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3.xml" ContentType="application/vnd.ms-excel.threadedcomments+xml"/>
  <Override PartName="/xl/comments6.xml" ContentType="application/vnd.openxmlformats-officedocument.spreadsheetml.comments+xml"/>
  <Override PartName="/xl/threadedComments/threadedComment4.xml" ContentType="application/vnd.ms-excel.threadedcomments+xml"/>
  <Override PartName="/xl/comments7.xml" ContentType="application/vnd.openxmlformats-officedocument.spreadsheetml.comments+xml"/>
  <Override PartName="/xl/threadedComments/threadedComment5.xml" ContentType="application/vnd.ms-excel.threadedcomments+xml"/>
  <Override PartName="/xl/comments8.xml" ContentType="application/vnd.openxmlformats-officedocument.spreadsheetml.comments+xml"/>
  <Override PartName="/xl/threadedComments/threadedComment6.xml" ContentType="application/vnd.ms-excel.threadedcomments+xml"/>
  <Override PartName="/xl/comments9.xml" ContentType="application/vnd.openxmlformats-officedocument.spreadsheetml.comments+xml"/>
  <Override PartName="/xl/threadedComments/threadedComment7.xml" ContentType="application/vnd.ms-excel.threadedcomments+xml"/>
  <Override PartName="/xl/comments10.xml" ContentType="application/vnd.openxmlformats-officedocument.spreadsheetml.comments+xml"/>
  <Override PartName="/xl/threadedComments/threadedComment8.xml" ContentType="application/vnd.ms-excel.threadedcomments+xml"/>
  <Override PartName="/xl/comments11.xml" ContentType="application/vnd.openxmlformats-officedocument.spreadsheetml.comments+xml"/>
  <Override PartName="/xl/threadedComments/threadedComment9.xml" ContentType="application/vnd.ms-excel.threadedcomments+xml"/>
  <Override PartName="/xl/comments12.xml" ContentType="application/vnd.openxmlformats-officedocument.spreadsheetml.comments+xml"/>
  <Override PartName="/xl/threadedComments/threadedComment10.xml" ContentType="application/vnd.ms-excel.threadedcomments+xml"/>
  <Override PartName="/xl/comments13.xml" ContentType="application/vnd.openxmlformats-officedocument.spreadsheetml.comments+xml"/>
  <Override PartName="/xl/threadedComments/threadedComment1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202300"/>
  <mc:AlternateContent xmlns:mc="http://schemas.openxmlformats.org/markup-compatibility/2006">
    <mc:Choice Requires="x15">
      <x15ac:absPath xmlns:x15ac="http://schemas.microsoft.com/office/spreadsheetml/2010/11/ac" url="X:\School Funding\Cycle 17 - 2025-26\School Payments\Upload to Website\03. June\"/>
    </mc:Choice>
  </mc:AlternateContent>
  <xr:revisionPtr revIDLastSave="0" documentId="13_ncr:1_{49E339A0-0CA7-4BA4-A968-3EA7C06C0BD5}" xr6:coauthVersionLast="47" xr6:coauthVersionMax="47" xr10:uidLastSave="{00000000-0000-0000-0000-000000000000}"/>
  <workbookProtection workbookAlgorithmName="SHA-512" workbookHashValue="uoaw9WaY50S0wIgXlGknADv82yxQ/5fy6WCcwPZqQu5xvpHV0xepf9FpFHHfhmYYsz0ROGOZAvhA6QduzRoDHw==" workbookSaltValue="YCxCH2mcXbJv9MMzCXgM9Q==" workbookSpinCount="100000" lockStructure="1"/>
  <bookViews>
    <workbookView xWindow="-108" yWindow="-108" windowWidth="23256" windowHeight="12456" tabRatio="871" firstSheet="2" activeTab="2" xr2:uid="{C4B55E8B-93C1-4064-ABEC-74EB26F34835}"/>
  </bookViews>
  <sheets>
    <sheet name="Payment Time Line" sheetId="78" state="hidden" r:id="rId1"/>
    <sheet name="Tasks" sheetId="54" state="hidden" r:id="rId2"/>
    <sheet name="Remittances" sheetId="29" r:id="rId3"/>
    <sheet name="Funding Allocation" sheetId="6" r:id="rId4"/>
    <sheet name="Payroll Reconciliation" sheetId="5" r:id="rId5"/>
    <sheet name="Monthly Payroll Deductions" sheetId="12" state="hidden" r:id="rId6"/>
    <sheet name="All Payrolls" sheetId="65" state="hidden" r:id="rId7"/>
    <sheet name="QA Sheet" sheetId="52" state="hidden" r:id="rId8"/>
    <sheet name="Sheet1" sheetId="92" state="hidden" r:id="rId9"/>
    <sheet name="School CFR" sheetId="59" state="hidden" r:id="rId10"/>
    <sheet name="APT 25-26" sheetId="11" state="hidden" r:id="rId11"/>
    <sheet name="NurserySupplement" sheetId="46" state="hidden" r:id="rId12"/>
    <sheet name="HNPlaces" sheetId="16" state="hidden" r:id="rId13"/>
    <sheet name="POST16" sheetId="34" state="hidden" r:id="rId14"/>
    <sheet name="POST16 Adj" sheetId="81" state="hidden" r:id="rId15"/>
    <sheet name="NTP" sheetId="38" state="hidden" r:id="rId16"/>
    <sheet name="PESports" sheetId="37" state="hidden" r:id="rId17"/>
    <sheet name="SMHL" sheetId="39" state="hidden" r:id="rId18"/>
    <sheet name="Asylum" sheetId="40" state="hidden" r:id="rId19"/>
    <sheet name="CSBG" sheetId="75" state="hidden" r:id="rId20"/>
    <sheet name="TPECG &amp; TPG" sheetId="42" state="hidden" r:id="rId21"/>
    <sheet name="3.4% HN" sheetId="57" state="hidden" r:id="rId22"/>
    <sheet name="UFSM KS2" sheetId="44" state="hidden" r:id="rId23"/>
    <sheet name="TPAG" sheetId="41" state="hidden" r:id="rId24"/>
    <sheet name="UIFSM" sheetId="69" state="hidden" r:id="rId25"/>
    <sheet name="PPG" sheetId="56" state="hidden" r:id="rId26"/>
    <sheet name="NPQ" sheetId="55" state="hidden" r:id="rId27"/>
    <sheet name="MISC" sheetId="43" state="hidden" r:id="rId28"/>
    <sheet name="DFC" sheetId="73" state="hidden" r:id="rId29"/>
    <sheet name="RPA" sheetId="84" state="hidden" r:id="rId30"/>
    <sheet name="HNTopUp" sheetId="87" state="hidden" r:id="rId31"/>
    <sheet name="EYBG" sheetId="90" state="hidden" r:id="rId32"/>
    <sheet name="Cash Advance" sheetId="19" state="hidden" r:id="rId33"/>
    <sheet name="April Payment" sheetId="88" state="hidden" r:id="rId34"/>
    <sheet name="May Payment" sheetId="89" state="hidden" r:id="rId35"/>
    <sheet name="June Payment" sheetId="91" state="hidden" r:id="rId36"/>
    <sheet name="Drop Down" sheetId="21" state="hidden" r:id="rId37"/>
    <sheet name="School Details" sheetId="7" state="hidden" r:id="rId38"/>
    <sheet name="CCs" sheetId="8" state="hidden" r:id="rId39"/>
    <sheet name="Variables" sheetId="14" state="hidden" r:id="rId40"/>
    <sheet name="LBB_Code" sheetId="49" state="hidden" r:id="rId41"/>
    <sheet name="TemplateVer1" sheetId="36" state="hidden" r:id="rId42"/>
  </sheets>
  <externalReferences>
    <externalReference r:id="rId43"/>
    <externalReference r:id="rId44"/>
    <externalReference r:id="rId45"/>
    <externalReference r:id="rId46"/>
  </externalReferences>
  <definedNames>
    <definedName name="___1__123Graph_LBL_ACHART_1" localSheetId="0" hidden="1">#REF!</definedName>
    <definedName name="___1__123Graph_LBL_ACHART_1" localSheetId="1" hidden="1">#REF!</definedName>
    <definedName name="___1__123Graph_LBL_ACHART_1" hidden="1">#REF!</definedName>
    <definedName name="___v2" localSheetId="21" hidden="1">#REF!</definedName>
    <definedName name="___v2" localSheetId="18" hidden="1">#REF!</definedName>
    <definedName name="___v2" localSheetId="19" hidden="1">#REF!</definedName>
    <definedName name="___v2" localSheetId="28" hidden="1">#REF!</definedName>
    <definedName name="___v2" localSheetId="31" hidden="1">#REF!</definedName>
    <definedName name="___v2" localSheetId="12" hidden="1">#REF!</definedName>
    <definedName name="___v2" localSheetId="30" hidden="1">#REF!</definedName>
    <definedName name="___v2" localSheetId="27" hidden="1">#REF!</definedName>
    <definedName name="___v2" localSheetId="5" hidden="1">#REF!</definedName>
    <definedName name="___v2" localSheetId="26" hidden="1">#REF!</definedName>
    <definedName name="___v2" localSheetId="15" hidden="1">#REF!</definedName>
    <definedName name="___v2" localSheetId="11" hidden="1">#REF!</definedName>
    <definedName name="___v2" localSheetId="16" hidden="1">#REF!</definedName>
    <definedName name="___v2" localSheetId="13" hidden="1">#REF!</definedName>
    <definedName name="___v2" localSheetId="14" hidden="1">#REF!</definedName>
    <definedName name="___v2" localSheetId="25" hidden="1">#REF!</definedName>
    <definedName name="___v2" localSheetId="29" hidden="1">#REF!</definedName>
    <definedName name="___v2" localSheetId="9" hidden="1">#REF!</definedName>
    <definedName name="___v2" localSheetId="17" hidden="1">#REF!</definedName>
    <definedName name="___v2" localSheetId="41" hidden="1">#REF!</definedName>
    <definedName name="___v2" localSheetId="23" hidden="1">#REF!</definedName>
    <definedName name="___v2" localSheetId="20" hidden="1">#REF!</definedName>
    <definedName name="___v2" localSheetId="22" hidden="1">#REF!</definedName>
    <definedName name="___v2" localSheetId="24" hidden="1">#REF!</definedName>
    <definedName name="___v2" hidden="1">#REF!</definedName>
    <definedName name="__1__123Graph_LBL_ACHART_1" localSheetId="21" hidden="1">#REF!</definedName>
    <definedName name="__1__123Graph_LBL_ACHART_1" localSheetId="18" hidden="1">#REF!</definedName>
    <definedName name="__1__123Graph_LBL_ACHART_1" localSheetId="19" hidden="1">#REF!</definedName>
    <definedName name="__1__123Graph_LBL_ACHART_1" localSheetId="28" hidden="1">#REF!</definedName>
    <definedName name="__1__123Graph_LBL_ACHART_1" localSheetId="31" hidden="1">#REF!</definedName>
    <definedName name="__1__123Graph_LBL_ACHART_1" localSheetId="12" hidden="1">#REF!</definedName>
    <definedName name="__1__123Graph_LBL_ACHART_1" localSheetId="30" hidden="1">#REF!</definedName>
    <definedName name="__1__123Graph_LBL_ACHART_1" localSheetId="27" hidden="1">#REF!</definedName>
    <definedName name="__1__123Graph_LBL_ACHART_1" localSheetId="26" hidden="1">#REF!</definedName>
    <definedName name="__1__123Graph_LBL_ACHART_1" localSheetId="15" hidden="1">#REF!</definedName>
    <definedName name="__1__123Graph_LBL_ACHART_1" localSheetId="11" hidden="1">#REF!</definedName>
    <definedName name="__1__123Graph_LBL_ACHART_1" localSheetId="16" hidden="1">#REF!</definedName>
    <definedName name="__1__123Graph_LBL_ACHART_1" localSheetId="13" hidden="1">#REF!</definedName>
    <definedName name="__1__123Graph_LBL_ACHART_1" localSheetId="14" hidden="1">#REF!</definedName>
    <definedName name="__1__123Graph_LBL_ACHART_1" localSheetId="25" hidden="1">#REF!</definedName>
    <definedName name="__1__123Graph_LBL_ACHART_1" localSheetId="29" hidden="1">#REF!</definedName>
    <definedName name="__1__123Graph_LBL_ACHART_1" localSheetId="9" hidden="1">#REF!</definedName>
    <definedName name="__1__123Graph_LBL_ACHART_1" localSheetId="17" hidden="1">#REF!</definedName>
    <definedName name="__1__123Graph_LBL_ACHART_1" localSheetId="41" hidden="1">#REF!</definedName>
    <definedName name="__1__123Graph_LBL_ACHART_1" localSheetId="23" hidden="1">#REF!</definedName>
    <definedName name="__1__123Graph_LBL_ACHART_1" localSheetId="20" hidden="1">#REF!</definedName>
    <definedName name="__1__123Graph_LBL_ACHART_1" localSheetId="22" hidden="1">#REF!</definedName>
    <definedName name="__1__123Graph_LBL_ACHART_1" localSheetId="24" hidden="1">#REF!</definedName>
    <definedName name="__1__123Graph_LBL_ACHART_1" hidden="1">#REF!</definedName>
    <definedName name="__123Graph_ADUMMY" localSheetId="21" hidden="1">#REF!</definedName>
    <definedName name="__123Graph_ADUMMY" localSheetId="18" hidden="1">#REF!</definedName>
    <definedName name="__123Graph_ADUMMY" localSheetId="19" hidden="1">#REF!</definedName>
    <definedName name="__123Graph_ADUMMY" localSheetId="28" hidden="1">#REF!</definedName>
    <definedName name="__123Graph_ADUMMY" localSheetId="31" hidden="1">#REF!</definedName>
    <definedName name="__123Graph_ADUMMY" localSheetId="12" hidden="1">#REF!</definedName>
    <definedName name="__123Graph_ADUMMY" localSheetId="30" hidden="1">#REF!</definedName>
    <definedName name="__123Graph_ADUMMY" localSheetId="27" hidden="1">#REF!</definedName>
    <definedName name="__123Graph_ADUMMY" localSheetId="5" hidden="1">#REF!</definedName>
    <definedName name="__123Graph_ADUMMY" localSheetId="26" hidden="1">#REF!</definedName>
    <definedName name="__123Graph_ADUMMY" localSheetId="15" hidden="1">#REF!</definedName>
    <definedName name="__123Graph_ADUMMY" localSheetId="11" hidden="1">#REF!</definedName>
    <definedName name="__123Graph_ADUMMY" localSheetId="16" hidden="1">#REF!</definedName>
    <definedName name="__123Graph_ADUMMY" localSheetId="13" hidden="1">#REF!</definedName>
    <definedName name="__123Graph_ADUMMY" localSheetId="14" hidden="1">#REF!</definedName>
    <definedName name="__123Graph_ADUMMY" localSheetId="25" hidden="1">#REF!</definedName>
    <definedName name="__123Graph_ADUMMY" localSheetId="29" hidden="1">#REF!</definedName>
    <definedName name="__123Graph_ADUMMY" localSheetId="9" hidden="1">#REF!</definedName>
    <definedName name="__123Graph_ADUMMY" localSheetId="17" hidden="1">#REF!</definedName>
    <definedName name="__123Graph_ADUMMY" localSheetId="41" hidden="1">#REF!</definedName>
    <definedName name="__123Graph_ADUMMY" localSheetId="23" hidden="1">#REF!</definedName>
    <definedName name="__123Graph_ADUMMY" localSheetId="20" hidden="1">#REF!</definedName>
    <definedName name="__123Graph_ADUMMY" localSheetId="22" hidden="1">#REF!</definedName>
    <definedName name="__123Graph_ADUMMY" localSheetId="24" hidden="1">#REF!</definedName>
    <definedName name="__123Graph_ADUMMY" hidden="1">#REF!</definedName>
    <definedName name="__123Graph_AMAIN" localSheetId="21" hidden="1">#REF!</definedName>
    <definedName name="__123Graph_AMAIN" localSheetId="18" hidden="1">#REF!</definedName>
    <definedName name="__123Graph_AMAIN" localSheetId="19" hidden="1">#REF!</definedName>
    <definedName name="__123Graph_AMAIN" localSheetId="28" hidden="1">#REF!</definedName>
    <definedName name="__123Graph_AMAIN" localSheetId="31" hidden="1">#REF!</definedName>
    <definedName name="__123Graph_AMAIN" localSheetId="12" hidden="1">#REF!</definedName>
    <definedName name="__123Graph_AMAIN" localSheetId="30" hidden="1">#REF!</definedName>
    <definedName name="__123Graph_AMAIN" localSheetId="27" hidden="1">#REF!</definedName>
    <definedName name="__123Graph_AMAIN" localSheetId="5" hidden="1">#REF!</definedName>
    <definedName name="__123Graph_AMAIN" localSheetId="26" hidden="1">#REF!</definedName>
    <definedName name="__123Graph_AMAIN" localSheetId="15" hidden="1">#REF!</definedName>
    <definedName name="__123Graph_AMAIN" localSheetId="11" hidden="1">#REF!</definedName>
    <definedName name="__123Graph_AMAIN" localSheetId="16" hidden="1">#REF!</definedName>
    <definedName name="__123Graph_AMAIN" localSheetId="13" hidden="1">#REF!</definedName>
    <definedName name="__123Graph_AMAIN" localSheetId="14" hidden="1">#REF!</definedName>
    <definedName name="__123Graph_AMAIN" localSheetId="25" hidden="1">#REF!</definedName>
    <definedName name="__123Graph_AMAIN" localSheetId="29" hidden="1">#REF!</definedName>
    <definedName name="__123Graph_AMAIN" localSheetId="9" hidden="1">#REF!</definedName>
    <definedName name="__123Graph_AMAIN" localSheetId="17" hidden="1">#REF!</definedName>
    <definedName name="__123Graph_AMAIN" localSheetId="41" hidden="1">#REF!</definedName>
    <definedName name="__123Graph_AMAIN" localSheetId="23" hidden="1">#REF!</definedName>
    <definedName name="__123Graph_AMAIN" localSheetId="20" hidden="1">#REF!</definedName>
    <definedName name="__123Graph_AMAIN" localSheetId="22" hidden="1">#REF!</definedName>
    <definedName name="__123Graph_AMAIN" localSheetId="24" hidden="1">#REF!</definedName>
    <definedName name="__123Graph_AMAIN" hidden="1">#REF!</definedName>
    <definedName name="__123Graph_AMONTHLY" localSheetId="21" hidden="1">#REF!</definedName>
    <definedName name="__123Graph_AMONTHLY" localSheetId="18" hidden="1">#REF!</definedName>
    <definedName name="__123Graph_AMONTHLY" localSheetId="19" hidden="1">#REF!</definedName>
    <definedName name="__123Graph_AMONTHLY" localSheetId="28" hidden="1">#REF!</definedName>
    <definedName name="__123Graph_AMONTHLY" localSheetId="31" hidden="1">#REF!</definedName>
    <definedName name="__123Graph_AMONTHLY" localSheetId="12" hidden="1">#REF!</definedName>
    <definedName name="__123Graph_AMONTHLY" localSheetId="30" hidden="1">#REF!</definedName>
    <definedName name="__123Graph_AMONTHLY" localSheetId="27" hidden="1">#REF!</definedName>
    <definedName name="__123Graph_AMONTHLY" localSheetId="5" hidden="1">#REF!</definedName>
    <definedName name="__123Graph_AMONTHLY" localSheetId="26" hidden="1">#REF!</definedName>
    <definedName name="__123Graph_AMONTHLY" localSheetId="15" hidden="1">#REF!</definedName>
    <definedName name="__123Graph_AMONTHLY" localSheetId="11" hidden="1">#REF!</definedName>
    <definedName name="__123Graph_AMONTHLY" localSheetId="16" hidden="1">#REF!</definedName>
    <definedName name="__123Graph_AMONTHLY" localSheetId="13" hidden="1">#REF!</definedName>
    <definedName name="__123Graph_AMONTHLY" localSheetId="14" hidden="1">#REF!</definedName>
    <definedName name="__123Graph_AMONTHLY" localSheetId="25" hidden="1">#REF!</definedName>
    <definedName name="__123Graph_AMONTHLY" localSheetId="29" hidden="1">#REF!</definedName>
    <definedName name="__123Graph_AMONTHLY" localSheetId="9" hidden="1">#REF!</definedName>
    <definedName name="__123Graph_AMONTHLY" localSheetId="17" hidden="1">#REF!</definedName>
    <definedName name="__123Graph_AMONTHLY" localSheetId="41" hidden="1">#REF!</definedName>
    <definedName name="__123Graph_AMONTHLY" localSheetId="23" hidden="1">#REF!</definedName>
    <definedName name="__123Graph_AMONTHLY" localSheetId="20" hidden="1">#REF!</definedName>
    <definedName name="__123Graph_AMONTHLY" localSheetId="22" hidden="1">#REF!</definedName>
    <definedName name="__123Graph_AMONTHLY" localSheetId="24" hidden="1">#REF!</definedName>
    <definedName name="__123Graph_AMONTHLY" hidden="1">#REF!</definedName>
    <definedName name="__123Graph_AMONTHLY2" localSheetId="21" hidden="1">#REF!</definedName>
    <definedName name="__123Graph_AMONTHLY2" localSheetId="18" hidden="1">#REF!</definedName>
    <definedName name="__123Graph_AMONTHLY2" localSheetId="19" hidden="1">#REF!</definedName>
    <definedName name="__123Graph_AMONTHLY2" localSheetId="28" hidden="1">#REF!</definedName>
    <definedName name="__123Graph_AMONTHLY2" localSheetId="31" hidden="1">#REF!</definedName>
    <definedName name="__123Graph_AMONTHLY2" localSheetId="12" hidden="1">#REF!</definedName>
    <definedName name="__123Graph_AMONTHLY2" localSheetId="30" hidden="1">#REF!</definedName>
    <definedName name="__123Graph_AMONTHLY2" localSheetId="27" hidden="1">#REF!</definedName>
    <definedName name="__123Graph_AMONTHLY2" localSheetId="5" hidden="1">#REF!</definedName>
    <definedName name="__123Graph_AMONTHLY2" localSheetId="26" hidden="1">#REF!</definedName>
    <definedName name="__123Graph_AMONTHLY2" localSheetId="15" hidden="1">#REF!</definedName>
    <definedName name="__123Graph_AMONTHLY2" localSheetId="11" hidden="1">#REF!</definedName>
    <definedName name="__123Graph_AMONTHLY2" localSheetId="16" hidden="1">#REF!</definedName>
    <definedName name="__123Graph_AMONTHLY2" localSheetId="13" hidden="1">#REF!</definedName>
    <definedName name="__123Graph_AMONTHLY2" localSheetId="14" hidden="1">#REF!</definedName>
    <definedName name="__123Graph_AMONTHLY2" localSheetId="25" hidden="1">#REF!</definedName>
    <definedName name="__123Graph_AMONTHLY2" localSheetId="29" hidden="1">#REF!</definedName>
    <definedName name="__123Graph_AMONTHLY2" localSheetId="9" hidden="1">#REF!</definedName>
    <definedName name="__123Graph_AMONTHLY2" localSheetId="17" hidden="1">#REF!</definedName>
    <definedName name="__123Graph_AMONTHLY2" localSheetId="41" hidden="1">#REF!</definedName>
    <definedName name="__123Graph_AMONTHLY2" localSheetId="23" hidden="1">#REF!</definedName>
    <definedName name="__123Graph_AMONTHLY2" localSheetId="20" hidden="1">#REF!</definedName>
    <definedName name="__123Graph_AMONTHLY2" localSheetId="22" hidden="1">#REF!</definedName>
    <definedName name="__123Graph_AMONTHLY2" localSheetId="24" hidden="1">#REF!</definedName>
    <definedName name="__123Graph_AMONTHLY2" hidden="1">#REF!</definedName>
    <definedName name="__123Graph_BDUMMY" localSheetId="21" hidden="1">#REF!</definedName>
    <definedName name="__123Graph_BDUMMY" localSheetId="18" hidden="1">#REF!</definedName>
    <definedName name="__123Graph_BDUMMY" localSheetId="19" hidden="1">#REF!</definedName>
    <definedName name="__123Graph_BDUMMY" localSheetId="28" hidden="1">#REF!</definedName>
    <definedName name="__123Graph_BDUMMY" localSheetId="31" hidden="1">#REF!</definedName>
    <definedName name="__123Graph_BDUMMY" localSheetId="12" hidden="1">#REF!</definedName>
    <definedName name="__123Graph_BDUMMY" localSheetId="30" hidden="1">#REF!</definedName>
    <definedName name="__123Graph_BDUMMY" localSheetId="27" hidden="1">#REF!</definedName>
    <definedName name="__123Graph_BDUMMY" localSheetId="26" hidden="1">#REF!</definedName>
    <definedName name="__123Graph_BDUMMY" localSheetId="15" hidden="1">#REF!</definedName>
    <definedName name="__123Graph_BDUMMY" localSheetId="11" hidden="1">#REF!</definedName>
    <definedName name="__123Graph_BDUMMY" localSheetId="16" hidden="1">#REF!</definedName>
    <definedName name="__123Graph_BDUMMY" localSheetId="13" hidden="1">#REF!</definedName>
    <definedName name="__123Graph_BDUMMY" localSheetId="14" hidden="1">#REF!</definedName>
    <definedName name="__123Graph_BDUMMY" localSheetId="25" hidden="1">#REF!</definedName>
    <definedName name="__123Graph_BDUMMY" localSheetId="29" hidden="1">#REF!</definedName>
    <definedName name="__123Graph_BDUMMY" localSheetId="9" hidden="1">#REF!</definedName>
    <definedName name="__123Graph_BDUMMY" localSheetId="17" hidden="1">#REF!</definedName>
    <definedName name="__123Graph_BDUMMY" localSheetId="41" hidden="1">#REF!</definedName>
    <definedName name="__123Graph_BDUMMY" localSheetId="23" hidden="1">#REF!</definedName>
    <definedName name="__123Graph_BDUMMY" localSheetId="20" hidden="1">#REF!</definedName>
    <definedName name="__123Graph_BDUMMY" localSheetId="22" hidden="1">#REF!</definedName>
    <definedName name="__123Graph_BDUMMY" localSheetId="24" hidden="1">#REF!</definedName>
    <definedName name="__123Graph_BDUMMY" hidden="1">#REF!</definedName>
    <definedName name="__123Graph_BMAIN" localSheetId="21" hidden="1">#REF!</definedName>
    <definedName name="__123Graph_BMAIN" localSheetId="18" hidden="1">#REF!</definedName>
    <definedName name="__123Graph_BMAIN" localSheetId="19" hidden="1">#REF!</definedName>
    <definedName name="__123Graph_BMAIN" localSheetId="28" hidden="1">#REF!</definedName>
    <definedName name="__123Graph_BMAIN" localSheetId="31" hidden="1">#REF!</definedName>
    <definedName name="__123Graph_BMAIN" localSheetId="12" hidden="1">#REF!</definedName>
    <definedName name="__123Graph_BMAIN" localSheetId="30" hidden="1">#REF!</definedName>
    <definedName name="__123Graph_BMAIN" localSheetId="27" hidden="1">#REF!</definedName>
    <definedName name="__123Graph_BMAIN" localSheetId="26" hidden="1">#REF!</definedName>
    <definedName name="__123Graph_BMAIN" localSheetId="15" hidden="1">#REF!</definedName>
    <definedName name="__123Graph_BMAIN" localSheetId="11" hidden="1">#REF!</definedName>
    <definedName name="__123Graph_BMAIN" localSheetId="16" hidden="1">#REF!</definedName>
    <definedName name="__123Graph_BMAIN" localSheetId="13" hidden="1">#REF!</definedName>
    <definedName name="__123Graph_BMAIN" localSheetId="14" hidden="1">#REF!</definedName>
    <definedName name="__123Graph_BMAIN" localSheetId="25" hidden="1">#REF!</definedName>
    <definedName name="__123Graph_BMAIN" localSheetId="29" hidden="1">#REF!</definedName>
    <definedName name="__123Graph_BMAIN" localSheetId="9" hidden="1">#REF!</definedName>
    <definedName name="__123Graph_BMAIN" localSheetId="17" hidden="1">#REF!</definedName>
    <definedName name="__123Graph_BMAIN" localSheetId="41" hidden="1">#REF!</definedName>
    <definedName name="__123Graph_BMAIN" localSheetId="23" hidden="1">#REF!</definedName>
    <definedName name="__123Graph_BMAIN" localSheetId="20" hidden="1">#REF!</definedName>
    <definedName name="__123Graph_BMAIN" localSheetId="22" hidden="1">#REF!</definedName>
    <definedName name="__123Graph_BMAIN" localSheetId="24" hidden="1">#REF!</definedName>
    <definedName name="__123Graph_BMAIN" hidden="1">#REF!</definedName>
    <definedName name="__123Graph_BMONTHLY" localSheetId="21" hidden="1">#REF!</definedName>
    <definedName name="__123Graph_BMONTHLY" localSheetId="18" hidden="1">#REF!</definedName>
    <definedName name="__123Graph_BMONTHLY" localSheetId="19" hidden="1">#REF!</definedName>
    <definedName name="__123Graph_BMONTHLY" localSheetId="28" hidden="1">#REF!</definedName>
    <definedName name="__123Graph_BMONTHLY" localSheetId="31" hidden="1">#REF!</definedName>
    <definedName name="__123Graph_BMONTHLY" localSheetId="12" hidden="1">#REF!</definedName>
    <definedName name="__123Graph_BMONTHLY" localSheetId="30" hidden="1">#REF!</definedName>
    <definedName name="__123Graph_BMONTHLY" localSheetId="27" hidden="1">#REF!</definedName>
    <definedName name="__123Graph_BMONTHLY" localSheetId="26" hidden="1">#REF!</definedName>
    <definedName name="__123Graph_BMONTHLY" localSheetId="15" hidden="1">#REF!</definedName>
    <definedName name="__123Graph_BMONTHLY" localSheetId="11" hidden="1">#REF!</definedName>
    <definedName name="__123Graph_BMONTHLY" localSheetId="16" hidden="1">#REF!</definedName>
    <definedName name="__123Graph_BMONTHLY" localSheetId="13" hidden="1">#REF!</definedName>
    <definedName name="__123Graph_BMONTHLY" localSheetId="14" hidden="1">#REF!</definedName>
    <definedName name="__123Graph_BMONTHLY" localSheetId="25" hidden="1">#REF!</definedName>
    <definedName name="__123Graph_BMONTHLY" localSheetId="29" hidden="1">#REF!</definedName>
    <definedName name="__123Graph_BMONTHLY" localSheetId="9" hidden="1">#REF!</definedName>
    <definedName name="__123Graph_BMONTHLY" localSheetId="17" hidden="1">#REF!</definedName>
    <definedName name="__123Graph_BMONTHLY" localSheetId="41" hidden="1">#REF!</definedName>
    <definedName name="__123Graph_BMONTHLY" localSheetId="23" hidden="1">#REF!</definedName>
    <definedName name="__123Graph_BMONTHLY" localSheetId="20" hidden="1">#REF!</definedName>
    <definedName name="__123Graph_BMONTHLY" localSheetId="22" hidden="1">#REF!</definedName>
    <definedName name="__123Graph_BMONTHLY" localSheetId="24" hidden="1">#REF!</definedName>
    <definedName name="__123Graph_BMONTHLY" hidden="1">#REF!</definedName>
    <definedName name="__123Graph_BMONTHLY2" localSheetId="21" hidden="1">#REF!</definedName>
    <definedName name="__123Graph_BMONTHLY2" localSheetId="18" hidden="1">#REF!</definedName>
    <definedName name="__123Graph_BMONTHLY2" localSheetId="19" hidden="1">#REF!</definedName>
    <definedName name="__123Graph_BMONTHLY2" localSheetId="28" hidden="1">#REF!</definedName>
    <definedName name="__123Graph_BMONTHLY2" localSheetId="31" hidden="1">#REF!</definedName>
    <definedName name="__123Graph_BMONTHLY2" localSheetId="12" hidden="1">#REF!</definedName>
    <definedName name="__123Graph_BMONTHLY2" localSheetId="30" hidden="1">#REF!</definedName>
    <definedName name="__123Graph_BMONTHLY2" localSheetId="27" hidden="1">#REF!</definedName>
    <definedName name="__123Graph_BMONTHLY2" localSheetId="26" hidden="1">#REF!</definedName>
    <definedName name="__123Graph_BMONTHLY2" localSheetId="15" hidden="1">#REF!</definedName>
    <definedName name="__123Graph_BMONTHLY2" localSheetId="11" hidden="1">#REF!</definedName>
    <definedName name="__123Graph_BMONTHLY2" localSheetId="16" hidden="1">#REF!</definedName>
    <definedName name="__123Graph_BMONTHLY2" localSheetId="13" hidden="1">#REF!</definedName>
    <definedName name="__123Graph_BMONTHLY2" localSheetId="14" hidden="1">#REF!</definedName>
    <definedName name="__123Graph_BMONTHLY2" localSheetId="25" hidden="1">#REF!</definedName>
    <definedName name="__123Graph_BMONTHLY2" localSheetId="29" hidden="1">#REF!</definedName>
    <definedName name="__123Graph_BMONTHLY2" localSheetId="9" hidden="1">#REF!</definedName>
    <definedName name="__123Graph_BMONTHLY2" localSheetId="17" hidden="1">#REF!</definedName>
    <definedName name="__123Graph_BMONTHLY2" localSheetId="41" hidden="1">#REF!</definedName>
    <definedName name="__123Graph_BMONTHLY2" localSheetId="23" hidden="1">#REF!</definedName>
    <definedName name="__123Graph_BMONTHLY2" localSheetId="20" hidden="1">#REF!</definedName>
    <definedName name="__123Graph_BMONTHLY2" localSheetId="22" hidden="1">#REF!</definedName>
    <definedName name="__123Graph_BMONTHLY2" localSheetId="24" hidden="1">#REF!</definedName>
    <definedName name="__123Graph_BMONTHLY2" hidden="1">#REF!</definedName>
    <definedName name="__123Graph_CDUMMY" localSheetId="21" hidden="1">#REF!</definedName>
    <definedName name="__123Graph_CDUMMY" localSheetId="18" hidden="1">#REF!</definedName>
    <definedName name="__123Graph_CDUMMY" localSheetId="19" hidden="1">#REF!</definedName>
    <definedName name="__123Graph_CDUMMY" localSheetId="28" hidden="1">#REF!</definedName>
    <definedName name="__123Graph_CDUMMY" localSheetId="31" hidden="1">#REF!</definedName>
    <definedName name="__123Graph_CDUMMY" localSheetId="12" hidden="1">#REF!</definedName>
    <definedName name="__123Graph_CDUMMY" localSheetId="30" hidden="1">#REF!</definedName>
    <definedName name="__123Graph_CDUMMY" localSheetId="27" hidden="1">#REF!</definedName>
    <definedName name="__123Graph_CDUMMY" localSheetId="26" hidden="1">#REF!</definedName>
    <definedName name="__123Graph_CDUMMY" localSheetId="15" hidden="1">#REF!</definedName>
    <definedName name="__123Graph_CDUMMY" localSheetId="11" hidden="1">#REF!</definedName>
    <definedName name="__123Graph_CDUMMY" localSheetId="16" hidden="1">#REF!</definedName>
    <definedName name="__123Graph_CDUMMY" localSheetId="13" hidden="1">#REF!</definedName>
    <definedName name="__123Graph_CDUMMY" localSheetId="14" hidden="1">#REF!</definedName>
    <definedName name="__123Graph_CDUMMY" localSheetId="25" hidden="1">#REF!</definedName>
    <definedName name="__123Graph_CDUMMY" localSheetId="29" hidden="1">#REF!</definedName>
    <definedName name="__123Graph_CDUMMY" localSheetId="9" hidden="1">#REF!</definedName>
    <definedName name="__123Graph_CDUMMY" localSheetId="17" hidden="1">#REF!</definedName>
    <definedName name="__123Graph_CDUMMY" localSheetId="41" hidden="1">#REF!</definedName>
    <definedName name="__123Graph_CDUMMY" localSheetId="23" hidden="1">#REF!</definedName>
    <definedName name="__123Graph_CDUMMY" localSheetId="20" hidden="1">#REF!</definedName>
    <definedName name="__123Graph_CDUMMY" localSheetId="22" hidden="1">#REF!</definedName>
    <definedName name="__123Graph_CDUMMY" localSheetId="24" hidden="1">#REF!</definedName>
    <definedName name="__123Graph_CDUMMY" hidden="1">#REF!</definedName>
    <definedName name="__123Graph_CMONTHLY" localSheetId="21" hidden="1">#REF!</definedName>
    <definedName name="__123Graph_CMONTHLY" localSheetId="18" hidden="1">#REF!</definedName>
    <definedName name="__123Graph_CMONTHLY" localSheetId="19" hidden="1">#REF!</definedName>
    <definedName name="__123Graph_CMONTHLY" localSheetId="28" hidden="1">#REF!</definedName>
    <definedName name="__123Graph_CMONTHLY" localSheetId="31" hidden="1">#REF!</definedName>
    <definedName name="__123Graph_CMONTHLY" localSheetId="12" hidden="1">#REF!</definedName>
    <definedName name="__123Graph_CMONTHLY" localSheetId="30" hidden="1">#REF!</definedName>
    <definedName name="__123Graph_CMONTHLY" localSheetId="27" hidden="1">#REF!</definedName>
    <definedName name="__123Graph_CMONTHLY" localSheetId="26" hidden="1">#REF!</definedName>
    <definedName name="__123Graph_CMONTHLY" localSheetId="15" hidden="1">#REF!</definedName>
    <definedName name="__123Graph_CMONTHLY" localSheetId="11" hidden="1">#REF!</definedName>
    <definedName name="__123Graph_CMONTHLY" localSheetId="16" hidden="1">#REF!</definedName>
    <definedName name="__123Graph_CMONTHLY" localSheetId="13" hidden="1">#REF!</definedName>
    <definedName name="__123Graph_CMONTHLY" localSheetId="14" hidden="1">#REF!</definedName>
    <definedName name="__123Graph_CMONTHLY" localSheetId="25" hidden="1">#REF!</definedName>
    <definedName name="__123Graph_CMONTHLY" localSheetId="29" hidden="1">#REF!</definedName>
    <definedName name="__123Graph_CMONTHLY" localSheetId="9" hidden="1">#REF!</definedName>
    <definedName name="__123Graph_CMONTHLY" localSheetId="17" hidden="1">#REF!</definedName>
    <definedName name="__123Graph_CMONTHLY" localSheetId="41" hidden="1">#REF!</definedName>
    <definedName name="__123Graph_CMONTHLY" localSheetId="23" hidden="1">#REF!</definedName>
    <definedName name="__123Graph_CMONTHLY" localSheetId="20" hidden="1">#REF!</definedName>
    <definedName name="__123Graph_CMONTHLY" localSheetId="22" hidden="1">#REF!</definedName>
    <definedName name="__123Graph_CMONTHLY" localSheetId="24" hidden="1">#REF!</definedName>
    <definedName name="__123Graph_CMONTHLY" hidden="1">#REF!</definedName>
    <definedName name="__123Graph_CMONTHLY2" localSheetId="21" hidden="1">#REF!</definedName>
    <definedName name="__123Graph_CMONTHLY2" localSheetId="18" hidden="1">#REF!</definedName>
    <definedName name="__123Graph_CMONTHLY2" localSheetId="19" hidden="1">#REF!</definedName>
    <definedName name="__123Graph_CMONTHLY2" localSheetId="28" hidden="1">#REF!</definedName>
    <definedName name="__123Graph_CMONTHLY2" localSheetId="31" hidden="1">#REF!</definedName>
    <definedName name="__123Graph_CMONTHLY2" localSheetId="12" hidden="1">#REF!</definedName>
    <definedName name="__123Graph_CMONTHLY2" localSheetId="30" hidden="1">#REF!</definedName>
    <definedName name="__123Graph_CMONTHLY2" localSheetId="27" hidden="1">#REF!</definedName>
    <definedName name="__123Graph_CMONTHLY2" localSheetId="26" hidden="1">#REF!</definedName>
    <definedName name="__123Graph_CMONTHLY2" localSheetId="15" hidden="1">#REF!</definedName>
    <definedName name="__123Graph_CMONTHLY2" localSheetId="11" hidden="1">#REF!</definedName>
    <definedName name="__123Graph_CMONTHLY2" localSheetId="16" hidden="1">#REF!</definedName>
    <definedName name="__123Graph_CMONTHLY2" localSheetId="13" hidden="1">#REF!</definedName>
    <definedName name="__123Graph_CMONTHLY2" localSheetId="14" hidden="1">#REF!</definedName>
    <definedName name="__123Graph_CMONTHLY2" localSheetId="25" hidden="1">#REF!</definedName>
    <definedName name="__123Graph_CMONTHLY2" localSheetId="29" hidden="1">#REF!</definedName>
    <definedName name="__123Graph_CMONTHLY2" localSheetId="9" hidden="1">#REF!</definedName>
    <definedName name="__123Graph_CMONTHLY2" localSheetId="17" hidden="1">#REF!</definedName>
    <definedName name="__123Graph_CMONTHLY2" localSheetId="41" hidden="1">#REF!</definedName>
    <definedName name="__123Graph_CMONTHLY2" localSheetId="23" hidden="1">#REF!</definedName>
    <definedName name="__123Graph_CMONTHLY2" localSheetId="20" hidden="1">#REF!</definedName>
    <definedName name="__123Graph_CMONTHLY2" localSheetId="22" hidden="1">#REF!</definedName>
    <definedName name="__123Graph_CMONTHLY2" localSheetId="24" hidden="1">#REF!</definedName>
    <definedName name="__123Graph_CMONTHLY2" hidden="1">#REF!</definedName>
    <definedName name="__123Graph_DMONTHLY2" localSheetId="21" hidden="1">#REF!</definedName>
    <definedName name="__123Graph_DMONTHLY2" localSheetId="18" hidden="1">#REF!</definedName>
    <definedName name="__123Graph_DMONTHLY2" localSheetId="19" hidden="1">#REF!</definedName>
    <definedName name="__123Graph_DMONTHLY2" localSheetId="28" hidden="1">#REF!</definedName>
    <definedName name="__123Graph_DMONTHLY2" localSheetId="31" hidden="1">#REF!</definedName>
    <definedName name="__123Graph_DMONTHLY2" localSheetId="12" hidden="1">#REF!</definedName>
    <definedName name="__123Graph_DMONTHLY2" localSheetId="30" hidden="1">#REF!</definedName>
    <definedName name="__123Graph_DMONTHLY2" localSheetId="27" hidden="1">#REF!</definedName>
    <definedName name="__123Graph_DMONTHLY2" localSheetId="26" hidden="1">#REF!</definedName>
    <definedName name="__123Graph_DMONTHLY2" localSheetId="15" hidden="1">#REF!</definedName>
    <definedName name="__123Graph_DMONTHLY2" localSheetId="11" hidden="1">#REF!</definedName>
    <definedName name="__123Graph_DMONTHLY2" localSheetId="16" hidden="1">#REF!</definedName>
    <definedName name="__123Graph_DMONTHLY2" localSheetId="13" hidden="1">#REF!</definedName>
    <definedName name="__123Graph_DMONTHLY2" localSheetId="14" hidden="1">#REF!</definedName>
    <definedName name="__123Graph_DMONTHLY2" localSheetId="25" hidden="1">#REF!</definedName>
    <definedName name="__123Graph_DMONTHLY2" localSheetId="29" hidden="1">#REF!</definedName>
    <definedName name="__123Graph_DMONTHLY2" localSheetId="9" hidden="1">#REF!</definedName>
    <definedName name="__123Graph_DMONTHLY2" localSheetId="17" hidden="1">#REF!</definedName>
    <definedName name="__123Graph_DMONTHLY2" localSheetId="41" hidden="1">#REF!</definedName>
    <definedName name="__123Graph_DMONTHLY2" localSheetId="23" hidden="1">#REF!</definedName>
    <definedName name="__123Graph_DMONTHLY2" localSheetId="20" hidden="1">#REF!</definedName>
    <definedName name="__123Graph_DMONTHLY2" localSheetId="22" hidden="1">#REF!</definedName>
    <definedName name="__123Graph_DMONTHLY2" localSheetId="24" hidden="1">#REF!</definedName>
    <definedName name="__123Graph_DMONTHLY2" hidden="1">#REF!</definedName>
    <definedName name="__123Graph_EMONTHLY2" localSheetId="21" hidden="1">#REF!</definedName>
    <definedName name="__123Graph_EMONTHLY2" localSheetId="18" hidden="1">#REF!</definedName>
    <definedName name="__123Graph_EMONTHLY2" localSheetId="19" hidden="1">#REF!</definedName>
    <definedName name="__123Graph_EMONTHLY2" localSheetId="28" hidden="1">#REF!</definedName>
    <definedName name="__123Graph_EMONTHLY2" localSheetId="31" hidden="1">#REF!</definedName>
    <definedName name="__123Graph_EMONTHLY2" localSheetId="12" hidden="1">#REF!</definedName>
    <definedName name="__123Graph_EMONTHLY2" localSheetId="30" hidden="1">#REF!</definedName>
    <definedName name="__123Graph_EMONTHLY2" localSheetId="27" hidden="1">#REF!</definedName>
    <definedName name="__123Graph_EMONTHLY2" localSheetId="26" hidden="1">#REF!</definedName>
    <definedName name="__123Graph_EMONTHLY2" localSheetId="15" hidden="1">#REF!</definedName>
    <definedName name="__123Graph_EMONTHLY2" localSheetId="11" hidden="1">#REF!</definedName>
    <definedName name="__123Graph_EMONTHLY2" localSheetId="16" hidden="1">#REF!</definedName>
    <definedName name="__123Graph_EMONTHLY2" localSheetId="13" hidden="1">#REF!</definedName>
    <definedName name="__123Graph_EMONTHLY2" localSheetId="14" hidden="1">#REF!</definedName>
    <definedName name="__123Graph_EMONTHLY2" localSheetId="25" hidden="1">#REF!</definedName>
    <definedName name="__123Graph_EMONTHLY2" localSheetId="29" hidden="1">#REF!</definedName>
    <definedName name="__123Graph_EMONTHLY2" localSheetId="9" hidden="1">#REF!</definedName>
    <definedName name="__123Graph_EMONTHLY2" localSheetId="17" hidden="1">#REF!</definedName>
    <definedName name="__123Graph_EMONTHLY2" localSheetId="41" hidden="1">#REF!</definedName>
    <definedName name="__123Graph_EMONTHLY2" localSheetId="23" hidden="1">#REF!</definedName>
    <definedName name="__123Graph_EMONTHLY2" localSheetId="20" hidden="1">#REF!</definedName>
    <definedName name="__123Graph_EMONTHLY2" localSheetId="22" hidden="1">#REF!</definedName>
    <definedName name="__123Graph_EMONTHLY2" localSheetId="24" hidden="1">#REF!</definedName>
    <definedName name="__123Graph_EMONTHLY2" hidden="1">#REF!</definedName>
    <definedName name="__123Graph_FMONTHLY2" localSheetId="21" hidden="1">#REF!</definedName>
    <definedName name="__123Graph_FMONTHLY2" localSheetId="18" hidden="1">#REF!</definedName>
    <definedName name="__123Graph_FMONTHLY2" localSheetId="19" hidden="1">#REF!</definedName>
    <definedName name="__123Graph_FMONTHLY2" localSheetId="28" hidden="1">#REF!</definedName>
    <definedName name="__123Graph_FMONTHLY2" localSheetId="31" hidden="1">#REF!</definedName>
    <definedName name="__123Graph_FMONTHLY2" localSheetId="12" hidden="1">#REF!</definedName>
    <definedName name="__123Graph_FMONTHLY2" localSheetId="30" hidden="1">#REF!</definedName>
    <definedName name="__123Graph_FMONTHLY2" localSheetId="27" hidden="1">#REF!</definedName>
    <definedName name="__123Graph_FMONTHLY2" localSheetId="26" hidden="1">#REF!</definedName>
    <definedName name="__123Graph_FMONTHLY2" localSheetId="15" hidden="1">#REF!</definedName>
    <definedName name="__123Graph_FMONTHLY2" localSheetId="11" hidden="1">#REF!</definedName>
    <definedName name="__123Graph_FMONTHLY2" localSheetId="16" hidden="1">#REF!</definedName>
    <definedName name="__123Graph_FMONTHLY2" localSheetId="13" hidden="1">#REF!</definedName>
    <definedName name="__123Graph_FMONTHLY2" localSheetId="14" hidden="1">#REF!</definedName>
    <definedName name="__123Graph_FMONTHLY2" localSheetId="25" hidden="1">#REF!</definedName>
    <definedName name="__123Graph_FMONTHLY2" localSheetId="29" hidden="1">#REF!</definedName>
    <definedName name="__123Graph_FMONTHLY2" localSheetId="9" hidden="1">#REF!</definedName>
    <definedName name="__123Graph_FMONTHLY2" localSheetId="17" hidden="1">#REF!</definedName>
    <definedName name="__123Graph_FMONTHLY2" localSheetId="41" hidden="1">#REF!</definedName>
    <definedName name="__123Graph_FMONTHLY2" localSheetId="23" hidden="1">#REF!</definedName>
    <definedName name="__123Graph_FMONTHLY2" localSheetId="20" hidden="1">#REF!</definedName>
    <definedName name="__123Graph_FMONTHLY2" localSheetId="22" hidden="1">#REF!</definedName>
    <definedName name="__123Graph_FMONTHLY2" localSheetId="24" hidden="1">#REF!</definedName>
    <definedName name="__123Graph_FMONTHLY2" hidden="1">#REF!</definedName>
    <definedName name="__123Graph_XMAIN" localSheetId="21" hidden="1">#REF!</definedName>
    <definedName name="__123Graph_XMAIN" localSheetId="18" hidden="1">#REF!</definedName>
    <definedName name="__123Graph_XMAIN" localSheetId="19" hidden="1">#REF!</definedName>
    <definedName name="__123Graph_XMAIN" localSheetId="28" hidden="1">#REF!</definedName>
    <definedName name="__123Graph_XMAIN" localSheetId="31" hidden="1">#REF!</definedName>
    <definedName name="__123Graph_XMAIN" localSheetId="12" hidden="1">#REF!</definedName>
    <definedName name="__123Graph_XMAIN" localSheetId="30" hidden="1">#REF!</definedName>
    <definedName name="__123Graph_XMAIN" localSheetId="27" hidden="1">#REF!</definedName>
    <definedName name="__123Graph_XMAIN" localSheetId="26" hidden="1">#REF!</definedName>
    <definedName name="__123Graph_XMAIN" localSheetId="15" hidden="1">#REF!</definedName>
    <definedName name="__123Graph_XMAIN" localSheetId="11" hidden="1">#REF!</definedName>
    <definedName name="__123Graph_XMAIN" localSheetId="16" hidden="1">#REF!</definedName>
    <definedName name="__123Graph_XMAIN" localSheetId="13" hidden="1">#REF!</definedName>
    <definedName name="__123Graph_XMAIN" localSheetId="14" hidden="1">#REF!</definedName>
    <definedName name="__123Graph_XMAIN" localSheetId="25" hidden="1">#REF!</definedName>
    <definedName name="__123Graph_XMAIN" localSheetId="29" hidden="1">#REF!</definedName>
    <definedName name="__123Graph_XMAIN" localSheetId="9" hidden="1">#REF!</definedName>
    <definedName name="__123Graph_XMAIN" localSheetId="17" hidden="1">#REF!</definedName>
    <definedName name="__123Graph_XMAIN" localSheetId="41" hidden="1">#REF!</definedName>
    <definedName name="__123Graph_XMAIN" localSheetId="23" hidden="1">#REF!</definedName>
    <definedName name="__123Graph_XMAIN" localSheetId="20" hidden="1">#REF!</definedName>
    <definedName name="__123Graph_XMAIN" localSheetId="22" hidden="1">#REF!</definedName>
    <definedName name="__123Graph_XMAIN" localSheetId="24" hidden="1">#REF!</definedName>
    <definedName name="__123Graph_XMAIN" hidden="1">#REF!</definedName>
    <definedName name="__123Graph_XMONTHLY" localSheetId="21" hidden="1">#REF!</definedName>
    <definedName name="__123Graph_XMONTHLY" localSheetId="18" hidden="1">#REF!</definedName>
    <definedName name="__123Graph_XMONTHLY" localSheetId="19" hidden="1">#REF!</definedName>
    <definedName name="__123Graph_XMONTHLY" localSheetId="28" hidden="1">#REF!</definedName>
    <definedName name="__123Graph_XMONTHLY" localSheetId="31" hidden="1">#REF!</definedName>
    <definedName name="__123Graph_XMONTHLY" localSheetId="12" hidden="1">#REF!</definedName>
    <definedName name="__123Graph_XMONTHLY" localSheetId="30" hidden="1">#REF!</definedName>
    <definedName name="__123Graph_XMONTHLY" localSheetId="27" hidden="1">#REF!</definedName>
    <definedName name="__123Graph_XMONTHLY" localSheetId="26" hidden="1">#REF!</definedName>
    <definedName name="__123Graph_XMONTHLY" localSheetId="15" hidden="1">#REF!</definedName>
    <definedName name="__123Graph_XMONTHLY" localSheetId="11" hidden="1">#REF!</definedName>
    <definedName name="__123Graph_XMONTHLY" localSheetId="16" hidden="1">#REF!</definedName>
    <definedName name="__123Graph_XMONTHLY" localSheetId="13" hidden="1">#REF!</definedName>
    <definedName name="__123Graph_XMONTHLY" localSheetId="14" hidden="1">#REF!</definedName>
    <definedName name="__123Graph_XMONTHLY" localSheetId="25" hidden="1">#REF!</definedName>
    <definedName name="__123Graph_XMONTHLY" localSheetId="29" hidden="1">#REF!</definedName>
    <definedName name="__123Graph_XMONTHLY" localSheetId="9" hidden="1">#REF!</definedName>
    <definedName name="__123Graph_XMONTHLY" localSheetId="17" hidden="1">#REF!</definedName>
    <definedName name="__123Graph_XMONTHLY" localSheetId="41" hidden="1">#REF!</definedName>
    <definedName name="__123Graph_XMONTHLY" localSheetId="23" hidden="1">#REF!</definedName>
    <definedName name="__123Graph_XMONTHLY" localSheetId="20" hidden="1">#REF!</definedName>
    <definedName name="__123Graph_XMONTHLY" localSheetId="22" hidden="1">#REF!</definedName>
    <definedName name="__123Graph_XMONTHLY" localSheetId="24" hidden="1">#REF!</definedName>
    <definedName name="__123Graph_XMONTHLY" hidden="1">#REF!</definedName>
    <definedName name="__123Graph_XMONTHLY2" localSheetId="21" hidden="1">#REF!</definedName>
    <definedName name="__123Graph_XMONTHLY2" localSheetId="18" hidden="1">#REF!</definedName>
    <definedName name="__123Graph_XMONTHLY2" localSheetId="19" hidden="1">#REF!</definedName>
    <definedName name="__123Graph_XMONTHLY2" localSheetId="28" hidden="1">#REF!</definedName>
    <definedName name="__123Graph_XMONTHLY2" localSheetId="31" hidden="1">#REF!</definedName>
    <definedName name="__123Graph_XMONTHLY2" localSheetId="12" hidden="1">#REF!</definedName>
    <definedName name="__123Graph_XMONTHLY2" localSheetId="30" hidden="1">#REF!</definedName>
    <definedName name="__123Graph_XMONTHLY2" localSheetId="27" hidden="1">#REF!</definedName>
    <definedName name="__123Graph_XMONTHLY2" localSheetId="26" hidden="1">#REF!</definedName>
    <definedName name="__123Graph_XMONTHLY2" localSheetId="15" hidden="1">#REF!</definedName>
    <definedName name="__123Graph_XMONTHLY2" localSheetId="11" hidden="1">#REF!</definedName>
    <definedName name="__123Graph_XMONTHLY2" localSheetId="16" hidden="1">#REF!</definedName>
    <definedName name="__123Graph_XMONTHLY2" localSheetId="13" hidden="1">#REF!</definedName>
    <definedName name="__123Graph_XMONTHLY2" localSheetId="14" hidden="1">#REF!</definedName>
    <definedName name="__123Graph_XMONTHLY2" localSheetId="25" hidden="1">#REF!</definedName>
    <definedName name="__123Graph_XMONTHLY2" localSheetId="29" hidden="1">#REF!</definedName>
    <definedName name="__123Graph_XMONTHLY2" localSheetId="9" hidden="1">#REF!</definedName>
    <definedName name="__123Graph_XMONTHLY2" localSheetId="17" hidden="1">#REF!</definedName>
    <definedName name="__123Graph_XMONTHLY2" localSheetId="41" hidden="1">#REF!</definedName>
    <definedName name="__123Graph_XMONTHLY2" localSheetId="23" hidden="1">#REF!</definedName>
    <definedName name="__123Graph_XMONTHLY2" localSheetId="20" hidden="1">#REF!</definedName>
    <definedName name="__123Graph_XMONTHLY2" localSheetId="22" hidden="1">#REF!</definedName>
    <definedName name="__123Graph_XMONTHLY2" localSheetId="24" hidden="1">#REF!</definedName>
    <definedName name="__123Graph_XMONTHLY2" hidden="1">#REF!</definedName>
    <definedName name="__v2" localSheetId="21" hidden="1">#REF!</definedName>
    <definedName name="__v2" localSheetId="18" hidden="1">#REF!</definedName>
    <definedName name="__v2" localSheetId="19" hidden="1">#REF!</definedName>
    <definedName name="__v2" localSheetId="28" hidden="1">#REF!</definedName>
    <definedName name="__v2" localSheetId="31" hidden="1">#REF!</definedName>
    <definedName name="__v2" localSheetId="12" hidden="1">#REF!</definedName>
    <definedName name="__v2" localSheetId="30" hidden="1">#REF!</definedName>
    <definedName name="__v2" localSheetId="27" hidden="1">#REF!</definedName>
    <definedName name="__v2" localSheetId="26" hidden="1">#REF!</definedName>
    <definedName name="__v2" localSheetId="15" hidden="1">#REF!</definedName>
    <definedName name="__v2" localSheetId="11" hidden="1">#REF!</definedName>
    <definedName name="__v2" localSheetId="16" hidden="1">#REF!</definedName>
    <definedName name="__v2" localSheetId="13" hidden="1">#REF!</definedName>
    <definedName name="__v2" localSheetId="14" hidden="1">#REF!</definedName>
    <definedName name="__v2" localSheetId="25" hidden="1">#REF!</definedName>
    <definedName name="__v2" localSheetId="29" hidden="1">#REF!</definedName>
    <definedName name="__v2" localSheetId="9" hidden="1">#REF!</definedName>
    <definedName name="__v2" localSheetId="17" hidden="1">#REF!</definedName>
    <definedName name="__v2" localSheetId="41" hidden="1">#REF!</definedName>
    <definedName name="__v2" localSheetId="23" hidden="1">#REF!</definedName>
    <definedName name="__v2" localSheetId="20" hidden="1">#REF!</definedName>
    <definedName name="__v2" localSheetId="22" hidden="1">#REF!</definedName>
    <definedName name="__v2" localSheetId="24" hidden="1">#REF!</definedName>
    <definedName name="__v2" hidden="1">#REF!</definedName>
    <definedName name="_1__123Graph_LBL_ACHART_1" localSheetId="21" hidden="1">#REF!</definedName>
    <definedName name="_1__123Graph_LBL_ACHART_1" localSheetId="18" hidden="1">#REF!</definedName>
    <definedName name="_1__123Graph_LBL_ACHART_1" localSheetId="19" hidden="1">#REF!</definedName>
    <definedName name="_1__123Graph_LBL_ACHART_1" localSheetId="28" hidden="1">#REF!</definedName>
    <definedName name="_1__123Graph_LBL_ACHART_1" localSheetId="31" hidden="1">#REF!</definedName>
    <definedName name="_1__123Graph_LBL_ACHART_1" localSheetId="12" hidden="1">#REF!</definedName>
    <definedName name="_1__123Graph_LBL_ACHART_1" localSheetId="30" hidden="1">#REF!</definedName>
    <definedName name="_1__123Graph_LBL_ACHART_1" localSheetId="27" hidden="1">#REF!</definedName>
    <definedName name="_1__123Graph_LBL_ACHART_1" localSheetId="26" hidden="1">#REF!</definedName>
    <definedName name="_1__123Graph_LBL_ACHART_1" localSheetId="15" hidden="1">#REF!</definedName>
    <definedName name="_1__123Graph_LBL_ACHART_1" localSheetId="11" hidden="1">#REF!</definedName>
    <definedName name="_1__123Graph_LBL_ACHART_1" localSheetId="16" hidden="1">#REF!</definedName>
    <definedName name="_1__123Graph_LBL_ACHART_1" localSheetId="13" hidden="1">#REF!</definedName>
    <definedName name="_1__123Graph_LBL_ACHART_1" localSheetId="14" hidden="1">#REF!</definedName>
    <definedName name="_1__123Graph_LBL_ACHART_1" localSheetId="25" hidden="1">#REF!</definedName>
    <definedName name="_1__123Graph_LBL_ACHART_1" localSheetId="29" hidden="1">#REF!</definedName>
    <definedName name="_1__123Graph_LBL_ACHART_1" localSheetId="9" hidden="1">#REF!</definedName>
    <definedName name="_1__123Graph_LBL_ACHART_1" localSheetId="17" hidden="1">#REF!</definedName>
    <definedName name="_1__123Graph_LBL_ACHART_1" localSheetId="41" hidden="1">#REF!</definedName>
    <definedName name="_1__123Graph_LBL_ACHART_1" localSheetId="23" hidden="1">#REF!</definedName>
    <definedName name="_1__123Graph_LBL_ACHART_1" localSheetId="20" hidden="1">#REF!</definedName>
    <definedName name="_1__123Graph_LBL_ACHART_1" localSheetId="22" hidden="1">#REF!</definedName>
    <definedName name="_1__123Graph_LBL_ACHART_1" localSheetId="24" hidden="1">#REF!</definedName>
    <definedName name="_1__123Graph_LBL_ACHART_1" hidden="1">#REF!</definedName>
    <definedName name="_5__123Graph_BCHART_1" hidden="1">#REF!</definedName>
    <definedName name="_6__123Graph_XCHART_1" hidden="1">#REF!</definedName>
    <definedName name="_xlnm._FilterDatabase" localSheetId="21" hidden="1">'3.4% HN'!$B$6:$BA$139</definedName>
    <definedName name="_xlnm._FilterDatabase" localSheetId="6" hidden="1">'All Payrolls'!$A$1:$K$8473</definedName>
    <definedName name="_xlnm._FilterDatabase" localSheetId="33" hidden="1">'April Payment'!$A$6:$AW$95</definedName>
    <definedName name="_xlnm._FilterDatabase" localSheetId="10" hidden="1">'APT 25-26'!$B$5:$DJ$87</definedName>
    <definedName name="_xlnm._FilterDatabase" localSheetId="18" hidden="1">Asylum!$B$6:$BA$20</definedName>
    <definedName name="_xlnm._FilterDatabase" localSheetId="19" hidden="1">CSBG!$A$6:$BS$93</definedName>
    <definedName name="_xlnm._FilterDatabase" localSheetId="28" hidden="1">DFC!$A$6:$BX$54</definedName>
    <definedName name="_xlnm._FilterDatabase" localSheetId="36" hidden="1">'Drop Down'!$B$4:$I$4</definedName>
    <definedName name="_xlnm._FilterDatabase" localSheetId="31" hidden="1">EYBG!$B$6:$BA$10</definedName>
    <definedName name="_xlnm._FilterDatabase" localSheetId="12" hidden="1">HNPlaces!$B$6:$BA$25</definedName>
    <definedName name="_xlnm._FilterDatabase" localSheetId="30" hidden="1">HNTopUp!$A$6:$DY$197</definedName>
    <definedName name="_xlnm._FilterDatabase" localSheetId="35" hidden="1">'June Payment'!$A$6:$BE$95</definedName>
    <definedName name="_xlnm._FilterDatabase" localSheetId="40" hidden="1">LBB_Code!$B$2:$O$8376</definedName>
    <definedName name="_xlnm._FilterDatabase" localSheetId="34" hidden="1">'May Payment'!$A$6:$BA$95</definedName>
    <definedName name="_xlnm._FilterDatabase" localSheetId="27" hidden="1">MISC!$A$6:$BS$34</definedName>
    <definedName name="_xlnm._FilterDatabase" localSheetId="5" hidden="1">'Monthly Payroll Deductions'!$A$4:$CQ$58</definedName>
    <definedName name="_xlnm._FilterDatabase" localSheetId="26" hidden="1">NPQ!$B$6:$BA$54</definedName>
    <definedName name="_xlnm._FilterDatabase" localSheetId="15" hidden="1">NTP!$B$6:$BA$94</definedName>
    <definedName name="_xlnm._FilterDatabase" localSheetId="11" hidden="1">NurserySupplement!$B$6:$BA$10</definedName>
    <definedName name="_xlnm._FilterDatabase" localSheetId="16" hidden="1">PESports!$B$6:$BA$85</definedName>
    <definedName name="_xlnm._FilterDatabase" localSheetId="13" hidden="1">POST16!$A$6:$BX$42</definedName>
    <definedName name="_xlnm._FilterDatabase" localSheetId="14" hidden="1">'POST16 Adj'!$A$6:$BX$11</definedName>
    <definedName name="_xlnm._FilterDatabase" localSheetId="25" hidden="1">PPG!$A$6:$BG$94</definedName>
    <definedName name="_xlnm._FilterDatabase" localSheetId="7" hidden="1">'QA Sheet'!$B$58:$AA$99</definedName>
    <definedName name="_xlnm._FilterDatabase" localSheetId="29" hidden="1">RPA!$A$6:$BF$46</definedName>
    <definedName name="_xlnm._FilterDatabase" localSheetId="9" hidden="1">'School CFR'!$A$2:$G$111</definedName>
    <definedName name="_xlnm._FilterDatabase" localSheetId="37" hidden="1">'School Details'!$A$6:$W$146</definedName>
    <definedName name="_xlnm._FilterDatabase" localSheetId="17" hidden="1">SMHL!$B$6:$BA$18</definedName>
    <definedName name="_xlnm._FilterDatabase" localSheetId="1" hidden="1">Tasks!$A$1:$O$1</definedName>
    <definedName name="_xlnm._FilterDatabase" localSheetId="41" hidden="1">TemplateVer1!$A$6:$BX$6</definedName>
    <definedName name="_xlnm._FilterDatabase" localSheetId="23" hidden="1">TPAG!$A$6:$BS$148</definedName>
    <definedName name="_xlnm._FilterDatabase" localSheetId="20" hidden="1">'TPECG &amp; TPG'!$A$6:$BS$111</definedName>
    <definedName name="_xlnm._FilterDatabase" localSheetId="22" hidden="1">'UFSM KS2'!$A$6:$BX$98</definedName>
    <definedName name="_xlnm._FilterDatabase" localSheetId="24" hidden="1">UIFSM!$A$6:$BX$178</definedName>
    <definedName name="_Key1" localSheetId="21" hidden="1">#REF!</definedName>
    <definedName name="_Key1" localSheetId="18" hidden="1">#REF!</definedName>
    <definedName name="_Key1" localSheetId="19" hidden="1">#REF!</definedName>
    <definedName name="_Key1" localSheetId="28" hidden="1">#REF!</definedName>
    <definedName name="_Key1" localSheetId="31" hidden="1">#REF!</definedName>
    <definedName name="_Key1" localSheetId="12" hidden="1">#REF!</definedName>
    <definedName name="_Key1" localSheetId="30" hidden="1">#REF!</definedName>
    <definedName name="_Key1" localSheetId="27" hidden="1">#REF!</definedName>
    <definedName name="_Key1" localSheetId="5" hidden="1">#REF!</definedName>
    <definedName name="_Key1" localSheetId="26" hidden="1">#REF!</definedName>
    <definedName name="_Key1" localSheetId="15" hidden="1">#REF!</definedName>
    <definedName name="_Key1" localSheetId="11" hidden="1">#REF!</definedName>
    <definedName name="_Key1" localSheetId="16" hidden="1">#REF!</definedName>
    <definedName name="_Key1" localSheetId="13" hidden="1">#REF!</definedName>
    <definedName name="_Key1" localSheetId="14" hidden="1">#REF!</definedName>
    <definedName name="_Key1" localSheetId="25" hidden="1">#REF!</definedName>
    <definedName name="_Key1" localSheetId="29" hidden="1">#REF!</definedName>
    <definedName name="_Key1" localSheetId="17" hidden="1">#REF!</definedName>
    <definedName name="_Key1" localSheetId="41" hidden="1">#REF!</definedName>
    <definedName name="_Key1" localSheetId="23" hidden="1">#REF!</definedName>
    <definedName name="_Key1" localSheetId="20" hidden="1">#REF!</definedName>
    <definedName name="_Key1" localSheetId="22" hidden="1">#REF!</definedName>
    <definedName name="_Key1" localSheetId="24" hidden="1">#REF!</definedName>
    <definedName name="_Key1" hidden="1">#REF!</definedName>
    <definedName name="_Key1extra" hidden="1">#REF!</definedName>
    <definedName name="_Order1" hidden="1">255</definedName>
    <definedName name="_Order2" localSheetId="40" hidden="1">255</definedName>
    <definedName name="_Order2" hidden="1">0</definedName>
    <definedName name="_Sort" localSheetId="21" hidden="1">#REF!</definedName>
    <definedName name="_Sort" localSheetId="18" hidden="1">#REF!</definedName>
    <definedName name="_Sort" localSheetId="19" hidden="1">#REF!</definedName>
    <definedName name="_Sort" localSheetId="28" hidden="1">#REF!</definedName>
    <definedName name="_Sort" localSheetId="31" hidden="1">#REF!</definedName>
    <definedName name="_Sort" localSheetId="12" hidden="1">#REF!</definedName>
    <definedName name="_Sort" localSheetId="30" hidden="1">#REF!</definedName>
    <definedName name="_Sort" localSheetId="27" hidden="1">#REF!</definedName>
    <definedName name="_Sort" localSheetId="5" hidden="1">#REF!</definedName>
    <definedName name="_Sort" localSheetId="26" hidden="1">#REF!</definedName>
    <definedName name="_Sort" localSheetId="15" hidden="1">#REF!</definedName>
    <definedName name="_Sort" localSheetId="11" hidden="1">#REF!</definedName>
    <definedName name="_Sort" localSheetId="16" hidden="1">#REF!</definedName>
    <definedName name="_Sort" localSheetId="13" hidden="1">#REF!</definedName>
    <definedName name="_Sort" localSheetId="14" hidden="1">#REF!</definedName>
    <definedName name="_Sort" localSheetId="25" hidden="1">#REF!</definedName>
    <definedName name="_Sort" localSheetId="29" hidden="1">#REF!</definedName>
    <definedName name="_Sort" localSheetId="9" hidden="1">#REF!</definedName>
    <definedName name="_Sort" localSheetId="17" hidden="1">#REF!</definedName>
    <definedName name="_Sort" localSheetId="41" hidden="1">#REF!</definedName>
    <definedName name="_Sort" localSheetId="23" hidden="1">#REF!</definedName>
    <definedName name="_Sort" localSheetId="20" hidden="1">#REF!</definedName>
    <definedName name="_Sort" localSheetId="22" hidden="1">#REF!</definedName>
    <definedName name="_Sort" localSheetId="24" hidden="1">#REF!</definedName>
    <definedName name="_Sort" hidden="1">#REF!</definedName>
    <definedName name="_Sortextra" hidden="1">#REF!</definedName>
    <definedName name="_v2" localSheetId="21" hidden="1">#REF!</definedName>
    <definedName name="_v2" localSheetId="18" hidden="1">#REF!</definedName>
    <definedName name="_v2" localSheetId="19" hidden="1">#REF!</definedName>
    <definedName name="_v2" localSheetId="28" hidden="1">#REF!</definedName>
    <definedName name="_v2" localSheetId="31" hidden="1">#REF!</definedName>
    <definedName name="_v2" localSheetId="12" hidden="1">#REF!</definedName>
    <definedName name="_v2" localSheetId="30" hidden="1">#REF!</definedName>
    <definedName name="_v2" localSheetId="27" hidden="1">#REF!</definedName>
    <definedName name="_v2" localSheetId="5" hidden="1">#REF!</definedName>
    <definedName name="_v2" localSheetId="26" hidden="1">#REF!</definedName>
    <definedName name="_v2" localSheetId="15" hidden="1">#REF!</definedName>
    <definedName name="_v2" localSheetId="11" hidden="1">#REF!</definedName>
    <definedName name="_v2" localSheetId="16" hidden="1">#REF!</definedName>
    <definedName name="_v2" localSheetId="13" hidden="1">#REF!</definedName>
    <definedName name="_v2" localSheetId="14" hidden="1">#REF!</definedName>
    <definedName name="_v2" localSheetId="25" hidden="1">#REF!</definedName>
    <definedName name="_v2" localSheetId="29" hidden="1">#REF!</definedName>
    <definedName name="_v2" localSheetId="9" hidden="1">#REF!</definedName>
    <definedName name="_v2" localSheetId="17" hidden="1">#REF!</definedName>
    <definedName name="_v2" localSheetId="41" hidden="1">#REF!</definedName>
    <definedName name="_v2" localSheetId="23" hidden="1">#REF!</definedName>
    <definedName name="_v2" localSheetId="20" hidden="1">#REF!</definedName>
    <definedName name="_v2" localSheetId="22" hidden="1">#REF!</definedName>
    <definedName name="_v2" localSheetId="24" hidden="1">#REF!</definedName>
    <definedName name="_v2" hidden="1">#REF!</definedName>
    <definedName name="aaa" localSheetId="30" hidden="1">{#N/A,#N/A,FALSE,"Budget";#N/A,#N/A,FALSE,"Actual";#N/A,#N/A,FALSE,"Cost";#N/A,#N/A,FALSE,"ETC"}</definedName>
    <definedName name="aaa" localSheetId="0" hidden="1">{#N/A,#N/A,FALSE,"Budget";#N/A,#N/A,FALSE,"Actual";#N/A,#N/A,FALSE,"Cost";#N/A,#N/A,FALSE,"ETC"}</definedName>
    <definedName name="aaa" localSheetId="1" hidden="1">{#N/A,#N/A,FALSE,"Budget";#N/A,#N/A,FALSE,"Actual";#N/A,#N/A,FALSE,"Cost";#N/A,#N/A,FALSE,"ETC"}</definedName>
    <definedName name="aaa" hidden="1">{#N/A,#N/A,FALSE,"Budget";#N/A,#N/A,FALSE,"Actual";#N/A,#N/A,FALSE,"Cost";#N/A,#N/A,FALSE,"ETC"}</definedName>
    <definedName name="aaaa" localSheetId="30" hidden="1">{#N/A,#N/A,FALSE,"Budget";#N/A,#N/A,FALSE,"Actual";#N/A,#N/A,FALSE,"Cost";#N/A,#N/A,FALSE,"ETC"}</definedName>
    <definedName name="aaaa" localSheetId="0" hidden="1">{#N/A,#N/A,FALSE,"Budget";#N/A,#N/A,FALSE,"Actual";#N/A,#N/A,FALSE,"Cost";#N/A,#N/A,FALSE,"ETC"}</definedName>
    <definedName name="aaaa" localSheetId="1" hidden="1">{#N/A,#N/A,FALSE,"Budget";#N/A,#N/A,FALSE,"Actual";#N/A,#N/A,FALSE,"Cost";#N/A,#N/A,FALSE,"ETC"}</definedName>
    <definedName name="aaaa" hidden="1">{#N/A,#N/A,FALSE,"Budget";#N/A,#N/A,FALSE,"Actual";#N/A,#N/A,FALSE,"Cost";#N/A,#N/A,FALSE,"ETC"}</definedName>
    <definedName name="Access_Button" localSheetId="40" hidden="1">"Siebelh_Expenses__List"</definedName>
    <definedName name="Access_Button" hidden="1">"BeneOUTb_database_List"</definedName>
    <definedName name="AccessDatabase" localSheetId="40"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30" hidden="1">{#N/A,#N/A,TRUE,"Initial";#N/A,#N/A,TRUE,"Graphs"}</definedName>
    <definedName name="bbb" localSheetId="0" hidden="1">{#N/A,#N/A,TRUE,"Initial";#N/A,#N/A,TRUE,"Graphs"}</definedName>
    <definedName name="bbb" localSheetId="1" hidden="1">{#N/A,#N/A,TRUE,"Initial";#N/A,#N/A,TRUE,"Graphs"}</definedName>
    <definedName name="bbb" hidden="1">{#N/A,#N/A,TRUE,"Initial";#N/A,#N/A,TRUE,"Graphs"}</definedName>
    <definedName name="ccc" localSheetId="30" hidden="1">{#N/A,#N/A,TRUE,"Initial";#N/A,#N/A,TRUE,"Graphs"}</definedName>
    <definedName name="ccc" localSheetId="0" hidden="1">{#N/A,#N/A,TRUE,"Initial";#N/A,#N/A,TRUE,"Graphs"}</definedName>
    <definedName name="ccc" localSheetId="1" hidden="1">{#N/A,#N/A,TRUE,"Initial";#N/A,#N/A,TRUE,"Graphs"}</definedName>
    <definedName name="ccc" hidden="1">{#N/A,#N/A,TRUE,"Initial";#N/A,#N/A,TRUE,"Graphs"}</definedName>
    <definedName name="coun" localSheetId="30" hidden="1">{#N/A,#N/A,FALSE,"Assessment";#N/A,#N/A,FALSE,"Staffing";#N/A,#N/A,FALSE,"Hires";#N/A,#N/A,FALSE,"Assumptions"}</definedName>
    <definedName name="coun" localSheetId="0" hidden="1">{#N/A,#N/A,FALSE,"Assessment";#N/A,#N/A,FALSE,"Staffing";#N/A,#N/A,FALSE,"Hires";#N/A,#N/A,FALSE,"Assumptions"}</definedName>
    <definedName name="coun" localSheetId="1" hidden="1">{#N/A,#N/A,FALSE,"Assessment";#N/A,#N/A,FALSE,"Staffing";#N/A,#N/A,FALSE,"Hires";#N/A,#N/A,FALSE,"Assumptions"}</definedName>
    <definedName name="coun" hidden="1">{#N/A,#N/A,FALSE,"Assessment";#N/A,#N/A,FALSE,"Staffing";#N/A,#N/A,FALSE,"Hires";#N/A,#N/A,FALSE,"Assumptions"}</definedName>
    <definedName name="COUNT2" localSheetId="30" hidden="1">{#N/A,#N/A,FALSE,"Assessment";#N/A,#N/A,FALSE,"Staffing";#N/A,#N/A,FALSE,"Hires";#N/A,#N/A,FALSE,"Assumptions"}</definedName>
    <definedName name="COUNT2" localSheetId="0" hidden="1">{#N/A,#N/A,FALSE,"Assessment";#N/A,#N/A,FALSE,"Staffing";#N/A,#N/A,FALSE,"Hires";#N/A,#N/A,FALSE,"Assumptions"}</definedName>
    <definedName name="COUNT2" localSheetId="1" hidden="1">{#N/A,#N/A,FALSE,"Assessment";#N/A,#N/A,FALSE,"Staffing";#N/A,#N/A,FALSE,"Hires";#N/A,#N/A,FALSE,"Assumptions"}</definedName>
    <definedName name="COUNT2" hidden="1">{#N/A,#N/A,FALSE,"Assessment";#N/A,#N/A,FALSE,"Staffing";#N/A,#N/A,FALSE,"Hires";#N/A,#N/A,FALSE,"Assumptions"}</definedName>
    <definedName name="COUNTRY" localSheetId="30" hidden="1">{#N/A,#N/A,FALSE,"Assessment";#N/A,#N/A,FALSE,"Staffing";#N/A,#N/A,FALSE,"Hires";#N/A,#N/A,FALSE,"Assumptions"}</definedName>
    <definedName name="COUNTRY" localSheetId="0" hidden="1">{#N/A,#N/A,FALSE,"Assessment";#N/A,#N/A,FALSE,"Staffing";#N/A,#N/A,FALSE,"Hires";#N/A,#N/A,FALSE,"Assumptions"}</definedName>
    <definedName name="COUNTRY" localSheetId="1" hidden="1">{#N/A,#N/A,FALSE,"Assessment";#N/A,#N/A,FALSE,"Staffing";#N/A,#N/A,FALSE,"Hires";#N/A,#N/A,FALSE,"Assumptions"}</definedName>
    <definedName name="COUNTRY" hidden="1">{#N/A,#N/A,FALSE,"Assessment";#N/A,#N/A,FALSE,"Staffing";#N/A,#N/A,FALSE,"Hires";#N/A,#N/A,FALSE,"Assumptions"}</definedName>
    <definedName name="ddd" localSheetId="30" hidden="1">{#N/A,#N/A,TRUE,"Initial";#N/A,#N/A,TRUE,"CFs_P&amp;L_B&amp;S";#N/A,#N/A,TRUE,"Inv&amp;Fin";#N/A,#N/A,TRUE,"Depreciation";#N/A,#N/A,TRUE,"Energy";#N/A,#N/A,TRUE,"Index";#N/A,#N/A,TRUE,"Graphs";#N/A,#N/A,TRUE,"T_Contest"}</definedName>
    <definedName name="ddd" localSheetId="0"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30" hidden="1">{#N/A,#N/A,FALSE,"Assessment";#N/A,#N/A,FALSE,"Staffing";#N/A,#N/A,FALSE,"Hires";#N/A,#N/A,FALSE,"Assumptions"}</definedName>
    <definedName name="e" localSheetId="0" hidden="1">{#N/A,#N/A,FALSE,"Assessment";#N/A,#N/A,FALSE,"Staffing";#N/A,#N/A,FALSE,"Hires";#N/A,#N/A,FALSE,"Assumptions"}</definedName>
    <definedName name="e" localSheetId="1" hidden="1">{#N/A,#N/A,FALSE,"Assessment";#N/A,#N/A,FALSE,"Staffing";#N/A,#N/A,FALSE,"Hires";#N/A,#N/A,FALSE,"Assumptions"}</definedName>
    <definedName name="e" hidden="1">{#N/A,#N/A,FALSE,"Assessment";#N/A,#N/A,FALSE,"Staffing";#N/A,#N/A,FALSE,"Hires";#N/A,#N/A,FALSE,"Assumptions"}</definedName>
    <definedName name="eee" localSheetId="30" hidden="1">{#N/A,#N/A,TRUE,"Initial";#N/A,#N/A,TRUE,"CFs_P&amp;L_B&amp;S";#N/A,#N/A,TRUE,"Inv&amp;Fin";#N/A,#N/A,TRUE,"Depreciation";#N/A,#N/A,TRUE,"Energy";#N/A,#N/A,TRUE,"Index";#N/A,#N/A,TRUE,"Graphs";#N/A,#N/A,TRUE,"T_Contest"}</definedName>
    <definedName name="eee" localSheetId="0"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30" hidden="1">{#N/A,#N/A,TRUE,"Initial";#N/A,#N/A,TRUE,"CFs_P&amp;L_B&amp;S";#N/A,#N/A,TRUE,"Inv&amp;Fin";#N/A,#N/A,TRUE,"Depreciation";#N/A,#N/A,TRUE,"Energy";#N/A,#N/A,TRUE,"Index";#N/A,#N/A,TRUE,"Graphs";#N/A,#N/A,TRUE,"T_Contest"}</definedName>
    <definedName name="fff" localSheetId="0"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30" hidden="1">{#N/A,#N/A,FALSE,"Assessment";#N/A,#N/A,FALSE,"Staffing";#N/A,#N/A,FALSE,"Hires";#N/A,#N/A,FALSE,"Assumptions"}</definedName>
    <definedName name="HOME" localSheetId="0" hidden="1">{#N/A,#N/A,FALSE,"Assessment";#N/A,#N/A,FALSE,"Staffing";#N/A,#N/A,FALSE,"Hires";#N/A,#N/A,FALSE,"Assumptions"}</definedName>
    <definedName name="HOME" localSheetId="1" hidden="1">{#N/A,#N/A,FALSE,"Assessment";#N/A,#N/A,FALSE,"Staffing";#N/A,#N/A,FALSE,"Hires";#N/A,#N/A,FALSE,"Assumptions"}</definedName>
    <definedName name="HOME" hidden="1">{#N/A,#N/A,FALSE,"Assessment";#N/A,#N/A,FALSE,"Staffing";#N/A,#N/A,FALSE,"Hires";#N/A,#N/A,FALSE,"Assumptions"}</definedName>
    <definedName name="HOMFE" localSheetId="30" hidden="1">{#N/A,#N/A,FALSE,"Assessment";#N/A,#N/A,FALSE,"Staffing";#N/A,#N/A,FALSE,"Hires";#N/A,#N/A,FALSE,"Assumptions"}</definedName>
    <definedName name="HOMFE" localSheetId="0" hidden="1">{#N/A,#N/A,FALSE,"Assessment";#N/A,#N/A,FALSE,"Staffing";#N/A,#N/A,FALSE,"Hires";#N/A,#N/A,FALSE,"Assumptions"}</definedName>
    <definedName name="HOMFE" localSheetId="1"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30" hidden="1">{"'Final Summary'!$A$1:$G$86"}</definedName>
    <definedName name="HTML_Control" localSheetId="0" hidden="1">{"'Final Summary'!$A$1:$G$86"}</definedName>
    <definedName name="HTML_Control" localSheetId="1"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30" hidden="1">{#N/A,#N/A,FALSE,"Assessment";#N/A,#N/A,FALSE,"Staffing";#N/A,#N/A,FALSE,"Hires";#N/A,#N/A,FALSE,"Assumptions"}</definedName>
    <definedName name="KKK" localSheetId="0" hidden="1">{#N/A,#N/A,FALSE,"Assessment";#N/A,#N/A,FALSE,"Staffing";#N/A,#N/A,FALSE,"Hires";#N/A,#N/A,FALSE,"Assumptions"}</definedName>
    <definedName name="KKK" localSheetId="1"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30" hidden="1">{"Summary sheet",#N/A,TRUE,"Output pres";"Proforma 1 and 2",#N/A,TRUE,"Ratios";"Proforma 3,4 and 5",#N/A,TRUE,"FS";"Proforma 8,9 and 10",#N/A,TRUE,"Calcs"}</definedName>
    <definedName name="mmm" localSheetId="0"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30"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1" hidden="1">{#N/A,#N/A,FALSE,"Aging Summary";#N/A,#N/A,FALSE,"Ratio Analysis";#N/A,#N/A,FALSE,"Test 120 Day Accts";#N/A,#N/A,FALSE,"Tickmarks"}</definedName>
    <definedName name="ngfng" hidden="1">{#N/A,#N/A,FALSE,"Aging Summary";#N/A,#N/A,FALSE,"Ratio Analysis";#N/A,#N/A,FALSE,"Test 120 Day Accts";#N/A,#N/A,FALSE,"Tickmarks"}</definedName>
    <definedName name="nnn" localSheetId="30" hidden="1">{"Summary sheet",#N/A,TRUE,"Output pres";"Proforma 1 and 2",#N/A,TRUE,"Ratios";"Proforma 3,4 and 5",#N/A,TRUE,"FS";"Proforma 8,9 and 10",#N/A,TRUE,"Calcs"}</definedName>
    <definedName name="nnn" localSheetId="0"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30" hidden="1">{#N/A,#N/A,FALSE,"Assessment";#N/A,#N/A,FALSE,"Staffing";#N/A,#N/A,FALSE,"Hires";#N/A,#N/A,FALSE,"Assumptions"}</definedName>
    <definedName name="resources" localSheetId="0" hidden="1">{#N/A,#N/A,FALSE,"Assessment";#N/A,#N/A,FALSE,"Staffing";#N/A,#N/A,FALSE,"Hires";#N/A,#N/A,FALSE,"Assumptions"}</definedName>
    <definedName name="resources" localSheetId="1" hidden="1">{#N/A,#N/A,FALSE,"Assessment";#N/A,#N/A,FALSE,"Staffing";#N/A,#N/A,FALSE,"Hires";#N/A,#N/A,FALSE,"Assumptions"}</definedName>
    <definedName name="resources" hidden="1">{#N/A,#N/A,FALSE,"Assessment";#N/A,#N/A,FALSE,"Staffing";#N/A,#N/A,FALSE,"Hires";#N/A,#N/A,FALSE,"Assumptions"}</definedName>
    <definedName name="SAP" localSheetId="30" hidden="1">{#N/A,#N/A,FALSE,"Assessment";#N/A,#N/A,FALSE,"Staffing";#N/A,#N/A,FALSE,"Hires";#N/A,#N/A,FALSE,"Assumptions"}</definedName>
    <definedName name="SAP" localSheetId="0" hidden="1">{#N/A,#N/A,FALSE,"Assessment";#N/A,#N/A,FALSE,"Staffing";#N/A,#N/A,FALSE,"Hires";#N/A,#N/A,FALSE,"Assumptions"}</definedName>
    <definedName name="SAP" localSheetId="1" hidden="1">{#N/A,#N/A,FALSE,"Assessment";#N/A,#N/A,FALSE,"Staffing";#N/A,#N/A,FALSE,"Hires";#N/A,#N/A,FALSE,"Assumptions"}</definedName>
    <definedName name="SAP" hidden="1">{#N/A,#N/A,FALSE,"Assessment";#N/A,#N/A,FALSE,"Staffing";#N/A,#N/A,FALSE,"Hires";#N/A,#N/A,FALSE,"Assumptions"}</definedName>
    <definedName name="SAPBEXdnldView" localSheetId="40" hidden="1">"50RKD8IRSNMPHLW0LZ23DAQ7C"</definedName>
    <definedName name="SAPBEXdnldView" hidden="1">"BCEJYAJ6X8YV681YS90CP9DMD"</definedName>
    <definedName name="SAPBEXsysID" hidden="1">"BWP"</definedName>
    <definedName name="staffing2" localSheetId="30" hidden="1">{#N/A,#N/A,FALSE,"Assessment";#N/A,#N/A,FALSE,"Staffing";#N/A,#N/A,FALSE,"Hires";#N/A,#N/A,FALSE,"Assumptions"}</definedName>
    <definedName name="staffing2" localSheetId="0" hidden="1">{#N/A,#N/A,FALSE,"Assessment";#N/A,#N/A,FALSE,"Staffing";#N/A,#N/A,FALSE,"Hires";#N/A,#N/A,FALSE,"Assumptions"}</definedName>
    <definedName name="staffing2" localSheetId="1" hidden="1">{#N/A,#N/A,FALSE,"Assessment";#N/A,#N/A,FALSE,"Staffing";#N/A,#N/A,FALSE,"Hires";#N/A,#N/A,FALSE,"Assumptions"}</definedName>
    <definedName name="staffing2" hidden="1">{#N/A,#N/A,FALSE,"Assessment";#N/A,#N/A,FALSE,"Staffing";#N/A,#N/A,FALSE,"Hires";#N/A,#N/A,FALSE,"Assumptions"}</definedName>
    <definedName name="Staffing3" localSheetId="30" hidden="1">{#N/A,#N/A,FALSE,"Assessment";#N/A,#N/A,FALSE,"Staffing";#N/A,#N/A,FALSE,"Hires";#N/A,#N/A,FALSE,"Assumptions"}</definedName>
    <definedName name="Staffing3" localSheetId="0" hidden="1">{#N/A,#N/A,FALSE,"Assessment";#N/A,#N/A,FALSE,"Staffing";#N/A,#N/A,FALSE,"Hires";#N/A,#N/A,FALSE,"Assumptions"}</definedName>
    <definedName name="Staffing3" localSheetId="1" hidden="1">{#N/A,#N/A,FALSE,"Assessment";#N/A,#N/A,FALSE,"Staffing";#N/A,#N/A,FALSE,"Hires";#N/A,#N/A,FALSE,"Assumptions"}</definedName>
    <definedName name="Staffing3" hidden="1">{#N/A,#N/A,FALSE,"Assessment";#N/A,#N/A,FALSE,"Staffing";#N/A,#N/A,FALSE,"Hires";#N/A,#N/A,FALSE,"Assumptions"}</definedName>
    <definedName name="steady" localSheetId="30" hidden="1">{"'Final Summary'!$A$1:$G$86"}</definedName>
    <definedName name="steady" localSheetId="0" hidden="1">{"'Final Summary'!$A$1:$G$86"}</definedName>
    <definedName name="steady" localSheetId="1" hidden="1">{"'Final Summary'!$A$1:$G$86"}</definedName>
    <definedName name="steady" hidden="1">{"'Final Summary'!$A$1:$G$86"}</definedName>
    <definedName name="Temp_2" localSheetId="30" hidden="1">{#N/A,#N/A,FALSE,"Assessment";#N/A,#N/A,FALSE,"Staffing";#N/A,#N/A,FALSE,"Hires";#N/A,#N/A,FALSE,"Assumptions"}</definedName>
    <definedName name="Temp_2" localSheetId="0" hidden="1">{#N/A,#N/A,FALSE,"Assessment";#N/A,#N/A,FALSE,"Staffing";#N/A,#N/A,FALSE,"Hires";#N/A,#N/A,FALSE,"Assumptions"}</definedName>
    <definedName name="Temp_2" localSheetId="1" hidden="1">{#N/A,#N/A,FALSE,"Assessment";#N/A,#N/A,FALSE,"Staffing";#N/A,#N/A,FALSE,"Hires";#N/A,#N/A,FALSE,"Assumptions"}</definedName>
    <definedName name="Temp_2" hidden="1">{#N/A,#N/A,FALSE,"Assessment";#N/A,#N/A,FALSE,"Staffing";#N/A,#N/A,FALSE,"Hires";#N/A,#N/A,FALSE,"Assumptions"}</definedName>
    <definedName name="Temp_3" localSheetId="30" hidden="1">{#N/A,#N/A,FALSE,"Assessment";#N/A,#N/A,FALSE,"Staffing";#N/A,#N/A,FALSE,"Hires";#N/A,#N/A,FALSE,"Assumptions"}</definedName>
    <definedName name="Temp_3" localSheetId="0" hidden="1">{#N/A,#N/A,FALSE,"Assessment";#N/A,#N/A,FALSE,"Staffing";#N/A,#N/A,FALSE,"Hires";#N/A,#N/A,FALSE,"Assumptions"}</definedName>
    <definedName name="Temp_3" localSheetId="1"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30"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30" hidden="1">{#N/A,#N/A,FALSE,"Budget Monitor";#N/A,#N/A,FALSE,"DHP";#N/A,#N/A,FALSE,"Key Stats Summary"}</definedName>
    <definedName name="wrn.BSMT." localSheetId="0" hidden="1">{#N/A,#N/A,FALSE,"Budget Monitor";#N/A,#N/A,FALSE,"DHP";#N/A,#N/A,FALSE,"Key Stats Summary"}</definedName>
    <definedName name="wrn.BSMT." localSheetId="1" hidden="1">{#N/A,#N/A,FALSE,"Budget Monitor";#N/A,#N/A,FALSE,"DHP";#N/A,#N/A,FALSE,"Key Stats Summary"}</definedName>
    <definedName name="wrn.BSMT." hidden="1">{#N/A,#N/A,FALSE,"Budget Monitor";#N/A,#N/A,FALSE,"DHP";#N/A,#N/A,FALSE,"Key Stats Summary"}</definedName>
    <definedName name="wrn.Inputs._.outputs." localSheetId="30"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30" hidden="1">{#N/A,#N/A,FALSE,"Mech";#N/A,#N/A,FALSE,"PubH";#N/A,#N/A,FALSE,"Cont";#N/A,#N/A,FALSE,"Summary"}</definedName>
    <definedName name="wrn.Labour." localSheetId="0" hidden="1">{#N/A,#N/A,FALSE,"Mech";#N/A,#N/A,FALSE,"PubH";#N/A,#N/A,FALSE,"Cont";#N/A,#N/A,FALSE,"Summary"}</definedName>
    <definedName name="wrn.Labour." localSheetId="1" hidden="1">{#N/A,#N/A,FALSE,"Mech";#N/A,#N/A,FALSE,"PubH";#N/A,#N/A,FALSE,"Cont";#N/A,#N/A,FALSE,"Summary"}</definedName>
    <definedName name="wrn.Labour." hidden="1">{#N/A,#N/A,FALSE,"Mech";#N/A,#N/A,FALSE,"PubH";#N/A,#N/A,FALSE,"Cont";#N/A,#N/A,FALSE,"Summary"}</definedName>
    <definedName name="wrn.MoD._.Summary." localSheetId="30"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30" hidden="1">{"Summary sheet",#N/A,TRUE,"Output pres";"Proforma 1 and 2",#N/A,TRUE,"Ratios";"Proforma 3,4 and 5",#N/A,TRUE,"FS";"Proforma 8,9 and 10",#N/A,TRUE,"Calcs"}</definedName>
    <definedName name="WRN.MOD._.SUMMARY.1" localSheetId="0"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30" hidden="1">{"Summary sheet",#N/A,TRUE,"Output pres";"Proforma 1 and 2",#N/A,TRUE,"Ratios";"Proforma 3,4 and 5",#N/A,TRUE,"FS";"Proforma 8,9 and 10",#N/A,TRUE,"Calcs"}</definedName>
    <definedName name="WRN.MOD2" localSheetId="0"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30" hidden="1">{#N/A,#N/A,FALSE,"Manag";#N/A,#N/A,FALSE,"MaintSaff";#N/A,#N/A,FALSE,"AccStaff";#N/A,#N/A,FALSE,"SubCon";#N/A,#N/A,FALSE,"SitOh";#N/A,#N/A,FALSE,"Total";#N/A,#N/A,FALSE,"Summary";#N/A,#N/A,FALSE,"Mobi";#N/A,#N/A,FALSE,"SRatesL";#N/A,#N/A,FALSE,"NSRates"}</definedName>
    <definedName name="wrn.Printall." localSheetId="0"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30" hidden="1">{#N/A,#N/A,FALSE,"Budget";#N/A,#N/A,FALSE,"Actual";#N/A,#N/A,FALSE,"Cost";#N/A,#N/A,FALSE,"ETC"}</definedName>
    <definedName name="wrn.SAPrun." localSheetId="0" hidden="1">{#N/A,#N/A,FALSE,"Budget";#N/A,#N/A,FALSE,"Actual";#N/A,#N/A,FALSE,"Cost";#N/A,#N/A,FALSE,"ETC"}</definedName>
    <definedName name="wrn.SAPrun." localSheetId="1" hidden="1">{#N/A,#N/A,FALSE,"Budget";#N/A,#N/A,FALSE,"Actual";#N/A,#N/A,FALSE,"Cost";#N/A,#N/A,FALSE,"ETC"}</definedName>
    <definedName name="wrn.SAPrun." hidden="1">{#N/A,#N/A,FALSE,"Budget";#N/A,#N/A,FALSE,"Actual";#N/A,#N/A,FALSE,"Cost";#N/A,#N/A,FALSE,"ETC"}</definedName>
    <definedName name="wrn.Staffing." localSheetId="30" hidden="1">{#N/A,#N/A,FALSE,"Assessment";#N/A,#N/A,FALSE,"Staffing";#N/A,#N/A,FALSE,"Hires";#N/A,#N/A,FALSE,"Assumptions"}</definedName>
    <definedName name="wrn.Staffing." localSheetId="0" hidden="1">{#N/A,#N/A,FALSE,"Assessment";#N/A,#N/A,FALSE,"Staffing";#N/A,#N/A,FALSE,"Hires";#N/A,#N/A,FALSE,"Assumptions"}</definedName>
    <definedName name="wrn.Staffing." localSheetId="1" hidden="1">{#N/A,#N/A,FALSE,"Assessment";#N/A,#N/A,FALSE,"Staffing";#N/A,#N/A,FALSE,"Hires";#N/A,#N/A,FALSE,"Assumptions"}</definedName>
    <definedName name="wrn.Staffing." hidden="1">{#N/A,#N/A,FALSE,"Assessment";#N/A,#N/A,FALSE,"Staffing";#N/A,#N/A,FALSE,"Hires";#N/A,#N/A,FALSE,"Assumptions"}</definedName>
    <definedName name="wrn.Staffing1" localSheetId="30" hidden="1">{#N/A,#N/A,FALSE,"Assessment";#N/A,#N/A,FALSE,"Staffing";#N/A,#N/A,FALSE,"Hires";#N/A,#N/A,FALSE,"Assumptions"}</definedName>
    <definedName name="wrn.Staffing1" localSheetId="0" hidden="1">{#N/A,#N/A,FALSE,"Assessment";#N/A,#N/A,FALSE,"Staffing";#N/A,#N/A,FALSE,"Hires";#N/A,#N/A,FALSE,"Assumptions"}</definedName>
    <definedName name="wrn.Staffing1" localSheetId="1" hidden="1">{#N/A,#N/A,FALSE,"Assessment";#N/A,#N/A,FALSE,"Staffing";#N/A,#N/A,FALSE,"Hires";#N/A,#N/A,FALSE,"Assumptions"}</definedName>
    <definedName name="wrn.Staffing1" hidden="1">{#N/A,#N/A,FALSE,"Assessment";#N/A,#N/A,FALSE,"Staffing";#N/A,#N/A,FALSE,"Hires";#N/A,#N/A,FALSE,"Assumptions"}</definedName>
    <definedName name="wrn.Subsidy._.Monitor." localSheetId="30"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0"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30" hidden="1">{#N/A,#N/A,TRUE,"Initial";#N/A,#N/A,TRUE,"Graphs"}</definedName>
    <definedName name="wrn.Summ_Assum_Graphs." localSheetId="0" hidden="1">{#N/A,#N/A,TRUE,"Initial";#N/A,#N/A,TRUE,"Graphs"}</definedName>
    <definedName name="wrn.Summ_Assum_Graphs." localSheetId="1" hidden="1">{#N/A,#N/A,TRUE,"Initial";#N/A,#N/A,TRUE,"Graphs"}</definedName>
    <definedName name="wrn.Summ_Assum_Graphs." hidden="1">{#N/A,#N/A,TRUE,"Initial";#N/A,#N/A,TRUE,"Graphs"}</definedName>
    <definedName name="WRN.SUMM_ASSUM2" localSheetId="30" hidden="1">{#N/A,#N/A,TRUE,"Initial";#N/A,#N/A,TRUE,"Graphs"}</definedName>
    <definedName name="WRN.SUMM_ASSUM2" localSheetId="0" hidden="1">{#N/A,#N/A,TRUE,"Initial";#N/A,#N/A,TRUE,"Graphs"}</definedName>
    <definedName name="WRN.SUMM_ASSUM2" localSheetId="1" hidden="1">{#N/A,#N/A,TRUE,"Initial";#N/A,#N/A,TRUE,"Graphs"}</definedName>
    <definedName name="WRN.SUMM_ASSUM2" hidden="1">{#N/A,#N/A,TRUE,"Initial";#N/A,#N/A,TRUE,"Graphs"}</definedName>
    <definedName name="WRN.SUMM1" localSheetId="30" hidden="1">{#N/A,#N/A,TRUE,"Initial";#N/A,#N/A,TRUE,"Graphs"}</definedName>
    <definedName name="WRN.SUMM1" localSheetId="0" hidden="1">{#N/A,#N/A,TRUE,"Initial";#N/A,#N/A,TRUE,"Graphs"}</definedName>
    <definedName name="WRN.SUMM1" localSheetId="1" hidden="1">{#N/A,#N/A,TRUE,"Initial";#N/A,#N/A,TRUE,"Graphs"}</definedName>
    <definedName name="WRN.SUMM1" hidden="1">{#N/A,#N/A,TRUE,"Initial";#N/A,#N/A,TRUE,"Graphs"}</definedName>
    <definedName name="wrn.Summary._.results." localSheetId="30"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30" hidden="1">{"UNIT VARIABLES",#N/A,FALSE,"UNIT VARIABLES"}</definedName>
    <definedName name="wrn.UNIT._.VARIABLES." localSheetId="0" hidden="1">{"UNIT VARIABLES",#N/A,FALSE,"UNIT VARIABLES"}</definedName>
    <definedName name="wrn.UNIT._.VARIABLES." localSheetId="1" hidden="1">{"UNIT VARIABLES",#N/A,FALSE,"UNIT VARIABLES"}</definedName>
    <definedName name="wrn.UNIT._.VARIABLES." hidden="1">{"UNIT VARIABLES",#N/A,FALSE,"UNIT VARIABLES"}</definedName>
    <definedName name="wrn.WholeModel." localSheetId="30"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30" hidden="1">{#N/A,#N/A,TRUE,"Initial";#N/A,#N/A,TRUE,"CFs_P&amp;L_B&amp;S";#N/A,#N/A,TRUE,"Inv&amp;Fin";#N/A,#N/A,TRUE,"Depreciation";#N/A,#N/A,TRUE,"Energy";#N/A,#N/A,TRUE,"Index";#N/A,#N/A,TRUE,"Graphs";#N/A,#N/A,TRUE,"T_Contest"}</definedName>
    <definedName name="WRN.WHOLEMODEL.1" localSheetId="0"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30" hidden="1">{#N/A,#N/A,TRUE,"Initial";#N/A,#N/A,TRUE,"CFs_P&amp;L_B&amp;S";#N/A,#N/A,TRUE,"Inv&amp;Fin";#N/A,#N/A,TRUE,"Depreciation";#N/A,#N/A,TRUE,"Energy";#N/A,#N/A,TRUE,"Index";#N/A,#N/A,TRUE,"Graphs";#N/A,#N/A,TRUE,"T_Contest"}</definedName>
    <definedName name="WRN.WHOLEMODEL3" localSheetId="0"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30" hidden="1">{"key inputs",#N/A,TRUE,"Key Inputs";"key outputs",#N/A,TRUE,"Outputs";"Other inputs",#N/A,TRUE,"Other Inputs";"Revenue",#N/A,TRUE,"Rev"}</definedName>
    <definedName name="www" localSheetId="0"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0" hidden="1">#REF!,#REF!</definedName>
    <definedName name="xlpjm_FBXOSmain175" localSheetId="1"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30" hidden="1">{"Summary sheet",#N/A,TRUE,"Output pres";"Proforma 1 and 2",#N/A,TRUE,"Ratios";"Proforma 3,4 and 5",#N/A,TRUE,"FS";"Proforma 8,9 and 10",#N/A,TRUE,"Calcs"}</definedName>
    <definedName name="xxx" localSheetId="0"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30" hidden="1">{"Summary sheet",#N/A,TRUE,"Output pres";"Proforma 1 and 2",#N/A,TRUE,"Ratios";"Proforma 3,4 and 5",#N/A,TRUE,"FS";"Proforma 8,9 and 10",#N/A,TRUE,"Calcs"}</definedName>
    <definedName name="xxxx" localSheetId="0"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30" hidden="1">{"Summary sheet",#N/A,TRUE,"Output pres";"Proforma 1 and 2",#N/A,TRUE,"Ratios";"Proforma 3,4 and 5",#N/A,TRUE,"FS";"Proforma 8,9 and 10",#N/A,TRUE,"Calcs"}</definedName>
    <definedName name="yyy" localSheetId="0"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30" hidden="1">{#N/A,#N/A,TRUE,"Initial";#N/A,#N/A,TRUE,"CFs_P&amp;L_B&amp;S";#N/A,#N/A,TRUE,"Inv&amp;Fin";#N/A,#N/A,TRUE,"Depreciation";#N/A,#N/A,TRUE,"Energy";#N/A,#N/A,TRUE,"Index";#N/A,#N/A,TRUE,"Graphs";#N/A,#N/A,TRUE,"T_Contest"}</definedName>
    <definedName name="yyyy" localSheetId="0"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30" hidden="1">{#N/A,#N/A,FALSE,"Assessment";#N/A,#N/A,FALSE,"Staffing";#N/A,#N/A,FALSE,"Hires";#N/A,#N/A,FALSE,"Assumptions"}</definedName>
    <definedName name="z" localSheetId="0" hidden="1">{#N/A,#N/A,FALSE,"Assessment";#N/A,#N/A,FALSE,"Staffing";#N/A,#N/A,FALSE,"Hires";#N/A,#N/A,FALSE,"Assumptions"}</definedName>
    <definedName name="z" localSheetId="1" hidden="1">{#N/A,#N/A,FALSE,"Assessment";#N/A,#N/A,FALSE,"Staffing";#N/A,#N/A,FALSE,"Hires";#N/A,#N/A,FALSE,"Assumptions"}</definedName>
    <definedName name="z" hidden="1">{#N/A,#N/A,FALSE,"Assessment";#N/A,#N/A,FALSE,"Staffing";#N/A,#N/A,FALSE,"Hires";#N/A,#N/A,FALSE,"Assumptions"}</definedName>
    <definedName name="zzzz" localSheetId="30" hidden="1">{#N/A,#N/A,TRUE,"Initial";#N/A,#N/A,TRUE,"CFs_P&amp;L_B&amp;S";#N/A,#N/A,TRUE,"Inv&amp;Fin";#N/A,#N/A,TRUE,"Depreciation";#N/A,#N/A,TRUE,"Energy";#N/A,#N/A,TRUE,"Index";#N/A,#N/A,TRUE,"Graphs";#N/A,#N/A,TRUE,"T_Contest"}</definedName>
    <definedName name="zzzz" localSheetId="0"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1" i="43" l="1"/>
  <c r="H13" i="92"/>
  <c r="H59" i="52"/>
  <c r="K8" i="12"/>
  <c r="H72" i="52"/>
  <c r="G72" i="52" s="1"/>
  <c r="F10" i="19"/>
  <c r="CS4" i="11"/>
  <c r="H5" i="52" s="1"/>
  <c r="G60" i="52"/>
  <c r="G61" i="52"/>
  <c r="G62" i="52"/>
  <c r="G63" i="52"/>
  <c r="G64" i="52"/>
  <c r="G65" i="52"/>
  <c r="G66" i="52"/>
  <c r="G67" i="52"/>
  <c r="G68" i="52"/>
  <c r="G69" i="52"/>
  <c r="G70" i="52"/>
  <c r="G71"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H27" i="52"/>
  <c r="H28" i="52"/>
  <c r="H24" i="52"/>
  <c r="H25" i="52"/>
  <c r="H26" i="52"/>
  <c r="H23" i="52"/>
  <c r="H22" i="52"/>
  <c r="H9" i="52"/>
  <c r="H10" i="52"/>
  <c r="H11" i="52"/>
  <c r="H12" i="52"/>
  <c r="H13" i="52"/>
  <c r="H14" i="52"/>
  <c r="H8" i="52"/>
  <c r="H7" i="52"/>
  <c r="H6" i="52"/>
  <c r="BE98" i="44"/>
  <c r="BE97" i="44"/>
  <c r="AI15" i="12"/>
  <c r="AI31" i="12"/>
  <c r="AI34" i="12"/>
  <c r="AI38" i="12"/>
  <c r="AI51" i="12"/>
  <c r="AI52" i="12"/>
  <c r="AI53" i="12"/>
  <c r="AI54" i="12"/>
  <c r="AI55" i="12"/>
  <c r="AH5" i="12"/>
  <c r="AH7" i="12"/>
  <c r="AH8" i="12"/>
  <c r="AH9" i="12"/>
  <c r="AH10" i="12"/>
  <c r="AH13" i="12"/>
  <c r="AH14" i="12"/>
  <c r="AH15" i="12"/>
  <c r="AH16" i="12"/>
  <c r="AH17"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6" i="12"/>
  <c r="AH47" i="12"/>
  <c r="AH48" i="12"/>
  <c r="AH50" i="12"/>
  <c r="AH51" i="12"/>
  <c r="AH52" i="12"/>
  <c r="AH53" i="12"/>
  <c r="AH54" i="12"/>
  <c r="AH55" i="12"/>
  <c r="AH56" i="12"/>
  <c r="AH57" i="12"/>
  <c r="AH12" i="12"/>
  <c r="AG15" i="12"/>
  <c r="AG31" i="12"/>
  <c r="AG34" i="12"/>
  <c r="AG38" i="12"/>
  <c r="AG51" i="12"/>
  <c r="AG52" i="12"/>
  <c r="AG53" i="12"/>
  <c r="AG54" i="12"/>
  <c r="AG55" i="12"/>
  <c r="AI20" i="91"/>
  <c r="AI28" i="91"/>
  <c r="AI31" i="91"/>
  <c r="AI34" i="91"/>
  <c r="AI35" i="91"/>
  <c r="AI37" i="91"/>
  <c r="AI38" i="91"/>
  <c r="AI39" i="91"/>
  <c r="AI40" i="91"/>
  <c r="AI44" i="91"/>
  <c r="AI45" i="91"/>
  <c r="AI47" i="91"/>
  <c r="AI49" i="91"/>
  <c r="AI50" i="91"/>
  <c r="AI53" i="91"/>
  <c r="AI54" i="91"/>
  <c r="AI66" i="91"/>
  <c r="AI70" i="91"/>
  <c r="AI72" i="91"/>
  <c r="AI74" i="91"/>
  <c r="AI75" i="91"/>
  <c r="AI76" i="91"/>
  <c r="AI77" i="91"/>
  <c r="AI78" i="91"/>
  <c r="AI79" i="91"/>
  <c r="AI80" i="91"/>
  <c r="AI81" i="91"/>
  <c r="AI82" i="91"/>
  <c r="AI83" i="91"/>
  <c r="AI84" i="91"/>
  <c r="AI85" i="91"/>
  <c r="AI86" i="91"/>
  <c r="AI87" i="91"/>
  <c r="AI88" i="91"/>
  <c r="AI89" i="91"/>
  <c r="AI90" i="91"/>
  <c r="AI91" i="91"/>
  <c r="AI8" i="91"/>
  <c r="AI9" i="91"/>
  <c r="AI12" i="91"/>
  <c r="AI17" i="91"/>
  <c r="AI7" i="91"/>
  <c r="I20" i="91"/>
  <c r="J20" i="91"/>
  <c r="L20" i="91"/>
  <c r="M20" i="91"/>
  <c r="N20" i="91"/>
  <c r="O20" i="91"/>
  <c r="P20" i="91"/>
  <c r="Q20" i="91"/>
  <c r="R20" i="91"/>
  <c r="Z20" i="91"/>
  <c r="AA20" i="91"/>
  <c r="AB20" i="91"/>
  <c r="AC20" i="91"/>
  <c r="AD20" i="91"/>
  <c r="AL67" i="91" l="1"/>
  <c r="Q91" i="91"/>
  <c r="U9" i="19"/>
  <c r="AC5" i="16" l="1"/>
  <c r="BE25" i="16"/>
  <c r="AM5" i="73" l="1"/>
  <c r="AN5" i="73"/>
  <c r="AO8" i="73"/>
  <c r="AO9" i="73"/>
  <c r="AO10" i="73"/>
  <c r="AO11" i="73"/>
  <c r="AO12" i="73"/>
  <c r="AO13" i="73"/>
  <c r="AO14" i="73"/>
  <c r="AO15" i="73"/>
  <c r="AO16" i="73"/>
  <c r="AO17" i="73"/>
  <c r="AO18" i="73"/>
  <c r="AO19" i="73"/>
  <c r="AO20" i="73"/>
  <c r="AO21" i="73"/>
  <c r="AO22" i="73"/>
  <c r="AO23" i="73"/>
  <c r="AO24" i="73"/>
  <c r="AO25" i="73"/>
  <c r="AO26" i="73"/>
  <c r="AO27" i="73"/>
  <c r="AO28" i="73"/>
  <c r="AO29" i="73"/>
  <c r="AO30" i="73"/>
  <c r="AO31" i="73"/>
  <c r="AO32" i="73"/>
  <c r="AO33" i="73"/>
  <c r="AO34" i="73"/>
  <c r="AO35" i="73"/>
  <c r="AO36" i="73"/>
  <c r="AO37" i="73"/>
  <c r="AO38" i="73"/>
  <c r="AO39" i="73"/>
  <c r="AO40" i="73"/>
  <c r="AO41" i="73"/>
  <c r="AO42" i="73"/>
  <c r="AO43" i="73"/>
  <c r="AO44" i="73"/>
  <c r="AO45" i="73"/>
  <c r="AO46" i="73"/>
  <c r="AO47" i="73"/>
  <c r="AO48" i="73"/>
  <c r="AO49" i="73"/>
  <c r="AO50" i="73"/>
  <c r="AO51" i="73"/>
  <c r="AO52" i="73"/>
  <c r="AO53" i="73"/>
  <c r="AO54" i="73"/>
  <c r="AO7" i="73"/>
  <c r="AO5" i="73" l="1"/>
  <c r="AA5" i="90"/>
  <c r="AB5" i="90"/>
  <c r="AC5" i="90"/>
  <c r="AD5" i="90"/>
  <c r="AE5" i="90"/>
  <c r="AF5" i="90"/>
  <c r="AG5" i="90"/>
  <c r="AH5" i="90"/>
  <c r="AC85" i="75"/>
  <c r="H52" i="52" s="1"/>
  <c r="AC87" i="75"/>
  <c r="AC88" i="75"/>
  <c r="AC89" i="75"/>
  <c r="AC90" i="75"/>
  <c r="AC91" i="75"/>
  <c r="AC92" i="75"/>
  <c r="AC93" i="75"/>
  <c r="AC86" i="75"/>
  <c r="Z8" i="91"/>
  <c r="AA8" i="91"/>
  <c r="AB8" i="91"/>
  <c r="AC8" i="91"/>
  <c r="AD8" i="91"/>
  <c r="Z9" i="91"/>
  <c r="AA9" i="91"/>
  <c r="AB9" i="91"/>
  <c r="AC9" i="91"/>
  <c r="AD9" i="91"/>
  <c r="Z10" i="91"/>
  <c r="AA10" i="91"/>
  <c r="AB10" i="91"/>
  <c r="AC10" i="91"/>
  <c r="AD10" i="91"/>
  <c r="Z11" i="91"/>
  <c r="AA11" i="91"/>
  <c r="AB11" i="91"/>
  <c r="AC11" i="91"/>
  <c r="AD11" i="91"/>
  <c r="Z12" i="91"/>
  <c r="AA12" i="91"/>
  <c r="AB12" i="91"/>
  <c r="AC12" i="91"/>
  <c r="AD12" i="91"/>
  <c r="Z13" i="91"/>
  <c r="AA13" i="91"/>
  <c r="AB13" i="91"/>
  <c r="AC13" i="91"/>
  <c r="AD13" i="91"/>
  <c r="Z14" i="91"/>
  <c r="AA14" i="91"/>
  <c r="AB14" i="91"/>
  <c r="AC14" i="91"/>
  <c r="AD14" i="91"/>
  <c r="Z15" i="91"/>
  <c r="AA15" i="91"/>
  <c r="AB15" i="91"/>
  <c r="AC15" i="91"/>
  <c r="AD15" i="91"/>
  <c r="Z16" i="91"/>
  <c r="AA16" i="91"/>
  <c r="AB16" i="91"/>
  <c r="AC16" i="91"/>
  <c r="AD16" i="91"/>
  <c r="Z17" i="91"/>
  <c r="AA17" i="91"/>
  <c r="AB17" i="91"/>
  <c r="AC17" i="91"/>
  <c r="AD17" i="91"/>
  <c r="Z18" i="91"/>
  <c r="AA18" i="91"/>
  <c r="AB18" i="91"/>
  <c r="AC18" i="91"/>
  <c r="AD18" i="91"/>
  <c r="Z19" i="91"/>
  <c r="AA19" i="91"/>
  <c r="AB19" i="91"/>
  <c r="AC19" i="91"/>
  <c r="AD19" i="91"/>
  <c r="Z21" i="91"/>
  <c r="AA21" i="91"/>
  <c r="AB21" i="91"/>
  <c r="AC21" i="91"/>
  <c r="AD21" i="91"/>
  <c r="Z22" i="91"/>
  <c r="AA22" i="91"/>
  <c r="AB22" i="91"/>
  <c r="AC22" i="91"/>
  <c r="AD22" i="91"/>
  <c r="Z23" i="91"/>
  <c r="AA23" i="91"/>
  <c r="AB23" i="91"/>
  <c r="AC23" i="91"/>
  <c r="AD23" i="91"/>
  <c r="Z24" i="91"/>
  <c r="AA24" i="91"/>
  <c r="AB24" i="91"/>
  <c r="AC24" i="91"/>
  <c r="AD24" i="91"/>
  <c r="Z25" i="91"/>
  <c r="AA25" i="91"/>
  <c r="AB25" i="91"/>
  <c r="AC25" i="91"/>
  <c r="AD25" i="91"/>
  <c r="Z26" i="91"/>
  <c r="AA26" i="91"/>
  <c r="AB26" i="91"/>
  <c r="AC26" i="91"/>
  <c r="AD26" i="91"/>
  <c r="Z27" i="91"/>
  <c r="AA27" i="91"/>
  <c r="AB27" i="91"/>
  <c r="AC27" i="91"/>
  <c r="AD27" i="91"/>
  <c r="Z28" i="91"/>
  <c r="AA28" i="91"/>
  <c r="AB28" i="91"/>
  <c r="AC28" i="91"/>
  <c r="AD28" i="91"/>
  <c r="Z29" i="91"/>
  <c r="AA29" i="91"/>
  <c r="AB29" i="91"/>
  <c r="AC29" i="91"/>
  <c r="AD29" i="91"/>
  <c r="Z30" i="91"/>
  <c r="AA30" i="91"/>
  <c r="AB30" i="91"/>
  <c r="AC30" i="91"/>
  <c r="AD30" i="91"/>
  <c r="Z31" i="91"/>
  <c r="AA31" i="91"/>
  <c r="AB31" i="91"/>
  <c r="AC31" i="91"/>
  <c r="AD31" i="91"/>
  <c r="Z32" i="91"/>
  <c r="AA32" i="91"/>
  <c r="AB32" i="91"/>
  <c r="AC32" i="91"/>
  <c r="AD32" i="91"/>
  <c r="Z33" i="91"/>
  <c r="AA33" i="91"/>
  <c r="AB33" i="91"/>
  <c r="AC33" i="91"/>
  <c r="AD33" i="91"/>
  <c r="Z34" i="91"/>
  <c r="AA34" i="91"/>
  <c r="AB34" i="91"/>
  <c r="AC34" i="91"/>
  <c r="AD34" i="91"/>
  <c r="Z35" i="91"/>
  <c r="AA35" i="91"/>
  <c r="AB35" i="91"/>
  <c r="AC35" i="91"/>
  <c r="AD35" i="91"/>
  <c r="Z36" i="91"/>
  <c r="AA36" i="91"/>
  <c r="AB36" i="91"/>
  <c r="AC36" i="91"/>
  <c r="AD36" i="91"/>
  <c r="Z37" i="91"/>
  <c r="AA37" i="91"/>
  <c r="AB37" i="91"/>
  <c r="AC37" i="91"/>
  <c r="AD37" i="91"/>
  <c r="Z38" i="91"/>
  <c r="AA38" i="91"/>
  <c r="AB38" i="91"/>
  <c r="AC38" i="91"/>
  <c r="AD38" i="91"/>
  <c r="Z39" i="91"/>
  <c r="AA39" i="91"/>
  <c r="AB39" i="91"/>
  <c r="AC39" i="91"/>
  <c r="AD39" i="91"/>
  <c r="Z40" i="91"/>
  <c r="AA40" i="91"/>
  <c r="AB40" i="91"/>
  <c r="AC40" i="91"/>
  <c r="AD40" i="91"/>
  <c r="Z41" i="91"/>
  <c r="AA41" i="91"/>
  <c r="AB41" i="91"/>
  <c r="AC41" i="91"/>
  <c r="AD41" i="91"/>
  <c r="Z42" i="91"/>
  <c r="AA42" i="91"/>
  <c r="AB42" i="91"/>
  <c r="AC42" i="91"/>
  <c r="AD42" i="91"/>
  <c r="Z43" i="91"/>
  <c r="AA43" i="91"/>
  <c r="AB43" i="91"/>
  <c r="AC43" i="91"/>
  <c r="AD43" i="91"/>
  <c r="Z44" i="91"/>
  <c r="AA44" i="91"/>
  <c r="AB44" i="91"/>
  <c r="AC44" i="91"/>
  <c r="AD44" i="91"/>
  <c r="Z45" i="91"/>
  <c r="AA45" i="91"/>
  <c r="AB45" i="91"/>
  <c r="AC45" i="91"/>
  <c r="AD45" i="91"/>
  <c r="Z46" i="91"/>
  <c r="AA46" i="91"/>
  <c r="AB46" i="91"/>
  <c r="AC46" i="91"/>
  <c r="AD46" i="91"/>
  <c r="Z47" i="91"/>
  <c r="AA47" i="91"/>
  <c r="AB47" i="91"/>
  <c r="AC47" i="91"/>
  <c r="AD47" i="91"/>
  <c r="Z48" i="91"/>
  <c r="AA48" i="91"/>
  <c r="AB48" i="91"/>
  <c r="AC48" i="91"/>
  <c r="AD48" i="91"/>
  <c r="Z49" i="91"/>
  <c r="AA49" i="91"/>
  <c r="AB49" i="91"/>
  <c r="AC49" i="91"/>
  <c r="AD49" i="91"/>
  <c r="Z50" i="91"/>
  <c r="AA50" i="91"/>
  <c r="AB50" i="91"/>
  <c r="AC50" i="91"/>
  <c r="AD50" i="91"/>
  <c r="Z51" i="91"/>
  <c r="AA51" i="91"/>
  <c r="AB51" i="91"/>
  <c r="AC51" i="91"/>
  <c r="AD51" i="91"/>
  <c r="Z52" i="91"/>
  <c r="AA52" i="91"/>
  <c r="AB52" i="91"/>
  <c r="AC52" i="91"/>
  <c r="AD52" i="91"/>
  <c r="Z53" i="91"/>
  <c r="AA53" i="91"/>
  <c r="AB53" i="91"/>
  <c r="AC53" i="91"/>
  <c r="AD53" i="91"/>
  <c r="Z54" i="91"/>
  <c r="AA54" i="91"/>
  <c r="AB54" i="91"/>
  <c r="AC54" i="91"/>
  <c r="AD54" i="91"/>
  <c r="Z55" i="91"/>
  <c r="AA55" i="91"/>
  <c r="AB55" i="91"/>
  <c r="AC55" i="91"/>
  <c r="AD55" i="91"/>
  <c r="Z56" i="91"/>
  <c r="AA56" i="91"/>
  <c r="AB56" i="91"/>
  <c r="AC56" i="91"/>
  <c r="AD56" i="91"/>
  <c r="Z57" i="91"/>
  <c r="AA57" i="91"/>
  <c r="AB57" i="91"/>
  <c r="AC57" i="91"/>
  <c r="AD57" i="91"/>
  <c r="Z58" i="91"/>
  <c r="AA58" i="91"/>
  <c r="AB58" i="91"/>
  <c r="AC58" i="91"/>
  <c r="AD58" i="91"/>
  <c r="Z59" i="91"/>
  <c r="AA59" i="91"/>
  <c r="AB59" i="91"/>
  <c r="AC59" i="91"/>
  <c r="AD59" i="91"/>
  <c r="Z60" i="91"/>
  <c r="AA60" i="91"/>
  <c r="AB60" i="91"/>
  <c r="AC60" i="91"/>
  <c r="AD60" i="91"/>
  <c r="Z61" i="91"/>
  <c r="AA61" i="91"/>
  <c r="AB61" i="91"/>
  <c r="AC61" i="91"/>
  <c r="AD61" i="91"/>
  <c r="Z62" i="91"/>
  <c r="AA62" i="91"/>
  <c r="AB62" i="91"/>
  <c r="AC62" i="91"/>
  <c r="AD62" i="91"/>
  <c r="Z63" i="91"/>
  <c r="AA63" i="91"/>
  <c r="AB63" i="91"/>
  <c r="AC63" i="91"/>
  <c r="AD63" i="91"/>
  <c r="Z64" i="91"/>
  <c r="AA64" i="91"/>
  <c r="AB64" i="91"/>
  <c r="AC64" i="91"/>
  <c r="AD64" i="91"/>
  <c r="Z65" i="91"/>
  <c r="AA65" i="91"/>
  <c r="AB65" i="91"/>
  <c r="AC65" i="91"/>
  <c r="AD65" i="91"/>
  <c r="Z66" i="91"/>
  <c r="AA66" i="91"/>
  <c r="AB66" i="91"/>
  <c r="AC66" i="91"/>
  <c r="AD66" i="91"/>
  <c r="Z67" i="91"/>
  <c r="AA67" i="91"/>
  <c r="AB67" i="91"/>
  <c r="AC67" i="91"/>
  <c r="AD67" i="91"/>
  <c r="Z68" i="91"/>
  <c r="AA68" i="91"/>
  <c r="AB68" i="91"/>
  <c r="AC68" i="91"/>
  <c r="AD68" i="91"/>
  <c r="Z69" i="91"/>
  <c r="AA69" i="91"/>
  <c r="AB69" i="91"/>
  <c r="AC69" i="91"/>
  <c r="AD69" i="91"/>
  <c r="Z70" i="91"/>
  <c r="AA70" i="91"/>
  <c r="AB70" i="91"/>
  <c r="AC70" i="91"/>
  <c r="AD70" i="91"/>
  <c r="Z71" i="91"/>
  <c r="AA71" i="91"/>
  <c r="AB71" i="91"/>
  <c r="AC71" i="91"/>
  <c r="AD71" i="91"/>
  <c r="Z72" i="91"/>
  <c r="AA72" i="91"/>
  <c r="AB72" i="91"/>
  <c r="AC72" i="91"/>
  <c r="AD72" i="91"/>
  <c r="Z73" i="91"/>
  <c r="AA73" i="91"/>
  <c r="AB73" i="91"/>
  <c r="AC73" i="91"/>
  <c r="AD73" i="91"/>
  <c r="Z74" i="91"/>
  <c r="AA74" i="91"/>
  <c r="AB74" i="91"/>
  <c r="AC74" i="91"/>
  <c r="AD74" i="91"/>
  <c r="Z75" i="91"/>
  <c r="AA75" i="91"/>
  <c r="AB75" i="91"/>
  <c r="AC75" i="91"/>
  <c r="AD75" i="91"/>
  <c r="Z76" i="91"/>
  <c r="AA76" i="91"/>
  <c r="AB76" i="91"/>
  <c r="AC76" i="91"/>
  <c r="AD76" i="91"/>
  <c r="Z77" i="91"/>
  <c r="AA77" i="91"/>
  <c r="AB77" i="91"/>
  <c r="AC77" i="91"/>
  <c r="AD77" i="91"/>
  <c r="Z78" i="91"/>
  <c r="AA78" i="91"/>
  <c r="AB78" i="91"/>
  <c r="AC78" i="91"/>
  <c r="AD78" i="91"/>
  <c r="Z79" i="91"/>
  <c r="AA79" i="91"/>
  <c r="AB79" i="91"/>
  <c r="AC79" i="91"/>
  <c r="AD79" i="91"/>
  <c r="Z80" i="91"/>
  <c r="AA80" i="91"/>
  <c r="AB80" i="91"/>
  <c r="AC80" i="91"/>
  <c r="AD80" i="91"/>
  <c r="Z81" i="91"/>
  <c r="AA81" i="91"/>
  <c r="AB81" i="91"/>
  <c r="AC81" i="91"/>
  <c r="AD81" i="91"/>
  <c r="Z82" i="91"/>
  <c r="AA82" i="91"/>
  <c r="AB82" i="91"/>
  <c r="AC82" i="91"/>
  <c r="AD82" i="91"/>
  <c r="Z83" i="91"/>
  <c r="AA83" i="91"/>
  <c r="AB83" i="91"/>
  <c r="AC83" i="91"/>
  <c r="AD83" i="91"/>
  <c r="Z84" i="91"/>
  <c r="AA84" i="91"/>
  <c r="AB84" i="91"/>
  <c r="AC84" i="91"/>
  <c r="AD84" i="91"/>
  <c r="Z85" i="91"/>
  <c r="AA85" i="91"/>
  <c r="AB85" i="91"/>
  <c r="AC85" i="91"/>
  <c r="AD85" i="91"/>
  <c r="Z86" i="91"/>
  <c r="AA86" i="91"/>
  <c r="AB86" i="91"/>
  <c r="AC86" i="91"/>
  <c r="AD86" i="91"/>
  <c r="Z87" i="91"/>
  <c r="AA87" i="91"/>
  <c r="AB87" i="91"/>
  <c r="AC87" i="91"/>
  <c r="AD87" i="91"/>
  <c r="Z88" i="91"/>
  <c r="AA88" i="91"/>
  <c r="AB88" i="91"/>
  <c r="AC88" i="91"/>
  <c r="AD88" i="91"/>
  <c r="Z89" i="91"/>
  <c r="AA89" i="91"/>
  <c r="AB89" i="91"/>
  <c r="AC89" i="91"/>
  <c r="AD89" i="91"/>
  <c r="Z90" i="91"/>
  <c r="AA90" i="91"/>
  <c r="AB90" i="91"/>
  <c r="AC90" i="91"/>
  <c r="AD90" i="91"/>
  <c r="Z91" i="91"/>
  <c r="AA91" i="91"/>
  <c r="AB91" i="91"/>
  <c r="AC91" i="91"/>
  <c r="AD91" i="91"/>
  <c r="AA7" i="91"/>
  <c r="AB7" i="91"/>
  <c r="AC7" i="91"/>
  <c r="AD7" i="91"/>
  <c r="Z7" i="91"/>
  <c r="M93" i="91"/>
  <c r="N93" i="91"/>
  <c r="O93" i="91"/>
  <c r="P93" i="91"/>
  <c r="R93" i="91"/>
  <c r="L93" i="91"/>
  <c r="L8" i="91"/>
  <c r="M8" i="91"/>
  <c r="N8" i="91"/>
  <c r="O8" i="91"/>
  <c r="P8" i="91"/>
  <c r="Q8" i="91"/>
  <c r="R8" i="91"/>
  <c r="L9" i="91"/>
  <c r="M9" i="91"/>
  <c r="N9" i="91"/>
  <c r="O9" i="91"/>
  <c r="P9" i="91"/>
  <c r="Q9" i="91"/>
  <c r="R9" i="91"/>
  <c r="L10" i="91"/>
  <c r="M10" i="91"/>
  <c r="N10" i="91"/>
  <c r="O10" i="91"/>
  <c r="P10" i="91"/>
  <c r="Q10" i="91"/>
  <c r="R10" i="91"/>
  <c r="L11" i="91"/>
  <c r="M11" i="91"/>
  <c r="N11" i="91"/>
  <c r="O11" i="91"/>
  <c r="P11" i="91"/>
  <c r="Q11" i="91"/>
  <c r="R11" i="91"/>
  <c r="L12" i="91"/>
  <c r="M12" i="91"/>
  <c r="N12" i="91"/>
  <c r="O12" i="91"/>
  <c r="P12" i="91"/>
  <c r="Q12" i="91"/>
  <c r="R12" i="91"/>
  <c r="L13" i="91"/>
  <c r="M13" i="91"/>
  <c r="N13" i="91"/>
  <c r="O13" i="91"/>
  <c r="P13" i="91"/>
  <c r="Q13" i="91"/>
  <c r="R13" i="91"/>
  <c r="L14" i="91"/>
  <c r="M14" i="91"/>
  <c r="N14" i="91"/>
  <c r="O14" i="91"/>
  <c r="P14" i="91"/>
  <c r="Q14" i="91"/>
  <c r="R14" i="91"/>
  <c r="L15" i="91"/>
  <c r="M15" i="91"/>
  <c r="N15" i="91"/>
  <c r="O15" i="91"/>
  <c r="P15" i="91"/>
  <c r="Q15" i="91"/>
  <c r="R15" i="91"/>
  <c r="L16" i="91"/>
  <c r="M16" i="91"/>
  <c r="N16" i="91"/>
  <c r="O16" i="91"/>
  <c r="P16" i="91"/>
  <c r="Q16" i="91"/>
  <c r="R16" i="91"/>
  <c r="L17" i="91"/>
  <c r="M17" i="91"/>
  <c r="N17" i="91"/>
  <c r="O17" i="91"/>
  <c r="P17" i="91"/>
  <c r="Q17" i="91"/>
  <c r="R17" i="91"/>
  <c r="L18" i="91"/>
  <c r="M18" i="91"/>
  <c r="N18" i="91"/>
  <c r="O18" i="91"/>
  <c r="P18" i="91"/>
  <c r="Q18" i="91"/>
  <c r="R18" i="91"/>
  <c r="L19" i="91"/>
  <c r="M19" i="91"/>
  <c r="N19" i="91"/>
  <c r="O19" i="91"/>
  <c r="P19" i="91"/>
  <c r="Q19" i="91"/>
  <c r="R19" i="91"/>
  <c r="L21" i="91"/>
  <c r="M21" i="91"/>
  <c r="N21" i="91"/>
  <c r="O21" i="91"/>
  <c r="P21" i="91"/>
  <c r="Q21" i="91"/>
  <c r="R21" i="91"/>
  <c r="L22" i="91"/>
  <c r="M22" i="91"/>
  <c r="N22" i="91"/>
  <c r="O22" i="91"/>
  <c r="P22" i="91"/>
  <c r="Q22" i="91"/>
  <c r="R22" i="91"/>
  <c r="L23" i="91"/>
  <c r="M23" i="91"/>
  <c r="N23" i="91"/>
  <c r="O23" i="91"/>
  <c r="P23" i="91"/>
  <c r="Q23" i="91"/>
  <c r="R23" i="91"/>
  <c r="L24" i="91"/>
  <c r="M24" i="91"/>
  <c r="N24" i="91"/>
  <c r="O24" i="91"/>
  <c r="P24" i="91"/>
  <c r="Q24" i="91"/>
  <c r="R24" i="91"/>
  <c r="L25" i="91"/>
  <c r="M25" i="91"/>
  <c r="N25" i="91"/>
  <c r="O25" i="91"/>
  <c r="P25" i="91"/>
  <c r="Q25" i="91"/>
  <c r="R25" i="91"/>
  <c r="L26" i="91"/>
  <c r="M26" i="91"/>
  <c r="N26" i="91"/>
  <c r="O26" i="91"/>
  <c r="P26" i="91"/>
  <c r="Q26" i="91"/>
  <c r="R26" i="91"/>
  <c r="L27" i="91"/>
  <c r="M27" i="91"/>
  <c r="N27" i="91"/>
  <c r="O27" i="91"/>
  <c r="P27" i="91"/>
  <c r="Q27" i="91"/>
  <c r="R27" i="91"/>
  <c r="L28" i="91"/>
  <c r="M28" i="91"/>
  <c r="N28" i="91"/>
  <c r="O28" i="91"/>
  <c r="P28" i="91"/>
  <c r="Q28" i="91"/>
  <c r="R28" i="91"/>
  <c r="L29" i="91"/>
  <c r="M29" i="91"/>
  <c r="N29" i="91"/>
  <c r="O29" i="91"/>
  <c r="P29" i="91"/>
  <c r="Q29" i="91"/>
  <c r="R29" i="91"/>
  <c r="L30" i="91"/>
  <c r="M30" i="91"/>
  <c r="N30" i="91"/>
  <c r="O30" i="91"/>
  <c r="P30" i="91"/>
  <c r="Q30" i="91"/>
  <c r="R30" i="91"/>
  <c r="L31" i="91"/>
  <c r="M31" i="91"/>
  <c r="N31" i="91"/>
  <c r="O31" i="91"/>
  <c r="P31" i="91"/>
  <c r="Q31" i="91"/>
  <c r="R31" i="91"/>
  <c r="L32" i="91"/>
  <c r="M32" i="91"/>
  <c r="N32" i="91"/>
  <c r="O32" i="91"/>
  <c r="P32" i="91"/>
  <c r="Q32" i="91"/>
  <c r="R32" i="91"/>
  <c r="L33" i="91"/>
  <c r="M33" i="91"/>
  <c r="N33" i="91"/>
  <c r="O33" i="91"/>
  <c r="P33" i="91"/>
  <c r="Q33" i="91"/>
  <c r="R33" i="91"/>
  <c r="L34" i="91"/>
  <c r="M34" i="91"/>
  <c r="N34" i="91"/>
  <c r="O34" i="91"/>
  <c r="P34" i="91"/>
  <c r="Q34" i="91"/>
  <c r="R34" i="91"/>
  <c r="L35" i="91"/>
  <c r="M35" i="91"/>
  <c r="N35" i="91"/>
  <c r="O35" i="91"/>
  <c r="P35" i="91"/>
  <c r="Q35" i="91"/>
  <c r="R35" i="91"/>
  <c r="L36" i="91"/>
  <c r="M36" i="91"/>
  <c r="N36" i="91"/>
  <c r="O36" i="91"/>
  <c r="P36" i="91"/>
  <c r="Q36" i="91"/>
  <c r="R36" i="91"/>
  <c r="L37" i="91"/>
  <c r="M37" i="91"/>
  <c r="N37" i="91"/>
  <c r="O37" i="91"/>
  <c r="P37" i="91"/>
  <c r="Q37" i="91"/>
  <c r="R37" i="91"/>
  <c r="L38" i="91"/>
  <c r="M38" i="91"/>
  <c r="N38" i="91"/>
  <c r="O38" i="91"/>
  <c r="P38" i="91"/>
  <c r="R38" i="91"/>
  <c r="L39" i="91"/>
  <c r="M39" i="91"/>
  <c r="N39" i="91"/>
  <c r="O39" i="91"/>
  <c r="P39" i="91"/>
  <c r="Q39" i="91"/>
  <c r="R39" i="91"/>
  <c r="L40" i="91"/>
  <c r="M40" i="91"/>
  <c r="N40" i="91"/>
  <c r="O40" i="91"/>
  <c r="P40" i="91"/>
  <c r="Q40" i="91"/>
  <c r="R40" i="91"/>
  <c r="L41" i="91"/>
  <c r="M41" i="91"/>
  <c r="N41" i="91"/>
  <c r="O41" i="91"/>
  <c r="P41" i="91"/>
  <c r="Q41" i="91"/>
  <c r="R41" i="91"/>
  <c r="L42" i="91"/>
  <c r="M42" i="91"/>
  <c r="N42" i="91"/>
  <c r="O42" i="91"/>
  <c r="P42" i="91"/>
  <c r="Q42" i="91"/>
  <c r="R42" i="91"/>
  <c r="L43" i="91"/>
  <c r="M43" i="91"/>
  <c r="N43" i="91"/>
  <c r="O43" i="91"/>
  <c r="P43" i="91"/>
  <c r="Q43" i="91"/>
  <c r="R43" i="91"/>
  <c r="L44" i="91"/>
  <c r="M44" i="91"/>
  <c r="N44" i="91"/>
  <c r="O44" i="91"/>
  <c r="P44" i="91"/>
  <c r="Q44" i="91"/>
  <c r="R44" i="91"/>
  <c r="L45" i="91"/>
  <c r="M45" i="91"/>
  <c r="N45" i="91"/>
  <c r="O45" i="91"/>
  <c r="P45" i="91"/>
  <c r="Q45" i="91"/>
  <c r="R45" i="91"/>
  <c r="L46" i="91"/>
  <c r="M46" i="91"/>
  <c r="N46" i="91"/>
  <c r="O46" i="91"/>
  <c r="P46" i="91"/>
  <c r="Q46" i="91"/>
  <c r="R46" i="91"/>
  <c r="L47" i="91"/>
  <c r="M47" i="91"/>
  <c r="N47" i="91"/>
  <c r="O47" i="91"/>
  <c r="P47" i="91"/>
  <c r="Q47" i="91"/>
  <c r="R47" i="91"/>
  <c r="L48" i="91"/>
  <c r="M48" i="91"/>
  <c r="N48" i="91"/>
  <c r="O48" i="91"/>
  <c r="P48" i="91"/>
  <c r="Q48" i="91"/>
  <c r="R48" i="91"/>
  <c r="L49" i="91"/>
  <c r="M49" i="91"/>
  <c r="N49" i="91"/>
  <c r="O49" i="91"/>
  <c r="P49" i="91"/>
  <c r="Q49" i="91"/>
  <c r="R49" i="91"/>
  <c r="L50" i="91"/>
  <c r="M50" i="91"/>
  <c r="N50" i="91"/>
  <c r="O50" i="91"/>
  <c r="P50" i="91"/>
  <c r="Q50" i="91"/>
  <c r="R50" i="91"/>
  <c r="L51" i="91"/>
  <c r="M51" i="91"/>
  <c r="N51" i="91"/>
  <c r="O51" i="91"/>
  <c r="P51" i="91"/>
  <c r="Q51" i="91"/>
  <c r="R51" i="91"/>
  <c r="L52" i="91"/>
  <c r="M52" i="91"/>
  <c r="N52" i="91"/>
  <c r="O52" i="91"/>
  <c r="P52" i="91"/>
  <c r="Q52" i="91"/>
  <c r="R52" i="91"/>
  <c r="L53" i="91"/>
  <c r="M53" i="91"/>
  <c r="N53" i="91"/>
  <c r="O53" i="91"/>
  <c r="P53" i="91"/>
  <c r="Q53" i="91"/>
  <c r="R53" i="91"/>
  <c r="L54" i="91"/>
  <c r="M54" i="91"/>
  <c r="N54" i="91"/>
  <c r="O54" i="91"/>
  <c r="P54" i="91"/>
  <c r="Q54" i="91"/>
  <c r="R54" i="91"/>
  <c r="L55" i="91"/>
  <c r="M55" i="91"/>
  <c r="N55" i="91"/>
  <c r="O55" i="91"/>
  <c r="P55" i="91"/>
  <c r="Q55" i="91"/>
  <c r="R55" i="91"/>
  <c r="L56" i="91"/>
  <c r="M56" i="91"/>
  <c r="N56" i="91"/>
  <c r="O56" i="91"/>
  <c r="P56" i="91"/>
  <c r="Q56" i="91"/>
  <c r="R56" i="91"/>
  <c r="L57" i="91"/>
  <c r="M57" i="91"/>
  <c r="N57" i="91"/>
  <c r="O57" i="91"/>
  <c r="P57" i="91"/>
  <c r="Q57" i="91"/>
  <c r="R57" i="91"/>
  <c r="L58" i="91"/>
  <c r="M58" i="91"/>
  <c r="N58" i="91"/>
  <c r="O58" i="91"/>
  <c r="P58" i="91"/>
  <c r="Q58" i="91"/>
  <c r="R58" i="91"/>
  <c r="L59" i="91"/>
  <c r="M59" i="91"/>
  <c r="N59" i="91"/>
  <c r="O59" i="91"/>
  <c r="P59" i="91"/>
  <c r="Q59" i="91"/>
  <c r="R59" i="91"/>
  <c r="L60" i="91"/>
  <c r="M60" i="91"/>
  <c r="N60" i="91"/>
  <c r="O60" i="91"/>
  <c r="P60" i="91"/>
  <c r="Q60" i="91"/>
  <c r="R60" i="91"/>
  <c r="L61" i="91"/>
  <c r="M61" i="91"/>
  <c r="N61" i="91"/>
  <c r="O61" i="91"/>
  <c r="P61" i="91"/>
  <c r="Q61" i="91"/>
  <c r="R61" i="91"/>
  <c r="L62" i="91"/>
  <c r="M62" i="91"/>
  <c r="N62" i="91"/>
  <c r="O62" i="91"/>
  <c r="P62" i="91"/>
  <c r="Q62" i="91"/>
  <c r="R62" i="91"/>
  <c r="L63" i="91"/>
  <c r="M63" i="91"/>
  <c r="N63" i="91"/>
  <c r="O63" i="91"/>
  <c r="P63" i="91"/>
  <c r="Q63" i="91"/>
  <c r="R63" i="91"/>
  <c r="L64" i="91"/>
  <c r="M64" i="91"/>
  <c r="N64" i="91"/>
  <c r="O64" i="91"/>
  <c r="P64" i="91"/>
  <c r="Q64" i="91"/>
  <c r="R64" i="91"/>
  <c r="L65" i="91"/>
  <c r="M65" i="91"/>
  <c r="N65" i="91"/>
  <c r="O65" i="91"/>
  <c r="P65" i="91"/>
  <c r="Q65" i="91"/>
  <c r="R65" i="91"/>
  <c r="L66" i="91"/>
  <c r="M66" i="91"/>
  <c r="N66" i="91"/>
  <c r="O66" i="91"/>
  <c r="P66" i="91"/>
  <c r="Q66" i="91"/>
  <c r="R66" i="91"/>
  <c r="L67" i="91"/>
  <c r="M67" i="91"/>
  <c r="N67" i="91"/>
  <c r="O67" i="91"/>
  <c r="P67" i="91"/>
  <c r="Q67" i="91"/>
  <c r="R67" i="91"/>
  <c r="L68" i="91"/>
  <c r="M68" i="91"/>
  <c r="N68" i="91"/>
  <c r="O68" i="91"/>
  <c r="P68" i="91"/>
  <c r="Q68" i="91"/>
  <c r="R68" i="91"/>
  <c r="L69" i="91"/>
  <c r="M69" i="91"/>
  <c r="N69" i="91"/>
  <c r="O69" i="91"/>
  <c r="P69" i="91"/>
  <c r="Q69" i="91"/>
  <c r="R69" i="91"/>
  <c r="L70" i="91"/>
  <c r="M70" i="91"/>
  <c r="N70" i="91"/>
  <c r="O70" i="91"/>
  <c r="P70" i="91"/>
  <c r="Q70" i="91"/>
  <c r="R70" i="91"/>
  <c r="L71" i="91"/>
  <c r="M71" i="91"/>
  <c r="N71" i="91"/>
  <c r="O71" i="91"/>
  <c r="P71" i="91"/>
  <c r="Q71" i="91"/>
  <c r="R71" i="91"/>
  <c r="L72" i="91"/>
  <c r="M72" i="91"/>
  <c r="N72" i="91"/>
  <c r="O72" i="91"/>
  <c r="P72" i="91"/>
  <c r="Q72" i="91"/>
  <c r="R72" i="91"/>
  <c r="L73" i="91"/>
  <c r="M73" i="91"/>
  <c r="N73" i="91"/>
  <c r="O73" i="91"/>
  <c r="P73" i="91"/>
  <c r="Q73" i="91"/>
  <c r="R73" i="91"/>
  <c r="L74" i="91"/>
  <c r="M74" i="91"/>
  <c r="N74" i="91"/>
  <c r="O74" i="91"/>
  <c r="P74" i="91"/>
  <c r="Q74" i="91"/>
  <c r="R74" i="91"/>
  <c r="L75" i="91"/>
  <c r="M75" i="91"/>
  <c r="N75" i="91"/>
  <c r="O75" i="91"/>
  <c r="P75" i="91"/>
  <c r="Q75" i="91"/>
  <c r="R75" i="91"/>
  <c r="L76" i="91"/>
  <c r="M76" i="91"/>
  <c r="N76" i="91"/>
  <c r="O76" i="91"/>
  <c r="P76" i="91"/>
  <c r="R76" i="91"/>
  <c r="L77" i="91"/>
  <c r="M77" i="91"/>
  <c r="N77" i="91"/>
  <c r="O77" i="91"/>
  <c r="P77" i="91"/>
  <c r="Q77" i="91"/>
  <c r="R77" i="91"/>
  <c r="L78" i="91"/>
  <c r="M78" i="91"/>
  <c r="N78" i="91"/>
  <c r="O78" i="91"/>
  <c r="P78" i="91"/>
  <c r="Q78" i="91"/>
  <c r="R78" i="91"/>
  <c r="L79" i="91"/>
  <c r="M79" i="91"/>
  <c r="N79" i="91"/>
  <c r="O79" i="91"/>
  <c r="P79" i="91"/>
  <c r="Q79" i="91"/>
  <c r="R79" i="91"/>
  <c r="L80" i="91"/>
  <c r="M80" i="91"/>
  <c r="N80" i="91"/>
  <c r="O80" i="91"/>
  <c r="P80" i="91"/>
  <c r="Q80" i="91"/>
  <c r="R80" i="91"/>
  <c r="L81" i="91"/>
  <c r="M81" i="91"/>
  <c r="N81" i="91"/>
  <c r="O81" i="91"/>
  <c r="P81" i="91"/>
  <c r="Q81" i="91"/>
  <c r="R81" i="91"/>
  <c r="L82" i="91"/>
  <c r="M82" i="91"/>
  <c r="N82" i="91"/>
  <c r="O82" i="91"/>
  <c r="P82" i="91"/>
  <c r="Q82" i="91"/>
  <c r="R82" i="91"/>
  <c r="L83" i="91"/>
  <c r="M83" i="91"/>
  <c r="N83" i="91"/>
  <c r="O83" i="91"/>
  <c r="P83" i="91"/>
  <c r="Q83" i="91"/>
  <c r="R83" i="91"/>
  <c r="L84" i="91"/>
  <c r="M84" i="91"/>
  <c r="N84" i="91"/>
  <c r="O84" i="91"/>
  <c r="P84" i="91"/>
  <c r="Q84" i="91"/>
  <c r="R84" i="91"/>
  <c r="L85" i="91"/>
  <c r="M85" i="91"/>
  <c r="N85" i="91"/>
  <c r="O85" i="91"/>
  <c r="P85" i="91"/>
  <c r="Q85" i="91"/>
  <c r="R85" i="91"/>
  <c r="L86" i="91"/>
  <c r="M86" i="91"/>
  <c r="N86" i="91"/>
  <c r="O86" i="91"/>
  <c r="P86" i="91"/>
  <c r="Q86" i="91"/>
  <c r="R86" i="91"/>
  <c r="L87" i="91"/>
  <c r="M87" i="91"/>
  <c r="N87" i="91"/>
  <c r="O87" i="91"/>
  <c r="P87" i="91"/>
  <c r="Q87" i="91"/>
  <c r="R87" i="91"/>
  <c r="L88" i="91"/>
  <c r="M88" i="91"/>
  <c r="N88" i="91"/>
  <c r="O88" i="91"/>
  <c r="P88" i="91"/>
  <c r="Q88" i="91"/>
  <c r="R88" i="91"/>
  <c r="L89" i="91"/>
  <c r="M89" i="91"/>
  <c r="N89" i="91"/>
  <c r="O89" i="91"/>
  <c r="P89" i="91"/>
  <c r="Q89" i="91"/>
  <c r="R89" i="91"/>
  <c r="L90" i="91"/>
  <c r="M90" i="91"/>
  <c r="N90" i="91"/>
  <c r="O90" i="91"/>
  <c r="P90" i="91"/>
  <c r="Q90" i="91"/>
  <c r="R90" i="91"/>
  <c r="L91" i="91"/>
  <c r="M91" i="91"/>
  <c r="N91" i="91"/>
  <c r="O91" i="91"/>
  <c r="P91" i="91"/>
  <c r="R91" i="91"/>
  <c r="M7" i="91"/>
  <c r="N7" i="91"/>
  <c r="O7" i="91"/>
  <c r="P7" i="91"/>
  <c r="Q7" i="91"/>
  <c r="R7" i="91"/>
  <c r="L7" i="91"/>
  <c r="J93" i="91"/>
  <c r="I8" i="91"/>
  <c r="I9" i="91"/>
  <c r="I10" i="91"/>
  <c r="I11" i="91"/>
  <c r="I12" i="91"/>
  <c r="I13" i="91"/>
  <c r="I14" i="91"/>
  <c r="I15" i="91"/>
  <c r="I16" i="91"/>
  <c r="I17" i="91"/>
  <c r="I18" i="91"/>
  <c r="I19" i="91"/>
  <c r="I21" i="91"/>
  <c r="I22" i="91"/>
  <c r="I23" i="91"/>
  <c r="I24" i="91"/>
  <c r="I25" i="91"/>
  <c r="I26" i="91"/>
  <c r="I27" i="91"/>
  <c r="I28" i="91"/>
  <c r="I29" i="91"/>
  <c r="I30" i="91"/>
  <c r="I31" i="91"/>
  <c r="I32" i="91"/>
  <c r="I33" i="91"/>
  <c r="I34" i="91"/>
  <c r="I35" i="91"/>
  <c r="I36" i="91"/>
  <c r="I37" i="91"/>
  <c r="I38" i="91"/>
  <c r="I39" i="91"/>
  <c r="I40" i="91"/>
  <c r="I41" i="91"/>
  <c r="I42" i="91"/>
  <c r="I43" i="91"/>
  <c r="I44" i="91"/>
  <c r="I45" i="91"/>
  <c r="I46" i="91"/>
  <c r="I47" i="91"/>
  <c r="I48" i="91"/>
  <c r="I49" i="91"/>
  <c r="I50" i="91"/>
  <c r="I51" i="91"/>
  <c r="I52" i="91"/>
  <c r="I53" i="91"/>
  <c r="I54" i="91"/>
  <c r="I55" i="91"/>
  <c r="I56" i="91"/>
  <c r="I57" i="91"/>
  <c r="I58" i="91"/>
  <c r="I59" i="91"/>
  <c r="I60" i="91"/>
  <c r="I61" i="91"/>
  <c r="I62" i="91"/>
  <c r="I63" i="91"/>
  <c r="I64" i="91"/>
  <c r="I65" i="91"/>
  <c r="I66" i="91"/>
  <c r="I67" i="91"/>
  <c r="I68" i="91"/>
  <c r="I69" i="91"/>
  <c r="I70" i="91"/>
  <c r="I71" i="91"/>
  <c r="I72" i="91"/>
  <c r="I73" i="91"/>
  <c r="I74" i="91"/>
  <c r="I75" i="91"/>
  <c r="I76" i="91"/>
  <c r="I77" i="91"/>
  <c r="I78" i="91"/>
  <c r="I79" i="91"/>
  <c r="I80" i="91"/>
  <c r="I81" i="91"/>
  <c r="I82" i="91"/>
  <c r="I7" i="91"/>
  <c r="I93" i="91"/>
  <c r="J84" i="91"/>
  <c r="J85" i="91"/>
  <c r="J86" i="91"/>
  <c r="J83" i="91"/>
  <c r="AM158" i="87" l="1"/>
  <c r="M158" i="87"/>
  <c r="AA158" i="87" s="1"/>
  <c r="AB158" i="87" s="1"/>
  <c r="M62" i="87"/>
  <c r="AA62" i="87" s="1"/>
  <c r="AB62" i="87" s="1"/>
  <c r="AC62" i="87"/>
  <c r="AC57" i="87"/>
  <c r="M57" i="87"/>
  <c r="AA57" i="87" s="1"/>
  <c r="AB57" i="87" s="1"/>
  <c r="AQ8" i="87"/>
  <c r="AC20" i="87"/>
  <c r="AC21" i="87"/>
  <c r="AC23" i="87"/>
  <c r="AC24" i="87"/>
  <c r="AC26" i="87"/>
  <c r="AC44" i="87"/>
  <c r="AC45" i="87"/>
  <c r="AC47" i="87"/>
  <c r="AC48" i="87"/>
  <c r="AC50" i="87"/>
  <c r="AC68" i="87"/>
  <c r="AC69" i="87"/>
  <c r="AC71" i="87"/>
  <c r="AC72" i="87"/>
  <c r="AC74" i="87"/>
  <c r="AC92" i="87"/>
  <c r="AC93" i="87"/>
  <c r="AC95" i="87"/>
  <c r="AC96" i="87"/>
  <c r="AC98" i="87"/>
  <c r="AC110" i="87"/>
  <c r="AC116" i="87"/>
  <c r="AC117" i="87"/>
  <c r="AC119" i="87"/>
  <c r="AC120" i="87"/>
  <c r="AC122" i="87"/>
  <c r="AF130" i="87"/>
  <c r="AC134" i="87"/>
  <c r="AH139" i="87"/>
  <c r="AC140" i="87"/>
  <c r="BB141" i="87"/>
  <c r="AC143" i="87"/>
  <c r="AI144" i="87"/>
  <c r="AS145" i="87"/>
  <c r="AT146" i="87"/>
  <c r="AZ147" i="87"/>
  <c r="AY151" i="87"/>
  <c r="AC152" i="87"/>
  <c r="AC153" i="87"/>
  <c r="AV154" i="87"/>
  <c r="AP155" i="87"/>
  <c r="AR156" i="87"/>
  <c r="AP157" i="87"/>
  <c r="AC159" i="87"/>
  <c r="AF163" i="87"/>
  <c r="BA164" i="87"/>
  <c r="AI165" i="87"/>
  <c r="BC166" i="87"/>
  <c r="AF167" i="87"/>
  <c r="BA168" i="87"/>
  <c r="AH169" i="87"/>
  <c r="AC171" i="87"/>
  <c r="AN173" i="87"/>
  <c r="AF175" i="87"/>
  <c r="AC176" i="87"/>
  <c r="AL177" i="87"/>
  <c r="AK178" i="87"/>
  <c r="AL179" i="87"/>
  <c r="AC180" i="87"/>
  <c r="AJ181" i="87"/>
  <c r="BD182" i="87"/>
  <c r="AF183" i="87"/>
  <c r="AS184" i="87"/>
  <c r="BD185" i="87"/>
  <c r="AG186" i="87"/>
  <c r="AK187" i="87"/>
  <c r="AI188" i="87"/>
  <c r="AM189" i="87"/>
  <c r="AZ190" i="87"/>
  <c r="AG191" i="87"/>
  <c r="AQ192" i="87"/>
  <c r="BB193" i="87"/>
  <c r="AI194" i="87"/>
  <c r="AY195" i="87"/>
  <c r="AO196" i="87"/>
  <c r="AO197" i="87"/>
  <c r="AR7" i="87"/>
  <c r="BA8" i="87" l="1"/>
  <c r="AK8" i="87"/>
  <c r="AC167" i="87"/>
  <c r="BB188" i="87"/>
  <c r="AZ8" i="87"/>
  <c r="AJ8" i="87"/>
  <c r="AC145" i="87"/>
  <c r="AY184" i="87"/>
  <c r="AY8" i="87"/>
  <c r="AI8" i="87"/>
  <c r="BD181" i="87"/>
  <c r="AX8" i="87"/>
  <c r="AC10" i="87"/>
  <c r="AL180" i="87"/>
  <c r="AW8" i="87"/>
  <c r="AC9" i="87"/>
  <c r="AT178" i="87"/>
  <c r="AV8" i="87"/>
  <c r="BB176" i="87"/>
  <c r="AU8" i="87"/>
  <c r="AQ197" i="87"/>
  <c r="AP173" i="87"/>
  <c r="AP8" i="87"/>
  <c r="AR196" i="87"/>
  <c r="BD169" i="87"/>
  <c r="AO8" i="87"/>
  <c r="AR194" i="87"/>
  <c r="AF168" i="87"/>
  <c r="AC8" i="87"/>
  <c r="AN8" i="87"/>
  <c r="AH193" i="87"/>
  <c r="AM166" i="87"/>
  <c r="AS7" i="87"/>
  <c r="AM8" i="87"/>
  <c r="AW191" i="87"/>
  <c r="AL164" i="87"/>
  <c r="BB8" i="87"/>
  <c r="AL8" i="87"/>
  <c r="AC188" i="87"/>
  <c r="AM190" i="87"/>
  <c r="AJ150" i="87"/>
  <c r="AV150" i="87"/>
  <c r="AG150" i="87"/>
  <c r="AT150" i="87"/>
  <c r="AK150" i="87"/>
  <c r="AY150" i="87"/>
  <c r="AL150" i="87"/>
  <c r="AZ150" i="87"/>
  <c r="AM150" i="87"/>
  <c r="BA150" i="87"/>
  <c r="AS150" i="87"/>
  <c r="AX150" i="87"/>
  <c r="AF150" i="87"/>
  <c r="BB150" i="87"/>
  <c r="BD150" i="87"/>
  <c r="AH150" i="87"/>
  <c r="AI150" i="87"/>
  <c r="AN150" i="87"/>
  <c r="AO150" i="87"/>
  <c r="AP150" i="87"/>
  <c r="AQ150" i="87"/>
  <c r="AR150" i="87"/>
  <c r="AU150" i="87"/>
  <c r="AC150" i="87"/>
  <c r="AW150" i="87"/>
  <c r="AF40" i="87"/>
  <c r="AR40" i="87"/>
  <c r="BD40" i="87"/>
  <c r="AG40" i="87"/>
  <c r="AS40" i="87"/>
  <c r="AH40" i="87"/>
  <c r="AT40" i="87"/>
  <c r="AW40" i="87"/>
  <c r="AI40" i="87"/>
  <c r="AX40" i="87"/>
  <c r="AQ40" i="87"/>
  <c r="AU40" i="87"/>
  <c r="AV40" i="87"/>
  <c r="AO40" i="87"/>
  <c r="AP40" i="87"/>
  <c r="AY40" i="87"/>
  <c r="AJ40" i="87"/>
  <c r="AK40" i="87"/>
  <c r="BA40" i="87"/>
  <c r="BB40" i="87"/>
  <c r="AM40" i="87"/>
  <c r="AN40" i="87"/>
  <c r="AZ40" i="87"/>
  <c r="AL40" i="87"/>
  <c r="BC40" i="87"/>
  <c r="AC40" i="87"/>
  <c r="AS195" i="87"/>
  <c r="AQ187" i="87"/>
  <c r="AO183" i="87"/>
  <c r="AK175" i="87"/>
  <c r="BA171" i="87"/>
  <c r="AO159" i="87"/>
  <c r="AH174" i="87"/>
  <c r="AT174" i="87"/>
  <c r="AI174" i="87"/>
  <c r="AU174" i="87"/>
  <c r="AJ174" i="87"/>
  <c r="AV174" i="87"/>
  <c r="AG174" i="87"/>
  <c r="AY174" i="87"/>
  <c r="AM174" i="87"/>
  <c r="BB174" i="87"/>
  <c r="AN174" i="87"/>
  <c r="BC174" i="87"/>
  <c r="BA174" i="87"/>
  <c r="AL174" i="87"/>
  <c r="AQ174" i="87"/>
  <c r="AR174" i="87"/>
  <c r="AS174" i="87"/>
  <c r="AC174" i="87"/>
  <c r="AW174" i="87"/>
  <c r="AK149" i="87"/>
  <c r="AW149" i="87"/>
  <c r="AF149" i="87"/>
  <c r="AS149" i="87"/>
  <c r="AG149" i="87"/>
  <c r="AU149" i="87"/>
  <c r="AH149" i="87"/>
  <c r="AV149" i="87"/>
  <c r="AI149" i="87"/>
  <c r="AX149" i="87"/>
  <c r="BA149" i="87"/>
  <c r="AM149" i="87"/>
  <c r="BD149" i="87"/>
  <c r="AN149" i="87"/>
  <c r="BB149" i="87"/>
  <c r="BC149" i="87"/>
  <c r="AJ149" i="87"/>
  <c r="AL149" i="87"/>
  <c r="AO149" i="87"/>
  <c r="AP149" i="87"/>
  <c r="AQ149" i="87"/>
  <c r="AR149" i="87"/>
  <c r="AC149" i="87"/>
  <c r="AT149" i="87"/>
  <c r="AY149" i="87"/>
  <c r="AG125" i="87"/>
  <c r="AS125" i="87"/>
  <c r="AH125" i="87"/>
  <c r="AT125" i="87"/>
  <c r="AI125" i="87"/>
  <c r="AU125" i="87"/>
  <c r="AN125" i="87"/>
  <c r="BC125" i="87"/>
  <c r="AO125" i="87"/>
  <c r="AF125" i="87"/>
  <c r="AY125" i="87"/>
  <c r="AK125" i="87"/>
  <c r="BA125" i="87"/>
  <c r="AJ125" i="87"/>
  <c r="AL125" i="87"/>
  <c r="AM125" i="87"/>
  <c r="AP125" i="87"/>
  <c r="AR125" i="87"/>
  <c r="AV125" i="87"/>
  <c r="AX125" i="87"/>
  <c r="AZ125" i="87"/>
  <c r="BB125" i="87"/>
  <c r="AW125" i="87"/>
  <c r="BD125" i="87"/>
  <c r="AC125" i="87"/>
  <c r="AG113" i="87"/>
  <c r="AS113" i="87"/>
  <c r="AH113" i="87"/>
  <c r="AT113" i="87"/>
  <c r="AI113" i="87"/>
  <c r="AU113" i="87"/>
  <c r="AK113" i="87"/>
  <c r="AZ113" i="87"/>
  <c r="AQ113" i="87"/>
  <c r="AL113" i="87"/>
  <c r="BB113" i="87"/>
  <c r="AN113" i="87"/>
  <c r="BD113" i="87"/>
  <c r="BC113" i="87"/>
  <c r="AF113" i="87"/>
  <c r="AJ113" i="87"/>
  <c r="AM113" i="87"/>
  <c r="AO113" i="87"/>
  <c r="AP113" i="87"/>
  <c r="AR113" i="87"/>
  <c r="AV113" i="87"/>
  <c r="AW113" i="87"/>
  <c r="AX113" i="87"/>
  <c r="AY113" i="87"/>
  <c r="BA113" i="87"/>
  <c r="AC113" i="87"/>
  <c r="AI101" i="87"/>
  <c r="AU101" i="87"/>
  <c r="AJ101" i="87"/>
  <c r="AV101" i="87"/>
  <c r="AK101" i="87"/>
  <c r="AW101" i="87"/>
  <c r="AS101" i="87"/>
  <c r="AT101" i="87"/>
  <c r="AF101" i="87"/>
  <c r="AX101" i="87"/>
  <c r="BA101" i="87"/>
  <c r="AP101" i="87"/>
  <c r="AQ101" i="87"/>
  <c r="AZ101" i="87"/>
  <c r="AM101" i="87"/>
  <c r="AO101" i="87"/>
  <c r="AG101" i="87"/>
  <c r="AH101" i="87"/>
  <c r="AL101" i="87"/>
  <c r="AN101" i="87"/>
  <c r="AR101" i="87"/>
  <c r="AY101" i="87"/>
  <c r="BB101" i="87"/>
  <c r="BC101" i="87"/>
  <c r="BD101" i="87"/>
  <c r="AC101" i="87"/>
  <c r="AI89" i="87"/>
  <c r="AU89" i="87"/>
  <c r="AJ89" i="87"/>
  <c r="AV89" i="87"/>
  <c r="AK89" i="87"/>
  <c r="AW89" i="87"/>
  <c r="AP89" i="87"/>
  <c r="AQ89" i="87"/>
  <c r="AR89" i="87"/>
  <c r="AL89" i="87"/>
  <c r="BD89" i="87"/>
  <c r="AF89" i="87"/>
  <c r="BB89" i="87"/>
  <c r="AT89" i="87"/>
  <c r="AX89" i="87"/>
  <c r="AS89" i="87"/>
  <c r="AG89" i="87"/>
  <c r="AM89" i="87"/>
  <c r="AH89" i="87"/>
  <c r="AN89" i="87"/>
  <c r="AO89" i="87"/>
  <c r="AY89" i="87"/>
  <c r="AZ89" i="87"/>
  <c r="BA89" i="87"/>
  <c r="BC89" i="87"/>
  <c r="AC89" i="87"/>
  <c r="AI77" i="87"/>
  <c r="AU77" i="87"/>
  <c r="AJ77" i="87"/>
  <c r="AV77" i="87"/>
  <c r="AK77" i="87"/>
  <c r="AW77" i="87"/>
  <c r="AM77" i="87"/>
  <c r="BB77" i="87"/>
  <c r="AN77" i="87"/>
  <c r="BC77" i="87"/>
  <c r="AO77" i="87"/>
  <c r="BD77" i="87"/>
  <c r="AH77" i="87"/>
  <c r="AL77" i="87"/>
  <c r="AG77" i="87"/>
  <c r="AY77" i="87"/>
  <c r="AZ77" i="87"/>
  <c r="AX77" i="87"/>
  <c r="BA77" i="87"/>
  <c r="AP77" i="87"/>
  <c r="AR77" i="87"/>
  <c r="AF77" i="87"/>
  <c r="AQ77" i="87"/>
  <c r="AS77" i="87"/>
  <c r="AT77" i="87"/>
  <c r="AC77" i="87"/>
  <c r="AI65" i="87"/>
  <c r="AU65" i="87"/>
  <c r="AJ65" i="87"/>
  <c r="AV65" i="87"/>
  <c r="AK65" i="87"/>
  <c r="AW65" i="87"/>
  <c r="AG65" i="87"/>
  <c r="AY65" i="87"/>
  <c r="AH65" i="87"/>
  <c r="AZ65" i="87"/>
  <c r="AL65" i="87"/>
  <c r="BA65" i="87"/>
  <c r="AN65" i="87"/>
  <c r="AO65" i="87"/>
  <c r="BC65" i="87"/>
  <c r="AR65" i="87"/>
  <c r="AS65" i="87"/>
  <c r="AQ65" i="87"/>
  <c r="AT65" i="87"/>
  <c r="AX65" i="87"/>
  <c r="AF65" i="87"/>
  <c r="AM65" i="87"/>
  <c r="AP65" i="87"/>
  <c r="BB65" i="87"/>
  <c r="BD65" i="87"/>
  <c r="AC65" i="87"/>
  <c r="AI51" i="87"/>
  <c r="AU51" i="87"/>
  <c r="AJ51" i="87"/>
  <c r="AV51" i="87"/>
  <c r="AR51" i="87"/>
  <c r="AS51" i="87"/>
  <c r="AF51" i="87"/>
  <c r="AT51" i="87"/>
  <c r="AM51" i="87"/>
  <c r="BD51" i="87"/>
  <c r="AN51" i="87"/>
  <c r="AO51" i="87"/>
  <c r="AY51" i="87"/>
  <c r="AZ51" i="87"/>
  <c r="AW51" i="87"/>
  <c r="AX51" i="87"/>
  <c r="AQ51" i="87"/>
  <c r="BA51" i="87"/>
  <c r="BB51" i="87"/>
  <c r="AG51" i="87"/>
  <c r="AK51" i="87"/>
  <c r="AH51" i="87"/>
  <c r="AL51" i="87"/>
  <c r="AP51" i="87"/>
  <c r="BC51" i="87"/>
  <c r="AG39" i="87"/>
  <c r="AS39" i="87"/>
  <c r="AH39" i="87"/>
  <c r="AT39" i="87"/>
  <c r="AI39" i="87"/>
  <c r="AU39" i="87"/>
  <c r="AO39" i="87"/>
  <c r="BD39" i="87"/>
  <c r="AP39" i="87"/>
  <c r="AY39" i="87"/>
  <c r="AF39" i="87"/>
  <c r="AZ39" i="87"/>
  <c r="AJ39" i="87"/>
  <c r="BA39" i="87"/>
  <c r="AQ39" i="87"/>
  <c r="AR39" i="87"/>
  <c r="AV39" i="87"/>
  <c r="AX39" i="87"/>
  <c r="AK39" i="87"/>
  <c r="AL39" i="87"/>
  <c r="AM39" i="87"/>
  <c r="AN39" i="87"/>
  <c r="AW39" i="87"/>
  <c r="BB39" i="87"/>
  <c r="BC39" i="87"/>
  <c r="AG27" i="87"/>
  <c r="AS27" i="87"/>
  <c r="AH27" i="87"/>
  <c r="AT27" i="87"/>
  <c r="AI27" i="87"/>
  <c r="AU27" i="87"/>
  <c r="AL27" i="87"/>
  <c r="BA27" i="87"/>
  <c r="AM27" i="87"/>
  <c r="BB27" i="87"/>
  <c r="AQ27" i="87"/>
  <c r="AR27" i="87"/>
  <c r="AV27" i="87"/>
  <c r="AJ27" i="87"/>
  <c r="AK27" i="87"/>
  <c r="AN27" i="87"/>
  <c r="AY27" i="87"/>
  <c r="AZ27" i="87"/>
  <c r="AW27" i="87"/>
  <c r="AX27" i="87"/>
  <c r="AF27" i="87"/>
  <c r="AO27" i="87"/>
  <c r="AP27" i="87"/>
  <c r="BC27" i="87"/>
  <c r="BD27" i="87"/>
  <c r="AG15" i="87"/>
  <c r="AS15" i="87"/>
  <c r="AH15" i="87"/>
  <c r="AT15" i="87"/>
  <c r="AI15" i="87"/>
  <c r="AU15" i="87"/>
  <c r="AJ15" i="87"/>
  <c r="AV15" i="87"/>
  <c r="AX15" i="87"/>
  <c r="AY15" i="87"/>
  <c r="AK15" i="87"/>
  <c r="BC15" i="87"/>
  <c r="AL15" i="87"/>
  <c r="BD15" i="87"/>
  <c r="AM15" i="87"/>
  <c r="BA15" i="87"/>
  <c r="BB15" i="87"/>
  <c r="AP15" i="87"/>
  <c r="AQ15" i="87"/>
  <c r="AN15" i="87"/>
  <c r="AO15" i="87"/>
  <c r="AR15" i="87"/>
  <c r="AW15" i="87"/>
  <c r="AZ15" i="87"/>
  <c r="AF15" i="87"/>
  <c r="AC15" i="87"/>
  <c r="AC183" i="87"/>
  <c r="AC165" i="87"/>
  <c r="AC144" i="87"/>
  <c r="AP196" i="87"/>
  <c r="AQ195" i="87"/>
  <c r="AP194" i="87"/>
  <c r="AF193" i="87"/>
  <c r="AU191" i="87"/>
  <c r="AK190" i="87"/>
  <c r="AY188" i="87"/>
  <c r="AO187" i="87"/>
  <c r="AT184" i="87"/>
  <c r="AJ183" i="87"/>
  <c r="BB181" i="87"/>
  <c r="AJ180" i="87"/>
  <c r="AO178" i="87"/>
  <c r="AX176" i="87"/>
  <c r="AT171" i="87"/>
  <c r="BB169" i="87"/>
  <c r="BB167" i="87"/>
  <c r="AI166" i="87"/>
  <c r="AK164" i="87"/>
  <c r="AG175" i="87"/>
  <c r="AS175" i="87"/>
  <c r="AH175" i="87"/>
  <c r="AT175" i="87"/>
  <c r="AI175" i="87"/>
  <c r="AU175" i="87"/>
  <c r="AO175" i="87"/>
  <c r="BD175" i="87"/>
  <c r="AR175" i="87"/>
  <c r="AV175" i="87"/>
  <c r="AY175" i="87"/>
  <c r="AJ175" i="87"/>
  <c r="BB175" i="87"/>
  <c r="AM175" i="87"/>
  <c r="AN175" i="87"/>
  <c r="AP175" i="87"/>
  <c r="AQ175" i="87"/>
  <c r="AC175" i="87"/>
  <c r="AH52" i="87"/>
  <c r="AT52" i="87"/>
  <c r="AI52" i="87"/>
  <c r="AU52" i="87"/>
  <c r="AG52" i="87"/>
  <c r="AW52" i="87"/>
  <c r="AJ52" i="87"/>
  <c r="AX52" i="87"/>
  <c r="AK52" i="87"/>
  <c r="AY52" i="87"/>
  <c r="BA52" i="87"/>
  <c r="AF52" i="87"/>
  <c r="BB52" i="87"/>
  <c r="AL52" i="87"/>
  <c r="BC52" i="87"/>
  <c r="AV52" i="87"/>
  <c r="AZ52" i="87"/>
  <c r="AM52" i="87"/>
  <c r="BD52" i="87"/>
  <c r="AQ52" i="87"/>
  <c r="AS52" i="87"/>
  <c r="AN52" i="87"/>
  <c r="AO52" i="87"/>
  <c r="AP52" i="87"/>
  <c r="AR52" i="87"/>
  <c r="AC52" i="87"/>
  <c r="AN7" i="87"/>
  <c r="AZ7" i="87"/>
  <c r="AO7" i="87"/>
  <c r="BA7" i="87"/>
  <c r="AP7" i="87"/>
  <c r="BB7" i="87"/>
  <c r="AQ7" i="87"/>
  <c r="BC7" i="87"/>
  <c r="AJ162" i="87"/>
  <c r="AV162" i="87"/>
  <c r="AN162" i="87"/>
  <c r="BA162" i="87"/>
  <c r="AO162" i="87"/>
  <c r="BB162" i="87"/>
  <c r="AP162" i="87"/>
  <c r="BC162" i="87"/>
  <c r="AS162" i="87"/>
  <c r="AF162" i="87"/>
  <c r="AW162" i="87"/>
  <c r="AG162" i="87"/>
  <c r="AX162" i="87"/>
  <c r="AI162" i="87"/>
  <c r="AK162" i="87"/>
  <c r="AL162" i="87"/>
  <c r="AM162" i="87"/>
  <c r="AQ162" i="87"/>
  <c r="AR162" i="87"/>
  <c r="AU162" i="87"/>
  <c r="AY162" i="87"/>
  <c r="AZ162" i="87"/>
  <c r="AC162" i="87"/>
  <c r="BD162" i="87"/>
  <c r="AG137" i="87"/>
  <c r="AS137" i="87"/>
  <c r="AI137" i="87"/>
  <c r="AU137" i="87"/>
  <c r="AK137" i="87"/>
  <c r="AY137" i="87"/>
  <c r="AV137" i="87"/>
  <c r="AO137" i="87"/>
  <c r="BD137" i="87"/>
  <c r="AQ137" i="87"/>
  <c r="AL137" i="87"/>
  <c r="AM137" i="87"/>
  <c r="AN137" i="87"/>
  <c r="AP137" i="87"/>
  <c r="AT137" i="87"/>
  <c r="AW137" i="87"/>
  <c r="AZ137" i="87"/>
  <c r="AF137" i="87"/>
  <c r="BA137" i="87"/>
  <c r="AH137" i="87"/>
  <c r="BB137" i="87"/>
  <c r="AX137" i="87"/>
  <c r="BC137" i="87"/>
  <c r="AJ137" i="87"/>
  <c r="AR137" i="87"/>
  <c r="AC137" i="87"/>
  <c r="AM197" i="87"/>
  <c r="AY197" i="87"/>
  <c r="AP197" i="87"/>
  <c r="BB197" i="87"/>
  <c r="AG197" i="87"/>
  <c r="AS197" i="87"/>
  <c r="AH197" i="87"/>
  <c r="AT197" i="87"/>
  <c r="AC197" i="87"/>
  <c r="AI197" i="87"/>
  <c r="AU197" i="87"/>
  <c r="AJ197" i="87"/>
  <c r="AV197" i="87"/>
  <c r="AI185" i="87"/>
  <c r="AU185" i="87"/>
  <c r="AJ185" i="87"/>
  <c r="AV185" i="87"/>
  <c r="AK185" i="87"/>
  <c r="AW185" i="87"/>
  <c r="AT185" i="87"/>
  <c r="AL185" i="87"/>
  <c r="BB185" i="87"/>
  <c r="AO185" i="87"/>
  <c r="AR185" i="87"/>
  <c r="AS185" i="87"/>
  <c r="AC185" i="87"/>
  <c r="AX185" i="87"/>
  <c r="AF185" i="87"/>
  <c r="AY185" i="87"/>
  <c r="AI173" i="87"/>
  <c r="AU173" i="87"/>
  <c r="AJ173" i="87"/>
  <c r="AV173" i="87"/>
  <c r="AK173" i="87"/>
  <c r="AW173" i="87"/>
  <c r="AQ173" i="87"/>
  <c r="AT173" i="87"/>
  <c r="AF173" i="87"/>
  <c r="AX173" i="87"/>
  <c r="AL173" i="87"/>
  <c r="BD173" i="87"/>
  <c r="AO173" i="87"/>
  <c r="AS173" i="87"/>
  <c r="AY173" i="87"/>
  <c r="AC173" i="87"/>
  <c r="AZ173" i="87"/>
  <c r="BA173" i="87"/>
  <c r="AK161" i="87"/>
  <c r="AW161" i="87"/>
  <c r="AM161" i="87"/>
  <c r="AZ161" i="87"/>
  <c r="AN161" i="87"/>
  <c r="BA161" i="87"/>
  <c r="AO161" i="87"/>
  <c r="BB161" i="87"/>
  <c r="AH161" i="87"/>
  <c r="AY161" i="87"/>
  <c r="AL161" i="87"/>
  <c r="AP161" i="87"/>
  <c r="AI161" i="87"/>
  <c r="AJ161" i="87"/>
  <c r="AQ161" i="87"/>
  <c r="AR161" i="87"/>
  <c r="AS161" i="87"/>
  <c r="AT161" i="87"/>
  <c r="AU161" i="87"/>
  <c r="AV161" i="87"/>
  <c r="AX161" i="87"/>
  <c r="AC161" i="87"/>
  <c r="BC161" i="87"/>
  <c r="AF161" i="87"/>
  <c r="BD161" i="87"/>
  <c r="AL148" i="87"/>
  <c r="AX148" i="87"/>
  <c r="AR148" i="87"/>
  <c r="AQ148" i="87"/>
  <c r="AS148" i="87"/>
  <c r="AF148" i="87"/>
  <c r="AT148" i="87"/>
  <c r="AM148" i="87"/>
  <c r="BD148" i="87"/>
  <c r="AP148" i="87"/>
  <c r="AU148" i="87"/>
  <c r="BA148" i="87"/>
  <c r="AG148" i="87"/>
  <c r="BB148" i="87"/>
  <c r="AH148" i="87"/>
  <c r="BC148" i="87"/>
  <c r="AI148" i="87"/>
  <c r="AJ148" i="87"/>
  <c r="AK148" i="87"/>
  <c r="AN148" i="87"/>
  <c r="AO148" i="87"/>
  <c r="AC148" i="87"/>
  <c r="AV148" i="87"/>
  <c r="AW148" i="87"/>
  <c r="AY148" i="87"/>
  <c r="AH136" i="87"/>
  <c r="AT136" i="87"/>
  <c r="AJ136" i="87"/>
  <c r="AV136" i="87"/>
  <c r="AF136" i="87"/>
  <c r="AU136" i="87"/>
  <c r="AO136" i="87"/>
  <c r="BD136" i="87"/>
  <c r="AI136" i="87"/>
  <c r="AY136" i="87"/>
  <c r="AL136" i="87"/>
  <c r="BA136" i="87"/>
  <c r="AP136" i="87"/>
  <c r="AQ136" i="87"/>
  <c r="AR136" i="87"/>
  <c r="AS136" i="87"/>
  <c r="AX136" i="87"/>
  <c r="AZ136" i="87"/>
  <c r="AG136" i="87"/>
  <c r="BC136" i="87"/>
  <c r="AK136" i="87"/>
  <c r="AM136" i="87"/>
  <c r="BB136" i="87"/>
  <c r="AN136" i="87"/>
  <c r="AW136" i="87"/>
  <c r="AC136" i="87"/>
  <c r="AH124" i="87"/>
  <c r="AT124" i="87"/>
  <c r="AI124" i="87"/>
  <c r="AU124" i="87"/>
  <c r="AJ124" i="87"/>
  <c r="AV124" i="87"/>
  <c r="AF124" i="87"/>
  <c r="AX124" i="87"/>
  <c r="AW124" i="87"/>
  <c r="AO124" i="87"/>
  <c r="AQ124" i="87"/>
  <c r="AL124" i="87"/>
  <c r="AM124" i="87"/>
  <c r="AN124" i="87"/>
  <c r="AP124" i="87"/>
  <c r="AS124" i="87"/>
  <c r="AY124" i="87"/>
  <c r="BA124" i="87"/>
  <c r="BB124" i="87"/>
  <c r="AG124" i="87"/>
  <c r="BC124" i="87"/>
  <c r="AK124" i="87"/>
  <c r="AC124" i="87"/>
  <c r="AR124" i="87"/>
  <c r="AZ124" i="87"/>
  <c r="BD124" i="87"/>
  <c r="AH112" i="87"/>
  <c r="AT112" i="87"/>
  <c r="AI112" i="87"/>
  <c r="AU112" i="87"/>
  <c r="AJ112" i="87"/>
  <c r="AV112" i="87"/>
  <c r="AR112" i="87"/>
  <c r="AG112" i="87"/>
  <c r="AZ112" i="87"/>
  <c r="AQ112" i="87"/>
  <c r="AW112" i="87"/>
  <c r="AK112" i="87"/>
  <c r="BD112" i="87"/>
  <c r="AL112" i="87"/>
  <c r="AM112" i="87"/>
  <c r="AN112" i="87"/>
  <c r="AO112" i="87"/>
  <c r="AP112" i="87"/>
  <c r="AS112" i="87"/>
  <c r="AX112" i="87"/>
  <c r="AY112" i="87"/>
  <c r="BA112" i="87"/>
  <c r="BB112" i="87"/>
  <c r="AF112" i="87"/>
  <c r="AC112" i="87"/>
  <c r="BC112" i="87"/>
  <c r="AJ100" i="87"/>
  <c r="AV100" i="87"/>
  <c r="AK100" i="87"/>
  <c r="AW100" i="87"/>
  <c r="AL100" i="87"/>
  <c r="AX100" i="87"/>
  <c r="AN100" i="87"/>
  <c r="BC100" i="87"/>
  <c r="AO100" i="87"/>
  <c r="BD100" i="87"/>
  <c r="AP100" i="87"/>
  <c r="AG100" i="87"/>
  <c r="BB100" i="87"/>
  <c r="AT100" i="87"/>
  <c r="AU100" i="87"/>
  <c r="AS100" i="87"/>
  <c r="AH100" i="87"/>
  <c r="AM100" i="87"/>
  <c r="AY100" i="87"/>
  <c r="AZ100" i="87"/>
  <c r="BA100" i="87"/>
  <c r="AF100" i="87"/>
  <c r="AI100" i="87"/>
  <c r="AQ100" i="87"/>
  <c r="AR100" i="87"/>
  <c r="AC100" i="87"/>
  <c r="AJ88" i="87"/>
  <c r="AV88" i="87"/>
  <c r="AK88" i="87"/>
  <c r="AW88" i="87"/>
  <c r="AL88" i="87"/>
  <c r="AX88" i="87"/>
  <c r="AH88" i="87"/>
  <c r="AZ88" i="87"/>
  <c r="AI88" i="87"/>
  <c r="BA88" i="87"/>
  <c r="AM88" i="87"/>
  <c r="BB88" i="87"/>
  <c r="AP88" i="87"/>
  <c r="AF88" i="87"/>
  <c r="AT88" i="87"/>
  <c r="AU88" i="87"/>
  <c r="AO88" i="87"/>
  <c r="AG88" i="87"/>
  <c r="AN88" i="87"/>
  <c r="AQ88" i="87"/>
  <c r="AR88" i="87"/>
  <c r="AS88" i="87"/>
  <c r="AY88" i="87"/>
  <c r="BC88" i="87"/>
  <c r="BD88" i="87"/>
  <c r="AC88" i="87"/>
  <c r="AJ76" i="87"/>
  <c r="AV76" i="87"/>
  <c r="AK76" i="87"/>
  <c r="AW76" i="87"/>
  <c r="AL76" i="87"/>
  <c r="AX76" i="87"/>
  <c r="AT76" i="87"/>
  <c r="AF76" i="87"/>
  <c r="AU76" i="87"/>
  <c r="AG76" i="87"/>
  <c r="AY76" i="87"/>
  <c r="AO76" i="87"/>
  <c r="AP76" i="87"/>
  <c r="AI76" i="87"/>
  <c r="BA76" i="87"/>
  <c r="BB76" i="87"/>
  <c r="AQ76" i="87"/>
  <c r="AR76" i="87"/>
  <c r="AH76" i="87"/>
  <c r="AM76" i="87"/>
  <c r="AN76" i="87"/>
  <c r="AS76" i="87"/>
  <c r="AZ76" i="87"/>
  <c r="BC76" i="87"/>
  <c r="BD76" i="87"/>
  <c r="AC76" i="87"/>
  <c r="AJ64" i="87"/>
  <c r="AV64" i="87"/>
  <c r="AK64" i="87"/>
  <c r="AW64" i="87"/>
  <c r="AL64" i="87"/>
  <c r="AX64" i="87"/>
  <c r="AQ64" i="87"/>
  <c r="AR64" i="87"/>
  <c r="AS64" i="87"/>
  <c r="AO64" i="87"/>
  <c r="AP64" i="87"/>
  <c r="BB64" i="87"/>
  <c r="AT64" i="87"/>
  <c r="AU64" i="87"/>
  <c r="AH64" i="87"/>
  <c r="AI64" i="87"/>
  <c r="AM64" i="87"/>
  <c r="BC64" i="87"/>
  <c r="AY64" i="87"/>
  <c r="AZ64" i="87"/>
  <c r="BA64" i="87"/>
  <c r="BD64" i="87"/>
  <c r="AF64" i="87"/>
  <c r="AG64" i="87"/>
  <c r="AC64" i="87"/>
  <c r="AN64" i="87"/>
  <c r="AJ50" i="87"/>
  <c r="AV50" i="87"/>
  <c r="AK50" i="87"/>
  <c r="AW50" i="87"/>
  <c r="AO50" i="87"/>
  <c r="BC50" i="87"/>
  <c r="AP50" i="87"/>
  <c r="BD50" i="87"/>
  <c r="AQ50" i="87"/>
  <c r="AS50" i="87"/>
  <c r="AT50" i="87"/>
  <c r="AU50" i="87"/>
  <c r="AY50" i="87"/>
  <c r="AZ50" i="87"/>
  <c r="BB50" i="87"/>
  <c r="AM50" i="87"/>
  <c r="AN50" i="87"/>
  <c r="AG50" i="87"/>
  <c r="AH50" i="87"/>
  <c r="AI50" i="87"/>
  <c r="AF50" i="87"/>
  <c r="AL50" i="87"/>
  <c r="AR50" i="87"/>
  <c r="AX50" i="87"/>
  <c r="BA50" i="87"/>
  <c r="AH38" i="87"/>
  <c r="AT38" i="87"/>
  <c r="AI38" i="87"/>
  <c r="AU38" i="87"/>
  <c r="AJ38" i="87"/>
  <c r="AV38" i="87"/>
  <c r="AG38" i="87"/>
  <c r="AY38" i="87"/>
  <c r="AK38" i="87"/>
  <c r="AZ38" i="87"/>
  <c r="AM38" i="87"/>
  <c r="BD38" i="87"/>
  <c r="AN38" i="87"/>
  <c r="AO38" i="87"/>
  <c r="AQ38" i="87"/>
  <c r="AR38" i="87"/>
  <c r="AS38" i="87"/>
  <c r="AX38" i="87"/>
  <c r="BA38" i="87"/>
  <c r="BC38" i="87"/>
  <c r="AF38" i="87"/>
  <c r="AL38" i="87"/>
  <c r="AP38" i="87"/>
  <c r="AW38" i="87"/>
  <c r="BB38" i="87"/>
  <c r="AH26" i="87"/>
  <c r="AT26" i="87"/>
  <c r="AI26" i="87"/>
  <c r="AU26" i="87"/>
  <c r="AJ26" i="87"/>
  <c r="AV26" i="87"/>
  <c r="AS26" i="87"/>
  <c r="AW26" i="87"/>
  <c r="AY26" i="87"/>
  <c r="AF26" i="87"/>
  <c r="AZ26" i="87"/>
  <c r="AG26" i="87"/>
  <c r="BA26" i="87"/>
  <c r="AL26" i="87"/>
  <c r="AM26" i="87"/>
  <c r="AN26" i="87"/>
  <c r="AP26" i="87"/>
  <c r="AQ26" i="87"/>
  <c r="AX26" i="87"/>
  <c r="AK26" i="87"/>
  <c r="AO26" i="87"/>
  <c r="AR26" i="87"/>
  <c r="BB26" i="87"/>
  <c r="BC26" i="87"/>
  <c r="BD26" i="87"/>
  <c r="AH14" i="87"/>
  <c r="AT14" i="87"/>
  <c r="AI14" i="87"/>
  <c r="AU14" i="87"/>
  <c r="AJ14" i="87"/>
  <c r="AV14" i="87"/>
  <c r="AK14" i="87"/>
  <c r="AW14" i="87"/>
  <c r="AM14" i="87"/>
  <c r="BC14" i="87"/>
  <c r="AN14" i="87"/>
  <c r="BD14" i="87"/>
  <c r="AL14" i="87"/>
  <c r="AO14" i="87"/>
  <c r="AP14" i="87"/>
  <c r="AY14" i="87"/>
  <c r="AZ14" i="87"/>
  <c r="BA14" i="87"/>
  <c r="BB14" i="87"/>
  <c r="AF14" i="87"/>
  <c r="AG14" i="87"/>
  <c r="AQ14" i="87"/>
  <c r="AR14" i="87"/>
  <c r="AS14" i="87"/>
  <c r="AX14" i="87"/>
  <c r="AN158" i="87"/>
  <c r="AZ158" i="87"/>
  <c r="AI158" i="87"/>
  <c r="AV158" i="87"/>
  <c r="AJ158" i="87"/>
  <c r="AW158" i="87"/>
  <c r="AK158" i="87"/>
  <c r="AX158" i="87"/>
  <c r="AO158" i="87"/>
  <c r="AR158" i="87"/>
  <c r="AS158" i="87"/>
  <c r="AP158" i="87"/>
  <c r="AQ158" i="87"/>
  <c r="AT158" i="87"/>
  <c r="AU158" i="87"/>
  <c r="AY158" i="87"/>
  <c r="BA158" i="87"/>
  <c r="BB158" i="87"/>
  <c r="AF158" i="87"/>
  <c r="BC158" i="87"/>
  <c r="AG158" i="87"/>
  <c r="BD158" i="87"/>
  <c r="AH158" i="87"/>
  <c r="AL158" i="87"/>
  <c r="AM7" i="87"/>
  <c r="AC14" i="87"/>
  <c r="AC182" i="87"/>
  <c r="AC164" i="87"/>
  <c r="AN197" i="87"/>
  <c r="AP195" i="87"/>
  <c r="AO194" i="87"/>
  <c r="BD192" i="87"/>
  <c r="AT191" i="87"/>
  <c r="AJ190" i="87"/>
  <c r="AX188" i="87"/>
  <c r="AN187" i="87"/>
  <c r="BC185" i="87"/>
  <c r="AI183" i="87"/>
  <c r="AW181" i="87"/>
  <c r="AI180" i="87"/>
  <c r="AN178" i="87"/>
  <c r="AV176" i="87"/>
  <c r="BD174" i="87"/>
  <c r="AM173" i="87"/>
  <c r="AR171" i="87"/>
  <c r="AZ169" i="87"/>
  <c r="BA167" i="87"/>
  <c r="BB165" i="87"/>
  <c r="AF164" i="87"/>
  <c r="AF138" i="87"/>
  <c r="AR138" i="87"/>
  <c r="BD138" i="87"/>
  <c r="AH138" i="87"/>
  <c r="AT138" i="87"/>
  <c r="AN138" i="87"/>
  <c r="BB138" i="87"/>
  <c r="AL138" i="87"/>
  <c r="BA138" i="87"/>
  <c r="AI138" i="87"/>
  <c r="AG138" i="87"/>
  <c r="AY138" i="87"/>
  <c r="AJ138" i="87"/>
  <c r="AZ138" i="87"/>
  <c r="AK138" i="87"/>
  <c r="BC138" i="87"/>
  <c r="AM138" i="87"/>
  <c r="AP138" i="87"/>
  <c r="AQ138" i="87"/>
  <c r="AU138" i="87"/>
  <c r="AV138" i="87"/>
  <c r="AW138" i="87"/>
  <c r="AO138" i="87"/>
  <c r="AS138" i="87"/>
  <c r="AC138" i="87"/>
  <c r="AX138" i="87"/>
  <c r="AF28" i="87"/>
  <c r="AR28" i="87"/>
  <c r="BD28" i="87"/>
  <c r="AG28" i="87"/>
  <c r="AS28" i="87"/>
  <c r="AH28" i="87"/>
  <c r="AT28" i="87"/>
  <c r="AQ28" i="87"/>
  <c r="AU28" i="87"/>
  <c r="AL28" i="87"/>
  <c r="BC28" i="87"/>
  <c r="AM28" i="87"/>
  <c r="AN28" i="87"/>
  <c r="AJ28" i="87"/>
  <c r="AK28" i="87"/>
  <c r="AO28" i="87"/>
  <c r="BB28" i="87"/>
  <c r="AP28" i="87"/>
  <c r="AI28" i="87"/>
  <c r="AV28" i="87"/>
  <c r="AW28" i="87"/>
  <c r="AX28" i="87"/>
  <c r="AZ28" i="87"/>
  <c r="BA28" i="87"/>
  <c r="AY28" i="87"/>
  <c r="AC28" i="87"/>
  <c r="AH186" i="87"/>
  <c r="AT186" i="87"/>
  <c r="AI186" i="87"/>
  <c r="AU186" i="87"/>
  <c r="AJ186" i="87"/>
  <c r="AV186" i="87"/>
  <c r="AM186" i="87"/>
  <c r="BB186" i="87"/>
  <c r="AS186" i="87"/>
  <c r="AF186" i="87"/>
  <c r="AY186" i="87"/>
  <c r="AL186" i="87"/>
  <c r="BC186" i="87"/>
  <c r="AN186" i="87"/>
  <c r="BD186" i="87"/>
  <c r="AO186" i="87"/>
  <c r="AC186" i="87"/>
  <c r="AP186" i="87"/>
  <c r="AN196" i="87"/>
  <c r="AZ196" i="87"/>
  <c r="AQ196" i="87"/>
  <c r="BC196" i="87"/>
  <c r="AH196" i="87"/>
  <c r="AT196" i="87"/>
  <c r="AC196" i="87"/>
  <c r="AI196" i="87"/>
  <c r="AU196" i="87"/>
  <c r="AJ196" i="87"/>
  <c r="AV196" i="87"/>
  <c r="AK196" i="87"/>
  <c r="AW196" i="87"/>
  <c r="AJ184" i="87"/>
  <c r="AV184" i="87"/>
  <c r="AK184" i="87"/>
  <c r="AW184" i="87"/>
  <c r="AL184" i="87"/>
  <c r="AX184" i="87"/>
  <c r="AO184" i="87"/>
  <c r="BD184" i="87"/>
  <c r="AR184" i="87"/>
  <c r="AU184" i="87"/>
  <c r="AH184" i="87"/>
  <c r="BA184" i="87"/>
  <c r="AC184" i="87"/>
  <c r="AI184" i="87"/>
  <c r="BB184" i="87"/>
  <c r="AM184" i="87"/>
  <c r="BC184" i="87"/>
  <c r="AN184" i="87"/>
  <c r="AJ172" i="87"/>
  <c r="AV172" i="87"/>
  <c r="AK172" i="87"/>
  <c r="AW172" i="87"/>
  <c r="AL172" i="87"/>
  <c r="AX172" i="87"/>
  <c r="AI172" i="87"/>
  <c r="BA172" i="87"/>
  <c r="AO172" i="87"/>
  <c r="BD172" i="87"/>
  <c r="AP172" i="87"/>
  <c r="AN172" i="87"/>
  <c r="AS172" i="87"/>
  <c r="AY172" i="87"/>
  <c r="AC172" i="87"/>
  <c r="AZ172" i="87"/>
  <c r="AF172" i="87"/>
  <c r="BB172" i="87"/>
  <c r="AG172" i="87"/>
  <c r="BC172" i="87"/>
  <c r="AL160" i="87"/>
  <c r="AX160" i="87"/>
  <c r="AK160" i="87"/>
  <c r="AY160" i="87"/>
  <c r="AM160" i="87"/>
  <c r="AZ160" i="87"/>
  <c r="AN160" i="87"/>
  <c r="BA160" i="87"/>
  <c r="AQ160" i="87"/>
  <c r="AT160" i="87"/>
  <c r="AU160" i="87"/>
  <c r="AJ160" i="87"/>
  <c r="AO160" i="87"/>
  <c r="AP160" i="87"/>
  <c r="AR160" i="87"/>
  <c r="AS160" i="87"/>
  <c r="AV160" i="87"/>
  <c r="AW160" i="87"/>
  <c r="BB160" i="87"/>
  <c r="AC160" i="87"/>
  <c r="AF160" i="87"/>
  <c r="BC160" i="87"/>
  <c r="AG160" i="87"/>
  <c r="BD160" i="87"/>
  <c r="AH160" i="87"/>
  <c r="AM147" i="87"/>
  <c r="AY147" i="87"/>
  <c r="AQ147" i="87"/>
  <c r="BD147" i="87"/>
  <c r="AJ147" i="87"/>
  <c r="AN147" i="87"/>
  <c r="BB147" i="87"/>
  <c r="AO147" i="87"/>
  <c r="BC147" i="87"/>
  <c r="AP147" i="87"/>
  <c r="AT147" i="87"/>
  <c r="AW147" i="87"/>
  <c r="AF147" i="87"/>
  <c r="AX147" i="87"/>
  <c r="BA147" i="87"/>
  <c r="AG147" i="87"/>
  <c r="AH147" i="87"/>
  <c r="AI147" i="87"/>
  <c r="AK147" i="87"/>
  <c r="AL147" i="87"/>
  <c r="AR147" i="87"/>
  <c r="AS147" i="87"/>
  <c r="AU147" i="87"/>
  <c r="AV147" i="87"/>
  <c r="AI135" i="87"/>
  <c r="AU135" i="87"/>
  <c r="AK135" i="87"/>
  <c r="AW135" i="87"/>
  <c r="AQ135" i="87"/>
  <c r="AH135" i="87"/>
  <c r="AY135" i="87"/>
  <c r="AR135" i="87"/>
  <c r="AT135" i="87"/>
  <c r="AS135" i="87"/>
  <c r="AV135" i="87"/>
  <c r="AX135" i="87"/>
  <c r="AZ135" i="87"/>
  <c r="AG135" i="87"/>
  <c r="BB135" i="87"/>
  <c r="AJ135" i="87"/>
  <c r="BC135" i="87"/>
  <c r="AM135" i="87"/>
  <c r="AN135" i="87"/>
  <c r="AO135" i="87"/>
  <c r="AL135" i="87"/>
  <c r="AP135" i="87"/>
  <c r="BA135" i="87"/>
  <c r="BD135" i="87"/>
  <c r="AI123" i="87"/>
  <c r="AU123" i="87"/>
  <c r="AJ123" i="87"/>
  <c r="AV123" i="87"/>
  <c r="AK123" i="87"/>
  <c r="AW123" i="87"/>
  <c r="AP123" i="87"/>
  <c r="AM123" i="87"/>
  <c r="BC123" i="87"/>
  <c r="AX123" i="87"/>
  <c r="AG123" i="87"/>
  <c r="AZ123" i="87"/>
  <c r="AN123" i="87"/>
  <c r="AO123" i="87"/>
  <c r="AQ123" i="87"/>
  <c r="AR123" i="87"/>
  <c r="AT123" i="87"/>
  <c r="AY123" i="87"/>
  <c r="BB123" i="87"/>
  <c r="AF123" i="87"/>
  <c r="BD123" i="87"/>
  <c r="AH123" i="87"/>
  <c r="BA123" i="87"/>
  <c r="AL123" i="87"/>
  <c r="AS123" i="87"/>
  <c r="AI111" i="87"/>
  <c r="AU111" i="87"/>
  <c r="AJ111" i="87"/>
  <c r="AV111" i="87"/>
  <c r="AK111" i="87"/>
  <c r="AW111" i="87"/>
  <c r="AM111" i="87"/>
  <c r="BB111" i="87"/>
  <c r="AP111" i="87"/>
  <c r="AG111" i="87"/>
  <c r="AZ111" i="87"/>
  <c r="AL111" i="87"/>
  <c r="BC111" i="87"/>
  <c r="AH111" i="87"/>
  <c r="AN111" i="87"/>
  <c r="AO111" i="87"/>
  <c r="AQ111" i="87"/>
  <c r="AR111" i="87"/>
  <c r="AS111" i="87"/>
  <c r="AT111" i="87"/>
  <c r="AX111" i="87"/>
  <c r="AY111" i="87"/>
  <c r="BA111" i="87"/>
  <c r="BD111" i="87"/>
  <c r="AF111" i="87"/>
  <c r="AK99" i="87"/>
  <c r="AW99" i="87"/>
  <c r="AL99" i="87"/>
  <c r="AX99" i="87"/>
  <c r="AM99" i="87"/>
  <c r="AY99" i="87"/>
  <c r="AF99" i="87"/>
  <c r="AU99" i="87"/>
  <c r="AG99" i="87"/>
  <c r="AV99" i="87"/>
  <c r="AH99" i="87"/>
  <c r="AZ99" i="87"/>
  <c r="AN99" i="87"/>
  <c r="BA99" i="87"/>
  <c r="BB99" i="87"/>
  <c r="AQ99" i="87"/>
  <c r="AJ99" i="87"/>
  <c r="AI99" i="87"/>
  <c r="AO99" i="87"/>
  <c r="AP99" i="87"/>
  <c r="AR99" i="87"/>
  <c r="AS99" i="87"/>
  <c r="AT99" i="87"/>
  <c r="BC99" i="87"/>
  <c r="BD99" i="87"/>
  <c r="AK87" i="87"/>
  <c r="AW87" i="87"/>
  <c r="AL87" i="87"/>
  <c r="AX87" i="87"/>
  <c r="AM87" i="87"/>
  <c r="AY87" i="87"/>
  <c r="AR87" i="87"/>
  <c r="AS87" i="87"/>
  <c r="AT87" i="87"/>
  <c r="AQ87" i="87"/>
  <c r="AI87" i="87"/>
  <c r="AZ87" i="87"/>
  <c r="BA87" i="87"/>
  <c r="AH87" i="87"/>
  <c r="BB87" i="87"/>
  <c r="BD87" i="87"/>
  <c r="AP87" i="87"/>
  <c r="AU87" i="87"/>
  <c r="AV87" i="87"/>
  <c r="BC87" i="87"/>
  <c r="AF87" i="87"/>
  <c r="AG87" i="87"/>
  <c r="AJ87" i="87"/>
  <c r="AN87" i="87"/>
  <c r="AO87" i="87"/>
  <c r="AK75" i="87"/>
  <c r="AW75" i="87"/>
  <c r="AL75" i="87"/>
  <c r="AX75" i="87"/>
  <c r="AM75" i="87"/>
  <c r="AY75" i="87"/>
  <c r="AO75" i="87"/>
  <c r="BD75" i="87"/>
  <c r="AP75" i="87"/>
  <c r="AQ75" i="87"/>
  <c r="AS75" i="87"/>
  <c r="AT75" i="87"/>
  <c r="AH75" i="87"/>
  <c r="AZ75" i="87"/>
  <c r="BA75" i="87"/>
  <c r="AG75" i="87"/>
  <c r="AI75" i="87"/>
  <c r="AJ75" i="87"/>
  <c r="BB75" i="87"/>
  <c r="AF75" i="87"/>
  <c r="AN75" i="87"/>
  <c r="AR75" i="87"/>
  <c r="AU75" i="87"/>
  <c r="AV75" i="87"/>
  <c r="BC75" i="87"/>
  <c r="AK63" i="87"/>
  <c r="AW63" i="87"/>
  <c r="AL63" i="87"/>
  <c r="AX63" i="87"/>
  <c r="AM63" i="87"/>
  <c r="AY63" i="87"/>
  <c r="AI63" i="87"/>
  <c r="BA63" i="87"/>
  <c r="AJ63" i="87"/>
  <c r="BB63" i="87"/>
  <c r="AN63" i="87"/>
  <c r="BC63" i="87"/>
  <c r="AS63" i="87"/>
  <c r="AT63" i="87"/>
  <c r="BD63" i="87"/>
  <c r="AQ63" i="87"/>
  <c r="AR63" i="87"/>
  <c r="AF63" i="87"/>
  <c r="AU63" i="87"/>
  <c r="AZ63" i="87"/>
  <c r="AG63" i="87"/>
  <c r="AH63" i="87"/>
  <c r="AO63" i="87"/>
  <c r="AP63" i="87"/>
  <c r="AV63" i="87"/>
  <c r="AI49" i="87"/>
  <c r="AU49" i="87"/>
  <c r="AJ49" i="87"/>
  <c r="AV49" i="87"/>
  <c r="AK49" i="87"/>
  <c r="AW49" i="87"/>
  <c r="AT49" i="87"/>
  <c r="AF49" i="87"/>
  <c r="AX49" i="87"/>
  <c r="AZ49" i="87"/>
  <c r="AG49" i="87"/>
  <c r="BA49" i="87"/>
  <c r="AH49" i="87"/>
  <c r="BB49" i="87"/>
  <c r="AS49" i="87"/>
  <c r="AY49" i="87"/>
  <c r="BC49" i="87"/>
  <c r="AQ49" i="87"/>
  <c r="AR49" i="87"/>
  <c r="AP49" i="87"/>
  <c r="AL49" i="87"/>
  <c r="AM49" i="87"/>
  <c r="AO49" i="87"/>
  <c r="AN49" i="87"/>
  <c r="BD49" i="87"/>
  <c r="AC49" i="87"/>
  <c r="AI37" i="87"/>
  <c r="AU37" i="87"/>
  <c r="AJ37" i="87"/>
  <c r="AV37" i="87"/>
  <c r="AK37" i="87"/>
  <c r="AW37" i="87"/>
  <c r="AQ37" i="87"/>
  <c r="AR37" i="87"/>
  <c r="AP37" i="87"/>
  <c r="AS37" i="87"/>
  <c r="AT37" i="87"/>
  <c r="AN37" i="87"/>
  <c r="AO37" i="87"/>
  <c r="AX37" i="87"/>
  <c r="AL37" i="87"/>
  <c r="AM37" i="87"/>
  <c r="BD37" i="87"/>
  <c r="AY37" i="87"/>
  <c r="AZ37" i="87"/>
  <c r="AF37" i="87"/>
  <c r="AG37" i="87"/>
  <c r="AH37" i="87"/>
  <c r="BA37" i="87"/>
  <c r="BB37" i="87"/>
  <c r="BC37" i="87"/>
  <c r="AC37" i="87"/>
  <c r="AI25" i="87"/>
  <c r="AU25" i="87"/>
  <c r="AJ25" i="87"/>
  <c r="AV25" i="87"/>
  <c r="AK25" i="87"/>
  <c r="AW25" i="87"/>
  <c r="AN25" i="87"/>
  <c r="BC25" i="87"/>
  <c r="AO25" i="87"/>
  <c r="BD25" i="87"/>
  <c r="AH25" i="87"/>
  <c r="BB25" i="87"/>
  <c r="AL25" i="87"/>
  <c r="AM25" i="87"/>
  <c r="AF25" i="87"/>
  <c r="AG25" i="87"/>
  <c r="AP25" i="87"/>
  <c r="AZ25" i="87"/>
  <c r="BA25" i="87"/>
  <c r="AY25" i="87"/>
  <c r="AQ25" i="87"/>
  <c r="AR25" i="87"/>
  <c r="AS25" i="87"/>
  <c r="AT25" i="87"/>
  <c r="AX25" i="87"/>
  <c r="AC25" i="87"/>
  <c r="AI13" i="87"/>
  <c r="AU13" i="87"/>
  <c r="AJ13" i="87"/>
  <c r="AV13" i="87"/>
  <c r="AK13" i="87"/>
  <c r="AW13" i="87"/>
  <c r="AL13" i="87"/>
  <c r="AX13" i="87"/>
  <c r="AR13" i="87"/>
  <c r="AS13" i="87"/>
  <c r="AO13" i="87"/>
  <c r="AP13" i="87"/>
  <c r="AQ13" i="87"/>
  <c r="AY13" i="87"/>
  <c r="AZ13" i="87"/>
  <c r="BA13" i="87"/>
  <c r="BC13" i="87"/>
  <c r="BD13" i="87"/>
  <c r="AM13" i="87"/>
  <c r="AT13" i="87"/>
  <c r="AF13" i="87"/>
  <c r="AG13" i="87"/>
  <c r="BB13" i="87"/>
  <c r="AH13" i="87"/>
  <c r="AN13" i="87"/>
  <c r="AC7" i="87"/>
  <c r="AL7" i="87"/>
  <c r="AC13" i="87"/>
  <c r="AC181" i="87"/>
  <c r="AC141" i="87"/>
  <c r="AL197" i="87"/>
  <c r="AM196" i="87"/>
  <c r="AN195" i="87"/>
  <c r="AJ194" i="87"/>
  <c r="AY192" i="87"/>
  <c r="AR191" i="87"/>
  <c r="AG190" i="87"/>
  <c r="AV188" i="87"/>
  <c r="AL187" i="87"/>
  <c r="BA185" i="87"/>
  <c r="AQ184" i="87"/>
  <c r="AU181" i="87"/>
  <c r="BD179" i="87"/>
  <c r="AL178" i="87"/>
  <c r="AQ176" i="87"/>
  <c r="AZ174" i="87"/>
  <c r="AH173" i="87"/>
  <c r="AP171" i="87"/>
  <c r="AS169" i="87"/>
  <c r="AY167" i="87"/>
  <c r="AZ165" i="87"/>
  <c r="AZ163" i="87"/>
  <c r="AH78" i="87"/>
  <c r="AT78" i="87"/>
  <c r="AI78" i="87"/>
  <c r="AU78" i="87"/>
  <c r="AJ78" i="87"/>
  <c r="AV78" i="87"/>
  <c r="AR78" i="87"/>
  <c r="AS78" i="87"/>
  <c r="AW78" i="87"/>
  <c r="AG78" i="87"/>
  <c r="BB78" i="87"/>
  <c r="AK78" i="87"/>
  <c r="BC78" i="87"/>
  <c r="AM78" i="87"/>
  <c r="AZ78" i="87"/>
  <c r="BA78" i="87"/>
  <c r="AQ78" i="87"/>
  <c r="AY78" i="87"/>
  <c r="AN78" i="87"/>
  <c r="AO78" i="87"/>
  <c r="AP78" i="87"/>
  <c r="AX78" i="87"/>
  <c r="BD78" i="87"/>
  <c r="AF78" i="87"/>
  <c r="AL78" i="87"/>
  <c r="AC78" i="87"/>
  <c r="AK183" i="87"/>
  <c r="AW183" i="87"/>
  <c r="AL183" i="87"/>
  <c r="AX183" i="87"/>
  <c r="AM183" i="87"/>
  <c r="AY183" i="87"/>
  <c r="AG183" i="87"/>
  <c r="AV183" i="87"/>
  <c r="AH183" i="87"/>
  <c r="BA183" i="87"/>
  <c r="AN183" i="87"/>
  <c r="BD183" i="87"/>
  <c r="AQ183" i="87"/>
  <c r="AR183" i="87"/>
  <c r="AS183" i="87"/>
  <c r="AT183" i="87"/>
  <c r="AL98" i="87"/>
  <c r="AX98" i="87"/>
  <c r="AM98" i="87"/>
  <c r="AY98" i="87"/>
  <c r="AN98" i="87"/>
  <c r="AZ98" i="87"/>
  <c r="AP98" i="87"/>
  <c r="AQ98" i="87"/>
  <c r="AR98" i="87"/>
  <c r="AU98" i="87"/>
  <c r="AK98" i="87"/>
  <c r="AF98" i="87"/>
  <c r="BB98" i="87"/>
  <c r="AG98" i="87"/>
  <c r="BC98" i="87"/>
  <c r="AJ98" i="87"/>
  <c r="BD98" i="87"/>
  <c r="AH98" i="87"/>
  <c r="AI98" i="87"/>
  <c r="AO98" i="87"/>
  <c r="AS98" i="87"/>
  <c r="AT98" i="87"/>
  <c r="AV98" i="87"/>
  <c r="AW98" i="87"/>
  <c r="BA98" i="87"/>
  <c r="AL86" i="87"/>
  <c r="AX86" i="87"/>
  <c r="AM86" i="87"/>
  <c r="AY86" i="87"/>
  <c r="AN86" i="87"/>
  <c r="AZ86" i="87"/>
  <c r="AJ86" i="87"/>
  <c r="BB86" i="87"/>
  <c r="AK86" i="87"/>
  <c r="BC86" i="87"/>
  <c r="AO86" i="87"/>
  <c r="BD86" i="87"/>
  <c r="AU86" i="87"/>
  <c r="AI86" i="87"/>
  <c r="AW86" i="87"/>
  <c r="BA86" i="87"/>
  <c r="AS86" i="87"/>
  <c r="AV86" i="87"/>
  <c r="AF86" i="87"/>
  <c r="AG86" i="87"/>
  <c r="AH86" i="87"/>
  <c r="AP86" i="87"/>
  <c r="AQ86" i="87"/>
  <c r="AR86" i="87"/>
  <c r="AT86" i="87"/>
  <c r="AL74" i="87"/>
  <c r="AX74" i="87"/>
  <c r="AM74" i="87"/>
  <c r="AY74" i="87"/>
  <c r="AN74" i="87"/>
  <c r="AZ74" i="87"/>
  <c r="AG74" i="87"/>
  <c r="AV74" i="87"/>
  <c r="AH74" i="87"/>
  <c r="AW74" i="87"/>
  <c r="AI74" i="87"/>
  <c r="BA74" i="87"/>
  <c r="AT74" i="87"/>
  <c r="AU74" i="87"/>
  <c r="AJ74" i="87"/>
  <c r="BB74" i="87"/>
  <c r="BC74" i="87"/>
  <c r="AQ74" i="87"/>
  <c r="AS74" i="87"/>
  <c r="AF74" i="87"/>
  <c r="AK74" i="87"/>
  <c r="AO74" i="87"/>
  <c r="AP74" i="87"/>
  <c r="AR74" i="87"/>
  <c r="BD74" i="87"/>
  <c r="AK61" i="87"/>
  <c r="AM61" i="87"/>
  <c r="AY61" i="87"/>
  <c r="AN61" i="87"/>
  <c r="AZ61" i="87"/>
  <c r="AO61" i="87"/>
  <c r="BA61" i="87"/>
  <c r="AJ61" i="87"/>
  <c r="BC61" i="87"/>
  <c r="AL61" i="87"/>
  <c r="BD61" i="87"/>
  <c r="AP61" i="87"/>
  <c r="AX61" i="87"/>
  <c r="AF61" i="87"/>
  <c r="BB61" i="87"/>
  <c r="AW61" i="87"/>
  <c r="AR61" i="87"/>
  <c r="AS61" i="87"/>
  <c r="AQ61" i="87"/>
  <c r="AT61" i="87"/>
  <c r="AU61" i="87"/>
  <c r="AG61" i="87"/>
  <c r="AH61" i="87"/>
  <c r="AI61" i="87"/>
  <c r="AV61" i="87"/>
  <c r="AC61" i="87"/>
  <c r="AJ48" i="87"/>
  <c r="AV48" i="87"/>
  <c r="AK48" i="87"/>
  <c r="AW48" i="87"/>
  <c r="AL48" i="87"/>
  <c r="AX48" i="87"/>
  <c r="AO48" i="87"/>
  <c r="BD48" i="87"/>
  <c r="AP48" i="87"/>
  <c r="AI48" i="87"/>
  <c r="BC48" i="87"/>
  <c r="AM48" i="87"/>
  <c r="AN48" i="87"/>
  <c r="AU48" i="87"/>
  <c r="AY48" i="87"/>
  <c r="AZ48" i="87"/>
  <c r="AH48" i="87"/>
  <c r="AQ48" i="87"/>
  <c r="BB48" i="87"/>
  <c r="AF48" i="87"/>
  <c r="AG48" i="87"/>
  <c r="AR48" i="87"/>
  <c r="AS48" i="87"/>
  <c r="AT48" i="87"/>
  <c r="BA48" i="87"/>
  <c r="AJ36" i="87"/>
  <c r="AV36" i="87"/>
  <c r="AK36" i="87"/>
  <c r="AW36" i="87"/>
  <c r="AL36" i="87"/>
  <c r="AX36" i="87"/>
  <c r="AI36" i="87"/>
  <c r="BA36" i="87"/>
  <c r="AM36" i="87"/>
  <c r="BB36" i="87"/>
  <c r="AU36" i="87"/>
  <c r="AY36" i="87"/>
  <c r="AF36" i="87"/>
  <c r="AZ36" i="87"/>
  <c r="AP36" i="87"/>
  <c r="AQ36" i="87"/>
  <c r="AR36" i="87"/>
  <c r="AG36" i="87"/>
  <c r="AS36" i="87"/>
  <c r="BD36" i="87"/>
  <c r="AH36" i="87"/>
  <c r="AN36" i="87"/>
  <c r="AO36" i="87"/>
  <c r="AT36" i="87"/>
  <c r="BC36" i="87"/>
  <c r="AJ24" i="87"/>
  <c r="AV24" i="87"/>
  <c r="AK24" i="87"/>
  <c r="AW24" i="87"/>
  <c r="AL24" i="87"/>
  <c r="AX24" i="87"/>
  <c r="AF24" i="87"/>
  <c r="AU24" i="87"/>
  <c r="AG24" i="87"/>
  <c r="AY24" i="87"/>
  <c r="AP24" i="87"/>
  <c r="AQ24" i="87"/>
  <c r="AR24" i="87"/>
  <c r="AH24" i="87"/>
  <c r="AI24" i="87"/>
  <c r="AM24" i="87"/>
  <c r="BC24" i="87"/>
  <c r="BD24" i="87"/>
  <c r="BB24" i="87"/>
  <c r="AO24" i="87"/>
  <c r="AS24" i="87"/>
  <c r="AN24" i="87"/>
  <c r="AT24" i="87"/>
  <c r="AZ24" i="87"/>
  <c r="BA24" i="87"/>
  <c r="AJ12" i="87"/>
  <c r="AV12" i="87"/>
  <c r="AK12" i="87"/>
  <c r="AW12" i="87"/>
  <c r="AL12" i="87"/>
  <c r="AX12" i="87"/>
  <c r="AM12" i="87"/>
  <c r="AY12" i="87"/>
  <c r="AG12" i="87"/>
  <c r="BA12" i="87"/>
  <c r="AH12" i="87"/>
  <c r="BB12" i="87"/>
  <c r="AR12" i="87"/>
  <c r="AS12" i="87"/>
  <c r="AT12" i="87"/>
  <c r="AP12" i="87"/>
  <c r="AQ12" i="87"/>
  <c r="AU12" i="87"/>
  <c r="AN12" i="87"/>
  <c r="AO12" i="87"/>
  <c r="AF12" i="87"/>
  <c r="AZ12" i="87"/>
  <c r="BC12" i="87"/>
  <c r="BD12" i="87"/>
  <c r="AI12" i="87"/>
  <c r="AK7" i="87"/>
  <c r="AC12" i="87"/>
  <c r="AC158" i="87"/>
  <c r="AK197" i="87"/>
  <c r="AL196" i="87"/>
  <c r="AM195" i="87"/>
  <c r="AX192" i="87"/>
  <c r="AM191" i="87"/>
  <c r="BB189" i="87"/>
  <c r="AU188" i="87"/>
  <c r="AZ185" i="87"/>
  <c r="AP184" i="87"/>
  <c r="AT181" i="87"/>
  <c r="AY179" i="87"/>
  <c r="AP176" i="87"/>
  <c r="AX174" i="87"/>
  <c r="AG173" i="87"/>
  <c r="AO171" i="87"/>
  <c r="AQ169" i="87"/>
  <c r="AX167" i="87"/>
  <c r="AY165" i="87"/>
  <c r="AT163" i="87"/>
  <c r="AH102" i="87"/>
  <c r="AT102" i="87"/>
  <c r="AI102" i="87"/>
  <c r="AU102" i="87"/>
  <c r="AJ102" i="87"/>
  <c r="AV102" i="87"/>
  <c r="AL102" i="87"/>
  <c r="BA102" i="87"/>
  <c r="AM102" i="87"/>
  <c r="BB102" i="87"/>
  <c r="AN102" i="87"/>
  <c r="BC102" i="87"/>
  <c r="AW102" i="87"/>
  <c r="AO102" i="87"/>
  <c r="AP102" i="87"/>
  <c r="AZ102" i="87"/>
  <c r="AQ102" i="87"/>
  <c r="AS102" i="87"/>
  <c r="AF102" i="87"/>
  <c r="AG102" i="87"/>
  <c r="AK102" i="87"/>
  <c r="AR102" i="87"/>
  <c r="AX102" i="87"/>
  <c r="AY102" i="87"/>
  <c r="BD102" i="87"/>
  <c r="AC102" i="87"/>
  <c r="AN146" i="87"/>
  <c r="AZ146" i="87"/>
  <c r="AP146" i="87"/>
  <c r="BC146" i="87"/>
  <c r="AG146" i="87"/>
  <c r="AU146" i="87"/>
  <c r="AJ146" i="87"/>
  <c r="AX146" i="87"/>
  <c r="AK146" i="87"/>
  <c r="AY146" i="87"/>
  <c r="AL146" i="87"/>
  <c r="BA146" i="87"/>
  <c r="AV146" i="87"/>
  <c r="AF146" i="87"/>
  <c r="BD146" i="87"/>
  <c r="AH146" i="87"/>
  <c r="AW146" i="87"/>
  <c r="BB146" i="87"/>
  <c r="AI146" i="87"/>
  <c r="AM146" i="87"/>
  <c r="AO146" i="87"/>
  <c r="AQ146" i="87"/>
  <c r="AR146" i="87"/>
  <c r="AS146" i="87"/>
  <c r="AL194" i="87"/>
  <c r="AX194" i="87"/>
  <c r="AM194" i="87"/>
  <c r="AY194" i="87"/>
  <c r="AN194" i="87"/>
  <c r="AK194" i="87"/>
  <c r="BB194" i="87"/>
  <c r="AQ194" i="87"/>
  <c r="AT194" i="87"/>
  <c r="AF194" i="87"/>
  <c r="AU194" i="87"/>
  <c r="AG194" i="87"/>
  <c r="AV194" i="87"/>
  <c r="AH194" i="87"/>
  <c r="AW194" i="87"/>
  <c r="AL182" i="87"/>
  <c r="AX182" i="87"/>
  <c r="AM182" i="87"/>
  <c r="AY182" i="87"/>
  <c r="AN182" i="87"/>
  <c r="AZ182" i="87"/>
  <c r="AQ182" i="87"/>
  <c r="AP182" i="87"/>
  <c r="AT182" i="87"/>
  <c r="AG182" i="87"/>
  <c r="AW182" i="87"/>
  <c r="AH182" i="87"/>
  <c r="BA182" i="87"/>
  <c r="AI182" i="87"/>
  <c r="BB182" i="87"/>
  <c r="AJ182" i="87"/>
  <c r="BC182" i="87"/>
  <c r="AN170" i="87"/>
  <c r="AZ170" i="87"/>
  <c r="AJ170" i="87"/>
  <c r="AW170" i="87"/>
  <c r="AK170" i="87"/>
  <c r="AX170" i="87"/>
  <c r="AL170" i="87"/>
  <c r="AY170" i="87"/>
  <c r="AI170" i="87"/>
  <c r="BC170" i="87"/>
  <c r="AP170" i="87"/>
  <c r="AQ170" i="87"/>
  <c r="AT170" i="87"/>
  <c r="BA170" i="87"/>
  <c r="AG170" i="87"/>
  <c r="AH170" i="87"/>
  <c r="AM170" i="87"/>
  <c r="AO170" i="87"/>
  <c r="AO157" i="87"/>
  <c r="BA157" i="87"/>
  <c r="AH157" i="87"/>
  <c r="AU157" i="87"/>
  <c r="AI157" i="87"/>
  <c r="AV157" i="87"/>
  <c r="AJ157" i="87"/>
  <c r="AW157" i="87"/>
  <c r="AT157" i="87"/>
  <c r="AG157" i="87"/>
  <c r="AZ157" i="87"/>
  <c r="AK157" i="87"/>
  <c r="BB157" i="87"/>
  <c r="AQ157" i="87"/>
  <c r="AR157" i="87"/>
  <c r="AS157" i="87"/>
  <c r="AX157" i="87"/>
  <c r="AY157" i="87"/>
  <c r="BC157" i="87"/>
  <c r="BD157" i="87"/>
  <c r="AF157" i="87"/>
  <c r="AL157" i="87"/>
  <c r="AM157" i="87"/>
  <c r="AN157" i="87"/>
  <c r="AO145" i="87"/>
  <c r="BA145" i="87"/>
  <c r="AN145" i="87"/>
  <c r="BB145" i="87"/>
  <c r="AP145" i="87"/>
  <c r="AR145" i="87"/>
  <c r="AG145" i="87"/>
  <c r="AU145" i="87"/>
  <c r="AH145" i="87"/>
  <c r="AV145" i="87"/>
  <c r="AI145" i="87"/>
  <c r="AW145" i="87"/>
  <c r="AZ145" i="87"/>
  <c r="AJ145" i="87"/>
  <c r="AK145" i="87"/>
  <c r="AT145" i="87"/>
  <c r="AX145" i="87"/>
  <c r="AY145" i="87"/>
  <c r="BC145" i="87"/>
  <c r="BD145" i="87"/>
  <c r="AF145" i="87"/>
  <c r="AL145" i="87"/>
  <c r="AM145" i="87"/>
  <c r="AQ145" i="87"/>
  <c r="AK133" i="87"/>
  <c r="AW133" i="87"/>
  <c r="AM133" i="87"/>
  <c r="AY133" i="87"/>
  <c r="AI133" i="87"/>
  <c r="AX133" i="87"/>
  <c r="AL133" i="87"/>
  <c r="BB133" i="87"/>
  <c r="AT133" i="87"/>
  <c r="AG133" i="87"/>
  <c r="AV133" i="87"/>
  <c r="AF133" i="87"/>
  <c r="BC133" i="87"/>
  <c r="AH133" i="87"/>
  <c r="BD133" i="87"/>
  <c r="AJ133" i="87"/>
  <c r="AN133" i="87"/>
  <c r="AP133" i="87"/>
  <c r="AQ133" i="87"/>
  <c r="AS133" i="87"/>
  <c r="AU133" i="87"/>
  <c r="AZ133" i="87"/>
  <c r="AR133" i="87"/>
  <c r="AC133" i="87"/>
  <c r="AO133" i="87"/>
  <c r="BA133" i="87"/>
  <c r="AK121" i="87"/>
  <c r="AW121" i="87"/>
  <c r="AL121" i="87"/>
  <c r="AX121" i="87"/>
  <c r="AM121" i="87"/>
  <c r="AY121" i="87"/>
  <c r="AR121" i="87"/>
  <c r="AI121" i="87"/>
  <c r="BB121" i="87"/>
  <c r="AT121" i="87"/>
  <c r="AF121" i="87"/>
  <c r="AV121" i="87"/>
  <c r="AP121" i="87"/>
  <c r="AQ121" i="87"/>
  <c r="AS121" i="87"/>
  <c r="AU121" i="87"/>
  <c r="AZ121" i="87"/>
  <c r="BA121" i="87"/>
  <c r="BC121" i="87"/>
  <c r="AH121" i="87"/>
  <c r="AJ121" i="87"/>
  <c r="AN121" i="87"/>
  <c r="AG121" i="87"/>
  <c r="AO121" i="87"/>
  <c r="BD121" i="87"/>
  <c r="AC121" i="87"/>
  <c r="AK109" i="87"/>
  <c r="AW109" i="87"/>
  <c r="AL109" i="87"/>
  <c r="AX109" i="87"/>
  <c r="AM109" i="87"/>
  <c r="AY109" i="87"/>
  <c r="AS109" i="87"/>
  <c r="AN109" i="87"/>
  <c r="BC109" i="87"/>
  <c r="AO109" i="87"/>
  <c r="BD109" i="87"/>
  <c r="AG109" i="87"/>
  <c r="BB109" i="87"/>
  <c r="AT109" i="87"/>
  <c r="AV109" i="87"/>
  <c r="AH109" i="87"/>
  <c r="AI109" i="87"/>
  <c r="AJ109" i="87"/>
  <c r="AP109" i="87"/>
  <c r="AQ109" i="87"/>
  <c r="AR109" i="87"/>
  <c r="AU109" i="87"/>
  <c r="AZ109" i="87"/>
  <c r="BA109" i="87"/>
  <c r="AF109" i="87"/>
  <c r="AC109" i="87"/>
  <c r="AM97" i="87"/>
  <c r="AY97" i="87"/>
  <c r="AN97" i="87"/>
  <c r="AZ97" i="87"/>
  <c r="AO97" i="87"/>
  <c r="BA97" i="87"/>
  <c r="AH97" i="87"/>
  <c r="AW97" i="87"/>
  <c r="AI97" i="87"/>
  <c r="AX97" i="87"/>
  <c r="AJ97" i="87"/>
  <c r="BB97" i="87"/>
  <c r="AV97" i="87"/>
  <c r="AQ97" i="87"/>
  <c r="AF97" i="87"/>
  <c r="AG97" i="87"/>
  <c r="AU97" i="87"/>
  <c r="BD97" i="87"/>
  <c r="AR97" i="87"/>
  <c r="AS97" i="87"/>
  <c r="AT97" i="87"/>
  <c r="BC97" i="87"/>
  <c r="AK97" i="87"/>
  <c r="AL97" i="87"/>
  <c r="AC97" i="87"/>
  <c r="AM85" i="87"/>
  <c r="AY85" i="87"/>
  <c r="AN85" i="87"/>
  <c r="AZ85" i="87"/>
  <c r="AO85" i="87"/>
  <c r="BA85" i="87"/>
  <c r="AT85" i="87"/>
  <c r="AF85" i="87"/>
  <c r="AU85" i="87"/>
  <c r="AG85" i="87"/>
  <c r="AV85" i="87"/>
  <c r="BB85" i="87"/>
  <c r="AL85" i="87"/>
  <c r="BC85" i="87"/>
  <c r="AH85" i="87"/>
  <c r="BD85" i="87"/>
  <c r="AX85" i="87"/>
  <c r="AP85" i="87"/>
  <c r="AR85" i="87"/>
  <c r="AI85" i="87"/>
  <c r="AJ85" i="87"/>
  <c r="AK85" i="87"/>
  <c r="AQ85" i="87"/>
  <c r="AS85" i="87"/>
  <c r="AW85" i="87"/>
  <c r="AC85" i="87"/>
  <c r="AM73" i="87"/>
  <c r="AY73" i="87"/>
  <c r="AN73" i="87"/>
  <c r="AZ73" i="87"/>
  <c r="AO73" i="87"/>
  <c r="BA73" i="87"/>
  <c r="AQ73" i="87"/>
  <c r="AR73" i="87"/>
  <c r="AS73" i="87"/>
  <c r="AF73" i="87"/>
  <c r="AX73" i="87"/>
  <c r="AG73" i="87"/>
  <c r="BB73" i="87"/>
  <c r="AI73" i="87"/>
  <c r="AV73" i="87"/>
  <c r="AW73" i="87"/>
  <c r="AU73" i="87"/>
  <c r="BC73" i="87"/>
  <c r="BD73" i="87"/>
  <c r="AJ73" i="87"/>
  <c r="AL73" i="87"/>
  <c r="AH73" i="87"/>
  <c r="AK73" i="87"/>
  <c r="AP73" i="87"/>
  <c r="AT73" i="87"/>
  <c r="AC73" i="87"/>
  <c r="AL60" i="87"/>
  <c r="AX60" i="87"/>
  <c r="AM60" i="87"/>
  <c r="AY60" i="87"/>
  <c r="AI60" i="87"/>
  <c r="AW60" i="87"/>
  <c r="AJ60" i="87"/>
  <c r="AZ60" i="87"/>
  <c r="AK60" i="87"/>
  <c r="BA60" i="87"/>
  <c r="AR60" i="87"/>
  <c r="AS60" i="87"/>
  <c r="AT60" i="87"/>
  <c r="BD60" i="87"/>
  <c r="AF60" i="87"/>
  <c r="AV60" i="87"/>
  <c r="AN60" i="87"/>
  <c r="AO60" i="87"/>
  <c r="AG60" i="87"/>
  <c r="BB60" i="87"/>
  <c r="AH60" i="87"/>
  <c r="AP60" i="87"/>
  <c r="AQ60" i="87"/>
  <c r="AU60" i="87"/>
  <c r="BC60" i="87"/>
  <c r="AK47" i="87"/>
  <c r="AW47" i="87"/>
  <c r="AL47" i="87"/>
  <c r="AX47" i="87"/>
  <c r="AM47" i="87"/>
  <c r="AY47" i="87"/>
  <c r="AG47" i="87"/>
  <c r="AV47" i="87"/>
  <c r="AH47" i="87"/>
  <c r="AZ47" i="87"/>
  <c r="AQ47" i="87"/>
  <c r="AR47" i="87"/>
  <c r="AS47" i="87"/>
  <c r="AU47" i="87"/>
  <c r="BA47" i="87"/>
  <c r="BB47" i="87"/>
  <c r="AF47" i="87"/>
  <c r="BD47" i="87"/>
  <c r="AN47" i="87"/>
  <c r="AO47" i="87"/>
  <c r="BC47" i="87"/>
  <c r="AJ47" i="87"/>
  <c r="AT47" i="87"/>
  <c r="AI47" i="87"/>
  <c r="AP47" i="87"/>
  <c r="AK35" i="87"/>
  <c r="AW35" i="87"/>
  <c r="AL35" i="87"/>
  <c r="AX35" i="87"/>
  <c r="AM35" i="87"/>
  <c r="AY35" i="87"/>
  <c r="AS35" i="87"/>
  <c r="AT35" i="87"/>
  <c r="AI35" i="87"/>
  <c r="BC35" i="87"/>
  <c r="AJ35" i="87"/>
  <c r="BD35" i="87"/>
  <c r="AN35" i="87"/>
  <c r="AP35" i="87"/>
  <c r="AQ35" i="87"/>
  <c r="AR35" i="87"/>
  <c r="BB35" i="87"/>
  <c r="AZ35" i="87"/>
  <c r="BA35" i="87"/>
  <c r="AF35" i="87"/>
  <c r="AG35" i="87"/>
  <c r="AH35" i="87"/>
  <c r="AO35" i="87"/>
  <c r="AU35" i="87"/>
  <c r="AV35" i="87"/>
  <c r="AK23" i="87"/>
  <c r="AW23" i="87"/>
  <c r="AL23" i="87"/>
  <c r="AX23" i="87"/>
  <c r="AM23" i="87"/>
  <c r="AY23" i="87"/>
  <c r="AP23" i="87"/>
  <c r="AQ23" i="87"/>
  <c r="AU23" i="87"/>
  <c r="AV23" i="87"/>
  <c r="AF23" i="87"/>
  <c r="AZ23" i="87"/>
  <c r="AH23" i="87"/>
  <c r="AI23" i="87"/>
  <c r="AJ23" i="87"/>
  <c r="AT23" i="87"/>
  <c r="BA23" i="87"/>
  <c r="AO23" i="87"/>
  <c r="BB23" i="87"/>
  <c r="BC23" i="87"/>
  <c r="BD23" i="87"/>
  <c r="AG23" i="87"/>
  <c r="AN23" i="87"/>
  <c r="AS23" i="87"/>
  <c r="AR23" i="87"/>
  <c r="AQ11" i="87"/>
  <c r="BC11" i="87"/>
  <c r="AK11" i="87"/>
  <c r="AW11" i="87"/>
  <c r="AL11" i="87"/>
  <c r="AX11" i="87"/>
  <c r="AM11" i="87"/>
  <c r="AY11" i="87"/>
  <c r="AN11" i="87"/>
  <c r="AZ11" i="87"/>
  <c r="AJ11" i="87"/>
  <c r="AO11" i="87"/>
  <c r="AT11" i="87"/>
  <c r="AU11" i="87"/>
  <c r="AV11" i="87"/>
  <c r="AH11" i="87"/>
  <c r="AI11" i="87"/>
  <c r="AP11" i="87"/>
  <c r="BB11" i="87"/>
  <c r="AS11" i="87"/>
  <c r="AF11" i="87"/>
  <c r="AG11" i="87"/>
  <c r="AR11" i="87"/>
  <c r="BA11" i="87"/>
  <c r="BD11" i="87"/>
  <c r="BD7" i="87"/>
  <c r="AJ7" i="87"/>
  <c r="AC11" i="87"/>
  <c r="AC179" i="87"/>
  <c r="AC157" i="87"/>
  <c r="AC135" i="87"/>
  <c r="AC111" i="87"/>
  <c r="AC87" i="87"/>
  <c r="AC63" i="87"/>
  <c r="AC39" i="87"/>
  <c r="BD197" i="87"/>
  <c r="AF197" i="87"/>
  <c r="AG196" i="87"/>
  <c r="AH195" i="87"/>
  <c r="AR192" i="87"/>
  <c r="AH191" i="87"/>
  <c r="AW189" i="87"/>
  <c r="AM188" i="87"/>
  <c r="BA186" i="87"/>
  <c r="AQ185" i="87"/>
  <c r="AG184" i="87"/>
  <c r="AV182" i="87"/>
  <c r="AT179" i="87"/>
  <c r="AY177" i="87"/>
  <c r="AI176" i="87"/>
  <c r="AP174" i="87"/>
  <c r="AU172" i="87"/>
  <c r="BD170" i="87"/>
  <c r="AL167" i="87"/>
  <c r="AN165" i="87"/>
  <c r="AL163" i="87"/>
  <c r="AG187" i="87"/>
  <c r="AS187" i="87"/>
  <c r="AH187" i="87"/>
  <c r="AT187" i="87"/>
  <c r="AI187" i="87"/>
  <c r="AU187" i="87"/>
  <c r="AR187" i="87"/>
  <c r="AM187" i="87"/>
  <c r="BC187" i="87"/>
  <c r="AP187" i="87"/>
  <c r="AW187" i="87"/>
  <c r="AX187" i="87"/>
  <c r="AF187" i="87"/>
  <c r="AY187" i="87"/>
  <c r="AJ187" i="87"/>
  <c r="AZ187" i="87"/>
  <c r="AC187" i="87"/>
  <c r="AF16" i="87"/>
  <c r="AR16" i="87"/>
  <c r="BD16" i="87"/>
  <c r="AG16" i="87"/>
  <c r="AS16" i="87"/>
  <c r="AH16" i="87"/>
  <c r="AT16" i="87"/>
  <c r="AN16" i="87"/>
  <c r="BC16" i="87"/>
  <c r="AO16" i="87"/>
  <c r="AX16" i="87"/>
  <c r="AY16" i="87"/>
  <c r="AI16" i="87"/>
  <c r="AZ16" i="87"/>
  <c r="BB16" i="87"/>
  <c r="AJ16" i="87"/>
  <c r="AW16" i="87"/>
  <c r="BA16" i="87"/>
  <c r="AP16" i="87"/>
  <c r="AU16" i="87"/>
  <c r="AL16" i="87"/>
  <c r="AV16" i="87"/>
  <c r="AK16" i="87"/>
  <c r="AM16" i="87"/>
  <c r="AQ16" i="87"/>
  <c r="AC16" i="87"/>
  <c r="AM193" i="87"/>
  <c r="AY193" i="87"/>
  <c r="AN193" i="87"/>
  <c r="AZ193" i="87"/>
  <c r="AO193" i="87"/>
  <c r="BA193" i="87"/>
  <c r="AL193" i="87"/>
  <c r="BD193" i="87"/>
  <c r="AT193" i="87"/>
  <c r="AG193" i="87"/>
  <c r="AW193" i="87"/>
  <c r="AJ193" i="87"/>
  <c r="BC193" i="87"/>
  <c r="AK193" i="87"/>
  <c r="AP193" i="87"/>
  <c r="AQ193" i="87"/>
  <c r="AM181" i="87"/>
  <c r="AY181" i="87"/>
  <c r="AN181" i="87"/>
  <c r="AZ181" i="87"/>
  <c r="AO181" i="87"/>
  <c r="BA181" i="87"/>
  <c r="AI181" i="87"/>
  <c r="AX181" i="87"/>
  <c r="AL181" i="87"/>
  <c r="AP181" i="87"/>
  <c r="AV181" i="87"/>
  <c r="AG181" i="87"/>
  <c r="BC181" i="87"/>
  <c r="AK181" i="87"/>
  <c r="AQ181" i="87"/>
  <c r="AR181" i="87"/>
  <c r="AS181" i="87"/>
  <c r="AO169" i="87"/>
  <c r="BA169" i="87"/>
  <c r="AI169" i="87"/>
  <c r="AV169" i="87"/>
  <c r="AJ169" i="87"/>
  <c r="AW169" i="87"/>
  <c r="AK169" i="87"/>
  <c r="AX169" i="87"/>
  <c r="AR169" i="87"/>
  <c r="AU169" i="87"/>
  <c r="AF169" i="87"/>
  <c r="AY169" i="87"/>
  <c r="AT169" i="87"/>
  <c r="BC169" i="87"/>
  <c r="AL169" i="87"/>
  <c r="AM169" i="87"/>
  <c r="AN169" i="87"/>
  <c r="AP169" i="87"/>
  <c r="AP156" i="87"/>
  <c r="BB156" i="87"/>
  <c r="AG156" i="87"/>
  <c r="AT156" i="87"/>
  <c r="AH156" i="87"/>
  <c r="AU156" i="87"/>
  <c r="AI156" i="87"/>
  <c r="AV156" i="87"/>
  <c r="AL156" i="87"/>
  <c r="BC156" i="87"/>
  <c r="AO156" i="87"/>
  <c r="AQ156" i="87"/>
  <c r="AS156" i="87"/>
  <c r="AW156" i="87"/>
  <c r="AX156" i="87"/>
  <c r="AY156" i="87"/>
  <c r="AZ156" i="87"/>
  <c r="BA156" i="87"/>
  <c r="AF156" i="87"/>
  <c r="BD156" i="87"/>
  <c r="AJ156" i="87"/>
  <c r="AK156" i="87"/>
  <c r="AM156" i="87"/>
  <c r="AN156" i="87"/>
  <c r="AP144" i="87"/>
  <c r="BB144" i="87"/>
  <c r="AM144" i="87"/>
  <c r="AZ144" i="87"/>
  <c r="AH144" i="87"/>
  <c r="AV144" i="87"/>
  <c r="AJ144" i="87"/>
  <c r="AK144" i="87"/>
  <c r="AY144" i="87"/>
  <c r="AN144" i="87"/>
  <c r="BC144" i="87"/>
  <c r="AR144" i="87"/>
  <c r="AS144" i="87"/>
  <c r="AF144" i="87"/>
  <c r="AT144" i="87"/>
  <c r="BA144" i="87"/>
  <c r="AG144" i="87"/>
  <c r="AL144" i="87"/>
  <c r="AO144" i="87"/>
  <c r="AQ144" i="87"/>
  <c r="AU144" i="87"/>
  <c r="AW144" i="87"/>
  <c r="AX144" i="87"/>
  <c r="BD144" i="87"/>
  <c r="AL132" i="87"/>
  <c r="AX132" i="87"/>
  <c r="AN132" i="87"/>
  <c r="AZ132" i="87"/>
  <c r="AF132" i="87"/>
  <c r="AT132" i="87"/>
  <c r="AU132" i="87"/>
  <c r="AO132" i="87"/>
  <c r="BD132" i="87"/>
  <c r="AQ132" i="87"/>
  <c r="AJ132" i="87"/>
  <c r="AK132" i="87"/>
  <c r="AM132" i="87"/>
  <c r="AP132" i="87"/>
  <c r="AS132" i="87"/>
  <c r="AV132" i="87"/>
  <c r="AY132" i="87"/>
  <c r="AG132" i="87"/>
  <c r="BA132" i="87"/>
  <c r="AH132" i="87"/>
  <c r="BB132" i="87"/>
  <c r="AI132" i="87"/>
  <c r="AR132" i="87"/>
  <c r="AW132" i="87"/>
  <c r="BC132" i="87"/>
  <c r="AL120" i="87"/>
  <c r="AX120" i="87"/>
  <c r="AM120" i="87"/>
  <c r="AY120" i="87"/>
  <c r="AN120" i="87"/>
  <c r="AZ120" i="87"/>
  <c r="AJ120" i="87"/>
  <c r="BB120" i="87"/>
  <c r="AR120" i="87"/>
  <c r="AI120" i="87"/>
  <c r="BC120" i="87"/>
  <c r="AO120" i="87"/>
  <c r="AS120" i="87"/>
  <c r="AT120" i="87"/>
  <c r="AU120" i="87"/>
  <c r="AV120" i="87"/>
  <c r="AW120" i="87"/>
  <c r="BA120" i="87"/>
  <c r="AF120" i="87"/>
  <c r="BD120" i="87"/>
  <c r="AG120" i="87"/>
  <c r="AH120" i="87"/>
  <c r="AK120" i="87"/>
  <c r="AP120" i="87"/>
  <c r="AQ120" i="87"/>
  <c r="AN108" i="87"/>
  <c r="AP108" i="87"/>
  <c r="AJ108" i="87"/>
  <c r="AX108" i="87"/>
  <c r="AK108" i="87"/>
  <c r="AY108" i="87"/>
  <c r="AL108" i="87"/>
  <c r="AZ108" i="87"/>
  <c r="AI108" i="87"/>
  <c r="BC108" i="87"/>
  <c r="AU108" i="87"/>
  <c r="AV108" i="87"/>
  <c r="AH108" i="87"/>
  <c r="AW108" i="87"/>
  <c r="BB108" i="87"/>
  <c r="AF108" i="87"/>
  <c r="AG108" i="87"/>
  <c r="AM108" i="87"/>
  <c r="AO108" i="87"/>
  <c r="AQ108" i="87"/>
  <c r="AR108" i="87"/>
  <c r="AS108" i="87"/>
  <c r="AT108" i="87"/>
  <c r="BA108" i="87"/>
  <c r="BD108" i="87"/>
  <c r="AN96" i="87"/>
  <c r="AZ96" i="87"/>
  <c r="AO96" i="87"/>
  <c r="BA96" i="87"/>
  <c r="AP96" i="87"/>
  <c r="BB96" i="87"/>
  <c r="AR96" i="87"/>
  <c r="AS96" i="87"/>
  <c r="AT96" i="87"/>
  <c r="AH96" i="87"/>
  <c r="BC96" i="87"/>
  <c r="AQ96" i="87"/>
  <c r="AI96" i="87"/>
  <c r="AJ96" i="87"/>
  <c r="BD96" i="87"/>
  <c r="AU96" i="87"/>
  <c r="AW96" i="87"/>
  <c r="AF96" i="87"/>
  <c r="AG96" i="87"/>
  <c r="AK96" i="87"/>
  <c r="AL96" i="87"/>
  <c r="AM96" i="87"/>
  <c r="AV96" i="87"/>
  <c r="AX96" i="87"/>
  <c r="AY96" i="87"/>
  <c r="AN84" i="87"/>
  <c r="AZ84" i="87"/>
  <c r="AO84" i="87"/>
  <c r="BA84" i="87"/>
  <c r="AP84" i="87"/>
  <c r="BB84" i="87"/>
  <c r="AL84" i="87"/>
  <c r="BD84" i="87"/>
  <c r="AM84" i="87"/>
  <c r="AQ84" i="87"/>
  <c r="AG84" i="87"/>
  <c r="AH84" i="87"/>
  <c r="BC84" i="87"/>
  <c r="AR84" i="87"/>
  <c r="AY84" i="87"/>
  <c r="AF84" i="87"/>
  <c r="AU84" i="87"/>
  <c r="AI84" i="87"/>
  <c r="AK84" i="87"/>
  <c r="AJ84" i="87"/>
  <c r="AS84" i="87"/>
  <c r="AT84" i="87"/>
  <c r="AV84" i="87"/>
  <c r="AW84" i="87"/>
  <c r="AX84" i="87"/>
  <c r="AN72" i="87"/>
  <c r="AZ72" i="87"/>
  <c r="AO72" i="87"/>
  <c r="BA72" i="87"/>
  <c r="AP72" i="87"/>
  <c r="BB72" i="87"/>
  <c r="AI72" i="87"/>
  <c r="AX72" i="87"/>
  <c r="AJ72" i="87"/>
  <c r="AY72" i="87"/>
  <c r="AK72" i="87"/>
  <c r="BC72" i="87"/>
  <c r="AG72" i="87"/>
  <c r="AH72" i="87"/>
  <c r="AF72" i="87"/>
  <c r="AU72" i="87"/>
  <c r="AV72" i="87"/>
  <c r="AQ72" i="87"/>
  <c r="AR72" i="87"/>
  <c r="AS72" i="87"/>
  <c r="AL72" i="87"/>
  <c r="AM72" i="87"/>
  <c r="AT72" i="87"/>
  <c r="AW72" i="87"/>
  <c r="BD72" i="87"/>
  <c r="AM59" i="87"/>
  <c r="AY59" i="87"/>
  <c r="AN59" i="87"/>
  <c r="AZ59" i="87"/>
  <c r="AF59" i="87"/>
  <c r="AT59" i="87"/>
  <c r="AG59" i="87"/>
  <c r="AU59" i="87"/>
  <c r="AH59" i="87"/>
  <c r="AV59" i="87"/>
  <c r="AX59" i="87"/>
  <c r="BA59" i="87"/>
  <c r="AI59" i="87"/>
  <c r="BB59" i="87"/>
  <c r="BD59" i="87"/>
  <c r="AQ59" i="87"/>
  <c r="AJ59" i="87"/>
  <c r="AK59" i="87"/>
  <c r="AW59" i="87"/>
  <c r="BC59" i="87"/>
  <c r="AL59" i="87"/>
  <c r="AP59" i="87"/>
  <c r="AR59" i="87"/>
  <c r="AS59" i="87"/>
  <c r="AO59" i="87"/>
  <c r="AL46" i="87"/>
  <c r="AX46" i="87"/>
  <c r="AM46" i="87"/>
  <c r="AY46" i="87"/>
  <c r="AN46" i="87"/>
  <c r="AZ46" i="87"/>
  <c r="AQ46" i="87"/>
  <c r="AR46" i="87"/>
  <c r="AV46" i="87"/>
  <c r="AF46" i="87"/>
  <c r="AW46" i="87"/>
  <c r="AG46" i="87"/>
  <c r="BA46" i="87"/>
  <c r="AT46" i="87"/>
  <c r="AU46" i="87"/>
  <c r="BB46" i="87"/>
  <c r="BD46" i="87"/>
  <c r="AK46" i="87"/>
  <c r="AH46" i="87"/>
  <c r="AI46" i="87"/>
  <c r="BC46" i="87"/>
  <c r="AJ46" i="87"/>
  <c r="AO46" i="87"/>
  <c r="AP46" i="87"/>
  <c r="AS46" i="87"/>
  <c r="AC46" i="87"/>
  <c r="AL34" i="87"/>
  <c r="AX34" i="87"/>
  <c r="AM34" i="87"/>
  <c r="AY34" i="87"/>
  <c r="AN34" i="87"/>
  <c r="AZ34" i="87"/>
  <c r="AK34" i="87"/>
  <c r="BC34" i="87"/>
  <c r="AO34" i="87"/>
  <c r="BD34" i="87"/>
  <c r="AQ34" i="87"/>
  <c r="AR34" i="87"/>
  <c r="AS34" i="87"/>
  <c r="AJ34" i="87"/>
  <c r="AP34" i="87"/>
  <c r="AT34" i="87"/>
  <c r="AV34" i="87"/>
  <c r="AW34" i="87"/>
  <c r="BB34" i="87"/>
  <c r="AG34" i="87"/>
  <c r="AH34" i="87"/>
  <c r="BA34" i="87"/>
  <c r="AF34" i="87"/>
  <c r="AI34" i="87"/>
  <c r="AU34" i="87"/>
  <c r="AC34" i="87"/>
  <c r="AL22" i="87"/>
  <c r="AX22" i="87"/>
  <c r="AM22" i="87"/>
  <c r="AY22" i="87"/>
  <c r="AN22" i="87"/>
  <c r="AZ22" i="87"/>
  <c r="AH22" i="87"/>
  <c r="AW22" i="87"/>
  <c r="AI22" i="87"/>
  <c r="BA22" i="87"/>
  <c r="AG22" i="87"/>
  <c r="BC22" i="87"/>
  <c r="AJ22" i="87"/>
  <c r="BD22" i="87"/>
  <c r="AK22" i="87"/>
  <c r="AF22" i="87"/>
  <c r="AO22" i="87"/>
  <c r="AQ22" i="87"/>
  <c r="AR22" i="87"/>
  <c r="AU22" i="87"/>
  <c r="AV22" i="87"/>
  <c r="BB22" i="87"/>
  <c r="AP22" i="87"/>
  <c r="AS22" i="87"/>
  <c r="AT22" i="87"/>
  <c r="AC22" i="87"/>
  <c r="AY7" i="87"/>
  <c r="AI7" i="87"/>
  <c r="AC195" i="87"/>
  <c r="AC177" i="87"/>
  <c r="AC156" i="87"/>
  <c r="AC86" i="87"/>
  <c r="AC38" i="87"/>
  <c r="BC197" i="87"/>
  <c r="BD196" i="87"/>
  <c r="AF196" i="87"/>
  <c r="AG195" i="87"/>
  <c r="AX193" i="87"/>
  <c r="AV189" i="87"/>
  <c r="AL188" i="87"/>
  <c r="AZ186" i="87"/>
  <c r="AP185" i="87"/>
  <c r="AF184" i="87"/>
  <c r="AU182" i="87"/>
  <c r="AH181" i="87"/>
  <c r="AS179" i="87"/>
  <c r="AX177" i="87"/>
  <c r="BC175" i="87"/>
  <c r="AO174" i="87"/>
  <c r="AT172" i="87"/>
  <c r="BB170" i="87"/>
  <c r="AG169" i="87"/>
  <c r="AK167" i="87"/>
  <c r="AL165" i="87"/>
  <c r="AG163" i="87"/>
  <c r="AX153" i="87"/>
  <c r="AF135" i="87"/>
  <c r="AH90" i="87"/>
  <c r="AT90" i="87"/>
  <c r="AI90" i="87"/>
  <c r="AU90" i="87"/>
  <c r="AJ90" i="87"/>
  <c r="AV90" i="87"/>
  <c r="AF90" i="87"/>
  <c r="AX90" i="87"/>
  <c r="AG90" i="87"/>
  <c r="AY90" i="87"/>
  <c r="AK90" i="87"/>
  <c r="AZ90" i="87"/>
  <c r="BC90" i="87"/>
  <c r="BB90" i="87"/>
  <c r="AQ90" i="87"/>
  <c r="AR90" i="87"/>
  <c r="BA90" i="87"/>
  <c r="AN90" i="87"/>
  <c r="AP90" i="87"/>
  <c r="BD90" i="87"/>
  <c r="AL90" i="87"/>
  <c r="AM90" i="87"/>
  <c r="AO90" i="87"/>
  <c r="AS90" i="87"/>
  <c r="AW90" i="87"/>
  <c r="AC90" i="87"/>
  <c r="AJ134" i="87"/>
  <c r="AV134" i="87"/>
  <c r="AL134" i="87"/>
  <c r="AX134" i="87"/>
  <c r="AN134" i="87"/>
  <c r="BB134" i="87"/>
  <c r="AR134" i="87"/>
  <c r="AK134" i="87"/>
  <c r="BA134" i="87"/>
  <c r="AO134" i="87"/>
  <c r="BD134" i="87"/>
  <c r="AW134" i="87"/>
  <c r="AY134" i="87"/>
  <c r="AF134" i="87"/>
  <c r="AZ134" i="87"/>
  <c r="AG134" i="87"/>
  <c r="BC134" i="87"/>
  <c r="AI134" i="87"/>
  <c r="AM134" i="87"/>
  <c r="AQ134" i="87"/>
  <c r="AS134" i="87"/>
  <c r="AT134" i="87"/>
  <c r="AP134" i="87"/>
  <c r="AU134" i="87"/>
  <c r="AH134" i="87"/>
  <c r="AN192" i="87"/>
  <c r="AZ192" i="87"/>
  <c r="AO192" i="87"/>
  <c r="BA192" i="87"/>
  <c r="AP192" i="87"/>
  <c r="BB192" i="87"/>
  <c r="AG192" i="87"/>
  <c r="AV192" i="87"/>
  <c r="AJ192" i="87"/>
  <c r="BC192" i="87"/>
  <c r="AM192" i="87"/>
  <c r="AS192" i="87"/>
  <c r="AT192" i="87"/>
  <c r="AU192" i="87"/>
  <c r="AF192" i="87"/>
  <c r="AW192" i="87"/>
  <c r="AQ155" i="87"/>
  <c r="BC155" i="87"/>
  <c r="AF155" i="87"/>
  <c r="AS155" i="87"/>
  <c r="AG155" i="87"/>
  <c r="AT155" i="87"/>
  <c r="AH155" i="87"/>
  <c r="AU155" i="87"/>
  <c r="AR155" i="87"/>
  <c r="AX155" i="87"/>
  <c r="AI155" i="87"/>
  <c r="AY155" i="87"/>
  <c r="AV155" i="87"/>
  <c r="AW155" i="87"/>
  <c r="AZ155" i="87"/>
  <c r="BA155" i="87"/>
  <c r="BB155" i="87"/>
  <c r="AJ155" i="87"/>
  <c r="BD155" i="87"/>
  <c r="AK155" i="87"/>
  <c r="AL155" i="87"/>
  <c r="AM155" i="87"/>
  <c r="AN155" i="87"/>
  <c r="AO155" i="87"/>
  <c r="AQ143" i="87"/>
  <c r="BC143" i="87"/>
  <c r="AL143" i="87"/>
  <c r="AY143" i="87"/>
  <c r="AS143" i="87"/>
  <c r="AG143" i="87"/>
  <c r="AU143" i="87"/>
  <c r="AH143" i="87"/>
  <c r="AV143" i="87"/>
  <c r="AJ143" i="87"/>
  <c r="AX143" i="87"/>
  <c r="AN143" i="87"/>
  <c r="BB143" i="87"/>
  <c r="AO143" i="87"/>
  <c r="BD143" i="87"/>
  <c r="AP143" i="87"/>
  <c r="AT143" i="87"/>
  <c r="BA143" i="87"/>
  <c r="AF143" i="87"/>
  <c r="AI143" i="87"/>
  <c r="AK143" i="87"/>
  <c r="AM143" i="87"/>
  <c r="AR143" i="87"/>
  <c r="AW143" i="87"/>
  <c r="AZ143" i="87"/>
  <c r="AM131" i="87"/>
  <c r="AY131" i="87"/>
  <c r="AO131" i="87"/>
  <c r="BA131" i="87"/>
  <c r="AQ131" i="87"/>
  <c r="AN131" i="87"/>
  <c r="BD131" i="87"/>
  <c r="AH131" i="87"/>
  <c r="AW131" i="87"/>
  <c r="AJ131" i="87"/>
  <c r="AZ131" i="87"/>
  <c r="AP131" i="87"/>
  <c r="AR131" i="87"/>
  <c r="AS131" i="87"/>
  <c r="AT131" i="87"/>
  <c r="AV131" i="87"/>
  <c r="AX131" i="87"/>
  <c r="AG131" i="87"/>
  <c r="BC131" i="87"/>
  <c r="AI131" i="87"/>
  <c r="AK131" i="87"/>
  <c r="AF131" i="87"/>
  <c r="AL131" i="87"/>
  <c r="AU131" i="87"/>
  <c r="BB131" i="87"/>
  <c r="AM119" i="87"/>
  <c r="AY119" i="87"/>
  <c r="AN119" i="87"/>
  <c r="AZ119" i="87"/>
  <c r="AO119" i="87"/>
  <c r="BA119" i="87"/>
  <c r="AT119" i="87"/>
  <c r="AH119" i="87"/>
  <c r="AX119" i="87"/>
  <c r="AR119" i="87"/>
  <c r="AU119" i="87"/>
  <c r="AS119" i="87"/>
  <c r="AV119" i="87"/>
  <c r="AW119" i="87"/>
  <c r="BB119" i="87"/>
  <c r="AF119" i="87"/>
  <c r="BC119" i="87"/>
  <c r="AG119" i="87"/>
  <c r="BD119" i="87"/>
  <c r="AI119" i="87"/>
  <c r="AJ119" i="87"/>
  <c r="AK119" i="87"/>
  <c r="AL119" i="87"/>
  <c r="AP119" i="87"/>
  <c r="AQ119" i="87"/>
  <c r="AO107" i="87"/>
  <c r="BA107" i="87"/>
  <c r="AQ107" i="87"/>
  <c r="BC107" i="87"/>
  <c r="AG107" i="87"/>
  <c r="AU107" i="87"/>
  <c r="AH107" i="87"/>
  <c r="AV107" i="87"/>
  <c r="AI107" i="87"/>
  <c r="AW107" i="87"/>
  <c r="AP107" i="87"/>
  <c r="AJ107" i="87"/>
  <c r="BB107" i="87"/>
  <c r="AK107" i="87"/>
  <c r="BD107" i="87"/>
  <c r="AF107" i="87"/>
  <c r="AX107" i="87"/>
  <c r="AZ107" i="87"/>
  <c r="AY107" i="87"/>
  <c r="AL107" i="87"/>
  <c r="AM107" i="87"/>
  <c r="AN107" i="87"/>
  <c r="AR107" i="87"/>
  <c r="AS107" i="87"/>
  <c r="AT107" i="87"/>
  <c r="AO95" i="87"/>
  <c r="BA95" i="87"/>
  <c r="AP95" i="87"/>
  <c r="BB95" i="87"/>
  <c r="AQ95" i="87"/>
  <c r="BC95" i="87"/>
  <c r="AJ95" i="87"/>
  <c r="AY95" i="87"/>
  <c r="AK95" i="87"/>
  <c r="AZ95" i="87"/>
  <c r="AL95" i="87"/>
  <c r="BD95" i="87"/>
  <c r="AI95" i="87"/>
  <c r="AT95" i="87"/>
  <c r="AH95" i="87"/>
  <c r="AM95" i="87"/>
  <c r="AW95" i="87"/>
  <c r="AN95" i="87"/>
  <c r="AS95" i="87"/>
  <c r="AX95" i="87"/>
  <c r="AF95" i="87"/>
  <c r="AG95" i="87"/>
  <c r="AR95" i="87"/>
  <c r="AU95" i="87"/>
  <c r="AV95" i="87"/>
  <c r="AO83" i="87"/>
  <c r="BA83" i="87"/>
  <c r="AP83" i="87"/>
  <c r="BB83" i="87"/>
  <c r="AQ83" i="87"/>
  <c r="BC83" i="87"/>
  <c r="AG83" i="87"/>
  <c r="AV83" i="87"/>
  <c r="AH83" i="87"/>
  <c r="AW83" i="87"/>
  <c r="AI83" i="87"/>
  <c r="AX83" i="87"/>
  <c r="AK83" i="87"/>
  <c r="AL83" i="87"/>
  <c r="AN83" i="87"/>
  <c r="BD83" i="87"/>
  <c r="AM83" i="87"/>
  <c r="AF83" i="87"/>
  <c r="AJ83" i="87"/>
  <c r="AR83" i="87"/>
  <c r="AS83" i="87"/>
  <c r="AT83" i="87"/>
  <c r="AU83" i="87"/>
  <c r="AY83" i="87"/>
  <c r="AZ83" i="87"/>
  <c r="AO71" i="87"/>
  <c r="BA71" i="87"/>
  <c r="AP71" i="87"/>
  <c r="BB71" i="87"/>
  <c r="AQ71" i="87"/>
  <c r="BC71" i="87"/>
  <c r="AS71" i="87"/>
  <c r="AT71" i="87"/>
  <c r="AF71" i="87"/>
  <c r="AU71" i="87"/>
  <c r="AK71" i="87"/>
  <c r="AL71" i="87"/>
  <c r="AH71" i="87"/>
  <c r="AW71" i="87"/>
  <c r="AX71" i="87"/>
  <c r="AG71" i="87"/>
  <c r="AI71" i="87"/>
  <c r="AJ71" i="87"/>
  <c r="AY71" i="87"/>
  <c r="BD71" i="87"/>
  <c r="AR71" i="87"/>
  <c r="AV71" i="87"/>
  <c r="AZ71" i="87"/>
  <c r="AM71" i="87"/>
  <c r="AN71" i="87"/>
  <c r="AN58" i="87"/>
  <c r="AZ58" i="87"/>
  <c r="AO58" i="87"/>
  <c r="BA58" i="87"/>
  <c r="AQ58" i="87"/>
  <c r="AR58" i="87"/>
  <c r="AS58" i="87"/>
  <c r="AJ58" i="87"/>
  <c r="BC58" i="87"/>
  <c r="AK58" i="87"/>
  <c r="BD58" i="87"/>
  <c r="AL58" i="87"/>
  <c r="AY58" i="87"/>
  <c r="AF58" i="87"/>
  <c r="BB58" i="87"/>
  <c r="AM58" i="87"/>
  <c r="AI58" i="87"/>
  <c r="AP58" i="87"/>
  <c r="AT58" i="87"/>
  <c r="AG58" i="87"/>
  <c r="AH58" i="87"/>
  <c r="AU58" i="87"/>
  <c r="AV58" i="87"/>
  <c r="AW58" i="87"/>
  <c r="AX58" i="87"/>
  <c r="AC58" i="87"/>
  <c r="AM45" i="87"/>
  <c r="AY45" i="87"/>
  <c r="AN45" i="87"/>
  <c r="AZ45" i="87"/>
  <c r="AO45" i="87"/>
  <c r="BA45" i="87"/>
  <c r="AI45" i="87"/>
  <c r="AX45" i="87"/>
  <c r="AJ45" i="87"/>
  <c r="BB45" i="87"/>
  <c r="AH45" i="87"/>
  <c r="BD45" i="87"/>
  <c r="AK45" i="87"/>
  <c r="AL45" i="87"/>
  <c r="AT45" i="87"/>
  <c r="AU45" i="87"/>
  <c r="AV45" i="87"/>
  <c r="AR45" i="87"/>
  <c r="AS45" i="87"/>
  <c r="AW45" i="87"/>
  <c r="BC45" i="87"/>
  <c r="AQ45" i="87"/>
  <c r="AF45" i="87"/>
  <c r="AG45" i="87"/>
  <c r="AP45" i="87"/>
  <c r="AM33" i="87"/>
  <c r="AY33" i="87"/>
  <c r="AN33" i="87"/>
  <c r="AZ33" i="87"/>
  <c r="AO33" i="87"/>
  <c r="BA33" i="87"/>
  <c r="AF33" i="87"/>
  <c r="AU33" i="87"/>
  <c r="AG33" i="87"/>
  <c r="AV33" i="87"/>
  <c r="AT33" i="87"/>
  <c r="AW33" i="87"/>
  <c r="AX33" i="87"/>
  <c r="AL33" i="87"/>
  <c r="AP33" i="87"/>
  <c r="AQ33" i="87"/>
  <c r="AJ33" i="87"/>
  <c r="AK33" i="87"/>
  <c r="AI33" i="87"/>
  <c r="AH33" i="87"/>
  <c r="BC33" i="87"/>
  <c r="BD33" i="87"/>
  <c r="AR33" i="87"/>
  <c r="AS33" i="87"/>
  <c r="BB33" i="87"/>
  <c r="AM21" i="87"/>
  <c r="AY21" i="87"/>
  <c r="AN21" i="87"/>
  <c r="AZ21" i="87"/>
  <c r="AO21" i="87"/>
  <c r="BA21" i="87"/>
  <c r="AR21" i="87"/>
  <c r="AS21" i="87"/>
  <c r="AL21" i="87"/>
  <c r="AP21" i="87"/>
  <c r="AQ21" i="87"/>
  <c r="AG21" i="87"/>
  <c r="BD21" i="87"/>
  <c r="AH21" i="87"/>
  <c r="AI21" i="87"/>
  <c r="AF21" i="87"/>
  <c r="AW21" i="87"/>
  <c r="AJ21" i="87"/>
  <c r="AK21" i="87"/>
  <c r="AV21" i="87"/>
  <c r="AX21" i="87"/>
  <c r="BB21" i="87"/>
  <c r="BC21" i="87"/>
  <c r="AT21" i="87"/>
  <c r="AU21" i="87"/>
  <c r="AX7" i="87"/>
  <c r="AH7" i="87"/>
  <c r="AC194" i="87"/>
  <c r="AC155" i="87"/>
  <c r="AC132" i="87"/>
  <c r="AC108" i="87"/>
  <c r="AC84" i="87"/>
  <c r="AC60" i="87"/>
  <c r="AC36" i="87"/>
  <c r="BA197" i="87"/>
  <c r="BB196" i="87"/>
  <c r="BC195" i="87"/>
  <c r="BD194" i="87"/>
  <c r="AV193" i="87"/>
  <c r="AL192" i="87"/>
  <c r="BA190" i="87"/>
  <c r="AT189" i="87"/>
  <c r="AX186" i="87"/>
  <c r="AN185" i="87"/>
  <c r="BC183" i="87"/>
  <c r="AS182" i="87"/>
  <c r="AF181" i="87"/>
  <c r="AV177" i="87"/>
  <c r="BA175" i="87"/>
  <c r="AK174" i="87"/>
  <c r="AR172" i="87"/>
  <c r="AV170" i="87"/>
  <c r="AJ165" i="87"/>
  <c r="AW152" i="87"/>
  <c r="AF114" i="87"/>
  <c r="AR114" i="87"/>
  <c r="BD114" i="87"/>
  <c r="AG114" i="87"/>
  <c r="AS114" i="87"/>
  <c r="AH114" i="87"/>
  <c r="AT114" i="87"/>
  <c r="AP114" i="87"/>
  <c r="AK114" i="87"/>
  <c r="BA114" i="87"/>
  <c r="AV114" i="87"/>
  <c r="AX114" i="87"/>
  <c r="BB114" i="87"/>
  <c r="AI114" i="87"/>
  <c r="BC114" i="87"/>
  <c r="AJ114" i="87"/>
  <c r="AL114" i="87"/>
  <c r="AM114" i="87"/>
  <c r="AN114" i="87"/>
  <c r="AO114" i="87"/>
  <c r="AQ114" i="87"/>
  <c r="AU114" i="87"/>
  <c r="AW114" i="87"/>
  <c r="AY114" i="87"/>
  <c r="AZ114" i="87"/>
  <c r="AC114" i="87"/>
  <c r="AJ122" i="87"/>
  <c r="AV122" i="87"/>
  <c r="AK122" i="87"/>
  <c r="AW122" i="87"/>
  <c r="AL122" i="87"/>
  <c r="AX122" i="87"/>
  <c r="AH122" i="87"/>
  <c r="AZ122" i="87"/>
  <c r="AS122" i="87"/>
  <c r="AN122" i="87"/>
  <c r="BD122" i="87"/>
  <c r="AP122" i="87"/>
  <c r="AO122" i="87"/>
  <c r="AQ122" i="87"/>
  <c r="AR122" i="87"/>
  <c r="AT122" i="87"/>
  <c r="AU122" i="87"/>
  <c r="AY122" i="87"/>
  <c r="BA122" i="87"/>
  <c r="AF122" i="87"/>
  <c r="BC122" i="87"/>
  <c r="AG122" i="87"/>
  <c r="AI122" i="87"/>
  <c r="BB122" i="87"/>
  <c r="AM122" i="87"/>
  <c r="AN180" i="87"/>
  <c r="AZ180" i="87"/>
  <c r="AO180" i="87"/>
  <c r="BA180" i="87"/>
  <c r="AP180" i="87"/>
  <c r="BB180" i="87"/>
  <c r="AS180" i="87"/>
  <c r="AG180" i="87"/>
  <c r="AV180" i="87"/>
  <c r="AH180" i="87"/>
  <c r="AW180" i="87"/>
  <c r="AF180" i="87"/>
  <c r="BC180" i="87"/>
  <c r="AK180" i="87"/>
  <c r="AQ180" i="87"/>
  <c r="AR180" i="87"/>
  <c r="AT180" i="87"/>
  <c r="AU180" i="87"/>
  <c r="AP168" i="87"/>
  <c r="BB168" i="87"/>
  <c r="AH168" i="87"/>
  <c r="AU168" i="87"/>
  <c r="AI168" i="87"/>
  <c r="AV168" i="87"/>
  <c r="AJ168" i="87"/>
  <c r="AW168" i="87"/>
  <c r="AG168" i="87"/>
  <c r="AZ168" i="87"/>
  <c r="AM168" i="87"/>
  <c r="BD168" i="87"/>
  <c r="AN168" i="87"/>
  <c r="AX168" i="87"/>
  <c r="BC168" i="87"/>
  <c r="AL168" i="87"/>
  <c r="AO168" i="87"/>
  <c r="AQ168" i="87"/>
  <c r="AR168" i="87"/>
  <c r="AO191" i="87"/>
  <c r="BA191" i="87"/>
  <c r="AP191" i="87"/>
  <c r="BB191" i="87"/>
  <c r="AQ191" i="87"/>
  <c r="BC191" i="87"/>
  <c r="AN191" i="87"/>
  <c r="AS191" i="87"/>
  <c r="AF191" i="87"/>
  <c r="AV191" i="87"/>
  <c r="AI191" i="87"/>
  <c r="AY191" i="87"/>
  <c r="AJ191" i="87"/>
  <c r="AZ191" i="87"/>
  <c r="AK191" i="87"/>
  <c r="BD191" i="87"/>
  <c r="AL191" i="87"/>
  <c r="AO179" i="87"/>
  <c r="BA179" i="87"/>
  <c r="AP179" i="87"/>
  <c r="BB179" i="87"/>
  <c r="AQ179" i="87"/>
  <c r="BC179" i="87"/>
  <c r="AK179" i="87"/>
  <c r="AZ179" i="87"/>
  <c r="AN179" i="87"/>
  <c r="AR179" i="87"/>
  <c r="AI179" i="87"/>
  <c r="AM179" i="87"/>
  <c r="AU179" i="87"/>
  <c r="AV179" i="87"/>
  <c r="AW179" i="87"/>
  <c r="AF179" i="87"/>
  <c r="AX179" i="87"/>
  <c r="AQ167" i="87"/>
  <c r="BC167" i="87"/>
  <c r="AG167" i="87"/>
  <c r="AT167" i="87"/>
  <c r="AH167" i="87"/>
  <c r="AU167" i="87"/>
  <c r="AI167" i="87"/>
  <c r="AV167" i="87"/>
  <c r="AO167" i="87"/>
  <c r="AS167" i="87"/>
  <c r="AW167" i="87"/>
  <c r="AZ167" i="87"/>
  <c r="AJ167" i="87"/>
  <c r="BD167" i="87"/>
  <c r="AM167" i="87"/>
  <c r="AN167" i="87"/>
  <c r="AP167" i="87"/>
  <c r="AR167" i="87"/>
  <c r="AF154" i="87"/>
  <c r="AR154" i="87"/>
  <c r="BD154" i="87"/>
  <c r="AQ154" i="87"/>
  <c r="AS154" i="87"/>
  <c r="AG154" i="87"/>
  <c r="AT154" i="87"/>
  <c r="AJ154" i="87"/>
  <c r="AZ154" i="87"/>
  <c r="AM154" i="87"/>
  <c r="BC154" i="87"/>
  <c r="AN154" i="87"/>
  <c r="AW154" i="87"/>
  <c r="AX154" i="87"/>
  <c r="AC154" i="87"/>
  <c r="AY154" i="87"/>
  <c r="BA154" i="87"/>
  <c r="AH154" i="87"/>
  <c r="BB154" i="87"/>
  <c r="AI154" i="87"/>
  <c r="AK154" i="87"/>
  <c r="AL154" i="87"/>
  <c r="AO154" i="87"/>
  <c r="AP154" i="87"/>
  <c r="AU154" i="87"/>
  <c r="AN142" i="87"/>
  <c r="AZ142" i="87"/>
  <c r="AP142" i="87"/>
  <c r="BB142" i="87"/>
  <c r="AO142" i="87"/>
  <c r="BD142" i="87"/>
  <c r="AG142" i="87"/>
  <c r="AV142" i="87"/>
  <c r="AK142" i="87"/>
  <c r="BC142" i="87"/>
  <c r="AM142" i="87"/>
  <c r="AQ142" i="87"/>
  <c r="AS142" i="87"/>
  <c r="AF142" i="87"/>
  <c r="AW142" i="87"/>
  <c r="AH142" i="87"/>
  <c r="AX142" i="87"/>
  <c r="AI142" i="87"/>
  <c r="AY142" i="87"/>
  <c r="AR142" i="87"/>
  <c r="AT142" i="87"/>
  <c r="AJ142" i="87"/>
  <c r="AL142" i="87"/>
  <c r="AC142" i="87"/>
  <c r="AU142" i="87"/>
  <c r="BA142" i="87"/>
  <c r="AN130" i="87"/>
  <c r="AZ130" i="87"/>
  <c r="AP130" i="87"/>
  <c r="BB130" i="87"/>
  <c r="AL130" i="87"/>
  <c r="BA130" i="87"/>
  <c r="AH130" i="87"/>
  <c r="AW130" i="87"/>
  <c r="AR130" i="87"/>
  <c r="AT130" i="87"/>
  <c r="AS130" i="87"/>
  <c r="AU130" i="87"/>
  <c r="AV130" i="87"/>
  <c r="AX130" i="87"/>
  <c r="AG130" i="87"/>
  <c r="BC130" i="87"/>
  <c r="AI130" i="87"/>
  <c r="BD130" i="87"/>
  <c r="AK130" i="87"/>
  <c r="AM130" i="87"/>
  <c r="AO130" i="87"/>
  <c r="AJ130" i="87"/>
  <c r="AQ130" i="87"/>
  <c r="AY130" i="87"/>
  <c r="AC130" i="87"/>
  <c r="AN118" i="87"/>
  <c r="AZ118" i="87"/>
  <c r="AO118" i="87"/>
  <c r="BA118" i="87"/>
  <c r="AP118" i="87"/>
  <c r="BB118" i="87"/>
  <c r="AL118" i="87"/>
  <c r="BD118" i="87"/>
  <c r="AQ118" i="87"/>
  <c r="AH118" i="87"/>
  <c r="AX118" i="87"/>
  <c r="AJ118" i="87"/>
  <c r="BC118" i="87"/>
  <c r="AU118" i="87"/>
  <c r="AV118" i="87"/>
  <c r="AW118" i="87"/>
  <c r="AY118" i="87"/>
  <c r="AF118" i="87"/>
  <c r="AG118" i="87"/>
  <c r="AI118" i="87"/>
  <c r="AK118" i="87"/>
  <c r="AM118" i="87"/>
  <c r="AR118" i="87"/>
  <c r="AS118" i="87"/>
  <c r="AC118" i="87"/>
  <c r="AP106" i="87"/>
  <c r="BB106" i="87"/>
  <c r="AF106" i="87"/>
  <c r="AR106" i="87"/>
  <c r="BD106" i="87"/>
  <c r="AQ106" i="87"/>
  <c r="AS106" i="87"/>
  <c r="AT106" i="87"/>
  <c r="AW106" i="87"/>
  <c r="AM106" i="87"/>
  <c r="AN106" i="87"/>
  <c r="AI106" i="87"/>
  <c r="AX106" i="87"/>
  <c r="AZ106" i="87"/>
  <c r="AO106" i="87"/>
  <c r="AU106" i="87"/>
  <c r="AV106" i="87"/>
  <c r="AY106" i="87"/>
  <c r="BA106" i="87"/>
  <c r="BC106" i="87"/>
  <c r="AG106" i="87"/>
  <c r="AH106" i="87"/>
  <c r="AJ106" i="87"/>
  <c r="AK106" i="87"/>
  <c r="AC106" i="87"/>
  <c r="AL106" i="87"/>
  <c r="AP94" i="87"/>
  <c r="BB94" i="87"/>
  <c r="AQ94" i="87"/>
  <c r="BC94" i="87"/>
  <c r="AF94" i="87"/>
  <c r="AR94" i="87"/>
  <c r="BD94" i="87"/>
  <c r="AT94" i="87"/>
  <c r="AU94" i="87"/>
  <c r="AG94" i="87"/>
  <c r="AV94" i="87"/>
  <c r="AM94" i="87"/>
  <c r="AW94" i="87"/>
  <c r="AK94" i="87"/>
  <c r="AL94" i="87"/>
  <c r="AS94" i="87"/>
  <c r="AH94" i="87"/>
  <c r="AJ94" i="87"/>
  <c r="AI94" i="87"/>
  <c r="AN94" i="87"/>
  <c r="AO94" i="87"/>
  <c r="AX94" i="87"/>
  <c r="AY94" i="87"/>
  <c r="AZ94" i="87"/>
  <c r="BA94" i="87"/>
  <c r="AC94" i="87"/>
  <c r="AP82" i="87"/>
  <c r="BB82" i="87"/>
  <c r="AQ82" i="87"/>
  <c r="BC82" i="87"/>
  <c r="AF82" i="87"/>
  <c r="AR82" i="87"/>
  <c r="BD82" i="87"/>
  <c r="AN82" i="87"/>
  <c r="AO82" i="87"/>
  <c r="AS82" i="87"/>
  <c r="AL82" i="87"/>
  <c r="AM82" i="87"/>
  <c r="AK82" i="87"/>
  <c r="AZ82" i="87"/>
  <c r="AG82" i="87"/>
  <c r="BA82" i="87"/>
  <c r="AH82" i="87"/>
  <c r="AW82" i="87"/>
  <c r="AY82" i="87"/>
  <c r="AT82" i="87"/>
  <c r="AU82" i="87"/>
  <c r="AV82" i="87"/>
  <c r="AX82" i="87"/>
  <c r="AI82" i="87"/>
  <c r="AC82" i="87"/>
  <c r="AJ82" i="87"/>
  <c r="AP70" i="87"/>
  <c r="BB70" i="87"/>
  <c r="AQ70" i="87"/>
  <c r="BC70" i="87"/>
  <c r="AF70" i="87"/>
  <c r="AR70" i="87"/>
  <c r="BD70" i="87"/>
  <c r="AK70" i="87"/>
  <c r="AZ70" i="87"/>
  <c r="AL70" i="87"/>
  <c r="BA70" i="87"/>
  <c r="AM70" i="87"/>
  <c r="AO70" i="87"/>
  <c r="AS70" i="87"/>
  <c r="AG70" i="87"/>
  <c r="AV70" i="87"/>
  <c r="AW70" i="87"/>
  <c r="AN70" i="87"/>
  <c r="AU70" i="87"/>
  <c r="AH70" i="87"/>
  <c r="AI70" i="87"/>
  <c r="AJ70" i="87"/>
  <c r="AT70" i="87"/>
  <c r="AX70" i="87"/>
  <c r="AY70" i="87"/>
  <c r="AC70" i="87"/>
  <c r="AP56" i="87"/>
  <c r="BB56" i="87"/>
  <c r="AQ56" i="87"/>
  <c r="BC56" i="87"/>
  <c r="AI56" i="87"/>
  <c r="AW56" i="87"/>
  <c r="AJ56" i="87"/>
  <c r="AX56" i="87"/>
  <c r="AK56" i="87"/>
  <c r="AY56" i="87"/>
  <c r="AU56" i="87"/>
  <c r="AV56" i="87"/>
  <c r="AF56" i="87"/>
  <c r="AZ56" i="87"/>
  <c r="BD56" i="87"/>
  <c r="AR56" i="87"/>
  <c r="AS56" i="87"/>
  <c r="AO56" i="87"/>
  <c r="AT56" i="87"/>
  <c r="BA56" i="87"/>
  <c r="AG56" i="87"/>
  <c r="AL56" i="87"/>
  <c r="AH56" i="87"/>
  <c r="AM56" i="87"/>
  <c r="AN56" i="87"/>
  <c r="AN44" i="87"/>
  <c r="AZ44" i="87"/>
  <c r="AO44" i="87"/>
  <c r="BA44" i="87"/>
  <c r="AP44" i="87"/>
  <c r="BB44" i="87"/>
  <c r="AS44" i="87"/>
  <c r="AT44" i="87"/>
  <c r="AM44" i="87"/>
  <c r="AQ44" i="87"/>
  <c r="AR44" i="87"/>
  <c r="AV44" i="87"/>
  <c r="AW44" i="87"/>
  <c r="AX44" i="87"/>
  <c r="AI44" i="87"/>
  <c r="AJ44" i="87"/>
  <c r="AY44" i="87"/>
  <c r="AG44" i="87"/>
  <c r="AH44" i="87"/>
  <c r="BC44" i="87"/>
  <c r="AK44" i="87"/>
  <c r="AL44" i="87"/>
  <c r="AU44" i="87"/>
  <c r="BD44" i="87"/>
  <c r="AF44" i="87"/>
  <c r="AN32" i="87"/>
  <c r="AZ32" i="87"/>
  <c r="AO32" i="87"/>
  <c r="BA32" i="87"/>
  <c r="AP32" i="87"/>
  <c r="BB32" i="87"/>
  <c r="AM32" i="87"/>
  <c r="AQ32" i="87"/>
  <c r="AH32" i="87"/>
  <c r="AY32" i="87"/>
  <c r="AI32" i="87"/>
  <c r="BC32" i="87"/>
  <c r="AJ32" i="87"/>
  <c r="BD32" i="87"/>
  <c r="AL32" i="87"/>
  <c r="AR32" i="87"/>
  <c r="AS32" i="87"/>
  <c r="AU32" i="87"/>
  <c r="AV32" i="87"/>
  <c r="AT32" i="87"/>
  <c r="AW32" i="87"/>
  <c r="AX32" i="87"/>
  <c r="AF32" i="87"/>
  <c r="AG32" i="87"/>
  <c r="AK32" i="87"/>
  <c r="AN20" i="87"/>
  <c r="AZ20" i="87"/>
  <c r="AO20" i="87"/>
  <c r="BA20" i="87"/>
  <c r="AP20" i="87"/>
  <c r="BB20" i="87"/>
  <c r="AJ20" i="87"/>
  <c r="AY20" i="87"/>
  <c r="AK20" i="87"/>
  <c r="BC20" i="87"/>
  <c r="AT20" i="87"/>
  <c r="AU20" i="87"/>
  <c r="AV20" i="87"/>
  <c r="AG20" i="87"/>
  <c r="AH20" i="87"/>
  <c r="AI20" i="87"/>
  <c r="BD20" i="87"/>
  <c r="AW20" i="87"/>
  <c r="AF20" i="87"/>
  <c r="AR20" i="87"/>
  <c r="AS20" i="87"/>
  <c r="AX20" i="87"/>
  <c r="AL20" i="87"/>
  <c r="AM20" i="87"/>
  <c r="AQ20" i="87"/>
  <c r="AW7" i="87"/>
  <c r="AG7" i="87"/>
  <c r="AC193" i="87"/>
  <c r="AC131" i="87"/>
  <c r="AC107" i="87"/>
  <c r="AC83" i="87"/>
  <c r="AC59" i="87"/>
  <c r="AC35" i="87"/>
  <c r="AZ197" i="87"/>
  <c r="BA196" i="87"/>
  <c r="BB195" i="87"/>
  <c r="BC194" i="87"/>
  <c r="AU193" i="87"/>
  <c r="AK192" i="87"/>
  <c r="AO189" i="87"/>
  <c r="BD187" i="87"/>
  <c r="AW186" i="87"/>
  <c r="AM185" i="87"/>
  <c r="BB183" i="87"/>
  <c r="AR182" i="87"/>
  <c r="BD180" i="87"/>
  <c r="AJ179" i="87"/>
  <c r="AU177" i="87"/>
  <c r="AZ175" i="87"/>
  <c r="AF174" i="87"/>
  <c r="AQ172" i="87"/>
  <c r="AU170" i="87"/>
  <c r="AY168" i="87"/>
  <c r="AT162" i="87"/>
  <c r="AQ125" i="87"/>
  <c r="AF126" i="87"/>
  <c r="AR126" i="87"/>
  <c r="BD126" i="87"/>
  <c r="AG126" i="87"/>
  <c r="AS126" i="87"/>
  <c r="AH126" i="87"/>
  <c r="AT126" i="87"/>
  <c r="AV126" i="87"/>
  <c r="AI126" i="87"/>
  <c r="AY126" i="87"/>
  <c r="AP126" i="87"/>
  <c r="AU126" i="87"/>
  <c r="AJ126" i="87"/>
  <c r="BC126" i="87"/>
  <c r="AK126" i="87"/>
  <c r="AL126" i="87"/>
  <c r="AM126" i="87"/>
  <c r="AO126" i="87"/>
  <c r="AQ126" i="87"/>
  <c r="AX126" i="87"/>
  <c r="AZ126" i="87"/>
  <c r="BA126" i="87"/>
  <c r="AW126" i="87"/>
  <c r="AN126" i="87"/>
  <c r="BB126" i="87"/>
  <c r="AC126" i="87"/>
  <c r="AK171" i="87"/>
  <c r="AW171" i="87"/>
  <c r="AL171" i="87"/>
  <c r="AX171" i="87"/>
  <c r="AM171" i="87"/>
  <c r="AY171" i="87"/>
  <c r="AS171" i="87"/>
  <c r="AG171" i="87"/>
  <c r="AV171" i="87"/>
  <c r="AH171" i="87"/>
  <c r="AZ171" i="87"/>
  <c r="AQ171" i="87"/>
  <c r="AU171" i="87"/>
  <c r="AF171" i="87"/>
  <c r="BC171" i="87"/>
  <c r="AI171" i="87"/>
  <c r="BD171" i="87"/>
  <c r="AJ171" i="87"/>
  <c r="AN171" i="87"/>
  <c r="AP190" i="87"/>
  <c r="BB190" i="87"/>
  <c r="AQ190" i="87"/>
  <c r="BC190" i="87"/>
  <c r="AF190" i="87"/>
  <c r="AR190" i="87"/>
  <c r="BD190" i="87"/>
  <c r="AI190" i="87"/>
  <c r="AX190" i="87"/>
  <c r="AH190" i="87"/>
  <c r="AY190" i="87"/>
  <c r="AC190" i="87"/>
  <c r="AL190" i="87"/>
  <c r="AO190" i="87"/>
  <c r="AS190" i="87"/>
  <c r="AT190" i="87"/>
  <c r="AU190" i="87"/>
  <c r="AP178" i="87"/>
  <c r="BB178" i="87"/>
  <c r="AQ178" i="87"/>
  <c r="BC178" i="87"/>
  <c r="AF178" i="87"/>
  <c r="AR178" i="87"/>
  <c r="BD178" i="87"/>
  <c r="AU178" i="87"/>
  <c r="AI178" i="87"/>
  <c r="AX178" i="87"/>
  <c r="AJ178" i="87"/>
  <c r="AY178" i="87"/>
  <c r="AM178" i="87"/>
  <c r="AC178" i="87"/>
  <c r="AS178" i="87"/>
  <c r="AW178" i="87"/>
  <c r="AZ178" i="87"/>
  <c r="AG178" i="87"/>
  <c r="BA178" i="87"/>
  <c r="AH178" i="87"/>
  <c r="AF166" i="87"/>
  <c r="AR166" i="87"/>
  <c r="BD166" i="87"/>
  <c r="AS166" i="87"/>
  <c r="AG166" i="87"/>
  <c r="AT166" i="87"/>
  <c r="AH166" i="87"/>
  <c r="AU166" i="87"/>
  <c r="AX166" i="87"/>
  <c r="AK166" i="87"/>
  <c r="BA166" i="87"/>
  <c r="AL166" i="87"/>
  <c r="BB166" i="87"/>
  <c r="AZ166" i="87"/>
  <c r="AC166" i="87"/>
  <c r="AJ166" i="87"/>
  <c r="AO166" i="87"/>
  <c r="AP166" i="87"/>
  <c r="AQ166" i="87"/>
  <c r="AV166" i="87"/>
  <c r="AG153" i="87"/>
  <c r="AS153" i="87"/>
  <c r="AP153" i="87"/>
  <c r="BC153" i="87"/>
  <c r="AQ153" i="87"/>
  <c r="BD153" i="87"/>
  <c r="AR153" i="87"/>
  <c r="AO153" i="87"/>
  <c r="AV153" i="87"/>
  <c r="AF153" i="87"/>
  <c r="AW153" i="87"/>
  <c r="AY153" i="87"/>
  <c r="AZ153" i="87"/>
  <c r="AH153" i="87"/>
  <c r="BA153" i="87"/>
  <c r="AI153" i="87"/>
  <c r="BB153" i="87"/>
  <c r="AJ153" i="87"/>
  <c r="AK153" i="87"/>
  <c r="AL153" i="87"/>
  <c r="AM153" i="87"/>
  <c r="AN153" i="87"/>
  <c r="AT153" i="87"/>
  <c r="AU153" i="87"/>
  <c r="AO141" i="87"/>
  <c r="BA141" i="87"/>
  <c r="AQ141" i="87"/>
  <c r="BC141" i="87"/>
  <c r="AK141" i="87"/>
  <c r="AY141" i="87"/>
  <c r="AP141" i="87"/>
  <c r="AT141" i="87"/>
  <c r="AF141" i="87"/>
  <c r="AV141" i="87"/>
  <c r="AG141" i="87"/>
  <c r="AW141" i="87"/>
  <c r="AI141" i="87"/>
  <c r="AZ141" i="87"/>
  <c r="AM141" i="87"/>
  <c r="AN141" i="87"/>
  <c r="AR141" i="87"/>
  <c r="BD141" i="87"/>
  <c r="AH141" i="87"/>
  <c r="AJ141" i="87"/>
  <c r="AL141" i="87"/>
  <c r="AS141" i="87"/>
  <c r="AU141" i="87"/>
  <c r="AX141" i="87"/>
  <c r="AO129" i="87"/>
  <c r="BA129" i="87"/>
  <c r="AQ129" i="87"/>
  <c r="BC129" i="87"/>
  <c r="AI129" i="87"/>
  <c r="AW129" i="87"/>
  <c r="AR129" i="87"/>
  <c r="AK129" i="87"/>
  <c r="AZ129" i="87"/>
  <c r="AM129" i="87"/>
  <c r="BD129" i="87"/>
  <c r="AV129" i="87"/>
  <c r="AX129" i="87"/>
  <c r="AF129" i="87"/>
  <c r="AY129" i="87"/>
  <c r="AG129" i="87"/>
  <c r="BB129" i="87"/>
  <c r="AJ129" i="87"/>
  <c r="AL129" i="87"/>
  <c r="AP129" i="87"/>
  <c r="AS129" i="87"/>
  <c r="AT129" i="87"/>
  <c r="AH129" i="87"/>
  <c r="AN129" i="87"/>
  <c r="AU129" i="87"/>
  <c r="AO117" i="87"/>
  <c r="BA117" i="87"/>
  <c r="AP117" i="87"/>
  <c r="BB117" i="87"/>
  <c r="AQ117" i="87"/>
  <c r="BC117" i="87"/>
  <c r="AG117" i="87"/>
  <c r="AV117" i="87"/>
  <c r="AF117" i="87"/>
  <c r="AW117" i="87"/>
  <c r="AN117" i="87"/>
  <c r="AS117" i="87"/>
  <c r="AX117" i="87"/>
  <c r="AY117" i="87"/>
  <c r="AZ117" i="87"/>
  <c r="AH117" i="87"/>
  <c r="BD117" i="87"/>
  <c r="AI117" i="87"/>
  <c r="AJ117" i="87"/>
  <c r="AK117" i="87"/>
  <c r="AL117" i="87"/>
  <c r="AM117" i="87"/>
  <c r="AR117" i="87"/>
  <c r="AT117" i="87"/>
  <c r="AU117" i="87"/>
  <c r="AQ105" i="87"/>
  <c r="BC105" i="87"/>
  <c r="AG105" i="87"/>
  <c r="AS105" i="87"/>
  <c r="AM105" i="87"/>
  <c r="BA105" i="87"/>
  <c r="AN105" i="87"/>
  <c r="BB105" i="87"/>
  <c r="AO105" i="87"/>
  <c r="BD105" i="87"/>
  <c r="AI105" i="87"/>
  <c r="AZ105" i="87"/>
  <c r="AU105" i="87"/>
  <c r="AV105" i="87"/>
  <c r="AH105" i="87"/>
  <c r="AW105" i="87"/>
  <c r="AY105" i="87"/>
  <c r="AJ105" i="87"/>
  <c r="AK105" i="87"/>
  <c r="AL105" i="87"/>
  <c r="AP105" i="87"/>
  <c r="AR105" i="87"/>
  <c r="AT105" i="87"/>
  <c r="AX105" i="87"/>
  <c r="AF105" i="87"/>
  <c r="AQ93" i="87"/>
  <c r="BC93" i="87"/>
  <c r="AF93" i="87"/>
  <c r="AR93" i="87"/>
  <c r="BD93" i="87"/>
  <c r="AG93" i="87"/>
  <c r="AS93" i="87"/>
  <c r="AL93" i="87"/>
  <c r="BA93" i="87"/>
  <c r="AM93" i="87"/>
  <c r="BB93" i="87"/>
  <c r="AN93" i="87"/>
  <c r="AT93" i="87"/>
  <c r="AW93" i="87"/>
  <c r="AK93" i="87"/>
  <c r="AO93" i="87"/>
  <c r="AJ93" i="87"/>
  <c r="AH93" i="87"/>
  <c r="AI93" i="87"/>
  <c r="AP93" i="87"/>
  <c r="AU93" i="87"/>
  <c r="AV93" i="87"/>
  <c r="AX93" i="87"/>
  <c r="AY93" i="87"/>
  <c r="AZ93" i="87"/>
  <c r="AQ81" i="87"/>
  <c r="BC81" i="87"/>
  <c r="AF81" i="87"/>
  <c r="AR81" i="87"/>
  <c r="BD81" i="87"/>
  <c r="AG81" i="87"/>
  <c r="AS81" i="87"/>
  <c r="AI81" i="87"/>
  <c r="AX81" i="87"/>
  <c r="AJ81" i="87"/>
  <c r="AY81" i="87"/>
  <c r="AK81" i="87"/>
  <c r="AZ81" i="87"/>
  <c r="AP81" i="87"/>
  <c r="AT81" i="87"/>
  <c r="AM81" i="87"/>
  <c r="BB81" i="87"/>
  <c r="BA81" i="87"/>
  <c r="AN81" i="87"/>
  <c r="AU81" i="87"/>
  <c r="AH81" i="87"/>
  <c r="AL81" i="87"/>
  <c r="AO81" i="87"/>
  <c r="AV81" i="87"/>
  <c r="AW81" i="87"/>
  <c r="AQ69" i="87"/>
  <c r="BC69" i="87"/>
  <c r="AF69" i="87"/>
  <c r="AR69" i="87"/>
  <c r="BD69" i="87"/>
  <c r="AG69" i="87"/>
  <c r="AS69" i="87"/>
  <c r="AU69" i="87"/>
  <c r="AV69" i="87"/>
  <c r="AH69" i="87"/>
  <c r="AW69" i="87"/>
  <c r="AP69" i="87"/>
  <c r="AT69" i="87"/>
  <c r="AI69" i="87"/>
  <c r="AX69" i="87"/>
  <c r="AY69" i="87"/>
  <c r="AO69" i="87"/>
  <c r="AZ69" i="87"/>
  <c r="BA69" i="87"/>
  <c r="AJ69" i="87"/>
  <c r="AL69" i="87"/>
  <c r="AK69" i="87"/>
  <c r="AM69" i="87"/>
  <c r="AN69" i="87"/>
  <c r="BB69" i="87"/>
  <c r="AQ55" i="87"/>
  <c r="BC55" i="87"/>
  <c r="AF55" i="87"/>
  <c r="AR55" i="87"/>
  <c r="BD55" i="87"/>
  <c r="AT55" i="87"/>
  <c r="AG55" i="87"/>
  <c r="AU55" i="87"/>
  <c r="AH55" i="87"/>
  <c r="AV55" i="87"/>
  <c r="AJ55" i="87"/>
  <c r="BA55" i="87"/>
  <c r="AK55" i="87"/>
  <c r="BB55" i="87"/>
  <c r="AL55" i="87"/>
  <c r="AY55" i="87"/>
  <c r="AZ55" i="87"/>
  <c r="AX55" i="87"/>
  <c r="AN55" i="87"/>
  <c r="AO55" i="87"/>
  <c r="AI55" i="87"/>
  <c r="AM55" i="87"/>
  <c r="AP55" i="87"/>
  <c r="AS55" i="87"/>
  <c r="AW55" i="87"/>
  <c r="AC55" i="87"/>
  <c r="AO43" i="87"/>
  <c r="BA43" i="87"/>
  <c r="AP43" i="87"/>
  <c r="BB43" i="87"/>
  <c r="AQ43" i="87"/>
  <c r="BC43" i="87"/>
  <c r="AK43" i="87"/>
  <c r="AZ43" i="87"/>
  <c r="AL43" i="87"/>
  <c r="BD43" i="87"/>
  <c r="AU43" i="87"/>
  <c r="AV43" i="87"/>
  <c r="AF43" i="87"/>
  <c r="AW43" i="87"/>
  <c r="AS43" i="87"/>
  <c r="AT43" i="87"/>
  <c r="AX43" i="87"/>
  <c r="AG43" i="87"/>
  <c r="AI43" i="87"/>
  <c r="AN43" i="87"/>
  <c r="AR43" i="87"/>
  <c r="AY43" i="87"/>
  <c r="AH43" i="87"/>
  <c r="AJ43" i="87"/>
  <c r="AM43" i="87"/>
  <c r="AC43" i="87"/>
  <c r="AO31" i="87"/>
  <c r="BA31" i="87"/>
  <c r="AP31" i="87"/>
  <c r="BB31" i="87"/>
  <c r="AQ31" i="87"/>
  <c r="BC31" i="87"/>
  <c r="AH31" i="87"/>
  <c r="AW31" i="87"/>
  <c r="AI31" i="87"/>
  <c r="AX31" i="87"/>
  <c r="AM31" i="87"/>
  <c r="AN31" i="87"/>
  <c r="AR31" i="87"/>
  <c r="AK31" i="87"/>
  <c r="AL31" i="87"/>
  <c r="AS31" i="87"/>
  <c r="AZ31" i="87"/>
  <c r="BD31" i="87"/>
  <c r="AU31" i="87"/>
  <c r="AF31" i="87"/>
  <c r="AV31" i="87"/>
  <c r="AY31" i="87"/>
  <c r="AG31" i="87"/>
  <c r="AJ31" i="87"/>
  <c r="AT31" i="87"/>
  <c r="AC31" i="87"/>
  <c r="AO19" i="87"/>
  <c r="BA19" i="87"/>
  <c r="AP19" i="87"/>
  <c r="BB19" i="87"/>
  <c r="AQ19" i="87"/>
  <c r="BC19" i="87"/>
  <c r="AT19" i="87"/>
  <c r="AF19" i="87"/>
  <c r="AU19" i="87"/>
  <c r="AH19" i="87"/>
  <c r="AY19" i="87"/>
  <c r="AI19" i="87"/>
  <c r="AZ19" i="87"/>
  <c r="AJ19" i="87"/>
  <c r="BD19" i="87"/>
  <c r="AG19" i="87"/>
  <c r="AK19" i="87"/>
  <c r="AS19" i="87"/>
  <c r="AV19" i="87"/>
  <c r="AN19" i="87"/>
  <c r="AL19" i="87"/>
  <c r="AM19" i="87"/>
  <c r="AR19" i="87"/>
  <c r="AW19" i="87"/>
  <c r="AX19" i="87"/>
  <c r="AC19" i="87"/>
  <c r="AV7" i="87"/>
  <c r="AF7" i="87"/>
  <c r="AC192" i="87"/>
  <c r="AC170" i="87"/>
  <c r="AC129" i="87"/>
  <c r="AC105" i="87"/>
  <c r="AC81" i="87"/>
  <c r="AC33" i="87"/>
  <c r="AX197" i="87"/>
  <c r="AY196" i="87"/>
  <c r="AZ195" i="87"/>
  <c r="BA194" i="87"/>
  <c r="AS193" i="87"/>
  <c r="AI192" i="87"/>
  <c r="AW190" i="87"/>
  <c r="BB187" i="87"/>
  <c r="AR186" i="87"/>
  <c r="AH185" i="87"/>
  <c r="AZ183" i="87"/>
  <c r="AO182" i="87"/>
  <c r="AY180" i="87"/>
  <c r="AH179" i="87"/>
  <c r="AN177" i="87"/>
  <c r="AX175" i="87"/>
  <c r="BC173" i="87"/>
  <c r="AM172" i="87"/>
  <c r="AS170" i="87"/>
  <c r="AT168" i="87"/>
  <c r="AY166" i="87"/>
  <c r="BB164" i="87"/>
  <c r="AH162" i="87"/>
  <c r="BC150" i="87"/>
  <c r="AT118" i="87"/>
  <c r="AH66" i="87"/>
  <c r="AT66" i="87"/>
  <c r="AI66" i="87"/>
  <c r="AU66" i="87"/>
  <c r="AJ66" i="87"/>
  <c r="AV66" i="87"/>
  <c r="AO66" i="87"/>
  <c r="BD66" i="87"/>
  <c r="AP66" i="87"/>
  <c r="AQ66" i="87"/>
  <c r="AG66" i="87"/>
  <c r="BB66" i="87"/>
  <c r="AK66" i="87"/>
  <c r="BC66" i="87"/>
  <c r="BA66" i="87"/>
  <c r="AS66" i="87"/>
  <c r="AW66" i="87"/>
  <c r="AZ66" i="87"/>
  <c r="AM66" i="87"/>
  <c r="AR66" i="87"/>
  <c r="AY66" i="87"/>
  <c r="AF66" i="87"/>
  <c r="AL66" i="87"/>
  <c r="AN66" i="87"/>
  <c r="AC66" i="87"/>
  <c r="AX66" i="87"/>
  <c r="AM159" i="87"/>
  <c r="AY159" i="87"/>
  <c r="AJ159" i="87"/>
  <c r="AW159" i="87"/>
  <c r="AK159" i="87"/>
  <c r="AX159" i="87"/>
  <c r="AL159" i="87"/>
  <c r="AZ159" i="87"/>
  <c r="AF159" i="87"/>
  <c r="AV159" i="87"/>
  <c r="AI159" i="87"/>
  <c r="BC159" i="87"/>
  <c r="AN159" i="87"/>
  <c r="BD159" i="87"/>
  <c r="AP159" i="87"/>
  <c r="AQ159" i="87"/>
  <c r="AR159" i="87"/>
  <c r="AS159" i="87"/>
  <c r="AT159" i="87"/>
  <c r="AU159" i="87"/>
  <c r="BA159" i="87"/>
  <c r="BB159" i="87"/>
  <c r="AG159" i="87"/>
  <c r="AH159" i="87"/>
  <c r="AQ189" i="87"/>
  <c r="BC189" i="87"/>
  <c r="AF189" i="87"/>
  <c r="AR189" i="87"/>
  <c r="BD189" i="87"/>
  <c r="AG189" i="87"/>
  <c r="AS189" i="87"/>
  <c r="AP189" i="87"/>
  <c r="AN189" i="87"/>
  <c r="AU189" i="87"/>
  <c r="AH189" i="87"/>
  <c r="AX189" i="87"/>
  <c r="AI189" i="87"/>
  <c r="AY189" i="87"/>
  <c r="AJ189" i="87"/>
  <c r="AZ189" i="87"/>
  <c r="AK189" i="87"/>
  <c r="BA189" i="87"/>
  <c r="AG165" i="87"/>
  <c r="AS165" i="87"/>
  <c r="AQ165" i="87"/>
  <c r="BD165" i="87"/>
  <c r="AR165" i="87"/>
  <c r="AF165" i="87"/>
  <c r="AT165" i="87"/>
  <c r="AM165" i="87"/>
  <c r="BC165" i="87"/>
  <c r="AP165" i="87"/>
  <c r="AU165" i="87"/>
  <c r="AH165" i="87"/>
  <c r="BA165" i="87"/>
  <c r="AK165" i="87"/>
  <c r="AO165" i="87"/>
  <c r="AV165" i="87"/>
  <c r="AW165" i="87"/>
  <c r="AX165" i="87"/>
  <c r="AH152" i="87"/>
  <c r="AT152" i="87"/>
  <c r="AO152" i="87"/>
  <c r="BB152" i="87"/>
  <c r="AP152" i="87"/>
  <c r="BC152" i="87"/>
  <c r="AQ152" i="87"/>
  <c r="BD152" i="87"/>
  <c r="AG152" i="87"/>
  <c r="AX152" i="87"/>
  <c r="AK152" i="87"/>
  <c r="BA152" i="87"/>
  <c r="AL152" i="87"/>
  <c r="AY152" i="87"/>
  <c r="AZ152" i="87"/>
  <c r="AF152" i="87"/>
  <c r="AI152" i="87"/>
  <c r="AJ152" i="87"/>
  <c r="AM152" i="87"/>
  <c r="AN152" i="87"/>
  <c r="AR152" i="87"/>
  <c r="AS152" i="87"/>
  <c r="AU152" i="87"/>
  <c r="AV152" i="87"/>
  <c r="AP140" i="87"/>
  <c r="BB140" i="87"/>
  <c r="AF140" i="87"/>
  <c r="AR140" i="87"/>
  <c r="BD140" i="87"/>
  <c r="AH140" i="87"/>
  <c r="AV140" i="87"/>
  <c r="AJ140" i="87"/>
  <c r="AY140" i="87"/>
  <c r="AK140" i="87"/>
  <c r="BA140" i="87"/>
  <c r="AL140" i="87"/>
  <c r="BC140" i="87"/>
  <c r="AM140" i="87"/>
  <c r="AN140" i="87"/>
  <c r="AQ140" i="87"/>
  <c r="AS140" i="87"/>
  <c r="AU140" i="87"/>
  <c r="AW140" i="87"/>
  <c r="AG140" i="87"/>
  <c r="AX140" i="87"/>
  <c r="AT140" i="87"/>
  <c r="AZ140" i="87"/>
  <c r="AI140" i="87"/>
  <c r="AO140" i="87"/>
  <c r="AP128" i="87"/>
  <c r="BB128" i="87"/>
  <c r="AQ128" i="87"/>
  <c r="AF128" i="87"/>
  <c r="AR128" i="87"/>
  <c r="BD128" i="87"/>
  <c r="AT128" i="87"/>
  <c r="AJ128" i="87"/>
  <c r="AZ128" i="87"/>
  <c r="AU128" i="87"/>
  <c r="AG128" i="87"/>
  <c r="AW128" i="87"/>
  <c r="BA128" i="87"/>
  <c r="AH128" i="87"/>
  <c r="BC128" i="87"/>
  <c r="AI128" i="87"/>
  <c r="AK128" i="87"/>
  <c r="AM128" i="87"/>
  <c r="AN128" i="87"/>
  <c r="AS128" i="87"/>
  <c r="AV128" i="87"/>
  <c r="AX128" i="87"/>
  <c r="AL128" i="87"/>
  <c r="AO128" i="87"/>
  <c r="AY128" i="87"/>
  <c r="AP116" i="87"/>
  <c r="BB116" i="87"/>
  <c r="AQ116" i="87"/>
  <c r="BC116" i="87"/>
  <c r="AF116" i="87"/>
  <c r="AR116" i="87"/>
  <c r="BD116" i="87"/>
  <c r="AN116" i="87"/>
  <c r="AL116" i="87"/>
  <c r="AG116" i="87"/>
  <c r="AW116" i="87"/>
  <c r="AI116" i="87"/>
  <c r="AY116" i="87"/>
  <c r="AX116" i="87"/>
  <c r="AZ116" i="87"/>
  <c r="BA116" i="87"/>
  <c r="AH116" i="87"/>
  <c r="AJ116" i="87"/>
  <c r="AK116" i="87"/>
  <c r="AM116" i="87"/>
  <c r="AO116" i="87"/>
  <c r="AS116" i="87"/>
  <c r="AT116" i="87"/>
  <c r="AU116" i="87"/>
  <c r="AV116" i="87"/>
  <c r="AF104" i="87"/>
  <c r="AR104" i="87"/>
  <c r="BD104" i="87"/>
  <c r="AG104" i="87"/>
  <c r="AH104" i="87"/>
  <c r="AT104" i="87"/>
  <c r="AJ104" i="87"/>
  <c r="AX104" i="87"/>
  <c r="AK104" i="87"/>
  <c r="AY104" i="87"/>
  <c r="AL104" i="87"/>
  <c r="AZ104" i="87"/>
  <c r="AO104" i="87"/>
  <c r="BA104" i="87"/>
  <c r="BB104" i="87"/>
  <c r="AU104" i="87"/>
  <c r="AW104" i="87"/>
  <c r="AI104" i="87"/>
  <c r="AM104" i="87"/>
  <c r="AN104" i="87"/>
  <c r="AP104" i="87"/>
  <c r="AQ104" i="87"/>
  <c r="AS104" i="87"/>
  <c r="AV104" i="87"/>
  <c r="BC104" i="87"/>
  <c r="AF92" i="87"/>
  <c r="AR92" i="87"/>
  <c r="BD92" i="87"/>
  <c r="AG92" i="87"/>
  <c r="AS92" i="87"/>
  <c r="AH92" i="87"/>
  <c r="AT92" i="87"/>
  <c r="AV92" i="87"/>
  <c r="AW92" i="87"/>
  <c r="AI92" i="87"/>
  <c r="AX92" i="87"/>
  <c r="AU92" i="87"/>
  <c r="AZ92" i="87"/>
  <c r="AN92" i="87"/>
  <c r="AO92" i="87"/>
  <c r="AJ92" i="87"/>
  <c r="BA92" i="87"/>
  <c r="BC92" i="87"/>
  <c r="AP92" i="87"/>
  <c r="AQ92" i="87"/>
  <c r="AY92" i="87"/>
  <c r="BB92" i="87"/>
  <c r="AK92" i="87"/>
  <c r="AL92" i="87"/>
  <c r="AM92" i="87"/>
  <c r="AF80" i="87"/>
  <c r="AR80" i="87"/>
  <c r="BD80" i="87"/>
  <c r="AG80" i="87"/>
  <c r="AS80" i="87"/>
  <c r="AH80" i="87"/>
  <c r="AT80" i="87"/>
  <c r="AP80" i="87"/>
  <c r="AQ80" i="87"/>
  <c r="AU80" i="87"/>
  <c r="AW80" i="87"/>
  <c r="AX80" i="87"/>
  <c r="AL80" i="87"/>
  <c r="BA80" i="87"/>
  <c r="BB80" i="87"/>
  <c r="AO80" i="87"/>
  <c r="AV80" i="87"/>
  <c r="AI80" i="87"/>
  <c r="AK80" i="87"/>
  <c r="AM80" i="87"/>
  <c r="AN80" i="87"/>
  <c r="AY80" i="87"/>
  <c r="AZ80" i="87"/>
  <c r="BC80" i="87"/>
  <c r="AJ80" i="87"/>
  <c r="AF68" i="87"/>
  <c r="AR68" i="87"/>
  <c r="BD68" i="87"/>
  <c r="AG68" i="87"/>
  <c r="AS68" i="87"/>
  <c r="AH68" i="87"/>
  <c r="AT68" i="87"/>
  <c r="AM68" i="87"/>
  <c r="BB68" i="87"/>
  <c r="AN68" i="87"/>
  <c r="BC68" i="87"/>
  <c r="AO68" i="87"/>
  <c r="AW68" i="87"/>
  <c r="AX68" i="87"/>
  <c r="AU68" i="87"/>
  <c r="AV68" i="87"/>
  <c r="AK68" i="87"/>
  <c r="AL68" i="87"/>
  <c r="AP68" i="87"/>
  <c r="AI68" i="87"/>
  <c r="AJ68" i="87"/>
  <c r="AQ68" i="87"/>
  <c r="AY68" i="87"/>
  <c r="AZ68" i="87"/>
  <c r="AF54" i="87"/>
  <c r="AR54" i="87"/>
  <c r="BD54" i="87"/>
  <c r="AG54" i="87"/>
  <c r="AS54" i="87"/>
  <c r="AO54" i="87"/>
  <c r="BC54" i="87"/>
  <c r="AP54" i="87"/>
  <c r="AQ54" i="87"/>
  <c r="AM54" i="87"/>
  <c r="AN54" i="87"/>
  <c r="AT54" i="87"/>
  <c r="AY54" i="87"/>
  <c r="AZ54" i="87"/>
  <c r="AV54" i="87"/>
  <c r="AI54" i="87"/>
  <c r="AJ54" i="87"/>
  <c r="BA54" i="87"/>
  <c r="BB54" i="87"/>
  <c r="AK54" i="87"/>
  <c r="AU54" i="87"/>
  <c r="AH54" i="87"/>
  <c r="AL54" i="87"/>
  <c r="AW54" i="87"/>
  <c r="AX54" i="87"/>
  <c r="AC54" i="87"/>
  <c r="AP42" i="87"/>
  <c r="BB42" i="87"/>
  <c r="AQ42" i="87"/>
  <c r="BC42" i="87"/>
  <c r="AF42" i="87"/>
  <c r="AR42" i="87"/>
  <c r="BD42" i="87"/>
  <c r="AU42" i="87"/>
  <c r="AG42" i="87"/>
  <c r="AV42" i="87"/>
  <c r="AI42" i="87"/>
  <c r="AZ42" i="87"/>
  <c r="AJ42" i="87"/>
  <c r="BA42" i="87"/>
  <c r="AK42" i="87"/>
  <c r="AS42" i="87"/>
  <c r="AT42" i="87"/>
  <c r="AW42" i="87"/>
  <c r="AY42" i="87"/>
  <c r="AM42" i="87"/>
  <c r="AN42" i="87"/>
  <c r="AO42" i="87"/>
  <c r="AH42" i="87"/>
  <c r="AL42" i="87"/>
  <c r="AX42" i="87"/>
  <c r="AC42" i="87"/>
  <c r="AP30" i="87"/>
  <c r="BB30" i="87"/>
  <c r="AQ30" i="87"/>
  <c r="BC30" i="87"/>
  <c r="AF30" i="87"/>
  <c r="AR30" i="87"/>
  <c r="BD30" i="87"/>
  <c r="AO30" i="87"/>
  <c r="AS30" i="87"/>
  <c r="AU30" i="87"/>
  <c r="AV30" i="87"/>
  <c r="AW30" i="87"/>
  <c r="AK30" i="87"/>
  <c r="AL30" i="87"/>
  <c r="AM30" i="87"/>
  <c r="AT30" i="87"/>
  <c r="AX30" i="87"/>
  <c r="AG30" i="87"/>
  <c r="BA30" i="87"/>
  <c r="AJ30" i="87"/>
  <c r="AN30" i="87"/>
  <c r="AY30" i="87"/>
  <c r="AZ30" i="87"/>
  <c r="AH30" i="87"/>
  <c r="AI30" i="87"/>
  <c r="AC30" i="87"/>
  <c r="AP18" i="87"/>
  <c r="BB18" i="87"/>
  <c r="AQ18" i="87"/>
  <c r="BC18" i="87"/>
  <c r="AF18" i="87"/>
  <c r="AR18" i="87"/>
  <c r="BD18" i="87"/>
  <c r="AL18" i="87"/>
  <c r="BA18" i="87"/>
  <c r="AM18" i="87"/>
  <c r="AK18" i="87"/>
  <c r="AN18" i="87"/>
  <c r="AO18" i="87"/>
  <c r="AZ18" i="87"/>
  <c r="AG18" i="87"/>
  <c r="AH18" i="87"/>
  <c r="AJ18" i="87"/>
  <c r="AS18" i="87"/>
  <c r="AI18" i="87"/>
  <c r="AY18" i="87"/>
  <c r="AT18" i="87"/>
  <c r="AU18" i="87"/>
  <c r="AV18" i="87"/>
  <c r="AW18" i="87"/>
  <c r="AX18" i="87"/>
  <c r="AC18" i="87"/>
  <c r="AO57" i="87"/>
  <c r="BA57" i="87"/>
  <c r="AP57" i="87"/>
  <c r="BB57" i="87"/>
  <c r="AL57" i="87"/>
  <c r="AZ57" i="87"/>
  <c r="AM57" i="87"/>
  <c r="BC57" i="87"/>
  <c r="AN57" i="87"/>
  <c r="BD57" i="87"/>
  <c r="AR57" i="87"/>
  <c r="AS57" i="87"/>
  <c r="AT57" i="87"/>
  <c r="AY57" i="87"/>
  <c r="AF57" i="87"/>
  <c r="AH57" i="87"/>
  <c r="AW57" i="87"/>
  <c r="AX57" i="87"/>
  <c r="AQ57" i="87"/>
  <c r="AV57" i="87"/>
  <c r="AG57" i="87"/>
  <c r="AI57" i="87"/>
  <c r="AJ57" i="87"/>
  <c r="AK57" i="87"/>
  <c r="AU57" i="87"/>
  <c r="AU7" i="87"/>
  <c r="AE12" i="87"/>
  <c r="AC191" i="87"/>
  <c r="AC169" i="87"/>
  <c r="AC147" i="87"/>
  <c r="AC128" i="87"/>
  <c r="AC104" i="87"/>
  <c r="AC80" i="87"/>
  <c r="AC56" i="87"/>
  <c r="AC32" i="87"/>
  <c r="AW197" i="87"/>
  <c r="AX196" i="87"/>
  <c r="AZ194" i="87"/>
  <c r="AR193" i="87"/>
  <c r="AH192" i="87"/>
  <c r="AV190" i="87"/>
  <c r="AL189" i="87"/>
  <c r="BA187" i="87"/>
  <c r="AQ186" i="87"/>
  <c r="AG185" i="87"/>
  <c r="AU183" i="87"/>
  <c r="AK182" i="87"/>
  <c r="AX180" i="87"/>
  <c r="AG179" i="87"/>
  <c r="AW175" i="87"/>
  <c r="BB173" i="87"/>
  <c r="AH172" i="87"/>
  <c r="AR170" i="87"/>
  <c r="AS168" i="87"/>
  <c r="AW166" i="87"/>
  <c r="AG161" i="87"/>
  <c r="AZ149" i="87"/>
  <c r="AP97" i="87"/>
  <c r="AI163" i="87"/>
  <c r="AU163" i="87"/>
  <c r="AO163" i="87"/>
  <c r="BB163" i="87"/>
  <c r="AP163" i="87"/>
  <c r="BC163" i="87"/>
  <c r="AQ163" i="87"/>
  <c r="BD163" i="87"/>
  <c r="AK163" i="87"/>
  <c r="BA163" i="87"/>
  <c r="AN163" i="87"/>
  <c r="AR163" i="87"/>
  <c r="AH163" i="87"/>
  <c r="AJ163" i="87"/>
  <c r="AM163" i="87"/>
  <c r="AS163" i="87"/>
  <c r="AV163" i="87"/>
  <c r="AW163" i="87"/>
  <c r="AX163" i="87"/>
  <c r="AY163" i="87"/>
  <c r="AC163" i="87"/>
  <c r="AO195" i="87"/>
  <c r="BA195" i="87"/>
  <c r="AF195" i="87"/>
  <c r="AR195" i="87"/>
  <c r="BD195" i="87"/>
  <c r="AI195" i="87"/>
  <c r="AU195" i="87"/>
  <c r="AJ195" i="87"/>
  <c r="AV195" i="87"/>
  <c r="AK195" i="87"/>
  <c r="AW195" i="87"/>
  <c r="AL195" i="87"/>
  <c r="AX195" i="87"/>
  <c r="AJ110" i="87"/>
  <c r="AV110" i="87"/>
  <c r="AK110" i="87"/>
  <c r="AW110" i="87"/>
  <c r="AL110" i="87"/>
  <c r="AX110" i="87"/>
  <c r="AS110" i="87"/>
  <c r="AT110" i="87"/>
  <c r="AY110" i="87"/>
  <c r="AO110" i="87"/>
  <c r="AQ110" i="87"/>
  <c r="AI110" i="87"/>
  <c r="AM110" i="87"/>
  <c r="AN110" i="87"/>
  <c r="AP110" i="87"/>
  <c r="AR110" i="87"/>
  <c r="AU110" i="87"/>
  <c r="AZ110" i="87"/>
  <c r="BA110" i="87"/>
  <c r="BB110" i="87"/>
  <c r="AF110" i="87"/>
  <c r="BC110" i="87"/>
  <c r="AG110" i="87"/>
  <c r="BD110" i="87"/>
  <c r="AH110" i="87"/>
  <c r="AQ177" i="87"/>
  <c r="BC177" i="87"/>
  <c r="AF177" i="87"/>
  <c r="AR177" i="87"/>
  <c r="BD177" i="87"/>
  <c r="AG177" i="87"/>
  <c r="AS177" i="87"/>
  <c r="AM177" i="87"/>
  <c r="BB177" i="87"/>
  <c r="AP177" i="87"/>
  <c r="AT177" i="87"/>
  <c r="AO177" i="87"/>
  <c r="AW177" i="87"/>
  <c r="AH177" i="87"/>
  <c r="AZ177" i="87"/>
  <c r="AI177" i="87"/>
  <c r="BA177" i="87"/>
  <c r="AJ177" i="87"/>
  <c r="AK177" i="87"/>
  <c r="AF188" i="87"/>
  <c r="AR188" i="87"/>
  <c r="BD188" i="87"/>
  <c r="AG188" i="87"/>
  <c r="AS188" i="87"/>
  <c r="AH188" i="87"/>
  <c r="AT188" i="87"/>
  <c r="AK188" i="87"/>
  <c r="AZ188" i="87"/>
  <c r="AW188" i="87"/>
  <c r="AJ188" i="87"/>
  <c r="BA188" i="87"/>
  <c r="AN188" i="87"/>
  <c r="AO188" i="87"/>
  <c r="AP188" i="87"/>
  <c r="AQ188" i="87"/>
  <c r="AF176" i="87"/>
  <c r="AR176" i="87"/>
  <c r="BD176" i="87"/>
  <c r="AG176" i="87"/>
  <c r="AS176" i="87"/>
  <c r="AH176" i="87"/>
  <c r="AT176" i="87"/>
  <c r="AW176" i="87"/>
  <c r="AK176" i="87"/>
  <c r="AZ176" i="87"/>
  <c r="AL176" i="87"/>
  <c r="BA176" i="87"/>
  <c r="AU176" i="87"/>
  <c r="AY176" i="87"/>
  <c r="AJ176" i="87"/>
  <c r="AM176" i="87"/>
  <c r="AN176" i="87"/>
  <c r="AO176" i="87"/>
  <c r="AH164" i="87"/>
  <c r="AT164" i="87"/>
  <c r="AP164" i="87"/>
  <c r="BC164" i="87"/>
  <c r="AQ164" i="87"/>
  <c r="BD164" i="87"/>
  <c r="AR164" i="87"/>
  <c r="AV164" i="87"/>
  <c r="AI164" i="87"/>
  <c r="AY164" i="87"/>
  <c r="AJ164" i="87"/>
  <c r="AZ164" i="87"/>
  <c r="AG164" i="87"/>
  <c r="AM164" i="87"/>
  <c r="AN164" i="87"/>
  <c r="AS164" i="87"/>
  <c r="AU164" i="87"/>
  <c r="AW164" i="87"/>
  <c r="AX164" i="87"/>
  <c r="AI151" i="87"/>
  <c r="AH151" i="87"/>
  <c r="AU151" i="87"/>
  <c r="AN151" i="87"/>
  <c r="BA151" i="87"/>
  <c r="AO151" i="87"/>
  <c r="BB151" i="87"/>
  <c r="AP151" i="87"/>
  <c r="BC151" i="87"/>
  <c r="AM151" i="87"/>
  <c r="AS151" i="87"/>
  <c r="AT151" i="87"/>
  <c r="AZ151" i="87"/>
  <c r="AF151" i="87"/>
  <c r="BD151" i="87"/>
  <c r="AG151" i="87"/>
  <c r="AJ151" i="87"/>
  <c r="AK151" i="87"/>
  <c r="AL151" i="87"/>
  <c r="AQ151" i="87"/>
  <c r="AR151" i="87"/>
  <c r="AV151" i="87"/>
  <c r="AW151" i="87"/>
  <c r="AX151" i="87"/>
  <c r="AC151" i="87"/>
  <c r="AQ139" i="87"/>
  <c r="BC139" i="87"/>
  <c r="AG139" i="87"/>
  <c r="AS139" i="87"/>
  <c r="AR139" i="87"/>
  <c r="AT139" i="87"/>
  <c r="AP139" i="87"/>
  <c r="AU139" i="87"/>
  <c r="AV139" i="87"/>
  <c r="AF139" i="87"/>
  <c r="AW139" i="87"/>
  <c r="AI139" i="87"/>
  <c r="AY139" i="87"/>
  <c r="AJ139" i="87"/>
  <c r="AZ139" i="87"/>
  <c r="AL139" i="87"/>
  <c r="BB139" i="87"/>
  <c r="AM139" i="87"/>
  <c r="BD139" i="87"/>
  <c r="AN139" i="87"/>
  <c r="BA139" i="87"/>
  <c r="AK139" i="87"/>
  <c r="AO139" i="87"/>
  <c r="AX139" i="87"/>
  <c r="AC139" i="87"/>
  <c r="AQ127" i="87"/>
  <c r="BC127" i="87"/>
  <c r="AF127" i="87"/>
  <c r="AR127" i="87"/>
  <c r="BD127" i="87"/>
  <c r="AG127" i="87"/>
  <c r="AS127" i="87"/>
  <c r="AL127" i="87"/>
  <c r="BA127" i="87"/>
  <c r="AP127" i="87"/>
  <c r="AJ127" i="87"/>
  <c r="AZ127" i="87"/>
  <c r="AM127" i="87"/>
  <c r="BB127" i="87"/>
  <c r="AH127" i="87"/>
  <c r="AI127" i="87"/>
  <c r="AK127" i="87"/>
  <c r="AO127" i="87"/>
  <c r="AT127" i="87"/>
  <c r="AV127" i="87"/>
  <c r="AW127" i="87"/>
  <c r="AX127" i="87"/>
  <c r="AU127" i="87"/>
  <c r="AY127" i="87"/>
  <c r="AN127" i="87"/>
  <c r="AC127" i="87"/>
  <c r="AQ115" i="87"/>
  <c r="BC115" i="87"/>
  <c r="AF115" i="87"/>
  <c r="AR115" i="87"/>
  <c r="BD115" i="87"/>
  <c r="AG115" i="87"/>
  <c r="AS115" i="87"/>
  <c r="AI115" i="87"/>
  <c r="AX115" i="87"/>
  <c r="AU115" i="87"/>
  <c r="AM115" i="87"/>
  <c r="AO115" i="87"/>
  <c r="AZ115" i="87"/>
  <c r="BA115" i="87"/>
  <c r="AH115" i="87"/>
  <c r="BB115" i="87"/>
  <c r="AJ115" i="87"/>
  <c r="AK115" i="87"/>
  <c r="AL115" i="87"/>
  <c r="AN115" i="87"/>
  <c r="AP115" i="87"/>
  <c r="AT115" i="87"/>
  <c r="AV115" i="87"/>
  <c r="AW115" i="87"/>
  <c r="AY115" i="87"/>
  <c r="AC115" i="87"/>
  <c r="AG103" i="87"/>
  <c r="AS103" i="87"/>
  <c r="AH103" i="87"/>
  <c r="AT103" i="87"/>
  <c r="AI103" i="87"/>
  <c r="AU103" i="87"/>
  <c r="AQ103" i="87"/>
  <c r="AR103" i="87"/>
  <c r="AV103" i="87"/>
  <c r="AP103" i="87"/>
  <c r="AK103" i="87"/>
  <c r="BC103" i="87"/>
  <c r="AL103" i="87"/>
  <c r="BD103" i="87"/>
  <c r="BB103" i="87"/>
  <c r="AW103" i="87"/>
  <c r="AY103" i="87"/>
  <c r="AX103" i="87"/>
  <c r="AZ103" i="87"/>
  <c r="BA103" i="87"/>
  <c r="AF103" i="87"/>
  <c r="AJ103" i="87"/>
  <c r="AM103" i="87"/>
  <c r="AN103" i="87"/>
  <c r="AO103" i="87"/>
  <c r="AC103" i="87"/>
  <c r="AG91" i="87"/>
  <c r="AS91" i="87"/>
  <c r="AH91" i="87"/>
  <c r="AT91" i="87"/>
  <c r="AI91" i="87"/>
  <c r="AU91" i="87"/>
  <c r="AN91" i="87"/>
  <c r="BC91" i="87"/>
  <c r="AO91" i="87"/>
  <c r="BD91" i="87"/>
  <c r="AP91" i="87"/>
  <c r="AY91" i="87"/>
  <c r="AZ91" i="87"/>
  <c r="AQ91" i="87"/>
  <c r="AR91" i="87"/>
  <c r="AV91" i="87"/>
  <c r="AX91" i="87"/>
  <c r="AF91" i="87"/>
  <c r="AJ91" i="87"/>
  <c r="AK91" i="87"/>
  <c r="AL91" i="87"/>
  <c r="AM91" i="87"/>
  <c r="AW91" i="87"/>
  <c r="BA91" i="87"/>
  <c r="BB91" i="87"/>
  <c r="AC91" i="87"/>
  <c r="AG79" i="87"/>
  <c r="AS79" i="87"/>
  <c r="AH79" i="87"/>
  <c r="AT79" i="87"/>
  <c r="AI79" i="87"/>
  <c r="AU79" i="87"/>
  <c r="AK79" i="87"/>
  <c r="AZ79" i="87"/>
  <c r="AL79" i="87"/>
  <c r="BA79" i="87"/>
  <c r="AM79" i="87"/>
  <c r="BB79" i="87"/>
  <c r="AX79" i="87"/>
  <c r="AY79" i="87"/>
  <c r="AN79" i="87"/>
  <c r="BC79" i="87"/>
  <c r="BD79" i="87"/>
  <c r="AJ79" i="87"/>
  <c r="AO79" i="87"/>
  <c r="AF79" i="87"/>
  <c r="AP79" i="87"/>
  <c r="AQ79" i="87"/>
  <c r="AR79" i="87"/>
  <c r="AV79" i="87"/>
  <c r="AW79" i="87"/>
  <c r="AC79" i="87"/>
  <c r="AG67" i="87"/>
  <c r="AS67" i="87"/>
  <c r="AH67" i="87"/>
  <c r="AT67" i="87"/>
  <c r="AI67" i="87"/>
  <c r="AU67" i="87"/>
  <c r="AW67" i="87"/>
  <c r="AF67" i="87"/>
  <c r="AX67" i="87"/>
  <c r="AJ67" i="87"/>
  <c r="AY67" i="87"/>
  <c r="BA67" i="87"/>
  <c r="BB67" i="87"/>
  <c r="BD67" i="87"/>
  <c r="AQ67" i="87"/>
  <c r="AR67" i="87"/>
  <c r="AK67" i="87"/>
  <c r="AL67" i="87"/>
  <c r="AV67" i="87"/>
  <c r="BC67" i="87"/>
  <c r="AM67" i="87"/>
  <c r="AN67" i="87"/>
  <c r="AO67" i="87"/>
  <c r="AP67" i="87"/>
  <c r="AZ67" i="87"/>
  <c r="AC67" i="87"/>
  <c r="AG53" i="87"/>
  <c r="AS53" i="87"/>
  <c r="AH53" i="87"/>
  <c r="AT53" i="87"/>
  <c r="AL53" i="87"/>
  <c r="AZ53" i="87"/>
  <c r="AM53" i="87"/>
  <c r="BA53" i="87"/>
  <c r="AN53" i="87"/>
  <c r="BB53" i="87"/>
  <c r="AU53" i="87"/>
  <c r="AV53" i="87"/>
  <c r="AW53" i="87"/>
  <c r="AY53" i="87"/>
  <c r="BC53" i="87"/>
  <c r="AO53" i="87"/>
  <c r="AF53" i="87"/>
  <c r="AK53" i="87"/>
  <c r="AP53" i="87"/>
  <c r="AQ53" i="87"/>
  <c r="BD53" i="87"/>
  <c r="AI53" i="87"/>
  <c r="AJ53" i="87"/>
  <c r="AR53" i="87"/>
  <c r="AX53" i="87"/>
  <c r="AC53" i="87"/>
  <c r="AQ41" i="87"/>
  <c r="BC41" i="87"/>
  <c r="AF41" i="87"/>
  <c r="AR41" i="87"/>
  <c r="BD41" i="87"/>
  <c r="AG41" i="87"/>
  <c r="AS41" i="87"/>
  <c r="AM41" i="87"/>
  <c r="BB41" i="87"/>
  <c r="AN41" i="87"/>
  <c r="AL41" i="87"/>
  <c r="AO41" i="87"/>
  <c r="AP41" i="87"/>
  <c r="AU41" i="87"/>
  <c r="AV41" i="87"/>
  <c r="AW41" i="87"/>
  <c r="AK41" i="87"/>
  <c r="AT41" i="87"/>
  <c r="AJ41" i="87"/>
  <c r="AI41" i="87"/>
  <c r="AX41" i="87"/>
  <c r="AY41" i="87"/>
  <c r="AZ41" i="87"/>
  <c r="AH41" i="87"/>
  <c r="BA41" i="87"/>
  <c r="AC41" i="87"/>
  <c r="AQ29" i="87"/>
  <c r="BC29" i="87"/>
  <c r="AF29" i="87"/>
  <c r="AR29" i="87"/>
  <c r="BD29" i="87"/>
  <c r="AG29" i="87"/>
  <c r="AS29" i="87"/>
  <c r="AJ29" i="87"/>
  <c r="AY29" i="87"/>
  <c r="AK29" i="87"/>
  <c r="AZ29" i="87"/>
  <c r="AX29" i="87"/>
  <c r="AH29" i="87"/>
  <c r="BA29" i="87"/>
  <c r="AI29" i="87"/>
  <c r="BB29" i="87"/>
  <c r="AM29" i="87"/>
  <c r="AN29" i="87"/>
  <c r="AO29" i="87"/>
  <c r="AL29" i="87"/>
  <c r="AP29" i="87"/>
  <c r="AT29" i="87"/>
  <c r="AU29" i="87"/>
  <c r="AV29" i="87"/>
  <c r="AW29" i="87"/>
  <c r="AC29" i="87"/>
  <c r="AQ17" i="87"/>
  <c r="BC17" i="87"/>
  <c r="AF17" i="87"/>
  <c r="AR17" i="87"/>
  <c r="BD17" i="87"/>
  <c r="AG17" i="87"/>
  <c r="AS17" i="87"/>
  <c r="AV17" i="87"/>
  <c r="AH17" i="87"/>
  <c r="AW17" i="87"/>
  <c r="AP17" i="87"/>
  <c r="AT17" i="87"/>
  <c r="AU17" i="87"/>
  <c r="BB17" i="87"/>
  <c r="AI17" i="87"/>
  <c r="AJ17" i="87"/>
  <c r="BA17" i="87"/>
  <c r="AN17" i="87"/>
  <c r="AO17" i="87"/>
  <c r="AK17" i="87"/>
  <c r="AL17" i="87"/>
  <c r="AM17" i="87"/>
  <c r="AZ17" i="87"/>
  <c r="AX17" i="87"/>
  <c r="AY17" i="87"/>
  <c r="AC17" i="87"/>
  <c r="AL62" i="87"/>
  <c r="AX62" i="87"/>
  <c r="AM62" i="87"/>
  <c r="AY62" i="87"/>
  <c r="AN62" i="87"/>
  <c r="AZ62" i="87"/>
  <c r="AS62" i="87"/>
  <c r="AT62" i="87"/>
  <c r="AF62" i="87"/>
  <c r="AU62" i="87"/>
  <c r="AW62" i="87"/>
  <c r="BA62" i="87"/>
  <c r="BC62" i="87"/>
  <c r="AP62" i="87"/>
  <c r="AQ62" i="87"/>
  <c r="BB62" i="87"/>
  <c r="BD62" i="87"/>
  <c r="AJ62" i="87"/>
  <c r="AO62" i="87"/>
  <c r="AI62" i="87"/>
  <c r="AK62" i="87"/>
  <c r="AR62" i="87"/>
  <c r="AV62" i="87"/>
  <c r="AG62" i="87"/>
  <c r="AH62" i="87"/>
  <c r="AT7" i="87"/>
  <c r="AA12" i="87"/>
  <c r="AC189" i="87"/>
  <c r="AC168" i="87"/>
  <c r="AC146" i="87"/>
  <c r="AC123" i="87"/>
  <c r="AC99" i="87"/>
  <c r="AC75" i="87"/>
  <c r="AC51" i="87"/>
  <c r="AC27" i="87"/>
  <c r="AR197" i="87"/>
  <c r="AS196" i="87"/>
  <c r="AT195" i="87"/>
  <c r="AS194" i="87"/>
  <c r="AI193" i="87"/>
  <c r="AX191" i="87"/>
  <c r="AN190" i="87"/>
  <c r="BC188" i="87"/>
  <c r="AV187" i="87"/>
  <c r="AK186" i="87"/>
  <c r="AZ184" i="87"/>
  <c r="AP183" i="87"/>
  <c r="AF182" i="87"/>
  <c r="AM180" i="87"/>
  <c r="AV178" i="87"/>
  <c r="BC176" i="87"/>
  <c r="AL175" i="87"/>
  <c r="AR173" i="87"/>
  <c r="BB171" i="87"/>
  <c r="AF170" i="87"/>
  <c r="AK168" i="87"/>
  <c r="AN166" i="87"/>
  <c r="AO164" i="87"/>
  <c r="AI160" i="87"/>
  <c r="AZ148" i="87"/>
  <c r="BA68" i="87"/>
  <c r="AF10" i="87"/>
  <c r="AR10" i="87"/>
  <c r="BD10" i="87"/>
  <c r="AL10" i="87"/>
  <c r="AX10" i="87"/>
  <c r="AM10" i="87"/>
  <c r="AY10" i="87"/>
  <c r="AN10" i="87"/>
  <c r="AZ10" i="87"/>
  <c r="AO10" i="87"/>
  <c r="BA10" i="87"/>
  <c r="AQ10" i="87"/>
  <c r="AS10" i="87"/>
  <c r="AU10" i="87"/>
  <c r="AV10" i="87"/>
  <c r="AW10" i="87"/>
  <c r="AG10" i="87"/>
  <c r="AH10" i="87"/>
  <c r="AT10" i="87"/>
  <c r="BB10" i="87"/>
  <c r="AI10" i="87"/>
  <c r="AK10" i="87"/>
  <c r="AJ10" i="87"/>
  <c r="AP10" i="87"/>
  <c r="BC10" i="87"/>
  <c r="AT8" i="87"/>
  <c r="AH8" i="87"/>
  <c r="AG9" i="87"/>
  <c r="AS9" i="87"/>
  <c r="AM9" i="87"/>
  <c r="AY9" i="87"/>
  <c r="AN9" i="87"/>
  <c r="AZ9" i="87"/>
  <c r="AO9" i="87"/>
  <c r="BA9" i="87"/>
  <c r="AP9" i="87"/>
  <c r="BB9" i="87"/>
  <c r="AU9" i="87"/>
  <c r="AV9" i="87"/>
  <c r="AF9" i="87"/>
  <c r="AT9" i="87"/>
  <c r="AW9" i="87"/>
  <c r="AX9" i="87"/>
  <c r="BD9" i="87"/>
  <c r="AH9" i="87"/>
  <c r="AI9" i="87"/>
  <c r="AJ9" i="87"/>
  <c r="AK9" i="87"/>
  <c r="AL9" i="87"/>
  <c r="AQ9" i="87"/>
  <c r="BC9" i="87"/>
  <c r="AR9" i="87"/>
  <c r="AS8" i="87"/>
  <c r="AG8" i="87"/>
  <c r="BD8" i="87"/>
  <c r="AR8" i="87"/>
  <c r="AF8" i="87"/>
  <c r="BC8" i="87"/>
  <c r="BE62" i="87" l="1"/>
  <c r="BF62" i="87" s="1"/>
  <c r="BE158" i="87"/>
  <c r="BF158" i="87" s="1"/>
  <c r="BE57" i="87"/>
  <c r="BF57" i="87" s="1"/>
  <c r="M8" i="87" l="1"/>
  <c r="AA8" i="87" s="1"/>
  <c r="AB8" i="87" s="1"/>
  <c r="M9" i="87"/>
  <c r="AA9" i="87" s="1"/>
  <c r="AB9" i="87" s="1"/>
  <c r="M10" i="87"/>
  <c r="AA10" i="87" s="1"/>
  <c r="AB10" i="87" s="1"/>
  <c r="M11" i="87"/>
  <c r="AA11" i="87" s="1"/>
  <c r="AB11" i="87" s="1"/>
  <c r="M12" i="87"/>
  <c r="M13" i="87"/>
  <c r="AA13" i="87" s="1"/>
  <c r="AB13" i="87" s="1"/>
  <c r="M14" i="87"/>
  <c r="AA14" i="87" s="1"/>
  <c r="AB14" i="87" s="1"/>
  <c r="M15" i="87"/>
  <c r="AA15" i="87" s="1"/>
  <c r="AB15" i="87" s="1"/>
  <c r="M16" i="87"/>
  <c r="AA16" i="87" s="1"/>
  <c r="AB16" i="87" s="1"/>
  <c r="M17" i="87"/>
  <c r="AA17" i="87" s="1"/>
  <c r="AB17" i="87" s="1"/>
  <c r="M18" i="87"/>
  <c r="AA18" i="87" s="1"/>
  <c r="AB18" i="87" s="1"/>
  <c r="M19" i="87"/>
  <c r="AA19" i="87" s="1"/>
  <c r="AB19" i="87" s="1"/>
  <c r="M20" i="87"/>
  <c r="AA20" i="87" s="1"/>
  <c r="AB20" i="87" s="1"/>
  <c r="M21" i="87"/>
  <c r="AA21" i="87" s="1"/>
  <c r="AB21" i="87" s="1"/>
  <c r="M22" i="87"/>
  <c r="AA22" i="87" s="1"/>
  <c r="AB22" i="87" s="1"/>
  <c r="M23" i="87"/>
  <c r="AA23" i="87" s="1"/>
  <c r="AB23" i="87" s="1"/>
  <c r="M24" i="87"/>
  <c r="AA24" i="87" s="1"/>
  <c r="AB24" i="87" s="1"/>
  <c r="M25" i="87"/>
  <c r="M26" i="87"/>
  <c r="M27" i="87"/>
  <c r="AA27" i="87" s="1"/>
  <c r="AB27" i="87" s="1"/>
  <c r="M28" i="87"/>
  <c r="M29" i="87"/>
  <c r="AA29" i="87" s="1"/>
  <c r="AB29" i="87" s="1"/>
  <c r="M30" i="87"/>
  <c r="AA30" i="87" s="1"/>
  <c r="AB30" i="87" s="1"/>
  <c r="M31" i="87"/>
  <c r="AA31" i="87" s="1"/>
  <c r="AB31" i="87" s="1"/>
  <c r="M32" i="87"/>
  <c r="AA32" i="87" s="1"/>
  <c r="AB32" i="87" s="1"/>
  <c r="M33" i="87"/>
  <c r="AA33" i="87" s="1"/>
  <c r="AB33" i="87" s="1"/>
  <c r="M34" i="87"/>
  <c r="AA34" i="87" s="1"/>
  <c r="AB34" i="87" s="1"/>
  <c r="M35" i="87"/>
  <c r="AA35" i="87" s="1"/>
  <c r="AB35" i="87" s="1"/>
  <c r="M36" i="87"/>
  <c r="AA36" i="87" s="1"/>
  <c r="AB36" i="87" s="1"/>
  <c r="M37" i="87"/>
  <c r="M38" i="87"/>
  <c r="AA38" i="87" s="1"/>
  <c r="AB38" i="87" s="1"/>
  <c r="M39" i="87"/>
  <c r="AA39" i="87" s="1"/>
  <c r="AB39" i="87" s="1"/>
  <c r="M40" i="87"/>
  <c r="AA40" i="87" s="1"/>
  <c r="AB40" i="87" s="1"/>
  <c r="M41" i="87"/>
  <c r="AA41" i="87" s="1"/>
  <c r="AB41" i="87" s="1"/>
  <c r="M42" i="87"/>
  <c r="AA42" i="87" s="1"/>
  <c r="AB42" i="87" s="1"/>
  <c r="M43" i="87"/>
  <c r="AA43" i="87" s="1"/>
  <c r="AB43" i="87" s="1"/>
  <c r="M44" i="87"/>
  <c r="AA44" i="87" s="1"/>
  <c r="AB44" i="87" s="1"/>
  <c r="M45" i="87"/>
  <c r="AA45" i="87" s="1"/>
  <c r="AB45" i="87" s="1"/>
  <c r="M46" i="87"/>
  <c r="AA46" i="87" s="1"/>
  <c r="AB46" i="87" s="1"/>
  <c r="M47" i="87"/>
  <c r="AA47" i="87" s="1"/>
  <c r="AB47" i="87" s="1"/>
  <c r="M48" i="87"/>
  <c r="AA48" i="87" s="1"/>
  <c r="AB48" i="87" s="1"/>
  <c r="M49" i="87"/>
  <c r="AA49" i="87" s="1"/>
  <c r="AB49" i="87" s="1"/>
  <c r="M50" i="87"/>
  <c r="AA50" i="87" s="1"/>
  <c r="AB50" i="87" s="1"/>
  <c r="M51" i="87"/>
  <c r="AA51" i="87" s="1"/>
  <c r="AB51" i="87" s="1"/>
  <c r="M52" i="87"/>
  <c r="AA52" i="87" s="1"/>
  <c r="AB52" i="87" s="1"/>
  <c r="M53" i="87"/>
  <c r="AA53" i="87" s="1"/>
  <c r="AB53" i="87" s="1"/>
  <c r="M54" i="87"/>
  <c r="AA54" i="87" s="1"/>
  <c r="AB54" i="87" s="1"/>
  <c r="M55" i="87"/>
  <c r="M56" i="87"/>
  <c r="AA56" i="87" s="1"/>
  <c r="AB56" i="87" s="1"/>
  <c r="M58" i="87"/>
  <c r="AA58" i="87" s="1"/>
  <c r="AB58" i="87" s="1"/>
  <c r="M59" i="87"/>
  <c r="AA59" i="87" s="1"/>
  <c r="AB59" i="87" s="1"/>
  <c r="M60" i="87"/>
  <c r="AA60" i="87" s="1"/>
  <c r="AB60" i="87" s="1"/>
  <c r="M61" i="87"/>
  <c r="AA61" i="87" s="1"/>
  <c r="AB61" i="87" s="1"/>
  <c r="M63" i="87"/>
  <c r="AA63" i="87" s="1"/>
  <c r="AB63" i="87" s="1"/>
  <c r="M64" i="87"/>
  <c r="AA64" i="87" s="1"/>
  <c r="AB64" i="87" s="1"/>
  <c r="M65" i="87"/>
  <c r="AA65" i="87" s="1"/>
  <c r="AB65" i="87" s="1"/>
  <c r="M66" i="87"/>
  <c r="AA66" i="87" s="1"/>
  <c r="AB66" i="87" s="1"/>
  <c r="M67" i="87"/>
  <c r="AA67" i="87" s="1"/>
  <c r="AB67" i="87" s="1"/>
  <c r="M68" i="87"/>
  <c r="AA68" i="87" s="1"/>
  <c r="AB68" i="87" s="1"/>
  <c r="M69" i="87"/>
  <c r="AA69" i="87" s="1"/>
  <c r="AB69" i="87" s="1"/>
  <c r="M70" i="87"/>
  <c r="AA70" i="87" s="1"/>
  <c r="AB70" i="87" s="1"/>
  <c r="M71" i="87"/>
  <c r="AA71" i="87" s="1"/>
  <c r="AB71" i="87" s="1"/>
  <c r="M72" i="87"/>
  <c r="M73" i="87"/>
  <c r="M74" i="87"/>
  <c r="AA74" i="87" s="1"/>
  <c r="AB74" i="87" s="1"/>
  <c r="M75" i="87"/>
  <c r="AA75" i="87" s="1"/>
  <c r="AB75" i="87" s="1"/>
  <c r="M76" i="87"/>
  <c r="AA76" i="87" s="1"/>
  <c r="AB76" i="87" s="1"/>
  <c r="M77" i="87"/>
  <c r="AA77" i="87" s="1"/>
  <c r="AB77" i="87" s="1"/>
  <c r="M78" i="87"/>
  <c r="AA78" i="87" s="1"/>
  <c r="AB78" i="87" s="1"/>
  <c r="M79" i="87"/>
  <c r="AA79" i="87" s="1"/>
  <c r="AB79" i="87" s="1"/>
  <c r="M80" i="87"/>
  <c r="AA80" i="87" s="1"/>
  <c r="AB80" i="87" s="1"/>
  <c r="M81" i="87"/>
  <c r="AA81" i="87" s="1"/>
  <c r="AB81" i="87" s="1"/>
  <c r="M82" i="87"/>
  <c r="AA82" i="87" s="1"/>
  <c r="AB82" i="87" s="1"/>
  <c r="M83" i="87"/>
  <c r="AA83" i="87" s="1"/>
  <c r="AB83" i="87" s="1"/>
  <c r="M84" i="87"/>
  <c r="AA84" i="87" s="1"/>
  <c r="AB84" i="87" s="1"/>
  <c r="M85" i="87"/>
  <c r="AA85" i="87" s="1"/>
  <c r="AB85" i="87" s="1"/>
  <c r="M86" i="87"/>
  <c r="M87" i="87"/>
  <c r="AA87" i="87" s="1"/>
  <c r="AB87" i="87" s="1"/>
  <c r="M88" i="87"/>
  <c r="M89" i="87"/>
  <c r="AA89" i="87" s="1"/>
  <c r="AB89" i="87" s="1"/>
  <c r="M90" i="87"/>
  <c r="AA90" i="87" s="1"/>
  <c r="AB90" i="87" s="1"/>
  <c r="M91" i="87"/>
  <c r="AA91" i="87" s="1"/>
  <c r="AB91" i="87" s="1"/>
  <c r="M92" i="87"/>
  <c r="AA92" i="87" s="1"/>
  <c r="AB92" i="87" s="1"/>
  <c r="M93" i="87"/>
  <c r="AA93" i="87" s="1"/>
  <c r="AB93" i="87" s="1"/>
  <c r="M94" i="87"/>
  <c r="AA94" i="87" s="1"/>
  <c r="AB94" i="87" s="1"/>
  <c r="M95" i="87"/>
  <c r="AA95" i="87" s="1"/>
  <c r="AB95" i="87" s="1"/>
  <c r="M96" i="87"/>
  <c r="AA96" i="87" s="1"/>
  <c r="AB96" i="87" s="1"/>
  <c r="M97" i="87"/>
  <c r="AA97" i="87" s="1"/>
  <c r="AB97" i="87" s="1"/>
  <c r="M98" i="87"/>
  <c r="AA98" i="87" s="1"/>
  <c r="AB98" i="87" s="1"/>
  <c r="M99" i="87"/>
  <c r="AA99" i="87" s="1"/>
  <c r="AB99" i="87" s="1"/>
  <c r="M100" i="87"/>
  <c r="M101" i="87"/>
  <c r="AA101" i="87" s="1"/>
  <c r="AB101" i="87" s="1"/>
  <c r="M102" i="87"/>
  <c r="AA102" i="87" s="1"/>
  <c r="AB102" i="87" s="1"/>
  <c r="M103" i="87"/>
  <c r="AA103" i="87" s="1"/>
  <c r="AB103" i="87" s="1"/>
  <c r="M104" i="87"/>
  <c r="AA104" i="87" s="1"/>
  <c r="AB104" i="87" s="1"/>
  <c r="M105" i="87"/>
  <c r="AA105" i="87" s="1"/>
  <c r="AB105" i="87" s="1"/>
  <c r="M106" i="87"/>
  <c r="AA106" i="87" s="1"/>
  <c r="AB106" i="87" s="1"/>
  <c r="M107" i="87"/>
  <c r="AA107" i="87" s="1"/>
  <c r="AB107" i="87" s="1"/>
  <c r="M108" i="87"/>
  <c r="AA108" i="87" s="1"/>
  <c r="AB108" i="87" s="1"/>
  <c r="M109" i="87"/>
  <c r="AA109" i="87" s="1"/>
  <c r="AB109" i="87" s="1"/>
  <c r="M110" i="87"/>
  <c r="AA110" i="87" s="1"/>
  <c r="AB110" i="87" s="1"/>
  <c r="M111" i="87"/>
  <c r="AA111" i="87" s="1"/>
  <c r="AB111" i="87" s="1"/>
  <c r="M112" i="87"/>
  <c r="AA112" i="87" s="1"/>
  <c r="AB112" i="87" s="1"/>
  <c r="M113" i="87"/>
  <c r="M114" i="87"/>
  <c r="AA114" i="87" s="1"/>
  <c r="AB114" i="87" s="1"/>
  <c r="M115" i="87"/>
  <c r="AA115" i="87" s="1"/>
  <c r="AB115" i="87" s="1"/>
  <c r="M116" i="87"/>
  <c r="AA116" i="87" s="1"/>
  <c r="AB116" i="87" s="1"/>
  <c r="M117" i="87"/>
  <c r="AA117" i="87" s="1"/>
  <c r="AB117" i="87" s="1"/>
  <c r="M118" i="87"/>
  <c r="M119" i="87"/>
  <c r="AA119" i="87" s="1"/>
  <c r="AB119" i="87" s="1"/>
  <c r="M120" i="87"/>
  <c r="AA120" i="87" s="1"/>
  <c r="AB120" i="87" s="1"/>
  <c r="M121" i="87"/>
  <c r="AA121" i="87" s="1"/>
  <c r="AB121" i="87" s="1"/>
  <c r="M122" i="87"/>
  <c r="AA122" i="87" s="1"/>
  <c r="AB122" i="87" s="1"/>
  <c r="M123" i="87"/>
  <c r="AA123" i="87" s="1"/>
  <c r="AB123" i="87" s="1"/>
  <c r="M124" i="87"/>
  <c r="AA124" i="87" s="1"/>
  <c r="AB124" i="87" s="1"/>
  <c r="M125" i="87"/>
  <c r="M126" i="87"/>
  <c r="AA126" i="87" s="1"/>
  <c r="AB126" i="87" s="1"/>
  <c r="M127" i="87"/>
  <c r="AA127" i="87" s="1"/>
  <c r="AB127" i="87" s="1"/>
  <c r="M128" i="87"/>
  <c r="AA128" i="87" s="1"/>
  <c r="AB128" i="87" s="1"/>
  <c r="M129" i="87"/>
  <c r="AA129" i="87" s="1"/>
  <c r="AB129" i="87" s="1"/>
  <c r="M130" i="87"/>
  <c r="AA130" i="87" s="1"/>
  <c r="AB130" i="87" s="1"/>
  <c r="M131" i="87"/>
  <c r="AA131" i="87" s="1"/>
  <c r="AB131" i="87" s="1"/>
  <c r="M132" i="87"/>
  <c r="AA132" i="87" s="1"/>
  <c r="AB132" i="87" s="1"/>
  <c r="M133" i="87"/>
  <c r="AA133" i="87" s="1"/>
  <c r="AB133" i="87" s="1"/>
  <c r="M134" i="87"/>
  <c r="AA134" i="87" s="1"/>
  <c r="AB134" i="87" s="1"/>
  <c r="M135" i="87"/>
  <c r="AA135" i="87" s="1"/>
  <c r="AB135" i="87" s="1"/>
  <c r="M136" i="87"/>
  <c r="AA136" i="87" s="1"/>
  <c r="AB136" i="87" s="1"/>
  <c r="M137" i="87"/>
  <c r="AA137" i="87" s="1"/>
  <c r="AB137" i="87" s="1"/>
  <c r="M138" i="87"/>
  <c r="AA138" i="87" s="1"/>
  <c r="AB138" i="87" s="1"/>
  <c r="M139" i="87"/>
  <c r="M140" i="87"/>
  <c r="AA140" i="87" s="1"/>
  <c r="AB140" i="87" s="1"/>
  <c r="M141" i="87"/>
  <c r="AA141" i="87" s="1"/>
  <c r="AB141" i="87" s="1"/>
  <c r="M142" i="87"/>
  <c r="AA142" i="87" s="1"/>
  <c r="AB142" i="87" s="1"/>
  <c r="M143" i="87"/>
  <c r="AA143" i="87" s="1"/>
  <c r="AB143" i="87" s="1"/>
  <c r="M144" i="87"/>
  <c r="AA144" i="87" s="1"/>
  <c r="AB144" i="87" s="1"/>
  <c r="M145" i="87"/>
  <c r="M146" i="87"/>
  <c r="AA146" i="87" s="1"/>
  <c r="AB146" i="87" s="1"/>
  <c r="M147" i="87"/>
  <c r="AA147" i="87" s="1"/>
  <c r="AB147" i="87" s="1"/>
  <c r="M148" i="87"/>
  <c r="AA148" i="87" s="1"/>
  <c r="AB148" i="87" s="1"/>
  <c r="M149" i="87"/>
  <c r="AA149" i="87" s="1"/>
  <c r="AB149" i="87" s="1"/>
  <c r="M150" i="87"/>
  <c r="AA150" i="87" s="1"/>
  <c r="AB150" i="87" s="1"/>
  <c r="M151" i="87"/>
  <c r="AA151" i="87" s="1"/>
  <c r="AB151" i="87" s="1"/>
  <c r="M152" i="87"/>
  <c r="M153" i="87"/>
  <c r="AA153" i="87" s="1"/>
  <c r="AB153" i="87" s="1"/>
  <c r="M154" i="87"/>
  <c r="AA154" i="87" s="1"/>
  <c r="AB154" i="87" s="1"/>
  <c r="M155" i="87"/>
  <c r="AA155" i="87" s="1"/>
  <c r="M156" i="87"/>
  <c r="AA156" i="87" s="1"/>
  <c r="AB156" i="87" s="1"/>
  <c r="M157" i="87"/>
  <c r="AA157" i="87" s="1"/>
  <c r="AB157" i="87" s="1"/>
  <c r="M159" i="87"/>
  <c r="AA159" i="87" s="1"/>
  <c r="AB159" i="87" s="1"/>
  <c r="M160" i="87"/>
  <c r="AA160" i="87" s="1"/>
  <c r="AB160" i="87" s="1"/>
  <c r="M161" i="87"/>
  <c r="AA161" i="87" s="1"/>
  <c r="AB161" i="87" s="1"/>
  <c r="M162" i="87"/>
  <c r="AA162" i="87" s="1"/>
  <c r="AB162" i="87" s="1"/>
  <c r="M163" i="87"/>
  <c r="AA163" i="87" s="1"/>
  <c r="AB163" i="87" s="1"/>
  <c r="M164" i="87"/>
  <c r="AA164" i="87" s="1"/>
  <c r="AB164" i="87" s="1"/>
  <c r="M165" i="87"/>
  <c r="AA165" i="87" s="1"/>
  <c r="AB165" i="87" s="1"/>
  <c r="M166" i="87"/>
  <c r="AA166" i="87" s="1"/>
  <c r="AB166" i="87" s="1"/>
  <c r="M167" i="87"/>
  <c r="AA167" i="87" s="1"/>
  <c r="AB167" i="87" s="1"/>
  <c r="M168" i="87"/>
  <c r="AA168" i="87" s="1"/>
  <c r="AB168" i="87" s="1"/>
  <c r="M169" i="87"/>
  <c r="AA169" i="87" s="1"/>
  <c r="AB169" i="87" s="1"/>
  <c r="M170" i="87"/>
  <c r="AA170" i="87" s="1"/>
  <c r="AB170" i="87" s="1"/>
  <c r="M171" i="87"/>
  <c r="AA171" i="87" s="1"/>
  <c r="AB171" i="87" s="1"/>
  <c r="M172" i="87"/>
  <c r="AA172" i="87" s="1"/>
  <c r="AB172" i="87" s="1"/>
  <c r="M173" i="87"/>
  <c r="AA173" i="87" s="1"/>
  <c r="AB173" i="87" s="1"/>
  <c r="M174" i="87"/>
  <c r="AA174" i="87" s="1"/>
  <c r="AB174" i="87" s="1"/>
  <c r="M175" i="87"/>
  <c r="AA175" i="87" s="1"/>
  <c r="AB175" i="87" s="1"/>
  <c r="M176" i="87"/>
  <c r="AA176" i="87" s="1"/>
  <c r="AB176" i="87" s="1"/>
  <c r="M177" i="87"/>
  <c r="AA177" i="87" s="1"/>
  <c r="AB177" i="87" s="1"/>
  <c r="M178" i="87"/>
  <c r="AA178" i="87" s="1"/>
  <c r="AB178" i="87" s="1"/>
  <c r="M179" i="87"/>
  <c r="AA179" i="87" s="1"/>
  <c r="AB179" i="87" s="1"/>
  <c r="M180" i="87"/>
  <c r="AA180" i="87" s="1"/>
  <c r="AB180" i="87" s="1"/>
  <c r="M181" i="87"/>
  <c r="AA181" i="87" s="1"/>
  <c r="AB181" i="87" s="1"/>
  <c r="M182" i="87"/>
  <c r="AA182" i="87" s="1"/>
  <c r="AB182" i="87" s="1"/>
  <c r="M183" i="87"/>
  <c r="AA183" i="87" s="1"/>
  <c r="AB183" i="87" s="1"/>
  <c r="M184" i="87"/>
  <c r="AA184" i="87" s="1"/>
  <c r="AB184" i="87" s="1"/>
  <c r="M185" i="87"/>
  <c r="AA185" i="87" s="1"/>
  <c r="AB185" i="87" s="1"/>
  <c r="M186" i="87"/>
  <c r="AA186" i="87" s="1"/>
  <c r="AB186" i="87" s="1"/>
  <c r="M187" i="87"/>
  <c r="AA187" i="87" s="1"/>
  <c r="AB187" i="87" s="1"/>
  <c r="M188" i="87"/>
  <c r="AA188" i="87" s="1"/>
  <c r="AB188" i="87" s="1"/>
  <c r="M189" i="87"/>
  <c r="AA189" i="87" s="1"/>
  <c r="AB189" i="87" s="1"/>
  <c r="M190" i="87"/>
  <c r="AA190" i="87" s="1"/>
  <c r="AB190" i="87" s="1"/>
  <c r="M191" i="87"/>
  <c r="AA191" i="87" s="1"/>
  <c r="AB191" i="87" s="1"/>
  <c r="M192" i="87"/>
  <c r="AA192" i="87" s="1"/>
  <c r="AB192" i="87" s="1"/>
  <c r="M193" i="87"/>
  <c r="AA193" i="87" s="1"/>
  <c r="AB193" i="87" s="1"/>
  <c r="M194" i="87"/>
  <c r="AA194" i="87" s="1"/>
  <c r="AB194" i="87" s="1"/>
  <c r="M195" i="87"/>
  <c r="AA195" i="87" s="1"/>
  <c r="AB195" i="87" s="1"/>
  <c r="M196" i="87"/>
  <c r="AA196" i="87" s="1"/>
  <c r="AB196" i="87" s="1"/>
  <c r="M197" i="87"/>
  <c r="AA197" i="87" s="1"/>
  <c r="AB197" i="87" s="1"/>
  <c r="M7" i="87"/>
  <c r="AA7" i="87" l="1"/>
  <c r="AB7" i="87" s="1"/>
  <c r="S20" i="91"/>
  <c r="U29" i="89"/>
  <c r="H31" i="52"/>
  <c r="T20" i="91"/>
  <c r="H32" i="52"/>
  <c r="U20" i="91"/>
  <c r="H33" i="52"/>
  <c r="V20" i="91"/>
  <c r="H34" i="52"/>
  <c r="W20" i="91"/>
  <c r="H35" i="52"/>
  <c r="X20" i="91"/>
  <c r="Y20" i="91"/>
  <c r="H30" i="52"/>
  <c r="S13" i="91"/>
  <c r="W32" i="91"/>
  <c r="T18" i="91"/>
  <c r="X12" i="91"/>
  <c r="Y15" i="91"/>
  <c r="S95" i="91"/>
  <c r="T95" i="91"/>
  <c r="U95" i="91"/>
  <c r="V95" i="91"/>
  <c r="W95" i="91"/>
  <c r="X95" i="91"/>
  <c r="Y95" i="91"/>
  <c r="T29" i="91"/>
  <c r="T30" i="91"/>
  <c r="U31" i="91"/>
  <c r="Y31" i="91"/>
  <c r="W31" i="91"/>
  <c r="V31" i="91"/>
  <c r="X67" i="91"/>
  <c r="Y67" i="91"/>
  <c r="U67" i="91"/>
  <c r="W67" i="91"/>
  <c r="V67" i="91"/>
  <c r="S67" i="91"/>
  <c r="T67" i="91"/>
  <c r="V60" i="91"/>
  <c r="Y60" i="91"/>
  <c r="W60" i="91"/>
  <c r="X60" i="91"/>
  <c r="S60" i="91"/>
  <c r="T60" i="91"/>
  <c r="U60" i="91"/>
  <c r="U52" i="91"/>
  <c r="V52" i="91"/>
  <c r="W52" i="91"/>
  <c r="X52" i="91"/>
  <c r="T52" i="91"/>
  <c r="Y52" i="91"/>
  <c r="S52" i="91"/>
  <c r="U43" i="91"/>
  <c r="X43" i="91"/>
  <c r="Y43" i="91"/>
  <c r="W43" i="91"/>
  <c r="S43" i="91"/>
  <c r="V43" i="91"/>
  <c r="T43" i="91"/>
  <c r="S37" i="91"/>
  <c r="U37" i="91"/>
  <c r="W37" i="91"/>
  <c r="X37" i="91"/>
  <c r="Y37" i="91"/>
  <c r="W29" i="91"/>
  <c r="X29" i="91"/>
  <c r="Y29" i="91"/>
  <c r="U11" i="91"/>
  <c r="S11" i="91"/>
  <c r="W74" i="91"/>
  <c r="X74" i="91"/>
  <c r="Y74" i="91"/>
  <c r="U74" i="91"/>
  <c r="V74" i="91"/>
  <c r="T74" i="91"/>
  <c r="S74" i="91"/>
  <c r="T71" i="91"/>
  <c r="U71" i="91"/>
  <c r="V71" i="91"/>
  <c r="W71" i="91"/>
  <c r="X71" i="91"/>
  <c r="Y71" i="91"/>
  <c r="S71" i="91"/>
  <c r="T50" i="91"/>
  <c r="W50" i="91"/>
  <c r="X50" i="91"/>
  <c r="Y50" i="91"/>
  <c r="U50" i="91"/>
  <c r="V50" i="91"/>
  <c r="S50" i="91"/>
  <c r="S21" i="91"/>
  <c r="W21" i="91"/>
  <c r="U21" i="91"/>
  <c r="W65" i="91"/>
  <c r="Y65" i="91"/>
  <c r="S65" i="91"/>
  <c r="T65" i="91"/>
  <c r="U65" i="91"/>
  <c r="V65" i="91"/>
  <c r="X65" i="91"/>
  <c r="S35" i="91"/>
  <c r="U35" i="91"/>
  <c r="W35" i="91"/>
  <c r="Y35" i="91"/>
  <c r="S57" i="91"/>
  <c r="V57" i="91"/>
  <c r="W57" i="91"/>
  <c r="X57" i="91"/>
  <c r="Y57" i="91"/>
  <c r="U57" i="91"/>
  <c r="T57" i="91"/>
  <c r="X14" i="91"/>
  <c r="V14" i="91"/>
  <c r="X91" i="91"/>
  <c r="Y91" i="91"/>
  <c r="T91" i="91"/>
  <c r="V91" i="91"/>
  <c r="S91" i="91"/>
  <c r="U91" i="91"/>
  <c r="W91" i="91"/>
  <c r="V48" i="91"/>
  <c r="X48" i="91"/>
  <c r="Y48" i="91"/>
  <c r="W48" i="91"/>
  <c r="S48" i="91"/>
  <c r="T48" i="91"/>
  <c r="U48" i="91"/>
  <c r="X34" i="91"/>
  <c r="U34" i="91"/>
  <c r="Y34" i="91"/>
  <c r="Y27" i="91"/>
  <c r="V27" i="91"/>
  <c r="Y84" i="91"/>
  <c r="W84" i="91"/>
  <c r="X84" i="91"/>
  <c r="V84" i="91"/>
  <c r="S84" i="91"/>
  <c r="T84" i="91"/>
  <c r="U84" i="91"/>
  <c r="S56" i="91"/>
  <c r="T56" i="91"/>
  <c r="U56" i="91"/>
  <c r="V56" i="91"/>
  <c r="W56" i="91"/>
  <c r="X56" i="91"/>
  <c r="Y56" i="91"/>
  <c r="Y39" i="91"/>
  <c r="S39" i="91"/>
  <c r="U39" i="91"/>
  <c r="V39" i="91"/>
  <c r="W39" i="91"/>
  <c r="X39" i="91"/>
  <c r="W9" i="91"/>
  <c r="U9" i="91"/>
  <c r="X70" i="91"/>
  <c r="Y70" i="91"/>
  <c r="S70" i="91"/>
  <c r="T70" i="91"/>
  <c r="U70" i="91"/>
  <c r="V70" i="91"/>
  <c r="W70" i="91"/>
  <c r="U55" i="91"/>
  <c r="X55" i="91"/>
  <c r="Y55" i="91"/>
  <c r="V55" i="91"/>
  <c r="S55" i="91"/>
  <c r="W55" i="91"/>
  <c r="T55" i="91"/>
  <c r="S33" i="91"/>
  <c r="W33" i="91"/>
  <c r="U33" i="91"/>
  <c r="T33" i="91"/>
  <c r="T26" i="91"/>
  <c r="X26" i="91"/>
  <c r="V26" i="91"/>
  <c r="V69" i="91"/>
  <c r="W69" i="91"/>
  <c r="X69" i="91"/>
  <c r="U69" i="91"/>
  <c r="Y69" i="91"/>
  <c r="S69" i="91"/>
  <c r="T69" i="91"/>
  <c r="S54" i="91"/>
  <c r="T54" i="91"/>
  <c r="U54" i="91"/>
  <c r="V54" i="91"/>
  <c r="W54" i="91"/>
  <c r="X54" i="91"/>
  <c r="Y54" i="91"/>
  <c r="T44" i="91"/>
  <c r="V44" i="91"/>
  <c r="W44" i="91"/>
  <c r="X44" i="91"/>
  <c r="Y44" i="91"/>
  <c r="T59" i="91"/>
  <c r="U59" i="91"/>
  <c r="V59" i="91"/>
  <c r="W59" i="91"/>
  <c r="X59" i="91"/>
  <c r="Y59" i="91"/>
  <c r="S59" i="91"/>
  <c r="Y51" i="91"/>
  <c r="S51" i="91"/>
  <c r="T51" i="91"/>
  <c r="U51" i="91"/>
  <c r="V51" i="91"/>
  <c r="W51" i="91"/>
  <c r="X51" i="91"/>
  <c r="S42" i="91"/>
  <c r="T42" i="91"/>
  <c r="V42" i="91"/>
  <c r="X42" i="91"/>
  <c r="Y42" i="91"/>
  <c r="S28" i="91"/>
  <c r="V28" i="91"/>
  <c r="T28" i="91"/>
  <c r="U23" i="91"/>
  <c r="S23" i="91"/>
  <c r="S7" i="91"/>
  <c r="W7" i="91"/>
  <c r="U7" i="91"/>
  <c r="X7" i="91"/>
  <c r="Y7" i="91"/>
  <c r="V7" i="91"/>
  <c r="T7" i="91"/>
  <c r="S77" i="91"/>
  <c r="X77" i="91"/>
  <c r="Y77" i="91"/>
  <c r="W77" i="91"/>
  <c r="T77" i="91"/>
  <c r="U77" i="91"/>
  <c r="V77" i="91"/>
  <c r="X58" i="91"/>
  <c r="Y58" i="91"/>
  <c r="S58" i="91"/>
  <c r="T58" i="91"/>
  <c r="U58" i="91"/>
  <c r="V58" i="91"/>
  <c r="W58" i="91"/>
  <c r="U93" i="91"/>
  <c r="S9" i="91"/>
  <c r="X10" i="91"/>
  <c r="V12" i="91"/>
  <c r="T14" i="91"/>
  <c r="T86" i="91"/>
  <c r="U86" i="91"/>
  <c r="V93" i="91"/>
  <c r="T9" i="91"/>
  <c r="Y10" i="91"/>
  <c r="W12" i="91"/>
  <c r="U14" i="91"/>
  <c r="S16" i="91"/>
  <c r="X17" i="91"/>
  <c r="V19" i="91"/>
  <c r="T21" i="91"/>
  <c r="Y22" i="91"/>
  <c r="W24" i="91"/>
  <c r="U26" i="91"/>
  <c r="W93" i="91"/>
  <c r="X93" i="91"/>
  <c r="V9" i="91"/>
  <c r="T11" i="91"/>
  <c r="Y12" i="91"/>
  <c r="W14" i="91"/>
  <c r="U16" i="91"/>
  <c r="S18" i="91"/>
  <c r="X19" i="91"/>
  <c r="V21" i="91"/>
  <c r="T23" i="91"/>
  <c r="Y24" i="91"/>
  <c r="W26" i="91"/>
  <c r="U28" i="91"/>
  <c r="S30" i="91"/>
  <c r="X31" i="91"/>
  <c r="V33" i="91"/>
  <c r="T35" i="91"/>
  <c r="W86" i="91"/>
  <c r="X86" i="91"/>
  <c r="Y93" i="91"/>
  <c r="S8" i="91"/>
  <c r="X9" i="91"/>
  <c r="V11" i="91"/>
  <c r="T13" i="91"/>
  <c r="Y14" i="91"/>
  <c r="W16" i="91"/>
  <c r="U18" i="91"/>
  <c r="X21" i="91"/>
  <c r="V23" i="91"/>
  <c r="T25" i="91"/>
  <c r="Y26" i="91"/>
  <c r="W28" i="91"/>
  <c r="U30" i="91"/>
  <c r="S32" i="91"/>
  <c r="X33" i="91"/>
  <c r="V35" i="91"/>
  <c r="T37" i="91"/>
  <c r="Y38" i="91"/>
  <c r="W40" i="91"/>
  <c r="U42" i="91"/>
  <c r="S44" i="91"/>
  <c r="X45" i="91"/>
  <c r="V47" i="91"/>
  <c r="T49" i="91"/>
  <c r="Y86" i="91"/>
  <c r="T8" i="91"/>
  <c r="Y9" i="91"/>
  <c r="W11" i="91"/>
  <c r="U13" i="91"/>
  <c r="S15" i="91"/>
  <c r="X16" i="91"/>
  <c r="V18" i="91"/>
  <c r="Y21" i="91"/>
  <c r="W23" i="91"/>
  <c r="U25" i="91"/>
  <c r="S27" i="91"/>
  <c r="X28" i="91"/>
  <c r="V30" i="91"/>
  <c r="T32" i="91"/>
  <c r="Y33" i="91"/>
  <c r="U8" i="91"/>
  <c r="S10" i="91"/>
  <c r="X11" i="91"/>
  <c r="V13" i="91"/>
  <c r="T15" i="91"/>
  <c r="Y16" i="91"/>
  <c r="W18" i="91"/>
  <c r="S22" i="91"/>
  <c r="X23" i="91"/>
  <c r="V25" i="91"/>
  <c r="T27" i="91"/>
  <c r="Y28" i="91"/>
  <c r="W30" i="91"/>
  <c r="U32" i="91"/>
  <c r="S34" i="91"/>
  <c r="X35" i="91"/>
  <c r="V37" i="91"/>
  <c r="T39" i="91"/>
  <c r="Y40" i="91"/>
  <c r="W42" i="91"/>
  <c r="U44" i="91"/>
  <c r="S46" i="91"/>
  <c r="X47" i="91"/>
  <c r="V49" i="91"/>
  <c r="V86" i="91"/>
  <c r="V8" i="91"/>
  <c r="T10" i="91"/>
  <c r="Y11" i="91"/>
  <c r="W13" i="91"/>
  <c r="U15" i="91"/>
  <c r="S17" i="91"/>
  <c r="X18" i="91"/>
  <c r="T22" i="91"/>
  <c r="Y23" i="91"/>
  <c r="W25" i="91"/>
  <c r="U27" i="91"/>
  <c r="S29" i="91"/>
  <c r="X30" i="91"/>
  <c r="V32" i="91"/>
  <c r="T34" i="91"/>
  <c r="W8" i="91"/>
  <c r="U10" i="91"/>
  <c r="S12" i="91"/>
  <c r="X13" i="91"/>
  <c r="V15" i="91"/>
  <c r="T17" i="91"/>
  <c r="Y18" i="91"/>
  <c r="X8" i="91"/>
  <c r="V10" i="91"/>
  <c r="T12" i="91"/>
  <c r="Y13" i="91"/>
  <c r="W15" i="91"/>
  <c r="U17" i="91"/>
  <c r="S19" i="91"/>
  <c r="V22" i="91"/>
  <c r="T24" i="91"/>
  <c r="Y25" i="91"/>
  <c r="W27" i="91"/>
  <c r="U29" i="91"/>
  <c r="S31" i="91"/>
  <c r="X32" i="91"/>
  <c r="V34" i="91"/>
  <c r="S86" i="91"/>
  <c r="Y8" i="91"/>
  <c r="W10" i="91"/>
  <c r="U12" i="91"/>
  <c r="S14" i="91"/>
  <c r="X15" i="91"/>
  <c r="V17" i="91"/>
  <c r="T19" i="91"/>
  <c r="W22" i="91"/>
  <c r="U24" i="91"/>
  <c r="S26" i="91"/>
  <c r="X27" i="91"/>
  <c r="V29" i="91"/>
  <c r="T31" i="91"/>
  <c r="Y32" i="91"/>
  <c r="W34" i="91"/>
  <c r="W41" i="91"/>
  <c r="X41" i="91"/>
  <c r="S41" i="91"/>
  <c r="Y41" i="91"/>
  <c r="T41" i="91"/>
  <c r="U41" i="91"/>
  <c r="V41" i="91"/>
  <c r="S78" i="91"/>
  <c r="T78" i="91"/>
  <c r="U78" i="91"/>
  <c r="V78" i="91"/>
  <c r="W78" i="91"/>
  <c r="X78" i="91"/>
  <c r="Y78" i="91"/>
  <c r="S68" i="91"/>
  <c r="T68" i="91"/>
  <c r="U68" i="91"/>
  <c r="V68" i="91"/>
  <c r="W68" i="91"/>
  <c r="X68" i="91"/>
  <c r="Y68" i="91"/>
  <c r="V24" i="91"/>
  <c r="S24" i="91"/>
  <c r="X24" i="91"/>
  <c r="S75" i="91"/>
  <c r="T75" i="91"/>
  <c r="U75" i="91"/>
  <c r="Y75" i="91"/>
  <c r="V75" i="91"/>
  <c r="W75" i="91"/>
  <c r="X75" i="91"/>
  <c r="S82" i="91"/>
  <c r="T82" i="91"/>
  <c r="U82" i="91"/>
  <c r="V82" i="91"/>
  <c r="W82" i="91"/>
  <c r="X82" i="91"/>
  <c r="Y82" i="91"/>
  <c r="S66" i="91"/>
  <c r="T66" i="91"/>
  <c r="U66" i="91"/>
  <c r="V66" i="91"/>
  <c r="W66" i="91"/>
  <c r="X66" i="91"/>
  <c r="Y66" i="91"/>
  <c r="V36" i="91"/>
  <c r="Y36" i="91"/>
  <c r="S36" i="91"/>
  <c r="W36" i="91"/>
  <c r="X36" i="91"/>
  <c r="T36" i="91"/>
  <c r="U36" i="91"/>
  <c r="X22" i="91"/>
  <c r="U22" i="91"/>
  <c r="V16" i="91"/>
  <c r="T16" i="91"/>
  <c r="U88" i="91"/>
  <c r="V88" i="91"/>
  <c r="W88" i="91"/>
  <c r="X88" i="91"/>
  <c r="S88" i="91"/>
  <c r="Y88" i="91"/>
  <c r="T88" i="91"/>
  <c r="S87" i="91"/>
  <c r="W87" i="91"/>
  <c r="Y87" i="91"/>
  <c r="T87" i="91"/>
  <c r="U87" i="91"/>
  <c r="X87" i="91"/>
  <c r="V87" i="91"/>
  <c r="T64" i="91"/>
  <c r="U64" i="91"/>
  <c r="V64" i="91"/>
  <c r="W64" i="91"/>
  <c r="X64" i="91"/>
  <c r="Y64" i="91"/>
  <c r="S64" i="91"/>
  <c r="U76" i="91"/>
  <c r="V76" i="91"/>
  <c r="W76" i="91"/>
  <c r="X76" i="91"/>
  <c r="Y76" i="91"/>
  <c r="S76" i="91"/>
  <c r="T76" i="91"/>
  <c r="S90" i="91"/>
  <c r="T90" i="91"/>
  <c r="U90" i="91"/>
  <c r="V90" i="91"/>
  <c r="W90" i="91"/>
  <c r="Y90" i="91"/>
  <c r="X90" i="91"/>
  <c r="S85" i="91"/>
  <c r="T85" i="91"/>
  <c r="U85" i="91"/>
  <c r="V85" i="91"/>
  <c r="X85" i="91"/>
  <c r="W85" i="91"/>
  <c r="Y85" i="91"/>
  <c r="U81" i="91"/>
  <c r="V81" i="91"/>
  <c r="W81" i="91"/>
  <c r="X81" i="91"/>
  <c r="Y81" i="91"/>
  <c r="S81" i="91"/>
  <c r="T81" i="91"/>
  <c r="S49" i="91"/>
  <c r="U49" i="91"/>
  <c r="W49" i="91"/>
  <c r="X49" i="91"/>
  <c r="Y49" i="91"/>
  <c r="U40" i="91"/>
  <c r="V40" i="91"/>
  <c r="S40" i="91"/>
  <c r="X40" i="91"/>
  <c r="T40" i="91"/>
  <c r="U19" i="91"/>
  <c r="Y19" i="91"/>
  <c r="W19" i="91"/>
  <c r="T89" i="91"/>
  <c r="V89" i="91"/>
  <c r="Y89" i="91"/>
  <c r="S89" i="91"/>
  <c r="U89" i="91"/>
  <c r="X89" i="91"/>
  <c r="W89" i="91"/>
  <c r="Y63" i="91"/>
  <c r="S63" i="91"/>
  <c r="T63" i="91"/>
  <c r="U63" i="91"/>
  <c r="V63" i="91"/>
  <c r="W63" i="91"/>
  <c r="X63" i="91"/>
  <c r="T47" i="91"/>
  <c r="U47" i="91"/>
  <c r="W47" i="91"/>
  <c r="S47" i="91"/>
  <c r="Y47" i="91"/>
  <c r="S80" i="91"/>
  <c r="T80" i="91"/>
  <c r="U80" i="91"/>
  <c r="V80" i="91"/>
  <c r="W80" i="91"/>
  <c r="X80" i="91"/>
  <c r="Y80" i="91"/>
  <c r="S73" i="91"/>
  <c r="T73" i="91"/>
  <c r="U73" i="91"/>
  <c r="V73" i="91"/>
  <c r="W73" i="91"/>
  <c r="X73" i="91"/>
  <c r="Y73" i="91"/>
  <c r="T62" i="91"/>
  <c r="W62" i="91"/>
  <c r="X62" i="91"/>
  <c r="Y62" i="91"/>
  <c r="U62" i="91"/>
  <c r="S62" i="91"/>
  <c r="V62" i="91"/>
  <c r="X46" i="91"/>
  <c r="T46" i="91"/>
  <c r="Y46" i="91"/>
  <c r="U46" i="91"/>
  <c r="V46" i="91"/>
  <c r="W46" i="91"/>
  <c r="W17" i="91"/>
  <c r="Y17" i="91"/>
  <c r="X79" i="91"/>
  <c r="Y79" i="91"/>
  <c r="W79" i="91"/>
  <c r="V79" i="91"/>
  <c r="U79" i="91"/>
  <c r="S79" i="91"/>
  <c r="T79" i="91"/>
  <c r="Y72" i="91"/>
  <c r="V72" i="91"/>
  <c r="W72" i="91"/>
  <c r="S72" i="91"/>
  <c r="T72" i="91"/>
  <c r="X72" i="91"/>
  <c r="U72" i="91"/>
  <c r="S61" i="91"/>
  <c r="T61" i="91"/>
  <c r="U61" i="91"/>
  <c r="V61" i="91"/>
  <c r="W61" i="91"/>
  <c r="X61" i="91"/>
  <c r="Y61" i="91"/>
  <c r="W53" i="91"/>
  <c r="X53" i="91"/>
  <c r="Y53" i="91"/>
  <c r="S53" i="91"/>
  <c r="T53" i="91"/>
  <c r="U53" i="91"/>
  <c r="V53" i="91"/>
  <c r="S45" i="91"/>
  <c r="V45" i="91"/>
  <c r="W45" i="91"/>
  <c r="Y45" i="91"/>
  <c r="T45" i="91"/>
  <c r="U45" i="91"/>
  <c r="T38" i="91"/>
  <c r="U38" i="91"/>
  <c r="W38" i="91"/>
  <c r="X38" i="91"/>
  <c r="V38" i="91"/>
  <c r="S38" i="91"/>
  <c r="Y30" i="91"/>
  <c r="S25" i="91"/>
  <c r="X25" i="91"/>
  <c r="T83" i="91"/>
  <c r="U83" i="91"/>
  <c r="V83" i="91"/>
  <c r="W83" i="91"/>
  <c r="X83" i="91"/>
  <c r="Y83" i="91"/>
  <c r="S83" i="91"/>
  <c r="T93" i="91"/>
  <c r="BE8" i="87"/>
  <c r="BE9" i="87"/>
  <c r="BE10" i="87"/>
  <c r="BE11" i="87"/>
  <c r="BE12" i="87"/>
  <c r="BE13" i="87"/>
  <c r="BE14" i="87"/>
  <c r="BE15" i="87"/>
  <c r="BE16" i="87"/>
  <c r="BE17" i="87"/>
  <c r="BE18" i="87"/>
  <c r="BE19" i="87"/>
  <c r="BE20" i="87"/>
  <c r="BE21" i="87"/>
  <c r="BE22" i="87"/>
  <c r="BE23" i="87"/>
  <c r="BE24" i="87"/>
  <c r="BE25" i="87"/>
  <c r="BE26" i="87"/>
  <c r="BE27" i="87"/>
  <c r="BE28" i="87"/>
  <c r="BE29" i="87"/>
  <c r="BE30" i="87"/>
  <c r="BE31" i="87"/>
  <c r="BE32" i="87"/>
  <c r="BE33" i="87"/>
  <c r="BE34" i="87"/>
  <c r="BE35" i="87"/>
  <c r="BE36" i="87"/>
  <c r="BE37" i="87"/>
  <c r="BE38" i="87"/>
  <c r="BE39" i="87"/>
  <c r="BE40" i="87"/>
  <c r="BE41" i="87"/>
  <c r="BE42" i="87"/>
  <c r="BE43" i="87"/>
  <c r="BE44" i="87"/>
  <c r="BE45" i="87"/>
  <c r="BE46" i="87"/>
  <c r="BE47" i="87"/>
  <c r="BE48" i="87"/>
  <c r="BE49" i="87"/>
  <c r="BE50" i="87"/>
  <c r="BE51" i="87"/>
  <c r="BE52" i="87"/>
  <c r="BE53" i="87"/>
  <c r="BE54" i="87"/>
  <c r="BE55" i="87"/>
  <c r="BE56" i="87"/>
  <c r="BE58" i="87"/>
  <c r="BE59" i="87"/>
  <c r="BE60" i="87"/>
  <c r="BE61" i="87"/>
  <c r="BE63" i="87"/>
  <c r="BE64" i="87"/>
  <c r="BE65" i="87"/>
  <c r="BE66" i="87"/>
  <c r="BE67" i="87"/>
  <c r="BE68" i="87"/>
  <c r="BE69" i="87"/>
  <c r="BE70" i="87"/>
  <c r="BE71" i="87"/>
  <c r="BE72" i="87"/>
  <c r="BE73" i="87"/>
  <c r="BE74" i="87"/>
  <c r="BE75" i="87"/>
  <c r="BE76" i="87"/>
  <c r="BE77" i="87"/>
  <c r="BE78" i="87"/>
  <c r="BE79" i="87"/>
  <c r="BE80" i="87"/>
  <c r="BE81" i="87"/>
  <c r="BE82" i="87"/>
  <c r="BE83" i="87"/>
  <c r="BE84" i="87"/>
  <c r="BE85" i="87"/>
  <c r="BE86" i="87"/>
  <c r="BE87" i="87"/>
  <c r="BE88" i="87"/>
  <c r="BE89" i="87"/>
  <c r="BE90" i="87"/>
  <c r="BE91" i="87"/>
  <c r="BE92" i="87"/>
  <c r="BE93" i="87"/>
  <c r="BE94" i="87"/>
  <c r="BE95" i="87"/>
  <c r="BE96" i="87"/>
  <c r="BE97" i="87"/>
  <c r="BE98" i="87"/>
  <c r="BE99" i="87"/>
  <c r="BE100" i="87"/>
  <c r="BE101" i="87"/>
  <c r="BE102" i="87"/>
  <c r="BE103" i="87"/>
  <c r="BE104" i="87"/>
  <c r="BE105" i="87"/>
  <c r="BE106" i="87"/>
  <c r="BE107" i="87"/>
  <c r="BE108" i="87"/>
  <c r="BE109" i="87"/>
  <c r="BE110" i="87"/>
  <c r="BE111" i="87"/>
  <c r="BE112" i="87"/>
  <c r="BE113" i="87"/>
  <c r="BE114" i="87"/>
  <c r="BE115" i="87"/>
  <c r="BE116" i="87"/>
  <c r="BE117" i="87"/>
  <c r="BE118" i="87"/>
  <c r="BE119" i="87"/>
  <c r="BE120" i="87"/>
  <c r="BE121" i="87"/>
  <c r="BE122" i="87"/>
  <c r="BE123" i="87"/>
  <c r="BE124" i="87"/>
  <c r="BE125" i="87"/>
  <c r="BE126" i="87"/>
  <c r="BE127" i="87"/>
  <c r="BE128" i="87"/>
  <c r="BE129" i="87"/>
  <c r="BE130" i="87"/>
  <c r="BE131" i="87"/>
  <c r="BE132" i="87"/>
  <c r="BE133" i="87"/>
  <c r="BE134" i="87"/>
  <c r="BE135" i="87"/>
  <c r="BE136" i="87"/>
  <c r="BE137" i="87"/>
  <c r="BE138" i="87"/>
  <c r="BE139" i="87"/>
  <c r="BE140" i="87"/>
  <c r="BE141" i="87"/>
  <c r="BE142" i="87"/>
  <c r="BE143" i="87"/>
  <c r="BE144" i="87"/>
  <c r="BE145" i="87"/>
  <c r="BE146" i="87"/>
  <c r="BE147" i="87"/>
  <c r="BE148" i="87"/>
  <c r="BE149" i="87"/>
  <c r="BE150" i="87"/>
  <c r="BE151" i="87"/>
  <c r="BE152" i="87"/>
  <c r="BE153" i="87"/>
  <c r="BE154" i="87"/>
  <c r="BE155" i="87"/>
  <c r="BE156" i="87"/>
  <c r="BE157" i="87"/>
  <c r="BE159" i="87"/>
  <c r="BE160" i="87"/>
  <c r="BE161" i="87"/>
  <c r="BE162" i="87"/>
  <c r="BE163" i="87"/>
  <c r="BE164" i="87"/>
  <c r="BE165" i="87"/>
  <c r="BE166" i="87"/>
  <c r="BE167" i="87"/>
  <c r="BE168" i="87"/>
  <c r="BE169" i="87"/>
  <c r="BE170" i="87"/>
  <c r="BE171" i="87"/>
  <c r="BE172" i="87"/>
  <c r="BE173" i="87"/>
  <c r="BE174" i="87"/>
  <c r="BE175" i="87"/>
  <c r="BE176" i="87"/>
  <c r="BE177" i="87"/>
  <c r="BE178" i="87"/>
  <c r="BE179" i="87"/>
  <c r="BE180" i="87"/>
  <c r="BE181" i="87"/>
  <c r="BE182" i="87"/>
  <c r="BE183" i="87"/>
  <c r="BE184" i="87"/>
  <c r="BE185" i="87"/>
  <c r="BE186" i="87"/>
  <c r="BE187" i="87"/>
  <c r="BE188" i="87"/>
  <c r="BE189" i="87"/>
  <c r="BE190" i="87"/>
  <c r="BE191" i="87"/>
  <c r="BE192" i="87"/>
  <c r="BE193" i="87"/>
  <c r="BE194" i="87"/>
  <c r="BE195" i="87"/>
  <c r="BE196" i="87"/>
  <c r="BE197" i="87"/>
  <c r="BE7" i="87"/>
  <c r="T92" i="91" l="1"/>
  <c r="S11" i="43" l="1"/>
  <c r="R11" i="43"/>
  <c r="Q11" i="43"/>
  <c r="P11" i="43"/>
  <c r="F11" i="43"/>
  <c r="E11" i="43"/>
  <c r="D11" i="43"/>
  <c r="C11" i="43"/>
  <c r="J99" i="91"/>
  <c r="R95" i="91"/>
  <c r="Q95" i="91"/>
  <c r="P95" i="91"/>
  <c r="O95" i="91"/>
  <c r="N95" i="91"/>
  <c r="M95" i="91"/>
  <c r="L95" i="91"/>
  <c r="I95" i="91"/>
  <c r="K92" i="91"/>
  <c r="J91" i="91"/>
  <c r="I91" i="91"/>
  <c r="J90" i="91"/>
  <c r="I90" i="91"/>
  <c r="J89" i="91"/>
  <c r="I89" i="91"/>
  <c r="J88" i="91"/>
  <c r="I88" i="91"/>
  <c r="J87" i="91"/>
  <c r="I87" i="91"/>
  <c r="I86" i="91"/>
  <c r="I85" i="91"/>
  <c r="I84" i="91"/>
  <c r="I83" i="91"/>
  <c r="J82" i="91"/>
  <c r="J81" i="91"/>
  <c r="J80" i="91"/>
  <c r="J79" i="91"/>
  <c r="J78" i="91"/>
  <c r="J77" i="91"/>
  <c r="J76" i="91"/>
  <c r="J75" i="91"/>
  <c r="J74" i="91"/>
  <c r="J73" i="91"/>
  <c r="J72" i="91"/>
  <c r="J71" i="91"/>
  <c r="J70" i="91"/>
  <c r="J69" i="91"/>
  <c r="J68" i="91"/>
  <c r="J67" i="91"/>
  <c r="J66" i="91"/>
  <c r="J65" i="91"/>
  <c r="J64" i="91"/>
  <c r="J63" i="91"/>
  <c r="J62" i="91"/>
  <c r="J61" i="91"/>
  <c r="J60" i="91"/>
  <c r="J59" i="91"/>
  <c r="J58" i="91"/>
  <c r="J57" i="91"/>
  <c r="J56" i="91"/>
  <c r="J55" i="91"/>
  <c r="J54" i="91"/>
  <c r="J53" i="91"/>
  <c r="J52" i="91"/>
  <c r="J51" i="91"/>
  <c r="J50" i="91"/>
  <c r="J49" i="91"/>
  <c r="J48" i="91"/>
  <c r="J47" i="91"/>
  <c r="J46" i="91"/>
  <c r="J45" i="91"/>
  <c r="J44" i="91"/>
  <c r="J43" i="91"/>
  <c r="J42" i="91"/>
  <c r="J41" i="91"/>
  <c r="J40" i="91"/>
  <c r="J39" i="91"/>
  <c r="J38" i="91"/>
  <c r="J37" i="91"/>
  <c r="J36" i="91"/>
  <c r="J35" i="91"/>
  <c r="J34" i="91"/>
  <c r="J33" i="91"/>
  <c r="J32" i="91"/>
  <c r="J31" i="91"/>
  <c r="J30" i="91"/>
  <c r="J29" i="91"/>
  <c r="J28" i="91"/>
  <c r="J27" i="91"/>
  <c r="J26" i="91"/>
  <c r="J25" i="91"/>
  <c r="J24" i="91"/>
  <c r="J23" i="91"/>
  <c r="J22" i="91"/>
  <c r="J21" i="91"/>
  <c r="J19" i="91"/>
  <c r="J18" i="91"/>
  <c r="J17" i="91"/>
  <c r="J16" i="91"/>
  <c r="J15" i="91"/>
  <c r="J14" i="91"/>
  <c r="J13" i="91"/>
  <c r="J12" i="91"/>
  <c r="J11" i="91"/>
  <c r="J10" i="91"/>
  <c r="J9" i="91"/>
  <c r="J8" i="91"/>
  <c r="J7" i="91"/>
  <c r="K5" i="91"/>
  <c r="AD53" i="12"/>
  <c r="AD54" i="12"/>
  <c r="AD55" i="12"/>
  <c r="AE51" i="12"/>
  <c r="AE52" i="12"/>
  <c r="AC25" i="12"/>
  <c r="AF25" i="12" s="1"/>
  <c r="AC51" i="12"/>
  <c r="AC52" i="12"/>
  <c r="AC53" i="12"/>
  <c r="AC54" i="12"/>
  <c r="AC55" i="12"/>
  <c r="U53" i="12"/>
  <c r="AE53" i="12" s="1"/>
  <c r="AF53" i="12" s="1"/>
  <c r="U54" i="12"/>
  <c r="AE54" i="12" s="1"/>
  <c r="U55" i="12"/>
  <c r="AE55" i="12" s="1"/>
  <c r="T52" i="12"/>
  <c r="AD52" i="12" s="1"/>
  <c r="T51" i="12"/>
  <c r="AD51" i="12" s="1"/>
  <c r="AF51" i="12" s="1"/>
  <c r="S5" i="12"/>
  <c r="AC5" i="12" s="1"/>
  <c r="AF5" i="12" s="1"/>
  <c r="S6" i="12"/>
  <c r="AM57" i="91" s="1"/>
  <c r="S7" i="12"/>
  <c r="AC7" i="12" s="1"/>
  <c r="S8" i="12"/>
  <c r="AM11" i="91" s="1"/>
  <c r="S9" i="12"/>
  <c r="AC9" i="12" s="1"/>
  <c r="AF9" i="12" s="1"/>
  <c r="S10" i="12"/>
  <c r="AC10" i="12" s="1"/>
  <c r="AF10" i="12" s="1"/>
  <c r="S11" i="12"/>
  <c r="AM15" i="91" s="1"/>
  <c r="S12" i="12"/>
  <c r="AM16" i="91" s="1"/>
  <c r="S13" i="12"/>
  <c r="AC13" i="12" s="1"/>
  <c r="AF13" i="12" s="1"/>
  <c r="S14" i="12"/>
  <c r="AC14" i="12" s="1"/>
  <c r="AF14" i="12" s="1"/>
  <c r="S15" i="12"/>
  <c r="AC15" i="12" s="1"/>
  <c r="AF15" i="12" s="1"/>
  <c r="S16" i="12"/>
  <c r="AM21" i="91" s="1"/>
  <c r="S17" i="12"/>
  <c r="AM22" i="91" s="1"/>
  <c r="S18" i="12"/>
  <c r="AM23" i="91" s="1"/>
  <c r="S19" i="12"/>
  <c r="AC19" i="12" s="1"/>
  <c r="AF19" i="12" s="1"/>
  <c r="S20" i="12"/>
  <c r="AM25" i="91" s="1"/>
  <c r="S21" i="12"/>
  <c r="AM46" i="91" s="1"/>
  <c r="S22" i="12"/>
  <c r="AC22" i="12" s="1"/>
  <c r="AF22" i="12" s="1"/>
  <c r="S23" i="12"/>
  <c r="AC23" i="12" s="1"/>
  <c r="AF23" i="12" s="1"/>
  <c r="S24" i="12"/>
  <c r="AM29" i="91" s="1"/>
  <c r="AN29" i="91" s="1"/>
  <c r="S26" i="12"/>
  <c r="AC26" i="12" s="1"/>
  <c r="AF26" i="12" s="1"/>
  <c r="S27" i="12"/>
  <c r="AM58" i="91" s="1"/>
  <c r="S28" i="12"/>
  <c r="AM59" i="91" s="1"/>
  <c r="S29" i="12"/>
  <c r="AM60" i="91" s="1"/>
  <c r="S30" i="12"/>
  <c r="AM48" i="91" s="1"/>
  <c r="S31" i="12"/>
  <c r="AC31" i="12" s="1"/>
  <c r="AF31" i="12" s="1"/>
  <c r="S32" i="12"/>
  <c r="AM51" i="91" s="1"/>
  <c r="S33" i="12"/>
  <c r="AC33" i="12" s="1"/>
  <c r="AF33" i="12" s="1"/>
  <c r="S34" i="12"/>
  <c r="AC34" i="12" s="1"/>
  <c r="AF34" i="12" s="1"/>
  <c r="S35" i="12"/>
  <c r="AC35" i="12" s="1"/>
  <c r="AF35" i="12" s="1"/>
  <c r="S36" i="12"/>
  <c r="AC36" i="12" s="1"/>
  <c r="AF36" i="12" s="1"/>
  <c r="S37" i="12"/>
  <c r="AC37" i="12" s="1"/>
  <c r="AF37" i="12" s="1"/>
  <c r="S38" i="12"/>
  <c r="AC38" i="12" s="1"/>
  <c r="AF38" i="12" s="1"/>
  <c r="S39" i="12"/>
  <c r="AC39" i="12" s="1"/>
  <c r="AF39" i="12" s="1"/>
  <c r="S40" i="12"/>
  <c r="AC40" i="12" s="1"/>
  <c r="AF40" i="12" s="1"/>
  <c r="S41" i="12"/>
  <c r="AM32" i="91" s="1"/>
  <c r="S42" i="12"/>
  <c r="AM64" i="91" s="1"/>
  <c r="S43" i="12"/>
  <c r="AM67" i="91" s="1"/>
  <c r="AN67" i="91" s="1"/>
  <c r="S44" i="12"/>
  <c r="AM65" i="91" s="1"/>
  <c r="S45" i="12"/>
  <c r="AC45" i="12" s="1"/>
  <c r="AF45" i="12" s="1"/>
  <c r="S46" i="12"/>
  <c r="AC46" i="12" s="1"/>
  <c r="AF46" i="12" s="1"/>
  <c r="S47" i="12"/>
  <c r="AC47" i="12" s="1"/>
  <c r="AF47" i="12" s="1"/>
  <c r="S48" i="12"/>
  <c r="AC48" i="12" s="1"/>
  <c r="AF48" i="12" s="1"/>
  <c r="S49" i="12"/>
  <c r="AM43" i="91" s="1"/>
  <c r="S50" i="12"/>
  <c r="AC50" i="12" s="1"/>
  <c r="AF50" i="12" s="1"/>
  <c r="S56" i="12"/>
  <c r="AM71" i="91" s="1"/>
  <c r="S57" i="12"/>
  <c r="AC57" i="12" s="1"/>
  <c r="AF57" i="12" s="1"/>
  <c r="AM10" i="91" l="1"/>
  <c r="AF7" i="12"/>
  <c r="AF54" i="12"/>
  <c r="AC56" i="12"/>
  <c r="AF56" i="12" s="1"/>
  <c r="AC44" i="12"/>
  <c r="AF44" i="12" s="1"/>
  <c r="AC32" i="12"/>
  <c r="AF32" i="12" s="1"/>
  <c r="AC20" i="12"/>
  <c r="AF20" i="12" s="1"/>
  <c r="AC8" i="12"/>
  <c r="AF8" i="12" s="1"/>
  <c r="AM24" i="91"/>
  <c r="AM30" i="91"/>
  <c r="AM55" i="91"/>
  <c r="AM61" i="91"/>
  <c r="AC43" i="12"/>
  <c r="AF43" i="12" s="1"/>
  <c r="AM68" i="91"/>
  <c r="AC42" i="12"/>
  <c r="AF42" i="12" s="1"/>
  <c r="AC30" i="12"/>
  <c r="AF30" i="12" s="1"/>
  <c r="AC18" i="12"/>
  <c r="AF18" i="12" s="1"/>
  <c r="AM18" i="91"/>
  <c r="AM56" i="91"/>
  <c r="AM62" i="91"/>
  <c r="AC41" i="12"/>
  <c r="AF41" i="12" s="1"/>
  <c r="AC29" i="12"/>
  <c r="AF29" i="12" s="1"/>
  <c r="AC17" i="12"/>
  <c r="AF17" i="12" s="1"/>
  <c r="AC6" i="12"/>
  <c r="AF6" i="12" s="1"/>
  <c r="AF55" i="12"/>
  <c r="AM41" i="91"/>
  <c r="AM69" i="91"/>
  <c r="AC28" i="12"/>
  <c r="AF28" i="12" s="1"/>
  <c r="AC16" i="12"/>
  <c r="AF16" i="12" s="1"/>
  <c r="AM19" i="91"/>
  <c r="AM26" i="91"/>
  <c r="AM63" i="91"/>
  <c r="AC27" i="12"/>
  <c r="AF27" i="12" s="1"/>
  <c r="AM13" i="91"/>
  <c r="AM33" i="91"/>
  <c r="AM42" i="91"/>
  <c r="AM27" i="91"/>
  <c r="AC49" i="12"/>
  <c r="AF49" i="12" s="1"/>
  <c r="AM14" i="91"/>
  <c r="AC24" i="12"/>
  <c r="AF24" i="12" s="1"/>
  <c r="AC12" i="12"/>
  <c r="AF12" i="12" s="1"/>
  <c r="AM52" i="91"/>
  <c r="AC11" i="12"/>
  <c r="AF11" i="12" s="1"/>
  <c r="AM36" i="91"/>
  <c r="AM73" i="91"/>
  <c r="AC21" i="12"/>
  <c r="AF21" i="12" s="1"/>
  <c r="AC92" i="91"/>
  <c r="AA92" i="91"/>
  <c r="R5" i="91"/>
  <c r="R94" i="91" s="1"/>
  <c r="O92" i="91"/>
  <c r="O97" i="91" s="1"/>
  <c r="J92" i="91"/>
  <c r="M5" i="91"/>
  <c r="M94" i="91" s="1"/>
  <c r="AD5" i="91"/>
  <c r="I92" i="91"/>
  <c r="I97" i="91" s="1"/>
  <c r="R92" i="91"/>
  <c r="R97" i="91" s="1"/>
  <c r="P5" i="91"/>
  <c r="P94" i="91" s="1"/>
  <c r="N92" i="91"/>
  <c r="N97" i="91" s="1"/>
  <c r="Z92" i="91"/>
  <c r="L92" i="91"/>
  <c r="L97" i="91" s="1"/>
  <c r="AD92" i="91"/>
  <c r="AB5" i="91"/>
  <c r="AA5" i="91"/>
  <c r="M92" i="91"/>
  <c r="M97" i="91" s="1"/>
  <c r="O5" i="91"/>
  <c r="O94" i="91" s="1"/>
  <c r="P92" i="91"/>
  <c r="P97" i="91" s="1"/>
  <c r="AB92" i="91"/>
  <c r="J5" i="91"/>
  <c r="J94" i="91" s="1"/>
  <c r="L5" i="91"/>
  <c r="N5" i="91"/>
  <c r="N94" i="91" s="1"/>
  <c r="Z5" i="91"/>
  <c r="AC5" i="91"/>
  <c r="I5" i="91"/>
  <c r="AF52" i="12"/>
  <c r="AM4" i="91" l="1"/>
  <c r="Z2" i="91"/>
  <c r="I2" i="91"/>
  <c r="I94" i="91"/>
  <c r="L94" i="91"/>
  <c r="CR87" i="11" l="1"/>
  <c r="J82" i="89"/>
  <c r="CS87" i="11"/>
  <c r="CT87" i="11"/>
  <c r="CU87" i="11"/>
  <c r="Z5" i="90"/>
  <c r="AB7" i="90" l="1"/>
  <c r="BE10" i="90"/>
  <c r="BF10" i="90" s="1"/>
  <c r="O10" i="90"/>
  <c r="N10" i="90"/>
  <c r="M10" i="90"/>
  <c r="V10" i="90" s="1"/>
  <c r="L10" i="90"/>
  <c r="F10" i="90"/>
  <c r="E10" i="90"/>
  <c r="D10" i="90"/>
  <c r="A10" i="90"/>
  <c r="AY5" i="90"/>
  <c r="AQ5" i="90"/>
  <c r="AI5" i="90"/>
  <c r="BE9" i="90"/>
  <c r="BF9" i="90" s="1"/>
  <c r="O9" i="90"/>
  <c r="N9" i="90"/>
  <c r="P9" i="90" s="1"/>
  <c r="M9" i="90"/>
  <c r="U9" i="90" s="1"/>
  <c r="L9" i="90"/>
  <c r="F9" i="90"/>
  <c r="E9" i="90"/>
  <c r="D9" i="90"/>
  <c r="A9" i="90"/>
  <c r="BB5" i="90"/>
  <c r="AT5" i="90"/>
  <c r="AL5" i="90"/>
  <c r="BE8" i="90"/>
  <c r="BF8" i="90" s="1"/>
  <c r="O8" i="90"/>
  <c r="N8" i="90"/>
  <c r="P8" i="90" s="1"/>
  <c r="M8" i="90"/>
  <c r="U8" i="90" s="1"/>
  <c r="L8" i="90"/>
  <c r="F8" i="90"/>
  <c r="E8" i="90"/>
  <c r="D8" i="90"/>
  <c r="A8" i="90"/>
  <c r="BC5" i="90"/>
  <c r="BA5" i="90"/>
  <c r="AV5" i="90"/>
  <c r="AU5" i="90"/>
  <c r="AS5" i="90"/>
  <c r="AN5" i="90"/>
  <c r="AM5" i="90"/>
  <c r="AK5" i="90"/>
  <c r="BD5" i="90"/>
  <c r="O7" i="90"/>
  <c r="N7" i="90"/>
  <c r="P7" i="90" s="1"/>
  <c r="M7" i="90"/>
  <c r="AA7" i="90" s="1"/>
  <c r="F7" i="90"/>
  <c r="E7" i="90"/>
  <c r="D7" i="90"/>
  <c r="A7" i="90"/>
  <c r="BF5" i="90"/>
  <c r="AZ5" i="90"/>
  <c r="AX5" i="90"/>
  <c r="AW5" i="90"/>
  <c r="AR5" i="90"/>
  <c r="AP5" i="90"/>
  <c r="AO5" i="90"/>
  <c r="AJ5" i="90"/>
  <c r="T5" i="90"/>
  <c r="BC3" i="90"/>
  <c r="BB3" i="90"/>
  <c r="AZ3" i="90"/>
  <c r="AY3" i="90"/>
  <c r="AW3" i="90"/>
  <c r="AV3" i="90"/>
  <c r="AT3" i="90"/>
  <c r="AS3" i="90"/>
  <c r="AQ3" i="90"/>
  <c r="AP3" i="90"/>
  <c r="AN3" i="90"/>
  <c r="AM3" i="90"/>
  <c r="AK3" i="90"/>
  <c r="AJ3" i="90"/>
  <c r="AH3" i="90"/>
  <c r="AG3" i="90"/>
  <c r="AE3" i="90"/>
  <c r="AD3" i="90"/>
  <c r="AB3" i="90"/>
  <c r="AA3" i="90"/>
  <c r="Y3" i="90"/>
  <c r="X3" i="90"/>
  <c r="V3" i="90"/>
  <c r="U3" i="90"/>
  <c r="V9" i="90" l="1"/>
  <c r="Y9" i="90"/>
  <c r="X9" i="90"/>
  <c r="X8" i="90"/>
  <c r="V8" i="90"/>
  <c r="X10" i="90"/>
  <c r="Y8" i="90"/>
  <c r="AB10" i="90"/>
  <c r="AA10" i="90"/>
  <c r="AB9" i="90"/>
  <c r="AA9" i="90"/>
  <c r="AB8" i="90"/>
  <c r="Y10" i="90"/>
  <c r="AA8" i="90"/>
  <c r="V7" i="90"/>
  <c r="U7" i="90"/>
  <c r="X7" i="90"/>
  <c r="Y7" i="90"/>
  <c r="BE7" i="90"/>
  <c r="W5" i="90"/>
  <c r="U10" i="90"/>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D56" i="52"/>
  <c r="S85" i="37"/>
  <c r="S84" i="37"/>
  <c r="S83" i="37"/>
  <c r="S82" i="37"/>
  <c r="S80" i="37"/>
  <c r="S79" i="37"/>
  <c r="S78" i="37"/>
  <c r="S77" i="37"/>
  <c r="S76" i="37"/>
  <c r="S75" i="37"/>
  <c r="S74" i="37"/>
  <c r="S73" i="37"/>
  <c r="S72" i="37"/>
  <c r="S71" i="37"/>
  <c r="S70" i="37"/>
  <c r="S69" i="37"/>
  <c r="S68" i="37"/>
  <c r="S67" i="37"/>
  <c r="S66" i="37"/>
  <c r="S65" i="37"/>
  <c r="S64" i="37"/>
  <c r="S63" i="37"/>
  <c r="S62" i="37"/>
  <c r="S61" i="37"/>
  <c r="S60" i="37"/>
  <c r="S59" i="37"/>
  <c r="S58" i="37"/>
  <c r="S57" i="37"/>
  <c r="S56" i="37"/>
  <c r="S55" i="37"/>
  <c r="S54" i="37"/>
  <c r="S53" i="37"/>
  <c r="S52" i="37"/>
  <c r="S51" i="37"/>
  <c r="S50" i="37"/>
  <c r="S49" i="37"/>
  <c r="S48" i="37"/>
  <c r="S47" i="37"/>
  <c r="S46" i="37"/>
  <c r="S45" i="37"/>
  <c r="S44" i="37"/>
  <c r="S43" i="37"/>
  <c r="S42" i="37"/>
  <c r="S41" i="37"/>
  <c r="S40" i="37"/>
  <c r="S39" i="37"/>
  <c r="S38" i="37"/>
  <c r="S37" i="37"/>
  <c r="S36" i="37"/>
  <c r="S35" i="37"/>
  <c r="S34" i="37"/>
  <c r="S33" i="37"/>
  <c r="S32" i="37"/>
  <c r="S31" i="37"/>
  <c r="S30" i="37"/>
  <c r="S29" i="37"/>
  <c r="S28" i="37"/>
  <c r="S27" i="37"/>
  <c r="S26" i="37"/>
  <c r="S25" i="37"/>
  <c r="S24" i="37"/>
  <c r="S23" i="37"/>
  <c r="S22" i="37"/>
  <c r="S21" i="37"/>
  <c r="S20" i="37"/>
  <c r="S18" i="37"/>
  <c r="S17" i="37"/>
  <c r="S16" i="37"/>
  <c r="S15" i="37"/>
  <c r="S14" i="37"/>
  <c r="S13" i="37"/>
  <c r="S12" i="37"/>
  <c r="S11" i="37"/>
  <c r="S10" i="37"/>
  <c r="S8" i="37"/>
  <c r="S7" i="37"/>
  <c r="X10" i="43"/>
  <c r="X9" i="43"/>
  <c r="V8" i="43"/>
  <c r="U8" i="43"/>
  <c r="U7" i="43"/>
  <c r="AR4" i="88"/>
  <c r="J95" i="89"/>
  <c r="K99" i="89"/>
  <c r="F55" i="52"/>
  <c r="G55" i="52" s="1"/>
  <c r="D55" i="52"/>
  <c r="F53" i="52"/>
  <c r="G53" i="52" s="1"/>
  <c r="D53" i="52"/>
  <c r="F52" i="52"/>
  <c r="D52" i="52"/>
  <c r="F51" i="52"/>
  <c r="G51" i="52" s="1"/>
  <c r="D51" i="52"/>
  <c r="F50" i="52"/>
  <c r="F49" i="52"/>
  <c r="F48" i="52"/>
  <c r="D50" i="52"/>
  <c r="D49" i="52"/>
  <c r="D48" i="52"/>
  <c r="F22" i="52"/>
  <c r="G22" i="52" s="1"/>
  <c r="F21" i="52"/>
  <c r="F20" i="52"/>
  <c r="F19" i="52"/>
  <c r="F18" i="52"/>
  <c r="F17" i="52"/>
  <c r="F15" i="52"/>
  <c r="G15" i="52" s="1"/>
  <c r="F16" i="52"/>
  <c r="G16" i="52" s="1"/>
  <c r="D22" i="52"/>
  <c r="D21" i="52"/>
  <c r="D20" i="52"/>
  <c r="D19" i="52"/>
  <c r="D18" i="52"/>
  <c r="D17" i="52"/>
  <c r="D16" i="52"/>
  <c r="D15" i="52"/>
  <c r="F44" i="52"/>
  <c r="G44" i="52" s="1"/>
  <c r="F39" i="52"/>
  <c r="G39" i="52" s="1"/>
  <c r="F38" i="52"/>
  <c r="G38" i="52" s="1"/>
  <c r="F37" i="52"/>
  <c r="G37" i="52" s="1"/>
  <c r="F36" i="52"/>
  <c r="G36" i="52" s="1"/>
  <c r="D44" i="52"/>
  <c r="D39" i="52"/>
  <c r="D38" i="52"/>
  <c r="D37" i="52"/>
  <c r="D36" i="52"/>
  <c r="F14" i="52"/>
  <c r="G14" i="52" s="1"/>
  <c r="F12" i="52"/>
  <c r="G12" i="52" s="1"/>
  <c r="F11" i="52"/>
  <c r="G11" i="52" s="1"/>
  <c r="F10" i="52"/>
  <c r="G10" i="52" s="1"/>
  <c r="F9" i="52"/>
  <c r="G9" i="52" s="1"/>
  <c r="F8" i="52"/>
  <c r="G8" i="52" s="1"/>
  <c r="F7" i="52"/>
  <c r="M10" i="43"/>
  <c r="M9" i="43"/>
  <c r="M8" i="43"/>
  <c r="E44" i="52" l="1"/>
  <c r="G7" i="52"/>
  <c r="E22" i="52"/>
  <c r="E53" i="52"/>
  <c r="E37" i="52"/>
  <c r="E48" i="52"/>
  <c r="G48" i="52"/>
  <c r="E36" i="52"/>
  <c r="E49" i="52"/>
  <c r="G49" i="52"/>
  <c r="E18" i="52"/>
  <c r="G18" i="52"/>
  <c r="E51" i="52"/>
  <c r="E19" i="52"/>
  <c r="G19" i="52"/>
  <c r="E17" i="52"/>
  <c r="G17" i="52"/>
  <c r="E15" i="52"/>
  <c r="E20" i="52"/>
  <c r="G20" i="52"/>
  <c r="E52" i="52"/>
  <c r="G52" i="52"/>
  <c r="AF99" i="91"/>
  <c r="E21" i="52"/>
  <c r="G21" i="52"/>
  <c r="E50" i="52"/>
  <c r="G50" i="52"/>
  <c r="E39" i="52"/>
  <c r="E38" i="52"/>
  <c r="O99" i="89"/>
  <c r="N99" i="91"/>
  <c r="N100" i="91" s="1"/>
  <c r="P99" i="89"/>
  <c r="O99" i="91"/>
  <c r="O100" i="91" s="1"/>
  <c r="Q99" i="89"/>
  <c r="P99" i="91"/>
  <c r="P100" i="91" s="1"/>
  <c r="N99" i="89"/>
  <c r="M99" i="91"/>
  <c r="M100" i="91" s="1"/>
  <c r="S99" i="89"/>
  <c r="R99" i="91"/>
  <c r="R100" i="91" s="1"/>
  <c r="M99" i="89"/>
  <c r="L99" i="91"/>
  <c r="L100" i="91" s="1"/>
  <c r="Y5" i="90"/>
  <c r="X5" i="90"/>
  <c r="AF99" i="89"/>
  <c r="AE99" i="91"/>
  <c r="E55" i="52"/>
  <c r="BE5" i="90"/>
  <c r="BF7" i="90"/>
  <c r="E16" i="52"/>
  <c r="G59" i="52" l="1"/>
  <c r="E59" i="52"/>
  <c r="E56" i="52" s="1"/>
  <c r="F56" i="52"/>
  <c r="AJ98" i="91" s="1"/>
  <c r="S10" i="43"/>
  <c r="N10" i="43"/>
  <c r="P10" i="43" s="1"/>
  <c r="F96" i="69"/>
  <c r="E96" i="69"/>
  <c r="D96" i="69"/>
  <c r="A10" i="43"/>
  <c r="C10" i="43"/>
  <c r="O10" i="43" s="1"/>
  <c r="Y10" i="43" s="1"/>
  <c r="BE10" i="43" s="1"/>
  <c r="BF10" i="43" s="1"/>
  <c r="D10" i="43"/>
  <c r="E10" i="43"/>
  <c r="F10" i="43"/>
  <c r="R10" i="43" l="1"/>
  <c r="Q10" i="43"/>
  <c r="BG4" i="89"/>
  <c r="BF4" i="89"/>
  <c r="BE4" i="89"/>
  <c r="BD4" i="89"/>
  <c r="X5" i="12"/>
  <c r="Y5" i="12"/>
  <c r="X6" i="12"/>
  <c r="X7" i="12"/>
  <c r="Y7" i="12"/>
  <c r="X8" i="12"/>
  <c r="Y8" i="12"/>
  <c r="X9" i="12"/>
  <c r="Y9" i="12"/>
  <c r="X10" i="12"/>
  <c r="Y10" i="12"/>
  <c r="Y11" i="12"/>
  <c r="X12" i="12"/>
  <c r="Y12" i="12"/>
  <c r="X13" i="12"/>
  <c r="Y13" i="12"/>
  <c r="X14" i="12"/>
  <c r="Y14" i="12"/>
  <c r="X15" i="12"/>
  <c r="Y15" i="12"/>
  <c r="X16" i="12"/>
  <c r="Y16" i="12"/>
  <c r="X17" i="12"/>
  <c r="Y17" i="12"/>
  <c r="X18" i="12"/>
  <c r="X19" i="12"/>
  <c r="Y19" i="12"/>
  <c r="X20" i="12"/>
  <c r="Y20" i="12"/>
  <c r="X21" i="12"/>
  <c r="Y21" i="12"/>
  <c r="X22" i="12"/>
  <c r="Y22" i="12"/>
  <c r="X23" i="12"/>
  <c r="Y23" i="12"/>
  <c r="X24" i="12"/>
  <c r="Y24" i="12"/>
  <c r="X25" i="12"/>
  <c r="Y25" i="12"/>
  <c r="X26" i="12"/>
  <c r="Y26" i="12"/>
  <c r="X27" i="12"/>
  <c r="Y27" i="12"/>
  <c r="X28" i="12"/>
  <c r="Y28" i="12"/>
  <c r="X29" i="12"/>
  <c r="Y29" i="12"/>
  <c r="X30" i="12"/>
  <c r="Y30" i="12"/>
  <c r="X31" i="12"/>
  <c r="Y31" i="12"/>
  <c r="X32" i="12"/>
  <c r="Y32" i="12"/>
  <c r="X33" i="12"/>
  <c r="Y33" i="12"/>
  <c r="X34" i="12"/>
  <c r="Y34" i="12"/>
  <c r="X35" i="12"/>
  <c r="Y35" i="12"/>
  <c r="X36" i="12"/>
  <c r="Y36" i="12"/>
  <c r="X37" i="12"/>
  <c r="Y37" i="12"/>
  <c r="X38" i="12"/>
  <c r="Y38" i="12"/>
  <c r="X39" i="12"/>
  <c r="Y39" i="12"/>
  <c r="X40" i="12"/>
  <c r="Y40" i="12"/>
  <c r="X41" i="12"/>
  <c r="Y41" i="12"/>
  <c r="X42" i="12"/>
  <c r="Y42" i="12"/>
  <c r="X43" i="12"/>
  <c r="Y43" i="12"/>
  <c r="X44" i="12"/>
  <c r="Y44" i="12"/>
  <c r="Y45" i="12"/>
  <c r="X46" i="12"/>
  <c r="Y46" i="12"/>
  <c r="X47" i="12"/>
  <c r="Y47" i="12"/>
  <c r="X48" i="12"/>
  <c r="Y48" i="12"/>
  <c r="X49" i="12"/>
  <c r="X50" i="12"/>
  <c r="Y50" i="12"/>
  <c r="X51" i="12"/>
  <c r="Y51" i="12"/>
  <c r="X52" i="12"/>
  <c r="Y52" i="12"/>
  <c r="X53" i="12"/>
  <c r="Y53" i="12"/>
  <c r="X54" i="12"/>
  <c r="Y54" i="12"/>
  <c r="X55" i="12"/>
  <c r="Y55" i="12"/>
  <c r="X56" i="12"/>
  <c r="Y56" i="12"/>
  <c r="X57" i="12"/>
  <c r="Y57" i="12"/>
  <c r="AA15" i="12"/>
  <c r="AA31" i="12"/>
  <c r="AA34" i="12"/>
  <c r="AA38" i="12"/>
  <c r="AA51" i="12"/>
  <c r="AA52" i="12"/>
  <c r="AA53" i="12"/>
  <c r="AA54" i="12"/>
  <c r="AA55" i="12"/>
  <c r="W15" i="12"/>
  <c r="W31" i="12"/>
  <c r="W34" i="12"/>
  <c r="W38" i="12"/>
  <c r="W51" i="12"/>
  <c r="W52" i="12"/>
  <c r="W53" i="12"/>
  <c r="W54" i="12"/>
  <c r="W55" i="12"/>
  <c r="V25" i="12"/>
  <c r="M24" i="12"/>
  <c r="AP29" i="89" s="1"/>
  <c r="AG8" i="89" l="1"/>
  <c r="AG16" i="89"/>
  <c r="AG24" i="89"/>
  <c r="AG32" i="89"/>
  <c r="AG40" i="89"/>
  <c r="AG48" i="89"/>
  <c r="AG56" i="89"/>
  <c r="AG64" i="89"/>
  <c r="AG72" i="89"/>
  <c r="AG80" i="89"/>
  <c r="AG88" i="89"/>
  <c r="AG9" i="89"/>
  <c r="AG17" i="89"/>
  <c r="AG25" i="89"/>
  <c r="AG33" i="89"/>
  <c r="AG41" i="89"/>
  <c r="AG49" i="89"/>
  <c r="AG57" i="89"/>
  <c r="AG65" i="89"/>
  <c r="AG73" i="89"/>
  <c r="AG81" i="89"/>
  <c r="AG89" i="89"/>
  <c r="AG84" i="89"/>
  <c r="AG79" i="89"/>
  <c r="AG10" i="89"/>
  <c r="AG18" i="89"/>
  <c r="AG26" i="89"/>
  <c r="AG34" i="89"/>
  <c r="AG42" i="89"/>
  <c r="AG50" i="89"/>
  <c r="AG58" i="89"/>
  <c r="AG66" i="89"/>
  <c r="AG74" i="89"/>
  <c r="AG82" i="89"/>
  <c r="AG90" i="89"/>
  <c r="AG76" i="89"/>
  <c r="AG86" i="89"/>
  <c r="AG11" i="89"/>
  <c r="AG19" i="89"/>
  <c r="AG27" i="89"/>
  <c r="AG35" i="89"/>
  <c r="AG43" i="89"/>
  <c r="AG51" i="89"/>
  <c r="AG59" i="89"/>
  <c r="AG67" i="89"/>
  <c r="AG75" i="89"/>
  <c r="AG83" i="89"/>
  <c r="AG91" i="89"/>
  <c r="AG68" i="89"/>
  <c r="AG85" i="89"/>
  <c r="AG12" i="89"/>
  <c r="AG20" i="89"/>
  <c r="AG28" i="89"/>
  <c r="AG36" i="89"/>
  <c r="AG44" i="89"/>
  <c r="AG52" i="89"/>
  <c r="AG60" i="89"/>
  <c r="AG7" i="89"/>
  <c r="AG13" i="89"/>
  <c r="AG21" i="89"/>
  <c r="AG29" i="89"/>
  <c r="AG37" i="89"/>
  <c r="AG45" i="89"/>
  <c r="AG53" i="89"/>
  <c r="AG61" i="89"/>
  <c r="AG69" i="89"/>
  <c r="AG77" i="89"/>
  <c r="AG14" i="89"/>
  <c r="AG22" i="89"/>
  <c r="AG30" i="89"/>
  <c r="AG38" i="89"/>
  <c r="AG46" i="89"/>
  <c r="AG54" i="89"/>
  <c r="AG62" i="89"/>
  <c r="AG70" i="89"/>
  <c r="AG78" i="89"/>
  <c r="AG15" i="89"/>
  <c r="AG23" i="89"/>
  <c r="AG31" i="89"/>
  <c r="AG39" i="89"/>
  <c r="AG47" i="89"/>
  <c r="AG55" i="89"/>
  <c r="AG63" i="89"/>
  <c r="AG71" i="89"/>
  <c r="AG87" i="89"/>
  <c r="Z27" i="12"/>
  <c r="Z31" i="12"/>
  <c r="Z23" i="12"/>
  <c r="Z19" i="12"/>
  <c r="Z52" i="12"/>
  <c r="Z43" i="12"/>
  <c r="Z56" i="12"/>
  <c r="Z35" i="12"/>
  <c r="Z39" i="12"/>
  <c r="Z51" i="12"/>
  <c r="Z17" i="12"/>
  <c r="Z13" i="12"/>
  <c r="Z9" i="12"/>
  <c r="Z54" i="12"/>
  <c r="Z50" i="12"/>
  <c r="Z41" i="12"/>
  <c r="Z37" i="12"/>
  <c r="Z33" i="12"/>
  <c r="Z29" i="12"/>
  <c r="Z25" i="12"/>
  <c r="Z5" i="12"/>
  <c r="Z16" i="12"/>
  <c r="Z12" i="12"/>
  <c r="Z8" i="12"/>
  <c r="Z48" i="12"/>
  <c r="Z15" i="12"/>
  <c r="Z7" i="12"/>
  <c r="Z57" i="12"/>
  <c r="Z53" i="12"/>
  <c r="Z44" i="12"/>
  <c r="Z40" i="12"/>
  <c r="Z36" i="12"/>
  <c r="Z32" i="12"/>
  <c r="Z28" i="12"/>
  <c r="Z24" i="12"/>
  <c r="Z20" i="12"/>
  <c r="Z55" i="12"/>
  <c r="Z42" i="12"/>
  <c r="Z38" i="12"/>
  <c r="Z34" i="12"/>
  <c r="Z30" i="12"/>
  <c r="Z26" i="12"/>
  <c r="Z22" i="12"/>
  <c r="Z47" i="12"/>
  <c r="Z46" i="12"/>
  <c r="Z14" i="12"/>
  <c r="Z10" i="12"/>
  <c r="Z21" i="12"/>
  <c r="V24" i="12"/>
  <c r="M5" i="12"/>
  <c r="M6" i="12"/>
  <c r="M7" i="12"/>
  <c r="M8" i="12"/>
  <c r="M9" i="12"/>
  <c r="M10" i="12"/>
  <c r="M11" i="12"/>
  <c r="M12" i="12"/>
  <c r="M13" i="12"/>
  <c r="M14" i="12"/>
  <c r="M15" i="12"/>
  <c r="V15" i="12" s="1"/>
  <c r="M16" i="12"/>
  <c r="M17" i="12"/>
  <c r="M18" i="12"/>
  <c r="M19" i="12"/>
  <c r="M20" i="12"/>
  <c r="M21" i="12"/>
  <c r="M22" i="12"/>
  <c r="M23" i="12"/>
  <c r="M26" i="12"/>
  <c r="M27" i="12"/>
  <c r="M28" i="12"/>
  <c r="M29" i="12"/>
  <c r="M30" i="12"/>
  <c r="M31" i="12"/>
  <c r="V31" i="12" s="1"/>
  <c r="M32" i="12"/>
  <c r="M33" i="12"/>
  <c r="M34" i="12"/>
  <c r="V34" i="12" s="1"/>
  <c r="M35" i="12"/>
  <c r="M36" i="12"/>
  <c r="M37" i="12"/>
  <c r="M38" i="12"/>
  <c r="V38" i="12" s="1"/>
  <c r="M39" i="12"/>
  <c r="M40" i="12"/>
  <c r="M41" i="12"/>
  <c r="M42" i="12"/>
  <c r="M43" i="12"/>
  <c r="M44" i="12"/>
  <c r="M45" i="12"/>
  <c r="M46" i="12"/>
  <c r="M47" i="12"/>
  <c r="M48" i="12"/>
  <c r="M49" i="12"/>
  <c r="M50" i="12"/>
  <c r="N51" i="12"/>
  <c r="N52" i="12"/>
  <c r="V52" i="12" s="1"/>
  <c r="O53" i="12"/>
  <c r="O54" i="12"/>
  <c r="O55" i="12"/>
  <c r="M56" i="12"/>
  <c r="M57" i="12"/>
  <c r="V55" i="12" l="1"/>
  <c r="V54" i="12"/>
  <c r="AG92" i="89"/>
  <c r="AG5" i="89"/>
  <c r="AG94" i="89" s="1"/>
  <c r="AP36" i="89"/>
  <c r="V46" i="12"/>
  <c r="AP25" i="89"/>
  <c r="V20" i="12"/>
  <c r="U3" i="12"/>
  <c r="V45" i="12"/>
  <c r="V37" i="12"/>
  <c r="V29" i="12"/>
  <c r="V19" i="12"/>
  <c r="V11" i="12"/>
  <c r="V47" i="12"/>
  <c r="V12" i="12"/>
  <c r="AP65" i="89"/>
  <c r="V44" i="12"/>
  <c r="AP55" i="89"/>
  <c r="V36" i="12"/>
  <c r="AP59" i="89"/>
  <c r="V28" i="12"/>
  <c r="V18" i="12"/>
  <c r="AP14" i="89"/>
  <c r="V10" i="12"/>
  <c r="AP63" i="89"/>
  <c r="V39" i="12"/>
  <c r="AP48" i="89"/>
  <c r="V30" i="12"/>
  <c r="AP56" i="89"/>
  <c r="V5" i="12"/>
  <c r="T3" i="12"/>
  <c r="AP67" i="89"/>
  <c r="V43" i="12"/>
  <c r="AP61" i="89"/>
  <c r="V35" i="12"/>
  <c r="AP58" i="89"/>
  <c r="V27" i="12"/>
  <c r="AP22" i="89"/>
  <c r="V17" i="12"/>
  <c r="V9" i="12"/>
  <c r="AP42" i="89"/>
  <c r="V50" i="12"/>
  <c r="AP64" i="89"/>
  <c r="V42" i="12"/>
  <c r="V26" i="12"/>
  <c r="AP21" i="89"/>
  <c r="V16" i="12"/>
  <c r="AP11" i="89"/>
  <c r="V8" i="12"/>
  <c r="V57" i="12"/>
  <c r="V49" i="12"/>
  <c r="AP32" i="89"/>
  <c r="V41" i="12"/>
  <c r="AP52" i="89"/>
  <c r="V33" i="12"/>
  <c r="V23" i="12"/>
  <c r="V7" i="12"/>
  <c r="V53" i="12"/>
  <c r="AP71" i="89"/>
  <c r="V56" i="12"/>
  <c r="V48" i="12"/>
  <c r="AP62" i="89"/>
  <c r="V40" i="12"/>
  <c r="AP51" i="89"/>
  <c r="V32" i="12"/>
  <c r="AP26" i="89"/>
  <c r="V22" i="12"/>
  <c r="AP19" i="89"/>
  <c r="V14" i="12"/>
  <c r="V51" i="12"/>
  <c r="AP46" i="89"/>
  <c r="V21" i="12"/>
  <c r="V13" i="12"/>
  <c r="P9" i="12"/>
  <c r="P10" i="12"/>
  <c r="P17" i="12"/>
  <c r="P18" i="12"/>
  <c r="P27" i="12"/>
  <c r="P28" i="12"/>
  <c r="P30" i="12"/>
  <c r="P35" i="12"/>
  <c r="P36" i="12"/>
  <c r="P38" i="12"/>
  <c r="P44" i="12"/>
  <c r="P46" i="12"/>
  <c r="P51" i="12"/>
  <c r="P52" i="12"/>
  <c r="P54" i="12"/>
  <c r="P5" i="12"/>
  <c r="P6" i="12"/>
  <c r="P7" i="12"/>
  <c r="P8" i="12"/>
  <c r="P11" i="12"/>
  <c r="P12" i="12"/>
  <c r="P13" i="12"/>
  <c r="P14" i="12"/>
  <c r="P15" i="12"/>
  <c r="P16" i="12"/>
  <c r="P19" i="12"/>
  <c r="P20" i="12"/>
  <c r="P21" i="12"/>
  <c r="P22" i="12"/>
  <c r="P23" i="12"/>
  <c r="P24" i="12"/>
  <c r="P25" i="12"/>
  <c r="P26" i="12"/>
  <c r="P29" i="12"/>
  <c r="P31" i="12"/>
  <c r="P32" i="12"/>
  <c r="P33" i="12"/>
  <c r="P34" i="12"/>
  <c r="P37" i="12"/>
  <c r="P39" i="12"/>
  <c r="P40" i="12"/>
  <c r="P41" i="12"/>
  <c r="P42" i="12"/>
  <c r="P43" i="12"/>
  <c r="P45" i="12"/>
  <c r="P47" i="12"/>
  <c r="P48" i="12"/>
  <c r="P49" i="12"/>
  <c r="P50" i="12"/>
  <c r="P53" i="12"/>
  <c r="P55" i="12"/>
  <c r="P56" i="12"/>
  <c r="P57" i="12"/>
  <c r="V6" i="12" l="1"/>
  <c r="P3" i="12"/>
  <c r="V3" i="12" l="1"/>
  <c r="J29" i="89" l="1"/>
  <c r="J29" i="88"/>
  <c r="AD5" i="37"/>
  <c r="AE5" i="37"/>
  <c r="AF5" i="37"/>
  <c r="K93" i="89"/>
  <c r="Q93" i="89"/>
  <c r="P93" i="89"/>
  <c r="O93" i="89"/>
  <c r="N93" i="89"/>
  <c r="M93" i="89"/>
  <c r="S95" i="89"/>
  <c r="R95" i="89"/>
  <c r="Q95" i="89"/>
  <c r="P95" i="89"/>
  <c r="O95" i="89"/>
  <c r="N95" i="89"/>
  <c r="M95" i="89"/>
  <c r="S91" i="89"/>
  <c r="R91" i="89"/>
  <c r="Q91" i="89"/>
  <c r="P91" i="89"/>
  <c r="O91" i="89"/>
  <c r="N91" i="89"/>
  <c r="M91" i="89"/>
  <c r="S90" i="89"/>
  <c r="R90" i="89"/>
  <c r="Q90" i="89"/>
  <c r="P90" i="89"/>
  <c r="O90" i="89"/>
  <c r="N90" i="89"/>
  <c r="M90" i="89"/>
  <c r="S89" i="89"/>
  <c r="R89" i="89"/>
  <c r="Q89" i="89"/>
  <c r="P89" i="89"/>
  <c r="O89" i="89"/>
  <c r="N89" i="89"/>
  <c r="M89" i="89"/>
  <c r="S88" i="89"/>
  <c r="R88" i="89"/>
  <c r="Q88" i="89"/>
  <c r="P88" i="89"/>
  <c r="O88" i="89"/>
  <c r="N88" i="89"/>
  <c r="M88" i="89"/>
  <c r="S87" i="89"/>
  <c r="R87" i="89"/>
  <c r="Q87" i="89"/>
  <c r="P87" i="89"/>
  <c r="O87" i="89"/>
  <c r="N87" i="89"/>
  <c r="M87" i="89"/>
  <c r="S86" i="89"/>
  <c r="R86" i="89"/>
  <c r="Q86" i="89"/>
  <c r="P86" i="89"/>
  <c r="O86" i="89"/>
  <c r="N86" i="89"/>
  <c r="M86" i="89"/>
  <c r="S85" i="89"/>
  <c r="R85" i="89"/>
  <c r="Q85" i="89"/>
  <c r="P85" i="89"/>
  <c r="O85" i="89"/>
  <c r="N85" i="89"/>
  <c r="M85" i="89"/>
  <c r="S84" i="89"/>
  <c r="R84" i="89"/>
  <c r="Q84" i="89"/>
  <c r="P84" i="89"/>
  <c r="O84" i="89"/>
  <c r="N84" i="89"/>
  <c r="M84" i="89"/>
  <c r="S83" i="89"/>
  <c r="R83" i="89"/>
  <c r="Q83" i="89"/>
  <c r="P83" i="89"/>
  <c r="O83" i="89"/>
  <c r="N83" i="89"/>
  <c r="M83" i="89"/>
  <c r="S82" i="89"/>
  <c r="R82" i="89"/>
  <c r="Q82" i="89"/>
  <c r="P82" i="89"/>
  <c r="O82" i="89"/>
  <c r="N82" i="89"/>
  <c r="M82" i="89"/>
  <c r="S81" i="89"/>
  <c r="R81" i="89"/>
  <c r="Q81" i="89"/>
  <c r="P81" i="89"/>
  <c r="O81" i="89"/>
  <c r="N81" i="89"/>
  <c r="M81" i="89"/>
  <c r="S80" i="89"/>
  <c r="R80" i="89"/>
  <c r="Q80" i="89"/>
  <c r="P80" i="89"/>
  <c r="O80" i="89"/>
  <c r="N80" i="89"/>
  <c r="M80" i="89"/>
  <c r="S79" i="89"/>
  <c r="R79" i="89"/>
  <c r="Q79" i="89"/>
  <c r="P79" i="89"/>
  <c r="O79" i="89"/>
  <c r="N79" i="89"/>
  <c r="M79" i="89"/>
  <c r="S78" i="89"/>
  <c r="R78" i="89"/>
  <c r="Q78" i="89"/>
  <c r="P78" i="89"/>
  <c r="O78" i="89"/>
  <c r="N78" i="89"/>
  <c r="M78" i="89"/>
  <c r="S77" i="89"/>
  <c r="R77" i="89"/>
  <c r="Q77" i="89"/>
  <c r="P77" i="89"/>
  <c r="O77" i="89"/>
  <c r="N77" i="89"/>
  <c r="M77" i="89"/>
  <c r="S76" i="89"/>
  <c r="Q76" i="89"/>
  <c r="P76" i="89"/>
  <c r="O76" i="89"/>
  <c r="N76" i="89"/>
  <c r="M76" i="89"/>
  <c r="S75" i="89"/>
  <c r="R75" i="89"/>
  <c r="Q75" i="89"/>
  <c r="P75" i="89"/>
  <c r="O75" i="89"/>
  <c r="N75" i="89"/>
  <c r="M75" i="89"/>
  <c r="S74" i="89"/>
  <c r="R74" i="89"/>
  <c r="Q74" i="89"/>
  <c r="P74" i="89"/>
  <c r="O74" i="89"/>
  <c r="N74" i="89"/>
  <c r="M74" i="89"/>
  <c r="S73" i="89"/>
  <c r="R73" i="89"/>
  <c r="Q73" i="89"/>
  <c r="P73" i="89"/>
  <c r="O73" i="89"/>
  <c r="N73" i="89"/>
  <c r="M73" i="89"/>
  <c r="S72" i="89"/>
  <c r="R72" i="89"/>
  <c r="Q72" i="89"/>
  <c r="P72" i="89"/>
  <c r="O72" i="89"/>
  <c r="N72" i="89"/>
  <c r="M72" i="89"/>
  <c r="S71" i="89"/>
  <c r="R71" i="89"/>
  <c r="Q71" i="89"/>
  <c r="P71" i="89"/>
  <c r="O71" i="89"/>
  <c r="N71" i="89"/>
  <c r="M71" i="89"/>
  <c r="S70" i="89"/>
  <c r="R70" i="89"/>
  <c r="Q70" i="89"/>
  <c r="P70" i="89"/>
  <c r="O70" i="89"/>
  <c r="N70" i="89"/>
  <c r="M70" i="89"/>
  <c r="S69" i="89"/>
  <c r="R69" i="89"/>
  <c r="Q69" i="89"/>
  <c r="P69" i="89"/>
  <c r="O69" i="89"/>
  <c r="N69" i="89"/>
  <c r="M69" i="89"/>
  <c r="S68" i="89"/>
  <c r="R68" i="89"/>
  <c r="Q68" i="89"/>
  <c r="P68" i="89"/>
  <c r="O68" i="89"/>
  <c r="N68" i="89"/>
  <c r="M68" i="89"/>
  <c r="S67" i="89"/>
  <c r="R67" i="89"/>
  <c r="Q67" i="89"/>
  <c r="P67" i="89"/>
  <c r="O67" i="89"/>
  <c r="N67" i="89"/>
  <c r="M67" i="89"/>
  <c r="S66" i="89"/>
  <c r="R66" i="89"/>
  <c r="Q66" i="89"/>
  <c r="P66" i="89"/>
  <c r="O66" i="89"/>
  <c r="N66" i="89"/>
  <c r="M66" i="89"/>
  <c r="S65" i="89"/>
  <c r="R65" i="89"/>
  <c r="Q65" i="89"/>
  <c r="P65" i="89"/>
  <c r="O65" i="89"/>
  <c r="N65" i="89"/>
  <c r="M65" i="89"/>
  <c r="S64" i="89"/>
  <c r="R64" i="89"/>
  <c r="Q64" i="89"/>
  <c r="P64" i="89"/>
  <c r="O64" i="89"/>
  <c r="N64" i="89"/>
  <c r="M64" i="89"/>
  <c r="S63" i="89"/>
  <c r="R63" i="89"/>
  <c r="Q63" i="89"/>
  <c r="P63" i="89"/>
  <c r="O63" i="89"/>
  <c r="N63" i="89"/>
  <c r="M63" i="89"/>
  <c r="S62" i="89"/>
  <c r="R62" i="89"/>
  <c r="Q62" i="89"/>
  <c r="P62" i="89"/>
  <c r="O62" i="89"/>
  <c r="N62" i="89"/>
  <c r="M62" i="89"/>
  <c r="S61" i="89"/>
  <c r="R61" i="89"/>
  <c r="Q61" i="89"/>
  <c r="P61" i="89"/>
  <c r="O61" i="89"/>
  <c r="N61" i="89"/>
  <c r="M61" i="89"/>
  <c r="S60" i="89"/>
  <c r="R60" i="89"/>
  <c r="Q60" i="89"/>
  <c r="P60" i="89"/>
  <c r="O60" i="89"/>
  <c r="N60" i="89"/>
  <c r="M60" i="89"/>
  <c r="S59" i="89"/>
  <c r="R59" i="89"/>
  <c r="Q59" i="89"/>
  <c r="P59" i="89"/>
  <c r="O59" i="89"/>
  <c r="N59" i="89"/>
  <c r="M59" i="89"/>
  <c r="S58" i="89"/>
  <c r="R58" i="89"/>
  <c r="Q58" i="89"/>
  <c r="P58" i="89"/>
  <c r="O58" i="89"/>
  <c r="N58" i="89"/>
  <c r="M58" i="89"/>
  <c r="S57" i="89"/>
  <c r="R57" i="89"/>
  <c r="Q57" i="89"/>
  <c r="P57" i="89"/>
  <c r="O57" i="89"/>
  <c r="N57" i="89"/>
  <c r="M57" i="89"/>
  <c r="S56" i="89"/>
  <c r="R56" i="89"/>
  <c r="Q56" i="89"/>
  <c r="P56" i="89"/>
  <c r="O56" i="89"/>
  <c r="N56" i="89"/>
  <c r="M56" i="89"/>
  <c r="S55" i="89"/>
  <c r="R55" i="89"/>
  <c r="Q55" i="89"/>
  <c r="P55" i="89"/>
  <c r="O55" i="89"/>
  <c r="N55" i="89"/>
  <c r="M55" i="89"/>
  <c r="S54" i="89"/>
  <c r="R54" i="89"/>
  <c r="Q54" i="89"/>
  <c r="P54" i="89"/>
  <c r="O54" i="89"/>
  <c r="N54" i="89"/>
  <c r="M54" i="89"/>
  <c r="S53" i="89"/>
  <c r="R53" i="89"/>
  <c r="Q53" i="89"/>
  <c r="P53" i="89"/>
  <c r="O53" i="89"/>
  <c r="N53" i="89"/>
  <c r="M53" i="89"/>
  <c r="S52" i="89"/>
  <c r="R52" i="89"/>
  <c r="Q52" i="89"/>
  <c r="P52" i="89"/>
  <c r="O52" i="89"/>
  <c r="N52" i="89"/>
  <c r="M52" i="89"/>
  <c r="S51" i="89"/>
  <c r="R51" i="89"/>
  <c r="Q51" i="89"/>
  <c r="P51" i="89"/>
  <c r="O51" i="89"/>
  <c r="N51" i="89"/>
  <c r="M51" i="89"/>
  <c r="S50" i="89"/>
  <c r="R50" i="89"/>
  <c r="Q50" i="89"/>
  <c r="P50" i="89"/>
  <c r="O50" i="89"/>
  <c r="N50" i="89"/>
  <c r="M50" i="89"/>
  <c r="S49" i="89"/>
  <c r="R49" i="89"/>
  <c r="Q49" i="89"/>
  <c r="P49" i="89"/>
  <c r="O49" i="89"/>
  <c r="N49" i="89"/>
  <c r="M49" i="89"/>
  <c r="S48" i="89"/>
  <c r="R48" i="89"/>
  <c r="Q48" i="89"/>
  <c r="P48" i="89"/>
  <c r="O48" i="89"/>
  <c r="N48" i="89"/>
  <c r="M48" i="89"/>
  <c r="S47" i="89"/>
  <c r="R47" i="89"/>
  <c r="Q47" i="89"/>
  <c r="P47" i="89"/>
  <c r="O47" i="89"/>
  <c r="N47" i="89"/>
  <c r="M47" i="89"/>
  <c r="S46" i="89"/>
  <c r="R46" i="89"/>
  <c r="Q46" i="89"/>
  <c r="P46" i="89"/>
  <c r="O46" i="89"/>
  <c r="N46" i="89"/>
  <c r="M46" i="89"/>
  <c r="S45" i="89"/>
  <c r="R45" i="89"/>
  <c r="Q45" i="89"/>
  <c r="P45" i="89"/>
  <c r="O45" i="89"/>
  <c r="N45" i="89"/>
  <c r="M45" i="89"/>
  <c r="S44" i="89"/>
  <c r="R44" i="89"/>
  <c r="Q44" i="89"/>
  <c r="P44" i="89"/>
  <c r="O44" i="89"/>
  <c r="N44" i="89"/>
  <c r="M44" i="89"/>
  <c r="S43" i="89"/>
  <c r="R43" i="89"/>
  <c r="Q43" i="89"/>
  <c r="P43" i="89"/>
  <c r="O43" i="89"/>
  <c r="N43" i="89"/>
  <c r="M43" i="89"/>
  <c r="S42" i="89"/>
  <c r="R42" i="89"/>
  <c r="Q42" i="89"/>
  <c r="P42" i="89"/>
  <c r="O42" i="89"/>
  <c r="N42" i="89"/>
  <c r="M42" i="89"/>
  <c r="S41" i="89"/>
  <c r="R41" i="89"/>
  <c r="Q41" i="89"/>
  <c r="P41" i="89"/>
  <c r="O41" i="89"/>
  <c r="N41" i="89"/>
  <c r="M41" i="89"/>
  <c r="S40" i="89"/>
  <c r="R40" i="89"/>
  <c r="Q40" i="89"/>
  <c r="P40" i="89"/>
  <c r="O40" i="89"/>
  <c r="N40" i="89"/>
  <c r="M40" i="89"/>
  <c r="S39" i="89"/>
  <c r="R39" i="89"/>
  <c r="Q39" i="89"/>
  <c r="P39" i="89"/>
  <c r="O39" i="89"/>
  <c r="N39" i="89"/>
  <c r="M39" i="89"/>
  <c r="S38" i="89"/>
  <c r="Q38" i="89"/>
  <c r="P38" i="89"/>
  <c r="O38" i="89"/>
  <c r="N38" i="89"/>
  <c r="M38" i="89"/>
  <c r="S37" i="89"/>
  <c r="R37" i="89"/>
  <c r="Q37" i="89"/>
  <c r="P37" i="89"/>
  <c r="O37" i="89"/>
  <c r="N37" i="89"/>
  <c r="M37" i="89"/>
  <c r="S36" i="89"/>
  <c r="R36" i="89"/>
  <c r="Q36" i="89"/>
  <c r="P36" i="89"/>
  <c r="O36" i="89"/>
  <c r="N36" i="89"/>
  <c r="M36" i="89"/>
  <c r="S35" i="89"/>
  <c r="R35" i="89"/>
  <c r="Q35" i="89"/>
  <c r="P35" i="89"/>
  <c r="O35" i="89"/>
  <c r="N35" i="89"/>
  <c r="M35" i="89"/>
  <c r="S34" i="89"/>
  <c r="R34" i="89"/>
  <c r="Q34" i="89"/>
  <c r="P34" i="89"/>
  <c r="O34" i="89"/>
  <c r="N34" i="89"/>
  <c r="M34" i="89"/>
  <c r="S33" i="89"/>
  <c r="R33" i="89"/>
  <c r="Q33" i="89"/>
  <c r="P33" i="89"/>
  <c r="O33" i="89"/>
  <c r="N33" i="89"/>
  <c r="M33" i="89"/>
  <c r="S32" i="89"/>
  <c r="R32" i="89"/>
  <c r="Q32" i="89"/>
  <c r="P32" i="89"/>
  <c r="O32" i="89"/>
  <c r="N32" i="89"/>
  <c r="M32" i="89"/>
  <c r="S31" i="89"/>
  <c r="R31" i="89"/>
  <c r="Q31" i="89"/>
  <c r="P31" i="89"/>
  <c r="O31" i="89"/>
  <c r="N31" i="89"/>
  <c r="M31" i="89"/>
  <c r="S30" i="89"/>
  <c r="R30" i="89"/>
  <c r="Q30" i="89"/>
  <c r="P30" i="89"/>
  <c r="O30" i="89"/>
  <c r="N30" i="89"/>
  <c r="M30" i="89"/>
  <c r="S29" i="89"/>
  <c r="R29" i="89"/>
  <c r="Q29" i="89"/>
  <c r="P29" i="89"/>
  <c r="O29" i="89"/>
  <c r="N29" i="89"/>
  <c r="M29" i="89"/>
  <c r="S28" i="89"/>
  <c r="R28" i="89"/>
  <c r="Q28" i="89"/>
  <c r="P28" i="89"/>
  <c r="O28" i="89"/>
  <c r="N28" i="89"/>
  <c r="M28" i="89"/>
  <c r="S27" i="89"/>
  <c r="R27" i="89"/>
  <c r="Q27" i="89"/>
  <c r="P27" i="89"/>
  <c r="O27" i="89"/>
  <c r="N27" i="89"/>
  <c r="M27" i="89"/>
  <c r="S26" i="89"/>
  <c r="R26" i="89"/>
  <c r="Q26" i="89"/>
  <c r="P26" i="89"/>
  <c r="O26" i="89"/>
  <c r="N26" i="89"/>
  <c r="M26" i="89"/>
  <c r="S25" i="89"/>
  <c r="R25" i="89"/>
  <c r="Q25" i="89"/>
  <c r="P25" i="89"/>
  <c r="O25" i="89"/>
  <c r="N25" i="89"/>
  <c r="M25" i="89"/>
  <c r="S24" i="89"/>
  <c r="R24" i="89"/>
  <c r="Q24" i="89"/>
  <c r="P24" i="89"/>
  <c r="O24" i="89"/>
  <c r="N24" i="89"/>
  <c r="M24" i="89"/>
  <c r="S23" i="89"/>
  <c r="R23" i="89"/>
  <c r="Q23" i="89"/>
  <c r="P23" i="89"/>
  <c r="O23" i="89"/>
  <c r="N23" i="89"/>
  <c r="M23" i="89"/>
  <c r="S22" i="89"/>
  <c r="R22" i="89"/>
  <c r="Q22" i="89"/>
  <c r="P22" i="89"/>
  <c r="O22" i="89"/>
  <c r="N22" i="89"/>
  <c r="M22" i="89"/>
  <c r="S21" i="89"/>
  <c r="R21" i="89"/>
  <c r="Q21" i="89"/>
  <c r="P21" i="89"/>
  <c r="O21" i="89"/>
  <c r="N21" i="89"/>
  <c r="M21" i="89"/>
  <c r="S20" i="89"/>
  <c r="R20" i="89"/>
  <c r="Q20" i="89"/>
  <c r="P20" i="89"/>
  <c r="O20" i="89"/>
  <c r="N20" i="89"/>
  <c r="M20" i="89"/>
  <c r="S19" i="89"/>
  <c r="R19" i="89"/>
  <c r="Q19" i="89"/>
  <c r="P19" i="89"/>
  <c r="O19" i="89"/>
  <c r="N19" i="89"/>
  <c r="M19" i="89"/>
  <c r="S18" i="89"/>
  <c r="R18" i="89"/>
  <c r="Q18" i="89"/>
  <c r="P18" i="89"/>
  <c r="O18" i="89"/>
  <c r="N18" i="89"/>
  <c r="M18" i="89"/>
  <c r="S17" i="89"/>
  <c r="R17" i="89"/>
  <c r="Q17" i="89"/>
  <c r="P17" i="89"/>
  <c r="O17" i="89"/>
  <c r="N17" i="89"/>
  <c r="M17" i="89"/>
  <c r="S16" i="89"/>
  <c r="R16" i="89"/>
  <c r="Q16" i="89"/>
  <c r="P16" i="89"/>
  <c r="O16" i="89"/>
  <c r="N16" i="89"/>
  <c r="M16" i="89"/>
  <c r="S15" i="89"/>
  <c r="R15" i="89"/>
  <c r="Q15" i="89"/>
  <c r="P15" i="89"/>
  <c r="O15" i="89"/>
  <c r="N15" i="89"/>
  <c r="M15" i="89"/>
  <c r="S14" i="89"/>
  <c r="R14" i="89"/>
  <c r="Q14" i="89"/>
  <c r="P14" i="89"/>
  <c r="O14" i="89"/>
  <c r="N14" i="89"/>
  <c r="M14" i="89"/>
  <c r="S13" i="89"/>
  <c r="R13" i="89"/>
  <c r="Q13" i="89"/>
  <c r="P13" i="89"/>
  <c r="O13" i="89"/>
  <c r="N13" i="89"/>
  <c r="M13" i="89"/>
  <c r="S12" i="89"/>
  <c r="R12" i="89"/>
  <c r="Q12" i="89"/>
  <c r="P12" i="89"/>
  <c r="O12" i="89"/>
  <c r="N12" i="89"/>
  <c r="M12" i="89"/>
  <c r="S11" i="89"/>
  <c r="R11" i="89"/>
  <c r="Q11" i="89"/>
  <c r="P11" i="89"/>
  <c r="O11" i="89"/>
  <c r="N11" i="89"/>
  <c r="M11" i="89"/>
  <c r="S10" i="89"/>
  <c r="R10" i="89"/>
  <c r="Q10" i="89"/>
  <c r="P10" i="89"/>
  <c r="O10" i="89"/>
  <c r="N10" i="89"/>
  <c r="M10" i="89"/>
  <c r="S9" i="89"/>
  <c r="R9" i="89"/>
  <c r="Q9" i="89"/>
  <c r="P9" i="89"/>
  <c r="O9" i="89"/>
  <c r="N9" i="89"/>
  <c r="M9" i="89"/>
  <c r="S8" i="89"/>
  <c r="R8" i="89"/>
  <c r="Q8" i="89"/>
  <c r="P8" i="89"/>
  <c r="O8" i="89"/>
  <c r="N8" i="89"/>
  <c r="M8" i="89"/>
  <c r="S7" i="89"/>
  <c r="R7" i="89"/>
  <c r="Q7" i="89"/>
  <c r="P7" i="89"/>
  <c r="O7" i="89"/>
  <c r="N7" i="89"/>
  <c r="M7" i="89"/>
  <c r="K91" i="89"/>
  <c r="K90" i="89"/>
  <c r="K89" i="89"/>
  <c r="K88" i="89"/>
  <c r="K87" i="89"/>
  <c r="K86" i="89"/>
  <c r="K85" i="89"/>
  <c r="K84" i="89"/>
  <c r="K83" i="89"/>
  <c r="K82" i="89"/>
  <c r="K81" i="89"/>
  <c r="K80" i="89"/>
  <c r="K79" i="89"/>
  <c r="K78" i="89"/>
  <c r="K77" i="89"/>
  <c r="K76" i="89"/>
  <c r="K75" i="89"/>
  <c r="K74" i="89"/>
  <c r="K73" i="89"/>
  <c r="K72" i="89"/>
  <c r="K71" i="89"/>
  <c r="K70" i="89"/>
  <c r="K69" i="89"/>
  <c r="K68" i="89"/>
  <c r="K67" i="89"/>
  <c r="K66" i="89"/>
  <c r="K65" i="89"/>
  <c r="K64" i="89"/>
  <c r="K63" i="89"/>
  <c r="K62" i="89"/>
  <c r="K61" i="89"/>
  <c r="K60" i="89"/>
  <c r="K59" i="89"/>
  <c r="K58" i="89"/>
  <c r="K57" i="89"/>
  <c r="K56" i="89"/>
  <c r="K55" i="89"/>
  <c r="K54" i="89"/>
  <c r="K53" i="89"/>
  <c r="K52" i="89"/>
  <c r="K51" i="89"/>
  <c r="K50" i="89"/>
  <c r="K49" i="89"/>
  <c r="K48" i="89"/>
  <c r="K47" i="89"/>
  <c r="K46" i="89"/>
  <c r="K45" i="89"/>
  <c r="K44" i="89"/>
  <c r="K43" i="89"/>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J91" i="89"/>
  <c r="J90" i="89"/>
  <c r="J89" i="89"/>
  <c r="J88" i="89"/>
  <c r="J87" i="89"/>
  <c r="J86" i="89"/>
  <c r="J85" i="89"/>
  <c r="J84" i="89"/>
  <c r="J83"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8" i="89"/>
  <c r="J27" i="89"/>
  <c r="J26" i="89"/>
  <c r="J25" i="89"/>
  <c r="J24" i="89"/>
  <c r="J23" i="89"/>
  <c r="J22" i="89"/>
  <c r="J21" i="89"/>
  <c r="J20" i="89"/>
  <c r="J19" i="89"/>
  <c r="J18" i="89"/>
  <c r="J17" i="89"/>
  <c r="J16" i="89"/>
  <c r="J15" i="89"/>
  <c r="J14" i="89"/>
  <c r="J13" i="89"/>
  <c r="J12" i="89"/>
  <c r="J11" i="89"/>
  <c r="J10" i="89"/>
  <c r="J9" i="89"/>
  <c r="J8" i="89"/>
  <c r="J7" i="89"/>
  <c r="L92" i="89"/>
  <c r="S93" i="89"/>
  <c r="AO4" i="89" l="1"/>
  <c r="L5" i="89"/>
  <c r="Q5" i="89"/>
  <c r="Q94" i="89" s="1"/>
  <c r="P5" i="89"/>
  <c r="P94" i="89" s="1"/>
  <c r="N5" i="89"/>
  <c r="N94" i="89" s="1"/>
  <c r="N92" i="89"/>
  <c r="N97" i="89" s="1"/>
  <c r="S92" i="89"/>
  <c r="S97" i="89" s="1"/>
  <c r="O5" i="89"/>
  <c r="O94" i="89" s="1"/>
  <c r="K92" i="89"/>
  <c r="K5" i="89"/>
  <c r="K94" i="89" s="1"/>
  <c r="O92" i="89"/>
  <c r="O97" i="89" s="1"/>
  <c r="P92" i="89"/>
  <c r="P97" i="89" s="1"/>
  <c r="M92" i="89"/>
  <c r="M97" i="89" s="1"/>
  <c r="S5" i="89"/>
  <c r="S94" i="89" s="1"/>
  <c r="M5" i="89"/>
  <c r="Q92" i="89"/>
  <c r="Q97" i="89" s="1"/>
  <c r="BE7" i="43"/>
  <c r="BE8" i="43"/>
  <c r="S7" i="43"/>
  <c r="S8" i="43"/>
  <c r="S9" i="43"/>
  <c r="N9" i="43"/>
  <c r="Q9" i="43" s="1"/>
  <c r="AE20" i="91" s="1"/>
  <c r="A8" i="43"/>
  <c r="A9" i="43"/>
  <c r="F9" i="43"/>
  <c r="E9" i="43"/>
  <c r="D9" i="43"/>
  <c r="C9" i="43"/>
  <c r="O9" i="43" s="1"/>
  <c r="Y9" i="43" s="1"/>
  <c r="BE9" i="43" s="1"/>
  <c r="AE19" i="91" l="1"/>
  <c r="AE31" i="91"/>
  <c r="AE43" i="91"/>
  <c r="AE55" i="91"/>
  <c r="AE67" i="91"/>
  <c r="AE79" i="91"/>
  <c r="AE91" i="91"/>
  <c r="AE23" i="91"/>
  <c r="AE71" i="91"/>
  <c r="AE36" i="91"/>
  <c r="AE25" i="91"/>
  <c r="AE85" i="91"/>
  <c r="AE26" i="91"/>
  <c r="AE39" i="91"/>
  <c r="AE87" i="91"/>
  <c r="AE16" i="91"/>
  <c r="AE53" i="91"/>
  <c r="AE89" i="91"/>
  <c r="AE54" i="91"/>
  <c r="AE8" i="91"/>
  <c r="AE32" i="91"/>
  <c r="AE44" i="91"/>
  <c r="AE56" i="91"/>
  <c r="AE68" i="91"/>
  <c r="AE80" i="91"/>
  <c r="AE81" i="91"/>
  <c r="AE11" i="91"/>
  <c r="AE59" i="91"/>
  <c r="AE12" i="91"/>
  <c r="AE60" i="91"/>
  <c r="AE84" i="91"/>
  <c r="AE13" i="91"/>
  <c r="AE61" i="91"/>
  <c r="AE50" i="91"/>
  <c r="AE74" i="91"/>
  <c r="AE27" i="91"/>
  <c r="AE63" i="91"/>
  <c r="AE28" i="91"/>
  <c r="AE64" i="91"/>
  <c r="AE88" i="91"/>
  <c r="AE17" i="91"/>
  <c r="AE65" i="91"/>
  <c r="AE18" i="91"/>
  <c r="AE66" i="91"/>
  <c r="AE78" i="91"/>
  <c r="AE9" i="91"/>
  <c r="AE21" i="91"/>
  <c r="AE33" i="91"/>
  <c r="AE45" i="91"/>
  <c r="AE57" i="91"/>
  <c r="AE69" i="91"/>
  <c r="AE7" i="91"/>
  <c r="AE47" i="91"/>
  <c r="AE24" i="91"/>
  <c r="AE72" i="91"/>
  <c r="AE37" i="91"/>
  <c r="AE14" i="91"/>
  <c r="AE62" i="91"/>
  <c r="AE86" i="91"/>
  <c r="AE51" i="91"/>
  <c r="AE52" i="91"/>
  <c r="AE76" i="91"/>
  <c r="AE41" i="91"/>
  <c r="AE77" i="91"/>
  <c r="AE30" i="91"/>
  <c r="AE10" i="91"/>
  <c r="AE22" i="91"/>
  <c r="AE34" i="91"/>
  <c r="AE46" i="91"/>
  <c r="AE58" i="91"/>
  <c r="AE70" i="91"/>
  <c r="AE82" i="91"/>
  <c r="AE35" i="91"/>
  <c r="AE83" i="91"/>
  <c r="AE48" i="91"/>
  <c r="AE49" i="91"/>
  <c r="AE73" i="91"/>
  <c r="AE38" i="91"/>
  <c r="AE15" i="91"/>
  <c r="AE75" i="91"/>
  <c r="AE40" i="91"/>
  <c r="AE29" i="91"/>
  <c r="AE42" i="91"/>
  <c r="AE90" i="91"/>
  <c r="AF89" i="89"/>
  <c r="AF81" i="89"/>
  <c r="AF73" i="89"/>
  <c r="AF65" i="89"/>
  <c r="AF57" i="89"/>
  <c r="AF49" i="89"/>
  <c r="AF41" i="89"/>
  <c r="AF33" i="89"/>
  <c r="AF25" i="89"/>
  <c r="AF17" i="89"/>
  <c r="AF9" i="89"/>
  <c r="AF87" i="89"/>
  <c r="AF47" i="89"/>
  <c r="AF15" i="89"/>
  <c r="AF70" i="89"/>
  <c r="AF22" i="89"/>
  <c r="AF88" i="89"/>
  <c r="AF80" i="89"/>
  <c r="AF72" i="89"/>
  <c r="AF64" i="89"/>
  <c r="AF56" i="89"/>
  <c r="AF48" i="89"/>
  <c r="AF40" i="89"/>
  <c r="AF32" i="89"/>
  <c r="AF24" i="89"/>
  <c r="AF16" i="89"/>
  <c r="AF8" i="89"/>
  <c r="AF79" i="89"/>
  <c r="AF55" i="89"/>
  <c r="AF23" i="89"/>
  <c r="AF62" i="89"/>
  <c r="AF85" i="89"/>
  <c r="AF77" i="89"/>
  <c r="AF69" i="89"/>
  <c r="AF61" i="89"/>
  <c r="AF53" i="89"/>
  <c r="AF45" i="89"/>
  <c r="AF37" i="89"/>
  <c r="AF29" i="89"/>
  <c r="AF21" i="89"/>
  <c r="AF13" i="89"/>
  <c r="AF60" i="89"/>
  <c r="AF28" i="89"/>
  <c r="AF12" i="89"/>
  <c r="AF78" i="89"/>
  <c r="AF30" i="89"/>
  <c r="AF84" i="89"/>
  <c r="AF76" i="89"/>
  <c r="AF68" i="89"/>
  <c r="AF52" i="89"/>
  <c r="AF44" i="89"/>
  <c r="AF36" i="89"/>
  <c r="AF20" i="89"/>
  <c r="AF46" i="89"/>
  <c r="AF91" i="89"/>
  <c r="AF83" i="89"/>
  <c r="AF75" i="89"/>
  <c r="AF67" i="89"/>
  <c r="AF59" i="89"/>
  <c r="AF51" i="89"/>
  <c r="AF43" i="89"/>
  <c r="AF35" i="89"/>
  <c r="AF27" i="89"/>
  <c r="AF19" i="89"/>
  <c r="AF11" i="89"/>
  <c r="AF63" i="89"/>
  <c r="AF31" i="89"/>
  <c r="AF86" i="89"/>
  <c r="AF14" i="89"/>
  <c r="AF90" i="89"/>
  <c r="AF82" i="89"/>
  <c r="AF74" i="89"/>
  <c r="AF66" i="89"/>
  <c r="AF58" i="89"/>
  <c r="AF50" i="89"/>
  <c r="AF42" i="89"/>
  <c r="AF34" i="89"/>
  <c r="AF26" i="89"/>
  <c r="AF18" i="89"/>
  <c r="AF10" i="89"/>
  <c r="AF71" i="89"/>
  <c r="AF39" i="89"/>
  <c r="AF7" i="89"/>
  <c r="AF54" i="89"/>
  <c r="AF38" i="89"/>
  <c r="M94" i="89"/>
  <c r="R9" i="43"/>
  <c r="P9" i="43"/>
  <c r="BE8" i="40"/>
  <c r="BE9" i="40"/>
  <c r="BE10" i="40"/>
  <c r="BE11" i="40"/>
  <c r="BF11" i="40" s="1"/>
  <c r="BE12" i="40"/>
  <c r="BE13" i="40"/>
  <c r="BE14" i="40"/>
  <c r="BE15" i="40"/>
  <c r="BE16" i="40"/>
  <c r="BE17" i="40"/>
  <c r="BE18" i="40"/>
  <c r="BE19" i="40"/>
  <c r="BF19" i="40" s="1"/>
  <c r="BE20" i="40"/>
  <c r="BF20" i="40" s="1"/>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AE92" i="91" l="1"/>
  <c r="AE5" i="91"/>
  <c r="AF5" i="89"/>
  <c r="AF92" i="89"/>
  <c r="N20" i="40"/>
  <c r="R20" i="40" s="1"/>
  <c r="N11" i="40"/>
  <c r="R11" i="40" s="1"/>
  <c r="S8" i="40"/>
  <c r="S9" i="40"/>
  <c r="S10" i="40"/>
  <c r="S11" i="40"/>
  <c r="S12" i="40"/>
  <c r="S13" i="40"/>
  <c r="S14" i="40"/>
  <c r="S15" i="40"/>
  <c r="S16" i="40"/>
  <c r="S17" i="40"/>
  <c r="S18" i="40"/>
  <c r="S19" i="40"/>
  <c r="S20" i="40"/>
  <c r="S7" i="40"/>
  <c r="M20" i="40"/>
  <c r="X20" i="40" s="1"/>
  <c r="M11" i="40"/>
  <c r="X11" i="40" s="1"/>
  <c r="K8" i="40"/>
  <c r="K9" i="40"/>
  <c r="K10" i="40"/>
  <c r="K11" i="40"/>
  <c r="K12" i="40"/>
  <c r="K13" i="40"/>
  <c r="K14" i="40"/>
  <c r="K15" i="40"/>
  <c r="M15" i="40" s="1"/>
  <c r="X15" i="40" s="1"/>
  <c r="K16" i="40"/>
  <c r="K17" i="40"/>
  <c r="M17" i="40" s="1"/>
  <c r="X17" i="40" s="1"/>
  <c r="K18" i="40"/>
  <c r="K19" i="40"/>
  <c r="K20" i="40"/>
  <c r="K7" i="40"/>
  <c r="H8" i="40"/>
  <c r="H9" i="40"/>
  <c r="H10" i="40"/>
  <c r="H11" i="40"/>
  <c r="H12" i="40"/>
  <c r="H13" i="40"/>
  <c r="H14" i="40"/>
  <c r="H15" i="40"/>
  <c r="H16" i="40"/>
  <c r="H17" i="40"/>
  <c r="H18" i="40"/>
  <c r="H19" i="40"/>
  <c r="H20" i="40"/>
  <c r="H7" i="40"/>
  <c r="A8" i="40"/>
  <c r="A9" i="40"/>
  <c r="A10" i="40"/>
  <c r="A11" i="40"/>
  <c r="A12" i="40"/>
  <c r="A13" i="40"/>
  <c r="A14" i="40"/>
  <c r="A15" i="40"/>
  <c r="A16" i="40"/>
  <c r="A17" i="40"/>
  <c r="A18" i="40"/>
  <c r="A19" i="40"/>
  <c r="A20" i="40"/>
  <c r="A7" i="40"/>
  <c r="C19" i="40"/>
  <c r="O19" i="40" s="1"/>
  <c r="D19" i="40"/>
  <c r="E19" i="40"/>
  <c r="F19" i="40"/>
  <c r="C20" i="40"/>
  <c r="O20" i="40" s="1"/>
  <c r="Y20" i="40" s="1"/>
  <c r="D20" i="40"/>
  <c r="E20" i="40"/>
  <c r="F20" i="40"/>
  <c r="F18" i="40"/>
  <c r="E18" i="40"/>
  <c r="D18" i="40"/>
  <c r="C18" i="40"/>
  <c r="O18" i="40" s="1"/>
  <c r="C17" i="40"/>
  <c r="O17" i="40" s="1"/>
  <c r="D17" i="40"/>
  <c r="E17" i="40"/>
  <c r="F17" i="40"/>
  <c r="C16" i="40"/>
  <c r="O16" i="40" s="1"/>
  <c r="D16" i="40"/>
  <c r="E16" i="40"/>
  <c r="F16" i="40"/>
  <c r="C12" i="40"/>
  <c r="O12" i="40" s="1"/>
  <c r="D12" i="40"/>
  <c r="E12" i="40"/>
  <c r="F12" i="40"/>
  <c r="C13" i="40"/>
  <c r="O13" i="40" s="1"/>
  <c r="D13" i="40"/>
  <c r="E13" i="40"/>
  <c r="F13" i="40"/>
  <c r="C14" i="40"/>
  <c r="O14" i="40" s="1"/>
  <c r="D14" i="40"/>
  <c r="E14" i="40"/>
  <c r="F14" i="40"/>
  <c r="C15" i="40"/>
  <c r="O15" i="40" s="1"/>
  <c r="D15" i="40"/>
  <c r="E15" i="40"/>
  <c r="F15" i="40"/>
  <c r="C8" i="40"/>
  <c r="O8" i="40" s="1"/>
  <c r="D8" i="40"/>
  <c r="E8" i="40"/>
  <c r="F8" i="40"/>
  <c r="C9" i="40"/>
  <c r="O9" i="40" s="1"/>
  <c r="D9" i="40"/>
  <c r="E9" i="40"/>
  <c r="F9" i="40"/>
  <c r="C10" i="40"/>
  <c r="D10" i="40"/>
  <c r="E10" i="40"/>
  <c r="F10" i="40"/>
  <c r="C11" i="40"/>
  <c r="O11" i="40" s="1"/>
  <c r="D11" i="40"/>
  <c r="E11" i="40"/>
  <c r="F11" i="40"/>
  <c r="F7" i="40"/>
  <c r="E7" i="40"/>
  <c r="D7" i="40"/>
  <c r="C7" i="40"/>
  <c r="O7" i="40" s="1"/>
  <c r="N17" i="40"/>
  <c r="P17" i="40" s="1"/>
  <c r="M18" i="40"/>
  <c r="X18" i="40" s="1"/>
  <c r="N18" i="40"/>
  <c r="P18" i="40" s="1"/>
  <c r="N15" i="40"/>
  <c r="P15" i="40" s="1"/>
  <c r="CD87" i="11"/>
  <c r="CE87" i="11"/>
  <c r="CF87" i="11"/>
  <c r="CG87" i="11"/>
  <c r="CH87" i="11"/>
  <c r="CI87" i="11"/>
  <c r="CJ87" i="11"/>
  <c r="CK87" i="11"/>
  <c r="CL87" i="11"/>
  <c r="CM87" i="11"/>
  <c r="CN87" i="11"/>
  <c r="CO87" i="11"/>
  <c r="DU87" i="11"/>
  <c r="Y17" i="40" l="1"/>
  <c r="Y11" i="40"/>
  <c r="Y15" i="40"/>
  <c r="Y18" i="40"/>
  <c r="AF2" i="89"/>
  <c r="L12" i="40"/>
  <c r="R18" i="40"/>
  <c r="Q18" i="40"/>
  <c r="L10" i="40"/>
  <c r="O10" i="40"/>
  <c r="R15" i="40"/>
  <c r="L20" i="40"/>
  <c r="Q17" i="40"/>
  <c r="Q15" i="40"/>
  <c r="R17" i="40"/>
  <c r="L16" i="40"/>
  <c r="P20" i="40"/>
  <c r="Q20" i="40"/>
  <c r="Q11" i="40"/>
  <c r="P11" i="40"/>
  <c r="L9" i="40"/>
  <c r="L15" i="40"/>
  <c r="L13" i="40"/>
  <c r="L17" i="40"/>
  <c r="L11" i="40"/>
  <c r="L8" i="40"/>
  <c r="L14" i="40"/>
  <c r="L19" i="40"/>
  <c r="L18" i="40"/>
  <c r="BF18" i="40"/>
  <c r="BF17" i="40"/>
  <c r="BF15" i="40"/>
  <c r="DC87" i="11"/>
  <c r="DD87" i="11" s="1"/>
  <c r="U10" i="56" l="1"/>
  <c r="V10" i="56"/>
  <c r="U8" i="39"/>
  <c r="U9" i="39"/>
  <c r="U10" i="39"/>
  <c r="U11" i="39"/>
  <c r="U12" i="39"/>
  <c r="U7" i="39"/>
  <c r="V126" i="87"/>
  <c r="V191" i="87"/>
  <c r="U192" i="87"/>
  <c r="AH3" i="87"/>
  <c r="AG3" i="87"/>
  <c r="AE3" i="87"/>
  <c r="AD3" i="87"/>
  <c r="AB3" i="87"/>
  <c r="AA3" i="87"/>
  <c r="Y3" i="87"/>
  <c r="X3" i="87"/>
  <c r="V3" i="87"/>
  <c r="V82" i="87" s="1"/>
  <c r="U3" i="87"/>
  <c r="U79" i="87" s="1"/>
  <c r="M10" i="88"/>
  <c r="BE8" i="16"/>
  <c r="BE9" i="16"/>
  <c r="BE10" i="16"/>
  <c r="BE11" i="16"/>
  <c r="BE12" i="16"/>
  <c r="BE13" i="16"/>
  <c r="BE14" i="16"/>
  <c r="BE15" i="16"/>
  <c r="BE16" i="16"/>
  <c r="BE17" i="16"/>
  <c r="BE18" i="16"/>
  <c r="BE19" i="16"/>
  <c r="BE20" i="16"/>
  <c r="BE21" i="16"/>
  <c r="BE22" i="16"/>
  <c r="BE23" i="16"/>
  <c r="BE7" i="16"/>
  <c r="Z7" i="16"/>
  <c r="W8" i="16"/>
  <c r="W9" i="16"/>
  <c r="W10" i="16"/>
  <c r="W11" i="16"/>
  <c r="W12" i="16"/>
  <c r="W13" i="16"/>
  <c r="W14" i="16"/>
  <c r="W15" i="16"/>
  <c r="W16" i="16"/>
  <c r="W17" i="16"/>
  <c r="W18" i="16"/>
  <c r="W19" i="16"/>
  <c r="W20" i="16"/>
  <c r="W21" i="16"/>
  <c r="W22" i="16"/>
  <c r="W23" i="16"/>
  <c r="W7" i="16"/>
  <c r="V102" i="87" l="1"/>
  <c r="U102" i="87"/>
  <c r="V87" i="87"/>
  <c r="U56" i="87"/>
  <c r="V192" i="87"/>
  <c r="U143" i="87"/>
  <c r="V128" i="87"/>
  <c r="U128" i="87"/>
  <c r="U111" i="87"/>
  <c r="V151" i="87"/>
  <c r="V117" i="87"/>
  <c r="V58" i="87"/>
  <c r="U151" i="87"/>
  <c r="U117" i="87"/>
  <c r="U58" i="87"/>
  <c r="V143" i="87"/>
  <c r="V111" i="87"/>
  <c r="V56" i="87"/>
  <c r="U87" i="87"/>
  <c r="V157" i="87"/>
  <c r="V155" i="87"/>
  <c r="V122" i="87"/>
  <c r="V79" i="87"/>
  <c r="U191" i="87"/>
  <c r="U126" i="87"/>
  <c r="V123" i="87"/>
  <c r="U157" i="87"/>
  <c r="U123" i="87"/>
  <c r="U82" i="87"/>
  <c r="U155" i="87"/>
  <c r="U122" i="87"/>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B5" i="16" s="1"/>
  <c r="BC10" i="16"/>
  <c r="BD10"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C5" i="16" s="1"/>
  <c r="BD11"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D5" i="16" s="1"/>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AA24" i="16"/>
  <c r="AB24" i="16"/>
  <c r="AA25" i="16"/>
  <c r="AB25"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Q31" i="12"/>
  <c r="Q34" i="12"/>
  <c r="Q51" i="12"/>
  <c r="Q52" i="12"/>
  <c r="Q53" i="12"/>
  <c r="Q54" i="12"/>
  <c r="Q55" i="12"/>
  <c r="R31" i="12"/>
  <c r="R34" i="12"/>
  <c r="R51" i="12"/>
  <c r="R52" i="12"/>
  <c r="R53" i="12"/>
  <c r="R54" i="12"/>
  <c r="R55" i="12"/>
  <c r="R76" i="89" l="1"/>
  <c r="F13" i="52"/>
  <c r="G13" i="52" s="1"/>
  <c r="R93" i="89"/>
  <c r="R38" i="89"/>
  <c r="K53" i="12"/>
  <c r="K54" i="12"/>
  <c r="K34" i="12"/>
  <c r="K51" i="12"/>
  <c r="K55" i="12"/>
  <c r="K52" i="12"/>
  <c r="L52" i="12" s="1"/>
  <c r="AB52" i="12" s="1"/>
  <c r="AJ52" i="12" s="1"/>
  <c r="K31" i="12"/>
  <c r="H3" i="12"/>
  <c r="R99" i="89" l="1"/>
  <c r="Q99" i="91"/>
  <c r="R5" i="89"/>
  <c r="R92" i="89"/>
  <c r="R97" i="89" s="1"/>
  <c r="L53" i="12"/>
  <c r="AB53" i="12" s="1"/>
  <c r="AJ53" i="12" s="1"/>
  <c r="L31" i="12"/>
  <c r="AB31" i="12" s="1"/>
  <c r="L51" i="12"/>
  <c r="AB51" i="12" s="1"/>
  <c r="AJ51" i="12" s="1"/>
  <c r="L34" i="12"/>
  <c r="AB34" i="12" s="1"/>
  <c r="AJ34" i="12" s="1"/>
  <c r="L54" i="12"/>
  <c r="AB54" i="12" s="1"/>
  <c r="AJ54" i="12" s="1"/>
  <c r="L55" i="12"/>
  <c r="AB55" i="12" s="1"/>
  <c r="AJ55" i="12" s="1"/>
  <c r="AL44" i="91" l="1"/>
  <c r="AL50" i="91"/>
  <c r="AJ31" i="12"/>
  <c r="R94" i="89"/>
  <c r="M2" i="89"/>
  <c r="K99" i="88"/>
  <c r="AG4" i="88"/>
  <c r="C54" i="52" l="1"/>
  <c r="AG99" i="89" l="1"/>
  <c r="D54" i="52"/>
  <c r="AG99" i="88" s="1"/>
  <c r="F54" i="52"/>
  <c r="G54" i="52" s="1"/>
  <c r="CE25" i="12"/>
  <c r="CK25" i="12"/>
  <c r="CS25" i="12"/>
  <c r="CM51" i="12"/>
  <c r="CM52" i="12"/>
  <c r="CM53" i="12"/>
  <c r="CM54" i="12"/>
  <c r="CM55" i="12"/>
  <c r="E54" i="52" l="1"/>
  <c r="CM25" i="12"/>
  <c r="CN25" i="12" s="1"/>
  <c r="AB12" i="87"/>
  <c r="AB25" i="87"/>
  <c r="AB26" i="87"/>
  <c r="AB28" i="87"/>
  <c r="AB37" i="87"/>
  <c r="AB55" i="87"/>
  <c r="AB72" i="87"/>
  <c r="AB73" i="87"/>
  <c r="AB86" i="87"/>
  <c r="AB88" i="87"/>
  <c r="AB100" i="87"/>
  <c r="AB113" i="87"/>
  <c r="AB118" i="87"/>
  <c r="AB125" i="87"/>
  <c r="AB139" i="87"/>
  <c r="AB145" i="87"/>
  <c r="AB152" i="87"/>
  <c r="AB155" i="87"/>
  <c r="X7" i="56"/>
  <c r="CQ25" i="12" l="1"/>
  <c r="CO25" i="12"/>
  <c r="BB5" i="87"/>
  <c r="AL5" i="87"/>
  <c r="AT5" i="87"/>
  <c r="AD5" i="87"/>
  <c r="AZ5" i="87"/>
  <c r="AR5" i="87"/>
  <c r="AJ5" i="87"/>
  <c r="AB5" i="87"/>
  <c r="AY5" i="87"/>
  <c r="AX5" i="87"/>
  <c r="AP5" i="87"/>
  <c r="AH5" i="87"/>
  <c r="AI5" i="87"/>
  <c r="Z5" i="87"/>
  <c r="AW5" i="87"/>
  <c r="AO5" i="87"/>
  <c r="AG5" i="87"/>
  <c r="AQ5" i="87"/>
  <c r="BD5" i="87"/>
  <c r="AV5" i="87"/>
  <c r="AN5" i="87"/>
  <c r="AF5" i="87"/>
  <c r="BC5" i="87"/>
  <c r="AU5" i="87"/>
  <c r="AM5" i="87"/>
  <c r="AE5" i="87"/>
  <c r="BA5" i="87"/>
  <c r="AS5" i="87"/>
  <c r="AK5" i="87"/>
  <c r="AC5" i="87"/>
  <c r="O8" i="43"/>
  <c r="N8" i="43"/>
  <c r="R8" i="43" l="1"/>
  <c r="Q8" i="43"/>
  <c r="P8" i="43"/>
  <c r="D8" i="43"/>
  <c r="E8" i="43"/>
  <c r="F8" i="43"/>
  <c r="BL3" i="12"/>
  <c r="AL3" i="12"/>
  <c r="C3" i="29"/>
  <c r="BF5" i="36"/>
  <c r="BF5" i="84"/>
  <c r="BF5" i="73"/>
  <c r="BF5" i="43"/>
  <c r="BF5" i="55"/>
  <c r="BG94" i="56"/>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F5" i="56"/>
  <c r="BF5" i="69"/>
  <c r="BF5" i="44"/>
  <c r="BF5" i="57"/>
  <c r="BF5" i="42"/>
  <c r="BF5" i="41"/>
  <c r="BF5" i="75"/>
  <c r="BF5" i="40"/>
  <c r="BF5" i="39"/>
  <c r="BF5" i="37"/>
  <c r="BF5" i="38"/>
  <c r="BF5" i="81"/>
  <c r="BF5" i="34"/>
  <c r="BF5" i="16"/>
  <c r="BF5" i="46"/>
  <c r="BT3" i="12"/>
  <c r="BE85" i="36"/>
  <c r="BE84" i="36"/>
  <c r="BE83" i="36"/>
  <c r="BE82" i="36"/>
  <c r="BE81" i="36"/>
  <c r="BE80" i="36"/>
  <c r="BE79" i="36"/>
  <c r="BE78" i="36"/>
  <c r="BE77" i="36"/>
  <c r="BE76" i="36"/>
  <c r="BE75" i="36"/>
  <c r="BE74" i="36"/>
  <c r="BE73" i="36"/>
  <c r="BE72" i="36"/>
  <c r="BE71" i="36"/>
  <c r="BE70" i="36"/>
  <c r="BE69" i="36"/>
  <c r="BE68" i="36"/>
  <c r="BE67" i="36"/>
  <c r="BE66" i="36"/>
  <c r="BE65" i="36"/>
  <c r="BE64" i="36"/>
  <c r="BE63" i="36"/>
  <c r="BE62" i="36"/>
  <c r="BE61" i="36"/>
  <c r="BE60" i="36"/>
  <c r="BE59" i="36"/>
  <c r="BE58" i="36"/>
  <c r="BE57" i="36"/>
  <c r="BE56" i="36"/>
  <c r="BE55" i="36"/>
  <c r="BE54" i="36"/>
  <c r="BE53" i="36"/>
  <c r="BE52" i="36"/>
  <c r="BE51" i="36"/>
  <c r="BE50" i="36"/>
  <c r="BE49" i="36"/>
  <c r="BE48" i="36"/>
  <c r="BE47" i="36"/>
  <c r="BE46" i="36"/>
  <c r="BE45" i="36"/>
  <c r="BE44" i="36"/>
  <c r="BE43" i="36"/>
  <c r="BE42" i="36"/>
  <c r="BE41" i="36"/>
  <c r="BE40" i="36"/>
  <c r="BE39" i="36"/>
  <c r="BE38" i="36"/>
  <c r="BE37" i="36"/>
  <c r="BE36" i="36"/>
  <c r="BE35" i="36"/>
  <c r="BE34" i="36"/>
  <c r="BE33" i="36"/>
  <c r="BE32" i="36"/>
  <c r="BE31" i="36"/>
  <c r="BE30" i="36"/>
  <c r="BE29" i="36"/>
  <c r="BE28" i="36"/>
  <c r="BE27" i="36"/>
  <c r="BE26" i="36"/>
  <c r="BE25" i="36"/>
  <c r="BE24" i="36"/>
  <c r="BE23" i="36"/>
  <c r="BE22" i="36"/>
  <c r="BE21" i="36"/>
  <c r="BE20" i="36"/>
  <c r="BE19" i="36"/>
  <c r="BE18" i="36"/>
  <c r="BE17" i="36"/>
  <c r="BE16" i="36"/>
  <c r="BE15" i="36"/>
  <c r="BE14" i="36"/>
  <c r="BE13" i="36"/>
  <c r="BE12" i="36"/>
  <c r="BE11" i="36"/>
  <c r="BE10" i="36"/>
  <c r="BE9" i="36"/>
  <c r="BE8" i="36"/>
  <c r="BE7" i="36"/>
  <c r="BD5" i="36"/>
  <c r="BE46" i="84"/>
  <c r="BE45" i="84"/>
  <c r="BE44" i="84"/>
  <c r="BE43" i="84"/>
  <c r="BE42" i="84"/>
  <c r="BE41" i="84"/>
  <c r="BE40" i="84"/>
  <c r="BE39" i="84"/>
  <c r="BE38" i="84"/>
  <c r="BE37" i="84"/>
  <c r="BE36" i="84"/>
  <c r="BE35" i="84"/>
  <c r="BE34" i="84"/>
  <c r="BE33" i="84"/>
  <c r="BE32" i="84"/>
  <c r="BE31" i="84"/>
  <c r="BE30" i="84"/>
  <c r="BE29" i="84"/>
  <c r="BE28" i="84"/>
  <c r="BE27" i="84"/>
  <c r="BE26" i="84"/>
  <c r="BE25" i="84"/>
  <c r="BE24" i="84"/>
  <c r="BE23" i="84"/>
  <c r="BE22" i="84"/>
  <c r="BE21" i="84"/>
  <c r="BE20" i="84"/>
  <c r="BE19" i="84"/>
  <c r="BE18" i="84"/>
  <c r="BE17" i="84"/>
  <c r="BE16" i="84"/>
  <c r="BE15" i="84"/>
  <c r="BE14" i="84"/>
  <c r="BE13" i="84"/>
  <c r="BE12" i="84"/>
  <c r="BE11" i="84"/>
  <c r="BE10" i="84"/>
  <c r="BE9" i="84"/>
  <c r="BE8" i="84"/>
  <c r="BE7" i="84"/>
  <c r="BD5" i="84"/>
  <c r="BE54" i="73"/>
  <c r="BE53" i="73"/>
  <c r="BE52" i="73"/>
  <c r="BE51" i="73"/>
  <c r="BE50" i="73"/>
  <c r="BE49" i="73"/>
  <c r="BE48" i="73"/>
  <c r="BE47" i="73"/>
  <c r="BE46" i="73"/>
  <c r="BE45" i="73"/>
  <c r="BE44" i="73"/>
  <c r="BE43" i="73"/>
  <c r="BE42" i="73"/>
  <c r="BE41" i="73"/>
  <c r="BE40" i="73"/>
  <c r="BE39" i="73"/>
  <c r="BE38" i="73"/>
  <c r="BE37" i="73"/>
  <c r="BE36" i="73"/>
  <c r="BE35" i="73"/>
  <c r="BE34" i="73"/>
  <c r="BE33" i="73"/>
  <c r="BE32" i="73"/>
  <c r="BE31" i="73"/>
  <c r="BE30" i="73"/>
  <c r="BE29" i="73"/>
  <c r="BE28" i="73"/>
  <c r="BE27" i="73"/>
  <c r="BE26" i="73"/>
  <c r="BE25" i="73"/>
  <c r="BE24" i="73"/>
  <c r="BE23" i="73"/>
  <c r="BE22" i="73"/>
  <c r="BE21" i="73"/>
  <c r="BE20" i="73"/>
  <c r="BE19" i="73"/>
  <c r="BE18" i="73"/>
  <c r="BE17" i="73"/>
  <c r="BE16" i="73"/>
  <c r="BE15" i="73"/>
  <c r="BE14" i="73"/>
  <c r="BE13" i="73"/>
  <c r="BE12" i="73"/>
  <c r="BE11" i="73"/>
  <c r="BE10" i="73"/>
  <c r="BE9" i="73"/>
  <c r="BE8" i="73"/>
  <c r="BE7" i="73"/>
  <c r="BD5" i="73"/>
  <c r="BD5" i="43"/>
  <c r="BE54" i="55"/>
  <c r="BE53" i="55"/>
  <c r="BE52" i="55"/>
  <c r="BE51" i="55"/>
  <c r="BE50" i="55"/>
  <c r="BE49" i="55"/>
  <c r="BE48" i="55"/>
  <c r="BE47" i="55"/>
  <c r="BE46" i="55"/>
  <c r="BE45" i="55"/>
  <c r="BE44" i="55"/>
  <c r="BE43" i="55"/>
  <c r="BE42" i="55"/>
  <c r="BE41" i="55"/>
  <c r="BE40" i="55"/>
  <c r="BE39" i="55"/>
  <c r="BE38" i="55"/>
  <c r="BE37" i="55"/>
  <c r="BE36" i="55"/>
  <c r="BE35" i="55"/>
  <c r="BE34" i="55"/>
  <c r="BE33" i="55"/>
  <c r="BE32" i="55"/>
  <c r="BE31" i="55"/>
  <c r="BE30" i="55"/>
  <c r="BE29" i="55"/>
  <c r="BE28" i="55"/>
  <c r="BE27" i="55"/>
  <c r="BE26" i="55"/>
  <c r="BE25" i="55"/>
  <c r="BE24" i="55"/>
  <c r="BE23" i="55"/>
  <c r="BE22" i="55"/>
  <c r="BE21" i="55"/>
  <c r="BE20" i="55"/>
  <c r="BE19" i="55"/>
  <c r="BE18" i="55"/>
  <c r="BE17" i="55"/>
  <c r="BE16" i="55"/>
  <c r="BE15" i="55"/>
  <c r="BE14" i="55"/>
  <c r="BE13" i="55"/>
  <c r="BE12" i="55"/>
  <c r="BE11" i="55"/>
  <c r="BE10" i="55"/>
  <c r="BE9" i="55"/>
  <c r="BE8" i="55"/>
  <c r="BE7" i="55"/>
  <c r="BD5" i="55"/>
  <c r="BE178" i="69"/>
  <c r="BE177" i="69"/>
  <c r="BE176" i="69"/>
  <c r="BE175" i="69"/>
  <c r="BE174" i="69"/>
  <c r="BE173" i="69"/>
  <c r="BE172" i="69"/>
  <c r="BE171" i="69"/>
  <c r="BE170" i="69"/>
  <c r="BE169" i="69"/>
  <c r="BE168" i="69"/>
  <c r="BE167" i="69"/>
  <c r="BE166" i="69"/>
  <c r="BE165" i="69"/>
  <c r="BE164" i="69"/>
  <c r="BE163" i="69"/>
  <c r="BE162" i="69"/>
  <c r="BE161" i="69"/>
  <c r="BE160" i="69"/>
  <c r="BE159" i="69"/>
  <c r="BE158" i="69"/>
  <c r="BE157" i="69"/>
  <c r="BE156" i="69"/>
  <c r="BE155" i="69"/>
  <c r="BE154" i="69"/>
  <c r="BE153" i="69"/>
  <c r="BE152" i="69"/>
  <c r="BE151" i="69"/>
  <c r="BE150" i="69"/>
  <c r="BE149" i="69"/>
  <c r="BE148" i="69"/>
  <c r="BE147" i="69"/>
  <c r="BE146" i="69"/>
  <c r="BE145" i="69"/>
  <c r="BE144" i="69"/>
  <c r="BE143" i="69"/>
  <c r="BE142" i="69"/>
  <c r="BE141" i="69"/>
  <c r="BE140" i="69"/>
  <c r="BE139" i="69"/>
  <c r="BE138" i="69"/>
  <c r="BE137" i="69"/>
  <c r="BE136" i="69"/>
  <c r="BE135" i="69"/>
  <c r="BE134" i="69"/>
  <c r="BE133" i="69"/>
  <c r="BE132" i="69"/>
  <c r="BE131" i="69"/>
  <c r="BE130" i="69"/>
  <c r="BE129" i="69"/>
  <c r="BE128" i="69"/>
  <c r="BE127" i="69"/>
  <c r="BE126" i="69"/>
  <c r="BE125" i="69"/>
  <c r="BE124" i="69"/>
  <c r="BE123" i="69"/>
  <c r="BE122" i="69"/>
  <c r="BE121" i="69"/>
  <c r="BE120" i="69"/>
  <c r="BE119" i="69"/>
  <c r="BE118" i="69"/>
  <c r="BE117" i="69"/>
  <c r="BE116" i="69"/>
  <c r="BE115" i="69"/>
  <c r="BE114" i="69"/>
  <c r="BE113" i="69"/>
  <c r="BE112" i="69"/>
  <c r="BE111" i="69"/>
  <c r="BE110" i="69"/>
  <c r="BE109" i="69"/>
  <c r="BE108" i="69"/>
  <c r="BE107" i="69"/>
  <c r="BE106" i="69"/>
  <c r="BE105" i="69"/>
  <c r="BE104" i="69"/>
  <c r="BE103" i="69"/>
  <c r="BE102" i="69"/>
  <c r="BE101" i="69"/>
  <c r="BE100" i="69"/>
  <c r="BE99" i="69"/>
  <c r="BE98" i="69"/>
  <c r="BE97" i="69"/>
  <c r="BE96" i="69"/>
  <c r="BE95" i="69"/>
  <c r="BE94" i="69"/>
  <c r="BE93" i="69"/>
  <c r="BE92" i="69"/>
  <c r="BE91" i="69"/>
  <c r="BE90" i="69"/>
  <c r="BE89" i="69"/>
  <c r="BE88" i="69"/>
  <c r="BE87" i="69"/>
  <c r="BE86" i="69"/>
  <c r="BE85" i="69"/>
  <c r="BE84" i="69"/>
  <c r="BE83" i="69"/>
  <c r="BE82" i="69"/>
  <c r="BE81" i="69"/>
  <c r="BE80" i="69"/>
  <c r="BE79" i="69"/>
  <c r="BE78" i="69"/>
  <c r="BE77" i="69"/>
  <c r="BE76" i="69"/>
  <c r="BE75" i="69"/>
  <c r="BE74" i="69"/>
  <c r="BE73" i="69"/>
  <c r="BE72" i="69"/>
  <c r="BE69" i="69"/>
  <c r="BE68" i="69"/>
  <c r="BE67" i="69"/>
  <c r="BE66" i="69"/>
  <c r="BE65" i="69"/>
  <c r="BE64" i="69"/>
  <c r="BE63" i="69"/>
  <c r="BE62" i="69"/>
  <c r="BE61" i="69"/>
  <c r="BE60" i="69"/>
  <c r="BE59" i="69"/>
  <c r="BE58" i="69"/>
  <c r="BE57" i="69"/>
  <c r="BE56" i="69"/>
  <c r="BE55" i="69"/>
  <c r="BE54" i="69"/>
  <c r="BE53" i="69"/>
  <c r="BE52" i="69"/>
  <c r="BE51" i="69"/>
  <c r="BE50" i="69"/>
  <c r="BE49" i="69"/>
  <c r="BE48" i="69"/>
  <c r="BE47" i="69"/>
  <c r="BE46" i="69"/>
  <c r="BE45" i="69"/>
  <c r="BE44" i="69"/>
  <c r="BE43" i="69"/>
  <c r="BE42" i="69"/>
  <c r="BE40" i="69"/>
  <c r="BE39" i="69"/>
  <c r="BE38" i="69"/>
  <c r="BE37" i="69"/>
  <c r="BE36" i="69"/>
  <c r="BE35" i="69"/>
  <c r="BE34" i="69"/>
  <c r="BE32" i="69"/>
  <c r="BE31" i="69"/>
  <c r="BE30" i="69"/>
  <c r="BE29" i="69"/>
  <c r="BE28" i="69"/>
  <c r="BE27" i="69"/>
  <c r="BE26" i="69"/>
  <c r="BE25" i="69"/>
  <c r="BE24" i="69"/>
  <c r="BE23" i="69"/>
  <c r="BE22" i="69"/>
  <c r="BE21" i="69"/>
  <c r="BE19" i="69"/>
  <c r="BE18" i="69"/>
  <c r="BE17" i="69"/>
  <c r="BE16" i="69"/>
  <c r="BE15" i="69"/>
  <c r="BE14" i="69"/>
  <c r="BE13" i="69"/>
  <c r="BE12" i="69"/>
  <c r="BE10" i="69"/>
  <c r="BE9" i="69"/>
  <c r="BE8" i="69"/>
  <c r="BE7" i="69"/>
  <c r="BD5" i="69"/>
  <c r="BE96" i="44"/>
  <c r="BE95" i="44"/>
  <c r="BE94" i="44"/>
  <c r="BE93" i="44"/>
  <c r="BE92" i="44"/>
  <c r="BE91" i="44"/>
  <c r="BE90" i="44"/>
  <c r="BE89" i="44"/>
  <c r="BE88" i="44"/>
  <c r="BE87" i="44"/>
  <c r="BE86" i="44"/>
  <c r="BE85" i="44"/>
  <c r="BE84" i="44"/>
  <c r="BE83" i="44"/>
  <c r="BE82" i="44"/>
  <c r="BE81" i="44"/>
  <c r="BE80" i="44"/>
  <c r="BE79" i="44"/>
  <c r="BE78" i="44"/>
  <c r="BE77" i="44"/>
  <c r="BE76" i="44"/>
  <c r="BE75" i="44"/>
  <c r="BE74" i="44"/>
  <c r="BE73" i="44"/>
  <c r="BE72" i="44"/>
  <c r="BE71" i="44"/>
  <c r="BE70" i="44"/>
  <c r="BE69" i="44"/>
  <c r="BE68" i="44"/>
  <c r="BE67" i="44"/>
  <c r="BE66" i="44"/>
  <c r="BE65" i="44"/>
  <c r="BE64" i="44"/>
  <c r="BE63" i="44"/>
  <c r="BE62" i="44"/>
  <c r="BE61" i="44"/>
  <c r="BE60" i="44"/>
  <c r="BE59" i="44"/>
  <c r="BE58" i="44"/>
  <c r="BE57" i="44"/>
  <c r="BE56" i="44"/>
  <c r="BE55" i="44"/>
  <c r="BE54" i="44"/>
  <c r="BE53" i="44"/>
  <c r="BE52" i="44"/>
  <c r="BE51" i="44"/>
  <c r="BE50" i="44"/>
  <c r="BE49" i="44"/>
  <c r="BE48" i="44"/>
  <c r="BE47" i="44"/>
  <c r="BE46" i="44"/>
  <c r="BE45" i="44"/>
  <c r="BE44" i="44"/>
  <c r="BE43" i="44"/>
  <c r="BE42" i="44"/>
  <c r="BE41" i="44"/>
  <c r="BE40" i="44"/>
  <c r="BE39" i="44"/>
  <c r="BE38" i="44"/>
  <c r="BE37" i="44"/>
  <c r="BE36" i="44"/>
  <c r="BE35" i="44"/>
  <c r="BE34" i="44"/>
  <c r="BE33" i="44"/>
  <c r="BE32" i="44"/>
  <c r="BE31" i="44"/>
  <c r="BE30" i="44"/>
  <c r="BE29" i="44"/>
  <c r="BE28" i="44"/>
  <c r="BE27" i="44"/>
  <c r="BE26" i="44"/>
  <c r="BE25" i="44"/>
  <c r="BE24" i="44"/>
  <c r="BE23" i="44"/>
  <c r="BE22" i="44"/>
  <c r="BE21" i="44"/>
  <c r="BE20" i="44"/>
  <c r="BE19" i="44"/>
  <c r="BE18" i="44"/>
  <c r="BE17" i="44"/>
  <c r="BE16" i="44"/>
  <c r="BE15" i="44"/>
  <c r="BE14" i="44"/>
  <c r="BE13" i="44"/>
  <c r="BE12" i="44"/>
  <c r="BE11" i="44"/>
  <c r="BE10" i="44"/>
  <c r="BE9" i="44"/>
  <c r="BE8" i="44"/>
  <c r="BE7" i="44"/>
  <c r="BD5" i="44"/>
  <c r="BE15" i="57"/>
  <c r="BE14" i="57"/>
  <c r="BE13" i="57"/>
  <c r="BE12" i="57"/>
  <c r="BE11" i="57"/>
  <c r="BE10" i="57"/>
  <c r="BE9" i="57"/>
  <c r="BE8" i="57"/>
  <c r="BE7" i="57"/>
  <c r="BD5" i="57"/>
  <c r="BE111" i="42"/>
  <c r="BE110" i="42"/>
  <c r="BE109" i="42"/>
  <c r="BE108" i="42"/>
  <c r="BE107" i="42"/>
  <c r="BE106" i="42"/>
  <c r="BE105" i="42"/>
  <c r="BE104" i="42"/>
  <c r="BE103" i="42"/>
  <c r="BE102" i="42"/>
  <c r="BE101" i="42"/>
  <c r="BE100" i="42"/>
  <c r="BE99" i="42"/>
  <c r="BE98" i="42"/>
  <c r="BE97" i="42"/>
  <c r="BE96" i="42"/>
  <c r="BE95" i="42"/>
  <c r="BE94" i="42"/>
  <c r="BE93" i="42"/>
  <c r="BE92" i="42"/>
  <c r="BE91" i="42"/>
  <c r="BE90" i="42"/>
  <c r="BE89" i="42"/>
  <c r="BE88" i="42"/>
  <c r="BE87" i="42"/>
  <c r="BE86" i="42"/>
  <c r="BE85" i="42"/>
  <c r="BE84" i="42"/>
  <c r="BE83" i="42"/>
  <c r="BE82" i="42"/>
  <c r="BE81" i="42"/>
  <c r="BE80" i="42"/>
  <c r="BE79" i="42"/>
  <c r="BE78" i="42"/>
  <c r="BE77" i="42"/>
  <c r="BE76" i="42"/>
  <c r="BE75" i="42"/>
  <c r="BE74" i="42"/>
  <c r="BE73" i="42"/>
  <c r="BE72" i="42"/>
  <c r="BE71" i="42"/>
  <c r="BE70" i="42"/>
  <c r="BE69" i="42"/>
  <c r="BE68" i="42"/>
  <c r="BE67" i="42"/>
  <c r="BE66" i="42"/>
  <c r="BE65" i="42"/>
  <c r="BE64" i="42"/>
  <c r="BE63" i="42"/>
  <c r="BE62" i="42"/>
  <c r="BE61" i="42"/>
  <c r="BE60" i="42"/>
  <c r="BE59" i="42"/>
  <c r="BE58" i="42"/>
  <c r="BE57" i="42"/>
  <c r="BE56" i="42"/>
  <c r="BE55" i="42"/>
  <c r="BE54" i="42"/>
  <c r="BE53" i="42"/>
  <c r="BE52" i="42"/>
  <c r="BE51" i="42"/>
  <c r="BE50" i="42"/>
  <c r="BE49" i="42"/>
  <c r="BE48" i="42"/>
  <c r="BE47" i="42"/>
  <c r="BE46" i="42"/>
  <c r="BE45" i="42"/>
  <c r="BE44" i="42"/>
  <c r="BE43" i="42"/>
  <c r="BE42" i="42"/>
  <c r="BE41" i="42"/>
  <c r="BE40" i="42"/>
  <c r="BE39" i="42"/>
  <c r="BE38" i="42"/>
  <c r="BE37" i="42"/>
  <c r="BE36" i="42"/>
  <c r="BE35" i="42"/>
  <c r="BE34" i="42"/>
  <c r="BE33" i="42"/>
  <c r="BE32" i="42"/>
  <c r="BE31" i="42"/>
  <c r="BE30" i="42"/>
  <c r="BE29" i="42"/>
  <c r="BE28" i="42"/>
  <c r="BE27" i="42"/>
  <c r="BE26" i="42"/>
  <c r="BE25" i="42"/>
  <c r="BE24" i="42"/>
  <c r="BE23" i="42"/>
  <c r="BE22" i="42"/>
  <c r="BE21" i="42"/>
  <c r="BE20" i="42"/>
  <c r="BE19" i="42"/>
  <c r="BE18" i="42"/>
  <c r="BE17" i="42"/>
  <c r="BE16" i="42"/>
  <c r="BE15" i="42"/>
  <c r="BE14" i="42"/>
  <c r="BE13" i="42"/>
  <c r="BE12" i="42"/>
  <c r="BE11" i="42"/>
  <c r="BE10" i="42"/>
  <c r="BE9" i="42"/>
  <c r="BE8" i="42"/>
  <c r="BE7" i="42"/>
  <c r="BD5" i="42"/>
  <c r="BD5" i="41"/>
  <c r="BE93" i="75"/>
  <c r="BE92" i="75"/>
  <c r="BE91" i="75"/>
  <c r="BE90" i="75"/>
  <c r="BE89" i="75"/>
  <c r="BE88" i="75"/>
  <c r="BE87" i="75"/>
  <c r="BE86" i="75"/>
  <c r="BE85" i="75"/>
  <c r="BE84" i="75"/>
  <c r="BE83" i="75"/>
  <c r="BE82" i="75"/>
  <c r="BE81" i="75"/>
  <c r="BE80" i="75"/>
  <c r="BE79" i="75"/>
  <c r="BE78" i="75"/>
  <c r="BE77" i="75"/>
  <c r="BE76" i="75"/>
  <c r="BE75" i="75"/>
  <c r="BE74" i="75"/>
  <c r="BE73" i="75"/>
  <c r="BE72" i="75"/>
  <c r="BE71" i="75"/>
  <c r="BE70" i="75"/>
  <c r="BE69" i="75"/>
  <c r="BE68" i="75"/>
  <c r="BE67" i="75"/>
  <c r="BE66" i="75"/>
  <c r="BE65" i="75"/>
  <c r="BE64" i="75"/>
  <c r="BE63" i="75"/>
  <c r="BE62" i="75"/>
  <c r="BE61" i="75"/>
  <c r="BE60" i="75"/>
  <c r="BE59" i="75"/>
  <c r="BE58" i="75"/>
  <c r="BE57" i="75"/>
  <c r="BE56" i="75"/>
  <c r="BE55" i="75"/>
  <c r="BE54" i="75"/>
  <c r="BE53" i="75"/>
  <c r="BE52" i="75"/>
  <c r="BE51" i="75"/>
  <c r="BE50" i="75"/>
  <c r="BE49"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BE12" i="75"/>
  <c r="BE11" i="75"/>
  <c r="BE10" i="75"/>
  <c r="BE9" i="75"/>
  <c r="BE8" i="75"/>
  <c r="BE7" i="75"/>
  <c r="BD5" i="75"/>
  <c r="BE7" i="40"/>
  <c r="BE5" i="40" s="1"/>
  <c r="BE12" i="39"/>
  <c r="BE11" i="39"/>
  <c r="BE10" i="39"/>
  <c r="BE9" i="39"/>
  <c r="BE8" i="39"/>
  <c r="BE7" i="39"/>
  <c r="BD5" i="39"/>
  <c r="BD5" i="37"/>
  <c r="BE94" i="38"/>
  <c r="BE93" i="38"/>
  <c r="BE92" i="38"/>
  <c r="BE91" i="38"/>
  <c r="BE90" i="38"/>
  <c r="BE89" i="38"/>
  <c r="BE88" i="38"/>
  <c r="BE87" i="38"/>
  <c r="BE86" i="38"/>
  <c r="BE85" i="38"/>
  <c r="BE84" i="38"/>
  <c r="BE83" i="38"/>
  <c r="BE82" i="38"/>
  <c r="BE81" i="38"/>
  <c r="BE80" i="38"/>
  <c r="BE79" i="38"/>
  <c r="BE78" i="38"/>
  <c r="BE77" i="38"/>
  <c r="BE76" i="38"/>
  <c r="BE75" i="38"/>
  <c r="BE74" i="38"/>
  <c r="BE73" i="38"/>
  <c r="BE72" i="38"/>
  <c r="BE71" i="38"/>
  <c r="BE70" i="38"/>
  <c r="BE69" i="38"/>
  <c r="BE68" i="38"/>
  <c r="BE67" i="38"/>
  <c r="BE66" i="38"/>
  <c r="BE65" i="38"/>
  <c r="BE64" i="38"/>
  <c r="BE63" i="38"/>
  <c r="BE62" i="38"/>
  <c r="BE61" i="38"/>
  <c r="BE60" i="38"/>
  <c r="BE59" i="38"/>
  <c r="BE58" i="38"/>
  <c r="BE57" i="38"/>
  <c r="BE56" i="38"/>
  <c r="BE55" i="38"/>
  <c r="BE54" i="38"/>
  <c r="BE53" i="38"/>
  <c r="BE52" i="38"/>
  <c r="BE51" i="38"/>
  <c r="BE50" i="38"/>
  <c r="BE49" i="38"/>
  <c r="BE48" i="38"/>
  <c r="BE47" i="38"/>
  <c r="BE46" i="38"/>
  <c r="BE45" i="38"/>
  <c r="BE44" i="38"/>
  <c r="BE43" i="38"/>
  <c r="BE42" i="38"/>
  <c r="BE41" i="38"/>
  <c r="BE40" i="38"/>
  <c r="BE39" i="38"/>
  <c r="BE38" i="38"/>
  <c r="BE37" i="38"/>
  <c r="BE36" i="38"/>
  <c r="BE35" i="38"/>
  <c r="BE34" i="38"/>
  <c r="BE33" i="38"/>
  <c r="BE32" i="38"/>
  <c r="BE31" i="38"/>
  <c r="BE30" i="38"/>
  <c r="BE29" i="38"/>
  <c r="BE28" i="38"/>
  <c r="BE27" i="38"/>
  <c r="BE26" i="38"/>
  <c r="BE25" i="38"/>
  <c r="BE24" i="38"/>
  <c r="BE23" i="38"/>
  <c r="BE22" i="38"/>
  <c r="BE21" i="38"/>
  <c r="BE20" i="38"/>
  <c r="BE19" i="38"/>
  <c r="BE18" i="38"/>
  <c r="BE17" i="38"/>
  <c r="BE16" i="38"/>
  <c r="BE15" i="38"/>
  <c r="BE14" i="38"/>
  <c r="BE13" i="38"/>
  <c r="BE12" i="38"/>
  <c r="BE11" i="38"/>
  <c r="BE10" i="38"/>
  <c r="BE9" i="38"/>
  <c r="BE8" i="38"/>
  <c r="BE7" i="38"/>
  <c r="BD5" i="38"/>
  <c r="BE12" i="81"/>
  <c r="BE11" i="81"/>
  <c r="BE10" i="81"/>
  <c r="BE9" i="81"/>
  <c r="BE8" i="81"/>
  <c r="BE7" i="81"/>
  <c r="BD5" i="81"/>
  <c r="BE35" i="34"/>
  <c r="BE34" i="34"/>
  <c r="BE33" i="34"/>
  <c r="BE32" i="34"/>
  <c r="BE31" i="34"/>
  <c r="BE30" i="34"/>
  <c r="BE29" i="34"/>
  <c r="BE28" i="34"/>
  <c r="BE27" i="34"/>
  <c r="BE26" i="34"/>
  <c r="BE25" i="34"/>
  <c r="BE24" i="34"/>
  <c r="BE23" i="34"/>
  <c r="BE22" i="34"/>
  <c r="BE21" i="34"/>
  <c r="BE20" i="34"/>
  <c r="BE19" i="34"/>
  <c r="BE18" i="34"/>
  <c r="BE17" i="34"/>
  <c r="BE16" i="34"/>
  <c r="BE15" i="34"/>
  <c r="BE14" i="34"/>
  <c r="BE13" i="34"/>
  <c r="BE12" i="34"/>
  <c r="BE11" i="34"/>
  <c r="BE10" i="34"/>
  <c r="BE9" i="34"/>
  <c r="BE8" i="34"/>
  <c r="BE7" i="34"/>
  <c r="BD5" i="34"/>
  <c r="BE10" i="46"/>
  <c r="BE9" i="46"/>
  <c r="BE8" i="46"/>
  <c r="BE7" i="46"/>
  <c r="BD5" i="46"/>
  <c r="CE57" i="12"/>
  <c r="CE56" i="12"/>
  <c r="CE55" i="12"/>
  <c r="CE54" i="12"/>
  <c r="CE53" i="12"/>
  <c r="CE52" i="12"/>
  <c r="CE51" i="12"/>
  <c r="CE50" i="12"/>
  <c r="CE49" i="12"/>
  <c r="CE48" i="12"/>
  <c r="CE47" i="12"/>
  <c r="CE46" i="12"/>
  <c r="CE45" i="12"/>
  <c r="CE44" i="12"/>
  <c r="CE43" i="12"/>
  <c r="CE42" i="12"/>
  <c r="CE41" i="12"/>
  <c r="CE40" i="12"/>
  <c r="CE39" i="12"/>
  <c r="CE38" i="12"/>
  <c r="CE37" i="12"/>
  <c r="CE36" i="12"/>
  <c r="CE35" i="12"/>
  <c r="CE34" i="12"/>
  <c r="CE33" i="12"/>
  <c r="CE32" i="12"/>
  <c r="CE31" i="12"/>
  <c r="CE30" i="12"/>
  <c r="CE29" i="12"/>
  <c r="CE28" i="12"/>
  <c r="CE27" i="12"/>
  <c r="CE26" i="12"/>
  <c r="CE24" i="12"/>
  <c r="CE23" i="12"/>
  <c r="CE22" i="12"/>
  <c r="CE21" i="12"/>
  <c r="CE20" i="12"/>
  <c r="CE19" i="12"/>
  <c r="CE18" i="12"/>
  <c r="CE17" i="12"/>
  <c r="CE16" i="12"/>
  <c r="CE15" i="12"/>
  <c r="CE14" i="12"/>
  <c r="CE13" i="12"/>
  <c r="CE12" i="12"/>
  <c r="CE11" i="12"/>
  <c r="CE10" i="12"/>
  <c r="CE9" i="12"/>
  <c r="CE8" i="12"/>
  <c r="CE7" i="12"/>
  <c r="CE6" i="12"/>
  <c r="CE5" i="12"/>
  <c r="BR3" i="12"/>
  <c r="BI5" i="56"/>
  <c r="I24" i="6" l="1"/>
  <c r="J24" i="6" s="1"/>
  <c r="K24" i="6"/>
  <c r="H24" i="6"/>
  <c r="L24" i="6"/>
  <c r="G24" i="6"/>
  <c r="F24" i="6"/>
  <c r="F55" i="29"/>
  <c r="O24" i="6"/>
  <c r="D48" i="29"/>
  <c r="D24" i="6"/>
  <c r="E24" i="6"/>
  <c r="M24" i="6"/>
  <c r="N24" i="6"/>
  <c r="E48" i="29"/>
  <c r="F48" i="29"/>
  <c r="F32" i="29"/>
  <c r="F34" i="29"/>
  <c r="F35" i="29"/>
  <c r="F36" i="29"/>
  <c r="F37" i="29"/>
  <c r="F31" i="29"/>
  <c r="F33" i="29"/>
  <c r="F25" i="29"/>
  <c r="F13" i="29"/>
  <c r="F14" i="29"/>
  <c r="F15" i="29"/>
  <c r="F16" i="29"/>
  <c r="F17" i="29"/>
  <c r="F18" i="29"/>
  <c r="F19" i="29"/>
  <c r="F20" i="29"/>
  <c r="F54" i="29"/>
  <c r="E54" i="29"/>
  <c r="F12" i="29"/>
  <c r="F26" i="29"/>
  <c r="F27" i="29"/>
  <c r="F28" i="29"/>
  <c r="F29" i="29"/>
  <c r="E41" i="29"/>
  <c r="E38" i="29"/>
  <c r="E39" i="29"/>
  <c r="E43" i="29"/>
  <c r="E40" i="29"/>
  <c r="E49" i="29"/>
  <c r="D43" i="29"/>
  <c r="E22" i="29"/>
  <c r="E17" i="29"/>
  <c r="E21" i="29"/>
  <c r="E16" i="29"/>
  <c r="E14" i="29"/>
  <c r="E19" i="29"/>
  <c r="E15" i="29"/>
  <c r="E23" i="29"/>
  <c r="E25" i="29"/>
  <c r="E24" i="29"/>
  <c r="E20" i="29"/>
  <c r="E18" i="29"/>
  <c r="E13" i="29"/>
  <c r="D50" i="29"/>
  <c r="E12" i="29"/>
  <c r="E50" i="29"/>
  <c r="D54" i="29"/>
  <c r="AG85" i="88"/>
  <c r="AG68" i="88"/>
  <c r="AG75" i="88"/>
  <c r="AG34" i="88"/>
  <c r="AG41" i="88"/>
  <c r="AG12" i="88"/>
  <c r="AG58" i="88"/>
  <c r="AG56" i="88"/>
  <c r="AG87" i="88"/>
  <c r="AG23" i="88"/>
  <c r="AG38" i="88"/>
  <c r="AG59" i="88"/>
  <c r="AG10" i="88"/>
  <c r="AG33" i="88"/>
  <c r="AG83" i="88"/>
  <c r="AG42" i="88"/>
  <c r="AG48" i="88"/>
  <c r="AG79" i="88"/>
  <c r="AG15" i="88"/>
  <c r="AG30" i="88"/>
  <c r="AG78" i="88"/>
  <c r="AG52" i="88"/>
  <c r="AG53" i="88"/>
  <c r="AG37" i="88"/>
  <c r="AG61" i="88"/>
  <c r="AG76" i="88"/>
  <c r="AG51" i="88"/>
  <c r="AG89" i="88"/>
  <c r="AG25" i="88"/>
  <c r="AG67" i="88"/>
  <c r="AG26" i="88"/>
  <c r="AG40" i="88"/>
  <c r="AG71" i="88"/>
  <c r="AG86" i="88"/>
  <c r="AG22" i="88"/>
  <c r="AG45" i="88"/>
  <c r="AG69" i="88"/>
  <c r="AG35" i="88"/>
  <c r="AG81" i="88"/>
  <c r="AG17" i="88"/>
  <c r="AG43" i="88"/>
  <c r="AG18" i="88"/>
  <c r="AG32" i="88"/>
  <c r="AG63" i="88"/>
  <c r="AG14" i="88"/>
  <c r="AG64" i="88"/>
  <c r="AG7" i="88"/>
  <c r="AG11" i="88"/>
  <c r="AG73" i="88"/>
  <c r="AG9" i="88"/>
  <c r="AG27" i="88"/>
  <c r="AG88" i="88"/>
  <c r="AG24" i="88"/>
  <c r="AG55" i="88"/>
  <c r="AG70" i="88"/>
  <c r="AG21" i="88"/>
  <c r="AG36" i="88"/>
  <c r="AG66" i="88"/>
  <c r="AG28" i="88"/>
  <c r="AG72" i="88"/>
  <c r="AG39" i="88"/>
  <c r="AG91" i="88"/>
  <c r="AG50" i="88"/>
  <c r="AG74" i="88"/>
  <c r="AG31" i="88"/>
  <c r="AG29" i="88"/>
  <c r="AG60" i="88"/>
  <c r="AG82" i="88"/>
  <c r="AG65" i="88"/>
  <c r="AG44" i="88"/>
  <c r="AG19" i="88"/>
  <c r="AG80" i="88"/>
  <c r="AG16" i="88"/>
  <c r="AG47" i="88"/>
  <c r="AG62" i="88"/>
  <c r="AG13" i="88"/>
  <c r="AG84" i="88"/>
  <c r="AG57" i="88"/>
  <c r="AG90" i="88"/>
  <c r="AG8" i="88"/>
  <c r="AG54" i="88"/>
  <c r="AG77" i="88"/>
  <c r="AG49" i="88"/>
  <c r="AG20" i="88"/>
  <c r="AG46" i="88"/>
  <c r="D14" i="29"/>
  <c r="D49" i="29"/>
  <c r="D40" i="29"/>
  <c r="AP4" i="88"/>
  <c r="AO4" i="88"/>
  <c r="CK23" i="12"/>
  <c r="CK29" i="12"/>
  <c r="CK21" i="12"/>
  <c r="CK37" i="12"/>
  <c r="CK38" i="12"/>
  <c r="CK15" i="12"/>
  <c r="CK7" i="12"/>
  <c r="CK39" i="12"/>
  <c r="CK22" i="12"/>
  <c r="CK30" i="12"/>
  <c r="CK31" i="12"/>
  <c r="CK13" i="12"/>
  <c r="CK45" i="12"/>
  <c r="CK14" i="12"/>
  <c r="CK46" i="12"/>
  <c r="CK6" i="12"/>
  <c r="CK47" i="12"/>
  <c r="CK8" i="12"/>
  <c r="CK16" i="12"/>
  <c r="CK24" i="12"/>
  <c r="CK32" i="12"/>
  <c r="CK40" i="12"/>
  <c r="CK48" i="12"/>
  <c r="CK9" i="12"/>
  <c r="CK17" i="12"/>
  <c r="CK33" i="12"/>
  <c r="CK41" i="12"/>
  <c r="CK49" i="12"/>
  <c r="CK10" i="12"/>
  <c r="CK18" i="12"/>
  <c r="CK26" i="12"/>
  <c r="CK34" i="12"/>
  <c r="CK42" i="12"/>
  <c r="CK50" i="12"/>
  <c r="CK11" i="12"/>
  <c r="CK19" i="12"/>
  <c r="CK27" i="12"/>
  <c r="CK35" i="12"/>
  <c r="CK43" i="12"/>
  <c r="CK56" i="12"/>
  <c r="CK5" i="12"/>
  <c r="CK12" i="12"/>
  <c r="CK20" i="12"/>
  <c r="CK28" i="12"/>
  <c r="CK36" i="12"/>
  <c r="CK44" i="12"/>
  <c r="CK57" i="12"/>
  <c r="K54" i="29"/>
  <c r="AG5" i="88" l="1"/>
  <c r="AG92" i="88"/>
  <c r="AQ4" i="88"/>
  <c r="CK4" i="12"/>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8" i="88"/>
  <c r="K89" i="88"/>
  <c r="K90" i="88"/>
  <c r="K91" i="88"/>
  <c r="K84" i="88"/>
  <c r="K85" i="88"/>
  <c r="K86" i="88"/>
  <c r="K87" i="88"/>
  <c r="K83" i="88"/>
  <c r="K93" i="88"/>
  <c r="J82" i="88"/>
  <c r="J83" i="88"/>
  <c r="J84" i="88"/>
  <c r="J85" i="88"/>
  <c r="J86" i="88"/>
  <c r="J87" i="88"/>
  <c r="J88" i="88"/>
  <c r="J89" i="88"/>
  <c r="J90" i="88"/>
  <c r="J91" i="88"/>
  <c r="S15" i="42" l="1"/>
  <c r="BF8" i="43"/>
  <c r="BF9" i="43"/>
  <c r="N7" i="43"/>
  <c r="E7" i="43"/>
  <c r="D7" i="43"/>
  <c r="C7" i="43"/>
  <c r="O7" i="43" s="1"/>
  <c r="V7" i="43" s="1"/>
  <c r="H7" i="43"/>
  <c r="F7" i="43"/>
  <c r="M7" i="43"/>
  <c r="A7" i="43"/>
  <c r="AE93" i="91" l="1"/>
  <c r="AE94" i="91" s="1"/>
  <c r="AE95" i="91"/>
  <c r="AE97" i="91" s="1"/>
  <c r="AE100" i="91" s="1"/>
  <c r="AG95" i="89"/>
  <c r="AG97" i="89" s="1"/>
  <c r="AF93" i="89"/>
  <c r="AF94" i="89" s="1"/>
  <c r="AF95" i="89"/>
  <c r="AF97" i="89" s="1"/>
  <c r="R7" i="43"/>
  <c r="P7" i="43"/>
  <c r="Q7" i="43"/>
  <c r="AG95" i="88"/>
  <c r="AG97" i="88" s="1"/>
  <c r="AG100" i="88" s="1"/>
  <c r="AG93" i="88"/>
  <c r="AG94" i="88" s="1"/>
  <c r="AF93" i="88"/>
  <c r="AF95" i="88"/>
  <c r="BF51" i="56"/>
  <c r="AF72" i="88" l="1"/>
  <c r="AF48" i="88"/>
  <c r="AF32" i="88"/>
  <c r="AF20" i="88"/>
  <c r="AF12" i="88"/>
  <c r="AF89" i="88"/>
  <c r="AF73" i="88"/>
  <c r="AF61" i="88"/>
  <c r="AF53" i="88"/>
  <c r="AF37" i="88"/>
  <c r="AF29" i="88"/>
  <c r="AF17" i="88"/>
  <c r="AF90" i="88"/>
  <c r="AF86" i="88"/>
  <c r="AF82" i="88"/>
  <c r="AF78" i="88"/>
  <c r="AF74" i="88"/>
  <c r="AF70" i="88"/>
  <c r="AF66" i="88"/>
  <c r="AF62" i="88"/>
  <c r="AF58" i="88"/>
  <c r="AF54" i="88"/>
  <c r="AF50" i="88"/>
  <c r="AF46" i="88"/>
  <c r="AF42" i="88"/>
  <c r="AF38" i="88"/>
  <c r="AF34" i="88"/>
  <c r="AF30" i="88"/>
  <c r="AF26" i="88"/>
  <c r="AF22" i="88"/>
  <c r="AF18" i="88"/>
  <c r="AF14" i="88"/>
  <c r="AF10" i="88"/>
  <c r="AF84" i="88"/>
  <c r="AF80" i="88"/>
  <c r="AF68" i="88"/>
  <c r="AF56" i="88"/>
  <c r="AF44" i="88"/>
  <c r="AF36" i="88"/>
  <c r="AF24" i="88"/>
  <c r="AF8" i="88"/>
  <c r="AF81" i="88"/>
  <c r="AF69" i="88"/>
  <c r="AF57" i="88"/>
  <c r="AF45" i="88"/>
  <c r="AF33" i="88"/>
  <c r="AF21" i="88"/>
  <c r="AF9" i="88"/>
  <c r="AF91" i="88"/>
  <c r="AF87" i="88"/>
  <c r="AF83" i="88"/>
  <c r="AF79" i="88"/>
  <c r="AF75" i="88"/>
  <c r="AF71" i="88"/>
  <c r="AF67" i="88"/>
  <c r="AF63" i="88"/>
  <c r="AF59" i="88"/>
  <c r="AF55" i="88"/>
  <c r="AF51" i="88"/>
  <c r="AF47" i="88"/>
  <c r="AF43" i="88"/>
  <c r="AF39" i="88"/>
  <c r="AF35" i="88"/>
  <c r="AF31" i="88"/>
  <c r="AF27" i="88"/>
  <c r="AF23" i="88"/>
  <c r="AF19" i="88"/>
  <c r="AF15" i="88"/>
  <c r="AF11" i="88"/>
  <c r="AF7" i="88"/>
  <c r="AF88" i="88"/>
  <c r="AF76" i="88"/>
  <c r="AF64" i="88"/>
  <c r="AF60" i="88"/>
  <c r="AF52" i="88"/>
  <c r="AF40" i="88"/>
  <c r="AF28" i="88"/>
  <c r="AF16" i="88"/>
  <c r="AF85" i="88"/>
  <c r="AF77" i="88"/>
  <c r="AF65" i="88"/>
  <c r="AF49" i="88"/>
  <c r="AF41" i="88"/>
  <c r="AF25" i="88"/>
  <c r="AF13" i="88"/>
  <c r="N16" i="56"/>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AA8" i="46"/>
  <c r="AB8" i="46"/>
  <c r="AC8" i="46"/>
  <c r="AD8" i="46"/>
  <c r="AE8" i="46"/>
  <c r="AF8" i="46"/>
  <c r="AG8" i="46"/>
  <c r="AH8" i="46"/>
  <c r="AI8" i="46"/>
  <c r="AJ8" i="46"/>
  <c r="AK8" i="46"/>
  <c r="AL8" i="46"/>
  <c r="AM8" i="46"/>
  <c r="AN8" i="46"/>
  <c r="AO8" i="46"/>
  <c r="AP8" i="46"/>
  <c r="AQ8" i="46"/>
  <c r="AR8" i="46"/>
  <c r="AS8" i="46"/>
  <c r="AT8" i="46"/>
  <c r="AU8" i="46"/>
  <c r="AV8" i="46"/>
  <c r="AW8" i="46"/>
  <c r="AX8" i="46"/>
  <c r="AY8" i="46"/>
  <c r="AZ8" i="46"/>
  <c r="BA8" i="46"/>
  <c r="BB8" i="46"/>
  <c r="BC8" i="46"/>
  <c r="BD8" i="46"/>
  <c r="AA9" i="46"/>
  <c r="AB9" i="46"/>
  <c r="AC9" i="46"/>
  <c r="AD9" i="46"/>
  <c r="AE9" i="46"/>
  <c r="AF9" i="46"/>
  <c r="AG9" i="46"/>
  <c r="AH9" i="46"/>
  <c r="AI9" i="46"/>
  <c r="AJ9" i="46"/>
  <c r="AK9" i="46"/>
  <c r="AL9" i="46"/>
  <c r="AM9" i="46"/>
  <c r="AN9" i="46"/>
  <c r="AO9" i="46"/>
  <c r="AP9" i="46"/>
  <c r="AQ9" i="46"/>
  <c r="AR9" i="46"/>
  <c r="AS9" i="46"/>
  <c r="AT9" i="46"/>
  <c r="AU9" i="46"/>
  <c r="AV9" i="46"/>
  <c r="AW9" i="46"/>
  <c r="AX9" i="46"/>
  <c r="AY9" i="46"/>
  <c r="AZ9" i="46"/>
  <c r="BA9" i="46"/>
  <c r="BB9" i="46"/>
  <c r="BC9" i="46"/>
  <c r="BD9" i="46"/>
  <c r="AA10" i="46"/>
  <c r="AB10" i="46"/>
  <c r="AC10" i="46"/>
  <c r="AD10" i="46"/>
  <c r="AE10" i="46"/>
  <c r="AF10" i="46"/>
  <c r="AG10" i="46"/>
  <c r="AH10" i="46"/>
  <c r="AI10" i="46"/>
  <c r="AJ10" i="46"/>
  <c r="AK10" i="46"/>
  <c r="AL10" i="46"/>
  <c r="AM10" i="46"/>
  <c r="AN10" i="46"/>
  <c r="AO10" i="46"/>
  <c r="AP10" i="46"/>
  <c r="AQ10" i="46"/>
  <c r="AR10" i="46"/>
  <c r="AS10" i="46"/>
  <c r="AT10" i="46"/>
  <c r="AU10" i="46"/>
  <c r="AV10" i="46"/>
  <c r="AW10" i="46"/>
  <c r="AX10" i="46"/>
  <c r="AY10" i="46"/>
  <c r="AZ10" i="46"/>
  <c r="BA10" i="46"/>
  <c r="BB10" i="46"/>
  <c r="BC10" i="46"/>
  <c r="BD10" i="46"/>
  <c r="Z10" i="46"/>
  <c r="Z9" i="46"/>
  <c r="Z8" i="46"/>
  <c r="AD7" i="46"/>
  <c r="AE7" i="46"/>
  <c r="AF7" i="46"/>
  <c r="AG7" i="46"/>
  <c r="AH7" i="46"/>
  <c r="AI7" i="46"/>
  <c r="AJ7" i="46"/>
  <c r="AK7" i="46"/>
  <c r="AL7" i="46"/>
  <c r="AM7" i="46"/>
  <c r="AN7" i="46"/>
  <c r="AO7" i="46"/>
  <c r="AP7" i="46"/>
  <c r="AQ7" i="46"/>
  <c r="AR7" i="46"/>
  <c r="AS7" i="46"/>
  <c r="AT7" i="46"/>
  <c r="AU7" i="46"/>
  <c r="AV7" i="46"/>
  <c r="AW7" i="46"/>
  <c r="AX7" i="46"/>
  <c r="AY7" i="46"/>
  <c r="AZ7" i="46"/>
  <c r="BA7" i="46"/>
  <c r="BB7" i="46"/>
  <c r="BC7" i="46"/>
  <c r="BD7" i="46"/>
  <c r="AA7" i="46"/>
  <c r="AB7" i="46"/>
  <c r="AC7" i="46"/>
  <c r="Z7" i="46"/>
  <c r="W8" i="46"/>
  <c r="W9" i="46"/>
  <c r="W10" i="46"/>
  <c r="W7" i="46"/>
  <c r="DK30" i="11" l="1"/>
  <c r="DL30" i="11"/>
  <c r="DM30" i="11"/>
  <c r="DN30" i="11"/>
  <c r="DO30" i="11"/>
  <c r="DP30" i="11"/>
  <c r="DQ30" i="11"/>
  <c r="DR30" i="11"/>
  <c r="DS30" i="11"/>
  <c r="DT30" i="11"/>
  <c r="DJ30" i="11"/>
  <c r="DI30" i="11"/>
  <c r="CD75" i="11"/>
  <c r="CD76" i="11"/>
  <c r="CD77" i="11"/>
  <c r="CD78" i="11"/>
  <c r="CD79" i="11"/>
  <c r="CD80" i="11"/>
  <c r="CD81" i="11"/>
  <c r="CD82" i="11"/>
  <c r="CD83" i="11"/>
  <c r="CD84" i="11"/>
  <c r="CD85" i="11"/>
  <c r="CD86" i="11"/>
  <c r="CD74" i="11"/>
  <c r="CD73"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42" i="11"/>
  <c r="CD37" i="11"/>
  <c r="CD38" i="11"/>
  <c r="CD39" i="11"/>
  <c r="CD40" i="11"/>
  <c r="CD36" i="11"/>
  <c r="CD35" i="11"/>
  <c r="CD34" i="11"/>
  <c r="CD33" i="11"/>
  <c r="CD32" i="11"/>
  <c r="CD31" i="11"/>
  <c r="CD7" i="11"/>
  <c r="CD8" i="11"/>
  <c r="CD9" i="11"/>
  <c r="CD10" i="11"/>
  <c r="CD11" i="11"/>
  <c r="CD12" i="11"/>
  <c r="CD13" i="11"/>
  <c r="CD14" i="11"/>
  <c r="CD15" i="11"/>
  <c r="CD16" i="11"/>
  <c r="CD17" i="11"/>
  <c r="CD18" i="11"/>
  <c r="CD19" i="11"/>
  <c r="CD20" i="11"/>
  <c r="CD21" i="11"/>
  <c r="CD22" i="11"/>
  <c r="CD23" i="11"/>
  <c r="CD24" i="11"/>
  <c r="CD25" i="11"/>
  <c r="CD26" i="11"/>
  <c r="CD27" i="11"/>
  <c r="CD28" i="11"/>
  <c r="CD29" i="11"/>
  <c r="CD6" i="11"/>
  <c r="CC30" i="11"/>
  <c r="CB30" i="11"/>
  <c r="CC41" i="11"/>
  <c r="CB41" i="11"/>
  <c r="CC72" i="11"/>
  <c r="CB72" i="11"/>
  <c r="F13" i="21"/>
  <c r="F14" i="21"/>
  <c r="F15" i="21"/>
  <c r="F16" i="21"/>
  <c r="F17" i="21"/>
  <c r="F18" i="21"/>
  <c r="F19" i="21"/>
  <c r="F20" i="21"/>
  <c r="F21" i="21"/>
  <c r="F22" i="21"/>
  <c r="F23" i="21"/>
  <c r="F24" i="21"/>
  <c r="F25" i="21"/>
  <c r="F12" i="21"/>
  <c r="CD41" i="11" l="1"/>
  <c r="CD72" i="11"/>
  <c r="DU30" i="11"/>
  <c r="DV30" i="11" s="1"/>
  <c r="CD30" i="11"/>
  <c r="Q51" i="29"/>
  <c r="Y56" i="52" l="1"/>
  <c r="Z56" i="52"/>
  <c r="AM98" i="88" l="1"/>
  <c r="J95" i="88"/>
  <c r="L92" i="88"/>
  <c r="W5" i="87"/>
  <c r="BF192" i="87"/>
  <c r="BF191" i="87"/>
  <c r="BF157" i="87"/>
  <c r="BF155" i="87"/>
  <c r="BF151" i="87"/>
  <c r="BF143" i="87"/>
  <c r="BF128" i="87"/>
  <c r="BF126" i="87"/>
  <c r="BF123" i="87"/>
  <c r="BF122" i="87"/>
  <c r="BF117" i="87"/>
  <c r="BF111" i="87"/>
  <c r="BF102" i="87"/>
  <c r="BF87" i="87"/>
  <c r="BF82" i="87"/>
  <c r="BF79" i="87"/>
  <c r="BF58" i="87"/>
  <c r="BF56" i="87"/>
  <c r="T5" i="87"/>
  <c r="S93" i="91" l="1"/>
  <c r="Y87" i="89"/>
  <c r="U24" i="89"/>
  <c r="F35" i="52"/>
  <c r="F34" i="52"/>
  <c r="F33" i="52"/>
  <c r="F32" i="52"/>
  <c r="F31" i="52"/>
  <c r="F30" i="52"/>
  <c r="F29" i="52"/>
  <c r="Y79" i="89"/>
  <c r="E33" i="29"/>
  <c r="E32" i="29"/>
  <c r="E31" i="29"/>
  <c r="E35" i="29"/>
  <c r="E37" i="29"/>
  <c r="E34" i="29"/>
  <c r="E36" i="29"/>
  <c r="U81" i="89"/>
  <c r="U89" i="89"/>
  <c r="W91" i="89"/>
  <c r="Y24" i="89"/>
  <c r="U73" i="89"/>
  <c r="U48" i="89"/>
  <c r="U56" i="89"/>
  <c r="U59" i="89"/>
  <c r="X56" i="89"/>
  <c r="Z73" i="89"/>
  <c r="Y56" i="89"/>
  <c r="V48" i="89"/>
  <c r="Z59" i="89"/>
  <c r="W56" i="89"/>
  <c r="T48" i="89"/>
  <c r="Y59" i="89"/>
  <c r="V56" i="89"/>
  <c r="Z24" i="89"/>
  <c r="X59" i="89"/>
  <c r="T56" i="89"/>
  <c r="W59" i="89"/>
  <c r="Z48" i="89"/>
  <c r="X24" i="89"/>
  <c r="Z56" i="89"/>
  <c r="V59" i="89"/>
  <c r="Y48" i="89"/>
  <c r="W24" i="89"/>
  <c r="T24" i="89"/>
  <c r="T59" i="89"/>
  <c r="X48" i="89"/>
  <c r="V24" i="89"/>
  <c r="W48" i="89"/>
  <c r="X8" i="89"/>
  <c r="W8" i="89"/>
  <c r="V8" i="89"/>
  <c r="U8" i="89"/>
  <c r="Z8" i="89"/>
  <c r="Y8" i="89"/>
  <c r="T8" i="89"/>
  <c r="V11" i="89"/>
  <c r="Z11" i="89"/>
  <c r="Y11" i="89"/>
  <c r="X11" i="89"/>
  <c r="W11" i="89"/>
  <c r="U11" i="89"/>
  <c r="T11" i="89"/>
  <c r="Z15" i="89"/>
  <c r="Y15" i="89"/>
  <c r="W15" i="89"/>
  <c r="V15" i="89"/>
  <c r="U15" i="89"/>
  <c r="T15" i="89"/>
  <c r="X15" i="89"/>
  <c r="U18" i="89"/>
  <c r="T18" i="89"/>
  <c r="Z18" i="89"/>
  <c r="Y18" i="89"/>
  <c r="X18" i="89"/>
  <c r="W18" i="89"/>
  <c r="V18" i="89"/>
  <c r="V35" i="89"/>
  <c r="U35" i="89"/>
  <c r="Z35" i="89"/>
  <c r="Y35" i="89"/>
  <c r="X35" i="89"/>
  <c r="T35" i="89"/>
  <c r="W35" i="89"/>
  <c r="V43" i="89"/>
  <c r="U43" i="89"/>
  <c r="Z43" i="89"/>
  <c r="Y43" i="89"/>
  <c r="X43" i="89"/>
  <c r="W43" i="89"/>
  <c r="T43" i="89"/>
  <c r="Z55" i="89"/>
  <c r="Y55" i="89"/>
  <c r="X55" i="89"/>
  <c r="W55" i="89"/>
  <c r="V55" i="89"/>
  <c r="U55" i="89"/>
  <c r="T55" i="89"/>
  <c r="W60" i="89"/>
  <c r="V60" i="89"/>
  <c r="U60" i="89"/>
  <c r="T60" i="89"/>
  <c r="X60" i="89"/>
  <c r="Z60" i="89"/>
  <c r="Y60" i="89"/>
  <c r="T65" i="89"/>
  <c r="Z65" i="89"/>
  <c r="Y65" i="89"/>
  <c r="X65" i="89"/>
  <c r="W65" i="89"/>
  <c r="V65" i="89"/>
  <c r="U65" i="89"/>
  <c r="Y70" i="89"/>
  <c r="X70" i="89"/>
  <c r="W70" i="89"/>
  <c r="V70" i="89"/>
  <c r="T70" i="89"/>
  <c r="Z70" i="89"/>
  <c r="Y54" i="89"/>
  <c r="X54" i="89"/>
  <c r="W54" i="89"/>
  <c r="V54" i="89"/>
  <c r="U54" i="89"/>
  <c r="Z54" i="89"/>
  <c r="T54" i="89"/>
  <c r="X69" i="89"/>
  <c r="W69" i="89"/>
  <c r="V69" i="89"/>
  <c r="U69" i="89"/>
  <c r="T69" i="89"/>
  <c r="Y69" i="89"/>
  <c r="Z69" i="89"/>
  <c r="Z88" i="89"/>
  <c r="T88" i="89"/>
  <c r="W44" i="89"/>
  <c r="V44" i="89"/>
  <c r="T44" i="89"/>
  <c r="Z44" i="89"/>
  <c r="Y44" i="89"/>
  <c r="U44" i="89"/>
  <c r="X44" i="89"/>
  <c r="U50" i="89"/>
  <c r="T50" i="89"/>
  <c r="Z50" i="89"/>
  <c r="V50" i="89"/>
  <c r="Y50" i="89"/>
  <c r="X50" i="89"/>
  <c r="W50" i="89"/>
  <c r="W77" i="89"/>
  <c r="V77" i="89"/>
  <c r="Y77" i="89"/>
  <c r="X78" i="89"/>
  <c r="Z78" i="89"/>
  <c r="T74" i="89"/>
  <c r="V74" i="89"/>
  <c r="U75" i="89"/>
  <c r="T75" i="89"/>
  <c r="W75" i="89"/>
  <c r="Y14" i="89"/>
  <c r="X14" i="89"/>
  <c r="V14" i="89"/>
  <c r="U14" i="89"/>
  <c r="T14" i="89"/>
  <c r="W14" i="89"/>
  <c r="Z14" i="89"/>
  <c r="U42" i="89"/>
  <c r="T42" i="89"/>
  <c r="Z42" i="89"/>
  <c r="Y42" i="89"/>
  <c r="X42" i="89"/>
  <c r="W42" i="89"/>
  <c r="V42" i="89"/>
  <c r="V76" i="89"/>
  <c r="U76" i="89"/>
  <c r="X76" i="89"/>
  <c r="X93" i="89"/>
  <c r="W95" i="89"/>
  <c r="V91" i="89"/>
  <c r="U90" i="89"/>
  <c r="T89" i="89"/>
  <c r="Z87" i="89"/>
  <c r="Y86" i="89"/>
  <c r="X85" i="89"/>
  <c r="W84" i="89"/>
  <c r="V83" i="89"/>
  <c r="U82" i="89"/>
  <c r="T81" i="89"/>
  <c r="Z79" i="89"/>
  <c r="Y78" i="89"/>
  <c r="X77" i="89"/>
  <c r="W76" i="89"/>
  <c r="V75" i="89"/>
  <c r="U74" i="89"/>
  <c r="T73" i="89"/>
  <c r="Z71" i="89"/>
  <c r="W93" i="89"/>
  <c r="V95" i="89"/>
  <c r="U91" i="89"/>
  <c r="X86" i="89"/>
  <c r="V93" i="89"/>
  <c r="T91" i="89"/>
  <c r="Z89" i="89"/>
  <c r="Y88" i="89"/>
  <c r="X87" i="89"/>
  <c r="W86" i="89"/>
  <c r="V85" i="89"/>
  <c r="U84" i="89"/>
  <c r="T83" i="89"/>
  <c r="Z81" i="89"/>
  <c r="Y80" i="89"/>
  <c r="X79" i="89"/>
  <c r="W78" i="89"/>
  <c r="U93" i="89"/>
  <c r="T95" i="89"/>
  <c r="Z90" i="89"/>
  <c r="Y89" i="89"/>
  <c r="X88" i="89"/>
  <c r="W87" i="89"/>
  <c r="V86" i="89"/>
  <c r="U85" i="89"/>
  <c r="T84" i="89"/>
  <c r="Z82" i="89"/>
  <c r="Y81" i="89"/>
  <c r="X80" i="89"/>
  <c r="W79" i="89"/>
  <c r="V78" i="89"/>
  <c r="U77" i="89"/>
  <c r="T76" i="89"/>
  <c r="Z74" i="89"/>
  <c r="Y73" i="89"/>
  <c r="X72" i="89"/>
  <c r="W71" i="89"/>
  <c r="T93" i="89"/>
  <c r="Z91" i="89"/>
  <c r="Y90" i="89"/>
  <c r="X89" i="89"/>
  <c r="W88" i="89"/>
  <c r="V87" i="89"/>
  <c r="U86" i="89"/>
  <c r="T85" i="89"/>
  <c r="Z83" i="89"/>
  <c r="Y82" i="89"/>
  <c r="X81" i="89"/>
  <c r="W80" i="89"/>
  <c r="V79" i="89"/>
  <c r="U78" i="89"/>
  <c r="T77" i="89"/>
  <c r="Z75" i="89"/>
  <c r="Y74" i="89"/>
  <c r="X73" i="89"/>
  <c r="W72" i="89"/>
  <c r="V71" i="89"/>
  <c r="U70" i="89"/>
  <c r="Z95" i="89"/>
  <c r="Y91" i="89"/>
  <c r="X90" i="89"/>
  <c r="W89" i="89"/>
  <c r="V88" i="89"/>
  <c r="U87" i="89"/>
  <c r="T86" i="89"/>
  <c r="Z84" i="89"/>
  <c r="Y83" i="89"/>
  <c r="X82" i="89"/>
  <c r="W81" i="89"/>
  <c r="V80" i="89"/>
  <c r="U79" i="89"/>
  <c r="T78" i="89"/>
  <c r="Z76" i="89"/>
  <c r="Y75" i="89"/>
  <c r="X74" i="89"/>
  <c r="W73" i="89"/>
  <c r="V72" i="89"/>
  <c r="U71" i="89"/>
  <c r="U7" i="89"/>
  <c r="Z86" i="89"/>
  <c r="Z93" i="89"/>
  <c r="Y95" i="89"/>
  <c r="X91" i="89"/>
  <c r="W90" i="89"/>
  <c r="V89" i="89"/>
  <c r="U88" i="89"/>
  <c r="T87" i="89"/>
  <c r="Z85" i="89"/>
  <c r="Y84" i="89"/>
  <c r="X83" i="89"/>
  <c r="W82" i="89"/>
  <c r="V81" i="89"/>
  <c r="U80" i="89"/>
  <c r="T79" i="89"/>
  <c r="Z77" i="89"/>
  <c r="Y76" i="89"/>
  <c r="X75" i="89"/>
  <c r="W74" i="89"/>
  <c r="V73" i="89"/>
  <c r="U72" i="89"/>
  <c r="T71" i="89"/>
  <c r="Y93" i="89"/>
  <c r="W12" i="89"/>
  <c r="T12" i="89"/>
  <c r="Z12" i="89"/>
  <c r="Y12" i="89"/>
  <c r="X12" i="89"/>
  <c r="V12" i="89"/>
  <c r="U12" i="89"/>
  <c r="U95" i="89"/>
  <c r="X95" i="89"/>
  <c r="W36" i="89"/>
  <c r="V36" i="89"/>
  <c r="T36" i="89"/>
  <c r="Z36" i="89"/>
  <c r="Y36" i="89"/>
  <c r="U36" i="89"/>
  <c r="X36" i="89"/>
  <c r="U66" i="89"/>
  <c r="T66" i="89"/>
  <c r="Z66" i="89"/>
  <c r="Y66" i="89"/>
  <c r="V66" i="89"/>
  <c r="X66" i="89"/>
  <c r="W66" i="89"/>
  <c r="Z7" i="89"/>
  <c r="W7" i="89"/>
  <c r="V7" i="89"/>
  <c r="T7" i="89"/>
  <c r="X7" i="89"/>
  <c r="Y7" i="89"/>
  <c r="U10" i="89"/>
  <c r="Z10" i="89"/>
  <c r="Y10" i="89"/>
  <c r="X10" i="89"/>
  <c r="W10" i="89"/>
  <c r="V10" i="89"/>
  <c r="T10" i="89"/>
  <c r="W20" i="89"/>
  <c r="V20" i="89"/>
  <c r="T20" i="89"/>
  <c r="Z20" i="89"/>
  <c r="Y20" i="89"/>
  <c r="U20" i="89"/>
  <c r="X20" i="89"/>
  <c r="T25" i="89"/>
  <c r="Y25" i="89"/>
  <c r="X25" i="89"/>
  <c r="W25" i="89"/>
  <c r="V25" i="89"/>
  <c r="Z25" i="89"/>
  <c r="U25" i="89"/>
  <c r="W28" i="89"/>
  <c r="V28" i="89"/>
  <c r="T28" i="89"/>
  <c r="Z28" i="89"/>
  <c r="Y28" i="89"/>
  <c r="X28" i="89"/>
  <c r="U28" i="89"/>
  <c r="Z32" i="89"/>
  <c r="X32" i="89"/>
  <c r="W32" i="89"/>
  <c r="V32" i="89"/>
  <c r="U32" i="89"/>
  <c r="Y32" i="89"/>
  <c r="T32" i="89"/>
  <c r="Y46" i="89"/>
  <c r="X46" i="89"/>
  <c r="W46" i="89"/>
  <c r="V46" i="89"/>
  <c r="U46" i="89"/>
  <c r="T46" i="89"/>
  <c r="Z46" i="89"/>
  <c r="V51" i="89"/>
  <c r="U51" i="89"/>
  <c r="T51" i="89"/>
  <c r="Z51" i="89"/>
  <c r="Y51" i="89"/>
  <c r="X51" i="89"/>
  <c r="W51" i="89"/>
  <c r="T57" i="89"/>
  <c r="Z57" i="89"/>
  <c r="Y57" i="89"/>
  <c r="X57" i="89"/>
  <c r="W57" i="89"/>
  <c r="V57" i="89"/>
  <c r="U57" i="89"/>
  <c r="Z72" i="89"/>
  <c r="Y72" i="89"/>
  <c r="T72" i="89"/>
  <c r="T90" i="89"/>
  <c r="V90" i="89"/>
  <c r="U83" i="89"/>
  <c r="W83" i="89"/>
  <c r="V19" i="89"/>
  <c r="U19" i="89"/>
  <c r="Z19" i="89"/>
  <c r="Y19" i="89"/>
  <c r="X19" i="89"/>
  <c r="W19" i="89"/>
  <c r="T19" i="89"/>
  <c r="X45" i="89"/>
  <c r="W45" i="89"/>
  <c r="V45" i="89"/>
  <c r="U45" i="89"/>
  <c r="T45" i="89"/>
  <c r="Z45" i="89"/>
  <c r="Y45" i="89"/>
  <c r="X61" i="89"/>
  <c r="W61" i="89"/>
  <c r="V61" i="89"/>
  <c r="U61" i="89"/>
  <c r="Y61" i="89"/>
  <c r="T61" i="89"/>
  <c r="Z61" i="89"/>
  <c r="X13" i="89"/>
  <c r="W13" i="89"/>
  <c r="U13" i="89"/>
  <c r="T13" i="89"/>
  <c r="Z13" i="89"/>
  <c r="Y13" i="89"/>
  <c r="V13" i="89"/>
  <c r="U26" i="89"/>
  <c r="T26" i="89"/>
  <c r="Z26" i="89"/>
  <c r="Y26" i="89"/>
  <c r="X26" i="89"/>
  <c r="W26" i="89"/>
  <c r="V26" i="89"/>
  <c r="X29" i="89"/>
  <c r="W29" i="89"/>
  <c r="T29" i="89"/>
  <c r="Z29" i="89"/>
  <c r="Y29" i="89"/>
  <c r="V29" i="89"/>
  <c r="T33" i="89"/>
  <c r="Y33" i="89"/>
  <c r="X33" i="89"/>
  <c r="W33" i="89"/>
  <c r="V33" i="89"/>
  <c r="Z33" i="89"/>
  <c r="U33" i="89"/>
  <c r="X37" i="89"/>
  <c r="W37" i="89"/>
  <c r="U37" i="89"/>
  <c r="T37" i="89"/>
  <c r="Z37" i="89"/>
  <c r="Y37" i="89"/>
  <c r="V37" i="89"/>
  <c r="T41" i="89"/>
  <c r="Y41" i="89"/>
  <c r="X41" i="89"/>
  <c r="W41" i="89"/>
  <c r="V41" i="89"/>
  <c r="Z41" i="89"/>
  <c r="U41" i="89"/>
  <c r="Y62" i="89"/>
  <c r="X62" i="89"/>
  <c r="W62" i="89"/>
  <c r="V62" i="89"/>
  <c r="U62" i="89"/>
  <c r="T62" i="89"/>
  <c r="Z62" i="89"/>
  <c r="V67" i="89"/>
  <c r="U67" i="89"/>
  <c r="T67" i="89"/>
  <c r="Z67" i="89"/>
  <c r="Y67" i="89"/>
  <c r="X67" i="89"/>
  <c r="W67" i="89"/>
  <c r="Z80" i="89"/>
  <c r="T80" i="89"/>
  <c r="Z23" i="89"/>
  <c r="Y23" i="89"/>
  <c r="W23" i="89"/>
  <c r="V23" i="89"/>
  <c r="U23" i="89"/>
  <c r="T23" i="89"/>
  <c r="X23" i="89"/>
  <c r="T34" i="89"/>
  <c r="Z34" i="89"/>
  <c r="Y34" i="89"/>
  <c r="X34" i="89"/>
  <c r="W34" i="89"/>
  <c r="V34" i="89"/>
  <c r="U34" i="89"/>
  <c r="T49" i="89"/>
  <c r="Z49" i="89"/>
  <c r="Y49" i="89"/>
  <c r="X49" i="89"/>
  <c r="W49" i="89"/>
  <c r="V49" i="89"/>
  <c r="U49" i="89"/>
  <c r="T82" i="89"/>
  <c r="V82" i="89"/>
  <c r="Z39" i="89"/>
  <c r="Y39" i="89"/>
  <c r="W39" i="89"/>
  <c r="V39" i="89"/>
  <c r="U39" i="89"/>
  <c r="T39" i="89"/>
  <c r="X39" i="89"/>
  <c r="Z16" i="89"/>
  <c r="X16" i="89"/>
  <c r="W16" i="89"/>
  <c r="V16" i="89"/>
  <c r="U16" i="89"/>
  <c r="Y16" i="89"/>
  <c r="T16" i="89"/>
  <c r="Z31" i="89"/>
  <c r="Y31" i="89"/>
  <c r="W31" i="89"/>
  <c r="V31" i="89"/>
  <c r="T31" i="89"/>
  <c r="X31" i="89"/>
  <c r="U31" i="89"/>
  <c r="W85" i="89"/>
  <c r="Y85" i="89"/>
  <c r="X21" i="89"/>
  <c r="W21" i="89"/>
  <c r="U21" i="89"/>
  <c r="T21" i="89"/>
  <c r="Z21" i="89"/>
  <c r="Y21" i="89"/>
  <c r="V21" i="89"/>
  <c r="Z47" i="89"/>
  <c r="Y47" i="89"/>
  <c r="X47" i="89"/>
  <c r="W47" i="89"/>
  <c r="V47" i="89"/>
  <c r="U47" i="89"/>
  <c r="T47" i="89"/>
  <c r="W52" i="89"/>
  <c r="V52" i="89"/>
  <c r="T52" i="89"/>
  <c r="Z52" i="89"/>
  <c r="X52" i="89"/>
  <c r="Y52" i="89"/>
  <c r="U52" i="89"/>
  <c r="Z63" i="89"/>
  <c r="Y63" i="89"/>
  <c r="X63" i="89"/>
  <c r="W63" i="89"/>
  <c r="V63" i="89"/>
  <c r="U63" i="89"/>
  <c r="T63" i="89"/>
  <c r="W68" i="89"/>
  <c r="V68" i="89"/>
  <c r="U68" i="89"/>
  <c r="T68" i="89"/>
  <c r="X68" i="89"/>
  <c r="Z68" i="89"/>
  <c r="Y68" i="89"/>
  <c r="Y71" i="89"/>
  <c r="X71" i="89"/>
  <c r="T17" i="89"/>
  <c r="Y17" i="89"/>
  <c r="X17" i="89"/>
  <c r="W17" i="89"/>
  <c r="V17" i="89"/>
  <c r="Z17" i="89"/>
  <c r="U17" i="89"/>
  <c r="Z64" i="89"/>
  <c r="Y64" i="89"/>
  <c r="X64" i="89"/>
  <c r="W64" i="89"/>
  <c r="V64" i="89"/>
  <c r="T64" i="89"/>
  <c r="U64" i="89"/>
  <c r="T9" i="89"/>
  <c r="Y9" i="89"/>
  <c r="X9" i="89"/>
  <c r="W9" i="89"/>
  <c r="V9" i="89"/>
  <c r="Z9" i="89"/>
  <c r="U9" i="89"/>
  <c r="Z40" i="89"/>
  <c r="X40" i="89"/>
  <c r="W40" i="89"/>
  <c r="V40" i="89"/>
  <c r="U40" i="89"/>
  <c r="Y40" i="89"/>
  <c r="T40" i="89"/>
  <c r="V84" i="89"/>
  <c r="X84" i="89"/>
  <c r="Y22" i="89"/>
  <c r="X22" i="89"/>
  <c r="V22" i="89"/>
  <c r="U22" i="89"/>
  <c r="T22" i="89"/>
  <c r="Z22" i="89"/>
  <c r="W22" i="89"/>
  <c r="V27" i="89"/>
  <c r="U27" i="89"/>
  <c r="Z27" i="89"/>
  <c r="Y27" i="89"/>
  <c r="X27" i="89"/>
  <c r="T27" i="89"/>
  <c r="W27" i="89"/>
  <c r="Y30" i="89"/>
  <c r="X30" i="89"/>
  <c r="V30" i="89"/>
  <c r="U30" i="89"/>
  <c r="T30" i="89"/>
  <c r="W30" i="89"/>
  <c r="Z30" i="89"/>
  <c r="Y38" i="89"/>
  <c r="X38" i="89"/>
  <c r="V38" i="89"/>
  <c r="U38" i="89"/>
  <c r="T38" i="89"/>
  <c r="Z38" i="89"/>
  <c r="W38" i="89"/>
  <c r="X53" i="89"/>
  <c r="W53" i="89"/>
  <c r="V53" i="89"/>
  <c r="U53" i="89"/>
  <c r="T53" i="89"/>
  <c r="Z53" i="89"/>
  <c r="Y53" i="89"/>
  <c r="T58" i="89"/>
  <c r="Z58" i="89"/>
  <c r="Y58" i="89"/>
  <c r="X58" i="89"/>
  <c r="V58" i="89"/>
  <c r="W58" i="89"/>
  <c r="U58" i="89"/>
  <c r="D33" i="29"/>
  <c r="D36" i="29"/>
  <c r="D32" i="29"/>
  <c r="D34" i="29"/>
  <c r="D31" i="29"/>
  <c r="D35" i="29"/>
  <c r="D37" i="29"/>
  <c r="U7" i="87"/>
  <c r="V7" i="87"/>
  <c r="U113" i="87"/>
  <c r="BF113" i="87" s="1"/>
  <c r="V113" i="87"/>
  <c r="U148" i="87"/>
  <c r="BF148" i="87" s="1"/>
  <c r="V148" i="87"/>
  <c r="U96" i="87"/>
  <c r="BF96" i="87" s="1"/>
  <c r="V96" i="87"/>
  <c r="U32" i="87"/>
  <c r="BF32" i="87" s="1"/>
  <c r="V32" i="87"/>
  <c r="U36" i="87"/>
  <c r="BF36" i="87" s="1"/>
  <c r="V36" i="87"/>
  <c r="U44" i="87"/>
  <c r="BF44" i="87" s="1"/>
  <c r="V44" i="87"/>
  <c r="U48" i="87"/>
  <c r="BF48" i="87" s="1"/>
  <c r="V48" i="87"/>
  <c r="U52" i="87"/>
  <c r="BF52" i="87" s="1"/>
  <c r="V52" i="87"/>
  <c r="U63" i="87"/>
  <c r="BF63" i="87" s="1"/>
  <c r="V63" i="87"/>
  <c r="U67" i="87"/>
  <c r="BF67" i="87" s="1"/>
  <c r="V67" i="87"/>
  <c r="U71" i="87"/>
  <c r="BF71" i="87" s="1"/>
  <c r="V71" i="87"/>
  <c r="U75" i="87"/>
  <c r="BF75" i="87" s="1"/>
  <c r="V75" i="87"/>
  <c r="U84" i="87"/>
  <c r="BF84" i="87" s="1"/>
  <c r="V84" i="87"/>
  <c r="V105" i="87"/>
  <c r="U105" i="87"/>
  <c r="BF105" i="87" s="1"/>
  <c r="U109" i="87"/>
  <c r="BF109" i="87" s="1"/>
  <c r="V109" i="87"/>
  <c r="U118" i="87"/>
  <c r="BF118" i="87" s="1"/>
  <c r="V118" i="87"/>
  <c r="U132" i="87"/>
  <c r="BF132" i="87" s="1"/>
  <c r="V132" i="87"/>
  <c r="U136" i="87"/>
  <c r="BF136" i="87" s="1"/>
  <c r="V136" i="87"/>
  <c r="U140" i="87"/>
  <c r="BF140" i="87" s="1"/>
  <c r="V140" i="87"/>
  <c r="V153" i="87"/>
  <c r="U153" i="87"/>
  <c r="BF153" i="87" s="1"/>
  <c r="U159" i="87"/>
  <c r="BF159" i="87" s="1"/>
  <c r="V159" i="87"/>
  <c r="U163" i="87"/>
  <c r="BF163" i="87" s="1"/>
  <c r="V163" i="87"/>
  <c r="U167" i="87"/>
  <c r="BF167" i="87" s="1"/>
  <c r="V167" i="87"/>
  <c r="U171" i="87"/>
  <c r="BF171" i="87" s="1"/>
  <c r="V171" i="87"/>
  <c r="U175" i="87"/>
  <c r="BF175" i="87" s="1"/>
  <c r="V175" i="87"/>
  <c r="U179" i="87"/>
  <c r="BF179" i="87" s="1"/>
  <c r="V179" i="87"/>
  <c r="U183" i="87"/>
  <c r="BF183" i="87" s="1"/>
  <c r="V183" i="87"/>
  <c r="U187" i="87"/>
  <c r="BF187" i="87" s="1"/>
  <c r="V187" i="87"/>
  <c r="U196" i="87"/>
  <c r="BF196" i="87" s="1"/>
  <c r="V196" i="87"/>
  <c r="U127" i="87"/>
  <c r="BF127" i="87" s="1"/>
  <c r="V127" i="87"/>
  <c r="U12" i="87"/>
  <c r="BF12" i="87" s="1"/>
  <c r="V12" i="87"/>
  <c r="U20" i="87"/>
  <c r="BF20" i="87" s="1"/>
  <c r="V20" i="87"/>
  <c r="U28" i="87"/>
  <c r="BF28" i="87" s="1"/>
  <c r="V28" i="87"/>
  <c r="U40" i="87"/>
  <c r="BF40" i="87" s="1"/>
  <c r="V40" i="87"/>
  <c r="U80" i="87"/>
  <c r="BF80" i="87" s="1"/>
  <c r="V80" i="87"/>
  <c r="V89" i="87"/>
  <c r="U89" i="87"/>
  <c r="BF89" i="87" s="1"/>
  <c r="V93" i="87"/>
  <c r="U93" i="87"/>
  <c r="BF93" i="87" s="1"/>
  <c r="V97" i="87"/>
  <c r="U97" i="87"/>
  <c r="BF97" i="87" s="1"/>
  <c r="U101" i="87"/>
  <c r="BF101" i="87" s="1"/>
  <c r="V101" i="87"/>
  <c r="U114" i="87"/>
  <c r="BF114" i="87" s="1"/>
  <c r="V114" i="87"/>
  <c r="U145" i="87"/>
  <c r="BF145" i="87" s="1"/>
  <c r="V145" i="87"/>
  <c r="V149" i="87"/>
  <c r="U149" i="87"/>
  <c r="BF149" i="87" s="1"/>
  <c r="U16" i="87"/>
  <c r="BF16" i="87" s="1"/>
  <c r="V16" i="87"/>
  <c r="U9" i="87"/>
  <c r="BF9" i="87" s="1"/>
  <c r="V9" i="87"/>
  <c r="Z95" i="88"/>
  <c r="U17" i="87"/>
  <c r="BF17" i="87" s="1"/>
  <c r="V17" i="87"/>
  <c r="U25" i="87"/>
  <c r="BF25" i="87" s="1"/>
  <c r="V25" i="87"/>
  <c r="U33" i="87"/>
  <c r="BF33" i="87" s="1"/>
  <c r="V33" i="87"/>
  <c r="U41" i="87"/>
  <c r="BF41" i="87" s="1"/>
  <c r="V41" i="87"/>
  <c r="U49" i="87"/>
  <c r="BF49" i="87" s="1"/>
  <c r="V49" i="87"/>
  <c r="U59" i="87"/>
  <c r="BF59" i="87" s="1"/>
  <c r="V59" i="87"/>
  <c r="U64" i="87"/>
  <c r="BF64" i="87" s="1"/>
  <c r="V64" i="87"/>
  <c r="U68" i="87"/>
  <c r="BF68" i="87" s="1"/>
  <c r="V68" i="87"/>
  <c r="U72" i="87"/>
  <c r="BF72" i="87" s="1"/>
  <c r="V72" i="87"/>
  <c r="U76" i="87"/>
  <c r="BF76" i="87" s="1"/>
  <c r="V76" i="87"/>
  <c r="U85" i="87"/>
  <c r="BF85" i="87" s="1"/>
  <c r="V85" i="87"/>
  <c r="U106" i="87"/>
  <c r="BF106" i="87" s="1"/>
  <c r="V106" i="87"/>
  <c r="U110" i="87"/>
  <c r="BF110" i="87" s="1"/>
  <c r="V110" i="87"/>
  <c r="U119" i="87"/>
  <c r="BF119" i="87" s="1"/>
  <c r="V119" i="87"/>
  <c r="U124" i="87"/>
  <c r="BF124" i="87" s="1"/>
  <c r="V124" i="87"/>
  <c r="V129" i="87"/>
  <c r="U129" i="87"/>
  <c r="BF129" i="87" s="1"/>
  <c r="U133" i="87"/>
  <c r="BF133" i="87" s="1"/>
  <c r="V133" i="87"/>
  <c r="U137" i="87"/>
  <c r="BF137" i="87" s="1"/>
  <c r="V137" i="87"/>
  <c r="U141" i="87"/>
  <c r="BF141" i="87" s="1"/>
  <c r="V141" i="87"/>
  <c r="U154" i="87"/>
  <c r="BF154" i="87" s="1"/>
  <c r="V154" i="87"/>
  <c r="U160" i="87"/>
  <c r="BF160" i="87" s="1"/>
  <c r="V160" i="87"/>
  <c r="U164" i="87"/>
  <c r="BF164" i="87" s="1"/>
  <c r="V164" i="87"/>
  <c r="U168" i="87"/>
  <c r="BF168" i="87" s="1"/>
  <c r="V168" i="87"/>
  <c r="U172" i="87"/>
  <c r="BF172" i="87" s="1"/>
  <c r="V172" i="87"/>
  <c r="U176" i="87"/>
  <c r="BF176" i="87" s="1"/>
  <c r="V176" i="87"/>
  <c r="U180" i="87"/>
  <c r="BF180" i="87" s="1"/>
  <c r="V180" i="87"/>
  <c r="U184" i="87"/>
  <c r="BF184" i="87" s="1"/>
  <c r="V184" i="87"/>
  <c r="U188" i="87"/>
  <c r="BF188" i="87" s="1"/>
  <c r="V188" i="87"/>
  <c r="U193" i="87"/>
  <c r="BF193" i="87" s="1"/>
  <c r="V193" i="87"/>
  <c r="U197" i="87"/>
  <c r="BF197" i="87" s="1"/>
  <c r="V197" i="87"/>
  <c r="U92" i="87"/>
  <c r="BF92" i="87" s="1"/>
  <c r="V92" i="87"/>
  <c r="U8" i="87"/>
  <c r="BF8" i="87" s="1"/>
  <c r="V8" i="87"/>
  <c r="U24" i="87"/>
  <c r="BF24" i="87" s="1"/>
  <c r="V24" i="87"/>
  <c r="U13" i="87"/>
  <c r="BF13" i="87" s="1"/>
  <c r="V13" i="87"/>
  <c r="U21" i="87"/>
  <c r="BF21" i="87" s="1"/>
  <c r="V21" i="87"/>
  <c r="U29" i="87"/>
  <c r="BF29" i="87" s="1"/>
  <c r="V29" i="87"/>
  <c r="U37" i="87"/>
  <c r="BF37" i="87" s="1"/>
  <c r="V37" i="87"/>
  <c r="U45" i="87"/>
  <c r="BF45" i="87" s="1"/>
  <c r="V45" i="87"/>
  <c r="U53" i="87"/>
  <c r="BF53" i="87" s="1"/>
  <c r="V53" i="87"/>
  <c r="U81" i="87"/>
  <c r="BF81" i="87" s="1"/>
  <c r="V81" i="87"/>
  <c r="U90" i="87"/>
  <c r="BF90" i="87" s="1"/>
  <c r="V90" i="87"/>
  <c r="U94" i="87"/>
  <c r="BF94" i="87" s="1"/>
  <c r="V94" i="87"/>
  <c r="U98" i="87"/>
  <c r="BF98" i="87" s="1"/>
  <c r="V98" i="87"/>
  <c r="U115" i="87"/>
  <c r="BF115" i="87" s="1"/>
  <c r="V115" i="87"/>
  <c r="U146" i="87"/>
  <c r="BF146" i="87" s="1"/>
  <c r="V146" i="87"/>
  <c r="U150" i="87"/>
  <c r="BF150" i="87" s="1"/>
  <c r="V150" i="87"/>
  <c r="U88" i="87"/>
  <c r="BF88" i="87" s="1"/>
  <c r="V88" i="87"/>
  <c r="U100" i="87"/>
  <c r="BF100" i="87" s="1"/>
  <c r="V100" i="87"/>
  <c r="U18" i="87"/>
  <c r="BF18" i="87" s="1"/>
  <c r="V18" i="87"/>
  <c r="U26" i="87"/>
  <c r="BF26" i="87" s="1"/>
  <c r="V26" i="87"/>
  <c r="U38" i="87"/>
  <c r="BF38" i="87" s="1"/>
  <c r="V38" i="87"/>
  <c r="U46" i="87"/>
  <c r="BF46" i="87" s="1"/>
  <c r="V46" i="87"/>
  <c r="U50" i="87"/>
  <c r="BF50" i="87" s="1"/>
  <c r="V50" i="87"/>
  <c r="V60" i="87"/>
  <c r="U60" i="87"/>
  <c r="BF60" i="87" s="1"/>
  <c r="U65" i="87"/>
  <c r="BF65" i="87" s="1"/>
  <c r="V65" i="87"/>
  <c r="V69" i="87"/>
  <c r="U69" i="87"/>
  <c r="BF69" i="87" s="1"/>
  <c r="V73" i="87"/>
  <c r="U73" i="87"/>
  <c r="BF73" i="87" s="1"/>
  <c r="U77" i="87"/>
  <c r="BF77" i="87" s="1"/>
  <c r="V77" i="87"/>
  <c r="U86" i="87"/>
  <c r="BF86" i="87" s="1"/>
  <c r="V86" i="87"/>
  <c r="U103" i="87"/>
  <c r="BF103" i="87" s="1"/>
  <c r="V103" i="87"/>
  <c r="U107" i="87"/>
  <c r="BF107" i="87" s="1"/>
  <c r="V107" i="87"/>
  <c r="U120" i="87"/>
  <c r="BF120" i="87" s="1"/>
  <c r="V120" i="87"/>
  <c r="U125" i="87"/>
  <c r="BF125" i="87" s="1"/>
  <c r="V125" i="87"/>
  <c r="U130" i="87"/>
  <c r="BF130" i="87" s="1"/>
  <c r="V130" i="87"/>
  <c r="U134" i="87"/>
  <c r="BF134" i="87" s="1"/>
  <c r="V134" i="87"/>
  <c r="U138" i="87"/>
  <c r="BF138" i="87" s="1"/>
  <c r="V138" i="87"/>
  <c r="U142" i="87"/>
  <c r="BF142" i="87" s="1"/>
  <c r="V142" i="87"/>
  <c r="U161" i="87"/>
  <c r="BF161" i="87" s="1"/>
  <c r="V161" i="87"/>
  <c r="U165" i="87"/>
  <c r="BF165" i="87" s="1"/>
  <c r="V165" i="87"/>
  <c r="U169" i="87"/>
  <c r="BF169" i="87" s="1"/>
  <c r="V169" i="87"/>
  <c r="U173" i="87"/>
  <c r="BF173" i="87" s="1"/>
  <c r="V173" i="87"/>
  <c r="U177" i="87"/>
  <c r="BF177" i="87" s="1"/>
  <c r="V177" i="87"/>
  <c r="U181" i="87"/>
  <c r="BF181" i="87" s="1"/>
  <c r="V181" i="87"/>
  <c r="U185" i="87"/>
  <c r="BF185" i="87" s="1"/>
  <c r="V185" i="87"/>
  <c r="U189" i="87"/>
  <c r="BF189" i="87" s="1"/>
  <c r="V189" i="87"/>
  <c r="U194" i="87"/>
  <c r="BF194" i="87" s="1"/>
  <c r="V194" i="87"/>
  <c r="U10" i="87"/>
  <c r="BF10" i="87" s="1"/>
  <c r="V10" i="87"/>
  <c r="U14" i="87"/>
  <c r="BF14" i="87" s="1"/>
  <c r="V14" i="87"/>
  <c r="U22" i="87"/>
  <c r="BF22" i="87" s="1"/>
  <c r="V22" i="87"/>
  <c r="U30" i="87"/>
  <c r="BF30" i="87" s="1"/>
  <c r="V30" i="87"/>
  <c r="U34" i="87"/>
  <c r="BF34" i="87" s="1"/>
  <c r="V34" i="87"/>
  <c r="U42" i="87"/>
  <c r="BF42" i="87" s="1"/>
  <c r="V42" i="87"/>
  <c r="U54" i="87"/>
  <c r="BF54" i="87" s="1"/>
  <c r="V54" i="87"/>
  <c r="U91" i="87"/>
  <c r="BF91" i="87" s="1"/>
  <c r="V91" i="87"/>
  <c r="U95" i="87"/>
  <c r="BF95" i="87" s="1"/>
  <c r="V95" i="87"/>
  <c r="U99" i="87"/>
  <c r="BF99" i="87" s="1"/>
  <c r="V99" i="87"/>
  <c r="U112" i="87"/>
  <c r="BF112" i="87" s="1"/>
  <c r="V112" i="87"/>
  <c r="U116" i="87"/>
  <c r="BF116" i="87" s="1"/>
  <c r="V116" i="87"/>
  <c r="U147" i="87"/>
  <c r="BF147" i="87" s="1"/>
  <c r="V147" i="87"/>
  <c r="U156" i="87"/>
  <c r="BF156" i="87" s="1"/>
  <c r="V156" i="87"/>
  <c r="U144" i="87"/>
  <c r="BF144" i="87" s="1"/>
  <c r="V144" i="87"/>
  <c r="V11" i="87"/>
  <c r="U11" i="87"/>
  <c r="BF11" i="87" s="1"/>
  <c r="U15" i="87"/>
  <c r="BF15" i="87" s="1"/>
  <c r="V15" i="87"/>
  <c r="V19" i="87"/>
  <c r="U19" i="87"/>
  <c r="BF19" i="87" s="1"/>
  <c r="U23" i="87"/>
  <c r="BF23" i="87" s="1"/>
  <c r="V23" i="87"/>
  <c r="U27" i="87"/>
  <c r="BF27" i="87" s="1"/>
  <c r="V27" i="87"/>
  <c r="V31" i="87"/>
  <c r="U31" i="87"/>
  <c r="BF31" i="87" s="1"/>
  <c r="U35" i="87"/>
  <c r="BF35" i="87" s="1"/>
  <c r="V35" i="87"/>
  <c r="U39" i="87"/>
  <c r="BF39" i="87" s="1"/>
  <c r="V39" i="87"/>
  <c r="V43" i="87"/>
  <c r="U43" i="87"/>
  <c r="BF43" i="87" s="1"/>
  <c r="U18" i="88"/>
  <c r="V47" i="87"/>
  <c r="U47" i="87"/>
  <c r="BF47" i="87" s="1"/>
  <c r="U51" i="87"/>
  <c r="BF51" i="87" s="1"/>
  <c r="V51" i="87"/>
  <c r="U55" i="87"/>
  <c r="BF55" i="87" s="1"/>
  <c r="V55" i="87"/>
  <c r="U61" i="87"/>
  <c r="BF61" i="87" s="1"/>
  <c r="V61" i="87"/>
  <c r="U66" i="87"/>
  <c r="BF66" i="87" s="1"/>
  <c r="V66" i="87"/>
  <c r="U70" i="87"/>
  <c r="BF70" i="87" s="1"/>
  <c r="V70" i="87"/>
  <c r="U74" i="87"/>
  <c r="BF74" i="87" s="1"/>
  <c r="V74" i="87"/>
  <c r="U78" i="87"/>
  <c r="BF78" i="87" s="1"/>
  <c r="V78" i="87"/>
  <c r="U83" i="87"/>
  <c r="BF83" i="87" s="1"/>
  <c r="V83" i="87"/>
  <c r="U104" i="87"/>
  <c r="BF104" i="87" s="1"/>
  <c r="V104" i="87"/>
  <c r="U108" i="87"/>
  <c r="BF108" i="87" s="1"/>
  <c r="V108" i="87"/>
  <c r="U121" i="87"/>
  <c r="BF121" i="87" s="1"/>
  <c r="V121" i="87"/>
  <c r="U131" i="87"/>
  <c r="BF131" i="87" s="1"/>
  <c r="V131" i="87"/>
  <c r="U135" i="87"/>
  <c r="BF135" i="87" s="1"/>
  <c r="V135" i="87"/>
  <c r="U139" i="87"/>
  <c r="BF139" i="87" s="1"/>
  <c r="V139" i="87"/>
  <c r="U152" i="87"/>
  <c r="BF152" i="87" s="1"/>
  <c r="V152" i="87"/>
  <c r="U162" i="87"/>
  <c r="BF162" i="87" s="1"/>
  <c r="V162" i="87"/>
  <c r="U166" i="87"/>
  <c r="BF166" i="87" s="1"/>
  <c r="V166" i="87"/>
  <c r="U170" i="87"/>
  <c r="BF170" i="87" s="1"/>
  <c r="V170" i="87"/>
  <c r="V174" i="87"/>
  <c r="U174" i="87"/>
  <c r="BF174" i="87" s="1"/>
  <c r="V178" i="87"/>
  <c r="U178" i="87"/>
  <c r="BF178" i="87" s="1"/>
  <c r="U182" i="87"/>
  <c r="BF182" i="87" s="1"/>
  <c r="V182" i="87"/>
  <c r="V186" i="87"/>
  <c r="U186" i="87"/>
  <c r="BF186" i="87" s="1"/>
  <c r="U190" i="87"/>
  <c r="BF190" i="87" s="1"/>
  <c r="V190" i="87"/>
  <c r="U195" i="87"/>
  <c r="BF195" i="87" s="1"/>
  <c r="V195" i="87"/>
  <c r="D30" i="52"/>
  <c r="U8" i="88"/>
  <c r="U16" i="88"/>
  <c r="U24" i="88"/>
  <c r="U32" i="88"/>
  <c r="U40" i="88"/>
  <c r="U48" i="88"/>
  <c r="U56" i="88"/>
  <c r="U64" i="88"/>
  <c r="U72" i="88"/>
  <c r="U80" i="88"/>
  <c r="U88" i="88"/>
  <c r="U34" i="88"/>
  <c r="U42" i="88"/>
  <c r="U66" i="88"/>
  <c r="D31" i="52"/>
  <c r="U9" i="88"/>
  <c r="U17" i="88"/>
  <c r="U25" i="88"/>
  <c r="U33" i="88"/>
  <c r="U41" i="88"/>
  <c r="U49" i="88"/>
  <c r="U57" i="88"/>
  <c r="U65" i="88"/>
  <c r="U73" i="88"/>
  <c r="U81" i="88"/>
  <c r="U89" i="88"/>
  <c r="U26" i="88"/>
  <c r="U50" i="88"/>
  <c r="U58" i="88"/>
  <c r="U90" i="88"/>
  <c r="D32" i="52"/>
  <c r="U10" i="88"/>
  <c r="D33" i="52"/>
  <c r="U11" i="88"/>
  <c r="U19" i="88"/>
  <c r="U27" i="88"/>
  <c r="U35" i="88"/>
  <c r="U43" i="88"/>
  <c r="U51" i="88"/>
  <c r="U59" i="88"/>
  <c r="U67" i="88"/>
  <c r="U75" i="88"/>
  <c r="U83" i="88"/>
  <c r="U91" i="88"/>
  <c r="U47" i="88"/>
  <c r="U87" i="88"/>
  <c r="D34" i="52"/>
  <c r="U12" i="88"/>
  <c r="U20" i="88"/>
  <c r="U28" i="88"/>
  <c r="U36" i="88"/>
  <c r="U44" i="88"/>
  <c r="U52" i="88"/>
  <c r="U60" i="88"/>
  <c r="U68" i="88"/>
  <c r="U76" i="88"/>
  <c r="U84" i="88"/>
  <c r="U15" i="88"/>
  <c r="U31" i="88"/>
  <c r="U63" i="88"/>
  <c r="U74" i="88"/>
  <c r="D35" i="52"/>
  <c r="U13" i="88"/>
  <c r="U21" i="88"/>
  <c r="U29" i="88"/>
  <c r="U37" i="88"/>
  <c r="U45" i="88"/>
  <c r="U53" i="88"/>
  <c r="U61" i="88"/>
  <c r="U69" i="88"/>
  <c r="U77" i="88"/>
  <c r="U85" i="88"/>
  <c r="U7" i="88"/>
  <c r="U55" i="88"/>
  <c r="U79" i="88"/>
  <c r="D29" i="52"/>
  <c r="U14" i="88"/>
  <c r="U22" i="88"/>
  <c r="U30" i="88"/>
  <c r="U38" i="88"/>
  <c r="U46" i="88"/>
  <c r="U54" i="88"/>
  <c r="U62" i="88"/>
  <c r="U70" i="88"/>
  <c r="U78" i="88"/>
  <c r="U86" i="88"/>
  <c r="U23" i="88"/>
  <c r="U39" i="88"/>
  <c r="U71" i="88"/>
  <c r="U82" i="88"/>
  <c r="V29" i="88"/>
  <c r="W29" i="88"/>
  <c r="X29" i="88"/>
  <c r="Y29" i="88"/>
  <c r="Z29" i="88"/>
  <c r="V48" i="88"/>
  <c r="Z56" i="88"/>
  <c r="Z59" i="88"/>
  <c r="W73" i="88"/>
  <c r="X73" i="88"/>
  <c r="X56" i="88"/>
  <c r="Y48" i="88"/>
  <c r="X59" i="88"/>
  <c r="Z48" i="88"/>
  <c r="Y59" i="88"/>
  <c r="V56" i="88"/>
  <c r="Y24" i="88"/>
  <c r="W56" i="88"/>
  <c r="V73" i="88"/>
  <c r="Z24" i="88"/>
  <c r="Y56" i="88"/>
  <c r="W48" i="88"/>
  <c r="V59" i="88"/>
  <c r="Y73" i="88"/>
  <c r="X48" i="88"/>
  <c r="W59" i="88"/>
  <c r="Z73" i="88"/>
  <c r="Z19" i="88"/>
  <c r="V28" i="88"/>
  <c r="V39" i="88"/>
  <c r="W39" i="88"/>
  <c r="X71" i="88"/>
  <c r="Y71" i="88"/>
  <c r="Z71" i="88"/>
  <c r="V71" i="88"/>
  <c r="W71" i="88"/>
  <c r="Z16" i="88"/>
  <c r="Y16" i="88"/>
  <c r="V20" i="88"/>
  <c r="V23" i="88"/>
  <c r="W23" i="88"/>
  <c r="W26" i="88"/>
  <c r="X26" i="88"/>
  <c r="Z45" i="88"/>
  <c r="V45" i="88"/>
  <c r="W45" i="88"/>
  <c r="X45" i="88"/>
  <c r="Y45" i="88"/>
  <c r="V54" i="88"/>
  <c r="W54" i="88"/>
  <c r="X54" i="88"/>
  <c r="Y54" i="88"/>
  <c r="Z54" i="88"/>
  <c r="X63" i="88"/>
  <c r="Y63" i="88"/>
  <c r="Z63" i="88"/>
  <c r="V63" i="88"/>
  <c r="W63" i="88"/>
  <c r="W68" i="88"/>
  <c r="X68" i="88"/>
  <c r="Y68" i="88"/>
  <c r="Z68" i="88"/>
  <c r="V68" i="88"/>
  <c r="W76" i="88"/>
  <c r="X76" i="88"/>
  <c r="Y76" i="88"/>
  <c r="Z76" i="88"/>
  <c r="V76" i="88"/>
  <c r="V81" i="88"/>
  <c r="W81" i="88"/>
  <c r="X81" i="88"/>
  <c r="Y81" i="88"/>
  <c r="Z81" i="88"/>
  <c r="Y40" i="88"/>
  <c r="Z40" i="88"/>
  <c r="V49" i="88"/>
  <c r="W49" i="88"/>
  <c r="X49" i="88"/>
  <c r="Y49" i="88"/>
  <c r="Z49" i="88"/>
  <c r="V51" i="88"/>
  <c r="W51" i="88"/>
  <c r="X51" i="88"/>
  <c r="Y51" i="88"/>
  <c r="Z51" i="88"/>
  <c r="V72" i="88"/>
  <c r="W72" i="88"/>
  <c r="Y72" i="88"/>
  <c r="Z72" i="88"/>
  <c r="X72" i="88"/>
  <c r="X7" i="88"/>
  <c r="Y7" i="88"/>
  <c r="Z7" i="88"/>
  <c r="V7" i="88"/>
  <c r="W7" i="88"/>
  <c r="X10" i="88"/>
  <c r="W10" i="88"/>
  <c r="Z85" i="88"/>
  <c r="V85" i="88"/>
  <c r="W85" i="88"/>
  <c r="X85" i="88"/>
  <c r="Y85" i="88"/>
  <c r="X87" i="88"/>
  <c r="Y87" i="88"/>
  <c r="Z87" i="88"/>
  <c r="V87" i="88"/>
  <c r="W87" i="88"/>
  <c r="Z8" i="88"/>
  <c r="Z11" i="88"/>
  <c r="Y13" i="88"/>
  <c r="X13" i="88"/>
  <c r="W15" i="88"/>
  <c r="V15" i="88"/>
  <c r="W18" i="88"/>
  <c r="X18" i="88"/>
  <c r="V31" i="88"/>
  <c r="W31" i="88"/>
  <c r="W42" i="88"/>
  <c r="X42" i="88"/>
  <c r="V46" i="88"/>
  <c r="W46" i="88"/>
  <c r="X46" i="88"/>
  <c r="Y46" i="88"/>
  <c r="Z46" i="88"/>
  <c r="X55" i="88"/>
  <c r="Y55" i="88"/>
  <c r="Z55" i="88"/>
  <c r="V55" i="88"/>
  <c r="W55" i="88"/>
  <c r="Z61" i="88"/>
  <c r="V61" i="88"/>
  <c r="W61" i="88"/>
  <c r="X61" i="88"/>
  <c r="Y61" i="88"/>
  <c r="Y66" i="88"/>
  <c r="Z66" i="88"/>
  <c r="V66" i="88"/>
  <c r="W66" i="88"/>
  <c r="X66" i="88"/>
  <c r="Y82" i="88"/>
  <c r="Z82" i="88"/>
  <c r="V82" i="88"/>
  <c r="W82" i="88"/>
  <c r="X82" i="88"/>
  <c r="V80" i="88"/>
  <c r="W80" i="88"/>
  <c r="X80" i="88"/>
  <c r="Y80" i="88"/>
  <c r="Z80" i="88"/>
  <c r="V89" i="88"/>
  <c r="W89" i="88"/>
  <c r="X89" i="88"/>
  <c r="Y89" i="88"/>
  <c r="Z89" i="88"/>
  <c r="W84" i="88"/>
  <c r="X84" i="88"/>
  <c r="Y84" i="88"/>
  <c r="Z84" i="88"/>
  <c r="V84" i="88"/>
  <c r="V36" i="88"/>
  <c r="U93" i="88"/>
  <c r="Y95" i="88"/>
  <c r="V93" i="88"/>
  <c r="X95" i="88"/>
  <c r="W93" i="88"/>
  <c r="W95" i="88"/>
  <c r="X93" i="88"/>
  <c r="V95" i="88"/>
  <c r="T93" i="88"/>
  <c r="Y93" i="88"/>
  <c r="U95" i="88"/>
  <c r="Z93" i="88"/>
  <c r="T95" i="88"/>
  <c r="V9" i="88"/>
  <c r="Y10" i="88"/>
  <c r="W12" i="88"/>
  <c r="Z13" i="88"/>
  <c r="X15" i="88"/>
  <c r="V17" i="88"/>
  <c r="Y18" i="88"/>
  <c r="W20" i="88"/>
  <c r="Z21" i="88"/>
  <c r="X23" i="88"/>
  <c r="V25" i="88"/>
  <c r="Y26" i="88"/>
  <c r="W28" i="88"/>
  <c r="X31" i="88"/>
  <c r="V33" i="88"/>
  <c r="Y34" i="88"/>
  <c r="W36" i="88"/>
  <c r="Z37" i="88"/>
  <c r="X39" i="88"/>
  <c r="V41" i="88"/>
  <c r="Y42" i="88"/>
  <c r="W44" i="88"/>
  <c r="W9" i="88"/>
  <c r="Z10" i="88"/>
  <c r="X12" i="88"/>
  <c r="V14" i="88"/>
  <c r="Y15" i="88"/>
  <c r="W17" i="88"/>
  <c r="Z18" i="88"/>
  <c r="X20" i="88"/>
  <c r="V22" i="88"/>
  <c r="Y23" i="88"/>
  <c r="W25" i="88"/>
  <c r="Z26" i="88"/>
  <c r="X28" i="88"/>
  <c r="V30" i="88"/>
  <c r="Y31" i="88"/>
  <c r="W33" i="88"/>
  <c r="Z34" i="88"/>
  <c r="X36" i="88"/>
  <c r="V38" i="88"/>
  <c r="Y39" i="88"/>
  <c r="W41" i="88"/>
  <c r="Z42" i="88"/>
  <c r="V86" i="88"/>
  <c r="X9" i="88"/>
  <c r="V11" i="88"/>
  <c r="Y12" i="88"/>
  <c r="W14" i="88"/>
  <c r="Z15" i="88"/>
  <c r="X17" i="88"/>
  <c r="V19" i="88"/>
  <c r="Y20" i="88"/>
  <c r="W22" i="88"/>
  <c r="Z23" i="88"/>
  <c r="X25" i="88"/>
  <c r="V27" i="88"/>
  <c r="Y28" i="88"/>
  <c r="W30" i="88"/>
  <c r="Z31" i="88"/>
  <c r="X33" i="88"/>
  <c r="V35" i="88"/>
  <c r="Y36" i="88"/>
  <c r="W38" i="88"/>
  <c r="Z39" i="88"/>
  <c r="W86" i="88"/>
  <c r="V8" i="88"/>
  <c r="Y9" i="88"/>
  <c r="W11" i="88"/>
  <c r="Z12" i="88"/>
  <c r="X14" i="88"/>
  <c r="V16" i="88"/>
  <c r="Y17" i="88"/>
  <c r="W19" i="88"/>
  <c r="Z20" i="88"/>
  <c r="X22" i="88"/>
  <c r="V24" i="88"/>
  <c r="Y25" i="88"/>
  <c r="W27" i="88"/>
  <c r="Z28" i="88"/>
  <c r="X30" i="88"/>
  <c r="V32" i="88"/>
  <c r="Y33" i="88"/>
  <c r="W35" i="88"/>
  <c r="Z36" i="88"/>
  <c r="X38" i="88"/>
  <c r="V40" i="88"/>
  <c r="Y41" i="88"/>
  <c r="W43" i="88"/>
  <c r="X86" i="88"/>
  <c r="W8" i="88"/>
  <c r="Z9" i="88"/>
  <c r="X11" i="88"/>
  <c r="V13" i="88"/>
  <c r="Y14" i="88"/>
  <c r="W16" i="88"/>
  <c r="Z17" i="88"/>
  <c r="X19" i="88"/>
  <c r="V21" i="88"/>
  <c r="Y22" i="88"/>
  <c r="W24" i="88"/>
  <c r="Z25" i="88"/>
  <c r="X27" i="88"/>
  <c r="Y30" i="88"/>
  <c r="W32" i="88"/>
  <c r="Z33" i="88"/>
  <c r="X35" i="88"/>
  <c r="V37" i="88"/>
  <c r="Y38" i="88"/>
  <c r="W40" i="88"/>
  <c r="Y86" i="88"/>
  <c r="X8" i="88"/>
  <c r="V10" i="88"/>
  <c r="Y11" i="88"/>
  <c r="W13" i="88"/>
  <c r="Z14" i="88"/>
  <c r="X16" i="88"/>
  <c r="V18" i="88"/>
  <c r="Y19" i="88"/>
  <c r="W21" i="88"/>
  <c r="Z22" i="88"/>
  <c r="X24" i="88"/>
  <c r="V26" i="88"/>
  <c r="Y27" i="88"/>
  <c r="Z30" i="88"/>
  <c r="X32" i="88"/>
  <c r="V34" i="88"/>
  <c r="Y35" i="88"/>
  <c r="W37" i="88"/>
  <c r="Z38" i="88"/>
  <c r="X40" i="88"/>
  <c r="V42" i="88"/>
  <c r="Y43" i="88"/>
  <c r="Z86" i="88"/>
  <c r="Y8" i="88"/>
  <c r="W34" i="88"/>
  <c r="X34" i="88"/>
  <c r="Y58" i="88"/>
  <c r="Z58" i="88"/>
  <c r="V58" i="88"/>
  <c r="W58" i="88"/>
  <c r="X58" i="88"/>
  <c r="Z69" i="88"/>
  <c r="V69" i="88"/>
  <c r="W69" i="88"/>
  <c r="X69" i="88"/>
  <c r="Y69" i="88"/>
  <c r="Y32" i="88"/>
  <c r="Z32" i="88"/>
  <c r="V43" i="88"/>
  <c r="X43" i="88"/>
  <c r="Z43" i="88"/>
  <c r="W52" i="88"/>
  <c r="X52" i="88"/>
  <c r="Y52" i="88"/>
  <c r="Z52" i="88"/>
  <c r="V52" i="88"/>
  <c r="V64" i="88"/>
  <c r="W64" i="88"/>
  <c r="X64" i="88"/>
  <c r="Y64" i="88"/>
  <c r="Z64" i="88"/>
  <c r="Z77" i="88"/>
  <c r="V77" i="88"/>
  <c r="W77" i="88"/>
  <c r="X77" i="88"/>
  <c r="Y77" i="88"/>
  <c r="V78" i="88"/>
  <c r="W78" i="88"/>
  <c r="X78" i="88"/>
  <c r="Y78" i="88"/>
  <c r="Z78" i="88"/>
  <c r="Y74" i="88"/>
  <c r="Z74" i="88"/>
  <c r="V74" i="88"/>
  <c r="W74" i="88"/>
  <c r="X74" i="88"/>
  <c r="V91" i="88"/>
  <c r="W91" i="88"/>
  <c r="X91" i="88"/>
  <c r="Y91" i="88"/>
  <c r="Z91" i="88"/>
  <c r="V88" i="88"/>
  <c r="W88" i="88"/>
  <c r="X88" i="88"/>
  <c r="Y88" i="88"/>
  <c r="Z88" i="88"/>
  <c r="V12" i="88"/>
  <c r="Y21" i="88"/>
  <c r="X21" i="88"/>
  <c r="Z27" i="88"/>
  <c r="Z35" i="88"/>
  <c r="X37" i="88"/>
  <c r="Y37" i="88"/>
  <c r="X41" i="88"/>
  <c r="Z41" i="88"/>
  <c r="Y50" i="88"/>
  <c r="Z50" i="88"/>
  <c r="V50" i="88"/>
  <c r="W50" i="88"/>
  <c r="X50" i="88"/>
  <c r="V70" i="88"/>
  <c r="W70" i="88"/>
  <c r="X70" i="88"/>
  <c r="Y70" i="88"/>
  <c r="Z70" i="88"/>
  <c r="V83" i="88"/>
  <c r="W83" i="88"/>
  <c r="X83" i="88"/>
  <c r="Y83" i="88"/>
  <c r="Z83" i="88"/>
  <c r="X44" i="88"/>
  <c r="Y44" i="88"/>
  <c r="Z44" i="88"/>
  <c r="V44" i="88"/>
  <c r="X47" i="88"/>
  <c r="Y47" i="88"/>
  <c r="Z47" i="88"/>
  <c r="V47" i="88"/>
  <c r="W47" i="88"/>
  <c r="Z53" i="88"/>
  <c r="V53" i="88"/>
  <c r="W53" i="88"/>
  <c r="X53" i="88"/>
  <c r="Y53" i="88"/>
  <c r="V57" i="88"/>
  <c r="W57" i="88"/>
  <c r="X57" i="88"/>
  <c r="Y57" i="88"/>
  <c r="Z57" i="88"/>
  <c r="W60" i="88"/>
  <c r="X60" i="88"/>
  <c r="Y60" i="88"/>
  <c r="Z60" i="88"/>
  <c r="V60" i="88"/>
  <c r="V62" i="88"/>
  <c r="W62" i="88"/>
  <c r="X62" i="88"/>
  <c r="Y62" i="88"/>
  <c r="Z62" i="88"/>
  <c r="V65" i="88"/>
  <c r="W65" i="88"/>
  <c r="X65" i="88"/>
  <c r="Y65" i="88"/>
  <c r="Z65" i="88"/>
  <c r="V67" i="88"/>
  <c r="W67" i="88"/>
  <c r="X67" i="88"/>
  <c r="Y67" i="88"/>
  <c r="Z67" i="88"/>
  <c r="X79" i="88"/>
  <c r="Y79" i="88"/>
  <c r="Z79" i="88"/>
  <c r="V79" i="88"/>
  <c r="W79" i="88"/>
  <c r="V75" i="88"/>
  <c r="W75" i="88"/>
  <c r="X75" i="88"/>
  <c r="Y75" i="88"/>
  <c r="Z75" i="88"/>
  <c r="Y90" i="88"/>
  <c r="Z90" i="88"/>
  <c r="V90" i="88"/>
  <c r="W90" i="88"/>
  <c r="X90" i="88"/>
  <c r="T24" i="88"/>
  <c r="T48" i="88"/>
  <c r="T56" i="88"/>
  <c r="T73" i="88"/>
  <c r="T25" i="88"/>
  <c r="T33" i="88"/>
  <c r="T47" i="88"/>
  <c r="T53" i="88"/>
  <c r="T57" i="88"/>
  <c r="T65" i="88"/>
  <c r="T79" i="88"/>
  <c r="T39" i="88"/>
  <c r="T71" i="88"/>
  <c r="T29" i="88"/>
  <c r="T81" i="88"/>
  <c r="T45" i="88"/>
  <c r="T63" i="88"/>
  <c r="T72" i="88"/>
  <c r="T40" i="88"/>
  <c r="T15" i="88"/>
  <c r="T49" i="88"/>
  <c r="T85" i="88"/>
  <c r="T87" i="88"/>
  <c r="T31" i="88"/>
  <c r="T55" i="88"/>
  <c r="T61" i="88"/>
  <c r="T80" i="88"/>
  <c r="T89" i="88"/>
  <c r="T8" i="88"/>
  <c r="T16" i="88"/>
  <c r="T9" i="88"/>
  <c r="T10" i="88"/>
  <c r="T18" i="88"/>
  <c r="T26" i="88"/>
  <c r="T34" i="88"/>
  <c r="T42" i="88"/>
  <c r="T50" i="88"/>
  <c r="T58" i="88"/>
  <c r="T66" i="88"/>
  <c r="T74" i="88"/>
  <c r="T82" i="88"/>
  <c r="T90" i="88"/>
  <c r="T11" i="88"/>
  <c r="T19" i="88"/>
  <c r="T27" i="88"/>
  <c r="T35" i="88"/>
  <c r="T43" i="88"/>
  <c r="T51" i="88"/>
  <c r="T59" i="88"/>
  <c r="T67" i="88"/>
  <c r="T75" i="88"/>
  <c r="T83" i="88"/>
  <c r="T91" i="88"/>
  <c r="T12" i="88"/>
  <c r="T20" i="88"/>
  <c r="T28" i="88"/>
  <c r="T36" i="88"/>
  <c r="T44" i="88"/>
  <c r="T52" i="88"/>
  <c r="T60" i="88"/>
  <c r="T68" i="88"/>
  <c r="T76" i="88"/>
  <c r="T84" i="88"/>
  <c r="T7" i="88"/>
  <c r="T13" i="88"/>
  <c r="T14" i="88"/>
  <c r="T22" i="88"/>
  <c r="T30" i="88"/>
  <c r="T38" i="88"/>
  <c r="T46" i="88"/>
  <c r="T54" i="88"/>
  <c r="T62" i="88"/>
  <c r="T70" i="88"/>
  <c r="T78" i="88"/>
  <c r="T86" i="88"/>
  <c r="T69" i="88"/>
  <c r="T77" i="88"/>
  <c r="T23" i="88"/>
  <c r="T88" i="88"/>
  <c r="T41" i="88"/>
  <c r="T17" i="88"/>
  <c r="T21" i="88"/>
  <c r="T32" i="88"/>
  <c r="T64" i="88"/>
  <c r="T37" i="88"/>
  <c r="K5" i="88"/>
  <c r="L5" i="88"/>
  <c r="K92" i="88"/>
  <c r="S99" i="91" l="1"/>
  <c r="G29" i="52"/>
  <c r="T99" i="91"/>
  <c r="G30" i="52"/>
  <c r="U99" i="91"/>
  <c r="G31" i="52"/>
  <c r="V99" i="91"/>
  <c r="G32" i="52"/>
  <c r="W99" i="91"/>
  <c r="G33" i="52"/>
  <c r="X99" i="91"/>
  <c r="G34" i="52"/>
  <c r="Y99" i="91"/>
  <c r="G35" i="52"/>
  <c r="Y5" i="87"/>
  <c r="S92" i="91"/>
  <c r="S97" i="91" s="1"/>
  <c r="S5" i="91"/>
  <c r="U92" i="91"/>
  <c r="U97" i="91" s="1"/>
  <c r="U5" i="91"/>
  <c r="U94" i="91" s="1"/>
  <c r="T5" i="91"/>
  <c r="T94" i="91" s="1"/>
  <c r="T97" i="91"/>
  <c r="V5" i="91"/>
  <c r="V94" i="91" s="1"/>
  <c r="V92" i="91"/>
  <c r="V97" i="91" s="1"/>
  <c r="W92" i="91"/>
  <c r="W97" i="91" s="1"/>
  <c r="W5" i="91"/>
  <c r="W94" i="91" s="1"/>
  <c r="X5" i="91"/>
  <c r="X94" i="91" s="1"/>
  <c r="X92" i="91"/>
  <c r="X97" i="91" s="1"/>
  <c r="Y92" i="91"/>
  <c r="Y97" i="91" s="1"/>
  <c r="Y5" i="91"/>
  <c r="Y94" i="91" s="1"/>
  <c r="U99" i="89"/>
  <c r="E30" i="52"/>
  <c r="V99" i="89"/>
  <c r="E31" i="52"/>
  <c r="W99" i="89"/>
  <c r="E32" i="52"/>
  <c r="X99" i="89"/>
  <c r="E33" i="52"/>
  <c r="Y99" i="89"/>
  <c r="E34" i="52"/>
  <c r="Z99" i="89"/>
  <c r="E35" i="52"/>
  <c r="T99" i="89"/>
  <c r="E29" i="52"/>
  <c r="T5" i="89"/>
  <c r="T92" i="89"/>
  <c r="T97" i="89" s="1"/>
  <c r="X5" i="89"/>
  <c r="X94" i="89" s="1"/>
  <c r="X92" i="89"/>
  <c r="X97" i="89" s="1"/>
  <c r="W5" i="89"/>
  <c r="W94" i="89" s="1"/>
  <c r="W92" i="89"/>
  <c r="W97" i="89" s="1"/>
  <c r="V5" i="89"/>
  <c r="V94" i="89" s="1"/>
  <c r="V92" i="89"/>
  <c r="V97" i="89" s="1"/>
  <c r="Z5" i="89"/>
  <c r="Z94" i="89" s="1"/>
  <c r="Z92" i="89"/>
  <c r="Z97" i="89" s="1"/>
  <c r="T99" i="88"/>
  <c r="X99" i="88"/>
  <c r="U5" i="89"/>
  <c r="U94" i="89" s="1"/>
  <c r="U92" i="89"/>
  <c r="U97" i="89" s="1"/>
  <c r="Z99" i="88"/>
  <c r="U99" i="88"/>
  <c r="Y99" i="88"/>
  <c r="W99" i="88"/>
  <c r="V99" i="88"/>
  <c r="Y5" i="89"/>
  <c r="Y94" i="89" s="1"/>
  <c r="Y92" i="89"/>
  <c r="Y97" i="89" s="1"/>
  <c r="X5" i="87"/>
  <c r="U5" i="88"/>
  <c r="U92" i="88"/>
  <c r="W92" i="88"/>
  <c r="W97" i="88" s="1"/>
  <c r="T5" i="88"/>
  <c r="T92" i="88"/>
  <c r="X5" i="88"/>
  <c r="X94" i="88" s="1"/>
  <c r="X92" i="88"/>
  <c r="X97" i="88" s="1"/>
  <c r="V92" i="88"/>
  <c r="V97" i="88" s="1"/>
  <c r="Y92" i="88"/>
  <c r="Y97" i="88" s="1"/>
  <c r="V5" i="88"/>
  <c r="V94" i="88" s="1"/>
  <c r="Z92" i="88"/>
  <c r="Z97" i="88" s="1"/>
  <c r="Z5" i="88"/>
  <c r="Z94" i="88" s="1"/>
  <c r="W5" i="88"/>
  <c r="W94" i="88" s="1"/>
  <c r="Y5" i="88"/>
  <c r="Y94" i="88" s="1"/>
  <c r="W100" i="91" l="1"/>
  <c r="V100" i="91"/>
  <c r="T100" i="91"/>
  <c r="Y100" i="91"/>
  <c r="S100" i="91"/>
  <c r="U100" i="91"/>
  <c r="X100" i="91"/>
  <c r="S94" i="91"/>
  <c r="S2" i="91"/>
  <c r="U100" i="89"/>
  <c r="Y100" i="89"/>
  <c r="V100" i="89"/>
  <c r="X100" i="89"/>
  <c r="T100" i="89"/>
  <c r="Z100" i="89"/>
  <c r="W100" i="89"/>
  <c r="T94" i="89"/>
  <c r="T2" i="89"/>
  <c r="BE5" i="87"/>
  <c r="BF7" i="87"/>
  <c r="BF5" i="87" s="1"/>
  <c r="T2" i="88"/>
  <c r="T94" i="88"/>
  <c r="V56" i="52"/>
  <c r="X56" i="52"/>
  <c r="W56" i="52" l="1"/>
  <c r="D14" i="14" l="1"/>
  <c r="D15" i="14"/>
  <c r="C14" i="14"/>
  <c r="C15" i="14"/>
  <c r="BF52" i="44" l="1"/>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E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3" i="44"/>
  <c r="E63" i="44"/>
  <c r="F63"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F7" i="44"/>
  <c r="E7" i="44"/>
  <c r="D7" i="44"/>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F23" i="84"/>
  <c r="BF39" i="84"/>
  <c r="K10" i="84"/>
  <c r="M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F46" i="84"/>
  <c r="K46" i="84"/>
  <c r="M46" i="84" s="1"/>
  <c r="J46" i="84"/>
  <c r="H46" i="84"/>
  <c r="F46" i="84"/>
  <c r="E46" i="84"/>
  <c r="D46" i="84"/>
  <c r="A46" i="84"/>
  <c r="BF45" i="84"/>
  <c r="K45" i="84"/>
  <c r="M45" i="84" s="1"/>
  <c r="J45" i="84"/>
  <c r="H45" i="84"/>
  <c r="F45" i="84"/>
  <c r="E45" i="84"/>
  <c r="D45" i="84"/>
  <c r="A45" i="84"/>
  <c r="BF44" i="84"/>
  <c r="K44" i="84"/>
  <c r="M44" i="84" s="1"/>
  <c r="J44" i="84"/>
  <c r="H44" i="84"/>
  <c r="F44" i="84"/>
  <c r="E44" i="84"/>
  <c r="D44" i="84"/>
  <c r="A44" i="84"/>
  <c r="BF43" i="84"/>
  <c r="K43" i="84"/>
  <c r="M43" i="84" s="1"/>
  <c r="J43" i="84"/>
  <c r="H43" i="84"/>
  <c r="F43" i="84"/>
  <c r="E43" i="84"/>
  <c r="D43" i="84"/>
  <c r="A43" i="84"/>
  <c r="BF42" i="84"/>
  <c r="K42" i="84"/>
  <c r="M42" i="84" s="1"/>
  <c r="J42" i="84"/>
  <c r="H42" i="84"/>
  <c r="F42" i="84"/>
  <c r="E42" i="84"/>
  <c r="D42" i="84"/>
  <c r="A42" i="84"/>
  <c r="BF41" i="84"/>
  <c r="K41" i="84"/>
  <c r="M41" i="84" s="1"/>
  <c r="J41" i="84"/>
  <c r="H41" i="84"/>
  <c r="F41" i="84"/>
  <c r="E41" i="84"/>
  <c r="D41" i="84"/>
  <c r="A41" i="84"/>
  <c r="BF40" i="84"/>
  <c r="K40" i="84"/>
  <c r="M40" i="84" s="1"/>
  <c r="J40" i="84"/>
  <c r="H40" i="84"/>
  <c r="F40" i="84"/>
  <c r="E40" i="84"/>
  <c r="D40" i="84"/>
  <c r="A40" i="84"/>
  <c r="K39" i="84"/>
  <c r="M39" i="84" s="1"/>
  <c r="J39" i="84"/>
  <c r="H39" i="84"/>
  <c r="F39" i="84"/>
  <c r="E39" i="84"/>
  <c r="D39" i="84"/>
  <c r="A39" i="84"/>
  <c r="BF38" i="84"/>
  <c r="K38" i="84"/>
  <c r="M38" i="84" s="1"/>
  <c r="J38" i="84"/>
  <c r="H38" i="84"/>
  <c r="F38" i="84"/>
  <c r="E38" i="84"/>
  <c r="D38" i="84"/>
  <c r="A38" i="84"/>
  <c r="BF37" i="84"/>
  <c r="K37" i="84"/>
  <c r="M37" i="84" s="1"/>
  <c r="J37" i="84"/>
  <c r="H37" i="84"/>
  <c r="F37" i="84"/>
  <c r="E37" i="84"/>
  <c r="D37" i="84"/>
  <c r="A37" i="84"/>
  <c r="BF36" i="84"/>
  <c r="K36" i="84"/>
  <c r="M36" i="84" s="1"/>
  <c r="J36" i="84"/>
  <c r="H36" i="84"/>
  <c r="F36" i="84"/>
  <c r="E36" i="84"/>
  <c r="D36" i="84"/>
  <c r="A36" i="84"/>
  <c r="BF35" i="84"/>
  <c r="K35" i="84"/>
  <c r="M35" i="84" s="1"/>
  <c r="J35" i="84"/>
  <c r="H35" i="84"/>
  <c r="F35" i="84"/>
  <c r="E35" i="84"/>
  <c r="D35" i="84"/>
  <c r="A35" i="84"/>
  <c r="BF34" i="84"/>
  <c r="K34" i="84"/>
  <c r="M34" i="84" s="1"/>
  <c r="J34" i="84"/>
  <c r="H34" i="84"/>
  <c r="F34" i="84"/>
  <c r="E34" i="84"/>
  <c r="D34" i="84"/>
  <c r="A34" i="84"/>
  <c r="BF33" i="84"/>
  <c r="K33" i="84"/>
  <c r="M33" i="84" s="1"/>
  <c r="J33" i="84"/>
  <c r="H33" i="84"/>
  <c r="F33" i="84"/>
  <c r="E33" i="84"/>
  <c r="D33" i="84"/>
  <c r="A33" i="84"/>
  <c r="BF32" i="84"/>
  <c r="K32" i="84"/>
  <c r="M32" i="84" s="1"/>
  <c r="J32" i="84"/>
  <c r="H32" i="84"/>
  <c r="F32" i="84"/>
  <c r="E32" i="84"/>
  <c r="D32" i="84"/>
  <c r="A32" i="84"/>
  <c r="K31" i="84"/>
  <c r="M31" i="84" s="1"/>
  <c r="J31" i="84"/>
  <c r="H31" i="84"/>
  <c r="F31" i="84"/>
  <c r="E31" i="84"/>
  <c r="D31" i="84"/>
  <c r="A31" i="84"/>
  <c r="BF30" i="84"/>
  <c r="K30" i="84"/>
  <c r="M30" i="84" s="1"/>
  <c r="J30" i="84"/>
  <c r="H30" i="84"/>
  <c r="F30" i="84"/>
  <c r="E30" i="84"/>
  <c r="D30" i="84"/>
  <c r="A30" i="84"/>
  <c r="BF29" i="84"/>
  <c r="K29" i="84"/>
  <c r="M29" i="84" s="1"/>
  <c r="J29" i="84"/>
  <c r="H29" i="84"/>
  <c r="F29" i="84"/>
  <c r="E29" i="84"/>
  <c r="D29" i="84"/>
  <c r="A29" i="84"/>
  <c r="BF28" i="84"/>
  <c r="K28" i="84"/>
  <c r="M28" i="84" s="1"/>
  <c r="J28" i="84"/>
  <c r="H28" i="84"/>
  <c r="F28" i="84"/>
  <c r="E28" i="84"/>
  <c r="D28" i="84"/>
  <c r="A28" i="84"/>
  <c r="BF27" i="84"/>
  <c r="K27" i="84"/>
  <c r="M27" i="84" s="1"/>
  <c r="J27" i="84"/>
  <c r="H27" i="84"/>
  <c r="F27" i="84"/>
  <c r="E27" i="84"/>
  <c r="D27" i="84"/>
  <c r="A27" i="84"/>
  <c r="BF26" i="84"/>
  <c r="K26" i="84"/>
  <c r="M26" i="84" s="1"/>
  <c r="J26" i="84"/>
  <c r="H26" i="84"/>
  <c r="F26" i="84"/>
  <c r="E26" i="84"/>
  <c r="D26" i="84"/>
  <c r="A26" i="84"/>
  <c r="BF25" i="84"/>
  <c r="K25" i="84"/>
  <c r="M25" i="84" s="1"/>
  <c r="J25" i="84"/>
  <c r="H25" i="84"/>
  <c r="F25" i="84"/>
  <c r="E25" i="84"/>
  <c r="D25" i="84"/>
  <c r="A25" i="84"/>
  <c r="BF24" i="84"/>
  <c r="K24" i="84"/>
  <c r="M24" i="84" s="1"/>
  <c r="J24" i="84"/>
  <c r="H24" i="84"/>
  <c r="F24" i="84"/>
  <c r="E24" i="84"/>
  <c r="D24" i="84"/>
  <c r="A24" i="84"/>
  <c r="K23" i="84"/>
  <c r="M23" i="84" s="1"/>
  <c r="J23" i="84"/>
  <c r="H23" i="84"/>
  <c r="F23" i="84"/>
  <c r="E23" i="84"/>
  <c r="D23" i="84"/>
  <c r="A23" i="84"/>
  <c r="BF22" i="84"/>
  <c r="K22" i="84"/>
  <c r="M22" i="84" s="1"/>
  <c r="J22" i="84"/>
  <c r="H22" i="84"/>
  <c r="F22" i="84"/>
  <c r="E22" i="84"/>
  <c r="D22" i="84"/>
  <c r="A22" i="84"/>
  <c r="BF21" i="84"/>
  <c r="K21" i="84"/>
  <c r="M21" i="84" s="1"/>
  <c r="J21" i="84"/>
  <c r="H21" i="84"/>
  <c r="F21" i="84"/>
  <c r="E21" i="84"/>
  <c r="D21" i="84"/>
  <c r="A21" i="84"/>
  <c r="BF20" i="84"/>
  <c r="K20" i="84"/>
  <c r="M20" i="84" s="1"/>
  <c r="J20" i="84"/>
  <c r="H20" i="84"/>
  <c r="F20" i="84"/>
  <c r="E20" i="84"/>
  <c r="D20" i="84"/>
  <c r="A20" i="84"/>
  <c r="BF19" i="84"/>
  <c r="K19" i="84"/>
  <c r="M19" i="84" s="1"/>
  <c r="J19" i="84"/>
  <c r="H19" i="84"/>
  <c r="F19" i="84"/>
  <c r="E19" i="84"/>
  <c r="D19" i="84"/>
  <c r="A19" i="84"/>
  <c r="BF18" i="84"/>
  <c r="K18" i="84"/>
  <c r="M18" i="84" s="1"/>
  <c r="J18" i="84"/>
  <c r="H18" i="84"/>
  <c r="F18" i="84"/>
  <c r="E18" i="84"/>
  <c r="D18" i="84"/>
  <c r="A18" i="84"/>
  <c r="BF17" i="84"/>
  <c r="K17" i="84"/>
  <c r="M17" i="84" s="1"/>
  <c r="J17" i="84"/>
  <c r="H17" i="84"/>
  <c r="F17" i="84"/>
  <c r="E17" i="84"/>
  <c r="D17" i="84"/>
  <c r="A17" i="84"/>
  <c r="BF16" i="84"/>
  <c r="K16" i="84"/>
  <c r="M16" i="84" s="1"/>
  <c r="J16" i="84"/>
  <c r="H16" i="84"/>
  <c r="F16" i="84"/>
  <c r="E16" i="84"/>
  <c r="D16" i="84"/>
  <c r="A16" i="84"/>
  <c r="K15" i="84"/>
  <c r="M15" i="84" s="1"/>
  <c r="J15" i="84"/>
  <c r="H15" i="84"/>
  <c r="F15" i="84"/>
  <c r="E15" i="84"/>
  <c r="D15" i="84"/>
  <c r="A15" i="84"/>
  <c r="BF14" i="84"/>
  <c r="K14" i="84"/>
  <c r="M14" i="84" s="1"/>
  <c r="J14" i="84"/>
  <c r="H14" i="84"/>
  <c r="F14" i="84"/>
  <c r="E14" i="84"/>
  <c r="D14" i="84"/>
  <c r="A14" i="84"/>
  <c r="BF13" i="84"/>
  <c r="K13" i="84"/>
  <c r="M13" i="84" s="1"/>
  <c r="J13" i="84"/>
  <c r="H13" i="84"/>
  <c r="F13" i="84"/>
  <c r="E13" i="84"/>
  <c r="D13" i="84"/>
  <c r="A13" i="84"/>
  <c r="BF12" i="84"/>
  <c r="K12" i="84"/>
  <c r="M12" i="84" s="1"/>
  <c r="J12" i="84"/>
  <c r="H12" i="84"/>
  <c r="F12" i="84"/>
  <c r="E12" i="84"/>
  <c r="D12" i="84"/>
  <c r="A12" i="84"/>
  <c r="BF11" i="84"/>
  <c r="K11" i="84"/>
  <c r="M11" i="84" s="1"/>
  <c r="J11" i="84"/>
  <c r="H11" i="84"/>
  <c r="F11" i="84"/>
  <c r="E11" i="84"/>
  <c r="D11" i="84"/>
  <c r="A11" i="84"/>
  <c r="BF10" i="84"/>
  <c r="BF9" i="84"/>
  <c r="K9" i="84"/>
  <c r="M9" i="84" s="1"/>
  <c r="J9" i="84"/>
  <c r="H9" i="84"/>
  <c r="F9" i="84"/>
  <c r="E9" i="84"/>
  <c r="D9" i="84"/>
  <c r="C9" i="84"/>
  <c r="O9" i="84" s="1"/>
  <c r="BF8" i="84"/>
  <c r="K8" i="84"/>
  <c r="M8" i="84" s="1"/>
  <c r="J8" i="84"/>
  <c r="H8" i="84"/>
  <c r="F8" i="84"/>
  <c r="E8" i="84"/>
  <c r="D8" i="84"/>
  <c r="C8" i="84"/>
  <c r="O8" i="84" s="1"/>
  <c r="A8" i="84"/>
  <c r="S7" i="84"/>
  <c r="N7" i="84"/>
  <c r="R7" i="84" s="1"/>
  <c r="K7" i="84"/>
  <c r="M7" i="84" s="1"/>
  <c r="J7" i="84"/>
  <c r="H7" i="84"/>
  <c r="F7" i="84"/>
  <c r="E7" i="84"/>
  <c r="D7" i="84"/>
  <c r="C7" i="84"/>
  <c r="O7" i="84" s="1"/>
  <c r="A7" i="84"/>
  <c r="BA5" i="84"/>
  <c r="AU5" i="84"/>
  <c r="AR5" i="84"/>
  <c r="AO5" i="84"/>
  <c r="AL5" i="84"/>
  <c r="AI5" i="84"/>
  <c r="AF5" i="84"/>
  <c r="AC5" i="84"/>
  <c r="Z5" i="84"/>
  <c r="W5" i="84"/>
  <c r="T5" i="84"/>
  <c r="AZ3" i="84"/>
  <c r="AY3" i="84"/>
  <c r="AW3" i="84"/>
  <c r="AV3" i="84"/>
  <c r="AG18" i="91" l="1"/>
  <c r="AG30" i="91"/>
  <c r="AG42" i="91"/>
  <c r="AG54" i="91"/>
  <c r="AG66" i="91"/>
  <c r="AG78" i="91"/>
  <c r="AG90" i="91"/>
  <c r="AG32" i="91"/>
  <c r="AG44" i="91"/>
  <c r="AG68" i="91"/>
  <c r="AG19" i="91"/>
  <c r="AG31" i="91"/>
  <c r="AG43" i="91"/>
  <c r="AG55" i="91"/>
  <c r="AG67" i="91"/>
  <c r="AG79" i="91"/>
  <c r="AG91" i="91"/>
  <c r="AG20" i="91"/>
  <c r="AG56" i="91"/>
  <c r="AG80" i="91"/>
  <c r="AG8" i="91"/>
  <c r="AG9" i="91"/>
  <c r="AG21" i="91"/>
  <c r="AG33" i="91"/>
  <c r="AG45" i="91"/>
  <c r="AG57" i="91"/>
  <c r="AG69" i="91"/>
  <c r="AG81" i="91"/>
  <c r="AG88" i="91"/>
  <c r="AG29" i="91"/>
  <c r="AG10" i="91"/>
  <c r="AG22" i="91"/>
  <c r="AG34" i="91"/>
  <c r="AG46" i="91"/>
  <c r="AG58" i="91"/>
  <c r="AG70" i="91"/>
  <c r="AG82" i="91"/>
  <c r="AG76" i="91"/>
  <c r="AG77" i="91"/>
  <c r="AG11" i="91"/>
  <c r="AG23" i="91"/>
  <c r="AG35" i="91"/>
  <c r="AG47" i="91"/>
  <c r="AG59" i="91"/>
  <c r="AG71" i="91"/>
  <c r="AG83" i="91"/>
  <c r="AG64" i="91"/>
  <c r="AG41" i="91"/>
  <c r="AG12" i="91"/>
  <c r="AG24" i="91"/>
  <c r="AG36" i="91"/>
  <c r="AG48" i="91"/>
  <c r="AG60" i="91"/>
  <c r="AG72" i="91"/>
  <c r="AG84" i="91"/>
  <c r="AG52" i="91"/>
  <c r="AG53" i="91"/>
  <c r="AG13" i="91"/>
  <c r="AG25" i="91"/>
  <c r="AG37" i="91"/>
  <c r="AG49" i="91"/>
  <c r="AG61" i="91"/>
  <c r="AG73" i="91"/>
  <c r="AG85" i="91"/>
  <c r="AG40" i="91"/>
  <c r="AG89" i="91"/>
  <c r="AG14" i="91"/>
  <c r="AG26" i="91"/>
  <c r="AG38" i="91"/>
  <c r="AG50" i="91"/>
  <c r="AG62" i="91"/>
  <c r="AG74" i="91"/>
  <c r="AG86" i="91"/>
  <c r="AG28" i="91"/>
  <c r="AG17" i="91"/>
  <c r="AG7" i="91"/>
  <c r="AG15" i="91"/>
  <c r="AG27" i="91"/>
  <c r="AG39" i="91"/>
  <c r="AG51" i="91"/>
  <c r="AG63" i="91"/>
  <c r="AG75" i="91"/>
  <c r="AG87" i="91"/>
  <c r="AG16" i="91"/>
  <c r="AG65" i="91"/>
  <c r="R8" i="84"/>
  <c r="R10" i="84"/>
  <c r="AX5" i="84"/>
  <c r="BF31" i="84"/>
  <c r="BF15" i="84"/>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L7" i="84"/>
  <c r="L8" i="84" s="1"/>
  <c r="L24" i="84"/>
  <c r="L9" i="84"/>
  <c r="L11" i="84" s="1"/>
  <c r="L12" i="84" s="1"/>
  <c r="L13" i="84" s="1"/>
  <c r="L14" i="84" s="1"/>
  <c r="L15" i="84" s="1"/>
  <c r="L16" i="84" s="1"/>
  <c r="L17" i="84" s="1"/>
  <c r="L18" i="84" s="1"/>
  <c r="L19" i="84" s="1"/>
  <c r="L20" i="84" s="1"/>
  <c r="L21" i="84" s="1"/>
  <c r="L22" i="84" s="1"/>
  <c r="BF7" i="84"/>
  <c r="T57" i="84"/>
  <c r="T56" i="84"/>
  <c r="P7" i="84"/>
  <c r="Q7" i="84"/>
  <c r="L25" i="84"/>
  <c r="L26" i="84" s="1"/>
  <c r="L27" i="84" s="1"/>
  <c r="L28" i="84" s="1"/>
  <c r="L29" i="84" s="1"/>
  <c r="L30" i="84" s="1"/>
  <c r="L31" i="84" s="1"/>
  <c r="L32" i="84" s="1"/>
  <c r="L33" i="84" s="1"/>
  <c r="L34" i="84" s="1"/>
  <c r="L35" i="84" s="1"/>
  <c r="L36" i="84" s="1"/>
  <c r="L37" i="84" s="1"/>
  <c r="L38" i="84" s="1"/>
  <c r="L39" i="84" s="1"/>
  <c r="L41" i="84"/>
  <c r="L42" i="84" s="1"/>
  <c r="L43" i="84" s="1"/>
  <c r="L44" i="84" s="1"/>
  <c r="AA53" i="52" l="1"/>
  <c r="BE5" i="84"/>
  <c r="AS5" i="84"/>
  <c r="AG5" i="84"/>
  <c r="AY5" i="84"/>
  <c r="AJ5" i="84"/>
  <c r="BB5" i="84"/>
  <c r="AM5" i="84"/>
  <c r="AP5" i="84"/>
  <c r="AV5" i="84"/>
  <c r="AA5" i="84"/>
  <c r="AD5" i="84"/>
  <c r="X5" i="84"/>
  <c r="BF9" i="56"/>
  <c r="AH5" i="84" l="1"/>
  <c r="AK5" i="84"/>
  <c r="Y5" i="84"/>
  <c r="AB5" i="84"/>
  <c r="AQ5" i="84"/>
  <c r="AN5" i="84"/>
  <c r="AE5" i="84"/>
  <c r="AW5" i="84"/>
  <c r="AT5" i="84"/>
  <c r="AZ5" i="84"/>
  <c r="BC5" i="84"/>
  <c r="U56" i="52"/>
  <c r="AX5" i="39" l="1"/>
  <c r="S8" i="39"/>
  <c r="S9" i="39"/>
  <c r="S10" i="39"/>
  <c r="S11" i="39"/>
  <c r="S12" i="39"/>
  <c r="S7" i="39"/>
  <c r="N8" i="39"/>
  <c r="Q8" i="39" s="1"/>
  <c r="N9" i="39"/>
  <c r="P9" i="39" s="1"/>
  <c r="N10" i="39"/>
  <c r="Q10" i="39" s="1"/>
  <c r="N11" i="39"/>
  <c r="P11" i="39" s="1"/>
  <c r="N12" i="39"/>
  <c r="Q12" i="39" s="1"/>
  <c r="N7" i="39"/>
  <c r="R7" i="39" s="1"/>
  <c r="F8" i="39"/>
  <c r="F9" i="39"/>
  <c r="F10" i="39"/>
  <c r="F11" i="39"/>
  <c r="F12" i="39"/>
  <c r="E8" i="39"/>
  <c r="E9" i="39"/>
  <c r="E10" i="39"/>
  <c r="E11" i="39"/>
  <c r="E12" i="39"/>
  <c r="D8" i="39"/>
  <c r="D9" i="39"/>
  <c r="D10" i="39"/>
  <c r="D11" i="39"/>
  <c r="D12" i="39"/>
  <c r="C8" i="39"/>
  <c r="C9" i="39"/>
  <c r="C10" i="39"/>
  <c r="C11" i="39"/>
  <c r="C12" i="39"/>
  <c r="F7" i="39"/>
  <c r="E7" i="39"/>
  <c r="D7" i="39"/>
  <c r="C7" i="39"/>
  <c r="AX5" i="81"/>
  <c r="A8" i="81"/>
  <c r="D8" i="81"/>
  <c r="E8" i="81"/>
  <c r="F8" i="81"/>
  <c r="M8" i="81"/>
  <c r="N8" i="81"/>
  <c r="O8" i="81"/>
  <c r="BF8" i="81"/>
  <c r="BF11" i="81"/>
  <c r="O11" i="81"/>
  <c r="N11" i="81"/>
  <c r="M11" i="81"/>
  <c r="F11" i="81"/>
  <c r="E11" i="81"/>
  <c r="D11" i="81"/>
  <c r="A11" i="81"/>
  <c r="BF10" i="81"/>
  <c r="O10" i="81"/>
  <c r="N10" i="81"/>
  <c r="M10" i="81"/>
  <c r="F10" i="81"/>
  <c r="E10" i="81"/>
  <c r="D10" i="81"/>
  <c r="A10" i="81"/>
  <c r="BF12" i="81"/>
  <c r="O12" i="81"/>
  <c r="N12" i="81"/>
  <c r="M12" i="81"/>
  <c r="F12" i="81"/>
  <c r="E12" i="81"/>
  <c r="D12" i="81"/>
  <c r="A12" i="81"/>
  <c r="BF9" i="81"/>
  <c r="O9" i="81"/>
  <c r="N9" i="81"/>
  <c r="M9" i="81"/>
  <c r="F9" i="81"/>
  <c r="E9" i="81"/>
  <c r="D9" i="81"/>
  <c r="A9" i="81"/>
  <c r="O7" i="81"/>
  <c r="N7" i="81"/>
  <c r="M7" i="81"/>
  <c r="F7" i="81"/>
  <c r="E7" i="81"/>
  <c r="D7" i="81"/>
  <c r="A7" i="81"/>
  <c r="BA5" i="81"/>
  <c r="AU5" i="81"/>
  <c r="AR5" i="81"/>
  <c r="AO5" i="81"/>
  <c r="AI5" i="81"/>
  <c r="AF5" i="81"/>
  <c r="AC5" i="81"/>
  <c r="Z5" i="81"/>
  <c r="W5" i="81"/>
  <c r="T5" i="81"/>
  <c r="AZ3" i="81"/>
  <c r="AY3" i="81"/>
  <c r="AW3" i="81"/>
  <c r="AV3" i="81"/>
  <c r="AH95" i="88" l="1"/>
  <c r="AW11" i="81"/>
  <c r="AW8" i="81"/>
  <c r="AW12" i="81"/>
  <c r="AW7" i="81"/>
  <c r="AW9" i="81"/>
  <c r="AW10" i="81"/>
  <c r="AV11" i="81"/>
  <c r="AV8" i="81"/>
  <c r="AV12" i="81"/>
  <c r="AV9" i="81"/>
  <c r="AV7" i="81"/>
  <c r="AV10" i="81"/>
  <c r="L8" i="39"/>
  <c r="L12" i="39"/>
  <c r="L10" i="39"/>
  <c r="L7" i="39"/>
  <c r="L11" i="39"/>
  <c r="L9" i="39"/>
  <c r="P12" i="39"/>
  <c r="P10" i="39"/>
  <c r="P8" i="39"/>
  <c r="P7" i="39"/>
  <c r="Q7" i="39"/>
  <c r="R11" i="39"/>
  <c r="R9" i="39"/>
  <c r="Q11" i="39"/>
  <c r="Q9" i="39"/>
  <c r="R12" i="39"/>
  <c r="R10" i="39"/>
  <c r="R8" i="39"/>
  <c r="AL5" i="81"/>
  <c r="BE5" i="81"/>
  <c r="BF7" i="81"/>
  <c r="AY5" i="81" l="1"/>
  <c r="AK5" i="81"/>
  <c r="AS5" i="81"/>
  <c r="AV5" i="81"/>
  <c r="AJ5" i="81"/>
  <c r="AH5" i="81"/>
  <c r="AT5" i="81"/>
  <c r="BC5" i="81"/>
  <c r="AD5" i="81"/>
  <c r="AN5" i="81"/>
  <c r="AP5" i="81"/>
  <c r="AA5" i="81"/>
  <c r="AQ5" i="81"/>
  <c r="BB5" i="81"/>
  <c r="AZ5" i="81"/>
  <c r="AB5" i="81"/>
  <c r="X5" i="81"/>
  <c r="AE5" i="81"/>
  <c r="AG5" i="81"/>
  <c r="AM5" i="81"/>
  <c r="AW5" i="81"/>
  <c r="Y5" i="81"/>
  <c r="BF103" i="69" l="1"/>
  <c r="BF104" i="69"/>
  <c r="BF105" i="69"/>
  <c r="BF106" i="69"/>
  <c r="BF107" i="69"/>
  <c r="BF108" i="69"/>
  <c r="BF109" i="69"/>
  <c r="BF110" i="69"/>
  <c r="BF111" i="69"/>
  <c r="BF112" i="69"/>
  <c r="BF113" i="69"/>
  <c r="BF114" i="69"/>
  <c r="BF115" i="69"/>
  <c r="BF116" i="69"/>
  <c r="BF117" i="69"/>
  <c r="BF118" i="69"/>
  <c r="BF119" i="69"/>
  <c r="BF120" i="69"/>
  <c r="BF121" i="69"/>
  <c r="BF122" i="69"/>
  <c r="BF123" i="69"/>
  <c r="BF124" i="69"/>
  <c r="BF125" i="69"/>
  <c r="BF126" i="69"/>
  <c r="BF127" i="69"/>
  <c r="BF128" i="69"/>
  <c r="BF129" i="69"/>
  <c r="BF130" i="69"/>
  <c r="BF131" i="69"/>
  <c r="BF132" i="69"/>
  <c r="BF133" i="69"/>
  <c r="BF134" i="69"/>
  <c r="BF135" i="69"/>
  <c r="BF136" i="69"/>
  <c r="BF137" i="69"/>
  <c r="BF138" i="69"/>
  <c r="BF139" i="69"/>
  <c r="BF140" i="69"/>
  <c r="BF141" i="69"/>
  <c r="BF142" i="69"/>
  <c r="BF143" i="69"/>
  <c r="BF144" i="69"/>
  <c r="BF145" i="69"/>
  <c r="BF146" i="69"/>
  <c r="BF147" i="69"/>
  <c r="BF148" i="69"/>
  <c r="BF149" i="69"/>
  <c r="BF150" i="69"/>
  <c r="BF151" i="69"/>
  <c r="BF152" i="69"/>
  <c r="BF153" i="69"/>
  <c r="BF154" i="69"/>
  <c r="BF155" i="69"/>
  <c r="BF156" i="69"/>
  <c r="BF157" i="69"/>
  <c r="BF158" i="69"/>
  <c r="BF159" i="69"/>
  <c r="BF160" i="69"/>
  <c r="BF161" i="69"/>
  <c r="BF162" i="69"/>
  <c r="BF163" i="69"/>
  <c r="BF164" i="69"/>
  <c r="BF165" i="69"/>
  <c r="BF166" i="69"/>
  <c r="BF167" i="69"/>
  <c r="BF168" i="69"/>
  <c r="BF169" i="69"/>
  <c r="BF170" i="69"/>
  <c r="BF171" i="69"/>
  <c r="BF172" i="69"/>
  <c r="BF173" i="69"/>
  <c r="BF174" i="69"/>
  <c r="BF175" i="69"/>
  <c r="BF176" i="69"/>
  <c r="BF177" i="69"/>
  <c r="BF178" i="69"/>
  <c r="CS5" i="12" l="1"/>
  <c r="CS6" i="12"/>
  <c r="CS7" i="12"/>
  <c r="CS8" i="12"/>
  <c r="CS9" i="12"/>
  <c r="CS10" i="12"/>
  <c r="CS11" i="12"/>
  <c r="CS12" i="12"/>
  <c r="CS13" i="12"/>
  <c r="CS14" i="12"/>
  <c r="CS15" i="12"/>
  <c r="CS16" i="12"/>
  <c r="CS17" i="12"/>
  <c r="CS18" i="12"/>
  <c r="CS19" i="12"/>
  <c r="CS20" i="12"/>
  <c r="CS21" i="12"/>
  <c r="CS22" i="12"/>
  <c r="CS23" i="12"/>
  <c r="CS24" i="12"/>
  <c r="CS26" i="12"/>
  <c r="CS27" i="12"/>
  <c r="CS28" i="12"/>
  <c r="CS29" i="12"/>
  <c r="CS30" i="12"/>
  <c r="CS31" i="12"/>
  <c r="CS32" i="12"/>
  <c r="CS33" i="12"/>
  <c r="CS34" i="12"/>
  <c r="CS35" i="12"/>
  <c r="CS36" i="12"/>
  <c r="CS37" i="12"/>
  <c r="CS38" i="12"/>
  <c r="CS39" i="12"/>
  <c r="CS40" i="12"/>
  <c r="CS41" i="12"/>
  <c r="CS42" i="12"/>
  <c r="CS43" i="12"/>
  <c r="CS44" i="12"/>
  <c r="CS45" i="12"/>
  <c r="CS46" i="12"/>
  <c r="CS47" i="12"/>
  <c r="CS48" i="12"/>
  <c r="CS49" i="12"/>
  <c r="CS50" i="12"/>
  <c r="CS51" i="12"/>
  <c r="CS52" i="12"/>
  <c r="CS53" i="12"/>
  <c r="CS54" i="12"/>
  <c r="CS55" i="12"/>
  <c r="CS56" i="12"/>
  <c r="CS57" i="12"/>
  <c r="T56" i="52" l="1"/>
  <c r="S56" i="52" l="1"/>
  <c r="F7" i="73"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L8" i="75" l="1"/>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BN3" i="12" l="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F93" i="75"/>
  <c r="S93" i="75"/>
  <c r="O93" i="75"/>
  <c r="M93" i="75"/>
  <c r="E93" i="75"/>
  <c r="BF92" i="75"/>
  <c r="S92" i="75"/>
  <c r="O92" i="75"/>
  <c r="M92" i="75"/>
  <c r="E92" i="75"/>
  <c r="BF91" i="75"/>
  <c r="S91" i="75"/>
  <c r="O91" i="75"/>
  <c r="M91" i="75"/>
  <c r="E91" i="75"/>
  <c r="BF90" i="75"/>
  <c r="S90" i="75"/>
  <c r="M90" i="75"/>
  <c r="E90" i="75"/>
  <c r="BF89" i="75"/>
  <c r="S89" i="75"/>
  <c r="O89" i="75"/>
  <c r="M89" i="75"/>
  <c r="E89" i="75"/>
  <c r="BF88" i="75"/>
  <c r="S88" i="75"/>
  <c r="O88" i="75"/>
  <c r="M88" i="75"/>
  <c r="E88" i="75"/>
  <c r="BF87" i="75"/>
  <c r="S87" i="75"/>
  <c r="O87" i="75"/>
  <c r="M87" i="75"/>
  <c r="E87" i="75"/>
  <c r="BF86" i="75"/>
  <c r="S86" i="75"/>
  <c r="O86" i="75"/>
  <c r="M86" i="75"/>
  <c r="E86" i="75"/>
  <c r="BF85" i="75"/>
  <c r="S85" i="75"/>
  <c r="O85" i="75"/>
  <c r="M85" i="75"/>
  <c r="E85" i="75"/>
  <c r="BF84" i="75"/>
  <c r="S84" i="75"/>
  <c r="O84" i="75"/>
  <c r="M84" i="75"/>
  <c r="E84" i="75"/>
  <c r="BF83" i="75"/>
  <c r="S83" i="75"/>
  <c r="O83" i="75"/>
  <c r="M83" i="75"/>
  <c r="E83" i="75"/>
  <c r="BF82" i="75"/>
  <c r="S82" i="75"/>
  <c r="O82" i="75"/>
  <c r="M82" i="75"/>
  <c r="E82" i="75"/>
  <c r="BF81" i="75"/>
  <c r="S81" i="75"/>
  <c r="O81" i="75"/>
  <c r="M81" i="75"/>
  <c r="E81" i="75"/>
  <c r="BF80" i="75"/>
  <c r="S80" i="75"/>
  <c r="O80" i="75"/>
  <c r="M80" i="75"/>
  <c r="E80" i="75"/>
  <c r="BF79" i="75"/>
  <c r="S79" i="75"/>
  <c r="O79" i="75"/>
  <c r="M79" i="75"/>
  <c r="E79" i="75"/>
  <c r="BF78" i="75"/>
  <c r="S78" i="75"/>
  <c r="O78" i="75"/>
  <c r="M78" i="75"/>
  <c r="E78" i="75"/>
  <c r="BF77" i="75"/>
  <c r="S77" i="75"/>
  <c r="O77" i="75"/>
  <c r="M77" i="75"/>
  <c r="E77" i="75"/>
  <c r="BF76" i="75"/>
  <c r="S76" i="75"/>
  <c r="O76" i="75"/>
  <c r="M76" i="75"/>
  <c r="E76" i="75"/>
  <c r="BF75" i="75"/>
  <c r="S75" i="75"/>
  <c r="O75" i="75"/>
  <c r="M75" i="75"/>
  <c r="E75" i="75"/>
  <c r="BF74" i="75"/>
  <c r="S74" i="75"/>
  <c r="O74" i="75"/>
  <c r="M74" i="75"/>
  <c r="E74" i="75"/>
  <c r="BF73" i="75"/>
  <c r="S73" i="75"/>
  <c r="O73" i="75"/>
  <c r="M73" i="75"/>
  <c r="E73" i="75"/>
  <c r="BF72" i="75"/>
  <c r="S72" i="75"/>
  <c r="O72" i="75"/>
  <c r="M72" i="75"/>
  <c r="E72" i="75"/>
  <c r="BF71" i="75"/>
  <c r="S71" i="75"/>
  <c r="O71" i="75"/>
  <c r="M71" i="75"/>
  <c r="E71" i="75"/>
  <c r="BF70" i="75"/>
  <c r="S70" i="75"/>
  <c r="O70" i="75"/>
  <c r="M70" i="75"/>
  <c r="E70" i="75"/>
  <c r="BF69" i="75"/>
  <c r="S69" i="75"/>
  <c r="O69" i="75"/>
  <c r="M69" i="75"/>
  <c r="E69" i="75"/>
  <c r="BF68" i="75"/>
  <c r="S68" i="75"/>
  <c r="O68" i="75"/>
  <c r="M68" i="75"/>
  <c r="E68" i="75"/>
  <c r="BF67" i="75"/>
  <c r="S67" i="75"/>
  <c r="O67" i="75"/>
  <c r="M67" i="75"/>
  <c r="E67" i="75"/>
  <c r="BF66" i="75"/>
  <c r="S66" i="75"/>
  <c r="O66" i="75"/>
  <c r="M66" i="75"/>
  <c r="E66" i="75"/>
  <c r="BF65" i="75"/>
  <c r="S65" i="75"/>
  <c r="O65" i="75"/>
  <c r="M65" i="75"/>
  <c r="E65" i="75"/>
  <c r="BF64" i="75"/>
  <c r="S64" i="75"/>
  <c r="O64" i="75"/>
  <c r="M64" i="75"/>
  <c r="E64" i="75"/>
  <c r="BF63" i="75"/>
  <c r="S63" i="75"/>
  <c r="O63" i="75"/>
  <c r="M63" i="75"/>
  <c r="E63" i="75"/>
  <c r="BF62" i="75"/>
  <c r="S62" i="75"/>
  <c r="O62" i="75"/>
  <c r="M62" i="75"/>
  <c r="E62" i="75"/>
  <c r="BF61" i="75"/>
  <c r="S61" i="75"/>
  <c r="O61" i="75"/>
  <c r="M61" i="75"/>
  <c r="E61" i="75"/>
  <c r="BF60" i="75"/>
  <c r="S60" i="75"/>
  <c r="O60" i="75"/>
  <c r="M60" i="75"/>
  <c r="E60" i="75"/>
  <c r="BF59" i="75"/>
  <c r="S59" i="75"/>
  <c r="O59" i="75"/>
  <c r="M59" i="75"/>
  <c r="E59" i="75"/>
  <c r="BF58" i="75"/>
  <c r="S58" i="75"/>
  <c r="O58" i="75"/>
  <c r="M58" i="75"/>
  <c r="E58" i="75"/>
  <c r="BF57" i="75"/>
  <c r="S57" i="75"/>
  <c r="O57" i="75"/>
  <c r="M57" i="75"/>
  <c r="E57" i="75"/>
  <c r="BF56" i="75"/>
  <c r="S56" i="75"/>
  <c r="O56" i="75"/>
  <c r="M56" i="75"/>
  <c r="E56" i="75"/>
  <c r="BF55" i="75"/>
  <c r="S55" i="75"/>
  <c r="O55" i="75"/>
  <c r="M55" i="75"/>
  <c r="E55" i="75"/>
  <c r="BF54" i="75"/>
  <c r="S54" i="75"/>
  <c r="O54" i="75"/>
  <c r="M54" i="75"/>
  <c r="E54" i="75"/>
  <c r="BF53" i="75"/>
  <c r="S53" i="75"/>
  <c r="O53" i="75"/>
  <c r="M53" i="75"/>
  <c r="E53" i="75"/>
  <c r="BF52" i="75"/>
  <c r="S52" i="75"/>
  <c r="O52" i="75"/>
  <c r="M52" i="75"/>
  <c r="E52" i="75"/>
  <c r="BF51" i="75"/>
  <c r="S51" i="75"/>
  <c r="O51" i="75"/>
  <c r="M51" i="75"/>
  <c r="E51" i="75"/>
  <c r="BF50" i="75"/>
  <c r="S50" i="75"/>
  <c r="O50" i="75"/>
  <c r="M50" i="75"/>
  <c r="E50" i="75"/>
  <c r="BF49" i="75"/>
  <c r="S49" i="75"/>
  <c r="O49" i="75"/>
  <c r="M49" i="75"/>
  <c r="E49" i="75"/>
  <c r="BF48" i="75"/>
  <c r="S48" i="75"/>
  <c r="O48" i="75"/>
  <c r="M48" i="75"/>
  <c r="E48" i="75"/>
  <c r="BF47" i="75"/>
  <c r="S47" i="75"/>
  <c r="O47" i="75"/>
  <c r="M47" i="75"/>
  <c r="E47" i="75"/>
  <c r="BF46" i="75"/>
  <c r="S46" i="75"/>
  <c r="O46" i="75"/>
  <c r="M46" i="75"/>
  <c r="E46" i="75"/>
  <c r="BF45" i="75"/>
  <c r="S45" i="75"/>
  <c r="O45" i="75"/>
  <c r="M45" i="75"/>
  <c r="E45" i="75"/>
  <c r="BF44" i="75"/>
  <c r="S44" i="75"/>
  <c r="O44" i="75"/>
  <c r="M44" i="75"/>
  <c r="E44" i="75"/>
  <c r="BF43" i="75"/>
  <c r="S43" i="75"/>
  <c r="O43" i="75"/>
  <c r="M43" i="75"/>
  <c r="E43" i="75"/>
  <c r="BF42" i="75"/>
  <c r="S42" i="75"/>
  <c r="O42" i="75"/>
  <c r="M42" i="75"/>
  <c r="E42" i="75"/>
  <c r="BF41" i="75"/>
  <c r="S41" i="75"/>
  <c r="O41" i="75"/>
  <c r="M41" i="75"/>
  <c r="E41" i="75"/>
  <c r="BF40" i="75"/>
  <c r="S40" i="75"/>
  <c r="O40" i="75"/>
  <c r="M40" i="75"/>
  <c r="E40" i="75"/>
  <c r="BF39" i="75"/>
  <c r="S39" i="75"/>
  <c r="O39" i="75"/>
  <c r="M39" i="75"/>
  <c r="E39" i="75"/>
  <c r="BF38" i="75"/>
  <c r="S38" i="75"/>
  <c r="O38" i="75"/>
  <c r="M38" i="75"/>
  <c r="E38" i="75"/>
  <c r="BF37" i="75"/>
  <c r="S37" i="75"/>
  <c r="O37" i="75"/>
  <c r="M37" i="75"/>
  <c r="E37" i="75"/>
  <c r="BF36" i="75"/>
  <c r="S36" i="75"/>
  <c r="O36" i="75"/>
  <c r="M36" i="75"/>
  <c r="E36" i="75"/>
  <c r="BF35" i="75"/>
  <c r="S35" i="75"/>
  <c r="O35" i="75"/>
  <c r="M35" i="75"/>
  <c r="E35" i="75"/>
  <c r="BF34" i="75"/>
  <c r="S34" i="75"/>
  <c r="O34" i="75"/>
  <c r="M34" i="75"/>
  <c r="E34" i="75"/>
  <c r="BF33" i="75"/>
  <c r="S33" i="75"/>
  <c r="O33" i="75"/>
  <c r="M33" i="75"/>
  <c r="E33" i="75"/>
  <c r="BF32" i="75"/>
  <c r="S32" i="75"/>
  <c r="O32" i="75"/>
  <c r="M32" i="75"/>
  <c r="E32" i="75"/>
  <c r="BF31" i="75"/>
  <c r="S31" i="75"/>
  <c r="O31" i="75"/>
  <c r="M31" i="75"/>
  <c r="E31" i="75"/>
  <c r="BF30" i="75"/>
  <c r="S30" i="75"/>
  <c r="O30" i="75"/>
  <c r="M30" i="75"/>
  <c r="E30" i="75"/>
  <c r="BF29" i="75"/>
  <c r="S29" i="75"/>
  <c r="O29" i="75"/>
  <c r="M29" i="75"/>
  <c r="E29" i="75"/>
  <c r="BF28" i="75"/>
  <c r="S28" i="75"/>
  <c r="O28" i="75"/>
  <c r="M28" i="75"/>
  <c r="E28" i="75"/>
  <c r="BF27" i="75"/>
  <c r="S27" i="75"/>
  <c r="O27" i="75"/>
  <c r="M27" i="75"/>
  <c r="E27" i="75"/>
  <c r="BF26" i="75"/>
  <c r="S26" i="75"/>
  <c r="O26" i="75"/>
  <c r="M26" i="75"/>
  <c r="E26" i="75"/>
  <c r="BF25" i="75"/>
  <c r="S25" i="75"/>
  <c r="O25" i="75"/>
  <c r="M25" i="75"/>
  <c r="E25" i="75"/>
  <c r="BF24" i="75"/>
  <c r="S24" i="75"/>
  <c r="O24" i="75"/>
  <c r="M24" i="75"/>
  <c r="E24" i="75"/>
  <c r="BF23" i="75"/>
  <c r="S23" i="75"/>
  <c r="O23" i="75"/>
  <c r="M23" i="75"/>
  <c r="E23" i="75"/>
  <c r="BF22" i="75"/>
  <c r="S22" i="75"/>
  <c r="O22" i="75"/>
  <c r="M22" i="75"/>
  <c r="E22" i="75"/>
  <c r="BF21" i="75"/>
  <c r="S21" i="75"/>
  <c r="O21" i="75"/>
  <c r="M21" i="75"/>
  <c r="E21" i="75"/>
  <c r="BF20" i="75"/>
  <c r="S20" i="75"/>
  <c r="O20" i="75"/>
  <c r="M20" i="75"/>
  <c r="E20" i="75"/>
  <c r="BF19" i="75"/>
  <c r="S19" i="75"/>
  <c r="O19" i="75"/>
  <c r="M19" i="75"/>
  <c r="E19" i="75"/>
  <c r="BF18" i="75"/>
  <c r="S18" i="75"/>
  <c r="O18" i="75"/>
  <c r="M18" i="75"/>
  <c r="E18" i="75"/>
  <c r="BF17" i="75"/>
  <c r="S17" i="75"/>
  <c r="O17" i="75"/>
  <c r="M17" i="75"/>
  <c r="E17" i="75"/>
  <c r="BF16" i="75"/>
  <c r="S16" i="75"/>
  <c r="O16" i="75"/>
  <c r="M16" i="75"/>
  <c r="E16" i="75"/>
  <c r="BF15" i="75"/>
  <c r="S15" i="75"/>
  <c r="O15" i="75"/>
  <c r="M15" i="75"/>
  <c r="E15" i="75"/>
  <c r="BF14" i="75"/>
  <c r="S14" i="75"/>
  <c r="O14" i="75"/>
  <c r="M14" i="75"/>
  <c r="E14" i="75"/>
  <c r="BF13" i="75"/>
  <c r="S13" i="75"/>
  <c r="O13" i="75"/>
  <c r="M13" i="75"/>
  <c r="E13" i="75"/>
  <c r="BF12" i="75"/>
  <c r="S12" i="75"/>
  <c r="O12" i="75"/>
  <c r="M12" i="75"/>
  <c r="E12" i="75"/>
  <c r="BF11" i="75"/>
  <c r="S11" i="75"/>
  <c r="O11" i="75"/>
  <c r="M11" i="75"/>
  <c r="E11" i="75"/>
  <c r="BF10" i="75"/>
  <c r="S10" i="75"/>
  <c r="O10" i="75"/>
  <c r="M10" i="75"/>
  <c r="E10" i="75"/>
  <c r="BF9" i="75"/>
  <c r="S9" i="75"/>
  <c r="O9" i="75"/>
  <c r="M9" i="75"/>
  <c r="E9" i="75"/>
  <c r="BF8" i="75"/>
  <c r="S8" i="75"/>
  <c r="O8" i="75"/>
  <c r="M8" i="75"/>
  <c r="E8" i="75"/>
  <c r="S7" i="75"/>
  <c r="O7" i="75"/>
  <c r="N7" i="75"/>
  <c r="M7" i="75"/>
  <c r="F7" i="75"/>
  <c r="E7" i="75"/>
  <c r="BC5" i="75"/>
  <c r="BB5" i="75"/>
  <c r="BA5" i="75"/>
  <c r="AZ5" i="75"/>
  <c r="AY5" i="75"/>
  <c r="AX5" i="75"/>
  <c r="AW5" i="75"/>
  <c r="AV5" i="75"/>
  <c r="AU5" i="75"/>
  <c r="AO5" i="75"/>
  <c r="AN5" i="75"/>
  <c r="AM5" i="75"/>
  <c r="AL5" i="75"/>
  <c r="AK5" i="75"/>
  <c r="AJ5" i="75"/>
  <c r="AI5" i="75"/>
  <c r="AF5" i="75"/>
  <c r="AC5" i="75"/>
  <c r="Z5" i="75"/>
  <c r="W5" i="75"/>
  <c r="T5" i="75"/>
  <c r="AZ3" i="75"/>
  <c r="AY3" i="75"/>
  <c r="AW3" i="75"/>
  <c r="AV3" i="75"/>
  <c r="AF93" i="91" l="1"/>
  <c r="AF95" i="91"/>
  <c r="AA52" i="52"/>
  <c r="P85" i="75"/>
  <c r="AR5" i="75"/>
  <c r="R88" i="75"/>
  <c r="P89" i="75"/>
  <c r="P91" i="75"/>
  <c r="Q85" i="75"/>
  <c r="P86" i="75"/>
  <c r="R86" i="75"/>
  <c r="Q86" i="75"/>
  <c r="Q90" i="75"/>
  <c r="P90" i="75"/>
  <c r="R92" i="75"/>
  <c r="Q92" i="75"/>
  <c r="P92" i="75"/>
  <c r="P87" i="75"/>
  <c r="Q91" i="75"/>
  <c r="Q87" i="75"/>
  <c r="P88" i="75"/>
  <c r="Q89" i="75"/>
  <c r="AF20" i="91" l="1"/>
  <c r="AH20" i="91" s="1"/>
  <c r="AJ20" i="91" s="1"/>
  <c r="AF7" i="91"/>
  <c r="AF19" i="91"/>
  <c r="AF32" i="91"/>
  <c r="AF44" i="91"/>
  <c r="AF57" i="91"/>
  <c r="AF69" i="91"/>
  <c r="AF81" i="91"/>
  <c r="AF21" i="91"/>
  <c r="AF33" i="91"/>
  <c r="AF45" i="91"/>
  <c r="AF46" i="91"/>
  <c r="AF47" i="91"/>
  <c r="AF50" i="91"/>
  <c r="AF8" i="91"/>
  <c r="AF9" i="91"/>
  <c r="AF10" i="91"/>
  <c r="AF11" i="91"/>
  <c r="AF24" i="91"/>
  <c r="AF36" i="91"/>
  <c r="AF48" i="91"/>
  <c r="AF61" i="91"/>
  <c r="AF73" i="91"/>
  <c r="AF85" i="91"/>
  <c r="AF25" i="91"/>
  <c r="AF37" i="91"/>
  <c r="AF49" i="91"/>
  <c r="AF62" i="91"/>
  <c r="AF74" i="91"/>
  <c r="AF86" i="91"/>
  <c r="AF26" i="91"/>
  <c r="AF75" i="91"/>
  <c r="AF12" i="91"/>
  <c r="AF13" i="91"/>
  <c r="AF14" i="91"/>
  <c r="AF27" i="91"/>
  <c r="AF39" i="91"/>
  <c r="AF51" i="91"/>
  <c r="AF64" i="91"/>
  <c r="AF76" i="91"/>
  <c r="AF88" i="91"/>
  <c r="AF66" i="91"/>
  <c r="AF90" i="91"/>
  <c r="AF42" i="91"/>
  <c r="AF67" i="91"/>
  <c r="AF91" i="91"/>
  <c r="AF43" i="91"/>
  <c r="AF80" i="91"/>
  <c r="AF52" i="91"/>
  <c r="AF82" i="91"/>
  <c r="AF22" i="91"/>
  <c r="AF71" i="91"/>
  <c r="AF83" i="91"/>
  <c r="AF60" i="91"/>
  <c r="AF72" i="91"/>
  <c r="AF38" i="91"/>
  <c r="AF87" i="91"/>
  <c r="AF15" i="91"/>
  <c r="AF28" i="91"/>
  <c r="AF40" i="91"/>
  <c r="AF53" i="91"/>
  <c r="AF65" i="91"/>
  <c r="AF77" i="91"/>
  <c r="AF89" i="91"/>
  <c r="AF54" i="91"/>
  <c r="AF17" i="91"/>
  <c r="AF55" i="91"/>
  <c r="AF18" i="91"/>
  <c r="AF56" i="91"/>
  <c r="AF58" i="91"/>
  <c r="AF34" i="91"/>
  <c r="AF23" i="91"/>
  <c r="AF84" i="91"/>
  <c r="AF16" i="91"/>
  <c r="AF29" i="91"/>
  <c r="AF41" i="91"/>
  <c r="AF78" i="91"/>
  <c r="AF30" i="91"/>
  <c r="AF79" i="91"/>
  <c r="AF31" i="91"/>
  <c r="AF68" i="91"/>
  <c r="AF70" i="91"/>
  <c r="AF59" i="91"/>
  <c r="AF35" i="91"/>
  <c r="AF63" i="91"/>
  <c r="AG5" i="75"/>
  <c r="BE5" i="75"/>
  <c r="BF7" i="75"/>
  <c r="AH5" i="75" l="1"/>
  <c r="N8" i="44" l="1"/>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7" i="44"/>
  <c r="Q58" i="6"/>
  <c r="BF106" i="42"/>
  <c r="BF107" i="42"/>
  <c r="BF108" i="42"/>
  <c r="BF109" i="42"/>
  <c r="BF110" i="42"/>
  <c r="BF111" i="42"/>
  <c r="S106" i="42"/>
  <c r="S107" i="42"/>
  <c r="S108" i="42"/>
  <c r="S109" i="42"/>
  <c r="S110" i="42"/>
  <c r="S111" i="42"/>
  <c r="N105" i="42"/>
  <c r="N106" i="42"/>
  <c r="N107" i="42"/>
  <c r="N108" i="42"/>
  <c r="N109" i="42"/>
  <c r="N110" i="42"/>
  <c r="N111" i="42"/>
  <c r="M106" i="42"/>
  <c r="M107" i="42"/>
  <c r="M108" i="42"/>
  <c r="M109" i="42"/>
  <c r="M110" i="42"/>
  <c r="M111" i="42"/>
  <c r="O53" i="29" l="1"/>
  <c r="O9" i="5" s="1"/>
  <c r="N54" i="29"/>
  <c r="M54" i="29"/>
  <c r="L54" i="29"/>
  <c r="L53" i="29"/>
  <c r="L9" i="5" s="1"/>
  <c r="D41" i="29"/>
  <c r="BI3" i="12"/>
  <c r="S113" i="41"/>
  <c r="R113" i="41"/>
  <c r="Q113" i="41"/>
  <c r="P113" i="41"/>
  <c r="S105" i="41"/>
  <c r="R105" i="41"/>
  <c r="Q105" i="41"/>
  <c r="P105" i="41"/>
  <c r="S81" i="41"/>
  <c r="S18" i="41"/>
  <c r="P43" i="29" l="1"/>
  <c r="R43" i="29" s="1"/>
  <c r="P48" i="29"/>
  <c r="R48" i="29" s="1"/>
  <c r="AF5" i="42"/>
  <c r="R56" i="52"/>
  <c r="K53" i="29"/>
  <c r="K9" i="5" s="1"/>
  <c r="L7" i="40"/>
  <c r="N72" i="37"/>
  <c r="M72" i="37"/>
  <c r="L72" i="37"/>
  <c r="D72" i="37"/>
  <c r="E72" i="37"/>
  <c r="F72" i="37"/>
  <c r="N19" i="40"/>
  <c r="M19" i="40"/>
  <c r="A7" i="36"/>
  <c r="S52" i="44"/>
  <c r="M52" i="44"/>
  <c r="H7" i="36"/>
  <c r="S7" i="56"/>
  <c r="X19" i="40" l="1"/>
  <c r="Y19" i="40"/>
  <c r="R72" i="37"/>
  <c r="Q72" i="37"/>
  <c r="P72" i="37"/>
  <c r="X72" i="37"/>
  <c r="Y72" i="37"/>
  <c r="P19" i="40"/>
  <c r="R19" i="40"/>
  <c r="Q19" i="40"/>
  <c r="Q56" i="52"/>
  <c r="T5" i="39" l="1"/>
  <c r="AO5" i="39"/>
  <c r="C58" i="12" l="1"/>
  <c r="T5" i="16" l="1"/>
  <c r="S16" i="44"/>
  <c r="S8" i="41"/>
  <c r="S9" i="37"/>
  <c r="S9" i="38"/>
  <c r="M8" i="55" l="1"/>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P56" i="52"/>
  <c r="AO5" i="38"/>
  <c r="BF94" i="38"/>
  <c r="I56" i="52" l="1"/>
  <c r="AX5" i="56"/>
  <c r="Q61" i="6"/>
  <c r="AL98" i="89"/>
  <c r="G56" i="52"/>
  <c r="H56" i="52"/>
  <c r="J56" i="52"/>
  <c r="K56" i="52"/>
  <c r="L56" i="52"/>
  <c r="N56" i="52"/>
  <c r="O56" i="52" l="1"/>
  <c r="AO5" i="56" l="1"/>
  <c r="AI5" i="39"/>
  <c r="AJ5" i="39"/>
  <c r="AK5" i="39"/>
  <c r="AL5" i="39"/>
  <c r="AM5" i="39"/>
  <c r="AN5" i="39"/>
  <c r="C38" i="73" l="1"/>
  <c r="T5" i="73" l="1"/>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6" i="73"/>
  <c r="A47" i="73"/>
  <c r="A48" i="73"/>
  <c r="A49" i="73"/>
  <c r="A50" i="73"/>
  <c r="A51" i="73"/>
  <c r="A52" i="73"/>
  <c r="A53" i="73"/>
  <c r="A54" i="73"/>
  <c r="BF54" i="73"/>
  <c r="S54" i="73"/>
  <c r="N54" i="73"/>
  <c r="M54" i="73"/>
  <c r="H54" i="73"/>
  <c r="F54" i="73"/>
  <c r="D54" i="73"/>
  <c r="C54" i="73"/>
  <c r="O54" i="73" s="1"/>
  <c r="BF53" i="73"/>
  <c r="S53" i="73"/>
  <c r="N53" i="73"/>
  <c r="M53" i="73"/>
  <c r="H53" i="73"/>
  <c r="F53" i="73"/>
  <c r="D53" i="73"/>
  <c r="C53" i="73"/>
  <c r="O53" i="73" s="1"/>
  <c r="BF52" i="73"/>
  <c r="S52" i="73"/>
  <c r="N52" i="73"/>
  <c r="M52" i="73"/>
  <c r="H52" i="73"/>
  <c r="F52" i="73"/>
  <c r="D52" i="73"/>
  <c r="C52" i="73"/>
  <c r="BF51" i="73"/>
  <c r="S51" i="73"/>
  <c r="N51" i="73"/>
  <c r="P51" i="73" s="1"/>
  <c r="M51" i="73"/>
  <c r="H51" i="73"/>
  <c r="F51" i="73"/>
  <c r="D51" i="73"/>
  <c r="C51" i="73"/>
  <c r="O51" i="73" s="1"/>
  <c r="BF50" i="73"/>
  <c r="S50" i="73"/>
  <c r="N50" i="73"/>
  <c r="R50" i="73" s="1"/>
  <c r="M50" i="73"/>
  <c r="H50" i="73"/>
  <c r="F50" i="73"/>
  <c r="D50" i="73"/>
  <c r="C50" i="73"/>
  <c r="BF49" i="73"/>
  <c r="S49" i="73"/>
  <c r="N49" i="73"/>
  <c r="R49" i="73" s="1"/>
  <c r="M49" i="73"/>
  <c r="H49" i="73"/>
  <c r="F49" i="73"/>
  <c r="D49" i="73"/>
  <c r="C49" i="73"/>
  <c r="S48" i="73"/>
  <c r="N48" i="73"/>
  <c r="P48" i="73" s="1"/>
  <c r="M48" i="73"/>
  <c r="H48" i="73"/>
  <c r="F48" i="73"/>
  <c r="D48" i="73"/>
  <c r="C48" i="73"/>
  <c r="O48" i="73" s="1"/>
  <c r="BF47" i="73"/>
  <c r="S47" i="73"/>
  <c r="N47" i="73"/>
  <c r="P47" i="73" s="1"/>
  <c r="M47" i="73"/>
  <c r="H47" i="73"/>
  <c r="F47" i="73"/>
  <c r="D47" i="73"/>
  <c r="C47" i="73"/>
  <c r="O47" i="73" s="1"/>
  <c r="BF46" i="73"/>
  <c r="S46" i="73"/>
  <c r="N46" i="73"/>
  <c r="M46" i="73"/>
  <c r="H46" i="73"/>
  <c r="F46" i="73"/>
  <c r="D46" i="73"/>
  <c r="C46" i="73"/>
  <c r="BF45" i="73"/>
  <c r="S45" i="73"/>
  <c r="N45" i="73"/>
  <c r="P45" i="73" s="1"/>
  <c r="M45" i="73"/>
  <c r="H45" i="73"/>
  <c r="F45" i="73"/>
  <c r="D45" i="73"/>
  <c r="C45" i="73"/>
  <c r="S44" i="73"/>
  <c r="N44" i="73"/>
  <c r="R44" i="73" s="1"/>
  <c r="M44" i="73"/>
  <c r="H44" i="73"/>
  <c r="F44" i="73"/>
  <c r="D44" i="73"/>
  <c r="C44" i="73"/>
  <c r="BF43" i="73"/>
  <c r="S43" i="73"/>
  <c r="N43" i="73"/>
  <c r="P43" i="73" s="1"/>
  <c r="M43" i="73"/>
  <c r="H43" i="73"/>
  <c r="F43" i="73"/>
  <c r="D43" i="73"/>
  <c r="C43" i="73"/>
  <c r="BF42" i="73"/>
  <c r="S42" i="73"/>
  <c r="N42" i="73"/>
  <c r="P42" i="73" s="1"/>
  <c r="M42" i="73"/>
  <c r="H42" i="73"/>
  <c r="F42" i="73"/>
  <c r="D42" i="73"/>
  <c r="C42" i="73"/>
  <c r="O42" i="73" s="1"/>
  <c r="S41" i="73"/>
  <c r="N41" i="73"/>
  <c r="P41" i="73" s="1"/>
  <c r="M41" i="73"/>
  <c r="H41" i="73"/>
  <c r="F41" i="73"/>
  <c r="D41" i="73"/>
  <c r="C41" i="73"/>
  <c r="O41" i="73" s="1"/>
  <c r="S40" i="73"/>
  <c r="N40" i="73"/>
  <c r="M40" i="73"/>
  <c r="H40" i="73"/>
  <c r="F40" i="73"/>
  <c r="D40" i="73"/>
  <c r="C40" i="73"/>
  <c r="S39" i="73"/>
  <c r="N39" i="73"/>
  <c r="R39" i="73" s="1"/>
  <c r="M39" i="73"/>
  <c r="H39" i="73"/>
  <c r="F39" i="73"/>
  <c r="D39" i="73"/>
  <c r="C39" i="73"/>
  <c r="O39" i="73" s="1"/>
  <c r="S38" i="73"/>
  <c r="O38" i="73"/>
  <c r="N38" i="73"/>
  <c r="Q38" i="73" s="1"/>
  <c r="M38" i="73"/>
  <c r="H38" i="73"/>
  <c r="F38" i="73"/>
  <c r="D38" i="73"/>
  <c r="S37" i="73"/>
  <c r="N37" i="73"/>
  <c r="Q37" i="73" s="1"/>
  <c r="M37" i="73"/>
  <c r="H37" i="73"/>
  <c r="F37" i="73"/>
  <c r="D37" i="73"/>
  <c r="C37" i="73"/>
  <c r="S36" i="73"/>
  <c r="N36" i="73"/>
  <c r="M36" i="73"/>
  <c r="H36" i="73"/>
  <c r="F36" i="73"/>
  <c r="D36" i="73"/>
  <c r="C36" i="73"/>
  <c r="BF35" i="73"/>
  <c r="S35" i="73"/>
  <c r="N35" i="73"/>
  <c r="R35" i="73" s="1"/>
  <c r="M35" i="73"/>
  <c r="H35" i="73"/>
  <c r="F35" i="73"/>
  <c r="D35" i="73"/>
  <c r="C35" i="73"/>
  <c r="O35" i="73" s="1"/>
  <c r="BF34" i="73"/>
  <c r="S34" i="73"/>
  <c r="N34" i="73"/>
  <c r="P34" i="73" s="1"/>
  <c r="M34" i="73"/>
  <c r="H34" i="73"/>
  <c r="F34" i="73"/>
  <c r="D34" i="73"/>
  <c r="C34" i="73"/>
  <c r="O34" i="73" s="1"/>
  <c r="S33" i="73"/>
  <c r="N33" i="73"/>
  <c r="P33" i="73" s="1"/>
  <c r="M33" i="73"/>
  <c r="H33" i="73"/>
  <c r="F33" i="73"/>
  <c r="D33" i="73"/>
  <c r="C33" i="73"/>
  <c r="BF32" i="73"/>
  <c r="S32" i="73"/>
  <c r="N32" i="73"/>
  <c r="M32" i="73"/>
  <c r="H32" i="73"/>
  <c r="F32" i="73"/>
  <c r="D32" i="73"/>
  <c r="C32" i="73"/>
  <c r="O32" i="73" s="1"/>
  <c r="S31" i="73"/>
  <c r="N31" i="73"/>
  <c r="M31" i="73"/>
  <c r="H31" i="73"/>
  <c r="F31" i="73"/>
  <c r="D31" i="73"/>
  <c r="C31" i="73"/>
  <c r="O31" i="73" s="1"/>
  <c r="S30" i="73"/>
  <c r="N30" i="73"/>
  <c r="Q30" i="73" s="1"/>
  <c r="M30" i="73"/>
  <c r="H30" i="73"/>
  <c r="F30" i="73"/>
  <c r="D30" i="73"/>
  <c r="C30" i="73"/>
  <c r="S29" i="73"/>
  <c r="N29" i="73"/>
  <c r="M29" i="73"/>
  <c r="H29" i="73"/>
  <c r="F29" i="73"/>
  <c r="D29" i="73"/>
  <c r="C29" i="73"/>
  <c r="O29" i="73" s="1"/>
  <c r="S28" i="73"/>
  <c r="N28" i="73"/>
  <c r="M28" i="73"/>
  <c r="H28" i="73"/>
  <c r="F28" i="73"/>
  <c r="D28" i="73"/>
  <c r="C28" i="73"/>
  <c r="BF27" i="73"/>
  <c r="S27" i="73"/>
  <c r="N27" i="73"/>
  <c r="P27" i="73" s="1"/>
  <c r="M27" i="73"/>
  <c r="H27" i="73"/>
  <c r="F27" i="73"/>
  <c r="D27" i="73"/>
  <c r="C27" i="73"/>
  <c r="S26" i="73"/>
  <c r="N26" i="73"/>
  <c r="P26" i="73" s="1"/>
  <c r="M26" i="73"/>
  <c r="H26" i="73"/>
  <c r="F26" i="73"/>
  <c r="D26" i="73"/>
  <c r="C26" i="73"/>
  <c r="BF25" i="73"/>
  <c r="S25" i="73"/>
  <c r="N25" i="73"/>
  <c r="R25" i="73" s="1"/>
  <c r="M25" i="73"/>
  <c r="H25" i="73"/>
  <c r="F25" i="73"/>
  <c r="D25" i="73"/>
  <c r="C25" i="73"/>
  <c r="O25" i="73" s="1"/>
  <c r="S24" i="73"/>
  <c r="N24" i="73"/>
  <c r="R24" i="73" s="1"/>
  <c r="M24" i="73"/>
  <c r="H24" i="73"/>
  <c r="F24" i="73"/>
  <c r="D24" i="73"/>
  <c r="C24" i="73"/>
  <c r="O24" i="73" s="1"/>
  <c r="BF23" i="73"/>
  <c r="S23" i="73"/>
  <c r="N23" i="73"/>
  <c r="P23" i="73" s="1"/>
  <c r="M23" i="73"/>
  <c r="H23" i="73"/>
  <c r="F23" i="73"/>
  <c r="D23" i="73"/>
  <c r="C23" i="73"/>
  <c r="O23" i="73" s="1"/>
  <c r="BF22" i="73"/>
  <c r="S22" i="73"/>
  <c r="N22" i="73"/>
  <c r="P22" i="73" s="1"/>
  <c r="M22" i="73"/>
  <c r="H22" i="73"/>
  <c r="F22" i="73"/>
  <c r="D22" i="73"/>
  <c r="C22" i="73"/>
  <c r="BF21" i="73"/>
  <c r="S21" i="73"/>
  <c r="N21" i="73"/>
  <c r="R21" i="73" s="1"/>
  <c r="M21" i="73"/>
  <c r="H21" i="73"/>
  <c r="F21" i="73"/>
  <c r="D21" i="73"/>
  <c r="C21" i="73"/>
  <c r="O21" i="73" s="1"/>
  <c r="BF20" i="73"/>
  <c r="S20" i="73"/>
  <c r="N20" i="73"/>
  <c r="R20" i="73" s="1"/>
  <c r="M20" i="73"/>
  <c r="H20" i="73"/>
  <c r="F20" i="73"/>
  <c r="D20" i="73"/>
  <c r="C20" i="73"/>
  <c r="O20" i="73" s="1"/>
  <c r="BF19" i="73"/>
  <c r="S19" i="73"/>
  <c r="N19" i="73"/>
  <c r="M19" i="73"/>
  <c r="H19" i="73"/>
  <c r="F19" i="73"/>
  <c r="D19" i="73"/>
  <c r="C19" i="73"/>
  <c r="S18" i="73"/>
  <c r="N18" i="73"/>
  <c r="Q18" i="73" s="1"/>
  <c r="M18" i="73"/>
  <c r="H18" i="73"/>
  <c r="F18" i="73"/>
  <c r="D18" i="73"/>
  <c r="C18" i="73"/>
  <c r="O18" i="73" s="1"/>
  <c r="BF17" i="73"/>
  <c r="S17" i="73"/>
  <c r="N17" i="73"/>
  <c r="R17" i="73" s="1"/>
  <c r="M17" i="73"/>
  <c r="H17" i="73"/>
  <c r="F17" i="73"/>
  <c r="D17" i="73"/>
  <c r="C17" i="73"/>
  <c r="BF16" i="73"/>
  <c r="S16" i="73"/>
  <c r="N16" i="73"/>
  <c r="Q16" i="73" s="1"/>
  <c r="M16" i="73"/>
  <c r="H16" i="73"/>
  <c r="F16" i="73"/>
  <c r="D16" i="73"/>
  <c r="C16" i="73"/>
  <c r="BF15" i="73"/>
  <c r="S15" i="73"/>
  <c r="N15" i="73"/>
  <c r="R15" i="73" s="1"/>
  <c r="M15" i="73"/>
  <c r="H15" i="73"/>
  <c r="F15" i="73"/>
  <c r="D15" i="73"/>
  <c r="C15" i="73"/>
  <c r="O15" i="73" s="1"/>
  <c r="BF14" i="73"/>
  <c r="S14" i="73"/>
  <c r="N14" i="73"/>
  <c r="Q14" i="73" s="1"/>
  <c r="M14" i="73"/>
  <c r="H14" i="73"/>
  <c r="F14" i="73"/>
  <c r="D14" i="73"/>
  <c r="C14" i="73"/>
  <c r="O14" i="73" s="1"/>
  <c r="S13" i="73"/>
  <c r="N13" i="73"/>
  <c r="P13" i="73" s="1"/>
  <c r="M13" i="73"/>
  <c r="H13" i="73"/>
  <c r="F13" i="73"/>
  <c r="D13" i="73"/>
  <c r="C13" i="73"/>
  <c r="BF12" i="73"/>
  <c r="S12" i="73"/>
  <c r="N12" i="73"/>
  <c r="P12" i="73" s="1"/>
  <c r="M12" i="73"/>
  <c r="H12" i="73"/>
  <c r="F12" i="73"/>
  <c r="D12" i="73"/>
  <c r="C12" i="73"/>
  <c r="BF11" i="73"/>
  <c r="S11" i="73"/>
  <c r="N11" i="73"/>
  <c r="P11" i="73" s="1"/>
  <c r="M11" i="73"/>
  <c r="H11" i="73"/>
  <c r="F11" i="73"/>
  <c r="D11" i="73"/>
  <c r="C11" i="73"/>
  <c r="O11" i="73" s="1"/>
  <c r="S10" i="73"/>
  <c r="N10" i="73"/>
  <c r="R10" i="73" s="1"/>
  <c r="M10" i="73"/>
  <c r="H10" i="73"/>
  <c r="F10" i="73"/>
  <c r="D10" i="73"/>
  <c r="C10" i="73"/>
  <c r="BF9" i="73"/>
  <c r="S9" i="73"/>
  <c r="N9" i="73"/>
  <c r="R9" i="73" s="1"/>
  <c r="M9" i="73"/>
  <c r="H9" i="73"/>
  <c r="F9" i="73"/>
  <c r="D9" i="73"/>
  <c r="C9" i="73"/>
  <c r="O9" i="73" s="1"/>
  <c r="BF8" i="73"/>
  <c r="AX5" i="73"/>
  <c r="S8" i="73"/>
  <c r="N8" i="73"/>
  <c r="Q8" i="73" s="1"/>
  <c r="M8" i="73"/>
  <c r="H8" i="73"/>
  <c r="F8" i="73"/>
  <c r="D8" i="73"/>
  <c r="C8" i="73"/>
  <c r="O8" i="73" s="1"/>
  <c r="AL5" i="73"/>
  <c r="AF5" i="73"/>
  <c r="S7" i="73"/>
  <c r="N7" i="73"/>
  <c r="M7" i="73"/>
  <c r="H7" i="73"/>
  <c r="D7" i="73"/>
  <c r="C7" i="73"/>
  <c r="O7" i="73" s="1"/>
  <c r="A7" i="73"/>
  <c r="BA5" i="73"/>
  <c r="AI5" i="73"/>
  <c r="AC5" i="73"/>
  <c r="Z5" i="73"/>
  <c r="W5" i="73"/>
  <c r="AZ3" i="73"/>
  <c r="AY3" i="73"/>
  <c r="AW3" i="73"/>
  <c r="AV3" i="73"/>
  <c r="E47" i="29" l="1"/>
  <c r="F47" i="52"/>
  <c r="G47" i="52" s="1"/>
  <c r="D47" i="52"/>
  <c r="P9" i="73"/>
  <c r="L12" i="73"/>
  <c r="BF7" i="73"/>
  <c r="P25" i="73"/>
  <c r="R30" i="73"/>
  <c r="L39" i="73"/>
  <c r="L19" i="73"/>
  <c r="R51" i="73"/>
  <c r="Q45" i="73"/>
  <c r="P20" i="73"/>
  <c r="Q20" i="73"/>
  <c r="R23" i="73"/>
  <c r="R38" i="73"/>
  <c r="Q51" i="73"/>
  <c r="Q9" i="73"/>
  <c r="Q13" i="73"/>
  <c r="L16" i="73"/>
  <c r="Q25" i="73"/>
  <c r="R27" i="73"/>
  <c r="L29" i="73"/>
  <c r="R45" i="73"/>
  <c r="Q33" i="73"/>
  <c r="R33" i="73"/>
  <c r="P44" i="73"/>
  <c r="P24" i="73"/>
  <c r="Q44" i="73"/>
  <c r="Q24" i="73"/>
  <c r="P35" i="73"/>
  <c r="L14" i="73"/>
  <c r="O19" i="73"/>
  <c r="Q35" i="73"/>
  <c r="L44" i="73"/>
  <c r="O12" i="73"/>
  <c r="Q42" i="73"/>
  <c r="O16" i="73"/>
  <c r="P18" i="73"/>
  <c r="Q23" i="73"/>
  <c r="L35" i="73"/>
  <c r="R42" i="73"/>
  <c r="L31" i="73"/>
  <c r="R11" i="73"/>
  <c r="Q26" i="73"/>
  <c r="P39" i="73"/>
  <c r="R43" i="73"/>
  <c r="Q48" i="73"/>
  <c r="P50" i="73"/>
  <c r="R26" i="73"/>
  <c r="L30" i="73"/>
  <c r="Q39" i="73"/>
  <c r="R48" i="73"/>
  <c r="Q50" i="73"/>
  <c r="Q10" i="73"/>
  <c r="Q11" i="73"/>
  <c r="Q43" i="73"/>
  <c r="P38" i="73"/>
  <c r="L10" i="73"/>
  <c r="L17" i="73"/>
  <c r="O30" i="73"/>
  <c r="L42" i="73"/>
  <c r="O13" i="73"/>
  <c r="L32" i="73"/>
  <c r="R8" i="73"/>
  <c r="R13" i="73"/>
  <c r="R18" i="73"/>
  <c r="L20" i="73"/>
  <c r="Q27" i="73"/>
  <c r="L34" i="73"/>
  <c r="Q7" i="73"/>
  <c r="P7" i="73"/>
  <c r="Q21" i="73"/>
  <c r="P36" i="73"/>
  <c r="R36" i="73"/>
  <c r="Q36" i="73"/>
  <c r="AR5" i="73"/>
  <c r="R7" i="73"/>
  <c r="BF10" i="73"/>
  <c r="R14" i="73"/>
  <c r="Q52" i="73"/>
  <c r="P52" i="73"/>
  <c r="R52" i="73"/>
  <c r="P14" i="73"/>
  <c r="Q32" i="73"/>
  <c r="P32" i="73"/>
  <c r="Q12" i="73"/>
  <c r="R16" i="73"/>
  <c r="P8" i="73"/>
  <c r="O10" i="73"/>
  <c r="R12" i="73"/>
  <c r="L13" i="73"/>
  <c r="L15" i="73"/>
  <c r="L22" i="73"/>
  <c r="O22" i="73"/>
  <c r="L25" i="73"/>
  <c r="L26" i="73"/>
  <c r="O26" i="73"/>
  <c r="R32" i="73"/>
  <c r="P16" i="73"/>
  <c r="BF28" i="73"/>
  <c r="P10" i="73"/>
  <c r="BF13" i="73"/>
  <c r="BF24" i="73"/>
  <c r="BF26" i="73"/>
  <c r="BF31" i="73"/>
  <c r="L27" i="73"/>
  <c r="O27" i="73"/>
  <c r="P28" i="73"/>
  <c r="R28" i="73"/>
  <c r="BF29" i="73"/>
  <c r="P15" i="73"/>
  <c r="O17" i="73"/>
  <c r="L23" i="73"/>
  <c r="L24" i="73"/>
  <c r="Q28" i="73"/>
  <c r="L40" i="73"/>
  <c r="O40" i="73"/>
  <c r="Q15" i="73"/>
  <c r="P17" i="73"/>
  <c r="L36" i="73"/>
  <c r="O36" i="73"/>
  <c r="O37" i="73"/>
  <c r="L37" i="73"/>
  <c r="L38" i="73"/>
  <c r="BF40" i="73"/>
  <c r="L9" i="73"/>
  <c r="Q17" i="73"/>
  <c r="BF18" i="73"/>
  <c r="R29" i="73"/>
  <c r="Q29" i="73"/>
  <c r="BF30" i="73"/>
  <c r="Q31" i="73"/>
  <c r="R31" i="73"/>
  <c r="P31" i="73"/>
  <c r="L47" i="73"/>
  <c r="O46" i="73"/>
  <c r="L46" i="73"/>
  <c r="L18" i="73"/>
  <c r="P29" i="73"/>
  <c r="R34" i="73"/>
  <c r="Q34" i="73"/>
  <c r="R41" i="73"/>
  <c r="Q41" i="73"/>
  <c r="L28" i="73"/>
  <c r="O28" i="73"/>
  <c r="O45" i="73"/>
  <c r="L45" i="73"/>
  <c r="Q22" i="73"/>
  <c r="L33" i="73"/>
  <c r="O33" i="73"/>
  <c r="AU5" i="73"/>
  <c r="L11" i="73"/>
  <c r="P19" i="73"/>
  <c r="R19" i="73"/>
  <c r="Q19" i="73"/>
  <c r="P21" i="73"/>
  <c r="R22" i="73"/>
  <c r="Q40" i="73"/>
  <c r="P40" i="73"/>
  <c r="R40" i="73"/>
  <c r="BF41" i="73"/>
  <c r="O44" i="73"/>
  <c r="BF37" i="73"/>
  <c r="BF39" i="73"/>
  <c r="O43" i="73"/>
  <c r="L43" i="73"/>
  <c r="L21" i="73"/>
  <c r="P30" i="73"/>
  <c r="BF33" i="73"/>
  <c r="O50" i="73"/>
  <c r="L50" i="73"/>
  <c r="L51" i="73" s="1"/>
  <c r="L52" i="73" s="1"/>
  <c r="L53" i="73" s="1"/>
  <c r="L54" i="73" s="1"/>
  <c r="BF36" i="73"/>
  <c r="O49" i="73"/>
  <c r="L49" i="73"/>
  <c r="BF38" i="73"/>
  <c r="R46" i="73"/>
  <c r="P46" i="73"/>
  <c r="Q46" i="73"/>
  <c r="L48" i="73"/>
  <c r="O52" i="73"/>
  <c r="R53" i="73"/>
  <c r="P53" i="73"/>
  <c r="L41" i="73"/>
  <c r="Q53" i="73"/>
  <c r="P37" i="73"/>
  <c r="P49" i="73"/>
  <c r="R37" i="73"/>
  <c r="Q49" i="73"/>
  <c r="BF48" i="73"/>
  <c r="R54" i="73"/>
  <c r="Q54" i="73"/>
  <c r="BF44" i="73"/>
  <c r="Q47" i="73"/>
  <c r="R47" i="73"/>
  <c r="P54" i="73"/>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AR5" i="36"/>
  <c r="AL5" i="36"/>
  <c r="AI5" i="36"/>
  <c r="AC5" i="36"/>
  <c r="Z5" i="36"/>
  <c r="W5" i="36"/>
  <c r="T5" i="36"/>
  <c r="AZ3" i="36"/>
  <c r="AY3" i="36"/>
  <c r="AW3" i="36"/>
  <c r="AV3" i="36"/>
  <c r="AQ3" i="36"/>
  <c r="AN3" i="36"/>
  <c r="AE3" i="36"/>
  <c r="AB3" i="36"/>
  <c r="D16" i="14"/>
  <c r="BC3" i="44" s="1"/>
  <c r="C16" i="14"/>
  <c r="D13" i="14"/>
  <c r="C13" i="14"/>
  <c r="AS3" i="36" s="1"/>
  <c r="D12" i="14"/>
  <c r="C12" i="14"/>
  <c r="AP3" i="36" s="1"/>
  <c r="D11" i="14"/>
  <c r="C11" i="14"/>
  <c r="D10" i="14"/>
  <c r="AK3" i="41" s="1"/>
  <c r="C10" i="14"/>
  <c r="D9" i="14"/>
  <c r="C9" i="14"/>
  <c r="AG3" i="36" s="1"/>
  <c r="D8" i="14"/>
  <c r="C8" i="14"/>
  <c r="AD3" i="36" s="1"/>
  <c r="D7" i="14"/>
  <c r="C7" i="14"/>
  <c r="D6" i="14"/>
  <c r="Y3" i="55" s="1"/>
  <c r="C6" i="14"/>
  <c r="D5" i="14"/>
  <c r="C5" i="14"/>
  <c r="U3" i="36" s="1"/>
  <c r="U146" i="7"/>
  <c r="U145" i="7"/>
  <c r="U15"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19" i="7"/>
  <c r="U71" i="7"/>
  <c r="U70" i="7"/>
  <c r="U69" i="7"/>
  <c r="U68" i="7"/>
  <c r="U67" i="7"/>
  <c r="U66" i="7"/>
  <c r="U65" i="7"/>
  <c r="U64" i="7"/>
  <c r="U63" i="7"/>
  <c r="U62" i="7"/>
  <c r="U61" i="7"/>
  <c r="U60" i="7"/>
  <c r="U59" i="7"/>
  <c r="U58" i="7"/>
  <c r="U57" i="7"/>
  <c r="U56" i="7"/>
  <c r="U55" i="7"/>
  <c r="U54" i="7"/>
  <c r="U53" i="7"/>
  <c r="U52" i="7"/>
  <c r="U51" i="7"/>
  <c r="U50" i="7"/>
  <c r="U49" i="7"/>
  <c r="U48" i="7"/>
  <c r="U47" i="7"/>
  <c r="U46" i="7"/>
  <c r="U30" i="7"/>
  <c r="U44" i="7"/>
  <c r="U43" i="7"/>
  <c r="U42" i="7"/>
  <c r="U41" i="7"/>
  <c r="U40" i="7"/>
  <c r="U39" i="7"/>
  <c r="U38" i="7"/>
  <c r="U37" i="7"/>
  <c r="U36" i="7"/>
  <c r="U35" i="7"/>
  <c r="U34" i="7"/>
  <c r="U33" i="7"/>
  <c r="U32" i="7"/>
  <c r="U31" i="7"/>
  <c r="U45" i="7"/>
  <c r="U29" i="7"/>
  <c r="U28" i="7"/>
  <c r="U27" i="7"/>
  <c r="U26" i="7"/>
  <c r="U25" i="7"/>
  <c r="U24" i="7"/>
  <c r="U23" i="7"/>
  <c r="U22" i="7"/>
  <c r="U21" i="7"/>
  <c r="U20" i="7"/>
  <c r="U72" i="7"/>
  <c r="U18" i="7"/>
  <c r="U17" i="7"/>
  <c r="U16" i="7"/>
  <c r="U144" i="7"/>
  <c r="U14" i="7"/>
  <c r="U13" i="7"/>
  <c r="U12" i="7"/>
  <c r="U11" i="7"/>
  <c r="U10" i="7"/>
  <c r="U9" i="7"/>
  <c r="U8" i="7"/>
  <c r="F11" i="21"/>
  <c r="F10" i="21"/>
  <c r="F9" i="21"/>
  <c r="F8" i="21"/>
  <c r="F7" i="21"/>
  <c r="F6" i="21"/>
  <c r="F9" i="19"/>
  <c r="K95" i="91" s="1"/>
  <c r="K97" i="91" s="1"/>
  <c r="U7" i="19"/>
  <c r="T7" i="19"/>
  <c r="S7" i="19"/>
  <c r="R7" i="19"/>
  <c r="Q7" i="19"/>
  <c r="P7" i="19"/>
  <c r="O7" i="19"/>
  <c r="N7" i="19"/>
  <c r="M7" i="19"/>
  <c r="L7" i="19"/>
  <c r="K7" i="19"/>
  <c r="K93" i="91" s="1"/>
  <c r="K94" i="91" s="1"/>
  <c r="J7" i="19"/>
  <c r="I7" i="19"/>
  <c r="D6" i="52" s="1"/>
  <c r="BA5" i="43"/>
  <c r="AX5" i="43"/>
  <c r="AU5" i="43"/>
  <c r="AR5" i="43"/>
  <c r="AO5" i="43"/>
  <c r="AL5" i="43"/>
  <c r="AI5" i="43"/>
  <c r="AF5" i="43"/>
  <c r="AC5" i="43"/>
  <c r="Z5" i="43"/>
  <c r="W5" i="43"/>
  <c r="T5" i="43"/>
  <c r="BB3" i="43"/>
  <c r="BB5" i="43" s="1"/>
  <c r="AZ3" i="43"/>
  <c r="AZ5" i="43" s="1"/>
  <c r="AY3" i="43"/>
  <c r="AY5" i="43" s="1"/>
  <c r="AW3" i="43"/>
  <c r="AV3" i="43"/>
  <c r="AT3" i="43"/>
  <c r="AS3" i="43"/>
  <c r="AQ3" i="43"/>
  <c r="AP3" i="43"/>
  <c r="AN3" i="43"/>
  <c r="AM3" i="43"/>
  <c r="AJ3" i="43"/>
  <c r="AJ5" i="43" s="1"/>
  <c r="AH3" i="43"/>
  <c r="AG3" i="43"/>
  <c r="AE3" i="43"/>
  <c r="AD3" i="43"/>
  <c r="AB3" i="43"/>
  <c r="AA3" i="43"/>
  <c r="X3" i="43"/>
  <c r="V3" i="43"/>
  <c r="U3" i="43"/>
  <c r="AG54" i="55"/>
  <c r="S54" i="55"/>
  <c r="J54" i="55" s="1"/>
  <c r="O54" i="55"/>
  <c r="N54" i="55"/>
  <c r="P54" i="55" s="1"/>
  <c r="H54" i="55"/>
  <c r="F54" i="55"/>
  <c r="E54" i="55"/>
  <c r="D54" i="55"/>
  <c r="A54" i="55"/>
  <c r="S53" i="55"/>
  <c r="J53" i="55" s="1"/>
  <c r="O53" i="55"/>
  <c r="N53" i="55"/>
  <c r="P53" i="55" s="1"/>
  <c r="H53" i="55"/>
  <c r="F53" i="55"/>
  <c r="E53" i="55"/>
  <c r="D53" i="55"/>
  <c r="A53" i="55"/>
  <c r="S52" i="55"/>
  <c r="J52" i="55" s="1"/>
  <c r="O52" i="55"/>
  <c r="N52" i="55"/>
  <c r="R52" i="55" s="1"/>
  <c r="L52" i="55"/>
  <c r="H52" i="55"/>
  <c r="F52" i="55"/>
  <c r="E52" i="55"/>
  <c r="D52" i="55"/>
  <c r="A52" i="55"/>
  <c r="S51" i="55"/>
  <c r="J51" i="55" s="1"/>
  <c r="O51" i="55"/>
  <c r="N51" i="55"/>
  <c r="R51" i="55" s="1"/>
  <c r="L51" i="55"/>
  <c r="H51" i="55"/>
  <c r="F51" i="55"/>
  <c r="E51" i="55"/>
  <c r="D51" i="55"/>
  <c r="A51" i="55"/>
  <c r="U50" i="55"/>
  <c r="S50" i="55"/>
  <c r="J50" i="55" s="1"/>
  <c r="O50" i="55"/>
  <c r="N50" i="55"/>
  <c r="R50" i="55" s="1"/>
  <c r="L50" i="55"/>
  <c r="H50" i="55"/>
  <c r="F50" i="55"/>
  <c r="E50" i="55"/>
  <c r="D50" i="55"/>
  <c r="A50" i="55"/>
  <c r="AG49" i="55"/>
  <c r="S49" i="55"/>
  <c r="J49" i="55" s="1"/>
  <c r="O49" i="55"/>
  <c r="N49" i="55"/>
  <c r="P49" i="55" s="1"/>
  <c r="L49" i="55"/>
  <c r="H49" i="55"/>
  <c r="F49" i="55"/>
  <c r="E49" i="55"/>
  <c r="D49" i="55"/>
  <c r="A49" i="55"/>
  <c r="U48" i="55"/>
  <c r="S48" i="55"/>
  <c r="J48" i="55" s="1"/>
  <c r="O48" i="55"/>
  <c r="N48" i="55"/>
  <c r="R48" i="55" s="1"/>
  <c r="L48" i="55"/>
  <c r="H48" i="55"/>
  <c r="F48" i="55"/>
  <c r="E48" i="55"/>
  <c r="D48" i="55"/>
  <c r="A48" i="55"/>
  <c r="AG47" i="55"/>
  <c r="S47" i="55"/>
  <c r="J47" i="55" s="1"/>
  <c r="O47" i="55"/>
  <c r="N47" i="55"/>
  <c r="R47" i="55" s="1"/>
  <c r="L47" i="55"/>
  <c r="H47" i="55"/>
  <c r="F47" i="55"/>
  <c r="E47" i="55"/>
  <c r="D47" i="55"/>
  <c r="A47" i="55"/>
  <c r="S46" i="55"/>
  <c r="J46" i="55" s="1"/>
  <c r="O46" i="55"/>
  <c r="N46" i="55"/>
  <c r="R46" i="55" s="1"/>
  <c r="L46" i="55"/>
  <c r="H46" i="55"/>
  <c r="F46" i="55"/>
  <c r="E46" i="55"/>
  <c r="D46" i="55"/>
  <c r="A46" i="55"/>
  <c r="S45" i="55"/>
  <c r="J45" i="55" s="1"/>
  <c r="O45" i="55"/>
  <c r="N45" i="55"/>
  <c r="R45" i="55" s="1"/>
  <c r="L45" i="55"/>
  <c r="H45" i="55"/>
  <c r="F45" i="55"/>
  <c r="E45" i="55"/>
  <c r="D45" i="55"/>
  <c r="A45" i="55"/>
  <c r="U44" i="55"/>
  <c r="S44" i="55"/>
  <c r="J44" i="55" s="1"/>
  <c r="O44" i="55"/>
  <c r="N44" i="55"/>
  <c r="R44" i="55" s="1"/>
  <c r="L44" i="55"/>
  <c r="H44" i="55"/>
  <c r="F44" i="55"/>
  <c r="E44" i="55"/>
  <c r="D44" i="55"/>
  <c r="A44" i="55"/>
  <c r="AG43" i="55"/>
  <c r="S43" i="55"/>
  <c r="J43" i="55" s="1"/>
  <c r="O43" i="55"/>
  <c r="N43" i="55"/>
  <c r="R43" i="55" s="1"/>
  <c r="L43" i="55"/>
  <c r="H43" i="55"/>
  <c r="F43" i="55"/>
  <c r="E43" i="55"/>
  <c r="D43" i="55"/>
  <c r="A43" i="55"/>
  <c r="U42" i="55"/>
  <c r="S42" i="55"/>
  <c r="J42" i="55" s="1"/>
  <c r="O42" i="55"/>
  <c r="AB42" i="55" s="1"/>
  <c r="N42" i="55"/>
  <c r="P42" i="55" s="1"/>
  <c r="L42" i="55"/>
  <c r="H42" i="55"/>
  <c r="F42" i="55"/>
  <c r="E42" i="55"/>
  <c r="D42" i="55"/>
  <c r="A42" i="55"/>
  <c r="AG41" i="55"/>
  <c r="S41" i="55"/>
  <c r="J41" i="55" s="1"/>
  <c r="O41" i="55"/>
  <c r="N41" i="55"/>
  <c r="R41" i="55" s="1"/>
  <c r="L41" i="55"/>
  <c r="H41" i="55"/>
  <c r="F41" i="55"/>
  <c r="E41" i="55"/>
  <c r="D41" i="55"/>
  <c r="A41" i="55"/>
  <c r="S40" i="55"/>
  <c r="J40" i="55" s="1"/>
  <c r="O40" i="55"/>
  <c r="N40" i="55"/>
  <c r="R40" i="55" s="1"/>
  <c r="L40" i="55"/>
  <c r="H40" i="55"/>
  <c r="F40" i="55"/>
  <c r="E40" i="55"/>
  <c r="D40" i="55"/>
  <c r="A40" i="55"/>
  <c r="S39" i="55"/>
  <c r="J39" i="55" s="1"/>
  <c r="O39" i="55"/>
  <c r="N39" i="55"/>
  <c r="R39" i="55" s="1"/>
  <c r="L39" i="55"/>
  <c r="H39" i="55"/>
  <c r="F39" i="55"/>
  <c r="E39" i="55"/>
  <c r="D39" i="55"/>
  <c r="A39" i="55"/>
  <c r="U38" i="55"/>
  <c r="S38" i="55"/>
  <c r="J38" i="55" s="1"/>
  <c r="O38" i="55"/>
  <c r="N38" i="55"/>
  <c r="R38" i="55" s="1"/>
  <c r="L38" i="55"/>
  <c r="H38" i="55"/>
  <c r="F38" i="55"/>
  <c r="E38" i="55"/>
  <c r="D38" i="55"/>
  <c r="A38" i="55"/>
  <c r="AG37" i="55"/>
  <c r="S37" i="55"/>
  <c r="J37" i="55" s="1"/>
  <c r="O37" i="55"/>
  <c r="N37" i="55"/>
  <c r="P37" i="55" s="1"/>
  <c r="L37" i="55"/>
  <c r="H37" i="55"/>
  <c r="F37" i="55"/>
  <c r="E37" i="55"/>
  <c r="D37" i="55"/>
  <c r="A37" i="55"/>
  <c r="AD36" i="55"/>
  <c r="U36" i="55"/>
  <c r="S36" i="55"/>
  <c r="J36" i="55" s="1"/>
  <c r="O36" i="55"/>
  <c r="N36" i="55"/>
  <c r="R36" i="55" s="1"/>
  <c r="L36" i="55"/>
  <c r="H36" i="55"/>
  <c r="F36" i="55"/>
  <c r="E36" i="55"/>
  <c r="D36" i="55"/>
  <c r="A36" i="55"/>
  <c r="S35" i="55"/>
  <c r="J35" i="55" s="1"/>
  <c r="O35" i="55"/>
  <c r="N35" i="55"/>
  <c r="R35" i="55" s="1"/>
  <c r="L35" i="55"/>
  <c r="H35" i="55"/>
  <c r="F35" i="55"/>
  <c r="E35" i="55"/>
  <c r="D35" i="55"/>
  <c r="A35" i="55"/>
  <c r="AD34" i="55"/>
  <c r="S34" i="55"/>
  <c r="J34" i="55" s="1"/>
  <c r="O34" i="55"/>
  <c r="N34" i="55"/>
  <c r="P34" i="55" s="1"/>
  <c r="L34" i="55"/>
  <c r="H34" i="55"/>
  <c r="F34" i="55"/>
  <c r="E34" i="55"/>
  <c r="D34" i="55"/>
  <c r="A34" i="55"/>
  <c r="S33" i="55"/>
  <c r="J33" i="55" s="1"/>
  <c r="O33" i="55"/>
  <c r="N33" i="55"/>
  <c r="R33" i="55" s="1"/>
  <c r="L33" i="55"/>
  <c r="H33" i="55"/>
  <c r="F33" i="55"/>
  <c r="E33" i="55"/>
  <c r="D33" i="55"/>
  <c r="A33" i="55"/>
  <c r="AG32" i="55"/>
  <c r="U32" i="55"/>
  <c r="S32" i="55"/>
  <c r="J32" i="55" s="1"/>
  <c r="O32" i="55"/>
  <c r="N32" i="55"/>
  <c r="P32" i="55" s="1"/>
  <c r="L32" i="55"/>
  <c r="H32" i="55"/>
  <c r="F32" i="55"/>
  <c r="E32" i="55"/>
  <c r="D32" i="55"/>
  <c r="A32" i="55"/>
  <c r="S31" i="55"/>
  <c r="J31" i="55" s="1"/>
  <c r="O31" i="55"/>
  <c r="N31" i="55"/>
  <c r="R31" i="55" s="1"/>
  <c r="L31" i="55"/>
  <c r="H31" i="55"/>
  <c r="F31" i="55"/>
  <c r="E31" i="55"/>
  <c r="D31" i="55"/>
  <c r="A31" i="55"/>
  <c r="AD30" i="55"/>
  <c r="S30" i="55"/>
  <c r="J30" i="55" s="1"/>
  <c r="O30" i="55"/>
  <c r="N30" i="55"/>
  <c r="P30" i="55" s="1"/>
  <c r="L30" i="55"/>
  <c r="H30" i="55"/>
  <c r="F30" i="55"/>
  <c r="E30" i="55"/>
  <c r="D30" i="55"/>
  <c r="A30" i="55"/>
  <c r="U29" i="55"/>
  <c r="S29" i="55"/>
  <c r="J29" i="55" s="1"/>
  <c r="O29" i="55"/>
  <c r="N29" i="55"/>
  <c r="R29" i="55" s="1"/>
  <c r="L29" i="55"/>
  <c r="H29" i="55"/>
  <c r="F29" i="55"/>
  <c r="E29" i="55"/>
  <c r="D29" i="55"/>
  <c r="A29" i="55"/>
  <c r="AG28" i="55"/>
  <c r="S28" i="55"/>
  <c r="J28" i="55" s="1"/>
  <c r="O28" i="55"/>
  <c r="N28" i="55"/>
  <c r="R28" i="55" s="1"/>
  <c r="L28" i="55"/>
  <c r="H28" i="55"/>
  <c r="F28" i="55"/>
  <c r="E28" i="55"/>
  <c r="D28" i="55"/>
  <c r="A28" i="55"/>
  <c r="S27" i="55"/>
  <c r="J27" i="55" s="1"/>
  <c r="O27" i="55"/>
  <c r="N27" i="55"/>
  <c r="R27" i="55" s="1"/>
  <c r="L27" i="55"/>
  <c r="H27" i="55"/>
  <c r="F27" i="55"/>
  <c r="E27" i="55"/>
  <c r="D27" i="55"/>
  <c r="A27" i="55"/>
  <c r="AG26" i="55"/>
  <c r="U26" i="55"/>
  <c r="S26" i="55"/>
  <c r="J26" i="55" s="1"/>
  <c r="O26" i="55"/>
  <c r="N26" i="55"/>
  <c r="R26" i="55" s="1"/>
  <c r="L26" i="55"/>
  <c r="H26" i="55"/>
  <c r="F26" i="55"/>
  <c r="E26" i="55"/>
  <c r="D26" i="55"/>
  <c r="A26" i="55"/>
  <c r="S25" i="55"/>
  <c r="J25" i="55" s="1"/>
  <c r="O25" i="55"/>
  <c r="N25" i="55"/>
  <c r="P25" i="55" s="1"/>
  <c r="L25" i="55"/>
  <c r="H25" i="55"/>
  <c r="F25" i="55"/>
  <c r="E25" i="55"/>
  <c r="D25" i="55"/>
  <c r="A25" i="55"/>
  <c r="X24" i="55"/>
  <c r="S24" i="55"/>
  <c r="J24" i="55" s="1"/>
  <c r="O24" i="55"/>
  <c r="N24" i="55"/>
  <c r="R24" i="55" s="1"/>
  <c r="L24" i="55"/>
  <c r="H24" i="55"/>
  <c r="F24" i="55"/>
  <c r="E24" i="55"/>
  <c r="D24" i="55"/>
  <c r="A24" i="55"/>
  <c r="S23" i="55"/>
  <c r="J23" i="55" s="1"/>
  <c r="O23" i="55"/>
  <c r="N23" i="55"/>
  <c r="P23" i="55" s="1"/>
  <c r="L23" i="55"/>
  <c r="H23" i="55"/>
  <c r="F23" i="55"/>
  <c r="E23" i="55"/>
  <c r="D23" i="55"/>
  <c r="A23" i="55"/>
  <c r="S22" i="55"/>
  <c r="J22" i="55" s="1"/>
  <c r="O22" i="55"/>
  <c r="N22" i="55"/>
  <c r="R22" i="55" s="1"/>
  <c r="L22" i="55"/>
  <c r="H22" i="55"/>
  <c r="F22" i="55"/>
  <c r="E22" i="55"/>
  <c r="D22" i="55"/>
  <c r="A22" i="55"/>
  <c r="AG21" i="55"/>
  <c r="S21" i="55"/>
  <c r="J21" i="55" s="1"/>
  <c r="O21" i="55"/>
  <c r="N21" i="55"/>
  <c r="R21" i="55" s="1"/>
  <c r="L21" i="55"/>
  <c r="H21" i="55"/>
  <c r="F21" i="55"/>
  <c r="E21" i="55"/>
  <c r="D21" i="55"/>
  <c r="A21" i="55"/>
  <c r="S20" i="55"/>
  <c r="J20" i="55" s="1"/>
  <c r="O20" i="55"/>
  <c r="N20" i="55"/>
  <c r="P20" i="55" s="1"/>
  <c r="L20" i="55"/>
  <c r="H20" i="55"/>
  <c r="F20" i="55"/>
  <c r="E20" i="55"/>
  <c r="D20" i="55"/>
  <c r="A20" i="55"/>
  <c r="AD19" i="55"/>
  <c r="S19" i="55"/>
  <c r="J19" i="55" s="1"/>
  <c r="O19" i="55"/>
  <c r="N19" i="55"/>
  <c r="R19" i="55" s="1"/>
  <c r="L19" i="55"/>
  <c r="H19" i="55"/>
  <c r="F19" i="55"/>
  <c r="E19" i="55"/>
  <c r="D19" i="55"/>
  <c r="A19" i="55"/>
  <c r="S18" i="55"/>
  <c r="J18" i="55" s="1"/>
  <c r="O18" i="55"/>
  <c r="N18" i="55"/>
  <c r="P18" i="55" s="1"/>
  <c r="L18" i="55"/>
  <c r="H18" i="55"/>
  <c r="F18" i="55"/>
  <c r="E18" i="55"/>
  <c r="D18" i="55"/>
  <c r="A18" i="55"/>
  <c r="S17" i="55"/>
  <c r="J17" i="55" s="1"/>
  <c r="O17" i="55"/>
  <c r="N17" i="55"/>
  <c r="R17" i="55" s="1"/>
  <c r="L17" i="55"/>
  <c r="H17" i="55"/>
  <c r="F17" i="55"/>
  <c r="E17" i="55"/>
  <c r="D17" i="55"/>
  <c r="A17" i="55"/>
  <c r="S16" i="55"/>
  <c r="J16" i="55" s="1"/>
  <c r="N16" i="55"/>
  <c r="L16" i="55"/>
  <c r="H16" i="55"/>
  <c r="F16" i="55"/>
  <c r="E16" i="55"/>
  <c r="D16" i="55"/>
  <c r="A16" i="55"/>
  <c r="X15" i="55"/>
  <c r="S15" i="55"/>
  <c r="J15" i="55" s="1"/>
  <c r="O15" i="55"/>
  <c r="N15" i="55"/>
  <c r="R15" i="55" s="1"/>
  <c r="L15" i="55"/>
  <c r="H15" i="55"/>
  <c r="F15" i="55"/>
  <c r="E15" i="55"/>
  <c r="D15" i="55"/>
  <c r="A15" i="55"/>
  <c r="AG14" i="55"/>
  <c r="S14" i="55"/>
  <c r="J14" i="55" s="1"/>
  <c r="O14" i="55"/>
  <c r="N14" i="55"/>
  <c r="R14" i="55" s="1"/>
  <c r="L14" i="55"/>
  <c r="H14" i="55"/>
  <c r="F14" i="55"/>
  <c r="E14" i="55"/>
  <c r="D14" i="55"/>
  <c r="A14" i="55"/>
  <c r="X13" i="55"/>
  <c r="S13" i="55"/>
  <c r="J13" i="55" s="1"/>
  <c r="O13" i="55"/>
  <c r="N13" i="55"/>
  <c r="P13" i="55" s="1"/>
  <c r="L13" i="55"/>
  <c r="H13" i="55"/>
  <c r="F13" i="55"/>
  <c r="E13" i="55"/>
  <c r="D13" i="55"/>
  <c r="A13" i="55"/>
  <c r="AG12" i="55"/>
  <c r="S12" i="55"/>
  <c r="J12" i="55" s="1"/>
  <c r="O12" i="55"/>
  <c r="N12" i="55"/>
  <c r="R12" i="55" s="1"/>
  <c r="L12" i="55"/>
  <c r="H12" i="55"/>
  <c r="F12" i="55"/>
  <c r="E12" i="55"/>
  <c r="D12" i="55"/>
  <c r="A12" i="55"/>
  <c r="X11" i="55"/>
  <c r="S11" i="55"/>
  <c r="J11" i="55" s="1"/>
  <c r="O11" i="55"/>
  <c r="N11" i="55"/>
  <c r="R11" i="55" s="1"/>
  <c r="L11" i="55"/>
  <c r="H11" i="55"/>
  <c r="F11" i="55"/>
  <c r="E11" i="55"/>
  <c r="D11" i="55"/>
  <c r="A11" i="55"/>
  <c r="S10" i="55"/>
  <c r="J10" i="55" s="1"/>
  <c r="O10" i="55"/>
  <c r="N10" i="55"/>
  <c r="R10" i="55" s="1"/>
  <c r="L10" i="55"/>
  <c r="H10" i="55"/>
  <c r="F10" i="55"/>
  <c r="E10" i="55"/>
  <c r="D10" i="55"/>
  <c r="A10" i="55"/>
  <c r="AG9" i="55"/>
  <c r="S9" i="55"/>
  <c r="J9" i="55" s="1"/>
  <c r="O9" i="55"/>
  <c r="N9" i="55"/>
  <c r="L9" i="55"/>
  <c r="H9" i="55"/>
  <c r="F9" i="55"/>
  <c r="E9" i="55"/>
  <c r="D9" i="55"/>
  <c r="A9" i="55"/>
  <c r="S8" i="55"/>
  <c r="J8" i="55" s="1"/>
  <c r="O8" i="55"/>
  <c r="N8" i="55"/>
  <c r="P8" i="55" s="1"/>
  <c r="L8" i="55"/>
  <c r="H8" i="55"/>
  <c r="F8" i="55"/>
  <c r="E8" i="55"/>
  <c r="D8" i="55"/>
  <c r="A8" i="55"/>
  <c r="S7" i="55"/>
  <c r="O7" i="55"/>
  <c r="N7" i="55"/>
  <c r="P7" i="55" s="1"/>
  <c r="M7" i="55"/>
  <c r="J7" i="55"/>
  <c r="H7" i="55"/>
  <c r="F7" i="55"/>
  <c r="E7" i="55"/>
  <c r="D7" i="55"/>
  <c r="A7"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B3" i="55"/>
  <c r="AZ3" i="55"/>
  <c r="AY3" i="55"/>
  <c r="AW3" i="55"/>
  <c r="AV3" i="55"/>
  <c r="AS3" i="55"/>
  <c r="AQ3" i="55"/>
  <c r="AP3" i="55"/>
  <c r="AN3" i="55"/>
  <c r="AM3" i="55"/>
  <c r="AJ3" i="55"/>
  <c r="AG3" i="55"/>
  <c r="AG53" i="55" s="1"/>
  <c r="AE3" i="55"/>
  <c r="AD3" i="55"/>
  <c r="AD52" i="55" s="1"/>
  <c r="AB3" i="55"/>
  <c r="AA3" i="55"/>
  <c r="AA11" i="55" s="1"/>
  <c r="X3" i="55"/>
  <c r="X48" i="55" s="1"/>
  <c r="U3" i="55"/>
  <c r="U31" i="55" s="1"/>
  <c r="BF94" i="56"/>
  <c r="S94" i="56"/>
  <c r="N94" i="56"/>
  <c r="P94" i="56" s="1"/>
  <c r="K94" i="56"/>
  <c r="M94" i="56" s="1"/>
  <c r="U94" i="56" s="1"/>
  <c r="J94" i="56"/>
  <c r="H94" i="56"/>
  <c r="F94" i="56"/>
  <c r="E94" i="56"/>
  <c r="D94" i="56"/>
  <c r="C94" i="56"/>
  <c r="L93" i="56" s="1"/>
  <c r="L94" i="56" s="1"/>
  <c r="A94" i="56"/>
  <c r="BF93" i="56"/>
  <c r="S93" i="56"/>
  <c r="N93" i="56"/>
  <c r="K93" i="56"/>
  <c r="M93" i="56" s="1"/>
  <c r="U93" i="56" s="1"/>
  <c r="J93" i="56"/>
  <c r="H93" i="56"/>
  <c r="F93" i="56"/>
  <c r="E93" i="56"/>
  <c r="D93" i="56"/>
  <c r="C93" i="56"/>
  <c r="O93" i="56" s="1"/>
  <c r="A93" i="56"/>
  <c r="BF92" i="56"/>
  <c r="S92" i="56"/>
  <c r="N92" i="56"/>
  <c r="R92" i="56" s="1"/>
  <c r="K92" i="56"/>
  <c r="M92" i="56" s="1"/>
  <c r="U92" i="56" s="1"/>
  <c r="J92" i="56"/>
  <c r="H92" i="56"/>
  <c r="F92" i="56"/>
  <c r="E92" i="56"/>
  <c r="D92" i="56"/>
  <c r="C92" i="56"/>
  <c r="O92" i="56" s="1"/>
  <c r="A92" i="56"/>
  <c r="BF91" i="56"/>
  <c r="S91" i="56"/>
  <c r="N91" i="56"/>
  <c r="P91" i="56" s="1"/>
  <c r="K91" i="56"/>
  <c r="M91" i="56" s="1"/>
  <c r="U91" i="56" s="1"/>
  <c r="J91" i="56"/>
  <c r="H91" i="56"/>
  <c r="F91" i="56"/>
  <c r="E91" i="56"/>
  <c r="D91" i="56"/>
  <c r="C91" i="56"/>
  <c r="O91" i="56" s="1"/>
  <c r="V91" i="56" s="1"/>
  <c r="A91" i="56"/>
  <c r="BF90" i="56"/>
  <c r="S90" i="56"/>
  <c r="N90" i="56"/>
  <c r="R90" i="56" s="1"/>
  <c r="K90" i="56"/>
  <c r="M90" i="56" s="1"/>
  <c r="U90" i="56" s="1"/>
  <c r="J90" i="56"/>
  <c r="H90" i="56"/>
  <c r="F90" i="56"/>
  <c r="E90" i="56"/>
  <c r="D90" i="56"/>
  <c r="C90" i="56"/>
  <c r="A90" i="56"/>
  <c r="BF89" i="56"/>
  <c r="S89" i="56"/>
  <c r="N89" i="56"/>
  <c r="P89" i="56" s="1"/>
  <c r="K89" i="56"/>
  <c r="M89" i="56" s="1"/>
  <c r="U89" i="56" s="1"/>
  <c r="J89" i="56"/>
  <c r="H89" i="56"/>
  <c r="F89" i="56"/>
  <c r="E89" i="56"/>
  <c r="D89" i="56"/>
  <c r="C89" i="56"/>
  <c r="A89" i="56"/>
  <c r="BF88" i="56"/>
  <c r="S88" i="56"/>
  <c r="N88" i="56"/>
  <c r="R88" i="56" s="1"/>
  <c r="K88" i="56"/>
  <c r="M88" i="56" s="1"/>
  <c r="U88" i="56" s="1"/>
  <c r="J88" i="56"/>
  <c r="H88" i="56"/>
  <c r="F88" i="56"/>
  <c r="E88" i="56"/>
  <c r="D88" i="56"/>
  <c r="C88" i="56"/>
  <c r="O88" i="56" s="1"/>
  <c r="V88" i="56" s="1"/>
  <c r="A88" i="56"/>
  <c r="BF87" i="56"/>
  <c r="S87" i="56"/>
  <c r="N87" i="56"/>
  <c r="K87" i="56"/>
  <c r="M87" i="56" s="1"/>
  <c r="U87" i="56" s="1"/>
  <c r="J87" i="56"/>
  <c r="H87" i="56"/>
  <c r="F87" i="56"/>
  <c r="E87" i="56"/>
  <c r="D87" i="56"/>
  <c r="C87" i="56"/>
  <c r="O87" i="56" s="1"/>
  <c r="A87" i="56"/>
  <c r="BF86" i="56"/>
  <c r="S86" i="56"/>
  <c r="N86" i="56"/>
  <c r="K86" i="56"/>
  <c r="M86" i="56" s="1"/>
  <c r="U86" i="56" s="1"/>
  <c r="J86" i="56"/>
  <c r="H86" i="56"/>
  <c r="F86" i="56"/>
  <c r="E86" i="56"/>
  <c r="D86" i="56"/>
  <c r="C86" i="56"/>
  <c r="A86" i="56"/>
  <c r="BF85" i="56"/>
  <c r="S85" i="56"/>
  <c r="N85" i="56"/>
  <c r="R85" i="56" s="1"/>
  <c r="K85" i="56"/>
  <c r="M85" i="56" s="1"/>
  <c r="U85" i="56" s="1"/>
  <c r="J85" i="56"/>
  <c r="H85" i="56"/>
  <c r="F85" i="56"/>
  <c r="E85" i="56"/>
  <c r="D85" i="56"/>
  <c r="C85" i="56"/>
  <c r="A85" i="56"/>
  <c r="BF84" i="56"/>
  <c r="S84" i="56"/>
  <c r="N84" i="56"/>
  <c r="Q84" i="56" s="1"/>
  <c r="K84" i="56"/>
  <c r="M84" i="56" s="1"/>
  <c r="U84" i="56" s="1"/>
  <c r="J84" i="56"/>
  <c r="H84" i="56"/>
  <c r="F84" i="56"/>
  <c r="E84" i="56"/>
  <c r="D84" i="56"/>
  <c r="C84" i="56"/>
  <c r="O84" i="56" s="1"/>
  <c r="A84" i="56"/>
  <c r="BF83" i="56"/>
  <c r="S83" i="56"/>
  <c r="N83" i="56"/>
  <c r="Q83" i="56" s="1"/>
  <c r="K83" i="56"/>
  <c r="M83" i="56" s="1"/>
  <c r="U83" i="56" s="1"/>
  <c r="J83" i="56"/>
  <c r="H83" i="56"/>
  <c r="F83" i="56"/>
  <c r="E83" i="56"/>
  <c r="D83" i="56"/>
  <c r="C83" i="56"/>
  <c r="O83" i="56" s="1"/>
  <c r="V83" i="56" s="1"/>
  <c r="A83" i="56"/>
  <c r="BF82" i="56"/>
  <c r="S82" i="56"/>
  <c r="N82" i="56"/>
  <c r="K82" i="56"/>
  <c r="M82" i="56" s="1"/>
  <c r="U82" i="56" s="1"/>
  <c r="J82" i="56"/>
  <c r="H82" i="56"/>
  <c r="F82" i="56"/>
  <c r="E82" i="56"/>
  <c r="D82" i="56"/>
  <c r="C82" i="56"/>
  <c r="A82" i="56"/>
  <c r="BF81" i="56"/>
  <c r="S81" i="56"/>
  <c r="N81" i="56"/>
  <c r="P81" i="56" s="1"/>
  <c r="K81" i="56"/>
  <c r="M81" i="56" s="1"/>
  <c r="U81" i="56" s="1"/>
  <c r="J81" i="56"/>
  <c r="H81" i="56"/>
  <c r="F81" i="56"/>
  <c r="E81" i="56"/>
  <c r="D81" i="56"/>
  <c r="C81" i="56"/>
  <c r="A81" i="56"/>
  <c r="BF80" i="56"/>
  <c r="S80" i="56"/>
  <c r="N80" i="56"/>
  <c r="R80" i="56" s="1"/>
  <c r="K80" i="56"/>
  <c r="M80" i="56" s="1"/>
  <c r="U80" i="56" s="1"/>
  <c r="J80" i="56"/>
  <c r="H80" i="56"/>
  <c r="F80" i="56"/>
  <c r="E80" i="56"/>
  <c r="D80" i="56"/>
  <c r="C80" i="56"/>
  <c r="A80" i="56"/>
  <c r="BF79" i="56"/>
  <c r="S79" i="56"/>
  <c r="N79" i="56"/>
  <c r="R79" i="56" s="1"/>
  <c r="K79" i="56"/>
  <c r="M79" i="56" s="1"/>
  <c r="U79" i="56" s="1"/>
  <c r="J79" i="56"/>
  <c r="H79" i="56"/>
  <c r="F79" i="56"/>
  <c r="E79" i="56"/>
  <c r="D79" i="56"/>
  <c r="C79" i="56"/>
  <c r="O79" i="56" s="1"/>
  <c r="A79" i="56"/>
  <c r="BF78" i="56"/>
  <c r="S78" i="56"/>
  <c r="N78" i="56"/>
  <c r="Q78" i="56" s="1"/>
  <c r="K78" i="56"/>
  <c r="M78" i="56" s="1"/>
  <c r="U78" i="56" s="1"/>
  <c r="J78" i="56"/>
  <c r="H78" i="56"/>
  <c r="F78" i="56"/>
  <c r="E78" i="56"/>
  <c r="D78" i="56"/>
  <c r="C78" i="56"/>
  <c r="A78" i="56"/>
  <c r="BF77" i="56"/>
  <c r="S77" i="56"/>
  <c r="N77" i="56"/>
  <c r="P77" i="56" s="1"/>
  <c r="K77" i="56"/>
  <c r="M77" i="56" s="1"/>
  <c r="U77" i="56" s="1"/>
  <c r="J77" i="56"/>
  <c r="H77" i="56"/>
  <c r="F77" i="56"/>
  <c r="E77" i="56"/>
  <c r="D77" i="56"/>
  <c r="C77" i="56"/>
  <c r="A77" i="56"/>
  <c r="BF76" i="56"/>
  <c r="S76" i="56"/>
  <c r="N76" i="56"/>
  <c r="P76" i="56" s="1"/>
  <c r="K76" i="56"/>
  <c r="M76" i="56" s="1"/>
  <c r="U76" i="56" s="1"/>
  <c r="J76" i="56"/>
  <c r="H76" i="56"/>
  <c r="F76" i="56"/>
  <c r="E76" i="56"/>
  <c r="D76" i="56"/>
  <c r="C76" i="56"/>
  <c r="O76" i="56" s="1"/>
  <c r="A76" i="56"/>
  <c r="BF75" i="56"/>
  <c r="S75" i="56"/>
  <c r="N75" i="56"/>
  <c r="R75" i="56" s="1"/>
  <c r="K75" i="56"/>
  <c r="M75" i="56" s="1"/>
  <c r="U75" i="56" s="1"/>
  <c r="J75" i="56"/>
  <c r="H75" i="56"/>
  <c r="F75" i="56"/>
  <c r="E75" i="56"/>
  <c r="D75" i="56"/>
  <c r="C75" i="56"/>
  <c r="O75" i="56" s="1"/>
  <c r="V75" i="56" s="1"/>
  <c r="A75" i="56"/>
  <c r="BF74" i="56"/>
  <c r="S74" i="56"/>
  <c r="N74" i="56"/>
  <c r="R74" i="56" s="1"/>
  <c r="K74" i="56"/>
  <c r="M74" i="56" s="1"/>
  <c r="U74" i="56" s="1"/>
  <c r="J74" i="56"/>
  <c r="H74" i="56"/>
  <c r="F74" i="56"/>
  <c r="E74" i="56"/>
  <c r="D74" i="56"/>
  <c r="C74" i="56"/>
  <c r="A74" i="56"/>
  <c r="BF73" i="56"/>
  <c r="S73" i="56"/>
  <c r="N73" i="56"/>
  <c r="Q73" i="56" s="1"/>
  <c r="K73" i="56"/>
  <c r="M73" i="56" s="1"/>
  <c r="U73" i="56" s="1"/>
  <c r="J73" i="56"/>
  <c r="H73" i="56"/>
  <c r="F73" i="56"/>
  <c r="E73" i="56"/>
  <c r="D73" i="56"/>
  <c r="C73" i="56"/>
  <c r="O73" i="56" s="1"/>
  <c r="A73" i="56"/>
  <c r="BF72" i="56"/>
  <c r="S72" i="56"/>
  <c r="N72" i="56"/>
  <c r="R72" i="56" s="1"/>
  <c r="K72" i="56"/>
  <c r="M72" i="56" s="1"/>
  <c r="U72" i="56" s="1"/>
  <c r="J72" i="56"/>
  <c r="H72" i="56"/>
  <c r="F72" i="56"/>
  <c r="E72" i="56"/>
  <c r="D72" i="56"/>
  <c r="C72" i="56"/>
  <c r="A72" i="56"/>
  <c r="BF71" i="56"/>
  <c r="S71" i="56"/>
  <c r="N71" i="56"/>
  <c r="P71" i="56" s="1"/>
  <c r="K71" i="56"/>
  <c r="M71" i="56" s="1"/>
  <c r="U71" i="56" s="1"/>
  <c r="J71" i="56"/>
  <c r="H71" i="56"/>
  <c r="F71" i="56"/>
  <c r="E71" i="56"/>
  <c r="D71" i="56"/>
  <c r="C71" i="56"/>
  <c r="O71" i="56" s="1"/>
  <c r="A71" i="56"/>
  <c r="BF70" i="56"/>
  <c r="S70" i="56"/>
  <c r="N70" i="56"/>
  <c r="P70" i="56" s="1"/>
  <c r="K70" i="56"/>
  <c r="M70" i="56" s="1"/>
  <c r="U70" i="56" s="1"/>
  <c r="J70" i="56"/>
  <c r="H70" i="56"/>
  <c r="F70" i="56"/>
  <c r="E70" i="56"/>
  <c r="D70" i="56"/>
  <c r="C70" i="56"/>
  <c r="A70" i="56"/>
  <c r="BF69" i="56"/>
  <c r="S69" i="56"/>
  <c r="N69" i="56"/>
  <c r="P69" i="56" s="1"/>
  <c r="K69" i="56"/>
  <c r="M69" i="56" s="1"/>
  <c r="U69" i="56" s="1"/>
  <c r="J69" i="56"/>
  <c r="H69" i="56"/>
  <c r="F69" i="56"/>
  <c r="E69" i="56"/>
  <c r="D69" i="56"/>
  <c r="C69" i="56"/>
  <c r="A69" i="56"/>
  <c r="BF68" i="56"/>
  <c r="S68" i="56"/>
  <c r="N68" i="56"/>
  <c r="P68" i="56" s="1"/>
  <c r="K68" i="56"/>
  <c r="M68" i="56" s="1"/>
  <c r="U68" i="56" s="1"/>
  <c r="J68" i="56"/>
  <c r="H68" i="56"/>
  <c r="F68" i="56"/>
  <c r="E68" i="56"/>
  <c r="D68" i="56"/>
  <c r="C68" i="56"/>
  <c r="BF67" i="56"/>
  <c r="S67" i="56"/>
  <c r="N67" i="56"/>
  <c r="P67" i="56" s="1"/>
  <c r="K67" i="56"/>
  <c r="M67" i="56" s="1"/>
  <c r="U67" i="56" s="1"/>
  <c r="J67" i="56"/>
  <c r="H67" i="56"/>
  <c r="F67" i="56"/>
  <c r="E67" i="56"/>
  <c r="D67" i="56"/>
  <c r="C67" i="56"/>
  <c r="O67" i="56" s="1"/>
  <c r="BF66" i="56"/>
  <c r="S66" i="56"/>
  <c r="N66" i="56"/>
  <c r="K66" i="56"/>
  <c r="M66" i="56" s="1"/>
  <c r="U66" i="56" s="1"/>
  <c r="J66" i="56"/>
  <c r="H66" i="56"/>
  <c r="F66" i="56"/>
  <c r="E66" i="56"/>
  <c r="D66" i="56"/>
  <c r="C66" i="56"/>
  <c r="A66" i="56"/>
  <c r="BF65" i="56"/>
  <c r="S65" i="56"/>
  <c r="N65" i="56"/>
  <c r="K65" i="56"/>
  <c r="M65" i="56" s="1"/>
  <c r="U65" i="56" s="1"/>
  <c r="J65" i="56"/>
  <c r="H65" i="56"/>
  <c r="F65" i="56"/>
  <c r="E65" i="56"/>
  <c r="D65" i="56"/>
  <c r="C65" i="56"/>
  <c r="A65" i="56"/>
  <c r="BF64" i="56"/>
  <c r="S64" i="56"/>
  <c r="N64" i="56"/>
  <c r="R64" i="56" s="1"/>
  <c r="K64" i="56"/>
  <c r="M64" i="56" s="1"/>
  <c r="U64" i="56" s="1"/>
  <c r="J64" i="56"/>
  <c r="H64" i="56"/>
  <c r="F64" i="56"/>
  <c r="E64" i="56"/>
  <c r="D64" i="56"/>
  <c r="C64" i="56"/>
  <c r="O64" i="56" s="1"/>
  <c r="A64" i="56"/>
  <c r="BF63" i="56"/>
  <c r="S63" i="56"/>
  <c r="N63" i="56"/>
  <c r="P63" i="56" s="1"/>
  <c r="K63" i="56"/>
  <c r="M63" i="56" s="1"/>
  <c r="U63" i="56" s="1"/>
  <c r="J63" i="56"/>
  <c r="H63" i="56"/>
  <c r="F63" i="56"/>
  <c r="E63" i="56"/>
  <c r="D63" i="56"/>
  <c r="C63" i="56"/>
  <c r="A63" i="56"/>
  <c r="BF62" i="56"/>
  <c r="S62" i="56"/>
  <c r="N62" i="56"/>
  <c r="R62" i="56" s="1"/>
  <c r="K62" i="56"/>
  <c r="M62" i="56" s="1"/>
  <c r="U62" i="56" s="1"/>
  <c r="J62" i="56"/>
  <c r="H62" i="56"/>
  <c r="F62" i="56"/>
  <c r="E62" i="56"/>
  <c r="D62" i="56"/>
  <c r="C62" i="56"/>
  <c r="A62" i="56"/>
  <c r="BF61" i="56"/>
  <c r="S61" i="56"/>
  <c r="N61" i="56"/>
  <c r="P61" i="56" s="1"/>
  <c r="K61" i="56"/>
  <c r="M61" i="56" s="1"/>
  <c r="U61" i="56" s="1"/>
  <c r="J61" i="56"/>
  <c r="H61" i="56"/>
  <c r="F61" i="56"/>
  <c r="E61" i="56"/>
  <c r="D61" i="56"/>
  <c r="C61" i="56"/>
  <c r="O61" i="56" s="1"/>
  <c r="V61" i="56" s="1"/>
  <c r="A61" i="56"/>
  <c r="BF60" i="56"/>
  <c r="S60" i="56"/>
  <c r="N60" i="56"/>
  <c r="P60" i="56" s="1"/>
  <c r="K60" i="56"/>
  <c r="M60" i="56" s="1"/>
  <c r="U60" i="56" s="1"/>
  <c r="J60" i="56"/>
  <c r="H60" i="56"/>
  <c r="F60" i="56"/>
  <c r="E60" i="56"/>
  <c r="D60" i="56"/>
  <c r="C60" i="56"/>
  <c r="A60" i="56"/>
  <c r="BF59" i="56"/>
  <c r="S59" i="56"/>
  <c r="N59" i="56"/>
  <c r="K59" i="56"/>
  <c r="M59" i="56" s="1"/>
  <c r="U59" i="56" s="1"/>
  <c r="J59" i="56"/>
  <c r="H59" i="56"/>
  <c r="F59" i="56"/>
  <c r="E59" i="56"/>
  <c r="D59" i="56"/>
  <c r="C59" i="56"/>
  <c r="O59" i="56" s="1"/>
  <c r="A59" i="56"/>
  <c r="BF58" i="56"/>
  <c r="S58" i="56"/>
  <c r="N58" i="56"/>
  <c r="P58" i="56" s="1"/>
  <c r="K58" i="56"/>
  <c r="M58" i="56" s="1"/>
  <c r="U58" i="56" s="1"/>
  <c r="J58" i="56"/>
  <c r="H58" i="56"/>
  <c r="F58" i="56"/>
  <c r="E58" i="56"/>
  <c r="D58" i="56"/>
  <c r="C58" i="56"/>
  <c r="O58" i="56" s="1"/>
  <c r="A58" i="56"/>
  <c r="BF57" i="56"/>
  <c r="S57" i="56"/>
  <c r="N57" i="56"/>
  <c r="K57" i="56"/>
  <c r="M57" i="56" s="1"/>
  <c r="U57" i="56" s="1"/>
  <c r="J57" i="56"/>
  <c r="H57" i="56"/>
  <c r="F57" i="56"/>
  <c r="E57" i="56"/>
  <c r="D57" i="56"/>
  <c r="C57" i="56"/>
  <c r="O57" i="56" s="1"/>
  <c r="BF56" i="56"/>
  <c r="S56" i="56"/>
  <c r="N56" i="56"/>
  <c r="K56" i="56"/>
  <c r="M56" i="56" s="1"/>
  <c r="U56" i="56" s="1"/>
  <c r="J56" i="56"/>
  <c r="H56" i="56"/>
  <c r="F56" i="56"/>
  <c r="E56" i="56"/>
  <c r="D56" i="56"/>
  <c r="C56" i="56"/>
  <c r="O56" i="56" s="1"/>
  <c r="BF55" i="56"/>
  <c r="S55" i="56"/>
  <c r="N55" i="56"/>
  <c r="P55" i="56" s="1"/>
  <c r="K55" i="56"/>
  <c r="M55" i="56" s="1"/>
  <c r="U55" i="56" s="1"/>
  <c r="J55" i="56"/>
  <c r="H55" i="56"/>
  <c r="F55" i="56"/>
  <c r="E55" i="56"/>
  <c r="D55" i="56"/>
  <c r="C55" i="56"/>
  <c r="A55" i="56"/>
  <c r="BF54" i="56"/>
  <c r="S54" i="56"/>
  <c r="N54" i="56"/>
  <c r="P54" i="56" s="1"/>
  <c r="K54" i="56"/>
  <c r="M54" i="56" s="1"/>
  <c r="U54" i="56" s="1"/>
  <c r="J54" i="56"/>
  <c r="H54" i="56"/>
  <c r="F54" i="56"/>
  <c r="E54" i="56"/>
  <c r="D54" i="56"/>
  <c r="C54" i="56"/>
  <c r="O54" i="56" s="1"/>
  <c r="A54" i="56"/>
  <c r="BF53" i="56"/>
  <c r="S53" i="56"/>
  <c r="N53" i="56"/>
  <c r="R53" i="56" s="1"/>
  <c r="K53" i="56"/>
  <c r="M53" i="56" s="1"/>
  <c r="U53" i="56" s="1"/>
  <c r="J53" i="56"/>
  <c r="H53" i="56"/>
  <c r="F53" i="56"/>
  <c r="E53" i="56"/>
  <c r="D53" i="56"/>
  <c r="C53" i="56"/>
  <c r="O53" i="56" s="1"/>
  <c r="BF52" i="56"/>
  <c r="S52" i="56"/>
  <c r="N52" i="56"/>
  <c r="R52" i="56" s="1"/>
  <c r="K52" i="56"/>
  <c r="M52" i="56" s="1"/>
  <c r="U52" i="56" s="1"/>
  <c r="J52" i="56"/>
  <c r="H52" i="56"/>
  <c r="F52" i="56"/>
  <c r="E52" i="56"/>
  <c r="D52" i="56"/>
  <c r="C52" i="56"/>
  <c r="O52" i="56" s="1"/>
  <c r="S51" i="56"/>
  <c r="N51" i="56"/>
  <c r="Q51" i="56" s="1"/>
  <c r="K51" i="56"/>
  <c r="M51" i="56" s="1"/>
  <c r="U51" i="56" s="1"/>
  <c r="J51" i="56"/>
  <c r="H51" i="56"/>
  <c r="F51" i="56"/>
  <c r="E51" i="56"/>
  <c r="D51" i="56"/>
  <c r="C51" i="56"/>
  <c r="A51" i="56"/>
  <c r="BF50" i="56"/>
  <c r="S50" i="56"/>
  <c r="N50" i="56"/>
  <c r="K50" i="56"/>
  <c r="M50" i="56" s="1"/>
  <c r="U50" i="56" s="1"/>
  <c r="J50" i="56"/>
  <c r="H50" i="56"/>
  <c r="F50" i="56"/>
  <c r="E50" i="56"/>
  <c r="D50" i="56"/>
  <c r="C50" i="56"/>
  <c r="A50" i="56"/>
  <c r="BF49" i="56"/>
  <c r="S49" i="56"/>
  <c r="N49" i="56"/>
  <c r="K49" i="56"/>
  <c r="M49" i="56" s="1"/>
  <c r="U49" i="56" s="1"/>
  <c r="J49" i="56"/>
  <c r="H49" i="56"/>
  <c r="F49" i="56"/>
  <c r="E49" i="56"/>
  <c r="D49" i="56"/>
  <c r="C49" i="56"/>
  <c r="A49" i="56"/>
  <c r="BF48" i="56"/>
  <c r="S48" i="56"/>
  <c r="N48" i="56"/>
  <c r="K48" i="56"/>
  <c r="M48" i="56" s="1"/>
  <c r="U48" i="56" s="1"/>
  <c r="J48" i="56"/>
  <c r="H48" i="56"/>
  <c r="F48" i="56"/>
  <c r="E48" i="56"/>
  <c r="D48" i="56"/>
  <c r="C48" i="56"/>
  <c r="A48" i="56"/>
  <c r="BF47" i="56"/>
  <c r="S47" i="56"/>
  <c r="N47" i="56"/>
  <c r="P47" i="56" s="1"/>
  <c r="K47" i="56"/>
  <c r="M47" i="56" s="1"/>
  <c r="U47" i="56" s="1"/>
  <c r="J47" i="56"/>
  <c r="H47" i="56"/>
  <c r="F47" i="56"/>
  <c r="E47" i="56"/>
  <c r="D47" i="56"/>
  <c r="C47" i="56"/>
  <c r="O47" i="56" s="1"/>
  <c r="A47" i="56"/>
  <c r="BF46" i="56"/>
  <c r="S46" i="56"/>
  <c r="N46" i="56"/>
  <c r="R46" i="56" s="1"/>
  <c r="K46" i="56"/>
  <c r="M46" i="56" s="1"/>
  <c r="U46" i="56" s="1"/>
  <c r="J46" i="56"/>
  <c r="H46" i="56"/>
  <c r="F46" i="56"/>
  <c r="E46" i="56"/>
  <c r="D46" i="56"/>
  <c r="C46" i="56"/>
  <c r="O46" i="56" s="1"/>
  <c r="A46" i="56"/>
  <c r="BF45" i="56"/>
  <c r="S45" i="56"/>
  <c r="N45" i="56"/>
  <c r="P45" i="56" s="1"/>
  <c r="K45" i="56"/>
  <c r="M45" i="56" s="1"/>
  <c r="U45" i="56" s="1"/>
  <c r="J45" i="56"/>
  <c r="H45" i="56"/>
  <c r="F45" i="56"/>
  <c r="E45" i="56"/>
  <c r="D45" i="56"/>
  <c r="C45" i="56"/>
  <c r="O45" i="56" s="1"/>
  <c r="A45" i="56"/>
  <c r="BF44" i="56"/>
  <c r="S44" i="56"/>
  <c r="N44" i="56"/>
  <c r="P44" i="56" s="1"/>
  <c r="K44" i="56"/>
  <c r="M44" i="56" s="1"/>
  <c r="U44" i="56" s="1"/>
  <c r="J44" i="56"/>
  <c r="H44" i="56"/>
  <c r="F44" i="56"/>
  <c r="E44" i="56"/>
  <c r="D44" i="56"/>
  <c r="C44" i="56"/>
  <c r="A44" i="56"/>
  <c r="BF43" i="56"/>
  <c r="S43" i="56"/>
  <c r="N43" i="56"/>
  <c r="K43" i="56"/>
  <c r="M43" i="56" s="1"/>
  <c r="U43" i="56" s="1"/>
  <c r="J43" i="56"/>
  <c r="H43" i="56"/>
  <c r="F43" i="56"/>
  <c r="E43" i="56"/>
  <c r="D43" i="56"/>
  <c r="C43" i="56"/>
  <c r="O43" i="56" s="1"/>
  <c r="V43" i="56" s="1"/>
  <c r="A43" i="56"/>
  <c r="BF42" i="56"/>
  <c r="S42" i="56"/>
  <c r="N42" i="56"/>
  <c r="K42" i="56"/>
  <c r="M42" i="56" s="1"/>
  <c r="U42" i="56" s="1"/>
  <c r="J42" i="56"/>
  <c r="H42" i="56"/>
  <c r="F42" i="56"/>
  <c r="E42" i="56"/>
  <c r="D42" i="56"/>
  <c r="C42" i="56"/>
  <c r="O42" i="56" s="1"/>
  <c r="A42" i="56"/>
  <c r="BF41" i="56"/>
  <c r="S41" i="56"/>
  <c r="N41" i="56"/>
  <c r="R41" i="56" s="1"/>
  <c r="K41" i="56"/>
  <c r="M41" i="56" s="1"/>
  <c r="U41" i="56" s="1"/>
  <c r="J41" i="56"/>
  <c r="H41" i="56"/>
  <c r="F41" i="56"/>
  <c r="E41" i="56"/>
  <c r="D41" i="56"/>
  <c r="C41" i="56"/>
  <c r="O41" i="56" s="1"/>
  <c r="A41" i="56"/>
  <c r="BF40" i="56"/>
  <c r="S40" i="56"/>
  <c r="N40" i="56"/>
  <c r="Q40" i="56" s="1"/>
  <c r="K40" i="56"/>
  <c r="M40" i="56" s="1"/>
  <c r="U40" i="56" s="1"/>
  <c r="J40" i="56"/>
  <c r="H40" i="56"/>
  <c r="F40" i="56"/>
  <c r="E40" i="56"/>
  <c r="D40" i="56"/>
  <c r="C40" i="56"/>
  <c r="A40" i="56"/>
  <c r="BF39" i="56"/>
  <c r="S39" i="56"/>
  <c r="N39" i="56"/>
  <c r="K39" i="56"/>
  <c r="M39" i="56" s="1"/>
  <c r="U39" i="56" s="1"/>
  <c r="J39" i="56"/>
  <c r="H39" i="56"/>
  <c r="F39" i="56"/>
  <c r="E39" i="56"/>
  <c r="D39" i="56"/>
  <c r="C39" i="56"/>
  <c r="O39" i="56" s="1"/>
  <c r="A39" i="56"/>
  <c r="BF38" i="56"/>
  <c r="S38" i="56"/>
  <c r="N38" i="56"/>
  <c r="R38" i="56" s="1"/>
  <c r="K38" i="56"/>
  <c r="M38" i="56" s="1"/>
  <c r="U38" i="56" s="1"/>
  <c r="J38" i="56"/>
  <c r="H38" i="56"/>
  <c r="F38" i="56"/>
  <c r="E38" i="56"/>
  <c r="D38" i="56"/>
  <c r="C38" i="56"/>
  <c r="A38" i="56"/>
  <c r="BF37" i="56"/>
  <c r="S37" i="56"/>
  <c r="N37" i="56"/>
  <c r="R37" i="56" s="1"/>
  <c r="K37" i="56"/>
  <c r="M37" i="56" s="1"/>
  <c r="U37" i="56" s="1"/>
  <c r="J37" i="56"/>
  <c r="H37" i="56"/>
  <c r="F37" i="56"/>
  <c r="E37" i="56"/>
  <c r="D37" i="56"/>
  <c r="C37" i="56"/>
  <c r="O37" i="56" s="1"/>
  <c r="A37" i="56"/>
  <c r="BF36" i="56"/>
  <c r="S36" i="56"/>
  <c r="N36" i="56"/>
  <c r="R36" i="56" s="1"/>
  <c r="K36" i="56"/>
  <c r="M36" i="56" s="1"/>
  <c r="U36" i="56" s="1"/>
  <c r="J36" i="56"/>
  <c r="H36" i="56"/>
  <c r="F36" i="56"/>
  <c r="E36" i="56"/>
  <c r="D36" i="56"/>
  <c r="C36" i="56"/>
  <c r="O36" i="56" s="1"/>
  <c r="A36" i="56"/>
  <c r="BF35" i="56"/>
  <c r="S35" i="56"/>
  <c r="N35" i="56"/>
  <c r="R35" i="56" s="1"/>
  <c r="K35" i="56"/>
  <c r="M35" i="56" s="1"/>
  <c r="U35" i="56" s="1"/>
  <c r="J35" i="56"/>
  <c r="H35" i="56"/>
  <c r="F35" i="56"/>
  <c r="E35" i="56"/>
  <c r="D35" i="56"/>
  <c r="C35" i="56"/>
  <c r="O35" i="56" s="1"/>
  <c r="V35" i="56" s="1"/>
  <c r="A35" i="56"/>
  <c r="BF34" i="56"/>
  <c r="S34" i="56"/>
  <c r="N34" i="56"/>
  <c r="R34" i="56" s="1"/>
  <c r="K34" i="56"/>
  <c r="M34" i="56" s="1"/>
  <c r="U34" i="56" s="1"/>
  <c r="J34" i="56"/>
  <c r="H34" i="56"/>
  <c r="F34" i="56"/>
  <c r="E34" i="56"/>
  <c r="D34" i="56"/>
  <c r="C34" i="56"/>
  <c r="O34" i="56" s="1"/>
  <c r="A34" i="56"/>
  <c r="BF33" i="56"/>
  <c r="S33" i="56"/>
  <c r="N33" i="56"/>
  <c r="K33" i="56"/>
  <c r="M33" i="56" s="1"/>
  <c r="U33" i="56" s="1"/>
  <c r="J33" i="56"/>
  <c r="H33" i="56"/>
  <c r="F33" i="56"/>
  <c r="E33" i="56"/>
  <c r="D33" i="56"/>
  <c r="C33" i="56"/>
  <c r="O33" i="56" s="1"/>
  <c r="A33" i="56"/>
  <c r="BF32" i="56"/>
  <c r="S32" i="56"/>
  <c r="N32" i="56"/>
  <c r="P32" i="56" s="1"/>
  <c r="K32" i="56"/>
  <c r="M32" i="56" s="1"/>
  <c r="U32" i="56" s="1"/>
  <c r="J32" i="56"/>
  <c r="H32" i="56"/>
  <c r="F32" i="56"/>
  <c r="E32" i="56"/>
  <c r="D32" i="56"/>
  <c r="C32" i="56"/>
  <c r="A32" i="56"/>
  <c r="BF31" i="56"/>
  <c r="S31" i="56"/>
  <c r="N31" i="56"/>
  <c r="Q31" i="56" s="1"/>
  <c r="K31" i="56"/>
  <c r="M31" i="56" s="1"/>
  <c r="U31" i="56" s="1"/>
  <c r="J31" i="56"/>
  <c r="H31" i="56"/>
  <c r="F31" i="56"/>
  <c r="E31" i="56"/>
  <c r="D31" i="56"/>
  <c r="C31" i="56"/>
  <c r="O31" i="56" s="1"/>
  <c r="A31" i="56"/>
  <c r="BF30" i="56"/>
  <c r="S30" i="56"/>
  <c r="N30" i="56"/>
  <c r="K30" i="56"/>
  <c r="M30" i="56" s="1"/>
  <c r="J30" i="56"/>
  <c r="H30" i="56"/>
  <c r="F30" i="56"/>
  <c r="E30" i="56"/>
  <c r="D30" i="56"/>
  <c r="C30" i="56"/>
  <c r="A30" i="56"/>
  <c r="BF29" i="56"/>
  <c r="S29" i="56"/>
  <c r="N29" i="56"/>
  <c r="Q29" i="56" s="1"/>
  <c r="K29" i="56"/>
  <c r="M29" i="56" s="1"/>
  <c r="U29" i="56" s="1"/>
  <c r="J29" i="56"/>
  <c r="H29" i="56"/>
  <c r="F29" i="56"/>
  <c r="E29" i="56"/>
  <c r="D29" i="56"/>
  <c r="C29" i="56"/>
  <c r="A29" i="56"/>
  <c r="BF28" i="56"/>
  <c r="S28" i="56"/>
  <c r="N28" i="56"/>
  <c r="K28" i="56"/>
  <c r="M28" i="56" s="1"/>
  <c r="U28" i="56" s="1"/>
  <c r="J28" i="56"/>
  <c r="H28" i="56"/>
  <c r="F28" i="56"/>
  <c r="E28" i="56"/>
  <c r="D28" i="56"/>
  <c r="C28" i="56"/>
  <c r="O28" i="56" s="1"/>
  <c r="A28" i="56"/>
  <c r="BF27" i="56"/>
  <c r="S27" i="56"/>
  <c r="N27" i="56"/>
  <c r="Q27" i="56" s="1"/>
  <c r="K27" i="56"/>
  <c r="M27" i="56" s="1"/>
  <c r="U27" i="56" s="1"/>
  <c r="J27" i="56"/>
  <c r="H27" i="56"/>
  <c r="F27" i="56"/>
  <c r="E27" i="56"/>
  <c r="D27" i="56"/>
  <c r="C27" i="56"/>
  <c r="A27" i="56"/>
  <c r="BF26" i="56"/>
  <c r="S26" i="56"/>
  <c r="N26" i="56"/>
  <c r="K26" i="56"/>
  <c r="M26" i="56" s="1"/>
  <c r="U26" i="56" s="1"/>
  <c r="J26" i="56"/>
  <c r="H26" i="56"/>
  <c r="F26" i="56"/>
  <c r="E26" i="56"/>
  <c r="D26" i="56"/>
  <c r="C26" i="56"/>
  <c r="O26" i="56" s="1"/>
  <c r="A26" i="56"/>
  <c r="BF25" i="56"/>
  <c r="S25" i="56"/>
  <c r="N25" i="56"/>
  <c r="P25" i="56" s="1"/>
  <c r="K25" i="56"/>
  <c r="M25" i="56" s="1"/>
  <c r="U25" i="56" s="1"/>
  <c r="J25" i="56"/>
  <c r="H25" i="56"/>
  <c r="F25" i="56"/>
  <c r="E25" i="56"/>
  <c r="D25" i="56"/>
  <c r="C25" i="56"/>
  <c r="A25" i="56"/>
  <c r="BF24" i="56"/>
  <c r="S24" i="56"/>
  <c r="N24" i="56"/>
  <c r="Q24" i="56" s="1"/>
  <c r="K24" i="56"/>
  <c r="M24" i="56" s="1"/>
  <c r="U24" i="56" s="1"/>
  <c r="J24" i="56"/>
  <c r="H24" i="56"/>
  <c r="F24" i="56"/>
  <c r="E24" i="56"/>
  <c r="D24" i="56"/>
  <c r="C24" i="56"/>
  <c r="O24" i="56" s="1"/>
  <c r="A24" i="56"/>
  <c r="BF23" i="56"/>
  <c r="S23" i="56"/>
  <c r="N23" i="56"/>
  <c r="P23" i="56" s="1"/>
  <c r="K23" i="56"/>
  <c r="M23" i="56" s="1"/>
  <c r="U23" i="56" s="1"/>
  <c r="J23" i="56"/>
  <c r="H23" i="56"/>
  <c r="F23" i="56"/>
  <c r="E23" i="56"/>
  <c r="D23" i="56"/>
  <c r="C23" i="56"/>
  <c r="O23" i="56" s="1"/>
  <c r="A23" i="56"/>
  <c r="BF22" i="56"/>
  <c r="S22" i="56"/>
  <c r="N22" i="56"/>
  <c r="K22" i="56"/>
  <c r="M22" i="56" s="1"/>
  <c r="U22" i="56" s="1"/>
  <c r="J22" i="56"/>
  <c r="H22" i="56"/>
  <c r="F22" i="56"/>
  <c r="E22" i="56"/>
  <c r="D22" i="56"/>
  <c r="C22" i="56"/>
  <c r="O22" i="56" s="1"/>
  <c r="A22" i="56"/>
  <c r="BF21" i="56"/>
  <c r="S21" i="56"/>
  <c r="N21" i="56"/>
  <c r="K21" i="56"/>
  <c r="M21" i="56" s="1"/>
  <c r="U21" i="56" s="1"/>
  <c r="J21" i="56"/>
  <c r="H21" i="56"/>
  <c r="F21" i="56"/>
  <c r="E21" i="56"/>
  <c r="D21" i="56"/>
  <c r="C21" i="56"/>
  <c r="A21" i="56"/>
  <c r="BF20" i="56"/>
  <c r="S20" i="56"/>
  <c r="N20" i="56"/>
  <c r="P20" i="56" s="1"/>
  <c r="K20" i="56"/>
  <c r="M20" i="56" s="1"/>
  <c r="U20" i="56" s="1"/>
  <c r="J20" i="56"/>
  <c r="H20" i="56"/>
  <c r="F20" i="56"/>
  <c r="E20" i="56"/>
  <c r="D20" i="56"/>
  <c r="C20" i="56"/>
  <c r="A20" i="56"/>
  <c r="BF19" i="56"/>
  <c r="S19" i="56"/>
  <c r="N19" i="56"/>
  <c r="Q19" i="56" s="1"/>
  <c r="K19" i="56"/>
  <c r="M19" i="56" s="1"/>
  <c r="U19" i="56" s="1"/>
  <c r="J19" i="56"/>
  <c r="H19" i="56"/>
  <c r="F19" i="56"/>
  <c r="E19" i="56"/>
  <c r="D19" i="56"/>
  <c r="C19" i="56"/>
  <c r="O19" i="56" s="1"/>
  <c r="A19" i="56"/>
  <c r="BF18" i="56"/>
  <c r="S18" i="56"/>
  <c r="N18" i="56"/>
  <c r="K18" i="56"/>
  <c r="M18" i="56" s="1"/>
  <c r="U18" i="56" s="1"/>
  <c r="J18" i="56"/>
  <c r="H18" i="56"/>
  <c r="F18" i="56"/>
  <c r="E18" i="56"/>
  <c r="D18" i="56"/>
  <c r="C18" i="56"/>
  <c r="A18" i="56"/>
  <c r="BF17" i="56"/>
  <c r="S17" i="56"/>
  <c r="N17" i="56"/>
  <c r="R17" i="56" s="1"/>
  <c r="K17" i="56"/>
  <c r="M17" i="56" s="1"/>
  <c r="U17" i="56" s="1"/>
  <c r="J17" i="56"/>
  <c r="H17" i="56"/>
  <c r="F17" i="56"/>
  <c r="E17" i="56"/>
  <c r="D17" i="56"/>
  <c r="C17" i="56"/>
  <c r="A17" i="56"/>
  <c r="BF16" i="56"/>
  <c r="S16" i="56"/>
  <c r="P16" i="56"/>
  <c r="K16" i="56"/>
  <c r="M16" i="56" s="1"/>
  <c r="U16" i="56" s="1"/>
  <c r="J16" i="56"/>
  <c r="H16" i="56"/>
  <c r="F16" i="56"/>
  <c r="E16" i="56"/>
  <c r="D16" i="56"/>
  <c r="C16" i="56"/>
  <c r="O16" i="56" s="1"/>
  <c r="A16" i="56"/>
  <c r="BF15" i="56"/>
  <c r="S15" i="56"/>
  <c r="N15" i="56"/>
  <c r="P15" i="56" s="1"/>
  <c r="K15" i="56"/>
  <c r="M15" i="56" s="1"/>
  <c r="U15" i="56" s="1"/>
  <c r="J15" i="56"/>
  <c r="H15" i="56"/>
  <c r="F15" i="56"/>
  <c r="E15" i="56"/>
  <c r="D15" i="56"/>
  <c r="C15" i="56"/>
  <c r="A15" i="56"/>
  <c r="BF14" i="56"/>
  <c r="S14" i="56"/>
  <c r="N14" i="56"/>
  <c r="K14" i="56"/>
  <c r="M14" i="56" s="1"/>
  <c r="U14" i="56" s="1"/>
  <c r="J14" i="56"/>
  <c r="H14" i="56"/>
  <c r="F14" i="56"/>
  <c r="E14" i="56"/>
  <c r="D14" i="56"/>
  <c r="C14" i="56"/>
  <c r="O14" i="56" s="1"/>
  <c r="A14" i="56"/>
  <c r="BF13" i="56"/>
  <c r="S13" i="56"/>
  <c r="N13" i="56"/>
  <c r="R13" i="56" s="1"/>
  <c r="K13" i="56"/>
  <c r="M13" i="56" s="1"/>
  <c r="U13" i="56" s="1"/>
  <c r="J13" i="56"/>
  <c r="H13" i="56"/>
  <c r="F13" i="56"/>
  <c r="E13" i="56"/>
  <c r="D13" i="56"/>
  <c r="C13" i="56"/>
  <c r="A13" i="56"/>
  <c r="BF12" i="56"/>
  <c r="S12" i="56"/>
  <c r="N12" i="56"/>
  <c r="P12" i="56" s="1"/>
  <c r="K12" i="56"/>
  <c r="M12" i="56" s="1"/>
  <c r="U12" i="56" s="1"/>
  <c r="J12" i="56"/>
  <c r="H12" i="56"/>
  <c r="F12" i="56"/>
  <c r="E12" i="56"/>
  <c r="D12" i="56"/>
  <c r="C12" i="56"/>
  <c r="A12" i="56"/>
  <c r="BF11" i="56"/>
  <c r="S11" i="56"/>
  <c r="N11" i="56"/>
  <c r="R11" i="56" s="1"/>
  <c r="K11" i="56"/>
  <c r="M11" i="56" s="1"/>
  <c r="U11" i="56" s="1"/>
  <c r="J11" i="56"/>
  <c r="H11" i="56"/>
  <c r="F11" i="56"/>
  <c r="E11" i="56"/>
  <c r="D11" i="56"/>
  <c r="C11" i="56"/>
  <c r="O11" i="56" s="1"/>
  <c r="A11" i="56"/>
  <c r="BF10" i="56"/>
  <c r="S9" i="56"/>
  <c r="N9" i="56"/>
  <c r="R9" i="56" s="1"/>
  <c r="K9" i="56"/>
  <c r="M9" i="56" s="1"/>
  <c r="U9" i="56" s="1"/>
  <c r="J9" i="56"/>
  <c r="H9" i="56"/>
  <c r="F9" i="56"/>
  <c r="E9" i="56"/>
  <c r="D9" i="56"/>
  <c r="C9" i="56"/>
  <c r="A9" i="56"/>
  <c r="BF8" i="56"/>
  <c r="S8" i="56"/>
  <c r="N8" i="56"/>
  <c r="R8" i="56" s="1"/>
  <c r="K8" i="56"/>
  <c r="M8" i="56" s="1"/>
  <c r="U8" i="56" s="1"/>
  <c r="J8" i="56"/>
  <c r="H8" i="56"/>
  <c r="F8" i="56"/>
  <c r="E8" i="56"/>
  <c r="D8" i="56"/>
  <c r="C8" i="56"/>
  <c r="O8" i="56" s="1"/>
  <c r="A8" i="56"/>
  <c r="BF7" i="56"/>
  <c r="N7" i="56"/>
  <c r="K7" i="56"/>
  <c r="M7" i="56" s="1"/>
  <c r="J7" i="56"/>
  <c r="H7" i="56"/>
  <c r="F7" i="56"/>
  <c r="E7" i="56"/>
  <c r="D7" i="56"/>
  <c r="C7" i="56"/>
  <c r="A7" i="56"/>
  <c r="BE5" i="56"/>
  <c r="BA5" i="56"/>
  <c r="AU5" i="56"/>
  <c r="AR5" i="56"/>
  <c r="AL5" i="56"/>
  <c r="AI5" i="56"/>
  <c r="AF5" i="56"/>
  <c r="AC5" i="56"/>
  <c r="Z5" i="56"/>
  <c r="W5" i="56"/>
  <c r="T5" i="56"/>
  <c r="BC3" i="56"/>
  <c r="BB3" i="56"/>
  <c r="AZ3" i="56"/>
  <c r="AY3" i="56"/>
  <c r="AW3" i="56"/>
  <c r="AV3" i="56"/>
  <c r="AS3" i="56"/>
  <c r="AQ3" i="56"/>
  <c r="AP3" i="56"/>
  <c r="AN3" i="56"/>
  <c r="AM3" i="56"/>
  <c r="AJ3" i="56"/>
  <c r="AG3" i="56"/>
  <c r="AE3" i="56"/>
  <c r="AD3" i="56"/>
  <c r="AB3" i="56"/>
  <c r="AA3" i="56"/>
  <c r="X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F102" i="69"/>
  <c r="S102" i="69"/>
  <c r="N102" i="69"/>
  <c r="M102" i="69"/>
  <c r="F102" i="69"/>
  <c r="A102" i="69"/>
  <c r="BF101" i="69"/>
  <c r="S101" i="69"/>
  <c r="N101" i="69"/>
  <c r="M101" i="69"/>
  <c r="F101" i="69"/>
  <c r="A101" i="69"/>
  <c r="BF100" i="69"/>
  <c r="S100" i="69"/>
  <c r="N100" i="69"/>
  <c r="M100" i="69"/>
  <c r="F100" i="69"/>
  <c r="A100" i="69"/>
  <c r="BF99" i="69"/>
  <c r="S99" i="69"/>
  <c r="N99" i="69"/>
  <c r="M99" i="69"/>
  <c r="F99" i="69"/>
  <c r="A99" i="69"/>
  <c r="BF98" i="69"/>
  <c r="S98" i="69"/>
  <c r="N98" i="69"/>
  <c r="M98" i="69"/>
  <c r="F98" i="69"/>
  <c r="A98" i="69"/>
  <c r="BF97" i="69"/>
  <c r="S97" i="69"/>
  <c r="N97" i="69"/>
  <c r="M97" i="69"/>
  <c r="F97" i="69"/>
  <c r="A97" i="69"/>
  <c r="BF96" i="69"/>
  <c r="S96" i="69"/>
  <c r="N96" i="69"/>
  <c r="M96" i="69"/>
  <c r="A96" i="69"/>
  <c r="BF95" i="69"/>
  <c r="S95" i="69"/>
  <c r="N95" i="69"/>
  <c r="M95" i="69"/>
  <c r="F95" i="69"/>
  <c r="A95" i="69"/>
  <c r="BF94" i="69"/>
  <c r="S94" i="69"/>
  <c r="N94" i="69"/>
  <c r="M94" i="69"/>
  <c r="F94" i="69"/>
  <c r="A94" i="69"/>
  <c r="BF93" i="69"/>
  <c r="S93" i="69"/>
  <c r="N93" i="69"/>
  <c r="M93" i="69"/>
  <c r="F93" i="69"/>
  <c r="A93" i="69"/>
  <c r="BF92" i="69"/>
  <c r="S92" i="69"/>
  <c r="N92" i="69"/>
  <c r="M92" i="69"/>
  <c r="F92" i="69"/>
  <c r="A92" i="69"/>
  <c r="BF91" i="69"/>
  <c r="S91" i="69"/>
  <c r="N91" i="69"/>
  <c r="M91" i="69"/>
  <c r="F91" i="69"/>
  <c r="A91" i="69"/>
  <c r="BF90" i="69"/>
  <c r="S90" i="69"/>
  <c r="N90" i="69"/>
  <c r="M90" i="69"/>
  <c r="F90" i="69"/>
  <c r="A90" i="69"/>
  <c r="BF89" i="69"/>
  <c r="S89" i="69"/>
  <c r="N89" i="69"/>
  <c r="M89" i="69"/>
  <c r="F89" i="69"/>
  <c r="A89" i="69"/>
  <c r="BF88" i="69"/>
  <c r="S88" i="69"/>
  <c r="N88" i="69"/>
  <c r="M88" i="69"/>
  <c r="F88" i="69"/>
  <c r="A88" i="69"/>
  <c r="BF87" i="69"/>
  <c r="S87" i="69"/>
  <c r="N87" i="69"/>
  <c r="M87" i="69"/>
  <c r="F87" i="69"/>
  <c r="A87" i="69"/>
  <c r="BF86" i="69"/>
  <c r="S86" i="69"/>
  <c r="N86" i="69"/>
  <c r="M86" i="69"/>
  <c r="F86" i="69"/>
  <c r="A86" i="69"/>
  <c r="BF85" i="69"/>
  <c r="S85" i="69"/>
  <c r="N85" i="69"/>
  <c r="M85" i="69"/>
  <c r="F85" i="69"/>
  <c r="A85" i="69"/>
  <c r="BF84" i="69"/>
  <c r="S84" i="69"/>
  <c r="N84" i="69"/>
  <c r="M84" i="69"/>
  <c r="F84" i="69"/>
  <c r="A84" i="69"/>
  <c r="BF83" i="69"/>
  <c r="S83" i="69"/>
  <c r="N83" i="69"/>
  <c r="M83" i="69"/>
  <c r="F83" i="69"/>
  <c r="A83" i="69"/>
  <c r="BF82" i="69"/>
  <c r="S82" i="69"/>
  <c r="N82" i="69"/>
  <c r="M82" i="69"/>
  <c r="F82" i="69"/>
  <c r="A82" i="69"/>
  <c r="BF81" i="69"/>
  <c r="S81" i="69"/>
  <c r="N81" i="69"/>
  <c r="M81" i="69"/>
  <c r="F81" i="69"/>
  <c r="A81" i="69"/>
  <c r="BF80" i="69"/>
  <c r="S80" i="69"/>
  <c r="N80" i="69"/>
  <c r="M80" i="69"/>
  <c r="F80" i="69"/>
  <c r="A80" i="69"/>
  <c r="BF79" i="69"/>
  <c r="S79" i="69"/>
  <c r="N79" i="69"/>
  <c r="M79" i="69"/>
  <c r="F79" i="69"/>
  <c r="A79" i="69"/>
  <c r="BF78" i="69"/>
  <c r="S78" i="69"/>
  <c r="N78" i="69"/>
  <c r="M78" i="69"/>
  <c r="F78" i="69"/>
  <c r="A78" i="69"/>
  <c r="BF77" i="69"/>
  <c r="S77" i="69"/>
  <c r="N77" i="69"/>
  <c r="M77" i="69"/>
  <c r="F77" i="69"/>
  <c r="A77" i="69"/>
  <c r="BF76" i="69"/>
  <c r="S76" i="69"/>
  <c r="N76" i="69"/>
  <c r="M76" i="69"/>
  <c r="F76" i="69"/>
  <c r="A76" i="69"/>
  <c r="BF75" i="69"/>
  <c r="S75" i="69"/>
  <c r="N75" i="69"/>
  <c r="M75" i="69"/>
  <c r="F75" i="69"/>
  <c r="A75" i="69"/>
  <c r="BF74" i="69"/>
  <c r="S74" i="69"/>
  <c r="N74" i="69"/>
  <c r="M74" i="69"/>
  <c r="F74" i="69"/>
  <c r="A74" i="69"/>
  <c r="BF73" i="69"/>
  <c r="S73" i="69"/>
  <c r="N73" i="69"/>
  <c r="M73" i="69"/>
  <c r="F73" i="69"/>
  <c r="A73" i="69"/>
  <c r="BF72" i="69"/>
  <c r="S72" i="69"/>
  <c r="N72" i="69"/>
  <c r="M72" i="69"/>
  <c r="F72" i="69"/>
  <c r="S71" i="69"/>
  <c r="O71" i="69"/>
  <c r="N71" i="69"/>
  <c r="P71" i="69" s="1"/>
  <c r="M71" i="69"/>
  <c r="F71" i="69"/>
  <c r="S70" i="69"/>
  <c r="O70" i="69"/>
  <c r="N70" i="69"/>
  <c r="M70" i="69"/>
  <c r="F70" i="69"/>
  <c r="BF69" i="69"/>
  <c r="S69" i="69"/>
  <c r="N69" i="69"/>
  <c r="M69" i="69"/>
  <c r="F69" i="69"/>
  <c r="A69" i="69"/>
  <c r="BF68" i="69"/>
  <c r="S68" i="69"/>
  <c r="N68" i="69"/>
  <c r="M68" i="69"/>
  <c r="F68" i="69"/>
  <c r="A68" i="69"/>
  <c r="BF67" i="69"/>
  <c r="S67" i="69"/>
  <c r="N67" i="69"/>
  <c r="M67" i="69"/>
  <c r="F67" i="69"/>
  <c r="A67" i="69"/>
  <c r="BF66" i="69"/>
  <c r="S66" i="69"/>
  <c r="N66" i="69"/>
  <c r="M66" i="69"/>
  <c r="F66" i="69"/>
  <c r="A66" i="69"/>
  <c r="BF65" i="69"/>
  <c r="S65" i="69"/>
  <c r="N65" i="69"/>
  <c r="M65" i="69"/>
  <c r="F65" i="69"/>
  <c r="A65" i="69"/>
  <c r="BF64" i="69"/>
  <c r="S64" i="69"/>
  <c r="N64" i="69"/>
  <c r="M64" i="69"/>
  <c r="F64" i="69"/>
  <c r="A64" i="69"/>
  <c r="BF63" i="69"/>
  <c r="S63" i="69"/>
  <c r="N63" i="69"/>
  <c r="M63" i="69"/>
  <c r="F63" i="69"/>
  <c r="A63" i="69"/>
  <c r="BF62" i="69"/>
  <c r="S62" i="69"/>
  <c r="N62" i="69"/>
  <c r="M62" i="69"/>
  <c r="F62" i="69"/>
  <c r="A62" i="69"/>
  <c r="BF61" i="69"/>
  <c r="S61" i="69"/>
  <c r="O61" i="69"/>
  <c r="N61" i="69"/>
  <c r="R61" i="69" s="1"/>
  <c r="M61" i="69"/>
  <c r="F61" i="69"/>
  <c r="BF60" i="69"/>
  <c r="S60" i="69"/>
  <c r="N60" i="69"/>
  <c r="M60" i="69"/>
  <c r="F60" i="69"/>
  <c r="A60" i="69"/>
  <c r="BF59" i="69"/>
  <c r="S59" i="69"/>
  <c r="N59" i="69"/>
  <c r="M59" i="69"/>
  <c r="F59" i="69"/>
  <c r="A59" i="69"/>
  <c r="BF58" i="69"/>
  <c r="S58" i="69"/>
  <c r="N58" i="69"/>
  <c r="M58" i="69"/>
  <c r="F58" i="69"/>
  <c r="A58" i="69"/>
  <c r="BF57" i="69"/>
  <c r="S57" i="69"/>
  <c r="N57" i="69"/>
  <c r="M57" i="69"/>
  <c r="F57" i="69"/>
  <c r="BF56" i="69"/>
  <c r="S56" i="69"/>
  <c r="O56" i="69"/>
  <c r="N56" i="69"/>
  <c r="Q56" i="69" s="1"/>
  <c r="M56" i="69"/>
  <c r="F56" i="69"/>
  <c r="BF55" i="69"/>
  <c r="S55" i="69"/>
  <c r="N55" i="69"/>
  <c r="M55" i="69"/>
  <c r="F55" i="69"/>
  <c r="A55" i="69"/>
  <c r="BF54" i="69"/>
  <c r="S54" i="69"/>
  <c r="N54" i="69"/>
  <c r="M54" i="69"/>
  <c r="F54" i="69"/>
  <c r="A54" i="69"/>
  <c r="BF53" i="69"/>
  <c r="S53" i="69"/>
  <c r="N53" i="69"/>
  <c r="M53" i="69"/>
  <c r="F53" i="69"/>
  <c r="A53" i="69"/>
  <c r="BF52" i="69"/>
  <c r="S52" i="69"/>
  <c r="N52" i="69"/>
  <c r="M52" i="69"/>
  <c r="F52" i="69"/>
  <c r="A52" i="69"/>
  <c r="BF51" i="69"/>
  <c r="S51" i="69"/>
  <c r="N51" i="69"/>
  <c r="M51" i="69"/>
  <c r="F51" i="69"/>
  <c r="A51" i="69"/>
  <c r="BF50" i="69"/>
  <c r="S50" i="69"/>
  <c r="N50" i="69"/>
  <c r="M50" i="69"/>
  <c r="F50" i="69"/>
  <c r="A50" i="69"/>
  <c r="BF49" i="69"/>
  <c r="S49" i="69"/>
  <c r="N49" i="69"/>
  <c r="M49" i="69"/>
  <c r="F49" i="69"/>
  <c r="A49" i="69"/>
  <c r="BF48" i="69"/>
  <c r="S48" i="69"/>
  <c r="N48" i="69"/>
  <c r="M48" i="69"/>
  <c r="F48" i="69"/>
  <c r="A48" i="69"/>
  <c r="BF47" i="69"/>
  <c r="S47" i="69"/>
  <c r="N47" i="69"/>
  <c r="M47" i="69"/>
  <c r="F47" i="69"/>
  <c r="A47" i="69"/>
  <c r="BF46" i="69"/>
  <c r="S46" i="69"/>
  <c r="N46" i="69"/>
  <c r="M46" i="69"/>
  <c r="F46" i="69"/>
  <c r="A46" i="69"/>
  <c r="BF45" i="69"/>
  <c r="S45" i="69"/>
  <c r="N45" i="69"/>
  <c r="M45" i="69"/>
  <c r="F45" i="69"/>
  <c r="A45" i="69"/>
  <c r="BF44" i="69"/>
  <c r="S44" i="69"/>
  <c r="N44" i="69"/>
  <c r="M44" i="69"/>
  <c r="F44" i="69"/>
  <c r="A44" i="69"/>
  <c r="BF43" i="69"/>
  <c r="S43" i="69"/>
  <c r="N43" i="69"/>
  <c r="M43" i="69"/>
  <c r="F43" i="69"/>
  <c r="A43" i="69"/>
  <c r="BF42" i="69"/>
  <c r="S42" i="69"/>
  <c r="N42" i="69"/>
  <c r="M42" i="69"/>
  <c r="F42" i="69"/>
  <c r="A42" i="69"/>
  <c r="S41" i="69"/>
  <c r="O41" i="69"/>
  <c r="N41" i="69"/>
  <c r="P41" i="69" s="1"/>
  <c r="M41" i="69"/>
  <c r="F41" i="69"/>
  <c r="BF40" i="69"/>
  <c r="S40" i="69"/>
  <c r="N40" i="69"/>
  <c r="M40" i="69"/>
  <c r="F40" i="69"/>
  <c r="A40" i="69"/>
  <c r="BF39" i="69"/>
  <c r="S39" i="69"/>
  <c r="N39" i="69"/>
  <c r="M39" i="69"/>
  <c r="F39" i="69"/>
  <c r="A39" i="69"/>
  <c r="BF38" i="69"/>
  <c r="S38" i="69"/>
  <c r="N38" i="69"/>
  <c r="M38" i="69"/>
  <c r="F38" i="69"/>
  <c r="A38" i="69"/>
  <c r="BF37" i="69"/>
  <c r="S37" i="69"/>
  <c r="N37" i="69"/>
  <c r="M37" i="69"/>
  <c r="F37" i="69"/>
  <c r="A37" i="69"/>
  <c r="BF36" i="69"/>
  <c r="S36" i="69"/>
  <c r="N36" i="69"/>
  <c r="M36" i="69"/>
  <c r="F36" i="69"/>
  <c r="A36" i="69"/>
  <c r="BF35" i="69"/>
  <c r="S35" i="69"/>
  <c r="N35" i="69"/>
  <c r="M35" i="69"/>
  <c r="F35" i="69"/>
  <c r="A35" i="69"/>
  <c r="BF34" i="69"/>
  <c r="S34" i="69"/>
  <c r="N34" i="69"/>
  <c r="M34" i="69"/>
  <c r="F34" i="69"/>
  <c r="A34" i="69"/>
  <c r="S33" i="69"/>
  <c r="O33" i="69"/>
  <c r="N33" i="69"/>
  <c r="R33" i="69" s="1"/>
  <c r="M33" i="69"/>
  <c r="F33" i="69"/>
  <c r="BF32" i="69"/>
  <c r="S32" i="69"/>
  <c r="N32" i="69"/>
  <c r="M32" i="69"/>
  <c r="F32" i="69"/>
  <c r="A32" i="69"/>
  <c r="BF31" i="69"/>
  <c r="S31" i="69"/>
  <c r="N31" i="69"/>
  <c r="M31" i="69"/>
  <c r="F31" i="69"/>
  <c r="A31" i="69"/>
  <c r="BF30" i="69"/>
  <c r="S30" i="69"/>
  <c r="N30" i="69"/>
  <c r="M30" i="69"/>
  <c r="F30" i="69"/>
  <c r="A30" i="69"/>
  <c r="BF29" i="69"/>
  <c r="S29" i="69"/>
  <c r="N29" i="69"/>
  <c r="M29" i="69"/>
  <c r="F29" i="69"/>
  <c r="A29" i="69"/>
  <c r="BF28" i="69"/>
  <c r="S28" i="69"/>
  <c r="N28" i="69"/>
  <c r="M28" i="69"/>
  <c r="F28" i="69"/>
  <c r="A28" i="69"/>
  <c r="BF27" i="69"/>
  <c r="S27" i="69"/>
  <c r="N27" i="69"/>
  <c r="M27" i="69"/>
  <c r="F27" i="69"/>
  <c r="A27" i="69"/>
  <c r="BF26" i="69"/>
  <c r="S26" i="69"/>
  <c r="N26" i="69"/>
  <c r="M26" i="69"/>
  <c r="F26" i="69"/>
  <c r="A26" i="69"/>
  <c r="BF25" i="69"/>
  <c r="S25" i="69"/>
  <c r="N25" i="69"/>
  <c r="M25" i="69"/>
  <c r="F25" i="69"/>
  <c r="A25" i="69"/>
  <c r="BF24" i="69"/>
  <c r="S24" i="69"/>
  <c r="N24" i="69"/>
  <c r="M24" i="69"/>
  <c r="F24" i="69"/>
  <c r="A24" i="69"/>
  <c r="BF23" i="69"/>
  <c r="S23" i="69"/>
  <c r="N23" i="69"/>
  <c r="M23" i="69"/>
  <c r="F23" i="69"/>
  <c r="A23" i="69"/>
  <c r="BF22" i="69"/>
  <c r="S22" i="69"/>
  <c r="N22" i="69"/>
  <c r="M22" i="69"/>
  <c r="F22" i="69"/>
  <c r="A22" i="69"/>
  <c r="BF21" i="69"/>
  <c r="S21" i="69"/>
  <c r="N21" i="69"/>
  <c r="M21" i="69"/>
  <c r="F21" i="69"/>
  <c r="A21" i="69"/>
  <c r="S20" i="69"/>
  <c r="O20" i="69"/>
  <c r="N20" i="69"/>
  <c r="R20" i="69" s="1"/>
  <c r="M20" i="69"/>
  <c r="F20" i="69"/>
  <c r="BF19" i="69"/>
  <c r="S19" i="69"/>
  <c r="N19" i="69"/>
  <c r="M19" i="69"/>
  <c r="F19" i="69"/>
  <c r="A19" i="69"/>
  <c r="BF18" i="69"/>
  <c r="S18" i="69"/>
  <c r="N18" i="69"/>
  <c r="M18" i="69"/>
  <c r="F18" i="69"/>
  <c r="A18" i="69"/>
  <c r="BF17" i="69"/>
  <c r="S17" i="69"/>
  <c r="N17" i="69"/>
  <c r="M17" i="69"/>
  <c r="F17" i="69"/>
  <c r="A17" i="69"/>
  <c r="BF16" i="69"/>
  <c r="S16" i="69"/>
  <c r="N16" i="69"/>
  <c r="M16" i="69"/>
  <c r="F16" i="69"/>
  <c r="A16" i="69"/>
  <c r="BF15" i="69"/>
  <c r="S15" i="69"/>
  <c r="N15" i="69"/>
  <c r="M15" i="69"/>
  <c r="F15" i="69"/>
  <c r="A15" i="69"/>
  <c r="BF14" i="69"/>
  <c r="S14" i="69"/>
  <c r="N14" i="69"/>
  <c r="M14" i="69"/>
  <c r="F14" i="69"/>
  <c r="A14" i="69"/>
  <c r="BF13" i="69"/>
  <c r="S13" i="69"/>
  <c r="N13" i="69"/>
  <c r="M13" i="69"/>
  <c r="F13" i="69"/>
  <c r="A13" i="69"/>
  <c r="BF12" i="69"/>
  <c r="S12" i="69"/>
  <c r="N12" i="69"/>
  <c r="M12" i="69"/>
  <c r="F12" i="69"/>
  <c r="A12" i="69"/>
  <c r="S11" i="69"/>
  <c r="O11" i="69"/>
  <c r="N11" i="69"/>
  <c r="P11" i="69" s="1"/>
  <c r="M11" i="69"/>
  <c r="F11" i="69"/>
  <c r="BF10" i="69"/>
  <c r="S10" i="69"/>
  <c r="N10" i="69"/>
  <c r="M10" i="69"/>
  <c r="F10" i="69"/>
  <c r="A10" i="69"/>
  <c r="BF9" i="69"/>
  <c r="S9" i="69"/>
  <c r="N9" i="69"/>
  <c r="M9" i="69"/>
  <c r="F9" i="69"/>
  <c r="A9" i="69"/>
  <c r="BF8" i="69"/>
  <c r="S8" i="69"/>
  <c r="N8" i="69"/>
  <c r="M8" i="69"/>
  <c r="F8" i="69"/>
  <c r="A8" i="69"/>
  <c r="S7" i="69"/>
  <c r="N7" i="69"/>
  <c r="M7" i="69"/>
  <c r="F7" i="69"/>
  <c r="A7" i="69"/>
  <c r="BA5" i="69"/>
  <c r="AX5" i="69"/>
  <c r="AU5" i="69"/>
  <c r="AR5" i="69"/>
  <c r="AO5" i="69"/>
  <c r="AL5" i="69"/>
  <c r="AK5" i="69"/>
  <c r="AJ5" i="69"/>
  <c r="AI5" i="69"/>
  <c r="AH5" i="69"/>
  <c r="AG5" i="69"/>
  <c r="AF5" i="69"/>
  <c r="AE5" i="69"/>
  <c r="AD5" i="69"/>
  <c r="AC5" i="69"/>
  <c r="Z5" i="69"/>
  <c r="W5" i="69"/>
  <c r="T5" i="69"/>
  <c r="BB3" i="69"/>
  <c r="AZ3" i="69"/>
  <c r="AY3" i="69"/>
  <c r="AW3" i="69"/>
  <c r="AV3" i="69"/>
  <c r="AS3" i="69"/>
  <c r="AQ3" i="69"/>
  <c r="AP3" i="69"/>
  <c r="AN3" i="69"/>
  <c r="AM3" i="69"/>
  <c r="AJ3" i="69"/>
  <c r="AG3" i="69"/>
  <c r="AE3" i="69"/>
  <c r="AD3" i="69"/>
  <c r="AB3" i="69"/>
  <c r="AA3" i="69"/>
  <c r="X3" i="69"/>
  <c r="U3" i="69"/>
  <c r="BF96" i="44"/>
  <c r="S96" i="44"/>
  <c r="M96" i="44"/>
  <c r="A96" i="44"/>
  <c r="BF95" i="44"/>
  <c r="S95" i="44"/>
  <c r="M95" i="44"/>
  <c r="A95" i="44"/>
  <c r="BF94" i="44"/>
  <c r="S94" i="44"/>
  <c r="M94" i="44"/>
  <c r="A94" i="44"/>
  <c r="BF93" i="44"/>
  <c r="S93" i="44"/>
  <c r="M93" i="44"/>
  <c r="A93" i="44"/>
  <c r="BF92" i="44"/>
  <c r="S92" i="44"/>
  <c r="M92" i="44"/>
  <c r="A92" i="44"/>
  <c r="BF91" i="44"/>
  <c r="M91" i="44"/>
  <c r="A91" i="44"/>
  <c r="BF90" i="44"/>
  <c r="S90" i="44"/>
  <c r="M90" i="44"/>
  <c r="A90" i="44"/>
  <c r="BF89" i="44"/>
  <c r="S89" i="44"/>
  <c r="M89" i="44"/>
  <c r="A89" i="44"/>
  <c r="BF88" i="44"/>
  <c r="S88" i="44"/>
  <c r="M88" i="44"/>
  <c r="A88" i="44"/>
  <c r="BF87" i="44"/>
  <c r="S87" i="44"/>
  <c r="M87" i="44"/>
  <c r="A87" i="44"/>
  <c r="BF86" i="44"/>
  <c r="S86" i="44"/>
  <c r="M86" i="44"/>
  <c r="A86" i="44"/>
  <c r="BF85" i="44"/>
  <c r="S85" i="44"/>
  <c r="M85" i="44"/>
  <c r="A85" i="44"/>
  <c r="BF84" i="44"/>
  <c r="S84" i="44"/>
  <c r="M84" i="44"/>
  <c r="A84" i="44"/>
  <c r="BF83" i="44"/>
  <c r="S83" i="44"/>
  <c r="M83" i="44"/>
  <c r="A83" i="44"/>
  <c r="BF82" i="44"/>
  <c r="S82" i="44"/>
  <c r="M82" i="44"/>
  <c r="A82" i="44"/>
  <c r="BF81" i="44"/>
  <c r="S81" i="44"/>
  <c r="M81" i="44"/>
  <c r="A81" i="44"/>
  <c r="BF80" i="44"/>
  <c r="S80" i="44"/>
  <c r="M80" i="44"/>
  <c r="A80" i="44"/>
  <c r="BF79" i="44"/>
  <c r="S79" i="44"/>
  <c r="M79" i="44"/>
  <c r="A79" i="44"/>
  <c r="BF78" i="44"/>
  <c r="S78" i="44"/>
  <c r="M78" i="44"/>
  <c r="A78" i="44"/>
  <c r="BF77" i="44"/>
  <c r="S77" i="44"/>
  <c r="M77" i="44"/>
  <c r="A77" i="44"/>
  <c r="BF76" i="44"/>
  <c r="S76" i="44"/>
  <c r="M76" i="44"/>
  <c r="A76" i="44"/>
  <c r="BF75" i="44"/>
  <c r="S75" i="44"/>
  <c r="M75" i="44"/>
  <c r="A75" i="44"/>
  <c r="BF74" i="44"/>
  <c r="S74" i="44"/>
  <c r="M74" i="44"/>
  <c r="A74" i="44"/>
  <c r="BF73" i="44"/>
  <c r="S73" i="44"/>
  <c r="M73" i="44"/>
  <c r="A73" i="44"/>
  <c r="BF72" i="44"/>
  <c r="S72" i="44"/>
  <c r="M72" i="44"/>
  <c r="A72" i="44"/>
  <c r="BF71" i="44"/>
  <c r="S71" i="44"/>
  <c r="M71" i="44"/>
  <c r="A71" i="44"/>
  <c r="BF70" i="44"/>
  <c r="S70" i="44"/>
  <c r="M70" i="44"/>
  <c r="A70" i="44"/>
  <c r="BF69" i="44"/>
  <c r="S69" i="44"/>
  <c r="M69" i="44"/>
  <c r="A69" i="44"/>
  <c r="BF68" i="44"/>
  <c r="S68" i="44"/>
  <c r="M68" i="44"/>
  <c r="A68" i="44"/>
  <c r="BF67" i="44"/>
  <c r="S67" i="44"/>
  <c r="M67" i="44"/>
  <c r="A67" i="44"/>
  <c r="BF66" i="44"/>
  <c r="S66" i="44"/>
  <c r="M66" i="44"/>
  <c r="A66" i="44"/>
  <c r="BF65" i="44"/>
  <c r="S65" i="44"/>
  <c r="M65" i="44"/>
  <c r="A65" i="44"/>
  <c r="BF64" i="44"/>
  <c r="S64" i="44"/>
  <c r="M64" i="44"/>
  <c r="A64" i="44"/>
  <c r="BF63" i="44"/>
  <c r="S63" i="44"/>
  <c r="M63" i="44"/>
  <c r="A63" i="44"/>
  <c r="BF62" i="44"/>
  <c r="S62" i="44"/>
  <c r="M62" i="44"/>
  <c r="A62" i="44"/>
  <c r="BF61" i="44"/>
  <c r="S61" i="44"/>
  <c r="M61" i="44"/>
  <c r="A61" i="44"/>
  <c r="BF60" i="44"/>
  <c r="S60" i="44"/>
  <c r="M60" i="44"/>
  <c r="A60" i="44"/>
  <c r="BF59" i="44"/>
  <c r="S59" i="44"/>
  <c r="M59" i="44"/>
  <c r="A59" i="44"/>
  <c r="BF58" i="44"/>
  <c r="S58" i="44"/>
  <c r="M58" i="44"/>
  <c r="A58" i="44"/>
  <c r="BF57" i="44"/>
  <c r="S57" i="44"/>
  <c r="M57" i="44"/>
  <c r="A57" i="44"/>
  <c r="BF56" i="44"/>
  <c r="S56" i="44"/>
  <c r="M56" i="44"/>
  <c r="A56" i="44"/>
  <c r="BF55" i="44"/>
  <c r="S55" i="44"/>
  <c r="M55" i="44"/>
  <c r="A55" i="44"/>
  <c r="BF54" i="44"/>
  <c r="S54" i="44"/>
  <c r="M54" i="44"/>
  <c r="A54" i="44"/>
  <c r="BF53" i="44"/>
  <c r="S53" i="44"/>
  <c r="M53" i="44"/>
  <c r="BF51" i="44"/>
  <c r="S51" i="44"/>
  <c r="M51" i="44"/>
  <c r="A51" i="44"/>
  <c r="BF50" i="44"/>
  <c r="S50" i="44"/>
  <c r="M50" i="44"/>
  <c r="A50" i="44"/>
  <c r="BF49" i="44"/>
  <c r="S49" i="44"/>
  <c r="M49" i="44"/>
  <c r="A49" i="44"/>
  <c r="BF48" i="44"/>
  <c r="S48" i="44"/>
  <c r="M48" i="44"/>
  <c r="A48" i="44"/>
  <c r="BF47" i="44"/>
  <c r="S47" i="44"/>
  <c r="M47" i="44"/>
  <c r="A47" i="44"/>
  <c r="BF46" i="44"/>
  <c r="S46" i="44"/>
  <c r="M46" i="44"/>
  <c r="A46" i="44"/>
  <c r="BF45" i="44"/>
  <c r="S45" i="44"/>
  <c r="M45" i="44"/>
  <c r="A45" i="44"/>
  <c r="BF44" i="44"/>
  <c r="S44" i="44"/>
  <c r="M44" i="44"/>
  <c r="A44" i="44"/>
  <c r="BF43" i="44"/>
  <c r="S43" i="44"/>
  <c r="M43" i="44"/>
  <c r="A43" i="44"/>
  <c r="BF42" i="44"/>
  <c r="S42" i="44"/>
  <c r="M42" i="44"/>
  <c r="A42" i="44"/>
  <c r="BF41" i="44"/>
  <c r="S41" i="44"/>
  <c r="M41" i="44"/>
  <c r="A41" i="44"/>
  <c r="BF40" i="44"/>
  <c r="S40" i="44"/>
  <c r="M40" i="44"/>
  <c r="A40" i="44"/>
  <c r="BF39" i="44"/>
  <c r="S39" i="44"/>
  <c r="M39" i="44"/>
  <c r="A39" i="44"/>
  <c r="BF38" i="44"/>
  <c r="S38" i="44"/>
  <c r="M38" i="44"/>
  <c r="A38" i="44"/>
  <c r="BF37" i="44"/>
  <c r="S37" i="44"/>
  <c r="M37" i="44"/>
  <c r="A37" i="44"/>
  <c r="BF36" i="44"/>
  <c r="S36" i="44"/>
  <c r="M36" i="44"/>
  <c r="A36" i="44"/>
  <c r="BF35" i="44"/>
  <c r="S35" i="44"/>
  <c r="M35" i="44"/>
  <c r="A35" i="44"/>
  <c r="BF34" i="44"/>
  <c r="S34" i="44"/>
  <c r="M34" i="44"/>
  <c r="A34" i="44"/>
  <c r="BF33" i="44"/>
  <c r="S33" i="44"/>
  <c r="M33" i="44"/>
  <c r="A33" i="44"/>
  <c r="BF32" i="44"/>
  <c r="S32" i="44"/>
  <c r="M32" i="44"/>
  <c r="A32" i="44"/>
  <c r="BF31" i="44"/>
  <c r="S31" i="44"/>
  <c r="M31" i="44"/>
  <c r="A31" i="44"/>
  <c r="BF30" i="44"/>
  <c r="S30" i="44"/>
  <c r="M30" i="44"/>
  <c r="A30" i="44"/>
  <c r="BF29" i="44"/>
  <c r="S29" i="44"/>
  <c r="M29" i="44"/>
  <c r="A29" i="44"/>
  <c r="BF28" i="44"/>
  <c r="S28" i="44"/>
  <c r="M28" i="44"/>
  <c r="A28" i="44"/>
  <c r="BF27" i="44"/>
  <c r="S27" i="44"/>
  <c r="M27" i="44"/>
  <c r="A27" i="44"/>
  <c r="BF26" i="44"/>
  <c r="S26" i="44"/>
  <c r="M26" i="44"/>
  <c r="A26" i="44"/>
  <c r="BF25" i="44"/>
  <c r="S25" i="44"/>
  <c r="M25" i="44"/>
  <c r="A25" i="44"/>
  <c r="BF24" i="44"/>
  <c r="S24" i="44"/>
  <c r="M24" i="44"/>
  <c r="A24" i="44"/>
  <c r="BF23" i="44"/>
  <c r="S23" i="44"/>
  <c r="M23" i="44"/>
  <c r="A23" i="44"/>
  <c r="BF22" i="44"/>
  <c r="S22" i="44"/>
  <c r="M22" i="44"/>
  <c r="A22" i="44"/>
  <c r="BF21" i="44"/>
  <c r="S21" i="44"/>
  <c r="M21" i="44"/>
  <c r="A21" i="44"/>
  <c r="BF20" i="44"/>
  <c r="S20" i="44"/>
  <c r="M20" i="44"/>
  <c r="A20" i="44"/>
  <c r="BF19" i="44"/>
  <c r="S19" i="44"/>
  <c r="M19" i="44"/>
  <c r="A19" i="44"/>
  <c r="BF18" i="44"/>
  <c r="S18" i="44"/>
  <c r="M18" i="44"/>
  <c r="A18" i="44"/>
  <c r="BF17" i="44"/>
  <c r="S17" i="44"/>
  <c r="M17" i="44"/>
  <c r="A17" i="44"/>
  <c r="BF16" i="44"/>
  <c r="M16" i="44"/>
  <c r="A16" i="44"/>
  <c r="BF15" i="44"/>
  <c r="S15" i="44"/>
  <c r="M15" i="44"/>
  <c r="A15" i="44"/>
  <c r="BF14" i="44"/>
  <c r="S14" i="44"/>
  <c r="M14" i="44"/>
  <c r="A14" i="44"/>
  <c r="BF13" i="44"/>
  <c r="S13" i="44"/>
  <c r="M13" i="44"/>
  <c r="A13" i="44"/>
  <c r="BF12" i="44"/>
  <c r="S12" i="44"/>
  <c r="M12" i="44"/>
  <c r="A12" i="44"/>
  <c r="BF11" i="44"/>
  <c r="S11" i="44"/>
  <c r="M11" i="44"/>
  <c r="A11" i="44"/>
  <c r="BF10" i="44"/>
  <c r="S10" i="44"/>
  <c r="M10" i="44"/>
  <c r="A10" i="44"/>
  <c r="BF9" i="44"/>
  <c r="S9" i="44"/>
  <c r="M9" i="44"/>
  <c r="A9" i="44"/>
  <c r="BF8" i="44"/>
  <c r="S8" i="44"/>
  <c r="M8" i="44"/>
  <c r="A8" i="44"/>
  <c r="S7" i="44"/>
  <c r="M7" i="44"/>
  <c r="A7" i="44"/>
  <c r="BA5" i="44"/>
  <c r="AX5" i="44"/>
  <c r="AU5" i="44"/>
  <c r="AR5" i="44"/>
  <c r="AO5" i="44"/>
  <c r="AL5" i="44"/>
  <c r="AI5" i="44"/>
  <c r="AF5" i="44"/>
  <c r="AC5" i="44"/>
  <c r="Z5" i="44"/>
  <c r="W5" i="44"/>
  <c r="T5" i="44"/>
  <c r="BB3" i="44"/>
  <c r="AZ3" i="44"/>
  <c r="AY3" i="44"/>
  <c r="AW3" i="44"/>
  <c r="AV3" i="44"/>
  <c r="AT3" i="44"/>
  <c r="AS3" i="44"/>
  <c r="AQ3" i="44"/>
  <c r="AP3" i="44"/>
  <c r="AN3" i="44"/>
  <c r="AM3" i="44"/>
  <c r="AK3" i="44"/>
  <c r="AJ3" i="44"/>
  <c r="AH3" i="44"/>
  <c r="AG3" i="44"/>
  <c r="AE3" i="44"/>
  <c r="AD3" i="44"/>
  <c r="AB3" i="44"/>
  <c r="AA3" i="44"/>
  <c r="Y3" i="44"/>
  <c r="X3" i="44"/>
  <c r="V3" i="44"/>
  <c r="U3" i="44"/>
  <c r="S15" i="57"/>
  <c r="O15" i="57"/>
  <c r="N15" i="57"/>
  <c r="M15" i="57"/>
  <c r="F15" i="57"/>
  <c r="E15" i="57"/>
  <c r="D15" i="57"/>
  <c r="A15" i="57"/>
  <c r="S14" i="57"/>
  <c r="O14" i="57"/>
  <c r="N14" i="57"/>
  <c r="R14" i="57" s="1"/>
  <c r="M14" i="57"/>
  <c r="L14" i="57"/>
  <c r="F14" i="57"/>
  <c r="E14" i="57"/>
  <c r="D14" i="57"/>
  <c r="A14" i="57"/>
  <c r="S13" i="57"/>
  <c r="O13" i="57"/>
  <c r="N13" i="57"/>
  <c r="M13" i="57"/>
  <c r="L13" i="57"/>
  <c r="F13" i="57"/>
  <c r="E13" i="57"/>
  <c r="D13" i="57"/>
  <c r="A13" i="57"/>
  <c r="S12" i="57"/>
  <c r="N12" i="57"/>
  <c r="R12" i="57" s="1"/>
  <c r="M12" i="57"/>
  <c r="L12" i="57"/>
  <c r="F12" i="57"/>
  <c r="E12" i="57"/>
  <c r="D12" i="57"/>
  <c r="A12" i="57"/>
  <c r="S11" i="57"/>
  <c r="O11" i="57"/>
  <c r="N11" i="57"/>
  <c r="P11" i="57" s="1"/>
  <c r="M11" i="57"/>
  <c r="L11" i="57"/>
  <c r="F11" i="57"/>
  <c r="E11" i="57"/>
  <c r="D11" i="57"/>
  <c r="A11" i="57"/>
  <c r="S10" i="57"/>
  <c r="O10" i="57"/>
  <c r="N10" i="57"/>
  <c r="R10" i="57" s="1"/>
  <c r="M10" i="57"/>
  <c r="L10" i="57"/>
  <c r="F10" i="57"/>
  <c r="E10" i="57"/>
  <c r="D10" i="57"/>
  <c r="A10" i="57"/>
  <c r="S9" i="57"/>
  <c r="O9" i="57"/>
  <c r="N9" i="57"/>
  <c r="Q9" i="57" s="1"/>
  <c r="M9" i="57"/>
  <c r="L9" i="57"/>
  <c r="F9" i="57"/>
  <c r="E9" i="57"/>
  <c r="D9" i="57"/>
  <c r="A9" i="57"/>
  <c r="S8" i="57"/>
  <c r="O8" i="57"/>
  <c r="N8" i="57"/>
  <c r="P8" i="57" s="1"/>
  <c r="M8" i="57"/>
  <c r="L8" i="57"/>
  <c r="F8" i="57"/>
  <c r="E8" i="57"/>
  <c r="D8" i="57"/>
  <c r="A8" i="57"/>
  <c r="S7" i="57"/>
  <c r="O7" i="57"/>
  <c r="N7" i="57"/>
  <c r="R7" i="57" s="1"/>
  <c r="M7" i="57"/>
  <c r="L7" i="57"/>
  <c r="F7" i="57"/>
  <c r="E7" i="57"/>
  <c r="D7" i="57"/>
  <c r="A7"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B3" i="57"/>
  <c r="AZ3" i="57"/>
  <c r="AY3" i="57"/>
  <c r="AW3" i="57"/>
  <c r="AV3" i="57"/>
  <c r="AS3" i="57"/>
  <c r="AQ3" i="57"/>
  <c r="AP3" i="57"/>
  <c r="AN3" i="57"/>
  <c r="AM3" i="57"/>
  <c r="AJ3" i="57"/>
  <c r="AG3" i="57"/>
  <c r="AE3" i="57"/>
  <c r="AD3" i="57"/>
  <c r="AD8" i="57" s="1"/>
  <c r="AB3" i="57"/>
  <c r="AA3" i="57"/>
  <c r="X3" i="57"/>
  <c r="U3" i="57"/>
  <c r="BF105" i="42"/>
  <c r="S105" i="42"/>
  <c r="O105" i="42"/>
  <c r="M105" i="42"/>
  <c r="F105" i="42"/>
  <c r="E105" i="42"/>
  <c r="D105" i="42"/>
  <c r="A105" i="42"/>
  <c r="BF104" i="42"/>
  <c r="S104" i="42"/>
  <c r="O104" i="42"/>
  <c r="N104" i="42"/>
  <c r="M104" i="42"/>
  <c r="L104" i="42"/>
  <c r="F104" i="42"/>
  <c r="E104" i="42"/>
  <c r="D104" i="42"/>
  <c r="A104" i="42"/>
  <c r="BF103" i="42"/>
  <c r="S103" i="42"/>
  <c r="O103" i="42"/>
  <c r="N103" i="42"/>
  <c r="P103" i="42" s="1"/>
  <c r="M103" i="42"/>
  <c r="L103" i="42"/>
  <c r="F103" i="42"/>
  <c r="E103" i="42"/>
  <c r="D103" i="42"/>
  <c r="A103" i="42"/>
  <c r="BF102" i="42"/>
  <c r="S102" i="42"/>
  <c r="N102" i="42"/>
  <c r="P102" i="42" s="1"/>
  <c r="M102" i="42"/>
  <c r="L102" i="42"/>
  <c r="F102" i="42"/>
  <c r="E102" i="42"/>
  <c r="D102" i="42"/>
  <c r="A102" i="42"/>
  <c r="BF101" i="42"/>
  <c r="S101" i="42"/>
  <c r="O101" i="42"/>
  <c r="N101" i="42"/>
  <c r="R101" i="42" s="1"/>
  <c r="M101" i="42"/>
  <c r="L101" i="42"/>
  <c r="F101" i="42"/>
  <c r="E101" i="42"/>
  <c r="D101" i="42"/>
  <c r="A101" i="42"/>
  <c r="BF100" i="42"/>
  <c r="S100" i="42"/>
  <c r="O100" i="42"/>
  <c r="N100" i="42"/>
  <c r="Q100" i="42" s="1"/>
  <c r="M100" i="42"/>
  <c r="L100" i="42"/>
  <c r="F100" i="42"/>
  <c r="E100" i="42"/>
  <c r="D100" i="42"/>
  <c r="A100" i="42"/>
  <c r="BF99" i="42"/>
  <c r="S99" i="42"/>
  <c r="O99" i="42"/>
  <c r="N99" i="42"/>
  <c r="R99" i="42" s="1"/>
  <c r="M99" i="42"/>
  <c r="L99" i="42"/>
  <c r="F99" i="42"/>
  <c r="E99" i="42"/>
  <c r="D99" i="42"/>
  <c r="A99" i="42"/>
  <c r="BF98" i="42"/>
  <c r="S98" i="42"/>
  <c r="O98" i="42"/>
  <c r="N98" i="42"/>
  <c r="M98" i="42"/>
  <c r="L98" i="42"/>
  <c r="F98" i="42"/>
  <c r="E98" i="42"/>
  <c r="D98" i="42"/>
  <c r="A98" i="42"/>
  <c r="BF97" i="42"/>
  <c r="S97" i="42"/>
  <c r="O97" i="42"/>
  <c r="N97" i="42"/>
  <c r="Q97" i="42" s="1"/>
  <c r="M97" i="42"/>
  <c r="L97" i="42"/>
  <c r="F97" i="42"/>
  <c r="E97" i="42"/>
  <c r="D97" i="42"/>
  <c r="A97" i="42"/>
  <c r="BF96" i="42"/>
  <c r="S96" i="42"/>
  <c r="N96" i="42"/>
  <c r="M96" i="42"/>
  <c r="L96" i="42"/>
  <c r="F96" i="42"/>
  <c r="E96" i="42"/>
  <c r="D96" i="42"/>
  <c r="C96" i="42"/>
  <c r="L95" i="42" s="1"/>
  <c r="A96" i="42"/>
  <c r="BF95" i="42"/>
  <c r="S95" i="42"/>
  <c r="N95" i="42"/>
  <c r="M95" i="42"/>
  <c r="F95" i="42"/>
  <c r="E95" i="42"/>
  <c r="D95" i="42"/>
  <c r="C95" i="42"/>
  <c r="O95" i="42" s="1"/>
  <c r="A95" i="42"/>
  <c r="BF94" i="42"/>
  <c r="S94" i="42"/>
  <c r="N94" i="42"/>
  <c r="R94" i="42" s="1"/>
  <c r="M94" i="42"/>
  <c r="F94" i="42"/>
  <c r="E94" i="42"/>
  <c r="D94" i="42"/>
  <c r="C94" i="42"/>
  <c r="A94" i="42"/>
  <c r="BF93" i="42"/>
  <c r="S93" i="42"/>
  <c r="N93" i="42"/>
  <c r="R93" i="42" s="1"/>
  <c r="M93" i="42"/>
  <c r="F93" i="42"/>
  <c r="E93" i="42"/>
  <c r="D93" i="42"/>
  <c r="C93" i="42"/>
  <c r="A93" i="42"/>
  <c r="BF92" i="42"/>
  <c r="S92" i="42"/>
  <c r="N92" i="42"/>
  <c r="R92" i="42" s="1"/>
  <c r="M92" i="42"/>
  <c r="F92" i="42"/>
  <c r="E92" i="42"/>
  <c r="D92" i="42"/>
  <c r="C92" i="42"/>
  <c r="A92" i="42"/>
  <c r="BF91" i="42"/>
  <c r="S91" i="42"/>
  <c r="N91" i="42"/>
  <c r="P91" i="42" s="1"/>
  <c r="M91" i="42"/>
  <c r="F91" i="42"/>
  <c r="E91" i="42"/>
  <c r="D91" i="42"/>
  <c r="C91" i="42"/>
  <c r="O91" i="42" s="1"/>
  <c r="A91" i="42"/>
  <c r="BF90" i="42"/>
  <c r="S90" i="42"/>
  <c r="N90" i="42"/>
  <c r="M90" i="42"/>
  <c r="F90" i="42"/>
  <c r="E90" i="42"/>
  <c r="D90" i="42"/>
  <c r="C90" i="42"/>
  <c r="O90" i="42" s="1"/>
  <c r="A90" i="42"/>
  <c r="BF89" i="42"/>
  <c r="S89" i="42"/>
  <c r="N89" i="42"/>
  <c r="R89" i="42" s="1"/>
  <c r="M89" i="42"/>
  <c r="F89" i="42"/>
  <c r="E89" i="42"/>
  <c r="D89" i="42"/>
  <c r="C89" i="42"/>
  <c r="A89" i="42"/>
  <c r="BF88" i="42"/>
  <c r="S88" i="42"/>
  <c r="N88" i="42"/>
  <c r="R88" i="42" s="1"/>
  <c r="M88" i="42"/>
  <c r="F88" i="42"/>
  <c r="E88" i="42"/>
  <c r="D88" i="42"/>
  <c r="C88" i="42"/>
  <c r="O88" i="42" s="1"/>
  <c r="A88" i="42"/>
  <c r="S87" i="42"/>
  <c r="O87" i="42"/>
  <c r="N87" i="42"/>
  <c r="M87" i="42"/>
  <c r="F87" i="42"/>
  <c r="E87" i="42"/>
  <c r="D87" i="42"/>
  <c r="A87" i="42"/>
  <c r="S86" i="42"/>
  <c r="O86" i="42"/>
  <c r="N86" i="42"/>
  <c r="M86" i="42"/>
  <c r="F86" i="42"/>
  <c r="E86" i="42"/>
  <c r="D86" i="42"/>
  <c r="A86" i="42"/>
  <c r="S85" i="42"/>
  <c r="O85" i="42"/>
  <c r="N85" i="42"/>
  <c r="M85" i="42"/>
  <c r="L85" i="42"/>
  <c r="F85" i="42"/>
  <c r="E85" i="42"/>
  <c r="D85" i="42"/>
  <c r="A85" i="42"/>
  <c r="S84" i="42"/>
  <c r="O84" i="42"/>
  <c r="N84" i="42"/>
  <c r="M84" i="42"/>
  <c r="L84" i="42"/>
  <c r="F84" i="42"/>
  <c r="E84" i="42"/>
  <c r="D84" i="42"/>
  <c r="A84" i="42"/>
  <c r="S83" i="42"/>
  <c r="O83" i="42"/>
  <c r="N83" i="42"/>
  <c r="M83" i="42"/>
  <c r="L83" i="42"/>
  <c r="F83" i="42"/>
  <c r="E83" i="42"/>
  <c r="D83" i="42"/>
  <c r="A83" i="42"/>
  <c r="S82" i="42"/>
  <c r="O82" i="42"/>
  <c r="N82" i="42"/>
  <c r="M82" i="42"/>
  <c r="L82" i="42"/>
  <c r="F82" i="42"/>
  <c r="E82" i="42"/>
  <c r="D82" i="42"/>
  <c r="A82" i="42"/>
  <c r="S81" i="42"/>
  <c r="O81" i="42"/>
  <c r="N81" i="42"/>
  <c r="M81" i="42"/>
  <c r="L81" i="42"/>
  <c r="F81" i="42"/>
  <c r="E81" i="42"/>
  <c r="D81" i="42"/>
  <c r="A81" i="42"/>
  <c r="S80" i="42"/>
  <c r="O80" i="42"/>
  <c r="N80" i="42"/>
  <c r="M80" i="42"/>
  <c r="L80" i="42"/>
  <c r="F80" i="42"/>
  <c r="E80" i="42"/>
  <c r="D80" i="42"/>
  <c r="A80" i="42"/>
  <c r="S79" i="42"/>
  <c r="O79" i="42"/>
  <c r="N79" i="42"/>
  <c r="M79" i="42"/>
  <c r="L79" i="42"/>
  <c r="F79" i="42"/>
  <c r="E79" i="42"/>
  <c r="D79" i="42"/>
  <c r="A79" i="42"/>
  <c r="S78" i="42"/>
  <c r="O78" i="42"/>
  <c r="N78" i="42"/>
  <c r="M78" i="42"/>
  <c r="L78" i="42"/>
  <c r="F78" i="42"/>
  <c r="E78" i="42"/>
  <c r="D78" i="42"/>
  <c r="A78" i="42"/>
  <c r="S77" i="42"/>
  <c r="O77" i="42"/>
  <c r="N77" i="42"/>
  <c r="M77" i="42"/>
  <c r="L77" i="42"/>
  <c r="F77" i="42"/>
  <c r="E77" i="42"/>
  <c r="D77" i="42"/>
  <c r="A77" i="42"/>
  <c r="S76" i="42"/>
  <c r="O76" i="42"/>
  <c r="N76" i="42"/>
  <c r="M76" i="42"/>
  <c r="L76" i="42"/>
  <c r="F76" i="42"/>
  <c r="E76" i="42"/>
  <c r="D76" i="42"/>
  <c r="A76" i="42"/>
  <c r="S75" i="42"/>
  <c r="O75" i="42"/>
  <c r="N75" i="42"/>
  <c r="M75" i="42"/>
  <c r="L75" i="42"/>
  <c r="F75" i="42"/>
  <c r="E75" i="42"/>
  <c r="D75" i="42"/>
  <c r="A75" i="42"/>
  <c r="S74" i="42"/>
  <c r="O74" i="42"/>
  <c r="N74" i="42"/>
  <c r="M74" i="42"/>
  <c r="L74" i="42"/>
  <c r="F74" i="42"/>
  <c r="E74" i="42"/>
  <c r="D74" i="42"/>
  <c r="A74" i="42"/>
  <c r="S73" i="42"/>
  <c r="O73" i="42"/>
  <c r="N73" i="42"/>
  <c r="M73" i="42"/>
  <c r="L73" i="42"/>
  <c r="F73" i="42"/>
  <c r="E73" i="42"/>
  <c r="D73" i="42"/>
  <c r="A73" i="42"/>
  <c r="S72" i="42"/>
  <c r="O72" i="42"/>
  <c r="N72" i="42"/>
  <c r="M72" i="42"/>
  <c r="L72" i="42"/>
  <c r="F72" i="42"/>
  <c r="E72" i="42"/>
  <c r="D72" i="42"/>
  <c r="A72" i="42"/>
  <c r="S71" i="42"/>
  <c r="O71" i="42"/>
  <c r="N71" i="42"/>
  <c r="M71" i="42"/>
  <c r="L71" i="42"/>
  <c r="F71" i="42"/>
  <c r="E71" i="42"/>
  <c r="D71" i="42"/>
  <c r="A71" i="42"/>
  <c r="S70" i="42"/>
  <c r="O70" i="42"/>
  <c r="N70" i="42"/>
  <c r="M70" i="42"/>
  <c r="L70" i="42"/>
  <c r="F70" i="42"/>
  <c r="E70" i="42"/>
  <c r="D70" i="42"/>
  <c r="A70" i="42"/>
  <c r="S69" i="42"/>
  <c r="O69" i="42"/>
  <c r="N69" i="42"/>
  <c r="M69" i="42"/>
  <c r="L69" i="42"/>
  <c r="F69" i="42"/>
  <c r="E69" i="42"/>
  <c r="D69" i="42"/>
  <c r="A69" i="42"/>
  <c r="S68" i="42"/>
  <c r="O68" i="42"/>
  <c r="N68" i="42"/>
  <c r="M68" i="42"/>
  <c r="L68" i="42"/>
  <c r="F68" i="42"/>
  <c r="E68" i="42"/>
  <c r="D68" i="42"/>
  <c r="A68" i="42"/>
  <c r="S67" i="42"/>
  <c r="O67" i="42"/>
  <c r="N67" i="42"/>
  <c r="M67" i="42"/>
  <c r="L67" i="42"/>
  <c r="F67" i="42"/>
  <c r="E67" i="42"/>
  <c r="D67" i="42"/>
  <c r="A67" i="42"/>
  <c r="S66" i="42"/>
  <c r="O66" i="42"/>
  <c r="N66" i="42"/>
  <c r="M66" i="42"/>
  <c r="L66" i="42"/>
  <c r="F66" i="42"/>
  <c r="E66" i="42"/>
  <c r="D66" i="42"/>
  <c r="A66" i="42"/>
  <c r="S65" i="42"/>
  <c r="O65" i="42"/>
  <c r="N65" i="42"/>
  <c r="M65" i="42"/>
  <c r="L65" i="42"/>
  <c r="F65" i="42"/>
  <c r="E65" i="42"/>
  <c r="D65" i="42"/>
  <c r="A65" i="42"/>
  <c r="S64" i="42"/>
  <c r="O64" i="42"/>
  <c r="N64" i="42"/>
  <c r="M64" i="42"/>
  <c r="L64" i="42"/>
  <c r="F64" i="42"/>
  <c r="E64" i="42"/>
  <c r="D64" i="42"/>
  <c r="A64" i="42"/>
  <c r="S63" i="42"/>
  <c r="O63" i="42"/>
  <c r="N63" i="42"/>
  <c r="M63" i="42"/>
  <c r="L63" i="42"/>
  <c r="F63" i="42"/>
  <c r="E63" i="42"/>
  <c r="D63" i="42"/>
  <c r="A63" i="42"/>
  <c r="S62" i="42"/>
  <c r="O62" i="42"/>
  <c r="N62" i="42"/>
  <c r="M62" i="42"/>
  <c r="L62" i="42"/>
  <c r="F62" i="42"/>
  <c r="E62" i="42"/>
  <c r="D62" i="42"/>
  <c r="A62" i="42"/>
  <c r="S61" i="42"/>
  <c r="O61" i="42"/>
  <c r="N61" i="42"/>
  <c r="M61" i="42"/>
  <c r="L61" i="42"/>
  <c r="F61" i="42"/>
  <c r="E61" i="42"/>
  <c r="D61" i="42"/>
  <c r="A61" i="42"/>
  <c r="S60" i="42"/>
  <c r="O60" i="42"/>
  <c r="N60" i="42"/>
  <c r="M60" i="42"/>
  <c r="L60" i="42"/>
  <c r="F60" i="42"/>
  <c r="E60" i="42"/>
  <c r="D60" i="42"/>
  <c r="A60" i="42"/>
  <c r="S59" i="42"/>
  <c r="O59" i="42"/>
  <c r="N59" i="42"/>
  <c r="M59" i="42"/>
  <c r="L59" i="42"/>
  <c r="F59" i="42"/>
  <c r="E59" i="42"/>
  <c r="D59" i="42"/>
  <c r="A59" i="42"/>
  <c r="S58" i="42"/>
  <c r="O58" i="42"/>
  <c r="N58" i="42"/>
  <c r="M58" i="42"/>
  <c r="L58" i="42"/>
  <c r="F58" i="42"/>
  <c r="E58" i="42"/>
  <c r="D58" i="42"/>
  <c r="A58" i="42"/>
  <c r="S57" i="42"/>
  <c r="O57" i="42"/>
  <c r="N57" i="42"/>
  <c r="M57" i="42"/>
  <c r="L57" i="42"/>
  <c r="F57" i="42"/>
  <c r="E57" i="42"/>
  <c r="D57" i="42"/>
  <c r="A57" i="42"/>
  <c r="S56" i="42"/>
  <c r="O56" i="42"/>
  <c r="N56" i="42"/>
  <c r="M56" i="42"/>
  <c r="L56" i="42"/>
  <c r="F56" i="42"/>
  <c r="E56" i="42"/>
  <c r="D56" i="42"/>
  <c r="A56" i="42"/>
  <c r="S55" i="42"/>
  <c r="O55" i="42"/>
  <c r="N55" i="42"/>
  <c r="M55" i="42"/>
  <c r="L55" i="42"/>
  <c r="F55" i="42"/>
  <c r="E55" i="42"/>
  <c r="D55" i="42"/>
  <c r="A55" i="42"/>
  <c r="S54" i="42"/>
  <c r="O54" i="42"/>
  <c r="N54" i="42"/>
  <c r="M54" i="42"/>
  <c r="L54" i="42"/>
  <c r="F54" i="42"/>
  <c r="E54" i="42"/>
  <c r="D54" i="42"/>
  <c r="A54" i="42"/>
  <c r="S53" i="42"/>
  <c r="O53" i="42"/>
  <c r="N53" i="42"/>
  <c r="M53" i="42"/>
  <c r="L53" i="42"/>
  <c r="F53" i="42"/>
  <c r="E53" i="42"/>
  <c r="D53" i="42"/>
  <c r="A53" i="42"/>
  <c r="S52" i="42"/>
  <c r="O52" i="42"/>
  <c r="N52" i="42"/>
  <c r="M52" i="42"/>
  <c r="L52" i="42"/>
  <c r="F52" i="42"/>
  <c r="E52" i="42"/>
  <c r="D52" i="42"/>
  <c r="A52" i="42"/>
  <c r="S51" i="42"/>
  <c r="O51" i="42"/>
  <c r="N51" i="42"/>
  <c r="M51" i="42"/>
  <c r="L51" i="42"/>
  <c r="F51" i="42"/>
  <c r="E51" i="42"/>
  <c r="D51" i="42"/>
  <c r="A51" i="42"/>
  <c r="S50" i="42"/>
  <c r="O50" i="42"/>
  <c r="N50" i="42"/>
  <c r="M50" i="42"/>
  <c r="L50" i="42"/>
  <c r="F50" i="42"/>
  <c r="E50" i="42"/>
  <c r="D50" i="42"/>
  <c r="S49" i="42"/>
  <c r="O49" i="42"/>
  <c r="N49" i="42"/>
  <c r="M49" i="42"/>
  <c r="L49" i="42"/>
  <c r="F49" i="42"/>
  <c r="E49" i="42"/>
  <c r="D49" i="42"/>
  <c r="A49" i="42"/>
  <c r="S48" i="42"/>
  <c r="O48" i="42"/>
  <c r="N48" i="42"/>
  <c r="M48" i="42"/>
  <c r="L48" i="42"/>
  <c r="F48" i="42"/>
  <c r="E48" i="42"/>
  <c r="D48" i="42"/>
  <c r="A48" i="42"/>
  <c r="S47" i="42"/>
  <c r="O47" i="42"/>
  <c r="N47" i="42"/>
  <c r="M47" i="42"/>
  <c r="L47" i="42"/>
  <c r="F47" i="42"/>
  <c r="E47" i="42"/>
  <c r="D47" i="42"/>
  <c r="A47" i="42"/>
  <c r="S46" i="42"/>
  <c r="O46" i="42"/>
  <c r="N46" i="42"/>
  <c r="M46" i="42"/>
  <c r="L46" i="42"/>
  <c r="F46" i="42"/>
  <c r="E46" i="42"/>
  <c r="D46" i="42"/>
  <c r="A46" i="42"/>
  <c r="S45" i="42"/>
  <c r="O45" i="42"/>
  <c r="N45" i="42"/>
  <c r="M45" i="42"/>
  <c r="L45" i="42"/>
  <c r="F45" i="42"/>
  <c r="E45" i="42"/>
  <c r="D45" i="42"/>
  <c r="A45" i="42"/>
  <c r="S44" i="42"/>
  <c r="O44" i="42"/>
  <c r="N44" i="42"/>
  <c r="M44" i="42"/>
  <c r="L44" i="42"/>
  <c r="F44" i="42"/>
  <c r="E44" i="42"/>
  <c r="D44" i="42"/>
  <c r="A44" i="42"/>
  <c r="S43" i="42"/>
  <c r="O43" i="42"/>
  <c r="N43" i="42"/>
  <c r="M43" i="42"/>
  <c r="L43" i="42"/>
  <c r="F43" i="42"/>
  <c r="E43" i="42"/>
  <c r="D43" i="42"/>
  <c r="A43" i="42"/>
  <c r="S42" i="42"/>
  <c r="O42" i="42"/>
  <c r="N42" i="42"/>
  <c r="M42" i="42"/>
  <c r="L42" i="42"/>
  <c r="F42" i="42"/>
  <c r="E42" i="42"/>
  <c r="D42" i="42"/>
  <c r="A42" i="42"/>
  <c r="S41" i="42"/>
  <c r="O41" i="42"/>
  <c r="N41" i="42"/>
  <c r="M41" i="42"/>
  <c r="L41" i="42"/>
  <c r="F41" i="42"/>
  <c r="E41" i="42"/>
  <c r="D41" i="42"/>
  <c r="A41" i="42"/>
  <c r="S40" i="42"/>
  <c r="O40" i="42"/>
  <c r="N40" i="42"/>
  <c r="M40" i="42"/>
  <c r="L40" i="42"/>
  <c r="F40" i="42"/>
  <c r="E40" i="42"/>
  <c r="D40" i="42"/>
  <c r="A40" i="42"/>
  <c r="S39" i="42"/>
  <c r="O39" i="42"/>
  <c r="N39" i="42"/>
  <c r="M39" i="42"/>
  <c r="L39" i="42"/>
  <c r="F39" i="42"/>
  <c r="E39" i="42"/>
  <c r="D39" i="42"/>
  <c r="A39" i="42"/>
  <c r="S38" i="42"/>
  <c r="O38" i="42"/>
  <c r="N38" i="42"/>
  <c r="M38" i="42"/>
  <c r="L38" i="42"/>
  <c r="F38" i="42"/>
  <c r="E38" i="42"/>
  <c r="D38" i="42"/>
  <c r="A38" i="42"/>
  <c r="S37" i="42"/>
  <c r="O37" i="42"/>
  <c r="N37" i="42"/>
  <c r="M37" i="42"/>
  <c r="L37" i="42"/>
  <c r="F37" i="42"/>
  <c r="E37" i="42"/>
  <c r="D37" i="42"/>
  <c r="A37" i="42"/>
  <c r="S36" i="42"/>
  <c r="O36" i="42"/>
  <c r="N36" i="42"/>
  <c r="M36" i="42"/>
  <c r="L36" i="42"/>
  <c r="F36" i="42"/>
  <c r="E36" i="42"/>
  <c r="D36" i="42"/>
  <c r="A36" i="42"/>
  <c r="S35" i="42"/>
  <c r="O35" i="42"/>
  <c r="N35" i="42"/>
  <c r="M35" i="42"/>
  <c r="L35" i="42"/>
  <c r="F35" i="42"/>
  <c r="E35" i="42"/>
  <c r="D35" i="42"/>
  <c r="A35" i="42"/>
  <c r="S34" i="42"/>
  <c r="O34" i="42"/>
  <c r="N34" i="42"/>
  <c r="M34" i="42"/>
  <c r="L34" i="42"/>
  <c r="F34" i="42"/>
  <c r="E34" i="42"/>
  <c r="D34" i="42"/>
  <c r="A34" i="42"/>
  <c r="S33" i="42"/>
  <c r="O33" i="42"/>
  <c r="N33" i="42"/>
  <c r="M33" i="42"/>
  <c r="L33" i="42"/>
  <c r="F33" i="42"/>
  <c r="E33" i="42"/>
  <c r="D33" i="42"/>
  <c r="A33" i="42"/>
  <c r="S32" i="42"/>
  <c r="O32" i="42"/>
  <c r="N32" i="42"/>
  <c r="M32" i="42"/>
  <c r="L32" i="42"/>
  <c r="F32" i="42"/>
  <c r="E32" i="42"/>
  <c r="D32" i="42"/>
  <c r="A32" i="42"/>
  <c r="S31" i="42"/>
  <c r="O31" i="42"/>
  <c r="N31" i="42"/>
  <c r="M31" i="42"/>
  <c r="L31" i="42"/>
  <c r="F31" i="42"/>
  <c r="E31" i="42"/>
  <c r="D31" i="42"/>
  <c r="A31" i="42"/>
  <c r="S30" i="42"/>
  <c r="O30" i="42"/>
  <c r="N30" i="42"/>
  <c r="M30" i="42"/>
  <c r="L30" i="42"/>
  <c r="F30" i="42"/>
  <c r="E30" i="42"/>
  <c r="D30" i="42"/>
  <c r="A30" i="42"/>
  <c r="S29" i="42"/>
  <c r="N29" i="42"/>
  <c r="M29" i="42"/>
  <c r="L29" i="42"/>
  <c r="F29" i="42"/>
  <c r="E29" i="42"/>
  <c r="D29" i="42"/>
  <c r="A29" i="42"/>
  <c r="S28" i="42"/>
  <c r="O28" i="42"/>
  <c r="N28" i="42"/>
  <c r="M28" i="42"/>
  <c r="L28" i="42"/>
  <c r="F28" i="42"/>
  <c r="E28" i="42"/>
  <c r="D28" i="42"/>
  <c r="A28" i="42"/>
  <c r="S27" i="42"/>
  <c r="O27" i="42"/>
  <c r="N27" i="42"/>
  <c r="M27" i="42"/>
  <c r="L27" i="42"/>
  <c r="F27" i="42"/>
  <c r="E27" i="42"/>
  <c r="D27" i="42"/>
  <c r="A27" i="42"/>
  <c r="S26" i="42"/>
  <c r="O26" i="42"/>
  <c r="N26" i="42"/>
  <c r="M26" i="42"/>
  <c r="L26" i="42"/>
  <c r="F26" i="42"/>
  <c r="E26" i="42"/>
  <c r="D26" i="42"/>
  <c r="A26" i="42"/>
  <c r="S25" i="42"/>
  <c r="O25" i="42"/>
  <c r="N25" i="42"/>
  <c r="M25" i="42"/>
  <c r="L25" i="42"/>
  <c r="F25" i="42"/>
  <c r="E25" i="42"/>
  <c r="D25" i="42"/>
  <c r="A25" i="42"/>
  <c r="S24" i="42"/>
  <c r="O24" i="42"/>
  <c r="N24" i="42"/>
  <c r="M24" i="42"/>
  <c r="L24" i="42"/>
  <c r="F24" i="42"/>
  <c r="E24" i="42"/>
  <c r="D24" i="42"/>
  <c r="A24" i="42"/>
  <c r="S23" i="42"/>
  <c r="O23" i="42"/>
  <c r="N23" i="42"/>
  <c r="M23" i="42"/>
  <c r="L23" i="42"/>
  <c r="F23" i="42"/>
  <c r="E23" i="42"/>
  <c r="D23" i="42"/>
  <c r="A23" i="42"/>
  <c r="S22" i="42"/>
  <c r="O22" i="42"/>
  <c r="N22" i="42"/>
  <c r="M22" i="42"/>
  <c r="L22" i="42"/>
  <c r="F22" i="42"/>
  <c r="E22" i="42"/>
  <c r="D22" i="42"/>
  <c r="A22" i="42"/>
  <c r="S21" i="42"/>
  <c r="O21" i="42"/>
  <c r="N21" i="42"/>
  <c r="M21" i="42"/>
  <c r="L21" i="42"/>
  <c r="F21" i="42"/>
  <c r="E21" i="42"/>
  <c r="D21" i="42"/>
  <c r="A21" i="42"/>
  <c r="S20" i="42"/>
  <c r="O20" i="42"/>
  <c r="N20" i="42"/>
  <c r="M20" i="42"/>
  <c r="L20" i="42"/>
  <c r="F20" i="42"/>
  <c r="E20" i="42"/>
  <c r="D20" i="42"/>
  <c r="A20" i="42"/>
  <c r="S19" i="42"/>
  <c r="O19" i="42"/>
  <c r="N19" i="42"/>
  <c r="M19" i="42"/>
  <c r="L19" i="42"/>
  <c r="F19" i="42"/>
  <c r="E19" i="42"/>
  <c r="D19" i="42"/>
  <c r="A19" i="42"/>
  <c r="S18" i="42"/>
  <c r="O18" i="42"/>
  <c r="N18" i="42"/>
  <c r="M18" i="42"/>
  <c r="L18" i="42"/>
  <c r="F18" i="42"/>
  <c r="E18" i="42"/>
  <c r="D18" i="42"/>
  <c r="A18" i="42"/>
  <c r="S17" i="42"/>
  <c r="O17" i="42"/>
  <c r="N17" i="42"/>
  <c r="M17" i="42"/>
  <c r="L17" i="42"/>
  <c r="F17" i="42"/>
  <c r="E17" i="42"/>
  <c r="D17" i="42"/>
  <c r="A17" i="42"/>
  <c r="S16" i="42"/>
  <c r="O16" i="42"/>
  <c r="N16" i="42"/>
  <c r="M16" i="42"/>
  <c r="L16" i="42"/>
  <c r="F16" i="42"/>
  <c r="E16" i="42"/>
  <c r="D16" i="42"/>
  <c r="A16" i="42"/>
  <c r="O15" i="42"/>
  <c r="N15" i="42"/>
  <c r="M15" i="42"/>
  <c r="L15" i="42"/>
  <c r="F15" i="42"/>
  <c r="E15" i="42"/>
  <c r="D15" i="42"/>
  <c r="A15" i="42"/>
  <c r="S14" i="42"/>
  <c r="O14" i="42"/>
  <c r="N14" i="42"/>
  <c r="M14" i="42"/>
  <c r="L14" i="42"/>
  <c r="F14" i="42"/>
  <c r="E14" i="42"/>
  <c r="D14" i="42"/>
  <c r="A14" i="42"/>
  <c r="S13" i="42"/>
  <c r="O13" i="42"/>
  <c r="N13" i="42"/>
  <c r="M13" i="42"/>
  <c r="L13" i="42"/>
  <c r="F13" i="42"/>
  <c r="E13" i="42"/>
  <c r="D13" i="42"/>
  <c r="A13" i="42"/>
  <c r="S12" i="42"/>
  <c r="O12" i="42"/>
  <c r="N12" i="42"/>
  <c r="M12" i="42"/>
  <c r="F12" i="42"/>
  <c r="E12" i="42"/>
  <c r="D12" i="42"/>
  <c r="A12" i="42"/>
  <c r="S11" i="42"/>
  <c r="O11" i="42"/>
  <c r="N11" i="42"/>
  <c r="M11" i="42"/>
  <c r="L11" i="42"/>
  <c r="F11" i="42"/>
  <c r="E11" i="42"/>
  <c r="D11" i="42"/>
  <c r="A11" i="42"/>
  <c r="S10" i="42"/>
  <c r="O10" i="42"/>
  <c r="N10" i="42"/>
  <c r="M10" i="42"/>
  <c r="L10" i="42"/>
  <c r="F10" i="42"/>
  <c r="E10" i="42"/>
  <c r="D10" i="42"/>
  <c r="A10" i="42"/>
  <c r="S9" i="42"/>
  <c r="O9" i="42"/>
  <c r="N9" i="42"/>
  <c r="M9" i="42"/>
  <c r="L9" i="42"/>
  <c r="F9" i="42"/>
  <c r="E9" i="42"/>
  <c r="D9" i="42"/>
  <c r="A9" i="42"/>
  <c r="S8" i="42"/>
  <c r="O8" i="42"/>
  <c r="N8" i="42"/>
  <c r="M8" i="42"/>
  <c r="L8" i="42"/>
  <c r="F8" i="42"/>
  <c r="E8" i="42"/>
  <c r="D8" i="42"/>
  <c r="A8" i="42"/>
  <c r="S7" i="42"/>
  <c r="O7" i="42"/>
  <c r="N7" i="42"/>
  <c r="M7" i="42"/>
  <c r="L7" i="42"/>
  <c r="F7" i="42"/>
  <c r="E7" i="42"/>
  <c r="D7" i="42"/>
  <c r="A7" i="42"/>
  <c r="BC5" i="42"/>
  <c r="BB5" i="42"/>
  <c r="BA5" i="42"/>
  <c r="AZ5" i="42"/>
  <c r="AY5" i="42"/>
  <c r="AX5" i="42"/>
  <c r="AW5" i="42"/>
  <c r="AV5" i="42"/>
  <c r="AU5" i="42"/>
  <c r="AT5" i="42"/>
  <c r="AS5" i="42"/>
  <c r="AO5" i="42"/>
  <c r="AN5" i="42"/>
  <c r="AM5" i="42"/>
  <c r="AL5" i="42"/>
  <c r="AK5" i="42"/>
  <c r="AJ5" i="42"/>
  <c r="AI5" i="42"/>
  <c r="AC5" i="42"/>
  <c r="Z5" i="42"/>
  <c r="W5" i="42"/>
  <c r="T5" i="42"/>
  <c r="BB3" i="42"/>
  <c r="AZ3" i="42"/>
  <c r="AY3" i="42"/>
  <c r="AW3" i="42"/>
  <c r="AV3" i="42"/>
  <c r="AT3" i="42"/>
  <c r="AS3" i="42"/>
  <c r="AQ3" i="42"/>
  <c r="AP3" i="42"/>
  <c r="AN3" i="42"/>
  <c r="AM3" i="42"/>
  <c r="AJ3" i="42"/>
  <c r="AH3" i="42"/>
  <c r="AG3" i="42"/>
  <c r="AE3" i="42"/>
  <c r="AD3" i="42"/>
  <c r="AB3" i="42"/>
  <c r="AA3" i="42"/>
  <c r="X3" i="42"/>
  <c r="V3" i="42"/>
  <c r="U3" i="42"/>
  <c r="S100" i="41"/>
  <c r="O100" i="41"/>
  <c r="N100" i="41"/>
  <c r="M100" i="41"/>
  <c r="F100" i="41"/>
  <c r="E100" i="41"/>
  <c r="D100" i="41"/>
  <c r="A100" i="41"/>
  <c r="S99" i="41"/>
  <c r="O99" i="41"/>
  <c r="N99" i="41"/>
  <c r="M99" i="41"/>
  <c r="F99" i="41"/>
  <c r="E99" i="41"/>
  <c r="D99" i="41"/>
  <c r="A99" i="41"/>
  <c r="S98" i="41"/>
  <c r="O98" i="41"/>
  <c r="N98" i="41"/>
  <c r="M98" i="41"/>
  <c r="F98" i="41"/>
  <c r="E98" i="41"/>
  <c r="D98" i="41"/>
  <c r="A98" i="41"/>
  <c r="S97" i="41"/>
  <c r="O97" i="41"/>
  <c r="N97" i="41"/>
  <c r="M97" i="41"/>
  <c r="F97" i="41"/>
  <c r="E97" i="41"/>
  <c r="D97" i="41"/>
  <c r="A97" i="41"/>
  <c r="S96" i="41"/>
  <c r="O96" i="41"/>
  <c r="N96" i="41"/>
  <c r="M96" i="41"/>
  <c r="F96" i="41"/>
  <c r="E96" i="41"/>
  <c r="D96" i="41"/>
  <c r="A96" i="41"/>
  <c r="S95" i="41"/>
  <c r="O95" i="41"/>
  <c r="N95" i="41"/>
  <c r="M95" i="4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L74" i="41"/>
  <c r="F74" i="41"/>
  <c r="E74" i="41"/>
  <c r="D74" i="41"/>
  <c r="A74" i="41"/>
  <c r="O73" i="41"/>
  <c r="N73" i="41"/>
  <c r="M73" i="41"/>
  <c r="L73" i="41"/>
  <c r="F73" i="41"/>
  <c r="E73" i="41"/>
  <c r="D73" i="41"/>
  <c r="A73" i="41"/>
  <c r="O72" i="41"/>
  <c r="N72" i="41"/>
  <c r="M72" i="41"/>
  <c r="L72" i="41"/>
  <c r="F72" i="41"/>
  <c r="E72" i="41"/>
  <c r="D72" i="41"/>
  <c r="A72" i="41"/>
  <c r="O71" i="41"/>
  <c r="N71" i="41"/>
  <c r="M71" i="4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L40" i="41"/>
  <c r="F40" i="41"/>
  <c r="E40" i="41"/>
  <c r="D40" i="41"/>
  <c r="A40" i="41"/>
  <c r="O39" i="41"/>
  <c r="N39" i="41"/>
  <c r="M39" i="41"/>
  <c r="L39" i="41"/>
  <c r="F39" i="41"/>
  <c r="E39" i="41"/>
  <c r="D39" i="41"/>
  <c r="A39" i="41"/>
  <c r="O38" i="41"/>
  <c r="N38" i="41"/>
  <c r="M38" i="41"/>
  <c r="L38" i="41"/>
  <c r="F38" i="41"/>
  <c r="E38" i="41"/>
  <c r="D38" i="41"/>
  <c r="A38" i="41"/>
  <c r="O37" i="41"/>
  <c r="N37" i="41"/>
  <c r="M37" i="4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B3" i="41"/>
  <c r="AZ3" i="41"/>
  <c r="AY3" i="41"/>
  <c r="AW3" i="41"/>
  <c r="AV3" i="41"/>
  <c r="AS3" i="41"/>
  <c r="AQ3" i="41"/>
  <c r="AP3" i="41"/>
  <c r="AN3" i="41"/>
  <c r="AM3" i="41"/>
  <c r="AJ3" i="41"/>
  <c r="AG3" i="41"/>
  <c r="AE3" i="41"/>
  <c r="AD3" i="41"/>
  <c r="AB3" i="41"/>
  <c r="AA3" i="41"/>
  <c r="X3" i="41"/>
  <c r="U3" i="41"/>
  <c r="N16" i="40"/>
  <c r="M16" i="40"/>
  <c r="N14" i="40"/>
  <c r="M14" i="40"/>
  <c r="N13" i="40"/>
  <c r="M13" i="40"/>
  <c r="N12" i="40"/>
  <c r="M12" i="40"/>
  <c r="N10" i="40"/>
  <c r="M10" i="40"/>
  <c r="N9" i="40"/>
  <c r="M9" i="40"/>
  <c r="N8" i="40"/>
  <c r="M8" i="40"/>
  <c r="N7" i="40"/>
  <c r="M7" i="40"/>
  <c r="W5" i="40"/>
  <c r="BB3" i="40"/>
  <c r="AZ3" i="40"/>
  <c r="AY3" i="40"/>
  <c r="AW3" i="40"/>
  <c r="AV3" i="40"/>
  <c r="AS3" i="40"/>
  <c r="AQ3" i="40"/>
  <c r="AP3" i="40"/>
  <c r="AN3" i="40"/>
  <c r="AM3" i="40"/>
  <c r="AJ3" i="40"/>
  <c r="AG3" i="40"/>
  <c r="AE3" i="40"/>
  <c r="AD3" i="40"/>
  <c r="AB3" i="40"/>
  <c r="AA3" i="40"/>
  <c r="X3" i="40"/>
  <c r="U3" i="40"/>
  <c r="O12" i="39"/>
  <c r="V12" i="39" s="1"/>
  <c r="M12" i="39"/>
  <c r="A12" i="39"/>
  <c r="O11" i="39"/>
  <c r="V11" i="39" s="1"/>
  <c r="M11" i="39"/>
  <c r="A11" i="39"/>
  <c r="O10" i="39"/>
  <c r="V10" i="39" s="1"/>
  <c r="M10" i="39"/>
  <c r="A10" i="39"/>
  <c r="O9" i="39"/>
  <c r="V9" i="39" s="1"/>
  <c r="M9" i="39"/>
  <c r="A9" i="39"/>
  <c r="O8" i="39"/>
  <c r="V8" i="39" s="1"/>
  <c r="M8" i="39"/>
  <c r="A8" i="39"/>
  <c r="O7" i="39"/>
  <c r="V7" i="39" s="1"/>
  <c r="M7" i="39"/>
  <c r="A7" i="39"/>
  <c r="BA5" i="39"/>
  <c r="AZ5" i="39"/>
  <c r="AY5" i="39"/>
  <c r="AW5" i="39"/>
  <c r="AV5" i="39"/>
  <c r="AU5" i="39"/>
  <c r="AT5" i="39"/>
  <c r="AS5" i="39"/>
  <c r="AR5" i="39"/>
  <c r="AQ5" i="39"/>
  <c r="AP5" i="39"/>
  <c r="AF5" i="39"/>
  <c r="AC5" i="39"/>
  <c r="Z5" i="39"/>
  <c r="W5" i="39"/>
  <c r="BB3" i="39"/>
  <c r="AZ3" i="39"/>
  <c r="AY3" i="39"/>
  <c r="AW3" i="39"/>
  <c r="AV3" i="39"/>
  <c r="AS3" i="39"/>
  <c r="AQ3" i="39"/>
  <c r="AP3" i="39"/>
  <c r="AN3" i="39"/>
  <c r="AM3" i="39"/>
  <c r="AJ3" i="39"/>
  <c r="AG3" i="39"/>
  <c r="AE3" i="39"/>
  <c r="AD3" i="39"/>
  <c r="AB3" i="39"/>
  <c r="AA3" i="39"/>
  <c r="X3" i="39"/>
  <c r="U3" i="39"/>
  <c r="O85" i="37"/>
  <c r="Y85" i="37" s="1"/>
  <c r="N85" i="37"/>
  <c r="M85" i="37"/>
  <c r="X85" i="37" s="1"/>
  <c r="F85" i="37"/>
  <c r="E85" i="37"/>
  <c r="D85" i="37"/>
  <c r="O84" i="37"/>
  <c r="N84" i="37"/>
  <c r="M84" i="37"/>
  <c r="X84" i="37" s="1"/>
  <c r="L84" i="37"/>
  <c r="L85" i="37" s="1"/>
  <c r="F84" i="37"/>
  <c r="E84" i="37"/>
  <c r="D84" i="37"/>
  <c r="O83" i="37"/>
  <c r="Y83" i="37" s="1"/>
  <c r="N83" i="37"/>
  <c r="M83" i="37"/>
  <c r="X83" i="37" s="1"/>
  <c r="L83" i="37"/>
  <c r="F83" i="37"/>
  <c r="E83" i="37"/>
  <c r="D83" i="37"/>
  <c r="O82" i="37"/>
  <c r="Y82" i="37" s="1"/>
  <c r="N82" i="37"/>
  <c r="M82" i="37"/>
  <c r="X82" i="37" s="1"/>
  <c r="L82" i="37"/>
  <c r="F82" i="37"/>
  <c r="E82" i="37"/>
  <c r="D82" i="37"/>
  <c r="O81" i="37"/>
  <c r="N81" i="37"/>
  <c r="M81" i="37"/>
  <c r="X81" i="37" s="1"/>
  <c r="L81" i="37"/>
  <c r="F81" i="37"/>
  <c r="E81" i="37"/>
  <c r="D81" i="37"/>
  <c r="O80" i="37"/>
  <c r="N80" i="37"/>
  <c r="M80" i="37"/>
  <c r="X80" i="37" s="1"/>
  <c r="L80" i="37"/>
  <c r="F80" i="37"/>
  <c r="E80" i="37"/>
  <c r="D80" i="37"/>
  <c r="O79" i="37"/>
  <c r="N79" i="37"/>
  <c r="M79" i="37"/>
  <c r="X79" i="37" s="1"/>
  <c r="L79" i="37"/>
  <c r="F79" i="37"/>
  <c r="E79" i="37"/>
  <c r="D79" i="37"/>
  <c r="O78" i="37"/>
  <c r="N78" i="37"/>
  <c r="M78" i="37"/>
  <c r="X78" i="37" s="1"/>
  <c r="L78" i="37"/>
  <c r="F78" i="37"/>
  <c r="E78" i="37"/>
  <c r="D78" i="37"/>
  <c r="O77" i="37"/>
  <c r="N77" i="37"/>
  <c r="M77" i="37"/>
  <c r="X77" i="37" s="1"/>
  <c r="L77" i="37"/>
  <c r="F77" i="37"/>
  <c r="E77" i="37"/>
  <c r="D77" i="37"/>
  <c r="O76" i="37"/>
  <c r="N76" i="37"/>
  <c r="M76" i="37"/>
  <c r="X76" i="37" s="1"/>
  <c r="L76" i="37"/>
  <c r="F76" i="37"/>
  <c r="E76" i="37"/>
  <c r="D76" i="37"/>
  <c r="O75" i="37"/>
  <c r="N75" i="37"/>
  <c r="M75" i="37"/>
  <c r="X75" i="37" s="1"/>
  <c r="L75" i="37"/>
  <c r="F75" i="37"/>
  <c r="E75" i="37"/>
  <c r="D75" i="37"/>
  <c r="O74" i="37"/>
  <c r="Y74" i="37" s="1"/>
  <c r="N74" i="37"/>
  <c r="M74" i="37"/>
  <c r="X74" i="37" s="1"/>
  <c r="L74" i="37"/>
  <c r="F74" i="37"/>
  <c r="E74" i="37"/>
  <c r="D74" i="37"/>
  <c r="O73" i="37"/>
  <c r="Y73" i="37" s="1"/>
  <c r="N73" i="37"/>
  <c r="M73" i="37"/>
  <c r="X73" i="37" s="1"/>
  <c r="L73" i="37"/>
  <c r="F73" i="37"/>
  <c r="E73" i="37"/>
  <c r="D73" i="37"/>
  <c r="O71" i="37"/>
  <c r="N71" i="37"/>
  <c r="M71" i="37"/>
  <c r="X71" i="37" s="1"/>
  <c r="L71" i="37"/>
  <c r="F71" i="37"/>
  <c r="E71" i="37"/>
  <c r="D71" i="37"/>
  <c r="O70" i="37"/>
  <c r="N70" i="37"/>
  <c r="M70" i="37"/>
  <c r="X70" i="37" s="1"/>
  <c r="L70" i="37"/>
  <c r="F70" i="37"/>
  <c r="E70" i="37"/>
  <c r="D70" i="37"/>
  <c r="O69" i="37"/>
  <c r="N69" i="37"/>
  <c r="M69" i="37"/>
  <c r="X69" i="37" s="1"/>
  <c r="L69" i="37"/>
  <c r="F69" i="37"/>
  <c r="E69" i="37"/>
  <c r="D69" i="37"/>
  <c r="O68" i="37"/>
  <c r="N68" i="37"/>
  <c r="M68" i="37"/>
  <c r="X68" i="37" s="1"/>
  <c r="L68" i="37"/>
  <c r="F68" i="37"/>
  <c r="E68" i="37"/>
  <c r="D68" i="37"/>
  <c r="O67" i="37"/>
  <c r="N67" i="37"/>
  <c r="M67" i="37"/>
  <c r="X67" i="37" s="1"/>
  <c r="L67" i="37"/>
  <c r="F67" i="37"/>
  <c r="E67" i="37"/>
  <c r="D67" i="37"/>
  <c r="O66" i="37"/>
  <c r="N66" i="37"/>
  <c r="M66" i="37"/>
  <c r="X66" i="37" s="1"/>
  <c r="L66" i="37"/>
  <c r="F66" i="37"/>
  <c r="E66" i="37"/>
  <c r="D66" i="37"/>
  <c r="O65" i="37"/>
  <c r="Y65" i="37" s="1"/>
  <c r="N65" i="37"/>
  <c r="M65" i="37"/>
  <c r="X65" i="37" s="1"/>
  <c r="L65" i="37"/>
  <c r="F65" i="37"/>
  <c r="E65" i="37"/>
  <c r="D65" i="37"/>
  <c r="O64" i="37"/>
  <c r="Y64" i="37" s="1"/>
  <c r="N64" i="37"/>
  <c r="M64" i="37"/>
  <c r="X64" i="37" s="1"/>
  <c r="L64" i="37"/>
  <c r="F64" i="37"/>
  <c r="E64" i="37"/>
  <c r="D64" i="37"/>
  <c r="O63" i="37"/>
  <c r="N63" i="37"/>
  <c r="M63" i="37"/>
  <c r="X63" i="37" s="1"/>
  <c r="L63" i="37"/>
  <c r="F63" i="37"/>
  <c r="E63" i="37"/>
  <c r="D63" i="37"/>
  <c r="O62" i="37"/>
  <c r="N62" i="37"/>
  <c r="M62" i="37"/>
  <c r="X62" i="37" s="1"/>
  <c r="L62" i="37"/>
  <c r="F62" i="37"/>
  <c r="E62" i="37"/>
  <c r="D62" i="37"/>
  <c r="O61" i="37"/>
  <c r="N61" i="37"/>
  <c r="M61" i="37"/>
  <c r="X61" i="37" s="1"/>
  <c r="L61" i="37"/>
  <c r="F61" i="37"/>
  <c r="E61" i="37"/>
  <c r="D61" i="37"/>
  <c r="O60" i="37"/>
  <c r="N60" i="37"/>
  <c r="M60" i="37"/>
  <c r="X60" i="37" s="1"/>
  <c r="L60" i="37"/>
  <c r="F60" i="37"/>
  <c r="E60" i="37"/>
  <c r="D60" i="37"/>
  <c r="O59" i="37"/>
  <c r="N59" i="37"/>
  <c r="M59" i="37"/>
  <c r="X59" i="37" s="1"/>
  <c r="L59" i="37"/>
  <c r="F59" i="37"/>
  <c r="E59" i="37"/>
  <c r="D59" i="37"/>
  <c r="O58" i="37"/>
  <c r="N58" i="37"/>
  <c r="M58" i="37"/>
  <c r="X58" i="37" s="1"/>
  <c r="L58" i="37"/>
  <c r="F58" i="37"/>
  <c r="E58" i="37"/>
  <c r="D58" i="37"/>
  <c r="O57" i="37"/>
  <c r="Y57" i="37" s="1"/>
  <c r="N57" i="37"/>
  <c r="M57" i="37"/>
  <c r="X57" i="37" s="1"/>
  <c r="L57" i="37"/>
  <c r="F57" i="37"/>
  <c r="E57" i="37"/>
  <c r="D57" i="37"/>
  <c r="O56" i="37"/>
  <c r="Y56" i="37" s="1"/>
  <c r="N56" i="37"/>
  <c r="M56" i="37"/>
  <c r="X56" i="37" s="1"/>
  <c r="L56" i="37"/>
  <c r="F56" i="37"/>
  <c r="E56" i="37"/>
  <c r="D56" i="37"/>
  <c r="O55" i="37"/>
  <c r="N55" i="37"/>
  <c r="M55" i="37"/>
  <c r="X55" i="37" s="1"/>
  <c r="L55" i="37"/>
  <c r="F55" i="37"/>
  <c r="E55" i="37"/>
  <c r="D55" i="37"/>
  <c r="O54" i="37"/>
  <c r="N54" i="37"/>
  <c r="M54" i="37"/>
  <c r="X54" i="37" s="1"/>
  <c r="L54" i="37"/>
  <c r="F54" i="37"/>
  <c r="E54" i="37"/>
  <c r="D54" i="37"/>
  <c r="O53" i="37"/>
  <c r="N53" i="37"/>
  <c r="M53" i="37"/>
  <c r="X53" i="37" s="1"/>
  <c r="L53" i="37"/>
  <c r="F53" i="37"/>
  <c r="E53" i="37"/>
  <c r="D53" i="37"/>
  <c r="O52" i="37"/>
  <c r="N52" i="37"/>
  <c r="M52" i="37"/>
  <c r="X52" i="37" s="1"/>
  <c r="L52" i="37"/>
  <c r="F52" i="37"/>
  <c r="E52" i="37"/>
  <c r="D52" i="37"/>
  <c r="O51" i="37"/>
  <c r="N51" i="37"/>
  <c r="M51" i="37"/>
  <c r="X51" i="37" s="1"/>
  <c r="L51" i="37"/>
  <c r="F51" i="37"/>
  <c r="E51" i="37"/>
  <c r="D51" i="37"/>
  <c r="O50" i="37"/>
  <c r="N50" i="37"/>
  <c r="M50" i="37"/>
  <c r="X50" i="37" s="1"/>
  <c r="L50" i="37"/>
  <c r="F50" i="37"/>
  <c r="E50" i="37"/>
  <c r="D50" i="37"/>
  <c r="O49" i="37"/>
  <c r="Y49" i="37" s="1"/>
  <c r="N49" i="37"/>
  <c r="M49" i="37"/>
  <c r="X49" i="37" s="1"/>
  <c r="L49" i="37"/>
  <c r="F49" i="37"/>
  <c r="E49" i="37"/>
  <c r="D49" i="37"/>
  <c r="O48" i="37"/>
  <c r="Y48" i="37" s="1"/>
  <c r="N48" i="37"/>
  <c r="M48" i="37"/>
  <c r="X48" i="37" s="1"/>
  <c r="L48" i="37"/>
  <c r="F48" i="37"/>
  <c r="E48" i="37"/>
  <c r="D48" i="37"/>
  <c r="O47" i="37"/>
  <c r="N47" i="37"/>
  <c r="M47" i="37"/>
  <c r="X47" i="37" s="1"/>
  <c r="L47" i="37"/>
  <c r="F47" i="37"/>
  <c r="E47" i="37"/>
  <c r="D47" i="37"/>
  <c r="O46" i="37"/>
  <c r="N46" i="37"/>
  <c r="M46" i="37"/>
  <c r="X46" i="37" s="1"/>
  <c r="L46" i="37"/>
  <c r="F46" i="37"/>
  <c r="E46" i="37"/>
  <c r="D46" i="37"/>
  <c r="O45" i="37"/>
  <c r="N45" i="37"/>
  <c r="M45" i="37"/>
  <c r="X45" i="37" s="1"/>
  <c r="L45" i="37"/>
  <c r="F45" i="37"/>
  <c r="E45" i="37"/>
  <c r="D45" i="37"/>
  <c r="O44" i="37"/>
  <c r="N44" i="37"/>
  <c r="M44" i="37"/>
  <c r="X44" i="37" s="1"/>
  <c r="L44" i="37"/>
  <c r="F44" i="37"/>
  <c r="E44" i="37"/>
  <c r="D44" i="37"/>
  <c r="O43" i="37"/>
  <c r="N43" i="37"/>
  <c r="M43" i="37"/>
  <c r="X43" i="37" s="1"/>
  <c r="L43" i="37"/>
  <c r="F43" i="37"/>
  <c r="E43" i="37"/>
  <c r="D43" i="37"/>
  <c r="O42" i="37"/>
  <c r="N42" i="37"/>
  <c r="M42" i="37"/>
  <c r="X42" i="37" s="1"/>
  <c r="L42" i="37"/>
  <c r="F42" i="37"/>
  <c r="E42" i="37"/>
  <c r="D42" i="37"/>
  <c r="O41" i="37"/>
  <c r="Y41" i="37" s="1"/>
  <c r="N41" i="37"/>
  <c r="M41" i="37"/>
  <c r="X41" i="37" s="1"/>
  <c r="L41" i="37"/>
  <c r="F41" i="37"/>
  <c r="E41" i="37"/>
  <c r="D41" i="37"/>
  <c r="O40" i="37"/>
  <c r="Y40" i="37" s="1"/>
  <c r="N40" i="37"/>
  <c r="M40" i="37"/>
  <c r="X40" i="37" s="1"/>
  <c r="L40" i="37"/>
  <c r="F40" i="37"/>
  <c r="E40" i="37"/>
  <c r="D40" i="37"/>
  <c r="O39" i="37"/>
  <c r="N39" i="37"/>
  <c r="M39" i="37"/>
  <c r="X39" i="37" s="1"/>
  <c r="L39" i="37"/>
  <c r="F39" i="37"/>
  <c r="E39" i="37"/>
  <c r="D39" i="37"/>
  <c r="O38" i="37"/>
  <c r="N38" i="37"/>
  <c r="M38" i="37"/>
  <c r="X38" i="37" s="1"/>
  <c r="L38" i="37"/>
  <c r="F38" i="37"/>
  <c r="E38" i="37"/>
  <c r="D38" i="37"/>
  <c r="O37" i="37"/>
  <c r="N37" i="37"/>
  <c r="M37" i="37"/>
  <c r="L37" i="37"/>
  <c r="F37" i="37"/>
  <c r="E37" i="37"/>
  <c r="D37" i="37"/>
  <c r="O36" i="37"/>
  <c r="N36" i="37"/>
  <c r="M36" i="37"/>
  <c r="X36" i="37" s="1"/>
  <c r="L36" i="37"/>
  <c r="F36" i="37"/>
  <c r="E36" i="37"/>
  <c r="D36" i="37"/>
  <c r="O35" i="37"/>
  <c r="N35" i="37"/>
  <c r="M35" i="37"/>
  <c r="X35" i="37" s="1"/>
  <c r="L35" i="37"/>
  <c r="F35" i="37"/>
  <c r="E35" i="37"/>
  <c r="D35" i="37"/>
  <c r="O34" i="37"/>
  <c r="Y34" i="37" s="1"/>
  <c r="N34" i="37"/>
  <c r="M34" i="37"/>
  <c r="X34" i="37" s="1"/>
  <c r="L34" i="37"/>
  <c r="F34" i="37"/>
  <c r="E34" i="37"/>
  <c r="D34" i="37"/>
  <c r="O33" i="37"/>
  <c r="Y33" i="37" s="1"/>
  <c r="N33" i="37"/>
  <c r="M33" i="37"/>
  <c r="X33" i="37" s="1"/>
  <c r="L33" i="37"/>
  <c r="F33" i="37"/>
  <c r="E33" i="37"/>
  <c r="D33" i="37"/>
  <c r="O32" i="37"/>
  <c r="N32" i="37"/>
  <c r="M32" i="37"/>
  <c r="X32" i="37" s="1"/>
  <c r="L32" i="37"/>
  <c r="F32" i="37"/>
  <c r="E32" i="37"/>
  <c r="D32" i="37"/>
  <c r="O31" i="37"/>
  <c r="N31" i="37"/>
  <c r="M31" i="37"/>
  <c r="X31" i="37" s="1"/>
  <c r="L31" i="37"/>
  <c r="F31" i="37"/>
  <c r="E31" i="37"/>
  <c r="D31" i="37"/>
  <c r="O30" i="37"/>
  <c r="N30" i="37"/>
  <c r="M30" i="37"/>
  <c r="X30" i="37" s="1"/>
  <c r="L30" i="37"/>
  <c r="F30" i="37"/>
  <c r="E30" i="37"/>
  <c r="D30" i="37"/>
  <c r="O29" i="37"/>
  <c r="N29" i="37"/>
  <c r="M29" i="37"/>
  <c r="X29" i="37" s="1"/>
  <c r="L29" i="37"/>
  <c r="F29" i="37"/>
  <c r="E29" i="37"/>
  <c r="D29" i="37"/>
  <c r="O28" i="37"/>
  <c r="N28" i="37"/>
  <c r="M28" i="37"/>
  <c r="X28" i="37" s="1"/>
  <c r="L28" i="37"/>
  <c r="F28" i="37"/>
  <c r="E28" i="37"/>
  <c r="D28" i="37"/>
  <c r="O27" i="37"/>
  <c r="N27" i="37"/>
  <c r="M27" i="37"/>
  <c r="X27" i="37" s="1"/>
  <c r="L27" i="37"/>
  <c r="F27" i="37"/>
  <c r="E27" i="37"/>
  <c r="D27" i="37"/>
  <c r="O26" i="37"/>
  <c r="Y26" i="37" s="1"/>
  <c r="N26" i="37"/>
  <c r="M26" i="37"/>
  <c r="X26" i="37" s="1"/>
  <c r="L26" i="37"/>
  <c r="F26" i="37"/>
  <c r="E26" i="37"/>
  <c r="D26" i="37"/>
  <c r="O25" i="37"/>
  <c r="Y25" i="37" s="1"/>
  <c r="N25" i="37"/>
  <c r="M25" i="37"/>
  <c r="X25" i="37" s="1"/>
  <c r="L25" i="37"/>
  <c r="F25" i="37"/>
  <c r="E25" i="37"/>
  <c r="D25" i="37"/>
  <c r="O24" i="37"/>
  <c r="Y24" i="37" s="1"/>
  <c r="N24" i="37"/>
  <c r="M24" i="37"/>
  <c r="X24" i="37" s="1"/>
  <c r="L24" i="37"/>
  <c r="F24" i="37"/>
  <c r="E24" i="37"/>
  <c r="D24" i="37"/>
  <c r="O23" i="37"/>
  <c r="N23" i="37"/>
  <c r="M23" i="37"/>
  <c r="X23" i="37" s="1"/>
  <c r="L23" i="37"/>
  <c r="F23" i="37"/>
  <c r="E23" i="37"/>
  <c r="D23" i="37"/>
  <c r="O22" i="37"/>
  <c r="N22" i="37"/>
  <c r="M22" i="37"/>
  <c r="X22" i="37" s="1"/>
  <c r="L22" i="37"/>
  <c r="F22" i="37"/>
  <c r="E22" i="37"/>
  <c r="D22" i="37"/>
  <c r="O21" i="37"/>
  <c r="N21" i="37"/>
  <c r="M21" i="37"/>
  <c r="X21" i="37" s="1"/>
  <c r="L21" i="37"/>
  <c r="F21" i="37"/>
  <c r="E21" i="37"/>
  <c r="D21" i="37"/>
  <c r="O20" i="37"/>
  <c r="N20" i="37"/>
  <c r="M20" i="37"/>
  <c r="X20" i="37" s="1"/>
  <c r="L20" i="37"/>
  <c r="F20" i="37"/>
  <c r="E20" i="37"/>
  <c r="D20" i="37"/>
  <c r="N19" i="37"/>
  <c r="M19" i="37"/>
  <c r="L19" i="37"/>
  <c r="F19" i="37"/>
  <c r="E19" i="37"/>
  <c r="D19" i="37"/>
  <c r="O18" i="37"/>
  <c r="Y18" i="37" s="1"/>
  <c r="N18" i="37"/>
  <c r="M18" i="37"/>
  <c r="X18" i="37" s="1"/>
  <c r="L18" i="37"/>
  <c r="F18" i="37"/>
  <c r="E18" i="37"/>
  <c r="D18" i="37"/>
  <c r="O17" i="37"/>
  <c r="Y17" i="37" s="1"/>
  <c r="N17" i="37"/>
  <c r="M17" i="37"/>
  <c r="X17" i="37" s="1"/>
  <c r="L17" i="37"/>
  <c r="F17" i="37"/>
  <c r="E17" i="37"/>
  <c r="D17" i="37"/>
  <c r="O16" i="37"/>
  <c r="N16" i="37"/>
  <c r="M16" i="37"/>
  <c r="X16" i="37" s="1"/>
  <c r="L16" i="37"/>
  <c r="F16" i="37"/>
  <c r="E16" i="37"/>
  <c r="D16" i="37"/>
  <c r="O15" i="37"/>
  <c r="N15" i="37"/>
  <c r="M15" i="37"/>
  <c r="X15" i="37" s="1"/>
  <c r="L15" i="37"/>
  <c r="F15" i="37"/>
  <c r="E15" i="37"/>
  <c r="D15" i="37"/>
  <c r="O14" i="37"/>
  <c r="N14" i="37"/>
  <c r="M14" i="37"/>
  <c r="X14" i="37" s="1"/>
  <c r="L14" i="37"/>
  <c r="F14" i="37"/>
  <c r="E14" i="37"/>
  <c r="D14" i="37"/>
  <c r="O13" i="37"/>
  <c r="N13" i="37"/>
  <c r="M13" i="37"/>
  <c r="X13" i="37" s="1"/>
  <c r="L13" i="37"/>
  <c r="F13" i="37"/>
  <c r="E13" i="37"/>
  <c r="D13" i="37"/>
  <c r="O12" i="37"/>
  <c r="N12" i="37"/>
  <c r="M12" i="37"/>
  <c r="X12" i="37" s="1"/>
  <c r="L12" i="37"/>
  <c r="F12" i="37"/>
  <c r="E12" i="37"/>
  <c r="D12" i="37"/>
  <c r="O11" i="37"/>
  <c r="Y11" i="37" s="1"/>
  <c r="N11" i="37"/>
  <c r="M11" i="37"/>
  <c r="X11" i="37" s="1"/>
  <c r="L11" i="37"/>
  <c r="F11" i="37"/>
  <c r="E11" i="37"/>
  <c r="D11" i="37"/>
  <c r="O10" i="37"/>
  <c r="N10" i="37"/>
  <c r="M10" i="37"/>
  <c r="X10" i="37" s="1"/>
  <c r="L10" i="37"/>
  <c r="F10" i="37"/>
  <c r="E10" i="37"/>
  <c r="D10" i="37"/>
  <c r="O9" i="37"/>
  <c r="Y9" i="37" s="1"/>
  <c r="N9" i="37"/>
  <c r="M9" i="37"/>
  <c r="X9" i="37" s="1"/>
  <c r="L9" i="37"/>
  <c r="F9" i="37"/>
  <c r="E9" i="37"/>
  <c r="D9" i="37"/>
  <c r="O8" i="37"/>
  <c r="N8" i="37"/>
  <c r="M8" i="37"/>
  <c r="X8" i="37" s="1"/>
  <c r="L8" i="37"/>
  <c r="F8" i="37"/>
  <c r="E8" i="37"/>
  <c r="D8" i="37"/>
  <c r="O7" i="37"/>
  <c r="N7" i="37"/>
  <c r="M7" i="37"/>
  <c r="F7" i="37"/>
  <c r="E7" i="37"/>
  <c r="D7" i="37"/>
  <c r="BC5" i="37"/>
  <c r="BB5" i="37"/>
  <c r="BA5" i="37"/>
  <c r="AZ5" i="37"/>
  <c r="AY5" i="37"/>
  <c r="AX5" i="37"/>
  <c r="AW5" i="37"/>
  <c r="AV5" i="37"/>
  <c r="AU5" i="37"/>
  <c r="AT5" i="37"/>
  <c r="AS5" i="37"/>
  <c r="AR5" i="37"/>
  <c r="AO5" i="37"/>
  <c r="AN5" i="37"/>
  <c r="AM5" i="37"/>
  <c r="AL5" i="37"/>
  <c r="AK5" i="37"/>
  <c r="AJ5" i="37"/>
  <c r="AI5" i="37"/>
  <c r="AH5" i="37"/>
  <c r="AG5" i="37"/>
  <c r="AC5" i="37"/>
  <c r="Z5" i="37"/>
  <c r="W5" i="37"/>
  <c r="T5" i="37"/>
  <c r="BB3" i="37"/>
  <c r="AZ3" i="37"/>
  <c r="AY3" i="37"/>
  <c r="AW3" i="37"/>
  <c r="AV3" i="37"/>
  <c r="AS3" i="37"/>
  <c r="AQ3" i="37"/>
  <c r="AP3" i="37"/>
  <c r="AN3" i="37"/>
  <c r="AM3" i="37"/>
  <c r="AJ3" i="37"/>
  <c r="AG3" i="37"/>
  <c r="AE3" i="37"/>
  <c r="AD3" i="37"/>
  <c r="AB3" i="37"/>
  <c r="AA3" i="37"/>
  <c r="X3" i="37"/>
  <c r="U3" i="37"/>
  <c r="O93" i="38"/>
  <c r="N93" i="38"/>
  <c r="M93" i="38"/>
  <c r="F93" i="38"/>
  <c r="E93" i="38"/>
  <c r="D93" i="38"/>
  <c r="O92" i="38"/>
  <c r="N92" i="38"/>
  <c r="M92" i="38"/>
  <c r="L92" i="38"/>
  <c r="L93" i="38" s="1"/>
  <c r="F92" i="38"/>
  <c r="E92" i="38"/>
  <c r="D92" i="38"/>
  <c r="O91" i="38"/>
  <c r="N91" i="38"/>
  <c r="M91" i="38"/>
  <c r="L91" i="38"/>
  <c r="F91" i="38"/>
  <c r="E91" i="38"/>
  <c r="D91" i="38"/>
  <c r="O90" i="38"/>
  <c r="N90" i="38"/>
  <c r="M90" i="38"/>
  <c r="L90" i="38"/>
  <c r="F90" i="38"/>
  <c r="E90" i="38"/>
  <c r="D90" i="38"/>
  <c r="O89" i="38"/>
  <c r="N89" i="38"/>
  <c r="M89" i="38"/>
  <c r="L89" i="38"/>
  <c r="F89" i="38"/>
  <c r="E89" i="38"/>
  <c r="D89" i="38"/>
  <c r="O88" i="38"/>
  <c r="N88" i="38"/>
  <c r="M88" i="38"/>
  <c r="L88" i="38"/>
  <c r="F88" i="38"/>
  <c r="E88" i="38"/>
  <c r="D88" i="38"/>
  <c r="O87" i="38"/>
  <c r="N87" i="38"/>
  <c r="M87" i="38"/>
  <c r="L87" i="38"/>
  <c r="F87" i="38"/>
  <c r="E87" i="38"/>
  <c r="D87" i="38"/>
  <c r="O86" i="38"/>
  <c r="N86" i="38"/>
  <c r="M86" i="38"/>
  <c r="L86" i="38"/>
  <c r="F86" i="38"/>
  <c r="E86" i="38"/>
  <c r="D86" i="38"/>
  <c r="O85" i="38"/>
  <c r="N85" i="38"/>
  <c r="M85" i="38"/>
  <c r="L85" i="38"/>
  <c r="F85" i="38"/>
  <c r="E85" i="38"/>
  <c r="D85" i="38"/>
  <c r="O84" i="38"/>
  <c r="N84" i="38"/>
  <c r="M84" i="38"/>
  <c r="L84" i="38"/>
  <c r="F84" i="38"/>
  <c r="E84" i="38"/>
  <c r="D84" i="38"/>
  <c r="O83" i="38"/>
  <c r="N83" i="38"/>
  <c r="M83" i="38"/>
  <c r="L83" i="38"/>
  <c r="F83" i="38"/>
  <c r="E83" i="38"/>
  <c r="D83" i="38"/>
  <c r="O82" i="38"/>
  <c r="N82" i="38"/>
  <c r="M82" i="38"/>
  <c r="L82" i="38"/>
  <c r="F82" i="38"/>
  <c r="E82" i="38"/>
  <c r="D82" i="38"/>
  <c r="O81" i="38"/>
  <c r="N81" i="38"/>
  <c r="M81" i="38"/>
  <c r="L81" i="38"/>
  <c r="F81" i="38"/>
  <c r="E81" i="38"/>
  <c r="D81" i="38"/>
  <c r="O80" i="38"/>
  <c r="N80" i="38"/>
  <c r="M80" i="38"/>
  <c r="L80" i="38"/>
  <c r="F80" i="38"/>
  <c r="E80" i="38"/>
  <c r="D80" i="38"/>
  <c r="O79" i="38"/>
  <c r="N79" i="38"/>
  <c r="M79" i="38"/>
  <c r="L79" i="38"/>
  <c r="F79" i="38"/>
  <c r="E79" i="38"/>
  <c r="D79" i="38"/>
  <c r="O78" i="38"/>
  <c r="N78" i="38"/>
  <c r="M78" i="38"/>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L73" i="38"/>
  <c r="F73" i="38"/>
  <c r="E73" i="38"/>
  <c r="D73" i="38"/>
  <c r="O72" i="38"/>
  <c r="N72" i="38"/>
  <c r="M72" i="38"/>
  <c r="L72" i="38"/>
  <c r="F72" i="38"/>
  <c r="E72" i="38"/>
  <c r="D72" i="38"/>
  <c r="O71" i="38"/>
  <c r="N71" i="38"/>
  <c r="M71" i="38"/>
  <c r="L71" i="38"/>
  <c r="F71" i="38"/>
  <c r="E71" i="38"/>
  <c r="D71" i="38"/>
  <c r="O70" i="38"/>
  <c r="N70" i="38"/>
  <c r="M70" i="38"/>
  <c r="L70" i="38"/>
  <c r="F70" i="38"/>
  <c r="E70" i="38"/>
  <c r="D70" i="38"/>
  <c r="O69" i="38"/>
  <c r="N69" i="38"/>
  <c r="M69" i="38"/>
  <c r="L69" i="38"/>
  <c r="F69" i="38"/>
  <c r="E69" i="38"/>
  <c r="D69" i="38"/>
  <c r="O68" i="38"/>
  <c r="N68" i="38"/>
  <c r="M68" i="38"/>
  <c r="L68" i="38"/>
  <c r="F68" i="38"/>
  <c r="E68" i="38"/>
  <c r="D68" i="38"/>
  <c r="O67" i="38"/>
  <c r="N67" i="38"/>
  <c r="M67" i="38"/>
  <c r="L67" i="38"/>
  <c r="F67" i="38"/>
  <c r="E67" i="38"/>
  <c r="D67" i="38"/>
  <c r="O66" i="38"/>
  <c r="N66" i="38"/>
  <c r="M66" i="38"/>
  <c r="L66" i="38"/>
  <c r="F66" i="38"/>
  <c r="E66" i="38"/>
  <c r="D66" i="38"/>
  <c r="O65" i="38"/>
  <c r="N65" i="38"/>
  <c r="M65" i="38"/>
  <c r="L65" i="38"/>
  <c r="F65" i="38"/>
  <c r="E65" i="38"/>
  <c r="D65" i="38"/>
  <c r="O64" i="38"/>
  <c r="N64" i="38"/>
  <c r="M64" i="38"/>
  <c r="L64" i="38"/>
  <c r="F64" i="38"/>
  <c r="E64" i="38"/>
  <c r="D64" i="38"/>
  <c r="O63" i="38"/>
  <c r="N63" i="38"/>
  <c r="M63" i="38"/>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L58" i="38"/>
  <c r="F58" i="38"/>
  <c r="E58" i="38"/>
  <c r="D58" i="38"/>
  <c r="O57" i="38"/>
  <c r="N57" i="38"/>
  <c r="M57" i="38"/>
  <c r="L57" i="38"/>
  <c r="F57" i="38"/>
  <c r="E57" i="38"/>
  <c r="D57" i="38"/>
  <c r="O56" i="38"/>
  <c r="N56" i="38"/>
  <c r="M56" i="38"/>
  <c r="L56" i="38"/>
  <c r="F56" i="38"/>
  <c r="E56" i="38"/>
  <c r="D56" i="38"/>
  <c r="O55" i="38"/>
  <c r="N55" i="38"/>
  <c r="M55" i="38"/>
  <c r="L55" i="38"/>
  <c r="F55" i="38"/>
  <c r="E55" i="38"/>
  <c r="D55" i="38"/>
  <c r="O54" i="38"/>
  <c r="N54" i="38"/>
  <c r="M54" i="38"/>
  <c r="L54" i="38"/>
  <c r="F54" i="38"/>
  <c r="E54" i="38"/>
  <c r="D54" i="38"/>
  <c r="O53" i="38"/>
  <c r="N53" i="38"/>
  <c r="M53" i="38"/>
  <c r="L53" i="38"/>
  <c r="F53" i="38"/>
  <c r="E53" i="38"/>
  <c r="D53" i="38"/>
  <c r="O52" i="38"/>
  <c r="N52" i="38"/>
  <c r="M52" i="38"/>
  <c r="L52" i="38"/>
  <c r="F52" i="38"/>
  <c r="E52" i="38"/>
  <c r="D52" i="38"/>
  <c r="O51" i="38"/>
  <c r="N51" i="38"/>
  <c r="M51" i="38"/>
  <c r="L51" i="38"/>
  <c r="F51" i="38"/>
  <c r="E51" i="38"/>
  <c r="D51" i="38"/>
  <c r="O50" i="38"/>
  <c r="N50" i="38"/>
  <c r="M50" i="38"/>
  <c r="L50" i="38"/>
  <c r="F50" i="38"/>
  <c r="E50" i="38"/>
  <c r="D50" i="38"/>
  <c r="O49" i="38"/>
  <c r="N49" i="38"/>
  <c r="M49" i="38"/>
  <c r="L49" i="38"/>
  <c r="F49" i="38"/>
  <c r="E49" i="38"/>
  <c r="D49" i="38"/>
  <c r="O48" i="38"/>
  <c r="N48" i="38"/>
  <c r="M48" i="38"/>
  <c r="L48" i="38"/>
  <c r="F48" i="38"/>
  <c r="E48" i="38"/>
  <c r="D48" i="38"/>
  <c r="O47" i="38"/>
  <c r="N47" i="38"/>
  <c r="M47" i="38"/>
  <c r="L47" i="38"/>
  <c r="F47" i="38"/>
  <c r="E47" i="38"/>
  <c r="D47" i="38"/>
  <c r="O46" i="38"/>
  <c r="N46" i="38"/>
  <c r="M46" i="38"/>
  <c r="L46" i="38"/>
  <c r="F46" i="38"/>
  <c r="E46" i="38"/>
  <c r="D46" i="38"/>
  <c r="O45" i="38"/>
  <c r="N45" i="38"/>
  <c r="M45" i="38"/>
  <c r="L45" i="38"/>
  <c r="F45" i="38"/>
  <c r="E45" i="38"/>
  <c r="D45" i="38"/>
  <c r="O44" i="38"/>
  <c r="N44" i="38"/>
  <c r="M44" i="38"/>
  <c r="L44" i="38"/>
  <c r="F44" i="38"/>
  <c r="E44" i="38"/>
  <c r="D44" i="38"/>
  <c r="O43" i="38"/>
  <c r="N43" i="38"/>
  <c r="M43" i="38"/>
  <c r="L43" i="38"/>
  <c r="F43" i="38"/>
  <c r="E43" i="38"/>
  <c r="D43" i="38"/>
  <c r="O42" i="38"/>
  <c r="N42" i="38"/>
  <c r="M42" i="38"/>
  <c r="L42" i="38"/>
  <c r="F42" i="38"/>
  <c r="E42" i="38"/>
  <c r="D42" i="38"/>
  <c r="O41" i="38"/>
  <c r="N41" i="38"/>
  <c r="M41" i="38"/>
  <c r="L41" i="38"/>
  <c r="F41" i="38"/>
  <c r="E41" i="38"/>
  <c r="D41" i="38"/>
  <c r="O40" i="38"/>
  <c r="N40" i="38"/>
  <c r="M40" i="38"/>
  <c r="L40" i="38"/>
  <c r="F40" i="38"/>
  <c r="E40" i="38"/>
  <c r="D40" i="38"/>
  <c r="O39" i="38"/>
  <c r="N39" i="38"/>
  <c r="M39" i="38"/>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L34" i="38"/>
  <c r="F34" i="38"/>
  <c r="E34" i="38"/>
  <c r="D34" i="38"/>
  <c r="O33" i="38"/>
  <c r="N33" i="38"/>
  <c r="M33" i="38"/>
  <c r="L33" i="38"/>
  <c r="F33" i="38"/>
  <c r="E33" i="38"/>
  <c r="D33" i="38"/>
  <c r="O32" i="38"/>
  <c r="N32" i="38"/>
  <c r="M32" i="38"/>
  <c r="L32" i="38"/>
  <c r="F32" i="38"/>
  <c r="E32" i="38"/>
  <c r="D32" i="38"/>
  <c r="O31" i="38"/>
  <c r="N31" i="38"/>
  <c r="M31" i="38"/>
  <c r="L31" i="38"/>
  <c r="F31" i="38"/>
  <c r="E31" i="38"/>
  <c r="D31" i="38"/>
  <c r="O30" i="38"/>
  <c r="N30" i="38"/>
  <c r="M30" i="38"/>
  <c r="L30" i="38"/>
  <c r="F30" i="38"/>
  <c r="E30" i="38"/>
  <c r="D30" i="38"/>
  <c r="O29" i="38"/>
  <c r="N29" i="38"/>
  <c r="M29" i="38"/>
  <c r="L29" i="38"/>
  <c r="F29" i="38"/>
  <c r="E29" i="38"/>
  <c r="D29" i="38"/>
  <c r="O28" i="38"/>
  <c r="N28" i="38"/>
  <c r="M28" i="38"/>
  <c r="L28" i="38"/>
  <c r="F28" i="38"/>
  <c r="E28" i="38"/>
  <c r="D28" i="38"/>
  <c r="O27" i="38"/>
  <c r="N27" i="38"/>
  <c r="M27" i="38"/>
  <c r="L27" i="38"/>
  <c r="F27" i="38"/>
  <c r="E27" i="38"/>
  <c r="D27" i="38"/>
  <c r="O26" i="38"/>
  <c r="N26" i="38"/>
  <c r="M26" i="38"/>
  <c r="L26" i="38"/>
  <c r="F26" i="38"/>
  <c r="E26" i="38"/>
  <c r="D26" i="38"/>
  <c r="O25" i="38"/>
  <c r="N25" i="38"/>
  <c r="M25" i="38"/>
  <c r="L25" i="38"/>
  <c r="F25" i="38"/>
  <c r="E25" i="38"/>
  <c r="D25" i="38"/>
  <c r="O24" i="38"/>
  <c r="N24" i="38"/>
  <c r="M24" i="38"/>
  <c r="L24" i="38"/>
  <c r="F24" i="38"/>
  <c r="E24" i="38"/>
  <c r="D24" i="38"/>
  <c r="O23" i="38"/>
  <c r="N23" i="38"/>
  <c r="M23" i="38"/>
  <c r="L23" i="38"/>
  <c r="F23" i="38"/>
  <c r="E23" i="38"/>
  <c r="D23" i="38"/>
  <c r="O22" i="38"/>
  <c r="N22" i="38"/>
  <c r="M22" i="38"/>
  <c r="L22" i="38"/>
  <c r="F22" i="38"/>
  <c r="E22" i="38"/>
  <c r="D22" i="38"/>
  <c r="O21" i="38"/>
  <c r="N21" i="38"/>
  <c r="M21" i="38"/>
  <c r="L21" i="38"/>
  <c r="F21" i="38"/>
  <c r="E21" i="38"/>
  <c r="D21" i="38"/>
  <c r="O20" i="38"/>
  <c r="N20" i="38"/>
  <c r="M20" i="38"/>
  <c r="L20" i="38"/>
  <c r="F20" i="38"/>
  <c r="E20" i="38"/>
  <c r="D20" i="38"/>
  <c r="N19" i="38"/>
  <c r="M19" i="38"/>
  <c r="L19" i="38"/>
  <c r="F19" i="38"/>
  <c r="E19" i="38"/>
  <c r="D19" i="38"/>
  <c r="O18" i="38"/>
  <c r="N18" i="38"/>
  <c r="M18" i="38"/>
  <c r="L18" i="38"/>
  <c r="F18" i="38"/>
  <c r="E18" i="38"/>
  <c r="D18" i="38"/>
  <c r="O17" i="38"/>
  <c r="N17" i="38"/>
  <c r="M17" i="38"/>
  <c r="L17" i="38"/>
  <c r="F17" i="38"/>
  <c r="E17" i="38"/>
  <c r="D17" i="38"/>
  <c r="O16" i="38"/>
  <c r="N16" i="38"/>
  <c r="M16" i="38"/>
  <c r="L16" i="38"/>
  <c r="F16" i="38"/>
  <c r="E16" i="38"/>
  <c r="D16" i="38"/>
  <c r="O15" i="38"/>
  <c r="N15" i="38"/>
  <c r="M15" i="38"/>
  <c r="L15" i="38"/>
  <c r="F15" i="38"/>
  <c r="E15" i="38"/>
  <c r="D15" i="38"/>
  <c r="O14" i="38"/>
  <c r="N14" i="38"/>
  <c r="M14" i="38"/>
  <c r="L14" i="38"/>
  <c r="F14" i="38"/>
  <c r="E14" i="38"/>
  <c r="D14" i="38"/>
  <c r="O13" i="38"/>
  <c r="N13" i="38"/>
  <c r="M13" i="38"/>
  <c r="L13" i="38"/>
  <c r="F13" i="38"/>
  <c r="E13" i="38"/>
  <c r="D13" i="38"/>
  <c r="O12" i="38"/>
  <c r="N12" i="38"/>
  <c r="M12" i="38"/>
  <c r="L12" i="38"/>
  <c r="F12" i="38"/>
  <c r="E12" i="38"/>
  <c r="D12" i="38"/>
  <c r="O11" i="38"/>
  <c r="N11" i="38"/>
  <c r="M11" i="38"/>
  <c r="L11" i="38"/>
  <c r="F11" i="38"/>
  <c r="E11" i="38"/>
  <c r="D11" i="38"/>
  <c r="O10" i="38"/>
  <c r="N10" i="38"/>
  <c r="M10" i="38"/>
  <c r="L10" i="38"/>
  <c r="F10" i="38"/>
  <c r="E10" i="38"/>
  <c r="D10" i="38"/>
  <c r="O9" i="38"/>
  <c r="N9" i="38"/>
  <c r="M9" i="38"/>
  <c r="L9" i="38"/>
  <c r="F9" i="38"/>
  <c r="E9" i="38"/>
  <c r="D9" i="38"/>
  <c r="O8" i="38"/>
  <c r="N8" i="38"/>
  <c r="M8" i="38"/>
  <c r="L8" i="38"/>
  <c r="F8" i="38"/>
  <c r="E8" i="38"/>
  <c r="D8" i="38"/>
  <c r="O7" i="38"/>
  <c r="N7" i="38"/>
  <c r="M7" i="38"/>
  <c r="F7" i="38"/>
  <c r="E7" i="38"/>
  <c r="D7"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B3" i="38"/>
  <c r="AZ3" i="38"/>
  <c r="AY3" i="38"/>
  <c r="AW3" i="38"/>
  <c r="AV3" i="38"/>
  <c r="AS3" i="38"/>
  <c r="AQ3" i="38"/>
  <c r="AP3" i="38"/>
  <c r="AN3" i="38"/>
  <c r="AM3" i="38"/>
  <c r="AJ3" i="38"/>
  <c r="AG3" i="38"/>
  <c r="AE3" i="38"/>
  <c r="AD3" i="38"/>
  <c r="AB3" i="38"/>
  <c r="AA3" i="38"/>
  <c r="X3" i="38"/>
  <c r="U3" i="38"/>
  <c r="O36" i="34"/>
  <c r="N36" i="34"/>
  <c r="M36" i="34"/>
  <c r="F36" i="34"/>
  <c r="E36" i="34"/>
  <c r="D36" i="34"/>
  <c r="A36" i="34"/>
  <c r="BF35" i="34"/>
  <c r="O35" i="34"/>
  <c r="N35" i="34"/>
  <c r="M35" i="34"/>
  <c r="F35" i="34"/>
  <c r="E35" i="34"/>
  <c r="D35" i="34"/>
  <c r="A35" i="34"/>
  <c r="BF34" i="34"/>
  <c r="O34" i="34"/>
  <c r="N34" i="34"/>
  <c r="M34" i="34"/>
  <c r="U34" i="34" s="1"/>
  <c r="F34" i="34"/>
  <c r="E34" i="34"/>
  <c r="D34" i="34"/>
  <c r="A34" i="34"/>
  <c r="BF33" i="34"/>
  <c r="O33" i="34"/>
  <c r="N33" i="34"/>
  <c r="M33" i="34"/>
  <c r="F33" i="34"/>
  <c r="E33" i="34"/>
  <c r="D33" i="34"/>
  <c r="A33" i="34"/>
  <c r="BF32" i="34"/>
  <c r="O32" i="34"/>
  <c r="N32" i="34"/>
  <c r="M32" i="34"/>
  <c r="F32" i="34"/>
  <c r="E32" i="34"/>
  <c r="D32" i="34"/>
  <c r="A32" i="34"/>
  <c r="BF31" i="34"/>
  <c r="O31" i="34"/>
  <c r="N31" i="34"/>
  <c r="M31" i="34"/>
  <c r="F31" i="34"/>
  <c r="E31" i="34"/>
  <c r="D31" i="34"/>
  <c r="A31" i="34"/>
  <c r="BF30" i="34"/>
  <c r="O30" i="34"/>
  <c r="N30" i="34"/>
  <c r="M30" i="34"/>
  <c r="F30" i="34"/>
  <c r="E30" i="34"/>
  <c r="D30" i="34"/>
  <c r="A30" i="34"/>
  <c r="BF29" i="34"/>
  <c r="O29" i="34"/>
  <c r="N29" i="34"/>
  <c r="M29" i="34"/>
  <c r="F29" i="34"/>
  <c r="E29" i="34"/>
  <c r="D29" i="34"/>
  <c r="A29" i="34"/>
  <c r="BF28" i="34"/>
  <c r="O28" i="34"/>
  <c r="N28" i="34"/>
  <c r="M28" i="34"/>
  <c r="F28" i="34"/>
  <c r="E28" i="34"/>
  <c r="D28" i="34"/>
  <c r="A28" i="34"/>
  <c r="BF27" i="34"/>
  <c r="O27" i="34"/>
  <c r="N27" i="34"/>
  <c r="M27" i="34"/>
  <c r="F27" i="34"/>
  <c r="E27" i="34"/>
  <c r="D27" i="34"/>
  <c r="A27" i="34"/>
  <c r="BF26" i="34"/>
  <c r="O26" i="34"/>
  <c r="N26" i="34"/>
  <c r="M26" i="34"/>
  <c r="F26" i="34"/>
  <c r="E26" i="34"/>
  <c r="D26" i="34"/>
  <c r="A26" i="34"/>
  <c r="BF25" i="34"/>
  <c r="O25" i="34"/>
  <c r="N25" i="34"/>
  <c r="M25" i="34"/>
  <c r="F25" i="34"/>
  <c r="E25" i="34"/>
  <c r="D25" i="34"/>
  <c r="A25" i="34"/>
  <c r="BF24" i="34"/>
  <c r="O24" i="34"/>
  <c r="N24" i="34"/>
  <c r="M24" i="34"/>
  <c r="F24" i="34"/>
  <c r="E24" i="34"/>
  <c r="D24" i="34"/>
  <c r="A24" i="34"/>
  <c r="BF23" i="34"/>
  <c r="O23" i="34"/>
  <c r="N23" i="34"/>
  <c r="M23" i="34"/>
  <c r="F23" i="34"/>
  <c r="E23" i="34"/>
  <c r="D23" i="34"/>
  <c r="A23" i="34"/>
  <c r="BF22" i="34"/>
  <c r="O22" i="34"/>
  <c r="N22" i="34"/>
  <c r="M22" i="34"/>
  <c r="F22" i="34"/>
  <c r="E22" i="34"/>
  <c r="D22" i="34"/>
  <c r="A22" i="34"/>
  <c r="BF21" i="34"/>
  <c r="O21" i="34"/>
  <c r="N21" i="34"/>
  <c r="M21" i="34"/>
  <c r="F21" i="34"/>
  <c r="E21" i="34"/>
  <c r="D21" i="34"/>
  <c r="A21" i="34"/>
  <c r="BF20" i="34"/>
  <c r="O20" i="34"/>
  <c r="N20" i="34"/>
  <c r="M20" i="34"/>
  <c r="F20" i="34"/>
  <c r="E20" i="34"/>
  <c r="D20" i="34"/>
  <c r="A20" i="34"/>
  <c r="BF19" i="34"/>
  <c r="O19" i="34"/>
  <c r="N19" i="34"/>
  <c r="M19" i="34"/>
  <c r="F19" i="34"/>
  <c r="E19" i="34"/>
  <c r="D19" i="34"/>
  <c r="A19" i="34"/>
  <c r="BF18" i="34"/>
  <c r="O18" i="34"/>
  <c r="N18" i="34"/>
  <c r="M18" i="34"/>
  <c r="F18" i="34"/>
  <c r="E18" i="34"/>
  <c r="D18" i="34"/>
  <c r="A18" i="34"/>
  <c r="BF17" i="34"/>
  <c r="O17" i="34"/>
  <c r="N17" i="34"/>
  <c r="M17" i="34"/>
  <c r="F17" i="34"/>
  <c r="E17" i="34"/>
  <c r="D17" i="34"/>
  <c r="A17" i="34"/>
  <c r="BF16" i="34"/>
  <c r="O16" i="34"/>
  <c r="N16" i="34"/>
  <c r="M16" i="34"/>
  <c r="F16" i="34"/>
  <c r="E16" i="34"/>
  <c r="D16" i="34"/>
  <c r="A16" i="34"/>
  <c r="BF15" i="34"/>
  <c r="O15" i="34"/>
  <c r="N15" i="34"/>
  <c r="M15" i="34"/>
  <c r="F15" i="34"/>
  <c r="E15" i="34"/>
  <c r="D15" i="34"/>
  <c r="A15" i="34"/>
  <c r="BF14" i="34"/>
  <c r="O14" i="34"/>
  <c r="N14" i="34"/>
  <c r="M14" i="34"/>
  <c r="F14" i="34"/>
  <c r="E14" i="34"/>
  <c r="D14" i="34"/>
  <c r="A14" i="34"/>
  <c r="BF13" i="34"/>
  <c r="O13" i="34"/>
  <c r="N13" i="34"/>
  <c r="M13" i="34"/>
  <c r="F13" i="34"/>
  <c r="E13" i="34"/>
  <c r="D13" i="34"/>
  <c r="A13" i="34"/>
  <c r="BF12" i="34"/>
  <c r="O12" i="34"/>
  <c r="N12" i="34"/>
  <c r="M12" i="34"/>
  <c r="U12" i="34" s="1"/>
  <c r="F12" i="34"/>
  <c r="E12" i="34"/>
  <c r="D12" i="34"/>
  <c r="A12" i="34"/>
  <c r="BF11" i="34"/>
  <c r="AL5" i="34"/>
  <c r="O11" i="34"/>
  <c r="N11" i="34"/>
  <c r="M11" i="34"/>
  <c r="F11" i="34"/>
  <c r="E11" i="34"/>
  <c r="D11" i="34"/>
  <c r="A11" i="34"/>
  <c r="BF10" i="34"/>
  <c r="O10" i="34"/>
  <c r="N10" i="34"/>
  <c r="M10" i="34"/>
  <c r="F10" i="34"/>
  <c r="E10" i="34"/>
  <c r="D10" i="34"/>
  <c r="A10" i="34"/>
  <c r="BF9" i="34"/>
  <c r="O9" i="34"/>
  <c r="N9" i="34"/>
  <c r="M9" i="34"/>
  <c r="F9" i="34"/>
  <c r="E9" i="34"/>
  <c r="D9" i="34"/>
  <c r="A9" i="34"/>
  <c r="BF8" i="34"/>
  <c r="O8" i="34"/>
  <c r="N8" i="34"/>
  <c r="M8" i="34"/>
  <c r="F8" i="34"/>
  <c r="E8" i="34"/>
  <c r="D8" i="34"/>
  <c r="A8" i="34"/>
  <c r="O7" i="34"/>
  <c r="N7" i="34"/>
  <c r="M7" i="34"/>
  <c r="F7" i="34"/>
  <c r="E7" i="34"/>
  <c r="D7" i="34"/>
  <c r="A7" i="34"/>
  <c r="BA5" i="34"/>
  <c r="AX5" i="34"/>
  <c r="AU5" i="34"/>
  <c r="AR5" i="34"/>
  <c r="AO5" i="34"/>
  <c r="AI5" i="34"/>
  <c r="AF5" i="34"/>
  <c r="AC5" i="34"/>
  <c r="Z5" i="34"/>
  <c r="W5" i="34"/>
  <c r="T5" i="34"/>
  <c r="BB3" i="34"/>
  <c r="AZ3" i="34"/>
  <c r="AY3" i="34"/>
  <c r="AW3" i="34"/>
  <c r="AV3" i="34"/>
  <c r="AS3" i="34"/>
  <c r="AQ3" i="34"/>
  <c r="AP3" i="34"/>
  <c r="AN3" i="34"/>
  <c r="AM3" i="34"/>
  <c r="AJ3" i="34"/>
  <c r="AG3" i="34"/>
  <c r="AE3" i="34"/>
  <c r="AD3" i="34"/>
  <c r="AB3" i="34"/>
  <c r="AA3" i="34"/>
  <c r="X3" i="34"/>
  <c r="U3" i="34"/>
  <c r="U23" i="34" s="1"/>
  <c r="E64" i="69"/>
  <c r="E51" i="69"/>
  <c r="E49" i="69"/>
  <c r="E53" i="69"/>
  <c r="E27" i="69"/>
  <c r="E7" i="69"/>
  <c r="E19" i="69"/>
  <c r="E12" i="69"/>
  <c r="E76" i="69"/>
  <c r="E83" i="69"/>
  <c r="E90" i="69"/>
  <c r="E11" i="69"/>
  <c r="E87" i="69"/>
  <c r="E82" i="69"/>
  <c r="E9" i="69"/>
  <c r="E15" i="69"/>
  <c r="E68" i="69"/>
  <c r="E94" i="69"/>
  <c r="E99" i="69"/>
  <c r="E97" i="69"/>
  <c r="E77" i="69"/>
  <c r="E13" i="69"/>
  <c r="E63" i="69"/>
  <c r="E61" i="69"/>
  <c r="E60" i="69"/>
  <c r="E75" i="69"/>
  <c r="E69" i="69"/>
  <c r="E52" i="69"/>
  <c r="E46" i="69"/>
  <c r="E41" i="69"/>
  <c r="E42" i="69"/>
  <c r="E39" i="69"/>
  <c r="E38" i="69"/>
  <c r="E36" i="69"/>
  <c r="E33" i="69"/>
  <c r="E34" i="69"/>
  <c r="E29" i="69"/>
  <c r="E28" i="69"/>
  <c r="E26" i="69"/>
  <c r="E22" i="69"/>
  <c r="E20" i="69"/>
  <c r="E21" i="69"/>
  <c r="E17" i="69"/>
  <c r="E14" i="69"/>
  <c r="M23" i="16"/>
  <c r="F23" i="16"/>
  <c r="D23" i="16"/>
  <c r="M25" i="16"/>
  <c r="F25" i="16"/>
  <c r="D25" i="16"/>
  <c r="M24" i="16"/>
  <c r="F24" i="16"/>
  <c r="D24" i="16"/>
  <c r="M22" i="16"/>
  <c r="F22" i="16"/>
  <c r="D22" i="16"/>
  <c r="M21" i="16"/>
  <c r="F21" i="16"/>
  <c r="D21" i="16"/>
  <c r="M20" i="16"/>
  <c r="F20" i="16"/>
  <c r="D20" i="16"/>
  <c r="M19" i="16"/>
  <c r="F19" i="16"/>
  <c r="D19" i="16"/>
  <c r="M18" i="16"/>
  <c r="F18" i="16"/>
  <c r="D18" i="16"/>
  <c r="M17" i="16"/>
  <c r="F17" i="16"/>
  <c r="D17" i="16"/>
  <c r="M16" i="16"/>
  <c r="F16" i="16"/>
  <c r="D16" i="16"/>
  <c r="M15" i="16"/>
  <c r="F15" i="16"/>
  <c r="D15" i="16"/>
  <c r="M14" i="16"/>
  <c r="F14" i="16"/>
  <c r="D14" i="16"/>
  <c r="M13" i="16"/>
  <c r="F13" i="16"/>
  <c r="D13" i="16"/>
  <c r="M12" i="16"/>
  <c r="F12" i="16"/>
  <c r="D12" i="16"/>
  <c r="M11" i="16"/>
  <c r="F11" i="16"/>
  <c r="D11" i="16"/>
  <c r="M10" i="16"/>
  <c r="F10" i="16"/>
  <c r="D10" i="16"/>
  <c r="M9" i="16"/>
  <c r="F9" i="16"/>
  <c r="D9" i="16"/>
  <c r="M8" i="16"/>
  <c r="F8" i="16"/>
  <c r="D8" i="16"/>
  <c r="M7" i="16"/>
  <c r="F7" i="16"/>
  <c r="D7" i="16"/>
  <c r="BB3" i="16"/>
  <c r="AZ3" i="16"/>
  <c r="AY3" i="16"/>
  <c r="AW3" i="16"/>
  <c r="AV3" i="16"/>
  <c r="AS3" i="16"/>
  <c r="AQ3" i="16"/>
  <c r="AP3" i="16"/>
  <c r="AN3" i="16"/>
  <c r="AM3" i="16"/>
  <c r="AJ3" i="16"/>
  <c r="AG3" i="16"/>
  <c r="AE3" i="16"/>
  <c r="AD3" i="16"/>
  <c r="AB3" i="16"/>
  <c r="AA3" i="16"/>
  <c r="X3" i="16"/>
  <c r="U3" i="16"/>
  <c r="U7" i="16" s="1"/>
  <c r="BF10" i="46"/>
  <c r="O10" i="46"/>
  <c r="N10" i="46"/>
  <c r="M10" i="46"/>
  <c r="L10" i="46"/>
  <c r="F10" i="46"/>
  <c r="E10" i="46"/>
  <c r="D10" i="46"/>
  <c r="A10" i="46"/>
  <c r="BF9" i="46"/>
  <c r="O9" i="46"/>
  <c r="N9" i="46"/>
  <c r="P9" i="46" s="1"/>
  <c r="M9" i="46"/>
  <c r="L9" i="46"/>
  <c r="F9" i="46"/>
  <c r="E9" i="46"/>
  <c r="D9" i="46"/>
  <c r="A9" i="46"/>
  <c r="BF8" i="46"/>
  <c r="O8" i="46"/>
  <c r="N8" i="46"/>
  <c r="P8" i="46" s="1"/>
  <c r="M8" i="46"/>
  <c r="L8" i="46"/>
  <c r="F8" i="46"/>
  <c r="E8" i="46"/>
  <c r="D8" i="46"/>
  <c r="A8" i="46"/>
  <c r="BF7" i="46"/>
  <c r="O7" i="46"/>
  <c r="N7" i="46"/>
  <c r="P7" i="46" s="1"/>
  <c r="M7" i="46"/>
  <c r="F7" i="46"/>
  <c r="E7" i="46"/>
  <c r="D7" i="46"/>
  <c r="A7" i="46"/>
  <c r="BA5" i="46"/>
  <c r="AX5" i="46"/>
  <c r="AU5" i="46"/>
  <c r="AR5" i="46"/>
  <c r="AO5" i="46"/>
  <c r="AL5" i="46"/>
  <c r="AI5" i="46"/>
  <c r="AF5" i="46"/>
  <c r="AC5" i="46"/>
  <c r="Z5" i="46"/>
  <c r="W5" i="46"/>
  <c r="D7" i="52" s="1"/>
  <c r="E7" i="52" s="1"/>
  <c r="T5" i="46"/>
  <c r="BB3" i="46"/>
  <c r="AZ3" i="46"/>
  <c r="AY3" i="46"/>
  <c r="AW3" i="46"/>
  <c r="AV3" i="46"/>
  <c r="AS3" i="46"/>
  <c r="AQ3" i="46"/>
  <c r="AP3" i="46"/>
  <c r="AN3" i="46"/>
  <c r="AM3" i="46"/>
  <c r="AJ3" i="46"/>
  <c r="AG3" i="46"/>
  <c r="AE3" i="46"/>
  <c r="AD3" i="46"/>
  <c r="AB3" i="46"/>
  <c r="AA3" i="46"/>
  <c r="X3" i="46"/>
  <c r="U3" i="46"/>
  <c r="U8" i="46" s="1"/>
  <c r="CH6" i="11"/>
  <c r="I111" i="59"/>
  <c r="J111" i="59" s="1"/>
  <c r="I110" i="59"/>
  <c r="J110" i="59" s="1"/>
  <c r="I109" i="59"/>
  <c r="J109" i="59" s="1"/>
  <c r="I108" i="59"/>
  <c r="J108" i="59" s="1"/>
  <c r="I107" i="59"/>
  <c r="J107" i="59" s="1"/>
  <c r="I106" i="59"/>
  <c r="J106" i="59" s="1"/>
  <c r="I105" i="59"/>
  <c r="J105" i="59" s="1"/>
  <c r="I104" i="59"/>
  <c r="J104" i="59" s="1"/>
  <c r="I103" i="59"/>
  <c r="J103" i="59" s="1"/>
  <c r="I102" i="59"/>
  <c r="J102" i="59" s="1"/>
  <c r="I101" i="59"/>
  <c r="J101" i="59" s="1"/>
  <c r="I100" i="59"/>
  <c r="J100" i="59" s="1"/>
  <c r="I99" i="59"/>
  <c r="J99" i="59" s="1"/>
  <c r="I98" i="59"/>
  <c r="J98" i="59" s="1"/>
  <c r="I97" i="59"/>
  <c r="J97" i="59" s="1"/>
  <c r="I96" i="59"/>
  <c r="J96" i="59" s="1"/>
  <c r="I95" i="59"/>
  <c r="J95" i="59" s="1"/>
  <c r="I94" i="59"/>
  <c r="J94" i="59" s="1"/>
  <c r="I93" i="59"/>
  <c r="J93" i="59" s="1"/>
  <c r="I92" i="59"/>
  <c r="J92" i="59" s="1"/>
  <c r="I91" i="59"/>
  <c r="J91" i="59" s="1"/>
  <c r="I90" i="59"/>
  <c r="J90" i="59" s="1"/>
  <c r="I89" i="59"/>
  <c r="J89" i="59" s="1"/>
  <c r="I88" i="59"/>
  <c r="J88" i="59" s="1"/>
  <c r="I87" i="59"/>
  <c r="J87" i="59" s="1"/>
  <c r="I86" i="59"/>
  <c r="J86" i="59" s="1"/>
  <c r="I85" i="59"/>
  <c r="J85" i="59" s="1"/>
  <c r="I84" i="59"/>
  <c r="J84" i="59" s="1"/>
  <c r="I83" i="59"/>
  <c r="J83" i="59" s="1"/>
  <c r="I82" i="59"/>
  <c r="J82" i="59" s="1"/>
  <c r="I81" i="59"/>
  <c r="J81" i="59" s="1"/>
  <c r="I80" i="59"/>
  <c r="J80" i="59" s="1"/>
  <c r="I79" i="59"/>
  <c r="J79" i="59" s="1"/>
  <c r="I78" i="59"/>
  <c r="J78" i="59" s="1"/>
  <c r="I77" i="59"/>
  <c r="J77" i="59" s="1"/>
  <c r="I76" i="59"/>
  <c r="J76" i="59" s="1"/>
  <c r="I75" i="59"/>
  <c r="J75" i="59" s="1"/>
  <c r="I74" i="59"/>
  <c r="J74" i="59" s="1"/>
  <c r="I73" i="59"/>
  <c r="J73" i="59" s="1"/>
  <c r="I72" i="59"/>
  <c r="J72" i="59" s="1"/>
  <c r="I71" i="59"/>
  <c r="J71" i="59" s="1"/>
  <c r="I70" i="59"/>
  <c r="J70" i="59" s="1"/>
  <c r="I69" i="59"/>
  <c r="J69" i="59" s="1"/>
  <c r="I68" i="59"/>
  <c r="J68" i="59" s="1"/>
  <c r="I67" i="59"/>
  <c r="J67" i="59" s="1"/>
  <c r="I66" i="59"/>
  <c r="J66" i="59" s="1"/>
  <c r="I65" i="59"/>
  <c r="J65" i="59" s="1"/>
  <c r="I64" i="59"/>
  <c r="J64" i="59" s="1"/>
  <c r="I63" i="59"/>
  <c r="J63" i="59" s="1"/>
  <c r="I62" i="59"/>
  <c r="J62" i="59" s="1"/>
  <c r="I61" i="59"/>
  <c r="J61" i="59" s="1"/>
  <c r="I60" i="59"/>
  <c r="J60" i="59" s="1"/>
  <c r="I59" i="59"/>
  <c r="J59" i="59" s="1"/>
  <c r="I58" i="59"/>
  <c r="J58" i="59" s="1"/>
  <c r="I57" i="59"/>
  <c r="J57" i="59" s="1"/>
  <c r="I56" i="59"/>
  <c r="J56" i="59" s="1"/>
  <c r="I55" i="59"/>
  <c r="J55" i="59" s="1"/>
  <c r="I54" i="59"/>
  <c r="J54" i="59" s="1"/>
  <c r="I53" i="59"/>
  <c r="J53" i="59" s="1"/>
  <c r="I52" i="59"/>
  <c r="J52" i="59" s="1"/>
  <c r="I51" i="59"/>
  <c r="J51" i="59" s="1"/>
  <c r="I50" i="59"/>
  <c r="J50" i="59" s="1"/>
  <c r="I49" i="59"/>
  <c r="J49" i="59" s="1"/>
  <c r="I48" i="59"/>
  <c r="J48" i="59" s="1"/>
  <c r="I47" i="59"/>
  <c r="J47" i="59" s="1"/>
  <c r="I46" i="59"/>
  <c r="J46" i="59" s="1"/>
  <c r="I45" i="59"/>
  <c r="J45" i="59" s="1"/>
  <c r="I44" i="59"/>
  <c r="J44" i="59" s="1"/>
  <c r="I43" i="59"/>
  <c r="J43" i="59" s="1"/>
  <c r="I42" i="59"/>
  <c r="J42" i="59" s="1"/>
  <c r="I41" i="59"/>
  <c r="J41" i="59" s="1"/>
  <c r="I40" i="59"/>
  <c r="J40" i="59" s="1"/>
  <c r="I39" i="59"/>
  <c r="J39" i="59" s="1"/>
  <c r="I38" i="59"/>
  <c r="J38" i="59" s="1"/>
  <c r="I37" i="59"/>
  <c r="J37" i="59" s="1"/>
  <c r="I36" i="59"/>
  <c r="J36" i="59" s="1"/>
  <c r="I35" i="59"/>
  <c r="J35" i="59" s="1"/>
  <c r="I34" i="59"/>
  <c r="J34" i="59" s="1"/>
  <c r="I33" i="59"/>
  <c r="J33" i="59" s="1"/>
  <c r="I32" i="59"/>
  <c r="J32" i="59" s="1"/>
  <c r="I31" i="59"/>
  <c r="J31" i="59" s="1"/>
  <c r="I30" i="59"/>
  <c r="J30" i="59" s="1"/>
  <c r="I29" i="59"/>
  <c r="J29" i="59" s="1"/>
  <c r="I28" i="59"/>
  <c r="J28" i="59" s="1"/>
  <c r="I27" i="59"/>
  <c r="J27" i="59" s="1"/>
  <c r="I26" i="59"/>
  <c r="J26" i="59" s="1"/>
  <c r="I25" i="59"/>
  <c r="J25" i="59" s="1"/>
  <c r="I24" i="59"/>
  <c r="J24" i="59" s="1"/>
  <c r="I23" i="59"/>
  <c r="J23" i="59" s="1"/>
  <c r="I22" i="59"/>
  <c r="J22" i="59" s="1"/>
  <c r="I21" i="59"/>
  <c r="J21" i="59" s="1"/>
  <c r="I20" i="59"/>
  <c r="J20" i="59" s="1"/>
  <c r="I19" i="59"/>
  <c r="J19" i="59" s="1"/>
  <c r="I18" i="59"/>
  <c r="J18" i="59" s="1"/>
  <c r="I17" i="59"/>
  <c r="J17" i="59" s="1"/>
  <c r="I16" i="59"/>
  <c r="J16" i="59" s="1"/>
  <c r="I15" i="59"/>
  <c r="J15" i="59" s="1"/>
  <c r="I14" i="59"/>
  <c r="J14" i="59" s="1"/>
  <c r="I13" i="59"/>
  <c r="J13" i="59" s="1"/>
  <c r="I12" i="59"/>
  <c r="J12" i="59" s="1"/>
  <c r="I11" i="59"/>
  <c r="J11" i="59" s="1"/>
  <c r="I10" i="59"/>
  <c r="J10" i="59" s="1"/>
  <c r="I9" i="59"/>
  <c r="J9" i="59" s="1"/>
  <c r="I8" i="59"/>
  <c r="J8" i="59" s="1"/>
  <c r="I7" i="59"/>
  <c r="J7" i="59" s="1"/>
  <c r="I6" i="59"/>
  <c r="J6" i="59" s="1"/>
  <c r="I5" i="59"/>
  <c r="J5" i="59" s="1"/>
  <c r="I4" i="59"/>
  <c r="J4" i="59" s="1"/>
  <c r="I3" i="59"/>
  <c r="AC3" i="52"/>
  <c r="AB3" i="52"/>
  <c r="J1" i="65"/>
  <c r="CB3" i="12"/>
  <c r="CA3" i="12"/>
  <c r="BZ3" i="12"/>
  <c r="BY3" i="12"/>
  <c r="BW3" i="12"/>
  <c r="BV3" i="12"/>
  <c r="BU3" i="12"/>
  <c r="BQ3" i="12"/>
  <c r="BP3" i="12"/>
  <c r="BO3" i="12"/>
  <c r="BM3" i="12"/>
  <c r="BK3" i="12"/>
  <c r="BJ3" i="12"/>
  <c r="BH3" i="12"/>
  <c r="BG3" i="12"/>
  <c r="BF3" i="12"/>
  <c r="BE3" i="12"/>
  <c r="BC3" i="12"/>
  <c r="BB3" i="12"/>
  <c r="BA3" i="12"/>
  <c r="AZ3" i="12"/>
  <c r="AO3" i="12"/>
  <c r="AM3" i="12"/>
  <c r="AK3" i="12"/>
  <c r="AE3" i="12"/>
  <c r="AD3" i="12"/>
  <c r="AC3" i="12"/>
  <c r="S3" i="12"/>
  <c r="O3" i="12"/>
  <c r="N3" i="12"/>
  <c r="M3" i="12"/>
  <c r="O38" i="5"/>
  <c r="O40" i="5" s="1"/>
  <c r="N38" i="5"/>
  <c r="M38" i="5"/>
  <c r="O21" i="5"/>
  <c r="O23" i="5" s="1"/>
  <c r="Q73" i="6"/>
  <c r="U50" i="6"/>
  <c r="U46" i="6"/>
  <c r="Q45" i="6"/>
  <c r="U37" i="6"/>
  <c r="Q36" i="6"/>
  <c r="U30" i="6"/>
  <c r="Q29" i="6"/>
  <c r="C6" i="6"/>
  <c r="C4" i="6"/>
  <c r="B2" i="6"/>
  <c r="B2" i="5" s="1"/>
  <c r="Q56" i="29"/>
  <c r="O56" i="29"/>
  <c r="L56" i="29"/>
  <c r="R52" i="29"/>
  <c r="H41" i="52" l="1"/>
  <c r="F42" i="29"/>
  <c r="F51" i="29" s="1"/>
  <c r="AG95" i="91"/>
  <c r="AG93" i="91"/>
  <c r="F41" i="52"/>
  <c r="G41" i="52" s="1"/>
  <c r="D41" i="52"/>
  <c r="D42" i="29"/>
  <c r="E42" i="29"/>
  <c r="K99" i="91"/>
  <c r="K100" i="91" s="1"/>
  <c r="F6" i="52"/>
  <c r="AA6" i="52" s="1"/>
  <c r="L99" i="89"/>
  <c r="L93" i="89"/>
  <c r="L94" i="89" s="1"/>
  <c r="AB93" i="91"/>
  <c r="AB94" i="91" s="1"/>
  <c r="AC93" i="91"/>
  <c r="AC94" i="91" s="1"/>
  <c r="Z93" i="91"/>
  <c r="Z94" i="91" s="1"/>
  <c r="Z95" i="91"/>
  <c r="Z97" i="91" s="1"/>
  <c r="AA95" i="91"/>
  <c r="AB95" i="91"/>
  <c r="AB97" i="91" s="1"/>
  <c r="AC95" i="91"/>
  <c r="AD95" i="91"/>
  <c r="AD97" i="91" s="1"/>
  <c r="AD93" i="91"/>
  <c r="AA93" i="91"/>
  <c r="AA94" i="91" s="1"/>
  <c r="E44" i="29"/>
  <c r="E45" i="29"/>
  <c r="D44" i="29"/>
  <c r="F43" i="52"/>
  <c r="G43" i="52" s="1"/>
  <c r="D43" i="52"/>
  <c r="D42" i="52"/>
  <c r="F42" i="52"/>
  <c r="E47" i="52"/>
  <c r="J95" i="91"/>
  <c r="AA97" i="91"/>
  <c r="AC97" i="91"/>
  <c r="AD94" i="91"/>
  <c r="K95" i="89"/>
  <c r="K97" i="89" s="1"/>
  <c r="K100" i="89" s="1"/>
  <c r="L95" i="89"/>
  <c r="L97" i="89" s="1"/>
  <c r="X7" i="40"/>
  <c r="F40" i="52"/>
  <c r="D40" i="52"/>
  <c r="AH93" i="89"/>
  <c r="Y7" i="40"/>
  <c r="X12" i="40"/>
  <c r="Y12" i="40"/>
  <c r="X8" i="40"/>
  <c r="Y8" i="40"/>
  <c r="X13" i="40"/>
  <c r="Y13" i="40"/>
  <c r="AH95" i="89"/>
  <c r="X9" i="40"/>
  <c r="Y9" i="40"/>
  <c r="X14" i="40"/>
  <c r="Y14" i="40"/>
  <c r="X10" i="40"/>
  <c r="Y10" i="40"/>
  <c r="X16" i="40"/>
  <c r="Y16" i="40"/>
  <c r="Y81" i="37"/>
  <c r="Y13" i="37"/>
  <c r="Y20" i="37"/>
  <c r="Y28" i="37"/>
  <c r="Y52" i="37"/>
  <c r="Y60" i="37"/>
  <c r="Y68" i="37"/>
  <c r="Y12" i="37"/>
  <c r="Y42" i="37"/>
  <c r="R14" i="37"/>
  <c r="P14" i="37"/>
  <c r="Q14" i="37"/>
  <c r="R21" i="37"/>
  <c r="P21" i="37"/>
  <c r="Q21" i="37"/>
  <c r="R29" i="37"/>
  <c r="P29" i="37"/>
  <c r="Q29" i="37"/>
  <c r="R37" i="37"/>
  <c r="P37" i="37"/>
  <c r="Q37" i="37"/>
  <c r="R45" i="37"/>
  <c r="Q45" i="37"/>
  <c r="P45" i="37"/>
  <c r="R53" i="37"/>
  <c r="P53" i="37"/>
  <c r="Q53" i="37"/>
  <c r="R61" i="37"/>
  <c r="Q61" i="37"/>
  <c r="P61" i="37"/>
  <c r="R69" i="37"/>
  <c r="Q69" i="37"/>
  <c r="P69" i="37"/>
  <c r="R78" i="37"/>
  <c r="Q78" i="37"/>
  <c r="P78" i="37"/>
  <c r="R85" i="37"/>
  <c r="Q85" i="37"/>
  <c r="P85" i="37"/>
  <c r="R13" i="37"/>
  <c r="Q13" i="37"/>
  <c r="P13" i="37"/>
  <c r="R20" i="37"/>
  <c r="Q20" i="37"/>
  <c r="P20" i="37"/>
  <c r="R28" i="37"/>
  <c r="Q28" i="37"/>
  <c r="P28" i="37"/>
  <c r="R36" i="37"/>
  <c r="Q36" i="37"/>
  <c r="P36" i="37"/>
  <c r="R44" i="37"/>
  <c r="Q44" i="37"/>
  <c r="P44" i="37"/>
  <c r="R52" i="37"/>
  <c r="Q52" i="37"/>
  <c r="P52" i="37"/>
  <c r="R60" i="37"/>
  <c r="Q60" i="37"/>
  <c r="P60" i="37"/>
  <c r="R68" i="37"/>
  <c r="Q68" i="37"/>
  <c r="P68" i="37"/>
  <c r="R77" i="37"/>
  <c r="P77" i="37"/>
  <c r="Q77" i="37"/>
  <c r="R12" i="37"/>
  <c r="Q12" i="37"/>
  <c r="P12" i="37"/>
  <c r="R27" i="37"/>
  <c r="Q27" i="37"/>
  <c r="P27" i="37"/>
  <c r="R35" i="37"/>
  <c r="Q35" i="37"/>
  <c r="P35" i="37"/>
  <c r="R43" i="37"/>
  <c r="P43" i="37"/>
  <c r="Q43" i="37"/>
  <c r="R51" i="37"/>
  <c r="Q51" i="37"/>
  <c r="P51" i="37"/>
  <c r="R59" i="37"/>
  <c r="P59" i="37"/>
  <c r="Q59" i="37"/>
  <c r="R67" i="37"/>
  <c r="P67" i="37"/>
  <c r="Q67" i="37"/>
  <c r="R76" i="37"/>
  <c r="Q76" i="37"/>
  <c r="P76" i="37"/>
  <c r="R84" i="37"/>
  <c r="Q84" i="37"/>
  <c r="P84" i="37"/>
  <c r="R11" i="37"/>
  <c r="Q11" i="37"/>
  <c r="P11" i="37"/>
  <c r="R26" i="37"/>
  <c r="Q26" i="37"/>
  <c r="P26" i="37"/>
  <c r="Y27" i="37"/>
  <c r="R34" i="37"/>
  <c r="Q34" i="37"/>
  <c r="P34" i="37"/>
  <c r="Y35" i="37"/>
  <c r="R42" i="37"/>
  <c r="Q42" i="37"/>
  <c r="P42" i="37"/>
  <c r="R50" i="37"/>
  <c r="Q50" i="37"/>
  <c r="P50" i="37"/>
  <c r="R58" i="37"/>
  <c r="Q58" i="37"/>
  <c r="P58" i="37"/>
  <c r="R66" i="37"/>
  <c r="Q66" i="37"/>
  <c r="P66" i="37"/>
  <c r="Y67" i="37"/>
  <c r="R75" i="37"/>
  <c r="Q75" i="37"/>
  <c r="P75" i="37"/>
  <c r="Y76" i="37"/>
  <c r="R83" i="37"/>
  <c r="Q83" i="37"/>
  <c r="P83" i="37"/>
  <c r="R10" i="37"/>
  <c r="P10" i="37"/>
  <c r="Q10" i="37"/>
  <c r="R18" i="37"/>
  <c r="Q18" i="37"/>
  <c r="P18" i="37"/>
  <c r="R25" i="37"/>
  <c r="P25" i="37"/>
  <c r="Q25" i="37"/>
  <c r="R33" i="37"/>
  <c r="P33" i="37"/>
  <c r="Q33" i="37"/>
  <c r="R41" i="37"/>
  <c r="Q41" i="37"/>
  <c r="P41" i="37"/>
  <c r="R49" i="37"/>
  <c r="P49" i="37"/>
  <c r="Q49" i="37"/>
  <c r="R57" i="37"/>
  <c r="Q57" i="37"/>
  <c r="P57" i="37"/>
  <c r="R65" i="37"/>
  <c r="Q65" i="37"/>
  <c r="P65" i="37"/>
  <c r="R74" i="37"/>
  <c r="Q74" i="37"/>
  <c r="P74" i="37"/>
  <c r="R82" i="37"/>
  <c r="P82" i="37"/>
  <c r="Q82" i="37"/>
  <c r="R17" i="37"/>
  <c r="Q17" i="37"/>
  <c r="P17" i="37"/>
  <c r="R24" i="37"/>
  <c r="Q24" i="37"/>
  <c r="P24" i="37"/>
  <c r="R32" i="37"/>
  <c r="Q32" i="37"/>
  <c r="P32" i="37"/>
  <c r="R40" i="37"/>
  <c r="Q40" i="37"/>
  <c r="P40" i="37"/>
  <c r="R48" i="37"/>
  <c r="Q48" i="37"/>
  <c r="P48" i="37"/>
  <c r="R56" i="37"/>
  <c r="Q56" i="37"/>
  <c r="P56" i="37"/>
  <c r="R64" i="37"/>
  <c r="Q64" i="37"/>
  <c r="P64" i="37"/>
  <c r="R73" i="37"/>
  <c r="P73" i="37"/>
  <c r="Q73" i="37"/>
  <c r="R8" i="37"/>
  <c r="Q8" i="37"/>
  <c r="P8" i="37"/>
  <c r="R16" i="37"/>
  <c r="Q16" i="37"/>
  <c r="P16" i="37"/>
  <c r="R23" i="37"/>
  <c r="Q23" i="37"/>
  <c r="P23" i="37"/>
  <c r="R31" i="37"/>
  <c r="Q31" i="37"/>
  <c r="P31" i="37"/>
  <c r="R39" i="37"/>
  <c r="P39" i="37"/>
  <c r="Q39" i="37"/>
  <c r="R47" i="37"/>
  <c r="Q47" i="37"/>
  <c r="P47" i="37"/>
  <c r="R55" i="37"/>
  <c r="P55" i="37"/>
  <c r="Q55" i="37"/>
  <c r="R63" i="37"/>
  <c r="P63" i="37"/>
  <c r="Q63" i="37"/>
  <c r="R71" i="37"/>
  <c r="Q71" i="37"/>
  <c r="P71" i="37"/>
  <c r="R80" i="37"/>
  <c r="Q80" i="37"/>
  <c r="P80" i="37"/>
  <c r="R7" i="37"/>
  <c r="Q7" i="37"/>
  <c r="P7" i="37"/>
  <c r="Y8" i="37"/>
  <c r="R15" i="37"/>
  <c r="Q15" i="37"/>
  <c r="P15" i="37"/>
  <c r="Y16" i="37"/>
  <c r="R22" i="37"/>
  <c r="Q22" i="37"/>
  <c r="P22" i="37"/>
  <c r="Y23" i="37"/>
  <c r="R30" i="37"/>
  <c r="Q30" i="37"/>
  <c r="P30" i="37"/>
  <c r="Y31" i="37"/>
  <c r="R38" i="37"/>
  <c r="Q38" i="37"/>
  <c r="P38" i="37"/>
  <c r="Y39" i="37"/>
  <c r="R46" i="37"/>
  <c r="Q46" i="37"/>
  <c r="P46" i="37"/>
  <c r="Y47" i="37"/>
  <c r="R54" i="37"/>
  <c r="Q54" i="37"/>
  <c r="P54" i="37"/>
  <c r="R62" i="37"/>
  <c r="Q62" i="37"/>
  <c r="P62" i="37"/>
  <c r="R70" i="37"/>
  <c r="Q70" i="37"/>
  <c r="P70" i="37"/>
  <c r="R79" i="37"/>
  <c r="Q79" i="37"/>
  <c r="P79" i="37"/>
  <c r="Y7" i="37"/>
  <c r="Y15" i="37"/>
  <c r="Y22" i="37"/>
  <c r="Y30" i="37"/>
  <c r="Y38" i="37"/>
  <c r="Y46" i="37"/>
  <c r="Y54" i="37"/>
  <c r="Y62" i="37"/>
  <c r="Y70" i="37"/>
  <c r="Y79" i="37"/>
  <c r="Y14" i="37"/>
  <c r="Y21" i="37"/>
  <c r="Y29" i="37"/>
  <c r="Y37" i="37"/>
  <c r="Y45" i="37"/>
  <c r="Y53" i="37"/>
  <c r="Y61" i="37"/>
  <c r="Y69" i="37"/>
  <c r="Y78" i="37"/>
  <c r="Y19" i="37"/>
  <c r="X19" i="37"/>
  <c r="Y36" i="37"/>
  <c r="Y44" i="37"/>
  <c r="Y77" i="37"/>
  <c r="Y43" i="37"/>
  <c r="Y51" i="37"/>
  <c r="Y59" i="37"/>
  <c r="Y84" i="37"/>
  <c r="Y50" i="37"/>
  <c r="Y58" i="37"/>
  <c r="Y66" i="37"/>
  <c r="Y75" i="37"/>
  <c r="Y10" i="37"/>
  <c r="F45" i="52"/>
  <c r="X7" i="37"/>
  <c r="D45" i="52"/>
  <c r="Y32" i="37"/>
  <c r="X37" i="37"/>
  <c r="E46" i="29"/>
  <c r="Y55" i="37"/>
  <c r="Y63" i="37"/>
  <c r="Y71" i="37"/>
  <c r="Y80" i="37"/>
  <c r="F27" i="52"/>
  <c r="F25" i="52"/>
  <c r="F26" i="52"/>
  <c r="F24" i="52"/>
  <c r="F23" i="52"/>
  <c r="D28" i="52"/>
  <c r="F28" i="52"/>
  <c r="AB91" i="89"/>
  <c r="AD89" i="89"/>
  <c r="AA88" i="89"/>
  <c r="AC86" i="89"/>
  <c r="AE84" i="89"/>
  <c r="AB83" i="89"/>
  <c r="AD81" i="89"/>
  <c r="AA80" i="89"/>
  <c r="AC78" i="89"/>
  <c r="AE76" i="89"/>
  <c r="AB75" i="89"/>
  <c r="AD73" i="89"/>
  <c r="AA72" i="89"/>
  <c r="AC70" i="89"/>
  <c r="AE68" i="89"/>
  <c r="AB67" i="89"/>
  <c r="AD65" i="89"/>
  <c r="AA64" i="89"/>
  <c r="AC62" i="89"/>
  <c r="AE60" i="89"/>
  <c r="AB59" i="89"/>
  <c r="AD57" i="89"/>
  <c r="AA56" i="89"/>
  <c r="AC54" i="89"/>
  <c r="AE52" i="89"/>
  <c r="AB51" i="89"/>
  <c r="AD49" i="89"/>
  <c r="AA48" i="89"/>
  <c r="AC46" i="89"/>
  <c r="AE44" i="89"/>
  <c r="AB43" i="89"/>
  <c r="AD41" i="89"/>
  <c r="AA40" i="89"/>
  <c r="AC38" i="89"/>
  <c r="AE36" i="89"/>
  <c r="AB35" i="89"/>
  <c r="AD33" i="89"/>
  <c r="AA32" i="89"/>
  <c r="AC30" i="89"/>
  <c r="AE28" i="89"/>
  <c r="AB27" i="89"/>
  <c r="AD25" i="89"/>
  <c r="AA24" i="89"/>
  <c r="AC22" i="89"/>
  <c r="AE20" i="89"/>
  <c r="AB19" i="89"/>
  <c r="AD17" i="89"/>
  <c r="AA16" i="89"/>
  <c r="AC14" i="89"/>
  <c r="AE12" i="89"/>
  <c r="AB11" i="89"/>
  <c r="AD9" i="89"/>
  <c r="AA8" i="89"/>
  <c r="AD88" i="89"/>
  <c r="AB82" i="89"/>
  <c r="AC77" i="89"/>
  <c r="AD72" i="89"/>
  <c r="AC69" i="89"/>
  <c r="AC61" i="89"/>
  <c r="AC53" i="89"/>
  <c r="AC45" i="89"/>
  <c r="AC37" i="89"/>
  <c r="AC29" i="89"/>
  <c r="AC21" i="89"/>
  <c r="AA15" i="89"/>
  <c r="AA7" i="89"/>
  <c r="AC67" i="89"/>
  <c r="AB56" i="89"/>
  <c r="AA45" i="89"/>
  <c r="AC35" i="89"/>
  <c r="AE25" i="89"/>
  <c r="AB16" i="89"/>
  <c r="AA91" i="89"/>
  <c r="AC89" i="89"/>
  <c r="AE87" i="89"/>
  <c r="AB86" i="89"/>
  <c r="AD84" i="89"/>
  <c r="AA83" i="89"/>
  <c r="AC81" i="89"/>
  <c r="AE79" i="89"/>
  <c r="AB78" i="89"/>
  <c r="AD76" i="89"/>
  <c r="AA75" i="89"/>
  <c r="AC73" i="89"/>
  <c r="AE71" i="89"/>
  <c r="AB70" i="89"/>
  <c r="AD68" i="89"/>
  <c r="AA67" i="89"/>
  <c r="AC65" i="89"/>
  <c r="AE63" i="89"/>
  <c r="AB62" i="89"/>
  <c r="AD60" i="89"/>
  <c r="AA59" i="89"/>
  <c r="AC57" i="89"/>
  <c r="AE55" i="89"/>
  <c r="AB54" i="89"/>
  <c r="AD52" i="89"/>
  <c r="AA51" i="89"/>
  <c r="AC49" i="89"/>
  <c r="AE47" i="89"/>
  <c r="AB46" i="89"/>
  <c r="AD44" i="89"/>
  <c r="AA43" i="89"/>
  <c r="AC41" i="89"/>
  <c r="AE39" i="89"/>
  <c r="AB38" i="89"/>
  <c r="AD36" i="89"/>
  <c r="AA35" i="89"/>
  <c r="AC33" i="89"/>
  <c r="AE31" i="89"/>
  <c r="AB30" i="89"/>
  <c r="AD28" i="89"/>
  <c r="AA27" i="89"/>
  <c r="AC25" i="89"/>
  <c r="AE23" i="89"/>
  <c r="AB22" i="89"/>
  <c r="AD20" i="89"/>
  <c r="AA19" i="89"/>
  <c r="AC17" i="89"/>
  <c r="AE15" i="89"/>
  <c r="AB14" i="89"/>
  <c r="AD12" i="89"/>
  <c r="AA11" i="89"/>
  <c r="AC9" i="89"/>
  <c r="AE7" i="89"/>
  <c r="AE91" i="89"/>
  <c r="AA63" i="89"/>
  <c r="AA55" i="89"/>
  <c r="AD48" i="89"/>
  <c r="AD40" i="89"/>
  <c r="AD32" i="89"/>
  <c r="AD24" i="89"/>
  <c r="AB18" i="89"/>
  <c r="AE11" i="89"/>
  <c r="AD62" i="89"/>
  <c r="AA53" i="89"/>
  <c r="AB48" i="89"/>
  <c r="AD38" i="89"/>
  <c r="AB32" i="89"/>
  <c r="AD22" i="89"/>
  <c r="AA13" i="89"/>
  <c r="AE90" i="89"/>
  <c r="AB89" i="89"/>
  <c r="AD87" i="89"/>
  <c r="AA86" i="89"/>
  <c r="AC84" i="89"/>
  <c r="AE82" i="89"/>
  <c r="AB81" i="89"/>
  <c r="AD79" i="89"/>
  <c r="AA78" i="89"/>
  <c r="AC76" i="89"/>
  <c r="AE74" i="89"/>
  <c r="AB73" i="89"/>
  <c r="AD71" i="89"/>
  <c r="AA70" i="89"/>
  <c r="AC68" i="89"/>
  <c r="AE66" i="89"/>
  <c r="AB65" i="89"/>
  <c r="AD63" i="89"/>
  <c r="AA62" i="89"/>
  <c r="AC60" i="89"/>
  <c r="AE58" i="89"/>
  <c r="AB57" i="89"/>
  <c r="AD55" i="89"/>
  <c r="AA54" i="89"/>
  <c r="AC52" i="89"/>
  <c r="AE50" i="89"/>
  <c r="AB49" i="89"/>
  <c r="AD47" i="89"/>
  <c r="AA46" i="89"/>
  <c r="AC44" i="89"/>
  <c r="AE42" i="89"/>
  <c r="AB41" i="89"/>
  <c r="AD39" i="89"/>
  <c r="AA38" i="89"/>
  <c r="AC36" i="89"/>
  <c r="AE34" i="89"/>
  <c r="AB33" i="89"/>
  <c r="AD31" i="89"/>
  <c r="AA30" i="89"/>
  <c r="AC28" i="89"/>
  <c r="AE26" i="89"/>
  <c r="AB25" i="89"/>
  <c r="AD23" i="89"/>
  <c r="AA22" i="89"/>
  <c r="AC20" i="89"/>
  <c r="AE18" i="89"/>
  <c r="AB17" i="89"/>
  <c r="AD15" i="89"/>
  <c r="AA14" i="89"/>
  <c r="AC12" i="89"/>
  <c r="AE10" i="89"/>
  <c r="AB9" i="89"/>
  <c r="AD7" i="89"/>
  <c r="AB90" i="89"/>
  <c r="AB66" i="89"/>
  <c r="AD56" i="89"/>
  <c r="AA47" i="89"/>
  <c r="AA39" i="89"/>
  <c r="AA31" i="89"/>
  <c r="AA23" i="89"/>
  <c r="AC13" i="89"/>
  <c r="AC59" i="89"/>
  <c r="AC43" i="89"/>
  <c r="AE33" i="89"/>
  <c r="AB24" i="89"/>
  <c r="AD14" i="89"/>
  <c r="AB8" i="89"/>
  <c r="AD90" i="89"/>
  <c r="AA89" i="89"/>
  <c r="AC87" i="89"/>
  <c r="AE85" i="89"/>
  <c r="AB84" i="89"/>
  <c r="AD82" i="89"/>
  <c r="AA81" i="89"/>
  <c r="AC79" i="89"/>
  <c r="AE77" i="89"/>
  <c r="AB76" i="89"/>
  <c r="AD74" i="89"/>
  <c r="AA73" i="89"/>
  <c r="AC71" i="89"/>
  <c r="AE69" i="89"/>
  <c r="AB68" i="89"/>
  <c r="AD66" i="89"/>
  <c r="AA65" i="89"/>
  <c r="AC63" i="89"/>
  <c r="AE61" i="89"/>
  <c r="AB60" i="89"/>
  <c r="AD58" i="89"/>
  <c r="AA57" i="89"/>
  <c r="AC55" i="89"/>
  <c r="AE53" i="89"/>
  <c r="AB52" i="89"/>
  <c r="AD50" i="89"/>
  <c r="AA49" i="89"/>
  <c r="AC47" i="89"/>
  <c r="AE45" i="89"/>
  <c r="AB44" i="89"/>
  <c r="AD42" i="89"/>
  <c r="AA41" i="89"/>
  <c r="AC39" i="89"/>
  <c r="AE37" i="89"/>
  <c r="AB36" i="89"/>
  <c r="AD34" i="89"/>
  <c r="AA33" i="89"/>
  <c r="AC31" i="89"/>
  <c r="AE29" i="89"/>
  <c r="AB28" i="89"/>
  <c r="AD26" i="89"/>
  <c r="AA25" i="89"/>
  <c r="AC23" i="89"/>
  <c r="AE21" i="89"/>
  <c r="AB20" i="89"/>
  <c r="AD18" i="89"/>
  <c r="AA17" i="89"/>
  <c r="AC15" i="89"/>
  <c r="AE13" i="89"/>
  <c r="AB12" i="89"/>
  <c r="AD10" i="89"/>
  <c r="AA9" i="89"/>
  <c r="AC7" i="89"/>
  <c r="AA87" i="89"/>
  <c r="AE83" i="89"/>
  <c r="AE75" i="89"/>
  <c r="AA71" i="89"/>
  <c r="AD64" i="89"/>
  <c r="AB58" i="89"/>
  <c r="AE51" i="89"/>
  <c r="AB42" i="89"/>
  <c r="AE35" i="89"/>
  <c r="AB26" i="89"/>
  <c r="AD16" i="89"/>
  <c r="AD8" i="89"/>
  <c r="AA61" i="89"/>
  <c r="AC51" i="89"/>
  <c r="AE41" i="89"/>
  <c r="AA29" i="89"/>
  <c r="AA21" i="89"/>
  <c r="AE9" i="89"/>
  <c r="AC90" i="89"/>
  <c r="AE88" i="89"/>
  <c r="AB87" i="89"/>
  <c r="AD85" i="89"/>
  <c r="AA84" i="89"/>
  <c r="AC82" i="89"/>
  <c r="AE80" i="89"/>
  <c r="AB79" i="89"/>
  <c r="AD77" i="89"/>
  <c r="AA76" i="89"/>
  <c r="AC74" i="89"/>
  <c r="AE72" i="89"/>
  <c r="AB71" i="89"/>
  <c r="AD69" i="89"/>
  <c r="AA68" i="89"/>
  <c r="AC66" i="89"/>
  <c r="AE64" i="89"/>
  <c r="AB63" i="89"/>
  <c r="AD61" i="89"/>
  <c r="AA60" i="89"/>
  <c r="AC58" i="89"/>
  <c r="AE56" i="89"/>
  <c r="AB55" i="89"/>
  <c r="AD53" i="89"/>
  <c r="AA52" i="89"/>
  <c r="AC50" i="89"/>
  <c r="AE48" i="89"/>
  <c r="AB47" i="89"/>
  <c r="AD45" i="89"/>
  <c r="AA44" i="89"/>
  <c r="AC42" i="89"/>
  <c r="AE40" i="89"/>
  <c r="AB39" i="89"/>
  <c r="AD37" i="89"/>
  <c r="AA36" i="89"/>
  <c r="AC34" i="89"/>
  <c r="AE32" i="89"/>
  <c r="AB31" i="89"/>
  <c r="AD29" i="89"/>
  <c r="AA28" i="89"/>
  <c r="AC26" i="89"/>
  <c r="AE24" i="89"/>
  <c r="AB23" i="89"/>
  <c r="AD21" i="89"/>
  <c r="AA20" i="89"/>
  <c r="AC18" i="89"/>
  <c r="AE16" i="89"/>
  <c r="AB15" i="89"/>
  <c r="AD13" i="89"/>
  <c r="AA12" i="89"/>
  <c r="AC10" i="89"/>
  <c r="AE8" i="89"/>
  <c r="AB7" i="89"/>
  <c r="AC85" i="89"/>
  <c r="AD80" i="89"/>
  <c r="AA79" i="89"/>
  <c r="AB74" i="89"/>
  <c r="AE67" i="89"/>
  <c r="AE59" i="89"/>
  <c r="AB50" i="89"/>
  <c r="AE43" i="89"/>
  <c r="AB34" i="89"/>
  <c r="AE27" i="89"/>
  <c r="AE19" i="89"/>
  <c r="AB10" i="89"/>
  <c r="AE65" i="89"/>
  <c r="AD54" i="89"/>
  <c r="AD46" i="89"/>
  <c r="AA37" i="89"/>
  <c r="AC27" i="89"/>
  <c r="AE17" i="89"/>
  <c r="AD91" i="89"/>
  <c r="AA90" i="89"/>
  <c r="AC88" i="89"/>
  <c r="AE86" i="89"/>
  <c r="AB85" i="89"/>
  <c r="AD83" i="89"/>
  <c r="AA82" i="89"/>
  <c r="AC80" i="89"/>
  <c r="AE78" i="89"/>
  <c r="AB77" i="89"/>
  <c r="AD75" i="89"/>
  <c r="AA74" i="89"/>
  <c r="AC72" i="89"/>
  <c r="AE70" i="89"/>
  <c r="AB69" i="89"/>
  <c r="AD67" i="89"/>
  <c r="AA66" i="89"/>
  <c r="AC64" i="89"/>
  <c r="AE62" i="89"/>
  <c r="AB61" i="89"/>
  <c r="AD59" i="89"/>
  <c r="AA58" i="89"/>
  <c r="AC56" i="89"/>
  <c r="AE54" i="89"/>
  <c r="AB53" i="89"/>
  <c r="AD51" i="89"/>
  <c r="AA50" i="89"/>
  <c r="AC48" i="89"/>
  <c r="AE46" i="89"/>
  <c r="AB45" i="89"/>
  <c r="AD43" i="89"/>
  <c r="AA42" i="89"/>
  <c r="AC40" i="89"/>
  <c r="AE38" i="89"/>
  <c r="AB37" i="89"/>
  <c r="AD35" i="89"/>
  <c r="AA34" i="89"/>
  <c r="AC32" i="89"/>
  <c r="AE30" i="89"/>
  <c r="AB29" i="89"/>
  <c r="AD27" i="89"/>
  <c r="AA26" i="89"/>
  <c r="AC24" i="89"/>
  <c r="AE22" i="89"/>
  <c r="AB21" i="89"/>
  <c r="AD19" i="89"/>
  <c r="AA18" i="89"/>
  <c r="AC16" i="89"/>
  <c r="AE14" i="89"/>
  <c r="AB13" i="89"/>
  <c r="AD11" i="89"/>
  <c r="AA10" i="89"/>
  <c r="AC8" i="89"/>
  <c r="AC91" i="89"/>
  <c r="AE89" i="89"/>
  <c r="AB88" i="89"/>
  <c r="AD86" i="89"/>
  <c r="AA85" i="89"/>
  <c r="AC83" i="89"/>
  <c r="AE81" i="89"/>
  <c r="AB80" i="89"/>
  <c r="AD78" i="89"/>
  <c r="AA77" i="89"/>
  <c r="AC75" i="89"/>
  <c r="AE73" i="89"/>
  <c r="AB72" i="89"/>
  <c r="AD70" i="89"/>
  <c r="AA69" i="89"/>
  <c r="AB64" i="89"/>
  <c r="AE57" i="89"/>
  <c r="AE49" i="89"/>
  <c r="AB40" i="89"/>
  <c r="AD30" i="89"/>
  <c r="AC19" i="89"/>
  <c r="AC11" i="89"/>
  <c r="D27" i="52"/>
  <c r="AE99" i="88" s="1"/>
  <c r="AC91" i="88"/>
  <c r="AE89" i="88"/>
  <c r="AB88" i="88"/>
  <c r="AD86" i="88"/>
  <c r="AA85" i="88"/>
  <c r="AC83" i="88"/>
  <c r="AE81" i="88"/>
  <c r="AB80" i="88"/>
  <c r="AD78" i="88"/>
  <c r="AA77" i="88"/>
  <c r="AC75" i="88"/>
  <c r="AE73" i="88"/>
  <c r="AB72" i="88"/>
  <c r="AD70" i="88"/>
  <c r="AA69" i="88"/>
  <c r="AC67" i="88"/>
  <c r="AE65" i="88"/>
  <c r="AB64" i="88"/>
  <c r="AD62" i="88"/>
  <c r="AA61" i="88"/>
  <c r="AC59" i="88"/>
  <c r="AE57" i="88"/>
  <c r="AB56" i="88"/>
  <c r="AD54" i="88"/>
  <c r="AA53" i="88"/>
  <c r="AC51" i="88"/>
  <c r="AE49" i="88"/>
  <c r="AB48" i="88"/>
  <c r="AD46" i="88"/>
  <c r="AA45" i="88"/>
  <c r="AC43" i="88"/>
  <c r="AE41" i="88"/>
  <c r="AB40" i="88"/>
  <c r="AD38" i="88"/>
  <c r="AA37" i="88"/>
  <c r="AC35" i="88"/>
  <c r="AE33" i="88"/>
  <c r="AB32" i="88"/>
  <c r="AD30" i="88"/>
  <c r="AA29" i="88"/>
  <c r="AC27" i="88"/>
  <c r="AE25" i="88"/>
  <c r="AB24" i="88"/>
  <c r="AD22" i="88"/>
  <c r="AA21" i="88"/>
  <c r="AC19" i="88"/>
  <c r="AE17" i="88"/>
  <c r="AB16" i="88"/>
  <c r="AD14" i="88"/>
  <c r="AA13" i="88"/>
  <c r="AC11" i="88"/>
  <c r="AE9" i="88"/>
  <c r="AB8" i="88"/>
  <c r="AD85" i="88"/>
  <c r="AD77" i="88"/>
  <c r="AE72" i="88"/>
  <c r="AE64" i="88"/>
  <c r="AC58" i="88"/>
  <c r="AA52" i="88"/>
  <c r="AE48" i="88"/>
  <c r="AB39" i="88"/>
  <c r="AE32" i="88"/>
  <c r="AB23" i="88"/>
  <c r="AE16" i="88"/>
  <c r="AE62" i="88"/>
  <c r="AA50" i="88"/>
  <c r="AA42" i="88"/>
  <c r="AD35" i="88"/>
  <c r="AA26" i="88"/>
  <c r="AA18" i="88"/>
  <c r="AC8" i="88"/>
  <c r="AB91" i="88"/>
  <c r="AD89" i="88"/>
  <c r="AA88" i="88"/>
  <c r="AC86" i="88"/>
  <c r="AE84" i="88"/>
  <c r="AB83" i="88"/>
  <c r="AD81" i="88"/>
  <c r="AA80" i="88"/>
  <c r="AC78" i="88"/>
  <c r="AE76" i="88"/>
  <c r="AB75" i="88"/>
  <c r="AD73" i="88"/>
  <c r="AA72" i="88"/>
  <c r="AC70" i="88"/>
  <c r="AE68" i="88"/>
  <c r="AB67" i="88"/>
  <c r="AD65" i="88"/>
  <c r="AA64" i="88"/>
  <c r="AC62" i="88"/>
  <c r="AE60" i="88"/>
  <c r="AB59" i="88"/>
  <c r="AD57" i="88"/>
  <c r="AA56" i="88"/>
  <c r="AC54" i="88"/>
  <c r="AE52" i="88"/>
  <c r="AB51" i="88"/>
  <c r="AD49" i="88"/>
  <c r="AA48" i="88"/>
  <c r="AC46" i="88"/>
  <c r="AE44" i="88"/>
  <c r="AB43" i="88"/>
  <c r="AD41" i="88"/>
  <c r="AA40" i="88"/>
  <c r="AC38" i="88"/>
  <c r="AE36" i="88"/>
  <c r="AB35" i="88"/>
  <c r="AD33" i="88"/>
  <c r="AA32" i="88"/>
  <c r="AC30" i="88"/>
  <c r="AE28" i="88"/>
  <c r="AB27" i="88"/>
  <c r="AD25" i="88"/>
  <c r="AA24" i="88"/>
  <c r="AC22" i="88"/>
  <c r="AE20" i="88"/>
  <c r="AB19" i="88"/>
  <c r="AD17" i="88"/>
  <c r="AA16" i="88"/>
  <c r="AC14" i="88"/>
  <c r="AE12" i="88"/>
  <c r="AB11" i="88"/>
  <c r="AD9" i="88"/>
  <c r="AA8" i="88"/>
  <c r="AB79" i="88"/>
  <c r="AA68" i="88"/>
  <c r="AD61" i="88"/>
  <c r="AB55" i="88"/>
  <c r="AC50" i="88"/>
  <c r="AC42" i="88"/>
  <c r="AC34" i="88"/>
  <c r="AC26" i="88"/>
  <c r="AC18" i="88"/>
  <c r="AC10" i="88"/>
  <c r="AA58" i="88"/>
  <c r="AB45" i="88"/>
  <c r="AB37" i="88"/>
  <c r="AC24" i="88"/>
  <c r="AE14" i="88"/>
  <c r="AA91" i="88"/>
  <c r="AC89" i="88"/>
  <c r="AE87" i="88"/>
  <c r="AB86" i="88"/>
  <c r="AD84" i="88"/>
  <c r="AA83" i="88"/>
  <c r="AC81" i="88"/>
  <c r="AE79" i="88"/>
  <c r="AB78" i="88"/>
  <c r="AD76" i="88"/>
  <c r="AA75" i="88"/>
  <c r="AC73" i="88"/>
  <c r="AE71" i="88"/>
  <c r="AB70" i="88"/>
  <c r="AD68" i="88"/>
  <c r="AA67" i="88"/>
  <c r="AC65" i="88"/>
  <c r="AE63" i="88"/>
  <c r="AB62" i="88"/>
  <c r="AD60" i="88"/>
  <c r="AA59" i="88"/>
  <c r="AC57" i="88"/>
  <c r="AE55" i="88"/>
  <c r="AB54" i="88"/>
  <c r="AD52" i="88"/>
  <c r="AA51" i="88"/>
  <c r="AC49" i="88"/>
  <c r="AE47" i="88"/>
  <c r="AB46" i="88"/>
  <c r="AD44" i="88"/>
  <c r="AA43" i="88"/>
  <c r="AC41" i="88"/>
  <c r="AE39" i="88"/>
  <c r="AB38" i="88"/>
  <c r="AD36" i="88"/>
  <c r="AA35" i="88"/>
  <c r="AC33" i="88"/>
  <c r="AE31" i="88"/>
  <c r="AB30" i="88"/>
  <c r="AD28" i="88"/>
  <c r="AA27" i="88"/>
  <c r="AC25" i="88"/>
  <c r="AE23" i="88"/>
  <c r="AB22" i="88"/>
  <c r="AD20" i="88"/>
  <c r="AA19" i="88"/>
  <c r="AC17" i="88"/>
  <c r="AE15" i="88"/>
  <c r="AB14" i="88"/>
  <c r="AD12" i="88"/>
  <c r="AA11" i="88"/>
  <c r="AC9" i="88"/>
  <c r="AE7" i="88"/>
  <c r="AB87" i="88"/>
  <c r="AA44" i="88"/>
  <c r="AA36" i="88"/>
  <c r="AA28" i="88"/>
  <c r="AA20" i="88"/>
  <c r="AA12" i="88"/>
  <c r="AE8" i="88"/>
  <c r="AE54" i="88"/>
  <c r="AE30" i="88"/>
  <c r="AD19" i="88"/>
  <c r="AA10" i="88"/>
  <c r="AE90" i="88"/>
  <c r="AB89" i="88"/>
  <c r="AD87" i="88"/>
  <c r="AA86" i="88"/>
  <c r="AC84" i="88"/>
  <c r="AE82" i="88"/>
  <c r="AB81" i="88"/>
  <c r="AD79" i="88"/>
  <c r="AA78" i="88"/>
  <c r="AC76" i="88"/>
  <c r="AE74" i="88"/>
  <c r="AB73" i="88"/>
  <c r="AD71" i="88"/>
  <c r="AA70" i="88"/>
  <c r="AC68" i="88"/>
  <c r="AE66" i="88"/>
  <c r="AB65" i="88"/>
  <c r="AD63" i="88"/>
  <c r="AA62" i="88"/>
  <c r="AC60" i="88"/>
  <c r="AE58" i="88"/>
  <c r="AB57" i="88"/>
  <c r="AD55" i="88"/>
  <c r="AA54" i="88"/>
  <c r="AC52" i="88"/>
  <c r="AE50" i="88"/>
  <c r="AB49" i="88"/>
  <c r="AD47" i="88"/>
  <c r="AA46" i="88"/>
  <c r="AC44" i="88"/>
  <c r="AE42" i="88"/>
  <c r="AB41" i="88"/>
  <c r="AD39" i="88"/>
  <c r="AA38" i="88"/>
  <c r="AC36" i="88"/>
  <c r="AE34" i="88"/>
  <c r="AB33" i="88"/>
  <c r="AD31" i="88"/>
  <c r="AA30" i="88"/>
  <c r="AC28" i="88"/>
  <c r="AE26" i="88"/>
  <c r="AB25" i="88"/>
  <c r="AD23" i="88"/>
  <c r="AA22" i="88"/>
  <c r="AC20" i="88"/>
  <c r="AE18" i="88"/>
  <c r="AB17" i="88"/>
  <c r="AD15" i="88"/>
  <c r="AA14" i="88"/>
  <c r="AC12" i="88"/>
  <c r="AE10" i="88"/>
  <c r="AB9" i="88"/>
  <c r="AD7" i="88"/>
  <c r="AE88" i="88"/>
  <c r="AC82" i="88"/>
  <c r="AA76" i="88"/>
  <c r="AC74" i="88"/>
  <c r="AD69" i="88"/>
  <c r="AB63" i="88"/>
  <c r="AE56" i="88"/>
  <c r="AB47" i="88"/>
  <c r="AD37" i="88"/>
  <c r="AD29" i="88"/>
  <c r="AD21" i="88"/>
  <c r="AD13" i="88"/>
  <c r="AB61" i="88"/>
  <c r="AE46" i="88"/>
  <c r="AE38" i="88"/>
  <c r="AB29" i="88"/>
  <c r="AB21" i="88"/>
  <c r="AB13" i="88"/>
  <c r="AD90" i="88"/>
  <c r="AA89" i="88"/>
  <c r="AC87" i="88"/>
  <c r="AE85" i="88"/>
  <c r="AB84" i="88"/>
  <c r="AD82" i="88"/>
  <c r="AA81" i="88"/>
  <c r="AC79" i="88"/>
  <c r="AE77" i="88"/>
  <c r="AB76" i="88"/>
  <c r="AD74" i="88"/>
  <c r="AA73" i="88"/>
  <c r="AC71" i="88"/>
  <c r="AE69" i="88"/>
  <c r="AB68" i="88"/>
  <c r="AD66" i="88"/>
  <c r="AA65" i="88"/>
  <c r="AC63" i="88"/>
  <c r="AE61" i="88"/>
  <c r="AB60" i="88"/>
  <c r="AD58" i="88"/>
  <c r="AA57" i="88"/>
  <c r="AC55" i="88"/>
  <c r="AE53" i="88"/>
  <c r="AB52" i="88"/>
  <c r="AD50" i="88"/>
  <c r="AA49" i="88"/>
  <c r="AC47" i="88"/>
  <c r="AE45" i="88"/>
  <c r="AB44" i="88"/>
  <c r="AD42" i="88"/>
  <c r="AA41" i="88"/>
  <c r="AC39" i="88"/>
  <c r="AE37" i="88"/>
  <c r="AB36" i="88"/>
  <c r="AD34" i="88"/>
  <c r="AA33" i="88"/>
  <c r="AC31" i="88"/>
  <c r="AE29" i="88"/>
  <c r="AB28" i="88"/>
  <c r="AD26" i="88"/>
  <c r="AA25" i="88"/>
  <c r="AC23" i="88"/>
  <c r="AE21" i="88"/>
  <c r="AB20" i="88"/>
  <c r="AD18" i="88"/>
  <c r="AA17" i="88"/>
  <c r="AC15" i="88"/>
  <c r="AE13" i="88"/>
  <c r="AB12" i="88"/>
  <c r="AD10" i="88"/>
  <c r="AA9" i="88"/>
  <c r="AC7" i="88"/>
  <c r="AC90" i="88"/>
  <c r="AA84" i="88"/>
  <c r="AE80" i="88"/>
  <c r="AB71" i="88"/>
  <c r="AC66" i="88"/>
  <c r="AA60" i="88"/>
  <c r="AD53" i="88"/>
  <c r="AD45" i="88"/>
  <c r="AE40" i="88"/>
  <c r="AB31" i="88"/>
  <c r="AE24" i="88"/>
  <c r="AB15" i="88"/>
  <c r="AB7" i="88"/>
  <c r="AC64" i="88"/>
  <c r="AD51" i="88"/>
  <c r="AC40" i="88"/>
  <c r="AA34" i="88"/>
  <c r="AD27" i="88"/>
  <c r="AC16" i="88"/>
  <c r="AE91" i="88"/>
  <c r="AB90" i="88"/>
  <c r="AD88" i="88"/>
  <c r="AA87" i="88"/>
  <c r="AC85" i="88"/>
  <c r="AE83" i="88"/>
  <c r="AB82" i="88"/>
  <c r="AD80" i="88"/>
  <c r="AA79" i="88"/>
  <c r="AC77" i="88"/>
  <c r="AE75" i="88"/>
  <c r="AB74" i="88"/>
  <c r="AD72" i="88"/>
  <c r="AA71" i="88"/>
  <c r="AC69" i="88"/>
  <c r="AE67" i="88"/>
  <c r="AB66" i="88"/>
  <c r="AD64" i="88"/>
  <c r="AA63" i="88"/>
  <c r="AC61" i="88"/>
  <c r="AE59" i="88"/>
  <c r="AB58" i="88"/>
  <c r="AD56" i="88"/>
  <c r="AA55" i="88"/>
  <c r="AC53" i="88"/>
  <c r="AE51" i="88"/>
  <c r="AB50" i="88"/>
  <c r="AD48" i="88"/>
  <c r="AA47" i="88"/>
  <c r="AC45" i="88"/>
  <c r="AE43" i="88"/>
  <c r="AB42" i="88"/>
  <c r="AD40" i="88"/>
  <c r="AA39" i="88"/>
  <c r="AC37" i="88"/>
  <c r="AE35" i="88"/>
  <c r="AB34" i="88"/>
  <c r="AD32" i="88"/>
  <c r="AA31" i="88"/>
  <c r="AC29" i="88"/>
  <c r="AE27" i="88"/>
  <c r="AB26" i="88"/>
  <c r="AD24" i="88"/>
  <c r="AA23" i="88"/>
  <c r="AC21" i="88"/>
  <c r="AE19" i="88"/>
  <c r="AB18" i="88"/>
  <c r="AD16" i="88"/>
  <c r="AA15" i="88"/>
  <c r="AC13" i="88"/>
  <c r="AE11" i="88"/>
  <c r="AB10" i="88"/>
  <c r="AD8" i="88"/>
  <c r="AA7" i="88"/>
  <c r="AD91" i="88"/>
  <c r="AA90" i="88"/>
  <c r="AC88" i="88"/>
  <c r="AE86" i="88"/>
  <c r="AB85" i="88"/>
  <c r="AD83" i="88"/>
  <c r="AA82" i="88"/>
  <c r="AC80" i="88"/>
  <c r="AE78" i="88"/>
  <c r="AB77" i="88"/>
  <c r="AD75" i="88"/>
  <c r="AA74" i="88"/>
  <c r="AC72" i="88"/>
  <c r="AE70" i="88"/>
  <c r="AB69" i="88"/>
  <c r="AD67" i="88"/>
  <c r="AA66" i="88"/>
  <c r="AD59" i="88"/>
  <c r="AC56" i="88"/>
  <c r="AB53" i="88"/>
  <c r="AC48" i="88"/>
  <c r="AD43" i="88"/>
  <c r="AC32" i="88"/>
  <c r="AE22" i="88"/>
  <c r="AD11" i="88"/>
  <c r="E28" i="29"/>
  <c r="E26" i="29"/>
  <c r="E30" i="29"/>
  <c r="E27" i="29"/>
  <c r="E29" i="29"/>
  <c r="AC93" i="89"/>
  <c r="AB93" i="89"/>
  <c r="AE95" i="89"/>
  <c r="AD95" i="89"/>
  <c r="AC95" i="89"/>
  <c r="AB95" i="89"/>
  <c r="AE93" i="89"/>
  <c r="AA93" i="89"/>
  <c r="AA95" i="89"/>
  <c r="AD93" i="89"/>
  <c r="V28" i="56"/>
  <c r="V36" i="56"/>
  <c r="V53" i="56"/>
  <c r="V11" i="56"/>
  <c r="V19" i="56"/>
  <c r="V73" i="56"/>
  <c r="U7" i="56"/>
  <c r="D38" i="29"/>
  <c r="AI95" i="89"/>
  <c r="AI93" i="89"/>
  <c r="AI29" i="89"/>
  <c r="O43" i="5"/>
  <c r="O49" i="5"/>
  <c r="O51" i="5"/>
  <c r="O48" i="5"/>
  <c r="O50" i="5"/>
  <c r="O44" i="5"/>
  <c r="O45" i="5"/>
  <c r="O46" i="5"/>
  <c r="O47" i="5"/>
  <c r="Q16" i="40"/>
  <c r="P16" i="40"/>
  <c r="R16" i="40"/>
  <c r="Q7" i="40"/>
  <c r="P7" i="40"/>
  <c r="R7" i="40"/>
  <c r="P12" i="40"/>
  <c r="Q12" i="40"/>
  <c r="R12" i="40"/>
  <c r="P8" i="40"/>
  <c r="Q8" i="40"/>
  <c r="R8" i="40"/>
  <c r="P13" i="40"/>
  <c r="R13" i="40"/>
  <c r="Q13" i="40"/>
  <c r="P10" i="40"/>
  <c r="Q10" i="40"/>
  <c r="R10" i="40"/>
  <c r="R9" i="40"/>
  <c r="P9" i="40"/>
  <c r="Q9" i="40"/>
  <c r="Q14" i="40"/>
  <c r="P14" i="40"/>
  <c r="R14" i="40"/>
  <c r="M22" i="6"/>
  <c r="O22" i="6"/>
  <c r="V8" i="56"/>
  <c r="V92" i="56"/>
  <c r="U17" i="40"/>
  <c r="U15" i="40"/>
  <c r="V58" i="56"/>
  <c r="V26" i="56"/>
  <c r="V42" i="56"/>
  <c r="V34" i="56"/>
  <c r="V14" i="56"/>
  <c r="V22" i="56"/>
  <c r="V46" i="56"/>
  <c r="V52" i="56"/>
  <c r="V93" i="56"/>
  <c r="V16" i="56"/>
  <c r="V24" i="56"/>
  <c r="U30" i="56"/>
  <c r="V30" i="56"/>
  <c r="V57" i="56"/>
  <c r="V71" i="56"/>
  <c r="V79" i="56"/>
  <c r="V87" i="56"/>
  <c r="V33" i="56"/>
  <c r="V41" i="56"/>
  <c r="V23" i="56"/>
  <c r="V31" i="56"/>
  <c r="V39" i="56"/>
  <c r="V47" i="56"/>
  <c r="V56" i="56"/>
  <c r="V64" i="56"/>
  <c r="V67" i="56"/>
  <c r="V59" i="56"/>
  <c r="V37" i="56"/>
  <c r="V45" i="56"/>
  <c r="V54" i="56"/>
  <c r="V76" i="56"/>
  <c r="V84" i="56"/>
  <c r="P56" i="56"/>
  <c r="Q56" i="56"/>
  <c r="R56" i="56"/>
  <c r="M7" i="88"/>
  <c r="P95" i="88"/>
  <c r="N93" i="88"/>
  <c r="S91" i="88"/>
  <c r="P90" i="88"/>
  <c r="M89" i="88"/>
  <c r="R88" i="88"/>
  <c r="O87" i="88"/>
  <c r="Q85" i="88"/>
  <c r="N84" i="88"/>
  <c r="S83" i="88"/>
  <c r="P82" i="88"/>
  <c r="M81" i="88"/>
  <c r="R80" i="88"/>
  <c r="O79" i="88"/>
  <c r="Q77" i="88"/>
  <c r="N76" i="88"/>
  <c r="S75" i="88"/>
  <c r="P74" i="88"/>
  <c r="M73" i="88"/>
  <c r="R72" i="88"/>
  <c r="O71" i="88"/>
  <c r="Q69" i="88"/>
  <c r="N68" i="88"/>
  <c r="S67" i="88"/>
  <c r="P66" i="88"/>
  <c r="M65" i="88"/>
  <c r="R64" i="88"/>
  <c r="O63" i="88"/>
  <c r="Q61" i="88"/>
  <c r="N60" i="88"/>
  <c r="S59" i="88"/>
  <c r="P58" i="88"/>
  <c r="M57" i="88"/>
  <c r="R56" i="88"/>
  <c r="O55" i="88"/>
  <c r="Q53" i="88"/>
  <c r="N52" i="88"/>
  <c r="S51" i="88"/>
  <c r="P50" i="88"/>
  <c r="M49" i="88"/>
  <c r="R48" i="88"/>
  <c r="O47" i="88"/>
  <c r="Q45" i="88"/>
  <c r="N44" i="88"/>
  <c r="S43" i="88"/>
  <c r="P42" i="88"/>
  <c r="M41" i="88"/>
  <c r="R40" i="88"/>
  <c r="O39" i="88"/>
  <c r="Q37" i="88"/>
  <c r="N36" i="88"/>
  <c r="S35" i="88"/>
  <c r="P34" i="88"/>
  <c r="M33" i="88"/>
  <c r="R32" i="88"/>
  <c r="O31" i="88"/>
  <c r="Q29" i="88"/>
  <c r="N28" i="88"/>
  <c r="S27" i="88"/>
  <c r="P26" i="88"/>
  <c r="M25" i="88"/>
  <c r="R24" i="88"/>
  <c r="O23" i="88"/>
  <c r="Q21" i="88"/>
  <c r="N20" i="88"/>
  <c r="S19" i="88"/>
  <c r="P18" i="88"/>
  <c r="M17" i="88"/>
  <c r="R16" i="88"/>
  <c r="O15" i="88"/>
  <c r="Q13" i="88"/>
  <c r="N12" i="88"/>
  <c r="S11" i="88"/>
  <c r="P10" i="88"/>
  <c r="M9" i="88"/>
  <c r="R8" i="88"/>
  <c r="O7" i="88"/>
  <c r="R20" i="88"/>
  <c r="P14" i="88"/>
  <c r="O95" i="88"/>
  <c r="M93" i="88"/>
  <c r="R91" i="88"/>
  <c r="O90" i="88"/>
  <c r="Q88" i="88"/>
  <c r="N87" i="88"/>
  <c r="S86" i="88"/>
  <c r="P85" i="88"/>
  <c r="M84" i="88"/>
  <c r="R83" i="88"/>
  <c r="O82" i="88"/>
  <c r="Q80" i="88"/>
  <c r="N79" i="88"/>
  <c r="S78" i="88"/>
  <c r="P77" i="88"/>
  <c r="M76" i="88"/>
  <c r="R75" i="88"/>
  <c r="O74" i="88"/>
  <c r="Q72" i="88"/>
  <c r="N71" i="88"/>
  <c r="S70" i="88"/>
  <c r="P69" i="88"/>
  <c r="M68" i="88"/>
  <c r="R67" i="88"/>
  <c r="O66" i="88"/>
  <c r="Q64" i="88"/>
  <c r="N63" i="88"/>
  <c r="S62" i="88"/>
  <c r="P61" i="88"/>
  <c r="M60" i="88"/>
  <c r="R59" i="88"/>
  <c r="O58" i="88"/>
  <c r="Q56" i="88"/>
  <c r="N55" i="88"/>
  <c r="S54" i="88"/>
  <c r="P53" i="88"/>
  <c r="M52" i="88"/>
  <c r="R51" i="88"/>
  <c r="O50" i="88"/>
  <c r="Q48" i="88"/>
  <c r="N47" i="88"/>
  <c r="S46" i="88"/>
  <c r="P45" i="88"/>
  <c r="M44" i="88"/>
  <c r="R43" i="88"/>
  <c r="O42" i="88"/>
  <c r="Q40" i="88"/>
  <c r="N39" i="88"/>
  <c r="S38" i="88"/>
  <c r="P37" i="88"/>
  <c r="M36" i="88"/>
  <c r="R35" i="88"/>
  <c r="O34" i="88"/>
  <c r="Q32" i="88"/>
  <c r="N31" i="88"/>
  <c r="S30" i="88"/>
  <c r="P29" i="88"/>
  <c r="M28" i="88"/>
  <c r="R27" i="88"/>
  <c r="O26" i="88"/>
  <c r="Q24" i="88"/>
  <c r="N23" i="88"/>
  <c r="S22" i="88"/>
  <c r="P21" i="88"/>
  <c r="M20" i="88"/>
  <c r="R19" i="88"/>
  <c r="O18" i="88"/>
  <c r="Q16" i="88"/>
  <c r="N15" i="88"/>
  <c r="S14" i="88"/>
  <c r="P13" i="88"/>
  <c r="M12" i="88"/>
  <c r="R11" i="88"/>
  <c r="O10" i="88"/>
  <c r="Q8" i="88"/>
  <c r="N7" i="88"/>
  <c r="S15" i="88"/>
  <c r="N8" i="88"/>
  <c r="N95" i="88"/>
  <c r="Q91" i="88"/>
  <c r="N90" i="88"/>
  <c r="S89" i="88"/>
  <c r="P88" i="88"/>
  <c r="M87" i="88"/>
  <c r="R86" i="88"/>
  <c r="O85" i="88"/>
  <c r="Q83" i="88"/>
  <c r="N82" i="88"/>
  <c r="S81" i="88"/>
  <c r="P80" i="88"/>
  <c r="M79" i="88"/>
  <c r="R78" i="88"/>
  <c r="O77" i="88"/>
  <c r="Q75" i="88"/>
  <c r="N74" i="88"/>
  <c r="S73" i="88"/>
  <c r="P72" i="88"/>
  <c r="M71" i="88"/>
  <c r="R70" i="88"/>
  <c r="O69" i="88"/>
  <c r="Q67" i="88"/>
  <c r="N66" i="88"/>
  <c r="S65" i="88"/>
  <c r="P64" i="88"/>
  <c r="M63" i="88"/>
  <c r="R62" i="88"/>
  <c r="O61" i="88"/>
  <c r="Q59" i="88"/>
  <c r="N58" i="88"/>
  <c r="S57" i="88"/>
  <c r="P56" i="88"/>
  <c r="M55" i="88"/>
  <c r="R54" i="88"/>
  <c r="O53" i="88"/>
  <c r="Q51" i="88"/>
  <c r="N50" i="88"/>
  <c r="S49" i="88"/>
  <c r="P48" i="88"/>
  <c r="M47" i="88"/>
  <c r="R46" i="88"/>
  <c r="O45" i="88"/>
  <c r="Q43" i="88"/>
  <c r="N42" i="88"/>
  <c r="S41" i="88"/>
  <c r="P40" i="88"/>
  <c r="M39" i="88"/>
  <c r="R38" i="88"/>
  <c r="O37" i="88"/>
  <c r="Q35" i="88"/>
  <c r="N34" i="88"/>
  <c r="S33" i="88"/>
  <c r="P32" i="88"/>
  <c r="M31" i="88"/>
  <c r="R30" i="88"/>
  <c r="O29" i="88"/>
  <c r="Q27" i="88"/>
  <c r="N26" i="88"/>
  <c r="S25" i="88"/>
  <c r="P24" i="88"/>
  <c r="M23" i="88"/>
  <c r="R22" i="88"/>
  <c r="O21" i="88"/>
  <c r="Q19" i="88"/>
  <c r="N18" i="88"/>
  <c r="S17" i="88"/>
  <c r="P16" i="88"/>
  <c r="M15" i="88"/>
  <c r="R14" i="88"/>
  <c r="O13" i="88"/>
  <c r="Q11" i="88"/>
  <c r="N10" i="88"/>
  <c r="S9" i="88"/>
  <c r="P8" i="88"/>
  <c r="P22" i="88"/>
  <c r="Q9" i="88"/>
  <c r="M95" i="88"/>
  <c r="P91" i="88"/>
  <c r="M90" i="88"/>
  <c r="R89" i="88"/>
  <c r="O88" i="88"/>
  <c r="Q86" i="88"/>
  <c r="N85" i="88"/>
  <c r="S84" i="88"/>
  <c r="P83" i="88"/>
  <c r="M82" i="88"/>
  <c r="R81" i="88"/>
  <c r="O80" i="88"/>
  <c r="Q78" i="88"/>
  <c r="N77" i="88"/>
  <c r="S76" i="88"/>
  <c r="P75" i="88"/>
  <c r="M74" i="88"/>
  <c r="R73" i="88"/>
  <c r="O72" i="88"/>
  <c r="Q70" i="88"/>
  <c r="N69" i="88"/>
  <c r="S68" i="88"/>
  <c r="P67" i="88"/>
  <c r="M66" i="88"/>
  <c r="R65" i="88"/>
  <c r="O64" i="88"/>
  <c r="Q62" i="88"/>
  <c r="N61" i="88"/>
  <c r="S60" i="88"/>
  <c r="P59" i="88"/>
  <c r="M58" i="88"/>
  <c r="R57" i="88"/>
  <c r="O56" i="88"/>
  <c r="Q54" i="88"/>
  <c r="N53" i="88"/>
  <c r="S52" i="88"/>
  <c r="P51" i="88"/>
  <c r="M50" i="88"/>
  <c r="R49" i="88"/>
  <c r="O48" i="88"/>
  <c r="Q46" i="88"/>
  <c r="N45" i="88"/>
  <c r="S44" i="88"/>
  <c r="P43" i="88"/>
  <c r="M42" i="88"/>
  <c r="R41" i="88"/>
  <c r="O40" i="88"/>
  <c r="Q38" i="88"/>
  <c r="N37" i="88"/>
  <c r="S36" i="88"/>
  <c r="P35" i="88"/>
  <c r="M34" i="88"/>
  <c r="R33" i="88"/>
  <c r="O32" i="88"/>
  <c r="Q30" i="88"/>
  <c r="N29" i="88"/>
  <c r="S28" i="88"/>
  <c r="P27" i="88"/>
  <c r="M26" i="88"/>
  <c r="R25" i="88"/>
  <c r="O24" i="88"/>
  <c r="Q22" i="88"/>
  <c r="N21" i="88"/>
  <c r="S20" i="88"/>
  <c r="P19" i="88"/>
  <c r="M18" i="88"/>
  <c r="R17" i="88"/>
  <c r="O16" i="88"/>
  <c r="Q14" i="88"/>
  <c r="N13" i="88"/>
  <c r="S12" i="88"/>
  <c r="P11" i="88"/>
  <c r="R9" i="88"/>
  <c r="O8" i="88"/>
  <c r="Q17" i="88"/>
  <c r="R12" i="88"/>
  <c r="R93" i="88"/>
  <c r="O91" i="88"/>
  <c r="Q89" i="88"/>
  <c r="N88" i="88"/>
  <c r="S87" i="88"/>
  <c r="P86" i="88"/>
  <c r="M85" i="88"/>
  <c r="R84" i="88"/>
  <c r="O83" i="88"/>
  <c r="Q81" i="88"/>
  <c r="N80" i="88"/>
  <c r="S79" i="88"/>
  <c r="P78" i="88"/>
  <c r="M77" i="88"/>
  <c r="R76" i="88"/>
  <c r="O75" i="88"/>
  <c r="Q73" i="88"/>
  <c r="N72" i="88"/>
  <c r="S71" i="88"/>
  <c r="P70" i="88"/>
  <c r="M69" i="88"/>
  <c r="R68" i="88"/>
  <c r="O67" i="88"/>
  <c r="Q65" i="88"/>
  <c r="N64" i="88"/>
  <c r="S63" i="88"/>
  <c r="P62" i="88"/>
  <c r="M61" i="88"/>
  <c r="R60" i="88"/>
  <c r="O59" i="88"/>
  <c r="Q57" i="88"/>
  <c r="N56" i="88"/>
  <c r="S55" i="88"/>
  <c r="P54" i="88"/>
  <c r="M53" i="88"/>
  <c r="R52" i="88"/>
  <c r="O51" i="88"/>
  <c r="Q49" i="88"/>
  <c r="N48" i="88"/>
  <c r="S47" i="88"/>
  <c r="P46" i="88"/>
  <c r="M45" i="88"/>
  <c r="R44" i="88"/>
  <c r="O43" i="88"/>
  <c r="Q41" i="88"/>
  <c r="N40" i="88"/>
  <c r="S39" i="88"/>
  <c r="P38" i="88"/>
  <c r="M37" i="88"/>
  <c r="R36" i="88"/>
  <c r="O35" i="88"/>
  <c r="Q33" i="88"/>
  <c r="N32" i="88"/>
  <c r="S31" i="88"/>
  <c r="P30" i="88"/>
  <c r="M29" i="88"/>
  <c r="R28" i="88"/>
  <c r="O27" i="88"/>
  <c r="Q25" i="88"/>
  <c r="N24" i="88"/>
  <c r="S23" i="88"/>
  <c r="S95" i="88"/>
  <c r="Q93" i="88"/>
  <c r="N91" i="88"/>
  <c r="S90" i="88"/>
  <c r="P89" i="88"/>
  <c r="M88" i="88"/>
  <c r="R87" i="88"/>
  <c r="O86" i="88"/>
  <c r="Q84" i="88"/>
  <c r="N83" i="88"/>
  <c r="S82" i="88"/>
  <c r="P81" i="88"/>
  <c r="M80" i="88"/>
  <c r="R79" i="88"/>
  <c r="O78" i="88"/>
  <c r="Q76" i="88"/>
  <c r="N75" i="88"/>
  <c r="S74" i="88"/>
  <c r="P73" i="88"/>
  <c r="M72" i="88"/>
  <c r="R71" i="88"/>
  <c r="O70" i="88"/>
  <c r="Q68" i="88"/>
  <c r="N67" i="88"/>
  <c r="S66" i="88"/>
  <c r="P65" i="88"/>
  <c r="M64" i="88"/>
  <c r="R63" i="88"/>
  <c r="O62" i="88"/>
  <c r="Q60" i="88"/>
  <c r="N59" i="88"/>
  <c r="S58" i="88"/>
  <c r="P57" i="88"/>
  <c r="M56" i="88"/>
  <c r="R55" i="88"/>
  <c r="O54" i="88"/>
  <c r="Q52" i="88"/>
  <c r="N51" i="88"/>
  <c r="S50" i="88"/>
  <c r="P49" i="88"/>
  <c r="M48" i="88"/>
  <c r="R47" i="88"/>
  <c r="O46" i="88"/>
  <c r="Q44" i="88"/>
  <c r="N43" i="88"/>
  <c r="S42" i="88"/>
  <c r="P41" i="88"/>
  <c r="M40" i="88"/>
  <c r="R39" i="88"/>
  <c r="O38" i="88"/>
  <c r="Q36" i="88"/>
  <c r="N35" i="88"/>
  <c r="S34" i="88"/>
  <c r="P33" i="88"/>
  <c r="M32" i="88"/>
  <c r="R31" i="88"/>
  <c r="O30" i="88"/>
  <c r="Q28" i="88"/>
  <c r="N27" i="88"/>
  <c r="S26" i="88"/>
  <c r="P25" i="88"/>
  <c r="M24" i="88"/>
  <c r="R23" i="88"/>
  <c r="O22" i="88"/>
  <c r="Q20" i="88"/>
  <c r="N19" i="88"/>
  <c r="S18" i="88"/>
  <c r="P17" i="88"/>
  <c r="M16" i="88"/>
  <c r="R15" i="88"/>
  <c r="O14" i="88"/>
  <c r="Q12" i="88"/>
  <c r="N11" i="88"/>
  <c r="S10" i="88"/>
  <c r="P9" i="88"/>
  <c r="M8" i="88"/>
  <c r="R7" i="88"/>
  <c r="O19" i="88"/>
  <c r="M13" i="88"/>
  <c r="R95" i="88"/>
  <c r="P93" i="88"/>
  <c r="M91" i="88"/>
  <c r="R90" i="88"/>
  <c r="O89" i="88"/>
  <c r="Q87" i="88"/>
  <c r="N86" i="88"/>
  <c r="S85" i="88"/>
  <c r="P84" i="88"/>
  <c r="M83" i="88"/>
  <c r="R82" i="88"/>
  <c r="O81" i="88"/>
  <c r="Q79" i="88"/>
  <c r="N78" i="88"/>
  <c r="S77" i="88"/>
  <c r="P76" i="88"/>
  <c r="M75" i="88"/>
  <c r="R74" i="88"/>
  <c r="O73" i="88"/>
  <c r="Q71" i="88"/>
  <c r="N70" i="88"/>
  <c r="S69" i="88"/>
  <c r="P68" i="88"/>
  <c r="M67" i="88"/>
  <c r="R66" i="88"/>
  <c r="O65" i="88"/>
  <c r="Q63" i="88"/>
  <c r="N62" i="88"/>
  <c r="S61" i="88"/>
  <c r="P60" i="88"/>
  <c r="M59" i="88"/>
  <c r="R58" i="88"/>
  <c r="O57" i="88"/>
  <c r="Q55" i="88"/>
  <c r="N54" i="88"/>
  <c r="S53" i="88"/>
  <c r="P52" i="88"/>
  <c r="M51" i="88"/>
  <c r="R50" i="88"/>
  <c r="O49" i="88"/>
  <c r="Q47" i="88"/>
  <c r="N46" i="88"/>
  <c r="S45" i="88"/>
  <c r="P44" i="88"/>
  <c r="M43" i="88"/>
  <c r="R42" i="88"/>
  <c r="O41" i="88"/>
  <c r="Q39" i="88"/>
  <c r="N38" i="88"/>
  <c r="S37" i="88"/>
  <c r="P36" i="88"/>
  <c r="M35" i="88"/>
  <c r="R34" i="88"/>
  <c r="O33" i="88"/>
  <c r="Q31" i="88"/>
  <c r="N30" i="88"/>
  <c r="S29" i="88"/>
  <c r="P28" i="88"/>
  <c r="M27" i="88"/>
  <c r="R26" i="88"/>
  <c r="O25" i="88"/>
  <c r="Q23" i="88"/>
  <c r="N22" i="88"/>
  <c r="S21" i="88"/>
  <c r="P20" i="88"/>
  <c r="M19" i="88"/>
  <c r="R18" i="88"/>
  <c r="O17" i="88"/>
  <c r="Q15" i="88"/>
  <c r="N14" i="88"/>
  <c r="S13" i="88"/>
  <c r="P12" i="88"/>
  <c r="M11" i="88"/>
  <c r="R10" i="88"/>
  <c r="O9" i="88"/>
  <c r="Q7" i="88"/>
  <c r="N16" i="88"/>
  <c r="S7" i="88"/>
  <c r="Q95" i="88"/>
  <c r="O93" i="88"/>
  <c r="Q90" i="88"/>
  <c r="N89" i="88"/>
  <c r="S88" i="88"/>
  <c r="P87" i="88"/>
  <c r="M86" i="88"/>
  <c r="R85" i="88"/>
  <c r="O84" i="88"/>
  <c r="Q82" i="88"/>
  <c r="N81" i="88"/>
  <c r="S80" i="88"/>
  <c r="P79" i="88"/>
  <c r="M78" i="88"/>
  <c r="R77" i="88"/>
  <c r="O76" i="88"/>
  <c r="Q74" i="88"/>
  <c r="N73" i="88"/>
  <c r="S72" i="88"/>
  <c r="P71" i="88"/>
  <c r="M70" i="88"/>
  <c r="R69" i="88"/>
  <c r="O68" i="88"/>
  <c r="Q66" i="88"/>
  <c r="N65" i="88"/>
  <c r="S64" i="88"/>
  <c r="P63" i="88"/>
  <c r="M62" i="88"/>
  <c r="R61" i="88"/>
  <c r="O60" i="88"/>
  <c r="Q58" i="88"/>
  <c r="N57" i="88"/>
  <c r="S56" i="88"/>
  <c r="P55" i="88"/>
  <c r="M54" i="88"/>
  <c r="R53" i="88"/>
  <c r="O52" i="88"/>
  <c r="Q50" i="88"/>
  <c r="N49" i="88"/>
  <c r="S48" i="88"/>
  <c r="P47" i="88"/>
  <c r="M46" i="88"/>
  <c r="R45" i="88"/>
  <c r="O44" i="88"/>
  <c r="Q42" i="88"/>
  <c r="N41" i="88"/>
  <c r="S40" i="88"/>
  <c r="P39" i="88"/>
  <c r="M38" i="88"/>
  <c r="R37" i="88"/>
  <c r="O36" i="88"/>
  <c r="Q34" i="88"/>
  <c r="N33" i="88"/>
  <c r="S32" i="88"/>
  <c r="P31" i="88"/>
  <c r="M30" i="88"/>
  <c r="R29" i="88"/>
  <c r="O28" i="88"/>
  <c r="Q26" i="88"/>
  <c r="N25" i="88"/>
  <c r="S24" i="88"/>
  <c r="P23" i="88"/>
  <c r="M22" i="88"/>
  <c r="R21" i="88"/>
  <c r="O20" i="88"/>
  <c r="Q18" i="88"/>
  <c r="N17" i="88"/>
  <c r="S16" i="88"/>
  <c r="P15" i="88"/>
  <c r="M14" i="88"/>
  <c r="R13" i="88"/>
  <c r="O12" i="88"/>
  <c r="Q10" i="88"/>
  <c r="N9" i="88"/>
  <c r="S8" i="88"/>
  <c r="P7" i="88"/>
  <c r="M21" i="88"/>
  <c r="O11" i="88"/>
  <c r="AI93" i="88"/>
  <c r="AJ93" i="88"/>
  <c r="AJ95" i="88"/>
  <c r="AI95" i="88"/>
  <c r="AE93" i="88"/>
  <c r="AD95" i="88"/>
  <c r="AC93" i="88"/>
  <c r="AE95" i="88"/>
  <c r="AC95" i="88"/>
  <c r="AB93" i="88"/>
  <c r="AB95" i="88"/>
  <c r="AA93" i="88"/>
  <c r="AA95" i="88"/>
  <c r="AD93" i="88"/>
  <c r="O7" i="56"/>
  <c r="V7" i="56" s="1"/>
  <c r="Y7" i="56"/>
  <c r="AH85" i="88"/>
  <c r="AH77" i="88"/>
  <c r="AH69" i="88"/>
  <c r="AH61" i="88"/>
  <c r="AH53" i="88"/>
  <c r="AH45" i="88"/>
  <c r="AH37" i="88"/>
  <c r="AH29" i="88"/>
  <c r="AH21" i="88"/>
  <c r="AH13" i="88"/>
  <c r="AH38" i="88"/>
  <c r="AH22" i="88"/>
  <c r="AH93" i="88"/>
  <c r="AH84" i="88"/>
  <c r="AH76" i="88"/>
  <c r="AH68" i="88"/>
  <c r="AH60" i="88"/>
  <c r="AH52" i="88"/>
  <c r="AH44" i="88"/>
  <c r="AH36" i="88"/>
  <c r="AH28" i="88"/>
  <c r="AH20" i="88"/>
  <c r="AH12" i="88"/>
  <c r="AH54" i="88"/>
  <c r="AH91" i="88"/>
  <c r="AH83" i="88"/>
  <c r="AH75" i="88"/>
  <c r="AH67" i="88"/>
  <c r="AH59" i="88"/>
  <c r="AH51" i="88"/>
  <c r="AH43" i="88"/>
  <c r="AH35" i="88"/>
  <c r="AH27" i="88"/>
  <c r="AH19" i="88"/>
  <c r="AH11" i="88"/>
  <c r="AH99" i="88"/>
  <c r="AH46" i="88"/>
  <c r="AH30" i="88"/>
  <c r="AH90" i="88"/>
  <c r="AH82" i="88"/>
  <c r="AH74" i="88"/>
  <c r="AH66" i="88"/>
  <c r="AH58" i="88"/>
  <c r="AH50" i="88"/>
  <c r="AH42" i="88"/>
  <c r="AH34" i="88"/>
  <c r="AH26" i="88"/>
  <c r="AH18" i="88"/>
  <c r="AH10" i="88"/>
  <c r="AH62" i="88"/>
  <c r="AH14" i="88"/>
  <c r="AH89" i="88"/>
  <c r="AH81" i="88"/>
  <c r="AH73" i="88"/>
  <c r="AH65" i="88"/>
  <c r="AH57" i="88"/>
  <c r="AH49" i="88"/>
  <c r="AH41" i="88"/>
  <c r="AH33" i="88"/>
  <c r="AH25" i="88"/>
  <c r="AH17" i="88"/>
  <c r="AH9" i="88"/>
  <c r="AH78" i="88"/>
  <c r="AH88" i="88"/>
  <c r="AH80" i="88"/>
  <c r="AH72" i="88"/>
  <c r="AH64" i="88"/>
  <c r="AH56" i="88"/>
  <c r="AH48" i="88"/>
  <c r="AH40" i="88"/>
  <c r="AH32" i="88"/>
  <c r="AH24" i="88"/>
  <c r="AH16" i="88"/>
  <c r="AH8" i="88"/>
  <c r="AH70" i="88"/>
  <c r="AH87" i="88"/>
  <c r="AH79" i="88"/>
  <c r="AH71" i="88"/>
  <c r="AH63" i="88"/>
  <c r="AH55" i="88"/>
  <c r="AH47" i="88"/>
  <c r="AH39" i="88"/>
  <c r="AH31" i="88"/>
  <c r="AH23" i="88"/>
  <c r="AH15" i="88"/>
  <c r="AH7" i="88"/>
  <c r="AH86" i="88"/>
  <c r="Q15" i="42"/>
  <c r="P15" i="42"/>
  <c r="R15" i="42"/>
  <c r="R9" i="55"/>
  <c r="Q9" i="55"/>
  <c r="Y34" i="55"/>
  <c r="K94" i="88"/>
  <c r="BC3" i="42"/>
  <c r="Y3" i="57"/>
  <c r="AK3" i="57"/>
  <c r="X9" i="55"/>
  <c r="X17" i="55"/>
  <c r="Y38" i="55"/>
  <c r="BC3" i="43"/>
  <c r="BC5" i="43" s="1"/>
  <c r="V3" i="84"/>
  <c r="V3" i="81"/>
  <c r="V3" i="75"/>
  <c r="V3" i="73"/>
  <c r="AH3" i="84"/>
  <c r="AH3" i="81"/>
  <c r="AH3" i="75"/>
  <c r="AH3" i="73"/>
  <c r="AT3" i="84"/>
  <c r="AT3" i="81"/>
  <c r="AT3" i="75"/>
  <c r="AT3" i="73"/>
  <c r="U7" i="46"/>
  <c r="Y3" i="16"/>
  <c r="AK3" i="16"/>
  <c r="U29" i="34"/>
  <c r="BC3" i="38"/>
  <c r="Y3" i="39"/>
  <c r="AK3" i="39"/>
  <c r="Y3" i="40"/>
  <c r="AK3" i="40"/>
  <c r="BC3" i="41"/>
  <c r="AK3" i="55"/>
  <c r="AD9" i="55"/>
  <c r="U11" i="55"/>
  <c r="AA17" i="55"/>
  <c r="AE18" i="55"/>
  <c r="AG19" i="55"/>
  <c r="U24" i="55"/>
  <c r="X26" i="55"/>
  <c r="AG30" i="55"/>
  <c r="X32" i="55"/>
  <c r="AG34" i="55"/>
  <c r="AA36" i="55"/>
  <c r="X40" i="55"/>
  <c r="X46" i="55"/>
  <c r="X52" i="55"/>
  <c r="X3" i="84"/>
  <c r="X3" i="81"/>
  <c r="X3" i="75"/>
  <c r="X3" i="73"/>
  <c r="AJ3" i="84"/>
  <c r="AJ3" i="81"/>
  <c r="AJ3" i="75"/>
  <c r="AJ3" i="73"/>
  <c r="BB3" i="84"/>
  <c r="BB3" i="81"/>
  <c r="BB3" i="75"/>
  <c r="BB3" i="73"/>
  <c r="BB3" i="36"/>
  <c r="BB36" i="36" s="1"/>
  <c r="Y3" i="84"/>
  <c r="Y3" i="81"/>
  <c r="Y3" i="75"/>
  <c r="Y3" i="73"/>
  <c r="BC3" i="46"/>
  <c r="BC3" i="34"/>
  <c r="V3" i="38"/>
  <c r="AH3" i="38"/>
  <c r="AT3" i="38"/>
  <c r="BC3" i="37"/>
  <c r="V3" i="41"/>
  <c r="AH3" i="41"/>
  <c r="AT3" i="41"/>
  <c r="BC3" i="69"/>
  <c r="AD11" i="55"/>
  <c r="AA13" i="55"/>
  <c r="AG15" i="55"/>
  <c r="U18" i="55"/>
  <c r="U20" i="55"/>
  <c r="AG22" i="55"/>
  <c r="AG24" i="55"/>
  <c r="AB25" i="55"/>
  <c r="X29" i="55"/>
  <c r="X31" i="55"/>
  <c r="U35" i="55"/>
  <c r="AG36" i="55"/>
  <c r="X38" i="55"/>
  <c r="AD40" i="55"/>
  <c r="AD42" i="55"/>
  <c r="X44" i="55"/>
  <c r="AD46" i="55"/>
  <c r="AD48" i="55"/>
  <c r="X50" i="55"/>
  <c r="AG52" i="55"/>
  <c r="AA3" i="84"/>
  <c r="AA3" i="81"/>
  <c r="AA3" i="75"/>
  <c r="AA3" i="73"/>
  <c r="AM3" i="84"/>
  <c r="AM3" i="81"/>
  <c r="AM3" i="75"/>
  <c r="AM3" i="73"/>
  <c r="AA40" i="55"/>
  <c r="AE5" i="46"/>
  <c r="Y3" i="42"/>
  <c r="AK3" i="42"/>
  <c r="BC3" i="57"/>
  <c r="V3" i="56"/>
  <c r="AH3" i="56"/>
  <c r="AT3" i="56"/>
  <c r="U8" i="55"/>
  <c r="X10" i="55"/>
  <c r="AG13" i="55"/>
  <c r="AD16" i="55"/>
  <c r="X18" i="55"/>
  <c r="X20" i="55"/>
  <c r="X27" i="55"/>
  <c r="AD29" i="55"/>
  <c r="AA31" i="55"/>
  <c r="X33" i="55"/>
  <c r="X35" i="55"/>
  <c r="AG38" i="55"/>
  <c r="AG40" i="55"/>
  <c r="AG42" i="55"/>
  <c r="AG44" i="55"/>
  <c r="AG46" i="55"/>
  <c r="AG48" i="55"/>
  <c r="AB49" i="55"/>
  <c r="AG50" i="55"/>
  <c r="Y51" i="55"/>
  <c r="U53" i="55"/>
  <c r="Y3" i="43"/>
  <c r="AK3" i="43"/>
  <c r="AK5" i="43" s="1"/>
  <c r="AB3" i="84"/>
  <c r="AB3" i="81"/>
  <c r="AB3" i="75"/>
  <c r="AB3" i="73"/>
  <c r="AN3" i="84"/>
  <c r="AN3" i="81"/>
  <c r="AN3" i="75"/>
  <c r="AN3" i="73"/>
  <c r="V3" i="36"/>
  <c r="V45" i="36" s="1"/>
  <c r="AH3" i="36"/>
  <c r="AT3" i="36"/>
  <c r="V3" i="46"/>
  <c r="AH3" i="46"/>
  <c r="AT3" i="46"/>
  <c r="AA5" i="46"/>
  <c r="BC3" i="16"/>
  <c r="V3" i="34"/>
  <c r="V34" i="34" s="1"/>
  <c r="AH3" i="34"/>
  <c r="AT3" i="34"/>
  <c r="Y3" i="38"/>
  <c r="AK3" i="38"/>
  <c r="V3" i="37"/>
  <c r="AH3" i="37"/>
  <c r="AT3" i="37"/>
  <c r="BC3" i="39"/>
  <c r="BC3" i="40"/>
  <c r="Y3" i="41"/>
  <c r="V3" i="69"/>
  <c r="AH3" i="69"/>
  <c r="AT3" i="69"/>
  <c r="BC3" i="55"/>
  <c r="X8" i="55"/>
  <c r="AA10" i="55"/>
  <c r="U12" i="55"/>
  <c r="AG16" i="55"/>
  <c r="AG18" i="55"/>
  <c r="Y19" i="55"/>
  <c r="AG20" i="55"/>
  <c r="U23" i="55"/>
  <c r="X25" i="55"/>
  <c r="AG27" i="55"/>
  <c r="AD31" i="55"/>
  <c r="AG33" i="55"/>
  <c r="AA35" i="55"/>
  <c r="U37" i="55"/>
  <c r="X53" i="55"/>
  <c r="AD3" i="84"/>
  <c r="AD3" i="81"/>
  <c r="AD3" i="75"/>
  <c r="AD3" i="73"/>
  <c r="AP3" i="84"/>
  <c r="AP3" i="81"/>
  <c r="AP3" i="75"/>
  <c r="AP3" i="73"/>
  <c r="X3" i="36"/>
  <c r="AJ3" i="36"/>
  <c r="AA46" i="55"/>
  <c r="AA52" i="55"/>
  <c r="AK3" i="84"/>
  <c r="AK3" i="81"/>
  <c r="AK3" i="75"/>
  <c r="AK3" i="73"/>
  <c r="BC3" i="36"/>
  <c r="V3" i="57"/>
  <c r="AH3" i="57"/>
  <c r="AT3" i="57"/>
  <c r="Y3" i="56"/>
  <c r="AK3" i="56"/>
  <c r="AG8" i="55"/>
  <c r="AB9" i="55"/>
  <c r="AD10" i="55"/>
  <c r="X12" i="55"/>
  <c r="U14" i="55"/>
  <c r="X23" i="55"/>
  <c r="AG25" i="55"/>
  <c r="U30" i="55"/>
  <c r="AG31" i="55"/>
  <c r="AG35" i="55"/>
  <c r="X37" i="55"/>
  <c r="AD39" i="55"/>
  <c r="U41" i="55"/>
  <c r="U43" i="55"/>
  <c r="AD45" i="55"/>
  <c r="U47" i="55"/>
  <c r="U49" i="55"/>
  <c r="AD51" i="55"/>
  <c r="U54" i="55"/>
  <c r="AE3" i="84"/>
  <c r="AE3" i="81"/>
  <c r="AE3" i="75"/>
  <c r="AE3" i="73"/>
  <c r="AQ3" i="84"/>
  <c r="AQ3" i="81"/>
  <c r="AQ3" i="75"/>
  <c r="AQ3" i="73"/>
  <c r="Y3" i="36"/>
  <c r="AK3" i="36"/>
  <c r="AA22" i="55"/>
  <c r="BC3" i="84"/>
  <c r="BC3" i="81"/>
  <c r="BC3" i="75"/>
  <c r="BC3" i="73"/>
  <c r="Y3" i="46"/>
  <c r="AK3" i="46"/>
  <c r="V3" i="16"/>
  <c r="V18" i="16" s="1"/>
  <c r="AH3" i="16"/>
  <c r="AT3" i="16"/>
  <c r="Y3" i="34"/>
  <c r="AK3" i="34"/>
  <c r="Y3" i="37"/>
  <c r="AK3" i="37"/>
  <c r="V3" i="39"/>
  <c r="AH3" i="39"/>
  <c r="AT3" i="39"/>
  <c r="V3" i="40"/>
  <c r="V8" i="40" s="1"/>
  <c r="AH3" i="40"/>
  <c r="AT3" i="40"/>
  <c r="Y3" i="69"/>
  <c r="AK3" i="69"/>
  <c r="V3" i="55"/>
  <c r="V31" i="55" s="1"/>
  <c r="AH3" i="55"/>
  <c r="AH16" i="55" s="1"/>
  <c r="AT3" i="55"/>
  <c r="AG10" i="55"/>
  <c r="AD12" i="55"/>
  <c r="X14" i="55"/>
  <c r="U17" i="55"/>
  <c r="X19" i="55"/>
  <c r="X21" i="55"/>
  <c r="AA23" i="55"/>
  <c r="AB24" i="55"/>
  <c r="AA28" i="55"/>
  <c r="X30" i="55"/>
  <c r="AA34" i="55"/>
  <c r="AA37" i="55"/>
  <c r="AG39" i="55"/>
  <c r="X41" i="55"/>
  <c r="X43" i="55"/>
  <c r="AG45" i="55"/>
  <c r="X47" i="55"/>
  <c r="X49" i="55"/>
  <c r="AG51" i="55"/>
  <c r="X54" i="55"/>
  <c r="U3" i="84"/>
  <c r="U3" i="81"/>
  <c r="U3" i="75"/>
  <c r="U3" i="73"/>
  <c r="AG3" i="84"/>
  <c r="AG3" i="81"/>
  <c r="AG3" i="75"/>
  <c r="AG3" i="73"/>
  <c r="AS3" i="84"/>
  <c r="AS3" i="81"/>
  <c r="AS3" i="75"/>
  <c r="AS3" i="73"/>
  <c r="AA3" i="36"/>
  <c r="AM3" i="36"/>
  <c r="L93" i="88"/>
  <c r="L94" i="88" s="1"/>
  <c r="S93" i="88"/>
  <c r="AA47" i="52"/>
  <c r="L95" i="88"/>
  <c r="L97" i="88" s="1"/>
  <c r="L100" i="88" s="1"/>
  <c r="K95" i="88"/>
  <c r="K97" i="88" s="1"/>
  <c r="T97" i="88"/>
  <c r="AZ5" i="46"/>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AS85" i="36"/>
  <c r="D24" i="29"/>
  <c r="D25" i="29"/>
  <c r="D22" i="29"/>
  <c r="D23" i="29"/>
  <c r="AD15" i="57"/>
  <c r="BF7" i="36"/>
  <c r="BF8" i="36"/>
  <c r="AF5"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F35" i="36"/>
  <c r="BF36" i="36"/>
  <c r="BF37" i="36"/>
  <c r="BF38" i="36"/>
  <c r="BF39" i="36"/>
  <c r="BF40" i="36"/>
  <c r="BF41" i="36"/>
  <c r="BF42" i="36"/>
  <c r="BF43" i="36"/>
  <c r="BF44" i="36"/>
  <c r="BF45" i="36"/>
  <c r="BF46" i="36"/>
  <c r="BF47" i="36"/>
  <c r="BF48" i="36"/>
  <c r="BF49" i="36"/>
  <c r="BF50" i="36"/>
  <c r="BF51" i="36"/>
  <c r="BF52" i="36"/>
  <c r="BF53" i="36"/>
  <c r="BF54" i="36"/>
  <c r="BF55" i="36"/>
  <c r="BF56" i="36"/>
  <c r="BF57" i="36"/>
  <c r="BF58" i="36"/>
  <c r="BF59" i="36"/>
  <c r="BF60" i="36"/>
  <c r="BF61" i="36"/>
  <c r="BF62" i="36"/>
  <c r="BF63" i="36"/>
  <c r="BF64" i="36"/>
  <c r="BF65" i="36"/>
  <c r="BF66" i="36"/>
  <c r="BF67" i="36"/>
  <c r="BF68" i="36"/>
  <c r="BF69" i="36"/>
  <c r="BF70" i="36"/>
  <c r="BF71" i="36"/>
  <c r="BF72" i="36"/>
  <c r="BF73" i="36"/>
  <c r="BF74" i="36"/>
  <c r="BF75" i="36"/>
  <c r="BF76" i="36"/>
  <c r="BF77" i="36"/>
  <c r="BF78" i="36"/>
  <c r="BF79" i="36"/>
  <c r="BF80" i="36"/>
  <c r="BF81" i="36"/>
  <c r="BF82" i="36"/>
  <c r="BF83" i="36"/>
  <c r="BF84" i="36"/>
  <c r="BF85" i="36"/>
  <c r="BF9" i="36"/>
  <c r="AG15" i="36"/>
  <c r="AG39" i="36"/>
  <c r="AY51" i="36"/>
  <c r="AP59" i="36"/>
  <c r="AJ63" i="36"/>
  <c r="AJ83" i="36"/>
  <c r="AP40" i="36"/>
  <c r="AM16" i="36"/>
  <c r="AM21" i="36"/>
  <c r="AJ61" i="36"/>
  <c r="AM14" i="36"/>
  <c r="AM38" i="36"/>
  <c r="AG46" i="36"/>
  <c r="AJ66" i="36"/>
  <c r="AG78" i="36"/>
  <c r="X46" i="36"/>
  <c r="AA46" i="36"/>
  <c r="AM49" i="36"/>
  <c r="AF99" i="88"/>
  <c r="AD71" i="36"/>
  <c r="AP62" i="36"/>
  <c r="U35" i="34"/>
  <c r="U25" i="34"/>
  <c r="R29" i="42"/>
  <c r="Q29" i="42"/>
  <c r="P29" i="42"/>
  <c r="Q30" i="56"/>
  <c r="P30" i="56"/>
  <c r="R30" i="56"/>
  <c r="P19" i="38"/>
  <c r="R19" i="38"/>
  <c r="Q19" i="38"/>
  <c r="R16" i="55"/>
  <c r="Q16" i="55"/>
  <c r="P16" i="55"/>
  <c r="R19" i="37"/>
  <c r="Q19" i="37"/>
  <c r="P19" i="37"/>
  <c r="U9" i="46"/>
  <c r="U10" i="46"/>
  <c r="AQ5" i="46"/>
  <c r="BB5" i="46"/>
  <c r="V10" i="46"/>
  <c r="V23" i="34"/>
  <c r="V7" i="46"/>
  <c r="V12" i="34"/>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AE39" i="55"/>
  <c r="AJ29" i="36"/>
  <c r="AD31" i="36"/>
  <c r="U31" i="36"/>
  <c r="AG31" i="36"/>
  <c r="AV56" i="36"/>
  <c r="AG56" i="36"/>
  <c r="AS77" i="36"/>
  <c r="AP77" i="36"/>
  <c r="AM35" i="36"/>
  <c r="AD60" i="36"/>
  <c r="AS60" i="36"/>
  <c r="AA31" i="36"/>
  <c r="X62" i="36"/>
  <c r="AD14" i="57"/>
  <c r="AE15" i="55"/>
  <c r="AP41" i="36"/>
  <c r="AM43" i="36"/>
  <c r="U60" i="36"/>
  <c r="AP47" i="36"/>
  <c r="AD13" i="57"/>
  <c r="AD13" i="55"/>
  <c r="AD17" i="55"/>
  <c r="AD18" i="55"/>
  <c r="AD22" i="55"/>
  <c r="Y30" i="55"/>
  <c r="AS80" i="3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D53" i="55"/>
  <c r="AV44" i="36"/>
  <c r="U9" i="55"/>
  <c r="AB10" i="55"/>
  <c r="U15" i="55"/>
  <c r="U21" i="55"/>
  <c r="Y22" i="55"/>
  <c r="U27" i="55"/>
  <c r="U33" i="55"/>
  <c r="AH34" i="55"/>
  <c r="U39" i="55"/>
  <c r="U45" i="55"/>
  <c r="AE46" i="55"/>
  <c r="U51" i="55"/>
  <c r="BC60" i="36"/>
  <c r="AD7" i="57"/>
  <c r="U10" i="55"/>
  <c r="Y11" i="55"/>
  <c r="U16" i="55"/>
  <c r="AB17" i="55"/>
  <c r="U22" i="55"/>
  <c r="AE23" i="55"/>
  <c r="U28" i="55"/>
  <c r="AH29" i="55"/>
  <c r="U34" i="55"/>
  <c r="X39" i="55"/>
  <c r="X45" i="55"/>
  <c r="X51" i="55"/>
  <c r="AE53" i="55"/>
  <c r="AS48" i="36"/>
  <c r="X16" i="55"/>
  <c r="X22" i="55"/>
  <c r="X28" i="55"/>
  <c r="X34" i="55"/>
  <c r="U40" i="55"/>
  <c r="AB41" i="55"/>
  <c r="U46" i="55"/>
  <c r="AE47" i="55"/>
  <c r="U52" i="55"/>
  <c r="AB54" i="55"/>
  <c r="AM17" i="36"/>
  <c r="AP50" i="36"/>
  <c r="AG54" i="36"/>
  <c r="AV71" i="36"/>
  <c r="AP84" i="36"/>
  <c r="AM47" i="36"/>
  <c r="AH8" i="55"/>
  <c r="AG11" i="55"/>
  <c r="U13" i="55"/>
  <c r="Y14" i="55"/>
  <c r="AG17" i="55"/>
  <c r="U19" i="55"/>
  <c r="AE20" i="55"/>
  <c r="AG23" i="55"/>
  <c r="U25" i="55"/>
  <c r="AB26" i="55"/>
  <c r="AG29" i="55"/>
  <c r="AB32" i="55"/>
  <c r="X36" i="55"/>
  <c r="X42" i="55"/>
  <c r="AV22" i="36"/>
  <c r="AS28" i="36"/>
  <c r="AD46" i="36"/>
  <c r="AZ78" i="36"/>
  <c r="AJ79" i="36"/>
  <c r="AM59" i="36"/>
  <c r="Q58" i="29"/>
  <c r="P18" i="41"/>
  <c r="R18" i="41"/>
  <c r="Q18" i="41"/>
  <c r="R81" i="41"/>
  <c r="Q81" i="41"/>
  <c r="P81" i="41"/>
  <c r="V20" i="55"/>
  <c r="AE11" i="55"/>
  <c r="AB19" i="55"/>
  <c r="Y20" i="55"/>
  <c r="AE10" i="55"/>
  <c r="AH32" i="55"/>
  <c r="AE19" i="55"/>
  <c r="AB20" i="55"/>
  <c r="Y35" i="55"/>
  <c r="V32" i="55"/>
  <c r="AB35" i="55"/>
  <c r="AB28" i="55"/>
  <c r="BE5" i="69"/>
  <c r="BF7" i="69"/>
  <c r="AE7" i="57"/>
  <c r="AE14" i="57"/>
  <c r="AE13" i="57"/>
  <c r="AE15" i="57"/>
  <c r="AE8" i="57"/>
  <c r="AD9" i="57"/>
  <c r="AE9" i="57"/>
  <c r="AD10" i="57"/>
  <c r="AE10" i="57"/>
  <c r="AD11" i="57"/>
  <c r="AD12" i="57"/>
  <c r="AE11" i="57"/>
  <c r="AE12" i="57"/>
  <c r="U16" i="40"/>
  <c r="BF43" i="38"/>
  <c r="U7" i="40"/>
  <c r="U8" i="40"/>
  <c r="U9" i="40"/>
  <c r="U10" i="40"/>
  <c r="U12" i="40"/>
  <c r="U13" i="40"/>
  <c r="U14" i="40"/>
  <c r="D25" i="52"/>
  <c r="D26" i="52"/>
  <c r="D24" i="52"/>
  <c r="D23" i="52"/>
  <c r="U27" i="34"/>
  <c r="V29" i="34"/>
  <c r="U33" i="34"/>
  <c r="U17" i="34"/>
  <c r="U20" i="34"/>
  <c r="V33" i="34"/>
  <c r="BE5" i="34"/>
  <c r="V9" i="34"/>
  <c r="U18" i="34"/>
  <c r="U15" i="34"/>
  <c r="V18" i="34"/>
  <c r="U28" i="34"/>
  <c r="V28" i="34"/>
  <c r="AJ99" i="88"/>
  <c r="AI99" i="88"/>
  <c r="J54" i="29"/>
  <c r="I54" i="29"/>
  <c r="P7" i="56"/>
  <c r="R7" i="56"/>
  <c r="Q7" i="56"/>
  <c r="AF100" i="89"/>
  <c r="AN5" i="43"/>
  <c r="Q9" i="38"/>
  <c r="P9" i="38"/>
  <c r="R9" i="38"/>
  <c r="R8" i="41"/>
  <c r="Q8" i="41"/>
  <c r="P8" i="41"/>
  <c r="Q9" i="37"/>
  <c r="P9" i="37"/>
  <c r="R9" i="37"/>
  <c r="AG5" i="39"/>
  <c r="BE5" i="44"/>
  <c r="AE48" i="55"/>
  <c r="AH24" i="55"/>
  <c r="Y7" i="55"/>
  <c r="Y32" i="55"/>
  <c r="V38" i="55"/>
  <c r="Y40" i="55"/>
  <c r="AB12" i="55"/>
  <c r="Y24" i="55"/>
  <c r="Y39" i="55"/>
  <c r="AB38" i="55"/>
  <c r="AE42" i="55"/>
  <c r="AB22" i="55"/>
  <c r="AE26" i="55"/>
  <c r="AB34" i="55"/>
  <c r="Y15" i="55"/>
  <c r="V26" i="55"/>
  <c r="AE34" i="55"/>
  <c r="Y28" i="55"/>
  <c r="Y42" i="55"/>
  <c r="Y26" i="55"/>
  <c r="Y10" i="55"/>
  <c r="V14" i="55"/>
  <c r="V18" i="55"/>
  <c r="AB36" i="55"/>
  <c r="Y43" i="55"/>
  <c r="Y50" i="55"/>
  <c r="Y52" i="55"/>
  <c r="Y8" i="55"/>
  <c r="Y27" i="55"/>
  <c r="AE35" i="55"/>
  <c r="Y44" i="55"/>
  <c r="Y46" i="55"/>
  <c r="Y48" i="55"/>
  <c r="Y53" i="55"/>
  <c r="Y12" i="55"/>
  <c r="Y18" i="55"/>
  <c r="AH22"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E12" i="55"/>
  <c r="AE16" i="55"/>
  <c r="AE28" i="55"/>
  <c r="AH31" i="55"/>
  <c r="AE32" i="55"/>
  <c r="Y36" i="55"/>
  <c r="AE9" i="55"/>
  <c r="Y13" i="55"/>
  <c r="AE17" i="55"/>
  <c r="Y21" i="55"/>
  <c r="AE25" i="55"/>
  <c r="Y29" i="55"/>
  <c r="AE33" i="55"/>
  <c r="Y37" i="55"/>
  <c r="AE41" i="55"/>
  <c r="Y45" i="55"/>
  <c r="V47" i="55"/>
  <c r="AH47" i="55"/>
  <c r="AE49" i="55"/>
  <c r="AB51" i="55"/>
  <c r="AB8" i="55"/>
  <c r="AE14" i="55"/>
  <c r="AB16" i="55"/>
  <c r="AE22" i="55"/>
  <c r="V28" i="55"/>
  <c r="AE30" i="55"/>
  <c r="AE38" i="55"/>
  <c r="AB40" i="55"/>
  <c r="AB48" i="55"/>
  <c r="V52" i="55"/>
  <c r="AB53" i="55"/>
  <c r="AB13" i="55"/>
  <c r="AB21" i="55"/>
  <c r="Y23" i="55"/>
  <c r="AB29" i="55"/>
  <c r="Y31" i="55"/>
  <c r="AB37" i="55"/>
  <c r="AB45" i="55"/>
  <c r="AE51" i="55"/>
  <c r="Y54" i="55"/>
  <c r="Y9" i="55"/>
  <c r="AE13" i="55"/>
  <c r="AB15" i="55"/>
  <c r="Y17" i="55"/>
  <c r="AE21" i="55"/>
  <c r="AB23" i="55"/>
  <c r="Y25" i="55"/>
  <c r="AE29" i="55"/>
  <c r="AB31" i="55"/>
  <c r="Y33" i="55"/>
  <c r="V35" i="55"/>
  <c r="AE37" i="55"/>
  <c r="AB39" i="55"/>
  <c r="Y41" i="55"/>
  <c r="AE45" i="55"/>
  <c r="AB47" i="55"/>
  <c r="Y49" i="55"/>
  <c r="V51" i="55"/>
  <c r="AH51" i="55"/>
  <c r="V13" i="55"/>
  <c r="V21" i="55"/>
  <c r="U15" i="16"/>
  <c r="U18" i="16"/>
  <c r="V12" i="16"/>
  <c r="U14" i="16"/>
  <c r="AX5" i="16"/>
  <c r="U10" i="16"/>
  <c r="U11" i="16"/>
  <c r="U19" i="16"/>
  <c r="AR5" i="16"/>
  <c r="BA5" i="16"/>
  <c r="U20" i="16"/>
  <c r="U21" i="16"/>
  <c r="U22" i="16"/>
  <c r="V22" i="16"/>
  <c r="AU5" i="16"/>
  <c r="AO5" i="16"/>
  <c r="D13" i="52"/>
  <c r="E13" i="52" s="1"/>
  <c r="D11" i="52"/>
  <c r="E11" i="52" s="1"/>
  <c r="D9" i="52"/>
  <c r="E9" i="52" s="1"/>
  <c r="D8" i="52"/>
  <c r="E8" i="52" s="1"/>
  <c r="D14" i="52"/>
  <c r="E14" i="52" s="1"/>
  <c r="D12" i="52"/>
  <c r="E12" i="52" s="1"/>
  <c r="D10" i="52"/>
  <c r="E10" i="52" s="1"/>
  <c r="U17" i="16"/>
  <c r="AL5" i="16"/>
  <c r="U8" i="16"/>
  <c r="AI5" i="16"/>
  <c r="U13" i="16"/>
  <c r="U25" i="16"/>
  <c r="Z5" i="16"/>
  <c r="AF5" i="16"/>
  <c r="W5" i="16"/>
  <c r="U9" i="16"/>
  <c r="U23" i="16"/>
  <c r="V14" i="16"/>
  <c r="U24" i="16"/>
  <c r="U12" i="16"/>
  <c r="U16" i="16"/>
  <c r="BE97" i="41"/>
  <c r="BF97" i="41" s="1"/>
  <c r="BE100" i="41"/>
  <c r="BF100" i="41" s="1"/>
  <c r="BE93" i="41"/>
  <c r="BF93" i="41" s="1"/>
  <c r="BE99" i="41"/>
  <c r="BF99" i="41" s="1"/>
  <c r="BF19" i="38"/>
  <c r="BE5" i="46"/>
  <c r="D47" i="29"/>
  <c r="BF12" i="38"/>
  <c r="BF77" i="38"/>
  <c r="BF14" i="38"/>
  <c r="M56" i="52"/>
  <c r="BF7" i="44"/>
  <c r="AF3" i="12"/>
  <c r="AN3" i="12"/>
  <c r="AT3" i="12"/>
  <c r="CQ52" i="12"/>
  <c r="E24" i="69"/>
  <c r="AV3" i="12"/>
  <c r="AQ3" i="12"/>
  <c r="AR3" i="12"/>
  <c r="AW3" i="12"/>
  <c r="AP3" i="12"/>
  <c r="AU3" i="12"/>
  <c r="CQ55" i="12"/>
  <c r="CQ51" i="12"/>
  <c r="CQ54" i="12"/>
  <c r="CQ53" i="12"/>
  <c r="AP36" i="36"/>
  <c r="AV36" i="36"/>
  <c r="U36" i="36"/>
  <c r="AS36" i="36"/>
  <c r="AG36" i="36"/>
  <c r="AJ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AV68" i="36"/>
  <c r="AG68" i="36"/>
  <c r="AD68" i="36"/>
  <c r="AY68" i="36"/>
  <c r="AM75" i="36"/>
  <c r="AV75" i="36"/>
  <c r="AS75" i="36"/>
  <c r="AP75" i="36"/>
  <c r="AA75" i="36"/>
  <c r="U75" i="36"/>
  <c r="AY75" i="36"/>
  <c r="AJ74" i="36"/>
  <c r="AG74" i="36"/>
  <c r="AV76" i="36"/>
  <c r="AY76" i="36"/>
  <c r="AG76" i="36"/>
  <c r="AD76" i="36"/>
  <c r="AP32" i="36"/>
  <c r="AG32" i="36"/>
  <c r="AJ32" i="36"/>
  <c r="AS14" i="36"/>
  <c r="AS38" i="36"/>
  <c r="AS43" i="36"/>
  <c r="AN68" i="36"/>
  <c r="AV16" i="36"/>
  <c r="AS41" i="36"/>
  <c r="AV83" i="36"/>
  <c r="AV14"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AP35" i="36"/>
  <c r="AZ38" i="36"/>
  <c r="AD38" i="36"/>
  <c r="AD39" i="36"/>
  <c r="AD41" i="36"/>
  <c r="AD43" i="36"/>
  <c r="AD44" i="36"/>
  <c r="AY56" i="36"/>
  <c r="X60" i="36"/>
  <c r="AM61" i="36"/>
  <c r="BB71" i="36"/>
  <c r="AP79" i="36"/>
  <c r="AD83" i="36"/>
  <c r="U38" i="36"/>
  <c r="X16" i="36"/>
  <c r="X38" i="36"/>
  <c r="AY43" i="36"/>
  <c r="AJ15" i="36"/>
  <c r="AJ16" i="36"/>
  <c r="AS17" i="36"/>
  <c r="X2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AJ45" i="36"/>
  <c r="AG45" i="36"/>
  <c r="AY45" i="36"/>
  <c r="AD45" i="36"/>
  <c r="AV45" i="36"/>
  <c r="AA45" i="36"/>
  <c r="X45" i="36"/>
  <c r="AS45" i="36"/>
  <c r="U45" i="36"/>
  <c r="AP45" i="36"/>
  <c r="AM45" i="36"/>
  <c r="AG30" i="36"/>
  <c r="AY30" i="36"/>
  <c r="AD30" i="36"/>
  <c r="AV30" i="36"/>
  <c r="AA30" i="36"/>
  <c r="X30" i="36"/>
  <c r="U30" i="36"/>
  <c r="AS30" i="36"/>
  <c r="AP30" i="36"/>
  <c r="AM30" i="36"/>
  <c r="AJ30" i="36"/>
  <c r="AS8" i="36"/>
  <c r="U8" i="36"/>
  <c r="AP8" i="36"/>
  <c r="AM8" i="36"/>
  <c r="AA8" i="36"/>
  <c r="AY8" i="36"/>
  <c r="AD8" i="36"/>
  <c r="AJ8" i="36"/>
  <c r="AG8" i="36"/>
  <c r="AV8" i="36"/>
  <c r="X8" i="36"/>
  <c r="X13" i="36"/>
  <c r="AG13" i="36"/>
  <c r="AY13" i="36"/>
  <c r="AD13" i="36"/>
  <c r="AV13" i="36"/>
  <c r="AA13" i="36"/>
  <c r="U13" i="36"/>
  <c r="AP13" i="36"/>
  <c r="AS13" i="36"/>
  <c r="AM13" i="36"/>
  <c r="AJ13" i="36"/>
  <c r="AV27" i="36"/>
  <c r="AA27" i="36"/>
  <c r="X27" i="36"/>
  <c r="AS27" i="36"/>
  <c r="U27" i="36"/>
  <c r="AP27" i="36"/>
  <c r="AM27" i="36"/>
  <c r="AJ27" i="36"/>
  <c r="AG27" i="36"/>
  <c r="AY27" i="36"/>
  <c r="AD27" i="36"/>
  <c r="BB72" i="36"/>
  <c r="AJ72" i="36"/>
  <c r="AG72" i="36"/>
  <c r="AY72" i="36"/>
  <c r="AD72" i="36"/>
  <c r="AV72" i="36"/>
  <c r="AA72" i="36"/>
  <c r="X72" i="36"/>
  <c r="AS72" i="36"/>
  <c r="U72" i="36"/>
  <c r="AP72" i="36"/>
  <c r="AM72" i="36"/>
  <c r="AJ57" i="36"/>
  <c r="AG57" i="36"/>
  <c r="AY57" i="36"/>
  <c r="AD57" i="36"/>
  <c r="AV57" i="36"/>
  <c r="AA57" i="36"/>
  <c r="X57" i="36"/>
  <c r="AP57" i="36"/>
  <c r="AM57" i="36"/>
  <c r="U57" i="36"/>
  <c r="AS57" i="36"/>
  <c r="AD11" i="36"/>
  <c r="AG11" i="36"/>
  <c r="AY11" i="36"/>
  <c r="AA11" i="36"/>
  <c r="AV11" i="36"/>
  <c r="X11" i="36"/>
  <c r="U11" i="36"/>
  <c r="AS11" i="36"/>
  <c r="AP11" i="36"/>
  <c r="AM11" i="36"/>
  <c r="AJ11" i="36"/>
  <c r="AV18" i="36"/>
  <c r="AA18" i="36"/>
  <c r="X18" i="36"/>
  <c r="U18" i="36"/>
  <c r="AS18" i="36"/>
  <c r="AP18" i="36"/>
  <c r="AJ18" i="36"/>
  <c r="AM18" i="36"/>
  <c r="AG18" i="36"/>
  <c r="AY18" i="36"/>
  <c r="AD18" i="36"/>
  <c r="AV20" i="36"/>
  <c r="AS20" i="36"/>
  <c r="U20" i="36"/>
  <c r="AM20" i="36"/>
  <c r="AD20" i="36"/>
  <c r="AY20" i="36"/>
  <c r="AA20" i="36"/>
  <c r="X20" i="36"/>
  <c r="AP20" i="36"/>
  <c r="AJ20" i="36"/>
  <c r="AG20" i="36"/>
  <c r="AG9" i="36"/>
  <c r="AY9" i="36"/>
  <c r="AD9" i="36"/>
  <c r="AA9" i="36"/>
  <c r="AV9" i="36"/>
  <c r="X9" i="36"/>
  <c r="AP9" i="36"/>
  <c r="U9" i="36"/>
  <c r="AS9" i="36"/>
  <c r="AM9" i="36"/>
  <c r="AJ9" i="36"/>
  <c r="AY25" i="36"/>
  <c r="AD25" i="36"/>
  <c r="AV25" i="36"/>
  <c r="AA25" i="36"/>
  <c r="X25" i="36"/>
  <c r="AS25" i="36"/>
  <c r="U25" i="36"/>
  <c r="AP25" i="36"/>
  <c r="AG25" i="36"/>
  <c r="AM25" i="36"/>
  <c r="AJ25" i="36"/>
  <c r="AY7" i="36"/>
  <c r="AD7" i="36"/>
  <c r="AV7" i="36"/>
  <c r="AA7" i="36"/>
  <c r="X7" i="36"/>
  <c r="AM7" i="36"/>
  <c r="AS7" i="36"/>
  <c r="U7" i="36"/>
  <c r="AP7" i="36"/>
  <c r="AJ7" i="36"/>
  <c r="AG7" i="36"/>
  <c r="BB23" i="36"/>
  <c r="AG23" i="36"/>
  <c r="AY23" i="36"/>
  <c r="AD23" i="36"/>
  <c r="AV23" i="36"/>
  <c r="AA23" i="36"/>
  <c r="AJ23" i="36"/>
  <c r="AP23" i="36"/>
  <c r="X23" i="36"/>
  <c r="U23" i="36"/>
  <c r="AS23" i="36"/>
  <c r="AM23" i="36"/>
  <c r="AJ64" i="36"/>
  <c r="AG64" i="36"/>
  <c r="AY64" i="36"/>
  <c r="AD64" i="36"/>
  <c r="AV64" i="36"/>
  <c r="AA64" i="36"/>
  <c r="X64" i="36"/>
  <c r="AS64" i="36"/>
  <c r="U64" i="36"/>
  <c r="AP64" i="36"/>
  <c r="AM64" i="36"/>
  <c r="BB19" i="36"/>
  <c r="AJ19" i="36"/>
  <c r="AP19" i="36"/>
  <c r="X34" i="36"/>
  <c r="AS34" i="36"/>
  <c r="U34" i="36"/>
  <c r="AP34" i="36"/>
  <c r="AS58" i="36"/>
  <c r="U58" i="36"/>
  <c r="AP58" i="36"/>
  <c r="AM58" i="36"/>
  <c r="AJ58" i="36"/>
  <c r="AY58" i="36"/>
  <c r="AV58" i="36"/>
  <c r="AJ69" i="36"/>
  <c r="AW69" i="36"/>
  <c r="AG69" i="36"/>
  <c r="AV69" i="36"/>
  <c r="AD69" i="36"/>
  <c r="AT69" i="36"/>
  <c r="AB69" i="36"/>
  <c r="AS69" i="36"/>
  <c r="AA69" i="36"/>
  <c r="X69" i="36"/>
  <c r="AD81" i="36"/>
  <c r="AV81" i="36"/>
  <c r="AA81" i="36"/>
  <c r="X81" i="36"/>
  <c r="AS81" i="36"/>
  <c r="U81" i="36"/>
  <c r="AP81" i="36"/>
  <c r="AY81" i="36"/>
  <c r="AM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X51" i="36"/>
  <c r="AS51" i="36"/>
  <c r="U51" i="36"/>
  <c r="AP51" i="36"/>
  <c r="AM51" i="36"/>
  <c r="AG51" i="36"/>
  <c r="AV63" i="36"/>
  <c r="AZ69" i="36"/>
  <c r="AY69" i="36"/>
  <c r="AM70" i="36"/>
  <c r="BB70" i="36"/>
  <c r="AJ70" i="36"/>
  <c r="AG70" i="36"/>
  <c r="AY70" i="36"/>
  <c r="AD70" i="36"/>
  <c r="AV70" i="36"/>
  <c r="AA70" i="36"/>
  <c r="AS70" i="36"/>
  <c r="U70" i="36"/>
  <c r="AP80" i="36"/>
  <c r="AM80" i="36"/>
  <c r="AJ80" i="36"/>
  <c r="AG80" i="36"/>
  <c r="AY80" i="36"/>
  <c r="AV80" i="36"/>
  <c r="AA80" i="36"/>
  <c r="BB81" i="36"/>
  <c r="U69" i="36"/>
  <c r="AG16" i="36"/>
  <c r="U17" i="36"/>
  <c r="AA19" i="36"/>
  <c r="AJ21" i="36"/>
  <c r="AA22" i="36"/>
  <c r="AY22" i="36"/>
  <c r="AV28" i="36"/>
  <c r="AV29" i="36"/>
  <c r="AM32" i="36"/>
  <c r="AA51" i="36"/>
  <c r="AD58" i="36"/>
  <c r="X70" i="36"/>
  <c r="AS78" i="36"/>
  <c r="U78" i="36"/>
  <c r="AP78" i="36"/>
  <c r="AM78" i="36"/>
  <c r="AJ78" i="36"/>
  <c r="AY78" i="36"/>
  <c r="AV78" i="36"/>
  <c r="U80" i="36"/>
  <c r="AJ81" i="36"/>
  <c r="AJ52" i="36"/>
  <c r="AG52" i="36"/>
  <c r="AY52" i="36"/>
  <c r="AD52" i="36"/>
  <c r="AV52" i="36"/>
  <c r="AA52" i="36"/>
  <c r="X52" i="36"/>
  <c r="AS52" i="36"/>
  <c r="U52" i="36"/>
  <c r="AP52" i="36"/>
  <c r="X58" i="36"/>
  <c r="X82" i="36"/>
  <c r="U15" i="36"/>
  <c r="AS15" i="36"/>
  <c r="X17" i="36"/>
  <c r="AV17"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AK69" i="36"/>
  <c r="X80" i="36"/>
  <c r="U19" i="36"/>
  <c r="AY34" i="36"/>
  <c r="AV19" i="36"/>
  <c r="AD34" i="36"/>
  <c r="AY63" i="36"/>
  <c r="AJ10" i="36"/>
  <c r="AJ12" i="36"/>
  <c r="X15" i="36"/>
  <c r="AA17" i="36"/>
  <c r="X28" i="36"/>
  <c r="X29" i="36"/>
  <c r="AY29" i="36"/>
  <c r="AP31" i="36"/>
  <c r="AM31" i="36"/>
  <c r="AJ31" i="36"/>
  <c r="AS31" i="36"/>
  <c r="AJ34" i="36"/>
  <c r="X35" i="36"/>
  <c r="AJ42" i="36"/>
  <c r="AG58" i="36"/>
  <c r="AD61" i="36"/>
  <c r="AV61" i="36"/>
  <c r="AA61" i="36"/>
  <c r="X61" i="36"/>
  <c r="AS61" i="36"/>
  <c r="U61" i="36"/>
  <c r="AP61" i="36"/>
  <c r="AY61" i="36"/>
  <c r="AM62" i="36"/>
  <c r="AJ62" i="36"/>
  <c r="AG62" i="36"/>
  <c r="AY62" i="36"/>
  <c r="AD62" i="36"/>
  <c r="AV62" i="36"/>
  <c r="AA62" i="36"/>
  <c r="AS62" i="36"/>
  <c r="U62" i="36"/>
  <c r="AD63" i="36"/>
  <c r="AJ77" i="36"/>
  <c r="AG77" i="36"/>
  <c r="AY77" i="36"/>
  <c r="AD77" i="36"/>
  <c r="AV77" i="36"/>
  <c r="AA77" i="36"/>
  <c r="X77" i="36"/>
  <c r="AD80" i="36"/>
  <c r="AM81" i="36"/>
  <c r="AP82" i="36"/>
  <c r="AP85" i="36"/>
  <c r="AM85" i="36"/>
  <c r="AJ85" i="36"/>
  <c r="AG85" i="36"/>
  <c r="AY85" i="36"/>
  <c r="AD85" i="36"/>
  <c r="AV85" i="36"/>
  <c r="AA85" i="36"/>
  <c r="AP15" i="36"/>
  <c r="X19" i="36"/>
  <c r="X22" i="36"/>
  <c r="AG81" i="36"/>
  <c r="AA15" i="36"/>
  <c r="AV15" i="36"/>
  <c r="AD17" i="36"/>
  <c r="AY17" i="36"/>
  <c r="AG19" i="36"/>
  <c r="AG22" i="36"/>
  <c r="AA28" i="36"/>
  <c r="AA29" i="36"/>
  <c r="AY37" i="36"/>
  <c r="AD37" i="36"/>
  <c r="AV37" i="36"/>
  <c r="AA37" i="36"/>
  <c r="X37" i="36"/>
  <c r="AS37" i="36"/>
  <c r="U37" i="36"/>
  <c r="AJ40" i="36"/>
  <c r="AY40" i="36"/>
  <c r="AG40" i="36"/>
  <c r="AV40" i="36"/>
  <c r="AD40" i="36"/>
  <c r="AT40" i="36"/>
  <c r="X40" i="36"/>
  <c r="AS40" i="36"/>
  <c r="AP48" i="36"/>
  <c r="AM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AP12" i="36"/>
  <c r="AJ14" i="36"/>
  <c r="AP14" i="36"/>
  <c r="AY15" i="36"/>
  <c r="AY16" i="36"/>
  <c r="AD16" i="36"/>
  <c r="AP16" i="36"/>
  <c r="AG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U77" i="36"/>
  <c r="AD78" i="36"/>
  <c r="AM79" i="36"/>
  <c r="U85" i="36"/>
  <c r="AJ28" i="36"/>
  <c r="AG28" i="36"/>
  <c r="AY28" i="36"/>
  <c r="AD28"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AJ33" i="36"/>
  <c r="AG33" i="36"/>
  <c r="AY33" i="36"/>
  <c r="AS33" i="36"/>
  <c r="AV39" i="36"/>
  <c r="AA39" i="36"/>
  <c r="X39" i="36"/>
  <c r="AS39" i="36"/>
  <c r="U39" i="36"/>
  <c r="AP39" i="36"/>
  <c r="AM39" i="36"/>
  <c r="AJ39" i="36"/>
  <c r="AS46" i="36"/>
  <c r="U46" i="36"/>
  <c r="AP46" i="36"/>
  <c r="AM46" i="36"/>
  <c r="AJ46" i="36"/>
  <c r="AY46" i="36"/>
  <c r="AV46" i="36"/>
  <c r="BB47" i="36"/>
  <c r="U48" i="36"/>
  <c r="AJ49" i="36"/>
  <c r="AG59" i="36"/>
  <c r="AY59" i="36"/>
  <c r="AD59" i="36"/>
  <c r="AV59" i="36"/>
  <c r="AA59" i="36"/>
  <c r="X59" i="36"/>
  <c r="AS59" i="36"/>
  <c r="U59" i="36"/>
  <c r="AG61" i="36"/>
  <c r="AY71" i="36"/>
  <c r="AA83" i="36"/>
  <c r="X85" i="36"/>
  <c r="AJ44" i="36"/>
  <c r="BB44" i="36"/>
  <c r="X55" i="36"/>
  <c r="AJ56" i="36"/>
  <c r="AD65" i="36"/>
  <c r="X67" i="36"/>
  <c r="AJ68" i="36"/>
  <c r="BB68" i="36"/>
  <c r="AD73" i="36"/>
  <c r="X75" i="36"/>
  <c r="AJ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AM36" i="36"/>
  <c r="AJ38" i="36"/>
  <c r="AM41" i="36"/>
  <c r="AJ43" i="36"/>
  <c r="AK52" i="36"/>
  <c r="AM53" i="36"/>
  <c r="AJ55" i="36"/>
  <c r="AE64" i="36"/>
  <c r="AM65" i="36"/>
  <c r="AJ67" i="36"/>
  <c r="AM73" i="36"/>
  <c r="AJ75" i="36"/>
  <c r="U44" i="36"/>
  <c r="AS44" i="36"/>
  <c r="U56" i="36"/>
  <c r="AS56" i="36"/>
  <c r="BC59" i="36"/>
  <c r="U68" i="36"/>
  <c r="AS68" i="36"/>
  <c r="U76" i="36"/>
  <c r="AS76" i="36"/>
  <c r="AH42" i="36"/>
  <c r="X44" i="36"/>
  <c r="X56" i="36"/>
  <c r="X68" i="36"/>
  <c r="X76" i="36"/>
  <c r="AA44" i="36"/>
  <c r="AA56" i="36"/>
  <c r="AB61" i="36"/>
  <c r="AA68" i="36"/>
  <c r="AA76" i="36"/>
  <c r="AB40" i="36"/>
  <c r="AQ69" i="36"/>
  <c r="BC69" i="36"/>
  <c r="AQ40" i="36"/>
  <c r="BC40" i="36"/>
  <c r="AE69" i="36"/>
  <c r="AE40" i="36"/>
  <c r="AH69" i="36"/>
  <c r="AH40" i="36"/>
  <c r="AK40" i="36"/>
  <c r="AW40" i="36"/>
  <c r="Y69" i="36"/>
  <c r="AN69" i="36"/>
  <c r="Y40" i="36"/>
  <c r="AN40" i="36"/>
  <c r="Q58" i="36"/>
  <c r="AP5" i="73"/>
  <c r="AY5" i="73"/>
  <c r="AA5" i="73"/>
  <c r="BB5" i="73"/>
  <c r="AJ5" i="73"/>
  <c r="AD5" i="73"/>
  <c r="AV5" i="73"/>
  <c r="BE5" i="73"/>
  <c r="AS5" i="73"/>
  <c r="AG5" i="73"/>
  <c r="X5"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P29" i="36"/>
  <c r="Q92" i="42"/>
  <c r="P21" i="55"/>
  <c r="P46" i="55"/>
  <c r="P52" i="55"/>
  <c r="R17" i="36"/>
  <c r="L49" i="36"/>
  <c r="Q75" i="36"/>
  <c r="L86" i="42"/>
  <c r="Q71" i="69"/>
  <c r="R71" i="69"/>
  <c r="P9" i="55"/>
  <c r="P33" i="55"/>
  <c r="P9" i="36"/>
  <c r="R75" i="36"/>
  <c r="R20" i="55"/>
  <c r="P45" i="55"/>
  <c r="Q69" i="36"/>
  <c r="Q27" i="36"/>
  <c r="R74" i="36"/>
  <c r="P77" i="36"/>
  <c r="R80" i="36"/>
  <c r="R25" i="55"/>
  <c r="P43" i="55"/>
  <c r="P50" i="55"/>
  <c r="R13" i="55"/>
  <c r="R30" i="55"/>
  <c r="R37" i="55"/>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Q98" i="42"/>
  <c r="P98" i="42"/>
  <c r="AR5" i="42"/>
  <c r="BG7" i="42"/>
  <c r="L90" i="42"/>
  <c r="P92" i="42"/>
  <c r="BE95" i="41"/>
  <c r="BF95" i="41" s="1"/>
  <c r="BE98" i="41"/>
  <c r="BF98" i="41" s="1"/>
  <c r="Q46" i="56"/>
  <c r="P74" i="56"/>
  <c r="Q32" i="56"/>
  <c r="Q74" i="56"/>
  <c r="R67" i="56"/>
  <c r="R89" i="56"/>
  <c r="P52" i="56"/>
  <c r="L18" i="56"/>
  <c r="Q52" i="56"/>
  <c r="R55" i="56"/>
  <c r="P11" i="56"/>
  <c r="L79" i="56"/>
  <c r="L26" i="56"/>
  <c r="Q11" i="56"/>
  <c r="V22" i="34"/>
  <c r="AK36" i="34"/>
  <c r="AJ36" i="34"/>
  <c r="U22" i="34"/>
  <c r="V8" i="34"/>
  <c r="U10" i="34"/>
  <c r="V13" i="34"/>
  <c r="U7" i="34"/>
  <c r="V10" i="34"/>
  <c r="V14" i="34"/>
  <c r="V7" i="34"/>
  <c r="V24" i="34"/>
  <c r="U24" i="34"/>
  <c r="V35" i="34"/>
  <c r="BF7" i="34"/>
  <c r="U9" i="34"/>
  <c r="U14" i="34"/>
  <c r="V20" i="34"/>
  <c r="V17" i="34"/>
  <c r="V19" i="34"/>
  <c r="U19" i="34"/>
  <c r="V30" i="34"/>
  <c r="U8" i="34"/>
  <c r="U13" i="34"/>
  <c r="V15" i="34"/>
  <c r="V25" i="34"/>
  <c r="U30" i="34"/>
  <c r="U32" i="34"/>
  <c r="V27" i="34"/>
  <c r="V32" i="34"/>
  <c r="U7" i="55"/>
  <c r="X7" i="55"/>
  <c r="X5" i="55" s="1"/>
  <c r="AA7" i="55"/>
  <c r="AB7" i="55"/>
  <c r="AD7" i="55"/>
  <c r="AE7" i="55"/>
  <c r="AG7" i="55"/>
  <c r="C4" i="5" a="1"/>
  <c r="C4" i="5" s="1"/>
  <c r="BG5" i="56"/>
  <c r="L35" i="56"/>
  <c r="Q15" i="56"/>
  <c r="R27" i="56"/>
  <c r="P36" i="56"/>
  <c r="Q36" i="56"/>
  <c r="Q50" i="56"/>
  <c r="P50" i="56"/>
  <c r="Q61" i="56"/>
  <c r="L20" i="56"/>
  <c r="R44" i="56"/>
  <c r="R50" i="56"/>
  <c r="R61" i="56"/>
  <c r="P24" i="56"/>
  <c r="L47" i="56"/>
  <c r="L27" i="56"/>
  <c r="L85" i="56"/>
  <c r="R81" i="56"/>
  <c r="Q89" i="56"/>
  <c r="E22" i="6"/>
  <c r="D20" i="29"/>
  <c r="D21" i="29"/>
  <c r="I22" i="6"/>
  <c r="H53" i="29"/>
  <c r="H9" i="5" s="1"/>
  <c r="L22" i="6"/>
  <c r="D45" i="29"/>
  <c r="D27" i="29"/>
  <c r="D39" i="29"/>
  <c r="D17" i="29"/>
  <c r="D13" i="29"/>
  <c r="D30" i="29"/>
  <c r="D19" i="29"/>
  <c r="D16" i="29"/>
  <c r="D28" i="29"/>
  <c r="H54" i="29"/>
  <c r="C3" i="5"/>
  <c r="E92" i="69"/>
  <c r="E57" i="69"/>
  <c r="E89" i="69"/>
  <c r="AZ74" i="36"/>
  <c r="AH74" i="36"/>
  <c r="AE13" i="36"/>
  <c r="AK13" i="36"/>
  <c r="Y13" i="36"/>
  <c r="AH50" i="36"/>
  <c r="AE50" i="36"/>
  <c r="Q16" i="36"/>
  <c r="Q37" i="36"/>
  <c r="P45" i="36"/>
  <c r="AN52" i="36"/>
  <c r="AE59" i="36"/>
  <c r="AH61" i="36"/>
  <c r="R64" i="36"/>
  <c r="Q71" i="36"/>
  <c r="P62" i="56"/>
  <c r="R102" i="42"/>
  <c r="E47" i="69"/>
  <c r="R130" i="69"/>
  <c r="P150" i="69"/>
  <c r="Q155" i="69"/>
  <c r="Q62" i="56"/>
  <c r="R78" i="56"/>
  <c r="Q104" i="69"/>
  <c r="Q117" i="69"/>
  <c r="P122" i="69"/>
  <c r="P153" i="69"/>
  <c r="R155" i="69"/>
  <c r="P171" i="69"/>
  <c r="P53" i="56"/>
  <c r="Q58" i="56"/>
  <c r="Q69" i="56"/>
  <c r="P90" i="56"/>
  <c r="P7" i="36"/>
  <c r="AT29" i="36"/>
  <c r="R45" i="36"/>
  <c r="V52" i="36"/>
  <c r="AW78" i="36"/>
  <c r="E86" i="69"/>
  <c r="R117" i="69"/>
  <c r="Q122" i="69"/>
  <c r="Q139" i="69"/>
  <c r="Q153" i="69"/>
  <c r="Q163" i="69"/>
  <c r="Q171" i="69"/>
  <c r="R58" i="56"/>
  <c r="R69" i="56"/>
  <c r="Q90" i="56"/>
  <c r="Y36" i="36"/>
  <c r="AQ36" i="36"/>
  <c r="L45" i="56"/>
  <c r="Y52" i="36"/>
  <c r="AH78" i="36"/>
  <c r="L51" i="56"/>
  <c r="R70" i="56"/>
  <c r="R21" i="36"/>
  <c r="R26" i="36"/>
  <c r="R50" i="36"/>
  <c r="AW65" i="36"/>
  <c r="AH67" i="36"/>
  <c r="L11" i="36"/>
  <c r="L14" i="36"/>
  <c r="Q40" i="36"/>
  <c r="AB64" i="36"/>
  <c r="Q102" i="42"/>
  <c r="E78" i="69"/>
  <c r="Q107" i="69"/>
  <c r="P159" i="69"/>
  <c r="Q177" i="69"/>
  <c r="R15" i="56"/>
  <c r="O20" i="56"/>
  <c r="V20" i="56" s="1"/>
  <c r="R24" i="56"/>
  <c r="O29" i="56"/>
  <c r="V29" i="56" s="1"/>
  <c r="L29" i="56"/>
  <c r="R32" i="56"/>
  <c r="R60" i="56"/>
  <c r="L86" i="56"/>
  <c r="P88" i="56"/>
  <c r="P92" i="56"/>
  <c r="P19" i="36"/>
  <c r="P39" i="36"/>
  <c r="R40" i="36"/>
  <c r="AE52" i="36"/>
  <c r="AQ61" i="36"/>
  <c r="P67" i="36"/>
  <c r="P68" i="36"/>
  <c r="P100" i="42"/>
  <c r="Q118" i="69"/>
  <c r="R159" i="69"/>
  <c r="P170" i="69"/>
  <c r="Q172" i="69"/>
  <c r="R177" i="69"/>
  <c r="Q20" i="56"/>
  <c r="P29" i="56"/>
  <c r="Q55" i="56"/>
  <c r="Q67" i="56"/>
  <c r="Q81" i="56"/>
  <c r="O9" i="36"/>
  <c r="AQ9" i="36" s="1"/>
  <c r="Q19" i="36"/>
  <c r="Q39" i="36"/>
  <c r="R47" i="36"/>
  <c r="AQ48" i="36"/>
  <c r="Y61" i="36"/>
  <c r="Q67" i="36"/>
  <c r="Q68" i="36"/>
  <c r="E91" i="69"/>
  <c r="R118" i="69"/>
  <c r="Q170" i="69"/>
  <c r="R172" i="69"/>
  <c r="R29" i="56"/>
  <c r="L91" i="56"/>
  <c r="L50" i="36"/>
  <c r="AZ52" i="36"/>
  <c r="BC65" i="36"/>
  <c r="AT15" i="36"/>
  <c r="AQ15" i="36"/>
  <c r="AB15" i="36"/>
  <c r="BC15" i="36"/>
  <c r="Y15" i="36"/>
  <c r="AN15" i="36"/>
  <c r="AZ15" i="36"/>
  <c r="AW15" i="36"/>
  <c r="AK15" i="36"/>
  <c r="AH15" i="36"/>
  <c r="AH35" i="36"/>
  <c r="AT35" i="36"/>
  <c r="AE35" i="36"/>
  <c r="AB35" i="36"/>
  <c r="AQ35" i="36"/>
  <c r="BC35" i="36"/>
  <c r="Y35" i="36"/>
  <c r="AN35" i="36"/>
  <c r="L88" i="42"/>
  <c r="R91" i="42"/>
  <c r="R97" i="42"/>
  <c r="P9" i="57"/>
  <c r="R11" i="57"/>
  <c r="Q11" i="57"/>
  <c r="E40" i="69"/>
  <c r="R105" i="69"/>
  <c r="R109" i="69"/>
  <c r="Q112" i="69"/>
  <c r="P112" i="69"/>
  <c r="R131" i="69"/>
  <c r="Q154" i="69"/>
  <c r="P154" i="69"/>
  <c r="R166" i="69"/>
  <c r="P176" i="69"/>
  <c r="Q176" i="69"/>
  <c r="L12" i="56"/>
  <c r="L28" i="56"/>
  <c r="R40" i="56"/>
  <c r="L41" i="56"/>
  <c r="Q44" i="56"/>
  <c r="R49" i="56"/>
  <c r="Q49" i="56"/>
  <c r="P49" i="56"/>
  <c r="R77" i="56"/>
  <c r="L82" i="56"/>
  <c r="BC14" i="36"/>
  <c r="AE14" i="36"/>
  <c r="AB14" i="36"/>
  <c r="AQ14" i="36"/>
  <c r="Y14" i="36"/>
  <c r="L35" i="36"/>
  <c r="L36" i="36"/>
  <c r="R44" i="36"/>
  <c r="Q44" i="36"/>
  <c r="P44" i="36"/>
  <c r="O92" i="42"/>
  <c r="P66" i="56"/>
  <c r="R66" i="56"/>
  <c r="Q66" i="56"/>
  <c r="O85" i="56"/>
  <c r="V85" i="56" s="1"/>
  <c r="L83" i="56"/>
  <c r="R33" i="36"/>
  <c r="Q33" i="36"/>
  <c r="P33" i="36"/>
  <c r="AE72" i="36"/>
  <c r="AB72" i="36"/>
  <c r="AQ72" i="36"/>
  <c r="BC72" i="36"/>
  <c r="AH77" i="36"/>
  <c r="Y77" i="36"/>
  <c r="AN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R147" i="69"/>
  <c r="Q147" i="69"/>
  <c r="P57" i="56"/>
  <c r="R57" i="56"/>
  <c r="Q57" i="56"/>
  <c r="O77" i="56"/>
  <c r="V77" i="56" s="1"/>
  <c r="L75" i="56"/>
  <c r="P82" i="56"/>
  <c r="R82" i="56"/>
  <c r="Q11" i="69"/>
  <c r="R56" i="69"/>
  <c r="Q61" i="69"/>
  <c r="Q115" i="69"/>
  <c r="Q120" i="69"/>
  <c r="P120" i="69"/>
  <c r="Q157" i="69"/>
  <c r="R157" i="69"/>
  <c r="O18" i="56"/>
  <c r="V18" i="56" s="1"/>
  <c r="L17" i="56"/>
  <c r="P19" i="56"/>
  <c r="R21" i="56"/>
  <c r="Q21" i="56"/>
  <c r="P21" i="56"/>
  <c r="Q82" i="56"/>
  <c r="P99" i="42"/>
  <c r="R103" i="42"/>
  <c r="R11" i="69"/>
  <c r="P137" i="69"/>
  <c r="Q38" i="56"/>
  <c r="Q42" i="56"/>
  <c r="P42" i="56"/>
  <c r="L92" i="56"/>
  <c r="AF120" i="42"/>
  <c r="Q88" i="42"/>
  <c r="Q93" i="42"/>
  <c r="Q99" i="42"/>
  <c r="Q8" i="57"/>
  <c r="Q41" i="69"/>
  <c r="R113" i="69"/>
  <c r="P113" i="69"/>
  <c r="R120" i="69"/>
  <c r="P157" i="69"/>
  <c r="R165" i="69"/>
  <c r="Q165" i="69"/>
  <c r="P165" i="69"/>
  <c r="R19" i="56"/>
  <c r="O27" i="56"/>
  <c r="V27" i="56" s="1"/>
  <c r="Q39" i="56"/>
  <c r="P39" i="56"/>
  <c r="R42" i="56"/>
  <c r="L48" i="56"/>
  <c r="Q133" i="69"/>
  <c r="P133" i="69"/>
  <c r="O55" i="56"/>
  <c r="V55" i="56" s="1"/>
  <c r="L53" i="56"/>
  <c r="P87" i="56"/>
  <c r="Q87" i="56"/>
  <c r="E25" i="69"/>
  <c r="P152" i="69"/>
  <c r="Q152" i="69"/>
  <c r="Q28" i="56"/>
  <c r="R28" i="56"/>
  <c r="P28" i="56"/>
  <c r="Q103" i="42"/>
  <c r="Q142" i="69"/>
  <c r="P38" i="56"/>
  <c r="L68" i="56"/>
  <c r="O70" i="56"/>
  <c r="V70" i="56" s="1"/>
  <c r="Q71" i="56"/>
  <c r="P88" i="42"/>
  <c r="L89" i="42"/>
  <c r="P93" i="42"/>
  <c r="P104" i="42"/>
  <c r="Q104" i="42"/>
  <c r="R142" i="69"/>
  <c r="P147" i="69"/>
  <c r="L34" i="56"/>
  <c r="R71" i="56"/>
  <c r="P79" i="56"/>
  <c r="Q79" i="56"/>
  <c r="E54" i="69"/>
  <c r="Q95" i="42"/>
  <c r="R95" i="42"/>
  <c r="P95" i="42"/>
  <c r="R104" i="42"/>
  <c r="R8" i="57"/>
  <c r="R41" i="69"/>
  <c r="P70" i="69"/>
  <c r="R70" i="69"/>
  <c r="Q70" i="69"/>
  <c r="R123" i="69"/>
  <c r="Q123" i="69"/>
  <c r="P123" i="69"/>
  <c r="P135" i="69"/>
  <c r="R160" i="69"/>
  <c r="Q160" i="69"/>
  <c r="L25" i="56"/>
  <c r="P27" i="56"/>
  <c r="R31" i="56"/>
  <c r="L32" i="56"/>
  <c r="Q34" i="56"/>
  <c r="P34" i="56"/>
  <c r="R39" i="56"/>
  <c r="L54" i="56"/>
  <c r="R68" i="56"/>
  <c r="Q68" i="56"/>
  <c r="O78" i="56"/>
  <c r="V78" i="56" s="1"/>
  <c r="L76" i="56"/>
  <c r="Q59" i="36"/>
  <c r="R59" i="36"/>
  <c r="P59" i="36"/>
  <c r="O47" i="36"/>
  <c r="L47" i="36"/>
  <c r="L48" i="36"/>
  <c r="R55" i="36"/>
  <c r="P55" i="36"/>
  <c r="AT62" i="36"/>
  <c r="AK62" i="36"/>
  <c r="AH62" i="36"/>
  <c r="AE73" i="36"/>
  <c r="AT73" i="36"/>
  <c r="AE56" i="36"/>
  <c r="AQ56" i="36"/>
  <c r="Y56" i="36"/>
  <c r="BC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V15" i="56" s="1"/>
  <c r="L13" i="56"/>
  <c r="R43" i="56"/>
  <c r="Q43" i="56"/>
  <c r="P43" i="56"/>
  <c r="P64" i="56"/>
  <c r="AH43" i="36"/>
  <c r="AT43" i="36"/>
  <c r="E31" i="69"/>
  <c r="AF115" i="42"/>
  <c r="P90" i="42"/>
  <c r="Q90" i="42"/>
  <c r="P7" i="57"/>
  <c r="P111" i="69"/>
  <c r="P126" i="69"/>
  <c r="R133" i="69"/>
  <c r="Q148" i="69"/>
  <c r="P168" i="69"/>
  <c r="P13" i="56"/>
  <c r="Q25" i="56"/>
  <c r="Q6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P40" i="56"/>
  <c r="E101" i="69"/>
  <c r="Q91" i="42"/>
  <c r="P101" i="42"/>
  <c r="R13" i="57"/>
  <c r="Q13" i="57"/>
  <c r="E16" i="69"/>
  <c r="E65" i="69"/>
  <c r="Q105" i="69"/>
  <c r="P109" i="69"/>
  <c r="R129" i="69"/>
  <c r="Q144" i="69"/>
  <c r="R144" i="69"/>
  <c r="Q146" i="69"/>
  <c r="P166" i="69"/>
  <c r="R178" i="69"/>
  <c r="Q178" i="69"/>
  <c r="P178" i="69"/>
  <c r="L9" i="56"/>
  <c r="R23"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L69" i="56"/>
  <c r="Q92" i="56"/>
  <c r="P11" i="36"/>
  <c r="AZ13" i="36"/>
  <c r="AT17" i="36"/>
  <c r="AQ24" i="36"/>
  <c r="P32"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H24" i="36"/>
  <c r="AW24" i="36"/>
  <c r="L29" i="36"/>
  <c r="Q30" i="36"/>
  <c r="R52" i="36"/>
  <c r="AH52" i="36"/>
  <c r="AW52" i="36"/>
  <c r="Q57" i="36"/>
  <c r="P81" i="36"/>
  <c r="Q128" i="69"/>
  <c r="L7" i="56"/>
  <c r="L16" i="56"/>
  <c r="P46" i="56"/>
  <c r="Q60" i="56"/>
  <c r="R63" i="56"/>
  <c r="Q70" i="56"/>
  <c r="L77" i="56"/>
  <c r="R84" i="56"/>
  <c r="R91" i="56"/>
  <c r="R53" i="55"/>
  <c r="R16" i="36"/>
  <c r="AZ48" i="36"/>
  <c r="AW55" i="36"/>
  <c r="AT67" i="36"/>
  <c r="AN75" i="36"/>
  <c r="AK78" i="36"/>
  <c r="P80" i="36"/>
  <c r="Q81" i="36"/>
  <c r="AN48" i="36"/>
  <c r="AZ60" i="36"/>
  <c r="R78" i="36"/>
  <c r="E100" i="69"/>
  <c r="E43" i="69"/>
  <c r="E58" i="69"/>
  <c r="E23" i="69"/>
  <c r="E88" i="69"/>
  <c r="E44" i="69"/>
  <c r="E66" i="69"/>
  <c r="E103" i="69"/>
  <c r="E35" i="69"/>
  <c r="E93" i="69"/>
  <c r="E81" i="69"/>
  <c r="E84" i="69"/>
  <c r="L92" i="42"/>
  <c r="O93" i="42"/>
  <c r="L91" i="42"/>
  <c r="AF116" i="42"/>
  <c r="R167" i="69"/>
  <c r="Q167" i="69"/>
  <c r="P167" i="69"/>
  <c r="E48" i="69"/>
  <c r="R143" i="69"/>
  <c r="Q143" i="69"/>
  <c r="P143" i="69"/>
  <c r="R119" i="69"/>
  <c r="Q119" i="69"/>
  <c r="P119" i="69"/>
  <c r="E95" i="69"/>
  <c r="E80" i="69"/>
  <c r="AF121" i="42"/>
  <c r="L22" i="56"/>
  <c r="L94" i="42"/>
  <c r="P12" i="57"/>
  <c r="E30" i="69"/>
  <c r="P61" i="69"/>
  <c r="E72" i="69"/>
  <c r="E85" i="69"/>
  <c r="E98" i="69"/>
  <c r="P31" i="56"/>
  <c r="R51" i="56"/>
  <c r="P51" i="56"/>
  <c r="L64" i="56"/>
  <c r="O66" i="56"/>
  <c r="V66" i="56" s="1"/>
  <c r="O68" i="56"/>
  <c r="V68" i="56" s="1"/>
  <c r="L66" i="56"/>
  <c r="O74" i="56"/>
  <c r="V74" i="56" s="1"/>
  <c r="L72" i="56"/>
  <c r="P86" i="56"/>
  <c r="R86" i="56"/>
  <c r="Q101" i="42"/>
  <c r="Q20" i="69"/>
  <c r="E55" i="69"/>
  <c r="E73" i="69"/>
  <c r="R104" i="69"/>
  <c r="Q113" i="69"/>
  <c r="Q126" i="69"/>
  <c r="Q150" i="69"/>
  <c r="R152" i="69"/>
  <c r="Q174" i="69"/>
  <c r="O94" i="42"/>
  <c r="R98" i="42"/>
  <c r="R9" i="57"/>
  <c r="E67" i="69"/>
  <c r="L8" i="56"/>
  <c r="O12" i="56"/>
  <c r="V12" i="56" s="1"/>
  <c r="L14" i="56"/>
  <c r="P17" i="56"/>
  <c r="P18" i="56"/>
  <c r="R18" i="56"/>
  <c r="Q18" i="56"/>
  <c r="R20" i="56"/>
  <c r="O21" i="56"/>
  <c r="V21" i="56" s="1"/>
  <c r="L19" i="56"/>
  <c r="P41" i="56"/>
  <c r="L49" i="56"/>
  <c r="O51" i="56"/>
  <c r="V51" i="56" s="1"/>
  <c r="Q86" i="56"/>
  <c r="R115" i="69"/>
  <c r="R128" i="69"/>
  <c r="Q137" i="69"/>
  <c r="R139" i="69"/>
  <c r="Q161" i="69"/>
  <c r="R163" i="69"/>
  <c r="R176" i="69"/>
  <c r="O89" i="42"/>
  <c r="P94" i="42"/>
  <c r="P14" i="57"/>
  <c r="E32" i="69"/>
  <c r="E59" i="69"/>
  <c r="E74" i="69"/>
  <c r="P108" i="69"/>
  <c r="P110" i="69"/>
  <c r="P121" i="69"/>
  <c r="P132" i="69"/>
  <c r="P134" i="69"/>
  <c r="P145" i="69"/>
  <c r="P156" i="69"/>
  <c r="P158" i="69"/>
  <c r="P169" i="69"/>
  <c r="Q12" i="56"/>
  <c r="Q16" i="56"/>
  <c r="Q17" i="56"/>
  <c r="L39" i="56"/>
  <c r="Q41" i="56"/>
  <c r="P75" i="56"/>
  <c r="Q75" i="56"/>
  <c r="L81" i="56"/>
  <c r="L80" i="56"/>
  <c r="O82" i="56"/>
  <c r="V82" i="56" s="1"/>
  <c r="Q94" i="42"/>
  <c r="O96" i="42"/>
  <c r="Q14" i="57"/>
  <c r="E18" i="69"/>
  <c r="E50" i="69"/>
  <c r="R108" i="69"/>
  <c r="Q110" i="69"/>
  <c r="R121" i="69"/>
  <c r="R132" i="69"/>
  <c r="Q134" i="69"/>
  <c r="R145" i="69"/>
  <c r="R156" i="69"/>
  <c r="Q158" i="69"/>
  <c r="R169" i="69"/>
  <c r="R12" i="56"/>
  <c r="P14" i="56"/>
  <c r="R14" i="56"/>
  <c r="Q14" i="56"/>
  <c r="R16" i="56"/>
  <c r="O17" i="56"/>
  <c r="V17" i="56" s="1"/>
  <c r="L15" i="56"/>
  <c r="R48" i="56"/>
  <c r="Q48" i="56"/>
  <c r="P48" i="56"/>
  <c r="O62" i="56"/>
  <c r="V62" i="56" s="1"/>
  <c r="L60" i="56"/>
  <c r="L67" i="56"/>
  <c r="O69" i="56"/>
  <c r="V69" i="56" s="1"/>
  <c r="E10" i="69"/>
  <c r="E62" i="69"/>
  <c r="R26" i="56"/>
  <c r="Q26" i="56"/>
  <c r="Q33" i="56"/>
  <c r="R33" i="56"/>
  <c r="P33" i="56"/>
  <c r="O38" i="56"/>
  <c r="V38" i="56" s="1"/>
  <c r="L37" i="56"/>
  <c r="R65" i="56"/>
  <c r="P65" i="56"/>
  <c r="E45" i="69"/>
  <c r="P56" i="69"/>
  <c r="E70" i="69"/>
  <c r="E102" i="69"/>
  <c r="P114" i="69"/>
  <c r="Q116" i="69"/>
  <c r="P125" i="69"/>
  <c r="Q127" i="69"/>
  <c r="P138" i="69"/>
  <c r="Q140" i="69"/>
  <c r="P149" i="69"/>
  <c r="Q151" i="69"/>
  <c r="P162" i="69"/>
  <c r="Q164" i="69"/>
  <c r="P173" i="69"/>
  <c r="Q175" i="69"/>
  <c r="P8" i="56"/>
  <c r="O9" i="56"/>
  <c r="V9" i="56" s="1"/>
  <c r="O13" i="56"/>
  <c r="V13" i="56" s="1"/>
  <c r="L11" i="56"/>
  <c r="L42" i="56"/>
  <c r="O44" i="56"/>
  <c r="V44" i="56" s="1"/>
  <c r="L43" i="56"/>
  <c r="Q65" i="56"/>
  <c r="P13" i="57"/>
  <c r="E37" i="69"/>
  <c r="Q114" i="69"/>
  <c r="R116" i="69"/>
  <c r="Q125" i="69"/>
  <c r="R127" i="69"/>
  <c r="Q138" i="69"/>
  <c r="R140" i="69"/>
  <c r="Q149" i="69"/>
  <c r="R151" i="69"/>
  <c r="Q162" i="69"/>
  <c r="R164" i="69"/>
  <c r="Q173" i="69"/>
  <c r="R175" i="69"/>
  <c r="Q8" i="56"/>
  <c r="P9" i="56"/>
  <c r="O25" i="56"/>
  <c r="V25" i="56" s="1"/>
  <c r="P26" i="56"/>
  <c r="L65" i="56"/>
  <c r="L70" i="56"/>
  <c r="O72" i="56"/>
  <c r="V72" i="56" s="1"/>
  <c r="R76" i="56"/>
  <c r="Q76" i="56"/>
  <c r="O81" i="56"/>
  <c r="V81" i="56" s="1"/>
  <c r="P22" i="56"/>
  <c r="R22" i="56"/>
  <c r="Q22" i="56"/>
  <c r="L87" i="42"/>
  <c r="Q9" i="56"/>
  <c r="O40" i="56"/>
  <c r="V40" i="56" s="1"/>
  <c r="L38" i="56"/>
  <c r="L21" i="56"/>
  <c r="O32" i="56"/>
  <c r="V32" i="56" s="1"/>
  <c r="L31" i="56"/>
  <c r="L30" i="56"/>
  <c r="L36" i="56"/>
  <c r="R47" i="56"/>
  <c r="Q47" i="56"/>
  <c r="O65" i="56"/>
  <c r="V65" i="56" s="1"/>
  <c r="L63" i="56"/>
  <c r="P85" i="56"/>
  <c r="Q85" i="56"/>
  <c r="L58" i="56"/>
  <c r="L61" i="56"/>
  <c r="L78" i="56"/>
  <c r="O80" i="56"/>
  <c r="V80" i="56" s="1"/>
  <c r="P83" i="56"/>
  <c r="R83" i="56"/>
  <c r="P84" i="56"/>
  <c r="L84" i="56"/>
  <c r="R94" i="56"/>
  <c r="Q94" i="56"/>
  <c r="L50" i="56"/>
  <c r="L73" i="56"/>
  <c r="L74" i="56"/>
  <c r="Q35" i="56"/>
  <c r="P35" i="56"/>
  <c r="L57" i="56"/>
  <c r="L89" i="56"/>
  <c r="Q53" i="56"/>
  <c r="L56" i="56"/>
  <c r="Q37" i="56"/>
  <c r="P37" i="56"/>
  <c r="L46" i="56"/>
  <c r="O48" i="56"/>
  <c r="V48" i="56" s="1"/>
  <c r="O49" i="56"/>
  <c r="V49" i="56" s="1"/>
  <c r="Q54" i="56"/>
  <c r="L59" i="56"/>
  <c r="L62" i="56"/>
  <c r="P73" i="56"/>
  <c r="R73" i="56"/>
  <c r="O90" i="56"/>
  <c r="V90" i="56" s="1"/>
  <c r="L88" i="56"/>
  <c r="O50" i="56"/>
  <c r="V50" i="56" s="1"/>
  <c r="P93" i="56"/>
  <c r="R93" i="56"/>
  <c r="Q93" i="56"/>
  <c r="R45" i="56"/>
  <c r="Q45" i="56"/>
  <c r="L55" i="56"/>
  <c r="O60" i="56"/>
  <c r="V60" i="56" s="1"/>
  <c r="O63" i="56"/>
  <c r="V63" i="56" s="1"/>
  <c r="O89" i="56"/>
  <c r="V89" i="56" s="1"/>
  <c r="L87" i="56"/>
  <c r="L44" i="56"/>
  <c r="R87" i="56"/>
  <c r="O94" i="56"/>
  <c r="V94" i="56" s="1"/>
  <c r="R54" i="55"/>
  <c r="AB7" i="36"/>
  <c r="AZ7" i="36"/>
  <c r="AN7" i="36"/>
  <c r="Y7" i="36"/>
  <c r="AE7" i="36"/>
  <c r="AQ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O11" i="36"/>
  <c r="L17" i="36"/>
  <c r="Y39" i="36"/>
  <c r="L25" i="36"/>
  <c r="O2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AW12" i="36"/>
  <c r="AK12" i="36"/>
  <c r="AH12" i="36"/>
  <c r="AT12" i="36"/>
  <c r="AE12" i="36"/>
  <c r="AB12" i="36"/>
  <c r="BC12" i="36"/>
  <c r="Y12" i="36"/>
  <c r="AN12" i="36"/>
  <c r="R13" i="36"/>
  <c r="Q13" i="36"/>
  <c r="P13" i="36"/>
  <c r="P35" i="36"/>
  <c r="R35" i="36"/>
  <c r="Q35" i="36"/>
  <c r="AZ53" i="36"/>
  <c r="AN53" i="36"/>
  <c r="Y53" i="36"/>
  <c r="AB53" i="36"/>
  <c r="BC53" i="36"/>
  <c r="AK53" i="36"/>
  <c r="AW53" i="36"/>
  <c r="AT53" i="36"/>
  <c r="AE53" i="36"/>
  <c r="AQ53" i="36"/>
  <c r="L21" i="36"/>
  <c r="O21" i="36"/>
  <c r="AT42" i="36"/>
  <c r="AE17" i="36"/>
  <c r="BC17" i="36"/>
  <c r="AQ17" i="36"/>
  <c r="AB17" i="36"/>
  <c r="AN17" i="36"/>
  <c r="AZ17" i="36"/>
  <c r="AW17" i="36"/>
  <c r="AH17" i="36"/>
  <c r="AT20" i="36"/>
  <c r="L8" i="36"/>
  <c r="O8" i="36"/>
  <c r="L12" i="36"/>
  <c r="L13" i="36"/>
  <c r="AQ12" i="36"/>
  <c r="AE20" i="36"/>
  <c r="R41" i="36"/>
  <c r="Q41" i="36"/>
  <c r="P41" i="36"/>
  <c r="AH33" i="36"/>
  <c r="AW33" i="36"/>
  <c r="AK33" i="36"/>
  <c r="AT33" i="36"/>
  <c r="AE33" i="36"/>
  <c r="AB33" i="36"/>
  <c r="AQ33" i="36"/>
  <c r="Y33" i="36"/>
  <c r="BC33" i="36"/>
  <c r="AN33" i="36"/>
  <c r="O18" i="36"/>
  <c r="L18" i="36"/>
  <c r="BC19" i="36"/>
  <c r="AQ19" i="36"/>
  <c r="AB19" i="36"/>
  <c r="AZ19" i="36"/>
  <c r="AN19" i="36"/>
  <c r="Y19" i="36"/>
  <c r="AK19" i="36"/>
  <c r="AW19" i="36"/>
  <c r="AH19" i="36"/>
  <c r="AT19" i="36"/>
  <c r="AE19" i="36"/>
  <c r="O23" i="36"/>
  <c r="BC50" i="36"/>
  <c r="AQ50" i="36"/>
  <c r="AN50" i="36"/>
  <c r="Y50" i="36"/>
  <c r="AZ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AZ42" i="36"/>
  <c r="AN42" i="36"/>
  <c r="Y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R76" i="36"/>
  <c r="P76" i="36"/>
  <c r="R14" i="36"/>
  <c r="Q14" i="36"/>
  <c r="P14" i="36"/>
  <c r="L20" i="36"/>
  <c r="R28" i="36"/>
  <c r="Q28" i="36"/>
  <c r="P28" i="36"/>
  <c r="AW43" i="36"/>
  <c r="R51" i="36"/>
  <c r="P51" i="36"/>
  <c r="O63" i="36"/>
  <c r="Q65" i="36"/>
  <c r="P65" i="36"/>
  <c r="Q76" i="36"/>
  <c r="AH14" i="36"/>
  <c r="AT14" i="36"/>
  <c r="AW14" i="36"/>
  <c r="AZ28" i="36"/>
  <c r="AN28" i="36"/>
  <c r="Y28" i="36"/>
  <c r="AB28" i="36"/>
  <c r="AK28" i="36"/>
  <c r="AW28" i="36"/>
  <c r="AH28" i="36"/>
  <c r="BC28" i="36"/>
  <c r="Q49" i="36"/>
  <c r="R49" i="36"/>
  <c r="P49" i="36"/>
  <c r="Q51" i="36"/>
  <c r="AK14" i="36"/>
  <c r="AB29" i="36"/>
  <c r="AZ29" i="36"/>
  <c r="AN29" i="36"/>
  <c r="Y29" i="36"/>
  <c r="AW29" i="36"/>
  <c r="AK29" i="36"/>
  <c r="AH29" i="36"/>
  <c r="P31" i="36"/>
  <c r="L33" i="36"/>
  <c r="P38" i="36"/>
  <c r="R38" i="36"/>
  <c r="O54" i="36"/>
  <c r="P58" i="36"/>
  <c r="AH60" i="36"/>
  <c r="AW60" i="36"/>
  <c r="AK60" i="36"/>
  <c r="AT60" i="36"/>
  <c r="Y60" i="36"/>
  <c r="Q61" i="36"/>
  <c r="R61" i="36"/>
  <c r="R65" i="36"/>
  <c r="O26" i="36"/>
  <c r="L26" i="36"/>
  <c r="AZ43" i="36"/>
  <c r="AN43" i="36"/>
  <c r="Y43" i="36"/>
  <c r="AQ43" i="36"/>
  <c r="AB43" i="36"/>
  <c r="BC43" i="36"/>
  <c r="AK43" i="36"/>
  <c r="AE43" i="36"/>
  <c r="Q9" i="36"/>
  <c r="AH13" i="36"/>
  <c r="AT13"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BC71" i="36"/>
  <c r="AE71" i="36"/>
  <c r="L19" i="36"/>
  <c r="AT28" i="36"/>
  <c r="AE57" i="36"/>
  <c r="AB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AW84" i="36"/>
  <c r="AK84" i="36"/>
  <c r="V73" i="36"/>
  <c r="AH73" i="36"/>
  <c r="AT85" i="36"/>
  <c r="AE85" i="36"/>
  <c r="BC85" i="36"/>
  <c r="AQ85" i="36"/>
  <c r="AB85" i="36"/>
  <c r="AZ85" i="36"/>
  <c r="AN85" i="36"/>
  <c r="Y85" i="36"/>
  <c r="AW85" i="36"/>
  <c r="AK85" i="36"/>
  <c r="AH85" i="36"/>
  <c r="AK73" i="36"/>
  <c r="AW73" i="36"/>
  <c r="O76" i="36"/>
  <c r="O81" i="36"/>
  <c r="AE15" i="36"/>
  <c r="AE36" i="36"/>
  <c r="AT36" i="36"/>
  <c r="AK36" i="36"/>
  <c r="Y38" i="36"/>
  <c r="P48" i="36"/>
  <c r="R48" i="36"/>
  <c r="AW56" i="36"/>
  <c r="AK56" i="36"/>
  <c r="AB56" i="36"/>
  <c r="AT56" i="36"/>
  <c r="Q66"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AT78" i="36"/>
  <c r="Q83" i="36"/>
  <c r="P84" i="36"/>
  <c r="Y78" i="36"/>
  <c r="AN78" i="36"/>
  <c r="P85" i="36"/>
  <c r="D22" i="6"/>
  <c r="N22" i="6"/>
  <c r="K22" i="6"/>
  <c r="J22" i="6"/>
  <c r="H22" i="6"/>
  <c r="G22" i="6"/>
  <c r="F22" i="6"/>
  <c r="D46" i="29"/>
  <c r="D15" i="29"/>
  <c r="D18" i="29"/>
  <c r="D26" i="29"/>
  <c r="D29" i="29"/>
  <c r="C3" i="6"/>
  <c r="F53" i="6" s="1"/>
  <c r="G53" i="29"/>
  <c r="G54" i="29"/>
  <c r="E51" i="29" l="1"/>
  <c r="P44" i="29"/>
  <c r="R44" i="29" s="1"/>
  <c r="L100" i="89"/>
  <c r="E6" i="52"/>
  <c r="G6" i="52"/>
  <c r="G23" i="52"/>
  <c r="Z99" i="91"/>
  <c r="Z100" i="91" s="1"/>
  <c r="G24" i="52"/>
  <c r="AA99" i="91"/>
  <c r="AA100" i="91" s="1"/>
  <c r="G26" i="52"/>
  <c r="AC99" i="91"/>
  <c r="AC100" i="91" s="1"/>
  <c r="AI99" i="89"/>
  <c r="G45" i="52"/>
  <c r="E45" i="52"/>
  <c r="G25" i="52"/>
  <c r="AB99" i="91"/>
  <c r="AB100" i="91" s="1"/>
  <c r="G27" i="52"/>
  <c r="AD99" i="91"/>
  <c r="AD100" i="91" s="1"/>
  <c r="E42" i="52"/>
  <c r="G42" i="52"/>
  <c r="E28" i="52"/>
  <c r="G28" i="52"/>
  <c r="AH99" i="89"/>
  <c r="G40" i="52"/>
  <c r="E40" i="52"/>
  <c r="E41" i="52"/>
  <c r="AG99" i="91"/>
  <c r="E43" i="52"/>
  <c r="AH29" i="91"/>
  <c r="AH89" i="91"/>
  <c r="AH95" i="91"/>
  <c r="AJ95" i="91" s="1"/>
  <c r="J97" i="91"/>
  <c r="J100" i="91" s="1"/>
  <c r="AA99" i="89"/>
  <c r="E23" i="52"/>
  <c r="AB99" i="89"/>
  <c r="E24" i="52"/>
  <c r="AD99" i="89"/>
  <c r="E26" i="52"/>
  <c r="AC99" i="89"/>
  <c r="E25" i="52"/>
  <c r="AE99" i="89"/>
  <c r="E27" i="52"/>
  <c r="Y5" i="40"/>
  <c r="X5" i="40"/>
  <c r="AI40" i="89"/>
  <c r="AB5" i="88"/>
  <c r="AB94" i="88" s="1"/>
  <c r="AB92" i="88"/>
  <c r="AB97" i="88" s="1"/>
  <c r="AC5" i="88"/>
  <c r="AC94" i="88" s="1"/>
  <c r="AC92" i="88"/>
  <c r="AC97" i="88" s="1"/>
  <c r="AC92" i="89"/>
  <c r="AC97" i="89" s="1"/>
  <c r="AC5" i="89"/>
  <c r="AC94" i="89" s="1"/>
  <c r="AE92" i="89"/>
  <c r="AE97" i="89" s="1"/>
  <c r="AE5" i="89"/>
  <c r="AE94" i="89" s="1"/>
  <c r="AB92" i="89"/>
  <c r="AB97" i="89" s="1"/>
  <c r="AB5" i="89"/>
  <c r="AB94" i="89" s="1"/>
  <c r="AJ95" i="89"/>
  <c r="AL95" i="89" s="1"/>
  <c r="AA92" i="88"/>
  <c r="AA97" i="88" s="1"/>
  <c r="AA5" i="88"/>
  <c r="AA94" i="88" s="1"/>
  <c r="AD92" i="88"/>
  <c r="AD97" i="88" s="1"/>
  <c r="AD5" i="88"/>
  <c r="AD94" i="88" s="1"/>
  <c r="AE92" i="88"/>
  <c r="AE97" i="88" s="1"/>
  <c r="AE100" i="88" s="1"/>
  <c r="AE5" i="88"/>
  <c r="AE94" i="88" s="1"/>
  <c r="AD5" i="89"/>
  <c r="AD94" i="89" s="1"/>
  <c r="AD92" i="89"/>
  <c r="AD97" i="89" s="1"/>
  <c r="AA5" i="89"/>
  <c r="AA92" i="89"/>
  <c r="AA97" i="89" s="1"/>
  <c r="D52" i="6"/>
  <c r="O57" i="6"/>
  <c r="G57" i="6"/>
  <c r="N57" i="6"/>
  <c r="F57" i="6"/>
  <c r="D57" i="6"/>
  <c r="H57" i="6"/>
  <c r="M57" i="6"/>
  <c r="E57" i="6"/>
  <c r="L57" i="6"/>
  <c r="K57" i="6"/>
  <c r="J57" i="6"/>
  <c r="I57" i="6"/>
  <c r="O99" i="88"/>
  <c r="O100" i="89"/>
  <c r="Q99" i="88"/>
  <c r="Q100" i="89"/>
  <c r="S99" i="88"/>
  <c r="S100" i="89"/>
  <c r="M99" i="88"/>
  <c r="M100" i="89"/>
  <c r="N99" i="88"/>
  <c r="N100" i="89"/>
  <c r="AA99" i="88"/>
  <c r="P99" i="88"/>
  <c r="P100" i="89"/>
  <c r="AB99" i="88"/>
  <c r="R99" i="88"/>
  <c r="R100" i="89"/>
  <c r="AD99" i="88"/>
  <c r="AC99" i="88"/>
  <c r="AC100" i="88" s="1"/>
  <c r="AI29" i="88"/>
  <c r="AH91" i="89"/>
  <c r="AH83" i="89"/>
  <c r="AH75" i="89"/>
  <c r="AH67" i="89"/>
  <c r="AH59" i="89"/>
  <c r="AH51" i="89"/>
  <c r="AH43" i="89"/>
  <c r="AH35" i="89"/>
  <c r="AH27" i="89"/>
  <c r="AH19" i="89"/>
  <c r="AH11" i="89"/>
  <c r="AH57" i="89"/>
  <c r="AH25" i="89"/>
  <c r="AH64" i="89"/>
  <c r="AH24" i="89"/>
  <c r="AH90" i="89"/>
  <c r="AH82" i="89"/>
  <c r="AH74" i="89"/>
  <c r="AH66" i="89"/>
  <c r="AH58" i="89"/>
  <c r="AH50" i="89"/>
  <c r="AH42" i="89"/>
  <c r="AH34" i="89"/>
  <c r="AH26" i="89"/>
  <c r="AH18" i="89"/>
  <c r="AH10" i="89"/>
  <c r="AH65" i="89"/>
  <c r="AH33" i="89"/>
  <c r="AH72" i="89"/>
  <c r="AH32" i="89"/>
  <c r="AH89" i="89"/>
  <c r="AH88" i="89"/>
  <c r="AH87" i="89"/>
  <c r="AH79" i="89"/>
  <c r="AH71" i="89"/>
  <c r="AH63" i="89"/>
  <c r="AH55" i="89"/>
  <c r="AH47" i="89"/>
  <c r="AH39" i="89"/>
  <c r="AH31" i="89"/>
  <c r="AH23" i="89"/>
  <c r="AH15" i="89"/>
  <c r="AH7" i="89"/>
  <c r="AH40" i="89"/>
  <c r="AH86" i="89"/>
  <c r="AH78" i="89"/>
  <c r="AH70" i="89"/>
  <c r="AH62" i="89"/>
  <c r="AH54" i="89"/>
  <c r="AH46" i="89"/>
  <c r="AH38" i="89"/>
  <c r="AH30" i="89"/>
  <c r="AH22" i="89"/>
  <c r="AH14" i="89"/>
  <c r="AH80" i="89"/>
  <c r="AH16" i="89"/>
  <c r="AH85" i="89"/>
  <c r="AH77" i="89"/>
  <c r="AH69" i="89"/>
  <c r="AH61" i="89"/>
  <c r="AH53" i="89"/>
  <c r="AH45" i="89"/>
  <c r="AH37" i="89"/>
  <c r="AH29" i="89"/>
  <c r="AH21" i="89"/>
  <c r="AH13" i="89"/>
  <c r="AH73" i="89"/>
  <c r="AH49" i="89"/>
  <c r="AH17" i="89"/>
  <c r="AH48" i="89"/>
  <c r="AH84" i="89"/>
  <c r="AH76" i="89"/>
  <c r="AH68" i="89"/>
  <c r="AH60" i="89"/>
  <c r="AH52" i="89"/>
  <c r="AH44" i="89"/>
  <c r="AH36" i="89"/>
  <c r="AH28" i="89"/>
  <c r="AH20" i="89"/>
  <c r="AH12" i="89"/>
  <c r="AH81" i="89"/>
  <c r="AH41" i="89"/>
  <c r="AH9" i="89"/>
  <c r="AH56" i="89"/>
  <c r="AH8" i="89"/>
  <c r="J14" i="5"/>
  <c r="K20" i="5"/>
  <c r="J20" i="5"/>
  <c r="K19" i="5"/>
  <c r="L18" i="5"/>
  <c r="D18" i="5"/>
  <c r="E17" i="5"/>
  <c r="F16" i="5"/>
  <c r="G15" i="5"/>
  <c r="H14" i="5"/>
  <c r="I13" i="5"/>
  <c r="J12" i="5"/>
  <c r="H19" i="5"/>
  <c r="K16" i="5"/>
  <c r="E14" i="5"/>
  <c r="J15" i="5"/>
  <c r="D20" i="5"/>
  <c r="K13" i="5"/>
  <c r="L19" i="5"/>
  <c r="H15" i="5"/>
  <c r="I20" i="5"/>
  <c r="J19" i="5"/>
  <c r="K18" i="5"/>
  <c r="L17" i="5"/>
  <c r="D17" i="5"/>
  <c r="E16" i="5"/>
  <c r="F15" i="5"/>
  <c r="G14" i="5"/>
  <c r="H13" i="5"/>
  <c r="I12" i="5"/>
  <c r="I18" i="5"/>
  <c r="L15" i="5"/>
  <c r="F13" i="5"/>
  <c r="L13" i="5"/>
  <c r="E19" i="5"/>
  <c r="I15" i="5"/>
  <c r="E18" i="5"/>
  <c r="K12" i="5"/>
  <c r="H20" i="5"/>
  <c r="I19" i="5"/>
  <c r="J18" i="5"/>
  <c r="K17" i="5"/>
  <c r="L16" i="5"/>
  <c r="D16" i="5"/>
  <c r="E15" i="5"/>
  <c r="F14" i="5"/>
  <c r="G13" i="5"/>
  <c r="H12" i="5"/>
  <c r="G20" i="5"/>
  <c r="J17" i="5"/>
  <c r="D15" i="5"/>
  <c r="G12" i="5"/>
  <c r="D13" i="5"/>
  <c r="F18" i="5"/>
  <c r="H16" i="5"/>
  <c r="D12" i="5"/>
  <c r="D19" i="5"/>
  <c r="J13" i="5"/>
  <c r="F17" i="5"/>
  <c r="F20" i="5"/>
  <c r="G19" i="5"/>
  <c r="H18" i="5"/>
  <c r="I17" i="5"/>
  <c r="J16" i="5"/>
  <c r="K15" i="5"/>
  <c r="L14" i="5"/>
  <c r="D14" i="5"/>
  <c r="E13" i="5"/>
  <c r="F12" i="5"/>
  <c r="E20" i="5"/>
  <c r="F19" i="5"/>
  <c r="G18" i="5"/>
  <c r="H17" i="5"/>
  <c r="I16" i="5"/>
  <c r="K14" i="5"/>
  <c r="E12" i="5"/>
  <c r="L20" i="5"/>
  <c r="G17" i="5"/>
  <c r="L12" i="5"/>
  <c r="G16" i="5"/>
  <c r="I14" i="5"/>
  <c r="AI58" i="89"/>
  <c r="AI52" i="89"/>
  <c r="AI85" i="89"/>
  <c r="AI48" i="89"/>
  <c r="AI49" i="89"/>
  <c r="AI66" i="89"/>
  <c r="AI27" i="89"/>
  <c r="AI91" i="89"/>
  <c r="AI60" i="89"/>
  <c r="AI17" i="89"/>
  <c r="AI62" i="89"/>
  <c r="AI23" i="89"/>
  <c r="AI87" i="89"/>
  <c r="AI56" i="89"/>
  <c r="AI25" i="89"/>
  <c r="AI15" i="89"/>
  <c r="AI10" i="89"/>
  <c r="AI74" i="89"/>
  <c r="AI35" i="89"/>
  <c r="AI41" i="89"/>
  <c r="AI68" i="89"/>
  <c r="AI37" i="89"/>
  <c r="AI73" i="89"/>
  <c r="AI70" i="89"/>
  <c r="AI31" i="89"/>
  <c r="AI89" i="89"/>
  <c r="AI64" i="89"/>
  <c r="AI54" i="89"/>
  <c r="AI18" i="89"/>
  <c r="AI82" i="89"/>
  <c r="AI43" i="89"/>
  <c r="AI12" i="89"/>
  <c r="AI76" i="89"/>
  <c r="AI45" i="89"/>
  <c r="AI14" i="89"/>
  <c r="AI78" i="89"/>
  <c r="AI39" i="89"/>
  <c r="AI8" i="89"/>
  <c r="AI72" i="89"/>
  <c r="AI19" i="89"/>
  <c r="AI83" i="89"/>
  <c r="AI21" i="89"/>
  <c r="AI79" i="89"/>
  <c r="AI26" i="89"/>
  <c r="AI90" i="89"/>
  <c r="AI51" i="89"/>
  <c r="AI20" i="89"/>
  <c r="AI84" i="89"/>
  <c r="AI53" i="89"/>
  <c r="AI22" i="89"/>
  <c r="AI86" i="89"/>
  <c r="AI47" i="89"/>
  <c r="AI16" i="89"/>
  <c r="AI80" i="89"/>
  <c r="AI34" i="89"/>
  <c r="AI9" i="89"/>
  <c r="AI59" i="89"/>
  <c r="AI28" i="89"/>
  <c r="AI61" i="89"/>
  <c r="AI30" i="89"/>
  <c r="AI33" i="89"/>
  <c r="AI55" i="89"/>
  <c r="AI24" i="89"/>
  <c r="AI88" i="89"/>
  <c r="AI42" i="89"/>
  <c r="AI81" i="89"/>
  <c r="AI67" i="89"/>
  <c r="AI36" i="89"/>
  <c r="AI57" i="89"/>
  <c r="AI69" i="89"/>
  <c r="AI38" i="89"/>
  <c r="AI65" i="89"/>
  <c r="AI63" i="89"/>
  <c r="AI32" i="89"/>
  <c r="AI50" i="89"/>
  <c r="AI11" i="89"/>
  <c r="AI75" i="89"/>
  <c r="AI44" i="89"/>
  <c r="AI13" i="89"/>
  <c r="AI77" i="89"/>
  <c r="AI46" i="89"/>
  <c r="AI7" i="89"/>
  <c r="AI71" i="89"/>
  <c r="F39" i="6"/>
  <c r="E38" i="6"/>
  <c r="D40" i="6"/>
  <c r="F40" i="6"/>
  <c r="E39" i="6"/>
  <c r="D41" i="6"/>
  <c r="F41" i="6"/>
  <c r="E41" i="6"/>
  <c r="D42" i="6"/>
  <c r="F42" i="6"/>
  <c r="E42" i="6"/>
  <c r="D43" i="6"/>
  <c r="E44" i="6"/>
  <c r="D51" i="6"/>
  <c r="E40" i="6"/>
  <c r="D39" i="6"/>
  <c r="F43" i="6"/>
  <c r="E43" i="6"/>
  <c r="D44" i="6"/>
  <c r="F44" i="6"/>
  <c r="D38" i="6"/>
  <c r="F38" i="6"/>
  <c r="D47" i="6"/>
  <c r="D53" i="6"/>
  <c r="I51" i="6"/>
  <c r="N53" i="6"/>
  <c r="T51" i="6"/>
  <c r="H51" i="6"/>
  <c r="M53" i="6"/>
  <c r="O51" i="6"/>
  <c r="G51" i="6"/>
  <c r="L53" i="6"/>
  <c r="I53" i="6"/>
  <c r="N51" i="6"/>
  <c r="F51" i="6"/>
  <c r="K53" i="6"/>
  <c r="L51" i="6"/>
  <c r="H53" i="6"/>
  <c r="M51" i="6"/>
  <c r="E51" i="6"/>
  <c r="J53" i="6"/>
  <c r="G53" i="6"/>
  <c r="K51" i="6"/>
  <c r="T53" i="6"/>
  <c r="E53" i="6"/>
  <c r="J51" i="6"/>
  <c r="O53" i="6"/>
  <c r="O52" i="5"/>
  <c r="V12" i="40"/>
  <c r="V9" i="40"/>
  <c r="V17" i="40"/>
  <c r="V15" i="40"/>
  <c r="V14" i="40"/>
  <c r="V13" i="40"/>
  <c r="V10" i="40"/>
  <c r="V16" i="40"/>
  <c r="V7" i="40"/>
  <c r="AJ27" i="88"/>
  <c r="AI60" i="88"/>
  <c r="AI8" i="88"/>
  <c r="AJ16" i="88"/>
  <c r="AI49" i="88"/>
  <c r="AI81" i="88"/>
  <c r="AJ56" i="88"/>
  <c r="AJ29" i="88"/>
  <c r="AJ61" i="88"/>
  <c r="AJ17" i="88"/>
  <c r="AI50" i="88"/>
  <c r="AI82" i="88"/>
  <c r="AJ44" i="88"/>
  <c r="AI18" i="88"/>
  <c r="AJ50" i="88"/>
  <c r="AJ82" i="88"/>
  <c r="AJ48" i="88"/>
  <c r="AI31" i="88"/>
  <c r="AI63" i="88"/>
  <c r="AI23" i="88"/>
  <c r="AJ71" i="88"/>
  <c r="AI32" i="88"/>
  <c r="AI64" i="88"/>
  <c r="AI20" i="88"/>
  <c r="AJ20" i="88"/>
  <c r="AI53" i="88"/>
  <c r="AI85" i="88"/>
  <c r="AJ76" i="88"/>
  <c r="AJ33" i="88"/>
  <c r="AJ65" i="88"/>
  <c r="AJ21" i="88"/>
  <c r="AI54" i="88"/>
  <c r="AI86" i="88"/>
  <c r="AJ52" i="88"/>
  <c r="AI22" i="88"/>
  <c r="AJ54" i="88"/>
  <c r="AJ86" i="88"/>
  <c r="AJ64" i="88"/>
  <c r="AI35" i="88"/>
  <c r="AI67" i="88"/>
  <c r="AJ39" i="88"/>
  <c r="AJ75" i="88"/>
  <c r="AI36" i="88"/>
  <c r="AI68" i="88"/>
  <c r="AJ36" i="88"/>
  <c r="AJ24" i="88"/>
  <c r="AI57" i="88"/>
  <c r="AI89" i="88"/>
  <c r="AJ37" i="88"/>
  <c r="AJ69" i="88"/>
  <c r="AJ25" i="88"/>
  <c r="AI58" i="88"/>
  <c r="AI90" i="88"/>
  <c r="AJ68" i="88"/>
  <c r="AI26" i="88"/>
  <c r="AJ58" i="88"/>
  <c r="AJ90" i="88"/>
  <c r="AJ80" i="88"/>
  <c r="AI39" i="88"/>
  <c r="AI71" i="88"/>
  <c r="AJ47" i="88"/>
  <c r="AJ79" i="88"/>
  <c r="AI40" i="88"/>
  <c r="AI72" i="88"/>
  <c r="AJ60" i="88"/>
  <c r="AJ28" i="88"/>
  <c r="AI61" i="88"/>
  <c r="AI19" i="88"/>
  <c r="AI9" i="88"/>
  <c r="AJ41" i="88"/>
  <c r="AJ73" i="88"/>
  <c r="AI30" i="88"/>
  <c r="AI62" i="88"/>
  <c r="AI15" i="88"/>
  <c r="AJ84" i="88"/>
  <c r="AJ30" i="88"/>
  <c r="AJ62" i="88"/>
  <c r="AI11" i="88"/>
  <c r="AJ10" i="88"/>
  <c r="AI43" i="88"/>
  <c r="AI75" i="88"/>
  <c r="AJ51" i="88"/>
  <c r="AJ83" i="88"/>
  <c r="AI44" i="88"/>
  <c r="AI76" i="88"/>
  <c r="AJ72" i="88"/>
  <c r="AI33" i="88"/>
  <c r="AI65" i="88"/>
  <c r="AJ7" i="88"/>
  <c r="AI13" i="88"/>
  <c r="AJ45" i="88"/>
  <c r="AJ77" i="88"/>
  <c r="AI34" i="88"/>
  <c r="AI66" i="88"/>
  <c r="AJ35" i="88"/>
  <c r="AJ9" i="88"/>
  <c r="AJ34" i="88"/>
  <c r="AJ66" i="88"/>
  <c r="AJ31" i="88"/>
  <c r="AJ14" i="88"/>
  <c r="AI47" i="88"/>
  <c r="AI79" i="88"/>
  <c r="AJ55" i="88"/>
  <c r="AJ87" i="88"/>
  <c r="AI48" i="88"/>
  <c r="AI80" i="88"/>
  <c r="AI7" i="88"/>
  <c r="AJ88" i="88"/>
  <c r="AI37" i="88"/>
  <c r="AI69" i="88"/>
  <c r="AJ19" i="88"/>
  <c r="AI17" i="88"/>
  <c r="AJ49" i="88"/>
  <c r="AJ81" i="88"/>
  <c r="AI38" i="88"/>
  <c r="AI70" i="88"/>
  <c r="AJ15" i="88"/>
  <c r="AJ13" i="88"/>
  <c r="AJ38" i="88"/>
  <c r="AJ70" i="88"/>
  <c r="AJ11" i="88"/>
  <c r="AJ18" i="88"/>
  <c r="AI51" i="88"/>
  <c r="AI83" i="88"/>
  <c r="AJ59" i="88"/>
  <c r="AJ91" i="88"/>
  <c r="AI52" i="88"/>
  <c r="AI84" i="88"/>
  <c r="AI27" i="88"/>
  <c r="AJ8" i="88"/>
  <c r="AI41" i="88"/>
  <c r="AI73" i="88"/>
  <c r="AI24" i="88"/>
  <c r="AI21" i="88"/>
  <c r="AJ53" i="88"/>
  <c r="AJ85" i="88"/>
  <c r="AI42" i="88"/>
  <c r="AI74" i="88"/>
  <c r="AI16" i="88"/>
  <c r="AI10" i="88"/>
  <c r="AJ42" i="88"/>
  <c r="AJ74" i="88"/>
  <c r="AI12" i="88"/>
  <c r="AJ22" i="88"/>
  <c r="AI55" i="88"/>
  <c r="AI87" i="88"/>
  <c r="AJ63" i="88"/>
  <c r="AJ23" i="88"/>
  <c r="AI56" i="88"/>
  <c r="AI88" i="88"/>
  <c r="AJ43" i="88"/>
  <c r="AJ12" i="88"/>
  <c r="AI45" i="88"/>
  <c r="AI77" i="88"/>
  <c r="AJ40" i="88"/>
  <c r="AI25" i="88"/>
  <c r="AJ57" i="88"/>
  <c r="AJ89" i="88"/>
  <c r="AI46" i="88"/>
  <c r="AI78" i="88"/>
  <c r="AI28" i="88"/>
  <c r="AI14" i="88"/>
  <c r="AJ46" i="88"/>
  <c r="AJ78" i="88"/>
  <c r="AJ32" i="88"/>
  <c r="AJ26" i="88"/>
  <c r="AI59" i="88"/>
  <c r="AI91" i="88"/>
  <c r="AJ67" i="88"/>
  <c r="V16" i="16"/>
  <c r="AA7" i="52"/>
  <c r="M47" i="6"/>
  <c r="M26" i="6"/>
  <c r="M14" i="6"/>
  <c r="M35" i="6"/>
  <c r="M25" i="6"/>
  <c r="M21" i="6"/>
  <c r="M54" i="6"/>
  <c r="M34" i="6"/>
  <c r="M20" i="6"/>
  <c r="M33" i="6"/>
  <c r="M19" i="6"/>
  <c r="M15" i="6"/>
  <c r="M32" i="6"/>
  <c r="M18" i="6"/>
  <c r="M27" i="6"/>
  <c r="M52" i="6"/>
  <c r="M31" i="6"/>
  <c r="M17" i="6"/>
  <c r="M60" i="6"/>
  <c r="M23" i="6"/>
  <c r="M28" i="6"/>
  <c r="M16" i="6"/>
  <c r="M56" i="6"/>
  <c r="M48" i="6"/>
  <c r="M55" i="6"/>
  <c r="T48" i="6"/>
  <c r="O54" i="6"/>
  <c r="O27" i="6"/>
  <c r="O23" i="6"/>
  <c r="O15" i="6"/>
  <c r="O20" i="6"/>
  <c r="O52" i="6"/>
  <c r="O26" i="6"/>
  <c r="O14" i="6"/>
  <c r="O35" i="6"/>
  <c r="O25" i="6"/>
  <c r="O21" i="6"/>
  <c r="O60" i="6"/>
  <c r="O61" i="6" s="1"/>
  <c r="O33" i="6"/>
  <c r="O19" i="6"/>
  <c r="O34" i="6"/>
  <c r="O56" i="6"/>
  <c r="O32" i="6"/>
  <c r="O18" i="6"/>
  <c r="O55" i="6"/>
  <c r="O31" i="6"/>
  <c r="O17" i="6"/>
  <c r="O28" i="6"/>
  <c r="O16" i="6"/>
  <c r="T47" i="6"/>
  <c r="AH92" i="88"/>
  <c r="AH97" i="88" s="1"/>
  <c r="AH100" i="88" s="1"/>
  <c r="AH5" i="88"/>
  <c r="AH2" i="88" s="1"/>
  <c r="BF24" i="55"/>
  <c r="K100" i="88"/>
  <c r="AH21" i="55"/>
  <c r="V61" i="36"/>
  <c r="V38" i="36"/>
  <c r="X5" i="46"/>
  <c r="V67" i="36"/>
  <c r="V56" i="36"/>
  <c r="V72" i="36"/>
  <c r="V15" i="36"/>
  <c r="V78" i="36"/>
  <c r="AG5" i="55"/>
  <c r="BB38" i="36"/>
  <c r="BB74" i="36"/>
  <c r="BB40" i="36"/>
  <c r="BB77" i="36"/>
  <c r="BB22" i="36"/>
  <c r="V19" i="36"/>
  <c r="BB51" i="36"/>
  <c r="V65" i="36"/>
  <c r="V24" i="16"/>
  <c r="V9" i="16"/>
  <c r="V8" i="16"/>
  <c r="V11" i="16"/>
  <c r="V19" i="55"/>
  <c r="V33" i="55"/>
  <c r="V17" i="55"/>
  <c r="V53" i="55"/>
  <c r="AH52" i="55"/>
  <c r="AH28" i="55"/>
  <c r="BF28" i="55" s="1"/>
  <c r="AH48" i="55"/>
  <c r="BB29" i="36"/>
  <c r="AN5" i="46"/>
  <c r="U35" i="84"/>
  <c r="U19" i="84"/>
  <c r="U32" i="84"/>
  <c r="U39" i="84"/>
  <c r="U34" i="84"/>
  <c r="U8" i="84"/>
  <c r="U12" i="84"/>
  <c r="U37" i="84"/>
  <c r="U42" i="84"/>
  <c r="U45" i="84"/>
  <c r="U9" i="84"/>
  <c r="U22" i="84"/>
  <c r="U28" i="84"/>
  <c r="U17" i="84"/>
  <c r="U46" i="84"/>
  <c r="U36" i="84"/>
  <c r="U20" i="84"/>
  <c r="U24" i="84"/>
  <c r="U25" i="84"/>
  <c r="U31" i="84"/>
  <c r="U21" i="84"/>
  <c r="U44" i="84"/>
  <c r="U14" i="84"/>
  <c r="U40" i="84"/>
  <c r="U7" i="84"/>
  <c r="U26" i="84"/>
  <c r="U43" i="84"/>
  <c r="U29" i="84"/>
  <c r="U27" i="84"/>
  <c r="U23" i="84"/>
  <c r="U18" i="84"/>
  <c r="U33" i="84"/>
  <c r="U16" i="84"/>
  <c r="U11" i="84"/>
  <c r="U15" i="84"/>
  <c r="U41" i="84"/>
  <c r="U30" i="84"/>
  <c r="U13" i="84"/>
  <c r="U38" i="84"/>
  <c r="AE29" i="75"/>
  <c r="AE18" i="75"/>
  <c r="AE25" i="75"/>
  <c r="AE84" i="75"/>
  <c r="AE53" i="75"/>
  <c r="AE81" i="75"/>
  <c r="AE16" i="75"/>
  <c r="AE34" i="75"/>
  <c r="AE61" i="75"/>
  <c r="AE90" i="75"/>
  <c r="AE52" i="75"/>
  <c r="AE17" i="75"/>
  <c r="AE24" i="75"/>
  <c r="AE35" i="75"/>
  <c r="AE40" i="75"/>
  <c r="AE50" i="75"/>
  <c r="AE77" i="75"/>
  <c r="AE91" i="75"/>
  <c r="AE72" i="75"/>
  <c r="AE14" i="75"/>
  <c r="AE57" i="75"/>
  <c r="AE7" i="75"/>
  <c r="AE27" i="75"/>
  <c r="AE67" i="75"/>
  <c r="AE41" i="75"/>
  <c r="AE80" i="75"/>
  <c r="AE70" i="75"/>
  <c r="AE36" i="75"/>
  <c r="AE65" i="75"/>
  <c r="AE39" i="75"/>
  <c r="AE19" i="75"/>
  <c r="AE71" i="75"/>
  <c r="AE28" i="75"/>
  <c r="AE64" i="75"/>
  <c r="AE12" i="75"/>
  <c r="AE45" i="75"/>
  <c r="AE63" i="75"/>
  <c r="AE15" i="75"/>
  <c r="AE83" i="75"/>
  <c r="AE42" i="75"/>
  <c r="AE10" i="75"/>
  <c r="AE26" i="75"/>
  <c r="AE55" i="75"/>
  <c r="AE31" i="75"/>
  <c r="AE88" i="75"/>
  <c r="AE62" i="75"/>
  <c r="AE69" i="75"/>
  <c r="AE86" i="75"/>
  <c r="AE74" i="75"/>
  <c r="AE56" i="75"/>
  <c r="AE68" i="75"/>
  <c r="AE49" i="75"/>
  <c r="AE76" i="75"/>
  <c r="AE9" i="75"/>
  <c r="AE30" i="75"/>
  <c r="AE79" i="75"/>
  <c r="AE21" i="75"/>
  <c r="AE13" i="75"/>
  <c r="AE75" i="75"/>
  <c r="AE93" i="75"/>
  <c r="AE33" i="75"/>
  <c r="AE66" i="75"/>
  <c r="AE8" i="75"/>
  <c r="AE46" i="75"/>
  <c r="AE23" i="75"/>
  <c r="AE32" i="75"/>
  <c r="AE60" i="75"/>
  <c r="AE20" i="75"/>
  <c r="AE58" i="75"/>
  <c r="AE22" i="75"/>
  <c r="AE38" i="75"/>
  <c r="AE47" i="75"/>
  <c r="AE87" i="75"/>
  <c r="AE85" i="75"/>
  <c r="AE89" i="75"/>
  <c r="AE82" i="75"/>
  <c r="AE48" i="75"/>
  <c r="AE59" i="75"/>
  <c r="AE11" i="75"/>
  <c r="AE54" i="75"/>
  <c r="AE92" i="75"/>
  <c r="AE73" i="75"/>
  <c r="AE44" i="75"/>
  <c r="AE78" i="75"/>
  <c r="AE51" i="75"/>
  <c r="AE37" i="75"/>
  <c r="AE43" i="75"/>
  <c r="AS75" i="75"/>
  <c r="AS37" i="75"/>
  <c r="AS67" i="75"/>
  <c r="AS34" i="75"/>
  <c r="AS27" i="75"/>
  <c r="AS23" i="75"/>
  <c r="AS87" i="75"/>
  <c r="AS12" i="75"/>
  <c r="AS76" i="75"/>
  <c r="AS17" i="75"/>
  <c r="AS81" i="75"/>
  <c r="AS30" i="75"/>
  <c r="AS91" i="75"/>
  <c r="AS45" i="75"/>
  <c r="AS42" i="75"/>
  <c r="AS59" i="75"/>
  <c r="AS31" i="75"/>
  <c r="AS92" i="75"/>
  <c r="AS20" i="75"/>
  <c r="AS84" i="75"/>
  <c r="AS25" i="75"/>
  <c r="AS89" i="75"/>
  <c r="AS38" i="75"/>
  <c r="AS53" i="75"/>
  <c r="AS50" i="75"/>
  <c r="AS83" i="75"/>
  <c r="AS39" i="75"/>
  <c r="AS11" i="75"/>
  <c r="AS28" i="75"/>
  <c r="AS33" i="75"/>
  <c r="AS19" i="75"/>
  <c r="AS46" i="75"/>
  <c r="AS61" i="75"/>
  <c r="AS58" i="75"/>
  <c r="AS8" i="75"/>
  <c r="AS47" i="75"/>
  <c r="AS16" i="75"/>
  <c r="AS36" i="75"/>
  <c r="AS41" i="75"/>
  <c r="AS35" i="75"/>
  <c r="AS54" i="75"/>
  <c r="AS88" i="75"/>
  <c r="AS69" i="75"/>
  <c r="AS93" i="75"/>
  <c r="AS66" i="75"/>
  <c r="AS48" i="75"/>
  <c r="AS55" i="75"/>
  <c r="AS32" i="75"/>
  <c r="AS44" i="75"/>
  <c r="AS51" i="75"/>
  <c r="AS49" i="75"/>
  <c r="AS62" i="75"/>
  <c r="AS13" i="75"/>
  <c r="AS77" i="75"/>
  <c r="AS10" i="75"/>
  <c r="AS74" i="75"/>
  <c r="AS63" i="75"/>
  <c r="AS52" i="75"/>
  <c r="AS24" i="75"/>
  <c r="AS57" i="75"/>
  <c r="AS40" i="75"/>
  <c r="AS70" i="75"/>
  <c r="AS21" i="75"/>
  <c r="AS80" i="75"/>
  <c r="AS56" i="75"/>
  <c r="AS29" i="75"/>
  <c r="AS15" i="75"/>
  <c r="AS9" i="75"/>
  <c r="AS85" i="75"/>
  <c r="AS71" i="75"/>
  <c r="AS65" i="75"/>
  <c r="AS26" i="75"/>
  <c r="AS43" i="75"/>
  <c r="AS79" i="75"/>
  <c r="AS73" i="75"/>
  <c r="AS22" i="75"/>
  <c r="AS18" i="75"/>
  <c r="AS64" i="75"/>
  <c r="AS14" i="75"/>
  <c r="AS7" i="75"/>
  <c r="AS72" i="75"/>
  <c r="AS82" i="75"/>
  <c r="AS60" i="75"/>
  <c r="AS78" i="75"/>
  <c r="AS90" i="75"/>
  <c r="AS68" i="75"/>
  <c r="AS86" i="75"/>
  <c r="V17" i="36"/>
  <c r="V25" i="16"/>
  <c r="V19" i="16"/>
  <c r="AH15" i="55"/>
  <c r="AP16" i="75"/>
  <c r="AP13" i="75"/>
  <c r="AP35" i="75"/>
  <c r="AP67" i="75"/>
  <c r="AP71" i="75"/>
  <c r="AP40" i="75"/>
  <c r="AP20" i="75"/>
  <c r="AP28" i="75"/>
  <c r="AP19" i="75"/>
  <c r="AP29" i="75"/>
  <c r="AP9" i="75"/>
  <c r="AP21" i="75"/>
  <c r="AP73" i="75"/>
  <c r="AP72" i="75"/>
  <c r="AP61" i="75"/>
  <c r="AP30" i="75"/>
  <c r="AP76" i="75"/>
  <c r="AP15" i="75"/>
  <c r="AP39" i="75"/>
  <c r="AP77" i="75"/>
  <c r="AP17" i="75"/>
  <c r="AP18" i="75"/>
  <c r="AP32" i="75"/>
  <c r="AP41" i="75"/>
  <c r="AP54" i="75"/>
  <c r="AP7" i="75"/>
  <c r="AP49" i="75"/>
  <c r="AP8" i="75"/>
  <c r="AP31" i="75"/>
  <c r="AP33" i="75"/>
  <c r="AP51" i="75"/>
  <c r="AP22" i="75"/>
  <c r="AP12" i="75"/>
  <c r="AP11" i="75"/>
  <c r="AP25" i="75"/>
  <c r="AP24" i="75"/>
  <c r="AP42" i="75"/>
  <c r="AP60" i="75"/>
  <c r="AP80" i="75"/>
  <c r="AP38" i="75"/>
  <c r="AP44" i="75"/>
  <c r="AP70" i="75"/>
  <c r="AP62" i="75"/>
  <c r="AP14" i="75"/>
  <c r="AP26" i="75"/>
  <c r="AP56" i="75"/>
  <c r="AP66" i="75"/>
  <c r="AP63" i="75"/>
  <c r="AP52" i="75"/>
  <c r="AP50" i="75"/>
  <c r="AP79" i="75"/>
  <c r="AP36" i="75"/>
  <c r="AP47" i="75"/>
  <c r="AP57" i="75"/>
  <c r="AP84" i="75"/>
  <c r="AP64" i="75"/>
  <c r="AP83" i="75"/>
  <c r="AP68" i="75"/>
  <c r="AP48" i="75"/>
  <c r="AP45" i="75"/>
  <c r="AP75" i="75"/>
  <c r="AP55" i="75"/>
  <c r="AP74" i="75"/>
  <c r="AP58" i="75"/>
  <c r="AP43" i="75"/>
  <c r="AP46" i="75"/>
  <c r="AP59" i="75"/>
  <c r="AP81" i="75"/>
  <c r="AP78" i="75"/>
  <c r="AP69" i="75"/>
  <c r="AP23" i="75"/>
  <c r="AP37" i="75"/>
  <c r="AP34" i="75"/>
  <c r="AP53" i="75"/>
  <c r="AP65" i="75"/>
  <c r="AP82" i="75"/>
  <c r="AP10" i="75"/>
  <c r="AP27" i="75"/>
  <c r="V84" i="36"/>
  <c r="V42" i="36"/>
  <c r="V33" i="36"/>
  <c r="V12" i="36"/>
  <c r="V62" i="36"/>
  <c r="BB55" i="36"/>
  <c r="BB83" i="36"/>
  <c r="BB39" i="36"/>
  <c r="BB17" i="36"/>
  <c r="BB14" i="36"/>
  <c r="BB54" i="36"/>
  <c r="BB78" i="36"/>
  <c r="BB9" i="36"/>
  <c r="BB27" i="36"/>
  <c r="BB30" i="36"/>
  <c r="BB37" i="36"/>
  <c r="V10" i="16"/>
  <c r="V15" i="16"/>
  <c r="AH7" i="55"/>
  <c r="AH49" i="55"/>
  <c r="V44" i="55"/>
  <c r="V34" i="55"/>
  <c r="AH42" i="55"/>
  <c r="BF42" i="55" s="1"/>
  <c r="AH26" i="55"/>
  <c r="V24" i="55"/>
  <c r="AH36" i="55"/>
  <c r="BF36" i="55" s="1"/>
  <c r="AD5" i="46"/>
  <c r="AH43" i="55"/>
  <c r="AH37" i="55"/>
  <c r="X35" i="75"/>
  <c r="X14" i="75"/>
  <c r="X51" i="75"/>
  <c r="X10" i="75"/>
  <c r="X24" i="75"/>
  <c r="X48" i="75"/>
  <c r="X36" i="75"/>
  <c r="X21" i="75"/>
  <c r="X84" i="75"/>
  <c r="X44" i="75"/>
  <c r="X68" i="75"/>
  <c r="X54" i="75"/>
  <c r="X33" i="75"/>
  <c r="X39" i="75"/>
  <c r="X18" i="75"/>
  <c r="X32" i="75"/>
  <c r="X31" i="75"/>
  <c r="X22" i="75"/>
  <c r="X70" i="75"/>
  <c r="X27" i="75"/>
  <c r="X62" i="75"/>
  <c r="X9" i="75"/>
  <c r="X13" i="75"/>
  <c r="X20" i="75"/>
  <c r="X46" i="75"/>
  <c r="X40" i="75"/>
  <c r="X12" i="75"/>
  <c r="X61" i="75"/>
  <c r="X16" i="75"/>
  <c r="X38" i="75"/>
  <c r="X56" i="75"/>
  <c r="X49" i="75"/>
  <c r="X57" i="75"/>
  <c r="X83" i="75"/>
  <c r="X80" i="75"/>
  <c r="X59" i="75"/>
  <c r="X17" i="75"/>
  <c r="X81" i="75"/>
  <c r="X82" i="75"/>
  <c r="X66" i="75"/>
  <c r="X29" i="75"/>
  <c r="X79" i="75"/>
  <c r="X69" i="75"/>
  <c r="X28" i="75"/>
  <c r="X30" i="75"/>
  <c r="X47" i="75"/>
  <c r="X52" i="75"/>
  <c r="X74" i="75"/>
  <c r="X63" i="75"/>
  <c r="X67" i="75"/>
  <c r="X53" i="75"/>
  <c r="X41" i="75"/>
  <c r="X25" i="75"/>
  <c r="X42" i="75"/>
  <c r="X75" i="75"/>
  <c r="X64" i="75"/>
  <c r="X78" i="75"/>
  <c r="X65" i="75"/>
  <c r="X34" i="75"/>
  <c r="X76" i="75"/>
  <c r="X15" i="75"/>
  <c r="X58" i="75"/>
  <c r="X73" i="75"/>
  <c r="X60" i="75"/>
  <c r="X43" i="75"/>
  <c r="X19" i="75"/>
  <c r="X45" i="75"/>
  <c r="X55" i="75"/>
  <c r="X77" i="75"/>
  <c r="X11" i="75"/>
  <c r="X50" i="75"/>
  <c r="X26" i="75"/>
  <c r="X23" i="75"/>
  <c r="X71" i="75"/>
  <c r="X7" i="75"/>
  <c r="X8" i="75"/>
  <c r="X37" i="75"/>
  <c r="X72" i="75"/>
  <c r="AH13" i="55"/>
  <c r="V71" i="36"/>
  <c r="V60" i="36"/>
  <c r="V28" i="36"/>
  <c r="V68" i="36"/>
  <c r="V48" i="36"/>
  <c r="AD5" i="55"/>
  <c r="V40" i="36"/>
  <c r="BB75" i="36"/>
  <c r="BB28" i="36"/>
  <c r="BB62" i="36"/>
  <c r="BB31" i="36"/>
  <c r="BB52" i="36"/>
  <c r="BB34" i="36"/>
  <c r="BB42" i="36"/>
  <c r="BB7" i="36"/>
  <c r="BB21" i="36"/>
  <c r="BB15" i="36"/>
  <c r="BB53" i="36"/>
  <c r="BB12" i="36"/>
  <c r="V20" i="16"/>
  <c r="V48" i="55"/>
  <c r="V49" i="55"/>
  <c r="AH9" i="55"/>
  <c r="V12" i="55"/>
  <c r="V50" i="55"/>
  <c r="V10" i="55"/>
  <c r="AS5" i="46"/>
  <c r="AK5" i="46"/>
  <c r="AH5" i="46"/>
  <c r="AT66" i="75"/>
  <c r="AT36" i="75"/>
  <c r="AT30" i="75"/>
  <c r="AT88" i="75"/>
  <c r="AT45" i="75"/>
  <c r="AT24" i="75"/>
  <c r="AT71" i="75"/>
  <c r="AT9" i="75"/>
  <c r="AT56" i="75"/>
  <c r="AT35" i="75"/>
  <c r="AT11" i="75"/>
  <c r="AT10" i="75"/>
  <c r="AT74" i="75"/>
  <c r="AT52" i="75"/>
  <c r="AT38" i="75"/>
  <c r="AT16" i="75"/>
  <c r="AT53" i="75"/>
  <c r="AT15" i="75"/>
  <c r="AT79" i="75"/>
  <c r="AT17" i="75"/>
  <c r="AT91" i="75"/>
  <c r="AT51" i="75"/>
  <c r="AT27" i="75"/>
  <c r="AT87" i="75"/>
  <c r="AT18" i="75"/>
  <c r="AT28" i="75"/>
  <c r="AT57" i="75"/>
  <c r="AT46" i="75"/>
  <c r="AT72" i="75"/>
  <c r="AT61" i="75"/>
  <c r="AT23" i="75"/>
  <c r="AT40" i="75"/>
  <c r="AT25" i="75"/>
  <c r="AT83" i="75"/>
  <c r="AT75" i="75"/>
  <c r="AT59" i="75"/>
  <c r="AT92" i="75"/>
  <c r="AT26" i="75"/>
  <c r="AT44" i="75"/>
  <c r="AT65" i="75"/>
  <c r="AT54" i="75"/>
  <c r="AT80" i="75"/>
  <c r="AT69" i="75"/>
  <c r="AT31" i="75"/>
  <c r="AT64" i="75"/>
  <c r="AT33" i="75"/>
  <c r="AT93" i="75"/>
  <c r="AT19" i="75"/>
  <c r="AT34" i="75"/>
  <c r="AT60" i="75"/>
  <c r="AT73" i="75"/>
  <c r="AT62" i="75"/>
  <c r="AT13" i="75"/>
  <c r="AT77" i="75"/>
  <c r="AT39" i="75"/>
  <c r="AT7" i="75"/>
  <c r="AT41" i="75"/>
  <c r="AT90" i="75"/>
  <c r="AT67" i="75"/>
  <c r="AT43" i="75"/>
  <c r="AT42" i="75"/>
  <c r="AT84" i="75"/>
  <c r="AT81" i="75"/>
  <c r="AT70" i="75"/>
  <c r="AT21" i="75"/>
  <c r="AT85" i="75"/>
  <c r="AT47" i="75"/>
  <c r="AT68" i="75"/>
  <c r="AT49" i="75"/>
  <c r="AT50" i="75"/>
  <c r="AT29" i="75"/>
  <c r="AT89" i="75"/>
  <c r="AT63" i="75"/>
  <c r="AT58" i="75"/>
  <c r="AT37" i="75"/>
  <c r="AT8" i="75"/>
  <c r="AT22" i="75"/>
  <c r="AT12" i="75"/>
  <c r="AT32" i="75"/>
  <c r="AT20" i="75"/>
  <c r="AT82" i="75"/>
  <c r="AT14" i="75"/>
  <c r="AT55" i="75"/>
  <c r="AT78" i="75"/>
  <c r="AT76" i="75"/>
  <c r="AT86" i="75"/>
  <c r="AT48" i="75"/>
  <c r="V56" i="75"/>
  <c r="V53" i="75"/>
  <c r="V58" i="75"/>
  <c r="V16" i="75"/>
  <c r="V76" i="75"/>
  <c r="V69" i="75"/>
  <c r="V7" i="75"/>
  <c r="V35" i="75"/>
  <c r="V73" i="75"/>
  <c r="V44" i="75"/>
  <c r="V11" i="75"/>
  <c r="V60" i="75"/>
  <c r="V64" i="75"/>
  <c r="V10" i="75"/>
  <c r="V24" i="75"/>
  <c r="V25" i="75"/>
  <c r="V34" i="75"/>
  <c r="V80" i="75"/>
  <c r="V62" i="75"/>
  <c r="V30" i="75"/>
  <c r="V78" i="75"/>
  <c r="V39" i="75"/>
  <c r="V12" i="75"/>
  <c r="V37" i="75"/>
  <c r="V63" i="75"/>
  <c r="V74" i="75"/>
  <c r="V50" i="75"/>
  <c r="V38" i="75"/>
  <c r="V72" i="75"/>
  <c r="V36" i="75"/>
  <c r="V46" i="75"/>
  <c r="V14" i="75"/>
  <c r="V40" i="75"/>
  <c r="V84" i="75"/>
  <c r="V18" i="75"/>
  <c r="V32" i="75"/>
  <c r="V15" i="75"/>
  <c r="V42" i="75"/>
  <c r="V65" i="75"/>
  <c r="V82" i="75"/>
  <c r="V21" i="75"/>
  <c r="V61" i="75"/>
  <c r="V17" i="75"/>
  <c r="V28" i="75"/>
  <c r="V70" i="75"/>
  <c r="V79" i="75"/>
  <c r="V81" i="75"/>
  <c r="V49" i="75"/>
  <c r="V26" i="75"/>
  <c r="V23" i="75"/>
  <c r="V19" i="75"/>
  <c r="V41" i="75"/>
  <c r="V75" i="75"/>
  <c r="V71" i="75"/>
  <c r="V47" i="75"/>
  <c r="V83" i="75"/>
  <c r="V48" i="75"/>
  <c r="V33" i="75"/>
  <c r="V57" i="75"/>
  <c r="V22" i="75"/>
  <c r="V59" i="75"/>
  <c r="V67" i="75"/>
  <c r="V13" i="75"/>
  <c r="V8" i="75"/>
  <c r="V29" i="75"/>
  <c r="V68" i="75"/>
  <c r="V54" i="75"/>
  <c r="V66" i="75"/>
  <c r="V43" i="75"/>
  <c r="V52" i="75"/>
  <c r="V27" i="75"/>
  <c r="V31" i="75"/>
  <c r="V20" i="75"/>
  <c r="V9" i="75"/>
  <c r="V55" i="75"/>
  <c r="V45" i="75"/>
  <c r="V77" i="75"/>
  <c r="V51" i="75"/>
  <c r="AA82" i="75"/>
  <c r="AA61" i="75"/>
  <c r="AA44" i="75"/>
  <c r="AA77" i="75"/>
  <c r="AA34" i="75"/>
  <c r="AA52" i="75"/>
  <c r="AA24" i="75"/>
  <c r="AA14" i="75"/>
  <c r="AA78" i="75"/>
  <c r="AA10" i="75"/>
  <c r="AA47" i="75"/>
  <c r="AA37" i="75"/>
  <c r="AA29" i="75"/>
  <c r="AA17" i="75"/>
  <c r="AA39" i="75"/>
  <c r="AA32" i="75"/>
  <c r="AA57" i="75"/>
  <c r="AA74" i="75"/>
  <c r="AA55" i="75"/>
  <c r="AA62" i="75"/>
  <c r="AA15" i="75"/>
  <c r="AA27" i="75"/>
  <c r="AA38" i="75"/>
  <c r="AA9" i="75"/>
  <c r="AA18" i="75"/>
  <c r="AA58" i="75"/>
  <c r="AA36" i="75"/>
  <c r="AA69" i="75"/>
  <c r="AA30" i="75"/>
  <c r="AA73" i="75"/>
  <c r="AA26" i="75"/>
  <c r="AA8" i="75"/>
  <c r="AA25" i="75"/>
  <c r="AA31" i="75"/>
  <c r="AA43" i="75"/>
  <c r="AA42" i="75"/>
  <c r="AA66" i="75"/>
  <c r="AA11" i="75"/>
  <c r="AA41" i="75"/>
  <c r="AA35" i="75"/>
  <c r="AA21" i="75"/>
  <c r="AA83" i="75"/>
  <c r="AA54" i="75"/>
  <c r="AA56" i="75"/>
  <c r="AA76" i="75"/>
  <c r="AA59" i="75"/>
  <c r="AA12" i="75"/>
  <c r="AA23" i="75"/>
  <c r="AA28" i="75"/>
  <c r="AA19" i="75"/>
  <c r="AA22" i="75"/>
  <c r="AA45" i="75"/>
  <c r="AA63" i="75"/>
  <c r="AA80" i="75"/>
  <c r="AA68" i="75"/>
  <c r="AA60" i="75"/>
  <c r="AA79" i="75"/>
  <c r="AA53" i="75"/>
  <c r="AA20" i="75"/>
  <c r="AA40" i="75"/>
  <c r="AA46" i="75"/>
  <c r="AA65" i="75"/>
  <c r="AA84" i="75"/>
  <c r="AA64" i="75"/>
  <c r="AA49" i="75"/>
  <c r="AA67" i="75"/>
  <c r="AA50" i="75"/>
  <c r="AA70" i="75"/>
  <c r="AA51" i="75"/>
  <c r="AA16" i="75"/>
  <c r="AA75" i="75"/>
  <c r="AA48" i="75"/>
  <c r="AA7" i="75"/>
  <c r="AA33" i="75"/>
  <c r="AA71" i="75"/>
  <c r="AA13" i="75"/>
  <c r="AA81" i="75"/>
  <c r="AA72" i="75"/>
  <c r="AH44" i="55"/>
  <c r="V23" i="16"/>
  <c r="AH19" i="55"/>
  <c r="BF19" i="55" s="1"/>
  <c r="AH17" i="55"/>
  <c r="AJ5" i="46"/>
  <c r="AH45" i="55"/>
  <c r="V55" i="36"/>
  <c r="V70" i="36"/>
  <c r="V14" i="36"/>
  <c r="V50" i="36"/>
  <c r="V20" i="36"/>
  <c r="V46" i="36"/>
  <c r="V77" i="36"/>
  <c r="V69" i="36"/>
  <c r="BB26" i="36"/>
  <c r="BB76" i="36"/>
  <c r="BB56" i="36"/>
  <c r="BB46" i="36"/>
  <c r="BB69" i="36"/>
  <c r="BB85" i="36"/>
  <c r="BB16" i="36"/>
  <c r="BB64" i="36"/>
  <c r="BB18" i="36"/>
  <c r="BB57" i="36"/>
  <c r="BB8" i="36"/>
  <c r="BB45" i="36"/>
  <c r="V7" i="16"/>
  <c r="V13" i="16"/>
  <c r="V45" i="55"/>
  <c r="V40" i="55"/>
  <c r="V43" i="55"/>
  <c r="V27" i="55"/>
  <c r="AH25" i="55"/>
  <c r="BF25" i="55" s="1"/>
  <c r="V9" i="55"/>
  <c r="AH46" i="55"/>
  <c r="AH14" i="55"/>
  <c r="V23" i="55"/>
  <c r="V42" i="55"/>
  <c r="V15" i="55"/>
  <c r="AH35" i="55"/>
  <c r="AH50" i="55"/>
  <c r="BF50" i="55" s="1"/>
  <c r="AB5" i="46"/>
  <c r="AD19" i="75"/>
  <c r="AD49" i="75"/>
  <c r="AD23" i="75"/>
  <c r="AD70" i="75"/>
  <c r="AD22" i="75"/>
  <c r="AD68" i="75"/>
  <c r="AD51" i="75"/>
  <c r="AD7" i="75"/>
  <c r="AD82" i="75"/>
  <c r="AD29" i="75"/>
  <c r="AD52" i="75"/>
  <c r="AD10" i="75"/>
  <c r="AD18" i="75"/>
  <c r="AD39" i="75"/>
  <c r="AD53" i="75"/>
  <c r="AD46" i="75"/>
  <c r="AD40" i="75"/>
  <c r="AD21" i="75"/>
  <c r="AD11" i="75"/>
  <c r="AD79" i="75"/>
  <c r="AD16" i="75"/>
  <c r="AD61" i="75"/>
  <c r="AD32" i="75"/>
  <c r="AD42" i="75"/>
  <c r="AD13" i="75"/>
  <c r="AD67" i="75"/>
  <c r="AD77" i="75"/>
  <c r="AD31" i="75"/>
  <c r="AD17" i="75"/>
  <c r="AD33" i="75"/>
  <c r="AD14" i="75"/>
  <c r="AD9" i="75"/>
  <c r="AD45" i="75"/>
  <c r="AD90" i="75"/>
  <c r="AD65" i="75"/>
  <c r="AD76" i="75"/>
  <c r="AD30" i="75"/>
  <c r="AD44" i="75"/>
  <c r="AD75" i="75"/>
  <c r="AD20" i="75"/>
  <c r="AD91" i="75"/>
  <c r="AD64" i="75"/>
  <c r="AD74" i="75"/>
  <c r="AD34" i="75"/>
  <c r="AD59" i="75"/>
  <c r="AD24" i="75"/>
  <c r="AD80" i="75"/>
  <c r="AD85" i="75"/>
  <c r="AD92" i="75"/>
  <c r="AD15" i="75"/>
  <c r="AD63" i="75"/>
  <c r="AD93" i="75"/>
  <c r="AD47" i="75"/>
  <c r="AD57" i="75"/>
  <c r="AD72" i="75"/>
  <c r="AD54" i="75"/>
  <c r="AD28" i="75"/>
  <c r="AD87" i="75"/>
  <c r="AD27" i="75"/>
  <c r="AD86" i="75"/>
  <c r="AD38" i="75"/>
  <c r="AD73" i="75"/>
  <c r="AD12" i="75"/>
  <c r="AD26" i="75"/>
  <c r="AD43" i="75"/>
  <c r="AD48" i="75"/>
  <c r="AD71" i="75"/>
  <c r="AD56" i="75"/>
  <c r="AD35" i="75"/>
  <c r="AD89" i="75"/>
  <c r="AD55" i="75"/>
  <c r="AD37" i="75"/>
  <c r="AD88" i="75"/>
  <c r="AD58" i="75"/>
  <c r="AD66" i="75"/>
  <c r="AD8" i="75"/>
  <c r="AD25" i="75"/>
  <c r="AD36" i="75"/>
  <c r="AD84" i="75"/>
  <c r="AD60" i="75"/>
  <c r="AD50" i="75"/>
  <c r="AD41" i="75"/>
  <c r="AD81" i="75"/>
  <c r="AD78" i="75"/>
  <c r="AD69" i="75"/>
  <c r="AD83" i="75"/>
  <c r="AD62" i="75"/>
  <c r="V9" i="46"/>
  <c r="V8" i="46"/>
  <c r="V8" i="81"/>
  <c r="V11" i="81"/>
  <c r="V10" i="81"/>
  <c r="V7" i="81"/>
  <c r="V9" i="81"/>
  <c r="V12" i="81"/>
  <c r="V43" i="36"/>
  <c r="AH33" i="55"/>
  <c r="AH20" i="55"/>
  <c r="V74" i="36"/>
  <c r="V83" i="36"/>
  <c r="V29" i="36"/>
  <c r="V7" i="36"/>
  <c r="V13" i="36"/>
  <c r="V35" i="36"/>
  <c r="AA5" i="55"/>
  <c r="BB84" i="36"/>
  <c r="BB60" i="36"/>
  <c r="BB63" i="36"/>
  <c r="BB80" i="36"/>
  <c r="BB58" i="36"/>
  <c r="BB25" i="36"/>
  <c r="BB20" i="36"/>
  <c r="BB41" i="36"/>
  <c r="V17" i="16"/>
  <c r="V37" i="55"/>
  <c r="V16" i="55"/>
  <c r="AH11" i="55"/>
  <c r="BF11" i="55" s="1"/>
  <c r="AH41" i="55"/>
  <c r="V25" i="55"/>
  <c r="AH54" i="55"/>
  <c r="V36" i="55"/>
  <c r="V30" i="55"/>
  <c r="V22" i="55"/>
  <c r="AH39" i="55"/>
  <c r="AH10" i="55"/>
  <c r="BF10" i="55" s="1"/>
  <c r="V46" i="55"/>
  <c r="AH40" i="55"/>
  <c r="AQ62" i="75"/>
  <c r="AQ13" i="75"/>
  <c r="AQ35" i="75"/>
  <c r="AQ76" i="75"/>
  <c r="AQ30" i="75"/>
  <c r="AQ44" i="75"/>
  <c r="AQ50" i="75"/>
  <c r="AQ33" i="75"/>
  <c r="AQ10" i="75"/>
  <c r="AQ77" i="75"/>
  <c r="AQ56" i="75"/>
  <c r="AQ16" i="75"/>
  <c r="AQ60" i="75"/>
  <c r="AQ78" i="75"/>
  <c r="AQ39" i="75"/>
  <c r="AQ12" i="75"/>
  <c r="AQ63" i="75"/>
  <c r="AQ26" i="75"/>
  <c r="AQ41" i="75"/>
  <c r="AQ28" i="75"/>
  <c r="AQ34" i="75"/>
  <c r="AQ21" i="75"/>
  <c r="AQ38" i="75"/>
  <c r="AQ84" i="75"/>
  <c r="AQ72" i="75"/>
  <c r="AQ23" i="75"/>
  <c r="AQ61" i="75"/>
  <c r="AQ32" i="75"/>
  <c r="AQ69" i="75"/>
  <c r="AQ82" i="75"/>
  <c r="AQ18" i="75"/>
  <c r="AQ37" i="75"/>
  <c r="AQ73" i="75"/>
  <c r="AQ68" i="75"/>
  <c r="AQ66" i="75"/>
  <c r="AQ70" i="75"/>
  <c r="AQ79" i="75"/>
  <c r="AQ46" i="75"/>
  <c r="AQ74" i="75"/>
  <c r="AQ64" i="75"/>
  <c r="AQ24" i="75"/>
  <c r="AQ20" i="75"/>
  <c r="AQ42" i="75"/>
  <c r="AQ27" i="75"/>
  <c r="AQ75" i="75"/>
  <c r="AQ71" i="75"/>
  <c r="AQ47" i="75"/>
  <c r="AQ83" i="75"/>
  <c r="AQ29" i="75"/>
  <c r="AQ15" i="75"/>
  <c r="AQ22" i="75"/>
  <c r="AQ59" i="75"/>
  <c r="AQ81" i="75"/>
  <c r="AQ49" i="75"/>
  <c r="AQ67" i="75"/>
  <c r="AQ52" i="75"/>
  <c r="AQ45" i="75"/>
  <c r="AQ55" i="75"/>
  <c r="AQ51" i="75"/>
  <c r="AQ19" i="75"/>
  <c r="AQ11" i="75"/>
  <c r="AQ25" i="75"/>
  <c r="AQ80" i="75"/>
  <c r="AQ58" i="75"/>
  <c r="AQ7" i="75"/>
  <c r="AQ40" i="75"/>
  <c r="AQ65" i="75"/>
  <c r="AQ36" i="75"/>
  <c r="AQ8" i="75"/>
  <c r="AQ14" i="75"/>
  <c r="AQ57" i="75"/>
  <c r="AQ31" i="75"/>
  <c r="AQ43" i="75"/>
  <c r="AQ48" i="75"/>
  <c r="AQ54" i="75"/>
  <c r="AQ9" i="75"/>
  <c r="AQ17" i="75"/>
  <c r="AQ53" i="75"/>
  <c r="AG5" i="46"/>
  <c r="AB22" i="75"/>
  <c r="AB16" i="75"/>
  <c r="AB26" i="75"/>
  <c r="AB68" i="75"/>
  <c r="AB62" i="75"/>
  <c r="AB9" i="75"/>
  <c r="AB55" i="75"/>
  <c r="AB78" i="75"/>
  <c r="AB20" i="75"/>
  <c r="AB76" i="75"/>
  <c r="AB30" i="75"/>
  <c r="AB13" i="75"/>
  <c r="AB35" i="75"/>
  <c r="AB74" i="75"/>
  <c r="AB28" i="75"/>
  <c r="AB41" i="75"/>
  <c r="AB71" i="75"/>
  <c r="AB21" i="75"/>
  <c r="AB17" i="75"/>
  <c r="AB60" i="75"/>
  <c r="AB36" i="75"/>
  <c r="AB50" i="75"/>
  <c r="AB44" i="75"/>
  <c r="AB23" i="75"/>
  <c r="AB82" i="75"/>
  <c r="AB80" i="75"/>
  <c r="AB70" i="75"/>
  <c r="AB40" i="75"/>
  <c r="AB61" i="75"/>
  <c r="AB64" i="75"/>
  <c r="AB29" i="75"/>
  <c r="AB51" i="75"/>
  <c r="AB63" i="75"/>
  <c r="AB56" i="75"/>
  <c r="AB11" i="75"/>
  <c r="AB19" i="75"/>
  <c r="AB67" i="75"/>
  <c r="AB49" i="75"/>
  <c r="AB58" i="75"/>
  <c r="AB25" i="75"/>
  <c r="AB69" i="75"/>
  <c r="AB14" i="75"/>
  <c r="AB15" i="75"/>
  <c r="AB12" i="75"/>
  <c r="AB39" i="75"/>
  <c r="AB27" i="75"/>
  <c r="AB33" i="75"/>
  <c r="AB65" i="75"/>
  <c r="AB73" i="75"/>
  <c r="AB38" i="75"/>
  <c r="AB32" i="75"/>
  <c r="AB31" i="75"/>
  <c r="AB72" i="75"/>
  <c r="AB77" i="75"/>
  <c r="AB18" i="75"/>
  <c r="AB52" i="75"/>
  <c r="AB8" i="75"/>
  <c r="AB54" i="75"/>
  <c r="AB48" i="75"/>
  <c r="AB79" i="75"/>
  <c r="AB75" i="75"/>
  <c r="AB43" i="75"/>
  <c r="AB66" i="75"/>
  <c r="AB10" i="75"/>
  <c r="AB42" i="75"/>
  <c r="AB24" i="75"/>
  <c r="AB59" i="75"/>
  <c r="AB81" i="75"/>
  <c r="AB57" i="75"/>
  <c r="AB53" i="75"/>
  <c r="AB45" i="75"/>
  <c r="AB84" i="75"/>
  <c r="AB7" i="75"/>
  <c r="AB47" i="75"/>
  <c r="AB46" i="75"/>
  <c r="AB37" i="75"/>
  <c r="AB83" i="75"/>
  <c r="AB34" i="75"/>
  <c r="Y18" i="75"/>
  <c r="Y56" i="75"/>
  <c r="Y37" i="75"/>
  <c r="Y17" i="75"/>
  <c r="Y24" i="75"/>
  <c r="Y9" i="75"/>
  <c r="Y20" i="75"/>
  <c r="Y21" i="75"/>
  <c r="Y54" i="75"/>
  <c r="Y59" i="75"/>
  <c r="Y28" i="75"/>
  <c r="Y57" i="75"/>
  <c r="Y35" i="75"/>
  <c r="Y22" i="75"/>
  <c r="Y61" i="75"/>
  <c r="Y75" i="75"/>
  <c r="Y10" i="75"/>
  <c r="Y25" i="75"/>
  <c r="Y44" i="75"/>
  <c r="Y23" i="75"/>
  <c r="Y69" i="75"/>
  <c r="Y34" i="75"/>
  <c r="Y51" i="75"/>
  <c r="Y58" i="75"/>
  <c r="Y78" i="75"/>
  <c r="Y72" i="75"/>
  <c r="Y36" i="75"/>
  <c r="Y39" i="75"/>
  <c r="Y27" i="75"/>
  <c r="Y33" i="75"/>
  <c r="Y31" i="75"/>
  <c r="Y45" i="75"/>
  <c r="Y68" i="75"/>
  <c r="Y50" i="75"/>
  <c r="Y73" i="75"/>
  <c r="Y74" i="75"/>
  <c r="Y63" i="75"/>
  <c r="Y16" i="75"/>
  <c r="Y11" i="75"/>
  <c r="Y38" i="75"/>
  <c r="Y83" i="75"/>
  <c r="Y81" i="75"/>
  <c r="Y80" i="75"/>
  <c r="Y26" i="75"/>
  <c r="Y55" i="75"/>
  <c r="Y49" i="75"/>
  <c r="Y84" i="75"/>
  <c r="Y13" i="75"/>
  <c r="Y48" i="75"/>
  <c r="Y64" i="75"/>
  <c r="Y47" i="75"/>
  <c r="Y7" i="75"/>
  <c r="Y43" i="75"/>
  <c r="Y67" i="75"/>
  <c r="Y52" i="75"/>
  <c r="Y76" i="75"/>
  <c r="Y8" i="75"/>
  <c r="Y60" i="75"/>
  <c r="Y30" i="75"/>
  <c r="Y32" i="75"/>
  <c r="Y14" i="75"/>
  <c r="Y29" i="75"/>
  <c r="Y41" i="75"/>
  <c r="Y40" i="75"/>
  <c r="Y65" i="75"/>
  <c r="Y66" i="75"/>
  <c r="Y71" i="75"/>
  <c r="Y82" i="75"/>
  <c r="Y79" i="75"/>
  <c r="Y42" i="75"/>
  <c r="Y46" i="75"/>
  <c r="Y77" i="75"/>
  <c r="Y70" i="75"/>
  <c r="Y15" i="75"/>
  <c r="Y19" i="75"/>
  <c r="Y62" i="75"/>
  <c r="Y53" i="75"/>
  <c r="Y12" i="75"/>
  <c r="V25" i="84"/>
  <c r="V45" i="84"/>
  <c r="V22" i="84"/>
  <c r="V13" i="84"/>
  <c r="V21" i="84"/>
  <c r="V19" i="84"/>
  <c r="V26" i="84"/>
  <c r="V39" i="84"/>
  <c r="V23" i="84"/>
  <c r="V44" i="84"/>
  <c r="V29" i="84"/>
  <c r="V28" i="84"/>
  <c r="V16" i="84"/>
  <c r="V7" i="84"/>
  <c r="V30" i="84"/>
  <c r="V35" i="84"/>
  <c r="V36" i="84"/>
  <c r="V8" i="84"/>
  <c r="V14" i="84"/>
  <c r="V46" i="84"/>
  <c r="V15" i="84"/>
  <c r="V24" i="84"/>
  <c r="V9" i="84"/>
  <c r="V37" i="84"/>
  <c r="V42" i="84"/>
  <c r="V17" i="84"/>
  <c r="V18" i="84"/>
  <c r="V32" i="84"/>
  <c r="V31" i="84"/>
  <c r="V12" i="84"/>
  <c r="V11" i="84"/>
  <c r="V41" i="84"/>
  <c r="V27" i="84"/>
  <c r="V33" i="84"/>
  <c r="V38" i="84"/>
  <c r="V40" i="84"/>
  <c r="V43" i="84"/>
  <c r="V20" i="84"/>
  <c r="V34" i="84"/>
  <c r="U29" i="75"/>
  <c r="U56" i="75"/>
  <c r="U46" i="75"/>
  <c r="U40" i="75"/>
  <c r="U59" i="75"/>
  <c r="U35" i="75"/>
  <c r="U71" i="75"/>
  <c r="U76" i="75"/>
  <c r="U20" i="75"/>
  <c r="U16" i="75"/>
  <c r="U64" i="75"/>
  <c r="U51" i="75"/>
  <c r="U21" i="75"/>
  <c r="U55" i="75"/>
  <c r="U49" i="75"/>
  <c r="U37" i="75"/>
  <c r="U61" i="75"/>
  <c r="U11" i="75"/>
  <c r="U75" i="75"/>
  <c r="U42" i="75"/>
  <c r="U32" i="75"/>
  <c r="U38" i="75"/>
  <c r="U77" i="75"/>
  <c r="U45" i="75"/>
  <c r="U17" i="75"/>
  <c r="U18" i="75"/>
  <c r="U84" i="75"/>
  <c r="U63" i="75"/>
  <c r="U9" i="75"/>
  <c r="U19" i="75"/>
  <c r="U8" i="75"/>
  <c r="U22" i="75"/>
  <c r="U68" i="75"/>
  <c r="U50" i="75"/>
  <c r="U28" i="75"/>
  <c r="U25" i="75"/>
  <c r="U26" i="75"/>
  <c r="U79" i="75"/>
  <c r="U44" i="75"/>
  <c r="U14" i="75"/>
  <c r="U36" i="75"/>
  <c r="U27" i="75"/>
  <c r="U60" i="75"/>
  <c r="U81" i="75"/>
  <c r="U69" i="75"/>
  <c r="U33" i="75"/>
  <c r="U24" i="75"/>
  <c r="U80" i="75"/>
  <c r="U39" i="75"/>
  <c r="U12" i="75"/>
  <c r="U66" i="75"/>
  <c r="U52" i="75"/>
  <c r="U82" i="75"/>
  <c r="U10" i="75"/>
  <c r="U23" i="75"/>
  <c r="U57" i="75"/>
  <c r="U65" i="75"/>
  <c r="U15" i="75"/>
  <c r="U72" i="75"/>
  <c r="U73" i="75"/>
  <c r="U13" i="75"/>
  <c r="U54" i="75"/>
  <c r="U34" i="75"/>
  <c r="U31" i="75"/>
  <c r="U7" i="75"/>
  <c r="U70" i="75"/>
  <c r="U47" i="75"/>
  <c r="U67" i="75"/>
  <c r="U41" i="75"/>
  <c r="U43" i="75"/>
  <c r="U30" i="75"/>
  <c r="U74" i="75"/>
  <c r="U78" i="75"/>
  <c r="U53" i="75"/>
  <c r="U83" i="75"/>
  <c r="U62" i="75"/>
  <c r="U58" i="75"/>
  <c r="U48" i="75"/>
  <c r="V75" i="36"/>
  <c r="V21" i="16"/>
  <c r="AH30" i="55"/>
  <c r="U12" i="81"/>
  <c r="U9" i="81"/>
  <c r="U8" i="81"/>
  <c r="U10" i="81"/>
  <c r="U7" i="81"/>
  <c r="U11" i="81"/>
  <c r="V85" i="36"/>
  <c r="V39" i="36"/>
  <c r="V53" i="36"/>
  <c r="V7" i="55"/>
  <c r="BB67" i="36"/>
  <c r="BB43" i="36"/>
  <c r="BB33" i="36"/>
  <c r="BB35" i="36"/>
  <c r="BB48" i="36"/>
  <c r="BB66" i="36"/>
  <c r="BB79" i="36"/>
  <c r="BB82" i="36"/>
  <c r="BB11" i="36"/>
  <c r="BB13" i="36"/>
  <c r="BB32" i="36"/>
  <c r="V29" i="55"/>
  <c r="V8" i="55"/>
  <c r="V11" i="55"/>
  <c r="V41" i="55"/>
  <c r="V54" i="55"/>
  <c r="AH53" i="55"/>
  <c r="AH23" i="55"/>
  <c r="BF23" i="55" s="1"/>
  <c r="AH18" i="55"/>
  <c r="AH38" i="55"/>
  <c r="AH27" i="55"/>
  <c r="BF27" i="55" s="1"/>
  <c r="Y5" i="46"/>
  <c r="AW5" i="46"/>
  <c r="AH12" i="55"/>
  <c r="BE96" i="41"/>
  <c r="BF96" i="41" s="1"/>
  <c r="BE90" i="41"/>
  <c r="BF90" i="41" s="1"/>
  <c r="BE94" i="41"/>
  <c r="BF94" i="41" s="1"/>
  <c r="BF14" i="16"/>
  <c r="O48" i="6"/>
  <c r="O47" i="6"/>
  <c r="N92" i="88"/>
  <c r="N97" i="88" s="1"/>
  <c r="N5" i="88"/>
  <c r="N94" i="88" s="1"/>
  <c r="R92" i="88"/>
  <c r="R97" i="88" s="1"/>
  <c r="R5" i="88"/>
  <c r="R94" i="88" s="1"/>
  <c r="Q5" i="88"/>
  <c r="Q94" i="88" s="1"/>
  <c r="Q92" i="88"/>
  <c r="Q97" i="88" s="1"/>
  <c r="M92" i="88"/>
  <c r="M97" i="88" s="1"/>
  <c r="M5" i="88"/>
  <c r="S5" i="88"/>
  <c r="S94" i="88" s="1"/>
  <c r="S92" i="88"/>
  <c r="S97" i="88" s="1"/>
  <c r="P5" i="88"/>
  <c r="P94" i="88" s="1"/>
  <c r="P92" i="88"/>
  <c r="P97" i="88" s="1"/>
  <c r="AA10" i="52"/>
  <c r="O92" i="88"/>
  <c r="O97" i="88" s="1"/>
  <c r="O5" i="88"/>
  <c r="O94" i="88" s="1"/>
  <c r="AA12" i="52"/>
  <c r="AA8" i="52"/>
  <c r="AA14" i="52"/>
  <c r="AA39" i="52"/>
  <c r="AA27" i="52"/>
  <c r="Y100" i="88"/>
  <c r="AA9" i="52"/>
  <c r="AA23" i="52"/>
  <c r="AA42" i="52"/>
  <c r="AA11" i="52"/>
  <c r="AA24" i="52"/>
  <c r="AA13" i="52"/>
  <c r="AA45" i="52"/>
  <c r="AA26" i="52"/>
  <c r="AA36" i="52"/>
  <c r="AA28" i="52"/>
  <c r="AA25" i="52"/>
  <c r="W100" i="88"/>
  <c r="Z100" i="88"/>
  <c r="AA44" i="52"/>
  <c r="AA43" i="52"/>
  <c r="X100" i="88"/>
  <c r="N27" i="6"/>
  <c r="N26" i="6"/>
  <c r="AA15" i="52"/>
  <c r="AA37" i="52"/>
  <c r="AA38" i="52"/>
  <c r="N15" i="5"/>
  <c r="N13" i="5"/>
  <c r="N20" i="5"/>
  <c r="N12" i="5"/>
  <c r="N16" i="5"/>
  <c r="N19" i="5"/>
  <c r="N18" i="5"/>
  <c r="N17" i="5"/>
  <c r="N14" i="5"/>
  <c r="AA17" i="52"/>
  <c r="AK95" i="88"/>
  <c r="AM95" i="88" s="1"/>
  <c r="AA19" i="52"/>
  <c r="AA22" i="52"/>
  <c r="AA18" i="52"/>
  <c r="AA21" i="52"/>
  <c r="AS5" i="43"/>
  <c r="AF92" i="88"/>
  <c r="AF97" i="88" s="1"/>
  <c r="AF5" i="88"/>
  <c r="AF2" i="88" s="1"/>
  <c r="AA20" i="52"/>
  <c r="AA41" i="52"/>
  <c r="AA16" i="52"/>
  <c r="V100" i="88"/>
  <c r="T100" i="88"/>
  <c r="M20" i="5"/>
  <c r="M12" i="5"/>
  <c r="M19" i="5"/>
  <c r="M18" i="5"/>
  <c r="M17" i="5"/>
  <c r="M16" i="5"/>
  <c r="M15" i="5"/>
  <c r="M13" i="5"/>
  <c r="M14" i="5"/>
  <c r="BE91" i="41"/>
  <c r="BF91" i="41" s="1"/>
  <c r="AY5" i="46"/>
  <c r="AB5" i="39"/>
  <c r="AT5" i="43"/>
  <c r="BH5" i="42"/>
  <c r="BL29" i="42"/>
  <c r="X5" i="43"/>
  <c r="N55" i="6"/>
  <c r="AV5" i="43"/>
  <c r="AW5" i="43"/>
  <c r="AQ5" i="57"/>
  <c r="AP5" i="57"/>
  <c r="BE5" i="36"/>
  <c r="AE5" i="39"/>
  <c r="P33" i="29"/>
  <c r="R33" i="29" s="1"/>
  <c r="P13" i="29"/>
  <c r="R13" i="29" s="1"/>
  <c r="P17" i="29"/>
  <c r="R17" i="29" s="1"/>
  <c r="P14" i="29"/>
  <c r="R14" i="29" s="1"/>
  <c r="P15" i="29"/>
  <c r="R15" i="29" s="1"/>
  <c r="P22" i="6"/>
  <c r="R22" i="6" s="1"/>
  <c r="P25" i="29"/>
  <c r="R25" i="29" s="1"/>
  <c r="P22" i="29"/>
  <c r="R22" i="29" s="1"/>
  <c r="P29" i="29"/>
  <c r="R29" i="29" s="1"/>
  <c r="P16" i="29"/>
  <c r="R16" i="29" s="1"/>
  <c r="P23" i="29"/>
  <c r="R23" i="29" s="1"/>
  <c r="P47" i="29"/>
  <c r="R47" i="29" s="1"/>
  <c r="P28" i="29"/>
  <c r="R28" i="29" s="1"/>
  <c r="P27" i="29"/>
  <c r="R27" i="29" s="1"/>
  <c r="P40" i="29"/>
  <c r="R40" i="29" s="1"/>
  <c r="P46" i="29"/>
  <c r="R46" i="29" s="1"/>
  <c r="P26" i="29"/>
  <c r="R26" i="29" s="1"/>
  <c r="P54" i="29"/>
  <c r="R54" i="29" s="1"/>
  <c r="P19" i="29"/>
  <c r="R19" i="29" s="1"/>
  <c r="P45" i="29"/>
  <c r="R45" i="29" s="1"/>
  <c r="P20" i="29"/>
  <c r="R20" i="29" s="1"/>
  <c r="P21" i="29"/>
  <c r="R21" i="29" s="1"/>
  <c r="P41" i="29"/>
  <c r="R41" i="29" s="1"/>
  <c r="P18" i="29"/>
  <c r="R18" i="29" s="1"/>
  <c r="P42" i="29"/>
  <c r="R42" i="29" s="1"/>
  <c r="P30" i="29"/>
  <c r="R30" i="29" s="1"/>
  <c r="P24" i="29"/>
  <c r="R24" i="29" s="1"/>
  <c r="P39" i="29"/>
  <c r="R39" i="29" s="1"/>
  <c r="P38" i="29"/>
  <c r="R38" i="29" s="1"/>
  <c r="P37" i="29"/>
  <c r="R37" i="29" s="1"/>
  <c r="P34" i="29"/>
  <c r="R34" i="29" s="1"/>
  <c r="K52" i="6"/>
  <c r="P24" i="6"/>
  <c r="R24" i="6" s="1"/>
  <c r="K54" i="6"/>
  <c r="K56" i="6"/>
  <c r="L28" i="6"/>
  <c r="K28" i="6"/>
  <c r="L25" i="6"/>
  <c r="K25" i="6"/>
  <c r="J53" i="29"/>
  <c r="BF7" i="43"/>
  <c r="K26" i="6"/>
  <c r="L27" i="6"/>
  <c r="K27" i="6"/>
  <c r="L55" i="6"/>
  <c r="L26" i="6"/>
  <c r="BF34" i="55"/>
  <c r="BF11" i="39"/>
  <c r="BF18" i="55"/>
  <c r="BF8" i="39"/>
  <c r="AD5" i="39"/>
  <c r="BF12" i="57"/>
  <c r="AK5" i="57"/>
  <c r="AP5" i="43"/>
  <c r="AM5" i="46"/>
  <c r="BF14" i="57"/>
  <c r="AB5" i="43"/>
  <c r="AA5" i="43"/>
  <c r="BC5" i="46"/>
  <c r="BF53" i="38"/>
  <c r="BF9" i="57"/>
  <c r="AV5" i="46"/>
  <c r="AQ5" i="43"/>
  <c r="AP5" i="46"/>
  <c r="BF9" i="39"/>
  <c r="BF15" i="57"/>
  <c r="AH5" i="39"/>
  <c r="K55" i="6"/>
  <c r="AP5" i="42"/>
  <c r="AQ5" i="42"/>
  <c r="BF15" i="55"/>
  <c r="BF20" i="55"/>
  <c r="BF26" i="55"/>
  <c r="BF39" i="55"/>
  <c r="BF35" i="55"/>
  <c r="AW5" i="69"/>
  <c r="AS5" i="69"/>
  <c r="AB5" i="69"/>
  <c r="Y5" i="69"/>
  <c r="AM5" i="69"/>
  <c r="X5" i="69"/>
  <c r="AA5" i="69"/>
  <c r="AV5" i="69"/>
  <c r="AQ5" i="69"/>
  <c r="BC5" i="69"/>
  <c r="AN5" i="69"/>
  <c r="AZ5" i="69"/>
  <c r="AY5" i="69"/>
  <c r="AT5" i="69"/>
  <c r="AP5" i="69"/>
  <c r="BB5" i="69"/>
  <c r="BF8" i="57"/>
  <c r="BF13" i="57"/>
  <c r="BF11" i="57"/>
  <c r="BF10" i="57"/>
  <c r="AD5" i="57"/>
  <c r="AG5" i="57"/>
  <c r="AH5" i="57"/>
  <c r="AJ5" i="57"/>
  <c r="AE5" i="57"/>
  <c r="BF16" i="40"/>
  <c r="BF14" i="40"/>
  <c r="BF9" i="40"/>
  <c r="BE28" i="37"/>
  <c r="BF28" i="37" s="1"/>
  <c r="BE21" i="37"/>
  <c r="BF21" i="37" s="1"/>
  <c r="BE60" i="37"/>
  <c r="BF60" i="37" s="1"/>
  <c r="BE85" i="37"/>
  <c r="BF85" i="37" s="1"/>
  <c r="AP5" i="37"/>
  <c r="BE36" i="37"/>
  <c r="BF36" i="37" s="1"/>
  <c r="BE19" i="37"/>
  <c r="BF19" i="37" s="1"/>
  <c r="AQ5" i="37"/>
  <c r="BF10" i="40"/>
  <c r="BF13" i="40"/>
  <c r="BF8" i="40"/>
  <c r="BF12" i="40"/>
  <c r="AG5" i="34"/>
  <c r="AE5" i="34"/>
  <c r="AV5" i="34"/>
  <c r="AJ5" i="34"/>
  <c r="AT5" i="34"/>
  <c r="BE47" i="37"/>
  <c r="BF47" i="37" s="1"/>
  <c r="BE9" i="37"/>
  <c r="BF9" i="37" s="1"/>
  <c r="BE80" i="37"/>
  <c r="BF80" i="37" s="1"/>
  <c r="BE52" i="37"/>
  <c r="BF52" i="37" s="1"/>
  <c r="BE17" i="37"/>
  <c r="BF17" i="37" s="1"/>
  <c r="BE48" i="37"/>
  <c r="BF48" i="37" s="1"/>
  <c r="BE41" i="37"/>
  <c r="BF41" i="37" s="1"/>
  <c r="BE23" i="37"/>
  <c r="BF23" i="37" s="1"/>
  <c r="BE74" i="37"/>
  <c r="BF74" i="37" s="1"/>
  <c r="BE63" i="37"/>
  <c r="BF63" i="37" s="1"/>
  <c r="BE73" i="37"/>
  <c r="BF73" i="37" s="1"/>
  <c r="BE39" i="37"/>
  <c r="BF39" i="37" s="1"/>
  <c r="BE27" i="37"/>
  <c r="BF27" i="37" s="1"/>
  <c r="BE67" i="37"/>
  <c r="BF67" i="37" s="1"/>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BE58" i="37"/>
  <c r="BF58" i="37" s="1"/>
  <c r="BE62" i="37"/>
  <c r="BF62" i="37" s="1"/>
  <c r="BE38" i="37"/>
  <c r="BF38" i="37" s="1"/>
  <c r="BE37" i="37"/>
  <c r="BF37" i="37" s="1"/>
  <c r="BE26" i="37"/>
  <c r="BF26" i="37" s="1"/>
  <c r="BE69" i="37"/>
  <c r="BF69" i="37" s="1"/>
  <c r="BE46" i="37"/>
  <c r="BF46" i="37" s="1"/>
  <c r="BE30" i="37"/>
  <c r="BF30" i="37" s="1"/>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AH5" i="43"/>
  <c r="AM5" i="43"/>
  <c r="Y5" i="43"/>
  <c r="AD5" i="43"/>
  <c r="AG5" i="43"/>
  <c r="AE5" i="43"/>
  <c r="AA5" i="39"/>
  <c r="BF10" i="39"/>
  <c r="BF7" i="39"/>
  <c r="X5" i="39"/>
  <c r="BB5" i="39"/>
  <c r="BC5" i="39"/>
  <c r="BF12" i="39"/>
  <c r="BE38" i="41"/>
  <c r="BF38" i="41" s="1"/>
  <c r="BF81" i="38"/>
  <c r="BF20" i="38"/>
  <c r="BF46" i="38"/>
  <c r="BF22" i="16"/>
  <c r="AK5" i="44"/>
  <c r="AQ5" i="44"/>
  <c r="AZ5" i="44"/>
  <c r="BC5" i="44"/>
  <c r="Y5" i="44"/>
  <c r="X5" i="44"/>
  <c r="AY5" i="44"/>
  <c r="AS5" i="44"/>
  <c r="AB5" i="44"/>
  <c r="AH5" i="44"/>
  <c r="AA5" i="44"/>
  <c r="AT5" i="44"/>
  <c r="BF47" i="55"/>
  <c r="BF22" i="55"/>
  <c r="BF38" i="55"/>
  <c r="BF29" i="55"/>
  <c r="BF43" i="55"/>
  <c r="BF32" i="55"/>
  <c r="BF53" i="55"/>
  <c r="BF54" i="55"/>
  <c r="BF48" i="55"/>
  <c r="BF12" i="55"/>
  <c r="BF52" i="55"/>
  <c r="BF17" i="55"/>
  <c r="BF31" i="55"/>
  <c r="BF14" i="55"/>
  <c r="BF40" i="55"/>
  <c r="BF37" i="55"/>
  <c r="BF44" i="55"/>
  <c r="BF8" i="55"/>
  <c r="BF46" i="55"/>
  <c r="BF30" i="55"/>
  <c r="BF41" i="55"/>
  <c r="BF51" i="55"/>
  <c r="Y5" i="55"/>
  <c r="BF21" i="55"/>
  <c r="BF49" i="55"/>
  <c r="BF33" i="55"/>
  <c r="BF16" i="55"/>
  <c r="BF45" i="55"/>
  <c r="BF13" i="55"/>
  <c r="AE5" i="55"/>
  <c r="AB5" i="55"/>
  <c r="BF16" i="16"/>
  <c r="BF15" i="16"/>
  <c r="BF12" i="16"/>
  <c r="BF23" i="16"/>
  <c r="BF17" i="16"/>
  <c r="BF13" i="16"/>
  <c r="BF10" i="16"/>
  <c r="BF18" i="16"/>
  <c r="T15" i="6"/>
  <c r="BF11" i="16"/>
  <c r="BF21" i="16"/>
  <c r="BF19" i="16"/>
  <c r="BF9" i="16"/>
  <c r="BF20" i="16"/>
  <c r="BF8" i="16"/>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BE37" i="41"/>
  <c r="BF37" i="41" s="1"/>
  <c r="BE66" i="41"/>
  <c r="BF66" i="41" s="1"/>
  <c r="BE20" i="41"/>
  <c r="BF20" i="41" s="1"/>
  <c r="BE43" i="41"/>
  <c r="BF43" i="41" s="1"/>
  <c r="BE57" i="41"/>
  <c r="BF57" i="41" s="1"/>
  <c r="BE35" i="41"/>
  <c r="BF35" i="41" s="1"/>
  <c r="BE17" i="41"/>
  <c r="BF17" i="41" s="1"/>
  <c r="BE68" i="41"/>
  <c r="BF68" i="41" s="1"/>
  <c r="BE51" i="41"/>
  <c r="BF51" i="41" s="1"/>
  <c r="BE24" i="41"/>
  <c r="BF24" i="41" s="1"/>
  <c r="BE81" i="41"/>
  <c r="BF81" i="41" s="1"/>
  <c r="BE39" i="41"/>
  <c r="BF39" i="41" s="1"/>
  <c r="BF17" i="38"/>
  <c r="BF70" i="38"/>
  <c r="BF10" i="38"/>
  <c r="BF72" i="38"/>
  <c r="BF36" i="38"/>
  <c r="BF22" i="38"/>
  <c r="BF67" i="38"/>
  <c r="BF33" i="38"/>
  <c r="BF91" i="38"/>
  <c r="BF41" i="38"/>
  <c r="BF60" i="38"/>
  <c r="BF24" i="38"/>
  <c r="BF44" i="38"/>
  <c r="BF55" i="38"/>
  <c r="BF69" i="38"/>
  <c r="BF52" i="38"/>
  <c r="BF61" i="38"/>
  <c r="BF38" i="38"/>
  <c r="BF45" i="38"/>
  <c r="BF84" i="38"/>
  <c r="BF56" i="38"/>
  <c r="BF49" i="38"/>
  <c r="BF82" i="38"/>
  <c r="BF39" i="38"/>
  <c r="BF34" i="38"/>
  <c r="BF92" i="38"/>
  <c r="BF21" i="38"/>
  <c r="BF31" i="38"/>
  <c r="CO53" i="12"/>
  <c r="CO54" i="12"/>
  <c r="AX3" i="12"/>
  <c r="I55" i="6"/>
  <c r="J27" i="6"/>
  <c r="J26" i="6"/>
  <c r="J55" i="6"/>
  <c r="BD3" i="12"/>
  <c r="I27" i="6"/>
  <c r="I26" i="6"/>
  <c r="N60" i="6"/>
  <c r="N61" i="6" s="1"/>
  <c r="K60" i="6"/>
  <c r="K61" i="6" s="1"/>
  <c r="G60" i="6"/>
  <c r="G61" i="6" s="1"/>
  <c r="F60" i="6"/>
  <c r="F61" i="6" s="1"/>
  <c r="L60" i="6"/>
  <c r="L61" i="6" s="1"/>
  <c r="J60" i="6"/>
  <c r="J61" i="6" s="1"/>
  <c r="I60" i="6"/>
  <c r="I61" i="6" s="1"/>
  <c r="H60" i="6"/>
  <c r="H61" i="6" s="1"/>
  <c r="E60" i="6"/>
  <c r="E61" i="6" s="1"/>
  <c r="D60" i="6"/>
  <c r="BF9" i="38"/>
  <c r="BF87" i="38"/>
  <c r="BF51" i="38"/>
  <c r="AD5" i="38"/>
  <c r="AE5" i="38"/>
  <c r="BF25" i="38"/>
  <c r="BF80" i="38"/>
  <c r="BF32" i="38"/>
  <c r="BF29" i="38"/>
  <c r="BF65" i="38"/>
  <c r="BF83" i="38"/>
  <c r="AB5" i="38"/>
  <c r="BF73" i="38"/>
  <c r="BF79" i="38"/>
  <c r="BF68" i="38"/>
  <c r="BF75" i="38"/>
  <c r="BF58" i="38"/>
  <c r="BF27" i="38"/>
  <c r="Y5" i="38"/>
  <c r="BF37" i="38"/>
  <c r="BF8" i="38"/>
  <c r="BF63" i="38"/>
  <c r="BF15" i="38"/>
  <c r="BF48" i="38"/>
  <c r="AA5" i="38"/>
  <c r="BF76" i="38"/>
  <c r="BF78" i="38"/>
  <c r="BF54" i="38"/>
  <c r="BF89" i="38"/>
  <c r="BF50" i="38"/>
  <c r="BF93" i="38"/>
  <c r="BF28" i="38"/>
  <c r="BF30" i="38"/>
  <c r="BF85" i="38"/>
  <c r="BF59" i="38"/>
  <c r="BF35" i="38"/>
  <c r="BF11" i="38"/>
  <c r="X5" i="38"/>
  <c r="BF18" i="38"/>
  <c r="BF86" i="38"/>
  <c r="BF26" i="38"/>
  <c r="BF40" i="38"/>
  <c r="BF16" i="38"/>
  <c r="BF90" i="38"/>
  <c r="BF88" i="38"/>
  <c r="BF64" i="38"/>
  <c r="BF66" i="38"/>
  <c r="BF42" i="38"/>
  <c r="BF74" i="38"/>
  <c r="BF57" i="38"/>
  <c r="BF47" i="38"/>
  <c r="BF23" i="38"/>
  <c r="BF13" i="38"/>
  <c r="BF62" i="38"/>
  <c r="BF71" i="38"/>
  <c r="AP5" i="44"/>
  <c r="AG5" i="44"/>
  <c r="BB5" i="44"/>
  <c r="AW5" i="44"/>
  <c r="AM5" i="44"/>
  <c r="AV5" i="44"/>
  <c r="AJ5" i="44"/>
  <c r="AE5" i="44"/>
  <c r="AD5" i="44"/>
  <c r="AN5" i="44"/>
  <c r="CO51" i="12"/>
  <c r="CO52" i="12"/>
  <c r="H56" i="29"/>
  <c r="CO55" i="12"/>
  <c r="Y37" i="36"/>
  <c r="AS3" i="12"/>
  <c r="X5" i="36"/>
  <c r="AG5" i="42"/>
  <c r="AJ5" i="36"/>
  <c r="AV5" i="36"/>
  <c r="AM5" i="36"/>
  <c r="AG5" i="36"/>
  <c r="AS5" i="36"/>
  <c r="AA5" i="36"/>
  <c r="AP5" i="36"/>
  <c r="AD5" i="36"/>
  <c r="AY5" i="36"/>
  <c r="AN37" i="36"/>
  <c r="AH27" i="36"/>
  <c r="AQ27" i="36"/>
  <c r="AK22" i="36"/>
  <c r="V22" i="36"/>
  <c r="AN22" i="36"/>
  <c r="AZ22" i="36"/>
  <c r="AT37" i="36"/>
  <c r="AZ37" i="36"/>
  <c r="AK5" i="73"/>
  <c r="Y5" i="73"/>
  <c r="AB5" i="73"/>
  <c r="AE5" i="73"/>
  <c r="AH5" i="73"/>
  <c r="AW5" i="73"/>
  <c r="AQ5" i="73"/>
  <c r="AZ5" i="73"/>
  <c r="AT5" i="73"/>
  <c r="BC5" i="73"/>
  <c r="AW9" i="36"/>
  <c r="AE9" i="36"/>
  <c r="AW22" i="36"/>
  <c r="AE27" i="36"/>
  <c r="V37" i="36"/>
  <c r="AT27" i="36"/>
  <c r="AB37" i="36"/>
  <c r="AQ37" i="36"/>
  <c r="AZ9" i="36"/>
  <c r="AH9" i="36"/>
  <c r="AK9" i="36"/>
  <c r="BC9" i="36"/>
  <c r="AB9" i="36"/>
  <c r="V9" i="36"/>
  <c r="Y9" i="36"/>
  <c r="AN9" i="36"/>
  <c r="AT9" i="36"/>
  <c r="X5" i="42"/>
  <c r="AB5" i="42"/>
  <c r="Y5" i="42"/>
  <c r="AD5" i="42"/>
  <c r="AA5" i="42"/>
  <c r="BE5" i="42"/>
  <c r="BF7" i="42"/>
  <c r="BE80" i="41"/>
  <c r="BF80" i="41" s="1"/>
  <c r="BE92" i="41"/>
  <c r="BF92" i="41" s="1"/>
  <c r="BE16" i="41"/>
  <c r="BF16" i="41" s="1"/>
  <c r="BE28" i="41"/>
  <c r="BF28" i="41" s="1"/>
  <c r="BE49" i="41"/>
  <c r="BF49" i="41" s="1"/>
  <c r="BE36" i="41"/>
  <c r="BF36" i="41" s="1"/>
  <c r="BE31" i="41"/>
  <c r="BF31" i="41" s="1"/>
  <c r="BE89" i="41"/>
  <c r="BF89" i="41" s="1"/>
  <c r="BE56" i="41"/>
  <c r="BF56" i="41" s="1"/>
  <c r="AG5" i="41"/>
  <c r="BE53" i="41"/>
  <c r="BF53" i="41" s="1"/>
  <c r="X5" i="41"/>
  <c r="BE7" i="41"/>
  <c r="BE82" i="41"/>
  <c r="BF82" i="41" s="1"/>
  <c r="BE62" i="41"/>
  <c r="BF62" i="41" s="1"/>
  <c r="BE71" i="41"/>
  <c r="BF71" i="41" s="1"/>
  <c r="BE44" i="41"/>
  <c r="BF44" i="41" s="1"/>
  <c r="BE19" i="41"/>
  <c r="BF19" i="41" s="1"/>
  <c r="BE12" i="41"/>
  <c r="BF12" i="41" s="1"/>
  <c r="BE85" i="41"/>
  <c r="BF85" i="41" s="1"/>
  <c r="BE33" i="41"/>
  <c r="BF33" i="41" s="1"/>
  <c r="BE83" i="41"/>
  <c r="BF83" i="41" s="1"/>
  <c r="BE73" i="41"/>
  <c r="BF73" i="41" s="1"/>
  <c r="BE46" i="41"/>
  <c r="BF46" i="41" s="1"/>
  <c r="Y5" i="41"/>
  <c r="BE60" i="41"/>
  <c r="BF60" i="41" s="1"/>
  <c r="BE25" i="41"/>
  <c r="BF25" i="41" s="1"/>
  <c r="AH5" i="41"/>
  <c r="AA5" i="41"/>
  <c r="BE79" i="41"/>
  <c r="BF79" i="41" s="1"/>
  <c r="BE21" i="41"/>
  <c r="BF21" i="41" s="1"/>
  <c r="BE34" i="41"/>
  <c r="BF34" i="41" s="1"/>
  <c r="BE41" i="41"/>
  <c r="BF41" i="41" s="1"/>
  <c r="BE86" i="41"/>
  <c r="BF86" i="41" s="1"/>
  <c r="BE27" i="41"/>
  <c r="BF27" i="41" s="1"/>
  <c r="BE64" i="41"/>
  <c r="BF64" i="41" s="1"/>
  <c r="BE22" i="41"/>
  <c r="BF22" i="41" s="1"/>
  <c r="BE67" i="41"/>
  <c r="BF67" i="41" s="1"/>
  <c r="BE70" i="41"/>
  <c r="BF70" i="41" s="1"/>
  <c r="BE74" i="41"/>
  <c r="BF74" i="41" s="1"/>
  <c r="BE9" i="41"/>
  <c r="BF9" i="41" s="1"/>
  <c r="AB5" i="41"/>
  <c r="BE30" i="41"/>
  <c r="BF30" i="41" s="1"/>
  <c r="BE13" i="41"/>
  <c r="BF13" i="41" s="1"/>
  <c r="AD5" i="41"/>
  <c r="U5" i="56"/>
  <c r="AJ5" i="56"/>
  <c r="AV5" i="56"/>
  <c r="AD5" i="56"/>
  <c r="AY5" i="56"/>
  <c r="BB5" i="56"/>
  <c r="AB5" i="34"/>
  <c r="AQ5" i="34"/>
  <c r="Y5" i="34"/>
  <c r="X5" i="34"/>
  <c r="AH5" i="34"/>
  <c r="AA5" i="34"/>
  <c r="AD5" i="34"/>
  <c r="BB5" i="34"/>
  <c r="AM5" i="34"/>
  <c r="AK5" i="34"/>
  <c r="AP5" i="34"/>
  <c r="AN5" i="34"/>
  <c r="BC5" i="34"/>
  <c r="AZ5" i="34"/>
  <c r="AS5" i="34"/>
  <c r="AW5" i="34"/>
  <c r="AY5" i="34"/>
  <c r="AA5" i="56"/>
  <c r="AG5" i="56"/>
  <c r="X5" i="56"/>
  <c r="AM5" i="56"/>
  <c r="AP5" i="56"/>
  <c r="AS5" i="56"/>
  <c r="T41" i="6"/>
  <c r="AH22" i="36"/>
  <c r="AT22" i="36"/>
  <c r="AE22" i="36"/>
  <c r="AB22" i="36"/>
  <c r="AQ22" i="36"/>
  <c r="BC22" i="36"/>
  <c r="AK37" i="36"/>
  <c r="AH37" i="36"/>
  <c r="AW37" i="36"/>
  <c r="AE37" i="36"/>
  <c r="AT47" i="36"/>
  <c r="AH47" i="36"/>
  <c r="AE47" i="36"/>
  <c r="AQ47" i="36"/>
  <c r="BC47" i="36"/>
  <c r="AB47" i="36"/>
  <c r="AN47" i="36"/>
  <c r="Y47" i="36"/>
  <c r="AZ47" i="36"/>
  <c r="AK47" i="36"/>
  <c r="AW47" i="36"/>
  <c r="V47" i="36"/>
  <c r="AE49" i="36"/>
  <c r="AQ49" i="36"/>
  <c r="AB49" i="36"/>
  <c r="BC49" i="36"/>
  <c r="Y49" i="36"/>
  <c r="AN49" i="36"/>
  <c r="AZ49" i="36"/>
  <c r="V49" i="36"/>
  <c r="AK49" i="36"/>
  <c r="AW49" i="36"/>
  <c r="AH49" i="36"/>
  <c r="AE41" i="36"/>
  <c r="AT41" i="36"/>
  <c r="AQ41" i="36"/>
  <c r="V41" i="36"/>
  <c r="BC41" i="36"/>
  <c r="AW41" i="36"/>
  <c r="AB41" i="36"/>
  <c r="Y41" i="36"/>
  <c r="AN41" i="36"/>
  <c r="AZ41" i="36"/>
  <c r="AH41" i="36"/>
  <c r="AB27" i="36"/>
  <c r="Y27" i="36"/>
  <c r="AN27" i="36"/>
  <c r="V27" i="36"/>
  <c r="AZ27" i="36"/>
  <c r="AK27" i="36"/>
  <c r="AW27" i="36"/>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V11" i="36"/>
  <c r="AW11" i="36"/>
  <c r="AK11" i="36"/>
  <c r="AQ11" i="36"/>
  <c r="AB11" i="36"/>
  <c r="BC11" i="36"/>
  <c r="Y11" i="36"/>
  <c r="AZ11" i="36"/>
  <c r="AT11" i="36"/>
  <c r="AE11" i="36"/>
  <c r="AN11" i="36"/>
  <c r="AH11" i="36"/>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Y5" i="39"/>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V80" i="36"/>
  <c r="AE80" i="36"/>
  <c r="BC80" i="36"/>
  <c r="AQ80" i="36"/>
  <c r="AB80" i="36"/>
  <c r="AZ80" i="36"/>
  <c r="AN80" i="36"/>
  <c r="Y80" i="36"/>
  <c r="AK80" i="36"/>
  <c r="AW80" i="36"/>
  <c r="AH80" i="36"/>
  <c r="AT80" i="36"/>
  <c r="F55" i="6"/>
  <c r="E54" i="6"/>
  <c r="E52" i="6"/>
  <c r="I48" i="6"/>
  <c r="K35" i="6"/>
  <c r="G33" i="6"/>
  <c r="K32" i="6"/>
  <c r="F27" i="6"/>
  <c r="E25" i="6"/>
  <c r="K23" i="6"/>
  <c r="G21" i="6"/>
  <c r="K20" i="6"/>
  <c r="G18" i="6"/>
  <c r="K17" i="6"/>
  <c r="J56" i="6"/>
  <c r="E55" i="6"/>
  <c r="D54" i="6"/>
  <c r="H48" i="6"/>
  <c r="L47" i="6"/>
  <c r="J35" i="6"/>
  <c r="N34" i="6"/>
  <c r="T33" i="6"/>
  <c r="F33" i="6"/>
  <c r="J32" i="6"/>
  <c r="N31" i="6"/>
  <c r="J28" i="6"/>
  <c r="E27" i="6"/>
  <c r="D25" i="6"/>
  <c r="J23" i="6"/>
  <c r="T21" i="6"/>
  <c r="F21" i="6"/>
  <c r="J20" i="6"/>
  <c r="N19" i="6"/>
  <c r="T18" i="6"/>
  <c r="F18" i="6"/>
  <c r="J17" i="6"/>
  <c r="G56" i="6"/>
  <c r="E48" i="6"/>
  <c r="I47" i="6"/>
  <c r="G35" i="6"/>
  <c r="K34" i="6"/>
  <c r="G32" i="6"/>
  <c r="K31" i="6"/>
  <c r="G28" i="6"/>
  <c r="G23" i="6"/>
  <c r="G20" i="6"/>
  <c r="K19" i="6"/>
  <c r="G17" i="6"/>
  <c r="F56" i="6"/>
  <c r="L54" i="6"/>
  <c r="L52" i="6"/>
  <c r="D48" i="6"/>
  <c r="H47" i="6"/>
  <c r="F35" i="6"/>
  <c r="J34" i="6"/>
  <c r="N33" i="6"/>
  <c r="T32" i="6"/>
  <c r="F32" i="6"/>
  <c r="J31" i="6"/>
  <c r="T28" i="6"/>
  <c r="F28" i="6"/>
  <c r="H26" i="6"/>
  <c r="T23" i="6"/>
  <c r="F23" i="6"/>
  <c r="N21" i="6"/>
  <c r="T20" i="6"/>
  <c r="F20" i="6"/>
  <c r="J19" i="6"/>
  <c r="N18" i="6"/>
  <c r="T17" i="6"/>
  <c r="F17" i="6"/>
  <c r="D56" i="6"/>
  <c r="J54" i="6"/>
  <c r="J52" i="6"/>
  <c r="N48" i="6"/>
  <c r="F47" i="6"/>
  <c r="D35" i="6"/>
  <c r="H34" i="6"/>
  <c r="L33" i="6"/>
  <c r="D32" i="6"/>
  <c r="H31" i="6"/>
  <c r="D28" i="6"/>
  <c r="F26" i="6"/>
  <c r="J25" i="6"/>
  <c r="D23" i="6"/>
  <c r="L21" i="6"/>
  <c r="D20" i="6"/>
  <c r="H19" i="6"/>
  <c r="L18" i="6"/>
  <c r="I54" i="6"/>
  <c r="I52" i="6"/>
  <c r="E47" i="6"/>
  <c r="G34" i="6"/>
  <c r="K33" i="6"/>
  <c r="G31" i="6"/>
  <c r="E26" i="6"/>
  <c r="I25" i="6"/>
  <c r="K21" i="6"/>
  <c r="G19" i="6"/>
  <c r="K18" i="6"/>
  <c r="N56" i="6"/>
  <c r="H54" i="6"/>
  <c r="H52" i="6"/>
  <c r="L48" i="6"/>
  <c r="N35" i="6"/>
  <c r="T34" i="6"/>
  <c r="F34" i="6"/>
  <c r="J33" i="6"/>
  <c r="N32" i="6"/>
  <c r="T31" i="6"/>
  <c r="F31" i="6"/>
  <c r="N28" i="6"/>
  <c r="D26" i="6"/>
  <c r="H25" i="6"/>
  <c r="N23" i="6"/>
  <c r="J21" i="6"/>
  <c r="N20" i="6"/>
  <c r="T19" i="6"/>
  <c r="F19" i="6"/>
  <c r="J18" i="6"/>
  <c r="N17" i="6"/>
  <c r="T16" i="6"/>
  <c r="D55" i="6"/>
  <c r="T52" i="6"/>
  <c r="N47" i="6"/>
  <c r="L35" i="6"/>
  <c r="L23" i="6"/>
  <c r="E18" i="6"/>
  <c r="G15" i="6"/>
  <c r="K14" i="6"/>
  <c r="K47" i="6"/>
  <c r="T44" i="6"/>
  <c r="I35" i="6"/>
  <c r="G26" i="6"/>
  <c r="I23" i="6"/>
  <c r="D18" i="6"/>
  <c r="N16" i="6"/>
  <c r="F15" i="6"/>
  <c r="J14" i="6"/>
  <c r="N52" i="6"/>
  <c r="J47" i="6"/>
  <c r="H35" i="6"/>
  <c r="I33" i="6"/>
  <c r="H23" i="6"/>
  <c r="I21" i="6"/>
  <c r="E15" i="6"/>
  <c r="I14" i="6"/>
  <c r="G47" i="6"/>
  <c r="E35" i="6"/>
  <c r="H33" i="6"/>
  <c r="L31" i="6"/>
  <c r="T25" i="6"/>
  <c r="E23" i="6"/>
  <c r="H21" i="6"/>
  <c r="L19" i="6"/>
  <c r="L16" i="6"/>
  <c r="D15" i="6"/>
  <c r="H14" i="6"/>
  <c r="G52" i="6"/>
  <c r="E33" i="6"/>
  <c r="I31" i="6"/>
  <c r="E21" i="6"/>
  <c r="I19" i="6"/>
  <c r="L17" i="6"/>
  <c r="K16" i="6"/>
  <c r="G14" i="6"/>
  <c r="F52" i="6"/>
  <c r="D33" i="6"/>
  <c r="E31" i="6"/>
  <c r="N25" i="6"/>
  <c r="D21" i="6"/>
  <c r="E19" i="6"/>
  <c r="I17" i="6"/>
  <c r="J16" i="6"/>
  <c r="N15" i="6"/>
  <c r="F14" i="6"/>
  <c r="H55" i="6"/>
  <c r="D34" i="6"/>
  <c r="H32" i="6"/>
  <c r="G27" i="6"/>
  <c r="H20" i="6"/>
  <c r="I18" i="6"/>
  <c r="E16" i="6"/>
  <c r="I15" i="6"/>
  <c r="G55" i="6"/>
  <c r="E32" i="6"/>
  <c r="D27" i="6"/>
  <c r="E20" i="6"/>
  <c r="H18" i="6"/>
  <c r="D16" i="6"/>
  <c r="H15" i="6"/>
  <c r="L14" i="6"/>
  <c r="J48" i="6"/>
  <c r="L32" i="6"/>
  <c r="F25" i="6"/>
  <c r="K15" i="6"/>
  <c r="L56" i="6"/>
  <c r="G48" i="6"/>
  <c r="I32" i="6"/>
  <c r="J15" i="6"/>
  <c r="I56" i="6"/>
  <c r="F48" i="6"/>
  <c r="D31" i="6"/>
  <c r="H17" i="6"/>
  <c r="F54" i="6"/>
  <c r="I34" i="6"/>
  <c r="E28" i="6"/>
  <c r="G16" i="6"/>
  <c r="E34" i="6"/>
  <c r="H27" i="6"/>
  <c r="I20" i="6"/>
  <c r="F16" i="6"/>
  <c r="H56" i="6"/>
  <c r="E17" i="6"/>
  <c r="L34" i="6"/>
  <c r="H28" i="6"/>
  <c r="H16" i="6"/>
  <c r="D14" i="6"/>
  <c r="L20" i="6"/>
  <c r="E56" i="6"/>
  <c r="D17" i="6"/>
  <c r="I28" i="6"/>
  <c r="I16" i="6"/>
  <c r="E14" i="6"/>
  <c r="G54" i="6"/>
  <c r="N54" i="6"/>
  <c r="N14" i="6"/>
  <c r="D19" i="6"/>
  <c r="K48" i="6"/>
  <c r="G25" i="6"/>
  <c r="L15" i="6"/>
  <c r="G9" i="5"/>
  <c r="G56" i="29"/>
  <c r="AB100" i="88" l="1"/>
  <c r="AJ91" i="89"/>
  <c r="AL91" i="89" s="1"/>
  <c r="AH90" i="91"/>
  <c r="AJ90" i="91" s="1"/>
  <c r="AH10" i="91"/>
  <c r="AH41" i="91"/>
  <c r="AO41" i="91" s="1"/>
  <c r="AH8" i="91"/>
  <c r="AJ8" i="91" s="1"/>
  <c r="AH47" i="91"/>
  <c r="AJ47" i="91" s="1"/>
  <c r="AH24" i="91"/>
  <c r="AO24" i="91" s="1"/>
  <c r="AH56" i="91"/>
  <c r="AO56" i="91" s="1"/>
  <c r="AH16" i="91"/>
  <c r="AO16" i="91" s="1"/>
  <c r="AH37" i="91"/>
  <c r="AJ37" i="91" s="1"/>
  <c r="AH46" i="91"/>
  <c r="AO46" i="91" s="1"/>
  <c r="AG21" i="12" s="1"/>
  <c r="AH44" i="91"/>
  <c r="AJ44" i="91" s="1"/>
  <c r="AH81" i="91"/>
  <c r="AJ81" i="91" s="1"/>
  <c r="AH30" i="91"/>
  <c r="AH79" i="91"/>
  <c r="AJ79" i="91" s="1"/>
  <c r="AH64" i="91"/>
  <c r="AH82" i="91"/>
  <c r="AJ82" i="91" s="1"/>
  <c r="AH68" i="91"/>
  <c r="AO68" i="91" s="1"/>
  <c r="AG45" i="12" s="1"/>
  <c r="AH42" i="91"/>
  <c r="AH87" i="91"/>
  <c r="AJ87" i="91" s="1"/>
  <c r="AH59" i="91"/>
  <c r="AH91" i="91"/>
  <c r="AJ91" i="91" s="1"/>
  <c r="AH77" i="91"/>
  <c r="AJ77" i="91" s="1"/>
  <c r="AH11" i="91"/>
  <c r="AH84" i="91"/>
  <c r="AJ84" i="91" s="1"/>
  <c r="AH49" i="91"/>
  <c r="AJ49" i="91" s="1"/>
  <c r="AH9" i="91"/>
  <c r="AJ9" i="91" s="1"/>
  <c r="AJ85" i="89"/>
  <c r="AL85" i="89" s="1"/>
  <c r="AH78" i="91"/>
  <c r="AJ78" i="91" s="1"/>
  <c r="AH14" i="91"/>
  <c r="AJ89" i="91"/>
  <c r="AH22" i="91"/>
  <c r="AH54" i="91"/>
  <c r="AJ54" i="91" s="1"/>
  <c r="AH50" i="91"/>
  <c r="AJ50" i="91" s="1"/>
  <c r="AH52" i="91"/>
  <c r="AH12" i="91"/>
  <c r="AJ12" i="91" s="1"/>
  <c r="AH74" i="91"/>
  <c r="AJ74" i="91" s="1"/>
  <c r="AH45" i="91"/>
  <c r="AJ45" i="91" s="1"/>
  <c r="AH21" i="91"/>
  <c r="AH71" i="91"/>
  <c r="AH17" i="91"/>
  <c r="AJ17" i="91" s="1"/>
  <c r="AH86" i="91"/>
  <c r="AJ86" i="91" s="1"/>
  <c r="AH15" i="91"/>
  <c r="AH31" i="91"/>
  <c r="AJ31" i="91" s="1"/>
  <c r="AH80" i="91"/>
  <c r="AJ80" i="91" s="1"/>
  <c r="AH23" i="91"/>
  <c r="AH36" i="91"/>
  <c r="AO29" i="91"/>
  <c r="AH25" i="91"/>
  <c r="AH39" i="91"/>
  <c r="AJ39" i="91" s="1"/>
  <c r="AH61" i="91"/>
  <c r="AH57" i="91"/>
  <c r="AH35" i="91"/>
  <c r="AJ35" i="91" s="1"/>
  <c r="AG5" i="91"/>
  <c r="AG94" i="91" s="1"/>
  <c r="AG92" i="91"/>
  <c r="AG97" i="91" s="1"/>
  <c r="AG100" i="91" s="1"/>
  <c r="AH26" i="91"/>
  <c r="AH73" i="91"/>
  <c r="AH62" i="91"/>
  <c r="AH28" i="91"/>
  <c r="AJ28" i="91" s="1"/>
  <c r="AH43" i="91"/>
  <c r="AO43" i="91" s="1"/>
  <c r="AG49" i="12" s="1"/>
  <c r="AH55" i="91"/>
  <c r="AH32" i="91"/>
  <c r="AH83" i="91"/>
  <c r="AJ83" i="91" s="1"/>
  <c r="AH85" i="91"/>
  <c r="AJ85" i="91" s="1"/>
  <c r="AH34" i="91"/>
  <c r="AJ34" i="91" s="1"/>
  <c r="AH58" i="91"/>
  <c r="AH53" i="91"/>
  <c r="AJ53" i="91" s="1"/>
  <c r="AH66" i="91"/>
  <c r="AJ66" i="91" s="1"/>
  <c r="AH40" i="91"/>
  <c r="AJ40" i="91" s="1"/>
  <c r="AH27" i="91"/>
  <c r="AH60" i="91"/>
  <c r="AH51" i="91"/>
  <c r="AH69" i="91"/>
  <c r="AH65" i="91"/>
  <c r="AH67" i="91"/>
  <c r="AH33" i="91"/>
  <c r="AH13" i="91"/>
  <c r="AH63" i="91"/>
  <c r="AJ82" i="89"/>
  <c r="AL82" i="89" s="1"/>
  <c r="AA100" i="88"/>
  <c r="AF5" i="91"/>
  <c r="AF92" i="91"/>
  <c r="AF97" i="91" s="1"/>
  <c r="AF100" i="91" s="1"/>
  <c r="AH7" i="91"/>
  <c r="AH70" i="91"/>
  <c r="AJ70" i="91" s="1"/>
  <c r="AH19" i="91"/>
  <c r="AH72" i="91"/>
  <c r="AJ72" i="91" s="1"/>
  <c r="AH48" i="91"/>
  <c r="AH18" i="91"/>
  <c r="AH75" i="91"/>
  <c r="AJ75" i="91" s="1"/>
  <c r="AH88" i="91"/>
  <c r="AJ88" i="91" s="1"/>
  <c r="AJ90" i="89"/>
  <c r="AL90" i="89" s="1"/>
  <c r="AJ88" i="89"/>
  <c r="AL88" i="89" s="1"/>
  <c r="AD100" i="89"/>
  <c r="AB100" i="89"/>
  <c r="AA100" i="89"/>
  <c r="AE100" i="89"/>
  <c r="AC100" i="89"/>
  <c r="P57" i="6"/>
  <c r="R57" i="6" s="1"/>
  <c r="AJ86" i="89"/>
  <c r="AL86" i="89" s="1"/>
  <c r="AD100" i="88"/>
  <c r="AA2" i="88"/>
  <c r="AA2" i="89"/>
  <c r="AA94" i="89"/>
  <c r="M100" i="88"/>
  <c r="AJ83" i="89"/>
  <c r="AL83" i="89" s="1"/>
  <c r="AJ87" i="89"/>
  <c r="AL87" i="89" s="1"/>
  <c r="AJ84" i="89"/>
  <c r="AL84" i="89" s="1"/>
  <c r="AJ89" i="89"/>
  <c r="AL89" i="89" s="1"/>
  <c r="AH92" i="89"/>
  <c r="AH97" i="89" s="1"/>
  <c r="AH100" i="89" s="1"/>
  <c r="AH5" i="89"/>
  <c r="AI92" i="89"/>
  <c r="AI97" i="89" s="1"/>
  <c r="AI100" i="89" s="1"/>
  <c r="AI5" i="89"/>
  <c r="AI2" i="89" s="1"/>
  <c r="AS5" i="75"/>
  <c r="T56" i="6"/>
  <c r="AK89" i="88"/>
  <c r="AK88" i="88"/>
  <c r="AK91" i="88"/>
  <c r="AK87" i="88"/>
  <c r="AK90" i="88"/>
  <c r="AK83" i="88"/>
  <c r="AK86" i="88"/>
  <c r="AK82" i="88"/>
  <c r="AK85" i="88"/>
  <c r="AK84" i="88"/>
  <c r="AJ92" i="88"/>
  <c r="AJ97" i="88" s="1"/>
  <c r="AJ100" i="88" s="1"/>
  <c r="AI92" i="88"/>
  <c r="AI97" i="88" s="1"/>
  <c r="AI100" i="88" s="1"/>
  <c r="AJ5" i="88"/>
  <c r="AI5" i="88"/>
  <c r="AI2" i="88" s="1"/>
  <c r="AH5" i="55"/>
  <c r="BB5" i="36"/>
  <c r="AE5" i="75"/>
  <c r="AT5" i="46"/>
  <c r="X5" i="75"/>
  <c r="AP5" i="75"/>
  <c r="AT5" i="75"/>
  <c r="BF9" i="55"/>
  <c r="U5" i="84"/>
  <c r="V5" i="84"/>
  <c r="Y5" i="75"/>
  <c r="AQ5" i="75"/>
  <c r="AA5" i="75"/>
  <c r="AB5" i="75"/>
  <c r="AD5" i="75"/>
  <c r="AA31" i="52"/>
  <c r="AA32" i="52"/>
  <c r="R100" i="88"/>
  <c r="P100" i="88"/>
  <c r="O100" i="88"/>
  <c r="Q100" i="88"/>
  <c r="S100" i="88"/>
  <c r="M94" i="88"/>
  <c r="M2" i="88"/>
  <c r="N100" i="88"/>
  <c r="AA35" i="52"/>
  <c r="N21" i="5"/>
  <c r="AF100" i="88"/>
  <c r="AA48" i="52"/>
  <c r="AA51" i="52"/>
  <c r="AA49" i="52"/>
  <c r="AA50" i="52"/>
  <c r="AF94" i="88"/>
  <c r="AH94" i="88"/>
  <c r="M61" i="6"/>
  <c r="M21" i="5"/>
  <c r="P31" i="29"/>
  <c r="R31" i="29" s="1"/>
  <c r="P32" i="29"/>
  <c r="R32" i="29" s="1"/>
  <c r="P27" i="6"/>
  <c r="R27" i="6" s="1"/>
  <c r="P21" i="6"/>
  <c r="R21" i="6" s="1"/>
  <c r="U21" i="6" s="1"/>
  <c r="P20" i="6"/>
  <c r="R20" i="6" s="1"/>
  <c r="U20" i="6" s="1"/>
  <c r="P16" i="6"/>
  <c r="R16" i="6" s="1"/>
  <c r="U16" i="6" s="1"/>
  <c r="P25" i="6"/>
  <c r="R25" i="6" s="1"/>
  <c r="U25" i="6" s="1"/>
  <c r="P19" i="6"/>
  <c r="R19" i="6" s="1"/>
  <c r="U19" i="6" s="1"/>
  <c r="P26" i="6"/>
  <c r="R26" i="6" s="1"/>
  <c r="P17" i="6"/>
  <c r="R17" i="6" s="1"/>
  <c r="U17" i="6" s="1"/>
  <c r="P15" i="6"/>
  <c r="R15" i="6" s="1"/>
  <c r="U15" i="6" s="1"/>
  <c r="P18" i="6"/>
  <c r="R18" i="6" s="1"/>
  <c r="U18" i="6" s="1"/>
  <c r="P23" i="6"/>
  <c r="R23" i="6" s="1"/>
  <c r="U23" i="6" s="1"/>
  <c r="P28" i="6"/>
  <c r="R28" i="6" s="1"/>
  <c r="U28" i="6" s="1"/>
  <c r="CE4" i="12"/>
  <c r="J21" i="5"/>
  <c r="L38" i="5"/>
  <c r="L40" i="5" s="1"/>
  <c r="I38" i="5"/>
  <c r="L21" i="5"/>
  <c r="J38" i="5"/>
  <c r="K21" i="5"/>
  <c r="H38" i="5"/>
  <c r="H40" i="5" s="1"/>
  <c r="G38" i="5"/>
  <c r="G40" i="5" s="1"/>
  <c r="K38" i="5"/>
  <c r="K40" i="5" s="1"/>
  <c r="P35" i="29"/>
  <c r="R35" i="29" s="1"/>
  <c r="P34" i="6"/>
  <c r="R34" i="6" s="1"/>
  <c r="U34" i="6" s="1"/>
  <c r="P35" i="6"/>
  <c r="R35" i="6" s="1"/>
  <c r="P14" i="6"/>
  <c r="R14" i="6" s="1"/>
  <c r="P33" i="6"/>
  <c r="R33" i="6" s="1"/>
  <c r="U33" i="6" s="1"/>
  <c r="P32" i="6"/>
  <c r="R32" i="6" s="1"/>
  <c r="U32" i="6" s="1"/>
  <c r="O58" i="6"/>
  <c r="D58" i="6"/>
  <c r="G58" i="6"/>
  <c r="L58" i="6"/>
  <c r="F58" i="6"/>
  <c r="I58" i="6"/>
  <c r="N58" i="6"/>
  <c r="M58" i="6"/>
  <c r="K58" i="6"/>
  <c r="J58" i="6"/>
  <c r="E58" i="6"/>
  <c r="H58" i="6"/>
  <c r="T40" i="6"/>
  <c r="BE5" i="57"/>
  <c r="BF7" i="57"/>
  <c r="T22" i="6"/>
  <c r="U22" i="6" s="1"/>
  <c r="T54" i="6"/>
  <c r="BF7" i="16"/>
  <c r="T5" i="40"/>
  <c r="BF7" i="40"/>
  <c r="BF7" i="37"/>
  <c r="BE5" i="37"/>
  <c r="J45" i="6"/>
  <c r="T39" i="6"/>
  <c r="J9" i="5"/>
  <c r="BE5" i="43"/>
  <c r="I21" i="5"/>
  <c r="P30" i="5"/>
  <c r="D61" i="6"/>
  <c r="P60" i="6"/>
  <c r="BE5" i="38"/>
  <c r="BF7" i="38"/>
  <c r="P29" i="5"/>
  <c r="P33" i="5"/>
  <c r="P32" i="5"/>
  <c r="P37" i="5"/>
  <c r="P20" i="5"/>
  <c r="AH5" i="42"/>
  <c r="BE5" i="41"/>
  <c r="BF7" i="41"/>
  <c r="G21" i="5"/>
  <c r="G23" i="5" s="1"/>
  <c r="D21" i="5"/>
  <c r="E38" i="5"/>
  <c r="BF7" i="55"/>
  <c r="P34" i="5"/>
  <c r="P31" i="5"/>
  <c r="H21" i="5"/>
  <c r="P15" i="5"/>
  <c r="F38" i="5"/>
  <c r="P12" i="5"/>
  <c r="P18" i="5"/>
  <c r="P14" i="5"/>
  <c r="P36" i="5"/>
  <c r="P16" i="5"/>
  <c r="P19" i="5"/>
  <c r="E36" i="6"/>
  <c r="E21" i="5"/>
  <c r="P13" i="5"/>
  <c r="D38" i="5"/>
  <c r="P17" i="5"/>
  <c r="F21" i="5"/>
  <c r="P35" i="5"/>
  <c r="I45" i="6"/>
  <c r="V5" i="56"/>
  <c r="AE5" i="42"/>
  <c r="Y5" i="36"/>
  <c r="AQ5" i="36"/>
  <c r="Y5" i="56"/>
  <c r="AH5" i="36"/>
  <c r="BC5" i="36"/>
  <c r="AZ5" i="56"/>
  <c r="AB5" i="36"/>
  <c r="AH5" i="56"/>
  <c r="AT5" i="56"/>
  <c r="AT5" i="36"/>
  <c r="AQ5" i="56"/>
  <c r="AE5" i="36"/>
  <c r="AW5" i="56"/>
  <c r="AB5" i="56"/>
  <c r="AE5" i="56"/>
  <c r="AN5" i="36"/>
  <c r="AZ5" i="36"/>
  <c r="AN5" i="56"/>
  <c r="AW5" i="36"/>
  <c r="G45" i="6"/>
  <c r="AK5" i="56"/>
  <c r="BC5" i="56"/>
  <c r="AK5" i="36"/>
  <c r="BE5" i="39"/>
  <c r="L36" i="6"/>
  <c r="P51" i="6"/>
  <c r="P40" i="6"/>
  <c r="R40" i="6" s="1"/>
  <c r="P42" i="6"/>
  <c r="R42" i="6" s="1"/>
  <c r="I36" i="6"/>
  <c r="D45" i="6"/>
  <c r="P38" i="6"/>
  <c r="N36" i="6"/>
  <c r="P54" i="6"/>
  <c r="R54" i="6" s="1"/>
  <c r="D36" i="6"/>
  <c r="P31" i="6"/>
  <c r="P53" i="6"/>
  <c r="F36" i="6"/>
  <c r="E45" i="6"/>
  <c r="P41" i="6"/>
  <c r="R41" i="6" s="1"/>
  <c r="U41" i="6" s="1"/>
  <c r="O36" i="6"/>
  <c r="M36" i="6"/>
  <c r="P47" i="6"/>
  <c r="J36" i="6"/>
  <c r="F45" i="6"/>
  <c r="P44" i="6"/>
  <c r="R44" i="6" s="1"/>
  <c r="U44" i="6" s="1"/>
  <c r="P52" i="6"/>
  <c r="R52" i="6" s="1"/>
  <c r="U52" i="6" s="1"/>
  <c r="P55" i="6"/>
  <c r="R55" i="6" s="1"/>
  <c r="G36" i="6"/>
  <c r="H36" i="6"/>
  <c r="H45" i="6"/>
  <c r="P56" i="6"/>
  <c r="P48" i="6"/>
  <c r="R48" i="6" s="1"/>
  <c r="U48" i="6" s="1"/>
  <c r="K36" i="6"/>
  <c r="P39" i="6"/>
  <c r="R39" i="6" s="1"/>
  <c r="AE2" i="91" l="1"/>
  <c r="AR24" i="91"/>
  <c r="AI19" i="12" s="1"/>
  <c r="AG19" i="12"/>
  <c r="AR41" i="91"/>
  <c r="AI48" i="12" s="1"/>
  <c r="AG48" i="12"/>
  <c r="AR56" i="91"/>
  <c r="AG5" i="12"/>
  <c r="AR16" i="91"/>
  <c r="AG12" i="12"/>
  <c r="AR29" i="91"/>
  <c r="AI29" i="91" s="1"/>
  <c r="AJ29" i="91" s="1"/>
  <c r="AG24" i="12"/>
  <c r="AO10" i="91"/>
  <c r="AR46" i="91"/>
  <c r="AI21" i="12" s="1"/>
  <c r="AP46" i="91"/>
  <c r="AS46" i="91" s="1"/>
  <c r="AP16" i="91"/>
  <c r="AS16" i="91" s="1"/>
  <c r="AP56" i="91"/>
  <c r="AS56" i="91" s="1"/>
  <c r="AP29" i="91"/>
  <c r="AS29" i="91" s="1"/>
  <c r="AP41" i="91"/>
  <c r="AS41" i="91" s="1"/>
  <c r="AO26" i="91"/>
  <c r="AO71" i="91"/>
  <c r="AO18" i="91"/>
  <c r="AO36" i="91"/>
  <c r="AO67" i="91"/>
  <c r="AO42" i="91"/>
  <c r="AO65" i="91"/>
  <c r="AO32" i="91"/>
  <c r="AO14" i="91"/>
  <c r="AP68" i="91"/>
  <c r="AO69" i="91"/>
  <c r="AO55" i="91"/>
  <c r="AO57" i="91"/>
  <c r="AJ7" i="91"/>
  <c r="AO51" i="91"/>
  <c r="AP43" i="91"/>
  <c r="AO61" i="91"/>
  <c r="AO64" i="91"/>
  <c r="AO52" i="91"/>
  <c r="AO21" i="91"/>
  <c r="AO73" i="91"/>
  <c r="AO25" i="91"/>
  <c r="AO11" i="91"/>
  <c r="AO63" i="91"/>
  <c r="AO58" i="91"/>
  <c r="AO13" i="91"/>
  <c r="AO59" i="91"/>
  <c r="AO48" i="91"/>
  <c r="AO33" i="91"/>
  <c r="AO23" i="91"/>
  <c r="AO22" i="91"/>
  <c r="AO19" i="91"/>
  <c r="AO60" i="91"/>
  <c r="AO15" i="91"/>
  <c r="AF94" i="91"/>
  <c r="AO27" i="91"/>
  <c r="AO62" i="91"/>
  <c r="AP24" i="91"/>
  <c r="AS24" i="91" s="1"/>
  <c r="AO30" i="91"/>
  <c r="R56" i="6"/>
  <c r="P58" i="6"/>
  <c r="AH94" i="89"/>
  <c r="AH2" i="89"/>
  <c r="AM84" i="88"/>
  <c r="AM85" i="88"/>
  <c r="AM82" i="88"/>
  <c r="AM88" i="88"/>
  <c r="AM91" i="88"/>
  <c r="AM89" i="88"/>
  <c r="AM86" i="88"/>
  <c r="AM90" i="88"/>
  <c r="AM83" i="88"/>
  <c r="AM87" i="88"/>
  <c r="CF53" i="12"/>
  <c r="CG53" i="12" s="1"/>
  <c r="CI53" i="12" s="1"/>
  <c r="CF54" i="12"/>
  <c r="CG54" i="12" s="1"/>
  <c r="CI54" i="12" s="1"/>
  <c r="CF52" i="12"/>
  <c r="CG52" i="12" s="1"/>
  <c r="CI52" i="12" s="1"/>
  <c r="CF55" i="12"/>
  <c r="CG55" i="12" s="1"/>
  <c r="CI55" i="12" s="1"/>
  <c r="CF51" i="12"/>
  <c r="CG51" i="12" s="1"/>
  <c r="CI51" i="12" s="1"/>
  <c r="BE5" i="55"/>
  <c r="AA29" i="52"/>
  <c r="AA33" i="52"/>
  <c r="N50" i="5"/>
  <c r="N48" i="5"/>
  <c r="N44" i="5"/>
  <c r="N51" i="5"/>
  <c r="N49" i="5"/>
  <c r="N47" i="5"/>
  <c r="N46" i="5"/>
  <c r="N45" i="5"/>
  <c r="N43" i="5"/>
  <c r="P61" i="6"/>
  <c r="M49" i="5"/>
  <c r="M45" i="5"/>
  <c r="M46" i="5"/>
  <c r="M47" i="5"/>
  <c r="M51" i="5"/>
  <c r="M50" i="5"/>
  <c r="M48" i="5"/>
  <c r="M43" i="5"/>
  <c r="M44" i="5"/>
  <c r="J23" i="5"/>
  <c r="J40" i="5"/>
  <c r="H51" i="5"/>
  <c r="J51" i="5"/>
  <c r="J46" i="5"/>
  <c r="L23" i="5"/>
  <c r="L47" i="5"/>
  <c r="L45" i="5"/>
  <c r="L49" i="5"/>
  <c r="L51" i="5"/>
  <c r="L50" i="5"/>
  <c r="L48" i="5"/>
  <c r="L43" i="5"/>
  <c r="L46" i="5"/>
  <c r="L44" i="5"/>
  <c r="J43" i="5"/>
  <c r="J48" i="5"/>
  <c r="J45" i="5"/>
  <c r="J50" i="5"/>
  <c r="J49" i="5"/>
  <c r="K50" i="5"/>
  <c r="K51" i="5"/>
  <c r="K23" i="5"/>
  <c r="K47" i="5"/>
  <c r="K46" i="5"/>
  <c r="K49" i="5"/>
  <c r="K43" i="5"/>
  <c r="K45" i="5"/>
  <c r="K44" i="5"/>
  <c r="K48" i="5"/>
  <c r="J47" i="5"/>
  <c r="J44" i="5"/>
  <c r="U40" i="6"/>
  <c r="R53" i="6"/>
  <c r="U54" i="6"/>
  <c r="AA34" i="52"/>
  <c r="U39" i="6"/>
  <c r="I51" i="5"/>
  <c r="I47" i="5"/>
  <c r="I48" i="5"/>
  <c r="I46" i="5"/>
  <c r="I43" i="5"/>
  <c r="I50" i="5"/>
  <c r="I45" i="5"/>
  <c r="I49" i="5"/>
  <c r="I44" i="5"/>
  <c r="R60" i="6"/>
  <c r="F46" i="5"/>
  <c r="D44" i="5"/>
  <c r="G50" i="5"/>
  <c r="G44" i="5"/>
  <c r="D46" i="5"/>
  <c r="D49" i="5"/>
  <c r="D47" i="5"/>
  <c r="G43" i="5"/>
  <c r="F47" i="5"/>
  <c r="G47" i="5"/>
  <c r="D50" i="5"/>
  <c r="G46" i="5"/>
  <c r="D51" i="5"/>
  <c r="G48" i="5"/>
  <c r="G49" i="5"/>
  <c r="G45" i="5"/>
  <c r="D43" i="5"/>
  <c r="G51" i="5"/>
  <c r="D45" i="5"/>
  <c r="D48" i="5"/>
  <c r="F49" i="5"/>
  <c r="H43" i="5"/>
  <c r="F51" i="5"/>
  <c r="F44" i="5"/>
  <c r="H44" i="5"/>
  <c r="F43" i="5"/>
  <c r="H45" i="5"/>
  <c r="F50" i="5"/>
  <c r="F23" i="5"/>
  <c r="H47" i="5"/>
  <c r="F48" i="5"/>
  <c r="F45" i="5"/>
  <c r="H23" i="5"/>
  <c r="H49" i="5"/>
  <c r="H46" i="5"/>
  <c r="P21" i="5"/>
  <c r="P38" i="5"/>
  <c r="H48" i="5"/>
  <c r="H50" i="5"/>
  <c r="E51" i="5"/>
  <c r="E44" i="5"/>
  <c r="E48" i="5"/>
  <c r="E49" i="5"/>
  <c r="E50" i="5"/>
  <c r="E47" i="5"/>
  <c r="E46" i="5"/>
  <c r="E43" i="5"/>
  <c r="E45" i="5"/>
  <c r="R47" i="6"/>
  <c r="R38" i="6"/>
  <c r="P36" i="6"/>
  <c r="R31" i="6"/>
  <c r="R51" i="6"/>
  <c r="AI24" i="91" l="1"/>
  <c r="AJ24" i="91" s="1"/>
  <c r="AI41" i="91"/>
  <c r="AJ41" i="91" s="1"/>
  <c r="AI24" i="12"/>
  <c r="AI16" i="91"/>
  <c r="AJ16" i="91" s="1"/>
  <c r="AI12" i="12"/>
  <c r="AI56" i="91"/>
  <c r="AJ56" i="91" s="1"/>
  <c r="AI5" i="12"/>
  <c r="AR32" i="91"/>
  <c r="AG41" i="12"/>
  <c r="AP23" i="91"/>
  <c r="AG18" i="12"/>
  <c r="AR64" i="91"/>
  <c r="AG42" i="12"/>
  <c r="AR42" i="91"/>
  <c r="AG50" i="12"/>
  <c r="AR14" i="91"/>
  <c r="AG10" i="12"/>
  <c r="AR52" i="91"/>
  <c r="AG33" i="12"/>
  <c r="AR10" i="91"/>
  <c r="AG7" i="12"/>
  <c r="F53" i="29" s="1"/>
  <c r="F56" i="29" s="1"/>
  <c r="AR48" i="91"/>
  <c r="AI30" i="12" s="1"/>
  <c r="AG30" i="12"/>
  <c r="AR36" i="91"/>
  <c r="AG46" i="12"/>
  <c r="AR60" i="91"/>
  <c r="AG29" i="12"/>
  <c r="AR19" i="91"/>
  <c r="AG14" i="12"/>
  <c r="AR65" i="91"/>
  <c r="AG44" i="12"/>
  <c r="AR33" i="91"/>
  <c r="AG37" i="12"/>
  <c r="AR30" i="91"/>
  <c r="AI26" i="12" s="1"/>
  <c r="AG26" i="12"/>
  <c r="AR51" i="91"/>
  <c r="AI32" i="12" s="1"/>
  <c r="AG32" i="12"/>
  <c r="AR18" i="91"/>
  <c r="AI13" i="12" s="1"/>
  <c r="AG13" i="12"/>
  <c r="AR13" i="91"/>
  <c r="AG9" i="12"/>
  <c r="AR71" i="91"/>
  <c r="AG56" i="12"/>
  <c r="AR22" i="91"/>
  <c r="AG17" i="12"/>
  <c r="AR61" i="91"/>
  <c r="AI35" i="12" s="1"/>
  <c r="AG35" i="12"/>
  <c r="AR59" i="91"/>
  <c r="AG28" i="12"/>
  <c r="AR62" i="91"/>
  <c r="AG40" i="12"/>
  <c r="AR58" i="91"/>
  <c r="AG27" i="12"/>
  <c r="AP57" i="91"/>
  <c r="AG6" i="12"/>
  <c r="AR26" i="91"/>
  <c r="AG22" i="12"/>
  <c r="AR67" i="91"/>
  <c r="AI43" i="12" s="1"/>
  <c r="AG43" i="12"/>
  <c r="AR27" i="91"/>
  <c r="AG23" i="12"/>
  <c r="AR63" i="91"/>
  <c r="AG39" i="12"/>
  <c r="AR55" i="91"/>
  <c r="AG36" i="12"/>
  <c r="AR73" i="91"/>
  <c r="AG57" i="12"/>
  <c r="AR21" i="91"/>
  <c r="AI16" i="12" s="1"/>
  <c r="AG16" i="12"/>
  <c r="AR11" i="91"/>
  <c r="AG8" i="12"/>
  <c r="AR69" i="91"/>
  <c r="AG47" i="12"/>
  <c r="AP15" i="91"/>
  <c r="AG11" i="12"/>
  <c r="AR25" i="91"/>
  <c r="AG20" i="12"/>
  <c r="AP10" i="91"/>
  <c r="AS10" i="91" s="1"/>
  <c r="AI46" i="91"/>
  <c r="AJ46" i="91" s="1"/>
  <c r="AP52" i="91"/>
  <c r="AS52" i="91" s="1"/>
  <c r="AP13" i="91"/>
  <c r="AS13" i="91" s="1"/>
  <c r="AP69" i="91"/>
  <c r="AS69" i="91" s="1"/>
  <c r="AP27" i="91"/>
  <c r="AS27" i="91" s="1"/>
  <c r="AP33" i="91"/>
  <c r="AS33" i="91" s="1"/>
  <c r="AP64" i="91"/>
  <c r="AS64" i="91" s="1"/>
  <c r="AP63" i="91"/>
  <c r="AS63" i="91" s="1"/>
  <c r="AP19" i="91"/>
  <c r="AS19" i="91" s="1"/>
  <c r="AP61" i="91"/>
  <c r="AS61" i="91" s="1"/>
  <c r="AP55" i="91"/>
  <c r="AS55" i="91" s="1"/>
  <c r="AP71" i="91"/>
  <c r="AS71" i="91" s="1"/>
  <c r="AP26" i="91"/>
  <c r="AS26" i="91" s="1"/>
  <c r="AP11" i="91"/>
  <c r="AS11" i="91" s="1"/>
  <c r="AP36" i="91"/>
  <c r="AS36" i="91" s="1"/>
  <c r="AP51" i="91"/>
  <c r="AS51" i="91" s="1"/>
  <c r="AP18" i="91"/>
  <c r="AS18" i="91" s="1"/>
  <c r="AP48" i="91"/>
  <c r="AS48" i="91" s="1"/>
  <c r="AP14" i="91"/>
  <c r="AS14" i="91" s="1"/>
  <c r="AP22" i="91"/>
  <c r="AS22" i="91" s="1"/>
  <c r="AP60" i="91"/>
  <c r="AS60" i="91" s="1"/>
  <c r="AP59" i="91"/>
  <c r="AS59" i="91" s="1"/>
  <c r="AP32" i="91"/>
  <c r="AS32" i="91" s="1"/>
  <c r="AP62" i="91"/>
  <c r="AS62" i="91" s="1"/>
  <c r="AP65" i="91"/>
  <c r="AS65" i="91" s="1"/>
  <c r="AP58" i="91"/>
  <c r="AS58" i="91" s="1"/>
  <c r="AP21" i="91"/>
  <c r="AS21" i="91" s="1"/>
  <c r="AP67" i="91"/>
  <c r="AS67" i="91" s="1"/>
  <c r="AP30" i="91"/>
  <c r="AS30" i="91" s="1"/>
  <c r="AP25" i="91"/>
  <c r="AS25" i="91" s="1"/>
  <c r="AO4" i="91"/>
  <c r="AP73" i="91"/>
  <c r="AS73" i="91" s="1"/>
  <c r="AP42" i="91"/>
  <c r="AS42" i="91" s="1"/>
  <c r="R58" i="6"/>
  <c r="U56" i="6"/>
  <c r="CI4" i="12"/>
  <c r="CL31" i="12"/>
  <c r="CM31" i="12" s="1"/>
  <c r="CF31" i="12"/>
  <c r="CG31" i="12" s="1"/>
  <c r="CH31" i="12" s="1"/>
  <c r="CL34" i="12"/>
  <c r="CM34" i="12" s="1"/>
  <c r="CF34" i="12"/>
  <c r="CG34" i="12" s="1"/>
  <c r="CH34" i="12" s="1"/>
  <c r="AA30" i="52"/>
  <c r="N52" i="5"/>
  <c r="R61" i="6"/>
  <c r="M52" i="5"/>
  <c r="P36" i="29"/>
  <c r="L52" i="5"/>
  <c r="K52" i="5"/>
  <c r="J52" i="5"/>
  <c r="U53" i="6"/>
  <c r="L45" i="6"/>
  <c r="K45" i="6"/>
  <c r="I52" i="5"/>
  <c r="P47" i="5"/>
  <c r="G52" i="5"/>
  <c r="P44" i="5"/>
  <c r="D52" i="5"/>
  <c r="P51" i="5"/>
  <c r="H52" i="5"/>
  <c r="P49" i="5"/>
  <c r="P50" i="5"/>
  <c r="F52" i="5"/>
  <c r="P48" i="5"/>
  <c r="P45" i="5"/>
  <c r="P46" i="5"/>
  <c r="E52" i="5"/>
  <c r="P43" i="5"/>
  <c r="U47" i="6"/>
  <c r="U51" i="6"/>
  <c r="R36" i="6"/>
  <c r="U31" i="6"/>
  <c r="F9" i="5" l="1"/>
  <c r="F40" i="5" s="1"/>
  <c r="AI18" i="91"/>
  <c r="AJ18" i="91" s="1"/>
  <c r="AI21" i="91"/>
  <c r="AJ21" i="91" s="1"/>
  <c r="AI48" i="91"/>
  <c r="AJ48" i="91" s="1"/>
  <c r="AI30" i="91"/>
  <c r="AJ30" i="91" s="1"/>
  <c r="AI36" i="91"/>
  <c r="AJ36" i="91" s="1"/>
  <c r="AI46" i="12"/>
  <c r="AI69" i="91"/>
  <c r="AJ69" i="91" s="1"/>
  <c r="AI47" i="12"/>
  <c r="AI27" i="91"/>
  <c r="AJ27" i="91" s="1"/>
  <c r="AI23" i="12"/>
  <c r="AI59" i="91"/>
  <c r="AJ59" i="91" s="1"/>
  <c r="AI28" i="12"/>
  <c r="AI64" i="91"/>
  <c r="AJ64" i="91" s="1"/>
  <c r="AI42" i="12"/>
  <c r="AI11" i="91"/>
  <c r="AJ11" i="91" s="1"/>
  <c r="AI8" i="12"/>
  <c r="AI67" i="91"/>
  <c r="AJ67" i="91" s="1"/>
  <c r="AI61" i="91"/>
  <c r="AJ61" i="91" s="1"/>
  <c r="AI26" i="91"/>
  <c r="AJ26" i="91" s="1"/>
  <c r="AI22" i="12"/>
  <c r="AI22" i="91"/>
  <c r="AJ22" i="91" s="1"/>
  <c r="AI17" i="12"/>
  <c r="AI33" i="91"/>
  <c r="AJ33" i="91" s="1"/>
  <c r="AI37" i="12"/>
  <c r="AI10" i="91"/>
  <c r="AJ10" i="91" s="1"/>
  <c r="AI7" i="12"/>
  <c r="AI32" i="91"/>
  <c r="AJ32" i="91" s="1"/>
  <c r="AI41" i="12"/>
  <c r="AI73" i="91"/>
  <c r="AJ73" i="91" s="1"/>
  <c r="AI57" i="12"/>
  <c r="AI71" i="91"/>
  <c r="AJ71" i="91" s="1"/>
  <c r="AI56" i="12"/>
  <c r="AI65" i="91"/>
  <c r="AJ65" i="91" s="1"/>
  <c r="AI44" i="12"/>
  <c r="AI52" i="91"/>
  <c r="AJ52" i="91" s="1"/>
  <c r="AI33" i="12"/>
  <c r="AG3" i="12"/>
  <c r="AI25" i="91"/>
  <c r="AJ25" i="91" s="1"/>
  <c r="AI20" i="12"/>
  <c r="AI55" i="91"/>
  <c r="AJ55" i="91" s="1"/>
  <c r="AI36" i="12"/>
  <c r="AI58" i="91"/>
  <c r="AJ58" i="91" s="1"/>
  <c r="AI27" i="12"/>
  <c r="AI13" i="91"/>
  <c r="AJ13" i="91" s="1"/>
  <c r="AI9" i="12"/>
  <c r="AI19" i="91"/>
  <c r="AJ19" i="91" s="1"/>
  <c r="AI14" i="12"/>
  <c r="AI14" i="91"/>
  <c r="AJ14" i="91" s="1"/>
  <c r="AI10" i="12"/>
  <c r="AI51" i="91"/>
  <c r="AJ51" i="91" s="1"/>
  <c r="AI63" i="91"/>
  <c r="AJ63" i="91" s="1"/>
  <c r="AI39" i="12"/>
  <c r="AI62" i="91"/>
  <c r="AJ62" i="91" s="1"/>
  <c r="AI40" i="12"/>
  <c r="AI60" i="91"/>
  <c r="AJ60" i="91" s="1"/>
  <c r="AI29" i="12"/>
  <c r="AI42" i="91"/>
  <c r="AJ42" i="91" s="1"/>
  <c r="AI50" i="12"/>
  <c r="AP4" i="91"/>
  <c r="CN31" i="12"/>
  <c r="CO31" i="12"/>
  <c r="CQ31" i="12"/>
  <c r="CN34" i="12"/>
  <c r="CQ34" i="12"/>
  <c r="CO34" i="12"/>
  <c r="R36" i="29"/>
  <c r="M45" i="6"/>
  <c r="P52" i="5"/>
  <c r="I49" i="6"/>
  <c r="H49" i="6"/>
  <c r="D49" i="6"/>
  <c r="F49" i="6"/>
  <c r="G49" i="6"/>
  <c r="E49" i="6"/>
  <c r="R49" i="6"/>
  <c r="P49" i="6"/>
  <c r="M49" i="6"/>
  <c r="N49" i="6"/>
  <c r="O49" i="6"/>
  <c r="K49" i="6"/>
  <c r="L49" i="6"/>
  <c r="J49" i="6"/>
  <c r="Q49" i="6"/>
  <c r="Q63" i="6" s="1"/>
  <c r="J56" i="29"/>
  <c r="K56" i="29" l="1"/>
  <c r="T42" i="6"/>
  <c r="U42" i="6" s="1"/>
  <c r="N45" i="6"/>
  <c r="O45" i="6" l="1"/>
  <c r="T43" i="6"/>
  <c r="P43" i="6" l="1"/>
  <c r="I53" i="29" l="1"/>
  <c r="R43" i="6"/>
  <c r="P45" i="6"/>
  <c r="AY3" i="12"/>
  <c r="I9" i="5" l="1"/>
  <c r="I40" i="5" s="1"/>
  <c r="I56" i="29"/>
  <c r="U43" i="6"/>
  <c r="R45" i="6"/>
  <c r="I23" i="5" l="1"/>
  <c r="AA40" i="52" l="1"/>
  <c r="T38" i="6" l="1"/>
  <c r="U38" i="6" s="1"/>
  <c r="T5" i="41" l="1"/>
  <c r="N53" i="29" l="1"/>
  <c r="BX3" i="12" l="1"/>
  <c r="N9" i="5"/>
  <c r="N23" i="5" s="1"/>
  <c r="N56" i="29"/>
  <c r="N40" i="5" l="1"/>
  <c r="M53" i="29" l="1"/>
  <c r="M9" i="5" l="1"/>
  <c r="M56" i="29"/>
  <c r="M23" i="5" l="1"/>
  <c r="M40" i="5"/>
  <c r="BS3" i="12"/>
  <c r="U97" i="88" l="1"/>
  <c r="U100" i="88" s="1"/>
  <c r="U94" i="88"/>
  <c r="CC3" i="12" l="1"/>
  <c r="CI6" i="11" l="1"/>
  <c r="CI7" i="11" l="1"/>
  <c r="CI8" i="11" l="1"/>
  <c r="CH7" i="11"/>
  <c r="CH8" i="11" l="1"/>
  <c r="CL7" i="11"/>
  <c r="CF7" i="11"/>
  <c r="CJ7" i="11"/>
  <c r="CK7" i="11"/>
  <c r="CG7" i="11"/>
  <c r="CE7" i="11"/>
  <c r="CM7" i="11"/>
  <c r="CI9" i="11" l="1"/>
  <c r="CH9" i="11"/>
  <c r="CK8" i="11"/>
  <c r="CG8" i="11"/>
  <c r="CE8" i="11"/>
  <c r="CM8" i="11"/>
  <c r="CJ8" i="11"/>
  <c r="CF8" i="11"/>
  <c r="CL8" i="11"/>
  <c r="CM9" i="11" l="1"/>
  <c r="CK9" i="11"/>
  <c r="CG9" i="11"/>
  <c r="CE9" i="11"/>
  <c r="CJ9" i="11"/>
  <c r="CL9" i="11"/>
  <c r="CF9" i="11"/>
  <c r="CI29" i="11" l="1"/>
  <c r="CI61" i="11"/>
  <c r="CI47" i="11"/>
  <c r="CI86" i="11"/>
  <c r="CI58" i="11"/>
  <c r="CI84" i="11"/>
  <c r="CI33" i="11"/>
  <c r="CI66" i="11"/>
  <c r="CI15" i="11"/>
  <c r="CI17" i="11"/>
  <c r="CI52" i="11"/>
  <c r="CI80" i="11"/>
  <c r="CI13" i="11"/>
  <c r="CI42" i="11"/>
  <c r="CI75" i="11"/>
  <c r="CI48" i="11"/>
  <c r="CI50" i="11"/>
  <c r="CI59" i="11"/>
  <c r="CI28" i="11"/>
  <c r="CI31" i="11"/>
  <c r="CI78" i="11"/>
  <c r="CI27" i="11"/>
  <c r="CI22" i="11"/>
  <c r="CI24" i="11"/>
  <c r="CI55" i="11"/>
  <c r="CI23" i="11"/>
  <c r="CI32" i="11"/>
  <c r="CI54" i="11"/>
  <c r="CI73" i="11"/>
  <c r="CI67" i="11"/>
  <c r="CI40" i="11"/>
  <c r="CI77" i="11"/>
  <c r="CI82" i="11"/>
  <c r="CI44" i="11"/>
  <c r="CI49" i="11"/>
  <c r="CI76" i="11"/>
  <c r="CI19" i="11"/>
  <c r="CI37" i="11"/>
  <c r="CI39" i="11"/>
  <c r="CI57" i="11"/>
  <c r="CI68" i="11"/>
  <c r="CI38" i="11"/>
  <c r="CI74" i="11"/>
  <c r="CI56" i="11"/>
  <c r="CI20" i="11"/>
  <c r="CI35" i="11"/>
  <c r="CI62" i="11"/>
  <c r="CI26" i="11"/>
  <c r="CI81" i="11"/>
  <c r="CI79" i="11"/>
  <c r="CI21" i="11"/>
  <c r="CI25" i="11"/>
  <c r="CI43" i="11"/>
  <c r="CI36" i="11"/>
  <c r="CI14" i="11"/>
  <c r="CI65" i="11"/>
  <c r="CI16" i="11"/>
  <c r="CI83" i="11"/>
  <c r="CI18" i="11"/>
  <c r="CI60" i="11"/>
  <c r="CI69" i="11"/>
  <c r="CI46" i="11"/>
  <c r="CI70" i="11"/>
  <c r="CI51" i="11"/>
  <c r="CI45" i="11"/>
  <c r="CI53" i="11"/>
  <c r="CI64" i="11"/>
  <c r="CI11" i="11"/>
  <c r="CI85" i="11"/>
  <c r="CI71" i="11"/>
  <c r="CI34" i="11"/>
  <c r="CI63" i="11"/>
  <c r="CH65" i="11"/>
  <c r="CH45" i="11"/>
  <c r="CH15" i="11"/>
  <c r="CH77" i="11"/>
  <c r="CH40" i="11"/>
  <c r="CH85" i="11"/>
  <c r="CH86" i="11"/>
  <c r="CH74" i="11"/>
  <c r="CH46" i="11"/>
  <c r="CH20" i="11"/>
  <c r="CH52" i="11"/>
  <c r="CH42" i="11"/>
  <c r="CH64" i="11"/>
  <c r="CH34" i="11"/>
  <c r="CH25" i="11"/>
  <c r="CH35" i="11"/>
  <c r="CH33" i="11"/>
  <c r="CH73" i="11"/>
  <c r="CH47" i="11"/>
  <c r="CH75" i="11"/>
  <c r="CH48" i="11"/>
  <c r="CH62" i="11"/>
  <c r="CH18" i="11"/>
  <c r="CH38" i="11"/>
  <c r="CH54" i="11"/>
  <c r="CH67" i="11"/>
  <c r="CH79" i="11"/>
  <c r="CH19" i="11"/>
  <c r="CH31" i="11"/>
  <c r="CH66" i="11"/>
  <c r="CH50" i="11"/>
  <c r="CH78" i="11"/>
  <c r="CH29" i="11"/>
  <c r="CH49" i="11"/>
  <c r="CH16" i="11"/>
  <c r="CH44" i="11"/>
  <c r="CH81" i="11"/>
  <c r="CH76" i="11"/>
  <c r="CH51" i="11"/>
  <c r="CH24" i="11"/>
  <c r="CH22" i="11"/>
  <c r="CH59" i="11"/>
  <c r="CH21" i="11"/>
  <c r="CH53" i="11"/>
  <c r="CH28" i="11"/>
  <c r="CH26" i="11"/>
  <c r="CH37" i="11"/>
  <c r="CH58" i="11"/>
  <c r="CH39" i="11"/>
  <c r="CH68" i="11"/>
  <c r="CH43" i="11"/>
  <c r="CH61" i="11"/>
  <c r="CH83" i="11"/>
  <c r="CH60" i="11"/>
  <c r="CH36" i="11"/>
  <c r="CH13" i="11"/>
  <c r="CH11" i="11"/>
  <c r="CH57" i="11"/>
  <c r="CH82" i="11"/>
  <c r="CH69" i="11"/>
  <c r="CH84" i="11"/>
  <c r="CH23" i="11"/>
  <c r="CH71" i="11"/>
  <c r="CH32" i="11"/>
  <c r="CH55" i="11"/>
  <c r="CH14" i="11"/>
  <c r="CH27" i="11"/>
  <c r="CH80" i="11"/>
  <c r="CH70" i="11"/>
  <c r="CH56" i="11"/>
  <c r="CH17" i="11"/>
  <c r="CH12" i="11"/>
  <c r="CH63" i="11"/>
  <c r="CG37" i="11"/>
  <c r="CG40" i="11"/>
  <c r="CF38" i="11"/>
  <c r="CF47" i="11"/>
  <c r="CF44" i="11"/>
  <c r="CF37" i="11"/>
  <c r="CF39" i="11"/>
  <c r="CF46" i="11"/>
  <c r="CG39" i="11"/>
  <c r="CG38" i="11"/>
  <c r="CF43" i="11"/>
  <c r="CF45" i="11"/>
  <c r="CG44" i="11"/>
  <c r="CG42" i="11"/>
  <c r="CF42" i="11"/>
  <c r="CG43" i="11"/>
  <c r="CF6" i="11"/>
  <c r="CH10" i="11"/>
  <c r="P72" i="6"/>
  <c r="P71" i="6"/>
  <c r="CI30" i="11" l="1"/>
  <c r="CI72" i="11"/>
  <c r="CH30" i="11"/>
  <c r="CI10" i="11"/>
  <c r="P68" i="6" s="1"/>
  <c r="CI12" i="11"/>
  <c r="CI41" i="11"/>
  <c r="CH41" i="11"/>
  <c r="CH72" i="11"/>
  <c r="CF41" i="11"/>
  <c r="CF40" i="11"/>
  <c r="CG55" i="11"/>
  <c r="CE55" i="11"/>
  <c r="CM55" i="11"/>
  <c r="CK55" i="11"/>
  <c r="E71" i="6"/>
  <c r="D71" i="6"/>
  <c r="O71" i="6"/>
  <c r="I71" i="6"/>
  <c r="K71" i="6"/>
  <c r="L71" i="6"/>
  <c r="N71" i="6"/>
  <c r="H71" i="6"/>
  <c r="J71" i="6"/>
  <c r="G71" i="6"/>
  <c r="F71" i="6"/>
  <c r="R71" i="6"/>
  <c r="M71" i="6"/>
  <c r="CG76" i="11"/>
  <c r="CE76" i="11"/>
  <c r="CM76" i="11"/>
  <c r="CK76" i="11"/>
  <c r="CM71" i="11"/>
  <c r="CK71" i="11"/>
  <c r="CG71" i="11"/>
  <c r="CE71" i="11"/>
  <c r="CG67" i="11"/>
  <c r="CE67" i="11"/>
  <c r="CM67" i="11"/>
  <c r="CK67" i="11"/>
  <c r="CF49" i="11"/>
  <c r="CL49" i="11"/>
  <c r="CJ49" i="11"/>
  <c r="CG26" i="11"/>
  <c r="CM26" i="11"/>
  <c r="CK26" i="11"/>
  <c r="CE26" i="11"/>
  <c r="CM27" i="11"/>
  <c r="CK27" i="11"/>
  <c r="CG27" i="11"/>
  <c r="CE27" i="11"/>
  <c r="CL10" i="11"/>
  <c r="CJ10" i="11"/>
  <c r="CF10" i="11"/>
  <c r="J72" i="6"/>
  <c r="G72" i="6"/>
  <c r="O72" i="6"/>
  <c r="N72" i="6"/>
  <c r="L72" i="6"/>
  <c r="I72" i="6"/>
  <c r="F72" i="6"/>
  <c r="R72" i="6"/>
  <c r="E72" i="6"/>
  <c r="K72" i="6"/>
  <c r="M72" i="6"/>
  <c r="H72" i="6"/>
  <c r="D72" i="6"/>
  <c r="CM36" i="11"/>
  <c r="CG36" i="11"/>
  <c r="CE36" i="11"/>
  <c r="CK36" i="11"/>
  <c r="CK57" i="11"/>
  <c r="CG57" i="11"/>
  <c r="CE57" i="11"/>
  <c r="CM57" i="11"/>
  <c r="CE44" i="11"/>
  <c r="CM44" i="11"/>
  <c r="CK44" i="11"/>
  <c r="CG21" i="11"/>
  <c r="CE21" i="11"/>
  <c r="CM21" i="11"/>
  <c r="CK21" i="11"/>
  <c r="CG15" i="11"/>
  <c r="CE15" i="11"/>
  <c r="CM15" i="11"/>
  <c r="CK15" i="11"/>
  <c r="CJ51" i="11"/>
  <c r="CF51" i="11"/>
  <c r="CL51" i="11"/>
  <c r="CL73" i="11"/>
  <c r="CJ73" i="11"/>
  <c r="CF73" i="11"/>
  <c r="CL32" i="11"/>
  <c r="CF32" i="11"/>
  <c r="CJ32" i="11"/>
  <c r="CG80" i="11"/>
  <c r="CE80" i="11"/>
  <c r="CM80" i="11"/>
  <c r="CK80" i="11"/>
  <c r="CG33" i="11"/>
  <c r="CE33" i="11"/>
  <c r="CM33" i="11"/>
  <c r="CK33" i="11"/>
  <c r="CL53" i="11"/>
  <c r="CJ53" i="11"/>
  <c r="CF53" i="11"/>
  <c r="CE32" i="11"/>
  <c r="CM32" i="11"/>
  <c r="CK32" i="11"/>
  <c r="CG32" i="11"/>
  <c r="CM78" i="11"/>
  <c r="CK78" i="11"/>
  <c r="CG78" i="11"/>
  <c r="CE78" i="11"/>
  <c r="CG20" i="11"/>
  <c r="CK20" i="11"/>
  <c r="CE20" i="11"/>
  <c r="CM20" i="11"/>
  <c r="CJ63" i="11"/>
  <c r="CF63" i="11"/>
  <c r="CL63" i="11"/>
  <c r="CJ82" i="11"/>
  <c r="CF82" i="11"/>
  <c r="CL82" i="11"/>
  <c r="CL38" i="11"/>
  <c r="CJ38" i="11"/>
  <c r="CK63" i="11"/>
  <c r="CG63" i="11"/>
  <c r="CE63" i="11"/>
  <c r="CM63" i="11"/>
  <c r="CM13" i="11"/>
  <c r="CK13" i="11"/>
  <c r="CG13" i="11"/>
  <c r="CE13" i="11"/>
  <c r="CJ77" i="11"/>
  <c r="CF77" i="11"/>
  <c r="CL77" i="11"/>
  <c r="CL17" i="11"/>
  <c r="CF17" i="11"/>
  <c r="CJ17" i="11"/>
  <c r="CE79" i="11"/>
  <c r="CM79" i="11"/>
  <c r="CK79" i="11"/>
  <c r="CG79" i="11"/>
  <c r="CL52" i="11"/>
  <c r="CJ52" i="11"/>
  <c r="CF52" i="11"/>
  <c r="CF33" i="11"/>
  <c r="CL33" i="11"/>
  <c r="CJ33" i="11"/>
  <c r="CL66" i="11"/>
  <c r="CJ66" i="11"/>
  <c r="CF66" i="11"/>
  <c r="CL36" i="11"/>
  <c r="CF36" i="11"/>
  <c r="CJ36" i="11"/>
  <c r="CM53" i="11"/>
  <c r="CK53" i="11"/>
  <c r="CG53" i="11"/>
  <c r="CE53" i="11"/>
  <c r="CJ34" i="11"/>
  <c r="CL34" i="11"/>
  <c r="CF34" i="11"/>
  <c r="CF81" i="11"/>
  <c r="CL81" i="11"/>
  <c r="CJ81" i="11"/>
  <c r="CL59" i="11"/>
  <c r="CJ59" i="11"/>
  <c r="CF59" i="11"/>
  <c r="CL83" i="11"/>
  <c r="CJ83" i="11"/>
  <c r="CF83" i="11"/>
  <c r="CE43" i="11"/>
  <c r="CM43" i="11"/>
  <c r="CK43" i="11"/>
  <c r="CM83" i="11"/>
  <c r="CK83" i="11"/>
  <c r="CG83" i="11"/>
  <c r="CE83" i="11"/>
  <c r="CL79" i="11"/>
  <c r="CJ79" i="11"/>
  <c r="CF79" i="11"/>
  <c r="CL29" i="11"/>
  <c r="CJ29" i="11"/>
  <c r="CF29" i="11"/>
  <c r="CL74" i="11"/>
  <c r="CJ74" i="11"/>
  <c r="CF74" i="11"/>
  <c r="CJ13" i="11"/>
  <c r="CL13" i="11"/>
  <c r="CF13" i="11"/>
  <c r="CL43" i="11"/>
  <c r="CJ43" i="11"/>
  <c r="CJ21" i="11"/>
  <c r="CF21" i="11"/>
  <c r="CL21" i="11"/>
  <c r="CF76" i="11"/>
  <c r="CL76" i="11"/>
  <c r="CJ76" i="11"/>
  <c r="CK45" i="11"/>
  <c r="CG45" i="11"/>
  <c r="CE45" i="11"/>
  <c r="CM45" i="11"/>
  <c r="CK22" i="11"/>
  <c r="CM22" i="11"/>
  <c r="CG22" i="11"/>
  <c r="CE22" i="11"/>
  <c r="CJ31" i="11"/>
  <c r="CL31" i="11"/>
  <c r="CF31" i="11"/>
  <c r="CM10" i="11"/>
  <c r="CK10" i="11"/>
  <c r="CG10" i="11"/>
  <c r="CE10" i="11"/>
  <c r="CE54" i="11"/>
  <c r="CM54" i="11"/>
  <c r="CK54" i="11"/>
  <c r="CG54" i="11"/>
  <c r="CG62" i="11"/>
  <c r="CE62" i="11"/>
  <c r="CM62" i="11"/>
  <c r="CK62" i="11"/>
  <c r="CM73" i="11"/>
  <c r="CK73" i="11"/>
  <c r="CG73" i="11"/>
  <c r="CE73" i="11"/>
  <c r="CK51" i="11"/>
  <c r="CG51" i="11"/>
  <c r="CE51" i="11"/>
  <c r="CM51" i="11"/>
  <c r="CF26" i="11"/>
  <c r="CL26" i="11"/>
  <c r="CJ26" i="11"/>
  <c r="CG86" i="11"/>
  <c r="CE86" i="11"/>
  <c r="CM86" i="11"/>
  <c r="CK86" i="11"/>
  <c r="CL58" i="11"/>
  <c r="CJ58" i="11"/>
  <c r="CF58" i="11"/>
  <c r="CE48" i="11"/>
  <c r="CM48" i="11"/>
  <c r="CK48" i="11"/>
  <c r="CG48" i="11"/>
  <c r="CJ45" i="11"/>
  <c r="CL45" i="11"/>
  <c r="CF67" i="11"/>
  <c r="CL67" i="11"/>
  <c r="CJ67" i="11"/>
  <c r="CF20" i="11"/>
  <c r="CL20" i="11"/>
  <c r="CJ20" i="11"/>
  <c r="CE85" i="11"/>
  <c r="CM85" i="11"/>
  <c r="CK85" i="11"/>
  <c r="CG85" i="11"/>
  <c r="CL19" i="11"/>
  <c r="CF19" i="11"/>
  <c r="CJ19" i="11"/>
  <c r="CK77" i="11"/>
  <c r="CG77" i="11"/>
  <c r="CE77" i="11"/>
  <c r="CM77" i="11"/>
  <c r="CL54" i="11"/>
  <c r="CJ54" i="11"/>
  <c r="CF54" i="11"/>
  <c r="CM52" i="11"/>
  <c r="CK52" i="11"/>
  <c r="CG52" i="11"/>
  <c r="CE52" i="11"/>
  <c r="CF16" i="11"/>
  <c r="CL16" i="11"/>
  <c r="CJ16" i="11"/>
  <c r="CF75" i="11"/>
  <c r="CL75" i="11"/>
  <c r="CJ75" i="11"/>
  <c r="CK16" i="11"/>
  <c r="CM16" i="11"/>
  <c r="CG16" i="11"/>
  <c r="CE16" i="11"/>
  <c r="CM64" i="11"/>
  <c r="CK64" i="11"/>
  <c r="CG64" i="11"/>
  <c r="CE64" i="11"/>
  <c r="CM31" i="11"/>
  <c r="CK31" i="11"/>
  <c r="CG31" i="11"/>
  <c r="CE31" i="11"/>
  <c r="CG75" i="11"/>
  <c r="CE75" i="11"/>
  <c r="CM75" i="11"/>
  <c r="CK75" i="11"/>
  <c r="CG11" i="11"/>
  <c r="CE11" i="11"/>
  <c r="CM11" i="11"/>
  <c r="CK11" i="11"/>
  <c r="CL14" i="11"/>
  <c r="CF14" i="11"/>
  <c r="CJ14" i="11"/>
  <c r="CM40" i="11"/>
  <c r="CK40" i="11"/>
  <c r="CE40" i="11"/>
  <c r="CF50" i="11"/>
  <c r="CL50" i="11"/>
  <c r="CJ50" i="11"/>
  <c r="CF68" i="11"/>
  <c r="CL68" i="11"/>
  <c r="CJ68" i="11"/>
  <c r="CE25" i="11"/>
  <c r="CG25" i="11"/>
  <c r="CK25" i="11"/>
  <c r="CM25" i="11"/>
  <c r="CK35" i="11"/>
  <c r="CM35" i="11"/>
  <c r="CG35" i="11"/>
  <c r="CE35" i="11"/>
  <c r="CL42" i="11"/>
  <c r="CJ42" i="11"/>
  <c r="CL60" i="11"/>
  <c r="CJ60" i="11"/>
  <c r="CF60" i="11"/>
  <c r="CE74" i="11"/>
  <c r="CM74" i="11"/>
  <c r="CK74" i="11"/>
  <c r="CG74" i="11"/>
  <c r="CM47" i="11"/>
  <c r="CK47" i="11"/>
  <c r="CG47" i="11"/>
  <c r="CE47" i="11"/>
  <c r="CE66" i="11"/>
  <c r="CM66" i="11"/>
  <c r="CK66" i="11"/>
  <c r="CG66" i="11"/>
  <c r="CG12" i="11"/>
  <c r="CE12" i="11"/>
  <c r="CM12" i="11"/>
  <c r="CK12" i="11"/>
  <c r="CE60" i="11"/>
  <c r="CM60" i="11"/>
  <c r="CK60" i="11"/>
  <c r="CG60" i="11"/>
  <c r="CK69" i="11"/>
  <c r="CG69" i="11"/>
  <c r="CE69" i="11"/>
  <c r="CM69" i="11"/>
  <c r="CE38" i="11"/>
  <c r="CM38" i="11"/>
  <c r="CK38" i="11"/>
  <c r="CL39" i="11"/>
  <c r="CJ39" i="11"/>
  <c r="CE14" i="11"/>
  <c r="CG14" i="11"/>
  <c r="CM14" i="11"/>
  <c r="CK14" i="11"/>
  <c r="CJ18" i="11"/>
  <c r="CL18" i="11"/>
  <c r="CF18" i="11"/>
  <c r="CL23" i="11"/>
  <c r="CJ23" i="11"/>
  <c r="CF23" i="11"/>
  <c r="CL48" i="11"/>
  <c r="CJ48" i="11"/>
  <c r="CF48" i="11"/>
  <c r="CG61" i="11"/>
  <c r="CE61" i="11"/>
  <c r="CM61" i="11"/>
  <c r="CK61" i="11"/>
  <c r="CG49" i="11"/>
  <c r="CE49" i="11"/>
  <c r="CM49" i="11"/>
  <c r="CK49" i="11"/>
  <c r="CM23" i="11"/>
  <c r="CK23" i="11"/>
  <c r="CG23" i="11"/>
  <c r="CE23" i="11"/>
  <c r="CJ37" i="11"/>
  <c r="CL37" i="11"/>
  <c r="CK24" i="11"/>
  <c r="CG24" i="11"/>
  <c r="CE24" i="11"/>
  <c r="CM24" i="11"/>
  <c r="CJ44" i="11"/>
  <c r="CL44" i="11"/>
  <c r="CL47" i="11"/>
  <c r="CJ47" i="11"/>
  <c r="CM29" i="11"/>
  <c r="CE29" i="11"/>
  <c r="CK29" i="11"/>
  <c r="CG29" i="11"/>
  <c r="CL65" i="11"/>
  <c r="CJ65" i="11"/>
  <c r="CF65" i="11"/>
  <c r="CE37" i="11"/>
  <c r="CM37" i="11"/>
  <c r="CK37" i="11"/>
  <c r="CM84" i="11"/>
  <c r="CK84" i="11"/>
  <c r="CG84" i="11"/>
  <c r="CE84" i="11"/>
  <c r="CK82" i="11"/>
  <c r="CG82" i="11"/>
  <c r="CE82" i="11"/>
  <c r="CM82" i="11"/>
  <c r="CL85" i="11"/>
  <c r="CJ85" i="11"/>
  <c r="CF85" i="11"/>
  <c r="CM59" i="11"/>
  <c r="CK59" i="11"/>
  <c r="CG59" i="11"/>
  <c r="CE59" i="11"/>
  <c r="CJ57" i="11"/>
  <c r="CF57" i="11"/>
  <c r="CL57" i="11"/>
  <c r="CL71" i="11"/>
  <c r="CJ71" i="11"/>
  <c r="CF71" i="11"/>
  <c r="CL40" i="11"/>
  <c r="CJ40" i="11"/>
  <c r="CG50" i="11"/>
  <c r="CE50" i="11"/>
  <c r="CM50" i="11"/>
  <c r="CK50" i="11"/>
  <c r="CG68" i="11"/>
  <c r="CE68" i="11"/>
  <c r="CM68" i="11"/>
  <c r="CK68" i="11"/>
  <c r="CJ24" i="11"/>
  <c r="CF24" i="11"/>
  <c r="CL24" i="11"/>
  <c r="CF56" i="11"/>
  <c r="CL56" i="11"/>
  <c r="CJ56" i="11"/>
  <c r="CL84" i="11"/>
  <c r="CJ84" i="11"/>
  <c r="CF84" i="11"/>
  <c r="CL70" i="11"/>
  <c r="CJ70" i="11"/>
  <c r="CF70" i="11"/>
  <c r="CK39" i="11"/>
  <c r="CM39" i="11"/>
  <c r="CE39" i="11"/>
  <c r="CL46" i="11"/>
  <c r="CJ46" i="11"/>
  <c r="CJ69" i="11"/>
  <c r="CF69" i="11"/>
  <c r="CL69" i="11"/>
  <c r="CE19" i="11"/>
  <c r="CM19" i="11"/>
  <c r="CK19" i="11"/>
  <c r="CG19" i="11"/>
  <c r="CF86" i="11"/>
  <c r="CL86" i="11"/>
  <c r="CJ86" i="11"/>
  <c r="CF62" i="11"/>
  <c r="CL62" i="11"/>
  <c r="CJ62" i="11"/>
  <c r="CM18" i="11"/>
  <c r="CK18" i="11"/>
  <c r="CG18" i="11"/>
  <c r="CE18" i="11"/>
  <c r="CG81" i="11"/>
  <c r="CE81" i="11"/>
  <c r="CM81" i="11"/>
  <c r="CK81" i="11"/>
  <c r="CK28" i="11"/>
  <c r="CG28" i="11"/>
  <c r="CE28" i="11"/>
  <c r="CM28" i="11"/>
  <c r="CF11" i="11"/>
  <c r="CL11" i="11"/>
  <c r="CJ11" i="11"/>
  <c r="CF80" i="11"/>
  <c r="CL80" i="11"/>
  <c r="CJ80" i="11"/>
  <c r="CF22" i="11"/>
  <c r="CL22" i="11"/>
  <c r="CJ22" i="11"/>
  <c r="CM58" i="11"/>
  <c r="CK58" i="11"/>
  <c r="CG58" i="11"/>
  <c r="CE58" i="11"/>
  <c r="CG56" i="11"/>
  <c r="CE56" i="11"/>
  <c r="CM56" i="11"/>
  <c r="CK56" i="11"/>
  <c r="CM17" i="11"/>
  <c r="CG17" i="11"/>
  <c r="CE17" i="11"/>
  <c r="CK17" i="11"/>
  <c r="CM34" i="11"/>
  <c r="CK34" i="11"/>
  <c r="CG34" i="11"/>
  <c r="CE34" i="11"/>
  <c r="CF35" i="11"/>
  <c r="CL35" i="11"/>
  <c r="CJ35" i="11"/>
  <c r="CF61" i="11"/>
  <c r="CL61" i="11"/>
  <c r="CJ61" i="11"/>
  <c r="CL78" i="11"/>
  <c r="CJ78" i="11"/>
  <c r="CF78" i="11"/>
  <c r="CF15" i="11"/>
  <c r="CL15" i="11"/>
  <c r="CJ15" i="11"/>
  <c r="CF55" i="11"/>
  <c r="CL55" i="11"/>
  <c r="CJ55" i="11"/>
  <c r="CM46" i="11"/>
  <c r="CK46" i="11"/>
  <c r="CG46" i="11"/>
  <c r="CE46" i="11"/>
  <c r="CE42" i="11"/>
  <c r="CM42" i="11"/>
  <c r="CK42" i="11"/>
  <c r="CF28" i="11"/>
  <c r="CL28" i="11"/>
  <c r="CJ28" i="11"/>
  <c r="CF12" i="11"/>
  <c r="CL12" i="11"/>
  <c r="CJ12" i="11"/>
  <c r="CJ27" i="11"/>
  <c r="CL27" i="11"/>
  <c r="CF27" i="11"/>
  <c r="CM65" i="11"/>
  <c r="CK65" i="11"/>
  <c r="CG65" i="11"/>
  <c r="CE65" i="11"/>
  <c r="CL25" i="11"/>
  <c r="CF25" i="11"/>
  <c r="CJ25" i="11"/>
  <c r="CM70" i="11"/>
  <c r="CK70" i="11"/>
  <c r="CG70" i="11"/>
  <c r="CE70" i="11"/>
  <c r="CL64" i="11"/>
  <c r="CJ64" i="11"/>
  <c r="CF64" i="11"/>
  <c r="CJ6" i="11"/>
  <c r="CL6" i="11"/>
  <c r="CE6" i="11"/>
  <c r="CM6" i="11"/>
  <c r="CK6" i="11"/>
  <c r="CG6" i="11"/>
  <c r="P69" i="6" l="1"/>
  <c r="G69" i="6" s="1"/>
  <c r="CJ30" i="11"/>
  <c r="CL30" i="11"/>
  <c r="CM30" i="11"/>
  <c r="CE30" i="11"/>
  <c r="CG30" i="11"/>
  <c r="CK30" i="11"/>
  <c r="CF30" i="11"/>
  <c r="K68" i="6"/>
  <c r="J68" i="6"/>
  <c r="L68" i="6"/>
  <c r="O68" i="6"/>
  <c r="G68" i="6"/>
  <c r="H68" i="6"/>
  <c r="R68" i="6"/>
  <c r="I68" i="6"/>
  <c r="E68" i="6"/>
  <c r="D68" i="6"/>
  <c r="N68" i="6"/>
  <c r="M68" i="6"/>
  <c r="F68" i="6"/>
  <c r="CE41" i="11"/>
  <c r="CG41" i="11"/>
  <c r="CJ72" i="11"/>
  <c r="CG72" i="11"/>
  <c r="CK72" i="11"/>
  <c r="CM72" i="11"/>
  <c r="CL72" i="11"/>
  <c r="CE72" i="11"/>
  <c r="CK41" i="11"/>
  <c r="CF72" i="11"/>
  <c r="P67" i="6"/>
  <c r="D67" i="6" s="1"/>
  <c r="P70" i="6"/>
  <c r="G70" i="6" s="1"/>
  <c r="P66" i="6"/>
  <c r="CJ41" i="11"/>
  <c r="CL41" i="11"/>
  <c r="CM41" i="11"/>
  <c r="D69" i="6" l="1"/>
  <c r="K69" i="6"/>
  <c r="L69" i="6"/>
  <c r="O69" i="6"/>
  <c r="R69" i="6"/>
  <c r="H69" i="6"/>
  <c r="F69" i="6"/>
  <c r="I69" i="6"/>
  <c r="N69" i="6"/>
  <c r="J69" i="6"/>
  <c r="E69" i="6"/>
  <c r="M69" i="6"/>
  <c r="L70" i="6"/>
  <c r="D70" i="6"/>
  <c r="N70" i="6"/>
  <c r="M67" i="6"/>
  <c r="E67" i="6"/>
  <c r="F67" i="6"/>
  <c r="G67" i="6"/>
  <c r="J67" i="6"/>
  <c r="H67" i="6"/>
  <c r="K67" i="6"/>
  <c r="R67" i="6"/>
  <c r="L67" i="6"/>
  <c r="H70" i="6"/>
  <c r="I67" i="6"/>
  <c r="I70" i="6"/>
  <c r="N67" i="6"/>
  <c r="E70" i="6"/>
  <c r="M70" i="6"/>
  <c r="O67" i="6"/>
  <c r="R70" i="6"/>
  <c r="F70" i="6"/>
  <c r="O70" i="6"/>
  <c r="K70" i="6"/>
  <c r="J70" i="6"/>
  <c r="M66" i="6"/>
  <c r="K66" i="6"/>
  <c r="L66" i="6"/>
  <c r="O66" i="6"/>
  <c r="I66" i="6"/>
  <c r="H66" i="6"/>
  <c r="F66" i="6"/>
  <c r="R66" i="6"/>
  <c r="P73" i="6"/>
  <c r="N66" i="6"/>
  <c r="D66" i="6"/>
  <c r="G66" i="6"/>
  <c r="E66" i="6"/>
  <c r="J66" i="6"/>
  <c r="G73" i="6" l="1"/>
  <c r="D73" i="6"/>
  <c r="L73" i="6"/>
  <c r="N73" i="6"/>
  <c r="R73" i="6"/>
  <c r="H73" i="6"/>
  <c r="F73" i="6"/>
  <c r="F75" i="6" s="1"/>
  <c r="I73" i="6"/>
  <c r="O73" i="6"/>
  <c r="J73" i="6"/>
  <c r="K73" i="6"/>
  <c r="E73" i="6"/>
  <c r="E75" i="6" s="1"/>
  <c r="M73" i="6"/>
  <c r="DJ10" i="11" l="1"/>
  <c r="DI10" i="11"/>
  <c r="DT10" i="11"/>
  <c r="DS10" i="11"/>
  <c r="DR10" i="11"/>
  <c r="DQ10" i="11"/>
  <c r="DP10" i="11"/>
  <c r="DO10" i="11"/>
  <c r="DN10" i="11"/>
  <c r="DM10" i="11"/>
  <c r="DL10" i="11"/>
  <c r="DK10" i="11"/>
  <c r="DU10" i="11" l="1"/>
  <c r="DS8" i="11"/>
  <c r="DR8" i="11"/>
  <c r="DQ8" i="11"/>
  <c r="DP8" i="11"/>
  <c r="DO8" i="11"/>
  <c r="DN8" i="11"/>
  <c r="DM8" i="11"/>
  <c r="DL8" i="11"/>
  <c r="DK8" i="11"/>
  <c r="DJ8" i="11"/>
  <c r="DI8" i="11"/>
  <c r="DT8" i="11"/>
  <c r="DV10" i="11" l="1"/>
  <c r="DU8" i="11"/>
  <c r="DV8" i="11" s="1"/>
  <c r="CN10" i="11" l="1"/>
  <c r="CN8" i="11"/>
  <c r="CW10" i="11" l="1"/>
  <c r="J51" i="29" s="1"/>
  <c r="CS10" i="11"/>
  <c r="CU10" i="11"/>
  <c r="H51" i="29" s="1"/>
  <c r="CT10" i="11"/>
  <c r="G51" i="29" s="1"/>
  <c r="CR10" i="11"/>
  <c r="CY10" i="11"/>
  <c r="L51" i="29" s="1"/>
  <c r="DA10" i="11"/>
  <c r="N51" i="29" s="1"/>
  <c r="CZ10" i="11"/>
  <c r="M51" i="29" s="1"/>
  <c r="CX10" i="11"/>
  <c r="CQ10" i="11"/>
  <c r="DB10" i="11"/>
  <c r="CV10" i="11"/>
  <c r="I51" i="29" s="1"/>
  <c r="CO10" i="11"/>
  <c r="CY8" i="11"/>
  <c r="DB8" i="11"/>
  <c r="CT8" i="11"/>
  <c r="CR8" i="11"/>
  <c r="CZ8" i="11"/>
  <c r="DA8" i="11"/>
  <c r="CW8" i="11"/>
  <c r="CV8" i="11"/>
  <c r="CU8" i="11"/>
  <c r="CX8" i="11"/>
  <c r="CS8" i="11"/>
  <c r="CQ8" i="11"/>
  <c r="CO8" i="11"/>
  <c r="J11" i="88" l="1"/>
  <c r="AK11" i="88" s="1"/>
  <c r="AJ11" i="89"/>
  <c r="J9" i="88"/>
  <c r="AK9" i="88" s="1"/>
  <c r="AM9" i="88" s="1"/>
  <c r="AJ9" i="89"/>
  <c r="AL9" i="89" s="1"/>
  <c r="Q8" i="12"/>
  <c r="K51" i="29"/>
  <c r="I58" i="29"/>
  <c r="O51" i="29"/>
  <c r="DC10" i="11"/>
  <c r="DD10" i="11" s="1"/>
  <c r="M58" i="29"/>
  <c r="N58" i="29"/>
  <c r="L58" i="29"/>
  <c r="G58" i="29"/>
  <c r="H58" i="29"/>
  <c r="F58" i="29"/>
  <c r="DC8" i="11"/>
  <c r="DD8" i="11" s="1"/>
  <c r="J58" i="29"/>
  <c r="AQ11" i="89" l="1"/>
  <c r="W8" i="12" s="1"/>
  <c r="K58" i="29"/>
  <c r="O58" i="29"/>
  <c r="AT11" i="89" l="1"/>
  <c r="AK11" i="89" s="1"/>
  <c r="AR11" i="89"/>
  <c r="AU11" i="89" s="1"/>
  <c r="AZ11" i="88"/>
  <c r="AL11" i="89" l="1"/>
  <c r="AA8" i="12"/>
  <c r="L8" i="12"/>
  <c r="AB8" i="12" s="1"/>
  <c r="DJ9" i="11"/>
  <c r="DI9" i="11"/>
  <c r="DS9" i="11"/>
  <c r="DR9" i="11"/>
  <c r="DP9" i="11"/>
  <c r="DQ9" i="11"/>
  <c r="DO9" i="11"/>
  <c r="DM9" i="11"/>
  <c r="DN9" i="11"/>
  <c r="DL9" i="11"/>
  <c r="DK9" i="11"/>
  <c r="DT9" i="11"/>
  <c r="DP7" i="11"/>
  <c r="DO7" i="11"/>
  <c r="DN7" i="11"/>
  <c r="DM7" i="11"/>
  <c r="DL7" i="11"/>
  <c r="DK7" i="11"/>
  <c r="DJ7" i="11"/>
  <c r="DI7" i="11"/>
  <c r="DT7" i="11"/>
  <c r="DS7" i="11"/>
  <c r="DR7" i="11"/>
  <c r="DQ7" i="11"/>
  <c r="DL11" i="11"/>
  <c r="DK11" i="11"/>
  <c r="DJ11" i="11"/>
  <c r="DI11" i="11"/>
  <c r="DT11" i="11"/>
  <c r="DS11" i="11"/>
  <c r="DQ11" i="11"/>
  <c r="DR11" i="11"/>
  <c r="DP11" i="11"/>
  <c r="DO11" i="11"/>
  <c r="DN11" i="11"/>
  <c r="DM11" i="11"/>
  <c r="DN6" i="11"/>
  <c r="DM6" i="11"/>
  <c r="DL6" i="11"/>
  <c r="DK6" i="11"/>
  <c r="DJ6" i="11"/>
  <c r="DI6" i="11"/>
  <c r="DT6" i="11"/>
  <c r="DS6" i="11"/>
  <c r="DR6" i="11"/>
  <c r="DQ6" i="11"/>
  <c r="DP6" i="11"/>
  <c r="DO6" i="11"/>
  <c r="AL11" i="91" l="1"/>
  <c r="AN11" i="91" s="1"/>
  <c r="AJ8" i="12"/>
  <c r="R8" i="12"/>
  <c r="AM11" i="88"/>
  <c r="DU11" i="11"/>
  <c r="DV11" i="11" s="1"/>
  <c r="DU7" i="11"/>
  <c r="DV7" i="11" s="1"/>
  <c r="DU9" i="11"/>
  <c r="DV9" i="11" s="1"/>
  <c r="DU6" i="11"/>
  <c r="CL8" i="12" l="1"/>
  <c r="CM8" i="12" s="1"/>
  <c r="CF8" i="12"/>
  <c r="CG8" i="12" s="1"/>
  <c r="CH8" i="12" s="1"/>
  <c r="DT26" i="11"/>
  <c r="DN26" i="11"/>
  <c r="DM26" i="11"/>
  <c r="DL26" i="11"/>
  <c r="DO26" i="11"/>
  <c r="DJ26" i="11"/>
  <c r="DI26" i="11"/>
  <c r="DR26" i="11"/>
  <c r="DS26" i="11"/>
  <c r="DQ26" i="11"/>
  <c r="DP26" i="11"/>
  <c r="DK26" i="11"/>
  <c r="DQ77" i="11"/>
  <c r="DP77" i="11"/>
  <c r="DO77" i="11"/>
  <c r="DN77" i="11"/>
  <c r="DM77" i="11"/>
  <c r="DL77" i="11"/>
  <c r="DK77" i="11"/>
  <c r="DJ77" i="11"/>
  <c r="DI77" i="11"/>
  <c r="DT77" i="11"/>
  <c r="DS77" i="11"/>
  <c r="DR77" i="11"/>
  <c r="DI47" i="11"/>
  <c r="DT47" i="11"/>
  <c r="DS47" i="11"/>
  <c r="DR47" i="11"/>
  <c r="DQ47" i="11"/>
  <c r="DP47" i="11"/>
  <c r="DO47" i="11"/>
  <c r="DN47" i="11"/>
  <c r="DM47" i="11"/>
  <c r="DL47" i="11"/>
  <c r="DK47" i="11"/>
  <c r="DJ47" i="11"/>
  <c r="DI53" i="11"/>
  <c r="DT53" i="11"/>
  <c r="DS53" i="11"/>
  <c r="DR53" i="11"/>
  <c r="DQ53" i="11"/>
  <c r="DP53" i="11"/>
  <c r="DO53" i="11"/>
  <c r="DN53" i="11"/>
  <c r="DM53" i="11"/>
  <c r="DL53" i="11"/>
  <c r="DK53" i="11"/>
  <c r="DJ53" i="11"/>
  <c r="DK48" i="11"/>
  <c r="DJ48" i="11"/>
  <c r="DI48" i="11"/>
  <c r="DT48" i="11"/>
  <c r="DS48" i="11"/>
  <c r="DR48" i="11"/>
  <c r="DQ48" i="11"/>
  <c r="DP48" i="11"/>
  <c r="DO48" i="11"/>
  <c r="DN48" i="11"/>
  <c r="DM48" i="11"/>
  <c r="DL48" i="11"/>
  <c r="DO44" i="11"/>
  <c r="DN44" i="11"/>
  <c r="DM44" i="11"/>
  <c r="DL44" i="11"/>
  <c r="DK44" i="11"/>
  <c r="DJ44" i="11"/>
  <c r="DI44" i="11"/>
  <c r="DT44" i="11"/>
  <c r="DS44" i="11"/>
  <c r="DQ44" i="11"/>
  <c r="DP44" i="11"/>
  <c r="DR44" i="11"/>
  <c r="DS78" i="11"/>
  <c r="DR78" i="11"/>
  <c r="DQ78" i="11"/>
  <c r="DP78" i="11"/>
  <c r="DO78" i="11"/>
  <c r="DN78" i="11"/>
  <c r="DM78" i="11"/>
  <c r="DL78" i="11"/>
  <c r="DK78" i="11"/>
  <c r="DJ78" i="11"/>
  <c r="DI78" i="11"/>
  <c r="DT78" i="11"/>
  <c r="DN29" i="11"/>
  <c r="DT29" i="11"/>
  <c r="DS29" i="11"/>
  <c r="DR29" i="11"/>
  <c r="DO29" i="11"/>
  <c r="DM29" i="11"/>
  <c r="DL29" i="11"/>
  <c r="DK29" i="11"/>
  <c r="DJ29" i="11"/>
  <c r="DI29" i="11"/>
  <c r="DQ29" i="11"/>
  <c r="DP29" i="11"/>
  <c r="DM75" i="11"/>
  <c r="DL75" i="11"/>
  <c r="DK75" i="11"/>
  <c r="DJ75" i="11"/>
  <c r="DI75" i="11"/>
  <c r="DT75" i="11"/>
  <c r="DS75" i="11"/>
  <c r="DR75" i="11"/>
  <c r="DQ75" i="11"/>
  <c r="DP75" i="11"/>
  <c r="DO75" i="11"/>
  <c r="DN75" i="11"/>
  <c r="DP37" i="11"/>
  <c r="DM37" i="11"/>
  <c r="DJ37" i="11"/>
  <c r="DI37" i="11"/>
  <c r="DT37" i="11"/>
  <c r="DS37" i="11"/>
  <c r="DR37" i="11"/>
  <c r="DQ37" i="11"/>
  <c r="DO37" i="11"/>
  <c r="DN37" i="11"/>
  <c r="DL37" i="11"/>
  <c r="DK37" i="11"/>
  <c r="DN17" i="11"/>
  <c r="DT17" i="11"/>
  <c r="DS17" i="11"/>
  <c r="DR17" i="11"/>
  <c r="DQ17" i="11"/>
  <c r="DP17" i="11"/>
  <c r="DO17" i="11"/>
  <c r="DM17" i="11"/>
  <c r="DL17" i="11"/>
  <c r="DK17" i="11"/>
  <c r="DI17" i="11"/>
  <c r="DJ17" i="11"/>
  <c r="DM80" i="11"/>
  <c r="DL80" i="11"/>
  <c r="DK80" i="11"/>
  <c r="DJ80" i="11"/>
  <c r="DI80" i="11"/>
  <c r="DT80" i="11"/>
  <c r="DS80" i="11"/>
  <c r="DR80" i="11"/>
  <c r="DQ80" i="11"/>
  <c r="DP80" i="11"/>
  <c r="DO80" i="11"/>
  <c r="DN80" i="11"/>
  <c r="DI71" i="11"/>
  <c r="DT71" i="11"/>
  <c r="DS71" i="11"/>
  <c r="DR71" i="11"/>
  <c r="DQ71" i="11"/>
  <c r="DP71" i="11"/>
  <c r="DO71" i="11"/>
  <c r="DN71" i="11"/>
  <c r="DM71" i="11"/>
  <c r="DL71" i="11"/>
  <c r="DK71" i="11"/>
  <c r="DJ71" i="11"/>
  <c r="DJ21" i="11"/>
  <c r="DP21" i="11"/>
  <c r="DO21" i="11"/>
  <c r="DN21" i="11"/>
  <c r="DR21" i="11"/>
  <c r="DQ21" i="11"/>
  <c r="DM21" i="11"/>
  <c r="DL21" i="11"/>
  <c r="DK21" i="11"/>
  <c r="DI21" i="11"/>
  <c r="DT21" i="11"/>
  <c r="DS21" i="11"/>
  <c r="DM67" i="11"/>
  <c r="DL67" i="11"/>
  <c r="DK67" i="11"/>
  <c r="DJ67" i="11"/>
  <c r="DI67" i="11"/>
  <c r="DT67" i="11"/>
  <c r="DS67" i="11"/>
  <c r="DR67" i="11"/>
  <c r="DQ67" i="11"/>
  <c r="DP67" i="11"/>
  <c r="DO67" i="11"/>
  <c r="DN67" i="11"/>
  <c r="DM86" i="11"/>
  <c r="DL86" i="11"/>
  <c r="DK86" i="11"/>
  <c r="DJ86" i="11"/>
  <c r="DI86" i="11"/>
  <c r="DT86" i="11"/>
  <c r="DS86" i="11"/>
  <c r="DR86" i="11"/>
  <c r="DQ86" i="11"/>
  <c r="DP86" i="11"/>
  <c r="DO86" i="11"/>
  <c r="DN86" i="11"/>
  <c r="DM55" i="11"/>
  <c r="DL55" i="11"/>
  <c r="DK55" i="11"/>
  <c r="DJ55" i="11"/>
  <c r="DI55" i="11"/>
  <c r="DT55" i="11"/>
  <c r="DS55" i="11"/>
  <c r="DR55" i="11"/>
  <c r="DQ55" i="11"/>
  <c r="DP55" i="11"/>
  <c r="DO55" i="11"/>
  <c r="DN55" i="11"/>
  <c r="DQ82" i="11"/>
  <c r="DP82" i="11"/>
  <c r="DO82" i="11"/>
  <c r="DN82" i="11"/>
  <c r="DM82" i="11"/>
  <c r="DL82" i="11"/>
  <c r="DK82" i="11"/>
  <c r="DJ82" i="11"/>
  <c r="DI82" i="11"/>
  <c r="DT82" i="11"/>
  <c r="DS82" i="11"/>
  <c r="DR82" i="11"/>
  <c r="DK74" i="11"/>
  <c r="DJ74" i="11"/>
  <c r="DI74" i="11"/>
  <c r="DT74" i="11"/>
  <c r="DS74" i="11"/>
  <c r="DR74" i="11"/>
  <c r="DQ74" i="11"/>
  <c r="DP74" i="11"/>
  <c r="DO74" i="11"/>
  <c r="DN74" i="11"/>
  <c r="DM74" i="11"/>
  <c r="DL74" i="11"/>
  <c r="DL22" i="11"/>
  <c r="G13" i="6" s="1"/>
  <c r="G29" i="6" s="1"/>
  <c r="G63" i="6" s="1"/>
  <c r="DR22" i="11"/>
  <c r="M13" i="6" s="1"/>
  <c r="M29" i="6" s="1"/>
  <c r="M63" i="6" s="1"/>
  <c r="DQ22" i="11"/>
  <c r="L13" i="6" s="1"/>
  <c r="L29" i="6" s="1"/>
  <c r="L63" i="6" s="1"/>
  <c r="DP22" i="11"/>
  <c r="K13" i="6" s="1"/>
  <c r="K29" i="6" s="1"/>
  <c r="K63" i="6" s="1"/>
  <c r="DN22" i="11"/>
  <c r="I13" i="6" s="1"/>
  <c r="I29" i="6" s="1"/>
  <c r="I63" i="6" s="1"/>
  <c r="DM22" i="11"/>
  <c r="H13" i="6" s="1"/>
  <c r="H29" i="6" s="1"/>
  <c r="H63" i="6" s="1"/>
  <c r="DK22" i="11"/>
  <c r="F13" i="6" s="1"/>
  <c r="F29" i="6" s="1"/>
  <c r="F63" i="6" s="1"/>
  <c r="F76" i="6" s="1"/>
  <c r="DJ22" i="11"/>
  <c r="E13" i="6" s="1"/>
  <c r="E29" i="6" s="1"/>
  <c r="E63" i="6" s="1"/>
  <c r="E76" i="6" s="1"/>
  <c r="DI22" i="11"/>
  <c r="D13" i="6" s="1"/>
  <c r="DT22" i="11"/>
  <c r="O13" i="6" s="1"/>
  <c r="O29" i="6" s="1"/>
  <c r="O63" i="6" s="1"/>
  <c r="DS22" i="11"/>
  <c r="N13" i="6" s="1"/>
  <c r="N29" i="6" s="1"/>
  <c r="N63" i="6" s="1"/>
  <c r="DO22" i="11"/>
  <c r="J13" i="6" s="1"/>
  <c r="J29" i="6" s="1"/>
  <c r="J63" i="6" s="1"/>
  <c r="DL28" i="11"/>
  <c r="DR28" i="11"/>
  <c r="DQ28" i="11"/>
  <c r="DP28" i="11"/>
  <c r="DT28" i="11"/>
  <c r="DS28" i="11"/>
  <c r="DO28" i="11"/>
  <c r="DN28" i="11"/>
  <c r="DM28" i="11"/>
  <c r="DK28" i="11"/>
  <c r="DJ28" i="11"/>
  <c r="DI28" i="11"/>
  <c r="DI59" i="11"/>
  <c r="DT59" i="11"/>
  <c r="DS59" i="11"/>
  <c r="DR59" i="11"/>
  <c r="DQ59" i="11"/>
  <c r="DP59" i="11"/>
  <c r="DO59" i="11"/>
  <c r="DN59" i="11"/>
  <c r="DM59" i="11"/>
  <c r="DL59" i="11"/>
  <c r="DK59" i="11"/>
  <c r="DJ59" i="11"/>
  <c r="DT39" i="11"/>
  <c r="DQ39" i="11"/>
  <c r="DO39" i="11"/>
  <c r="DN39" i="11"/>
  <c r="DM39" i="11"/>
  <c r="DL39" i="11"/>
  <c r="DR39" i="11"/>
  <c r="DP39" i="11"/>
  <c r="DK39" i="11"/>
  <c r="DJ39" i="11"/>
  <c r="DI39" i="11"/>
  <c r="DS39" i="11"/>
  <c r="DQ57" i="11"/>
  <c r="DP57" i="11"/>
  <c r="DO57" i="11"/>
  <c r="DN57" i="11"/>
  <c r="DM57" i="11"/>
  <c r="DL57" i="11"/>
  <c r="DK57" i="11"/>
  <c r="DJ57" i="11"/>
  <c r="DI57" i="11"/>
  <c r="DT57" i="11"/>
  <c r="DS57" i="11"/>
  <c r="DR57" i="11"/>
  <c r="DR25" i="11"/>
  <c r="DL25" i="11"/>
  <c r="DK25" i="11"/>
  <c r="DJ25" i="11"/>
  <c r="DS25" i="11"/>
  <c r="DQ25" i="11"/>
  <c r="DP25" i="11"/>
  <c r="DO25" i="11"/>
  <c r="DN25" i="11"/>
  <c r="DM25" i="11"/>
  <c r="DI25" i="11"/>
  <c r="DT25" i="11"/>
  <c r="DQ45" i="11"/>
  <c r="DP45" i="11"/>
  <c r="DO45" i="11"/>
  <c r="DN45" i="11"/>
  <c r="DM45" i="11"/>
  <c r="DL45" i="11"/>
  <c r="DK45" i="11"/>
  <c r="DJ45" i="11"/>
  <c r="DI45" i="11"/>
  <c r="DT45" i="11"/>
  <c r="DS45" i="11"/>
  <c r="DR45" i="11"/>
  <c r="DP18" i="11"/>
  <c r="DJ18" i="11"/>
  <c r="DI18" i="11"/>
  <c r="DT18" i="11"/>
  <c r="DO18" i="11"/>
  <c r="DN18" i="11"/>
  <c r="DM18" i="11"/>
  <c r="DL18" i="11"/>
  <c r="DK18" i="11"/>
  <c r="DS18" i="11"/>
  <c r="DR18" i="11"/>
  <c r="DQ18" i="11"/>
  <c r="DS52" i="11"/>
  <c r="DR52" i="11"/>
  <c r="DQ52" i="11"/>
  <c r="DP52" i="11"/>
  <c r="DO52" i="11"/>
  <c r="DN52" i="11"/>
  <c r="DM52" i="11"/>
  <c r="DL52" i="11"/>
  <c r="DK52" i="11"/>
  <c r="DJ52" i="11"/>
  <c r="DI52" i="11"/>
  <c r="DT52" i="11"/>
  <c r="DP24" i="11"/>
  <c r="DJ24" i="11"/>
  <c r="DI24" i="11"/>
  <c r="DT24" i="11"/>
  <c r="DS24" i="11"/>
  <c r="DR24" i="11"/>
  <c r="DQ24" i="11"/>
  <c r="DO24" i="11"/>
  <c r="DN24" i="11"/>
  <c r="DM24" i="11"/>
  <c r="DL24" i="11"/>
  <c r="DK24" i="11"/>
  <c r="DS46" i="11"/>
  <c r="DR46" i="11"/>
  <c r="DQ46" i="11"/>
  <c r="DP46" i="11"/>
  <c r="DO46" i="11"/>
  <c r="DN46" i="11"/>
  <c r="DM46" i="11"/>
  <c r="DL46" i="11"/>
  <c r="DK46" i="11"/>
  <c r="DJ46" i="11"/>
  <c r="DI46" i="11"/>
  <c r="DT46" i="11"/>
  <c r="DK42" i="11"/>
  <c r="DT42" i="11"/>
  <c r="DS42" i="11"/>
  <c r="DR42" i="11"/>
  <c r="DQ42" i="11"/>
  <c r="DP42" i="11"/>
  <c r="DO42" i="11"/>
  <c r="DM42" i="11"/>
  <c r="DL42" i="11"/>
  <c r="DN42" i="11"/>
  <c r="DJ42" i="11"/>
  <c r="DI42" i="11"/>
  <c r="DO56" i="11"/>
  <c r="DN56" i="11"/>
  <c r="DM56" i="11"/>
  <c r="DL56" i="11"/>
  <c r="DK56" i="11"/>
  <c r="DJ56" i="11"/>
  <c r="DI56" i="11"/>
  <c r="DT56" i="11"/>
  <c r="DS56" i="11"/>
  <c r="DR56" i="11"/>
  <c r="DQ56" i="11"/>
  <c r="DP56" i="11"/>
  <c r="DK66" i="11"/>
  <c r="DJ66" i="11"/>
  <c r="DI66" i="11"/>
  <c r="DT66" i="11"/>
  <c r="DS66" i="11"/>
  <c r="DR66" i="11"/>
  <c r="DQ66" i="11"/>
  <c r="DP66" i="11"/>
  <c r="DO66" i="11"/>
  <c r="DN66" i="11"/>
  <c r="DM66" i="11"/>
  <c r="DL66" i="11"/>
  <c r="DT12" i="11"/>
  <c r="DS12" i="11"/>
  <c r="DP12" i="11"/>
  <c r="DO12" i="11"/>
  <c r="DN12" i="11"/>
  <c r="DM12" i="11"/>
  <c r="DL12" i="11"/>
  <c r="DK12" i="11"/>
  <c r="DJ12" i="11"/>
  <c r="DI12" i="11"/>
  <c r="DR12" i="11"/>
  <c r="DQ12" i="11"/>
  <c r="DO76" i="11"/>
  <c r="DN76" i="11"/>
  <c r="DM76" i="11"/>
  <c r="DL76" i="11"/>
  <c r="DK76" i="11"/>
  <c r="DJ76" i="11"/>
  <c r="DI76" i="11"/>
  <c r="DT76" i="11"/>
  <c r="DS76" i="11"/>
  <c r="DR76" i="11"/>
  <c r="DQ76" i="11"/>
  <c r="DP76" i="11"/>
  <c r="DT20" i="11"/>
  <c r="DN20" i="11"/>
  <c r="DM20" i="11"/>
  <c r="DL20" i="11"/>
  <c r="DS20" i="11"/>
  <c r="DR20" i="11"/>
  <c r="DQ20" i="11"/>
  <c r="DP20" i="11"/>
  <c r="DO20" i="11"/>
  <c r="DK20" i="11"/>
  <c r="DJ20" i="11"/>
  <c r="DI20" i="11"/>
  <c r="DR38" i="11"/>
  <c r="DO38" i="11"/>
  <c r="DL38" i="11"/>
  <c r="DK38" i="11"/>
  <c r="DJ38" i="11"/>
  <c r="DS38" i="11"/>
  <c r="DQ38" i="11"/>
  <c r="DP38" i="11"/>
  <c r="DN38" i="11"/>
  <c r="DM38" i="11"/>
  <c r="DI38" i="11"/>
  <c r="DT38" i="11"/>
  <c r="DM61" i="11"/>
  <c r="DL61" i="11"/>
  <c r="DK61" i="11"/>
  <c r="DJ61" i="11"/>
  <c r="DI61" i="11"/>
  <c r="DT61" i="11"/>
  <c r="DS61" i="11"/>
  <c r="DR61" i="11"/>
  <c r="DQ61" i="11"/>
  <c r="DP61" i="11"/>
  <c r="DO61" i="11"/>
  <c r="DN61" i="11"/>
  <c r="DN23" i="11"/>
  <c r="DT23" i="11"/>
  <c r="DS23" i="11"/>
  <c r="DR23" i="11"/>
  <c r="DI23" i="11"/>
  <c r="DQ23" i="11"/>
  <c r="DP23" i="11"/>
  <c r="DM23" i="11"/>
  <c r="DO23" i="11"/>
  <c r="DL23" i="11"/>
  <c r="DK23" i="11"/>
  <c r="DJ23" i="11"/>
  <c r="DM49" i="11"/>
  <c r="DL49" i="11"/>
  <c r="DK49" i="11"/>
  <c r="DJ49" i="11"/>
  <c r="DI49" i="11"/>
  <c r="DT49" i="11"/>
  <c r="DS49" i="11"/>
  <c r="DR49" i="11"/>
  <c r="DQ49" i="11"/>
  <c r="DP49" i="11"/>
  <c r="DO49" i="11"/>
  <c r="DN49" i="11"/>
  <c r="DJ34" i="11"/>
  <c r="DP34" i="11"/>
  <c r="DO34" i="11"/>
  <c r="DN34" i="11"/>
  <c r="DL34" i="11"/>
  <c r="DK34" i="11"/>
  <c r="DI34" i="11"/>
  <c r="DT34" i="11"/>
  <c r="DS34" i="11"/>
  <c r="DR34" i="11"/>
  <c r="DQ34" i="11"/>
  <c r="DM34" i="11"/>
  <c r="DQ63" i="11"/>
  <c r="DP63" i="11"/>
  <c r="DO63" i="11"/>
  <c r="DN63" i="11"/>
  <c r="DM63" i="11"/>
  <c r="DL63" i="11"/>
  <c r="DK63" i="11"/>
  <c r="DJ63" i="11"/>
  <c r="DI63" i="11"/>
  <c r="DT63" i="11"/>
  <c r="DS63" i="11"/>
  <c r="DR63" i="11"/>
  <c r="DI65" i="11"/>
  <c r="DT65" i="11"/>
  <c r="DS65" i="11"/>
  <c r="DR65" i="11"/>
  <c r="DQ65" i="11"/>
  <c r="DP65" i="11"/>
  <c r="DO65" i="11"/>
  <c r="DN65" i="11"/>
  <c r="DM65" i="11"/>
  <c r="DL65" i="11"/>
  <c r="DK65" i="11"/>
  <c r="DJ65" i="11"/>
  <c r="DM43" i="11"/>
  <c r="DL43" i="11"/>
  <c r="DK43" i="11"/>
  <c r="DJ43" i="11"/>
  <c r="DI43" i="11"/>
  <c r="DT43" i="11"/>
  <c r="DS43" i="11"/>
  <c r="DR43" i="11"/>
  <c r="DQ43" i="11"/>
  <c r="DO43" i="11"/>
  <c r="DN43" i="11"/>
  <c r="DP43" i="11"/>
  <c r="DO68" i="11"/>
  <c r="DN68" i="11"/>
  <c r="DM68" i="11"/>
  <c r="DL68" i="11"/>
  <c r="DK68" i="11"/>
  <c r="DJ68" i="11"/>
  <c r="DI68" i="11"/>
  <c r="DT68" i="11"/>
  <c r="DS68" i="11"/>
  <c r="DR68" i="11"/>
  <c r="DQ68" i="11"/>
  <c r="DP68" i="11"/>
  <c r="DK60" i="11"/>
  <c r="DJ60" i="11"/>
  <c r="DI60" i="11"/>
  <c r="DT60" i="11"/>
  <c r="DS60" i="11"/>
  <c r="DR60" i="11"/>
  <c r="DQ60" i="11"/>
  <c r="DP60" i="11"/>
  <c r="DO60" i="11"/>
  <c r="DN60" i="11"/>
  <c r="DM60" i="11"/>
  <c r="DL60" i="11"/>
  <c r="DJ27" i="11"/>
  <c r="DP27" i="11"/>
  <c r="DO27" i="11"/>
  <c r="DN27" i="11"/>
  <c r="DT27" i="11"/>
  <c r="DS27" i="11"/>
  <c r="DR27" i="11"/>
  <c r="DQ27" i="11"/>
  <c r="DM27" i="11"/>
  <c r="DL27" i="11"/>
  <c r="DK27" i="11"/>
  <c r="DI27" i="11"/>
  <c r="DO62" i="11"/>
  <c r="DN62" i="11"/>
  <c r="DM62" i="11"/>
  <c r="DL62" i="11"/>
  <c r="DK62" i="11"/>
  <c r="DJ62" i="11"/>
  <c r="DI62" i="11"/>
  <c r="DT62" i="11"/>
  <c r="DS62" i="11"/>
  <c r="DR62" i="11"/>
  <c r="DQ62" i="11"/>
  <c r="DP62" i="11"/>
  <c r="DL35" i="11"/>
  <c r="DR35" i="11"/>
  <c r="DQ35" i="11"/>
  <c r="DP35" i="11"/>
  <c r="DI35" i="11"/>
  <c r="DT35" i="11"/>
  <c r="DS35" i="11"/>
  <c r="DO35" i="11"/>
  <c r="DN35" i="11"/>
  <c r="DM35" i="11"/>
  <c r="DK35" i="11"/>
  <c r="DJ35" i="11"/>
  <c r="DL16" i="11"/>
  <c r="DR16" i="11"/>
  <c r="DQ16" i="11"/>
  <c r="DP16" i="11"/>
  <c r="DT16" i="11"/>
  <c r="DS16" i="11"/>
  <c r="DO16" i="11"/>
  <c r="DN16" i="11"/>
  <c r="DM16" i="11"/>
  <c r="DK16" i="11"/>
  <c r="DJ16" i="11"/>
  <c r="DI16" i="11"/>
  <c r="DR19" i="11"/>
  <c r="DL19" i="11"/>
  <c r="DK19" i="11"/>
  <c r="DJ19" i="11"/>
  <c r="DN19" i="11"/>
  <c r="DM19" i="11"/>
  <c r="DI19" i="11"/>
  <c r="DT19" i="11"/>
  <c r="DS19" i="11"/>
  <c r="DQ19" i="11"/>
  <c r="DP19" i="11"/>
  <c r="DO19" i="11"/>
  <c r="DK54" i="11"/>
  <c r="DJ54" i="11"/>
  <c r="DI54" i="11"/>
  <c r="DT54" i="11"/>
  <c r="DS54" i="11"/>
  <c r="DR54" i="11"/>
  <c r="DQ54" i="11"/>
  <c r="DP54" i="11"/>
  <c r="DO54" i="11"/>
  <c r="DN54" i="11"/>
  <c r="DM54" i="11"/>
  <c r="DL54" i="11"/>
  <c r="DK79" i="11"/>
  <c r="DJ79" i="11"/>
  <c r="DI79" i="11"/>
  <c r="DT79" i="11"/>
  <c r="DS79" i="11"/>
  <c r="DR79" i="11"/>
  <c r="DQ79" i="11"/>
  <c r="DP79" i="11"/>
  <c r="DO79" i="11"/>
  <c r="DN79" i="11"/>
  <c r="DM79" i="11"/>
  <c r="DL79" i="11"/>
  <c r="DQ69" i="11"/>
  <c r="DP69" i="11"/>
  <c r="DO69" i="11"/>
  <c r="DN69" i="11"/>
  <c r="DM69" i="11"/>
  <c r="DL69" i="11"/>
  <c r="DK69" i="11"/>
  <c r="DJ69" i="11"/>
  <c r="DI69" i="11"/>
  <c r="DT69" i="11"/>
  <c r="DS69" i="11"/>
  <c r="DR69" i="11"/>
  <c r="DN36" i="11"/>
  <c r="DK36" i="11"/>
  <c r="DT36" i="11"/>
  <c r="DS36" i="11"/>
  <c r="DR36" i="11"/>
  <c r="DQ36" i="11"/>
  <c r="DP36" i="11"/>
  <c r="DO36" i="11"/>
  <c r="DM36" i="11"/>
  <c r="DL36" i="11"/>
  <c r="DJ36" i="11"/>
  <c r="DI36" i="11"/>
  <c r="DP31" i="11"/>
  <c r="DJ31" i="11"/>
  <c r="DI31" i="11"/>
  <c r="DT31" i="11"/>
  <c r="DL31" i="11"/>
  <c r="DK31" i="11"/>
  <c r="DS31" i="11"/>
  <c r="DR31" i="11"/>
  <c r="DO31" i="11"/>
  <c r="DQ31" i="11"/>
  <c r="DN31" i="11"/>
  <c r="DM31" i="11"/>
  <c r="DO81" i="11"/>
  <c r="DN81" i="11"/>
  <c r="DM81" i="11"/>
  <c r="DL81" i="11"/>
  <c r="DK81" i="11"/>
  <c r="DJ81" i="11"/>
  <c r="DI81" i="11"/>
  <c r="DT81" i="11"/>
  <c r="DS81" i="11"/>
  <c r="DR81" i="11"/>
  <c r="DQ81" i="11"/>
  <c r="DP81" i="11"/>
  <c r="DR32" i="11"/>
  <c r="DL32" i="11"/>
  <c r="DK32" i="11"/>
  <c r="DJ32" i="11"/>
  <c r="DT32" i="11"/>
  <c r="DS32" i="11"/>
  <c r="DQ32" i="11"/>
  <c r="DP32" i="11"/>
  <c r="DO32" i="11"/>
  <c r="DN32" i="11"/>
  <c r="DM32" i="11"/>
  <c r="DI32" i="11"/>
  <c r="DS64" i="11"/>
  <c r="DR64" i="11"/>
  <c r="DQ64" i="11"/>
  <c r="DP64" i="11"/>
  <c r="DO64" i="11"/>
  <c r="DN64" i="11"/>
  <c r="DM64" i="11"/>
  <c r="DL64" i="11"/>
  <c r="DK64" i="11"/>
  <c r="DJ64" i="11"/>
  <c r="DI64" i="11"/>
  <c r="DT64" i="11"/>
  <c r="DK85" i="11"/>
  <c r="DJ85" i="11"/>
  <c r="DI85" i="11"/>
  <c r="DT85" i="11"/>
  <c r="DS85" i="11"/>
  <c r="DR85" i="11"/>
  <c r="DQ85" i="11"/>
  <c r="DP85" i="11"/>
  <c r="DO85" i="11"/>
  <c r="DN85" i="11"/>
  <c r="DM85" i="11"/>
  <c r="DL85" i="11"/>
  <c r="DS70" i="11"/>
  <c r="DR70" i="11"/>
  <c r="DQ70" i="11"/>
  <c r="DP70" i="11"/>
  <c r="DO70" i="11"/>
  <c r="DN70" i="11"/>
  <c r="DM70" i="11"/>
  <c r="DL70" i="11"/>
  <c r="DK70" i="11"/>
  <c r="DJ70" i="11"/>
  <c r="DI70" i="11"/>
  <c r="DT70" i="11"/>
  <c r="DS58" i="11"/>
  <c r="DR58" i="11"/>
  <c r="DQ58" i="11"/>
  <c r="DP58" i="11"/>
  <c r="DO58" i="11"/>
  <c r="DN58" i="11"/>
  <c r="DM58" i="11"/>
  <c r="DL58" i="11"/>
  <c r="DK58" i="11"/>
  <c r="DJ58" i="11"/>
  <c r="DI58" i="11"/>
  <c r="DT58" i="11"/>
  <c r="DJ40" i="11"/>
  <c r="DS40" i="11"/>
  <c r="DR40" i="11"/>
  <c r="DQ40" i="11"/>
  <c r="DP40" i="11"/>
  <c r="DO40" i="11"/>
  <c r="DN40" i="11"/>
  <c r="DK40" i="11"/>
  <c r="DT40" i="11"/>
  <c r="DM40" i="11"/>
  <c r="DL40" i="11"/>
  <c r="DI40" i="11"/>
  <c r="DT33" i="11"/>
  <c r="DN33" i="11"/>
  <c r="DM33" i="11"/>
  <c r="DL33" i="11"/>
  <c r="DR33" i="11"/>
  <c r="DQ33" i="11"/>
  <c r="DP33" i="11"/>
  <c r="DO33" i="11"/>
  <c r="DK33" i="11"/>
  <c r="DJ33" i="11"/>
  <c r="DI33" i="11"/>
  <c r="DS33" i="11"/>
  <c r="DO50" i="11"/>
  <c r="DN50" i="11"/>
  <c r="DM50" i="11"/>
  <c r="DL50" i="11"/>
  <c r="DK50" i="11"/>
  <c r="DJ50" i="11"/>
  <c r="DI50" i="11"/>
  <c r="DT50" i="11"/>
  <c r="DS50" i="11"/>
  <c r="DR50" i="11"/>
  <c r="DQ50" i="11"/>
  <c r="DP50" i="11"/>
  <c r="DI73" i="11"/>
  <c r="DT73" i="11"/>
  <c r="DS73" i="11"/>
  <c r="DR73" i="11"/>
  <c r="DQ73" i="11"/>
  <c r="DP73" i="11"/>
  <c r="DO73" i="11"/>
  <c r="DN73" i="11"/>
  <c r="DM73" i="11"/>
  <c r="DL73" i="11"/>
  <c r="DK73" i="11"/>
  <c r="DJ73" i="11"/>
  <c r="DS83" i="11"/>
  <c r="DR83" i="11"/>
  <c r="DQ83" i="11"/>
  <c r="DP83" i="11"/>
  <c r="DO83" i="11"/>
  <c r="DN83" i="11"/>
  <c r="DM83" i="11"/>
  <c r="DL83" i="11"/>
  <c r="DK83" i="11"/>
  <c r="DJ83" i="11"/>
  <c r="DI83" i="11"/>
  <c r="DT83" i="11"/>
  <c r="DQ51" i="11"/>
  <c r="DP51" i="11"/>
  <c r="DO51" i="11"/>
  <c r="DN51" i="11"/>
  <c r="DM51" i="11"/>
  <c r="DL51" i="11"/>
  <c r="DK51" i="11"/>
  <c r="DJ51" i="11"/>
  <c r="DI51" i="11"/>
  <c r="DT51" i="11"/>
  <c r="DS51" i="11"/>
  <c r="DR51" i="11"/>
  <c r="DI84" i="11"/>
  <c r="DT84" i="11"/>
  <c r="DS84" i="11"/>
  <c r="DR84" i="11"/>
  <c r="DQ84" i="11"/>
  <c r="DP84" i="11"/>
  <c r="DO84" i="11"/>
  <c r="DN84" i="11"/>
  <c r="DM84" i="11"/>
  <c r="DL84" i="11"/>
  <c r="DK84" i="11"/>
  <c r="DJ84" i="11"/>
  <c r="DV6" i="11"/>
  <c r="D29" i="6" l="1"/>
  <c r="D63" i="6" s="1"/>
  <c r="P13" i="6"/>
  <c r="CQ8" i="12"/>
  <c r="CO8" i="12"/>
  <c r="CN8" i="12"/>
  <c r="DU61" i="11"/>
  <c r="DV61" i="11" s="1"/>
  <c r="DR41" i="11"/>
  <c r="DI41" i="11"/>
  <c r="DM41" i="11"/>
  <c r="DT41" i="11"/>
  <c r="DS41" i="11"/>
  <c r="DQ41" i="11"/>
  <c r="DP41" i="11"/>
  <c r="DO41" i="11"/>
  <c r="DN41" i="11"/>
  <c r="DK41" i="11"/>
  <c r="DL41" i="11"/>
  <c r="DJ41" i="11"/>
  <c r="DI72" i="11"/>
  <c r="DK72" i="11"/>
  <c r="DP72" i="11"/>
  <c r="DM72" i="11"/>
  <c r="DS72" i="11"/>
  <c r="DL72" i="11"/>
  <c r="DO72" i="11"/>
  <c r="DQ72" i="11"/>
  <c r="DJ72" i="11"/>
  <c r="DT72" i="11"/>
  <c r="DR72" i="11"/>
  <c r="DN72" i="11"/>
  <c r="DU77" i="11"/>
  <c r="DV77" i="11" s="1"/>
  <c r="DU18" i="11"/>
  <c r="DV18" i="11" s="1"/>
  <c r="DU36" i="11"/>
  <c r="DV36" i="11" s="1"/>
  <c r="DU83" i="11"/>
  <c r="DV83" i="11" s="1"/>
  <c r="DT15" i="11"/>
  <c r="DN15" i="11"/>
  <c r="DM15" i="11"/>
  <c r="DL15" i="11"/>
  <c r="DR15" i="11"/>
  <c r="DQ15" i="11"/>
  <c r="DP15" i="11"/>
  <c r="DJ15" i="11"/>
  <c r="DO15" i="11"/>
  <c r="DK15" i="11"/>
  <c r="DI15" i="11"/>
  <c r="DS15" i="11"/>
  <c r="DU85" i="11"/>
  <c r="DV85" i="11" s="1"/>
  <c r="DR14" i="11"/>
  <c r="DL14" i="11"/>
  <c r="DK14" i="11"/>
  <c r="DJ14" i="11"/>
  <c r="DT14" i="11"/>
  <c r="DS14" i="11"/>
  <c r="DQ14" i="11"/>
  <c r="DP14" i="11"/>
  <c r="DO14" i="11"/>
  <c r="DM14" i="11"/>
  <c r="DN14" i="11"/>
  <c r="DI14" i="11"/>
  <c r="DU12" i="11"/>
  <c r="DU29" i="11"/>
  <c r="DV29" i="11" s="1"/>
  <c r="DU78" i="11"/>
  <c r="DV78" i="11" s="1"/>
  <c r="DU48" i="11"/>
  <c r="DV48" i="11" s="1"/>
  <c r="DU58" i="11"/>
  <c r="DV58" i="11" s="1"/>
  <c r="DU27" i="11"/>
  <c r="DV27" i="11" s="1"/>
  <c r="DU24" i="11"/>
  <c r="DV24" i="11" s="1"/>
  <c r="DU86" i="11"/>
  <c r="DV86" i="11" s="1"/>
  <c r="DU80" i="11"/>
  <c r="DV80" i="11" s="1"/>
  <c r="DU70" i="11"/>
  <c r="DV70" i="11" s="1"/>
  <c r="DU19" i="11"/>
  <c r="DV19" i="11" s="1"/>
  <c r="DU16" i="11"/>
  <c r="DV16" i="11" s="1"/>
  <c r="DU34" i="11"/>
  <c r="DV34" i="11" s="1"/>
  <c r="DU42" i="11"/>
  <c r="DV42" i="11" s="1"/>
  <c r="DU52" i="11"/>
  <c r="DV52" i="11" s="1"/>
  <c r="DU45" i="11"/>
  <c r="DV45" i="11" s="1"/>
  <c r="DU25" i="11"/>
  <c r="DV25" i="11" s="1"/>
  <c r="DU74" i="11"/>
  <c r="DV74" i="11" s="1"/>
  <c r="DU67" i="11"/>
  <c r="DV67" i="11" s="1"/>
  <c r="DU17" i="11"/>
  <c r="DV17" i="11" s="1"/>
  <c r="DU26" i="11"/>
  <c r="DV26" i="11" s="1"/>
  <c r="CN11" i="11"/>
  <c r="DU65" i="11"/>
  <c r="DV65" i="11" s="1"/>
  <c r="DU59" i="11"/>
  <c r="DV59" i="11" s="1"/>
  <c r="DU53" i="11"/>
  <c r="DV53" i="11" s="1"/>
  <c r="DU40" i="11"/>
  <c r="DV40" i="11" s="1"/>
  <c r="DU64" i="11"/>
  <c r="DV64" i="11" s="1"/>
  <c r="DU32" i="11"/>
  <c r="DV32" i="11" s="1"/>
  <c r="DU79" i="11"/>
  <c r="DV79" i="11" s="1"/>
  <c r="DU35" i="11"/>
  <c r="DV35" i="11" s="1"/>
  <c r="DU46" i="11"/>
  <c r="DV46" i="11" s="1"/>
  <c r="DU39" i="11"/>
  <c r="DV39" i="11" s="1"/>
  <c r="DU71" i="11"/>
  <c r="DV71" i="11" s="1"/>
  <c r="DU37" i="11"/>
  <c r="DV37" i="11" s="1"/>
  <c r="DU75" i="11"/>
  <c r="DV75" i="11" s="1"/>
  <c r="DU47" i="11"/>
  <c r="DV47" i="11" s="1"/>
  <c r="DU31" i="11"/>
  <c r="DV31" i="11" s="1"/>
  <c r="DU54" i="11"/>
  <c r="DV54" i="11" s="1"/>
  <c r="DU62" i="11"/>
  <c r="DV62" i="11" s="1"/>
  <c r="DU56" i="11"/>
  <c r="DV56" i="11" s="1"/>
  <c r="DU57" i="11"/>
  <c r="DV57" i="11" s="1"/>
  <c r="DU82" i="11"/>
  <c r="DV82" i="11" s="1"/>
  <c r="DU44" i="11"/>
  <c r="DV44" i="11" s="1"/>
  <c r="DU33" i="11"/>
  <c r="DV33" i="11" s="1"/>
  <c r="DU76" i="11"/>
  <c r="DV76" i="11" s="1"/>
  <c r="DU50" i="11"/>
  <c r="DV50" i="11" s="1"/>
  <c r="DP13" i="11"/>
  <c r="DJ13" i="11"/>
  <c r="DI13" i="11"/>
  <c r="DT13" i="11"/>
  <c r="DK13" i="11"/>
  <c r="DS13" i="11"/>
  <c r="DR13" i="11"/>
  <c r="DQ13" i="11"/>
  <c r="DO13" i="11"/>
  <c r="DN13" i="11"/>
  <c r="DM13" i="11"/>
  <c r="DL13" i="11"/>
  <c r="DU68" i="11"/>
  <c r="DV68" i="11" s="1"/>
  <c r="DU28" i="11"/>
  <c r="DV28" i="11" s="1"/>
  <c r="DU22" i="11"/>
  <c r="CN9" i="11"/>
  <c r="DU51" i="11"/>
  <c r="DV51" i="11" s="1"/>
  <c r="DU63" i="11"/>
  <c r="DV63" i="11" s="1"/>
  <c r="DU38" i="11"/>
  <c r="DV38" i="11" s="1"/>
  <c r="DU20" i="11"/>
  <c r="DV20" i="11" s="1"/>
  <c r="DU66" i="11"/>
  <c r="DV66" i="11" s="1"/>
  <c r="DU84" i="11"/>
  <c r="DV84" i="11" s="1"/>
  <c r="DU69" i="11"/>
  <c r="DV69" i="11" s="1"/>
  <c r="DU49" i="11"/>
  <c r="DV49" i="11" s="1"/>
  <c r="CN7" i="11"/>
  <c r="DU73" i="11"/>
  <c r="DV73" i="11" s="1"/>
  <c r="DU81" i="11"/>
  <c r="DV81" i="11" s="1"/>
  <c r="DU60" i="11"/>
  <c r="DV60" i="11" s="1"/>
  <c r="DU43" i="11"/>
  <c r="DV43" i="11" s="1"/>
  <c r="DU23" i="11"/>
  <c r="DV23" i="11" s="1"/>
  <c r="DU55" i="11"/>
  <c r="DV55" i="11" s="1"/>
  <c r="DU21" i="11"/>
  <c r="DV21" i="11" s="1"/>
  <c r="CN6" i="11"/>
  <c r="DV22" i="11" l="1"/>
  <c r="R13" i="6"/>
  <c r="P29" i="6"/>
  <c r="P63" i="6" s="1"/>
  <c r="DO4" i="11"/>
  <c r="DL4" i="11"/>
  <c r="DM4" i="11"/>
  <c r="DN4" i="11"/>
  <c r="DU41" i="11"/>
  <c r="DV41" i="11" s="1"/>
  <c r="DI4" i="11"/>
  <c r="DU72" i="11"/>
  <c r="DV72" i="11" s="1"/>
  <c r="DT4" i="11"/>
  <c r="DQ4" i="11"/>
  <c r="DR4" i="11"/>
  <c r="DS4" i="11"/>
  <c r="DK4" i="11"/>
  <c r="DJ4" i="11"/>
  <c r="DP4" i="11"/>
  <c r="DB7" i="11"/>
  <c r="CQ7" i="11"/>
  <c r="DA7" i="11"/>
  <c r="CW7" i="11"/>
  <c r="CV7" i="11"/>
  <c r="CU7" i="11"/>
  <c r="CS7" i="11"/>
  <c r="CY7" i="11"/>
  <c r="CX7" i="11"/>
  <c r="CZ7" i="11"/>
  <c r="CT7" i="11"/>
  <c r="CR7" i="11"/>
  <c r="CO7" i="11"/>
  <c r="CQ9" i="11"/>
  <c r="DA9" i="11"/>
  <c r="CR9" i="11"/>
  <c r="CW9" i="11"/>
  <c r="CV9" i="11"/>
  <c r="CX9" i="11"/>
  <c r="CU9" i="11"/>
  <c r="CS9" i="11"/>
  <c r="CT9" i="11"/>
  <c r="CY9" i="11"/>
  <c r="CZ9" i="11"/>
  <c r="DB9" i="11"/>
  <c r="CO9" i="11"/>
  <c r="DU15" i="11"/>
  <c r="DV15" i="11" s="1"/>
  <c r="CN13" i="11"/>
  <c r="CR11" i="11"/>
  <c r="CT11" i="11"/>
  <c r="CS11" i="11"/>
  <c r="CQ11" i="11"/>
  <c r="CY11" i="11"/>
  <c r="DA11" i="11"/>
  <c r="CV11" i="11"/>
  <c r="CZ11" i="11"/>
  <c r="DB11" i="11"/>
  <c r="CU11" i="11"/>
  <c r="CW11" i="11"/>
  <c r="CX11" i="11"/>
  <c r="CO11" i="11"/>
  <c r="DV12" i="11"/>
  <c r="CN15" i="11"/>
  <c r="DU13" i="11"/>
  <c r="DV13" i="11" s="1"/>
  <c r="CN14" i="11"/>
  <c r="DU14" i="11"/>
  <c r="DV14" i="11" s="1"/>
  <c r="CZ6" i="11"/>
  <c r="CR6" i="11"/>
  <c r="CV6" i="11"/>
  <c r="CO6" i="11"/>
  <c r="CY6" i="11"/>
  <c r="DB6" i="11"/>
  <c r="CX6" i="11"/>
  <c r="CS6" i="11"/>
  <c r="CW6" i="11"/>
  <c r="CQ6" i="11"/>
  <c r="CU6" i="11"/>
  <c r="DA6" i="11"/>
  <c r="CT6" i="11"/>
  <c r="CN12" i="11"/>
  <c r="R29" i="6" l="1"/>
  <c r="R63" i="6" s="1"/>
  <c r="T14" i="6"/>
  <c r="U14" i="6" s="1"/>
  <c r="U13" i="6"/>
  <c r="J7" i="88"/>
  <c r="AK7" i="88" s="1"/>
  <c r="AM7" i="88" s="1"/>
  <c r="J10" i="88"/>
  <c r="AK10" i="88" s="1"/>
  <c r="AJ10" i="89"/>
  <c r="J8" i="88"/>
  <c r="AK8" i="88" s="1"/>
  <c r="AM8" i="88" s="1"/>
  <c r="AJ8" i="89"/>
  <c r="AL8" i="89" s="1"/>
  <c r="J12" i="88"/>
  <c r="AK12" i="88" s="1"/>
  <c r="AM12" i="88" s="1"/>
  <c r="AJ12" i="89"/>
  <c r="AL12" i="89" s="1"/>
  <c r="DC6" i="11"/>
  <c r="DD6" i="11" s="1"/>
  <c r="CN78" i="11"/>
  <c r="CN57" i="11"/>
  <c r="CN18" i="11"/>
  <c r="CN83" i="11"/>
  <c r="CN73" i="11"/>
  <c r="CN74" i="11"/>
  <c r="CN22" i="11"/>
  <c r="CN32" i="11"/>
  <c r="CN16" i="11"/>
  <c r="CN42" i="11"/>
  <c r="CN23" i="11"/>
  <c r="DC9" i="11"/>
  <c r="DD9" i="11" s="1"/>
  <c r="DC7" i="11"/>
  <c r="DD7" i="11" s="1"/>
  <c r="CN34" i="11"/>
  <c r="CN86" i="11"/>
  <c r="CN56" i="11"/>
  <c r="CN37" i="11"/>
  <c r="CN85" i="11"/>
  <c r="CN77" i="11"/>
  <c r="CN47" i="11"/>
  <c r="CN26" i="11"/>
  <c r="CN27" i="11"/>
  <c r="CN49" i="11"/>
  <c r="CN45" i="11"/>
  <c r="DA13" i="11"/>
  <c r="CU13" i="11"/>
  <c r="CT13" i="11"/>
  <c r="CY13" i="11"/>
  <c r="CS13" i="11"/>
  <c r="CX13" i="11"/>
  <c r="CR13" i="11"/>
  <c r="CW13" i="11"/>
  <c r="CZ13" i="11"/>
  <c r="DB13" i="11"/>
  <c r="CQ13" i="11"/>
  <c r="CV13" i="11"/>
  <c r="CO13" i="11"/>
  <c r="CV15" i="11"/>
  <c r="DA15" i="11"/>
  <c r="CW15" i="11"/>
  <c r="CT15" i="11"/>
  <c r="CY15" i="11"/>
  <c r="CX15" i="11"/>
  <c r="CU15" i="11"/>
  <c r="CS15" i="11"/>
  <c r="CR15" i="11"/>
  <c r="CQ15" i="11"/>
  <c r="DB15" i="11"/>
  <c r="CZ15" i="11"/>
  <c r="CO15" i="11"/>
  <c r="CN60" i="11"/>
  <c r="CN59" i="11"/>
  <c r="CN64" i="11"/>
  <c r="CN38" i="11"/>
  <c r="CN43" i="11"/>
  <c r="CN53" i="11"/>
  <c r="CN69" i="11"/>
  <c r="CN79" i="11"/>
  <c r="CN76" i="11"/>
  <c r="CN21" i="11"/>
  <c r="CN31" i="11"/>
  <c r="CN58" i="11"/>
  <c r="CN71" i="11"/>
  <c r="CN66" i="11"/>
  <c r="CN62" i="11"/>
  <c r="DC11" i="11"/>
  <c r="DD11" i="11" s="1"/>
  <c r="CN82" i="11"/>
  <c r="CN36" i="11"/>
  <c r="CY12" i="11"/>
  <c r="DA12" i="11"/>
  <c r="CS12" i="11"/>
  <c r="CQ12" i="11"/>
  <c r="CX12" i="11"/>
  <c r="CV12" i="11"/>
  <c r="CZ12" i="11"/>
  <c r="CR12" i="11"/>
  <c r="DB12" i="11"/>
  <c r="CU12" i="11"/>
  <c r="CW12" i="11"/>
  <c r="CT12" i="11"/>
  <c r="CO12" i="11"/>
  <c r="CN19" i="11"/>
  <c r="CN25" i="11"/>
  <c r="CN80" i="11"/>
  <c r="CN46" i="11"/>
  <c r="CN52" i="11"/>
  <c r="CN29" i="11"/>
  <c r="DB14" i="11"/>
  <c r="CQ14" i="11"/>
  <c r="CR14" i="11"/>
  <c r="CT14" i="11"/>
  <c r="CY14" i="11"/>
  <c r="DA14" i="11"/>
  <c r="CV14" i="11"/>
  <c r="CX14" i="11"/>
  <c r="CS14" i="11"/>
  <c r="CW14" i="11"/>
  <c r="CU14" i="11"/>
  <c r="CZ14" i="11"/>
  <c r="CO14" i="11"/>
  <c r="CN48" i="11"/>
  <c r="CN33" i="11"/>
  <c r="CN54" i="11"/>
  <c r="CN55" i="11"/>
  <c r="CN39" i="11"/>
  <c r="DU4" i="11"/>
  <c r="CN20" i="11"/>
  <c r="CN35" i="11"/>
  <c r="CN75" i="11"/>
  <c r="CN24" i="11"/>
  <c r="CN44" i="11"/>
  <c r="CN68" i="11"/>
  <c r="CN50" i="11"/>
  <c r="CN61" i="11"/>
  <c r="CN65" i="11"/>
  <c r="CN84" i="11"/>
  <c r="CN51" i="11"/>
  <c r="CN81" i="11"/>
  <c r="CN63" i="11"/>
  <c r="CN67" i="11"/>
  <c r="CN17" i="11"/>
  <c r="AQ10" i="89" l="1"/>
  <c r="W7" i="12" s="1"/>
  <c r="J14" i="88"/>
  <c r="AK14" i="88" s="1"/>
  <c r="AJ14" i="89"/>
  <c r="J15" i="88"/>
  <c r="AK15" i="88" s="1"/>
  <c r="AJ15" i="89"/>
  <c r="J13" i="88"/>
  <c r="AK13" i="88" s="1"/>
  <c r="AJ13" i="89"/>
  <c r="AJ7" i="89"/>
  <c r="AL7" i="89" s="1"/>
  <c r="J16" i="88"/>
  <c r="AK16" i="88" s="1"/>
  <c r="AJ16" i="89"/>
  <c r="Q9" i="12"/>
  <c r="Q11" i="12"/>
  <c r="AZ16" i="88"/>
  <c r="K12" i="12" s="1"/>
  <c r="Q10" i="12"/>
  <c r="Q7" i="12"/>
  <c r="CN28" i="11"/>
  <c r="CN30" i="11" s="1"/>
  <c r="CN40" i="11"/>
  <c r="CV40" i="11" s="1"/>
  <c r="CN70" i="11"/>
  <c r="CW70" i="11" s="1"/>
  <c r="DC13" i="11"/>
  <c r="DD13" i="11" s="1"/>
  <c r="CQ52" i="11"/>
  <c r="CX52" i="11"/>
  <c r="CU52" i="11"/>
  <c r="CR52" i="11"/>
  <c r="CV52" i="11"/>
  <c r="CY52" i="11"/>
  <c r="DB52" i="11"/>
  <c r="DA52" i="11"/>
  <c r="CW52" i="11"/>
  <c r="CS52" i="11"/>
  <c r="CT52" i="11"/>
  <c r="CZ52" i="11"/>
  <c r="CO52" i="11"/>
  <c r="DB17" i="11"/>
  <c r="CR17" i="11"/>
  <c r="DA17" i="11"/>
  <c r="CV17" i="11"/>
  <c r="CZ17" i="11"/>
  <c r="CT17" i="11"/>
  <c r="CW17" i="11"/>
  <c r="CY17" i="11"/>
  <c r="CQ17" i="11"/>
  <c r="CX17" i="11"/>
  <c r="CU17" i="11"/>
  <c r="CS17" i="11"/>
  <c r="CO17" i="11"/>
  <c r="CV65" i="11"/>
  <c r="DB65" i="11"/>
  <c r="CS65" i="11"/>
  <c r="CZ65" i="11"/>
  <c r="CX65" i="11"/>
  <c r="CW65" i="11"/>
  <c r="DA65" i="11"/>
  <c r="CT65" i="11"/>
  <c r="CY65" i="11"/>
  <c r="CU65" i="11"/>
  <c r="CQ65" i="11"/>
  <c r="CR65" i="11"/>
  <c r="CO65" i="11"/>
  <c r="DB75" i="11"/>
  <c r="CT75" i="11"/>
  <c r="CW75" i="11"/>
  <c r="CZ75" i="11"/>
  <c r="CX75" i="11"/>
  <c r="CQ75" i="11"/>
  <c r="CV75" i="11"/>
  <c r="CU75" i="11"/>
  <c r="DA75" i="11"/>
  <c r="CY75" i="11"/>
  <c r="CS75" i="11"/>
  <c r="CR75" i="11"/>
  <c r="CO75" i="11"/>
  <c r="CV54" i="11"/>
  <c r="CU54" i="11"/>
  <c r="CT54" i="11"/>
  <c r="CS54" i="11"/>
  <c r="CQ54" i="11"/>
  <c r="DB54" i="11"/>
  <c r="CR54" i="11"/>
  <c r="DA54" i="11"/>
  <c r="CY54" i="11"/>
  <c r="CZ54" i="11"/>
  <c r="CW54" i="11"/>
  <c r="CX54" i="11"/>
  <c r="CO54" i="11"/>
  <c r="CZ82" i="11"/>
  <c r="CU82" i="11"/>
  <c r="DA82" i="11"/>
  <c r="CS82" i="11"/>
  <c r="CT82" i="11"/>
  <c r="CY82" i="11"/>
  <c r="CX82" i="11"/>
  <c r="CW82" i="11"/>
  <c r="CV82" i="11"/>
  <c r="CR82" i="11"/>
  <c r="DB82" i="11"/>
  <c r="CQ82" i="11"/>
  <c r="CO82" i="11"/>
  <c r="CV66" i="11"/>
  <c r="CY66" i="11"/>
  <c r="CX66" i="11"/>
  <c r="CW66" i="11"/>
  <c r="CU66" i="11"/>
  <c r="DA66" i="11"/>
  <c r="CT66" i="11"/>
  <c r="CQ66" i="11"/>
  <c r="CS66" i="11"/>
  <c r="CR66" i="11"/>
  <c r="DB66" i="11"/>
  <c r="CZ66" i="11"/>
  <c r="CO66" i="11"/>
  <c r="DB76" i="11"/>
  <c r="CS76" i="11"/>
  <c r="CT76" i="11"/>
  <c r="CW76" i="11"/>
  <c r="CX76" i="11"/>
  <c r="CZ76" i="11"/>
  <c r="CV76" i="11"/>
  <c r="CU76" i="11"/>
  <c r="CQ76" i="11"/>
  <c r="CY76" i="11"/>
  <c r="DA76" i="11"/>
  <c r="CR76" i="11"/>
  <c r="CO76" i="11"/>
  <c r="CT64" i="11"/>
  <c r="CR64" i="11"/>
  <c r="CW64" i="11"/>
  <c r="CZ64" i="11"/>
  <c r="DB64" i="11"/>
  <c r="CU64" i="11"/>
  <c r="CX64" i="11"/>
  <c r="CQ64" i="11"/>
  <c r="CY64" i="11"/>
  <c r="CV64" i="11"/>
  <c r="CS64" i="11"/>
  <c r="DA64" i="11"/>
  <c r="CO64" i="11"/>
  <c r="DB47" i="11"/>
  <c r="CX47" i="11"/>
  <c r="DA47" i="11"/>
  <c r="CS47" i="11"/>
  <c r="CT47" i="11"/>
  <c r="CU47" i="11"/>
  <c r="CV47" i="11"/>
  <c r="CZ47" i="11"/>
  <c r="CY47" i="11"/>
  <c r="CR47" i="11"/>
  <c r="CW47" i="11"/>
  <c r="CQ47" i="11"/>
  <c r="CO47" i="11"/>
  <c r="DA16" i="11"/>
  <c r="CQ16" i="11"/>
  <c r="CT16" i="11"/>
  <c r="DB16" i="11"/>
  <c r="CZ16" i="11"/>
  <c r="CY16" i="11"/>
  <c r="CX16" i="11"/>
  <c r="CS16" i="11"/>
  <c r="CW16" i="11"/>
  <c r="CR16" i="11"/>
  <c r="CU16" i="11"/>
  <c r="CV16" i="11"/>
  <c r="CO16" i="11"/>
  <c r="CS83" i="11"/>
  <c r="CQ83" i="11"/>
  <c r="CU83" i="11"/>
  <c r="DB83" i="11"/>
  <c r="CV83" i="11"/>
  <c r="CW83" i="11"/>
  <c r="CX83" i="11"/>
  <c r="CZ83" i="11"/>
  <c r="DA83" i="11"/>
  <c r="CR83" i="11"/>
  <c r="CY83" i="11"/>
  <c r="CT83" i="11"/>
  <c r="CO83" i="11"/>
  <c r="CV46" i="11"/>
  <c r="CU46" i="11"/>
  <c r="CT46" i="11"/>
  <c r="CS46" i="11"/>
  <c r="CQ46" i="11"/>
  <c r="DB46" i="11"/>
  <c r="CX46" i="11"/>
  <c r="DA46" i="11"/>
  <c r="CY46" i="11"/>
  <c r="CR46" i="11"/>
  <c r="CZ46" i="11"/>
  <c r="CW46" i="11"/>
  <c r="CO46" i="11"/>
  <c r="CS86" i="11"/>
  <c r="CZ86" i="11"/>
  <c r="CX86" i="11"/>
  <c r="CW86" i="11"/>
  <c r="CV86" i="11"/>
  <c r="CR86" i="11"/>
  <c r="CU86" i="11"/>
  <c r="CQ86" i="11"/>
  <c r="DB86" i="11"/>
  <c r="CT86" i="11"/>
  <c r="CY86" i="11"/>
  <c r="DA86" i="11"/>
  <c r="CO86" i="11"/>
  <c r="CW67" i="11"/>
  <c r="CX67" i="11"/>
  <c r="CQ67" i="11"/>
  <c r="DB67" i="11"/>
  <c r="CV67" i="11"/>
  <c r="CS67" i="11"/>
  <c r="CT67" i="11"/>
  <c r="DA67" i="11"/>
  <c r="CY67" i="11"/>
  <c r="CR67" i="11"/>
  <c r="CZ67" i="11"/>
  <c r="CU67" i="11"/>
  <c r="CO67" i="11"/>
  <c r="DA61" i="11"/>
  <c r="CS61" i="11"/>
  <c r="CZ61" i="11"/>
  <c r="CR61" i="11"/>
  <c r="CQ61" i="11"/>
  <c r="CY61" i="11"/>
  <c r="CV61" i="11"/>
  <c r="DB61" i="11"/>
  <c r="CU61" i="11"/>
  <c r="CT61" i="11"/>
  <c r="CX61" i="11"/>
  <c r="CW61" i="11"/>
  <c r="CO61" i="11"/>
  <c r="CU35" i="11"/>
  <c r="DB35" i="11"/>
  <c r="CV35" i="11"/>
  <c r="CY35" i="11"/>
  <c r="CT35" i="11"/>
  <c r="CZ35" i="11"/>
  <c r="CR35" i="11"/>
  <c r="CS35" i="11"/>
  <c r="CX35" i="11"/>
  <c r="CW35" i="11"/>
  <c r="CQ35" i="11"/>
  <c r="DA35" i="11"/>
  <c r="CO35" i="11"/>
  <c r="DB33" i="11"/>
  <c r="CX33" i="11"/>
  <c r="DA33" i="11"/>
  <c r="CW33" i="11"/>
  <c r="CV33" i="11"/>
  <c r="CU33" i="11"/>
  <c r="CS33" i="11"/>
  <c r="CR33" i="11"/>
  <c r="CZ33" i="11"/>
  <c r="CQ33" i="11"/>
  <c r="CY33" i="11"/>
  <c r="CT33" i="11"/>
  <c r="CO33" i="11"/>
  <c r="DA71" i="11"/>
  <c r="CQ71" i="11"/>
  <c r="CT71" i="11"/>
  <c r="CW71" i="11"/>
  <c r="CR71" i="11"/>
  <c r="CV71" i="11"/>
  <c r="CS71" i="11"/>
  <c r="DB71" i="11"/>
  <c r="CY71" i="11"/>
  <c r="CZ71" i="11"/>
  <c r="CX71" i="11"/>
  <c r="CU71" i="11"/>
  <c r="CO71" i="11"/>
  <c r="CS79" i="11"/>
  <c r="DA79" i="11"/>
  <c r="CZ79" i="11"/>
  <c r="CQ79" i="11"/>
  <c r="CY79" i="11"/>
  <c r="DB79" i="11"/>
  <c r="CT79" i="11"/>
  <c r="CR79" i="11"/>
  <c r="CX79" i="11"/>
  <c r="CV79" i="11"/>
  <c r="CW79" i="11"/>
  <c r="CU79" i="11"/>
  <c r="CO79" i="11"/>
  <c r="DB59" i="11"/>
  <c r="CV59" i="11"/>
  <c r="CR59" i="11"/>
  <c r="CX59" i="11"/>
  <c r="CQ59" i="11"/>
  <c r="DA59" i="11"/>
  <c r="CW59" i="11"/>
  <c r="CU59" i="11"/>
  <c r="CZ59" i="11"/>
  <c r="CY59" i="11"/>
  <c r="CT59" i="11"/>
  <c r="CS59" i="11"/>
  <c r="CO59" i="11"/>
  <c r="CU77" i="11"/>
  <c r="CW77" i="11"/>
  <c r="DA77" i="11"/>
  <c r="CV77" i="11"/>
  <c r="CT77" i="11"/>
  <c r="CS77" i="11"/>
  <c r="CR77" i="11"/>
  <c r="CQ77" i="11"/>
  <c r="DB77" i="11"/>
  <c r="CY77" i="11"/>
  <c r="CZ77" i="11"/>
  <c r="CX77" i="11"/>
  <c r="CO77" i="11"/>
  <c r="DB32" i="11"/>
  <c r="CX32" i="11"/>
  <c r="CQ32" i="11"/>
  <c r="CZ32" i="11"/>
  <c r="CR32" i="11"/>
  <c r="CW32" i="11"/>
  <c r="CS32" i="11"/>
  <c r="CU32" i="11"/>
  <c r="CV32" i="11"/>
  <c r="DA32" i="11"/>
  <c r="CT32" i="11"/>
  <c r="CY32" i="11"/>
  <c r="CO32" i="11"/>
  <c r="CZ18" i="11"/>
  <c r="CV18" i="11"/>
  <c r="CY18" i="11"/>
  <c r="DB18" i="11"/>
  <c r="CW18" i="11"/>
  <c r="CU18" i="11"/>
  <c r="CS18" i="11"/>
  <c r="DA18" i="11"/>
  <c r="CT18" i="11"/>
  <c r="CQ18" i="11"/>
  <c r="CX18" i="11"/>
  <c r="CR18" i="11"/>
  <c r="CO18" i="11"/>
  <c r="CZ80" i="11"/>
  <c r="DA80" i="11"/>
  <c r="CY80" i="11"/>
  <c r="CS80" i="11"/>
  <c r="DB80" i="11"/>
  <c r="CU80" i="11"/>
  <c r="CT80" i="11"/>
  <c r="CX80" i="11"/>
  <c r="CR80" i="11"/>
  <c r="CQ80" i="11"/>
  <c r="CW80" i="11"/>
  <c r="CV80" i="11"/>
  <c r="CO80" i="11"/>
  <c r="DB34" i="11"/>
  <c r="DA34" i="11"/>
  <c r="CT34" i="11"/>
  <c r="CV34" i="11"/>
  <c r="CW34" i="11"/>
  <c r="CU34" i="11"/>
  <c r="CQ34" i="11"/>
  <c r="CR34" i="11"/>
  <c r="CZ34" i="11"/>
  <c r="CS34" i="11"/>
  <c r="CX34" i="11"/>
  <c r="CY34" i="11"/>
  <c r="CO34" i="11"/>
  <c r="CV63" i="11"/>
  <c r="CW63" i="11"/>
  <c r="CY63" i="11"/>
  <c r="CS63" i="11"/>
  <c r="CZ63" i="11"/>
  <c r="CR63" i="11"/>
  <c r="CX63" i="11"/>
  <c r="CT63" i="11"/>
  <c r="DA63" i="11"/>
  <c r="CU63" i="11"/>
  <c r="DB63" i="11"/>
  <c r="CQ63" i="11"/>
  <c r="CO63" i="11"/>
  <c r="CV50" i="11"/>
  <c r="CY50" i="11"/>
  <c r="CT50" i="11"/>
  <c r="CU50" i="11"/>
  <c r="CX50" i="11"/>
  <c r="CQ50" i="11"/>
  <c r="CZ50" i="11"/>
  <c r="CW50" i="11"/>
  <c r="DA50" i="11"/>
  <c r="CR50" i="11"/>
  <c r="CS50" i="11"/>
  <c r="DB50" i="11"/>
  <c r="CO50" i="11"/>
  <c r="CX20" i="11"/>
  <c r="CT20" i="11"/>
  <c r="CV20" i="11"/>
  <c r="CQ20" i="11"/>
  <c r="CW20" i="11"/>
  <c r="CY20" i="11"/>
  <c r="DA20" i="11"/>
  <c r="DB20" i="11"/>
  <c r="CS20" i="11"/>
  <c r="CR20" i="11"/>
  <c r="CZ20" i="11"/>
  <c r="CU20" i="11"/>
  <c r="CO20" i="11"/>
  <c r="CS58" i="11"/>
  <c r="CR58" i="11"/>
  <c r="CY58" i="11"/>
  <c r="CX58" i="11"/>
  <c r="CQ58" i="11"/>
  <c r="DA58" i="11"/>
  <c r="CV58" i="11"/>
  <c r="CU58" i="11"/>
  <c r="CW58" i="11"/>
  <c r="CT58" i="11"/>
  <c r="CZ58" i="11"/>
  <c r="DB58" i="11"/>
  <c r="CO58" i="11"/>
  <c r="CS69" i="11"/>
  <c r="CR69" i="11"/>
  <c r="CW69" i="11"/>
  <c r="DA69" i="11"/>
  <c r="CV69" i="11"/>
  <c r="CU69" i="11"/>
  <c r="CT69" i="11"/>
  <c r="CZ69" i="11"/>
  <c r="CY69" i="11"/>
  <c r="CQ69" i="11"/>
  <c r="DB69" i="11"/>
  <c r="CX69" i="11"/>
  <c r="CO69" i="11"/>
  <c r="CO60" i="11"/>
  <c r="CY60" i="11"/>
  <c r="CX60" i="11"/>
  <c r="CT60" i="11"/>
  <c r="CS60" i="11"/>
  <c r="DA60" i="11"/>
  <c r="CR60" i="11"/>
  <c r="DB60" i="11"/>
  <c r="CW60" i="11"/>
  <c r="CZ60" i="11"/>
  <c r="CU60" i="11"/>
  <c r="CV60" i="11"/>
  <c r="CQ60" i="11"/>
  <c r="DB45" i="11"/>
  <c r="CQ45" i="11"/>
  <c r="CS45" i="11"/>
  <c r="CZ45" i="11"/>
  <c r="CV45" i="11"/>
  <c r="DA45" i="11"/>
  <c r="CT45" i="11"/>
  <c r="CR45" i="11"/>
  <c r="CY45" i="11"/>
  <c r="CU45" i="11"/>
  <c r="CX45" i="11"/>
  <c r="CW45" i="11"/>
  <c r="CO45" i="11"/>
  <c r="CS85" i="11"/>
  <c r="CZ85" i="11"/>
  <c r="CU85" i="11"/>
  <c r="CX85" i="11"/>
  <c r="DB85" i="11"/>
  <c r="CV85" i="11"/>
  <c r="CW85" i="11"/>
  <c r="DA85" i="11"/>
  <c r="CT85" i="11"/>
  <c r="CQ85" i="11"/>
  <c r="CR85" i="11"/>
  <c r="CY85" i="11"/>
  <c r="CO85" i="11"/>
  <c r="CY22" i="11"/>
  <c r="CV22" i="11"/>
  <c r="CS22" i="11"/>
  <c r="DA22" i="11"/>
  <c r="CT22" i="11"/>
  <c r="CQ22" i="11"/>
  <c r="CZ22" i="11"/>
  <c r="CW22" i="11"/>
  <c r="CU22" i="11"/>
  <c r="CX22" i="11"/>
  <c r="CR22" i="11"/>
  <c r="DB22" i="11"/>
  <c r="CO22" i="11"/>
  <c r="DA57" i="11"/>
  <c r="CT57" i="11"/>
  <c r="CZ57" i="11"/>
  <c r="CS57" i="11"/>
  <c r="CX57" i="11"/>
  <c r="DB57" i="11"/>
  <c r="CQ57" i="11"/>
  <c r="CY57" i="11"/>
  <c r="CW57" i="11"/>
  <c r="CV57" i="11"/>
  <c r="CU57" i="11"/>
  <c r="CR57" i="11"/>
  <c r="CO57" i="11"/>
  <c r="CU48" i="11"/>
  <c r="CR48" i="11"/>
  <c r="DA48" i="11"/>
  <c r="CQ48" i="11"/>
  <c r="CT48" i="11"/>
  <c r="CV48" i="11"/>
  <c r="CS48" i="11"/>
  <c r="CX48" i="11"/>
  <c r="CZ48" i="11"/>
  <c r="DB48" i="11"/>
  <c r="CY48" i="11"/>
  <c r="CW48" i="11"/>
  <c r="CO48" i="11"/>
  <c r="CQ25" i="11"/>
  <c r="CZ25" i="11"/>
  <c r="CY25" i="11"/>
  <c r="CW25" i="11"/>
  <c r="CV25" i="11"/>
  <c r="CX25" i="11"/>
  <c r="CT25" i="11"/>
  <c r="CU25" i="11"/>
  <c r="DB25" i="11"/>
  <c r="CS25" i="11"/>
  <c r="DA25" i="11"/>
  <c r="CR25" i="11"/>
  <c r="CO25" i="11"/>
  <c r="CS81" i="11"/>
  <c r="CV81" i="11"/>
  <c r="DA81" i="11"/>
  <c r="CR81" i="11"/>
  <c r="CY81" i="11"/>
  <c r="CQ81" i="11"/>
  <c r="CW81" i="11"/>
  <c r="DB81" i="11"/>
  <c r="CX81" i="11"/>
  <c r="CT81" i="11"/>
  <c r="CU81" i="11"/>
  <c r="CZ81" i="11"/>
  <c r="CO81" i="11"/>
  <c r="DB68" i="11"/>
  <c r="DA68" i="11"/>
  <c r="CY68" i="11"/>
  <c r="CZ68" i="11"/>
  <c r="CX68" i="11"/>
  <c r="CU68" i="11"/>
  <c r="CT68" i="11"/>
  <c r="CW68" i="11"/>
  <c r="CV68" i="11"/>
  <c r="CR68" i="11"/>
  <c r="CS68" i="11"/>
  <c r="CQ68" i="11"/>
  <c r="CO68" i="11"/>
  <c r="DC14" i="11"/>
  <c r="DD14" i="11" s="1"/>
  <c r="DC12" i="11"/>
  <c r="DA53" i="11"/>
  <c r="CQ53" i="11"/>
  <c r="DB53" i="11"/>
  <c r="CX53" i="11"/>
  <c r="CV53" i="11"/>
  <c r="CR53" i="11"/>
  <c r="CT53" i="11"/>
  <c r="CY53" i="11"/>
  <c r="CS53" i="11"/>
  <c r="CZ53" i="11"/>
  <c r="CW53" i="11"/>
  <c r="CU53" i="11"/>
  <c r="CO53" i="11"/>
  <c r="CQ49" i="11"/>
  <c r="CY49" i="11"/>
  <c r="CX49" i="11"/>
  <c r="DA49" i="11"/>
  <c r="CU49" i="11"/>
  <c r="CV49" i="11"/>
  <c r="CS49" i="11"/>
  <c r="CZ49" i="11"/>
  <c r="DB49" i="11"/>
  <c r="CT49" i="11"/>
  <c r="CW49" i="11"/>
  <c r="CR49" i="11"/>
  <c r="CO49" i="11"/>
  <c r="CQ37" i="11"/>
  <c r="CW37" i="11"/>
  <c r="CS37" i="11"/>
  <c r="CV37" i="11"/>
  <c r="DB37" i="11"/>
  <c r="CU37" i="11"/>
  <c r="CR37" i="11"/>
  <c r="CZ37" i="11"/>
  <c r="CY37" i="11"/>
  <c r="DA37" i="11"/>
  <c r="CT37" i="11"/>
  <c r="CX37" i="11"/>
  <c r="CO37" i="11"/>
  <c r="DA70" i="11"/>
  <c r="DB70" i="11"/>
  <c r="CV70" i="11"/>
  <c r="CQ70" i="11"/>
  <c r="CY70" i="11"/>
  <c r="CR70" i="11"/>
  <c r="CZ70" i="11"/>
  <c r="DA78" i="11"/>
  <c r="CW78" i="11"/>
  <c r="CV78" i="11"/>
  <c r="CT78" i="11"/>
  <c r="CS78" i="11"/>
  <c r="CR78" i="11"/>
  <c r="CQ78" i="11"/>
  <c r="CU78" i="11"/>
  <c r="DB78" i="11"/>
  <c r="CY78" i="11"/>
  <c r="CZ78" i="11"/>
  <c r="CX78" i="11"/>
  <c r="CO78" i="11"/>
  <c r="CS19" i="11"/>
  <c r="CR19" i="11"/>
  <c r="CW19" i="11"/>
  <c r="CU19" i="11"/>
  <c r="CV19" i="11"/>
  <c r="CZ19" i="11"/>
  <c r="CX19" i="11"/>
  <c r="DA19" i="11"/>
  <c r="DB19" i="11"/>
  <c r="CQ19" i="11"/>
  <c r="CY19" i="11"/>
  <c r="CT19" i="11"/>
  <c r="CO19" i="11"/>
  <c r="CY51" i="11"/>
  <c r="CX51" i="11"/>
  <c r="CS51" i="11"/>
  <c r="CW51" i="11"/>
  <c r="DB51" i="11"/>
  <c r="CZ51" i="11"/>
  <c r="CV51" i="11"/>
  <c r="CU51" i="11"/>
  <c r="CT51" i="11"/>
  <c r="CR51" i="11"/>
  <c r="CQ51" i="11"/>
  <c r="DA51" i="11"/>
  <c r="CO51" i="11"/>
  <c r="CQ44" i="11"/>
  <c r="CS44" i="11"/>
  <c r="CZ44" i="11"/>
  <c r="CY44" i="11"/>
  <c r="DB44" i="11"/>
  <c r="DA44" i="11"/>
  <c r="CX44" i="11"/>
  <c r="CW44" i="11"/>
  <c r="CV44" i="11"/>
  <c r="CT44" i="11"/>
  <c r="CU44" i="11"/>
  <c r="CR44" i="11"/>
  <c r="CO44" i="11"/>
  <c r="DB39" i="11"/>
  <c r="CV39" i="11"/>
  <c r="CZ39" i="11"/>
  <c r="CY39" i="11"/>
  <c r="CS39" i="11"/>
  <c r="CT39" i="11"/>
  <c r="DA39" i="11"/>
  <c r="CU39" i="11"/>
  <c r="CR39" i="11"/>
  <c r="CX39" i="11"/>
  <c r="CW39" i="11"/>
  <c r="CQ39" i="11"/>
  <c r="CO39" i="11"/>
  <c r="CY31" i="11"/>
  <c r="CV31" i="11"/>
  <c r="DB31" i="11"/>
  <c r="CS31" i="11"/>
  <c r="CZ31" i="11"/>
  <c r="CQ31" i="11"/>
  <c r="CR31" i="11"/>
  <c r="CU31" i="11"/>
  <c r="CW31" i="11"/>
  <c r="DA31" i="11"/>
  <c r="CX31" i="11"/>
  <c r="CT31" i="11"/>
  <c r="CO31" i="11"/>
  <c r="DA43" i="11"/>
  <c r="CU43" i="11"/>
  <c r="CV43" i="11"/>
  <c r="CX43" i="11"/>
  <c r="DB43" i="11"/>
  <c r="CW43" i="11"/>
  <c r="CT43" i="11"/>
  <c r="CS43" i="11"/>
  <c r="CR43" i="11"/>
  <c r="CZ43" i="11"/>
  <c r="CY43" i="11"/>
  <c r="CQ43" i="11"/>
  <c r="CO43" i="11"/>
  <c r="CS27" i="11"/>
  <c r="CY27" i="11"/>
  <c r="CX27" i="11"/>
  <c r="DA27" i="11"/>
  <c r="CW27" i="11"/>
  <c r="DB27" i="11"/>
  <c r="CV27" i="11"/>
  <c r="CU27" i="11"/>
  <c r="CT27" i="11"/>
  <c r="CR27" i="11"/>
  <c r="CQ27" i="11"/>
  <c r="CZ27" i="11"/>
  <c r="CO27" i="11"/>
  <c r="CZ23" i="11"/>
  <c r="CS23" i="11"/>
  <c r="CR23" i="11"/>
  <c r="CQ23" i="11"/>
  <c r="CT23" i="11"/>
  <c r="DA23" i="11"/>
  <c r="DB23" i="11"/>
  <c r="CX23" i="11"/>
  <c r="CY23" i="11"/>
  <c r="CU23" i="11"/>
  <c r="CW23" i="11"/>
  <c r="CV23" i="11"/>
  <c r="CO23" i="11"/>
  <c r="CV74" i="11"/>
  <c r="CU74" i="11"/>
  <c r="CX74" i="11"/>
  <c r="DA74" i="11"/>
  <c r="CQ74" i="11"/>
  <c r="CY74" i="11"/>
  <c r="DB74" i="11"/>
  <c r="CW74" i="11"/>
  <c r="CT74" i="11"/>
  <c r="CS74" i="11"/>
  <c r="CR74" i="11"/>
  <c r="CZ74" i="11"/>
  <c r="CO74" i="11"/>
  <c r="DA29" i="11"/>
  <c r="DB29" i="11"/>
  <c r="CU29" i="11"/>
  <c r="CS29" i="11"/>
  <c r="CT29" i="11"/>
  <c r="CR29" i="11"/>
  <c r="CW29" i="11"/>
  <c r="CZ29" i="11"/>
  <c r="CV29" i="11"/>
  <c r="CY29" i="11"/>
  <c r="CX29" i="11"/>
  <c r="CQ29" i="11"/>
  <c r="CO29" i="11"/>
  <c r="DC15" i="11"/>
  <c r="DD15" i="11" s="1"/>
  <c r="CW28" i="11"/>
  <c r="CU84" i="11"/>
  <c r="DB84" i="11"/>
  <c r="CZ84" i="11"/>
  <c r="CS84" i="11"/>
  <c r="CT84" i="11"/>
  <c r="DA84" i="11"/>
  <c r="CR84" i="11"/>
  <c r="CX84" i="11"/>
  <c r="CQ84" i="11"/>
  <c r="CW84" i="11"/>
  <c r="CY84" i="11"/>
  <c r="CV84" i="11"/>
  <c r="CO84" i="11"/>
  <c r="CZ24" i="11"/>
  <c r="CT24" i="11"/>
  <c r="CW24" i="11"/>
  <c r="CV24" i="11"/>
  <c r="CS24" i="11"/>
  <c r="CR24" i="11"/>
  <c r="CQ24" i="11"/>
  <c r="DA24" i="11"/>
  <c r="DB24" i="11"/>
  <c r="CY24" i="11"/>
  <c r="CX24" i="11"/>
  <c r="CU24" i="11"/>
  <c r="CO24" i="11"/>
  <c r="DB55" i="11"/>
  <c r="CV55" i="11"/>
  <c r="CU55" i="11"/>
  <c r="CS55" i="11"/>
  <c r="CY55" i="11"/>
  <c r="CX55" i="11"/>
  <c r="CR55" i="11"/>
  <c r="CQ55" i="11"/>
  <c r="CZ55" i="11"/>
  <c r="DA55" i="11"/>
  <c r="CW55" i="11"/>
  <c r="CT55" i="11"/>
  <c r="CO55" i="11"/>
  <c r="DB36" i="11"/>
  <c r="CZ36" i="11"/>
  <c r="CR36" i="11"/>
  <c r="CX36" i="11"/>
  <c r="CS36" i="11"/>
  <c r="CW36" i="11"/>
  <c r="CT36" i="11"/>
  <c r="CU36" i="11"/>
  <c r="CV36" i="11"/>
  <c r="DA36" i="11"/>
  <c r="CQ36" i="11"/>
  <c r="CY36" i="11"/>
  <c r="CO36" i="11"/>
  <c r="CZ62" i="11"/>
  <c r="DA62" i="11"/>
  <c r="CS62" i="11"/>
  <c r="CY62" i="11"/>
  <c r="CX62" i="11"/>
  <c r="CW62" i="11"/>
  <c r="CU62" i="11"/>
  <c r="CV62" i="11"/>
  <c r="CT62" i="11"/>
  <c r="CR62" i="11"/>
  <c r="CQ62" i="11"/>
  <c r="DB62" i="11"/>
  <c r="CO62" i="11"/>
  <c r="CW21" i="11"/>
  <c r="CV21" i="11"/>
  <c r="CZ21" i="11"/>
  <c r="CT21" i="11"/>
  <c r="CU21" i="11"/>
  <c r="CY21" i="11"/>
  <c r="CQ21" i="11"/>
  <c r="CS21" i="11"/>
  <c r="DA21" i="11"/>
  <c r="DB21" i="11"/>
  <c r="CX21" i="11"/>
  <c r="CR21" i="11"/>
  <c r="CO21" i="11"/>
  <c r="CV38" i="11"/>
  <c r="DA38" i="11"/>
  <c r="CZ38" i="11"/>
  <c r="CY38" i="11"/>
  <c r="CX38" i="11"/>
  <c r="CR38" i="11"/>
  <c r="CW38" i="11"/>
  <c r="CT38" i="11"/>
  <c r="CU38" i="11"/>
  <c r="CQ38" i="11"/>
  <c r="CS38" i="11"/>
  <c r="DB38" i="11"/>
  <c r="CO38" i="11"/>
  <c r="CR26" i="11"/>
  <c r="DA26" i="11"/>
  <c r="CY26" i="11"/>
  <c r="CX26" i="11"/>
  <c r="CZ26" i="11"/>
  <c r="CW26" i="11"/>
  <c r="CV26" i="11"/>
  <c r="CU26" i="11"/>
  <c r="CT26" i="11"/>
  <c r="CQ26" i="11"/>
  <c r="CS26" i="11"/>
  <c r="DB26" i="11"/>
  <c r="CO26" i="11"/>
  <c r="DA56" i="11"/>
  <c r="CY56" i="11"/>
  <c r="CR56" i="11"/>
  <c r="CU56" i="11"/>
  <c r="CZ56" i="11"/>
  <c r="CX56" i="11"/>
  <c r="CQ56" i="11"/>
  <c r="CV56" i="11"/>
  <c r="CS56" i="11"/>
  <c r="CW56" i="11"/>
  <c r="DB56" i="11"/>
  <c r="CT56" i="11"/>
  <c r="CO56" i="11"/>
  <c r="CO42" i="11"/>
  <c r="CX42" i="11"/>
  <c r="CW42" i="11"/>
  <c r="CV42" i="11"/>
  <c r="CU42" i="11"/>
  <c r="CT42" i="11"/>
  <c r="CR42" i="11"/>
  <c r="CQ42" i="11"/>
  <c r="CS42" i="11"/>
  <c r="CZ42" i="11"/>
  <c r="CY42" i="11"/>
  <c r="DB42" i="11"/>
  <c r="DA42" i="11"/>
  <c r="CU73" i="11"/>
  <c r="CZ73" i="11"/>
  <c r="CT73" i="11"/>
  <c r="CX73" i="11"/>
  <c r="CR73" i="11"/>
  <c r="CQ73" i="11"/>
  <c r="CS73" i="11"/>
  <c r="DB73" i="11"/>
  <c r="CY73" i="11"/>
  <c r="CW73" i="11"/>
  <c r="CV73" i="11"/>
  <c r="DA73" i="11"/>
  <c r="CO73" i="11"/>
  <c r="AR10" i="89" l="1"/>
  <c r="AU10" i="89" s="1"/>
  <c r="AT10" i="89"/>
  <c r="AK10" i="89" s="1"/>
  <c r="AQ13" i="89"/>
  <c r="W9" i="12" s="1"/>
  <c r="AQ15" i="89"/>
  <c r="W11" i="12" s="1"/>
  <c r="AQ14" i="89"/>
  <c r="W10" i="12" s="1"/>
  <c r="AQ16" i="89"/>
  <c r="W12" i="12" s="1"/>
  <c r="L12" i="12"/>
  <c r="CT28" i="11"/>
  <c r="CY40" i="11"/>
  <c r="J79" i="88"/>
  <c r="AK79" i="88" s="1"/>
  <c r="AM79" i="88" s="1"/>
  <c r="AJ79" i="89"/>
  <c r="AL79" i="89" s="1"/>
  <c r="J76" i="88"/>
  <c r="AK76" i="88" s="1"/>
  <c r="AM76" i="88" s="1"/>
  <c r="AJ76" i="89"/>
  <c r="AL76" i="89" s="1"/>
  <c r="J33" i="88"/>
  <c r="AK33" i="88" s="1"/>
  <c r="AJ33" i="89"/>
  <c r="J17" i="88"/>
  <c r="AK17" i="88" s="1"/>
  <c r="AM17" i="88" s="1"/>
  <c r="AJ17" i="89"/>
  <c r="AL17" i="89" s="1"/>
  <c r="J71" i="88"/>
  <c r="AK71" i="88" s="1"/>
  <c r="AJ71" i="89"/>
  <c r="J37" i="88"/>
  <c r="AK37" i="88" s="1"/>
  <c r="AM37" i="88" s="1"/>
  <c r="AJ37" i="89"/>
  <c r="AL37" i="89" s="1"/>
  <c r="J22" i="88"/>
  <c r="AK22" i="88" s="1"/>
  <c r="AJ22" i="89"/>
  <c r="J69" i="88"/>
  <c r="AK69" i="88" s="1"/>
  <c r="AJ69" i="89"/>
  <c r="J40" i="88"/>
  <c r="AK40" i="88" s="1"/>
  <c r="AM40" i="88" s="1"/>
  <c r="AJ40" i="89"/>
  <c r="AL40" i="89" s="1"/>
  <c r="J74" i="88"/>
  <c r="AK74" i="88" s="1"/>
  <c r="AM74" i="88" s="1"/>
  <c r="AJ74" i="89"/>
  <c r="AL74" i="89" s="1"/>
  <c r="J34" i="88"/>
  <c r="AK34" i="88" s="1"/>
  <c r="AM34" i="88" s="1"/>
  <c r="AJ34" i="89"/>
  <c r="AL34" i="89" s="1"/>
  <c r="J59" i="88"/>
  <c r="AK59" i="88" s="1"/>
  <c r="AJ59" i="89"/>
  <c r="J26" i="88"/>
  <c r="AK26" i="88" s="1"/>
  <c r="AJ26" i="89"/>
  <c r="J42" i="88"/>
  <c r="AK42" i="88" s="1"/>
  <c r="AJ42" i="89"/>
  <c r="J75" i="88"/>
  <c r="AK75" i="88" s="1"/>
  <c r="AM75" i="88" s="1"/>
  <c r="AJ75" i="89"/>
  <c r="AL75" i="89" s="1"/>
  <c r="J68" i="88"/>
  <c r="AK68" i="88" s="1"/>
  <c r="AJ68" i="89"/>
  <c r="J41" i="88"/>
  <c r="AK41" i="88" s="1"/>
  <c r="AJ41" i="89"/>
  <c r="J46" i="88"/>
  <c r="AK46" i="88" s="1"/>
  <c r="AJ46" i="89"/>
  <c r="J31" i="88"/>
  <c r="AK31" i="88" s="1"/>
  <c r="AM31" i="88" s="1"/>
  <c r="AJ31" i="89"/>
  <c r="AL31" i="89" s="1"/>
  <c r="J72" i="88"/>
  <c r="AK72" i="88" s="1"/>
  <c r="AM72" i="88" s="1"/>
  <c r="AJ72" i="89"/>
  <c r="AL72" i="89" s="1"/>
  <c r="J56" i="88"/>
  <c r="AK56" i="88" s="1"/>
  <c r="AJ56" i="89"/>
  <c r="J64" i="88"/>
  <c r="AK64" i="88" s="1"/>
  <c r="AJ64" i="89"/>
  <c r="J81" i="88"/>
  <c r="AK81" i="88" s="1"/>
  <c r="AM81" i="88" s="1"/>
  <c r="AJ81" i="89"/>
  <c r="AL81" i="89" s="1"/>
  <c r="J43" i="88"/>
  <c r="AK43" i="88" s="1"/>
  <c r="AJ43" i="89"/>
  <c r="J78" i="88"/>
  <c r="AK78" i="88" s="1"/>
  <c r="AM78" i="88" s="1"/>
  <c r="AJ78" i="89"/>
  <c r="AL78" i="89" s="1"/>
  <c r="J44" i="88"/>
  <c r="AK44" i="88" s="1"/>
  <c r="AM44" i="88" s="1"/>
  <c r="AJ44" i="89"/>
  <c r="AL44" i="89" s="1"/>
  <c r="J51" i="88"/>
  <c r="AK51" i="88" s="1"/>
  <c r="AJ51" i="89"/>
  <c r="J49" i="88"/>
  <c r="AK49" i="88" s="1"/>
  <c r="AM49" i="88" s="1"/>
  <c r="AJ49" i="89"/>
  <c r="AL49" i="89" s="1"/>
  <c r="J53" i="88"/>
  <c r="AK53" i="88" s="1"/>
  <c r="AM53" i="88" s="1"/>
  <c r="AJ53" i="89"/>
  <c r="AL53" i="89" s="1"/>
  <c r="J39" i="88"/>
  <c r="AK39" i="88" s="1"/>
  <c r="AM39" i="88" s="1"/>
  <c r="AJ39" i="89"/>
  <c r="AL39" i="89" s="1"/>
  <c r="J27" i="88"/>
  <c r="AK27" i="88" s="1"/>
  <c r="AJ27" i="89"/>
  <c r="J30" i="88"/>
  <c r="AK30" i="88" s="1"/>
  <c r="AJ30" i="89"/>
  <c r="J20" i="88"/>
  <c r="AK20" i="88" s="1"/>
  <c r="AJ20" i="89"/>
  <c r="AL20" i="89" s="1"/>
  <c r="J73" i="88"/>
  <c r="AK73" i="88" s="1"/>
  <c r="AJ73" i="89"/>
  <c r="J45" i="88"/>
  <c r="AK45" i="88" s="1"/>
  <c r="AM45" i="88" s="1"/>
  <c r="AJ45" i="89"/>
  <c r="AL45" i="89" s="1"/>
  <c r="J23" i="88"/>
  <c r="AK23" i="88" s="1"/>
  <c r="AJ23" i="89"/>
  <c r="D12" i="29"/>
  <c r="J57" i="88"/>
  <c r="AK57" i="88" s="1"/>
  <c r="AJ57" i="89"/>
  <c r="J66" i="88"/>
  <c r="AK66" i="88" s="1"/>
  <c r="AM66" i="88" s="1"/>
  <c r="AJ66" i="89"/>
  <c r="AL66" i="89" s="1"/>
  <c r="J21" i="88"/>
  <c r="AK21" i="88" s="1"/>
  <c r="AJ21" i="89"/>
  <c r="J58" i="88"/>
  <c r="AK58" i="88" s="1"/>
  <c r="AJ58" i="89"/>
  <c r="J61" i="88"/>
  <c r="AK61" i="88" s="1"/>
  <c r="AJ61" i="89"/>
  <c r="J25" i="88"/>
  <c r="AK25" i="88" s="1"/>
  <c r="AJ25" i="89"/>
  <c r="J28" i="88"/>
  <c r="AK28" i="88" s="1"/>
  <c r="AM28" i="88" s="1"/>
  <c r="AJ28" i="89"/>
  <c r="AL28" i="89" s="1"/>
  <c r="J65" i="88"/>
  <c r="AK65" i="88" s="1"/>
  <c r="AJ65" i="89"/>
  <c r="J80" i="88"/>
  <c r="AK80" i="88" s="1"/>
  <c r="AM80" i="88" s="1"/>
  <c r="AJ80" i="89"/>
  <c r="AL80" i="89" s="1"/>
  <c r="J32" i="88"/>
  <c r="AK32" i="88" s="1"/>
  <c r="AJ32" i="89"/>
  <c r="J48" i="88"/>
  <c r="AK48" i="88" s="1"/>
  <c r="AJ48" i="89"/>
  <c r="J36" i="88"/>
  <c r="AK36" i="88" s="1"/>
  <c r="AJ36" i="89"/>
  <c r="J54" i="88"/>
  <c r="AK54" i="88" s="1"/>
  <c r="AM54" i="88" s="1"/>
  <c r="AJ54" i="89"/>
  <c r="AL54" i="89" s="1"/>
  <c r="J55" i="88"/>
  <c r="AK55" i="88" s="1"/>
  <c r="AJ55" i="89"/>
  <c r="J60" i="88"/>
  <c r="AK60" i="88" s="1"/>
  <c r="AJ60" i="89"/>
  <c r="J63" i="88"/>
  <c r="AK63" i="88" s="1"/>
  <c r="AJ63" i="89"/>
  <c r="J18" i="88"/>
  <c r="AK18" i="88" s="1"/>
  <c r="AJ18" i="89"/>
  <c r="J35" i="88"/>
  <c r="AK35" i="88" s="1"/>
  <c r="AJ35" i="89"/>
  <c r="AL35" i="89" s="1"/>
  <c r="J52" i="88"/>
  <c r="AK52" i="88" s="1"/>
  <c r="AJ52" i="89"/>
  <c r="J24" i="88"/>
  <c r="AK24" i="88" s="1"/>
  <c r="AJ24" i="89"/>
  <c r="J50" i="88"/>
  <c r="AK50" i="88" s="1"/>
  <c r="AM50" i="88" s="1"/>
  <c r="AJ50" i="89"/>
  <c r="AL50" i="89" s="1"/>
  <c r="J47" i="88"/>
  <c r="AK47" i="88" s="1"/>
  <c r="AM47" i="88" s="1"/>
  <c r="AJ47" i="89"/>
  <c r="AL47" i="89" s="1"/>
  <c r="J19" i="88"/>
  <c r="AK19" i="88" s="1"/>
  <c r="AJ19" i="89"/>
  <c r="J77" i="88"/>
  <c r="AK77" i="88" s="1"/>
  <c r="AM77" i="88" s="1"/>
  <c r="AJ77" i="89"/>
  <c r="AL77" i="89" s="1"/>
  <c r="J70" i="88"/>
  <c r="AK70" i="88" s="1"/>
  <c r="AM70" i="88" s="1"/>
  <c r="AJ70" i="89"/>
  <c r="AL70" i="89" s="1"/>
  <c r="J62" i="88"/>
  <c r="AK62" i="88" s="1"/>
  <c r="AJ62" i="89"/>
  <c r="CY28" i="11"/>
  <c r="CZ40" i="11"/>
  <c r="CZ41" i="11" s="1"/>
  <c r="CU28" i="11"/>
  <c r="CU30" i="11" s="1"/>
  <c r="CS28" i="11"/>
  <c r="CS30" i="11" s="1"/>
  <c r="CW40" i="11"/>
  <c r="CW41" i="11" s="1"/>
  <c r="CZ28" i="11"/>
  <c r="CZ30" i="11" s="1"/>
  <c r="CT40" i="11"/>
  <c r="AZ15" i="88"/>
  <c r="K11" i="12" s="1"/>
  <c r="CX28" i="11"/>
  <c r="CU40" i="11"/>
  <c r="CU41" i="11" s="1"/>
  <c r="CQ40" i="11"/>
  <c r="CQ41" i="11" s="1"/>
  <c r="DB28" i="11"/>
  <c r="DB30" i="11" s="1"/>
  <c r="CQ28" i="11"/>
  <c r="CQ30" i="11" s="1"/>
  <c r="CR40" i="11"/>
  <c r="CR41" i="11" s="1"/>
  <c r="CR28" i="11"/>
  <c r="CR30" i="11" s="1"/>
  <c r="CO28" i="11"/>
  <c r="CO30" i="11" s="1"/>
  <c r="CX40" i="11"/>
  <c r="Q57" i="12"/>
  <c r="Q42" i="12"/>
  <c r="Q45" i="12"/>
  <c r="Q38" i="12"/>
  <c r="Q48" i="12"/>
  <c r="Q29" i="12"/>
  <c r="AZ63" i="88"/>
  <c r="K39" i="12" s="1"/>
  <c r="Q39" i="12"/>
  <c r="Q47" i="12"/>
  <c r="Q5" i="12"/>
  <c r="BA62" i="88"/>
  <c r="K40" i="12" s="1"/>
  <c r="AZ14" i="88"/>
  <c r="K10" i="12" s="1"/>
  <c r="Q17" i="12"/>
  <c r="Q24" i="12"/>
  <c r="Q19" i="12"/>
  <c r="Q30" i="12"/>
  <c r="Q33" i="12"/>
  <c r="Q26" i="12"/>
  <c r="CO70" i="11"/>
  <c r="Q50" i="12"/>
  <c r="BA55" i="88"/>
  <c r="K36" i="12" s="1"/>
  <c r="L36" i="12" s="1"/>
  <c r="AB36" i="12" s="1"/>
  <c r="Q36" i="12"/>
  <c r="Q13" i="12"/>
  <c r="K25" i="12"/>
  <c r="L25" i="12" s="1"/>
  <c r="AB25" i="12" s="1"/>
  <c r="AJ25" i="12" s="1"/>
  <c r="CN41" i="11"/>
  <c r="CS70" i="11"/>
  <c r="Q21" i="12"/>
  <c r="CS40" i="11"/>
  <c r="Q14" i="12"/>
  <c r="Q12" i="12"/>
  <c r="Q6" i="12"/>
  <c r="Q16" i="12"/>
  <c r="Q37" i="12"/>
  <c r="D53" i="29" s="1"/>
  <c r="Q27" i="12"/>
  <c r="Q15" i="12"/>
  <c r="Q32" i="12"/>
  <c r="Q20" i="12"/>
  <c r="DA28" i="11"/>
  <c r="DA30" i="11" s="1"/>
  <c r="CU70" i="11"/>
  <c r="DA40" i="11"/>
  <c r="CV28" i="11"/>
  <c r="CV30" i="11" s="1"/>
  <c r="CX70" i="11"/>
  <c r="CO40" i="11"/>
  <c r="CO41" i="11" s="1"/>
  <c r="DB40" i="11"/>
  <c r="DB41" i="11" s="1"/>
  <c r="Q49" i="12"/>
  <c r="Q56" i="12"/>
  <c r="AZ13" i="88"/>
  <c r="K9" i="12" s="1"/>
  <c r="Q23" i="12"/>
  <c r="Q18" i="12"/>
  <c r="Q35" i="12"/>
  <c r="Q28" i="12"/>
  <c r="CT70" i="11"/>
  <c r="Q44" i="12"/>
  <c r="AZ32" i="88"/>
  <c r="K41" i="12" s="1"/>
  <c r="CW30" i="11"/>
  <c r="CY30" i="11"/>
  <c r="CX30" i="11"/>
  <c r="CT30" i="11"/>
  <c r="CS41" i="11"/>
  <c r="CN72" i="11"/>
  <c r="DA72" i="11" s="1"/>
  <c r="BZ4" i="11"/>
  <c r="DC42" i="11"/>
  <c r="DD42" i="11" s="1"/>
  <c r="DC26" i="11"/>
  <c r="DD26" i="11" s="1"/>
  <c r="DC64" i="11"/>
  <c r="DD64" i="11" s="1"/>
  <c r="DC76" i="11"/>
  <c r="DD76" i="11" s="1"/>
  <c r="CT41" i="11"/>
  <c r="DC19" i="11"/>
  <c r="DD19" i="11" s="1"/>
  <c r="DC37" i="11"/>
  <c r="DD37" i="11" s="1"/>
  <c r="DC84" i="11"/>
  <c r="DD84" i="11" s="1"/>
  <c r="DC25" i="11"/>
  <c r="DD25" i="11" s="1"/>
  <c r="DC63" i="11"/>
  <c r="DD63" i="11" s="1"/>
  <c r="DC33" i="11"/>
  <c r="DD33" i="11" s="1"/>
  <c r="DC35" i="11"/>
  <c r="DD35" i="11" s="1"/>
  <c r="DC46" i="11"/>
  <c r="DD46" i="11" s="1"/>
  <c r="DC82" i="11"/>
  <c r="DD82" i="11" s="1"/>
  <c r="DC24" i="11"/>
  <c r="DD24" i="11" s="1"/>
  <c r="DC29" i="11"/>
  <c r="DD29" i="11" s="1"/>
  <c r="DC31" i="11"/>
  <c r="DD31" i="11" s="1"/>
  <c r="DC51" i="11"/>
  <c r="DD51" i="11" s="1"/>
  <c r="DC38" i="11"/>
  <c r="DD38" i="11" s="1"/>
  <c r="DC32" i="11"/>
  <c r="DD32" i="11" s="1"/>
  <c r="DC59" i="11"/>
  <c r="DD59" i="11" s="1"/>
  <c r="DC66" i="11"/>
  <c r="DD66" i="11" s="1"/>
  <c r="DC45" i="11"/>
  <c r="DD45" i="11" s="1"/>
  <c r="DC58" i="11"/>
  <c r="DD58" i="11" s="1"/>
  <c r="DC79" i="11"/>
  <c r="DD79" i="11" s="1"/>
  <c r="DC83" i="11"/>
  <c r="DD83" i="11" s="1"/>
  <c r="DC65" i="11"/>
  <c r="DD65" i="11" s="1"/>
  <c r="DC52" i="11"/>
  <c r="DD52" i="11" s="1"/>
  <c r="DC49" i="11"/>
  <c r="DD49" i="11" s="1"/>
  <c r="DC53" i="11"/>
  <c r="DD53" i="11" s="1"/>
  <c r="DC50" i="11"/>
  <c r="DD50" i="11" s="1"/>
  <c r="DC80" i="11"/>
  <c r="DD80" i="11" s="1"/>
  <c r="DC16" i="11"/>
  <c r="DD16" i="11" s="1"/>
  <c r="DC56" i="11"/>
  <c r="DD56" i="11" s="1"/>
  <c r="DC62" i="11"/>
  <c r="DD62" i="11" s="1"/>
  <c r="DC27" i="11"/>
  <c r="DD27" i="11" s="1"/>
  <c r="DC43" i="11"/>
  <c r="DD43" i="11" s="1"/>
  <c r="CY41" i="11"/>
  <c r="DC81" i="11"/>
  <c r="DD81" i="11" s="1"/>
  <c r="DC60" i="11"/>
  <c r="DD60" i="11" s="1"/>
  <c r="DC20" i="11"/>
  <c r="DD20" i="11" s="1"/>
  <c r="DC34" i="11"/>
  <c r="DD34" i="11" s="1"/>
  <c r="DC18" i="11"/>
  <c r="DD18" i="11" s="1"/>
  <c r="DC86" i="11"/>
  <c r="DD86" i="11" s="1"/>
  <c r="DC85" i="11"/>
  <c r="DD85" i="11" s="1"/>
  <c r="DC71" i="11"/>
  <c r="DD71" i="11" s="1"/>
  <c r="DC61" i="11"/>
  <c r="DD61" i="11" s="1"/>
  <c r="DC17" i="11"/>
  <c r="DD17" i="11" s="1"/>
  <c r="DC36" i="11"/>
  <c r="DD36" i="11" s="1"/>
  <c r="CV41" i="11"/>
  <c r="DC78" i="11"/>
  <c r="DD78" i="11" s="1"/>
  <c r="DD12" i="11"/>
  <c r="DC57" i="11"/>
  <c r="DD57" i="11" s="1"/>
  <c r="DC47" i="11"/>
  <c r="DD47" i="11" s="1"/>
  <c r="DC54" i="11"/>
  <c r="DD54" i="11" s="1"/>
  <c r="DC75" i="11"/>
  <c r="DD75" i="11" s="1"/>
  <c r="DC44" i="11"/>
  <c r="DD44" i="11" s="1"/>
  <c r="DC48" i="11"/>
  <c r="DD48" i="11" s="1"/>
  <c r="DC22" i="11"/>
  <c r="DD22" i="11" s="1"/>
  <c r="DC69" i="11"/>
  <c r="DD69" i="11" s="1"/>
  <c r="DC77" i="11"/>
  <c r="DD77" i="11" s="1"/>
  <c r="DC67" i="11"/>
  <c r="DD67" i="11" s="1"/>
  <c r="DC73" i="11"/>
  <c r="DD73" i="11" s="1"/>
  <c r="DC21" i="11"/>
  <c r="DD21" i="11" s="1"/>
  <c r="DC74" i="11"/>
  <c r="DD74" i="11" s="1"/>
  <c r="DC39" i="11"/>
  <c r="DC55" i="11"/>
  <c r="DD55" i="11" s="1"/>
  <c r="DC23" i="11"/>
  <c r="DD23" i="11" s="1"/>
  <c r="CX41" i="11"/>
  <c r="DC68" i="11"/>
  <c r="DD68" i="11" s="1"/>
  <c r="D51" i="29" l="1"/>
  <c r="D75" i="6" s="1"/>
  <c r="D76" i="6" s="1"/>
  <c r="AL55" i="91"/>
  <c r="AN55" i="91" s="1"/>
  <c r="AJ36" i="12"/>
  <c r="AN16" i="89"/>
  <c r="AP16" i="89" s="1"/>
  <c r="AB12" i="12"/>
  <c r="AL10" i="89"/>
  <c r="AA7" i="12"/>
  <c r="AT16" i="89"/>
  <c r="AK16" i="89" s="1"/>
  <c r="AT14" i="89"/>
  <c r="AK14" i="89" s="1"/>
  <c r="AT13" i="89"/>
  <c r="AK13" i="89" s="1"/>
  <c r="AR16" i="89"/>
  <c r="AU16" i="89" s="1"/>
  <c r="AR14" i="89"/>
  <c r="AU14" i="89" s="1"/>
  <c r="AR15" i="89"/>
  <c r="AR13" i="89"/>
  <c r="AU13" i="89" s="1"/>
  <c r="AQ32" i="89"/>
  <c r="W41" i="12" s="1"/>
  <c r="AQ73" i="89"/>
  <c r="W57" i="12" s="1"/>
  <c r="AQ64" i="89"/>
  <c r="W42" i="12" s="1"/>
  <c r="AQ46" i="89"/>
  <c r="W21" i="12" s="1"/>
  <c r="AQ42" i="89"/>
  <c r="W50" i="12" s="1"/>
  <c r="AQ55" i="89"/>
  <c r="W36" i="12" s="1"/>
  <c r="AQ18" i="89"/>
  <c r="W13" i="12" s="1"/>
  <c r="AQ61" i="89"/>
  <c r="W35" i="12" s="1"/>
  <c r="AQ57" i="89"/>
  <c r="W6" i="12" s="1"/>
  <c r="AQ56" i="89"/>
  <c r="W5" i="12" s="1"/>
  <c r="AQ41" i="89"/>
  <c r="W48" i="12" s="1"/>
  <c r="AQ26" i="89"/>
  <c r="W22" i="12" s="1"/>
  <c r="AQ71" i="89"/>
  <c r="W56" i="12" s="1"/>
  <c r="AQ24" i="89"/>
  <c r="W19" i="12" s="1"/>
  <c r="AQ63" i="89"/>
  <c r="W39" i="12" s="1"/>
  <c r="AQ36" i="89"/>
  <c r="W46" i="12" s="1"/>
  <c r="AQ65" i="89"/>
  <c r="W44" i="12" s="1"/>
  <c r="AQ58" i="89"/>
  <c r="W27" i="12" s="1"/>
  <c r="AQ23" i="89"/>
  <c r="W18" i="12" s="1"/>
  <c r="AQ30" i="89"/>
  <c r="W26" i="12" s="1"/>
  <c r="AQ43" i="89"/>
  <c r="W49" i="12" s="1"/>
  <c r="AQ68" i="89"/>
  <c r="W45" i="12" s="1"/>
  <c r="AQ59" i="89"/>
  <c r="W28" i="12" s="1"/>
  <c r="AQ69" i="89"/>
  <c r="W47" i="12" s="1"/>
  <c r="AQ19" i="89"/>
  <c r="W14" i="12" s="1"/>
  <c r="AQ52" i="89"/>
  <c r="W33" i="12" s="1"/>
  <c r="AQ60" i="89"/>
  <c r="W29" i="12" s="1"/>
  <c r="AQ48" i="89"/>
  <c r="W30" i="12" s="1"/>
  <c r="AQ21" i="89"/>
  <c r="W16" i="12" s="1"/>
  <c r="AQ62" i="89"/>
  <c r="W40" i="12" s="1"/>
  <c r="AQ25" i="89"/>
  <c r="W20" i="12" s="1"/>
  <c r="AQ27" i="89"/>
  <c r="W23" i="12" s="1"/>
  <c r="AQ51" i="89"/>
  <c r="W32" i="12" s="1"/>
  <c r="AQ22" i="89"/>
  <c r="W17" i="12" s="1"/>
  <c r="AQ33" i="89"/>
  <c r="W37" i="12" s="1"/>
  <c r="L41" i="12"/>
  <c r="AB41" i="12" s="1"/>
  <c r="L10" i="12"/>
  <c r="AB10" i="12" s="1"/>
  <c r="L40" i="12"/>
  <c r="AB40" i="12" s="1"/>
  <c r="L9" i="12"/>
  <c r="L39" i="12"/>
  <c r="AB39" i="12" s="1"/>
  <c r="L11" i="12"/>
  <c r="AN15" i="89" s="1"/>
  <c r="AP15" i="89" s="1"/>
  <c r="DC70" i="11"/>
  <c r="DD70" i="11" s="1"/>
  <c r="J38" i="88"/>
  <c r="AK38" i="88" s="1"/>
  <c r="AM38" i="88" s="1"/>
  <c r="AJ38" i="89"/>
  <c r="AL38" i="89" s="1"/>
  <c r="P12" i="29"/>
  <c r="AK29" i="88"/>
  <c r="AJ29" i="89"/>
  <c r="AZ65" i="88"/>
  <c r="K44" i="12" s="1"/>
  <c r="AZ25" i="88"/>
  <c r="K20" i="12" s="1"/>
  <c r="BA68" i="88"/>
  <c r="K45" i="12" s="1"/>
  <c r="AZ43" i="88"/>
  <c r="K49" i="12" s="1"/>
  <c r="AZ51" i="88"/>
  <c r="K32" i="12" s="1"/>
  <c r="AZ48" i="88"/>
  <c r="K30" i="12" s="1"/>
  <c r="AZ19" i="88"/>
  <c r="K14" i="12" s="1"/>
  <c r="AZ59" i="88"/>
  <c r="K28" i="12" s="1"/>
  <c r="DA41" i="11"/>
  <c r="DA4" i="11" s="1"/>
  <c r="AZ61" i="88"/>
  <c r="K35" i="12" s="1"/>
  <c r="DC40" i="11"/>
  <c r="DD40" i="11" s="1"/>
  <c r="CO72" i="11"/>
  <c r="AZ26" i="88"/>
  <c r="K22" i="12" s="1"/>
  <c r="Q22" i="12"/>
  <c r="Q41" i="12"/>
  <c r="Q40" i="12"/>
  <c r="CS72" i="11"/>
  <c r="CV72" i="11"/>
  <c r="CV4" i="11" s="1"/>
  <c r="AZ10" i="88"/>
  <c r="AZ36" i="88"/>
  <c r="K46" i="12" s="1"/>
  <c r="Q46" i="12"/>
  <c r="DC28" i="11"/>
  <c r="CT72" i="11"/>
  <c r="CT4" i="11" s="1"/>
  <c r="CU72" i="11"/>
  <c r="CU4" i="11" s="1"/>
  <c r="CQ72" i="11"/>
  <c r="CW72" i="11"/>
  <c r="CW4" i="11" s="1"/>
  <c r="DB72" i="11"/>
  <c r="DB4" i="11" s="1"/>
  <c r="J3" i="52"/>
  <c r="J99" i="52" s="1"/>
  <c r="CR72" i="11"/>
  <c r="CR4" i="11" s="1"/>
  <c r="CX72" i="11"/>
  <c r="CX4" i="11" s="1"/>
  <c r="CY72" i="11"/>
  <c r="CY4" i="11" s="1"/>
  <c r="CZ72" i="11"/>
  <c r="X3" i="52"/>
  <c r="X99" i="52" s="1"/>
  <c r="P3" i="52"/>
  <c r="P99" i="52" s="1"/>
  <c r="L3" i="52"/>
  <c r="L99" i="52" s="1"/>
  <c r="N3" i="52"/>
  <c r="N99" i="52" s="1"/>
  <c r="DC41" i="11"/>
  <c r="DD39" i="11"/>
  <c r="AL63" i="91" l="1"/>
  <c r="AN63" i="91" s="1"/>
  <c r="AJ39" i="12"/>
  <c r="AL16" i="91"/>
  <c r="AN16" i="91" s="1"/>
  <c r="AJ12" i="12"/>
  <c r="AL62" i="91"/>
  <c r="AN62" i="91" s="1"/>
  <c r="AJ40" i="12"/>
  <c r="AL14" i="91"/>
  <c r="AN14" i="91" s="1"/>
  <c r="AJ10" i="12"/>
  <c r="AL32" i="91"/>
  <c r="AN32" i="91" s="1"/>
  <c r="AJ41" i="12"/>
  <c r="E53" i="29"/>
  <c r="F5" i="52"/>
  <c r="J93" i="89"/>
  <c r="AS15" i="89"/>
  <c r="AN13" i="89"/>
  <c r="AP13" i="89" s="1"/>
  <c r="AB9" i="12"/>
  <c r="AL13" i="89"/>
  <c r="AA9" i="12"/>
  <c r="AL14" i="89"/>
  <c r="AA10" i="12"/>
  <c r="AL16" i="89"/>
  <c r="AA12" i="12"/>
  <c r="AT48" i="89"/>
  <c r="AK48" i="89" s="1"/>
  <c r="AT30" i="89"/>
  <c r="AK30" i="89" s="1"/>
  <c r="AT26" i="89"/>
  <c r="AK26" i="89" s="1"/>
  <c r="AT46" i="89"/>
  <c r="AK46" i="89" s="1"/>
  <c r="AT33" i="89"/>
  <c r="AK33" i="89" s="1"/>
  <c r="AT60" i="89"/>
  <c r="AK60" i="89" s="1"/>
  <c r="AT41" i="89"/>
  <c r="AK41" i="89" s="1"/>
  <c r="AT64" i="89"/>
  <c r="AK64" i="89" s="1"/>
  <c r="AT22" i="89"/>
  <c r="AK22" i="89" s="1"/>
  <c r="AT52" i="89"/>
  <c r="AK52" i="89" s="1"/>
  <c r="AT58" i="89"/>
  <c r="AK58" i="89" s="1"/>
  <c r="AT56" i="89"/>
  <c r="AK56" i="89" s="1"/>
  <c r="AT73" i="89"/>
  <c r="AK73" i="89" s="1"/>
  <c r="AT19" i="89"/>
  <c r="AK19" i="89" s="1"/>
  <c r="AT65" i="89"/>
  <c r="AK65" i="89" s="1"/>
  <c r="AT32" i="89"/>
  <c r="AK32" i="89" s="1"/>
  <c r="AT27" i="89"/>
  <c r="AK27" i="89" s="1"/>
  <c r="AT69" i="89"/>
  <c r="AK69" i="89" s="1"/>
  <c r="AT36" i="89"/>
  <c r="AK36" i="89" s="1"/>
  <c r="AT61" i="89"/>
  <c r="AK61" i="89" s="1"/>
  <c r="AT51" i="89"/>
  <c r="AK51" i="89" s="1"/>
  <c r="AT25" i="89"/>
  <c r="AK25" i="89" s="1"/>
  <c r="AT59" i="89"/>
  <c r="AK59" i="89" s="1"/>
  <c r="AT63" i="89"/>
  <c r="AK63" i="89" s="1"/>
  <c r="AT18" i="89"/>
  <c r="AK18" i="89" s="1"/>
  <c r="AT24" i="89"/>
  <c r="AK24" i="89" s="1"/>
  <c r="AT55" i="89"/>
  <c r="AK55" i="89" s="1"/>
  <c r="AT62" i="89"/>
  <c r="AK62" i="89" s="1"/>
  <c r="AT21" i="89"/>
  <c r="AK21" i="89" s="1"/>
  <c r="AT71" i="89"/>
  <c r="AK71" i="89" s="1"/>
  <c r="AT42" i="89"/>
  <c r="AK42" i="89" s="1"/>
  <c r="AR27" i="89"/>
  <c r="AU27" i="89" s="1"/>
  <c r="AR69" i="89"/>
  <c r="AU69" i="89" s="1"/>
  <c r="AR36" i="89"/>
  <c r="AU36" i="89" s="1"/>
  <c r="AR61" i="89"/>
  <c r="AU61" i="89" s="1"/>
  <c r="AR25" i="89"/>
  <c r="AU25" i="89" s="1"/>
  <c r="AR59" i="89"/>
  <c r="AU59" i="89" s="1"/>
  <c r="AR63" i="89"/>
  <c r="AU63" i="89" s="1"/>
  <c r="AR18" i="89"/>
  <c r="AU18" i="89" s="1"/>
  <c r="AR62" i="89"/>
  <c r="AU62" i="89" s="1"/>
  <c r="AR24" i="89"/>
  <c r="AU24" i="89" s="1"/>
  <c r="AR55" i="89"/>
  <c r="AU55" i="89" s="1"/>
  <c r="AR68" i="89"/>
  <c r="AR21" i="89"/>
  <c r="AU21" i="89" s="1"/>
  <c r="AR43" i="89"/>
  <c r="AR71" i="89"/>
  <c r="AU71" i="89" s="1"/>
  <c r="AR42" i="89"/>
  <c r="AU42" i="89" s="1"/>
  <c r="AR48" i="89"/>
  <c r="AU48" i="89" s="1"/>
  <c r="AR26" i="89"/>
  <c r="AU26" i="89" s="1"/>
  <c r="AR46" i="89"/>
  <c r="AU46" i="89" s="1"/>
  <c r="AR33" i="89"/>
  <c r="AU33" i="89" s="1"/>
  <c r="AR60" i="89"/>
  <c r="AU60" i="89" s="1"/>
  <c r="AR23" i="89"/>
  <c r="AR41" i="89"/>
  <c r="AU41" i="89" s="1"/>
  <c r="AR64" i="89"/>
  <c r="AU64" i="89" s="1"/>
  <c r="AR22" i="89"/>
  <c r="AU22" i="89" s="1"/>
  <c r="AR52" i="89"/>
  <c r="AU52" i="89" s="1"/>
  <c r="AR58" i="89"/>
  <c r="AU58" i="89" s="1"/>
  <c r="AR56" i="89"/>
  <c r="AU56" i="89" s="1"/>
  <c r="AR73" i="89"/>
  <c r="AU73" i="89" s="1"/>
  <c r="AR51" i="89"/>
  <c r="AU51" i="89" s="1"/>
  <c r="AR19" i="89"/>
  <c r="AU19" i="89" s="1"/>
  <c r="AR65" i="89"/>
  <c r="AU65" i="89" s="1"/>
  <c r="AR57" i="89"/>
  <c r="AR32" i="89"/>
  <c r="AU32" i="89" s="1"/>
  <c r="AR30" i="89"/>
  <c r="AU30" i="89" s="1"/>
  <c r="AQ29" i="89"/>
  <c r="L46" i="12"/>
  <c r="AB46" i="12" s="1"/>
  <c r="L22" i="12"/>
  <c r="AB22" i="12" s="1"/>
  <c r="L32" i="12"/>
  <c r="AB32" i="12" s="1"/>
  <c r="L49" i="12"/>
  <c r="L35" i="12"/>
  <c r="AB35" i="12" s="1"/>
  <c r="L20" i="12"/>
  <c r="AB20" i="12" s="1"/>
  <c r="L45" i="12"/>
  <c r="L44" i="12"/>
  <c r="AB44" i="12" s="1"/>
  <c r="L28" i="12"/>
  <c r="AB28" i="12" s="1"/>
  <c r="L14" i="12"/>
  <c r="AB14" i="12" s="1"/>
  <c r="L30" i="12"/>
  <c r="AB30" i="12" s="1"/>
  <c r="D9" i="5"/>
  <c r="R12" i="29"/>
  <c r="R51" i="29" s="1"/>
  <c r="P51" i="29"/>
  <c r="J67" i="88"/>
  <c r="AK67" i="88" s="1"/>
  <c r="AK92" i="88" s="1"/>
  <c r="J92" i="89"/>
  <c r="J97" i="89" s="1"/>
  <c r="AZ69" i="88"/>
  <c r="K47" i="12" s="1"/>
  <c r="AZ18" i="88"/>
  <c r="K13" i="12" s="1"/>
  <c r="AZ23" i="88"/>
  <c r="K18" i="12" s="1"/>
  <c r="AZ56" i="88"/>
  <c r="K5" i="12" s="1"/>
  <c r="L5" i="12" s="1"/>
  <c r="AB5" i="12" s="1"/>
  <c r="AZ27" i="88"/>
  <c r="K23" i="12" s="1"/>
  <c r="AZ58" i="88"/>
  <c r="K27" i="12" s="1"/>
  <c r="AZ42" i="88"/>
  <c r="K50" i="12" s="1"/>
  <c r="AZ60" i="88"/>
  <c r="K29" i="12" s="1"/>
  <c r="AZ41" i="88"/>
  <c r="K48" i="12" s="1"/>
  <c r="AM63" i="88"/>
  <c r="AZ30" i="88"/>
  <c r="K26" i="12" s="1"/>
  <c r="AZ24" i="88"/>
  <c r="K19" i="12" s="1"/>
  <c r="AZ33" i="88"/>
  <c r="K37" i="12" s="1"/>
  <c r="D55" i="29" s="1"/>
  <c r="DD41" i="11"/>
  <c r="R11" i="12"/>
  <c r="AM15" i="88"/>
  <c r="AM16" i="88"/>
  <c r="R12" i="12"/>
  <c r="DC30" i="11"/>
  <c r="DD30" i="11" s="1"/>
  <c r="R9" i="12"/>
  <c r="AM13" i="88"/>
  <c r="DD28" i="11"/>
  <c r="BA57" i="88"/>
  <c r="R10" i="12"/>
  <c r="AM14" i="88"/>
  <c r="AZ64" i="88"/>
  <c r="K42" i="12" s="1"/>
  <c r="K7" i="12"/>
  <c r="AZ73" i="88"/>
  <c r="K57" i="12" s="1"/>
  <c r="AZ22" i="88"/>
  <c r="K17" i="12" s="1"/>
  <c r="AZ71" i="88"/>
  <c r="K56" i="12" s="1"/>
  <c r="BA29" i="88"/>
  <c r="K24" i="12" s="1"/>
  <c r="L24" i="12" s="1"/>
  <c r="AB24" i="12" s="1"/>
  <c r="AJ24" i="12" s="1"/>
  <c r="AZ52" i="88"/>
  <c r="CQ4" i="11"/>
  <c r="AZ20" i="88"/>
  <c r="BA21" i="88"/>
  <c r="V3" i="52"/>
  <c r="V99" i="52" s="1"/>
  <c r="CZ4" i="11"/>
  <c r="AZ35" i="88"/>
  <c r="K38" i="12" s="1"/>
  <c r="AZ46" i="88"/>
  <c r="K21" i="12" s="1"/>
  <c r="DC72" i="11"/>
  <c r="DD72" i="11" s="1"/>
  <c r="I3" i="52"/>
  <c r="I99" i="52" s="1"/>
  <c r="Q3" i="52"/>
  <c r="Q99" i="52" s="1"/>
  <c r="U3" i="52"/>
  <c r="U99" i="52" s="1"/>
  <c r="O3" i="52"/>
  <c r="O99" i="52" s="1"/>
  <c r="W3" i="52"/>
  <c r="W99" i="52" s="1"/>
  <c r="R3" i="52"/>
  <c r="R99" i="52" s="1"/>
  <c r="K3" i="52"/>
  <c r="K99" i="52" s="1"/>
  <c r="M3" i="52"/>
  <c r="M99" i="52" s="1"/>
  <c r="S3" i="52"/>
  <c r="S99" i="52" s="1"/>
  <c r="T3" i="52"/>
  <c r="T99" i="52" s="1"/>
  <c r="P53" i="29" l="1"/>
  <c r="R53" i="29" s="1"/>
  <c r="R56" i="29" s="1"/>
  <c r="G5" i="52"/>
  <c r="I99" i="91"/>
  <c r="AL48" i="91"/>
  <c r="AN48" i="91" s="1"/>
  <c r="AJ30" i="12"/>
  <c r="AL13" i="91"/>
  <c r="AN13" i="91" s="1"/>
  <c r="AJ9" i="12"/>
  <c r="AL51" i="91"/>
  <c r="AN51" i="91" s="1"/>
  <c r="AJ32" i="12"/>
  <c r="AL36" i="91"/>
  <c r="AN36" i="91" s="1"/>
  <c r="AJ46" i="12"/>
  <c r="AL61" i="91"/>
  <c r="AN61" i="91" s="1"/>
  <c r="AJ35" i="12"/>
  <c r="AL19" i="91"/>
  <c r="AN19" i="91" s="1"/>
  <c r="AJ14" i="12"/>
  <c r="AL59" i="91"/>
  <c r="AN59" i="91" s="1"/>
  <c r="AJ28" i="12"/>
  <c r="AL25" i="91"/>
  <c r="AN25" i="91" s="1"/>
  <c r="AJ20" i="12"/>
  <c r="AL26" i="91"/>
  <c r="AN26" i="91" s="1"/>
  <c r="AJ22" i="12"/>
  <c r="AL56" i="91"/>
  <c r="AN56" i="91" s="1"/>
  <c r="AJ5" i="12"/>
  <c r="AL65" i="91"/>
  <c r="AN65" i="91" s="1"/>
  <c r="AJ44" i="12"/>
  <c r="E9" i="5"/>
  <c r="J99" i="89"/>
  <c r="AT15" i="89"/>
  <c r="AK15" i="89" s="1"/>
  <c r="AY15" i="89"/>
  <c r="X11" i="12" s="1"/>
  <c r="Z11" i="12" s="1"/>
  <c r="AU15" i="89"/>
  <c r="AN68" i="89"/>
  <c r="AP68" i="89" s="1"/>
  <c r="AN43" i="89"/>
  <c r="AP43" i="89" s="1"/>
  <c r="AL63" i="89"/>
  <c r="AA39" i="12"/>
  <c r="AL32" i="89"/>
  <c r="AA41" i="12"/>
  <c r="AL64" i="89"/>
  <c r="AA42" i="12"/>
  <c r="AL42" i="89"/>
  <c r="AA50" i="12"/>
  <c r="AL59" i="89"/>
  <c r="AA28" i="12"/>
  <c r="AL65" i="89"/>
  <c r="AA44" i="12"/>
  <c r="AL41" i="89"/>
  <c r="AA48" i="12"/>
  <c r="AL71" i="89"/>
  <c r="AA56" i="12"/>
  <c r="AL25" i="89"/>
  <c r="AA20" i="12"/>
  <c r="AL19" i="89"/>
  <c r="AA14" i="12"/>
  <c r="AL60" i="89"/>
  <c r="AA29" i="12"/>
  <c r="AL21" i="89"/>
  <c r="AA16" i="12"/>
  <c r="AL51" i="89"/>
  <c r="AA32" i="12"/>
  <c r="AL73" i="89"/>
  <c r="AA57" i="12"/>
  <c r="AL33" i="89"/>
  <c r="AA37" i="12"/>
  <c r="AL62" i="89"/>
  <c r="AA40" i="12"/>
  <c r="AL61" i="89"/>
  <c r="AA35" i="12"/>
  <c r="AL56" i="89"/>
  <c r="AA5" i="12"/>
  <c r="AL46" i="89"/>
  <c r="AA21" i="12"/>
  <c r="AL55" i="89"/>
  <c r="AA36" i="12"/>
  <c r="AL36" i="89"/>
  <c r="AA46" i="12"/>
  <c r="AL58" i="89"/>
  <c r="AA27" i="12"/>
  <c r="AL26" i="89"/>
  <c r="AA22" i="12"/>
  <c r="AL24" i="89"/>
  <c r="AA19" i="12"/>
  <c r="AL69" i="89"/>
  <c r="AA47" i="12"/>
  <c r="AL52" i="89"/>
  <c r="AA33" i="12"/>
  <c r="AL30" i="89"/>
  <c r="AA26" i="12"/>
  <c r="AL18" i="89"/>
  <c r="AA13" i="12"/>
  <c r="AL27" i="89"/>
  <c r="AA23" i="12"/>
  <c r="AL22" i="89"/>
  <c r="AA17" i="12"/>
  <c r="AL48" i="89"/>
  <c r="AA30" i="12"/>
  <c r="W24" i="12"/>
  <c r="J92" i="88"/>
  <c r="J97" i="88" s="1"/>
  <c r="J5" i="88"/>
  <c r="J2" i="88" s="1"/>
  <c r="AT29" i="89"/>
  <c r="AK29" i="89" s="1"/>
  <c r="AR29" i="89"/>
  <c r="D40" i="5"/>
  <c r="D23" i="5"/>
  <c r="L26" i="12"/>
  <c r="L17" i="12"/>
  <c r="AB17" i="12" s="1"/>
  <c r="L50" i="12"/>
  <c r="AB50" i="12" s="1"/>
  <c r="L57" i="12"/>
  <c r="L27" i="12"/>
  <c r="AB27" i="12" s="1"/>
  <c r="L37" i="12"/>
  <c r="L23" i="12"/>
  <c r="L42" i="12"/>
  <c r="AB42" i="12" s="1"/>
  <c r="L19" i="12"/>
  <c r="L21" i="12"/>
  <c r="AB21" i="12" s="1"/>
  <c r="L18" i="12"/>
  <c r="L13" i="12"/>
  <c r="L48" i="12"/>
  <c r="L47" i="12"/>
  <c r="L38" i="12"/>
  <c r="AB38" i="12" s="1"/>
  <c r="L56" i="12"/>
  <c r="AB56" i="12" s="1"/>
  <c r="L29" i="12"/>
  <c r="L7" i="12"/>
  <c r="R58" i="29"/>
  <c r="P56" i="29"/>
  <c r="P58" i="29" s="1"/>
  <c r="AJ67" i="89"/>
  <c r="J5" i="89"/>
  <c r="K33" i="12"/>
  <c r="L33" i="12" s="1"/>
  <c r="AB33" i="12" s="1"/>
  <c r="R30" i="12"/>
  <c r="R45" i="12"/>
  <c r="R39" i="12"/>
  <c r="CF39" i="12" s="1"/>
  <c r="CG39" i="12" s="1"/>
  <c r="CH39" i="12" s="1"/>
  <c r="R20" i="12"/>
  <c r="K15" i="12"/>
  <c r="R28" i="12"/>
  <c r="AM36" i="88"/>
  <c r="AT4" i="88"/>
  <c r="AS4" i="88"/>
  <c r="R26" i="12"/>
  <c r="AM30" i="88"/>
  <c r="R7" i="12"/>
  <c r="AM10" i="88"/>
  <c r="CL12" i="12"/>
  <c r="CM12" i="12" s="1"/>
  <c r="CF12" i="12"/>
  <c r="CG12" i="12" s="1"/>
  <c r="CH12" i="12" s="1"/>
  <c r="AM61" i="88"/>
  <c r="R35" i="12"/>
  <c r="K16" i="12"/>
  <c r="BA4" i="88"/>
  <c r="Q43" i="12"/>
  <c r="Q3" i="12" s="1"/>
  <c r="K6" i="12"/>
  <c r="D54" i="5" s="1"/>
  <c r="J93" i="88"/>
  <c r="D5" i="52"/>
  <c r="E5" i="52" s="1"/>
  <c r="AM56" i="88"/>
  <c r="R5" i="12"/>
  <c r="R40" i="12"/>
  <c r="AM62" i="88"/>
  <c r="R32" i="12"/>
  <c r="AM51" i="88"/>
  <c r="AM55" i="88"/>
  <c r="R36" i="12"/>
  <c r="R50" i="12"/>
  <c r="AM42" i="88"/>
  <c r="R13" i="12"/>
  <c r="AM18" i="88"/>
  <c r="CL10" i="12"/>
  <c r="CM10" i="12" s="1"/>
  <c r="CF10" i="12"/>
  <c r="CG10" i="12" s="1"/>
  <c r="CH10" i="12" s="1"/>
  <c r="CL9" i="12"/>
  <c r="CM9" i="12" s="1"/>
  <c r="CF9" i="12"/>
  <c r="CG9" i="12" s="1"/>
  <c r="CH9" i="12" s="1"/>
  <c r="R18" i="12"/>
  <c r="AM23" i="88"/>
  <c r="R19" i="12"/>
  <c r="AM24" i="88"/>
  <c r="AM41" i="88"/>
  <c r="R48" i="12"/>
  <c r="R49" i="12"/>
  <c r="AM43" i="88"/>
  <c r="R23" i="12"/>
  <c r="AM27" i="88"/>
  <c r="R22" i="12"/>
  <c r="AM26" i="88"/>
  <c r="AM58" i="88"/>
  <c r="R27" i="12"/>
  <c r="R14" i="12"/>
  <c r="AM19" i="88"/>
  <c r="R47" i="12"/>
  <c r="AM69" i="88"/>
  <c r="R44" i="12"/>
  <c r="AM65" i="88"/>
  <c r="R37" i="12"/>
  <c r="AM33" i="88"/>
  <c r="R29" i="12"/>
  <c r="AM60" i="88"/>
  <c r="DC4" i="11"/>
  <c r="CF25" i="12"/>
  <c r="CG25" i="12" s="1"/>
  <c r="CH25" i="12" s="1"/>
  <c r="AM32" i="88"/>
  <c r="R41" i="12"/>
  <c r="Y3" i="52"/>
  <c r="Y99" i="52" s="1"/>
  <c r="Z3" i="52"/>
  <c r="Z99" i="52" s="1"/>
  <c r="AK5" i="88"/>
  <c r="E40" i="5" l="1"/>
  <c r="E23" i="5"/>
  <c r="P23" i="5" s="1"/>
  <c r="I100" i="91"/>
  <c r="AH99" i="91"/>
  <c r="AL64" i="91"/>
  <c r="AN64" i="91" s="1"/>
  <c r="AJ42" i="12"/>
  <c r="AL46" i="91"/>
  <c r="AN46" i="91" s="1"/>
  <c r="AJ21" i="12"/>
  <c r="AL71" i="91"/>
  <c r="AN71" i="91" s="1"/>
  <c r="AJ56" i="12"/>
  <c r="AL58" i="91"/>
  <c r="AN58" i="91" s="1"/>
  <c r="AJ27" i="12"/>
  <c r="AL35" i="91"/>
  <c r="AJ38" i="12"/>
  <c r="AL42" i="91"/>
  <c r="AN42" i="91" s="1"/>
  <c r="AJ50" i="12"/>
  <c r="AL22" i="91"/>
  <c r="AN22" i="91" s="1"/>
  <c r="AJ17" i="12"/>
  <c r="AL52" i="91"/>
  <c r="AN52" i="91" s="1"/>
  <c r="AJ33" i="12"/>
  <c r="P9" i="5"/>
  <c r="P40" i="5"/>
  <c r="AJ99" i="89"/>
  <c r="J94" i="88"/>
  <c r="AB11" i="12"/>
  <c r="AL15" i="89"/>
  <c r="AA11" i="12"/>
  <c r="AS43" i="89"/>
  <c r="AU43" i="89" s="1"/>
  <c r="AN41" i="89"/>
  <c r="AP41" i="89" s="1"/>
  <c r="AB48" i="12"/>
  <c r="AJ48" i="12" s="1"/>
  <c r="AN18" i="89"/>
  <c r="AP18" i="89" s="1"/>
  <c r="AB13" i="12"/>
  <c r="AJ13" i="12" s="1"/>
  <c r="AN73" i="89"/>
  <c r="AP73" i="89" s="1"/>
  <c r="AB57" i="12"/>
  <c r="AS68" i="89"/>
  <c r="AT68" i="89" s="1"/>
  <c r="AK68" i="89" s="1"/>
  <c r="AN23" i="89"/>
  <c r="AP23" i="89" s="1"/>
  <c r="AN10" i="89"/>
  <c r="AP10" i="89" s="1"/>
  <c r="AB7" i="12"/>
  <c r="AJ7" i="12" s="1"/>
  <c r="AN60" i="89"/>
  <c r="AP60" i="89" s="1"/>
  <c r="AB29" i="12"/>
  <c r="AJ29" i="12" s="1"/>
  <c r="AN30" i="89"/>
  <c r="AP30" i="89" s="1"/>
  <c r="AB26" i="12"/>
  <c r="AJ26" i="12" s="1"/>
  <c r="AN24" i="89"/>
  <c r="AP24" i="89" s="1"/>
  <c r="AB19" i="12"/>
  <c r="AJ19" i="12" s="1"/>
  <c r="AN27" i="89"/>
  <c r="AP27" i="89" s="1"/>
  <c r="AB23" i="12"/>
  <c r="AJ23" i="12" s="1"/>
  <c r="AN69" i="89"/>
  <c r="AP69" i="89" s="1"/>
  <c r="AB47" i="12"/>
  <c r="AJ47" i="12" s="1"/>
  <c r="AN33" i="89"/>
  <c r="AP33" i="89" s="1"/>
  <c r="AB37" i="12"/>
  <c r="AL29" i="89"/>
  <c r="AA24" i="12"/>
  <c r="AU29" i="89"/>
  <c r="AQ67" i="89"/>
  <c r="W43" i="12" s="1"/>
  <c r="W3" i="12" s="1"/>
  <c r="L16" i="12"/>
  <c r="AB16" i="12" s="1"/>
  <c r="L6" i="12"/>
  <c r="L15" i="12"/>
  <c r="AB15" i="12" s="1"/>
  <c r="AJ15" i="12" s="1"/>
  <c r="J2" i="89"/>
  <c r="J94" i="89"/>
  <c r="AJ92" i="89"/>
  <c r="AJ97" i="89" s="1"/>
  <c r="AJ5" i="89"/>
  <c r="J100" i="89"/>
  <c r="D56" i="29"/>
  <c r="D58" i="29" s="1"/>
  <c r="AM48" i="88"/>
  <c r="AM68" i="88"/>
  <c r="CL39" i="12"/>
  <c r="CM39" i="12" s="1"/>
  <c r="CQ39" i="12" s="1"/>
  <c r="AM25" i="88"/>
  <c r="AM59" i="88"/>
  <c r="R46" i="12"/>
  <c r="CF46" i="12" s="1"/>
  <c r="CG46" i="12" s="1"/>
  <c r="CH46" i="12" s="1"/>
  <c r="AZ67" i="88"/>
  <c r="K43" i="12" s="1"/>
  <c r="AU4" i="88"/>
  <c r="CL32" i="12"/>
  <c r="CM32" i="12" s="1"/>
  <c r="CF32" i="12"/>
  <c r="CG32" i="12" s="1"/>
  <c r="CH32" i="12" s="1"/>
  <c r="R38" i="12"/>
  <c r="AM35" i="88"/>
  <c r="CL20" i="12"/>
  <c r="CM20" i="12" s="1"/>
  <c r="CF20" i="12"/>
  <c r="CG20" i="12" s="1"/>
  <c r="CH20" i="12" s="1"/>
  <c r="R57" i="12"/>
  <c r="AM73" i="88"/>
  <c r="CQ9" i="12"/>
  <c r="CN9" i="12"/>
  <c r="CO9" i="12"/>
  <c r="R16" i="12"/>
  <c r="AM21" i="88"/>
  <c r="CN12" i="12"/>
  <c r="CO12" i="12"/>
  <c r="CQ12" i="12"/>
  <c r="R6" i="12"/>
  <c r="AM57" i="88"/>
  <c r="CL44" i="12"/>
  <c r="CM44" i="12" s="1"/>
  <c r="CF44" i="12"/>
  <c r="CG44" i="12" s="1"/>
  <c r="CH44" i="12" s="1"/>
  <c r="R17" i="12"/>
  <c r="AM22" i="88"/>
  <c r="J3" i="12"/>
  <c r="CL40" i="12"/>
  <c r="CM40" i="12" s="1"/>
  <c r="CF40" i="12"/>
  <c r="CG40" i="12" s="1"/>
  <c r="CH40" i="12" s="1"/>
  <c r="CL5" i="12"/>
  <c r="CF5" i="12"/>
  <c r="CL50" i="12"/>
  <c r="CM50" i="12" s="1"/>
  <c r="CF50" i="12"/>
  <c r="CG50" i="12" s="1"/>
  <c r="CH50" i="12" s="1"/>
  <c r="R42" i="12"/>
  <c r="AM64" i="88"/>
  <c r="CL14" i="12"/>
  <c r="CM14" i="12" s="1"/>
  <c r="CF14" i="12"/>
  <c r="CG14" i="12" s="1"/>
  <c r="CH14" i="12" s="1"/>
  <c r="CL22" i="12"/>
  <c r="CM22" i="12" s="1"/>
  <c r="CF22" i="12"/>
  <c r="CG22" i="12" s="1"/>
  <c r="CH22" i="12" s="1"/>
  <c r="R21" i="12"/>
  <c r="AM46" i="88"/>
  <c r="CL36" i="12"/>
  <c r="CM36" i="12" s="1"/>
  <c r="CF36" i="12"/>
  <c r="CG36" i="12" s="1"/>
  <c r="CH36" i="12" s="1"/>
  <c r="J99" i="88"/>
  <c r="R15" i="12"/>
  <c r="AM20" i="88"/>
  <c r="CL41" i="12"/>
  <c r="CM41" i="12" s="1"/>
  <c r="CF41" i="12"/>
  <c r="CG41" i="12" s="1"/>
  <c r="CH41" i="12" s="1"/>
  <c r="CL30" i="12"/>
  <c r="CM30" i="12" s="1"/>
  <c r="CF30" i="12"/>
  <c r="CG30" i="12" s="1"/>
  <c r="CH30" i="12" s="1"/>
  <c r="CL35" i="12"/>
  <c r="CM35" i="12" s="1"/>
  <c r="CF35" i="12"/>
  <c r="CG35" i="12" s="1"/>
  <c r="CH35" i="12" s="1"/>
  <c r="CL27" i="12"/>
  <c r="CM27" i="12" s="1"/>
  <c r="CF27" i="12"/>
  <c r="CG27" i="12" s="1"/>
  <c r="CH27" i="12" s="1"/>
  <c r="R56" i="12"/>
  <c r="AM71" i="88"/>
  <c r="R24" i="12"/>
  <c r="AM29" i="88"/>
  <c r="R33" i="12"/>
  <c r="AM52" i="88"/>
  <c r="CL28" i="12"/>
  <c r="CM28" i="12" s="1"/>
  <c r="CF28" i="12"/>
  <c r="CG28" i="12" s="1"/>
  <c r="CH28" i="12" s="1"/>
  <c r="CN10" i="12"/>
  <c r="CQ10" i="12"/>
  <c r="CO10" i="12"/>
  <c r="AA5" i="52"/>
  <c r="AK97" i="88"/>
  <c r="AL15" i="91" l="1"/>
  <c r="AQ15" i="91" s="1"/>
  <c r="AH11" i="12" s="1"/>
  <c r="AJ11" i="12" s="1"/>
  <c r="AL21" i="91"/>
  <c r="AN21" i="91" s="1"/>
  <c r="AJ16" i="12"/>
  <c r="AL73" i="91"/>
  <c r="AN73" i="91" s="1"/>
  <c r="AJ57" i="12"/>
  <c r="AL33" i="91"/>
  <c r="AN33" i="91" s="1"/>
  <c r="AJ37" i="12"/>
  <c r="CF26" i="12"/>
  <c r="CG26" i="12" s="1"/>
  <c r="CH26" i="12" s="1"/>
  <c r="AL30" i="91"/>
  <c r="AN30" i="91" s="1"/>
  <c r="CL48" i="12"/>
  <c r="CM48" i="12" s="1"/>
  <c r="CQ48" i="12" s="1"/>
  <c r="AL41" i="91"/>
  <c r="AN41" i="91" s="1"/>
  <c r="CL29" i="12"/>
  <c r="CM29" i="12" s="1"/>
  <c r="CQ29" i="12" s="1"/>
  <c r="AL60" i="91"/>
  <c r="AN60" i="91" s="1"/>
  <c r="CL7" i="12"/>
  <c r="CM7" i="12" s="1"/>
  <c r="CN7" i="12" s="1"/>
  <c r="AL10" i="91"/>
  <c r="CL47" i="12"/>
  <c r="CM47" i="12" s="1"/>
  <c r="CO47" i="12" s="1"/>
  <c r="AL69" i="91"/>
  <c r="AN69" i="91" s="1"/>
  <c r="CL23" i="12"/>
  <c r="CM23" i="12" s="1"/>
  <c r="CN23" i="12" s="1"/>
  <c r="AL27" i="91"/>
  <c r="AN27" i="91" s="1"/>
  <c r="CF19" i="12"/>
  <c r="CG19" i="12" s="1"/>
  <c r="CH19" i="12" s="1"/>
  <c r="AL24" i="91"/>
  <c r="AN24" i="91" s="1"/>
  <c r="CL13" i="12"/>
  <c r="CM13" i="12" s="1"/>
  <c r="CN13" i="12" s="1"/>
  <c r="AL18" i="91"/>
  <c r="AN18" i="91" s="1"/>
  <c r="AJ100" i="89"/>
  <c r="CL11" i="12"/>
  <c r="CM11" i="12" s="1"/>
  <c r="CF11" i="12"/>
  <c r="CG11" i="12" s="1"/>
  <c r="CH11" i="12" s="1"/>
  <c r="AT43" i="89"/>
  <c r="AK43" i="89" s="1"/>
  <c r="AA49" i="12" s="1"/>
  <c r="AZ43" i="89"/>
  <c r="Y49" i="12" s="1"/>
  <c r="Z49" i="12" s="1"/>
  <c r="CL26" i="12"/>
  <c r="CM26" i="12" s="1"/>
  <c r="CO26" i="12" s="1"/>
  <c r="CF37" i="12"/>
  <c r="CG37" i="12" s="1"/>
  <c r="CH37" i="12" s="1"/>
  <c r="D56" i="5"/>
  <c r="CL37" i="12"/>
  <c r="CM37" i="12" s="1"/>
  <c r="CO37" i="12" s="1"/>
  <c r="CF13" i="12"/>
  <c r="CG13" i="12" s="1"/>
  <c r="CH13" i="12" s="1"/>
  <c r="AS23" i="89"/>
  <c r="AZ23" i="89" s="1"/>
  <c r="Y18" i="12" s="1"/>
  <c r="Z18" i="12" s="1"/>
  <c r="AB18" i="12" s="1"/>
  <c r="CF48" i="12"/>
  <c r="CG48" i="12" s="1"/>
  <c r="CH48" i="12" s="1"/>
  <c r="AU68" i="89"/>
  <c r="AY68" i="89"/>
  <c r="X45" i="12" s="1"/>
  <c r="X3" i="12" s="1"/>
  <c r="CF7" i="12"/>
  <c r="CG7" i="12" s="1"/>
  <c r="CH7" i="12" s="1"/>
  <c r="CL19" i="12"/>
  <c r="CM19" i="12" s="1"/>
  <c r="CQ19" i="12" s="1"/>
  <c r="CF23" i="12"/>
  <c r="CG23" i="12" s="1"/>
  <c r="CH23" i="12" s="1"/>
  <c r="CF47" i="12"/>
  <c r="CG47" i="12" s="1"/>
  <c r="CH47" i="12" s="1"/>
  <c r="CF29" i="12"/>
  <c r="CG29" i="12" s="1"/>
  <c r="CH29" i="12" s="1"/>
  <c r="AN57" i="89"/>
  <c r="AP57" i="89" s="1"/>
  <c r="AL68" i="89"/>
  <c r="AA45" i="12"/>
  <c r="AT67" i="89"/>
  <c r="AK67" i="89" s="1"/>
  <c r="AA43" i="12" s="1"/>
  <c r="AQ4" i="89"/>
  <c r="AR67" i="89"/>
  <c r="AU67" i="89" s="1"/>
  <c r="L43" i="12"/>
  <c r="CN39" i="12"/>
  <c r="CO39" i="12"/>
  <c r="CL46" i="12"/>
  <c r="CM46" i="12" s="1"/>
  <c r="CN46" i="12" s="1"/>
  <c r="AV4" i="88"/>
  <c r="AM67" i="88"/>
  <c r="AM5" i="88" s="1"/>
  <c r="I3" i="12"/>
  <c r="K3" i="12"/>
  <c r="AZ4" i="88"/>
  <c r="AZ5" i="88" s="1"/>
  <c r="BB4" i="88" s="1"/>
  <c r="CL42" i="12"/>
  <c r="CM42" i="12" s="1"/>
  <c r="CF42" i="12"/>
  <c r="CG42" i="12" s="1"/>
  <c r="CH42" i="12" s="1"/>
  <c r="CO30" i="12"/>
  <c r="CN30" i="12"/>
  <c r="CQ30" i="12"/>
  <c r="CL57" i="12"/>
  <c r="CM57" i="12" s="1"/>
  <c r="CF57" i="12"/>
  <c r="CG57" i="12" s="1"/>
  <c r="CH57" i="12" s="1"/>
  <c r="CN41" i="12"/>
  <c r="CO41" i="12"/>
  <c r="CQ41" i="12"/>
  <c r="CQ27" i="12"/>
  <c r="CN27" i="12"/>
  <c r="CO27" i="12"/>
  <c r="CL17" i="12"/>
  <c r="CM17" i="12" s="1"/>
  <c r="CF17" i="12"/>
  <c r="CG17" i="12" s="1"/>
  <c r="CH17" i="12" s="1"/>
  <c r="AK99" i="88"/>
  <c r="AK100" i="88" s="1"/>
  <c r="J100" i="88"/>
  <c r="CQ44" i="12"/>
  <c r="CN44" i="12"/>
  <c r="CO44" i="12"/>
  <c r="CQ50" i="12"/>
  <c r="CO50" i="12"/>
  <c r="CN50" i="12"/>
  <c r="CL16" i="12"/>
  <c r="CM16" i="12" s="1"/>
  <c r="CF16" i="12"/>
  <c r="CG16" i="12" s="1"/>
  <c r="CH16" i="12" s="1"/>
  <c r="CN28" i="12"/>
  <c r="CQ28" i="12"/>
  <c r="CO28" i="12"/>
  <c r="CM5" i="12"/>
  <c r="CO35" i="12"/>
  <c r="CN35" i="12"/>
  <c r="CQ35" i="12"/>
  <c r="CQ40" i="12"/>
  <c r="CO40" i="12"/>
  <c r="CN40" i="12"/>
  <c r="CL38" i="12"/>
  <c r="CM38" i="12" s="1"/>
  <c r="CF38" i="12"/>
  <c r="CG38" i="12" s="1"/>
  <c r="CH38" i="12" s="1"/>
  <c r="CF24" i="12"/>
  <c r="CG24" i="12" s="1"/>
  <c r="CH24" i="12" s="1"/>
  <c r="CL24" i="12"/>
  <c r="CM24" i="12" s="1"/>
  <c r="CQ14" i="12"/>
  <c r="CN14" i="12"/>
  <c r="CO14" i="12"/>
  <c r="CN32" i="12"/>
  <c r="CQ32" i="12"/>
  <c r="CO32" i="12"/>
  <c r="CN22" i="12"/>
  <c r="CO22" i="12"/>
  <c r="CQ22" i="12"/>
  <c r="CN20" i="12"/>
  <c r="CQ20" i="12"/>
  <c r="CO20" i="12"/>
  <c r="CG5" i="12"/>
  <c r="CL15" i="12"/>
  <c r="CM15" i="12" s="1"/>
  <c r="CF15" i="12"/>
  <c r="CG15" i="12" s="1"/>
  <c r="CH15" i="12" s="1"/>
  <c r="CL33" i="12"/>
  <c r="CM33" i="12" s="1"/>
  <c r="CF33" i="12"/>
  <c r="CG33" i="12" s="1"/>
  <c r="CH33" i="12" s="1"/>
  <c r="CQ36" i="12"/>
  <c r="CO36" i="12"/>
  <c r="CN36" i="12"/>
  <c r="CL56" i="12"/>
  <c r="CM56" i="12" s="1"/>
  <c r="CF56" i="12"/>
  <c r="CG56" i="12" s="1"/>
  <c r="CH56" i="12" s="1"/>
  <c r="CL21" i="12"/>
  <c r="CM21" i="12" s="1"/>
  <c r="CF21" i="12"/>
  <c r="CG21" i="12" s="1"/>
  <c r="CH21" i="12" s="1"/>
  <c r="AB49" i="12" l="1"/>
  <c r="E56" i="5" s="1"/>
  <c r="P56" i="5" s="1"/>
  <c r="E55" i="29"/>
  <c r="E54" i="5"/>
  <c r="P54" i="5" s="1"/>
  <c r="AN15" i="91"/>
  <c r="CO48" i="12"/>
  <c r="CN48" i="12"/>
  <c r="CO13" i="12"/>
  <c r="CQ13" i="12"/>
  <c r="CQ23" i="12"/>
  <c r="CN29" i="12"/>
  <c r="CO29" i="12"/>
  <c r="CF49" i="12"/>
  <c r="CG49" i="12" s="1"/>
  <c r="CH49" i="12" s="1"/>
  <c r="AL43" i="91"/>
  <c r="CN47" i="12"/>
  <c r="AS15" i="91"/>
  <c r="AR15" i="91"/>
  <c r="CQ47" i="12"/>
  <c r="AN10" i="91"/>
  <c r="CQ7" i="12"/>
  <c r="CL18" i="12"/>
  <c r="CM18" i="12" s="1"/>
  <c r="CO18" i="12" s="1"/>
  <c r="AL23" i="91"/>
  <c r="CO7" i="12"/>
  <c r="CO23" i="12"/>
  <c r="CN11" i="12"/>
  <c r="CQ11" i="12"/>
  <c r="CO11" i="12"/>
  <c r="AL43" i="89"/>
  <c r="CL49" i="12"/>
  <c r="CM49" i="12" s="1"/>
  <c r="CQ49" i="12" s="1"/>
  <c r="CQ26" i="12"/>
  <c r="CN26" i="12"/>
  <c r="CN37" i="12"/>
  <c r="CQ37" i="12"/>
  <c r="AU23" i="89"/>
  <c r="CN19" i="12"/>
  <c r="AT23" i="89"/>
  <c r="AK23" i="89" s="1"/>
  <c r="AA18" i="12" s="1"/>
  <c r="CF18" i="12"/>
  <c r="CG18" i="12" s="1"/>
  <c r="CH18" i="12" s="1"/>
  <c r="CO19" i="12"/>
  <c r="Z45" i="12"/>
  <c r="AB45" i="12" s="1"/>
  <c r="AN4" i="89"/>
  <c r="L3" i="12"/>
  <c r="AB43" i="12"/>
  <c r="AJ43" i="12" s="1"/>
  <c r="AS57" i="89"/>
  <c r="AS4" i="89" s="1"/>
  <c r="AL67" i="89"/>
  <c r="AY4" i="89"/>
  <c r="AR4" i="89"/>
  <c r="AP4" i="89"/>
  <c r="AL5" i="88"/>
  <c r="CQ46" i="12"/>
  <c r="AL92" i="88"/>
  <c r="AL97" i="88" s="1"/>
  <c r="AL99" i="88" s="1"/>
  <c r="AL100" i="88" s="1"/>
  <c r="R43" i="12"/>
  <c r="CO46" i="12"/>
  <c r="AM92" i="88"/>
  <c r="AM97" i="88" s="1"/>
  <c r="CN17" i="12"/>
  <c r="CO17" i="12"/>
  <c r="CQ17" i="12"/>
  <c r="CO5" i="12"/>
  <c r="CQ5" i="12"/>
  <c r="CN5" i="12"/>
  <c r="CQ57" i="12"/>
  <c r="CO57" i="12"/>
  <c r="CN57" i="12"/>
  <c r="CH5" i="12"/>
  <c r="CN38" i="12"/>
  <c r="CO38" i="12"/>
  <c r="CQ38" i="12"/>
  <c r="CO33" i="12"/>
  <c r="CQ33" i="12"/>
  <c r="CN33" i="12"/>
  <c r="CN21" i="12"/>
  <c r="CQ21" i="12"/>
  <c r="CO21" i="12"/>
  <c r="CO56" i="12"/>
  <c r="CQ56" i="12"/>
  <c r="CN56" i="12"/>
  <c r="CQ24" i="12"/>
  <c r="CN24" i="12"/>
  <c r="CO24" i="12"/>
  <c r="CQ42" i="12"/>
  <c r="CO42" i="12"/>
  <c r="CN42" i="12"/>
  <c r="CQ16" i="12"/>
  <c r="CN16" i="12"/>
  <c r="CO16" i="12"/>
  <c r="CN15" i="12"/>
  <c r="CQ15" i="12"/>
  <c r="CO15" i="12"/>
  <c r="E56" i="29" l="1"/>
  <c r="E58" i="29" s="1"/>
  <c r="AI15" i="91"/>
  <c r="AJ15" i="91" s="1"/>
  <c r="AI11" i="12"/>
  <c r="AN23" i="91"/>
  <c r="AQ23" i="91"/>
  <c r="AH18" i="12" s="1"/>
  <c r="AJ18" i="12" s="1"/>
  <c r="CF45" i="12"/>
  <c r="CG45" i="12" s="1"/>
  <c r="CH45" i="12" s="1"/>
  <c r="AL68" i="91"/>
  <c r="CQ18" i="12"/>
  <c r="CN18" i="12"/>
  <c r="AN43" i="91"/>
  <c r="AQ43" i="91"/>
  <c r="AH49" i="12" s="1"/>
  <c r="AJ49" i="12" s="1"/>
  <c r="CO49" i="12"/>
  <c r="CN49" i="12"/>
  <c r="AL23" i="89"/>
  <c r="CL45" i="12"/>
  <c r="CM45" i="12" s="1"/>
  <c r="CQ45" i="12" s="1"/>
  <c r="CL43" i="12"/>
  <c r="CM43" i="12" s="1"/>
  <c r="CO43" i="12" s="1"/>
  <c r="CO4" i="12" s="1"/>
  <c r="AZ57" i="89"/>
  <c r="AZ4" i="89" s="1"/>
  <c r="AY5" i="89" s="1"/>
  <c r="BA4" i="89" s="1"/>
  <c r="AT57" i="89"/>
  <c r="AK57" i="89" s="1"/>
  <c r="AA6" i="12" s="1"/>
  <c r="AA3" i="12" s="1"/>
  <c r="F46" i="52" s="1"/>
  <c r="AU57" i="89"/>
  <c r="AU4" i="89" s="1"/>
  <c r="R3" i="12"/>
  <c r="D46" i="52" s="1"/>
  <c r="D3" i="52" s="1"/>
  <c r="D99" i="52" s="1"/>
  <c r="AM99" i="88"/>
  <c r="AM100" i="88" s="1"/>
  <c r="CF43" i="12"/>
  <c r="CG43" i="12" s="1"/>
  <c r="CM4" i="12"/>
  <c r="AN68" i="91" l="1"/>
  <c r="AQ68" i="91"/>
  <c r="AH45" i="12" s="1"/>
  <c r="AJ45" i="12" s="1"/>
  <c r="AS43" i="91"/>
  <c r="AX43" i="91"/>
  <c r="AR43" i="91"/>
  <c r="AI49" i="12" s="1"/>
  <c r="AX23" i="91"/>
  <c r="AR23" i="91"/>
  <c r="AS23" i="91"/>
  <c r="F3" i="52"/>
  <c r="F99" i="52" s="1"/>
  <c r="E46" i="52"/>
  <c r="E3" i="52" s="1"/>
  <c r="E99" i="52" s="1"/>
  <c r="CO45" i="12"/>
  <c r="CN45" i="12"/>
  <c r="Y6" i="12"/>
  <c r="Y3" i="12" s="1"/>
  <c r="AT4" i="89"/>
  <c r="CN43" i="12"/>
  <c r="CN4" i="12" s="1"/>
  <c r="CQ43" i="12"/>
  <c r="CQ4" i="12" s="1"/>
  <c r="AL57" i="89"/>
  <c r="AK92" i="89"/>
  <c r="AK97" i="89" s="1"/>
  <c r="AK5" i="89"/>
  <c r="CH43" i="12"/>
  <c r="AI23" i="91" l="1"/>
  <c r="AJ23" i="91" s="1"/>
  <c r="AI18" i="12"/>
  <c r="AI43" i="91"/>
  <c r="AS68" i="91"/>
  <c r="AW68" i="91"/>
  <c r="AR68" i="91"/>
  <c r="AI45" i="12" s="1"/>
  <c r="Z6" i="12"/>
  <c r="AB6" i="12" s="1"/>
  <c r="AK99" i="89"/>
  <c r="AL99" i="89" s="1"/>
  <c r="AL5" i="89"/>
  <c r="AL92" i="89"/>
  <c r="AL97" i="89" s="1"/>
  <c r="AL57" i="91" l="1"/>
  <c r="AQ57" i="91" s="1"/>
  <c r="AH6" i="12" s="1"/>
  <c r="AH3" i="12" s="1"/>
  <c r="AI68" i="91"/>
  <c r="AJ68" i="91" s="1"/>
  <c r="AJ43" i="91"/>
  <c r="Z3" i="12"/>
  <c r="AB3" i="12"/>
  <c r="CL6" i="12"/>
  <c r="CF6" i="12"/>
  <c r="AL100" i="89"/>
  <c r="AK100" i="89"/>
  <c r="AN57" i="91" l="1"/>
  <c r="AN4" i="91" s="1"/>
  <c r="AL4" i="91"/>
  <c r="AJ6" i="12"/>
  <c r="AJ3" i="12" s="1"/>
  <c r="AX57" i="91"/>
  <c r="AS57" i="91"/>
  <c r="AS4" i="91" s="1"/>
  <c r="AR57" i="91"/>
  <c r="AQ4" i="91"/>
  <c r="CG6" i="12"/>
  <c r="CF4" i="12"/>
  <c r="CM6" i="12"/>
  <c r="CL4" i="12"/>
  <c r="AI57" i="91" l="1"/>
  <c r="AJ57" i="91" s="1"/>
  <c r="AI6" i="12"/>
  <c r="AI3" i="12" s="1"/>
  <c r="H46" i="52" s="1"/>
  <c r="AR4" i="91"/>
  <c r="CO6" i="12"/>
  <c r="CN6" i="12"/>
  <c r="CQ6" i="12"/>
  <c r="CH6" i="12"/>
  <c r="CH4" i="12" s="1"/>
  <c r="CG4" i="12"/>
  <c r="AI5" i="91" l="1"/>
  <c r="G46" i="52"/>
  <c r="G3" i="52" s="1"/>
  <c r="G99" i="52" s="1"/>
  <c r="H3" i="52"/>
  <c r="H99" i="52" s="1"/>
  <c r="AA46" i="52"/>
  <c r="AA3" i="52" s="1"/>
  <c r="AA99" i="52" s="1"/>
  <c r="AI92" i="91"/>
  <c r="AI97" i="91" s="1"/>
  <c r="AI99" i="91" s="1"/>
  <c r="AJ99" i="91" s="1"/>
  <c r="Q38" i="91"/>
  <c r="BE24" i="16"/>
  <c r="BF24" i="16" s="1"/>
  <c r="AI100" i="91" l="1"/>
  <c r="AH38" i="91"/>
  <c r="AJ38" i="91" l="1"/>
  <c r="Q76" i="91"/>
  <c r="Q5" i="91" s="1"/>
  <c r="Q93" i="91"/>
  <c r="BF25" i="16"/>
  <c r="BE5" i="16"/>
  <c r="Q92" i="91" l="1"/>
  <c r="Q97" i="91" s="1"/>
  <c r="Q100" i="91" s="1"/>
  <c r="AH76" i="91"/>
  <c r="AH92" i="91" s="1"/>
  <c r="AH97" i="91" s="1"/>
  <c r="AH100" i="91" s="1"/>
  <c r="Q94" i="91"/>
  <c r="L2" i="91"/>
  <c r="AH5" i="91" l="1"/>
  <c r="AJ76" i="91"/>
  <c r="AJ92" i="91" s="1"/>
  <c r="AJ97" i="91" s="1"/>
  <c r="AJ100" i="91" s="1"/>
  <c r="AJ5"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D38" authorId="0" shapeId="0" xr:uid="{872BB867-2D66-4044-8320-701344707CE7}">
      <text>
        <r>
          <rPr>
            <b/>
            <sz val="9"/>
            <color indexed="81"/>
            <rFont val="Tahoma"/>
            <family val="2"/>
          </rPr>
          <t xml:space="preserve">Phelan, Daniel:
Final payment for 24/25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tc={FE387222-4006-4125-B31B-96D23B8C248C}</author>
  </authors>
  <commentList>
    <comment ref="AL29" authorId="0" shapeId="0" xr:uid="{FE387222-4006-4125-B31B-96D23B8C248C}">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tc={7CFB4DE6-40DF-45FD-9B18-0DDD036F5093}</author>
  </authors>
  <commentList>
    <comment ref="E51" authorId="0" shapeId="0" xr:uid="{7CFB4DE6-40DF-45FD-9B18-0DDD036F5093}">
      <text>
        <t>[Threaded comment]
Your version of Excel allows you to read this threaded comment; however, any edits to it will get removed if the file is opened in a newer version of Excel. Learn more: https://go.microsoft.com/fwlink/?linkid=870924
Comment:
    Infant &amp; Junior schools have become federated</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Warfa, Yacqub (LBB)</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I68" authorId="4" shapeId="0" xr:uid="{7A690BEC-BB1D-4138-BAEC-A30A9032B6DE}">
      <text>
        <r>
          <rPr>
            <b/>
            <sz val="9"/>
            <color indexed="81"/>
            <rFont val="Tahoma"/>
            <family val="2"/>
          </rPr>
          <t>Warfa, Yacqub (LBB):</t>
        </r>
        <r>
          <rPr>
            <sz val="9"/>
            <color indexed="81"/>
            <rFont val="Tahoma"/>
            <family val="2"/>
          </rPr>
          <t xml:space="preserve">
Old No. 10006045</t>
        </r>
      </text>
    </comment>
    <comment ref="J68" authorId="4" shapeId="0" xr:uid="{F466EF83-D1A3-435C-9726-DED37E6B5BDB}">
      <text>
        <r>
          <rPr>
            <b/>
            <sz val="9"/>
            <color indexed="81"/>
            <rFont val="Tahoma"/>
            <family val="2"/>
          </rPr>
          <t>Warfa, Yacqub (LBB):</t>
        </r>
        <r>
          <rPr>
            <sz val="9"/>
            <color indexed="81"/>
            <rFont val="Tahoma"/>
            <family val="2"/>
          </rPr>
          <t xml:space="preserve">
Old No. = 400087
</t>
        </r>
      </text>
    </comment>
    <comment ref="K68" authorId="4" shapeId="0" xr:uid="{934B5F96-A978-48B4-A628-C8A8F30DC5EE}">
      <text>
        <r>
          <rPr>
            <b/>
            <sz val="9"/>
            <color indexed="81"/>
            <rFont val="Tahoma"/>
            <family val="2"/>
          </rPr>
          <t>Warfa, Yacqub (LBB):</t>
        </r>
        <r>
          <rPr>
            <sz val="9"/>
            <color indexed="81"/>
            <rFont val="Tahoma"/>
            <family val="2"/>
          </rPr>
          <t xml:space="preserve">
Old No. 10081</t>
        </r>
      </text>
    </comment>
    <comment ref="A77" authorId="5"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6"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6"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6"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7"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tc={DECCFCC6-16DB-4DE8-9064-3B076A507D1E}</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 ref="A8333" authorId="1" shapeId="0" xr:uid="{DECCFCC6-16DB-4DE8-9064-3B076A507D1E}">
      <text>
        <t>[Threaded comment]
Your version of Excel allows you to read this threaded comment; however, any edits to it will get removed if the file is opened in a newer version of Excel. Learn more: https://go.microsoft.com/fwlink/?linkid=870924
Comment:
    Infant and Junior Schools Federated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tc={0C7592CC-B1CA-408A-94E9-363551450E21}</author>
    <author>tc={D87ECE11-B54F-4103-BA69-D730499B13AF}</author>
    <author>tc={C242F474-CC64-4EF3-BE29-010173F2B0E3}</author>
  </authors>
  <commentList>
    <comment ref="I3" authorId="0" shapeId="0" xr:uid="{0C7592CC-B1CA-408A-94E9-363551450E21}">
      <text>
        <t>[Threaded comment]
Your version of Excel allows you to read this threaded comment; however, any edits to it will get removed if the file is opened in a newer version of Excel. Learn more: https://go.microsoft.com/fwlink/?linkid=870924
Comment:
    Oracle Sheet 1 (Credit - Must be Negative in the oracle sheet)</t>
      </text>
    </comment>
    <comment ref="J3" authorId="1" shapeId="0" xr:uid="{D87ECE11-B54F-4103-BA69-D730499B13AF}">
      <text>
        <t>[Threaded comment]
Your version of Excel allows you to read this threaded comment; however, any edits to it will get removed if the file is opened in a newer version of Excel. Learn more: https://go.microsoft.com/fwlink/?linkid=870924
Comment:
    Oracle Sheet 2 (positive payment)</t>
      </text>
    </comment>
    <comment ref="L3" authorId="2" shapeId="0" xr:uid="{C242F474-CC64-4EF3-BE29-010173F2B0E3}">
      <text>
        <t>[Threaded comment]
Your version of Excel allows you to read this threaded comment; however, any edits to it will get removed if the file is opened in a newer version of Excel. Learn more: https://go.microsoft.com/fwlink/?linkid=870924
Comment:
    Bring this balance forward for next month</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tc={FA0D8D0A-3EC3-46EB-96F3-B0AF8FFDBA04}</author>
    <author>tc={B5397BC6-E2D8-496A-B20B-990A65529FD4}</author>
    <author>tc={3F1D2335-EE13-4CFB-BFBF-F66C5583FEC9}</author>
    <author>tc={60CBE995-474B-45FA-B31D-47244BBE564D}</author>
    <author>tc={34C361B8-199A-4135-8D63-6D7C98D88884}</author>
    <author>tc={ACE6E383-669C-4049-A91F-912280BBE5EE}</author>
    <author>tc={1D7B8BC0-FF2C-431C-B15D-0032C6FC7FDD}</author>
  </authors>
  <commentList>
    <comment ref="M5" authorId="0"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M11" authorId="1"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N28" authorId="2"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29" authorId="3"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29" authorId="4"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4" authorId="5"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4" authorId="6"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CR87" authorId="0" shapeId="0" xr:uid="{C7A44FCA-4C15-44A9-BC0E-178AB8AF380E}">
      <text>
        <r>
          <rPr>
            <b/>
            <sz val="9"/>
            <color indexed="81"/>
            <rFont val="Tahoma"/>
            <family val="2"/>
          </rPr>
          <t>Phelan, Daniel:</t>
        </r>
        <r>
          <rPr>
            <sz val="9"/>
            <color indexed="81"/>
            <rFont val="Tahoma"/>
            <family val="2"/>
          </rPr>
          <t xml:space="preserve">
Payment for April (missed) and May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tc={39DD4764-A127-40EE-BB30-DF1B2EE9D48A}</author>
    <author>tc={C68AB353-AF75-45D3-A685-65593CF4B92E}</author>
  </authors>
  <commentList>
    <comment ref="A94" authorId="0"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1"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tc={0BE48E0B-8C95-4D5C-AF21-6561C4378D14}</author>
  </authors>
  <commentList>
    <comment ref="S88" authorId="0" shapeId="0" xr:uid="{0BE48E0B-8C95-4D5C-AF21-6561C4378D14}">
      <text>
        <t>[Threaded comment]
Your version of Excel allows you to read this threaded comment; however, any edits to it will get removed if the file is opened in a newer version of Excel. Learn more: https://go.microsoft.com/fwlink/?linkid=870924
Comment:
    This not a HN CC</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3"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tc={899BDE50-1803-477E-8F51-6619FC92035D}</author>
  </authors>
  <commentList>
    <comment ref="AN29" authorId="0" shapeId="0" xr:uid="{899BDE50-1803-477E-8F51-6619FC92035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<sst xmlns="http://schemas.openxmlformats.org/spreadsheetml/2006/main" count="131702" uniqueCount="24708">
  <si>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</si>
  <si>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</si>
  <si>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</si>
  <si>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</si>
  <si>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</si>
  <si>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</si>
  <si>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</si>
  <si>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</si>
  <si>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</si>
  <si>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</si>
  <si>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</si>
  <si>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</si>
  <si>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</si>
  <si>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</si>
  <si>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</si>
  <si>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</si>
  <si>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</si>
  <si>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</si>
  <si>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</si>
  <si>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</si>
  <si>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</si>
  <si>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</si>
  <si>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</si>
  <si>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</si>
  <si>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</si>
  <si>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</si>
  <si>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</si>
  <si>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</si>
  <si>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</si>
  <si>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</si>
  <si>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</si>
  <si>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</si>
  <si>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</si>
  <si>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</si>
  <si>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</si>
  <si>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</si>
  <si>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</si>
  <si>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</si>
  <si>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</si>
  <si>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</si>
  <si>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</si>
  <si>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</si>
  <si>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</si>
  <si>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</si>
  <si>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</si>
  <si>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</si>
  <si>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</si>
  <si>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</si>
  <si>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</si>
  <si>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</si>
  <si>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</si>
  <si>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</si>
  <si>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</si>
  <si>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</si>
  <si>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</si>
  <si>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</si>
  <si>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</si>
  <si>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</si>
  <si>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</si>
  <si>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</si>
  <si>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</si>
  <si>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</si>
  <si>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</si>
  <si>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</si>
  <si>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</si>
  <si>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</si>
  <si>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</si>
  <si>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</si>
  <si>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</si>
  <si>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</si>
  <si>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</si>
  <si>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</si>
  <si>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</si>
  <si>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</si>
  <si>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</si>
  <si>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</si>
  <si>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</si>
  <si>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</si>
  <si>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</si>
  <si>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</si>
  <si>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</si>
  <si>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</si>
  <si>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</si>
  <si>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</si>
  <si>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</si>
  <si>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</si>
  <si>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</si>
  <si>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</si>
  <si>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</si>
  <si>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</si>
  <si>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</si>
  <si>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</si>
  <si>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</si>
  <si>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</si>
  <si>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</si>
  <si>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</si>
  <si>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</si>
  <si>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</si>
  <si>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</si>
  <si>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</si>
  <si>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</si>
  <si>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</si>
  <si>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</si>
  <si>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</si>
  <si>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</si>
  <si>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</si>
  <si>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</si>
  <si>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</si>
  <si>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</si>
  <si>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</si>
  <si>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</si>
  <si>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</si>
  <si>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</si>
  <si>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</si>
  <si>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</si>
  <si>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</si>
  <si>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</si>
  <si>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</si>
  <si>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</si>
  <si>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</si>
  <si>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</si>
  <si>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</si>
  <si>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</si>
  <si>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</si>
  <si>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</si>
  <si>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</si>
  <si>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</si>
  <si>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</si>
  <si>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</si>
  <si>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</si>
  <si>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</si>
  <si>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</si>
  <si>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</si>
  <si>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</si>
  <si>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</si>
  <si>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</si>
  <si>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</si>
  <si>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</si>
  <si>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</si>
  <si>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</si>
  <si>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</si>
  <si>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</si>
  <si>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</si>
  <si>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</si>
  <si>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</si>
  <si>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</si>
  <si>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</si>
  <si>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</si>
  <si>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</si>
  <si>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</si>
  <si>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</si>
  <si>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</si>
  <si>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</si>
  <si>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</si>
  <si>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</si>
  <si>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</si>
  <si>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</si>
  <si>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</si>
  <si>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</si>
  <si>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</si>
  <si>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</si>
  <si>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</si>
  <si>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</si>
  <si>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</si>
  <si>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</si>
  <si>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</si>
  <si>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</si>
  <si>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</si>
  <si>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</si>
  <si>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</si>
  <si>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</si>
  <si>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</si>
  <si>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</si>
  <si>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</si>
  <si>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</si>
  <si>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</si>
  <si>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</si>
  <si>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</si>
  <si>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</si>
  <si>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</si>
  <si>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</si>
  <si>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</si>
  <si>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</si>
  <si>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</si>
  <si>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</si>
  <si>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</si>
  <si>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</si>
  <si>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</si>
  <si>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</si>
  <si>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</si>
  <si>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</si>
  <si>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</si>
  <si>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</si>
  <si>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</si>
  <si>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</si>
  <si>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</si>
  <si>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</si>
  <si>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</si>
  <si>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</si>
  <si>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</si>
  <si>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</si>
  <si>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</si>
  <si>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</si>
  <si>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</si>
  <si>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</si>
  <si>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</si>
  <si>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</si>
  <si>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</si>
  <si>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</si>
  <si>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</si>
  <si>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</si>
  <si>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</si>
  <si>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</si>
  <si>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</si>
  <si>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</si>
  <si>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</si>
  <si>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</si>
  <si>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</si>
  <si>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</si>
  <si>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</si>
  <si>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</si>
  <si>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</si>
  <si>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</si>
  <si>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</si>
  <si>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</si>
  <si>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</si>
  <si>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</si>
  <si>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</si>
  <si>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</si>
  <si>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</si>
  <si>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</si>
  <si>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</si>
  <si>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</si>
  <si>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</si>
  <si>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</si>
  <si>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</si>
  <si>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</si>
  <si>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</si>
  <si>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</si>
  <si>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</si>
  <si>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</si>
  <si>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</si>
  <si>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</si>
  <si>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</si>
  <si>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</si>
  <si>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</si>
  <si>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</si>
  <si>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</si>
  <si>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</si>
  <si>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</si>
  <si>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</si>
  <si>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</si>
  <si>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</si>
  <si>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</si>
  <si>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</si>
  <si>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</si>
  <si>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</si>
  <si>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</si>
  <si>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</si>
  <si>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</si>
  <si>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</si>
  <si>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</si>
  <si>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</si>
  <si>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</si>
  <si>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</si>
  <si>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</si>
  <si>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</si>
  <si>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</si>
  <si>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</si>
  <si>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</si>
  <si>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</si>
  <si>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</si>
  <si>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</si>
  <si>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</si>
  <si>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</si>
  <si>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</si>
  <si>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</si>
  <si>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</si>
  <si>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</si>
  <si>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</si>
  <si>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</si>
  <si>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</si>
  <si>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</si>
  <si>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</si>
  <si>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</si>
  <si>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</si>
  <si>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</si>
  <si>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</si>
  <si>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</si>
  <si>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</si>
  <si>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</si>
  <si>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</si>
  <si>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</si>
  <si>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</si>
  <si>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</si>
  <si>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</si>
  <si>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</si>
  <si>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</si>
  <si>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</si>
  <si>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</si>
  <si>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</si>
  <si>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</si>
  <si>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</si>
  <si>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</si>
  <si>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</si>
  <si>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</si>
  <si>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</si>
  <si>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</si>
  <si>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</si>
  <si>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</si>
  <si>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</si>
  <si>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</si>
  <si>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</si>
  <si>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</si>
  <si>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</si>
  <si>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</si>
  <si>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</si>
  <si>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</si>
  <si>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</si>
  <si>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</si>
  <si>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</si>
  <si>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</si>
  <si>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</si>
  <si>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</si>
  <si>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</si>
  <si>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</si>
  <si>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</si>
  <si>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</si>
  <si>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</si>
  <si>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</si>
  <si>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</si>
  <si>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</si>
  <si>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</si>
  <si>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</si>
  <si>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</si>
  <si>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</si>
  <si>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</si>
  <si>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</si>
  <si>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</si>
  <si>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</si>
  <si>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</si>
  <si>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</si>
  <si>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</si>
  <si>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</si>
  <si>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</si>
  <si>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</si>
  <si>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</si>
  <si>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</si>
  <si>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</si>
  <si>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</si>
  <si>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</si>
  <si>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</si>
  <si>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</si>
  <si>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</si>
  <si>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</si>
  <si>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</si>
  <si>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</si>
  <si>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</si>
  <si>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</si>
  <si>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</si>
  <si>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</si>
  <si>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</si>
  <si>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</si>
  <si>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</si>
  <si>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</si>
  <si>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</si>
  <si>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</si>
  <si>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</si>
  <si>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</si>
  <si>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</si>
  <si>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</si>
  <si>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</si>
  <si>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</si>
  <si>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</si>
  <si>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</si>
  <si>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</si>
  <si>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</si>
  <si>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</si>
  <si>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</si>
  <si>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</si>
  <si>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</si>
  <si>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</si>
  <si>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</si>
  <si>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</si>
  <si>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</si>
  <si>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</si>
  <si>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</si>
  <si>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</si>
  <si>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</si>
  <si>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</si>
  <si>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</si>
  <si>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</si>
  <si>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</si>
  <si>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</si>
  <si>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</si>
  <si>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</si>
  <si>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</si>
  <si>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</si>
  <si>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</si>
  <si>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</si>
  <si>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</si>
  <si>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</si>
  <si>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</si>
  <si>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</si>
  <si>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</si>
  <si>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</si>
  <si>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</si>
  <si>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</si>
  <si>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</si>
  <si>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</si>
  <si>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</si>
  <si>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</si>
  <si>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</si>
  <si>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</si>
  <si>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</si>
  <si>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</si>
  <si>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</si>
  <si>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</si>
  <si>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</si>
  <si>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</si>
  <si>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</si>
  <si>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</si>
  <si>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</si>
  <si>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</si>
  <si>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</si>
  <si>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</si>
  <si>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</si>
  <si>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</si>
  <si>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</si>
  <si>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</si>
  <si>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</si>
  <si>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</si>
  <si>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</si>
  <si>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</si>
  <si>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</si>
  <si>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</si>
  <si>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</si>
  <si>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</si>
  <si>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</si>
  <si>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</si>
  <si>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</si>
  <si>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</si>
  <si>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</si>
  <si>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</si>
  <si>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</si>
  <si>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</si>
  <si>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</si>
  <si>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</si>
  <si>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</si>
  <si>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</si>
  <si>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</si>
  <si>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</si>
  <si>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</si>
  <si>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</si>
  <si>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</si>
  <si>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</si>
  <si>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</si>
  <si>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</si>
  <si>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</si>
  <si>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</si>
  <si>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</si>
  <si>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</si>
  <si>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</si>
  <si>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</si>
  <si>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</si>
  <si>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</si>
  <si>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</si>
  <si>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</si>
  <si>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</si>
  <si>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</si>
  <si>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</si>
  <si>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</si>
  <si>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</si>
  <si>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</si>
  <si>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</si>
  <si>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</si>
  <si>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</si>
  <si>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</si>
  <si>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</si>
  <si>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</si>
  <si>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</si>
  <si>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</si>
  <si>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</si>
  <si>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</si>
  <si>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</si>
  <si>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</si>
  <si>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</si>
  <si>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</si>
  <si>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</si>
  <si>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</si>
  <si>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</si>
  <si>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</si>
  <si>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</si>
  <si>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</si>
  <si>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</si>
  <si>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</si>
  <si>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</si>
  <si>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</si>
  <si>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</si>
  <si>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</si>
  <si>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</si>
  <si>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</si>
  <si>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</si>
  <si>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</si>
  <si>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</si>
  <si>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</si>
  <si>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</si>
  <si>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</si>
  <si>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</si>
  <si>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</si>
  <si>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</si>
  <si>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</si>
  <si>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</si>
  <si>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</si>
  <si>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</si>
  <si>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</si>
  <si>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</si>
  <si>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</si>
  <si>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</si>
  <si>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</si>
  <si>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</si>
  <si>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</si>
  <si>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</si>
  <si>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</si>
  <si>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</si>
  <si>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</si>
  <si>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</si>
  <si>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</si>
  <si>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</si>
  <si>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</si>
  <si>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</si>
  <si>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</si>
  <si>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</si>
  <si>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</si>
  <si>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</si>
  <si>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</si>
  <si>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</si>
  <si>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</si>
  <si>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</si>
  <si>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</si>
  <si>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</si>
  <si>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</si>
  <si>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</si>
  <si>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</si>
  <si>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</si>
  <si>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</si>
  <si>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</si>
  <si>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</si>
  <si>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</si>
  <si>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</si>
  <si>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</si>
  <si>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</si>
  <si>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</si>
  <si>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</si>
  <si>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</si>
  <si>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</si>
  <si>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</si>
  <si>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</si>
  <si>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</si>
  <si>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</si>
  <si>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</si>
  <si>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</si>
  <si>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</si>
  <si>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</si>
  <si>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</si>
  <si>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</si>
  <si>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</si>
  <si>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</si>
  <si>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</si>
  <si>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</si>
  <si>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</si>
  <si>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</si>
  <si>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</si>
  <si>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</si>
  <si>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</si>
  <si>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</si>
  <si>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</si>
  <si>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</si>
  <si>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</si>
  <si>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</si>
  <si>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</si>
  <si>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</si>
  <si>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</si>
  <si>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</si>
  <si>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</si>
  <si>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</si>
  <si>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</si>
  <si>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</si>
  <si>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</si>
  <si>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</si>
  <si>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</si>
  <si>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</si>
  <si>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</si>
  <si>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</si>
  <si>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</si>
  <si>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</si>
  <si>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</si>
  <si>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</si>
  <si>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</si>
  <si>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</si>
  <si>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</si>
  <si>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</si>
  <si>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</si>
  <si>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</si>
  <si>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</si>
  <si>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</si>
  <si>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</si>
  <si>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</si>
  <si>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</si>
  <si>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</si>
  <si>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</si>
  <si>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</si>
  <si>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</si>
  <si>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</si>
  <si>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</si>
  <si>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</si>
  <si>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</si>
  <si>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</si>
  <si>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</si>
  <si>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</si>
  <si>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</si>
  <si>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</si>
  <si>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</si>
  <si>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</si>
  <si>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</si>
  <si>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</si>
  <si>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</si>
  <si>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</si>
  <si>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</si>
  <si>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</si>
  <si>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</si>
  <si>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</si>
  <si>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</si>
  <si>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</si>
  <si>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</si>
  <si>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</si>
  <si>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</si>
  <si>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</si>
  <si>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</si>
  <si>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</si>
  <si>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</si>
  <si>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</si>
  <si>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</si>
  <si>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</si>
  <si>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</si>
  <si>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</si>
  <si>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</si>
  <si>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</si>
  <si>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</si>
  <si>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</si>
  <si>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</si>
  <si>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</si>
  <si>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</si>
  <si>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</si>
  <si>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</si>
  <si>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</si>
  <si>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</si>
  <si>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</si>
  <si>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</si>
  <si>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</si>
  <si>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</si>
  <si>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</si>
  <si>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</si>
  <si>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</si>
  <si>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</si>
  <si>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</si>
  <si>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</si>
  <si>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</si>
  <si>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</si>
  <si>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</si>
  <si>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</si>
  <si>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</si>
  <si>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</si>
  <si>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</si>
  <si>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</si>
  <si>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</si>
  <si>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</si>
  <si>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</si>
  <si>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</si>
  <si>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</si>
  <si>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</si>
  <si>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</si>
  <si>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</si>
  <si>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</si>
  <si>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</si>
  <si>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</si>
  <si>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</si>
  <si>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</si>
  <si>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</si>
  <si>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</si>
  <si>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</si>
  <si>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</si>
  <si>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</si>
  <si>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</si>
  <si>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</si>
  <si>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</si>
  <si>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</si>
  <si>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</si>
  <si>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</si>
  <si>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</si>
  <si>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</si>
  <si>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</si>
  <si>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</si>
  <si>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</si>
  <si>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</si>
  <si>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</si>
  <si>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</si>
  <si>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</si>
  <si>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</si>
  <si>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</si>
  <si>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</si>
  <si>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</si>
  <si>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</si>
  <si>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</si>
  <si>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</si>
  <si>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</si>
  <si>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</si>
  <si>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</si>
  <si>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</si>
  <si>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</si>
  <si>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</si>
  <si>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</si>
  <si>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</si>
  <si>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</si>
  <si>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</si>
  <si>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</si>
  <si>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</si>
  <si>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</si>
  <si>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</si>
  <si>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</si>
  <si>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</si>
  <si>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</si>
  <si>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</si>
  <si>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</si>
  <si>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</si>
  <si>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</si>
  <si>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</si>
  <si>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</si>
  <si>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</si>
  <si>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</si>
  <si>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</si>
  <si>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</si>
  <si>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</si>
  <si>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</si>
  <si>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</si>
  <si>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</si>
  <si>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</si>
  <si>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</si>
  <si>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</si>
  <si>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</si>
  <si>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</si>
  <si>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Check</t>
  </si>
  <si>
    <t>3022071 &amp; 3022072</t>
  </si>
  <si>
    <t>Sep</t>
  </si>
  <si>
    <t>Aug</t>
  </si>
  <si>
    <t>Reference</t>
  </si>
  <si>
    <t>GL</t>
  </si>
  <si>
    <t xml:space="preserve">Code LA Df E </t>
  </si>
  <si>
    <t>Group</t>
  </si>
  <si>
    <t>Maint/ Academy</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</si>
  <si>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</si>
  <si>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</si>
  <si>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</si>
  <si>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</si>
  <si>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</si>
  <si>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</si>
  <si>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</si>
  <si>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</si>
  <si>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</si>
  <si>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</si>
  <si>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</si>
  <si>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</si>
  <si>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</si>
  <si>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</si>
  <si>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</si>
  <si>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</si>
  <si>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</si>
  <si>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</si>
  <si>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</si>
  <si>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</si>
  <si>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</si>
  <si>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</si>
  <si>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</si>
  <si>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</si>
  <si>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</si>
  <si>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</si>
  <si>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</si>
  <si>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</si>
  <si>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</si>
  <si>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</si>
  <si>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</si>
  <si>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</si>
  <si>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</si>
  <si>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</si>
  <si>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</si>
  <si>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</si>
  <si>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</si>
  <si>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</si>
  <si>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</si>
  <si>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</si>
  <si>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</si>
  <si>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</si>
  <si>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</si>
  <si>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</si>
  <si>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</si>
  <si>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</si>
  <si>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</si>
  <si>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</si>
  <si>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</si>
  <si>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</si>
  <si>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</si>
  <si>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</si>
  <si>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</si>
  <si>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</si>
  <si>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</si>
  <si>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</si>
  <si>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</si>
  <si>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</si>
  <si>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</si>
  <si>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</si>
  <si>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</si>
  <si>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</si>
  <si>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</si>
  <si>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</si>
  <si>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</si>
  <si>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</si>
  <si>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</si>
  <si>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</si>
  <si>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</si>
  <si>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</si>
  <si>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</si>
  <si>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</si>
  <si>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</si>
  <si>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</si>
  <si>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</si>
  <si>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</si>
  <si>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</si>
  <si>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</si>
  <si>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</si>
  <si>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</si>
  <si>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</si>
  <si>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</si>
  <si>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</si>
  <si>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</si>
  <si>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</si>
  <si>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</si>
  <si>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</si>
  <si>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</si>
  <si>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</si>
  <si>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</si>
  <si>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</si>
  <si>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</si>
  <si>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</si>
  <si>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</si>
  <si>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</si>
  <si>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</si>
  <si>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</si>
  <si>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</si>
  <si>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</si>
  <si>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</si>
  <si>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</si>
  <si>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</si>
  <si>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</si>
  <si>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</si>
  <si>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</si>
  <si>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</si>
  <si>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</si>
  <si>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</si>
  <si>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</si>
  <si>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</si>
  <si>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</si>
  <si>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</si>
  <si>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</si>
  <si>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</si>
  <si>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</si>
  <si>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</si>
  <si>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</si>
  <si>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</si>
  <si>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</si>
  <si>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</si>
  <si>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</si>
  <si>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</si>
  <si>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</si>
  <si>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</si>
  <si>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</si>
  <si>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</si>
  <si>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</si>
  <si>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Net Payment</t>
  </si>
  <si>
    <t>Academy conversions Type</t>
  </si>
  <si>
    <t>Application Date</t>
  </si>
  <si>
    <t>Application Approved Date</t>
  </si>
  <si>
    <t>Converter</t>
  </si>
  <si>
    <t>Opening Date</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</si>
  <si>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</si>
  <si>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</si>
  <si>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</si>
  <si>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</si>
  <si>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</si>
  <si>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</si>
  <si>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</si>
  <si>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</si>
  <si>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</si>
  <si>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</si>
  <si>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</si>
  <si>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</si>
  <si>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</si>
  <si>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</si>
  <si>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Colindale</t>
  </si>
  <si>
    <t>Deansbrook Infant</t>
  </si>
  <si>
    <t>Martin</t>
  </si>
  <si>
    <t>Parkfield</t>
  </si>
  <si>
    <t>Tudor</t>
  </si>
  <si>
    <t>Wessex Gardens</t>
  </si>
  <si>
    <t>Woodcroft</t>
  </si>
  <si>
    <t>TPAG</t>
  </si>
  <si>
    <t>TPECG</t>
  </si>
  <si>
    <t>D11448</t>
  </si>
  <si>
    <t>GRWTH</t>
  </si>
  <si>
    <t>A1.D11448.661225.99999.9999999.999999</t>
  </si>
  <si>
    <t>Salary Reimburse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</si>
  <si>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</si>
  <si>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</si>
  <si>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</si>
  <si>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</si>
  <si>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</si>
  <si>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</si>
  <si>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</si>
  <si>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</si>
  <si>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</si>
  <si>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</si>
  <si>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</si>
  <si>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</si>
  <si>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</si>
  <si>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High Needs Top up</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</si>
  <si>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</si>
  <si>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</si>
  <si>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</si>
  <si>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</si>
  <si>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</si>
  <si>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</si>
  <si>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</si>
  <si>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</si>
  <si>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</si>
  <si>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</si>
  <si>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</si>
  <si>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</si>
  <si>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</si>
  <si>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</si>
  <si>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</si>
  <si>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</si>
  <si>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</si>
  <si>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</si>
  <si>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</si>
  <si>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</si>
  <si>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</si>
  <si>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</si>
  <si>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</si>
  <si>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</si>
  <si>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</si>
  <si>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</si>
  <si>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</si>
  <si>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</si>
  <si>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</si>
  <si>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</si>
  <si>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</si>
  <si>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</si>
  <si>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</si>
  <si>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</si>
  <si>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</si>
  <si>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</si>
  <si>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</si>
  <si>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</si>
  <si>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</si>
  <si>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</si>
  <si>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</si>
  <si>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</si>
  <si>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</si>
  <si>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</si>
  <si>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</si>
  <si>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</si>
  <si>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</si>
  <si>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</si>
  <si>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</si>
  <si>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</si>
  <si>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</si>
  <si>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</si>
  <si>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</si>
  <si>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</si>
  <si>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</si>
  <si>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</si>
  <si>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</si>
  <si>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</si>
  <si>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</si>
  <si>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</si>
  <si>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</si>
  <si>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</si>
  <si>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</si>
  <si>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</si>
  <si>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</si>
  <si>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</si>
  <si>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</si>
  <si>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</si>
  <si>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</si>
  <si>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</si>
  <si>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</si>
  <si>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</si>
  <si>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</si>
  <si>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</si>
  <si>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</si>
  <si>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</si>
  <si>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</si>
  <si>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</si>
  <si>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</si>
  <si>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</si>
  <si>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</si>
  <si>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</si>
  <si>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</si>
  <si>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</si>
  <si>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</si>
  <si>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</si>
  <si>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</si>
  <si>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</si>
  <si>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</si>
  <si>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</si>
  <si>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</si>
  <si>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</si>
  <si>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</si>
  <si>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</si>
  <si>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</si>
  <si>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</si>
  <si>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</si>
  <si>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</si>
  <si>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</si>
  <si>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</si>
  <si>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</si>
  <si>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</si>
  <si>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</si>
  <si>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</si>
  <si>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</si>
  <si>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</si>
  <si>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</si>
  <si>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</si>
  <si>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</si>
  <si>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</si>
  <si>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</si>
  <si>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</si>
  <si>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</si>
  <si>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</si>
  <si>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</si>
  <si>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</si>
  <si>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</si>
  <si>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</si>
  <si>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</si>
  <si>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</si>
  <si>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</si>
  <si>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</si>
  <si>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</si>
  <si>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</si>
  <si>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</si>
  <si>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</si>
  <si>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</si>
  <si>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</si>
  <si>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</si>
  <si>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</si>
  <si>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</si>
  <si>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</si>
  <si>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</si>
  <si>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</si>
  <si>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</si>
  <si>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</si>
  <si>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</si>
  <si>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</si>
  <si>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</si>
  <si>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</si>
  <si>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</si>
  <si>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</si>
  <si>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</si>
  <si>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</si>
  <si>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</si>
  <si>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</si>
  <si>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</si>
  <si>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</si>
  <si>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</si>
  <si>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</si>
  <si>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</si>
  <si>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</si>
  <si>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</si>
  <si>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</si>
  <si>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</si>
  <si>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</si>
  <si>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</si>
  <si>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</si>
  <si>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</si>
  <si>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</si>
  <si>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</si>
  <si>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</si>
  <si>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</si>
  <si>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</si>
  <si>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</si>
  <si>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</si>
  <si>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</si>
  <si>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</si>
  <si>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</si>
  <si>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</si>
  <si>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</si>
  <si>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</si>
  <si>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</si>
  <si>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</si>
  <si>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</si>
  <si>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</si>
  <si>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</si>
  <si>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</si>
  <si>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</si>
  <si>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</si>
  <si>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</si>
  <si>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</si>
  <si>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</si>
  <si>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</si>
  <si>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</si>
  <si>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</si>
  <si>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</si>
  <si>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</si>
  <si>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</si>
  <si>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</si>
  <si>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</si>
  <si>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</si>
  <si>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</si>
  <si>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</si>
  <si>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</si>
  <si>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</si>
  <si>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</si>
  <si>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</si>
  <si>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</si>
  <si>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</si>
  <si>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</si>
  <si>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</si>
  <si>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</si>
  <si>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</si>
  <si>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</si>
  <si>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</si>
  <si>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</si>
  <si>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</si>
  <si>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</si>
  <si>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</si>
  <si>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</si>
  <si>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</si>
  <si>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</si>
  <si>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</si>
  <si>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</si>
  <si>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</si>
  <si>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</si>
  <si>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</si>
  <si>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</si>
  <si>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</si>
  <si>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</si>
  <si>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</si>
  <si>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</si>
  <si>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</si>
  <si>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</si>
  <si>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</si>
  <si>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</si>
  <si>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</si>
  <si>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</si>
  <si>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</si>
  <si>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</si>
  <si>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</si>
  <si>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</si>
  <si>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</si>
  <si>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</si>
  <si>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</si>
  <si>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</si>
  <si>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</si>
  <si>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</si>
  <si>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</si>
  <si>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</si>
  <si>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</si>
  <si>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</si>
  <si>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</si>
  <si>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</si>
  <si>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</si>
  <si>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</si>
  <si>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</si>
  <si>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</si>
  <si>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</si>
  <si>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</si>
  <si>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</si>
  <si>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</si>
  <si>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</si>
  <si>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</si>
  <si>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</si>
  <si>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</si>
  <si>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</si>
  <si>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</si>
  <si>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</si>
  <si>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</si>
  <si>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</si>
  <si>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</si>
  <si>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</si>
  <si>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</si>
  <si>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</si>
  <si>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</si>
  <si>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</si>
  <si>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</si>
  <si>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</si>
  <si>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</si>
  <si>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</si>
  <si>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</si>
  <si>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</si>
  <si>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</si>
  <si>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</si>
  <si>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</si>
  <si>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</si>
  <si>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</si>
  <si>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</si>
  <si>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</si>
  <si>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</si>
  <si>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</si>
  <si>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</si>
  <si>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</si>
  <si>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</si>
  <si>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</si>
  <si>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</si>
  <si>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</si>
  <si>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</si>
  <si>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</si>
  <si>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</si>
  <si>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</si>
  <si>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</si>
  <si>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</si>
  <si>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</si>
  <si>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</si>
  <si>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</si>
  <si>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</si>
  <si>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</si>
  <si>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</si>
  <si>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</si>
  <si>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</si>
  <si>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</si>
  <si>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</si>
  <si>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</si>
  <si>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</si>
  <si>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</si>
  <si>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</si>
  <si>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</si>
  <si>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</si>
  <si>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</si>
  <si>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</si>
  <si>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</si>
  <si>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</si>
  <si>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</si>
  <si>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</si>
  <si>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</si>
  <si>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</si>
  <si>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</si>
  <si>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</si>
  <si>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</si>
  <si>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</si>
  <si>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</si>
  <si>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</si>
  <si>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</si>
  <si>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</si>
  <si>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</si>
  <si>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</si>
  <si>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</si>
  <si>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</si>
  <si>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</si>
  <si>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</si>
  <si>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</si>
  <si>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</si>
  <si>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</si>
  <si>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</si>
  <si>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</si>
  <si>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</si>
  <si>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</si>
  <si>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</si>
  <si>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</si>
  <si>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</si>
  <si>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</si>
  <si>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</si>
  <si>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</si>
  <si>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</si>
  <si>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</si>
  <si>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</si>
  <si>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</si>
  <si>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</si>
  <si>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</si>
  <si>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</si>
  <si>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</si>
  <si>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</si>
  <si>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</si>
  <si>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</si>
  <si>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</si>
  <si>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</si>
  <si>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</si>
  <si>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</si>
  <si>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</si>
  <si>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</si>
  <si>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</si>
  <si>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</si>
  <si>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</si>
  <si>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</si>
  <si>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</si>
  <si>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</si>
  <si>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</si>
  <si>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</si>
  <si>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</si>
  <si>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</si>
  <si>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</si>
  <si>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</si>
  <si>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</si>
  <si>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</si>
  <si>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</si>
  <si>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</si>
  <si>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</si>
  <si>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</si>
  <si>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</si>
  <si>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</si>
  <si>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</si>
  <si>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</si>
  <si>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</si>
  <si>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</si>
  <si>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</si>
  <si>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</si>
  <si>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</si>
  <si>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</si>
  <si>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</si>
  <si>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</si>
  <si>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</si>
  <si>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</si>
  <si>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</si>
  <si>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</si>
  <si>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</si>
  <si>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</si>
  <si>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</si>
  <si>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</si>
  <si>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</si>
  <si>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</si>
  <si>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</si>
  <si>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</si>
  <si>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</si>
  <si>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</si>
  <si>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</si>
  <si>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</si>
  <si>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</si>
  <si>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</si>
  <si>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</si>
  <si>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</si>
  <si>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</si>
  <si>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</si>
  <si>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</si>
  <si>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</si>
  <si>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</si>
  <si>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</si>
  <si>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</si>
  <si>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</si>
  <si>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</si>
  <si>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</si>
  <si>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</si>
  <si>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</si>
  <si>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</si>
  <si>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</si>
  <si>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</si>
  <si>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</si>
  <si>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</si>
  <si>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</si>
  <si>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</si>
  <si>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</si>
  <si>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</si>
  <si>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</si>
  <si>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</si>
  <si>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</si>
  <si>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</si>
  <si>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</si>
  <si>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</si>
  <si>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</si>
  <si>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</si>
  <si>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</si>
  <si>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</si>
  <si>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</si>
  <si>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</si>
  <si>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</si>
  <si>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</si>
  <si>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</si>
  <si>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</si>
  <si>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</si>
  <si>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</si>
  <si>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</si>
  <si>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</si>
  <si>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</si>
  <si>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</si>
  <si>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</si>
  <si>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</si>
  <si>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</si>
  <si>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</si>
  <si>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</si>
  <si>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</si>
  <si>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</si>
  <si>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</si>
  <si>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</si>
  <si>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</si>
  <si>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</si>
  <si>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</si>
  <si>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</si>
  <si>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</si>
  <si>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</si>
  <si>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</si>
  <si>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</si>
  <si>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</si>
  <si>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</si>
  <si>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</si>
  <si>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</si>
  <si>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</si>
  <si>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</si>
  <si>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</si>
  <si>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</si>
  <si>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</si>
  <si>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</si>
  <si>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</si>
  <si>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</si>
  <si>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</si>
  <si>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</si>
  <si>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</si>
  <si>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</si>
  <si>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</si>
  <si>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</si>
  <si>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</si>
  <si>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</si>
  <si>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</si>
  <si>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</si>
  <si>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</si>
  <si>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</si>
  <si>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</si>
  <si>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</si>
  <si>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</si>
  <si>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</si>
  <si>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</si>
  <si>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</si>
  <si>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</si>
  <si>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</si>
  <si>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</si>
  <si>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</si>
  <si>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</si>
  <si>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</si>
  <si>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</si>
  <si>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</si>
  <si>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</si>
  <si>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</si>
  <si>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</si>
  <si>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</si>
  <si>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</si>
  <si>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</si>
  <si>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</si>
  <si>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</si>
  <si>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</si>
  <si>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</si>
  <si>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</si>
  <si>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</si>
  <si>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</si>
  <si>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</si>
  <si>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</si>
  <si>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</si>
  <si>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</si>
  <si>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</si>
  <si>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</si>
  <si>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</si>
  <si>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</si>
  <si>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</si>
  <si>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</si>
  <si>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</si>
  <si>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</si>
  <si>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</si>
  <si>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</si>
  <si>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</si>
  <si>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</si>
  <si>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</si>
  <si>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</si>
  <si>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</si>
  <si>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</si>
  <si>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</si>
  <si>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</si>
  <si>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</si>
  <si>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</si>
  <si>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</si>
  <si>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</si>
  <si>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</si>
  <si>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</si>
  <si>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</si>
  <si>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</si>
  <si>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</si>
  <si>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</si>
  <si>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</si>
  <si>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</si>
  <si>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</si>
  <si>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</si>
  <si>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</si>
  <si>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</si>
  <si>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</si>
  <si>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</si>
  <si>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</si>
  <si>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</si>
  <si>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</si>
  <si>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</si>
  <si>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</si>
  <si>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</si>
  <si>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</si>
  <si>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</si>
  <si>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</si>
  <si>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</si>
  <si>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</si>
  <si>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</si>
  <si>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</si>
  <si>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</si>
  <si>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</si>
  <si>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</si>
  <si>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</si>
  <si>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</si>
  <si>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</si>
  <si>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</si>
  <si>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</si>
  <si>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</si>
  <si>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</si>
  <si>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</si>
  <si>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</si>
  <si>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</si>
  <si>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</si>
  <si>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</si>
  <si>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</si>
  <si>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</si>
  <si>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</si>
  <si>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</si>
  <si>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</si>
  <si>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</si>
  <si>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</si>
  <si>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</si>
  <si>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</si>
  <si>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</si>
  <si>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</si>
  <si>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</si>
  <si>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</si>
  <si>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</si>
  <si>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</si>
  <si>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</si>
  <si>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</si>
  <si>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</si>
  <si>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</si>
  <si>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</si>
  <si>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</si>
  <si>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</si>
  <si>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</si>
  <si>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</si>
  <si>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</si>
  <si>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</si>
  <si>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</si>
  <si>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</si>
  <si>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</si>
  <si>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</si>
  <si>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</si>
  <si>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</si>
  <si>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</si>
  <si>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</si>
  <si>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</si>
  <si>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</si>
  <si>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</si>
  <si>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</si>
  <si>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</si>
  <si>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</si>
  <si>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</si>
  <si>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</si>
  <si>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</si>
  <si>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</si>
  <si>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</si>
  <si>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</si>
  <si>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</si>
  <si>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</si>
  <si>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</si>
  <si>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</si>
  <si>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</si>
  <si>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</si>
  <si>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</si>
  <si>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</si>
  <si>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</si>
  <si>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</si>
  <si>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</si>
  <si>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</si>
  <si>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</si>
  <si>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</si>
  <si>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</si>
  <si>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</si>
  <si>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</si>
  <si>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</si>
  <si>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</si>
  <si>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</si>
  <si>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</si>
  <si>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</si>
  <si>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</si>
  <si>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</si>
  <si>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</si>
  <si>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</si>
  <si>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</si>
  <si>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</si>
  <si>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</si>
  <si>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</si>
  <si>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</si>
  <si>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</si>
  <si>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</si>
  <si>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</si>
  <si>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</si>
  <si>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</si>
  <si>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</si>
  <si>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</si>
  <si>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</si>
  <si>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</si>
  <si>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</si>
  <si>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</si>
  <si>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</si>
  <si>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</si>
  <si>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</si>
  <si>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</si>
  <si>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</si>
  <si>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</si>
  <si>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</si>
  <si>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</si>
  <si>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</si>
  <si>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</si>
  <si>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</si>
  <si>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</si>
  <si>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</si>
  <si>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</si>
  <si>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</si>
  <si>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</si>
  <si>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</si>
  <si>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</si>
  <si>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</si>
  <si>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</si>
  <si>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</si>
  <si>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</si>
  <si>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</si>
  <si>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</si>
  <si>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</si>
  <si>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</si>
  <si>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</si>
  <si>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</si>
  <si>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</si>
  <si>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</si>
  <si>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</si>
  <si>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</si>
  <si>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</si>
  <si>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</si>
  <si>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</si>
  <si>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</si>
  <si>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</si>
  <si>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</si>
  <si>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</si>
  <si>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</si>
  <si>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</si>
  <si>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</si>
  <si>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</si>
  <si>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</si>
  <si>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</si>
  <si>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</si>
  <si>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</si>
  <si>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</si>
  <si>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</si>
  <si>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</si>
  <si>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</si>
  <si>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</si>
  <si>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</si>
  <si>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</si>
  <si>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</si>
  <si>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</si>
  <si>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</si>
  <si>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</si>
  <si>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</si>
  <si>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</si>
  <si>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</si>
  <si>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</si>
  <si>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</si>
  <si>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</si>
  <si>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</si>
  <si>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</si>
  <si>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</si>
  <si>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</si>
  <si>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</si>
  <si>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</si>
  <si>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</si>
  <si>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</si>
  <si>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</si>
  <si>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</si>
  <si>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</si>
  <si>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</si>
  <si>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</si>
  <si>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</si>
  <si>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</si>
  <si>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</si>
  <si>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</si>
  <si>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</si>
  <si>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</si>
  <si>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</si>
  <si>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</si>
  <si>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</si>
  <si>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</si>
  <si>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</si>
  <si>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</si>
  <si>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</si>
  <si>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</si>
  <si>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</si>
  <si>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</si>
  <si>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</si>
  <si>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</si>
  <si>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</si>
  <si>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</si>
  <si>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</si>
  <si>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</si>
  <si>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</si>
  <si>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</si>
  <si>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</si>
  <si>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</si>
  <si>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</si>
  <si>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</si>
  <si>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</si>
  <si>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</si>
  <si>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</si>
  <si>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</si>
  <si>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</si>
  <si>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</si>
  <si>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</si>
  <si>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</si>
  <si>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</si>
  <si>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</si>
  <si>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</si>
  <si>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</si>
  <si>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</si>
  <si>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</si>
  <si>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</si>
  <si>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</si>
  <si>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</si>
  <si>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</si>
  <si>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</si>
  <si>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</si>
  <si>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</si>
  <si>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</si>
  <si>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</si>
  <si>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</si>
  <si>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</si>
  <si>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</si>
  <si>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</si>
  <si>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</si>
  <si>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</si>
  <si>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</si>
  <si>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</si>
  <si>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</si>
  <si>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</si>
  <si>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</si>
  <si>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</si>
  <si>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</si>
  <si>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</si>
  <si>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</si>
  <si>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</si>
  <si>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</si>
  <si>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</si>
  <si>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</si>
  <si>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</si>
  <si>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</si>
  <si>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</si>
  <si>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</si>
  <si>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</si>
  <si>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</si>
  <si>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</si>
  <si>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</si>
  <si>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</si>
  <si>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</si>
  <si>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</si>
  <si>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</si>
  <si>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</si>
  <si>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</si>
  <si>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</si>
  <si>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</si>
  <si>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</si>
  <si>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</si>
  <si>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</si>
  <si>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</si>
  <si>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</si>
  <si>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</si>
  <si>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</si>
  <si>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</si>
  <si>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</si>
  <si>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</si>
  <si>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</si>
  <si>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</si>
  <si>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</si>
  <si>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</si>
  <si>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</si>
  <si>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</si>
  <si>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</si>
  <si>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</si>
  <si>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</si>
  <si>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</si>
  <si>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</si>
  <si>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</si>
  <si>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</si>
  <si>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</si>
  <si>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</si>
  <si>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</si>
  <si>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</si>
  <si>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</si>
  <si>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</si>
  <si>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</si>
  <si>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</si>
  <si>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</si>
  <si>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</si>
  <si>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</si>
  <si>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</si>
  <si>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</si>
  <si>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</si>
  <si>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</si>
  <si>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</si>
  <si>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</si>
  <si>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</si>
  <si>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</si>
  <si>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</si>
  <si>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</si>
  <si>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</si>
  <si>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</si>
  <si>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</si>
  <si>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</si>
  <si>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</si>
  <si>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</si>
  <si>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</si>
  <si>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</si>
  <si>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</si>
  <si>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</si>
  <si>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</si>
  <si>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</si>
  <si>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</si>
  <si>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</si>
  <si>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</si>
  <si>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</si>
  <si>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</si>
  <si>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</si>
  <si>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</si>
  <si>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</si>
  <si>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</si>
  <si>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</si>
  <si>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</si>
  <si>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</si>
  <si>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</si>
  <si>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</si>
  <si>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</si>
  <si>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</si>
  <si>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</si>
  <si>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</si>
  <si>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</si>
  <si>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</si>
  <si>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</si>
  <si>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</si>
  <si>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</si>
  <si>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</si>
  <si>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</si>
  <si>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</si>
  <si>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</si>
  <si>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</si>
  <si>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</si>
  <si>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</si>
  <si>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</si>
  <si>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</si>
  <si>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</si>
  <si>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</si>
  <si>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</si>
  <si>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</si>
  <si>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</si>
  <si>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</si>
  <si>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</si>
  <si>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</si>
  <si>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</si>
  <si>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</si>
  <si>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</si>
  <si>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</si>
  <si>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</si>
  <si>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</si>
  <si>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</si>
  <si>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</si>
  <si>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</si>
  <si>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</si>
  <si>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</si>
  <si>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</si>
  <si>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</si>
  <si>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</si>
  <si>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</si>
  <si>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</si>
  <si>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</si>
  <si>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</si>
  <si>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</si>
  <si>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</si>
  <si>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</si>
  <si>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</si>
  <si>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</si>
  <si>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</si>
  <si>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</si>
  <si>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</si>
  <si>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</si>
  <si>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</si>
  <si>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</si>
  <si>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</si>
  <si>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</si>
  <si>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</si>
  <si>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</si>
  <si>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</si>
  <si>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</si>
  <si>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</si>
  <si>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</si>
  <si>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</si>
  <si>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</si>
  <si>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</si>
  <si>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</si>
  <si>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</si>
  <si>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</si>
  <si>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</si>
  <si>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</si>
  <si>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</si>
  <si>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</si>
  <si>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</si>
  <si>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</si>
  <si>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</si>
  <si>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</si>
  <si>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</si>
  <si>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</si>
  <si>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</si>
  <si>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</si>
  <si>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</si>
  <si>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</si>
  <si>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</si>
  <si>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</si>
  <si>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</si>
  <si>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</si>
  <si>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</si>
  <si>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</si>
  <si>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</si>
  <si>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</si>
  <si>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</si>
  <si>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</si>
  <si>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</si>
  <si>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</si>
  <si>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</si>
  <si>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</si>
  <si>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</si>
  <si>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</si>
  <si>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</si>
  <si>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</si>
  <si>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</si>
  <si>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</si>
  <si>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</si>
  <si>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</si>
  <si>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</si>
  <si>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</si>
  <si>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</si>
  <si>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</si>
  <si>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</si>
  <si>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</si>
  <si>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</si>
  <si>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</si>
  <si>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</si>
  <si>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</si>
  <si>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</si>
  <si>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</si>
  <si>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</si>
  <si>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</si>
  <si>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</si>
  <si>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</si>
  <si>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</si>
  <si>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</si>
  <si>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</si>
  <si>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</si>
  <si>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</si>
  <si>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</si>
  <si>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</si>
  <si>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</si>
  <si>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</si>
  <si>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</si>
  <si>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</si>
  <si>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</si>
  <si>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</si>
  <si>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</si>
  <si>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</si>
  <si>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</si>
  <si>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</si>
  <si>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</si>
  <si>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</si>
  <si>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</si>
  <si>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</si>
  <si>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</si>
  <si>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</si>
  <si>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</si>
  <si>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</si>
  <si>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</si>
  <si>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</si>
  <si>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</si>
  <si>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</si>
  <si>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</si>
  <si>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</si>
  <si>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</si>
  <si>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</si>
  <si>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</si>
  <si>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</si>
  <si>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</si>
  <si>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</si>
  <si>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</si>
  <si>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</si>
  <si>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</si>
  <si>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</si>
  <si>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</si>
  <si>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</si>
  <si>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</si>
  <si>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</si>
  <si>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</si>
  <si>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</si>
  <si>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</si>
  <si>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</si>
  <si>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</si>
  <si>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</si>
  <si>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</si>
  <si>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</si>
  <si>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</si>
  <si>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</si>
  <si>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</si>
  <si>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</si>
  <si>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</si>
  <si>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</si>
  <si>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</si>
  <si>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</si>
  <si>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</si>
  <si>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</si>
  <si>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</si>
  <si>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</si>
  <si>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</si>
  <si>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</si>
  <si>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</si>
  <si>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</si>
  <si>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</si>
  <si>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</si>
  <si>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</si>
  <si>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</si>
  <si>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</si>
  <si>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</si>
  <si>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</si>
  <si>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</si>
  <si>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</si>
  <si>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</si>
  <si>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</si>
  <si>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</si>
  <si>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</si>
  <si>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</si>
  <si>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</si>
  <si>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</si>
  <si>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</si>
  <si>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</si>
  <si>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</si>
  <si>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</si>
  <si>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</si>
  <si>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</si>
  <si>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</si>
  <si>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</si>
  <si>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</si>
  <si>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</si>
  <si>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</si>
  <si>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</si>
  <si>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</si>
  <si>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</si>
  <si>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</si>
  <si>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</si>
  <si>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</si>
  <si>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</si>
  <si>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</si>
  <si>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</si>
  <si>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</si>
  <si>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</si>
  <si>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</si>
  <si>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</si>
  <si>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</si>
  <si>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</si>
  <si>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</si>
  <si>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</si>
  <si>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</si>
  <si>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</si>
  <si>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</si>
  <si>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</si>
  <si>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</si>
  <si>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</si>
  <si>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</si>
  <si>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</si>
  <si>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</si>
  <si>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</si>
  <si>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</si>
  <si>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</si>
  <si>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</si>
  <si>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</si>
  <si>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</si>
  <si>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</si>
  <si>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</si>
  <si>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</si>
  <si>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</si>
  <si>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</si>
  <si>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</si>
  <si>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</si>
  <si>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</si>
  <si>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</si>
  <si>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</si>
  <si>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</si>
  <si>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</si>
  <si>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</si>
  <si>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</si>
  <si>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</si>
  <si>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</si>
  <si>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</si>
  <si>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</si>
  <si>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</si>
  <si>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</si>
  <si>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</si>
  <si>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</si>
  <si>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</si>
  <si>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</si>
  <si>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</si>
  <si>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</si>
  <si>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</si>
  <si>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</si>
  <si>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</si>
  <si>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</si>
  <si>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</si>
  <si>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</si>
  <si>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</si>
  <si>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</si>
  <si>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</si>
  <si>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</si>
  <si>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</si>
  <si>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</si>
  <si>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</si>
  <si>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</si>
  <si>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</si>
  <si>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</si>
  <si>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</si>
  <si>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</si>
  <si>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</si>
  <si>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</si>
  <si>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</si>
  <si>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</si>
  <si>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</si>
  <si>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</si>
  <si>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</si>
  <si>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</si>
  <si>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</si>
  <si>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</si>
  <si>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</si>
  <si>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</si>
  <si>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</si>
  <si>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</si>
  <si>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</si>
  <si>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</si>
  <si>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</si>
  <si>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</si>
  <si>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</si>
  <si>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</si>
  <si>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</si>
  <si>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</si>
  <si>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</si>
  <si>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</si>
  <si>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</si>
  <si>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</si>
  <si>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</si>
  <si>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</si>
  <si>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</si>
  <si>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</si>
  <si>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</si>
  <si>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</si>
  <si>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</si>
  <si>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</si>
  <si>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</si>
  <si>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</si>
  <si>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</si>
  <si>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</si>
  <si>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</si>
  <si>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</si>
  <si>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</si>
  <si>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</si>
  <si>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</si>
  <si>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</si>
  <si>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</si>
  <si>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</si>
  <si>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</si>
  <si>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</si>
  <si>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</si>
  <si>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</si>
  <si>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</si>
  <si>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</si>
  <si>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</si>
  <si>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</si>
  <si>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</si>
  <si>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</si>
  <si>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</si>
  <si>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</si>
  <si>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</si>
  <si>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</si>
  <si>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</si>
  <si>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</si>
  <si>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</si>
  <si>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</si>
  <si>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</si>
  <si>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</si>
  <si>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</si>
  <si>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</si>
  <si>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</si>
  <si>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</si>
  <si>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</si>
  <si>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</si>
  <si>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</si>
  <si>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</si>
  <si>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</si>
  <si>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</si>
  <si>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</si>
  <si>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</si>
  <si>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</si>
  <si>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</si>
  <si>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</si>
  <si>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</si>
  <si>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</si>
  <si>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</si>
  <si>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</si>
  <si>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</si>
  <si>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</si>
  <si>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</si>
  <si>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</si>
  <si>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</si>
  <si>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</si>
  <si>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</si>
  <si>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</si>
  <si>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</si>
  <si>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</si>
  <si>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</si>
  <si>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</si>
  <si>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</si>
  <si>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</si>
  <si>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</si>
  <si>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</si>
  <si>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</si>
  <si>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</si>
  <si>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</si>
  <si>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</si>
  <si>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</si>
  <si>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</si>
  <si>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</si>
  <si>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</si>
  <si>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</si>
  <si>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</si>
  <si>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</si>
  <si>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</si>
  <si>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</si>
  <si>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</si>
  <si>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</si>
  <si>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</si>
  <si>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</si>
  <si>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</si>
  <si>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</si>
  <si>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</si>
  <si>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</si>
  <si>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</si>
  <si>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</si>
  <si>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</si>
  <si>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</si>
  <si>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</si>
  <si>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</si>
  <si>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</si>
  <si>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</si>
  <si>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</si>
  <si>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</si>
  <si>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</si>
  <si>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</si>
  <si>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</si>
  <si>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</si>
  <si>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</si>
  <si>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</si>
  <si>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</si>
  <si>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</si>
  <si>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</si>
  <si>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</si>
  <si>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</si>
  <si>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</si>
  <si>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</si>
  <si>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</si>
  <si>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</si>
  <si>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</si>
  <si>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</si>
  <si>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</si>
  <si>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</si>
  <si>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</si>
  <si>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</si>
  <si>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</si>
  <si>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</si>
  <si>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</si>
  <si>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</si>
  <si>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</si>
  <si>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</si>
  <si>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</si>
  <si>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</si>
  <si>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</si>
  <si>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</si>
  <si>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</si>
  <si>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</si>
  <si>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</si>
  <si>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</si>
  <si>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</si>
  <si>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</si>
  <si>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</si>
  <si>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</si>
  <si>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</si>
  <si>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</si>
  <si>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</si>
  <si>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</si>
  <si>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</si>
  <si>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</si>
  <si>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</si>
  <si>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</si>
  <si>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</si>
  <si>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</si>
  <si>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</si>
  <si>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</si>
  <si>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</si>
  <si>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</si>
  <si>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</si>
  <si>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</si>
  <si>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</si>
  <si>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</si>
  <si>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</si>
  <si>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</si>
  <si>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</si>
  <si>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</si>
  <si>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</si>
  <si>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</si>
  <si>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</si>
  <si>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</si>
  <si>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</si>
  <si>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</si>
  <si>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</si>
  <si>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</si>
  <si>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</si>
  <si>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</si>
  <si>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</si>
  <si>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</si>
  <si>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</si>
  <si>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</si>
  <si>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</si>
  <si>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</si>
  <si>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</si>
  <si>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</si>
  <si>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</si>
  <si>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</si>
  <si>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</si>
  <si>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</si>
  <si>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</si>
  <si>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</si>
  <si>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</si>
  <si>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</si>
  <si>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</si>
  <si>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</si>
  <si>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</si>
  <si>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</si>
  <si>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</si>
  <si>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</si>
  <si>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</si>
  <si>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</si>
  <si>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</si>
  <si>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</si>
  <si>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</si>
  <si>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</si>
  <si>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</si>
  <si>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</si>
  <si>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</si>
  <si>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</si>
  <si>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</si>
  <si>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</si>
  <si>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</si>
  <si>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</si>
  <si>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</si>
  <si>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</si>
  <si>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</si>
  <si>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</si>
  <si>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</si>
  <si>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</si>
  <si>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</si>
  <si>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</si>
  <si>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</si>
  <si>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</si>
  <si>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</si>
  <si>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</si>
  <si>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</si>
  <si>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</si>
  <si>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</si>
  <si>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</si>
  <si>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</si>
  <si>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</si>
  <si>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</si>
  <si>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</si>
  <si>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</si>
  <si>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</si>
  <si>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</si>
  <si>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</si>
  <si>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</si>
  <si>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</si>
  <si>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</si>
  <si>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</si>
  <si>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</si>
  <si>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</si>
  <si>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</si>
  <si>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</si>
  <si>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</si>
  <si>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</si>
  <si>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</si>
  <si>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</si>
  <si>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</si>
  <si>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</si>
  <si>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</si>
  <si>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</si>
  <si>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</si>
  <si>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</si>
  <si>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</si>
  <si>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</si>
  <si>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</si>
  <si>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</si>
  <si>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</si>
  <si>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</si>
  <si>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</si>
  <si>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</si>
  <si>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</si>
  <si>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</si>
  <si>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</si>
  <si>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</si>
  <si>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</si>
  <si>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</si>
  <si>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</si>
  <si>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</si>
  <si>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</si>
  <si>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</si>
  <si>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</si>
  <si>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</si>
  <si>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</si>
  <si>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</si>
  <si>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</si>
  <si>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</si>
  <si>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</si>
  <si>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</si>
  <si>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</si>
  <si>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</si>
  <si>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</si>
  <si>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</si>
  <si>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</si>
  <si>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</si>
  <si>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</si>
  <si>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</si>
  <si>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</si>
  <si>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</si>
  <si>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</si>
  <si>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</si>
  <si>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</si>
  <si>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</si>
  <si>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</si>
  <si>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</si>
  <si>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</si>
  <si>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</si>
  <si>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</si>
  <si>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</si>
  <si>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</si>
  <si>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</si>
  <si>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</si>
  <si>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</si>
  <si>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</si>
  <si>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</si>
  <si>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</si>
  <si>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</si>
  <si>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</si>
  <si>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</si>
  <si>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</si>
  <si>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</si>
  <si>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</si>
  <si>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</si>
  <si>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</si>
  <si>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</si>
  <si>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</si>
  <si>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</si>
  <si>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</si>
  <si>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</si>
  <si>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</si>
  <si>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</si>
  <si>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</si>
  <si>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</si>
  <si>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</si>
  <si>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</si>
  <si>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</si>
  <si>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</si>
  <si>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</si>
  <si>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</si>
  <si>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</si>
  <si>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</si>
  <si>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</si>
  <si>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</si>
  <si>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</si>
  <si>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</si>
  <si>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</si>
  <si>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</si>
  <si>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</si>
  <si>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</si>
  <si>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</si>
  <si>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</si>
  <si>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</si>
  <si>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</si>
  <si>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</si>
  <si>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</si>
  <si>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</si>
  <si>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</si>
  <si>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</si>
  <si>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</si>
  <si>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</si>
  <si>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</si>
  <si>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</si>
  <si>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</si>
  <si>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</si>
  <si>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</si>
  <si>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</si>
  <si>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</si>
  <si>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</si>
  <si>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</si>
  <si>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</si>
  <si>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</si>
  <si>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</si>
  <si>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</si>
  <si>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</si>
  <si>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</si>
  <si>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</si>
  <si>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</si>
  <si>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</si>
  <si>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</si>
  <si>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</si>
  <si>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</si>
  <si>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</si>
  <si>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</si>
  <si>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</si>
  <si>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</si>
  <si>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</si>
  <si>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</si>
  <si>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</si>
  <si>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</si>
  <si>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</si>
  <si>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</si>
  <si>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</si>
  <si>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</si>
  <si>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</si>
  <si>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</si>
  <si>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</si>
  <si>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</si>
  <si>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</si>
  <si>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</si>
  <si>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</si>
  <si>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</si>
  <si>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</si>
  <si>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</si>
  <si>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</si>
  <si>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</si>
  <si>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</si>
  <si>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</si>
  <si>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</si>
  <si>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</si>
  <si>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</si>
  <si>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</si>
  <si>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</si>
  <si>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</si>
  <si>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</si>
  <si>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</si>
  <si>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</si>
  <si>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</si>
  <si>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</si>
  <si>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</si>
  <si>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</si>
  <si>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</si>
  <si>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</si>
  <si>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</si>
  <si>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</si>
  <si>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</si>
  <si>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</si>
  <si>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</si>
  <si>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</si>
  <si>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</si>
  <si>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</si>
  <si>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</si>
  <si>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</si>
  <si>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</si>
  <si>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</si>
  <si>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</si>
  <si>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</si>
  <si>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</si>
  <si>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</si>
  <si>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</si>
  <si>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</si>
  <si>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</si>
  <si>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</si>
  <si>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</si>
  <si>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</si>
  <si>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</si>
  <si>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</si>
  <si>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</si>
  <si>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</si>
  <si>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</si>
  <si>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</si>
  <si>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</si>
  <si>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</si>
  <si>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</si>
  <si>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</si>
  <si>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</si>
  <si>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</si>
  <si>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</si>
  <si>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</si>
  <si>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</si>
  <si>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</si>
  <si>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</si>
  <si>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</si>
  <si>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</si>
  <si>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</si>
  <si>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</si>
  <si>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</si>
  <si>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</si>
  <si>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</si>
  <si>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</si>
  <si>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</si>
  <si>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</si>
  <si>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</si>
  <si>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</si>
  <si>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</si>
  <si>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</si>
  <si>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</si>
  <si>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</si>
  <si>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</si>
  <si>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</si>
  <si>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</si>
  <si>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</si>
  <si>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</si>
  <si>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</si>
  <si>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</si>
  <si>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</si>
  <si>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</si>
  <si>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S900000557</t>
  </si>
  <si>
    <t>Trevor Iles Limited</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</si>
  <si>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</si>
  <si>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</si>
  <si>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</si>
  <si>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</si>
  <si>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</si>
  <si>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</si>
  <si>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</si>
  <si>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</si>
  <si>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</si>
  <si>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</si>
  <si>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</si>
  <si>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</si>
  <si>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</si>
  <si>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</si>
  <si>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</si>
  <si>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</si>
  <si>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</si>
  <si>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</si>
  <si>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</si>
  <si>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</si>
  <si>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</si>
  <si>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</si>
  <si>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</si>
  <si>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</si>
  <si>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</si>
  <si>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</si>
  <si>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</si>
  <si>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</si>
  <si>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</si>
  <si>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</si>
  <si>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</si>
  <si>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</si>
  <si>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</si>
  <si>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</si>
  <si>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</si>
  <si>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</si>
  <si>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</si>
  <si>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</si>
  <si>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</si>
  <si>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</si>
  <si>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</si>
  <si>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</si>
  <si>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</si>
  <si>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</si>
  <si>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</si>
  <si>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</si>
  <si>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</si>
  <si>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</si>
  <si>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</si>
  <si>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</si>
  <si>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</si>
  <si>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</si>
  <si>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</si>
  <si>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</si>
  <si>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</si>
  <si>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</si>
  <si>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</si>
  <si>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</si>
  <si>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</si>
  <si>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</si>
  <si>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</si>
  <si>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</si>
  <si>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</si>
  <si>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</si>
  <si>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</si>
  <si>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</si>
  <si>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</si>
  <si>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</si>
  <si>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</si>
  <si>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</si>
  <si>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</si>
  <si>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</si>
  <si>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</si>
  <si>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</si>
  <si>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</si>
  <si>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</si>
  <si>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</si>
  <si>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</si>
  <si>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</si>
  <si>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</si>
  <si>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</si>
  <si>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</si>
  <si>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</si>
  <si>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</si>
  <si>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</si>
  <si>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</si>
  <si>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</si>
  <si>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</si>
  <si>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</si>
  <si>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</si>
  <si>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</si>
  <si>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</si>
  <si>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</si>
  <si>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</si>
  <si>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</si>
  <si>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</si>
  <si>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</si>
  <si>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</si>
  <si>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</si>
  <si>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</si>
  <si>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</si>
  <si>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</si>
  <si>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</si>
  <si>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</si>
  <si>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</si>
  <si>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</si>
  <si>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</si>
  <si>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</si>
  <si>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</si>
  <si>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</si>
  <si>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</si>
  <si>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</si>
  <si>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</si>
  <si>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</si>
  <si>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</si>
  <si>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</si>
  <si>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</si>
  <si>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</si>
  <si>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</si>
  <si>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</si>
  <si>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</si>
  <si>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</si>
  <si>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</si>
  <si>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</si>
  <si>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</si>
  <si>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</si>
  <si>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</si>
  <si>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</si>
  <si>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</si>
  <si>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</si>
  <si>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</si>
  <si>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</si>
  <si>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</si>
  <si>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</si>
  <si>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</si>
  <si>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</si>
  <si>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</si>
  <si>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</si>
  <si>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</si>
  <si>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</si>
  <si>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</si>
  <si>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</si>
  <si>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</si>
  <si>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</si>
  <si>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</si>
  <si>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</si>
  <si>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</si>
  <si>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</si>
  <si>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</si>
  <si>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</si>
  <si>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</si>
  <si>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</si>
  <si>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</si>
  <si>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</si>
  <si>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</si>
  <si>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</si>
  <si>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</si>
  <si>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</si>
  <si>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</si>
  <si>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</si>
  <si>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</si>
  <si>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</si>
  <si>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</si>
  <si>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</si>
  <si>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</si>
  <si>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</si>
  <si>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</si>
  <si>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</si>
  <si>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</si>
  <si>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</si>
  <si>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</si>
  <si>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</si>
  <si>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</si>
  <si>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</si>
  <si>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</si>
  <si>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</si>
  <si>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</si>
  <si>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</si>
  <si>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</si>
  <si>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</si>
  <si>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</si>
  <si>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</si>
  <si>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</si>
  <si>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</si>
  <si>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</si>
  <si>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</si>
  <si>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</si>
  <si>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</si>
  <si>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</si>
  <si>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</si>
  <si>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</si>
  <si>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</si>
  <si>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</si>
  <si>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</si>
  <si>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</si>
  <si>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</si>
  <si>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</si>
  <si>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</si>
  <si>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</si>
  <si>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</si>
  <si>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</si>
  <si>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</si>
  <si>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</si>
  <si>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</si>
  <si>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</si>
  <si>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</si>
  <si>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</si>
  <si>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</si>
  <si>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</si>
  <si>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</si>
  <si>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</si>
  <si>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</si>
  <si>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</si>
  <si>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</si>
  <si>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</si>
  <si>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</si>
  <si>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</si>
  <si>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</si>
  <si>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</si>
  <si>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</si>
  <si>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</si>
  <si>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</si>
  <si>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</si>
  <si>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</si>
  <si>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</si>
  <si>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</si>
  <si>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</si>
  <si>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</si>
  <si>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</si>
  <si>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</si>
  <si>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</si>
  <si>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</si>
  <si>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</si>
  <si>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</si>
  <si>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</si>
  <si>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</si>
  <si>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</si>
  <si>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</si>
  <si>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</si>
  <si>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</si>
  <si>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</si>
  <si>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</si>
  <si>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</si>
  <si>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</si>
  <si>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</si>
  <si>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</si>
  <si>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</si>
  <si>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</si>
  <si>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</si>
  <si>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</si>
  <si>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</si>
  <si>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</si>
  <si>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</si>
  <si>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</si>
  <si>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</si>
  <si>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</si>
  <si>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</si>
  <si>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</si>
  <si>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</si>
  <si>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</si>
  <si>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</si>
  <si>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</si>
  <si>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</si>
  <si>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</si>
  <si>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</si>
  <si>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</si>
  <si>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</si>
  <si>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</si>
  <si>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</si>
  <si>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</si>
  <si>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</si>
  <si>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</si>
  <si>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</si>
  <si>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</si>
  <si>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</si>
  <si>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</si>
  <si>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</si>
  <si>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</si>
  <si>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</si>
  <si>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</si>
  <si>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</si>
  <si>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</si>
  <si>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</si>
  <si>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</si>
  <si>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</si>
  <si>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</si>
  <si>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</si>
  <si>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</si>
  <si>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</si>
  <si>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</si>
  <si>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</si>
  <si>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</si>
  <si>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</si>
  <si>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</si>
  <si>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</si>
  <si>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</si>
  <si>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</si>
  <si>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</si>
  <si>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</si>
  <si>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</si>
  <si>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</si>
  <si>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</si>
  <si>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</si>
  <si>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</si>
  <si>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</si>
  <si>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</si>
  <si>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</si>
  <si>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</si>
  <si>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</si>
  <si>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</si>
  <si>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</si>
  <si>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</si>
  <si>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</si>
  <si>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</si>
  <si>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</si>
  <si>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</si>
  <si>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</si>
  <si>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</si>
  <si>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</si>
  <si>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</si>
  <si>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</si>
  <si>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</si>
  <si>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</si>
  <si>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</si>
  <si>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</si>
  <si>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</si>
  <si>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</si>
  <si>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</si>
  <si>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</si>
  <si>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</si>
  <si>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</si>
  <si>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</si>
  <si>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</si>
  <si>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</si>
  <si>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</si>
  <si>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</si>
  <si>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</si>
  <si>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</si>
  <si>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</si>
  <si>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</si>
  <si>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</si>
  <si>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</si>
  <si>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</si>
  <si>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</si>
  <si>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</si>
  <si>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</si>
  <si>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</si>
  <si>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</si>
  <si>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</si>
  <si>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</si>
  <si>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</si>
  <si>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</si>
  <si>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</si>
  <si>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</si>
  <si>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</si>
  <si>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</si>
  <si>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</si>
  <si>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</si>
  <si>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</si>
  <si>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</si>
  <si>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</si>
  <si>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</si>
  <si>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</si>
  <si>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</si>
  <si>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</si>
  <si>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</si>
  <si>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</si>
  <si>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</si>
  <si>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</si>
  <si>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</si>
  <si>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</si>
  <si>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</si>
  <si>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</si>
  <si>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</si>
  <si>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</si>
  <si>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</si>
  <si>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</si>
  <si>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</si>
  <si>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</si>
  <si>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</si>
  <si>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</si>
  <si>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</si>
  <si>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</si>
  <si>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</si>
  <si>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</si>
  <si>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</si>
  <si>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</si>
  <si>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</si>
  <si>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</si>
  <si>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</si>
  <si>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</si>
  <si>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</si>
  <si>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</si>
  <si>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</si>
  <si>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</si>
  <si>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</si>
  <si>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</si>
  <si>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</si>
  <si>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</si>
  <si>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</si>
  <si>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</si>
  <si>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</si>
  <si>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</si>
  <si>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</si>
  <si>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</si>
  <si>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</si>
  <si>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</si>
  <si>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</si>
  <si>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</si>
  <si>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</si>
  <si>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</si>
  <si>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</si>
  <si>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</si>
  <si>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</si>
  <si>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</si>
  <si>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</si>
  <si>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</si>
  <si>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</si>
  <si>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</si>
  <si>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</si>
  <si>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</si>
  <si>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</si>
  <si>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</si>
  <si>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</si>
  <si>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</si>
  <si>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</si>
  <si>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</si>
  <si>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</si>
  <si>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</si>
  <si>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</si>
  <si>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</si>
  <si>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</si>
  <si>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</si>
  <si>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</si>
  <si>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</si>
  <si>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</si>
  <si>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</si>
  <si>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</si>
  <si>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</si>
  <si>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</si>
  <si>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</si>
  <si>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</si>
  <si>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</si>
  <si>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</si>
  <si>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</si>
  <si>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</si>
  <si>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</si>
  <si>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</si>
  <si>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</si>
  <si>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</si>
  <si>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</si>
  <si>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</si>
  <si>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</si>
  <si>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</si>
  <si>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</si>
  <si>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</si>
  <si>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</si>
  <si>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</si>
  <si>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</si>
  <si>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</si>
  <si>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</si>
  <si>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</si>
  <si>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</si>
  <si>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</si>
  <si>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</si>
  <si>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</si>
  <si>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</si>
  <si>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</si>
  <si>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</si>
  <si>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</si>
  <si>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</si>
  <si>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</si>
  <si>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</si>
  <si>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</si>
  <si>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</si>
  <si>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</si>
  <si>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</si>
  <si>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</si>
  <si>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</si>
  <si>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</si>
  <si>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</si>
  <si>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</si>
  <si>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</si>
  <si>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</si>
  <si>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</si>
  <si>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</si>
  <si>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</si>
  <si>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</si>
  <si>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</si>
  <si>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</si>
  <si>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</si>
  <si>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</si>
  <si>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</si>
  <si>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</si>
  <si>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</si>
  <si>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</si>
  <si>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</si>
  <si>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</si>
  <si>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</si>
  <si>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</si>
  <si>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</si>
  <si>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</si>
  <si>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</si>
  <si>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</si>
  <si>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</si>
  <si>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</si>
  <si>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</si>
  <si>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</si>
  <si>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</si>
  <si>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</si>
  <si>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</si>
  <si>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</si>
  <si>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</si>
  <si>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</si>
  <si>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</si>
  <si>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</si>
  <si>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</si>
  <si>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</si>
  <si>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</si>
  <si>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</si>
  <si>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</si>
  <si>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</si>
  <si>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</si>
  <si>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</si>
  <si>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</si>
  <si>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</si>
  <si>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</si>
  <si>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</si>
  <si>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</si>
  <si>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</si>
  <si>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</si>
  <si>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</si>
  <si>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</si>
  <si>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</si>
  <si>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</si>
  <si>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</si>
  <si>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</si>
  <si>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</si>
  <si>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</si>
  <si>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</si>
  <si>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</si>
  <si>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</si>
  <si>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</si>
  <si>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</si>
  <si>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</si>
  <si>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</si>
  <si>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</si>
  <si>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</si>
  <si>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</si>
  <si>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</si>
  <si>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</si>
  <si>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</si>
  <si>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</si>
  <si>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</si>
  <si>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</si>
  <si>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</si>
  <si>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</si>
  <si>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</si>
  <si>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</si>
  <si>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</si>
  <si>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</si>
  <si>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</si>
  <si>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</si>
  <si>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</si>
  <si>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</si>
  <si>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</si>
  <si>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</si>
  <si>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</si>
  <si>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</si>
  <si>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</si>
  <si>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</si>
  <si>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</si>
  <si>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</si>
  <si>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</si>
  <si>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</si>
  <si>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</si>
  <si>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</si>
  <si>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</si>
  <si>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</si>
  <si>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</si>
  <si>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</si>
  <si>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</si>
  <si>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</si>
  <si>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</si>
  <si>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</si>
  <si>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</si>
  <si>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</si>
  <si>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</si>
  <si>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</si>
  <si>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</si>
  <si>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</si>
  <si>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</si>
  <si>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</si>
  <si>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</si>
  <si>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</si>
  <si>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</si>
  <si>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</si>
  <si>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</si>
  <si>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</si>
  <si>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</si>
  <si>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</si>
  <si>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</si>
  <si>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</si>
  <si>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</si>
  <si>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</si>
  <si>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</si>
  <si>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</si>
  <si>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</si>
  <si>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</si>
  <si>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</si>
  <si>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</si>
  <si>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</si>
  <si>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</si>
  <si>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</si>
  <si>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</si>
  <si>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</si>
  <si>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</si>
  <si>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</si>
  <si>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</si>
  <si>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</si>
  <si>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</si>
  <si>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</si>
  <si>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</si>
  <si>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</si>
  <si>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</si>
  <si>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</si>
  <si>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</si>
  <si>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</si>
  <si>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</si>
  <si>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</si>
  <si>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</si>
  <si>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</si>
  <si>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</si>
  <si>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</si>
  <si>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</si>
  <si>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</si>
  <si>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</si>
  <si>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</si>
  <si>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</si>
  <si>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</si>
  <si>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</si>
  <si>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</si>
  <si>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</si>
  <si>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</si>
  <si>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</si>
  <si>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</si>
  <si>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</si>
  <si>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</si>
  <si>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</si>
  <si>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</si>
  <si>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</si>
  <si>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</si>
  <si>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</si>
  <si>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</si>
  <si>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</si>
  <si>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</si>
  <si>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</si>
  <si>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</si>
  <si>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</si>
  <si>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</si>
  <si>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</si>
  <si>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</si>
  <si>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</si>
  <si>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</si>
  <si>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</si>
  <si>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</si>
  <si>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</si>
  <si>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</si>
  <si>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</si>
  <si>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</si>
  <si>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</si>
  <si>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</si>
  <si>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</si>
  <si>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</si>
  <si>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</si>
  <si>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</si>
  <si>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</si>
  <si>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</si>
  <si>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</si>
  <si>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</si>
  <si>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</si>
  <si>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</si>
  <si>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</si>
  <si>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</si>
  <si>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</si>
  <si>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</si>
  <si>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</si>
  <si>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</si>
  <si>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</si>
  <si>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</si>
  <si>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</si>
  <si>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</si>
  <si>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</si>
  <si>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</si>
  <si>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</si>
  <si>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</si>
  <si>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</si>
  <si>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</si>
  <si>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</si>
  <si>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</si>
  <si>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</si>
  <si>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</si>
  <si>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</si>
  <si>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</si>
  <si>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</si>
  <si>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</si>
  <si>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</si>
  <si>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</si>
  <si>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</si>
  <si>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</si>
  <si>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</si>
  <si>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</si>
  <si>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</si>
  <si>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</si>
  <si>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</si>
  <si>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</si>
  <si>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</si>
  <si>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</si>
  <si>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</si>
  <si>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</si>
  <si>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</si>
  <si>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</si>
  <si>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</si>
  <si>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</si>
  <si>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</si>
  <si>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</si>
  <si>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</si>
  <si>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</si>
  <si>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</si>
  <si>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</si>
  <si>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</si>
  <si>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</si>
  <si>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</si>
  <si>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</si>
  <si>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</si>
  <si>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</si>
  <si>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</si>
  <si>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</si>
  <si>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</si>
  <si>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</si>
  <si>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</si>
  <si>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</si>
  <si>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</si>
  <si>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</si>
  <si>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</si>
  <si>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</si>
  <si>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</si>
  <si>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</si>
  <si>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</si>
  <si>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</si>
  <si>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</si>
  <si>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</si>
  <si>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</si>
  <si>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</si>
  <si>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</si>
  <si>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</si>
  <si>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</si>
  <si>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</si>
  <si>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</si>
  <si>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</si>
  <si>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</si>
  <si>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</si>
  <si>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</si>
  <si>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</si>
  <si>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</si>
  <si>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</si>
  <si>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</si>
  <si>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</si>
  <si>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</si>
  <si>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</si>
  <si>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</si>
  <si>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</si>
  <si>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</si>
  <si>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</si>
  <si>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</si>
  <si>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</si>
  <si>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</si>
  <si>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</si>
  <si>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</si>
  <si>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</si>
  <si>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</si>
  <si>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</si>
  <si>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</si>
  <si>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</si>
  <si>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</si>
  <si>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</si>
  <si>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</si>
  <si>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</si>
  <si>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</si>
  <si>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</si>
  <si>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</si>
  <si>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</si>
  <si>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</si>
  <si>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</si>
  <si>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</si>
  <si>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</si>
  <si>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</si>
  <si>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</si>
  <si>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</si>
  <si>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</si>
  <si>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</si>
  <si>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</si>
  <si>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</si>
  <si>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</si>
  <si>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</si>
  <si>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</si>
  <si>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</si>
  <si>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</si>
  <si>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</si>
  <si>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</si>
  <si>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</si>
  <si>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</si>
  <si>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</si>
  <si>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</si>
  <si>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</si>
  <si>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</si>
  <si>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</si>
  <si>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</si>
  <si>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</si>
  <si>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</si>
  <si>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</si>
  <si>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</si>
  <si>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</si>
  <si>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</si>
  <si>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</si>
  <si>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</si>
  <si>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</si>
  <si>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</si>
  <si>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</si>
  <si>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</si>
  <si>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</si>
  <si>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</si>
  <si>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</si>
  <si>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</si>
  <si>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</si>
  <si>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</si>
  <si>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</si>
  <si>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</si>
  <si>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</si>
  <si>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</si>
  <si>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</si>
  <si>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</si>
  <si>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</si>
  <si>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</si>
  <si>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</si>
  <si>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</si>
  <si>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</si>
  <si>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</si>
  <si>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</si>
  <si>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</si>
  <si>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</si>
  <si>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</si>
  <si>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</si>
  <si>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</si>
  <si>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</si>
  <si>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</si>
  <si>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</si>
  <si>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</si>
  <si>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</si>
  <si>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</si>
  <si>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</si>
  <si>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</si>
  <si>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</si>
  <si>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</si>
  <si>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</si>
  <si>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</si>
  <si>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</si>
  <si>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</si>
  <si>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</si>
  <si>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</si>
  <si>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</si>
  <si>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</si>
  <si>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</si>
  <si>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</si>
  <si>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</si>
  <si>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</si>
  <si>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</si>
  <si>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</si>
  <si>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</si>
  <si>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</si>
  <si>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</si>
  <si>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</si>
  <si>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</si>
  <si>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</si>
  <si>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</si>
  <si>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</si>
  <si>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</si>
  <si>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</si>
  <si>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</si>
  <si>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</si>
  <si>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</si>
  <si>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</si>
  <si>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</si>
  <si>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</si>
  <si>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</si>
  <si>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</si>
  <si>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</si>
  <si>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</si>
  <si>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</si>
  <si>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</si>
  <si>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</si>
  <si>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</si>
  <si>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</si>
  <si>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</si>
  <si>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</si>
  <si>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</si>
  <si>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</si>
  <si>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</si>
  <si>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</si>
  <si>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</si>
  <si>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</si>
  <si>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</si>
  <si>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</si>
  <si>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</si>
  <si>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</si>
  <si>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</si>
  <si>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</si>
  <si>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</si>
  <si>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</si>
  <si>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</si>
  <si>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</si>
  <si>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</si>
  <si>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</si>
  <si>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</si>
  <si>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</si>
  <si>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</si>
  <si>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</si>
  <si>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</si>
  <si>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</si>
  <si>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</si>
  <si>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</si>
  <si>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</si>
  <si>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</si>
  <si>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</si>
  <si>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</si>
  <si>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</si>
  <si>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</si>
  <si>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</si>
  <si>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</si>
  <si>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</si>
  <si>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</si>
  <si>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</si>
  <si>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</si>
  <si>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</si>
  <si>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</si>
  <si>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</si>
  <si>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</si>
  <si>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</si>
  <si>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</si>
  <si>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</si>
  <si>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</si>
  <si>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</si>
  <si>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</si>
  <si>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</si>
  <si>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</si>
  <si>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</si>
  <si>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</si>
  <si>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</si>
  <si>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</si>
  <si>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</si>
  <si>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</si>
  <si>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</si>
  <si>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</si>
  <si>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</si>
  <si>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</si>
  <si>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</si>
  <si>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</si>
  <si>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</si>
  <si>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</si>
  <si>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</si>
  <si>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</si>
  <si>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</si>
  <si>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</si>
  <si>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</si>
  <si>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</si>
  <si>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</si>
  <si>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</si>
  <si>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</si>
  <si>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</si>
  <si>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</si>
  <si>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</si>
  <si>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</si>
  <si>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</si>
  <si>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</si>
  <si>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</si>
  <si>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</si>
  <si>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</si>
  <si>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</si>
  <si>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</si>
  <si>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</si>
  <si>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</si>
  <si>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</si>
  <si>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</si>
  <si>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</si>
  <si>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</si>
  <si>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</si>
  <si>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</si>
  <si>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</si>
  <si>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</si>
  <si>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</si>
  <si>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</si>
  <si>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</si>
  <si>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</si>
  <si>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</si>
  <si>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</si>
  <si>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</si>
  <si>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</si>
  <si>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</si>
  <si>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</si>
  <si>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</si>
  <si>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</si>
  <si>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</si>
  <si>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</si>
  <si>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</si>
  <si>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</si>
  <si>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</si>
  <si>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</si>
  <si>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</si>
  <si>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</si>
  <si>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</si>
  <si>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</si>
  <si>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</si>
  <si>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</si>
  <si>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</si>
  <si>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</si>
  <si>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</si>
  <si>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</si>
  <si>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</si>
  <si>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</si>
  <si>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</si>
  <si>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</si>
  <si>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</si>
  <si>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</si>
  <si>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</si>
  <si>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</si>
  <si>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</si>
  <si>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</si>
  <si>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</si>
  <si>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</si>
  <si>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</si>
  <si>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</si>
  <si>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</si>
  <si>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</si>
  <si>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</si>
  <si>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</si>
  <si>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</si>
  <si>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</si>
  <si>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</si>
  <si>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</si>
  <si>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</si>
  <si>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</si>
  <si>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</si>
  <si>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</si>
  <si>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</si>
  <si>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</si>
  <si>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</si>
  <si>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</si>
  <si>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</si>
  <si>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</si>
  <si>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</si>
  <si>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</si>
  <si>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</si>
  <si>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</si>
  <si>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</si>
  <si>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</si>
  <si>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</si>
  <si>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</si>
  <si>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</si>
  <si>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</si>
  <si>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</si>
  <si>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</si>
  <si>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</si>
  <si>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</si>
  <si>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</si>
  <si>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</si>
  <si>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</si>
  <si>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</si>
  <si>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</si>
  <si>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</si>
  <si>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</si>
  <si>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</si>
  <si>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</si>
  <si>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</si>
  <si>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</si>
  <si>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</si>
  <si>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</si>
  <si>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</si>
  <si>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</si>
  <si>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</si>
  <si>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</si>
  <si>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</si>
  <si>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</si>
  <si>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</si>
  <si>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</si>
  <si>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</si>
  <si>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</si>
  <si>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</si>
  <si>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</si>
  <si>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</si>
  <si>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</si>
  <si>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</si>
  <si>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</si>
  <si>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</si>
  <si>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</si>
  <si>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</si>
  <si>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</si>
  <si>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</si>
  <si>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</si>
  <si>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</si>
  <si>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</si>
  <si>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</si>
  <si>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</si>
  <si>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</si>
  <si>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</si>
  <si>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</si>
  <si>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</si>
  <si>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</si>
  <si>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</si>
  <si>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</si>
  <si>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</si>
  <si>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</si>
  <si>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</si>
  <si>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</si>
  <si>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</si>
  <si>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</si>
  <si>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</si>
  <si>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</si>
  <si>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</si>
  <si>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</si>
  <si>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</si>
  <si>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</si>
  <si>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</si>
  <si>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</si>
  <si>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</si>
  <si>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</si>
  <si>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</si>
  <si>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</si>
  <si>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</si>
  <si>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</si>
  <si>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</si>
  <si>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</si>
  <si>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</si>
  <si>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</si>
  <si>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</si>
  <si>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</si>
  <si>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</si>
  <si>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</si>
  <si>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</si>
  <si>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</si>
  <si>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</si>
  <si>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</si>
  <si>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</si>
  <si>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</si>
  <si>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</si>
  <si>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</si>
  <si>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</si>
  <si>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</si>
  <si>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</si>
  <si>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</si>
  <si>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</si>
  <si>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</si>
  <si>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</si>
  <si>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</si>
  <si>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</si>
  <si>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</si>
  <si>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</si>
  <si>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</si>
  <si>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</si>
  <si>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</si>
  <si>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</si>
  <si>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</si>
  <si>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</si>
  <si>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</si>
  <si>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</si>
  <si>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</si>
  <si>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</si>
  <si>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</si>
  <si>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</si>
  <si>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</si>
  <si>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</si>
  <si>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</si>
  <si>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</si>
  <si>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</si>
  <si>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</si>
  <si>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</si>
  <si>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</si>
  <si>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</si>
  <si>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</si>
  <si>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</si>
  <si>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</si>
  <si>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</si>
  <si>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</si>
  <si>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</si>
  <si>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</si>
  <si>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</si>
  <si>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</si>
  <si>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</si>
  <si>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</si>
  <si>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</si>
  <si>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</si>
  <si>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</si>
  <si>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</si>
  <si>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</si>
  <si>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</si>
  <si>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</si>
  <si>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</si>
  <si>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</si>
  <si>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</si>
  <si>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</si>
  <si>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</si>
  <si>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</si>
  <si>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</si>
  <si>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</si>
  <si>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</si>
  <si>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</si>
  <si>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</si>
  <si>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</si>
  <si>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</si>
  <si>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</si>
  <si>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</si>
  <si>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</si>
  <si>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</si>
  <si>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</si>
  <si>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</si>
  <si>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</si>
  <si>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</si>
  <si>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</si>
  <si>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</si>
  <si>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</si>
  <si>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</si>
  <si>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</si>
  <si>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</si>
  <si>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</si>
  <si>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</si>
  <si>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</si>
  <si>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</si>
  <si>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</si>
  <si>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</si>
  <si>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</si>
  <si>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</si>
  <si>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</si>
  <si>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</si>
  <si>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</si>
  <si>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</si>
  <si>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</si>
  <si>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</si>
  <si>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</si>
  <si>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</si>
  <si>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</si>
  <si>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</si>
  <si>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</si>
  <si>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</si>
  <si>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</si>
  <si>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</si>
  <si>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</si>
  <si>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</si>
  <si>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</si>
  <si>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</si>
  <si>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</si>
  <si>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</si>
  <si>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</si>
  <si>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</si>
  <si>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</si>
  <si>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</si>
  <si>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</si>
  <si>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</si>
  <si>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</si>
  <si>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</si>
  <si>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</si>
  <si>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</si>
  <si>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</si>
  <si>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</si>
  <si>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</si>
  <si>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</si>
  <si>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</si>
  <si>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</si>
  <si>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</si>
  <si>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</si>
  <si>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</si>
  <si>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</si>
  <si>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</si>
  <si>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</si>
  <si>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</si>
  <si>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</si>
  <si>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</si>
  <si>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</si>
  <si>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</si>
  <si>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</si>
  <si>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</si>
  <si>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</si>
  <si>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</si>
  <si>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</si>
  <si>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</si>
  <si>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</si>
  <si>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</si>
  <si>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</si>
  <si>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</si>
  <si>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</si>
  <si>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</si>
  <si>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</si>
  <si>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</si>
  <si>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</si>
  <si>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</si>
  <si>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</si>
  <si>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</si>
  <si>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</si>
  <si>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</si>
  <si>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</si>
  <si>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</si>
  <si>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</si>
  <si>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</si>
  <si>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</si>
  <si>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</si>
  <si>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</si>
  <si>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</si>
  <si>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</si>
  <si>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</si>
  <si>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</si>
  <si>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</si>
  <si>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</si>
  <si>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</si>
  <si>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</si>
  <si>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</si>
  <si>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</si>
  <si>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</si>
  <si>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</si>
  <si>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</si>
  <si>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</si>
  <si>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</si>
  <si>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</si>
  <si>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</si>
  <si>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</si>
  <si>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</si>
  <si>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</si>
  <si>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</si>
  <si>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</si>
  <si>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</si>
  <si>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</si>
  <si>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</si>
  <si>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</si>
  <si>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</si>
  <si>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</si>
  <si>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</si>
  <si>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</si>
  <si>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</si>
  <si>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</si>
  <si>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</si>
  <si>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</si>
  <si>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</si>
  <si>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</si>
  <si>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</si>
  <si>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</si>
  <si>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</si>
  <si>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</si>
  <si>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</si>
  <si>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</si>
  <si>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</si>
  <si>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</si>
  <si>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</si>
  <si>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</si>
  <si>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</si>
  <si>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</si>
  <si>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</si>
  <si>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</si>
  <si>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</si>
  <si>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</si>
  <si>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</si>
  <si>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</si>
  <si>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</si>
  <si>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</si>
  <si>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</si>
  <si>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</si>
  <si>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</si>
  <si>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</si>
  <si>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</si>
  <si>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</si>
  <si>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</si>
  <si>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</si>
  <si>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</si>
  <si>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</si>
  <si>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</si>
  <si>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</si>
  <si>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</si>
  <si>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</si>
  <si>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</si>
  <si>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</si>
  <si>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</si>
  <si>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</si>
  <si>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</si>
  <si>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</si>
  <si>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</si>
  <si>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</si>
  <si>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</si>
  <si>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</si>
  <si>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</si>
  <si>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</si>
  <si>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</si>
  <si>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</si>
  <si>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</si>
  <si>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</si>
  <si>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</si>
  <si>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</si>
  <si>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</si>
  <si>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</si>
  <si>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</si>
  <si>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</si>
  <si>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</si>
  <si>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</si>
  <si>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</si>
  <si>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</si>
  <si>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</si>
  <si>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</si>
  <si>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</si>
  <si>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</si>
  <si>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</si>
  <si>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</si>
  <si>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</si>
  <si>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</si>
  <si>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</si>
  <si>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</si>
  <si>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</si>
  <si>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</si>
  <si>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</si>
  <si>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</si>
  <si>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</si>
  <si>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</si>
  <si>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</si>
  <si>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</si>
  <si>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</si>
  <si>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</si>
  <si>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</si>
  <si>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</si>
  <si>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</si>
  <si>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</si>
  <si>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</si>
  <si>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</si>
  <si>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</si>
  <si>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</si>
  <si>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</si>
  <si>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</si>
  <si>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</si>
  <si>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</si>
  <si>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</si>
  <si>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</si>
  <si>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</si>
  <si>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</si>
  <si>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</si>
  <si>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</si>
  <si>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</si>
  <si>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</si>
  <si>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</si>
  <si>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</si>
  <si>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</si>
  <si>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</si>
  <si>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</si>
  <si>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</si>
  <si>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</si>
  <si>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</si>
  <si>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</si>
  <si>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</si>
  <si>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</si>
  <si>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</si>
  <si>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</si>
  <si>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</si>
  <si>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</si>
  <si>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</si>
  <si>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</si>
  <si>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</si>
  <si>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</si>
  <si>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</si>
  <si>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</si>
  <si>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</si>
  <si>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</si>
  <si>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</si>
  <si>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</si>
  <si>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</si>
  <si>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</si>
  <si>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</si>
  <si>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</si>
  <si>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</si>
  <si>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</si>
  <si>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</si>
  <si>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</si>
  <si>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</si>
  <si>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</si>
  <si>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</si>
  <si>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</si>
  <si>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</si>
  <si>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</si>
  <si>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</si>
  <si>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</si>
  <si>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</si>
  <si>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</si>
  <si>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</si>
  <si>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</si>
  <si>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</si>
  <si>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</si>
  <si>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</si>
  <si>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</si>
  <si>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</si>
  <si>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</si>
  <si>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</si>
  <si>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</si>
  <si>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</si>
  <si>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</si>
  <si>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</si>
  <si>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</si>
  <si>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</si>
  <si>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</si>
  <si>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</si>
  <si>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</si>
  <si>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</si>
  <si>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</si>
  <si>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</si>
  <si>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</si>
  <si>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</si>
  <si>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</si>
  <si>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</si>
  <si>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</si>
  <si>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</si>
  <si>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</si>
  <si>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</si>
  <si>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</si>
  <si>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</si>
  <si>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</si>
  <si>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</si>
  <si>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</si>
  <si>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</si>
  <si>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</si>
  <si>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</si>
  <si>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</si>
  <si>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</si>
  <si>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</si>
  <si>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</si>
  <si>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</si>
  <si>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</si>
  <si>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</si>
  <si>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</si>
  <si>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</si>
  <si>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</si>
  <si>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</si>
  <si>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</si>
  <si>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</si>
  <si>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</si>
  <si>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</si>
  <si>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</si>
  <si>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</si>
  <si>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</si>
  <si>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</si>
  <si>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</si>
  <si>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</si>
  <si>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</si>
  <si>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</si>
  <si>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</si>
  <si>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</si>
  <si>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</si>
  <si>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</si>
  <si>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</si>
  <si>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</si>
  <si>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</si>
  <si>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</si>
  <si>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</si>
  <si>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</si>
  <si>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</si>
  <si>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</si>
  <si>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</si>
  <si>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</si>
  <si>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</si>
  <si>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</si>
  <si>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</si>
  <si>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</si>
  <si>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</si>
  <si>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</si>
  <si>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</si>
  <si>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</si>
  <si>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</si>
  <si>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</si>
  <si>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</si>
  <si>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</si>
  <si>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</si>
  <si>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</si>
  <si>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</si>
  <si>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</si>
  <si>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</si>
  <si>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</si>
  <si>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</si>
  <si>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</si>
  <si>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</si>
  <si>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</si>
  <si>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</si>
  <si>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</si>
  <si>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</si>
  <si>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</si>
  <si>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</si>
  <si>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</si>
  <si>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</si>
  <si>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</si>
  <si>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</si>
  <si>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</si>
  <si>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</si>
  <si>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</si>
  <si>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</si>
  <si>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</si>
  <si>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</si>
  <si>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</si>
  <si>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</si>
  <si>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</si>
  <si>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</si>
  <si>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</si>
  <si>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</si>
  <si>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</si>
  <si>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</si>
  <si>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</si>
  <si>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</si>
  <si>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</si>
  <si>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</si>
  <si>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</si>
  <si>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</si>
  <si>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</si>
  <si>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</si>
  <si>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</si>
  <si>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</si>
  <si>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</si>
  <si>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</si>
  <si>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</si>
  <si>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</si>
  <si>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</si>
  <si>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</si>
  <si>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</si>
  <si>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</si>
  <si>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</si>
  <si>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</si>
  <si>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</si>
  <si>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</si>
  <si>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</si>
  <si>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</si>
  <si>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</si>
  <si>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</si>
  <si>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</si>
  <si>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</si>
  <si>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</si>
  <si>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</si>
  <si>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</si>
  <si>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</si>
  <si>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</si>
  <si>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</si>
  <si>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</si>
  <si>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</si>
  <si>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</si>
  <si>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</si>
  <si>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</si>
  <si>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</si>
  <si>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</si>
  <si>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</si>
  <si>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</si>
  <si>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</si>
  <si>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</si>
  <si>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</si>
  <si>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</si>
  <si>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</si>
  <si>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</si>
  <si>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</si>
  <si>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</si>
  <si>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</si>
  <si>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</si>
  <si>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</si>
  <si>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</si>
  <si>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</si>
  <si>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</si>
  <si>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</si>
  <si>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</si>
  <si>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</si>
  <si>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</si>
  <si>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</si>
  <si>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</si>
  <si>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</si>
  <si>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</si>
  <si>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</si>
  <si>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</si>
  <si>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</si>
  <si>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</si>
  <si>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</si>
  <si>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</si>
  <si>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</si>
  <si>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</si>
  <si>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</si>
  <si>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</si>
  <si>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</si>
  <si>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</si>
  <si>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</si>
  <si>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</si>
  <si>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</si>
  <si>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</si>
  <si>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</si>
  <si>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</si>
  <si>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</si>
  <si>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</si>
  <si>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</si>
  <si>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</si>
  <si>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</si>
  <si>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</si>
  <si>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</si>
  <si>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</si>
  <si>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</si>
  <si>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</si>
  <si>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</si>
  <si>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</si>
  <si>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</si>
  <si>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</si>
  <si>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</si>
  <si>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</si>
  <si>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</si>
  <si>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</si>
  <si>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</si>
  <si>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</si>
  <si>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</si>
  <si>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</si>
  <si>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</si>
  <si>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</si>
  <si>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</si>
  <si>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</si>
  <si>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</si>
  <si>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</si>
  <si>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</si>
  <si>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</si>
  <si>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</si>
  <si>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</si>
  <si>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</si>
  <si>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</si>
  <si>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</si>
  <si>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</si>
  <si>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</si>
  <si>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</si>
  <si>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</si>
  <si>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</si>
  <si>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</si>
  <si>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</si>
  <si>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</si>
  <si>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</si>
  <si>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</si>
  <si>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</si>
  <si>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</si>
  <si>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</si>
  <si>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</si>
  <si>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</si>
  <si>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</si>
  <si>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</si>
  <si>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</si>
  <si>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</si>
  <si>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</si>
  <si>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</si>
  <si>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</si>
  <si>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</si>
  <si>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</si>
  <si>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</si>
  <si>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</si>
  <si>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</si>
  <si>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</si>
  <si>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</si>
  <si>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</si>
  <si>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</si>
  <si>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</si>
  <si>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</si>
  <si>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</si>
  <si>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</si>
  <si>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</si>
  <si>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</si>
  <si>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</si>
  <si>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</si>
  <si>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</si>
  <si>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</si>
  <si>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</si>
  <si>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</si>
  <si>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</si>
  <si>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</si>
  <si>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</si>
  <si>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</si>
  <si>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</si>
  <si>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</si>
  <si>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</si>
  <si>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</si>
  <si>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</si>
  <si>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</si>
  <si>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</si>
  <si>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</si>
  <si>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</si>
  <si>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</si>
  <si>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</si>
  <si>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</si>
  <si>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</si>
  <si>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</si>
  <si>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</si>
  <si>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</si>
  <si>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</si>
  <si>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</si>
  <si>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</si>
  <si>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</si>
  <si>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</si>
  <si>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</si>
  <si>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</si>
  <si>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</si>
  <si>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</si>
  <si>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</si>
  <si>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</si>
  <si>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</si>
  <si>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</si>
  <si>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</si>
  <si>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</si>
  <si>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</si>
  <si>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</si>
  <si>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</si>
  <si>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</si>
  <si>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</si>
  <si>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</si>
  <si>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</si>
  <si>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</si>
  <si>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</si>
  <si>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</si>
  <si>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</si>
  <si>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</si>
  <si>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</si>
  <si>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</si>
  <si>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</si>
  <si>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</si>
  <si>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</si>
  <si>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</si>
  <si>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</si>
  <si>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</si>
  <si>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</si>
  <si>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</si>
  <si>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</si>
  <si>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</si>
  <si>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</si>
  <si>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</si>
  <si>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</si>
  <si>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</si>
  <si>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</si>
  <si>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</si>
  <si>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</si>
  <si>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</si>
  <si>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</si>
  <si>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</si>
  <si>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</si>
  <si>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</si>
  <si>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</si>
  <si>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</si>
  <si>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</si>
  <si>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</si>
  <si>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</si>
  <si>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</si>
  <si>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</si>
  <si>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</si>
  <si>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</si>
  <si>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</si>
  <si>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</si>
  <si>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</si>
  <si>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</si>
  <si>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</si>
  <si>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</si>
  <si>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</si>
  <si>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</si>
  <si>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</si>
  <si>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</si>
  <si>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</si>
  <si>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</si>
  <si>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</si>
  <si>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</si>
  <si>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</si>
  <si>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</si>
  <si>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</si>
  <si>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</si>
  <si>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</si>
  <si>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</si>
  <si>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</si>
  <si>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</si>
  <si>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</si>
  <si>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</si>
  <si>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</si>
  <si>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</si>
  <si>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</si>
  <si>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</si>
  <si>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</si>
  <si>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</si>
  <si>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</si>
  <si>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</si>
  <si>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</si>
  <si>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</si>
  <si>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</si>
  <si>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</si>
  <si>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</si>
  <si>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</si>
  <si>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</si>
  <si>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</si>
  <si>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</si>
  <si>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</si>
  <si>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</si>
  <si>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</si>
  <si>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</si>
  <si>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</si>
  <si>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</si>
  <si>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</si>
  <si>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</si>
  <si>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</si>
  <si>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</si>
  <si>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</si>
  <si>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</si>
  <si>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</si>
  <si>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</si>
  <si>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</si>
  <si>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</si>
  <si>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</si>
  <si>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</si>
  <si>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</si>
  <si>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</si>
  <si>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</si>
  <si>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</si>
  <si>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</si>
  <si>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</si>
  <si>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</si>
  <si>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</si>
  <si>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</si>
  <si>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</si>
  <si>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</si>
  <si>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</si>
  <si>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</si>
  <si>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</si>
  <si>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</si>
  <si>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</si>
  <si>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</si>
  <si>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</si>
  <si>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</si>
  <si>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</si>
  <si>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</si>
  <si>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</si>
  <si>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</si>
  <si>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</si>
  <si>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</si>
  <si>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</si>
  <si>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</si>
  <si>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</si>
  <si>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</si>
  <si>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</si>
  <si>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</si>
  <si>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</si>
  <si>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</si>
  <si>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</si>
  <si>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</si>
  <si>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</si>
  <si>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</si>
  <si>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</si>
  <si>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</si>
  <si>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</si>
  <si>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</si>
  <si>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</si>
  <si>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</si>
  <si>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</si>
  <si>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</si>
  <si>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</si>
  <si>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</si>
  <si>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</si>
  <si>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</si>
  <si>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</si>
  <si>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</si>
  <si>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</si>
  <si>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</si>
  <si>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</si>
  <si>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</si>
  <si>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</si>
  <si>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</si>
  <si>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</si>
  <si>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</si>
  <si>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</si>
  <si>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</si>
  <si>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</si>
  <si>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</si>
  <si>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</si>
  <si>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</si>
  <si>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</si>
  <si>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</si>
  <si>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</si>
  <si>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</si>
  <si>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</si>
  <si>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</si>
  <si>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</si>
  <si>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</si>
  <si>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</si>
  <si>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</si>
  <si>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</si>
  <si>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</si>
  <si>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</si>
  <si>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</si>
  <si>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</si>
  <si>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</si>
  <si>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</si>
  <si>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</si>
  <si>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</si>
  <si>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</si>
  <si>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</si>
  <si>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</si>
  <si>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</si>
  <si>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</si>
  <si>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</si>
  <si>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</si>
  <si>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</si>
  <si>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</si>
  <si>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</si>
  <si>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</si>
  <si>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</si>
  <si>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</si>
  <si>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</si>
  <si>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</si>
  <si>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</si>
  <si>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</si>
  <si>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</si>
  <si>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</si>
  <si>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</si>
  <si>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</si>
  <si>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</si>
  <si>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</si>
  <si>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</si>
  <si>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</si>
  <si>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</si>
  <si>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</si>
  <si>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</si>
  <si>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</si>
  <si>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</si>
  <si>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</si>
  <si>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</si>
  <si>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</si>
  <si>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</si>
  <si>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</si>
  <si>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</si>
  <si>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</si>
  <si>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</si>
  <si>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</si>
  <si>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</si>
  <si>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</si>
  <si>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</si>
  <si>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</si>
  <si>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</si>
  <si>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</si>
  <si>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</si>
  <si>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</si>
  <si>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</si>
  <si>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</si>
  <si>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</si>
  <si>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</si>
  <si>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</si>
  <si>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</si>
  <si>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</si>
  <si>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</si>
  <si>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</si>
  <si>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</si>
  <si>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</si>
  <si>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</si>
  <si>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</si>
  <si>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</si>
  <si>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</si>
  <si>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</si>
  <si>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</si>
  <si>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</si>
  <si>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</si>
  <si>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</si>
  <si>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</si>
  <si>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</si>
  <si>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</si>
  <si>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</si>
  <si>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</si>
  <si>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</si>
  <si>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</si>
  <si>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</si>
  <si>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</si>
  <si>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</si>
  <si>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</si>
  <si>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</si>
  <si>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</si>
  <si>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</si>
  <si>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</si>
  <si>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</si>
  <si>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</si>
  <si>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</si>
  <si>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</si>
  <si>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</si>
  <si>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</si>
  <si>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</si>
  <si>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</si>
  <si>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</si>
  <si>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</si>
  <si>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</si>
  <si>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</si>
  <si>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</si>
  <si>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</si>
  <si>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</si>
  <si>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</si>
  <si>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</si>
  <si>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</si>
  <si>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</si>
  <si>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</si>
  <si>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</si>
  <si>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</si>
  <si>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</si>
  <si>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</si>
  <si>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</si>
  <si>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</si>
  <si>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</si>
  <si>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</si>
  <si>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</si>
  <si>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</si>
  <si>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</si>
  <si>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</si>
  <si>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</si>
  <si>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</si>
  <si>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</si>
  <si>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</si>
  <si>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</si>
  <si>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</si>
  <si>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</si>
  <si>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</si>
  <si>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</si>
  <si>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</si>
  <si>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</si>
  <si>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</si>
  <si>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</si>
  <si>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</si>
  <si>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</si>
  <si>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</si>
  <si>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</si>
  <si>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</si>
  <si>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</si>
  <si>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</si>
  <si>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</si>
  <si>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</si>
  <si>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</si>
  <si>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</si>
  <si>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</si>
  <si>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</si>
  <si>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</si>
  <si>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</si>
  <si>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</si>
  <si>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</si>
  <si>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</si>
  <si>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</si>
  <si>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</si>
  <si>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</si>
  <si>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</si>
  <si>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</si>
  <si>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</si>
  <si>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</si>
  <si>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</si>
  <si>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</si>
  <si>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</si>
  <si>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</si>
  <si>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</si>
  <si>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</si>
  <si>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</si>
  <si>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</si>
  <si>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</si>
  <si>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</si>
  <si>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</si>
  <si>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</si>
  <si>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</si>
  <si>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</si>
  <si>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</si>
  <si>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</si>
  <si>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</si>
  <si>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</si>
  <si>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</si>
  <si>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</si>
  <si>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</si>
  <si>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</si>
  <si>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</si>
  <si>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</si>
  <si>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</si>
  <si>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</si>
  <si>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</si>
  <si>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</si>
  <si>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</si>
  <si>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</si>
  <si>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</si>
  <si>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</si>
  <si>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</si>
  <si>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</si>
  <si>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</si>
  <si>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</si>
  <si>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</si>
  <si>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</si>
  <si>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</si>
  <si>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</si>
  <si>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</si>
  <si>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</si>
  <si>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</si>
  <si>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</si>
  <si>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</si>
  <si>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</si>
  <si>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</si>
  <si>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</si>
  <si>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</si>
  <si>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</si>
  <si>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</si>
  <si>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</si>
  <si>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</si>
  <si>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</si>
  <si>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</si>
  <si>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</si>
  <si>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</si>
  <si>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</si>
  <si>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</si>
  <si>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</si>
  <si>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</si>
  <si>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</si>
  <si>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</si>
  <si>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</si>
  <si>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</si>
  <si>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</si>
  <si>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</si>
  <si>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</si>
  <si>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</si>
  <si>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</si>
  <si>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</si>
  <si>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</si>
  <si>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</si>
  <si>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</si>
  <si>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</si>
  <si>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</si>
  <si>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</si>
  <si>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</si>
  <si>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</si>
  <si>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</si>
  <si>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</si>
  <si>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</si>
  <si>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</si>
  <si>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</si>
  <si>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</si>
  <si>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</si>
  <si>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</si>
  <si>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</si>
  <si>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</si>
  <si>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</si>
  <si>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</si>
  <si>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</si>
  <si>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</si>
  <si>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</si>
  <si>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</si>
  <si>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</si>
  <si>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</si>
  <si>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</si>
  <si>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</si>
  <si>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</si>
  <si>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</si>
  <si>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</si>
  <si>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</si>
  <si>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</si>
  <si>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</si>
  <si>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</si>
  <si>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</si>
  <si>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</si>
  <si>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</si>
  <si>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</si>
  <si>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</si>
  <si>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</si>
  <si>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</si>
  <si>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</si>
  <si>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</si>
  <si>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</si>
  <si>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</si>
  <si>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</si>
  <si>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</si>
  <si>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</si>
  <si>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</si>
  <si>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</si>
  <si>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</si>
  <si>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</si>
  <si>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</si>
  <si>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</si>
  <si>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</si>
  <si>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</si>
  <si>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</si>
  <si>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</si>
  <si>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</si>
  <si>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</si>
  <si>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</si>
  <si>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</si>
  <si>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</si>
  <si>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</si>
  <si>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</si>
  <si>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</si>
  <si>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</si>
  <si>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</si>
  <si>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</si>
  <si>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</si>
  <si>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</si>
  <si>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</si>
  <si>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</si>
  <si>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</si>
  <si>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</si>
  <si>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</si>
  <si>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</si>
  <si>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</si>
  <si>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</si>
  <si>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</si>
  <si>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</si>
  <si>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</si>
  <si>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</si>
  <si>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</si>
  <si>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</si>
  <si>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</si>
  <si>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</si>
  <si>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</si>
  <si>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</si>
  <si>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</si>
  <si>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</si>
  <si>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</si>
  <si>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</si>
  <si>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</si>
  <si>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</si>
  <si>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</si>
  <si>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</si>
  <si>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</si>
  <si>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</si>
  <si>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</si>
  <si>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</si>
  <si>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</si>
  <si>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</si>
  <si>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</si>
  <si>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</si>
  <si>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</si>
  <si>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</si>
  <si>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</si>
  <si>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</si>
  <si>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</si>
  <si>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</si>
  <si>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</si>
  <si>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</si>
  <si>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</si>
  <si>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</si>
  <si>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</si>
  <si>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</si>
  <si>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</si>
  <si>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</si>
  <si>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</si>
  <si>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</si>
  <si>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</si>
  <si>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</si>
  <si>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</si>
  <si>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</si>
  <si>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</si>
  <si>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</si>
  <si>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</si>
  <si>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</si>
  <si>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</si>
  <si>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</si>
  <si>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</si>
  <si>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</si>
  <si>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</si>
  <si>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</si>
  <si>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</si>
  <si>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</si>
  <si>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</si>
  <si>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</si>
  <si>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</si>
  <si>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</si>
  <si>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</si>
  <si>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</si>
  <si>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</si>
  <si>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</si>
  <si>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</si>
  <si>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</si>
  <si>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</si>
  <si>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</si>
  <si>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</si>
  <si>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</si>
  <si>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</si>
  <si>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</si>
  <si>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</si>
  <si>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</si>
  <si>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</si>
  <si>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</si>
  <si>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</si>
  <si>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</si>
  <si>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</si>
  <si>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</si>
  <si>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</si>
  <si>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</si>
  <si>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</si>
  <si>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</si>
  <si>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</si>
  <si>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</si>
  <si>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</si>
  <si>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</si>
  <si>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</si>
  <si>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</si>
  <si>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</si>
  <si>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</si>
  <si>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</si>
  <si>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</si>
  <si>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</si>
  <si>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</si>
  <si>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</si>
  <si>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</si>
  <si>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</si>
  <si>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</si>
  <si>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</si>
  <si>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</si>
  <si>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</si>
  <si>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</si>
  <si>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</si>
  <si>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</si>
  <si>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</si>
  <si>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</si>
  <si>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</si>
  <si>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</si>
  <si>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</si>
  <si>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</si>
  <si>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</si>
  <si>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</si>
  <si>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</si>
  <si>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</si>
  <si>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</si>
  <si>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</si>
  <si>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</si>
  <si>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</si>
  <si>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</si>
  <si>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</si>
  <si>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</si>
  <si>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</si>
  <si>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</si>
  <si>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</si>
  <si>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</si>
  <si>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</si>
  <si>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</si>
  <si>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</si>
  <si>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</si>
  <si>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</si>
  <si>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</si>
  <si>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</si>
  <si>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</si>
  <si>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</si>
  <si>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</si>
  <si>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</si>
  <si>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</si>
  <si>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</si>
  <si>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</si>
  <si>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</si>
  <si>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</si>
  <si>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</si>
  <si>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</si>
  <si>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</si>
  <si>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</si>
  <si>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</si>
  <si>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</si>
  <si>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</si>
  <si>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</si>
  <si>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</si>
  <si>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</si>
  <si>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</si>
  <si>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</si>
  <si>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</si>
  <si>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</si>
  <si>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</si>
  <si>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</si>
  <si>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</si>
  <si>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</si>
  <si>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</si>
  <si>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</si>
  <si>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</si>
  <si>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</si>
  <si>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</si>
  <si>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</si>
  <si>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</si>
  <si>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</si>
  <si>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</si>
  <si>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</si>
  <si>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</si>
  <si>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</si>
  <si>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</si>
  <si>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</si>
  <si>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</si>
  <si>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</si>
  <si>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</si>
  <si>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</si>
  <si>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</si>
  <si>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</si>
  <si>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</si>
  <si>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</si>
  <si>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</si>
  <si>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</si>
  <si>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</si>
  <si>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</si>
  <si>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</si>
  <si>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</si>
  <si>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</si>
  <si>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</si>
  <si>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</si>
  <si>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</si>
  <si>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</si>
  <si>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</si>
  <si>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</si>
  <si>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</si>
  <si>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</si>
  <si>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</si>
  <si>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</si>
  <si>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</si>
  <si>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</si>
  <si>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</si>
  <si>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</si>
  <si>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</si>
  <si>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</si>
  <si>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</si>
  <si>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</si>
  <si>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</si>
  <si>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</si>
  <si>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</si>
  <si>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</si>
  <si>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</si>
  <si>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</si>
  <si>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</si>
  <si>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</si>
  <si>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</si>
  <si>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</si>
  <si>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</si>
  <si>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</si>
  <si>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</si>
  <si>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</si>
  <si>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</si>
  <si>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</si>
  <si>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</si>
  <si>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</si>
  <si>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</si>
  <si>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</si>
  <si>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</si>
  <si>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</si>
  <si>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</si>
  <si>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</si>
  <si>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</si>
  <si>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</si>
  <si>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</si>
  <si>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</si>
  <si>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</si>
  <si>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</si>
  <si>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</si>
  <si>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</si>
  <si>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</si>
  <si>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</si>
  <si>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</si>
  <si>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</si>
  <si>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</si>
  <si>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</si>
  <si>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</si>
  <si>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</si>
  <si>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</si>
  <si>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</si>
  <si>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</si>
  <si>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</si>
  <si>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</si>
  <si>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</si>
  <si>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</si>
  <si>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</si>
  <si>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</si>
  <si>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</si>
  <si>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</si>
  <si>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</si>
  <si>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</si>
  <si>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</si>
  <si>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</si>
  <si>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</si>
  <si>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</si>
  <si>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</si>
  <si>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</si>
  <si>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</si>
  <si>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</si>
  <si>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</si>
  <si>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</si>
  <si>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</si>
  <si>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</si>
  <si>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</si>
  <si>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</si>
  <si>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</si>
  <si>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</si>
  <si>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</si>
  <si>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</si>
  <si>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</si>
  <si>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</si>
  <si>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</si>
  <si>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</si>
  <si>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</si>
  <si>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</si>
  <si>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</si>
  <si>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</si>
  <si>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</si>
  <si>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</si>
  <si>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</si>
  <si>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</si>
  <si>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</si>
  <si>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</si>
  <si>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</si>
  <si>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</si>
  <si>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</si>
  <si>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</si>
  <si>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</si>
  <si>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</si>
  <si>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</si>
  <si>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</si>
  <si>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</si>
  <si>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</si>
  <si>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</si>
  <si>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</si>
  <si>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</si>
  <si>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</si>
  <si>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</si>
  <si>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</si>
  <si>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</si>
  <si>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</si>
  <si>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</si>
  <si>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</si>
  <si>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</si>
  <si>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</si>
  <si>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</si>
  <si>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</si>
  <si>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</si>
  <si>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</si>
  <si>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</si>
  <si>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</si>
  <si>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</si>
  <si>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</si>
  <si>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</si>
  <si>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</si>
  <si>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</si>
  <si>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</si>
  <si>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</si>
  <si>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</si>
  <si>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</si>
  <si>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</si>
  <si>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</si>
  <si>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</si>
  <si>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</si>
  <si>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</si>
  <si>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</si>
  <si>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</si>
  <si>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</si>
  <si>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</si>
  <si>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</si>
  <si>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</si>
  <si>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</si>
  <si>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</si>
  <si>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</si>
  <si>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</si>
  <si>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</si>
  <si>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</si>
  <si>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</si>
  <si>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</si>
  <si>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</si>
  <si>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</si>
  <si>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</si>
  <si>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</si>
  <si>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</si>
  <si>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</si>
  <si>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</si>
  <si>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</si>
  <si>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</si>
  <si>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</si>
  <si>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</si>
  <si>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</si>
  <si>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</si>
  <si>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</si>
  <si>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</si>
  <si>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</si>
  <si>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</si>
  <si>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</si>
  <si>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</si>
  <si>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</si>
  <si>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</si>
  <si>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</si>
  <si>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</si>
  <si>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</si>
  <si>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</si>
  <si>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</si>
  <si>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</si>
  <si>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</si>
  <si>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</si>
  <si>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</si>
  <si>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</si>
  <si>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</si>
  <si>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</si>
  <si>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</si>
  <si>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</si>
  <si>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</si>
  <si>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</si>
  <si>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</si>
  <si>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</si>
  <si>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</si>
  <si>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</si>
  <si>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</si>
  <si>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</si>
  <si>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</si>
  <si>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</si>
  <si>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</si>
  <si>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</si>
  <si>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</si>
  <si>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</si>
  <si>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</si>
  <si>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</si>
  <si>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</si>
  <si>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</si>
  <si>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</si>
  <si>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</si>
  <si>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</si>
  <si>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</si>
  <si>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</si>
  <si>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</si>
  <si>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</si>
  <si>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</si>
  <si>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</si>
  <si>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</si>
  <si>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</si>
  <si>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</si>
  <si>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</si>
  <si>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</si>
  <si>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</si>
  <si>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</si>
  <si>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</si>
  <si>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</si>
  <si>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</si>
  <si>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</si>
  <si>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</si>
  <si>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</si>
  <si>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</si>
  <si>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</si>
  <si>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</si>
  <si>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</si>
  <si>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</si>
  <si>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</si>
  <si>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</si>
  <si>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</si>
  <si>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</si>
  <si>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</si>
  <si>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</si>
  <si>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</si>
  <si>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</si>
  <si>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</si>
  <si>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</si>
  <si>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</si>
  <si>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</si>
  <si>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</si>
  <si>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</si>
  <si>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</si>
  <si>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</si>
  <si>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</si>
  <si>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</si>
  <si>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</si>
  <si>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</si>
  <si>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</si>
  <si>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</si>
  <si>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</si>
  <si>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</si>
  <si>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</si>
  <si>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</si>
  <si>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</si>
  <si>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</si>
  <si>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</si>
  <si>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</si>
  <si>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</si>
  <si>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</si>
  <si>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</si>
  <si>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</si>
  <si>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</si>
  <si>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</si>
  <si>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</si>
  <si>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</si>
  <si>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</si>
  <si>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</si>
  <si>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</si>
  <si>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</si>
  <si>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</si>
  <si>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</si>
  <si>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</si>
  <si>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</si>
  <si>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</si>
  <si>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</si>
  <si>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</si>
  <si>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</si>
  <si>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</si>
  <si>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</si>
  <si>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</si>
  <si>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</si>
  <si>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</si>
  <si>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</si>
  <si>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</si>
  <si>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</si>
  <si>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</si>
  <si>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</si>
  <si>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</si>
  <si>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</si>
  <si>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</si>
  <si>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</si>
  <si>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</si>
  <si>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</si>
  <si>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</si>
  <si>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</si>
  <si>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</si>
  <si>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</si>
  <si>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</si>
  <si>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</si>
  <si>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</si>
  <si>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</si>
  <si>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</si>
  <si>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</si>
  <si>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</si>
  <si>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</si>
  <si>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</si>
  <si>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</si>
  <si>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</si>
  <si>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</si>
  <si>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</si>
  <si>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</si>
  <si>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</si>
  <si>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</si>
  <si>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</si>
  <si>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</si>
  <si>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</si>
  <si>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</si>
  <si>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</si>
  <si>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</si>
  <si>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</si>
  <si>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</si>
  <si>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</si>
  <si>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</si>
  <si>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</si>
  <si>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</si>
  <si>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</si>
  <si>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</si>
  <si>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</si>
  <si>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</si>
  <si>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</si>
  <si>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</si>
  <si>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</si>
  <si>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</si>
  <si>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</si>
  <si>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</si>
  <si>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</si>
  <si>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</si>
  <si>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</si>
  <si>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</si>
  <si>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</si>
  <si>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</si>
  <si>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</si>
  <si>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</si>
  <si>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</si>
  <si>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</si>
  <si>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</si>
  <si>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</si>
  <si>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</si>
  <si>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</si>
  <si>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</si>
  <si>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</si>
  <si>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</si>
  <si>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</si>
  <si>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</si>
  <si>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</si>
  <si>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</si>
  <si>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</si>
  <si>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</si>
  <si>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</si>
  <si>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</si>
  <si>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</si>
  <si>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</si>
  <si>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</si>
  <si>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</si>
  <si>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</si>
  <si>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</si>
  <si>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</si>
  <si>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</si>
  <si>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</si>
  <si>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</si>
  <si>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</si>
  <si>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</si>
  <si>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</si>
  <si>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</si>
  <si>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</si>
  <si>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</si>
  <si>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</si>
  <si>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</si>
  <si>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</si>
  <si>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</si>
  <si>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</si>
  <si>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</si>
  <si>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</si>
  <si>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</si>
  <si>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</si>
  <si>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</si>
  <si>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</si>
  <si>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</si>
  <si>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</si>
  <si>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</si>
  <si>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</si>
  <si>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</si>
  <si>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</si>
  <si>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</si>
  <si>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</si>
  <si>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</si>
  <si>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</si>
  <si>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</si>
  <si>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</si>
  <si>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</si>
  <si>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</si>
  <si>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</si>
  <si>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</si>
  <si>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</si>
  <si>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</si>
  <si>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</si>
  <si>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</si>
  <si>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</si>
  <si>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</si>
  <si>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</si>
  <si>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</si>
  <si>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</si>
  <si>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</si>
  <si>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</si>
  <si>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</si>
  <si>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</si>
  <si>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</si>
  <si>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</si>
  <si>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</si>
  <si>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</si>
  <si>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</si>
  <si>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</si>
  <si>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</si>
  <si>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</si>
  <si>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</si>
  <si>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</si>
  <si>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</si>
  <si>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</si>
  <si>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</si>
  <si>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</si>
  <si>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</si>
  <si>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</si>
  <si>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</si>
  <si>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</si>
  <si>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</si>
  <si>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</si>
  <si>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</si>
  <si>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</si>
  <si>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</si>
  <si>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</si>
  <si>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</si>
  <si>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</si>
  <si>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</si>
  <si>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</si>
  <si>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</si>
  <si>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</si>
  <si>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</si>
  <si>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</si>
  <si>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</si>
  <si>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</si>
  <si>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</si>
  <si>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</si>
  <si>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</si>
  <si>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</si>
  <si>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</si>
  <si>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</si>
  <si>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</si>
  <si>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</si>
  <si>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</si>
  <si>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</si>
  <si>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</si>
  <si>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</si>
  <si>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</si>
  <si>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</si>
  <si>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</si>
  <si>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</si>
  <si>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</si>
  <si>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</si>
  <si>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</si>
  <si>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</si>
  <si>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</si>
  <si>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</si>
  <si>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</si>
  <si>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</si>
  <si>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</si>
  <si>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</si>
  <si>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</si>
  <si>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</si>
  <si>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</si>
  <si>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</si>
  <si>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</si>
  <si>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</si>
  <si>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</si>
  <si>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</si>
  <si>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</si>
  <si>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</si>
  <si>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</si>
  <si>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</si>
  <si>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</si>
  <si>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</si>
  <si>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</si>
  <si>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</si>
  <si>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</si>
  <si>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</si>
  <si>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</si>
  <si>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</si>
  <si>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</si>
  <si>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</si>
  <si>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</si>
  <si>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</si>
  <si>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</si>
  <si>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</si>
  <si>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</si>
  <si>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</si>
  <si>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</si>
  <si>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</si>
  <si>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</si>
  <si>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</si>
  <si>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</si>
  <si>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</si>
  <si>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</si>
  <si>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</si>
  <si>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</si>
  <si>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</si>
  <si>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</si>
  <si>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</si>
  <si>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</si>
  <si>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</si>
  <si>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</si>
  <si>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</si>
  <si>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</si>
  <si>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</si>
  <si>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</si>
  <si>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</si>
  <si>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</si>
  <si>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</si>
  <si>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</si>
  <si>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</si>
  <si>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</si>
  <si>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</si>
  <si>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</si>
  <si>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</si>
  <si>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</si>
  <si>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</si>
  <si>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</si>
  <si>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</si>
  <si>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</si>
  <si>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</si>
  <si>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</si>
  <si>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</si>
  <si>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</si>
  <si>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</si>
  <si>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</si>
  <si>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</si>
  <si>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</si>
  <si>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</si>
  <si>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</si>
  <si>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</si>
  <si>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</si>
  <si>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</si>
  <si>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</si>
  <si>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</si>
  <si>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</si>
  <si>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</si>
  <si>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</si>
  <si>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</si>
  <si>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</si>
  <si>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</si>
  <si>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</si>
  <si>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</si>
  <si>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</si>
  <si>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</si>
  <si>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</si>
  <si>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</si>
  <si>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</si>
  <si>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</si>
  <si>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</si>
  <si>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</si>
  <si>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</si>
  <si>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</si>
  <si>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</si>
  <si>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</si>
  <si>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</si>
  <si>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</si>
  <si>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</si>
  <si>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</si>
  <si>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</si>
  <si>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</si>
  <si>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</si>
  <si>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</si>
  <si>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</si>
  <si>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</si>
  <si>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</si>
  <si>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</si>
  <si>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</si>
  <si>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</si>
  <si>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</si>
  <si>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</si>
  <si>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</si>
  <si>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</si>
  <si>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</si>
  <si>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</si>
  <si>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</si>
  <si>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</si>
  <si>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</si>
  <si>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</si>
  <si>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</si>
  <si>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</si>
  <si>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</si>
  <si>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</si>
  <si>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</si>
  <si>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</si>
  <si>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</si>
  <si>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</si>
  <si>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</si>
  <si>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</si>
  <si>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</si>
  <si>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</si>
  <si>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</si>
  <si>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</si>
  <si>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</si>
  <si>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</si>
  <si>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</si>
  <si>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</si>
  <si>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</si>
  <si>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</si>
  <si>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</si>
  <si>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</si>
  <si>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</si>
  <si>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</si>
  <si>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</si>
  <si>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</si>
  <si>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</si>
  <si>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</si>
  <si>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</si>
  <si>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</si>
  <si>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</si>
  <si>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</si>
  <si>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</si>
  <si>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</si>
  <si>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</si>
  <si>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</si>
  <si>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</si>
  <si>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</si>
  <si>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</si>
  <si>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</si>
  <si>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</si>
  <si>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</si>
  <si>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</si>
  <si>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</si>
  <si>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</si>
  <si>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</si>
  <si>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</si>
  <si>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</si>
  <si>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</si>
  <si>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</si>
  <si>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</si>
  <si>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</si>
  <si>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</si>
  <si>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</si>
  <si>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</si>
  <si>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</si>
  <si>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</si>
  <si>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</si>
  <si>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</si>
  <si>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</si>
  <si>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</si>
  <si>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</si>
  <si>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</si>
  <si>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</si>
  <si>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</si>
  <si>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</si>
  <si>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</si>
  <si>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</si>
  <si>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</si>
  <si>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</si>
  <si>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</si>
  <si>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</si>
  <si>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</si>
  <si>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</si>
  <si>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</si>
  <si>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</si>
  <si>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</si>
  <si>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</si>
  <si>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</si>
  <si>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</si>
  <si>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</si>
  <si>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</si>
  <si>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</si>
  <si>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</si>
  <si>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</si>
  <si>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</si>
  <si>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</si>
  <si>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</si>
  <si>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</si>
  <si>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</si>
  <si>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</si>
  <si>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</si>
  <si>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</si>
  <si>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</si>
  <si>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</si>
  <si>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</si>
  <si>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</si>
  <si>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</si>
  <si>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</si>
  <si>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</si>
  <si>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</si>
  <si>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</si>
  <si>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</si>
  <si>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</si>
  <si>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</si>
  <si>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</si>
  <si>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</si>
  <si>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</si>
  <si>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</si>
  <si>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</si>
  <si>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</si>
  <si>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</si>
  <si>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</si>
  <si>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</si>
  <si>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</si>
  <si>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</si>
  <si>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</si>
  <si>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</si>
  <si>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</si>
  <si>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</si>
  <si>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</si>
  <si>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</si>
  <si>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</si>
  <si>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</si>
  <si>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</si>
  <si>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</si>
  <si>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</si>
  <si>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</si>
  <si>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</si>
  <si>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</si>
  <si>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</si>
  <si>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</si>
  <si>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</si>
  <si>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</si>
  <si>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</si>
  <si>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</si>
  <si>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</si>
  <si>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</si>
  <si>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</si>
  <si>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</si>
  <si>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</si>
  <si>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</si>
  <si>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</si>
  <si>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</si>
  <si>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</si>
  <si>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</si>
  <si>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</si>
  <si>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</si>
  <si>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</si>
  <si>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</si>
  <si>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</si>
  <si>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</si>
  <si>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</si>
  <si>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</si>
  <si>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</si>
  <si>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</si>
  <si>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</si>
  <si>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</si>
  <si>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</si>
  <si>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</si>
  <si>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</si>
  <si>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</si>
  <si>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</si>
  <si>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</si>
  <si>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</si>
  <si>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</si>
  <si>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</si>
  <si>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</si>
  <si>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</si>
  <si>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</si>
  <si>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</si>
  <si>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</si>
  <si>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</si>
  <si>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</si>
  <si>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</si>
  <si>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</si>
  <si>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</si>
  <si>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</si>
  <si>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</si>
  <si>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</si>
  <si>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</si>
  <si>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</si>
  <si>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</si>
  <si>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</si>
  <si>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</si>
  <si>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</si>
  <si>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</si>
  <si>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</si>
  <si>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</si>
  <si>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</si>
  <si>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</si>
  <si>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</si>
  <si>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</si>
  <si>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</si>
  <si>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</si>
  <si>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</si>
  <si>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</si>
  <si>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</si>
  <si>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</si>
  <si>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</si>
  <si>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</si>
  <si>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</si>
  <si>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</si>
  <si>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</si>
  <si>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</si>
  <si>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</si>
  <si>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</si>
  <si>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</si>
  <si>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</si>
  <si>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</si>
  <si>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</si>
  <si>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</si>
  <si>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</si>
  <si>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</si>
  <si>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</si>
  <si>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</si>
  <si>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</si>
  <si>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</si>
  <si>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</si>
  <si>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</si>
  <si>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</si>
  <si>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</si>
  <si>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</si>
  <si>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</si>
  <si>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</si>
  <si>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</si>
  <si>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</si>
  <si>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</si>
  <si>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</si>
  <si>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</si>
  <si>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</si>
  <si>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</si>
  <si>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</si>
  <si>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</si>
  <si>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</si>
  <si>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</si>
  <si>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</si>
  <si>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</si>
  <si>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</si>
  <si>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</si>
  <si>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</si>
  <si>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</si>
  <si>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</si>
  <si>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</si>
  <si>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</si>
  <si>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</si>
  <si>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</si>
  <si>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</si>
  <si>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</si>
  <si>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</si>
  <si>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</si>
  <si>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</si>
  <si>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</si>
  <si>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</si>
  <si>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</si>
  <si>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</si>
  <si>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</si>
  <si>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</si>
  <si>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</si>
  <si>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</si>
  <si>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</si>
  <si>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</si>
  <si>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</si>
  <si>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</si>
  <si>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</si>
  <si>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</si>
  <si>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</si>
  <si>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</si>
  <si>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</si>
  <si>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</si>
  <si>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</si>
  <si>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</si>
  <si>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</si>
  <si>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</si>
  <si>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</si>
  <si>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</si>
  <si>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</si>
  <si>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</si>
  <si>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</si>
  <si>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</si>
  <si>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</si>
  <si>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</si>
  <si>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</si>
  <si>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</si>
  <si>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</si>
  <si>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</si>
  <si>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</si>
  <si>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</si>
  <si>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</si>
  <si>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</si>
  <si>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</si>
  <si>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</si>
  <si>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</si>
  <si>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</si>
  <si>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</si>
  <si>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</si>
  <si>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</si>
  <si>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</si>
  <si>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</si>
  <si>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</si>
  <si>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</si>
  <si>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</si>
  <si>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</si>
  <si>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</si>
  <si>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</si>
  <si>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</si>
  <si>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</si>
  <si>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</si>
  <si>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</si>
  <si>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</si>
  <si>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</si>
  <si>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</si>
  <si>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</si>
  <si>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</si>
  <si>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</si>
  <si>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</si>
  <si>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</si>
  <si>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</si>
  <si>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</si>
  <si>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</si>
  <si>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</si>
  <si>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</si>
  <si>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</si>
  <si>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</si>
  <si>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</si>
  <si>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</si>
  <si>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</si>
  <si>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</si>
  <si>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</si>
  <si>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</si>
  <si>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</si>
  <si>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</si>
  <si>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</si>
  <si>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</si>
  <si>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</si>
  <si>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</si>
  <si>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</si>
  <si>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</si>
  <si>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</si>
  <si>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</si>
  <si>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</si>
  <si>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</si>
  <si>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</si>
  <si>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</si>
  <si>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</si>
  <si>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</si>
  <si>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</si>
  <si>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</si>
  <si>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</si>
  <si>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</si>
  <si>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</si>
  <si>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</si>
  <si>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</si>
  <si>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</si>
  <si>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</si>
  <si>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</si>
  <si>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</si>
  <si>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</si>
  <si>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</si>
  <si>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</si>
  <si>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</si>
  <si>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</si>
  <si>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</si>
  <si>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</si>
  <si>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</si>
  <si>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</si>
  <si>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</si>
  <si>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</si>
  <si>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</si>
  <si>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</si>
  <si>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</si>
  <si>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</si>
  <si>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</si>
  <si>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</si>
  <si>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</si>
  <si>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</si>
  <si>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</si>
  <si>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</si>
  <si>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</si>
  <si>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</si>
  <si>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</si>
  <si>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</si>
  <si>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</si>
  <si>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</si>
  <si>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</si>
  <si>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</si>
  <si>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</si>
  <si>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</si>
  <si>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</si>
  <si>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</si>
  <si>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</si>
  <si>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</si>
  <si>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</si>
  <si>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</si>
  <si>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</si>
  <si>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</si>
  <si>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</si>
  <si>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</si>
  <si>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</si>
  <si>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</si>
  <si>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</si>
  <si>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</si>
  <si>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</si>
  <si>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</si>
  <si>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</si>
  <si>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</si>
  <si>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</si>
  <si>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</si>
  <si>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</si>
  <si>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</si>
  <si>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</si>
  <si>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</si>
  <si>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</si>
  <si>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</si>
  <si>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</si>
  <si>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</si>
  <si>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</si>
  <si>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</si>
  <si>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</si>
  <si>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</si>
  <si>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</si>
  <si>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</si>
  <si>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</si>
  <si>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</si>
  <si>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</si>
  <si>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</si>
  <si>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</si>
  <si>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</si>
  <si>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</si>
  <si>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</si>
  <si>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</si>
  <si>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</si>
  <si>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</si>
  <si>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</si>
  <si>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</si>
  <si>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</si>
  <si>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</si>
  <si>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</si>
  <si>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</si>
  <si>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</si>
  <si>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</si>
  <si>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</si>
  <si>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</si>
  <si>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</si>
  <si>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</si>
  <si>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</si>
  <si>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</si>
  <si>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</si>
  <si>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</si>
  <si>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</si>
  <si>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</si>
  <si>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</si>
  <si>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</si>
  <si>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</si>
  <si>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</si>
  <si>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</si>
  <si>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</si>
  <si>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</si>
  <si>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</si>
  <si>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</si>
  <si>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</si>
  <si>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</si>
  <si>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</si>
  <si>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</si>
  <si>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</si>
  <si>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</si>
  <si>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</si>
  <si>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</si>
  <si>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</si>
  <si>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</si>
  <si>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</si>
  <si>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</si>
  <si>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</si>
  <si>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</si>
  <si>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</si>
  <si>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</si>
  <si>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</si>
  <si>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</si>
  <si>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</si>
  <si>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</si>
  <si>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</si>
  <si>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</si>
  <si>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</si>
  <si>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</si>
  <si>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</si>
  <si>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</si>
  <si>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</si>
  <si>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</si>
  <si>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</si>
  <si>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</si>
  <si>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</si>
  <si>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</si>
  <si>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</si>
  <si>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</si>
  <si>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</si>
  <si>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</si>
  <si>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</si>
  <si>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</si>
  <si>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</si>
  <si>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</si>
  <si>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</si>
  <si>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</si>
  <si>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</si>
  <si>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</si>
  <si>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</si>
  <si>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</si>
  <si>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</si>
  <si>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</si>
  <si>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</si>
  <si>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</si>
  <si>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</si>
  <si>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</si>
  <si>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</si>
  <si>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</si>
  <si>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</si>
  <si>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</si>
  <si>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</si>
  <si>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</si>
  <si>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</si>
  <si>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</si>
  <si>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</si>
  <si>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</si>
  <si>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</si>
  <si>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</si>
  <si>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</si>
  <si>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</si>
  <si>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</si>
  <si>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</si>
  <si>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</si>
  <si>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</si>
  <si>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</si>
  <si>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</si>
  <si>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</si>
  <si>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</si>
  <si>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</si>
  <si>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</si>
  <si>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</si>
  <si>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</si>
  <si>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</si>
  <si>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</si>
  <si>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</si>
  <si>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</si>
  <si>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</si>
  <si>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</si>
  <si>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</si>
  <si>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</si>
  <si>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</si>
  <si>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</si>
  <si>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</si>
  <si>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</si>
  <si>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</si>
  <si>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</si>
  <si>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</si>
  <si>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</si>
  <si>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</si>
  <si>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</si>
  <si>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</si>
  <si>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</si>
  <si>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</si>
  <si>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</si>
  <si>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</si>
  <si>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</si>
  <si>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</si>
  <si>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</si>
  <si>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</si>
  <si>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</si>
  <si>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</si>
  <si>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</si>
  <si>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</si>
  <si>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</si>
  <si>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</si>
  <si>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</si>
  <si>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</si>
  <si>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</si>
  <si>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</si>
  <si>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</si>
  <si>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</si>
  <si>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</si>
  <si>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</si>
  <si>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</si>
  <si>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</si>
  <si>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</si>
  <si>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</si>
  <si>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</si>
  <si>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</si>
  <si>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</si>
  <si>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</si>
  <si>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</si>
  <si>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</si>
  <si>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</si>
  <si>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</si>
  <si>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</si>
  <si>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</si>
  <si>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</si>
  <si>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</si>
  <si>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</si>
  <si>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</si>
  <si>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</si>
  <si>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</si>
  <si>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</si>
  <si>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</si>
  <si>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</si>
  <si>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</si>
  <si>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</si>
  <si>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</si>
  <si>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</si>
  <si>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</si>
  <si>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</si>
  <si>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</si>
  <si>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</si>
  <si>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</si>
  <si>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</si>
  <si>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</si>
  <si>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</si>
  <si>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</si>
  <si>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</si>
  <si>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</si>
  <si>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</si>
  <si>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</si>
  <si>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</si>
  <si>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</si>
  <si>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</si>
  <si>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</si>
  <si>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</si>
  <si>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</si>
  <si>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</si>
  <si>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</si>
  <si>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</si>
  <si>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</si>
  <si>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</si>
  <si>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</si>
  <si>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</si>
  <si>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</si>
  <si>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</si>
  <si>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</si>
  <si>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</si>
  <si>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</si>
  <si>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</si>
  <si>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</si>
  <si>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</si>
  <si>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</si>
  <si>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</si>
  <si>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</si>
  <si>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</si>
  <si>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</si>
  <si>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</si>
  <si>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</si>
  <si>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</si>
  <si>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</si>
  <si>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</si>
  <si>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</si>
  <si>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</si>
  <si>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</si>
  <si>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</si>
  <si>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</si>
  <si>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</si>
  <si>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</si>
  <si>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</si>
  <si>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</si>
  <si>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</si>
  <si>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</si>
  <si>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</si>
  <si>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</si>
  <si>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</si>
  <si>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</si>
  <si>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</si>
  <si>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</si>
  <si>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</si>
  <si>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</si>
  <si>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</si>
  <si>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</si>
  <si>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</si>
  <si>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</si>
  <si>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</si>
  <si>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</si>
  <si>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</si>
  <si>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</si>
  <si>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</si>
  <si>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</si>
  <si>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</si>
  <si>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</si>
  <si>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</si>
  <si>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</si>
  <si>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</si>
  <si>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</si>
  <si>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</si>
  <si>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</si>
  <si>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</si>
  <si>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</si>
  <si>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</si>
  <si>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</si>
  <si>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</si>
  <si>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</si>
  <si>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</si>
  <si>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</si>
  <si>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</si>
  <si>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</si>
  <si>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</si>
  <si>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</si>
  <si>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</si>
  <si>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</si>
  <si>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</si>
  <si>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</si>
  <si>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</si>
  <si>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</si>
  <si>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</si>
  <si>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</si>
  <si>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</si>
  <si>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</si>
  <si>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</si>
  <si>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</si>
  <si>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</si>
  <si>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</si>
  <si>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</si>
  <si>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</si>
  <si>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</si>
  <si>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</si>
  <si>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</si>
  <si>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</si>
  <si>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</si>
  <si>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</si>
  <si>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</si>
  <si>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</si>
  <si>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</si>
  <si>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</si>
  <si>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</si>
  <si>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</si>
  <si>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</si>
  <si>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</si>
  <si>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</si>
  <si>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</si>
  <si>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</si>
  <si>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</si>
  <si>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</si>
  <si>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</si>
  <si>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</si>
  <si>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</si>
  <si>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</si>
  <si>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</si>
  <si>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</si>
  <si>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</si>
  <si>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</si>
  <si>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</si>
  <si>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</si>
  <si>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</si>
  <si>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</si>
  <si>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</si>
  <si>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</si>
  <si>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</si>
  <si>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</si>
  <si>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</si>
  <si>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</si>
  <si>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</si>
  <si>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</si>
  <si>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</si>
  <si>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</si>
  <si>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</si>
  <si>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</si>
  <si>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</si>
  <si>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</si>
  <si>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</si>
  <si>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</si>
  <si>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</si>
  <si>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</si>
  <si>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</si>
  <si>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</si>
  <si>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</si>
  <si>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</si>
  <si>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</si>
  <si>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</si>
  <si>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</si>
  <si>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</si>
  <si>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</si>
  <si>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</si>
  <si>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</si>
  <si>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</si>
  <si>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</si>
  <si>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</si>
  <si>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</si>
  <si>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</si>
  <si>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</si>
  <si>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</si>
  <si>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</si>
  <si>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</si>
  <si>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</si>
  <si>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</si>
  <si>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</si>
  <si>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</si>
  <si>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</si>
  <si>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</si>
  <si>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</si>
  <si>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</si>
  <si>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</si>
  <si>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</si>
  <si>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</si>
  <si>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</si>
  <si>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</si>
  <si>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</si>
  <si>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</si>
  <si>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</si>
  <si>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</si>
  <si>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</si>
  <si>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</si>
  <si>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</si>
  <si>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</si>
  <si>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</si>
  <si>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</si>
  <si>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</si>
  <si>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</si>
  <si>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</si>
  <si>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</si>
  <si>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</si>
  <si>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</si>
  <si>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</si>
  <si>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</si>
  <si>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</si>
  <si>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</si>
  <si>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</si>
  <si>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</si>
  <si>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</si>
  <si>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</si>
  <si>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</si>
  <si>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</si>
  <si>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</si>
  <si>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</si>
  <si>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</si>
  <si>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</si>
  <si>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</si>
  <si>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</si>
  <si>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</si>
  <si>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</si>
  <si>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</si>
  <si>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</si>
  <si>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</si>
  <si>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</si>
  <si>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</si>
  <si>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</si>
  <si>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</si>
  <si>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</si>
  <si>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</si>
  <si>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</si>
  <si>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</si>
  <si>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</si>
  <si>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</si>
  <si>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</si>
  <si>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</si>
  <si>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</si>
  <si>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</si>
  <si>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</si>
  <si>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</si>
  <si>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</si>
  <si>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</si>
  <si>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</si>
  <si>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</si>
  <si>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</si>
  <si>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</si>
  <si>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</si>
  <si>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</si>
  <si>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</si>
  <si>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</si>
  <si>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</si>
  <si>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</si>
  <si>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</si>
  <si>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</si>
  <si>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</si>
  <si>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</si>
  <si>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</si>
  <si>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</si>
  <si>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</si>
  <si>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</si>
  <si>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</si>
  <si>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</si>
  <si>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</si>
  <si>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</si>
  <si>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</si>
  <si>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</si>
  <si>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</si>
  <si>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</si>
  <si>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</si>
  <si>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</si>
  <si>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</si>
  <si>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</si>
  <si>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</si>
  <si>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</si>
  <si>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</si>
  <si>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</si>
  <si>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</si>
  <si>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</si>
  <si>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</si>
  <si>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</si>
  <si>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</si>
  <si>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</si>
  <si>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</si>
  <si>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</si>
  <si>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</si>
  <si>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</si>
  <si>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</si>
  <si>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</si>
  <si>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</si>
  <si>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</si>
  <si>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</si>
  <si>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</si>
  <si>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</si>
  <si>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</si>
  <si>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</si>
  <si>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</si>
  <si>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</si>
  <si>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</si>
  <si>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</si>
  <si>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</si>
  <si>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</si>
  <si>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</si>
  <si>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</si>
  <si>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</si>
  <si>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</si>
  <si>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</si>
  <si>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</si>
  <si>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</si>
  <si>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</si>
  <si>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</si>
  <si>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</si>
  <si>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</si>
  <si>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</si>
  <si>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</si>
  <si>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</si>
  <si>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</si>
  <si>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</si>
  <si>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</si>
  <si>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</si>
  <si>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</si>
  <si>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</si>
  <si>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</si>
  <si>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</si>
  <si>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</si>
  <si>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</si>
  <si>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</si>
  <si>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</si>
  <si>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</si>
  <si>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</si>
  <si>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</si>
  <si>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</si>
  <si>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</si>
  <si>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</si>
  <si>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</si>
  <si>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</si>
  <si>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</si>
  <si>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</si>
  <si>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</si>
  <si>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</si>
  <si>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</si>
  <si>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</si>
  <si>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</si>
  <si>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</si>
  <si>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</si>
  <si>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</si>
  <si>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</si>
  <si>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</si>
  <si>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</si>
  <si>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</si>
  <si>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</si>
  <si>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</si>
  <si>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</si>
  <si>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</si>
  <si>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</si>
  <si>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</si>
  <si>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</si>
  <si>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</si>
  <si>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</si>
  <si>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</si>
  <si>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</si>
  <si>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</si>
  <si>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</si>
  <si>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</si>
  <si>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</si>
  <si>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</si>
  <si>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</si>
  <si>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</si>
  <si>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</si>
  <si>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</si>
  <si>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</si>
  <si>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</si>
  <si>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</si>
  <si>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</si>
  <si>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</si>
  <si>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</si>
  <si>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</si>
  <si>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</si>
  <si>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</si>
  <si>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</si>
  <si>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</si>
  <si>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</si>
  <si>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</si>
  <si>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</si>
  <si>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</si>
  <si>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</si>
  <si>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</si>
  <si>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</si>
  <si>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</si>
  <si>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</si>
  <si>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</si>
  <si>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</si>
  <si>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</si>
  <si>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</si>
  <si>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</si>
  <si>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</si>
  <si>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</si>
  <si>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</si>
  <si>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</si>
  <si>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</si>
  <si>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</si>
  <si>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</si>
  <si>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</si>
  <si>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</si>
  <si>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</si>
  <si>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</si>
  <si>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</si>
  <si>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</si>
  <si>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</si>
  <si>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</si>
  <si>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</si>
  <si>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</si>
  <si>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</si>
  <si>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</si>
  <si>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</si>
  <si>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</si>
  <si>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</si>
  <si>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</si>
  <si>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</si>
  <si>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</si>
  <si>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</si>
  <si>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</si>
  <si>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</si>
  <si>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</si>
  <si>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</si>
  <si>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</si>
  <si>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</si>
  <si>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</si>
  <si>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</si>
  <si>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</si>
  <si>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</si>
  <si>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</si>
  <si>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</si>
  <si>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</si>
  <si>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</si>
  <si>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</si>
  <si>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</si>
  <si>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</si>
  <si>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</si>
  <si>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</si>
  <si>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</si>
  <si>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</si>
  <si>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</si>
  <si>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</si>
  <si>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</si>
  <si>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</si>
  <si>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</si>
  <si>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</si>
  <si>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</si>
  <si>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</si>
  <si>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</si>
  <si>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</si>
  <si>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</si>
  <si>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</si>
  <si>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</si>
  <si>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</si>
  <si>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</si>
  <si>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</si>
  <si>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</si>
  <si>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</si>
  <si>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</si>
  <si>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</si>
  <si>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</si>
  <si>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</si>
  <si>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</si>
  <si>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</si>
  <si>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</si>
  <si>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</si>
  <si>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</si>
  <si>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</si>
  <si>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</si>
  <si>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</si>
  <si>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</si>
  <si>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</si>
  <si>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</si>
  <si>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</si>
  <si>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</si>
  <si>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</si>
  <si>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</si>
  <si>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</si>
  <si>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</si>
  <si>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</si>
  <si>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</si>
  <si>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</si>
  <si>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</si>
  <si>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</si>
  <si>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</si>
  <si>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</si>
  <si>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</si>
  <si>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</si>
  <si>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</si>
  <si>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</si>
  <si>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</si>
  <si>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</si>
  <si>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</si>
  <si>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</si>
  <si>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</si>
  <si>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</si>
  <si>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</si>
  <si>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</si>
  <si>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</si>
  <si>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</si>
  <si>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</si>
  <si>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</si>
  <si>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</si>
  <si>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</si>
  <si>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</si>
  <si>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</si>
  <si>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</si>
  <si>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</si>
  <si>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</si>
  <si>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</si>
  <si>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</si>
  <si>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</si>
  <si>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</si>
  <si>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</si>
  <si>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</si>
  <si>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</si>
  <si>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</si>
  <si>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</si>
  <si>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</si>
  <si>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</si>
  <si>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</si>
  <si>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</si>
  <si>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</si>
  <si>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</si>
  <si>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</si>
  <si>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</si>
  <si>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</si>
  <si>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</si>
  <si>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</si>
  <si>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</si>
  <si>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</si>
  <si>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</si>
  <si>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</si>
  <si>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</si>
  <si>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</si>
  <si>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</si>
  <si>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</si>
  <si>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</si>
  <si>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</si>
  <si>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</si>
  <si>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</si>
  <si>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</si>
  <si>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</si>
  <si>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</si>
  <si>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</si>
  <si>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</si>
  <si>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</si>
  <si>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</si>
  <si>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</si>
  <si>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</si>
  <si>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</si>
  <si>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</si>
  <si>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</si>
  <si>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</si>
  <si>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</si>
  <si>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</si>
  <si>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</si>
  <si>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</si>
  <si>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</si>
  <si>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</si>
  <si>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</si>
  <si>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</si>
  <si>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</si>
  <si>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</si>
  <si>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</si>
  <si>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</si>
  <si>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</si>
  <si>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</si>
  <si>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</si>
  <si>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</si>
  <si>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</si>
  <si>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</si>
  <si>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</si>
  <si>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</si>
  <si>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</si>
  <si>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</si>
  <si>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</si>
  <si>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</si>
  <si>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</si>
  <si>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</si>
  <si>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</si>
  <si>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</si>
  <si>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</si>
  <si>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</si>
  <si>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</si>
  <si>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</si>
  <si>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</si>
  <si>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</si>
  <si>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</si>
  <si>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</si>
  <si>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</si>
  <si>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</si>
  <si>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</si>
  <si>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</si>
  <si>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</si>
  <si>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</si>
  <si>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</si>
  <si>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</si>
  <si>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</si>
  <si>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</si>
  <si>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</si>
  <si>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</si>
  <si>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</si>
  <si>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</si>
  <si>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</si>
  <si>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</si>
  <si>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</si>
  <si>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</si>
  <si>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</si>
  <si>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</si>
  <si>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</si>
  <si>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</si>
  <si>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</si>
  <si>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</si>
  <si>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</si>
  <si>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</si>
  <si>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</si>
  <si>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</si>
  <si>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</si>
  <si>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</si>
  <si>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</si>
  <si>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</si>
  <si>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</si>
  <si>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</si>
  <si>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</si>
  <si>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</si>
  <si>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</si>
  <si>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</si>
  <si>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</si>
  <si>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</si>
  <si>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</si>
  <si>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</si>
  <si>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</si>
  <si>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</si>
  <si>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</si>
  <si>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</si>
  <si>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</si>
  <si>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</si>
  <si>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</si>
  <si>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</si>
  <si>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</si>
  <si>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</si>
  <si>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</si>
  <si>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</si>
  <si>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</si>
  <si>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</si>
  <si>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</si>
  <si>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</si>
  <si>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</si>
  <si>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</si>
  <si>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</si>
  <si>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</si>
  <si>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</si>
  <si>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</si>
  <si>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</si>
  <si>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</si>
  <si>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</si>
  <si>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</si>
  <si>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</si>
  <si>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</si>
  <si>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</si>
  <si>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</si>
  <si>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</si>
  <si>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</si>
  <si>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</si>
  <si>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</si>
  <si>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</si>
  <si>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</si>
  <si>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</si>
  <si>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</si>
  <si>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</si>
  <si>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</si>
  <si>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</si>
  <si>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</si>
  <si>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</si>
  <si>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</si>
  <si>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</si>
  <si>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</si>
  <si>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</si>
  <si>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</si>
  <si>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</si>
  <si>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</si>
  <si>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</si>
  <si>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</si>
  <si>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</si>
  <si>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</si>
  <si>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</si>
  <si>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</si>
  <si>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</si>
  <si>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</si>
  <si>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</si>
  <si>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</si>
  <si>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</si>
  <si>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</si>
  <si>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</si>
  <si>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</si>
  <si>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</si>
  <si>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</si>
  <si>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</si>
  <si>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</si>
  <si>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</si>
  <si>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</si>
  <si>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</si>
  <si>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</si>
  <si>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</si>
  <si>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</si>
  <si>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</si>
  <si>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</si>
  <si>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</si>
  <si>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</si>
  <si>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</si>
  <si>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</si>
  <si>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</si>
  <si>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</si>
  <si>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</si>
  <si>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</si>
  <si>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</si>
  <si>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</si>
  <si>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</si>
  <si>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</si>
  <si>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</si>
  <si>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</si>
  <si>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</si>
  <si>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</si>
  <si>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</si>
  <si>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</si>
  <si>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</si>
  <si>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</si>
  <si>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</si>
  <si>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</si>
  <si>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</si>
  <si>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</si>
  <si>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</si>
  <si>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</si>
  <si>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</si>
  <si>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</si>
  <si>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</si>
  <si>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</si>
  <si>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</si>
  <si>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</si>
  <si>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</si>
  <si>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</si>
  <si>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</si>
  <si>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</si>
  <si>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</si>
  <si>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</si>
  <si>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</si>
  <si>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</si>
  <si>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</si>
  <si>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</si>
  <si>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</si>
  <si>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</si>
  <si>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</si>
  <si>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</si>
  <si>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</si>
  <si>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</si>
  <si>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</si>
  <si>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</si>
  <si>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</si>
  <si>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</si>
  <si>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</si>
  <si>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</si>
  <si>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</si>
  <si>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</si>
  <si>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</si>
  <si>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</si>
  <si>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</si>
  <si>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</si>
  <si>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</si>
  <si>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</si>
  <si>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</si>
  <si>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</si>
  <si>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</si>
  <si>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</si>
  <si>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</si>
  <si>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</si>
  <si>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</si>
  <si>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</si>
  <si>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</si>
  <si>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</si>
  <si>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</si>
  <si>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</si>
  <si>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</si>
  <si>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</si>
  <si>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</si>
  <si>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</si>
  <si>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</si>
  <si>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</si>
  <si>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</si>
  <si>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</si>
  <si>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</si>
  <si>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</si>
  <si>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</si>
  <si>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</si>
  <si>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</si>
  <si>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</si>
  <si>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</si>
  <si>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</si>
  <si>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</si>
  <si>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</si>
  <si>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</si>
  <si>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</si>
  <si>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</si>
  <si>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</si>
  <si>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</si>
  <si>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</si>
  <si>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</si>
  <si>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</si>
  <si>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</si>
  <si>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</si>
  <si>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</si>
  <si>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</si>
  <si>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</si>
  <si>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</si>
  <si>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</si>
  <si>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</si>
  <si>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</si>
  <si>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</si>
  <si>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</si>
  <si>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</si>
  <si>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</si>
  <si>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</si>
  <si>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</si>
  <si>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</si>
  <si>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</si>
  <si>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</si>
  <si>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</si>
  <si>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</si>
  <si>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</si>
  <si>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</si>
  <si>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</si>
  <si>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</si>
  <si>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</si>
  <si>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</si>
  <si>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</si>
  <si>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</si>
  <si>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</si>
  <si>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</si>
  <si>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</si>
  <si>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</si>
  <si>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</si>
  <si>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</si>
  <si>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</si>
  <si>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</si>
  <si>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</si>
  <si>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</si>
  <si>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</si>
  <si>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</si>
  <si>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</si>
  <si>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</si>
  <si>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</si>
  <si>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</si>
  <si>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</si>
  <si>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</si>
  <si>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</si>
  <si>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</si>
  <si>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</si>
  <si>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</si>
  <si>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</si>
  <si>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</si>
  <si>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</si>
  <si>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</si>
  <si>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</si>
  <si>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</si>
  <si>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</si>
  <si>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</si>
  <si>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</si>
  <si>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</si>
  <si>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</si>
  <si>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</si>
  <si>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</si>
  <si>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</si>
  <si>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</si>
  <si>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</si>
  <si>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</si>
  <si>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</si>
  <si>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</si>
  <si>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</si>
  <si>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</si>
  <si>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</si>
  <si>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</si>
  <si>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</si>
  <si>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</si>
  <si>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</si>
  <si>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</si>
  <si>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</si>
  <si>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</si>
  <si>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</si>
  <si>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</si>
  <si>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</si>
  <si>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</si>
  <si>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</si>
  <si>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</si>
  <si>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</si>
  <si>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</si>
  <si>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</si>
  <si>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</si>
  <si>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</si>
  <si>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</si>
  <si>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</si>
  <si>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</si>
  <si>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</si>
  <si>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</si>
  <si>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</si>
  <si>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</si>
  <si>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</si>
  <si>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</si>
  <si>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</si>
  <si>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</si>
  <si>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</si>
  <si>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</si>
  <si>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</si>
  <si>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</si>
  <si>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</si>
  <si>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</si>
  <si>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</si>
  <si>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</si>
  <si>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</si>
  <si>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</si>
  <si>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</si>
  <si>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</si>
  <si>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</si>
  <si>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</si>
  <si>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</si>
  <si>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</si>
  <si>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</si>
  <si>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</si>
  <si>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</si>
  <si>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</si>
  <si>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</si>
  <si>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</si>
  <si>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</si>
  <si>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</si>
  <si>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</si>
  <si>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</si>
  <si>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</si>
  <si>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</si>
  <si>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</si>
  <si>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</si>
  <si>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</si>
  <si>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</si>
  <si>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</si>
  <si>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</si>
  <si>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</si>
  <si>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</si>
  <si>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</si>
  <si>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</si>
  <si>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</si>
  <si>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</si>
  <si>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</si>
  <si>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</si>
  <si>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</si>
  <si>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</si>
  <si>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</si>
  <si>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</si>
  <si>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</si>
  <si>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</si>
  <si>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</si>
  <si>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</si>
  <si>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</si>
  <si>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</si>
  <si>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</si>
  <si>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</si>
  <si>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</si>
  <si>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</si>
  <si>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</si>
  <si>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</si>
  <si>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</si>
  <si>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</si>
  <si>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</si>
  <si>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</si>
  <si>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</si>
  <si>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</si>
  <si>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</si>
  <si>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</si>
  <si>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</si>
  <si>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</si>
  <si>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</si>
  <si>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</si>
  <si>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</si>
  <si>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</si>
  <si>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</si>
  <si>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</si>
  <si>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</si>
  <si>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</si>
  <si>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</si>
  <si>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</si>
  <si>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</si>
  <si>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</si>
  <si>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</si>
  <si>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</si>
  <si>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</si>
  <si>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</si>
  <si>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</si>
  <si>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</si>
  <si>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</si>
  <si>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</si>
  <si>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</si>
  <si>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</si>
  <si>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</si>
  <si>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</si>
  <si>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</si>
  <si>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</si>
  <si>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</si>
  <si>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</si>
  <si>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</si>
  <si>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</si>
  <si>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</si>
  <si>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</si>
  <si>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</si>
  <si>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</si>
  <si>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</si>
  <si>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</si>
  <si>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</si>
  <si>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</si>
  <si>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</si>
  <si>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</si>
  <si>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</si>
  <si>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</si>
  <si>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</si>
  <si>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</si>
  <si>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</si>
  <si>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</si>
  <si>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</si>
  <si>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</si>
  <si>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</si>
  <si>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</si>
  <si>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</si>
  <si>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</si>
  <si>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</si>
  <si>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</si>
  <si>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</si>
  <si>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</si>
  <si>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</si>
  <si>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</si>
  <si>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</si>
  <si>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</si>
  <si>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</si>
  <si>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</si>
  <si>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</si>
  <si>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</si>
  <si>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</si>
  <si>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</si>
  <si>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</si>
  <si>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</si>
  <si>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</si>
  <si>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</si>
  <si>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</si>
  <si>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</si>
  <si>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</si>
  <si>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</si>
  <si>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</si>
  <si>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</si>
  <si>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</si>
  <si>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</si>
  <si>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</si>
  <si>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</si>
  <si>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</si>
  <si>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</si>
  <si>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</si>
  <si>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</si>
  <si>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</si>
  <si>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</si>
  <si>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</si>
  <si>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</si>
  <si>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</si>
  <si>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</si>
  <si>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</si>
  <si>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</si>
  <si>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</si>
  <si>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</si>
  <si>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</si>
  <si>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</si>
  <si>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</si>
  <si>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</si>
  <si>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</si>
  <si>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</si>
  <si>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</si>
  <si>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</si>
  <si>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</si>
  <si>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</si>
  <si>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</si>
  <si>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</si>
  <si>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</si>
  <si>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</si>
  <si>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</si>
  <si>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</si>
  <si>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</si>
  <si>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</si>
  <si>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</si>
  <si>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</si>
  <si>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</si>
  <si>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</si>
  <si>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</si>
  <si>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</si>
  <si>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</si>
  <si>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</si>
  <si>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</si>
  <si>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</si>
  <si>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</si>
  <si>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</si>
  <si>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</si>
  <si>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</si>
  <si>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</si>
  <si>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</si>
  <si>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</si>
  <si>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</si>
  <si>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</si>
  <si>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</si>
  <si>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</si>
  <si>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</si>
  <si>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</si>
  <si>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</si>
  <si>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</si>
  <si>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</si>
  <si>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</si>
  <si>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</si>
  <si>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</si>
  <si>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</si>
  <si>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</si>
  <si>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</si>
  <si>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</si>
  <si>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</si>
  <si>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</si>
  <si>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</si>
  <si>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</si>
  <si>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</si>
  <si>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</si>
  <si>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</si>
  <si>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</si>
  <si>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</si>
  <si>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</si>
  <si>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</si>
  <si>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</si>
  <si>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</si>
  <si>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</si>
  <si>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</si>
  <si>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</si>
  <si>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</si>
  <si>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</si>
  <si>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</si>
  <si>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</si>
  <si>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</si>
  <si>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</si>
  <si>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</si>
  <si>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</si>
  <si>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</si>
  <si>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</si>
  <si>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</si>
  <si>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</si>
  <si>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</si>
  <si>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</si>
  <si>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</si>
  <si>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</si>
  <si>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</si>
  <si>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</si>
  <si>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</si>
  <si>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</si>
  <si>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</si>
  <si>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</si>
  <si>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</si>
  <si>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</si>
  <si>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</si>
  <si>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</si>
  <si>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</si>
  <si>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</si>
  <si>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</si>
  <si>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</si>
  <si>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</si>
  <si>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</si>
  <si>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</si>
  <si>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</si>
  <si>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</si>
  <si>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</si>
  <si>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</si>
  <si>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</si>
  <si>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</si>
  <si>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</si>
  <si>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</si>
  <si>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</si>
  <si>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</si>
  <si>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</si>
  <si>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</si>
  <si>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</si>
  <si>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</si>
  <si>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</si>
  <si>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</si>
  <si>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</si>
  <si>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</si>
  <si>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</si>
  <si>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</si>
  <si>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</si>
  <si>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</si>
  <si>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</si>
  <si>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</si>
  <si>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</si>
  <si>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</si>
  <si>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</si>
  <si>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</si>
  <si>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</si>
  <si>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</si>
  <si>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</si>
  <si>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</si>
  <si>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</si>
  <si>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</si>
  <si>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</si>
  <si>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</si>
  <si>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</si>
  <si>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</si>
  <si>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</si>
  <si>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</si>
  <si>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</si>
  <si>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</si>
  <si>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</si>
  <si>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</si>
  <si>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</si>
  <si>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</si>
  <si>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</si>
  <si>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</si>
  <si>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</si>
  <si>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</si>
  <si>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</si>
  <si>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</si>
  <si>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</si>
  <si>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</si>
  <si>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</si>
  <si>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</si>
  <si>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</si>
  <si>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</si>
  <si>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</si>
  <si>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</si>
  <si>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</si>
  <si>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</si>
  <si>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</si>
  <si>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</si>
  <si>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</si>
  <si>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</si>
  <si>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</si>
  <si>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</si>
  <si>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</si>
  <si>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</si>
  <si>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</si>
  <si>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</si>
  <si>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</si>
  <si>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</si>
  <si>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</si>
  <si>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</si>
  <si>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</si>
  <si>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</si>
  <si>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</si>
  <si>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</si>
  <si>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</si>
  <si>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</si>
  <si>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</si>
  <si>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</si>
  <si>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</si>
  <si>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</si>
  <si>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</si>
  <si>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</si>
  <si>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</si>
  <si>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</si>
  <si>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</si>
  <si>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</si>
  <si>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</si>
  <si>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</si>
  <si>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</si>
  <si>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</si>
  <si>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</si>
  <si>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</si>
  <si>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</si>
  <si>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</si>
  <si>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</si>
  <si>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</si>
  <si>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</si>
  <si>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</si>
  <si>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</si>
  <si>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</si>
  <si>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</si>
  <si>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</si>
  <si>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</si>
  <si>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</si>
  <si>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</si>
  <si>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</si>
  <si>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</si>
  <si>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</si>
  <si>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</si>
  <si>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</si>
  <si>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</si>
  <si>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</si>
  <si>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</si>
  <si>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</si>
  <si>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</si>
  <si>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</si>
  <si>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</si>
  <si>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</si>
  <si>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</si>
  <si>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</si>
  <si>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</si>
  <si>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</si>
  <si>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</si>
  <si>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</si>
  <si>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</si>
  <si>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</si>
  <si>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</si>
  <si>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</si>
  <si>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</si>
  <si>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</si>
  <si>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</si>
  <si>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</si>
  <si>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</si>
  <si>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</si>
  <si>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</si>
  <si>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</si>
  <si>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</si>
  <si>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</si>
  <si>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</si>
  <si>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</si>
  <si>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</si>
  <si>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</si>
  <si>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</si>
  <si>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</si>
  <si>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</si>
  <si>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</si>
  <si>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</si>
  <si>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</si>
  <si>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</si>
  <si>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</si>
  <si>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</si>
  <si>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</si>
  <si>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</si>
  <si>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</si>
  <si>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</si>
  <si>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</si>
  <si>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</si>
  <si>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</si>
  <si>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</si>
  <si>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</si>
  <si>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</si>
  <si>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</si>
  <si>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</si>
  <si>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</si>
  <si>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</si>
  <si>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</si>
  <si>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</si>
  <si>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</si>
  <si>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</si>
  <si>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</si>
  <si>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</si>
  <si>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</si>
  <si>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</si>
  <si>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</si>
  <si>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</si>
  <si>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</si>
  <si>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</si>
  <si>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</si>
  <si>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</si>
  <si>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</si>
  <si>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</si>
  <si>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</si>
  <si>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</si>
  <si>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</si>
  <si>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</si>
  <si>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</si>
  <si>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</si>
  <si>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</si>
  <si>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</si>
  <si>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</si>
  <si>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</si>
  <si>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</si>
  <si>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</si>
  <si>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</si>
  <si>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</si>
  <si>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</si>
  <si>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</si>
  <si>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</si>
  <si>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</si>
  <si>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</si>
  <si>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</si>
  <si>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</si>
  <si>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</si>
  <si>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</si>
  <si>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</si>
  <si>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</si>
  <si>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</si>
  <si>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</si>
  <si>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</si>
  <si>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</si>
  <si>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</si>
  <si>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</si>
  <si>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</si>
  <si>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</si>
  <si>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</si>
  <si>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</si>
  <si>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</si>
  <si>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</si>
  <si>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</si>
  <si>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</si>
  <si>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</si>
  <si>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</si>
  <si>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</si>
  <si>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</si>
  <si>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</si>
  <si>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</si>
  <si>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</si>
  <si>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</si>
  <si>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</si>
  <si>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</si>
  <si>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</si>
  <si>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</si>
  <si>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</si>
  <si>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</si>
  <si>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</si>
  <si>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</si>
  <si>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</si>
  <si>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</si>
  <si>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</si>
  <si>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</si>
  <si>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</si>
  <si>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</si>
  <si>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</si>
  <si>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</si>
  <si>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</si>
  <si>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</si>
  <si>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</si>
  <si>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</si>
  <si>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</si>
  <si>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</si>
  <si>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</si>
  <si>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</si>
  <si>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</si>
  <si>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</si>
  <si>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</si>
  <si>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</si>
  <si>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</si>
  <si>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</si>
  <si>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</si>
  <si>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</si>
  <si>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</si>
  <si>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</si>
  <si>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</si>
  <si>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</si>
  <si>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</si>
  <si>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</si>
  <si>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</si>
  <si>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</si>
  <si>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</si>
  <si>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</si>
  <si>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</si>
  <si>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</si>
  <si>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</si>
  <si>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</si>
  <si>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</si>
  <si>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</si>
  <si>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</si>
  <si>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</si>
  <si>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</si>
  <si>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</si>
  <si>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</si>
  <si>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</si>
  <si>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</si>
  <si>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</si>
  <si>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</si>
  <si>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</si>
  <si>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</si>
  <si>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</si>
  <si>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</si>
  <si>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</si>
  <si>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</si>
  <si>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</si>
  <si>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</si>
  <si>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</si>
  <si>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</si>
  <si>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</si>
  <si>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</si>
  <si>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</si>
  <si>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</si>
  <si>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</si>
  <si>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</si>
  <si>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</si>
  <si>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</si>
  <si>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</si>
  <si>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</si>
  <si>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</si>
  <si>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</si>
  <si>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</si>
  <si>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</si>
  <si>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</si>
  <si>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</si>
  <si>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</si>
  <si>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</si>
  <si>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</si>
  <si>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</si>
  <si>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</si>
  <si>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</si>
  <si>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</si>
  <si>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</si>
  <si>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</si>
  <si>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</si>
  <si>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</si>
  <si>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</si>
  <si>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</si>
  <si>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</si>
  <si>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</si>
  <si>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</si>
  <si>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</si>
  <si>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</si>
  <si>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</si>
  <si>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</si>
  <si>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</si>
  <si>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</si>
  <si>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</si>
  <si>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</si>
  <si>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</si>
  <si>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</si>
  <si>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</si>
  <si>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</si>
  <si>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</si>
  <si>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</si>
  <si>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</si>
  <si>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</si>
  <si>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</si>
  <si>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</si>
  <si>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</si>
  <si>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</si>
  <si>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</si>
  <si>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</si>
  <si>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</si>
  <si>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</si>
  <si>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</si>
  <si>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</si>
  <si>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</si>
  <si>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</si>
  <si>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</si>
  <si>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</si>
  <si>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</si>
  <si>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</si>
  <si>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</si>
  <si>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</si>
  <si>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</si>
  <si>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</si>
  <si>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</si>
  <si>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</si>
  <si>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</si>
  <si>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</si>
  <si>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</si>
  <si>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</si>
  <si>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</si>
  <si>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</si>
  <si>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</si>
  <si>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</si>
  <si>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</si>
  <si>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</si>
  <si>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</si>
  <si>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</si>
  <si>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</si>
  <si>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</si>
  <si>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</si>
  <si>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</si>
  <si>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</si>
  <si>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</si>
  <si>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</si>
  <si>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</si>
  <si>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</si>
  <si>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</si>
  <si>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</si>
  <si>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</si>
  <si>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</si>
  <si>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</si>
  <si>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</si>
  <si>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</si>
  <si>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</si>
  <si>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</si>
  <si>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</si>
  <si>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</si>
  <si>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</si>
  <si>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</si>
  <si>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</si>
  <si>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</si>
  <si>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</si>
  <si>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</si>
  <si>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</si>
  <si>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</si>
  <si>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</si>
  <si>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</si>
  <si>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</si>
  <si>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</si>
  <si>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</si>
  <si>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</si>
  <si>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</si>
  <si>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</si>
  <si>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</si>
  <si>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</si>
  <si>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</si>
  <si>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</si>
  <si>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</si>
  <si>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</si>
  <si>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</si>
  <si>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</si>
  <si>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</si>
  <si>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</si>
  <si>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</si>
  <si>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</si>
  <si>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</si>
  <si>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</si>
  <si>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</si>
  <si>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</si>
  <si>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</si>
  <si>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</si>
  <si>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</si>
  <si>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</si>
  <si>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</si>
  <si>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</si>
  <si>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</si>
  <si>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</si>
  <si>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</si>
  <si>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</si>
  <si>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</si>
  <si>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</si>
  <si>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</si>
  <si>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</si>
  <si>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</si>
  <si>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</si>
  <si>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</si>
  <si>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</si>
  <si>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</si>
  <si>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</si>
  <si>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</si>
  <si>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</si>
  <si>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</si>
  <si>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</si>
  <si>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</si>
  <si>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</si>
  <si>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</si>
  <si>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</si>
  <si>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</si>
  <si>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</si>
  <si>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</si>
  <si>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</si>
  <si>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</si>
  <si>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</si>
  <si>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</si>
  <si>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</si>
  <si>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</si>
  <si>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</si>
  <si>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</si>
  <si>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</si>
  <si>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</si>
  <si>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</si>
  <si>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</si>
  <si>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</si>
  <si>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</si>
  <si>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</si>
  <si>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</si>
  <si>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</si>
  <si>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</si>
  <si>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</si>
  <si>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</si>
  <si>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</si>
  <si>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</si>
  <si>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</si>
  <si>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</si>
  <si>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</si>
  <si>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</si>
  <si>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</si>
  <si>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</si>
  <si>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</si>
  <si>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</si>
  <si>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</si>
  <si>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</si>
  <si>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</si>
  <si>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</si>
  <si>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</si>
  <si>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</si>
  <si>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</si>
  <si>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</si>
  <si>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</si>
  <si>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</si>
  <si>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</si>
  <si>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</si>
  <si>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</si>
  <si>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</si>
  <si>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</si>
  <si>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</si>
  <si>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</si>
  <si>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</si>
  <si>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</si>
  <si>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</si>
  <si>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</si>
  <si>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</si>
  <si>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</si>
  <si>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</si>
  <si>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</si>
  <si>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</si>
  <si>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</si>
  <si>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</si>
  <si>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</si>
  <si>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</si>
  <si>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</si>
  <si>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</si>
  <si>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</si>
  <si>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</si>
  <si>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</si>
  <si>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</si>
  <si>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</si>
  <si>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</si>
  <si>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</si>
  <si>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</si>
  <si>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</si>
  <si>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</si>
  <si>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</si>
  <si>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</si>
  <si>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</si>
  <si>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</si>
  <si>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</si>
  <si>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</si>
  <si>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</si>
  <si>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</si>
  <si>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</si>
  <si>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</si>
  <si>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</si>
  <si>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</si>
  <si>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</si>
  <si>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</si>
  <si>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</si>
  <si>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</si>
  <si>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</si>
  <si>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</si>
  <si>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</si>
  <si>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</si>
  <si>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</si>
  <si>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</si>
  <si>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</si>
  <si>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</si>
  <si>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</si>
  <si>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</si>
  <si>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</si>
  <si>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</si>
  <si>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</si>
  <si>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</si>
  <si>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</si>
  <si>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</si>
  <si>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</si>
  <si>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</si>
  <si>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</si>
  <si>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</si>
  <si>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</si>
  <si>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</si>
  <si>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</si>
  <si>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</si>
  <si>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</si>
  <si>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</si>
  <si>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</si>
  <si>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</si>
  <si>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</si>
  <si>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</si>
  <si>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</si>
  <si>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</si>
  <si>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</si>
  <si>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</si>
  <si>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</si>
  <si>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</si>
  <si>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</si>
  <si>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</si>
  <si>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</si>
  <si>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</si>
  <si>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</si>
  <si>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</si>
  <si>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</si>
  <si>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</si>
  <si>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</si>
  <si>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</si>
  <si>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</si>
  <si>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</si>
  <si>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</si>
  <si>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</si>
  <si>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</si>
  <si>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</si>
  <si>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</si>
  <si>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</si>
  <si>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</si>
  <si>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</si>
  <si>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</si>
  <si>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</si>
  <si>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</si>
  <si>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</si>
  <si>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</si>
  <si>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</si>
  <si>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</si>
  <si>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</si>
  <si>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</si>
  <si>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</si>
  <si>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</si>
  <si>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</si>
  <si>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</si>
  <si>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</si>
  <si>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</si>
  <si>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</si>
  <si>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</si>
  <si>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</si>
  <si>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</si>
  <si>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</si>
  <si>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</si>
  <si>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</si>
  <si>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</si>
  <si>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</si>
  <si>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</si>
  <si>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</si>
  <si>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</si>
  <si>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</si>
  <si>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</si>
  <si>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</si>
  <si>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</si>
  <si>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</si>
  <si>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</si>
  <si>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</si>
  <si>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</si>
  <si>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</si>
  <si>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</si>
  <si>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</si>
  <si>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</si>
  <si>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</si>
  <si>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</si>
  <si>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</si>
  <si>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</si>
  <si>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</si>
  <si>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</si>
  <si>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</si>
  <si>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</si>
  <si>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</si>
  <si>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</si>
  <si>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</si>
  <si>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</si>
  <si>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</si>
  <si>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</si>
  <si>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</si>
  <si>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</si>
  <si>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</si>
  <si>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</si>
  <si>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</si>
  <si>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</si>
  <si>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</si>
  <si>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</si>
  <si>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</si>
  <si>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</si>
  <si>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</si>
  <si>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</si>
  <si>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</si>
  <si>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</si>
  <si>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</si>
  <si>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</si>
  <si>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</si>
  <si>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</si>
  <si>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</si>
  <si>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</si>
  <si>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</si>
  <si>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</si>
  <si>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</si>
  <si>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</si>
  <si>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</si>
  <si>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</si>
  <si>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</si>
  <si>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</si>
  <si>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</si>
  <si>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</si>
  <si>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</si>
  <si>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</si>
  <si>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</si>
  <si>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</si>
  <si>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</si>
  <si>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</si>
  <si>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</si>
  <si>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</si>
  <si>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</si>
  <si>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</si>
  <si>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</si>
  <si>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</si>
  <si>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</si>
  <si>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</si>
  <si>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</si>
  <si>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</si>
  <si>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</si>
  <si>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</si>
  <si>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</si>
  <si>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</si>
  <si>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</si>
  <si>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</si>
  <si>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</si>
  <si>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</si>
  <si>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</si>
  <si>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</si>
  <si>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</si>
  <si>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</si>
  <si>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</si>
  <si>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</si>
  <si>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</si>
  <si>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</si>
  <si>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</si>
  <si>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</si>
  <si>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</si>
  <si>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</si>
  <si>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</si>
  <si>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</si>
  <si>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</si>
  <si>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</si>
  <si>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</si>
  <si>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</si>
  <si>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</si>
  <si>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</si>
  <si>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</si>
  <si>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</si>
  <si>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</si>
  <si>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</si>
  <si>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</si>
  <si>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</si>
  <si>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</si>
  <si>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</si>
  <si>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</si>
  <si>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</si>
  <si>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</si>
  <si>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</si>
  <si>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</si>
  <si>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</si>
  <si>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</si>
  <si>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</si>
  <si>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</si>
  <si>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</si>
  <si>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</si>
  <si>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</si>
  <si>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</si>
  <si>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</si>
  <si>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</si>
  <si>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</si>
  <si>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</si>
  <si>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</si>
  <si>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</si>
  <si>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</si>
  <si>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</si>
  <si>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</si>
  <si>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</si>
  <si>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</si>
  <si>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</si>
  <si>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</si>
  <si>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</si>
  <si>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</si>
  <si>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</si>
  <si>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</si>
  <si>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</si>
  <si>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</si>
  <si>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</si>
  <si>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</si>
  <si>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</si>
  <si>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</si>
  <si>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</si>
  <si>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</si>
  <si>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</si>
  <si>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</si>
  <si>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</si>
  <si>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</si>
  <si>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</si>
  <si>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</si>
  <si>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</si>
  <si>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</si>
  <si>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</si>
  <si>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</si>
  <si>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</si>
  <si>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</si>
  <si>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</si>
  <si>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</si>
  <si>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</si>
  <si>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</si>
  <si>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</si>
  <si>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</si>
  <si>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</si>
  <si>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</si>
  <si>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</si>
  <si>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</si>
  <si>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</si>
  <si>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</si>
  <si>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</si>
  <si>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</si>
  <si>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</si>
  <si>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</si>
  <si>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</si>
  <si>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</si>
  <si>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</si>
  <si>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</si>
  <si>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</si>
  <si>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</si>
  <si>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</si>
  <si>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</si>
  <si>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</si>
  <si>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</si>
  <si>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</si>
  <si>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</si>
  <si>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</si>
  <si>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</si>
  <si>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</si>
  <si>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</si>
  <si>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</si>
  <si>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</si>
  <si>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</si>
  <si>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</si>
  <si>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</si>
  <si>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</si>
  <si>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</si>
  <si>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</si>
  <si>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</si>
  <si>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</si>
  <si>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</si>
  <si>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</si>
  <si>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</si>
  <si>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</si>
  <si>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</si>
  <si>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</si>
  <si>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</si>
  <si>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</si>
  <si>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</si>
  <si>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</si>
  <si>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</si>
  <si>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</si>
  <si>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</si>
  <si>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</si>
  <si>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</si>
  <si>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</si>
  <si>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</si>
  <si>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</si>
  <si>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</si>
  <si>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</si>
  <si>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</si>
  <si>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</si>
  <si>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</si>
  <si>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</si>
  <si>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</si>
  <si>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</si>
  <si>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</si>
  <si>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</si>
  <si>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</si>
  <si>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</si>
  <si>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</si>
  <si>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</si>
  <si>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</si>
  <si>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</si>
  <si>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</si>
  <si>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</si>
  <si>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</si>
  <si>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</si>
  <si>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</si>
  <si>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</si>
  <si>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</si>
  <si>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</si>
  <si>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</si>
  <si>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</si>
  <si>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</si>
  <si>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</si>
  <si>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</si>
  <si>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</si>
  <si>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</si>
  <si>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</si>
  <si>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</si>
  <si>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</si>
  <si>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</si>
  <si>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</si>
  <si>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</si>
  <si>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</si>
  <si>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</si>
  <si>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</si>
  <si>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</si>
  <si>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</si>
  <si>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</si>
  <si>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</si>
  <si>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</si>
  <si>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</si>
  <si>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</si>
  <si>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</si>
  <si>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</si>
  <si>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</si>
  <si>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</si>
  <si>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</si>
  <si>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</si>
  <si>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</si>
  <si>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</si>
  <si>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</si>
  <si>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</si>
  <si>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</si>
  <si>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</si>
  <si>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</si>
  <si>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</si>
  <si>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</si>
  <si>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</si>
  <si>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</si>
  <si>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</si>
  <si>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</si>
  <si>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</si>
  <si>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</si>
  <si>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</si>
  <si>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</si>
  <si>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</si>
  <si>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</si>
  <si>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</si>
  <si>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</si>
  <si>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</si>
  <si>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</si>
  <si>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</si>
  <si>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</si>
  <si>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</si>
  <si>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</si>
  <si>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</si>
  <si>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</si>
  <si>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</si>
  <si>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</si>
  <si>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</si>
  <si>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</si>
  <si>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</si>
  <si>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</si>
  <si>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</si>
  <si>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</si>
  <si>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</si>
  <si>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</si>
  <si>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</si>
  <si>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</si>
  <si>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</si>
  <si>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</si>
  <si>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</si>
  <si>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</si>
  <si>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</si>
  <si>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</si>
  <si>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</si>
  <si>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</si>
  <si>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</si>
  <si>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</si>
  <si>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</si>
  <si>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</si>
  <si>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</si>
  <si>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</si>
  <si>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</si>
  <si>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</si>
  <si>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</si>
  <si>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</si>
  <si>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</si>
  <si>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</si>
  <si>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</si>
  <si>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</si>
  <si>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</si>
  <si>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</si>
  <si>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</si>
  <si>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</si>
  <si>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</si>
  <si>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</si>
  <si>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</si>
  <si>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</si>
  <si>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</si>
  <si>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</si>
  <si>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</si>
  <si>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</si>
  <si>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</si>
  <si>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</si>
  <si>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</si>
  <si>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</si>
  <si>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</si>
  <si>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</si>
  <si>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</si>
  <si>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</si>
  <si>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</si>
  <si>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</si>
  <si>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</si>
  <si>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</si>
  <si>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</si>
  <si>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</si>
  <si>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</si>
  <si>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</si>
  <si>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</si>
  <si>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</si>
  <si>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</si>
  <si>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</si>
  <si>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</si>
  <si>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</si>
  <si>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</si>
  <si>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</si>
  <si>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</si>
  <si>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</si>
  <si>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</si>
  <si>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</si>
  <si>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</si>
  <si>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</si>
  <si>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</si>
  <si>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</si>
  <si>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</si>
  <si>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</si>
  <si>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</si>
  <si>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</si>
  <si>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</si>
  <si>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</si>
  <si>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</si>
  <si>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</si>
  <si>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</si>
  <si>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</si>
  <si>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</si>
  <si>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</si>
  <si>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</si>
  <si>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</si>
  <si>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</si>
  <si>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</si>
  <si>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</si>
  <si>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</si>
  <si>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</si>
  <si>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</si>
  <si>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</si>
  <si>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</si>
  <si>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</si>
  <si>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</si>
  <si>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</si>
  <si>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</si>
  <si>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</si>
  <si>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</si>
  <si>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</si>
  <si>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</si>
  <si>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</si>
  <si>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</si>
  <si>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</si>
  <si>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</si>
  <si>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</si>
  <si>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</si>
  <si>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</si>
  <si>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</si>
  <si>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</si>
  <si>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</si>
  <si>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</si>
  <si>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</si>
  <si>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</si>
  <si>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</si>
  <si>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</si>
  <si>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</si>
  <si>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</si>
  <si>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</si>
  <si>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</si>
  <si>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</si>
  <si>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</si>
  <si>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</si>
  <si>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</si>
  <si>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</si>
  <si>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</si>
  <si>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</si>
  <si>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</si>
  <si>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</si>
  <si>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</si>
  <si>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</si>
  <si>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</si>
  <si>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</si>
  <si>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</si>
  <si>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</si>
  <si>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</si>
  <si>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</si>
  <si>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</si>
  <si>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</si>
  <si>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</si>
  <si>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</si>
  <si>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</si>
  <si>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</si>
  <si>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</si>
  <si>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</si>
  <si>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</si>
  <si>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</si>
  <si>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</si>
  <si>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</si>
  <si>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</si>
  <si>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</si>
  <si>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</si>
  <si>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</si>
  <si>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</si>
  <si>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</si>
  <si>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</si>
  <si>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</si>
  <si>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</si>
  <si>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</si>
  <si>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</si>
  <si>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</si>
  <si>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</si>
  <si>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</si>
  <si>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</si>
  <si>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</si>
  <si>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</si>
  <si>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</si>
  <si>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</si>
  <si>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</si>
  <si>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</si>
  <si>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</si>
  <si>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</si>
  <si>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</si>
  <si>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</si>
  <si>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</si>
  <si>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</si>
  <si>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</si>
  <si>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</si>
  <si>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</si>
  <si>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</si>
  <si>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</si>
  <si>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</si>
  <si>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</si>
  <si>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</si>
  <si>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</si>
  <si>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</si>
  <si>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</si>
  <si>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</si>
  <si>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</si>
  <si>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</si>
  <si>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</si>
  <si>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</si>
  <si>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</si>
  <si>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</si>
  <si>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</si>
  <si>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</si>
  <si>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</si>
  <si>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</si>
  <si>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</si>
  <si>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</si>
  <si>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</si>
  <si>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</si>
  <si>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</si>
  <si>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</si>
  <si>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</si>
  <si>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</si>
  <si>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</si>
  <si>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</si>
  <si>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</si>
  <si>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</si>
  <si>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</si>
  <si>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</si>
  <si>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</si>
  <si>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</si>
  <si>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</si>
  <si>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</si>
  <si>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</si>
  <si>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</si>
  <si>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</si>
  <si>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</si>
  <si>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</si>
  <si>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</si>
  <si>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</si>
  <si>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</si>
  <si>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</si>
  <si>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</si>
  <si>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</si>
  <si>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</si>
  <si>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</si>
  <si>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</si>
  <si>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</si>
  <si>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</si>
  <si>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</si>
  <si>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</si>
  <si>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</si>
  <si>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</si>
  <si>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</si>
  <si>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</si>
  <si>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</si>
  <si>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</si>
  <si>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</si>
  <si>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</si>
  <si>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</si>
  <si>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</si>
  <si>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</si>
  <si>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</si>
  <si>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</si>
  <si>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</si>
  <si>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</si>
  <si>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</si>
  <si>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</si>
  <si>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</si>
  <si>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</si>
  <si>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</si>
  <si>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</si>
  <si>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</si>
  <si>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</si>
  <si>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</si>
  <si>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</si>
  <si>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</si>
  <si>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</si>
  <si>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</si>
  <si>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</si>
  <si>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</si>
  <si>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</si>
  <si>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</si>
  <si>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</si>
  <si>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</si>
  <si>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</si>
  <si>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</si>
  <si>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</si>
  <si>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</si>
  <si>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</si>
  <si>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</si>
  <si>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</si>
  <si>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</si>
  <si>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</si>
  <si>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</si>
  <si>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</si>
  <si>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</si>
  <si>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</si>
  <si>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</si>
  <si>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</si>
  <si>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</si>
  <si>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</si>
  <si>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</si>
  <si>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</si>
  <si>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</si>
  <si>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</si>
  <si>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</si>
  <si>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</si>
  <si>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</si>
  <si>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</si>
  <si>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</si>
  <si>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</si>
  <si>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</si>
  <si>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</si>
  <si>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</si>
  <si>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</si>
  <si>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</si>
  <si>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</si>
  <si>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</si>
  <si>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</si>
  <si>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</si>
  <si>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</si>
  <si>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</si>
  <si>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</si>
  <si>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</si>
  <si>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</si>
  <si>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</si>
  <si>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</si>
  <si>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</si>
  <si>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</si>
  <si>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</si>
  <si>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</si>
  <si>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</si>
  <si>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</si>
  <si>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</si>
  <si>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</si>
  <si>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</si>
  <si>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</si>
  <si>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</si>
  <si>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</si>
  <si>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</si>
  <si>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</si>
  <si>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</si>
  <si>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</si>
  <si>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</si>
  <si>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</si>
  <si>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</si>
  <si>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</si>
  <si>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</si>
  <si>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</si>
  <si>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</si>
  <si>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</si>
  <si>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</si>
  <si>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</si>
  <si>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</si>
  <si>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</si>
  <si>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</si>
  <si>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</si>
  <si>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</si>
  <si>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</si>
  <si>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</si>
  <si>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</si>
  <si>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</si>
  <si>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</si>
  <si>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</si>
  <si>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</si>
  <si>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</si>
  <si>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</si>
  <si>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</si>
  <si>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</si>
  <si>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</si>
  <si>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</si>
  <si>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</si>
  <si>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</si>
  <si>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</si>
  <si>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</si>
  <si>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</si>
  <si>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</si>
  <si>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</si>
  <si>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</si>
  <si>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</si>
  <si>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</si>
  <si>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</si>
  <si>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</si>
  <si>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</si>
  <si>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</si>
  <si>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</si>
  <si>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</si>
  <si>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</si>
  <si>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</si>
  <si>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</si>
  <si>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</si>
  <si>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</si>
  <si>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</si>
  <si>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</si>
  <si>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</si>
  <si>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</si>
  <si>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</si>
  <si>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</si>
  <si>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</si>
  <si>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</si>
  <si>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</si>
  <si>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</si>
  <si>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</si>
  <si>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</si>
  <si>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</si>
  <si>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</si>
  <si>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</si>
  <si>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</si>
  <si>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</si>
  <si>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</si>
  <si>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</si>
  <si>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</si>
  <si>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</si>
  <si>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</si>
  <si>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</si>
  <si>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</si>
  <si>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</si>
  <si>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</si>
  <si>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</si>
  <si>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</si>
  <si>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</si>
  <si>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</si>
  <si>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</si>
  <si>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</si>
  <si>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</si>
  <si>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</si>
  <si>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</si>
  <si>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</si>
  <si>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</si>
  <si>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</si>
  <si>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</si>
  <si>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</si>
  <si>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</si>
  <si>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</si>
  <si>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</si>
  <si>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</si>
  <si>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</si>
  <si>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</si>
  <si>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</si>
  <si>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</si>
  <si>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</si>
  <si>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</si>
  <si>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</si>
  <si>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</si>
  <si>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</si>
  <si>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</si>
  <si>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</si>
  <si>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</si>
  <si>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</si>
  <si>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</si>
  <si>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</si>
  <si>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</si>
  <si>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</si>
  <si>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</si>
  <si>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</si>
  <si>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</si>
  <si>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</si>
  <si>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</si>
  <si>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</si>
  <si>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</si>
  <si>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</si>
  <si>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</si>
  <si>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</si>
  <si>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</si>
  <si>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</si>
  <si>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</si>
  <si>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</si>
  <si>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</si>
  <si>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</si>
  <si>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</si>
  <si>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</si>
  <si>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</si>
  <si>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</si>
  <si>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</si>
  <si>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</si>
  <si>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</si>
  <si>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</si>
  <si>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</si>
  <si>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</si>
  <si>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</si>
  <si>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</si>
  <si>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</si>
  <si>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</si>
  <si>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</si>
  <si>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</si>
  <si>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</si>
  <si>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</si>
  <si>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</si>
  <si>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</si>
  <si>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</si>
  <si>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</si>
  <si>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</si>
  <si>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</si>
  <si>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</si>
  <si>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</si>
  <si>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</si>
  <si>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</si>
  <si>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</si>
  <si>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</si>
  <si>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</si>
  <si>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</si>
  <si>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</si>
  <si>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</si>
  <si>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</si>
  <si>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</si>
  <si>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</si>
  <si>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</si>
  <si>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</si>
  <si>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</si>
  <si>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</si>
  <si>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</si>
  <si>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</si>
  <si>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</si>
  <si>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</si>
  <si>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</si>
  <si>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</si>
  <si>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</si>
  <si>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</si>
  <si>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</si>
  <si>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</si>
  <si>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</si>
  <si>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</si>
  <si>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</si>
  <si>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</si>
  <si>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</si>
  <si>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</si>
  <si>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</si>
  <si>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</si>
  <si>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</si>
  <si>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</si>
  <si>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</si>
  <si>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</si>
  <si>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</si>
  <si>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</si>
  <si>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</si>
  <si>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</si>
  <si>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</si>
  <si>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</si>
  <si>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</si>
  <si>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</si>
  <si>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</si>
  <si>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</si>
  <si>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</si>
  <si>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</si>
  <si>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</si>
  <si>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</si>
  <si>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</si>
  <si>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</si>
  <si>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</si>
  <si>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</si>
  <si>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</si>
  <si>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</si>
  <si>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</si>
  <si>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</si>
  <si>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</si>
  <si>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</si>
  <si>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</si>
  <si>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</si>
  <si>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</si>
  <si>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</si>
  <si>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</si>
  <si>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</si>
  <si>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</si>
  <si>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</si>
  <si>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</si>
  <si>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</si>
  <si>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</si>
  <si>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</si>
  <si>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</si>
  <si>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</si>
  <si>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</si>
  <si>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</si>
  <si>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</si>
  <si>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</si>
  <si>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</si>
  <si>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</si>
  <si>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</si>
  <si>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</si>
  <si>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</si>
  <si>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</si>
  <si>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</si>
  <si>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</si>
  <si>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</si>
  <si>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</si>
  <si>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</si>
  <si>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</si>
  <si>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</si>
  <si>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</si>
  <si>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</si>
  <si>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</si>
  <si>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</si>
  <si>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</si>
  <si>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</si>
  <si>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</si>
  <si>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</si>
  <si>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</si>
  <si>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</si>
  <si>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</si>
  <si>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</si>
  <si>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</si>
  <si>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</si>
  <si>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</si>
  <si>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</si>
  <si>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</si>
  <si>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</si>
  <si>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</si>
  <si>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</si>
  <si>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</si>
  <si>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</si>
  <si>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</si>
  <si>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</si>
  <si>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</si>
  <si>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</si>
  <si>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</si>
  <si>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</si>
  <si>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</si>
  <si>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</si>
  <si>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</si>
  <si>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</si>
  <si>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</si>
  <si>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</si>
  <si>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</si>
  <si>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</si>
  <si>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</si>
  <si>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</si>
  <si>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</si>
  <si>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</si>
  <si>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</si>
  <si>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</si>
  <si>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</si>
  <si>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</si>
  <si>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</si>
  <si>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</si>
  <si>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</si>
  <si>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</si>
  <si>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</si>
  <si>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</si>
  <si>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</si>
  <si>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</si>
  <si>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</si>
  <si>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</si>
  <si>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</si>
  <si>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</si>
  <si>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</si>
  <si>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</si>
  <si>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</si>
  <si>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</si>
  <si>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</si>
  <si>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</si>
  <si>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</si>
  <si>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</si>
  <si>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</si>
  <si>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</si>
  <si>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</si>
  <si>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</si>
  <si>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</si>
  <si>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</si>
  <si>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</si>
  <si>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</si>
  <si>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</si>
  <si>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</si>
  <si>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</si>
  <si>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</si>
  <si>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</si>
  <si>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</si>
  <si>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</si>
  <si>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</si>
  <si>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</si>
  <si>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</si>
  <si>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</si>
  <si>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</si>
  <si>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</si>
  <si>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</si>
  <si>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</si>
  <si>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</si>
  <si>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</si>
  <si>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</si>
  <si>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</si>
  <si>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</si>
  <si>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</si>
  <si>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</si>
  <si>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</si>
  <si>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</si>
  <si>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</si>
  <si>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</si>
  <si>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</si>
  <si>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</si>
  <si>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</si>
  <si>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</si>
  <si>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</si>
  <si>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</si>
  <si>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</si>
  <si>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</si>
  <si>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</si>
  <si>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</si>
  <si>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</si>
  <si>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</si>
  <si>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</si>
  <si>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</si>
  <si>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</si>
  <si>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</si>
  <si>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</si>
  <si>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</si>
  <si>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</si>
  <si>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</si>
  <si>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</si>
  <si>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</si>
  <si>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</si>
  <si>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</si>
  <si>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</si>
  <si>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</si>
  <si>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</si>
  <si>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</si>
  <si>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</si>
  <si>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</si>
  <si>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</si>
  <si>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</si>
  <si>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</si>
  <si>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</si>
  <si>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</si>
  <si>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</si>
  <si>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</si>
  <si>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</si>
  <si>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</si>
  <si>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</si>
  <si>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</si>
  <si>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</si>
  <si>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</si>
  <si>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</si>
  <si>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</si>
  <si>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</si>
  <si>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</si>
  <si>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</si>
  <si>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</si>
  <si>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</si>
  <si>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</si>
  <si>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</si>
  <si>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</si>
  <si>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</si>
  <si>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</si>
  <si>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</si>
  <si>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</si>
  <si>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</si>
  <si>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</si>
  <si>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</si>
  <si>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</si>
  <si>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</si>
  <si>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</si>
  <si>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</si>
  <si>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</si>
  <si>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</si>
  <si>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</si>
  <si>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</si>
  <si>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</si>
  <si>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</si>
  <si>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</si>
  <si>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</si>
  <si>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</si>
  <si>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</si>
  <si>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</si>
  <si>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</si>
  <si>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</si>
  <si>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</si>
  <si>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</si>
  <si>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</si>
  <si>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</si>
  <si>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</si>
  <si>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</si>
  <si>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</si>
  <si>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</si>
  <si>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</si>
  <si>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</si>
  <si>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</si>
  <si>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</si>
  <si>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</si>
  <si>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</si>
  <si>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</si>
  <si>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</si>
  <si>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</si>
  <si>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</si>
  <si>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</si>
  <si>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</si>
  <si>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</si>
  <si>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</si>
  <si>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</si>
  <si>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</si>
  <si>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</si>
  <si>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</si>
  <si>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</si>
  <si>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</si>
  <si>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</si>
  <si>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</si>
  <si>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</si>
  <si>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</si>
  <si>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</si>
  <si>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</si>
  <si>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</si>
  <si>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</si>
  <si>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</si>
  <si>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</si>
  <si>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</si>
  <si>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</si>
  <si>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</si>
  <si>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</si>
  <si>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</si>
  <si>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</si>
  <si>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</si>
  <si>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</si>
  <si>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</si>
  <si>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</si>
  <si>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</si>
  <si>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</si>
  <si>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</si>
  <si>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</si>
  <si>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</si>
  <si>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</si>
  <si>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</si>
  <si>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</si>
  <si>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</si>
  <si>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</si>
  <si>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</si>
  <si>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</si>
  <si>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</si>
  <si>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</si>
  <si>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</si>
  <si>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</si>
  <si>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</si>
  <si>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</si>
  <si>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</si>
  <si>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</si>
  <si>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</si>
  <si>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</si>
  <si>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</si>
  <si>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</si>
  <si>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</si>
  <si>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</si>
  <si>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</si>
  <si>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</si>
  <si>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</si>
  <si>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</si>
  <si>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</si>
  <si>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</si>
  <si>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</si>
  <si>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</si>
  <si>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</si>
  <si>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</si>
  <si>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</si>
  <si>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</si>
  <si>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</si>
  <si>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</si>
  <si>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</si>
  <si>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</si>
  <si>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</si>
  <si>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</si>
  <si>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</si>
  <si>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</si>
  <si>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</si>
  <si>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</si>
  <si>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</si>
  <si>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</si>
  <si>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</si>
  <si>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</si>
  <si>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</si>
  <si>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</si>
  <si>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</si>
  <si>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</si>
  <si>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</si>
  <si>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</si>
  <si>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</si>
  <si>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</si>
  <si>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</si>
  <si>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</si>
  <si>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</si>
  <si>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</si>
  <si>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</si>
  <si>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</si>
  <si>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</si>
  <si>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</si>
  <si>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</si>
  <si>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</si>
  <si>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</si>
  <si>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</si>
  <si>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</si>
  <si>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</si>
  <si>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</si>
  <si>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</si>
  <si>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</si>
  <si>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</si>
  <si>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</si>
  <si>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</si>
  <si>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</si>
  <si>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</si>
  <si>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</si>
  <si>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</si>
  <si>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</si>
  <si>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</si>
  <si>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</si>
  <si>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</si>
  <si>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</si>
  <si>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</si>
  <si>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</si>
  <si>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</si>
  <si>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</si>
  <si>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</si>
  <si>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</si>
  <si>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</si>
  <si>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</si>
  <si>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</si>
  <si>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</si>
  <si>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</si>
  <si>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</si>
  <si>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</si>
  <si>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</si>
  <si>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</si>
  <si>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</si>
  <si>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</si>
  <si>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</si>
  <si>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</si>
  <si>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</si>
  <si>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</si>
  <si>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</si>
  <si>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</si>
  <si>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</si>
  <si>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</si>
  <si>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</si>
  <si>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</si>
  <si>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</si>
  <si>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</si>
  <si>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</si>
  <si>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</si>
  <si>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</si>
  <si>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</si>
  <si>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</si>
  <si>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</si>
  <si>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</si>
  <si>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</si>
  <si>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</si>
  <si>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</si>
  <si>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</si>
  <si>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</si>
  <si>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</si>
  <si>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</si>
  <si>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</si>
  <si>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</si>
  <si>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</si>
  <si>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</si>
  <si>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</si>
  <si>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</si>
  <si>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</si>
  <si>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</si>
  <si>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</si>
  <si>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</si>
  <si>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</si>
  <si>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</si>
  <si>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</si>
  <si>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</si>
  <si>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</si>
  <si>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</si>
  <si>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</si>
  <si>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</si>
  <si>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</si>
  <si>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</si>
  <si>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</si>
  <si>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</si>
  <si>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</si>
  <si>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</si>
  <si>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</si>
  <si>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</si>
  <si>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</si>
  <si>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</si>
  <si>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</si>
  <si>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</si>
  <si>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</si>
  <si>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</si>
  <si>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</si>
  <si>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</si>
  <si>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</si>
  <si>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</si>
  <si>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</si>
  <si>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</si>
  <si>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</si>
  <si>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</si>
  <si>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</si>
  <si>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</si>
  <si>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</si>
  <si>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</si>
  <si>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</si>
  <si>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</si>
  <si>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</si>
  <si>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</si>
  <si>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</si>
  <si>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</si>
  <si>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</si>
  <si>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</si>
  <si>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</si>
  <si>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</si>
  <si>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</si>
  <si>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</si>
  <si>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</si>
  <si>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</si>
  <si>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</si>
  <si>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</si>
  <si>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</si>
  <si>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</si>
  <si>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</si>
  <si>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</si>
  <si>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</si>
  <si>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</si>
  <si>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</si>
  <si>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</si>
  <si>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</si>
  <si>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</si>
  <si>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</si>
  <si>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</si>
  <si>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</si>
  <si>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</si>
  <si>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</si>
  <si>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</si>
  <si>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</si>
  <si>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</si>
  <si>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</si>
  <si>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</si>
  <si>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</si>
  <si>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</si>
  <si>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</si>
  <si>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</si>
  <si>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</si>
  <si>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</si>
  <si>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</si>
  <si>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</si>
  <si>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</si>
  <si>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</si>
  <si>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</si>
  <si>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</si>
  <si>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</si>
  <si>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</si>
  <si>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</si>
  <si>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</si>
  <si>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</si>
  <si>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</si>
  <si>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</si>
  <si>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</si>
  <si>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</si>
  <si>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</si>
  <si>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</si>
  <si>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</si>
  <si>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</si>
  <si>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</si>
  <si>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</si>
  <si>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</si>
  <si>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</si>
  <si>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</si>
  <si>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</si>
  <si>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</si>
  <si>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</si>
  <si>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</si>
  <si>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</si>
  <si>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</si>
  <si>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</si>
  <si>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</si>
  <si>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</si>
  <si>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</si>
  <si>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</si>
  <si>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</si>
  <si>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</si>
  <si>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</si>
  <si>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</si>
  <si>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</si>
  <si>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</si>
  <si>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</si>
  <si>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</si>
  <si>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</si>
  <si>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</si>
  <si>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</si>
  <si>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</si>
  <si>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</si>
  <si>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</si>
  <si>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</si>
  <si>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</si>
  <si>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</si>
  <si>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</si>
  <si>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</si>
  <si>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</si>
  <si>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</si>
  <si>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</si>
  <si>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</si>
  <si>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</si>
  <si>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</si>
  <si>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</si>
  <si>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</si>
  <si>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</si>
  <si>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</si>
  <si>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</si>
  <si>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</si>
  <si>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</si>
  <si>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</si>
  <si>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</si>
  <si>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</si>
  <si>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</si>
  <si>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</si>
  <si>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</si>
  <si>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</si>
  <si>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</si>
  <si>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</si>
  <si>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</si>
  <si>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</si>
  <si>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</si>
  <si>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</si>
  <si>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</si>
  <si>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</si>
  <si>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</si>
  <si>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</si>
  <si>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</si>
  <si>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</si>
  <si>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</si>
  <si>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</si>
  <si>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</si>
  <si>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</si>
  <si>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</si>
  <si>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</si>
  <si>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</si>
  <si>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</si>
  <si>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</si>
  <si>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</si>
  <si>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</si>
  <si>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</si>
  <si>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</si>
  <si>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</si>
  <si>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</si>
  <si>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</si>
  <si>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</si>
  <si>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</si>
  <si>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</si>
  <si>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</si>
  <si>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</si>
  <si>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</si>
  <si>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</si>
  <si>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</si>
  <si>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</si>
  <si>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</si>
  <si>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</si>
  <si>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</si>
  <si>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</si>
  <si>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</si>
  <si>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</si>
  <si>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</si>
  <si>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</si>
  <si>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</si>
  <si>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</si>
  <si>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</si>
  <si>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</si>
  <si>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</si>
  <si>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</si>
  <si>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</si>
  <si>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</si>
  <si>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</si>
  <si>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</si>
  <si>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</si>
  <si>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</si>
  <si>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</si>
  <si>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</si>
  <si>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</si>
  <si>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</si>
  <si>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</si>
  <si>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</si>
  <si>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</si>
  <si>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</si>
  <si>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</si>
  <si>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</si>
  <si>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</si>
  <si>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</si>
  <si>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</si>
  <si>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</si>
  <si>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</si>
  <si>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</si>
  <si>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</si>
  <si>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</si>
  <si>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</si>
  <si>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</si>
  <si>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</si>
  <si>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</si>
  <si>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</si>
  <si>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</si>
  <si>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</si>
  <si>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</si>
  <si>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</si>
  <si>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</si>
  <si>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</si>
  <si>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</si>
  <si>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</si>
  <si>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</si>
  <si>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</si>
  <si>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</si>
  <si>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</si>
  <si>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</si>
  <si>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</si>
  <si>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</si>
  <si>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</si>
  <si>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</si>
  <si>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</si>
  <si>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</si>
  <si>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</si>
  <si>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</si>
  <si>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</si>
  <si>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</si>
  <si>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</si>
  <si>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</si>
  <si>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</si>
  <si>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</si>
  <si>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</si>
  <si>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</si>
  <si>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</si>
  <si>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</si>
  <si>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</si>
  <si>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</si>
  <si>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</si>
  <si>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</si>
  <si>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</si>
  <si>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</si>
  <si>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</si>
  <si>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</si>
  <si>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</si>
  <si>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</si>
  <si>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</si>
  <si>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</si>
  <si>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</si>
  <si>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</si>
  <si>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</si>
  <si>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</si>
  <si>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</si>
  <si>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</si>
  <si>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</si>
  <si>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</si>
  <si>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</si>
  <si>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</si>
  <si>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</si>
  <si>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</si>
  <si>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</si>
  <si>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</si>
  <si>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</si>
  <si>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</si>
  <si>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</si>
  <si>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</si>
  <si>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</si>
  <si>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</si>
  <si>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</si>
  <si>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</si>
  <si>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</si>
  <si>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</si>
  <si>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</si>
  <si>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</si>
  <si>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</si>
  <si>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</si>
  <si>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</si>
  <si>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</si>
  <si>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</si>
  <si>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</si>
  <si>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</si>
  <si>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</si>
  <si>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</si>
  <si>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</si>
  <si>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</si>
  <si>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</si>
  <si>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</si>
  <si>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</si>
  <si>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</si>
  <si>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</si>
  <si>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</si>
  <si>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</si>
  <si>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</si>
  <si>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</si>
  <si>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</si>
  <si>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</si>
  <si>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</si>
  <si>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</si>
  <si>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</si>
  <si>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</si>
  <si>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</si>
  <si>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</si>
  <si>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</si>
  <si>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</si>
  <si>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</si>
  <si>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</si>
  <si>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</si>
  <si>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</si>
  <si>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</si>
  <si>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</si>
  <si>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</si>
  <si>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</si>
  <si>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</si>
  <si>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</si>
  <si>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</si>
  <si>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</si>
  <si>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</si>
  <si>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</si>
  <si>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</si>
  <si>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</si>
  <si>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</si>
  <si>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</si>
  <si>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</si>
  <si>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</si>
  <si>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</si>
  <si>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</si>
  <si>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</si>
  <si>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</si>
  <si>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</si>
  <si>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</si>
  <si>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</si>
  <si>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</si>
  <si>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</si>
  <si>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</si>
  <si>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</si>
  <si>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</si>
  <si>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</si>
  <si>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</si>
  <si>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</si>
  <si>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</si>
  <si>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</si>
  <si>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</si>
  <si>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</si>
  <si>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</si>
  <si>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</si>
  <si>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</si>
  <si>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</si>
  <si>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</si>
  <si>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</si>
  <si>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</si>
  <si>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</si>
  <si>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</si>
  <si>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</si>
  <si>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</si>
  <si>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</si>
  <si>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</si>
  <si>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</si>
  <si>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</si>
  <si>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</si>
  <si>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</si>
  <si>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</si>
  <si>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</si>
  <si>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</si>
  <si>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</si>
  <si>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</si>
  <si>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</si>
  <si>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</si>
  <si>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</si>
  <si>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</si>
  <si>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</si>
  <si>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</si>
  <si>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</si>
  <si>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</si>
  <si>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</si>
  <si>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</si>
  <si>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</si>
  <si>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</si>
  <si>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</si>
  <si>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</si>
  <si>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</si>
  <si>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</si>
  <si>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</si>
  <si>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</si>
  <si>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</si>
  <si>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</si>
  <si>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</si>
  <si>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</si>
  <si>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</si>
  <si>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</si>
  <si>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</si>
  <si>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</si>
  <si>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</si>
  <si>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</si>
  <si>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</si>
  <si>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</si>
  <si>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</si>
  <si>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</si>
  <si>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</si>
  <si>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</si>
  <si>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</si>
  <si>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</si>
  <si>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</si>
  <si>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</si>
  <si>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</si>
  <si>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</si>
  <si>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</si>
  <si>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</si>
  <si>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</si>
  <si>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</si>
  <si>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</si>
  <si>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</si>
  <si>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</si>
  <si>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</si>
  <si>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</si>
  <si>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</si>
  <si>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</si>
  <si>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</si>
  <si>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</si>
  <si>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</si>
  <si>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</si>
  <si>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</si>
  <si>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</si>
  <si>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</si>
  <si>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</si>
  <si>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</si>
  <si>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</si>
  <si>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</si>
  <si>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</si>
  <si>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</si>
  <si>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</si>
  <si>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</si>
  <si>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</si>
  <si>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</si>
  <si>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</si>
  <si>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</si>
  <si>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</si>
  <si>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</si>
  <si>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</si>
  <si>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</si>
  <si>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</si>
  <si>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</si>
  <si>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</si>
  <si>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</si>
  <si>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</si>
  <si>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</si>
  <si>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</si>
  <si>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</si>
  <si>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</si>
  <si>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</si>
  <si>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</si>
  <si>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</si>
  <si>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</si>
  <si>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</si>
  <si>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</si>
  <si>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</si>
  <si>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</si>
  <si>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</si>
  <si>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</si>
  <si>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</si>
  <si>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</si>
  <si>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</si>
  <si>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</si>
  <si>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</si>
  <si>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</si>
  <si>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</si>
  <si>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</si>
  <si>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</si>
  <si>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</si>
  <si>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</si>
  <si>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</si>
  <si>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</si>
  <si>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</si>
  <si>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</si>
  <si>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</si>
  <si>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</si>
  <si>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</si>
  <si>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</si>
  <si>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</si>
  <si>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</si>
  <si>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</si>
  <si>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</si>
  <si>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</si>
  <si>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</si>
  <si>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</si>
  <si>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</si>
  <si>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</si>
  <si>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</si>
  <si>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</si>
  <si>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</si>
  <si>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</si>
  <si>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</si>
  <si>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</si>
  <si>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</si>
  <si>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</si>
  <si>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</si>
  <si>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</si>
  <si>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</si>
  <si>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</si>
  <si>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</si>
  <si>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</si>
  <si>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</si>
  <si>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</si>
  <si>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</si>
  <si>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</si>
  <si>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</si>
  <si>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</si>
  <si>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</si>
  <si>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</si>
  <si>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</si>
  <si>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</si>
  <si>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</si>
  <si>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</si>
  <si>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</si>
  <si>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</si>
  <si>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</si>
  <si>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</si>
  <si>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</si>
  <si>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</si>
  <si>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</si>
  <si>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</si>
  <si>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</si>
  <si>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</si>
  <si>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</si>
  <si>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</si>
  <si>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</si>
  <si>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</si>
  <si>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</si>
  <si>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</si>
  <si>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</si>
  <si>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</si>
  <si>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</si>
  <si>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</si>
  <si>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</si>
  <si>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</si>
  <si>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</si>
  <si>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</si>
  <si>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</si>
  <si>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</si>
  <si>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</si>
  <si>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</si>
  <si>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</si>
  <si>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</si>
  <si>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</si>
  <si>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</si>
  <si>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</si>
  <si>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</si>
  <si>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</si>
  <si>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</si>
  <si>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</si>
  <si>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</si>
  <si>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</si>
  <si>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</si>
  <si>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</si>
  <si>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</si>
  <si>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</si>
  <si>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</si>
  <si>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</si>
  <si>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</si>
  <si>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</si>
  <si>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</si>
  <si>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</si>
  <si>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</si>
  <si>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</si>
  <si>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</si>
  <si>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</si>
  <si>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</si>
  <si>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</si>
  <si>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</si>
  <si>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</si>
  <si>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</si>
  <si>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</si>
  <si>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</si>
  <si>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</si>
  <si>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</si>
  <si>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</si>
  <si>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</si>
  <si>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</si>
  <si>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</si>
  <si>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</si>
  <si>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</si>
  <si>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</si>
  <si>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</si>
  <si>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</si>
  <si>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</si>
  <si>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</si>
  <si>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</si>
  <si>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</si>
  <si>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</si>
  <si>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</si>
  <si>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</si>
  <si>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</si>
  <si>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</si>
  <si>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</si>
  <si>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</si>
  <si>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</si>
  <si>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</si>
  <si>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</si>
  <si>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</si>
  <si>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</si>
  <si>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</si>
  <si>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</si>
  <si>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</si>
  <si>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</si>
  <si>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</si>
  <si>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</si>
  <si>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</si>
  <si>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</si>
  <si>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</si>
  <si>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</si>
  <si>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</si>
  <si>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</si>
  <si>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</si>
  <si>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</si>
  <si>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</si>
  <si>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</si>
  <si>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</si>
  <si>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</si>
  <si>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</si>
  <si>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</si>
  <si>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</si>
  <si>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</si>
  <si>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</si>
  <si>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</si>
  <si>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</si>
  <si>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</si>
  <si>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</si>
  <si>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</si>
  <si>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</si>
  <si>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</si>
  <si>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</si>
  <si>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</si>
  <si>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</si>
  <si>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</si>
  <si>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</si>
  <si>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</si>
  <si>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</si>
  <si>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</si>
  <si>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</si>
  <si>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</si>
  <si>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</si>
  <si>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</si>
  <si>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</si>
  <si>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</si>
  <si>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</si>
  <si>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</si>
  <si>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</si>
  <si>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</si>
  <si>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</si>
  <si>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</si>
  <si>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</si>
  <si>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</si>
  <si>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</si>
  <si>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</si>
  <si>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</si>
  <si>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</si>
  <si>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</si>
  <si>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</si>
  <si>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</si>
  <si>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</si>
  <si>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</si>
  <si>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</si>
  <si>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</si>
  <si>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</si>
  <si>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</si>
  <si>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</si>
  <si>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</si>
  <si>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</si>
  <si>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</si>
  <si>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</si>
  <si>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</si>
  <si>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</si>
  <si>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</si>
  <si>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</si>
  <si>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</si>
  <si>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</si>
  <si>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</si>
  <si>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</si>
  <si>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</si>
  <si>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</si>
  <si>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</si>
  <si>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</si>
  <si>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</si>
  <si>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</si>
  <si>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</si>
  <si>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</si>
  <si>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</si>
  <si>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</si>
  <si>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</si>
  <si>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</si>
  <si>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</si>
  <si>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</si>
  <si>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</si>
  <si>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</si>
  <si>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</si>
  <si>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</si>
  <si>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</si>
  <si>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</si>
  <si>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</si>
  <si>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</si>
  <si>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</si>
  <si>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</si>
  <si>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</si>
  <si>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</si>
  <si>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</si>
  <si>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</si>
  <si>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</si>
  <si>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</si>
  <si>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</si>
  <si>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</si>
  <si>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</si>
  <si>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</si>
  <si>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</si>
  <si>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</si>
  <si>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</si>
  <si>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</si>
  <si>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</si>
  <si>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</si>
  <si>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</si>
  <si>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</si>
  <si>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</si>
  <si>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</si>
  <si>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</si>
  <si>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</si>
  <si>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</si>
  <si>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</si>
  <si>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</si>
  <si>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</si>
  <si>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</si>
  <si>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</si>
  <si>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</si>
  <si>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</si>
  <si>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</si>
  <si>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</si>
  <si>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</si>
  <si>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</si>
  <si>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</si>
  <si>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</si>
  <si>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</si>
  <si>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</si>
  <si>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</si>
  <si>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</si>
  <si>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</si>
  <si>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</si>
  <si>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</si>
  <si>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</si>
  <si>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</si>
  <si>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</si>
  <si>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</si>
  <si>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</si>
  <si>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</si>
  <si>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</si>
  <si>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</si>
  <si>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</si>
  <si>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</si>
  <si>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</si>
  <si>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</si>
  <si>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</si>
  <si>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</si>
  <si>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</si>
  <si>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</si>
  <si>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</si>
  <si>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</si>
  <si>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</si>
  <si>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</si>
  <si>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</si>
  <si>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</si>
  <si>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</si>
  <si>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</si>
  <si>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</si>
  <si>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</si>
  <si>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</si>
  <si>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</si>
  <si>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</si>
  <si>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</si>
  <si>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</si>
  <si>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</si>
  <si>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</si>
  <si>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</si>
  <si>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</si>
  <si>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</si>
  <si>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</si>
  <si>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</si>
  <si>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</si>
  <si>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</si>
  <si>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</si>
  <si>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</si>
  <si>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</si>
  <si>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</si>
  <si>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</si>
  <si>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</si>
  <si>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</si>
  <si>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</si>
  <si>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</si>
  <si>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</si>
  <si>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</si>
  <si>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</si>
  <si>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</si>
  <si>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</si>
  <si>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</si>
  <si>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</si>
  <si>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</si>
  <si>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</si>
  <si>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</si>
  <si>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</si>
  <si>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</si>
  <si>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</si>
  <si>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</si>
  <si>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</si>
  <si>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</si>
  <si>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</si>
  <si>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</si>
  <si>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</si>
  <si>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</si>
  <si>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</si>
  <si>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</si>
  <si>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</si>
  <si>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</si>
  <si>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</si>
  <si>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</si>
  <si>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</si>
  <si>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</si>
  <si>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</si>
  <si>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</si>
  <si>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</si>
  <si>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</si>
  <si>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</si>
  <si>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</si>
  <si>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</si>
  <si>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</si>
  <si>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</si>
  <si>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</si>
  <si>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</si>
  <si>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</si>
  <si>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</si>
  <si>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</si>
  <si>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</si>
  <si>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</si>
  <si>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</si>
  <si>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</si>
  <si>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</si>
  <si>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</si>
  <si>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</si>
  <si>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</si>
  <si>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</si>
  <si>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</si>
  <si>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</si>
  <si>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</si>
  <si>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</si>
  <si>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</si>
  <si>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</si>
  <si>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</si>
  <si>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</si>
  <si>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</si>
  <si>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</si>
  <si>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</si>
  <si>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</si>
  <si>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</si>
  <si>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</si>
  <si>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</si>
  <si>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</si>
  <si>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</si>
  <si>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</si>
  <si>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</si>
  <si>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</si>
  <si>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</si>
  <si>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</si>
  <si>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</si>
  <si>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</si>
  <si>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</si>
  <si>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</si>
  <si>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</si>
  <si>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</si>
  <si>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</si>
  <si>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</si>
  <si>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</si>
  <si>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</si>
  <si>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</si>
  <si>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</si>
  <si>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</si>
  <si>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</si>
  <si>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</si>
  <si>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</si>
  <si>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</si>
  <si>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</si>
  <si>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</si>
  <si>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</si>
  <si>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</si>
  <si>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</si>
  <si>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</si>
  <si>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</si>
  <si>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</si>
  <si>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</si>
  <si>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</si>
  <si>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</si>
  <si>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</si>
  <si>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</si>
  <si>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</si>
  <si>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</si>
  <si>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</si>
  <si>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</si>
  <si>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</si>
  <si>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</si>
  <si>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</si>
  <si>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</si>
  <si>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</si>
  <si>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</si>
  <si>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</si>
  <si>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</si>
  <si>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</si>
  <si>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</si>
  <si>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</si>
  <si>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</si>
  <si>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</si>
  <si>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</si>
  <si>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</si>
  <si>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</si>
  <si>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</si>
  <si>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</si>
  <si>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</si>
  <si>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</si>
  <si>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</si>
  <si>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</si>
  <si>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</si>
  <si>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</si>
  <si>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</si>
  <si>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</si>
  <si>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</si>
  <si>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</si>
  <si>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</si>
  <si>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</si>
  <si>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</si>
  <si>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</si>
  <si>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</si>
  <si>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</si>
  <si>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</si>
  <si>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</si>
  <si>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</si>
  <si>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</si>
  <si>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</si>
  <si>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</si>
  <si>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</si>
  <si>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</si>
  <si>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</si>
  <si>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</si>
  <si>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</si>
  <si>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</si>
  <si>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</si>
  <si>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</si>
  <si>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</si>
  <si>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</si>
  <si>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</si>
  <si>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</si>
  <si>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</si>
  <si>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</si>
  <si>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</si>
  <si>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</si>
  <si>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</si>
  <si>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</si>
  <si>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</si>
  <si>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</si>
  <si>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</si>
  <si>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</si>
  <si>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</si>
  <si>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</si>
  <si>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</si>
  <si>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</si>
  <si>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</si>
  <si>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</si>
  <si>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</si>
  <si>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</si>
  <si>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</si>
  <si>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</si>
  <si>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</si>
  <si>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</si>
  <si>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</si>
  <si>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</si>
  <si>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</si>
  <si>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</si>
  <si>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</si>
  <si>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</si>
  <si>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</si>
  <si>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</si>
  <si>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</si>
  <si>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</si>
  <si>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</si>
  <si>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</si>
  <si>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</si>
  <si>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</si>
  <si>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</si>
  <si>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</si>
  <si>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</si>
  <si>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</si>
  <si>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</si>
  <si>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</si>
  <si>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</si>
  <si>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</si>
  <si>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</si>
  <si>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</si>
  <si>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</si>
  <si>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</si>
  <si>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</si>
  <si>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</si>
  <si>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</si>
  <si>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</si>
  <si>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</si>
  <si>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</si>
  <si>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</si>
  <si>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</si>
  <si>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</si>
  <si>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</si>
  <si>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</si>
  <si>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</si>
  <si>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</si>
  <si>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</si>
  <si>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</si>
  <si>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</si>
  <si>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</si>
  <si>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</si>
  <si>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</si>
  <si>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</si>
  <si>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</si>
  <si>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</si>
  <si>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</si>
  <si>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</si>
  <si>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</si>
  <si>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</si>
  <si>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</si>
  <si>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</si>
  <si>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</si>
  <si>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</si>
  <si>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</si>
  <si>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</si>
  <si>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</si>
  <si>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</si>
  <si>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</si>
  <si>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</si>
  <si>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</si>
  <si>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</si>
  <si>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</si>
  <si>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</si>
  <si>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</si>
  <si>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</si>
  <si>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</si>
  <si>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</si>
  <si>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</si>
  <si>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</si>
  <si>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</si>
  <si>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</si>
  <si>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</si>
  <si>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</si>
  <si>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</si>
  <si>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</si>
  <si>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</si>
  <si>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</si>
  <si>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</si>
  <si>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</si>
  <si>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</si>
  <si>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</si>
  <si>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</si>
  <si>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</si>
  <si>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</si>
  <si>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</si>
  <si>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</si>
  <si>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</si>
  <si>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</si>
  <si>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</si>
  <si>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</si>
  <si>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</si>
  <si>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</si>
  <si>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</si>
  <si>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</si>
  <si>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</si>
  <si>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</si>
  <si>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</si>
  <si>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</si>
  <si>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</si>
  <si>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</si>
  <si>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</si>
  <si>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</si>
  <si>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</si>
  <si>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</si>
  <si>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</si>
  <si>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</si>
  <si>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</si>
  <si>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</si>
  <si>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</si>
  <si>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</si>
  <si>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</si>
  <si>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</si>
  <si>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</si>
  <si>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</si>
  <si>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</si>
  <si>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</si>
  <si>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</si>
  <si>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</si>
  <si>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</si>
  <si>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</si>
  <si>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</si>
  <si>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</si>
  <si>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</si>
  <si>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</si>
  <si>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</si>
  <si>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</si>
  <si>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</si>
  <si>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</si>
  <si>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</si>
  <si>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</si>
  <si>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</si>
  <si>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</si>
  <si>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</si>
  <si>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</si>
  <si>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</si>
  <si>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</si>
  <si>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</si>
  <si>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</si>
  <si>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</si>
  <si>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</si>
  <si>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</si>
  <si>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</si>
  <si>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</si>
  <si>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</si>
  <si>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</si>
  <si>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</si>
  <si>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</si>
  <si>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</si>
  <si>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</si>
  <si>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</si>
  <si>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</si>
  <si>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</si>
  <si>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</si>
  <si>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</si>
  <si>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</si>
  <si>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</si>
  <si>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</si>
  <si>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</si>
  <si>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</si>
  <si>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</si>
  <si>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</si>
  <si>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</si>
  <si>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</si>
  <si>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</si>
  <si>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</si>
  <si>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</si>
  <si>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</si>
  <si>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</si>
  <si>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</si>
  <si>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</si>
  <si>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</si>
  <si>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</si>
  <si>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</si>
  <si>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</si>
  <si>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</si>
  <si>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</si>
  <si>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</si>
  <si>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</si>
  <si>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</si>
  <si>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</si>
  <si>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</si>
  <si>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</si>
  <si>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</si>
  <si>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</si>
  <si>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</si>
  <si>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</si>
  <si>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</si>
  <si>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</si>
  <si>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</si>
  <si>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</si>
  <si>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</si>
  <si>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</si>
  <si>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</si>
  <si>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</si>
  <si>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</si>
  <si>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</si>
  <si>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</si>
  <si>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</si>
  <si>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</si>
  <si>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</si>
  <si>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</si>
  <si>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</si>
  <si>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</si>
  <si>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</si>
  <si>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</si>
  <si>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</si>
  <si>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</si>
  <si>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</si>
  <si>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</si>
  <si>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</si>
  <si>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</si>
  <si>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</si>
  <si>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</si>
  <si>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</si>
  <si>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</si>
  <si>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</si>
  <si>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</si>
  <si>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</si>
  <si>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</si>
  <si>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</si>
  <si>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</si>
  <si>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</si>
  <si>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</si>
  <si>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</si>
  <si>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</si>
  <si>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</si>
  <si>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</si>
  <si>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</si>
  <si>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</si>
  <si>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</si>
  <si>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</si>
  <si>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</si>
  <si>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</si>
  <si>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</si>
  <si>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</si>
  <si>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</si>
  <si>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</si>
  <si>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</si>
  <si>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</si>
  <si>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</si>
  <si>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</si>
  <si>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</si>
  <si>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</si>
  <si>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</si>
  <si>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</si>
  <si>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</si>
  <si>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</si>
  <si>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</si>
  <si>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</si>
  <si>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</si>
  <si>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</si>
  <si>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</si>
  <si>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</si>
  <si>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</si>
  <si>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</si>
  <si>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</si>
  <si>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</si>
  <si>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</si>
  <si>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</si>
  <si>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</si>
  <si>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</si>
  <si>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</si>
  <si>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</si>
  <si>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</si>
  <si>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</si>
  <si>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</si>
  <si>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</si>
  <si>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</si>
  <si>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</si>
  <si>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</si>
  <si>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</si>
  <si>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</si>
  <si>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</si>
  <si>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</si>
  <si>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</si>
  <si>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</si>
  <si>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</si>
  <si>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</si>
  <si>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</si>
  <si>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</si>
  <si>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</si>
  <si>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</si>
  <si>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</si>
  <si>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</si>
  <si>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</si>
  <si>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</si>
  <si>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</si>
  <si>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</si>
  <si>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</si>
  <si>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</si>
  <si>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</si>
  <si>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</si>
  <si>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</si>
  <si>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</si>
  <si>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</si>
  <si>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</si>
  <si>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</si>
  <si>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</si>
  <si>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</si>
  <si>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</si>
  <si>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</si>
  <si>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</si>
  <si>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</si>
  <si>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</si>
  <si>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</si>
  <si>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</si>
  <si>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</si>
  <si>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</si>
  <si>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</si>
  <si>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</si>
  <si>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</si>
  <si>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</si>
  <si>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</si>
  <si>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</si>
  <si>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</si>
  <si>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</si>
  <si>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</si>
  <si>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</si>
  <si>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</si>
  <si>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</si>
  <si>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</si>
  <si>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</si>
  <si>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</si>
  <si>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</si>
  <si>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</si>
  <si>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</si>
  <si>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</si>
  <si>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</si>
  <si>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</si>
  <si>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</si>
  <si>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</si>
  <si>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</si>
  <si>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</si>
  <si>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</si>
  <si>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</si>
  <si>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</si>
  <si>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</si>
  <si>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</si>
  <si>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</si>
  <si>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</si>
  <si>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</si>
  <si>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</si>
  <si>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</si>
  <si>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</si>
  <si>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</si>
  <si>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</si>
  <si>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</si>
  <si>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</si>
  <si>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</si>
  <si>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</si>
  <si>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</si>
  <si>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</si>
  <si>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</si>
  <si>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</si>
  <si>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</si>
  <si>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</si>
  <si>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</si>
  <si>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</si>
  <si>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</si>
  <si>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</si>
  <si>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</si>
  <si>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</si>
  <si>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</si>
  <si>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</si>
  <si>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</si>
  <si>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</si>
  <si>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</si>
  <si>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</si>
  <si>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</si>
  <si>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</si>
  <si>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</si>
  <si>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</si>
  <si>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</si>
  <si>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</si>
  <si>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</si>
  <si>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</si>
  <si>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</si>
  <si>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</si>
  <si>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</si>
  <si>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</si>
  <si>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</si>
  <si>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</si>
  <si>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</si>
  <si>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</si>
  <si>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</si>
  <si>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</si>
  <si>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</si>
  <si>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</si>
  <si>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</si>
  <si>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</si>
  <si>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</si>
  <si>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</si>
  <si>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</si>
  <si>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</si>
  <si>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</si>
  <si>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</si>
  <si>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</si>
  <si>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</si>
  <si>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</si>
  <si>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</si>
  <si>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</si>
  <si>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</si>
  <si>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</si>
  <si>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</si>
  <si>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</si>
  <si>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</si>
  <si>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</si>
  <si>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</si>
  <si>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</si>
  <si>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</si>
  <si>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</si>
  <si>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</si>
  <si>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</si>
  <si>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</si>
  <si>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</si>
  <si>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</si>
  <si>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</si>
  <si>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</si>
  <si>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</si>
  <si>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</si>
  <si>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</si>
  <si>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</si>
  <si>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</si>
  <si>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</si>
  <si>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</si>
  <si>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</si>
  <si>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</si>
  <si>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</si>
  <si>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</si>
  <si>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</si>
  <si>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</si>
  <si>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</si>
  <si>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</si>
  <si>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</si>
  <si>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</si>
  <si>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</si>
  <si>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</si>
  <si>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</si>
  <si>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</si>
  <si>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</si>
  <si>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</si>
  <si>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</si>
  <si>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</si>
  <si>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</si>
  <si>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</si>
  <si>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</si>
  <si>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</si>
  <si>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</si>
  <si>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</si>
  <si>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</si>
  <si>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</si>
  <si>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</si>
  <si>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</si>
  <si>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</si>
  <si>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</si>
  <si>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</si>
  <si>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</si>
  <si>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</si>
  <si>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</si>
  <si>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</si>
  <si>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</si>
  <si>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</si>
  <si>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</si>
  <si>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</si>
  <si>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</si>
  <si>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</si>
  <si>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</si>
  <si>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</si>
  <si>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</si>
  <si>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</si>
  <si>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</si>
  <si>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</si>
  <si>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</si>
  <si>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</si>
  <si>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</si>
  <si>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</si>
  <si>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</si>
  <si>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</si>
  <si>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</si>
  <si>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</si>
  <si>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</si>
  <si>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</si>
  <si>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</si>
  <si>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</si>
  <si>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</si>
  <si>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</si>
  <si>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</si>
  <si>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</si>
  <si>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</si>
  <si>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</si>
  <si>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</si>
  <si>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</si>
  <si>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</si>
  <si>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</si>
  <si>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</si>
  <si>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</si>
  <si>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</si>
  <si>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</si>
  <si>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</si>
  <si>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</si>
  <si>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</si>
  <si>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</si>
  <si>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</si>
  <si>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</si>
  <si>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</si>
  <si>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</si>
  <si>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</si>
  <si>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</si>
  <si>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</si>
  <si>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</si>
  <si>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</si>
  <si>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</si>
  <si>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</si>
  <si>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</si>
  <si>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</si>
  <si>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</si>
  <si>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</si>
  <si>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</si>
  <si>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</si>
  <si>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</si>
  <si>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</si>
  <si>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</si>
  <si>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</si>
  <si>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</si>
  <si>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</si>
  <si>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</si>
  <si>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</si>
  <si>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</si>
  <si>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</si>
  <si>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</si>
  <si>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</si>
  <si>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</si>
  <si>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</si>
  <si>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</si>
  <si>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</si>
  <si>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</si>
  <si>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</si>
  <si>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</si>
  <si>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</si>
  <si>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</si>
  <si>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</si>
  <si>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</si>
  <si>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</si>
  <si>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</si>
  <si>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</si>
  <si>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</si>
  <si>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</si>
  <si>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</si>
  <si>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</si>
  <si>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</si>
  <si>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</si>
  <si>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</si>
  <si>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</si>
  <si>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</si>
  <si>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</si>
  <si>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</si>
  <si>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</si>
  <si>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</si>
  <si>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</si>
  <si>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</si>
  <si>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</si>
  <si>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</si>
  <si>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</si>
  <si>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</si>
  <si>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</si>
  <si>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</si>
  <si>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</si>
  <si>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</si>
  <si>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</si>
  <si>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</si>
  <si>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</si>
  <si>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</si>
  <si>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</si>
  <si>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</si>
  <si>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</si>
  <si>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</si>
  <si>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</si>
  <si>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</si>
  <si>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</si>
  <si>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</si>
  <si>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</si>
  <si>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</si>
  <si>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</si>
  <si>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</si>
  <si>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</si>
  <si>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</si>
  <si>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</si>
  <si>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</si>
  <si>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</si>
  <si>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</si>
  <si>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</si>
  <si>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</si>
  <si>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</si>
  <si>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</si>
  <si>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</si>
  <si>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</si>
  <si>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</si>
  <si>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</si>
  <si>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</si>
  <si>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</si>
  <si>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</si>
  <si>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</si>
  <si>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</si>
  <si>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</si>
  <si>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</si>
  <si>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</si>
  <si>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</si>
  <si>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</si>
  <si>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</si>
  <si>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</si>
  <si>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</si>
  <si>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</si>
  <si>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</si>
  <si>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</si>
  <si>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</si>
  <si>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</si>
  <si>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</si>
  <si>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</si>
  <si>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</si>
  <si>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</si>
  <si>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</si>
  <si>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</si>
  <si>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</si>
  <si>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</si>
  <si>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</si>
  <si>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</si>
  <si>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</si>
  <si>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</si>
  <si>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</si>
  <si>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</si>
  <si>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</si>
  <si>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</si>
  <si>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</si>
  <si>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</si>
  <si>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</si>
  <si>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</si>
  <si>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</si>
  <si>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</si>
  <si>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</si>
  <si>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</si>
  <si>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</si>
  <si>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</si>
  <si>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</si>
  <si>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</si>
  <si>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</si>
  <si>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</si>
  <si>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</si>
  <si>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</si>
  <si>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</si>
  <si>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</si>
  <si>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</si>
  <si>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</si>
  <si>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</si>
  <si>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</si>
  <si>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</si>
  <si>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</si>
  <si>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</si>
  <si>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</si>
  <si>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</si>
  <si>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</si>
  <si>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</si>
  <si>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</si>
  <si>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</si>
  <si>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</si>
  <si>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</si>
  <si>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</si>
  <si>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</si>
  <si>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</si>
  <si>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</si>
  <si>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</si>
  <si>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</si>
  <si>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</si>
  <si>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</si>
  <si>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</si>
  <si>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</si>
  <si>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</si>
  <si>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</si>
  <si>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</si>
  <si>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</si>
  <si>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</si>
  <si>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</si>
  <si>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</si>
  <si>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</si>
  <si>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</si>
  <si>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</si>
  <si>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</si>
  <si>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</si>
  <si>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</si>
  <si>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</si>
  <si>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</si>
  <si>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</si>
  <si>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</si>
  <si>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</si>
  <si>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</si>
  <si>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</si>
  <si>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</si>
  <si>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</si>
  <si>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</si>
  <si>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</si>
  <si>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</si>
  <si>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</si>
  <si>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</si>
  <si>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</si>
  <si>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</si>
  <si>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</si>
  <si>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</si>
  <si>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</si>
  <si>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</si>
  <si>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</si>
  <si>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</si>
  <si>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</si>
  <si>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</si>
  <si>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</si>
  <si>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</si>
  <si>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</si>
  <si>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</si>
  <si>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</si>
  <si>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</si>
  <si>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</si>
  <si>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</si>
  <si>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</si>
  <si>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</si>
  <si>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</si>
  <si>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</si>
  <si>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</si>
  <si>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</si>
  <si>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</si>
  <si>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</si>
  <si>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</si>
  <si>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</si>
  <si>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</si>
  <si>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</si>
  <si>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</si>
  <si>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</si>
  <si>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</si>
  <si>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</si>
  <si>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</si>
  <si>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</si>
  <si>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</si>
  <si>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</si>
  <si>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</si>
  <si>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</si>
  <si>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</si>
  <si>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</si>
  <si>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</si>
  <si>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</si>
  <si>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</si>
  <si>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</si>
  <si>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</si>
  <si>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</si>
  <si>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</si>
  <si>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</si>
  <si>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</si>
  <si>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</si>
  <si>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</si>
  <si>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</si>
  <si>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</si>
  <si>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</si>
  <si>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</si>
  <si>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</si>
  <si>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</si>
  <si>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</si>
  <si>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</si>
  <si>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</si>
  <si>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</si>
  <si>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</si>
  <si>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</si>
  <si>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</si>
  <si>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</si>
  <si>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</si>
  <si>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</si>
  <si>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</si>
  <si>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</si>
  <si>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</si>
  <si>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</si>
  <si>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</si>
  <si>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</si>
  <si>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</si>
  <si>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</si>
  <si>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</si>
  <si>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</si>
  <si>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</si>
  <si>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</si>
  <si>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</si>
  <si>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</si>
  <si>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</si>
  <si>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</si>
  <si>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</si>
  <si>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</si>
  <si>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</si>
  <si>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</si>
  <si>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</si>
  <si>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</si>
  <si>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</si>
  <si>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</si>
  <si>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</si>
  <si>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</si>
  <si>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</si>
  <si>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</si>
  <si>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</si>
  <si>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</si>
  <si>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</si>
  <si>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</si>
  <si>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</si>
  <si>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</si>
  <si>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</si>
  <si>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</si>
  <si>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</si>
  <si>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</si>
  <si>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</si>
  <si>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</si>
  <si>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</si>
  <si>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</si>
  <si>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</si>
  <si>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</si>
  <si>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</si>
  <si>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</si>
  <si>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</si>
  <si>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</si>
  <si>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</si>
  <si>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</si>
  <si>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</si>
  <si>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</si>
  <si>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</si>
  <si>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</si>
  <si>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</si>
  <si>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</si>
  <si>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</si>
  <si>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</si>
  <si>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</si>
  <si>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</si>
  <si>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</si>
  <si>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</si>
  <si>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</si>
  <si>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</si>
  <si>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</si>
  <si>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</si>
  <si>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</si>
  <si>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</si>
  <si>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</si>
  <si>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</si>
  <si>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</si>
  <si>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</si>
  <si>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</si>
  <si>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</si>
  <si>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</si>
  <si>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</si>
  <si>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</si>
  <si>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</si>
  <si>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</si>
  <si>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</si>
  <si>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</si>
  <si>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</si>
  <si>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</si>
  <si>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</si>
  <si>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</si>
  <si>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</si>
  <si>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</si>
  <si>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</si>
  <si>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</si>
  <si>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</si>
  <si>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</si>
  <si>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</si>
  <si>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</si>
  <si>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</si>
  <si>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</si>
  <si>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</si>
  <si>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</si>
  <si>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</si>
  <si>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</si>
  <si>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</si>
  <si>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</si>
  <si>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</si>
  <si>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</si>
  <si>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</si>
  <si>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</si>
  <si>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</si>
  <si>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</si>
  <si>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</si>
  <si>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</si>
  <si>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</si>
  <si>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</si>
  <si>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</si>
  <si>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</si>
  <si>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</si>
  <si>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</si>
  <si>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</si>
  <si>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</si>
  <si>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</si>
  <si>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</si>
  <si>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</si>
  <si>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</si>
  <si>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</si>
  <si>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</si>
  <si>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</si>
  <si>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</si>
  <si>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</si>
  <si>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</si>
  <si>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</si>
  <si>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</si>
  <si>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</si>
  <si>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</si>
  <si>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</si>
  <si>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</si>
  <si>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</si>
  <si>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</si>
  <si>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</si>
  <si>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</si>
  <si>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</si>
  <si>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</si>
  <si>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</si>
  <si>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</si>
  <si>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</si>
  <si>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</si>
  <si>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</si>
  <si>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</si>
  <si>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</si>
  <si>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</si>
  <si>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</si>
  <si>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</si>
  <si>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</si>
  <si>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</si>
  <si>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</si>
  <si>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</si>
  <si>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</si>
  <si>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</si>
  <si>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</si>
  <si>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</si>
  <si>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</si>
  <si>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</si>
  <si>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</si>
  <si>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</si>
  <si>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</si>
  <si>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</si>
  <si>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</si>
  <si>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</si>
  <si>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</si>
  <si>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</si>
  <si>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</si>
  <si>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</si>
  <si>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</si>
  <si>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</si>
  <si>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</si>
  <si>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</si>
  <si>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</si>
  <si>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</si>
  <si>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</si>
  <si>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</si>
  <si>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</si>
  <si>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</si>
  <si>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</si>
  <si>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</si>
  <si>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</si>
  <si>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</si>
  <si>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</si>
  <si>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</si>
  <si>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</si>
  <si>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</si>
  <si>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</si>
  <si>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</si>
  <si>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</si>
  <si>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</si>
  <si>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</si>
  <si>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</si>
  <si>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</si>
  <si>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</si>
  <si>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</si>
  <si>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</si>
  <si>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</si>
  <si>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</si>
  <si>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</si>
  <si>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</si>
  <si>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</si>
  <si>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</si>
  <si>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</si>
  <si>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</si>
  <si>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</si>
  <si>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</si>
  <si>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</si>
  <si>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</si>
  <si>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</si>
  <si>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</si>
  <si>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</si>
  <si>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</si>
  <si>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</si>
  <si>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</si>
  <si>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</si>
  <si>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</si>
  <si>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</si>
  <si>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</si>
  <si>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</si>
  <si>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</si>
  <si>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</si>
  <si>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</si>
  <si>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</si>
  <si>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</si>
  <si>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</si>
  <si>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</si>
  <si>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</si>
  <si>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</si>
  <si>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</si>
  <si>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</si>
  <si>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</si>
  <si>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</si>
  <si>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</si>
  <si>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</si>
  <si>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</si>
  <si>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</si>
  <si>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</si>
  <si>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</si>
  <si>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</si>
  <si>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</si>
  <si>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</si>
  <si>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</si>
  <si>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</si>
  <si>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</si>
  <si>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</si>
  <si>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</si>
  <si>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</si>
  <si>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</si>
  <si>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</si>
  <si>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</si>
  <si>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</si>
  <si>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</si>
  <si>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</si>
  <si>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</si>
  <si>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</si>
  <si>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</si>
  <si>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</si>
  <si>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</si>
  <si>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</si>
  <si>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</si>
  <si>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</si>
  <si>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</si>
  <si>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</si>
  <si>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</si>
  <si>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</si>
  <si>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</si>
  <si>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</si>
  <si>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</si>
  <si>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</si>
  <si>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</si>
  <si>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</si>
  <si>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</si>
  <si>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</si>
  <si>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</si>
  <si>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</si>
  <si>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</si>
  <si>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</si>
  <si>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</si>
  <si>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</si>
  <si>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</si>
  <si>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</si>
  <si>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</si>
  <si>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</si>
  <si>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</si>
  <si>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</si>
  <si>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</si>
  <si>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</si>
  <si>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</si>
  <si>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</si>
  <si>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</si>
  <si>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</si>
  <si>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</si>
  <si>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</si>
  <si>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</si>
  <si>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</si>
  <si>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</si>
  <si>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</si>
  <si>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</si>
  <si>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</si>
  <si>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</si>
  <si>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</si>
  <si>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</si>
  <si>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</si>
  <si>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</si>
  <si>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</si>
  <si>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</si>
  <si>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</si>
  <si>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</si>
  <si>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</si>
  <si>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</si>
  <si>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</si>
  <si>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</si>
  <si>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</si>
  <si>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</si>
  <si>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</si>
  <si>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</si>
  <si>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</si>
  <si>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</si>
  <si>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</si>
  <si>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</si>
  <si>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</si>
  <si>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</si>
  <si>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</si>
  <si>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</si>
  <si>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</si>
  <si>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</si>
  <si>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</si>
  <si>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</si>
  <si>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</si>
  <si>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</si>
  <si>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</si>
  <si>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</si>
  <si>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</si>
  <si>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</si>
  <si>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</si>
  <si>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</si>
  <si>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</si>
  <si>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</si>
  <si>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</si>
  <si>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</si>
  <si>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</si>
  <si>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</si>
  <si>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</si>
  <si>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</si>
  <si>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</si>
  <si>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</si>
  <si>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</si>
  <si>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</si>
  <si>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</si>
  <si>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</si>
  <si>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</si>
  <si>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</si>
  <si>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</si>
  <si>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</si>
  <si>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</si>
  <si>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</si>
  <si>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</si>
  <si>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</si>
  <si>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</si>
  <si>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</si>
  <si>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</si>
  <si>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</si>
  <si>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</si>
  <si>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</si>
  <si>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</si>
  <si>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</si>
  <si>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</si>
  <si>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</si>
  <si>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</si>
  <si>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</si>
  <si>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</si>
  <si>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</si>
  <si>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</si>
  <si>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</si>
  <si>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</si>
  <si>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</si>
  <si>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</si>
  <si>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</si>
  <si>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</si>
  <si>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</si>
  <si>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</si>
  <si>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</si>
  <si>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</si>
  <si>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</si>
  <si>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</si>
  <si>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</si>
  <si>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</si>
  <si>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</si>
  <si>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</si>
  <si>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</si>
  <si>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</si>
  <si>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</si>
  <si>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</si>
  <si>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</si>
  <si>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</si>
  <si>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</si>
  <si>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</si>
  <si>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</si>
  <si>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</si>
  <si>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</si>
  <si>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</si>
  <si>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</si>
  <si>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</si>
  <si>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</si>
  <si>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</si>
  <si>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</si>
  <si>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</si>
  <si>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</si>
  <si>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</si>
  <si>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</si>
  <si>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</si>
  <si>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</si>
  <si>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</si>
  <si>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</si>
  <si>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</si>
  <si>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</si>
  <si>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</si>
  <si>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</si>
  <si>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</si>
  <si>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</si>
  <si>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</si>
  <si>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</si>
  <si>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</si>
  <si>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</si>
  <si>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</si>
  <si>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</si>
  <si>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</si>
  <si>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</si>
  <si>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</si>
  <si>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</si>
  <si>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</si>
  <si>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</si>
  <si>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</si>
  <si>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</si>
  <si>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</si>
  <si>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</si>
  <si>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</si>
  <si>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</si>
  <si>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</si>
  <si>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</si>
  <si>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</si>
  <si>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</si>
  <si>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</si>
  <si>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</si>
  <si>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</si>
  <si>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</si>
  <si>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</si>
  <si>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</si>
  <si>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</si>
  <si>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</si>
  <si>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</si>
  <si>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</si>
  <si>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</si>
  <si>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</si>
  <si>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</si>
  <si>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</si>
  <si>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</si>
  <si>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</si>
  <si>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</si>
  <si>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</si>
  <si>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</si>
  <si>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</si>
  <si>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</si>
  <si>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</si>
  <si>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</si>
  <si>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</si>
  <si>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</si>
  <si>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</si>
  <si>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</si>
  <si>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</si>
  <si>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</si>
  <si>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</si>
  <si>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</si>
  <si>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</si>
  <si>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</si>
  <si>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</si>
  <si>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</si>
  <si>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</si>
  <si>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</si>
  <si>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</si>
  <si>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</si>
  <si>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</si>
  <si>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</si>
  <si>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</si>
  <si>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</si>
  <si>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</si>
  <si>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</si>
  <si>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</si>
  <si>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</si>
  <si>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</si>
  <si>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</si>
  <si>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</si>
  <si>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</si>
  <si>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</si>
  <si>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</si>
  <si>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</si>
  <si>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</si>
  <si>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</si>
  <si>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</si>
  <si>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</si>
  <si>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</si>
  <si>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</si>
  <si>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</si>
  <si>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</si>
  <si>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</si>
  <si>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</si>
  <si>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</si>
  <si>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</si>
  <si>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</si>
  <si>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</si>
  <si>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</si>
  <si>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</si>
  <si>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</si>
  <si>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</si>
  <si>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</si>
  <si>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</si>
  <si>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</si>
  <si>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</si>
  <si>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</si>
  <si>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</si>
  <si>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</si>
  <si>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</si>
  <si>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</si>
  <si>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</si>
  <si>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</si>
  <si>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</si>
  <si>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</si>
  <si>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</si>
  <si>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</si>
  <si>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</si>
  <si>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</si>
  <si>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</si>
  <si>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</si>
  <si>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</si>
  <si>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</si>
  <si>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</si>
  <si>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</si>
  <si>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</si>
  <si>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</si>
  <si>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</si>
  <si>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</si>
  <si>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</si>
  <si>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</si>
  <si>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</si>
  <si>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</si>
  <si>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</si>
  <si>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</si>
  <si>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</si>
  <si>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</si>
  <si>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</si>
  <si>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</si>
  <si>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</si>
  <si>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</si>
  <si>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</si>
  <si>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</si>
  <si>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</si>
  <si>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</si>
  <si>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</si>
  <si>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</si>
  <si>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</si>
  <si>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</si>
  <si>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</si>
  <si>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</si>
  <si>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</si>
  <si>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</si>
  <si>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</si>
  <si>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</si>
  <si>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</si>
  <si>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</si>
  <si>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</si>
  <si>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</si>
  <si>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</si>
  <si>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</si>
  <si>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</si>
  <si>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</si>
  <si>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</si>
  <si>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</si>
  <si>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</si>
  <si>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</si>
  <si>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</si>
  <si>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</si>
  <si>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</si>
  <si>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</si>
  <si>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</si>
  <si>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</si>
  <si>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</si>
  <si>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</si>
  <si>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</si>
  <si>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</si>
  <si>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</si>
  <si>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</si>
  <si>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</si>
  <si>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</si>
  <si>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</si>
  <si>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</si>
  <si>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</si>
  <si>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</si>
  <si>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</si>
  <si>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</si>
  <si>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</si>
  <si>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</si>
  <si>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</si>
  <si>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</si>
  <si>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</si>
  <si>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</si>
  <si>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</si>
  <si>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</si>
  <si>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</si>
  <si>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</si>
  <si>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</si>
  <si>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</si>
  <si>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</si>
  <si>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</si>
  <si>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</si>
  <si>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</si>
  <si>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</si>
  <si>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</si>
  <si>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</si>
  <si>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</si>
  <si>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</si>
  <si>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</si>
  <si>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</si>
  <si>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</si>
  <si>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</si>
  <si>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</si>
  <si>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</si>
  <si>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</si>
  <si>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</si>
  <si>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</si>
  <si>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</si>
  <si>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</si>
  <si>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</si>
  <si>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</si>
  <si>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</si>
  <si>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</si>
  <si>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</si>
  <si>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</si>
  <si>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</si>
  <si>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</si>
  <si>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</si>
  <si>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</si>
  <si>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</si>
  <si>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</si>
  <si>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</si>
  <si>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</si>
  <si>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</si>
  <si>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</si>
  <si>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</si>
  <si>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</si>
  <si>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</si>
  <si>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</si>
  <si>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</si>
  <si>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</si>
  <si>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</si>
  <si>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</si>
  <si>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</si>
  <si>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</si>
  <si>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</si>
  <si>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</si>
  <si>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</si>
  <si>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</si>
  <si>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</si>
  <si>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</si>
  <si>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</si>
  <si>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</si>
  <si>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</si>
  <si>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</si>
  <si>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</si>
  <si>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</si>
  <si>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</si>
  <si>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</si>
  <si>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</si>
  <si>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</si>
  <si>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</si>
  <si>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</si>
  <si>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</si>
  <si>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</si>
  <si>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</si>
  <si>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</si>
  <si>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</si>
  <si>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</si>
  <si>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</si>
  <si>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</si>
  <si>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</si>
  <si>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</si>
  <si>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</si>
  <si>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</si>
  <si>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</si>
  <si>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</si>
  <si>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</si>
  <si>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</si>
  <si>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</si>
  <si>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</si>
  <si>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</si>
  <si>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</si>
  <si>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</si>
  <si>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</si>
  <si>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</si>
  <si>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</si>
  <si>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</si>
  <si>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</si>
  <si>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</si>
  <si>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</si>
  <si>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</si>
  <si>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</si>
  <si>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</si>
  <si>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</si>
  <si>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</si>
  <si>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</si>
  <si>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</si>
  <si>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</si>
  <si>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</si>
  <si>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</si>
  <si>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</si>
  <si>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</si>
  <si>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</si>
  <si>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</si>
  <si>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</si>
  <si>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</si>
  <si>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</si>
  <si>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</si>
  <si>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</si>
  <si>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</si>
  <si>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</si>
  <si>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</si>
  <si>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</si>
  <si>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</si>
  <si>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</si>
  <si>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</si>
  <si>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</si>
  <si>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</si>
  <si>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</si>
  <si>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</si>
  <si>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</si>
  <si>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</si>
  <si>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</si>
  <si>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</si>
  <si>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</si>
  <si>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</si>
  <si>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</si>
  <si>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</si>
  <si>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</si>
  <si>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</si>
  <si>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</si>
  <si>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</si>
  <si>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</si>
  <si>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</si>
  <si>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</si>
  <si>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</si>
  <si>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</si>
  <si>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</si>
  <si>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</si>
  <si>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</si>
  <si>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</si>
  <si>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</si>
  <si>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</si>
  <si>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</si>
  <si>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</si>
  <si>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</si>
  <si>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</si>
  <si>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</si>
  <si>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</si>
  <si>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</si>
  <si>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</si>
  <si>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</si>
  <si>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</si>
  <si>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</si>
  <si>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</si>
  <si>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</si>
  <si>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</si>
  <si>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</si>
  <si>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</si>
  <si>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</si>
  <si>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</si>
  <si>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</si>
  <si>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</si>
  <si>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</si>
  <si>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</si>
  <si>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</si>
  <si>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</si>
  <si>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</si>
  <si>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</si>
  <si>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</si>
  <si>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</si>
  <si>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</si>
  <si>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</si>
  <si>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</si>
  <si>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</si>
  <si>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</si>
  <si>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</si>
  <si>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</si>
  <si>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</si>
  <si>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</si>
  <si>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</si>
  <si>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</si>
  <si>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</si>
  <si>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</si>
  <si>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</si>
  <si>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</si>
  <si>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</si>
  <si>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</si>
  <si>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</si>
  <si>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</si>
  <si>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</si>
  <si>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</si>
  <si>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</si>
  <si>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</si>
  <si>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</si>
  <si>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</si>
  <si>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</si>
  <si>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</si>
  <si>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</si>
  <si>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</si>
  <si>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</si>
  <si>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</si>
  <si>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</si>
  <si>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</si>
  <si>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</si>
  <si>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</si>
  <si>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</si>
  <si>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</si>
  <si>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</si>
  <si>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</si>
  <si>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</si>
  <si>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</si>
  <si>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</si>
  <si>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</si>
  <si>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</si>
  <si>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</si>
  <si>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</si>
  <si>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</si>
  <si>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</si>
  <si>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</si>
  <si>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</si>
  <si>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</si>
  <si>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</si>
  <si>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</si>
  <si>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</si>
  <si>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</si>
  <si>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</si>
  <si>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</si>
  <si>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</si>
  <si>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</si>
  <si>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</si>
  <si>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</si>
  <si>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</si>
  <si>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</si>
  <si>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</si>
  <si>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</si>
  <si>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</si>
  <si>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</si>
  <si>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</si>
  <si>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</si>
  <si>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</si>
  <si>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</si>
  <si>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</si>
  <si>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</si>
  <si>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</si>
  <si>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</si>
  <si>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</si>
  <si>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</si>
  <si>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</si>
  <si>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</si>
  <si>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</si>
  <si>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</si>
  <si>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</si>
  <si>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</si>
  <si>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</si>
  <si>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</si>
  <si>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</si>
  <si>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</si>
  <si>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</si>
  <si>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</si>
  <si>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</si>
  <si>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</si>
  <si>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</si>
  <si>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</si>
  <si>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</si>
  <si>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</si>
  <si>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</si>
  <si>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</si>
  <si>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</si>
  <si>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</si>
  <si>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</si>
  <si>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</si>
  <si>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</si>
  <si>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</si>
  <si>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</si>
  <si>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</si>
  <si>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</si>
  <si>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</si>
  <si>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</si>
  <si>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</si>
  <si>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</si>
  <si>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</si>
  <si>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</si>
  <si>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</si>
  <si>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</si>
  <si>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</si>
  <si>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</si>
  <si>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</si>
  <si>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</si>
  <si>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</si>
  <si>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</si>
  <si>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</si>
  <si>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</si>
  <si>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</si>
  <si>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</si>
  <si>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</si>
  <si>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</si>
  <si>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</si>
  <si>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</si>
  <si>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</si>
  <si>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</si>
  <si>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</si>
  <si>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</si>
  <si>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</si>
  <si>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</si>
  <si>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</si>
  <si>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</si>
  <si>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</si>
  <si>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</si>
  <si>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</si>
  <si>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</si>
  <si>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</si>
  <si>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</si>
  <si>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</si>
  <si>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</si>
  <si>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</si>
  <si>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</si>
  <si>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</si>
  <si>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</si>
  <si>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</si>
  <si>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</si>
  <si>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</si>
  <si>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</si>
  <si>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</si>
  <si>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</si>
  <si>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</si>
  <si>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</si>
  <si>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</si>
  <si>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</si>
  <si>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</si>
  <si>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</si>
  <si>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</si>
  <si>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</si>
  <si>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</si>
  <si>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</si>
  <si>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</si>
  <si>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</si>
  <si>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</si>
  <si>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</si>
  <si>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</si>
  <si>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</si>
  <si>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</si>
  <si>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</si>
  <si>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</si>
  <si>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</si>
  <si>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</si>
  <si>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</si>
  <si>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</si>
  <si>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</si>
  <si>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</si>
  <si>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</si>
  <si>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</si>
  <si>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</si>
  <si>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</si>
  <si>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</si>
  <si>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</si>
  <si>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</si>
  <si>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</si>
  <si>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</si>
  <si>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</si>
  <si>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</si>
  <si>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</si>
  <si>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</si>
  <si>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</si>
  <si>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</si>
  <si>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</si>
  <si>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</si>
  <si>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</si>
  <si>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</si>
  <si>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</si>
  <si>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</si>
  <si>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</si>
  <si>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</si>
  <si>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</si>
  <si>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</si>
  <si>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</si>
  <si>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</si>
  <si>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</si>
  <si>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</si>
  <si>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</si>
  <si>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</si>
  <si>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</si>
  <si>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</si>
  <si>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</si>
  <si>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</si>
  <si>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</si>
  <si>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</si>
  <si>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</si>
  <si>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</si>
  <si>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</si>
  <si>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</si>
  <si>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</si>
  <si>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</si>
  <si>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</si>
  <si>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</si>
  <si>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</si>
  <si>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</si>
  <si>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</si>
  <si>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</si>
  <si>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</si>
  <si>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</si>
  <si>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</si>
  <si>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</si>
  <si>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</si>
  <si>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</si>
  <si>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</si>
  <si>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</si>
  <si>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</si>
  <si>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</si>
  <si>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</si>
  <si>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</si>
  <si>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</si>
  <si>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</si>
  <si>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</si>
  <si>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</si>
  <si>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</si>
  <si>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</si>
  <si>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</si>
  <si>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</si>
  <si>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</si>
  <si>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</si>
  <si>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</si>
  <si>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</si>
  <si>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</si>
  <si>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</si>
  <si>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</si>
  <si>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</si>
  <si>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</si>
  <si>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</si>
  <si>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</si>
  <si>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</si>
  <si>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</si>
  <si>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</si>
  <si>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</si>
  <si>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</si>
  <si>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</si>
  <si>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</si>
  <si>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</si>
  <si>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</si>
  <si>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</si>
  <si>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</si>
  <si>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</si>
  <si>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</si>
  <si>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</si>
  <si>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</si>
  <si>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</si>
  <si>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</si>
  <si>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</si>
  <si>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</si>
  <si>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</si>
  <si>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</si>
  <si>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</si>
  <si>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</si>
  <si>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</si>
  <si>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</si>
  <si>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</si>
  <si>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</si>
  <si>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</si>
  <si>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</si>
  <si>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</si>
  <si>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</si>
  <si>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</si>
  <si>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</si>
  <si>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</si>
  <si>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</si>
  <si>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</si>
  <si>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</si>
  <si>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</si>
  <si>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</si>
  <si>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</si>
  <si>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</si>
  <si>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</si>
  <si>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</si>
  <si>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</si>
  <si>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</si>
  <si>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</si>
  <si>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</si>
  <si>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</si>
  <si>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</si>
  <si>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</si>
  <si>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</si>
  <si>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</si>
  <si>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</si>
  <si>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</si>
  <si>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</si>
  <si>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</si>
  <si>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</si>
  <si>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</si>
  <si>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</si>
  <si>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</si>
  <si>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</si>
  <si>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</si>
  <si>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</si>
  <si>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</si>
  <si>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</si>
  <si>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</si>
  <si>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</si>
  <si>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</si>
  <si>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</si>
  <si>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</si>
  <si>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</si>
  <si>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</si>
  <si>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</si>
  <si>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</si>
  <si>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</si>
  <si>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</si>
  <si>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</si>
  <si>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</si>
  <si>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</si>
  <si>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</si>
  <si>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</si>
  <si>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</si>
  <si>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</si>
  <si>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</si>
  <si>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</si>
  <si>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</si>
  <si>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</si>
  <si>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</si>
  <si>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</si>
  <si>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</si>
  <si>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</si>
  <si>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</si>
  <si>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</si>
  <si>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</si>
  <si>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</si>
  <si>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</si>
  <si>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</si>
  <si>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</si>
  <si>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</si>
  <si>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</si>
  <si>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</si>
  <si>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</si>
  <si>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</si>
  <si>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</si>
  <si>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</si>
  <si>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</si>
  <si>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</si>
  <si>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</si>
  <si>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</si>
  <si>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</si>
  <si>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</si>
  <si>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</si>
  <si>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</si>
  <si>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</si>
  <si>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</si>
  <si>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</si>
  <si>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</si>
  <si>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</si>
  <si>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</si>
  <si>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</si>
  <si>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</si>
  <si>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</si>
  <si>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</si>
  <si>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</si>
  <si>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</si>
  <si>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</si>
  <si>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</si>
  <si>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</si>
  <si>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</si>
  <si>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</si>
  <si>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</si>
  <si>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</si>
  <si>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</si>
  <si>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</si>
  <si>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</si>
  <si>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</si>
  <si>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</si>
  <si>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</si>
  <si>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</si>
  <si>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</si>
  <si>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</si>
  <si>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</si>
  <si>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</si>
  <si>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</si>
  <si>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</si>
  <si>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</si>
  <si>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</si>
  <si>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</si>
  <si>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</si>
  <si>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</si>
  <si>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</si>
  <si>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</si>
  <si>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</si>
  <si>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</si>
  <si>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</si>
  <si>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</si>
  <si>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</si>
  <si>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</si>
  <si>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</si>
  <si>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</si>
  <si>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</si>
  <si>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</si>
  <si>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</si>
  <si>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</si>
  <si>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</si>
  <si>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</si>
  <si>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</si>
  <si>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</si>
  <si>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</si>
  <si>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</si>
  <si>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</si>
  <si>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</si>
  <si>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</si>
  <si>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</si>
  <si>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</si>
  <si>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</si>
  <si>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</si>
  <si>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</si>
  <si>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</si>
  <si>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</si>
  <si>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</si>
  <si>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</si>
  <si>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</si>
  <si>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</si>
  <si>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</si>
  <si>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</si>
  <si>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</si>
  <si>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</si>
  <si>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</si>
  <si>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</si>
  <si>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</si>
  <si>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</si>
  <si>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</si>
  <si>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</si>
  <si>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</si>
  <si>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</si>
  <si>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</si>
  <si>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</si>
  <si>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</si>
  <si>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</si>
  <si>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</si>
  <si>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</si>
  <si>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</si>
  <si>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</si>
  <si>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</si>
  <si>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</si>
  <si>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</si>
  <si>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</si>
  <si>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</si>
  <si>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</si>
  <si>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</si>
  <si>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</si>
  <si>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</si>
  <si>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</si>
  <si>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</si>
  <si>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</si>
  <si>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</si>
  <si>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</si>
  <si>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</si>
  <si>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</si>
  <si>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</si>
  <si>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</si>
  <si>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</si>
  <si>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</si>
  <si>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</si>
  <si>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</si>
  <si>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</si>
  <si>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</si>
  <si>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</si>
  <si>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</si>
  <si>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</si>
  <si>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</si>
  <si>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</si>
  <si>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</si>
  <si>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</si>
  <si>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</si>
  <si>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</si>
  <si>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</si>
  <si>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</si>
  <si>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</si>
  <si>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</si>
  <si>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</si>
  <si>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</si>
  <si>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</si>
  <si>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</si>
  <si>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</si>
  <si>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</si>
  <si>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</si>
  <si>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</si>
  <si>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</si>
  <si>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</si>
  <si>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</si>
  <si>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</si>
  <si>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</si>
  <si>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</si>
  <si>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</si>
  <si>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</si>
  <si>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</si>
  <si>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</si>
  <si>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</si>
  <si>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</si>
  <si>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</si>
  <si>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</si>
  <si>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</si>
  <si>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</si>
  <si>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</si>
  <si>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</si>
  <si>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</si>
  <si>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</si>
  <si>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</si>
  <si>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</si>
  <si>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</si>
  <si>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</si>
  <si>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</si>
  <si>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</si>
  <si>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</si>
  <si>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</si>
  <si>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</si>
  <si>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</si>
  <si>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</si>
  <si>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</si>
  <si>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</si>
  <si>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</si>
  <si>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</si>
  <si>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</si>
  <si>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</si>
  <si>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</si>
  <si>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</si>
  <si>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</si>
  <si>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</si>
  <si>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</si>
  <si>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</si>
  <si>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</si>
  <si>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</si>
  <si>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</si>
  <si>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</si>
  <si>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</si>
  <si>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</si>
  <si>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</si>
  <si>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</si>
  <si>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</si>
  <si>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</si>
  <si>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</si>
  <si>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</si>
  <si>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</si>
  <si>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</si>
  <si>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</si>
  <si>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</si>
  <si>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</si>
  <si>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</si>
  <si>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</si>
  <si>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</si>
  <si>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</si>
  <si>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</si>
  <si>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</si>
  <si>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</si>
  <si>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</si>
  <si>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</si>
  <si>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</si>
  <si>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</si>
  <si>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</si>
  <si>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</si>
  <si>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</si>
  <si>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</si>
  <si>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</si>
  <si>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</si>
  <si>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</si>
  <si>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</si>
  <si>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</si>
  <si>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</si>
  <si>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</si>
  <si>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</si>
  <si>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</si>
  <si>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</si>
  <si>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</si>
  <si>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</si>
  <si>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</si>
  <si>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</si>
  <si>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</si>
  <si>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</si>
  <si>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</si>
  <si>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</si>
  <si>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</si>
  <si>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</si>
  <si>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</si>
  <si>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</si>
  <si>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</si>
  <si>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</si>
  <si>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</si>
  <si>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</si>
  <si>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</si>
  <si>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</si>
  <si>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</si>
  <si>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</si>
  <si>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</si>
  <si>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</si>
  <si>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</si>
  <si>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</si>
  <si>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</si>
  <si>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</si>
  <si>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</si>
  <si>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</si>
  <si>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</si>
  <si>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</si>
  <si>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</si>
  <si>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</si>
  <si>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</si>
  <si>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</si>
  <si>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</si>
  <si>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</si>
  <si>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</si>
  <si>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</si>
  <si>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</si>
  <si>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</si>
  <si>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</si>
  <si>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</si>
  <si>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</si>
  <si>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</si>
  <si>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</si>
  <si>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</si>
  <si>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</si>
  <si>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</si>
  <si>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</si>
  <si>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</si>
  <si>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</si>
  <si>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</si>
  <si>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</si>
  <si>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</si>
  <si>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</si>
  <si>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</si>
  <si>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</si>
  <si>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</si>
  <si>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</si>
  <si>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</si>
  <si>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</si>
  <si>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</si>
  <si>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</si>
  <si>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</si>
  <si>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</si>
  <si>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</si>
  <si>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</si>
  <si>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</si>
  <si>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</si>
  <si>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</si>
  <si>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</si>
  <si>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</si>
  <si>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</si>
  <si>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</si>
  <si>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</si>
  <si>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</si>
  <si>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</si>
  <si>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</si>
  <si>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</si>
  <si>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</si>
  <si>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</si>
  <si>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</si>
  <si>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</si>
  <si>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</si>
  <si>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</si>
  <si>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</si>
  <si>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</si>
  <si>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</si>
  <si>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</si>
  <si>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</si>
  <si>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</si>
  <si>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</si>
  <si>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</si>
  <si>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</si>
  <si>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</si>
  <si>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</si>
  <si>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</si>
  <si>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</si>
  <si>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</si>
  <si>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</si>
  <si>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</si>
  <si>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</si>
  <si>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</si>
  <si>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</si>
  <si>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</si>
  <si>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</si>
  <si>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</si>
  <si>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</si>
  <si>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</si>
  <si>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</si>
  <si>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</si>
  <si>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</si>
  <si>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</si>
  <si>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</si>
  <si>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</si>
  <si>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</si>
  <si>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</si>
  <si>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</si>
  <si>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</si>
  <si>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</si>
  <si>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</si>
  <si>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</si>
  <si>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</si>
  <si>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</si>
  <si>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</si>
  <si>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</si>
  <si>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</si>
  <si>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</si>
  <si>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</si>
  <si>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</si>
  <si>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</si>
  <si>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</si>
  <si>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</si>
  <si>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</si>
  <si>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</si>
  <si>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</si>
  <si>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</si>
  <si>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</si>
  <si>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</si>
  <si>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</si>
  <si>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</si>
  <si>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</si>
  <si>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</si>
  <si>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</si>
  <si>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</si>
  <si>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</si>
  <si>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</si>
  <si>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</si>
  <si>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</si>
  <si>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</si>
  <si>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</si>
  <si>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</si>
  <si>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</si>
  <si>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</si>
  <si>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</si>
  <si>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</si>
  <si>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</si>
  <si>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</si>
  <si>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</si>
  <si>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</si>
  <si>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</si>
  <si>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</si>
  <si>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</si>
  <si>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</si>
  <si>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</si>
  <si>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</si>
  <si>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</si>
  <si>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</si>
  <si>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</si>
  <si>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</si>
  <si>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</si>
  <si>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</si>
  <si>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</si>
  <si>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</si>
  <si>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</si>
  <si>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</si>
  <si>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</si>
  <si>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</si>
  <si>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</si>
  <si>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</si>
  <si>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</si>
  <si>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</si>
  <si>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</si>
  <si>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</si>
  <si>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</si>
  <si>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</si>
  <si>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</si>
  <si>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</si>
  <si>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</si>
  <si>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</si>
  <si>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</si>
  <si>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</si>
  <si>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</si>
  <si>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</si>
  <si>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</si>
  <si>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</si>
  <si>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</si>
  <si>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</si>
  <si>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</si>
  <si>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</si>
  <si>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</si>
  <si>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</si>
  <si>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</si>
  <si>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</si>
  <si>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</si>
  <si>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</si>
  <si>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</si>
  <si>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</si>
  <si>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</si>
  <si>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</si>
  <si>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</si>
  <si>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</si>
  <si>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</si>
  <si>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</si>
  <si>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</si>
  <si>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</si>
  <si>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</si>
  <si>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</si>
  <si>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</si>
  <si>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</si>
  <si>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</si>
  <si>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</si>
  <si>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</si>
  <si>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</si>
  <si>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</si>
  <si>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</si>
  <si>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</si>
  <si>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</si>
  <si>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</si>
  <si>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</si>
  <si>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</si>
  <si>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</si>
  <si>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</si>
  <si>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</si>
  <si>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</si>
  <si>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</si>
  <si>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</si>
  <si>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</si>
  <si>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</si>
  <si>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</si>
  <si>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</si>
  <si>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</si>
  <si>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</si>
  <si>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</si>
  <si>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</si>
  <si>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</si>
  <si>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</si>
  <si>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</si>
  <si>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</si>
  <si>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</si>
  <si>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</si>
  <si>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</si>
  <si>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</si>
  <si>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</si>
  <si>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</si>
  <si>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</si>
  <si>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</si>
  <si>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</si>
  <si>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</si>
  <si>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</si>
  <si>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</si>
  <si>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</si>
  <si>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</si>
  <si>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</si>
  <si>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</si>
  <si>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</si>
  <si>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</si>
  <si>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</si>
  <si>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</si>
  <si>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</si>
  <si>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</si>
  <si>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</si>
  <si>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</si>
  <si>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</si>
  <si>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</si>
  <si>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</si>
  <si>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</si>
  <si>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</si>
  <si>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</si>
  <si>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</si>
  <si>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</si>
  <si>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</si>
  <si>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</si>
  <si>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</si>
  <si>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</si>
  <si>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</si>
  <si>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</si>
  <si>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</si>
  <si>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</si>
  <si>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</si>
  <si>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</si>
  <si>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</si>
  <si>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</si>
  <si>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</si>
  <si>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</si>
  <si>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</si>
  <si>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</si>
  <si>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</si>
  <si>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</si>
  <si>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</si>
  <si>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</si>
  <si>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</si>
  <si>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</si>
  <si>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</si>
  <si>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</si>
  <si>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</si>
  <si>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</si>
  <si>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</si>
  <si>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</si>
  <si>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</si>
  <si>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</si>
  <si>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</si>
  <si>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</si>
  <si>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</si>
  <si>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</si>
  <si>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</si>
  <si>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</si>
  <si>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</si>
  <si>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</si>
  <si>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</si>
  <si>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</si>
  <si>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</si>
  <si>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</si>
  <si>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</si>
  <si>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</si>
  <si>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</si>
  <si>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</si>
  <si>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</si>
  <si>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</si>
  <si>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</si>
  <si>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</si>
  <si>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</si>
  <si>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</si>
  <si>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</si>
  <si>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</si>
  <si>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</si>
  <si>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</si>
  <si>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</si>
  <si>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</si>
  <si>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</si>
  <si>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</si>
  <si>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</si>
  <si>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</si>
  <si>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</si>
  <si>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</si>
  <si>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</si>
  <si>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</si>
  <si>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</si>
  <si>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</si>
  <si>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</si>
  <si>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</si>
  <si>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</si>
  <si>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</si>
  <si>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</si>
  <si>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</si>
  <si>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</si>
  <si>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</si>
  <si>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</si>
  <si>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</si>
  <si>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</si>
  <si>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</si>
  <si>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</si>
  <si>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</si>
  <si>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</si>
  <si>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</si>
  <si>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</si>
  <si>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</si>
  <si>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</si>
  <si>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</si>
  <si>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</si>
  <si>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</si>
  <si>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</si>
  <si>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</si>
  <si>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</si>
  <si>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</si>
  <si>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</si>
  <si>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</si>
  <si>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</si>
  <si>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</si>
  <si>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</si>
  <si>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</si>
  <si>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</si>
  <si>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</si>
  <si>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</si>
  <si>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</si>
  <si>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</si>
  <si>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</si>
  <si>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</si>
  <si>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</si>
  <si>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</si>
  <si>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</si>
  <si>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</si>
  <si>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</si>
  <si>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</si>
  <si>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</si>
  <si>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</si>
  <si>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</si>
  <si>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</si>
  <si>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</si>
  <si>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</si>
  <si>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</si>
  <si>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</si>
  <si>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</si>
  <si>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</si>
  <si>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</si>
  <si>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</si>
  <si>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</si>
  <si>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</si>
  <si>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</si>
  <si>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</si>
  <si>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</si>
  <si>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</si>
  <si>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</si>
  <si>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</si>
  <si>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</si>
  <si>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</si>
  <si>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</si>
  <si>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</si>
  <si>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</si>
  <si>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</si>
  <si>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</si>
  <si>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</si>
  <si>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</si>
  <si>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</si>
  <si>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</si>
  <si>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</si>
  <si>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</si>
  <si>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</si>
  <si>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</si>
  <si>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</si>
  <si>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</si>
  <si>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</si>
  <si>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</si>
  <si>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</si>
  <si>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</si>
  <si>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</si>
  <si>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</si>
  <si>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</si>
  <si>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</si>
  <si>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</si>
  <si>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</si>
  <si>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</si>
  <si>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</si>
  <si>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</si>
  <si>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</si>
  <si>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</si>
  <si>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</si>
  <si>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</si>
  <si>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</si>
  <si>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</si>
  <si>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</si>
  <si>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</si>
  <si>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</si>
  <si>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</si>
  <si>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</si>
  <si>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</si>
  <si>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</si>
  <si>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</si>
  <si>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</si>
  <si>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</si>
  <si>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</si>
  <si>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</si>
  <si>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</si>
  <si>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</si>
  <si>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</si>
  <si>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</si>
  <si>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</si>
  <si>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</si>
  <si>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</si>
  <si>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</si>
  <si>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</si>
  <si>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</si>
  <si>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</si>
  <si>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</si>
  <si>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</si>
  <si>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</si>
  <si>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</si>
  <si>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</si>
  <si>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</si>
  <si>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</si>
  <si>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</si>
  <si>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</si>
  <si>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</si>
  <si>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</si>
  <si>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</si>
  <si>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</si>
  <si>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</si>
  <si>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</si>
  <si>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</si>
  <si>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</si>
  <si>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</si>
  <si>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</si>
  <si>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</si>
  <si>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</si>
  <si>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</si>
  <si>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</si>
  <si>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</si>
  <si>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</si>
  <si>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</si>
  <si>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</si>
  <si>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</si>
  <si>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</si>
  <si>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</si>
  <si>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</si>
  <si>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</si>
  <si>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</si>
  <si>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</si>
  <si>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</si>
  <si>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</si>
  <si>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</si>
  <si>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</si>
  <si>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</si>
  <si>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</si>
  <si>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</si>
  <si>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</si>
  <si>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</si>
  <si>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</si>
  <si>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</si>
  <si>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</si>
  <si>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</si>
  <si>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</si>
  <si>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</si>
  <si>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</si>
  <si>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</si>
  <si>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</si>
  <si>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</si>
  <si>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</si>
  <si>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</si>
  <si>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</si>
  <si>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</si>
  <si>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</si>
  <si>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</si>
  <si>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</si>
  <si>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</si>
  <si>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</si>
  <si>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</si>
  <si>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</si>
  <si>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</si>
  <si>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</si>
  <si>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</si>
  <si>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</si>
  <si>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</si>
  <si>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</si>
  <si>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</si>
  <si>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</si>
  <si>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</si>
  <si>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</si>
  <si>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</si>
  <si>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</si>
  <si>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</si>
  <si>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</si>
  <si>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</si>
  <si>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</si>
  <si>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</si>
  <si>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</si>
  <si>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</si>
  <si>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</si>
  <si>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</si>
  <si>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</si>
  <si>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</si>
  <si>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</si>
  <si>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</si>
  <si>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</si>
  <si>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</si>
  <si>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</si>
  <si>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</si>
  <si>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</si>
  <si>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</si>
  <si>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</si>
  <si>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</si>
  <si>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</si>
  <si>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</si>
  <si>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</si>
  <si>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</si>
  <si>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</si>
  <si>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</si>
  <si>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</si>
  <si>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</si>
  <si>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</si>
  <si>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</si>
  <si>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</si>
  <si>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</si>
  <si>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</si>
  <si>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</si>
  <si>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</si>
  <si>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</si>
  <si>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</si>
  <si>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</si>
  <si>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</si>
  <si>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</si>
  <si>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</si>
  <si>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</si>
  <si>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</si>
  <si>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</si>
  <si>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</si>
  <si>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</si>
  <si>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</si>
  <si>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</si>
  <si>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</si>
  <si>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</si>
  <si>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</si>
  <si>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</si>
  <si>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</si>
  <si>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</si>
  <si>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</si>
  <si>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</si>
  <si>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</si>
  <si>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</si>
  <si>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</si>
  <si>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</si>
  <si>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</si>
  <si>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</si>
  <si>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</si>
  <si>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</si>
  <si>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</si>
  <si>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</si>
  <si>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</si>
  <si>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</si>
  <si>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</si>
  <si>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</si>
  <si>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</si>
  <si>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</si>
  <si>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</si>
  <si>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</si>
  <si>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</si>
  <si>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</si>
  <si>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</si>
  <si>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</si>
  <si>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</si>
  <si>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</si>
  <si>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</si>
  <si>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</si>
  <si>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</si>
  <si>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</si>
  <si>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</si>
  <si>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</si>
  <si>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</si>
  <si>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</si>
  <si>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</si>
  <si>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</si>
  <si>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</si>
  <si>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</si>
  <si>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</si>
  <si>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</si>
  <si>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</si>
  <si>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</si>
  <si>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</si>
  <si>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</si>
  <si>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</si>
  <si>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</si>
  <si>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</si>
  <si>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</si>
  <si>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</si>
  <si>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</si>
  <si>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</si>
  <si>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</si>
  <si>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</si>
  <si>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</si>
  <si>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</si>
  <si>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</si>
  <si>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</si>
  <si>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</si>
  <si>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</si>
  <si>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</si>
  <si>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</si>
  <si>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</si>
  <si>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</si>
  <si>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</si>
  <si>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</si>
  <si>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</si>
  <si>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</si>
  <si>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</si>
  <si>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</si>
  <si>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</si>
  <si>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</si>
  <si>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</si>
  <si>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</si>
  <si>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</si>
  <si>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</si>
  <si>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</si>
  <si>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</si>
  <si>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</si>
  <si>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</si>
  <si>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</si>
  <si>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</si>
  <si>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</si>
  <si>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</si>
  <si>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</si>
  <si>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</si>
  <si>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</si>
  <si>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</si>
  <si>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</si>
  <si>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</si>
  <si>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</si>
  <si>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</si>
  <si>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</si>
  <si>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</si>
  <si>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</si>
  <si>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</si>
  <si>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</si>
  <si>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</si>
  <si>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</si>
  <si>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</si>
  <si>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</si>
  <si>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</si>
  <si>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</si>
  <si>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</si>
  <si>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</si>
  <si>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</si>
  <si>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</si>
  <si>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</si>
  <si>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</si>
  <si>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</si>
  <si>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</si>
  <si>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</si>
  <si>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</si>
  <si>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</si>
  <si>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</si>
  <si>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</si>
  <si>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</si>
  <si>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</si>
  <si>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</si>
  <si>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</si>
  <si>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</si>
  <si>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</si>
  <si>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</si>
  <si>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</si>
  <si>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</si>
  <si>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</si>
  <si>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</si>
  <si>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</si>
  <si>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</si>
  <si>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</si>
  <si>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</si>
  <si>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</si>
  <si>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</si>
  <si>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</si>
  <si>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</si>
  <si>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</si>
  <si>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</si>
  <si>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</si>
  <si>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</si>
  <si>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</si>
  <si>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</si>
  <si>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</si>
  <si>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</si>
  <si>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</si>
  <si>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</si>
  <si>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</si>
  <si>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</si>
  <si>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</si>
  <si>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</si>
  <si>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</si>
  <si>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</si>
  <si>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</si>
  <si>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</si>
  <si>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</si>
  <si>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</si>
  <si>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</si>
  <si>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</si>
  <si>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</si>
  <si>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</si>
  <si>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</si>
  <si>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</si>
  <si>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</si>
  <si>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</si>
  <si>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</si>
  <si>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</si>
  <si>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</si>
  <si>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</si>
  <si>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</si>
  <si>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</si>
  <si>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</si>
  <si>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</si>
  <si>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</si>
  <si>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</si>
  <si>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</si>
  <si>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</si>
  <si>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</si>
  <si>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</si>
  <si>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</si>
  <si>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</si>
  <si>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</si>
  <si>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</si>
  <si>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</si>
  <si>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</si>
  <si>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</si>
  <si>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</si>
  <si>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</si>
  <si>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</si>
  <si>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</si>
  <si>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</si>
  <si>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</si>
  <si>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</si>
  <si>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</si>
  <si>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</si>
  <si>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</si>
  <si>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</si>
  <si>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</si>
  <si>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</si>
  <si>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</si>
  <si>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</si>
  <si>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</si>
  <si>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</si>
  <si>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</si>
  <si>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</si>
  <si>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</si>
  <si>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</si>
  <si>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</si>
  <si>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</si>
  <si>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</si>
  <si>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</si>
  <si>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</si>
  <si>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</si>
  <si>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</si>
  <si>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</si>
  <si>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</si>
  <si>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</si>
  <si>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</si>
  <si>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</si>
  <si>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</si>
  <si>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</si>
  <si>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</si>
  <si>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</si>
  <si>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</si>
  <si>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</si>
  <si>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</si>
  <si>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</si>
  <si>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</si>
  <si>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</si>
  <si>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</si>
  <si>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</si>
  <si>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</si>
  <si>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</si>
  <si>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</si>
  <si>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</si>
  <si>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</si>
  <si>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</si>
  <si>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</si>
  <si>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</si>
  <si>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</si>
  <si>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</si>
  <si>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</si>
  <si>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</si>
  <si>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</si>
  <si>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</si>
  <si>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</si>
  <si>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</si>
  <si>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</si>
  <si>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</si>
  <si>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</si>
  <si>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</si>
  <si>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</si>
  <si>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</si>
  <si>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</si>
  <si>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</si>
  <si>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</si>
  <si>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</si>
  <si>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</si>
  <si>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</si>
  <si>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</si>
  <si>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</si>
  <si>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</si>
  <si>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</si>
  <si>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</si>
  <si>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</si>
  <si>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</si>
  <si>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</si>
  <si>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</si>
  <si>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</si>
  <si>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</si>
  <si>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</si>
  <si>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</si>
  <si>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</si>
  <si>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</si>
  <si>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</si>
  <si>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</si>
  <si>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</si>
  <si>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</si>
  <si>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</si>
  <si>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</si>
  <si>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</si>
  <si>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</si>
  <si>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</si>
  <si>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</si>
  <si>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</si>
  <si>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</si>
  <si>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</si>
  <si>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</si>
  <si>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</si>
  <si>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</si>
  <si>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</si>
  <si>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</si>
  <si>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</si>
  <si>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</si>
  <si>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</si>
  <si>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</si>
  <si>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</si>
  <si>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</si>
  <si>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</si>
  <si>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</si>
  <si>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</si>
  <si>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</si>
  <si>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</si>
  <si>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</si>
  <si>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</si>
  <si>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</si>
  <si>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</si>
  <si>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</si>
  <si>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</si>
  <si>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</si>
  <si>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</si>
  <si>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</si>
  <si>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</si>
  <si>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</si>
  <si>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</si>
  <si>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</si>
  <si>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</si>
  <si>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</si>
  <si>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</si>
  <si>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</si>
  <si>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</si>
  <si>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</si>
  <si>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</si>
  <si>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</si>
  <si>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</si>
  <si>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</si>
  <si>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</si>
  <si>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</si>
  <si>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</si>
  <si>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</si>
  <si>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</si>
  <si>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</si>
  <si>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</si>
  <si>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</si>
  <si>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</si>
  <si>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</si>
  <si>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</si>
  <si>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</si>
  <si>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</si>
  <si>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</si>
  <si>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</si>
  <si>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</si>
  <si>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</si>
  <si>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</si>
  <si>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</si>
  <si>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</si>
  <si>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</si>
  <si>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</si>
  <si>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</si>
  <si>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</si>
  <si>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</si>
  <si>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</si>
  <si>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</si>
  <si>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</si>
  <si>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</si>
  <si>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</si>
  <si>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</si>
  <si>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</si>
  <si>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</si>
  <si>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</si>
  <si>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</si>
  <si>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</si>
  <si>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</si>
  <si>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</si>
  <si>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</si>
  <si>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</si>
  <si>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</si>
  <si>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</si>
  <si>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</si>
  <si>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</si>
  <si>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</si>
  <si>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</si>
  <si>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</si>
  <si>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</si>
  <si>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</si>
  <si>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</si>
  <si>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</si>
  <si>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</si>
  <si>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</si>
  <si>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</si>
  <si>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</si>
  <si>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</si>
  <si>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</si>
  <si>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</si>
  <si>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</si>
  <si>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</si>
  <si>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</si>
  <si>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</si>
  <si>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</si>
  <si>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</si>
  <si>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</si>
  <si>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</si>
  <si>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</si>
  <si>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</si>
  <si>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</si>
  <si>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</si>
  <si>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</si>
  <si>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</si>
  <si>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</si>
  <si>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</si>
  <si>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</si>
  <si>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</si>
  <si>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</si>
  <si>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</si>
  <si>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</si>
  <si>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</si>
  <si>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</si>
  <si>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</si>
  <si>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</si>
  <si>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</si>
  <si>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</si>
  <si>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</si>
  <si>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</si>
  <si>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</si>
  <si>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</si>
  <si>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</si>
  <si>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</si>
  <si>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</si>
  <si>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</si>
  <si>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</si>
  <si>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</si>
  <si>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</si>
  <si>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</si>
  <si>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</si>
  <si>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</si>
  <si>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</si>
  <si>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</si>
  <si>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</si>
  <si>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</si>
  <si>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</si>
  <si>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</si>
  <si>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</si>
  <si>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</si>
  <si>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</si>
  <si>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</si>
  <si>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</si>
  <si>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</si>
  <si>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</si>
  <si>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</si>
  <si>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</si>
  <si>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</si>
  <si>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</si>
  <si>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</si>
  <si>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</si>
  <si>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</si>
  <si>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</si>
  <si>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</si>
  <si>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</si>
  <si>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</si>
  <si>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</si>
  <si>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</si>
  <si>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</si>
  <si>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</si>
  <si>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</si>
  <si>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</si>
  <si>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</si>
  <si>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</si>
  <si>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</si>
  <si>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</si>
  <si>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</si>
  <si>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</si>
  <si>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</si>
  <si>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</si>
  <si>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</si>
  <si>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</si>
  <si>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</si>
  <si>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</si>
  <si>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</si>
  <si>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</si>
  <si>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</si>
  <si>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</si>
  <si>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</si>
  <si>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</si>
  <si>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</si>
  <si>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</si>
  <si>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</si>
  <si>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</si>
  <si>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</si>
  <si>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</si>
  <si>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</si>
  <si>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</si>
  <si>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</si>
  <si>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</si>
  <si>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</si>
  <si>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</si>
  <si>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</si>
  <si>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</si>
  <si>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</si>
  <si>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</si>
  <si>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</si>
  <si>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</si>
  <si>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</si>
  <si>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</si>
  <si>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</si>
  <si>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</si>
  <si>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</si>
  <si>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</si>
  <si>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</si>
  <si>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</si>
  <si>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</si>
  <si>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</si>
  <si>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</si>
  <si>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</si>
  <si>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</si>
  <si>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</si>
  <si>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</si>
  <si>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</si>
  <si>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</si>
  <si>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</si>
  <si>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</si>
  <si>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</si>
  <si>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</si>
  <si>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</si>
  <si>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</si>
  <si>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</si>
  <si>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</si>
  <si>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</si>
  <si>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</si>
  <si>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</si>
  <si>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</si>
  <si>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</si>
  <si>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</si>
  <si>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</si>
  <si>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</si>
  <si>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</si>
  <si>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</si>
  <si>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</si>
  <si>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</si>
  <si>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</si>
  <si>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</si>
  <si>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</si>
  <si>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</si>
  <si>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</si>
  <si>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</si>
  <si>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</si>
  <si>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</si>
  <si>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</si>
  <si>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</si>
  <si>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</si>
  <si>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</si>
  <si>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</si>
  <si>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</si>
  <si>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</si>
  <si>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</si>
  <si>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</si>
  <si>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</si>
  <si>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</si>
  <si>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</si>
  <si>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</si>
  <si>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</si>
  <si>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</si>
  <si>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</si>
  <si>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</si>
  <si>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</si>
  <si>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</si>
  <si>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</si>
  <si>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</si>
  <si>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</si>
  <si>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</si>
  <si>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</si>
  <si>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</si>
  <si>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</si>
  <si>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</si>
  <si>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</si>
  <si>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</si>
  <si>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</si>
  <si>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</si>
  <si>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</si>
  <si>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</si>
  <si>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</si>
  <si>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</si>
  <si>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</si>
  <si>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</si>
  <si>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</si>
  <si>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</si>
  <si>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</si>
  <si>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</si>
  <si>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</si>
  <si>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</si>
  <si>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</si>
  <si>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</si>
  <si>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</si>
  <si>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</si>
  <si>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</si>
  <si>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</si>
  <si>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</si>
  <si>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</si>
  <si>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</si>
  <si>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</si>
  <si>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</si>
  <si>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</si>
  <si>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</si>
  <si>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</si>
  <si>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</si>
  <si>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</si>
  <si>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</si>
  <si>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</si>
  <si>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</si>
  <si>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</si>
  <si>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</si>
  <si>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</si>
  <si>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</si>
  <si>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</si>
  <si>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</si>
  <si>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</si>
  <si>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</si>
  <si>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</si>
  <si>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</si>
  <si>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</si>
  <si>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</si>
  <si>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</si>
  <si>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</si>
  <si>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</si>
  <si>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</si>
  <si>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</si>
  <si>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</si>
  <si>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</si>
  <si>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</si>
  <si>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</si>
  <si>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</si>
  <si>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</si>
  <si>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</si>
  <si>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</si>
  <si>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</si>
  <si>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</si>
  <si>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</si>
  <si>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</si>
  <si>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</si>
  <si>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</si>
  <si>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</si>
  <si>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</si>
  <si>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</si>
  <si>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</si>
  <si>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</si>
  <si>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</si>
  <si>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</si>
  <si>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</si>
  <si>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</si>
  <si>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</si>
  <si>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</si>
  <si>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</si>
  <si>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</si>
  <si>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</si>
  <si>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</si>
  <si>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</si>
  <si>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</si>
  <si>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</si>
  <si>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</si>
  <si>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</si>
  <si>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</si>
  <si>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</si>
  <si>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</si>
  <si>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</si>
  <si>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</si>
  <si>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</si>
  <si>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</si>
  <si>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</si>
  <si>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</si>
  <si>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</si>
  <si>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</si>
  <si>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</si>
  <si>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</si>
  <si>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</si>
  <si>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</si>
  <si>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</si>
  <si>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</si>
  <si>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</si>
  <si>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</si>
  <si>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</si>
  <si>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</si>
  <si>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</si>
  <si>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</si>
  <si>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</si>
  <si>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</si>
  <si>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</si>
  <si>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</si>
  <si>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</si>
  <si>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</si>
  <si>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</si>
  <si>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</si>
  <si>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</si>
  <si>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</si>
  <si>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</si>
  <si>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</si>
  <si>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</si>
  <si>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</si>
  <si>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</si>
  <si>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</si>
  <si>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</si>
  <si>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</si>
  <si>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</si>
  <si>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</si>
  <si>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</si>
  <si>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</si>
  <si>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</si>
  <si>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</si>
  <si>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</si>
  <si>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</si>
  <si>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</si>
  <si>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</si>
  <si>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</si>
  <si>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</si>
  <si>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</si>
  <si>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</si>
  <si>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</si>
  <si>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</si>
  <si>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</si>
  <si>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</si>
  <si>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</si>
  <si>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</si>
  <si>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</si>
  <si>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</si>
  <si>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</si>
  <si>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</si>
  <si>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</si>
  <si>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</si>
  <si>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</si>
  <si>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</si>
  <si>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</si>
  <si>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</si>
  <si>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</si>
  <si>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</si>
  <si>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</si>
  <si>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</si>
  <si>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</si>
  <si>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</si>
  <si>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</si>
  <si>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</si>
  <si>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</si>
  <si>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</si>
  <si>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</si>
  <si>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</si>
  <si>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</si>
  <si>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</si>
  <si>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</si>
  <si>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</si>
  <si>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</si>
  <si>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</si>
  <si>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</si>
  <si>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</si>
  <si>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</si>
  <si>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</si>
  <si>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</si>
  <si>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</si>
  <si>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</si>
  <si>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</si>
  <si>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</si>
  <si>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</si>
  <si>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</si>
  <si>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</si>
  <si>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</si>
  <si>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</si>
  <si>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</si>
  <si>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</si>
  <si>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</si>
  <si>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</si>
  <si>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</si>
  <si>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</si>
  <si>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</si>
  <si>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</si>
  <si>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</si>
  <si>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</si>
  <si>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</si>
  <si>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</si>
  <si>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</si>
  <si>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</si>
  <si>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</si>
  <si>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</si>
  <si>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</si>
  <si>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</si>
  <si>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</si>
  <si>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</si>
  <si>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</si>
  <si>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</si>
  <si>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</si>
  <si>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</si>
  <si>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</si>
  <si>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</si>
  <si>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</si>
  <si>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</si>
  <si>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</si>
  <si>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</si>
  <si>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</si>
  <si>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</si>
  <si>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</si>
  <si>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</si>
  <si>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</si>
  <si>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</si>
  <si>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</si>
  <si>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</si>
  <si>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</si>
  <si>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</si>
  <si>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</si>
  <si>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</si>
  <si>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</si>
  <si>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</si>
  <si>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</si>
  <si>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</si>
  <si>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</si>
  <si>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</si>
  <si>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</si>
  <si>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</si>
  <si>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</si>
  <si>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</si>
  <si>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</si>
  <si>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</si>
  <si>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</si>
  <si>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</si>
  <si>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</si>
  <si>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</si>
  <si>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</si>
  <si>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</si>
  <si>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</si>
  <si>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</si>
  <si>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</si>
  <si>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</si>
  <si>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</si>
  <si>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</si>
  <si>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</si>
  <si>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</si>
  <si>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</si>
  <si>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</si>
  <si>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</si>
  <si>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</si>
  <si>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</si>
  <si>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</si>
  <si>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</si>
  <si>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</si>
  <si>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</si>
  <si>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</si>
  <si>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</si>
  <si>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</si>
  <si>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</si>
  <si>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</si>
  <si>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</si>
  <si>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</si>
  <si>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</si>
  <si>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</si>
  <si>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</si>
  <si>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</si>
  <si>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</si>
  <si>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</si>
  <si>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</si>
  <si>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</si>
  <si>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</si>
  <si>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</si>
  <si>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</si>
  <si>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</si>
  <si>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</si>
  <si>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</si>
  <si>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</si>
  <si>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</si>
  <si>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</si>
  <si>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</si>
  <si>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</si>
  <si>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</si>
  <si>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</si>
  <si>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</si>
  <si>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</si>
  <si>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</si>
  <si>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</si>
  <si>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</si>
  <si>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</si>
  <si>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</si>
  <si>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</si>
  <si>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</si>
  <si>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</si>
  <si>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</si>
  <si>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</si>
  <si>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</si>
  <si>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</si>
  <si>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</si>
  <si>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</si>
  <si>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</si>
  <si>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</si>
  <si>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</si>
  <si>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</si>
  <si>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</si>
  <si>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</si>
  <si>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</si>
  <si>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</si>
  <si>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</si>
  <si>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</si>
  <si>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</si>
  <si>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</si>
  <si>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</si>
  <si>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</si>
  <si>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</si>
  <si>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</si>
  <si>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</si>
  <si>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</si>
  <si>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</si>
  <si>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</si>
  <si>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</si>
  <si>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</si>
  <si>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</si>
  <si>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</si>
  <si>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</si>
  <si>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</si>
  <si>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</si>
  <si>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</si>
  <si>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</si>
  <si>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</si>
  <si>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</si>
  <si>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</si>
  <si>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</si>
  <si>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</si>
  <si>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</si>
  <si>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</si>
  <si>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</si>
  <si>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</si>
  <si>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</si>
  <si>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</si>
  <si>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</si>
  <si>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</si>
  <si>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</si>
  <si>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</si>
  <si>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</si>
  <si>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</si>
  <si>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</si>
  <si>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</si>
  <si>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</si>
  <si>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</si>
  <si>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</si>
  <si>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</si>
  <si>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</si>
  <si>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</si>
  <si>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</si>
  <si>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</si>
  <si>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</si>
  <si>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</si>
  <si>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</si>
  <si>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</si>
  <si>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</si>
  <si>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</si>
  <si>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</si>
  <si>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</si>
  <si>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</si>
  <si>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</si>
  <si>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</si>
  <si>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</si>
  <si>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</si>
  <si>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</si>
  <si>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</si>
  <si>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</si>
  <si>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</si>
  <si>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</si>
  <si>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</si>
  <si>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</si>
  <si>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</si>
  <si>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</si>
  <si>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</si>
  <si>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</si>
  <si>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</si>
  <si>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</si>
  <si>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</si>
  <si>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</si>
  <si>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</si>
  <si>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</si>
  <si>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</si>
  <si>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</si>
  <si>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</si>
  <si>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</si>
  <si>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</si>
  <si>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</si>
  <si>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</si>
  <si>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</si>
  <si>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</si>
  <si>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</si>
  <si>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</si>
  <si>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</si>
  <si>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</si>
  <si>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</si>
  <si>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</si>
  <si>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</si>
  <si>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</si>
  <si>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</si>
  <si>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</si>
  <si>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</si>
  <si>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</si>
  <si>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</si>
  <si>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</si>
  <si>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</si>
  <si>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</si>
  <si>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</si>
  <si>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</si>
  <si>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</si>
  <si>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</si>
  <si>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</si>
  <si>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</si>
  <si>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</si>
  <si>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</si>
  <si>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</si>
  <si>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</si>
  <si>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</si>
  <si>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</si>
  <si>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</si>
  <si>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</si>
  <si>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</si>
  <si>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</si>
  <si>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</si>
  <si>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</si>
  <si>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</si>
  <si>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</si>
  <si>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</si>
  <si>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</si>
  <si>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</si>
  <si>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</si>
  <si>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</si>
  <si>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</si>
  <si>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</si>
  <si>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</si>
  <si>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</si>
  <si>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</si>
  <si>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</si>
  <si>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</si>
  <si>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</si>
  <si>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</si>
  <si>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</si>
  <si>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</si>
  <si>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</si>
  <si>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</si>
  <si>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</si>
  <si>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</si>
  <si>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</si>
  <si>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</si>
  <si>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</si>
  <si>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</si>
  <si>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</si>
  <si>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</si>
  <si>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</si>
  <si>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</si>
  <si>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</si>
  <si>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</si>
  <si>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</si>
  <si>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</si>
  <si>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</si>
  <si>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</si>
  <si>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</si>
  <si>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</si>
  <si>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</si>
  <si>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</si>
  <si>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</si>
  <si>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</si>
  <si>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</si>
  <si>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</si>
  <si>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</si>
  <si>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</si>
  <si>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</si>
  <si>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</si>
  <si>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</si>
  <si>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</si>
  <si>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</si>
  <si>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</si>
  <si>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</si>
  <si>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</si>
  <si>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</si>
  <si>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</si>
  <si>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</si>
  <si>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</si>
  <si>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</si>
  <si>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</si>
  <si>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</si>
  <si>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</si>
  <si>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</si>
  <si>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</si>
  <si>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</si>
  <si>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</si>
  <si>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</si>
  <si>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</si>
  <si>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</si>
  <si>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</si>
  <si>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</si>
  <si>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</si>
  <si>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</si>
  <si>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</si>
  <si>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</si>
  <si>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</si>
  <si>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</si>
  <si>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</si>
  <si>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</si>
  <si>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</si>
  <si>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</si>
  <si>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</si>
  <si>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</si>
  <si>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</si>
  <si>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</si>
  <si>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</si>
  <si>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</si>
  <si>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</si>
  <si>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</si>
  <si>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</si>
  <si>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</si>
  <si>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</si>
  <si>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</si>
  <si>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</si>
  <si>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</si>
  <si>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</si>
  <si>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</si>
  <si>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</si>
  <si>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</si>
  <si>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</si>
  <si>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</si>
  <si>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</si>
  <si>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</si>
  <si>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</si>
  <si>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</si>
  <si>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</si>
  <si>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</si>
  <si>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</si>
  <si>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</si>
  <si>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</si>
  <si>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</si>
  <si>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</si>
  <si>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</si>
  <si>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</si>
  <si>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</si>
  <si>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</si>
  <si>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</si>
  <si>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</si>
  <si>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</si>
  <si>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</si>
  <si>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</si>
  <si>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</si>
  <si>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</si>
  <si>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</si>
  <si>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</si>
  <si>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</si>
  <si>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</si>
  <si>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</si>
  <si>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</si>
  <si>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</si>
  <si>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</si>
  <si>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</si>
  <si>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</si>
  <si>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</si>
  <si>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</si>
  <si>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</si>
  <si>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</si>
  <si>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</si>
  <si>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</si>
  <si>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</si>
  <si>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</si>
  <si>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</si>
  <si>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</si>
  <si>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</si>
  <si>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</si>
  <si>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</si>
  <si>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</si>
  <si>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</si>
  <si>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</si>
  <si>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</si>
  <si>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</si>
  <si>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</si>
  <si>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</si>
  <si>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</si>
  <si>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</si>
  <si>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</si>
  <si>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</si>
  <si>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</si>
  <si>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</si>
  <si>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</si>
  <si>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</si>
  <si>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</si>
  <si>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</si>
  <si>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</si>
  <si>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</si>
  <si>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</si>
  <si>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</si>
  <si>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</si>
  <si>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</si>
  <si>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</si>
  <si>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</si>
  <si>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</si>
  <si>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</si>
  <si>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</si>
  <si>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</si>
  <si>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</si>
  <si>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</si>
  <si>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</si>
  <si>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</si>
  <si>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</si>
  <si>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</si>
  <si>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</si>
  <si>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</si>
  <si>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</si>
  <si>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</si>
  <si>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</si>
  <si>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</si>
  <si>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</si>
  <si>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</si>
  <si>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</si>
  <si>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</si>
  <si>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</si>
  <si>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</si>
  <si>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</si>
  <si>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</si>
  <si>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</si>
  <si>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</si>
  <si>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</si>
  <si>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</si>
  <si>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</si>
  <si>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</si>
  <si>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</si>
  <si>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</si>
  <si>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</si>
  <si>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</si>
  <si>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</si>
  <si>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</si>
  <si>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</si>
  <si>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</si>
  <si>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</si>
  <si>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</si>
  <si>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</si>
  <si>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</si>
  <si>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</si>
  <si>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</si>
  <si>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</si>
  <si>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</si>
  <si>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</si>
  <si>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</si>
  <si>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</si>
  <si>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</si>
  <si>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</si>
  <si>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</si>
  <si>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</si>
  <si>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</si>
  <si>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</si>
  <si>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</si>
  <si>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</si>
  <si>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</si>
  <si>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</si>
  <si>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</si>
  <si>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</si>
  <si>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</si>
  <si>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</si>
  <si>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</si>
  <si>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</si>
  <si>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</si>
  <si>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</si>
  <si>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</si>
  <si>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</si>
  <si>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</si>
  <si>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</si>
  <si>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</si>
  <si>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</si>
  <si>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</si>
  <si>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</si>
  <si>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</si>
  <si>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</si>
  <si>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</si>
  <si>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</si>
  <si>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</si>
  <si>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</si>
  <si>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</si>
  <si>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</si>
  <si>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</si>
  <si>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</si>
  <si>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</si>
  <si>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</si>
  <si>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</si>
  <si>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</si>
  <si>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</si>
  <si>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</si>
  <si>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</si>
  <si>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</si>
  <si>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</si>
  <si>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</si>
  <si>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</si>
  <si>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</si>
  <si>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</si>
  <si>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</si>
  <si>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</si>
  <si>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</si>
  <si>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</si>
  <si>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</si>
  <si>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</si>
  <si>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</si>
  <si>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</si>
  <si>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</si>
  <si>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</si>
  <si>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</si>
  <si>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</si>
  <si>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</si>
  <si>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</si>
  <si>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</si>
  <si>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</si>
  <si>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</si>
  <si>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</si>
  <si>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</si>
  <si>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</si>
  <si>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</si>
  <si>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</si>
  <si>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</si>
  <si>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</si>
  <si>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</si>
  <si>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</si>
  <si>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</si>
  <si>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</si>
  <si>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</si>
  <si>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</si>
  <si>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</si>
  <si>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</si>
  <si>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</si>
  <si>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</si>
  <si>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</si>
  <si>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</si>
  <si>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</si>
  <si>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</si>
  <si>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</si>
  <si>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</si>
  <si>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</si>
  <si>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</si>
  <si>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</si>
  <si>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</si>
  <si>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</si>
  <si>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</si>
  <si>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</si>
  <si>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</si>
  <si>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</si>
  <si>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</si>
  <si>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</si>
  <si>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</si>
  <si>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</si>
  <si>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</si>
  <si>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</si>
  <si>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</si>
  <si>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</si>
  <si>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</si>
  <si>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</si>
  <si>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</si>
  <si>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</si>
  <si>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</si>
  <si>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</si>
  <si>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</si>
  <si>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</si>
  <si>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</si>
  <si>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</si>
  <si>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</si>
  <si>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</si>
  <si>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</si>
  <si>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</si>
  <si>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</si>
  <si>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</si>
  <si>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</si>
  <si>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</si>
  <si>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</si>
  <si>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</si>
  <si>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</si>
  <si>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</si>
  <si>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</si>
  <si>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</si>
  <si>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</si>
  <si>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</si>
  <si>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</si>
  <si>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</si>
  <si>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</si>
  <si>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</si>
  <si>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</si>
  <si>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</si>
  <si>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</si>
  <si>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</si>
  <si>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</si>
  <si>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</si>
  <si>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</si>
  <si>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</si>
  <si>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</si>
  <si>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</si>
  <si>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</si>
  <si>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</si>
  <si>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</si>
  <si>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</si>
  <si>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</si>
  <si>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</si>
  <si>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</si>
  <si>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</si>
  <si>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</si>
  <si>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</si>
  <si>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</si>
  <si>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</si>
  <si>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</si>
  <si>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</si>
  <si>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</si>
  <si>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</si>
  <si>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</si>
  <si>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</si>
  <si>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</si>
  <si>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</si>
  <si>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</si>
  <si>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</si>
  <si>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</si>
  <si>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</si>
  <si>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</si>
  <si>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</si>
  <si>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</si>
  <si>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</si>
  <si>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</si>
  <si>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</si>
  <si>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</si>
  <si>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</si>
  <si>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</si>
  <si>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</si>
  <si>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</si>
  <si>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</si>
  <si>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</si>
  <si>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</si>
  <si>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</si>
  <si>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</si>
  <si>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</si>
  <si>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</si>
  <si>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</si>
  <si>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</si>
  <si>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</si>
  <si>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</si>
  <si>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</si>
  <si>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</si>
  <si>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</si>
  <si>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</si>
  <si>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</si>
  <si>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</si>
  <si>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</si>
  <si>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</si>
  <si>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</si>
  <si>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</si>
  <si>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</si>
  <si>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</si>
  <si>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</si>
  <si>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</si>
  <si>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</si>
  <si>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</si>
  <si>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</si>
  <si>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</si>
  <si>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</si>
  <si>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</si>
  <si>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</si>
  <si>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</si>
  <si>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</si>
  <si>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</si>
  <si>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</si>
  <si>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</si>
  <si>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</si>
  <si>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</si>
  <si>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</si>
  <si>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</si>
  <si>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</si>
  <si>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</si>
  <si>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</si>
  <si>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</si>
  <si>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</si>
  <si>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</si>
  <si>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</si>
  <si>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</si>
  <si>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</si>
  <si>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</si>
  <si>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</si>
  <si>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</si>
  <si>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</si>
  <si>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</si>
  <si>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</si>
  <si>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</si>
  <si>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</si>
  <si>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</si>
  <si>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</si>
  <si>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</si>
  <si>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</si>
  <si>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</si>
  <si>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</si>
  <si>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</si>
  <si>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</si>
  <si>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</si>
  <si>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</si>
  <si>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</si>
  <si>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</si>
  <si>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</si>
  <si>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</si>
  <si>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</si>
  <si>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</si>
  <si>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</si>
  <si>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</si>
  <si>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</si>
  <si>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</si>
  <si>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</si>
  <si>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</si>
  <si>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</si>
  <si>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</si>
  <si>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</si>
  <si>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</si>
  <si>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</si>
  <si>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</si>
  <si>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</si>
  <si>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</si>
  <si>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</si>
  <si>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</si>
  <si>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</si>
  <si>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</si>
  <si>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</si>
  <si>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</si>
  <si>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</si>
  <si>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</si>
  <si>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</si>
  <si>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</si>
  <si>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</si>
  <si>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</si>
  <si>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</si>
  <si>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</si>
  <si>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</si>
  <si>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</si>
  <si>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</si>
  <si>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</si>
  <si>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</si>
  <si>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</si>
  <si>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</si>
  <si>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</si>
  <si>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</si>
  <si>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</si>
  <si>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</si>
  <si>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</si>
  <si>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</si>
  <si>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</si>
  <si>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</si>
  <si>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</si>
  <si>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</si>
  <si>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</si>
  <si>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</si>
  <si>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</si>
  <si>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</si>
  <si>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</si>
  <si>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</si>
  <si>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</si>
  <si>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</si>
  <si>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</si>
  <si>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</si>
  <si>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</si>
  <si>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</si>
  <si>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</si>
  <si>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</si>
  <si>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</si>
  <si>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</si>
  <si>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</si>
  <si>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</si>
  <si>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</si>
  <si>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</si>
  <si>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</si>
  <si>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</si>
  <si>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</si>
  <si>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</si>
  <si>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</si>
  <si>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</si>
  <si>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</si>
  <si>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</si>
  <si>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</si>
  <si>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</si>
  <si>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</si>
  <si>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</si>
  <si>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</si>
  <si>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</si>
  <si>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</si>
  <si>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</si>
  <si>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</si>
  <si>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</si>
  <si>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</si>
  <si>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</si>
  <si>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</si>
  <si>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</si>
  <si>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</si>
  <si>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</si>
  <si>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</si>
  <si>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</si>
  <si>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</si>
  <si>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</si>
  <si>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</si>
  <si>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</si>
  <si>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</si>
  <si>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</si>
  <si>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</si>
  <si>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</si>
  <si>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</si>
  <si>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</si>
  <si>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</si>
  <si>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</si>
  <si>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</si>
  <si>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</si>
  <si>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</si>
  <si>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</si>
  <si>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</si>
  <si>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</si>
  <si>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</si>
  <si>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</si>
  <si>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</si>
  <si>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</si>
  <si>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</si>
  <si>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</si>
  <si>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</si>
  <si>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</si>
  <si>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</si>
  <si>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</si>
  <si>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</si>
  <si>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</si>
  <si>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</si>
  <si>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</si>
  <si>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</si>
  <si>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</si>
  <si>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</si>
  <si>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</si>
  <si>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</si>
  <si>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</si>
  <si>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</si>
  <si>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</si>
  <si>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</si>
  <si>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</si>
  <si>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</si>
  <si>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</si>
  <si>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</si>
  <si>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</si>
  <si>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</si>
  <si>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</si>
  <si>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</si>
  <si>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</si>
  <si>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</si>
  <si>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</si>
  <si>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</si>
  <si>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</si>
  <si>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</si>
  <si>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</si>
  <si>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</si>
  <si>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</si>
  <si>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</si>
  <si>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</si>
  <si>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</si>
  <si>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</si>
  <si>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</si>
  <si>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</si>
  <si>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</si>
  <si>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</si>
  <si>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</si>
  <si>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</si>
  <si>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</si>
  <si>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</si>
  <si>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</si>
  <si>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</si>
  <si>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</si>
  <si>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</si>
  <si>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</si>
  <si>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</si>
  <si>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</si>
  <si>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</si>
  <si>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</si>
  <si>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</si>
  <si>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</si>
  <si>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</si>
  <si>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</si>
  <si>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</si>
  <si>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</si>
  <si>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</si>
  <si>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</si>
  <si>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</si>
  <si>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</si>
  <si>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</si>
  <si>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</si>
  <si>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</si>
  <si>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</si>
  <si>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</si>
  <si>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</si>
  <si>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</si>
  <si>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</si>
  <si>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</si>
  <si>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</si>
  <si>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</si>
  <si>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</si>
  <si>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</si>
  <si>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</si>
  <si>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</si>
  <si>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</si>
  <si>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</si>
  <si>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</si>
  <si>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</si>
  <si>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</si>
  <si>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</si>
  <si>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</si>
  <si>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</si>
  <si>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</si>
  <si>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</si>
  <si>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</si>
  <si>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</si>
  <si>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</si>
  <si>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</si>
  <si>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</si>
  <si>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</si>
  <si>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</si>
  <si>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</si>
  <si>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</si>
  <si>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</si>
  <si>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</si>
  <si>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</si>
  <si>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</si>
  <si>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</si>
  <si>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</si>
  <si>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</si>
  <si>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</si>
  <si>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</si>
  <si>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</si>
  <si>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</si>
  <si>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</si>
  <si>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</si>
  <si>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</si>
  <si>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</si>
  <si>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</si>
  <si>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</si>
  <si>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</si>
  <si>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</si>
  <si>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</si>
  <si>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</si>
  <si>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</si>
  <si>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</si>
  <si>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</si>
  <si>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</si>
  <si>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</si>
  <si>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</si>
  <si>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</si>
  <si>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</si>
  <si>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</si>
  <si>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</si>
  <si>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</si>
  <si>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</si>
  <si>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</si>
  <si>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</si>
  <si>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</si>
  <si>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</si>
  <si>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</si>
  <si>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</si>
  <si>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</si>
  <si>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</si>
  <si>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</si>
  <si>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</si>
  <si>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</si>
  <si>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</si>
  <si>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</si>
  <si>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</si>
  <si>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</si>
  <si>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</si>
  <si>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</si>
  <si>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</si>
  <si>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</si>
  <si>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</si>
  <si>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</si>
  <si>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</si>
  <si>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</si>
  <si>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</si>
  <si>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</si>
  <si>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</si>
  <si>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</si>
  <si>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</si>
  <si>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</si>
  <si>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</si>
  <si>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</si>
  <si>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</si>
  <si>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</si>
  <si>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</si>
  <si>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</si>
  <si>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</si>
  <si>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</si>
  <si>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</si>
  <si>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</si>
  <si>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</si>
  <si>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</si>
  <si>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</si>
  <si>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</si>
  <si>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</si>
  <si>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</si>
  <si>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</si>
  <si>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</si>
  <si>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</si>
  <si>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</si>
  <si>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</si>
  <si>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</si>
  <si>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</si>
  <si>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</si>
  <si>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</si>
  <si>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</si>
  <si>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</si>
  <si>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</si>
  <si>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</si>
  <si>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</si>
  <si>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</si>
  <si>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</si>
  <si>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</si>
  <si>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</si>
  <si>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</si>
  <si>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</si>
  <si>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</si>
  <si>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</si>
  <si>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</si>
  <si>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</si>
  <si>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</si>
  <si>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</si>
  <si>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</si>
  <si>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</si>
  <si>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</si>
  <si>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</si>
  <si>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</si>
  <si>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</si>
  <si>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</si>
  <si>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</si>
  <si>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</si>
  <si>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</si>
  <si>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</si>
  <si>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</si>
  <si>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</si>
  <si>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</si>
  <si>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</si>
  <si>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</si>
  <si>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</si>
  <si>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</si>
  <si>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</si>
  <si>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</si>
  <si>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</si>
  <si>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</si>
  <si>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</si>
  <si>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</si>
  <si>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</si>
  <si>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</si>
  <si>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</si>
  <si>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</si>
  <si>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</si>
  <si>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</si>
  <si>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</si>
  <si>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</si>
  <si>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</si>
  <si>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</si>
  <si>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</si>
  <si>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</si>
  <si>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</si>
  <si>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</si>
  <si>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</si>
  <si>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</si>
  <si>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</si>
  <si>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</si>
  <si>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</si>
  <si>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</si>
  <si>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</si>
  <si>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</si>
  <si>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</si>
  <si>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</si>
  <si>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</si>
  <si>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</si>
  <si>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</si>
  <si>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</si>
  <si>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</si>
  <si>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</si>
  <si>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</si>
  <si>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</si>
  <si>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</si>
  <si>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</si>
  <si>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</si>
  <si>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</si>
  <si>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</si>
  <si>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</si>
  <si>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</si>
  <si>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</si>
  <si>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</si>
  <si>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</si>
  <si>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</si>
  <si>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</si>
  <si>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</si>
  <si>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</si>
  <si>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</si>
  <si>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</si>
  <si>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</si>
  <si>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</si>
  <si>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</si>
  <si>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</si>
  <si>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</si>
  <si>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</si>
  <si>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</si>
  <si>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</si>
  <si>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</si>
  <si>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</si>
  <si>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</si>
  <si>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</si>
  <si>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</si>
  <si>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</si>
  <si>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</si>
  <si>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</si>
  <si>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</si>
  <si>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</si>
  <si>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</si>
  <si>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</si>
  <si>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</si>
  <si>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</si>
  <si>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</si>
  <si>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</si>
  <si>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</si>
  <si>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</si>
  <si>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</si>
  <si>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</si>
  <si>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</si>
  <si>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</si>
  <si>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</si>
  <si>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</si>
  <si>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</si>
  <si>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</si>
  <si>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</si>
  <si>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</si>
  <si>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</si>
  <si>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</si>
  <si>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</si>
  <si>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</si>
  <si>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</si>
  <si>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</si>
  <si>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</si>
  <si>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</si>
  <si>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</si>
  <si>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</si>
  <si>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</si>
  <si>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</si>
  <si>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</si>
  <si>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</si>
  <si>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</si>
  <si>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</si>
  <si>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</si>
  <si>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</si>
  <si>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</si>
  <si>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</si>
  <si>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</si>
  <si>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</si>
  <si>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</si>
  <si>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</si>
  <si>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</si>
  <si>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</si>
  <si>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</si>
  <si>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</si>
  <si>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</si>
  <si>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</si>
  <si>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</si>
  <si>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</si>
  <si>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</si>
  <si>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</si>
  <si>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</si>
  <si>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</si>
  <si>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</si>
  <si>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</si>
  <si>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</si>
  <si>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</si>
  <si>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</si>
  <si>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</si>
  <si>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</si>
  <si>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</si>
  <si>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</si>
  <si>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</si>
  <si>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</si>
  <si>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</si>
  <si>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</si>
  <si>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</si>
  <si>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</si>
  <si>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</si>
  <si>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</si>
  <si>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</si>
  <si>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</si>
  <si>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</si>
  <si>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</si>
  <si>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</si>
  <si>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</si>
  <si>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</si>
  <si>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</si>
  <si>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</si>
  <si>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</si>
  <si>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</si>
  <si>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</si>
  <si>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</si>
  <si>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</si>
  <si>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</si>
  <si>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</si>
  <si>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</si>
  <si>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</si>
  <si>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</si>
  <si>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</si>
  <si>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</si>
  <si>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</si>
  <si>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</si>
  <si>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</si>
  <si>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</si>
  <si>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</si>
  <si>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</si>
  <si>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</si>
  <si>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</si>
  <si>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</si>
  <si>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</si>
  <si>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</si>
  <si>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</si>
  <si>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</si>
  <si>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</si>
  <si>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</si>
  <si>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</si>
  <si>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</si>
  <si>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</si>
  <si>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</si>
  <si>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</si>
  <si>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</si>
  <si>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</si>
  <si>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</si>
  <si>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</si>
  <si>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</si>
  <si>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</si>
  <si>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</si>
  <si>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</si>
  <si>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</si>
  <si>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</si>
  <si>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</si>
  <si>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</si>
  <si>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</si>
  <si>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</si>
  <si>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</si>
  <si>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</si>
  <si>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</si>
  <si>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</si>
  <si>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</si>
  <si>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</si>
  <si>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</si>
  <si>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</si>
  <si>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</si>
  <si>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</si>
  <si>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</si>
  <si>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</si>
  <si>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</si>
  <si>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</si>
  <si>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</si>
  <si>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</si>
  <si>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</si>
  <si>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</si>
  <si>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</si>
  <si>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</si>
  <si>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</si>
  <si>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</si>
  <si>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</si>
  <si>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</si>
  <si>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</si>
  <si>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</si>
  <si>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</si>
  <si>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</si>
  <si>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</si>
  <si>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</si>
  <si>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</si>
  <si>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</si>
  <si>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</si>
  <si>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</si>
  <si>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</si>
  <si>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</si>
  <si>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</si>
  <si>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</si>
  <si>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</si>
  <si>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</si>
  <si>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</si>
  <si>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</si>
  <si>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</si>
  <si>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</si>
  <si>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</si>
  <si>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</si>
  <si>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</si>
  <si>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</si>
  <si>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</si>
  <si>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</si>
  <si>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</si>
  <si>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</si>
  <si>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</si>
  <si>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</si>
  <si>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</si>
  <si>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</si>
  <si>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</si>
  <si>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</si>
  <si>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</si>
  <si>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</si>
  <si>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</si>
  <si>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</si>
  <si>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</si>
  <si>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</si>
  <si>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</si>
  <si>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</si>
  <si>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</si>
  <si>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</si>
  <si>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</si>
  <si>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</si>
  <si>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</si>
  <si>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</si>
  <si>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</si>
  <si>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</si>
  <si>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</si>
  <si>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</si>
  <si>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</si>
  <si>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</si>
  <si>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</si>
  <si>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</si>
  <si>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</si>
  <si>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</si>
  <si>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</si>
  <si>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</si>
  <si>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</si>
  <si>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</si>
  <si>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</si>
  <si>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</si>
  <si>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</si>
  <si>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</si>
  <si>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</si>
  <si>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</si>
  <si>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</si>
  <si>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</si>
  <si>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</si>
  <si>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</si>
  <si>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</si>
  <si>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</si>
  <si>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</si>
  <si>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</si>
  <si>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</si>
  <si>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</si>
  <si>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</si>
  <si>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</si>
  <si>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</si>
  <si>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</si>
  <si>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</si>
  <si>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</si>
  <si>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</si>
  <si>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</si>
  <si>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</si>
  <si>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</si>
  <si>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</si>
  <si>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</si>
  <si>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</si>
  <si>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</si>
  <si>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</si>
  <si>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</si>
  <si>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</si>
  <si>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</si>
  <si>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</si>
  <si>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</si>
  <si>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</si>
  <si>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</si>
  <si>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</si>
  <si>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</si>
  <si>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</si>
  <si>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</si>
  <si>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</si>
  <si>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</si>
  <si>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</si>
  <si>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</si>
  <si>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</si>
  <si>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</si>
  <si>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</si>
  <si>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</si>
  <si>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</si>
  <si>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</si>
  <si>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</si>
  <si>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</si>
  <si>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</si>
  <si>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</si>
  <si>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</si>
  <si>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</si>
  <si>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</si>
  <si>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</si>
  <si>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</si>
  <si>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</si>
  <si>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</si>
  <si>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</si>
  <si>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</si>
  <si>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</si>
  <si>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</si>
  <si>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</si>
  <si>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</si>
  <si>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</si>
  <si>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</si>
  <si>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</si>
  <si>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</si>
  <si>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</si>
  <si>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</si>
  <si>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</si>
  <si>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</si>
  <si>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</si>
  <si>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</si>
  <si>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</si>
  <si>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</si>
  <si>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</si>
  <si>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</si>
  <si>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</si>
  <si>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</si>
  <si>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</si>
  <si>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S900005189</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</si>
  <si>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</si>
  <si>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</si>
  <si>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</si>
  <si>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</si>
  <si>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</si>
  <si>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</si>
  <si>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</si>
  <si>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</si>
  <si>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</si>
  <si>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</si>
  <si>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</si>
  <si>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</si>
  <si>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</si>
  <si>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</si>
  <si>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</si>
  <si>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</si>
  <si>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</si>
  <si>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</si>
  <si>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</si>
  <si>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</si>
  <si>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</si>
  <si>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</si>
  <si>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</si>
  <si>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</si>
  <si>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</si>
  <si>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</si>
  <si>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</si>
  <si>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</si>
  <si>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</si>
  <si>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</si>
  <si>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</si>
  <si>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</si>
  <si>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</si>
  <si>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</si>
  <si>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</si>
  <si>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</si>
  <si>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</si>
  <si>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</si>
  <si>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</si>
  <si>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</si>
  <si>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</si>
  <si>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</si>
  <si>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</si>
  <si>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</si>
  <si>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</si>
  <si>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</si>
  <si>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</si>
  <si>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</si>
  <si>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</si>
  <si>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</si>
  <si>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</si>
  <si>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</si>
  <si>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</si>
  <si>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</si>
  <si>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</si>
  <si>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</si>
  <si>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</si>
  <si>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</si>
  <si>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</si>
  <si>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</si>
  <si>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</si>
  <si>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</si>
  <si>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</si>
  <si>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</si>
  <si>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</si>
  <si>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</si>
  <si>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</si>
  <si>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</si>
  <si>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</si>
  <si>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</si>
  <si>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</si>
  <si>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</si>
  <si>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</si>
  <si>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</si>
  <si>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</si>
  <si>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</si>
  <si>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</si>
  <si>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</si>
  <si>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</si>
  <si>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</si>
  <si>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</si>
  <si>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</si>
  <si>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</si>
  <si>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</si>
  <si>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</si>
  <si>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</si>
  <si>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</si>
  <si>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</si>
  <si>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</si>
  <si>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</si>
  <si>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</si>
  <si>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</si>
  <si>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</si>
  <si>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</si>
  <si>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</si>
  <si>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</si>
  <si>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</si>
  <si>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</si>
  <si>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</si>
  <si>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</si>
  <si>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</si>
  <si>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</si>
  <si>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</si>
  <si>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</si>
  <si>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</si>
  <si>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</si>
  <si>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</si>
  <si>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</si>
  <si>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</si>
  <si>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</si>
  <si>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</si>
  <si>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</si>
  <si>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</si>
  <si>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</si>
  <si>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</si>
  <si>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</si>
  <si>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</si>
  <si>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</si>
  <si>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</si>
  <si>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</si>
  <si>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</si>
  <si>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</si>
  <si>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</si>
  <si>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</si>
  <si>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</si>
  <si>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</si>
  <si>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</si>
  <si>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</si>
  <si>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</si>
  <si>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</si>
  <si>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</si>
  <si>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</si>
  <si>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</si>
  <si>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</si>
  <si>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</si>
  <si>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</si>
  <si>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</si>
  <si>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</si>
  <si>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</si>
  <si>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</si>
  <si>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</si>
  <si>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</si>
  <si>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</si>
  <si>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</si>
  <si>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</si>
  <si>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</si>
  <si>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</si>
  <si>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</si>
  <si>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</si>
  <si>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</si>
  <si>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</si>
  <si>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</si>
  <si>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</si>
  <si>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</si>
  <si>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</si>
  <si>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</si>
  <si>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</si>
  <si>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</si>
  <si>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</si>
  <si>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</si>
  <si>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</si>
  <si>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</si>
  <si>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</si>
  <si>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</si>
  <si>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</si>
  <si>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</si>
  <si>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</si>
  <si>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</si>
  <si>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</si>
  <si>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</si>
  <si>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</si>
  <si>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</si>
  <si>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</si>
  <si>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</si>
  <si>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</si>
  <si>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</si>
  <si>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</si>
  <si>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</si>
  <si>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</si>
  <si>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</si>
  <si>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</si>
  <si>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</si>
  <si>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</si>
  <si>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</si>
  <si>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</si>
  <si>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</si>
  <si>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</si>
  <si>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</si>
  <si>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</si>
  <si>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</si>
  <si>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</si>
  <si>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</si>
  <si>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</si>
  <si>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</si>
  <si>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</si>
  <si>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</si>
  <si>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</si>
  <si>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</si>
  <si>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</si>
  <si>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</si>
  <si>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</si>
  <si>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</si>
  <si>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</si>
  <si>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</si>
  <si>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</si>
  <si>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</si>
  <si>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</si>
  <si>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</si>
  <si>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</si>
  <si>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</si>
  <si>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</si>
  <si>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</si>
  <si>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</si>
  <si>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</si>
  <si>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</si>
  <si>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</si>
  <si>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</si>
  <si>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</si>
  <si>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</si>
  <si>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</si>
  <si>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</si>
  <si>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</si>
  <si>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</si>
  <si>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</si>
  <si>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</si>
  <si>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</si>
  <si>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</si>
  <si>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</si>
  <si>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</si>
  <si>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</si>
  <si>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</si>
  <si>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</si>
  <si>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</si>
  <si>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</si>
  <si>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</si>
  <si>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</si>
  <si>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</si>
  <si>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</si>
  <si>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</si>
  <si>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</si>
  <si>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</si>
  <si>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</si>
  <si>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</si>
  <si>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</si>
  <si>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</si>
  <si>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</si>
  <si>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</si>
  <si>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</si>
  <si>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</si>
  <si>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</si>
  <si>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</si>
  <si>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</si>
  <si>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</si>
  <si>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</si>
  <si>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</si>
  <si>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</si>
  <si>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</si>
  <si>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</si>
  <si>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</si>
  <si>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</si>
  <si>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</si>
  <si>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</si>
  <si>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</si>
  <si>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</si>
  <si>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</si>
  <si>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</si>
  <si>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</si>
  <si>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</si>
  <si>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</si>
  <si>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</si>
  <si>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</si>
  <si>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</si>
  <si>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</si>
  <si>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</si>
  <si>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</si>
  <si>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</si>
  <si>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</si>
  <si>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</si>
  <si>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</si>
  <si>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</si>
  <si>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</si>
  <si>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</si>
  <si>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</si>
  <si>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</si>
  <si>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</si>
  <si>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</si>
  <si>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</si>
  <si>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</si>
  <si>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</si>
  <si>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</si>
  <si>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</si>
  <si>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</si>
  <si>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</si>
  <si>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</si>
  <si>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</si>
  <si>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</si>
  <si>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</si>
  <si>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</si>
  <si>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</si>
  <si>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</si>
  <si>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</si>
  <si>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</si>
  <si>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</si>
  <si>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</si>
  <si>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</si>
  <si>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</si>
  <si>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</si>
  <si>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</si>
  <si>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</si>
  <si>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</si>
  <si>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</si>
  <si>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</si>
  <si>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</si>
  <si>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</si>
  <si>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</si>
  <si>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</si>
  <si>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</si>
  <si>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</si>
  <si>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</si>
  <si>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</si>
  <si>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</si>
  <si>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</si>
  <si>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</si>
  <si>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</si>
  <si>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</si>
  <si>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</si>
  <si>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</si>
  <si>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</si>
  <si>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</si>
  <si>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</si>
  <si>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</si>
  <si>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</si>
  <si>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</si>
  <si>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</si>
  <si>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</si>
  <si>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</si>
  <si>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</si>
  <si>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</si>
  <si>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</si>
  <si>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</si>
  <si>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</si>
  <si>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</si>
  <si>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</si>
  <si>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</si>
  <si>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</si>
  <si>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</si>
  <si>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</si>
  <si>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</si>
  <si>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</si>
  <si>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</si>
  <si>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</si>
  <si>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</si>
  <si>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</si>
  <si>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</si>
  <si>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</si>
  <si>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</si>
  <si>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</si>
  <si>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</si>
  <si>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</si>
  <si>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</si>
  <si>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</si>
  <si>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</si>
  <si>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</si>
  <si>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</si>
  <si>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</si>
  <si>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</si>
  <si>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</si>
  <si>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</si>
  <si>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</si>
  <si>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</si>
  <si>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</si>
  <si>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</si>
  <si>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</si>
  <si>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</si>
  <si>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</si>
  <si>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</si>
  <si>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</si>
  <si>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</si>
  <si>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</si>
  <si>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</si>
  <si>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</si>
  <si>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</si>
  <si>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</si>
  <si>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</si>
  <si>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</si>
  <si>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</si>
  <si>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</si>
  <si>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</si>
  <si>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</si>
  <si>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</si>
  <si>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</si>
  <si>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</si>
  <si>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</si>
  <si>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</si>
  <si>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</si>
  <si>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</si>
  <si>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</si>
  <si>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</si>
  <si>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</si>
  <si>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</si>
  <si>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</si>
  <si>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</si>
  <si>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</si>
  <si>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</si>
  <si>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</si>
  <si>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</si>
  <si>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</si>
  <si>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</si>
  <si>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</si>
  <si>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</si>
  <si>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</si>
  <si>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</si>
  <si>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</si>
  <si>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</si>
  <si>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</si>
  <si>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</si>
  <si>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</si>
  <si>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</si>
  <si>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</si>
  <si>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</si>
  <si>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</si>
  <si>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</si>
  <si>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</si>
  <si>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</si>
  <si>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</si>
  <si>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</si>
  <si>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</si>
  <si>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</si>
  <si>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</si>
  <si>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</si>
  <si>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</si>
  <si>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</si>
  <si>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</si>
  <si>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</si>
  <si>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</si>
  <si>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</si>
  <si>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</si>
  <si>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</si>
  <si>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</si>
  <si>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</si>
  <si>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</si>
  <si>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</si>
  <si>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</si>
  <si>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</si>
  <si>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</si>
  <si>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</si>
  <si>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</si>
  <si>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</si>
  <si>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</si>
  <si>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</si>
  <si>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</si>
  <si>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</si>
  <si>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</si>
  <si>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</si>
  <si>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</si>
  <si>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</si>
  <si>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</si>
  <si>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</si>
  <si>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</si>
  <si>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</si>
  <si>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</si>
  <si>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</si>
  <si>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</si>
  <si>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</si>
  <si>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</si>
  <si>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</si>
  <si>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</si>
  <si>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</si>
  <si>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</si>
  <si>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</si>
  <si>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</si>
  <si>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</si>
  <si>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</si>
  <si>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</si>
  <si>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</si>
  <si>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</si>
  <si>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</si>
  <si>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</si>
  <si>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</si>
  <si>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</si>
  <si>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</si>
  <si>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</si>
  <si>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</si>
  <si>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</si>
  <si>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</si>
  <si>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</si>
  <si>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</si>
  <si>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</si>
  <si>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</si>
  <si>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</si>
  <si>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</si>
  <si>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</si>
  <si>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</si>
  <si>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</si>
  <si>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</si>
  <si>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</si>
  <si>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</si>
  <si>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</si>
  <si>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</si>
  <si>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</si>
  <si>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</si>
  <si>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</si>
  <si>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</si>
  <si>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</si>
  <si>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</si>
  <si>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</si>
  <si>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</si>
  <si>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</si>
  <si>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</si>
  <si>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</si>
  <si>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</si>
  <si>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</si>
  <si>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</si>
  <si>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</si>
  <si>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</si>
  <si>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</si>
  <si>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</si>
  <si>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</si>
  <si>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</si>
  <si>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</si>
  <si>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</si>
  <si>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</si>
  <si>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</si>
  <si>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</si>
  <si>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</si>
  <si>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</si>
  <si>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</si>
  <si>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</si>
  <si>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</si>
  <si>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</si>
  <si>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</si>
  <si>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</si>
  <si>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</si>
  <si>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</si>
  <si>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</si>
  <si>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</si>
  <si>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</si>
  <si>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</si>
  <si>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</si>
  <si>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</si>
  <si>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</si>
  <si>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</si>
  <si>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</si>
  <si>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</si>
  <si>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</si>
  <si>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</si>
  <si>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</si>
  <si>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</si>
  <si>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</si>
  <si>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</si>
  <si>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</si>
  <si>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</si>
  <si>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</si>
  <si>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</si>
  <si>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</si>
  <si>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</si>
  <si>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</si>
  <si>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</si>
  <si>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</si>
  <si>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</si>
  <si>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</si>
  <si>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</si>
  <si>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</si>
  <si>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</si>
  <si>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</si>
  <si>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</si>
  <si>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</si>
  <si>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</si>
  <si>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</si>
  <si>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</si>
  <si>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</si>
  <si>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</si>
  <si>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</si>
  <si>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</si>
  <si>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</si>
  <si>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</si>
  <si>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</si>
  <si>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</si>
  <si>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</si>
  <si>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</si>
  <si>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</si>
  <si>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</si>
  <si>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</si>
  <si>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</si>
  <si>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</si>
  <si>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</si>
  <si>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</si>
  <si>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</si>
  <si>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</si>
  <si>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</si>
  <si>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</si>
  <si>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</si>
  <si>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</si>
  <si>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</si>
  <si>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</si>
  <si>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</si>
  <si>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</si>
  <si>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</si>
  <si>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</si>
  <si>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</si>
  <si>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</si>
  <si>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</si>
  <si>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</si>
  <si>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</si>
  <si>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</si>
  <si>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</si>
  <si>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</si>
  <si>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</si>
  <si>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</si>
  <si>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</si>
  <si>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</si>
  <si>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</si>
  <si>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</si>
  <si>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</si>
  <si>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</si>
  <si>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</si>
  <si>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</si>
  <si>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</si>
  <si>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</si>
  <si>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</si>
  <si>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</si>
  <si>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</si>
  <si>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</si>
  <si>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</si>
  <si>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</si>
  <si>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</si>
  <si>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</si>
  <si>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</si>
  <si>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</si>
  <si>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</si>
  <si>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</si>
  <si>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</si>
  <si>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</si>
  <si>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</si>
  <si>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</si>
  <si>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</si>
  <si>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</si>
  <si>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</si>
  <si>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</si>
  <si>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</si>
  <si>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</si>
  <si>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</si>
  <si>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</si>
  <si>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</si>
  <si>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</si>
  <si>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</si>
  <si>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</si>
  <si>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</si>
  <si>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</si>
  <si>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</si>
  <si>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</si>
  <si>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</si>
  <si>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</si>
  <si>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</si>
  <si>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</si>
  <si>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</si>
  <si>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</si>
  <si>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</si>
  <si>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</si>
  <si>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</si>
  <si>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</si>
  <si>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</si>
  <si>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</si>
  <si>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</si>
  <si>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</si>
  <si>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</si>
  <si>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</si>
  <si>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</si>
  <si>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</si>
  <si>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</si>
  <si>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</si>
  <si>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</si>
  <si>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</si>
  <si>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</si>
  <si>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</si>
  <si>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</si>
  <si>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</si>
  <si>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</si>
  <si>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</si>
  <si>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</si>
  <si>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</si>
  <si>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</si>
  <si>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</si>
  <si>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</si>
  <si>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</si>
  <si>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</si>
  <si>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</si>
  <si>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</si>
  <si>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</si>
  <si>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</si>
  <si>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</si>
  <si>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</si>
  <si>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</si>
  <si>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</si>
  <si>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</si>
  <si>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</si>
  <si>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</si>
  <si>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</si>
  <si>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</si>
  <si>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</si>
  <si>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</si>
  <si>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</si>
  <si>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</si>
  <si>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</si>
  <si>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</si>
  <si>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</si>
  <si>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</si>
  <si>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</si>
  <si>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</si>
  <si>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</si>
  <si>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</si>
  <si>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</si>
  <si>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</si>
  <si>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</si>
  <si>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</si>
  <si>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</si>
  <si>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</si>
  <si>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</si>
  <si>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</si>
  <si>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</si>
  <si>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</si>
  <si>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</si>
  <si>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</si>
  <si>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</si>
  <si>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</si>
  <si>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</si>
  <si>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</si>
  <si>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</si>
  <si>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</si>
  <si>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</si>
  <si>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</si>
  <si>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</si>
  <si>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</si>
  <si>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</si>
  <si>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</si>
  <si>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</si>
  <si>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</si>
  <si>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</si>
  <si>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</si>
  <si>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</si>
  <si>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</si>
  <si>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</si>
  <si>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</si>
  <si>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</si>
  <si>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</si>
  <si>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</si>
  <si>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</si>
  <si>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</si>
  <si>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</si>
  <si>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</si>
  <si>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</si>
  <si>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</si>
  <si>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</si>
  <si>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</si>
  <si>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</si>
  <si>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</si>
  <si>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</si>
  <si>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</si>
  <si>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</si>
  <si>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</si>
  <si>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</si>
  <si>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</si>
  <si>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</si>
  <si>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</si>
  <si>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</si>
  <si>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</si>
  <si>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</si>
  <si>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</si>
  <si>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</si>
  <si>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</si>
  <si>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</si>
  <si>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</si>
  <si>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</si>
  <si>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</si>
  <si>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</si>
  <si>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</si>
  <si>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</si>
  <si>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</si>
  <si>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</si>
  <si>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</si>
  <si>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</si>
  <si>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</si>
  <si>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</si>
  <si>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</si>
  <si>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</si>
  <si>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</si>
  <si>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</si>
  <si>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</si>
  <si>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</si>
  <si>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</si>
  <si>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</si>
  <si>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</si>
  <si>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</si>
  <si>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</si>
  <si>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</si>
  <si>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</si>
  <si>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</si>
  <si>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</si>
  <si>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</si>
  <si>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</si>
  <si>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</si>
  <si>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</si>
  <si>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</si>
  <si>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</si>
  <si>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</si>
  <si>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</si>
  <si>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</si>
  <si>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</si>
  <si>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</si>
  <si>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</si>
  <si>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</si>
  <si>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</si>
  <si>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</si>
  <si>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</si>
  <si>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</si>
  <si>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</si>
  <si>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</si>
  <si>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</si>
  <si>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</si>
  <si>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</si>
  <si>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</si>
  <si>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</si>
  <si>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</si>
  <si>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</si>
  <si>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</si>
  <si>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</si>
  <si>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</si>
  <si>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</si>
  <si>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</si>
  <si>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</si>
  <si>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</si>
  <si>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</si>
  <si>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</si>
  <si>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</si>
  <si>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</si>
  <si>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</si>
  <si>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</si>
  <si>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</si>
  <si>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</si>
  <si>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</si>
  <si>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</si>
  <si>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</si>
  <si>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</si>
  <si>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</si>
  <si>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</si>
  <si>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</si>
  <si>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</si>
  <si>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</si>
  <si>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</si>
  <si>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</si>
  <si>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</si>
  <si>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</si>
  <si>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</si>
  <si>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</si>
  <si>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</si>
  <si>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</si>
  <si>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</si>
  <si>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</si>
  <si>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</si>
  <si>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</si>
  <si>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</si>
  <si>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</si>
  <si>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</si>
  <si>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</si>
  <si>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</si>
  <si>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</si>
  <si>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</si>
  <si>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</si>
  <si>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</si>
  <si>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</si>
  <si>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</si>
  <si>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</si>
  <si>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</si>
  <si>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</si>
  <si>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</si>
  <si>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</si>
  <si>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</si>
  <si>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</si>
  <si>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</si>
  <si>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</si>
  <si>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</si>
  <si>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</si>
  <si>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</si>
  <si>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</si>
  <si>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</si>
  <si>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</si>
  <si>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</si>
  <si>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</si>
  <si>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</si>
  <si>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</si>
  <si>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</si>
  <si>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</si>
  <si>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</si>
  <si>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</si>
  <si>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</si>
  <si>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</si>
  <si>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</si>
  <si>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</si>
  <si>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</si>
  <si>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</si>
  <si>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</si>
  <si>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</si>
  <si>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</si>
  <si>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</si>
  <si>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</si>
  <si>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</si>
  <si>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</si>
  <si>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</si>
  <si>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</si>
  <si>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</si>
  <si>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</si>
  <si>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</si>
  <si>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</si>
  <si>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</si>
  <si>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</si>
  <si>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</si>
  <si>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</si>
  <si>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</si>
  <si>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</si>
  <si>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</si>
  <si>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</si>
  <si>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</si>
  <si>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</si>
  <si>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</si>
  <si>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</si>
  <si>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</si>
  <si>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</si>
  <si>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</si>
  <si>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</si>
  <si>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</si>
  <si>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</si>
  <si>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</si>
  <si>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</si>
  <si>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</si>
  <si>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</si>
  <si>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</si>
  <si>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</si>
  <si>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</si>
  <si>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</si>
  <si>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</si>
  <si>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</si>
  <si>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</si>
  <si>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</si>
  <si>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</si>
  <si>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</si>
  <si>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</si>
  <si>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</si>
  <si>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</si>
  <si>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</si>
  <si>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</si>
  <si>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</si>
  <si>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</si>
  <si>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</si>
  <si>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</si>
  <si>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</si>
  <si>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</si>
  <si>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</si>
  <si>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</si>
  <si>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</si>
  <si>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</si>
  <si>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</si>
  <si>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</si>
  <si>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</si>
  <si>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</si>
  <si>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</si>
  <si>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</si>
  <si>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</si>
  <si>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</si>
  <si>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</si>
  <si>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</si>
  <si>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</si>
  <si>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</si>
  <si>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</si>
  <si>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</si>
  <si>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</si>
  <si>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</si>
  <si>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</si>
  <si>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</si>
  <si>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</si>
  <si>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</si>
  <si>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</si>
  <si>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</si>
  <si>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</si>
  <si>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</si>
  <si>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</si>
  <si>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</si>
  <si>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</si>
  <si>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</si>
  <si>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</si>
  <si>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</si>
  <si>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</si>
  <si>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</si>
  <si>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</si>
  <si>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</si>
  <si>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</si>
  <si>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</si>
  <si>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</si>
  <si>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</si>
  <si>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</si>
  <si>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</si>
  <si>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</si>
  <si>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</si>
  <si>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</si>
  <si>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</si>
  <si>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</si>
  <si>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</si>
  <si>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</si>
  <si>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</si>
  <si>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</si>
  <si>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</si>
  <si>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</si>
  <si>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</si>
  <si>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</si>
  <si>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</si>
  <si>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</si>
  <si>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</si>
  <si>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</si>
  <si>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</si>
  <si>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</si>
  <si>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</si>
  <si>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</si>
  <si>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</si>
  <si>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</si>
  <si>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</si>
  <si>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</si>
  <si>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</si>
  <si>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</si>
  <si>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</si>
  <si>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</si>
  <si>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</si>
  <si>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</si>
  <si>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</si>
  <si>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</si>
  <si>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</si>
  <si>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</si>
  <si>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</si>
  <si>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</si>
  <si>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</si>
  <si>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</si>
  <si>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</si>
  <si>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</si>
  <si>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</si>
  <si>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</si>
  <si>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</si>
  <si>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</si>
  <si>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</si>
  <si>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</si>
  <si>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</si>
  <si>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</si>
  <si>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</si>
  <si>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</si>
  <si>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</si>
  <si>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</si>
  <si>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</si>
  <si>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</si>
  <si>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</si>
  <si>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</si>
  <si>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</si>
  <si>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</si>
  <si>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</si>
  <si>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</si>
  <si>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</si>
  <si>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</si>
  <si>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</si>
  <si>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</si>
  <si>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</si>
  <si>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</si>
  <si>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</si>
  <si>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</si>
  <si>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</si>
  <si>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</si>
  <si>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</si>
  <si>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</si>
  <si>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</si>
  <si>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</si>
  <si>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</si>
  <si>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</si>
  <si>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</si>
  <si>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</si>
  <si>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</si>
  <si>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</si>
  <si>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</si>
  <si>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</si>
  <si>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</si>
  <si>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</si>
  <si>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</si>
  <si>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</si>
  <si>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</si>
  <si>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</si>
  <si>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</si>
  <si>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</si>
  <si>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</si>
  <si>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</si>
  <si>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</si>
  <si>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</si>
  <si>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</si>
  <si>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</si>
  <si>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</si>
  <si>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</si>
  <si>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</si>
  <si>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</si>
  <si>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</si>
  <si>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</si>
  <si>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</si>
  <si>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</si>
  <si>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</si>
  <si>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</si>
  <si>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</si>
  <si>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</si>
  <si>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</si>
  <si>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</si>
  <si>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</si>
  <si>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</si>
  <si>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</si>
  <si>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</si>
  <si>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</si>
  <si>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</si>
  <si>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</si>
  <si>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</si>
  <si>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</si>
  <si>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</si>
  <si>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</si>
  <si>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</si>
  <si>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</si>
  <si>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</si>
  <si>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</si>
  <si>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</si>
  <si>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</si>
  <si>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</si>
  <si>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</si>
  <si>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</si>
  <si>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</si>
  <si>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</si>
  <si>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</si>
  <si>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</si>
  <si>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</si>
  <si>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</si>
  <si>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</si>
  <si>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</si>
  <si>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</si>
  <si>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</si>
  <si>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</si>
  <si>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</si>
  <si>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</si>
  <si>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</si>
  <si>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</si>
  <si>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</si>
  <si>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</si>
  <si>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</si>
  <si>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</si>
  <si>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</si>
  <si>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</si>
  <si>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</si>
  <si>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</si>
  <si>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</si>
  <si>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</si>
  <si>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</si>
  <si>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</si>
  <si>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</si>
  <si>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</si>
  <si>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</si>
  <si>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</si>
  <si>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</si>
  <si>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</si>
  <si>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</si>
  <si>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</si>
  <si>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</si>
  <si>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</si>
  <si>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</si>
  <si>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</si>
  <si>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</si>
  <si>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</si>
  <si>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</si>
  <si>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</si>
  <si>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</si>
  <si>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</si>
  <si>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</si>
  <si>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</si>
  <si>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</si>
  <si>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</si>
  <si>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</si>
  <si>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</si>
  <si>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</si>
  <si>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</si>
  <si>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</si>
  <si>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</si>
  <si>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</si>
  <si>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</si>
  <si>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</si>
  <si>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</si>
  <si>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</si>
  <si>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</si>
  <si>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</si>
  <si>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</si>
  <si>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</si>
  <si>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</si>
  <si>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</si>
  <si>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</si>
  <si>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</si>
  <si>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</si>
  <si>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</si>
  <si>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</si>
  <si>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</si>
  <si>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</si>
  <si>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</si>
  <si>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</si>
  <si>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</si>
  <si>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</si>
  <si>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</si>
  <si>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</si>
  <si>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</si>
  <si>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</si>
  <si>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</si>
  <si>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</si>
  <si>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</si>
  <si>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</si>
  <si>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</si>
  <si>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</si>
  <si>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</si>
  <si>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</si>
  <si>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</si>
  <si>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</si>
  <si>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</si>
  <si>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</si>
  <si>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</si>
  <si>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</si>
  <si>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</si>
  <si>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</si>
  <si>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</si>
  <si>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</si>
  <si>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</si>
  <si>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</si>
  <si>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</si>
  <si>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</si>
  <si>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</si>
  <si>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</si>
  <si>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</si>
  <si>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</si>
  <si>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</si>
  <si>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</si>
  <si>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</si>
  <si>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</si>
  <si>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</si>
  <si>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</si>
  <si>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S900005660</t>
  </si>
  <si>
    <t>Duprey Psychology Limited</t>
  </si>
  <si>
    <t>S900005661</t>
  </si>
  <si>
    <t>Enabling Spaces Cic</t>
  </si>
  <si>
    <t>CV8 2LG</t>
  </si>
  <si>
    <t>S900005662</t>
  </si>
  <si>
    <t>Ana D Ciuculete</t>
  </si>
  <si>
    <t>NW9 5 BR</t>
  </si>
  <si>
    <t>S900005663</t>
  </si>
  <si>
    <t>Keeley Devaney</t>
  </si>
  <si>
    <t>N21 2PP</t>
  </si>
  <si>
    <t>S900005664</t>
  </si>
  <si>
    <t>Robert Rayner</t>
  </si>
  <si>
    <t>WD6 3FH</t>
  </si>
  <si>
    <t>S900005665</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</si>
  <si>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</si>
  <si>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</si>
  <si>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</si>
  <si>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</si>
  <si>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</si>
  <si>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</si>
  <si>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</si>
  <si>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</si>
  <si>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</si>
  <si>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</si>
  <si>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</si>
  <si>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</si>
  <si>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</si>
  <si>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</si>
  <si>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</si>
  <si>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</si>
  <si>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</si>
  <si>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</si>
  <si>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</si>
  <si>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</si>
  <si>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</si>
  <si>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</si>
  <si>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</si>
  <si>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</si>
  <si>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</si>
  <si>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</si>
  <si>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</si>
  <si>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</si>
  <si>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</si>
  <si>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</si>
  <si>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</si>
  <si>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</si>
  <si>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</si>
  <si>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</si>
  <si>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</si>
  <si>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</si>
  <si>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</si>
  <si>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</si>
  <si>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</si>
  <si>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</si>
  <si>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</si>
  <si>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</si>
  <si>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</si>
  <si>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</si>
  <si>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</si>
  <si>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</si>
  <si>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</si>
  <si>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</si>
  <si>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</si>
  <si>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</si>
  <si>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</si>
  <si>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</si>
  <si>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</si>
  <si>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</si>
  <si>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</si>
  <si>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</si>
  <si>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</si>
  <si>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</si>
  <si>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</si>
  <si>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</si>
  <si>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</si>
  <si>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</si>
  <si>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</si>
  <si>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</si>
  <si>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</si>
  <si>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</si>
  <si>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</si>
  <si>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</si>
  <si>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</si>
  <si>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</si>
  <si>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</si>
  <si>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</si>
  <si>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</si>
  <si>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</si>
  <si>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</si>
  <si>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</si>
  <si>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</si>
  <si>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</si>
  <si>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</si>
  <si>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</si>
  <si>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</si>
  <si>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</si>
  <si>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</si>
  <si>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</si>
  <si>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</si>
  <si>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</si>
  <si>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</si>
  <si>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</si>
  <si>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</si>
  <si>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</si>
  <si>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</si>
  <si>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</si>
  <si>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</si>
  <si>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</si>
  <si>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</si>
  <si>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</si>
  <si>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</si>
  <si>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</si>
  <si>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</si>
  <si>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</si>
  <si>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</si>
  <si>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</si>
  <si>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</si>
  <si>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</si>
  <si>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</si>
  <si>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</si>
  <si>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</si>
  <si>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</si>
  <si>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</si>
  <si>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</si>
  <si>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</si>
  <si>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</si>
  <si>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</si>
  <si>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</si>
  <si>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</si>
  <si>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</si>
  <si>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</si>
  <si>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</si>
  <si>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</si>
  <si>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</si>
  <si>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</si>
  <si>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</si>
  <si>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</si>
  <si>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</si>
  <si>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</si>
  <si>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</si>
  <si>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</si>
  <si>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</si>
  <si>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</si>
  <si>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</si>
  <si>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</si>
  <si>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</si>
  <si>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</si>
  <si>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</si>
  <si>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</si>
  <si>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</si>
  <si>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</si>
  <si>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</si>
  <si>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</si>
  <si>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</si>
  <si>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</si>
  <si>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</si>
  <si>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</si>
  <si>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</si>
  <si>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</si>
  <si>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</si>
  <si>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</si>
  <si>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</si>
  <si>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</si>
  <si>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</si>
  <si>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</si>
  <si>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</si>
  <si>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</si>
  <si>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</si>
  <si>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</si>
  <si>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</si>
  <si>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</si>
  <si>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</si>
  <si>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</si>
  <si>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</si>
  <si>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</si>
  <si>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</si>
  <si>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</si>
  <si>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</si>
  <si>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</si>
  <si>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</si>
  <si>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</si>
  <si>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</si>
  <si>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</si>
  <si>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</si>
  <si>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</si>
  <si>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</si>
  <si>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</si>
  <si>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</si>
  <si>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</si>
  <si>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</si>
  <si>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</si>
  <si>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</si>
  <si>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</si>
  <si>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</si>
  <si>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</si>
  <si>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</si>
  <si>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</si>
  <si>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</si>
  <si>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</si>
  <si>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</si>
  <si>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</si>
  <si>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</si>
  <si>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</si>
  <si>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</si>
  <si>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</si>
  <si>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</si>
  <si>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</si>
  <si>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</si>
  <si>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</si>
  <si>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</si>
  <si>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</si>
  <si>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</si>
  <si>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</si>
  <si>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</si>
  <si>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</si>
  <si>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</si>
  <si>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</si>
  <si>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</si>
  <si>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</si>
  <si>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</si>
  <si>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</si>
  <si>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</si>
  <si>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</si>
  <si>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</si>
  <si>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</si>
  <si>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</si>
  <si>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</si>
  <si>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</si>
  <si>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</si>
  <si>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</si>
  <si>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</si>
  <si>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</si>
  <si>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</si>
  <si>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</si>
  <si>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</si>
  <si>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</si>
  <si>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</si>
  <si>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</si>
  <si>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</si>
  <si>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</si>
  <si>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</si>
  <si>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</si>
  <si>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</si>
  <si>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</si>
  <si>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</si>
  <si>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</si>
  <si>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</si>
  <si>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</si>
  <si>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</si>
  <si>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</si>
  <si>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</si>
  <si>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</si>
  <si>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</si>
  <si>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</si>
  <si>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</si>
  <si>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</si>
  <si>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</si>
  <si>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</si>
  <si>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</si>
  <si>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</si>
  <si>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</si>
  <si>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</si>
  <si>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</si>
  <si>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</si>
  <si>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</si>
  <si>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</si>
  <si>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</si>
  <si>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</si>
  <si>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</si>
  <si>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</si>
  <si>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</si>
  <si>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</si>
  <si>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</si>
  <si>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</si>
  <si>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</si>
  <si>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</si>
  <si>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</si>
  <si>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</si>
  <si>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</si>
  <si>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</si>
  <si>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</si>
  <si>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</si>
  <si>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</si>
  <si>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</si>
  <si>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</si>
  <si>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</si>
  <si>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</si>
  <si>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</si>
  <si>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</si>
  <si>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</si>
  <si>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</si>
  <si>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</si>
  <si>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</si>
  <si>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</si>
  <si>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</si>
  <si>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</si>
  <si>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</si>
  <si>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</si>
  <si>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</si>
  <si>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</si>
  <si>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</si>
  <si>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</si>
  <si>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</si>
  <si>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</si>
  <si>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</si>
  <si>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</si>
  <si>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</si>
  <si>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</si>
  <si>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</si>
  <si>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</si>
  <si>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</si>
  <si>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</si>
  <si>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</si>
  <si>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</si>
  <si>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</si>
  <si>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</si>
  <si>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</si>
  <si>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</si>
  <si>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</si>
  <si>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</si>
  <si>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</si>
  <si>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</si>
  <si>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</si>
  <si>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</si>
  <si>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</si>
  <si>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</si>
  <si>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</si>
  <si>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</si>
  <si>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</si>
  <si>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</si>
  <si>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</si>
  <si>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</si>
  <si>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</si>
  <si>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</si>
  <si>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</si>
  <si>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</si>
  <si>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</si>
  <si>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</si>
  <si>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</si>
  <si>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</si>
  <si>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</si>
  <si>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</si>
  <si>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</si>
  <si>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</si>
  <si>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</si>
  <si>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</si>
  <si>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</si>
  <si>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</si>
  <si>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</si>
  <si>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</si>
  <si>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</si>
  <si>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</si>
  <si>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</si>
  <si>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</si>
  <si>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</si>
  <si>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</si>
  <si>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</si>
  <si>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</si>
  <si>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</si>
  <si>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</si>
  <si>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</si>
  <si>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</si>
  <si>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</si>
  <si>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</si>
  <si>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</si>
  <si>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</si>
  <si>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</si>
  <si>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</si>
  <si>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</si>
  <si>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</si>
  <si>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</si>
  <si>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</si>
  <si>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</si>
  <si>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</si>
  <si>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</si>
  <si>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</si>
  <si>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</si>
  <si>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</si>
  <si>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</si>
  <si>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</si>
  <si>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</si>
  <si>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</si>
  <si>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</si>
  <si>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</si>
  <si>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</si>
  <si>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</si>
  <si>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</si>
  <si>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</si>
  <si>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</si>
  <si>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</si>
  <si>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</si>
  <si>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</si>
  <si>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</si>
  <si>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</si>
  <si>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</si>
  <si>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</si>
  <si>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</si>
  <si>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</si>
  <si>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</si>
  <si>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</si>
  <si>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</si>
  <si>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</si>
  <si>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</si>
  <si>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</si>
  <si>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</si>
  <si>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</si>
  <si>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</si>
  <si>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</si>
  <si>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</si>
  <si>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</si>
  <si>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</si>
  <si>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</si>
  <si>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</si>
  <si>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</si>
  <si>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</si>
  <si>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</si>
  <si>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</si>
  <si>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</si>
  <si>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</si>
  <si>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</si>
  <si>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</si>
  <si>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</si>
  <si>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</si>
  <si>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</si>
  <si>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</si>
  <si>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</si>
  <si>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</si>
  <si>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</si>
  <si>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</si>
  <si>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</si>
  <si>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</si>
  <si>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</si>
  <si>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</si>
  <si>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</si>
  <si>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</si>
  <si>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</si>
  <si>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</si>
  <si>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</si>
  <si>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</si>
  <si>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</si>
  <si>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</si>
  <si>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</si>
  <si>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</si>
  <si>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</si>
  <si>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</si>
  <si>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</si>
  <si>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</si>
  <si>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</si>
  <si>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</si>
  <si>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</si>
  <si>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</si>
  <si>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</si>
  <si>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</si>
  <si>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</si>
  <si>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</si>
  <si>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</si>
  <si>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</si>
  <si>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</si>
  <si>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</si>
  <si>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</si>
  <si>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</si>
  <si>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</si>
  <si>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</si>
  <si>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</si>
  <si>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</si>
  <si>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</si>
  <si>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</si>
  <si>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</si>
  <si>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</si>
  <si>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</si>
  <si>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</si>
  <si>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</si>
  <si>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</si>
  <si>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</si>
  <si>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</si>
  <si>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</si>
  <si>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</si>
  <si>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</si>
  <si>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</si>
  <si>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</si>
  <si>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</si>
  <si>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</si>
  <si>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</si>
  <si>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</si>
  <si>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</si>
  <si>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</si>
  <si>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</si>
  <si>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</si>
  <si>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</si>
  <si>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</si>
  <si>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</si>
  <si>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</si>
  <si>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</si>
  <si>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</si>
  <si>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</si>
  <si>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</si>
  <si>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</si>
  <si>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</si>
  <si>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</si>
  <si>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</si>
  <si>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</si>
  <si>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</si>
  <si>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</si>
  <si>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</si>
  <si>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</si>
  <si>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</si>
  <si>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</si>
  <si>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</si>
  <si>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</si>
  <si>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</si>
  <si>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</si>
  <si>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</si>
  <si>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</si>
  <si>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</si>
  <si>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</si>
  <si>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</si>
  <si>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</si>
  <si>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</si>
  <si>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</si>
  <si>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</si>
  <si>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</si>
  <si>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</si>
  <si>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</si>
  <si>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</si>
  <si>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</si>
  <si>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</si>
  <si>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</si>
  <si>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</si>
  <si>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</si>
  <si>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</si>
  <si>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</si>
  <si>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</si>
  <si>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</si>
  <si>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</si>
  <si>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</si>
  <si>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</si>
  <si>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</si>
  <si>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</si>
  <si>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</si>
  <si>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</si>
  <si>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</si>
  <si>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</si>
  <si>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</si>
  <si>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</si>
  <si>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</si>
  <si>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</si>
  <si>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</si>
  <si>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</si>
  <si>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</si>
  <si>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</si>
  <si>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</si>
  <si>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</si>
  <si>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</si>
  <si>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</si>
  <si>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</si>
  <si>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</si>
  <si>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</si>
  <si>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</si>
  <si>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</si>
  <si>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</si>
  <si>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</si>
  <si>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</si>
  <si>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</si>
  <si>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</si>
  <si>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</si>
  <si>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</si>
  <si>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</si>
  <si>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</si>
  <si>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</si>
  <si>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</si>
  <si>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</si>
  <si>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</si>
  <si>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</si>
  <si>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</si>
  <si>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</si>
  <si>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</si>
  <si>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</si>
  <si>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</si>
  <si>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</si>
  <si>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</si>
  <si>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</si>
  <si>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</si>
  <si>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</si>
  <si>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</si>
  <si>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</si>
  <si>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</si>
  <si>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</si>
  <si>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</si>
  <si>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</si>
  <si>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</si>
  <si>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</si>
  <si>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</si>
  <si>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</si>
  <si>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</si>
  <si>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</si>
  <si>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</si>
  <si>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</si>
  <si>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</si>
  <si>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</si>
  <si>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</si>
  <si>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</si>
  <si>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</si>
  <si>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</si>
  <si>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</si>
  <si>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</si>
  <si>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</si>
  <si>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</si>
  <si>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</si>
  <si>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</si>
  <si>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</si>
  <si>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</si>
  <si>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</si>
  <si>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</si>
  <si>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</si>
  <si>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</si>
  <si>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</si>
  <si>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</si>
  <si>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</si>
  <si>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</si>
  <si>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</si>
  <si>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</si>
  <si>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</si>
  <si>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</si>
  <si>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</si>
  <si>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</si>
  <si>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</si>
  <si>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</si>
  <si>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</si>
  <si>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</si>
  <si>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</si>
  <si>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</si>
  <si>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</si>
  <si>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</si>
  <si>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</si>
  <si>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</si>
  <si>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</si>
  <si>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</si>
  <si>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</si>
  <si>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</si>
  <si>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</si>
  <si>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</si>
  <si>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</si>
  <si>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</si>
  <si>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</si>
  <si>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</si>
  <si>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</si>
  <si>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</si>
  <si>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</si>
  <si>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</si>
  <si>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</si>
  <si>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</si>
  <si>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</si>
  <si>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</si>
  <si>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</si>
  <si>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</si>
  <si>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</si>
  <si>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</si>
  <si>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</si>
  <si>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</si>
  <si>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</si>
  <si>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</si>
  <si>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</si>
  <si>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</si>
  <si>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</si>
  <si>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</si>
  <si>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</si>
  <si>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</si>
  <si>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</si>
  <si>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</si>
  <si>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</si>
  <si>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</si>
  <si>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</si>
  <si>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</si>
  <si>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</si>
  <si>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</si>
  <si>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</si>
  <si>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</si>
  <si>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</si>
  <si>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</si>
  <si>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</si>
  <si>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</si>
  <si>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</si>
  <si>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</si>
  <si>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</si>
  <si>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</si>
  <si>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</si>
  <si>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</si>
  <si>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</si>
  <si>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</si>
  <si>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</si>
  <si>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</si>
  <si>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</si>
  <si>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</si>
  <si>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</si>
  <si>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</si>
  <si>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</si>
  <si>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</si>
  <si>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</si>
  <si>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</si>
  <si>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</si>
  <si>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</si>
  <si>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</si>
  <si>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</si>
  <si>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</si>
  <si>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</si>
  <si>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</si>
  <si>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</si>
  <si>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</si>
  <si>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</si>
  <si>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</si>
  <si>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</si>
  <si>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</si>
  <si>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</si>
  <si>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</si>
  <si>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</si>
  <si>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</si>
  <si>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</si>
  <si>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</si>
  <si>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</si>
  <si>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</si>
  <si>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</si>
  <si>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</si>
  <si>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</si>
  <si>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</si>
  <si>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</si>
  <si>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</si>
  <si>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</si>
  <si>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</si>
  <si>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</si>
  <si>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</si>
  <si>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</si>
  <si>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</si>
  <si>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</si>
  <si>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</si>
  <si>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</si>
  <si>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</si>
  <si>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</si>
  <si>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</si>
  <si>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</si>
  <si>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</si>
  <si>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</si>
  <si>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</si>
  <si>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</si>
  <si>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</si>
  <si>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</si>
  <si>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</si>
  <si>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</si>
  <si>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</si>
  <si>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</si>
  <si>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</si>
  <si>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</si>
  <si>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</si>
  <si>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</si>
  <si>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</si>
  <si>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</si>
  <si>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</si>
  <si>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</si>
  <si>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</si>
  <si>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</si>
  <si>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</si>
  <si>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</si>
  <si>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</si>
  <si>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</si>
  <si>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</si>
  <si>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</si>
  <si>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</si>
  <si>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</si>
  <si>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</si>
  <si>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</si>
  <si>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</si>
  <si>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</si>
  <si>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</si>
  <si>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</si>
  <si>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</si>
  <si>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</si>
  <si>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</si>
  <si>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</si>
  <si>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</si>
  <si>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</si>
  <si>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</si>
  <si>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</si>
  <si>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</si>
  <si>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</si>
  <si>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</si>
  <si>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</si>
  <si>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</si>
  <si>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</si>
  <si>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</si>
  <si>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</si>
  <si>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</si>
  <si>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</si>
  <si>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</si>
  <si>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</si>
  <si>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</si>
  <si>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</si>
  <si>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</si>
  <si>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</si>
  <si>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</si>
  <si>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</si>
  <si>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</si>
  <si>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</si>
  <si>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</si>
  <si>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</si>
  <si>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</si>
  <si>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</si>
  <si>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</si>
  <si>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</si>
  <si>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</si>
  <si>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</si>
  <si>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</si>
  <si>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</si>
  <si>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</si>
  <si>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</si>
  <si>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</si>
  <si>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</si>
  <si>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</si>
  <si>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</si>
  <si>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</si>
  <si>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</si>
  <si>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</si>
  <si>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</si>
  <si>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</si>
  <si>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</si>
  <si>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</si>
  <si>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</si>
  <si>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</si>
  <si>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</si>
  <si>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</si>
  <si>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</si>
  <si>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</si>
  <si>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</si>
  <si>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</si>
  <si>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</si>
  <si>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</si>
  <si>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</si>
  <si>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</si>
  <si>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</si>
  <si>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</si>
  <si>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</si>
  <si>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</si>
  <si>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</si>
  <si>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</si>
  <si>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</si>
  <si>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</si>
  <si>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</si>
  <si>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</si>
  <si>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</si>
  <si>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</si>
  <si>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</si>
  <si>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</si>
  <si>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</si>
  <si>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</si>
  <si>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</si>
  <si>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</si>
  <si>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</si>
  <si>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</si>
  <si>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</si>
  <si>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</si>
  <si>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</si>
  <si>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</si>
  <si>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</si>
  <si>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</si>
  <si>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</si>
  <si>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</si>
  <si>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</si>
  <si>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</si>
  <si>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</si>
  <si>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</si>
  <si>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</si>
  <si>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</si>
  <si>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</si>
  <si>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</si>
  <si>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</si>
  <si>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</si>
  <si>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</si>
  <si>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</si>
  <si>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</si>
  <si>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</si>
  <si>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</si>
  <si>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</si>
  <si>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</si>
  <si>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</si>
  <si>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</si>
  <si>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</si>
  <si>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</si>
  <si>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</si>
  <si>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</si>
  <si>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</si>
  <si>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</si>
  <si>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</si>
  <si>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</si>
  <si>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</si>
  <si>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</si>
  <si>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</si>
  <si>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</si>
  <si>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</si>
  <si>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</si>
  <si>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</si>
  <si>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</si>
  <si>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</si>
  <si>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</si>
  <si>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</si>
  <si>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</si>
  <si>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</si>
  <si>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</si>
  <si>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</si>
  <si>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</si>
  <si>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</si>
  <si>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</si>
  <si>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</si>
  <si>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</si>
  <si>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</si>
  <si>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</si>
  <si>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</si>
  <si>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</si>
  <si>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</si>
  <si>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</si>
  <si>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</si>
  <si>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</si>
  <si>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</si>
  <si>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</si>
  <si>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</si>
  <si>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</si>
  <si>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</si>
  <si>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</si>
  <si>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</si>
  <si>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</si>
  <si>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</si>
  <si>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</si>
  <si>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</si>
  <si>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</si>
  <si>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</si>
  <si>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</si>
  <si>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</si>
  <si>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</si>
  <si>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</si>
  <si>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</si>
  <si>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</si>
  <si>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</si>
  <si>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</si>
  <si>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</si>
  <si>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</si>
  <si>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</si>
  <si>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</si>
  <si>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</si>
  <si>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</si>
  <si>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</si>
  <si>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</si>
  <si>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</si>
  <si>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</si>
  <si>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</si>
  <si>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</si>
  <si>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</si>
  <si>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</si>
  <si>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</si>
  <si>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</si>
  <si>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</si>
  <si>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</si>
  <si>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</si>
  <si>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</si>
  <si>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</si>
  <si>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</si>
  <si>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</si>
  <si>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</si>
  <si>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</si>
  <si>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</si>
  <si>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</si>
  <si>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</si>
  <si>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</si>
  <si>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</si>
  <si>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</si>
  <si>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</si>
  <si>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</si>
  <si>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</si>
  <si>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</si>
  <si>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</si>
  <si>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</si>
  <si>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</si>
  <si>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</si>
  <si>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</si>
  <si>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</si>
  <si>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</si>
  <si>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</si>
  <si>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</si>
  <si>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</si>
  <si>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</si>
  <si>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</si>
  <si>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</si>
  <si>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</si>
  <si>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</si>
  <si>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</si>
  <si>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</si>
  <si>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</si>
  <si>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</si>
  <si>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</si>
  <si>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</si>
  <si>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</si>
  <si>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</si>
  <si>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</si>
  <si>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</si>
  <si>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</si>
  <si>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</si>
  <si>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</si>
  <si>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</si>
  <si>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</si>
  <si>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</si>
  <si>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</si>
  <si>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</si>
  <si>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</si>
  <si>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</si>
  <si>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</si>
  <si>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</si>
  <si>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</si>
  <si>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</si>
  <si>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</si>
  <si>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</si>
  <si>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</si>
  <si>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</si>
  <si>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</si>
  <si>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</si>
  <si>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</si>
  <si>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</si>
  <si>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</si>
  <si>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</si>
  <si>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</si>
  <si>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</si>
  <si>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</si>
  <si>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</si>
  <si>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</si>
  <si>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</si>
  <si>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</si>
  <si>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</si>
  <si>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</si>
  <si>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</si>
  <si>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</si>
  <si>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</si>
  <si>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</si>
  <si>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</si>
  <si>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</si>
  <si>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</si>
  <si>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</si>
  <si>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</si>
  <si>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</si>
  <si>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</si>
  <si>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</si>
  <si>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</si>
  <si>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</si>
  <si>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</si>
  <si>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</si>
  <si>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</si>
  <si>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</si>
  <si>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</si>
  <si>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</si>
  <si>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</si>
  <si>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</si>
  <si>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</si>
  <si>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</si>
  <si>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</si>
  <si>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</si>
  <si>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</si>
  <si>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</si>
  <si>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</si>
  <si>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</si>
  <si>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</si>
  <si>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</si>
  <si>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</si>
  <si>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</si>
  <si>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</si>
  <si>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</si>
  <si>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</si>
  <si>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</si>
  <si>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</si>
  <si>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</si>
  <si>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</si>
  <si>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</si>
  <si>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</si>
  <si>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</si>
  <si>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</si>
  <si>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</si>
  <si>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</si>
  <si>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</si>
  <si>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</si>
  <si>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</si>
  <si>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</si>
  <si>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</si>
  <si>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</si>
  <si>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</si>
  <si>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</si>
  <si>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</si>
  <si>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</si>
  <si>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</si>
  <si>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</si>
  <si>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</si>
  <si>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</si>
  <si>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</si>
  <si>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</si>
  <si>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</si>
  <si>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</si>
  <si>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</si>
  <si>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</si>
  <si>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</si>
  <si>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</si>
  <si>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</si>
  <si>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</si>
  <si>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</si>
  <si>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</si>
  <si>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</si>
  <si>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</si>
  <si>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</si>
  <si>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</si>
  <si>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</si>
  <si>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</si>
  <si>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</si>
  <si>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</si>
  <si>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</si>
  <si>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</si>
  <si>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</si>
  <si>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</si>
  <si>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</si>
  <si>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</si>
  <si>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</si>
  <si>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</si>
  <si>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</si>
  <si>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</si>
  <si>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</si>
  <si>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</si>
  <si>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</si>
  <si>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</si>
  <si>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</si>
  <si>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</si>
  <si>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</si>
  <si>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</si>
  <si>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</si>
  <si>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</si>
  <si>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</si>
  <si>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</si>
  <si>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</si>
  <si>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</si>
  <si>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</si>
  <si>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</si>
  <si>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</si>
  <si>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</si>
  <si>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</si>
  <si>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</si>
  <si>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</si>
  <si>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</si>
  <si>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</si>
  <si>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</si>
  <si>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</si>
  <si>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</si>
  <si>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</si>
  <si>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</si>
  <si>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</si>
  <si>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</si>
  <si>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</si>
  <si>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</si>
  <si>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</si>
  <si>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</si>
  <si>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</si>
  <si>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</si>
  <si>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</si>
  <si>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</si>
  <si>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</si>
  <si>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</si>
  <si>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</si>
  <si>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</si>
  <si>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</si>
  <si>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</si>
  <si>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</si>
  <si>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</si>
  <si>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</si>
  <si>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</si>
  <si>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</si>
  <si>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</si>
  <si>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</si>
  <si>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</si>
  <si>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</si>
  <si>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</si>
  <si>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</si>
  <si>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</si>
  <si>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</si>
  <si>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</si>
  <si>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</si>
  <si>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</si>
  <si>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</si>
  <si>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</si>
  <si>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</si>
  <si>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</si>
  <si>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</si>
  <si>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</si>
  <si>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</si>
  <si>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</si>
  <si>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</si>
  <si>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</si>
  <si>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</si>
  <si>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</si>
  <si>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</si>
  <si>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</si>
  <si>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</si>
  <si>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</si>
  <si>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</si>
  <si>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</si>
  <si>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</si>
  <si>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</si>
  <si>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</si>
  <si>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</si>
  <si>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</si>
  <si>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</si>
  <si>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</si>
  <si>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</si>
  <si>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</si>
  <si>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</si>
  <si>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</si>
  <si>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</si>
  <si>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</si>
  <si>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</si>
  <si>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</si>
  <si>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</si>
  <si>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</si>
  <si>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</si>
  <si>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</si>
  <si>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</si>
  <si>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</si>
  <si>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</si>
  <si>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</si>
  <si>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</si>
  <si>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</si>
  <si>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</si>
  <si>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</si>
  <si>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</si>
  <si>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</si>
  <si>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</si>
  <si>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</si>
  <si>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</si>
  <si>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</si>
  <si>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</si>
  <si>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</si>
  <si>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</si>
  <si>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</si>
  <si>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</si>
  <si>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NW9 7BA</t>
  </si>
  <si>
    <t>S900006143</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</si>
  <si>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</si>
  <si>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</si>
  <si>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</si>
  <si>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</si>
  <si>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</si>
  <si>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</si>
  <si>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</si>
  <si>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</si>
  <si>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</si>
  <si>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</si>
  <si>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</si>
  <si>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</si>
  <si>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</si>
  <si>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</si>
  <si>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</si>
  <si>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</si>
  <si>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</si>
  <si>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</si>
  <si>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</si>
  <si>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</si>
  <si>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</si>
  <si>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</si>
  <si>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</si>
  <si>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</si>
  <si>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</si>
  <si>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</si>
  <si>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</si>
  <si>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</si>
  <si>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</si>
  <si>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</si>
  <si>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</si>
  <si>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</si>
  <si>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</si>
  <si>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</si>
  <si>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</si>
  <si>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</si>
  <si>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</si>
  <si>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</si>
  <si>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</si>
  <si>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</si>
  <si>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</si>
  <si>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</si>
  <si>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</si>
  <si>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</si>
  <si>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</si>
  <si>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</si>
  <si>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</si>
  <si>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</si>
  <si>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</si>
  <si>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</si>
  <si>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</si>
  <si>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</si>
  <si>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</si>
  <si>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</si>
  <si>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</si>
  <si>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</si>
  <si>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</si>
  <si>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</si>
  <si>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</si>
  <si>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</si>
  <si>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</si>
  <si>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</si>
  <si>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</si>
  <si>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</si>
  <si>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</si>
  <si>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</si>
  <si>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</si>
  <si>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</si>
  <si>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</si>
  <si>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</si>
  <si>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</si>
  <si>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</si>
  <si>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</si>
  <si>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</si>
  <si>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</si>
  <si>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</si>
  <si>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</si>
  <si>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</si>
  <si>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</si>
  <si>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</si>
  <si>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</si>
  <si>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</si>
  <si>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</si>
  <si>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</si>
  <si>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</si>
  <si>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</si>
  <si>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</si>
  <si>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</si>
  <si>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</si>
  <si>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</si>
  <si>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</si>
  <si>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</si>
  <si>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</si>
  <si>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</si>
  <si>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</si>
  <si>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</si>
  <si>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</si>
  <si>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</si>
  <si>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</si>
  <si>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</si>
  <si>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</si>
  <si>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</si>
  <si>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</si>
  <si>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</si>
  <si>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</si>
  <si>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</si>
  <si>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</si>
  <si>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</si>
  <si>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</si>
  <si>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</si>
  <si>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</si>
  <si>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</si>
  <si>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</si>
  <si>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</si>
  <si>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</si>
  <si>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</si>
  <si>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</si>
  <si>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</si>
  <si>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</si>
  <si>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</si>
  <si>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</si>
  <si>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</si>
  <si>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</si>
  <si>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</si>
  <si>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</si>
  <si>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</si>
  <si>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</si>
  <si>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</si>
  <si>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</si>
  <si>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</si>
  <si>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</si>
  <si>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</si>
  <si>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</si>
  <si>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</si>
  <si>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</si>
  <si>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</si>
  <si>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</si>
  <si>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</si>
  <si>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</si>
  <si>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</si>
  <si>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</si>
  <si>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</si>
  <si>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</si>
  <si>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</si>
  <si>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</si>
  <si>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</si>
  <si>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</si>
  <si>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</si>
  <si>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</si>
  <si>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</si>
  <si>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</si>
  <si>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</si>
  <si>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</si>
  <si>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</si>
  <si>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</si>
  <si>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</si>
  <si>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</si>
  <si>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</si>
  <si>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</si>
  <si>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</si>
  <si>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</si>
  <si>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</si>
  <si>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</si>
  <si>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</si>
  <si>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</si>
  <si>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</si>
  <si>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</si>
  <si>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</si>
  <si>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</si>
  <si>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</si>
  <si>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</si>
  <si>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</si>
  <si>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</si>
  <si>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</si>
  <si>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</si>
  <si>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</si>
  <si>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</si>
  <si>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</si>
  <si>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</si>
  <si>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</si>
  <si>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</si>
  <si>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</si>
  <si>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</si>
  <si>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</si>
  <si>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</si>
  <si>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</si>
  <si>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</si>
  <si>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</si>
  <si>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</si>
  <si>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</si>
  <si>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</si>
  <si>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</si>
  <si>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</si>
  <si>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</si>
  <si>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</si>
  <si>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</si>
  <si>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</si>
  <si>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</si>
  <si>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</si>
  <si>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</si>
  <si>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</si>
  <si>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</si>
  <si>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</si>
  <si>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</si>
  <si>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</si>
  <si>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</si>
  <si>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</si>
  <si>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</si>
  <si>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</si>
  <si>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</si>
  <si>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</si>
  <si>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</si>
  <si>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</si>
  <si>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</si>
  <si>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</si>
  <si>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</si>
  <si>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</si>
  <si>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</si>
  <si>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</si>
  <si>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</si>
  <si>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</si>
  <si>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</si>
  <si>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</si>
  <si>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</si>
  <si>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</si>
  <si>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</si>
  <si>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</si>
  <si>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</si>
  <si>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</si>
  <si>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</si>
  <si>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</si>
  <si>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</si>
  <si>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</si>
  <si>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</si>
  <si>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</si>
  <si>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</si>
  <si>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</si>
  <si>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</si>
  <si>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</si>
  <si>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</si>
  <si>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</si>
  <si>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</si>
  <si>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</si>
  <si>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</si>
  <si>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</si>
  <si>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</si>
  <si>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</si>
  <si>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</si>
  <si>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</si>
  <si>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</si>
  <si>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</si>
  <si>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</si>
  <si>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</si>
  <si>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</si>
  <si>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</si>
  <si>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</si>
  <si>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</si>
  <si>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</si>
  <si>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</si>
  <si>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</si>
  <si>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</si>
  <si>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</si>
  <si>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</si>
  <si>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</si>
  <si>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</si>
  <si>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</si>
  <si>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</si>
  <si>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</si>
  <si>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</si>
  <si>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</si>
  <si>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</si>
  <si>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</si>
  <si>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</si>
  <si>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</si>
  <si>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</si>
  <si>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</si>
  <si>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</si>
  <si>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</si>
  <si>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</si>
  <si>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</si>
  <si>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</si>
  <si>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</si>
  <si>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</si>
  <si>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</si>
  <si>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</si>
  <si>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</si>
  <si>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</si>
  <si>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</si>
  <si>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</si>
  <si>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</si>
  <si>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</si>
  <si>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</si>
  <si>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</si>
  <si>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</si>
  <si>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</si>
  <si>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</si>
  <si>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</si>
  <si>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</si>
  <si>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</si>
  <si>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</si>
  <si>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</si>
  <si>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</si>
  <si>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</si>
  <si>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</si>
  <si>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</si>
  <si>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</si>
  <si>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</si>
  <si>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</si>
  <si>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</si>
  <si>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</si>
  <si>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</si>
  <si>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</si>
  <si>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</si>
  <si>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</si>
  <si>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</si>
  <si>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</si>
  <si>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</si>
  <si>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</si>
  <si>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</si>
  <si>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</si>
  <si>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</si>
  <si>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</si>
  <si>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</si>
  <si>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</si>
  <si>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</si>
  <si>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</si>
  <si>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</si>
  <si>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</si>
  <si>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</si>
  <si>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</si>
  <si>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</si>
  <si>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</si>
  <si>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</si>
  <si>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</si>
  <si>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</si>
  <si>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</si>
  <si>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</si>
  <si>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</si>
  <si>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</si>
  <si>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</si>
  <si>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</si>
  <si>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</si>
  <si>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</si>
  <si>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</si>
  <si>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</si>
  <si>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</si>
  <si>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</si>
  <si>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</si>
  <si>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</si>
  <si>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</si>
  <si>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</si>
  <si>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</si>
  <si>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</si>
  <si>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</si>
  <si>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</si>
  <si>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</si>
  <si>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</si>
  <si>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</si>
  <si>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</si>
  <si>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</si>
  <si>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</si>
  <si>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</si>
  <si>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</si>
  <si>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</si>
  <si>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</si>
  <si>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</si>
  <si>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</si>
  <si>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</si>
  <si>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</si>
  <si>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</si>
  <si>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</si>
  <si>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</si>
  <si>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</si>
  <si>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</si>
  <si>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</si>
  <si>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</si>
  <si>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</si>
  <si>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</si>
  <si>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</si>
  <si>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</si>
  <si>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</si>
  <si>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</si>
  <si>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</si>
  <si>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</si>
  <si>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</si>
  <si>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</si>
  <si>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</si>
  <si>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</si>
  <si>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</si>
  <si>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</si>
  <si>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</si>
  <si>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</si>
  <si>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</si>
  <si>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</si>
  <si>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</si>
  <si>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</si>
  <si>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</si>
  <si>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</si>
  <si>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</si>
  <si>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</si>
  <si>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</si>
  <si>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</si>
  <si>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</si>
  <si>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</si>
  <si>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</si>
  <si>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</si>
  <si>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</si>
  <si>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</si>
  <si>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</si>
  <si>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</si>
  <si>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</si>
  <si>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</si>
  <si>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</si>
  <si>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</si>
  <si>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</si>
  <si>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</si>
  <si>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</si>
  <si>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</si>
  <si>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</si>
  <si>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</si>
  <si>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</si>
  <si>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</si>
  <si>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</si>
  <si>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</si>
  <si>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</si>
  <si>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</si>
  <si>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</si>
  <si>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</si>
  <si>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</si>
  <si>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</si>
  <si>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</si>
  <si>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</si>
  <si>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</si>
  <si>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</si>
  <si>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</si>
  <si>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</si>
  <si>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</si>
  <si>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</si>
  <si>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</si>
  <si>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</si>
  <si>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</si>
  <si>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</si>
  <si>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</si>
  <si>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</si>
  <si>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</si>
  <si>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</si>
  <si>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</si>
  <si>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</si>
  <si>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</si>
  <si>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</si>
  <si>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</si>
  <si>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</si>
  <si>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</si>
  <si>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</si>
  <si>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</si>
  <si>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</si>
  <si>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</si>
  <si>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</si>
  <si>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</si>
  <si>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</si>
  <si>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</si>
  <si>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</si>
  <si>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</si>
  <si>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</si>
  <si>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</si>
  <si>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</si>
  <si>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</si>
  <si>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</si>
  <si>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</si>
  <si>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</si>
  <si>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</si>
  <si>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</si>
  <si>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</si>
  <si>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</si>
  <si>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</si>
  <si>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</si>
  <si>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</si>
  <si>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</si>
  <si>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</si>
  <si>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</si>
  <si>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</si>
  <si>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</si>
  <si>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</si>
  <si>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</si>
  <si>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</si>
  <si>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</si>
  <si>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</si>
  <si>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</si>
  <si>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</si>
  <si>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</si>
  <si>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</si>
  <si>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</si>
  <si>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</si>
  <si>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</si>
  <si>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</si>
  <si>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</si>
  <si>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</si>
  <si>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</si>
  <si>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</si>
  <si>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</si>
  <si>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</si>
  <si>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</si>
  <si>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</si>
  <si>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</si>
  <si>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</si>
  <si>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</si>
  <si>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</si>
  <si>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</si>
  <si>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</si>
  <si>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</si>
  <si>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</si>
  <si>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</si>
  <si>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</si>
  <si>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</si>
  <si>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</si>
  <si>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</si>
  <si>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</si>
  <si>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</si>
  <si>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</si>
  <si>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</si>
  <si>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</si>
  <si>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</si>
  <si>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</si>
  <si>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</si>
  <si>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</si>
  <si>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</si>
  <si>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</si>
  <si>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</si>
  <si>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</si>
  <si>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</si>
  <si>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</si>
  <si>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</si>
  <si>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</si>
  <si>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</si>
  <si>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</si>
  <si>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</si>
  <si>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</si>
  <si>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</si>
  <si>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</si>
  <si>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</si>
  <si>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</si>
  <si>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</si>
  <si>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</si>
  <si>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</si>
  <si>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</si>
  <si>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</si>
  <si>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</si>
  <si>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</si>
  <si>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</si>
  <si>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</si>
  <si>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</si>
  <si>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</si>
  <si>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</si>
  <si>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</si>
  <si>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</si>
  <si>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</si>
  <si>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</si>
  <si>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</si>
  <si>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</si>
  <si>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</si>
  <si>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</si>
  <si>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</si>
  <si>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</si>
  <si>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</si>
  <si>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</si>
  <si>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</si>
  <si>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</si>
  <si>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</si>
  <si>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</si>
  <si>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</si>
  <si>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</si>
  <si>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</si>
  <si>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</si>
  <si>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</si>
  <si>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</si>
  <si>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</si>
  <si>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</si>
  <si>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</si>
  <si>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</si>
  <si>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</si>
  <si>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</si>
  <si>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</si>
  <si>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</si>
  <si>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</si>
  <si>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</si>
  <si>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</si>
  <si>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</si>
  <si>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</si>
  <si>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</si>
  <si>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</si>
  <si>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</si>
  <si>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</si>
  <si>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</si>
  <si>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</si>
  <si>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</si>
  <si>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</si>
  <si>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</si>
  <si>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</si>
  <si>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</si>
  <si>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</si>
  <si>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</si>
  <si>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</si>
  <si>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</si>
  <si>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</si>
  <si>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</si>
  <si>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</si>
  <si>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</si>
  <si>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</si>
  <si>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</si>
  <si>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</si>
  <si>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</si>
  <si>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</si>
  <si>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</si>
  <si>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</si>
  <si>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</si>
  <si>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</si>
  <si>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</si>
  <si>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</si>
  <si>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</si>
  <si>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</si>
  <si>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</si>
  <si>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</si>
  <si>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</si>
  <si>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</si>
  <si>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</si>
  <si>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</si>
  <si>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</si>
  <si>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</si>
  <si>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</si>
  <si>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</si>
  <si>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</si>
  <si>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</si>
  <si>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</si>
  <si>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</si>
  <si>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</si>
  <si>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</si>
  <si>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</si>
  <si>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</si>
  <si>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</si>
  <si>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</si>
  <si>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</si>
  <si>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</si>
  <si>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</si>
  <si>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</si>
  <si>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</si>
  <si>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</si>
  <si>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</si>
  <si>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</si>
  <si>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</si>
  <si>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</si>
  <si>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</si>
  <si>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</si>
  <si>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</si>
  <si>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</si>
  <si>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</si>
  <si>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</si>
  <si>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</si>
  <si>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</si>
  <si>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</si>
  <si>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</si>
  <si>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</si>
  <si>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</si>
  <si>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</si>
  <si>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</si>
  <si>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</si>
  <si>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</si>
  <si>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</si>
  <si>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</si>
  <si>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</si>
  <si>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</si>
  <si>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</si>
  <si>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</si>
  <si>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</si>
  <si>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</si>
  <si>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</si>
  <si>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</si>
  <si>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</si>
  <si>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</si>
  <si>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</si>
  <si>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</si>
  <si>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</si>
  <si>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</si>
  <si>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</si>
  <si>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</si>
  <si>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</si>
  <si>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</si>
  <si>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</si>
  <si>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</si>
  <si>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</si>
  <si>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</si>
  <si>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</si>
  <si>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</si>
  <si>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</si>
  <si>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</si>
  <si>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</si>
  <si>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</si>
  <si>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</si>
  <si>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</si>
  <si>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</si>
  <si>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</si>
  <si>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</si>
  <si>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</si>
  <si>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</si>
  <si>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</si>
  <si>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</si>
  <si>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</si>
  <si>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</si>
  <si>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</si>
  <si>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</si>
  <si>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</si>
  <si>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</si>
  <si>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</si>
  <si>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</si>
  <si>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</si>
  <si>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</si>
  <si>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</si>
  <si>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</si>
  <si>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</si>
  <si>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</si>
  <si>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</si>
  <si>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</si>
  <si>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</si>
  <si>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</si>
  <si>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</si>
  <si>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</si>
  <si>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</si>
  <si>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</si>
  <si>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</si>
  <si>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</si>
  <si>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</si>
  <si>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</si>
  <si>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</si>
  <si>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</si>
  <si>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</si>
  <si>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</si>
  <si>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</si>
  <si>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</si>
  <si>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</si>
  <si>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</si>
  <si>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</si>
  <si>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</si>
  <si>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</si>
  <si>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</si>
  <si>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</si>
  <si>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</si>
  <si>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</si>
  <si>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</si>
  <si>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</si>
  <si>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</si>
  <si>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</si>
  <si>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</si>
  <si>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</si>
  <si>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</si>
  <si>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</si>
  <si>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</si>
  <si>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</si>
  <si>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</si>
  <si>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</si>
  <si>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</si>
  <si>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</si>
  <si>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</si>
  <si>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</si>
  <si>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</si>
  <si>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</si>
  <si>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</si>
  <si>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</si>
  <si>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</si>
  <si>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</si>
  <si>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</si>
  <si>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</si>
  <si>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</si>
  <si>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</si>
  <si>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</si>
  <si>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</si>
  <si>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</si>
  <si>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</si>
  <si>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</si>
  <si>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</si>
  <si>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</si>
  <si>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</si>
  <si>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</si>
  <si>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</si>
  <si>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</si>
  <si>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</si>
  <si>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</si>
  <si>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</si>
  <si>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</si>
  <si>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</si>
  <si>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</si>
  <si>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</si>
  <si>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</si>
  <si>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</si>
  <si>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</si>
  <si>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</si>
  <si>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</si>
  <si>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</si>
  <si>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</si>
  <si>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</si>
  <si>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</si>
  <si>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</si>
  <si>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</si>
  <si>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</si>
  <si>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</si>
  <si>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</si>
  <si>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</si>
  <si>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</si>
  <si>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</si>
  <si>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</si>
  <si>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</si>
  <si>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</si>
  <si>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</si>
  <si>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</si>
  <si>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</si>
  <si>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</si>
  <si>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</si>
  <si>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</si>
  <si>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</si>
  <si>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</si>
  <si>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</si>
  <si>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</si>
  <si>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</si>
  <si>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</si>
  <si>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</si>
  <si>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</si>
  <si>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</si>
  <si>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</si>
  <si>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</si>
  <si>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</si>
  <si>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</si>
  <si>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</si>
  <si>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</si>
  <si>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</si>
  <si>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</si>
  <si>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</si>
  <si>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</si>
  <si>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</si>
  <si>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</si>
  <si>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</si>
  <si>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</si>
  <si>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</si>
  <si>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</si>
  <si>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</si>
  <si>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</si>
  <si>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</si>
  <si>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</si>
  <si>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</si>
  <si>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</si>
  <si>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</si>
  <si>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</si>
  <si>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</si>
  <si>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</si>
  <si>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</si>
  <si>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</si>
  <si>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</si>
  <si>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</si>
  <si>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</si>
  <si>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</si>
  <si>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</si>
  <si>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</si>
  <si>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</si>
  <si>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</si>
  <si>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</si>
  <si>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</si>
  <si>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</si>
  <si>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</si>
  <si>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</si>
  <si>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</si>
  <si>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</si>
  <si>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</si>
  <si>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</si>
  <si>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</si>
  <si>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</si>
  <si>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</si>
  <si>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</si>
  <si>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</si>
  <si>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</si>
  <si>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</si>
  <si>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</si>
  <si>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</si>
  <si>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</si>
  <si>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</si>
  <si>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</si>
  <si>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</si>
  <si>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</si>
  <si>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</si>
  <si>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</si>
  <si>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</si>
  <si>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</si>
  <si>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</si>
  <si>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</si>
  <si>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</si>
  <si>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</si>
  <si>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</si>
  <si>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</si>
  <si>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</si>
  <si>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</si>
  <si>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</si>
  <si>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</si>
  <si>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</si>
  <si>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</si>
  <si>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</si>
  <si>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</si>
  <si>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</si>
  <si>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</si>
  <si>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</si>
  <si>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</si>
  <si>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</si>
  <si>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</si>
  <si>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</si>
  <si>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</si>
  <si>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</si>
  <si>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</si>
  <si>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</si>
  <si>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</si>
  <si>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</si>
  <si>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</si>
  <si>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</si>
  <si>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</si>
  <si>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</si>
  <si>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</si>
  <si>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</si>
  <si>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</si>
  <si>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</si>
  <si>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</si>
  <si>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</si>
  <si>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</si>
  <si>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</si>
  <si>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</si>
  <si>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</si>
  <si>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</si>
  <si>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</si>
  <si>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</si>
  <si>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</si>
  <si>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</si>
  <si>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</si>
  <si>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</si>
  <si>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</si>
  <si>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</si>
  <si>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</si>
  <si>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</si>
  <si>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</si>
  <si>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</si>
  <si>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</si>
  <si>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</si>
  <si>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</si>
  <si>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</si>
  <si>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</si>
  <si>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</si>
  <si>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</si>
  <si>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</si>
  <si>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</si>
  <si>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</si>
  <si>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</si>
  <si>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</si>
  <si>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</si>
  <si>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</si>
  <si>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</si>
  <si>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</si>
  <si>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</si>
  <si>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</si>
  <si>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</si>
  <si>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</si>
  <si>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</si>
  <si>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</si>
  <si>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</si>
  <si>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</si>
  <si>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</si>
  <si>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</si>
  <si>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</si>
  <si>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</si>
  <si>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</si>
  <si>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</si>
  <si>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</si>
  <si>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</si>
  <si>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</si>
  <si>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</si>
  <si>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</si>
  <si>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</si>
  <si>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</si>
  <si>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</si>
  <si>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</si>
  <si>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</si>
  <si>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</si>
  <si>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</si>
  <si>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</si>
  <si>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</si>
  <si>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</si>
  <si>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</si>
  <si>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</si>
  <si>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</si>
  <si>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</si>
  <si>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</si>
  <si>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</si>
  <si>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</si>
  <si>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</si>
  <si>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</si>
  <si>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</si>
  <si>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</si>
  <si>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</si>
  <si>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</si>
  <si>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</si>
  <si>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</si>
  <si>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</si>
  <si>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</si>
  <si>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</si>
  <si>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</si>
  <si>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</si>
  <si>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</si>
  <si>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</si>
  <si>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</si>
  <si>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</si>
  <si>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</si>
  <si>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</si>
  <si>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</si>
  <si>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</si>
  <si>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</si>
  <si>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</si>
  <si>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</si>
  <si>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</si>
  <si>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</si>
  <si>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</si>
  <si>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</si>
  <si>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</si>
  <si>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</si>
  <si>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</si>
  <si>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</si>
  <si>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</si>
  <si>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</si>
  <si>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</si>
  <si>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</si>
  <si>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</si>
  <si>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</si>
  <si>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</si>
  <si>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</si>
  <si>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</si>
  <si>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</si>
  <si>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</si>
  <si>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</si>
  <si>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</si>
  <si>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</si>
  <si>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</si>
  <si>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</si>
  <si>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</si>
  <si>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</si>
  <si>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</si>
  <si>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</si>
  <si>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</si>
  <si>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</si>
  <si>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</si>
  <si>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</si>
  <si>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</si>
  <si>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</si>
  <si>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</si>
  <si>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</si>
  <si>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</si>
  <si>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</si>
  <si>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</si>
  <si>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</si>
  <si>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</si>
  <si>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</si>
  <si>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</si>
  <si>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</si>
  <si>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</si>
  <si>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</si>
  <si>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</si>
  <si>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</si>
  <si>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</si>
  <si>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</si>
  <si>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</si>
  <si>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</si>
  <si>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</si>
  <si>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</si>
  <si>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</si>
  <si>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</si>
  <si>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</si>
  <si>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</si>
  <si>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</si>
  <si>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</si>
  <si>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</si>
  <si>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</si>
  <si>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</si>
  <si>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</si>
  <si>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</si>
  <si>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</si>
  <si>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</si>
  <si>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</si>
  <si>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</si>
  <si>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</si>
  <si>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</si>
  <si>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</si>
  <si>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</si>
  <si>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</si>
  <si>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</si>
  <si>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</si>
  <si>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</si>
  <si>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</si>
  <si>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</si>
  <si>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</si>
  <si>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</si>
  <si>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</si>
  <si>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</si>
  <si>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</si>
  <si>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</si>
  <si>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</si>
  <si>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</si>
  <si>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</si>
  <si>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</si>
  <si>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</si>
  <si>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</si>
  <si>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</si>
  <si>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</si>
  <si>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</si>
  <si>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</si>
  <si>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</si>
  <si>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</si>
  <si>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</si>
  <si>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</si>
  <si>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</si>
  <si>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</si>
  <si>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</si>
  <si>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</si>
  <si>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</si>
  <si>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</si>
  <si>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</si>
  <si>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</si>
  <si>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</si>
  <si>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</si>
  <si>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</si>
  <si>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</si>
  <si>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</si>
  <si>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</si>
  <si>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</si>
  <si>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</si>
  <si>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</si>
  <si>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</si>
  <si>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</si>
  <si>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</si>
  <si>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</si>
  <si>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</si>
  <si>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</si>
  <si>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</si>
  <si>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</si>
  <si>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</si>
  <si>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</si>
  <si>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</si>
  <si>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</si>
  <si>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</si>
  <si>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</si>
  <si>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</si>
  <si>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</si>
  <si>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</si>
  <si>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</si>
  <si>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</si>
  <si>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</si>
  <si>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</si>
  <si>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</si>
  <si>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</si>
  <si>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</si>
  <si>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</si>
  <si>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</si>
  <si>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</si>
  <si>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</si>
  <si>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</si>
  <si>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</si>
  <si>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</si>
  <si>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</si>
  <si>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</si>
  <si>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</si>
  <si>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</si>
  <si>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</si>
  <si>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</si>
  <si>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</si>
  <si>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</si>
  <si>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</si>
  <si>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</si>
  <si>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</si>
  <si>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</si>
  <si>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</si>
  <si>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</si>
  <si>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</si>
  <si>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</si>
  <si>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</si>
  <si>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</si>
  <si>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</si>
  <si>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</si>
  <si>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</si>
  <si>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</si>
  <si>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</si>
  <si>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</si>
  <si>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</si>
  <si>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</si>
  <si>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</si>
  <si>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</si>
  <si>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</si>
  <si>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</si>
  <si>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</si>
  <si>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</si>
  <si>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</si>
  <si>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</si>
  <si>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</si>
  <si>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</si>
  <si>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</si>
  <si>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</si>
  <si>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</si>
  <si>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</si>
  <si>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</si>
  <si>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</si>
  <si>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</si>
  <si>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</si>
  <si>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</si>
  <si>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</si>
  <si>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</si>
  <si>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</si>
  <si>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</si>
  <si>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</si>
  <si>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</si>
  <si>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</si>
  <si>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</si>
  <si>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</si>
  <si>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</si>
  <si>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</si>
  <si>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</si>
  <si>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</si>
  <si>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</si>
  <si>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</si>
  <si>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</si>
  <si>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</si>
  <si>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</si>
  <si>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</si>
  <si>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</si>
  <si>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</si>
  <si>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</si>
  <si>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</si>
  <si>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</si>
  <si>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</si>
  <si>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</si>
  <si>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</si>
  <si>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</si>
  <si>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</si>
  <si>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</si>
  <si>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</si>
  <si>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</si>
  <si>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</si>
  <si>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</si>
  <si>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</si>
  <si>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</si>
  <si>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</si>
  <si>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</si>
  <si>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</si>
  <si>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</si>
  <si>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</si>
  <si>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</si>
  <si>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</si>
  <si>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</si>
  <si>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</si>
  <si>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</si>
  <si>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</si>
  <si>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</si>
  <si>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</si>
  <si>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</si>
  <si>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</si>
  <si>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</si>
  <si>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</si>
  <si>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</si>
  <si>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</si>
  <si>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</si>
  <si>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</si>
  <si>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</si>
  <si>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</si>
  <si>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</si>
  <si>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</si>
  <si>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</si>
  <si>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</si>
  <si>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</si>
  <si>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</si>
  <si>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</si>
  <si>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</si>
  <si>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</si>
  <si>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</si>
  <si>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</si>
  <si>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</si>
  <si>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</si>
  <si>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</si>
  <si>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</si>
  <si>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</si>
  <si>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</si>
  <si>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</si>
  <si>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</si>
  <si>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</si>
  <si>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</si>
  <si>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</si>
  <si>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</si>
  <si>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</si>
  <si>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</si>
  <si>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</si>
  <si>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</si>
  <si>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</si>
  <si>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</si>
  <si>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</si>
  <si>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</si>
  <si>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</si>
  <si>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</si>
  <si>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</si>
  <si>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</si>
  <si>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</si>
  <si>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</si>
  <si>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</si>
  <si>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</si>
  <si>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</si>
  <si>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</si>
  <si>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</si>
  <si>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</si>
  <si>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</si>
  <si>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</si>
  <si>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</si>
  <si>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</si>
  <si>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</si>
  <si>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</si>
  <si>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</si>
  <si>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</si>
  <si>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</si>
  <si>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</si>
  <si>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</si>
  <si>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</si>
  <si>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</si>
  <si>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</si>
  <si>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</si>
  <si>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</si>
  <si>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</si>
  <si>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</si>
  <si>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</si>
  <si>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</si>
  <si>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</si>
  <si>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</si>
  <si>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</si>
  <si>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</si>
  <si>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</si>
  <si>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</si>
  <si>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</si>
  <si>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</si>
  <si>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</si>
  <si>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</si>
  <si>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</si>
  <si>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</si>
  <si>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</si>
  <si>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</si>
  <si>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</si>
  <si>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</si>
  <si>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</si>
  <si>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</si>
  <si>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</si>
  <si>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</si>
  <si>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</si>
  <si>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</si>
  <si>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</si>
  <si>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</si>
  <si>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</si>
  <si>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</si>
  <si>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</si>
  <si>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</si>
  <si>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</si>
  <si>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</si>
  <si>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</si>
  <si>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</si>
  <si>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</si>
  <si>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</si>
  <si>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</si>
  <si>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</si>
  <si>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</si>
  <si>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</si>
  <si>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</si>
  <si>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</si>
  <si>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</si>
  <si>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</si>
  <si>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</si>
  <si>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</si>
  <si>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</si>
  <si>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</si>
  <si>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</si>
  <si>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</si>
  <si>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</si>
  <si>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</si>
  <si>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</si>
  <si>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</si>
  <si>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</si>
  <si>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</si>
  <si>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</si>
  <si>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</si>
  <si>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</si>
  <si>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</si>
  <si>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</si>
  <si>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</si>
  <si>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</si>
  <si>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</si>
  <si>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</si>
  <si>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</si>
  <si>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</si>
  <si>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</si>
  <si>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</si>
  <si>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</si>
  <si>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</si>
  <si>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</si>
  <si>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</si>
  <si>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</si>
  <si>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</si>
  <si>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</si>
  <si>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</si>
  <si>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</si>
  <si>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</si>
  <si>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</si>
  <si>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</si>
  <si>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</si>
  <si>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</si>
  <si>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</si>
  <si>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</si>
  <si>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</si>
  <si>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</si>
  <si>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</si>
  <si>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</si>
  <si>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</si>
  <si>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</si>
  <si>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</si>
  <si>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</si>
  <si>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</si>
  <si>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</si>
  <si>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</si>
  <si>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</si>
  <si>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</si>
  <si>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</si>
  <si>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</si>
  <si>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</si>
  <si>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</si>
  <si>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</si>
  <si>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</si>
  <si>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</si>
  <si>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</si>
  <si>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</si>
  <si>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</si>
  <si>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</si>
  <si>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</si>
  <si>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</si>
  <si>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</si>
  <si>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</si>
  <si>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</si>
  <si>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</si>
  <si>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</si>
  <si>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</si>
  <si>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</si>
  <si>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</si>
  <si>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</si>
  <si>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</si>
  <si>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</si>
  <si>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</si>
  <si>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</si>
  <si>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</si>
  <si>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</si>
  <si>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</si>
  <si>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</si>
  <si>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</si>
  <si>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</si>
  <si>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</si>
  <si>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</si>
  <si>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</si>
  <si>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</si>
  <si>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</si>
  <si>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</si>
  <si>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</si>
  <si>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</si>
  <si>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</si>
  <si>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</si>
  <si>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</si>
  <si>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</si>
  <si>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</si>
  <si>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</si>
  <si>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</si>
  <si>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</si>
  <si>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</si>
  <si>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</si>
  <si>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</si>
  <si>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</si>
  <si>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</si>
  <si>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</si>
  <si>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</si>
  <si>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</si>
  <si>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</si>
  <si>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</si>
  <si>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</si>
  <si>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</si>
  <si>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</si>
  <si>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</si>
  <si>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</si>
  <si>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</si>
  <si>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</si>
  <si>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</si>
  <si>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</si>
  <si>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</si>
  <si>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</si>
  <si>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</si>
  <si>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</si>
  <si>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</si>
  <si>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</si>
  <si>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</si>
  <si>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</si>
  <si>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</si>
  <si>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</si>
  <si>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</si>
  <si>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</si>
  <si>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</si>
  <si>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</si>
  <si>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</si>
  <si>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</si>
  <si>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</si>
  <si>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</si>
  <si>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</si>
  <si>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</si>
  <si>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</si>
  <si>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</si>
  <si>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</si>
  <si>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</si>
  <si>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</si>
  <si>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</si>
  <si>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</si>
  <si>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</si>
  <si>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</si>
  <si>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</si>
  <si>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</si>
  <si>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</si>
  <si>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</si>
  <si>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</si>
  <si>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</si>
  <si>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</si>
  <si>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</si>
  <si>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</si>
  <si>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</si>
  <si>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</si>
  <si>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</si>
  <si>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</si>
  <si>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</si>
  <si>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</si>
  <si>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</si>
  <si>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</si>
  <si>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</si>
  <si>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</si>
  <si>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</si>
  <si>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</si>
  <si>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</si>
  <si>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</si>
  <si>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</si>
  <si>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</si>
  <si>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</si>
  <si>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</si>
  <si>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</si>
  <si>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</si>
  <si>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</si>
  <si>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</si>
  <si>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</si>
  <si>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</si>
  <si>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</si>
  <si>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</si>
  <si>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</si>
  <si>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</si>
  <si>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</si>
  <si>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</si>
  <si>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</si>
  <si>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</si>
  <si>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</si>
  <si>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</si>
  <si>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S900006745</t>
  </si>
  <si>
    <t>Woodford Stauffer Solicitors</t>
  </si>
  <si>
    <t>GU14 6EJ</t>
  </si>
  <si>
    <t>S900006746</t>
  </si>
  <si>
    <t>Julia Hennessey</t>
  </si>
  <si>
    <t>N14 4NS</t>
  </si>
  <si>
    <t>S900006747</t>
  </si>
  <si>
    <t>Acute Consolidated Limited</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</si>
  <si>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</si>
  <si>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</si>
  <si>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</si>
  <si>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</si>
  <si>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</si>
  <si>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</si>
  <si>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</si>
  <si>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</si>
  <si>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</si>
  <si>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</si>
  <si>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</si>
  <si>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</si>
  <si>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</si>
  <si>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</si>
  <si>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</si>
  <si>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</si>
  <si>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</si>
  <si>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</si>
  <si>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</si>
  <si>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</si>
  <si>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</si>
  <si>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</si>
  <si>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</si>
  <si>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</si>
  <si>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</si>
  <si>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</si>
  <si>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</si>
  <si>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</si>
  <si>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</si>
  <si>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</si>
  <si>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</si>
  <si>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</si>
  <si>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</si>
  <si>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</si>
  <si>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</si>
  <si>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</si>
  <si>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</si>
  <si>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</si>
  <si>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</si>
  <si>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</si>
  <si>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</si>
  <si>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</si>
  <si>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</si>
  <si>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</si>
  <si>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</si>
  <si>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</si>
  <si>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</si>
  <si>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</si>
  <si>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</si>
  <si>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</si>
  <si>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</si>
  <si>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</si>
  <si>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</si>
  <si>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</si>
  <si>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</si>
  <si>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</si>
  <si>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</si>
  <si>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</si>
  <si>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</si>
  <si>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</si>
  <si>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</si>
  <si>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</si>
  <si>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</si>
  <si>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</si>
  <si>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</si>
  <si>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</si>
  <si>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</si>
  <si>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</si>
  <si>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</si>
  <si>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</si>
  <si>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</si>
  <si>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</si>
  <si>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</si>
  <si>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</si>
  <si>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</si>
  <si>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</si>
  <si>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</si>
  <si>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</si>
  <si>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</si>
  <si>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</si>
  <si>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</si>
  <si>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</si>
  <si>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</si>
  <si>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</si>
  <si>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</si>
  <si>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</si>
  <si>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</si>
  <si>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</si>
  <si>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</si>
  <si>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</si>
  <si>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</si>
  <si>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</si>
  <si>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</si>
  <si>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</si>
  <si>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</si>
  <si>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</si>
  <si>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</si>
  <si>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</si>
  <si>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</si>
  <si>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</si>
  <si>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</si>
  <si>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</si>
  <si>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</si>
  <si>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</si>
  <si>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</si>
  <si>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</si>
  <si>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</si>
  <si>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</si>
  <si>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</si>
  <si>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</si>
  <si>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</si>
  <si>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</si>
  <si>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</si>
  <si>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</si>
  <si>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</si>
  <si>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</si>
  <si>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</si>
  <si>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</si>
  <si>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</si>
  <si>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</si>
  <si>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</si>
  <si>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</si>
  <si>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</si>
  <si>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</si>
  <si>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</si>
  <si>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</si>
  <si>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</si>
  <si>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</si>
  <si>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</si>
  <si>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</si>
  <si>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</si>
  <si>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</si>
  <si>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</si>
  <si>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</si>
  <si>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</si>
  <si>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</si>
  <si>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</si>
  <si>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</si>
  <si>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</si>
  <si>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</si>
  <si>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</si>
  <si>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</si>
  <si>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</si>
  <si>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</si>
  <si>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</si>
  <si>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</si>
  <si>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</si>
  <si>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</si>
  <si>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</si>
  <si>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</si>
  <si>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</si>
  <si>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</si>
  <si>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</si>
  <si>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</si>
  <si>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</si>
  <si>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</si>
  <si>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</si>
  <si>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</si>
  <si>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</si>
  <si>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</si>
  <si>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</si>
  <si>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</si>
  <si>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</si>
  <si>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</si>
  <si>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</si>
  <si>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</si>
  <si>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</si>
  <si>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</si>
  <si>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</si>
  <si>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</si>
  <si>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</si>
  <si>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</si>
  <si>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</si>
  <si>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</si>
  <si>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</si>
  <si>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</si>
  <si>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</si>
  <si>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</si>
  <si>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</si>
  <si>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</si>
  <si>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</si>
  <si>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</si>
  <si>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</si>
  <si>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</si>
  <si>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</si>
  <si>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</si>
  <si>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</si>
  <si>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</si>
  <si>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</si>
  <si>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</si>
  <si>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</si>
  <si>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</si>
  <si>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</si>
  <si>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</si>
  <si>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</si>
  <si>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</si>
  <si>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</si>
  <si>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</si>
  <si>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</si>
  <si>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</si>
  <si>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</si>
  <si>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</si>
  <si>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</si>
  <si>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</si>
  <si>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</si>
  <si>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</si>
  <si>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</si>
  <si>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</si>
  <si>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</si>
  <si>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</si>
  <si>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</si>
  <si>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</si>
  <si>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</si>
  <si>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</si>
  <si>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</si>
  <si>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</si>
  <si>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</si>
  <si>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</si>
  <si>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</si>
  <si>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</si>
  <si>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</si>
  <si>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</si>
  <si>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</si>
  <si>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</si>
  <si>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</si>
  <si>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</si>
  <si>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</si>
  <si>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</si>
  <si>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</si>
  <si>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</si>
  <si>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</si>
  <si>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</si>
  <si>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</si>
  <si>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</si>
  <si>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</si>
  <si>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</si>
  <si>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</si>
  <si>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</si>
  <si>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</si>
  <si>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</si>
  <si>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</si>
  <si>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</si>
  <si>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</si>
  <si>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</si>
  <si>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</si>
  <si>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</si>
  <si>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</si>
  <si>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</si>
  <si>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</si>
  <si>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</si>
  <si>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</si>
  <si>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</si>
  <si>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</si>
  <si>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</si>
  <si>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</si>
  <si>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</si>
  <si>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</si>
  <si>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</si>
  <si>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</si>
  <si>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</si>
  <si>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</si>
  <si>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</si>
  <si>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</si>
  <si>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</si>
  <si>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</si>
  <si>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</si>
  <si>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</si>
  <si>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</si>
  <si>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</si>
  <si>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</si>
  <si>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</si>
  <si>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</si>
  <si>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</si>
  <si>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</si>
  <si>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</si>
  <si>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</si>
  <si>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</si>
  <si>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</si>
  <si>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</si>
  <si>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</si>
  <si>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</si>
  <si>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</si>
  <si>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</si>
  <si>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</si>
  <si>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</si>
  <si>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</si>
  <si>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</si>
  <si>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</si>
  <si>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</si>
  <si>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</si>
  <si>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</si>
  <si>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</si>
  <si>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</si>
  <si>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</si>
  <si>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</si>
  <si>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</si>
  <si>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</si>
  <si>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</si>
  <si>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</si>
  <si>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</si>
  <si>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</si>
  <si>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</si>
  <si>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</si>
  <si>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</si>
  <si>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</si>
  <si>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</si>
  <si>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</si>
  <si>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</si>
  <si>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</si>
  <si>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</si>
  <si>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</si>
  <si>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</si>
  <si>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</si>
  <si>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</si>
  <si>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</si>
  <si>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</si>
  <si>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</si>
  <si>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</si>
  <si>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</si>
  <si>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</si>
  <si>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</si>
  <si>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</si>
  <si>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</si>
  <si>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</si>
  <si>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</si>
  <si>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</si>
  <si>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</si>
  <si>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</si>
  <si>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</si>
  <si>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</si>
  <si>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</si>
  <si>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</si>
  <si>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</si>
  <si>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</si>
  <si>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</si>
  <si>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</si>
  <si>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</si>
  <si>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</si>
  <si>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</si>
  <si>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</si>
  <si>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</si>
  <si>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</si>
  <si>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</si>
  <si>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</si>
  <si>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</si>
  <si>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</si>
  <si>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</si>
  <si>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</si>
  <si>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</si>
  <si>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</si>
  <si>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</si>
  <si>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</si>
  <si>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</si>
  <si>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</si>
  <si>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</si>
  <si>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</si>
  <si>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</si>
  <si>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</si>
  <si>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</si>
  <si>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</si>
  <si>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</si>
  <si>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</si>
  <si>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</si>
  <si>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</si>
  <si>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</si>
  <si>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</si>
  <si>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</si>
  <si>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</si>
  <si>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</si>
  <si>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</si>
  <si>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</si>
  <si>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</si>
  <si>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</si>
  <si>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</si>
  <si>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</si>
  <si>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</si>
  <si>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</si>
  <si>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</si>
  <si>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</si>
  <si>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</si>
  <si>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</si>
  <si>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</si>
  <si>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</si>
  <si>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</si>
  <si>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</si>
  <si>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</si>
  <si>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</si>
  <si>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</si>
  <si>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</si>
  <si>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</si>
  <si>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</si>
  <si>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</si>
  <si>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</si>
  <si>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</si>
  <si>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</si>
  <si>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</si>
  <si>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</si>
  <si>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</si>
  <si>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</si>
  <si>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</si>
  <si>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</si>
  <si>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</si>
  <si>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</si>
  <si>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</si>
  <si>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</si>
  <si>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</si>
  <si>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</si>
  <si>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</si>
  <si>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</si>
  <si>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</si>
  <si>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</si>
  <si>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</si>
  <si>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</si>
  <si>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</si>
  <si>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</si>
  <si>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</si>
  <si>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</si>
  <si>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</si>
  <si>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</si>
  <si>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</si>
  <si>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</si>
  <si>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</si>
  <si>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</si>
  <si>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</si>
  <si>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</si>
  <si>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</si>
  <si>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</si>
  <si>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</si>
  <si>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</si>
  <si>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</si>
  <si>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</si>
  <si>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</si>
  <si>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</si>
  <si>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</si>
  <si>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</si>
  <si>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</si>
  <si>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</si>
  <si>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</si>
  <si>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</si>
  <si>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</si>
  <si>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</si>
  <si>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</si>
  <si>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</si>
  <si>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</si>
  <si>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</si>
  <si>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</si>
  <si>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</si>
  <si>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</si>
  <si>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</si>
  <si>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</si>
  <si>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</si>
  <si>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</si>
  <si>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</si>
  <si>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</si>
  <si>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</si>
  <si>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</si>
  <si>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</si>
  <si>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</si>
  <si>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</si>
  <si>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</si>
  <si>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</si>
  <si>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</si>
  <si>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</si>
  <si>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</si>
  <si>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</si>
  <si>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</si>
  <si>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</si>
  <si>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</si>
  <si>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</si>
  <si>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</si>
  <si>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</si>
  <si>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</si>
  <si>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</si>
  <si>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</si>
  <si>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</si>
  <si>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</si>
  <si>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</si>
  <si>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</si>
  <si>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</si>
  <si>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</si>
  <si>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</si>
  <si>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</si>
  <si>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</si>
  <si>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</si>
  <si>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</si>
  <si>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</si>
  <si>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</si>
  <si>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</si>
  <si>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</si>
  <si>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</si>
  <si>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</si>
  <si>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</si>
  <si>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</si>
  <si>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</si>
  <si>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</si>
  <si>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</si>
  <si>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</si>
  <si>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</si>
  <si>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</si>
  <si>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</si>
  <si>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</si>
  <si>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</si>
  <si>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</si>
  <si>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</si>
  <si>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</si>
  <si>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</si>
  <si>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</si>
  <si>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</si>
  <si>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</si>
  <si>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</si>
  <si>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</si>
  <si>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</si>
  <si>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</si>
  <si>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</si>
  <si>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</si>
  <si>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</si>
  <si>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</si>
  <si>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</si>
  <si>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</si>
  <si>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</si>
  <si>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</si>
  <si>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</si>
  <si>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</si>
  <si>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</si>
  <si>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</si>
  <si>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</si>
  <si>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</si>
  <si>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</si>
  <si>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</si>
  <si>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</si>
  <si>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</si>
  <si>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</si>
  <si>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</si>
  <si>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</si>
  <si>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</si>
  <si>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</si>
  <si>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</si>
  <si>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</si>
  <si>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</si>
  <si>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</si>
  <si>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</si>
  <si>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</si>
  <si>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</si>
  <si>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</si>
  <si>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</si>
  <si>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</si>
  <si>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</si>
  <si>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</si>
  <si>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</si>
  <si>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</si>
  <si>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</si>
  <si>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</si>
  <si>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</si>
  <si>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</si>
  <si>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</si>
  <si>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</si>
  <si>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</si>
  <si>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</si>
  <si>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</si>
  <si>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</si>
  <si>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</si>
  <si>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</si>
  <si>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</si>
  <si>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</si>
  <si>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</si>
  <si>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</si>
  <si>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</si>
  <si>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</si>
  <si>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</si>
  <si>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</si>
  <si>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</si>
  <si>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</si>
  <si>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</si>
  <si>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</si>
  <si>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</si>
  <si>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</si>
  <si>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</si>
  <si>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</si>
  <si>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</si>
  <si>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</si>
  <si>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</si>
  <si>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</si>
  <si>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</si>
  <si>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</si>
  <si>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</si>
  <si>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</si>
  <si>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</si>
  <si>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</si>
  <si>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</si>
  <si>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</si>
  <si>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</si>
  <si>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</si>
  <si>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</si>
  <si>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</si>
  <si>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</si>
  <si>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</si>
  <si>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</si>
  <si>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</si>
  <si>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</si>
  <si>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</si>
  <si>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</si>
  <si>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</si>
  <si>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</si>
  <si>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</si>
  <si>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</si>
  <si>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</si>
  <si>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</si>
  <si>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</si>
  <si>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</si>
  <si>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</si>
  <si>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</si>
  <si>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</si>
  <si>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</si>
  <si>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</si>
  <si>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</si>
  <si>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</si>
  <si>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</si>
  <si>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</si>
  <si>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</si>
  <si>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</si>
  <si>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</si>
  <si>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</si>
  <si>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</si>
  <si>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</si>
  <si>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</si>
  <si>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</si>
  <si>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</si>
  <si>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</si>
  <si>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</si>
  <si>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</si>
  <si>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</si>
  <si>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</si>
  <si>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</si>
  <si>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</si>
  <si>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</si>
  <si>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</si>
  <si>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</si>
  <si>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</si>
  <si>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</si>
  <si>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</si>
  <si>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</si>
  <si>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</si>
  <si>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</si>
  <si>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</si>
  <si>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</si>
  <si>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</si>
  <si>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</si>
  <si>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</si>
  <si>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</si>
  <si>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</si>
  <si>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</si>
  <si>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</si>
  <si>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</si>
  <si>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</si>
  <si>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</si>
  <si>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</si>
  <si>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</si>
  <si>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</si>
  <si>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</si>
  <si>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</si>
  <si>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</si>
  <si>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</si>
  <si>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</si>
  <si>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</si>
  <si>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</si>
  <si>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</si>
  <si>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</si>
  <si>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</si>
  <si>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</si>
  <si>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</si>
  <si>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</si>
  <si>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</si>
  <si>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</si>
  <si>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</si>
  <si>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</si>
  <si>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</si>
  <si>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</si>
  <si>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</si>
  <si>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</si>
  <si>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</si>
  <si>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</si>
  <si>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</si>
  <si>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</si>
  <si>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</si>
  <si>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</si>
  <si>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</si>
  <si>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</si>
  <si>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</si>
  <si>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</si>
  <si>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</si>
  <si>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</si>
  <si>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</si>
  <si>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</si>
  <si>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</si>
  <si>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</si>
  <si>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</si>
  <si>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</si>
  <si>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</si>
  <si>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</si>
  <si>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</si>
  <si>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</si>
  <si>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</si>
  <si>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</si>
  <si>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</si>
  <si>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</si>
  <si>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</si>
  <si>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</si>
  <si>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</si>
  <si>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</si>
  <si>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</si>
  <si>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</si>
  <si>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</si>
  <si>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</si>
  <si>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</si>
  <si>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</si>
  <si>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</si>
  <si>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</si>
  <si>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</si>
  <si>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</si>
  <si>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</si>
  <si>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</si>
  <si>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</si>
  <si>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</si>
  <si>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</si>
  <si>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</si>
  <si>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</si>
  <si>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</si>
  <si>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</si>
  <si>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</si>
  <si>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</si>
  <si>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</si>
  <si>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</si>
  <si>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</si>
  <si>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</si>
  <si>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</si>
  <si>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</si>
  <si>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</si>
  <si>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</si>
  <si>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</si>
  <si>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</si>
  <si>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</si>
  <si>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</si>
  <si>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</si>
  <si>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</si>
  <si>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</si>
  <si>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</si>
  <si>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</si>
  <si>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</si>
  <si>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</si>
  <si>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</si>
  <si>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</si>
  <si>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</si>
  <si>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</si>
  <si>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</si>
  <si>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</si>
  <si>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</si>
  <si>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</si>
  <si>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</si>
  <si>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</si>
  <si>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</si>
  <si>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</si>
  <si>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</si>
  <si>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</si>
  <si>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</si>
  <si>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</si>
  <si>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</si>
  <si>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</si>
  <si>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</si>
  <si>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</si>
  <si>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</si>
  <si>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</si>
  <si>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</si>
  <si>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</si>
  <si>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</si>
  <si>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</si>
  <si>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</si>
  <si>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</si>
  <si>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</si>
  <si>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</si>
  <si>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</si>
  <si>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</si>
  <si>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</si>
  <si>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</si>
  <si>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</si>
  <si>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</si>
  <si>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</si>
  <si>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</si>
  <si>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</si>
  <si>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</si>
  <si>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</si>
  <si>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</si>
  <si>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</si>
  <si>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</si>
  <si>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</si>
  <si>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</si>
  <si>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</si>
  <si>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</si>
  <si>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</si>
  <si>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</si>
  <si>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</si>
  <si>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</si>
  <si>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</si>
  <si>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</si>
  <si>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</si>
  <si>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</si>
  <si>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</si>
  <si>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</si>
  <si>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</si>
  <si>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</si>
  <si>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</si>
  <si>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</si>
  <si>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</si>
  <si>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</si>
  <si>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</si>
  <si>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</si>
  <si>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</si>
  <si>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</si>
  <si>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</si>
  <si>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</si>
  <si>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</si>
  <si>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</si>
  <si>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</si>
  <si>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</si>
  <si>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</si>
  <si>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</si>
  <si>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</si>
  <si>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</si>
  <si>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</si>
  <si>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</si>
  <si>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</si>
  <si>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</si>
  <si>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</si>
  <si>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</si>
  <si>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</si>
  <si>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</si>
  <si>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</si>
  <si>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</si>
  <si>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</si>
  <si>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</si>
  <si>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</si>
  <si>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</si>
  <si>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</si>
  <si>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</si>
  <si>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</si>
  <si>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</si>
  <si>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</si>
  <si>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</si>
  <si>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</si>
  <si>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</si>
  <si>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</si>
  <si>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</si>
  <si>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</si>
  <si>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</si>
  <si>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</si>
  <si>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</si>
  <si>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</si>
  <si>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</si>
  <si>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</si>
  <si>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</si>
  <si>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</si>
  <si>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</si>
  <si>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</si>
  <si>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</si>
  <si>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</si>
  <si>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</si>
  <si>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</si>
  <si>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</si>
  <si>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</si>
  <si>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</si>
  <si>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</si>
  <si>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</si>
  <si>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</si>
  <si>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</si>
  <si>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</si>
  <si>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</si>
  <si>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</si>
  <si>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</si>
  <si>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</si>
  <si>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</si>
  <si>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</si>
  <si>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</si>
  <si>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</si>
  <si>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</si>
  <si>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</si>
  <si>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</si>
  <si>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</si>
  <si>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</si>
  <si>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</si>
  <si>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</si>
  <si>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</si>
  <si>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</si>
  <si>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</si>
  <si>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</si>
  <si>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</si>
  <si>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</si>
  <si>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</si>
  <si>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</si>
  <si>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</si>
  <si>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</si>
  <si>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</si>
  <si>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</si>
  <si>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</si>
  <si>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</si>
  <si>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</si>
  <si>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</si>
  <si>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</si>
  <si>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</si>
  <si>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</si>
  <si>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</si>
  <si>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</si>
  <si>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</si>
  <si>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</si>
  <si>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</si>
  <si>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</si>
  <si>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</si>
  <si>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</si>
  <si>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</si>
  <si>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</si>
  <si>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</si>
  <si>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</si>
  <si>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</si>
  <si>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</si>
  <si>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</si>
  <si>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</si>
  <si>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</si>
  <si>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</si>
  <si>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</si>
  <si>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</si>
  <si>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</si>
  <si>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</si>
  <si>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</si>
  <si>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</si>
  <si>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</si>
  <si>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</si>
  <si>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</si>
  <si>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</si>
  <si>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</si>
  <si>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</si>
  <si>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</si>
  <si>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</si>
  <si>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</si>
  <si>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</si>
  <si>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</si>
  <si>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</si>
  <si>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</si>
  <si>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</si>
  <si>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</si>
  <si>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</si>
  <si>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</si>
  <si>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</si>
  <si>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</si>
  <si>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</si>
  <si>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</si>
  <si>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</si>
  <si>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</si>
  <si>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</si>
  <si>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</si>
  <si>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</si>
  <si>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</si>
  <si>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</si>
  <si>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</si>
  <si>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</si>
  <si>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</si>
  <si>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</si>
  <si>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</si>
  <si>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</si>
  <si>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</si>
  <si>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</si>
  <si>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</si>
  <si>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</si>
  <si>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</si>
  <si>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</si>
  <si>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</si>
  <si>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</si>
  <si>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</si>
  <si>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</si>
  <si>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</si>
  <si>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</si>
  <si>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</si>
  <si>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</si>
  <si>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</si>
  <si>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</si>
  <si>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</si>
  <si>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</si>
  <si>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</si>
  <si>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</si>
  <si>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</si>
  <si>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</si>
  <si>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</si>
  <si>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</si>
  <si>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</si>
  <si>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</si>
  <si>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</si>
  <si>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</si>
  <si>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</si>
  <si>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</si>
  <si>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</si>
  <si>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</si>
  <si>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</si>
  <si>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</si>
  <si>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</si>
  <si>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</si>
  <si>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</si>
  <si>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</si>
  <si>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</si>
  <si>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</si>
  <si>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</si>
  <si>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</si>
  <si>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</si>
  <si>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</si>
  <si>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</si>
  <si>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</si>
  <si>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</si>
  <si>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</si>
  <si>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</si>
  <si>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</si>
  <si>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</si>
  <si>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</si>
  <si>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</si>
  <si>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</si>
  <si>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</si>
  <si>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</si>
  <si>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</si>
  <si>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</si>
  <si>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</si>
  <si>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</si>
  <si>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</si>
  <si>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</si>
  <si>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</si>
  <si>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</si>
  <si>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</si>
  <si>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</si>
  <si>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</si>
  <si>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</si>
  <si>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</si>
  <si>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</si>
  <si>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</si>
  <si>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</si>
  <si>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</si>
  <si>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</si>
  <si>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</si>
  <si>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</si>
  <si>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</si>
  <si>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</si>
  <si>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</si>
  <si>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</si>
  <si>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</si>
  <si>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</si>
  <si>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</si>
  <si>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</si>
  <si>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</si>
  <si>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</si>
  <si>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</si>
  <si>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</si>
  <si>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</si>
  <si>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</si>
  <si>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</si>
  <si>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</si>
  <si>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</si>
  <si>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</si>
  <si>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</si>
  <si>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</si>
  <si>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</si>
  <si>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</si>
  <si>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</si>
  <si>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</si>
  <si>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</si>
  <si>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</si>
  <si>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</si>
  <si>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</si>
  <si>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</si>
  <si>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</si>
  <si>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</si>
  <si>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</si>
  <si>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</si>
  <si>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</si>
  <si>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</si>
  <si>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</si>
  <si>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</si>
  <si>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</si>
  <si>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</si>
  <si>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</si>
  <si>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</si>
  <si>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</si>
  <si>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</si>
  <si>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</si>
  <si>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</si>
  <si>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</si>
  <si>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</si>
  <si>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</si>
  <si>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</si>
  <si>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</si>
  <si>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</si>
  <si>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</si>
  <si>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</si>
  <si>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</si>
  <si>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</si>
  <si>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</si>
  <si>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</si>
  <si>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</si>
  <si>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</si>
  <si>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</si>
  <si>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</si>
  <si>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</si>
  <si>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</si>
  <si>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</si>
  <si>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</si>
  <si>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</si>
  <si>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</si>
  <si>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</si>
  <si>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</si>
  <si>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</si>
  <si>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</si>
  <si>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</si>
  <si>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</si>
  <si>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</si>
  <si>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</si>
  <si>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</si>
  <si>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</si>
  <si>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</si>
  <si>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</si>
  <si>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</si>
  <si>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</si>
  <si>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</si>
  <si>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</si>
  <si>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</si>
  <si>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</si>
  <si>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</si>
  <si>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</si>
  <si>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</si>
  <si>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</si>
  <si>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</si>
  <si>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</si>
  <si>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</si>
  <si>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</si>
  <si>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</si>
  <si>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</si>
  <si>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</si>
  <si>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</si>
  <si>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</si>
  <si>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</si>
  <si>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</si>
  <si>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</si>
  <si>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</si>
  <si>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</si>
  <si>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</si>
  <si>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</si>
  <si>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</si>
  <si>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</si>
  <si>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</si>
  <si>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</si>
  <si>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</si>
  <si>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</si>
  <si>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</si>
  <si>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</si>
  <si>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</si>
  <si>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</si>
  <si>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</si>
  <si>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</si>
  <si>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</si>
  <si>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</si>
  <si>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</si>
  <si>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</si>
  <si>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</si>
  <si>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</si>
  <si>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</si>
  <si>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</si>
  <si>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</si>
  <si>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</si>
  <si>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</si>
  <si>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</si>
  <si>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</si>
  <si>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</si>
  <si>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</si>
  <si>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</si>
  <si>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</si>
  <si>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</si>
  <si>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</si>
  <si>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</si>
  <si>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</si>
  <si>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</si>
  <si>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</si>
  <si>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</si>
  <si>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</si>
  <si>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</si>
  <si>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</si>
  <si>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</si>
  <si>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</si>
  <si>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</si>
  <si>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</si>
  <si>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</si>
  <si>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</si>
  <si>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</si>
  <si>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</si>
  <si>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</si>
  <si>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</si>
  <si>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</si>
  <si>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</si>
  <si>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</si>
  <si>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</si>
  <si>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</si>
  <si>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</si>
  <si>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</si>
  <si>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</si>
  <si>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</si>
  <si>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</si>
  <si>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</si>
  <si>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</si>
  <si>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</si>
  <si>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</si>
  <si>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</si>
  <si>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</si>
  <si>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</si>
  <si>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</si>
  <si>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</si>
  <si>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</si>
  <si>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</si>
  <si>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</si>
  <si>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</si>
  <si>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</si>
  <si>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</si>
  <si>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</si>
  <si>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</si>
  <si>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</si>
  <si>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</si>
  <si>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</si>
  <si>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</si>
  <si>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</si>
  <si>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</si>
  <si>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</si>
  <si>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</si>
  <si>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</si>
  <si>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</si>
  <si>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</si>
  <si>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</si>
  <si>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</si>
  <si>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</si>
  <si>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</si>
  <si>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</si>
  <si>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</si>
  <si>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</si>
  <si>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</si>
  <si>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</si>
  <si>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</si>
  <si>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</si>
  <si>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</si>
  <si>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</si>
  <si>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</si>
  <si>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</si>
  <si>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</si>
  <si>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</si>
  <si>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</si>
  <si>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</si>
  <si>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</si>
  <si>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</si>
  <si>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</si>
  <si>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</si>
  <si>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</si>
  <si>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</si>
  <si>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</si>
  <si>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</si>
  <si>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</si>
  <si>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</si>
  <si>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</si>
  <si>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</si>
  <si>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</si>
  <si>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</si>
  <si>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</si>
  <si>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</si>
  <si>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</si>
  <si>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</si>
  <si>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</si>
  <si>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</si>
  <si>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</si>
  <si>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</si>
  <si>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</si>
  <si>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</si>
  <si>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</si>
  <si>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</si>
  <si>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</si>
  <si>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</si>
  <si>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</si>
  <si>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</si>
  <si>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</si>
  <si>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</si>
  <si>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</si>
  <si>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</si>
  <si>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</si>
  <si>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</si>
  <si>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</si>
  <si>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</si>
  <si>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</si>
  <si>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</si>
  <si>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</si>
  <si>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</si>
  <si>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</si>
  <si>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</si>
  <si>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</si>
  <si>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</si>
  <si>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</si>
  <si>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</si>
  <si>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</si>
  <si>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</si>
  <si>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</si>
  <si>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</si>
  <si>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</si>
  <si>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</si>
  <si>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</si>
  <si>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</si>
  <si>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</si>
  <si>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</si>
  <si>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</si>
  <si>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</si>
  <si>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</si>
  <si>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</si>
  <si>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</si>
  <si>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</si>
  <si>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</si>
  <si>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</si>
  <si>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</si>
  <si>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</si>
  <si>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</si>
  <si>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</si>
  <si>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</si>
  <si>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</si>
  <si>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</si>
  <si>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</si>
  <si>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</si>
  <si>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</si>
  <si>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</si>
  <si>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</si>
  <si>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</si>
  <si>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</si>
  <si>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</si>
  <si>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</si>
  <si>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</si>
  <si>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</si>
  <si>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</si>
  <si>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</si>
  <si>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</si>
  <si>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</si>
  <si>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</si>
  <si>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</si>
  <si>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</si>
  <si>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</si>
  <si>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</si>
  <si>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</si>
  <si>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</si>
  <si>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</si>
  <si>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</si>
  <si>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</si>
  <si>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</si>
  <si>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</si>
  <si>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</si>
  <si>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</si>
  <si>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</si>
  <si>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</si>
  <si>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</si>
  <si>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</si>
  <si>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</si>
  <si>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</si>
  <si>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</si>
  <si>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</si>
  <si>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</si>
  <si>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</si>
  <si>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</si>
  <si>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</si>
  <si>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</si>
  <si>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</si>
  <si>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</si>
  <si>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</si>
  <si>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</si>
  <si>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</si>
  <si>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</si>
  <si>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</si>
  <si>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</si>
  <si>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</si>
  <si>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</si>
  <si>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</si>
  <si>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</si>
  <si>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</si>
  <si>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</si>
  <si>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</si>
  <si>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</si>
  <si>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</si>
  <si>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</si>
  <si>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</si>
  <si>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</si>
  <si>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</si>
  <si>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</si>
  <si>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</si>
  <si>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</si>
  <si>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</si>
  <si>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</si>
  <si>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</si>
  <si>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</si>
  <si>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</si>
  <si>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</si>
  <si>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</si>
  <si>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</si>
  <si>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</si>
  <si>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</si>
  <si>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</si>
  <si>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</si>
  <si>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</si>
  <si>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</si>
  <si>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</si>
  <si>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</si>
  <si>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</si>
  <si>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</si>
  <si>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</si>
  <si>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</si>
  <si>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</si>
  <si>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</si>
  <si>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</si>
  <si>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</si>
  <si>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</si>
  <si>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</si>
  <si>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</si>
  <si>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</si>
  <si>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</si>
  <si>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</si>
  <si>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</si>
  <si>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</si>
  <si>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</si>
  <si>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</si>
  <si>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</si>
  <si>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</si>
  <si>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</si>
  <si>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</si>
  <si>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</si>
  <si>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</si>
  <si>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</si>
  <si>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</si>
  <si>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</si>
  <si>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</si>
  <si>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</si>
  <si>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</si>
  <si>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</si>
  <si>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</si>
  <si>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</si>
  <si>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</si>
  <si>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</si>
  <si>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</si>
  <si>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</si>
  <si>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</si>
  <si>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</si>
  <si>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</si>
  <si>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</si>
  <si>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</si>
  <si>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</si>
  <si>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</si>
  <si>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</si>
  <si>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</si>
  <si>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</si>
  <si>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</si>
  <si>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</si>
  <si>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</si>
  <si>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</si>
  <si>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</si>
  <si>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</si>
  <si>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</si>
  <si>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</si>
  <si>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</si>
  <si>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</si>
  <si>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</si>
  <si>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</si>
  <si>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</si>
  <si>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</si>
  <si>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</si>
  <si>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</si>
  <si>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</si>
  <si>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</si>
  <si>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</si>
  <si>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</si>
  <si>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</si>
  <si>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</si>
  <si>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</si>
  <si>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</si>
  <si>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</si>
  <si>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</si>
  <si>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</si>
  <si>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</si>
  <si>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</si>
  <si>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</si>
  <si>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</si>
  <si>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</si>
  <si>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</si>
  <si>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</si>
  <si>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</si>
  <si>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</si>
  <si>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</si>
  <si>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</si>
  <si>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</si>
  <si>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</si>
  <si>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</si>
  <si>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</si>
  <si>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</si>
  <si>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</si>
  <si>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</si>
  <si>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</si>
  <si>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</si>
  <si>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</si>
  <si>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</si>
  <si>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</si>
  <si>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</si>
  <si>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</si>
  <si>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</si>
  <si>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</si>
  <si>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</si>
  <si>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</si>
  <si>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</si>
  <si>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</si>
  <si>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</si>
  <si>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</si>
  <si>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</si>
  <si>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</si>
  <si>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</si>
  <si>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</si>
  <si>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</si>
  <si>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</si>
  <si>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</si>
  <si>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</si>
  <si>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</si>
  <si>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</si>
  <si>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</si>
  <si>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</si>
  <si>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</si>
  <si>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</si>
  <si>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</si>
  <si>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</si>
  <si>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</si>
  <si>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</si>
  <si>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</si>
  <si>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</si>
  <si>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</si>
  <si>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</si>
  <si>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</si>
  <si>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</si>
  <si>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</si>
  <si>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</si>
  <si>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</si>
  <si>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</si>
  <si>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</si>
  <si>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</si>
  <si>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</si>
  <si>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</si>
  <si>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</si>
  <si>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</si>
  <si>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</si>
  <si>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</si>
  <si>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</si>
  <si>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</si>
  <si>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</si>
  <si>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</si>
  <si>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</si>
  <si>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</si>
  <si>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</si>
  <si>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</si>
  <si>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</si>
  <si>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</si>
  <si>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</si>
  <si>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</si>
  <si>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</si>
  <si>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</si>
  <si>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</si>
  <si>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</si>
  <si>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</si>
  <si>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</si>
  <si>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</si>
  <si>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</si>
  <si>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</si>
  <si>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</si>
  <si>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</si>
  <si>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</si>
  <si>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</si>
  <si>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</si>
  <si>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</si>
  <si>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</si>
  <si>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</si>
  <si>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</si>
  <si>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</si>
  <si>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</si>
  <si>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</si>
  <si>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</si>
  <si>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</si>
  <si>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</si>
  <si>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</si>
  <si>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</si>
  <si>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</si>
  <si>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</si>
  <si>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</si>
  <si>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</si>
  <si>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</si>
  <si>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</si>
  <si>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</si>
  <si>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</si>
  <si>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</si>
  <si>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</si>
  <si>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</si>
  <si>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</si>
  <si>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</si>
  <si>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</si>
  <si>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</si>
  <si>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</si>
  <si>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</si>
  <si>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</si>
  <si>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</si>
  <si>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</si>
  <si>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</si>
  <si>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</si>
  <si>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</si>
  <si>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</si>
  <si>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</si>
  <si>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</si>
  <si>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</si>
  <si>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</si>
  <si>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</si>
  <si>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</si>
  <si>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</si>
  <si>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</si>
  <si>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</si>
  <si>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</si>
  <si>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</si>
  <si>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</si>
  <si>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</si>
  <si>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</si>
  <si>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</si>
  <si>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</si>
  <si>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</si>
  <si>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</si>
  <si>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</si>
  <si>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</si>
  <si>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</si>
  <si>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</si>
  <si>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</si>
  <si>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</si>
  <si>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</si>
  <si>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</si>
  <si>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</si>
  <si>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</si>
  <si>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</si>
  <si>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</si>
  <si>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</si>
  <si>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</si>
  <si>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</si>
  <si>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</si>
  <si>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</si>
  <si>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</si>
  <si>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</si>
  <si>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</si>
  <si>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</si>
  <si>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</si>
  <si>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</si>
  <si>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</si>
  <si>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</si>
  <si>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</si>
  <si>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</si>
  <si>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</si>
  <si>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</si>
  <si>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</si>
  <si>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</si>
  <si>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</si>
  <si>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</si>
  <si>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</si>
  <si>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</si>
  <si>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</si>
  <si>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</si>
  <si>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</si>
  <si>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</si>
  <si>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</si>
  <si>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</si>
  <si>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</si>
  <si>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</si>
  <si>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</si>
  <si>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</si>
  <si>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</si>
  <si>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</si>
  <si>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</si>
  <si>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</si>
  <si>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</si>
  <si>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</si>
  <si>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</si>
  <si>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</si>
  <si>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</si>
  <si>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</si>
  <si>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</si>
  <si>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</si>
  <si>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</si>
  <si>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</si>
  <si>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</si>
  <si>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</si>
  <si>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</si>
  <si>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</si>
  <si>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</si>
  <si>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</si>
  <si>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</si>
  <si>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</si>
  <si>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</si>
  <si>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</si>
  <si>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</si>
  <si>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</si>
  <si>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</si>
  <si>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</si>
  <si>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</si>
  <si>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</si>
  <si>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</si>
  <si>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</si>
  <si>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</si>
  <si>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</si>
  <si>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</si>
  <si>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</si>
  <si>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</si>
  <si>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</si>
  <si>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</si>
  <si>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</si>
  <si>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</si>
  <si>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</si>
  <si>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</si>
  <si>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</si>
  <si>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</si>
  <si>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</si>
  <si>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</si>
  <si>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</si>
  <si>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</si>
  <si>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</si>
  <si>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</si>
  <si>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</si>
  <si>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</si>
  <si>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</si>
  <si>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</si>
  <si>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</si>
  <si>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</si>
  <si>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</si>
  <si>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</si>
  <si>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</si>
  <si>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</si>
  <si>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</si>
  <si>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</si>
  <si>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</si>
  <si>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</si>
  <si>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</si>
  <si>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</si>
  <si>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</si>
  <si>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</si>
  <si>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</si>
  <si>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</si>
  <si>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</si>
  <si>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</si>
  <si>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</si>
  <si>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</si>
  <si>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</si>
  <si>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</si>
  <si>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</si>
  <si>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</si>
  <si>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</si>
  <si>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</si>
  <si>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</si>
  <si>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</si>
  <si>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</si>
  <si>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</si>
  <si>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</si>
  <si>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</si>
  <si>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</si>
  <si>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</si>
  <si>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</si>
  <si>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</si>
  <si>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</si>
  <si>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</si>
  <si>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</si>
  <si>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</si>
  <si>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</si>
  <si>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</si>
  <si>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</si>
  <si>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</si>
  <si>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</si>
  <si>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</si>
  <si>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</si>
  <si>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</si>
  <si>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</si>
  <si>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</si>
  <si>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</si>
  <si>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</si>
  <si>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</si>
  <si>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</si>
  <si>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</si>
  <si>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</si>
  <si>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</si>
  <si>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</si>
  <si>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</si>
  <si>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</si>
  <si>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</si>
  <si>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</si>
  <si>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</si>
  <si>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</si>
  <si>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</si>
  <si>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</si>
  <si>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</si>
  <si>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</si>
  <si>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</si>
  <si>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</si>
  <si>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</si>
  <si>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</si>
  <si>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</si>
  <si>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</si>
  <si>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</si>
  <si>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</si>
  <si>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</si>
  <si>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</si>
  <si>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</si>
  <si>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</si>
  <si>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</si>
  <si>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</si>
  <si>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</si>
  <si>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</si>
  <si>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</si>
  <si>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</si>
  <si>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</si>
  <si>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</si>
  <si>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</si>
  <si>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</si>
  <si>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</si>
  <si>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</si>
  <si>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</si>
  <si>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</si>
  <si>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</si>
  <si>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</si>
  <si>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</si>
  <si>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</si>
  <si>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</si>
  <si>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</si>
  <si>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</si>
  <si>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</si>
  <si>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</si>
  <si>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</si>
  <si>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</si>
  <si>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</si>
  <si>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</si>
  <si>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</si>
  <si>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</si>
  <si>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</si>
  <si>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</si>
  <si>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</si>
  <si>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</si>
  <si>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</si>
  <si>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</si>
  <si>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</si>
  <si>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</si>
  <si>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</si>
  <si>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</si>
  <si>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</si>
  <si>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</si>
  <si>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</si>
  <si>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</si>
  <si>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</si>
  <si>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</si>
  <si>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</si>
  <si>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</si>
  <si>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</si>
  <si>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</si>
  <si>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</si>
  <si>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</si>
  <si>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</si>
  <si>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</si>
  <si>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</si>
  <si>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</si>
  <si>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</si>
  <si>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</si>
  <si>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</si>
  <si>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</si>
  <si>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</si>
  <si>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</si>
  <si>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</si>
  <si>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</si>
  <si>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</si>
  <si>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</si>
  <si>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</si>
  <si>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</si>
  <si>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</si>
  <si>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</si>
  <si>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</si>
  <si>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</si>
  <si>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</si>
  <si>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</si>
  <si>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</si>
  <si>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</si>
  <si>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</si>
  <si>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</si>
  <si>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</si>
  <si>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</si>
  <si>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</si>
  <si>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</si>
  <si>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</si>
  <si>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</si>
  <si>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</si>
  <si>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</si>
  <si>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</si>
  <si>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</si>
  <si>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</si>
  <si>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</si>
  <si>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</si>
  <si>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</si>
  <si>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</si>
  <si>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</si>
  <si>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</si>
  <si>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</si>
  <si>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</si>
  <si>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</si>
  <si>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</si>
  <si>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</si>
  <si>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</si>
  <si>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</si>
  <si>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</si>
  <si>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</si>
  <si>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</si>
  <si>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</si>
  <si>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</si>
  <si>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</si>
  <si>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</si>
  <si>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</si>
  <si>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</si>
  <si>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</si>
  <si>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</si>
  <si>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</si>
  <si>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</si>
  <si>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</si>
  <si>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</si>
  <si>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</si>
  <si>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</si>
  <si>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</si>
  <si>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</si>
  <si>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</si>
  <si>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</si>
  <si>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</si>
  <si>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</si>
  <si>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</si>
  <si>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</si>
  <si>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</si>
  <si>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</si>
  <si>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</si>
  <si>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</si>
  <si>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</si>
  <si>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</si>
  <si>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</si>
  <si>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</si>
  <si>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</si>
  <si>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</si>
  <si>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</si>
  <si>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</si>
  <si>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</si>
  <si>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</si>
  <si>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</si>
  <si>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</si>
  <si>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</si>
  <si>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</si>
  <si>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</si>
  <si>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</si>
  <si>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</si>
  <si>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</si>
  <si>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</si>
  <si>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</si>
  <si>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</si>
  <si>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</si>
  <si>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</si>
  <si>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</si>
  <si>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</si>
  <si>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</si>
  <si>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</si>
  <si>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</si>
  <si>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</si>
  <si>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</si>
  <si>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</si>
  <si>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</si>
  <si>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</si>
  <si>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</si>
  <si>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</si>
  <si>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</si>
  <si>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</si>
  <si>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</si>
  <si>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</si>
  <si>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</si>
  <si>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</si>
  <si>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</si>
  <si>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</si>
  <si>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</si>
  <si>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</si>
  <si>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</si>
  <si>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</si>
  <si>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</si>
  <si>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</si>
  <si>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</si>
  <si>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</si>
  <si>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</si>
  <si>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</si>
  <si>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</si>
  <si>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</si>
  <si>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</si>
  <si>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</si>
  <si>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</si>
  <si>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</si>
  <si>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</si>
  <si>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</si>
  <si>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</si>
  <si>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</si>
  <si>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</si>
  <si>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</si>
  <si>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</si>
  <si>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</si>
  <si>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</si>
  <si>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</si>
  <si>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</si>
  <si>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</si>
  <si>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</si>
  <si>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</si>
  <si>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</si>
  <si>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</si>
  <si>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</si>
  <si>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</si>
  <si>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</si>
  <si>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</si>
  <si>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</si>
  <si>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</si>
  <si>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</si>
  <si>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</si>
  <si>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</si>
  <si>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</si>
  <si>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</si>
  <si>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</si>
  <si>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</si>
  <si>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</si>
  <si>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</si>
  <si>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</si>
  <si>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</si>
  <si>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</si>
  <si>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</si>
  <si>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</si>
  <si>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</si>
  <si>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</si>
  <si>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</si>
  <si>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</si>
  <si>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</si>
  <si>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</si>
  <si>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</si>
  <si>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</si>
  <si>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</si>
  <si>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</si>
  <si>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</si>
  <si>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</si>
  <si>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</si>
  <si>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</si>
  <si>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</si>
  <si>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</si>
  <si>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</si>
  <si>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</si>
  <si>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</si>
  <si>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</si>
  <si>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</si>
  <si>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</si>
  <si>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</si>
  <si>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</si>
  <si>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</si>
  <si>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</si>
  <si>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</si>
  <si>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</si>
  <si>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</si>
  <si>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</si>
  <si>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</si>
  <si>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</si>
  <si>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</si>
  <si>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</si>
  <si>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</si>
  <si>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</si>
  <si>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</si>
  <si>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</si>
  <si>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</si>
  <si>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</si>
  <si>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</si>
  <si>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</si>
  <si>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</si>
  <si>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</si>
  <si>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</si>
  <si>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</si>
  <si>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</si>
  <si>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</si>
  <si>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</si>
  <si>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</si>
  <si>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</si>
  <si>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</si>
  <si>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</si>
  <si>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</si>
  <si>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</si>
  <si>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</si>
  <si>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</si>
  <si>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</si>
  <si>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</si>
  <si>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</si>
  <si>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</si>
  <si>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</si>
  <si>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</si>
  <si>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</si>
  <si>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</si>
  <si>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</si>
  <si>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</si>
  <si>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</si>
  <si>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</si>
  <si>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</si>
  <si>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</si>
  <si>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</si>
  <si>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</si>
  <si>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</si>
  <si>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</si>
  <si>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</si>
  <si>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</si>
  <si>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</si>
  <si>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</si>
  <si>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</si>
  <si>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</si>
  <si>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</si>
  <si>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</si>
  <si>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</si>
  <si>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</si>
  <si>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</si>
  <si>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</si>
  <si>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</si>
  <si>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</si>
  <si>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</si>
  <si>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</si>
  <si>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</si>
  <si>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</si>
  <si>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</si>
  <si>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</si>
  <si>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</si>
  <si>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</si>
  <si>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</si>
  <si>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</si>
  <si>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</si>
  <si>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</si>
  <si>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</si>
  <si>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</si>
  <si>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</si>
  <si>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</si>
  <si>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</si>
  <si>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</si>
  <si>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</si>
  <si>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</si>
  <si>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</si>
  <si>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</si>
  <si>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</si>
  <si>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</si>
  <si>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</si>
  <si>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</si>
  <si>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</si>
  <si>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</si>
  <si>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</si>
  <si>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</si>
  <si>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</si>
  <si>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</si>
  <si>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</si>
  <si>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</si>
  <si>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</si>
  <si>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</si>
  <si>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</si>
  <si>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</si>
  <si>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</si>
  <si>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</si>
  <si>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</si>
  <si>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</si>
  <si>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</si>
  <si>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</si>
  <si>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</si>
  <si>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</si>
  <si>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</si>
  <si>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</si>
  <si>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</si>
  <si>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</si>
  <si>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</si>
  <si>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</si>
  <si>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</si>
  <si>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</si>
  <si>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</si>
  <si>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</si>
  <si>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</si>
  <si>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</si>
  <si>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</si>
  <si>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</si>
  <si>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</si>
  <si>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</si>
  <si>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</si>
  <si>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</si>
  <si>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</si>
  <si>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</si>
  <si>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</si>
  <si>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</si>
  <si>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</si>
  <si>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</si>
  <si>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</si>
  <si>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</si>
  <si>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</si>
  <si>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</si>
  <si>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</si>
  <si>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</si>
  <si>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</si>
  <si>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</si>
  <si>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</si>
  <si>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</si>
  <si>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</si>
  <si>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</si>
  <si>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</si>
  <si>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</si>
  <si>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</si>
  <si>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</si>
  <si>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</si>
  <si>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</si>
  <si>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</si>
  <si>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</si>
  <si>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</si>
  <si>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</si>
  <si>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</si>
  <si>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</si>
  <si>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</si>
  <si>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</si>
  <si>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</si>
  <si>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</si>
  <si>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</si>
  <si>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</si>
  <si>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</si>
  <si>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</si>
  <si>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</si>
  <si>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</si>
  <si>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</si>
  <si>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</si>
  <si>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</si>
  <si>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</si>
  <si>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</si>
  <si>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</si>
  <si>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</si>
  <si>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</si>
  <si>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</si>
  <si>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</si>
  <si>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</si>
  <si>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</si>
  <si>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</si>
  <si>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</si>
  <si>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</si>
  <si>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</si>
  <si>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</si>
  <si>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</si>
  <si>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</si>
  <si>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</si>
  <si>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</si>
  <si>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</si>
  <si>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</si>
  <si>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</si>
  <si>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</si>
  <si>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</si>
  <si>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</si>
  <si>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</si>
  <si>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</si>
  <si>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</si>
  <si>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</si>
  <si>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</si>
  <si>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</si>
  <si>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</si>
  <si>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</si>
  <si>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</si>
  <si>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</si>
  <si>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</si>
  <si>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</si>
  <si>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</si>
  <si>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</si>
  <si>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</si>
  <si>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</si>
  <si>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</si>
  <si>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</si>
  <si>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</si>
  <si>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</si>
  <si>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</si>
  <si>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</si>
  <si>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</si>
  <si>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</si>
  <si>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</si>
  <si>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</si>
  <si>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</si>
  <si>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</si>
  <si>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</si>
  <si>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</si>
  <si>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</si>
  <si>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</si>
  <si>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</si>
  <si>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</si>
  <si>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</si>
  <si>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</si>
  <si>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</si>
  <si>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</si>
  <si>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</si>
  <si>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</si>
  <si>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</si>
  <si>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</si>
  <si>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</si>
  <si>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</si>
  <si>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</si>
  <si>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</si>
  <si>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</si>
  <si>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</si>
  <si>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</si>
  <si>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</si>
  <si>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</si>
  <si>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</si>
  <si>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</si>
  <si>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</si>
  <si>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</si>
  <si>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</si>
  <si>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</si>
  <si>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</si>
  <si>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</si>
  <si>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</si>
  <si>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</si>
  <si>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</si>
  <si>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</si>
  <si>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</si>
  <si>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</si>
  <si>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</si>
  <si>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</si>
  <si>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</si>
  <si>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</si>
  <si>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</si>
  <si>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</si>
  <si>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</si>
  <si>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</si>
  <si>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</si>
  <si>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</si>
  <si>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</si>
  <si>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</si>
  <si>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</si>
  <si>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</si>
  <si>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</si>
  <si>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</si>
  <si>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</si>
  <si>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</si>
  <si>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</si>
  <si>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</si>
  <si>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</si>
  <si>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</si>
  <si>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</si>
  <si>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</si>
  <si>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</si>
  <si>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</si>
  <si>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</si>
  <si>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</si>
  <si>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</si>
  <si>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</si>
  <si>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</si>
  <si>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</si>
  <si>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</si>
  <si>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</si>
  <si>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</si>
  <si>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</si>
  <si>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</si>
  <si>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</si>
  <si>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</si>
  <si>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</si>
  <si>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</si>
  <si>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</si>
  <si>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</si>
  <si>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</si>
  <si>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</si>
  <si>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</si>
  <si>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</si>
  <si>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</si>
  <si>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</si>
  <si>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</si>
  <si>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</si>
  <si>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</si>
  <si>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</si>
  <si>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</si>
  <si>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</si>
  <si>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</si>
  <si>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</si>
  <si>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</si>
  <si>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</si>
  <si>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</si>
  <si>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</si>
  <si>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</si>
  <si>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</si>
  <si>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</si>
  <si>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</si>
  <si>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</si>
  <si>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</si>
  <si>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</si>
  <si>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</si>
  <si>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</si>
  <si>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</si>
  <si>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</si>
  <si>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</si>
  <si>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</si>
  <si>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</si>
  <si>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</si>
  <si>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</si>
  <si>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</si>
  <si>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</si>
  <si>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</si>
  <si>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</si>
  <si>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</si>
  <si>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</si>
  <si>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</si>
  <si>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</si>
  <si>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</si>
  <si>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</si>
  <si>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</si>
  <si>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</si>
  <si>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</si>
  <si>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</si>
  <si>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</si>
  <si>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</si>
  <si>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</si>
  <si>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</si>
  <si>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</si>
  <si>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</si>
  <si>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</si>
  <si>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</si>
  <si>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</si>
  <si>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</si>
  <si>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</si>
  <si>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</si>
  <si>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</si>
  <si>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</si>
  <si>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</si>
  <si>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</si>
  <si>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</si>
  <si>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</si>
  <si>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</si>
  <si>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</si>
  <si>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</si>
  <si>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</si>
  <si>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</si>
  <si>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</si>
  <si>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</si>
  <si>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</si>
  <si>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</si>
  <si>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</si>
  <si>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</si>
  <si>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</si>
  <si>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</si>
  <si>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</si>
  <si>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</si>
  <si>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</si>
  <si>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</si>
  <si>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</si>
  <si>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</si>
  <si>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</si>
  <si>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</si>
  <si>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</si>
  <si>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</si>
  <si>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</si>
  <si>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</si>
  <si>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</si>
  <si>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</si>
  <si>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</si>
  <si>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</si>
  <si>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</si>
  <si>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</si>
  <si>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</si>
  <si>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</si>
  <si>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</si>
  <si>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</si>
  <si>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</si>
  <si>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</si>
  <si>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</si>
  <si>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</si>
  <si>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</si>
  <si>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</si>
  <si>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</si>
  <si>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</si>
  <si>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</si>
  <si>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</si>
  <si>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</si>
  <si>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</si>
  <si>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</si>
  <si>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</si>
  <si>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</si>
  <si>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</si>
  <si>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</si>
  <si>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</si>
  <si>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</si>
  <si>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</si>
  <si>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</si>
  <si>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</si>
  <si>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</si>
  <si>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</si>
  <si>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</si>
  <si>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</si>
  <si>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</si>
  <si>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</si>
  <si>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</si>
  <si>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</si>
  <si>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</si>
  <si>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</si>
  <si>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</si>
  <si>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</si>
  <si>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</si>
  <si>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</si>
  <si>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</si>
  <si>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</si>
  <si>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</si>
  <si>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</si>
  <si>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</si>
  <si>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</si>
  <si>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</si>
  <si>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</si>
  <si>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</si>
  <si>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</si>
  <si>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</si>
  <si>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</si>
  <si>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</si>
  <si>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</si>
  <si>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</si>
  <si>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</si>
  <si>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</si>
  <si>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</si>
  <si>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</si>
  <si>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</si>
  <si>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</si>
  <si>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</si>
  <si>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</si>
  <si>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</si>
  <si>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</si>
  <si>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</si>
  <si>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</si>
  <si>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</si>
  <si>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</si>
  <si>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</si>
  <si>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</si>
  <si>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</si>
  <si>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</si>
  <si>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</si>
  <si>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</si>
  <si>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</si>
  <si>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</si>
  <si>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</si>
  <si>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</si>
  <si>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</si>
  <si>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</si>
  <si>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</si>
  <si>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</si>
  <si>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</si>
  <si>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</si>
  <si>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</si>
  <si>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</si>
  <si>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</si>
  <si>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</si>
  <si>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</si>
  <si>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</si>
  <si>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</si>
  <si>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</si>
  <si>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</si>
  <si>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</si>
  <si>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</si>
  <si>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</si>
  <si>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</si>
  <si>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</si>
  <si>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</si>
  <si>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</si>
  <si>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</si>
  <si>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</si>
  <si>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</si>
  <si>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</si>
  <si>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</si>
  <si>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</si>
  <si>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</si>
  <si>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</si>
  <si>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</si>
  <si>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</si>
  <si>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</si>
  <si>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</si>
  <si>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</si>
  <si>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</si>
  <si>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</si>
  <si>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</si>
  <si>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</si>
  <si>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</si>
  <si>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</si>
  <si>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</si>
  <si>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</si>
  <si>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</si>
  <si>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</si>
  <si>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</si>
  <si>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</si>
  <si>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</si>
  <si>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</si>
  <si>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</si>
  <si>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</si>
  <si>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</si>
  <si>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</si>
  <si>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</si>
  <si>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</si>
  <si>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</si>
  <si>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</si>
  <si>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</si>
  <si>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</si>
  <si>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</si>
  <si>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</si>
  <si>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</si>
  <si>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</si>
  <si>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</si>
  <si>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</si>
  <si>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</si>
  <si>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</si>
  <si>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</si>
  <si>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</si>
  <si>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</si>
  <si>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</si>
  <si>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</si>
  <si>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</si>
  <si>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</si>
  <si>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</si>
  <si>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</si>
  <si>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</si>
  <si>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</si>
  <si>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</si>
  <si>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</si>
  <si>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</si>
  <si>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</si>
  <si>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</si>
  <si>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</si>
  <si>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</si>
  <si>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</si>
  <si>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</si>
  <si>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</si>
  <si>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</si>
  <si>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</si>
  <si>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</si>
  <si>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</si>
  <si>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</si>
  <si>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</si>
  <si>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</si>
  <si>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</si>
  <si>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</si>
  <si>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</si>
  <si>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</si>
  <si>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</si>
  <si>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</si>
  <si>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</si>
  <si>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</si>
  <si>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</si>
  <si>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</si>
  <si>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</si>
  <si>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</si>
  <si>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</si>
  <si>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</si>
  <si>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</si>
  <si>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</si>
  <si>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</si>
  <si>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</si>
  <si>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</si>
  <si>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</si>
  <si>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</si>
  <si>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</si>
  <si>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</si>
  <si>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</si>
  <si>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</si>
  <si>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</si>
  <si>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</si>
  <si>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</si>
  <si>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</si>
  <si>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</si>
  <si>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</si>
  <si>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</si>
  <si>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</si>
  <si>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</si>
  <si>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</si>
  <si>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</si>
  <si>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</si>
  <si>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</si>
  <si>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</si>
  <si>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</si>
  <si>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</si>
  <si>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</si>
  <si>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</si>
  <si>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</si>
  <si>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</si>
  <si>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</si>
  <si>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</si>
  <si>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</si>
  <si>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</si>
  <si>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</si>
  <si>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</si>
  <si>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</si>
  <si>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</si>
  <si>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</si>
  <si>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</si>
  <si>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</si>
  <si>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</si>
  <si>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</si>
  <si>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</si>
  <si>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</si>
  <si>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</si>
  <si>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</si>
  <si>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</si>
  <si>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</si>
  <si>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</si>
  <si>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</si>
  <si>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</si>
  <si>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</si>
  <si>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</si>
  <si>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</si>
  <si>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</si>
  <si>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</si>
  <si>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</si>
  <si>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</si>
  <si>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</si>
  <si>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</si>
  <si>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</si>
  <si>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</si>
  <si>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</si>
  <si>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</si>
  <si>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</si>
  <si>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</si>
  <si>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</si>
  <si>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</si>
  <si>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</si>
  <si>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</si>
  <si>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</si>
  <si>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</si>
  <si>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</si>
  <si>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</si>
  <si>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</si>
  <si>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</si>
  <si>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</si>
  <si>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</si>
  <si>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</si>
  <si>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</si>
  <si>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</si>
  <si>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</si>
  <si>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</si>
  <si>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</si>
  <si>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</si>
  <si>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</si>
  <si>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</si>
  <si>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</si>
  <si>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</si>
  <si>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</si>
  <si>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</si>
  <si>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</si>
  <si>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</si>
  <si>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</si>
  <si>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</si>
  <si>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</si>
  <si>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</si>
  <si>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</si>
  <si>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</si>
  <si>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</si>
  <si>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</si>
  <si>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</si>
  <si>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</si>
  <si>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</si>
  <si>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</si>
  <si>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</si>
  <si>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</si>
  <si>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</si>
  <si>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</si>
  <si>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</si>
  <si>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</si>
  <si>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</si>
  <si>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</si>
  <si>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</si>
  <si>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</si>
  <si>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</si>
  <si>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</si>
  <si>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</si>
  <si>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</si>
  <si>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</si>
  <si>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</si>
  <si>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</si>
  <si>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</si>
  <si>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</si>
  <si>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</si>
  <si>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</si>
  <si>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</si>
  <si>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</si>
  <si>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</si>
  <si>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</si>
  <si>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</si>
  <si>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</si>
  <si>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</si>
  <si>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</si>
  <si>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</si>
  <si>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</si>
  <si>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</si>
  <si>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</si>
  <si>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</si>
  <si>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</si>
  <si>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</si>
  <si>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</si>
  <si>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</si>
  <si>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</si>
  <si>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</si>
  <si>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</si>
  <si>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</si>
  <si>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</si>
  <si>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</si>
  <si>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</si>
  <si>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</si>
  <si>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</si>
  <si>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</si>
  <si>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</si>
  <si>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</si>
  <si>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</si>
  <si>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</si>
  <si>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</si>
  <si>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</si>
  <si>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</si>
  <si>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</si>
  <si>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</si>
  <si>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</si>
  <si>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</si>
  <si>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</si>
  <si>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</si>
  <si>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</si>
  <si>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</si>
  <si>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</si>
  <si>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</si>
  <si>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</si>
  <si>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</si>
  <si>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</si>
  <si>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</si>
  <si>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</si>
  <si>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</si>
  <si>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</si>
  <si>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</si>
  <si>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</si>
  <si>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</si>
  <si>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</si>
  <si>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</si>
  <si>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</si>
  <si>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</si>
  <si>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</si>
  <si>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</si>
  <si>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</si>
  <si>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</si>
  <si>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</si>
  <si>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</si>
  <si>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</si>
  <si>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</si>
  <si>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</si>
  <si>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</si>
  <si>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</si>
  <si>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</si>
  <si>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</si>
  <si>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</si>
  <si>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</si>
  <si>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</si>
  <si>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</si>
  <si>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</si>
  <si>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</si>
  <si>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</si>
  <si>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</si>
  <si>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</si>
  <si>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</si>
  <si>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</si>
  <si>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</si>
  <si>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</si>
  <si>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</si>
  <si>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</si>
  <si>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</si>
  <si>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</si>
  <si>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</si>
  <si>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</si>
  <si>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</si>
  <si>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</si>
  <si>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</si>
  <si>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</si>
  <si>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</si>
  <si>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</si>
  <si>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</si>
  <si>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</si>
  <si>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</si>
  <si>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</si>
  <si>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</si>
  <si>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</si>
  <si>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</si>
  <si>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</si>
  <si>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</si>
  <si>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</si>
  <si>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</si>
  <si>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</si>
  <si>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</si>
  <si>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</si>
  <si>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</si>
  <si>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</si>
  <si>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</si>
  <si>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</si>
  <si>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</si>
  <si>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</si>
  <si>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</si>
  <si>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</si>
  <si>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</si>
  <si>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</si>
  <si>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</si>
  <si>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</si>
  <si>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</si>
  <si>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</si>
  <si>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</si>
  <si>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</si>
  <si>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</si>
  <si>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</si>
  <si>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</si>
  <si>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</si>
  <si>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</si>
  <si>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</si>
  <si>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</si>
  <si>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</si>
  <si>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</si>
  <si>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</si>
  <si>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</si>
  <si>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</si>
  <si>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</si>
  <si>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</si>
  <si>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</si>
  <si>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</si>
  <si>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</si>
  <si>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</si>
  <si>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</si>
  <si>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</si>
  <si>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</si>
  <si>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</si>
  <si>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</si>
  <si>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</si>
  <si>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</si>
  <si>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</si>
  <si>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</si>
  <si>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</si>
  <si>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</si>
  <si>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</si>
  <si>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</si>
  <si>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</si>
  <si>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</si>
  <si>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</si>
  <si>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</si>
  <si>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</si>
  <si>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</si>
  <si>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</si>
  <si>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</si>
  <si>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</si>
  <si>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</si>
  <si>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</si>
  <si>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</si>
  <si>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</si>
  <si>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</si>
  <si>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</si>
  <si>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</si>
  <si>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</si>
  <si>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</si>
  <si>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</si>
  <si>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</si>
  <si>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</si>
  <si>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</si>
  <si>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</si>
  <si>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</si>
  <si>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</si>
  <si>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</si>
  <si>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</si>
  <si>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</si>
  <si>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</si>
  <si>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</si>
  <si>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</si>
  <si>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</si>
  <si>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</si>
  <si>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</si>
  <si>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</si>
  <si>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</si>
  <si>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</si>
  <si>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</si>
  <si>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</si>
  <si>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</si>
  <si>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</si>
  <si>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</si>
  <si>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</si>
  <si>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</si>
  <si>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</si>
  <si>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</si>
  <si>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</si>
  <si>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</si>
  <si>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</si>
  <si>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</si>
  <si>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</si>
  <si>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</si>
  <si>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</si>
  <si>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</si>
  <si>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</si>
  <si>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</si>
  <si>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</si>
  <si>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</si>
  <si>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</si>
  <si>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</si>
  <si>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</si>
  <si>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</si>
  <si>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</si>
  <si>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</si>
  <si>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</si>
  <si>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</si>
  <si>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</si>
  <si>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</si>
  <si>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</si>
  <si>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</si>
  <si>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</si>
  <si>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</si>
  <si>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</si>
  <si>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</si>
  <si>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</si>
  <si>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</si>
  <si>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</si>
  <si>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</si>
  <si>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</si>
  <si>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</si>
  <si>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</si>
  <si>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</si>
  <si>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</si>
  <si>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</si>
  <si>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</si>
  <si>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</si>
  <si>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</si>
  <si>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</si>
  <si>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</si>
  <si>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</si>
  <si>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</si>
  <si>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</si>
  <si>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</si>
  <si>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</si>
  <si>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</si>
  <si>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</si>
  <si>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</si>
  <si>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</si>
  <si>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</si>
  <si>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</si>
  <si>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</si>
  <si>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</si>
  <si>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</si>
  <si>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</si>
  <si>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</si>
  <si>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</si>
  <si>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</si>
  <si>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</si>
  <si>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</si>
  <si>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</si>
  <si>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</si>
  <si>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</si>
  <si>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</si>
  <si>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</si>
  <si>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</si>
  <si>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</si>
  <si>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</si>
  <si>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</si>
  <si>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</si>
  <si>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</si>
  <si>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</si>
  <si>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</si>
  <si>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</si>
  <si>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</si>
  <si>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</si>
  <si>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</si>
  <si>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</si>
  <si>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</si>
  <si>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</si>
  <si>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</si>
  <si>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</si>
  <si>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</si>
  <si>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</si>
  <si>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</si>
  <si>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</si>
  <si>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</si>
  <si>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</si>
  <si>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</si>
  <si>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</si>
  <si>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</si>
  <si>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</si>
  <si>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</si>
  <si>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</si>
  <si>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</si>
  <si>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</si>
  <si>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</si>
  <si>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</si>
  <si>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</si>
  <si>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</si>
  <si>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</si>
  <si>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</si>
  <si>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</si>
  <si>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</si>
  <si>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</si>
  <si>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</si>
  <si>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</si>
  <si>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</si>
  <si>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</si>
  <si>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</si>
  <si>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</si>
  <si>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</si>
  <si>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</si>
  <si>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</si>
  <si>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</si>
  <si>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</si>
  <si>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</si>
  <si>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</si>
  <si>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</si>
  <si>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</si>
  <si>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</si>
  <si>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</si>
  <si>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</si>
  <si>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</si>
  <si>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</si>
  <si>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</si>
  <si>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</si>
  <si>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</si>
  <si>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</si>
  <si>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</si>
  <si>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</si>
  <si>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</si>
  <si>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</si>
  <si>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</si>
  <si>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</si>
  <si>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</si>
  <si>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</si>
  <si>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</si>
  <si>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</si>
  <si>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</si>
  <si>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</si>
  <si>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</si>
  <si>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</si>
  <si>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</si>
  <si>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</si>
  <si>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</si>
  <si>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</si>
  <si>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</si>
  <si>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</si>
  <si>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</si>
  <si>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</si>
  <si>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</si>
  <si>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</si>
  <si>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</si>
  <si>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</si>
  <si>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</si>
  <si>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</si>
  <si>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</si>
  <si>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</si>
  <si>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</si>
  <si>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</si>
  <si>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</si>
  <si>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</si>
  <si>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</si>
  <si>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</si>
  <si>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</si>
  <si>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</si>
  <si>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</si>
  <si>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</si>
  <si>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</si>
  <si>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</si>
  <si>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</si>
  <si>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</si>
  <si>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</si>
  <si>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</si>
  <si>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</si>
  <si>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</si>
  <si>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</si>
  <si>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</si>
  <si>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</si>
  <si>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</si>
  <si>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</si>
  <si>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</si>
  <si>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</si>
  <si>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</si>
  <si>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</si>
  <si>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</si>
  <si>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</si>
  <si>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</si>
  <si>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</si>
  <si>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</si>
  <si>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</si>
  <si>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</si>
  <si>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</si>
  <si>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</si>
  <si>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</si>
  <si>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</si>
  <si>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</si>
  <si>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</si>
  <si>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</si>
  <si>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</si>
  <si>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</si>
  <si>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</si>
  <si>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</si>
  <si>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</si>
  <si>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</si>
  <si>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</si>
  <si>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</si>
  <si>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</si>
  <si>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</si>
  <si>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</si>
  <si>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</si>
  <si>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</si>
  <si>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</si>
  <si>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</si>
  <si>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</si>
  <si>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</si>
  <si>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</si>
  <si>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</si>
  <si>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</si>
  <si>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</si>
  <si>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</si>
  <si>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</si>
  <si>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</si>
  <si>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</si>
  <si>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</si>
  <si>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</si>
  <si>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</si>
  <si>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</si>
  <si>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</si>
  <si>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</si>
  <si>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</si>
  <si>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</si>
  <si>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</si>
  <si>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</si>
  <si>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</si>
  <si>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</si>
  <si>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</si>
  <si>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</si>
  <si>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</si>
  <si>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</si>
  <si>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</si>
  <si>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</si>
  <si>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</si>
  <si>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</si>
  <si>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</si>
  <si>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</si>
  <si>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</si>
  <si>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</si>
  <si>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</si>
  <si>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</si>
  <si>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</si>
  <si>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</si>
  <si>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</si>
  <si>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</si>
  <si>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</si>
  <si>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</si>
  <si>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</si>
  <si>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</si>
  <si>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</si>
  <si>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</si>
  <si>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</si>
  <si>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</si>
  <si>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</si>
  <si>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</si>
  <si>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</si>
  <si>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</si>
  <si>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</si>
  <si>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</si>
  <si>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</si>
  <si>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</si>
  <si>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</si>
  <si>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</si>
  <si>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</si>
  <si>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</si>
  <si>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</si>
  <si>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</si>
  <si>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</si>
  <si>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</si>
  <si>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</si>
  <si>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</si>
  <si>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</si>
  <si>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</si>
  <si>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</si>
  <si>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</si>
  <si>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</si>
  <si>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</si>
  <si>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</si>
  <si>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</si>
  <si>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</si>
  <si>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</si>
  <si>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</si>
  <si>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</si>
  <si>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</si>
  <si>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</si>
  <si>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</si>
  <si>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</si>
  <si>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</si>
  <si>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</si>
  <si>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</si>
  <si>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</si>
  <si>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</si>
  <si>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</si>
  <si>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</si>
  <si>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</si>
  <si>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</si>
  <si>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</si>
  <si>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</si>
  <si>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</si>
  <si>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</si>
  <si>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</si>
  <si>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</si>
  <si>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</si>
  <si>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</si>
  <si>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</si>
  <si>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</si>
  <si>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</si>
  <si>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</si>
  <si>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</si>
  <si>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</si>
  <si>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</si>
  <si>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</si>
  <si>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</si>
  <si>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</si>
  <si>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</si>
  <si>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</si>
  <si>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</si>
  <si>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</si>
  <si>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</si>
  <si>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</si>
  <si>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</si>
  <si>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</si>
  <si>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</si>
  <si>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</si>
  <si>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</si>
  <si>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</si>
  <si>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</si>
  <si>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</si>
  <si>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</si>
  <si>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</si>
  <si>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</si>
  <si>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</si>
  <si>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</si>
  <si>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</si>
  <si>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</si>
  <si>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</si>
  <si>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</si>
  <si>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</si>
  <si>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</si>
  <si>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</si>
  <si>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</si>
  <si>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</si>
  <si>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</si>
  <si>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</si>
  <si>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</si>
  <si>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</si>
  <si>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</si>
  <si>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</si>
  <si>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</si>
  <si>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</si>
  <si>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</si>
  <si>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</si>
  <si>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</si>
  <si>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</si>
  <si>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</si>
  <si>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</si>
  <si>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</si>
  <si>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</si>
  <si>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</si>
  <si>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</si>
  <si>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</si>
  <si>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</si>
  <si>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</si>
  <si>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</si>
  <si>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</si>
  <si>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</si>
  <si>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</si>
  <si>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</si>
  <si>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</si>
  <si>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</si>
  <si>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</si>
  <si>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</si>
  <si>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</si>
  <si>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</si>
  <si>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</si>
  <si>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</si>
  <si>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</si>
  <si>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</si>
  <si>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</si>
  <si>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</si>
  <si>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</si>
  <si>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</si>
  <si>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</si>
  <si>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</si>
  <si>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</si>
  <si>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</si>
  <si>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</si>
  <si>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</si>
  <si>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</si>
  <si>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</si>
  <si>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</si>
  <si>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</si>
  <si>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</si>
  <si>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</si>
  <si>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</si>
  <si>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</si>
  <si>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</si>
  <si>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</si>
  <si>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</si>
  <si>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</si>
  <si>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</si>
  <si>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</si>
  <si>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</si>
  <si>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</si>
  <si>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</si>
  <si>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</si>
  <si>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</si>
  <si>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</si>
  <si>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</si>
  <si>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</si>
  <si>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</si>
  <si>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</si>
  <si>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</si>
  <si>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</si>
  <si>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</si>
  <si>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</si>
  <si>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</si>
  <si>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</si>
  <si>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</si>
  <si>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</si>
  <si>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</si>
  <si>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</si>
  <si>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</si>
  <si>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</si>
  <si>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</si>
  <si>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</si>
  <si>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</si>
  <si>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</si>
  <si>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</si>
  <si>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</si>
  <si>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</si>
  <si>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</si>
  <si>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</si>
  <si>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</si>
  <si>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</si>
  <si>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</si>
  <si>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</si>
  <si>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</si>
  <si>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</si>
  <si>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</si>
  <si>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</si>
  <si>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</si>
  <si>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</si>
  <si>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</si>
  <si>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</si>
  <si>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</si>
  <si>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</si>
  <si>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</si>
  <si>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</si>
  <si>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</si>
  <si>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</si>
  <si>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</si>
  <si>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</si>
  <si>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</si>
  <si>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</si>
  <si>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</si>
  <si>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</si>
  <si>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</si>
  <si>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</si>
  <si>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</si>
  <si>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</si>
  <si>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</si>
  <si>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</si>
  <si>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</si>
  <si>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</si>
  <si>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</si>
  <si>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</si>
  <si>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</si>
  <si>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</si>
  <si>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</si>
  <si>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</si>
  <si>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</si>
  <si>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</si>
  <si>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</si>
  <si>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</si>
  <si>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</si>
  <si>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</si>
  <si>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</si>
  <si>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</si>
  <si>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</si>
  <si>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</si>
  <si>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</si>
  <si>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</si>
  <si>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</si>
  <si>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</si>
  <si>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</si>
  <si>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</si>
  <si>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</si>
  <si>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</si>
  <si>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</si>
  <si>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</si>
  <si>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</si>
  <si>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</si>
  <si>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</si>
  <si>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</si>
  <si>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</si>
  <si>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</si>
  <si>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</si>
  <si>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</si>
  <si>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</si>
  <si>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</si>
  <si>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</si>
  <si>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</si>
  <si>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</si>
  <si>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</si>
  <si>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</si>
  <si>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</si>
  <si>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</si>
  <si>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</si>
  <si>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</si>
  <si>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</si>
  <si>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</si>
  <si>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</si>
  <si>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</si>
  <si>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</si>
  <si>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</si>
  <si>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</si>
  <si>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</si>
  <si>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</si>
  <si>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</si>
  <si>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</si>
  <si>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</si>
  <si>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</si>
  <si>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</si>
  <si>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</si>
  <si>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</si>
  <si>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</si>
  <si>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</si>
  <si>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</si>
  <si>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</si>
  <si>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</si>
  <si>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</si>
  <si>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</si>
  <si>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</si>
  <si>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</si>
  <si>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</si>
  <si>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</si>
  <si>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</si>
  <si>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</si>
  <si>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</si>
  <si>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</si>
  <si>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</si>
  <si>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</si>
  <si>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</si>
  <si>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</si>
  <si>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</si>
  <si>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</si>
  <si>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</si>
  <si>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</si>
  <si>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</si>
  <si>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</si>
  <si>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</si>
  <si>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</si>
  <si>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</si>
  <si>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</si>
  <si>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</si>
  <si>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</si>
  <si>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</si>
  <si>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</si>
  <si>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</si>
  <si>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</si>
  <si>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</si>
  <si>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</si>
  <si>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</si>
  <si>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</si>
  <si>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</si>
  <si>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</si>
  <si>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</si>
  <si>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</si>
  <si>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</si>
  <si>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</si>
  <si>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</si>
  <si>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</si>
  <si>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</si>
  <si>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</si>
  <si>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</si>
  <si>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</si>
  <si>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</si>
  <si>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</si>
  <si>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</si>
  <si>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</si>
  <si>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</si>
  <si>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</si>
  <si>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</si>
  <si>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</si>
  <si>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</si>
  <si>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</si>
  <si>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</si>
  <si>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</si>
  <si>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</si>
  <si>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</si>
  <si>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</si>
  <si>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</si>
  <si>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</si>
  <si>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</si>
  <si>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</si>
  <si>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</si>
  <si>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</si>
  <si>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</si>
  <si>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</si>
  <si>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</si>
  <si>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</si>
  <si>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</si>
  <si>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</si>
  <si>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</si>
  <si>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</si>
  <si>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</si>
  <si>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</si>
  <si>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</si>
  <si>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</si>
  <si>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</si>
  <si>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</si>
  <si>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</si>
  <si>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</si>
  <si>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</si>
  <si>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</si>
  <si>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</si>
  <si>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</si>
  <si>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</si>
  <si>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</si>
  <si>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</si>
  <si>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</si>
  <si>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</si>
  <si>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</si>
  <si>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</si>
  <si>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</si>
  <si>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</si>
  <si>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</si>
  <si>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</si>
  <si>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</si>
  <si>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</si>
  <si>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</si>
  <si>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</si>
  <si>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</si>
  <si>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</si>
  <si>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</si>
  <si>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</si>
  <si>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</si>
  <si>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</si>
  <si>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</si>
  <si>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</si>
  <si>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</si>
  <si>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</si>
  <si>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</si>
  <si>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</si>
  <si>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</si>
  <si>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</si>
  <si>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</si>
  <si>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</si>
  <si>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</si>
  <si>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</si>
  <si>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</si>
  <si>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</si>
  <si>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</si>
  <si>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</si>
  <si>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</si>
  <si>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</si>
  <si>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</si>
  <si>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</si>
  <si>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</si>
  <si>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</si>
  <si>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</si>
  <si>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</si>
  <si>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</si>
  <si>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</si>
  <si>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</si>
  <si>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</si>
  <si>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</si>
  <si>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</si>
  <si>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</si>
  <si>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</si>
  <si>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</si>
  <si>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</si>
  <si>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</si>
  <si>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</si>
  <si>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</si>
  <si>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</si>
  <si>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</si>
  <si>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</si>
  <si>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</si>
  <si>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</si>
  <si>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</si>
  <si>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</si>
  <si>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</si>
  <si>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</si>
  <si>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</si>
  <si>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</si>
  <si>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</si>
  <si>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</si>
  <si>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</si>
  <si>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</si>
  <si>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</si>
  <si>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</si>
  <si>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</si>
  <si>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</si>
  <si>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</si>
  <si>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</si>
  <si>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</si>
  <si>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</si>
  <si>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</si>
  <si>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</si>
  <si>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</si>
  <si>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</si>
  <si>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</si>
  <si>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</si>
  <si>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</si>
  <si>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</si>
  <si>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</si>
  <si>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</si>
  <si>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</si>
  <si>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</si>
  <si>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</si>
  <si>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</si>
  <si>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</si>
  <si>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</si>
  <si>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</si>
  <si>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</si>
  <si>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</si>
  <si>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</si>
  <si>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</si>
  <si>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</si>
  <si>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</si>
  <si>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</si>
  <si>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</si>
  <si>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</si>
  <si>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</si>
  <si>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</si>
  <si>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</si>
  <si>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</si>
  <si>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</si>
  <si>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</si>
  <si>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</si>
  <si>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</si>
  <si>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</si>
  <si>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</si>
  <si>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</si>
  <si>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</si>
  <si>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</si>
  <si>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</si>
  <si>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</si>
  <si>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</si>
  <si>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</si>
  <si>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</si>
  <si>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</si>
  <si>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</si>
  <si>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</si>
  <si>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</si>
  <si>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</si>
  <si>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</si>
  <si>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</si>
  <si>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</si>
  <si>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</si>
  <si>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</si>
  <si>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</si>
  <si>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</si>
  <si>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</si>
  <si>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</si>
  <si>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</si>
  <si>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</si>
  <si>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</si>
  <si>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</si>
  <si>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</si>
  <si>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</si>
  <si>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</si>
  <si>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</si>
  <si>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</si>
  <si>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</si>
  <si>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</si>
  <si>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</si>
  <si>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</si>
  <si>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</si>
  <si>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</si>
  <si>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</si>
  <si>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</si>
  <si>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</si>
  <si>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</si>
  <si>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</si>
  <si>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</si>
  <si>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</si>
  <si>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</si>
  <si>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</si>
  <si>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</si>
  <si>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</si>
  <si>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</si>
  <si>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</si>
  <si>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</si>
  <si>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</si>
  <si>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</si>
  <si>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</si>
  <si>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</si>
  <si>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</si>
  <si>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</si>
  <si>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</si>
  <si>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</si>
  <si>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</si>
  <si>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</si>
  <si>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</si>
  <si>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</si>
  <si>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</si>
  <si>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</si>
  <si>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</si>
  <si>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</si>
  <si>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</si>
  <si>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</si>
  <si>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</si>
  <si>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</si>
  <si>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</si>
  <si>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</si>
  <si>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</si>
  <si>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</si>
  <si>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</si>
  <si>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</si>
  <si>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</si>
  <si>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</si>
  <si>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</si>
  <si>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</si>
  <si>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</si>
  <si>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</si>
  <si>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</si>
  <si>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</si>
  <si>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</si>
  <si>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</si>
  <si>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</si>
  <si>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</si>
  <si>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</si>
  <si>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</si>
  <si>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</si>
  <si>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</si>
  <si>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</si>
  <si>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</si>
  <si>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</si>
  <si>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</si>
  <si>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</si>
  <si>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</si>
  <si>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</si>
  <si>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</si>
  <si>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</si>
  <si>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</si>
  <si>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</si>
  <si>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</si>
  <si>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</si>
  <si>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</si>
  <si>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</si>
  <si>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</si>
  <si>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</si>
  <si>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</si>
  <si>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</si>
  <si>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</si>
  <si>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</si>
  <si>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</si>
  <si>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</si>
  <si>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</si>
  <si>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</si>
  <si>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</si>
  <si>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</si>
  <si>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</si>
  <si>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</si>
  <si>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</si>
  <si>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</si>
  <si>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</si>
  <si>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</si>
  <si>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</si>
  <si>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</si>
  <si>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</si>
  <si>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</si>
  <si>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</si>
  <si>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</si>
  <si>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</si>
  <si>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</si>
  <si>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</si>
  <si>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</si>
  <si>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</si>
  <si>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</si>
  <si>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</si>
  <si>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</si>
  <si>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</si>
  <si>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</si>
  <si>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</si>
  <si>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</si>
  <si>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</si>
  <si>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</si>
  <si>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</si>
  <si>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</si>
  <si>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</si>
  <si>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</si>
  <si>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</si>
  <si>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</si>
  <si>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</si>
  <si>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</si>
  <si>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</si>
  <si>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</si>
  <si>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</si>
  <si>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</si>
  <si>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</si>
  <si>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</si>
  <si>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</si>
  <si>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</si>
  <si>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</si>
  <si>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</si>
  <si>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</si>
  <si>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</si>
  <si>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</si>
  <si>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</si>
  <si>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</si>
  <si>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</si>
  <si>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</si>
  <si>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</si>
  <si>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</si>
  <si>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</si>
  <si>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</si>
  <si>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</si>
  <si>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</si>
  <si>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</si>
  <si>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</si>
  <si>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</si>
  <si>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</si>
  <si>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</si>
  <si>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</si>
  <si>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</si>
  <si>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</si>
  <si>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</si>
  <si>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</si>
  <si>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</si>
  <si>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</si>
  <si>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</si>
  <si>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</si>
  <si>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</si>
  <si>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</si>
  <si>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</si>
  <si>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</si>
  <si>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</si>
  <si>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</si>
  <si>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</si>
  <si>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</si>
  <si>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</si>
  <si>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</si>
  <si>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</si>
  <si>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</si>
  <si>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</si>
  <si>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</si>
  <si>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</si>
  <si>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</si>
  <si>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</si>
  <si>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</si>
  <si>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</si>
  <si>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</si>
  <si>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</si>
  <si>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</si>
  <si>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</si>
  <si>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</si>
  <si>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</si>
  <si>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</si>
  <si>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</si>
  <si>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</si>
  <si>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</si>
  <si>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</si>
  <si>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</si>
  <si>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</si>
  <si>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</si>
  <si>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</si>
  <si>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</si>
  <si>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</si>
  <si>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</si>
  <si>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</si>
  <si>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</si>
  <si>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</si>
  <si>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</si>
  <si>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</si>
  <si>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</si>
  <si>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</si>
  <si>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</si>
  <si>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</si>
  <si>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</si>
  <si>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</si>
  <si>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</si>
  <si>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</si>
  <si>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</si>
  <si>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</si>
  <si>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</si>
  <si>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</si>
  <si>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</si>
  <si>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</si>
  <si>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</si>
  <si>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</si>
  <si>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</si>
  <si>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</si>
  <si>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</si>
  <si>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</si>
  <si>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</si>
  <si>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</si>
  <si>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</si>
  <si>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</si>
  <si>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</si>
  <si>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</si>
  <si>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</si>
  <si>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</si>
  <si>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</si>
  <si>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</si>
  <si>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</si>
  <si>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</si>
  <si>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</si>
  <si>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</si>
  <si>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</si>
  <si>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</si>
  <si>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</si>
  <si>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</si>
  <si>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</si>
  <si>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</si>
  <si>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</si>
  <si>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</si>
  <si>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</si>
  <si>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</si>
  <si>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</si>
  <si>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</si>
  <si>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</si>
  <si>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</si>
  <si>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</si>
  <si>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</si>
  <si>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</si>
  <si>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</si>
  <si>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</si>
  <si>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</si>
  <si>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</si>
  <si>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</si>
  <si>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</si>
  <si>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</si>
  <si>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</si>
  <si>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</si>
  <si>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</si>
  <si>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</si>
  <si>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</si>
  <si>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</si>
  <si>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</si>
  <si>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</si>
  <si>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</si>
  <si>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</si>
  <si>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</si>
  <si>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</si>
  <si>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</si>
  <si>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</si>
  <si>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</si>
  <si>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</si>
  <si>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</si>
  <si>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</si>
  <si>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</si>
  <si>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</si>
  <si>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</si>
  <si>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</si>
  <si>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</si>
  <si>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</si>
  <si>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</si>
  <si>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</si>
  <si>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</si>
  <si>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</si>
  <si>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</si>
  <si>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</si>
  <si>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</si>
  <si>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</si>
  <si>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</si>
  <si>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</si>
  <si>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</si>
  <si>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</si>
  <si>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</si>
  <si>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</si>
  <si>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</si>
  <si>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</si>
  <si>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</si>
  <si>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</si>
  <si>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</si>
  <si>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</si>
  <si>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</si>
  <si>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</si>
  <si>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</si>
  <si>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</si>
  <si>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</si>
  <si>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</si>
  <si>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</si>
  <si>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</si>
  <si>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</si>
  <si>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</si>
  <si>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</si>
  <si>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</si>
  <si>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</si>
  <si>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</si>
  <si>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</si>
  <si>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</si>
  <si>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</si>
  <si>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</si>
  <si>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</si>
  <si>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</si>
  <si>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</si>
  <si>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</si>
  <si>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</si>
  <si>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</si>
  <si>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</si>
  <si>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</si>
  <si>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</si>
  <si>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</si>
  <si>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</si>
  <si>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</si>
  <si>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</si>
  <si>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</si>
  <si>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</si>
  <si>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</si>
  <si>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</si>
  <si>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</si>
  <si>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</si>
  <si>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</si>
  <si>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</si>
  <si>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</si>
  <si>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</si>
  <si>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</si>
  <si>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</si>
  <si>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</si>
  <si>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</si>
  <si>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</si>
  <si>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</si>
  <si>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</si>
  <si>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</si>
  <si>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</si>
  <si>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</si>
  <si>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</si>
  <si>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</si>
  <si>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</si>
  <si>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</si>
  <si>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</si>
  <si>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</si>
  <si>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</si>
  <si>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</si>
  <si>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</si>
  <si>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</si>
  <si>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</si>
  <si>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</si>
  <si>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</si>
  <si>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</si>
  <si>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</si>
  <si>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</si>
  <si>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</si>
  <si>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</si>
  <si>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</si>
  <si>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</si>
  <si>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</si>
  <si>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</si>
  <si>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</si>
  <si>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</si>
  <si>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</si>
  <si>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</si>
  <si>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</si>
  <si>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</si>
  <si>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</si>
  <si>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</si>
  <si>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</si>
  <si>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</si>
  <si>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</si>
  <si>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</si>
  <si>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</si>
  <si>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</si>
  <si>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</si>
  <si>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</si>
  <si>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</si>
  <si>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</si>
  <si>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</si>
  <si>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</si>
  <si>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</si>
  <si>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</si>
  <si>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</si>
  <si>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</si>
  <si>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</si>
  <si>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</si>
  <si>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</si>
  <si>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</si>
  <si>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</si>
  <si>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</si>
  <si>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</si>
  <si>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</si>
  <si>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</si>
  <si>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</si>
  <si>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</si>
  <si>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</si>
  <si>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</si>
  <si>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</si>
  <si>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</si>
  <si>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</si>
  <si>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</si>
  <si>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</si>
  <si>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</si>
  <si>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</si>
  <si>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</si>
  <si>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</si>
  <si>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</si>
  <si>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</si>
  <si>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</si>
  <si>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</si>
  <si>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</si>
  <si>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</si>
  <si>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</si>
  <si>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</si>
  <si>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</si>
  <si>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</si>
  <si>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</si>
  <si>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</si>
  <si>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</si>
  <si>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</si>
  <si>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</si>
  <si>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Etz Chaim Jewish Primary School</t>
  </si>
  <si>
    <t>Brookland Infant  &amp; Nursery School</t>
  </si>
  <si>
    <t>Deansbrook Junior School</t>
  </si>
  <si>
    <t>Parkfield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</si>
  <si>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</si>
  <si>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</si>
  <si>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</si>
  <si>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</si>
  <si>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</si>
  <si>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</si>
  <si>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</si>
  <si>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</si>
  <si>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</si>
  <si>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</si>
  <si>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</si>
  <si>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</si>
  <si>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</si>
  <si>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</si>
  <si>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</si>
  <si>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</si>
  <si>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</si>
  <si>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</si>
  <si>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</si>
  <si>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</si>
  <si>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</si>
  <si>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</si>
  <si>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</si>
  <si>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</si>
  <si>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</si>
  <si>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</si>
  <si>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</si>
  <si>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</si>
  <si>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</si>
  <si>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</si>
  <si>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</si>
  <si>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</si>
  <si>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</si>
  <si>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</si>
  <si>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Total Payroll to LA</t>
  </si>
  <si>
    <t>Total Payroll to School</t>
  </si>
  <si>
    <t>[a]</t>
  </si>
  <si>
    <t>[b]</t>
  </si>
  <si>
    <t>[c]</t>
  </si>
  <si>
    <t>[a] - [b]</t>
  </si>
  <si>
    <t>[a] - [c]</t>
  </si>
  <si>
    <t>PE &amp; Sports Premium</t>
  </si>
  <si>
    <t>FSMKS2.I07</t>
  </si>
  <si>
    <t>Senior Mental Health Leads</t>
  </si>
  <si>
    <t>Growth Fund</t>
  </si>
  <si>
    <t>Salary Reimbursement</t>
  </si>
  <si>
    <t>High Needs: Place Funding Pupil Referral Unit</t>
  </si>
  <si>
    <t>High Needs Funding: Pupil Referral Unit</t>
  </si>
  <si>
    <t>[b] - [c]</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</si>
  <si>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</si>
  <si>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</si>
  <si>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</si>
  <si>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</si>
  <si>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</si>
  <si>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</si>
  <si>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</si>
  <si>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</si>
  <si>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Section 1: Monthly Payments
(Should agree to the remittance advice)</t>
  </si>
  <si>
    <t>Net Salary Deduction (Posted to Central Account)</t>
  </si>
  <si>
    <t xml:space="preserve">Monthly Payroll Received by School from Capita </t>
  </si>
  <si>
    <t>Comments</t>
  </si>
  <si>
    <t>TPG</t>
  </si>
  <si>
    <t>Northgate School</t>
  </si>
  <si>
    <t>Oakleigh School &amp; Acorn Assessment Centre</t>
  </si>
  <si>
    <t>Kisharon School</t>
  </si>
  <si>
    <t>Responsible</t>
  </si>
  <si>
    <t>Movers In.I01</t>
  </si>
  <si>
    <t>I05</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</si>
  <si>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</si>
  <si>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</si>
  <si>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</si>
  <si>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</si>
  <si>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</si>
  <si>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</si>
  <si>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</si>
  <si>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</si>
  <si>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</si>
  <si>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</si>
  <si>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</si>
  <si>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</si>
  <si>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</si>
  <si>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</si>
  <si>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</si>
  <si>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</si>
  <si>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3.4% Additional High Needs</t>
  </si>
  <si>
    <t>34ADDHN</t>
  </si>
  <si>
    <t>Teacher's Pay Grant</t>
  </si>
  <si>
    <t>NPQ.I05</t>
  </si>
  <si>
    <t>PPFSMPRI.I05</t>
  </si>
  <si>
    <t>PPFSMSEC.I05</t>
  </si>
  <si>
    <t>TPG.I01</t>
  </si>
  <si>
    <t>34ADDHN.I01</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</si>
  <si>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</si>
  <si>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</si>
  <si>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</si>
  <si>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</si>
  <si>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</si>
  <si>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</si>
  <si>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</si>
  <si>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</si>
  <si>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</si>
  <si>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St Margarets Nursery School</t>
  </si>
  <si>
    <t>S900007630</t>
  </si>
  <si>
    <t>June Deduction</t>
  </si>
  <si>
    <t>LBB Supplier</t>
  </si>
  <si>
    <t>Linked to the Funding Allocation Sheet (Full APT Allocation)</t>
  </si>
  <si>
    <t xml:space="preserve">Part of net monthly payment paid to schools. </t>
  </si>
  <si>
    <t>DFENo LookUp Adjustment</t>
  </si>
  <si>
    <t>Total I05</t>
  </si>
  <si>
    <t>July Deduction</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</si>
  <si>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</si>
  <si>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</si>
  <si>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</si>
  <si>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</si>
  <si>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</si>
  <si>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</si>
  <si>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</si>
  <si>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</si>
  <si>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</si>
  <si>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</si>
  <si>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</si>
  <si>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</si>
  <si>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</si>
  <si>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</si>
  <si>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DSG Trade Union Facility Time</t>
  </si>
  <si>
    <t>School Contingency</t>
  </si>
  <si>
    <t>Sheet Name</t>
  </si>
  <si>
    <t>Payment Description</t>
  </si>
  <si>
    <t>CFR Code</t>
  </si>
  <si>
    <t>Ledge Code Name</t>
  </si>
  <si>
    <t>APT 24-25</t>
  </si>
  <si>
    <t>Individual schools budget share</t>
  </si>
  <si>
    <t>Ledger Code (Distribution Combination)</t>
  </si>
  <si>
    <t>CFR Reference</t>
  </si>
  <si>
    <t>Pavilion StudyCt PRU</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</si>
  <si>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</si>
  <si>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</si>
  <si>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</si>
  <si>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</si>
  <si>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</si>
  <si>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</si>
  <si>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</si>
  <si>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</si>
  <si>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</si>
  <si>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</si>
  <si>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</si>
  <si>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</si>
  <si>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</si>
  <si>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</si>
  <si>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</si>
  <si>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</si>
  <si>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</si>
  <si>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CFR</t>
  </si>
  <si>
    <t>Net Amount</t>
  </si>
  <si>
    <t>Source</t>
  </si>
  <si>
    <t>Grand Total</t>
  </si>
  <si>
    <t>Shorfall/Excess Recovered</t>
  </si>
  <si>
    <t>Salary Deduction</t>
  </si>
  <si>
    <t>August Deduction</t>
  </si>
  <si>
    <t xml:space="preserve">Cash Advance payback </t>
  </si>
  <si>
    <t>Movement</t>
  </si>
  <si>
    <t>Redundancy Cost Reimbursement</t>
  </si>
  <si>
    <t>Trade Union Duties 2024-2025</t>
  </si>
  <si>
    <t>UIFSM2425</t>
  </si>
  <si>
    <t>UIFSM2324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</si>
  <si>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</si>
  <si>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</si>
  <si>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</si>
  <si>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</si>
  <si>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</si>
  <si>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</si>
  <si>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</si>
  <si>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</si>
  <si>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</si>
  <si>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</si>
  <si>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</si>
  <si>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</si>
  <si>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</si>
  <si>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</si>
  <si>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24/25</t>
  </si>
  <si>
    <t>September Deduction</t>
  </si>
  <si>
    <t>P16 FY2324.I02</t>
  </si>
  <si>
    <t>Post 16 Funding relating to FY 2023-24</t>
  </si>
  <si>
    <t>EYTPAG2324</t>
  </si>
  <si>
    <t>EYTPAG2324.I01</t>
  </si>
  <si>
    <t>1619Tuition</t>
  </si>
  <si>
    <t>Post 16: 16 to 19Tution Funding</t>
  </si>
  <si>
    <t>1619Tuition.I02</t>
  </si>
  <si>
    <t>Post 16 16 to 19Tution Funding</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</si>
  <si>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</si>
  <si>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</si>
  <si>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</si>
  <si>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</si>
  <si>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</si>
  <si>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</si>
  <si>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</si>
  <si>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</si>
  <si>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</si>
  <si>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</si>
  <si>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</si>
  <si>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</si>
  <si>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</si>
  <si>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</si>
  <si>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</si>
  <si>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</si>
  <si>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</si>
  <si>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</si>
  <si>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</si>
  <si>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</si>
  <si>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</si>
  <si>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</si>
  <si>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</si>
  <si>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Integra Customer Number</t>
  </si>
  <si>
    <t>ColindAOe School</t>
  </si>
  <si>
    <t>ShAOom Noam Primary School</t>
  </si>
  <si>
    <t>ChAOgrove School</t>
  </si>
  <si>
    <t>NW7 2AO</t>
  </si>
  <si>
    <t>AOl Saints' Ce School Nw2</t>
  </si>
  <si>
    <t>Moss HAOl Nursery School</t>
  </si>
  <si>
    <t>Woodridge</t>
  </si>
  <si>
    <t>Whitings Hill</t>
  </si>
  <si>
    <t>Underhill</t>
  </si>
  <si>
    <t>Watling Park Free</t>
  </si>
  <si>
    <t>Sunnyfields</t>
  </si>
  <si>
    <t>Trent  CE</t>
  </si>
  <si>
    <t>Brookland Infant</t>
  </si>
  <si>
    <t>Beit Shvidler</t>
  </si>
  <si>
    <t>Blessed Dominic</t>
  </si>
  <si>
    <t>Total Salary</t>
  </si>
  <si>
    <t>October Deduction</t>
  </si>
  <si>
    <t>November Deductions</t>
  </si>
  <si>
    <t>December Deduction</t>
  </si>
  <si>
    <t>February Deduction</t>
  </si>
  <si>
    <t>March Deduction</t>
  </si>
  <si>
    <t>Total Salary Bill</t>
  </si>
  <si>
    <t>Full Year</t>
  </si>
  <si>
    <t>September Salary + over or underpayments from Previous month</t>
  </si>
  <si>
    <t>Shorfall/ Excess Recovered</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</si>
  <si>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</si>
  <si>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</si>
  <si>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</si>
  <si>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</si>
  <si>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</si>
  <si>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</si>
  <si>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</si>
  <si>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</si>
  <si>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</si>
  <si>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</si>
  <si>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</si>
  <si>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</si>
  <si>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</si>
  <si>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</si>
  <si>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</si>
  <si>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</si>
  <si>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</si>
  <si>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</si>
  <si>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</si>
  <si>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</si>
  <si>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</si>
  <si>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</si>
  <si>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</si>
  <si>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</si>
  <si>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</si>
  <si>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</si>
  <si>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</si>
  <si>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</si>
  <si>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DFC.CI01</t>
  </si>
  <si>
    <t>Total Capital Grants</t>
  </si>
  <si>
    <t>CI01</t>
  </si>
  <si>
    <t>Salaries.</t>
  </si>
  <si>
    <t>Old NTP_Deduction</t>
  </si>
  <si>
    <t>Old NTP Deductions</t>
  </si>
  <si>
    <t>QA sheet value</t>
  </si>
  <si>
    <t>QA sheet Check</t>
  </si>
  <si>
    <t>Maintained Total from each funding sheet</t>
  </si>
  <si>
    <t>Funding sheet Check</t>
  </si>
  <si>
    <t>Recovery Premium</t>
  </si>
  <si>
    <t>National Tutoring Programme (NTP)</t>
  </si>
  <si>
    <t>MISC - Movers In</t>
  </si>
  <si>
    <t>MISC - GRWTH</t>
  </si>
  <si>
    <t>National Professional Qualification (NPQ)</t>
  </si>
  <si>
    <t>Integra Vendor Number</t>
  </si>
  <si>
    <t>A1.D11436.657120.99999.9999999.999999</t>
  </si>
  <si>
    <t>Trade Union Duties 22/23</t>
  </si>
  <si>
    <t>Trade Union Duties 23/24</t>
  </si>
  <si>
    <t>Trade Union Duties 24/25</t>
  </si>
  <si>
    <t>TU Claim 22/23.I01</t>
  </si>
  <si>
    <t>TU Claim 23/24.I01</t>
  </si>
  <si>
    <t>TU Claim 24/25.I01</t>
  </si>
  <si>
    <t>TPECG16-19</t>
  </si>
  <si>
    <t>TPECG16-19.I01</t>
  </si>
  <si>
    <t>TPECG(16-19)</t>
  </si>
  <si>
    <t>Teachers' pension employer contribution grant 16-19 (TPECG16-19)</t>
  </si>
  <si>
    <t>Bellevue Place Education Trust -Watling Park School</t>
  </si>
  <si>
    <t>Corresponding School Name</t>
  </si>
  <si>
    <t>SW17 7BS</t>
  </si>
  <si>
    <t>CSBG</t>
  </si>
  <si>
    <t>CSBG.I01</t>
  </si>
  <si>
    <t>Core School's Budget Grant</t>
  </si>
  <si>
    <t>Core Schools Budget Grant</t>
  </si>
  <si>
    <t>ECFMB</t>
  </si>
  <si>
    <t>ECF Mentor Backfill</t>
  </si>
  <si>
    <t>HN Top-Up EHCPN Deduction</t>
  </si>
  <si>
    <t>RPA Adjustment</t>
  </si>
  <si>
    <t>MISC - RPA  Adjustment</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</si>
  <si>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</si>
  <si>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</si>
  <si>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</si>
  <si>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</si>
  <si>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</si>
  <si>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</si>
  <si>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</si>
  <si>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</si>
  <si>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</si>
  <si>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</si>
  <si>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</si>
  <si>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</si>
  <si>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</si>
  <si>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</si>
  <si>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</si>
  <si>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</si>
  <si>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</si>
  <si>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</si>
  <si>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</si>
  <si>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</si>
  <si>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</si>
  <si>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Remittance Sheet/QA sheet/Montly Grant Tab</t>
  </si>
  <si>
    <t>Check to see if eveyrthing is correct</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</si>
  <si>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</si>
  <si>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</si>
  <si>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</si>
  <si>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</si>
  <si>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</si>
  <si>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</si>
  <si>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Upload Renittance Template to Barnet Website</t>
  </si>
  <si>
    <t>Upload HN Template Template to Barnet Website</t>
  </si>
  <si>
    <t>Be careful for allocation changes, as HN Top allocation changes to summer allocation in October. You can speak with Marta Jarszak, Siobhan or anyone else in BELS for guidance on HN allocation</t>
  </si>
  <si>
    <t>14th</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</si>
  <si>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</si>
  <si>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</si>
  <si>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</si>
  <si>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</si>
  <si>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</si>
  <si>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</si>
  <si>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</si>
  <si>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</si>
  <si>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</si>
  <si>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</si>
  <si>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</si>
  <si>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</si>
  <si>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NTP Recovery</t>
  </si>
  <si>
    <t>ECF Backfill</t>
  </si>
  <si>
    <t>ECF Rollout</t>
  </si>
  <si>
    <t>POST 16 Adjustment</t>
  </si>
  <si>
    <t>P16 Adj</t>
  </si>
  <si>
    <t>National Tutoring Programme Recovery</t>
  </si>
  <si>
    <t>RPA</t>
  </si>
  <si>
    <t>RPA.I01</t>
  </si>
  <si>
    <t>TPECG 24-25 Payment</t>
  </si>
  <si>
    <t>PPG Adjustment</t>
  </si>
  <si>
    <t>Risk Protection Arrangement (RPA)</t>
  </si>
  <si>
    <t>MISC - Bank Charge Reimbursement</t>
  </si>
  <si>
    <t>MISC - Unpiad Budget Share</t>
  </si>
  <si>
    <t>Sep241</t>
  </si>
  <si>
    <t>Sep24</t>
  </si>
  <si>
    <t>Oct241</t>
  </si>
  <si>
    <t>Oct24</t>
  </si>
  <si>
    <t>Nov241</t>
  </si>
  <si>
    <t>Nov24</t>
  </si>
  <si>
    <t>Dec241</t>
  </si>
  <si>
    <t>Dec24</t>
  </si>
  <si>
    <t>Jan241</t>
  </si>
  <si>
    <t>Jan24</t>
  </si>
  <si>
    <t>Feb241</t>
  </si>
  <si>
    <t>Feb24</t>
  </si>
  <si>
    <t>Mar251</t>
  </si>
  <si>
    <t>Mar25</t>
  </si>
  <si>
    <t>A1.D11431.661225.99999.9999999.1000000</t>
  </si>
  <si>
    <t>3023513 &amp; 3020124</t>
  </si>
  <si>
    <t>$O7&amp;"."&amp;RIGHT($B7,4)&amp;"."&amp;$M7&amp;"."&amp;AT$3</t>
  </si>
  <si>
    <t>January Deduction</t>
  </si>
  <si>
    <t>Mos Hall Federation</t>
  </si>
  <si>
    <t>Saracens Bell Lane</t>
  </si>
  <si>
    <t>Moss Hall Federation</t>
  </si>
  <si>
    <t>3022043 &amp; 3022044</t>
  </si>
  <si>
    <t>Movers In</t>
  </si>
  <si>
    <t>Estimated</t>
  </si>
  <si>
    <t>NO.</t>
  </si>
  <si>
    <t>Status</t>
  </si>
  <si>
    <t>Date for money received from DfE</t>
  </si>
  <si>
    <t>Update QA Sheet</t>
  </si>
  <si>
    <t>Check if trent has paid off April Salary Invoice</t>
  </si>
  <si>
    <t>Add Apr Payment tab</t>
  </si>
  <si>
    <t>Add Apr Payroll report</t>
  </si>
  <si>
    <t>Apr payment upload - School Budget Share</t>
  </si>
  <si>
    <t>Apr payment upload - Salary Deductions (Tell AP Team to upload this dedcution first)</t>
  </si>
  <si>
    <t>Apr payment upload - HN Top-Up</t>
  </si>
  <si>
    <t>Apr payment upload - Post16</t>
  </si>
  <si>
    <t>Apr Upload to wesbite Remittance</t>
  </si>
  <si>
    <t>Apr Payment upload - MISC - MoversIn (From Ferzana)</t>
  </si>
  <si>
    <t>Reconcile Salary Deductions from April-March</t>
  </si>
  <si>
    <t>Apr Payment upload - PPG (From Previous FY)</t>
  </si>
  <si>
    <t>Apr Payment upload - SMHL</t>
  </si>
  <si>
    <t>Check which school the RPA deduction in DSG payment is meant for and create a deduction</t>
  </si>
  <si>
    <t>Use DSG and Sanjaya's previous work as a guide</t>
  </si>
  <si>
    <t>3.4% and TPG will most likely be from June onwards</t>
  </si>
  <si>
    <t>April Salary Deduction</t>
  </si>
  <si>
    <t>Confirm with Adam first</t>
  </si>
  <si>
    <t>Not possible - deadline for invoice creation is 21st March so create together with April Invoice</t>
  </si>
  <si>
    <t>If paid, this clears the extra BS.01 that was paid to them</t>
  </si>
  <si>
    <t>Find out which school the Spec Sch CSBG/TPAG/TPECG grant in March 31st is for</t>
  </si>
  <si>
    <t>Calculate the 2025/26 DSG Allocation for Nursery's</t>
  </si>
  <si>
    <t>Calculate the 2025/26 DSG Allocation for HN Top Up I03</t>
  </si>
  <si>
    <t>Prepare to deduct the final over/recovery</t>
  </si>
  <si>
    <t>Completed</t>
  </si>
  <si>
    <t>Create invoices for remaining March bulk-invoice</t>
  </si>
  <si>
    <t>Final FY 24/25 March PPG Payment (Paid put in April FY25/26)</t>
  </si>
  <si>
    <t>W17 7LW</t>
  </si>
  <si>
    <t>W18 3HH</t>
  </si>
  <si>
    <t>BS34 7W</t>
  </si>
  <si>
    <t>K AWulle</t>
  </si>
  <si>
    <t>W7 2EA</t>
  </si>
  <si>
    <t>W1 4RU</t>
  </si>
  <si>
    <t>Fowzia AWo</t>
  </si>
  <si>
    <t>WC1E 7W</t>
  </si>
  <si>
    <t>W98 1YY</t>
  </si>
  <si>
    <t>NW2 1W</t>
  </si>
  <si>
    <t>W1 4LL</t>
  </si>
  <si>
    <t>W1 5HQ</t>
  </si>
  <si>
    <t>Wm Business Solutions Limited</t>
  </si>
  <si>
    <t>Nimco AWi</t>
  </si>
  <si>
    <t>AWinasir Jamac</t>
  </si>
  <si>
    <t>AWullah Sharif</t>
  </si>
  <si>
    <t>Miss Iman AWullahi</t>
  </si>
  <si>
    <t>WO LLP</t>
  </si>
  <si>
    <t>Mrs Seleqa AWalla</t>
  </si>
  <si>
    <t>HA3 5W</t>
  </si>
  <si>
    <t>N12 0W</t>
  </si>
  <si>
    <t>EN5 1W</t>
  </si>
  <si>
    <t>Mr Hitham AWulkarim</t>
  </si>
  <si>
    <t>HA8 7W</t>
  </si>
  <si>
    <t>Wld Cic</t>
  </si>
  <si>
    <t>NW7 1W</t>
  </si>
  <si>
    <t>Layla AWullahi</t>
  </si>
  <si>
    <t>MK43 9W</t>
  </si>
  <si>
    <t>W4 8PW</t>
  </si>
  <si>
    <t>NW9 4W</t>
  </si>
  <si>
    <t>AWulkadir Malin</t>
  </si>
  <si>
    <t>NW4 2W</t>
  </si>
  <si>
    <t>DN21 4W</t>
  </si>
  <si>
    <t>Safia AWulle</t>
  </si>
  <si>
    <t>Layla AWulle</t>
  </si>
  <si>
    <t>NW11 8W</t>
  </si>
  <si>
    <t>W5 05W</t>
  </si>
  <si>
    <t>AWul Bashir</t>
  </si>
  <si>
    <t>Idil AWi</t>
  </si>
  <si>
    <t>Riyaad AWullahi</t>
  </si>
  <si>
    <t>AWi Suad</t>
  </si>
  <si>
    <t>Muna AWullahi</t>
  </si>
  <si>
    <t>AWulrahim Yaqoob</t>
  </si>
  <si>
    <t>Mariam AWi</t>
  </si>
  <si>
    <t>W1 1UP</t>
  </si>
  <si>
    <t>Natalie AWolahi</t>
  </si>
  <si>
    <t>AWulkarim Musa</t>
  </si>
  <si>
    <t>AWullah Esfandiari</t>
  </si>
  <si>
    <t>Salah AWallah Abkar</t>
  </si>
  <si>
    <t>Shakeela AWul Rehman</t>
  </si>
  <si>
    <t>Setareh AWol-Ali</t>
  </si>
  <si>
    <t>Salih AWullah Hussaini</t>
  </si>
  <si>
    <t>Mohamat AWulaye</t>
  </si>
  <si>
    <t>Faris AWullah AWuljabar</t>
  </si>
  <si>
    <t>AWullah Alikheder Muradi</t>
  </si>
  <si>
    <t>Hardi AWullahi</t>
  </si>
  <si>
    <t>CM14 4W</t>
  </si>
  <si>
    <t>EC4V 5W</t>
  </si>
  <si>
    <t>AWul Talukder</t>
  </si>
  <si>
    <t>Bukhari Hawez AWullah</t>
  </si>
  <si>
    <t>Anab AWi Ali</t>
  </si>
  <si>
    <t>AWul Samed Badiudeen</t>
  </si>
  <si>
    <t>Zainab Rida AWul Rassoul</t>
  </si>
  <si>
    <t>AWul Usman</t>
  </si>
  <si>
    <t>Noman AWilhadi</t>
  </si>
  <si>
    <t>W12 0TQ</t>
  </si>
  <si>
    <t>Iman AWul-Redha</t>
  </si>
  <si>
    <t>Amel B AWullah</t>
  </si>
  <si>
    <t>N11 3W</t>
  </si>
  <si>
    <t>N3 1W</t>
  </si>
  <si>
    <t>Mr AWullah Hazarbuz</t>
  </si>
  <si>
    <t>Hassan AWi</t>
  </si>
  <si>
    <t>AWul Haseeb Ahmadi</t>
  </si>
  <si>
    <t>WW Trading Limited - Building Safety Unit</t>
  </si>
  <si>
    <t>Wasim AWulrahimzai</t>
  </si>
  <si>
    <t>Yasmin AWourahim</t>
  </si>
  <si>
    <t>RM6 4W</t>
  </si>
  <si>
    <t>AWulhakim Idriss Abbakir</t>
  </si>
  <si>
    <t>Fatima AWikani</t>
  </si>
  <si>
    <t>Rezan AWel-Hafeez</t>
  </si>
  <si>
    <t>N11 3W-1</t>
  </si>
  <si>
    <t>Hassan AWul Latif</t>
  </si>
  <si>
    <t>EN4 8W</t>
  </si>
  <si>
    <t>Sidad AWillah</t>
  </si>
  <si>
    <t>AWul Rahman Rustam</t>
  </si>
  <si>
    <t>AWoul Saheb Fouladvand</t>
  </si>
  <si>
    <t>Mr Mohamed AWulah</t>
  </si>
  <si>
    <t>Muna AWulkadir Hussein</t>
  </si>
  <si>
    <t>AWulbasit Ahmadi</t>
  </si>
  <si>
    <t>Wi Securities UK Limited</t>
  </si>
  <si>
    <t>W5 0BH</t>
  </si>
  <si>
    <t>AWalla Eldaim</t>
  </si>
  <si>
    <t>Mohammad Fuad AWul Rahman</t>
  </si>
  <si>
    <t>Zana AWulbaqi</t>
  </si>
  <si>
    <t>HA8 OW</t>
  </si>
  <si>
    <t>HA8 8W</t>
  </si>
  <si>
    <t>E14 5W</t>
  </si>
  <si>
    <t>EC4A 3W</t>
  </si>
  <si>
    <t>S41 7W</t>
  </si>
  <si>
    <t>NW11 0W</t>
  </si>
  <si>
    <t>N20 0W</t>
  </si>
  <si>
    <t>NN4 7W</t>
  </si>
  <si>
    <t>TN25 4W</t>
  </si>
  <si>
    <t>NW11 0W-1</t>
  </si>
  <si>
    <t>IG8 0W</t>
  </si>
  <si>
    <t>Wurnished London Limited</t>
  </si>
  <si>
    <t>NW3 7W</t>
  </si>
  <si>
    <t>CT15 4W</t>
  </si>
  <si>
    <t>DA17 6W</t>
  </si>
  <si>
    <t>NW9 5W</t>
  </si>
  <si>
    <t>N4 1W</t>
  </si>
  <si>
    <t>W1U 2W</t>
  </si>
  <si>
    <t>NW9 7W</t>
  </si>
  <si>
    <t>Recovered/Unrecovered Salary FY 24/25</t>
  </si>
  <si>
    <t>April Salary</t>
  </si>
  <si>
    <t>Total Salary Owed</t>
  </si>
  <si>
    <t>HN Top Up - Marta Jarszak</t>
  </si>
  <si>
    <t>POST 16 - Dharika Hindocha</t>
  </si>
  <si>
    <t>MISC - Unpaid 24/25 HNTopUp</t>
  </si>
  <si>
    <t>FY 24/25 Shortfall Deduction/Payment Possible</t>
  </si>
  <si>
    <t xml:space="preserve">FY 24/25 </t>
  </si>
  <si>
    <t>Total FY 24/25 Remaining Salary Balance</t>
  </si>
  <si>
    <t>Total Deductions</t>
  </si>
  <si>
    <r>
      <rPr>
        <b/>
        <sz val="11"/>
        <color rgb="FFFF0000"/>
        <rFont val="Aptos Narrow"/>
        <family val="2"/>
        <scheme val="minor"/>
      </rPr>
      <t>April Total Salary Deduction</t>
    </r>
    <r>
      <rPr>
        <b/>
        <sz val="11"/>
        <rFont val="Aptos Narrow"/>
        <family val="2"/>
        <scheme val="minor"/>
      </rPr>
      <t xml:space="preserve"> (FY 24/25 Recov/Payment + Apr Deduction)</t>
    </r>
  </si>
  <si>
    <t>Under Recovery (Deduction)</t>
  </si>
  <si>
    <t>Over Recovery Payment</t>
  </si>
  <si>
    <t>FY24/25 Recovery/Payment Split</t>
  </si>
  <si>
    <t>Total Deduction</t>
  </si>
  <si>
    <t>Total Deduction/Payment</t>
  </si>
  <si>
    <t>Remaining FY 24/25 Salary</t>
  </si>
  <si>
    <t>SEN 2425.I03</t>
  </si>
  <si>
    <t>Salary Deductions (Apr + FY 24/25)</t>
  </si>
  <si>
    <t>FY 24/25 Under Recovery Deduction</t>
  </si>
  <si>
    <t>FY 24/25 Over Recovery Payment</t>
  </si>
  <si>
    <t>N11 1BF</t>
  </si>
  <si>
    <t xml:space="preserve">NW4 1TP </t>
  </si>
  <si>
    <t xml:space="preserve">N11 1BF </t>
  </si>
  <si>
    <t>2025/26 Monthly School Payroll Costs and Deductions</t>
  </si>
  <si>
    <t>2025/26 LA Statement of Funding and Provisional School Budget Payment Schedule</t>
  </si>
  <si>
    <t>2025/26 LA Statement of Funding and Provisional School Budget Allocation Schedule</t>
  </si>
  <si>
    <r>
      <rPr>
        <b/>
        <sz val="12"/>
        <color rgb="FFFF0000"/>
        <rFont val="Aptos"/>
        <family val="2"/>
      </rPr>
      <t>Final (over recovery)</t>
    </r>
    <r>
      <rPr>
        <b/>
        <sz val="12"/>
        <color theme="1"/>
        <rFont val="Aptos"/>
        <family val="2"/>
      </rPr>
      <t xml:space="preserve"> / Final under recovery</t>
    </r>
  </si>
  <si>
    <t>Monthly Salary Deduction (This may not match your actual payroll)</t>
  </si>
  <si>
    <t>FY 2024/25 Under-Recovery Deduction/Over Recovery Payment</t>
  </si>
  <si>
    <t>Update the reconcilitiation file with the expected received amount and the AEtual received amount - the expected pay out and the AEtual pay out.</t>
  </si>
  <si>
    <t xml:space="preserve">Download Payroll Report OrAEle (Titled GL TransAEtion Listing). Month 6's Deduction will use Month 5's payroll report. </t>
  </si>
  <si>
    <t>Create OrAEle Report and OrAEle Control Sheet</t>
  </si>
  <si>
    <t>Fill out the OrAEle payment sheet for eAEh grant including an OrAEle sheet for Payroll deductions. Check previous months or cycles to see the correct format.</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</si>
  <si>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eAEh grant sheet. Check previous Cycle templates if formaula is unavailable. </t>
  </si>
  <si>
    <t>Allocations should be correct. Remittance Sheet/QA sheet/Montly Grant sheet should all reconcile and match. Confirm supplier details is correct in the orAEle report as incorrect supplier details requires correction and causes delays in payments)</t>
  </si>
  <si>
    <t>AFM to SEND payment template and the OrAEle payment and control Sheet to FM (CC School Funding email)</t>
  </si>
  <si>
    <t>Email contains a table - the grants in one column and their corresponding amounts in another - with the sum below. Emai also has a link to the folder that contains all the OrAEle payment sheets and their respective Control Sheets for eAEh grant (and deduction). - You can find previous examples of this in  school funding email.</t>
  </si>
  <si>
    <t>FM must now send the previous AFM email to AD for approval.  Remove link from the email and attAEh - all the orAEle report sheets for eAEh grant and their corresponding control sheets</t>
  </si>
  <si>
    <t>Send an email to AEcounts payable team. Email should be the same as the email sent to AD. MAKE SURE DEDUCTIONS ARE SENT FIRST IN THE PAYMENT RUN TO AP. IF NOT PAYMENT TRANSAETIONS WILL FAIL FOR THE 46 SCHOOLS HAVE DEDUCTIONS)</t>
  </si>
  <si>
    <t>Confrim AEcurAEy of the Remitance, Funding Allocation and Payroll Reconcilaiton Sheets</t>
  </si>
  <si>
    <t>If Remittance tab AEcurately reflects correct amounts the schools should receive, you can now uplosd to the LBB website. Hide all other sheets expect the Remittance, Funding Allocation and Payroll Reconcilliation. Protect sheet and workbook. ContAEt Eriona Zeneli for guidance and training on Drupal.</t>
  </si>
  <si>
    <t>Upload HN monthly Template. Copy HN Top up amounts and HN PlAEe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innAEurate. Conclusion - E.g. Copy November HN Top Up column to HN Template November Column. Hide all other sheets excpect remittance sheet. Remove any filter on MAEros sheet. Proetct sheet and workbook and upload to LBB website.</t>
  </si>
  <si>
    <t>HN PlAEe - Siobhan StAEey</t>
  </si>
  <si>
    <t>TPG/CSBG - Siobhan StAEey</t>
  </si>
  <si>
    <t>3.4% HN - Siobhan StAEey</t>
  </si>
  <si>
    <t>Apr payment upload - HN PlAEe</t>
  </si>
  <si>
    <t>Remaining 24/25 SEN Inclusion</t>
  </si>
  <si>
    <t>TradeUnion Claim</t>
  </si>
  <si>
    <t>S900008717</t>
  </si>
  <si>
    <t>Saracens Multi Academy Trust</t>
  </si>
  <si>
    <t>S900008308</t>
  </si>
  <si>
    <r>
      <rPr>
        <b/>
        <sz val="12"/>
        <color rgb="FFFF0000"/>
        <rFont val="Aptos"/>
        <family val="2"/>
      </rPr>
      <t>FY 24/25  (Over Recovery) Payment</t>
    </r>
    <r>
      <rPr>
        <b/>
        <sz val="12"/>
        <color theme="1"/>
        <rFont val="Aptos"/>
        <family val="2"/>
      </rPr>
      <t xml:space="preserve"> / FY 24/25 Under Recovery Deduction</t>
    </r>
  </si>
  <si>
    <r>
      <rPr>
        <b/>
        <sz val="12"/>
        <color rgb="FFFF0000"/>
        <rFont val="Aptos"/>
        <family val="2"/>
      </rPr>
      <t>Remaining (Over Recovery)</t>
    </r>
    <r>
      <rPr>
        <b/>
        <sz val="12"/>
        <color theme="1"/>
        <rFont val="Aptos"/>
        <family val="2"/>
      </rPr>
      <t xml:space="preserve"> / Final Under Recovery</t>
    </r>
  </si>
  <si>
    <t>PE Sports</t>
  </si>
  <si>
    <r>
      <rPr>
        <b/>
        <sz val="11"/>
        <color rgb="FFFF0000"/>
        <rFont val="Aptos Narrow"/>
        <family val="2"/>
        <scheme val="minor"/>
      </rPr>
      <t>May Total Salary Deduction</t>
    </r>
    <r>
      <rPr>
        <b/>
        <sz val="11"/>
        <rFont val="Aptos Narrow"/>
        <family val="2"/>
        <scheme val="minor"/>
      </rPr>
      <t xml:space="preserve"> (FY 24/25 Recov/Payment + May Deduction)</t>
    </r>
  </si>
  <si>
    <t>Remaining Recovered/Unrecovered Salary FY 24/25</t>
  </si>
  <si>
    <t>May Salary</t>
  </si>
  <si>
    <t>DONE</t>
  </si>
  <si>
    <t>2025_04 Apr</t>
  </si>
  <si>
    <t>2025_05 May</t>
  </si>
  <si>
    <t>2025_06 Jun</t>
  </si>
  <si>
    <t>2025_07 Jul</t>
  </si>
  <si>
    <t>2025_08 Aug</t>
  </si>
  <si>
    <t>2025_09 Sep</t>
  </si>
  <si>
    <t>2025_10 Oct</t>
  </si>
  <si>
    <t>2025_11 Nov</t>
  </si>
  <si>
    <t>2025_12 Dec</t>
  </si>
  <si>
    <t>2026_01 Jan</t>
  </si>
  <si>
    <t>2026_02 Feb</t>
  </si>
  <si>
    <t>2026_03 Mar</t>
  </si>
  <si>
    <t>E10042</t>
  </si>
  <si>
    <t>All Saints' CE N20</t>
  </si>
  <si>
    <t>E10043</t>
  </si>
  <si>
    <t>Annunciation RC Infant</t>
  </si>
  <si>
    <t>E10048</t>
  </si>
  <si>
    <t>Brunswick Park School</t>
  </si>
  <si>
    <t>E10051</t>
  </si>
  <si>
    <t>E10055</t>
  </si>
  <si>
    <t>E10056</t>
  </si>
  <si>
    <t>E10057</t>
  </si>
  <si>
    <t>E10059</t>
  </si>
  <si>
    <t>E10064</t>
  </si>
  <si>
    <t>E10065</t>
  </si>
  <si>
    <t>E10067</t>
  </si>
  <si>
    <t>E10068</t>
  </si>
  <si>
    <t>E10069</t>
  </si>
  <si>
    <t>E10071</t>
  </si>
  <si>
    <t>E10072</t>
  </si>
  <si>
    <t>E10073</t>
  </si>
  <si>
    <t>Holy Trinity CE School</t>
  </si>
  <si>
    <t>E10074</t>
  </si>
  <si>
    <t>E10075</t>
  </si>
  <si>
    <t>E10080</t>
  </si>
  <si>
    <t>E10081</t>
  </si>
  <si>
    <t>E10082</t>
  </si>
  <si>
    <t>E10085</t>
  </si>
  <si>
    <t>Our Lady Of Lourdes</t>
  </si>
  <si>
    <t>E10087</t>
  </si>
  <si>
    <t>St Agnes' RC School</t>
  </si>
  <si>
    <t>E10088</t>
  </si>
  <si>
    <t>E10089</t>
  </si>
  <si>
    <t>St John's CE N11</t>
  </si>
  <si>
    <t>E10093</t>
  </si>
  <si>
    <t>St Mary's CE EN4</t>
  </si>
  <si>
    <t>E10094</t>
  </si>
  <si>
    <t>St Paul's CE N11</t>
  </si>
  <si>
    <t>E10096</t>
  </si>
  <si>
    <t>St Vincent's RC School</t>
  </si>
  <si>
    <t>E10100</t>
  </si>
  <si>
    <t>Trent CE School</t>
  </si>
  <si>
    <t>E10101</t>
  </si>
  <si>
    <t>E10107</t>
  </si>
  <si>
    <t>St Joseph's RC Primary</t>
  </si>
  <si>
    <t>E10108</t>
  </si>
  <si>
    <t>St Theresa's RC School</t>
  </si>
  <si>
    <t>E10109</t>
  </si>
  <si>
    <t>E10110</t>
  </si>
  <si>
    <t>Sacred Heart RC School</t>
  </si>
  <si>
    <t>E10114</t>
  </si>
  <si>
    <t>E10115</t>
  </si>
  <si>
    <t>Blessed Dominic RC</t>
  </si>
  <si>
    <t>E10117</t>
  </si>
  <si>
    <t>Annunciation RC Junior</t>
  </si>
  <si>
    <t>E10118</t>
  </si>
  <si>
    <t>E10121</t>
  </si>
  <si>
    <t>E10127</t>
  </si>
  <si>
    <t>Orion School</t>
  </si>
  <si>
    <t>E10128</t>
  </si>
  <si>
    <t>E10129</t>
  </si>
  <si>
    <t>E10132</t>
  </si>
  <si>
    <t>E10135</t>
  </si>
  <si>
    <t>Barnet Early Years Alliance</t>
  </si>
  <si>
    <t>E10185</t>
  </si>
  <si>
    <t>Northgate PRU</t>
  </si>
  <si>
    <t>E11094</t>
  </si>
  <si>
    <t>Akiva</t>
  </si>
  <si>
    <t>E11278</t>
  </si>
  <si>
    <t>Beit Schvidler</t>
  </si>
  <si>
    <t>E10188</t>
  </si>
  <si>
    <t>May Salary Deduction</t>
  </si>
  <si>
    <t>May Net Payment (after May Deduction)</t>
  </si>
  <si>
    <t>Total FY 24/25 Recovery (Deduction/Paymet)</t>
  </si>
  <si>
    <t>PEGrt.I06</t>
  </si>
  <si>
    <t>UIFSM2526.I06</t>
  </si>
  <si>
    <t>SEN 2425</t>
  </si>
  <si>
    <t>Breakfast Clubs Initial Early Adopter Schools Grant FY 2024-25</t>
  </si>
  <si>
    <t>Breakfast Club IEYA.I06</t>
  </si>
  <si>
    <t>Breakfast Club IEYA</t>
  </si>
  <si>
    <t>UIFSM2425.I06</t>
  </si>
  <si>
    <t>Universal Infant Free School Meal Funding 25/26</t>
  </si>
  <si>
    <t>Universal Infant Free Schools Meal AY 25-26</t>
  </si>
  <si>
    <t>Yacqub</t>
  </si>
  <si>
    <t>Speak with Siobhan - Siobhan will do this in May/June</t>
  </si>
  <si>
    <t>Check if there will be a HN Place</t>
  </si>
  <si>
    <t>Allocation for the year was received from Siobhan</t>
  </si>
  <si>
    <t>Calulcate FY 25/26 HN Allocation (Speak with Siobhan/Marta from BELS) - Allocation received from BELS (Marta &amp; Siobhan)</t>
  </si>
  <si>
    <t>Apr Payment upload - MISC - £139 remaning HN TopUp from FY 24/25</t>
  </si>
  <si>
    <t>Not yet - Check if Trent can pay bit by bit</t>
  </si>
  <si>
    <t>Add May Payment tab</t>
  </si>
  <si>
    <t>Add May Payroll report</t>
  </si>
  <si>
    <t>Mayil Salary Deduction</t>
  </si>
  <si>
    <t>May payment upload - School Budget Share</t>
  </si>
  <si>
    <t>May payment upload - Salary Deductions (Tell AP Team to upload this dedcution first)</t>
  </si>
  <si>
    <t>May payment upload - HN Place</t>
  </si>
  <si>
    <t>May payment upload - HN Top-Up</t>
  </si>
  <si>
    <t>May payment upload - Post16</t>
  </si>
  <si>
    <t>May Payment upload - MISC TU Claim</t>
  </si>
  <si>
    <t>May Payment upload - MISC Breakfast Early Years Adopters for Tudor</t>
  </si>
  <si>
    <t>May Payment upload - PPG (From Previous FY)</t>
  </si>
  <si>
    <t>May Payment upload - SMHL</t>
  </si>
  <si>
    <t>Create invoices for remaining March and May bulk-invoice for Nursery's</t>
  </si>
  <si>
    <t>Check if trent has paid off Mayil Salary Invoice</t>
  </si>
  <si>
    <t>May Upload to wesbite Remittance</t>
  </si>
  <si>
    <t>April Payments adjustments</t>
  </si>
  <si>
    <t>May Payments adjustments</t>
  </si>
  <si>
    <t>Apr payment upload - Salary Deductions Over/Under Recovery Payment &amp; Deduction (Tell AP Team to upload this dedcution first)</t>
  </si>
  <si>
    <t xml:space="preserve">£60k cash advance deduction from St Michael's BS </t>
  </si>
  <si>
    <t>ONLY FOR MAY</t>
  </si>
  <si>
    <t>Fix Salary discrepancies Salary Deductions from Sep - May</t>
  </si>
  <si>
    <t>D10165</t>
  </si>
  <si>
    <t>A1.D10165.661225.99999.9999999.999999</t>
  </si>
  <si>
    <t>Breakfast Club</t>
  </si>
  <si>
    <t>1000.SEN .I03.Ma251</t>
  </si>
  <si>
    <t>Brookhill Nursery School.1000.SEN .I03.Ma25</t>
  </si>
  <si>
    <t>1000.EHCPN.I03.Ma251</t>
  </si>
  <si>
    <t>Brookhill Nursery School.1000.EHCPN.I03.Ma25</t>
  </si>
  <si>
    <t>1001.EHCPN.I03.Ma251</t>
  </si>
  <si>
    <t>Hampden Way Nursery School.1001.EHCPN.I03.Ma25</t>
  </si>
  <si>
    <t>1001.SEN .I03.Ma251</t>
  </si>
  <si>
    <t>Hampden Way Nursery School.1001.SEN .I03.Ma25</t>
  </si>
  <si>
    <t>1002.SEN .I03.Ma251</t>
  </si>
  <si>
    <t>Moss Hall Nursery School.1002.SEN .I03.Ma25</t>
  </si>
  <si>
    <t>1002.EHCPN.I03.Ma251</t>
  </si>
  <si>
    <t>Moss Hall Nursery School.1002.EHCPN.I03.Ma25</t>
  </si>
  <si>
    <t>1003.SEN .I03.Ma251</t>
  </si>
  <si>
    <t>St Margaret's Nursery School.1003.SEN .I03.Ma25</t>
  </si>
  <si>
    <t>1003.EHCPN.I03.Ma251</t>
  </si>
  <si>
    <t>St Margaret's Nursery School.1003.EHCPN.I03.Ma25</t>
  </si>
  <si>
    <t>1100.PRUs.I03.Ma251</t>
  </si>
  <si>
    <t>Pavilion Study Centre.1100.PRUs.I03.Ma25</t>
  </si>
  <si>
    <t>1102.PRUs.I03.Ma251</t>
  </si>
  <si>
    <t>Northgate.1102.PRUs.I03.Ma25</t>
  </si>
  <si>
    <t>2001.EHCP.I03.Ma251</t>
  </si>
  <si>
    <t>ETZ Chaim Jewish Primary School.2001.EHCP.I03.Ma25</t>
  </si>
  <si>
    <t>2002.EHCP.I03.Ma251</t>
  </si>
  <si>
    <t>Barnfield School.2002.EHCP.I03.Ma25</t>
  </si>
  <si>
    <t>2002.SEN .I03.Ma251</t>
  </si>
  <si>
    <t>Barnfield School.2002.SEN .I03.Ma25</t>
  </si>
  <si>
    <t>2066.EHCP.I03.Ma251</t>
  </si>
  <si>
    <t>Bell Lane School.2066.EHCP.I03.Ma25</t>
  </si>
  <si>
    <t>2066.SEN .I03.Ma251</t>
  </si>
  <si>
    <t>Bell Lane School.2066.SEN .I03.Ma25</t>
  </si>
  <si>
    <t>2004.EHCP.I03.Ma251</t>
  </si>
  <si>
    <t>Rimon Jewish Primary School.2004.EHCP.I03.Ma25</t>
  </si>
  <si>
    <t>2007.EHCP.I03.Ma251</t>
  </si>
  <si>
    <t>Brookland Junior School.2007.EHCP.I03.Ma25</t>
  </si>
  <si>
    <t>2008.EHCP.I03.Ma251</t>
  </si>
  <si>
    <t>Brookland Infant School.2008.EHCP.I03.Ma25</t>
  </si>
  <si>
    <t>2008.SEN .I03.Ma251</t>
  </si>
  <si>
    <t>Brookland Infant School.2008.SEN .I03.Ma25</t>
  </si>
  <si>
    <t>2009.SEN .I03.Ma251</t>
  </si>
  <si>
    <t>Brunswick Park Primary and Nursery Sc.2009.SEN .I03.Ma25</t>
  </si>
  <si>
    <t>2009.EHCP.I03.Ma251</t>
  </si>
  <si>
    <t>Brunswick Park Primary and Nursery Sc.2009.EHCP.I03.Ma25</t>
  </si>
  <si>
    <t>2010.SEN .I03.Ma251</t>
  </si>
  <si>
    <t>Childs Hill School.2010.SEN .I03.Ma25</t>
  </si>
  <si>
    <t>2010.ARPs.I03.Ma251</t>
  </si>
  <si>
    <t>Childs Hill School.2010.ARPs.I03.Ma25</t>
  </si>
  <si>
    <t>2010.EHCP.I03.Ma251</t>
  </si>
  <si>
    <t>Childs Hill School.2010.EHCP.I03.Ma25</t>
  </si>
  <si>
    <t>2011.EHCP.I03.Ma251</t>
  </si>
  <si>
    <t>Church Hill School.2011.EHCP.I03.Ma25</t>
  </si>
  <si>
    <t>2014.ARPs.I03.Ma251</t>
  </si>
  <si>
    <t>Colindale School.2014.ARPs.I03.Ma25</t>
  </si>
  <si>
    <t>2014.EHCP.I03.Ma251</t>
  </si>
  <si>
    <t>Colindale School.2014.EHCP.I03.Ma25</t>
  </si>
  <si>
    <t>2014.SEN .I03.Ma251</t>
  </si>
  <si>
    <t>Colindale School.2014.SEN .I03.Ma25</t>
  </si>
  <si>
    <t>2015.ARPs.I03.Ma251</t>
  </si>
  <si>
    <t>Coppetts Wood School.2015.ARPs.I03.Ma25</t>
  </si>
  <si>
    <t>2015.EHCP.I03.Ma251</t>
  </si>
  <si>
    <t>Coppetts Wood School.2015.EHCP.I03.Ma25</t>
  </si>
  <si>
    <t>2015.SEN .I03.Ma251</t>
  </si>
  <si>
    <t>Coppetts Wood School.2015.SEN .I03.Ma25</t>
  </si>
  <si>
    <t>2016.EHCP.I03.Ma251</t>
  </si>
  <si>
    <t>Courtland School.2016.EHCP.I03.Ma25</t>
  </si>
  <si>
    <t>2017.EHCP.I03.Ma251</t>
  </si>
  <si>
    <t>Cromer Road School.2017.EHCP.I03.Ma25</t>
  </si>
  <si>
    <t>2018.EHCP.I03.Ma251</t>
  </si>
  <si>
    <t>Deansbrook Junior Academy.2018.EHCP.I03.Ma25</t>
  </si>
  <si>
    <t>2019.SEN .I03.Ma251</t>
  </si>
  <si>
    <t>Deansbrook Infant School.2019.SEN .I03.Ma25</t>
  </si>
  <si>
    <t>2019.EHCP.I03.Ma251</t>
  </si>
  <si>
    <t>Deansbrook Infant School.2019.EHCP.I03.Ma25</t>
  </si>
  <si>
    <t>2020.EHCP.I03.Ma251</t>
  </si>
  <si>
    <t>Alma Primary.2020.EHCP.I03.Ma25</t>
  </si>
  <si>
    <t>2021.EHCP.I03.Ma251</t>
  </si>
  <si>
    <t>Dollis Primary School.2021.EHCP.I03.Ma25</t>
  </si>
  <si>
    <t>2021.SEN .I03.Ma251</t>
  </si>
  <si>
    <t>Dollis Primary School.2021.SEN .I03.Ma25</t>
  </si>
  <si>
    <t>2023.EHCP.I03.Ma251</t>
  </si>
  <si>
    <t>Edgware Primary School.2023.EHCP.I03.Ma25</t>
  </si>
  <si>
    <t>2024.EHCP.I03.Ma251</t>
  </si>
  <si>
    <t>Fairway School.2024.EHCP.I03.Ma25</t>
  </si>
  <si>
    <t>2024.SEN .I03.Ma251</t>
  </si>
  <si>
    <t>Fairway School.2024.SEN .I03.Ma25</t>
  </si>
  <si>
    <t>2025.EHCP.I03.Ma251</t>
  </si>
  <si>
    <t>Foulds School.2025.EHCP.I03.Ma25</t>
  </si>
  <si>
    <t>2026.EHCP.I03.Ma251</t>
  </si>
  <si>
    <t>Frith Manor School.2026.EHCP.I03.Ma25</t>
  </si>
  <si>
    <t>2026.SEN .I03.Ma251</t>
  </si>
  <si>
    <t>Frith Manor School.2026.SEN .I03.Ma25</t>
  </si>
  <si>
    <t>2027.EHCP.I03.Ma251</t>
  </si>
  <si>
    <t>Garden Suburb Junior School.2027.EHCP.I03.Ma25</t>
  </si>
  <si>
    <t>2028.EHCP.I03.Ma251</t>
  </si>
  <si>
    <t>Garden Suburb Infant School.2028.EHCP.I03.Ma25</t>
  </si>
  <si>
    <t>2029.EHCP.I03.Ma251</t>
  </si>
  <si>
    <t>Goldbeaters School.2029.EHCP.I03.Ma25</t>
  </si>
  <si>
    <t>2029.SEN .I03.Ma251</t>
  </si>
  <si>
    <t>Goldbeaters School.2029.SEN .I03.Ma25</t>
  </si>
  <si>
    <t>2031.EHCP.I03.Ma251</t>
  </si>
  <si>
    <t>Hollickwood School.2031.EHCP.I03.Ma25</t>
  </si>
  <si>
    <t>2032.EHCP.I03.Ma251</t>
  </si>
  <si>
    <t>Holly Park School.2032.EHCP.I03.Ma25</t>
  </si>
  <si>
    <t>2032.SEN .I03.Ma251</t>
  </si>
  <si>
    <t>Holly Park School.2032.SEN .I03.Ma25</t>
  </si>
  <si>
    <t>2036.ARPs.I03.Ma251</t>
  </si>
  <si>
    <t>Livingstone School.2036.ARPs.I03.Ma25</t>
  </si>
  <si>
    <t>2036.EHCP.I03.Ma251</t>
  </si>
  <si>
    <t>Livingstone School.2036.EHCP.I03.Ma25</t>
  </si>
  <si>
    <t>2037.SEN .I03.Ma251</t>
  </si>
  <si>
    <t>Manorside School.2037.SEN .I03.Ma25</t>
  </si>
  <si>
    <t>2037.EHCP.I03.Ma251</t>
  </si>
  <si>
    <t>Manorside School.2037.EHCP.I03.Ma25</t>
  </si>
  <si>
    <t>2038.EHCP.I03.Ma251</t>
  </si>
  <si>
    <t>Parkfield Academy.2038.EHCP.I03.Ma25</t>
  </si>
  <si>
    <t>2038.SEN .I03.Ma251</t>
  </si>
  <si>
    <t>Parkfield Academy.2038.SEN .I03.Ma25</t>
  </si>
  <si>
    <t>2041.EHCP.I03.Ma251</t>
  </si>
  <si>
    <t>Sacks Morasha Jewish Primary.2041.EHCP.I03.Ma25</t>
  </si>
  <si>
    <t>2042.EHCP.I03.Ma251</t>
  </si>
  <si>
    <t>Monkfrith School.2042.EHCP.I03.Ma25</t>
  </si>
  <si>
    <t>2043.EHCP.I03.Ma251</t>
  </si>
  <si>
    <t>Moss Hall Junior School.2043.EHCP.I03.Ma25</t>
  </si>
  <si>
    <t>Moss Hall Infant School.2043.EHCP.I03.Ma25</t>
  </si>
  <si>
    <t>2045.EHCP.I03.Ma251</t>
  </si>
  <si>
    <t>Northside School.2045.EHCP.I03.Ma25</t>
  </si>
  <si>
    <t>2045.SEN .I03.Ma251</t>
  </si>
  <si>
    <t>Northside School.2045.SEN .I03.Ma25</t>
  </si>
  <si>
    <t>2047.SEN .I03.Ma251</t>
  </si>
  <si>
    <t>The Hyde School.2047.SEN .I03.Ma25</t>
  </si>
  <si>
    <t>2047.EHCP.I03.Ma251</t>
  </si>
  <si>
    <t>The Hyde School.2047.EHCP.I03.Ma25</t>
  </si>
  <si>
    <t>2048.EHCP.I03.Ma251</t>
  </si>
  <si>
    <t>Millbrook Park Primary School.2048.EHCP.I03.Ma25</t>
  </si>
  <si>
    <t>2048.SEN .I03.Ma251</t>
  </si>
  <si>
    <t>Millbrook Park Primary School.2048.SEN .I03.Ma25</t>
  </si>
  <si>
    <t>2049.EHCP.I03.Ma251</t>
  </si>
  <si>
    <t>Watling Park School.2049.EHCP.I03.Ma25</t>
  </si>
  <si>
    <t>2050.EHCP.I03.Ma251</t>
  </si>
  <si>
    <t>Ashmole Primary School.2050.EHCP.I03.Ma25</t>
  </si>
  <si>
    <t>2051.EHCP.I03.Ma251</t>
  </si>
  <si>
    <t>Summerside Primary Academy.2051.EHCP.I03.Ma25</t>
  </si>
  <si>
    <t>2051.ARPs.I03.Ma251</t>
  </si>
  <si>
    <t>Summerside Primary Academy.2051.ARPs.I03.Ma25</t>
  </si>
  <si>
    <t>2051.SEN .I03.Ma251</t>
  </si>
  <si>
    <t>Summerside Primary Academy.2051.SEN .I03.Ma25</t>
  </si>
  <si>
    <t>2053.EHCP.I03.Ma251</t>
  </si>
  <si>
    <t>Shalom Noam Primary School.2053.EHCP.I03.Ma25</t>
  </si>
  <si>
    <t>2053.SEN .I03.Ma251</t>
  </si>
  <si>
    <t>Shalom Noam Primary School.2053.SEN .I03.Ma25</t>
  </si>
  <si>
    <t>2054.EHCP.I03.Ma251</t>
  </si>
  <si>
    <t>Woodridge School.2054.EHCP.I03.Ma25</t>
  </si>
  <si>
    <t>2055.EHCP.I03.Ma251</t>
  </si>
  <si>
    <t>Tudor School.2055.EHCP.I03.Ma25</t>
  </si>
  <si>
    <t>2055.SEN .I03.Ma251</t>
  </si>
  <si>
    <t>Tudor School.2055.SEN .I03.Ma25</t>
  </si>
  <si>
    <t>2057.EHCP.I03.Ma251</t>
  </si>
  <si>
    <t>Underhill School.2057.EHCP.I03.Ma25</t>
  </si>
  <si>
    <t>2057.SEN .I03.Ma251</t>
  </si>
  <si>
    <t>Underhill School.2057.SEN .I03.Ma25</t>
  </si>
  <si>
    <t>2060.EHCP.I03.Ma251</t>
  </si>
  <si>
    <t>Whitings Hill School.2060.EHCP.I03.Ma25</t>
  </si>
  <si>
    <t>2060.SEN .I03.Ma251</t>
  </si>
  <si>
    <t>Whitings Hill School.2060.SEN .I03.Ma25</t>
  </si>
  <si>
    <t>2067.EHCP.I03.Ma251</t>
  </si>
  <si>
    <t>Chalgrove School.2067.EHCP.I03.Ma25</t>
  </si>
  <si>
    <t>2067.ARPs.I03.Ma251</t>
  </si>
  <si>
    <t>Chalgrove School.2067.ARPs.I03.Ma25</t>
  </si>
  <si>
    <t>2070.EHCP.I03.Ma251</t>
  </si>
  <si>
    <t>Sunnyfields School.2070.EHCP.I03.Ma25</t>
  </si>
  <si>
    <t>2070.SEN .I03.Ma251</t>
  </si>
  <si>
    <t>Sunnyfields School.2070.SEN .I03.Ma25</t>
  </si>
  <si>
    <t>2072.EHCP.I03.Ma251</t>
  </si>
  <si>
    <t>Queenswell Junior School.2072.EHCP.I03.Ma25</t>
  </si>
  <si>
    <t>2072.SEN .I03.Ma251</t>
  </si>
  <si>
    <t>Queenswell Junior School.2072.SEN .I03.Ma25</t>
  </si>
  <si>
    <t>2072.ARPs.I03.Ma251</t>
  </si>
  <si>
    <t>Queenswell Junior School.2072.ARPs.I03.Ma25</t>
  </si>
  <si>
    <t>2073.EHCP.I03.Ma251</t>
  </si>
  <si>
    <t>Danegrove Primary School.2073.EHCP.I03.Ma25</t>
  </si>
  <si>
    <t>2076.EHCP.I03.Ma251</t>
  </si>
  <si>
    <t>Wessex Gardens School.2076.EHCP.I03.Ma25</t>
  </si>
  <si>
    <t>2076.SEN .I03.Ma251</t>
  </si>
  <si>
    <t>Wessex Gardens School.2076.SEN .I03.Ma25</t>
  </si>
  <si>
    <t>2077.ARPs.I03.Ma251</t>
  </si>
  <si>
    <t>The Orion Primary School.2077.ARPs.I03.Ma25</t>
  </si>
  <si>
    <t>2077.EHCP.I03.Ma251</t>
  </si>
  <si>
    <t>The Orion Primary School.2077.EHCP.I03.Ma25</t>
  </si>
  <si>
    <t>2077.SEN .I03.Ma251</t>
  </si>
  <si>
    <t>The Orion Primary School.2077.SEN .I03.Ma25</t>
  </si>
  <si>
    <t>2078.EHCP.I03.Ma251</t>
  </si>
  <si>
    <t>Pardes House School.2078.EHCP.I03.Ma25</t>
  </si>
  <si>
    <t>2079.EHCP.I03.Ma251</t>
  </si>
  <si>
    <t>Beis Yaakov School.2079.EHCP.I03.Ma25</t>
  </si>
  <si>
    <t>3300.EHCP.I03.Ma251</t>
  </si>
  <si>
    <t>All Saints' Ce School Nw2.3300.EHCP.I03.Ma25</t>
  </si>
  <si>
    <t>3302.EHCP.I03.Ma251</t>
  </si>
  <si>
    <t>Christ Church Ce School.3302.EHCP.I03.Ma25</t>
  </si>
  <si>
    <t>3304.EHCP.I03.Ma251</t>
  </si>
  <si>
    <t>Holy Trinity Ce School.3304.EHCP.I03.Ma25</t>
  </si>
  <si>
    <t>3304.SEN .I03.Ma251</t>
  </si>
  <si>
    <t>Holy Trinity Ce School.3304.SEN .I03.Ma25</t>
  </si>
  <si>
    <t>3305.EHCP.I03.Ma251</t>
  </si>
  <si>
    <t>Monken Hadley Ce School.3305.EHCP.I03.Ma25</t>
  </si>
  <si>
    <t>3307.EHCP.I03.Ma251</t>
  </si>
  <si>
    <t>St John's Ce School N11.3307.EHCP.I03.Ma25</t>
  </si>
  <si>
    <t>3309.EHCP.I03.Ma251</t>
  </si>
  <si>
    <t>St John's Ce School N20.3309.EHCP.I03.Ma25</t>
  </si>
  <si>
    <t>3309.SEN .I03.Ma251</t>
  </si>
  <si>
    <t>St John's Ce School N20.3309.SEN .I03.Ma25</t>
  </si>
  <si>
    <t>3311.EHCP.I03.Ma251</t>
  </si>
  <si>
    <t>St Marys Ce School N3.3311.EHCP.I03.Ma25</t>
  </si>
  <si>
    <t>3311.SEN .I03.Ma251</t>
  </si>
  <si>
    <t>St Marys Ce School N3.3311.SEN .I03.Ma25</t>
  </si>
  <si>
    <t>3312.EHCP.I03.Ma251</t>
  </si>
  <si>
    <t>St Mary's Ce School En4.3312.EHCP.I03.Ma25</t>
  </si>
  <si>
    <t>3313.EHCP.I03.Ma251</t>
  </si>
  <si>
    <t>St Paul's Ce School N11.3313.EHCP.I03.Ma25</t>
  </si>
  <si>
    <t>3313.SEN .I03.Ma251</t>
  </si>
  <si>
    <t>St Paul's Ce School N11.3313.SEN .I03.Ma25</t>
  </si>
  <si>
    <t>3314.EHCP.I03.Ma251</t>
  </si>
  <si>
    <t>St Paul's Ce School Nw7.3314.EHCP.I03.Ma25</t>
  </si>
  <si>
    <t>3315.EHCP.I03.Ma251</t>
  </si>
  <si>
    <t>St Andrew's Ce School.3315.EHCP.I03.Ma25</t>
  </si>
  <si>
    <t>3316.EHCP.I03.Ma251</t>
  </si>
  <si>
    <t>Trent Ce School.3316.EHCP.I03.Ma25</t>
  </si>
  <si>
    <t>3317.SEN .I03.Ma251</t>
  </si>
  <si>
    <t>All Saints' Ce School N20.3317.SEN .I03.Ma25</t>
  </si>
  <si>
    <t>3317.EHCP.I03.Ma251</t>
  </si>
  <si>
    <t>All Saints' Ce School N20.3317.EHCP.I03.Ma25</t>
  </si>
  <si>
    <t>3500.EHCP.I03.Ma251</t>
  </si>
  <si>
    <t>The Annunciation Rc Infant School.3500.EHCP.I03.Ma25</t>
  </si>
  <si>
    <t>3500.SEN .I03.Ma251</t>
  </si>
  <si>
    <t>The Annunciation Rc Infant School.3500.SEN .I03.Ma25</t>
  </si>
  <si>
    <t>3501.EHCP.I03.Ma251</t>
  </si>
  <si>
    <t>Our Lady of Lourdes Rc School.3501.EHCP.I03.Ma25</t>
  </si>
  <si>
    <t>3501.SEN .I03.Ma251</t>
  </si>
  <si>
    <t>Our Lady of Lourdes Rc School.3501.SEN .I03.Ma25</t>
  </si>
  <si>
    <t>3502.EHCP.I03.Ma251</t>
  </si>
  <si>
    <t>St Agness Rc School.3502.EHCP.I03.Ma25</t>
  </si>
  <si>
    <t>3504.EHCP.I03.Ma251</t>
  </si>
  <si>
    <t>St Catherine's Rc School.3504.EHCP.I03.Ma25</t>
  </si>
  <si>
    <t>3504.SEN .I03.Ma251</t>
  </si>
  <si>
    <t>St Catherine's Rc School.3504.SEN .I03.Ma25</t>
  </si>
  <si>
    <t>3506.SEN .I03.Ma251</t>
  </si>
  <si>
    <t>St Vincent's Rc School.3506.SEN .I03.Ma25</t>
  </si>
  <si>
    <t>3506.EHCP.I03.Ma251</t>
  </si>
  <si>
    <t>St Vincent's Rc School.3506.EHCP.I03.Ma25</t>
  </si>
  <si>
    <t>3507.EHCP.I03.Ma251</t>
  </si>
  <si>
    <t>St Theresa's Rc School.3507.EHCP.I03.Ma25</t>
  </si>
  <si>
    <t>3509.EHCP.I03.Ma251</t>
  </si>
  <si>
    <t>St Joseph's Catholic Primary School.3509.EHCP.I03.Ma25</t>
  </si>
  <si>
    <t>3509.SEN .I03.Ma251</t>
  </si>
  <si>
    <t>St Joseph's Catholic Primary School.3509.SEN .I03.Ma25</t>
  </si>
  <si>
    <t>3510.EHCP.I03.Ma251</t>
  </si>
  <si>
    <t>Sacred Heart Rc School.3510.EHCP.I03.Ma25</t>
  </si>
  <si>
    <t>3511.EHCP.I03.Ma251</t>
  </si>
  <si>
    <t>Blessed Dominic Rc School.3511.EHCP.I03.Ma25</t>
  </si>
  <si>
    <t>3511.SEN .I03.Ma251</t>
  </si>
  <si>
    <t>Blessed Dominic Rc School.3511.SEN .I03.Ma25</t>
  </si>
  <si>
    <t>3512.SEN .I03.Ma251</t>
  </si>
  <si>
    <t>Rosh Pinah School.3512.SEN .I03.Ma25</t>
  </si>
  <si>
    <t>3512.EHCP.I03.Ma251</t>
  </si>
  <si>
    <t>Rosh Pinah School.3512.EHCP.I03.Ma25</t>
  </si>
  <si>
    <t>3513.EHCP.I03.Ma251</t>
  </si>
  <si>
    <t>Menorah Primary School.3513.EHCP.I03.Ma25</t>
  </si>
  <si>
    <t>3514.EHCP.I03.Ma251</t>
  </si>
  <si>
    <t>The Annunciation Rc Junior School.3514.EHCP.I03.Ma25</t>
  </si>
  <si>
    <t>3515.EHCP.I03.Ma251</t>
  </si>
  <si>
    <t>Independent Jewish Day School.3515.EHCP.I03.Ma25</t>
  </si>
  <si>
    <t>3516.EHCP.I03.Ma251</t>
  </si>
  <si>
    <t>Hasmonean Primary School.3516.EHCP.I03.Ma25</t>
  </si>
  <si>
    <t>3518.SEN .I03.Ma251</t>
  </si>
  <si>
    <t>Woodcroft School.3518.SEN .I03.Ma25</t>
  </si>
  <si>
    <t>3518.EHCP.I03.Ma251</t>
  </si>
  <si>
    <t>Woodcroft School.3518.EHCP.I03.Ma25</t>
  </si>
  <si>
    <t>3519.EHCP.I03.Ma251</t>
  </si>
  <si>
    <t>Broadfields Academy.3519.EHCP.I03.Ma25</t>
  </si>
  <si>
    <t>3519.SEN .I03.Ma251</t>
  </si>
  <si>
    <t>Broadfields Academy.3519.SEN .I03.Ma25</t>
  </si>
  <si>
    <t>3519.ARPs.I03.Ma251</t>
  </si>
  <si>
    <t>Broadfields Academy.3519.ARPs.I03.Ma25</t>
  </si>
  <si>
    <t>3520.EHCP.I03.Ma251</t>
  </si>
  <si>
    <t>Akiva School.3520.EHCP.I03.Ma25</t>
  </si>
  <si>
    <t>3521.EHCP.I03.Ma251</t>
  </si>
  <si>
    <t>St Marys and St Johns Ce School.3521.EHCP.I03.Ma25</t>
  </si>
  <si>
    <t>3521.SEN .I03.Ma251</t>
  </si>
  <si>
    <t>St Marys and St Johns Ce School.3521.SEN .I03.Ma25</t>
  </si>
  <si>
    <t>3522.ARPs.I03.Ma251</t>
  </si>
  <si>
    <t>Claremont Primary School.3522.ARPs.I03.Ma25</t>
  </si>
  <si>
    <t>3522.EHCP.I03.Ma251</t>
  </si>
  <si>
    <t>Claremont Primary School.3522.EHCP.I03.Ma25</t>
  </si>
  <si>
    <t>3523.SEN .I03.Ma251</t>
  </si>
  <si>
    <t>Martin Primary School.3523.SEN .I03.Ma25</t>
  </si>
  <si>
    <t>3523.EHCP.I03.Ma251</t>
  </si>
  <si>
    <t>Martin Primary School.3523.EHCP.I03.Ma25</t>
  </si>
  <si>
    <t>3524.EHCP.I03.Ma251</t>
  </si>
  <si>
    <t>Beit Shvidler Primary School.3524.EHCP.I03.Ma25</t>
  </si>
  <si>
    <t>4000.EHCPS.I03.Ma251</t>
  </si>
  <si>
    <t>St Andrew The Apostle.4000.EHCPS.I03.Ma25</t>
  </si>
  <si>
    <t>4001.EHCPS.I03.Ma251</t>
  </si>
  <si>
    <t>Archer Academy.4001.EHCPS.I03.Ma25</t>
  </si>
  <si>
    <t>4003.ARPs.I03.Ma251</t>
  </si>
  <si>
    <t>Friern Barnet School.4003.ARPs.I03.Ma25</t>
  </si>
  <si>
    <t>4003.EHCPS.I03.Ma251</t>
  </si>
  <si>
    <t>Friern Barnet School.4003.EHCPS.I03.Ma25</t>
  </si>
  <si>
    <t>4004.EHCPS.I03.Ma251</t>
  </si>
  <si>
    <t>Menorah High School For Girls.4004.EHCPS.I03.Ma25</t>
  </si>
  <si>
    <t>4010.EHCPS.I03.Ma251</t>
  </si>
  <si>
    <t>Totteridge Academy.4010.EHCPS.I03.Ma25</t>
  </si>
  <si>
    <t>4011.EHCPS.I03.Ma251</t>
  </si>
  <si>
    <t>Saracens High School.4011.EHCPS.I03.Ma25</t>
  </si>
  <si>
    <t>4012.ARPs.I03.Ma251</t>
  </si>
  <si>
    <t>Whitefield School Academy Trust Co.4012.ARPs.I03.Ma25</t>
  </si>
  <si>
    <t>4012.EHCPS.I03.Ma251</t>
  </si>
  <si>
    <t>Whitefield School Academy Trust Co.4012.EHCPS.I03.Ma25</t>
  </si>
  <si>
    <t>4013.EHCPS.I03.Ma251</t>
  </si>
  <si>
    <t>Ark Pioneer Academy.4013.EHCPS.I03.Ma25</t>
  </si>
  <si>
    <t>4208.EHCPS.I03.Ma251</t>
  </si>
  <si>
    <t>Queen Elizabeth's Girls Academy.4208.EHCPS.I03.Ma25</t>
  </si>
  <si>
    <t>4210.EHCPS.I03.Ma251</t>
  </si>
  <si>
    <t>Copthall School (Academy).4210.EHCPS.I03.Ma25</t>
  </si>
  <si>
    <t>4211.EHCPS.I03.Ma251</t>
  </si>
  <si>
    <t>Christ's College Finchley Academy.4211.EHCPS.I03.Ma25</t>
  </si>
  <si>
    <t>4212.EHCPS.I03.Ma251</t>
  </si>
  <si>
    <t>East Barnet School.4212.EHCPS.I03.Ma25</t>
  </si>
  <si>
    <t>4215.EHCPS.I03.Ma251</t>
  </si>
  <si>
    <t>The Compton School.4215.EHCPS.I03.Ma25</t>
  </si>
  <si>
    <t>5201.EHCP.I03.Ma251</t>
  </si>
  <si>
    <t>Osidge School.5201.EHCP.I03.Ma25</t>
  </si>
  <si>
    <t>5400.ARPs.I03.Ma251</t>
  </si>
  <si>
    <t>Hendon School (Academy).5400.ARPs.I03.Ma25</t>
  </si>
  <si>
    <t>5400.EHCPS.I03.Ma251</t>
  </si>
  <si>
    <t>Hendon School (Academy).5400.EHCPS.I03.Ma25</t>
  </si>
  <si>
    <t>5401.EHCPS.I03.Ma251</t>
  </si>
  <si>
    <t>Queen Elizabeth's School (Boys).5401.EHCPS.I03.Ma25</t>
  </si>
  <si>
    <t>5402.EHCPS.I03.Ma251</t>
  </si>
  <si>
    <t>Mill Hill County High School.5402.EHCPS.I03.Ma25</t>
  </si>
  <si>
    <t>5404.EHCPS.I03.Ma251</t>
  </si>
  <si>
    <t>St Michael's Catholic Grammar School.5404.EHCPS.I03.Ma25</t>
  </si>
  <si>
    <t>5405.EHCPS.I03.Ma251</t>
  </si>
  <si>
    <t>Finchley Catholic High School.5405.EHCPS.I03.Ma25</t>
  </si>
  <si>
    <t>5406.EHCPS.I03.Ma251</t>
  </si>
  <si>
    <t>Ashmole Academy.5406.EHCPS.I03.Ma25</t>
  </si>
  <si>
    <t>5407.EHCPS.I03.Ma251</t>
  </si>
  <si>
    <t>St James' Catholic High School.5407.EHCPS.I03.Ma25</t>
  </si>
  <si>
    <t>5408.EHCPS.I03.Ma251</t>
  </si>
  <si>
    <t>Bishop Douglass Catholic School Academy.5408.EHCPS.I03.Ma25</t>
  </si>
  <si>
    <t>5409.EHCPS.I03.Ma251</t>
  </si>
  <si>
    <t>Hasmonean High School.5409.EHCPS.I03.Ma25</t>
  </si>
  <si>
    <t>5427.ARPs.I03.Ma251</t>
  </si>
  <si>
    <t>Jcoss.5427.ARPs.I03.Ma25</t>
  </si>
  <si>
    <t>5427.EHCPS.I03.Ma251</t>
  </si>
  <si>
    <t>Jcoss.5427.EHCPS.I03.Ma25</t>
  </si>
  <si>
    <t>5948.EHCP.I03.Ma251</t>
  </si>
  <si>
    <t>Mathilda Marks-Kennedy School.5948.EHCP.I03.Ma25</t>
  </si>
  <si>
    <t>5949.EHCP.I03.Ma251</t>
  </si>
  <si>
    <t>Menorah Foundation School.5949.EHCP.I03.Ma25</t>
  </si>
  <si>
    <t>5950.Spec.I03.Ma251</t>
  </si>
  <si>
    <t>Oak Hill School.5950.Spec.I03.Ma25</t>
  </si>
  <si>
    <t>6085.Spec.I03.Ma251</t>
  </si>
  <si>
    <t>Kisharon Day School.6085.Spec.I03.Ma25</t>
  </si>
  <si>
    <t>6905.EHCP.I03.Ma251</t>
  </si>
  <si>
    <t>London Academy.6905.EHCP.I03.Ma25</t>
  </si>
  <si>
    <t>6906.EHCP.I03.Ma251</t>
  </si>
  <si>
    <t>Wren Academy.6906.EHCP.I03.Ma25</t>
  </si>
  <si>
    <t>7000.Spec.I03.Ma251</t>
  </si>
  <si>
    <t>Oak Lodge School Academy.7000.Spec.I03.Ma25</t>
  </si>
  <si>
    <t>7002.Spec.I03.Ma251</t>
  </si>
  <si>
    <t>Barnet Special Education Trust.7002.Spec.I03.Ma25</t>
  </si>
  <si>
    <t>7005.Spec.I03.Ma251</t>
  </si>
  <si>
    <t>Northway School.7005.Spec.I03.Ma25</t>
  </si>
  <si>
    <t>7009.Spec.I03.Ma251</t>
  </si>
  <si>
    <t>Oakleigh School.7009.Spec.I03.Ma25</t>
  </si>
  <si>
    <t>7010.Spec.I03.Ma251</t>
  </si>
  <si>
    <t>Mapledown School.7010.Spec.I03.Ma25</t>
  </si>
  <si>
    <t>Summer 25 Funding Figures (update with new submission)</t>
  </si>
  <si>
    <t>EYBG2425</t>
  </si>
  <si>
    <t>As at June 2025</t>
  </si>
  <si>
    <t>0</t>
  </si>
  <si>
    <t>FY 24/25 Under Recovery (Deduction)</t>
  </si>
  <si>
    <t>5404.CashAdvDed.01</t>
  </si>
  <si>
    <t>2023.CashAdvDed.I01</t>
  </si>
  <si>
    <t>A1.D10163.661225.99999.9999999.1000000</t>
  </si>
  <si>
    <t>June Salary Deduction</t>
  </si>
  <si>
    <t>June Salary</t>
  </si>
  <si>
    <t>June Net Payment (after June Deduction)</t>
  </si>
  <si>
    <t>Payment Type</t>
  </si>
  <si>
    <t>April Net Payment (after April Deduction)</t>
  </si>
  <si>
    <t>Trade Union Duties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</si>
</sst>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dd\-mmm\-yyyy"/>
    <numFmt numFmtId="170" formatCode="#,##0.00;[Red]\(#,##0.00\)"/>
    <numFmt numFmtId="171" formatCode="_-&quot;£&quot;* #,##0_-;\-&quot;£&quot;* #,##0_-;_-&quot;£&quot;* &quot;-&quot;??_-;_-@_-"/>
    <numFmt numFmtId="172" formatCode="_-[$£-809]* #,##0.00_-;\-[$£-809]* #,##0.00_-;_-[$£-809]* &quot;-&quot;??_-;_-@_-"/>
    <numFmt numFmtId="173" formatCode="#,##0.00_ ;[Red]\-#,##0.00\ "/>
    <numFmt numFmtId="174" formatCode="#,##0.0;[Red]\-#,##0.0"/>
  </numFmts>
  <fonts count="43"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b/>
      <u/>
      <sz val="11"/>
      <color theme="1"/>
      <name val="Aptos Narrow"/>
      <family val="2"/>
      <scheme val="minor"/>
    </font>
    <font>
      <b/>
      <sz val="11"/>
      <color rgb="FFFF0000"/>
      <name val="Aptos Narrow"/>
      <family val="2"/>
      <scheme val="minor"/>
    </font>
    <font>
      <b/>
      <i/>
      <u/>
      <sz val="11"/>
      <color theme="1"/>
      <name val="Aptos Narrow"/>
      <family val="2"/>
      <scheme val="minor"/>
    </font>
    <font>
      <b/>
      <u val="singleAccounting"/>
      <sz val="11"/>
      <color indexed="8"/>
      <name val="Aptos Narrow"/>
      <family val="2"/>
      <scheme val="minor"/>
    </font>
  </fonts>
  <fills count="46">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rgb="FF0070C0"/>
        <bgColor indexed="64"/>
      </patternFill>
    </fill>
    <fill>
      <patternFill patternType="solid">
        <fgColor rgb="FF29FFF5"/>
        <bgColor indexed="64"/>
      </patternFill>
    </fill>
    <fill>
      <patternFill patternType="solid">
        <fgColor rgb="FF92D05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thin">
        <color theme="0"/>
      </left>
      <right/>
      <top/>
      <bottom/>
      <diagonal/>
    </border>
    <border>
      <left style="thin">
        <color indexed="64"/>
      </left>
      <right/>
      <top/>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29" borderId="13"/>
    <xf numFmtId="0" fontId="14" fillId="0" borderId="0"/>
    <xf numFmtId="0" fontId="32" fillId="0" borderId="0"/>
    <xf numFmtId="0" fontId="1" fillId="0" borderId="0"/>
    <xf numFmtId="0" fontId="37" fillId="0" borderId="0" applyNumberFormat="0" applyFill="0" applyBorder="0" applyAlignment="0" applyProtection="0"/>
    <xf numFmtId="43" fontId="1" fillId="0" borderId="0" applyFont="0" applyFill="0" applyBorder="0" applyAlignment="0" applyProtection="0"/>
  </cellStyleXfs>
  <cellXfs count="573">
    <xf numFmtId="0" fontId="0" fillId="0" borderId="0" xfId="0"/>
    <xf numFmtId="0" fontId="2" fillId="0" borderId="0" xfId="0" applyFont="1"/>
    <xf numFmtId="0" fontId="3" fillId="0" borderId="0" xfId="0" applyFont="1"/>
    <xf numFmtId="0" fontId="0" fillId="0" borderId="0" xfId="0" applyAlignment="1">
      <alignment horizontal="center"/>
    </xf>
    <xf numFmtId="0" fontId="0" fillId="3" borderId="0" xfId="0" applyFill="1"/>
    <xf numFmtId="43" fontId="0" fillId="0" borderId="0" xfId="0" applyNumberFormat="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2" borderId="10" xfId="0" applyFont="1" applyFill="1" applyBorder="1" applyAlignment="1">
      <alignment horizontal="left" wrapText="1"/>
    </xf>
    <xf numFmtId="0" fontId="5" fillId="12" borderId="17" xfId="0" applyFont="1" applyFill="1" applyBorder="1" applyAlignment="1">
      <alignment horizontal="left" wrapText="1"/>
    </xf>
    <xf numFmtId="0" fontId="5" fillId="12" borderId="16" xfId="0" applyFont="1" applyFill="1" applyBorder="1" applyAlignment="1">
      <alignment horizontal="left" wrapText="1"/>
    </xf>
    <xf numFmtId="3" fontId="5" fillId="12" borderId="9" xfId="0" applyNumberFormat="1" applyFont="1" applyFill="1" applyBorder="1" applyAlignment="1">
      <alignment horizontal="right" wrapText="1"/>
    </xf>
    <xf numFmtId="167" fontId="5" fillId="12"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4" borderId="9" xfId="8" applyNumberFormat="1" applyFont="1" applyFill="1" applyBorder="1" applyAlignment="1" applyProtection="1">
      <alignment vertical="center"/>
      <protection locked="0"/>
    </xf>
    <xf numFmtId="168" fontId="4" fillId="14" borderId="9" xfId="8" applyNumberFormat="1" applyFont="1" applyFill="1" applyBorder="1" applyProtection="1">
      <protection locked="0"/>
    </xf>
    <xf numFmtId="168" fontId="4" fillId="15" borderId="9" xfId="8" applyNumberFormat="1" applyFont="1" applyFill="1" applyBorder="1" applyAlignment="1" applyProtection="1">
      <alignment vertical="center"/>
      <protection locked="0"/>
    </xf>
    <xf numFmtId="168" fontId="2" fillId="16" borderId="0" xfId="1" applyNumberFormat="1" applyFont="1" applyFill="1"/>
    <xf numFmtId="1" fontId="4" fillId="7" borderId="9" xfId="0" applyNumberFormat="1" applyFont="1" applyFill="1" applyBorder="1" applyAlignment="1">
      <alignment horizontal="lef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 fontId="4" fillId="17" borderId="9" xfId="0" applyNumberFormat="1" applyFont="1" applyFill="1" applyBorder="1" applyAlignment="1">
      <alignment horizontal="left"/>
    </xf>
    <xf numFmtId="0" fontId="4" fillId="17" borderId="9" xfId="0" applyFont="1" applyFill="1" applyBorder="1" applyAlignment="1">
      <alignment horizontal="left"/>
    </xf>
    <xf numFmtId="168" fontId="4" fillId="17" borderId="0" xfId="6" applyNumberFormat="1" applyFont="1" applyFill="1" applyBorder="1" applyAlignment="1" applyProtection="1">
      <alignment horizontal="right"/>
    </xf>
    <xf numFmtId="0" fontId="4" fillId="17" borderId="0" xfId="6" applyNumberFormat="1" applyFont="1" applyFill="1" applyBorder="1" applyAlignment="1" applyProtection="1">
      <alignment horizontal="right"/>
    </xf>
    <xf numFmtId="168" fontId="0" fillId="17" borderId="0" xfId="0" applyNumberFormat="1" applyFill="1"/>
    <xf numFmtId="168" fontId="0" fillId="18" borderId="0" xfId="0" applyNumberFormat="1" applyFill="1"/>
    <xf numFmtId="168" fontId="2" fillId="18"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0" fontId="5" fillId="17" borderId="10" xfId="0" applyFont="1" applyFill="1" applyBorder="1" applyAlignment="1">
      <alignment horizontal="left" wrapText="1"/>
    </xf>
    <xf numFmtId="0" fontId="5" fillId="17" borderId="17" xfId="0" applyFont="1" applyFill="1" applyBorder="1" applyAlignment="1">
      <alignment horizontal="left" wrapText="1"/>
    </xf>
    <xf numFmtId="0" fontId="5" fillId="17" borderId="16" xfId="0" applyFont="1" applyFill="1" applyBorder="1" applyAlignment="1">
      <alignment horizontal="left" wrapText="1"/>
    </xf>
    <xf numFmtId="3" fontId="5" fillId="17" borderId="9" xfId="0" applyNumberFormat="1" applyFont="1" applyFill="1" applyBorder="1" applyAlignment="1">
      <alignment horizontal="right" wrapText="1"/>
    </xf>
    <xf numFmtId="167" fontId="5" fillId="17" borderId="9" xfId="0" applyNumberFormat="1" applyFont="1" applyFill="1" applyBorder="1" applyAlignment="1">
      <alignment horizontal="right" wrapText="1"/>
    </xf>
    <xf numFmtId="167" fontId="5" fillId="17" borderId="0" xfId="0" applyNumberFormat="1" applyFont="1" applyFill="1" applyAlignment="1">
      <alignment horizontal="right" wrapText="1"/>
    </xf>
    <xf numFmtId="0" fontId="5" fillId="17" borderId="0" xfId="0" applyFont="1" applyFill="1" applyAlignment="1">
      <alignment horizontal="right" wrapText="1"/>
    </xf>
    <xf numFmtId="168" fontId="4" fillId="17" borderId="0" xfId="8" applyNumberFormat="1" applyFont="1" applyFill="1" applyAlignment="1" applyProtection="1">
      <alignment vertical="center"/>
      <protection locked="0"/>
    </xf>
    <xf numFmtId="168" fontId="4" fillId="17" borderId="0" xfId="8" applyNumberFormat="1" applyFont="1" applyFill="1" applyProtection="1">
      <protection locked="0"/>
    </xf>
    <xf numFmtId="168" fontId="4" fillId="19" borderId="0" xfId="8" applyNumberFormat="1" applyFont="1" applyFill="1" applyAlignment="1" applyProtection="1">
      <alignment vertical="center"/>
      <protection locked="0"/>
    </xf>
    <xf numFmtId="0" fontId="0" fillId="17" borderId="0" xfId="0" applyFill="1"/>
    <xf numFmtId="168" fontId="2" fillId="17" borderId="0" xfId="1" applyNumberFormat="1" applyFont="1" applyFill="1"/>
    <xf numFmtId="0" fontId="14" fillId="0" borderId="0" xfId="9"/>
    <xf numFmtId="43" fontId="15" fillId="20" borderId="10" xfId="9" applyNumberFormat="1" applyFont="1" applyFill="1" applyBorder="1"/>
    <xf numFmtId="0" fontId="15" fillId="20"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7" borderId="9" xfId="9" applyFont="1" applyFill="1" applyBorder="1" applyAlignment="1">
      <alignment horizontal="center"/>
    </xf>
    <xf numFmtId="43" fontId="15" fillId="17" borderId="10" xfId="9" applyNumberFormat="1" applyFont="1" applyFill="1" applyBorder="1"/>
    <xf numFmtId="0" fontId="11" fillId="0" borderId="0" xfId="4" applyFill="1"/>
    <xf numFmtId="4" fontId="15" fillId="21" borderId="9" xfId="9" applyNumberFormat="1" applyFont="1" applyFill="1" applyBorder="1"/>
    <xf numFmtId="43" fontId="15" fillId="22" borderId="10" xfId="9" applyNumberFormat="1" applyFont="1" applyFill="1" applyBorder="1"/>
    <xf numFmtId="43" fontId="15" fillId="20" borderId="16" xfId="9" applyNumberFormat="1" applyFont="1" applyFill="1" applyBorder="1" applyAlignment="1">
      <alignment horizontal="center"/>
    </xf>
    <xf numFmtId="43" fontId="15" fillId="20" borderId="17" xfId="9" applyNumberFormat="1" applyFont="1" applyFill="1" applyBorder="1" applyAlignment="1">
      <alignment horizontal="center"/>
    </xf>
    <xf numFmtId="43" fontId="15" fillId="22" borderId="16" xfId="9" applyNumberFormat="1" applyFont="1" applyFill="1" applyBorder="1" applyAlignment="1">
      <alignment horizontal="center"/>
    </xf>
    <xf numFmtId="43" fontId="15" fillId="22"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3" borderId="9" xfId="3" applyFont="1" applyFill="1" applyBorder="1"/>
    <xf numFmtId="43" fontId="15" fillId="22"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4" borderId="0" xfId="0" applyFont="1" applyFill="1" applyAlignment="1">
      <alignment vertical="center" wrapText="1"/>
    </xf>
    <xf numFmtId="0" fontId="16" fillId="24" borderId="19" xfId="0" applyFont="1" applyFill="1" applyBorder="1" applyAlignment="1">
      <alignment vertical="center" wrapText="1"/>
    </xf>
    <xf numFmtId="44" fontId="16" fillId="24" borderId="0" xfId="3" applyFont="1" applyFill="1" applyAlignment="1">
      <alignment vertical="center" wrapText="1"/>
    </xf>
    <xf numFmtId="43" fontId="15" fillId="25" borderId="20" xfId="1" applyFont="1" applyFill="1" applyBorder="1" applyAlignment="1">
      <alignment vertical="center" wrapText="1"/>
    </xf>
    <xf numFmtId="0" fontId="15" fillId="25" borderId="20" xfId="0" applyFont="1" applyFill="1" applyBorder="1" applyAlignment="1">
      <alignment vertical="center" wrapText="1"/>
    </xf>
    <xf numFmtId="0" fontId="0" fillId="26"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8" fontId="2" fillId="0" borderId="21" xfId="0" applyNumberFormat="1" applyFont="1" applyBorder="1"/>
    <xf numFmtId="0" fontId="16" fillId="24" borderId="22" xfId="0" applyFont="1" applyFill="1" applyBorder="1" applyAlignment="1">
      <alignment horizontal="center" vertical="center" wrapText="1"/>
    </xf>
    <xf numFmtId="0" fontId="0" fillId="0" borderId="0" xfId="0" applyAlignment="1">
      <alignment vertical="center" wrapText="1"/>
    </xf>
    <xf numFmtId="0" fontId="0" fillId="21" borderId="0" xfId="0"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1" borderId="0" xfId="3" applyFont="1" applyFill="1"/>
    <xf numFmtId="0" fontId="6" fillId="4" borderId="13" xfId="10"/>
    <xf numFmtId="0" fontId="6" fillId="4" borderId="13" xfId="2">
      <alignment horizontal="left" wrapText="1"/>
    </xf>
    <xf numFmtId="49" fontId="0" fillId="0" borderId="0" xfId="0" applyNumberFormat="1"/>
    <xf numFmtId="0" fontId="0" fillId="27" borderId="0" xfId="0" applyFill="1"/>
    <xf numFmtId="0" fontId="16" fillId="24" borderId="0" xfId="0" applyFont="1" applyFill="1" applyAlignment="1">
      <alignment horizontal="center" vertical="center" wrapText="1"/>
    </xf>
    <xf numFmtId="0" fontId="15" fillId="26" borderId="21" xfId="0" applyFont="1" applyFill="1" applyBorder="1" applyAlignment="1">
      <alignment vertical="center" wrapText="1"/>
    </xf>
    <xf numFmtId="0" fontId="15" fillId="25" borderId="21" xfId="0" applyFont="1" applyFill="1" applyBorder="1" applyAlignment="1">
      <alignment vertical="center" wrapText="1"/>
    </xf>
    <xf numFmtId="0" fontId="2" fillId="0" borderId="0" xfId="0" applyFont="1" applyAlignment="1">
      <alignment horizontal="center" wrapText="1"/>
    </xf>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0" fontId="5" fillId="4" borderId="50" xfId="2" applyFont="1" applyBorder="1">
      <alignment horizontal="left" wrapText="1"/>
    </xf>
    <xf numFmtId="0" fontId="0" fillId="0" borderId="51" xfId="0" applyBorder="1"/>
    <xf numFmtId="0" fontId="0" fillId="0" borderId="52" xfId="0" applyBorder="1"/>
    <xf numFmtId="49" fontId="16" fillId="24" borderId="19" xfId="0" applyNumberFormat="1" applyFont="1" applyFill="1" applyBorder="1" applyAlignment="1">
      <alignment vertical="center" wrapText="1"/>
    </xf>
    <xf numFmtId="49" fontId="16" fillId="24"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0" fontId="15" fillId="20" borderId="11" xfId="9" applyFont="1" applyFill="1" applyBorder="1" applyAlignment="1">
      <alignment horizontal="center"/>
    </xf>
    <xf numFmtId="0" fontId="15" fillId="22" borderId="11" xfId="9" applyFont="1" applyFill="1" applyBorder="1" applyAlignment="1">
      <alignment horizontal="center"/>
    </xf>
    <xf numFmtId="169" fontId="15" fillId="30" borderId="0" xfId="0" applyNumberFormat="1" applyFont="1" applyFill="1" applyAlignment="1">
      <alignment horizontal="center" vertical="center" wrapText="1"/>
    </xf>
    <xf numFmtId="0" fontId="19" fillId="31" borderId="0" xfId="0" applyFont="1" applyFill="1" applyAlignment="1">
      <alignment wrapText="1"/>
    </xf>
    <xf numFmtId="0" fontId="19" fillId="32"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0" fontId="15" fillId="17" borderId="10" xfId="9" applyFont="1" applyFill="1" applyBorder="1" applyAlignment="1">
      <alignment horizontal="center"/>
    </xf>
    <xf numFmtId="4" fontId="14" fillId="21" borderId="9" xfId="9" applyNumberFormat="1" applyFill="1" applyBorder="1"/>
    <xf numFmtId="44" fontId="14" fillId="23" borderId="9" xfId="3" applyFont="1" applyFill="1" applyBorder="1"/>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4" borderId="0" xfId="0" applyFont="1" applyFill="1" applyProtection="1">
      <protection hidden="1"/>
    </xf>
    <xf numFmtId="0" fontId="21" fillId="34" borderId="5" xfId="0" applyFont="1" applyFill="1" applyBorder="1" applyProtection="1">
      <protection hidden="1"/>
    </xf>
    <xf numFmtId="0" fontId="21" fillId="34" borderId="7" xfId="0" applyFont="1" applyFill="1" applyBorder="1" applyProtection="1">
      <protection hidden="1"/>
    </xf>
    <xf numFmtId="0" fontId="22" fillId="0" borderId="0" xfId="0" applyFont="1" applyProtection="1">
      <protection hidden="1"/>
    </xf>
    <xf numFmtId="0" fontId="21" fillId="34" borderId="2" xfId="0" applyFont="1" applyFill="1" applyBorder="1" applyProtection="1">
      <protection hidden="1"/>
    </xf>
    <xf numFmtId="164" fontId="21" fillId="34" borderId="2" xfId="1" applyNumberFormat="1" applyFont="1" applyFill="1" applyBorder="1" applyProtection="1">
      <protection hidden="1"/>
    </xf>
    <xf numFmtId="164" fontId="21" fillId="34" borderId="2" xfId="0" applyNumberFormat="1" applyFont="1" applyFill="1" applyBorder="1" applyAlignment="1" applyProtection="1">
      <alignment horizontal="center"/>
      <protection hidden="1"/>
    </xf>
    <xf numFmtId="0" fontId="21" fillId="34" borderId="2" xfId="0" applyFont="1" applyFill="1" applyBorder="1" applyAlignment="1" applyProtection="1">
      <alignment horizontal="center"/>
      <protection hidden="1"/>
    </xf>
    <xf numFmtId="0" fontId="21" fillId="34"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0" fontId="21" fillId="0" borderId="58" xfId="1" applyNumberFormat="1" applyFont="1" applyBorder="1" applyAlignment="1" applyProtection="1">
      <alignment horizontal="right"/>
      <protection hidden="1"/>
    </xf>
    <xf numFmtId="170" fontId="21" fillId="0" borderId="33" xfId="1" applyNumberFormat="1" applyFont="1" applyFill="1" applyBorder="1" applyAlignment="1" applyProtection="1">
      <alignment horizontal="right"/>
      <protection hidden="1"/>
    </xf>
    <xf numFmtId="170" fontId="21" fillId="0" borderId="33" xfId="1" applyNumberFormat="1" applyFont="1" applyBorder="1" applyAlignment="1" applyProtection="1">
      <alignment horizontal="right"/>
      <protection hidden="1"/>
    </xf>
    <xf numFmtId="170"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0" fontId="21" fillId="0" borderId="60" xfId="1" applyNumberFormat="1" applyFont="1" applyBorder="1" applyAlignment="1" applyProtection="1">
      <alignment horizontal="right"/>
      <protection hidden="1"/>
    </xf>
    <xf numFmtId="170" fontId="21" fillId="0" borderId="36" xfId="1" applyNumberFormat="1" applyFont="1" applyFill="1" applyBorder="1" applyAlignment="1" applyProtection="1">
      <alignment horizontal="right"/>
      <protection hidden="1"/>
    </xf>
    <xf numFmtId="170" fontId="21" fillId="0" borderId="36" xfId="1" applyNumberFormat="1" applyFont="1" applyBorder="1" applyAlignment="1" applyProtection="1">
      <alignment horizontal="right"/>
      <protection hidden="1"/>
    </xf>
    <xf numFmtId="170"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0" fontId="22" fillId="5" borderId="10" xfId="1" applyNumberFormat="1" applyFont="1" applyFill="1" applyBorder="1" applyAlignment="1" applyProtection="1">
      <alignment horizontal="right"/>
      <protection hidden="1"/>
    </xf>
    <xf numFmtId="170" fontId="22" fillId="5" borderId="17" xfId="1" applyNumberFormat="1" applyFont="1" applyFill="1" applyBorder="1" applyAlignment="1" applyProtection="1">
      <alignment horizontal="right"/>
      <protection hidden="1"/>
    </xf>
    <xf numFmtId="170"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0"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0" fontId="22" fillId="5" borderId="15" xfId="1" applyNumberFormat="1" applyFont="1" applyFill="1" applyBorder="1" applyAlignment="1" applyProtection="1">
      <alignment horizontal="right"/>
      <protection hidden="1"/>
    </xf>
    <xf numFmtId="170"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4"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4" borderId="2" xfId="0" applyFont="1" applyFill="1" applyBorder="1" applyProtection="1">
      <protection hidden="1"/>
    </xf>
    <xf numFmtId="0" fontId="24" fillId="34" borderId="2" xfId="0" applyFont="1" applyFill="1" applyBorder="1" applyProtection="1">
      <protection hidden="1"/>
    </xf>
    <xf numFmtId="0" fontId="25" fillId="34" borderId="2" xfId="0" applyFont="1" applyFill="1" applyBorder="1" applyProtection="1">
      <protection hidden="1"/>
    </xf>
    <xf numFmtId="0" fontId="24" fillId="34"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4" borderId="0" xfId="0" applyFont="1" applyFill="1" applyProtection="1">
      <protection hidden="1"/>
    </xf>
    <xf numFmtId="0" fontId="24" fillId="34" borderId="0" xfId="0" applyFont="1" applyFill="1" applyProtection="1">
      <protection hidden="1"/>
    </xf>
    <xf numFmtId="0" fontId="24" fillId="34" borderId="5" xfId="0" applyFont="1" applyFill="1" applyBorder="1" applyProtection="1">
      <protection hidden="1"/>
    </xf>
    <xf numFmtId="0" fontId="23" fillId="34" borderId="0" xfId="0" applyFont="1" applyFill="1" applyAlignment="1" applyProtection="1">
      <alignment horizontal="right"/>
      <protection hidden="1"/>
    </xf>
    <xf numFmtId="0" fontId="23" fillId="34"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4" borderId="0" xfId="0" applyFont="1" applyFill="1" applyProtection="1">
      <protection hidden="1"/>
    </xf>
    <xf numFmtId="0" fontId="27" fillId="34" borderId="7" xfId="0" applyFont="1" applyFill="1" applyBorder="1" applyProtection="1">
      <protection hidden="1"/>
    </xf>
    <xf numFmtId="0" fontId="26" fillId="34" borderId="7" xfId="0" applyFont="1" applyFill="1" applyBorder="1" applyProtection="1">
      <protection hidden="1"/>
    </xf>
    <xf numFmtId="0" fontId="23" fillId="34" borderId="7" xfId="0" applyFont="1" applyFill="1" applyBorder="1" applyProtection="1">
      <protection hidden="1"/>
    </xf>
    <xf numFmtId="0" fontId="24" fillId="34" borderId="7" xfId="0" applyFont="1" applyFill="1" applyBorder="1" applyProtection="1">
      <protection hidden="1"/>
    </xf>
    <xf numFmtId="0" fontId="24" fillId="34"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4"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0" fontId="22" fillId="10" borderId="15" xfId="1" applyNumberFormat="1" applyFont="1" applyFill="1" applyBorder="1" applyProtection="1">
      <protection hidden="1"/>
    </xf>
    <xf numFmtId="170" fontId="21" fillId="0" borderId="0" xfId="1" applyNumberFormat="1" applyFont="1" applyProtection="1">
      <protection hidden="1"/>
    </xf>
    <xf numFmtId="0" fontId="21" fillId="0" borderId="36" xfId="0" applyFont="1" applyBorder="1" applyProtection="1">
      <protection hidden="1"/>
    </xf>
    <xf numFmtId="170" fontId="21" fillId="0" borderId="36" xfId="1" applyNumberFormat="1" applyFont="1" applyBorder="1" applyProtection="1">
      <protection hidden="1"/>
    </xf>
    <xf numFmtId="170" fontId="22" fillId="28" borderId="36" xfId="1" applyNumberFormat="1" applyFont="1" applyFill="1" applyBorder="1" applyProtection="1">
      <protection hidden="1"/>
    </xf>
    <xf numFmtId="0" fontId="21" fillId="0" borderId="39" xfId="0" applyFont="1" applyBorder="1" applyProtection="1">
      <protection hidden="1"/>
    </xf>
    <xf numFmtId="170"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14" fillId="0" borderId="9" xfId="1" applyNumberFormat="1" applyFont="1" applyBorder="1"/>
    <xf numFmtId="170" fontId="21" fillId="33" borderId="36" xfId="1" applyNumberFormat="1" applyFont="1" applyFill="1" applyBorder="1" applyProtection="1">
      <protection locked="0"/>
    </xf>
    <xf numFmtId="170" fontId="21" fillId="33" borderId="39" xfId="1" applyNumberFormat="1" applyFont="1" applyFill="1" applyBorder="1" applyProtection="1">
      <protection locked="0"/>
    </xf>
    <xf numFmtId="0" fontId="0" fillId="0" borderId="0" xfId="0" applyAlignment="1">
      <alignment wrapText="1"/>
    </xf>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0" xfId="0" applyFont="1" applyFill="1"/>
    <xf numFmtId="0" fontId="5" fillId="35" borderId="9" xfId="2" applyFont="1" applyFill="1" applyBorder="1" applyAlignment="1">
      <alignment horizontal="center" vertical="top" wrapText="1"/>
    </xf>
    <xf numFmtId="43" fontId="5" fillId="35" borderId="9" xfId="2" applyNumberFormat="1" applyFont="1" applyFill="1" applyBorder="1" applyAlignment="1">
      <alignment horizontal="center" vertical="center" wrapText="1"/>
    </xf>
    <xf numFmtId="43" fontId="2" fillId="0" borderId="15" xfId="0" applyNumberFormat="1" applyFont="1" applyBorder="1"/>
    <xf numFmtId="43" fontId="2" fillId="26" borderId="15" xfId="0" applyNumberFormat="1" applyFont="1" applyFill="1" applyBorder="1"/>
    <xf numFmtId="43" fontId="2" fillId="36" borderId="15" xfId="0" applyNumberFormat="1" applyFont="1" applyFill="1" applyBorder="1"/>
    <xf numFmtId="43" fontId="2" fillId="16" borderId="15" xfId="0" applyNumberFormat="1" applyFont="1" applyFill="1" applyBorder="1"/>
    <xf numFmtId="43" fontId="2" fillId="0" borderId="0" xfId="0" applyNumberFormat="1" applyFont="1"/>
    <xf numFmtId="0" fontId="5" fillId="35"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4" borderId="0" xfId="0" applyFont="1" applyFill="1" applyAlignment="1">
      <alignment horizontal="center"/>
    </xf>
    <xf numFmtId="0" fontId="2" fillId="16" borderId="0" xfId="0" applyFont="1" applyFill="1" applyAlignment="1">
      <alignment horizontal="center"/>
    </xf>
    <xf numFmtId="0" fontId="0" fillId="16"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38" borderId="9" xfId="0" applyFont="1" applyFill="1" applyBorder="1"/>
    <xf numFmtId="171" fontId="0" fillId="37" borderId="9" xfId="3" applyNumberFormat="1" applyFont="1" applyFill="1" applyBorder="1"/>
    <xf numFmtId="0" fontId="30" fillId="0" borderId="0" xfId="0" applyFont="1" applyAlignment="1">
      <alignment horizontal="center"/>
    </xf>
    <xf numFmtId="0" fontId="29"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1"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2" fillId="0" borderId="0" xfId="13"/>
    <xf numFmtId="0" fontId="33" fillId="39" borderId="0" xfId="13" applyFont="1" applyFill="1"/>
    <xf numFmtId="0" fontId="33" fillId="39" borderId="62" xfId="13" applyFont="1" applyFill="1" applyBorder="1"/>
    <xf numFmtId="43" fontId="14" fillId="0" borderId="0" xfId="9" applyNumberFormat="1"/>
    <xf numFmtId="43" fontId="14" fillId="0" borderId="0" xfId="1" applyFont="1"/>
    <xf numFmtId="0" fontId="14" fillId="3" borderId="0" xfId="9" applyFill="1"/>
    <xf numFmtId="43" fontId="33" fillId="39" borderId="62" xfId="1" applyFont="1" applyFill="1" applyBorder="1"/>
    <xf numFmtId="0" fontId="16" fillId="27" borderId="22" xfId="0" applyFont="1" applyFill="1" applyBorder="1" applyAlignment="1">
      <alignment horizontal="center" vertical="center" wrapText="1"/>
    </xf>
    <xf numFmtId="43" fontId="29" fillId="0" borderId="0" xfId="0" applyNumberFormat="1" applyFont="1"/>
    <xf numFmtId="172" fontId="29" fillId="0" borderId="0" xfId="1" applyNumberFormat="1" applyFont="1"/>
    <xf numFmtId="0" fontId="30" fillId="10" borderId="0" xfId="0" applyFont="1" applyFill="1" applyAlignment="1">
      <alignment horizontal="center"/>
    </xf>
    <xf numFmtId="43" fontId="30" fillId="10" borderId="0" xfId="0" applyNumberFormat="1" applyFont="1" applyFill="1" applyAlignment="1">
      <alignment horizontal="center"/>
    </xf>
    <xf numFmtId="6" fontId="0" fillId="0" borderId="0" xfId="0" applyNumberFormat="1"/>
    <xf numFmtId="8" fontId="0" fillId="3" borderId="0" xfId="3" applyNumberFormat="1" applyFont="1" applyFill="1"/>
    <xf numFmtId="167" fontId="14" fillId="25" borderId="0" xfId="1" applyNumberFormat="1" applyFont="1" applyFill="1" applyAlignment="1">
      <alignment horizontal="center"/>
    </xf>
    <xf numFmtId="43" fontId="15" fillId="20" borderId="16" xfId="1" applyFont="1" applyFill="1" applyBorder="1" applyAlignment="1">
      <alignment horizontal="center"/>
    </xf>
    <xf numFmtId="43" fontId="15" fillId="20" borderId="10" xfId="1" applyFont="1" applyFill="1" applyBorder="1"/>
    <xf numFmtId="43" fontId="15" fillId="17" borderId="10" xfId="1" applyFont="1" applyFill="1" applyBorder="1"/>
    <xf numFmtId="43" fontId="14" fillId="0" borderId="9" xfId="1" applyFont="1" applyBorder="1"/>
    <xf numFmtId="173" fontId="14" fillId="0" borderId="0" xfId="9" applyNumberFormat="1"/>
    <xf numFmtId="173" fontId="14" fillId="0" borderId="0" xfId="1" applyNumberFormat="1" applyFont="1" applyAlignment="1">
      <alignment horizontal="center"/>
    </xf>
    <xf numFmtId="173" fontId="14" fillId="0" borderId="0" xfId="1" applyNumberFormat="1" applyFont="1"/>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0" fontId="30" fillId="5" borderId="15" xfId="0" applyFont="1" applyFill="1" applyBorder="1"/>
    <xf numFmtId="172" fontId="30" fillId="5" borderId="15" xfId="1" applyNumberFormat="1" applyFont="1" applyFill="1" applyBorder="1"/>
    <xf numFmtId="0" fontId="30" fillId="5" borderId="0" xfId="0" applyFont="1" applyFill="1" applyAlignment="1">
      <alignment horizontal="center"/>
    </xf>
    <xf numFmtId="43" fontId="30" fillId="5" borderId="0" xfId="0" applyNumberFormat="1" applyFont="1" applyFill="1" applyAlignment="1">
      <alignment horizontal="center"/>
    </xf>
    <xf numFmtId="0" fontId="30" fillId="0" borderId="0" xfId="0" applyFont="1"/>
    <xf numFmtId="0" fontId="30" fillId="5" borderId="0" xfId="0" applyFont="1" applyFill="1"/>
    <xf numFmtId="44" fontId="30" fillId="5" borderId="0" xfId="3" applyFont="1" applyFill="1"/>
    <xf numFmtId="0" fontId="15" fillId="25" borderId="0" xfId="9" applyFont="1" applyFill="1" applyAlignment="1">
      <alignment horizontal="center"/>
    </xf>
    <xf numFmtId="0" fontId="34" fillId="41" borderId="0" xfId="0" applyFont="1" applyFill="1" applyAlignment="1">
      <alignment horizontal="center"/>
    </xf>
    <xf numFmtId="0" fontId="29" fillId="0" borderId="36" xfId="0" applyFont="1" applyBorder="1" applyAlignment="1" applyProtection="1">
      <alignment wrapText="1"/>
      <protection hidden="1"/>
    </xf>
    <xf numFmtId="43" fontId="29" fillId="40" borderId="36" xfId="1" applyFont="1" applyFill="1" applyBorder="1"/>
    <xf numFmtId="43" fontId="29" fillId="0" borderId="36" xfId="1" applyFont="1" applyBorder="1"/>
    <xf numFmtId="43" fontId="29" fillId="40" borderId="36" xfId="0" applyNumberFormat="1" applyFont="1" applyFill="1" applyBorder="1"/>
    <xf numFmtId="0" fontId="29" fillId="40" borderId="36" xfId="0" applyFont="1" applyFill="1" applyBorder="1"/>
    <xf numFmtId="0" fontId="29" fillId="0" borderId="36" xfId="0" applyFont="1" applyBorder="1"/>
    <xf numFmtId="0" fontId="29" fillId="0" borderId="36" xfId="0" applyFont="1" applyBorder="1" applyProtection="1">
      <protection hidden="1"/>
    </xf>
    <xf numFmtId="43" fontId="29" fillId="0" borderId="36" xfId="1" applyFont="1" applyFill="1" applyBorder="1"/>
    <xf numFmtId="0" fontId="29" fillId="0" borderId="36" xfId="0" applyFont="1" applyBorder="1" applyAlignment="1">
      <alignment wrapText="1"/>
    </xf>
    <xf numFmtId="172" fontId="29" fillId="40" borderId="36" xfId="1" applyNumberFormat="1" applyFont="1" applyFill="1" applyBorder="1"/>
    <xf numFmtId="172" fontId="29" fillId="0" borderId="36" xfId="1" applyNumberFormat="1" applyFont="1" applyBorder="1"/>
    <xf numFmtId="43" fontId="30" fillId="42" borderId="0" xfId="0" applyNumberFormat="1" applyFont="1" applyFill="1" applyAlignment="1">
      <alignment horizontal="center"/>
    </xf>
    <xf numFmtId="43" fontId="30" fillId="0" borderId="0" xfId="0" applyNumberFormat="1" applyFont="1" applyAlignment="1">
      <alignment horizontal="center"/>
    </xf>
    <xf numFmtId="0" fontId="30" fillId="0" borderId="0" xfId="0" applyFont="1" applyAlignment="1">
      <alignment horizontal="left"/>
    </xf>
    <xf numFmtId="0" fontId="30" fillId="10" borderId="0" xfId="0" applyFont="1" applyFill="1"/>
    <xf numFmtId="164" fontId="29" fillId="0" borderId="36" xfId="1" applyNumberFormat="1" applyFont="1" applyBorder="1" applyAlignment="1" applyProtection="1">
      <protection hidden="1"/>
    </xf>
    <xf numFmtId="0" fontId="0" fillId="35" borderId="0" xfId="0" applyFill="1"/>
    <xf numFmtId="0" fontId="15" fillId="22" borderId="0" xfId="9" applyFont="1" applyFill="1" applyAlignment="1">
      <alignment horizontal="center"/>
    </xf>
    <xf numFmtId="0" fontId="14" fillId="0" borderId="0" xfId="9" applyAlignment="1">
      <alignment horizontal="center" wrapText="1"/>
    </xf>
    <xf numFmtId="173" fontId="14" fillId="25"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8" fontId="0" fillId="6" borderId="0" xfId="3" applyNumberFormat="1" applyFont="1" applyFill="1"/>
    <xf numFmtId="173" fontId="5" fillId="4" borderId="14" xfId="2" applyNumberFormat="1" applyFont="1" applyBorder="1">
      <alignment horizontal="left" wrapText="1"/>
    </xf>
    <xf numFmtId="173" fontId="2" fillId="0" borderId="0" xfId="0" applyNumberFormat="1" applyFont="1"/>
    <xf numFmtId="173" fontId="2" fillId="5" borderId="0" xfId="0" applyNumberFormat="1" applyFont="1" applyFill="1"/>
    <xf numFmtId="173"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4" fontId="29" fillId="0" borderId="36" xfId="0" applyNumberFormat="1" applyFont="1" applyBorder="1"/>
    <xf numFmtId="44" fontId="29" fillId="40" borderId="36" xfId="1" applyNumberFormat="1" applyFont="1" applyFill="1" applyBorder="1"/>
    <xf numFmtId="44" fontId="29" fillId="40" borderId="36" xfId="0" applyNumberFormat="1" applyFont="1" applyFill="1" applyBorder="1"/>
    <xf numFmtId="172" fontId="29" fillId="0" borderId="36" xfId="0" applyNumberFormat="1" applyFont="1" applyBorder="1"/>
    <xf numFmtId="172" fontId="29" fillId="0" borderId="0" xfId="0" applyNumberFormat="1" applyFont="1"/>
    <xf numFmtId="0" fontId="0" fillId="11" borderId="0" xfId="0" applyFill="1"/>
    <xf numFmtId="0" fontId="0" fillId="11" borderId="0" xfId="0" applyFill="1" applyAlignment="1">
      <alignment horizontal="center"/>
    </xf>
    <xf numFmtId="0" fontId="35" fillId="0" borderId="0" xfId="0" applyFont="1" applyAlignment="1">
      <alignment wrapText="1"/>
    </xf>
    <xf numFmtId="8" fontId="2" fillId="21" borderId="0" xfId="3" applyNumberFormat="1" applyFont="1" applyFill="1"/>
    <xf numFmtId="168" fontId="0" fillId="0" borderId="0" xfId="3" applyNumberFormat="1" applyFont="1" applyFill="1"/>
    <xf numFmtId="43" fontId="0" fillId="6" borderId="0" xfId="1" applyFont="1" applyFill="1"/>
    <xf numFmtId="0" fontId="0" fillId="0" borderId="0" xfId="3" applyNumberFormat="1" applyFont="1" applyFill="1"/>
    <xf numFmtId="174" fontId="0" fillId="0" borderId="0" xfId="0" applyNumberFormat="1"/>
    <xf numFmtId="174" fontId="0" fillId="0" borderId="0" xfId="1" applyNumberFormat="1" applyFont="1"/>
    <xf numFmtId="174" fontId="0" fillId="0" borderId="0" xfId="1" applyNumberFormat="1" applyFont="1" applyFill="1"/>
    <xf numFmtId="174" fontId="2" fillId="0" borderId="0" xfId="1" applyNumberFormat="1" applyFont="1" applyFill="1"/>
    <xf numFmtId="8" fontId="29" fillId="40" borderId="36" xfId="0" applyNumberFormat="1" applyFont="1" applyFill="1" applyBorder="1"/>
    <xf numFmtId="43" fontId="2" fillId="43" borderId="15" xfId="0" applyNumberFormat="1" applyFont="1" applyFill="1" applyBorder="1"/>
    <xf numFmtId="8" fontId="29" fillId="40" borderId="36" xfId="1" applyNumberFormat="1" applyFont="1" applyFill="1" applyBorder="1"/>
    <xf numFmtId="43" fontId="21" fillId="0" borderId="36" xfId="1" applyFont="1" applyFill="1" applyBorder="1" applyProtection="1">
      <protection hidden="1"/>
    </xf>
    <xf numFmtId="43" fontId="22" fillId="28" borderId="36" xfId="1" applyFont="1" applyFill="1" applyBorder="1" applyProtection="1">
      <protection hidden="1"/>
    </xf>
    <xf numFmtId="43" fontId="21" fillId="0" borderId="45" xfId="1" applyFont="1" applyBorder="1" applyProtection="1">
      <protection hidden="1"/>
    </xf>
    <xf numFmtId="43" fontId="22" fillId="28" borderId="37" xfId="1" applyFont="1" applyFill="1" applyBorder="1" applyProtection="1">
      <protection hidden="1"/>
    </xf>
    <xf numFmtId="43" fontId="21" fillId="34"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8" borderId="33" xfId="1" applyFont="1" applyFill="1" applyBorder="1" applyProtection="1">
      <protection hidden="1"/>
    </xf>
    <xf numFmtId="43" fontId="21" fillId="0" borderId="44" xfId="1" applyFont="1" applyBorder="1" applyProtection="1">
      <protection hidden="1"/>
    </xf>
    <xf numFmtId="43" fontId="21" fillId="28" borderId="34" xfId="1" applyFont="1" applyFill="1" applyBorder="1" applyProtection="1">
      <protection hidden="1"/>
    </xf>
    <xf numFmtId="43" fontId="21" fillId="0" borderId="45" xfId="1" applyFont="1" applyBorder="1" applyAlignment="1" applyProtection="1">
      <alignment horizontal="center"/>
      <protection hidden="1"/>
    </xf>
    <xf numFmtId="43" fontId="22" fillId="28" borderId="42" xfId="1" applyFont="1" applyFill="1" applyBorder="1" applyProtection="1">
      <protection hidden="1"/>
    </xf>
    <xf numFmtId="43" fontId="21" fillId="0" borderId="49" xfId="1" applyFont="1" applyBorder="1" applyAlignment="1" applyProtection="1">
      <alignment horizontal="center"/>
      <protection hidden="1"/>
    </xf>
    <xf numFmtId="43" fontId="22" fillId="28" borderId="43" xfId="1" applyFont="1" applyFill="1" applyBorder="1" applyProtection="1">
      <protection hidden="1"/>
    </xf>
    <xf numFmtId="43" fontId="21" fillId="0" borderId="44" xfId="1" applyFont="1" applyBorder="1" applyAlignment="1" applyProtection="1">
      <alignment horizontal="center"/>
      <protection hidden="1"/>
    </xf>
    <xf numFmtId="43" fontId="22" fillId="28" borderId="33" xfId="1" applyFont="1" applyFill="1" applyBorder="1" applyProtection="1">
      <protection hidden="1"/>
    </xf>
    <xf numFmtId="43" fontId="22" fillId="28"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4"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4" borderId="0" xfId="1" applyFont="1" applyFill="1" applyBorder="1" applyProtection="1">
      <protection hidden="1"/>
    </xf>
    <xf numFmtId="43" fontId="22" fillId="34"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8"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8" borderId="3" xfId="1" applyFont="1" applyFill="1" applyBorder="1" applyAlignment="1" applyProtection="1">
      <alignment horizontal="center"/>
      <protection hidden="1"/>
    </xf>
    <xf numFmtId="43" fontId="21" fillId="0" borderId="39" xfId="1" applyFont="1" applyBorder="1" applyProtection="1">
      <protection hidden="1"/>
    </xf>
    <xf numFmtId="43" fontId="22" fillId="28" borderId="39" xfId="1" applyFont="1" applyFill="1" applyBorder="1" applyProtection="1">
      <protection hidden="1"/>
    </xf>
    <xf numFmtId="43" fontId="21" fillId="0" borderId="46" xfId="1" applyFont="1" applyBorder="1" applyProtection="1">
      <protection hidden="1"/>
    </xf>
    <xf numFmtId="43" fontId="22" fillId="28" borderId="40" xfId="1" applyFont="1" applyFill="1" applyBorder="1" applyProtection="1">
      <protection hidden="1"/>
    </xf>
    <xf numFmtId="43" fontId="21" fillId="34" borderId="7" xfId="1" applyFont="1" applyFill="1" applyBorder="1" applyProtection="1">
      <protection hidden="1"/>
    </xf>
    <xf numFmtId="43" fontId="21" fillId="34"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168" fontId="35" fillId="0" borderId="0" xfId="0" applyNumberFormat="1" applyFont="1"/>
    <xf numFmtId="43" fontId="36" fillId="40" borderId="36" xfId="0" applyNumberFormat="1" applyFont="1" applyFill="1" applyBorder="1"/>
    <xf numFmtId="43" fontId="24" fillId="34" borderId="2" xfId="0" applyNumberFormat="1" applyFont="1" applyFill="1" applyBorder="1" applyProtection="1">
      <protection hidden="1"/>
    </xf>
    <xf numFmtId="43" fontId="24" fillId="34" borderId="0" xfId="0" applyNumberFormat="1" applyFont="1" applyFill="1" applyProtection="1">
      <protection hidden="1"/>
    </xf>
    <xf numFmtId="43" fontId="26" fillId="2" borderId="0" xfId="0" applyNumberFormat="1" applyFont="1" applyFill="1" applyProtection="1">
      <protection hidden="1"/>
    </xf>
    <xf numFmtId="43" fontId="26" fillId="34" borderId="0" xfId="0" applyNumberFormat="1" applyFont="1" applyFill="1" applyProtection="1">
      <protection hidden="1"/>
    </xf>
    <xf numFmtId="43" fontId="26" fillId="34" borderId="7" xfId="0" applyNumberFormat="1" applyFont="1" applyFill="1" applyBorder="1" applyProtection="1">
      <protection hidden="1"/>
    </xf>
    <xf numFmtId="43" fontId="21" fillId="34"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8"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0" fontId="22" fillId="28" borderId="36" xfId="1" applyNumberFormat="1" applyFont="1" applyFill="1" applyBorder="1" applyAlignment="1" applyProtection="1">
      <alignment horizontal="right"/>
      <protection hidden="1"/>
    </xf>
    <xf numFmtId="170" fontId="22" fillId="5" borderId="9" xfId="0" applyNumberFormat="1" applyFont="1" applyFill="1" applyBorder="1" applyAlignment="1" applyProtection="1">
      <alignment horizontal="right"/>
      <protection hidden="1"/>
    </xf>
    <xf numFmtId="43" fontId="22" fillId="28" borderId="49" xfId="1" applyFont="1" applyFill="1" applyBorder="1" applyAlignment="1" applyProtection="1">
      <alignment horizontal="right"/>
      <protection hidden="1"/>
    </xf>
    <xf numFmtId="170" fontId="22" fillId="28" borderId="45" xfId="1" applyNumberFormat="1" applyFont="1" applyFill="1" applyBorder="1" applyAlignment="1" applyProtection="1">
      <alignment horizontal="right"/>
      <protection hidden="1"/>
    </xf>
    <xf numFmtId="43" fontId="22" fillId="28" borderId="44" xfId="1" applyFont="1" applyFill="1" applyBorder="1" applyAlignment="1" applyProtection="1">
      <alignment horizontal="right"/>
      <protection hidden="1"/>
    </xf>
    <xf numFmtId="0" fontId="28" fillId="0" borderId="0" xfId="0" applyFont="1" applyProtection="1">
      <protection hidden="1"/>
    </xf>
    <xf numFmtId="0" fontId="37" fillId="0" borderId="0" xfId="15"/>
    <xf numFmtId="0" fontId="0" fillId="10" borderId="0" xfId="0" applyFill="1" applyAlignment="1">
      <alignment wrapText="1"/>
    </xf>
    <xf numFmtId="44" fontId="14" fillId="18" borderId="0" xfId="9" applyNumberFormat="1" applyFill="1"/>
    <xf numFmtId="173" fontId="14" fillId="18" borderId="0" xfId="1" applyNumberFormat="1" applyFont="1" applyFill="1"/>
    <xf numFmtId="43" fontId="0" fillId="0" borderId="0" xfId="1" applyFont="1" applyAlignment="1">
      <alignment wrapText="1"/>
    </xf>
    <xf numFmtId="8" fontId="30" fillId="5" borderId="0" xfId="3" applyNumberFormat="1" applyFont="1" applyFill="1"/>
    <xf numFmtId="4" fontId="32" fillId="0" borderId="0" xfId="13" applyNumberFormat="1"/>
    <xf numFmtId="4" fontId="29" fillId="0" borderId="0" xfId="0" applyNumberFormat="1" applyFont="1"/>
    <xf numFmtId="168" fontId="0" fillId="0" borderId="0" xfId="3" applyNumberFormat="1" applyFont="1"/>
    <xf numFmtId="168" fontId="35" fillId="0" borderId="0" xfId="3" applyNumberFormat="1" applyFont="1"/>
    <xf numFmtId="44" fontId="0" fillId="0" borderId="0" xfId="3" applyFont="1" applyAlignment="1">
      <alignment wrapText="1"/>
    </xf>
    <xf numFmtId="44" fontId="0" fillId="0" borderId="0" xfId="0" applyNumberFormat="1" applyAlignment="1">
      <alignment wrapText="1"/>
    </xf>
    <xf numFmtId="0" fontId="38" fillId="0" borderId="0" xfId="0" applyFont="1" applyAlignment="1">
      <alignment horizontal="left"/>
    </xf>
    <xf numFmtId="43" fontId="0" fillId="0" borderId="0" xfId="16" applyFont="1" applyFill="1" applyBorder="1"/>
    <xf numFmtId="43" fontId="0" fillId="0" borderId="0" xfId="16" applyFont="1"/>
    <xf numFmtId="40" fontId="29" fillId="40" borderId="36" xfId="0" applyNumberFormat="1" applyFont="1" applyFill="1" applyBorder="1"/>
    <xf numFmtId="43" fontId="29" fillId="0" borderId="0" xfId="1" applyFont="1" applyBorder="1"/>
    <xf numFmtId="43" fontId="29" fillId="40" borderId="0" xfId="1" applyFont="1" applyFill="1" applyBorder="1"/>
    <xf numFmtId="0" fontId="29" fillId="0" borderId="4" xfId="0" applyFont="1" applyBorder="1" applyAlignment="1" applyProtection="1">
      <alignment vertical="top" wrapText="1"/>
      <protection hidden="1"/>
    </xf>
    <xf numFmtId="0" fontId="29" fillId="0" borderId="0" xfId="0" applyFont="1" applyAlignment="1" applyProtection="1">
      <alignment vertical="top" wrapText="1"/>
      <protection hidden="1"/>
    </xf>
    <xf numFmtId="4" fontId="4" fillId="3" borderId="9" xfId="6" applyNumberFormat="1" applyFont="1" applyFill="1" applyBorder="1" applyAlignment="1" applyProtection="1">
      <alignment horizontal="right"/>
    </xf>
    <xf numFmtId="168" fontId="2" fillId="3" borderId="0" xfId="0" applyNumberFormat="1" applyFont="1" applyFill="1" applyAlignment="1">
      <alignment horizontal="center"/>
    </xf>
    <xf numFmtId="168" fontId="2" fillId="17" borderId="0" xfId="0" applyNumberFormat="1" applyFont="1" applyFill="1" applyAlignment="1">
      <alignment horizontal="center"/>
    </xf>
    <xf numFmtId="40" fontId="14" fillId="0" borderId="0" xfId="9" applyNumberFormat="1"/>
    <xf numFmtId="0" fontId="0" fillId="0" borderId="11" xfId="0" applyBorder="1"/>
    <xf numFmtId="43" fontId="2" fillId="44" borderId="15" xfId="0" applyNumberFormat="1" applyFont="1" applyFill="1" applyBorder="1"/>
    <xf numFmtId="43" fontId="29" fillId="40" borderId="0" xfId="0" applyNumberFormat="1" applyFont="1" applyFill="1"/>
    <xf numFmtId="43" fontId="15" fillId="20" borderId="9" xfId="9" applyNumberFormat="1" applyFont="1" applyFill="1" applyBorder="1" applyAlignment="1">
      <alignment horizontal="center"/>
    </xf>
    <xf numFmtId="40" fontId="14" fillId="0" borderId="9" xfId="9" applyNumberFormat="1" applyBorder="1"/>
    <xf numFmtId="0" fontId="39" fillId="0" borderId="0" xfId="0" applyFont="1" applyAlignment="1">
      <alignment horizontal="center" vertical="center"/>
    </xf>
    <xf numFmtId="40" fontId="0" fillId="0" borderId="0" xfId="0" applyNumberFormat="1"/>
    <xf numFmtId="43" fontId="2" fillId="27" borderId="0" xfId="1" applyFont="1" applyFill="1" applyAlignment="1">
      <alignment wrapText="1"/>
    </xf>
    <xf numFmtId="43" fontId="2" fillId="27" borderId="9" xfId="1" applyFont="1" applyFill="1" applyBorder="1" applyAlignment="1">
      <alignment wrapText="1"/>
    </xf>
    <xf numFmtId="168" fontId="2" fillId="45" borderId="9" xfId="1" applyNumberFormat="1" applyFont="1" applyFill="1" applyBorder="1" applyAlignment="1">
      <alignment wrapText="1"/>
    </xf>
    <xf numFmtId="168" fontId="2" fillId="27" borderId="9" xfId="3" applyNumberFormat="1" applyFont="1" applyFill="1" applyBorder="1" applyAlignment="1">
      <alignment wrapText="1"/>
    </xf>
    <xf numFmtId="43" fontId="2" fillId="45" borderId="9" xfId="1" applyFont="1" applyFill="1" applyBorder="1" applyAlignment="1">
      <alignment wrapText="1"/>
    </xf>
    <xf numFmtId="0" fontId="14" fillId="45" borderId="11" xfId="9" applyFill="1" applyBorder="1" applyAlignment="1">
      <alignment horizontal="center"/>
    </xf>
    <xf numFmtId="43" fontId="15" fillId="22" borderId="10" xfId="9" applyNumberFormat="1" applyFont="1" applyFill="1" applyBorder="1" applyAlignment="1">
      <alignment wrapText="1"/>
    </xf>
    <xf numFmtId="43" fontId="15" fillId="22" borderId="10" xfId="9" applyNumberFormat="1" applyFont="1" applyFill="1" applyBorder="1" applyAlignment="1">
      <alignment horizontal="center" vertical="center" wrapText="1"/>
    </xf>
    <xf numFmtId="0" fontId="5" fillId="4" borderId="9" xfId="2" applyFont="1" applyBorder="1" applyAlignment="1">
      <alignment horizontal="center" vertical="top" wrapText="1"/>
    </xf>
    <xf numFmtId="173" fontId="5" fillId="4" borderId="9" xfId="2" applyNumberFormat="1" applyFont="1" applyBorder="1" applyAlignment="1">
      <alignment horizontal="center" vertical="top" wrapText="1"/>
    </xf>
    <xf numFmtId="43" fontId="15" fillId="22" borderId="9" xfId="9" applyNumberFormat="1" applyFont="1" applyFill="1" applyBorder="1"/>
    <xf numFmtId="44" fontId="14" fillId="0" borderId="0" xfId="3" applyFont="1"/>
    <xf numFmtId="4" fontId="14" fillId="0" borderId="0" xfId="9" applyNumberFormat="1"/>
    <xf numFmtId="172" fontId="36" fillId="40" borderId="36" xfId="1" applyNumberFormat="1" applyFont="1" applyFill="1" applyBorder="1"/>
    <xf numFmtId="170" fontId="21" fillId="0" borderId="63" xfId="1" applyNumberFormat="1" applyFont="1" applyBorder="1" applyAlignment="1" applyProtection="1">
      <alignment horizontal="right"/>
      <protection hidden="1"/>
    </xf>
    <xf numFmtId="170" fontId="21" fillId="0" borderId="0" xfId="1" applyNumberFormat="1" applyFont="1" applyBorder="1" applyAlignment="1" applyProtection="1">
      <alignment horizontal="right"/>
      <protection hidden="1"/>
    </xf>
    <xf numFmtId="43" fontId="22" fillId="28" borderId="0" xfId="1" applyFont="1" applyFill="1" applyBorder="1" applyAlignment="1" applyProtection="1">
      <alignment horizontal="right"/>
      <protection hidden="1"/>
    </xf>
    <xf numFmtId="170" fontId="22" fillId="0" borderId="48" xfId="0" applyNumberFormat="1" applyFont="1" applyBorder="1" applyAlignment="1" applyProtection="1">
      <alignment horizontal="right"/>
      <protection hidden="1"/>
    </xf>
    <xf numFmtId="43" fontId="22" fillId="28" borderId="48" xfId="1" applyFont="1" applyFill="1" applyBorder="1" applyAlignment="1" applyProtection="1">
      <alignment horizontal="right"/>
      <protection hidden="1"/>
    </xf>
    <xf numFmtId="0" fontId="22" fillId="0" borderId="0" xfId="0" applyFont="1" applyAlignment="1" applyProtection="1">
      <alignment horizontal="left" vertical="center" wrapText="1"/>
      <protection hidden="1"/>
    </xf>
    <xf numFmtId="0" fontId="15" fillId="25" borderId="21" xfId="0" applyFont="1" applyFill="1" applyBorder="1" applyAlignment="1">
      <alignment vertical="center"/>
    </xf>
    <xf numFmtId="0" fontId="22" fillId="0" borderId="0" xfId="0" applyFont="1" applyAlignment="1" applyProtection="1">
      <alignment wrapText="1"/>
      <protection hidden="1"/>
    </xf>
    <xf numFmtId="43" fontId="2" fillId="27" borderId="0" xfId="1" applyFont="1" applyFill="1" applyAlignment="1">
      <alignment horizontal="center" vertical="center" wrapText="1"/>
    </xf>
    <xf numFmtId="43" fontId="2" fillId="45" borderId="0" xfId="1" applyFont="1" applyFill="1" applyAlignment="1">
      <alignment horizontal="center" vertical="center" wrapText="1"/>
    </xf>
    <xf numFmtId="4" fontId="0" fillId="0" borderId="0" xfId="0" applyNumberFormat="1"/>
    <xf numFmtId="168" fontId="14" fillId="0" borderId="0" xfId="9" applyNumberFormat="1"/>
    <xf numFmtId="164" fontId="20" fillId="13" borderId="0" xfId="1" applyNumberFormat="1" applyFont="1" applyFill="1" applyProtection="1">
      <protection hidden="1"/>
    </xf>
    <xf numFmtId="40" fontId="0" fillId="0" borderId="0" xfId="3" applyNumberFormat="1" applyFont="1" applyFill="1"/>
    <xf numFmtId="173" fontId="0" fillId="0" borderId="0" xfId="0" applyNumberFormat="1"/>
    <xf numFmtId="43" fontId="15" fillId="22" borderId="16" xfId="9" applyNumberFormat="1" applyFont="1" applyFill="1" applyBorder="1" applyAlignment="1">
      <alignment horizontal="center" wrapText="1"/>
    </xf>
    <xf numFmtId="40" fontId="15" fillId="23" borderId="9" xfId="3" applyNumberFormat="1" applyFont="1" applyFill="1" applyBorder="1"/>
    <xf numFmtId="43" fontId="42" fillId="22" borderId="16" xfId="9" applyNumberFormat="1" applyFont="1" applyFill="1" applyBorder="1" applyAlignment="1">
      <alignment horizontal="center" vertical="center"/>
    </xf>
    <xf numFmtId="43" fontId="42" fillId="22" borderId="16" xfId="9" applyNumberFormat="1" applyFont="1" applyFill="1" applyBorder="1" applyAlignment="1">
      <alignment horizontal="center" vertical="center" wrapText="1"/>
    </xf>
    <xf numFmtId="44" fontId="32" fillId="0" borderId="0" xfId="3" applyFont="1"/>
    <xf numFmtId="0" fontId="16" fillId="24" borderId="19" xfId="0" applyFont="1" applyFill="1" applyBorder="1" applyAlignment="1">
      <alignment horizontal="center" vertical="center" wrapText="1"/>
    </xf>
    <xf numFmtId="43" fontId="15" fillId="20" borderId="16" xfId="9" applyNumberFormat="1" applyFont="1" applyFill="1" applyBorder="1" applyAlignment="1">
      <alignment horizontal="center" wrapText="1"/>
    </xf>
    <xf numFmtId="8" fontId="29" fillId="0" borderId="36" xfId="0" applyNumberFormat="1" applyFont="1" applyBorder="1"/>
    <xf numFmtId="0" fontId="29" fillId="0" borderId="33" xfId="0" applyFont="1" applyBorder="1" applyAlignment="1">
      <alignment wrapText="1"/>
    </xf>
    <xf numFmtId="8" fontId="29" fillId="40" borderId="33" xfId="1" applyNumberFormat="1" applyFont="1" applyFill="1" applyBorder="1"/>
    <xf numFmtId="8" fontId="29" fillId="0" borderId="33" xfId="0" applyNumberFormat="1" applyFont="1" applyBorder="1"/>
    <xf numFmtId="44" fontId="29" fillId="40" borderId="33" xfId="1" applyNumberFormat="1" applyFont="1" applyFill="1" applyBorder="1"/>
    <xf numFmtId="0" fontId="30" fillId="0" borderId="7" xfId="0" applyFont="1" applyBorder="1" applyAlignment="1">
      <alignment horizontal="center"/>
    </xf>
    <xf numFmtId="0" fontId="34" fillId="41" borderId="7" xfId="0" applyFont="1" applyFill="1" applyBorder="1" applyAlignment="1">
      <alignment horizontal="center"/>
    </xf>
    <xf numFmtId="0" fontId="29" fillId="0" borderId="0" xfId="0" applyFont="1" applyAlignment="1">
      <alignment wrapText="1"/>
    </xf>
    <xf numFmtId="44" fontId="0" fillId="0" borderId="0" xfId="0" applyNumberFormat="1" applyAlignment="1">
      <alignment horizontal="center" wrapText="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4" borderId="54" xfId="0" applyFont="1" applyFill="1" applyBorder="1" applyAlignment="1" applyProtection="1">
      <alignment horizontal="left"/>
      <protection hidden="1"/>
    </xf>
    <xf numFmtId="0" fontId="23" fillId="34" borderId="55" xfId="0" applyFont="1" applyFill="1" applyBorder="1" applyAlignment="1" applyProtection="1">
      <alignment horizontal="left"/>
      <protection hidden="1"/>
    </xf>
    <xf numFmtId="0" fontId="23" fillId="34" borderId="56" xfId="0" applyFont="1" applyFill="1" applyBorder="1" applyAlignment="1" applyProtection="1">
      <alignment horizontal="left"/>
      <protection hidden="1"/>
    </xf>
    <xf numFmtId="0" fontId="23" fillId="34" borderId="54" xfId="0" applyFont="1" applyFill="1" applyBorder="1" applyProtection="1">
      <protection hidden="1"/>
    </xf>
    <xf numFmtId="0" fontId="23" fillId="34" borderId="55" xfId="0" applyFont="1" applyFill="1" applyBorder="1" applyProtection="1">
      <protection hidden="1"/>
    </xf>
    <xf numFmtId="0" fontId="23" fillId="34" borderId="56" xfId="0" applyFont="1" applyFill="1" applyBorder="1" applyProtection="1">
      <protection hidden="1"/>
    </xf>
    <xf numFmtId="0" fontId="15" fillId="22" borderId="11" xfId="9" applyFont="1" applyFill="1" applyBorder="1" applyAlignment="1">
      <alignment horizontal="center"/>
    </xf>
    <xf numFmtId="0" fontId="15" fillId="20" borderId="11" xfId="9" applyFont="1" applyFill="1" applyBorder="1" applyAlignment="1">
      <alignment horizontal="center"/>
    </xf>
    <xf numFmtId="0" fontId="14" fillId="45" borderId="11" xfId="9" applyFill="1" applyBorder="1" applyAlignment="1">
      <alignment horizontal="center"/>
    </xf>
    <xf numFmtId="167" fontId="15" fillId="25" borderId="0" xfId="1" applyNumberFormat="1" applyFont="1" applyFill="1" applyAlignment="1">
      <alignment horizontal="center"/>
    </xf>
    <xf numFmtId="0" fontId="15" fillId="22" borderId="18" xfId="9" applyFont="1" applyFill="1" applyBorder="1" applyAlignment="1">
      <alignment horizontal="center"/>
    </xf>
    <xf numFmtId="0" fontId="15" fillId="20" borderId="18" xfId="9" applyFont="1" applyFill="1" applyBorder="1" applyAlignment="1">
      <alignment horizontal="center"/>
    </xf>
    <xf numFmtId="43" fontId="15" fillId="20" borderId="17" xfId="9" applyNumberFormat="1" applyFont="1" applyFill="1" applyBorder="1" applyAlignment="1">
      <alignment horizontal="center"/>
    </xf>
    <xf numFmtId="0" fontId="2" fillId="34" borderId="0" xfId="0" applyFont="1" applyFill="1" applyAlignment="1">
      <alignment horizontal="center"/>
    </xf>
    <xf numFmtId="0" fontId="2" fillId="16"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173" fontId="0" fillId="0" borderId="0" xfId="0" applyNumberFormat="1" applyAlignment="1">
      <alignment horizontal="center"/>
    </xf>
    <xf numFmtId="0" fontId="0" fillId="0" borderId="0" xfId="0" applyAlignment="1">
      <alignment horizontal="center"/>
    </xf>
    <xf numFmtId="43" fontId="5" fillId="35" borderId="9" xfId="2" applyNumberFormat="1" applyFont="1" applyFill="1" applyBorder="1" applyAlignment="1">
      <alignment horizontal="center" vertical="center" wrapText="1"/>
    </xf>
    <xf numFmtId="0" fontId="5" fillId="35" borderId="9" xfId="2" applyFont="1" applyFill="1" applyBorder="1" applyAlignment="1">
      <alignment horizontal="center" vertical="center" wrapText="1"/>
    </xf>
    <xf numFmtId="0" fontId="5" fillId="35" borderId="10" xfId="2" applyFont="1" applyFill="1" applyBorder="1" applyAlignment="1">
      <alignment horizontal="center" vertical="center" wrapText="1"/>
    </xf>
    <xf numFmtId="0" fontId="5" fillId="35" borderId="17" xfId="2" applyFont="1" applyFill="1" applyBorder="1" applyAlignment="1">
      <alignment horizontal="center" vertical="center" wrapText="1"/>
    </xf>
    <xf numFmtId="0" fontId="5" fillId="35" borderId="16" xfId="2" applyFont="1" applyFill="1" applyBorder="1" applyAlignment="1">
      <alignment horizontal="center" vertical="center" wrapText="1"/>
    </xf>
    <xf numFmtId="43" fontId="5" fillId="35" borderId="10" xfId="2" applyNumberFormat="1" applyFont="1" applyFill="1" applyBorder="1" applyAlignment="1">
      <alignment horizontal="center" vertical="center" wrapText="1"/>
    </xf>
    <xf numFmtId="43" fontId="5" fillId="35" borderId="16" xfId="2" applyNumberFormat="1" applyFont="1" applyFill="1" applyBorder="1" applyAlignment="1">
      <alignment horizontal="center" vertical="center" wrapText="1"/>
    </xf>
    <xf numFmtId="168" fontId="41" fillId="36" borderId="0" xfId="0" applyNumberFormat="1" applyFont="1" applyFill="1" applyAlignment="1">
      <alignment horizontal="center" vertical="center"/>
    </xf>
    <xf numFmtId="168" fontId="41" fillId="3" borderId="0" xfId="0" applyNumberFormat="1" applyFont="1" applyFill="1" applyAlignment="1">
      <alignment horizontal="center" vertical="center"/>
    </xf>
    <xf numFmtId="43" fontId="5" fillId="35" borderId="17" xfId="2" applyNumberFormat="1" applyFont="1" applyFill="1" applyBorder="1" applyAlignment="1">
      <alignment horizontal="center" vertical="center" wrapText="1"/>
    </xf>
    <xf numFmtId="0" fontId="0" fillId="36"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29FFF5"/>
      <color rgb="FF782170"/>
      <color rgb="FF00B2A9"/>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School%20Funding/Cycle%2016%20-%202024-25/School%20Payments/Upload%20to%20Website/2024-25%20High%20Needs%20Payment%20-%20March%20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X:\School%20Funding\Cycle%2017%20-%202025-26\Grants\Core%20schools%20budget%20grant%20(CSBG)\CSBG%20Maintained%20&amp;%20Special%20Schools.xlsx" TargetMode="External"/><Relationship Id="rId1" Type="http://schemas.openxmlformats.org/officeDocument/2006/relationships/externalLinkPath" Target="/School%20Funding/Cycle%2017%20-%202025-26/Grants/Core%20schools%20budget%20grant%20(CSBG)/CSBG%20Maintained%20&amp;%20Special%20School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School%20Funding\Cycle%2016%20-%202024-25\Grants\Pupil%20Premium\Q4\LA%20-%20Pupil%20Premium%20Q4%20-%20Mar25.xlsx" TargetMode="External"/><Relationship Id="rId1" Type="http://schemas.openxmlformats.org/officeDocument/2006/relationships/externalLinkPath" Target="/School%20Funding/Cycle%2016%20-%202024-25/Grants/Pupil%20Premium/Q4/LA%20-%20Pupil%20Premium%20Q4%20-%20Mar2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School%20Funding\Cycle%2017%20-%202025-26\Grants\SCA\School_capital_funding_allocations_for_2025_to_2026.xlsx" TargetMode="External"/><Relationship Id="rId1" Type="http://schemas.openxmlformats.org/officeDocument/2006/relationships/externalLinkPath" Target="/School%20Funding/Cycle%2017%20-%202025-26/Grants/SCA/School_capital_funding_allocations_for_2025_to_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2">
          <cell r="B2" t="str">
            <v>LA Code1</v>
          </cell>
          <cell r="G2" t="str">
            <v>Independent Special Schools Placements</v>
          </cell>
        </row>
        <row r="3">
          <cell r="B3">
            <v>302</v>
          </cell>
          <cell r="G3">
            <v>202</v>
          </cell>
        </row>
        <row r="6">
          <cell r="B6" t="str">
            <v>DFE no.</v>
          </cell>
        </row>
        <row r="7">
          <cell r="B7">
            <v>3021100</v>
          </cell>
          <cell r="G7">
            <v>313609.47878711735</v>
          </cell>
        </row>
        <row r="8">
          <cell r="B8">
            <v>3021102</v>
          </cell>
          <cell r="G8">
            <v>27469.443397411735</v>
          </cell>
        </row>
        <row r="9">
          <cell r="B9">
            <v>3025950</v>
          </cell>
          <cell r="G9">
            <v>114456.01415588224</v>
          </cell>
        </row>
        <row r="10">
          <cell r="B10">
            <v>3026085</v>
          </cell>
          <cell r="G10">
            <v>164816.66038447042</v>
          </cell>
        </row>
        <row r="11">
          <cell r="B11">
            <v>3027000</v>
          </cell>
          <cell r="G11">
            <v>451139.82539682544</v>
          </cell>
        </row>
        <row r="12">
          <cell r="B12">
            <v>3027002</v>
          </cell>
          <cell r="G12">
            <v>125901.61557147047</v>
          </cell>
        </row>
        <row r="13">
          <cell r="B13">
            <v>3027005</v>
          </cell>
          <cell r="G13">
            <v>375415.7264312937</v>
          </cell>
        </row>
        <row r="14">
          <cell r="B14">
            <v>3027009</v>
          </cell>
          <cell r="G14">
            <v>350235.40331699961</v>
          </cell>
        </row>
        <row r="15">
          <cell r="B15">
            <v>3027010</v>
          </cell>
          <cell r="G15">
            <v>263248.83255852916</v>
          </cell>
        </row>
        <row r="16">
          <cell r="B16" t="str">
            <v>Total Allocation for Special Schools and PRUs</v>
          </cell>
          <cell r="G16">
            <v>2186293</v>
          </cell>
        </row>
        <row r="17">
          <cell r="B17" t="str">
            <v>Independent Special School ( Journal to High Needs Block CC D11429 )</v>
          </cell>
          <cell r="G17">
            <v>361997</v>
          </cell>
        </row>
        <row r="18">
          <cell r="B18" t="str">
            <v>Hospital School ( Journal to High Needs Block CC D11336)</v>
          </cell>
          <cell r="G18">
            <v>54357</v>
          </cell>
        </row>
        <row r="19">
          <cell r="B19" t="str">
            <v>Total Grant Allocation</v>
          </cell>
          <cell r="G19">
            <v>2602647</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 LA pivot"/>
      <sheetName val="PP school profile"/>
      <sheetName val="Sheet1"/>
    </sheetNames>
    <sheetDataSet>
      <sheetData sheetId="0" refreshError="1"/>
      <sheetData sheetId="1" refreshError="1"/>
      <sheetData sheetId="2">
        <row r="3">
          <cell r="D3">
            <v>3025405</v>
          </cell>
          <cell r="M3">
            <v>38525</v>
          </cell>
        </row>
        <row r="4">
          <cell r="D4" t="e">
            <v>#N/A</v>
          </cell>
          <cell r="M4">
            <v>144454</v>
          </cell>
        </row>
        <row r="5">
          <cell r="D5">
            <v>3025407</v>
          </cell>
          <cell r="M5">
            <v>84525</v>
          </cell>
        </row>
        <row r="6">
          <cell r="D6">
            <v>3025404</v>
          </cell>
          <cell r="M6">
            <v>20469</v>
          </cell>
        </row>
        <row r="7">
          <cell r="D7">
            <v>3024003</v>
          </cell>
          <cell r="M7">
            <v>79949</v>
          </cell>
        </row>
        <row r="8">
          <cell r="D8">
            <v>3021102</v>
          </cell>
          <cell r="M8">
            <v>789</v>
          </cell>
        </row>
        <row r="9">
          <cell r="D9">
            <v>3027010</v>
          </cell>
          <cell r="M9">
            <v>9189</v>
          </cell>
        </row>
        <row r="10">
          <cell r="D10">
            <v>3021100</v>
          </cell>
          <cell r="M10">
            <v>7195</v>
          </cell>
        </row>
        <row r="11">
          <cell r="D11">
            <v>3022015</v>
          </cell>
          <cell r="M11">
            <v>26174</v>
          </cell>
        </row>
        <row r="12">
          <cell r="D12">
            <v>3025427</v>
          </cell>
          <cell r="M12">
            <v>15814</v>
          </cell>
        </row>
        <row r="13">
          <cell r="D13">
            <v>3022057</v>
          </cell>
          <cell r="M13">
            <v>68450</v>
          </cell>
        </row>
        <row r="14">
          <cell r="D14">
            <v>3024004</v>
          </cell>
          <cell r="M14">
            <v>2625</v>
          </cell>
        </row>
        <row r="15">
          <cell r="D15">
            <v>3023521</v>
          </cell>
          <cell r="M15">
            <v>127090</v>
          </cell>
        </row>
        <row r="16">
          <cell r="D16">
            <v>3025201</v>
          </cell>
          <cell r="M16">
            <v>0</v>
          </cell>
        </row>
        <row r="17">
          <cell r="D17">
            <v>3022031</v>
          </cell>
          <cell r="M17">
            <v>29970</v>
          </cell>
        </row>
        <row r="18">
          <cell r="D18">
            <v>3022073</v>
          </cell>
          <cell r="M18">
            <v>77330</v>
          </cell>
        </row>
        <row r="19">
          <cell r="D19">
            <v>3022042</v>
          </cell>
          <cell r="M19">
            <v>8685</v>
          </cell>
        </row>
        <row r="20">
          <cell r="D20">
            <v>3022025</v>
          </cell>
          <cell r="M20">
            <v>4790</v>
          </cell>
        </row>
        <row r="21">
          <cell r="D21">
            <v>3022017</v>
          </cell>
          <cell r="M21">
            <v>29504</v>
          </cell>
        </row>
        <row r="22">
          <cell r="D22" t="e">
            <v>#N/A</v>
          </cell>
          <cell r="M22">
            <v>0</v>
          </cell>
        </row>
        <row r="23">
          <cell r="D23">
            <v>3023523</v>
          </cell>
          <cell r="M23">
            <v>71955</v>
          </cell>
        </row>
        <row r="24">
          <cell r="D24">
            <v>3022060</v>
          </cell>
          <cell r="M24">
            <v>45685</v>
          </cell>
        </row>
        <row r="25">
          <cell r="D25">
            <v>3022055</v>
          </cell>
          <cell r="M25">
            <v>15170</v>
          </cell>
        </row>
        <row r="26">
          <cell r="D26">
            <v>3022045</v>
          </cell>
          <cell r="M26">
            <v>13320</v>
          </cell>
        </row>
        <row r="27">
          <cell r="D27">
            <v>3022037</v>
          </cell>
          <cell r="M27">
            <v>13594</v>
          </cell>
        </row>
        <row r="28">
          <cell r="D28">
            <v>3022032</v>
          </cell>
          <cell r="M28">
            <v>33944</v>
          </cell>
        </row>
        <row r="29">
          <cell r="D29">
            <v>3022029</v>
          </cell>
          <cell r="M29">
            <v>64730</v>
          </cell>
        </row>
        <row r="30">
          <cell r="D30">
            <v>3022024</v>
          </cell>
          <cell r="M30">
            <v>31430</v>
          </cell>
        </row>
        <row r="31">
          <cell r="D31">
            <v>3022023</v>
          </cell>
          <cell r="M31">
            <v>54390</v>
          </cell>
        </row>
        <row r="32">
          <cell r="D32">
            <v>3022009</v>
          </cell>
          <cell r="M32">
            <v>31529</v>
          </cell>
        </row>
        <row r="33">
          <cell r="D33">
            <v>3022002</v>
          </cell>
          <cell r="M33">
            <v>31450</v>
          </cell>
        </row>
        <row r="34">
          <cell r="D34">
            <v>3023316</v>
          </cell>
          <cell r="M34">
            <v>7285</v>
          </cell>
        </row>
        <row r="35">
          <cell r="D35">
            <v>3023514</v>
          </cell>
          <cell r="M35">
            <v>17845</v>
          </cell>
        </row>
        <row r="36">
          <cell r="D36">
            <v>3023511</v>
          </cell>
          <cell r="M36">
            <v>31800</v>
          </cell>
        </row>
        <row r="37">
          <cell r="D37">
            <v>3023510</v>
          </cell>
          <cell r="M37">
            <v>20065</v>
          </cell>
        </row>
        <row r="38">
          <cell r="D38">
            <v>3023509</v>
          </cell>
          <cell r="M38">
            <v>38480</v>
          </cell>
        </row>
        <row r="39">
          <cell r="D39">
            <v>3023507</v>
          </cell>
          <cell r="M39">
            <v>12854</v>
          </cell>
        </row>
        <row r="40">
          <cell r="D40">
            <v>3023506</v>
          </cell>
          <cell r="M40">
            <v>10264</v>
          </cell>
        </row>
        <row r="41">
          <cell r="D41">
            <v>3023504</v>
          </cell>
          <cell r="M41">
            <v>10634</v>
          </cell>
        </row>
        <row r="42">
          <cell r="D42">
            <v>3023502</v>
          </cell>
          <cell r="M42">
            <v>39025</v>
          </cell>
        </row>
        <row r="43">
          <cell r="D43">
            <v>3023501</v>
          </cell>
          <cell r="M43">
            <v>15989</v>
          </cell>
        </row>
        <row r="44">
          <cell r="D44">
            <v>3023518</v>
          </cell>
          <cell r="M44">
            <v>47360</v>
          </cell>
        </row>
        <row r="45">
          <cell r="D45">
            <v>3022071</v>
          </cell>
          <cell r="M45">
            <v>20805</v>
          </cell>
        </row>
        <row r="46">
          <cell r="D46">
            <v>3022044</v>
          </cell>
          <cell r="M46">
            <v>17760</v>
          </cell>
        </row>
        <row r="47">
          <cell r="D47">
            <v>3022028</v>
          </cell>
          <cell r="M47">
            <v>20350</v>
          </cell>
        </row>
        <row r="48">
          <cell r="D48">
            <v>3022021</v>
          </cell>
          <cell r="M48">
            <v>0</v>
          </cell>
        </row>
        <row r="49">
          <cell r="D49">
            <v>3022019</v>
          </cell>
          <cell r="M49">
            <v>14800</v>
          </cell>
        </row>
        <row r="50">
          <cell r="D50">
            <v>3022008</v>
          </cell>
          <cell r="M50">
            <v>10360</v>
          </cell>
        </row>
        <row r="51">
          <cell r="D51">
            <v>3023520</v>
          </cell>
          <cell r="M51">
            <v>1110</v>
          </cell>
        </row>
        <row r="52">
          <cell r="D52">
            <v>3022036</v>
          </cell>
          <cell r="M52">
            <v>24050</v>
          </cell>
        </row>
        <row r="53">
          <cell r="D53">
            <v>3022026</v>
          </cell>
          <cell r="M53">
            <v>24694</v>
          </cell>
        </row>
        <row r="54">
          <cell r="D54">
            <v>3022014</v>
          </cell>
          <cell r="M54">
            <v>65764</v>
          </cell>
        </row>
        <row r="55">
          <cell r="D55">
            <v>3025948</v>
          </cell>
          <cell r="M55">
            <v>1850</v>
          </cell>
        </row>
        <row r="56">
          <cell r="D56">
            <v>3023513</v>
          </cell>
          <cell r="M56">
            <v>2590</v>
          </cell>
        </row>
        <row r="57">
          <cell r="D57">
            <v>3023512</v>
          </cell>
          <cell r="M57">
            <v>1850</v>
          </cell>
        </row>
        <row r="58">
          <cell r="D58" t="e">
            <v>#N/A</v>
          </cell>
          <cell r="M58">
            <v>20429</v>
          </cell>
        </row>
        <row r="59">
          <cell r="D59">
            <v>3023313</v>
          </cell>
          <cell r="M59">
            <v>19415</v>
          </cell>
        </row>
        <row r="60">
          <cell r="D60">
            <v>3023311</v>
          </cell>
          <cell r="M60">
            <v>23759</v>
          </cell>
        </row>
        <row r="61">
          <cell r="D61">
            <v>3023309</v>
          </cell>
          <cell r="M61">
            <v>10069</v>
          </cell>
        </row>
        <row r="62">
          <cell r="D62">
            <v>3023307</v>
          </cell>
          <cell r="M62">
            <v>12289</v>
          </cell>
        </row>
        <row r="63">
          <cell r="D63">
            <v>3023304</v>
          </cell>
          <cell r="M63">
            <v>17664</v>
          </cell>
        </row>
        <row r="64">
          <cell r="D64">
            <v>3023302</v>
          </cell>
          <cell r="M64">
            <v>9699</v>
          </cell>
        </row>
        <row r="65">
          <cell r="D65">
            <v>3023315</v>
          </cell>
          <cell r="M65">
            <v>4344</v>
          </cell>
        </row>
        <row r="66">
          <cell r="D66">
            <v>3023314</v>
          </cell>
          <cell r="M66">
            <v>16184</v>
          </cell>
        </row>
        <row r="67">
          <cell r="D67">
            <v>3023312</v>
          </cell>
          <cell r="M67">
            <v>11450</v>
          </cell>
        </row>
        <row r="68">
          <cell r="D68">
            <v>3023305</v>
          </cell>
          <cell r="M68">
            <v>9524</v>
          </cell>
        </row>
        <row r="69">
          <cell r="D69">
            <v>3023300</v>
          </cell>
          <cell r="M69">
            <v>32930</v>
          </cell>
        </row>
        <row r="70">
          <cell r="D70">
            <v>3022072</v>
          </cell>
          <cell r="M70">
            <v>32275</v>
          </cell>
        </row>
        <row r="71">
          <cell r="D71">
            <v>3022043</v>
          </cell>
          <cell r="M71">
            <v>32735</v>
          </cell>
        </row>
        <row r="72">
          <cell r="D72">
            <v>3022027</v>
          </cell>
          <cell r="M72">
            <v>32735</v>
          </cell>
        </row>
        <row r="73">
          <cell r="D73">
            <v>3022007</v>
          </cell>
          <cell r="M73">
            <v>27089</v>
          </cell>
        </row>
        <row r="74">
          <cell r="D74">
            <v>3022079</v>
          </cell>
          <cell r="M74">
            <v>3700</v>
          </cell>
        </row>
        <row r="75">
          <cell r="D75">
            <v>3022078</v>
          </cell>
          <cell r="M75">
            <v>5920</v>
          </cell>
        </row>
        <row r="76">
          <cell r="D76">
            <v>3022076</v>
          </cell>
          <cell r="M76">
            <v>31450</v>
          </cell>
        </row>
        <row r="77">
          <cell r="D77">
            <v>3022070</v>
          </cell>
          <cell r="M77">
            <v>23680</v>
          </cell>
        </row>
        <row r="78">
          <cell r="D78">
            <v>3022077</v>
          </cell>
          <cell r="M78">
            <v>147240</v>
          </cell>
        </row>
        <row r="79">
          <cell r="D79">
            <v>3027009</v>
          </cell>
          <cell r="M79">
            <v>25530</v>
          </cell>
        </row>
        <row r="80">
          <cell r="D80">
            <v>3027005</v>
          </cell>
          <cell r="M80">
            <v>22450</v>
          </cell>
        </row>
        <row r="81">
          <cell r="D81">
            <v>3025949</v>
          </cell>
          <cell r="M81">
            <v>4440</v>
          </cell>
        </row>
        <row r="82">
          <cell r="D82">
            <v>3023524</v>
          </cell>
          <cell r="M82">
            <v>3700</v>
          </cell>
        </row>
        <row r="83">
          <cell r="D83">
            <v>3023500</v>
          </cell>
          <cell r="M83">
            <v>14060</v>
          </cell>
        </row>
        <row r="84">
          <cell r="D84">
            <v>3022067</v>
          </cell>
          <cell r="M84">
            <v>13320</v>
          </cell>
        </row>
        <row r="85">
          <cell r="D85">
            <v>3022054</v>
          </cell>
          <cell r="M85">
            <v>3974</v>
          </cell>
        </row>
        <row r="86">
          <cell r="D86">
            <v>3022016</v>
          </cell>
          <cell r="M86">
            <v>11919</v>
          </cell>
        </row>
        <row r="87">
          <cell r="D87">
            <v>3022011</v>
          </cell>
          <cell r="M87">
            <v>15074</v>
          </cell>
        </row>
        <row r="88">
          <cell r="D88">
            <v>3023516</v>
          </cell>
          <cell r="M88">
            <v>12950</v>
          </cell>
        </row>
        <row r="89">
          <cell r="D89">
            <v>3022053</v>
          </cell>
          <cell r="M89">
            <v>1850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Guidance"/>
      <sheetName val="1_Summary"/>
      <sheetName val="2_Schools"/>
      <sheetName val="3_Responsible_Bodies"/>
      <sheetName val="4_NMSSs"/>
      <sheetName val="5_SPIs"/>
    </sheetNames>
    <sheetDataSet>
      <sheetData sheetId="0"/>
      <sheetData sheetId="1"/>
      <sheetData sheetId="2"/>
      <sheetData sheetId="3">
        <row r="609">
          <cell r="D609">
            <v>3021000</v>
          </cell>
          <cell r="F609">
            <v>4924.75</v>
          </cell>
        </row>
        <row r="610">
          <cell r="D610">
            <v>3021001</v>
          </cell>
          <cell r="F610">
            <v>4776.25</v>
          </cell>
        </row>
        <row r="611">
          <cell r="D611">
            <v>3021002</v>
          </cell>
          <cell r="F611">
            <v>4708.75</v>
          </cell>
        </row>
        <row r="612">
          <cell r="D612">
            <v>3021003</v>
          </cell>
          <cell r="F612">
            <v>4904.5</v>
          </cell>
        </row>
        <row r="613">
          <cell r="D613">
            <v>3021100</v>
          </cell>
          <cell r="F613">
            <v>8615.31</v>
          </cell>
        </row>
        <row r="614">
          <cell r="D614">
            <v>3022002</v>
          </cell>
          <cell r="F614">
            <v>8897.1299999999992</v>
          </cell>
        </row>
        <row r="615">
          <cell r="D615">
            <v>3022007</v>
          </cell>
          <cell r="F615">
            <v>7982.5</v>
          </cell>
        </row>
        <row r="616">
          <cell r="D616">
            <v>3022008</v>
          </cell>
          <cell r="F616">
            <v>7291.75</v>
          </cell>
        </row>
        <row r="617">
          <cell r="D617">
            <v>3022009</v>
          </cell>
          <cell r="F617">
            <v>9035.5</v>
          </cell>
        </row>
        <row r="618">
          <cell r="D618">
            <v>3022011</v>
          </cell>
          <cell r="F618">
            <v>6385</v>
          </cell>
        </row>
        <row r="619">
          <cell r="D619">
            <v>3022014</v>
          </cell>
          <cell r="F619">
            <v>11711.88</v>
          </cell>
        </row>
        <row r="620">
          <cell r="D620">
            <v>3022015</v>
          </cell>
          <cell r="F620">
            <v>6580.75</v>
          </cell>
        </row>
        <row r="621">
          <cell r="D621">
            <v>3022016</v>
          </cell>
          <cell r="F621">
            <v>6368.13</v>
          </cell>
        </row>
        <row r="622">
          <cell r="D622">
            <v>3022017</v>
          </cell>
          <cell r="F622">
            <v>8612.5</v>
          </cell>
        </row>
        <row r="623">
          <cell r="D623">
            <v>3022019</v>
          </cell>
          <cell r="F623">
            <v>6400.75</v>
          </cell>
        </row>
        <row r="624">
          <cell r="D624">
            <v>3022023</v>
          </cell>
          <cell r="F624">
            <v>8981.5</v>
          </cell>
        </row>
        <row r="625">
          <cell r="D625">
            <v>3022024</v>
          </cell>
          <cell r="F625">
            <v>6820.26</v>
          </cell>
        </row>
        <row r="626">
          <cell r="D626">
            <v>3022025</v>
          </cell>
          <cell r="F626">
            <v>7510</v>
          </cell>
        </row>
        <row r="627">
          <cell r="D627">
            <v>3022026</v>
          </cell>
          <cell r="F627">
            <v>9382</v>
          </cell>
        </row>
        <row r="628">
          <cell r="D628">
            <v>3022027</v>
          </cell>
          <cell r="F628">
            <v>7735</v>
          </cell>
        </row>
        <row r="629">
          <cell r="D629">
            <v>3022028</v>
          </cell>
          <cell r="F629">
            <v>6430</v>
          </cell>
        </row>
        <row r="630">
          <cell r="D630">
            <v>3022029</v>
          </cell>
          <cell r="F630">
            <v>9172.75</v>
          </cell>
        </row>
        <row r="631">
          <cell r="D631">
            <v>3022031</v>
          </cell>
          <cell r="F631">
            <v>6252.25</v>
          </cell>
        </row>
        <row r="632">
          <cell r="D632">
            <v>3022032</v>
          </cell>
          <cell r="F632">
            <v>9269.5</v>
          </cell>
        </row>
        <row r="633">
          <cell r="D633">
            <v>3022036</v>
          </cell>
          <cell r="F633">
            <v>6685.38</v>
          </cell>
        </row>
        <row r="634">
          <cell r="D634">
            <v>3022037</v>
          </cell>
          <cell r="F634">
            <v>6596.5</v>
          </cell>
        </row>
        <row r="635">
          <cell r="D635">
            <v>3022042</v>
          </cell>
          <cell r="F635">
            <v>8691.25</v>
          </cell>
        </row>
        <row r="636">
          <cell r="D636">
            <v>3022043</v>
          </cell>
          <cell r="F636">
            <v>9028.75</v>
          </cell>
        </row>
        <row r="637">
          <cell r="D637">
            <v>3022044</v>
          </cell>
          <cell r="F637">
            <v>7566.25</v>
          </cell>
        </row>
        <row r="638">
          <cell r="D638">
            <v>3022045</v>
          </cell>
          <cell r="F638">
            <v>6772</v>
          </cell>
        </row>
        <row r="639">
          <cell r="D639">
            <v>3022054</v>
          </cell>
          <cell r="F639">
            <v>6242.5</v>
          </cell>
        </row>
        <row r="640">
          <cell r="D640">
            <v>3022055</v>
          </cell>
          <cell r="F640">
            <v>6369.25</v>
          </cell>
        </row>
        <row r="641">
          <cell r="D641">
            <v>3022057</v>
          </cell>
          <cell r="F641">
            <v>9484.15</v>
          </cell>
        </row>
        <row r="642">
          <cell r="D642">
            <v>3022060</v>
          </cell>
          <cell r="F642">
            <v>9154.75</v>
          </cell>
        </row>
        <row r="643">
          <cell r="D643">
            <v>3022067</v>
          </cell>
          <cell r="F643">
            <v>6452.5</v>
          </cell>
        </row>
        <row r="644">
          <cell r="D644">
            <v>3022070</v>
          </cell>
          <cell r="F644">
            <v>6686.5</v>
          </cell>
        </row>
        <row r="645">
          <cell r="D645">
            <v>3022071</v>
          </cell>
          <cell r="F645">
            <v>6106</v>
          </cell>
        </row>
        <row r="646">
          <cell r="D646">
            <v>3022072</v>
          </cell>
          <cell r="F646">
            <v>6925</v>
          </cell>
        </row>
        <row r="647">
          <cell r="D647">
            <v>3022073</v>
          </cell>
          <cell r="F647">
            <v>11076.25</v>
          </cell>
        </row>
        <row r="648">
          <cell r="D648">
            <v>3023300</v>
          </cell>
          <cell r="F648">
            <v>6324.75</v>
          </cell>
        </row>
        <row r="649">
          <cell r="D649">
            <v>3023302</v>
          </cell>
          <cell r="F649">
            <v>6952.66</v>
          </cell>
        </row>
        <row r="650">
          <cell r="D650">
            <v>3023304</v>
          </cell>
          <cell r="F650">
            <v>6986.93</v>
          </cell>
        </row>
        <row r="651">
          <cell r="D651">
            <v>3023305</v>
          </cell>
          <cell r="F651">
            <v>6093.9</v>
          </cell>
        </row>
        <row r="652">
          <cell r="D652">
            <v>3023307</v>
          </cell>
          <cell r="F652">
            <v>7165.53</v>
          </cell>
        </row>
        <row r="653">
          <cell r="D653">
            <v>3023309</v>
          </cell>
          <cell r="F653">
            <v>6993</v>
          </cell>
        </row>
        <row r="654">
          <cell r="D654">
            <v>3023311</v>
          </cell>
          <cell r="F654">
            <v>9671.35</v>
          </cell>
        </row>
        <row r="655">
          <cell r="D655">
            <v>3023312</v>
          </cell>
          <cell r="F655">
            <v>6883.65</v>
          </cell>
        </row>
        <row r="656">
          <cell r="D656">
            <v>3023313</v>
          </cell>
          <cell r="F656">
            <v>6886.08</v>
          </cell>
        </row>
        <row r="657">
          <cell r="D657">
            <v>3023314</v>
          </cell>
          <cell r="F657">
            <v>6847.2</v>
          </cell>
        </row>
        <row r="658">
          <cell r="D658">
            <v>3023315</v>
          </cell>
          <cell r="F658">
            <v>6737.85</v>
          </cell>
        </row>
        <row r="659">
          <cell r="D659">
            <v>3023316</v>
          </cell>
          <cell r="F659">
            <v>6847.2</v>
          </cell>
        </row>
        <row r="660">
          <cell r="D660">
            <v>3023317</v>
          </cell>
          <cell r="F660">
            <v>7022.16</v>
          </cell>
        </row>
        <row r="661">
          <cell r="D661">
            <v>3023500</v>
          </cell>
          <cell r="F661">
            <v>6572.61</v>
          </cell>
        </row>
        <row r="662">
          <cell r="D662">
            <v>3023501</v>
          </cell>
          <cell r="F662">
            <v>7079.27</v>
          </cell>
        </row>
        <row r="663">
          <cell r="D663">
            <v>3023502</v>
          </cell>
          <cell r="F663">
            <v>9527.49</v>
          </cell>
        </row>
        <row r="664">
          <cell r="D664">
            <v>3023504</v>
          </cell>
          <cell r="F664">
            <v>9904.6299999999992</v>
          </cell>
        </row>
        <row r="665">
          <cell r="D665">
            <v>3023506</v>
          </cell>
          <cell r="F665">
            <v>7770.6</v>
          </cell>
        </row>
        <row r="666">
          <cell r="D666">
            <v>3023507</v>
          </cell>
          <cell r="F666">
            <v>6361.2</v>
          </cell>
        </row>
        <row r="667">
          <cell r="D667">
            <v>3023509</v>
          </cell>
          <cell r="F667">
            <v>10202.790000000001</v>
          </cell>
        </row>
        <row r="668">
          <cell r="D668">
            <v>3023510</v>
          </cell>
          <cell r="F668">
            <v>9252.9</v>
          </cell>
        </row>
        <row r="669">
          <cell r="D669">
            <v>3023511</v>
          </cell>
          <cell r="F669">
            <v>9768.06</v>
          </cell>
        </row>
        <row r="670">
          <cell r="D670">
            <v>3023512</v>
          </cell>
          <cell r="F670">
            <v>8893.26</v>
          </cell>
        </row>
        <row r="671">
          <cell r="D671">
            <v>3023513</v>
          </cell>
          <cell r="F671">
            <v>6847.2</v>
          </cell>
        </row>
        <row r="672">
          <cell r="D672">
            <v>3023514</v>
          </cell>
          <cell r="F672">
            <v>6507</v>
          </cell>
        </row>
        <row r="673">
          <cell r="D673">
            <v>3024003</v>
          </cell>
          <cell r="F673">
            <v>16096.56</v>
          </cell>
        </row>
        <row r="674">
          <cell r="D674">
            <v>3025404</v>
          </cell>
          <cell r="F674">
            <v>21214.58</v>
          </cell>
        </row>
        <row r="675">
          <cell r="D675">
            <v>3025405</v>
          </cell>
          <cell r="F675">
            <v>28015.54</v>
          </cell>
        </row>
        <row r="676">
          <cell r="D676">
            <v>3025407</v>
          </cell>
          <cell r="F676">
            <v>28124.89</v>
          </cell>
        </row>
        <row r="677">
          <cell r="D677">
            <v>3025948</v>
          </cell>
          <cell r="F677">
            <v>6927.39</v>
          </cell>
        </row>
        <row r="678">
          <cell r="D678">
            <v>3027005</v>
          </cell>
          <cell r="F678">
            <v>11796.25</v>
          </cell>
        </row>
        <row r="679">
          <cell r="D679">
            <v>3027009</v>
          </cell>
          <cell r="F679">
            <v>11857</v>
          </cell>
        </row>
        <row r="680">
          <cell r="D680">
            <v>3027010</v>
          </cell>
          <cell r="F680">
            <v>9771.25</v>
          </cell>
        </row>
        <row r="681">
          <cell r="D681">
            <v>3032001</v>
          </cell>
          <cell r="F681">
            <v>8815</v>
          </cell>
        </row>
        <row r="682">
          <cell r="D682">
            <v>3032002</v>
          </cell>
          <cell r="F682">
            <v>11031.25</v>
          </cell>
        </row>
        <row r="683">
          <cell r="D683">
            <v>3032016</v>
          </cell>
          <cell r="F683">
            <v>9033.25</v>
          </cell>
        </row>
        <row r="684">
          <cell r="D684">
            <v>3032042</v>
          </cell>
          <cell r="F684">
            <v>10543</v>
          </cell>
        </row>
        <row r="685">
          <cell r="D685">
            <v>3032049</v>
          </cell>
          <cell r="F685">
            <v>7375</v>
          </cell>
        </row>
        <row r="686">
          <cell r="D686">
            <v>3032056</v>
          </cell>
          <cell r="F686">
            <v>8886.33</v>
          </cell>
        </row>
        <row r="687">
          <cell r="D687">
            <v>3032059</v>
          </cell>
          <cell r="F687">
            <v>6641.5</v>
          </cell>
        </row>
        <row r="688">
          <cell r="D688">
            <v>3033001</v>
          </cell>
          <cell r="F688">
            <v>9033.25</v>
          </cell>
        </row>
        <row r="689">
          <cell r="D689">
            <v>3033500</v>
          </cell>
          <cell r="F689">
            <v>9398.7000000000007</v>
          </cell>
        </row>
        <row r="690">
          <cell r="D690">
            <v>3033501</v>
          </cell>
          <cell r="F690">
            <v>9198.23</v>
          </cell>
        </row>
        <row r="691">
          <cell r="D691">
            <v>3033502</v>
          </cell>
          <cell r="F691">
            <v>6883.65</v>
          </cell>
        </row>
        <row r="692">
          <cell r="D692">
            <v>3033503</v>
          </cell>
          <cell r="F692">
            <v>9862.83</v>
          </cell>
        </row>
        <row r="693">
          <cell r="D693">
            <v>3033505</v>
          </cell>
          <cell r="F693">
            <v>6737.85</v>
          </cell>
        </row>
        <row r="694">
          <cell r="D694">
            <v>3037002</v>
          </cell>
          <cell r="F694">
            <v>8455</v>
          </cell>
        </row>
        <row r="695">
          <cell r="D695">
            <v>3041000</v>
          </cell>
          <cell r="F695">
            <v>4796.5</v>
          </cell>
        </row>
        <row r="696">
          <cell r="D696">
            <v>3041001</v>
          </cell>
          <cell r="F696">
            <v>4621</v>
          </cell>
        </row>
        <row r="697">
          <cell r="D697">
            <v>3041003</v>
          </cell>
          <cell r="F697">
            <v>4668.25</v>
          </cell>
        </row>
        <row r="698">
          <cell r="D698">
            <v>3041004</v>
          </cell>
          <cell r="F698">
            <v>4483.75</v>
          </cell>
        </row>
        <row r="699">
          <cell r="D699">
            <v>8721108</v>
          </cell>
          <cell r="F699">
            <v>5341.56</v>
          </cell>
        </row>
        <row r="700">
          <cell r="D700">
            <v>3803377</v>
          </cell>
          <cell r="F700">
            <v>10360.75</v>
          </cell>
        </row>
        <row r="701">
          <cell r="D701">
            <v>3042000</v>
          </cell>
          <cell r="F701">
            <v>8182.75</v>
          </cell>
        </row>
        <row r="702">
          <cell r="D702">
            <v>3042003</v>
          </cell>
          <cell r="F702">
            <v>8270.5</v>
          </cell>
        </row>
        <row r="703">
          <cell r="D703">
            <v>3042007</v>
          </cell>
          <cell r="F703">
            <v>4630</v>
          </cell>
        </row>
        <row r="704">
          <cell r="D704">
            <v>3042017</v>
          </cell>
          <cell r="F704">
            <v>7168</v>
          </cell>
        </row>
        <row r="705">
          <cell r="D705">
            <v>3042018</v>
          </cell>
          <cell r="F705">
            <v>7746.25</v>
          </cell>
        </row>
        <row r="706">
          <cell r="D706">
            <v>3042019</v>
          </cell>
          <cell r="F706">
            <v>7348</v>
          </cell>
        </row>
        <row r="707">
          <cell r="D707">
            <v>3042020</v>
          </cell>
          <cell r="F707">
            <v>11501.5</v>
          </cell>
        </row>
        <row r="708">
          <cell r="D708">
            <v>3042024</v>
          </cell>
          <cell r="F708">
            <v>10338.25</v>
          </cell>
        </row>
        <row r="709">
          <cell r="D709">
            <v>3042028</v>
          </cell>
          <cell r="F709">
            <v>10448.5</v>
          </cell>
        </row>
        <row r="710">
          <cell r="D710">
            <v>3042031</v>
          </cell>
          <cell r="F710">
            <v>13847.13</v>
          </cell>
        </row>
        <row r="711">
          <cell r="D711">
            <v>3042033</v>
          </cell>
          <cell r="F711">
            <v>6241</v>
          </cell>
        </row>
        <row r="712">
          <cell r="D712">
            <v>3042034</v>
          </cell>
          <cell r="F712">
            <v>6397.38</v>
          </cell>
        </row>
        <row r="713">
          <cell r="D713">
            <v>3042038</v>
          </cell>
          <cell r="F713">
            <v>9060.25</v>
          </cell>
        </row>
        <row r="714">
          <cell r="D714">
            <v>3042039</v>
          </cell>
          <cell r="F714">
            <v>10709.5</v>
          </cell>
        </row>
        <row r="715">
          <cell r="D715">
            <v>3042041</v>
          </cell>
          <cell r="F715">
            <v>9220</v>
          </cell>
        </row>
        <row r="716">
          <cell r="D716">
            <v>3042042</v>
          </cell>
          <cell r="F716">
            <v>8851</v>
          </cell>
        </row>
        <row r="717">
          <cell r="D717">
            <v>3042049</v>
          </cell>
          <cell r="F717">
            <v>14091.25</v>
          </cell>
        </row>
        <row r="718">
          <cell r="D718">
            <v>3042053</v>
          </cell>
          <cell r="F718">
            <v>8990.5</v>
          </cell>
        </row>
        <row r="719">
          <cell r="D719">
            <v>3042055</v>
          </cell>
          <cell r="F719">
            <v>13043.88</v>
          </cell>
        </row>
        <row r="720">
          <cell r="D720">
            <v>3042056</v>
          </cell>
          <cell r="F720">
            <v>6414.25</v>
          </cell>
        </row>
        <row r="721">
          <cell r="D721">
            <v>3042057</v>
          </cell>
          <cell r="F721">
            <v>7273.75</v>
          </cell>
        </row>
        <row r="722">
          <cell r="D722">
            <v>3042064</v>
          </cell>
          <cell r="F722">
            <v>6733.75</v>
          </cell>
        </row>
        <row r="723">
          <cell r="D723">
            <v>3042066</v>
          </cell>
          <cell r="F723">
            <v>10885</v>
          </cell>
        </row>
        <row r="724">
          <cell r="D724">
            <v>3042068</v>
          </cell>
          <cell r="F724">
            <v>9023.1299999999992</v>
          </cell>
        </row>
        <row r="725">
          <cell r="D725">
            <v>3042070</v>
          </cell>
          <cell r="F725">
            <v>11189.88</v>
          </cell>
        </row>
        <row r="726">
          <cell r="D726">
            <v>3042071</v>
          </cell>
          <cell r="F726">
            <v>8835.25</v>
          </cell>
        </row>
        <row r="727">
          <cell r="D727">
            <v>3042073</v>
          </cell>
          <cell r="F727">
            <v>8656.3799999999992</v>
          </cell>
        </row>
        <row r="728">
          <cell r="D728">
            <v>3042074</v>
          </cell>
          <cell r="F728">
            <v>11710.75</v>
          </cell>
        </row>
        <row r="729">
          <cell r="D729">
            <v>3043301</v>
          </cell>
          <cell r="F729">
            <v>6509.43</v>
          </cell>
        </row>
        <row r="730">
          <cell r="D730">
            <v>3043302</v>
          </cell>
          <cell r="F730">
            <v>8958.8700000000008</v>
          </cell>
        </row>
        <row r="731">
          <cell r="D731">
            <v>3043303</v>
          </cell>
          <cell r="F731">
            <v>9454.59</v>
          </cell>
        </row>
        <row r="732">
          <cell r="D732">
            <v>3043308</v>
          </cell>
          <cell r="F732">
            <v>6618.78</v>
          </cell>
        </row>
        <row r="733">
          <cell r="D733">
            <v>3043501</v>
          </cell>
          <cell r="F733">
            <v>7661.25</v>
          </cell>
        </row>
        <row r="734">
          <cell r="D734">
            <v>3043505</v>
          </cell>
          <cell r="F734">
            <v>7539.75</v>
          </cell>
        </row>
        <row r="735">
          <cell r="D735">
            <v>3043506</v>
          </cell>
          <cell r="F735">
            <v>9816.66</v>
          </cell>
        </row>
        <row r="736">
          <cell r="D736">
            <v>3043507</v>
          </cell>
          <cell r="F736">
            <v>6939.54</v>
          </cell>
        </row>
        <row r="737">
          <cell r="D737">
            <v>3043508</v>
          </cell>
          <cell r="F737">
            <v>6934.68</v>
          </cell>
        </row>
        <row r="738">
          <cell r="D738">
            <v>3043509</v>
          </cell>
          <cell r="F738">
            <v>7260.3</v>
          </cell>
        </row>
        <row r="739">
          <cell r="D739">
            <v>3043601</v>
          </cell>
          <cell r="F739">
            <v>11814.12</v>
          </cell>
        </row>
        <row r="740">
          <cell r="D740">
            <v>3045202</v>
          </cell>
          <cell r="F740">
            <v>6407.5</v>
          </cell>
        </row>
        <row r="741">
          <cell r="D741">
            <v>3045203</v>
          </cell>
          <cell r="F741">
            <v>10020.780000000001</v>
          </cell>
        </row>
        <row r="742">
          <cell r="D742">
            <v>3045204</v>
          </cell>
          <cell r="F742">
            <v>4742.5</v>
          </cell>
        </row>
        <row r="743">
          <cell r="D743">
            <v>3045407</v>
          </cell>
          <cell r="F743">
            <v>18350.21</v>
          </cell>
        </row>
        <row r="744">
          <cell r="D744">
            <v>3045949</v>
          </cell>
          <cell r="F744">
            <v>9398.7000000000007</v>
          </cell>
        </row>
        <row r="745">
          <cell r="D745">
            <v>3047005</v>
          </cell>
          <cell r="F745">
            <v>6733.75</v>
          </cell>
        </row>
        <row r="746">
          <cell r="D746">
            <v>3052022</v>
          </cell>
          <cell r="F746">
            <v>8792.5</v>
          </cell>
        </row>
        <row r="747">
          <cell r="D747">
            <v>3052069</v>
          </cell>
          <cell r="F747">
            <v>8680</v>
          </cell>
        </row>
        <row r="748">
          <cell r="D748">
            <v>3052080</v>
          </cell>
          <cell r="F748">
            <v>8893.75</v>
          </cell>
        </row>
        <row r="749">
          <cell r="D749">
            <v>3055410</v>
          </cell>
          <cell r="F749">
            <v>26809.65</v>
          </cell>
        </row>
        <row r="750">
          <cell r="D750">
            <v>3061000</v>
          </cell>
          <cell r="F750">
            <v>4507.6000000000004</v>
          </cell>
        </row>
        <row r="751">
          <cell r="D751">
            <v>3061002</v>
          </cell>
          <cell r="F751">
            <v>4749.25</v>
          </cell>
        </row>
        <row r="752">
          <cell r="D752">
            <v>3061003</v>
          </cell>
          <cell r="F752">
            <v>4870.75</v>
          </cell>
        </row>
        <row r="753">
          <cell r="D753">
            <v>3062003</v>
          </cell>
          <cell r="F753">
            <v>6604.38</v>
          </cell>
        </row>
        <row r="754">
          <cell r="D754">
            <v>3062012</v>
          </cell>
          <cell r="F754">
            <v>9253.75</v>
          </cell>
        </row>
        <row r="755">
          <cell r="D755">
            <v>3062014</v>
          </cell>
          <cell r="F755">
            <v>8182.75</v>
          </cell>
        </row>
        <row r="756">
          <cell r="D756">
            <v>3062020</v>
          </cell>
          <cell r="F756">
            <v>8556.25</v>
          </cell>
        </row>
        <row r="757">
          <cell r="D757">
            <v>3062033</v>
          </cell>
          <cell r="F757">
            <v>11269.75</v>
          </cell>
        </row>
        <row r="758">
          <cell r="D758">
            <v>3062050</v>
          </cell>
          <cell r="F758">
            <v>6947.5</v>
          </cell>
        </row>
        <row r="759">
          <cell r="D759">
            <v>3062051</v>
          </cell>
          <cell r="F759">
            <v>8520.25</v>
          </cell>
        </row>
        <row r="760">
          <cell r="D760">
            <v>3062062</v>
          </cell>
          <cell r="F760">
            <v>6441.25</v>
          </cell>
        </row>
        <row r="761">
          <cell r="D761">
            <v>3062065</v>
          </cell>
          <cell r="F761">
            <v>6666.25</v>
          </cell>
        </row>
        <row r="762">
          <cell r="D762">
            <v>3062067</v>
          </cell>
          <cell r="F762">
            <v>10925.05</v>
          </cell>
        </row>
        <row r="763">
          <cell r="D763">
            <v>3062068</v>
          </cell>
          <cell r="F763">
            <v>8713.75</v>
          </cell>
        </row>
        <row r="764">
          <cell r="D764">
            <v>3062084</v>
          </cell>
          <cell r="F764">
            <v>8657.5</v>
          </cell>
        </row>
        <row r="765">
          <cell r="D765">
            <v>3062090</v>
          </cell>
          <cell r="F765">
            <v>7645</v>
          </cell>
        </row>
        <row r="766">
          <cell r="D766">
            <v>3062093</v>
          </cell>
          <cell r="F766">
            <v>11022.25</v>
          </cell>
        </row>
        <row r="767">
          <cell r="D767">
            <v>3062094</v>
          </cell>
          <cell r="F767">
            <v>7026.25</v>
          </cell>
        </row>
        <row r="768">
          <cell r="D768">
            <v>3062098</v>
          </cell>
          <cell r="F768">
            <v>6418.75</v>
          </cell>
        </row>
        <row r="769">
          <cell r="D769">
            <v>3062102</v>
          </cell>
          <cell r="F769">
            <v>9023.7999999999993</v>
          </cell>
        </row>
        <row r="770">
          <cell r="D770">
            <v>3062105</v>
          </cell>
          <cell r="F770">
            <v>8673.25</v>
          </cell>
        </row>
        <row r="771">
          <cell r="D771">
            <v>3063000</v>
          </cell>
          <cell r="F771">
            <v>7146.09</v>
          </cell>
        </row>
        <row r="772">
          <cell r="D772">
            <v>3063003</v>
          </cell>
          <cell r="F772">
            <v>9471.6</v>
          </cell>
        </row>
        <row r="773">
          <cell r="D773">
            <v>3063300</v>
          </cell>
          <cell r="F773">
            <v>6768.23</v>
          </cell>
        </row>
        <row r="774">
          <cell r="D774">
            <v>3063301</v>
          </cell>
          <cell r="F774">
            <v>9222.5300000000007</v>
          </cell>
        </row>
        <row r="775">
          <cell r="D775">
            <v>3063401</v>
          </cell>
          <cell r="F775">
            <v>6859.35</v>
          </cell>
        </row>
        <row r="776">
          <cell r="D776">
            <v>3063404</v>
          </cell>
          <cell r="F776">
            <v>6762.15</v>
          </cell>
        </row>
        <row r="777">
          <cell r="D777">
            <v>3063408</v>
          </cell>
          <cell r="F777">
            <v>8595.6299999999992</v>
          </cell>
        </row>
        <row r="778">
          <cell r="D778">
            <v>3063412</v>
          </cell>
          <cell r="F778">
            <v>6118.2</v>
          </cell>
        </row>
        <row r="779">
          <cell r="D779">
            <v>3064600</v>
          </cell>
          <cell r="F779">
            <v>18644.849999999999</v>
          </cell>
        </row>
        <row r="780">
          <cell r="D780">
            <v>3064702</v>
          </cell>
          <cell r="F780">
            <v>14826.71</v>
          </cell>
        </row>
        <row r="781">
          <cell r="D781">
            <v>3065200</v>
          </cell>
          <cell r="F781">
            <v>7719.25</v>
          </cell>
        </row>
        <row r="782">
          <cell r="D782">
            <v>3065403</v>
          </cell>
          <cell r="F782">
            <v>15810.86</v>
          </cell>
        </row>
        <row r="783">
          <cell r="D783">
            <v>3066900</v>
          </cell>
          <cell r="F783">
            <v>34093.75</v>
          </cell>
        </row>
        <row r="784">
          <cell r="D784">
            <v>3067000</v>
          </cell>
          <cell r="F784">
            <v>16200.63</v>
          </cell>
        </row>
        <row r="785">
          <cell r="D785">
            <v>3067001</v>
          </cell>
          <cell r="F785">
            <v>9740.8799999999992</v>
          </cell>
        </row>
        <row r="786">
          <cell r="D786">
            <v>3067005</v>
          </cell>
          <cell r="F786">
            <v>17668.75</v>
          </cell>
        </row>
        <row r="787">
          <cell r="D787">
            <v>3067006</v>
          </cell>
          <cell r="F787">
            <v>12049.38</v>
          </cell>
        </row>
        <row r="788">
          <cell r="D788">
            <v>3067008</v>
          </cell>
          <cell r="F788">
            <v>11036.88</v>
          </cell>
        </row>
        <row r="789">
          <cell r="D789">
            <v>3071000</v>
          </cell>
          <cell r="F789">
            <v>4691.88</v>
          </cell>
        </row>
        <row r="790">
          <cell r="D790">
            <v>3071002</v>
          </cell>
          <cell r="F790">
            <v>4776.25</v>
          </cell>
        </row>
        <row r="791">
          <cell r="D791">
            <v>3071003</v>
          </cell>
          <cell r="F791">
            <v>4947.25</v>
          </cell>
        </row>
        <row r="792">
          <cell r="D792">
            <v>3071007</v>
          </cell>
          <cell r="F792">
            <v>4972</v>
          </cell>
        </row>
        <row r="793">
          <cell r="D793">
            <v>3072006</v>
          </cell>
          <cell r="F793">
            <v>8512.3799999999992</v>
          </cell>
        </row>
        <row r="794">
          <cell r="D794">
            <v>3072022</v>
          </cell>
          <cell r="F794">
            <v>6244.38</v>
          </cell>
        </row>
        <row r="795">
          <cell r="D795">
            <v>3072033</v>
          </cell>
          <cell r="F795">
            <v>7564</v>
          </cell>
        </row>
        <row r="796">
          <cell r="D796">
            <v>3072046</v>
          </cell>
          <cell r="F796">
            <v>11189.88</v>
          </cell>
        </row>
        <row r="797">
          <cell r="D797">
            <v>3072058</v>
          </cell>
          <cell r="F797">
            <v>9117.6299999999992</v>
          </cell>
        </row>
        <row r="798">
          <cell r="D798">
            <v>3072059</v>
          </cell>
          <cell r="F798">
            <v>9157</v>
          </cell>
        </row>
        <row r="799">
          <cell r="D799">
            <v>3072067</v>
          </cell>
          <cell r="F799">
            <v>8914</v>
          </cell>
        </row>
        <row r="800">
          <cell r="D800">
            <v>3072071</v>
          </cell>
          <cell r="F800">
            <v>11319.25</v>
          </cell>
        </row>
        <row r="801">
          <cell r="D801">
            <v>3072076</v>
          </cell>
          <cell r="F801">
            <v>8660.8799999999992</v>
          </cell>
        </row>
        <row r="802">
          <cell r="D802">
            <v>3072083</v>
          </cell>
          <cell r="F802">
            <v>9097.3799999999992</v>
          </cell>
        </row>
        <row r="803">
          <cell r="D803">
            <v>3072088</v>
          </cell>
          <cell r="F803">
            <v>8871.25</v>
          </cell>
        </row>
        <row r="804">
          <cell r="D804">
            <v>3072092</v>
          </cell>
          <cell r="F804">
            <v>7098.25</v>
          </cell>
        </row>
        <row r="805">
          <cell r="D805">
            <v>3072094</v>
          </cell>
          <cell r="F805">
            <v>8050</v>
          </cell>
        </row>
        <row r="806">
          <cell r="D806">
            <v>3072115</v>
          </cell>
          <cell r="F806">
            <v>8505.6299999999992</v>
          </cell>
        </row>
        <row r="807">
          <cell r="D807">
            <v>3072121</v>
          </cell>
          <cell r="F807">
            <v>10842.25</v>
          </cell>
        </row>
        <row r="808">
          <cell r="D808">
            <v>3072125</v>
          </cell>
          <cell r="F808">
            <v>11234.88</v>
          </cell>
        </row>
        <row r="809">
          <cell r="D809">
            <v>3072150</v>
          </cell>
          <cell r="F809">
            <v>9251.5</v>
          </cell>
        </row>
        <row r="810">
          <cell r="D810">
            <v>3072151</v>
          </cell>
          <cell r="F810">
            <v>8075.88</v>
          </cell>
        </row>
        <row r="811">
          <cell r="D811">
            <v>3072153</v>
          </cell>
          <cell r="F811">
            <v>8776.75</v>
          </cell>
        </row>
        <row r="812">
          <cell r="D812">
            <v>3072154</v>
          </cell>
          <cell r="F812">
            <v>8280.6299999999992</v>
          </cell>
        </row>
        <row r="813">
          <cell r="D813">
            <v>3072161</v>
          </cell>
          <cell r="F813">
            <v>6670.75</v>
          </cell>
        </row>
        <row r="814">
          <cell r="D814">
            <v>3072162</v>
          </cell>
          <cell r="F814">
            <v>8322.25</v>
          </cell>
        </row>
        <row r="815">
          <cell r="D815">
            <v>3072163</v>
          </cell>
          <cell r="F815">
            <v>8658.6299999999992</v>
          </cell>
        </row>
        <row r="816">
          <cell r="D816">
            <v>3072164</v>
          </cell>
          <cell r="F816">
            <v>8603.5</v>
          </cell>
        </row>
        <row r="817">
          <cell r="D817">
            <v>3072165</v>
          </cell>
          <cell r="F817">
            <v>8548.3799999999992</v>
          </cell>
        </row>
        <row r="818">
          <cell r="D818">
            <v>3072166</v>
          </cell>
          <cell r="F818">
            <v>8585.5</v>
          </cell>
        </row>
        <row r="819">
          <cell r="D819">
            <v>3072167</v>
          </cell>
          <cell r="F819">
            <v>15292.75</v>
          </cell>
        </row>
        <row r="820">
          <cell r="D820">
            <v>3072168</v>
          </cell>
          <cell r="F820">
            <v>13956.25</v>
          </cell>
        </row>
        <row r="821">
          <cell r="D821">
            <v>3072169</v>
          </cell>
          <cell r="F821">
            <v>11180.88</v>
          </cell>
        </row>
        <row r="822">
          <cell r="D822">
            <v>3072170</v>
          </cell>
          <cell r="F822">
            <v>8218.75</v>
          </cell>
        </row>
        <row r="823">
          <cell r="D823">
            <v>3072171</v>
          </cell>
          <cell r="F823">
            <v>11103.25</v>
          </cell>
        </row>
        <row r="824">
          <cell r="D824">
            <v>3072172</v>
          </cell>
          <cell r="F824">
            <v>9420.25</v>
          </cell>
        </row>
        <row r="825">
          <cell r="D825">
            <v>3072173</v>
          </cell>
          <cell r="F825">
            <v>9465.25</v>
          </cell>
        </row>
        <row r="826">
          <cell r="D826">
            <v>3072174</v>
          </cell>
          <cell r="F826">
            <v>11536.15</v>
          </cell>
        </row>
        <row r="827">
          <cell r="D827">
            <v>3072175</v>
          </cell>
          <cell r="F827">
            <v>9025.3799999999992</v>
          </cell>
        </row>
        <row r="828">
          <cell r="D828">
            <v>3072176</v>
          </cell>
          <cell r="F828">
            <v>8930.8799999999992</v>
          </cell>
        </row>
        <row r="829">
          <cell r="D829">
            <v>3072177</v>
          </cell>
          <cell r="F829">
            <v>8054.5</v>
          </cell>
        </row>
        <row r="830">
          <cell r="D830">
            <v>3072178</v>
          </cell>
          <cell r="F830">
            <v>6265.75</v>
          </cell>
        </row>
        <row r="831">
          <cell r="D831">
            <v>3072179</v>
          </cell>
          <cell r="F831">
            <v>6706.75</v>
          </cell>
        </row>
        <row r="832">
          <cell r="D832">
            <v>3072180</v>
          </cell>
          <cell r="F832">
            <v>11331.63</v>
          </cell>
        </row>
        <row r="833">
          <cell r="D833">
            <v>3072181</v>
          </cell>
          <cell r="F833">
            <v>8864.5</v>
          </cell>
        </row>
        <row r="834">
          <cell r="D834">
            <v>3072182</v>
          </cell>
          <cell r="F834">
            <v>11333.88</v>
          </cell>
        </row>
        <row r="835">
          <cell r="D835">
            <v>3072183</v>
          </cell>
          <cell r="F835">
            <v>8696.8799999999992</v>
          </cell>
        </row>
        <row r="836">
          <cell r="D836">
            <v>3072186</v>
          </cell>
          <cell r="F836">
            <v>8965.75</v>
          </cell>
        </row>
        <row r="837">
          <cell r="D837">
            <v>3073500</v>
          </cell>
          <cell r="F837">
            <v>9437.58</v>
          </cell>
        </row>
        <row r="838">
          <cell r="D838">
            <v>3073503</v>
          </cell>
          <cell r="F838">
            <v>9449.73</v>
          </cell>
        </row>
        <row r="839">
          <cell r="D839">
            <v>3073504</v>
          </cell>
          <cell r="F839">
            <v>8957.66</v>
          </cell>
        </row>
        <row r="840">
          <cell r="D840">
            <v>3073505</v>
          </cell>
          <cell r="F840">
            <v>7010.01</v>
          </cell>
        </row>
        <row r="841">
          <cell r="D841">
            <v>3073506</v>
          </cell>
          <cell r="F841">
            <v>8536.0499999999993</v>
          </cell>
        </row>
        <row r="842">
          <cell r="D842">
            <v>3073507</v>
          </cell>
          <cell r="F842">
            <v>11921.04</v>
          </cell>
        </row>
        <row r="843">
          <cell r="D843">
            <v>3073508</v>
          </cell>
          <cell r="F843">
            <v>10205.459999999999</v>
          </cell>
        </row>
        <row r="844">
          <cell r="D844">
            <v>3073509</v>
          </cell>
          <cell r="F844">
            <v>9667.2199999999993</v>
          </cell>
        </row>
        <row r="845">
          <cell r="D845">
            <v>3073510</v>
          </cell>
          <cell r="F845">
            <v>9371.9699999999993</v>
          </cell>
        </row>
        <row r="846">
          <cell r="D846">
            <v>3074020</v>
          </cell>
          <cell r="F846">
            <v>30628.75</v>
          </cell>
        </row>
        <row r="847">
          <cell r="D847">
            <v>3074603</v>
          </cell>
          <cell r="F847">
            <v>43227.34</v>
          </cell>
        </row>
        <row r="848">
          <cell r="D848">
            <v>3075400</v>
          </cell>
          <cell r="F848">
            <v>33868.75</v>
          </cell>
        </row>
        <row r="849">
          <cell r="D849">
            <v>3075401</v>
          </cell>
          <cell r="F849">
            <v>40857.81</v>
          </cell>
        </row>
        <row r="850">
          <cell r="D850">
            <v>3075402</v>
          </cell>
          <cell r="F850">
            <v>27459.06</v>
          </cell>
        </row>
        <row r="851">
          <cell r="D851">
            <v>3075404</v>
          </cell>
          <cell r="F851">
            <v>21696.25</v>
          </cell>
        </row>
        <row r="852">
          <cell r="D852">
            <v>3077005</v>
          </cell>
          <cell r="F852">
            <v>15441.25</v>
          </cell>
        </row>
        <row r="853">
          <cell r="D853">
            <v>3077007</v>
          </cell>
          <cell r="F853">
            <v>12960.63</v>
          </cell>
        </row>
        <row r="854">
          <cell r="D854">
            <v>3077010</v>
          </cell>
          <cell r="F854">
            <v>12424</v>
          </cell>
        </row>
        <row r="855">
          <cell r="D855">
            <v>3077012</v>
          </cell>
          <cell r="F855">
            <v>11593.75</v>
          </cell>
        </row>
        <row r="856">
          <cell r="D856">
            <v>3077013</v>
          </cell>
          <cell r="F856">
            <v>12100</v>
          </cell>
        </row>
        <row r="857">
          <cell r="D857">
            <v>3077014</v>
          </cell>
          <cell r="F857">
            <v>9923.1299999999992</v>
          </cell>
        </row>
        <row r="858">
          <cell r="D858">
            <v>3081100</v>
          </cell>
          <cell r="F858">
            <v>6733.75</v>
          </cell>
        </row>
        <row r="859">
          <cell r="D859">
            <v>3082009</v>
          </cell>
          <cell r="F859">
            <v>8061.25</v>
          </cell>
        </row>
        <row r="860">
          <cell r="D860">
            <v>3082011</v>
          </cell>
          <cell r="F860">
            <v>7172.5</v>
          </cell>
        </row>
        <row r="861">
          <cell r="D861">
            <v>3082012</v>
          </cell>
          <cell r="F861">
            <v>8452.75</v>
          </cell>
        </row>
        <row r="862">
          <cell r="D862">
            <v>3082028</v>
          </cell>
          <cell r="F862">
            <v>10586.88</v>
          </cell>
        </row>
        <row r="863">
          <cell r="D863">
            <v>3082032</v>
          </cell>
          <cell r="F863">
            <v>6954.25</v>
          </cell>
        </row>
        <row r="864">
          <cell r="D864">
            <v>3082033</v>
          </cell>
          <cell r="F864">
            <v>12983.13</v>
          </cell>
        </row>
        <row r="865">
          <cell r="D865">
            <v>3082036</v>
          </cell>
          <cell r="F865">
            <v>6295</v>
          </cell>
        </row>
        <row r="866">
          <cell r="D866">
            <v>3082039</v>
          </cell>
          <cell r="F866">
            <v>7948.75</v>
          </cell>
        </row>
        <row r="867">
          <cell r="D867">
            <v>3082040</v>
          </cell>
          <cell r="F867">
            <v>7951</v>
          </cell>
        </row>
        <row r="868">
          <cell r="D868">
            <v>3082042</v>
          </cell>
          <cell r="F868">
            <v>7996</v>
          </cell>
        </row>
        <row r="869">
          <cell r="D869">
            <v>3082053</v>
          </cell>
          <cell r="F869">
            <v>10549.75</v>
          </cell>
        </row>
        <row r="870">
          <cell r="D870">
            <v>3082055</v>
          </cell>
          <cell r="F870">
            <v>9349.3799999999992</v>
          </cell>
        </row>
        <row r="871">
          <cell r="D871">
            <v>3082056</v>
          </cell>
          <cell r="F871">
            <v>8984.65</v>
          </cell>
        </row>
        <row r="872">
          <cell r="D872">
            <v>3082061</v>
          </cell>
          <cell r="F872">
            <v>6364.75</v>
          </cell>
        </row>
        <row r="873">
          <cell r="D873">
            <v>3082062</v>
          </cell>
          <cell r="F873">
            <v>6659.05</v>
          </cell>
        </row>
        <row r="874">
          <cell r="D874">
            <v>3082074</v>
          </cell>
          <cell r="F874">
            <v>8349.25</v>
          </cell>
        </row>
        <row r="875">
          <cell r="D875">
            <v>3082084</v>
          </cell>
          <cell r="F875">
            <v>9053.5</v>
          </cell>
        </row>
        <row r="876">
          <cell r="D876">
            <v>3082085</v>
          </cell>
          <cell r="F876">
            <v>11042.5</v>
          </cell>
        </row>
        <row r="877">
          <cell r="D877">
            <v>3083302</v>
          </cell>
          <cell r="F877">
            <v>7564.05</v>
          </cell>
        </row>
        <row r="878">
          <cell r="D878">
            <v>3083303</v>
          </cell>
          <cell r="F878">
            <v>5583.6</v>
          </cell>
        </row>
        <row r="879">
          <cell r="D879">
            <v>3083304</v>
          </cell>
          <cell r="F879">
            <v>6989.36</v>
          </cell>
        </row>
        <row r="880">
          <cell r="D880">
            <v>3083307</v>
          </cell>
          <cell r="F880">
            <v>9222.5300000000007</v>
          </cell>
        </row>
        <row r="881">
          <cell r="D881">
            <v>3083308</v>
          </cell>
          <cell r="F881">
            <v>6689.25</v>
          </cell>
        </row>
        <row r="882">
          <cell r="D882">
            <v>3083309</v>
          </cell>
          <cell r="F882">
            <v>6774.3</v>
          </cell>
        </row>
        <row r="883">
          <cell r="D883">
            <v>3083310</v>
          </cell>
          <cell r="F883">
            <v>7444.98</v>
          </cell>
        </row>
        <row r="884">
          <cell r="D884">
            <v>3083311</v>
          </cell>
          <cell r="F884">
            <v>6567.75</v>
          </cell>
        </row>
        <row r="885">
          <cell r="D885">
            <v>3083312</v>
          </cell>
          <cell r="F885">
            <v>9440.01</v>
          </cell>
        </row>
        <row r="886">
          <cell r="D886">
            <v>3083313</v>
          </cell>
          <cell r="F886">
            <v>9398.7000000000007</v>
          </cell>
        </row>
        <row r="887">
          <cell r="D887">
            <v>3083500</v>
          </cell>
          <cell r="F887">
            <v>8555.49</v>
          </cell>
        </row>
        <row r="888">
          <cell r="D888">
            <v>3083501</v>
          </cell>
          <cell r="F888">
            <v>9119.25</v>
          </cell>
        </row>
        <row r="889">
          <cell r="D889">
            <v>3083502</v>
          </cell>
          <cell r="F889">
            <v>11046.73</v>
          </cell>
        </row>
        <row r="890">
          <cell r="D890">
            <v>3083503</v>
          </cell>
          <cell r="F890">
            <v>9350.1</v>
          </cell>
        </row>
        <row r="891">
          <cell r="D891">
            <v>3083504</v>
          </cell>
          <cell r="F891">
            <v>6531.3</v>
          </cell>
        </row>
        <row r="892">
          <cell r="D892">
            <v>3083505</v>
          </cell>
          <cell r="F892">
            <v>11133.72</v>
          </cell>
        </row>
        <row r="893">
          <cell r="D893">
            <v>3084026</v>
          </cell>
          <cell r="F893">
            <v>36414.06</v>
          </cell>
        </row>
        <row r="894">
          <cell r="D894">
            <v>3084030</v>
          </cell>
          <cell r="F894">
            <v>22959.06</v>
          </cell>
        </row>
        <row r="895">
          <cell r="D895">
            <v>3084037</v>
          </cell>
          <cell r="F895">
            <v>22413.439999999999</v>
          </cell>
        </row>
        <row r="896">
          <cell r="D896">
            <v>3084702</v>
          </cell>
          <cell r="F896">
            <v>18143.66</v>
          </cell>
        </row>
        <row r="897">
          <cell r="D897">
            <v>3084706</v>
          </cell>
          <cell r="F897">
            <v>23638.5</v>
          </cell>
        </row>
        <row r="898">
          <cell r="D898">
            <v>3085200</v>
          </cell>
          <cell r="F898">
            <v>6664.95</v>
          </cell>
        </row>
        <row r="899">
          <cell r="D899">
            <v>3085400</v>
          </cell>
          <cell r="F899">
            <v>32018.959999999999</v>
          </cell>
        </row>
        <row r="900">
          <cell r="D900">
            <v>3085401</v>
          </cell>
          <cell r="F900">
            <v>14335.94</v>
          </cell>
        </row>
        <row r="901">
          <cell r="D901">
            <v>3085403</v>
          </cell>
          <cell r="F901">
            <v>25132.95</v>
          </cell>
        </row>
        <row r="902">
          <cell r="D902">
            <v>3087000</v>
          </cell>
          <cell r="F902">
            <v>13871.88</v>
          </cell>
        </row>
        <row r="903">
          <cell r="D903">
            <v>3087002</v>
          </cell>
          <cell r="F903">
            <v>28780.94</v>
          </cell>
        </row>
        <row r="904">
          <cell r="D904">
            <v>3087005</v>
          </cell>
          <cell r="F904">
            <v>10707.81</v>
          </cell>
        </row>
        <row r="905">
          <cell r="D905">
            <v>3087007</v>
          </cell>
          <cell r="F905">
            <v>12272.13</v>
          </cell>
        </row>
        <row r="906">
          <cell r="D906">
            <v>3091000</v>
          </cell>
          <cell r="F906">
            <v>4999</v>
          </cell>
        </row>
        <row r="907">
          <cell r="D907">
            <v>3091001</v>
          </cell>
          <cell r="F907">
            <v>4870.75</v>
          </cell>
        </row>
        <row r="908">
          <cell r="D908">
            <v>3091003</v>
          </cell>
          <cell r="F908">
            <v>4972.45</v>
          </cell>
        </row>
        <row r="909">
          <cell r="D909">
            <v>3092002</v>
          </cell>
          <cell r="F909">
            <v>6491.88</v>
          </cell>
        </row>
        <row r="910">
          <cell r="D910">
            <v>3092003</v>
          </cell>
          <cell r="F910">
            <v>6414.25</v>
          </cell>
        </row>
        <row r="911">
          <cell r="D911">
            <v>3092004</v>
          </cell>
          <cell r="F911">
            <v>7881.25</v>
          </cell>
        </row>
        <row r="912">
          <cell r="D912">
            <v>3092005</v>
          </cell>
          <cell r="F912">
            <v>7534.75</v>
          </cell>
        </row>
        <row r="913">
          <cell r="D913">
            <v>3092008</v>
          </cell>
          <cell r="F913">
            <v>6317.5</v>
          </cell>
        </row>
        <row r="914">
          <cell r="D914">
            <v>3092009</v>
          </cell>
          <cell r="F914">
            <v>6263.5</v>
          </cell>
        </row>
        <row r="915">
          <cell r="D915">
            <v>3092015</v>
          </cell>
          <cell r="F915">
            <v>7745.13</v>
          </cell>
        </row>
        <row r="916">
          <cell r="D916">
            <v>3092020</v>
          </cell>
          <cell r="F916">
            <v>8923</v>
          </cell>
        </row>
        <row r="917">
          <cell r="D917">
            <v>3092022</v>
          </cell>
          <cell r="F917">
            <v>8812.75</v>
          </cell>
        </row>
        <row r="918">
          <cell r="D918">
            <v>3092025</v>
          </cell>
          <cell r="F918">
            <v>8479.75</v>
          </cell>
        </row>
        <row r="919">
          <cell r="D919">
            <v>3092029</v>
          </cell>
          <cell r="F919">
            <v>11467.75</v>
          </cell>
        </row>
        <row r="920">
          <cell r="D920">
            <v>3092031</v>
          </cell>
          <cell r="F920">
            <v>8522.5</v>
          </cell>
        </row>
        <row r="921">
          <cell r="D921">
            <v>3092041</v>
          </cell>
          <cell r="F921">
            <v>7493.13</v>
          </cell>
        </row>
        <row r="922">
          <cell r="D922">
            <v>3092042</v>
          </cell>
          <cell r="F922">
            <v>6549.25</v>
          </cell>
        </row>
        <row r="923">
          <cell r="D923">
            <v>3092045</v>
          </cell>
          <cell r="F923">
            <v>6430</v>
          </cell>
        </row>
        <row r="924">
          <cell r="D924">
            <v>3092046</v>
          </cell>
          <cell r="F924">
            <v>6362.5</v>
          </cell>
        </row>
        <row r="925">
          <cell r="D925">
            <v>3092051</v>
          </cell>
          <cell r="F925">
            <v>6283.75</v>
          </cell>
        </row>
        <row r="926">
          <cell r="D926">
            <v>3092057</v>
          </cell>
          <cell r="F926">
            <v>6966.63</v>
          </cell>
        </row>
        <row r="927">
          <cell r="D927">
            <v>3092058</v>
          </cell>
          <cell r="F927">
            <v>13747</v>
          </cell>
        </row>
        <row r="928">
          <cell r="D928">
            <v>3092062</v>
          </cell>
          <cell r="F928">
            <v>8972.5</v>
          </cell>
        </row>
        <row r="929">
          <cell r="D929">
            <v>3092063</v>
          </cell>
          <cell r="F929">
            <v>8511.25</v>
          </cell>
        </row>
        <row r="930">
          <cell r="D930">
            <v>3092065</v>
          </cell>
          <cell r="F930">
            <v>5655.55</v>
          </cell>
        </row>
        <row r="931">
          <cell r="D931">
            <v>3092072</v>
          </cell>
          <cell r="F931">
            <v>11708.95</v>
          </cell>
        </row>
        <row r="932">
          <cell r="D932">
            <v>3092075</v>
          </cell>
          <cell r="F932">
            <v>8479.75</v>
          </cell>
        </row>
        <row r="933">
          <cell r="D933">
            <v>3092076</v>
          </cell>
          <cell r="F933">
            <v>6452.5</v>
          </cell>
        </row>
        <row r="934">
          <cell r="D934">
            <v>3092077</v>
          </cell>
          <cell r="F934">
            <v>9184</v>
          </cell>
        </row>
        <row r="935">
          <cell r="D935">
            <v>3093000</v>
          </cell>
          <cell r="F935">
            <v>6394</v>
          </cell>
        </row>
        <row r="936">
          <cell r="D936">
            <v>3093302</v>
          </cell>
          <cell r="F936">
            <v>9369.5400000000009</v>
          </cell>
        </row>
        <row r="937">
          <cell r="D937">
            <v>3093303</v>
          </cell>
          <cell r="F937">
            <v>6531.3</v>
          </cell>
        </row>
        <row r="938">
          <cell r="D938">
            <v>3093306</v>
          </cell>
          <cell r="F938">
            <v>8800.92</v>
          </cell>
        </row>
        <row r="939">
          <cell r="D939">
            <v>3093500</v>
          </cell>
          <cell r="F939">
            <v>9279.6299999999992</v>
          </cell>
        </row>
        <row r="940">
          <cell r="D940">
            <v>3093501</v>
          </cell>
          <cell r="F940">
            <v>7904.25</v>
          </cell>
        </row>
        <row r="941">
          <cell r="D941">
            <v>3093502</v>
          </cell>
          <cell r="F941">
            <v>7505.73</v>
          </cell>
        </row>
        <row r="942">
          <cell r="D942">
            <v>3093503</v>
          </cell>
          <cell r="F942">
            <v>6191.1</v>
          </cell>
        </row>
        <row r="943">
          <cell r="D943">
            <v>3093504</v>
          </cell>
          <cell r="F943">
            <v>6288.3</v>
          </cell>
        </row>
        <row r="944">
          <cell r="D944">
            <v>3093505</v>
          </cell>
          <cell r="F944">
            <v>5809.59</v>
          </cell>
        </row>
        <row r="945">
          <cell r="D945">
            <v>3093506</v>
          </cell>
          <cell r="F945">
            <v>4842.45</v>
          </cell>
        </row>
        <row r="946">
          <cell r="D946">
            <v>3093507</v>
          </cell>
          <cell r="F946">
            <v>6647.94</v>
          </cell>
        </row>
        <row r="947">
          <cell r="D947">
            <v>3093508</v>
          </cell>
          <cell r="F947">
            <v>6057.45</v>
          </cell>
        </row>
        <row r="948">
          <cell r="D948">
            <v>3093509</v>
          </cell>
          <cell r="F948">
            <v>5437.8</v>
          </cell>
        </row>
        <row r="949">
          <cell r="D949">
            <v>3093510</v>
          </cell>
          <cell r="F949">
            <v>6949.26</v>
          </cell>
        </row>
        <row r="950">
          <cell r="D950">
            <v>3094029</v>
          </cell>
          <cell r="F950">
            <v>16107.81</v>
          </cell>
        </row>
        <row r="951">
          <cell r="D951">
            <v>3094030</v>
          </cell>
          <cell r="F951">
            <v>31880.31</v>
          </cell>
        </row>
        <row r="952">
          <cell r="D952">
            <v>3094032</v>
          </cell>
          <cell r="F952">
            <v>37159.379999999997</v>
          </cell>
        </row>
        <row r="953">
          <cell r="D953">
            <v>3094033</v>
          </cell>
          <cell r="F953">
            <v>25608.44</v>
          </cell>
        </row>
        <row r="954">
          <cell r="D954">
            <v>3097000</v>
          </cell>
          <cell r="F954">
            <v>7503.25</v>
          </cell>
        </row>
        <row r="955">
          <cell r="D955">
            <v>3097001</v>
          </cell>
          <cell r="F955">
            <v>9457.3799999999992</v>
          </cell>
        </row>
        <row r="956">
          <cell r="D956">
            <v>3097005</v>
          </cell>
          <cell r="F956">
            <v>10530.63</v>
          </cell>
        </row>
        <row r="957">
          <cell r="D957">
            <v>3097006</v>
          </cell>
          <cell r="F957">
            <v>12251.88</v>
          </cell>
        </row>
        <row r="958">
          <cell r="D958">
            <v>3101101</v>
          </cell>
          <cell r="F958">
            <v>6379.38</v>
          </cell>
        </row>
        <row r="959">
          <cell r="D959">
            <v>3102045</v>
          </cell>
          <cell r="F959">
            <v>9013</v>
          </cell>
        </row>
        <row r="960">
          <cell r="D960">
            <v>3102050</v>
          </cell>
          <cell r="F960">
            <v>8646.25</v>
          </cell>
        </row>
        <row r="961">
          <cell r="D961">
            <v>3102051</v>
          </cell>
          <cell r="F961">
            <v>11107.75</v>
          </cell>
        </row>
        <row r="962">
          <cell r="D962">
            <v>3102052</v>
          </cell>
          <cell r="F962">
            <v>11053.75</v>
          </cell>
        </row>
        <row r="963">
          <cell r="D963">
            <v>3102053</v>
          </cell>
          <cell r="F963">
            <v>8626</v>
          </cell>
        </row>
        <row r="964">
          <cell r="D964">
            <v>3102055</v>
          </cell>
          <cell r="F964">
            <v>11094.25</v>
          </cell>
        </row>
        <row r="965">
          <cell r="D965">
            <v>3102059</v>
          </cell>
          <cell r="F965">
            <v>7746.25</v>
          </cell>
        </row>
        <row r="966">
          <cell r="D966">
            <v>3102066</v>
          </cell>
          <cell r="F966">
            <v>12070.75</v>
          </cell>
        </row>
        <row r="967">
          <cell r="D967">
            <v>3102071</v>
          </cell>
          <cell r="F967">
            <v>8889.25</v>
          </cell>
        </row>
        <row r="968">
          <cell r="D968">
            <v>3102073</v>
          </cell>
          <cell r="F968">
            <v>12685</v>
          </cell>
        </row>
        <row r="969">
          <cell r="D969">
            <v>3102076</v>
          </cell>
          <cell r="F969">
            <v>13639</v>
          </cell>
        </row>
        <row r="970">
          <cell r="D970">
            <v>3102079</v>
          </cell>
          <cell r="F970">
            <v>13297</v>
          </cell>
        </row>
        <row r="971">
          <cell r="D971">
            <v>3102082</v>
          </cell>
          <cell r="F971">
            <v>13036</v>
          </cell>
        </row>
        <row r="972">
          <cell r="D972">
            <v>3102083</v>
          </cell>
          <cell r="F972">
            <v>7291.75</v>
          </cell>
        </row>
        <row r="973">
          <cell r="D973">
            <v>3102084</v>
          </cell>
          <cell r="F973">
            <v>9195.25</v>
          </cell>
        </row>
        <row r="974">
          <cell r="D974">
            <v>3102085</v>
          </cell>
          <cell r="F974">
            <v>11897.5</v>
          </cell>
        </row>
        <row r="975">
          <cell r="D975">
            <v>3102086</v>
          </cell>
          <cell r="F975">
            <v>8394.25</v>
          </cell>
        </row>
        <row r="976">
          <cell r="D976">
            <v>3102087</v>
          </cell>
          <cell r="F976">
            <v>11256.25</v>
          </cell>
        </row>
        <row r="977">
          <cell r="D977">
            <v>3102096</v>
          </cell>
          <cell r="F977">
            <v>11247.25</v>
          </cell>
        </row>
        <row r="978">
          <cell r="D978">
            <v>3102097</v>
          </cell>
          <cell r="F978">
            <v>11303.5</v>
          </cell>
        </row>
        <row r="979">
          <cell r="D979">
            <v>3102098</v>
          </cell>
          <cell r="F979">
            <v>10853.5</v>
          </cell>
        </row>
        <row r="980">
          <cell r="D980">
            <v>3103501</v>
          </cell>
          <cell r="F980">
            <v>9337.9500000000007</v>
          </cell>
        </row>
        <row r="981">
          <cell r="D981">
            <v>3103504</v>
          </cell>
          <cell r="F981">
            <v>9371.9699999999993</v>
          </cell>
        </row>
        <row r="982">
          <cell r="D982">
            <v>3104026</v>
          </cell>
          <cell r="F982">
            <v>35456.870000000003</v>
          </cell>
        </row>
        <row r="983">
          <cell r="D983">
            <v>3107002</v>
          </cell>
          <cell r="F983">
            <v>12353.13</v>
          </cell>
        </row>
        <row r="984">
          <cell r="D984">
            <v>3112003</v>
          </cell>
          <cell r="F984">
            <v>8398.75</v>
          </cell>
        </row>
        <row r="985">
          <cell r="D985">
            <v>3112005</v>
          </cell>
          <cell r="F985">
            <v>11087.5</v>
          </cell>
        </row>
        <row r="986">
          <cell r="D986">
            <v>3112008</v>
          </cell>
          <cell r="F986">
            <v>8770</v>
          </cell>
        </row>
        <row r="987">
          <cell r="D987">
            <v>3112014</v>
          </cell>
          <cell r="F987">
            <v>11321.5</v>
          </cell>
        </row>
        <row r="988">
          <cell r="D988">
            <v>3112017</v>
          </cell>
          <cell r="F988">
            <v>8342.5</v>
          </cell>
        </row>
        <row r="989">
          <cell r="D989">
            <v>3112019</v>
          </cell>
          <cell r="F989">
            <v>6262.15</v>
          </cell>
        </row>
        <row r="990">
          <cell r="D990">
            <v>3112024</v>
          </cell>
          <cell r="F990">
            <v>8998.15</v>
          </cell>
        </row>
        <row r="991">
          <cell r="D991">
            <v>3112026</v>
          </cell>
          <cell r="F991">
            <v>7037.5</v>
          </cell>
        </row>
        <row r="992">
          <cell r="D992">
            <v>3112038</v>
          </cell>
          <cell r="F992">
            <v>11834.5</v>
          </cell>
        </row>
        <row r="993">
          <cell r="D993">
            <v>3112041</v>
          </cell>
          <cell r="F993">
            <v>8938.75</v>
          </cell>
        </row>
        <row r="994">
          <cell r="D994">
            <v>3112042</v>
          </cell>
          <cell r="F994">
            <v>8004.55</v>
          </cell>
        </row>
        <row r="995">
          <cell r="D995">
            <v>3112055</v>
          </cell>
          <cell r="F995">
            <v>13968.4</v>
          </cell>
        </row>
        <row r="996">
          <cell r="D996">
            <v>3112061</v>
          </cell>
          <cell r="F996">
            <v>7870</v>
          </cell>
        </row>
        <row r="997">
          <cell r="D997">
            <v>3112062</v>
          </cell>
          <cell r="F997">
            <v>7082.5</v>
          </cell>
        </row>
        <row r="998">
          <cell r="D998">
            <v>3112069</v>
          </cell>
          <cell r="F998">
            <v>8713.75</v>
          </cell>
        </row>
        <row r="999">
          <cell r="D999">
            <v>3112070</v>
          </cell>
          <cell r="F999">
            <v>7557.25</v>
          </cell>
        </row>
        <row r="1000">
          <cell r="D1000">
            <v>3112073</v>
          </cell>
          <cell r="F1000">
            <v>10592.5</v>
          </cell>
        </row>
        <row r="1001">
          <cell r="D1001">
            <v>3112076</v>
          </cell>
          <cell r="F1001">
            <v>7948.75</v>
          </cell>
        </row>
        <row r="1002">
          <cell r="D1002">
            <v>3112078</v>
          </cell>
          <cell r="F1002">
            <v>7960.9</v>
          </cell>
        </row>
        <row r="1003">
          <cell r="D1003">
            <v>3112080</v>
          </cell>
          <cell r="F1003">
            <v>8713.75</v>
          </cell>
        </row>
        <row r="1004">
          <cell r="D1004">
            <v>3112081</v>
          </cell>
          <cell r="F1004">
            <v>11591.5</v>
          </cell>
        </row>
        <row r="1005">
          <cell r="D1005">
            <v>3112084</v>
          </cell>
          <cell r="F1005">
            <v>8981.5</v>
          </cell>
        </row>
        <row r="1006">
          <cell r="D1006">
            <v>3112086</v>
          </cell>
          <cell r="F1006">
            <v>8882.5</v>
          </cell>
        </row>
        <row r="1007">
          <cell r="D1007">
            <v>3112087</v>
          </cell>
          <cell r="F1007">
            <v>12525.25</v>
          </cell>
        </row>
        <row r="1008">
          <cell r="D1008">
            <v>3112089</v>
          </cell>
          <cell r="F1008">
            <v>9098.5</v>
          </cell>
        </row>
        <row r="1009">
          <cell r="D1009">
            <v>3112090</v>
          </cell>
          <cell r="F1009">
            <v>11528.5</v>
          </cell>
        </row>
        <row r="1010">
          <cell r="D1010">
            <v>3113301</v>
          </cell>
          <cell r="F1010">
            <v>12407.04</v>
          </cell>
        </row>
        <row r="1011">
          <cell r="D1011">
            <v>3113501</v>
          </cell>
          <cell r="F1011">
            <v>9447.2999999999993</v>
          </cell>
        </row>
        <row r="1012">
          <cell r="D1012">
            <v>3113502</v>
          </cell>
          <cell r="F1012">
            <v>6883.65</v>
          </cell>
        </row>
        <row r="1013">
          <cell r="D1013">
            <v>3113503</v>
          </cell>
          <cell r="F1013">
            <v>9192.15</v>
          </cell>
        </row>
        <row r="1014">
          <cell r="D1014">
            <v>3113504</v>
          </cell>
          <cell r="F1014">
            <v>9712.17</v>
          </cell>
        </row>
        <row r="1015">
          <cell r="D1015">
            <v>3113506</v>
          </cell>
          <cell r="F1015">
            <v>9423</v>
          </cell>
        </row>
        <row r="1016">
          <cell r="D1016">
            <v>3113507</v>
          </cell>
          <cell r="F1016">
            <v>9374.4</v>
          </cell>
        </row>
        <row r="1017">
          <cell r="D1017">
            <v>3113508</v>
          </cell>
          <cell r="F1017">
            <v>6786.45</v>
          </cell>
        </row>
        <row r="1018">
          <cell r="D1018">
            <v>3117000</v>
          </cell>
          <cell r="F1018">
            <v>11998.75</v>
          </cell>
        </row>
        <row r="1019">
          <cell r="D1019">
            <v>3121000</v>
          </cell>
          <cell r="F1019">
            <v>5208.25</v>
          </cell>
        </row>
        <row r="1020">
          <cell r="D1020">
            <v>3122003</v>
          </cell>
          <cell r="F1020">
            <v>6531.25</v>
          </cell>
        </row>
        <row r="1021">
          <cell r="D1021">
            <v>3122004</v>
          </cell>
          <cell r="F1021">
            <v>11119</v>
          </cell>
        </row>
        <row r="1022">
          <cell r="D1022">
            <v>3122010</v>
          </cell>
          <cell r="F1022">
            <v>11177.5</v>
          </cell>
        </row>
        <row r="1023">
          <cell r="D1023">
            <v>3122012</v>
          </cell>
          <cell r="F1023">
            <v>6371.5</v>
          </cell>
        </row>
        <row r="1024">
          <cell r="D1024">
            <v>3122016</v>
          </cell>
          <cell r="F1024">
            <v>11700.4</v>
          </cell>
        </row>
        <row r="1025">
          <cell r="D1025">
            <v>3122019</v>
          </cell>
          <cell r="F1025">
            <v>7381.75</v>
          </cell>
        </row>
        <row r="1026">
          <cell r="D1026">
            <v>3122020</v>
          </cell>
          <cell r="F1026">
            <v>11054.31</v>
          </cell>
        </row>
        <row r="1027">
          <cell r="D1027">
            <v>3122023</v>
          </cell>
          <cell r="F1027">
            <v>6441.25</v>
          </cell>
        </row>
        <row r="1028">
          <cell r="D1028">
            <v>3122024</v>
          </cell>
          <cell r="F1028">
            <v>5878.75</v>
          </cell>
        </row>
        <row r="1029">
          <cell r="D1029">
            <v>3122025</v>
          </cell>
          <cell r="F1029">
            <v>8675.5</v>
          </cell>
        </row>
        <row r="1030">
          <cell r="D1030">
            <v>3122026</v>
          </cell>
          <cell r="F1030">
            <v>6324.25</v>
          </cell>
        </row>
        <row r="1031">
          <cell r="D1031">
            <v>3122029</v>
          </cell>
          <cell r="F1031">
            <v>8455</v>
          </cell>
        </row>
        <row r="1032">
          <cell r="D1032">
            <v>3122032</v>
          </cell>
          <cell r="F1032">
            <v>10835.5</v>
          </cell>
        </row>
        <row r="1033">
          <cell r="D1033">
            <v>3122036</v>
          </cell>
          <cell r="F1033">
            <v>8612.5</v>
          </cell>
        </row>
        <row r="1034">
          <cell r="D1034">
            <v>3122037</v>
          </cell>
          <cell r="F1034">
            <v>8446</v>
          </cell>
        </row>
        <row r="1035">
          <cell r="D1035">
            <v>3122038</v>
          </cell>
          <cell r="F1035">
            <v>8016.25</v>
          </cell>
        </row>
        <row r="1036">
          <cell r="D1036">
            <v>3122039</v>
          </cell>
          <cell r="F1036">
            <v>7350.25</v>
          </cell>
        </row>
        <row r="1037">
          <cell r="D1037">
            <v>3122052</v>
          </cell>
          <cell r="F1037">
            <v>8342.5</v>
          </cell>
        </row>
        <row r="1038">
          <cell r="D1038">
            <v>3122054</v>
          </cell>
          <cell r="F1038">
            <v>7543.75</v>
          </cell>
        </row>
        <row r="1039">
          <cell r="D1039">
            <v>3122059</v>
          </cell>
          <cell r="F1039">
            <v>9141.25</v>
          </cell>
        </row>
        <row r="1040">
          <cell r="D1040">
            <v>3122060</v>
          </cell>
          <cell r="F1040">
            <v>8657.5</v>
          </cell>
        </row>
        <row r="1041">
          <cell r="D1041">
            <v>3122063</v>
          </cell>
          <cell r="F1041">
            <v>7190.5</v>
          </cell>
        </row>
        <row r="1042">
          <cell r="D1042">
            <v>3122064</v>
          </cell>
          <cell r="F1042">
            <v>11026.75</v>
          </cell>
        </row>
        <row r="1043">
          <cell r="D1043">
            <v>3122065</v>
          </cell>
          <cell r="F1043">
            <v>8576.5</v>
          </cell>
        </row>
        <row r="1044">
          <cell r="D1044">
            <v>3122069</v>
          </cell>
          <cell r="F1044">
            <v>7645</v>
          </cell>
        </row>
        <row r="1045">
          <cell r="D1045">
            <v>3122074</v>
          </cell>
          <cell r="F1045">
            <v>6882.25</v>
          </cell>
        </row>
        <row r="1046">
          <cell r="D1046">
            <v>3122076</v>
          </cell>
          <cell r="F1046">
            <v>8704.75</v>
          </cell>
        </row>
        <row r="1047">
          <cell r="D1047">
            <v>3122080</v>
          </cell>
          <cell r="F1047">
            <v>6999.25</v>
          </cell>
        </row>
        <row r="1048">
          <cell r="D1048">
            <v>3123300</v>
          </cell>
          <cell r="F1048">
            <v>7034.31</v>
          </cell>
        </row>
        <row r="1049">
          <cell r="D1049">
            <v>3123302</v>
          </cell>
          <cell r="F1049">
            <v>6524.01</v>
          </cell>
        </row>
        <row r="1050">
          <cell r="D1050">
            <v>3123307</v>
          </cell>
          <cell r="F1050">
            <v>9717.0300000000007</v>
          </cell>
        </row>
        <row r="1051">
          <cell r="D1051">
            <v>3123400</v>
          </cell>
          <cell r="F1051">
            <v>7176.22</v>
          </cell>
        </row>
        <row r="1052">
          <cell r="D1052">
            <v>3123401</v>
          </cell>
          <cell r="F1052">
            <v>12603.87</v>
          </cell>
        </row>
        <row r="1053">
          <cell r="D1053">
            <v>3123402</v>
          </cell>
          <cell r="F1053">
            <v>9658.7099999999991</v>
          </cell>
        </row>
        <row r="1054">
          <cell r="D1054">
            <v>3123403</v>
          </cell>
          <cell r="F1054">
            <v>7080.48</v>
          </cell>
        </row>
        <row r="1055">
          <cell r="D1055">
            <v>3123404</v>
          </cell>
          <cell r="F1055">
            <v>7233.57</v>
          </cell>
        </row>
        <row r="1056">
          <cell r="D1056">
            <v>3123405</v>
          </cell>
          <cell r="F1056">
            <v>12404.61</v>
          </cell>
        </row>
        <row r="1057">
          <cell r="D1057">
            <v>3125200</v>
          </cell>
          <cell r="F1057">
            <v>10585.75</v>
          </cell>
        </row>
        <row r="1058">
          <cell r="D1058">
            <v>3125202</v>
          </cell>
          <cell r="F1058">
            <v>8252.5</v>
          </cell>
        </row>
        <row r="1059">
          <cell r="D1059">
            <v>3125203</v>
          </cell>
          <cell r="F1059">
            <v>7390.75</v>
          </cell>
        </row>
        <row r="1060">
          <cell r="D1060">
            <v>3125204</v>
          </cell>
          <cell r="F1060">
            <v>6355.75</v>
          </cell>
        </row>
        <row r="1061">
          <cell r="D1061">
            <v>3125205</v>
          </cell>
          <cell r="F1061">
            <v>6520</v>
          </cell>
        </row>
        <row r="1062">
          <cell r="D1062">
            <v>3125208</v>
          </cell>
          <cell r="F1062">
            <v>6849.63</v>
          </cell>
        </row>
        <row r="1063">
          <cell r="D1063">
            <v>3125211</v>
          </cell>
          <cell r="F1063">
            <v>11605</v>
          </cell>
        </row>
        <row r="1064">
          <cell r="D1064">
            <v>3125409</v>
          </cell>
          <cell r="F1064">
            <v>26080.94</v>
          </cell>
        </row>
        <row r="1065">
          <cell r="D1065">
            <v>3125411</v>
          </cell>
          <cell r="F1065">
            <v>27610.94</v>
          </cell>
        </row>
        <row r="1066">
          <cell r="D1066">
            <v>3127004</v>
          </cell>
          <cell r="F1066">
            <v>17238.439999999999</v>
          </cell>
        </row>
        <row r="1067">
          <cell r="D1067">
            <v>3127009</v>
          </cell>
          <cell r="F1067">
            <v>13517.5</v>
          </cell>
        </row>
        <row r="1068">
          <cell r="D1068">
            <v>3132003</v>
          </cell>
          <cell r="F1068">
            <v>8941</v>
          </cell>
        </row>
        <row r="1069">
          <cell r="D1069">
            <v>3132006</v>
          </cell>
          <cell r="F1069">
            <v>7516.75</v>
          </cell>
        </row>
        <row r="1070">
          <cell r="D1070">
            <v>3132007</v>
          </cell>
          <cell r="F1070">
            <v>6103.75</v>
          </cell>
        </row>
        <row r="1071">
          <cell r="D1071">
            <v>3132021</v>
          </cell>
          <cell r="F1071">
            <v>8522.5</v>
          </cell>
        </row>
        <row r="1072">
          <cell r="D1072">
            <v>3132022</v>
          </cell>
          <cell r="F1072">
            <v>8691.25</v>
          </cell>
        </row>
        <row r="1073">
          <cell r="D1073">
            <v>3132024</v>
          </cell>
          <cell r="F1073">
            <v>7943.13</v>
          </cell>
        </row>
        <row r="1074">
          <cell r="D1074">
            <v>3132033</v>
          </cell>
          <cell r="F1074">
            <v>16182.63</v>
          </cell>
        </row>
        <row r="1075">
          <cell r="D1075">
            <v>3132034</v>
          </cell>
          <cell r="F1075">
            <v>13233.55</v>
          </cell>
        </row>
        <row r="1076">
          <cell r="D1076">
            <v>3132036</v>
          </cell>
          <cell r="F1076">
            <v>11157.25</v>
          </cell>
        </row>
        <row r="1077">
          <cell r="D1077">
            <v>3132037</v>
          </cell>
          <cell r="F1077">
            <v>10615</v>
          </cell>
        </row>
        <row r="1078">
          <cell r="D1078">
            <v>3132039</v>
          </cell>
          <cell r="F1078">
            <v>7149.55</v>
          </cell>
        </row>
        <row r="1079">
          <cell r="D1079">
            <v>3132044</v>
          </cell>
          <cell r="F1079">
            <v>6729.25</v>
          </cell>
        </row>
        <row r="1080">
          <cell r="D1080">
            <v>3132047</v>
          </cell>
          <cell r="F1080">
            <v>7751.88</v>
          </cell>
        </row>
        <row r="1081">
          <cell r="D1081">
            <v>3132048</v>
          </cell>
          <cell r="F1081">
            <v>7436.88</v>
          </cell>
        </row>
        <row r="1082">
          <cell r="D1082">
            <v>3132050</v>
          </cell>
          <cell r="F1082">
            <v>13082.13</v>
          </cell>
        </row>
        <row r="1083">
          <cell r="D1083">
            <v>3132051</v>
          </cell>
          <cell r="F1083">
            <v>6306.25</v>
          </cell>
        </row>
        <row r="1084">
          <cell r="D1084">
            <v>3132061</v>
          </cell>
          <cell r="F1084">
            <v>5806.75</v>
          </cell>
        </row>
        <row r="1085">
          <cell r="D1085">
            <v>3132063</v>
          </cell>
          <cell r="F1085">
            <v>8846.5</v>
          </cell>
        </row>
        <row r="1086">
          <cell r="D1086">
            <v>3132064</v>
          </cell>
          <cell r="F1086">
            <v>8482</v>
          </cell>
        </row>
        <row r="1087">
          <cell r="D1087">
            <v>3132071</v>
          </cell>
          <cell r="F1087">
            <v>6520</v>
          </cell>
        </row>
        <row r="1088">
          <cell r="D1088">
            <v>3132073</v>
          </cell>
          <cell r="F1088">
            <v>11133.63</v>
          </cell>
        </row>
        <row r="1089">
          <cell r="D1089">
            <v>3133300</v>
          </cell>
          <cell r="F1089">
            <v>9867.69</v>
          </cell>
        </row>
        <row r="1090">
          <cell r="D1090">
            <v>3133302</v>
          </cell>
          <cell r="F1090">
            <v>7537.32</v>
          </cell>
        </row>
        <row r="1091">
          <cell r="D1091">
            <v>3133502</v>
          </cell>
          <cell r="F1091">
            <v>7007.58</v>
          </cell>
        </row>
        <row r="1092">
          <cell r="D1092">
            <v>3133503</v>
          </cell>
          <cell r="F1092">
            <v>10001.34</v>
          </cell>
        </row>
        <row r="1093">
          <cell r="D1093">
            <v>3133504</v>
          </cell>
          <cell r="F1093">
            <v>9318.51</v>
          </cell>
        </row>
        <row r="1094">
          <cell r="D1094">
            <v>3133505</v>
          </cell>
          <cell r="F1094">
            <v>6519.15</v>
          </cell>
        </row>
        <row r="1095">
          <cell r="D1095">
            <v>3133507</v>
          </cell>
          <cell r="F1095">
            <v>9802.08</v>
          </cell>
        </row>
        <row r="1096">
          <cell r="D1096">
            <v>3134028</v>
          </cell>
          <cell r="F1096">
            <v>38365.94</v>
          </cell>
        </row>
        <row r="1097">
          <cell r="D1097">
            <v>3135401</v>
          </cell>
          <cell r="F1097">
            <v>28015.54</v>
          </cell>
        </row>
        <row r="1098">
          <cell r="D1098">
            <v>3137005</v>
          </cell>
          <cell r="F1098">
            <v>19238.13</v>
          </cell>
        </row>
        <row r="1099">
          <cell r="D1099">
            <v>3137006</v>
          </cell>
          <cell r="F1099">
            <v>16838.5</v>
          </cell>
        </row>
        <row r="1100">
          <cell r="D1100">
            <v>3137007</v>
          </cell>
          <cell r="F1100">
            <v>12991</v>
          </cell>
        </row>
        <row r="1101">
          <cell r="D1101">
            <v>3137010</v>
          </cell>
          <cell r="F1101">
            <v>7290.63</v>
          </cell>
        </row>
        <row r="1102">
          <cell r="D1102">
            <v>3141001</v>
          </cell>
          <cell r="F1102">
            <v>4981.68</v>
          </cell>
        </row>
        <row r="1103">
          <cell r="D1103">
            <v>3141101</v>
          </cell>
          <cell r="F1103">
            <v>12758.13</v>
          </cell>
        </row>
        <row r="1104">
          <cell r="D1104">
            <v>3142001</v>
          </cell>
          <cell r="F1104">
            <v>9388.75</v>
          </cell>
        </row>
        <row r="1105">
          <cell r="D1105">
            <v>3142002</v>
          </cell>
          <cell r="F1105">
            <v>8842</v>
          </cell>
        </row>
        <row r="1106">
          <cell r="D1106">
            <v>3142004</v>
          </cell>
          <cell r="F1106">
            <v>7037.5</v>
          </cell>
        </row>
        <row r="1107">
          <cell r="D1107">
            <v>3142005</v>
          </cell>
          <cell r="F1107">
            <v>7568.5</v>
          </cell>
        </row>
        <row r="1108">
          <cell r="D1108">
            <v>3142024</v>
          </cell>
          <cell r="F1108">
            <v>8488.75</v>
          </cell>
        </row>
        <row r="1109">
          <cell r="D1109">
            <v>3142025</v>
          </cell>
          <cell r="F1109">
            <v>7422.25</v>
          </cell>
        </row>
        <row r="1110">
          <cell r="D1110">
            <v>3142028</v>
          </cell>
          <cell r="F1110">
            <v>8365</v>
          </cell>
        </row>
        <row r="1111">
          <cell r="D1111">
            <v>3142030</v>
          </cell>
          <cell r="F1111">
            <v>7165.75</v>
          </cell>
        </row>
        <row r="1112">
          <cell r="D1112">
            <v>3142031</v>
          </cell>
          <cell r="F1112">
            <v>9100.75</v>
          </cell>
        </row>
        <row r="1113">
          <cell r="D1113">
            <v>3142032</v>
          </cell>
          <cell r="F1113">
            <v>8884.75</v>
          </cell>
        </row>
        <row r="1114">
          <cell r="D1114">
            <v>3142033</v>
          </cell>
          <cell r="F1114">
            <v>11472.25</v>
          </cell>
        </row>
        <row r="1115">
          <cell r="D1115">
            <v>3142034</v>
          </cell>
          <cell r="F1115">
            <v>8680</v>
          </cell>
        </row>
        <row r="1116">
          <cell r="D1116">
            <v>3142035</v>
          </cell>
          <cell r="F1116">
            <v>8333.5</v>
          </cell>
        </row>
        <row r="1117">
          <cell r="D1117">
            <v>3142036</v>
          </cell>
          <cell r="F1117">
            <v>10741</v>
          </cell>
        </row>
        <row r="1118">
          <cell r="D1118">
            <v>3143301</v>
          </cell>
          <cell r="F1118">
            <v>9386.5499999999993</v>
          </cell>
        </row>
        <row r="1119">
          <cell r="D1119">
            <v>3143302</v>
          </cell>
          <cell r="F1119">
            <v>9751.0499999999993</v>
          </cell>
        </row>
        <row r="1120">
          <cell r="D1120">
            <v>3143303</v>
          </cell>
          <cell r="F1120">
            <v>6988.14</v>
          </cell>
        </row>
        <row r="1121">
          <cell r="D1121">
            <v>3143304</v>
          </cell>
          <cell r="F1121">
            <v>8645.4</v>
          </cell>
        </row>
        <row r="1122">
          <cell r="D1122">
            <v>3143305</v>
          </cell>
          <cell r="F1122">
            <v>7075.62</v>
          </cell>
        </row>
        <row r="1123">
          <cell r="D1123">
            <v>3143308</v>
          </cell>
          <cell r="F1123">
            <v>6774.3</v>
          </cell>
        </row>
        <row r="1124">
          <cell r="D1124">
            <v>3143309</v>
          </cell>
          <cell r="F1124">
            <v>9094.9500000000007</v>
          </cell>
        </row>
        <row r="1125">
          <cell r="D1125">
            <v>3143310</v>
          </cell>
          <cell r="F1125">
            <v>9374.4</v>
          </cell>
        </row>
        <row r="1126">
          <cell r="D1126">
            <v>3143311</v>
          </cell>
          <cell r="F1126">
            <v>6421.95</v>
          </cell>
        </row>
        <row r="1127">
          <cell r="D1127">
            <v>3143500</v>
          </cell>
          <cell r="F1127">
            <v>9491.0400000000009</v>
          </cell>
        </row>
        <row r="1128">
          <cell r="D1128">
            <v>3143502</v>
          </cell>
          <cell r="F1128">
            <v>6598.75</v>
          </cell>
        </row>
        <row r="1129">
          <cell r="D1129">
            <v>3145200</v>
          </cell>
          <cell r="F1129">
            <v>6952</v>
          </cell>
        </row>
        <row r="1130">
          <cell r="D1130">
            <v>3152052</v>
          </cell>
          <cell r="F1130">
            <v>7444.75</v>
          </cell>
        </row>
        <row r="1131">
          <cell r="D1131">
            <v>3152055</v>
          </cell>
          <cell r="F1131">
            <v>8752</v>
          </cell>
        </row>
        <row r="1132">
          <cell r="D1132">
            <v>3152056</v>
          </cell>
          <cell r="F1132">
            <v>7327.75</v>
          </cell>
        </row>
        <row r="1133">
          <cell r="D1133">
            <v>3152059</v>
          </cell>
          <cell r="F1133">
            <v>8245.75</v>
          </cell>
        </row>
        <row r="1134">
          <cell r="D1134">
            <v>3152061</v>
          </cell>
          <cell r="F1134">
            <v>8946.6299999999992</v>
          </cell>
        </row>
        <row r="1135">
          <cell r="D1135">
            <v>3152062</v>
          </cell>
          <cell r="F1135">
            <v>8171.5</v>
          </cell>
        </row>
        <row r="1136">
          <cell r="D1136">
            <v>3152063</v>
          </cell>
          <cell r="F1136">
            <v>7892.5</v>
          </cell>
        </row>
        <row r="1137">
          <cell r="D1137">
            <v>3152064</v>
          </cell>
          <cell r="F1137">
            <v>7764.25</v>
          </cell>
        </row>
        <row r="1138">
          <cell r="D1138">
            <v>3152066</v>
          </cell>
          <cell r="F1138">
            <v>6328.75</v>
          </cell>
        </row>
        <row r="1139">
          <cell r="D1139">
            <v>3152067</v>
          </cell>
          <cell r="F1139">
            <v>6560.5</v>
          </cell>
        </row>
        <row r="1140">
          <cell r="D1140">
            <v>3152068</v>
          </cell>
          <cell r="F1140">
            <v>6470.5</v>
          </cell>
        </row>
        <row r="1141">
          <cell r="D1141">
            <v>3152070</v>
          </cell>
          <cell r="F1141">
            <v>8725</v>
          </cell>
        </row>
        <row r="1142">
          <cell r="D1142">
            <v>3152071</v>
          </cell>
          <cell r="F1142">
            <v>8077</v>
          </cell>
        </row>
        <row r="1143">
          <cell r="D1143">
            <v>3152072</v>
          </cell>
          <cell r="F1143">
            <v>10894</v>
          </cell>
        </row>
        <row r="1144">
          <cell r="D1144">
            <v>3152073</v>
          </cell>
          <cell r="F1144">
            <v>6508.75</v>
          </cell>
        </row>
        <row r="1145">
          <cell r="D1145">
            <v>3152074</v>
          </cell>
          <cell r="F1145">
            <v>7600</v>
          </cell>
        </row>
        <row r="1146">
          <cell r="D1146">
            <v>3152075</v>
          </cell>
          <cell r="F1146">
            <v>11123.5</v>
          </cell>
        </row>
        <row r="1147">
          <cell r="D1147">
            <v>3152076</v>
          </cell>
          <cell r="F1147">
            <v>10968.25</v>
          </cell>
        </row>
        <row r="1148">
          <cell r="D1148">
            <v>3152077</v>
          </cell>
          <cell r="F1148">
            <v>8333.5</v>
          </cell>
        </row>
        <row r="1149">
          <cell r="D1149">
            <v>3152081</v>
          </cell>
          <cell r="F1149">
            <v>7426.75</v>
          </cell>
        </row>
        <row r="1150">
          <cell r="D1150">
            <v>3152082</v>
          </cell>
          <cell r="F1150">
            <v>9346</v>
          </cell>
        </row>
        <row r="1151">
          <cell r="D1151">
            <v>3152083</v>
          </cell>
          <cell r="F1151">
            <v>8479.75</v>
          </cell>
        </row>
        <row r="1152">
          <cell r="D1152">
            <v>3152084</v>
          </cell>
          <cell r="F1152">
            <v>8784.18</v>
          </cell>
        </row>
        <row r="1153">
          <cell r="D1153">
            <v>3152085</v>
          </cell>
          <cell r="F1153">
            <v>8554</v>
          </cell>
        </row>
        <row r="1154">
          <cell r="D1154">
            <v>3152090</v>
          </cell>
          <cell r="F1154">
            <v>7323.25</v>
          </cell>
        </row>
        <row r="1155">
          <cell r="D1155">
            <v>3152091</v>
          </cell>
          <cell r="F1155">
            <v>11753.5</v>
          </cell>
        </row>
        <row r="1156">
          <cell r="D1156">
            <v>3153300</v>
          </cell>
          <cell r="F1156">
            <v>8261.4599999999991</v>
          </cell>
        </row>
        <row r="1157">
          <cell r="D1157">
            <v>3153302</v>
          </cell>
          <cell r="F1157">
            <v>6762.15</v>
          </cell>
        </row>
        <row r="1158">
          <cell r="D1158">
            <v>3153303</v>
          </cell>
          <cell r="F1158">
            <v>9600.39</v>
          </cell>
        </row>
        <row r="1159">
          <cell r="D1159">
            <v>3153304</v>
          </cell>
          <cell r="F1159">
            <v>9831.24</v>
          </cell>
        </row>
        <row r="1160">
          <cell r="D1160">
            <v>3153500</v>
          </cell>
          <cell r="F1160">
            <v>7491.15</v>
          </cell>
        </row>
        <row r="1161">
          <cell r="D1161">
            <v>3153501</v>
          </cell>
          <cell r="F1161">
            <v>8529.73</v>
          </cell>
        </row>
        <row r="1162">
          <cell r="D1162">
            <v>3153502</v>
          </cell>
          <cell r="F1162">
            <v>10064.52</v>
          </cell>
        </row>
        <row r="1163">
          <cell r="D1163">
            <v>3153503</v>
          </cell>
          <cell r="F1163">
            <v>9607.68</v>
          </cell>
        </row>
        <row r="1164">
          <cell r="D1164">
            <v>3153505</v>
          </cell>
          <cell r="F1164">
            <v>8824</v>
          </cell>
        </row>
        <row r="1165">
          <cell r="D1165">
            <v>3153506</v>
          </cell>
          <cell r="F1165">
            <v>6757.29</v>
          </cell>
        </row>
        <row r="1166">
          <cell r="D1166">
            <v>3154050</v>
          </cell>
          <cell r="F1166">
            <v>28977.81</v>
          </cell>
        </row>
        <row r="1167">
          <cell r="D1167">
            <v>3154052</v>
          </cell>
          <cell r="F1167">
            <v>25330</v>
          </cell>
        </row>
        <row r="1168">
          <cell r="D1168">
            <v>3154500</v>
          </cell>
          <cell r="F1168">
            <v>30516.25</v>
          </cell>
        </row>
        <row r="1169">
          <cell r="D1169">
            <v>3154701</v>
          </cell>
          <cell r="F1169">
            <v>28668.6</v>
          </cell>
        </row>
        <row r="1170">
          <cell r="D1170">
            <v>3155400</v>
          </cell>
          <cell r="F1170">
            <v>29065</v>
          </cell>
        </row>
        <row r="1171">
          <cell r="D1171">
            <v>3157003</v>
          </cell>
          <cell r="F1171">
            <v>9897.81</v>
          </cell>
        </row>
        <row r="1172">
          <cell r="D1172">
            <v>3157004</v>
          </cell>
          <cell r="F1172">
            <v>11877.25</v>
          </cell>
        </row>
        <row r="1173">
          <cell r="D1173">
            <v>3157006</v>
          </cell>
          <cell r="F1173">
            <v>16934.689999999999</v>
          </cell>
        </row>
        <row r="1174">
          <cell r="D1174">
            <v>3161000</v>
          </cell>
          <cell r="F1174">
            <v>4992.25</v>
          </cell>
        </row>
        <row r="1175">
          <cell r="D1175">
            <v>3161001</v>
          </cell>
          <cell r="F1175">
            <v>5154.25</v>
          </cell>
        </row>
        <row r="1176">
          <cell r="D1176">
            <v>3161002</v>
          </cell>
          <cell r="F1176">
            <v>5350</v>
          </cell>
        </row>
        <row r="1177">
          <cell r="D1177">
            <v>3161003</v>
          </cell>
          <cell r="F1177">
            <v>4187.6499999999996</v>
          </cell>
        </row>
        <row r="1178">
          <cell r="D1178">
            <v>3161004</v>
          </cell>
          <cell r="F1178">
            <v>5485</v>
          </cell>
        </row>
        <row r="1179">
          <cell r="D1179">
            <v>3161005</v>
          </cell>
          <cell r="F1179">
            <v>5356.75</v>
          </cell>
        </row>
        <row r="1180">
          <cell r="D1180">
            <v>3161006</v>
          </cell>
          <cell r="F1180">
            <v>5081.13</v>
          </cell>
        </row>
        <row r="1181">
          <cell r="D1181">
            <v>3161100</v>
          </cell>
          <cell r="F1181">
            <v>8429.69</v>
          </cell>
        </row>
        <row r="1182">
          <cell r="D1182">
            <v>3162000</v>
          </cell>
          <cell r="F1182">
            <v>9881.5</v>
          </cell>
        </row>
        <row r="1183">
          <cell r="D1183">
            <v>3162001</v>
          </cell>
          <cell r="F1183">
            <v>10580.13</v>
          </cell>
        </row>
        <row r="1184">
          <cell r="D1184">
            <v>3162004</v>
          </cell>
          <cell r="F1184">
            <v>13918</v>
          </cell>
        </row>
        <row r="1185">
          <cell r="D1185">
            <v>3162006</v>
          </cell>
          <cell r="F1185">
            <v>8232.25</v>
          </cell>
        </row>
        <row r="1186">
          <cell r="D1186">
            <v>3162015</v>
          </cell>
          <cell r="F1186">
            <v>10966</v>
          </cell>
        </row>
        <row r="1187">
          <cell r="D1187">
            <v>3162024</v>
          </cell>
          <cell r="F1187">
            <v>7920.63</v>
          </cell>
        </row>
        <row r="1188">
          <cell r="D1188">
            <v>3162025</v>
          </cell>
          <cell r="F1188">
            <v>8383</v>
          </cell>
        </row>
        <row r="1189">
          <cell r="D1189">
            <v>3162026</v>
          </cell>
          <cell r="F1189">
            <v>6122.88</v>
          </cell>
        </row>
        <row r="1190">
          <cell r="D1190">
            <v>3162032</v>
          </cell>
          <cell r="F1190">
            <v>8959</v>
          </cell>
        </row>
        <row r="1191">
          <cell r="D1191">
            <v>3162037</v>
          </cell>
          <cell r="F1191">
            <v>10097.5</v>
          </cell>
        </row>
        <row r="1192">
          <cell r="D1192">
            <v>3162038</v>
          </cell>
          <cell r="F1192">
            <v>6580.75</v>
          </cell>
        </row>
        <row r="1193">
          <cell r="D1193">
            <v>3162039</v>
          </cell>
          <cell r="F1193">
            <v>8500</v>
          </cell>
        </row>
        <row r="1194">
          <cell r="D1194">
            <v>3162049</v>
          </cell>
          <cell r="F1194">
            <v>6184.75</v>
          </cell>
        </row>
        <row r="1195">
          <cell r="D1195">
            <v>3162051</v>
          </cell>
          <cell r="F1195">
            <v>11224.75</v>
          </cell>
        </row>
        <row r="1196">
          <cell r="D1196">
            <v>3162058</v>
          </cell>
          <cell r="F1196">
            <v>8036.5</v>
          </cell>
        </row>
        <row r="1197">
          <cell r="D1197">
            <v>3162061</v>
          </cell>
          <cell r="F1197">
            <v>9442.75</v>
          </cell>
        </row>
        <row r="1198">
          <cell r="D1198">
            <v>3162065</v>
          </cell>
          <cell r="F1198">
            <v>6585.25</v>
          </cell>
        </row>
        <row r="1199">
          <cell r="D1199">
            <v>3162066</v>
          </cell>
          <cell r="F1199">
            <v>10789.38</v>
          </cell>
        </row>
        <row r="1200">
          <cell r="D1200">
            <v>3162069</v>
          </cell>
          <cell r="F1200">
            <v>11042.5</v>
          </cell>
        </row>
        <row r="1201">
          <cell r="D1201">
            <v>3162077</v>
          </cell>
          <cell r="F1201">
            <v>10745.5</v>
          </cell>
        </row>
        <row r="1202">
          <cell r="D1202">
            <v>3162079</v>
          </cell>
          <cell r="F1202">
            <v>10435</v>
          </cell>
        </row>
        <row r="1203">
          <cell r="D1203">
            <v>3162083</v>
          </cell>
          <cell r="F1203">
            <v>10471</v>
          </cell>
        </row>
        <row r="1204">
          <cell r="D1204">
            <v>3162089</v>
          </cell>
          <cell r="F1204">
            <v>7514.5</v>
          </cell>
        </row>
        <row r="1205">
          <cell r="D1205">
            <v>3162090</v>
          </cell>
          <cell r="F1205">
            <v>8884.75</v>
          </cell>
        </row>
        <row r="1206">
          <cell r="D1206">
            <v>3162095</v>
          </cell>
          <cell r="F1206">
            <v>13797.63</v>
          </cell>
        </row>
        <row r="1207">
          <cell r="D1207">
            <v>3163000</v>
          </cell>
          <cell r="F1207">
            <v>6295</v>
          </cell>
        </row>
        <row r="1208">
          <cell r="D1208">
            <v>3163001</v>
          </cell>
          <cell r="F1208">
            <v>7377.25</v>
          </cell>
        </row>
        <row r="1209">
          <cell r="D1209">
            <v>3163300</v>
          </cell>
          <cell r="F1209">
            <v>6849.63</v>
          </cell>
        </row>
        <row r="1210">
          <cell r="D1210">
            <v>3164015</v>
          </cell>
          <cell r="F1210">
            <v>31615.94</v>
          </cell>
        </row>
        <row r="1211">
          <cell r="D1211">
            <v>3164032</v>
          </cell>
          <cell r="F1211">
            <v>29076.25</v>
          </cell>
        </row>
        <row r="1212">
          <cell r="D1212">
            <v>3164600</v>
          </cell>
          <cell r="F1212">
            <v>30096.23</v>
          </cell>
        </row>
        <row r="1213">
          <cell r="D1213">
            <v>3164601</v>
          </cell>
          <cell r="F1213">
            <v>30961.91</v>
          </cell>
        </row>
        <row r="1214">
          <cell r="D1214">
            <v>3171100</v>
          </cell>
          <cell r="F1214">
            <v>6126.25</v>
          </cell>
        </row>
        <row r="1215">
          <cell r="D1215">
            <v>3172002</v>
          </cell>
          <cell r="F1215">
            <v>9015.25</v>
          </cell>
        </row>
        <row r="1216">
          <cell r="D1216">
            <v>3172012</v>
          </cell>
          <cell r="F1216">
            <v>13855</v>
          </cell>
        </row>
        <row r="1217">
          <cell r="D1217">
            <v>3172017</v>
          </cell>
          <cell r="F1217">
            <v>11506</v>
          </cell>
        </row>
        <row r="1218">
          <cell r="D1218">
            <v>3172021</v>
          </cell>
          <cell r="F1218">
            <v>8428</v>
          </cell>
        </row>
        <row r="1219">
          <cell r="D1219">
            <v>3172022</v>
          </cell>
          <cell r="F1219">
            <v>8855.5</v>
          </cell>
        </row>
        <row r="1220">
          <cell r="D1220">
            <v>3172023</v>
          </cell>
          <cell r="F1220">
            <v>11218</v>
          </cell>
        </row>
        <row r="1221">
          <cell r="D1221">
            <v>3172025</v>
          </cell>
          <cell r="F1221">
            <v>8509</v>
          </cell>
        </row>
        <row r="1222">
          <cell r="D1222">
            <v>3172030</v>
          </cell>
          <cell r="F1222">
            <v>9001.75</v>
          </cell>
        </row>
        <row r="1223">
          <cell r="D1223">
            <v>3172031</v>
          </cell>
          <cell r="F1223">
            <v>13409.5</v>
          </cell>
        </row>
        <row r="1224">
          <cell r="D1224">
            <v>3172038</v>
          </cell>
          <cell r="F1224">
            <v>14029.38</v>
          </cell>
        </row>
        <row r="1225">
          <cell r="D1225">
            <v>3172039</v>
          </cell>
          <cell r="F1225">
            <v>10158.25</v>
          </cell>
        </row>
        <row r="1226">
          <cell r="D1226">
            <v>3172042</v>
          </cell>
          <cell r="F1226">
            <v>11513.88</v>
          </cell>
        </row>
        <row r="1227">
          <cell r="D1227">
            <v>3172051</v>
          </cell>
          <cell r="F1227">
            <v>8813.8799999999992</v>
          </cell>
        </row>
        <row r="1228">
          <cell r="D1228">
            <v>3172053</v>
          </cell>
          <cell r="F1228">
            <v>7708</v>
          </cell>
        </row>
        <row r="1229">
          <cell r="D1229">
            <v>3172054</v>
          </cell>
          <cell r="F1229">
            <v>9061.15</v>
          </cell>
        </row>
        <row r="1230">
          <cell r="D1230">
            <v>3172055</v>
          </cell>
          <cell r="F1230">
            <v>8997.25</v>
          </cell>
        </row>
        <row r="1231">
          <cell r="D1231">
            <v>3172056</v>
          </cell>
          <cell r="F1231">
            <v>11678.13</v>
          </cell>
        </row>
        <row r="1232">
          <cell r="D1232">
            <v>3172057</v>
          </cell>
          <cell r="F1232">
            <v>11384.5</v>
          </cell>
        </row>
        <row r="1233">
          <cell r="D1233">
            <v>3172058</v>
          </cell>
          <cell r="F1233">
            <v>11403.63</v>
          </cell>
        </row>
        <row r="1234">
          <cell r="D1234">
            <v>3172061</v>
          </cell>
          <cell r="F1234">
            <v>8820.6299999999992</v>
          </cell>
        </row>
        <row r="1235">
          <cell r="D1235">
            <v>3172062</v>
          </cell>
          <cell r="F1235">
            <v>8883.6299999999992</v>
          </cell>
        </row>
        <row r="1236">
          <cell r="D1236">
            <v>3172063</v>
          </cell>
          <cell r="F1236">
            <v>11769.25</v>
          </cell>
        </row>
        <row r="1237">
          <cell r="D1237">
            <v>3172066</v>
          </cell>
          <cell r="F1237">
            <v>13589.5</v>
          </cell>
        </row>
        <row r="1238">
          <cell r="D1238">
            <v>3173300</v>
          </cell>
          <cell r="F1238">
            <v>6774.3</v>
          </cell>
        </row>
        <row r="1239">
          <cell r="D1239">
            <v>3173500</v>
          </cell>
          <cell r="F1239">
            <v>9627.1200000000008</v>
          </cell>
        </row>
        <row r="1240">
          <cell r="D1240">
            <v>3173505</v>
          </cell>
          <cell r="F1240">
            <v>9534.7800000000007</v>
          </cell>
        </row>
        <row r="1241">
          <cell r="D1241">
            <v>3173506</v>
          </cell>
          <cell r="F1241">
            <v>9668.43</v>
          </cell>
        </row>
        <row r="1242">
          <cell r="D1242">
            <v>3173509</v>
          </cell>
          <cell r="F1242">
            <v>6935.65</v>
          </cell>
        </row>
        <row r="1243">
          <cell r="D1243">
            <v>3174006</v>
          </cell>
          <cell r="F1243">
            <v>21828.44</v>
          </cell>
        </row>
        <row r="1244">
          <cell r="D1244">
            <v>3174007</v>
          </cell>
          <cell r="F1244">
            <v>24565</v>
          </cell>
        </row>
        <row r="1245">
          <cell r="D1245">
            <v>3174021</v>
          </cell>
          <cell r="F1245">
            <v>30302.5</v>
          </cell>
        </row>
        <row r="1246">
          <cell r="D1246">
            <v>3174025</v>
          </cell>
          <cell r="F1246">
            <v>26798.13</v>
          </cell>
        </row>
        <row r="1247">
          <cell r="D1247">
            <v>3174029</v>
          </cell>
          <cell r="F1247">
            <v>39088.75</v>
          </cell>
        </row>
        <row r="1248">
          <cell r="D1248">
            <v>3174032</v>
          </cell>
          <cell r="F1248">
            <v>39204.06</v>
          </cell>
        </row>
        <row r="1249">
          <cell r="D1249">
            <v>3174033</v>
          </cell>
          <cell r="F1249">
            <v>29292.81</v>
          </cell>
        </row>
        <row r="1250">
          <cell r="D1250">
            <v>3174035</v>
          </cell>
          <cell r="F1250">
            <v>38264.69</v>
          </cell>
        </row>
        <row r="1251">
          <cell r="D1251">
            <v>3174603</v>
          </cell>
          <cell r="F1251">
            <v>36593.440000000002</v>
          </cell>
        </row>
        <row r="1252">
          <cell r="D1252">
            <v>3174604</v>
          </cell>
          <cell r="F1252">
            <v>23313.49</v>
          </cell>
        </row>
        <row r="1253">
          <cell r="D1253">
            <v>3175950</v>
          </cell>
          <cell r="F1253">
            <v>14783.13</v>
          </cell>
        </row>
        <row r="1254">
          <cell r="D1254">
            <v>3177004</v>
          </cell>
          <cell r="F1254">
            <v>7746.25</v>
          </cell>
        </row>
        <row r="1255">
          <cell r="D1255">
            <v>3177007</v>
          </cell>
          <cell r="F1255">
            <v>13720</v>
          </cell>
        </row>
        <row r="1256">
          <cell r="D1256">
            <v>3181001</v>
          </cell>
          <cell r="F1256">
            <v>4513</v>
          </cell>
        </row>
        <row r="1257">
          <cell r="D1257">
            <v>3182001</v>
          </cell>
          <cell r="F1257">
            <v>6711.25</v>
          </cell>
        </row>
        <row r="1258">
          <cell r="D1258">
            <v>3182004</v>
          </cell>
          <cell r="F1258">
            <v>6460.38</v>
          </cell>
        </row>
        <row r="1259">
          <cell r="D1259">
            <v>3182006</v>
          </cell>
          <cell r="F1259">
            <v>10468.75</v>
          </cell>
        </row>
        <row r="1260">
          <cell r="D1260">
            <v>3182007</v>
          </cell>
          <cell r="F1260">
            <v>7892.5</v>
          </cell>
        </row>
        <row r="1261">
          <cell r="D1261">
            <v>3182008</v>
          </cell>
          <cell r="F1261">
            <v>9175</v>
          </cell>
        </row>
        <row r="1262">
          <cell r="D1262">
            <v>3182009</v>
          </cell>
          <cell r="F1262">
            <v>8191.75</v>
          </cell>
        </row>
        <row r="1263">
          <cell r="D1263">
            <v>3182010</v>
          </cell>
          <cell r="F1263">
            <v>6137.5</v>
          </cell>
        </row>
        <row r="1264">
          <cell r="D1264">
            <v>3182011</v>
          </cell>
          <cell r="F1264">
            <v>8916.25</v>
          </cell>
        </row>
        <row r="1265">
          <cell r="D1265">
            <v>3182012</v>
          </cell>
          <cell r="F1265">
            <v>7381.75</v>
          </cell>
        </row>
        <row r="1266">
          <cell r="D1266">
            <v>3182013</v>
          </cell>
          <cell r="F1266">
            <v>6999.25</v>
          </cell>
        </row>
        <row r="1267">
          <cell r="D1267">
            <v>3182015</v>
          </cell>
          <cell r="F1267">
            <v>6421</v>
          </cell>
        </row>
        <row r="1268">
          <cell r="D1268">
            <v>3182018</v>
          </cell>
          <cell r="F1268">
            <v>9008.5</v>
          </cell>
        </row>
        <row r="1269">
          <cell r="D1269">
            <v>3182019</v>
          </cell>
          <cell r="F1269">
            <v>6311.65</v>
          </cell>
        </row>
        <row r="1270">
          <cell r="D1270">
            <v>3182020</v>
          </cell>
          <cell r="F1270">
            <v>10446.25</v>
          </cell>
        </row>
        <row r="1271">
          <cell r="D1271">
            <v>3182021</v>
          </cell>
          <cell r="F1271">
            <v>9193</v>
          </cell>
        </row>
        <row r="1272">
          <cell r="D1272">
            <v>3182023</v>
          </cell>
          <cell r="F1272">
            <v>7397.5</v>
          </cell>
        </row>
        <row r="1273">
          <cell r="D1273">
            <v>3182024</v>
          </cell>
          <cell r="F1273">
            <v>5676.25</v>
          </cell>
        </row>
        <row r="1274">
          <cell r="D1274">
            <v>3182028</v>
          </cell>
          <cell r="F1274">
            <v>9114.25</v>
          </cell>
        </row>
        <row r="1275">
          <cell r="D1275">
            <v>3182032</v>
          </cell>
          <cell r="F1275">
            <v>11623</v>
          </cell>
        </row>
        <row r="1276">
          <cell r="D1276">
            <v>3182035</v>
          </cell>
          <cell r="F1276">
            <v>9240.25</v>
          </cell>
        </row>
        <row r="1277">
          <cell r="D1277">
            <v>3182036</v>
          </cell>
          <cell r="F1277">
            <v>11335</v>
          </cell>
        </row>
        <row r="1278">
          <cell r="D1278">
            <v>3182037</v>
          </cell>
          <cell r="F1278">
            <v>10750</v>
          </cell>
        </row>
        <row r="1279">
          <cell r="D1279">
            <v>3183303</v>
          </cell>
          <cell r="F1279">
            <v>6596.91</v>
          </cell>
        </row>
        <row r="1280">
          <cell r="D1280">
            <v>3183304</v>
          </cell>
          <cell r="F1280">
            <v>8701.2900000000009</v>
          </cell>
        </row>
        <row r="1281">
          <cell r="D1281">
            <v>3183309</v>
          </cell>
          <cell r="F1281">
            <v>6555.6</v>
          </cell>
        </row>
        <row r="1282">
          <cell r="D1282">
            <v>3183312</v>
          </cell>
          <cell r="F1282">
            <v>7005.15</v>
          </cell>
        </row>
        <row r="1283">
          <cell r="D1283">
            <v>3183315</v>
          </cell>
          <cell r="F1283">
            <v>9588.24</v>
          </cell>
        </row>
        <row r="1284">
          <cell r="D1284">
            <v>3183316</v>
          </cell>
          <cell r="F1284">
            <v>12207.78</v>
          </cell>
        </row>
        <row r="1285">
          <cell r="D1285">
            <v>3183317</v>
          </cell>
          <cell r="F1285">
            <v>11840.85</v>
          </cell>
        </row>
        <row r="1286">
          <cell r="D1286">
            <v>3183319</v>
          </cell>
          <cell r="F1286">
            <v>9386.5499999999993</v>
          </cell>
        </row>
        <row r="1287">
          <cell r="D1287">
            <v>3183320</v>
          </cell>
          <cell r="F1287">
            <v>6451.11</v>
          </cell>
        </row>
        <row r="1288">
          <cell r="D1288">
            <v>3183321</v>
          </cell>
          <cell r="F1288">
            <v>11816.55</v>
          </cell>
        </row>
        <row r="1289">
          <cell r="D1289">
            <v>3183322</v>
          </cell>
          <cell r="F1289">
            <v>6859.35</v>
          </cell>
        </row>
        <row r="1290">
          <cell r="D1290">
            <v>3183326</v>
          </cell>
          <cell r="F1290">
            <v>9460.91</v>
          </cell>
        </row>
        <row r="1291">
          <cell r="D1291">
            <v>3183327</v>
          </cell>
          <cell r="F1291">
            <v>9070.65</v>
          </cell>
        </row>
        <row r="1292">
          <cell r="D1292">
            <v>3184603</v>
          </cell>
          <cell r="F1292">
            <v>24428.25</v>
          </cell>
        </row>
        <row r="1293">
          <cell r="D1293">
            <v>3191000</v>
          </cell>
          <cell r="F1293">
            <v>4371.25</v>
          </cell>
        </row>
        <row r="1294">
          <cell r="D1294">
            <v>3191001</v>
          </cell>
          <cell r="F1294">
            <v>4843.75</v>
          </cell>
        </row>
        <row r="1295">
          <cell r="D1295">
            <v>3192016</v>
          </cell>
          <cell r="F1295">
            <v>12787.38</v>
          </cell>
        </row>
        <row r="1296">
          <cell r="D1296">
            <v>3192019</v>
          </cell>
          <cell r="F1296">
            <v>9008.5</v>
          </cell>
        </row>
        <row r="1297">
          <cell r="D1297">
            <v>3192023</v>
          </cell>
          <cell r="F1297">
            <v>11502.63</v>
          </cell>
        </row>
        <row r="1298">
          <cell r="D1298">
            <v>3192037</v>
          </cell>
          <cell r="F1298">
            <v>6925</v>
          </cell>
        </row>
        <row r="1299">
          <cell r="D1299">
            <v>3192038</v>
          </cell>
          <cell r="F1299">
            <v>10167.25</v>
          </cell>
        </row>
        <row r="1300">
          <cell r="D1300">
            <v>3192040</v>
          </cell>
          <cell r="F1300">
            <v>7096</v>
          </cell>
        </row>
        <row r="1301">
          <cell r="D1301">
            <v>3192041</v>
          </cell>
          <cell r="F1301">
            <v>8050</v>
          </cell>
        </row>
        <row r="1302">
          <cell r="D1302">
            <v>3192042</v>
          </cell>
          <cell r="F1302">
            <v>6385</v>
          </cell>
        </row>
        <row r="1303">
          <cell r="D1303">
            <v>3192043</v>
          </cell>
          <cell r="F1303">
            <v>6738.25</v>
          </cell>
        </row>
        <row r="1304">
          <cell r="D1304">
            <v>3193301</v>
          </cell>
          <cell r="F1304">
            <v>9783.86</v>
          </cell>
        </row>
        <row r="1305">
          <cell r="D1305">
            <v>3193303</v>
          </cell>
          <cell r="F1305">
            <v>8596.7999999999993</v>
          </cell>
        </row>
        <row r="1306">
          <cell r="D1306">
            <v>3193304</v>
          </cell>
          <cell r="F1306">
            <v>9440.01</v>
          </cell>
        </row>
        <row r="1307">
          <cell r="D1307">
            <v>3193500</v>
          </cell>
          <cell r="F1307">
            <v>9918.7199999999993</v>
          </cell>
        </row>
        <row r="1308">
          <cell r="D1308">
            <v>3193501</v>
          </cell>
          <cell r="F1308">
            <v>8718.2999999999993</v>
          </cell>
        </row>
        <row r="1309">
          <cell r="D1309">
            <v>3193502</v>
          </cell>
          <cell r="F1309">
            <v>7788.83</v>
          </cell>
        </row>
        <row r="1310">
          <cell r="D1310">
            <v>3193503</v>
          </cell>
          <cell r="F1310">
            <v>8320</v>
          </cell>
        </row>
        <row r="1311">
          <cell r="D1311">
            <v>3193504</v>
          </cell>
          <cell r="F1311">
            <v>7542.63</v>
          </cell>
        </row>
        <row r="1312">
          <cell r="D1312">
            <v>3195201</v>
          </cell>
          <cell r="F1312">
            <v>8162.5</v>
          </cell>
        </row>
        <row r="1313">
          <cell r="D1313">
            <v>3195402</v>
          </cell>
          <cell r="F1313">
            <v>26697.26</v>
          </cell>
        </row>
        <row r="1314">
          <cell r="D1314">
            <v>3195406</v>
          </cell>
          <cell r="F1314">
            <v>32498.89</v>
          </cell>
        </row>
        <row r="1315">
          <cell r="D1315">
            <v>3197002</v>
          </cell>
          <cell r="F1315">
            <v>13122.63</v>
          </cell>
        </row>
        <row r="1316">
          <cell r="D1316">
            <v>3201000</v>
          </cell>
          <cell r="F1316">
            <v>4486</v>
          </cell>
        </row>
        <row r="1317">
          <cell r="D1317">
            <v>3201002</v>
          </cell>
          <cell r="F1317">
            <v>4843.75</v>
          </cell>
        </row>
        <row r="1318">
          <cell r="D1318">
            <v>3201004</v>
          </cell>
          <cell r="F1318">
            <v>4998.55</v>
          </cell>
        </row>
        <row r="1319">
          <cell r="D1319">
            <v>3202001</v>
          </cell>
          <cell r="F1319">
            <v>11618.5</v>
          </cell>
        </row>
        <row r="1320">
          <cell r="D1320">
            <v>3202006</v>
          </cell>
          <cell r="F1320">
            <v>9044.5</v>
          </cell>
        </row>
        <row r="1321">
          <cell r="D1321">
            <v>3202017</v>
          </cell>
          <cell r="F1321">
            <v>8574.25</v>
          </cell>
        </row>
        <row r="1322">
          <cell r="D1322">
            <v>3202023</v>
          </cell>
          <cell r="F1322">
            <v>13121.5</v>
          </cell>
        </row>
        <row r="1323">
          <cell r="D1323">
            <v>3202028</v>
          </cell>
          <cell r="F1323">
            <v>7071.7</v>
          </cell>
        </row>
        <row r="1324">
          <cell r="D1324">
            <v>3202030</v>
          </cell>
          <cell r="F1324">
            <v>6733.75</v>
          </cell>
        </row>
        <row r="1325">
          <cell r="D1325">
            <v>3202031</v>
          </cell>
          <cell r="F1325">
            <v>9145.98</v>
          </cell>
        </row>
        <row r="1326">
          <cell r="D1326">
            <v>3202045</v>
          </cell>
          <cell r="F1326">
            <v>8983.75</v>
          </cell>
        </row>
        <row r="1327">
          <cell r="D1327">
            <v>3202049</v>
          </cell>
          <cell r="F1327">
            <v>7946.5</v>
          </cell>
        </row>
        <row r="1328">
          <cell r="D1328">
            <v>3202050</v>
          </cell>
          <cell r="F1328">
            <v>10944.63</v>
          </cell>
        </row>
        <row r="1329">
          <cell r="D1329">
            <v>3202062</v>
          </cell>
          <cell r="F1329">
            <v>6036.25</v>
          </cell>
        </row>
        <row r="1330">
          <cell r="D1330">
            <v>3202064</v>
          </cell>
          <cell r="F1330">
            <v>12778.15</v>
          </cell>
        </row>
        <row r="1331">
          <cell r="D1331">
            <v>3202066</v>
          </cell>
          <cell r="F1331">
            <v>9027.6299999999992</v>
          </cell>
        </row>
        <row r="1332">
          <cell r="D1332">
            <v>3202067</v>
          </cell>
          <cell r="F1332">
            <v>5985.63</v>
          </cell>
        </row>
        <row r="1333">
          <cell r="D1333">
            <v>3202069</v>
          </cell>
          <cell r="F1333">
            <v>8798.7999999999993</v>
          </cell>
        </row>
        <row r="1334">
          <cell r="D1334">
            <v>3202072</v>
          </cell>
          <cell r="F1334">
            <v>9486.85</v>
          </cell>
        </row>
        <row r="1335">
          <cell r="D1335">
            <v>3202074</v>
          </cell>
          <cell r="F1335">
            <v>13128.25</v>
          </cell>
        </row>
        <row r="1336">
          <cell r="D1336">
            <v>3202075</v>
          </cell>
          <cell r="F1336">
            <v>6412</v>
          </cell>
        </row>
        <row r="1337">
          <cell r="D1337">
            <v>3202076</v>
          </cell>
          <cell r="F1337">
            <v>10829.88</v>
          </cell>
        </row>
        <row r="1338">
          <cell r="D1338">
            <v>3204000</v>
          </cell>
          <cell r="F1338">
            <v>21576.44</v>
          </cell>
        </row>
        <row r="1339">
          <cell r="D1339">
            <v>3202078</v>
          </cell>
          <cell r="F1339">
            <v>11445.25</v>
          </cell>
        </row>
        <row r="1340">
          <cell r="D1340">
            <v>3202079</v>
          </cell>
          <cell r="F1340">
            <v>8325.6299999999992</v>
          </cell>
        </row>
        <row r="1341">
          <cell r="D1341">
            <v>3203001</v>
          </cell>
          <cell r="F1341">
            <v>8713.75</v>
          </cell>
        </row>
        <row r="1342">
          <cell r="D1342">
            <v>3203300</v>
          </cell>
          <cell r="F1342">
            <v>6871.5</v>
          </cell>
        </row>
        <row r="1343">
          <cell r="D1343">
            <v>3203301</v>
          </cell>
          <cell r="F1343">
            <v>5948.1</v>
          </cell>
        </row>
        <row r="1344">
          <cell r="D1344">
            <v>3205200</v>
          </cell>
          <cell r="F1344">
            <v>9070.65</v>
          </cell>
        </row>
        <row r="1345">
          <cell r="D1345">
            <v>3203305</v>
          </cell>
          <cell r="F1345">
            <v>5705.1</v>
          </cell>
        </row>
        <row r="1346">
          <cell r="D1346">
            <v>3204060</v>
          </cell>
          <cell r="F1346">
            <v>18757.189999999999</v>
          </cell>
        </row>
        <row r="1347">
          <cell r="D1347">
            <v>3204063</v>
          </cell>
          <cell r="F1347">
            <v>23996.880000000001</v>
          </cell>
        </row>
        <row r="1348">
          <cell r="D1348">
            <v>3204066</v>
          </cell>
          <cell r="F1348">
            <v>20385.63</v>
          </cell>
        </row>
        <row r="1349">
          <cell r="D1349">
            <v>3204069</v>
          </cell>
          <cell r="F1349">
            <v>21431.88</v>
          </cell>
        </row>
        <row r="1350">
          <cell r="D1350">
            <v>3204072</v>
          </cell>
          <cell r="F1350">
            <v>19086.25</v>
          </cell>
        </row>
        <row r="1351">
          <cell r="D1351">
            <v>3204075</v>
          </cell>
          <cell r="F1351">
            <v>21322.19</v>
          </cell>
        </row>
        <row r="1352">
          <cell r="D1352">
            <v>3204603</v>
          </cell>
          <cell r="F1352">
            <v>28808.33</v>
          </cell>
        </row>
        <row r="1353">
          <cell r="D1353">
            <v>3023521</v>
          </cell>
          <cell r="F1353">
            <v>31187.9</v>
          </cell>
        </row>
        <row r="1354">
          <cell r="D1354">
            <v>3301001</v>
          </cell>
          <cell r="F1354">
            <v>4573.75</v>
          </cell>
        </row>
        <row r="1355">
          <cell r="D1355">
            <v>3301002</v>
          </cell>
          <cell r="F1355">
            <v>4850.5</v>
          </cell>
        </row>
        <row r="1356">
          <cell r="D1356">
            <v>3301006</v>
          </cell>
          <cell r="F1356">
            <v>4708.75</v>
          </cell>
        </row>
        <row r="1357">
          <cell r="D1357">
            <v>3301008</v>
          </cell>
          <cell r="F1357">
            <v>4675</v>
          </cell>
        </row>
        <row r="1358">
          <cell r="D1358">
            <v>3301009</v>
          </cell>
          <cell r="F1358">
            <v>4823.5</v>
          </cell>
        </row>
        <row r="1359">
          <cell r="D1359">
            <v>3301010</v>
          </cell>
          <cell r="F1359">
            <v>5120.5</v>
          </cell>
        </row>
        <row r="1360">
          <cell r="D1360">
            <v>3301012</v>
          </cell>
          <cell r="F1360">
            <v>4938.25</v>
          </cell>
        </row>
        <row r="1361">
          <cell r="D1361">
            <v>3301014</v>
          </cell>
          <cell r="F1361">
            <v>4985.5</v>
          </cell>
        </row>
        <row r="1362">
          <cell r="D1362">
            <v>3301015</v>
          </cell>
          <cell r="F1362">
            <v>4918</v>
          </cell>
        </row>
        <row r="1363">
          <cell r="D1363">
            <v>3301016</v>
          </cell>
          <cell r="F1363">
            <v>4810</v>
          </cell>
        </row>
        <row r="1364">
          <cell r="D1364">
            <v>3301017</v>
          </cell>
          <cell r="F1364">
            <v>5174.5</v>
          </cell>
        </row>
        <row r="1365">
          <cell r="D1365">
            <v>3301018</v>
          </cell>
          <cell r="F1365">
            <v>5235.25</v>
          </cell>
        </row>
        <row r="1366">
          <cell r="D1366">
            <v>3301019</v>
          </cell>
          <cell r="F1366">
            <v>5026</v>
          </cell>
        </row>
        <row r="1367">
          <cell r="D1367">
            <v>3301020</v>
          </cell>
          <cell r="F1367">
            <v>5424.25</v>
          </cell>
        </row>
        <row r="1368">
          <cell r="D1368">
            <v>3301021</v>
          </cell>
          <cell r="F1368">
            <v>4465.75</v>
          </cell>
        </row>
        <row r="1369">
          <cell r="D1369">
            <v>3301022</v>
          </cell>
          <cell r="F1369">
            <v>4708.75</v>
          </cell>
        </row>
        <row r="1370">
          <cell r="D1370">
            <v>3301023</v>
          </cell>
          <cell r="F1370">
            <v>4540</v>
          </cell>
        </row>
        <row r="1371">
          <cell r="D1371">
            <v>3301024</v>
          </cell>
          <cell r="F1371">
            <v>4556.88</v>
          </cell>
        </row>
        <row r="1372">
          <cell r="D1372">
            <v>3301025</v>
          </cell>
          <cell r="F1372">
            <v>4924.75</v>
          </cell>
        </row>
        <row r="1373">
          <cell r="D1373">
            <v>3301026</v>
          </cell>
          <cell r="F1373">
            <v>4891</v>
          </cell>
        </row>
        <row r="1374">
          <cell r="D1374">
            <v>3301027</v>
          </cell>
          <cell r="F1374">
            <v>4897.75</v>
          </cell>
        </row>
        <row r="1375">
          <cell r="D1375">
            <v>3301028</v>
          </cell>
          <cell r="F1375">
            <v>4567</v>
          </cell>
        </row>
        <row r="1376">
          <cell r="D1376">
            <v>3301038</v>
          </cell>
          <cell r="F1376">
            <v>5154.25</v>
          </cell>
        </row>
        <row r="1377">
          <cell r="D1377">
            <v>3301048</v>
          </cell>
          <cell r="F1377">
            <v>5228.5</v>
          </cell>
        </row>
        <row r="1378">
          <cell r="D1378">
            <v>3301049</v>
          </cell>
          <cell r="F1378">
            <v>5005.75</v>
          </cell>
        </row>
        <row r="1379">
          <cell r="D1379">
            <v>3301100</v>
          </cell>
          <cell r="F1379">
            <v>22832.5</v>
          </cell>
        </row>
        <row r="1380">
          <cell r="D1380">
            <v>3301802</v>
          </cell>
          <cell r="F1380">
            <v>4621</v>
          </cell>
        </row>
        <row r="1381">
          <cell r="D1381">
            <v>3302008</v>
          </cell>
          <cell r="F1381">
            <v>9141.25</v>
          </cell>
        </row>
        <row r="1382">
          <cell r="D1382">
            <v>3302010</v>
          </cell>
          <cell r="F1382">
            <v>8736.25</v>
          </cell>
        </row>
        <row r="1383">
          <cell r="D1383">
            <v>3302014</v>
          </cell>
          <cell r="F1383">
            <v>8682.25</v>
          </cell>
        </row>
        <row r="1384">
          <cell r="D1384">
            <v>3302016</v>
          </cell>
          <cell r="F1384">
            <v>8044.38</v>
          </cell>
        </row>
        <row r="1385">
          <cell r="D1385">
            <v>3302017</v>
          </cell>
          <cell r="F1385">
            <v>7026.25</v>
          </cell>
        </row>
        <row r="1386">
          <cell r="D1386">
            <v>3302030</v>
          </cell>
          <cell r="F1386">
            <v>11416</v>
          </cell>
        </row>
        <row r="1387">
          <cell r="D1387">
            <v>3302040</v>
          </cell>
          <cell r="F1387">
            <v>9024.25</v>
          </cell>
        </row>
        <row r="1388">
          <cell r="D1388">
            <v>3302053</v>
          </cell>
          <cell r="F1388">
            <v>9366.25</v>
          </cell>
        </row>
        <row r="1389">
          <cell r="D1389">
            <v>3302054</v>
          </cell>
          <cell r="F1389">
            <v>8369.5</v>
          </cell>
        </row>
        <row r="1390">
          <cell r="D1390">
            <v>3302055</v>
          </cell>
          <cell r="F1390">
            <v>8977.9</v>
          </cell>
        </row>
        <row r="1391">
          <cell r="D1391">
            <v>3302062</v>
          </cell>
          <cell r="F1391">
            <v>8835.25</v>
          </cell>
        </row>
        <row r="1392">
          <cell r="D1392">
            <v>3302063</v>
          </cell>
          <cell r="F1392">
            <v>8819.5</v>
          </cell>
        </row>
        <row r="1393">
          <cell r="D1393">
            <v>3302079</v>
          </cell>
          <cell r="F1393">
            <v>7948.75</v>
          </cell>
        </row>
        <row r="1394">
          <cell r="D1394">
            <v>3302081</v>
          </cell>
          <cell r="F1394">
            <v>8713.75</v>
          </cell>
        </row>
        <row r="1395">
          <cell r="D1395">
            <v>3302087</v>
          </cell>
          <cell r="F1395">
            <v>8106.25</v>
          </cell>
        </row>
        <row r="1396">
          <cell r="D1396">
            <v>3302091</v>
          </cell>
          <cell r="F1396">
            <v>6120.63</v>
          </cell>
        </row>
        <row r="1397">
          <cell r="D1397">
            <v>3302092</v>
          </cell>
          <cell r="F1397">
            <v>9422.5</v>
          </cell>
        </row>
        <row r="1398">
          <cell r="D1398">
            <v>3302093</v>
          </cell>
          <cell r="F1398">
            <v>8344.75</v>
          </cell>
        </row>
        <row r="1399">
          <cell r="D1399">
            <v>3302099</v>
          </cell>
          <cell r="F1399">
            <v>6486.25</v>
          </cell>
        </row>
        <row r="1400">
          <cell r="D1400">
            <v>3302108</v>
          </cell>
          <cell r="F1400">
            <v>13981</v>
          </cell>
        </row>
        <row r="1401">
          <cell r="D1401">
            <v>3302115</v>
          </cell>
          <cell r="F1401">
            <v>7737.25</v>
          </cell>
        </row>
        <row r="1402">
          <cell r="D1402">
            <v>3302127</v>
          </cell>
          <cell r="F1402">
            <v>9059.1299999999992</v>
          </cell>
        </row>
        <row r="1403">
          <cell r="D1403">
            <v>3302128</v>
          </cell>
          <cell r="F1403">
            <v>8128.75</v>
          </cell>
        </row>
        <row r="1404">
          <cell r="D1404">
            <v>3302129</v>
          </cell>
          <cell r="F1404">
            <v>6970</v>
          </cell>
        </row>
        <row r="1405">
          <cell r="D1405">
            <v>3302133</v>
          </cell>
          <cell r="F1405">
            <v>8601.25</v>
          </cell>
        </row>
        <row r="1406">
          <cell r="D1406">
            <v>3302142</v>
          </cell>
          <cell r="F1406">
            <v>8866.75</v>
          </cell>
        </row>
        <row r="1407">
          <cell r="D1407">
            <v>3302150</v>
          </cell>
          <cell r="F1407">
            <v>7240</v>
          </cell>
        </row>
        <row r="1408">
          <cell r="D1408">
            <v>3302153</v>
          </cell>
          <cell r="F1408">
            <v>8668.75</v>
          </cell>
        </row>
        <row r="1409">
          <cell r="D1409">
            <v>3302157</v>
          </cell>
          <cell r="F1409">
            <v>8623.75</v>
          </cell>
        </row>
        <row r="1410">
          <cell r="D1410">
            <v>3302159</v>
          </cell>
          <cell r="F1410">
            <v>6328.75</v>
          </cell>
        </row>
        <row r="1411">
          <cell r="D1411">
            <v>3302160</v>
          </cell>
          <cell r="F1411">
            <v>7892.5</v>
          </cell>
        </row>
        <row r="1412">
          <cell r="D1412">
            <v>3302161</v>
          </cell>
          <cell r="F1412">
            <v>7255.75</v>
          </cell>
        </row>
        <row r="1413">
          <cell r="D1413">
            <v>3302169</v>
          </cell>
          <cell r="F1413">
            <v>8491</v>
          </cell>
        </row>
        <row r="1414">
          <cell r="D1414">
            <v>3302174</v>
          </cell>
          <cell r="F1414">
            <v>7712.5</v>
          </cell>
        </row>
        <row r="1415">
          <cell r="D1415">
            <v>3302176</v>
          </cell>
          <cell r="F1415">
            <v>11825.5</v>
          </cell>
        </row>
        <row r="1416">
          <cell r="D1416">
            <v>3302178</v>
          </cell>
          <cell r="F1416">
            <v>6518.2</v>
          </cell>
        </row>
        <row r="1417">
          <cell r="D1417">
            <v>3302183</v>
          </cell>
          <cell r="F1417">
            <v>8061.25</v>
          </cell>
        </row>
        <row r="1418">
          <cell r="D1418">
            <v>3302184</v>
          </cell>
          <cell r="F1418">
            <v>8839.75</v>
          </cell>
        </row>
        <row r="1419">
          <cell r="D1419">
            <v>3302185</v>
          </cell>
          <cell r="F1419">
            <v>9051.25</v>
          </cell>
        </row>
        <row r="1420">
          <cell r="D1420">
            <v>3302189</v>
          </cell>
          <cell r="F1420">
            <v>6724.75</v>
          </cell>
        </row>
        <row r="1421">
          <cell r="D1421">
            <v>3302190</v>
          </cell>
          <cell r="F1421">
            <v>5923.75</v>
          </cell>
        </row>
        <row r="1422">
          <cell r="D1422">
            <v>3302192</v>
          </cell>
          <cell r="F1422">
            <v>9400</v>
          </cell>
        </row>
        <row r="1423">
          <cell r="D1423">
            <v>3302225</v>
          </cell>
          <cell r="F1423">
            <v>8140</v>
          </cell>
        </row>
        <row r="1424">
          <cell r="D1424">
            <v>3302227</v>
          </cell>
          <cell r="F1424">
            <v>9172.75</v>
          </cell>
        </row>
        <row r="1425">
          <cell r="D1425">
            <v>3302231</v>
          </cell>
          <cell r="F1425">
            <v>9094</v>
          </cell>
        </row>
        <row r="1426">
          <cell r="D1426">
            <v>3302236</v>
          </cell>
          <cell r="F1426">
            <v>6486.25</v>
          </cell>
        </row>
        <row r="1427">
          <cell r="D1427">
            <v>3302238</v>
          </cell>
          <cell r="F1427">
            <v>6099.25</v>
          </cell>
        </row>
        <row r="1428">
          <cell r="D1428">
            <v>3302239</v>
          </cell>
          <cell r="F1428">
            <v>6191.5</v>
          </cell>
        </row>
        <row r="1429">
          <cell r="D1429">
            <v>3302241</v>
          </cell>
          <cell r="F1429">
            <v>6756.25</v>
          </cell>
        </row>
        <row r="1430">
          <cell r="D1430">
            <v>3302245</v>
          </cell>
          <cell r="F1430">
            <v>6532.38</v>
          </cell>
        </row>
        <row r="1431">
          <cell r="D1431">
            <v>3302246</v>
          </cell>
          <cell r="F1431">
            <v>10131.25</v>
          </cell>
        </row>
        <row r="1432">
          <cell r="D1432">
            <v>3302251</v>
          </cell>
          <cell r="F1432">
            <v>9006.25</v>
          </cell>
        </row>
        <row r="1433">
          <cell r="D1433">
            <v>3302254</v>
          </cell>
          <cell r="F1433">
            <v>10052.5</v>
          </cell>
        </row>
        <row r="1434">
          <cell r="D1434">
            <v>3302278</v>
          </cell>
          <cell r="F1434">
            <v>8623.75</v>
          </cell>
        </row>
        <row r="1435">
          <cell r="D1435">
            <v>3302289</v>
          </cell>
          <cell r="F1435">
            <v>8623.75</v>
          </cell>
        </row>
        <row r="1436">
          <cell r="D1436">
            <v>3302293</v>
          </cell>
          <cell r="F1436">
            <v>10894</v>
          </cell>
        </row>
        <row r="1437">
          <cell r="D1437">
            <v>3302294</v>
          </cell>
          <cell r="F1437">
            <v>8680</v>
          </cell>
        </row>
        <row r="1438">
          <cell r="D1438">
            <v>3302296</v>
          </cell>
          <cell r="F1438">
            <v>7262.5</v>
          </cell>
        </row>
        <row r="1439">
          <cell r="D1439">
            <v>3302300</v>
          </cell>
          <cell r="F1439">
            <v>11686</v>
          </cell>
        </row>
        <row r="1440">
          <cell r="D1440">
            <v>3302306</v>
          </cell>
          <cell r="F1440">
            <v>6340</v>
          </cell>
        </row>
        <row r="1441">
          <cell r="D1441">
            <v>3302308</v>
          </cell>
          <cell r="F1441">
            <v>8790.25</v>
          </cell>
        </row>
        <row r="1442">
          <cell r="D1442">
            <v>3302312</v>
          </cell>
          <cell r="F1442">
            <v>8725</v>
          </cell>
        </row>
        <row r="1443">
          <cell r="D1443">
            <v>3302314</v>
          </cell>
          <cell r="F1443">
            <v>6385</v>
          </cell>
        </row>
        <row r="1444">
          <cell r="D1444">
            <v>3302317</v>
          </cell>
          <cell r="F1444">
            <v>7429</v>
          </cell>
        </row>
        <row r="1445">
          <cell r="D1445">
            <v>3302321</v>
          </cell>
          <cell r="F1445">
            <v>6047.5</v>
          </cell>
        </row>
        <row r="1446">
          <cell r="D1446">
            <v>3302401</v>
          </cell>
          <cell r="F1446">
            <v>8286.25</v>
          </cell>
        </row>
        <row r="1447">
          <cell r="D1447">
            <v>3302402</v>
          </cell>
          <cell r="F1447">
            <v>7497.63</v>
          </cell>
        </row>
        <row r="1448">
          <cell r="D1448">
            <v>3302406</v>
          </cell>
          <cell r="F1448">
            <v>6283.75</v>
          </cell>
        </row>
        <row r="1449">
          <cell r="D1449">
            <v>3302412</v>
          </cell>
          <cell r="F1449">
            <v>8725</v>
          </cell>
        </row>
        <row r="1450">
          <cell r="D1450">
            <v>3302416</v>
          </cell>
          <cell r="F1450">
            <v>8466.25</v>
          </cell>
        </row>
        <row r="1451">
          <cell r="D1451">
            <v>3302420</v>
          </cell>
          <cell r="F1451">
            <v>8736.25</v>
          </cell>
        </row>
        <row r="1452">
          <cell r="D1452">
            <v>3302425</v>
          </cell>
          <cell r="F1452">
            <v>6373.75</v>
          </cell>
        </row>
        <row r="1453">
          <cell r="D1453">
            <v>3302441</v>
          </cell>
          <cell r="F1453">
            <v>8136.63</v>
          </cell>
        </row>
        <row r="1454">
          <cell r="D1454">
            <v>3302445</v>
          </cell>
          <cell r="F1454">
            <v>6283.75</v>
          </cell>
        </row>
        <row r="1455">
          <cell r="D1455">
            <v>3302454</v>
          </cell>
          <cell r="F1455">
            <v>8524.75</v>
          </cell>
        </row>
        <row r="1456">
          <cell r="D1456">
            <v>3302456</v>
          </cell>
          <cell r="F1456">
            <v>6283.75</v>
          </cell>
        </row>
        <row r="1457">
          <cell r="D1457">
            <v>3302457</v>
          </cell>
          <cell r="F1457">
            <v>8938.75</v>
          </cell>
        </row>
        <row r="1458">
          <cell r="D1458">
            <v>3302462</v>
          </cell>
          <cell r="F1458">
            <v>8770</v>
          </cell>
        </row>
        <row r="1459">
          <cell r="D1459">
            <v>3302464</v>
          </cell>
          <cell r="F1459">
            <v>8691.25</v>
          </cell>
        </row>
        <row r="1460">
          <cell r="D1460">
            <v>3302465</v>
          </cell>
          <cell r="F1460">
            <v>8977</v>
          </cell>
        </row>
        <row r="1461">
          <cell r="D1461">
            <v>3302466</v>
          </cell>
          <cell r="F1461">
            <v>11222.5</v>
          </cell>
        </row>
        <row r="1462">
          <cell r="D1462">
            <v>3302469</v>
          </cell>
          <cell r="F1462">
            <v>7768.75</v>
          </cell>
        </row>
        <row r="1463">
          <cell r="D1463">
            <v>3303002</v>
          </cell>
          <cell r="F1463">
            <v>6440.8</v>
          </cell>
        </row>
        <row r="1464">
          <cell r="D1464">
            <v>3303003</v>
          </cell>
          <cell r="F1464">
            <v>6871.5</v>
          </cell>
        </row>
        <row r="1465">
          <cell r="D1465">
            <v>3303010</v>
          </cell>
          <cell r="F1465">
            <v>8635</v>
          </cell>
        </row>
        <row r="1466">
          <cell r="D1466">
            <v>3303016</v>
          </cell>
          <cell r="F1466">
            <v>6362.5</v>
          </cell>
        </row>
        <row r="1467">
          <cell r="D1467">
            <v>3303019</v>
          </cell>
          <cell r="F1467">
            <v>8612.5</v>
          </cell>
        </row>
        <row r="1468">
          <cell r="D1468">
            <v>3303025</v>
          </cell>
          <cell r="F1468">
            <v>9277.2000000000007</v>
          </cell>
        </row>
        <row r="1469">
          <cell r="D1469">
            <v>3303307</v>
          </cell>
          <cell r="F1469">
            <v>8681.85</v>
          </cell>
        </row>
        <row r="1470">
          <cell r="D1470">
            <v>3303310</v>
          </cell>
          <cell r="F1470">
            <v>7012.44</v>
          </cell>
        </row>
        <row r="1471">
          <cell r="D1471">
            <v>3303317</v>
          </cell>
          <cell r="F1471">
            <v>6961.41</v>
          </cell>
        </row>
        <row r="1472">
          <cell r="D1472">
            <v>3303319</v>
          </cell>
          <cell r="F1472">
            <v>8910.27</v>
          </cell>
        </row>
        <row r="1473">
          <cell r="D1473">
            <v>3303320</v>
          </cell>
          <cell r="F1473">
            <v>9398.7000000000007</v>
          </cell>
        </row>
        <row r="1474">
          <cell r="D1474">
            <v>3303321</v>
          </cell>
          <cell r="F1474">
            <v>8584.65</v>
          </cell>
        </row>
        <row r="1475">
          <cell r="D1475">
            <v>3303322</v>
          </cell>
          <cell r="F1475">
            <v>7024.59</v>
          </cell>
        </row>
        <row r="1476">
          <cell r="D1476">
            <v>3303323</v>
          </cell>
          <cell r="F1476">
            <v>6905.52</v>
          </cell>
        </row>
        <row r="1477">
          <cell r="D1477">
            <v>3303328</v>
          </cell>
          <cell r="F1477">
            <v>7019.73</v>
          </cell>
        </row>
        <row r="1478">
          <cell r="D1478">
            <v>3303329</v>
          </cell>
          <cell r="F1478">
            <v>7075.62</v>
          </cell>
        </row>
        <row r="1479">
          <cell r="D1479">
            <v>3303331</v>
          </cell>
          <cell r="F1479">
            <v>7216.56</v>
          </cell>
        </row>
        <row r="1480">
          <cell r="D1480">
            <v>3303335</v>
          </cell>
          <cell r="F1480">
            <v>6786.45</v>
          </cell>
        </row>
        <row r="1481">
          <cell r="D1481">
            <v>3303342</v>
          </cell>
          <cell r="F1481">
            <v>8949.15</v>
          </cell>
        </row>
        <row r="1482">
          <cell r="D1482">
            <v>3303344</v>
          </cell>
          <cell r="F1482">
            <v>9410.85</v>
          </cell>
        </row>
        <row r="1483">
          <cell r="D1483">
            <v>3303346</v>
          </cell>
          <cell r="F1483">
            <v>9128.9699999999993</v>
          </cell>
        </row>
        <row r="1484">
          <cell r="D1484">
            <v>3303351</v>
          </cell>
          <cell r="F1484">
            <v>7065.9</v>
          </cell>
        </row>
        <row r="1485">
          <cell r="D1485">
            <v>3303352</v>
          </cell>
          <cell r="F1485">
            <v>6735.42</v>
          </cell>
        </row>
        <row r="1486">
          <cell r="D1486">
            <v>3303353</v>
          </cell>
          <cell r="F1486">
            <v>12241.8</v>
          </cell>
        </row>
        <row r="1487">
          <cell r="D1487">
            <v>3303355</v>
          </cell>
          <cell r="F1487">
            <v>9277.2000000000007</v>
          </cell>
        </row>
        <row r="1488">
          <cell r="D1488">
            <v>3303361</v>
          </cell>
          <cell r="F1488">
            <v>8715.8700000000008</v>
          </cell>
        </row>
        <row r="1489">
          <cell r="D1489">
            <v>3303363</v>
          </cell>
          <cell r="F1489">
            <v>8492.31</v>
          </cell>
        </row>
        <row r="1490">
          <cell r="D1490">
            <v>3303365</v>
          </cell>
          <cell r="F1490">
            <v>6859.35</v>
          </cell>
        </row>
        <row r="1491">
          <cell r="D1491">
            <v>3303367</v>
          </cell>
          <cell r="F1491">
            <v>7095.06</v>
          </cell>
        </row>
        <row r="1492">
          <cell r="D1492">
            <v>3303371</v>
          </cell>
          <cell r="F1492">
            <v>7576.2</v>
          </cell>
        </row>
        <row r="1493">
          <cell r="D1493">
            <v>3303372</v>
          </cell>
          <cell r="F1493">
            <v>11750.94</v>
          </cell>
        </row>
        <row r="1494">
          <cell r="D1494">
            <v>3303375</v>
          </cell>
          <cell r="F1494">
            <v>9337.9500000000007</v>
          </cell>
        </row>
        <row r="1495">
          <cell r="D1495">
            <v>3303377</v>
          </cell>
          <cell r="F1495">
            <v>6864.21</v>
          </cell>
        </row>
        <row r="1496">
          <cell r="D1496">
            <v>3303380</v>
          </cell>
          <cell r="F1496">
            <v>6835.05</v>
          </cell>
        </row>
        <row r="1497">
          <cell r="D1497">
            <v>3303381</v>
          </cell>
          <cell r="F1497">
            <v>6920.1</v>
          </cell>
        </row>
        <row r="1498">
          <cell r="D1498">
            <v>3303382</v>
          </cell>
          <cell r="F1498">
            <v>6762.15</v>
          </cell>
        </row>
        <row r="1499">
          <cell r="D1499">
            <v>3303386</v>
          </cell>
          <cell r="F1499">
            <v>7163.1</v>
          </cell>
        </row>
        <row r="1500">
          <cell r="D1500">
            <v>3303406</v>
          </cell>
          <cell r="F1500">
            <v>7317.41</v>
          </cell>
        </row>
        <row r="1501">
          <cell r="D1501">
            <v>3303410</v>
          </cell>
          <cell r="F1501">
            <v>6822.9</v>
          </cell>
        </row>
        <row r="1502">
          <cell r="D1502">
            <v>3303411</v>
          </cell>
          <cell r="F1502">
            <v>6366.06</v>
          </cell>
        </row>
        <row r="1503">
          <cell r="D1503">
            <v>3304015</v>
          </cell>
          <cell r="F1503">
            <v>16571.88</v>
          </cell>
        </row>
        <row r="1504">
          <cell r="D1504">
            <v>3304063</v>
          </cell>
          <cell r="F1504">
            <v>17066.87</v>
          </cell>
        </row>
        <row r="1505">
          <cell r="D1505">
            <v>3304115</v>
          </cell>
          <cell r="F1505">
            <v>22126.560000000001</v>
          </cell>
        </row>
        <row r="1506">
          <cell r="D1506">
            <v>3304173</v>
          </cell>
          <cell r="F1506">
            <v>19246.560000000001</v>
          </cell>
        </row>
        <row r="1507">
          <cell r="D1507">
            <v>3304177</v>
          </cell>
          <cell r="F1507">
            <v>17592.810000000001</v>
          </cell>
        </row>
        <row r="1508">
          <cell r="D1508">
            <v>3304193</v>
          </cell>
          <cell r="F1508">
            <v>15432.81</v>
          </cell>
        </row>
        <row r="1509">
          <cell r="D1509">
            <v>3304201</v>
          </cell>
          <cell r="F1509">
            <v>24503.13</v>
          </cell>
        </row>
        <row r="1510">
          <cell r="D1510">
            <v>3304223</v>
          </cell>
          <cell r="F1510">
            <v>24410.31</v>
          </cell>
        </row>
        <row r="1511">
          <cell r="D1511">
            <v>3304245</v>
          </cell>
          <cell r="F1511">
            <v>29633.13</v>
          </cell>
        </row>
        <row r="1512">
          <cell r="D1512">
            <v>3304606</v>
          </cell>
          <cell r="F1512">
            <v>23957.439999999999</v>
          </cell>
        </row>
        <row r="1513">
          <cell r="D1513">
            <v>3304625</v>
          </cell>
          <cell r="F1513">
            <v>16056.9</v>
          </cell>
        </row>
        <row r="1514">
          <cell r="D1514">
            <v>3304801</v>
          </cell>
          <cell r="F1514">
            <v>18289.46</v>
          </cell>
        </row>
        <row r="1515">
          <cell r="D1515">
            <v>3305202</v>
          </cell>
          <cell r="F1515">
            <v>8027.5</v>
          </cell>
        </row>
        <row r="1516">
          <cell r="D1516">
            <v>3305203</v>
          </cell>
          <cell r="F1516">
            <v>7685.5</v>
          </cell>
        </row>
        <row r="1517">
          <cell r="D1517">
            <v>3305413</v>
          </cell>
          <cell r="F1517">
            <v>28225.13</v>
          </cell>
        </row>
        <row r="1518">
          <cell r="D1518">
            <v>3305416</v>
          </cell>
          <cell r="F1518">
            <v>25150</v>
          </cell>
        </row>
        <row r="1519">
          <cell r="D1519">
            <v>3443374</v>
          </cell>
          <cell r="F1519">
            <v>8410</v>
          </cell>
        </row>
        <row r="1520">
          <cell r="D1520">
            <v>3307006</v>
          </cell>
          <cell r="F1520">
            <v>11796.25</v>
          </cell>
        </row>
        <row r="1521">
          <cell r="D1521">
            <v>3307009</v>
          </cell>
          <cell r="F1521">
            <v>15122.31</v>
          </cell>
        </row>
        <row r="1522">
          <cell r="D1522">
            <v>3307012</v>
          </cell>
          <cell r="F1522">
            <v>7098.25</v>
          </cell>
        </row>
        <row r="1523">
          <cell r="D1523">
            <v>3307014</v>
          </cell>
          <cell r="F1523">
            <v>18124.38</v>
          </cell>
        </row>
        <row r="1524">
          <cell r="D1524">
            <v>3307016</v>
          </cell>
          <cell r="F1524">
            <v>13365.63</v>
          </cell>
        </row>
        <row r="1525">
          <cell r="D1525">
            <v>3307030</v>
          </cell>
          <cell r="F1525">
            <v>8201.8799999999992</v>
          </cell>
        </row>
        <row r="1526">
          <cell r="D1526">
            <v>3307033</v>
          </cell>
          <cell r="F1526">
            <v>24503.13</v>
          </cell>
        </row>
        <row r="1527">
          <cell r="D1527">
            <v>3307034</v>
          </cell>
          <cell r="F1527">
            <v>8206.94</v>
          </cell>
        </row>
        <row r="1528">
          <cell r="D1528">
            <v>3307035</v>
          </cell>
          <cell r="F1528">
            <v>11644.38</v>
          </cell>
        </row>
        <row r="1529">
          <cell r="D1529">
            <v>3307045</v>
          </cell>
          <cell r="F1529">
            <v>18175</v>
          </cell>
        </row>
        <row r="1530">
          <cell r="D1530">
            <v>3307047</v>
          </cell>
          <cell r="F1530">
            <v>8809.3799999999992</v>
          </cell>
        </row>
        <row r="1531">
          <cell r="D1531">
            <v>3307050</v>
          </cell>
          <cell r="F1531">
            <v>9568.75</v>
          </cell>
        </row>
        <row r="1532">
          <cell r="D1532">
            <v>3307051</v>
          </cell>
          <cell r="F1532">
            <v>9771.25</v>
          </cell>
        </row>
        <row r="1533">
          <cell r="D1533">
            <v>3307052</v>
          </cell>
          <cell r="F1533">
            <v>8784.06</v>
          </cell>
        </row>
        <row r="1534">
          <cell r="D1534">
            <v>3307053</v>
          </cell>
          <cell r="F1534">
            <v>13315</v>
          </cell>
        </row>
        <row r="1535">
          <cell r="D1535">
            <v>3307060</v>
          </cell>
          <cell r="F1535">
            <v>9214.3799999999992</v>
          </cell>
        </row>
        <row r="1536">
          <cell r="D1536">
            <v>3307062</v>
          </cell>
          <cell r="F1536">
            <v>10935.63</v>
          </cell>
        </row>
        <row r="1537">
          <cell r="D1537">
            <v>3311007</v>
          </cell>
          <cell r="F1537">
            <v>5140.75</v>
          </cell>
        </row>
        <row r="1538">
          <cell r="D1538">
            <v>3312008</v>
          </cell>
          <cell r="F1538">
            <v>11254</v>
          </cell>
        </row>
        <row r="1539">
          <cell r="D1539">
            <v>3312013</v>
          </cell>
          <cell r="F1539">
            <v>8758.75</v>
          </cell>
        </row>
        <row r="1540">
          <cell r="D1540">
            <v>3312015</v>
          </cell>
          <cell r="F1540">
            <v>8896</v>
          </cell>
        </row>
        <row r="1541">
          <cell r="D1541">
            <v>3312021</v>
          </cell>
          <cell r="F1541">
            <v>8900.5</v>
          </cell>
        </row>
        <row r="1542">
          <cell r="D1542">
            <v>3312037</v>
          </cell>
          <cell r="F1542">
            <v>6317.5</v>
          </cell>
        </row>
        <row r="1543">
          <cell r="D1543">
            <v>3312150</v>
          </cell>
          <cell r="F1543">
            <v>6565</v>
          </cell>
        </row>
        <row r="1544">
          <cell r="D1544">
            <v>3312054</v>
          </cell>
          <cell r="F1544">
            <v>9085.4500000000007</v>
          </cell>
        </row>
        <row r="1545">
          <cell r="D1545">
            <v>3312068</v>
          </cell>
          <cell r="F1545">
            <v>8881.83</v>
          </cell>
        </row>
        <row r="1546">
          <cell r="D1546">
            <v>3312076</v>
          </cell>
          <cell r="F1546">
            <v>6227.5</v>
          </cell>
        </row>
        <row r="1547">
          <cell r="D1547">
            <v>3312078</v>
          </cell>
          <cell r="F1547">
            <v>9329.7999999999993</v>
          </cell>
        </row>
        <row r="1548">
          <cell r="D1548">
            <v>3312079</v>
          </cell>
          <cell r="F1548">
            <v>8383</v>
          </cell>
        </row>
        <row r="1549">
          <cell r="D1549">
            <v>3312084</v>
          </cell>
          <cell r="F1549">
            <v>8705.8799999999992</v>
          </cell>
        </row>
        <row r="1550">
          <cell r="D1550">
            <v>3312091</v>
          </cell>
          <cell r="F1550">
            <v>8668.75</v>
          </cell>
        </row>
        <row r="1551">
          <cell r="D1551">
            <v>3312092</v>
          </cell>
          <cell r="F1551">
            <v>8736.25</v>
          </cell>
        </row>
        <row r="1552">
          <cell r="D1552">
            <v>3312095</v>
          </cell>
          <cell r="F1552">
            <v>6700</v>
          </cell>
        </row>
        <row r="1553">
          <cell r="D1553">
            <v>3312101</v>
          </cell>
          <cell r="F1553">
            <v>8947.75</v>
          </cell>
        </row>
        <row r="1554">
          <cell r="D1554">
            <v>3312107</v>
          </cell>
          <cell r="F1554">
            <v>6295</v>
          </cell>
        </row>
        <row r="1555">
          <cell r="D1555">
            <v>3312118</v>
          </cell>
          <cell r="F1555">
            <v>6503.35</v>
          </cell>
        </row>
        <row r="1556">
          <cell r="D1556">
            <v>3312149</v>
          </cell>
          <cell r="F1556">
            <v>11503.75</v>
          </cell>
        </row>
        <row r="1557">
          <cell r="D1557">
            <v>3312121</v>
          </cell>
          <cell r="F1557">
            <v>9206.5</v>
          </cell>
        </row>
        <row r="1558">
          <cell r="D1558">
            <v>3312122</v>
          </cell>
          <cell r="F1558">
            <v>6636.1</v>
          </cell>
        </row>
        <row r="1559">
          <cell r="D1559">
            <v>3312125</v>
          </cell>
          <cell r="F1559">
            <v>11017.75</v>
          </cell>
        </row>
        <row r="1560">
          <cell r="D1560">
            <v>3312129</v>
          </cell>
          <cell r="F1560">
            <v>8956.75</v>
          </cell>
        </row>
        <row r="1561">
          <cell r="D1561">
            <v>3312130</v>
          </cell>
          <cell r="F1561">
            <v>9917.5</v>
          </cell>
        </row>
        <row r="1562">
          <cell r="D1562">
            <v>3312131</v>
          </cell>
          <cell r="F1562">
            <v>11265.25</v>
          </cell>
        </row>
        <row r="1563">
          <cell r="D1563">
            <v>3312132</v>
          </cell>
          <cell r="F1563">
            <v>9046.75</v>
          </cell>
        </row>
        <row r="1564">
          <cell r="D1564">
            <v>3312152</v>
          </cell>
          <cell r="F1564">
            <v>9321.25</v>
          </cell>
        </row>
        <row r="1565">
          <cell r="D1565">
            <v>3312135</v>
          </cell>
          <cell r="F1565">
            <v>11593.75</v>
          </cell>
        </row>
        <row r="1566">
          <cell r="D1566">
            <v>3312136</v>
          </cell>
          <cell r="F1566">
            <v>10007.5</v>
          </cell>
        </row>
        <row r="1567">
          <cell r="D1567">
            <v>3312140</v>
          </cell>
          <cell r="F1567">
            <v>9013</v>
          </cell>
        </row>
        <row r="1568">
          <cell r="D1568">
            <v>3312141</v>
          </cell>
          <cell r="F1568">
            <v>11941.6</v>
          </cell>
        </row>
        <row r="1569">
          <cell r="D1569">
            <v>3312142</v>
          </cell>
          <cell r="F1569">
            <v>11366.5</v>
          </cell>
        </row>
        <row r="1570">
          <cell r="D1570">
            <v>3312146</v>
          </cell>
          <cell r="F1570">
            <v>13963</v>
          </cell>
        </row>
        <row r="1571">
          <cell r="D1571">
            <v>3312147</v>
          </cell>
          <cell r="F1571">
            <v>9447.25</v>
          </cell>
        </row>
        <row r="1572">
          <cell r="D1572">
            <v>3312151</v>
          </cell>
          <cell r="F1572">
            <v>6634.75</v>
          </cell>
        </row>
        <row r="1573">
          <cell r="D1573">
            <v>3313008</v>
          </cell>
          <cell r="F1573">
            <v>6686.5</v>
          </cell>
        </row>
        <row r="1574">
          <cell r="D1574">
            <v>3313009</v>
          </cell>
          <cell r="F1574">
            <v>5890</v>
          </cell>
        </row>
        <row r="1575">
          <cell r="D1575">
            <v>3313406</v>
          </cell>
          <cell r="F1575">
            <v>6997.86</v>
          </cell>
        </row>
        <row r="1576">
          <cell r="D1576">
            <v>3313408</v>
          </cell>
          <cell r="F1576">
            <v>7136.37</v>
          </cell>
        </row>
        <row r="1577">
          <cell r="D1577">
            <v>3313418</v>
          </cell>
          <cell r="F1577">
            <v>7143.66</v>
          </cell>
        </row>
        <row r="1578">
          <cell r="D1578">
            <v>3313433</v>
          </cell>
          <cell r="F1578">
            <v>7097.49</v>
          </cell>
        </row>
        <row r="1579">
          <cell r="D1579">
            <v>3313435</v>
          </cell>
          <cell r="F1579">
            <v>9721.89</v>
          </cell>
        </row>
        <row r="1580">
          <cell r="D1580">
            <v>3317009</v>
          </cell>
          <cell r="F1580">
            <v>16909.38</v>
          </cell>
        </row>
        <row r="1581">
          <cell r="D1581">
            <v>3317017</v>
          </cell>
          <cell r="F1581">
            <v>10024.379999999999</v>
          </cell>
        </row>
        <row r="1582">
          <cell r="D1582">
            <v>3321000</v>
          </cell>
          <cell r="F1582">
            <v>4945</v>
          </cell>
        </row>
        <row r="1583">
          <cell r="D1583">
            <v>3322023</v>
          </cell>
          <cell r="F1583">
            <v>6343.38</v>
          </cell>
        </row>
        <row r="1584">
          <cell r="D1584">
            <v>3322024</v>
          </cell>
          <cell r="F1584">
            <v>8749.75</v>
          </cell>
        </row>
        <row r="1585">
          <cell r="D1585">
            <v>3322029</v>
          </cell>
          <cell r="F1585">
            <v>8455</v>
          </cell>
        </row>
        <row r="1586">
          <cell r="D1586">
            <v>3322035</v>
          </cell>
          <cell r="F1586">
            <v>6306.25</v>
          </cell>
        </row>
        <row r="1587">
          <cell r="D1587">
            <v>3322036</v>
          </cell>
          <cell r="F1587">
            <v>8010.4</v>
          </cell>
        </row>
        <row r="1588">
          <cell r="D1588">
            <v>3322043</v>
          </cell>
          <cell r="F1588">
            <v>6510.55</v>
          </cell>
        </row>
        <row r="1589">
          <cell r="D1589">
            <v>3322052</v>
          </cell>
          <cell r="F1589">
            <v>8550.6299999999992</v>
          </cell>
        </row>
        <row r="1590">
          <cell r="D1590">
            <v>3322072</v>
          </cell>
          <cell r="F1590">
            <v>6385</v>
          </cell>
        </row>
        <row r="1591">
          <cell r="D1591">
            <v>3322075</v>
          </cell>
          <cell r="F1591">
            <v>12701.88</v>
          </cell>
        </row>
        <row r="1592">
          <cell r="D1592">
            <v>3322077</v>
          </cell>
          <cell r="F1592">
            <v>7521.25</v>
          </cell>
        </row>
        <row r="1593">
          <cell r="D1593">
            <v>3322109</v>
          </cell>
          <cell r="F1593">
            <v>7138.75</v>
          </cell>
        </row>
        <row r="1594">
          <cell r="D1594">
            <v>3322111</v>
          </cell>
          <cell r="F1594">
            <v>8797</v>
          </cell>
        </row>
        <row r="1595">
          <cell r="D1595">
            <v>3322112</v>
          </cell>
          <cell r="F1595">
            <v>6781</v>
          </cell>
        </row>
        <row r="1596">
          <cell r="D1596">
            <v>3322122</v>
          </cell>
          <cell r="F1596">
            <v>6503.8</v>
          </cell>
        </row>
        <row r="1597">
          <cell r="D1597">
            <v>3322123</v>
          </cell>
          <cell r="F1597">
            <v>7453.75</v>
          </cell>
        </row>
        <row r="1598">
          <cell r="D1598">
            <v>3322124</v>
          </cell>
          <cell r="F1598">
            <v>8781.25</v>
          </cell>
        </row>
        <row r="1599">
          <cell r="D1599">
            <v>3322130</v>
          </cell>
          <cell r="F1599">
            <v>8685.6299999999992</v>
          </cell>
        </row>
        <row r="1600">
          <cell r="D1600">
            <v>3322136</v>
          </cell>
          <cell r="F1600">
            <v>8646.25</v>
          </cell>
        </row>
        <row r="1601">
          <cell r="D1601">
            <v>3322137</v>
          </cell>
          <cell r="F1601">
            <v>8657.5</v>
          </cell>
        </row>
        <row r="1602">
          <cell r="D1602">
            <v>3322141</v>
          </cell>
          <cell r="F1602">
            <v>7558.15</v>
          </cell>
        </row>
        <row r="1603">
          <cell r="D1603">
            <v>3322142</v>
          </cell>
          <cell r="F1603">
            <v>7335.63</v>
          </cell>
        </row>
        <row r="1604">
          <cell r="D1604">
            <v>3322144</v>
          </cell>
          <cell r="F1604">
            <v>11305.75</v>
          </cell>
        </row>
        <row r="1605">
          <cell r="D1605">
            <v>3322146</v>
          </cell>
          <cell r="F1605">
            <v>9301</v>
          </cell>
        </row>
        <row r="1606">
          <cell r="D1606">
            <v>3322150</v>
          </cell>
          <cell r="F1606">
            <v>8657.5</v>
          </cell>
        </row>
        <row r="1607">
          <cell r="D1607">
            <v>3322151</v>
          </cell>
          <cell r="F1607">
            <v>8608.67</v>
          </cell>
        </row>
        <row r="1608">
          <cell r="D1608">
            <v>3322152</v>
          </cell>
          <cell r="F1608">
            <v>6047.5</v>
          </cell>
        </row>
        <row r="1609">
          <cell r="D1609">
            <v>3322153</v>
          </cell>
          <cell r="F1609">
            <v>7873.38</v>
          </cell>
        </row>
        <row r="1610">
          <cell r="D1610">
            <v>3322155</v>
          </cell>
          <cell r="F1610">
            <v>9135.85</v>
          </cell>
        </row>
        <row r="1611">
          <cell r="D1611">
            <v>3322160</v>
          </cell>
          <cell r="F1611">
            <v>9130</v>
          </cell>
        </row>
        <row r="1612">
          <cell r="D1612">
            <v>3323008</v>
          </cell>
          <cell r="F1612">
            <v>7719.25</v>
          </cell>
        </row>
        <row r="1613">
          <cell r="D1613">
            <v>3323050</v>
          </cell>
          <cell r="F1613">
            <v>8618.1299999999992</v>
          </cell>
        </row>
        <row r="1614">
          <cell r="D1614">
            <v>3323052</v>
          </cell>
          <cell r="F1614">
            <v>6250</v>
          </cell>
        </row>
        <row r="1615">
          <cell r="D1615">
            <v>3323350</v>
          </cell>
          <cell r="F1615">
            <v>6871.5</v>
          </cell>
        </row>
        <row r="1616">
          <cell r="D1616">
            <v>3323352</v>
          </cell>
          <cell r="F1616">
            <v>6768.23</v>
          </cell>
        </row>
        <row r="1617">
          <cell r="D1617">
            <v>3323357</v>
          </cell>
          <cell r="F1617">
            <v>6798.6</v>
          </cell>
        </row>
        <row r="1618">
          <cell r="D1618">
            <v>3323358</v>
          </cell>
          <cell r="F1618">
            <v>9295.43</v>
          </cell>
        </row>
        <row r="1619">
          <cell r="D1619">
            <v>3324020</v>
          </cell>
          <cell r="F1619">
            <v>21769.38</v>
          </cell>
        </row>
        <row r="1620">
          <cell r="D1620">
            <v>3324023</v>
          </cell>
          <cell r="F1620">
            <v>23203.75</v>
          </cell>
        </row>
        <row r="1621">
          <cell r="D1621">
            <v>3324030</v>
          </cell>
          <cell r="F1621">
            <v>20183.13</v>
          </cell>
        </row>
        <row r="1622">
          <cell r="D1622">
            <v>3325200</v>
          </cell>
          <cell r="F1622">
            <v>8482</v>
          </cell>
        </row>
        <row r="1623">
          <cell r="D1623">
            <v>3325400</v>
          </cell>
          <cell r="F1623">
            <v>36985.279999999999</v>
          </cell>
        </row>
        <row r="1624">
          <cell r="D1624">
            <v>3327001</v>
          </cell>
          <cell r="F1624">
            <v>13669.38</v>
          </cell>
        </row>
        <row r="1625">
          <cell r="D1625">
            <v>3327002</v>
          </cell>
          <cell r="F1625">
            <v>13618.75</v>
          </cell>
        </row>
        <row r="1626">
          <cell r="D1626">
            <v>3327003</v>
          </cell>
          <cell r="F1626">
            <v>9670</v>
          </cell>
        </row>
        <row r="1627">
          <cell r="D1627">
            <v>3327004</v>
          </cell>
          <cell r="F1627">
            <v>11695</v>
          </cell>
        </row>
        <row r="1628">
          <cell r="D1628">
            <v>3327005</v>
          </cell>
          <cell r="F1628">
            <v>12606.25</v>
          </cell>
        </row>
        <row r="1629">
          <cell r="D1629">
            <v>3327008</v>
          </cell>
          <cell r="F1629">
            <v>6733.75</v>
          </cell>
        </row>
        <row r="1630">
          <cell r="D1630">
            <v>3327009</v>
          </cell>
          <cell r="F1630">
            <v>9568.75</v>
          </cell>
        </row>
        <row r="1631">
          <cell r="D1631">
            <v>3331100</v>
          </cell>
          <cell r="F1631">
            <v>7240</v>
          </cell>
        </row>
        <row r="1632">
          <cell r="D1632">
            <v>3332015</v>
          </cell>
          <cell r="F1632">
            <v>8882.5</v>
          </cell>
        </row>
        <row r="1633">
          <cell r="D1633">
            <v>3332041</v>
          </cell>
          <cell r="F1633">
            <v>9299.8799999999992</v>
          </cell>
        </row>
        <row r="1634">
          <cell r="D1634">
            <v>3332042</v>
          </cell>
          <cell r="F1634">
            <v>6850.75</v>
          </cell>
        </row>
        <row r="1635">
          <cell r="D1635">
            <v>3332046</v>
          </cell>
          <cell r="F1635">
            <v>6345.63</v>
          </cell>
        </row>
        <row r="1636">
          <cell r="D1636">
            <v>3332047</v>
          </cell>
          <cell r="F1636">
            <v>9190.75</v>
          </cell>
        </row>
        <row r="1637">
          <cell r="D1637">
            <v>3332048</v>
          </cell>
          <cell r="F1637">
            <v>6543.63</v>
          </cell>
        </row>
        <row r="1638">
          <cell r="D1638">
            <v>3332051</v>
          </cell>
          <cell r="F1638">
            <v>7903.75</v>
          </cell>
        </row>
        <row r="1639">
          <cell r="D1639">
            <v>3332054</v>
          </cell>
          <cell r="F1639">
            <v>8905</v>
          </cell>
        </row>
        <row r="1640">
          <cell r="D1640">
            <v>3332056</v>
          </cell>
          <cell r="F1640">
            <v>9055.75</v>
          </cell>
        </row>
        <row r="1641">
          <cell r="D1641">
            <v>3332060</v>
          </cell>
          <cell r="F1641">
            <v>6511</v>
          </cell>
        </row>
        <row r="1642">
          <cell r="D1642">
            <v>3332070</v>
          </cell>
          <cell r="F1642">
            <v>6362.5</v>
          </cell>
        </row>
        <row r="1643">
          <cell r="D1643">
            <v>3332072</v>
          </cell>
          <cell r="F1643">
            <v>9107.5</v>
          </cell>
        </row>
        <row r="1644">
          <cell r="D1644">
            <v>3332075</v>
          </cell>
          <cell r="F1644">
            <v>8176</v>
          </cell>
        </row>
        <row r="1645">
          <cell r="D1645">
            <v>3332101</v>
          </cell>
          <cell r="F1645">
            <v>8021.88</v>
          </cell>
        </row>
        <row r="1646">
          <cell r="D1646">
            <v>3332102</v>
          </cell>
          <cell r="F1646">
            <v>7021.75</v>
          </cell>
        </row>
        <row r="1647">
          <cell r="D1647">
            <v>3332104</v>
          </cell>
          <cell r="F1647">
            <v>6466.45</v>
          </cell>
        </row>
        <row r="1648">
          <cell r="D1648">
            <v>3332105</v>
          </cell>
          <cell r="F1648">
            <v>8999.5</v>
          </cell>
        </row>
        <row r="1649">
          <cell r="D1649">
            <v>3332108</v>
          </cell>
          <cell r="F1649">
            <v>8783.5</v>
          </cell>
        </row>
        <row r="1650">
          <cell r="D1650">
            <v>3332112</v>
          </cell>
          <cell r="F1650">
            <v>6450.25</v>
          </cell>
        </row>
        <row r="1651">
          <cell r="D1651">
            <v>3332113</v>
          </cell>
          <cell r="F1651">
            <v>10207.75</v>
          </cell>
        </row>
        <row r="1652">
          <cell r="D1652">
            <v>3332123</v>
          </cell>
          <cell r="F1652">
            <v>9134.5</v>
          </cell>
        </row>
        <row r="1653">
          <cell r="D1653">
            <v>3332127</v>
          </cell>
          <cell r="F1653">
            <v>6605.5</v>
          </cell>
        </row>
        <row r="1654">
          <cell r="D1654">
            <v>3332128</v>
          </cell>
          <cell r="F1654">
            <v>8646.25</v>
          </cell>
        </row>
        <row r="1655">
          <cell r="D1655">
            <v>3332136</v>
          </cell>
          <cell r="F1655">
            <v>9213.25</v>
          </cell>
        </row>
        <row r="1656">
          <cell r="D1656">
            <v>3332138</v>
          </cell>
          <cell r="F1656">
            <v>6612.25</v>
          </cell>
        </row>
        <row r="1657">
          <cell r="D1657">
            <v>3332140</v>
          </cell>
          <cell r="F1657">
            <v>7909.38</v>
          </cell>
        </row>
        <row r="1658">
          <cell r="D1658">
            <v>3332141</v>
          </cell>
          <cell r="F1658">
            <v>8626</v>
          </cell>
        </row>
        <row r="1659">
          <cell r="D1659">
            <v>3332028</v>
          </cell>
          <cell r="F1659">
            <v>11021.35</v>
          </cell>
        </row>
        <row r="1660">
          <cell r="D1660">
            <v>3332148</v>
          </cell>
          <cell r="F1660">
            <v>8524.75</v>
          </cell>
        </row>
        <row r="1661">
          <cell r="D1661">
            <v>3332151</v>
          </cell>
          <cell r="F1661">
            <v>9041.1299999999992</v>
          </cell>
        </row>
        <row r="1662">
          <cell r="D1662">
            <v>3332162</v>
          </cell>
          <cell r="F1662">
            <v>9330.25</v>
          </cell>
        </row>
        <row r="1663">
          <cell r="D1663">
            <v>3332163</v>
          </cell>
          <cell r="F1663">
            <v>8772.25</v>
          </cell>
        </row>
        <row r="1664">
          <cell r="D1664">
            <v>3332164</v>
          </cell>
          <cell r="F1664">
            <v>8839.75</v>
          </cell>
        </row>
        <row r="1665">
          <cell r="D1665">
            <v>3332166</v>
          </cell>
          <cell r="F1665">
            <v>8753.1299999999992</v>
          </cell>
        </row>
        <row r="1666">
          <cell r="D1666">
            <v>3332169</v>
          </cell>
          <cell r="F1666">
            <v>11303.5</v>
          </cell>
        </row>
        <row r="1667">
          <cell r="D1667">
            <v>3332171</v>
          </cell>
          <cell r="F1667">
            <v>8852.58</v>
          </cell>
        </row>
        <row r="1668">
          <cell r="D1668">
            <v>3332172</v>
          </cell>
          <cell r="F1668">
            <v>9123.25</v>
          </cell>
        </row>
        <row r="1669">
          <cell r="D1669">
            <v>3332173</v>
          </cell>
          <cell r="F1669">
            <v>8862.25</v>
          </cell>
        </row>
        <row r="1670">
          <cell r="D1670">
            <v>3332174</v>
          </cell>
          <cell r="F1670">
            <v>8902.75</v>
          </cell>
        </row>
        <row r="1671">
          <cell r="D1671">
            <v>3332176</v>
          </cell>
          <cell r="F1671">
            <v>9042.25</v>
          </cell>
        </row>
        <row r="1672">
          <cell r="D1672">
            <v>3332177</v>
          </cell>
          <cell r="F1672">
            <v>10638.63</v>
          </cell>
        </row>
        <row r="1673">
          <cell r="D1673">
            <v>3332178</v>
          </cell>
          <cell r="F1673">
            <v>8842</v>
          </cell>
        </row>
        <row r="1674">
          <cell r="D1674">
            <v>3332179</v>
          </cell>
          <cell r="F1674">
            <v>9197.5</v>
          </cell>
        </row>
        <row r="1675">
          <cell r="D1675">
            <v>3333002</v>
          </cell>
          <cell r="F1675">
            <v>9022</v>
          </cell>
        </row>
        <row r="1676">
          <cell r="D1676">
            <v>3333003</v>
          </cell>
          <cell r="F1676">
            <v>6630.25</v>
          </cell>
        </row>
        <row r="1677">
          <cell r="D1677">
            <v>3333005</v>
          </cell>
          <cell r="F1677">
            <v>6592</v>
          </cell>
        </row>
        <row r="1678">
          <cell r="D1678">
            <v>3333301</v>
          </cell>
          <cell r="F1678">
            <v>9748.6200000000008</v>
          </cell>
        </row>
        <row r="1679">
          <cell r="D1679">
            <v>3333307</v>
          </cell>
          <cell r="F1679">
            <v>7114.5</v>
          </cell>
        </row>
        <row r="1680">
          <cell r="D1680">
            <v>3333308</v>
          </cell>
          <cell r="F1680">
            <v>6937.11</v>
          </cell>
        </row>
        <row r="1681">
          <cell r="D1681">
            <v>3333400</v>
          </cell>
          <cell r="F1681">
            <v>8990.4599999999991</v>
          </cell>
        </row>
        <row r="1682">
          <cell r="D1682">
            <v>3333403</v>
          </cell>
          <cell r="F1682">
            <v>9697.59</v>
          </cell>
        </row>
        <row r="1683">
          <cell r="D1683">
            <v>3334138</v>
          </cell>
          <cell r="F1683">
            <v>32397.81</v>
          </cell>
        </row>
        <row r="1684">
          <cell r="D1684">
            <v>3334500</v>
          </cell>
          <cell r="F1684">
            <v>26645.63</v>
          </cell>
        </row>
        <row r="1685">
          <cell r="D1685">
            <v>3341102</v>
          </cell>
          <cell r="F1685">
            <v>4632.8100000000004</v>
          </cell>
        </row>
        <row r="1686">
          <cell r="D1686">
            <v>3342000</v>
          </cell>
          <cell r="F1686">
            <v>7424.5</v>
          </cell>
        </row>
        <row r="1687">
          <cell r="D1687">
            <v>3342001</v>
          </cell>
          <cell r="F1687">
            <v>6333.25</v>
          </cell>
        </row>
        <row r="1688">
          <cell r="D1688">
            <v>3342005</v>
          </cell>
          <cell r="F1688">
            <v>6144.25</v>
          </cell>
        </row>
        <row r="1689">
          <cell r="D1689">
            <v>3342011</v>
          </cell>
          <cell r="F1689">
            <v>6688.75</v>
          </cell>
        </row>
        <row r="1690">
          <cell r="D1690">
            <v>3342017</v>
          </cell>
          <cell r="F1690">
            <v>8713.75</v>
          </cell>
        </row>
        <row r="1691">
          <cell r="D1691">
            <v>3342019</v>
          </cell>
          <cell r="F1691">
            <v>8713.75</v>
          </cell>
        </row>
        <row r="1692">
          <cell r="D1692">
            <v>3342026</v>
          </cell>
          <cell r="F1692">
            <v>6361.38</v>
          </cell>
        </row>
        <row r="1693">
          <cell r="D1693">
            <v>3342028</v>
          </cell>
          <cell r="F1693">
            <v>7678.75</v>
          </cell>
        </row>
        <row r="1694">
          <cell r="D1694">
            <v>3342030</v>
          </cell>
          <cell r="F1694">
            <v>6671.2</v>
          </cell>
        </row>
        <row r="1695">
          <cell r="D1695">
            <v>3342031</v>
          </cell>
          <cell r="F1695">
            <v>6637</v>
          </cell>
        </row>
        <row r="1696">
          <cell r="D1696">
            <v>3342051</v>
          </cell>
          <cell r="F1696">
            <v>7926.25</v>
          </cell>
        </row>
        <row r="1697">
          <cell r="D1697">
            <v>3342058</v>
          </cell>
          <cell r="F1697">
            <v>9256.9</v>
          </cell>
        </row>
        <row r="1698">
          <cell r="D1698">
            <v>3342065</v>
          </cell>
          <cell r="F1698">
            <v>9889.3799999999992</v>
          </cell>
        </row>
        <row r="1699">
          <cell r="D1699">
            <v>3342082</v>
          </cell>
          <cell r="F1699">
            <v>6855.25</v>
          </cell>
        </row>
        <row r="1700">
          <cell r="D1700">
            <v>3342087</v>
          </cell>
          <cell r="F1700">
            <v>11342.88</v>
          </cell>
        </row>
        <row r="1701">
          <cell r="D1701">
            <v>3342090</v>
          </cell>
          <cell r="F1701">
            <v>11492.5</v>
          </cell>
        </row>
        <row r="1702">
          <cell r="D1702">
            <v>3342096</v>
          </cell>
          <cell r="F1702">
            <v>11269.75</v>
          </cell>
        </row>
        <row r="1703">
          <cell r="D1703">
            <v>3343010</v>
          </cell>
          <cell r="F1703">
            <v>6164.5</v>
          </cell>
        </row>
        <row r="1704">
          <cell r="D1704">
            <v>3343302</v>
          </cell>
          <cell r="F1704">
            <v>7024.59</v>
          </cell>
        </row>
        <row r="1705">
          <cell r="D1705">
            <v>3343305</v>
          </cell>
          <cell r="F1705">
            <v>7661.25</v>
          </cell>
        </row>
        <row r="1706">
          <cell r="D1706">
            <v>3343310</v>
          </cell>
          <cell r="F1706">
            <v>7223.85</v>
          </cell>
        </row>
        <row r="1707">
          <cell r="D1707">
            <v>3343311</v>
          </cell>
          <cell r="F1707">
            <v>6890.94</v>
          </cell>
        </row>
        <row r="1708">
          <cell r="D1708">
            <v>3343314</v>
          </cell>
          <cell r="F1708">
            <v>7260.06</v>
          </cell>
        </row>
        <row r="1709">
          <cell r="D1709">
            <v>3343512</v>
          </cell>
          <cell r="F1709">
            <v>9410.85</v>
          </cell>
        </row>
        <row r="1710">
          <cell r="D1710">
            <v>3347001</v>
          </cell>
          <cell r="F1710">
            <v>13669.38</v>
          </cell>
        </row>
        <row r="1711">
          <cell r="D1711">
            <v>3347002</v>
          </cell>
          <cell r="F1711">
            <v>11492.5</v>
          </cell>
        </row>
        <row r="1712">
          <cell r="D1712">
            <v>3347005</v>
          </cell>
          <cell r="F1712">
            <v>13163.13</v>
          </cell>
        </row>
        <row r="1713">
          <cell r="D1713">
            <v>3347007</v>
          </cell>
          <cell r="F1713">
            <v>12150.63</v>
          </cell>
        </row>
        <row r="1714">
          <cell r="D1714">
            <v>3351000</v>
          </cell>
          <cell r="F1714">
            <v>5451.25</v>
          </cell>
        </row>
        <row r="1715">
          <cell r="D1715">
            <v>3351001</v>
          </cell>
          <cell r="F1715">
            <v>4992.25</v>
          </cell>
        </row>
        <row r="1716">
          <cell r="D1716">
            <v>3351004</v>
          </cell>
          <cell r="F1716">
            <v>5100.25</v>
          </cell>
        </row>
        <row r="1717">
          <cell r="D1717">
            <v>3351005</v>
          </cell>
          <cell r="F1717">
            <v>5269</v>
          </cell>
        </row>
        <row r="1718">
          <cell r="D1718">
            <v>3351006</v>
          </cell>
          <cell r="F1718">
            <v>4636.75</v>
          </cell>
        </row>
        <row r="1719">
          <cell r="D1719">
            <v>3351007</v>
          </cell>
          <cell r="F1719">
            <v>4641.25</v>
          </cell>
        </row>
        <row r="1720">
          <cell r="D1720">
            <v>3351008</v>
          </cell>
          <cell r="F1720">
            <v>5019.25</v>
          </cell>
        </row>
        <row r="1721">
          <cell r="D1721">
            <v>3351009</v>
          </cell>
          <cell r="F1721">
            <v>4742.5</v>
          </cell>
        </row>
        <row r="1722">
          <cell r="D1722">
            <v>3352000</v>
          </cell>
          <cell r="F1722">
            <v>8050</v>
          </cell>
        </row>
        <row r="1723">
          <cell r="D1723">
            <v>3352001</v>
          </cell>
          <cell r="F1723">
            <v>7026.25</v>
          </cell>
        </row>
        <row r="1724">
          <cell r="D1724">
            <v>3352002</v>
          </cell>
          <cell r="F1724">
            <v>6531.25</v>
          </cell>
        </row>
        <row r="1725">
          <cell r="D1725">
            <v>3352003</v>
          </cell>
          <cell r="F1725">
            <v>6079</v>
          </cell>
        </row>
        <row r="1726">
          <cell r="D1726">
            <v>3352006</v>
          </cell>
          <cell r="F1726">
            <v>6594.25</v>
          </cell>
        </row>
        <row r="1727">
          <cell r="D1727">
            <v>3352012</v>
          </cell>
          <cell r="F1727">
            <v>7657.15</v>
          </cell>
        </row>
        <row r="1728">
          <cell r="D1728">
            <v>3352016</v>
          </cell>
          <cell r="F1728">
            <v>7566.25</v>
          </cell>
        </row>
        <row r="1729">
          <cell r="D1729">
            <v>3352024</v>
          </cell>
          <cell r="F1729">
            <v>6664</v>
          </cell>
        </row>
        <row r="1730">
          <cell r="D1730">
            <v>3352028</v>
          </cell>
          <cell r="F1730">
            <v>8083.75</v>
          </cell>
        </row>
        <row r="1731">
          <cell r="D1731">
            <v>3352030</v>
          </cell>
          <cell r="F1731">
            <v>7550.5</v>
          </cell>
        </row>
        <row r="1732">
          <cell r="D1732">
            <v>3352031</v>
          </cell>
          <cell r="F1732">
            <v>7836.25</v>
          </cell>
        </row>
        <row r="1733">
          <cell r="D1733">
            <v>3352032</v>
          </cell>
          <cell r="F1733">
            <v>7231</v>
          </cell>
        </row>
        <row r="1734">
          <cell r="D1734">
            <v>3352041</v>
          </cell>
          <cell r="F1734">
            <v>6504.25</v>
          </cell>
        </row>
        <row r="1735">
          <cell r="D1735">
            <v>3352042</v>
          </cell>
          <cell r="F1735">
            <v>9114.25</v>
          </cell>
        </row>
        <row r="1736">
          <cell r="D1736">
            <v>3352043</v>
          </cell>
          <cell r="F1736">
            <v>8117.5</v>
          </cell>
        </row>
        <row r="1737">
          <cell r="D1737">
            <v>3352102</v>
          </cell>
          <cell r="F1737">
            <v>8929.75</v>
          </cell>
        </row>
        <row r="1738">
          <cell r="D1738">
            <v>3352103</v>
          </cell>
          <cell r="F1738">
            <v>8758.75</v>
          </cell>
        </row>
        <row r="1739">
          <cell r="D1739">
            <v>3352105</v>
          </cell>
          <cell r="F1739">
            <v>7566.25</v>
          </cell>
        </row>
        <row r="1740">
          <cell r="D1740">
            <v>3352106</v>
          </cell>
          <cell r="F1740">
            <v>9095.1299999999992</v>
          </cell>
        </row>
        <row r="1741">
          <cell r="D1741">
            <v>3352114</v>
          </cell>
          <cell r="F1741">
            <v>7642.75</v>
          </cell>
        </row>
        <row r="1742">
          <cell r="D1742">
            <v>3352116</v>
          </cell>
          <cell r="F1742">
            <v>7380.63</v>
          </cell>
        </row>
        <row r="1743">
          <cell r="D1743">
            <v>3352117</v>
          </cell>
          <cell r="F1743">
            <v>6641.5</v>
          </cell>
        </row>
        <row r="1744">
          <cell r="D1744">
            <v>3352119</v>
          </cell>
          <cell r="F1744">
            <v>6391.75</v>
          </cell>
        </row>
        <row r="1745">
          <cell r="D1745">
            <v>3352205</v>
          </cell>
          <cell r="F1745">
            <v>6904.75</v>
          </cell>
        </row>
        <row r="1746">
          <cell r="D1746">
            <v>3352214</v>
          </cell>
          <cell r="F1746">
            <v>6616.75</v>
          </cell>
        </row>
        <row r="1747">
          <cell r="D1747">
            <v>3352219</v>
          </cell>
          <cell r="F1747">
            <v>6679.75</v>
          </cell>
        </row>
        <row r="1748">
          <cell r="D1748">
            <v>3352220</v>
          </cell>
          <cell r="F1748">
            <v>6461.5</v>
          </cell>
        </row>
        <row r="1749">
          <cell r="D1749">
            <v>3352222</v>
          </cell>
          <cell r="F1749">
            <v>6646</v>
          </cell>
        </row>
        <row r="1750">
          <cell r="D1750">
            <v>3352228</v>
          </cell>
          <cell r="F1750">
            <v>6576.25</v>
          </cell>
        </row>
        <row r="1751">
          <cell r="D1751">
            <v>3355202</v>
          </cell>
          <cell r="F1751">
            <v>8185</v>
          </cell>
        </row>
        <row r="1752">
          <cell r="D1752">
            <v>3352235</v>
          </cell>
          <cell r="F1752">
            <v>9240.25</v>
          </cell>
        </row>
        <row r="1753">
          <cell r="D1753">
            <v>3352237</v>
          </cell>
          <cell r="F1753">
            <v>7249.45</v>
          </cell>
        </row>
        <row r="1754">
          <cell r="D1754">
            <v>3352240</v>
          </cell>
          <cell r="F1754">
            <v>9316.75</v>
          </cell>
        </row>
        <row r="1755">
          <cell r="D1755">
            <v>3353003</v>
          </cell>
          <cell r="F1755">
            <v>6306.25</v>
          </cell>
        </row>
        <row r="1756">
          <cell r="D1756">
            <v>3353010</v>
          </cell>
          <cell r="F1756">
            <v>6234.25</v>
          </cell>
        </row>
        <row r="1757">
          <cell r="D1757">
            <v>3353100</v>
          </cell>
          <cell r="F1757">
            <v>8837.5</v>
          </cell>
        </row>
        <row r="1758">
          <cell r="D1758">
            <v>3353101</v>
          </cell>
          <cell r="F1758">
            <v>6643.75</v>
          </cell>
        </row>
        <row r="1759">
          <cell r="D1759">
            <v>3353102</v>
          </cell>
          <cell r="F1759">
            <v>8996.1299999999992</v>
          </cell>
        </row>
        <row r="1760">
          <cell r="D1760">
            <v>3353110</v>
          </cell>
          <cell r="F1760">
            <v>9082.75</v>
          </cell>
        </row>
        <row r="1761">
          <cell r="D1761">
            <v>3353111</v>
          </cell>
          <cell r="F1761">
            <v>7852</v>
          </cell>
        </row>
        <row r="1762">
          <cell r="D1762">
            <v>3353300</v>
          </cell>
          <cell r="F1762">
            <v>8718.2999999999993</v>
          </cell>
        </row>
        <row r="1763">
          <cell r="D1763">
            <v>3353301</v>
          </cell>
          <cell r="F1763">
            <v>7984.44</v>
          </cell>
        </row>
        <row r="1764">
          <cell r="D1764">
            <v>3353302</v>
          </cell>
          <cell r="F1764">
            <v>7141.23</v>
          </cell>
        </row>
        <row r="1765">
          <cell r="D1765">
            <v>3353304</v>
          </cell>
          <cell r="F1765">
            <v>7014.87</v>
          </cell>
        </row>
        <row r="1766">
          <cell r="D1766">
            <v>3353306</v>
          </cell>
          <cell r="F1766">
            <v>6927.39</v>
          </cell>
        </row>
        <row r="1767">
          <cell r="D1767">
            <v>3353310</v>
          </cell>
          <cell r="F1767">
            <v>7063.47</v>
          </cell>
        </row>
        <row r="1768">
          <cell r="D1768">
            <v>3353312</v>
          </cell>
          <cell r="F1768">
            <v>7892.1</v>
          </cell>
        </row>
        <row r="1769">
          <cell r="D1769">
            <v>3353322</v>
          </cell>
          <cell r="F1769">
            <v>6786.45</v>
          </cell>
        </row>
        <row r="1770">
          <cell r="D1770">
            <v>3353323</v>
          </cell>
          <cell r="F1770">
            <v>7104.78</v>
          </cell>
        </row>
        <row r="1771">
          <cell r="D1771">
            <v>3353324</v>
          </cell>
          <cell r="F1771">
            <v>7240.86</v>
          </cell>
        </row>
        <row r="1772">
          <cell r="D1772">
            <v>3354606</v>
          </cell>
          <cell r="F1772">
            <v>26660.81</v>
          </cell>
        </row>
        <row r="1773">
          <cell r="D1773">
            <v>3355401</v>
          </cell>
          <cell r="F1773">
            <v>33139.800000000003</v>
          </cell>
        </row>
        <row r="1774">
          <cell r="D1774">
            <v>3357002</v>
          </cell>
          <cell r="F1774">
            <v>15390.63</v>
          </cell>
        </row>
        <row r="1775">
          <cell r="D1775">
            <v>3357004</v>
          </cell>
          <cell r="F1775">
            <v>13163.13</v>
          </cell>
        </row>
        <row r="1776">
          <cell r="D1776">
            <v>3357007</v>
          </cell>
          <cell r="F1776">
            <v>9244.75</v>
          </cell>
        </row>
        <row r="1777">
          <cell r="D1777">
            <v>3357011</v>
          </cell>
          <cell r="F1777">
            <v>14530</v>
          </cell>
        </row>
        <row r="1778">
          <cell r="D1778">
            <v>3361002</v>
          </cell>
          <cell r="F1778">
            <v>5215</v>
          </cell>
        </row>
        <row r="1779">
          <cell r="D1779">
            <v>3361003</v>
          </cell>
          <cell r="F1779">
            <v>4621</v>
          </cell>
        </row>
        <row r="1780">
          <cell r="D1780">
            <v>3361004</v>
          </cell>
          <cell r="F1780">
            <v>4951.75</v>
          </cell>
        </row>
        <row r="1781">
          <cell r="D1781">
            <v>3361005</v>
          </cell>
          <cell r="F1781">
            <v>4297</v>
          </cell>
        </row>
        <row r="1782">
          <cell r="D1782">
            <v>3361007</v>
          </cell>
          <cell r="F1782">
            <v>4760.5</v>
          </cell>
        </row>
        <row r="1783">
          <cell r="D1783">
            <v>3361009</v>
          </cell>
          <cell r="F1783">
            <v>4779.63</v>
          </cell>
        </row>
        <row r="1784">
          <cell r="D1784">
            <v>3362003</v>
          </cell>
          <cell r="F1784">
            <v>6812.5</v>
          </cell>
        </row>
        <row r="1785">
          <cell r="D1785">
            <v>3362015</v>
          </cell>
          <cell r="F1785">
            <v>11626.38</v>
          </cell>
        </row>
        <row r="1786">
          <cell r="D1786">
            <v>3362022</v>
          </cell>
          <cell r="F1786">
            <v>8880.25</v>
          </cell>
        </row>
        <row r="1787">
          <cell r="D1787">
            <v>3362030</v>
          </cell>
          <cell r="F1787">
            <v>6544.75</v>
          </cell>
        </row>
        <row r="1788">
          <cell r="D1788">
            <v>3362034</v>
          </cell>
          <cell r="F1788">
            <v>9186.25</v>
          </cell>
        </row>
        <row r="1789">
          <cell r="D1789">
            <v>3362042</v>
          </cell>
          <cell r="F1789">
            <v>8729.5</v>
          </cell>
        </row>
        <row r="1790">
          <cell r="D1790">
            <v>3362043</v>
          </cell>
          <cell r="F1790">
            <v>6839.5</v>
          </cell>
        </row>
        <row r="1791">
          <cell r="D1791">
            <v>3362044</v>
          </cell>
          <cell r="F1791">
            <v>7138.75</v>
          </cell>
        </row>
        <row r="1792">
          <cell r="D1792">
            <v>3362051</v>
          </cell>
          <cell r="F1792">
            <v>8628.25</v>
          </cell>
        </row>
        <row r="1793">
          <cell r="D1793">
            <v>3362053</v>
          </cell>
          <cell r="F1793">
            <v>8491</v>
          </cell>
        </row>
        <row r="1794">
          <cell r="D1794">
            <v>3362058</v>
          </cell>
          <cell r="F1794">
            <v>6461.5</v>
          </cell>
        </row>
        <row r="1795">
          <cell r="D1795">
            <v>3362065</v>
          </cell>
          <cell r="F1795">
            <v>6520</v>
          </cell>
        </row>
        <row r="1796">
          <cell r="D1796">
            <v>3362066</v>
          </cell>
          <cell r="F1796">
            <v>9170.5</v>
          </cell>
        </row>
        <row r="1797">
          <cell r="D1797">
            <v>3362069</v>
          </cell>
          <cell r="F1797">
            <v>9280.75</v>
          </cell>
        </row>
        <row r="1798">
          <cell r="D1798">
            <v>3362071</v>
          </cell>
          <cell r="F1798">
            <v>7448.13</v>
          </cell>
        </row>
        <row r="1799">
          <cell r="D1799">
            <v>3362079</v>
          </cell>
          <cell r="F1799">
            <v>8286.25</v>
          </cell>
        </row>
        <row r="1800">
          <cell r="D1800">
            <v>3362089</v>
          </cell>
          <cell r="F1800">
            <v>6621.25</v>
          </cell>
        </row>
        <row r="1801">
          <cell r="D1801">
            <v>3362103</v>
          </cell>
          <cell r="F1801">
            <v>8646.25</v>
          </cell>
        </row>
        <row r="1802">
          <cell r="D1802">
            <v>3362106</v>
          </cell>
          <cell r="F1802">
            <v>9208.75</v>
          </cell>
        </row>
        <row r="1803">
          <cell r="D1803">
            <v>3362111</v>
          </cell>
          <cell r="F1803">
            <v>7215.25</v>
          </cell>
        </row>
        <row r="1804">
          <cell r="D1804">
            <v>3363012</v>
          </cell>
          <cell r="F1804">
            <v>6290.5</v>
          </cell>
        </row>
        <row r="1805">
          <cell r="D1805">
            <v>3363019</v>
          </cell>
          <cell r="F1805">
            <v>6778.75</v>
          </cell>
        </row>
        <row r="1806">
          <cell r="D1806">
            <v>3363301</v>
          </cell>
          <cell r="F1806">
            <v>9865.26</v>
          </cell>
        </row>
        <row r="1807">
          <cell r="D1807">
            <v>3363309</v>
          </cell>
          <cell r="F1807">
            <v>7148.52</v>
          </cell>
        </row>
        <row r="1808">
          <cell r="D1808">
            <v>3363314</v>
          </cell>
          <cell r="F1808">
            <v>7087.77</v>
          </cell>
        </row>
        <row r="1809">
          <cell r="D1809">
            <v>3363316</v>
          </cell>
          <cell r="F1809">
            <v>6486.25</v>
          </cell>
        </row>
        <row r="1810">
          <cell r="D1810">
            <v>3364115</v>
          </cell>
          <cell r="F1810">
            <v>18782.5</v>
          </cell>
        </row>
        <row r="1811">
          <cell r="D1811">
            <v>3364133</v>
          </cell>
          <cell r="F1811">
            <v>23203.75</v>
          </cell>
        </row>
        <row r="1812">
          <cell r="D1812">
            <v>3367004</v>
          </cell>
          <cell r="F1812">
            <v>13315</v>
          </cell>
        </row>
        <row r="1813">
          <cell r="D1813">
            <v>3367008</v>
          </cell>
          <cell r="F1813">
            <v>11249.5</v>
          </cell>
        </row>
        <row r="1814">
          <cell r="D1814">
            <v>3401100</v>
          </cell>
          <cell r="F1814">
            <v>9492.81</v>
          </cell>
        </row>
        <row r="1815">
          <cell r="D1815">
            <v>3402002</v>
          </cell>
          <cell r="F1815">
            <v>6495.25</v>
          </cell>
        </row>
        <row r="1816">
          <cell r="D1816">
            <v>3402007</v>
          </cell>
          <cell r="F1816">
            <v>6286</v>
          </cell>
        </row>
        <row r="1817">
          <cell r="D1817">
            <v>3402010</v>
          </cell>
          <cell r="F1817">
            <v>8965.75</v>
          </cell>
        </row>
        <row r="1818">
          <cell r="D1818">
            <v>3402013</v>
          </cell>
          <cell r="F1818">
            <v>9251.5</v>
          </cell>
        </row>
        <row r="1819">
          <cell r="D1819">
            <v>3402015</v>
          </cell>
          <cell r="F1819">
            <v>9045.6299999999992</v>
          </cell>
        </row>
        <row r="1820">
          <cell r="D1820">
            <v>3402017</v>
          </cell>
          <cell r="F1820">
            <v>6361.38</v>
          </cell>
        </row>
        <row r="1821">
          <cell r="D1821">
            <v>3402018</v>
          </cell>
          <cell r="F1821">
            <v>7459.38</v>
          </cell>
        </row>
        <row r="1822">
          <cell r="D1822">
            <v>3402048</v>
          </cell>
          <cell r="F1822">
            <v>6399.63</v>
          </cell>
        </row>
        <row r="1823">
          <cell r="D1823">
            <v>3402050</v>
          </cell>
          <cell r="F1823">
            <v>6889.9</v>
          </cell>
        </row>
        <row r="1824">
          <cell r="D1824">
            <v>3402051</v>
          </cell>
          <cell r="F1824">
            <v>6509.88</v>
          </cell>
        </row>
        <row r="1825">
          <cell r="D1825">
            <v>3403000</v>
          </cell>
          <cell r="F1825">
            <v>8037.9</v>
          </cell>
        </row>
        <row r="1826">
          <cell r="D1826">
            <v>3403306</v>
          </cell>
          <cell r="F1826">
            <v>7132.73</v>
          </cell>
        </row>
        <row r="1827">
          <cell r="D1827">
            <v>3403307</v>
          </cell>
          <cell r="F1827">
            <v>6939.54</v>
          </cell>
        </row>
        <row r="1828">
          <cell r="D1828">
            <v>3403314</v>
          </cell>
          <cell r="F1828">
            <v>7107.21</v>
          </cell>
        </row>
        <row r="1829">
          <cell r="D1829">
            <v>3403315</v>
          </cell>
          <cell r="F1829">
            <v>6821.69</v>
          </cell>
        </row>
        <row r="1830">
          <cell r="D1830">
            <v>3403316</v>
          </cell>
          <cell r="F1830">
            <v>8890.83</v>
          </cell>
        </row>
        <row r="1831">
          <cell r="D1831">
            <v>3403318</v>
          </cell>
          <cell r="F1831">
            <v>6932.25</v>
          </cell>
        </row>
        <row r="1832">
          <cell r="D1832">
            <v>3403319</v>
          </cell>
          <cell r="F1832">
            <v>9339.17</v>
          </cell>
        </row>
        <row r="1833">
          <cell r="D1833">
            <v>3403322</v>
          </cell>
          <cell r="F1833">
            <v>6860.57</v>
          </cell>
        </row>
        <row r="1834">
          <cell r="D1834">
            <v>3403325</v>
          </cell>
          <cell r="F1834">
            <v>7031.88</v>
          </cell>
        </row>
        <row r="1835">
          <cell r="D1835">
            <v>3403326</v>
          </cell>
          <cell r="F1835">
            <v>8152.11</v>
          </cell>
        </row>
        <row r="1836">
          <cell r="D1836">
            <v>3403327</v>
          </cell>
          <cell r="F1836">
            <v>6997.86</v>
          </cell>
        </row>
        <row r="1837">
          <cell r="D1837">
            <v>3403328</v>
          </cell>
          <cell r="F1837">
            <v>7107.21</v>
          </cell>
        </row>
        <row r="1838">
          <cell r="D1838">
            <v>3403340</v>
          </cell>
          <cell r="F1838">
            <v>6841.13</v>
          </cell>
        </row>
        <row r="1839">
          <cell r="D1839">
            <v>3403344</v>
          </cell>
          <cell r="F1839">
            <v>7273.67</v>
          </cell>
        </row>
        <row r="1840">
          <cell r="D1840">
            <v>3403350</v>
          </cell>
          <cell r="F1840">
            <v>6888.51</v>
          </cell>
        </row>
        <row r="1841">
          <cell r="D1841">
            <v>3403352</v>
          </cell>
          <cell r="F1841">
            <v>6882.44</v>
          </cell>
        </row>
        <row r="1842">
          <cell r="D1842">
            <v>3403353</v>
          </cell>
          <cell r="F1842">
            <v>8506.89</v>
          </cell>
        </row>
        <row r="1843">
          <cell r="D1843">
            <v>3403356</v>
          </cell>
          <cell r="F1843">
            <v>8477.73</v>
          </cell>
        </row>
        <row r="1844">
          <cell r="D1844">
            <v>3403357</v>
          </cell>
          <cell r="F1844">
            <v>6946.83</v>
          </cell>
        </row>
        <row r="1845">
          <cell r="D1845">
            <v>3403358</v>
          </cell>
          <cell r="F1845">
            <v>9375.6200000000008</v>
          </cell>
        </row>
        <row r="1846">
          <cell r="D1846">
            <v>3403359</v>
          </cell>
          <cell r="F1846">
            <v>9994.0499999999993</v>
          </cell>
        </row>
        <row r="1847">
          <cell r="D1847">
            <v>3407005</v>
          </cell>
          <cell r="F1847">
            <v>15340</v>
          </cell>
        </row>
        <row r="1848">
          <cell r="D1848">
            <v>3407013</v>
          </cell>
          <cell r="F1848">
            <v>18402.810000000001</v>
          </cell>
        </row>
        <row r="1849">
          <cell r="D1849">
            <v>3407015</v>
          </cell>
          <cell r="F1849">
            <v>9366.25</v>
          </cell>
        </row>
        <row r="1850">
          <cell r="D1850">
            <v>3411001</v>
          </cell>
          <cell r="F1850">
            <v>4405</v>
          </cell>
        </row>
        <row r="1851">
          <cell r="D1851">
            <v>3411002</v>
          </cell>
          <cell r="F1851">
            <v>4951.75</v>
          </cell>
        </row>
        <row r="1852">
          <cell r="D1852">
            <v>3411003</v>
          </cell>
          <cell r="F1852">
            <v>4891</v>
          </cell>
        </row>
        <row r="1853">
          <cell r="D1853">
            <v>3411005</v>
          </cell>
          <cell r="F1853">
            <v>5252.01</v>
          </cell>
        </row>
        <row r="1854">
          <cell r="D1854">
            <v>3411006</v>
          </cell>
          <cell r="F1854">
            <v>4634.5</v>
          </cell>
        </row>
        <row r="1855">
          <cell r="D1855">
            <v>3412008</v>
          </cell>
          <cell r="F1855">
            <v>7048.75</v>
          </cell>
        </row>
        <row r="1856">
          <cell r="D1856">
            <v>3412010</v>
          </cell>
          <cell r="F1856">
            <v>8905</v>
          </cell>
        </row>
        <row r="1857">
          <cell r="D1857">
            <v>3412014</v>
          </cell>
          <cell r="F1857">
            <v>7124.13</v>
          </cell>
        </row>
        <row r="1858">
          <cell r="D1858">
            <v>3412017</v>
          </cell>
          <cell r="F1858">
            <v>8038.75</v>
          </cell>
        </row>
        <row r="1859">
          <cell r="D1859">
            <v>3412019</v>
          </cell>
          <cell r="F1859">
            <v>8623.75</v>
          </cell>
        </row>
        <row r="1860">
          <cell r="D1860">
            <v>3412039</v>
          </cell>
          <cell r="F1860">
            <v>8002.75</v>
          </cell>
        </row>
        <row r="1861">
          <cell r="D1861">
            <v>3412065</v>
          </cell>
          <cell r="F1861">
            <v>6598.75</v>
          </cell>
        </row>
        <row r="1862">
          <cell r="D1862">
            <v>3412084</v>
          </cell>
          <cell r="F1862">
            <v>8111.88</v>
          </cell>
        </row>
        <row r="1863">
          <cell r="D1863">
            <v>3412092</v>
          </cell>
          <cell r="F1863">
            <v>6666.25</v>
          </cell>
        </row>
        <row r="1864">
          <cell r="D1864">
            <v>3412093</v>
          </cell>
          <cell r="F1864">
            <v>6169</v>
          </cell>
        </row>
        <row r="1865">
          <cell r="D1865">
            <v>3412098</v>
          </cell>
          <cell r="F1865">
            <v>6783.25</v>
          </cell>
        </row>
        <row r="1866">
          <cell r="D1866">
            <v>3412110</v>
          </cell>
          <cell r="F1866">
            <v>8736.25</v>
          </cell>
        </row>
        <row r="1867">
          <cell r="D1867">
            <v>3412113</v>
          </cell>
          <cell r="F1867">
            <v>8459.5</v>
          </cell>
        </row>
        <row r="1868">
          <cell r="D1868">
            <v>3412123</v>
          </cell>
          <cell r="F1868">
            <v>6484</v>
          </cell>
        </row>
        <row r="1869">
          <cell r="D1869">
            <v>3412128</v>
          </cell>
          <cell r="F1869">
            <v>7625.88</v>
          </cell>
        </row>
        <row r="1870">
          <cell r="D1870">
            <v>3412130</v>
          </cell>
          <cell r="F1870">
            <v>6538.9</v>
          </cell>
        </row>
        <row r="1871">
          <cell r="D1871">
            <v>3412166</v>
          </cell>
          <cell r="F1871">
            <v>6506.5</v>
          </cell>
        </row>
        <row r="1872">
          <cell r="D1872">
            <v>3412170</v>
          </cell>
          <cell r="F1872">
            <v>7897</v>
          </cell>
        </row>
        <row r="1873">
          <cell r="D1873">
            <v>3412172</v>
          </cell>
          <cell r="F1873">
            <v>7048.75</v>
          </cell>
        </row>
        <row r="1874">
          <cell r="D1874">
            <v>3412199</v>
          </cell>
          <cell r="F1874">
            <v>6304</v>
          </cell>
        </row>
        <row r="1875">
          <cell r="D1875">
            <v>3412214</v>
          </cell>
          <cell r="F1875">
            <v>8862.25</v>
          </cell>
        </row>
        <row r="1876">
          <cell r="D1876">
            <v>3412215</v>
          </cell>
          <cell r="F1876">
            <v>6580.75</v>
          </cell>
        </row>
        <row r="1877">
          <cell r="D1877">
            <v>3413015</v>
          </cell>
          <cell r="F1877">
            <v>5746</v>
          </cell>
        </row>
        <row r="1878">
          <cell r="D1878">
            <v>3413310</v>
          </cell>
          <cell r="F1878">
            <v>9209.16</v>
          </cell>
        </row>
        <row r="1879">
          <cell r="D1879">
            <v>3413327</v>
          </cell>
          <cell r="F1879">
            <v>6895.8</v>
          </cell>
        </row>
        <row r="1880">
          <cell r="D1880">
            <v>3413329</v>
          </cell>
          <cell r="F1880">
            <v>9459.4500000000007</v>
          </cell>
        </row>
        <row r="1881">
          <cell r="D1881">
            <v>3413507</v>
          </cell>
          <cell r="F1881">
            <v>9362.25</v>
          </cell>
        </row>
        <row r="1882">
          <cell r="D1882">
            <v>3413511</v>
          </cell>
          <cell r="F1882">
            <v>7167.96</v>
          </cell>
        </row>
        <row r="1883">
          <cell r="D1883">
            <v>3413512</v>
          </cell>
          <cell r="F1883">
            <v>6937.11</v>
          </cell>
        </row>
        <row r="1884">
          <cell r="D1884">
            <v>3413513</v>
          </cell>
          <cell r="F1884">
            <v>8382.9599999999991</v>
          </cell>
        </row>
        <row r="1885">
          <cell r="D1885">
            <v>3413514</v>
          </cell>
          <cell r="F1885">
            <v>6837.48</v>
          </cell>
        </row>
        <row r="1886">
          <cell r="D1886">
            <v>3413516</v>
          </cell>
          <cell r="F1886">
            <v>9410.85</v>
          </cell>
        </row>
        <row r="1887">
          <cell r="D1887">
            <v>3413523</v>
          </cell>
          <cell r="F1887">
            <v>8939.43</v>
          </cell>
        </row>
        <row r="1888">
          <cell r="D1888">
            <v>3413527</v>
          </cell>
          <cell r="F1888">
            <v>6327.18</v>
          </cell>
        </row>
        <row r="1889">
          <cell r="D1889">
            <v>3413528</v>
          </cell>
          <cell r="F1889">
            <v>7148.52</v>
          </cell>
        </row>
        <row r="1890">
          <cell r="D1890">
            <v>3413541</v>
          </cell>
          <cell r="F1890">
            <v>9435.15</v>
          </cell>
        </row>
        <row r="1891">
          <cell r="D1891">
            <v>3413543</v>
          </cell>
          <cell r="F1891">
            <v>9398.7000000000007</v>
          </cell>
        </row>
        <row r="1892">
          <cell r="D1892">
            <v>3413548</v>
          </cell>
          <cell r="F1892">
            <v>6065.5</v>
          </cell>
        </row>
        <row r="1893">
          <cell r="D1893">
            <v>3413550</v>
          </cell>
          <cell r="F1893">
            <v>6654.02</v>
          </cell>
        </row>
        <row r="1894">
          <cell r="D1894">
            <v>3413551</v>
          </cell>
          <cell r="F1894">
            <v>7136.37</v>
          </cell>
        </row>
        <row r="1895">
          <cell r="D1895">
            <v>3413552</v>
          </cell>
          <cell r="F1895">
            <v>10018.35</v>
          </cell>
        </row>
        <row r="1896">
          <cell r="D1896">
            <v>3413553</v>
          </cell>
          <cell r="F1896">
            <v>9135.0499999999993</v>
          </cell>
        </row>
        <row r="1897">
          <cell r="D1897">
            <v>3413558</v>
          </cell>
          <cell r="F1897">
            <v>6835.05</v>
          </cell>
        </row>
        <row r="1898">
          <cell r="D1898">
            <v>3413571</v>
          </cell>
          <cell r="F1898">
            <v>9583.3799999999992</v>
          </cell>
        </row>
        <row r="1899">
          <cell r="D1899">
            <v>3413582</v>
          </cell>
          <cell r="F1899">
            <v>7068.33</v>
          </cell>
        </row>
        <row r="1900">
          <cell r="D1900">
            <v>3413584</v>
          </cell>
          <cell r="F1900">
            <v>10504.35</v>
          </cell>
        </row>
        <row r="1901">
          <cell r="D1901">
            <v>3413588</v>
          </cell>
          <cell r="F1901">
            <v>7119.36</v>
          </cell>
        </row>
        <row r="1902">
          <cell r="D1902">
            <v>3413594</v>
          </cell>
          <cell r="F1902">
            <v>6983.28</v>
          </cell>
        </row>
        <row r="1903">
          <cell r="D1903">
            <v>3413599</v>
          </cell>
          <cell r="F1903">
            <v>5917.73</v>
          </cell>
        </row>
        <row r="1904">
          <cell r="D1904">
            <v>3413606</v>
          </cell>
          <cell r="F1904">
            <v>8694</v>
          </cell>
        </row>
        <row r="1905">
          <cell r="D1905">
            <v>3413631</v>
          </cell>
          <cell r="F1905">
            <v>6956.55</v>
          </cell>
        </row>
        <row r="1906">
          <cell r="D1906">
            <v>3413633</v>
          </cell>
          <cell r="F1906">
            <v>7114.5</v>
          </cell>
        </row>
        <row r="1907">
          <cell r="D1907">
            <v>3413635</v>
          </cell>
          <cell r="F1907">
            <v>9423</v>
          </cell>
        </row>
        <row r="1908">
          <cell r="D1908">
            <v>3413644</v>
          </cell>
          <cell r="F1908">
            <v>7311.33</v>
          </cell>
        </row>
        <row r="1909">
          <cell r="D1909">
            <v>3415200</v>
          </cell>
          <cell r="F1909">
            <v>9544.5</v>
          </cell>
        </row>
        <row r="1910">
          <cell r="D1910">
            <v>3414404</v>
          </cell>
          <cell r="F1910">
            <v>20709.060000000001</v>
          </cell>
        </row>
        <row r="1911">
          <cell r="D1911">
            <v>3414427</v>
          </cell>
          <cell r="F1911">
            <v>32420.31</v>
          </cell>
        </row>
        <row r="1912">
          <cell r="D1912">
            <v>3414690</v>
          </cell>
          <cell r="F1912">
            <v>19704.939999999999</v>
          </cell>
        </row>
        <row r="1913">
          <cell r="D1913">
            <v>3414781</v>
          </cell>
          <cell r="F1913">
            <v>26080.65</v>
          </cell>
        </row>
        <row r="1914">
          <cell r="D1914">
            <v>3414790</v>
          </cell>
          <cell r="F1914">
            <v>24786.68</v>
          </cell>
        </row>
        <row r="1915">
          <cell r="D1915">
            <v>3414792</v>
          </cell>
          <cell r="F1915">
            <v>28206.9</v>
          </cell>
        </row>
        <row r="1916">
          <cell r="D1916">
            <v>3414793</v>
          </cell>
          <cell r="F1916">
            <v>29652.75</v>
          </cell>
        </row>
        <row r="1917">
          <cell r="D1917">
            <v>3414794</v>
          </cell>
          <cell r="F1917">
            <v>24753.26</v>
          </cell>
        </row>
        <row r="1918">
          <cell r="D1918">
            <v>3414796</v>
          </cell>
          <cell r="F1918">
            <v>27787.73</v>
          </cell>
        </row>
        <row r="1919">
          <cell r="D1919">
            <v>3415403</v>
          </cell>
          <cell r="F1919">
            <v>26220.38</v>
          </cell>
        </row>
        <row r="1920">
          <cell r="D1920">
            <v>3417025</v>
          </cell>
          <cell r="F1920">
            <v>17744.689999999999</v>
          </cell>
        </row>
        <row r="1921">
          <cell r="D1921">
            <v>3417039</v>
          </cell>
          <cell r="F1921">
            <v>7746.25</v>
          </cell>
        </row>
        <row r="1922">
          <cell r="D1922">
            <v>3417042</v>
          </cell>
          <cell r="F1922">
            <v>7214.69</v>
          </cell>
        </row>
        <row r="1923">
          <cell r="D1923">
            <v>3417045</v>
          </cell>
          <cell r="F1923">
            <v>7518.44</v>
          </cell>
        </row>
        <row r="1924">
          <cell r="D1924">
            <v>3417051</v>
          </cell>
          <cell r="F1924">
            <v>12505</v>
          </cell>
        </row>
        <row r="1925">
          <cell r="D1925">
            <v>3417052</v>
          </cell>
          <cell r="F1925">
            <v>11391.25</v>
          </cell>
        </row>
        <row r="1926">
          <cell r="D1926">
            <v>3417063</v>
          </cell>
          <cell r="F1926">
            <v>14631.25</v>
          </cell>
        </row>
        <row r="1927">
          <cell r="D1927">
            <v>3417054</v>
          </cell>
          <cell r="F1927">
            <v>13264.38</v>
          </cell>
        </row>
        <row r="1928">
          <cell r="D1928">
            <v>3421100</v>
          </cell>
          <cell r="F1928">
            <v>4734.0600000000004</v>
          </cell>
        </row>
        <row r="1929">
          <cell r="D1929">
            <v>3422001</v>
          </cell>
          <cell r="F1929">
            <v>9026.5</v>
          </cell>
        </row>
        <row r="1930">
          <cell r="D1930">
            <v>3422007</v>
          </cell>
          <cell r="F1930">
            <v>6657.25</v>
          </cell>
        </row>
        <row r="1931">
          <cell r="D1931">
            <v>3422008</v>
          </cell>
          <cell r="F1931">
            <v>6584.13</v>
          </cell>
        </row>
        <row r="1932">
          <cell r="D1932">
            <v>3422010</v>
          </cell>
          <cell r="F1932">
            <v>10845.63</v>
          </cell>
        </row>
        <row r="1933">
          <cell r="D1933">
            <v>3422012</v>
          </cell>
          <cell r="F1933">
            <v>6313</v>
          </cell>
        </row>
        <row r="1934">
          <cell r="D1934">
            <v>3422019</v>
          </cell>
          <cell r="F1934">
            <v>8866.75</v>
          </cell>
        </row>
        <row r="1935">
          <cell r="D1935">
            <v>3422020</v>
          </cell>
          <cell r="F1935">
            <v>6654.1</v>
          </cell>
        </row>
        <row r="1936">
          <cell r="D1936">
            <v>3422021</v>
          </cell>
          <cell r="F1936">
            <v>6263.5</v>
          </cell>
        </row>
        <row r="1937">
          <cell r="D1937">
            <v>3422051</v>
          </cell>
          <cell r="F1937">
            <v>10187.5</v>
          </cell>
        </row>
        <row r="1938">
          <cell r="D1938">
            <v>3422053</v>
          </cell>
          <cell r="F1938">
            <v>7106.35</v>
          </cell>
        </row>
        <row r="1939">
          <cell r="D1939">
            <v>3422056</v>
          </cell>
          <cell r="F1939">
            <v>11003.13</v>
          </cell>
        </row>
        <row r="1940">
          <cell r="D1940">
            <v>3422058</v>
          </cell>
          <cell r="F1940">
            <v>6352.37</v>
          </cell>
        </row>
        <row r="1941">
          <cell r="D1941">
            <v>3422059</v>
          </cell>
          <cell r="F1941">
            <v>7026.25</v>
          </cell>
        </row>
        <row r="1942">
          <cell r="D1942">
            <v>3422061</v>
          </cell>
          <cell r="F1942">
            <v>6362.5</v>
          </cell>
        </row>
        <row r="1943">
          <cell r="D1943">
            <v>3422064</v>
          </cell>
          <cell r="F1943">
            <v>6340</v>
          </cell>
        </row>
        <row r="1944">
          <cell r="D1944">
            <v>3422065</v>
          </cell>
          <cell r="F1944">
            <v>9384.25</v>
          </cell>
        </row>
        <row r="1945">
          <cell r="D1945">
            <v>3422066</v>
          </cell>
          <cell r="F1945">
            <v>8434.75</v>
          </cell>
        </row>
        <row r="1946">
          <cell r="D1946">
            <v>3422068</v>
          </cell>
          <cell r="F1946">
            <v>6335.5</v>
          </cell>
        </row>
        <row r="1947">
          <cell r="D1947">
            <v>3423106</v>
          </cell>
          <cell r="F1947">
            <v>8588.2000000000007</v>
          </cell>
        </row>
        <row r="1948">
          <cell r="D1948">
            <v>3423109</v>
          </cell>
          <cell r="F1948">
            <v>6767.5</v>
          </cell>
        </row>
        <row r="1949">
          <cell r="D1949">
            <v>3423206</v>
          </cell>
          <cell r="F1949">
            <v>7175.88</v>
          </cell>
        </row>
        <row r="1950">
          <cell r="D1950">
            <v>3423320</v>
          </cell>
          <cell r="F1950">
            <v>6183.81</v>
          </cell>
        </row>
        <row r="1951">
          <cell r="D1951">
            <v>3423321</v>
          </cell>
          <cell r="F1951">
            <v>6543.45</v>
          </cell>
        </row>
        <row r="1952">
          <cell r="D1952">
            <v>3423328</v>
          </cell>
          <cell r="F1952">
            <v>7090.2</v>
          </cell>
        </row>
        <row r="1953">
          <cell r="D1953">
            <v>3422071</v>
          </cell>
          <cell r="F1953">
            <v>9268.7000000000007</v>
          </cell>
        </row>
        <row r="1954">
          <cell r="D1954">
            <v>3423404</v>
          </cell>
          <cell r="F1954">
            <v>6791.31</v>
          </cell>
        </row>
        <row r="1955">
          <cell r="D1955">
            <v>3423414</v>
          </cell>
          <cell r="F1955">
            <v>7437.69</v>
          </cell>
        </row>
        <row r="1956">
          <cell r="D1956">
            <v>3423415</v>
          </cell>
          <cell r="F1956">
            <v>7040.14</v>
          </cell>
        </row>
        <row r="1957">
          <cell r="D1957">
            <v>3423420</v>
          </cell>
          <cell r="F1957">
            <v>6494.85</v>
          </cell>
        </row>
        <row r="1958">
          <cell r="D1958">
            <v>3423430</v>
          </cell>
          <cell r="F1958">
            <v>6835.05</v>
          </cell>
        </row>
        <row r="1959">
          <cell r="D1959">
            <v>3423432</v>
          </cell>
          <cell r="F1959">
            <v>6725.7</v>
          </cell>
        </row>
        <row r="1960">
          <cell r="D1960">
            <v>3423434</v>
          </cell>
          <cell r="F1960">
            <v>6701.4</v>
          </cell>
        </row>
        <row r="1961">
          <cell r="D1961">
            <v>3423450</v>
          </cell>
          <cell r="F1961">
            <v>6750</v>
          </cell>
        </row>
        <row r="1962">
          <cell r="D1962">
            <v>3423451</v>
          </cell>
          <cell r="F1962">
            <v>6047</v>
          </cell>
        </row>
        <row r="1963">
          <cell r="D1963">
            <v>3423452</v>
          </cell>
          <cell r="F1963">
            <v>7746.3</v>
          </cell>
        </row>
        <row r="1964">
          <cell r="D1964">
            <v>3423455</v>
          </cell>
          <cell r="F1964">
            <v>7571.34</v>
          </cell>
        </row>
        <row r="1965">
          <cell r="D1965">
            <v>3423456</v>
          </cell>
          <cell r="F1965">
            <v>7175.25</v>
          </cell>
        </row>
        <row r="1966">
          <cell r="D1966">
            <v>3423827</v>
          </cell>
          <cell r="F1966">
            <v>7000.78</v>
          </cell>
        </row>
        <row r="1967">
          <cell r="D1967">
            <v>3424101</v>
          </cell>
          <cell r="F1967">
            <v>30175.94</v>
          </cell>
        </row>
        <row r="1968">
          <cell r="D1968">
            <v>3424801</v>
          </cell>
          <cell r="F1968">
            <v>20886.53</v>
          </cell>
        </row>
        <row r="1969">
          <cell r="D1969">
            <v>3427005</v>
          </cell>
          <cell r="F1969">
            <v>7138.75</v>
          </cell>
        </row>
        <row r="1970">
          <cell r="D1970">
            <v>3431002</v>
          </cell>
          <cell r="F1970">
            <v>4607.2700000000004</v>
          </cell>
        </row>
        <row r="1971">
          <cell r="D1971">
            <v>3431004</v>
          </cell>
          <cell r="F1971">
            <v>4641.25</v>
          </cell>
        </row>
        <row r="1972">
          <cell r="D1972">
            <v>3431005</v>
          </cell>
          <cell r="F1972">
            <v>4425.25</v>
          </cell>
        </row>
        <row r="1973">
          <cell r="D1973">
            <v>3431101</v>
          </cell>
          <cell r="F1973">
            <v>4582.1899999999996</v>
          </cell>
        </row>
        <row r="1974">
          <cell r="D1974">
            <v>3432008</v>
          </cell>
          <cell r="F1974">
            <v>5509.75</v>
          </cell>
        </row>
        <row r="1975">
          <cell r="D1975">
            <v>3432013</v>
          </cell>
          <cell r="F1975">
            <v>6402.1</v>
          </cell>
        </row>
        <row r="1976">
          <cell r="D1976">
            <v>3432030</v>
          </cell>
          <cell r="F1976">
            <v>8972.5</v>
          </cell>
        </row>
        <row r="1977">
          <cell r="D1977">
            <v>3432034</v>
          </cell>
          <cell r="F1977">
            <v>9287.5</v>
          </cell>
        </row>
        <row r="1978">
          <cell r="D1978">
            <v>3432035</v>
          </cell>
          <cell r="F1978">
            <v>8592.7000000000007</v>
          </cell>
        </row>
        <row r="1979">
          <cell r="D1979">
            <v>3432038</v>
          </cell>
          <cell r="F1979">
            <v>11059.38</v>
          </cell>
        </row>
        <row r="1980">
          <cell r="D1980">
            <v>3432047</v>
          </cell>
          <cell r="F1980">
            <v>6086.88</v>
          </cell>
        </row>
        <row r="1981">
          <cell r="D1981">
            <v>3432050</v>
          </cell>
          <cell r="F1981">
            <v>9062.5</v>
          </cell>
        </row>
        <row r="1982">
          <cell r="D1982">
            <v>3432053</v>
          </cell>
          <cell r="F1982">
            <v>7113.55</v>
          </cell>
        </row>
        <row r="1983">
          <cell r="D1983">
            <v>3432066</v>
          </cell>
          <cell r="F1983">
            <v>7890.25</v>
          </cell>
        </row>
        <row r="1984">
          <cell r="D1984">
            <v>3432067</v>
          </cell>
          <cell r="F1984">
            <v>7819.6</v>
          </cell>
        </row>
        <row r="1985">
          <cell r="D1985">
            <v>3432075</v>
          </cell>
          <cell r="F1985">
            <v>7948.75</v>
          </cell>
        </row>
        <row r="1986">
          <cell r="D1986">
            <v>3432076</v>
          </cell>
          <cell r="F1986">
            <v>6351.25</v>
          </cell>
        </row>
        <row r="1987">
          <cell r="D1987">
            <v>3432078</v>
          </cell>
          <cell r="F1987">
            <v>7136.5</v>
          </cell>
        </row>
        <row r="1988">
          <cell r="D1988">
            <v>3432080</v>
          </cell>
          <cell r="F1988">
            <v>6783.25</v>
          </cell>
        </row>
        <row r="1989">
          <cell r="D1989">
            <v>3432086</v>
          </cell>
          <cell r="F1989">
            <v>7004.2</v>
          </cell>
        </row>
        <row r="1990">
          <cell r="D1990">
            <v>3432087</v>
          </cell>
          <cell r="F1990">
            <v>6281.95</v>
          </cell>
        </row>
        <row r="1991">
          <cell r="D1991">
            <v>3432088</v>
          </cell>
          <cell r="F1991">
            <v>7116.25</v>
          </cell>
        </row>
        <row r="1992">
          <cell r="D1992">
            <v>3432090</v>
          </cell>
          <cell r="F1992">
            <v>6396.25</v>
          </cell>
        </row>
        <row r="1993">
          <cell r="D1993">
            <v>3432092</v>
          </cell>
          <cell r="F1993">
            <v>6621.25</v>
          </cell>
        </row>
        <row r="1994">
          <cell r="D1994">
            <v>3433000</v>
          </cell>
          <cell r="F1994">
            <v>8801.5</v>
          </cell>
        </row>
        <row r="1995">
          <cell r="D1995">
            <v>3433010</v>
          </cell>
          <cell r="F1995">
            <v>5968.75</v>
          </cell>
        </row>
        <row r="1996">
          <cell r="D1996">
            <v>3433024</v>
          </cell>
          <cell r="F1996">
            <v>8111.88</v>
          </cell>
        </row>
        <row r="1997">
          <cell r="D1997">
            <v>3433025</v>
          </cell>
          <cell r="F1997">
            <v>6289.38</v>
          </cell>
        </row>
        <row r="1998">
          <cell r="D1998">
            <v>3433303</v>
          </cell>
          <cell r="F1998">
            <v>7019.73</v>
          </cell>
        </row>
        <row r="1999">
          <cell r="D1999">
            <v>3433305</v>
          </cell>
          <cell r="F1999">
            <v>6841.13</v>
          </cell>
        </row>
        <row r="2000">
          <cell r="D2000">
            <v>3433313</v>
          </cell>
          <cell r="F2000">
            <v>9840.9599999999991</v>
          </cell>
        </row>
        <row r="2001">
          <cell r="D2001">
            <v>3433316</v>
          </cell>
          <cell r="F2001">
            <v>7180.11</v>
          </cell>
        </row>
        <row r="2002">
          <cell r="D2002">
            <v>3433336</v>
          </cell>
          <cell r="F2002">
            <v>6798.6</v>
          </cell>
        </row>
        <row r="2003">
          <cell r="D2003">
            <v>3433339</v>
          </cell>
          <cell r="F2003">
            <v>8487.4500000000007</v>
          </cell>
        </row>
        <row r="2004">
          <cell r="D2004">
            <v>3433342</v>
          </cell>
          <cell r="F2004">
            <v>6664.95</v>
          </cell>
        </row>
        <row r="2005">
          <cell r="D2005">
            <v>3433343</v>
          </cell>
          <cell r="F2005">
            <v>7129.08</v>
          </cell>
        </row>
        <row r="2006">
          <cell r="D2006">
            <v>3433345</v>
          </cell>
          <cell r="F2006">
            <v>6883.65</v>
          </cell>
        </row>
        <row r="2007">
          <cell r="D2007">
            <v>3433351</v>
          </cell>
          <cell r="F2007">
            <v>7240.86</v>
          </cell>
        </row>
        <row r="2008">
          <cell r="D2008">
            <v>3433353</v>
          </cell>
          <cell r="F2008">
            <v>13743.54</v>
          </cell>
        </row>
        <row r="2009">
          <cell r="D2009">
            <v>3433357</v>
          </cell>
          <cell r="F2009">
            <v>6835.05</v>
          </cell>
        </row>
        <row r="2010">
          <cell r="D2010">
            <v>3433359</v>
          </cell>
          <cell r="F2010">
            <v>7233.08</v>
          </cell>
        </row>
        <row r="2011">
          <cell r="D2011">
            <v>3433361</v>
          </cell>
          <cell r="F2011">
            <v>9819.09</v>
          </cell>
        </row>
        <row r="2012">
          <cell r="D2012">
            <v>3433362</v>
          </cell>
          <cell r="F2012">
            <v>9520.2000000000007</v>
          </cell>
        </row>
        <row r="2013">
          <cell r="D2013">
            <v>3433364</v>
          </cell>
          <cell r="F2013">
            <v>7099.92</v>
          </cell>
        </row>
        <row r="2014">
          <cell r="D2014">
            <v>3433366</v>
          </cell>
          <cell r="F2014">
            <v>6086.61</v>
          </cell>
        </row>
        <row r="2015">
          <cell r="D2015">
            <v>3433367</v>
          </cell>
          <cell r="F2015">
            <v>7296.75</v>
          </cell>
        </row>
        <row r="2016">
          <cell r="D2016">
            <v>3433368</v>
          </cell>
          <cell r="F2016">
            <v>9386.5499999999993</v>
          </cell>
        </row>
        <row r="2017">
          <cell r="D2017">
            <v>3433369</v>
          </cell>
          <cell r="F2017">
            <v>6762.15</v>
          </cell>
        </row>
        <row r="2018">
          <cell r="D2018">
            <v>8943364</v>
          </cell>
          <cell r="F2018">
            <v>10178.5</v>
          </cell>
        </row>
        <row r="2019">
          <cell r="D2019">
            <v>3433374</v>
          </cell>
          <cell r="F2019">
            <v>9826.8700000000008</v>
          </cell>
        </row>
        <row r="2020">
          <cell r="D2020">
            <v>3433375</v>
          </cell>
          <cell r="F2020">
            <v>6883.65</v>
          </cell>
        </row>
        <row r="2021">
          <cell r="D2021">
            <v>3433376</v>
          </cell>
          <cell r="F2021">
            <v>6657.66</v>
          </cell>
        </row>
        <row r="2022">
          <cell r="D2022">
            <v>3434621</v>
          </cell>
          <cell r="F2022">
            <v>26357.06</v>
          </cell>
        </row>
        <row r="2023">
          <cell r="D2023">
            <v>3434624</v>
          </cell>
          <cell r="F2023">
            <v>23811.64</v>
          </cell>
        </row>
        <row r="2024">
          <cell r="D2024">
            <v>3434800</v>
          </cell>
          <cell r="F2024">
            <v>20133.23</v>
          </cell>
        </row>
        <row r="2025">
          <cell r="D2025">
            <v>3437004</v>
          </cell>
          <cell r="F2025">
            <v>10252.19</v>
          </cell>
        </row>
        <row r="2026">
          <cell r="D2026">
            <v>3437006</v>
          </cell>
          <cell r="F2026">
            <v>9214.3799999999992</v>
          </cell>
        </row>
        <row r="2027">
          <cell r="D2027">
            <v>3437009</v>
          </cell>
          <cell r="F2027">
            <v>12353.13</v>
          </cell>
        </row>
        <row r="2028">
          <cell r="D2028">
            <v>3437011</v>
          </cell>
          <cell r="F2028">
            <v>9543.44</v>
          </cell>
        </row>
        <row r="2029">
          <cell r="D2029">
            <v>3441000</v>
          </cell>
          <cell r="F2029">
            <v>4584.55</v>
          </cell>
        </row>
        <row r="2030">
          <cell r="D2030">
            <v>3441001</v>
          </cell>
          <cell r="F2030">
            <v>4391.5</v>
          </cell>
        </row>
        <row r="2031">
          <cell r="D2031">
            <v>3441002</v>
          </cell>
          <cell r="F2031">
            <v>5318.28</v>
          </cell>
        </row>
        <row r="2032">
          <cell r="D2032">
            <v>3442000</v>
          </cell>
          <cell r="F2032">
            <v>8853.25</v>
          </cell>
        </row>
        <row r="2033">
          <cell r="D2033">
            <v>3442021</v>
          </cell>
          <cell r="F2033">
            <v>7780</v>
          </cell>
        </row>
        <row r="2034">
          <cell r="D2034">
            <v>3442048</v>
          </cell>
          <cell r="F2034">
            <v>8736.25</v>
          </cell>
        </row>
        <row r="2035">
          <cell r="D2035">
            <v>3442100</v>
          </cell>
          <cell r="F2035">
            <v>10862.28</v>
          </cell>
        </row>
        <row r="2036">
          <cell r="D2036">
            <v>3442101</v>
          </cell>
          <cell r="F2036">
            <v>7791.25</v>
          </cell>
        </row>
        <row r="2037">
          <cell r="D2037">
            <v>3442102</v>
          </cell>
          <cell r="F2037">
            <v>11942.8</v>
          </cell>
        </row>
        <row r="2038">
          <cell r="D2038">
            <v>3442104</v>
          </cell>
          <cell r="F2038">
            <v>14298.48</v>
          </cell>
        </row>
        <row r="2039">
          <cell r="D2039">
            <v>3442107</v>
          </cell>
          <cell r="F2039">
            <v>6869.88</v>
          </cell>
        </row>
        <row r="2040">
          <cell r="D2040">
            <v>3442108</v>
          </cell>
          <cell r="F2040">
            <v>5878.75</v>
          </cell>
        </row>
        <row r="2041">
          <cell r="D2041">
            <v>3442110</v>
          </cell>
          <cell r="F2041">
            <v>8774.5</v>
          </cell>
        </row>
        <row r="2042">
          <cell r="D2042">
            <v>3442111</v>
          </cell>
          <cell r="F2042">
            <v>8865.6299999999992</v>
          </cell>
        </row>
        <row r="2043">
          <cell r="D2043">
            <v>3442112</v>
          </cell>
          <cell r="F2043">
            <v>6863.13</v>
          </cell>
        </row>
        <row r="2044">
          <cell r="D2044">
            <v>3442115</v>
          </cell>
          <cell r="F2044">
            <v>5552.5</v>
          </cell>
        </row>
        <row r="2045">
          <cell r="D2045">
            <v>3442117</v>
          </cell>
          <cell r="F2045">
            <v>7301.88</v>
          </cell>
        </row>
        <row r="2046">
          <cell r="D2046">
            <v>3442118</v>
          </cell>
          <cell r="F2046">
            <v>7831.75</v>
          </cell>
        </row>
        <row r="2047">
          <cell r="D2047">
            <v>3442203</v>
          </cell>
          <cell r="F2047">
            <v>8218.75</v>
          </cell>
        </row>
        <row r="2048">
          <cell r="D2048">
            <v>3442205</v>
          </cell>
          <cell r="F2048">
            <v>7397.95</v>
          </cell>
        </row>
        <row r="2049">
          <cell r="D2049">
            <v>3442212</v>
          </cell>
          <cell r="F2049">
            <v>6025</v>
          </cell>
        </row>
        <row r="2050">
          <cell r="D2050">
            <v>3442215</v>
          </cell>
          <cell r="F2050">
            <v>6351.25</v>
          </cell>
        </row>
        <row r="2051">
          <cell r="D2051">
            <v>3442217</v>
          </cell>
          <cell r="F2051">
            <v>9176.7999999999993</v>
          </cell>
        </row>
        <row r="2052">
          <cell r="D2052">
            <v>3442218</v>
          </cell>
          <cell r="F2052">
            <v>5800</v>
          </cell>
        </row>
        <row r="2053">
          <cell r="D2053">
            <v>3442220</v>
          </cell>
          <cell r="F2053">
            <v>6169.54</v>
          </cell>
        </row>
        <row r="2054">
          <cell r="D2054">
            <v>3442221</v>
          </cell>
          <cell r="F2054">
            <v>7313.58</v>
          </cell>
        </row>
        <row r="2055">
          <cell r="D2055">
            <v>3442226</v>
          </cell>
          <cell r="F2055">
            <v>5489.95</v>
          </cell>
        </row>
        <row r="2056">
          <cell r="D2056">
            <v>3442229</v>
          </cell>
          <cell r="F2056">
            <v>7470.63</v>
          </cell>
        </row>
        <row r="2057">
          <cell r="D2057">
            <v>3442252</v>
          </cell>
          <cell r="F2057">
            <v>6615.63</v>
          </cell>
        </row>
        <row r="2058">
          <cell r="D2058">
            <v>3442255</v>
          </cell>
          <cell r="F2058">
            <v>8962.3799999999992</v>
          </cell>
        </row>
        <row r="2059">
          <cell r="D2059">
            <v>3442256</v>
          </cell>
          <cell r="F2059">
            <v>7308.63</v>
          </cell>
        </row>
        <row r="2060">
          <cell r="D2060">
            <v>3442261</v>
          </cell>
          <cell r="F2060">
            <v>6286</v>
          </cell>
        </row>
        <row r="2061">
          <cell r="D2061">
            <v>3442263</v>
          </cell>
          <cell r="F2061">
            <v>6244.38</v>
          </cell>
        </row>
        <row r="2062">
          <cell r="D2062">
            <v>3442268</v>
          </cell>
          <cell r="F2062">
            <v>6673</v>
          </cell>
        </row>
        <row r="2063">
          <cell r="D2063">
            <v>3442275</v>
          </cell>
          <cell r="F2063">
            <v>9060.25</v>
          </cell>
        </row>
        <row r="2064">
          <cell r="D2064">
            <v>3443009</v>
          </cell>
          <cell r="F2064">
            <v>8747.5</v>
          </cell>
        </row>
        <row r="2065">
          <cell r="D2065">
            <v>3443010</v>
          </cell>
          <cell r="F2065">
            <v>7353.85</v>
          </cell>
        </row>
        <row r="2066">
          <cell r="D2066">
            <v>3443011</v>
          </cell>
          <cell r="F2066">
            <v>6719.63</v>
          </cell>
        </row>
        <row r="2067">
          <cell r="D2067">
            <v>3443300</v>
          </cell>
          <cell r="F2067">
            <v>6920.1</v>
          </cell>
        </row>
        <row r="2068">
          <cell r="D2068">
            <v>3443321</v>
          </cell>
          <cell r="F2068">
            <v>7296.75</v>
          </cell>
        </row>
        <row r="2069">
          <cell r="D2069">
            <v>3443322</v>
          </cell>
          <cell r="F2069">
            <v>6596.91</v>
          </cell>
        </row>
        <row r="2070">
          <cell r="D2070">
            <v>3443324</v>
          </cell>
          <cell r="F2070">
            <v>5491.26</v>
          </cell>
        </row>
        <row r="2071">
          <cell r="D2071">
            <v>3443330</v>
          </cell>
          <cell r="F2071">
            <v>6808.45</v>
          </cell>
        </row>
        <row r="2072">
          <cell r="D2072">
            <v>3443331</v>
          </cell>
          <cell r="F2072">
            <v>7217.5</v>
          </cell>
        </row>
        <row r="2073">
          <cell r="D2073">
            <v>3443333</v>
          </cell>
          <cell r="F2073">
            <v>6622.43</v>
          </cell>
        </row>
        <row r="2074">
          <cell r="D2074">
            <v>3443335</v>
          </cell>
          <cell r="F2074">
            <v>7999.02</v>
          </cell>
        </row>
        <row r="2075">
          <cell r="D2075">
            <v>3443350</v>
          </cell>
          <cell r="F2075">
            <v>6774.3</v>
          </cell>
        </row>
        <row r="2076">
          <cell r="D2076">
            <v>3443352</v>
          </cell>
          <cell r="F2076">
            <v>7893.19</v>
          </cell>
        </row>
        <row r="2077">
          <cell r="D2077">
            <v>3443360</v>
          </cell>
          <cell r="F2077">
            <v>7333.2</v>
          </cell>
        </row>
        <row r="2078">
          <cell r="D2078">
            <v>3443361</v>
          </cell>
          <cell r="F2078">
            <v>9210.6200000000008</v>
          </cell>
        </row>
        <row r="2079">
          <cell r="D2079">
            <v>3443362</v>
          </cell>
          <cell r="F2079">
            <v>6937.35</v>
          </cell>
        </row>
        <row r="2080">
          <cell r="D2080">
            <v>3443365</v>
          </cell>
          <cell r="F2080">
            <v>6980.85</v>
          </cell>
        </row>
        <row r="2081">
          <cell r="D2081">
            <v>3443366</v>
          </cell>
          <cell r="F2081">
            <v>6555.6</v>
          </cell>
        </row>
        <row r="2082">
          <cell r="D2082">
            <v>3443367</v>
          </cell>
          <cell r="F2082">
            <v>9783.86</v>
          </cell>
        </row>
        <row r="2083">
          <cell r="D2083">
            <v>3443368</v>
          </cell>
          <cell r="F2083">
            <v>6324.75</v>
          </cell>
        </row>
        <row r="2084">
          <cell r="D2084">
            <v>3443369</v>
          </cell>
          <cell r="F2084">
            <v>7266.38</v>
          </cell>
        </row>
        <row r="2085">
          <cell r="D2085">
            <v>3443371</v>
          </cell>
          <cell r="F2085">
            <v>7135.16</v>
          </cell>
        </row>
        <row r="2086">
          <cell r="D2086">
            <v>3443372</v>
          </cell>
          <cell r="F2086">
            <v>7092.63</v>
          </cell>
        </row>
        <row r="2087">
          <cell r="D2087">
            <v>3444018</v>
          </cell>
          <cell r="F2087">
            <v>19153.75</v>
          </cell>
        </row>
        <row r="2088">
          <cell r="D2088">
            <v>3444058</v>
          </cell>
          <cell r="F2088">
            <v>19229.689999999999</v>
          </cell>
        </row>
        <row r="2089">
          <cell r="D2089">
            <v>3444066</v>
          </cell>
          <cell r="F2089">
            <v>21662.5</v>
          </cell>
        </row>
        <row r="2090">
          <cell r="D2090">
            <v>3444071</v>
          </cell>
          <cell r="F2090">
            <v>21755.31</v>
          </cell>
        </row>
        <row r="2091">
          <cell r="D2091">
            <v>3447000</v>
          </cell>
          <cell r="F2091">
            <v>12150.63</v>
          </cell>
        </row>
        <row r="2092">
          <cell r="D2092">
            <v>3447001</v>
          </cell>
          <cell r="F2092">
            <v>21364.38</v>
          </cell>
        </row>
        <row r="2093">
          <cell r="D2093">
            <v>3447003</v>
          </cell>
          <cell r="F2093">
            <v>6986.88</v>
          </cell>
        </row>
        <row r="2094">
          <cell r="D2094">
            <v>3447004</v>
          </cell>
          <cell r="F2094">
            <v>13871.88</v>
          </cell>
        </row>
        <row r="2095">
          <cell r="D2095">
            <v>3447005</v>
          </cell>
          <cell r="F2095">
            <v>14732.5</v>
          </cell>
        </row>
        <row r="2096">
          <cell r="D2096">
            <v>3447007</v>
          </cell>
          <cell r="F2096">
            <v>9416.8799999999992</v>
          </cell>
        </row>
        <row r="2097">
          <cell r="D2097">
            <v>3447010</v>
          </cell>
          <cell r="F2097">
            <v>6986.88</v>
          </cell>
        </row>
        <row r="2098">
          <cell r="D2098">
            <v>2036905</v>
          </cell>
          <cell r="F2098">
            <v>22857.81</v>
          </cell>
        </row>
        <row r="2099">
          <cell r="D2099">
            <v>3447017</v>
          </cell>
          <cell r="F2099">
            <v>11674.75</v>
          </cell>
        </row>
        <row r="2100">
          <cell r="D2100">
            <v>3447019</v>
          </cell>
          <cell r="F2100">
            <v>4202.5</v>
          </cell>
        </row>
        <row r="2101">
          <cell r="D2101">
            <v>3447020</v>
          </cell>
          <cell r="F2101">
            <v>8252.5</v>
          </cell>
        </row>
        <row r="2102">
          <cell r="D2102">
            <v>3501005</v>
          </cell>
          <cell r="F2102">
            <v>5019.25</v>
          </cell>
        </row>
        <row r="2103">
          <cell r="D2103">
            <v>3501006</v>
          </cell>
          <cell r="F2103">
            <v>4816.75</v>
          </cell>
        </row>
        <row r="2104">
          <cell r="D2104">
            <v>3502000</v>
          </cell>
          <cell r="F2104">
            <v>9121</v>
          </cell>
        </row>
        <row r="2105">
          <cell r="D2105">
            <v>3502004</v>
          </cell>
          <cell r="F2105">
            <v>6504.25</v>
          </cell>
        </row>
        <row r="2106">
          <cell r="D2106">
            <v>3502005</v>
          </cell>
          <cell r="F2106">
            <v>6522.25</v>
          </cell>
        </row>
        <row r="2107">
          <cell r="D2107">
            <v>3502008</v>
          </cell>
          <cell r="F2107">
            <v>9107.5</v>
          </cell>
        </row>
        <row r="2108">
          <cell r="D2108">
            <v>3502010</v>
          </cell>
          <cell r="F2108">
            <v>9096.25</v>
          </cell>
        </row>
        <row r="2109">
          <cell r="D2109">
            <v>3502013</v>
          </cell>
          <cell r="F2109">
            <v>8747.5</v>
          </cell>
        </row>
        <row r="2110">
          <cell r="D2110">
            <v>3502014</v>
          </cell>
          <cell r="F2110">
            <v>9040</v>
          </cell>
        </row>
        <row r="2111">
          <cell r="D2111">
            <v>3502016</v>
          </cell>
          <cell r="F2111">
            <v>9178.3799999999992</v>
          </cell>
        </row>
        <row r="2112">
          <cell r="D2112">
            <v>3502017</v>
          </cell>
          <cell r="F2112">
            <v>6432.25</v>
          </cell>
        </row>
        <row r="2113">
          <cell r="D2113">
            <v>3502019</v>
          </cell>
          <cell r="F2113">
            <v>7555</v>
          </cell>
        </row>
        <row r="2114">
          <cell r="D2114">
            <v>3502020</v>
          </cell>
          <cell r="F2114">
            <v>8934.25</v>
          </cell>
        </row>
        <row r="2115">
          <cell r="D2115">
            <v>3502022</v>
          </cell>
          <cell r="F2115">
            <v>9530.5</v>
          </cell>
        </row>
        <row r="2116">
          <cell r="D2116">
            <v>3502024</v>
          </cell>
          <cell r="F2116">
            <v>6821.5</v>
          </cell>
        </row>
        <row r="2117">
          <cell r="D2117">
            <v>3502025</v>
          </cell>
          <cell r="F2117">
            <v>9577.75</v>
          </cell>
        </row>
        <row r="2118">
          <cell r="D2118">
            <v>3502035</v>
          </cell>
          <cell r="F2118">
            <v>7948.75</v>
          </cell>
        </row>
        <row r="2119">
          <cell r="D2119">
            <v>3502036</v>
          </cell>
          <cell r="F2119">
            <v>8106.25</v>
          </cell>
        </row>
        <row r="2120">
          <cell r="D2120">
            <v>3502038</v>
          </cell>
          <cell r="F2120">
            <v>7361.5</v>
          </cell>
        </row>
        <row r="2121">
          <cell r="D2121">
            <v>3502039</v>
          </cell>
          <cell r="F2121">
            <v>6808</v>
          </cell>
        </row>
        <row r="2122">
          <cell r="D2122">
            <v>3502040</v>
          </cell>
          <cell r="F2122">
            <v>6463.75</v>
          </cell>
        </row>
        <row r="2123">
          <cell r="D2123">
            <v>3502041</v>
          </cell>
          <cell r="F2123">
            <v>6317.5</v>
          </cell>
        </row>
        <row r="2124">
          <cell r="D2124">
            <v>3502042</v>
          </cell>
          <cell r="F2124">
            <v>6585.25</v>
          </cell>
        </row>
        <row r="2125">
          <cell r="D2125">
            <v>3502043</v>
          </cell>
          <cell r="F2125">
            <v>6463.75</v>
          </cell>
        </row>
        <row r="2126">
          <cell r="D2126">
            <v>3502056</v>
          </cell>
          <cell r="F2126">
            <v>8657.5</v>
          </cell>
        </row>
        <row r="2127">
          <cell r="D2127">
            <v>3502061</v>
          </cell>
          <cell r="F2127">
            <v>6706.75</v>
          </cell>
        </row>
        <row r="2128">
          <cell r="D2128">
            <v>3502062</v>
          </cell>
          <cell r="F2128">
            <v>8505.6299999999992</v>
          </cell>
        </row>
        <row r="2129">
          <cell r="D2129">
            <v>3502065</v>
          </cell>
          <cell r="F2129">
            <v>7565.8</v>
          </cell>
        </row>
        <row r="2130">
          <cell r="D2130">
            <v>3502066</v>
          </cell>
          <cell r="F2130">
            <v>7972.15</v>
          </cell>
        </row>
        <row r="2131">
          <cell r="D2131">
            <v>3502067</v>
          </cell>
          <cell r="F2131">
            <v>7510</v>
          </cell>
        </row>
        <row r="2132">
          <cell r="D2132">
            <v>3502068</v>
          </cell>
          <cell r="F2132">
            <v>6368.13</v>
          </cell>
        </row>
        <row r="2133">
          <cell r="D2133">
            <v>3502073</v>
          </cell>
          <cell r="F2133">
            <v>6452.5</v>
          </cell>
        </row>
        <row r="2134">
          <cell r="D2134">
            <v>3502075</v>
          </cell>
          <cell r="F2134">
            <v>6668.5</v>
          </cell>
        </row>
        <row r="2135">
          <cell r="D2135">
            <v>3502078</v>
          </cell>
          <cell r="F2135">
            <v>6394</v>
          </cell>
        </row>
        <row r="2136">
          <cell r="D2136">
            <v>3502083</v>
          </cell>
          <cell r="F2136">
            <v>6722.5</v>
          </cell>
        </row>
        <row r="2137">
          <cell r="D2137">
            <v>3503000</v>
          </cell>
          <cell r="F2137">
            <v>9438.25</v>
          </cell>
        </row>
        <row r="2138">
          <cell r="D2138">
            <v>3503007</v>
          </cell>
          <cell r="F2138">
            <v>8720.5</v>
          </cell>
        </row>
        <row r="2139">
          <cell r="D2139">
            <v>3503021</v>
          </cell>
          <cell r="F2139">
            <v>8686.75</v>
          </cell>
        </row>
        <row r="2140">
          <cell r="D2140">
            <v>3503023</v>
          </cell>
          <cell r="F2140">
            <v>6637.45</v>
          </cell>
        </row>
        <row r="2141">
          <cell r="D2141">
            <v>3503302</v>
          </cell>
          <cell r="F2141">
            <v>10088.82</v>
          </cell>
        </row>
        <row r="2142">
          <cell r="D2142">
            <v>3503306</v>
          </cell>
          <cell r="F2142">
            <v>6701.4</v>
          </cell>
        </row>
        <row r="2143">
          <cell r="D2143">
            <v>3503314</v>
          </cell>
          <cell r="F2143">
            <v>8560.35</v>
          </cell>
        </row>
        <row r="2144">
          <cell r="D2144">
            <v>3503315</v>
          </cell>
          <cell r="F2144">
            <v>6786.45</v>
          </cell>
        </row>
        <row r="2145">
          <cell r="D2145">
            <v>3503316</v>
          </cell>
          <cell r="F2145">
            <v>7116.93</v>
          </cell>
        </row>
        <row r="2146">
          <cell r="D2146">
            <v>3503317</v>
          </cell>
          <cell r="F2146">
            <v>9386.5499999999993</v>
          </cell>
        </row>
        <row r="2147">
          <cell r="D2147">
            <v>3503320</v>
          </cell>
          <cell r="F2147">
            <v>7044.03</v>
          </cell>
        </row>
        <row r="2148">
          <cell r="D2148">
            <v>3503328</v>
          </cell>
          <cell r="F2148">
            <v>6407.5</v>
          </cell>
        </row>
        <row r="2149">
          <cell r="D2149">
            <v>3503331</v>
          </cell>
          <cell r="F2149">
            <v>7075.62</v>
          </cell>
        </row>
        <row r="2150">
          <cell r="D2150">
            <v>3503337</v>
          </cell>
          <cell r="F2150">
            <v>6774.3</v>
          </cell>
        </row>
        <row r="2151">
          <cell r="D2151">
            <v>3503341</v>
          </cell>
          <cell r="F2151">
            <v>8499.6</v>
          </cell>
        </row>
        <row r="2152">
          <cell r="D2152">
            <v>3503344</v>
          </cell>
          <cell r="F2152">
            <v>8323.43</v>
          </cell>
        </row>
        <row r="2153">
          <cell r="D2153">
            <v>3503345</v>
          </cell>
          <cell r="F2153">
            <v>7211.7</v>
          </cell>
        </row>
        <row r="2154">
          <cell r="D2154">
            <v>3503348</v>
          </cell>
          <cell r="F2154">
            <v>6810.75</v>
          </cell>
        </row>
        <row r="2155">
          <cell r="D2155">
            <v>3503349</v>
          </cell>
          <cell r="F2155">
            <v>6920.1</v>
          </cell>
        </row>
        <row r="2156">
          <cell r="D2156">
            <v>3503351</v>
          </cell>
          <cell r="F2156">
            <v>7347.78</v>
          </cell>
        </row>
        <row r="2157">
          <cell r="D2157">
            <v>3503352</v>
          </cell>
          <cell r="F2157">
            <v>9483.75</v>
          </cell>
        </row>
        <row r="2158">
          <cell r="D2158">
            <v>3503354</v>
          </cell>
          <cell r="F2158">
            <v>6628.5</v>
          </cell>
        </row>
        <row r="2159">
          <cell r="D2159">
            <v>3503356</v>
          </cell>
          <cell r="F2159">
            <v>6835.05</v>
          </cell>
        </row>
        <row r="2160">
          <cell r="D2160">
            <v>3503359</v>
          </cell>
          <cell r="F2160">
            <v>9447.2999999999993</v>
          </cell>
        </row>
        <row r="2161">
          <cell r="D2161">
            <v>3503362</v>
          </cell>
          <cell r="F2161">
            <v>7079.27</v>
          </cell>
        </row>
        <row r="2162">
          <cell r="D2162">
            <v>3503363</v>
          </cell>
          <cell r="F2162">
            <v>6774.3</v>
          </cell>
        </row>
        <row r="2163">
          <cell r="D2163">
            <v>3503365</v>
          </cell>
          <cell r="F2163">
            <v>6859.35</v>
          </cell>
        </row>
        <row r="2164">
          <cell r="D2164">
            <v>3503366</v>
          </cell>
          <cell r="F2164">
            <v>6543.45</v>
          </cell>
        </row>
        <row r="2165">
          <cell r="D2165">
            <v>3503367</v>
          </cell>
          <cell r="F2165">
            <v>6920.1</v>
          </cell>
        </row>
        <row r="2166">
          <cell r="D2166">
            <v>3504031</v>
          </cell>
          <cell r="F2166">
            <v>26829.06</v>
          </cell>
        </row>
        <row r="2167">
          <cell r="D2167">
            <v>3504034</v>
          </cell>
          <cell r="F2167">
            <v>32991.25</v>
          </cell>
        </row>
        <row r="2168">
          <cell r="D2168">
            <v>3504609</v>
          </cell>
          <cell r="F2168">
            <v>23356.01</v>
          </cell>
        </row>
        <row r="2169">
          <cell r="D2169">
            <v>3504612</v>
          </cell>
          <cell r="F2169">
            <v>34218.11</v>
          </cell>
        </row>
        <row r="2170">
          <cell r="D2170">
            <v>3507002</v>
          </cell>
          <cell r="F2170">
            <v>7999.38</v>
          </cell>
        </row>
        <row r="2171">
          <cell r="D2171">
            <v>3507003</v>
          </cell>
          <cell r="F2171">
            <v>20959.38</v>
          </cell>
        </row>
        <row r="2172">
          <cell r="D2172">
            <v>3507008</v>
          </cell>
          <cell r="F2172">
            <v>12403.75</v>
          </cell>
        </row>
        <row r="2173">
          <cell r="D2173">
            <v>3511003</v>
          </cell>
          <cell r="F2173">
            <v>4580.5</v>
          </cell>
        </row>
        <row r="2174">
          <cell r="D2174">
            <v>3512006</v>
          </cell>
          <cell r="F2174">
            <v>6716.88</v>
          </cell>
        </row>
        <row r="2175">
          <cell r="D2175">
            <v>3512013</v>
          </cell>
          <cell r="F2175">
            <v>7393.9</v>
          </cell>
        </row>
        <row r="2176">
          <cell r="D2176">
            <v>3512019</v>
          </cell>
          <cell r="F2176">
            <v>6126.25</v>
          </cell>
        </row>
        <row r="2177">
          <cell r="D2177">
            <v>3512020</v>
          </cell>
          <cell r="F2177">
            <v>6666.25</v>
          </cell>
        </row>
        <row r="2178">
          <cell r="D2178">
            <v>3512029</v>
          </cell>
          <cell r="F2178">
            <v>6076.75</v>
          </cell>
        </row>
        <row r="2179">
          <cell r="D2179">
            <v>3512032</v>
          </cell>
          <cell r="F2179">
            <v>6666.25</v>
          </cell>
        </row>
        <row r="2180">
          <cell r="D2180">
            <v>3512039</v>
          </cell>
          <cell r="F2180">
            <v>7181.5</v>
          </cell>
        </row>
        <row r="2181">
          <cell r="D2181">
            <v>3512042</v>
          </cell>
          <cell r="F2181">
            <v>6970</v>
          </cell>
        </row>
        <row r="2182">
          <cell r="D2182">
            <v>3512045</v>
          </cell>
          <cell r="F2182">
            <v>7276</v>
          </cell>
        </row>
        <row r="2183">
          <cell r="D2183">
            <v>3512046</v>
          </cell>
          <cell r="F2183">
            <v>6328.75</v>
          </cell>
        </row>
        <row r="2184">
          <cell r="D2184">
            <v>3513006</v>
          </cell>
          <cell r="F2184">
            <v>6724.75</v>
          </cell>
        </row>
        <row r="2185">
          <cell r="D2185">
            <v>3513015</v>
          </cell>
          <cell r="F2185">
            <v>6643.75</v>
          </cell>
        </row>
        <row r="2186">
          <cell r="D2186">
            <v>3513016</v>
          </cell>
          <cell r="F2186">
            <v>6805.75</v>
          </cell>
        </row>
        <row r="2187">
          <cell r="D2187">
            <v>3513017</v>
          </cell>
          <cell r="F2187">
            <v>6630.25</v>
          </cell>
        </row>
        <row r="2188">
          <cell r="D2188">
            <v>3513018</v>
          </cell>
          <cell r="F2188">
            <v>6463.75</v>
          </cell>
        </row>
        <row r="2189">
          <cell r="D2189">
            <v>3513320</v>
          </cell>
          <cell r="F2189">
            <v>7240.86</v>
          </cell>
        </row>
        <row r="2190">
          <cell r="D2190">
            <v>3513324</v>
          </cell>
          <cell r="F2190">
            <v>7201.98</v>
          </cell>
        </row>
        <row r="2191">
          <cell r="D2191">
            <v>3513328</v>
          </cell>
          <cell r="F2191">
            <v>6725.7</v>
          </cell>
        </row>
        <row r="2192">
          <cell r="D2192">
            <v>3513330</v>
          </cell>
          <cell r="F2192">
            <v>5639.49</v>
          </cell>
        </row>
        <row r="2193">
          <cell r="D2193">
            <v>3513332</v>
          </cell>
          <cell r="F2193">
            <v>5498.55</v>
          </cell>
        </row>
        <row r="2194">
          <cell r="D2194">
            <v>3513334</v>
          </cell>
          <cell r="F2194">
            <v>7138.31</v>
          </cell>
        </row>
        <row r="2195">
          <cell r="D2195">
            <v>3513336</v>
          </cell>
          <cell r="F2195">
            <v>7624.8</v>
          </cell>
        </row>
        <row r="2196">
          <cell r="D2196">
            <v>3513337</v>
          </cell>
          <cell r="F2196">
            <v>8069.49</v>
          </cell>
        </row>
        <row r="2197">
          <cell r="D2197">
            <v>3513346</v>
          </cell>
          <cell r="F2197">
            <v>7131.51</v>
          </cell>
        </row>
        <row r="2198">
          <cell r="D2198">
            <v>3513348</v>
          </cell>
          <cell r="F2198">
            <v>6652.8</v>
          </cell>
        </row>
        <row r="2199">
          <cell r="D2199">
            <v>3513349</v>
          </cell>
          <cell r="F2199">
            <v>5668.65</v>
          </cell>
        </row>
        <row r="2200">
          <cell r="D2200">
            <v>3514004</v>
          </cell>
          <cell r="F2200">
            <v>21550</v>
          </cell>
        </row>
        <row r="2201">
          <cell r="D2201">
            <v>3514007</v>
          </cell>
          <cell r="F2201">
            <v>20073.439999999999</v>
          </cell>
        </row>
        <row r="2202">
          <cell r="D2202">
            <v>3514022</v>
          </cell>
          <cell r="F2202">
            <v>21372.81</v>
          </cell>
        </row>
        <row r="2203">
          <cell r="D2203">
            <v>3517009</v>
          </cell>
          <cell r="F2203">
            <v>5088.4399999999996</v>
          </cell>
        </row>
        <row r="2204">
          <cell r="D2204">
            <v>3517010</v>
          </cell>
          <cell r="F2204">
            <v>12606.25</v>
          </cell>
        </row>
        <row r="2205">
          <cell r="D2205">
            <v>3521007</v>
          </cell>
          <cell r="F2205">
            <v>4438.75</v>
          </cell>
        </row>
        <row r="2206">
          <cell r="D2206">
            <v>3521008</v>
          </cell>
          <cell r="F2206">
            <v>4220.5</v>
          </cell>
        </row>
        <row r="2207">
          <cell r="D2207">
            <v>3522001</v>
          </cell>
          <cell r="F2207">
            <v>6477.25</v>
          </cell>
        </row>
        <row r="2208">
          <cell r="D2208">
            <v>3522006</v>
          </cell>
          <cell r="F2208">
            <v>9226.75</v>
          </cell>
        </row>
        <row r="2209">
          <cell r="D2209">
            <v>3522039</v>
          </cell>
          <cell r="F2209">
            <v>9002.8799999999992</v>
          </cell>
        </row>
        <row r="2210">
          <cell r="D2210">
            <v>3522048</v>
          </cell>
          <cell r="F2210">
            <v>9168.25</v>
          </cell>
        </row>
        <row r="2211">
          <cell r="D2211">
            <v>3522057</v>
          </cell>
          <cell r="F2211">
            <v>11633.8</v>
          </cell>
        </row>
        <row r="2212">
          <cell r="D2212">
            <v>3522058</v>
          </cell>
          <cell r="F2212">
            <v>11659</v>
          </cell>
        </row>
        <row r="2213">
          <cell r="D2213">
            <v>3522060</v>
          </cell>
          <cell r="F2213">
            <v>9058</v>
          </cell>
        </row>
        <row r="2214">
          <cell r="D2214">
            <v>3522068</v>
          </cell>
          <cell r="F2214">
            <v>10986.25</v>
          </cell>
        </row>
        <row r="2215">
          <cell r="D2215">
            <v>3522076</v>
          </cell>
          <cell r="F2215">
            <v>6580.75</v>
          </cell>
        </row>
        <row r="2216">
          <cell r="D2216">
            <v>3522129</v>
          </cell>
          <cell r="F2216">
            <v>11038</v>
          </cell>
        </row>
        <row r="2217">
          <cell r="D2217">
            <v>3522161</v>
          </cell>
          <cell r="F2217">
            <v>8758.75</v>
          </cell>
        </row>
        <row r="2218">
          <cell r="D2218">
            <v>3522164</v>
          </cell>
          <cell r="F2218">
            <v>8799.25</v>
          </cell>
        </row>
        <row r="2219">
          <cell r="D2219">
            <v>3522165</v>
          </cell>
          <cell r="F2219">
            <v>9040</v>
          </cell>
        </row>
        <row r="2220">
          <cell r="D2220">
            <v>3522184</v>
          </cell>
          <cell r="F2220">
            <v>9944.5</v>
          </cell>
        </row>
        <row r="2221">
          <cell r="D2221">
            <v>3522186</v>
          </cell>
          <cell r="F2221">
            <v>6587.5</v>
          </cell>
        </row>
        <row r="2222">
          <cell r="D2222">
            <v>3522216</v>
          </cell>
          <cell r="F2222">
            <v>8326.75</v>
          </cell>
        </row>
        <row r="2223">
          <cell r="D2223">
            <v>3522232</v>
          </cell>
          <cell r="F2223">
            <v>8979.25</v>
          </cell>
        </row>
        <row r="2224">
          <cell r="D2224">
            <v>3522234</v>
          </cell>
          <cell r="F2224">
            <v>9046.75</v>
          </cell>
        </row>
        <row r="2225">
          <cell r="D2225">
            <v>3522249</v>
          </cell>
          <cell r="F2225">
            <v>9143.5</v>
          </cell>
        </row>
        <row r="2226">
          <cell r="D2226">
            <v>3522278</v>
          </cell>
          <cell r="F2226">
            <v>9202</v>
          </cell>
        </row>
        <row r="2227">
          <cell r="D2227">
            <v>3522288</v>
          </cell>
          <cell r="F2227">
            <v>6256.75</v>
          </cell>
        </row>
        <row r="2228">
          <cell r="D2228">
            <v>3522296</v>
          </cell>
          <cell r="F2228">
            <v>8659.75</v>
          </cell>
        </row>
        <row r="2229">
          <cell r="D2229">
            <v>3522298</v>
          </cell>
          <cell r="F2229">
            <v>7701.25</v>
          </cell>
        </row>
        <row r="2230">
          <cell r="D2230">
            <v>3522301</v>
          </cell>
          <cell r="F2230">
            <v>8632.75</v>
          </cell>
        </row>
        <row r="2231">
          <cell r="D2231">
            <v>3522302</v>
          </cell>
          <cell r="F2231">
            <v>8971.3799999999992</v>
          </cell>
        </row>
        <row r="2232">
          <cell r="D2232">
            <v>3522303</v>
          </cell>
          <cell r="F2232">
            <v>7769.88</v>
          </cell>
        </row>
        <row r="2233">
          <cell r="D2233">
            <v>3522305</v>
          </cell>
          <cell r="F2233">
            <v>8758.75</v>
          </cell>
        </row>
        <row r="2234">
          <cell r="D2234">
            <v>3522321</v>
          </cell>
          <cell r="F2234">
            <v>6529</v>
          </cell>
        </row>
        <row r="2235">
          <cell r="D2235">
            <v>3522326</v>
          </cell>
          <cell r="F2235">
            <v>9976</v>
          </cell>
        </row>
        <row r="2236">
          <cell r="D2236">
            <v>3522327</v>
          </cell>
          <cell r="F2236">
            <v>8527</v>
          </cell>
        </row>
        <row r="2237">
          <cell r="D2237">
            <v>3523003</v>
          </cell>
          <cell r="F2237">
            <v>6533.5</v>
          </cell>
        </row>
        <row r="2238">
          <cell r="D2238">
            <v>3523005</v>
          </cell>
          <cell r="F2238">
            <v>9059.1299999999992</v>
          </cell>
        </row>
        <row r="2239">
          <cell r="D2239">
            <v>3523011</v>
          </cell>
          <cell r="F2239">
            <v>6202.75</v>
          </cell>
        </row>
        <row r="2240">
          <cell r="D2240">
            <v>3523015</v>
          </cell>
          <cell r="F2240">
            <v>9112</v>
          </cell>
        </row>
        <row r="2241">
          <cell r="D2241">
            <v>3523022</v>
          </cell>
          <cell r="F2241">
            <v>11263</v>
          </cell>
        </row>
        <row r="2242">
          <cell r="D2242">
            <v>3523028</v>
          </cell>
          <cell r="F2242">
            <v>9008.5</v>
          </cell>
        </row>
        <row r="2243">
          <cell r="D2243">
            <v>3523034</v>
          </cell>
          <cell r="F2243">
            <v>6439</v>
          </cell>
        </row>
        <row r="2244">
          <cell r="D2244">
            <v>3523039</v>
          </cell>
          <cell r="F2244">
            <v>7858.75</v>
          </cell>
        </row>
        <row r="2245">
          <cell r="D2245">
            <v>3523041</v>
          </cell>
          <cell r="F2245">
            <v>8819.5</v>
          </cell>
        </row>
        <row r="2246">
          <cell r="D2246">
            <v>3523042</v>
          </cell>
          <cell r="F2246">
            <v>6628</v>
          </cell>
        </row>
        <row r="2247">
          <cell r="D2247">
            <v>3523043</v>
          </cell>
          <cell r="F2247">
            <v>9298.75</v>
          </cell>
        </row>
        <row r="2248">
          <cell r="D2248">
            <v>3523044</v>
          </cell>
          <cell r="F2248">
            <v>8900.5</v>
          </cell>
        </row>
        <row r="2249">
          <cell r="D2249">
            <v>3523045</v>
          </cell>
          <cell r="F2249">
            <v>9168.25</v>
          </cell>
        </row>
        <row r="2250">
          <cell r="D2250">
            <v>3523301</v>
          </cell>
          <cell r="F2250">
            <v>7012.44</v>
          </cell>
        </row>
        <row r="2251">
          <cell r="D2251">
            <v>3523310</v>
          </cell>
          <cell r="F2251">
            <v>8553.06</v>
          </cell>
        </row>
        <row r="2252">
          <cell r="D2252">
            <v>3523316</v>
          </cell>
          <cell r="F2252">
            <v>6878.79</v>
          </cell>
        </row>
        <row r="2253">
          <cell r="D2253">
            <v>3523325</v>
          </cell>
          <cell r="F2253">
            <v>6822.9</v>
          </cell>
        </row>
        <row r="2254">
          <cell r="D2254">
            <v>3523402</v>
          </cell>
          <cell r="F2254">
            <v>9311.2199999999993</v>
          </cell>
        </row>
        <row r="2255">
          <cell r="D2255">
            <v>3523408</v>
          </cell>
          <cell r="F2255">
            <v>6939.54</v>
          </cell>
        </row>
        <row r="2256">
          <cell r="D2256">
            <v>3523418</v>
          </cell>
          <cell r="F2256">
            <v>6562.89</v>
          </cell>
        </row>
        <row r="2257">
          <cell r="D2257">
            <v>3523422</v>
          </cell>
          <cell r="F2257">
            <v>9266.27</v>
          </cell>
        </row>
        <row r="2258">
          <cell r="D2258">
            <v>3523429</v>
          </cell>
          <cell r="F2258">
            <v>6975.99</v>
          </cell>
        </row>
        <row r="2259">
          <cell r="D2259">
            <v>3523432</v>
          </cell>
          <cell r="F2259">
            <v>9427.86</v>
          </cell>
        </row>
        <row r="2260">
          <cell r="D2260">
            <v>3523439</v>
          </cell>
          <cell r="F2260">
            <v>7615.75</v>
          </cell>
        </row>
        <row r="2261">
          <cell r="D2261">
            <v>3523440</v>
          </cell>
          <cell r="F2261">
            <v>6650.5</v>
          </cell>
        </row>
        <row r="2262">
          <cell r="D2262">
            <v>3523446</v>
          </cell>
          <cell r="F2262">
            <v>6995.43</v>
          </cell>
        </row>
        <row r="2263">
          <cell r="D2263">
            <v>3523452</v>
          </cell>
          <cell r="F2263">
            <v>7080.48</v>
          </cell>
        </row>
        <row r="2264">
          <cell r="D2264">
            <v>3523455</v>
          </cell>
          <cell r="F2264">
            <v>7818.25</v>
          </cell>
        </row>
        <row r="2265">
          <cell r="D2265">
            <v>3523457</v>
          </cell>
          <cell r="F2265">
            <v>8618.67</v>
          </cell>
        </row>
        <row r="2266">
          <cell r="D2266">
            <v>3523460</v>
          </cell>
          <cell r="F2266">
            <v>6142</v>
          </cell>
        </row>
        <row r="2267">
          <cell r="D2267">
            <v>3523464</v>
          </cell>
          <cell r="F2267">
            <v>7274.88</v>
          </cell>
        </row>
        <row r="2268">
          <cell r="D2268">
            <v>3523465</v>
          </cell>
          <cell r="F2268">
            <v>7284.6</v>
          </cell>
        </row>
        <row r="2269">
          <cell r="D2269">
            <v>3523469</v>
          </cell>
          <cell r="F2269">
            <v>6939.54</v>
          </cell>
        </row>
        <row r="2270">
          <cell r="D2270">
            <v>3523472</v>
          </cell>
          <cell r="F2270">
            <v>7238.43</v>
          </cell>
        </row>
        <row r="2271">
          <cell r="D2271">
            <v>3523473</v>
          </cell>
          <cell r="F2271">
            <v>6613.92</v>
          </cell>
        </row>
        <row r="2272">
          <cell r="D2272">
            <v>3523475</v>
          </cell>
          <cell r="F2272">
            <v>6735.42</v>
          </cell>
        </row>
        <row r="2273">
          <cell r="D2273">
            <v>3523482</v>
          </cell>
          <cell r="F2273">
            <v>9872.5499999999993</v>
          </cell>
        </row>
        <row r="2274">
          <cell r="D2274">
            <v>3523484</v>
          </cell>
          <cell r="F2274">
            <v>7031.88</v>
          </cell>
        </row>
        <row r="2275">
          <cell r="D2275">
            <v>3523489</v>
          </cell>
          <cell r="F2275">
            <v>9138.69</v>
          </cell>
        </row>
        <row r="2276">
          <cell r="D2276">
            <v>3523490</v>
          </cell>
          <cell r="F2276">
            <v>6883.65</v>
          </cell>
        </row>
        <row r="2277">
          <cell r="D2277">
            <v>3523491</v>
          </cell>
          <cell r="F2277">
            <v>6264</v>
          </cell>
        </row>
        <row r="2278">
          <cell r="D2278">
            <v>3523494</v>
          </cell>
          <cell r="F2278">
            <v>7073.19</v>
          </cell>
        </row>
        <row r="2279">
          <cell r="D2279">
            <v>3523500</v>
          </cell>
          <cell r="F2279">
            <v>7369.65</v>
          </cell>
        </row>
        <row r="2280">
          <cell r="D2280">
            <v>3523501</v>
          </cell>
          <cell r="F2280">
            <v>9792.36</v>
          </cell>
        </row>
        <row r="2281">
          <cell r="D2281">
            <v>3524753</v>
          </cell>
          <cell r="F2281">
            <v>18253.009999999998</v>
          </cell>
        </row>
        <row r="2282">
          <cell r="D2282">
            <v>3524761</v>
          </cell>
          <cell r="F2282">
            <v>22554.11</v>
          </cell>
        </row>
        <row r="2283">
          <cell r="D2283">
            <v>3524768</v>
          </cell>
          <cell r="F2283">
            <v>20676.939999999999</v>
          </cell>
        </row>
        <row r="2284">
          <cell r="D2284">
            <v>3527007</v>
          </cell>
          <cell r="F2284">
            <v>14023.75</v>
          </cell>
        </row>
        <row r="2285">
          <cell r="D2285">
            <v>3527003</v>
          </cell>
          <cell r="F2285">
            <v>13517.5</v>
          </cell>
        </row>
        <row r="2286">
          <cell r="D2286">
            <v>3527029</v>
          </cell>
          <cell r="F2286">
            <v>13112.5</v>
          </cell>
        </row>
        <row r="2287">
          <cell r="D2287">
            <v>3527041</v>
          </cell>
          <cell r="F2287">
            <v>12555.63</v>
          </cell>
        </row>
        <row r="2288">
          <cell r="D2288">
            <v>3527047</v>
          </cell>
          <cell r="F2288">
            <v>7695.63</v>
          </cell>
        </row>
        <row r="2289">
          <cell r="D2289">
            <v>3532002</v>
          </cell>
          <cell r="F2289">
            <v>6376</v>
          </cell>
        </row>
        <row r="2290">
          <cell r="D2290">
            <v>3532033</v>
          </cell>
          <cell r="F2290">
            <v>7505.5</v>
          </cell>
        </row>
        <row r="2291">
          <cell r="D2291">
            <v>3532047</v>
          </cell>
          <cell r="F2291">
            <v>7525.75</v>
          </cell>
        </row>
        <row r="2292">
          <cell r="D2292">
            <v>3532052</v>
          </cell>
          <cell r="F2292">
            <v>11258.5</v>
          </cell>
        </row>
        <row r="2293">
          <cell r="D2293">
            <v>3532054</v>
          </cell>
          <cell r="F2293">
            <v>6263.5</v>
          </cell>
        </row>
        <row r="2294">
          <cell r="D2294">
            <v>3532062</v>
          </cell>
          <cell r="F2294">
            <v>9060.25</v>
          </cell>
        </row>
        <row r="2295">
          <cell r="D2295">
            <v>3532064</v>
          </cell>
          <cell r="F2295">
            <v>6385</v>
          </cell>
        </row>
        <row r="2296">
          <cell r="D2296">
            <v>3532065</v>
          </cell>
          <cell r="F2296">
            <v>5946.25</v>
          </cell>
        </row>
        <row r="2297">
          <cell r="D2297">
            <v>3532071</v>
          </cell>
          <cell r="F2297">
            <v>6589.75</v>
          </cell>
        </row>
        <row r="2298">
          <cell r="D2298">
            <v>3532075</v>
          </cell>
          <cell r="F2298">
            <v>5856.25</v>
          </cell>
        </row>
        <row r="2299">
          <cell r="D2299">
            <v>3532076</v>
          </cell>
          <cell r="F2299">
            <v>5102.5</v>
          </cell>
        </row>
        <row r="2300">
          <cell r="D2300">
            <v>3532077</v>
          </cell>
          <cell r="F2300">
            <v>7294.9</v>
          </cell>
        </row>
        <row r="2301">
          <cell r="D2301">
            <v>3532078</v>
          </cell>
          <cell r="F2301">
            <v>5755</v>
          </cell>
        </row>
        <row r="2302">
          <cell r="D2302">
            <v>3532079</v>
          </cell>
          <cell r="F2302">
            <v>6137.5</v>
          </cell>
        </row>
        <row r="2303">
          <cell r="D2303">
            <v>3532080</v>
          </cell>
          <cell r="F2303">
            <v>7521.25</v>
          </cell>
        </row>
        <row r="2304">
          <cell r="D2304">
            <v>3532085</v>
          </cell>
          <cell r="F2304">
            <v>6351.25</v>
          </cell>
        </row>
        <row r="2305">
          <cell r="D2305">
            <v>3532098</v>
          </cell>
          <cell r="F2305">
            <v>6684.25</v>
          </cell>
        </row>
        <row r="2306">
          <cell r="D2306">
            <v>3532099</v>
          </cell>
          <cell r="F2306">
            <v>9107.5</v>
          </cell>
        </row>
        <row r="2307">
          <cell r="D2307">
            <v>3532109</v>
          </cell>
          <cell r="F2307">
            <v>8943.25</v>
          </cell>
        </row>
        <row r="2308">
          <cell r="D2308">
            <v>3533005</v>
          </cell>
          <cell r="F2308">
            <v>5473.75</v>
          </cell>
        </row>
        <row r="2309">
          <cell r="D2309">
            <v>3533009</v>
          </cell>
          <cell r="F2309">
            <v>6569.73</v>
          </cell>
        </row>
        <row r="2310">
          <cell r="D2310">
            <v>3533010</v>
          </cell>
          <cell r="F2310">
            <v>6205</v>
          </cell>
        </row>
        <row r="2311">
          <cell r="D2311">
            <v>3533011</v>
          </cell>
          <cell r="F2311">
            <v>5012.5</v>
          </cell>
        </row>
        <row r="2312">
          <cell r="D2312">
            <v>3533303</v>
          </cell>
          <cell r="F2312">
            <v>7024.59</v>
          </cell>
        </row>
        <row r="2313">
          <cell r="D2313">
            <v>3533326</v>
          </cell>
          <cell r="F2313">
            <v>5595.75</v>
          </cell>
        </row>
        <row r="2314">
          <cell r="D2314">
            <v>3533328</v>
          </cell>
          <cell r="F2314">
            <v>7109.64</v>
          </cell>
        </row>
        <row r="2315">
          <cell r="D2315">
            <v>3533329</v>
          </cell>
          <cell r="F2315">
            <v>8837.3700000000008</v>
          </cell>
        </row>
        <row r="2316">
          <cell r="D2316">
            <v>3533330</v>
          </cell>
          <cell r="F2316">
            <v>7082.91</v>
          </cell>
        </row>
        <row r="2317">
          <cell r="D2317">
            <v>3533333</v>
          </cell>
          <cell r="F2317">
            <v>8215.2900000000009</v>
          </cell>
        </row>
        <row r="2318">
          <cell r="D2318">
            <v>3533341</v>
          </cell>
          <cell r="F2318">
            <v>7588.35</v>
          </cell>
        </row>
        <row r="2319">
          <cell r="D2319">
            <v>3533342</v>
          </cell>
          <cell r="F2319">
            <v>6689.25</v>
          </cell>
        </row>
        <row r="2320">
          <cell r="D2320">
            <v>3533344</v>
          </cell>
          <cell r="F2320">
            <v>8455</v>
          </cell>
        </row>
        <row r="2321">
          <cell r="D2321">
            <v>3533345</v>
          </cell>
          <cell r="F2321">
            <v>6531.3</v>
          </cell>
        </row>
        <row r="2322">
          <cell r="D2322">
            <v>3533346</v>
          </cell>
          <cell r="F2322">
            <v>6847.2</v>
          </cell>
        </row>
        <row r="2323">
          <cell r="D2323">
            <v>3533351</v>
          </cell>
          <cell r="F2323">
            <v>6810.75</v>
          </cell>
        </row>
        <row r="2324">
          <cell r="D2324">
            <v>3533353</v>
          </cell>
          <cell r="F2324">
            <v>7739.01</v>
          </cell>
        </row>
        <row r="2325">
          <cell r="D2325">
            <v>3533358</v>
          </cell>
          <cell r="F2325">
            <v>8560.35</v>
          </cell>
        </row>
        <row r="2326">
          <cell r="D2326">
            <v>3533359</v>
          </cell>
          <cell r="F2326">
            <v>7065.9</v>
          </cell>
        </row>
        <row r="2327">
          <cell r="D2327">
            <v>3533363</v>
          </cell>
          <cell r="F2327">
            <v>9013.5499999999993</v>
          </cell>
        </row>
        <row r="2328">
          <cell r="D2328">
            <v>3533364</v>
          </cell>
          <cell r="F2328">
            <v>8341.65</v>
          </cell>
        </row>
        <row r="2329">
          <cell r="D2329">
            <v>3533366</v>
          </cell>
          <cell r="F2329">
            <v>6494.85</v>
          </cell>
        </row>
        <row r="2330">
          <cell r="D2330">
            <v>3533401</v>
          </cell>
          <cell r="F2330">
            <v>7041.6</v>
          </cell>
        </row>
        <row r="2331">
          <cell r="D2331">
            <v>3534026</v>
          </cell>
          <cell r="F2331">
            <v>27928.75</v>
          </cell>
        </row>
        <row r="2332">
          <cell r="D2332">
            <v>3534028</v>
          </cell>
          <cell r="F2332">
            <v>28865.31</v>
          </cell>
        </row>
        <row r="2333">
          <cell r="D2333">
            <v>3541001</v>
          </cell>
          <cell r="F2333">
            <v>4567</v>
          </cell>
        </row>
        <row r="2334">
          <cell r="D2334">
            <v>3541005</v>
          </cell>
          <cell r="F2334">
            <v>4662.18</v>
          </cell>
        </row>
        <row r="2335">
          <cell r="D2335">
            <v>3542000</v>
          </cell>
          <cell r="F2335">
            <v>6389.5</v>
          </cell>
        </row>
        <row r="2336">
          <cell r="D2336">
            <v>3542002</v>
          </cell>
          <cell r="F2336">
            <v>7897.45</v>
          </cell>
        </row>
        <row r="2337">
          <cell r="D2337">
            <v>3542003</v>
          </cell>
          <cell r="F2337">
            <v>8766.85</v>
          </cell>
        </row>
        <row r="2338">
          <cell r="D2338">
            <v>3542006</v>
          </cell>
          <cell r="F2338">
            <v>9188.5</v>
          </cell>
        </row>
        <row r="2339">
          <cell r="D2339">
            <v>3542009</v>
          </cell>
          <cell r="F2339">
            <v>11251.75</v>
          </cell>
        </row>
        <row r="2340">
          <cell r="D2340">
            <v>3542015</v>
          </cell>
          <cell r="F2340">
            <v>7816</v>
          </cell>
        </row>
        <row r="2341">
          <cell r="D2341">
            <v>3542018</v>
          </cell>
          <cell r="F2341">
            <v>8280.4</v>
          </cell>
        </row>
        <row r="2342">
          <cell r="D2342">
            <v>3542017</v>
          </cell>
          <cell r="F2342">
            <v>8821.75</v>
          </cell>
        </row>
        <row r="2343">
          <cell r="D2343">
            <v>3542024</v>
          </cell>
          <cell r="F2343">
            <v>10221.25</v>
          </cell>
        </row>
        <row r="2344">
          <cell r="D2344">
            <v>3542025</v>
          </cell>
          <cell r="F2344">
            <v>9055.75</v>
          </cell>
        </row>
        <row r="2345">
          <cell r="D2345">
            <v>3542027</v>
          </cell>
          <cell r="F2345">
            <v>6715.75</v>
          </cell>
        </row>
        <row r="2346">
          <cell r="D2346">
            <v>3542028</v>
          </cell>
          <cell r="F2346">
            <v>8617</v>
          </cell>
        </row>
        <row r="2347">
          <cell r="D2347">
            <v>3542029</v>
          </cell>
          <cell r="F2347">
            <v>8932.4500000000007</v>
          </cell>
        </row>
        <row r="2348">
          <cell r="D2348">
            <v>3542032</v>
          </cell>
          <cell r="F2348">
            <v>6538</v>
          </cell>
        </row>
        <row r="2349">
          <cell r="D2349">
            <v>3542036</v>
          </cell>
          <cell r="F2349">
            <v>7690.9</v>
          </cell>
        </row>
        <row r="2350">
          <cell r="D2350">
            <v>3542039</v>
          </cell>
          <cell r="F2350">
            <v>9628.3799999999992</v>
          </cell>
        </row>
        <row r="2351">
          <cell r="D2351">
            <v>3542041</v>
          </cell>
          <cell r="F2351">
            <v>8884.75</v>
          </cell>
        </row>
        <row r="2352">
          <cell r="D2352">
            <v>3542044</v>
          </cell>
          <cell r="F2352">
            <v>7411.67</v>
          </cell>
        </row>
        <row r="2353">
          <cell r="D2353">
            <v>3542047</v>
          </cell>
          <cell r="F2353">
            <v>8817.25</v>
          </cell>
        </row>
        <row r="2354">
          <cell r="D2354">
            <v>3542048</v>
          </cell>
          <cell r="F2354">
            <v>8000.5</v>
          </cell>
        </row>
        <row r="2355">
          <cell r="D2355">
            <v>3542061</v>
          </cell>
          <cell r="F2355">
            <v>7744</v>
          </cell>
        </row>
        <row r="2356">
          <cell r="D2356">
            <v>3542063</v>
          </cell>
          <cell r="F2356">
            <v>8747.5</v>
          </cell>
        </row>
        <row r="2357">
          <cell r="D2357">
            <v>3542064</v>
          </cell>
          <cell r="F2357">
            <v>6441.25</v>
          </cell>
        </row>
        <row r="2358">
          <cell r="D2358">
            <v>3542065</v>
          </cell>
          <cell r="F2358">
            <v>7417.75</v>
          </cell>
        </row>
        <row r="2359">
          <cell r="D2359">
            <v>3543002</v>
          </cell>
          <cell r="F2359">
            <v>7870</v>
          </cell>
        </row>
        <row r="2360">
          <cell r="D2360">
            <v>3543003</v>
          </cell>
          <cell r="F2360">
            <v>9013</v>
          </cell>
        </row>
        <row r="2361">
          <cell r="D2361">
            <v>3543004</v>
          </cell>
          <cell r="F2361">
            <v>6323.13</v>
          </cell>
        </row>
        <row r="2362">
          <cell r="D2362">
            <v>3543006</v>
          </cell>
          <cell r="F2362">
            <v>8353.75</v>
          </cell>
        </row>
        <row r="2363">
          <cell r="D2363">
            <v>3543011</v>
          </cell>
          <cell r="F2363">
            <v>6486.25</v>
          </cell>
        </row>
        <row r="2364">
          <cell r="D2364">
            <v>3543013</v>
          </cell>
          <cell r="F2364">
            <v>5181.25</v>
          </cell>
        </row>
        <row r="2365">
          <cell r="D2365">
            <v>3543014</v>
          </cell>
          <cell r="F2365">
            <v>6605.73</v>
          </cell>
        </row>
        <row r="2366">
          <cell r="D2366">
            <v>3543305</v>
          </cell>
          <cell r="F2366">
            <v>7140.99</v>
          </cell>
        </row>
        <row r="2367">
          <cell r="D2367">
            <v>3543306</v>
          </cell>
          <cell r="F2367">
            <v>6750</v>
          </cell>
        </row>
        <row r="2368">
          <cell r="D2368">
            <v>3543307</v>
          </cell>
          <cell r="F2368">
            <v>6822.9</v>
          </cell>
        </row>
        <row r="2369">
          <cell r="D2369">
            <v>3543310</v>
          </cell>
          <cell r="F2369">
            <v>6928.85</v>
          </cell>
        </row>
        <row r="2370">
          <cell r="D2370">
            <v>3543311</v>
          </cell>
          <cell r="F2370">
            <v>6944.4</v>
          </cell>
        </row>
        <row r="2371">
          <cell r="D2371">
            <v>3543312</v>
          </cell>
          <cell r="F2371">
            <v>9910.2199999999993</v>
          </cell>
        </row>
        <row r="2372">
          <cell r="D2372">
            <v>3543319</v>
          </cell>
          <cell r="F2372">
            <v>8348.94</v>
          </cell>
        </row>
        <row r="2373">
          <cell r="D2373">
            <v>3543321</v>
          </cell>
          <cell r="F2373">
            <v>9510.48</v>
          </cell>
        </row>
        <row r="2374">
          <cell r="D2374">
            <v>3543322</v>
          </cell>
          <cell r="F2374">
            <v>6883.65</v>
          </cell>
        </row>
        <row r="2375">
          <cell r="D2375">
            <v>3543323</v>
          </cell>
          <cell r="F2375">
            <v>6871.5</v>
          </cell>
        </row>
        <row r="2376">
          <cell r="D2376">
            <v>3543325</v>
          </cell>
          <cell r="F2376">
            <v>5541.25</v>
          </cell>
        </row>
        <row r="2377">
          <cell r="D2377">
            <v>3543500</v>
          </cell>
          <cell r="F2377">
            <v>6737.85</v>
          </cell>
        </row>
        <row r="2378">
          <cell r="D2378">
            <v>3543501</v>
          </cell>
          <cell r="F2378">
            <v>6873.93</v>
          </cell>
        </row>
        <row r="2379">
          <cell r="D2379">
            <v>3543505</v>
          </cell>
          <cell r="F2379">
            <v>7010.01</v>
          </cell>
        </row>
        <row r="2380">
          <cell r="D2380">
            <v>3543506</v>
          </cell>
          <cell r="F2380">
            <v>6939.54</v>
          </cell>
        </row>
        <row r="2381">
          <cell r="D2381">
            <v>3543507</v>
          </cell>
          <cell r="F2381">
            <v>7121.79</v>
          </cell>
        </row>
        <row r="2382">
          <cell r="D2382">
            <v>3543508</v>
          </cell>
          <cell r="F2382">
            <v>8961.2999999999993</v>
          </cell>
        </row>
        <row r="2383">
          <cell r="D2383">
            <v>3544611</v>
          </cell>
          <cell r="F2383">
            <v>27459.68</v>
          </cell>
        </row>
        <row r="2384">
          <cell r="D2384">
            <v>3545200</v>
          </cell>
          <cell r="F2384">
            <v>7532.5</v>
          </cell>
        </row>
        <row r="2385">
          <cell r="D2385">
            <v>3545201</v>
          </cell>
          <cell r="F2385">
            <v>8869</v>
          </cell>
        </row>
        <row r="2386">
          <cell r="D2386">
            <v>3545203</v>
          </cell>
          <cell r="F2386">
            <v>6895.8</v>
          </cell>
        </row>
        <row r="2387">
          <cell r="D2387">
            <v>3545204</v>
          </cell>
          <cell r="F2387">
            <v>6340</v>
          </cell>
        </row>
        <row r="2388">
          <cell r="D2388">
            <v>3547006</v>
          </cell>
          <cell r="F2388">
            <v>8404.3799999999992</v>
          </cell>
        </row>
        <row r="2389">
          <cell r="D2389">
            <v>3552007</v>
          </cell>
          <cell r="F2389">
            <v>7948.75</v>
          </cell>
        </row>
        <row r="2390">
          <cell r="D2390">
            <v>3552011</v>
          </cell>
          <cell r="F2390">
            <v>6639.25</v>
          </cell>
        </row>
        <row r="2391">
          <cell r="D2391">
            <v>3552026</v>
          </cell>
          <cell r="F2391">
            <v>6324.25</v>
          </cell>
        </row>
        <row r="2392">
          <cell r="D2392">
            <v>3552037</v>
          </cell>
          <cell r="F2392">
            <v>7114</v>
          </cell>
        </row>
        <row r="2393">
          <cell r="D2393">
            <v>3552040</v>
          </cell>
          <cell r="F2393">
            <v>8595.6299999999992</v>
          </cell>
        </row>
        <row r="2394">
          <cell r="D2394">
            <v>3552057</v>
          </cell>
          <cell r="F2394">
            <v>7762</v>
          </cell>
        </row>
        <row r="2395">
          <cell r="D2395">
            <v>3552059</v>
          </cell>
          <cell r="F2395">
            <v>8605.75</v>
          </cell>
        </row>
        <row r="2396">
          <cell r="D2396">
            <v>3552061</v>
          </cell>
          <cell r="F2396">
            <v>8999.5</v>
          </cell>
        </row>
        <row r="2397">
          <cell r="D2397">
            <v>3552062</v>
          </cell>
          <cell r="F2397">
            <v>7205.13</v>
          </cell>
        </row>
        <row r="2398">
          <cell r="D2398">
            <v>3552063</v>
          </cell>
          <cell r="F2398">
            <v>6738.25</v>
          </cell>
        </row>
        <row r="2399">
          <cell r="D2399">
            <v>3552065</v>
          </cell>
          <cell r="F2399">
            <v>7222</v>
          </cell>
        </row>
        <row r="2400">
          <cell r="D2400">
            <v>3552070</v>
          </cell>
          <cell r="F2400">
            <v>11121.25</v>
          </cell>
        </row>
        <row r="2401">
          <cell r="D2401">
            <v>3552073</v>
          </cell>
          <cell r="F2401">
            <v>8871.25</v>
          </cell>
        </row>
        <row r="2402">
          <cell r="D2402">
            <v>3552074</v>
          </cell>
          <cell r="F2402">
            <v>8756.5</v>
          </cell>
        </row>
        <row r="2403">
          <cell r="D2403">
            <v>3552075</v>
          </cell>
          <cell r="F2403">
            <v>6446.88</v>
          </cell>
        </row>
        <row r="2404">
          <cell r="D2404">
            <v>3552088</v>
          </cell>
          <cell r="F2404">
            <v>6529</v>
          </cell>
        </row>
        <row r="2405">
          <cell r="D2405">
            <v>3552091</v>
          </cell>
          <cell r="F2405">
            <v>8916.25</v>
          </cell>
        </row>
        <row r="2406">
          <cell r="D2406">
            <v>3552092</v>
          </cell>
          <cell r="F2406">
            <v>7645</v>
          </cell>
        </row>
        <row r="2407">
          <cell r="D2407">
            <v>3553006</v>
          </cell>
          <cell r="F2407">
            <v>6169</v>
          </cell>
        </row>
        <row r="2408">
          <cell r="D2408">
            <v>3553008</v>
          </cell>
          <cell r="F2408">
            <v>8421.25</v>
          </cell>
        </row>
        <row r="2409">
          <cell r="D2409">
            <v>3553017</v>
          </cell>
          <cell r="F2409">
            <v>8848.75</v>
          </cell>
        </row>
        <row r="2410">
          <cell r="D2410">
            <v>3553025</v>
          </cell>
          <cell r="F2410">
            <v>6515.5</v>
          </cell>
        </row>
        <row r="2411">
          <cell r="D2411">
            <v>3553030</v>
          </cell>
          <cell r="F2411">
            <v>9211</v>
          </cell>
        </row>
        <row r="2412">
          <cell r="D2412">
            <v>3553031</v>
          </cell>
          <cell r="F2412">
            <v>6462.63</v>
          </cell>
        </row>
        <row r="2413">
          <cell r="D2413">
            <v>3553033</v>
          </cell>
          <cell r="F2413">
            <v>7036.74</v>
          </cell>
        </row>
        <row r="2414">
          <cell r="D2414">
            <v>3553034</v>
          </cell>
          <cell r="F2414">
            <v>6326.5</v>
          </cell>
        </row>
        <row r="2415">
          <cell r="D2415">
            <v>3553037</v>
          </cell>
          <cell r="F2415">
            <v>8225.5</v>
          </cell>
        </row>
        <row r="2416">
          <cell r="D2416">
            <v>3553039</v>
          </cell>
          <cell r="F2416">
            <v>6567.25</v>
          </cell>
        </row>
        <row r="2417">
          <cell r="D2417">
            <v>3553040</v>
          </cell>
          <cell r="F2417">
            <v>6511</v>
          </cell>
        </row>
        <row r="2418">
          <cell r="D2418">
            <v>3553041</v>
          </cell>
          <cell r="F2418">
            <v>6461.5</v>
          </cell>
        </row>
        <row r="2419">
          <cell r="D2419">
            <v>3553042</v>
          </cell>
          <cell r="F2419">
            <v>7363.75</v>
          </cell>
        </row>
        <row r="2420">
          <cell r="D2420">
            <v>3553043</v>
          </cell>
          <cell r="F2420">
            <v>6322</v>
          </cell>
        </row>
        <row r="2421">
          <cell r="D2421">
            <v>3553317</v>
          </cell>
          <cell r="F2421">
            <v>7063.47</v>
          </cell>
        </row>
        <row r="2422">
          <cell r="D2422">
            <v>3553504</v>
          </cell>
          <cell r="F2422">
            <v>7017.3</v>
          </cell>
        </row>
        <row r="2423">
          <cell r="D2423">
            <v>3553506</v>
          </cell>
          <cell r="F2423">
            <v>9303.93</v>
          </cell>
        </row>
        <row r="2424">
          <cell r="D2424">
            <v>3553511</v>
          </cell>
          <cell r="F2424">
            <v>7019.73</v>
          </cell>
        </row>
        <row r="2425">
          <cell r="D2425">
            <v>3553512</v>
          </cell>
          <cell r="F2425">
            <v>9476.4599999999991</v>
          </cell>
        </row>
        <row r="2426">
          <cell r="D2426">
            <v>3553513</v>
          </cell>
          <cell r="F2426">
            <v>7138.8</v>
          </cell>
        </row>
        <row r="2427">
          <cell r="D2427">
            <v>3553515</v>
          </cell>
          <cell r="F2427">
            <v>8259.0300000000007</v>
          </cell>
        </row>
        <row r="2428">
          <cell r="D2428">
            <v>3553516</v>
          </cell>
          <cell r="F2428">
            <v>7209.27</v>
          </cell>
        </row>
        <row r="2429">
          <cell r="D2429">
            <v>3553518</v>
          </cell>
          <cell r="F2429">
            <v>7272.45</v>
          </cell>
        </row>
        <row r="2430">
          <cell r="D2430">
            <v>3553519</v>
          </cell>
          <cell r="F2430">
            <v>7114.5</v>
          </cell>
        </row>
        <row r="2431">
          <cell r="D2431">
            <v>3553520</v>
          </cell>
          <cell r="F2431">
            <v>7114.5</v>
          </cell>
        </row>
        <row r="2432">
          <cell r="D2432">
            <v>3553521</v>
          </cell>
          <cell r="F2432">
            <v>7095.06</v>
          </cell>
        </row>
        <row r="2433">
          <cell r="D2433">
            <v>3553525</v>
          </cell>
          <cell r="F2433">
            <v>6905.52</v>
          </cell>
        </row>
        <row r="2434">
          <cell r="D2434">
            <v>3553602</v>
          </cell>
          <cell r="F2434">
            <v>7039.17</v>
          </cell>
        </row>
        <row r="2435">
          <cell r="D2435">
            <v>3553609</v>
          </cell>
          <cell r="F2435">
            <v>6988.14</v>
          </cell>
        </row>
        <row r="2436">
          <cell r="D2436">
            <v>3553612</v>
          </cell>
          <cell r="F2436">
            <v>6888.51</v>
          </cell>
        </row>
        <row r="2437">
          <cell r="D2437">
            <v>3553615</v>
          </cell>
          <cell r="F2437">
            <v>6888.51</v>
          </cell>
        </row>
        <row r="2438">
          <cell r="D2438">
            <v>3553618</v>
          </cell>
          <cell r="F2438">
            <v>9420.57</v>
          </cell>
        </row>
        <row r="2439">
          <cell r="D2439">
            <v>3553622</v>
          </cell>
          <cell r="F2439">
            <v>8594.3700000000008</v>
          </cell>
        </row>
        <row r="2440">
          <cell r="D2440">
            <v>3553625</v>
          </cell>
          <cell r="F2440">
            <v>10283.219999999999</v>
          </cell>
        </row>
        <row r="2441">
          <cell r="D2441">
            <v>3554616</v>
          </cell>
          <cell r="F2441">
            <v>21348.22</v>
          </cell>
        </row>
        <row r="2442">
          <cell r="D2442">
            <v>3555400</v>
          </cell>
          <cell r="F2442">
            <v>23993.89</v>
          </cell>
        </row>
        <row r="2443">
          <cell r="D2443">
            <v>3561002</v>
          </cell>
          <cell r="F2443">
            <v>4641.25</v>
          </cell>
        </row>
        <row r="2444">
          <cell r="D2444">
            <v>3561003</v>
          </cell>
          <cell r="F2444">
            <v>4405</v>
          </cell>
        </row>
        <row r="2445">
          <cell r="D2445">
            <v>3561005</v>
          </cell>
          <cell r="F2445">
            <v>5154.25</v>
          </cell>
        </row>
        <row r="2446">
          <cell r="D2446">
            <v>3561008</v>
          </cell>
          <cell r="F2446">
            <v>4932.8500000000004</v>
          </cell>
        </row>
        <row r="2447">
          <cell r="D2447">
            <v>3561100</v>
          </cell>
          <cell r="F2447">
            <v>4961.88</v>
          </cell>
        </row>
        <row r="2448">
          <cell r="D2448">
            <v>3561101</v>
          </cell>
          <cell r="F2448">
            <v>5159.99</v>
          </cell>
        </row>
        <row r="2449">
          <cell r="D2449">
            <v>3562000</v>
          </cell>
          <cell r="F2449">
            <v>7505.5</v>
          </cell>
        </row>
        <row r="2450">
          <cell r="D2450">
            <v>3562005</v>
          </cell>
          <cell r="F2450">
            <v>7469.5</v>
          </cell>
        </row>
        <row r="2451">
          <cell r="D2451">
            <v>3562006</v>
          </cell>
          <cell r="F2451">
            <v>7960</v>
          </cell>
        </row>
        <row r="2452">
          <cell r="D2452">
            <v>3562007</v>
          </cell>
          <cell r="F2452">
            <v>6362.5</v>
          </cell>
        </row>
        <row r="2453">
          <cell r="D2453">
            <v>3562012</v>
          </cell>
          <cell r="F2453">
            <v>6218.5</v>
          </cell>
        </row>
        <row r="2454">
          <cell r="D2454">
            <v>3562015</v>
          </cell>
          <cell r="F2454">
            <v>9784.75</v>
          </cell>
        </row>
        <row r="2455">
          <cell r="D2455">
            <v>3562017</v>
          </cell>
          <cell r="F2455">
            <v>5788.75</v>
          </cell>
        </row>
        <row r="2456">
          <cell r="D2456">
            <v>3562021</v>
          </cell>
          <cell r="F2456">
            <v>6840.4</v>
          </cell>
        </row>
        <row r="2457">
          <cell r="D2457">
            <v>3562030</v>
          </cell>
          <cell r="F2457">
            <v>8592.25</v>
          </cell>
        </row>
        <row r="2458">
          <cell r="D2458">
            <v>3562032</v>
          </cell>
          <cell r="F2458">
            <v>6735.55</v>
          </cell>
        </row>
        <row r="2459">
          <cell r="D2459">
            <v>3562037</v>
          </cell>
          <cell r="F2459">
            <v>6925.45</v>
          </cell>
        </row>
        <row r="2460">
          <cell r="D2460">
            <v>3562038</v>
          </cell>
          <cell r="F2460">
            <v>7510</v>
          </cell>
        </row>
        <row r="2461">
          <cell r="D2461">
            <v>3562039</v>
          </cell>
          <cell r="F2461">
            <v>7973.5</v>
          </cell>
        </row>
        <row r="2462">
          <cell r="D2462">
            <v>3562044</v>
          </cell>
          <cell r="F2462">
            <v>5854.9</v>
          </cell>
        </row>
        <row r="2463">
          <cell r="D2463">
            <v>3562046</v>
          </cell>
          <cell r="F2463">
            <v>6913.75</v>
          </cell>
        </row>
        <row r="2464">
          <cell r="D2464">
            <v>3562048</v>
          </cell>
          <cell r="F2464">
            <v>5833.75</v>
          </cell>
        </row>
        <row r="2465">
          <cell r="D2465">
            <v>3562049</v>
          </cell>
          <cell r="F2465">
            <v>6630.7</v>
          </cell>
        </row>
        <row r="2466">
          <cell r="D2466">
            <v>3562052</v>
          </cell>
          <cell r="F2466">
            <v>5653.75</v>
          </cell>
        </row>
        <row r="2467">
          <cell r="D2467">
            <v>3562053</v>
          </cell>
          <cell r="F2467">
            <v>8083.75</v>
          </cell>
        </row>
        <row r="2468">
          <cell r="D2468">
            <v>3562058</v>
          </cell>
          <cell r="F2468">
            <v>6344.5</v>
          </cell>
        </row>
        <row r="2469">
          <cell r="D2469">
            <v>3562063</v>
          </cell>
          <cell r="F2469">
            <v>6694.15</v>
          </cell>
        </row>
        <row r="2470">
          <cell r="D2470">
            <v>3562064</v>
          </cell>
          <cell r="F2470">
            <v>7813.75</v>
          </cell>
        </row>
        <row r="2471">
          <cell r="D2471">
            <v>3562067</v>
          </cell>
          <cell r="F2471">
            <v>8578.75</v>
          </cell>
        </row>
        <row r="2472">
          <cell r="D2472">
            <v>3562079</v>
          </cell>
          <cell r="F2472">
            <v>6492.1</v>
          </cell>
        </row>
        <row r="2473">
          <cell r="D2473">
            <v>3562080</v>
          </cell>
          <cell r="F2473">
            <v>7115.8</v>
          </cell>
        </row>
        <row r="2474">
          <cell r="D2474">
            <v>3562081</v>
          </cell>
          <cell r="F2474">
            <v>11093.35</v>
          </cell>
        </row>
        <row r="2475">
          <cell r="D2475">
            <v>3562082</v>
          </cell>
          <cell r="F2475">
            <v>7127.5</v>
          </cell>
        </row>
        <row r="2476">
          <cell r="D2476">
            <v>3562083</v>
          </cell>
          <cell r="F2476">
            <v>8918.9500000000007</v>
          </cell>
        </row>
        <row r="2477">
          <cell r="D2477">
            <v>3562084</v>
          </cell>
          <cell r="F2477">
            <v>9916.6</v>
          </cell>
        </row>
        <row r="2478">
          <cell r="D2478">
            <v>3562087</v>
          </cell>
          <cell r="F2478">
            <v>6497.5</v>
          </cell>
        </row>
        <row r="2479">
          <cell r="D2479">
            <v>3562088</v>
          </cell>
          <cell r="F2479">
            <v>6340</v>
          </cell>
        </row>
        <row r="2480">
          <cell r="D2480">
            <v>3562089</v>
          </cell>
          <cell r="F2480">
            <v>6525.85</v>
          </cell>
        </row>
        <row r="2481">
          <cell r="D2481">
            <v>3562090</v>
          </cell>
          <cell r="F2481">
            <v>7645</v>
          </cell>
        </row>
        <row r="2482">
          <cell r="D2482">
            <v>3562091</v>
          </cell>
          <cell r="F2482">
            <v>8676.4</v>
          </cell>
        </row>
        <row r="2483">
          <cell r="D2483">
            <v>3562092</v>
          </cell>
          <cell r="F2483">
            <v>6222.1</v>
          </cell>
        </row>
        <row r="2484">
          <cell r="D2484">
            <v>3562103</v>
          </cell>
          <cell r="F2484">
            <v>8691.25</v>
          </cell>
        </row>
        <row r="2485">
          <cell r="D2485">
            <v>3562104</v>
          </cell>
          <cell r="F2485">
            <v>6328.75</v>
          </cell>
        </row>
        <row r="2486">
          <cell r="D2486">
            <v>3562105</v>
          </cell>
          <cell r="F2486">
            <v>7716.44</v>
          </cell>
        </row>
        <row r="2487">
          <cell r="D2487">
            <v>3562107</v>
          </cell>
          <cell r="F2487">
            <v>6756.25</v>
          </cell>
        </row>
        <row r="2488">
          <cell r="D2488">
            <v>3562108</v>
          </cell>
          <cell r="F2488">
            <v>6297.25</v>
          </cell>
        </row>
        <row r="2489">
          <cell r="D2489">
            <v>3562111</v>
          </cell>
          <cell r="F2489">
            <v>6328.75</v>
          </cell>
        </row>
        <row r="2490">
          <cell r="D2490">
            <v>3562112</v>
          </cell>
          <cell r="F2490">
            <v>9103</v>
          </cell>
        </row>
        <row r="2491">
          <cell r="D2491">
            <v>3562114</v>
          </cell>
          <cell r="F2491">
            <v>10007.5</v>
          </cell>
        </row>
        <row r="2492">
          <cell r="D2492">
            <v>3563000</v>
          </cell>
          <cell r="F2492">
            <v>6385</v>
          </cell>
        </row>
        <row r="2493">
          <cell r="D2493">
            <v>3563001</v>
          </cell>
          <cell r="F2493">
            <v>6319.3</v>
          </cell>
        </row>
        <row r="2494">
          <cell r="D2494">
            <v>3563005</v>
          </cell>
          <cell r="F2494">
            <v>6182.5</v>
          </cell>
        </row>
        <row r="2495">
          <cell r="D2495">
            <v>3563006</v>
          </cell>
          <cell r="F2495">
            <v>6137.5</v>
          </cell>
        </row>
        <row r="2496">
          <cell r="D2496">
            <v>3563008</v>
          </cell>
          <cell r="F2496">
            <v>8421.25</v>
          </cell>
        </row>
        <row r="2497">
          <cell r="D2497">
            <v>3563009</v>
          </cell>
          <cell r="F2497">
            <v>5768.5</v>
          </cell>
        </row>
        <row r="2498">
          <cell r="D2498">
            <v>3563500</v>
          </cell>
          <cell r="F2498">
            <v>7599.04</v>
          </cell>
        </row>
        <row r="2499">
          <cell r="D2499">
            <v>3563501</v>
          </cell>
          <cell r="F2499">
            <v>8681.85</v>
          </cell>
        </row>
        <row r="2500">
          <cell r="D2500">
            <v>3563505</v>
          </cell>
          <cell r="F2500">
            <v>6737.85</v>
          </cell>
        </row>
        <row r="2501">
          <cell r="D2501">
            <v>3563506</v>
          </cell>
          <cell r="F2501">
            <v>6567.75</v>
          </cell>
        </row>
        <row r="2502">
          <cell r="D2502">
            <v>3563507</v>
          </cell>
          <cell r="F2502">
            <v>6438.96</v>
          </cell>
        </row>
        <row r="2503">
          <cell r="D2503">
            <v>3563509</v>
          </cell>
          <cell r="F2503">
            <v>6912.81</v>
          </cell>
        </row>
        <row r="2504">
          <cell r="D2504">
            <v>3563510</v>
          </cell>
          <cell r="F2504">
            <v>6798.6</v>
          </cell>
        </row>
        <row r="2505">
          <cell r="D2505">
            <v>3563518</v>
          </cell>
          <cell r="F2505">
            <v>6847.2</v>
          </cell>
        </row>
        <row r="2506">
          <cell r="D2506">
            <v>3563519</v>
          </cell>
          <cell r="F2506">
            <v>6349.05</v>
          </cell>
        </row>
        <row r="2507">
          <cell r="D2507">
            <v>3563520</v>
          </cell>
          <cell r="F2507">
            <v>6820.47</v>
          </cell>
        </row>
        <row r="2508">
          <cell r="D2508">
            <v>3563521</v>
          </cell>
          <cell r="F2508">
            <v>11896.25</v>
          </cell>
        </row>
        <row r="2509">
          <cell r="D2509">
            <v>3563522</v>
          </cell>
          <cell r="F2509">
            <v>9034.2000000000007</v>
          </cell>
        </row>
        <row r="2510">
          <cell r="D2510">
            <v>3564034</v>
          </cell>
          <cell r="F2510">
            <v>26305.94</v>
          </cell>
        </row>
        <row r="2511">
          <cell r="D2511">
            <v>3564037</v>
          </cell>
          <cell r="F2511">
            <v>30218.12</v>
          </cell>
        </row>
        <row r="2512">
          <cell r="D2512">
            <v>3564038</v>
          </cell>
          <cell r="F2512">
            <v>26137.19</v>
          </cell>
        </row>
        <row r="2513">
          <cell r="D2513">
            <v>3564600</v>
          </cell>
          <cell r="F2513">
            <v>19307.02</v>
          </cell>
        </row>
        <row r="2514">
          <cell r="D2514">
            <v>3564601</v>
          </cell>
          <cell r="F2514">
            <v>18796.72</v>
          </cell>
        </row>
        <row r="2515">
          <cell r="D2515">
            <v>3567504</v>
          </cell>
          <cell r="F2515">
            <v>6855.25</v>
          </cell>
        </row>
        <row r="2516">
          <cell r="D2516">
            <v>3567508</v>
          </cell>
          <cell r="F2516">
            <v>21263.13</v>
          </cell>
        </row>
        <row r="2517">
          <cell r="D2517">
            <v>3567509</v>
          </cell>
          <cell r="F2517">
            <v>8606.8799999999992</v>
          </cell>
        </row>
        <row r="2518">
          <cell r="D2518">
            <v>3572004</v>
          </cell>
          <cell r="F2518">
            <v>5981.35</v>
          </cell>
        </row>
        <row r="2519">
          <cell r="D2519">
            <v>3572006</v>
          </cell>
          <cell r="F2519">
            <v>8410</v>
          </cell>
        </row>
        <row r="2520">
          <cell r="D2520">
            <v>3572011</v>
          </cell>
          <cell r="F2520">
            <v>6155.5</v>
          </cell>
        </row>
        <row r="2521">
          <cell r="D2521">
            <v>3572018</v>
          </cell>
          <cell r="F2521">
            <v>8811.85</v>
          </cell>
        </row>
        <row r="2522">
          <cell r="D2522">
            <v>3572019</v>
          </cell>
          <cell r="F2522">
            <v>6598.75</v>
          </cell>
        </row>
        <row r="2523">
          <cell r="D2523">
            <v>3572020</v>
          </cell>
          <cell r="F2523">
            <v>6200.5</v>
          </cell>
        </row>
        <row r="2524">
          <cell r="D2524">
            <v>3572025</v>
          </cell>
          <cell r="F2524">
            <v>6469.15</v>
          </cell>
        </row>
        <row r="2525">
          <cell r="D2525">
            <v>3572037</v>
          </cell>
          <cell r="F2525">
            <v>6506.5</v>
          </cell>
        </row>
        <row r="2526">
          <cell r="D2526">
            <v>3572039</v>
          </cell>
          <cell r="F2526">
            <v>6385</v>
          </cell>
        </row>
        <row r="2527">
          <cell r="D2527">
            <v>3572042</v>
          </cell>
          <cell r="F2527">
            <v>9143.5</v>
          </cell>
        </row>
        <row r="2528">
          <cell r="D2528">
            <v>3572045</v>
          </cell>
          <cell r="F2528">
            <v>9017.5</v>
          </cell>
        </row>
        <row r="2529">
          <cell r="D2529">
            <v>3572051</v>
          </cell>
          <cell r="F2529">
            <v>6463.3</v>
          </cell>
        </row>
        <row r="2530">
          <cell r="D2530">
            <v>3572056</v>
          </cell>
          <cell r="F2530">
            <v>6385</v>
          </cell>
        </row>
        <row r="2531">
          <cell r="D2531">
            <v>3572073</v>
          </cell>
          <cell r="F2531">
            <v>6002.5</v>
          </cell>
        </row>
        <row r="2532">
          <cell r="D2532">
            <v>3573000</v>
          </cell>
          <cell r="F2532">
            <v>6512.35</v>
          </cell>
        </row>
        <row r="2533">
          <cell r="D2533">
            <v>3573001</v>
          </cell>
          <cell r="F2533">
            <v>4911.25</v>
          </cell>
        </row>
        <row r="2534">
          <cell r="D2534">
            <v>3573003</v>
          </cell>
          <cell r="F2534">
            <v>7721.5</v>
          </cell>
        </row>
        <row r="2535">
          <cell r="D2535">
            <v>3573019</v>
          </cell>
          <cell r="F2535">
            <v>6199.38</v>
          </cell>
        </row>
        <row r="2536">
          <cell r="D2536">
            <v>3573026</v>
          </cell>
          <cell r="F2536">
            <v>6450.25</v>
          </cell>
        </row>
        <row r="2537">
          <cell r="D2537">
            <v>3573027</v>
          </cell>
          <cell r="F2537">
            <v>6407.5</v>
          </cell>
        </row>
        <row r="2538">
          <cell r="D2538">
            <v>3573303</v>
          </cell>
          <cell r="F2538">
            <v>5899.5</v>
          </cell>
        </row>
        <row r="2539">
          <cell r="D2539">
            <v>3573305</v>
          </cell>
          <cell r="F2539">
            <v>6728.13</v>
          </cell>
        </row>
        <row r="2540">
          <cell r="D2540">
            <v>3573310</v>
          </cell>
          <cell r="F2540">
            <v>6944.4</v>
          </cell>
        </row>
        <row r="2541">
          <cell r="D2541">
            <v>3573312</v>
          </cell>
          <cell r="F2541">
            <v>7095.06</v>
          </cell>
        </row>
        <row r="2542">
          <cell r="D2542">
            <v>3573313</v>
          </cell>
          <cell r="F2542">
            <v>6786.45</v>
          </cell>
        </row>
        <row r="2543">
          <cell r="D2543">
            <v>3573314</v>
          </cell>
          <cell r="F2543">
            <v>6798.6</v>
          </cell>
        </row>
        <row r="2544">
          <cell r="D2544">
            <v>3573316</v>
          </cell>
          <cell r="F2544">
            <v>7051.32</v>
          </cell>
        </row>
        <row r="2545">
          <cell r="D2545">
            <v>3573319</v>
          </cell>
          <cell r="F2545">
            <v>9539.64</v>
          </cell>
        </row>
        <row r="2546">
          <cell r="D2546">
            <v>3573322</v>
          </cell>
          <cell r="F2546">
            <v>6993</v>
          </cell>
        </row>
        <row r="2547">
          <cell r="D2547">
            <v>3573324</v>
          </cell>
          <cell r="F2547">
            <v>6521.58</v>
          </cell>
        </row>
        <row r="2548">
          <cell r="D2548">
            <v>3573325</v>
          </cell>
          <cell r="F2548">
            <v>7316.19</v>
          </cell>
        </row>
        <row r="2549">
          <cell r="D2549">
            <v>3573326</v>
          </cell>
          <cell r="F2549">
            <v>6787.75</v>
          </cell>
        </row>
        <row r="2550">
          <cell r="D2550">
            <v>3573327</v>
          </cell>
          <cell r="F2550">
            <v>6670.75</v>
          </cell>
        </row>
        <row r="2551">
          <cell r="D2551">
            <v>3574018</v>
          </cell>
          <cell r="F2551">
            <v>18850</v>
          </cell>
        </row>
        <row r="2552">
          <cell r="D2552">
            <v>3574025</v>
          </cell>
          <cell r="F2552">
            <v>23735.31</v>
          </cell>
        </row>
        <row r="2553">
          <cell r="D2553">
            <v>3574602</v>
          </cell>
          <cell r="F2553">
            <v>19483.2</v>
          </cell>
        </row>
        <row r="2554">
          <cell r="D2554">
            <v>3574603</v>
          </cell>
          <cell r="F2554">
            <v>18581.060000000001</v>
          </cell>
        </row>
        <row r="2555">
          <cell r="D2555">
            <v>3577009</v>
          </cell>
          <cell r="F2555">
            <v>12130.38</v>
          </cell>
        </row>
        <row r="2556">
          <cell r="D2556">
            <v>3582000</v>
          </cell>
          <cell r="F2556">
            <v>9010.75</v>
          </cell>
        </row>
        <row r="2557">
          <cell r="D2557">
            <v>3582002</v>
          </cell>
          <cell r="F2557">
            <v>7919.95</v>
          </cell>
        </row>
        <row r="2558">
          <cell r="D2558">
            <v>3582003</v>
          </cell>
          <cell r="F2558">
            <v>9256.9</v>
          </cell>
        </row>
        <row r="2559">
          <cell r="D2559">
            <v>3582006</v>
          </cell>
          <cell r="F2559">
            <v>11103.25</v>
          </cell>
        </row>
        <row r="2560">
          <cell r="D2560">
            <v>3582007</v>
          </cell>
          <cell r="F2560">
            <v>10585.75</v>
          </cell>
        </row>
        <row r="2561">
          <cell r="D2561">
            <v>3582008</v>
          </cell>
          <cell r="F2561">
            <v>8518</v>
          </cell>
        </row>
        <row r="2562">
          <cell r="D2562">
            <v>3582011</v>
          </cell>
          <cell r="F2562">
            <v>6612.25</v>
          </cell>
        </row>
        <row r="2563">
          <cell r="D2563">
            <v>3582012</v>
          </cell>
          <cell r="F2563">
            <v>8442.6299999999992</v>
          </cell>
        </row>
        <row r="2564">
          <cell r="D2564">
            <v>3582013</v>
          </cell>
          <cell r="F2564">
            <v>6500.2</v>
          </cell>
        </row>
        <row r="2565">
          <cell r="D2565">
            <v>3582019</v>
          </cell>
          <cell r="F2565">
            <v>11438.5</v>
          </cell>
        </row>
        <row r="2566">
          <cell r="D2566">
            <v>3582021</v>
          </cell>
          <cell r="F2566">
            <v>9226.75</v>
          </cell>
        </row>
        <row r="2567">
          <cell r="D2567">
            <v>3582022</v>
          </cell>
          <cell r="F2567">
            <v>9188.5</v>
          </cell>
        </row>
        <row r="2568">
          <cell r="D2568">
            <v>3582023</v>
          </cell>
          <cell r="F2568">
            <v>11307.78</v>
          </cell>
        </row>
        <row r="2569">
          <cell r="D2569">
            <v>3582025</v>
          </cell>
          <cell r="F2569">
            <v>10619.5</v>
          </cell>
        </row>
        <row r="2570">
          <cell r="D2570">
            <v>3582026</v>
          </cell>
          <cell r="F2570">
            <v>6880</v>
          </cell>
        </row>
        <row r="2571">
          <cell r="D2571">
            <v>3582033</v>
          </cell>
          <cell r="F2571">
            <v>7498.75</v>
          </cell>
        </row>
        <row r="2572">
          <cell r="D2572">
            <v>3582037</v>
          </cell>
          <cell r="F2572">
            <v>6279.25</v>
          </cell>
        </row>
        <row r="2573">
          <cell r="D2573">
            <v>3582039</v>
          </cell>
          <cell r="F2573">
            <v>6571.75</v>
          </cell>
        </row>
        <row r="2574">
          <cell r="D2574">
            <v>3582041</v>
          </cell>
          <cell r="F2574">
            <v>9715</v>
          </cell>
        </row>
        <row r="2575">
          <cell r="D2575">
            <v>3582042</v>
          </cell>
          <cell r="F2575">
            <v>9852.25</v>
          </cell>
        </row>
        <row r="2576">
          <cell r="D2576">
            <v>3582044</v>
          </cell>
          <cell r="F2576">
            <v>9100.75</v>
          </cell>
        </row>
        <row r="2577">
          <cell r="D2577">
            <v>3582047</v>
          </cell>
          <cell r="F2577">
            <v>7953.25</v>
          </cell>
        </row>
        <row r="2578">
          <cell r="D2578">
            <v>3582049</v>
          </cell>
          <cell r="F2578">
            <v>11283.25</v>
          </cell>
        </row>
        <row r="2579">
          <cell r="D2579">
            <v>3582050</v>
          </cell>
          <cell r="F2579">
            <v>9184</v>
          </cell>
        </row>
        <row r="2580">
          <cell r="D2580">
            <v>3582052</v>
          </cell>
          <cell r="F2580">
            <v>11632</v>
          </cell>
        </row>
        <row r="2581">
          <cell r="D2581">
            <v>3582056</v>
          </cell>
          <cell r="F2581">
            <v>6688.75</v>
          </cell>
        </row>
        <row r="2582">
          <cell r="D2582">
            <v>3582057</v>
          </cell>
          <cell r="F2582">
            <v>6344.5</v>
          </cell>
        </row>
        <row r="2583">
          <cell r="D2583">
            <v>3582058</v>
          </cell>
          <cell r="F2583">
            <v>7487.5</v>
          </cell>
        </row>
        <row r="2584">
          <cell r="D2584">
            <v>3582061</v>
          </cell>
          <cell r="F2584">
            <v>6602.13</v>
          </cell>
        </row>
        <row r="2585">
          <cell r="D2585">
            <v>3582063</v>
          </cell>
          <cell r="F2585">
            <v>5944</v>
          </cell>
        </row>
        <row r="2586">
          <cell r="D2586">
            <v>3583005</v>
          </cell>
          <cell r="F2586">
            <v>6047.5</v>
          </cell>
        </row>
        <row r="2587">
          <cell r="D2587">
            <v>3583301</v>
          </cell>
          <cell r="F2587">
            <v>11853</v>
          </cell>
        </row>
        <row r="2588">
          <cell r="D2588">
            <v>3583304</v>
          </cell>
          <cell r="F2588">
            <v>12148.25</v>
          </cell>
        </row>
        <row r="2589">
          <cell r="D2589">
            <v>3583305</v>
          </cell>
          <cell r="F2589">
            <v>7076.59</v>
          </cell>
        </row>
        <row r="2590">
          <cell r="D2590">
            <v>3583307</v>
          </cell>
          <cell r="F2590">
            <v>6995.43</v>
          </cell>
        </row>
        <row r="2591">
          <cell r="D2591">
            <v>3583308</v>
          </cell>
          <cell r="F2591">
            <v>7548.98</v>
          </cell>
        </row>
        <row r="2592">
          <cell r="D2592">
            <v>3583309</v>
          </cell>
          <cell r="F2592">
            <v>6954.12</v>
          </cell>
        </row>
        <row r="2593">
          <cell r="D2593">
            <v>3583311</v>
          </cell>
          <cell r="F2593">
            <v>6968.7</v>
          </cell>
        </row>
        <row r="2594">
          <cell r="D2594">
            <v>3583313</v>
          </cell>
          <cell r="F2594">
            <v>6701.4</v>
          </cell>
        </row>
        <row r="2595">
          <cell r="D2595">
            <v>3583314</v>
          </cell>
          <cell r="F2595">
            <v>7289.46</v>
          </cell>
        </row>
        <row r="2596">
          <cell r="D2596">
            <v>3583318</v>
          </cell>
          <cell r="F2596">
            <v>7065.9</v>
          </cell>
        </row>
        <row r="2597">
          <cell r="D2597">
            <v>3583319</v>
          </cell>
          <cell r="F2597">
            <v>8329.5</v>
          </cell>
        </row>
        <row r="2598">
          <cell r="D2598">
            <v>3583324</v>
          </cell>
          <cell r="F2598">
            <v>6273.96</v>
          </cell>
        </row>
        <row r="2599">
          <cell r="D2599">
            <v>3583325</v>
          </cell>
          <cell r="F2599">
            <v>8348.94</v>
          </cell>
        </row>
        <row r="2600">
          <cell r="D2600">
            <v>3583327</v>
          </cell>
          <cell r="F2600">
            <v>6700</v>
          </cell>
        </row>
        <row r="2601">
          <cell r="D2601">
            <v>3583330</v>
          </cell>
          <cell r="F2601">
            <v>7206.84</v>
          </cell>
        </row>
        <row r="2602">
          <cell r="D2602">
            <v>3583331</v>
          </cell>
          <cell r="F2602">
            <v>6555.6</v>
          </cell>
        </row>
        <row r="2603">
          <cell r="D2603">
            <v>3584015</v>
          </cell>
          <cell r="F2603">
            <v>12412.19</v>
          </cell>
        </row>
        <row r="2604">
          <cell r="D2604">
            <v>3584025</v>
          </cell>
          <cell r="F2604">
            <v>20706.25</v>
          </cell>
        </row>
        <row r="2605">
          <cell r="D2605">
            <v>3584028</v>
          </cell>
          <cell r="F2605">
            <v>20132.5</v>
          </cell>
        </row>
        <row r="2606">
          <cell r="D2606">
            <v>3585402</v>
          </cell>
          <cell r="F2606">
            <v>21693.439999999999</v>
          </cell>
        </row>
        <row r="2607">
          <cell r="D2607">
            <v>3585403</v>
          </cell>
          <cell r="F2607">
            <v>34664.629999999997</v>
          </cell>
        </row>
        <row r="2608">
          <cell r="D2608">
            <v>3587001</v>
          </cell>
          <cell r="F2608">
            <v>11492.5</v>
          </cell>
        </row>
        <row r="2609">
          <cell r="D2609">
            <v>3587005</v>
          </cell>
          <cell r="F2609">
            <v>10115.5</v>
          </cell>
        </row>
        <row r="2610">
          <cell r="D2610">
            <v>3591000</v>
          </cell>
          <cell r="F2610">
            <v>4853.2</v>
          </cell>
        </row>
        <row r="2611">
          <cell r="D2611">
            <v>3591003</v>
          </cell>
          <cell r="F2611">
            <v>4700.6499999999996</v>
          </cell>
        </row>
        <row r="2612">
          <cell r="D2612">
            <v>3592000</v>
          </cell>
          <cell r="F2612">
            <v>7424.5</v>
          </cell>
        </row>
        <row r="2613">
          <cell r="D2613">
            <v>3592007</v>
          </cell>
          <cell r="F2613">
            <v>6373.75</v>
          </cell>
        </row>
        <row r="2614">
          <cell r="D2614">
            <v>3592009</v>
          </cell>
          <cell r="F2614">
            <v>8585.5</v>
          </cell>
        </row>
        <row r="2615">
          <cell r="D2615">
            <v>3592010</v>
          </cell>
          <cell r="F2615">
            <v>6561.85</v>
          </cell>
        </row>
        <row r="2616">
          <cell r="D2616">
            <v>3592013</v>
          </cell>
          <cell r="F2616">
            <v>9388.75</v>
          </cell>
        </row>
        <row r="2617">
          <cell r="D2617">
            <v>3592017</v>
          </cell>
          <cell r="F2617">
            <v>9026.5</v>
          </cell>
        </row>
        <row r="2618">
          <cell r="D2618">
            <v>3592026</v>
          </cell>
          <cell r="F2618">
            <v>9089.9500000000007</v>
          </cell>
        </row>
        <row r="2619">
          <cell r="D2619">
            <v>3592031</v>
          </cell>
          <cell r="F2619">
            <v>6295</v>
          </cell>
        </row>
        <row r="2620">
          <cell r="D2620">
            <v>3592033</v>
          </cell>
          <cell r="F2620">
            <v>6414.25</v>
          </cell>
        </row>
        <row r="2621">
          <cell r="D2621">
            <v>3592034</v>
          </cell>
          <cell r="F2621">
            <v>6373.75</v>
          </cell>
        </row>
        <row r="2622">
          <cell r="D2622">
            <v>3592039</v>
          </cell>
          <cell r="F2622">
            <v>6362.5</v>
          </cell>
        </row>
        <row r="2623">
          <cell r="D2623">
            <v>3592040</v>
          </cell>
          <cell r="F2623">
            <v>6311.88</v>
          </cell>
        </row>
        <row r="2624">
          <cell r="D2624">
            <v>3592043</v>
          </cell>
          <cell r="F2624">
            <v>8844.7000000000007</v>
          </cell>
        </row>
        <row r="2625">
          <cell r="D2625">
            <v>3592045</v>
          </cell>
          <cell r="F2625">
            <v>6360.25</v>
          </cell>
        </row>
        <row r="2626">
          <cell r="D2626">
            <v>3592046</v>
          </cell>
          <cell r="F2626">
            <v>7816</v>
          </cell>
        </row>
        <row r="2627">
          <cell r="D2627">
            <v>3592047</v>
          </cell>
          <cell r="F2627">
            <v>8668.75</v>
          </cell>
        </row>
        <row r="2628">
          <cell r="D2628">
            <v>3592049</v>
          </cell>
          <cell r="F2628">
            <v>8882.5</v>
          </cell>
        </row>
        <row r="2629">
          <cell r="D2629">
            <v>3592050</v>
          </cell>
          <cell r="F2629">
            <v>6126.25</v>
          </cell>
        </row>
        <row r="2630">
          <cell r="D2630">
            <v>3592051</v>
          </cell>
          <cell r="F2630">
            <v>8725</v>
          </cell>
        </row>
        <row r="2631">
          <cell r="D2631">
            <v>3592053</v>
          </cell>
          <cell r="F2631">
            <v>6441.25</v>
          </cell>
        </row>
        <row r="2632">
          <cell r="D2632">
            <v>3592058</v>
          </cell>
          <cell r="F2632">
            <v>9547.3799999999992</v>
          </cell>
        </row>
        <row r="2633">
          <cell r="D2633">
            <v>3592062</v>
          </cell>
          <cell r="F2633">
            <v>6334.38</v>
          </cell>
        </row>
        <row r="2634">
          <cell r="D2634">
            <v>3593010</v>
          </cell>
          <cell r="F2634">
            <v>6272.5</v>
          </cell>
        </row>
        <row r="2635">
          <cell r="D2635">
            <v>3593015</v>
          </cell>
          <cell r="F2635">
            <v>6261.25</v>
          </cell>
        </row>
        <row r="2636">
          <cell r="D2636">
            <v>3593023</v>
          </cell>
          <cell r="F2636">
            <v>5698.75</v>
          </cell>
        </row>
        <row r="2637">
          <cell r="D2637">
            <v>3593029</v>
          </cell>
          <cell r="F2637">
            <v>6992.5</v>
          </cell>
        </row>
        <row r="2638">
          <cell r="D2638">
            <v>3593030</v>
          </cell>
          <cell r="F2638">
            <v>9289.35</v>
          </cell>
        </row>
        <row r="2639">
          <cell r="D2639">
            <v>3593300</v>
          </cell>
          <cell r="F2639">
            <v>6810.75</v>
          </cell>
        </row>
        <row r="2640">
          <cell r="D2640">
            <v>3593308</v>
          </cell>
          <cell r="F2640">
            <v>6725.7</v>
          </cell>
        </row>
        <row r="2641">
          <cell r="D2641">
            <v>3593326</v>
          </cell>
          <cell r="F2641">
            <v>6871.5</v>
          </cell>
        </row>
        <row r="2642">
          <cell r="D2642">
            <v>3593329</v>
          </cell>
          <cell r="F2642">
            <v>8668.24</v>
          </cell>
        </row>
        <row r="2643">
          <cell r="D2643">
            <v>3593331</v>
          </cell>
          <cell r="F2643">
            <v>9476.7000000000007</v>
          </cell>
        </row>
        <row r="2644">
          <cell r="D2644">
            <v>3593336</v>
          </cell>
          <cell r="F2644">
            <v>8446.14</v>
          </cell>
        </row>
        <row r="2645">
          <cell r="D2645">
            <v>3593338</v>
          </cell>
          <cell r="F2645">
            <v>6847.2</v>
          </cell>
        </row>
        <row r="2646">
          <cell r="D2646">
            <v>3593350</v>
          </cell>
          <cell r="F2646">
            <v>6701.4</v>
          </cell>
        </row>
        <row r="2647">
          <cell r="D2647">
            <v>3593358</v>
          </cell>
          <cell r="F2647">
            <v>6154.65</v>
          </cell>
        </row>
        <row r="2648">
          <cell r="D2648">
            <v>3593361</v>
          </cell>
          <cell r="F2648">
            <v>6142.5</v>
          </cell>
        </row>
        <row r="2649">
          <cell r="D2649">
            <v>3593362</v>
          </cell>
          <cell r="F2649">
            <v>6929.82</v>
          </cell>
        </row>
        <row r="2650">
          <cell r="D2650">
            <v>3593363</v>
          </cell>
          <cell r="F2650">
            <v>6652.8</v>
          </cell>
        </row>
        <row r="2651">
          <cell r="D2651">
            <v>3593367</v>
          </cell>
          <cell r="F2651">
            <v>9242.69</v>
          </cell>
        </row>
        <row r="2652">
          <cell r="D2652">
            <v>3593370</v>
          </cell>
          <cell r="F2652">
            <v>6786.45</v>
          </cell>
        </row>
        <row r="2653">
          <cell r="D2653">
            <v>3593373</v>
          </cell>
          <cell r="F2653">
            <v>6828.98</v>
          </cell>
        </row>
        <row r="2654">
          <cell r="D2654">
            <v>3593374</v>
          </cell>
          <cell r="F2654">
            <v>6859.35</v>
          </cell>
        </row>
        <row r="2655">
          <cell r="D2655">
            <v>3593376</v>
          </cell>
          <cell r="F2655">
            <v>6664.95</v>
          </cell>
        </row>
        <row r="2656">
          <cell r="D2656">
            <v>3593377</v>
          </cell>
          <cell r="F2656">
            <v>6944.4</v>
          </cell>
        </row>
        <row r="2657">
          <cell r="D2657">
            <v>3593378</v>
          </cell>
          <cell r="F2657">
            <v>7273.42</v>
          </cell>
        </row>
        <row r="2658">
          <cell r="D2658">
            <v>3593379</v>
          </cell>
          <cell r="F2658">
            <v>6968.7</v>
          </cell>
        </row>
        <row r="2659">
          <cell r="D2659">
            <v>3593382</v>
          </cell>
          <cell r="F2659">
            <v>7588.35</v>
          </cell>
        </row>
        <row r="2660">
          <cell r="D2660">
            <v>3593386</v>
          </cell>
          <cell r="F2660">
            <v>6810.75</v>
          </cell>
        </row>
        <row r="2661">
          <cell r="D2661">
            <v>3593387</v>
          </cell>
          <cell r="F2661">
            <v>5948.1</v>
          </cell>
        </row>
        <row r="2662">
          <cell r="D2662">
            <v>3593388</v>
          </cell>
          <cell r="F2662">
            <v>8997.75</v>
          </cell>
        </row>
        <row r="2663">
          <cell r="D2663">
            <v>3593389</v>
          </cell>
          <cell r="F2663">
            <v>6835.05</v>
          </cell>
        </row>
        <row r="2664">
          <cell r="D2664">
            <v>3593390</v>
          </cell>
          <cell r="F2664">
            <v>6531.3</v>
          </cell>
        </row>
        <row r="2665">
          <cell r="D2665">
            <v>3593394</v>
          </cell>
          <cell r="F2665">
            <v>7058.61</v>
          </cell>
        </row>
        <row r="2666">
          <cell r="D2666">
            <v>3593396</v>
          </cell>
          <cell r="F2666">
            <v>6397.65</v>
          </cell>
        </row>
        <row r="2667">
          <cell r="D2667">
            <v>3593397</v>
          </cell>
          <cell r="F2667">
            <v>6507</v>
          </cell>
        </row>
        <row r="2668">
          <cell r="D2668">
            <v>3593400</v>
          </cell>
          <cell r="F2668">
            <v>6895.8</v>
          </cell>
        </row>
        <row r="2669">
          <cell r="D2669">
            <v>3593403</v>
          </cell>
          <cell r="F2669">
            <v>8159.4</v>
          </cell>
        </row>
        <row r="2670">
          <cell r="D2670">
            <v>3593405</v>
          </cell>
          <cell r="F2670">
            <v>6895.8</v>
          </cell>
        </row>
        <row r="2671">
          <cell r="D2671">
            <v>3593406</v>
          </cell>
          <cell r="F2671">
            <v>6786.45</v>
          </cell>
        </row>
        <row r="2672">
          <cell r="D2672">
            <v>3593407</v>
          </cell>
          <cell r="F2672">
            <v>7222.39</v>
          </cell>
        </row>
        <row r="2673">
          <cell r="D2673">
            <v>3593411</v>
          </cell>
          <cell r="F2673">
            <v>8628.39</v>
          </cell>
        </row>
        <row r="2674">
          <cell r="D2674">
            <v>3593412</v>
          </cell>
          <cell r="F2674">
            <v>6944.4</v>
          </cell>
        </row>
        <row r="2675">
          <cell r="D2675">
            <v>3593413</v>
          </cell>
          <cell r="F2675">
            <v>6628.5</v>
          </cell>
        </row>
        <row r="2676">
          <cell r="D2676">
            <v>3593414</v>
          </cell>
          <cell r="F2676">
            <v>6823.14</v>
          </cell>
        </row>
        <row r="2677">
          <cell r="D2677">
            <v>3593415</v>
          </cell>
          <cell r="F2677">
            <v>6883.65</v>
          </cell>
        </row>
        <row r="2678">
          <cell r="D2678">
            <v>3593419</v>
          </cell>
          <cell r="F2678">
            <v>6871.5</v>
          </cell>
        </row>
        <row r="2679">
          <cell r="D2679">
            <v>3593423</v>
          </cell>
          <cell r="F2679">
            <v>9131.4</v>
          </cell>
        </row>
        <row r="2680">
          <cell r="D2680">
            <v>3593424</v>
          </cell>
          <cell r="F2680">
            <v>6847.2</v>
          </cell>
        </row>
        <row r="2681">
          <cell r="D2681">
            <v>3593425</v>
          </cell>
          <cell r="F2681">
            <v>6883.65</v>
          </cell>
        </row>
        <row r="2682">
          <cell r="D2682">
            <v>3593426</v>
          </cell>
          <cell r="F2682">
            <v>6762.15</v>
          </cell>
        </row>
        <row r="2683">
          <cell r="D2683">
            <v>3594015</v>
          </cell>
          <cell r="F2683">
            <v>21803.13</v>
          </cell>
        </row>
        <row r="2684">
          <cell r="D2684">
            <v>3594019</v>
          </cell>
          <cell r="F2684">
            <v>22528.75</v>
          </cell>
        </row>
        <row r="2685">
          <cell r="D2685">
            <v>3594022</v>
          </cell>
          <cell r="F2685">
            <v>23372.5</v>
          </cell>
        </row>
        <row r="2686">
          <cell r="D2686">
            <v>3594027</v>
          </cell>
          <cell r="F2686">
            <v>18934.38</v>
          </cell>
        </row>
        <row r="2687">
          <cell r="D2687">
            <v>3594608</v>
          </cell>
          <cell r="F2687">
            <v>30782.7</v>
          </cell>
        </row>
        <row r="2688">
          <cell r="D2688">
            <v>3594609</v>
          </cell>
          <cell r="F2688">
            <v>22718.14</v>
          </cell>
        </row>
        <row r="2689">
          <cell r="D2689">
            <v>3594614</v>
          </cell>
          <cell r="F2689">
            <v>23365.13</v>
          </cell>
        </row>
        <row r="2690">
          <cell r="D2690">
            <v>3594615</v>
          </cell>
          <cell r="F2690">
            <v>33926.51</v>
          </cell>
        </row>
        <row r="2691">
          <cell r="D2691">
            <v>3594805</v>
          </cell>
          <cell r="F2691">
            <v>26381.360000000001</v>
          </cell>
        </row>
        <row r="2692">
          <cell r="D2692">
            <v>3597002</v>
          </cell>
          <cell r="F2692">
            <v>15471.63</v>
          </cell>
        </row>
        <row r="2693">
          <cell r="D2693">
            <v>3702009</v>
          </cell>
          <cell r="F2693">
            <v>7816.9</v>
          </cell>
        </row>
        <row r="2694">
          <cell r="D2694">
            <v>3702024</v>
          </cell>
          <cell r="F2694">
            <v>7444.75</v>
          </cell>
        </row>
        <row r="2695">
          <cell r="D2695">
            <v>3702057</v>
          </cell>
          <cell r="F2695">
            <v>6938.5</v>
          </cell>
        </row>
        <row r="2696">
          <cell r="D2696">
            <v>3702066</v>
          </cell>
          <cell r="F2696">
            <v>6421.9</v>
          </cell>
        </row>
        <row r="2697">
          <cell r="D2697">
            <v>3702075</v>
          </cell>
          <cell r="F2697">
            <v>5462.5</v>
          </cell>
        </row>
        <row r="2698">
          <cell r="D2698">
            <v>3702077</v>
          </cell>
          <cell r="F2698">
            <v>5305</v>
          </cell>
        </row>
        <row r="2699">
          <cell r="D2699">
            <v>3702078</v>
          </cell>
          <cell r="F2699">
            <v>6638.8</v>
          </cell>
        </row>
        <row r="2700">
          <cell r="D2700">
            <v>3702079</v>
          </cell>
          <cell r="F2700">
            <v>6070</v>
          </cell>
        </row>
        <row r="2701">
          <cell r="D2701">
            <v>3702082</v>
          </cell>
          <cell r="F2701">
            <v>5530</v>
          </cell>
        </row>
        <row r="2702">
          <cell r="D2702">
            <v>3702085</v>
          </cell>
          <cell r="F2702">
            <v>6590.65</v>
          </cell>
        </row>
        <row r="2703">
          <cell r="D2703">
            <v>3702100</v>
          </cell>
          <cell r="F2703">
            <v>7180.38</v>
          </cell>
        </row>
        <row r="2704">
          <cell r="D2704">
            <v>3702107</v>
          </cell>
          <cell r="F2704">
            <v>6070</v>
          </cell>
        </row>
        <row r="2705">
          <cell r="D2705">
            <v>3702109</v>
          </cell>
          <cell r="F2705">
            <v>6385</v>
          </cell>
        </row>
        <row r="2706">
          <cell r="D2706">
            <v>3702123</v>
          </cell>
          <cell r="F2706">
            <v>9107.5</v>
          </cell>
        </row>
        <row r="2707">
          <cell r="D2707">
            <v>3702132</v>
          </cell>
          <cell r="F2707">
            <v>8362.75</v>
          </cell>
        </row>
        <row r="2708">
          <cell r="D2708">
            <v>3702133</v>
          </cell>
          <cell r="F2708">
            <v>7584.25</v>
          </cell>
        </row>
        <row r="2709">
          <cell r="D2709">
            <v>3703004</v>
          </cell>
          <cell r="F2709">
            <v>6317.5</v>
          </cell>
        </row>
        <row r="2710">
          <cell r="D2710">
            <v>3703007</v>
          </cell>
          <cell r="F2710">
            <v>5850.63</v>
          </cell>
        </row>
        <row r="2711">
          <cell r="D2711">
            <v>3703011</v>
          </cell>
          <cell r="F2711">
            <v>6407.5</v>
          </cell>
        </row>
        <row r="2712">
          <cell r="D2712">
            <v>3703304</v>
          </cell>
          <cell r="F2712">
            <v>6944.4</v>
          </cell>
        </row>
        <row r="2713">
          <cell r="D2713">
            <v>3703313</v>
          </cell>
          <cell r="F2713">
            <v>6857.65</v>
          </cell>
        </row>
        <row r="2714">
          <cell r="D2714">
            <v>3703314</v>
          </cell>
          <cell r="F2714">
            <v>7092.63</v>
          </cell>
        </row>
        <row r="2715">
          <cell r="D2715">
            <v>3703317</v>
          </cell>
          <cell r="F2715">
            <v>5741.55</v>
          </cell>
        </row>
        <row r="2716">
          <cell r="D2716">
            <v>3703318</v>
          </cell>
          <cell r="F2716">
            <v>6057.45</v>
          </cell>
        </row>
        <row r="2717">
          <cell r="D2717">
            <v>3703320</v>
          </cell>
          <cell r="F2717">
            <v>6164.37</v>
          </cell>
        </row>
        <row r="2718">
          <cell r="D2718">
            <v>3704027</v>
          </cell>
          <cell r="F2718">
            <v>37525</v>
          </cell>
        </row>
        <row r="2719">
          <cell r="D2719">
            <v>3711103</v>
          </cell>
          <cell r="F2719">
            <v>5206.5600000000004</v>
          </cell>
        </row>
        <row r="2720">
          <cell r="D2720">
            <v>3712063</v>
          </cell>
          <cell r="F2720">
            <v>4832.5</v>
          </cell>
        </row>
        <row r="2721">
          <cell r="D2721">
            <v>3712067</v>
          </cell>
          <cell r="F2721">
            <v>5930.5</v>
          </cell>
        </row>
        <row r="2722">
          <cell r="D2722">
            <v>3712121</v>
          </cell>
          <cell r="F2722">
            <v>7624.75</v>
          </cell>
        </row>
        <row r="2723">
          <cell r="D2723">
            <v>3712129</v>
          </cell>
          <cell r="F2723">
            <v>6115</v>
          </cell>
        </row>
        <row r="2724">
          <cell r="D2724">
            <v>3712144</v>
          </cell>
          <cell r="F2724">
            <v>5518.75</v>
          </cell>
        </row>
        <row r="2725">
          <cell r="D2725">
            <v>3712148</v>
          </cell>
          <cell r="F2725">
            <v>6356.88</v>
          </cell>
        </row>
        <row r="2726">
          <cell r="D2726">
            <v>3712157</v>
          </cell>
          <cell r="F2726">
            <v>6250</v>
          </cell>
        </row>
        <row r="2727">
          <cell r="D2727">
            <v>3712161</v>
          </cell>
          <cell r="F2727">
            <v>6508.75</v>
          </cell>
        </row>
        <row r="2728">
          <cell r="D2728">
            <v>3712163</v>
          </cell>
          <cell r="F2728">
            <v>7368.25</v>
          </cell>
        </row>
        <row r="2729">
          <cell r="D2729">
            <v>3712165</v>
          </cell>
          <cell r="F2729">
            <v>8844.25</v>
          </cell>
        </row>
        <row r="2730">
          <cell r="D2730">
            <v>3712175</v>
          </cell>
          <cell r="F2730">
            <v>6281.5</v>
          </cell>
        </row>
        <row r="2731">
          <cell r="D2731">
            <v>3712184</v>
          </cell>
          <cell r="F2731">
            <v>8842</v>
          </cell>
        </row>
        <row r="2732">
          <cell r="D2732">
            <v>3712185</v>
          </cell>
          <cell r="F2732">
            <v>7525.75</v>
          </cell>
        </row>
        <row r="2733">
          <cell r="D2733">
            <v>3712188</v>
          </cell>
          <cell r="F2733">
            <v>8302</v>
          </cell>
        </row>
        <row r="2734">
          <cell r="D2734">
            <v>3712190</v>
          </cell>
          <cell r="F2734">
            <v>7072.38</v>
          </cell>
        </row>
        <row r="2735">
          <cell r="D2735">
            <v>3712195</v>
          </cell>
          <cell r="F2735">
            <v>8959</v>
          </cell>
        </row>
        <row r="2736">
          <cell r="D2736">
            <v>3713302</v>
          </cell>
          <cell r="F2736">
            <v>7073.19</v>
          </cell>
        </row>
        <row r="2737">
          <cell r="D2737">
            <v>3713312</v>
          </cell>
          <cell r="F2737">
            <v>6677.1</v>
          </cell>
        </row>
        <row r="2738">
          <cell r="D2738">
            <v>3713314</v>
          </cell>
          <cell r="F2738">
            <v>6090.5</v>
          </cell>
        </row>
        <row r="2739">
          <cell r="D2739">
            <v>3713315</v>
          </cell>
          <cell r="F2739">
            <v>5892.21</v>
          </cell>
        </row>
        <row r="2740">
          <cell r="D2740">
            <v>3713318</v>
          </cell>
          <cell r="F2740">
            <v>6643.08</v>
          </cell>
        </row>
        <row r="2741">
          <cell r="D2741">
            <v>3713323</v>
          </cell>
          <cell r="F2741">
            <v>6965.78</v>
          </cell>
        </row>
        <row r="2742">
          <cell r="D2742">
            <v>3721000</v>
          </cell>
          <cell r="F2742">
            <v>5442.25</v>
          </cell>
        </row>
        <row r="2743">
          <cell r="D2743">
            <v>3721001</v>
          </cell>
          <cell r="F2743">
            <v>5098.8999999999996</v>
          </cell>
        </row>
        <row r="2744">
          <cell r="D2744">
            <v>3721002</v>
          </cell>
          <cell r="F2744">
            <v>4985.95</v>
          </cell>
        </row>
        <row r="2745">
          <cell r="D2745">
            <v>3722004</v>
          </cell>
          <cell r="F2745">
            <v>10474.379999999999</v>
          </cell>
        </row>
        <row r="2746">
          <cell r="D2746">
            <v>3722005</v>
          </cell>
          <cell r="F2746">
            <v>6157.75</v>
          </cell>
        </row>
        <row r="2747">
          <cell r="D2747">
            <v>3722006</v>
          </cell>
          <cell r="F2747">
            <v>8465.1299999999992</v>
          </cell>
        </row>
        <row r="2748">
          <cell r="D2748">
            <v>3722022</v>
          </cell>
          <cell r="F2748">
            <v>6718</v>
          </cell>
        </row>
        <row r="2749">
          <cell r="D2749">
            <v>3722029</v>
          </cell>
          <cell r="F2749">
            <v>7642.75</v>
          </cell>
        </row>
        <row r="2750">
          <cell r="D2750">
            <v>3722034</v>
          </cell>
          <cell r="F2750">
            <v>7192.75</v>
          </cell>
        </row>
        <row r="2751">
          <cell r="D2751">
            <v>3722042</v>
          </cell>
          <cell r="F2751">
            <v>6452.5</v>
          </cell>
        </row>
        <row r="2752">
          <cell r="D2752">
            <v>3722050</v>
          </cell>
          <cell r="F2752">
            <v>6328.75</v>
          </cell>
        </row>
        <row r="2753">
          <cell r="D2753">
            <v>3722052</v>
          </cell>
          <cell r="F2753">
            <v>7656.25</v>
          </cell>
        </row>
        <row r="2754">
          <cell r="D2754">
            <v>3722046</v>
          </cell>
          <cell r="F2754">
            <v>6403</v>
          </cell>
        </row>
        <row r="2755">
          <cell r="D2755">
            <v>3722070</v>
          </cell>
          <cell r="F2755">
            <v>6553.75</v>
          </cell>
        </row>
        <row r="2756">
          <cell r="D2756">
            <v>3722071</v>
          </cell>
          <cell r="F2756">
            <v>5462.5</v>
          </cell>
        </row>
        <row r="2757">
          <cell r="D2757">
            <v>3722081</v>
          </cell>
          <cell r="F2757">
            <v>6351.25</v>
          </cell>
        </row>
        <row r="2758">
          <cell r="D2758">
            <v>3722094</v>
          </cell>
          <cell r="F2758">
            <v>7033</v>
          </cell>
        </row>
        <row r="2759">
          <cell r="D2759">
            <v>3722045</v>
          </cell>
          <cell r="F2759">
            <v>6413.13</v>
          </cell>
        </row>
        <row r="2760">
          <cell r="D2760">
            <v>3722106</v>
          </cell>
          <cell r="F2760">
            <v>6328.75</v>
          </cell>
        </row>
        <row r="2761">
          <cell r="D2761">
            <v>3722110</v>
          </cell>
          <cell r="F2761">
            <v>6340</v>
          </cell>
        </row>
        <row r="2762">
          <cell r="D2762">
            <v>3723337</v>
          </cell>
          <cell r="F2762">
            <v>7146.58</v>
          </cell>
        </row>
        <row r="2763">
          <cell r="D2763">
            <v>3723339</v>
          </cell>
          <cell r="F2763">
            <v>6701.4</v>
          </cell>
        </row>
        <row r="2764">
          <cell r="D2764">
            <v>3724601</v>
          </cell>
          <cell r="F2764">
            <v>16949.93</v>
          </cell>
        </row>
        <row r="2765">
          <cell r="D2765">
            <v>3731000</v>
          </cell>
          <cell r="F2765">
            <v>4753.75</v>
          </cell>
        </row>
        <row r="2766">
          <cell r="D2766">
            <v>3731002</v>
          </cell>
          <cell r="F2766">
            <v>4775.8</v>
          </cell>
        </row>
        <row r="2767">
          <cell r="D2767">
            <v>3732001</v>
          </cell>
          <cell r="F2767">
            <v>10243.75</v>
          </cell>
        </row>
        <row r="2768">
          <cell r="D2768">
            <v>3732014</v>
          </cell>
          <cell r="F2768">
            <v>6355.75</v>
          </cell>
        </row>
        <row r="2769">
          <cell r="D2769">
            <v>3732023</v>
          </cell>
          <cell r="F2769">
            <v>6598.75</v>
          </cell>
        </row>
        <row r="2770">
          <cell r="D2770">
            <v>3732058</v>
          </cell>
          <cell r="F2770">
            <v>8038.75</v>
          </cell>
        </row>
        <row r="2771">
          <cell r="D2771">
            <v>3732060</v>
          </cell>
          <cell r="F2771">
            <v>7003.75</v>
          </cell>
        </row>
        <row r="2772">
          <cell r="D2772">
            <v>3732063</v>
          </cell>
          <cell r="F2772">
            <v>8680</v>
          </cell>
        </row>
        <row r="2773">
          <cell r="D2773">
            <v>3732070</v>
          </cell>
          <cell r="F2773">
            <v>8567.5</v>
          </cell>
        </row>
        <row r="2774">
          <cell r="D2774">
            <v>3732071</v>
          </cell>
          <cell r="F2774">
            <v>9377.5</v>
          </cell>
        </row>
        <row r="2775">
          <cell r="D2775">
            <v>3732072</v>
          </cell>
          <cell r="F2775">
            <v>7960</v>
          </cell>
        </row>
        <row r="2776">
          <cell r="D2776">
            <v>3732079</v>
          </cell>
          <cell r="F2776">
            <v>9355</v>
          </cell>
        </row>
        <row r="2777">
          <cell r="D2777">
            <v>3732080</v>
          </cell>
          <cell r="F2777">
            <v>8477.5</v>
          </cell>
        </row>
        <row r="2778">
          <cell r="D2778">
            <v>3732081</v>
          </cell>
          <cell r="F2778">
            <v>6497.05</v>
          </cell>
        </row>
        <row r="2779">
          <cell r="D2779">
            <v>3732087</v>
          </cell>
          <cell r="F2779">
            <v>8280.6299999999992</v>
          </cell>
        </row>
        <row r="2780">
          <cell r="D2780">
            <v>3732092</v>
          </cell>
          <cell r="F2780">
            <v>8668.75</v>
          </cell>
        </row>
        <row r="2781">
          <cell r="D2781">
            <v>3732206</v>
          </cell>
          <cell r="F2781">
            <v>10975</v>
          </cell>
        </row>
        <row r="2782">
          <cell r="D2782">
            <v>3732213</v>
          </cell>
          <cell r="F2782">
            <v>5968.75</v>
          </cell>
        </row>
        <row r="2783">
          <cell r="D2783">
            <v>3732221</v>
          </cell>
          <cell r="F2783">
            <v>6238.75</v>
          </cell>
        </row>
        <row r="2784">
          <cell r="D2784">
            <v>3732233</v>
          </cell>
          <cell r="F2784">
            <v>8561.8799999999992</v>
          </cell>
        </row>
        <row r="2785">
          <cell r="D2785">
            <v>3732239</v>
          </cell>
          <cell r="F2785">
            <v>8275</v>
          </cell>
        </row>
        <row r="2786">
          <cell r="D2786">
            <v>3732241</v>
          </cell>
          <cell r="F2786">
            <v>6910.15</v>
          </cell>
        </row>
        <row r="2787">
          <cell r="D2787">
            <v>3732252</v>
          </cell>
          <cell r="F2787">
            <v>6092.05</v>
          </cell>
        </row>
        <row r="2788">
          <cell r="D2788">
            <v>3732257</v>
          </cell>
          <cell r="F2788">
            <v>8691.25</v>
          </cell>
        </row>
        <row r="2789">
          <cell r="D2789">
            <v>3732261</v>
          </cell>
          <cell r="F2789">
            <v>6531.25</v>
          </cell>
        </row>
        <row r="2790">
          <cell r="D2790">
            <v>3732272</v>
          </cell>
          <cell r="F2790">
            <v>6709</v>
          </cell>
        </row>
        <row r="2791">
          <cell r="D2791">
            <v>3732279</v>
          </cell>
          <cell r="F2791">
            <v>6092.5</v>
          </cell>
        </row>
        <row r="2792">
          <cell r="D2792">
            <v>3732281</v>
          </cell>
          <cell r="F2792">
            <v>9057.33</v>
          </cell>
        </row>
        <row r="2793">
          <cell r="D2793">
            <v>3732283</v>
          </cell>
          <cell r="F2793">
            <v>7285.9</v>
          </cell>
        </row>
        <row r="2794">
          <cell r="D2794">
            <v>3732297</v>
          </cell>
          <cell r="F2794">
            <v>6193.75</v>
          </cell>
        </row>
        <row r="2795">
          <cell r="D2795">
            <v>3732306</v>
          </cell>
          <cell r="F2795">
            <v>5931.63</v>
          </cell>
        </row>
        <row r="2796">
          <cell r="D2796">
            <v>3732312</v>
          </cell>
          <cell r="F2796">
            <v>6317.5</v>
          </cell>
        </row>
        <row r="2797">
          <cell r="D2797">
            <v>3732319</v>
          </cell>
          <cell r="F2797">
            <v>5716.75</v>
          </cell>
        </row>
        <row r="2798">
          <cell r="D2798">
            <v>3732325</v>
          </cell>
          <cell r="F2798">
            <v>9158.35</v>
          </cell>
        </row>
        <row r="2799">
          <cell r="D2799">
            <v>3732329</v>
          </cell>
          <cell r="F2799">
            <v>6272.5</v>
          </cell>
        </row>
        <row r="2800">
          <cell r="D2800">
            <v>3732334</v>
          </cell>
          <cell r="F2800">
            <v>6931.75</v>
          </cell>
        </row>
        <row r="2801">
          <cell r="D2801">
            <v>3732338</v>
          </cell>
          <cell r="F2801">
            <v>8531.0499999999993</v>
          </cell>
        </row>
        <row r="2802">
          <cell r="D2802">
            <v>3732340</v>
          </cell>
          <cell r="F2802">
            <v>11042.5</v>
          </cell>
        </row>
        <row r="2803">
          <cell r="D2803">
            <v>3732342</v>
          </cell>
          <cell r="F2803">
            <v>6387.25</v>
          </cell>
        </row>
        <row r="2804">
          <cell r="D2804">
            <v>3732344</v>
          </cell>
          <cell r="F2804">
            <v>10726.15</v>
          </cell>
        </row>
        <row r="2805">
          <cell r="D2805">
            <v>3732347</v>
          </cell>
          <cell r="F2805">
            <v>8773.3799999999992</v>
          </cell>
        </row>
        <row r="2806">
          <cell r="D2806">
            <v>3732349</v>
          </cell>
          <cell r="F2806">
            <v>8306.9500000000007</v>
          </cell>
        </row>
        <row r="2807">
          <cell r="D2807">
            <v>3732350</v>
          </cell>
          <cell r="F2807">
            <v>9202</v>
          </cell>
        </row>
        <row r="2808">
          <cell r="D2808">
            <v>3732351</v>
          </cell>
          <cell r="F2808">
            <v>8489.31</v>
          </cell>
        </row>
        <row r="2809">
          <cell r="D2809">
            <v>3732352</v>
          </cell>
          <cell r="F2809">
            <v>10836.18</v>
          </cell>
        </row>
        <row r="2810">
          <cell r="D2810">
            <v>3732356</v>
          </cell>
          <cell r="F2810">
            <v>11149.38</v>
          </cell>
        </row>
        <row r="2811">
          <cell r="D2811">
            <v>3732360</v>
          </cell>
          <cell r="F2811">
            <v>5134</v>
          </cell>
        </row>
        <row r="2812">
          <cell r="D2812">
            <v>3733010</v>
          </cell>
          <cell r="F2812">
            <v>6418.75</v>
          </cell>
        </row>
        <row r="2813">
          <cell r="D2813">
            <v>3733428</v>
          </cell>
          <cell r="F2813">
            <v>6847.2</v>
          </cell>
        </row>
        <row r="2814">
          <cell r="D2814">
            <v>3733422</v>
          </cell>
          <cell r="F2814">
            <v>6458.4</v>
          </cell>
        </row>
        <row r="2815">
          <cell r="D2815">
            <v>3734259</v>
          </cell>
          <cell r="F2815">
            <v>36506.879999999997</v>
          </cell>
        </row>
        <row r="2816">
          <cell r="D2816">
            <v>3735204</v>
          </cell>
          <cell r="F2816">
            <v>5282.5</v>
          </cell>
        </row>
        <row r="2817">
          <cell r="D2817">
            <v>3735208</v>
          </cell>
          <cell r="F2817">
            <v>7201.98</v>
          </cell>
        </row>
        <row r="2818">
          <cell r="D2818">
            <v>3737010</v>
          </cell>
          <cell r="F2818">
            <v>18782.5</v>
          </cell>
        </row>
        <row r="2819">
          <cell r="D2819">
            <v>3737013</v>
          </cell>
          <cell r="F2819">
            <v>9113.1299999999992</v>
          </cell>
        </row>
        <row r="2820">
          <cell r="D2820">
            <v>3737023</v>
          </cell>
          <cell r="F2820">
            <v>8768.8799999999992</v>
          </cell>
        </row>
        <row r="2821">
          <cell r="D2821">
            <v>3737024</v>
          </cell>
          <cell r="F2821">
            <v>15896.88</v>
          </cell>
        </row>
        <row r="2822">
          <cell r="D2822">
            <v>3737026</v>
          </cell>
          <cell r="F2822">
            <v>9249.81</v>
          </cell>
        </row>
        <row r="2823">
          <cell r="D2823">
            <v>3737036</v>
          </cell>
          <cell r="F2823">
            <v>12656.88</v>
          </cell>
        </row>
        <row r="2824">
          <cell r="D2824">
            <v>3801000</v>
          </cell>
          <cell r="F2824">
            <v>4746.55</v>
          </cell>
        </row>
        <row r="2825">
          <cell r="D2825">
            <v>3801001</v>
          </cell>
          <cell r="F2825">
            <v>4955.13</v>
          </cell>
        </row>
        <row r="2826">
          <cell r="D2826">
            <v>3801002</v>
          </cell>
          <cell r="F2826">
            <v>4864</v>
          </cell>
        </row>
        <row r="2827">
          <cell r="D2827">
            <v>3801008</v>
          </cell>
          <cell r="F2827">
            <v>4668.25</v>
          </cell>
        </row>
        <row r="2828">
          <cell r="D2828">
            <v>3801009</v>
          </cell>
          <cell r="F2828">
            <v>4816.75</v>
          </cell>
        </row>
        <row r="2829">
          <cell r="D2829">
            <v>3801010</v>
          </cell>
          <cell r="F2829">
            <v>5923.75</v>
          </cell>
        </row>
        <row r="2830">
          <cell r="D2830">
            <v>3802027</v>
          </cell>
          <cell r="F2830">
            <v>8515.75</v>
          </cell>
        </row>
        <row r="2831">
          <cell r="D2831">
            <v>3802054</v>
          </cell>
          <cell r="F2831">
            <v>8891.5</v>
          </cell>
        </row>
        <row r="2832">
          <cell r="D2832">
            <v>3802055</v>
          </cell>
          <cell r="F2832">
            <v>7726</v>
          </cell>
        </row>
        <row r="2833">
          <cell r="D2833">
            <v>3802057</v>
          </cell>
          <cell r="F2833">
            <v>9550.75</v>
          </cell>
        </row>
        <row r="2834">
          <cell r="D2834">
            <v>3802058</v>
          </cell>
          <cell r="F2834">
            <v>9240.25</v>
          </cell>
        </row>
        <row r="2835">
          <cell r="D2835">
            <v>3802062</v>
          </cell>
          <cell r="F2835">
            <v>8691.25</v>
          </cell>
        </row>
        <row r="2836">
          <cell r="D2836">
            <v>3802071</v>
          </cell>
          <cell r="F2836">
            <v>9296.5</v>
          </cell>
        </row>
        <row r="2837">
          <cell r="D2837">
            <v>3802074</v>
          </cell>
          <cell r="F2837">
            <v>11528.5</v>
          </cell>
        </row>
        <row r="2838">
          <cell r="D2838">
            <v>3802081</v>
          </cell>
          <cell r="F2838">
            <v>6340</v>
          </cell>
        </row>
        <row r="2839">
          <cell r="D2839">
            <v>3802084</v>
          </cell>
          <cell r="F2839">
            <v>8761</v>
          </cell>
        </row>
        <row r="2840">
          <cell r="D2840">
            <v>3802090</v>
          </cell>
          <cell r="F2840">
            <v>8452.75</v>
          </cell>
        </row>
        <row r="2841">
          <cell r="D2841">
            <v>3802100</v>
          </cell>
          <cell r="F2841">
            <v>6373.75</v>
          </cell>
        </row>
        <row r="2842">
          <cell r="D2842">
            <v>3802101</v>
          </cell>
          <cell r="F2842">
            <v>8698</v>
          </cell>
        </row>
        <row r="2843">
          <cell r="D2843">
            <v>3802102</v>
          </cell>
          <cell r="F2843">
            <v>6794.5</v>
          </cell>
        </row>
        <row r="2844">
          <cell r="D2844">
            <v>3802103</v>
          </cell>
          <cell r="F2844">
            <v>6769.75</v>
          </cell>
        </row>
        <row r="2845">
          <cell r="D2845">
            <v>3802107</v>
          </cell>
          <cell r="F2845">
            <v>9013</v>
          </cell>
        </row>
        <row r="2846">
          <cell r="D2846">
            <v>3802111</v>
          </cell>
          <cell r="F2846">
            <v>9202</v>
          </cell>
        </row>
        <row r="2847">
          <cell r="D2847">
            <v>3802113</v>
          </cell>
          <cell r="F2847">
            <v>10060.450000000001</v>
          </cell>
        </row>
        <row r="2848">
          <cell r="D2848">
            <v>3802124</v>
          </cell>
          <cell r="F2848">
            <v>8371.75</v>
          </cell>
        </row>
        <row r="2849">
          <cell r="D2849">
            <v>3802128</v>
          </cell>
          <cell r="F2849">
            <v>8088.25</v>
          </cell>
        </row>
        <row r="2850">
          <cell r="D2850">
            <v>3802134</v>
          </cell>
          <cell r="F2850">
            <v>5259.55</v>
          </cell>
        </row>
        <row r="2851">
          <cell r="D2851">
            <v>3802140</v>
          </cell>
          <cell r="F2851">
            <v>8702.5</v>
          </cell>
        </row>
        <row r="2852">
          <cell r="D2852">
            <v>3802145</v>
          </cell>
          <cell r="F2852">
            <v>9342.6299999999992</v>
          </cell>
        </row>
        <row r="2853">
          <cell r="D2853">
            <v>3802146</v>
          </cell>
          <cell r="F2853">
            <v>11319.25</v>
          </cell>
        </row>
        <row r="2854">
          <cell r="D2854">
            <v>3802148</v>
          </cell>
          <cell r="F2854">
            <v>7206.25</v>
          </cell>
        </row>
        <row r="2855">
          <cell r="D2855">
            <v>3802166</v>
          </cell>
          <cell r="F2855">
            <v>6193.75</v>
          </cell>
        </row>
        <row r="2856">
          <cell r="D2856">
            <v>3802168</v>
          </cell>
          <cell r="F2856">
            <v>7510.9</v>
          </cell>
        </row>
        <row r="2857">
          <cell r="D2857">
            <v>3802173</v>
          </cell>
          <cell r="F2857">
            <v>6205</v>
          </cell>
        </row>
        <row r="2858">
          <cell r="D2858">
            <v>3802174</v>
          </cell>
          <cell r="F2858">
            <v>9082.75</v>
          </cell>
        </row>
        <row r="2859">
          <cell r="D2859">
            <v>3802182</v>
          </cell>
          <cell r="F2859">
            <v>9139</v>
          </cell>
        </row>
        <row r="2860">
          <cell r="D2860">
            <v>3803013</v>
          </cell>
          <cell r="F2860">
            <v>8611.3799999999992</v>
          </cell>
        </row>
        <row r="2861">
          <cell r="D2861">
            <v>3803021</v>
          </cell>
          <cell r="F2861">
            <v>6317.5</v>
          </cell>
        </row>
        <row r="2862">
          <cell r="D2862">
            <v>3803023</v>
          </cell>
          <cell r="F2862">
            <v>8646.25</v>
          </cell>
        </row>
        <row r="2863">
          <cell r="D2863">
            <v>3803026</v>
          </cell>
          <cell r="F2863">
            <v>7881.25</v>
          </cell>
        </row>
        <row r="2864">
          <cell r="D2864">
            <v>3803031</v>
          </cell>
          <cell r="F2864">
            <v>6283.75</v>
          </cell>
        </row>
        <row r="2865">
          <cell r="D2865">
            <v>3803301</v>
          </cell>
          <cell r="F2865">
            <v>6762.15</v>
          </cell>
        </row>
        <row r="2866">
          <cell r="D2866">
            <v>3803304</v>
          </cell>
          <cell r="F2866">
            <v>9313.65</v>
          </cell>
        </row>
        <row r="2867">
          <cell r="D2867">
            <v>3803308</v>
          </cell>
          <cell r="F2867">
            <v>9192.15</v>
          </cell>
        </row>
        <row r="2868">
          <cell r="D2868">
            <v>3803313</v>
          </cell>
          <cell r="F2868">
            <v>9571.23</v>
          </cell>
        </row>
        <row r="2869">
          <cell r="D2869">
            <v>3803363</v>
          </cell>
          <cell r="F2869">
            <v>8183.7</v>
          </cell>
        </row>
        <row r="2870">
          <cell r="D2870">
            <v>3803365</v>
          </cell>
          <cell r="F2870">
            <v>9366.6200000000008</v>
          </cell>
        </row>
        <row r="2871">
          <cell r="D2871">
            <v>3804074</v>
          </cell>
          <cell r="F2871">
            <v>29638.75</v>
          </cell>
        </row>
        <row r="2872">
          <cell r="D2872">
            <v>3805200</v>
          </cell>
          <cell r="F2872">
            <v>11634.25</v>
          </cell>
        </row>
        <row r="2873">
          <cell r="D2873">
            <v>3805201</v>
          </cell>
          <cell r="F2873">
            <v>6567.25</v>
          </cell>
        </row>
        <row r="2874">
          <cell r="D2874">
            <v>3805202</v>
          </cell>
          <cell r="F2874">
            <v>6445.75</v>
          </cell>
        </row>
        <row r="2875">
          <cell r="D2875">
            <v>3805203</v>
          </cell>
          <cell r="F2875">
            <v>6691</v>
          </cell>
        </row>
        <row r="2876">
          <cell r="D2876">
            <v>3805206</v>
          </cell>
          <cell r="F2876">
            <v>6591.55</v>
          </cell>
        </row>
        <row r="2877">
          <cell r="D2877">
            <v>3805207</v>
          </cell>
          <cell r="F2877">
            <v>5327.5</v>
          </cell>
        </row>
        <row r="2878">
          <cell r="D2878">
            <v>3805400</v>
          </cell>
          <cell r="F2878">
            <v>41456.480000000003</v>
          </cell>
        </row>
        <row r="2879">
          <cell r="D2879">
            <v>3812003</v>
          </cell>
          <cell r="F2879">
            <v>6432.03</v>
          </cell>
        </row>
        <row r="2880">
          <cell r="D2880">
            <v>3812006</v>
          </cell>
          <cell r="F2880">
            <v>7420</v>
          </cell>
        </row>
        <row r="2881">
          <cell r="D2881">
            <v>3812009</v>
          </cell>
          <cell r="F2881">
            <v>8151.25</v>
          </cell>
        </row>
        <row r="2882">
          <cell r="D2882">
            <v>3812015</v>
          </cell>
          <cell r="F2882">
            <v>9048.5499999999993</v>
          </cell>
        </row>
        <row r="2883">
          <cell r="D2883">
            <v>3812017</v>
          </cell>
          <cell r="F2883">
            <v>10095.25</v>
          </cell>
        </row>
        <row r="2884">
          <cell r="D2884">
            <v>3812021</v>
          </cell>
          <cell r="F2884">
            <v>6306.25</v>
          </cell>
        </row>
        <row r="2885">
          <cell r="D2885">
            <v>3812030</v>
          </cell>
          <cell r="F2885">
            <v>5485</v>
          </cell>
        </row>
        <row r="2886">
          <cell r="D2886">
            <v>3812033</v>
          </cell>
          <cell r="F2886">
            <v>7804.75</v>
          </cell>
        </row>
        <row r="2887">
          <cell r="D2887">
            <v>3812040</v>
          </cell>
          <cell r="F2887">
            <v>6148.75</v>
          </cell>
        </row>
        <row r="2888">
          <cell r="D2888">
            <v>3812042</v>
          </cell>
          <cell r="F2888">
            <v>7735.67</v>
          </cell>
        </row>
        <row r="2889">
          <cell r="D2889">
            <v>3815207</v>
          </cell>
          <cell r="F2889">
            <v>8262.85</v>
          </cell>
        </row>
        <row r="2890">
          <cell r="D2890">
            <v>3812046</v>
          </cell>
          <cell r="F2890">
            <v>7662.55</v>
          </cell>
        </row>
        <row r="2891">
          <cell r="D2891">
            <v>3812050</v>
          </cell>
          <cell r="F2891">
            <v>5743.75</v>
          </cell>
        </row>
        <row r="2892">
          <cell r="D2892">
            <v>3812054</v>
          </cell>
          <cell r="F2892">
            <v>4839.7</v>
          </cell>
        </row>
        <row r="2893">
          <cell r="D2893">
            <v>3812057</v>
          </cell>
          <cell r="F2893">
            <v>4620.55</v>
          </cell>
        </row>
        <row r="2894">
          <cell r="D2894">
            <v>3812059</v>
          </cell>
          <cell r="F2894">
            <v>4893.25</v>
          </cell>
        </row>
        <row r="2895">
          <cell r="D2895">
            <v>3812060</v>
          </cell>
          <cell r="F2895">
            <v>6643.75</v>
          </cell>
        </row>
        <row r="2896">
          <cell r="D2896">
            <v>3812061</v>
          </cell>
          <cell r="F2896">
            <v>6103.75</v>
          </cell>
        </row>
        <row r="2897">
          <cell r="D2897">
            <v>3812066</v>
          </cell>
          <cell r="F2897">
            <v>5935</v>
          </cell>
        </row>
        <row r="2898">
          <cell r="D2898">
            <v>3812067</v>
          </cell>
          <cell r="F2898">
            <v>4846.45</v>
          </cell>
        </row>
        <row r="2899">
          <cell r="D2899">
            <v>3812068</v>
          </cell>
          <cell r="F2899">
            <v>6000.7</v>
          </cell>
        </row>
        <row r="2900">
          <cell r="D2900">
            <v>3812069</v>
          </cell>
          <cell r="F2900">
            <v>5683</v>
          </cell>
        </row>
        <row r="2901">
          <cell r="D2901">
            <v>3812073</v>
          </cell>
          <cell r="F2901">
            <v>6033.77</v>
          </cell>
        </row>
        <row r="2902">
          <cell r="D2902">
            <v>3812076</v>
          </cell>
          <cell r="F2902">
            <v>5891.8</v>
          </cell>
        </row>
        <row r="2903">
          <cell r="D2903">
            <v>3812081</v>
          </cell>
          <cell r="F2903">
            <v>8725</v>
          </cell>
        </row>
        <row r="2904">
          <cell r="D2904">
            <v>3812082</v>
          </cell>
          <cell r="F2904">
            <v>5417.5</v>
          </cell>
        </row>
        <row r="2905">
          <cell r="D2905">
            <v>3812087</v>
          </cell>
          <cell r="F2905">
            <v>7619.35</v>
          </cell>
        </row>
        <row r="2906">
          <cell r="D2906">
            <v>3812093</v>
          </cell>
          <cell r="F2906">
            <v>9110.76</v>
          </cell>
        </row>
        <row r="2907">
          <cell r="D2907">
            <v>3813001</v>
          </cell>
          <cell r="F2907">
            <v>5968.75</v>
          </cell>
        </row>
        <row r="2908">
          <cell r="D2908">
            <v>3813010</v>
          </cell>
          <cell r="F2908">
            <v>4843.75</v>
          </cell>
        </row>
        <row r="2909">
          <cell r="D2909">
            <v>3813011</v>
          </cell>
          <cell r="F2909">
            <v>4911.25</v>
          </cell>
        </row>
        <row r="2910">
          <cell r="D2910">
            <v>3813013</v>
          </cell>
          <cell r="F2910">
            <v>6115</v>
          </cell>
        </row>
        <row r="2911">
          <cell r="D2911">
            <v>3813314</v>
          </cell>
          <cell r="F2911">
            <v>7065.9</v>
          </cell>
        </row>
        <row r="2912">
          <cell r="D2912">
            <v>3813315</v>
          </cell>
          <cell r="F2912">
            <v>6336.9</v>
          </cell>
        </row>
        <row r="2913">
          <cell r="D2913">
            <v>3813318</v>
          </cell>
          <cell r="F2913">
            <v>6215.4</v>
          </cell>
        </row>
        <row r="2914">
          <cell r="D2914">
            <v>3813321</v>
          </cell>
          <cell r="F2914">
            <v>6628.5</v>
          </cell>
        </row>
        <row r="2915">
          <cell r="D2915">
            <v>3813323</v>
          </cell>
          <cell r="F2915">
            <v>5443.88</v>
          </cell>
        </row>
        <row r="2916">
          <cell r="D2916">
            <v>3813326</v>
          </cell>
          <cell r="F2916">
            <v>7133.45</v>
          </cell>
        </row>
        <row r="2917">
          <cell r="D2917">
            <v>3814026</v>
          </cell>
          <cell r="F2917">
            <v>18757.189999999999</v>
          </cell>
        </row>
        <row r="2918">
          <cell r="D2918">
            <v>3815201</v>
          </cell>
          <cell r="F2918">
            <v>6835.05</v>
          </cell>
        </row>
        <row r="2919">
          <cell r="D2919">
            <v>3815202</v>
          </cell>
          <cell r="F2919">
            <v>6025</v>
          </cell>
        </row>
        <row r="2920">
          <cell r="D2920">
            <v>3817009</v>
          </cell>
          <cell r="F2920">
            <v>16656.25</v>
          </cell>
        </row>
        <row r="2921">
          <cell r="D2921">
            <v>3817008</v>
          </cell>
          <cell r="F2921">
            <v>10176.25</v>
          </cell>
        </row>
        <row r="2922">
          <cell r="D2922">
            <v>3817010</v>
          </cell>
          <cell r="F2922">
            <v>10885</v>
          </cell>
        </row>
        <row r="2923">
          <cell r="D2923">
            <v>3821005</v>
          </cell>
          <cell r="F2923">
            <v>4702</v>
          </cell>
        </row>
        <row r="2924">
          <cell r="D2924">
            <v>3822005</v>
          </cell>
          <cell r="F2924">
            <v>6452.5</v>
          </cell>
        </row>
        <row r="2925">
          <cell r="D2925">
            <v>3822006</v>
          </cell>
          <cell r="F2925">
            <v>9226.75</v>
          </cell>
        </row>
        <row r="2926">
          <cell r="D2926">
            <v>3822014</v>
          </cell>
          <cell r="F2926">
            <v>6389.95</v>
          </cell>
        </row>
        <row r="2927">
          <cell r="D2927">
            <v>3822023</v>
          </cell>
          <cell r="F2927">
            <v>8801.5</v>
          </cell>
        </row>
        <row r="2928">
          <cell r="D2928">
            <v>3822025</v>
          </cell>
          <cell r="F2928">
            <v>8152.15</v>
          </cell>
        </row>
        <row r="2929">
          <cell r="D2929">
            <v>3822028</v>
          </cell>
          <cell r="F2929">
            <v>6441.25</v>
          </cell>
        </row>
        <row r="2930">
          <cell r="D2930">
            <v>3822035</v>
          </cell>
          <cell r="F2930">
            <v>7330</v>
          </cell>
        </row>
        <row r="2931">
          <cell r="D2931">
            <v>3822036</v>
          </cell>
          <cell r="F2931">
            <v>8010.63</v>
          </cell>
        </row>
        <row r="2932">
          <cell r="D2932">
            <v>3822037</v>
          </cell>
          <cell r="F2932">
            <v>7413.7</v>
          </cell>
        </row>
        <row r="2933">
          <cell r="D2933">
            <v>3822038</v>
          </cell>
          <cell r="F2933">
            <v>6182.5</v>
          </cell>
        </row>
        <row r="2934">
          <cell r="D2934">
            <v>3822041</v>
          </cell>
          <cell r="F2934">
            <v>10570</v>
          </cell>
        </row>
        <row r="2935">
          <cell r="D2935">
            <v>3822043</v>
          </cell>
          <cell r="F2935">
            <v>8637.25</v>
          </cell>
        </row>
        <row r="2936">
          <cell r="D2936">
            <v>3822056</v>
          </cell>
          <cell r="F2936">
            <v>7577.5</v>
          </cell>
        </row>
        <row r="2937">
          <cell r="D2937">
            <v>3822065</v>
          </cell>
          <cell r="F2937">
            <v>5732.5</v>
          </cell>
        </row>
        <row r="2938">
          <cell r="D2938">
            <v>3822066</v>
          </cell>
          <cell r="F2938">
            <v>6216.25</v>
          </cell>
        </row>
        <row r="2939">
          <cell r="D2939">
            <v>3822067</v>
          </cell>
          <cell r="F2939">
            <v>6326.5</v>
          </cell>
        </row>
        <row r="2940">
          <cell r="D2940">
            <v>3822068</v>
          </cell>
          <cell r="F2940">
            <v>8225.5</v>
          </cell>
        </row>
        <row r="2941">
          <cell r="D2941">
            <v>3822069</v>
          </cell>
          <cell r="F2941">
            <v>4888.75</v>
          </cell>
        </row>
        <row r="2942">
          <cell r="D2942">
            <v>3822073</v>
          </cell>
          <cell r="F2942">
            <v>5305</v>
          </cell>
        </row>
        <row r="2943">
          <cell r="D2943">
            <v>3822074</v>
          </cell>
          <cell r="F2943">
            <v>4900</v>
          </cell>
        </row>
        <row r="2944">
          <cell r="D2944">
            <v>3822076</v>
          </cell>
          <cell r="F2944">
            <v>4843.75</v>
          </cell>
        </row>
        <row r="2945">
          <cell r="D2945">
            <v>3822077</v>
          </cell>
          <cell r="F2945">
            <v>4888.75</v>
          </cell>
        </row>
        <row r="2946">
          <cell r="D2946">
            <v>3822081</v>
          </cell>
          <cell r="F2946">
            <v>5440</v>
          </cell>
        </row>
        <row r="2947">
          <cell r="D2947">
            <v>3822085</v>
          </cell>
          <cell r="F2947">
            <v>6227.5</v>
          </cell>
        </row>
        <row r="2948">
          <cell r="D2948">
            <v>3822086</v>
          </cell>
          <cell r="F2948">
            <v>5061.7700000000004</v>
          </cell>
        </row>
        <row r="2949">
          <cell r="D2949">
            <v>3822087</v>
          </cell>
          <cell r="F2949">
            <v>5305</v>
          </cell>
        </row>
        <row r="2950">
          <cell r="D2950">
            <v>3822088</v>
          </cell>
          <cell r="F2950">
            <v>4675</v>
          </cell>
        </row>
        <row r="2951">
          <cell r="D2951">
            <v>3822089</v>
          </cell>
          <cell r="F2951">
            <v>4393.75</v>
          </cell>
        </row>
        <row r="2952">
          <cell r="D2952">
            <v>3822090</v>
          </cell>
          <cell r="F2952">
            <v>6418.75</v>
          </cell>
        </row>
        <row r="2953">
          <cell r="D2953">
            <v>3822095</v>
          </cell>
          <cell r="F2953">
            <v>5890</v>
          </cell>
        </row>
        <row r="2954">
          <cell r="D2954">
            <v>3822096</v>
          </cell>
          <cell r="F2954">
            <v>4877.5</v>
          </cell>
        </row>
        <row r="2955">
          <cell r="D2955">
            <v>3822097</v>
          </cell>
          <cell r="F2955">
            <v>7655.24</v>
          </cell>
        </row>
        <row r="2956">
          <cell r="D2956">
            <v>3822099</v>
          </cell>
          <cell r="F2956">
            <v>8477.5</v>
          </cell>
        </row>
        <row r="2957">
          <cell r="D2957">
            <v>3822100</v>
          </cell>
          <cell r="F2957">
            <v>4888.75</v>
          </cell>
        </row>
        <row r="2958">
          <cell r="D2958">
            <v>3822102</v>
          </cell>
          <cell r="F2958">
            <v>6205</v>
          </cell>
        </row>
        <row r="2959">
          <cell r="D2959">
            <v>3822103</v>
          </cell>
          <cell r="F2959">
            <v>5957.5</v>
          </cell>
        </row>
        <row r="2960">
          <cell r="D2960">
            <v>3822108</v>
          </cell>
          <cell r="F2960">
            <v>6646</v>
          </cell>
        </row>
        <row r="2961">
          <cell r="D2961">
            <v>3822114</v>
          </cell>
          <cell r="F2961">
            <v>6619</v>
          </cell>
        </row>
        <row r="2962">
          <cell r="D2962">
            <v>3822120</v>
          </cell>
          <cell r="F2962">
            <v>8987.58</v>
          </cell>
        </row>
        <row r="2963">
          <cell r="D2963">
            <v>3822122</v>
          </cell>
          <cell r="F2963">
            <v>7105</v>
          </cell>
        </row>
        <row r="2964">
          <cell r="D2964">
            <v>3822125</v>
          </cell>
          <cell r="F2964">
            <v>6328.75</v>
          </cell>
        </row>
        <row r="2965">
          <cell r="D2965">
            <v>3822129</v>
          </cell>
          <cell r="F2965">
            <v>6913.75</v>
          </cell>
        </row>
        <row r="2966">
          <cell r="D2966">
            <v>3822134</v>
          </cell>
          <cell r="F2966">
            <v>5388.25</v>
          </cell>
        </row>
        <row r="2967">
          <cell r="D2967">
            <v>3822135</v>
          </cell>
          <cell r="F2967">
            <v>8691.25</v>
          </cell>
        </row>
        <row r="2968">
          <cell r="D2968">
            <v>3822139</v>
          </cell>
          <cell r="F2968">
            <v>5091.25</v>
          </cell>
        </row>
        <row r="2969">
          <cell r="D2969">
            <v>3822144</v>
          </cell>
          <cell r="F2969">
            <v>5523.25</v>
          </cell>
        </row>
        <row r="2970">
          <cell r="D2970">
            <v>3822145</v>
          </cell>
          <cell r="F2970">
            <v>7836.25</v>
          </cell>
        </row>
        <row r="2971">
          <cell r="D2971">
            <v>3822107</v>
          </cell>
          <cell r="F2971">
            <v>7139.2</v>
          </cell>
        </row>
        <row r="2972">
          <cell r="D2972">
            <v>3822151</v>
          </cell>
          <cell r="F2972">
            <v>8516.8799999999992</v>
          </cell>
        </row>
        <row r="2973">
          <cell r="D2973">
            <v>3822152</v>
          </cell>
          <cell r="F2973">
            <v>10052.5</v>
          </cell>
        </row>
        <row r="2974">
          <cell r="D2974">
            <v>3823001</v>
          </cell>
          <cell r="F2974">
            <v>8770</v>
          </cell>
        </row>
        <row r="2975">
          <cell r="D2975">
            <v>3823002</v>
          </cell>
          <cell r="F2975">
            <v>6344.5</v>
          </cell>
        </row>
        <row r="2976">
          <cell r="D2976">
            <v>3823003</v>
          </cell>
          <cell r="F2976">
            <v>6171.25</v>
          </cell>
        </row>
        <row r="2977">
          <cell r="D2977">
            <v>3823004</v>
          </cell>
          <cell r="F2977">
            <v>5100.25</v>
          </cell>
        </row>
        <row r="2978">
          <cell r="D2978">
            <v>3823008</v>
          </cell>
          <cell r="F2978">
            <v>7015</v>
          </cell>
        </row>
        <row r="2979">
          <cell r="D2979">
            <v>3823009</v>
          </cell>
          <cell r="F2979">
            <v>8252.5</v>
          </cell>
        </row>
        <row r="2980">
          <cell r="D2980">
            <v>3823010</v>
          </cell>
          <cell r="F2980">
            <v>10153.75</v>
          </cell>
        </row>
        <row r="2981">
          <cell r="D2981">
            <v>3823014</v>
          </cell>
          <cell r="F2981">
            <v>5496.25</v>
          </cell>
        </row>
        <row r="2982">
          <cell r="D2982">
            <v>3823015</v>
          </cell>
          <cell r="F2982">
            <v>7735</v>
          </cell>
        </row>
        <row r="2983">
          <cell r="D2983">
            <v>3823016</v>
          </cell>
          <cell r="F2983">
            <v>5890</v>
          </cell>
        </row>
        <row r="2984">
          <cell r="D2984">
            <v>3823021</v>
          </cell>
          <cell r="F2984">
            <v>6351.25</v>
          </cell>
        </row>
        <row r="2985">
          <cell r="D2985">
            <v>3823022</v>
          </cell>
          <cell r="F2985">
            <v>4888.75</v>
          </cell>
        </row>
        <row r="2986">
          <cell r="D2986">
            <v>3823027</v>
          </cell>
          <cell r="F2986">
            <v>4675</v>
          </cell>
        </row>
        <row r="2987">
          <cell r="D2987">
            <v>3823028</v>
          </cell>
          <cell r="F2987">
            <v>8590</v>
          </cell>
        </row>
        <row r="2988">
          <cell r="D2988">
            <v>3823032</v>
          </cell>
          <cell r="F2988">
            <v>6351.25</v>
          </cell>
        </row>
        <row r="2989">
          <cell r="D2989">
            <v>3823034</v>
          </cell>
          <cell r="F2989">
            <v>6677.5</v>
          </cell>
        </row>
        <row r="2990">
          <cell r="D2990">
            <v>3823036</v>
          </cell>
          <cell r="F2990">
            <v>4641.25</v>
          </cell>
        </row>
        <row r="2991">
          <cell r="D2991">
            <v>3823037</v>
          </cell>
          <cell r="F2991">
            <v>8437.9</v>
          </cell>
        </row>
        <row r="2992">
          <cell r="D2992">
            <v>3823041</v>
          </cell>
          <cell r="F2992">
            <v>8657.5</v>
          </cell>
        </row>
        <row r="2993">
          <cell r="D2993">
            <v>3823045</v>
          </cell>
          <cell r="F2993">
            <v>6810.75</v>
          </cell>
        </row>
        <row r="2994">
          <cell r="D2994">
            <v>3823046</v>
          </cell>
          <cell r="F2994">
            <v>8879.7999999999993</v>
          </cell>
        </row>
        <row r="2995">
          <cell r="D2995">
            <v>3823048</v>
          </cell>
          <cell r="F2995">
            <v>9116.0499999999993</v>
          </cell>
        </row>
        <row r="2996">
          <cell r="D2996">
            <v>3823314</v>
          </cell>
          <cell r="F2996">
            <v>6980.85</v>
          </cell>
        </row>
        <row r="2997">
          <cell r="D2997">
            <v>3823321</v>
          </cell>
          <cell r="F2997">
            <v>6992.03</v>
          </cell>
        </row>
        <row r="2998">
          <cell r="D2998">
            <v>3823323</v>
          </cell>
          <cell r="F2998">
            <v>6677.1</v>
          </cell>
        </row>
        <row r="2999">
          <cell r="D2999">
            <v>3823324</v>
          </cell>
          <cell r="F2999">
            <v>6664.95</v>
          </cell>
        </row>
        <row r="3000">
          <cell r="D3000">
            <v>3823325</v>
          </cell>
          <cell r="F3000">
            <v>5729.4</v>
          </cell>
        </row>
        <row r="3001">
          <cell r="D3001">
            <v>3823326</v>
          </cell>
          <cell r="F3001">
            <v>5024.7</v>
          </cell>
        </row>
        <row r="3002">
          <cell r="D3002">
            <v>3823329</v>
          </cell>
          <cell r="F3002">
            <v>5826.6</v>
          </cell>
        </row>
        <row r="3003">
          <cell r="D3003">
            <v>3823332</v>
          </cell>
          <cell r="F3003">
            <v>5771.88</v>
          </cell>
        </row>
        <row r="3004">
          <cell r="D3004">
            <v>3824009</v>
          </cell>
          <cell r="F3004">
            <v>19018.75</v>
          </cell>
        </row>
        <row r="3005">
          <cell r="D3005">
            <v>3824046</v>
          </cell>
          <cell r="F3005">
            <v>26629.38</v>
          </cell>
        </row>
        <row r="3006">
          <cell r="D3006">
            <v>3824057</v>
          </cell>
          <cell r="F3006">
            <v>19643.13</v>
          </cell>
        </row>
        <row r="3007">
          <cell r="D3007">
            <v>3824061</v>
          </cell>
          <cell r="F3007">
            <v>20351.88</v>
          </cell>
        </row>
        <row r="3008">
          <cell r="D3008">
            <v>3824613</v>
          </cell>
          <cell r="F3008">
            <v>20713.39</v>
          </cell>
        </row>
        <row r="3009">
          <cell r="D3009">
            <v>3827001</v>
          </cell>
          <cell r="F3009">
            <v>12049.38</v>
          </cell>
        </row>
        <row r="3010">
          <cell r="D3010">
            <v>3827005</v>
          </cell>
          <cell r="F3010">
            <v>14580.63</v>
          </cell>
        </row>
        <row r="3011">
          <cell r="D3011">
            <v>3827010</v>
          </cell>
          <cell r="F3011">
            <v>12656.88</v>
          </cell>
        </row>
        <row r="3012">
          <cell r="D3012">
            <v>3827011</v>
          </cell>
          <cell r="F3012">
            <v>10307.879999999999</v>
          </cell>
        </row>
        <row r="3013">
          <cell r="D3013">
            <v>3832270</v>
          </cell>
          <cell r="F3013">
            <v>8491.56</v>
          </cell>
        </row>
        <row r="3014">
          <cell r="D3014">
            <v>3832271</v>
          </cell>
          <cell r="F3014">
            <v>7521.25</v>
          </cell>
        </row>
        <row r="3015">
          <cell r="D3015">
            <v>3832275</v>
          </cell>
          <cell r="F3015">
            <v>7857.85</v>
          </cell>
        </row>
        <row r="3016">
          <cell r="D3016">
            <v>3832283</v>
          </cell>
          <cell r="F3016">
            <v>6351.25</v>
          </cell>
        </row>
        <row r="3017">
          <cell r="D3017">
            <v>3832286</v>
          </cell>
          <cell r="F3017">
            <v>9066.7800000000007</v>
          </cell>
        </row>
        <row r="3018">
          <cell r="D3018">
            <v>3832293</v>
          </cell>
          <cell r="F3018">
            <v>8896</v>
          </cell>
        </row>
        <row r="3019">
          <cell r="D3019">
            <v>3832302</v>
          </cell>
          <cell r="F3019">
            <v>6293.43</v>
          </cell>
        </row>
        <row r="3020">
          <cell r="D3020">
            <v>3832303</v>
          </cell>
          <cell r="F3020">
            <v>7386.25</v>
          </cell>
        </row>
        <row r="3021">
          <cell r="D3021">
            <v>3832308</v>
          </cell>
          <cell r="F3021">
            <v>7735</v>
          </cell>
        </row>
        <row r="3022">
          <cell r="D3022">
            <v>3832309</v>
          </cell>
          <cell r="F3022">
            <v>9062.5</v>
          </cell>
        </row>
        <row r="3023">
          <cell r="D3023">
            <v>3832312</v>
          </cell>
          <cell r="F3023">
            <v>6535.75</v>
          </cell>
        </row>
        <row r="3024">
          <cell r="D3024">
            <v>3832314</v>
          </cell>
          <cell r="F3024">
            <v>8700.25</v>
          </cell>
        </row>
        <row r="3025">
          <cell r="D3025">
            <v>3832324</v>
          </cell>
          <cell r="F3025">
            <v>6272.5</v>
          </cell>
        </row>
        <row r="3026">
          <cell r="D3026">
            <v>3832327</v>
          </cell>
          <cell r="F3026">
            <v>7395.25</v>
          </cell>
        </row>
        <row r="3027">
          <cell r="D3027">
            <v>3832329</v>
          </cell>
          <cell r="F3027">
            <v>6058.75</v>
          </cell>
        </row>
        <row r="3028">
          <cell r="D3028">
            <v>3832331</v>
          </cell>
          <cell r="F3028">
            <v>8933.1299999999992</v>
          </cell>
        </row>
        <row r="3029">
          <cell r="D3029">
            <v>3832334</v>
          </cell>
          <cell r="F3029">
            <v>6918.25</v>
          </cell>
        </row>
        <row r="3030">
          <cell r="D3030">
            <v>3832335</v>
          </cell>
          <cell r="F3030">
            <v>8721.51</v>
          </cell>
        </row>
        <row r="3031">
          <cell r="D3031">
            <v>3832336</v>
          </cell>
          <cell r="F3031">
            <v>8411.91</v>
          </cell>
        </row>
        <row r="3032">
          <cell r="D3032">
            <v>3832338</v>
          </cell>
          <cell r="F3032">
            <v>8680</v>
          </cell>
        </row>
        <row r="3033">
          <cell r="D3033">
            <v>3832342</v>
          </cell>
          <cell r="F3033">
            <v>5687.5</v>
          </cell>
        </row>
        <row r="3034">
          <cell r="D3034">
            <v>3832347</v>
          </cell>
          <cell r="F3034">
            <v>6548.8</v>
          </cell>
        </row>
        <row r="3035">
          <cell r="D3035">
            <v>3832348</v>
          </cell>
          <cell r="F3035">
            <v>7566.25</v>
          </cell>
        </row>
        <row r="3036">
          <cell r="D3036">
            <v>3832356</v>
          </cell>
          <cell r="F3036">
            <v>5091.25</v>
          </cell>
        </row>
        <row r="3037">
          <cell r="D3037">
            <v>3832358</v>
          </cell>
          <cell r="F3037">
            <v>5708.65</v>
          </cell>
        </row>
        <row r="3038">
          <cell r="D3038">
            <v>3832363</v>
          </cell>
          <cell r="F3038">
            <v>8725</v>
          </cell>
        </row>
        <row r="3039">
          <cell r="D3039">
            <v>3832364</v>
          </cell>
          <cell r="F3039">
            <v>6328.75</v>
          </cell>
        </row>
        <row r="3040">
          <cell r="D3040">
            <v>3832365</v>
          </cell>
          <cell r="F3040">
            <v>6328.75</v>
          </cell>
        </row>
        <row r="3041">
          <cell r="D3041">
            <v>3832369</v>
          </cell>
          <cell r="F3041">
            <v>6632.73</v>
          </cell>
        </row>
        <row r="3042">
          <cell r="D3042">
            <v>3832389</v>
          </cell>
          <cell r="F3042">
            <v>6288.25</v>
          </cell>
        </row>
        <row r="3043">
          <cell r="D3043">
            <v>3832390</v>
          </cell>
          <cell r="F3043">
            <v>8702.5</v>
          </cell>
        </row>
        <row r="3044">
          <cell r="D3044">
            <v>3832397</v>
          </cell>
          <cell r="F3044">
            <v>9071.9500000000007</v>
          </cell>
        </row>
        <row r="3045">
          <cell r="D3045">
            <v>3832398</v>
          </cell>
          <cell r="F3045">
            <v>8893.2999999999993</v>
          </cell>
        </row>
        <row r="3046">
          <cell r="D3046">
            <v>3832400</v>
          </cell>
          <cell r="F3046">
            <v>6362.5</v>
          </cell>
        </row>
        <row r="3047">
          <cell r="D3047">
            <v>3832403</v>
          </cell>
          <cell r="F3047">
            <v>6672.21</v>
          </cell>
        </row>
        <row r="3048">
          <cell r="D3048">
            <v>3832405</v>
          </cell>
          <cell r="F3048">
            <v>6182.5</v>
          </cell>
        </row>
        <row r="3049">
          <cell r="D3049">
            <v>3832407</v>
          </cell>
          <cell r="F3049">
            <v>7575.25</v>
          </cell>
        </row>
        <row r="3050">
          <cell r="D3050">
            <v>3832408</v>
          </cell>
          <cell r="F3050">
            <v>8925.25</v>
          </cell>
        </row>
        <row r="3051">
          <cell r="D3051">
            <v>3832409</v>
          </cell>
          <cell r="F3051">
            <v>6918.25</v>
          </cell>
        </row>
        <row r="3052">
          <cell r="D3052">
            <v>3832410</v>
          </cell>
          <cell r="F3052">
            <v>8313.25</v>
          </cell>
        </row>
        <row r="3053">
          <cell r="D3053">
            <v>3832411</v>
          </cell>
          <cell r="F3053">
            <v>6439.9</v>
          </cell>
        </row>
        <row r="3054">
          <cell r="D3054">
            <v>3832413</v>
          </cell>
          <cell r="F3054">
            <v>6058.75</v>
          </cell>
        </row>
        <row r="3055">
          <cell r="D3055">
            <v>3832415</v>
          </cell>
          <cell r="F3055">
            <v>7858.75</v>
          </cell>
        </row>
        <row r="3056">
          <cell r="D3056">
            <v>3832416</v>
          </cell>
          <cell r="F3056">
            <v>6619.56</v>
          </cell>
        </row>
        <row r="3057">
          <cell r="D3057">
            <v>3832417</v>
          </cell>
          <cell r="F3057">
            <v>7645</v>
          </cell>
        </row>
        <row r="3058">
          <cell r="D3058">
            <v>3832418</v>
          </cell>
          <cell r="F3058">
            <v>7521.25</v>
          </cell>
        </row>
        <row r="3059">
          <cell r="D3059">
            <v>3832420</v>
          </cell>
          <cell r="F3059">
            <v>8702.5</v>
          </cell>
        </row>
        <row r="3060">
          <cell r="D3060">
            <v>3832421</v>
          </cell>
          <cell r="F3060">
            <v>6743.65</v>
          </cell>
        </row>
        <row r="3061">
          <cell r="D3061">
            <v>3832425</v>
          </cell>
          <cell r="F3061">
            <v>11722</v>
          </cell>
        </row>
        <row r="3062">
          <cell r="D3062">
            <v>3832427</v>
          </cell>
          <cell r="F3062">
            <v>9060.25</v>
          </cell>
        </row>
        <row r="3063">
          <cell r="D3063">
            <v>3832428</v>
          </cell>
          <cell r="F3063">
            <v>11510.5</v>
          </cell>
        </row>
        <row r="3064">
          <cell r="D3064">
            <v>3832432</v>
          </cell>
          <cell r="F3064">
            <v>9242.5</v>
          </cell>
        </row>
        <row r="3065">
          <cell r="D3065">
            <v>3832433</v>
          </cell>
          <cell r="F3065">
            <v>8691.25</v>
          </cell>
        </row>
        <row r="3066">
          <cell r="D3066">
            <v>3832434</v>
          </cell>
          <cell r="F3066">
            <v>9100.75</v>
          </cell>
        </row>
        <row r="3067">
          <cell r="D3067">
            <v>3832436</v>
          </cell>
          <cell r="F3067">
            <v>9222.25</v>
          </cell>
        </row>
        <row r="3068">
          <cell r="D3068">
            <v>3832438</v>
          </cell>
          <cell r="F3068">
            <v>8736.25</v>
          </cell>
        </row>
        <row r="3069">
          <cell r="D3069">
            <v>3832439</v>
          </cell>
          <cell r="F3069">
            <v>11074</v>
          </cell>
        </row>
        <row r="3070">
          <cell r="D3070">
            <v>3832440</v>
          </cell>
          <cell r="F3070">
            <v>6373.75</v>
          </cell>
        </row>
        <row r="3071">
          <cell r="D3071">
            <v>3832441</v>
          </cell>
          <cell r="F3071">
            <v>6306.25</v>
          </cell>
        </row>
        <row r="3072">
          <cell r="D3072">
            <v>3832444</v>
          </cell>
          <cell r="F3072">
            <v>9141.25</v>
          </cell>
        </row>
        <row r="3073">
          <cell r="D3073">
            <v>3832447</v>
          </cell>
          <cell r="F3073">
            <v>8846.5</v>
          </cell>
        </row>
        <row r="3074">
          <cell r="D3074">
            <v>3832448</v>
          </cell>
          <cell r="F3074">
            <v>6434.5</v>
          </cell>
        </row>
        <row r="3075">
          <cell r="D3075">
            <v>3832449</v>
          </cell>
          <cell r="F3075">
            <v>11591.5</v>
          </cell>
        </row>
        <row r="3076">
          <cell r="D3076">
            <v>3832450</v>
          </cell>
          <cell r="F3076">
            <v>11735.5</v>
          </cell>
        </row>
        <row r="3077">
          <cell r="D3077">
            <v>3832452</v>
          </cell>
          <cell r="F3077">
            <v>6362.5</v>
          </cell>
        </row>
        <row r="3078">
          <cell r="D3078">
            <v>3832456</v>
          </cell>
          <cell r="F3078">
            <v>6693.25</v>
          </cell>
        </row>
        <row r="3079">
          <cell r="D3079">
            <v>3832457</v>
          </cell>
          <cell r="F3079">
            <v>8416.75</v>
          </cell>
        </row>
        <row r="3080">
          <cell r="D3080">
            <v>3832458</v>
          </cell>
          <cell r="F3080">
            <v>6843.1</v>
          </cell>
        </row>
        <row r="3081">
          <cell r="D3081">
            <v>3832462</v>
          </cell>
          <cell r="F3081">
            <v>11850.25</v>
          </cell>
        </row>
        <row r="3082">
          <cell r="D3082">
            <v>3832464</v>
          </cell>
          <cell r="F3082">
            <v>6340</v>
          </cell>
        </row>
        <row r="3083">
          <cell r="D3083">
            <v>3832467</v>
          </cell>
          <cell r="F3083">
            <v>8095</v>
          </cell>
        </row>
        <row r="3084">
          <cell r="D3084">
            <v>3832468</v>
          </cell>
          <cell r="F3084">
            <v>7478.5</v>
          </cell>
        </row>
        <row r="3085">
          <cell r="D3085">
            <v>3832469</v>
          </cell>
          <cell r="F3085">
            <v>8374</v>
          </cell>
        </row>
        <row r="3086">
          <cell r="D3086">
            <v>3832470</v>
          </cell>
          <cell r="F3086">
            <v>11596</v>
          </cell>
        </row>
        <row r="3087">
          <cell r="D3087">
            <v>3832471</v>
          </cell>
          <cell r="F3087">
            <v>8567.5</v>
          </cell>
        </row>
        <row r="3088">
          <cell r="D3088">
            <v>3832473</v>
          </cell>
          <cell r="F3088">
            <v>9139</v>
          </cell>
        </row>
        <row r="3089">
          <cell r="D3089">
            <v>3832474</v>
          </cell>
          <cell r="F3089">
            <v>8455</v>
          </cell>
        </row>
        <row r="3090">
          <cell r="D3090">
            <v>3832475</v>
          </cell>
          <cell r="F3090">
            <v>8995</v>
          </cell>
        </row>
        <row r="3091">
          <cell r="D3091">
            <v>3832476</v>
          </cell>
          <cell r="F3091">
            <v>7728.25</v>
          </cell>
        </row>
        <row r="3092">
          <cell r="D3092">
            <v>3832478</v>
          </cell>
          <cell r="F3092">
            <v>7341.25</v>
          </cell>
        </row>
        <row r="3093">
          <cell r="D3093">
            <v>3832481</v>
          </cell>
          <cell r="F3093">
            <v>6279.25</v>
          </cell>
        </row>
        <row r="3094">
          <cell r="D3094">
            <v>3832482</v>
          </cell>
          <cell r="F3094">
            <v>8810.5</v>
          </cell>
        </row>
        <row r="3095">
          <cell r="D3095">
            <v>3832483</v>
          </cell>
          <cell r="F3095">
            <v>10212.25</v>
          </cell>
        </row>
        <row r="3096">
          <cell r="D3096">
            <v>3832486</v>
          </cell>
          <cell r="F3096">
            <v>9238</v>
          </cell>
        </row>
        <row r="3097">
          <cell r="D3097">
            <v>3832487</v>
          </cell>
          <cell r="F3097">
            <v>6369.25</v>
          </cell>
        </row>
        <row r="3098">
          <cell r="D3098">
            <v>3832488</v>
          </cell>
          <cell r="F3098">
            <v>8545</v>
          </cell>
        </row>
        <row r="3099">
          <cell r="D3099">
            <v>3832490</v>
          </cell>
          <cell r="F3099">
            <v>6449.46</v>
          </cell>
        </row>
        <row r="3100">
          <cell r="D3100">
            <v>3832491</v>
          </cell>
          <cell r="F3100">
            <v>6277</v>
          </cell>
        </row>
        <row r="3101">
          <cell r="D3101">
            <v>3832492</v>
          </cell>
          <cell r="F3101">
            <v>9082.75</v>
          </cell>
        </row>
        <row r="3102">
          <cell r="D3102">
            <v>3832493</v>
          </cell>
          <cell r="F3102">
            <v>9125.5</v>
          </cell>
        </row>
        <row r="3103">
          <cell r="D3103">
            <v>3832494</v>
          </cell>
          <cell r="F3103">
            <v>8704.2999999999993</v>
          </cell>
        </row>
        <row r="3104">
          <cell r="D3104">
            <v>3832496</v>
          </cell>
          <cell r="F3104">
            <v>7685.5</v>
          </cell>
        </row>
        <row r="3105">
          <cell r="D3105">
            <v>3832497</v>
          </cell>
          <cell r="F3105">
            <v>6625.3</v>
          </cell>
        </row>
        <row r="3106">
          <cell r="D3106">
            <v>3832499</v>
          </cell>
          <cell r="F3106">
            <v>8513.5</v>
          </cell>
        </row>
        <row r="3107">
          <cell r="D3107">
            <v>3832503</v>
          </cell>
          <cell r="F3107">
            <v>6652.75</v>
          </cell>
        </row>
        <row r="3108">
          <cell r="D3108">
            <v>3832505</v>
          </cell>
          <cell r="F3108">
            <v>9025.83</v>
          </cell>
        </row>
        <row r="3109">
          <cell r="D3109">
            <v>3832506</v>
          </cell>
          <cell r="F3109">
            <v>7442.5</v>
          </cell>
        </row>
        <row r="3110">
          <cell r="D3110">
            <v>3832510</v>
          </cell>
          <cell r="F3110">
            <v>10612.75</v>
          </cell>
        </row>
        <row r="3111">
          <cell r="D3111">
            <v>3833030</v>
          </cell>
          <cell r="F3111">
            <v>5167.75</v>
          </cell>
        </row>
        <row r="3112">
          <cell r="D3112">
            <v>3833031</v>
          </cell>
          <cell r="F3112">
            <v>7543.75</v>
          </cell>
        </row>
        <row r="3113">
          <cell r="D3113">
            <v>3833037</v>
          </cell>
          <cell r="F3113">
            <v>5080</v>
          </cell>
        </row>
        <row r="3114">
          <cell r="D3114">
            <v>3833038</v>
          </cell>
          <cell r="F3114">
            <v>8803.75</v>
          </cell>
        </row>
        <row r="3115">
          <cell r="D3115">
            <v>3833045</v>
          </cell>
          <cell r="F3115">
            <v>5600.65</v>
          </cell>
        </row>
        <row r="3116">
          <cell r="D3116">
            <v>3833046</v>
          </cell>
          <cell r="F3116">
            <v>9362.25</v>
          </cell>
        </row>
        <row r="3117">
          <cell r="D3117">
            <v>3833047</v>
          </cell>
          <cell r="F3117">
            <v>5586.25</v>
          </cell>
        </row>
        <row r="3118">
          <cell r="D3118">
            <v>3833051</v>
          </cell>
          <cell r="F3118">
            <v>6193.75</v>
          </cell>
        </row>
        <row r="3119">
          <cell r="D3119">
            <v>3833052</v>
          </cell>
          <cell r="F3119">
            <v>6103.75</v>
          </cell>
        </row>
        <row r="3120">
          <cell r="D3120">
            <v>3833053</v>
          </cell>
          <cell r="F3120">
            <v>8641.75</v>
          </cell>
        </row>
        <row r="3121">
          <cell r="D3121">
            <v>3833054</v>
          </cell>
          <cell r="F3121">
            <v>9120.7099999999991</v>
          </cell>
        </row>
        <row r="3122">
          <cell r="D3122">
            <v>3833056</v>
          </cell>
          <cell r="F3122">
            <v>10050.25</v>
          </cell>
        </row>
        <row r="3123">
          <cell r="D3123">
            <v>3833350</v>
          </cell>
          <cell r="F3123">
            <v>9239.7800000000007</v>
          </cell>
        </row>
        <row r="3124">
          <cell r="D3124">
            <v>3833351</v>
          </cell>
          <cell r="F3124">
            <v>5449.95</v>
          </cell>
        </row>
        <row r="3125">
          <cell r="D3125">
            <v>3833356</v>
          </cell>
          <cell r="F3125">
            <v>5705.1</v>
          </cell>
        </row>
        <row r="3126">
          <cell r="D3126">
            <v>3833357</v>
          </cell>
          <cell r="F3126">
            <v>6883.65</v>
          </cell>
        </row>
        <row r="3127">
          <cell r="D3127">
            <v>3833358</v>
          </cell>
          <cell r="F3127">
            <v>6482.7</v>
          </cell>
        </row>
        <row r="3128">
          <cell r="D3128">
            <v>3833362</v>
          </cell>
          <cell r="F3128">
            <v>7082.91</v>
          </cell>
        </row>
        <row r="3129">
          <cell r="D3129">
            <v>3833364</v>
          </cell>
          <cell r="F3129">
            <v>6835.05</v>
          </cell>
        </row>
        <row r="3130">
          <cell r="D3130">
            <v>3833366</v>
          </cell>
          <cell r="F3130">
            <v>7114.99</v>
          </cell>
        </row>
        <row r="3131">
          <cell r="D3131">
            <v>3833367</v>
          </cell>
          <cell r="F3131">
            <v>6920.1</v>
          </cell>
        </row>
        <row r="3132">
          <cell r="D3132">
            <v>3833370</v>
          </cell>
          <cell r="F3132">
            <v>7521.53</v>
          </cell>
        </row>
        <row r="3133">
          <cell r="D3133">
            <v>3833372</v>
          </cell>
          <cell r="F3133">
            <v>7160.67</v>
          </cell>
        </row>
        <row r="3134">
          <cell r="D3134">
            <v>3833374</v>
          </cell>
          <cell r="F3134">
            <v>6883.65</v>
          </cell>
        </row>
        <row r="3135">
          <cell r="D3135">
            <v>3833375</v>
          </cell>
          <cell r="F3135">
            <v>8147.25</v>
          </cell>
        </row>
        <row r="3136">
          <cell r="D3136">
            <v>3833376</v>
          </cell>
          <cell r="F3136">
            <v>6968.7</v>
          </cell>
        </row>
        <row r="3137">
          <cell r="D3137">
            <v>3833379</v>
          </cell>
          <cell r="F3137">
            <v>7116.93</v>
          </cell>
        </row>
        <row r="3138">
          <cell r="D3138">
            <v>3833382</v>
          </cell>
          <cell r="F3138">
            <v>6792.53</v>
          </cell>
        </row>
        <row r="3139">
          <cell r="D3139">
            <v>3833385</v>
          </cell>
          <cell r="F3139">
            <v>10166.58</v>
          </cell>
        </row>
        <row r="3140">
          <cell r="D3140">
            <v>3833902</v>
          </cell>
          <cell r="F3140">
            <v>6871.5</v>
          </cell>
        </row>
        <row r="3141">
          <cell r="D3141">
            <v>3833903</v>
          </cell>
          <cell r="F3141">
            <v>9313.65</v>
          </cell>
        </row>
        <row r="3142">
          <cell r="D3142">
            <v>3833904</v>
          </cell>
          <cell r="F3142">
            <v>6750</v>
          </cell>
        </row>
        <row r="3143">
          <cell r="D3143">
            <v>3833907</v>
          </cell>
          <cell r="F3143">
            <v>6956.55</v>
          </cell>
        </row>
        <row r="3144">
          <cell r="D3144">
            <v>3833909</v>
          </cell>
          <cell r="F3144">
            <v>7177.68</v>
          </cell>
        </row>
        <row r="3145">
          <cell r="D3145">
            <v>3833912</v>
          </cell>
          <cell r="F3145">
            <v>6990.57</v>
          </cell>
        </row>
        <row r="3146">
          <cell r="D3146">
            <v>3833913</v>
          </cell>
          <cell r="F3146">
            <v>9731.61</v>
          </cell>
        </row>
        <row r="3147">
          <cell r="D3147">
            <v>3833915</v>
          </cell>
          <cell r="F3147">
            <v>7112.07</v>
          </cell>
        </row>
        <row r="3148">
          <cell r="D3148">
            <v>3834006</v>
          </cell>
          <cell r="F3148">
            <v>28944.06</v>
          </cell>
        </row>
        <row r="3149">
          <cell r="D3149">
            <v>3834032</v>
          </cell>
          <cell r="F3149">
            <v>33674.69</v>
          </cell>
        </row>
        <row r="3150">
          <cell r="D3150">
            <v>3834040</v>
          </cell>
          <cell r="F3150">
            <v>34743.440000000002</v>
          </cell>
        </row>
        <row r="3151">
          <cell r="D3151">
            <v>3834041</v>
          </cell>
          <cell r="F3151">
            <v>26651.88</v>
          </cell>
        </row>
        <row r="3152">
          <cell r="D3152">
            <v>3834062</v>
          </cell>
          <cell r="F3152">
            <v>22340.31</v>
          </cell>
        </row>
        <row r="3153">
          <cell r="D3153">
            <v>3834063</v>
          </cell>
          <cell r="F3153">
            <v>47230.94</v>
          </cell>
        </row>
        <row r="3154">
          <cell r="D3154">
            <v>3834102</v>
          </cell>
          <cell r="F3154">
            <v>27571.56</v>
          </cell>
        </row>
        <row r="3155">
          <cell r="D3155">
            <v>3834106</v>
          </cell>
          <cell r="F3155">
            <v>30859.38</v>
          </cell>
        </row>
        <row r="3156">
          <cell r="D3156">
            <v>3834108</v>
          </cell>
          <cell r="F3156">
            <v>29329.38</v>
          </cell>
        </row>
        <row r="3157">
          <cell r="D3157">
            <v>3834111</v>
          </cell>
          <cell r="F3157">
            <v>16428.439999999999</v>
          </cell>
        </row>
        <row r="3158">
          <cell r="D3158">
            <v>3834751</v>
          </cell>
          <cell r="F3158">
            <v>21141.68</v>
          </cell>
        </row>
        <row r="3159">
          <cell r="D3159">
            <v>3834753</v>
          </cell>
          <cell r="F3159">
            <v>21478.84</v>
          </cell>
        </row>
        <row r="3160">
          <cell r="D3160">
            <v>3835200</v>
          </cell>
          <cell r="F3160">
            <v>5996.7</v>
          </cell>
        </row>
        <row r="3161">
          <cell r="D3161">
            <v>3837015</v>
          </cell>
          <cell r="F3161">
            <v>25819.38</v>
          </cell>
        </row>
        <row r="3162">
          <cell r="D3162">
            <v>3837062</v>
          </cell>
          <cell r="F3162">
            <v>15441.25</v>
          </cell>
        </row>
        <row r="3163">
          <cell r="D3163">
            <v>3837072</v>
          </cell>
          <cell r="F3163">
            <v>26477.5</v>
          </cell>
        </row>
        <row r="3164">
          <cell r="D3164">
            <v>3841002</v>
          </cell>
          <cell r="F3164">
            <v>4538.6499999999996</v>
          </cell>
        </row>
        <row r="3165">
          <cell r="D3165">
            <v>3841005</v>
          </cell>
          <cell r="F3165">
            <v>4723.6000000000004</v>
          </cell>
        </row>
        <row r="3166">
          <cell r="D3166">
            <v>3842039</v>
          </cell>
          <cell r="F3166">
            <v>6643.75</v>
          </cell>
        </row>
        <row r="3167">
          <cell r="D3167">
            <v>3842054</v>
          </cell>
          <cell r="F3167">
            <v>5802.7</v>
          </cell>
        </row>
        <row r="3168">
          <cell r="D3168">
            <v>3842060</v>
          </cell>
          <cell r="F3168">
            <v>5224</v>
          </cell>
        </row>
        <row r="3169">
          <cell r="D3169">
            <v>3842070</v>
          </cell>
          <cell r="F3169">
            <v>6116.24</v>
          </cell>
        </row>
        <row r="3170">
          <cell r="D3170">
            <v>3842079</v>
          </cell>
          <cell r="F3170">
            <v>7279.6</v>
          </cell>
        </row>
        <row r="3171">
          <cell r="D3171">
            <v>3842084</v>
          </cell>
          <cell r="F3171">
            <v>5302.97</v>
          </cell>
        </row>
        <row r="3172">
          <cell r="D3172">
            <v>3842091</v>
          </cell>
          <cell r="F3172">
            <v>6130.75</v>
          </cell>
        </row>
        <row r="3173">
          <cell r="D3173">
            <v>3842128</v>
          </cell>
          <cell r="F3173">
            <v>5165.5</v>
          </cell>
        </row>
        <row r="3174">
          <cell r="D3174">
            <v>3842133</v>
          </cell>
          <cell r="F3174">
            <v>6109.15</v>
          </cell>
        </row>
        <row r="3175">
          <cell r="D3175">
            <v>3842150</v>
          </cell>
          <cell r="F3175">
            <v>7865.05</v>
          </cell>
        </row>
        <row r="3176">
          <cell r="D3176">
            <v>3842152</v>
          </cell>
          <cell r="F3176">
            <v>7813.75</v>
          </cell>
        </row>
        <row r="3177">
          <cell r="D3177">
            <v>3842154</v>
          </cell>
          <cell r="F3177">
            <v>7883.5</v>
          </cell>
        </row>
        <row r="3178">
          <cell r="D3178">
            <v>3842155</v>
          </cell>
          <cell r="F3178">
            <v>6256.75</v>
          </cell>
        </row>
        <row r="3179">
          <cell r="D3179">
            <v>3842156</v>
          </cell>
          <cell r="F3179">
            <v>7925.8</v>
          </cell>
        </row>
        <row r="3180">
          <cell r="D3180">
            <v>3842159</v>
          </cell>
          <cell r="F3180">
            <v>6403</v>
          </cell>
        </row>
        <row r="3181">
          <cell r="D3181">
            <v>3842160</v>
          </cell>
          <cell r="F3181">
            <v>8312.1299999999992</v>
          </cell>
        </row>
        <row r="3182">
          <cell r="D3182">
            <v>3842162</v>
          </cell>
          <cell r="F3182">
            <v>8589.5499999999993</v>
          </cell>
        </row>
        <row r="3183">
          <cell r="D3183">
            <v>3842180</v>
          </cell>
          <cell r="F3183">
            <v>5906.65</v>
          </cell>
        </row>
        <row r="3184">
          <cell r="D3184">
            <v>3843010</v>
          </cell>
          <cell r="F3184">
            <v>7791.25</v>
          </cell>
        </row>
        <row r="3185">
          <cell r="D3185">
            <v>3843015</v>
          </cell>
          <cell r="F3185">
            <v>7348.9</v>
          </cell>
        </row>
        <row r="3186">
          <cell r="D3186">
            <v>3843018</v>
          </cell>
          <cell r="F3186">
            <v>8196.25</v>
          </cell>
        </row>
        <row r="3187">
          <cell r="D3187">
            <v>3843021</v>
          </cell>
          <cell r="F3187">
            <v>6677.95</v>
          </cell>
        </row>
        <row r="3188">
          <cell r="D3188">
            <v>3843301</v>
          </cell>
          <cell r="F3188">
            <v>7682.39</v>
          </cell>
        </row>
        <row r="3189">
          <cell r="D3189">
            <v>3843305</v>
          </cell>
          <cell r="F3189">
            <v>6835.05</v>
          </cell>
        </row>
        <row r="3190">
          <cell r="D3190">
            <v>3843318</v>
          </cell>
          <cell r="F3190">
            <v>8051.99</v>
          </cell>
        </row>
        <row r="3191">
          <cell r="D3191">
            <v>3843319</v>
          </cell>
          <cell r="F3191">
            <v>8397.2999999999993</v>
          </cell>
        </row>
        <row r="3192">
          <cell r="D3192">
            <v>3843338</v>
          </cell>
          <cell r="F3192">
            <v>7136.37</v>
          </cell>
        </row>
        <row r="3193">
          <cell r="D3193">
            <v>3843339</v>
          </cell>
          <cell r="F3193">
            <v>11913.75</v>
          </cell>
        </row>
        <row r="3194">
          <cell r="D3194">
            <v>3844006</v>
          </cell>
          <cell r="F3194">
            <v>32400.63</v>
          </cell>
        </row>
        <row r="3195">
          <cell r="D3195">
            <v>3847002</v>
          </cell>
          <cell r="F3195">
            <v>14276.88</v>
          </cell>
        </row>
        <row r="3196">
          <cell r="D3196">
            <v>3901000</v>
          </cell>
          <cell r="F3196">
            <v>4830.25</v>
          </cell>
        </row>
        <row r="3197">
          <cell r="D3197">
            <v>3902008</v>
          </cell>
          <cell r="F3197">
            <v>7633.75</v>
          </cell>
        </row>
        <row r="3198">
          <cell r="D3198">
            <v>3902012</v>
          </cell>
          <cell r="F3198">
            <v>8258.1299999999992</v>
          </cell>
        </row>
        <row r="3199">
          <cell r="D3199">
            <v>3902036</v>
          </cell>
          <cell r="F3199">
            <v>6466</v>
          </cell>
        </row>
        <row r="3200">
          <cell r="D3200">
            <v>3902039</v>
          </cell>
          <cell r="F3200">
            <v>6390.63</v>
          </cell>
        </row>
        <row r="3201">
          <cell r="D3201">
            <v>3902051</v>
          </cell>
          <cell r="F3201">
            <v>5320.75</v>
          </cell>
        </row>
        <row r="3202">
          <cell r="D3202">
            <v>3902056</v>
          </cell>
          <cell r="F3202">
            <v>8263.75</v>
          </cell>
        </row>
        <row r="3203">
          <cell r="D3203">
            <v>3902162</v>
          </cell>
          <cell r="F3203">
            <v>6205</v>
          </cell>
        </row>
        <row r="3204">
          <cell r="D3204">
            <v>3902163</v>
          </cell>
          <cell r="F3204">
            <v>6189.25</v>
          </cell>
        </row>
        <row r="3205">
          <cell r="D3205">
            <v>3902164</v>
          </cell>
          <cell r="F3205">
            <v>8182.75</v>
          </cell>
        </row>
        <row r="3206">
          <cell r="D3206">
            <v>3902167</v>
          </cell>
          <cell r="F3206">
            <v>9251.0499999999993</v>
          </cell>
        </row>
        <row r="3207">
          <cell r="D3207">
            <v>3902168</v>
          </cell>
          <cell r="F3207">
            <v>6080.8</v>
          </cell>
        </row>
        <row r="3208">
          <cell r="D3208">
            <v>3902172</v>
          </cell>
          <cell r="F3208">
            <v>5660.5</v>
          </cell>
        </row>
        <row r="3209">
          <cell r="D3209">
            <v>3902177</v>
          </cell>
          <cell r="F3209">
            <v>8063.05</v>
          </cell>
        </row>
        <row r="3210">
          <cell r="D3210">
            <v>3902181</v>
          </cell>
          <cell r="F3210">
            <v>6047.5</v>
          </cell>
        </row>
        <row r="3211">
          <cell r="D3211">
            <v>3902182</v>
          </cell>
          <cell r="F3211">
            <v>6146.5</v>
          </cell>
        </row>
        <row r="3212">
          <cell r="D3212">
            <v>3902184</v>
          </cell>
          <cell r="F3212">
            <v>8568.6299999999992</v>
          </cell>
        </row>
        <row r="3213">
          <cell r="D3213">
            <v>3902186</v>
          </cell>
          <cell r="F3213">
            <v>5343.25</v>
          </cell>
        </row>
        <row r="3214">
          <cell r="D3214">
            <v>3902188</v>
          </cell>
          <cell r="F3214">
            <v>5184.3999999999996</v>
          </cell>
        </row>
        <row r="3215">
          <cell r="D3215">
            <v>3902193</v>
          </cell>
          <cell r="F3215">
            <v>5440</v>
          </cell>
        </row>
        <row r="3216">
          <cell r="D3216">
            <v>3902194</v>
          </cell>
          <cell r="F3216">
            <v>5957.5</v>
          </cell>
        </row>
        <row r="3217">
          <cell r="D3217">
            <v>3902197</v>
          </cell>
          <cell r="F3217">
            <v>6373.75</v>
          </cell>
        </row>
        <row r="3218">
          <cell r="D3218">
            <v>3902198</v>
          </cell>
          <cell r="F3218">
            <v>6387.25</v>
          </cell>
        </row>
        <row r="3219">
          <cell r="D3219">
            <v>3902200</v>
          </cell>
          <cell r="F3219">
            <v>6494.13</v>
          </cell>
        </row>
        <row r="3220">
          <cell r="D3220">
            <v>3902205</v>
          </cell>
          <cell r="F3220">
            <v>8927.5</v>
          </cell>
        </row>
        <row r="3221">
          <cell r="D3221">
            <v>3902213</v>
          </cell>
          <cell r="F3221">
            <v>5932.75</v>
          </cell>
        </row>
        <row r="3222">
          <cell r="D3222">
            <v>3902214</v>
          </cell>
          <cell r="F3222">
            <v>5545.75</v>
          </cell>
        </row>
        <row r="3223">
          <cell r="D3223">
            <v>3902216</v>
          </cell>
          <cell r="F3223">
            <v>6306.25</v>
          </cell>
        </row>
        <row r="3224">
          <cell r="D3224">
            <v>3902219</v>
          </cell>
          <cell r="F3224">
            <v>6041.88</v>
          </cell>
        </row>
        <row r="3225">
          <cell r="D3225">
            <v>3902221</v>
          </cell>
          <cell r="F3225">
            <v>7991.5</v>
          </cell>
        </row>
        <row r="3226">
          <cell r="D3226">
            <v>3902222</v>
          </cell>
          <cell r="F3226">
            <v>7755.25</v>
          </cell>
        </row>
        <row r="3227">
          <cell r="D3227">
            <v>3902224</v>
          </cell>
          <cell r="F3227">
            <v>6923.94</v>
          </cell>
        </row>
        <row r="3228">
          <cell r="D3228">
            <v>3902225</v>
          </cell>
          <cell r="F3228">
            <v>8799.25</v>
          </cell>
        </row>
        <row r="3229">
          <cell r="D3229">
            <v>3902226</v>
          </cell>
          <cell r="F3229">
            <v>5846.13</v>
          </cell>
        </row>
        <row r="3230">
          <cell r="D3230">
            <v>3902227</v>
          </cell>
          <cell r="F3230">
            <v>7787.88</v>
          </cell>
        </row>
        <row r="3231">
          <cell r="D3231">
            <v>3902229</v>
          </cell>
          <cell r="F3231">
            <v>6412</v>
          </cell>
        </row>
        <row r="3232">
          <cell r="D3232">
            <v>3902231</v>
          </cell>
          <cell r="F3232">
            <v>6603.25</v>
          </cell>
        </row>
        <row r="3233">
          <cell r="D3233">
            <v>3902232</v>
          </cell>
          <cell r="F3233">
            <v>7075.75</v>
          </cell>
        </row>
        <row r="3234">
          <cell r="D3234">
            <v>3902233</v>
          </cell>
          <cell r="F3234">
            <v>6704.95</v>
          </cell>
        </row>
        <row r="3235">
          <cell r="D3235">
            <v>3903001</v>
          </cell>
          <cell r="F3235">
            <v>6362.5</v>
          </cell>
        </row>
        <row r="3236">
          <cell r="D3236">
            <v>3903327</v>
          </cell>
          <cell r="F3236">
            <v>5449.95</v>
          </cell>
        </row>
        <row r="3237">
          <cell r="D3237">
            <v>3904041</v>
          </cell>
          <cell r="F3237">
            <v>20818.75</v>
          </cell>
        </row>
        <row r="3238">
          <cell r="D3238">
            <v>3906900</v>
          </cell>
          <cell r="F3238">
            <v>30814.38</v>
          </cell>
        </row>
        <row r="3239">
          <cell r="D3239">
            <v>3907006</v>
          </cell>
          <cell r="F3239">
            <v>7974.06</v>
          </cell>
        </row>
        <row r="3240">
          <cell r="D3240">
            <v>3911000</v>
          </cell>
          <cell r="F3240">
            <v>4677.7</v>
          </cell>
        </row>
        <row r="3241">
          <cell r="D3241">
            <v>3911004</v>
          </cell>
          <cell r="F3241">
            <v>4494.1000000000004</v>
          </cell>
        </row>
        <row r="3242">
          <cell r="D3242">
            <v>3911005</v>
          </cell>
          <cell r="F3242">
            <v>5154.25</v>
          </cell>
        </row>
        <row r="3243">
          <cell r="D3243">
            <v>3912000</v>
          </cell>
          <cell r="F3243">
            <v>7127.5</v>
          </cell>
        </row>
        <row r="3244">
          <cell r="D3244">
            <v>3912001</v>
          </cell>
          <cell r="F3244">
            <v>7692.25</v>
          </cell>
        </row>
        <row r="3245">
          <cell r="D3245">
            <v>3912002</v>
          </cell>
          <cell r="F3245">
            <v>7692.25</v>
          </cell>
        </row>
        <row r="3246">
          <cell r="D3246">
            <v>3912003</v>
          </cell>
          <cell r="F3246">
            <v>7743.1</v>
          </cell>
        </row>
        <row r="3247">
          <cell r="D3247">
            <v>3912005</v>
          </cell>
          <cell r="F3247">
            <v>7071.7</v>
          </cell>
        </row>
        <row r="3248">
          <cell r="D3248">
            <v>3912006</v>
          </cell>
          <cell r="F3248">
            <v>7251.25</v>
          </cell>
        </row>
        <row r="3249">
          <cell r="D3249">
            <v>3912009</v>
          </cell>
          <cell r="F3249">
            <v>7678.75</v>
          </cell>
        </row>
        <row r="3250">
          <cell r="D3250">
            <v>3912030</v>
          </cell>
          <cell r="F3250">
            <v>6155.5</v>
          </cell>
        </row>
        <row r="3251">
          <cell r="D3251">
            <v>3912032</v>
          </cell>
          <cell r="F3251">
            <v>8815</v>
          </cell>
        </row>
        <row r="3252">
          <cell r="D3252">
            <v>3912050</v>
          </cell>
          <cell r="F3252">
            <v>8991.6299999999992</v>
          </cell>
        </row>
        <row r="3253">
          <cell r="D3253">
            <v>3912080</v>
          </cell>
          <cell r="F3253">
            <v>6345.63</v>
          </cell>
        </row>
        <row r="3254">
          <cell r="D3254">
            <v>3912090</v>
          </cell>
          <cell r="F3254">
            <v>9085</v>
          </cell>
        </row>
        <row r="3255">
          <cell r="D3255">
            <v>3912100</v>
          </cell>
          <cell r="F3255">
            <v>6521.35</v>
          </cell>
        </row>
        <row r="3256">
          <cell r="D3256">
            <v>3912170</v>
          </cell>
          <cell r="F3256">
            <v>8646.25</v>
          </cell>
        </row>
        <row r="3257">
          <cell r="D3257">
            <v>3912210</v>
          </cell>
          <cell r="F3257">
            <v>9186.25</v>
          </cell>
        </row>
        <row r="3258">
          <cell r="D3258">
            <v>3912225</v>
          </cell>
          <cell r="F3258">
            <v>6333.25</v>
          </cell>
        </row>
        <row r="3259">
          <cell r="D3259">
            <v>3912670</v>
          </cell>
          <cell r="F3259">
            <v>11084.13</v>
          </cell>
        </row>
        <row r="3260">
          <cell r="D3260">
            <v>3912720</v>
          </cell>
          <cell r="F3260">
            <v>6496.38</v>
          </cell>
        </row>
        <row r="3261">
          <cell r="D3261">
            <v>3912960</v>
          </cell>
          <cell r="F3261">
            <v>8962.3799999999992</v>
          </cell>
        </row>
        <row r="3262">
          <cell r="D3262">
            <v>3912998</v>
          </cell>
          <cell r="F3262">
            <v>8806</v>
          </cell>
        </row>
        <row r="3263">
          <cell r="D3263">
            <v>3912999</v>
          </cell>
          <cell r="F3263">
            <v>8812.75</v>
          </cell>
        </row>
        <row r="3264">
          <cell r="D3264">
            <v>3913321</v>
          </cell>
          <cell r="F3264">
            <v>5965.11</v>
          </cell>
        </row>
        <row r="3265">
          <cell r="D3265">
            <v>3913471</v>
          </cell>
          <cell r="F3265">
            <v>6375.78</v>
          </cell>
        </row>
        <row r="3266">
          <cell r="D3266">
            <v>3913485</v>
          </cell>
          <cell r="F3266">
            <v>7364.79</v>
          </cell>
        </row>
        <row r="3267">
          <cell r="D3267">
            <v>3914190</v>
          </cell>
          <cell r="F3267">
            <v>12274.38</v>
          </cell>
        </row>
        <row r="3268">
          <cell r="D3268">
            <v>3914305</v>
          </cell>
          <cell r="F3268">
            <v>11464.38</v>
          </cell>
        </row>
        <row r="3269">
          <cell r="D3269">
            <v>3921001</v>
          </cell>
          <cell r="F3269">
            <v>4660.1499999999996</v>
          </cell>
        </row>
        <row r="3270">
          <cell r="D3270">
            <v>3921100</v>
          </cell>
          <cell r="F3270">
            <v>17618.13</v>
          </cell>
        </row>
        <row r="3271">
          <cell r="D3271">
            <v>3922000</v>
          </cell>
          <cell r="F3271">
            <v>8736.25</v>
          </cell>
        </row>
        <row r="3272">
          <cell r="D3272">
            <v>3922004</v>
          </cell>
          <cell r="F3272">
            <v>6272.5</v>
          </cell>
        </row>
        <row r="3273">
          <cell r="D3273">
            <v>3922008</v>
          </cell>
          <cell r="F3273">
            <v>6200.28</v>
          </cell>
        </row>
        <row r="3274">
          <cell r="D3274">
            <v>3922013</v>
          </cell>
          <cell r="F3274">
            <v>9181.75</v>
          </cell>
        </row>
        <row r="3275">
          <cell r="D3275">
            <v>3922021</v>
          </cell>
          <cell r="F3275">
            <v>5698.75</v>
          </cell>
        </row>
        <row r="3276">
          <cell r="D3276">
            <v>3922022</v>
          </cell>
          <cell r="F3276">
            <v>6580.75</v>
          </cell>
        </row>
        <row r="3277">
          <cell r="D3277">
            <v>3922026</v>
          </cell>
          <cell r="F3277">
            <v>6569.5</v>
          </cell>
        </row>
        <row r="3278">
          <cell r="D3278">
            <v>3922031</v>
          </cell>
          <cell r="F3278">
            <v>8209.75</v>
          </cell>
        </row>
        <row r="3279">
          <cell r="D3279">
            <v>3922032</v>
          </cell>
          <cell r="F3279">
            <v>7705.75</v>
          </cell>
        </row>
        <row r="3280">
          <cell r="D3280">
            <v>3922036</v>
          </cell>
          <cell r="F3280">
            <v>8969.1299999999992</v>
          </cell>
        </row>
        <row r="3281">
          <cell r="D3281">
            <v>3922037</v>
          </cell>
          <cell r="F3281">
            <v>7753</v>
          </cell>
        </row>
        <row r="3282">
          <cell r="D3282">
            <v>3922041</v>
          </cell>
          <cell r="F3282">
            <v>6824.2</v>
          </cell>
        </row>
        <row r="3283">
          <cell r="D3283">
            <v>3922042</v>
          </cell>
          <cell r="F3283">
            <v>7690</v>
          </cell>
        </row>
        <row r="3284">
          <cell r="D3284">
            <v>3922046</v>
          </cell>
          <cell r="F3284">
            <v>7643.88</v>
          </cell>
        </row>
        <row r="3285">
          <cell r="D3285">
            <v>3922048</v>
          </cell>
          <cell r="F3285">
            <v>8386.3799999999992</v>
          </cell>
        </row>
        <row r="3286">
          <cell r="D3286">
            <v>3922054</v>
          </cell>
          <cell r="F3286">
            <v>9130</v>
          </cell>
        </row>
        <row r="3287">
          <cell r="D3287">
            <v>3922055</v>
          </cell>
          <cell r="F3287">
            <v>7699.22</v>
          </cell>
        </row>
        <row r="3288">
          <cell r="D3288">
            <v>3922058</v>
          </cell>
          <cell r="F3288">
            <v>9588.33</v>
          </cell>
        </row>
        <row r="3289">
          <cell r="D3289">
            <v>3922059</v>
          </cell>
          <cell r="F3289">
            <v>5863</v>
          </cell>
        </row>
        <row r="3290">
          <cell r="D3290">
            <v>3922060</v>
          </cell>
          <cell r="F3290">
            <v>7438</v>
          </cell>
        </row>
        <row r="3291">
          <cell r="D3291">
            <v>3922062</v>
          </cell>
          <cell r="F3291">
            <v>6013.75</v>
          </cell>
        </row>
        <row r="3292">
          <cell r="D3292">
            <v>3922065</v>
          </cell>
          <cell r="F3292">
            <v>8107.38</v>
          </cell>
        </row>
        <row r="3293">
          <cell r="D3293">
            <v>3922069</v>
          </cell>
          <cell r="F3293">
            <v>6464.2</v>
          </cell>
        </row>
        <row r="3294">
          <cell r="D3294">
            <v>3922072</v>
          </cell>
          <cell r="F3294">
            <v>7548.25</v>
          </cell>
        </row>
        <row r="3295">
          <cell r="D3295">
            <v>3922074</v>
          </cell>
          <cell r="F3295">
            <v>6817</v>
          </cell>
        </row>
        <row r="3296">
          <cell r="D3296">
            <v>3922076</v>
          </cell>
          <cell r="F3296">
            <v>7627</v>
          </cell>
        </row>
        <row r="3297">
          <cell r="D3297">
            <v>3922077</v>
          </cell>
          <cell r="F3297">
            <v>5811.25</v>
          </cell>
        </row>
        <row r="3298">
          <cell r="D3298">
            <v>3922078</v>
          </cell>
          <cell r="F3298">
            <v>9276.25</v>
          </cell>
        </row>
        <row r="3299">
          <cell r="D3299">
            <v>3922079</v>
          </cell>
          <cell r="F3299">
            <v>5743.75</v>
          </cell>
        </row>
        <row r="3300">
          <cell r="D3300">
            <v>3922080</v>
          </cell>
          <cell r="F3300">
            <v>6017.13</v>
          </cell>
        </row>
        <row r="3301">
          <cell r="D3301">
            <v>3922081</v>
          </cell>
          <cell r="F3301">
            <v>8190.63</v>
          </cell>
        </row>
        <row r="3302">
          <cell r="D3302">
            <v>3922083</v>
          </cell>
          <cell r="F3302">
            <v>6570.18</v>
          </cell>
        </row>
        <row r="3303">
          <cell r="D3303">
            <v>3922084</v>
          </cell>
          <cell r="F3303">
            <v>7429</v>
          </cell>
        </row>
        <row r="3304">
          <cell r="D3304">
            <v>3922085</v>
          </cell>
          <cell r="F3304">
            <v>8101.75</v>
          </cell>
        </row>
        <row r="3305">
          <cell r="D3305">
            <v>3922086</v>
          </cell>
          <cell r="F3305">
            <v>5791</v>
          </cell>
        </row>
        <row r="3306">
          <cell r="D3306">
            <v>3923301</v>
          </cell>
          <cell r="F3306">
            <v>6458.4</v>
          </cell>
        </row>
        <row r="3307">
          <cell r="D3307">
            <v>3923302</v>
          </cell>
          <cell r="F3307">
            <v>6764.58</v>
          </cell>
        </row>
        <row r="3308">
          <cell r="D3308">
            <v>3924006</v>
          </cell>
          <cell r="F3308">
            <v>19195.939999999999</v>
          </cell>
        </row>
        <row r="3309">
          <cell r="D3309">
            <v>3924008</v>
          </cell>
          <cell r="F3309">
            <v>10842.81</v>
          </cell>
        </row>
        <row r="3310">
          <cell r="D3310">
            <v>3924025</v>
          </cell>
          <cell r="F3310">
            <v>12378.44</v>
          </cell>
        </row>
        <row r="3311">
          <cell r="D3311">
            <v>3924026</v>
          </cell>
          <cell r="F3311">
            <v>14732.5</v>
          </cell>
        </row>
        <row r="3312">
          <cell r="D3312">
            <v>3924027</v>
          </cell>
          <cell r="F3312">
            <v>7299.06</v>
          </cell>
        </row>
        <row r="3313">
          <cell r="D3313">
            <v>3924029</v>
          </cell>
          <cell r="F3313">
            <v>36903.440000000002</v>
          </cell>
        </row>
        <row r="3314">
          <cell r="D3314">
            <v>3924030</v>
          </cell>
          <cell r="F3314">
            <v>24944.69</v>
          </cell>
        </row>
        <row r="3315">
          <cell r="D3315">
            <v>3924032</v>
          </cell>
          <cell r="F3315">
            <v>21578.13</v>
          </cell>
        </row>
        <row r="3316">
          <cell r="D3316">
            <v>3924033</v>
          </cell>
          <cell r="F3316">
            <v>21195.63</v>
          </cell>
        </row>
        <row r="3317">
          <cell r="D3317">
            <v>3924034</v>
          </cell>
          <cell r="F3317">
            <v>13205.31</v>
          </cell>
        </row>
        <row r="3318">
          <cell r="D3318">
            <v>3924039</v>
          </cell>
          <cell r="F3318">
            <v>20692.189999999999</v>
          </cell>
        </row>
        <row r="3319">
          <cell r="D3319">
            <v>3925400</v>
          </cell>
          <cell r="F3319">
            <v>9079.3799999999992</v>
          </cell>
        </row>
        <row r="3320">
          <cell r="D3320">
            <v>3927001</v>
          </cell>
          <cell r="F3320">
            <v>12439.19</v>
          </cell>
        </row>
        <row r="3321">
          <cell r="D3321">
            <v>3927002</v>
          </cell>
          <cell r="F3321">
            <v>12100</v>
          </cell>
        </row>
        <row r="3322">
          <cell r="D3322">
            <v>3927004</v>
          </cell>
          <cell r="F3322">
            <v>10631.88</v>
          </cell>
        </row>
        <row r="3323">
          <cell r="D3323">
            <v>3931010</v>
          </cell>
          <cell r="F3323">
            <v>4587.25</v>
          </cell>
        </row>
        <row r="3324">
          <cell r="D3324">
            <v>3931016</v>
          </cell>
          <cell r="F3324">
            <v>4635.8500000000004</v>
          </cell>
        </row>
        <row r="3325">
          <cell r="D3325">
            <v>3931018</v>
          </cell>
          <cell r="F3325">
            <v>4747.8999999999996</v>
          </cell>
        </row>
        <row r="3326">
          <cell r="D3326">
            <v>3931100</v>
          </cell>
          <cell r="F3326">
            <v>7847.5</v>
          </cell>
        </row>
        <row r="3327">
          <cell r="D3327">
            <v>3932000</v>
          </cell>
          <cell r="F3327">
            <v>6988.67</v>
          </cell>
        </row>
        <row r="3328">
          <cell r="D3328">
            <v>3932015</v>
          </cell>
          <cell r="F3328">
            <v>6676.38</v>
          </cell>
        </row>
        <row r="3329">
          <cell r="D3329">
            <v>3932017</v>
          </cell>
          <cell r="F3329">
            <v>10829.88</v>
          </cell>
        </row>
        <row r="3330">
          <cell r="D3330">
            <v>3932023</v>
          </cell>
          <cell r="F3330">
            <v>6598.75</v>
          </cell>
        </row>
        <row r="3331">
          <cell r="D3331">
            <v>3932028</v>
          </cell>
          <cell r="F3331">
            <v>6553.75</v>
          </cell>
        </row>
        <row r="3332">
          <cell r="D3332">
            <v>3932033</v>
          </cell>
          <cell r="F3332">
            <v>6463.75</v>
          </cell>
        </row>
        <row r="3333">
          <cell r="D3333">
            <v>3932040</v>
          </cell>
          <cell r="F3333">
            <v>7183.75</v>
          </cell>
        </row>
        <row r="3334">
          <cell r="D3334">
            <v>3932042</v>
          </cell>
          <cell r="F3334">
            <v>6464.88</v>
          </cell>
        </row>
        <row r="3335">
          <cell r="D3335">
            <v>3932043</v>
          </cell>
          <cell r="F3335">
            <v>5946.25</v>
          </cell>
        </row>
        <row r="3336">
          <cell r="D3336">
            <v>3932050</v>
          </cell>
          <cell r="F3336">
            <v>6632.5</v>
          </cell>
        </row>
        <row r="3337">
          <cell r="D3337">
            <v>3932055</v>
          </cell>
          <cell r="F3337">
            <v>6283.75</v>
          </cell>
        </row>
        <row r="3338">
          <cell r="D3338">
            <v>3932056</v>
          </cell>
          <cell r="F3338">
            <v>6826</v>
          </cell>
        </row>
        <row r="3339">
          <cell r="D3339">
            <v>3932073</v>
          </cell>
          <cell r="F3339">
            <v>6868.75</v>
          </cell>
        </row>
        <row r="3340">
          <cell r="D3340">
            <v>3932075</v>
          </cell>
          <cell r="F3340">
            <v>6238.75</v>
          </cell>
        </row>
        <row r="3341">
          <cell r="D3341">
            <v>3932076</v>
          </cell>
          <cell r="F3341">
            <v>6533.5</v>
          </cell>
        </row>
        <row r="3342">
          <cell r="D3342">
            <v>3932080</v>
          </cell>
          <cell r="F3342">
            <v>6958.75</v>
          </cell>
        </row>
        <row r="3343">
          <cell r="D3343">
            <v>3932083</v>
          </cell>
          <cell r="F3343">
            <v>9321.25</v>
          </cell>
        </row>
        <row r="3344">
          <cell r="D3344">
            <v>3933006</v>
          </cell>
          <cell r="F3344">
            <v>6689.25</v>
          </cell>
        </row>
        <row r="3345">
          <cell r="D3345">
            <v>3934006</v>
          </cell>
          <cell r="F3345">
            <v>22495</v>
          </cell>
        </row>
        <row r="3346">
          <cell r="D3346">
            <v>3934019</v>
          </cell>
          <cell r="F3346">
            <v>21794.69</v>
          </cell>
        </row>
        <row r="3347">
          <cell r="D3347">
            <v>3934026</v>
          </cell>
          <cell r="F3347">
            <v>19938.439999999999</v>
          </cell>
        </row>
        <row r="3348">
          <cell r="D3348">
            <v>3937000</v>
          </cell>
          <cell r="F3348">
            <v>14909.69</v>
          </cell>
        </row>
        <row r="3349">
          <cell r="D3349">
            <v>3937004</v>
          </cell>
          <cell r="F3349">
            <v>14884.38</v>
          </cell>
        </row>
        <row r="3350">
          <cell r="D3350">
            <v>3941003</v>
          </cell>
          <cell r="F3350">
            <v>4810</v>
          </cell>
        </row>
        <row r="3351">
          <cell r="D3351">
            <v>3941006</v>
          </cell>
          <cell r="F3351">
            <v>5026</v>
          </cell>
        </row>
        <row r="3352">
          <cell r="D3352">
            <v>3941007</v>
          </cell>
          <cell r="F3352">
            <v>4600.75</v>
          </cell>
        </row>
        <row r="3353">
          <cell r="D3353">
            <v>3941008</v>
          </cell>
          <cell r="F3353">
            <v>4823.5</v>
          </cell>
        </row>
        <row r="3354">
          <cell r="D3354">
            <v>3941009</v>
          </cell>
          <cell r="F3354">
            <v>4695.25</v>
          </cell>
        </row>
        <row r="3355">
          <cell r="D3355">
            <v>3941011</v>
          </cell>
          <cell r="F3355">
            <v>4992.25</v>
          </cell>
        </row>
        <row r="3356">
          <cell r="D3356">
            <v>3941012</v>
          </cell>
          <cell r="F3356">
            <v>5086.75</v>
          </cell>
        </row>
        <row r="3357">
          <cell r="D3357">
            <v>3942002</v>
          </cell>
          <cell r="F3357">
            <v>7926.25</v>
          </cell>
        </row>
        <row r="3358">
          <cell r="D3358">
            <v>3942004</v>
          </cell>
          <cell r="F3358">
            <v>6610</v>
          </cell>
        </row>
        <row r="3359">
          <cell r="D3359">
            <v>3942010</v>
          </cell>
          <cell r="F3359">
            <v>7319.2</v>
          </cell>
        </row>
        <row r="3360">
          <cell r="D3360">
            <v>3942019</v>
          </cell>
          <cell r="F3360">
            <v>7993.75</v>
          </cell>
        </row>
        <row r="3361">
          <cell r="D3361">
            <v>3942021</v>
          </cell>
          <cell r="F3361">
            <v>6628</v>
          </cell>
        </row>
        <row r="3362">
          <cell r="D3362">
            <v>3942026</v>
          </cell>
          <cell r="F3362">
            <v>6005.88</v>
          </cell>
        </row>
        <row r="3363">
          <cell r="D3363">
            <v>3942035</v>
          </cell>
          <cell r="F3363">
            <v>7921.75</v>
          </cell>
        </row>
        <row r="3364">
          <cell r="D3364">
            <v>3942042</v>
          </cell>
          <cell r="F3364">
            <v>7648.38</v>
          </cell>
        </row>
        <row r="3365">
          <cell r="D3365">
            <v>3942070</v>
          </cell>
          <cell r="F3365">
            <v>6343.38</v>
          </cell>
        </row>
        <row r="3366">
          <cell r="D3366">
            <v>3942088</v>
          </cell>
          <cell r="F3366">
            <v>6751.75</v>
          </cell>
        </row>
        <row r="3367">
          <cell r="D3367">
            <v>3942089</v>
          </cell>
          <cell r="F3367">
            <v>8713.75</v>
          </cell>
        </row>
        <row r="3368">
          <cell r="D3368">
            <v>3942092</v>
          </cell>
          <cell r="F3368">
            <v>6510.78</v>
          </cell>
        </row>
        <row r="3369">
          <cell r="D3369">
            <v>3942093</v>
          </cell>
          <cell r="F3369">
            <v>6115</v>
          </cell>
        </row>
        <row r="3370">
          <cell r="D3370">
            <v>3942099</v>
          </cell>
          <cell r="F3370">
            <v>8147.88</v>
          </cell>
        </row>
        <row r="3371">
          <cell r="D3371">
            <v>3942104</v>
          </cell>
          <cell r="F3371">
            <v>5348.88</v>
          </cell>
        </row>
        <row r="3372">
          <cell r="D3372">
            <v>3942105</v>
          </cell>
          <cell r="F3372">
            <v>7300.75</v>
          </cell>
        </row>
        <row r="3373">
          <cell r="D3373">
            <v>3942115</v>
          </cell>
          <cell r="F3373">
            <v>7943.13</v>
          </cell>
        </row>
        <row r="3374">
          <cell r="D3374">
            <v>3942126</v>
          </cell>
          <cell r="F3374">
            <v>6040.75</v>
          </cell>
        </row>
        <row r="3375">
          <cell r="D3375">
            <v>3942153</v>
          </cell>
          <cell r="F3375">
            <v>7182.63</v>
          </cell>
        </row>
        <row r="3376">
          <cell r="D3376">
            <v>3942157</v>
          </cell>
          <cell r="F3376">
            <v>6039.63</v>
          </cell>
        </row>
        <row r="3377">
          <cell r="D3377">
            <v>3942158</v>
          </cell>
          <cell r="F3377">
            <v>8758.41</v>
          </cell>
        </row>
        <row r="3378">
          <cell r="D3378">
            <v>3942159</v>
          </cell>
          <cell r="F3378">
            <v>8977</v>
          </cell>
        </row>
        <row r="3379">
          <cell r="D3379">
            <v>3942167</v>
          </cell>
          <cell r="F3379">
            <v>5689.75</v>
          </cell>
        </row>
        <row r="3380">
          <cell r="D3380">
            <v>3942171</v>
          </cell>
          <cell r="F3380">
            <v>6592</v>
          </cell>
        </row>
        <row r="3381">
          <cell r="D3381">
            <v>3942174</v>
          </cell>
          <cell r="F3381">
            <v>7186</v>
          </cell>
        </row>
        <row r="3382">
          <cell r="D3382">
            <v>3942176</v>
          </cell>
          <cell r="F3382">
            <v>8770</v>
          </cell>
        </row>
        <row r="3383">
          <cell r="D3383">
            <v>3942178</v>
          </cell>
          <cell r="F3383">
            <v>6486.25</v>
          </cell>
        </row>
        <row r="3384">
          <cell r="D3384">
            <v>3942179</v>
          </cell>
          <cell r="F3384">
            <v>5860.75</v>
          </cell>
        </row>
        <row r="3385">
          <cell r="D3385">
            <v>3942181</v>
          </cell>
          <cell r="F3385">
            <v>6252.25</v>
          </cell>
        </row>
        <row r="3386">
          <cell r="D3386">
            <v>3943005</v>
          </cell>
          <cell r="F3386">
            <v>7377.93</v>
          </cell>
        </row>
        <row r="3387">
          <cell r="D3387">
            <v>3943301</v>
          </cell>
          <cell r="F3387">
            <v>8368.3799999999992</v>
          </cell>
        </row>
        <row r="3388">
          <cell r="D3388">
            <v>3943315</v>
          </cell>
          <cell r="F3388">
            <v>7001.51</v>
          </cell>
        </row>
        <row r="3389">
          <cell r="D3389">
            <v>3947016</v>
          </cell>
          <cell r="F3389">
            <v>10733.13</v>
          </cell>
        </row>
        <row r="3390">
          <cell r="D3390">
            <v>2121103</v>
          </cell>
          <cell r="F3390">
            <v>5501.87</v>
          </cell>
        </row>
        <row r="3391">
          <cell r="D3391">
            <v>8011002</v>
          </cell>
          <cell r="F3391">
            <v>5401.52</v>
          </cell>
        </row>
        <row r="3392">
          <cell r="D3392">
            <v>8011003</v>
          </cell>
          <cell r="F3392">
            <v>5026</v>
          </cell>
        </row>
        <row r="3393">
          <cell r="D3393">
            <v>8011004</v>
          </cell>
          <cell r="F3393">
            <v>4735.75</v>
          </cell>
        </row>
        <row r="3394">
          <cell r="D3394">
            <v>8011005</v>
          </cell>
          <cell r="F3394">
            <v>5363.5</v>
          </cell>
        </row>
        <row r="3395">
          <cell r="D3395">
            <v>8011007</v>
          </cell>
          <cell r="F3395">
            <v>4533.25</v>
          </cell>
        </row>
        <row r="3396">
          <cell r="D3396">
            <v>8011009</v>
          </cell>
          <cell r="F3396">
            <v>4789.75</v>
          </cell>
        </row>
        <row r="3397">
          <cell r="D3397">
            <v>8011010</v>
          </cell>
          <cell r="F3397">
            <v>5289.25</v>
          </cell>
        </row>
        <row r="3398">
          <cell r="D3398">
            <v>8011011</v>
          </cell>
          <cell r="F3398">
            <v>4850.5</v>
          </cell>
        </row>
        <row r="3399">
          <cell r="D3399">
            <v>8011014</v>
          </cell>
          <cell r="F3399">
            <v>5129.95</v>
          </cell>
        </row>
        <row r="3400">
          <cell r="D3400">
            <v>8011015</v>
          </cell>
          <cell r="F3400">
            <v>4931.5</v>
          </cell>
        </row>
        <row r="3401">
          <cell r="D3401">
            <v>8011016</v>
          </cell>
          <cell r="F3401">
            <v>5559.25</v>
          </cell>
        </row>
        <row r="3402">
          <cell r="D3402">
            <v>8012001</v>
          </cell>
          <cell r="F3402">
            <v>8601.25</v>
          </cell>
        </row>
        <row r="3403">
          <cell r="D3403">
            <v>8012003</v>
          </cell>
          <cell r="F3403">
            <v>8500</v>
          </cell>
        </row>
        <row r="3404">
          <cell r="D3404">
            <v>8012006</v>
          </cell>
          <cell r="F3404">
            <v>6880</v>
          </cell>
        </row>
        <row r="3405">
          <cell r="D3405">
            <v>8012018</v>
          </cell>
          <cell r="F3405">
            <v>6373.75</v>
          </cell>
        </row>
        <row r="3406">
          <cell r="D3406">
            <v>8012020</v>
          </cell>
          <cell r="F3406">
            <v>7420</v>
          </cell>
        </row>
        <row r="3407">
          <cell r="D3407">
            <v>8012021</v>
          </cell>
          <cell r="F3407">
            <v>6711.25</v>
          </cell>
        </row>
        <row r="3408">
          <cell r="D3408">
            <v>8012037</v>
          </cell>
          <cell r="F3408">
            <v>8803.75</v>
          </cell>
        </row>
        <row r="3409">
          <cell r="D3409">
            <v>8012069</v>
          </cell>
          <cell r="F3409">
            <v>6232</v>
          </cell>
        </row>
        <row r="3410">
          <cell r="D3410">
            <v>8012073</v>
          </cell>
          <cell r="F3410">
            <v>6381.06</v>
          </cell>
        </row>
        <row r="3411">
          <cell r="D3411">
            <v>8012074</v>
          </cell>
          <cell r="F3411">
            <v>6424.38</v>
          </cell>
        </row>
        <row r="3412">
          <cell r="D3412">
            <v>8012079</v>
          </cell>
          <cell r="F3412">
            <v>11085.25</v>
          </cell>
        </row>
        <row r="3413">
          <cell r="D3413">
            <v>8012081</v>
          </cell>
          <cell r="F3413">
            <v>5935</v>
          </cell>
        </row>
        <row r="3414">
          <cell r="D3414">
            <v>8012086</v>
          </cell>
          <cell r="F3414">
            <v>6205</v>
          </cell>
        </row>
        <row r="3415">
          <cell r="D3415">
            <v>8012098</v>
          </cell>
          <cell r="F3415">
            <v>10828.75</v>
          </cell>
        </row>
        <row r="3416">
          <cell r="D3416">
            <v>8012109</v>
          </cell>
          <cell r="F3416">
            <v>6340</v>
          </cell>
        </row>
        <row r="3417">
          <cell r="D3417">
            <v>8012115</v>
          </cell>
          <cell r="F3417">
            <v>5935</v>
          </cell>
        </row>
        <row r="3418">
          <cell r="D3418">
            <v>8002160</v>
          </cell>
          <cell r="F3418">
            <v>5567.58</v>
          </cell>
        </row>
        <row r="3419">
          <cell r="D3419">
            <v>8032172</v>
          </cell>
          <cell r="F3419">
            <v>6227.5</v>
          </cell>
        </row>
        <row r="3420">
          <cell r="D3420">
            <v>8032185</v>
          </cell>
          <cell r="F3420">
            <v>6587.5</v>
          </cell>
        </row>
        <row r="3421">
          <cell r="D3421">
            <v>8032186</v>
          </cell>
          <cell r="F3421">
            <v>6216.25</v>
          </cell>
        </row>
        <row r="3422">
          <cell r="D3422">
            <v>8032187</v>
          </cell>
          <cell r="F3422">
            <v>5181.25</v>
          </cell>
        </row>
        <row r="3423">
          <cell r="D3423">
            <v>8032191</v>
          </cell>
          <cell r="F3423">
            <v>6688.75</v>
          </cell>
        </row>
        <row r="3424">
          <cell r="D3424">
            <v>8032192</v>
          </cell>
          <cell r="F3424">
            <v>6002.5</v>
          </cell>
        </row>
        <row r="3425">
          <cell r="D3425">
            <v>8032194</v>
          </cell>
          <cell r="F3425">
            <v>8533.75</v>
          </cell>
        </row>
        <row r="3426">
          <cell r="D3426">
            <v>8032208</v>
          </cell>
          <cell r="F3426">
            <v>6722.5</v>
          </cell>
        </row>
        <row r="3427">
          <cell r="D3427">
            <v>8032215</v>
          </cell>
          <cell r="F3427">
            <v>6452.5</v>
          </cell>
        </row>
        <row r="3428">
          <cell r="D3428">
            <v>8032216</v>
          </cell>
          <cell r="F3428">
            <v>6925</v>
          </cell>
        </row>
        <row r="3429">
          <cell r="D3429">
            <v>8032220</v>
          </cell>
          <cell r="F3429">
            <v>5968.75</v>
          </cell>
        </row>
        <row r="3430">
          <cell r="D3430">
            <v>8032227</v>
          </cell>
          <cell r="F3430">
            <v>6070</v>
          </cell>
        </row>
        <row r="3431">
          <cell r="D3431">
            <v>8002270</v>
          </cell>
          <cell r="F3431">
            <v>7003.75</v>
          </cell>
        </row>
        <row r="3432">
          <cell r="D3432">
            <v>8022273</v>
          </cell>
          <cell r="F3432">
            <v>4692.55</v>
          </cell>
        </row>
        <row r="3433">
          <cell r="D3433">
            <v>8012299</v>
          </cell>
          <cell r="F3433">
            <v>6778.75</v>
          </cell>
        </row>
        <row r="3434">
          <cell r="D3434">
            <v>8032306</v>
          </cell>
          <cell r="F3434">
            <v>6340</v>
          </cell>
        </row>
        <row r="3435">
          <cell r="D3435">
            <v>8012312</v>
          </cell>
          <cell r="F3435">
            <v>13180</v>
          </cell>
        </row>
        <row r="3436">
          <cell r="D3436">
            <v>8032313</v>
          </cell>
          <cell r="F3436">
            <v>6081.25</v>
          </cell>
        </row>
        <row r="3437">
          <cell r="D3437">
            <v>8012314</v>
          </cell>
          <cell r="F3437">
            <v>8787.5499999999993</v>
          </cell>
        </row>
        <row r="3438">
          <cell r="D3438">
            <v>8012326</v>
          </cell>
          <cell r="F3438">
            <v>9024.25</v>
          </cell>
        </row>
        <row r="3439">
          <cell r="D3439">
            <v>8012328</v>
          </cell>
          <cell r="F3439">
            <v>10924.38</v>
          </cell>
        </row>
        <row r="3440">
          <cell r="D3440">
            <v>8032329</v>
          </cell>
          <cell r="F3440">
            <v>11065</v>
          </cell>
        </row>
        <row r="3441">
          <cell r="D3441">
            <v>8013000</v>
          </cell>
          <cell r="F3441">
            <v>6477.25</v>
          </cell>
        </row>
        <row r="3442">
          <cell r="D3442">
            <v>8013008</v>
          </cell>
          <cell r="F3442">
            <v>8595.6299999999992</v>
          </cell>
        </row>
        <row r="3443">
          <cell r="D3443">
            <v>8013014</v>
          </cell>
          <cell r="F3443">
            <v>9298.75</v>
          </cell>
        </row>
        <row r="3444">
          <cell r="D3444">
            <v>8033042</v>
          </cell>
          <cell r="F3444">
            <v>7498.75</v>
          </cell>
        </row>
        <row r="3445">
          <cell r="D3445">
            <v>8033043</v>
          </cell>
          <cell r="F3445">
            <v>6328.75</v>
          </cell>
        </row>
        <row r="3446">
          <cell r="D3446">
            <v>8033044</v>
          </cell>
          <cell r="F3446">
            <v>7870</v>
          </cell>
        </row>
        <row r="3447">
          <cell r="D3447">
            <v>8033045</v>
          </cell>
          <cell r="F3447">
            <v>7465</v>
          </cell>
        </row>
        <row r="3448">
          <cell r="D3448">
            <v>8033046</v>
          </cell>
          <cell r="F3448">
            <v>4888.75</v>
          </cell>
        </row>
        <row r="3449">
          <cell r="D3449">
            <v>8033047</v>
          </cell>
          <cell r="F3449">
            <v>5102.5</v>
          </cell>
        </row>
        <row r="3450">
          <cell r="D3450">
            <v>8033048</v>
          </cell>
          <cell r="F3450">
            <v>7076.88</v>
          </cell>
        </row>
        <row r="3451">
          <cell r="D3451">
            <v>8033050</v>
          </cell>
          <cell r="F3451">
            <v>7363.75</v>
          </cell>
        </row>
        <row r="3452">
          <cell r="D3452">
            <v>8033051</v>
          </cell>
          <cell r="F3452">
            <v>6531.25</v>
          </cell>
        </row>
        <row r="3453">
          <cell r="D3453">
            <v>8033053</v>
          </cell>
          <cell r="F3453">
            <v>5417.5</v>
          </cell>
        </row>
        <row r="3454">
          <cell r="D3454">
            <v>8033054</v>
          </cell>
          <cell r="F3454">
            <v>4731.25</v>
          </cell>
        </row>
        <row r="3455">
          <cell r="D3455">
            <v>8033055</v>
          </cell>
          <cell r="F3455">
            <v>6261.25</v>
          </cell>
        </row>
        <row r="3456">
          <cell r="D3456">
            <v>8033056</v>
          </cell>
          <cell r="F3456">
            <v>6092.5</v>
          </cell>
        </row>
        <row r="3457">
          <cell r="D3457">
            <v>8033061</v>
          </cell>
          <cell r="F3457">
            <v>5170</v>
          </cell>
        </row>
        <row r="3458">
          <cell r="D3458">
            <v>8033064</v>
          </cell>
          <cell r="F3458">
            <v>6261.25</v>
          </cell>
        </row>
        <row r="3459">
          <cell r="D3459">
            <v>8033065</v>
          </cell>
          <cell r="F3459">
            <v>6148.75</v>
          </cell>
        </row>
        <row r="3460">
          <cell r="D3460">
            <v>8033067</v>
          </cell>
          <cell r="F3460">
            <v>6193.75</v>
          </cell>
        </row>
        <row r="3461">
          <cell r="D3461">
            <v>8033070</v>
          </cell>
          <cell r="F3461">
            <v>6115</v>
          </cell>
        </row>
        <row r="3462">
          <cell r="D3462">
            <v>8033072</v>
          </cell>
          <cell r="F3462">
            <v>4675</v>
          </cell>
        </row>
        <row r="3463">
          <cell r="D3463">
            <v>8033073</v>
          </cell>
          <cell r="F3463">
            <v>5237.5</v>
          </cell>
        </row>
        <row r="3464">
          <cell r="D3464">
            <v>8033126</v>
          </cell>
          <cell r="F3464">
            <v>11188.75</v>
          </cell>
        </row>
        <row r="3465">
          <cell r="D3465">
            <v>8033127</v>
          </cell>
          <cell r="F3465">
            <v>7632.85</v>
          </cell>
        </row>
        <row r="3466">
          <cell r="D3466">
            <v>8013400</v>
          </cell>
          <cell r="F3466">
            <v>6995.43</v>
          </cell>
        </row>
        <row r="3467">
          <cell r="D3467">
            <v>8013401</v>
          </cell>
          <cell r="F3467">
            <v>6579.9</v>
          </cell>
        </row>
        <row r="3468">
          <cell r="D3468">
            <v>8013402</v>
          </cell>
          <cell r="F3468">
            <v>6409.8</v>
          </cell>
        </row>
        <row r="3469">
          <cell r="D3469">
            <v>8013405</v>
          </cell>
          <cell r="F3469">
            <v>6859.35</v>
          </cell>
        </row>
        <row r="3470">
          <cell r="D3470">
            <v>8033410</v>
          </cell>
          <cell r="F3470">
            <v>6798.6</v>
          </cell>
        </row>
        <row r="3471">
          <cell r="D3471">
            <v>8013412</v>
          </cell>
          <cell r="F3471">
            <v>6907.95</v>
          </cell>
        </row>
        <row r="3472">
          <cell r="D3472">
            <v>8013415</v>
          </cell>
          <cell r="F3472">
            <v>7212.92</v>
          </cell>
        </row>
        <row r="3473">
          <cell r="D3473">
            <v>8003424</v>
          </cell>
          <cell r="F3473">
            <v>8244.4500000000007</v>
          </cell>
        </row>
        <row r="3474">
          <cell r="D3474">
            <v>8003425</v>
          </cell>
          <cell r="F3474">
            <v>6616.35</v>
          </cell>
        </row>
        <row r="3475">
          <cell r="D3475">
            <v>8033431</v>
          </cell>
          <cell r="F3475">
            <v>4939.6499999999996</v>
          </cell>
        </row>
        <row r="3476">
          <cell r="D3476">
            <v>8033432</v>
          </cell>
          <cell r="F3476">
            <v>6810.75</v>
          </cell>
        </row>
        <row r="3477">
          <cell r="D3477">
            <v>8033433</v>
          </cell>
          <cell r="F3477">
            <v>8135.1</v>
          </cell>
        </row>
        <row r="3478">
          <cell r="D3478">
            <v>8033434</v>
          </cell>
          <cell r="F3478">
            <v>6507</v>
          </cell>
        </row>
        <row r="3479">
          <cell r="D3479">
            <v>8033435</v>
          </cell>
          <cell r="F3479">
            <v>6871.5</v>
          </cell>
        </row>
        <row r="3480">
          <cell r="D3480">
            <v>8033436</v>
          </cell>
          <cell r="F3480">
            <v>6713.55</v>
          </cell>
        </row>
        <row r="3481">
          <cell r="D3481">
            <v>8033437</v>
          </cell>
          <cell r="F3481">
            <v>6555.6</v>
          </cell>
        </row>
        <row r="3482">
          <cell r="D3482">
            <v>8033438</v>
          </cell>
          <cell r="F3482">
            <v>6859.35</v>
          </cell>
        </row>
        <row r="3483">
          <cell r="D3483">
            <v>8034146</v>
          </cell>
          <cell r="F3483">
            <v>21775</v>
          </cell>
        </row>
        <row r="3484">
          <cell r="D3484">
            <v>8014603</v>
          </cell>
          <cell r="F3484">
            <v>40299.19</v>
          </cell>
        </row>
        <row r="3485">
          <cell r="D3485">
            <v>8004608</v>
          </cell>
          <cell r="F3485">
            <v>24227.78</v>
          </cell>
        </row>
        <row r="3486">
          <cell r="D3486">
            <v>8014801</v>
          </cell>
          <cell r="F3486">
            <v>17852.060000000001</v>
          </cell>
        </row>
        <row r="3487">
          <cell r="D3487">
            <v>8017000</v>
          </cell>
          <cell r="F3487">
            <v>6328.75</v>
          </cell>
        </row>
        <row r="3488">
          <cell r="D3488">
            <v>8017002</v>
          </cell>
          <cell r="F3488">
            <v>12859.38</v>
          </cell>
        </row>
        <row r="3489">
          <cell r="D3489">
            <v>8017011</v>
          </cell>
          <cell r="F3489">
            <v>7290.63</v>
          </cell>
        </row>
        <row r="3490">
          <cell r="D3490">
            <v>8017014</v>
          </cell>
          <cell r="F3490">
            <v>11492.5</v>
          </cell>
        </row>
        <row r="3491">
          <cell r="D3491">
            <v>8037028</v>
          </cell>
          <cell r="F3491">
            <v>12332.88</v>
          </cell>
        </row>
        <row r="3492">
          <cell r="D3492">
            <v>8027036</v>
          </cell>
          <cell r="F3492">
            <v>13163.13</v>
          </cell>
        </row>
        <row r="3493">
          <cell r="D3493">
            <v>8027037</v>
          </cell>
          <cell r="F3493">
            <v>10682.5</v>
          </cell>
        </row>
        <row r="3494">
          <cell r="D3494">
            <v>8027039</v>
          </cell>
          <cell r="F3494">
            <v>8404.3799999999992</v>
          </cell>
        </row>
        <row r="3495">
          <cell r="D3495">
            <v>8017042</v>
          </cell>
          <cell r="F3495">
            <v>12353.13</v>
          </cell>
        </row>
        <row r="3496">
          <cell r="D3496">
            <v>8221000</v>
          </cell>
          <cell r="F3496">
            <v>5233</v>
          </cell>
        </row>
        <row r="3497">
          <cell r="D3497">
            <v>8231002</v>
          </cell>
          <cell r="F3497">
            <v>4712.8</v>
          </cell>
        </row>
        <row r="3498">
          <cell r="D3498">
            <v>8221009</v>
          </cell>
          <cell r="F3498">
            <v>4888.1899999999996</v>
          </cell>
        </row>
        <row r="3499">
          <cell r="D3499">
            <v>8211012</v>
          </cell>
          <cell r="F3499">
            <v>4870.75</v>
          </cell>
        </row>
        <row r="3500">
          <cell r="D3500">
            <v>8211014</v>
          </cell>
          <cell r="F3500">
            <v>4839.25</v>
          </cell>
        </row>
        <row r="3501">
          <cell r="D3501">
            <v>8211015</v>
          </cell>
          <cell r="F3501">
            <v>5280.25</v>
          </cell>
        </row>
        <row r="3502">
          <cell r="D3502">
            <v>8211016</v>
          </cell>
          <cell r="F3502">
            <v>4927.45</v>
          </cell>
        </row>
        <row r="3503">
          <cell r="D3503">
            <v>8231017</v>
          </cell>
          <cell r="F3503">
            <v>5084.05</v>
          </cell>
        </row>
        <row r="3504">
          <cell r="D3504">
            <v>8211018</v>
          </cell>
          <cell r="F3504">
            <v>4839.25</v>
          </cell>
        </row>
        <row r="3505">
          <cell r="D3505">
            <v>8232002</v>
          </cell>
          <cell r="F3505">
            <v>5462.5</v>
          </cell>
        </row>
        <row r="3506">
          <cell r="D3506">
            <v>8232003</v>
          </cell>
          <cell r="F3506">
            <v>8815.9</v>
          </cell>
        </row>
        <row r="3507">
          <cell r="D3507">
            <v>8222006</v>
          </cell>
          <cell r="F3507">
            <v>8855.5</v>
          </cell>
        </row>
        <row r="3508">
          <cell r="D3508">
            <v>8222007</v>
          </cell>
          <cell r="F3508">
            <v>7213.45</v>
          </cell>
        </row>
        <row r="3509">
          <cell r="D3509">
            <v>8222013</v>
          </cell>
          <cell r="F3509">
            <v>6198.25</v>
          </cell>
        </row>
        <row r="3510">
          <cell r="D3510">
            <v>8232032</v>
          </cell>
          <cell r="F3510">
            <v>5462.5</v>
          </cell>
        </row>
        <row r="3511">
          <cell r="D3511">
            <v>8222035</v>
          </cell>
          <cell r="F3511">
            <v>5395</v>
          </cell>
        </row>
        <row r="3512">
          <cell r="D3512">
            <v>8222036</v>
          </cell>
          <cell r="F3512">
            <v>4855</v>
          </cell>
        </row>
        <row r="3513">
          <cell r="D3513">
            <v>8222041</v>
          </cell>
          <cell r="F3513">
            <v>8196.25</v>
          </cell>
        </row>
        <row r="3514">
          <cell r="D3514">
            <v>8222048</v>
          </cell>
          <cell r="F3514">
            <v>4932.13</v>
          </cell>
        </row>
        <row r="3515">
          <cell r="D3515">
            <v>8232049</v>
          </cell>
          <cell r="F3515">
            <v>7286.58</v>
          </cell>
        </row>
        <row r="3516">
          <cell r="D3516">
            <v>8232055</v>
          </cell>
          <cell r="F3516">
            <v>5404.45</v>
          </cell>
        </row>
        <row r="3517">
          <cell r="D3517">
            <v>8232056</v>
          </cell>
          <cell r="F3517">
            <v>7293.1</v>
          </cell>
        </row>
        <row r="3518">
          <cell r="D3518">
            <v>8232057</v>
          </cell>
          <cell r="F3518">
            <v>5382.85</v>
          </cell>
        </row>
        <row r="3519">
          <cell r="D3519">
            <v>8232058</v>
          </cell>
          <cell r="F3519">
            <v>8270.5</v>
          </cell>
        </row>
        <row r="3520">
          <cell r="D3520">
            <v>8232059</v>
          </cell>
          <cell r="F3520">
            <v>4562.5</v>
          </cell>
        </row>
        <row r="3521">
          <cell r="D3521">
            <v>8222062</v>
          </cell>
          <cell r="F3521">
            <v>8668.75</v>
          </cell>
        </row>
        <row r="3522">
          <cell r="D3522">
            <v>8222063</v>
          </cell>
          <cell r="F3522">
            <v>8944.15</v>
          </cell>
        </row>
        <row r="3523">
          <cell r="D3523">
            <v>8222064</v>
          </cell>
          <cell r="F3523">
            <v>8177.8</v>
          </cell>
        </row>
        <row r="3524">
          <cell r="D3524">
            <v>8232067</v>
          </cell>
          <cell r="F3524">
            <v>7195</v>
          </cell>
        </row>
        <row r="3525">
          <cell r="D3525">
            <v>8232070</v>
          </cell>
          <cell r="F3525">
            <v>5000.8</v>
          </cell>
        </row>
        <row r="3526">
          <cell r="D3526">
            <v>8232072</v>
          </cell>
          <cell r="F3526">
            <v>5653.75</v>
          </cell>
        </row>
        <row r="3527">
          <cell r="D3527">
            <v>8232111</v>
          </cell>
          <cell r="F3527">
            <v>4000</v>
          </cell>
        </row>
        <row r="3528">
          <cell r="D3528">
            <v>8232112</v>
          </cell>
          <cell r="F3528">
            <v>5653.3</v>
          </cell>
        </row>
        <row r="3529">
          <cell r="D3529">
            <v>8235204</v>
          </cell>
          <cell r="F3529">
            <v>5202.3999999999996</v>
          </cell>
        </row>
        <row r="3530">
          <cell r="D3530">
            <v>8232117</v>
          </cell>
          <cell r="F3530">
            <v>8646.25</v>
          </cell>
        </row>
        <row r="3531">
          <cell r="D3531">
            <v>8232118</v>
          </cell>
          <cell r="F3531">
            <v>4065.25</v>
          </cell>
        </row>
        <row r="3532">
          <cell r="D3532">
            <v>8232121</v>
          </cell>
          <cell r="F3532">
            <v>9642.89</v>
          </cell>
        </row>
        <row r="3533">
          <cell r="D3533">
            <v>8232122</v>
          </cell>
          <cell r="F3533">
            <v>5311.45</v>
          </cell>
        </row>
        <row r="3534">
          <cell r="D3534">
            <v>8232124</v>
          </cell>
          <cell r="F3534">
            <v>4751.5</v>
          </cell>
        </row>
        <row r="3535">
          <cell r="D3535">
            <v>8232125</v>
          </cell>
          <cell r="F3535">
            <v>5324.8</v>
          </cell>
        </row>
        <row r="3536">
          <cell r="D3536">
            <v>8222128</v>
          </cell>
          <cell r="F3536">
            <v>6587.5</v>
          </cell>
        </row>
        <row r="3537">
          <cell r="D3537">
            <v>8232129</v>
          </cell>
          <cell r="F3537">
            <v>8668.75</v>
          </cell>
        </row>
        <row r="3538">
          <cell r="D3538">
            <v>8222135</v>
          </cell>
          <cell r="F3538">
            <v>4861.9799999999996</v>
          </cell>
        </row>
        <row r="3539">
          <cell r="D3539">
            <v>8232136</v>
          </cell>
          <cell r="F3539">
            <v>4749.25</v>
          </cell>
        </row>
        <row r="3540">
          <cell r="D3540">
            <v>8225205</v>
          </cell>
          <cell r="F3540">
            <v>5057.5</v>
          </cell>
        </row>
        <row r="3541">
          <cell r="D3541">
            <v>8222141</v>
          </cell>
          <cell r="F3541">
            <v>6171.25</v>
          </cell>
        </row>
        <row r="3542">
          <cell r="D3542">
            <v>8232143</v>
          </cell>
          <cell r="F3542">
            <v>4675</v>
          </cell>
        </row>
        <row r="3543">
          <cell r="D3543">
            <v>8232146</v>
          </cell>
          <cell r="F3543">
            <v>9051.25</v>
          </cell>
        </row>
        <row r="3544">
          <cell r="D3544">
            <v>8232152</v>
          </cell>
          <cell r="F3544">
            <v>6054.25</v>
          </cell>
        </row>
        <row r="3545">
          <cell r="D3545">
            <v>8222156</v>
          </cell>
          <cell r="F3545">
            <v>13061.2</v>
          </cell>
        </row>
        <row r="3546">
          <cell r="D3546">
            <v>8222163</v>
          </cell>
          <cell r="F3546">
            <v>6340</v>
          </cell>
        </row>
        <row r="3547">
          <cell r="D3547">
            <v>8232166</v>
          </cell>
          <cell r="F3547">
            <v>7564</v>
          </cell>
        </row>
        <row r="3548">
          <cell r="D3548">
            <v>8222173</v>
          </cell>
          <cell r="F3548">
            <v>8743.4500000000007</v>
          </cell>
        </row>
        <row r="3549">
          <cell r="D3549">
            <v>8232174</v>
          </cell>
          <cell r="F3549">
            <v>5712.7</v>
          </cell>
        </row>
        <row r="3550">
          <cell r="D3550">
            <v>8232176</v>
          </cell>
          <cell r="F3550">
            <v>7697.65</v>
          </cell>
        </row>
        <row r="3551">
          <cell r="D3551">
            <v>8232177</v>
          </cell>
          <cell r="F3551">
            <v>8194.01</v>
          </cell>
        </row>
        <row r="3552">
          <cell r="D3552">
            <v>8222183</v>
          </cell>
          <cell r="F3552">
            <v>9684.6299999999992</v>
          </cell>
        </row>
        <row r="3553">
          <cell r="D3553">
            <v>8232184</v>
          </cell>
          <cell r="F3553">
            <v>5956.15</v>
          </cell>
        </row>
        <row r="3554">
          <cell r="D3554">
            <v>8232188</v>
          </cell>
          <cell r="F3554">
            <v>5897.65</v>
          </cell>
        </row>
        <row r="3555">
          <cell r="D3555">
            <v>8232201</v>
          </cell>
          <cell r="F3555">
            <v>7074.4</v>
          </cell>
        </row>
        <row r="3556">
          <cell r="D3556">
            <v>8232202</v>
          </cell>
          <cell r="F3556">
            <v>8322.7000000000007</v>
          </cell>
        </row>
        <row r="3557">
          <cell r="D3557">
            <v>8232203</v>
          </cell>
          <cell r="F3557">
            <v>7389.63</v>
          </cell>
        </row>
        <row r="3558">
          <cell r="D3558">
            <v>8232213</v>
          </cell>
          <cell r="F3558">
            <v>7019.95</v>
          </cell>
        </row>
        <row r="3559">
          <cell r="D3559">
            <v>8212225</v>
          </cell>
          <cell r="F3559">
            <v>11065</v>
          </cell>
        </row>
        <row r="3560">
          <cell r="D3560">
            <v>8212237</v>
          </cell>
          <cell r="F3560">
            <v>11222.5</v>
          </cell>
        </row>
        <row r="3561">
          <cell r="D3561">
            <v>8212239</v>
          </cell>
          <cell r="F3561">
            <v>8162.5</v>
          </cell>
        </row>
        <row r="3562">
          <cell r="D3562">
            <v>8212243</v>
          </cell>
          <cell r="F3562">
            <v>13371.25</v>
          </cell>
        </row>
        <row r="3563">
          <cell r="D3563">
            <v>8212244</v>
          </cell>
          <cell r="F3563">
            <v>9145.2999999999993</v>
          </cell>
        </row>
        <row r="3564">
          <cell r="D3564">
            <v>8212247</v>
          </cell>
          <cell r="F3564">
            <v>9951.25</v>
          </cell>
        </row>
        <row r="3565">
          <cell r="D3565">
            <v>8212250</v>
          </cell>
          <cell r="F3565">
            <v>9793.75</v>
          </cell>
        </row>
        <row r="3566">
          <cell r="D3566">
            <v>8212252</v>
          </cell>
          <cell r="F3566">
            <v>10390</v>
          </cell>
        </row>
        <row r="3567">
          <cell r="D3567">
            <v>8212254</v>
          </cell>
          <cell r="F3567">
            <v>8927.5</v>
          </cell>
        </row>
        <row r="3568">
          <cell r="D3568">
            <v>8212256</v>
          </cell>
          <cell r="F3568">
            <v>10952.5</v>
          </cell>
        </row>
        <row r="3569">
          <cell r="D3569">
            <v>8212259</v>
          </cell>
          <cell r="F3569">
            <v>15677.5</v>
          </cell>
        </row>
        <row r="3570">
          <cell r="D3570">
            <v>8212262</v>
          </cell>
          <cell r="F3570">
            <v>7937.5</v>
          </cell>
        </row>
        <row r="3571">
          <cell r="D3571">
            <v>8212263</v>
          </cell>
          <cell r="F3571">
            <v>8788</v>
          </cell>
        </row>
        <row r="3572">
          <cell r="D3572">
            <v>8212264</v>
          </cell>
          <cell r="F3572">
            <v>10592.5</v>
          </cell>
        </row>
        <row r="3573">
          <cell r="D3573">
            <v>8212266</v>
          </cell>
          <cell r="F3573">
            <v>8596.75</v>
          </cell>
        </row>
        <row r="3574">
          <cell r="D3574">
            <v>8212267</v>
          </cell>
          <cell r="F3574">
            <v>6711.25</v>
          </cell>
        </row>
        <row r="3575">
          <cell r="D3575">
            <v>8212271</v>
          </cell>
          <cell r="F3575">
            <v>8050</v>
          </cell>
        </row>
        <row r="3576">
          <cell r="D3576">
            <v>8212272</v>
          </cell>
          <cell r="F3576">
            <v>10783.75</v>
          </cell>
        </row>
        <row r="3577">
          <cell r="D3577">
            <v>8212274</v>
          </cell>
          <cell r="F3577">
            <v>7381.75</v>
          </cell>
        </row>
        <row r="3578">
          <cell r="D3578">
            <v>8212276</v>
          </cell>
          <cell r="F3578">
            <v>7138.75</v>
          </cell>
        </row>
        <row r="3579">
          <cell r="D3579">
            <v>8212278</v>
          </cell>
          <cell r="F3579">
            <v>7836.25</v>
          </cell>
        </row>
        <row r="3580">
          <cell r="D3580">
            <v>8232279</v>
          </cell>
          <cell r="F3580">
            <v>8864.5</v>
          </cell>
        </row>
        <row r="3581">
          <cell r="D3581">
            <v>8212283</v>
          </cell>
          <cell r="F3581">
            <v>10795</v>
          </cell>
        </row>
        <row r="3582">
          <cell r="D3582">
            <v>8222287</v>
          </cell>
          <cell r="F3582">
            <v>4810</v>
          </cell>
        </row>
        <row r="3583">
          <cell r="D3583">
            <v>8232289</v>
          </cell>
          <cell r="F3583">
            <v>11274.81</v>
          </cell>
        </row>
        <row r="3584">
          <cell r="D3584">
            <v>8212293</v>
          </cell>
          <cell r="F3584">
            <v>8578.75</v>
          </cell>
        </row>
        <row r="3585">
          <cell r="D3585">
            <v>8233001</v>
          </cell>
          <cell r="F3585">
            <v>13270</v>
          </cell>
        </row>
        <row r="3586">
          <cell r="D3586">
            <v>8233006</v>
          </cell>
          <cell r="F3586">
            <v>4562.5</v>
          </cell>
        </row>
        <row r="3587">
          <cell r="D3587">
            <v>8223011</v>
          </cell>
          <cell r="F3587">
            <v>6461.05</v>
          </cell>
        </row>
        <row r="3588">
          <cell r="D3588">
            <v>8233012</v>
          </cell>
          <cell r="F3588">
            <v>6452.95</v>
          </cell>
        </row>
        <row r="3589">
          <cell r="D3589">
            <v>8233013</v>
          </cell>
          <cell r="F3589">
            <v>7183.75</v>
          </cell>
        </row>
        <row r="3590">
          <cell r="D3590">
            <v>8233017</v>
          </cell>
          <cell r="F3590">
            <v>4472.5</v>
          </cell>
        </row>
        <row r="3591">
          <cell r="D3591">
            <v>8223018</v>
          </cell>
          <cell r="F3591">
            <v>5141.42</v>
          </cell>
        </row>
        <row r="3592">
          <cell r="D3592">
            <v>8223020</v>
          </cell>
          <cell r="F3592">
            <v>9298.75</v>
          </cell>
        </row>
        <row r="3593">
          <cell r="D3593">
            <v>8223023</v>
          </cell>
          <cell r="F3593">
            <v>4652.5</v>
          </cell>
        </row>
        <row r="3594">
          <cell r="D3594">
            <v>8233302</v>
          </cell>
          <cell r="F3594">
            <v>5712.39</v>
          </cell>
        </row>
        <row r="3595">
          <cell r="D3595">
            <v>8233307</v>
          </cell>
          <cell r="F3595">
            <v>5996.82</v>
          </cell>
        </row>
        <row r="3596">
          <cell r="D3596">
            <v>8233310</v>
          </cell>
          <cell r="F3596">
            <v>5826.6</v>
          </cell>
        </row>
        <row r="3597">
          <cell r="D3597">
            <v>8233313</v>
          </cell>
          <cell r="F3597">
            <v>7298.21</v>
          </cell>
        </row>
        <row r="3598">
          <cell r="D3598">
            <v>8223326</v>
          </cell>
          <cell r="F3598">
            <v>5231.25</v>
          </cell>
        </row>
        <row r="3599">
          <cell r="D3599">
            <v>8223328</v>
          </cell>
          <cell r="F3599">
            <v>6340.55</v>
          </cell>
        </row>
        <row r="3600">
          <cell r="D3600">
            <v>8233331</v>
          </cell>
          <cell r="F3600">
            <v>5206.95</v>
          </cell>
        </row>
        <row r="3601">
          <cell r="D3601">
            <v>8223332</v>
          </cell>
          <cell r="F3601">
            <v>4771.49</v>
          </cell>
        </row>
        <row r="3602">
          <cell r="D3602">
            <v>8223334</v>
          </cell>
          <cell r="F3602">
            <v>6022.46</v>
          </cell>
        </row>
        <row r="3603">
          <cell r="D3603">
            <v>8213356</v>
          </cell>
          <cell r="F3603">
            <v>13371.75</v>
          </cell>
        </row>
        <row r="3604">
          <cell r="D3604">
            <v>8233353</v>
          </cell>
          <cell r="F3604">
            <v>7433.5</v>
          </cell>
        </row>
        <row r="3605">
          <cell r="D3605">
            <v>8224072</v>
          </cell>
          <cell r="F3605">
            <v>6655</v>
          </cell>
        </row>
        <row r="3606">
          <cell r="D3606">
            <v>8234078</v>
          </cell>
          <cell r="F3606">
            <v>24292.19</v>
          </cell>
        </row>
        <row r="3607">
          <cell r="D3607">
            <v>8214111</v>
          </cell>
          <cell r="F3607">
            <v>21077.5</v>
          </cell>
        </row>
        <row r="3608">
          <cell r="D3608">
            <v>8234120</v>
          </cell>
          <cell r="F3608">
            <v>12358.75</v>
          </cell>
        </row>
        <row r="3609">
          <cell r="D3609">
            <v>8224124</v>
          </cell>
          <cell r="F3609">
            <v>28072.19</v>
          </cell>
        </row>
        <row r="3610">
          <cell r="D3610">
            <v>8234502</v>
          </cell>
          <cell r="F3610">
            <v>11560</v>
          </cell>
        </row>
        <row r="3611">
          <cell r="D3611">
            <v>8215201</v>
          </cell>
          <cell r="F3611">
            <v>7003.75</v>
          </cell>
        </row>
        <row r="3612">
          <cell r="D3612">
            <v>8235202</v>
          </cell>
          <cell r="F3612">
            <v>6859.35</v>
          </cell>
        </row>
        <row r="3613">
          <cell r="D3613">
            <v>8215403</v>
          </cell>
          <cell r="F3613">
            <v>24311.88</v>
          </cell>
        </row>
        <row r="3614">
          <cell r="D3614">
            <v>8237009</v>
          </cell>
          <cell r="F3614">
            <v>16403.13</v>
          </cell>
        </row>
        <row r="3615">
          <cell r="D3615">
            <v>8227012</v>
          </cell>
          <cell r="F3615">
            <v>9224.5</v>
          </cell>
        </row>
        <row r="3616">
          <cell r="D3616">
            <v>8217014</v>
          </cell>
          <cell r="F3616">
            <v>17921.88</v>
          </cell>
        </row>
        <row r="3617">
          <cell r="D3617">
            <v>8217015</v>
          </cell>
          <cell r="F3617">
            <v>17263.75</v>
          </cell>
        </row>
        <row r="3618">
          <cell r="D3618">
            <v>8217016</v>
          </cell>
          <cell r="F3618">
            <v>13902.25</v>
          </cell>
        </row>
        <row r="3619">
          <cell r="D3619">
            <v>8237017</v>
          </cell>
          <cell r="F3619">
            <v>20640.439999999999</v>
          </cell>
        </row>
        <row r="3620">
          <cell r="D3620">
            <v>8701000</v>
          </cell>
          <cell r="F3620">
            <v>5309.5</v>
          </cell>
        </row>
        <row r="3621">
          <cell r="D3621">
            <v>8701001</v>
          </cell>
          <cell r="F3621">
            <v>4445.5</v>
          </cell>
        </row>
        <row r="3622">
          <cell r="D3622">
            <v>8701003</v>
          </cell>
          <cell r="F3622">
            <v>4498.1499999999996</v>
          </cell>
        </row>
        <row r="3623">
          <cell r="D3623">
            <v>8701004</v>
          </cell>
          <cell r="F3623">
            <v>4806.8500000000004</v>
          </cell>
        </row>
        <row r="3624">
          <cell r="D3624">
            <v>8701006</v>
          </cell>
          <cell r="F3624">
            <v>4573.75</v>
          </cell>
        </row>
        <row r="3625">
          <cell r="D3625">
            <v>8681011</v>
          </cell>
          <cell r="F3625">
            <v>4465.75</v>
          </cell>
        </row>
        <row r="3626">
          <cell r="D3626">
            <v>8691012</v>
          </cell>
          <cell r="F3626">
            <v>4822.38</v>
          </cell>
        </row>
        <row r="3627">
          <cell r="D3627">
            <v>8681013</v>
          </cell>
          <cell r="F3627">
            <v>4634.5</v>
          </cell>
        </row>
        <row r="3628">
          <cell r="D3628">
            <v>8691014</v>
          </cell>
          <cell r="F3628">
            <v>4983.32</v>
          </cell>
        </row>
        <row r="3629">
          <cell r="D3629">
            <v>8681016</v>
          </cell>
          <cell r="F3629">
            <v>5046.25</v>
          </cell>
        </row>
        <row r="3630">
          <cell r="D3630">
            <v>8721017</v>
          </cell>
          <cell r="F3630">
            <v>5082.79</v>
          </cell>
        </row>
        <row r="3631">
          <cell r="D3631">
            <v>8711020</v>
          </cell>
          <cell r="F3631">
            <v>4911.25</v>
          </cell>
        </row>
        <row r="3632">
          <cell r="D3632">
            <v>8711021</v>
          </cell>
          <cell r="F3632">
            <v>4816.75</v>
          </cell>
        </row>
        <row r="3633">
          <cell r="D3633">
            <v>8711022</v>
          </cell>
          <cell r="F3633">
            <v>5026</v>
          </cell>
        </row>
        <row r="3634">
          <cell r="D3634">
            <v>8711023</v>
          </cell>
          <cell r="F3634">
            <v>4864</v>
          </cell>
        </row>
        <row r="3635">
          <cell r="D3635">
            <v>8711025</v>
          </cell>
          <cell r="F3635">
            <v>4888.75</v>
          </cell>
        </row>
        <row r="3636">
          <cell r="D3636">
            <v>8702000</v>
          </cell>
          <cell r="F3636">
            <v>11510.5</v>
          </cell>
        </row>
        <row r="3637">
          <cell r="D3637">
            <v>8702003</v>
          </cell>
          <cell r="F3637">
            <v>8590</v>
          </cell>
        </row>
        <row r="3638">
          <cell r="D3638">
            <v>8702005</v>
          </cell>
          <cell r="F3638">
            <v>6656.13</v>
          </cell>
        </row>
        <row r="3639">
          <cell r="D3639">
            <v>8702006</v>
          </cell>
          <cell r="F3639">
            <v>8439.25</v>
          </cell>
        </row>
        <row r="3640">
          <cell r="D3640">
            <v>8702007</v>
          </cell>
          <cell r="F3640">
            <v>7982.5</v>
          </cell>
        </row>
        <row r="3641">
          <cell r="D3641">
            <v>8702008</v>
          </cell>
          <cell r="F3641">
            <v>7291.75</v>
          </cell>
        </row>
        <row r="3642">
          <cell r="D3642">
            <v>8702016</v>
          </cell>
          <cell r="F3642">
            <v>6656.13</v>
          </cell>
        </row>
        <row r="3643">
          <cell r="D3643">
            <v>8702018</v>
          </cell>
          <cell r="F3643">
            <v>6306.25</v>
          </cell>
        </row>
        <row r="3644">
          <cell r="D3644">
            <v>8702019</v>
          </cell>
          <cell r="F3644">
            <v>8511.25</v>
          </cell>
        </row>
        <row r="3645">
          <cell r="D3645">
            <v>8702020</v>
          </cell>
          <cell r="F3645">
            <v>8518</v>
          </cell>
        </row>
        <row r="3646">
          <cell r="D3646">
            <v>8702021</v>
          </cell>
          <cell r="F3646">
            <v>8522.5</v>
          </cell>
        </row>
        <row r="3647">
          <cell r="D3647">
            <v>8702024</v>
          </cell>
          <cell r="F3647">
            <v>9005.1299999999992</v>
          </cell>
        </row>
        <row r="3648">
          <cell r="D3648">
            <v>8702026</v>
          </cell>
          <cell r="F3648">
            <v>8657.5</v>
          </cell>
        </row>
        <row r="3649">
          <cell r="D3649">
            <v>8702027</v>
          </cell>
          <cell r="F3649">
            <v>10277.5</v>
          </cell>
        </row>
        <row r="3650">
          <cell r="D3650">
            <v>8702029</v>
          </cell>
          <cell r="F3650">
            <v>8511.25</v>
          </cell>
        </row>
        <row r="3651">
          <cell r="D3651">
            <v>8702034</v>
          </cell>
          <cell r="F3651">
            <v>7692.25</v>
          </cell>
        </row>
        <row r="3652">
          <cell r="D3652">
            <v>8702036</v>
          </cell>
          <cell r="F3652">
            <v>8207.5</v>
          </cell>
        </row>
        <row r="3653">
          <cell r="D3653">
            <v>8692050</v>
          </cell>
          <cell r="F3653">
            <v>4641.25</v>
          </cell>
        </row>
        <row r="3654">
          <cell r="D3654">
            <v>8672057</v>
          </cell>
          <cell r="F3654">
            <v>6193.75</v>
          </cell>
        </row>
        <row r="3655">
          <cell r="D3655">
            <v>8672060</v>
          </cell>
          <cell r="F3655">
            <v>11116.75</v>
          </cell>
        </row>
        <row r="3656">
          <cell r="D3656">
            <v>8692063</v>
          </cell>
          <cell r="F3656">
            <v>5991.25</v>
          </cell>
        </row>
        <row r="3657">
          <cell r="D3657">
            <v>8692064</v>
          </cell>
          <cell r="F3657">
            <v>4911.25</v>
          </cell>
        </row>
        <row r="3658">
          <cell r="D3658">
            <v>8692066</v>
          </cell>
          <cell r="F3658">
            <v>4607.5</v>
          </cell>
        </row>
        <row r="3659">
          <cell r="D3659">
            <v>8692068</v>
          </cell>
          <cell r="F3659">
            <v>6025</v>
          </cell>
        </row>
        <row r="3660">
          <cell r="D3660">
            <v>8692069</v>
          </cell>
          <cell r="F3660">
            <v>7881.25</v>
          </cell>
        </row>
        <row r="3661">
          <cell r="D3661">
            <v>8692070</v>
          </cell>
          <cell r="F3661">
            <v>4540</v>
          </cell>
        </row>
        <row r="3662">
          <cell r="D3662">
            <v>8682071</v>
          </cell>
          <cell r="F3662">
            <v>6745</v>
          </cell>
        </row>
        <row r="3663">
          <cell r="D3663">
            <v>8682072</v>
          </cell>
          <cell r="F3663">
            <v>8027.5</v>
          </cell>
        </row>
        <row r="3664">
          <cell r="D3664">
            <v>8682074</v>
          </cell>
          <cell r="F3664">
            <v>8259.25</v>
          </cell>
        </row>
        <row r="3665">
          <cell r="D3665">
            <v>8682077</v>
          </cell>
          <cell r="F3665">
            <v>8095</v>
          </cell>
        </row>
        <row r="3666">
          <cell r="D3666">
            <v>8692083</v>
          </cell>
          <cell r="F3666">
            <v>8021.88</v>
          </cell>
        </row>
        <row r="3667">
          <cell r="D3667">
            <v>8692084</v>
          </cell>
          <cell r="F3667">
            <v>6889</v>
          </cell>
        </row>
        <row r="3668">
          <cell r="D3668">
            <v>8682085</v>
          </cell>
          <cell r="F3668">
            <v>5563.75</v>
          </cell>
        </row>
        <row r="3669">
          <cell r="D3669">
            <v>8672087</v>
          </cell>
          <cell r="F3669">
            <v>9381.5499999999993</v>
          </cell>
        </row>
        <row r="3670">
          <cell r="D3670">
            <v>8722088</v>
          </cell>
          <cell r="F3670">
            <v>7357</v>
          </cell>
        </row>
        <row r="3671">
          <cell r="D3671">
            <v>8722089</v>
          </cell>
          <cell r="F3671">
            <v>6272.5</v>
          </cell>
        </row>
        <row r="3672">
          <cell r="D3672">
            <v>8682092</v>
          </cell>
          <cell r="F3672">
            <v>5687.5</v>
          </cell>
        </row>
        <row r="3673">
          <cell r="D3673">
            <v>8682096</v>
          </cell>
          <cell r="F3673">
            <v>6457</v>
          </cell>
        </row>
        <row r="3674">
          <cell r="D3674">
            <v>8672099</v>
          </cell>
          <cell r="F3674">
            <v>6092.5</v>
          </cell>
        </row>
        <row r="3675">
          <cell r="D3675">
            <v>8722100</v>
          </cell>
          <cell r="F3675">
            <v>7242.25</v>
          </cell>
        </row>
        <row r="3676">
          <cell r="D3676">
            <v>8682108</v>
          </cell>
          <cell r="F3676">
            <v>8106.25</v>
          </cell>
        </row>
        <row r="3677">
          <cell r="D3677">
            <v>8682109</v>
          </cell>
          <cell r="F3677">
            <v>5845</v>
          </cell>
        </row>
        <row r="3678">
          <cell r="D3678">
            <v>8692110</v>
          </cell>
          <cell r="F3678">
            <v>8702.5</v>
          </cell>
        </row>
        <row r="3679">
          <cell r="D3679">
            <v>8692111</v>
          </cell>
          <cell r="F3679">
            <v>6666.25</v>
          </cell>
        </row>
        <row r="3680">
          <cell r="D3680">
            <v>8682112</v>
          </cell>
          <cell r="F3680">
            <v>7037.5</v>
          </cell>
        </row>
        <row r="3681">
          <cell r="D3681">
            <v>8722116</v>
          </cell>
          <cell r="F3681">
            <v>7543.75</v>
          </cell>
        </row>
        <row r="3682">
          <cell r="D3682">
            <v>8692119</v>
          </cell>
          <cell r="F3682">
            <v>6340</v>
          </cell>
        </row>
        <row r="3683">
          <cell r="D3683">
            <v>8682123</v>
          </cell>
          <cell r="F3683">
            <v>6351.25</v>
          </cell>
        </row>
        <row r="3684">
          <cell r="D3684">
            <v>8692125</v>
          </cell>
          <cell r="F3684">
            <v>6463.75</v>
          </cell>
        </row>
        <row r="3685">
          <cell r="D3685">
            <v>8692128</v>
          </cell>
          <cell r="F3685">
            <v>6571.75</v>
          </cell>
        </row>
        <row r="3686">
          <cell r="D3686">
            <v>8692131</v>
          </cell>
          <cell r="F3686">
            <v>6461.5</v>
          </cell>
        </row>
        <row r="3687">
          <cell r="D3687">
            <v>8692133</v>
          </cell>
          <cell r="F3687">
            <v>7773.25</v>
          </cell>
        </row>
        <row r="3688">
          <cell r="D3688">
            <v>8672135</v>
          </cell>
          <cell r="F3688">
            <v>8443.75</v>
          </cell>
        </row>
        <row r="3689">
          <cell r="D3689">
            <v>8722137</v>
          </cell>
          <cell r="F3689">
            <v>7303</v>
          </cell>
        </row>
        <row r="3690">
          <cell r="D3690">
            <v>8672138</v>
          </cell>
          <cell r="F3690">
            <v>10077.25</v>
          </cell>
        </row>
        <row r="3691">
          <cell r="D3691">
            <v>8692140</v>
          </cell>
          <cell r="F3691">
            <v>8691.25</v>
          </cell>
        </row>
        <row r="3692">
          <cell r="D3692">
            <v>8682143</v>
          </cell>
          <cell r="F3692">
            <v>6367</v>
          </cell>
        </row>
        <row r="3693">
          <cell r="D3693">
            <v>8692145</v>
          </cell>
          <cell r="F3693">
            <v>5012.5</v>
          </cell>
        </row>
        <row r="3694">
          <cell r="D3694">
            <v>8722146</v>
          </cell>
          <cell r="F3694">
            <v>8387.5</v>
          </cell>
        </row>
        <row r="3695">
          <cell r="D3695">
            <v>8722148</v>
          </cell>
          <cell r="F3695">
            <v>6227.5</v>
          </cell>
        </row>
        <row r="3696">
          <cell r="D3696">
            <v>8722149</v>
          </cell>
          <cell r="F3696">
            <v>7195</v>
          </cell>
        </row>
        <row r="3697">
          <cell r="D3697">
            <v>8672154</v>
          </cell>
          <cell r="F3697">
            <v>6473.65</v>
          </cell>
        </row>
        <row r="3698">
          <cell r="D3698">
            <v>8682155</v>
          </cell>
          <cell r="F3698">
            <v>5028.25</v>
          </cell>
        </row>
        <row r="3699">
          <cell r="D3699">
            <v>8692158</v>
          </cell>
          <cell r="F3699">
            <v>5993.95</v>
          </cell>
        </row>
        <row r="3700">
          <cell r="D3700">
            <v>8682159</v>
          </cell>
          <cell r="F3700">
            <v>8668.75</v>
          </cell>
        </row>
        <row r="3701">
          <cell r="D3701">
            <v>8722160</v>
          </cell>
          <cell r="F3701">
            <v>5766.25</v>
          </cell>
        </row>
        <row r="3702">
          <cell r="D3702">
            <v>8722161</v>
          </cell>
          <cell r="F3702">
            <v>6688.75</v>
          </cell>
        </row>
        <row r="3703">
          <cell r="D3703">
            <v>8692174</v>
          </cell>
          <cell r="F3703">
            <v>6385</v>
          </cell>
        </row>
        <row r="3704">
          <cell r="D3704">
            <v>8692180</v>
          </cell>
          <cell r="F3704">
            <v>6165.63</v>
          </cell>
        </row>
        <row r="3705">
          <cell r="D3705">
            <v>8682202</v>
          </cell>
          <cell r="F3705">
            <v>7701.25</v>
          </cell>
        </row>
        <row r="3706">
          <cell r="D3706">
            <v>8702226</v>
          </cell>
          <cell r="F3706">
            <v>11443</v>
          </cell>
        </row>
        <row r="3707">
          <cell r="D3707">
            <v>8722227</v>
          </cell>
          <cell r="F3707">
            <v>8905</v>
          </cell>
        </row>
        <row r="3708">
          <cell r="D3708">
            <v>8672228</v>
          </cell>
          <cell r="F3708">
            <v>8688.1</v>
          </cell>
        </row>
        <row r="3709">
          <cell r="D3709">
            <v>8692231</v>
          </cell>
          <cell r="F3709">
            <v>6070</v>
          </cell>
        </row>
        <row r="3710">
          <cell r="D3710">
            <v>8722232</v>
          </cell>
          <cell r="F3710">
            <v>5134.45</v>
          </cell>
        </row>
        <row r="3711">
          <cell r="D3711">
            <v>8702233</v>
          </cell>
          <cell r="F3711">
            <v>5395</v>
          </cell>
        </row>
        <row r="3712">
          <cell r="D3712">
            <v>8702234</v>
          </cell>
          <cell r="F3712">
            <v>7847.5</v>
          </cell>
        </row>
        <row r="3713">
          <cell r="D3713">
            <v>8722235</v>
          </cell>
          <cell r="F3713">
            <v>8349.25</v>
          </cell>
        </row>
        <row r="3714">
          <cell r="D3714">
            <v>8722238</v>
          </cell>
          <cell r="F3714">
            <v>9026.5</v>
          </cell>
        </row>
        <row r="3715">
          <cell r="D3715">
            <v>8692239</v>
          </cell>
          <cell r="F3715">
            <v>6468.25</v>
          </cell>
        </row>
        <row r="3716">
          <cell r="D3716">
            <v>8692240</v>
          </cell>
          <cell r="F3716">
            <v>7048.75</v>
          </cell>
        </row>
        <row r="3717">
          <cell r="D3717">
            <v>8692246</v>
          </cell>
          <cell r="F3717">
            <v>8568.4</v>
          </cell>
        </row>
        <row r="3718">
          <cell r="D3718">
            <v>8682247</v>
          </cell>
          <cell r="F3718">
            <v>6539.13</v>
          </cell>
        </row>
        <row r="3719">
          <cell r="D3719">
            <v>8692249</v>
          </cell>
          <cell r="F3719">
            <v>5921.5</v>
          </cell>
        </row>
        <row r="3720">
          <cell r="D3720">
            <v>8672250</v>
          </cell>
          <cell r="F3720">
            <v>8725</v>
          </cell>
        </row>
        <row r="3721">
          <cell r="D3721">
            <v>8712252</v>
          </cell>
          <cell r="F3721">
            <v>11429.5</v>
          </cell>
        </row>
        <row r="3722">
          <cell r="D3722">
            <v>8702253</v>
          </cell>
          <cell r="F3722">
            <v>7555</v>
          </cell>
        </row>
        <row r="3723">
          <cell r="D3723">
            <v>8703000</v>
          </cell>
          <cell r="F3723">
            <v>5036.8500000000004</v>
          </cell>
        </row>
        <row r="3724">
          <cell r="D3724">
            <v>8693004</v>
          </cell>
          <cell r="F3724">
            <v>5192.5</v>
          </cell>
        </row>
        <row r="3725">
          <cell r="D3725">
            <v>8693006</v>
          </cell>
          <cell r="F3725">
            <v>5909.35</v>
          </cell>
        </row>
        <row r="3726">
          <cell r="D3726">
            <v>8693007</v>
          </cell>
          <cell r="F3726">
            <v>4405</v>
          </cell>
        </row>
        <row r="3727">
          <cell r="D3727">
            <v>8683011</v>
          </cell>
          <cell r="F3727">
            <v>5350</v>
          </cell>
        </row>
        <row r="3728">
          <cell r="D3728">
            <v>8693013</v>
          </cell>
          <cell r="F3728">
            <v>4585</v>
          </cell>
        </row>
        <row r="3729">
          <cell r="D3729">
            <v>8693014</v>
          </cell>
          <cell r="F3729">
            <v>5192.5</v>
          </cell>
        </row>
        <row r="3730">
          <cell r="D3730">
            <v>8693015</v>
          </cell>
          <cell r="F3730">
            <v>6205</v>
          </cell>
        </row>
        <row r="3731">
          <cell r="D3731">
            <v>8693016</v>
          </cell>
          <cell r="F3731">
            <v>4292.5</v>
          </cell>
        </row>
        <row r="3732">
          <cell r="D3732">
            <v>8693018</v>
          </cell>
          <cell r="F3732">
            <v>6205</v>
          </cell>
        </row>
        <row r="3733">
          <cell r="D3733">
            <v>8693020</v>
          </cell>
          <cell r="F3733">
            <v>6002.5</v>
          </cell>
        </row>
        <row r="3734">
          <cell r="D3734">
            <v>8683021</v>
          </cell>
          <cell r="F3734">
            <v>6640.65</v>
          </cell>
        </row>
        <row r="3735">
          <cell r="D3735">
            <v>8683022</v>
          </cell>
          <cell r="F3735">
            <v>6362.5</v>
          </cell>
        </row>
        <row r="3736">
          <cell r="D3736">
            <v>8673023</v>
          </cell>
          <cell r="F3736">
            <v>6373.75</v>
          </cell>
        </row>
        <row r="3737">
          <cell r="D3737">
            <v>8693024</v>
          </cell>
          <cell r="F3737">
            <v>5231.25</v>
          </cell>
        </row>
        <row r="3738">
          <cell r="D3738">
            <v>8693026</v>
          </cell>
          <cell r="F3738">
            <v>4703.13</v>
          </cell>
        </row>
        <row r="3739">
          <cell r="D3739">
            <v>8693029</v>
          </cell>
          <cell r="F3739">
            <v>5485</v>
          </cell>
        </row>
        <row r="3740">
          <cell r="D3740">
            <v>8683031</v>
          </cell>
          <cell r="F3740">
            <v>6277</v>
          </cell>
        </row>
        <row r="3741">
          <cell r="D3741">
            <v>8693036</v>
          </cell>
          <cell r="F3741">
            <v>5063.8</v>
          </cell>
        </row>
        <row r="3742">
          <cell r="D3742">
            <v>8693039</v>
          </cell>
          <cell r="F3742">
            <v>4995.63</v>
          </cell>
        </row>
        <row r="3743">
          <cell r="D3743">
            <v>8693040</v>
          </cell>
          <cell r="F3743">
            <v>4573.75</v>
          </cell>
        </row>
        <row r="3744">
          <cell r="D3744">
            <v>8723041</v>
          </cell>
          <cell r="F3744">
            <v>8669.7000000000007</v>
          </cell>
        </row>
        <row r="3745">
          <cell r="D3745">
            <v>8693042</v>
          </cell>
          <cell r="F3745">
            <v>7260.3</v>
          </cell>
        </row>
        <row r="3746">
          <cell r="D3746">
            <v>8693043</v>
          </cell>
          <cell r="F3746">
            <v>5946.25</v>
          </cell>
        </row>
        <row r="3747">
          <cell r="D3747">
            <v>8693044</v>
          </cell>
          <cell r="F3747">
            <v>5125</v>
          </cell>
        </row>
        <row r="3748">
          <cell r="D3748">
            <v>8693045</v>
          </cell>
          <cell r="F3748">
            <v>7651.75</v>
          </cell>
        </row>
        <row r="3749">
          <cell r="D3749">
            <v>8673047</v>
          </cell>
          <cell r="F3749">
            <v>9076</v>
          </cell>
        </row>
        <row r="3750">
          <cell r="D3750">
            <v>8693049</v>
          </cell>
          <cell r="F3750">
            <v>5097.6000000000004</v>
          </cell>
        </row>
        <row r="3751">
          <cell r="D3751">
            <v>8723055</v>
          </cell>
          <cell r="F3751">
            <v>8297.5</v>
          </cell>
        </row>
        <row r="3752">
          <cell r="D3752">
            <v>8723056</v>
          </cell>
          <cell r="F3752">
            <v>7510</v>
          </cell>
        </row>
        <row r="3753">
          <cell r="D3753">
            <v>8723057</v>
          </cell>
          <cell r="F3753">
            <v>5316.25</v>
          </cell>
        </row>
        <row r="3754">
          <cell r="D3754">
            <v>8723061</v>
          </cell>
          <cell r="F3754">
            <v>5822.5</v>
          </cell>
        </row>
        <row r="3755">
          <cell r="D3755">
            <v>8673062</v>
          </cell>
          <cell r="F3755">
            <v>6227.5</v>
          </cell>
        </row>
        <row r="3756">
          <cell r="D3756">
            <v>8713070</v>
          </cell>
          <cell r="F3756">
            <v>11447.5</v>
          </cell>
        </row>
        <row r="3757">
          <cell r="D3757">
            <v>8683072</v>
          </cell>
          <cell r="F3757">
            <v>5208.25</v>
          </cell>
        </row>
        <row r="3758">
          <cell r="D3758">
            <v>8683074</v>
          </cell>
          <cell r="F3758">
            <v>5586.25</v>
          </cell>
        </row>
        <row r="3759">
          <cell r="D3759">
            <v>8673076</v>
          </cell>
          <cell r="F3759">
            <v>9313.65</v>
          </cell>
        </row>
        <row r="3760">
          <cell r="D3760">
            <v>8703302</v>
          </cell>
          <cell r="F3760">
            <v>6341.76</v>
          </cell>
        </row>
        <row r="3761">
          <cell r="D3761">
            <v>8703304</v>
          </cell>
          <cell r="F3761">
            <v>9590.67</v>
          </cell>
        </row>
        <row r="3762">
          <cell r="D3762">
            <v>8703305</v>
          </cell>
          <cell r="F3762">
            <v>8171.55</v>
          </cell>
        </row>
        <row r="3763">
          <cell r="D3763">
            <v>8693306</v>
          </cell>
          <cell r="F3763">
            <v>7916.4</v>
          </cell>
        </row>
        <row r="3764">
          <cell r="D3764">
            <v>8693310</v>
          </cell>
          <cell r="F3764">
            <v>6106.05</v>
          </cell>
        </row>
        <row r="3765">
          <cell r="D3765">
            <v>8693311</v>
          </cell>
          <cell r="F3765">
            <v>5437.8</v>
          </cell>
        </row>
        <row r="3766">
          <cell r="D3766">
            <v>8673313</v>
          </cell>
          <cell r="F3766">
            <v>6664.95</v>
          </cell>
        </row>
        <row r="3767">
          <cell r="D3767">
            <v>8693314</v>
          </cell>
          <cell r="F3767">
            <v>5620.05</v>
          </cell>
        </row>
        <row r="3768">
          <cell r="D3768">
            <v>8723315</v>
          </cell>
          <cell r="F3768">
            <v>5541.08</v>
          </cell>
        </row>
        <row r="3769">
          <cell r="D3769">
            <v>8693316</v>
          </cell>
          <cell r="F3769">
            <v>7454.7</v>
          </cell>
        </row>
        <row r="3770">
          <cell r="D3770">
            <v>8683318</v>
          </cell>
          <cell r="F3770">
            <v>5656.5</v>
          </cell>
        </row>
        <row r="3771">
          <cell r="D3771">
            <v>8723319</v>
          </cell>
          <cell r="F3771">
            <v>6786.45</v>
          </cell>
        </row>
        <row r="3772">
          <cell r="D3772">
            <v>8693321</v>
          </cell>
          <cell r="F3772">
            <v>5206.95</v>
          </cell>
        </row>
        <row r="3773">
          <cell r="D3773">
            <v>8683322</v>
          </cell>
          <cell r="F3773">
            <v>6816.83</v>
          </cell>
        </row>
        <row r="3774">
          <cell r="D3774">
            <v>8683323</v>
          </cell>
          <cell r="F3774">
            <v>6810.75</v>
          </cell>
        </row>
        <row r="3775">
          <cell r="D3775">
            <v>8683324</v>
          </cell>
          <cell r="F3775">
            <v>6373.35</v>
          </cell>
        </row>
        <row r="3776">
          <cell r="D3776">
            <v>8693325</v>
          </cell>
          <cell r="F3776">
            <v>5535</v>
          </cell>
        </row>
        <row r="3777">
          <cell r="D3777">
            <v>8683327</v>
          </cell>
          <cell r="F3777">
            <v>5996.7</v>
          </cell>
        </row>
        <row r="3778">
          <cell r="D3778">
            <v>8693331</v>
          </cell>
          <cell r="F3778">
            <v>5559.3</v>
          </cell>
        </row>
        <row r="3779">
          <cell r="D3779">
            <v>8693332</v>
          </cell>
          <cell r="F3779">
            <v>5474.25</v>
          </cell>
        </row>
        <row r="3780">
          <cell r="D3780">
            <v>8673333</v>
          </cell>
          <cell r="F3780">
            <v>6859.35</v>
          </cell>
        </row>
        <row r="3781">
          <cell r="D3781">
            <v>8683338</v>
          </cell>
          <cell r="F3781">
            <v>7685.55</v>
          </cell>
        </row>
        <row r="3782">
          <cell r="D3782">
            <v>8713353</v>
          </cell>
          <cell r="F3782">
            <v>9476.4599999999991</v>
          </cell>
        </row>
        <row r="3783">
          <cell r="D3783">
            <v>8693358</v>
          </cell>
          <cell r="F3783">
            <v>6750</v>
          </cell>
        </row>
        <row r="3784">
          <cell r="D3784">
            <v>8703360</v>
          </cell>
          <cell r="F3784">
            <v>5850.9</v>
          </cell>
        </row>
        <row r="3785">
          <cell r="D3785">
            <v>8723368</v>
          </cell>
          <cell r="F3785">
            <v>9410.85</v>
          </cell>
        </row>
        <row r="3786">
          <cell r="D3786">
            <v>8694031</v>
          </cell>
          <cell r="F3786">
            <v>26471.88</v>
          </cell>
        </row>
        <row r="3787">
          <cell r="D3787">
            <v>8694052</v>
          </cell>
          <cell r="F3787">
            <v>36869.85</v>
          </cell>
        </row>
        <row r="3788">
          <cell r="D3788">
            <v>8674059</v>
          </cell>
          <cell r="F3788">
            <v>29942.5</v>
          </cell>
        </row>
        <row r="3789">
          <cell r="D3789">
            <v>8714089</v>
          </cell>
          <cell r="F3789">
            <v>24846.25</v>
          </cell>
        </row>
        <row r="3790">
          <cell r="D3790">
            <v>8714700</v>
          </cell>
          <cell r="F3790">
            <v>27076.95</v>
          </cell>
        </row>
        <row r="3791">
          <cell r="D3791">
            <v>8684704</v>
          </cell>
          <cell r="F3791">
            <v>11640.38</v>
          </cell>
        </row>
        <row r="3792">
          <cell r="D3792">
            <v>8715201</v>
          </cell>
          <cell r="F3792">
            <v>11197.75</v>
          </cell>
        </row>
        <row r="3793">
          <cell r="D3793">
            <v>8695205</v>
          </cell>
          <cell r="F3793">
            <v>6545.88</v>
          </cell>
        </row>
        <row r="3794">
          <cell r="D3794">
            <v>8695206</v>
          </cell>
          <cell r="F3794">
            <v>7087.28</v>
          </cell>
        </row>
        <row r="3795">
          <cell r="D3795">
            <v>8715207</v>
          </cell>
          <cell r="F3795">
            <v>6182.5</v>
          </cell>
        </row>
        <row r="3796">
          <cell r="D3796">
            <v>8695406</v>
          </cell>
          <cell r="F3796">
            <v>29740</v>
          </cell>
        </row>
        <row r="3797">
          <cell r="D3797">
            <v>8705411</v>
          </cell>
          <cell r="F3797">
            <v>23529.15</v>
          </cell>
        </row>
        <row r="3798">
          <cell r="D3798">
            <v>8697007</v>
          </cell>
          <cell r="F3798">
            <v>13112.5</v>
          </cell>
        </row>
        <row r="3799">
          <cell r="D3799">
            <v>8697028</v>
          </cell>
          <cell r="F3799">
            <v>15593.13</v>
          </cell>
        </row>
        <row r="3800">
          <cell r="D3800">
            <v>8707036</v>
          </cell>
          <cell r="F3800">
            <v>5569.38</v>
          </cell>
        </row>
        <row r="3801">
          <cell r="D3801">
            <v>8251000</v>
          </cell>
          <cell r="F3801">
            <v>4445.95</v>
          </cell>
        </row>
        <row r="3802">
          <cell r="D3802">
            <v>8261003</v>
          </cell>
          <cell r="F3802">
            <v>4654.75</v>
          </cell>
        </row>
        <row r="3803">
          <cell r="D3803">
            <v>8251005</v>
          </cell>
          <cell r="F3803">
            <v>5237.28</v>
          </cell>
        </row>
        <row r="3804">
          <cell r="D3804">
            <v>8252001</v>
          </cell>
          <cell r="F3804">
            <v>11755.75</v>
          </cell>
        </row>
        <row r="3805">
          <cell r="D3805">
            <v>8252008</v>
          </cell>
          <cell r="F3805">
            <v>5980</v>
          </cell>
        </row>
        <row r="3806">
          <cell r="D3806">
            <v>8262015</v>
          </cell>
          <cell r="F3806">
            <v>4360</v>
          </cell>
        </row>
        <row r="3807">
          <cell r="D3807">
            <v>8252016</v>
          </cell>
          <cell r="F3807">
            <v>6202.3</v>
          </cell>
        </row>
        <row r="3808">
          <cell r="D3808">
            <v>8252019</v>
          </cell>
          <cell r="F3808">
            <v>6362.5</v>
          </cell>
        </row>
        <row r="3809">
          <cell r="D3809">
            <v>8252021</v>
          </cell>
          <cell r="F3809">
            <v>6369.7</v>
          </cell>
        </row>
        <row r="3810">
          <cell r="D3810">
            <v>8252027</v>
          </cell>
          <cell r="F3810">
            <v>4956.25</v>
          </cell>
        </row>
        <row r="3811">
          <cell r="D3811">
            <v>8252030</v>
          </cell>
          <cell r="F3811">
            <v>4438.75</v>
          </cell>
        </row>
        <row r="3812">
          <cell r="D3812">
            <v>8252031</v>
          </cell>
          <cell r="F3812">
            <v>4686.25</v>
          </cell>
        </row>
        <row r="3813">
          <cell r="D3813">
            <v>8252037</v>
          </cell>
          <cell r="F3813">
            <v>4787.5</v>
          </cell>
        </row>
        <row r="3814">
          <cell r="D3814">
            <v>8252038</v>
          </cell>
          <cell r="F3814">
            <v>6182.5</v>
          </cell>
        </row>
        <row r="3815">
          <cell r="D3815">
            <v>8252040</v>
          </cell>
          <cell r="F3815">
            <v>5023.75</v>
          </cell>
        </row>
        <row r="3816">
          <cell r="D3816">
            <v>8262042</v>
          </cell>
          <cell r="F3816">
            <v>7206.25</v>
          </cell>
        </row>
        <row r="3817">
          <cell r="D3817">
            <v>8262043</v>
          </cell>
          <cell r="F3817">
            <v>5878.75</v>
          </cell>
        </row>
        <row r="3818">
          <cell r="D3818">
            <v>8252049</v>
          </cell>
          <cell r="F3818">
            <v>5828.35</v>
          </cell>
        </row>
        <row r="3819">
          <cell r="D3819">
            <v>8252059</v>
          </cell>
          <cell r="F3819">
            <v>4753.75</v>
          </cell>
        </row>
        <row r="3820">
          <cell r="D3820">
            <v>8252061</v>
          </cell>
          <cell r="F3820">
            <v>6385</v>
          </cell>
        </row>
        <row r="3821">
          <cell r="D3821">
            <v>8262062</v>
          </cell>
          <cell r="F3821">
            <v>6025</v>
          </cell>
        </row>
        <row r="3822">
          <cell r="D3822">
            <v>8252065</v>
          </cell>
          <cell r="F3822">
            <v>4855</v>
          </cell>
        </row>
        <row r="3823">
          <cell r="D3823">
            <v>8252068</v>
          </cell>
          <cell r="F3823">
            <v>6592</v>
          </cell>
        </row>
        <row r="3824">
          <cell r="D3824">
            <v>8252071</v>
          </cell>
          <cell r="F3824">
            <v>6568.6</v>
          </cell>
        </row>
        <row r="3825">
          <cell r="D3825">
            <v>8252107</v>
          </cell>
          <cell r="F3825">
            <v>6276.55</v>
          </cell>
        </row>
        <row r="3826">
          <cell r="D3826">
            <v>8252108</v>
          </cell>
          <cell r="F3826">
            <v>6475</v>
          </cell>
        </row>
        <row r="3827">
          <cell r="D3827">
            <v>8262112</v>
          </cell>
          <cell r="F3827">
            <v>6127.6</v>
          </cell>
        </row>
        <row r="3828">
          <cell r="D3828">
            <v>8252113</v>
          </cell>
          <cell r="F3828">
            <v>4292.5</v>
          </cell>
        </row>
        <row r="3829">
          <cell r="D3829">
            <v>8252115</v>
          </cell>
          <cell r="F3829">
            <v>5968.75</v>
          </cell>
        </row>
        <row r="3830">
          <cell r="D3830">
            <v>8262121</v>
          </cell>
          <cell r="F3830">
            <v>8618.1299999999992</v>
          </cell>
        </row>
        <row r="3831">
          <cell r="D3831">
            <v>8262122</v>
          </cell>
          <cell r="F3831">
            <v>7772.89</v>
          </cell>
        </row>
        <row r="3832">
          <cell r="D3832">
            <v>8252126</v>
          </cell>
          <cell r="F3832">
            <v>6736.45</v>
          </cell>
        </row>
        <row r="3833">
          <cell r="D3833">
            <v>8252132</v>
          </cell>
          <cell r="F3833">
            <v>6506.5</v>
          </cell>
        </row>
        <row r="3834">
          <cell r="D3834">
            <v>8252142</v>
          </cell>
          <cell r="F3834">
            <v>6520</v>
          </cell>
        </row>
        <row r="3835">
          <cell r="D3835">
            <v>8252150</v>
          </cell>
          <cell r="F3835">
            <v>5968.75</v>
          </cell>
        </row>
        <row r="3836">
          <cell r="D3836">
            <v>8252151</v>
          </cell>
          <cell r="F3836">
            <v>5946.25</v>
          </cell>
        </row>
        <row r="3837">
          <cell r="D3837">
            <v>8252152</v>
          </cell>
          <cell r="F3837">
            <v>6778.75</v>
          </cell>
        </row>
        <row r="3838">
          <cell r="D3838">
            <v>8252157</v>
          </cell>
          <cell r="F3838">
            <v>6655</v>
          </cell>
        </row>
        <row r="3839">
          <cell r="D3839">
            <v>8252162</v>
          </cell>
          <cell r="F3839">
            <v>10021</v>
          </cell>
        </row>
        <row r="3840">
          <cell r="D3840">
            <v>8255208</v>
          </cell>
          <cell r="F3840">
            <v>9027.85</v>
          </cell>
        </row>
        <row r="3841">
          <cell r="D3841">
            <v>8252168</v>
          </cell>
          <cell r="F3841">
            <v>6486.25</v>
          </cell>
        </row>
        <row r="3842">
          <cell r="D3842">
            <v>8252175</v>
          </cell>
          <cell r="F3842">
            <v>9077.7999999999993</v>
          </cell>
        </row>
        <row r="3843">
          <cell r="D3843">
            <v>8252176</v>
          </cell>
          <cell r="F3843">
            <v>5901.25</v>
          </cell>
        </row>
        <row r="3844">
          <cell r="D3844">
            <v>8252179</v>
          </cell>
          <cell r="F3844">
            <v>6013.75</v>
          </cell>
        </row>
        <row r="3845">
          <cell r="D3845">
            <v>8252182</v>
          </cell>
          <cell r="F3845">
            <v>6666.25</v>
          </cell>
        </row>
        <row r="3846">
          <cell r="D3846">
            <v>8252184</v>
          </cell>
          <cell r="F3846">
            <v>9133.3799999999992</v>
          </cell>
        </row>
        <row r="3847">
          <cell r="D3847">
            <v>8252186</v>
          </cell>
          <cell r="F3847">
            <v>8674.3799999999992</v>
          </cell>
        </row>
        <row r="3848">
          <cell r="D3848">
            <v>8252189</v>
          </cell>
          <cell r="F3848">
            <v>7203.1</v>
          </cell>
        </row>
        <row r="3849">
          <cell r="D3849">
            <v>8252191</v>
          </cell>
          <cell r="F3849">
            <v>6238.75</v>
          </cell>
        </row>
        <row r="3850">
          <cell r="D3850">
            <v>8252196</v>
          </cell>
          <cell r="F3850">
            <v>5800</v>
          </cell>
        </row>
        <row r="3851">
          <cell r="D3851">
            <v>8252197</v>
          </cell>
          <cell r="F3851">
            <v>6379.38</v>
          </cell>
        </row>
        <row r="3852">
          <cell r="D3852">
            <v>8252199</v>
          </cell>
          <cell r="F3852">
            <v>8736.25</v>
          </cell>
        </row>
        <row r="3853">
          <cell r="D3853">
            <v>8252200</v>
          </cell>
          <cell r="F3853">
            <v>6688.75</v>
          </cell>
        </row>
        <row r="3854">
          <cell r="D3854">
            <v>8252203</v>
          </cell>
          <cell r="F3854">
            <v>6868.75</v>
          </cell>
        </row>
        <row r="3855">
          <cell r="D3855">
            <v>8252219</v>
          </cell>
          <cell r="F3855">
            <v>9370.75</v>
          </cell>
        </row>
        <row r="3856">
          <cell r="D3856">
            <v>8252220</v>
          </cell>
          <cell r="F3856">
            <v>8809.3799999999992</v>
          </cell>
        </row>
        <row r="3857">
          <cell r="D3857">
            <v>8252228</v>
          </cell>
          <cell r="F3857">
            <v>5387.35</v>
          </cell>
        </row>
        <row r="3858">
          <cell r="D3858">
            <v>8252235</v>
          </cell>
          <cell r="F3858">
            <v>7263.63</v>
          </cell>
        </row>
        <row r="3859">
          <cell r="D3859">
            <v>8262238</v>
          </cell>
          <cell r="F3859">
            <v>6311.88</v>
          </cell>
        </row>
        <row r="3860">
          <cell r="D3860">
            <v>8252245</v>
          </cell>
          <cell r="F3860">
            <v>8027.5</v>
          </cell>
        </row>
        <row r="3861">
          <cell r="D3861">
            <v>8262247</v>
          </cell>
          <cell r="F3861">
            <v>5429.88</v>
          </cell>
        </row>
        <row r="3862">
          <cell r="D3862">
            <v>8252250</v>
          </cell>
          <cell r="F3862">
            <v>8500</v>
          </cell>
        </row>
        <row r="3863">
          <cell r="D3863">
            <v>8252251</v>
          </cell>
          <cell r="F3863">
            <v>6373.75</v>
          </cell>
        </row>
        <row r="3864">
          <cell r="D3864">
            <v>8252254</v>
          </cell>
          <cell r="F3864">
            <v>6272.5</v>
          </cell>
        </row>
        <row r="3865">
          <cell r="D3865">
            <v>8252255</v>
          </cell>
          <cell r="F3865">
            <v>6351.25</v>
          </cell>
        </row>
        <row r="3866">
          <cell r="D3866">
            <v>8252261</v>
          </cell>
          <cell r="F3866">
            <v>6475</v>
          </cell>
        </row>
        <row r="3867">
          <cell r="D3867">
            <v>8252269</v>
          </cell>
          <cell r="F3867">
            <v>8789.7999999999993</v>
          </cell>
        </row>
        <row r="3868">
          <cell r="D3868">
            <v>8252270</v>
          </cell>
          <cell r="F3868">
            <v>6189.25</v>
          </cell>
        </row>
        <row r="3869">
          <cell r="D3869">
            <v>8252271</v>
          </cell>
          <cell r="F3869">
            <v>6178</v>
          </cell>
        </row>
        <row r="3870">
          <cell r="D3870">
            <v>8262272</v>
          </cell>
          <cell r="F3870">
            <v>5293.75</v>
          </cell>
        </row>
        <row r="3871">
          <cell r="D3871">
            <v>8252276</v>
          </cell>
          <cell r="F3871">
            <v>8117.5</v>
          </cell>
        </row>
        <row r="3872">
          <cell r="D3872">
            <v>8252280</v>
          </cell>
          <cell r="F3872">
            <v>8252.5</v>
          </cell>
        </row>
        <row r="3873">
          <cell r="D3873">
            <v>8252282</v>
          </cell>
          <cell r="F3873">
            <v>6700</v>
          </cell>
        </row>
        <row r="3874">
          <cell r="D3874">
            <v>8262285</v>
          </cell>
          <cell r="F3874">
            <v>7489.75</v>
          </cell>
        </row>
        <row r="3875">
          <cell r="D3875">
            <v>8252288</v>
          </cell>
          <cell r="F3875">
            <v>13157.5</v>
          </cell>
        </row>
        <row r="3876">
          <cell r="D3876">
            <v>8252289</v>
          </cell>
          <cell r="F3876">
            <v>7278.25</v>
          </cell>
        </row>
        <row r="3877">
          <cell r="D3877">
            <v>8252292</v>
          </cell>
          <cell r="F3877">
            <v>8318.43</v>
          </cell>
        </row>
        <row r="3878">
          <cell r="D3878">
            <v>8262299</v>
          </cell>
          <cell r="F3878">
            <v>6171.25</v>
          </cell>
        </row>
        <row r="3879">
          <cell r="D3879">
            <v>8262301</v>
          </cell>
          <cell r="F3879">
            <v>7386.25</v>
          </cell>
        </row>
        <row r="3880">
          <cell r="D3880">
            <v>8262303</v>
          </cell>
          <cell r="F3880">
            <v>7825</v>
          </cell>
        </row>
        <row r="3881">
          <cell r="D3881">
            <v>8262305</v>
          </cell>
          <cell r="F3881">
            <v>6531.25</v>
          </cell>
        </row>
        <row r="3882">
          <cell r="D3882">
            <v>8262306</v>
          </cell>
          <cell r="F3882">
            <v>4945</v>
          </cell>
        </row>
        <row r="3883">
          <cell r="D3883">
            <v>8262309</v>
          </cell>
          <cell r="F3883">
            <v>6266.88</v>
          </cell>
        </row>
        <row r="3884">
          <cell r="D3884">
            <v>8262313</v>
          </cell>
          <cell r="F3884">
            <v>4905.63</v>
          </cell>
        </row>
        <row r="3885">
          <cell r="D3885">
            <v>8262316</v>
          </cell>
          <cell r="F3885">
            <v>4911.25</v>
          </cell>
        </row>
        <row r="3886">
          <cell r="D3886">
            <v>8252317</v>
          </cell>
          <cell r="F3886">
            <v>6452.5</v>
          </cell>
        </row>
        <row r="3887">
          <cell r="D3887">
            <v>8262320</v>
          </cell>
          <cell r="F3887">
            <v>5856.7</v>
          </cell>
        </row>
        <row r="3888">
          <cell r="D3888">
            <v>8262322</v>
          </cell>
          <cell r="F3888">
            <v>4821.25</v>
          </cell>
        </row>
        <row r="3889">
          <cell r="D3889">
            <v>8262323</v>
          </cell>
          <cell r="F3889">
            <v>7183.75</v>
          </cell>
        </row>
        <row r="3890">
          <cell r="D3890">
            <v>8262324</v>
          </cell>
          <cell r="F3890">
            <v>4967.5</v>
          </cell>
        </row>
        <row r="3891">
          <cell r="D3891">
            <v>8262327</v>
          </cell>
          <cell r="F3891">
            <v>7802.5</v>
          </cell>
        </row>
        <row r="3892">
          <cell r="D3892">
            <v>8252333</v>
          </cell>
          <cell r="F3892">
            <v>6272.5</v>
          </cell>
        </row>
        <row r="3893">
          <cell r="D3893">
            <v>8252335</v>
          </cell>
          <cell r="F3893">
            <v>7341.25</v>
          </cell>
        </row>
        <row r="3894">
          <cell r="D3894">
            <v>8262336</v>
          </cell>
          <cell r="F3894">
            <v>8691.25</v>
          </cell>
        </row>
        <row r="3895">
          <cell r="D3895">
            <v>8262337</v>
          </cell>
          <cell r="F3895">
            <v>7386.25</v>
          </cell>
        </row>
        <row r="3896">
          <cell r="D3896">
            <v>8252345</v>
          </cell>
          <cell r="F3896">
            <v>6250</v>
          </cell>
        </row>
        <row r="3897">
          <cell r="D3897">
            <v>8262346</v>
          </cell>
          <cell r="F3897">
            <v>6982.6</v>
          </cell>
        </row>
        <row r="3898">
          <cell r="D3898">
            <v>8262347</v>
          </cell>
          <cell r="F3898">
            <v>5935</v>
          </cell>
        </row>
        <row r="3899">
          <cell r="D3899">
            <v>8262348</v>
          </cell>
          <cell r="F3899">
            <v>7195</v>
          </cell>
        </row>
        <row r="3900">
          <cell r="D3900">
            <v>8252352</v>
          </cell>
          <cell r="F3900">
            <v>9076</v>
          </cell>
        </row>
        <row r="3901">
          <cell r="D3901">
            <v>8263000</v>
          </cell>
          <cell r="F3901">
            <v>6126.25</v>
          </cell>
        </row>
        <row r="3902">
          <cell r="D3902">
            <v>8263003</v>
          </cell>
          <cell r="F3902">
            <v>4225</v>
          </cell>
        </row>
        <row r="3903">
          <cell r="D3903">
            <v>8263004</v>
          </cell>
          <cell r="F3903">
            <v>4303.75</v>
          </cell>
        </row>
        <row r="3904">
          <cell r="D3904">
            <v>8263005</v>
          </cell>
          <cell r="F3904">
            <v>4191.25</v>
          </cell>
        </row>
        <row r="3905">
          <cell r="D3905">
            <v>8263006</v>
          </cell>
          <cell r="F3905">
            <v>4191.25</v>
          </cell>
        </row>
        <row r="3906">
          <cell r="D3906">
            <v>8253008</v>
          </cell>
          <cell r="F3906">
            <v>5698.75</v>
          </cell>
        </row>
        <row r="3907">
          <cell r="D3907">
            <v>8253012</v>
          </cell>
          <cell r="F3907">
            <v>6118.2</v>
          </cell>
        </row>
        <row r="3908">
          <cell r="D3908">
            <v>8253014</v>
          </cell>
          <cell r="F3908">
            <v>5136.25</v>
          </cell>
        </row>
        <row r="3909">
          <cell r="D3909">
            <v>8253017</v>
          </cell>
          <cell r="F3909">
            <v>6238.75</v>
          </cell>
        </row>
        <row r="3910">
          <cell r="D3910">
            <v>8253018</v>
          </cell>
          <cell r="F3910">
            <v>4982.18</v>
          </cell>
        </row>
        <row r="3911">
          <cell r="D3911">
            <v>8253022</v>
          </cell>
          <cell r="F3911">
            <v>8781.25</v>
          </cell>
        </row>
        <row r="3912">
          <cell r="D3912">
            <v>8253025</v>
          </cell>
          <cell r="F3912">
            <v>7088.13</v>
          </cell>
        </row>
        <row r="3913">
          <cell r="D3913">
            <v>8253028</v>
          </cell>
          <cell r="F3913">
            <v>6362.5</v>
          </cell>
        </row>
        <row r="3914">
          <cell r="D3914">
            <v>8253029</v>
          </cell>
          <cell r="F3914">
            <v>7982.5</v>
          </cell>
        </row>
        <row r="3915">
          <cell r="D3915">
            <v>8253030</v>
          </cell>
          <cell r="F3915">
            <v>6786.45</v>
          </cell>
        </row>
        <row r="3916">
          <cell r="D3916">
            <v>8253031</v>
          </cell>
          <cell r="F3916">
            <v>6418.75</v>
          </cell>
        </row>
        <row r="3917">
          <cell r="D3917">
            <v>8253033</v>
          </cell>
          <cell r="F3917">
            <v>5935</v>
          </cell>
        </row>
        <row r="3918">
          <cell r="D3918">
            <v>8253035</v>
          </cell>
          <cell r="F3918">
            <v>4483.75</v>
          </cell>
        </row>
        <row r="3919">
          <cell r="D3919">
            <v>8253037</v>
          </cell>
          <cell r="F3919">
            <v>4258.75</v>
          </cell>
        </row>
        <row r="3920">
          <cell r="D3920">
            <v>8253044</v>
          </cell>
          <cell r="F3920">
            <v>6300.45</v>
          </cell>
        </row>
        <row r="3921">
          <cell r="D3921">
            <v>8253046</v>
          </cell>
          <cell r="F3921">
            <v>6340</v>
          </cell>
        </row>
        <row r="3922">
          <cell r="D3922">
            <v>8253053</v>
          </cell>
          <cell r="F3922">
            <v>7357.5</v>
          </cell>
        </row>
        <row r="3923">
          <cell r="D3923">
            <v>8253056</v>
          </cell>
          <cell r="F3923">
            <v>5191.6000000000004</v>
          </cell>
        </row>
        <row r="3924">
          <cell r="D3924">
            <v>8253057</v>
          </cell>
          <cell r="F3924">
            <v>5377.05</v>
          </cell>
        </row>
        <row r="3925">
          <cell r="D3925">
            <v>8253061</v>
          </cell>
          <cell r="F3925">
            <v>6810.75</v>
          </cell>
        </row>
        <row r="3926">
          <cell r="D3926">
            <v>8263066</v>
          </cell>
          <cell r="F3926">
            <v>4168.75</v>
          </cell>
        </row>
        <row r="3927">
          <cell r="D3927">
            <v>8253068</v>
          </cell>
          <cell r="F3927">
            <v>4472.5</v>
          </cell>
        </row>
        <row r="3928">
          <cell r="D3928">
            <v>8253072</v>
          </cell>
          <cell r="F3928">
            <v>6610.28</v>
          </cell>
        </row>
        <row r="3929">
          <cell r="D3929">
            <v>8253073</v>
          </cell>
          <cell r="F3929">
            <v>5968.75</v>
          </cell>
        </row>
        <row r="3930">
          <cell r="D3930">
            <v>8253074</v>
          </cell>
          <cell r="F3930">
            <v>6148.75</v>
          </cell>
        </row>
        <row r="3931">
          <cell r="D3931">
            <v>8253100</v>
          </cell>
          <cell r="F3931">
            <v>5068.75</v>
          </cell>
        </row>
        <row r="3932">
          <cell r="D3932">
            <v>8253101</v>
          </cell>
          <cell r="F3932">
            <v>8027.5</v>
          </cell>
        </row>
        <row r="3933">
          <cell r="D3933">
            <v>8253102</v>
          </cell>
          <cell r="F3933">
            <v>7340.98</v>
          </cell>
        </row>
        <row r="3934">
          <cell r="D3934">
            <v>8253305</v>
          </cell>
          <cell r="F3934">
            <v>5765.85</v>
          </cell>
        </row>
        <row r="3935">
          <cell r="D3935">
            <v>8253309</v>
          </cell>
          <cell r="F3935">
            <v>6464.48</v>
          </cell>
        </row>
        <row r="3936">
          <cell r="D3936">
            <v>8253315</v>
          </cell>
          <cell r="F3936">
            <v>4577.58</v>
          </cell>
        </row>
        <row r="3937">
          <cell r="D3937">
            <v>8253320</v>
          </cell>
          <cell r="F3937">
            <v>8203.14</v>
          </cell>
        </row>
        <row r="3938">
          <cell r="D3938">
            <v>8253325</v>
          </cell>
          <cell r="F3938">
            <v>4720.95</v>
          </cell>
        </row>
        <row r="3939">
          <cell r="D3939">
            <v>8253328</v>
          </cell>
          <cell r="F3939">
            <v>8742.6</v>
          </cell>
        </row>
        <row r="3940">
          <cell r="D3940">
            <v>8253329</v>
          </cell>
          <cell r="F3940">
            <v>5219.83</v>
          </cell>
        </row>
        <row r="3941">
          <cell r="D3941">
            <v>8253330</v>
          </cell>
          <cell r="F3941">
            <v>6057.45</v>
          </cell>
        </row>
        <row r="3942">
          <cell r="D3942">
            <v>8253333</v>
          </cell>
          <cell r="F3942">
            <v>6707.96</v>
          </cell>
        </row>
        <row r="3943">
          <cell r="D3943">
            <v>8253334</v>
          </cell>
          <cell r="F3943">
            <v>6847.2</v>
          </cell>
        </row>
        <row r="3944">
          <cell r="D3944">
            <v>8253335</v>
          </cell>
          <cell r="F3944">
            <v>5340.6</v>
          </cell>
        </row>
        <row r="3945">
          <cell r="D3945">
            <v>8253337</v>
          </cell>
          <cell r="F3945">
            <v>4806</v>
          </cell>
        </row>
        <row r="3946">
          <cell r="D3946">
            <v>8253339</v>
          </cell>
          <cell r="F3946">
            <v>5267.7</v>
          </cell>
        </row>
        <row r="3947">
          <cell r="D3947">
            <v>8253340</v>
          </cell>
          <cell r="F3947">
            <v>4806</v>
          </cell>
        </row>
        <row r="3948">
          <cell r="D3948">
            <v>8253342</v>
          </cell>
          <cell r="F3948">
            <v>6995.92</v>
          </cell>
        </row>
        <row r="3949">
          <cell r="D3949">
            <v>8253347</v>
          </cell>
          <cell r="F3949">
            <v>8633.25</v>
          </cell>
        </row>
        <row r="3950">
          <cell r="D3950">
            <v>8263369</v>
          </cell>
          <cell r="F3950">
            <v>7503.3</v>
          </cell>
        </row>
        <row r="3951">
          <cell r="D3951">
            <v>8263377</v>
          </cell>
          <cell r="F3951">
            <v>6364.85</v>
          </cell>
        </row>
        <row r="3952">
          <cell r="D3952">
            <v>8263378</v>
          </cell>
          <cell r="F3952">
            <v>9447.7900000000009</v>
          </cell>
        </row>
        <row r="3953">
          <cell r="D3953">
            <v>8263379</v>
          </cell>
          <cell r="F3953">
            <v>8971.02</v>
          </cell>
        </row>
        <row r="3954">
          <cell r="D3954">
            <v>8254004</v>
          </cell>
          <cell r="F3954">
            <v>24354.06</v>
          </cell>
        </row>
        <row r="3955">
          <cell r="D3955">
            <v>8254034</v>
          </cell>
          <cell r="F3955">
            <v>28949.69</v>
          </cell>
        </row>
        <row r="3956">
          <cell r="D3956">
            <v>8254072</v>
          </cell>
          <cell r="F3956">
            <v>16858.75</v>
          </cell>
        </row>
        <row r="3957">
          <cell r="D3957">
            <v>8264702</v>
          </cell>
          <cell r="F3957">
            <v>40308.300000000003</v>
          </cell>
        </row>
        <row r="3958">
          <cell r="D3958">
            <v>8255200</v>
          </cell>
          <cell r="F3958">
            <v>7571.88</v>
          </cell>
        </row>
        <row r="3959">
          <cell r="D3959">
            <v>8255201</v>
          </cell>
          <cell r="F3959">
            <v>6238.75</v>
          </cell>
        </row>
        <row r="3960">
          <cell r="D3960">
            <v>8255204</v>
          </cell>
          <cell r="F3960">
            <v>9044.0499999999993</v>
          </cell>
        </row>
        <row r="3961">
          <cell r="D3961">
            <v>8255205</v>
          </cell>
          <cell r="F3961">
            <v>6874.38</v>
          </cell>
        </row>
        <row r="3962">
          <cell r="D3962">
            <v>8255206</v>
          </cell>
          <cell r="F3962">
            <v>6368.13</v>
          </cell>
        </row>
        <row r="3963">
          <cell r="D3963">
            <v>8265406</v>
          </cell>
          <cell r="F3963">
            <v>26041.56</v>
          </cell>
        </row>
        <row r="3964">
          <cell r="D3964">
            <v>8255407</v>
          </cell>
          <cell r="F3964">
            <v>23583.439999999999</v>
          </cell>
        </row>
        <row r="3965">
          <cell r="D3965">
            <v>8267009</v>
          </cell>
          <cell r="F3965">
            <v>12403.75</v>
          </cell>
        </row>
        <row r="3966">
          <cell r="D3966">
            <v>8257010</v>
          </cell>
          <cell r="F3966">
            <v>12580.94</v>
          </cell>
        </row>
        <row r="3967">
          <cell r="D3967">
            <v>8257013</v>
          </cell>
          <cell r="F3967">
            <v>14276.88</v>
          </cell>
        </row>
        <row r="3968">
          <cell r="D3968">
            <v>8257014</v>
          </cell>
          <cell r="F3968">
            <v>14479.38</v>
          </cell>
        </row>
        <row r="3969">
          <cell r="D3969">
            <v>8267015</v>
          </cell>
          <cell r="F3969">
            <v>7366.56</v>
          </cell>
        </row>
        <row r="3970">
          <cell r="D3970">
            <v>8257016</v>
          </cell>
          <cell r="F3970">
            <v>9265</v>
          </cell>
        </row>
        <row r="3971">
          <cell r="D3971">
            <v>8257018</v>
          </cell>
          <cell r="F3971">
            <v>9983.8799999999992</v>
          </cell>
        </row>
        <row r="3972">
          <cell r="D3972">
            <v>8267021</v>
          </cell>
          <cell r="F3972">
            <v>14681.88</v>
          </cell>
        </row>
        <row r="3973">
          <cell r="D3973">
            <v>8257023</v>
          </cell>
          <cell r="F3973">
            <v>14631.25</v>
          </cell>
        </row>
        <row r="3974">
          <cell r="D3974">
            <v>8267026</v>
          </cell>
          <cell r="F3974">
            <v>15567.81</v>
          </cell>
        </row>
        <row r="3975">
          <cell r="D3975">
            <v>8257028</v>
          </cell>
          <cell r="F3975">
            <v>16099.38</v>
          </cell>
        </row>
        <row r="3976">
          <cell r="D3976">
            <v>8267034</v>
          </cell>
          <cell r="F3976">
            <v>12960.63</v>
          </cell>
        </row>
        <row r="3977">
          <cell r="D3977">
            <v>8731001</v>
          </cell>
          <cell r="F3977">
            <v>4471.1499999999996</v>
          </cell>
        </row>
        <row r="3978">
          <cell r="D3978">
            <v>8731002</v>
          </cell>
          <cell r="F3978">
            <v>4844.6499999999996</v>
          </cell>
        </row>
        <row r="3979">
          <cell r="D3979">
            <v>8731003</v>
          </cell>
          <cell r="F3979">
            <v>4742.5</v>
          </cell>
        </row>
        <row r="3980">
          <cell r="D3980">
            <v>8731005</v>
          </cell>
          <cell r="F3980">
            <v>4492.3</v>
          </cell>
        </row>
        <row r="3981">
          <cell r="D3981">
            <v>8731006</v>
          </cell>
          <cell r="F3981">
            <v>4606.1499999999996</v>
          </cell>
        </row>
        <row r="3982">
          <cell r="D3982">
            <v>8731007</v>
          </cell>
          <cell r="F3982">
            <v>4734.3999999999996</v>
          </cell>
        </row>
        <row r="3983">
          <cell r="D3983">
            <v>8741008</v>
          </cell>
          <cell r="F3983">
            <v>4900.45</v>
          </cell>
        </row>
        <row r="3984">
          <cell r="D3984">
            <v>8732002</v>
          </cell>
          <cell r="F3984">
            <v>8196.25</v>
          </cell>
        </row>
        <row r="3985">
          <cell r="D3985">
            <v>8732004</v>
          </cell>
          <cell r="F3985">
            <v>6283.75</v>
          </cell>
        </row>
        <row r="3986">
          <cell r="D3986">
            <v>8732006</v>
          </cell>
          <cell r="F3986">
            <v>9411.25</v>
          </cell>
        </row>
        <row r="3987">
          <cell r="D3987">
            <v>8732010</v>
          </cell>
          <cell r="F3987">
            <v>5237.5</v>
          </cell>
        </row>
        <row r="3988">
          <cell r="D3988">
            <v>8732011</v>
          </cell>
          <cell r="F3988">
            <v>4978.75</v>
          </cell>
        </row>
        <row r="3989">
          <cell r="D3989">
            <v>8732012</v>
          </cell>
          <cell r="F3989">
            <v>4967.5</v>
          </cell>
        </row>
        <row r="3990">
          <cell r="D3990">
            <v>8732016</v>
          </cell>
          <cell r="F3990">
            <v>5496.25</v>
          </cell>
        </row>
        <row r="3991">
          <cell r="D3991">
            <v>8732028</v>
          </cell>
          <cell r="F3991">
            <v>8421.25</v>
          </cell>
        </row>
        <row r="3992">
          <cell r="D3992">
            <v>8732029</v>
          </cell>
          <cell r="F3992">
            <v>6334.38</v>
          </cell>
        </row>
        <row r="3993">
          <cell r="D3993">
            <v>8732031</v>
          </cell>
          <cell r="F3993">
            <v>6261.25</v>
          </cell>
        </row>
        <row r="3994">
          <cell r="D3994">
            <v>8732033</v>
          </cell>
          <cell r="F3994">
            <v>7836.25</v>
          </cell>
        </row>
        <row r="3995">
          <cell r="D3995">
            <v>8732046</v>
          </cell>
          <cell r="F3995">
            <v>7510</v>
          </cell>
        </row>
        <row r="3996">
          <cell r="D3996">
            <v>8732048</v>
          </cell>
          <cell r="F3996">
            <v>9805</v>
          </cell>
        </row>
        <row r="3997">
          <cell r="D3997">
            <v>8732054</v>
          </cell>
          <cell r="F3997">
            <v>7870</v>
          </cell>
        </row>
        <row r="3998">
          <cell r="D3998">
            <v>8732059</v>
          </cell>
          <cell r="F3998">
            <v>6250</v>
          </cell>
        </row>
        <row r="3999">
          <cell r="D3999">
            <v>8732060</v>
          </cell>
          <cell r="F3999">
            <v>5102.5</v>
          </cell>
        </row>
        <row r="4000">
          <cell r="D4000">
            <v>8732064</v>
          </cell>
          <cell r="F4000">
            <v>5088.1000000000004</v>
          </cell>
        </row>
        <row r="4001">
          <cell r="D4001">
            <v>8732065</v>
          </cell>
          <cell r="F4001">
            <v>6171.25</v>
          </cell>
        </row>
        <row r="4002">
          <cell r="D4002">
            <v>8732066</v>
          </cell>
          <cell r="F4002">
            <v>6407.5</v>
          </cell>
        </row>
        <row r="4003">
          <cell r="D4003">
            <v>8732068</v>
          </cell>
          <cell r="F4003">
            <v>4978.75</v>
          </cell>
        </row>
        <row r="4004">
          <cell r="D4004">
            <v>8732070</v>
          </cell>
          <cell r="F4004">
            <v>7161.25</v>
          </cell>
        </row>
        <row r="4005">
          <cell r="D4005">
            <v>8732074</v>
          </cell>
          <cell r="F4005">
            <v>8488.75</v>
          </cell>
        </row>
        <row r="4006">
          <cell r="D4006">
            <v>8732075</v>
          </cell>
          <cell r="F4006">
            <v>6632.5</v>
          </cell>
        </row>
        <row r="4007">
          <cell r="D4007">
            <v>8732082</v>
          </cell>
          <cell r="F4007">
            <v>5946.25</v>
          </cell>
        </row>
        <row r="4008">
          <cell r="D4008">
            <v>8732083</v>
          </cell>
          <cell r="F4008">
            <v>5215</v>
          </cell>
        </row>
        <row r="4009">
          <cell r="D4009">
            <v>8732084</v>
          </cell>
          <cell r="F4009">
            <v>5923.75</v>
          </cell>
        </row>
        <row r="4010">
          <cell r="D4010">
            <v>8732091</v>
          </cell>
          <cell r="F4010">
            <v>5989</v>
          </cell>
        </row>
        <row r="4011">
          <cell r="D4011">
            <v>8732107</v>
          </cell>
          <cell r="F4011">
            <v>8387.5</v>
          </cell>
        </row>
        <row r="4012">
          <cell r="D4012">
            <v>8732109</v>
          </cell>
          <cell r="F4012">
            <v>6576.25</v>
          </cell>
        </row>
        <row r="4013">
          <cell r="D4013">
            <v>8732115</v>
          </cell>
          <cell r="F4013">
            <v>7915</v>
          </cell>
        </row>
        <row r="4014">
          <cell r="D4014">
            <v>8732118</v>
          </cell>
          <cell r="F4014">
            <v>8320</v>
          </cell>
        </row>
        <row r="4015">
          <cell r="D4015">
            <v>8732119</v>
          </cell>
          <cell r="F4015">
            <v>6452.5</v>
          </cell>
        </row>
        <row r="4016">
          <cell r="D4016">
            <v>8732121</v>
          </cell>
          <cell r="F4016">
            <v>8590</v>
          </cell>
        </row>
        <row r="4017">
          <cell r="D4017">
            <v>8732123</v>
          </cell>
          <cell r="F4017">
            <v>6613.15</v>
          </cell>
        </row>
        <row r="4018">
          <cell r="D4018">
            <v>8732205</v>
          </cell>
          <cell r="F4018">
            <v>5012.5</v>
          </cell>
        </row>
        <row r="4019">
          <cell r="D4019">
            <v>8732208</v>
          </cell>
          <cell r="F4019">
            <v>6416.91</v>
          </cell>
        </row>
        <row r="4020">
          <cell r="D4020">
            <v>8732211</v>
          </cell>
          <cell r="F4020">
            <v>7172.5</v>
          </cell>
        </row>
        <row r="4021">
          <cell r="D4021">
            <v>8732212</v>
          </cell>
          <cell r="F4021">
            <v>6025</v>
          </cell>
        </row>
        <row r="4022">
          <cell r="D4022">
            <v>8742215</v>
          </cell>
          <cell r="F4022">
            <v>8790.25</v>
          </cell>
        </row>
        <row r="4023">
          <cell r="D4023">
            <v>8732217</v>
          </cell>
          <cell r="F4023">
            <v>5541.25</v>
          </cell>
        </row>
        <row r="4024">
          <cell r="D4024">
            <v>8732219</v>
          </cell>
          <cell r="F4024">
            <v>6306.25</v>
          </cell>
        </row>
        <row r="4025">
          <cell r="D4025">
            <v>8742223</v>
          </cell>
          <cell r="F4025">
            <v>10536.25</v>
          </cell>
        </row>
        <row r="4026">
          <cell r="D4026">
            <v>8732232</v>
          </cell>
          <cell r="F4026">
            <v>6857.5</v>
          </cell>
        </row>
        <row r="4027">
          <cell r="D4027">
            <v>8732239</v>
          </cell>
          <cell r="F4027">
            <v>7465</v>
          </cell>
        </row>
        <row r="4028">
          <cell r="D4028">
            <v>8732240</v>
          </cell>
          <cell r="F4028">
            <v>5563.75</v>
          </cell>
        </row>
        <row r="4029">
          <cell r="D4029">
            <v>8742244</v>
          </cell>
          <cell r="F4029">
            <v>6407.5</v>
          </cell>
        </row>
        <row r="4030">
          <cell r="D4030">
            <v>8732246</v>
          </cell>
          <cell r="F4030">
            <v>6234.25</v>
          </cell>
        </row>
        <row r="4031">
          <cell r="D4031">
            <v>8742251</v>
          </cell>
          <cell r="F4031">
            <v>8185</v>
          </cell>
        </row>
        <row r="4032">
          <cell r="D4032">
            <v>8732254</v>
          </cell>
          <cell r="F4032">
            <v>5710</v>
          </cell>
        </row>
        <row r="4033">
          <cell r="D4033">
            <v>8732255</v>
          </cell>
          <cell r="F4033">
            <v>6205</v>
          </cell>
        </row>
        <row r="4034">
          <cell r="D4034">
            <v>8732260</v>
          </cell>
          <cell r="F4034">
            <v>4585</v>
          </cell>
        </row>
        <row r="4035">
          <cell r="D4035">
            <v>8742269</v>
          </cell>
          <cell r="F4035">
            <v>6043</v>
          </cell>
        </row>
        <row r="4036">
          <cell r="D4036">
            <v>8742270</v>
          </cell>
          <cell r="F4036">
            <v>6643.75</v>
          </cell>
        </row>
        <row r="4037">
          <cell r="D4037">
            <v>8732293</v>
          </cell>
          <cell r="F4037">
            <v>7330</v>
          </cell>
        </row>
        <row r="4038">
          <cell r="D4038">
            <v>8742295</v>
          </cell>
          <cell r="F4038">
            <v>6283.75</v>
          </cell>
        </row>
        <row r="4039">
          <cell r="D4039">
            <v>8742307</v>
          </cell>
          <cell r="F4039">
            <v>7802.5</v>
          </cell>
        </row>
        <row r="4040">
          <cell r="D4040">
            <v>8732312</v>
          </cell>
          <cell r="F4040">
            <v>6409.75</v>
          </cell>
        </row>
        <row r="4041">
          <cell r="D4041">
            <v>8742313</v>
          </cell>
          <cell r="F4041">
            <v>6176.88</v>
          </cell>
        </row>
        <row r="4042">
          <cell r="D4042">
            <v>8732315</v>
          </cell>
          <cell r="F4042">
            <v>9933.7000000000007</v>
          </cell>
        </row>
        <row r="4043">
          <cell r="D4043">
            <v>8732317</v>
          </cell>
          <cell r="F4043">
            <v>11345.8</v>
          </cell>
        </row>
        <row r="4044">
          <cell r="D4044">
            <v>8732321</v>
          </cell>
          <cell r="F4044">
            <v>9040</v>
          </cell>
        </row>
        <row r="4045">
          <cell r="D4045">
            <v>8742325</v>
          </cell>
          <cell r="F4045">
            <v>10952.5</v>
          </cell>
        </row>
        <row r="4046">
          <cell r="D4046">
            <v>8732327</v>
          </cell>
          <cell r="F4046">
            <v>8263.75</v>
          </cell>
        </row>
        <row r="4047">
          <cell r="D4047">
            <v>8732328</v>
          </cell>
          <cell r="F4047">
            <v>7003.75</v>
          </cell>
        </row>
        <row r="4048">
          <cell r="D4048">
            <v>8732329</v>
          </cell>
          <cell r="F4048">
            <v>5541.25</v>
          </cell>
        </row>
        <row r="4049">
          <cell r="D4049">
            <v>8732331</v>
          </cell>
          <cell r="F4049">
            <v>4823.5</v>
          </cell>
        </row>
        <row r="4050">
          <cell r="D4050">
            <v>8732333</v>
          </cell>
          <cell r="F4050">
            <v>8690.1299999999992</v>
          </cell>
        </row>
        <row r="4051">
          <cell r="D4051">
            <v>8732335</v>
          </cell>
          <cell r="F4051">
            <v>6306.25</v>
          </cell>
        </row>
        <row r="4052">
          <cell r="D4052">
            <v>8732336</v>
          </cell>
          <cell r="F4052">
            <v>8646.25</v>
          </cell>
        </row>
        <row r="4053">
          <cell r="D4053">
            <v>8732442</v>
          </cell>
          <cell r="F4053">
            <v>5417.5</v>
          </cell>
        </row>
        <row r="4054">
          <cell r="D4054">
            <v>8732443</v>
          </cell>
          <cell r="F4054">
            <v>8500</v>
          </cell>
        </row>
        <row r="4055">
          <cell r="D4055">
            <v>8732444</v>
          </cell>
          <cell r="F4055">
            <v>8095</v>
          </cell>
        </row>
        <row r="4056">
          <cell r="D4056">
            <v>8732446</v>
          </cell>
          <cell r="F4056">
            <v>8483.1299999999992</v>
          </cell>
        </row>
        <row r="4057">
          <cell r="D4057">
            <v>8742449</v>
          </cell>
          <cell r="F4057">
            <v>8837.5</v>
          </cell>
        </row>
        <row r="4058">
          <cell r="D4058">
            <v>8733001</v>
          </cell>
          <cell r="F4058">
            <v>5766.25</v>
          </cell>
        </row>
        <row r="4059">
          <cell r="D4059">
            <v>8733008</v>
          </cell>
          <cell r="F4059">
            <v>5530</v>
          </cell>
        </row>
        <row r="4060">
          <cell r="D4060">
            <v>8733009</v>
          </cell>
          <cell r="F4060">
            <v>5642.5</v>
          </cell>
        </row>
        <row r="4061">
          <cell r="D4061">
            <v>8733011</v>
          </cell>
          <cell r="F4061">
            <v>5192.5</v>
          </cell>
        </row>
        <row r="4062">
          <cell r="D4062">
            <v>8733012</v>
          </cell>
          <cell r="F4062">
            <v>4765</v>
          </cell>
        </row>
        <row r="4063">
          <cell r="D4063">
            <v>8733014</v>
          </cell>
          <cell r="F4063">
            <v>8657.5</v>
          </cell>
        </row>
        <row r="4064">
          <cell r="D4064">
            <v>8733022</v>
          </cell>
          <cell r="F4064">
            <v>6396.25</v>
          </cell>
        </row>
        <row r="4065">
          <cell r="D4065">
            <v>8733029</v>
          </cell>
          <cell r="F4065">
            <v>5845</v>
          </cell>
        </row>
        <row r="4066">
          <cell r="D4066">
            <v>8733032</v>
          </cell>
          <cell r="F4066">
            <v>6092.5</v>
          </cell>
        </row>
        <row r="4067">
          <cell r="D4067">
            <v>8733035</v>
          </cell>
          <cell r="F4067">
            <v>5541.25</v>
          </cell>
        </row>
        <row r="4068">
          <cell r="D4068">
            <v>8733041</v>
          </cell>
          <cell r="F4068">
            <v>5935</v>
          </cell>
        </row>
        <row r="4069">
          <cell r="D4069">
            <v>8733050</v>
          </cell>
          <cell r="F4069">
            <v>6020.5</v>
          </cell>
        </row>
        <row r="4070">
          <cell r="D4070">
            <v>8733052</v>
          </cell>
          <cell r="F4070">
            <v>6868.75</v>
          </cell>
        </row>
        <row r="4071">
          <cell r="D4071">
            <v>8733054</v>
          </cell>
          <cell r="F4071">
            <v>5243.13</v>
          </cell>
        </row>
        <row r="4072">
          <cell r="D4072">
            <v>8733058</v>
          </cell>
          <cell r="F4072">
            <v>7498.75</v>
          </cell>
        </row>
        <row r="4073">
          <cell r="D4073">
            <v>8733061</v>
          </cell>
          <cell r="F4073">
            <v>6238.75</v>
          </cell>
        </row>
        <row r="4074">
          <cell r="D4074">
            <v>8733065</v>
          </cell>
          <cell r="F4074">
            <v>5068.75</v>
          </cell>
        </row>
        <row r="4075">
          <cell r="D4075">
            <v>8733067</v>
          </cell>
          <cell r="F4075">
            <v>5597.5</v>
          </cell>
        </row>
        <row r="4076">
          <cell r="D4076">
            <v>8733068</v>
          </cell>
          <cell r="F4076">
            <v>5113.75</v>
          </cell>
        </row>
        <row r="4077">
          <cell r="D4077">
            <v>8733071</v>
          </cell>
          <cell r="F4077">
            <v>6250</v>
          </cell>
        </row>
        <row r="4078">
          <cell r="D4078">
            <v>8733074</v>
          </cell>
          <cell r="F4078">
            <v>6522.7</v>
          </cell>
        </row>
        <row r="4079">
          <cell r="D4079">
            <v>8743077</v>
          </cell>
          <cell r="F4079">
            <v>5833.75</v>
          </cell>
        </row>
        <row r="4080">
          <cell r="D4080">
            <v>8743078</v>
          </cell>
          <cell r="F4080">
            <v>5856.25</v>
          </cell>
        </row>
        <row r="4081">
          <cell r="D4081">
            <v>8743079</v>
          </cell>
          <cell r="F4081">
            <v>8983.75</v>
          </cell>
        </row>
        <row r="4082">
          <cell r="D4082">
            <v>8733081</v>
          </cell>
          <cell r="F4082">
            <v>5102.5</v>
          </cell>
        </row>
        <row r="4083">
          <cell r="D4083">
            <v>8733301</v>
          </cell>
          <cell r="F4083">
            <v>5680.8</v>
          </cell>
        </row>
        <row r="4084">
          <cell r="D4084">
            <v>8733308</v>
          </cell>
          <cell r="F4084">
            <v>5826.6</v>
          </cell>
        </row>
        <row r="4085">
          <cell r="D4085">
            <v>8733310</v>
          </cell>
          <cell r="F4085">
            <v>6847.2</v>
          </cell>
        </row>
        <row r="4086">
          <cell r="D4086">
            <v>8733317</v>
          </cell>
          <cell r="F4086">
            <v>6124.28</v>
          </cell>
        </row>
        <row r="4087">
          <cell r="D4087">
            <v>8733325</v>
          </cell>
          <cell r="F4087">
            <v>6421.95</v>
          </cell>
        </row>
        <row r="4088">
          <cell r="D4088">
            <v>8733331</v>
          </cell>
          <cell r="F4088">
            <v>5790.15</v>
          </cell>
        </row>
        <row r="4089">
          <cell r="D4089">
            <v>8733350</v>
          </cell>
          <cell r="F4089">
            <v>5717.25</v>
          </cell>
        </row>
        <row r="4090">
          <cell r="D4090">
            <v>8733356</v>
          </cell>
          <cell r="F4090">
            <v>6276.15</v>
          </cell>
        </row>
        <row r="4091">
          <cell r="D4091">
            <v>8733358</v>
          </cell>
          <cell r="F4091">
            <v>7466.85</v>
          </cell>
        </row>
        <row r="4092">
          <cell r="D4092">
            <v>8733368</v>
          </cell>
          <cell r="F4092">
            <v>5984.55</v>
          </cell>
        </row>
        <row r="4093">
          <cell r="D4093">
            <v>8733373</v>
          </cell>
          <cell r="F4093">
            <v>5583.6</v>
          </cell>
        </row>
        <row r="4094">
          <cell r="D4094">
            <v>8743376</v>
          </cell>
          <cell r="F4094">
            <v>9362.25</v>
          </cell>
        </row>
        <row r="4095">
          <cell r="D4095">
            <v>8743377</v>
          </cell>
          <cell r="F4095">
            <v>7223.85</v>
          </cell>
        </row>
        <row r="4096">
          <cell r="D4096">
            <v>8743380</v>
          </cell>
          <cell r="F4096">
            <v>9762.9599999999991</v>
          </cell>
        </row>
        <row r="4097">
          <cell r="D4097">
            <v>8735200</v>
          </cell>
          <cell r="F4097">
            <v>6126.25</v>
          </cell>
        </row>
        <row r="4098">
          <cell r="D4098">
            <v>8745413</v>
          </cell>
          <cell r="F4098">
            <v>19680.64</v>
          </cell>
        </row>
        <row r="4099">
          <cell r="D4099">
            <v>8747013</v>
          </cell>
          <cell r="F4099">
            <v>13315</v>
          </cell>
        </row>
        <row r="4100">
          <cell r="D4100">
            <v>8747020</v>
          </cell>
          <cell r="F4100">
            <v>14732.5</v>
          </cell>
        </row>
        <row r="4101">
          <cell r="D4101">
            <v>8737023</v>
          </cell>
          <cell r="F4101">
            <v>10176.25</v>
          </cell>
        </row>
        <row r="4102">
          <cell r="D4102">
            <v>8951001</v>
          </cell>
          <cell r="F4102">
            <v>4506.25</v>
          </cell>
        </row>
        <row r="4103">
          <cell r="D4103">
            <v>8771004</v>
          </cell>
          <cell r="F4103">
            <v>4810</v>
          </cell>
        </row>
        <row r="4104">
          <cell r="D4104">
            <v>8761005</v>
          </cell>
          <cell r="F4104">
            <v>4405</v>
          </cell>
        </row>
        <row r="4105">
          <cell r="D4105">
            <v>8761006</v>
          </cell>
          <cell r="F4105">
            <v>4810</v>
          </cell>
        </row>
        <row r="4106">
          <cell r="D4106">
            <v>8761007</v>
          </cell>
          <cell r="F4106">
            <v>4695.25</v>
          </cell>
        </row>
        <row r="4107">
          <cell r="D4107">
            <v>8772013</v>
          </cell>
          <cell r="F4107">
            <v>7960</v>
          </cell>
        </row>
        <row r="4108">
          <cell r="D4108">
            <v>8962055</v>
          </cell>
          <cell r="F4108">
            <v>8545</v>
          </cell>
        </row>
        <row r="4109">
          <cell r="D4109">
            <v>8962065</v>
          </cell>
          <cell r="F4109">
            <v>5957.5</v>
          </cell>
        </row>
        <row r="4110">
          <cell r="D4110">
            <v>8962100</v>
          </cell>
          <cell r="F4110">
            <v>5856.03</v>
          </cell>
        </row>
        <row r="4111">
          <cell r="D4111">
            <v>8762104</v>
          </cell>
          <cell r="F4111">
            <v>6340</v>
          </cell>
        </row>
        <row r="4112">
          <cell r="D4112">
            <v>8762107</v>
          </cell>
          <cell r="F4112">
            <v>6272.5</v>
          </cell>
        </row>
        <row r="4113">
          <cell r="D4113">
            <v>8962108</v>
          </cell>
          <cell r="F4113">
            <v>5102.5</v>
          </cell>
        </row>
        <row r="4114">
          <cell r="D4114">
            <v>8962111</v>
          </cell>
          <cell r="F4114">
            <v>6066.85</v>
          </cell>
        </row>
        <row r="4115">
          <cell r="D4115">
            <v>8772112</v>
          </cell>
          <cell r="F4115">
            <v>8533.75</v>
          </cell>
        </row>
        <row r="4116">
          <cell r="D4116">
            <v>8772116</v>
          </cell>
          <cell r="F4116">
            <v>5811.25</v>
          </cell>
        </row>
        <row r="4117">
          <cell r="D4117">
            <v>8772117</v>
          </cell>
          <cell r="F4117">
            <v>6865.6</v>
          </cell>
        </row>
        <row r="4118">
          <cell r="D4118">
            <v>8962119</v>
          </cell>
          <cell r="F4118">
            <v>5136.25</v>
          </cell>
        </row>
        <row r="4119">
          <cell r="D4119">
            <v>8962123</v>
          </cell>
          <cell r="F4119">
            <v>6261.25</v>
          </cell>
        </row>
        <row r="4120">
          <cell r="D4120">
            <v>8952129</v>
          </cell>
          <cell r="F4120">
            <v>6193.75</v>
          </cell>
        </row>
        <row r="4121">
          <cell r="D4121">
            <v>8952131</v>
          </cell>
          <cell r="F4121">
            <v>5192.5</v>
          </cell>
        </row>
        <row r="4122">
          <cell r="D4122">
            <v>8952161</v>
          </cell>
          <cell r="F4122">
            <v>6070</v>
          </cell>
        </row>
        <row r="4123">
          <cell r="D4123">
            <v>8952163</v>
          </cell>
          <cell r="F4123">
            <v>6306.25</v>
          </cell>
        </row>
        <row r="4124">
          <cell r="D4124">
            <v>8952169</v>
          </cell>
          <cell r="F4124">
            <v>6440.12</v>
          </cell>
        </row>
        <row r="4125">
          <cell r="D4125">
            <v>8952175</v>
          </cell>
          <cell r="F4125">
            <v>6657.25</v>
          </cell>
        </row>
        <row r="4126">
          <cell r="D4126">
            <v>8962183</v>
          </cell>
          <cell r="F4126">
            <v>6272.5</v>
          </cell>
        </row>
        <row r="4127">
          <cell r="D4127">
            <v>8962186</v>
          </cell>
          <cell r="F4127">
            <v>7915</v>
          </cell>
        </row>
        <row r="4128">
          <cell r="D4128">
            <v>8962187</v>
          </cell>
          <cell r="F4128">
            <v>6502</v>
          </cell>
        </row>
        <row r="4129">
          <cell r="D4129">
            <v>8962189</v>
          </cell>
          <cell r="F4129">
            <v>5065.1499999999996</v>
          </cell>
        </row>
        <row r="4130">
          <cell r="D4130">
            <v>8962191</v>
          </cell>
          <cell r="F4130">
            <v>10103.35</v>
          </cell>
        </row>
        <row r="4131">
          <cell r="D4131">
            <v>8952201</v>
          </cell>
          <cell r="F4131">
            <v>6673</v>
          </cell>
        </row>
        <row r="4132">
          <cell r="D4132">
            <v>8952220</v>
          </cell>
          <cell r="F4132">
            <v>5552.5</v>
          </cell>
        </row>
        <row r="4133">
          <cell r="D4133">
            <v>8952225</v>
          </cell>
          <cell r="F4133">
            <v>5440</v>
          </cell>
        </row>
        <row r="4134">
          <cell r="D4134">
            <v>8952228</v>
          </cell>
          <cell r="F4134">
            <v>8365</v>
          </cell>
        </row>
        <row r="4135">
          <cell r="D4135">
            <v>8962233</v>
          </cell>
          <cell r="F4135">
            <v>6205</v>
          </cell>
        </row>
        <row r="4136">
          <cell r="D4136">
            <v>8962235</v>
          </cell>
          <cell r="F4136">
            <v>6722.5</v>
          </cell>
        </row>
        <row r="4137">
          <cell r="D4137">
            <v>8962240</v>
          </cell>
          <cell r="F4137">
            <v>8556.25</v>
          </cell>
        </row>
        <row r="4138">
          <cell r="D4138">
            <v>8962247</v>
          </cell>
          <cell r="F4138">
            <v>8472.1</v>
          </cell>
        </row>
        <row r="4139">
          <cell r="D4139">
            <v>8952256</v>
          </cell>
          <cell r="F4139">
            <v>5732.5</v>
          </cell>
        </row>
        <row r="4140">
          <cell r="D4140">
            <v>8962260</v>
          </cell>
          <cell r="F4140">
            <v>6103.75</v>
          </cell>
        </row>
        <row r="4141">
          <cell r="D4141">
            <v>8962268</v>
          </cell>
          <cell r="F4141">
            <v>7296.25</v>
          </cell>
        </row>
        <row r="4142">
          <cell r="D4142">
            <v>8962272</v>
          </cell>
          <cell r="F4142">
            <v>6283.75</v>
          </cell>
        </row>
        <row r="4143">
          <cell r="D4143">
            <v>8962273</v>
          </cell>
          <cell r="F4143">
            <v>7375.9</v>
          </cell>
        </row>
        <row r="4144">
          <cell r="D4144">
            <v>8962274</v>
          </cell>
          <cell r="F4144">
            <v>6392.2</v>
          </cell>
        </row>
        <row r="4145">
          <cell r="D4145">
            <v>8962275</v>
          </cell>
          <cell r="F4145">
            <v>5473.75</v>
          </cell>
        </row>
        <row r="4146">
          <cell r="D4146">
            <v>8962279</v>
          </cell>
          <cell r="F4146">
            <v>6025</v>
          </cell>
        </row>
        <row r="4147">
          <cell r="D4147">
            <v>8762281</v>
          </cell>
          <cell r="F4147">
            <v>6261.25</v>
          </cell>
        </row>
        <row r="4148">
          <cell r="D4148">
            <v>8762283</v>
          </cell>
          <cell r="F4148">
            <v>5932.3</v>
          </cell>
        </row>
        <row r="4149">
          <cell r="D4149">
            <v>8762295</v>
          </cell>
          <cell r="F4149">
            <v>5665</v>
          </cell>
        </row>
        <row r="4150">
          <cell r="D4150">
            <v>8762297</v>
          </cell>
          <cell r="F4150">
            <v>5361.25</v>
          </cell>
        </row>
        <row r="4151">
          <cell r="D4151">
            <v>8962298</v>
          </cell>
          <cell r="F4151">
            <v>5935</v>
          </cell>
        </row>
        <row r="4152">
          <cell r="D4152">
            <v>8962301</v>
          </cell>
          <cell r="F4152">
            <v>6283.75</v>
          </cell>
        </row>
        <row r="4153">
          <cell r="D4153">
            <v>8962311</v>
          </cell>
          <cell r="F4153">
            <v>8812.75</v>
          </cell>
        </row>
        <row r="4154">
          <cell r="D4154">
            <v>8762325</v>
          </cell>
          <cell r="F4154">
            <v>6390.63</v>
          </cell>
        </row>
        <row r="4155">
          <cell r="D4155">
            <v>8952328</v>
          </cell>
          <cell r="F4155">
            <v>6261.25</v>
          </cell>
        </row>
        <row r="4156">
          <cell r="D4156">
            <v>8962329</v>
          </cell>
          <cell r="F4156">
            <v>9004.4500000000007</v>
          </cell>
        </row>
        <row r="4157">
          <cell r="D4157">
            <v>8952332</v>
          </cell>
          <cell r="F4157">
            <v>6306.25</v>
          </cell>
        </row>
        <row r="4158">
          <cell r="D4158">
            <v>8962334</v>
          </cell>
          <cell r="F4158">
            <v>6418.75</v>
          </cell>
        </row>
        <row r="4159">
          <cell r="D4159">
            <v>8772335</v>
          </cell>
          <cell r="F4159">
            <v>6502.34</v>
          </cell>
        </row>
        <row r="4160">
          <cell r="D4160">
            <v>8952349</v>
          </cell>
          <cell r="F4160">
            <v>6776.73</v>
          </cell>
        </row>
        <row r="4161">
          <cell r="D4161">
            <v>8962350</v>
          </cell>
          <cell r="F4161">
            <v>7141.9</v>
          </cell>
        </row>
        <row r="4162">
          <cell r="D4162">
            <v>8952367</v>
          </cell>
          <cell r="F4162">
            <v>6295</v>
          </cell>
        </row>
        <row r="4163">
          <cell r="D4163">
            <v>8762376</v>
          </cell>
          <cell r="F4163">
            <v>6025</v>
          </cell>
        </row>
        <row r="4164">
          <cell r="D4164">
            <v>8952377</v>
          </cell>
          <cell r="F4164">
            <v>6328.75</v>
          </cell>
        </row>
        <row r="4165">
          <cell r="D4165">
            <v>8952378</v>
          </cell>
          <cell r="F4165">
            <v>6362.5</v>
          </cell>
        </row>
        <row r="4166">
          <cell r="D4166">
            <v>8762381</v>
          </cell>
          <cell r="F4166">
            <v>5372.5</v>
          </cell>
        </row>
        <row r="4167">
          <cell r="D4167">
            <v>8762382</v>
          </cell>
          <cell r="F4167">
            <v>5698.75</v>
          </cell>
        </row>
        <row r="4168">
          <cell r="D4168">
            <v>8762383</v>
          </cell>
          <cell r="F4168">
            <v>6053.13</v>
          </cell>
        </row>
        <row r="4169">
          <cell r="D4169">
            <v>8762387</v>
          </cell>
          <cell r="F4169">
            <v>5698.75</v>
          </cell>
        </row>
        <row r="4170">
          <cell r="D4170">
            <v>8762415</v>
          </cell>
          <cell r="F4170">
            <v>6970</v>
          </cell>
        </row>
        <row r="4171">
          <cell r="D4171">
            <v>8772416</v>
          </cell>
          <cell r="F4171">
            <v>6182.5</v>
          </cell>
        </row>
        <row r="4172">
          <cell r="D4172">
            <v>8772423</v>
          </cell>
          <cell r="F4172">
            <v>6306.25</v>
          </cell>
        </row>
        <row r="4173">
          <cell r="D4173">
            <v>8762425</v>
          </cell>
          <cell r="F4173">
            <v>10586.88</v>
          </cell>
        </row>
        <row r="4174">
          <cell r="D4174">
            <v>8762428</v>
          </cell>
          <cell r="F4174">
            <v>8702.5</v>
          </cell>
        </row>
        <row r="4175">
          <cell r="D4175">
            <v>8952664</v>
          </cell>
          <cell r="F4175">
            <v>6081.25</v>
          </cell>
        </row>
        <row r="4176">
          <cell r="D4176">
            <v>8962688</v>
          </cell>
          <cell r="F4176">
            <v>7165.75</v>
          </cell>
        </row>
        <row r="4177">
          <cell r="D4177">
            <v>8952693</v>
          </cell>
          <cell r="F4177">
            <v>9177.25</v>
          </cell>
        </row>
        <row r="4178">
          <cell r="D4178">
            <v>8962695</v>
          </cell>
          <cell r="F4178">
            <v>8432.5</v>
          </cell>
        </row>
        <row r="4179">
          <cell r="D4179">
            <v>8772697</v>
          </cell>
          <cell r="F4179">
            <v>8511.25</v>
          </cell>
        </row>
        <row r="4180">
          <cell r="D4180">
            <v>8952699</v>
          </cell>
          <cell r="F4180">
            <v>10862.5</v>
          </cell>
        </row>
        <row r="4181">
          <cell r="D4181">
            <v>8762700</v>
          </cell>
          <cell r="F4181">
            <v>5361.25</v>
          </cell>
        </row>
        <row r="4182">
          <cell r="D4182">
            <v>8962701</v>
          </cell>
          <cell r="F4182">
            <v>9294.25</v>
          </cell>
        </row>
        <row r="4183">
          <cell r="D4183">
            <v>8952702</v>
          </cell>
          <cell r="F4183">
            <v>7600</v>
          </cell>
        </row>
        <row r="4184">
          <cell r="D4184">
            <v>8962708</v>
          </cell>
          <cell r="F4184">
            <v>6132.33</v>
          </cell>
        </row>
        <row r="4185">
          <cell r="D4185">
            <v>8952710</v>
          </cell>
          <cell r="F4185">
            <v>8747.5</v>
          </cell>
        </row>
        <row r="4186">
          <cell r="D4186">
            <v>8952716</v>
          </cell>
          <cell r="F4186">
            <v>5818</v>
          </cell>
        </row>
        <row r="4187">
          <cell r="D4187">
            <v>8772717</v>
          </cell>
          <cell r="F4187">
            <v>11121.25</v>
          </cell>
        </row>
        <row r="4188">
          <cell r="D4188">
            <v>8962719</v>
          </cell>
          <cell r="F4188">
            <v>6418.75</v>
          </cell>
        </row>
        <row r="4189">
          <cell r="D4189">
            <v>8762723</v>
          </cell>
          <cell r="F4189">
            <v>5203.75</v>
          </cell>
        </row>
        <row r="4190">
          <cell r="D4190">
            <v>8763050</v>
          </cell>
          <cell r="F4190">
            <v>5102.5</v>
          </cell>
        </row>
        <row r="4191">
          <cell r="D4191">
            <v>8963101</v>
          </cell>
          <cell r="F4191">
            <v>6396.25</v>
          </cell>
        </row>
        <row r="4192">
          <cell r="D4192">
            <v>8965204</v>
          </cell>
          <cell r="F4192">
            <v>5153.49</v>
          </cell>
        </row>
        <row r="4193">
          <cell r="D4193">
            <v>8963103</v>
          </cell>
          <cell r="F4193">
            <v>6380.05</v>
          </cell>
        </row>
        <row r="4194">
          <cell r="D4194">
            <v>8963104</v>
          </cell>
          <cell r="F4194">
            <v>4878.8999999999996</v>
          </cell>
        </row>
        <row r="4195">
          <cell r="D4195">
            <v>8953113</v>
          </cell>
          <cell r="F4195">
            <v>6160</v>
          </cell>
        </row>
        <row r="4196">
          <cell r="D4196">
            <v>8953115</v>
          </cell>
          <cell r="F4196">
            <v>4933.75</v>
          </cell>
        </row>
        <row r="4197">
          <cell r="D4197">
            <v>8953120</v>
          </cell>
          <cell r="F4197">
            <v>5595.75</v>
          </cell>
        </row>
        <row r="4198">
          <cell r="D4198">
            <v>8953121</v>
          </cell>
          <cell r="F4198">
            <v>8365</v>
          </cell>
        </row>
        <row r="4199">
          <cell r="D4199">
            <v>8963132</v>
          </cell>
          <cell r="F4199">
            <v>7138.75</v>
          </cell>
        </row>
        <row r="4200">
          <cell r="D4200">
            <v>8963134</v>
          </cell>
          <cell r="F4200">
            <v>6038.72</v>
          </cell>
        </row>
        <row r="4201">
          <cell r="D4201">
            <v>8963135</v>
          </cell>
          <cell r="F4201">
            <v>5451.25</v>
          </cell>
        </row>
        <row r="4202">
          <cell r="D4202">
            <v>8953142</v>
          </cell>
          <cell r="F4202">
            <v>5563.75</v>
          </cell>
        </row>
        <row r="4203">
          <cell r="D4203">
            <v>8963149</v>
          </cell>
          <cell r="F4203">
            <v>4607.5</v>
          </cell>
        </row>
        <row r="4204">
          <cell r="D4204">
            <v>8963150</v>
          </cell>
          <cell r="F4204">
            <v>5125</v>
          </cell>
        </row>
        <row r="4205">
          <cell r="D4205">
            <v>8963152</v>
          </cell>
          <cell r="F4205">
            <v>6317.5</v>
          </cell>
        </row>
        <row r="4206">
          <cell r="D4206">
            <v>8953157</v>
          </cell>
          <cell r="F4206">
            <v>6182.5</v>
          </cell>
        </row>
        <row r="4207">
          <cell r="D4207">
            <v>8963163</v>
          </cell>
          <cell r="F4207">
            <v>4819.22</v>
          </cell>
        </row>
        <row r="4208">
          <cell r="D4208">
            <v>8963164</v>
          </cell>
          <cell r="F4208">
            <v>7055.95</v>
          </cell>
        </row>
        <row r="4209">
          <cell r="D4209">
            <v>8963165</v>
          </cell>
          <cell r="F4209">
            <v>4971.55</v>
          </cell>
        </row>
        <row r="4210">
          <cell r="D4210">
            <v>8963166</v>
          </cell>
          <cell r="F4210">
            <v>5210.95</v>
          </cell>
        </row>
        <row r="4211">
          <cell r="D4211">
            <v>8963167</v>
          </cell>
          <cell r="F4211">
            <v>5193.3999999999996</v>
          </cell>
        </row>
        <row r="4212">
          <cell r="D4212">
            <v>8953169</v>
          </cell>
          <cell r="F4212">
            <v>5271.25</v>
          </cell>
        </row>
        <row r="4213">
          <cell r="D4213">
            <v>8963171</v>
          </cell>
          <cell r="F4213">
            <v>6092.5</v>
          </cell>
        </row>
        <row r="4214">
          <cell r="D4214">
            <v>8963172</v>
          </cell>
          <cell r="F4214">
            <v>8990.0499999999993</v>
          </cell>
        </row>
        <row r="4215">
          <cell r="D4215">
            <v>8763176</v>
          </cell>
          <cell r="F4215">
            <v>6126.25</v>
          </cell>
        </row>
        <row r="4216">
          <cell r="D4216">
            <v>8773302</v>
          </cell>
          <cell r="F4216">
            <v>8694</v>
          </cell>
        </row>
        <row r="4217">
          <cell r="D4217">
            <v>8773308</v>
          </cell>
          <cell r="F4217">
            <v>6519.15</v>
          </cell>
        </row>
        <row r="4218">
          <cell r="D4218">
            <v>8773310</v>
          </cell>
          <cell r="F4218">
            <v>6373.35</v>
          </cell>
        </row>
        <row r="4219">
          <cell r="D4219">
            <v>8773313</v>
          </cell>
          <cell r="F4219">
            <v>6847.2</v>
          </cell>
        </row>
        <row r="4220">
          <cell r="D4220">
            <v>8773316</v>
          </cell>
          <cell r="F4220">
            <v>6441.39</v>
          </cell>
        </row>
        <row r="4221">
          <cell r="D4221">
            <v>8773401</v>
          </cell>
          <cell r="F4221">
            <v>6604.2</v>
          </cell>
        </row>
        <row r="4222">
          <cell r="D4222">
            <v>8773402</v>
          </cell>
          <cell r="F4222">
            <v>6815.61</v>
          </cell>
        </row>
        <row r="4223">
          <cell r="D4223">
            <v>8773404</v>
          </cell>
          <cell r="F4223">
            <v>6932.25</v>
          </cell>
        </row>
        <row r="4224">
          <cell r="D4224">
            <v>8773409</v>
          </cell>
          <cell r="F4224">
            <v>6246.99</v>
          </cell>
        </row>
        <row r="4225">
          <cell r="D4225">
            <v>8773410</v>
          </cell>
          <cell r="F4225">
            <v>6835.05</v>
          </cell>
        </row>
        <row r="4226">
          <cell r="D4226">
            <v>8963415</v>
          </cell>
          <cell r="F4226">
            <v>6446.25</v>
          </cell>
        </row>
        <row r="4227">
          <cell r="D4227">
            <v>8963500</v>
          </cell>
          <cell r="F4227">
            <v>5170.5</v>
          </cell>
        </row>
        <row r="4228">
          <cell r="D4228">
            <v>8963501</v>
          </cell>
          <cell r="F4228">
            <v>6312.6</v>
          </cell>
        </row>
        <row r="4229">
          <cell r="D4229">
            <v>8763502</v>
          </cell>
          <cell r="F4229">
            <v>5595.75</v>
          </cell>
        </row>
        <row r="4230">
          <cell r="D4230">
            <v>8773505</v>
          </cell>
          <cell r="F4230">
            <v>9459.4500000000007</v>
          </cell>
        </row>
        <row r="4231">
          <cell r="D4231">
            <v>8963507</v>
          </cell>
          <cell r="F4231">
            <v>5087.88</v>
          </cell>
        </row>
        <row r="4232">
          <cell r="D4232">
            <v>8773508</v>
          </cell>
          <cell r="F4232">
            <v>7023.86</v>
          </cell>
        </row>
        <row r="4233">
          <cell r="D4233">
            <v>8763509</v>
          </cell>
          <cell r="F4233">
            <v>5705.1</v>
          </cell>
        </row>
        <row r="4234">
          <cell r="D4234">
            <v>8763510</v>
          </cell>
          <cell r="F4234">
            <v>6737.85</v>
          </cell>
        </row>
        <row r="4235">
          <cell r="D4235">
            <v>8763511</v>
          </cell>
          <cell r="F4235">
            <v>5522.85</v>
          </cell>
        </row>
        <row r="4236">
          <cell r="D4236">
            <v>8773512</v>
          </cell>
          <cell r="F4236">
            <v>6166.8</v>
          </cell>
        </row>
        <row r="4237">
          <cell r="D4237">
            <v>8953513</v>
          </cell>
          <cell r="F4237">
            <v>6340</v>
          </cell>
        </row>
        <row r="4238">
          <cell r="D4238">
            <v>8953516</v>
          </cell>
          <cell r="F4238">
            <v>5620.05</v>
          </cell>
        </row>
        <row r="4239">
          <cell r="D4239">
            <v>8953518</v>
          </cell>
          <cell r="F4239">
            <v>8356.23</v>
          </cell>
        </row>
        <row r="4240">
          <cell r="D4240">
            <v>8953520</v>
          </cell>
          <cell r="F4240">
            <v>5109.75</v>
          </cell>
        </row>
        <row r="4241">
          <cell r="D4241">
            <v>8953524</v>
          </cell>
          <cell r="F4241">
            <v>6361.2</v>
          </cell>
        </row>
        <row r="4242">
          <cell r="D4242">
            <v>8953526</v>
          </cell>
          <cell r="F4242">
            <v>7758.45</v>
          </cell>
        </row>
        <row r="4243">
          <cell r="D4243">
            <v>8963532</v>
          </cell>
          <cell r="F4243">
            <v>4806</v>
          </cell>
        </row>
        <row r="4244">
          <cell r="D4244">
            <v>8963533</v>
          </cell>
          <cell r="F4244">
            <v>6725.7</v>
          </cell>
        </row>
        <row r="4245">
          <cell r="D4245">
            <v>8963534</v>
          </cell>
          <cell r="F4245">
            <v>6288.3</v>
          </cell>
        </row>
        <row r="4246">
          <cell r="D4246">
            <v>8953536</v>
          </cell>
          <cell r="F4246">
            <v>6835.05</v>
          </cell>
        </row>
        <row r="4247">
          <cell r="D4247">
            <v>8953537</v>
          </cell>
          <cell r="F4247">
            <v>6531.3</v>
          </cell>
        </row>
        <row r="4248">
          <cell r="D4248">
            <v>8963538</v>
          </cell>
          <cell r="F4248">
            <v>6628.5</v>
          </cell>
        </row>
        <row r="4249">
          <cell r="D4249">
            <v>8953541</v>
          </cell>
          <cell r="F4249">
            <v>11627.98</v>
          </cell>
        </row>
        <row r="4250">
          <cell r="D4250">
            <v>8953543</v>
          </cell>
          <cell r="F4250">
            <v>5363.44</v>
          </cell>
        </row>
        <row r="4251">
          <cell r="D4251">
            <v>8953547</v>
          </cell>
          <cell r="F4251">
            <v>6689.25</v>
          </cell>
        </row>
        <row r="4252">
          <cell r="D4252">
            <v>8963550</v>
          </cell>
          <cell r="F4252">
            <v>5535</v>
          </cell>
        </row>
        <row r="4253">
          <cell r="D4253">
            <v>8963551</v>
          </cell>
          <cell r="F4253">
            <v>5634.14</v>
          </cell>
        </row>
        <row r="4254">
          <cell r="D4254">
            <v>8963552</v>
          </cell>
          <cell r="F4254">
            <v>6859.35</v>
          </cell>
        </row>
        <row r="4255">
          <cell r="D4255">
            <v>8963558</v>
          </cell>
          <cell r="F4255">
            <v>6835.05</v>
          </cell>
        </row>
        <row r="4256">
          <cell r="D4256">
            <v>8953559</v>
          </cell>
          <cell r="F4256">
            <v>6640.65</v>
          </cell>
        </row>
        <row r="4257">
          <cell r="D4257">
            <v>8953562</v>
          </cell>
          <cell r="F4257">
            <v>5850.9</v>
          </cell>
        </row>
        <row r="4258">
          <cell r="D4258">
            <v>8773601</v>
          </cell>
          <cell r="F4258">
            <v>8378.59</v>
          </cell>
        </row>
        <row r="4259">
          <cell r="D4259">
            <v>8773603</v>
          </cell>
          <cell r="F4259">
            <v>6798.6</v>
          </cell>
        </row>
        <row r="4260">
          <cell r="D4260">
            <v>8773609</v>
          </cell>
          <cell r="F4260">
            <v>6907.95</v>
          </cell>
        </row>
        <row r="4261">
          <cell r="D4261">
            <v>8773610</v>
          </cell>
          <cell r="F4261">
            <v>5821.74</v>
          </cell>
        </row>
        <row r="4262">
          <cell r="D4262">
            <v>8773611</v>
          </cell>
          <cell r="F4262">
            <v>5740.09</v>
          </cell>
        </row>
        <row r="4263">
          <cell r="D4263">
            <v>8773612</v>
          </cell>
          <cell r="F4263">
            <v>6932.25</v>
          </cell>
        </row>
        <row r="4264">
          <cell r="D4264">
            <v>8773613</v>
          </cell>
          <cell r="F4264">
            <v>6895.8</v>
          </cell>
        </row>
        <row r="4265">
          <cell r="D4265">
            <v>8763614</v>
          </cell>
          <cell r="F4265">
            <v>8062.2</v>
          </cell>
        </row>
        <row r="4266">
          <cell r="D4266">
            <v>8763615</v>
          </cell>
          <cell r="F4266">
            <v>7071.98</v>
          </cell>
        </row>
        <row r="4267">
          <cell r="D4267">
            <v>8773622</v>
          </cell>
          <cell r="F4267">
            <v>7406.1</v>
          </cell>
        </row>
        <row r="4268">
          <cell r="D4268">
            <v>8773627</v>
          </cell>
          <cell r="F4268">
            <v>5832.19</v>
          </cell>
        </row>
        <row r="4269">
          <cell r="D4269">
            <v>8773629</v>
          </cell>
          <cell r="F4269">
            <v>6677.1</v>
          </cell>
        </row>
        <row r="4270">
          <cell r="D4270">
            <v>8763632</v>
          </cell>
          <cell r="F4270">
            <v>6798.6</v>
          </cell>
        </row>
        <row r="4271">
          <cell r="D4271">
            <v>8963633</v>
          </cell>
          <cell r="F4271">
            <v>5462.1</v>
          </cell>
        </row>
        <row r="4272">
          <cell r="D4272">
            <v>8763637</v>
          </cell>
          <cell r="F4272">
            <v>6531.3</v>
          </cell>
        </row>
        <row r="4273">
          <cell r="D4273">
            <v>8773638</v>
          </cell>
          <cell r="F4273">
            <v>8135.1</v>
          </cell>
        </row>
        <row r="4274">
          <cell r="D4274">
            <v>8763640</v>
          </cell>
          <cell r="F4274">
            <v>7600.5</v>
          </cell>
        </row>
        <row r="4275">
          <cell r="D4275">
            <v>8963641</v>
          </cell>
          <cell r="F4275">
            <v>8280.9</v>
          </cell>
        </row>
        <row r="4276">
          <cell r="D4276">
            <v>8773642</v>
          </cell>
          <cell r="F4276">
            <v>11719.35</v>
          </cell>
        </row>
        <row r="4277">
          <cell r="D4277">
            <v>8963645</v>
          </cell>
          <cell r="F4277">
            <v>8129.03</v>
          </cell>
        </row>
        <row r="4278">
          <cell r="D4278">
            <v>8963646</v>
          </cell>
          <cell r="F4278">
            <v>6504.57</v>
          </cell>
        </row>
        <row r="4279">
          <cell r="D4279">
            <v>8963800</v>
          </cell>
          <cell r="F4279">
            <v>7426.51</v>
          </cell>
        </row>
        <row r="4280">
          <cell r="D4280">
            <v>8763648</v>
          </cell>
          <cell r="F4280">
            <v>7290.68</v>
          </cell>
        </row>
        <row r="4281">
          <cell r="D4281">
            <v>8763649</v>
          </cell>
          <cell r="F4281">
            <v>7098.71</v>
          </cell>
        </row>
        <row r="4282">
          <cell r="D4282">
            <v>8763650</v>
          </cell>
          <cell r="F4282">
            <v>6883.65</v>
          </cell>
        </row>
        <row r="4283">
          <cell r="D4283">
            <v>8763651</v>
          </cell>
          <cell r="F4283">
            <v>7260.3</v>
          </cell>
        </row>
        <row r="4284">
          <cell r="D4284">
            <v>8763177</v>
          </cell>
          <cell r="F4284">
            <v>8668.75</v>
          </cell>
        </row>
        <row r="4285">
          <cell r="D4285">
            <v>8964006</v>
          </cell>
          <cell r="F4285">
            <v>16225.94</v>
          </cell>
        </row>
        <row r="4286">
          <cell r="D4286">
            <v>8954139</v>
          </cell>
          <cell r="F4286">
            <v>16335.63</v>
          </cell>
        </row>
        <row r="4287">
          <cell r="D4287">
            <v>8954143</v>
          </cell>
          <cell r="F4287">
            <v>25473.439999999999</v>
          </cell>
        </row>
        <row r="4288">
          <cell r="D4288">
            <v>8964153</v>
          </cell>
          <cell r="F4288">
            <v>35058.44</v>
          </cell>
        </row>
        <row r="4289">
          <cell r="D4289">
            <v>8964158</v>
          </cell>
          <cell r="F4289">
            <v>26483.13</v>
          </cell>
        </row>
        <row r="4290">
          <cell r="D4290">
            <v>8964167</v>
          </cell>
          <cell r="F4290">
            <v>31548.44</v>
          </cell>
        </row>
        <row r="4291">
          <cell r="D4291">
            <v>8774200</v>
          </cell>
          <cell r="F4291">
            <v>23845</v>
          </cell>
        </row>
        <row r="4292">
          <cell r="D4292">
            <v>8964221</v>
          </cell>
          <cell r="F4292">
            <v>26654.69</v>
          </cell>
        </row>
        <row r="4293">
          <cell r="D4293">
            <v>8954225</v>
          </cell>
          <cell r="F4293">
            <v>43560.63</v>
          </cell>
        </row>
        <row r="4294">
          <cell r="D4294">
            <v>8964610</v>
          </cell>
          <cell r="F4294">
            <v>27149.85</v>
          </cell>
        </row>
        <row r="4295">
          <cell r="D4295">
            <v>8774622</v>
          </cell>
          <cell r="F4295">
            <v>26417.81</v>
          </cell>
        </row>
        <row r="4296">
          <cell r="D4296">
            <v>8774624</v>
          </cell>
          <cell r="F4296">
            <v>19674.560000000001</v>
          </cell>
        </row>
        <row r="4297">
          <cell r="D4297">
            <v>8764625</v>
          </cell>
          <cell r="F4297">
            <v>28076.29</v>
          </cell>
        </row>
        <row r="4298">
          <cell r="D4298">
            <v>8955200</v>
          </cell>
          <cell r="F4298">
            <v>5097.6000000000004</v>
          </cell>
        </row>
        <row r="4299">
          <cell r="D4299">
            <v>8965202</v>
          </cell>
          <cell r="F4299">
            <v>6810.75</v>
          </cell>
        </row>
        <row r="4300">
          <cell r="D4300">
            <v>8955203</v>
          </cell>
          <cell r="F4300">
            <v>4745.25</v>
          </cell>
        </row>
        <row r="4301">
          <cell r="D4301">
            <v>8967000</v>
          </cell>
          <cell r="F4301">
            <v>10459.75</v>
          </cell>
        </row>
        <row r="4302">
          <cell r="D4302">
            <v>8777001</v>
          </cell>
          <cell r="F4302">
            <v>15491.88</v>
          </cell>
        </row>
        <row r="4303">
          <cell r="D4303">
            <v>8777002</v>
          </cell>
          <cell r="F4303">
            <v>10733.13</v>
          </cell>
        </row>
        <row r="4304">
          <cell r="D4304">
            <v>8777103</v>
          </cell>
          <cell r="F4304">
            <v>7366.56</v>
          </cell>
        </row>
        <row r="4305">
          <cell r="D4305">
            <v>8967106</v>
          </cell>
          <cell r="F4305">
            <v>10075</v>
          </cell>
        </row>
        <row r="4306">
          <cell r="D4306">
            <v>8967108</v>
          </cell>
          <cell r="F4306">
            <v>12505</v>
          </cell>
        </row>
        <row r="4307">
          <cell r="D4307">
            <v>8967109</v>
          </cell>
          <cell r="F4307">
            <v>10834.38</v>
          </cell>
        </row>
        <row r="4308">
          <cell r="D4308">
            <v>8957111</v>
          </cell>
          <cell r="F4308">
            <v>14833.75</v>
          </cell>
        </row>
        <row r="4309">
          <cell r="D4309">
            <v>8957112</v>
          </cell>
          <cell r="F4309">
            <v>10530.63</v>
          </cell>
        </row>
        <row r="4310">
          <cell r="D4310">
            <v>8967115</v>
          </cell>
          <cell r="F4310">
            <v>6430</v>
          </cell>
        </row>
        <row r="4311">
          <cell r="D4311">
            <v>8967118</v>
          </cell>
          <cell r="F4311">
            <v>11441.88</v>
          </cell>
        </row>
        <row r="4312">
          <cell r="D4312">
            <v>8967120</v>
          </cell>
          <cell r="F4312">
            <v>6632.5</v>
          </cell>
        </row>
        <row r="4313">
          <cell r="D4313">
            <v>8767200</v>
          </cell>
          <cell r="F4313">
            <v>8404.3799999999992</v>
          </cell>
        </row>
        <row r="4314">
          <cell r="D4314">
            <v>8767202</v>
          </cell>
          <cell r="F4314">
            <v>9745.94</v>
          </cell>
        </row>
        <row r="4315">
          <cell r="D4315">
            <v>8967208</v>
          </cell>
          <cell r="F4315">
            <v>8353.75</v>
          </cell>
        </row>
        <row r="4316">
          <cell r="D4316">
            <v>8082005</v>
          </cell>
          <cell r="F4316">
            <v>8776.75</v>
          </cell>
        </row>
        <row r="4317">
          <cell r="D4317">
            <v>8072018</v>
          </cell>
          <cell r="F4317">
            <v>5811.25</v>
          </cell>
        </row>
        <row r="4318">
          <cell r="D4318">
            <v>8082030</v>
          </cell>
          <cell r="F4318">
            <v>6538</v>
          </cell>
        </row>
        <row r="4319">
          <cell r="D4319">
            <v>8082032</v>
          </cell>
          <cell r="F4319">
            <v>7267</v>
          </cell>
        </row>
        <row r="4320">
          <cell r="D4320">
            <v>8082057</v>
          </cell>
          <cell r="F4320">
            <v>8534.8799999999992</v>
          </cell>
        </row>
        <row r="4321">
          <cell r="D4321">
            <v>8082080</v>
          </cell>
          <cell r="F4321">
            <v>6491.43</v>
          </cell>
        </row>
        <row r="4322">
          <cell r="D4322">
            <v>8062120</v>
          </cell>
          <cell r="F4322">
            <v>8989.3799999999992</v>
          </cell>
        </row>
        <row r="4323">
          <cell r="D4323">
            <v>8062124</v>
          </cell>
          <cell r="F4323">
            <v>7868.88</v>
          </cell>
        </row>
        <row r="4324">
          <cell r="D4324">
            <v>8052126</v>
          </cell>
          <cell r="F4324">
            <v>5154.25</v>
          </cell>
        </row>
        <row r="4325">
          <cell r="D4325">
            <v>8052153</v>
          </cell>
          <cell r="F4325">
            <v>7451.5</v>
          </cell>
        </row>
        <row r="4326">
          <cell r="D4326">
            <v>8052187</v>
          </cell>
          <cell r="F4326">
            <v>8932</v>
          </cell>
        </row>
        <row r="4327">
          <cell r="D4327">
            <v>8052189</v>
          </cell>
          <cell r="F4327">
            <v>9136.75</v>
          </cell>
        </row>
        <row r="4328">
          <cell r="D4328">
            <v>8052236</v>
          </cell>
          <cell r="F4328">
            <v>8836.15</v>
          </cell>
        </row>
        <row r="4329">
          <cell r="D4329">
            <v>8072311</v>
          </cell>
          <cell r="F4329">
            <v>7324.38</v>
          </cell>
        </row>
        <row r="4330">
          <cell r="D4330">
            <v>8062326</v>
          </cell>
          <cell r="F4330">
            <v>7812.63</v>
          </cell>
        </row>
        <row r="4331">
          <cell r="D4331">
            <v>8062332</v>
          </cell>
          <cell r="F4331">
            <v>10909.75</v>
          </cell>
        </row>
        <row r="4332">
          <cell r="D4332">
            <v>8072339</v>
          </cell>
          <cell r="F4332">
            <v>7845.25</v>
          </cell>
        </row>
        <row r="4333">
          <cell r="D4333">
            <v>8052341</v>
          </cell>
          <cell r="F4333">
            <v>7004.88</v>
          </cell>
        </row>
        <row r="4334">
          <cell r="D4334">
            <v>8082345</v>
          </cell>
          <cell r="F4334">
            <v>7606.75</v>
          </cell>
        </row>
        <row r="4335">
          <cell r="D4335">
            <v>8082363</v>
          </cell>
          <cell r="F4335">
            <v>7456</v>
          </cell>
        </row>
        <row r="4336">
          <cell r="D4336">
            <v>8072365</v>
          </cell>
          <cell r="F4336">
            <v>8203</v>
          </cell>
        </row>
        <row r="4337">
          <cell r="D4337">
            <v>8083001</v>
          </cell>
          <cell r="F4337">
            <v>7408.75</v>
          </cell>
        </row>
        <row r="4338">
          <cell r="D4338">
            <v>8083392</v>
          </cell>
          <cell r="F4338">
            <v>6373.84</v>
          </cell>
        </row>
        <row r="4339">
          <cell r="D4339">
            <v>8084102</v>
          </cell>
          <cell r="F4339">
            <v>29582.5</v>
          </cell>
        </row>
        <row r="4340">
          <cell r="D4340">
            <v>8054133</v>
          </cell>
          <cell r="F4340">
            <v>27397.19</v>
          </cell>
        </row>
        <row r="4341">
          <cell r="D4341">
            <v>8067003</v>
          </cell>
          <cell r="F4341">
            <v>12808.75</v>
          </cell>
        </row>
        <row r="4342">
          <cell r="D4342">
            <v>8067005</v>
          </cell>
          <cell r="F4342">
            <v>8961.25</v>
          </cell>
        </row>
        <row r="4343">
          <cell r="D4343">
            <v>8077008</v>
          </cell>
          <cell r="F4343">
            <v>13122.63</v>
          </cell>
        </row>
        <row r="4344">
          <cell r="D4344">
            <v>9081000</v>
          </cell>
          <cell r="F4344">
            <v>4592.6499999999996</v>
          </cell>
        </row>
        <row r="4345">
          <cell r="D4345">
            <v>9081001</v>
          </cell>
          <cell r="F4345">
            <v>4673.54</v>
          </cell>
        </row>
        <row r="4346">
          <cell r="D4346">
            <v>9082003</v>
          </cell>
          <cell r="F4346">
            <v>4720</v>
          </cell>
        </row>
        <row r="4347">
          <cell r="D4347">
            <v>9082004</v>
          </cell>
          <cell r="F4347">
            <v>5293.75</v>
          </cell>
        </row>
        <row r="4348">
          <cell r="D4348">
            <v>9082006</v>
          </cell>
          <cell r="F4348">
            <v>6188.13</v>
          </cell>
        </row>
        <row r="4349">
          <cell r="D4349">
            <v>9082018</v>
          </cell>
          <cell r="F4349">
            <v>6643.75</v>
          </cell>
        </row>
        <row r="4350">
          <cell r="D4350">
            <v>9082025</v>
          </cell>
          <cell r="F4350">
            <v>4393.75</v>
          </cell>
        </row>
        <row r="4351">
          <cell r="D4351">
            <v>9082109</v>
          </cell>
          <cell r="F4351">
            <v>4832.5</v>
          </cell>
        </row>
        <row r="4352">
          <cell r="D4352">
            <v>9082116</v>
          </cell>
          <cell r="F4352">
            <v>5620</v>
          </cell>
        </row>
        <row r="4353">
          <cell r="D4353">
            <v>9082126</v>
          </cell>
          <cell r="F4353">
            <v>5001.25</v>
          </cell>
        </row>
        <row r="4354">
          <cell r="D4354">
            <v>9082219</v>
          </cell>
          <cell r="F4354">
            <v>5473.75</v>
          </cell>
        </row>
        <row r="4355">
          <cell r="D4355">
            <v>9082221</v>
          </cell>
          <cell r="F4355">
            <v>7476.25</v>
          </cell>
        </row>
        <row r="4356">
          <cell r="D4356">
            <v>9082227</v>
          </cell>
          <cell r="F4356">
            <v>5170</v>
          </cell>
        </row>
        <row r="4357">
          <cell r="D4357">
            <v>9082230</v>
          </cell>
          <cell r="F4357">
            <v>8857.64</v>
          </cell>
        </row>
        <row r="4358">
          <cell r="D4358">
            <v>9082232</v>
          </cell>
          <cell r="F4358">
            <v>5895.63</v>
          </cell>
        </row>
        <row r="4359">
          <cell r="D4359">
            <v>9082302</v>
          </cell>
          <cell r="F4359">
            <v>6250</v>
          </cell>
        </row>
        <row r="4360">
          <cell r="D4360">
            <v>9082306</v>
          </cell>
          <cell r="F4360">
            <v>5963.13</v>
          </cell>
        </row>
        <row r="4361">
          <cell r="D4361">
            <v>9082317</v>
          </cell>
          <cell r="F4361">
            <v>5563.75</v>
          </cell>
        </row>
        <row r="4362">
          <cell r="D4362">
            <v>9082318</v>
          </cell>
          <cell r="F4362">
            <v>6261.25</v>
          </cell>
        </row>
        <row r="4363">
          <cell r="D4363">
            <v>9082321</v>
          </cell>
          <cell r="F4363">
            <v>7639.38</v>
          </cell>
        </row>
        <row r="4364">
          <cell r="D4364">
            <v>9082403</v>
          </cell>
          <cell r="F4364">
            <v>5080</v>
          </cell>
        </row>
        <row r="4365">
          <cell r="D4365">
            <v>9082444</v>
          </cell>
          <cell r="F4365">
            <v>4787.5</v>
          </cell>
        </row>
        <row r="4366">
          <cell r="D4366">
            <v>9082507</v>
          </cell>
          <cell r="F4366">
            <v>5406.25</v>
          </cell>
        </row>
        <row r="4367">
          <cell r="D4367">
            <v>9082606</v>
          </cell>
          <cell r="F4367">
            <v>4652.5</v>
          </cell>
        </row>
        <row r="4368">
          <cell r="D4368">
            <v>9082608</v>
          </cell>
          <cell r="F4368">
            <v>5698.75</v>
          </cell>
        </row>
        <row r="4369">
          <cell r="D4369">
            <v>9082613</v>
          </cell>
          <cell r="F4369">
            <v>4506.25</v>
          </cell>
        </row>
        <row r="4370">
          <cell r="D4370">
            <v>9082627</v>
          </cell>
          <cell r="F4370">
            <v>5123.6499999999996</v>
          </cell>
        </row>
        <row r="4371">
          <cell r="D4371">
            <v>9082633</v>
          </cell>
          <cell r="F4371">
            <v>5293.75</v>
          </cell>
        </row>
        <row r="4372">
          <cell r="D4372">
            <v>9082634</v>
          </cell>
          <cell r="F4372">
            <v>6250</v>
          </cell>
        </row>
        <row r="4373">
          <cell r="D4373">
            <v>9082701</v>
          </cell>
          <cell r="F4373">
            <v>4753.75</v>
          </cell>
        </row>
        <row r="4374">
          <cell r="D4374">
            <v>9082713</v>
          </cell>
          <cell r="F4374">
            <v>4850.05</v>
          </cell>
        </row>
        <row r="4375">
          <cell r="D4375">
            <v>9082718</v>
          </cell>
          <cell r="F4375">
            <v>5091.25</v>
          </cell>
        </row>
        <row r="4376">
          <cell r="D4376">
            <v>9082719</v>
          </cell>
          <cell r="F4376">
            <v>5023.75</v>
          </cell>
        </row>
        <row r="4377">
          <cell r="D4377">
            <v>9082723</v>
          </cell>
          <cell r="F4377">
            <v>8269.3799999999992</v>
          </cell>
        </row>
        <row r="4378">
          <cell r="D4378">
            <v>9082724</v>
          </cell>
          <cell r="F4378">
            <v>6160</v>
          </cell>
        </row>
        <row r="4379">
          <cell r="D4379">
            <v>9082725</v>
          </cell>
          <cell r="F4379">
            <v>6542.5</v>
          </cell>
        </row>
        <row r="4380">
          <cell r="D4380">
            <v>9082726</v>
          </cell>
          <cell r="F4380">
            <v>7757.5</v>
          </cell>
        </row>
        <row r="4381">
          <cell r="D4381">
            <v>9082730</v>
          </cell>
          <cell r="F4381">
            <v>8230</v>
          </cell>
        </row>
        <row r="4382">
          <cell r="D4382">
            <v>9082736</v>
          </cell>
          <cell r="F4382">
            <v>5755</v>
          </cell>
        </row>
        <row r="4383">
          <cell r="D4383">
            <v>9082741</v>
          </cell>
          <cell r="F4383">
            <v>6385</v>
          </cell>
        </row>
        <row r="4384">
          <cell r="D4384">
            <v>9082747</v>
          </cell>
          <cell r="F4384">
            <v>8263.75</v>
          </cell>
        </row>
        <row r="4385">
          <cell r="D4385">
            <v>9083033</v>
          </cell>
          <cell r="F4385">
            <v>4877.5</v>
          </cell>
        </row>
        <row r="4386">
          <cell r="D4386">
            <v>9083091</v>
          </cell>
          <cell r="F4386">
            <v>6351.25</v>
          </cell>
        </row>
        <row r="4387">
          <cell r="D4387">
            <v>9083300</v>
          </cell>
          <cell r="F4387">
            <v>4806</v>
          </cell>
        </row>
        <row r="4388">
          <cell r="D4388">
            <v>9083302</v>
          </cell>
          <cell r="F4388">
            <v>5814.45</v>
          </cell>
        </row>
        <row r="4389">
          <cell r="D4389">
            <v>9083385</v>
          </cell>
          <cell r="F4389">
            <v>6033.15</v>
          </cell>
        </row>
        <row r="4390">
          <cell r="D4390">
            <v>9083888</v>
          </cell>
          <cell r="F4390">
            <v>6592.05</v>
          </cell>
        </row>
        <row r="4391">
          <cell r="D4391">
            <v>9084144</v>
          </cell>
          <cell r="F4391">
            <v>16889.689999999999</v>
          </cell>
        </row>
        <row r="4392">
          <cell r="D4392">
            <v>9084150</v>
          </cell>
          <cell r="F4392">
            <v>24025</v>
          </cell>
        </row>
        <row r="4393">
          <cell r="D4393">
            <v>9084159</v>
          </cell>
          <cell r="F4393">
            <v>28477.19</v>
          </cell>
        </row>
        <row r="4394">
          <cell r="D4394">
            <v>9084160</v>
          </cell>
          <cell r="F4394">
            <v>29481.25</v>
          </cell>
        </row>
        <row r="4395">
          <cell r="D4395">
            <v>9084173</v>
          </cell>
          <cell r="F4395">
            <v>17516.88</v>
          </cell>
        </row>
        <row r="4396">
          <cell r="D4396">
            <v>9421001</v>
          </cell>
          <cell r="F4396">
            <v>4351</v>
          </cell>
        </row>
        <row r="4397">
          <cell r="D4397">
            <v>9421002</v>
          </cell>
          <cell r="F4397">
            <v>4484.2</v>
          </cell>
        </row>
        <row r="4398">
          <cell r="D4398">
            <v>9421003</v>
          </cell>
          <cell r="F4398">
            <v>4432</v>
          </cell>
        </row>
        <row r="4399">
          <cell r="D4399">
            <v>9431005</v>
          </cell>
          <cell r="F4399">
            <v>4977.8500000000004</v>
          </cell>
        </row>
        <row r="4400">
          <cell r="D4400">
            <v>9431011</v>
          </cell>
          <cell r="F4400">
            <v>4452.25</v>
          </cell>
        </row>
        <row r="4401">
          <cell r="D4401">
            <v>9421100</v>
          </cell>
          <cell r="F4401">
            <v>7366.56</v>
          </cell>
        </row>
        <row r="4402">
          <cell r="D4402">
            <v>9421103</v>
          </cell>
          <cell r="F4402">
            <v>6809.69</v>
          </cell>
        </row>
        <row r="4403">
          <cell r="D4403">
            <v>9431105</v>
          </cell>
          <cell r="F4403">
            <v>6480.63</v>
          </cell>
        </row>
        <row r="4404">
          <cell r="D4404">
            <v>9422001</v>
          </cell>
          <cell r="F4404">
            <v>4200.25</v>
          </cell>
        </row>
        <row r="4405">
          <cell r="D4405">
            <v>9432004</v>
          </cell>
          <cell r="F4405">
            <v>5001.25</v>
          </cell>
        </row>
        <row r="4406">
          <cell r="D4406">
            <v>9432005</v>
          </cell>
          <cell r="F4406">
            <v>4835.09</v>
          </cell>
        </row>
        <row r="4407">
          <cell r="D4407">
            <v>9422008</v>
          </cell>
          <cell r="F4407">
            <v>4214.2</v>
          </cell>
        </row>
        <row r="4408">
          <cell r="D4408">
            <v>9422010</v>
          </cell>
          <cell r="F4408">
            <v>4769.05</v>
          </cell>
        </row>
        <row r="4409">
          <cell r="D4409">
            <v>9422014</v>
          </cell>
          <cell r="F4409">
            <v>5101.1499999999996</v>
          </cell>
        </row>
        <row r="4410">
          <cell r="D4410">
            <v>9422019</v>
          </cell>
          <cell r="F4410">
            <v>5147.5</v>
          </cell>
        </row>
        <row r="4411">
          <cell r="D4411">
            <v>9422020</v>
          </cell>
          <cell r="F4411">
            <v>6238.75</v>
          </cell>
        </row>
        <row r="4412">
          <cell r="D4412">
            <v>9422027</v>
          </cell>
          <cell r="F4412">
            <v>4461.25</v>
          </cell>
        </row>
        <row r="4413">
          <cell r="D4413">
            <v>9432028</v>
          </cell>
          <cell r="F4413">
            <v>4599.62</v>
          </cell>
        </row>
        <row r="4414">
          <cell r="D4414">
            <v>9422032</v>
          </cell>
          <cell r="F4414">
            <v>4301.5</v>
          </cell>
        </row>
        <row r="4415">
          <cell r="D4415">
            <v>9422033</v>
          </cell>
          <cell r="F4415">
            <v>4725.17</v>
          </cell>
        </row>
        <row r="4416">
          <cell r="D4416">
            <v>9422035</v>
          </cell>
          <cell r="F4416">
            <v>4969.6000000000004</v>
          </cell>
        </row>
        <row r="4417">
          <cell r="D4417">
            <v>9432040</v>
          </cell>
          <cell r="F4417">
            <v>4225</v>
          </cell>
        </row>
        <row r="4418">
          <cell r="D4418">
            <v>9432045</v>
          </cell>
          <cell r="F4418">
            <v>5606.87</v>
          </cell>
        </row>
        <row r="4419">
          <cell r="D4419">
            <v>9432046</v>
          </cell>
          <cell r="F4419">
            <v>6182.5</v>
          </cell>
        </row>
        <row r="4420">
          <cell r="D4420">
            <v>9435225</v>
          </cell>
          <cell r="F4420">
            <v>4553.95</v>
          </cell>
        </row>
        <row r="4421">
          <cell r="D4421">
            <v>9432054</v>
          </cell>
          <cell r="F4421">
            <v>5074.6000000000004</v>
          </cell>
        </row>
        <row r="4422">
          <cell r="D4422">
            <v>9432058</v>
          </cell>
          <cell r="F4422">
            <v>4917.1000000000004</v>
          </cell>
        </row>
        <row r="4423">
          <cell r="D4423">
            <v>9422059</v>
          </cell>
          <cell r="F4423">
            <v>5804.05</v>
          </cell>
        </row>
        <row r="4424">
          <cell r="D4424">
            <v>9422060</v>
          </cell>
          <cell r="F4424">
            <v>5214.62</v>
          </cell>
        </row>
        <row r="4425">
          <cell r="D4425">
            <v>9422069</v>
          </cell>
          <cell r="F4425">
            <v>6711.25</v>
          </cell>
        </row>
        <row r="4426">
          <cell r="D4426">
            <v>9422070</v>
          </cell>
          <cell r="F4426">
            <v>5965</v>
          </cell>
        </row>
        <row r="4427">
          <cell r="D4427">
            <v>9422071</v>
          </cell>
          <cell r="F4427">
            <v>6077.95</v>
          </cell>
        </row>
        <row r="4428">
          <cell r="D4428">
            <v>9422103</v>
          </cell>
          <cell r="F4428">
            <v>4732.83</v>
          </cell>
        </row>
        <row r="4429">
          <cell r="D4429">
            <v>9422117</v>
          </cell>
          <cell r="F4429">
            <v>4864</v>
          </cell>
        </row>
        <row r="4430">
          <cell r="D4430">
            <v>9422126</v>
          </cell>
          <cell r="F4430">
            <v>5417.5</v>
          </cell>
        </row>
        <row r="4431">
          <cell r="D4431">
            <v>9422127</v>
          </cell>
          <cell r="F4431">
            <v>4687.1499999999996</v>
          </cell>
        </row>
        <row r="4432">
          <cell r="D4432">
            <v>9425226</v>
          </cell>
          <cell r="F4432">
            <v>4621</v>
          </cell>
        </row>
        <row r="4433">
          <cell r="D4433">
            <v>9422143</v>
          </cell>
          <cell r="F4433">
            <v>4834.75</v>
          </cell>
        </row>
        <row r="4434">
          <cell r="D4434">
            <v>9422144</v>
          </cell>
          <cell r="F4434">
            <v>7010.5</v>
          </cell>
        </row>
        <row r="4435">
          <cell r="D4435">
            <v>9422146</v>
          </cell>
          <cell r="F4435">
            <v>7453.75</v>
          </cell>
        </row>
        <row r="4436">
          <cell r="D4436">
            <v>9422147</v>
          </cell>
          <cell r="F4436">
            <v>6259</v>
          </cell>
        </row>
        <row r="4437">
          <cell r="D4437">
            <v>9422148</v>
          </cell>
          <cell r="F4437">
            <v>6840.63</v>
          </cell>
        </row>
        <row r="4438">
          <cell r="D4438">
            <v>9422207</v>
          </cell>
          <cell r="F4438">
            <v>6340</v>
          </cell>
        </row>
        <row r="4439">
          <cell r="D4439">
            <v>9422211</v>
          </cell>
          <cell r="F4439">
            <v>5451.25</v>
          </cell>
        </row>
        <row r="4440">
          <cell r="D4440">
            <v>9422212</v>
          </cell>
          <cell r="F4440">
            <v>5890</v>
          </cell>
        </row>
        <row r="4441">
          <cell r="D4441">
            <v>9422216</v>
          </cell>
          <cell r="F4441">
            <v>4681.75</v>
          </cell>
        </row>
        <row r="4442">
          <cell r="D4442">
            <v>9422219</v>
          </cell>
          <cell r="F4442">
            <v>4708.75</v>
          </cell>
        </row>
        <row r="4443">
          <cell r="D4443">
            <v>9422220</v>
          </cell>
          <cell r="F4443">
            <v>5260</v>
          </cell>
        </row>
        <row r="4444">
          <cell r="D4444">
            <v>9422222</v>
          </cell>
          <cell r="F4444">
            <v>4826.6499999999996</v>
          </cell>
        </row>
        <row r="4445">
          <cell r="D4445">
            <v>9422223</v>
          </cell>
          <cell r="F4445">
            <v>5354.95</v>
          </cell>
        </row>
        <row r="4446">
          <cell r="D4446">
            <v>9422224</v>
          </cell>
          <cell r="F4446">
            <v>5403.32</v>
          </cell>
        </row>
        <row r="4447">
          <cell r="D4447">
            <v>9422227</v>
          </cell>
          <cell r="F4447">
            <v>4378.59</v>
          </cell>
        </row>
        <row r="4448">
          <cell r="D4448">
            <v>9422228</v>
          </cell>
          <cell r="F4448">
            <v>6488.5</v>
          </cell>
        </row>
        <row r="4449">
          <cell r="D4449">
            <v>9422230</v>
          </cell>
          <cell r="F4449">
            <v>5302.75</v>
          </cell>
        </row>
        <row r="4450">
          <cell r="D4450">
            <v>9422231</v>
          </cell>
          <cell r="F4450">
            <v>5192.5</v>
          </cell>
        </row>
        <row r="4451">
          <cell r="D4451">
            <v>9422237</v>
          </cell>
          <cell r="F4451">
            <v>8814.5499999999993</v>
          </cell>
        </row>
        <row r="4452">
          <cell r="D4452">
            <v>9432301</v>
          </cell>
          <cell r="F4452">
            <v>4720</v>
          </cell>
        </row>
        <row r="4453">
          <cell r="D4453">
            <v>9432302</v>
          </cell>
          <cell r="F4453">
            <v>4990</v>
          </cell>
        </row>
        <row r="4454">
          <cell r="D4454">
            <v>9432305</v>
          </cell>
          <cell r="F4454">
            <v>4837</v>
          </cell>
        </row>
        <row r="4455">
          <cell r="D4455">
            <v>9432308</v>
          </cell>
          <cell r="F4455">
            <v>5486.8</v>
          </cell>
        </row>
        <row r="4456">
          <cell r="D4456">
            <v>9432310</v>
          </cell>
          <cell r="F4456">
            <v>6401.87</v>
          </cell>
        </row>
        <row r="4457">
          <cell r="D4457">
            <v>9432313</v>
          </cell>
          <cell r="F4457">
            <v>4982.66</v>
          </cell>
        </row>
        <row r="4458">
          <cell r="D4458">
            <v>9432314</v>
          </cell>
          <cell r="F4458">
            <v>4171</v>
          </cell>
        </row>
        <row r="4459">
          <cell r="D4459">
            <v>9432315</v>
          </cell>
          <cell r="F4459">
            <v>5932.41</v>
          </cell>
        </row>
        <row r="4460">
          <cell r="D4460">
            <v>9432321</v>
          </cell>
          <cell r="F4460">
            <v>8936.1200000000008</v>
          </cell>
        </row>
        <row r="4461">
          <cell r="D4461">
            <v>9432322</v>
          </cell>
          <cell r="F4461">
            <v>4890.55</v>
          </cell>
        </row>
        <row r="4462">
          <cell r="D4462">
            <v>9432403</v>
          </cell>
          <cell r="F4462">
            <v>5063.87</v>
          </cell>
        </row>
        <row r="4463">
          <cell r="D4463">
            <v>9432407</v>
          </cell>
          <cell r="F4463">
            <v>4495</v>
          </cell>
        </row>
        <row r="4464">
          <cell r="D4464">
            <v>9432413</v>
          </cell>
          <cell r="F4464">
            <v>5514.93</v>
          </cell>
        </row>
        <row r="4465">
          <cell r="D4465">
            <v>9432414</v>
          </cell>
          <cell r="F4465">
            <v>5788.75</v>
          </cell>
        </row>
        <row r="4466">
          <cell r="D4466">
            <v>9432502</v>
          </cell>
          <cell r="F4466">
            <v>5192.5</v>
          </cell>
        </row>
        <row r="4467">
          <cell r="D4467">
            <v>9432509</v>
          </cell>
          <cell r="F4467">
            <v>5901.25</v>
          </cell>
        </row>
        <row r="4468">
          <cell r="D4468">
            <v>9432511</v>
          </cell>
          <cell r="F4468">
            <v>6261.25</v>
          </cell>
        </row>
        <row r="4469">
          <cell r="D4469">
            <v>9432512</v>
          </cell>
          <cell r="F4469">
            <v>5161</v>
          </cell>
        </row>
        <row r="4470">
          <cell r="D4470">
            <v>9432514</v>
          </cell>
          <cell r="F4470">
            <v>6494.35</v>
          </cell>
        </row>
        <row r="4471">
          <cell r="D4471">
            <v>9432518</v>
          </cell>
          <cell r="F4471">
            <v>5982.25</v>
          </cell>
        </row>
        <row r="4472">
          <cell r="D4472">
            <v>9432521</v>
          </cell>
          <cell r="F4472">
            <v>6953.13</v>
          </cell>
        </row>
        <row r="4473">
          <cell r="D4473">
            <v>9422606</v>
          </cell>
          <cell r="F4473">
            <v>6880</v>
          </cell>
        </row>
        <row r="4474">
          <cell r="D4474">
            <v>9422607</v>
          </cell>
          <cell r="F4474">
            <v>6329.13</v>
          </cell>
        </row>
        <row r="4475">
          <cell r="D4475">
            <v>9422609</v>
          </cell>
          <cell r="F4475">
            <v>7870</v>
          </cell>
        </row>
        <row r="4476">
          <cell r="D4476">
            <v>9422618</v>
          </cell>
          <cell r="F4476">
            <v>6677.5</v>
          </cell>
        </row>
        <row r="4477">
          <cell r="D4477">
            <v>9422620</v>
          </cell>
          <cell r="F4477">
            <v>6339.55</v>
          </cell>
        </row>
        <row r="4478">
          <cell r="D4478">
            <v>9422622</v>
          </cell>
          <cell r="F4478">
            <v>8893.75</v>
          </cell>
        </row>
        <row r="4479">
          <cell r="D4479">
            <v>9422623</v>
          </cell>
          <cell r="F4479">
            <v>7813.75</v>
          </cell>
        </row>
        <row r="4480">
          <cell r="D4480">
            <v>9422625</v>
          </cell>
          <cell r="F4480">
            <v>7222.9</v>
          </cell>
        </row>
        <row r="4481">
          <cell r="D4481">
            <v>9422626</v>
          </cell>
          <cell r="F4481">
            <v>6398.5</v>
          </cell>
        </row>
        <row r="4482">
          <cell r="D4482">
            <v>9432627</v>
          </cell>
          <cell r="F4482">
            <v>6518.43</v>
          </cell>
        </row>
        <row r="4483">
          <cell r="D4483">
            <v>9432700</v>
          </cell>
          <cell r="F4483">
            <v>5690.65</v>
          </cell>
        </row>
        <row r="4484">
          <cell r="D4484">
            <v>9432701</v>
          </cell>
          <cell r="F4484">
            <v>5001.25</v>
          </cell>
        </row>
        <row r="4485">
          <cell r="D4485">
            <v>9422703</v>
          </cell>
          <cell r="F4485">
            <v>5860.75</v>
          </cell>
        </row>
        <row r="4486">
          <cell r="D4486">
            <v>9432704</v>
          </cell>
          <cell r="F4486">
            <v>5428.75</v>
          </cell>
        </row>
        <row r="4487">
          <cell r="D4487">
            <v>9422706</v>
          </cell>
          <cell r="F4487">
            <v>4472.5</v>
          </cell>
        </row>
        <row r="4488">
          <cell r="D4488">
            <v>9422707</v>
          </cell>
          <cell r="F4488">
            <v>5095.75</v>
          </cell>
        </row>
        <row r="4489">
          <cell r="D4489">
            <v>9422710</v>
          </cell>
          <cell r="F4489">
            <v>8638.6</v>
          </cell>
        </row>
        <row r="4490">
          <cell r="D4490">
            <v>9422711</v>
          </cell>
          <cell r="F4490">
            <v>8212.4500000000007</v>
          </cell>
        </row>
        <row r="4491">
          <cell r="D4491">
            <v>9423002</v>
          </cell>
          <cell r="F4491">
            <v>4877.5</v>
          </cell>
        </row>
        <row r="4492">
          <cell r="D4492">
            <v>9423007</v>
          </cell>
          <cell r="F4492">
            <v>6283.75</v>
          </cell>
        </row>
        <row r="4493">
          <cell r="D4493">
            <v>9433013</v>
          </cell>
          <cell r="F4493">
            <v>5626.97</v>
          </cell>
        </row>
        <row r="4494">
          <cell r="D4494">
            <v>9423014</v>
          </cell>
          <cell r="F4494">
            <v>4562.5</v>
          </cell>
        </row>
        <row r="4495">
          <cell r="D4495">
            <v>9423015</v>
          </cell>
          <cell r="F4495">
            <v>6199.38</v>
          </cell>
        </row>
        <row r="4496">
          <cell r="D4496">
            <v>9423017</v>
          </cell>
          <cell r="F4496">
            <v>4378</v>
          </cell>
        </row>
        <row r="4497">
          <cell r="D4497">
            <v>9423018</v>
          </cell>
          <cell r="F4497">
            <v>5180.3500000000004</v>
          </cell>
        </row>
        <row r="4498">
          <cell r="D4498">
            <v>9433019</v>
          </cell>
          <cell r="F4498">
            <v>4656.17</v>
          </cell>
        </row>
        <row r="4499">
          <cell r="D4499">
            <v>9423020</v>
          </cell>
          <cell r="F4499">
            <v>4885.82</v>
          </cell>
        </row>
        <row r="4500">
          <cell r="D4500">
            <v>9433021</v>
          </cell>
          <cell r="F4500">
            <v>5686.71</v>
          </cell>
        </row>
        <row r="4501">
          <cell r="D4501">
            <v>9423023</v>
          </cell>
          <cell r="F4501">
            <v>4220.5</v>
          </cell>
        </row>
        <row r="4502">
          <cell r="D4502">
            <v>9423030</v>
          </cell>
          <cell r="F4502">
            <v>4694.57</v>
          </cell>
        </row>
        <row r="4503">
          <cell r="D4503">
            <v>9423031</v>
          </cell>
          <cell r="F4503">
            <v>5554.75</v>
          </cell>
        </row>
        <row r="4504">
          <cell r="D4504">
            <v>9423032</v>
          </cell>
          <cell r="F4504">
            <v>4491.63</v>
          </cell>
        </row>
        <row r="4505">
          <cell r="D4505">
            <v>9433054</v>
          </cell>
          <cell r="F4505">
            <v>5078.6499999999996</v>
          </cell>
        </row>
        <row r="4506">
          <cell r="D4506">
            <v>9433056</v>
          </cell>
          <cell r="F4506">
            <v>5168.42</v>
          </cell>
        </row>
        <row r="4507">
          <cell r="D4507">
            <v>9433057</v>
          </cell>
          <cell r="F4507">
            <v>5125</v>
          </cell>
        </row>
        <row r="4508">
          <cell r="D4508">
            <v>9433058</v>
          </cell>
          <cell r="F4508">
            <v>5013.63</v>
          </cell>
        </row>
        <row r="4509">
          <cell r="D4509">
            <v>9433059</v>
          </cell>
          <cell r="F4509">
            <v>4583.1000000000004</v>
          </cell>
        </row>
        <row r="4510">
          <cell r="D4510">
            <v>9433061</v>
          </cell>
          <cell r="F4510">
            <v>4180</v>
          </cell>
        </row>
        <row r="4511">
          <cell r="D4511">
            <v>9433064</v>
          </cell>
          <cell r="F4511">
            <v>5084.5</v>
          </cell>
        </row>
        <row r="4512">
          <cell r="D4512">
            <v>9423100</v>
          </cell>
          <cell r="F4512">
            <v>5518.75</v>
          </cell>
        </row>
        <row r="4513">
          <cell r="D4513">
            <v>9423101</v>
          </cell>
          <cell r="F4513">
            <v>4967.95</v>
          </cell>
        </row>
        <row r="4514">
          <cell r="D4514">
            <v>9423102</v>
          </cell>
          <cell r="F4514">
            <v>6142</v>
          </cell>
        </row>
        <row r="4515">
          <cell r="D4515">
            <v>9423103</v>
          </cell>
          <cell r="F4515">
            <v>4612</v>
          </cell>
        </row>
        <row r="4516">
          <cell r="D4516">
            <v>9423112</v>
          </cell>
          <cell r="F4516">
            <v>6925.23</v>
          </cell>
        </row>
        <row r="4517">
          <cell r="D4517">
            <v>9423114</v>
          </cell>
          <cell r="F4517">
            <v>4630</v>
          </cell>
        </row>
        <row r="4518">
          <cell r="D4518">
            <v>9423116</v>
          </cell>
          <cell r="F4518">
            <v>6261.25</v>
          </cell>
        </row>
        <row r="4519">
          <cell r="D4519">
            <v>9433122</v>
          </cell>
          <cell r="F4519">
            <v>4761.18</v>
          </cell>
        </row>
        <row r="4520">
          <cell r="D4520">
            <v>9433123</v>
          </cell>
          <cell r="F4520">
            <v>5980.79</v>
          </cell>
        </row>
        <row r="4521">
          <cell r="D4521">
            <v>9433124</v>
          </cell>
          <cell r="F4521">
            <v>4704.7</v>
          </cell>
        </row>
        <row r="4522">
          <cell r="D4522">
            <v>9433125</v>
          </cell>
          <cell r="F4522">
            <v>5147.05</v>
          </cell>
        </row>
        <row r="4523">
          <cell r="D4523">
            <v>9433126</v>
          </cell>
          <cell r="F4523">
            <v>4663.75</v>
          </cell>
        </row>
        <row r="4524">
          <cell r="D4524">
            <v>9433128</v>
          </cell>
          <cell r="F4524">
            <v>6227.5</v>
          </cell>
        </row>
        <row r="4525">
          <cell r="D4525">
            <v>9433130</v>
          </cell>
          <cell r="F4525">
            <v>4453.37</v>
          </cell>
        </row>
        <row r="4526">
          <cell r="D4526">
            <v>9433132</v>
          </cell>
          <cell r="F4526">
            <v>5301.63</v>
          </cell>
        </row>
        <row r="4527">
          <cell r="D4527">
            <v>9433150</v>
          </cell>
          <cell r="F4527">
            <v>6616.75</v>
          </cell>
        </row>
        <row r="4528">
          <cell r="D4528">
            <v>9423200</v>
          </cell>
          <cell r="F4528">
            <v>4265.5</v>
          </cell>
        </row>
        <row r="4529">
          <cell r="D4529">
            <v>9423204</v>
          </cell>
          <cell r="F4529">
            <v>4528.75</v>
          </cell>
        </row>
        <row r="4530">
          <cell r="D4530">
            <v>9423206</v>
          </cell>
          <cell r="F4530">
            <v>5350</v>
          </cell>
        </row>
        <row r="4531">
          <cell r="D4531">
            <v>9423209</v>
          </cell>
          <cell r="F4531">
            <v>4820.3500000000004</v>
          </cell>
        </row>
        <row r="4532">
          <cell r="D4532">
            <v>9423210</v>
          </cell>
          <cell r="F4532">
            <v>5414.35</v>
          </cell>
        </row>
        <row r="4533">
          <cell r="D4533">
            <v>9423211</v>
          </cell>
          <cell r="F4533">
            <v>5788.75</v>
          </cell>
        </row>
        <row r="4534">
          <cell r="D4534">
            <v>9433212</v>
          </cell>
          <cell r="F4534">
            <v>5534.5</v>
          </cell>
        </row>
        <row r="4535">
          <cell r="D4535">
            <v>9423301</v>
          </cell>
          <cell r="F4535">
            <v>4880.84</v>
          </cell>
        </row>
        <row r="4536">
          <cell r="D4536">
            <v>9433304</v>
          </cell>
          <cell r="F4536">
            <v>5109.75</v>
          </cell>
        </row>
        <row r="4537">
          <cell r="D4537">
            <v>9433305</v>
          </cell>
          <cell r="F4537">
            <v>4885.7</v>
          </cell>
        </row>
        <row r="4538">
          <cell r="D4538">
            <v>9433309</v>
          </cell>
          <cell r="F4538">
            <v>5340.6</v>
          </cell>
        </row>
        <row r="4539">
          <cell r="D4539">
            <v>9423316</v>
          </cell>
          <cell r="F4539">
            <v>5061.1499999999996</v>
          </cell>
        </row>
        <row r="4540">
          <cell r="D4540">
            <v>9433319</v>
          </cell>
          <cell r="F4540">
            <v>5813.48</v>
          </cell>
        </row>
        <row r="4541">
          <cell r="D4541">
            <v>9423322</v>
          </cell>
          <cell r="F4541">
            <v>4951.8</v>
          </cell>
        </row>
        <row r="4542">
          <cell r="D4542">
            <v>9423324</v>
          </cell>
          <cell r="F4542">
            <v>5083.58</v>
          </cell>
        </row>
        <row r="4543">
          <cell r="D4543">
            <v>9433354</v>
          </cell>
          <cell r="F4543">
            <v>4878.8500000000004</v>
          </cell>
        </row>
        <row r="4544">
          <cell r="D4544">
            <v>9433355</v>
          </cell>
          <cell r="F4544">
            <v>5416.9</v>
          </cell>
        </row>
        <row r="4545">
          <cell r="D4545">
            <v>9433356</v>
          </cell>
          <cell r="F4545">
            <v>4658.12</v>
          </cell>
        </row>
        <row r="4546">
          <cell r="D4546">
            <v>9433357</v>
          </cell>
          <cell r="F4546">
            <v>5018.87</v>
          </cell>
        </row>
        <row r="4547">
          <cell r="D4547">
            <v>9433358</v>
          </cell>
          <cell r="F4547">
            <v>5536.51</v>
          </cell>
        </row>
        <row r="4548">
          <cell r="D4548">
            <v>9433359</v>
          </cell>
          <cell r="F4548">
            <v>5296.86</v>
          </cell>
        </row>
        <row r="4549">
          <cell r="D4549">
            <v>9433360</v>
          </cell>
          <cell r="F4549">
            <v>5244.62</v>
          </cell>
        </row>
        <row r="4550">
          <cell r="D4550">
            <v>9433361</v>
          </cell>
          <cell r="F4550">
            <v>5395.76</v>
          </cell>
        </row>
        <row r="4551">
          <cell r="D4551">
            <v>9433362</v>
          </cell>
          <cell r="F4551">
            <v>4685.47</v>
          </cell>
        </row>
        <row r="4552">
          <cell r="D4552">
            <v>9433365</v>
          </cell>
          <cell r="F4552">
            <v>6976.67</v>
          </cell>
        </row>
        <row r="4553">
          <cell r="D4553">
            <v>9433367</v>
          </cell>
          <cell r="F4553">
            <v>7035.77</v>
          </cell>
        </row>
        <row r="4554">
          <cell r="D4554">
            <v>9433368</v>
          </cell>
          <cell r="F4554">
            <v>5612.18</v>
          </cell>
        </row>
        <row r="4555">
          <cell r="D4555">
            <v>9433370</v>
          </cell>
          <cell r="F4555">
            <v>6385.5</v>
          </cell>
        </row>
        <row r="4556">
          <cell r="D4556">
            <v>9433372</v>
          </cell>
          <cell r="F4556">
            <v>4679.6400000000003</v>
          </cell>
        </row>
        <row r="4557">
          <cell r="D4557">
            <v>9433373</v>
          </cell>
          <cell r="F4557">
            <v>4733.34</v>
          </cell>
        </row>
        <row r="4558">
          <cell r="D4558">
            <v>9433374</v>
          </cell>
          <cell r="F4558">
            <v>5424.8</v>
          </cell>
        </row>
        <row r="4559">
          <cell r="D4559">
            <v>9433381</v>
          </cell>
          <cell r="F4559">
            <v>4688.1499999999996</v>
          </cell>
        </row>
        <row r="4560">
          <cell r="D4560">
            <v>9423400</v>
          </cell>
          <cell r="F4560">
            <v>4873.07</v>
          </cell>
        </row>
        <row r="4561">
          <cell r="D4561">
            <v>9423401</v>
          </cell>
          <cell r="F4561">
            <v>4648.54</v>
          </cell>
        </row>
        <row r="4562">
          <cell r="D4562">
            <v>9423414</v>
          </cell>
          <cell r="F4562">
            <v>6842.34</v>
          </cell>
        </row>
        <row r="4563">
          <cell r="D4563">
            <v>9423416</v>
          </cell>
          <cell r="F4563">
            <v>6786.45</v>
          </cell>
        </row>
        <row r="4564">
          <cell r="D4564">
            <v>9433451</v>
          </cell>
          <cell r="F4564">
            <v>4866.75</v>
          </cell>
        </row>
        <row r="4565">
          <cell r="D4565">
            <v>9433452</v>
          </cell>
          <cell r="F4565">
            <v>5114.12</v>
          </cell>
        </row>
        <row r="4566">
          <cell r="D4566">
            <v>9423500</v>
          </cell>
          <cell r="F4566">
            <v>5231.25</v>
          </cell>
        </row>
        <row r="4567">
          <cell r="D4567">
            <v>9423506</v>
          </cell>
          <cell r="F4567">
            <v>6634.33</v>
          </cell>
        </row>
        <row r="4568">
          <cell r="D4568">
            <v>9423508</v>
          </cell>
          <cell r="F4568">
            <v>4585.1099999999997</v>
          </cell>
        </row>
        <row r="4569">
          <cell r="D4569">
            <v>9423510</v>
          </cell>
          <cell r="F4569">
            <v>4854.6000000000004</v>
          </cell>
        </row>
        <row r="4570">
          <cell r="D4570">
            <v>9423514</v>
          </cell>
          <cell r="F4570">
            <v>6458.4</v>
          </cell>
        </row>
        <row r="4571">
          <cell r="D4571">
            <v>9423516</v>
          </cell>
          <cell r="F4571">
            <v>4990.92</v>
          </cell>
        </row>
        <row r="4572">
          <cell r="D4572">
            <v>9423519</v>
          </cell>
          <cell r="F4572">
            <v>6725.7</v>
          </cell>
        </row>
        <row r="4573">
          <cell r="D4573">
            <v>9423520</v>
          </cell>
          <cell r="F4573">
            <v>7223.85</v>
          </cell>
        </row>
        <row r="4574">
          <cell r="D4574">
            <v>9423521</v>
          </cell>
          <cell r="F4574">
            <v>7128.11</v>
          </cell>
        </row>
        <row r="4575">
          <cell r="D4575">
            <v>9433550</v>
          </cell>
          <cell r="F4575">
            <v>5085.45</v>
          </cell>
        </row>
        <row r="4576">
          <cell r="D4576">
            <v>9433557</v>
          </cell>
          <cell r="F4576">
            <v>5474.25</v>
          </cell>
        </row>
        <row r="4577">
          <cell r="D4577">
            <v>9433601</v>
          </cell>
          <cell r="F4577">
            <v>5911.65</v>
          </cell>
        </row>
        <row r="4578">
          <cell r="D4578">
            <v>9433603</v>
          </cell>
          <cell r="F4578">
            <v>7003.69</v>
          </cell>
        </row>
        <row r="4579">
          <cell r="D4579">
            <v>9433607</v>
          </cell>
          <cell r="F4579">
            <v>7101.86</v>
          </cell>
        </row>
        <row r="4580">
          <cell r="D4580">
            <v>9423652</v>
          </cell>
          <cell r="F4580">
            <v>7093.36</v>
          </cell>
        </row>
        <row r="4581">
          <cell r="D4581">
            <v>9433656</v>
          </cell>
          <cell r="F4581">
            <v>5243.4</v>
          </cell>
        </row>
        <row r="4582">
          <cell r="D4582">
            <v>9424001</v>
          </cell>
          <cell r="F4582">
            <v>6354.06</v>
          </cell>
        </row>
        <row r="4583">
          <cell r="D4583">
            <v>9424008</v>
          </cell>
          <cell r="F4583">
            <v>6320.31</v>
          </cell>
        </row>
        <row r="4584">
          <cell r="D4584">
            <v>9434011</v>
          </cell>
          <cell r="F4584">
            <v>5476.56</v>
          </cell>
        </row>
        <row r="4585">
          <cell r="D4585">
            <v>9434056</v>
          </cell>
          <cell r="F4585">
            <v>11807.5</v>
          </cell>
        </row>
        <row r="4586">
          <cell r="D4586">
            <v>9424104</v>
          </cell>
          <cell r="F4586">
            <v>18422.5</v>
          </cell>
        </row>
        <row r="4587">
          <cell r="D4587">
            <v>9434150</v>
          </cell>
          <cell r="F4587">
            <v>17365</v>
          </cell>
        </row>
        <row r="4588">
          <cell r="D4588">
            <v>9434151</v>
          </cell>
          <cell r="F4588">
            <v>8117.5</v>
          </cell>
        </row>
        <row r="4589">
          <cell r="D4589">
            <v>9434152</v>
          </cell>
          <cell r="F4589">
            <v>28384.38</v>
          </cell>
        </row>
        <row r="4590">
          <cell r="D4590">
            <v>9424204</v>
          </cell>
          <cell r="F4590">
            <v>12201.25</v>
          </cell>
        </row>
        <row r="4591">
          <cell r="D4591">
            <v>9434310</v>
          </cell>
          <cell r="F4591">
            <v>31000</v>
          </cell>
        </row>
        <row r="4592">
          <cell r="D4592">
            <v>9424501</v>
          </cell>
          <cell r="F4592">
            <v>25147.19</v>
          </cell>
        </row>
        <row r="4593">
          <cell r="D4593">
            <v>9424622</v>
          </cell>
          <cell r="F4593">
            <v>24075.9</v>
          </cell>
        </row>
        <row r="4594">
          <cell r="D4594">
            <v>9424630</v>
          </cell>
          <cell r="F4594">
            <v>17150.400000000001</v>
          </cell>
        </row>
        <row r="4595">
          <cell r="D4595">
            <v>9425200</v>
          </cell>
          <cell r="F4595">
            <v>5479.15</v>
          </cell>
        </row>
        <row r="4596">
          <cell r="D4596">
            <v>9425201</v>
          </cell>
          <cell r="F4596">
            <v>6643.75</v>
          </cell>
        </row>
        <row r="4597">
          <cell r="D4597">
            <v>9425202</v>
          </cell>
          <cell r="F4597">
            <v>5852.09</v>
          </cell>
        </row>
        <row r="4598">
          <cell r="D4598">
            <v>9425203</v>
          </cell>
          <cell r="F4598">
            <v>6173.56</v>
          </cell>
        </row>
        <row r="4599">
          <cell r="D4599">
            <v>9435204</v>
          </cell>
          <cell r="F4599">
            <v>5340.6</v>
          </cell>
        </row>
        <row r="4600">
          <cell r="D4600">
            <v>9435206</v>
          </cell>
          <cell r="F4600">
            <v>6101.5</v>
          </cell>
        </row>
        <row r="4601">
          <cell r="D4601">
            <v>9435207</v>
          </cell>
          <cell r="F4601">
            <v>5937.25</v>
          </cell>
        </row>
        <row r="4602">
          <cell r="D4602">
            <v>9435208</v>
          </cell>
          <cell r="F4602">
            <v>4745.2</v>
          </cell>
        </row>
        <row r="4603">
          <cell r="D4603">
            <v>9435210</v>
          </cell>
          <cell r="F4603">
            <v>6903.09</v>
          </cell>
        </row>
        <row r="4604">
          <cell r="D4604">
            <v>9425212</v>
          </cell>
          <cell r="F4604">
            <v>4480.1499999999996</v>
          </cell>
        </row>
        <row r="4605">
          <cell r="D4605">
            <v>9435213</v>
          </cell>
          <cell r="F4605">
            <v>5266.24</v>
          </cell>
        </row>
        <row r="4606">
          <cell r="D4606">
            <v>9425215</v>
          </cell>
          <cell r="F4606">
            <v>4623.25</v>
          </cell>
        </row>
        <row r="4607">
          <cell r="D4607">
            <v>9435217</v>
          </cell>
          <cell r="F4607">
            <v>4927.5</v>
          </cell>
        </row>
        <row r="4608">
          <cell r="D4608">
            <v>9425218</v>
          </cell>
          <cell r="F4608">
            <v>5028.4799999999996</v>
          </cell>
        </row>
        <row r="4609">
          <cell r="D4609">
            <v>9435221</v>
          </cell>
          <cell r="F4609">
            <v>9910.0400000000009</v>
          </cell>
        </row>
        <row r="4610">
          <cell r="D4610">
            <v>9427002</v>
          </cell>
          <cell r="F4610">
            <v>15846.25</v>
          </cell>
        </row>
        <row r="4611">
          <cell r="D4611">
            <v>9437006</v>
          </cell>
          <cell r="F4611">
            <v>9852.25</v>
          </cell>
        </row>
        <row r="4612">
          <cell r="D4612">
            <v>9437013</v>
          </cell>
          <cell r="F4612">
            <v>8631.18</v>
          </cell>
        </row>
        <row r="4613">
          <cell r="D4613">
            <v>8301001</v>
          </cell>
          <cell r="F4613">
            <v>4699.82</v>
          </cell>
        </row>
        <row r="4614">
          <cell r="D4614">
            <v>8301002</v>
          </cell>
          <cell r="F4614">
            <v>4326.25</v>
          </cell>
        </row>
        <row r="4615">
          <cell r="D4615">
            <v>8311005</v>
          </cell>
          <cell r="F4615">
            <v>4494.55</v>
          </cell>
        </row>
        <row r="4616">
          <cell r="D4616">
            <v>8311006</v>
          </cell>
          <cell r="F4616">
            <v>4555.75</v>
          </cell>
        </row>
        <row r="4617">
          <cell r="D4617">
            <v>8311008</v>
          </cell>
          <cell r="F4617">
            <v>4540</v>
          </cell>
        </row>
        <row r="4618">
          <cell r="D4618">
            <v>8311009</v>
          </cell>
          <cell r="F4618">
            <v>4634.5</v>
          </cell>
        </row>
        <row r="4619">
          <cell r="D4619">
            <v>8311010</v>
          </cell>
          <cell r="F4619">
            <v>4594</v>
          </cell>
        </row>
        <row r="4620">
          <cell r="D4620">
            <v>8301012</v>
          </cell>
          <cell r="F4620">
            <v>4254.7</v>
          </cell>
        </row>
        <row r="4621">
          <cell r="D4621">
            <v>8301013</v>
          </cell>
          <cell r="F4621">
            <v>4919.3500000000004</v>
          </cell>
        </row>
        <row r="4622">
          <cell r="D4622">
            <v>8311014</v>
          </cell>
          <cell r="F4622">
            <v>4375.3</v>
          </cell>
        </row>
        <row r="4623">
          <cell r="D4623">
            <v>8311015</v>
          </cell>
          <cell r="F4623">
            <v>4716.3999999999996</v>
          </cell>
        </row>
        <row r="4624">
          <cell r="D4624">
            <v>8301016</v>
          </cell>
          <cell r="F4624">
            <v>4303.75</v>
          </cell>
        </row>
        <row r="4625">
          <cell r="D4625">
            <v>8301018</v>
          </cell>
          <cell r="F4625">
            <v>4496.8</v>
          </cell>
        </row>
        <row r="4626">
          <cell r="D4626">
            <v>8301019</v>
          </cell>
          <cell r="F4626">
            <v>4687.6000000000004</v>
          </cell>
        </row>
        <row r="4627">
          <cell r="D4627">
            <v>8301020</v>
          </cell>
          <cell r="F4627">
            <v>4685.3500000000004</v>
          </cell>
        </row>
        <row r="4628">
          <cell r="D4628">
            <v>8302000</v>
          </cell>
          <cell r="F4628">
            <v>6047.5</v>
          </cell>
        </row>
        <row r="4629">
          <cell r="D4629">
            <v>8302002</v>
          </cell>
          <cell r="F4629">
            <v>5867.5</v>
          </cell>
        </row>
        <row r="4630">
          <cell r="D4630">
            <v>8302003</v>
          </cell>
          <cell r="F4630">
            <v>6520</v>
          </cell>
        </row>
        <row r="4631">
          <cell r="D4631">
            <v>8302006</v>
          </cell>
          <cell r="F4631">
            <v>6324.25</v>
          </cell>
        </row>
        <row r="4632">
          <cell r="D4632">
            <v>8302010</v>
          </cell>
          <cell r="F4632">
            <v>8365</v>
          </cell>
        </row>
        <row r="4633">
          <cell r="D4633">
            <v>8302017</v>
          </cell>
          <cell r="F4633">
            <v>6424.38</v>
          </cell>
        </row>
        <row r="4634">
          <cell r="D4634">
            <v>8302018</v>
          </cell>
          <cell r="F4634">
            <v>6171.25</v>
          </cell>
        </row>
        <row r="4635">
          <cell r="D4635">
            <v>8302019</v>
          </cell>
          <cell r="F4635">
            <v>5595.25</v>
          </cell>
        </row>
        <row r="4636">
          <cell r="D4636">
            <v>8302021</v>
          </cell>
          <cell r="F4636">
            <v>4742.5</v>
          </cell>
        </row>
        <row r="4637">
          <cell r="D4637">
            <v>8302022</v>
          </cell>
          <cell r="F4637">
            <v>6238.75</v>
          </cell>
        </row>
        <row r="4638">
          <cell r="D4638">
            <v>8302041</v>
          </cell>
          <cell r="F4638">
            <v>5271.25</v>
          </cell>
        </row>
        <row r="4639">
          <cell r="D4639">
            <v>8302043</v>
          </cell>
          <cell r="F4639">
            <v>5642.5</v>
          </cell>
        </row>
        <row r="4640">
          <cell r="D4640">
            <v>8302044</v>
          </cell>
          <cell r="F4640">
            <v>4888.75</v>
          </cell>
        </row>
        <row r="4641">
          <cell r="D4641">
            <v>8302045</v>
          </cell>
          <cell r="F4641">
            <v>6673</v>
          </cell>
        </row>
        <row r="4642">
          <cell r="D4642">
            <v>8302046</v>
          </cell>
          <cell r="F4642">
            <v>5484.55</v>
          </cell>
        </row>
        <row r="4643">
          <cell r="D4643">
            <v>8302048</v>
          </cell>
          <cell r="F4643">
            <v>6650.5</v>
          </cell>
        </row>
        <row r="4644">
          <cell r="D4644">
            <v>8302050</v>
          </cell>
          <cell r="F4644">
            <v>5203.75</v>
          </cell>
        </row>
        <row r="4645">
          <cell r="D4645">
            <v>8302051</v>
          </cell>
          <cell r="F4645">
            <v>4573.75</v>
          </cell>
        </row>
        <row r="4646">
          <cell r="D4646">
            <v>8302052</v>
          </cell>
          <cell r="F4646">
            <v>4562.5</v>
          </cell>
        </row>
        <row r="4647">
          <cell r="D4647">
            <v>8302053</v>
          </cell>
          <cell r="F4647">
            <v>8612.5</v>
          </cell>
        </row>
        <row r="4648">
          <cell r="D4648">
            <v>8302057</v>
          </cell>
          <cell r="F4648">
            <v>5928.25</v>
          </cell>
        </row>
        <row r="4649">
          <cell r="D4649">
            <v>8302058</v>
          </cell>
          <cell r="F4649">
            <v>7937.5</v>
          </cell>
        </row>
        <row r="4650">
          <cell r="D4650">
            <v>8302060</v>
          </cell>
          <cell r="F4650">
            <v>6553.75</v>
          </cell>
        </row>
        <row r="4651">
          <cell r="D4651">
            <v>8302061</v>
          </cell>
          <cell r="F4651">
            <v>5755</v>
          </cell>
        </row>
        <row r="4652">
          <cell r="D4652">
            <v>8302062</v>
          </cell>
          <cell r="F4652">
            <v>7116.25</v>
          </cell>
        </row>
        <row r="4653">
          <cell r="D4653">
            <v>8302068</v>
          </cell>
          <cell r="F4653">
            <v>4225</v>
          </cell>
        </row>
        <row r="4654">
          <cell r="D4654">
            <v>8302072</v>
          </cell>
          <cell r="F4654">
            <v>5192.5</v>
          </cell>
        </row>
        <row r="4655">
          <cell r="D4655">
            <v>8305211</v>
          </cell>
          <cell r="F4655">
            <v>6795.4</v>
          </cell>
        </row>
        <row r="4656">
          <cell r="D4656">
            <v>8302076</v>
          </cell>
          <cell r="F4656">
            <v>6593.8</v>
          </cell>
        </row>
        <row r="4657">
          <cell r="D4657">
            <v>8302079</v>
          </cell>
          <cell r="F4657">
            <v>7802.5</v>
          </cell>
        </row>
        <row r="4658">
          <cell r="D4658">
            <v>8302080</v>
          </cell>
          <cell r="F4658">
            <v>7433.5</v>
          </cell>
        </row>
        <row r="4659">
          <cell r="D4659">
            <v>8302082</v>
          </cell>
          <cell r="F4659">
            <v>4922.5</v>
          </cell>
        </row>
        <row r="4660">
          <cell r="D4660">
            <v>8302083</v>
          </cell>
          <cell r="F4660">
            <v>4843.75</v>
          </cell>
        </row>
        <row r="4661">
          <cell r="D4661">
            <v>8302084</v>
          </cell>
          <cell r="F4661">
            <v>5428.75</v>
          </cell>
        </row>
        <row r="4662">
          <cell r="D4662">
            <v>8302085</v>
          </cell>
          <cell r="F4662">
            <v>4843.75</v>
          </cell>
        </row>
        <row r="4663">
          <cell r="D4663">
            <v>8302089</v>
          </cell>
          <cell r="F4663">
            <v>7780</v>
          </cell>
        </row>
        <row r="4664">
          <cell r="D4664">
            <v>8302091</v>
          </cell>
          <cell r="F4664">
            <v>6385</v>
          </cell>
        </row>
        <row r="4665">
          <cell r="D4665">
            <v>8302092</v>
          </cell>
          <cell r="F4665">
            <v>6328.75</v>
          </cell>
        </row>
        <row r="4666">
          <cell r="D4666">
            <v>8302095</v>
          </cell>
          <cell r="F4666">
            <v>5129.05</v>
          </cell>
        </row>
        <row r="4667">
          <cell r="D4667">
            <v>8302097</v>
          </cell>
          <cell r="F4667">
            <v>5597.5</v>
          </cell>
        </row>
        <row r="4668">
          <cell r="D4668">
            <v>8302101</v>
          </cell>
          <cell r="F4668">
            <v>6145.15</v>
          </cell>
        </row>
        <row r="4669">
          <cell r="D4669">
            <v>8302102</v>
          </cell>
          <cell r="F4669">
            <v>5968.75</v>
          </cell>
        </row>
        <row r="4670">
          <cell r="D4670">
            <v>8302103</v>
          </cell>
          <cell r="F4670">
            <v>4573.75</v>
          </cell>
        </row>
        <row r="4671">
          <cell r="D4671">
            <v>8302104</v>
          </cell>
          <cell r="F4671">
            <v>6790</v>
          </cell>
        </row>
        <row r="4672">
          <cell r="D4672">
            <v>8302105</v>
          </cell>
          <cell r="F4672">
            <v>7532.5</v>
          </cell>
        </row>
        <row r="4673">
          <cell r="D4673">
            <v>8302106</v>
          </cell>
          <cell r="F4673">
            <v>4596.25</v>
          </cell>
        </row>
        <row r="4674">
          <cell r="D4674">
            <v>8302107</v>
          </cell>
          <cell r="F4674">
            <v>6362.5</v>
          </cell>
        </row>
        <row r="4675">
          <cell r="D4675">
            <v>8302109</v>
          </cell>
          <cell r="F4675">
            <v>5305</v>
          </cell>
        </row>
        <row r="4676">
          <cell r="D4676">
            <v>8302113</v>
          </cell>
          <cell r="F4676">
            <v>6632.5</v>
          </cell>
        </row>
        <row r="4677">
          <cell r="D4677">
            <v>8302115</v>
          </cell>
          <cell r="F4677">
            <v>6126.25</v>
          </cell>
        </row>
        <row r="4678">
          <cell r="D4678">
            <v>8302124</v>
          </cell>
          <cell r="F4678">
            <v>5125</v>
          </cell>
        </row>
        <row r="4679">
          <cell r="D4679">
            <v>8302125</v>
          </cell>
          <cell r="F4679">
            <v>4461.25</v>
          </cell>
        </row>
        <row r="4680">
          <cell r="D4680">
            <v>8302126</v>
          </cell>
          <cell r="F4680">
            <v>6517.75</v>
          </cell>
        </row>
        <row r="4681">
          <cell r="D4681">
            <v>8302131</v>
          </cell>
          <cell r="F4681">
            <v>4675</v>
          </cell>
        </row>
        <row r="4682">
          <cell r="D4682">
            <v>8302132</v>
          </cell>
          <cell r="F4682">
            <v>4630</v>
          </cell>
        </row>
        <row r="4683">
          <cell r="D4683">
            <v>8302138</v>
          </cell>
          <cell r="F4683">
            <v>7465</v>
          </cell>
        </row>
        <row r="4684">
          <cell r="D4684">
            <v>8302139</v>
          </cell>
          <cell r="F4684">
            <v>6571.75</v>
          </cell>
        </row>
        <row r="4685">
          <cell r="D4685">
            <v>8302141</v>
          </cell>
          <cell r="F4685">
            <v>7566.25</v>
          </cell>
        </row>
        <row r="4686">
          <cell r="D4686">
            <v>8302142</v>
          </cell>
          <cell r="F4686">
            <v>6441.25</v>
          </cell>
        </row>
        <row r="4687">
          <cell r="D4687">
            <v>8302146</v>
          </cell>
          <cell r="F4687">
            <v>6988</v>
          </cell>
        </row>
        <row r="4688">
          <cell r="D4688">
            <v>8302149</v>
          </cell>
          <cell r="F4688">
            <v>5300.5</v>
          </cell>
        </row>
        <row r="4689">
          <cell r="D4689">
            <v>8302150</v>
          </cell>
          <cell r="F4689">
            <v>5361.25</v>
          </cell>
        </row>
        <row r="4690">
          <cell r="D4690">
            <v>8302151</v>
          </cell>
          <cell r="F4690">
            <v>5838.7</v>
          </cell>
        </row>
        <row r="4691">
          <cell r="D4691">
            <v>8302153</v>
          </cell>
          <cell r="F4691">
            <v>6351.25</v>
          </cell>
        </row>
        <row r="4692">
          <cell r="D4692">
            <v>8302157</v>
          </cell>
          <cell r="F4692">
            <v>6643.75</v>
          </cell>
        </row>
        <row r="4693">
          <cell r="D4693">
            <v>8302159</v>
          </cell>
          <cell r="F4693">
            <v>6337.75</v>
          </cell>
        </row>
        <row r="4694">
          <cell r="D4694">
            <v>8302160</v>
          </cell>
          <cell r="F4694">
            <v>8823.5499999999993</v>
          </cell>
        </row>
        <row r="4695">
          <cell r="D4695">
            <v>8302161</v>
          </cell>
          <cell r="F4695">
            <v>8699.35</v>
          </cell>
        </row>
        <row r="4696">
          <cell r="D4696">
            <v>8302172</v>
          </cell>
          <cell r="F4696">
            <v>6295</v>
          </cell>
        </row>
        <row r="4697">
          <cell r="D4697">
            <v>8302173</v>
          </cell>
          <cell r="F4697">
            <v>4978.75</v>
          </cell>
        </row>
        <row r="4698">
          <cell r="D4698">
            <v>8302174</v>
          </cell>
          <cell r="F4698">
            <v>6857.5</v>
          </cell>
        </row>
        <row r="4699">
          <cell r="D4699">
            <v>8302175</v>
          </cell>
          <cell r="F4699">
            <v>5755</v>
          </cell>
        </row>
        <row r="4700">
          <cell r="D4700">
            <v>8302179</v>
          </cell>
          <cell r="F4700">
            <v>6430</v>
          </cell>
        </row>
        <row r="4701">
          <cell r="D4701">
            <v>8302181</v>
          </cell>
          <cell r="F4701">
            <v>4950.63</v>
          </cell>
        </row>
        <row r="4702">
          <cell r="D4702">
            <v>8302182</v>
          </cell>
          <cell r="F4702">
            <v>4967.5</v>
          </cell>
        </row>
        <row r="4703">
          <cell r="D4703">
            <v>8302186</v>
          </cell>
          <cell r="F4703">
            <v>6272.5</v>
          </cell>
        </row>
        <row r="4704">
          <cell r="D4704">
            <v>8302187</v>
          </cell>
          <cell r="F4704">
            <v>4213.75</v>
          </cell>
        </row>
        <row r="4705">
          <cell r="D4705">
            <v>8302190</v>
          </cell>
          <cell r="F4705">
            <v>6304</v>
          </cell>
        </row>
        <row r="4706">
          <cell r="D4706">
            <v>8302191</v>
          </cell>
          <cell r="F4706">
            <v>6328.75</v>
          </cell>
        </row>
        <row r="4707">
          <cell r="D4707">
            <v>8302196</v>
          </cell>
          <cell r="F4707">
            <v>6724.75</v>
          </cell>
        </row>
        <row r="4708">
          <cell r="D4708">
            <v>8302201</v>
          </cell>
          <cell r="F4708">
            <v>7751.88</v>
          </cell>
        </row>
        <row r="4709">
          <cell r="D4709">
            <v>8302202</v>
          </cell>
          <cell r="F4709">
            <v>5901.25</v>
          </cell>
        </row>
        <row r="4710">
          <cell r="D4710">
            <v>8302210</v>
          </cell>
          <cell r="F4710">
            <v>6276.1</v>
          </cell>
        </row>
        <row r="4711">
          <cell r="D4711">
            <v>8302219</v>
          </cell>
          <cell r="F4711">
            <v>5833.75</v>
          </cell>
        </row>
        <row r="4712">
          <cell r="D4712">
            <v>8302227</v>
          </cell>
          <cell r="F4712">
            <v>5845</v>
          </cell>
        </row>
        <row r="4713">
          <cell r="D4713">
            <v>8302228</v>
          </cell>
          <cell r="F4713">
            <v>8342.5</v>
          </cell>
        </row>
        <row r="4714">
          <cell r="D4714">
            <v>8302229</v>
          </cell>
          <cell r="F4714">
            <v>5518.75</v>
          </cell>
        </row>
        <row r="4715">
          <cell r="D4715">
            <v>8302239</v>
          </cell>
          <cell r="F4715">
            <v>5721.25</v>
          </cell>
        </row>
        <row r="4716">
          <cell r="D4716">
            <v>8302242</v>
          </cell>
          <cell r="F4716">
            <v>5289.25</v>
          </cell>
        </row>
        <row r="4717">
          <cell r="D4717">
            <v>8302243</v>
          </cell>
          <cell r="F4717">
            <v>6145.15</v>
          </cell>
        </row>
        <row r="4718">
          <cell r="D4718">
            <v>8302244</v>
          </cell>
          <cell r="F4718">
            <v>4551.25</v>
          </cell>
        </row>
        <row r="4719">
          <cell r="D4719">
            <v>8302245</v>
          </cell>
          <cell r="F4719">
            <v>5203.75</v>
          </cell>
        </row>
        <row r="4720">
          <cell r="D4720">
            <v>8302254</v>
          </cell>
          <cell r="F4720">
            <v>6247.75</v>
          </cell>
        </row>
        <row r="4721">
          <cell r="D4721">
            <v>8302255</v>
          </cell>
          <cell r="F4721">
            <v>5850.63</v>
          </cell>
        </row>
        <row r="4722">
          <cell r="D4722">
            <v>8302257</v>
          </cell>
          <cell r="F4722">
            <v>5980</v>
          </cell>
        </row>
        <row r="4723">
          <cell r="D4723">
            <v>8302258</v>
          </cell>
          <cell r="F4723">
            <v>5950.75</v>
          </cell>
        </row>
        <row r="4724">
          <cell r="D4724">
            <v>8302260</v>
          </cell>
          <cell r="F4724">
            <v>4562.5</v>
          </cell>
        </row>
        <row r="4725">
          <cell r="D4725">
            <v>8302262</v>
          </cell>
          <cell r="F4725">
            <v>4457.6499999999996</v>
          </cell>
        </row>
        <row r="4726">
          <cell r="D4726">
            <v>8302266</v>
          </cell>
          <cell r="F4726">
            <v>4914.8500000000004</v>
          </cell>
        </row>
        <row r="4727">
          <cell r="D4727">
            <v>8302268</v>
          </cell>
          <cell r="F4727">
            <v>5361.25</v>
          </cell>
        </row>
        <row r="4728">
          <cell r="D4728">
            <v>8302269</v>
          </cell>
          <cell r="F4728">
            <v>4985.28</v>
          </cell>
        </row>
        <row r="4729">
          <cell r="D4729">
            <v>8302270</v>
          </cell>
          <cell r="F4729">
            <v>6893.5</v>
          </cell>
        </row>
        <row r="4730">
          <cell r="D4730">
            <v>8302274</v>
          </cell>
          <cell r="F4730">
            <v>7825</v>
          </cell>
        </row>
        <row r="4731">
          <cell r="D4731">
            <v>8302275</v>
          </cell>
          <cell r="F4731">
            <v>5080</v>
          </cell>
        </row>
        <row r="4732">
          <cell r="D4732">
            <v>8302277</v>
          </cell>
          <cell r="F4732">
            <v>5012.5</v>
          </cell>
        </row>
        <row r="4733">
          <cell r="D4733">
            <v>8302279</v>
          </cell>
          <cell r="F4733">
            <v>4821.25</v>
          </cell>
        </row>
        <row r="4734">
          <cell r="D4734">
            <v>8302283</v>
          </cell>
          <cell r="F4734">
            <v>5181.25</v>
          </cell>
        </row>
        <row r="4735">
          <cell r="D4735">
            <v>8302285</v>
          </cell>
          <cell r="F4735">
            <v>5867.5</v>
          </cell>
        </row>
        <row r="4736">
          <cell r="D4736">
            <v>8302286</v>
          </cell>
          <cell r="F4736">
            <v>6115</v>
          </cell>
        </row>
        <row r="4737">
          <cell r="D4737">
            <v>8302288</v>
          </cell>
          <cell r="F4737">
            <v>8230</v>
          </cell>
        </row>
        <row r="4738">
          <cell r="D4738">
            <v>8302289</v>
          </cell>
          <cell r="F4738">
            <v>7777.75</v>
          </cell>
        </row>
        <row r="4739">
          <cell r="D4739">
            <v>8302293</v>
          </cell>
          <cell r="F4739">
            <v>8510.58</v>
          </cell>
        </row>
        <row r="4740">
          <cell r="D4740">
            <v>8302296</v>
          </cell>
          <cell r="F4740">
            <v>6801.48</v>
          </cell>
        </row>
        <row r="4741">
          <cell r="D4741">
            <v>8302306</v>
          </cell>
          <cell r="F4741">
            <v>6272.5</v>
          </cell>
        </row>
        <row r="4742">
          <cell r="D4742">
            <v>8302307</v>
          </cell>
          <cell r="F4742">
            <v>6247.75</v>
          </cell>
        </row>
        <row r="4743">
          <cell r="D4743">
            <v>8302310</v>
          </cell>
          <cell r="F4743">
            <v>7878.1</v>
          </cell>
        </row>
        <row r="4744">
          <cell r="D4744">
            <v>8302314</v>
          </cell>
          <cell r="F4744">
            <v>4589.5</v>
          </cell>
        </row>
        <row r="4745">
          <cell r="D4745">
            <v>8302315</v>
          </cell>
          <cell r="F4745">
            <v>5653.75</v>
          </cell>
        </row>
        <row r="4746">
          <cell r="D4746">
            <v>8302321</v>
          </cell>
          <cell r="F4746">
            <v>6351.25</v>
          </cell>
        </row>
        <row r="4747">
          <cell r="D4747">
            <v>8302326</v>
          </cell>
          <cell r="F4747">
            <v>5653.75</v>
          </cell>
        </row>
        <row r="4748">
          <cell r="D4748">
            <v>8302329</v>
          </cell>
          <cell r="F4748">
            <v>6936.25</v>
          </cell>
        </row>
        <row r="4749">
          <cell r="D4749">
            <v>8302332</v>
          </cell>
          <cell r="F4749">
            <v>5901.25</v>
          </cell>
        </row>
        <row r="4750">
          <cell r="D4750">
            <v>8302336</v>
          </cell>
          <cell r="F4750">
            <v>5181.25</v>
          </cell>
        </row>
        <row r="4751">
          <cell r="D4751">
            <v>8302338</v>
          </cell>
          <cell r="F4751">
            <v>5552.05</v>
          </cell>
        </row>
        <row r="4752">
          <cell r="D4752">
            <v>8302344</v>
          </cell>
          <cell r="F4752">
            <v>7442.5</v>
          </cell>
        </row>
        <row r="4753">
          <cell r="D4753">
            <v>8302349</v>
          </cell>
          <cell r="F4753">
            <v>6733.75</v>
          </cell>
        </row>
        <row r="4754">
          <cell r="D4754">
            <v>8302351</v>
          </cell>
          <cell r="F4754">
            <v>5552.5</v>
          </cell>
        </row>
        <row r="4755">
          <cell r="D4755">
            <v>8302358</v>
          </cell>
          <cell r="F4755">
            <v>4871.88</v>
          </cell>
        </row>
        <row r="4756">
          <cell r="D4756">
            <v>8302359</v>
          </cell>
          <cell r="F4756">
            <v>7262.5</v>
          </cell>
        </row>
        <row r="4757">
          <cell r="D4757">
            <v>8302361</v>
          </cell>
          <cell r="F4757">
            <v>5530</v>
          </cell>
        </row>
        <row r="4758">
          <cell r="D4758">
            <v>8302362</v>
          </cell>
          <cell r="F4758">
            <v>5911.6</v>
          </cell>
        </row>
        <row r="4759">
          <cell r="D4759">
            <v>8302368</v>
          </cell>
          <cell r="F4759">
            <v>6351.25</v>
          </cell>
        </row>
        <row r="4760">
          <cell r="D4760">
            <v>8302372</v>
          </cell>
          <cell r="F4760">
            <v>5964.25</v>
          </cell>
        </row>
        <row r="4761">
          <cell r="D4761">
            <v>8302373</v>
          </cell>
          <cell r="F4761">
            <v>7465</v>
          </cell>
        </row>
        <row r="4762">
          <cell r="D4762">
            <v>8302375</v>
          </cell>
          <cell r="F4762">
            <v>5768.5</v>
          </cell>
        </row>
        <row r="4763">
          <cell r="D4763">
            <v>8302377</v>
          </cell>
          <cell r="F4763">
            <v>4798.75</v>
          </cell>
        </row>
        <row r="4764">
          <cell r="D4764">
            <v>8312405</v>
          </cell>
          <cell r="F4764">
            <v>6640.38</v>
          </cell>
        </row>
        <row r="4765">
          <cell r="D4765">
            <v>8312409</v>
          </cell>
          <cell r="F4765">
            <v>10176.25</v>
          </cell>
        </row>
        <row r="4766">
          <cell r="D4766">
            <v>8312424</v>
          </cell>
          <cell r="F4766">
            <v>6925</v>
          </cell>
        </row>
        <row r="4767">
          <cell r="D4767">
            <v>8312429</v>
          </cell>
          <cell r="F4767">
            <v>6004.75</v>
          </cell>
        </row>
        <row r="4768">
          <cell r="D4768">
            <v>8312436</v>
          </cell>
          <cell r="F4768">
            <v>8668.75</v>
          </cell>
        </row>
        <row r="4769">
          <cell r="D4769">
            <v>8312439</v>
          </cell>
          <cell r="F4769">
            <v>5867.5</v>
          </cell>
        </row>
        <row r="4770">
          <cell r="D4770">
            <v>8312443</v>
          </cell>
          <cell r="F4770">
            <v>7620.7</v>
          </cell>
        </row>
        <row r="4771">
          <cell r="D4771">
            <v>8312444</v>
          </cell>
          <cell r="F4771">
            <v>6409.75</v>
          </cell>
        </row>
        <row r="4772">
          <cell r="D4772">
            <v>8312449</v>
          </cell>
          <cell r="F4772">
            <v>6938.5</v>
          </cell>
        </row>
        <row r="4773">
          <cell r="D4773">
            <v>8312452</v>
          </cell>
          <cell r="F4773">
            <v>5780.2</v>
          </cell>
        </row>
        <row r="4774">
          <cell r="D4774">
            <v>8312457</v>
          </cell>
          <cell r="F4774">
            <v>8050</v>
          </cell>
        </row>
        <row r="4775">
          <cell r="D4775">
            <v>8312458</v>
          </cell>
          <cell r="F4775">
            <v>7003.75</v>
          </cell>
        </row>
        <row r="4776">
          <cell r="D4776">
            <v>8312459</v>
          </cell>
          <cell r="F4776">
            <v>8207.5</v>
          </cell>
        </row>
        <row r="4777">
          <cell r="D4777">
            <v>8312462</v>
          </cell>
          <cell r="F4777">
            <v>7168</v>
          </cell>
        </row>
        <row r="4778">
          <cell r="D4778">
            <v>8312469</v>
          </cell>
          <cell r="F4778">
            <v>8747.5</v>
          </cell>
        </row>
        <row r="4779">
          <cell r="D4779">
            <v>8312473</v>
          </cell>
          <cell r="F4779">
            <v>7327.75</v>
          </cell>
        </row>
        <row r="4780">
          <cell r="D4780">
            <v>8312505</v>
          </cell>
          <cell r="F4780">
            <v>10912</v>
          </cell>
        </row>
        <row r="4781">
          <cell r="D4781">
            <v>8302511</v>
          </cell>
          <cell r="F4781">
            <v>5991.25</v>
          </cell>
        </row>
        <row r="4782">
          <cell r="D4782">
            <v>8302618</v>
          </cell>
          <cell r="F4782">
            <v>7960</v>
          </cell>
        </row>
        <row r="4783">
          <cell r="D4783">
            <v>8302622</v>
          </cell>
          <cell r="F4783">
            <v>6709.45</v>
          </cell>
        </row>
        <row r="4784">
          <cell r="D4784">
            <v>8302623</v>
          </cell>
          <cell r="F4784">
            <v>4967.5</v>
          </cell>
        </row>
        <row r="4785">
          <cell r="D4785">
            <v>8302624</v>
          </cell>
          <cell r="F4785">
            <v>7476.25</v>
          </cell>
        </row>
        <row r="4786">
          <cell r="D4786">
            <v>8302625</v>
          </cell>
          <cell r="F4786">
            <v>5012.5</v>
          </cell>
        </row>
        <row r="4787">
          <cell r="D4787">
            <v>8302626</v>
          </cell>
          <cell r="F4787">
            <v>6070</v>
          </cell>
        </row>
        <row r="4788">
          <cell r="D4788">
            <v>8312627</v>
          </cell>
          <cell r="F4788">
            <v>8725</v>
          </cell>
        </row>
        <row r="4789">
          <cell r="D4789">
            <v>8303002</v>
          </cell>
          <cell r="F4789">
            <v>6238.75</v>
          </cell>
        </row>
        <row r="4790">
          <cell r="D4790">
            <v>8303007</v>
          </cell>
          <cell r="F4790">
            <v>4978.75</v>
          </cell>
        </row>
        <row r="4791">
          <cell r="D4791">
            <v>8303009</v>
          </cell>
          <cell r="F4791">
            <v>5507.5</v>
          </cell>
        </row>
        <row r="4792">
          <cell r="D4792">
            <v>8303016</v>
          </cell>
          <cell r="F4792">
            <v>4326.25</v>
          </cell>
        </row>
        <row r="4793">
          <cell r="D4793">
            <v>8303018</v>
          </cell>
          <cell r="F4793">
            <v>5282.5</v>
          </cell>
        </row>
        <row r="4794">
          <cell r="D4794">
            <v>8303019</v>
          </cell>
          <cell r="F4794">
            <v>6227.5</v>
          </cell>
        </row>
        <row r="4795">
          <cell r="D4795">
            <v>8303022</v>
          </cell>
          <cell r="F4795">
            <v>4247.5</v>
          </cell>
        </row>
        <row r="4796">
          <cell r="D4796">
            <v>8303024</v>
          </cell>
          <cell r="F4796">
            <v>4618.75</v>
          </cell>
        </row>
        <row r="4797">
          <cell r="D4797">
            <v>8303026</v>
          </cell>
          <cell r="F4797">
            <v>5147.5</v>
          </cell>
        </row>
        <row r="4798">
          <cell r="D4798">
            <v>8303027</v>
          </cell>
          <cell r="F4798">
            <v>5507.5</v>
          </cell>
        </row>
        <row r="4799">
          <cell r="D4799">
            <v>8303030</v>
          </cell>
          <cell r="F4799">
            <v>4258.75</v>
          </cell>
        </row>
        <row r="4800">
          <cell r="D4800">
            <v>8303032</v>
          </cell>
          <cell r="F4800">
            <v>6625.75</v>
          </cell>
        </row>
        <row r="4801">
          <cell r="D4801">
            <v>8303033</v>
          </cell>
          <cell r="F4801">
            <v>4225</v>
          </cell>
        </row>
        <row r="4802">
          <cell r="D4802">
            <v>8303034</v>
          </cell>
          <cell r="F4802">
            <v>4697.5</v>
          </cell>
        </row>
        <row r="4803">
          <cell r="D4803">
            <v>8303035</v>
          </cell>
          <cell r="F4803">
            <v>6317.5</v>
          </cell>
        </row>
        <row r="4804">
          <cell r="D4804">
            <v>8303036</v>
          </cell>
          <cell r="F4804">
            <v>7276.9</v>
          </cell>
        </row>
        <row r="4805">
          <cell r="D4805">
            <v>8303037</v>
          </cell>
          <cell r="F4805">
            <v>4362.25</v>
          </cell>
        </row>
        <row r="4806">
          <cell r="D4806">
            <v>8303038</v>
          </cell>
          <cell r="F4806">
            <v>4686.25</v>
          </cell>
        </row>
        <row r="4807">
          <cell r="D4807">
            <v>8303039</v>
          </cell>
          <cell r="F4807">
            <v>4337.5</v>
          </cell>
        </row>
        <row r="4808">
          <cell r="D4808">
            <v>8303040</v>
          </cell>
          <cell r="F4808">
            <v>4168.75</v>
          </cell>
        </row>
        <row r="4809">
          <cell r="D4809">
            <v>8303041</v>
          </cell>
          <cell r="F4809">
            <v>4258.75</v>
          </cell>
        </row>
        <row r="4810">
          <cell r="D4810">
            <v>8303042</v>
          </cell>
          <cell r="F4810">
            <v>5203.75</v>
          </cell>
        </row>
        <row r="4811">
          <cell r="D4811">
            <v>8303046</v>
          </cell>
          <cell r="F4811">
            <v>5001.25</v>
          </cell>
        </row>
        <row r="4812">
          <cell r="D4812">
            <v>8303048</v>
          </cell>
          <cell r="F4812">
            <v>5199.25</v>
          </cell>
        </row>
        <row r="4813">
          <cell r="D4813">
            <v>8303050</v>
          </cell>
          <cell r="F4813">
            <v>6182.5</v>
          </cell>
        </row>
        <row r="4814">
          <cell r="D4814">
            <v>8303055</v>
          </cell>
          <cell r="F4814">
            <v>5113.75</v>
          </cell>
        </row>
        <row r="4815">
          <cell r="D4815">
            <v>8303060</v>
          </cell>
          <cell r="F4815">
            <v>4427.5</v>
          </cell>
        </row>
        <row r="4816">
          <cell r="D4816">
            <v>8303061</v>
          </cell>
          <cell r="F4816">
            <v>5023.75</v>
          </cell>
        </row>
        <row r="4817">
          <cell r="D4817">
            <v>8303062</v>
          </cell>
          <cell r="F4817">
            <v>4618.75</v>
          </cell>
        </row>
        <row r="4818">
          <cell r="D4818">
            <v>8303065</v>
          </cell>
          <cell r="F4818">
            <v>4708.75</v>
          </cell>
        </row>
        <row r="4819">
          <cell r="D4819">
            <v>8303069</v>
          </cell>
          <cell r="F4819">
            <v>4753.75</v>
          </cell>
        </row>
        <row r="4820">
          <cell r="D4820">
            <v>8303070</v>
          </cell>
          <cell r="F4820">
            <v>4495</v>
          </cell>
        </row>
        <row r="4821">
          <cell r="D4821">
            <v>8303071</v>
          </cell>
          <cell r="F4821">
            <v>4652.5</v>
          </cell>
        </row>
        <row r="4822">
          <cell r="D4822">
            <v>8303073</v>
          </cell>
          <cell r="F4822">
            <v>4461.25</v>
          </cell>
        </row>
        <row r="4823">
          <cell r="D4823">
            <v>8303074</v>
          </cell>
          <cell r="F4823">
            <v>4641.25</v>
          </cell>
        </row>
        <row r="4824">
          <cell r="D4824">
            <v>8303075</v>
          </cell>
          <cell r="F4824">
            <v>4810</v>
          </cell>
        </row>
        <row r="4825">
          <cell r="D4825">
            <v>8303077</v>
          </cell>
          <cell r="F4825">
            <v>5642.5</v>
          </cell>
        </row>
        <row r="4826">
          <cell r="D4826">
            <v>8303079</v>
          </cell>
          <cell r="F4826">
            <v>4348.75</v>
          </cell>
        </row>
        <row r="4827">
          <cell r="D4827">
            <v>8303080</v>
          </cell>
          <cell r="F4827">
            <v>8000.5</v>
          </cell>
        </row>
        <row r="4828">
          <cell r="D4828">
            <v>8303082</v>
          </cell>
          <cell r="F4828">
            <v>5080</v>
          </cell>
        </row>
        <row r="4829">
          <cell r="D4829">
            <v>8303083</v>
          </cell>
          <cell r="F4829">
            <v>4787.5</v>
          </cell>
        </row>
        <row r="4830">
          <cell r="D4830">
            <v>8303087</v>
          </cell>
          <cell r="F4830">
            <v>4956.25</v>
          </cell>
        </row>
        <row r="4831">
          <cell r="D4831">
            <v>8303090</v>
          </cell>
          <cell r="F4831">
            <v>4675</v>
          </cell>
        </row>
        <row r="4832">
          <cell r="D4832">
            <v>8303093</v>
          </cell>
          <cell r="F4832">
            <v>4139.5</v>
          </cell>
        </row>
        <row r="4833">
          <cell r="D4833">
            <v>8303094</v>
          </cell>
          <cell r="F4833">
            <v>4630</v>
          </cell>
        </row>
        <row r="4834">
          <cell r="D4834">
            <v>8303098</v>
          </cell>
          <cell r="F4834">
            <v>4720</v>
          </cell>
        </row>
        <row r="4835">
          <cell r="D4835">
            <v>8303099</v>
          </cell>
          <cell r="F4835">
            <v>4146.25</v>
          </cell>
        </row>
        <row r="4836">
          <cell r="D4836">
            <v>8303100</v>
          </cell>
          <cell r="F4836">
            <v>4708.75</v>
          </cell>
        </row>
        <row r="4837">
          <cell r="D4837">
            <v>8303105</v>
          </cell>
          <cell r="F4837">
            <v>4508.5</v>
          </cell>
        </row>
        <row r="4838">
          <cell r="D4838">
            <v>8303106</v>
          </cell>
          <cell r="F4838">
            <v>4675</v>
          </cell>
        </row>
        <row r="4839">
          <cell r="D4839">
            <v>8303107</v>
          </cell>
          <cell r="F4839">
            <v>7541.5</v>
          </cell>
        </row>
        <row r="4840">
          <cell r="D4840">
            <v>8303110</v>
          </cell>
          <cell r="F4840">
            <v>6295</v>
          </cell>
        </row>
        <row r="4841">
          <cell r="D4841">
            <v>8303156</v>
          </cell>
          <cell r="F4841">
            <v>4855</v>
          </cell>
        </row>
        <row r="4842">
          <cell r="D4842">
            <v>8303157</v>
          </cell>
          <cell r="F4842">
            <v>6295</v>
          </cell>
        </row>
        <row r="4843">
          <cell r="D4843">
            <v>8303161</v>
          </cell>
          <cell r="F4843">
            <v>8452.75</v>
          </cell>
        </row>
        <row r="4844">
          <cell r="D4844">
            <v>8303162</v>
          </cell>
          <cell r="F4844">
            <v>5930.5</v>
          </cell>
        </row>
        <row r="4845">
          <cell r="D4845">
            <v>8303163</v>
          </cell>
          <cell r="F4845">
            <v>5237.5</v>
          </cell>
        </row>
        <row r="4846">
          <cell r="D4846">
            <v>8303306</v>
          </cell>
          <cell r="F4846">
            <v>4769.55</v>
          </cell>
        </row>
        <row r="4847">
          <cell r="D4847">
            <v>8303312</v>
          </cell>
          <cell r="F4847">
            <v>5413.74</v>
          </cell>
        </row>
        <row r="4848">
          <cell r="D4848">
            <v>8303315</v>
          </cell>
          <cell r="F4848">
            <v>5863.05</v>
          </cell>
        </row>
        <row r="4849">
          <cell r="D4849">
            <v>8303316</v>
          </cell>
          <cell r="F4849">
            <v>6911.84</v>
          </cell>
        </row>
        <row r="4850">
          <cell r="D4850">
            <v>8303317</v>
          </cell>
          <cell r="F4850">
            <v>4988.25</v>
          </cell>
        </row>
        <row r="4851">
          <cell r="D4851">
            <v>8303319</v>
          </cell>
          <cell r="F4851">
            <v>5917.73</v>
          </cell>
        </row>
        <row r="4852">
          <cell r="D4852">
            <v>8303321</v>
          </cell>
          <cell r="F4852">
            <v>5923.61</v>
          </cell>
        </row>
        <row r="4853">
          <cell r="D4853">
            <v>8303324</v>
          </cell>
          <cell r="F4853">
            <v>4891.05</v>
          </cell>
        </row>
        <row r="4854">
          <cell r="D4854">
            <v>8303325</v>
          </cell>
          <cell r="F4854">
            <v>5535</v>
          </cell>
        </row>
        <row r="4855">
          <cell r="D4855">
            <v>8303326</v>
          </cell>
          <cell r="F4855">
            <v>4854.6000000000004</v>
          </cell>
        </row>
        <row r="4856">
          <cell r="D4856">
            <v>8303330</v>
          </cell>
          <cell r="F4856">
            <v>4684.5</v>
          </cell>
        </row>
        <row r="4857">
          <cell r="D4857">
            <v>8303331</v>
          </cell>
          <cell r="F4857">
            <v>5033.93</v>
          </cell>
        </row>
        <row r="4858">
          <cell r="D4858">
            <v>8303337</v>
          </cell>
          <cell r="F4858">
            <v>5146.2</v>
          </cell>
        </row>
        <row r="4859">
          <cell r="D4859">
            <v>8303342</v>
          </cell>
          <cell r="F4859">
            <v>5972.4</v>
          </cell>
        </row>
        <row r="4860">
          <cell r="D4860">
            <v>8303502</v>
          </cell>
          <cell r="F4860">
            <v>9398.7000000000007</v>
          </cell>
        </row>
        <row r="4861">
          <cell r="D4861">
            <v>8303523</v>
          </cell>
          <cell r="F4861">
            <v>6980.85</v>
          </cell>
        </row>
        <row r="4862">
          <cell r="D4862">
            <v>8313526</v>
          </cell>
          <cell r="F4862">
            <v>5676.91</v>
          </cell>
        </row>
        <row r="4863">
          <cell r="D4863">
            <v>8303538</v>
          </cell>
          <cell r="F4863">
            <v>5737.66</v>
          </cell>
        </row>
        <row r="4864">
          <cell r="D4864">
            <v>8303540</v>
          </cell>
          <cell r="F4864">
            <v>5170.5</v>
          </cell>
        </row>
        <row r="4865">
          <cell r="D4865">
            <v>8304019</v>
          </cell>
          <cell r="F4865">
            <v>20056.560000000001</v>
          </cell>
        </row>
        <row r="4866">
          <cell r="D4866">
            <v>8304057</v>
          </cell>
          <cell r="F4866">
            <v>15145.94</v>
          </cell>
        </row>
        <row r="4867">
          <cell r="D4867">
            <v>8304173</v>
          </cell>
          <cell r="F4867">
            <v>17677.189999999999</v>
          </cell>
        </row>
        <row r="4868">
          <cell r="D4868">
            <v>8314177</v>
          </cell>
          <cell r="F4868">
            <v>25919.5</v>
          </cell>
        </row>
        <row r="4869">
          <cell r="D4869">
            <v>8314182</v>
          </cell>
          <cell r="F4869">
            <v>36416.879999999997</v>
          </cell>
        </row>
        <row r="4870">
          <cell r="D4870">
            <v>8304192</v>
          </cell>
          <cell r="F4870">
            <v>14319.06</v>
          </cell>
        </row>
        <row r="4871">
          <cell r="D4871">
            <v>8304509</v>
          </cell>
          <cell r="F4871">
            <v>37727.5</v>
          </cell>
        </row>
        <row r="4872">
          <cell r="D4872">
            <v>8305200</v>
          </cell>
          <cell r="F4872">
            <v>8663.1299999999992</v>
          </cell>
        </row>
        <row r="4873">
          <cell r="D4873">
            <v>8305202</v>
          </cell>
          <cell r="F4873">
            <v>6497.5</v>
          </cell>
        </row>
        <row r="4874">
          <cell r="D4874">
            <v>8305204</v>
          </cell>
          <cell r="F4874">
            <v>7134.7</v>
          </cell>
        </row>
        <row r="4875">
          <cell r="D4875">
            <v>8305207</v>
          </cell>
          <cell r="F4875">
            <v>6057.45</v>
          </cell>
        </row>
        <row r="4876">
          <cell r="D4876">
            <v>8305208</v>
          </cell>
          <cell r="F4876">
            <v>6439</v>
          </cell>
        </row>
        <row r="4877">
          <cell r="D4877">
            <v>8315209</v>
          </cell>
          <cell r="F4877">
            <v>7256.88</v>
          </cell>
        </row>
        <row r="4878">
          <cell r="D4878">
            <v>8305404</v>
          </cell>
          <cell r="F4878">
            <v>24559.38</v>
          </cell>
        </row>
        <row r="4879">
          <cell r="D4879">
            <v>8315406</v>
          </cell>
          <cell r="F4879">
            <v>23431.56</v>
          </cell>
        </row>
        <row r="4880">
          <cell r="D4880">
            <v>8305411</v>
          </cell>
          <cell r="F4880">
            <v>29155</v>
          </cell>
        </row>
        <row r="4881">
          <cell r="D4881">
            <v>8307005</v>
          </cell>
          <cell r="F4881">
            <v>12793.56</v>
          </cell>
        </row>
        <row r="4882">
          <cell r="D4882">
            <v>8307009</v>
          </cell>
          <cell r="F4882">
            <v>8860</v>
          </cell>
        </row>
        <row r="4883">
          <cell r="D4883">
            <v>8307018</v>
          </cell>
          <cell r="F4883">
            <v>10530.63</v>
          </cell>
        </row>
        <row r="4884">
          <cell r="D4884">
            <v>8781007</v>
          </cell>
          <cell r="F4884">
            <v>4486.45</v>
          </cell>
        </row>
        <row r="4885">
          <cell r="D4885">
            <v>8791008</v>
          </cell>
          <cell r="F4885">
            <v>4481.5</v>
          </cell>
        </row>
        <row r="4886">
          <cell r="D4886">
            <v>8791009</v>
          </cell>
          <cell r="F4886">
            <v>4527.8500000000004</v>
          </cell>
        </row>
        <row r="4887">
          <cell r="D4887">
            <v>8782002</v>
          </cell>
          <cell r="F4887">
            <v>5631.25</v>
          </cell>
        </row>
        <row r="4888">
          <cell r="D4888">
            <v>8782007</v>
          </cell>
          <cell r="F4888">
            <v>4979.2</v>
          </cell>
        </row>
        <row r="4889">
          <cell r="D4889">
            <v>8782008</v>
          </cell>
          <cell r="F4889">
            <v>4236.25</v>
          </cell>
        </row>
        <row r="4890">
          <cell r="D4890">
            <v>8782009</v>
          </cell>
          <cell r="F4890">
            <v>6092.5</v>
          </cell>
        </row>
        <row r="4891">
          <cell r="D4891">
            <v>8782011</v>
          </cell>
          <cell r="F4891">
            <v>5620</v>
          </cell>
        </row>
        <row r="4892">
          <cell r="D4892">
            <v>8782012</v>
          </cell>
          <cell r="F4892">
            <v>8511.25</v>
          </cell>
        </row>
        <row r="4893">
          <cell r="D4893">
            <v>8782015</v>
          </cell>
          <cell r="F4893">
            <v>5417.5</v>
          </cell>
        </row>
        <row r="4894">
          <cell r="D4894">
            <v>8782028</v>
          </cell>
          <cell r="F4894">
            <v>8599.9</v>
          </cell>
        </row>
        <row r="4895">
          <cell r="D4895">
            <v>8782033</v>
          </cell>
          <cell r="F4895">
            <v>7216.6</v>
          </cell>
        </row>
        <row r="4896">
          <cell r="D4896">
            <v>8782034</v>
          </cell>
          <cell r="F4896">
            <v>7937.5</v>
          </cell>
        </row>
        <row r="4897">
          <cell r="D4897">
            <v>8782043</v>
          </cell>
          <cell r="F4897">
            <v>6013.3</v>
          </cell>
        </row>
        <row r="4898">
          <cell r="D4898">
            <v>8782048</v>
          </cell>
          <cell r="F4898">
            <v>8594.0499999999993</v>
          </cell>
        </row>
        <row r="4899">
          <cell r="D4899">
            <v>8782050</v>
          </cell>
          <cell r="F4899">
            <v>4798.75</v>
          </cell>
        </row>
        <row r="4900">
          <cell r="D4900">
            <v>8782054</v>
          </cell>
          <cell r="F4900">
            <v>5980</v>
          </cell>
        </row>
        <row r="4901">
          <cell r="D4901">
            <v>8782055</v>
          </cell>
          <cell r="F4901">
            <v>5385.33</v>
          </cell>
        </row>
        <row r="4902">
          <cell r="D4902">
            <v>8782056</v>
          </cell>
          <cell r="F4902">
            <v>8781.25</v>
          </cell>
        </row>
        <row r="4903">
          <cell r="D4903">
            <v>8782058</v>
          </cell>
          <cell r="F4903">
            <v>6317.5</v>
          </cell>
        </row>
        <row r="4904">
          <cell r="D4904">
            <v>8782059</v>
          </cell>
          <cell r="F4904">
            <v>4945</v>
          </cell>
        </row>
        <row r="4905">
          <cell r="D4905">
            <v>8782060</v>
          </cell>
          <cell r="F4905">
            <v>8275</v>
          </cell>
        </row>
        <row r="4906">
          <cell r="D4906">
            <v>8782062</v>
          </cell>
          <cell r="F4906">
            <v>4900</v>
          </cell>
        </row>
        <row r="4907">
          <cell r="D4907">
            <v>8782073</v>
          </cell>
          <cell r="F4907">
            <v>5035</v>
          </cell>
        </row>
        <row r="4908">
          <cell r="D4908">
            <v>8782074</v>
          </cell>
          <cell r="F4908">
            <v>5563.75</v>
          </cell>
        </row>
        <row r="4909">
          <cell r="D4909">
            <v>8782075</v>
          </cell>
          <cell r="F4909">
            <v>8241.25</v>
          </cell>
        </row>
        <row r="4910">
          <cell r="D4910">
            <v>8782079</v>
          </cell>
          <cell r="F4910">
            <v>7082.5</v>
          </cell>
        </row>
        <row r="4911">
          <cell r="D4911">
            <v>8782085</v>
          </cell>
          <cell r="F4911">
            <v>8909.7199999999993</v>
          </cell>
        </row>
        <row r="4912">
          <cell r="D4912">
            <v>8782089</v>
          </cell>
          <cell r="F4912">
            <v>4224.1000000000004</v>
          </cell>
        </row>
        <row r="4913">
          <cell r="D4913">
            <v>8782200</v>
          </cell>
          <cell r="F4913">
            <v>6586.6</v>
          </cell>
        </row>
        <row r="4914">
          <cell r="D4914">
            <v>8782201</v>
          </cell>
          <cell r="F4914">
            <v>4395.1000000000004</v>
          </cell>
        </row>
        <row r="4915">
          <cell r="D4915">
            <v>8782207</v>
          </cell>
          <cell r="F4915">
            <v>8911.75</v>
          </cell>
        </row>
        <row r="4916">
          <cell r="D4916">
            <v>8782209</v>
          </cell>
          <cell r="F4916">
            <v>9579.1</v>
          </cell>
        </row>
        <row r="4917">
          <cell r="D4917">
            <v>8782210</v>
          </cell>
          <cell r="F4917">
            <v>4836.55</v>
          </cell>
        </row>
        <row r="4918">
          <cell r="D4918">
            <v>8782211</v>
          </cell>
          <cell r="F4918">
            <v>5901.25</v>
          </cell>
        </row>
        <row r="4919">
          <cell r="D4919">
            <v>8782215</v>
          </cell>
          <cell r="F4919">
            <v>8118.4</v>
          </cell>
        </row>
        <row r="4920">
          <cell r="D4920">
            <v>8782216</v>
          </cell>
          <cell r="F4920">
            <v>8140</v>
          </cell>
        </row>
        <row r="4921">
          <cell r="D4921">
            <v>8782218</v>
          </cell>
          <cell r="F4921">
            <v>4657.1099999999997</v>
          </cell>
        </row>
        <row r="4922">
          <cell r="D4922">
            <v>8782223</v>
          </cell>
          <cell r="F4922">
            <v>4253.8</v>
          </cell>
        </row>
        <row r="4923">
          <cell r="D4923">
            <v>8782225</v>
          </cell>
          <cell r="F4923">
            <v>4870.97</v>
          </cell>
        </row>
        <row r="4924">
          <cell r="D4924">
            <v>8782228</v>
          </cell>
          <cell r="F4924">
            <v>4978.75</v>
          </cell>
        </row>
        <row r="4925">
          <cell r="D4925">
            <v>8782229</v>
          </cell>
          <cell r="F4925">
            <v>5305</v>
          </cell>
        </row>
        <row r="4926">
          <cell r="D4926">
            <v>8782232</v>
          </cell>
          <cell r="F4926">
            <v>6529.9</v>
          </cell>
        </row>
        <row r="4927">
          <cell r="D4927">
            <v>8782233</v>
          </cell>
          <cell r="F4927">
            <v>5552.5</v>
          </cell>
        </row>
        <row r="4928">
          <cell r="D4928">
            <v>8782234</v>
          </cell>
          <cell r="F4928">
            <v>4495</v>
          </cell>
        </row>
        <row r="4929">
          <cell r="D4929">
            <v>8782235</v>
          </cell>
          <cell r="F4929">
            <v>4303.75</v>
          </cell>
        </row>
        <row r="4930">
          <cell r="D4930">
            <v>8782237</v>
          </cell>
          <cell r="F4930">
            <v>4828.67</v>
          </cell>
        </row>
        <row r="4931">
          <cell r="D4931">
            <v>8782238</v>
          </cell>
          <cell r="F4931">
            <v>5170</v>
          </cell>
        </row>
        <row r="4932">
          <cell r="D4932">
            <v>8782239</v>
          </cell>
          <cell r="F4932">
            <v>5308.83</v>
          </cell>
        </row>
        <row r="4933">
          <cell r="D4933">
            <v>8782241</v>
          </cell>
          <cell r="F4933">
            <v>4658.3500000000004</v>
          </cell>
        </row>
        <row r="4934">
          <cell r="D4934">
            <v>8782242</v>
          </cell>
          <cell r="F4934">
            <v>4978.75</v>
          </cell>
        </row>
        <row r="4935">
          <cell r="D4935">
            <v>8782243</v>
          </cell>
          <cell r="F4935">
            <v>4821.25</v>
          </cell>
        </row>
        <row r="4936">
          <cell r="D4936">
            <v>8782245</v>
          </cell>
          <cell r="F4936">
            <v>6632.5</v>
          </cell>
        </row>
        <row r="4937">
          <cell r="D4937">
            <v>8782249</v>
          </cell>
          <cell r="F4937">
            <v>5099.3500000000004</v>
          </cell>
        </row>
        <row r="4938">
          <cell r="D4938">
            <v>8782252</v>
          </cell>
          <cell r="F4938">
            <v>6189.7</v>
          </cell>
        </row>
        <row r="4939">
          <cell r="D4939">
            <v>8782254</v>
          </cell>
          <cell r="F4939">
            <v>5372.5</v>
          </cell>
        </row>
        <row r="4940">
          <cell r="D4940">
            <v>8782257</v>
          </cell>
          <cell r="F4940">
            <v>6227.5</v>
          </cell>
        </row>
        <row r="4941">
          <cell r="D4941">
            <v>8782400</v>
          </cell>
          <cell r="F4941">
            <v>5226.25</v>
          </cell>
        </row>
        <row r="4942">
          <cell r="D4942">
            <v>8782402</v>
          </cell>
          <cell r="F4942">
            <v>5912.5</v>
          </cell>
        </row>
        <row r="4943">
          <cell r="D4943">
            <v>8782416</v>
          </cell>
          <cell r="F4943">
            <v>5146.37</v>
          </cell>
        </row>
        <row r="4944">
          <cell r="D4944">
            <v>8782417</v>
          </cell>
          <cell r="F4944">
            <v>4315</v>
          </cell>
        </row>
        <row r="4945">
          <cell r="D4945">
            <v>8782420</v>
          </cell>
          <cell r="F4945">
            <v>8702.5</v>
          </cell>
        </row>
        <row r="4946">
          <cell r="D4946">
            <v>8782423</v>
          </cell>
          <cell r="F4946">
            <v>5901.25</v>
          </cell>
        </row>
        <row r="4947">
          <cell r="D4947">
            <v>8782428</v>
          </cell>
          <cell r="F4947">
            <v>5181.25</v>
          </cell>
        </row>
        <row r="4948">
          <cell r="D4948">
            <v>8782431</v>
          </cell>
          <cell r="F4948">
            <v>8670.33</v>
          </cell>
        </row>
        <row r="4949">
          <cell r="D4949">
            <v>8782432</v>
          </cell>
          <cell r="F4949">
            <v>7222.23</v>
          </cell>
        </row>
        <row r="4950">
          <cell r="D4950">
            <v>8802439</v>
          </cell>
          <cell r="F4950">
            <v>11775.53</v>
          </cell>
        </row>
        <row r="4951">
          <cell r="D4951">
            <v>8782445</v>
          </cell>
          <cell r="F4951">
            <v>5147.5</v>
          </cell>
        </row>
        <row r="4952">
          <cell r="D4952">
            <v>8782446</v>
          </cell>
          <cell r="F4952">
            <v>6340</v>
          </cell>
        </row>
        <row r="4953">
          <cell r="D4953">
            <v>8782448</v>
          </cell>
          <cell r="F4953">
            <v>8567.5</v>
          </cell>
        </row>
        <row r="4954">
          <cell r="D4954">
            <v>8802455</v>
          </cell>
          <cell r="F4954">
            <v>6456.1</v>
          </cell>
        </row>
        <row r="4955">
          <cell r="D4955">
            <v>8802460</v>
          </cell>
          <cell r="F4955">
            <v>6504.48</v>
          </cell>
        </row>
        <row r="4956">
          <cell r="D4956">
            <v>8782461</v>
          </cell>
          <cell r="F4956">
            <v>7465</v>
          </cell>
        </row>
        <row r="4957">
          <cell r="D4957">
            <v>8802469</v>
          </cell>
          <cell r="F4957">
            <v>11200.9</v>
          </cell>
        </row>
        <row r="4958">
          <cell r="D4958">
            <v>8782472</v>
          </cell>
          <cell r="F4958">
            <v>9080.5</v>
          </cell>
        </row>
        <row r="4959">
          <cell r="D4959">
            <v>8782476</v>
          </cell>
          <cell r="F4959">
            <v>7847.5</v>
          </cell>
        </row>
        <row r="4960">
          <cell r="D4960">
            <v>8782605</v>
          </cell>
          <cell r="F4960">
            <v>6058.75</v>
          </cell>
        </row>
        <row r="4961">
          <cell r="D4961">
            <v>8782608</v>
          </cell>
          <cell r="F4961">
            <v>6103.75</v>
          </cell>
        </row>
        <row r="4962">
          <cell r="D4962">
            <v>8782609</v>
          </cell>
          <cell r="F4962">
            <v>5080</v>
          </cell>
        </row>
        <row r="4963">
          <cell r="D4963">
            <v>8782618</v>
          </cell>
          <cell r="F4963">
            <v>4292.5</v>
          </cell>
        </row>
        <row r="4964">
          <cell r="D4964">
            <v>8782622</v>
          </cell>
          <cell r="F4964">
            <v>4832.5</v>
          </cell>
        </row>
        <row r="4965">
          <cell r="D4965">
            <v>8782623</v>
          </cell>
          <cell r="F4965">
            <v>8154.4</v>
          </cell>
        </row>
        <row r="4966">
          <cell r="D4966">
            <v>8792638</v>
          </cell>
          <cell r="F4966">
            <v>6289.38</v>
          </cell>
        </row>
        <row r="4967">
          <cell r="D4967">
            <v>8792640</v>
          </cell>
          <cell r="F4967">
            <v>6587.5</v>
          </cell>
        </row>
        <row r="4968">
          <cell r="D4968">
            <v>8792670</v>
          </cell>
          <cell r="F4968">
            <v>8533.75</v>
          </cell>
        </row>
        <row r="4969">
          <cell r="D4969">
            <v>8792671</v>
          </cell>
          <cell r="F4969">
            <v>8556.25</v>
          </cell>
        </row>
        <row r="4970">
          <cell r="D4970">
            <v>8792707</v>
          </cell>
          <cell r="F4970">
            <v>6430</v>
          </cell>
        </row>
        <row r="4971">
          <cell r="D4971">
            <v>8782715</v>
          </cell>
          <cell r="F4971">
            <v>5788.75</v>
          </cell>
        </row>
        <row r="4972">
          <cell r="D4972">
            <v>8782718</v>
          </cell>
          <cell r="F4972">
            <v>5203.75</v>
          </cell>
        </row>
        <row r="4973">
          <cell r="D4973">
            <v>8782720</v>
          </cell>
          <cell r="F4973">
            <v>7318.75</v>
          </cell>
        </row>
        <row r="4974">
          <cell r="D4974">
            <v>8782721</v>
          </cell>
          <cell r="F4974">
            <v>8189.05</v>
          </cell>
        </row>
        <row r="4975">
          <cell r="D4975">
            <v>8782723</v>
          </cell>
          <cell r="F4975">
            <v>7835.35</v>
          </cell>
        </row>
        <row r="4976">
          <cell r="D4976">
            <v>8783001</v>
          </cell>
          <cell r="F4976">
            <v>4436.05</v>
          </cell>
        </row>
        <row r="4977">
          <cell r="D4977">
            <v>8783011</v>
          </cell>
          <cell r="F4977">
            <v>10873.75</v>
          </cell>
        </row>
        <row r="4978">
          <cell r="D4978">
            <v>8783013</v>
          </cell>
          <cell r="F4978">
            <v>5811.25</v>
          </cell>
        </row>
        <row r="4979">
          <cell r="D4979">
            <v>8783014</v>
          </cell>
          <cell r="F4979">
            <v>6008.13</v>
          </cell>
        </row>
        <row r="4980">
          <cell r="D4980">
            <v>8783015</v>
          </cell>
          <cell r="F4980">
            <v>4832.5</v>
          </cell>
        </row>
        <row r="4981">
          <cell r="D4981">
            <v>8783016</v>
          </cell>
          <cell r="F4981">
            <v>5170</v>
          </cell>
        </row>
        <row r="4982">
          <cell r="D4982">
            <v>8783017</v>
          </cell>
          <cell r="F4982">
            <v>4630</v>
          </cell>
        </row>
        <row r="4983">
          <cell r="D4983">
            <v>8783022</v>
          </cell>
          <cell r="F4983">
            <v>5189.58</v>
          </cell>
        </row>
        <row r="4984">
          <cell r="D4984">
            <v>8783024</v>
          </cell>
          <cell r="F4984">
            <v>4875.03</v>
          </cell>
        </row>
        <row r="4985">
          <cell r="D4985">
            <v>8783025</v>
          </cell>
          <cell r="F4985">
            <v>5147.5</v>
          </cell>
        </row>
        <row r="4986">
          <cell r="D4986">
            <v>8783026</v>
          </cell>
          <cell r="F4986">
            <v>4877.5</v>
          </cell>
        </row>
        <row r="4987">
          <cell r="D4987">
            <v>8783053</v>
          </cell>
          <cell r="F4987">
            <v>4911.25</v>
          </cell>
        </row>
        <row r="4988">
          <cell r="D4988">
            <v>8783060</v>
          </cell>
          <cell r="F4988">
            <v>4888.75</v>
          </cell>
        </row>
        <row r="4989">
          <cell r="D4989">
            <v>8783061</v>
          </cell>
          <cell r="F4989">
            <v>9179.0499999999993</v>
          </cell>
        </row>
        <row r="4990">
          <cell r="D4990">
            <v>8783063</v>
          </cell>
          <cell r="F4990">
            <v>7676.72</v>
          </cell>
        </row>
        <row r="4991">
          <cell r="D4991">
            <v>8783065</v>
          </cell>
          <cell r="F4991">
            <v>8275</v>
          </cell>
        </row>
        <row r="4992">
          <cell r="D4992">
            <v>8783066</v>
          </cell>
          <cell r="F4992">
            <v>4450</v>
          </cell>
        </row>
        <row r="4993">
          <cell r="D4993">
            <v>8783105</v>
          </cell>
          <cell r="F4993">
            <v>8713.75</v>
          </cell>
        </row>
        <row r="4994">
          <cell r="D4994">
            <v>8783112</v>
          </cell>
          <cell r="F4994">
            <v>8061.25</v>
          </cell>
        </row>
        <row r="4995">
          <cell r="D4995">
            <v>8783114</v>
          </cell>
          <cell r="F4995">
            <v>4922.5</v>
          </cell>
        </row>
        <row r="4996">
          <cell r="D4996">
            <v>8783128</v>
          </cell>
          <cell r="F4996">
            <v>8981.5</v>
          </cell>
        </row>
        <row r="4997">
          <cell r="D4997">
            <v>8783152</v>
          </cell>
          <cell r="F4997">
            <v>4877.5</v>
          </cell>
        </row>
        <row r="4998">
          <cell r="D4998">
            <v>8793159</v>
          </cell>
          <cell r="F4998">
            <v>8848.75</v>
          </cell>
        </row>
        <row r="4999">
          <cell r="D4999">
            <v>8793160</v>
          </cell>
          <cell r="F4999">
            <v>6847.2</v>
          </cell>
        </row>
        <row r="5000">
          <cell r="D5000">
            <v>8783300</v>
          </cell>
          <cell r="F5000">
            <v>5377.05</v>
          </cell>
        </row>
        <row r="5001">
          <cell r="D5001">
            <v>8783304</v>
          </cell>
          <cell r="F5001">
            <v>8001.69</v>
          </cell>
        </row>
        <row r="5002">
          <cell r="D5002">
            <v>8783309</v>
          </cell>
          <cell r="F5002">
            <v>6336.9</v>
          </cell>
        </row>
        <row r="5003">
          <cell r="D5003">
            <v>8783312</v>
          </cell>
          <cell r="F5003">
            <v>7102.35</v>
          </cell>
        </row>
        <row r="5004">
          <cell r="D5004">
            <v>8783319</v>
          </cell>
          <cell r="F5004">
            <v>5243.4</v>
          </cell>
        </row>
        <row r="5005">
          <cell r="D5005">
            <v>8783321</v>
          </cell>
          <cell r="F5005">
            <v>6664.95</v>
          </cell>
        </row>
        <row r="5006">
          <cell r="D5006">
            <v>8783328</v>
          </cell>
          <cell r="F5006">
            <v>9904.6299999999992</v>
          </cell>
        </row>
        <row r="5007">
          <cell r="D5007">
            <v>8783455</v>
          </cell>
          <cell r="F5007">
            <v>5219.1000000000004</v>
          </cell>
        </row>
        <row r="5008">
          <cell r="D5008">
            <v>8783460</v>
          </cell>
          <cell r="F5008">
            <v>5364.9</v>
          </cell>
        </row>
        <row r="5009">
          <cell r="D5009">
            <v>8783605</v>
          </cell>
          <cell r="F5009">
            <v>5899.5</v>
          </cell>
        </row>
        <row r="5010">
          <cell r="D5010">
            <v>8783607</v>
          </cell>
          <cell r="F5010">
            <v>6895.8</v>
          </cell>
        </row>
        <row r="5011">
          <cell r="D5011">
            <v>8783751</v>
          </cell>
          <cell r="F5011">
            <v>5559.3</v>
          </cell>
        </row>
        <row r="5012">
          <cell r="D5012">
            <v>8783768</v>
          </cell>
          <cell r="F5012">
            <v>9374.4</v>
          </cell>
        </row>
        <row r="5013">
          <cell r="D5013">
            <v>8783772</v>
          </cell>
          <cell r="F5013">
            <v>5061.1499999999996</v>
          </cell>
        </row>
        <row r="5014">
          <cell r="D5014">
            <v>8784057</v>
          </cell>
          <cell r="F5014">
            <v>14875.94</v>
          </cell>
        </row>
        <row r="5015">
          <cell r="D5015">
            <v>8804117</v>
          </cell>
          <cell r="F5015">
            <v>23985.63</v>
          </cell>
        </row>
        <row r="5016">
          <cell r="D5016">
            <v>8794172</v>
          </cell>
          <cell r="F5016">
            <v>17286.25</v>
          </cell>
        </row>
        <row r="5017">
          <cell r="D5017">
            <v>8784192</v>
          </cell>
          <cell r="F5017">
            <v>23718.44</v>
          </cell>
        </row>
        <row r="5018">
          <cell r="D5018">
            <v>8804601</v>
          </cell>
          <cell r="F5018">
            <v>23523.08</v>
          </cell>
        </row>
        <row r="5019">
          <cell r="D5019">
            <v>8784607</v>
          </cell>
          <cell r="F5019">
            <v>28067.18</v>
          </cell>
        </row>
        <row r="5020">
          <cell r="D5020">
            <v>8787002</v>
          </cell>
          <cell r="F5020">
            <v>15998.13</v>
          </cell>
        </row>
        <row r="5021">
          <cell r="D5021">
            <v>8787005</v>
          </cell>
          <cell r="F5021">
            <v>11290</v>
          </cell>
        </row>
        <row r="5022">
          <cell r="D5022">
            <v>8787006</v>
          </cell>
          <cell r="F5022">
            <v>10125.629999999999</v>
          </cell>
        </row>
        <row r="5023">
          <cell r="D5023">
            <v>8787008</v>
          </cell>
          <cell r="F5023">
            <v>7974.06</v>
          </cell>
        </row>
        <row r="5024">
          <cell r="D5024">
            <v>8787020</v>
          </cell>
          <cell r="F5024">
            <v>12656.88</v>
          </cell>
        </row>
        <row r="5025">
          <cell r="D5025">
            <v>8787021</v>
          </cell>
          <cell r="F5025">
            <v>13568.13</v>
          </cell>
        </row>
        <row r="5026">
          <cell r="D5026">
            <v>8807042</v>
          </cell>
          <cell r="F5026">
            <v>17395.38</v>
          </cell>
        </row>
        <row r="5027">
          <cell r="D5027">
            <v>8787044</v>
          </cell>
          <cell r="F5027">
            <v>11796.25</v>
          </cell>
        </row>
        <row r="5028">
          <cell r="D5028">
            <v>8797062</v>
          </cell>
          <cell r="F5028">
            <v>8277.81</v>
          </cell>
        </row>
        <row r="5029">
          <cell r="D5029">
            <v>8797063</v>
          </cell>
          <cell r="F5029">
            <v>8809.3799999999992</v>
          </cell>
        </row>
        <row r="5030">
          <cell r="D5030">
            <v>8797066</v>
          </cell>
          <cell r="F5030">
            <v>9037.19</v>
          </cell>
        </row>
        <row r="5031">
          <cell r="D5031">
            <v>8797068</v>
          </cell>
          <cell r="F5031">
            <v>9543.44</v>
          </cell>
        </row>
        <row r="5032">
          <cell r="D5032">
            <v>8797069</v>
          </cell>
          <cell r="F5032">
            <v>10125.629999999999</v>
          </cell>
        </row>
        <row r="5033">
          <cell r="D5033">
            <v>8382002</v>
          </cell>
          <cell r="F5033">
            <v>6849.4</v>
          </cell>
        </row>
        <row r="5034">
          <cell r="D5034">
            <v>8382005</v>
          </cell>
          <cell r="F5034">
            <v>5496.25</v>
          </cell>
        </row>
        <row r="5035">
          <cell r="D5035">
            <v>8382009</v>
          </cell>
          <cell r="F5035">
            <v>4561.6000000000004</v>
          </cell>
        </row>
        <row r="5036">
          <cell r="D5036">
            <v>8382022</v>
          </cell>
          <cell r="F5036">
            <v>5035</v>
          </cell>
        </row>
        <row r="5037">
          <cell r="D5037">
            <v>8382030</v>
          </cell>
          <cell r="F5037">
            <v>5012.5</v>
          </cell>
        </row>
        <row r="5038">
          <cell r="D5038">
            <v>8382032</v>
          </cell>
          <cell r="F5038">
            <v>4945</v>
          </cell>
        </row>
        <row r="5039">
          <cell r="D5039">
            <v>8382034</v>
          </cell>
          <cell r="F5039">
            <v>5968.75</v>
          </cell>
        </row>
        <row r="5040">
          <cell r="D5040">
            <v>8382050</v>
          </cell>
          <cell r="F5040">
            <v>7431.25</v>
          </cell>
        </row>
        <row r="5041">
          <cell r="D5041">
            <v>8382209</v>
          </cell>
          <cell r="F5041">
            <v>6848.95</v>
          </cell>
        </row>
        <row r="5042">
          <cell r="D5042">
            <v>8382213</v>
          </cell>
          <cell r="F5042">
            <v>7120.75</v>
          </cell>
        </row>
        <row r="5043">
          <cell r="D5043">
            <v>8382214</v>
          </cell>
          <cell r="F5043">
            <v>8882.5</v>
          </cell>
        </row>
        <row r="5044">
          <cell r="D5044">
            <v>8382216</v>
          </cell>
          <cell r="F5044">
            <v>6362.5</v>
          </cell>
        </row>
        <row r="5045">
          <cell r="D5045">
            <v>8392243</v>
          </cell>
          <cell r="F5045">
            <v>6171.25</v>
          </cell>
        </row>
        <row r="5046">
          <cell r="D5046">
            <v>8392245</v>
          </cell>
          <cell r="F5046">
            <v>6025</v>
          </cell>
        </row>
        <row r="5047">
          <cell r="D5047">
            <v>8392247</v>
          </cell>
          <cell r="F5047">
            <v>6902.5</v>
          </cell>
        </row>
        <row r="5048">
          <cell r="D5048">
            <v>8382262</v>
          </cell>
          <cell r="F5048">
            <v>5766.25</v>
          </cell>
        </row>
        <row r="5049">
          <cell r="D5049">
            <v>8383009</v>
          </cell>
          <cell r="F5049">
            <v>4829.3500000000004</v>
          </cell>
        </row>
        <row r="5050">
          <cell r="D5050">
            <v>8383021</v>
          </cell>
          <cell r="F5050">
            <v>5608.75</v>
          </cell>
        </row>
        <row r="5051">
          <cell r="D5051">
            <v>8383045</v>
          </cell>
          <cell r="F5051">
            <v>5406.25</v>
          </cell>
        </row>
        <row r="5052">
          <cell r="D5052">
            <v>8383051</v>
          </cell>
          <cell r="F5052">
            <v>5068.75</v>
          </cell>
        </row>
        <row r="5053">
          <cell r="D5053">
            <v>8383202</v>
          </cell>
          <cell r="F5053">
            <v>8027.5</v>
          </cell>
        </row>
        <row r="5054">
          <cell r="D5054">
            <v>8393207</v>
          </cell>
          <cell r="F5054">
            <v>7341.25</v>
          </cell>
        </row>
        <row r="5055">
          <cell r="D5055">
            <v>8383321</v>
          </cell>
          <cell r="F5055">
            <v>5304.15</v>
          </cell>
        </row>
        <row r="5056">
          <cell r="D5056">
            <v>8383332</v>
          </cell>
          <cell r="F5056">
            <v>5444.73</v>
          </cell>
        </row>
        <row r="5057">
          <cell r="D5057">
            <v>8383342</v>
          </cell>
          <cell r="F5057">
            <v>5948.1</v>
          </cell>
        </row>
        <row r="5058">
          <cell r="D5058">
            <v>8383345</v>
          </cell>
          <cell r="F5058">
            <v>5668.65</v>
          </cell>
        </row>
        <row r="5059">
          <cell r="D5059">
            <v>8383352</v>
          </cell>
          <cell r="F5059">
            <v>5012.55</v>
          </cell>
        </row>
        <row r="5060">
          <cell r="D5060">
            <v>8383364</v>
          </cell>
          <cell r="F5060">
            <v>5583.6</v>
          </cell>
        </row>
        <row r="5061">
          <cell r="D5061">
            <v>8383372</v>
          </cell>
          <cell r="F5061">
            <v>8669.7000000000007</v>
          </cell>
        </row>
        <row r="5062">
          <cell r="D5062">
            <v>8383377</v>
          </cell>
          <cell r="F5062">
            <v>5012.55</v>
          </cell>
        </row>
        <row r="5063">
          <cell r="D5063">
            <v>8393679</v>
          </cell>
          <cell r="F5063">
            <v>9629.5499999999993</v>
          </cell>
        </row>
        <row r="5064">
          <cell r="D5064">
            <v>8393684</v>
          </cell>
          <cell r="F5064">
            <v>9568.7999999999993</v>
          </cell>
        </row>
        <row r="5065">
          <cell r="D5065">
            <v>8393690</v>
          </cell>
          <cell r="F5065">
            <v>6798.6</v>
          </cell>
        </row>
        <row r="5066">
          <cell r="D5066">
            <v>8393691</v>
          </cell>
          <cell r="F5066">
            <v>6932.25</v>
          </cell>
        </row>
        <row r="5067">
          <cell r="D5067">
            <v>8383693</v>
          </cell>
          <cell r="F5067">
            <v>6737.85</v>
          </cell>
        </row>
        <row r="5068">
          <cell r="D5068">
            <v>8384020</v>
          </cell>
          <cell r="F5068">
            <v>8331.25</v>
          </cell>
        </row>
        <row r="5069">
          <cell r="D5069">
            <v>8384022</v>
          </cell>
          <cell r="F5069">
            <v>25515.63</v>
          </cell>
        </row>
        <row r="5070">
          <cell r="D5070">
            <v>8384033</v>
          </cell>
          <cell r="F5070">
            <v>7465</v>
          </cell>
        </row>
        <row r="5071">
          <cell r="D5071">
            <v>8384035</v>
          </cell>
          <cell r="F5071">
            <v>31067.5</v>
          </cell>
        </row>
        <row r="5072">
          <cell r="D5072">
            <v>8384503</v>
          </cell>
          <cell r="F5072">
            <v>34563.440000000002</v>
          </cell>
        </row>
        <row r="5073">
          <cell r="D5073">
            <v>8384505</v>
          </cell>
          <cell r="F5073">
            <v>15258.44</v>
          </cell>
        </row>
        <row r="5074">
          <cell r="D5074">
            <v>8384510</v>
          </cell>
          <cell r="F5074">
            <v>24005.31</v>
          </cell>
        </row>
        <row r="5075">
          <cell r="D5075">
            <v>8394610</v>
          </cell>
          <cell r="F5075">
            <v>24768.45</v>
          </cell>
        </row>
        <row r="5076">
          <cell r="D5076">
            <v>8395200</v>
          </cell>
          <cell r="F5076">
            <v>9386.5499999999993</v>
          </cell>
        </row>
        <row r="5077">
          <cell r="D5077">
            <v>8385201</v>
          </cell>
          <cell r="F5077">
            <v>6171.25</v>
          </cell>
        </row>
        <row r="5078">
          <cell r="D5078">
            <v>8385401</v>
          </cell>
          <cell r="F5078">
            <v>22146.25</v>
          </cell>
        </row>
        <row r="5079">
          <cell r="D5079">
            <v>8397005</v>
          </cell>
          <cell r="F5079">
            <v>16048.75</v>
          </cell>
        </row>
        <row r="5080">
          <cell r="D5080">
            <v>8385950</v>
          </cell>
          <cell r="F5080">
            <v>14935</v>
          </cell>
        </row>
        <row r="5081">
          <cell r="D5081">
            <v>8387007</v>
          </cell>
          <cell r="F5081">
            <v>9315.6299999999992</v>
          </cell>
        </row>
        <row r="5082">
          <cell r="D5082">
            <v>8385953</v>
          </cell>
          <cell r="F5082">
            <v>15846.25</v>
          </cell>
        </row>
        <row r="5083">
          <cell r="D5083">
            <v>8397012</v>
          </cell>
          <cell r="F5083">
            <v>23541.25</v>
          </cell>
        </row>
        <row r="5084">
          <cell r="D5084">
            <v>8387019</v>
          </cell>
          <cell r="F5084">
            <v>12434.13</v>
          </cell>
        </row>
        <row r="5085">
          <cell r="D5085">
            <v>8401014</v>
          </cell>
          <cell r="F5085">
            <v>4714.1499999999996</v>
          </cell>
        </row>
        <row r="5086">
          <cell r="D5086">
            <v>8401016</v>
          </cell>
          <cell r="F5086">
            <v>4843.75</v>
          </cell>
        </row>
        <row r="5087">
          <cell r="D5087">
            <v>8401018</v>
          </cell>
          <cell r="F5087">
            <v>4442.8</v>
          </cell>
        </row>
        <row r="5088">
          <cell r="D5088">
            <v>8401023</v>
          </cell>
          <cell r="F5088">
            <v>4822.83</v>
          </cell>
        </row>
        <row r="5089">
          <cell r="D5089">
            <v>8401024</v>
          </cell>
          <cell r="F5089">
            <v>4330.75</v>
          </cell>
        </row>
        <row r="5090">
          <cell r="D5090">
            <v>8401025</v>
          </cell>
          <cell r="F5090">
            <v>4477.8999999999996</v>
          </cell>
        </row>
        <row r="5091">
          <cell r="D5091">
            <v>8411030</v>
          </cell>
          <cell r="F5091">
            <v>4607.5</v>
          </cell>
        </row>
        <row r="5092">
          <cell r="D5092">
            <v>8411031</v>
          </cell>
          <cell r="F5092">
            <v>4978.75</v>
          </cell>
        </row>
        <row r="5093">
          <cell r="D5093">
            <v>8401033</v>
          </cell>
          <cell r="F5093">
            <v>4715.5</v>
          </cell>
        </row>
        <row r="5094">
          <cell r="D5094">
            <v>8401035</v>
          </cell>
          <cell r="F5094">
            <v>4845.4399999999996</v>
          </cell>
        </row>
        <row r="5095">
          <cell r="D5095">
            <v>8401038</v>
          </cell>
          <cell r="F5095">
            <v>4911.25</v>
          </cell>
        </row>
        <row r="5096">
          <cell r="D5096">
            <v>8401040</v>
          </cell>
          <cell r="F5096">
            <v>4486</v>
          </cell>
        </row>
        <row r="5097">
          <cell r="D5097">
            <v>8401100</v>
          </cell>
          <cell r="F5097">
            <v>20301.25</v>
          </cell>
        </row>
        <row r="5098">
          <cell r="D5098">
            <v>8402000</v>
          </cell>
          <cell r="F5098">
            <v>6868.75</v>
          </cell>
        </row>
        <row r="5099">
          <cell r="D5099">
            <v>8402043</v>
          </cell>
          <cell r="F5099">
            <v>6817</v>
          </cell>
        </row>
        <row r="5100">
          <cell r="D5100">
            <v>8402107</v>
          </cell>
          <cell r="F5100">
            <v>6025</v>
          </cell>
        </row>
        <row r="5101">
          <cell r="D5101">
            <v>8402108</v>
          </cell>
          <cell r="F5101">
            <v>5901.25</v>
          </cell>
        </row>
        <row r="5102">
          <cell r="D5102">
            <v>8402114</v>
          </cell>
          <cell r="F5102">
            <v>4776.25</v>
          </cell>
        </row>
        <row r="5103">
          <cell r="D5103">
            <v>8402116</v>
          </cell>
          <cell r="F5103">
            <v>5260</v>
          </cell>
        </row>
        <row r="5104">
          <cell r="D5104">
            <v>8402125</v>
          </cell>
          <cell r="F5104">
            <v>7465</v>
          </cell>
        </row>
        <row r="5105">
          <cell r="D5105">
            <v>8402133</v>
          </cell>
          <cell r="F5105">
            <v>8578.75</v>
          </cell>
        </row>
        <row r="5106">
          <cell r="D5106">
            <v>8402146</v>
          </cell>
          <cell r="F5106">
            <v>4978.75</v>
          </cell>
        </row>
        <row r="5107">
          <cell r="D5107">
            <v>8402185</v>
          </cell>
          <cell r="F5107">
            <v>4607.5</v>
          </cell>
        </row>
        <row r="5108">
          <cell r="D5108">
            <v>8402232</v>
          </cell>
          <cell r="F5108">
            <v>5914.75</v>
          </cell>
        </row>
        <row r="5109">
          <cell r="D5109">
            <v>8402234</v>
          </cell>
          <cell r="F5109">
            <v>8131</v>
          </cell>
        </row>
        <row r="5110">
          <cell r="D5110">
            <v>8402257</v>
          </cell>
          <cell r="F5110">
            <v>7920.63</v>
          </cell>
        </row>
        <row r="5111">
          <cell r="D5111">
            <v>8402259</v>
          </cell>
          <cell r="F5111">
            <v>6164.5</v>
          </cell>
        </row>
        <row r="5112">
          <cell r="D5112">
            <v>8402749</v>
          </cell>
          <cell r="F5112">
            <v>6313</v>
          </cell>
        </row>
        <row r="5113">
          <cell r="D5113">
            <v>8402269</v>
          </cell>
          <cell r="F5113">
            <v>6180.25</v>
          </cell>
        </row>
        <row r="5114">
          <cell r="D5114">
            <v>8402272</v>
          </cell>
          <cell r="F5114">
            <v>7262.5</v>
          </cell>
        </row>
        <row r="5115">
          <cell r="D5115">
            <v>8402277</v>
          </cell>
          <cell r="F5115">
            <v>6542.5</v>
          </cell>
        </row>
        <row r="5116">
          <cell r="D5116">
            <v>8402278</v>
          </cell>
          <cell r="F5116">
            <v>5766.25</v>
          </cell>
        </row>
        <row r="5117">
          <cell r="D5117">
            <v>8402301</v>
          </cell>
          <cell r="F5117">
            <v>4376.88</v>
          </cell>
        </row>
        <row r="5118">
          <cell r="D5118">
            <v>8402302</v>
          </cell>
          <cell r="F5118">
            <v>5235.25</v>
          </cell>
        </row>
        <row r="5119">
          <cell r="D5119">
            <v>8402307</v>
          </cell>
          <cell r="F5119">
            <v>5040.63</v>
          </cell>
        </row>
        <row r="5120">
          <cell r="D5120">
            <v>8402308</v>
          </cell>
          <cell r="F5120">
            <v>7998.25</v>
          </cell>
        </row>
        <row r="5121">
          <cell r="D5121">
            <v>8402313</v>
          </cell>
          <cell r="F5121">
            <v>5501.88</v>
          </cell>
        </row>
        <row r="5122">
          <cell r="D5122">
            <v>8402316</v>
          </cell>
          <cell r="F5122">
            <v>4720</v>
          </cell>
        </row>
        <row r="5123">
          <cell r="D5123">
            <v>8402319</v>
          </cell>
          <cell r="F5123">
            <v>4421.88</v>
          </cell>
        </row>
        <row r="5124">
          <cell r="D5124">
            <v>8402322</v>
          </cell>
          <cell r="F5124">
            <v>4225</v>
          </cell>
        </row>
        <row r="5125">
          <cell r="D5125">
            <v>8402324</v>
          </cell>
          <cell r="F5125">
            <v>4180</v>
          </cell>
        </row>
        <row r="5126">
          <cell r="D5126">
            <v>8402326</v>
          </cell>
          <cell r="F5126">
            <v>6025</v>
          </cell>
        </row>
        <row r="5127">
          <cell r="D5127">
            <v>8402329</v>
          </cell>
          <cell r="F5127">
            <v>5966.5</v>
          </cell>
        </row>
        <row r="5128">
          <cell r="D5128">
            <v>8402330</v>
          </cell>
          <cell r="F5128">
            <v>5834.88</v>
          </cell>
        </row>
        <row r="5129">
          <cell r="D5129">
            <v>8402351</v>
          </cell>
          <cell r="F5129">
            <v>4810</v>
          </cell>
        </row>
        <row r="5130">
          <cell r="D5130">
            <v>8402361</v>
          </cell>
          <cell r="F5130">
            <v>5856.25</v>
          </cell>
        </row>
        <row r="5131">
          <cell r="D5131">
            <v>8402362</v>
          </cell>
          <cell r="F5131">
            <v>5417.5</v>
          </cell>
        </row>
        <row r="5132">
          <cell r="D5132">
            <v>8402368</v>
          </cell>
          <cell r="F5132">
            <v>4765</v>
          </cell>
        </row>
        <row r="5133">
          <cell r="D5133">
            <v>8402370</v>
          </cell>
          <cell r="F5133">
            <v>6661.75</v>
          </cell>
        </row>
        <row r="5134">
          <cell r="D5134">
            <v>8402372</v>
          </cell>
          <cell r="F5134">
            <v>7718.13</v>
          </cell>
        </row>
        <row r="5135">
          <cell r="D5135">
            <v>8402385</v>
          </cell>
          <cell r="F5135">
            <v>6054.25</v>
          </cell>
        </row>
        <row r="5136">
          <cell r="D5136">
            <v>8402388</v>
          </cell>
          <cell r="F5136">
            <v>8155.75</v>
          </cell>
        </row>
        <row r="5137">
          <cell r="D5137">
            <v>8402394</v>
          </cell>
          <cell r="F5137">
            <v>8263.75</v>
          </cell>
        </row>
        <row r="5138">
          <cell r="D5138">
            <v>8402400</v>
          </cell>
          <cell r="F5138">
            <v>7100.5</v>
          </cell>
        </row>
        <row r="5139">
          <cell r="D5139">
            <v>8402401</v>
          </cell>
          <cell r="F5139">
            <v>6536.88</v>
          </cell>
        </row>
        <row r="5140">
          <cell r="D5140">
            <v>8402409</v>
          </cell>
          <cell r="F5140">
            <v>4663.75</v>
          </cell>
        </row>
        <row r="5141">
          <cell r="D5141">
            <v>8402413</v>
          </cell>
          <cell r="F5141">
            <v>4596.25</v>
          </cell>
        </row>
        <row r="5142">
          <cell r="D5142">
            <v>8402417</v>
          </cell>
          <cell r="F5142">
            <v>6047.5</v>
          </cell>
        </row>
        <row r="5143">
          <cell r="D5143">
            <v>8402423</v>
          </cell>
          <cell r="F5143">
            <v>6328.75</v>
          </cell>
        </row>
        <row r="5144">
          <cell r="D5144">
            <v>8402426</v>
          </cell>
          <cell r="F5144">
            <v>6148.75</v>
          </cell>
        </row>
        <row r="5145">
          <cell r="D5145">
            <v>8402428</v>
          </cell>
          <cell r="F5145">
            <v>4270</v>
          </cell>
        </row>
        <row r="5146">
          <cell r="D5146">
            <v>8402433</v>
          </cell>
          <cell r="F5146">
            <v>6238.75</v>
          </cell>
        </row>
        <row r="5147">
          <cell r="D5147">
            <v>8402434</v>
          </cell>
          <cell r="F5147">
            <v>5845</v>
          </cell>
        </row>
        <row r="5148">
          <cell r="D5148">
            <v>8402438</v>
          </cell>
          <cell r="F5148">
            <v>7829.5</v>
          </cell>
        </row>
        <row r="5149">
          <cell r="D5149">
            <v>8402440</v>
          </cell>
          <cell r="F5149">
            <v>5143</v>
          </cell>
        </row>
        <row r="5150">
          <cell r="D5150">
            <v>8402442</v>
          </cell>
          <cell r="F5150">
            <v>6564.55</v>
          </cell>
        </row>
        <row r="5151">
          <cell r="D5151">
            <v>8402455</v>
          </cell>
          <cell r="F5151">
            <v>6171.25</v>
          </cell>
        </row>
        <row r="5152">
          <cell r="D5152">
            <v>8402462</v>
          </cell>
          <cell r="F5152">
            <v>6182.5</v>
          </cell>
        </row>
        <row r="5153">
          <cell r="D5153">
            <v>8402470</v>
          </cell>
          <cell r="F5153">
            <v>6162.7</v>
          </cell>
        </row>
        <row r="5154">
          <cell r="D5154">
            <v>8402472</v>
          </cell>
          <cell r="F5154">
            <v>5028.25</v>
          </cell>
        </row>
        <row r="5155">
          <cell r="D5155">
            <v>8402473</v>
          </cell>
          <cell r="F5155">
            <v>5876.5</v>
          </cell>
        </row>
        <row r="5156">
          <cell r="D5156">
            <v>8402475</v>
          </cell>
          <cell r="F5156">
            <v>5597.5</v>
          </cell>
        </row>
        <row r="5157">
          <cell r="D5157">
            <v>8402477</v>
          </cell>
          <cell r="F5157">
            <v>5001.25</v>
          </cell>
        </row>
        <row r="5158">
          <cell r="D5158">
            <v>8402481</v>
          </cell>
          <cell r="F5158">
            <v>7285</v>
          </cell>
        </row>
        <row r="5159">
          <cell r="D5159">
            <v>8402488</v>
          </cell>
          <cell r="F5159">
            <v>5586.25</v>
          </cell>
        </row>
        <row r="5160">
          <cell r="D5160">
            <v>8402498</v>
          </cell>
          <cell r="F5160">
            <v>6373.75</v>
          </cell>
        </row>
        <row r="5161">
          <cell r="D5161">
            <v>8402499</v>
          </cell>
          <cell r="F5161">
            <v>5138.5</v>
          </cell>
        </row>
        <row r="5162">
          <cell r="D5162">
            <v>8402509</v>
          </cell>
          <cell r="F5162">
            <v>5037.25</v>
          </cell>
        </row>
        <row r="5163">
          <cell r="D5163">
            <v>8402526</v>
          </cell>
          <cell r="F5163">
            <v>8677.75</v>
          </cell>
        </row>
        <row r="5164">
          <cell r="D5164">
            <v>8402531</v>
          </cell>
          <cell r="F5164">
            <v>7948.75</v>
          </cell>
        </row>
        <row r="5165">
          <cell r="D5165">
            <v>8402532</v>
          </cell>
          <cell r="F5165">
            <v>6092.5</v>
          </cell>
        </row>
        <row r="5166">
          <cell r="D5166">
            <v>8402536</v>
          </cell>
          <cell r="F5166">
            <v>7087</v>
          </cell>
        </row>
        <row r="5167">
          <cell r="D5167">
            <v>8402540</v>
          </cell>
          <cell r="F5167">
            <v>6907</v>
          </cell>
        </row>
        <row r="5168">
          <cell r="D5168">
            <v>8402563</v>
          </cell>
          <cell r="F5168">
            <v>6373.75</v>
          </cell>
        </row>
        <row r="5169">
          <cell r="D5169">
            <v>8412669</v>
          </cell>
          <cell r="F5169">
            <v>6386.13</v>
          </cell>
        </row>
        <row r="5170">
          <cell r="D5170">
            <v>8402706</v>
          </cell>
          <cell r="F5170">
            <v>6295</v>
          </cell>
        </row>
        <row r="5171">
          <cell r="D5171">
            <v>8402708</v>
          </cell>
          <cell r="F5171">
            <v>4769.5</v>
          </cell>
        </row>
        <row r="5172">
          <cell r="D5172">
            <v>8402733</v>
          </cell>
          <cell r="F5172">
            <v>5732.5</v>
          </cell>
        </row>
        <row r="5173">
          <cell r="D5173">
            <v>8402734</v>
          </cell>
          <cell r="F5173">
            <v>8066.43</v>
          </cell>
        </row>
        <row r="5174">
          <cell r="D5174">
            <v>8402737</v>
          </cell>
          <cell r="F5174">
            <v>7249</v>
          </cell>
        </row>
        <row r="5175">
          <cell r="D5175">
            <v>8402743</v>
          </cell>
          <cell r="F5175">
            <v>9114.25</v>
          </cell>
        </row>
        <row r="5176">
          <cell r="D5176">
            <v>8402744</v>
          </cell>
          <cell r="F5176">
            <v>6873.25</v>
          </cell>
        </row>
        <row r="5177">
          <cell r="D5177">
            <v>8402745</v>
          </cell>
          <cell r="F5177">
            <v>7179.25</v>
          </cell>
        </row>
        <row r="5178">
          <cell r="D5178">
            <v>8402746</v>
          </cell>
          <cell r="F5178">
            <v>10151.5</v>
          </cell>
        </row>
        <row r="5179">
          <cell r="D5179">
            <v>8402747</v>
          </cell>
          <cell r="F5179">
            <v>5518.75</v>
          </cell>
        </row>
        <row r="5180">
          <cell r="D5180">
            <v>8403031</v>
          </cell>
          <cell r="F5180">
            <v>6954.25</v>
          </cell>
        </row>
        <row r="5181">
          <cell r="D5181">
            <v>8403063</v>
          </cell>
          <cell r="F5181">
            <v>5023.75</v>
          </cell>
        </row>
        <row r="5182">
          <cell r="D5182">
            <v>8403085</v>
          </cell>
          <cell r="F5182">
            <v>6436.75</v>
          </cell>
        </row>
        <row r="5183">
          <cell r="D5183">
            <v>8403123</v>
          </cell>
          <cell r="F5183">
            <v>6612.25</v>
          </cell>
        </row>
        <row r="5184">
          <cell r="D5184">
            <v>8403141</v>
          </cell>
          <cell r="F5184">
            <v>5982.25</v>
          </cell>
        </row>
        <row r="5185">
          <cell r="D5185">
            <v>8403161</v>
          </cell>
          <cell r="F5185">
            <v>7015</v>
          </cell>
        </row>
        <row r="5186">
          <cell r="D5186">
            <v>8403165</v>
          </cell>
          <cell r="F5186">
            <v>5996.7</v>
          </cell>
        </row>
        <row r="5187">
          <cell r="D5187">
            <v>8403167</v>
          </cell>
          <cell r="F5187">
            <v>6295</v>
          </cell>
        </row>
        <row r="5188">
          <cell r="D5188">
            <v>8403168</v>
          </cell>
          <cell r="F5188">
            <v>8398.75</v>
          </cell>
        </row>
        <row r="5189">
          <cell r="D5189">
            <v>8403183</v>
          </cell>
          <cell r="F5189">
            <v>4686.25</v>
          </cell>
        </row>
        <row r="5190">
          <cell r="D5190">
            <v>8403303</v>
          </cell>
          <cell r="F5190">
            <v>4903.2</v>
          </cell>
        </row>
        <row r="5191">
          <cell r="D5191">
            <v>8403472</v>
          </cell>
          <cell r="F5191">
            <v>5656.5</v>
          </cell>
        </row>
        <row r="5192">
          <cell r="D5192">
            <v>8403491</v>
          </cell>
          <cell r="F5192">
            <v>7163.1</v>
          </cell>
        </row>
        <row r="5193">
          <cell r="D5193">
            <v>8403501</v>
          </cell>
          <cell r="F5193">
            <v>6276.15</v>
          </cell>
        </row>
        <row r="5194">
          <cell r="D5194">
            <v>8403507</v>
          </cell>
          <cell r="F5194">
            <v>5595.75</v>
          </cell>
        </row>
        <row r="5195">
          <cell r="D5195">
            <v>8403513</v>
          </cell>
          <cell r="F5195">
            <v>7199.55</v>
          </cell>
        </row>
        <row r="5196">
          <cell r="D5196">
            <v>8404185</v>
          </cell>
          <cell r="F5196">
            <v>17845.939999999999</v>
          </cell>
        </row>
        <row r="5197">
          <cell r="D5197">
            <v>8404200</v>
          </cell>
          <cell r="F5197">
            <v>34414.379999999997</v>
          </cell>
        </row>
        <row r="5198">
          <cell r="D5198">
            <v>8407006</v>
          </cell>
          <cell r="F5198">
            <v>14074.38</v>
          </cell>
        </row>
        <row r="5199">
          <cell r="D5199">
            <v>8407013</v>
          </cell>
          <cell r="F5199">
            <v>16808.13</v>
          </cell>
        </row>
        <row r="5200">
          <cell r="D5200">
            <v>8407014</v>
          </cell>
          <cell r="F5200">
            <v>8100.63</v>
          </cell>
        </row>
        <row r="5201">
          <cell r="D5201">
            <v>8407028</v>
          </cell>
          <cell r="F5201">
            <v>10049.69</v>
          </cell>
        </row>
        <row r="5202">
          <cell r="D5202">
            <v>8407032</v>
          </cell>
          <cell r="F5202">
            <v>16433.5</v>
          </cell>
        </row>
        <row r="5203">
          <cell r="D5203">
            <v>8461001</v>
          </cell>
          <cell r="F5203">
            <v>4762.75</v>
          </cell>
        </row>
        <row r="5204">
          <cell r="D5204">
            <v>8461002</v>
          </cell>
          <cell r="F5204">
            <v>4803.25</v>
          </cell>
        </row>
        <row r="5205">
          <cell r="D5205">
            <v>8462007</v>
          </cell>
          <cell r="F5205">
            <v>5783.13</v>
          </cell>
        </row>
        <row r="5206">
          <cell r="D5206">
            <v>8462009</v>
          </cell>
          <cell r="F5206">
            <v>9681.25</v>
          </cell>
        </row>
        <row r="5207">
          <cell r="D5207">
            <v>8462010</v>
          </cell>
          <cell r="F5207">
            <v>7881.25</v>
          </cell>
        </row>
        <row r="5208">
          <cell r="D5208">
            <v>8462017</v>
          </cell>
          <cell r="F5208">
            <v>6368.13</v>
          </cell>
        </row>
        <row r="5209">
          <cell r="D5209">
            <v>8462018</v>
          </cell>
          <cell r="F5209">
            <v>6070</v>
          </cell>
        </row>
        <row r="5210">
          <cell r="D5210">
            <v>8462021</v>
          </cell>
          <cell r="F5210">
            <v>7937.5</v>
          </cell>
        </row>
        <row r="5211">
          <cell r="D5211">
            <v>8462022</v>
          </cell>
          <cell r="F5211">
            <v>7251.25</v>
          </cell>
        </row>
        <row r="5212">
          <cell r="D5212">
            <v>8462026</v>
          </cell>
          <cell r="F5212">
            <v>11053.75</v>
          </cell>
        </row>
        <row r="5213">
          <cell r="D5213">
            <v>8462028</v>
          </cell>
          <cell r="F5213">
            <v>7431.25</v>
          </cell>
        </row>
        <row r="5214">
          <cell r="D5214">
            <v>8462029</v>
          </cell>
          <cell r="F5214">
            <v>6497.5</v>
          </cell>
        </row>
        <row r="5215">
          <cell r="D5215">
            <v>8462036</v>
          </cell>
          <cell r="F5215">
            <v>9665.0499999999993</v>
          </cell>
        </row>
        <row r="5216">
          <cell r="D5216">
            <v>8462037</v>
          </cell>
          <cell r="F5216">
            <v>6385</v>
          </cell>
        </row>
        <row r="5217">
          <cell r="D5217">
            <v>8462040</v>
          </cell>
          <cell r="F5217">
            <v>11661.25</v>
          </cell>
        </row>
        <row r="5218">
          <cell r="D5218">
            <v>8462044</v>
          </cell>
          <cell r="F5218">
            <v>7458.25</v>
          </cell>
        </row>
        <row r="5219">
          <cell r="D5219">
            <v>8452050</v>
          </cell>
          <cell r="F5219">
            <v>4956.25</v>
          </cell>
        </row>
        <row r="5220">
          <cell r="D5220">
            <v>8452054</v>
          </cell>
          <cell r="F5220">
            <v>5102.5</v>
          </cell>
        </row>
        <row r="5221">
          <cell r="D5221">
            <v>8452056</v>
          </cell>
          <cell r="F5221">
            <v>5136.25</v>
          </cell>
        </row>
        <row r="5222">
          <cell r="D5222">
            <v>8452057</v>
          </cell>
          <cell r="F5222">
            <v>8725</v>
          </cell>
        </row>
        <row r="5223">
          <cell r="D5223">
            <v>8452059</v>
          </cell>
          <cell r="F5223">
            <v>11573.5</v>
          </cell>
        </row>
        <row r="5224">
          <cell r="D5224">
            <v>8452060</v>
          </cell>
          <cell r="F5224">
            <v>5080</v>
          </cell>
        </row>
        <row r="5225">
          <cell r="D5225">
            <v>8452061</v>
          </cell>
          <cell r="F5225">
            <v>5316.25</v>
          </cell>
        </row>
        <row r="5226">
          <cell r="D5226">
            <v>8452062</v>
          </cell>
          <cell r="F5226">
            <v>6238.75</v>
          </cell>
        </row>
        <row r="5227">
          <cell r="D5227">
            <v>8462065</v>
          </cell>
          <cell r="F5227">
            <v>11578</v>
          </cell>
        </row>
        <row r="5228">
          <cell r="D5228">
            <v>8462070</v>
          </cell>
          <cell r="F5228">
            <v>11526.25</v>
          </cell>
        </row>
        <row r="5229">
          <cell r="D5229">
            <v>8452071</v>
          </cell>
          <cell r="F5229">
            <v>4933.75</v>
          </cell>
        </row>
        <row r="5230">
          <cell r="D5230">
            <v>8452072</v>
          </cell>
          <cell r="F5230">
            <v>6952.9</v>
          </cell>
        </row>
        <row r="5231">
          <cell r="D5231">
            <v>8452073</v>
          </cell>
          <cell r="F5231">
            <v>6373.75</v>
          </cell>
        </row>
        <row r="5232">
          <cell r="D5232">
            <v>8452074</v>
          </cell>
          <cell r="F5232">
            <v>6306.25</v>
          </cell>
        </row>
        <row r="5233">
          <cell r="D5233">
            <v>8452076</v>
          </cell>
          <cell r="F5233">
            <v>5136.25</v>
          </cell>
        </row>
        <row r="5234">
          <cell r="D5234">
            <v>8452078</v>
          </cell>
          <cell r="F5234">
            <v>5507.5</v>
          </cell>
        </row>
        <row r="5235">
          <cell r="D5235">
            <v>8462081</v>
          </cell>
          <cell r="F5235">
            <v>6115</v>
          </cell>
        </row>
        <row r="5236">
          <cell r="D5236">
            <v>8452082</v>
          </cell>
          <cell r="F5236">
            <v>5268.92</v>
          </cell>
        </row>
        <row r="5237">
          <cell r="D5237">
            <v>8452083</v>
          </cell>
          <cell r="F5237">
            <v>7539.25</v>
          </cell>
        </row>
        <row r="5238">
          <cell r="D5238">
            <v>8452084</v>
          </cell>
          <cell r="F5238">
            <v>6340</v>
          </cell>
        </row>
        <row r="5239">
          <cell r="D5239">
            <v>8452087</v>
          </cell>
          <cell r="F5239">
            <v>8646.25</v>
          </cell>
        </row>
        <row r="5240">
          <cell r="D5240">
            <v>8452089</v>
          </cell>
          <cell r="F5240">
            <v>6182.5</v>
          </cell>
        </row>
        <row r="5241">
          <cell r="D5241">
            <v>8452090</v>
          </cell>
          <cell r="F5241">
            <v>8736.25</v>
          </cell>
        </row>
        <row r="5242">
          <cell r="D5242">
            <v>8452091</v>
          </cell>
          <cell r="F5242">
            <v>4855</v>
          </cell>
        </row>
        <row r="5243">
          <cell r="D5243">
            <v>8452092</v>
          </cell>
          <cell r="F5243">
            <v>6660.85</v>
          </cell>
        </row>
        <row r="5244">
          <cell r="D5244">
            <v>8462096</v>
          </cell>
          <cell r="F5244">
            <v>9523.75</v>
          </cell>
        </row>
        <row r="5245">
          <cell r="D5245">
            <v>8462100</v>
          </cell>
          <cell r="F5245">
            <v>8477.5</v>
          </cell>
        </row>
        <row r="5246">
          <cell r="D5246">
            <v>8452103</v>
          </cell>
          <cell r="F5246">
            <v>6679.75</v>
          </cell>
        </row>
        <row r="5247">
          <cell r="D5247">
            <v>8452104</v>
          </cell>
          <cell r="F5247">
            <v>11219.35</v>
          </cell>
        </row>
        <row r="5248">
          <cell r="D5248">
            <v>8452105</v>
          </cell>
          <cell r="F5248">
            <v>11438.73</v>
          </cell>
        </row>
        <row r="5249">
          <cell r="D5249">
            <v>8452107</v>
          </cell>
          <cell r="F5249">
            <v>8736.25</v>
          </cell>
        </row>
        <row r="5250">
          <cell r="D5250">
            <v>8452112</v>
          </cell>
          <cell r="F5250">
            <v>9047.65</v>
          </cell>
        </row>
        <row r="5251">
          <cell r="D5251">
            <v>8462114</v>
          </cell>
          <cell r="F5251">
            <v>6250</v>
          </cell>
        </row>
        <row r="5252">
          <cell r="D5252">
            <v>8462119</v>
          </cell>
          <cell r="F5252">
            <v>11998.75</v>
          </cell>
        </row>
        <row r="5253">
          <cell r="D5253">
            <v>8452120</v>
          </cell>
          <cell r="F5253">
            <v>9447.93</v>
          </cell>
        </row>
        <row r="5254">
          <cell r="D5254">
            <v>8452136</v>
          </cell>
          <cell r="F5254">
            <v>6587.5</v>
          </cell>
        </row>
        <row r="5255">
          <cell r="D5255">
            <v>8452137</v>
          </cell>
          <cell r="F5255">
            <v>6801.25</v>
          </cell>
        </row>
        <row r="5256">
          <cell r="D5256">
            <v>8452142</v>
          </cell>
          <cell r="F5256">
            <v>7026.25</v>
          </cell>
        </row>
        <row r="5257">
          <cell r="D5257">
            <v>8452143</v>
          </cell>
          <cell r="F5257">
            <v>7988.13</v>
          </cell>
        </row>
        <row r="5258">
          <cell r="D5258">
            <v>8452149</v>
          </cell>
          <cell r="F5258">
            <v>6396.25</v>
          </cell>
        </row>
        <row r="5259">
          <cell r="D5259">
            <v>8452151</v>
          </cell>
          <cell r="F5259">
            <v>8730.4</v>
          </cell>
        </row>
        <row r="5260">
          <cell r="D5260">
            <v>8452153</v>
          </cell>
          <cell r="F5260">
            <v>9060.25</v>
          </cell>
        </row>
        <row r="5261">
          <cell r="D5261">
            <v>8462155</v>
          </cell>
          <cell r="F5261">
            <v>8567.5</v>
          </cell>
        </row>
        <row r="5262">
          <cell r="D5262">
            <v>8462156</v>
          </cell>
          <cell r="F5262">
            <v>7465</v>
          </cell>
        </row>
        <row r="5263">
          <cell r="D5263">
            <v>8462157</v>
          </cell>
          <cell r="F5263">
            <v>10367.5</v>
          </cell>
        </row>
        <row r="5264">
          <cell r="D5264">
            <v>8462158</v>
          </cell>
          <cell r="F5264">
            <v>8263.75</v>
          </cell>
        </row>
        <row r="5265">
          <cell r="D5265">
            <v>8452160</v>
          </cell>
          <cell r="F5265">
            <v>6541.6</v>
          </cell>
        </row>
        <row r="5266">
          <cell r="D5266">
            <v>8452162</v>
          </cell>
          <cell r="F5266">
            <v>8713.75</v>
          </cell>
        </row>
        <row r="5267">
          <cell r="D5267">
            <v>8462163</v>
          </cell>
          <cell r="F5267">
            <v>7528</v>
          </cell>
        </row>
        <row r="5268">
          <cell r="D5268">
            <v>8462164</v>
          </cell>
          <cell r="F5268">
            <v>7504.15</v>
          </cell>
        </row>
        <row r="5269">
          <cell r="D5269">
            <v>8462165</v>
          </cell>
          <cell r="F5269">
            <v>7719.25</v>
          </cell>
        </row>
        <row r="5270">
          <cell r="D5270">
            <v>8453002</v>
          </cell>
          <cell r="F5270">
            <v>5552.5</v>
          </cell>
        </row>
        <row r="5271">
          <cell r="D5271">
            <v>8453003</v>
          </cell>
          <cell r="F5271">
            <v>8713.75</v>
          </cell>
        </row>
        <row r="5272">
          <cell r="D5272">
            <v>8453004</v>
          </cell>
          <cell r="F5272">
            <v>5068.75</v>
          </cell>
        </row>
        <row r="5273">
          <cell r="D5273">
            <v>8453006</v>
          </cell>
          <cell r="F5273">
            <v>7115.69</v>
          </cell>
        </row>
        <row r="5274">
          <cell r="D5274">
            <v>8453009</v>
          </cell>
          <cell r="F5274">
            <v>5811.25</v>
          </cell>
        </row>
        <row r="5275">
          <cell r="D5275">
            <v>8453011</v>
          </cell>
          <cell r="F5275">
            <v>6115</v>
          </cell>
        </row>
        <row r="5276">
          <cell r="D5276">
            <v>8453012</v>
          </cell>
          <cell r="F5276">
            <v>5203.75</v>
          </cell>
        </row>
        <row r="5277">
          <cell r="D5277">
            <v>8453013</v>
          </cell>
          <cell r="F5277">
            <v>5260</v>
          </cell>
        </row>
        <row r="5278">
          <cell r="D5278">
            <v>8453015</v>
          </cell>
          <cell r="F5278">
            <v>8162.5</v>
          </cell>
        </row>
        <row r="5279">
          <cell r="D5279">
            <v>8453016</v>
          </cell>
          <cell r="F5279">
            <v>5068.75</v>
          </cell>
        </row>
        <row r="5280">
          <cell r="D5280">
            <v>8453017</v>
          </cell>
          <cell r="F5280">
            <v>5248.75</v>
          </cell>
        </row>
        <row r="5281">
          <cell r="D5281">
            <v>8453018</v>
          </cell>
          <cell r="F5281">
            <v>5091.25</v>
          </cell>
        </row>
        <row r="5282">
          <cell r="D5282">
            <v>8453022</v>
          </cell>
          <cell r="F5282">
            <v>5141.2</v>
          </cell>
        </row>
        <row r="5283">
          <cell r="D5283">
            <v>8453023</v>
          </cell>
          <cell r="F5283">
            <v>5125</v>
          </cell>
        </row>
        <row r="5284">
          <cell r="D5284">
            <v>8453026</v>
          </cell>
          <cell r="F5284">
            <v>4798.75</v>
          </cell>
        </row>
        <row r="5285">
          <cell r="D5285">
            <v>8453028</v>
          </cell>
          <cell r="F5285">
            <v>5856.25</v>
          </cell>
        </row>
        <row r="5286">
          <cell r="D5286">
            <v>8453029</v>
          </cell>
          <cell r="F5286">
            <v>5113.75</v>
          </cell>
        </row>
        <row r="5287">
          <cell r="D5287">
            <v>8453032</v>
          </cell>
          <cell r="F5287">
            <v>6328.75</v>
          </cell>
        </row>
        <row r="5288">
          <cell r="D5288">
            <v>8453033</v>
          </cell>
          <cell r="F5288">
            <v>5068.75</v>
          </cell>
        </row>
        <row r="5289">
          <cell r="D5289">
            <v>8453040</v>
          </cell>
          <cell r="F5289">
            <v>6510.55</v>
          </cell>
        </row>
        <row r="5290">
          <cell r="D5290">
            <v>8453041</v>
          </cell>
          <cell r="F5290">
            <v>7487.5</v>
          </cell>
        </row>
        <row r="5291">
          <cell r="D5291">
            <v>8453042</v>
          </cell>
          <cell r="F5291">
            <v>5439.1</v>
          </cell>
        </row>
        <row r="5292">
          <cell r="D5292">
            <v>8453043</v>
          </cell>
          <cell r="F5292">
            <v>5642.5</v>
          </cell>
        </row>
        <row r="5293">
          <cell r="D5293">
            <v>8453045</v>
          </cell>
          <cell r="F5293">
            <v>5507.5</v>
          </cell>
        </row>
        <row r="5294">
          <cell r="D5294">
            <v>8453048</v>
          </cell>
          <cell r="F5294">
            <v>4888.75</v>
          </cell>
        </row>
        <row r="5295">
          <cell r="D5295">
            <v>8453049</v>
          </cell>
          <cell r="F5295">
            <v>4810</v>
          </cell>
        </row>
        <row r="5296">
          <cell r="D5296">
            <v>8453050</v>
          </cell>
          <cell r="F5296">
            <v>8680</v>
          </cell>
        </row>
        <row r="5297">
          <cell r="D5297">
            <v>8453051</v>
          </cell>
          <cell r="F5297">
            <v>5035</v>
          </cell>
        </row>
        <row r="5298">
          <cell r="D5298">
            <v>8453055</v>
          </cell>
          <cell r="F5298">
            <v>6103.75</v>
          </cell>
        </row>
        <row r="5299">
          <cell r="D5299">
            <v>8453062</v>
          </cell>
          <cell r="F5299">
            <v>5124.1000000000004</v>
          </cell>
        </row>
        <row r="5300">
          <cell r="D5300">
            <v>8453063</v>
          </cell>
          <cell r="F5300">
            <v>5305</v>
          </cell>
        </row>
        <row r="5301">
          <cell r="D5301">
            <v>8453068</v>
          </cell>
          <cell r="F5301">
            <v>4697.5</v>
          </cell>
        </row>
        <row r="5302">
          <cell r="D5302">
            <v>8453071</v>
          </cell>
          <cell r="F5302">
            <v>4652.5</v>
          </cell>
        </row>
        <row r="5303">
          <cell r="D5303">
            <v>8453072</v>
          </cell>
          <cell r="F5303">
            <v>5321.65</v>
          </cell>
        </row>
        <row r="5304">
          <cell r="D5304">
            <v>8453076</v>
          </cell>
          <cell r="F5304">
            <v>4753.75</v>
          </cell>
        </row>
        <row r="5305">
          <cell r="D5305">
            <v>8453077</v>
          </cell>
          <cell r="F5305">
            <v>5867.5</v>
          </cell>
        </row>
        <row r="5306">
          <cell r="D5306">
            <v>8453080</v>
          </cell>
          <cell r="F5306">
            <v>5091.25</v>
          </cell>
        </row>
        <row r="5307">
          <cell r="D5307">
            <v>8453081</v>
          </cell>
          <cell r="F5307">
            <v>7057.53</v>
          </cell>
        </row>
        <row r="5308">
          <cell r="D5308">
            <v>8463304</v>
          </cell>
          <cell r="F5308">
            <v>6446.25</v>
          </cell>
        </row>
        <row r="5309">
          <cell r="D5309">
            <v>8463308</v>
          </cell>
          <cell r="F5309">
            <v>6605.42</v>
          </cell>
        </row>
        <row r="5310">
          <cell r="D5310">
            <v>8463311</v>
          </cell>
          <cell r="F5310">
            <v>6756.08</v>
          </cell>
        </row>
        <row r="5311">
          <cell r="D5311">
            <v>8463313</v>
          </cell>
          <cell r="F5311">
            <v>6472.98</v>
          </cell>
        </row>
        <row r="5312">
          <cell r="D5312">
            <v>8463314</v>
          </cell>
          <cell r="F5312">
            <v>6166.8</v>
          </cell>
        </row>
        <row r="5313">
          <cell r="D5313">
            <v>8463315</v>
          </cell>
          <cell r="F5313">
            <v>6458.4</v>
          </cell>
        </row>
        <row r="5314">
          <cell r="D5314">
            <v>8463316</v>
          </cell>
          <cell r="F5314">
            <v>6822.9</v>
          </cell>
        </row>
        <row r="5315">
          <cell r="D5315">
            <v>8463317</v>
          </cell>
          <cell r="F5315">
            <v>6233.63</v>
          </cell>
        </row>
        <row r="5316">
          <cell r="D5316">
            <v>8463318</v>
          </cell>
          <cell r="F5316">
            <v>6883.65</v>
          </cell>
        </row>
        <row r="5317">
          <cell r="D5317">
            <v>8453320</v>
          </cell>
          <cell r="F5317">
            <v>5935.95</v>
          </cell>
        </row>
        <row r="5318">
          <cell r="D5318">
            <v>8453322</v>
          </cell>
          <cell r="F5318">
            <v>6822.9</v>
          </cell>
        </row>
        <row r="5319">
          <cell r="D5319">
            <v>8453323</v>
          </cell>
          <cell r="F5319">
            <v>5425.65</v>
          </cell>
        </row>
        <row r="5320">
          <cell r="D5320">
            <v>8453324</v>
          </cell>
          <cell r="F5320">
            <v>6847.2</v>
          </cell>
        </row>
        <row r="5321">
          <cell r="D5321">
            <v>8453325</v>
          </cell>
          <cell r="F5321">
            <v>5182.6499999999996</v>
          </cell>
        </row>
        <row r="5322">
          <cell r="D5322">
            <v>8453326</v>
          </cell>
          <cell r="F5322">
            <v>5304.15</v>
          </cell>
        </row>
        <row r="5323">
          <cell r="D5323">
            <v>8453327</v>
          </cell>
          <cell r="F5323">
            <v>5547.15</v>
          </cell>
        </row>
        <row r="5324">
          <cell r="D5324">
            <v>8463328</v>
          </cell>
          <cell r="F5324">
            <v>9167.85</v>
          </cell>
        </row>
        <row r="5325">
          <cell r="D5325">
            <v>8463329</v>
          </cell>
          <cell r="F5325">
            <v>12083.85</v>
          </cell>
        </row>
        <row r="5326">
          <cell r="D5326">
            <v>8453330</v>
          </cell>
          <cell r="F5326">
            <v>5480.57</v>
          </cell>
        </row>
        <row r="5327">
          <cell r="D5327">
            <v>8453331</v>
          </cell>
          <cell r="F5327">
            <v>5449.95</v>
          </cell>
        </row>
        <row r="5328">
          <cell r="D5328">
            <v>8453332</v>
          </cell>
          <cell r="F5328">
            <v>6093.9</v>
          </cell>
        </row>
        <row r="5329">
          <cell r="D5329">
            <v>8463333</v>
          </cell>
          <cell r="F5329">
            <v>9435.15</v>
          </cell>
        </row>
        <row r="5330">
          <cell r="D5330">
            <v>8453336</v>
          </cell>
          <cell r="F5330">
            <v>5911.65</v>
          </cell>
        </row>
        <row r="5331">
          <cell r="D5331">
            <v>8453338</v>
          </cell>
          <cell r="F5331">
            <v>9410.85</v>
          </cell>
        </row>
        <row r="5332">
          <cell r="D5332">
            <v>8453339</v>
          </cell>
          <cell r="F5332">
            <v>6883.65</v>
          </cell>
        </row>
        <row r="5333">
          <cell r="D5333">
            <v>8453340</v>
          </cell>
          <cell r="F5333">
            <v>6980.85</v>
          </cell>
        </row>
        <row r="5334">
          <cell r="D5334">
            <v>8463341</v>
          </cell>
          <cell r="F5334">
            <v>9580.9500000000007</v>
          </cell>
        </row>
        <row r="5335">
          <cell r="D5335">
            <v>8453343</v>
          </cell>
          <cell r="F5335">
            <v>6755.35</v>
          </cell>
        </row>
        <row r="5336">
          <cell r="D5336">
            <v>8463344</v>
          </cell>
          <cell r="F5336">
            <v>6895.8</v>
          </cell>
        </row>
        <row r="5337">
          <cell r="D5337">
            <v>8453353</v>
          </cell>
          <cell r="F5337">
            <v>6810.75</v>
          </cell>
        </row>
        <row r="5338">
          <cell r="D5338">
            <v>8453354</v>
          </cell>
          <cell r="F5338">
            <v>7163.1</v>
          </cell>
        </row>
        <row r="5339">
          <cell r="D5339">
            <v>8453362</v>
          </cell>
          <cell r="F5339">
            <v>9690.2999999999993</v>
          </cell>
        </row>
        <row r="5340">
          <cell r="D5340">
            <v>8464012</v>
          </cell>
          <cell r="F5340">
            <v>29152.19</v>
          </cell>
        </row>
        <row r="5341">
          <cell r="D5341">
            <v>8464016</v>
          </cell>
          <cell r="F5341">
            <v>31582.19</v>
          </cell>
        </row>
        <row r="5342">
          <cell r="D5342">
            <v>8464018</v>
          </cell>
          <cell r="F5342">
            <v>17938.75</v>
          </cell>
        </row>
        <row r="5343">
          <cell r="D5343">
            <v>8454025</v>
          </cell>
          <cell r="F5343">
            <v>22984.38</v>
          </cell>
        </row>
        <row r="5344">
          <cell r="D5344">
            <v>8454028</v>
          </cell>
          <cell r="F5344">
            <v>29925.63</v>
          </cell>
        </row>
        <row r="5345">
          <cell r="D5345">
            <v>8454010</v>
          </cell>
          <cell r="F5345">
            <v>16723.75</v>
          </cell>
        </row>
        <row r="5346">
          <cell r="D5346">
            <v>8454037</v>
          </cell>
          <cell r="F5346">
            <v>33061.56</v>
          </cell>
        </row>
        <row r="5347">
          <cell r="D5347">
            <v>8454039</v>
          </cell>
          <cell r="F5347">
            <v>21685</v>
          </cell>
        </row>
        <row r="5348">
          <cell r="D5348">
            <v>8454042</v>
          </cell>
          <cell r="F5348">
            <v>18166.560000000001</v>
          </cell>
        </row>
        <row r="5349">
          <cell r="D5349">
            <v>8454047</v>
          </cell>
          <cell r="F5349">
            <v>23440</v>
          </cell>
        </row>
        <row r="5350">
          <cell r="D5350">
            <v>8464067</v>
          </cell>
          <cell r="F5350">
            <v>31489.38</v>
          </cell>
        </row>
        <row r="5351">
          <cell r="D5351">
            <v>8464068</v>
          </cell>
          <cell r="F5351">
            <v>21822.81</v>
          </cell>
        </row>
        <row r="5352">
          <cell r="D5352">
            <v>8464072</v>
          </cell>
          <cell r="F5352">
            <v>22444.38</v>
          </cell>
        </row>
        <row r="5353">
          <cell r="D5353">
            <v>8464605</v>
          </cell>
          <cell r="F5353">
            <v>54271.69</v>
          </cell>
        </row>
        <row r="5354">
          <cell r="D5354">
            <v>8454606</v>
          </cell>
          <cell r="F5354">
            <v>23000.63</v>
          </cell>
        </row>
        <row r="5355">
          <cell r="D5355">
            <v>8467006</v>
          </cell>
          <cell r="F5355">
            <v>14935</v>
          </cell>
        </row>
        <row r="5356">
          <cell r="D5356">
            <v>8467018</v>
          </cell>
          <cell r="F5356">
            <v>15922.19</v>
          </cell>
        </row>
        <row r="5357">
          <cell r="D5357">
            <v>8457021</v>
          </cell>
          <cell r="F5357">
            <v>11138.13</v>
          </cell>
        </row>
        <row r="5358">
          <cell r="D5358">
            <v>8811000</v>
          </cell>
          <cell r="F5358">
            <v>4899.1000000000004</v>
          </cell>
        </row>
        <row r="5359">
          <cell r="D5359">
            <v>8811001</v>
          </cell>
          <cell r="F5359">
            <v>4651.1499999999996</v>
          </cell>
        </row>
        <row r="5360">
          <cell r="D5360">
            <v>8812001</v>
          </cell>
          <cell r="F5360">
            <v>11143.75</v>
          </cell>
        </row>
        <row r="5361">
          <cell r="D5361">
            <v>8812003</v>
          </cell>
          <cell r="F5361">
            <v>8736.25</v>
          </cell>
        </row>
        <row r="5362">
          <cell r="D5362">
            <v>8812006</v>
          </cell>
          <cell r="F5362">
            <v>6497.95</v>
          </cell>
        </row>
        <row r="5363">
          <cell r="D5363">
            <v>8812007</v>
          </cell>
          <cell r="F5363">
            <v>7397.5</v>
          </cell>
        </row>
        <row r="5364">
          <cell r="D5364">
            <v>8812008</v>
          </cell>
          <cell r="F5364">
            <v>9033.25</v>
          </cell>
        </row>
        <row r="5365">
          <cell r="D5365">
            <v>8812010</v>
          </cell>
          <cell r="F5365">
            <v>6351.25</v>
          </cell>
        </row>
        <row r="5366">
          <cell r="D5366">
            <v>8812011</v>
          </cell>
          <cell r="F5366">
            <v>11036.88</v>
          </cell>
        </row>
        <row r="5367">
          <cell r="D5367">
            <v>8812017</v>
          </cell>
          <cell r="F5367">
            <v>5840.5</v>
          </cell>
        </row>
        <row r="5368">
          <cell r="D5368">
            <v>8822019</v>
          </cell>
          <cell r="F5368">
            <v>9388.75</v>
          </cell>
        </row>
        <row r="5369">
          <cell r="D5369">
            <v>8822022</v>
          </cell>
          <cell r="F5369">
            <v>7375</v>
          </cell>
        </row>
        <row r="5370">
          <cell r="D5370">
            <v>8822023</v>
          </cell>
          <cell r="F5370">
            <v>11166.25</v>
          </cell>
        </row>
        <row r="5371">
          <cell r="D5371">
            <v>8812027</v>
          </cell>
          <cell r="F5371">
            <v>7584.25</v>
          </cell>
        </row>
        <row r="5372">
          <cell r="D5372">
            <v>8812039</v>
          </cell>
          <cell r="F5372">
            <v>5057.5</v>
          </cell>
        </row>
        <row r="5373">
          <cell r="D5373">
            <v>8812041</v>
          </cell>
          <cell r="F5373">
            <v>8488.75</v>
          </cell>
        </row>
        <row r="5374">
          <cell r="D5374">
            <v>8812043</v>
          </cell>
          <cell r="F5374">
            <v>6632.5</v>
          </cell>
        </row>
        <row r="5375">
          <cell r="D5375">
            <v>8812044</v>
          </cell>
          <cell r="F5375">
            <v>5417.5</v>
          </cell>
        </row>
        <row r="5376">
          <cell r="D5376">
            <v>8812050</v>
          </cell>
          <cell r="F5376">
            <v>6261.25</v>
          </cell>
        </row>
        <row r="5377">
          <cell r="D5377">
            <v>8812051</v>
          </cell>
          <cell r="F5377">
            <v>5305</v>
          </cell>
        </row>
        <row r="5378">
          <cell r="D5378">
            <v>8812054</v>
          </cell>
          <cell r="F5378">
            <v>6981.25</v>
          </cell>
        </row>
        <row r="5379">
          <cell r="D5379">
            <v>8812055</v>
          </cell>
          <cell r="F5379">
            <v>6857.5</v>
          </cell>
        </row>
        <row r="5380">
          <cell r="D5380">
            <v>8812056</v>
          </cell>
          <cell r="F5380">
            <v>5800</v>
          </cell>
        </row>
        <row r="5381">
          <cell r="D5381">
            <v>8812057</v>
          </cell>
          <cell r="F5381">
            <v>6643.75</v>
          </cell>
        </row>
        <row r="5382">
          <cell r="D5382">
            <v>8812058</v>
          </cell>
          <cell r="F5382">
            <v>6250</v>
          </cell>
        </row>
        <row r="5383">
          <cell r="D5383">
            <v>8812059</v>
          </cell>
          <cell r="F5383">
            <v>8218.75</v>
          </cell>
        </row>
        <row r="5384">
          <cell r="D5384">
            <v>8812062</v>
          </cell>
          <cell r="F5384">
            <v>7836.25</v>
          </cell>
        </row>
        <row r="5385">
          <cell r="D5385">
            <v>8812063</v>
          </cell>
          <cell r="F5385">
            <v>7017.25</v>
          </cell>
        </row>
        <row r="5386">
          <cell r="D5386">
            <v>8812068</v>
          </cell>
          <cell r="F5386">
            <v>11088.58</v>
          </cell>
        </row>
        <row r="5387">
          <cell r="D5387">
            <v>8812069</v>
          </cell>
          <cell r="F5387">
            <v>5811.25</v>
          </cell>
        </row>
        <row r="5388">
          <cell r="D5388">
            <v>8812073</v>
          </cell>
          <cell r="F5388">
            <v>6452.5</v>
          </cell>
        </row>
        <row r="5389">
          <cell r="D5389">
            <v>8812074</v>
          </cell>
          <cell r="F5389">
            <v>6205</v>
          </cell>
        </row>
        <row r="5390">
          <cell r="D5390">
            <v>8812075</v>
          </cell>
          <cell r="F5390">
            <v>8612.5</v>
          </cell>
        </row>
        <row r="5391">
          <cell r="D5391">
            <v>8812081</v>
          </cell>
          <cell r="F5391">
            <v>10153.75</v>
          </cell>
        </row>
        <row r="5392">
          <cell r="D5392">
            <v>8812088</v>
          </cell>
          <cell r="F5392">
            <v>5192.5</v>
          </cell>
        </row>
        <row r="5393">
          <cell r="D5393">
            <v>8812090</v>
          </cell>
          <cell r="F5393">
            <v>7600</v>
          </cell>
        </row>
        <row r="5394">
          <cell r="D5394">
            <v>8822096</v>
          </cell>
          <cell r="F5394">
            <v>10885</v>
          </cell>
        </row>
        <row r="5395">
          <cell r="D5395">
            <v>8822109</v>
          </cell>
          <cell r="F5395">
            <v>8016.25</v>
          </cell>
        </row>
        <row r="5396">
          <cell r="D5396">
            <v>8812181</v>
          </cell>
          <cell r="F5396">
            <v>7037.5</v>
          </cell>
        </row>
        <row r="5397">
          <cell r="D5397">
            <v>8812210</v>
          </cell>
          <cell r="F5397">
            <v>7971.25</v>
          </cell>
        </row>
        <row r="5398">
          <cell r="D5398">
            <v>8812261</v>
          </cell>
          <cell r="F5398">
            <v>5131.75</v>
          </cell>
        </row>
        <row r="5399">
          <cell r="D5399">
            <v>8812271</v>
          </cell>
          <cell r="F5399">
            <v>9872.5</v>
          </cell>
        </row>
        <row r="5400">
          <cell r="D5400">
            <v>8812297</v>
          </cell>
          <cell r="F5400">
            <v>6789.55</v>
          </cell>
        </row>
        <row r="5401">
          <cell r="D5401">
            <v>8812300</v>
          </cell>
          <cell r="F5401">
            <v>10032.25</v>
          </cell>
        </row>
        <row r="5402">
          <cell r="D5402">
            <v>8812310</v>
          </cell>
          <cell r="F5402">
            <v>8713.75</v>
          </cell>
        </row>
        <row r="5403">
          <cell r="D5403">
            <v>8812311</v>
          </cell>
          <cell r="F5403">
            <v>6688.75</v>
          </cell>
        </row>
        <row r="5404">
          <cell r="D5404">
            <v>8812317</v>
          </cell>
          <cell r="F5404">
            <v>6115</v>
          </cell>
        </row>
        <row r="5405">
          <cell r="D5405">
            <v>8812330</v>
          </cell>
          <cell r="F5405">
            <v>8713.75</v>
          </cell>
        </row>
        <row r="5406">
          <cell r="D5406">
            <v>8812374</v>
          </cell>
          <cell r="F5406">
            <v>8058.1</v>
          </cell>
        </row>
        <row r="5407">
          <cell r="D5407">
            <v>8812380</v>
          </cell>
          <cell r="F5407">
            <v>5428.75</v>
          </cell>
        </row>
        <row r="5408">
          <cell r="D5408">
            <v>8822407</v>
          </cell>
          <cell r="F5408">
            <v>8646.25</v>
          </cell>
        </row>
        <row r="5409">
          <cell r="D5409">
            <v>8812414</v>
          </cell>
          <cell r="F5409">
            <v>6482.2</v>
          </cell>
        </row>
        <row r="5410">
          <cell r="D5410">
            <v>8812450</v>
          </cell>
          <cell r="F5410">
            <v>6418.75</v>
          </cell>
        </row>
        <row r="5411">
          <cell r="D5411">
            <v>8812460</v>
          </cell>
          <cell r="F5411">
            <v>5395</v>
          </cell>
        </row>
        <row r="5412">
          <cell r="D5412">
            <v>8812500</v>
          </cell>
          <cell r="F5412">
            <v>4596.25</v>
          </cell>
        </row>
        <row r="5413">
          <cell r="D5413">
            <v>8812510</v>
          </cell>
          <cell r="F5413">
            <v>6227.5</v>
          </cell>
        </row>
        <row r="5414">
          <cell r="D5414">
            <v>8812521</v>
          </cell>
          <cell r="F5414">
            <v>6317.5</v>
          </cell>
        </row>
        <row r="5415">
          <cell r="D5415">
            <v>8812541</v>
          </cell>
          <cell r="F5415">
            <v>6036.25</v>
          </cell>
        </row>
        <row r="5416">
          <cell r="D5416">
            <v>8812549</v>
          </cell>
          <cell r="F5416">
            <v>6013.75</v>
          </cell>
        </row>
        <row r="5417">
          <cell r="D5417">
            <v>8812550</v>
          </cell>
          <cell r="F5417">
            <v>6081.25</v>
          </cell>
        </row>
        <row r="5418">
          <cell r="D5418">
            <v>8812579</v>
          </cell>
          <cell r="F5418">
            <v>5980</v>
          </cell>
        </row>
        <row r="5419">
          <cell r="D5419">
            <v>8812588</v>
          </cell>
          <cell r="F5419">
            <v>8387.5</v>
          </cell>
        </row>
        <row r="5420">
          <cell r="D5420">
            <v>8812590</v>
          </cell>
          <cell r="F5420">
            <v>5721.25</v>
          </cell>
        </row>
        <row r="5421">
          <cell r="D5421">
            <v>8812601</v>
          </cell>
          <cell r="F5421">
            <v>8545</v>
          </cell>
        </row>
        <row r="5422">
          <cell r="D5422">
            <v>8812606</v>
          </cell>
          <cell r="F5422">
            <v>11031.25</v>
          </cell>
        </row>
        <row r="5423">
          <cell r="D5423">
            <v>8812609</v>
          </cell>
          <cell r="F5423">
            <v>6700</v>
          </cell>
        </row>
        <row r="5424">
          <cell r="D5424">
            <v>8812611</v>
          </cell>
          <cell r="F5424">
            <v>11110</v>
          </cell>
        </row>
        <row r="5425">
          <cell r="D5425">
            <v>8812619</v>
          </cell>
          <cell r="F5425">
            <v>5968.75</v>
          </cell>
        </row>
        <row r="5426">
          <cell r="D5426">
            <v>8812624</v>
          </cell>
          <cell r="F5426">
            <v>5828.13</v>
          </cell>
        </row>
        <row r="5427">
          <cell r="D5427">
            <v>8812630</v>
          </cell>
          <cell r="F5427">
            <v>5968.75</v>
          </cell>
        </row>
        <row r="5428">
          <cell r="D5428">
            <v>8812640</v>
          </cell>
          <cell r="F5428">
            <v>5856.25</v>
          </cell>
        </row>
        <row r="5429">
          <cell r="D5429">
            <v>8812647</v>
          </cell>
          <cell r="F5429">
            <v>5867.5</v>
          </cell>
        </row>
        <row r="5430">
          <cell r="D5430">
            <v>8812649</v>
          </cell>
          <cell r="F5430">
            <v>8916.25</v>
          </cell>
        </row>
        <row r="5431">
          <cell r="D5431">
            <v>8812656</v>
          </cell>
          <cell r="F5431">
            <v>6925</v>
          </cell>
        </row>
        <row r="5432">
          <cell r="D5432">
            <v>8812659</v>
          </cell>
          <cell r="F5432">
            <v>6385</v>
          </cell>
        </row>
        <row r="5433">
          <cell r="D5433">
            <v>8812681</v>
          </cell>
          <cell r="F5433">
            <v>6688.75</v>
          </cell>
        </row>
        <row r="5434">
          <cell r="D5434">
            <v>8815276</v>
          </cell>
          <cell r="F5434">
            <v>6981.25</v>
          </cell>
        </row>
        <row r="5435">
          <cell r="D5435">
            <v>8812710</v>
          </cell>
          <cell r="F5435">
            <v>4652.5</v>
          </cell>
        </row>
        <row r="5436">
          <cell r="D5436">
            <v>8812720</v>
          </cell>
          <cell r="F5436">
            <v>5912.5</v>
          </cell>
        </row>
        <row r="5437">
          <cell r="D5437">
            <v>8812729</v>
          </cell>
          <cell r="F5437">
            <v>5631.25</v>
          </cell>
        </row>
        <row r="5438">
          <cell r="D5438">
            <v>8812730</v>
          </cell>
          <cell r="F5438">
            <v>4922.5</v>
          </cell>
        </row>
        <row r="5439">
          <cell r="D5439">
            <v>8812733</v>
          </cell>
          <cell r="F5439">
            <v>7076.88</v>
          </cell>
        </row>
        <row r="5440">
          <cell r="D5440">
            <v>8812737</v>
          </cell>
          <cell r="F5440">
            <v>6301.08</v>
          </cell>
        </row>
        <row r="5441">
          <cell r="D5441">
            <v>8812740</v>
          </cell>
          <cell r="F5441">
            <v>5993.95</v>
          </cell>
        </row>
        <row r="5442">
          <cell r="D5442">
            <v>8812747</v>
          </cell>
          <cell r="F5442">
            <v>6343.38</v>
          </cell>
        </row>
        <row r="5443">
          <cell r="D5443">
            <v>8812750</v>
          </cell>
          <cell r="F5443">
            <v>5080</v>
          </cell>
        </row>
        <row r="5444">
          <cell r="D5444">
            <v>8812751</v>
          </cell>
          <cell r="F5444">
            <v>6328.75</v>
          </cell>
        </row>
        <row r="5445">
          <cell r="D5445">
            <v>8812759</v>
          </cell>
          <cell r="F5445">
            <v>7780</v>
          </cell>
        </row>
        <row r="5446">
          <cell r="D5446">
            <v>8812760</v>
          </cell>
          <cell r="F5446">
            <v>6171.25</v>
          </cell>
        </row>
        <row r="5447">
          <cell r="D5447">
            <v>8812767</v>
          </cell>
          <cell r="F5447">
            <v>10502.5</v>
          </cell>
        </row>
        <row r="5448">
          <cell r="D5448">
            <v>8812769</v>
          </cell>
          <cell r="F5448">
            <v>7204.9</v>
          </cell>
        </row>
        <row r="5449">
          <cell r="D5449">
            <v>8812779</v>
          </cell>
          <cell r="F5449">
            <v>6925</v>
          </cell>
        </row>
        <row r="5450">
          <cell r="D5450">
            <v>8812789</v>
          </cell>
          <cell r="F5450">
            <v>6385</v>
          </cell>
        </row>
        <row r="5451">
          <cell r="D5451">
            <v>8812798</v>
          </cell>
          <cell r="F5451">
            <v>8668.75</v>
          </cell>
        </row>
        <row r="5452">
          <cell r="D5452">
            <v>8812799</v>
          </cell>
          <cell r="F5452">
            <v>5726.88</v>
          </cell>
        </row>
        <row r="5453">
          <cell r="D5453">
            <v>8812821</v>
          </cell>
          <cell r="F5453">
            <v>8736.25</v>
          </cell>
        </row>
        <row r="5454">
          <cell r="D5454">
            <v>8812879</v>
          </cell>
          <cell r="F5454">
            <v>10761.25</v>
          </cell>
        </row>
        <row r="5455">
          <cell r="D5455">
            <v>8812911</v>
          </cell>
          <cell r="F5455">
            <v>6110.5</v>
          </cell>
        </row>
        <row r="5456">
          <cell r="D5456">
            <v>8812918</v>
          </cell>
          <cell r="F5456">
            <v>6396.25</v>
          </cell>
        </row>
        <row r="5457">
          <cell r="D5457">
            <v>8812919</v>
          </cell>
          <cell r="F5457">
            <v>8083.75</v>
          </cell>
        </row>
        <row r="5458">
          <cell r="D5458">
            <v>8812950</v>
          </cell>
          <cell r="F5458">
            <v>6677.5</v>
          </cell>
        </row>
        <row r="5459">
          <cell r="D5459">
            <v>8813001</v>
          </cell>
          <cell r="F5459">
            <v>6362.5</v>
          </cell>
        </row>
        <row r="5460">
          <cell r="D5460">
            <v>8813003</v>
          </cell>
          <cell r="F5460">
            <v>6362.5</v>
          </cell>
        </row>
        <row r="5461">
          <cell r="D5461">
            <v>8813006</v>
          </cell>
          <cell r="F5461">
            <v>6475</v>
          </cell>
        </row>
        <row r="5462">
          <cell r="D5462">
            <v>8813008</v>
          </cell>
          <cell r="F5462">
            <v>4990</v>
          </cell>
        </row>
        <row r="5463">
          <cell r="D5463">
            <v>8813009</v>
          </cell>
          <cell r="F5463">
            <v>5035</v>
          </cell>
        </row>
        <row r="5464">
          <cell r="D5464">
            <v>8813013</v>
          </cell>
          <cell r="F5464">
            <v>6441.25</v>
          </cell>
        </row>
        <row r="5465">
          <cell r="D5465">
            <v>8813015</v>
          </cell>
          <cell r="F5465">
            <v>4798.75</v>
          </cell>
        </row>
        <row r="5466">
          <cell r="D5466">
            <v>8813018</v>
          </cell>
          <cell r="F5466">
            <v>6351.25</v>
          </cell>
        </row>
        <row r="5467">
          <cell r="D5467">
            <v>8813020</v>
          </cell>
          <cell r="F5467">
            <v>6317.5</v>
          </cell>
        </row>
        <row r="5468">
          <cell r="D5468">
            <v>8813022</v>
          </cell>
          <cell r="F5468">
            <v>6238.75</v>
          </cell>
        </row>
        <row r="5469">
          <cell r="D5469">
            <v>8813023</v>
          </cell>
          <cell r="F5469">
            <v>6553.75</v>
          </cell>
        </row>
        <row r="5470">
          <cell r="D5470">
            <v>8813025</v>
          </cell>
          <cell r="F5470">
            <v>4922.5</v>
          </cell>
        </row>
        <row r="5471">
          <cell r="D5471">
            <v>8813026</v>
          </cell>
          <cell r="F5471">
            <v>6328.75</v>
          </cell>
        </row>
        <row r="5472">
          <cell r="D5472">
            <v>8813028</v>
          </cell>
          <cell r="F5472">
            <v>6941.88</v>
          </cell>
        </row>
        <row r="5473">
          <cell r="D5473">
            <v>8813029</v>
          </cell>
          <cell r="F5473">
            <v>8680</v>
          </cell>
        </row>
        <row r="5474">
          <cell r="D5474">
            <v>8813032</v>
          </cell>
          <cell r="F5474">
            <v>5305</v>
          </cell>
        </row>
        <row r="5475">
          <cell r="D5475">
            <v>8813040</v>
          </cell>
          <cell r="F5475">
            <v>6250</v>
          </cell>
        </row>
        <row r="5476">
          <cell r="D5476">
            <v>8813123</v>
          </cell>
          <cell r="F5476">
            <v>6103.75</v>
          </cell>
        </row>
        <row r="5477">
          <cell r="D5477">
            <v>8813131</v>
          </cell>
          <cell r="F5477">
            <v>5203.75</v>
          </cell>
        </row>
        <row r="5478">
          <cell r="D5478">
            <v>8815279</v>
          </cell>
          <cell r="F5478">
            <v>6475</v>
          </cell>
        </row>
        <row r="5479">
          <cell r="D5479">
            <v>8813201</v>
          </cell>
          <cell r="F5479">
            <v>7521.25</v>
          </cell>
        </row>
        <row r="5480">
          <cell r="D5480">
            <v>8813209</v>
          </cell>
          <cell r="F5480">
            <v>7455.55</v>
          </cell>
        </row>
        <row r="5481">
          <cell r="D5481">
            <v>8813212</v>
          </cell>
          <cell r="F5481">
            <v>4506.25</v>
          </cell>
        </row>
        <row r="5482">
          <cell r="D5482">
            <v>8813213</v>
          </cell>
          <cell r="F5482">
            <v>5181.25</v>
          </cell>
        </row>
        <row r="5483">
          <cell r="D5483">
            <v>8813214</v>
          </cell>
          <cell r="F5483">
            <v>6531.25</v>
          </cell>
        </row>
        <row r="5484">
          <cell r="D5484">
            <v>8813215</v>
          </cell>
          <cell r="F5484">
            <v>5282.5</v>
          </cell>
        </row>
        <row r="5485">
          <cell r="D5485">
            <v>8813217</v>
          </cell>
          <cell r="F5485">
            <v>5867.5</v>
          </cell>
        </row>
        <row r="5486">
          <cell r="D5486">
            <v>8813224</v>
          </cell>
          <cell r="F5486">
            <v>6182.5</v>
          </cell>
        </row>
        <row r="5487">
          <cell r="D5487">
            <v>8813225</v>
          </cell>
          <cell r="F5487">
            <v>6317.5</v>
          </cell>
        </row>
        <row r="5488">
          <cell r="D5488">
            <v>8813235</v>
          </cell>
          <cell r="F5488">
            <v>5237.5</v>
          </cell>
        </row>
        <row r="5489">
          <cell r="D5489">
            <v>8813238</v>
          </cell>
          <cell r="F5489">
            <v>4652.5</v>
          </cell>
        </row>
        <row r="5490">
          <cell r="D5490">
            <v>8813239</v>
          </cell>
          <cell r="F5490">
            <v>5035</v>
          </cell>
        </row>
        <row r="5491">
          <cell r="D5491">
            <v>8813241</v>
          </cell>
          <cell r="F5491">
            <v>5203.75</v>
          </cell>
        </row>
        <row r="5492">
          <cell r="D5492">
            <v>8813244</v>
          </cell>
          <cell r="F5492">
            <v>8016.25</v>
          </cell>
        </row>
        <row r="5493">
          <cell r="D5493">
            <v>8813247</v>
          </cell>
          <cell r="F5493">
            <v>5486.4</v>
          </cell>
        </row>
        <row r="5494">
          <cell r="D5494">
            <v>8813308</v>
          </cell>
          <cell r="F5494">
            <v>5134.05</v>
          </cell>
        </row>
        <row r="5495">
          <cell r="D5495">
            <v>8813309</v>
          </cell>
          <cell r="F5495">
            <v>5765.85</v>
          </cell>
        </row>
        <row r="5496">
          <cell r="D5496">
            <v>8813310</v>
          </cell>
          <cell r="F5496">
            <v>5316.3</v>
          </cell>
        </row>
        <row r="5497">
          <cell r="D5497">
            <v>8813314</v>
          </cell>
          <cell r="F5497">
            <v>5692.95</v>
          </cell>
        </row>
        <row r="5498">
          <cell r="D5498">
            <v>8813324</v>
          </cell>
          <cell r="F5498">
            <v>6774.3</v>
          </cell>
        </row>
        <row r="5499">
          <cell r="D5499">
            <v>8823325</v>
          </cell>
          <cell r="F5499">
            <v>12120.3</v>
          </cell>
        </row>
        <row r="5500">
          <cell r="D5500">
            <v>8813422</v>
          </cell>
          <cell r="F5500">
            <v>6895.8</v>
          </cell>
        </row>
        <row r="5501">
          <cell r="D5501">
            <v>8813430</v>
          </cell>
          <cell r="F5501">
            <v>6968.7</v>
          </cell>
        </row>
        <row r="5502">
          <cell r="D5502">
            <v>8813431</v>
          </cell>
          <cell r="F5502">
            <v>7369.65</v>
          </cell>
        </row>
        <row r="5503">
          <cell r="D5503">
            <v>8813440</v>
          </cell>
          <cell r="F5503">
            <v>9374.4</v>
          </cell>
        </row>
        <row r="5504">
          <cell r="D5504">
            <v>8813450</v>
          </cell>
          <cell r="F5504">
            <v>7260.3</v>
          </cell>
        </row>
        <row r="5505">
          <cell r="D5505">
            <v>8813462</v>
          </cell>
          <cell r="F5505">
            <v>9313.65</v>
          </cell>
        </row>
        <row r="5506">
          <cell r="D5506">
            <v>8813470</v>
          </cell>
          <cell r="F5506">
            <v>5583.6</v>
          </cell>
        </row>
        <row r="5507">
          <cell r="D5507">
            <v>8813501</v>
          </cell>
          <cell r="F5507">
            <v>6652.8</v>
          </cell>
        </row>
        <row r="5508">
          <cell r="D5508">
            <v>8813530</v>
          </cell>
          <cell r="F5508">
            <v>6810.75</v>
          </cell>
        </row>
        <row r="5509">
          <cell r="D5509">
            <v>8813570</v>
          </cell>
          <cell r="F5509">
            <v>6166.8</v>
          </cell>
        </row>
        <row r="5510">
          <cell r="D5510">
            <v>8813580</v>
          </cell>
          <cell r="F5510">
            <v>4976.1000000000004</v>
          </cell>
        </row>
        <row r="5511">
          <cell r="D5511">
            <v>8813592</v>
          </cell>
          <cell r="F5511">
            <v>10723.05</v>
          </cell>
        </row>
        <row r="5512">
          <cell r="D5512">
            <v>8813610</v>
          </cell>
          <cell r="F5512">
            <v>5692.95</v>
          </cell>
        </row>
        <row r="5513">
          <cell r="D5513">
            <v>8813612</v>
          </cell>
          <cell r="F5513">
            <v>6871.5</v>
          </cell>
        </row>
        <row r="5514">
          <cell r="D5514">
            <v>8813670</v>
          </cell>
          <cell r="F5514">
            <v>6519.15</v>
          </cell>
        </row>
        <row r="5515">
          <cell r="D5515">
            <v>8813700</v>
          </cell>
          <cell r="F5515">
            <v>4769.55</v>
          </cell>
        </row>
        <row r="5516">
          <cell r="D5516">
            <v>8813730</v>
          </cell>
          <cell r="F5516">
            <v>6118.2</v>
          </cell>
        </row>
        <row r="5517">
          <cell r="D5517">
            <v>8813790</v>
          </cell>
          <cell r="F5517">
            <v>6871.5</v>
          </cell>
        </row>
        <row r="5518">
          <cell r="D5518">
            <v>8813795</v>
          </cell>
          <cell r="F5518">
            <v>5778</v>
          </cell>
        </row>
        <row r="5519">
          <cell r="D5519">
            <v>8813810</v>
          </cell>
          <cell r="F5519">
            <v>7126.65</v>
          </cell>
        </row>
        <row r="5520">
          <cell r="D5520">
            <v>8813811</v>
          </cell>
          <cell r="F5520">
            <v>6835.05</v>
          </cell>
        </row>
        <row r="5521">
          <cell r="D5521">
            <v>8813814</v>
          </cell>
          <cell r="F5521">
            <v>6312.6</v>
          </cell>
        </row>
        <row r="5522">
          <cell r="D5522">
            <v>8813815</v>
          </cell>
          <cell r="F5522">
            <v>6421.95</v>
          </cell>
        </row>
        <row r="5523">
          <cell r="D5523">
            <v>8813820</v>
          </cell>
          <cell r="F5523">
            <v>5215</v>
          </cell>
        </row>
        <row r="5524">
          <cell r="D5524">
            <v>8813822</v>
          </cell>
          <cell r="F5524">
            <v>6397.65</v>
          </cell>
        </row>
        <row r="5525">
          <cell r="D5525">
            <v>8813823</v>
          </cell>
          <cell r="F5525">
            <v>9690.2999999999993</v>
          </cell>
        </row>
        <row r="5526">
          <cell r="D5526">
            <v>8814680</v>
          </cell>
          <cell r="F5526">
            <v>18116.330000000002</v>
          </cell>
        </row>
        <row r="5527">
          <cell r="D5527">
            <v>8814701</v>
          </cell>
          <cell r="F5527">
            <v>27155.93</v>
          </cell>
        </row>
        <row r="5528">
          <cell r="D5528">
            <v>8834733</v>
          </cell>
          <cell r="F5528">
            <v>16740.34</v>
          </cell>
        </row>
        <row r="5529">
          <cell r="D5529">
            <v>8815200</v>
          </cell>
          <cell r="F5529">
            <v>8680</v>
          </cell>
        </row>
        <row r="5530">
          <cell r="D5530">
            <v>8815204</v>
          </cell>
          <cell r="F5530">
            <v>8792.5</v>
          </cell>
        </row>
        <row r="5531">
          <cell r="D5531">
            <v>8815216</v>
          </cell>
          <cell r="F5531">
            <v>8533.75</v>
          </cell>
        </row>
        <row r="5532">
          <cell r="D5532">
            <v>8815221</v>
          </cell>
          <cell r="F5532">
            <v>6823.75</v>
          </cell>
        </row>
        <row r="5533">
          <cell r="D5533">
            <v>8815224</v>
          </cell>
          <cell r="F5533">
            <v>6517.75</v>
          </cell>
        </row>
        <row r="5534">
          <cell r="D5534">
            <v>8815226</v>
          </cell>
          <cell r="F5534">
            <v>7352.5</v>
          </cell>
        </row>
        <row r="5535">
          <cell r="D5535">
            <v>8815228</v>
          </cell>
          <cell r="F5535">
            <v>8878</v>
          </cell>
        </row>
        <row r="5536">
          <cell r="D5536">
            <v>8815229</v>
          </cell>
          <cell r="F5536">
            <v>6947.5</v>
          </cell>
        </row>
        <row r="5537">
          <cell r="D5537">
            <v>8815241</v>
          </cell>
          <cell r="F5537">
            <v>8990.4599999999991</v>
          </cell>
        </row>
        <row r="5538">
          <cell r="D5538">
            <v>8815242</v>
          </cell>
          <cell r="F5538">
            <v>9050.1299999999992</v>
          </cell>
        </row>
        <row r="5539">
          <cell r="D5539">
            <v>8815248</v>
          </cell>
          <cell r="F5539">
            <v>6902.5</v>
          </cell>
        </row>
        <row r="5540">
          <cell r="D5540">
            <v>8815249</v>
          </cell>
          <cell r="F5540">
            <v>8183.7</v>
          </cell>
        </row>
        <row r="5541">
          <cell r="D5541">
            <v>8815252</v>
          </cell>
          <cell r="F5541">
            <v>8680</v>
          </cell>
        </row>
        <row r="5542">
          <cell r="D5542">
            <v>8815257</v>
          </cell>
          <cell r="F5542">
            <v>7649.1</v>
          </cell>
        </row>
        <row r="5543">
          <cell r="D5543">
            <v>8815258</v>
          </cell>
          <cell r="F5543">
            <v>8758.75</v>
          </cell>
        </row>
        <row r="5544">
          <cell r="D5544">
            <v>8815259</v>
          </cell>
          <cell r="F5544">
            <v>9298.75</v>
          </cell>
        </row>
        <row r="5545">
          <cell r="D5545">
            <v>8815260</v>
          </cell>
          <cell r="F5545">
            <v>6182.5</v>
          </cell>
        </row>
        <row r="5546">
          <cell r="D5546">
            <v>8815261</v>
          </cell>
          <cell r="F5546">
            <v>8969.1299999999992</v>
          </cell>
        </row>
        <row r="5547">
          <cell r="D5547">
            <v>8815265</v>
          </cell>
          <cell r="F5547">
            <v>6610</v>
          </cell>
        </row>
        <row r="5548">
          <cell r="D5548">
            <v>8815267</v>
          </cell>
          <cell r="F5548">
            <v>6895.8</v>
          </cell>
        </row>
        <row r="5549">
          <cell r="D5549">
            <v>8815269</v>
          </cell>
          <cell r="F5549">
            <v>9322.3799999999992</v>
          </cell>
        </row>
        <row r="5550">
          <cell r="D5550">
            <v>8815270</v>
          </cell>
          <cell r="F5550">
            <v>6610</v>
          </cell>
        </row>
        <row r="5551">
          <cell r="D5551">
            <v>8815271</v>
          </cell>
          <cell r="F5551">
            <v>8218.52</v>
          </cell>
        </row>
        <row r="5552">
          <cell r="D5552">
            <v>8815272</v>
          </cell>
          <cell r="F5552">
            <v>8590</v>
          </cell>
        </row>
        <row r="5553">
          <cell r="D5553">
            <v>8825273</v>
          </cell>
          <cell r="F5553">
            <v>11600.5</v>
          </cell>
        </row>
        <row r="5554">
          <cell r="D5554">
            <v>8815274</v>
          </cell>
          <cell r="F5554">
            <v>7465.45</v>
          </cell>
        </row>
        <row r="5555">
          <cell r="D5555">
            <v>8815406</v>
          </cell>
          <cell r="F5555">
            <v>29582.5</v>
          </cell>
        </row>
        <row r="5556">
          <cell r="D5556">
            <v>8815466</v>
          </cell>
          <cell r="F5556">
            <v>20686.05</v>
          </cell>
        </row>
        <row r="5557">
          <cell r="D5557">
            <v>8817036</v>
          </cell>
          <cell r="F5557">
            <v>13112.5</v>
          </cell>
        </row>
        <row r="5558">
          <cell r="D5558">
            <v>8817048</v>
          </cell>
          <cell r="F5558">
            <v>16301.88</v>
          </cell>
        </row>
        <row r="5559">
          <cell r="D5559">
            <v>8817054</v>
          </cell>
          <cell r="F5559">
            <v>15775.38</v>
          </cell>
        </row>
        <row r="5560">
          <cell r="D5560">
            <v>8817060</v>
          </cell>
          <cell r="F5560">
            <v>12008.87</v>
          </cell>
        </row>
        <row r="5561">
          <cell r="D5561">
            <v>9162002</v>
          </cell>
          <cell r="F5561">
            <v>7532.5</v>
          </cell>
        </row>
        <row r="5562">
          <cell r="D5562">
            <v>9162004</v>
          </cell>
          <cell r="F5562">
            <v>8668.75</v>
          </cell>
        </row>
        <row r="5563">
          <cell r="D5563">
            <v>9162013</v>
          </cell>
          <cell r="F5563">
            <v>11076.25</v>
          </cell>
        </row>
        <row r="5564">
          <cell r="D5564">
            <v>9162025</v>
          </cell>
          <cell r="F5564">
            <v>6829.38</v>
          </cell>
        </row>
        <row r="5565">
          <cell r="D5565">
            <v>9162026</v>
          </cell>
          <cell r="F5565">
            <v>8005</v>
          </cell>
        </row>
        <row r="5566">
          <cell r="D5566">
            <v>9162028</v>
          </cell>
          <cell r="F5566">
            <v>6328.75</v>
          </cell>
        </row>
        <row r="5567">
          <cell r="D5567">
            <v>9162030</v>
          </cell>
          <cell r="F5567">
            <v>8027.5</v>
          </cell>
        </row>
        <row r="5568">
          <cell r="D5568">
            <v>9162031</v>
          </cell>
          <cell r="F5568">
            <v>9355</v>
          </cell>
        </row>
        <row r="5569">
          <cell r="D5569">
            <v>9162033</v>
          </cell>
          <cell r="F5569">
            <v>7915</v>
          </cell>
        </row>
        <row r="5570">
          <cell r="D5570">
            <v>9162034</v>
          </cell>
          <cell r="F5570">
            <v>6981.25</v>
          </cell>
        </row>
        <row r="5571">
          <cell r="D5571">
            <v>9162040</v>
          </cell>
          <cell r="F5571">
            <v>5563.75</v>
          </cell>
        </row>
        <row r="5572">
          <cell r="D5572">
            <v>9162042</v>
          </cell>
          <cell r="F5572">
            <v>4967.5</v>
          </cell>
        </row>
        <row r="5573">
          <cell r="D5573">
            <v>9162044</v>
          </cell>
          <cell r="F5573">
            <v>4551.25</v>
          </cell>
        </row>
        <row r="5574">
          <cell r="D5574">
            <v>9162045</v>
          </cell>
          <cell r="F5574">
            <v>4900</v>
          </cell>
        </row>
        <row r="5575">
          <cell r="D5575">
            <v>9162050</v>
          </cell>
          <cell r="F5575">
            <v>6227.5</v>
          </cell>
        </row>
        <row r="5576">
          <cell r="D5576">
            <v>9162051</v>
          </cell>
          <cell r="F5576">
            <v>4551.25</v>
          </cell>
        </row>
        <row r="5577">
          <cell r="D5577">
            <v>9162052</v>
          </cell>
          <cell r="F5577">
            <v>5681.88</v>
          </cell>
        </row>
        <row r="5578">
          <cell r="D5578">
            <v>9162053</v>
          </cell>
          <cell r="F5578">
            <v>6688.75</v>
          </cell>
        </row>
        <row r="5579">
          <cell r="D5579">
            <v>9162056</v>
          </cell>
          <cell r="F5579">
            <v>5125</v>
          </cell>
        </row>
        <row r="5580">
          <cell r="D5580">
            <v>9162064</v>
          </cell>
          <cell r="F5580">
            <v>5203.75</v>
          </cell>
        </row>
        <row r="5581">
          <cell r="D5581">
            <v>9162065</v>
          </cell>
          <cell r="F5581">
            <v>7037.5</v>
          </cell>
        </row>
        <row r="5582">
          <cell r="D5582">
            <v>9162066</v>
          </cell>
          <cell r="F5582">
            <v>4630</v>
          </cell>
        </row>
        <row r="5583">
          <cell r="D5583">
            <v>9162067</v>
          </cell>
          <cell r="F5583">
            <v>5305</v>
          </cell>
        </row>
        <row r="5584">
          <cell r="D5584">
            <v>9162068</v>
          </cell>
          <cell r="F5584">
            <v>5586.25</v>
          </cell>
        </row>
        <row r="5585">
          <cell r="D5585">
            <v>9162070</v>
          </cell>
          <cell r="F5585">
            <v>6756.25</v>
          </cell>
        </row>
        <row r="5586">
          <cell r="D5586">
            <v>9162072</v>
          </cell>
          <cell r="F5586">
            <v>5203.75</v>
          </cell>
        </row>
        <row r="5587">
          <cell r="D5587">
            <v>9162075</v>
          </cell>
          <cell r="F5587">
            <v>5125</v>
          </cell>
        </row>
        <row r="5588">
          <cell r="D5588">
            <v>9162077</v>
          </cell>
          <cell r="F5588">
            <v>5035</v>
          </cell>
        </row>
        <row r="5589">
          <cell r="D5589">
            <v>9162081</v>
          </cell>
          <cell r="F5589">
            <v>6182.5</v>
          </cell>
        </row>
        <row r="5590">
          <cell r="D5590">
            <v>9162084</v>
          </cell>
          <cell r="F5590">
            <v>4810</v>
          </cell>
        </row>
        <row r="5591">
          <cell r="D5591">
            <v>9162085</v>
          </cell>
          <cell r="F5591">
            <v>4686.25</v>
          </cell>
        </row>
        <row r="5592">
          <cell r="D5592">
            <v>9162086</v>
          </cell>
          <cell r="F5592">
            <v>5473.75</v>
          </cell>
        </row>
        <row r="5593">
          <cell r="D5593">
            <v>9162090</v>
          </cell>
          <cell r="F5593">
            <v>6261.25</v>
          </cell>
        </row>
        <row r="5594">
          <cell r="D5594">
            <v>9162091</v>
          </cell>
          <cell r="F5594">
            <v>5068.75</v>
          </cell>
        </row>
        <row r="5595">
          <cell r="D5595">
            <v>9162094</v>
          </cell>
          <cell r="F5595">
            <v>6868.75</v>
          </cell>
        </row>
        <row r="5596">
          <cell r="D5596">
            <v>9162097</v>
          </cell>
          <cell r="F5596">
            <v>5170</v>
          </cell>
        </row>
        <row r="5597">
          <cell r="D5597">
            <v>9162098</v>
          </cell>
          <cell r="F5597">
            <v>5575</v>
          </cell>
        </row>
        <row r="5598">
          <cell r="D5598">
            <v>9162101</v>
          </cell>
          <cell r="F5598">
            <v>5406.25</v>
          </cell>
        </row>
        <row r="5599">
          <cell r="D5599">
            <v>9162102</v>
          </cell>
          <cell r="F5599">
            <v>4466.88</v>
          </cell>
        </row>
        <row r="5600">
          <cell r="D5600">
            <v>9162103</v>
          </cell>
          <cell r="F5600">
            <v>6205</v>
          </cell>
        </row>
        <row r="5601">
          <cell r="D5601">
            <v>9162105</v>
          </cell>
          <cell r="F5601">
            <v>6520</v>
          </cell>
        </row>
        <row r="5602">
          <cell r="D5602">
            <v>9162106</v>
          </cell>
          <cell r="F5602">
            <v>5282.5</v>
          </cell>
        </row>
        <row r="5603">
          <cell r="D5603">
            <v>9162107</v>
          </cell>
          <cell r="F5603">
            <v>5552.5</v>
          </cell>
        </row>
        <row r="5604">
          <cell r="D5604">
            <v>9162108</v>
          </cell>
          <cell r="F5604">
            <v>4641.25</v>
          </cell>
        </row>
        <row r="5605">
          <cell r="D5605">
            <v>9162109</v>
          </cell>
          <cell r="F5605">
            <v>4922.5</v>
          </cell>
        </row>
        <row r="5606">
          <cell r="D5606">
            <v>9162110</v>
          </cell>
          <cell r="F5606">
            <v>5845</v>
          </cell>
        </row>
        <row r="5607">
          <cell r="D5607">
            <v>9162114</v>
          </cell>
          <cell r="F5607">
            <v>5417.5</v>
          </cell>
        </row>
        <row r="5608">
          <cell r="D5608">
            <v>9162117</v>
          </cell>
          <cell r="F5608">
            <v>6205</v>
          </cell>
        </row>
        <row r="5609">
          <cell r="D5609">
            <v>9162118</v>
          </cell>
          <cell r="F5609">
            <v>6351.25</v>
          </cell>
        </row>
        <row r="5610">
          <cell r="D5610">
            <v>9162122</v>
          </cell>
          <cell r="F5610">
            <v>6666.25</v>
          </cell>
        </row>
        <row r="5611">
          <cell r="D5611">
            <v>9162123</v>
          </cell>
          <cell r="F5611">
            <v>6250</v>
          </cell>
        </row>
        <row r="5612">
          <cell r="D5612">
            <v>9162130</v>
          </cell>
          <cell r="F5612">
            <v>5653.75</v>
          </cell>
        </row>
        <row r="5613">
          <cell r="D5613">
            <v>9162132</v>
          </cell>
          <cell r="F5613">
            <v>6373.75</v>
          </cell>
        </row>
        <row r="5614">
          <cell r="D5614">
            <v>9162136</v>
          </cell>
          <cell r="F5614">
            <v>6880</v>
          </cell>
        </row>
        <row r="5615">
          <cell r="D5615">
            <v>9162137</v>
          </cell>
          <cell r="F5615">
            <v>5968.75</v>
          </cell>
        </row>
        <row r="5616">
          <cell r="D5616">
            <v>9162138</v>
          </cell>
          <cell r="F5616">
            <v>5631.25</v>
          </cell>
        </row>
        <row r="5617">
          <cell r="D5617">
            <v>9162141</v>
          </cell>
          <cell r="F5617">
            <v>8680</v>
          </cell>
        </row>
        <row r="5618">
          <cell r="D5618">
            <v>9162142</v>
          </cell>
          <cell r="F5618">
            <v>6351.25</v>
          </cell>
        </row>
        <row r="5619">
          <cell r="D5619">
            <v>9162143</v>
          </cell>
          <cell r="F5619">
            <v>6362.5</v>
          </cell>
        </row>
        <row r="5620">
          <cell r="D5620">
            <v>9162145</v>
          </cell>
          <cell r="F5620">
            <v>5406.25</v>
          </cell>
        </row>
        <row r="5621">
          <cell r="D5621">
            <v>9162146</v>
          </cell>
          <cell r="F5621">
            <v>5231.88</v>
          </cell>
        </row>
        <row r="5622">
          <cell r="D5622">
            <v>9162147</v>
          </cell>
          <cell r="F5622">
            <v>8758.75</v>
          </cell>
        </row>
        <row r="5623">
          <cell r="D5623">
            <v>9162150</v>
          </cell>
          <cell r="F5623">
            <v>6328.75</v>
          </cell>
        </row>
        <row r="5624">
          <cell r="D5624">
            <v>9162151</v>
          </cell>
          <cell r="F5624">
            <v>6565</v>
          </cell>
        </row>
        <row r="5625">
          <cell r="D5625">
            <v>9162155</v>
          </cell>
          <cell r="F5625">
            <v>8725</v>
          </cell>
        </row>
        <row r="5626">
          <cell r="D5626">
            <v>9162160</v>
          </cell>
          <cell r="F5626">
            <v>10232.5</v>
          </cell>
        </row>
        <row r="5627">
          <cell r="D5627">
            <v>9162165</v>
          </cell>
          <cell r="F5627">
            <v>5985.63</v>
          </cell>
        </row>
        <row r="5628">
          <cell r="D5628">
            <v>9162171</v>
          </cell>
          <cell r="F5628">
            <v>8055.63</v>
          </cell>
        </row>
        <row r="5629">
          <cell r="D5629">
            <v>9162172</v>
          </cell>
          <cell r="F5629">
            <v>8725</v>
          </cell>
        </row>
        <row r="5630">
          <cell r="D5630">
            <v>9162175</v>
          </cell>
          <cell r="F5630">
            <v>6711.25</v>
          </cell>
        </row>
        <row r="5631">
          <cell r="D5631">
            <v>9163004</v>
          </cell>
          <cell r="F5631">
            <v>6362.5</v>
          </cell>
        </row>
        <row r="5632">
          <cell r="D5632">
            <v>9163010</v>
          </cell>
          <cell r="F5632">
            <v>11053.75</v>
          </cell>
        </row>
        <row r="5633">
          <cell r="D5633">
            <v>9163011</v>
          </cell>
          <cell r="F5633">
            <v>6396.25</v>
          </cell>
        </row>
        <row r="5634">
          <cell r="D5634">
            <v>9163020</v>
          </cell>
          <cell r="F5634">
            <v>4607.5</v>
          </cell>
        </row>
        <row r="5635">
          <cell r="D5635">
            <v>9163025</v>
          </cell>
          <cell r="F5635">
            <v>6227.5</v>
          </cell>
        </row>
        <row r="5636">
          <cell r="D5636">
            <v>9163027</v>
          </cell>
          <cell r="F5636">
            <v>4798.75</v>
          </cell>
        </row>
        <row r="5637">
          <cell r="D5637">
            <v>9163030</v>
          </cell>
          <cell r="F5637">
            <v>4866.25</v>
          </cell>
        </row>
        <row r="5638">
          <cell r="D5638">
            <v>9163035</v>
          </cell>
          <cell r="F5638">
            <v>7723.75</v>
          </cell>
        </row>
        <row r="5639">
          <cell r="D5639">
            <v>9163039</v>
          </cell>
          <cell r="F5639">
            <v>5102.5</v>
          </cell>
        </row>
        <row r="5640">
          <cell r="D5640">
            <v>9163041</v>
          </cell>
          <cell r="F5640">
            <v>4967.5</v>
          </cell>
        </row>
        <row r="5641">
          <cell r="D5641">
            <v>9163042</v>
          </cell>
          <cell r="F5641">
            <v>4922.5</v>
          </cell>
        </row>
        <row r="5642">
          <cell r="D5642">
            <v>9163044</v>
          </cell>
          <cell r="F5642">
            <v>4900</v>
          </cell>
        </row>
        <row r="5643">
          <cell r="D5643">
            <v>9163050</v>
          </cell>
          <cell r="F5643">
            <v>5035</v>
          </cell>
        </row>
        <row r="5644">
          <cell r="D5644">
            <v>9163052</v>
          </cell>
          <cell r="F5644">
            <v>6238.75</v>
          </cell>
        </row>
        <row r="5645">
          <cell r="D5645">
            <v>9163053</v>
          </cell>
          <cell r="F5645">
            <v>4517.5</v>
          </cell>
        </row>
        <row r="5646">
          <cell r="D5646">
            <v>9163054</v>
          </cell>
          <cell r="F5646">
            <v>4348.75</v>
          </cell>
        </row>
        <row r="5647">
          <cell r="D5647">
            <v>9163056</v>
          </cell>
          <cell r="F5647">
            <v>5372.5</v>
          </cell>
        </row>
        <row r="5648">
          <cell r="D5648">
            <v>9163057</v>
          </cell>
          <cell r="F5648">
            <v>5710</v>
          </cell>
        </row>
        <row r="5649">
          <cell r="D5649">
            <v>9163060</v>
          </cell>
          <cell r="F5649">
            <v>4438.75</v>
          </cell>
        </row>
        <row r="5650">
          <cell r="D5650">
            <v>9163063</v>
          </cell>
          <cell r="F5650">
            <v>4922.5</v>
          </cell>
        </row>
        <row r="5651">
          <cell r="D5651">
            <v>9163065</v>
          </cell>
          <cell r="F5651">
            <v>4978.75</v>
          </cell>
        </row>
        <row r="5652">
          <cell r="D5652">
            <v>9163067</v>
          </cell>
          <cell r="F5652">
            <v>4607.5</v>
          </cell>
        </row>
        <row r="5653">
          <cell r="D5653">
            <v>9163068</v>
          </cell>
          <cell r="F5653">
            <v>6238.75</v>
          </cell>
        </row>
        <row r="5654">
          <cell r="D5654">
            <v>9163069</v>
          </cell>
          <cell r="F5654">
            <v>6621.25</v>
          </cell>
        </row>
        <row r="5655">
          <cell r="D5655">
            <v>9163070</v>
          </cell>
          <cell r="F5655">
            <v>4405</v>
          </cell>
        </row>
        <row r="5656">
          <cell r="D5656">
            <v>9163072</v>
          </cell>
          <cell r="F5656">
            <v>5035</v>
          </cell>
        </row>
        <row r="5657">
          <cell r="D5657">
            <v>9163073</v>
          </cell>
          <cell r="F5657">
            <v>7060</v>
          </cell>
        </row>
        <row r="5658">
          <cell r="D5658">
            <v>9163074</v>
          </cell>
          <cell r="F5658">
            <v>6407.5</v>
          </cell>
        </row>
        <row r="5659">
          <cell r="D5659">
            <v>9163076</v>
          </cell>
          <cell r="F5659">
            <v>5113.75</v>
          </cell>
        </row>
        <row r="5660">
          <cell r="D5660">
            <v>9163077</v>
          </cell>
          <cell r="F5660">
            <v>8685.6299999999992</v>
          </cell>
        </row>
        <row r="5661">
          <cell r="D5661">
            <v>9163080</v>
          </cell>
          <cell r="F5661">
            <v>5215</v>
          </cell>
        </row>
        <row r="5662">
          <cell r="D5662">
            <v>9163081</v>
          </cell>
          <cell r="F5662">
            <v>4517.5</v>
          </cell>
        </row>
        <row r="5663">
          <cell r="D5663">
            <v>9163086</v>
          </cell>
          <cell r="F5663">
            <v>4202.5</v>
          </cell>
        </row>
        <row r="5664">
          <cell r="D5664">
            <v>9163093</v>
          </cell>
          <cell r="F5664">
            <v>6266.88</v>
          </cell>
        </row>
        <row r="5665">
          <cell r="D5665">
            <v>9163094</v>
          </cell>
          <cell r="F5665">
            <v>10727.5</v>
          </cell>
        </row>
        <row r="5666">
          <cell r="D5666">
            <v>9163097</v>
          </cell>
          <cell r="F5666">
            <v>6221.88</v>
          </cell>
        </row>
        <row r="5667">
          <cell r="D5667">
            <v>9163308</v>
          </cell>
          <cell r="F5667">
            <v>5449.95</v>
          </cell>
        </row>
        <row r="5668">
          <cell r="D5668">
            <v>9163310</v>
          </cell>
          <cell r="F5668">
            <v>4599.45</v>
          </cell>
        </row>
        <row r="5669">
          <cell r="D5669">
            <v>9163313</v>
          </cell>
          <cell r="F5669">
            <v>6859.35</v>
          </cell>
        </row>
        <row r="5670">
          <cell r="D5670">
            <v>9163315</v>
          </cell>
          <cell r="F5670">
            <v>6555.6</v>
          </cell>
        </row>
        <row r="5671">
          <cell r="D5671">
            <v>9163316</v>
          </cell>
          <cell r="F5671">
            <v>6835.05</v>
          </cell>
        </row>
        <row r="5672">
          <cell r="D5672">
            <v>9163317</v>
          </cell>
          <cell r="F5672">
            <v>4573.75</v>
          </cell>
        </row>
        <row r="5673">
          <cell r="D5673">
            <v>9163319</v>
          </cell>
          <cell r="F5673">
            <v>9423</v>
          </cell>
        </row>
        <row r="5674">
          <cell r="D5674">
            <v>9163322</v>
          </cell>
          <cell r="F5674">
            <v>5049</v>
          </cell>
        </row>
        <row r="5675">
          <cell r="D5675">
            <v>9163327</v>
          </cell>
          <cell r="F5675">
            <v>5522.85</v>
          </cell>
        </row>
        <row r="5676">
          <cell r="D5676">
            <v>9163328</v>
          </cell>
          <cell r="F5676">
            <v>5364.9</v>
          </cell>
        </row>
        <row r="5677">
          <cell r="D5677">
            <v>9163331</v>
          </cell>
          <cell r="F5677">
            <v>6628.5</v>
          </cell>
        </row>
        <row r="5678">
          <cell r="D5678">
            <v>9163335</v>
          </cell>
          <cell r="F5678">
            <v>5535</v>
          </cell>
        </row>
        <row r="5679">
          <cell r="D5679">
            <v>9163337</v>
          </cell>
          <cell r="F5679">
            <v>4751.33</v>
          </cell>
        </row>
        <row r="5680">
          <cell r="D5680">
            <v>9163338</v>
          </cell>
          <cell r="F5680">
            <v>6810.75</v>
          </cell>
        </row>
        <row r="5681">
          <cell r="D5681">
            <v>9163341</v>
          </cell>
          <cell r="F5681">
            <v>5632.2</v>
          </cell>
        </row>
        <row r="5682">
          <cell r="D5682">
            <v>9163343</v>
          </cell>
          <cell r="F5682">
            <v>7588.35</v>
          </cell>
        </row>
        <row r="5683">
          <cell r="D5683">
            <v>9163344</v>
          </cell>
          <cell r="F5683">
            <v>5935.95</v>
          </cell>
        </row>
        <row r="5684">
          <cell r="D5684">
            <v>9163345</v>
          </cell>
          <cell r="F5684">
            <v>4976.1000000000004</v>
          </cell>
        </row>
        <row r="5685">
          <cell r="D5685">
            <v>9163350</v>
          </cell>
          <cell r="F5685">
            <v>5097.6000000000004</v>
          </cell>
        </row>
        <row r="5686">
          <cell r="D5686">
            <v>9163352</v>
          </cell>
          <cell r="F5686">
            <v>4720.95</v>
          </cell>
        </row>
        <row r="5687">
          <cell r="D5687">
            <v>9163353</v>
          </cell>
          <cell r="F5687">
            <v>5972.4</v>
          </cell>
        </row>
        <row r="5688">
          <cell r="D5688">
            <v>9163360</v>
          </cell>
          <cell r="F5688">
            <v>6452.33</v>
          </cell>
        </row>
        <row r="5689">
          <cell r="D5689">
            <v>9163363</v>
          </cell>
          <cell r="F5689">
            <v>7175.25</v>
          </cell>
        </row>
        <row r="5690">
          <cell r="D5690">
            <v>9163365</v>
          </cell>
          <cell r="F5690">
            <v>6579.9</v>
          </cell>
        </row>
        <row r="5691">
          <cell r="D5691">
            <v>9163367</v>
          </cell>
          <cell r="F5691">
            <v>4818.1499999999996</v>
          </cell>
        </row>
        <row r="5692">
          <cell r="D5692">
            <v>9164032</v>
          </cell>
          <cell r="F5692">
            <v>21479.69</v>
          </cell>
        </row>
        <row r="5693">
          <cell r="D5693">
            <v>9165203</v>
          </cell>
          <cell r="F5693">
            <v>6148.75</v>
          </cell>
        </row>
        <row r="5694">
          <cell r="D5694">
            <v>9165204</v>
          </cell>
          <cell r="F5694">
            <v>8135.1</v>
          </cell>
        </row>
        <row r="5695">
          <cell r="D5695">
            <v>9165205</v>
          </cell>
          <cell r="F5695">
            <v>4821.25</v>
          </cell>
        </row>
        <row r="5696">
          <cell r="D5696">
            <v>9165208</v>
          </cell>
          <cell r="F5696">
            <v>6351.25</v>
          </cell>
        </row>
        <row r="5697">
          <cell r="D5697">
            <v>9165209</v>
          </cell>
          <cell r="F5697">
            <v>5912.5</v>
          </cell>
        </row>
        <row r="5698">
          <cell r="D5698">
            <v>9165210</v>
          </cell>
          <cell r="F5698">
            <v>8747.5</v>
          </cell>
        </row>
        <row r="5699">
          <cell r="D5699">
            <v>9165211</v>
          </cell>
          <cell r="F5699">
            <v>5530</v>
          </cell>
        </row>
        <row r="5700">
          <cell r="D5700">
            <v>9165214</v>
          </cell>
          <cell r="F5700">
            <v>8781.25</v>
          </cell>
        </row>
        <row r="5701">
          <cell r="D5701">
            <v>9165219</v>
          </cell>
          <cell r="F5701">
            <v>8573.1299999999992</v>
          </cell>
        </row>
        <row r="5702">
          <cell r="D5702">
            <v>9165407</v>
          </cell>
          <cell r="F5702">
            <v>25600</v>
          </cell>
        </row>
        <row r="5703">
          <cell r="D5703">
            <v>9165421</v>
          </cell>
          <cell r="F5703">
            <v>19001.88</v>
          </cell>
        </row>
        <row r="5704">
          <cell r="D5704">
            <v>9165424</v>
          </cell>
          <cell r="F5704">
            <v>16234.38</v>
          </cell>
        </row>
        <row r="5705">
          <cell r="D5705">
            <v>9167015</v>
          </cell>
          <cell r="F5705">
            <v>11543.13</v>
          </cell>
        </row>
        <row r="5706">
          <cell r="D5706">
            <v>9167017</v>
          </cell>
          <cell r="F5706">
            <v>10783.75</v>
          </cell>
        </row>
        <row r="5707">
          <cell r="D5707">
            <v>9167019</v>
          </cell>
          <cell r="F5707">
            <v>15795.63</v>
          </cell>
        </row>
        <row r="5708">
          <cell r="D5708">
            <v>8501001</v>
          </cell>
          <cell r="F5708">
            <v>5554.22</v>
          </cell>
        </row>
        <row r="5709">
          <cell r="D5709">
            <v>8521002</v>
          </cell>
          <cell r="F5709">
            <v>4566.96</v>
          </cell>
        </row>
        <row r="5710">
          <cell r="D5710">
            <v>8501103</v>
          </cell>
          <cell r="F5710">
            <v>6379.38</v>
          </cell>
        </row>
        <row r="5711">
          <cell r="D5711">
            <v>8501104</v>
          </cell>
          <cell r="F5711">
            <v>5442.81</v>
          </cell>
        </row>
        <row r="5712">
          <cell r="D5712">
            <v>8501105</v>
          </cell>
          <cell r="F5712">
            <v>6581.88</v>
          </cell>
        </row>
        <row r="5713">
          <cell r="D5713">
            <v>8501115</v>
          </cell>
          <cell r="F5713">
            <v>5949.06</v>
          </cell>
        </row>
        <row r="5714">
          <cell r="D5714">
            <v>8502000</v>
          </cell>
          <cell r="F5714">
            <v>5687.5</v>
          </cell>
        </row>
        <row r="5715">
          <cell r="D5715">
            <v>8502001</v>
          </cell>
          <cell r="F5715">
            <v>6475</v>
          </cell>
        </row>
        <row r="5716">
          <cell r="D5716">
            <v>8502002</v>
          </cell>
          <cell r="F5716">
            <v>8173.75</v>
          </cell>
        </row>
        <row r="5717">
          <cell r="D5717">
            <v>8502003</v>
          </cell>
          <cell r="F5717">
            <v>8612.5</v>
          </cell>
        </row>
        <row r="5718">
          <cell r="D5718">
            <v>8502004</v>
          </cell>
          <cell r="F5718">
            <v>6643.75</v>
          </cell>
        </row>
        <row r="5719">
          <cell r="D5719">
            <v>8502005</v>
          </cell>
          <cell r="F5719">
            <v>6025</v>
          </cell>
        </row>
        <row r="5720">
          <cell r="D5720">
            <v>8502007</v>
          </cell>
          <cell r="F5720">
            <v>7048.75</v>
          </cell>
        </row>
        <row r="5721">
          <cell r="D5721">
            <v>8502008</v>
          </cell>
          <cell r="F5721">
            <v>6385</v>
          </cell>
        </row>
        <row r="5722">
          <cell r="D5722">
            <v>8502012</v>
          </cell>
          <cell r="F5722">
            <v>7272.4</v>
          </cell>
        </row>
        <row r="5723">
          <cell r="D5723">
            <v>8502013</v>
          </cell>
          <cell r="F5723">
            <v>6953.13</v>
          </cell>
        </row>
        <row r="5724">
          <cell r="D5724">
            <v>8502014</v>
          </cell>
          <cell r="F5724">
            <v>5417.5</v>
          </cell>
        </row>
        <row r="5725">
          <cell r="D5725">
            <v>8502018</v>
          </cell>
          <cell r="F5725">
            <v>6778.75</v>
          </cell>
        </row>
        <row r="5726">
          <cell r="D5726">
            <v>8502019</v>
          </cell>
          <cell r="F5726">
            <v>6205</v>
          </cell>
        </row>
        <row r="5727">
          <cell r="D5727">
            <v>8502023</v>
          </cell>
          <cell r="F5727">
            <v>5147.5</v>
          </cell>
        </row>
        <row r="5728">
          <cell r="D5728">
            <v>8502025</v>
          </cell>
          <cell r="F5728">
            <v>5068.75</v>
          </cell>
        </row>
        <row r="5729">
          <cell r="D5729">
            <v>8502026</v>
          </cell>
          <cell r="F5729">
            <v>5125</v>
          </cell>
        </row>
        <row r="5730">
          <cell r="D5730">
            <v>8502027</v>
          </cell>
          <cell r="F5730">
            <v>5023.75</v>
          </cell>
        </row>
        <row r="5731">
          <cell r="D5731">
            <v>8502028</v>
          </cell>
          <cell r="F5731">
            <v>5035</v>
          </cell>
        </row>
        <row r="5732">
          <cell r="D5732">
            <v>8502030</v>
          </cell>
          <cell r="F5732">
            <v>7993.75</v>
          </cell>
        </row>
        <row r="5733">
          <cell r="D5733">
            <v>8502033</v>
          </cell>
          <cell r="F5733">
            <v>5845</v>
          </cell>
        </row>
        <row r="5734">
          <cell r="D5734">
            <v>8502034</v>
          </cell>
          <cell r="F5734">
            <v>6790</v>
          </cell>
        </row>
        <row r="5735">
          <cell r="D5735">
            <v>8502035</v>
          </cell>
          <cell r="F5735">
            <v>4843.75</v>
          </cell>
        </row>
        <row r="5736">
          <cell r="D5736">
            <v>8502036</v>
          </cell>
          <cell r="F5736">
            <v>7178.8</v>
          </cell>
        </row>
        <row r="5737">
          <cell r="D5737">
            <v>8502040</v>
          </cell>
          <cell r="F5737">
            <v>7420</v>
          </cell>
        </row>
        <row r="5738">
          <cell r="D5738">
            <v>8502041</v>
          </cell>
          <cell r="F5738">
            <v>5237.5</v>
          </cell>
        </row>
        <row r="5739">
          <cell r="D5739">
            <v>8502047</v>
          </cell>
          <cell r="F5739">
            <v>5102.5</v>
          </cell>
        </row>
        <row r="5740">
          <cell r="D5740">
            <v>8502049</v>
          </cell>
          <cell r="F5740">
            <v>8050</v>
          </cell>
        </row>
        <row r="5741">
          <cell r="D5741">
            <v>8502053</v>
          </cell>
          <cell r="F5741">
            <v>5890</v>
          </cell>
        </row>
        <row r="5742">
          <cell r="D5742">
            <v>8502054</v>
          </cell>
          <cell r="F5742">
            <v>6531.25</v>
          </cell>
        </row>
        <row r="5743">
          <cell r="D5743">
            <v>8502055</v>
          </cell>
          <cell r="F5743">
            <v>6137.5</v>
          </cell>
        </row>
        <row r="5744">
          <cell r="D5744">
            <v>8502056</v>
          </cell>
          <cell r="F5744">
            <v>6880</v>
          </cell>
        </row>
        <row r="5745">
          <cell r="D5745">
            <v>8502057</v>
          </cell>
          <cell r="F5745">
            <v>6062.01</v>
          </cell>
        </row>
        <row r="5746">
          <cell r="D5746">
            <v>8502061</v>
          </cell>
          <cell r="F5746">
            <v>10862.5</v>
          </cell>
        </row>
        <row r="5747">
          <cell r="D5747">
            <v>8502062</v>
          </cell>
          <cell r="F5747">
            <v>8151.25</v>
          </cell>
        </row>
        <row r="5748">
          <cell r="D5748">
            <v>8502063</v>
          </cell>
          <cell r="F5748">
            <v>6722.5</v>
          </cell>
        </row>
        <row r="5749">
          <cell r="D5749">
            <v>8502067</v>
          </cell>
          <cell r="F5749">
            <v>6407.5</v>
          </cell>
        </row>
        <row r="5750">
          <cell r="D5750">
            <v>8502069</v>
          </cell>
          <cell r="F5750">
            <v>7453.75</v>
          </cell>
        </row>
        <row r="5751">
          <cell r="D5751">
            <v>8502071</v>
          </cell>
          <cell r="F5751">
            <v>8702.5</v>
          </cell>
        </row>
        <row r="5752">
          <cell r="D5752">
            <v>8502074</v>
          </cell>
          <cell r="F5752">
            <v>7555</v>
          </cell>
        </row>
        <row r="5753">
          <cell r="D5753">
            <v>8502076</v>
          </cell>
          <cell r="F5753">
            <v>5766.25</v>
          </cell>
        </row>
        <row r="5754">
          <cell r="D5754">
            <v>8502085</v>
          </cell>
          <cell r="F5754">
            <v>5035</v>
          </cell>
        </row>
        <row r="5755">
          <cell r="D5755">
            <v>8502086</v>
          </cell>
          <cell r="F5755">
            <v>6317.5</v>
          </cell>
        </row>
        <row r="5756">
          <cell r="D5756">
            <v>8502089</v>
          </cell>
          <cell r="F5756">
            <v>6081.25</v>
          </cell>
        </row>
        <row r="5757">
          <cell r="D5757">
            <v>8502090</v>
          </cell>
          <cell r="F5757">
            <v>4742.5</v>
          </cell>
        </row>
        <row r="5758">
          <cell r="D5758">
            <v>8502091</v>
          </cell>
          <cell r="F5758">
            <v>7971.25</v>
          </cell>
        </row>
        <row r="5759">
          <cell r="D5759">
            <v>8502092</v>
          </cell>
          <cell r="F5759">
            <v>5181.25</v>
          </cell>
        </row>
        <row r="5760">
          <cell r="D5760">
            <v>8502094</v>
          </cell>
          <cell r="F5760">
            <v>6621.25</v>
          </cell>
        </row>
        <row r="5761">
          <cell r="D5761">
            <v>8502095</v>
          </cell>
          <cell r="F5761">
            <v>6677.5</v>
          </cell>
        </row>
        <row r="5762">
          <cell r="D5762">
            <v>8502100</v>
          </cell>
          <cell r="F5762">
            <v>6902.5</v>
          </cell>
        </row>
        <row r="5763">
          <cell r="D5763">
            <v>8502101</v>
          </cell>
          <cell r="F5763">
            <v>5462.5</v>
          </cell>
        </row>
        <row r="5764">
          <cell r="D5764">
            <v>8502103</v>
          </cell>
          <cell r="F5764">
            <v>6688.75</v>
          </cell>
        </row>
        <row r="5765">
          <cell r="D5765">
            <v>8502104</v>
          </cell>
          <cell r="F5765">
            <v>5856.25</v>
          </cell>
        </row>
        <row r="5766">
          <cell r="D5766">
            <v>8502105</v>
          </cell>
          <cell r="F5766">
            <v>7487.5</v>
          </cell>
        </row>
        <row r="5767">
          <cell r="D5767">
            <v>8502106</v>
          </cell>
          <cell r="F5767">
            <v>6745</v>
          </cell>
        </row>
        <row r="5768">
          <cell r="D5768">
            <v>8502111</v>
          </cell>
          <cell r="F5768">
            <v>5417.5</v>
          </cell>
        </row>
        <row r="5769">
          <cell r="D5769">
            <v>8502113</v>
          </cell>
          <cell r="F5769">
            <v>6947.5</v>
          </cell>
        </row>
        <row r="5770">
          <cell r="D5770">
            <v>8502115</v>
          </cell>
          <cell r="F5770">
            <v>6626.88</v>
          </cell>
        </row>
        <row r="5771">
          <cell r="D5771">
            <v>8502116</v>
          </cell>
          <cell r="F5771">
            <v>8050</v>
          </cell>
        </row>
        <row r="5772">
          <cell r="D5772">
            <v>8502117</v>
          </cell>
          <cell r="F5772">
            <v>4753.75</v>
          </cell>
        </row>
        <row r="5773">
          <cell r="D5773">
            <v>8502120</v>
          </cell>
          <cell r="F5773">
            <v>8702.5</v>
          </cell>
        </row>
        <row r="5774">
          <cell r="D5774">
            <v>8502125</v>
          </cell>
          <cell r="F5774">
            <v>6385</v>
          </cell>
        </row>
        <row r="5775">
          <cell r="D5775">
            <v>8502127</v>
          </cell>
          <cell r="F5775">
            <v>6396.25</v>
          </cell>
        </row>
        <row r="5776">
          <cell r="D5776">
            <v>8502128</v>
          </cell>
          <cell r="F5776">
            <v>8972.5</v>
          </cell>
        </row>
        <row r="5777">
          <cell r="D5777">
            <v>8502137</v>
          </cell>
          <cell r="F5777">
            <v>6392.42</v>
          </cell>
        </row>
        <row r="5778">
          <cell r="D5778">
            <v>8502140</v>
          </cell>
          <cell r="F5778">
            <v>8027.5</v>
          </cell>
        </row>
        <row r="5779">
          <cell r="D5779">
            <v>8502147</v>
          </cell>
          <cell r="F5779">
            <v>4765</v>
          </cell>
        </row>
        <row r="5780">
          <cell r="D5780">
            <v>8502148</v>
          </cell>
          <cell r="F5780">
            <v>5586.25</v>
          </cell>
        </row>
        <row r="5781">
          <cell r="D5781">
            <v>8502155</v>
          </cell>
          <cell r="F5781">
            <v>5935</v>
          </cell>
        </row>
        <row r="5782">
          <cell r="D5782">
            <v>8502157</v>
          </cell>
          <cell r="F5782">
            <v>4990</v>
          </cell>
        </row>
        <row r="5783">
          <cell r="D5783">
            <v>8502161</v>
          </cell>
          <cell r="F5783">
            <v>6503.13</v>
          </cell>
        </row>
        <row r="5784">
          <cell r="D5784">
            <v>8502162</v>
          </cell>
          <cell r="F5784">
            <v>7408.75</v>
          </cell>
        </row>
        <row r="5785">
          <cell r="D5785">
            <v>8502167</v>
          </cell>
          <cell r="F5785">
            <v>7037.5</v>
          </cell>
        </row>
        <row r="5786">
          <cell r="D5786">
            <v>8502168</v>
          </cell>
          <cell r="F5786">
            <v>8916.25</v>
          </cell>
        </row>
        <row r="5787">
          <cell r="D5787">
            <v>8502169</v>
          </cell>
          <cell r="F5787">
            <v>5631.25</v>
          </cell>
        </row>
        <row r="5788">
          <cell r="D5788">
            <v>8502170</v>
          </cell>
          <cell r="F5788">
            <v>9377.5</v>
          </cell>
        </row>
        <row r="5789">
          <cell r="D5789">
            <v>8502175</v>
          </cell>
          <cell r="F5789">
            <v>8275</v>
          </cell>
        </row>
        <row r="5790">
          <cell r="D5790">
            <v>8502176</v>
          </cell>
          <cell r="F5790">
            <v>7723.75</v>
          </cell>
        </row>
        <row r="5791">
          <cell r="D5791">
            <v>8502180</v>
          </cell>
          <cell r="F5791">
            <v>5462.5</v>
          </cell>
        </row>
        <row r="5792">
          <cell r="D5792">
            <v>8502181</v>
          </cell>
          <cell r="F5792">
            <v>5226.25</v>
          </cell>
        </row>
        <row r="5793">
          <cell r="D5793">
            <v>8502182</v>
          </cell>
          <cell r="F5793">
            <v>6013.75</v>
          </cell>
        </row>
        <row r="5794">
          <cell r="D5794">
            <v>8502183</v>
          </cell>
          <cell r="F5794">
            <v>4922.5</v>
          </cell>
        </row>
        <row r="5795">
          <cell r="D5795">
            <v>8502186</v>
          </cell>
          <cell r="F5795">
            <v>5635.75</v>
          </cell>
        </row>
        <row r="5796">
          <cell r="D5796">
            <v>8502190</v>
          </cell>
          <cell r="F5796">
            <v>6700</v>
          </cell>
        </row>
        <row r="5797">
          <cell r="D5797">
            <v>8502193</v>
          </cell>
          <cell r="F5797">
            <v>6075.63</v>
          </cell>
        </row>
        <row r="5798">
          <cell r="D5798">
            <v>8502194</v>
          </cell>
          <cell r="F5798">
            <v>5462.5</v>
          </cell>
        </row>
        <row r="5799">
          <cell r="D5799">
            <v>8502196</v>
          </cell>
          <cell r="F5799">
            <v>5452.56</v>
          </cell>
        </row>
        <row r="5800">
          <cell r="D5800">
            <v>8502197</v>
          </cell>
          <cell r="F5800">
            <v>7667.5</v>
          </cell>
        </row>
        <row r="5801">
          <cell r="D5801">
            <v>8502200</v>
          </cell>
          <cell r="F5801">
            <v>5541.25</v>
          </cell>
        </row>
        <row r="5802">
          <cell r="D5802">
            <v>8502203</v>
          </cell>
          <cell r="F5802">
            <v>5417.5</v>
          </cell>
        </row>
        <row r="5803">
          <cell r="D5803">
            <v>8502206</v>
          </cell>
          <cell r="F5803">
            <v>6103.75</v>
          </cell>
        </row>
        <row r="5804">
          <cell r="D5804">
            <v>8502211</v>
          </cell>
          <cell r="F5804">
            <v>6137.5</v>
          </cell>
        </row>
        <row r="5805">
          <cell r="D5805">
            <v>8502213</v>
          </cell>
          <cell r="F5805">
            <v>8027.5</v>
          </cell>
        </row>
        <row r="5806">
          <cell r="D5806">
            <v>8502214</v>
          </cell>
          <cell r="F5806">
            <v>7003.75</v>
          </cell>
        </row>
        <row r="5807">
          <cell r="D5807">
            <v>8502215</v>
          </cell>
          <cell r="F5807">
            <v>5305</v>
          </cell>
        </row>
        <row r="5808">
          <cell r="D5808">
            <v>8502216</v>
          </cell>
          <cell r="F5808">
            <v>6610</v>
          </cell>
        </row>
        <row r="5809">
          <cell r="D5809">
            <v>8502217</v>
          </cell>
          <cell r="F5809">
            <v>5597.5</v>
          </cell>
        </row>
        <row r="5810">
          <cell r="D5810">
            <v>8502220</v>
          </cell>
          <cell r="F5810">
            <v>10525</v>
          </cell>
        </row>
        <row r="5811">
          <cell r="D5811">
            <v>8502223</v>
          </cell>
          <cell r="F5811">
            <v>5968.75</v>
          </cell>
        </row>
        <row r="5812">
          <cell r="D5812">
            <v>8502224</v>
          </cell>
          <cell r="F5812">
            <v>8871.25</v>
          </cell>
        </row>
        <row r="5813">
          <cell r="D5813">
            <v>8502226</v>
          </cell>
          <cell r="F5813">
            <v>5991.25</v>
          </cell>
        </row>
        <row r="5814">
          <cell r="D5814">
            <v>8502227</v>
          </cell>
          <cell r="F5814">
            <v>7898.13</v>
          </cell>
        </row>
        <row r="5815">
          <cell r="D5815">
            <v>8502228</v>
          </cell>
          <cell r="F5815">
            <v>6486.25</v>
          </cell>
        </row>
        <row r="5816">
          <cell r="D5816">
            <v>8502229</v>
          </cell>
          <cell r="F5816">
            <v>10423.75</v>
          </cell>
        </row>
        <row r="5817">
          <cell r="D5817">
            <v>8502230</v>
          </cell>
          <cell r="F5817">
            <v>6947.5</v>
          </cell>
        </row>
        <row r="5818">
          <cell r="D5818">
            <v>8502237</v>
          </cell>
          <cell r="F5818">
            <v>7048.75</v>
          </cell>
        </row>
        <row r="5819">
          <cell r="D5819">
            <v>8502238</v>
          </cell>
          <cell r="F5819">
            <v>5968.75</v>
          </cell>
        </row>
        <row r="5820">
          <cell r="D5820">
            <v>8502239</v>
          </cell>
          <cell r="F5820">
            <v>6790</v>
          </cell>
        </row>
        <row r="5821">
          <cell r="D5821">
            <v>8502241</v>
          </cell>
          <cell r="F5821">
            <v>4742.5</v>
          </cell>
        </row>
        <row r="5822">
          <cell r="D5822">
            <v>8502242</v>
          </cell>
          <cell r="F5822">
            <v>8027.5</v>
          </cell>
        </row>
        <row r="5823">
          <cell r="D5823">
            <v>8502243</v>
          </cell>
          <cell r="F5823">
            <v>5597.5</v>
          </cell>
        </row>
        <row r="5824">
          <cell r="D5824">
            <v>8502246</v>
          </cell>
          <cell r="F5824">
            <v>5923.75</v>
          </cell>
        </row>
        <row r="5825">
          <cell r="D5825">
            <v>8502248</v>
          </cell>
          <cell r="F5825">
            <v>7937.5</v>
          </cell>
        </row>
        <row r="5826">
          <cell r="D5826">
            <v>8502249</v>
          </cell>
          <cell r="F5826">
            <v>7341.25</v>
          </cell>
        </row>
        <row r="5827">
          <cell r="D5827">
            <v>8502252</v>
          </cell>
          <cell r="F5827">
            <v>10862.5</v>
          </cell>
        </row>
        <row r="5828">
          <cell r="D5828">
            <v>8502254</v>
          </cell>
          <cell r="F5828">
            <v>8725</v>
          </cell>
        </row>
        <row r="5829">
          <cell r="D5829">
            <v>8502255</v>
          </cell>
          <cell r="F5829">
            <v>5411.87</v>
          </cell>
        </row>
        <row r="5830">
          <cell r="D5830">
            <v>8502257</v>
          </cell>
          <cell r="F5830">
            <v>7003.75</v>
          </cell>
        </row>
        <row r="5831">
          <cell r="D5831">
            <v>8502263</v>
          </cell>
          <cell r="F5831">
            <v>10637.5</v>
          </cell>
        </row>
        <row r="5832">
          <cell r="D5832">
            <v>8502265</v>
          </cell>
          <cell r="F5832">
            <v>7813.75</v>
          </cell>
        </row>
        <row r="5833">
          <cell r="D5833">
            <v>8502266</v>
          </cell>
          <cell r="F5833">
            <v>7048.75</v>
          </cell>
        </row>
        <row r="5834">
          <cell r="D5834">
            <v>8502267</v>
          </cell>
          <cell r="F5834">
            <v>7763.13</v>
          </cell>
        </row>
        <row r="5835">
          <cell r="D5835">
            <v>8502268</v>
          </cell>
          <cell r="F5835">
            <v>6953.13</v>
          </cell>
        </row>
        <row r="5836">
          <cell r="D5836">
            <v>8502269</v>
          </cell>
          <cell r="F5836">
            <v>6936.25</v>
          </cell>
        </row>
        <row r="5837">
          <cell r="D5837">
            <v>8502270</v>
          </cell>
          <cell r="F5837">
            <v>6925</v>
          </cell>
        </row>
        <row r="5838">
          <cell r="D5838">
            <v>8502271</v>
          </cell>
          <cell r="F5838">
            <v>5991.25</v>
          </cell>
        </row>
        <row r="5839">
          <cell r="D5839">
            <v>8502272</v>
          </cell>
          <cell r="F5839">
            <v>11290</v>
          </cell>
        </row>
        <row r="5840">
          <cell r="D5840">
            <v>8502273</v>
          </cell>
          <cell r="F5840">
            <v>7363.75</v>
          </cell>
        </row>
        <row r="5841">
          <cell r="D5841">
            <v>8502274</v>
          </cell>
          <cell r="F5841">
            <v>8196.25</v>
          </cell>
        </row>
        <row r="5842">
          <cell r="D5842">
            <v>8502276</v>
          </cell>
          <cell r="F5842">
            <v>5946.25</v>
          </cell>
        </row>
        <row r="5843">
          <cell r="D5843">
            <v>8502278</v>
          </cell>
          <cell r="F5843">
            <v>8252.5</v>
          </cell>
        </row>
        <row r="5844">
          <cell r="D5844">
            <v>8502282</v>
          </cell>
          <cell r="F5844">
            <v>6880</v>
          </cell>
        </row>
        <row r="5845">
          <cell r="D5845">
            <v>8502283</v>
          </cell>
          <cell r="F5845">
            <v>6767.5</v>
          </cell>
        </row>
        <row r="5846">
          <cell r="D5846">
            <v>8502284</v>
          </cell>
          <cell r="F5846">
            <v>6272.5</v>
          </cell>
        </row>
        <row r="5847">
          <cell r="D5847">
            <v>8502285</v>
          </cell>
          <cell r="F5847">
            <v>6373.75</v>
          </cell>
        </row>
        <row r="5848">
          <cell r="D5848">
            <v>8502286</v>
          </cell>
          <cell r="F5848">
            <v>8128.75</v>
          </cell>
        </row>
        <row r="5849">
          <cell r="D5849">
            <v>8502289</v>
          </cell>
          <cell r="F5849">
            <v>6767.5</v>
          </cell>
        </row>
        <row r="5850">
          <cell r="D5850">
            <v>8502290</v>
          </cell>
          <cell r="F5850">
            <v>7960</v>
          </cell>
        </row>
        <row r="5851">
          <cell r="D5851">
            <v>8502291</v>
          </cell>
          <cell r="F5851">
            <v>5282.5</v>
          </cell>
        </row>
        <row r="5852">
          <cell r="D5852">
            <v>8502297</v>
          </cell>
          <cell r="F5852">
            <v>8308.75</v>
          </cell>
        </row>
        <row r="5853">
          <cell r="D5853">
            <v>8502298</v>
          </cell>
          <cell r="F5853">
            <v>8027.5</v>
          </cell>
        </row>
        <row r="5854">
          <cell r="D5854">
            <v>8502299</v>
          </cell>
          <cell r="F5854">
            <v>6025</v>
          </cell>
        </row>
        <row r="5855">
          <cell r="D5855">
            <v>8502300</v>
          </cell>
          <cell r="F5855">
            <v>7633.75</v>
          </cell>
        </row>
        <row r="5856">
          <cell r="D5856">
            <v>8502301</v>
          </cell>
          <cell r="F5856">
            <v>5854</v>
          </cell>
        </row>
        <row r="5857">
          <cell r="D5857">
            <v>8502304</v>
          </cell>
          <cell r="F5857">
            <v>7757.5</v>
          </cell>
        </row>
        <row r="5858">
          <cell r="D5858">
            <v>8502306</v>
          </cell>
          <cell r="F5858">
            <v>6013.75</v>
          </cell>
        </row>
        <row r="5859">
          <cell r="D5859">
            <v>8502309</v>
          </cell>
          <cell r="F5859">
            <v>5496.25</v>
          </cell>
        </row>
        <row r="5860">
          <cell r="D5860">
            <v>8502310</v>
          </cell>
          <cell r="F5860">
            <v>6205.45</v>
          </cell>
        </row>
        <row r="5861">
          <cell r="D5861">
            <v>8502313</v>
          </cell>
          <cell r="F5861">
            <v>8331.25</v>
          </cell>
        </row>
        <row r="5862">
          <cell r="D5862">
            <v>8502314</v>
          </cell>
          <cell r="F5862">
            <v>7296.25</v>
          </cell>
        </row>
        <row r="5863">
          <cell r="D5863">
            <v>8502315</v>
          </cell>
          <cell r="F5863">
            <v>5968.75</v>
          </cell>
        </row>
        <row r="5864">
          <cell r="D5864">
            <v>8502316</v>
          </cell>
          <cell r="F5864">
            <v>7037.5</v>
          </cell>
        </row>
        <row r="5865">
          <cell r="D5865">
            <v>8502317</v>
          </cell>
          <cell r="F5865">
            <v>5788.75</v>
          </cell>
        </row>
        <row r="5866">
          <cell r="D5866">
            <v>8502318</v>
          </cell>
          <cell r="F5866">
            <v>6283.75</v>
          </cell>
        </row>
        <row r="5867">
          <cell r="D5867">
            <v>8502319</v>
          </cell>
          <cell r="F5867">
            <v>6992.5</v>
          </cell>
        </row>
        <row r="5868">
          <cell r="D5868">
            <v>8502320</v>
          </cell>
          <cell r="F5868">
            <v>6171.25</v>
          </cell>
        </row>
        <row r="5869">
          <cell r="D5869">
            <v>8502321</v>
          </cell>
          <cell r="F5869">
            <v>6036.25</v>
          </cell>
        </row>
        <row r="5870">
          <cell r="D5870">
            <v>8502322</v>
          </cell>
          <cell r="F5870">
            <v>6418.75</v>
          </cell>
        </row>
        <row r="5871">
          <cell r="D5871">
            <v>8502323</v>
          </cell>
          <cell r="F5871">
            <v>7870</v>
          </cell>
        </row>
        <row r="5872">
          <cell r="D5872">
            <v>8502324</v>
          </cell>
          <cell r="F5872">
            <v>6148.75</v>
          </cell>
        </row>
        <row r="5873">
          <cell r="D5873">
            <v>8502325</v>
          </cell>
          <cell r="F5873">
            <v>9377.5</v>
          </cell>
        </row>
        <row r="5874">
          <cell r="D5874">
            <v>8502326</v>
          </cell>
          <cell r="F5874">
            <v>6273.85</v>
          </cell>
        </row>
        <row r="5875">
          <cell r="D5875">
            <v>8502328</v>
          </cell>
          <cell r="F5875">
            <v>5935</v>
          </cell>
        </row>
        <row r="5876">
          <cell r="D5876">
            <v>8502329</v>
          </cell>
          <cell r="F5876">
            <v>6790</v>
          </cell>
        </row>
        <row r="5877">
          <cell r="D5877">
            <v>8502330</v>
          </cell>
          <cell r="F5877">
            <v>5822.5</v>
          </cell>
        </row>
        <row r="5878">
          <cell r="D5878">
            <v>8502332</v>
          </cell>
          <cell r="F5878">
            <v>6801.25</v>
          </cell>
        </row>
        <row r="5879">
          <cell r="D5879">
            <v>8502335</v>
          </cell>
          <cell r="F5879">
            <v>6655</v>
          </cell>
        </row>
        <row r="5880">
          <cell r="D5880">
            <v>8502336</v>
          </cell>
          <cell r="F5880">
            <v>6700</v>
          </cell>
        </row>
        <row r="5881">
          <cell r="D5881">
            <v>8502339</v>
          </cell>
          <cell r="F5881">
            <v>8308.75</v>
          </cell>
        </row>
        <row r="5882">
          <cell r="D5882">
            <v>8502341</v>
          </cell>
          <cell r="F5882">
            <v>5845</v>
          </cell>
        </row>
        <row r="5883">
          <cell r="D5883">
            <v>8502342</v>
          </cell>
          <cell r="F5883">
            <v>7048.75</v>
          </cell>
        </row>
        <row r="5884">
          <cell r="D5884">
            <v>8502344</v>
          </cell>
          <cell r="F5884">
            <v>7622.5</v>
          </cell>
        </row>
        <row r="5885">
          <cell r="D5885">
            <v>8502345</v>
          </cell>
          <cell r="F5885">
            <v>6655</v>
          </cell>
        </row>
        <row r="5886">
          <cell r="D5886">
            <v>8502346</v>
          </cell>
          <cell r="F5886">
            <v>6520</v>
          </cell>
        </row>
        <row r="5887">
          <cell r="D5887">
            <v>8502347</v>
          </cell>
          <cell r="F5887">
            <v>6553.75</v>
          </cell>
        </row>
        <row r="5888">
          <cell r="D5888">
            <v>8502348</v>
          </cell>
          <cell r="F5888">
            <v>7971.25</v>
          </cell>
        </row>
        <row r="5889">
          <cell r="D5889">
            <v>8502354</v>
          </cell>
          <cell r="F5889">
            <v>7031.88</v>
          </cell>
        </row>
        <row r="5890">
          <cell r="D5890">
            <v>8502357</v>
          </cell>
          <cell r="F5890">
            <v>6171.25</v>
          </cell>
        </row>
        <row r="5891">
          <cell r="D5891">
            <v>8502361</v>
          </cell>
          <cell r="F5891">
            <v>6441.25</v>
          </cell>
        </row>
        <row r="5892">
          <cell r="D5892">
            <v>8502367</v>
          </cell>
          <cell r="F5892">
            <v>6373.75</v>
          </cell>
        </row>
        <row r="5893">
          <cell r="D5893">
            <v>8502372</v>
          </cell>
          <cell r="F5893">
            <v>5698.75</v>
          </cell>
        </row>
        <row r="5894">
          <cell r="D5894">
            <v>8502373</v>
          </cell>
          <cell r="F5894">
            <v>6913.75</v>
          </cell>
        </row>
        <row r="5895">
          <cell r="D5895">
            <v>8502376</v>
          </cell>
          <cell r="F5895">
            <v>7341.25</v>
          </cell>
        </row>
        <row r="5896">
          <cell r="D5896">
            <v>8502377</v>
          </cell>
          <cell r="F5896">
            <v>7948.75</v>
          </cell>
        </row>
        <row r="5897">
          <cell r="D5897">
            <v>8502378</v>
          </cell>
          <cell r="F5897">
            <v>7431.25</v>
          </cell>
        </row>
        <row r="5898">
          <cell r="D5898">
            <v>8502382</v>
          </cell>
          <cell r="F5898">
            <v>8590</v>
          </cell>
        </row>
        <row r="5899">
          <cell r="D5899">
            <v>8502383</v>
          </cell>
          <cell r="F5899">
            <v>6576.25</v>
          </cell>
        </row>
        <row r="5900">
          <cell r="D5900">
            <v>8502384</v>
          </cell>
          <cell r="F5900">
            <v>5406.25</v>
          </cell>
        </row>
        <row r="5901">
          <cell r="D5901">
            <v>8502387</v>
          </cell>
          <cell r="F5901">
            <v>8602.26</v>
          </cell>
        </row>
        <row r="5902">
          <cell r="D5902">
            <v>8502388</v>
          </cell>
          <cell r="F5902">
            <v>6373.75</v>
          </cell>
        </row>
        <row r="5903">
          <cell r="D5903">
            <v>8502389</v>
          </cell>
          <cell r="F5903">
            <v>5912.5</v>
          </cell>
        </row>
        <row r="5904">
          <cell r="D5904">
            <v>8502392</v>
          </cell>
          <cell r="F5904">
            <v>7037.5</v>
          </cell>
        </row>
        <row r="5905">
          <cell r="D5905">
            <v>8502395</v>
          </cell>
          <cell r="F5905">
            <v>8455</v>
          </cell>
        </row>
        <row r="5906">
          <cell r="D5906">
            <v>8502396</v>
          </cell>
          <cell r="F5906">
            <v>6025</v>
          </cell>
        </row>
        <row r="5907">
          <cell r="D5907">
            <v>8522405</v>
          </cell>
          <cell r="F5907">
            <v>8668.75</v>
          </cell>
        </row>
        <row r="5908">
          <cell r="D5908">
            <v>8522406</v>
          </cell>
          <cell r="F5908">
            <v>6627.1</v>
          </cell>
        </row>
        <row r="5909">
          <cell r="D5909">
            <v>8522407</v>
          </cell>
          <cell r="F5909">
            <v>11031.25</v>
          </cell>
        </row>
        <row r="5910">
          <cell r="D5910">
            <v>8522409</v>
          </cell>
          <cell r="F5910">
            <v>7903.75</v>
          </cell>
        </row>
        <row r="5911">
          <cell r="D5911">
            <v>8522410</v>
          </cell>
          <cell r="F5911">
            <v>6832.75</v>
          </cell>
        </row>
        <row r="5912">
          <cell r="D5912">
            <v>8522423</v>
          </cell>
          <cell r="F5912">
            <v>6362.5</v>
          </cell>
        </row>
        <row r="5913">
          <cell r="D5913">
            <v>8522424</v>
          </cell>
          <cell r="F5913">
            <v>8810.5</v>
          </cell>
        </row>
        <row r="5914">
          <cell r="D5914">
            <v>8522431</v>
          </cell>
          <cell r="F5914">
            <v>6373.75</v>
          </cell>
        </row>
        <row r="5915">
          <cell r="D5915">
            <v>8522440</v>
          </cell>
          <cell r="F5915">
            <v>8702.5</v>
          </cell>
        </row>
        <row r="5916">
          <cell r="D5916">
            <v>8522441</v>
          </cell>
          <cell r="F5916">
            <v>6328.75</v>
          </cell>
        </row>
        <row r="5917">
          <cell r="D5917">
            <v>8522448</v>
          </cell>
          <cell r="F5917">
            <v>6340</v>
          </cell>
        </row>
        <row r="5918">
          <cell r="D5918">
            <v>8522455</v>
          </cell>
          <cell r="F5918">
            <v>8511.25</v>
          </cell>
        </row>
        <row r="5919">
          <cell r="D5919">
            <v>8522463</v>
          </cell>
          <cell r="F5919">
            <v>6970</v>
          </cell>
        </row>
        <row r="5920">
          <cell r="D5920">
            <v>8502470</v>
          </cell>
          <cell r="F5920">
            <v>6801.25</v>
          </cell>
        </row>
        <row r="5921">
          <cell r="D5921">
            <v>8522471</v>
          </cell>
          <cell r="F5921">
            <v>8702.5</v>
          </cell>
        </row>
        <row r="5922">
          <cell r="D5922">
            <v>8502510</v>
          </cell>
          <cell r="F5922">
            <v>7318.75</v>
          </cell>
        </row>
        <row r="5923">
          <cell r="D5923">
            <v>8502511</v>
          </cell>
          <cell r="F5923">
            <v>5923.75</v>
          </cell>
        </row>
        <row r="5924">
          <cell r="D5924">
            <v>8502512</v>
          </cell>
          <cell r="F5924">
            <v>8736.25</v>
          </cell>
        </row>
        <row r="5925">
          <cell r="D5925">
            <v>8502516</v>
          </cell>
          <cell r="F5925">
            <v>4956.25</v>
          </cell>
        </row>
        <row r="5926">
          <cell r="D5926">
            <v>8502517</v>
          </cell>
          <cell r="F5926">
            <v>7071.25</v>
          </cell>
        </row>
        <row r="5927">
          <cell r="D5927">
            <v>8502519</v>
          </cell>
          <cell r="F5927">
            <v>5923.75</v>
          </cell>
        </row>
        <row r="5928">
          <cell r="D5928">
            <v>8502520</v>
          </cell>
          <cell r="F5928">
            <v>7678.75</v>
          </cell>
        </row>
        <row r="5929">
          <cell r="D5929">
            <v>8502521</v>
          </cell>
          <cell r="F5929">
            <v>6643.75</v>
          </cell>
        </row>
        <row r="5930">
          <cell r="D5930">
            <v>8502523</v>
          </cell>
          <cell r="F5930">
            <v>9017.5</v>
          </cell>
        </row>
        <row r="5931">
          <cell r="D5931">
            <v>8502524</v>
          </cell>
          <cell r="F5931">
            <v>6238.75</v>
          </cell>
        </row>
        <row r="5932">
          <cell r="D5932">
            <v>8502526</v>
          </cell>
          <cell r="F5932">
            <v>7037.5</v>
          </cell>
        </row>
        <row r="5933">
          <cell r="D5933">
            <v>8502530</v>
          </cell>
          <cell r="F5933">
            <v>6238.52</v>
          </cell>
        </row>
        <row r="5934">
          <cell r="D5934">
            <v>8502531</v>
          </cell>
          <cell r="F5934">
            <v>8623.75</v>
          </cell>
        </row>
        <row r="5935">
          <cell r="D5935">
            <v>8502533</v>
          </cell>
          <cell r="F5935">
            <v>8072.5</v>
          </cell>
        </row>
        <row r="5936">
          <cell r="D5936">
            <v>8502534</v>
          </cell>
          <cell r="F5936">
            <v>5091.25</v>
          </cell>
        </row>
        <row r="5937">
          <cell r="D5937">
            <v>8502606</v>
          </cell>
          <cell r="F5937">
            <v>7588.75</v>
          </cell>
        </row>
        <row r="5938">
          <cell r="D5938">
            <v>8502607</v>
          </cell>
          <cell r="F5938">
            <v>6598.75</v>
          </cell>
        </row>
        <row r="5939">
          <cell r="D5939">
            <v>8502610</v>
          </cell>
          <cell r="F5939">
            <v>7723.75</v>
          </cell>
        </row>
        <row r="5940">
          <cell r="D5940">
            <v>8502612</v>
          </cell>
          <cell r="F5940">
            <v>5462.5</v>
          </cell>
        </row>
        <row r="5941">
          <cell r="D5941">
            <v>8502617</v>
          </cell>
          <cell r="F5941">
            <v>5687.5</v>
          </cell>
        </row>
        <row r="5942">
          <cell r="D5942">
            <v>8502618</v>
          </cell>
          <cell r="F5942">
            <v>6025</v>
          </cell>
        </row>
        <row r="5943">
          <cell r="D5943">
            <v>8502619</v>
          </cell>
          <cell r="F5943">
            <v>7273.75</v>
          </cell>
        </row>
        <row r="5944">
          <cell r="D5944">
            <v>8502620</v>
          </cell>
          <cell r="F5944">
            <v>6148.75</v>
          </cell>
        </row>
        <row r="5945">
          <cell r="D5945">
            <v>8502621</v>
          </cell>
          <cell r="F5945">
            <v>6441.25</v>
          </cell>
        </row>
        <row r="5946">
          <cell r="D5946">
            <v>8502623</v>
          </cell>
          <cell r="F5946">
            <v>6121.75</v>
          </cell>
        </row>
        <row r="5947">
          <cell r="D5947">
            <v>8502624</v>
          </cell>
          <cell r="F5947">
            <v>5563.75</v>
          </cell>
        </row>
        <row r="5948">
          <cell r="D5948">
            <v>8502625</v>
          </cell>
          <cell r="F5948">
            <v>6013.75</v>
          </cell>
        </row>
        <row r="5949">
          <cell r="D5949">
            <v>8502627</v>
          </cell>
          <cell r="F5949">
            <v>7847.5</v>
          </cell>
        </row>
        <row r="5950">
          <cell r="D5950">
            <v>8502630</v>
          </cell>
          <cell r="F5950">
            <v>7312</v>
          </cell>
        </row>
        <row r="5951">
          <cell r="D5951">
            <v>8512637</v>
          </cell>
          <cell r="F5951">
            <v>5923.75</v>
          </cell>
        </row>
        <row r="5952">
          <cell r="D5952">
            <v>8512648</v>
          </cell>
          <cell r="F5952">
            <v>6058.75</v>
          </cell>
        </row>
        <row r="5953">
          <cell r="D5953">
            <v>8512665</v>
          </cell>
          <cell r="F5953">
            <v>5991.25</v>
          </cell>
        </row>
        <row r="5954">
          <cell r="D5954">
            <v>8512673</v>
          </cell>
          <cell r="F5954">
            <v>6306.25</v>
          </cell>
        </row>
        <row r="5955">
          <cell r="D5955">
            <v>8512680</v>
          </cell>
          <cell r="F5955">
            <v>5980</v>
          </cell>
        </row>
        <row r="5956">
          <cell r="D5956">
            <v>8512714</v>
          </cell>
          <cell r="F5956">
            <v>8044.38</v>
          </cell>
        </row>
        <row r="5957">
          <cell r="D5957">
            <v>8512716</v>
          </cell>
          <cell r="F5957">
            <v>9692.5</v>
          </cell>
        </row>
        <row r="5958">
          <cell r="D5958">
            <v>8502717</v>
          </cell>
          <cell r="F5958">
            <v>5771.88</v>
          </cell>
        </row>
        <row r="5959">
          <cell r="D5959">
            <v>8502718</v>
          </cell>
          <cell r="F5959">
            <v>6576.25</v>
          </cell>
        </row>
        <row r="5960">
          <cell r="D5960">
            <v>8512719</v>
          </cell>
          <cell r="F5960">
            <v>6816.1</v>
          </cell>
        </row>
        <row r="5961">
          <cell r="D5961">
            <v>8502723</v>
          </cell>
          <cell r="F5961">
            <v>7768.75</v>
          </cell>
        </row>
        <row r="5962">
          <cell r="D5962">
            <v>8502726</v>
          </cell>
          <cell r="F5962">
            <v>6936.25</v>
          </cell>
        </row>
        <row r="5963">
          <cell r="D5963">
            <v>8502727</v>
          </cell>
          <cell r="F5963">
            <v>8668.75</v>
          </cell>
        </row>
        <row r="5964">
          <cell r="D5964">
            <v>8502728</v>
          </cell>
          <cell r="F5964">
            <v>6238.75</v>
          </cell>
        </row>
        <row r="5965">
          <cell r="D5965">
            <v>8502729</v>
          </cell>
          <cell r="F5965">
            <v>25861.56</v>
          </cell>
        </row>
        <row r="5966">
          <cell r="D5966">
            <v>8502732</v>
          </cell>
          <cell r="F5966">
            <v>8867.65</v>
          </cell>
        </row>
        <row r="5967">
          <cell r="D5967">
            <v>8502736</v>
          </cell>
          <cell r="F5967">
            <v>6216.25</v>
          </cell>
        </row>
        <row r="5968">
          <cell r="D5968">
            <v>8502737</v>
          </cell>
          <cell r="F5968">
            <v>8466.25</v>
          </cell>
        </row>
        <row r="5969">
          <cell r="D5969">
            <v>8502739</v>
          </cell>
          <cell r="F5969">
            <v>6216.25</v>
          </cell>
        </row>
        <row r="5970">
          <cell r="D5970">
            <v>8502740</v>
          </cell>
          <cell r="F5970">
            <v>6621.25</v>
          </cell>
        </row>
        <row r="5971">
          <cell r="D5971">
            <v>8502742</v>
          </cell>
          <cell r="F5971">
            <v>5395</v>
          </cell>
        </row>
        <row r="5972">
          <cell r="D5972">
            <v>8502749</v>
          </cell>
          <cell r="F5972">
            <v>7960</v>
          </cell>
        </row>
        <row r="5973">
          <cell r="D5973">
            <v>8502750</v>
          </cell>
          <cell r="F5973">
            <v>8668.75</v>
          </cell>
        </row>
        <row r="5974">
          <cell r="D5974">
            <v>8502752</v>
          </cell>
          <cell r="F5974">
            <v>10941.25</v>
          </cell>
        </row>
        <row r="5975">
          <cell r="D5975">
            <v>8502066</v>
          </cell>
          <cell r="F5975">
            <v>6148.75</v>
          </cell>
        </row>
        <row r="5976">
          <cell r="D5976">
            <v>8522754</v>
          </cell>
          <cell r="F5976">
            <v>7453.21</v>
          </cell>
        </row>
        <row r="5977">
          <cell r="D5977">
            <v>8522757</v>
          </cell>
          <cell r="F5977">
            <v>8533.75</v>
          </cell>
        </row>
        <row r="5978">
          <cell r="D5978">
            <v>8502761</v>
          </cell>
          <cell r="F5978">
            <v>7982.5</v>
          </cell>
        </row>
        <row r="5979">
          <cell r="D5979">
            <v>8502763</v>
          </cell>
          <cell r="F5979">
            <v>8398.75</v>
          </cell>
        </row>
        <row r="5980">
          <cell r="D5980">
            <v>8512765</v>
          </cell>
          <cell r="F5980">
            <v>8016.25</v>
          </cell>
        </row>
        <row r="5981">
          <cell r="D5981">
            <v>8502767</v>
          </cell>
          <cell r="F5981">
            <v>8601.25</v>
          </cell>
        </row>
        <row r="5982">
          <cell r="D5982">
            <v>8522770</v>
          </cell>
          <cell r="F5982">
            <v>8817.7000000000007</v>
          </cell>
        </row>
        <row r="5983">
          <cell r="D5983">
            <v>8522771</v>
          </cell>
          <cell r="F5983">
            <v>6426.63</v>
          </cell>
        </row>
        <row r="5984">
          <cell r="D5984">
            <v>8502774</v>
          </cell>
          <cell r="F5984">
            <v>7690</v>
          </cell>
        </row>
        <row r="5985">
          <cell r="D5985">
            <v>8503000</v>
          </cell>
          <cell r="F5985">
            <v>5237.5</v>
          </cell>
        </row>
        <row r="5986">
          <cell r="D5986">
            <v>8503001</v>
          </cell>
          <cell r="F5986">
            <v>6362.5</v>
          </cell>
        </row>
        <row r="5987">
          <cell r="D5987">
            <v>8503004</v>
          </cell>
          <cell r="F5987">
            <v>6092.5</v>
          </cell>
        </row>
        <row r="5988">
          <cell r="D5988">
            <v>8503009</v>
          </cell>
          <cell r="F5988">
            <v>5203.75</v>
          </cell>
        </row>
        <row r="5989">
          <cell r="D5989">
            <v>8503012</v>
          </cell>
          <cell r="F5989">
            <v>4686.25</v>
          </cell>
        </row>
        <row r="5990">
          <cell r="D5990">
            <v>8503014</v>
          </cell>
          <cell r="F5990">
            <v>8185</v>
          </cell>
        </row>
        <row r="5991">
          <cell r="D5991">
            <v>8503018</v>
          </cell>
          <cell r="F5991">
            <v>4922.5</v>
          </cell>
        </row>
        <row r="5992">
          <cell r="D5992">
            <v>8503019</v>
          </cell>
          <cell r="F5992">
            <v>6520.9</v>
          </cell>
        </row>
        <row r="5993">
          <cell r="D5993">
            <v>8503020</v>
          </cell>
          <cell r="F5993">
            <v>6722.5</v>
          </cell>
        </row>
        <row r="5994">
          <cell r="D5994">
            <v>8503022</v>
          </cell>
          <cell r="F5994">
            <v>9090.6299999999992</v>
          </cell>
        </row>
        <row r="5995">
          <cell r="D5995">
            <v>8503023</v>
          </cell>
          <cell r="F5995">
            <v>6002.5</v>
          </cell>
        </row>
        <row r="5996">
          <cell r="D5996">
            <v>8503027</v>
          </cell>
          <cell r="F5996">
            <v>4945</v>
          </cell>
        </row>
        <row r="5997">
          <cell r="D5997">
            <v>8503029</v>
          </cell>
          <cell r="F5997">
            <v>5102.5</v>
          </cell>
        </row>
        <row r="5998">
          <cell r="D5998">
            <v>8503032</v>
          </cell>
          <cell r="F5998">
            <v>4798.75</v>
          </cell>
        </row>
        <row r="5999">
          <cell r="D5999">
            <v>8503040</v>
          </cell>
          <cell r="F5999">
            <v>5597.5</v>
          </cell>
        </row>
        <row r="6000">
          <cell r="D6000">
            <v>8503046</v>
          </cell>
          <cell r="F6000">
            <v>4967.5</v>
          </cell>
        </row>
        <row r="6001">
          <cell r="D6001">
            <v>8503050</v>
          </cell>
          <cell r="F6001">
            <v>4517.5</v>
          </cell>
        </row>
        <row r="6002">
          <cell r="D6002">
            <v>8503052</v>
          </cell>
          <cell r="F6002">
            <v>6542.5</v>
          </cell>
        </row>
        <row r="6003">
          <cell r="D6003">
            <v>8503061</v>
          </cell>
          <cell r="F6003">
            <v>7217.5</v>
          </cell>
        </row>
        <row r="6004">
          <cell r="D6004">
            <v>8503062</v>
          </cell>
          <cell r="F6004">
            <v>5136.25</v>
          </cell>
        </row>
        <row r="6005">
          <cell r="D6005">
            <v>8503067</v>
          </cell>
          <cell r="F6005">
            <v>6362.5</v>
          </cell>
        </row>
        <row r="6006">
          <cell r="D6006">
            <v>8503081</v>
          </cell>
          <cell r="F6006">
            <v>9580</v>
          </cell>
        </row>
        <row r="6007">
          <cell r="D6007">
            <v>8503082</v>
          </cell>
          <cell r="F6007">
            <v>5102.5</v>
          </cell>
        </row>
        <row r="6008">
          <cell r="D6008">
            <v>8503083</v>
          </cell>
          <cell r="F6008">
            <v>4528.75</v>
          </cell>
        </row>
        <row r="6009">
          <cell r="D6009">
            <v>8503088</v>
          </cell>
          <cell r="F6009">
            <v>6250</v>
          </cell>
        </row>
        <row r="6010">
          <cell r="D6010">
            <v>8503089</v>
          </cell>
          <cell r="F6010">
            <v>5113.75</v>
          </cell>
        </row>
        <row r="6011">
          <cell r="D6011">
            <v>8503095</v>
          </cell>
          <cell r="F6011">
            <v>8466.25</v>
          </cell>
        </row>
        <row r="6012">
          <cell r="D6012">
            <v>8503096</v>
          </cell>
          <cell r="F6012">
            <v>5012.5</v>
          </cell>
        </row>
        <row r="6013">
          <cell r="D6013">
            <v>8503100</v>
          </cell>
          <cell r="F6013">
            <v>5912.5</v>
          </cell>
        </row>
        <row r="6014">
          <cell r="D6014">
            <v>8503101</v>
          </cell>
          <cell r="F6014">
            <v>6137.5</v>
          </cell>
        </row>
        <row r="6015">
          <cell r="D6015">
            <v>8503102</v>
          </cell>
          <cell r="F6015">
            <v>4562.5</v>
          </cell>
        </row>
        <row r="6016">
          <cell r="D6016">
            <v>8503110</v>
          </cell>
          <cell r="F6016">
            <v>4855</v>
          </cell>
        </row>
        <row r="6017">
          <cell r="D6017">
            <v>8503112</v>
          </cell>
          <cell r="F6017">
            <v>6272.5</v>
          </cell>
        </row>
        <row r="6018">
          <cell r="D6018">
            <v>8503118</v>
          </cell>
          <cell r="F6018">
            <v>7453.75</v>
          </cell>
        </row>
        <row r="6019">
          <cell r="D6019">
            <v>8503119</v>
          </cell>
          <cell r="F6019">
            <v>8218.75</v>
          </cell>
        </row>
        <row r="6020">
          <cell r="D6020">
            <v>8503120</v>
          </cell>
          <cell r="F6020">
            <v>6756.25</v>
          </cell>
        </row>
        <row r="6021">
          <cell r="D6021">
            <v>8503124</v>
          </cell>
          <cell r="F6021">
            <v>5361.25</v>
          </cell>
        </row>
        <row r="6022">
          <cell r="D6022">
            <v>8503126</v>
          </cell>
          <cell r="F6022">
            <v>5102.5</v>
          </cell>
        </row>
        <row r="6023">
          <cell r="D6023">
            <v>8503132</v>
          </cell>
          <cell r="F6023">
            <v>6932.49</v>
          </cell>
        </row>
        <row r="6024">
          <cell r="D6024">
            <v>8503136</v>
          </cell>
          <cell r="F6024">
            <v>6250</v>
          </cell>
        </row>
        <row r="6025">
          <cell r="D6025">
            <v>8503137</v>
          </cell>
          <cell r="F6025">
            <v>7667.5</v>
          </cell>
        </row>
        <row r="6026">
          <cell r="D6026">
            <v>8503138</v>
          </cell>
          <cell r="F6026">
            <v>5991.25</v>
          </cell>
        </row>
        <row r="6027">
          <cell r="D6027">
            <v>8503142</v>
          </cell>
          <cell r="F6027">
            <v>8365</v>
          </cell>
        </row>
        <row r="6028">
          <cell r="D6028">
            <v>8503143</v>
          </cell>
          <cell r="F6028">
            <v>6632.5</v>
          </cell>
        </row>
        <row r="6029">
          <cell r="D6029">
            <v>8503144</v>
          </cell>
          <cell r="F6029">
            <v>5316.25</v>
          </cell>
        </row>
        <row r="6030">
          <cell r="D6030">
            <v>8503146</v>
          </cell>
          <cell r="F6030">
            <v>5507.5</v>
          </cell>
        </row>
        <row r="6031">
          <cell r="D6031">
            <v>8503147</v>
          </cell>
          <cell r="F6031">
            <v>5282.5</v>
          </cell>
        </row>
        <row r="6032">
          <cell r="D6032">
            <v>8503149</v>
          </cell>
          <cell r="F6032">
            <v>6148.75</v>
          </cell>
        </row>
        <row r="6033">
          <cell r="D6033">
            <v>8503150</v>
          </cell>
          <cell r="F6033">
            <v>5113.75</v>
          </cell>
        </row>
        <row r="6034">
          <cell r="D6034">
            <v>8503156</v>
          </cell>
          <cell r="F6034">
            <v>5665</v>
          </cell>
        </row>
        <row r="6035">
          <cell r="D6035">
            <v>8503163</v>
          </cell>
          <cell r="F6035">
            <v>4461.25</v>
          </cell>
        </row>
        <row r="6036">
          <cell r="D6036">
            <v>8503168</v>
          </cell>
          <cell r="F6036">
            <v>4585</v>
          </cell>
        </row>
        <row r="6037">
          <cell r="D6037">
            <v>8503169</v>
          </cell>
          <cell r="F6037">
            <v>4641.25</v>
          </cell>
        </row>
        <row r="6038">
          <cell r="D6038">
            <v>8503170</v>
          </cell>
          <cell r="F6038">
            <v>9017.5</v>
          </cell>
        </row>
        <row r="6039">
          <cell r="D6039">
            <v>8503171</v>
          </cell>
          <cell r="F6039">
            <v>7060</v>
          </cell>
        </row>
        <row r="6040">
          <cell r="D6040">
            <v>8503172</v>
          </cell>
          <cell r="F6040">
            <v>6070</v>
          </cell>
        </row>
        <row r="6041">
          <cell r="D6041">
            <v>8503176</v>
          </cell>
          <cell r="F6041">
            <v>8398.75</v>
          </cell>
        </row>
        <row r="6042">
          <cell r="D6042">
            <v>8503177</v>
          </cell>
          <cell r="F6042">
            <v>5113.75</v>
          </cell>
        </row>
        <row r="6043">
          <cell r="D6043">
            <v>8503181</v>
          </cell>
          <cell r="F6043">
            <v>8668.75</v>
          </cell>
        </row>
        <row r="6044">
          <cell r="D6044">
            <v>8503183</v>
          </cell>
          <cell r="F6044">
            <v>8151.25</v>
          </cell>
        </row>
        <row r="6045">
          <cell r="D6045">
            <v>8503184</v>
          </cell>
          <cell r="F6045">
            <v>10637.5</v>
          </cell>
        </row>
        <row r="6046">
          <cell r="D6046">
            <v>8503185</v>
          </cell>
          <cell r="F6046">
            <v>7015</v>
          </cell>
        </row>
        <row r="6047">
          <cell r="D6047">
            <v>8503186</v>
          </cell>
          <cell r="F6047">
            <v>8241.25</v>
          </cell>
        </row>
        <row r="6048">
          <cell r="D6048">
            <v>8503190</v>
          </cell>
          <cell r="F6048">
            <v>7431.25</v>
          </cell>
        </row>
        <row r="6049">
          <cell r="D6049">
            <v>8503191</v>
          </cell>
          <cell r="F6049">
            <v>5980</v>
          </cell>
        </row>
        <row r="6050">
          <cell r="D6050">
            <v>8503192</v>
          </cell>
          <cell r="F6050">
            <v>7780</v>
          </cell>
        </row>
        <row r="6051">
          <cell r="D6051">
            <v>8503196</v>
          </cell>
          <cell r="F6051">
            <v>6362.5</v>
          </cell>
        </row>
        <row r="6052">
          <cell r="D6052">
            <v>8503197</v>
          </cell>
          <cell r="F6052">
            <v>7791.25</v>
          </cell>
        </row>
        <row r="6053">
          <cell r="D6053">
            <v>8523200</v>
          </cell>
          <cell r="F6053">
            <v>8668.75</v>
          </cell>
        </row>
        <row r="6054">
          <cell r="D6054">
            <v>8523203</v>
          </cell>
          <cell r="F6054">
            <v>14788.75</v>
          </cell>
        </row>
        <row r="6055">
          <cell r="D6055">
            <v>8523205</v>
          </cell>
          <cell r="F6055">
            <v>10788.25</v>
          </cell>
        </row>
        <row r="6056">
          <cell r="D6056">
            <v>8513212</v>
          </cell>
          <cell r="F6056">
            <v>8702.5</v>
          </cell>
        </row>
        <row r="6057">
          <cell r="D6057">
            <v>8503213</v>
          </cell>
          <cell r="F6057">
            <v>5338.75</v>
          </cell>
        </row>
        <row r="6058">
          <cell r="D6058">
            <v>8513214</v>
          </cell>
          <cell r="F6058">
            <v>7705.75</v>
          </cell>
        </row>
        <row r="6059">
          <cell r="D6059">
            <v>8503300</v>
          </cell>
          <cell r="F6059">
            <v>5498.55</v>
          </cell>
        </row>
        <row r="6060">
          <cell r="D6060">
            <v>8503301</v>
          </cell>
          <cell r="F6060">
            <v>5267.7</v>
          </cell>
        </row>
        <row r="6061">
          <cell r="D6061">
            <v>8503305</v>
          </cell>
          <cell r="F6061">
            <v>8560.35</v>
          </cell>
        </row>
        <row r="6062">
          <cell r="D6062">
            <v>8503308</v>
          </cell>
          <cell r="F6062">
            <v>5632.2</v>
          </cell>
        </row>
        <row r="6063">
          <cell r="D6063">
            <v>8503310</v>
          </cell>
          <cell r="F6063">
            <v>6859.35</v>
          </cell>
        </row>
        <row r="6064">
          <cell r="D6064">
            <v>8503311</v>
          </cell>
          <cell r="F6064">
            <v>5607.9</v>
          </cell>
        </row>
        <row r="6065">
          <cell r="D6065">
            <v>8503318</v>
          </cell>
          <cell r="F6065">
            <v>5522.85</v>
          </cell>
        </row>
        <row r="6066">
          <cell r="D6066">
            <v>8503321</v>
          </cell>
          <cell r="F6066">
            <v>5571.45</v>
          </cell>
        </row>
        <row r="6067">
          <cell r="D6067">
            <v>8503325</v>
          </cell>
          <cell r="F6067">
            <v>5778</v>
          </cell>
        </row>
        <row r="6068">
          <cell r="D6068">
            <v>8503326</v>
          </cell>
          <cell r="F6068">
            <v>6907.95</v>
          </cell>
        </row>
        <row r="6069">
          <cell r="D6069">
            <v>8503330</v>
          </cell>
          <cell r="F6069">
            <v>10832.4</v>
          </cell>
        </row>
        <row r="6070">
          <cell r="D6070">
            <v>8503344</v>
          </cell>
          <cell r="F6070">
            <v>6519.15</v>
          </cell>
        </row>
        <row r="6071">
          <cell r="D6071">
            <v>8503345</v>
          </cell>
          <cell r="F6071">
            <v>6057.45</v>
          </cell>
        </row>
        <row r="6072">
          <cell r="D6072">
            <v>8503346</v>
          </cell>
          <cell r="F6072">
            <v>6932.25</v>
          </cell>
        </row>
        <row r="6073">
          <cell r="D6073">
            <v>8503356</v>
          </cell>
          <cell r="F6073">
            <v>5206.95</v>
          </cell>
        </row>
        <row r="6074">
          <cell r="D6074">
            <v>8503357</v>
          </cell>
          <cell r="F6074">
            <v>5583.6</v>
          </cell>
        </row>
        <row r="6075">
          <cell r="D6075">
            <v>8503358</v>
          </cell>
          <cell r="F6075">
            <v>6421.95</v>
          </cell>
        </row>
        <row r="6076">
          <cell r="D6076">
            <v>8503360</v>
          </cell>
          <cell r="F6076">
            <v>4903.2</v>
          </cell>
        </row>
        <row r="6077">
          <cell r="D6077">
            <v>8503382</v>
          </cell>
          <cell r="F6077">
            <v>6810.75</v>
          </cell>
        </row>
        <row r="6078">
          <cell r="D6078">
            <v>8503389</v>
          </cell>
          <cell r="F6078">
            <v>6482.7</v>
          </cell>
        </row>
        <row r="6079">
          <cell r="D6079">
            <v>8503390</v>
          </cell>
          <cell r="F6079">
            <v>5425.65</v>
          </cell>
        </row>
        <row r="6080">
          <cell r="D6080">
            <v>8503392</v>
          </cell>
          <cell r="F6080">
            <v>9404.7800000000007</v>
          </cell>
        </row>
        <row r="6081">
          <cell r="D6081">
            <v>8503395</v>
          </cell>
          <cell r="F6081">
            <v>5535</v>
          </cell>
        </row>
        <row r="6082">
          <cell r="D6082">
            <v>8503396</v>
          </cell>
          <cell r="F6082">
            <v>6822.9</v>
          </cell>
        </row>
        <row r="6083">
          <cell r="D6083">
            <v>8503399</v>
          </cell>
          <cell r="F6083">
            <v>6130.35</v>
          </cell>
        </row>
        <row r="6084">
          <cell r="D6084">
            <v>8503401</v>
          </cell>
          <cell r="F6084">
            <v>6543.45</v>
          </cell>
        </row>
        <row r="6085">
          <cell r="D6085">
            <v>8503404</v>
          </cell>
          <cell r="F6085">
            <v>6944.4</v>
          </cell>
        </row>
        <row r="6086">
          <cell r="D6086">
            <v>8503407</v>
          </cell>
          <cell r="F6086">
            <v>8135.1</v>
          </cell>
        </row>
        <row r="6087">
          <cell r="D6087">
            <v>8503409</v>
          </cell>
          <cell r="F6087">
            <v>5583.6</v>
          </cell>
        </row>
        <row r="6088">
          <cell r="D6088">
            <v>8503415</v>
          </cell>
          <cell r="F6088">
            <v>9605.25</v>
          </cell>
        </row>
        <row r="6089">
          <cell r="D6089">
            <v>8503417</v>
          </cell>
          <cell r="F6089">
            <v>9313.65</v>
          </cell>
        </row>
        <row r="6090">
          <cell r="D6090">
            <v>8503418</v>
          </cell>
          <cell r="F6090">
            <v>6835.05</v>
          </cell>
        </row>
        <row r="6091">
          <cell r="D6091">
            <v>8503419</v>
          </cell>
          <cell r="F6091">
            <v>6737.85</v>
          </cell>
        </row>
        <row r="6092">
          <cell r="D6092">
            <v>8513422</v>
          </cell>
          <cell r="F6092">
            <v>7216.56</v>
          </cell>
        </row>
        <row r="6093">
          <cell r="D6093">
            <v>8513423</v>
          </cell>
          <cell r="F6093">
            <v>8468.25</v>
          </cell>
        </row>
        <row r="6094">
          <cell r="D6094">
            <v>8503426</v>
          </cell>
          <cell r="F6094">
            <v>6514.12</v>
          </cell>
        </row>
        <row r="6095">
          <cell r="D6095">
            <v>8503500</v>
          </cell>
          <cell r="F6095">
            <v>6944.4</v>
          </cell>
        </row>
        <row r="6096">
          <cell r="D6096">
            <v>8503501</v>
          </cell>
          <cell r="F6096">
            <v>5583.6</v>
          </cell>
        </row>
        <row r="6097">
          <cell r="D6097">
            <v>8503551</v>
          </cell>
          <cell r="F6097">
            <v>7181</v>
          </cell>
        </row>
        <row r="6098">
          <cell r="D6098">
            <v>8503553</v>
          </cell>
          <cell r="F6098">
            <v>6956.55</v>
          </cell>
        </row>
        <row r="6099">
          <cell r="D6099">
            <v>8503600</v>
          </cell>
          <cell r="F6099">
            <v>7381.8</v>
          </cell>
        </row>
        <row r="6100">
          <cell r="D6100">
            <v>8503602</v>
          </cell>
          <cell r="F6100">
            <v>8803.35</v>
          </cell>
        </row>
        <row r="6101">
          <cell r="D6101">
            <v>8503650</v>
          </cell>
          <cell r="F6101">
            <v>6737.85</v>
          </cell>
        </row>
        <row r="6102">
          <cell r="D6102">
            <v>8523655</v>
          </cell>
          <cell r="F6102">
            <v>8159.4</v>
          </cell>
        </row>
        <row r="6103">
          <cell r="D6103">
            <v>8523657</v>
          </cell>
          <cell r="F6103">
            <v>9313.65</v>
          </cell>
        </row>
        <row r="6104">
          <cell r="D6104">
            <v>8523658</v>
          </cell>
          <cell r="F6104">
            <v>9435.15</v>
          </cell>
        </row>
        <row r="6105">
          <cell r="D6105">
            <v>8503660</v>
          </cell>
          <cell r="F6105">
            <v>5316.3</v>
          </cell>
        </row>
        <row r="6106">
          <cell r="D6106">
            <v>8503661</v>
          </cell>
          <cell r="F6106">
            <v>8110.8</v>
          </cell>
        </row>
        <row r="6107">
          <cell r="D6107">
            <v>8503663</v>
          </cell>
          <cell r="F6107">
            <v>9131.4</v>
          </cell>
        </row>
        <row r="6108">
          <cell r="D6108">
            <v>8503666</v>
          </cell>
          <cell r="F6108">
            <v>6458.4</v>
          </cell>
        </row>
        <row r="6109">
          <cell r="D6109">
            <v>8504001</v>
          </cell>
          <cell r="F6109">
            <v>20950.939999999999</v>
          </cell>
        </row>
        <row r="6110">
          <cell r="D6110">
            <v>8504012</v>
          </cell>
          <cell r="F6110">
            <v>29034.06</v>
          </cell>
        </row>
        <row r="6111">
          <cell r="D6111">
            <v>8504113</v>
          </cell>
          <cell r="F6111">
            <v>21955</v>
          </cell>
        </row>
        <row r="6112">
          <cell r="D6112">
            <v>8504117</v>
          </cell>
          <cell r="F6112">
            <v>23229.06</v>
          </cell>
        </row>
        <row r="6113">
          <cell r="D6113">
            <v>8504119</v>
          </cell>
          <cell r="F6113">
            <v>22621.56</v>
          </cell>
        </row>
        <row r="6114">
          <cell r="D6114">
            <v>8504133</v>
          </cell>
          <cell r="F6114">
            <v>15930.63</v>
          </cell>
        </row>
        <row r="6115">
          <cell r="D6115">
            <v>8504136</v>
          </cell>
          <cell r="F6115">
            <v>34585.94</v>
          </cell>
        </row>
        <row r="6116">
          <cell r="D6116">
            <v>8504144</v>
          </cell>
          <cell r="F6116">
            <v>21094.38</v>
          </cell>
        </row>
        <row r="6117">
          <cell r="D6117">
            <v>8504147</v>
          </cell>
          <cell r="F6117">
            <v>13466.88</v>
          </cell>
        </row>
        <row r="6118">
          <cell r="D6118">
            <v>8504149</v>
          </cell>
          <cell r="F6118">
            <v>26401.56</v>
          </cell>
        </row>
        <row r="6119">
          <cell r="D6119">
            <v>8504159</v>
          </cell>
          <cell r="F6119">
            <v>19187.5</v>
          </cell>
        </row>
        <row r="6120">
          <cell r="D6120">
            <v>8504162</v>
          </cell>
          <cell r="F6120">
            <v>12336.25</v>
          </cell>
        </row>
        <row r="6121">
          <cell r="D6121">
            <v>8504163</v>
          </cell>
          <cell r="F6121">
            <v>20562.810000000001</v>
          </cell>
        </row>
        <row r="6122">
          <cell r="D6122">
            <v>8504164</v>
          </cell>
          <cell r="F6122">
            <v>17635</v>
          </cell>
        </row>
        <row r="6123">
          <cell r="D6123">
            <v>8504166</v>
          </cell>
          <cell r="F6123">
            <v>27158.13</v>
          </cell>
        </row>
        <row r="6124">
          <cell r="D6124">
            <v>8504171</v>
          </cell>
          <cell r="F6124">
            <v>30831.25</v>
          </cell>
        </row>
        <row r="6125">
          <cell r="D6125">
            <v>8504173</v>
          </cell>
          <cell r="F6125">
            <v>25625.31</v>
          </cell>
        </row>
        <row r="6126">
          <cell r="D6126">
            <v>8504174</v>
          </cell>
          <cell r="F6126">
            <v>21600.63</v>
          </cell>
        </row>
        <row r="6127">
          <cell r="D6127">
            <v>8504180</v>
          </cell>
          <cell r="F6127">
            <v>16487.5</v>
          </cell>
        </row>
        <row r="6128">
          <cell r="D6128">
            <v>8504191</v>
          </cell>
          <cell r="F6128">
            <v>28553.13</v>
          </cell>
        </row>
        <row r="6129">
          <cell r="D6129">
            <v>8504203</v>
          </cell>
          <cell r="F6129">
            <v>20500.939999999999</v>
          </cell>
        </row>
        <row r="6130">
          <cell r="D6130">
            <v>8504206</v>
          </cell>
          <cell r="F6130">
            <v>21220.94</v>
          </cell>
        </row>
        <row r="6131">
          <cell r="D6131">
            <v>8524262</v>
          </cell>
          <cell r="F6131">
            <v>18706.560000000001</v>
          </cell>
        </row>
        <row r="6132">
          <cell r="D6132">
            <v>8524270</v>
          </cell>
          <cell r="F6132">
            <v>22570.94</v>
          </cell>
        </row>
        <row r="6133">
          <cell r="D6133">
            <v>8524278</v>
          </cell>
          <cell r="F6133">
            <v>38605</v>
          </cell>
        </row>
        <row r="6134">
          <cell r="D6134">
            <v>8524306</v>
          </cell>
          <cell r="F6134">
            <v>19044.060000000001</v>
          </cell>
        </row>
        <row r="6135">
          <cell r="D6135">
            <v>8504307</v>
          </cell>
          <cell r="F6135">
            <v>18900.63</v>
          </cell>
        </row>
        <row r="6136">
          <cell r="D6136">
            <v>8504310</v>
          </cell>
          <cell r="F6136">
            <v>34105</v>
          </cell>
        </row>
        <row r="6137">
          <cell r="D6137">
            <v>8524311</v>
          </cell>
          <cell r="F6137">
            <v>25372.19</v>
          </cell>
        </row>
        <row r="6138">
          <cell r="D6138">
            <v>8504316</v>
          </cell>
          <cell r="F6138">
            <v>20318.13</v>
          </cell>
        </row>
        <row r="6139">
          <cell r="D6139">
            <v>8504318</v>
          </cell>
          <cell r="F6139">
            <v>16251.25</v>
          </cell>
        </row>
        <row r="6140">
          <cell r="D6140">
            <v>8504604</v>
          </cell>
          <cell r="F6140">
            <v>20485.580000000002</v>
          </cell>
        </row>
        <row r="6141">
          <cell r="D6141">
            <v>8505202</v>
          </cell>
          <cell r="F6141">
            <v>10783.75</v>
          </cell>
        </row>
        <row r="6142">
          <cell r="D6142">
            <v>8505203</v>
          </cell>
          <cell r="F6142">
            <v>6486.25</v>
          </cell>
        </row>
        <row r="6143">
          <cell r="D6143">
            <v>8505206</v>
          </cell>
          <cell r="F6143">
            <v>8801.89</v>
          </cell>
        </row>
        <row r="6144">
          <cell r="D6144">
            <v>8515207</v>
          </cell>
          <cell r="F6144">
            <v>7819.2</v>
          </cell>
        </row>
        <row r="6145">
          <cell r="D6145">
            <v>8505208</v>
          </cell>
          <cell r="F6145">
            <v>6925</v>
          </cell>
        </row>
        <row r="6146">
          <cell r="D6146">
            <v>8505209</v>
          </cell>
          <cell r="F6146">
            <v>9617.4</v>
          </cell>
        </row>
        <row r="6147">
          <cell r="D6147">
            <v>8505210</v>
          </cell>
          <cell r="F6147">
            <v>6013.75</v>
          </cell>
        </row>
        <row r="6148">
          <cell r="D6148">
            <v>8505410</v>
          </cell>
          <cell r="F6148">
            <v>19845.63</v>
          </cell>
        </row>
        <row r="6149">
          <cell r="D6149">
            <v>8505412</v>
          </cell>
          <cell r="F6149">
            <v>13568.13</v>
          </cell>
        </row>
        <row r="6150">
          <cell r="D6150">
            <v>8515413</v>
          </cell>
          <cell r="F6150">
            <v>25260.53</v>
          </cell>
        </row>
        <row r="6151">
          <cell r="D6151">
            <v>8505414</v>
          </cell>
          <cell r="F6151">
            <v>19246.560000000001</v>
          </cell>
        </row>
        <row r="6152">
          <cell r="D6152">
            <v>8525415</v>
          </cell>
          <cell r="F6152">
            <v>22590.560000000001</v>
          </cell>
        </row>
        <row r="6153">
          <cell r="D6153">
            <v>8505950</v>
          </cell>
          <cell r="F6153">
            <v>15289.38</v>
          </cell>
        </row>
        <row r="6154">
          <cell r="D6154">
            <v>8507009</v>
          </cell>
          <cell r="F6154">
            <v>11036.88</v>
          </cell>
        </row>
        <row r="6155">
          <cell r="D6155">
            <v>8507014</v>
          </cell>
          <cell r="F6155">
            <v>8809.3799999999992</v>
          </cell>
        </row>
        <row r="6156">
          <cell r="D6156">
            <v>8507015</v>
          </cell>
          <cell r="F6156">
            <v>9204.25</v>
          </cell>
        </row>
        <row r="6157">
          <cell r="D6157">
            <v>8507016</v>
          </cell>
          <cell r="F6157">
            <v>9113.1299999999992</v>
          </cell>
        </row>
        <row r="6158">
          <cell r="D6158">
            <v>8507018</v>
          </cell>
          <cell r="F6158">
            <v>10581.25</v>
          </cell>
        </row>
        <row r="6159">
          <cell r="D6159">
            <v>8507020</v>
          </cell>
          <cell r="F6159">
            <v>8651.42</v>
          </cell>
        </row>
        <row r="6160">
          <cell r="D6160">
            <v>8507023</v>
          </cell>
          <cell r="F6160">
            <v>9163.75</v>
          </cell>
        </row>
        <row r="6161">
          <cell r="D6161">
            <v>8507026</v>
          </cell>
          <cell r="F6161">
            <v>9163.75</v>
          </cell>
        </row>
        <row r="6162">
          <cell r="D6162">
            <v>8507032</v>
          </cell>
          <cell r="F6162">
            <v>13770.63</v>
          </cell>
        </row>
        <row r="6163">
          <cell r="D6163">
            <v>8507033</v>
          </cell>
          <cell r="F6163">
            <v>9315.6299999999992</v>
          </cell>
        </row>
        <row r="6164">
          <cell r="D6164">
            <v>8527035</v>
          </cell>
          <cell r="F6164">
            <v>17491.560000000001</v>
          </cell>
        </row>
        <row r="6165">
          <cell r="D6165">
            <v>8527037</v>
          </cell>
          <cell r="F6165">
            <v>8546.1299999999992</v>
          </cell>
        </row>
        <row r="6166">
          <cell r="D6166">
            <v>8527039</v>
          </cell>
          <cell r="F6166">
            <v>7645</v>
          </cell>
        </row>
        <row r="6167">
          <cell r="D6167">
            <v>8527040</v>
          </cell>
          <cell r="F6167">
            <v>6835</v>
          </cell>
        </row>
        <row r="6168">
          <cell r="D6168">
            <v>8507051</v>
          </cell>
          <cell r="F6168">
            <v>8100.63</v>
          </cell>
        </row>
        <row r="6169">
          <cell r="D6169">
            <v>8507053</v>
          </cell>
          <cell r="F6169">
            <v>6100.94</v>
          </cell>
        </row>
        <row r="6170">
          <cell r="D6170">
            <v>8507067</v>
          </cell>
          <cell r="F6170">
            <v>7037.5</v>
          </cell>
        </row>
        <row r="6171">
          <cell r="D6171">
            <v>8507070</v>
          </cell>
          <cell r="F6171">
            <v>11998.75</v>
          </cell>
        </row>
        <row r="6172">
          <cell r="D6172">
            <v>8507072</v>
          </cell>
          <cell r="F6172">
            <v>9670</v>
          </cell>
        </row>
        <row r="6173">
          <cell r="D6173">
            <v>8507073</v>
          </cell>
          <cell r="F6173">
            <v>18529.38</v>
          </cell>
        </row>
        <row r="6174">
          <cell r="D6174">
            <v>8507075</v>
          </cell>
          <cell r="F6174">
            <v>9416.8799999999992</v>
          </cell>
        </row>
        <row r="6175">
          <cell r="D6175">
            <v>8507076</v>
          </cell>
          <cell r="F6175">
            <v>12707.5</v>
          </cell>
        </row>
        <row r="6176">
          <cell r="D6176">
            <v>8842001</v>
          </cell>
          <cell r="F6176">
            <v>4675</v>
          </cell>
        </row>
        <row r="6177">
          <cell r="D6177">
            <v>8852002</v>
          </cell>
          <cell r="F6177">
            <v>7588.05</v>
          </cell>
        </row>
        <row r="6178">
          <cell r="D6178">
            <v>8852006</v>
          </cell>
          <cell r="F6178">
            <v>5035</v>
          </cell>
        </row>
        <row r="6179">
          <cell r="D6179">
            <v>8852008</v>
          </cell>
          <cell r="F6179">
            <v>5091.25</v>
          </cell>
        </row>
        <row r="6180">
          <cell r="D6180">
            <v>8852013</v>
          </cell>
          <cell r="F6180">
            <v>4877.5</v>
          </cell>
        </row>
        <row r="6181">
          <cell r="D6181">
            <v>8852017</v>
          </cell>
          <cell r="F6181">
            <v>7318.75</v>
          </cell>
        </row>
        <row r="6182">
          <cell r="D6182">
            <v>8852018</v>
          </cell>
          <cell r="F6182">
            <v>5676.25</v>
          </cell>
        </row>
        <row r="6183">
          <cell r="D6183">
            <v>8852019</v>
          </cell>
          <cell r="F6183">
            <v>7659.85</v>
          </cell>
        </row>
        <row r="6184">
          <cell r="D6184">
            <v>8852020</v>
          </cell>
          <cell r="F6184">
            <v>7189.38</v>
          </cell>
        </row>
        <row r="6185">
          <cell r="D6185">
            <v>8842031</v>
          </cell>
          <cell r="F6185">
            <v>5102.5</v>
          </cell>
        </row>
        <row r="6186">
          <cell r="D6186">
            <v>8852032</v>
          </cell>
          <cell r="F6186">
            <v>4945</v>
          </cell>
        </row>
        <row r="6187">
          <cell r="D6187">
            <v>8852034</v>
          </cell>
          <cell r="F6187">
            <v>4753.75</v>
          </cell>
        </row>
        <row r="6188">
          <cell r="D6188">
            <v>8852035</v>
          </cell>
          <cell r="F6188">
            <v>6633.85</v>
          </cell>
        </row>
        <row r="6189">
          <cell r="D6189">
            <v>8852036</v>
          </cell>
          <cell r="F6189">
            <v>8166.33</v>
          </cell>
        </row>
        <row r="6190">
          <cell r="D6190">
            <v>8852041</v>
          </cell>
          <cell r="F6190">
            <v>7476.25</v>
          </cell>
        </row>
        <row r="6191">
          <cell r="D6191">
            <v>8842046</v>
          </cell>
          <cell r="F6191">
            <v>5170</v>
          </cell>
        </row>
        <row r="6192">
          <cell r="D6192">
            <v>8852047</v>
          </cell>
          <cell r="F6192">
            <v>5586.25</v>
          </cell>
        </row>
        <row r="6193">
          <cell r="D6193">
            <v>8855201</v>
          </cell>
          <cell r="F6193">
            <v>5237.5</v>
          </cell>
        </row>
        <row r="6194">
          <cell r="D6194">
            <v>8842053</v>
          </cell>
          <cell r="F6194">
            <v>5170</v>
          </cell>
        </row>
        <row r="6195">
          <cell r="D6195">
            <v>8852055</v>
          </cell>
          <cell r="F6195">
            <v>11098.75</v>
          </cell>
        </row>
        <row r="6196">
          <cell r="D6196">
            <v>8842056</v>
          </cell>
          <cell r="F6196">
            <v>5658.25</v>
          </cell>
        </row>
        <row r="6197">
          <cell r="D6197">
            <v>8842057</v>
          </cell>
          <cell r="F6197">
            <v>7039.75</v>
          </cell>
        </row>
        <row r="6198">
          <cell r="D6198">
            <v>8842071</v>
          </cell>
          <cell r="F6198">
            <v>10412.5</v>
          </cell>
        </row>
        <row r="6199">
          <cell r="D6199">
            <v>8842096</v>
          </cell>
          <cell r="F6199">
            <v>6300.4</v>
          </cell>
        </row>
        <row r="6200">
          <cell r="D6200">
            <v>8842098</v>
          </cell>
          <cell r="F6200">
            <v>8074.53</v>
          </cell>
        </row>
        <row r="6201">
          <cell r="D6201">
            <v>8842101</v>
          </cell>
          <cell r="F6201">
            <v>4708.75</v>
          </cell>
        </row>
        <row r="6202">
          <cell r="D6202">
            <v>8842103</v>
          </cell>
          <cell r="F6202">
            <v>5063.13</v>
          </cell>
        </row>
        <row r="6203">
          <cell r="D6203">
            <v>8842104</v>
          </cell>
          <cell r="F6203">
            <v>6295</v>
          </cell>
        </row>
        <row r="6204">
          <cell r="D6204">
            <v>8842116</v>
          </cell>
          <cell r="F6204">
            <v>4607.5</v>
          </cell>
        </row>
        <row r="6205">
          <cell r="D6205">
            <v>8852118</v>
          </cell>
          <cell r="F6205">
            <v>4202.5</v>
          </cell>
        </row>
        <row r="6206">
          <cell r="D6206">
            <v>8852119</v>
          </cell>
          <cell r="F6206">
            <v>5969.2</v>
          </cell>
        </row>
        <row r="6207">
          <cell r="D6207">
            <v>8842122</v>
          </cell>
          <cell r="F6207">
            <v>5057.5</v>
          </cell>
        </row>
        <row r="6208">
          <cell r="D6208">
            <v>8852128</v>
          </cell>
          <cell r="F6208">
            <v>7404.7</v>
          </cell>
        </row>
        <row r="6209">
          <cell r="D6209">
            <v>8852136</v>
          </cell>
          <cell r="F6209">
            <v>7195</v>
          </cell>
        </row>
        <row r="6210">
          <cell r="D6210">
            <v>8852137</v>
          </cell>
          <cell r="F6210">
            <v>7179.7</v>
          </cell>
        </row>
        <row r="6211">
          <cell r="D6211">
            <v>8842138</v>
          </cell>
          <cell r="F6211">
            <v>7037.95</v>
          </cell>
        </row>
        <row r="6212">
          <cell r="D6212">
            <v>8842146</v>
          </cell>
          <cell r="F6212">
            <v>5012.5</v>
          </cell>
        </row>
        <row r="6213">
          <cell r="D6213">
            <v>8852147</v>
          </cell>
          <cell r="F6213">
            <v>5665</v>
          </cell>
        </row>
        <row r="6214">
          <cell r="D6214">
            <v>8842155</v>
          </cell>
          <cell r="F6214">
            <v>6261.25</v>
          </cell>
        </row>
        <row r="6215">
          <cell r="D6215">
            <v>8842158</v>
          </cell>
          <cell r="F6215">
            <v>5984.05</v>
          </cell>
        </row>
        <row r="6216">
          <cell r="D6216">
            <v>8842160</v>
          </cell>
          <cell r="F6216">
            <v>4887.63</v>
          </cell>
        </row>
        <row r="6217">
          <cell r="D6217">
            <v>8852188</v>
          </cell>
          <cell r="F6217">
            <v>7255.3</v>
          </cell>
        </row>
        <row r="6218">
          <cell r="D6218">
            <v>8852192</v>
          </cell>
          <cell r="F6218">
            <v>6435.63</v>
          </cell>
        </row>
        <row r="6219">
          <cell r="D6219">
            <v>8852197</v>
          </cell>
          <cell r="F6219">
            <v>6673.9</v>
          </cell>
        </row>
        <row r="6220">
          <cell r="D6220">
            <v>8852200</v>
          </cell>
          <cell r="F6220">
            <v>11065</v>
          </cell>
        </row>
        <row r="6221">
          <cell r="D6221">
            <v>8852901</v>
          </cell>
          <cell r="F6221">
            <v>8554.68</v>
          </cell>
        </row>
        <row r="6222">
          <cell r="D6222">
            <v>8852906</v>
          </cell>
          <cell r="F6222">
            <v>5215</v>
          </cell>
        </row>
        <row r="6223">
          <cell r="D6223">
            <v>8852916</v>
          </cell>
          <cell r="F6223">
            <v>9923.1299999999992</v>
          </cell>
        </row>
        <row r="6224">
          <cell r="D6224">
            <v>8853000</v>
          </cell>
          <cell r="F6224">
            <v>5237.5</v>
          </cell>
        </row>
        <row r="6225">
          <cell r="D6225">
            <v>8853001</v>
          </cell>
          <cell r="F6225">
            <v>5125</v>
          </cell>
        </row>
        <row r="6226">
          <cell r="D6226">
            <v>8853002</v>
          </cell>
          <cell r="F6226">
            <v>5867.5</v>
          </cell>
        </row>
        <row r="6227">
          <cell r="D6227">
            <v>8853005</v>
          </cell>
          <cell r="F6227">
            <v>6250</v>
          </cell>
        </row>
        <row r="6228">
          <cell r="D6228">
            <v>8843006</v>
          </cell>
          <cell r="F6228">
            <v>5507.5</v>
          </cell>
        </row>
        <row r="6229">
          <cell r="D6229">
            <v>8853018</v>
          </cell>
          <cell r="F6229">
            <v>4810</v>
          </cell>
        </row>
        <row r="6230">
          <cell r="D6230">
            <v>8853019</v>
          </cell>
          <cell r="F6230">
            <v>6328.75</v>
          </cell>
        </row>
        <row r="6231">
          <cell r="D6231">
            <v>8853020</v>
          </cell>
          <cell r="F6231">
            <v>4236.25</v>
          </cell>
        </row>
        <row r="6232">
          <cell r="D6232">
            <v>8843021</v>
          </cell>
          <cell r="F6232">
            <v>4961.88</v>
          </cell>
        </row>
        <row r="6233">
          <cell r="D6233">
            <v>8853022</v>
          </cell>
          <cell r="F6233">
            <v>5215</v>
          </cell>
        </row>
        <row r="6234">
          <cell r="D6234">
            <v>8843023</v>
          </cell>
          <cell r="F6234">
            <v>5811.25</v>
          </cell>
        </row>
        <row r="6235">
          <cell r="D6235">
            <v>8843026</v>
          </cell>
          <cell r="F6235">
            <v>5620</v>
          </cell>
        </row>
        <row r="6236">
          <cell r="D6236">
            <v>8853027</v>
          </cell>
          <cell r="F6236">
            <v>4990</v>
          </cell>
        </row>
        <row r="6237">
          <cell r="D6237">
            <v>8853029</v>
          </cell>
          <cell r="F6237">
            <v>4500.63</v>
          </cell>
        </row>
        <row r="6238">
          <cell r="D6238">
            <v>8843035</v>
          </cell>
          <cell r="F6238">
            <v>5271.25</v>
          </cell>
        </row>
        <row r="6239">
          <cell r="D6239">
            <v>8853038</v>
          </cell>
          <cell r="F6239">
            <v>4821.25</v>
          </cell>
        </row>
        <row r="6240">
          <cell r="D6240">
            <v>8853039</v>
          </cell>
          <cell r="F6240">
            <v>5181.25</v>
          </cell>
        </row>
        <row r="6241">
          <cell r="D6241">
            <v>8853040</v>
          </cell>
          <cell r="F6241">
            <v>5001.25</v>
          </cell>
        </row>
        <row r="6242">
          <cell r="D6242">
            <v>8853042</v>
          </cell>
          <cell r="F6242">
            <v>7566.25</v>
          </cell>
        </row>
        <row r="6243">
          <cell r="D6243">
            <v>8853043</v>
          </cell>
          <cell r="F6243">
            <v>7984.86</v>
          </cell>
        </row>
        <row r="6244">
          <cell r="D6244">
            <v>8843047</v>
          </cell>
          <cell r="F6244">
            <v>6362.5</v>
          </cell>
        </row>
        <row r="6245">
          <cell r="D6245">
            <v>8853048</v>
          </cell>
          <cell r="F6245">
            <v>5080</v>
          </cell>
        </row>
        <row r="6246">
          <cell r="D6246">
            <v>8853049</v>
          </cell>
          <cell r="F6246">
            <v>5620</v>
          </cell>
        </row>
        <row r="6247">
          <cell r="D6247">
            <v>8853053</v>
          </cell>
          <cell r="F6247">
            <v>5946.25</v>
          </cell>
        </row>
        <row r="6248">
          <cell r="D6248">
            <v>8853056</v>
          </cell>
          <cell r="F6248">
            <v>5145.7</v>
          </cell>
        </row>
        <row r="6249">
          <cell r="D6249">
            <v>8853057</v>
          </cell>
          <cell r="F6249">
            <v>4911.25</v>
          </cell>
        </row>
        <row r="6250">
          <cell r="D6250">
            <v>8843071</v>
          </cell>
          <cell r="F6250">
            <v>4641.25</v>
          </cell>
        </row>
        <row r="6251">
          <cell r="D6251">
            <v>8853074</v>
          </cell>
          <cell r="F6251">
            <v>5428.75</v>
          </cell>
        </row>
        <row r="6252">
          <cell r="D6252">
            <v>8843079</v>
          </cell>
          <cell r="F6252">
            <v>6171.25</v>
          </cell>
        </row>
        <row r="6253">
          <cell r="D6253">
            <v>8843083</v>
          </cell>
          <cell r="F6253">
            <v>6002.5</v>
          </cell>
        </row>
        <row r="6254">
          <cell r="D6254">
            <v>8853084</v>
          </cell>
          <cell r="F6254">
            <v>4911.25</v>
          </cell>
        </row>
        <row r="6255">
          <cell r="D6255">
            <v>8853085</v>
          </cell>
          <cell r="F6255">
            <v>4506.92</v>
          </cell>
        </row>
        <row r="6256">
          <cell r="D6256">
            <v>8852046</v>
          </cell>
          <cell r="F6256">
            <v>5541.25</v>
          </cell>
        </row>
        <row r="6257">
          <cell r="D6257">
            <v>8853097</v>
          </cell>
          <cell r="F6257">
            <v>6188.13</v>
          </cell>
        </row>
        <row r="6258">
          <cell r="D6258">
            <v>8853099</v>
          </cell>
          <cell r="F6258">
            <v>6175.3</v>
          </cell>
        </row>
        <row r="6259">
          <cell r="D6259">
            <v>8853105</v>
          </cell>
          <cell r="F6259">
            <v>4798.75</v>
          </cell>
        </row>
        <row r="6260">
          <cell r="D6260">
            <v>8853107</v>
          </cell>
          <cell r="F6260">
            <v>5968.75</v>
          </cell>
        </row>
        <row r="6261">
          <cell r="D6261">
            <v>8853108</v>
          </cell>
          <cell r="F6261">
            <v>4495</v>
          </cell>
        </row>
        <row r="6262">
          <cell r="D6262">
            <v>8853110</v>
          </cell>
          <cell r="F6262">
            <v>6373.75</v>
          </cell>
        </row>
        <row r="6263">
          <cell r="D6263">
            <v>8853114</v>
          </cell>
          <cell r="F6263">
            <v>8623.75</v>
          </cell>
        </row>
        <row r="6264">
          <cell r="D6264">
            <v>8853116</v>
          </cell>
          <cell r="F6264">
            <v>8477.5</v>
          </cell>
        </row>
        <row r="6265">
          <cell r="D6265">
            <v>8853300</v>
          </cell>
          <cell r="F6265">
            <v>5449.95</v>
          </cell>
        </row>
        <row r="6266">
          <cell r="D6266">
            <v>8853302</v>
          </cell>
          <cell r="F6266">
            <v>6993</v>
          </cell>
        </row>
        <row r="6267">
          <cell r="D6267">
            <v>8843305</v>
          </cell>
          <cell r="F6267">
            <v>5753.7</v>
          </cell>
        </row>
        <row r="6268">
          <cell r="D6268">
            <v>8853306</v>
          </cell>
          <cell r="F6268">
            <v>6197.18</v>
          </cell>
        </row>
        <row r="6269">
          <cell r="D6269">
            <v>8843307</v>
          </cell>
          <cell r="F6269">
            <v>5255.55</v>
          </cell>
        </row>
        <row r="6270">
          <cell r="D6270">
            <v>8853308</v>
          </cell>
          <cell r="F6270">
            <v>5304.15</v>
          </cell>
        </row>
        <row r="6271">
          <cell r="D6271">
            <v>8843315</v>
          </cell>
          <cell r="F6271">
            <v>5486.4</v>
          </cell>
        </row>
        <row r="6272">
          <cell r="D6272">
            <v>8853324</v>
          </cell>
          <cell r="F6272">
            <v>5134.05</v>
          </cell>
        </row>
        <row r="6273">
          <cell r="D6273">
            <v>8843325</v>
          </cell>
          <cell r="F6273">
            <v>5583.6</v>
          </cell>
        </row>
        <row r="6274">
          <cell r="D6274">
            <v>8853329</v>
          </cell>
          <cell r="F6274">
            <v>6282.23</v>
          </cell>
        </row>
        <row r="6275">
          <cell r="D6275">
            <v>8843330</v>
          </cell>
          <cell r="F6275">
            <v>6689.25</v>
          </cell>
        </row>
        <row r="6276">
          <cell r="D6276">
            <v>8843331</v>
          </cell>
          <cell r="F6276">
            <v>6944.4</v>
          </cell>
        </row>
        <row r="6277">
          <cell r="D6277">
            <v>8843341</v>
          </cell>
          <cell r="F6277">
            <v>5328.45</v>
          </cell>
        </row>
        <row r="6278">
          <cell r="D6278">
            <v>8843342</v>
          </cell>
          <cell r="F6278">
            <v>6239.7</v>
          </cell>
        </row>
        <row r="6279">
          <cell r="D6279">
            <v>8843347</v>
          </cell>
          <cell r="F6279">
            <v>5577.53</v>
          </cell>
        </row>
        <row r="6280">
          <cell r="D6280">
            <v>8843348</v>
          </cell>
          <cell r="F6280">
            <v>5352.75</v>
          </cell>
        </row>
        <row r="6281">
          <cell r="D6281">
            <v>8843349</v>
          </cell>
          <cell r="F6281">
            <v>5717.25</v>
          </cell>
        </row>
        <row r="6282">
          <cell r="D6282">
            <v>8853350</v>
          </cell>
          <cell r="F6282">
            <v>5279.85</v>
          </cell>
        </row>
        <row r="6283">
          <cell r="D6283">
            <v>8853358</v>
          </cell>
          <cell r="F6283">
            <v>5486.4</v>
          </cell>
        </row>
        <row r="6284">
          <cell r="D6284">
            <v>8853359</v>
          </cell>
          <cell r="F6284">
            <v>5413.5</v>
          </cell>
        </row>
        <row r="6285">
          <cell r="D6285">
            <v>8853360</v>
          </cell>
          <cell r="F6285">
            <v>4994.33</v>
          </cell>
        </row>
        <row r="6286">
          <cell r="D6286">
            <v>8843363</v>
          </cell>
          <cell r="F6286">
            <v>4807.41</v>
          </cell>
        </row>
        <row r="6287">
          <cell r="D6287">
            <v>8853365</v>
          </cell>
          <cell r="F6287">
            <v>5960.25</v>
          </cell>
        </row>
        <row r="6288">
          <cell r="D6288">
            <v>8843366</v>
          </cell>
          <cell r="F6288">
            <v>5255.55</v>
          </cell>
        </row>
        <row r="6289">
          <cell r="D6289">
            <v>8843367</v>
          </cell>
          <cell r="F6289">
            <v>5046.08</v>
          </cell>
        </row>
        <row r="6290">
          <cell r="D6290">
            <v>8853368</v>
          </cell>
          <cell r="F6290">
            <v>6355.13</v>
          </cell>
        </row>
        <row r="6291">
          <cell r="D6291">
            <v>8843372</v>
          </cell>
          <cell r="F6291">
            <v>6385.5</v>
          </cell>
        </row>
        <row r="6292">
          <cell r="D6292">
            <v>8843378</v>
          </cell>
          <cell r="F6292">
            <v>5498.55</v>
          </cell>
        </row>
        <row r="6293">
          <cell r="D6293">
            <v>8853381</v>
          </cell>
          <cell r="F6293">
            <v>5389.2</v>
          </cell>
        </row>
        <row r="6294">
          <cell r="D6294">
            <v>8853382</v>
          </cell>
          <cell r="F6294">
            <v>6081.75</v>
          </cell>
        </row>
        <row r="6295">
          <cell r="D6295">
            <v>8843384</v>
          </cell>
          <cell r="F6295">
            <v>5073.3</v>
          </cell>
        </row>
        <row r="6296">
          <cell r="D6296">
            <v>8843385</v>
          </cell>
          <cell r="F6296">
            <v>6033.15</v>
          </cell>
        </row>
        <row r="6297">
          <cell r="D6297">
            <v>8853389</v>
          </cell>
          <cell r="F6297">
            <v>6361.2</v>
          </cell>
        </row>
        <row r="6298">
          <cell r="D6298">
            <v>8844015</v>
          </cell>
          <cell r="F6298">
            <v>11720.31</v>
          </cell>
        </row>
        <row r="6299">
          <cell r="D6299">
            <v>8844027</v>
          </cell>
          <cell r="F6299">
            <v>13028.13</v>
          </cell>
        </row>
        <row r="6300">
          <cell r="D6300">
            <v>8844045</v>
          </cell>
          <cell r="F6300">
            <v>12876.25</v>
          </cell>
        </row>
        <row r="6301">
          <cell r="D6301">
            <v>8854401</v>
          </cell>
          <cell r="F6301">
            <v>12392.5</v>
          </cell>
        </row>
        <row r="6302">
          <cell r="D6302">
            <v>8854403</v>
          </cell>
          <cell r="F6302">
            <v>12527.5</v>
          </cell>
        </row>
        <row r="6303">
          <cell r="D6303">
            <v>8854408</v>
          </cell>
          <cell r="F6303">
            <v>7931.88</v>
          </cell>
        </row>
        <row r="6304">
          <cell r="D6304">
            <v>8854576</v>
          </cell>
          <cell r="F6304">
            <v>10724.69</v>
          </cell>
        </row>
        <row r="6305">
          <cell r="D6305">
            <v>8844600</v>
          </cell>
          <cell r="F6305">
            <v>23957.439999999999</v>
          </cell>
        </row>
        <row r="6306">
          <cell r="D6306">
            <v>8844601</v>
          </cell>
          <cell r="F6306">
            <v>17943.189999999999</v>
          </cell>
        </row>
        <row r="6307">
          <cell r="D6307">
            <v>8855402</v>
          </cell>
          <cell r="F6307">
            <v>23501.81</v>
          </cell>
        </row>
        <row r="6308">
          <cell r="D6308">
            <v>8857001</v>
          </cell>
          <cell r="F6308">
            <v>14732.5</v>
          </cell>
        </row>
        <row r="6309">
          <cell r="D6309">
            <v>8847001</v>
          </cell>
          <cell r="F6309">
            <v>8611.94</v>
          </cell>
        </row>
        <row r="6310">
          <cell r="D6310">
            <v>8847007</v>
          </cell>
          <cell r="F6310">
            <v>7574.13</v>
          </cell>
        </row>
        <row r="6311">
          <cell r="D6311">
            <v>8857015</v>
          </cell>
          <cell r="F6311">
            <v>10812.1</v>
          </cell>
        </row>
        <row r="6312">
          <cell r="D6312">
            <v>9191000</v>
          </cell>
          <cell r="F6312">
            <v>4813.5200000000004</v>
          </cell>
        </row>
        <row r="6313">
          <cell r="D6313">
            <v>9191002</v>
          </cell>
          <cell r="F6313">
            <v>4887.96</v>
          </cell>
        </row>
        <row r="6314">
          <cell r="D6314">
            <v>9191003</v>
          </cell>
          <cell r="F6314">
            <v>4993.1499999999996</v>
          </cell>
        </row>
        <row r="6315">
          <cell r="D6315">
            <v>9191006</v>
          </cell>
          <cell r="F6315">
            <v>4811.3500000000004</v>
          </cell>
        </row>
        <row r="6316">
          <cell r="D6316">
            <v>9191008</v>
          </cell>
          <cell r="F6316">
            <v>5371.6</v>
          </cell>
        </row>
        <row r="6317">
          <cell r="D6317">
            <v>9191009</v>
          </cell>
          <cell r="F6317">
            <v>4798.75</v>
          </cell>
        </row>
        <row r="6318">
          <cell r="D6318">
            <v>9191010</v>
          </cell>
          <cell r="F6318">
            <v>5140.75</v>
          </cell>
        </row>
        <row r="6319">
          <cell r="D6319">
            <v>9191011</v>
          </cell>
          <cell r="F6319">
            <v>5077.95</v>
          </cell>
        </row>
        <row r="6320">
          <cell r="D6320">
            <v>9191016</v>
          </cell>
          <cell r="F6320">
            <v>4697.5</v>
          </cell>
        </row>
        <row r="6321">
          <cell r="D6321">
            <v>9191017</v>
          </cell>
          <cell r="F6321">
            <v>4641.7</v>
          </cell>
        </row>
        <row r="6322">
          <cell r="D6322">
            <v>9191018</v>
          </cell>
          <cell r="F6322">
            <v>4591.3</v>
          </cell>
        </row>
        <row r="6323">
          <cell r="D6323">
            <v>9191019</v>
          </cell>
          <cell r="F6323">
            <v>5262.25</v>
          </cell>
        </row>
        <row r="6324">
          <cell r="D6324">
            <v>9191022</v>
          </cell>
          <cell r="F6324">
            <v>4697.95</v>
          </cell>
        </row>
        <row r="6325">
          <cell r="D6325">
            <v>9192000</v>
          </cell>
          <cell r="F6325">
            <v>8594.5</v>
          </cell>
        </row>
        <row r="6326">
          <cell r="D6326">
            <v>9192002</v>
          </cell>
          <cell r="F6326">
            <v>6486.25</v>
          </cell>
        </row>
        <row r="6327">
          <cell r="D6327">
            <v>9192011</v>
          </cell>
          <cell r="F6327">
            <v>4803.25</v>
          </cell>
        </row>
        <row r="6328">
          <cell r="D6328">
            <v>9192012</v>
          </cell>
          <cell r="F6328">
            <v>6678.4</v>
          </cell>
        </row>
        <row r="6329">
          <cell r="D6329">
            <v>9192013</v>
          </cell>
          <cell r="F6329">
            <v>8891.5</v>
          </cell>
        </row>
        <row r="6330">
          <cell r="D6330">
            <v>9192014</v>
          </cell>
          <cell r="F6330">
            <v>6328.75</v>
          </cell>
        </row>
        <row r="6331">
          <cell r="D6331">
            <v>9192016</v>
          </cell>
          <cell r="F6331">
            <v>6204.55</v>
          </cell>
        </row>
        <row r="6332">
          <cell r="D6332">
            <v>9192017</v>
          </cell>
          <cell r="F6332">
            <v>6313</v>
          </cell>
        </row>
        <row r="6333">
          <cell r="D6333">
            <v>9192019</v>
          </cell>
          <cell r="F6333">
            <v>6486.7</v>
          </cell>
        </row>
        <row r="6334">
          <cell r="D6334">
            <v>9192022</v>
          </cell>
          <cell r="F6334">
            <v>6328.75</v>
          </cell>
        </row>
        <row r="6335">
          <cell r="D6335">
            <v>9192023</v>
          </cell>
          <cell r="F6335">
            <v>6700</v>
          </cell>
        </row>
        <row r="6336">
          <cell r="D6336">
            <v>9192025</v>
          </cell>
          <cell r="F6336">
            <v>6542.5</v>
          </cell>
        </row>
        <row r="6337">
          <cell r="D6337">
            <v>9192030</v>
          </cell>
          <cell r="F6337">
            <v>8914</v>
          </cell>
        </row>
        <row r="6338">
          <cell r="D6338">
            <v>9192031</v>
          </cell>
          <cell r="F6338">
            <v>4963</v>
          </cell>
        </row>
        <row r="6339">
          <cell r="D6339">
            <v>9192032</v>
          </cell>
          <cell r="F6339">
            <v>4607.5</v>
          </cell>
        </row>
        <row r="6340">
          <cell r="D6340">
            <v>9192033</v>
          </cell>
          <cell r="F6340">
            <v>6182.5</v>
          </cell>
        </row>
        <row r="6341">
          <cell r="D6341">
            <v>9192034</v>
          </cell>
          <cell r="F6341">
            <v>6261.25</v>
          </cell>
        </row>
        <row r="6342">
          <cell r="D6342">
            <v>9192039</v>
          </cell>
          <cell r="F6342">
            <v>8674.3799999999992</v>
          </cell>
        </row>
        <row r="6343">
          <cell r="D6343">
            <v>9192040</v>
          </cell>
          <cell r="F6343">
            <v>6476.35</v>
          </cell>
        </row>
        <row r="6344">
          <cell r="D6344">
            <v>9192041</v>
          </cell>
          <cell r="F6344">
            <v>6619.9</v>
          </cell>
        </row>
        <row r="6345">
          <cell r="D6345">
            <v>9192044</v>
          </cell>
          <cell r="F6345">
            <v>6725.65</v>
          </cell>
        </row>
        <row r="6346">
          <cell r="D6346">
            <v>9192045</v>
          </cell>
          <cell r="F6346">
            <v>8843.1299999999992</v>
          </cell>
        </row>
        <row r="6347">
          <cell r="D6347">
            <v>9192047</v>
          </cell>
          <cell r="F6347">
            <v>8691.25</v>
          </cell>
        </row>
        <row r="6348">
          <cell r="D6348">
            <v>9192050</v>
          </cell>
          <cell r="F6348">
            <v>6542.5</v>
          </cell>
        </row>
        <row r="6349">
          <cell r="D6349">
            <v>9192055</v>
          </cell>
          <cell r="F6349">
            <v>6225.25</v>
          </cell>
        </row>
        <row r="6350">
          <cell r="D6350">
            <v>9192056</v>
          </cell>
          <cell r="F6350">
            <v>6139.75</v>
          </cell>
        </row>
        <row r="6351">
          <cell r="D6351">
            <v>9192057</v>
          </cell>
          <cell r="F6351">
            <v>8721.4</v>
          </cell>
        </row>
        <row r="6352">
          <cell r="D6352">
            <v>9192061</v>
          </cell>
          <cell r="F6352">
            <v>5237.5</v>
          </cell>
        </row>
        <row r="6353">
          <cell r="D6353">
            <v>9192062</v>
          </cell>
          <cell r="F6353">
            <v>5795.5</v>
          </cell>
        </row>
        <row r="6354">
          <cell r="D6354">
            <v>9192064</v>
          </cell>
          <cell r="F6354">
            <v>5035</v>
          </cell>
        </row>
        <row r="6355">
          <cell r="D6355">
            <v>9192066</v>
          </cell>
          <cell r="F6355">
            <v>8702.5</v>
          </cell>
        </row>
        <row r="6356">
          <cell r="D6356">
            <v>9192069</v>
          </cell>
          <cell r="F6356">
            <v>6265.75</v>
          </cell>
        </row>
        <row r="6357">
          <cell r="D6357">
            <v>9192072</v>
          </cell>
          <cell r="F6357">
            <v>6137.5</v>
          </cell>
        </row>
        <row r="6358">
          <cell r="D6358">
            <v>9192073</v>
          </cell>
          <cell r="F6358">
            <v>5500.75</v>
          </cell>
        </row>
        <row r="6359">
          <cell r="D6359">
            <v>9192074</v>
          </cell>
          <cell r="F6359">
            <v>6469.15</v>
          </cell>
        </row>
        <row r="6360">
          <cell r="D6360">
            <v>9192077</v>
          </cell>
          <cell r="F6360">
            <v>5687.5</v>
          </cell>
        </row>
        <row r="6361">
          <cell r="D6361">
            <v>9192078</v>
          </cell>
          <cell r="F6361">
            <v>4583.2</v>
          </cell>
        </row>
        <row r="6362">
          <cell r="D6362">
            <v>9192079</v>
          </cell>
          <cell r="F6362">
            <v>8761.4500000000007</v>
          </cell>
        </row>
        <row r="6363">
          <cell r="D6363">
            <v>9192082</v>
          </cell>
          <cell r="F6363">
            <v>6688.75</v>
          </cell>
        </row>
        <row r="6364">
          <cell r="D6364">
            <v>9192083</v>
          </cell>
          <cell r="F6364">
            <v>7960</v>
          </cell>
        </row>
        <row r="6365">
          <cell r="D6365">
            <v>9192084</v>
          </cell>
          <cell r="F6365">
            <v>7163.5</v>
          </cell>
        </row>
        <row r="6366">
          <cell r="D6366">
            <v>9192085</v>
          </cell>
          <cell r="F6366">
            <v>7577.95</v>
          </cell>
        </row>
        <row r="6367">
          <cell r="D6367">
            <v>9192090</v>
          </cell>
          <cell r="F6367">
            <v>7282.75</v>
          </cell>
        </row>
        <row r="6368">
          <cell r="D6368">
            <v>9192091</v>
          </cell>
          <cell r="F6368">
            <v>6556</v>
          </cell>
        </row>
        <row r="6369">
          <cell r="D6369">
            <v>9192096</v>
          </cell>
          <cell r="F6369">
            <v>7811.5</v>
          </cell>
        </row>
        <row r="6370">
          <cell r="D6370">
            <v>9192098</v>
          </cell>
          <cell r="F6370">
            <v>6103.75</v>
          </cell>
        </row>
        <row r="6371">
          <cell r="D6371">
            <v>9192100</v>
          </cell>
          <cell r="F6371">
            <v>8005</v>
          </cell>
        </row>
        <row r="6372">
          <cell r="D6372">
            <v>9192101</v>
          </cell>
          <cell r="F6372">
            <v>4787.5</v>
          </cell>
        </row>
        <row r="6373">
          <cell r="D6373">
            <v>9192102</v>
          </cell>
          <cell r="F6373">
            <v>6362.5</v>
          </cell>
        </row>
        <row r="6374">
          <cell r="D6374">
            <v>9192103</v>
          </cell>
          <cell r="F6374">
            <v>6112.75</v>
          </cell>
        </row>
        <row r="6375">
          <cell r="D6375">
            <v>9192105</v>
          </cell>
          <cell r="F6375">
            <v>4517.5</v>
          </cell>
        </row>
        <row r="6376">
          <cell r="D6376">
            <v>9192106</v>
          </cell>
          <cell r="F6376">
            <v>5797.75</v>
          </cell>
        </row>
        <row r="6377">
          <cell r="D6377">
            <v>9192107</v>
          </cell>
          <cell r="F6377">
            <v>6337.3</v>
          </cell>
        </row>
        <row r="6378">
          <cell r="D6378">
            <v>9192108</v>
          </cell>
          <cell r="F6378">
            <v>5643.63</v>
          </cell>
        </row>
        <row r="6379">
          <cell r="D6379">
            <v>9192109</v>
          </cell>
          <cell r="F6379">
            <v>7324.38</v>
          </cell>
        </row>
        <row r="6380">
          <cell r="D6380">
            <v>9192111</v>
          </cell>
          <cell r="F6380">
            <v>4742.5</v>
          </cell>
        </row>
        <row r="6381">
          <cell r="D6381">
            <v>9192114</v>
          </cell>
          <cell r="F6381">
            <v>5473.75</v>
          </cell>
        </row>
        <row r="6382">
          <cell r="D6382">
            <v>9192116</v>
          </cell>
          <cell r="F6382">
            <v>8575.3799999999992</v>
          </cell>
        </row>
        <row r="6383">
          <cell r="D6383">
            <v>9192117</v>
          </cell>
          <cell r="F6383">
            <v>5957.5</v>
          </cell>
        </row>
        <row r="6384">
          <cell r="D6384">
            <v>9192120</v>
          </cell>
          <cell r="F6384">
            <v>6643.75</v>
          </cell>
        </row>
        <row r="6385">
          <cell r="D6385">
            <v>9192122</v>
          </cell>
          <cell r="F6385">
            <v>6409.75</v>
          </cell>
        </row>
        <row r="6386">
          <cell r="D6386">
            <v>9192123</v>
          </cell>
          <cell r="F6386">
            <v>6711.25</v>
          </cell>
        </row>
        <row r="6387">
          <cell r="D6387">
            <v>9192124</v>
          </cell>
          <cell r="F6387">
            <v>6445.75</v>
          </cell>
        </row>
        <row r="6388">
          <cell r="D6388">
            <v>9192125</v>
          </cell>
          <cell r="F6388">
            <v>6700</v>
          </cell>
        </row>
        <row r="6389">
          <cell r="D6389">
            <v>9192126</v>
          </cell>
          <cell r="F6389">
            <v>6272.5</v>
          </cell>
        </row>
        <row r="6390">
          <cell r="D6390">
            <v>9192131</v>
          </cell>
          <cell r="F6390">
            <v>6502</v>
          </cell>
        </row>
        <row r="6391">
          <cell r="D6391">
            <v>9192132</v>
          </cell>
          <cell r="F6391">
            <v>8050</v>
          </cell>
        </row>
        <row r="6392">
          <cell r="D6392">
            <v>9192133</v>
          </cell>
          <cell r="F6392">
            <v>6643.75</v>
          </cell>
        </row>
        <row r="6393">
          <cell r="D6393">
            <v>9192139</v>
          </cell>
          <cell r="F6393">
            <v>6271.38</v>
          </cell>
        </row>
        <row r="6394">
          <cell r="D6394">
            <v>9192142</v>
          </cell>
          <cell r="F6394">
            <v>6511.45</v>
          </cell>
        </row>
        <row r="6395">
          <cell r="D6395">
            <v>9192143</v>
          </cell>
          <cell r="F6395">
            <v>8584.3799999999992</v>
          </cell>
        </row>
        <row r="6396">
          <cell r="D6396">
            <v>9192145</v>
          </cell>
          <cell r="F6396">
            <v>4488.25</v>
          </cell>
        </row>
        <row r="6397">
          <cell r="D6397">
            <v>9192146</v>
          </cell>
          <cell r="F6397">
            <v>5147.5</v>
          </cell>
        </row>
        <row r="6398">
          <cell r="D6398">
            <v>9192147</v>
          </cell>
          <cell r="F6398">
            <v>8682.25</v>
          </cell>
        </row>
        <row r="6399">
          <cell r="D6399">
            <v>9192151</v>
          </cell>
          <cell r="F6399">
            <v>8275</v>
          </cell>
        </row>
        <row r="6400">
          <cell r="D6400">
            <v>9192153</v>
          </cell>
          <cell r="F6400">
            <v>6436.75</v>
          </cell>
        </row>
        <row r="6401">
          <cell r="D6401">
            <v>9192154</v>
          </cell>
          <cell r="F6401">
            <v>8108.5</v>
          </cell>
        </row>
        <row r="6402">
          <cell r="D6402">
            <v>9192155</v>
          </cell>
          <cell r="F6402">
            <v>6295</v>
          </cell>
        </row>
        <row r="6403">
          <cell r="D6403">
            <v>9192165</v>
          </cell>
          <cell r="F6403">
            <v>6326.5</v>
          </cell>
        </row>
        <row r="6404">
          <cell r="D6404">
            <v>9192166</v>
          </cell>
          <cell r="F6404">
            <v>7858.75</v>
          </cell>
        </row>
        <row r="6405">
          <cell r="D6405">
            <v>9192168</v>
          </cell>
          <cell r="F6405">
            <v>5631.03</v>
          </cell>
        </row>
        <row r="6406">
          <cell r="D6406">
            <v>9192169</v>
          </cell>
          <cell r="F6406">
            <v>6529</v>
          </cell>
        </row>
        <row r="6407">
          <cell r="D6407">
            <v>9192177</v>
          </cell>
          <cell r="F6407">
            <v>6268</v>
          </cell>
        </row>
        <row r="6408">
          <cell r="D6408">
            <v>9192178</v>
          </cell>
          <cell r="F6408">
            <v>5165.5</v>
          </cell>
        </row>
        <row r="6409">
          <cell r="D6409">
            <v>9192181</v>
          </cell>
          <cell r="F6409">
            <v>6176.88</v>
          </cell>
        </row>
        <row r="6410">
          <cell r="D6410">
            <v>9192184</v>
          </cell>
          <cell r="F6410">
            <v>6435.4</v>
          </cell>
        </row>
        <row r="6411">
          <cell r="D6411">
            <v>9192188</v>
          </cell>
          <cell r="F6411">
            <v>7417.75</v>
          </cell>
        </row>
        <row r="6412">
          <cell r="D6412">
            <v>9192198</v>
          </cell>
          <cell r="F6412">
            <v>11081.88</v>
          </cell>
        </row>
        <row r="6413">
          <cell r="D6413">
            <v>9192203</v>
          </cell>
          <cell r="F6413">
            <v>7714.44</v>
          </cell>
        </row>
        <row r="6414">
          <cell r="D6414">
            <v>9192210</v>
          </cell>
          <cell r="F6414">
            <v>6256.75</v>
          </cell>
        </row>
        <row r="6415">
          <cell r="D6415">
            <v>9192219</v>
          </cell>
          <cell r="F6415">
            <v>5991.25</v>
          </cell>
        </row>
        <row r="6416">
          <cell r="D6416">
            <v>9192223</v>
          </cell>
          <cell r="F6416">
            <v>4447.75</v>
          </cell>
        </row>
        <row r="6417">
          <cell r="D6417">
            <v>9192224</v>
          </cell>
          <cell r="F6417">
            <v>6250</v>
          </cell>
        </row>
        <row r="6418">
          <cell r="D6418">
            <v>9192225</v>
          </cell>
          <cell r="F6418">
            <v>9034.3799999999992</v>
          </cell>
        </row>
        <row r="6419">
          <cell r="D6419">
            <v>9192226</v>
          </cell>
          <cell r="F6419">
            <v>7796.88</v>
          </cell>
        </row>
        <row r="6420">
          <cell r="D6420">
            <v>9192227</v>
          </cell>
          <cell r="F6420">
            <v>7577.5</v>
          </cell>
        </row>
        <row r="6421">
          <cell r="D6421">
            <v>9192228</v>
          </cell>
          <cell r="F6421">
            <v>5773</v>
          </cell>
        </row>
        <row r="6422">
          <cell r="D6422">
            <v>9192229</v>
          </cell>
          <cell r="F6422">
            <v>5849.5</v>
          </cell>
        </row>
        <row r="6423">
          <cell r="D6423">
            <v>9192237</v>
          </cell>
          <cell r="F6423">
            <v>6063.7</v>
          </cell>
        </row>
        <row r="6424">
          <cell r="D6424">
            <v>9192242</v>
          </cell>
          <cell r="F6424">
            <v>6515.5</v>
          </cell>
        </row>
        <row r="6425">
          <cell r="D6425">
            <v>9192243</v>
          </cell>
          <cell r="F6425">
            <v>6308.5</v>
          </cell>
        </row>
        <row r="6426">
          <cell r="D6426">
            <v>9192250</v>
          </cell>
          <cell r="F6426">
            <v>7971.25</v>
          </cell>
        </row>
        <row r="6427">
          <cell r="D6427">
            <v>9192251</v>
          </cell>
          <cell r="F6427">
            <v>6376</v>
          </cell>
        </row>
        <row r="6428">
          <cell r="D6428">
            <v>9192252</v>
          </cell>
          <cell r="F6428">
            <v>6504.25</v>
          </cell>
        </row>
        <row r="6429">
          <cell r="D6429">
            <v>9192253</v>
          </cell>
          <cell r="F6429">
            <v>8462.2000000000007</v>
          </cell>
        </row>
        <row r="6430">
          <cell r="D6430">
            <v>9192261</v>
          </cell>
          <cell r="F6430">
            <v>6643.75</v>
          </cell>
        </row>
        <row r="6431">
          <cell r="D6431">
            <v>9192263</v>
          </cell>
          <cell r="F6431">
            <v>6661.75</v>
          </cell>
        </row>
        <row r="6432">
          <cell r="D6432">
            <v>9192266</v>
          </cell>
          <cell r="F6432">
            <v>7793.5</v>
          </cell>
        </row>
        <row r="6433">
          <cell r="D6433">
            <v>9192274</v>
          </cell>
          <cell r="F6433">
            <v>6639.25</v>
          </cell>
        </row>
        <row r="6434">
          <cell r="D6434">
            <v>9192280</v>
          </cell>
          <cell r="F6434">
            <v>6700</v>
          </cell>
        </row>
        <row r="6435">
          <cell r="D6435">
            <v>9192283</v>
          </cell>
          <cell r="F6435">
            <v>6397.15</v>
          </cell>
        </row>
        <row r="6436">
          <cell r="D6436">
            <v>9192287</v>
          </cell>
          <cell r="F6436">
            <v>6700</v>
          </cell>
        </row>
        <row r="6437">
          <cell r="D6437">
            <v>9192288</v>
          </cell>
          <cell r="F6437">
            <v>6075.63</v>
          </cell>
        </row>
        <row r="6438">
          <cell r="D6438">
            <v>9192289</v>
          </cell>
          <cell r="F6438">
            <v>8968.07</v>
          </cell>
        </row>
        <row r="6439">
          <cell r="D6439">
            <v>9192293</v>
          </cell>
          <cell r="F6439">
            <v>6373.75</v>
          </cell>
        </row>
        <row r="6440">
          <cell r="D6440">
            <v>9192299</v>
          </cell>
          <cell r="F6440">
            <v>8038.75</v>
          </cell>
        </row>
        <row r="6441">
          <cell r="D6441">
            <v>9192300</v>
          </cell>
          <cell r="F6441">
            <v>6666.25</v>
          </cell>
        </row>
        <row r="6442">
          <cell r="D6442">
            <v>9192301</v>
          </cell>
          <cell r="F6442">
            <v>5595.25</v>
          </cell>
        </row>
        <row r="6443">
          <cell r="D6443">
            <v>9192302</v>
          </cell>
          <cell r="F6443">
            <v>6216.25</v>
          </cell>
        </row>
        <row r="6444">
          <cell r="D6444">
            <v>9192304</v>
          </cell>
          <cell r="F6444">
            <v>6409.3</v>
          </cell>
        </row>
        <row r="6445">
          <cell r="D6445">
            <v>9192308</v>
          </cell>
          <cell r="F6445">
            <v>5793.25</v>
          </cell>
        </row>
        <row r="6446">
          <cell r="D6446">
            <v>9192312</v>
          </cell>
          <cell r="F6446">
            <v>6702.25</v>
          </cell>
        </row>
        <row r="6447">
          <cell r="D6447">
            <v>9192314</v>
          </cell>
          <cell r="F6447">
            <v>5991.25</v>
          </cell>
        </row>
        <row r="6448">
          <cell r="D6448">
            <v>9192316</v>
          </cell>
          <cell r="F6448">
            <v>6236.5</v>
          </cell>
        </row>
        <row r="6449">
          <cell r="D6449">
            <v>9192317</v>
          </cell>
          <cell r="F6449">
            <v>6662.88</v>
          </cell>
        </row>
        <row r="6450">
          <cell r="D6450">
            <v>9192322</v>
          </cell>
          <cell r="F6450">
            <v>6334.83</v>
          </cell>
        </row>
        <row r="6451">
          <cell r="D6451">
            <v>9192326</v>
          </cell>
          <cell r="F6451">
            <v>6508.3</v>
          </cell>
        </row>
        <row r="6452">
          <cell r="D6452">
            <v>9192327</v>
          </cell>
          <cell r="F6452">
            <v>6416.5</v>
          </cell>
        </row>
        <row r="6453">
          <cell r="D6453">
            <v>9192331</v>
          </cell>
          <cell r="F6453">
            <v>7734.55</v>
          </cell>
        </row>
        <row r="6454">
          <cell r="D6454">
            <v>9192332</v>
          </cell>
          <cell r="F6454">
            <v>6019.38</v>
          </cell>
        </row>
        <row r="6455">
          <cell r="D6455">
            <v>9192333</v>
          </cell>
          <cell r="F6455">
            <v>6711.25</v>
          </cell>
        </row>
        <row r="6456">
          <cell r="D6456">
            <v>9192336</v>
          </cell>
          <cell r="F6456">
            <v>7019.5</v>
          </cell>
        </row>
        <row r="6457">
          <cell r="D6457">
            <v>9192338</v>
          </cell>
          <cell r="F6457">
            <v>9019.2999999999993</v>
          </cell>
        </row>
        <row r="6458">
          <cell r="D6458">
            <v>9192348</v>
          </cell>
          <cell r="F6458">
            <v>6328.75</v>
          </cell>
        </row>
        <row r="6459">
          <cell r="D6459">
            <v>9192349</v>
          </cell>
          <cell r="F6459">
            <v>6346.75</v>
          </cell>
        </row>
        <row r="6460">
          <cell r="D6460">
            <v>9192353</v>
          </cell>
          <cell r="F6460">
            <v>6569.05</v>
          </cell>
        </row>
        <row r="6461">
          <cell r="D6461">
            <v>9192354</v>
          </cell>
          <cell r="F6461">
            <v>7388.5</v>
          </cell>
        </row>
        <row r="6462">
          <cell r="D6462">
            <v>9192356</v>
          </cell>
          <cell r="F6462">
            <v>6603.25</v>
          </cell>
        </row>
        <row r="6463">
          <cell r="D6463">
            <v>9192360</v>
          </cell>
          <cell r="F6463">
            <v>6385</v>
          </cell>
        </row>
        <row r="6464">
          <cell r="D6464">
            <v>9192362</v>
          </cell>
          <cell r="F6464">
            <v>6529.45</v>
          </cell>
        </row>
        <row r="6465">
          <cell r="D6465">
            <v>9192364</v>
          </cell>
          <cell r="F6465">
            <v>6441.25</v>
          </cell>
        </row>
        <row r="6466">
          <cell r="D6466">
            <v>9192378</v>
          </cell>
          <cell r="F6466">
            <v>6115</v>
          </cell>
        </row>
        <row r="6467">
          <cell r="D6467">
            <v>9192379</v>
          </cell>
          <cell r="F6467">
            <v>6182.5</v>
          </cell>
        </row>
        <row r="6468">
          <cell r="D6468">
            <v>9192380</v>
          </cell>
          <cell r="F6468">
            <v>6808</v>
          </cell>
        </row>
        <row r="6469">
          <cell r="D6469">
            <v>9192381</v>
          </cell>
          <cell r="F6469">
            <v>7802.5</v>
          </cell>
        </row>
        <row r="6470">
          <cell r="D6470">
            <v>9192386</v>
          </cell>
          <cell r="F6470">
            <v>7586.95</v>
          </cell>
        </row>
        <row r="6471">
          <cell r="D6471">
            <v>9192387</v>
          </cell>
          <cell r="F6471">
            <v>6526.75</v>
          </cell>
        </row>
        <row r="6472">
          <cell r="D6472">
            <v>9192389</v>
          </cell>
          <cell r="F6472">
            <v>6700</v>
          </cell>
        </row>
        <row r="6473">
          <cell r="D6473">
            <v>9192391</v>
          </cell>
          <cell r="F6473">
            <v>6442.38</v>
          </cell>
        </row>
        <row r="6474">
          <cell r="D6474">
            <v>9192392</v>
          </cell>
          <cell r="F6474">
            <v>8747.5</v>
          </cell>
        </row>
        <row r="6475">
          <cell r="D6475">
            <v>9192393</v>
          </cell>
          <cell r="F6475">
            <v>9002.65</v>
          </cell>
        </row>
        <row r="6476">
          <cell r="D6476">
            <v>9192394</v>
          </cell>
          <cell r="F6476">
            <v>7566.25</v>
          </cell>
        </row>
        <row r="6477">
          <cell r="D6477">
            <v>9192395</v>
          </cell>
          <cell r="F6477">
            <v>5957.5</v>
          </cell>
        </row>
        <row r="6478">
          <cell r="D6478">
            <v>9192397</v>
          </cell>
          <cell r="F6478">
            <v>6274.75</v>
          </cell>
        </row>
        <row r="6479">
          <cell r="D6479">
            <v>9192405</v>
          </cell>
          <cell r="F6479">
            <v>6632.5</v>
          </cell>
        </row>
        <row r="6480">
          <cell r="D6480">
            <v>9192406</v>
          </cell>
          <cell r="F6480">
            <v>6379.38</v>
          </cell>
        </row>
        <row r="6481">
          <cell r="D6481">
            <v>9192407</v>
          </cell>
          <cell r="F6481">
            <v>8187.25</v>
          </cell>
        </row>
        <row r="6482">
          <cell r="D6482">
            <v>9192411</v>
          </cell>
          <cell r="F6482">
            <v>6472.75</v>
          </cell>
        </row>
        <row r="6483">
          <cell r="D6483">
            <v>9192412</v>
          </cell>
          <cell r="F6483">
            <v>6479.95</v>
          </cell>
        </row>
        <row r="6484">
          <cell r="D6484">
            <v>9192414</v>
          </cell>
          <cell r="F6484">
            <v>7543.75</v>
          </cell>
        </row>
        <row r="6485">
          <cell r="D6485">
            <v>9192415</v>
          </cell>
          <cell r="F6485">
            <v>6036.25</v>
          </cell>
        </row>
        <row r="6486">
          <cell r="D6486">
            <v>9192416</v>
          </cell>
          <cell r="F6486">
            <v>8904.5499999999993</v>
          </cell>
        </row>
        <row r="6487">
          <cell r="D6487">
            <v>9192417</v>
          </cell>
          <cell r="F6487">
            <v>5856.25</v>
          </cell>
        </row>
        <row r="6488">
          <cell r="D6488">
            <v>9192422</v>
          </cell>
          <cell r="F6488">
            <v>6423.25</v>
          </cell>
        </row>
        <row r="6489">
          <cell r="D6489">
            <v>9192424</v>
          </cell>
          <cell r="F6489">
            <v>9018.6299999999992</v>
          </cell>
        </row>
        <row r="6490">
          <cell r="D6490">
            <v>9192426</v>
          </cell>
          <cell r="F6490">
            <v>7699</v>
          </cell>
        </row>
        <row r="6491">
          <cell r="D6491">
            <v>9192427</v>
          </cell>
          <cell r="F6491">
            <v>6632.5</v>
          </cell>
        </row>
        <row r="6492">
          <cell r="D6492">
            <v>9192428</v>
          </cell>
          <cell r="F6492">
            <v>8725</v>
          </cell>
        </row>
        <row r="6493">
          <cell r="D6493">
            <v>9192433</v>
          </cell>
          <cell r="F6493">
            <v>6463.75</v>
          </cell>
        </row>
        <row r="6494">
          <cell r="D6494">
            <v>9192437</v>
          </cell>
          <cell r="F6494">
            <v>8691.25</v>
          </cell>
        </row>
        <row r="6495">
          <cell r="D6495">
            <v>9192442</v>
          </cell>
          <cell r="F6495">
            <v>6263.5</v>
          </cell>
        </row>
        <row r="6496">
          <cell r="D6496">
            <v>9192448</v>
          </cell>
          <cell r="F6496">
            <v>6531.25</v>
          </cell>
        </row>
        <row r="6497">
          <cell r="D6497">
            <v>9192452</v>
          </cell>
          <cell r="F6497">
            <v>9073.75</v>
          </cell>
        </row>
        <row r="6498">
          <cell r="D6498">
            <v>9192457</v>
          </cell>
          <cell r="F6498">
            <v>9004.9</v>
          </cell>
        </row>
        <row r="6499">
          <cell r="D6499">
            <v>9192462</v>
          </cell>
          <cell r="F6499">
            <v>8945.0499999999993</v>
          </cell>
        </row>
        <row r="6500">
          <cell r="D6500">
            <v>9192464</v>
          </cell>
          <cell r="F6500">
            <v>7852.9</v>
          </cell>
        </row>
        <row r="6501">
          <cell r="D6501">
            <v>9192465</v>
          </cell>
          <cell r="F6501">
            <v>8597.8799999999992</v>
          </cell>
        </row>
        <row r="6502">
          <cell r="D6502">
            <v>9192466</v>
          </cell>
          <cell r="F6502">
            <v>8159.13</v>
          </cell>
        </row>
        <row r="6503">
          <cell r="D6503">
            <v>9192467</v>
          </cell>
          <cell r="F6503">
            <v>8681.7999999999993</v>
          </cell>
        </row>
        <row r="6504">
          <cell r="D6504">
            <v>9192468</v>
          </cell>
          <cell r="F6504">
            <v>8668.75</v>
          </cell>
        </row>
        <row r="6505">
          <cell r="D6505">
            <v>9192469</v>
          </cell>
          <cell r="F6505">
            <v>9069.25</v>
          </cell>
        </row>
        <row r="6506">
          <cell r="D6506">
            <v>9192980</v>
          </cell>
          <cell r="F6506">
            <v>9064.75</v>
          </cell>
        </row>
        <row r="6507">
          <cell r="D6507">
            <v>9192982</v>
          </cell>
          <cell r="F6507">
            <v>6562.3</v>
          </cell>
        </row>
        <row r="6508">
          <cell r="D6508">
            <v>9192985</v>
          </cell>
          <cell r="F6508">
            <v>6758.5</v>
          </cell>
        </row>
        <row r="6509">
          <cell r="D6509">
            <v>9192991</v>
          </cell>
          <cell r="F6509">
            <v>6322</v>
          </cell>
        </row>
        <row r="6510">
          <cell r="D6510">
            <v>9192994</v>
          </cell>
          <cell r="F6510">
            <v>8567.5</v>
          </cell>
        </row>
        <row r="6511">
          <cell r="D6511">
            <v>9192995</v>
          </cell>
          <cell r="F6511">
            <v>6386.8</v>
          </cell>
        </row>
        <row r="6512">
          <cell r="D6512">
            <v>9192996</v>
          </cell>
          <cell r="F6512">
            <v>8681.35</v>
          </cell>
        </row>
        <row r="6513">
          <cell r="D6513">
            <v>9192997</v>
          </cell>
          <cell r="F6513">
            <v>5620</v>
          </cell>
        </row>
        <row r="6514">
          <cell r="D6514">
            <v>9193000</v>
          </cell>
          <cell r="F6514">
            <v>5221.75</v>
          </cell>
        </row>
        <row r="6515">
          <cell r="D6515">
            <v>9193004</v>
          </cell>
          <cell r="F6515">
            <v>5293.75</v>
          </cell>
        </row>
        <row r="6516">
          <cell r="D6516">
            <v>9193005</v>
          </cell>
          <cell r="F6516">
            <v>6441.25</v>
          </cell>
        </row>
        <row r="6517">
          <cell r="D6517">
            <v>9193006</v>
          </cell>
          <cell r="F6517">
            <v>4720.95</v>
          </cell>
        </row>
        <row r="6518">
          <cell r="D6518">
            <v>9193007</v>
          </cell>
          <cell r="F6518">
            <v>5062</v>
          </cell>
        </row>
        <row r="6519">
          <cell r="D6519">
            <v>9193009</v>
          </cell>
          <cell r="F6519">
            <v>5085.63</v>
          </cell>
        </row>
        <row r="6520">
          <cell r="D6520">
            <v>9193011</v>
          </cell>
          <cell r="F6520">
            <v>5642.5</v>
          </cell>
        </row>
        <row r="6521">
          <cell r="D6521">
            <v>9193012</v>
          </cell>
          <cell r="F6521">
            <v>6463.75</v>
          </cell>
        </row>
        <row r="6522">
          <cell r="D6522">
            <v>9193013</v>
          </cell>
          <cell r="F6522">
            <v>6875.5</v>
          </cell>
        </row>
        <row r="6523">
          <cell r="D6523">
            <v>9193015</v>
          </cell>
          <cell r="F6523">
            <v>4960.75</v>
          </cell>
        </row>
        <row r="6524">
          <cell r="D6524">
            <v>9193016</v>
          </cell>
          <cell r="F6524">
            <v>4990</v>
          </cell>
        </row>
        <row r="6525">
          <cell r="D6525">
            <v>9193018</v>
          </cell>
          <cell r="F6525">
            <v>5080</v>
          </cell>
        </row>
        <row r="6526">
          <cell r="D6526">
            <v>9193020</v>
          </cell>
          <cell r="F6526">
            <v>5138.95</v>
          </cell>
        </row>
        <row r="6527">
          <cell r="D6527">
            <v>9193025</v>
          </cell>
          <cell r="F6527">
            <v>5507.95</v>
          </cell>
        </row>
        <row r="6528">
          <cell r="D6528">
            <v>9193026</v>
          </cell>
          <cell r="F6528">
            <v>6542.5</v>
          </cell>
        </row>
        <row r="6529">
          <cell r="D6529">
            <v>9193029</v>
          </cell>
          <cell r="F6529">
            <v>8991.6299999999992</v>
          </cell>
        </row>
        <row r="6530">
          <cell r="D6530">
            <v>9193030</v>
          </cell>
          <cell r="F6530">
            <v>6362.5</v>
          </cell>
        </row>
        <row r="6531">
          <cell r="D6531">
            <v>9193032</v>
          </cell>
          <cell r="F6531">
            <v>4829.58</v>
          </cell>
        </row>
        <row r="6532">
          <cell r="D6532">
            <v>9193034</v>
          </cell>
          <cell r="F6532">
            <v>4753.75</v>
          </cell>
        </row>
        <row r="6533">
          <cell r="D6533">
            <v>9193038</v>
          </cell>
          <cell r="F6533">
            <v>5298.25</v>
          </cell>
        </row>
        <row r="6534">
          <cell r="D6534">
            <v>9193039</v>
          </cell>
          <cell r="F6534">
            <v>6721.37</v>
          </cell>
        </row>
        <row r="6535">
          <cell r="D6535">
            <v>9193040</v>
          </cell>
          <cell r="F6535">
            <v>6312.02</v>
          </cell>
        </row>
        <row r="6536">
          <cell r="D6536">
            <v>9193041</v>
          </cell>
          <cell r="F6536">
            <v>4710.1000000000004</v>
          </cell>
        </row>
        <row r="6537">
          <cell r="D6537">
            <v>9193042</v>
          </cell>
          <cell r="F6537">
            <v>6632.5</v>
          </cell>
        </row>
        <row r="6538">
          <cell r="D6538">
            <v>9193043</v>
          </cell>
          <cell r="F6538">
            <v>8424.18</v>
          </cell>
        </row>
        <row r="6539">
          <cell r="D6539">
            <v>9193047</v>
          </cell>
          <cell r="F6539">
            <v>5264.5</v>
          </cell>
        </row>
        <row r="6540">
          <cell r="D6540">
            <v>9193049</v>
          </cell>
          <cell r="F6540">
            <v>6300.63</v>
          </cell>
        </row>
        <row r="6541">
          <cell r="D6541">
            <v>9193053</v>
          </cell>
          <cell r="F6541">
            <v>6295</v>
          </cell>
        </row>
        <row r="6542">
          <cell r="D6542">
            <v>9193054</v>
          </cell>
          <cell r="F6542">
            <v>6715.75</v>
          </cell>
        </row>
        <row r="6543">
          <cell r="D6543">
            <v>9193301</v>
          </cell>
          <cell r="F6543">
            <v>6861.78</v>
          </cell>
        </row>
        <row r="6544">
          <cell r="D6544">
            <v>9193302</v>
          </cell>
          <cell r="F6544">
            <v>7048.89</v>
          </cell>
        </row>
        <row r="6545">
          <cell r="D6545">
            <v>9193303</v>
          </cell>
          <cell r="F6545">
            <v>4922.6400000000003</v>
          </cell>
        </row>
        <row r="6546">
          <cell r="D6546">
            <v>9193306</v>
          </cell>
          <cell r="F6546">
            <v>4871.49</v>
          </cell>
        </row>
        <row r="6547">
          <cell r="D6547">
            <v>9193307</v>
          </cell>
          <cell r="F6547">
            <v>5875.2</v>
          </cell>
        </row>
        <row r="6548">
          <cell r="D6548">
            <v>9193308</v>
          </cell>
          <cell r="F6548">
            <v>4626.67</v>
          </cell>
        </row>
        <row r="6549">
          <cell r="D6549">
            <v>9193314</v>
          </cell>
          <cell r="F6549">
            <v>6288.06</v>
          </cell>
        </row>
        <row r="6550">
          <cell r="D6550">
            <v>9193315</v>
          </cell>
          <cell r="F6550">
            <v>6864.21</v>
          </cell>
        </row>
        <row r="6551">
          <cell r="D6551">
            <v>9193319</v>
          </cell>
          <cell r="F6551">
            <v>6876.36</v>
          </cell>
        </row>
        <row r="6552">
          <cell r="D6552">
            <v>9193326</v>
          </cell>
          <cell r="F6552">
            <v>6847.2</v>
          </cell>
        </row>
        <row r="6553">
          <cell r="D6553">
            <v>9193329</v>
          </cell>
          <cell r="F6553">
            <v>5960.25</v>
          </cell>
        </row>
        <row r="6554">
          <cell r="D6554">
            <v>9193333</v>
          </cell>
          <cell r="F6554">
            <v>5097.6000000000004</v>
          </cell>
        </row>
        <row r="6555">
          <cell r="D6555">
            <v>9193334</v>
          </cell>
          <cell r="F6555">
            <v>6446.25</v>
          </cell>
        </row>
        <row r="6556">
          <cell r="D6556">
            <v>9193335</v>
          </cell>
          <cell r="F6556">
            <v>5245.83</v>
          </cell>
        </row>
        <row r="6557">
          <cell r="D6557">
            <v>9193336</v>
          </cell>
          <cell r="F6557">
            <v>6106.05</v>
          </cell>
        </row>
        <row r="6558">
          <cell r="D6558">
            <v>9193339</v>
          </cell>
          <cell r="F6558">
            <v>5571.45</v>
          </cell>
        </row>
        <row r="6559">
          <cell r="D6559">
            <v>9193344</v>
          </cell>
          <cell r="F6559">
            <v>7267.59</v>
          </cell>
        </row>
        <row r="6560">
          <cell r="D6560">
            <v>9193347</v>
          </cell>
          <cell r="F6560">
            <v>5694.89</v>
          </cell>
        </row>
        <row r="6561">
          <cell r="D6561">
            <v>9193348</v>
          </cell>
          <cell r="F6561">
            <v>6446.25</v>
          </cell>
        </row>
        <row r="6562">
          <cell r="D6562">
            <v>9193349</v>
          </cell>
          <cell r="F6562">
            <v>6667.38</v>
          </cell>
        </row>
        <row r="6563">
          <cell r="D6563">
            <v>9193350</v>
          </cell>
          <cell r="F6563">
            <v>7144.63</v>
          </cell>
        </row>
        <row r="6564">
          <cell r="D6564">
            <v>9193352</v>
          </cell>
          <cell r="F6564">
            <v>5535</v>
          </cell>
        </row>
        <row r="6565">
          <cell r="D6565">
            <v>9193353</v>
          </cell>
          <cell r="F6565">
            <v>6781.59</v>
          </cell>
        </row>
        <row r="6566">
          <cell r="D6566">
            <v>9193357</v>
          </cell>
          <cell r="F6566">
            <v>6250.88</v>
          </cell>
        </row>
        <row r="6567">
          <cell r="D6567">
            <v>9193358</v>
          </cell>
          <cell r="F6567">
            <v>5267.7</v>
          </cell>
        </row>
        <row r="6568">
          <cell r="D6568">
            <v>9193360</v>
          </cell>
          <cell r="F6568">
            <v>7180.11</v>
          </cell>
        </row>
        <row r="6569">
          <cell r="D6569">
            <v>9193361</v>
          </cell>
          <cell r="F6569">
            <v>6324.75</v>
          </cell>
        </row>
        <row r="6570">
          <cell r="D6570">
            <v>9193363</v>
          </cell>
          <cell r="F6570">
            <v>6652.8</v>
          </cell>
        </row>
        <row r="6571">
          <cell r="D6571">
            <v>9193364</v>
          </cell>
          <cell r="F6571">
            <v>5878.85</v>
          </cell>
        </row>
        <row r="6572">
          <cell r="D6572">
            <v>9193366</v>
          </cell>
          <cell r="F6572">
            <v>5014.8999999999996</v>
          </cell>
        </row>
        <row r="6573">
          <cell r="D6573">
            <v>9193368</v>
          </cell>
          <cell r="F6573">
            <v>5162.24</v>
          </cell>
        </row>
        <row r="6574">
          <cell r="D6574">
            <v>9193369</v>
          </cell>
          <cell r="F6574">
            <v>7022.16</v>
          </cell>
        </row>
        <row r="6575">
          <cell r="D6575">
            <v>9193370</v>
          </cell>
          <cell r="F6575">
            <v>6507</v>
          </cell>
        </row>
        <row r="6576">
          <cell r="D6576">
            <v>9193371</v>
          </cell>
          <cell r="F6576">
            <v>7199.55</v>
          </cell>
        </row>
        <row r="6577">
          <cell r="D6577">
            <v>9193373</v>
          </cell>
          <cell r="F6577">
            <v>5985.52</v>
          </cell>
        </row>
        <row r="6578">
          <cell r="D6578">
            <v>9193376</v>
          </cell>
          <cell r="F6578">
            <v>7021.67</v>
          </cell>
        </row>
        <row r="6579">
          <cell r="D6579">
            <v>9193378</v>
          </cell>
          <cell r="F6579">
            <v>6579.9</v>
          </cell>
        </row>
        <row r="6580">
          <cell r="D6580">
            <v>9193379</v>
          </cell>
          <cell r="F6580">
            <v>6907.95</v>
          </cell>
        </row>
        <row r="6581">
          <cell r="D6581">
            <v>9193380</v>
          </cell>
          <cell r="F6581">
            <v>5583.6</v>
          </cell>
        </row>
        <row r="6582">
          <cell r="D6582">
            <v>9193382</v>
          </cell>
          <cell r="F6582">
            <v>6742.71</v>
          </cell>
        </row>
        <row r="6583">
          <cell r="D6583">
            <v>9193383</v>
          </cell>
          <cell r="F6583">
            <v>7126.65</v>
          </cell>
        </row>
        <row r="6584">
          <cell r="D6584">
            <v>9193384</v>
          </cell>
          <cell r="F6584">
            <v>6822.9</v>
          </cell>
        </row>
        <row r="6585">
          <cell r="D6585">
            <v>9193385</v>
          </cell>
          <cell r="F6585">
            <v>7177.68</v>
          </cell>
        </row>
        <row r="6586">
          <cell r="D6586">
            <v>9193388</v>
          </cell>
          <cell r="F6586">
            <v>9977.0400000000009</v>
          </cell>
        </row>
        <row r="6587">
          <cell r="D6587">
            <v>9193389</v>
          </cell>
          <cell r="F6587">
            <v>6889</v>
          </cell>
        </row>
        <row r="6588">
          <cell r="D6588">
            <v>9193393</v>
          </cell>
          <cell r="F6588">
            <v>6796.17</v>
          </cell>
        </row>
        <row r="6589">
          <cell r="D6589">
            <v>9193394</v>
          </cell>
          <cell r="F6589">
            <v>8091.36</v>
          </cell>
        </row>
        <row r="6590">
          <cell r="D6590">
            <v>9193397</v>
          </cell>
          <cell r="F6590">
            <v>7208.3</v>
          </cell>
        </row>
        <row r="6591">
          <cell r="D6591">
            <v>9193401</v>
          </cell>
          <cell r="F6591">
            <v>7014.87</v>
          </cell>
        </row>
        <row r="6592">
          <cell r="D6592">
            <v>9193404</v>
          </cell>
          <cell r="F6592">
            <v>6895.31</v>
          </cell>
        </row>
        <row r="6593">
          <cell r="D6593">
            <v>9193415</v>
          </cell>
          <cell r="F6593">
            <v>8358.17</v>
          </cell>
        </row>
        <row r="6594">
          <cell r="D6594">
            <v>9193419</v>
          </cell>
          <cell r="F6594">
            <v>9435.15</v>
          </cell>
        </row>
        <row r="6595">
          <cell r="D6595">
            <v>9193421</v>
          </cell>
          <cell r="F6595">
            <v>9713.14</v>
          </cell>
        </row>
        <row r="6596">
          <cell r="D6596">
            <v>9193423</v>
          </cell>
          <cell r="F6596">
            <v>6791.31</v>
          </cell>
        </row>
        <row r="6597">
          <cell r="D6597">
            <v>9193428</v>
          </cell>
          <cell r="F6597">
            <v>9680.58</v>
          </cell>
        </row>
        <row r="6598">
          <cell r="D6598">
            <v>9193975</v>
          </cell>
          <cell r="F6598">
            <v>6871.5</v>
          </cell>
        </row>
        <row r="6599">
          <cell r="D6599">
            <v>9193976</v>
          </cell>
          <cell r="F6599">
            <v>6537.38</v>
          </cell>
        </row>
        <row r="6600">
          <cell r="D6600">
            <v>9193977</v>
          </cell>
          <cell r="F6600">
            <v>9663.57</v>
          </cell>
        </row>
        <row r="6601">
          <cell r="D6601">
            <v>9194000</v>
          </cell>
          <cell r="F6601">
            <v>26100.63</v>
          </cell>
        </row>
        <row r="6602">
          <cell r="D6602">
            <v>9194010</v>
          </cell>
          <cell r="F6602">
            <v>14285.31</v>
          </cell>
        </row>
        <row r="6603">
          <cell r="D6603">
            <v>9194066</v>
          </cell>
          <cell r="F6603">
            <v>26840.31</v>
          </cell>
        </row>
        <row r="6604">
          <cell r="D6604">
            <v>9194104</v>
          </cell>
          <cell r="F6604">
            <v>30142.19</v>
          </cell>
        </row>
        <row r="6605">
          <cell r="D6605">
            <v>9194116</v>
          </cell>
          <cell r="F6605">
            <v>29399.69</v>
          </cell>
        </row>
        <row r="6606">
          <cell r="D6606">
            <v>9194144</v>
          </cell>
          <cell r="F6606">
            <v>8945.0499999999993</v>
          </cell>
        </row>
        <row r="6607">
          <cell r="D6607">
            <v>9194499</v>
          </cell>
          <cell r="F6607">
            <v>20728.75</v>
          </cell>
        </row>
        <row r="6608">
          <cell r="D6608">
            <v>9194506</v>
          </cell>
          <cell r="F6608">
            <v>10696.56</v>
          </cell>
        </row>
        <row r="6609">
          <cell r="D6609">
            <v>9194606</v>
          </cell>
          <cell r="F6609">
            <v>18948.599999999999</v>
          </cell>
        </row>
        <row r="6610">
          <cell r="D6610">
            <v>9194627</v>
          </cell>
          <cell r="F6610">
            <v>8511.75</v>
          </cell>
        </row>
        <row r="6611">
          <cell r="D6611">
            <v>9195202</v>
          </cell>
          <cell r="F6611">
            <v>6731.5</v>
          </cell>
        </row>
        <row r="6612">
          <cell r="D6612">
            <v>9195203</v>
          </cell>
          <cell r="F6612">
            <v>6956.55</v>
          </cell>
        </row>
        <row r="6613">
          <cell r="D6613">
            <v>9195204</v>
          </cell>
          <cell r="F6613">
            <v>5389.2</v>
          </cell>
        </row>
        <row r="6614">
          <cell r="D6614">
            <v>9195205</v>
          </cell>
          <cell r="F6614">
            <v>9026.5</v>
          </cell>
        </row>
        <row r="6615">
          <cell r="D6615">
            <v>9195207</v>
          </cell>
          <cell r="F6615">
            <v>6547</v>
          </cell>
        </row>
        <row r="6616">
          <cell r="D6616">
            <v>9195209</v>
          </cell>
          <cell r="F6616">
            <v>5559.3</v>
          </cell>
        </row>
        <row r="6617">
          <cell r="D6617">
            <v>9195210</v>
          </cell>
          <cell r="F6617">
            <v>7851.55</v>
          </cell>
        </row>
        <row r="6618">
          <cell r="D6618">
            <v>9195405</v>
          </cell>
          <cell r="F6618">
            <v>27428.13</v>
          </cell>
        </row>
        <row r="6619">
          <cell r="D6619">
            <v>9195406</v>
          </cell>
          <cell r="F6619">
            <v>31779.06</v>
          </cell>
        </row>
        <row r="6620">
          <cell r="D6620">
            <v>9197008</v>
          </cell>
          <cell r="F6620">
            <v>11619.06</v>
          </cell>
        </row>
        <row r="6621">
          <cell r="D6621">
            <v>9197010</v>
          </cell>
          <cell r="F6621">
            <v>13112.5</v>
          </cell>
        </row>
        <row r="6622">
          <cell r="D6622">
            <v>9197011</v>
          </cell>
          <cell r="F6622">
            <v>9670</v>
          </cell>
        </row>
        <row r="6623">
          <cell r="D6623">
            <v>9197012</v>
          </cell>
          <cell r="F6623">
            <v>12707.5</v>
          </cell>
        </row>
        <row r="6624">
          <cell r="D6624">
            <v>9197013</v>
          </cell>
          <cell r="F6624">
            <v>10429.379999999999</v>
          </cell>
        </row>
        <row r="6625">
          <cell r="D6625">
            <v>9197016</v>
          </cell>
          <cell r="F6625">
            <v>9416.8799999999992</v>
          </cell>
        </row>
        <row r="6626">
          <cell r="D6626">
            <v>9197019</v>
          </cell>
          <cell r="F6626">
            <v>9416.8799999999992</v>
          </cell>
        </row>
        <row r="6627">
          <cell r="D6627">
            <v>9197022</v>
          </cell>
          <cell r="F6627">
            <v>9649.75</v>
          </cell>
        </row>
        <row r="6628">
          <cell r="D6628">
            <v>9197023</v>
          </cell>
          <cell r="F6628">
            <v>9416.8799999999992</v>
          </cell>
        </row>
        <row r="6629">
          <cell r="D6629">
            <v>9197024</v>
          </cell>
          <cell r="F6629">
            <v>9325.75</v>
          </cell>
        </row>
        <row r="6630">
          <cell r="D6630">
            <v>9197025</v>
          </cell>
          <cell r="F6630">
            <v>10480</v>
          </cell>
        </row>
        <row r="6631">
          <cell r="D6631">
            <v>9197026</v>
          </cell>
          <cell r="F6631">
            <v>9011.8799999999992</v>
          </cell>
        </row>
        <row r="6632">
          <cell r="D6632">
            <v>9197028</v>
          </cell>
          <cell r="F6632">
            <v>12586</v>
          </cell>
        </row>
        <row r="6633">
          <cell r="D6633">
            <v>9197032</v>
          </cell>
          <cell r="F6633">
            <v>11295.06</v>
          </cell>
        </row>
        <row r="6634">
          <cell r="D6634">
            <v>9197033</v>
          </cell>
          <cell r="F6634">
            <v>8303.1299999999992</v>
          </cell>
        </row>
        <row r="6635">
          <cell r="D6635">
            <v>9197042</v>
          </cell>
          <cell r="F6635">
            <v>13061.88</v>
          </cell>
        </row>
        <row r="6636">
          <cell r="D6636">
            <v>9197043</v>
          </cell>
          <cell r="F6636">
            <v>5620</v>
          </cell>
        </row>
        <row r="6637">
          <cell r="D6637">
            <v>8101000</v>
          </cell>
          <cell r="F6637">
            <v>4889.76</v>
          </cell>
        </row>
        <row r="6638">
          <cell r="D6638">
            <v>8111003</v>
          </cell>
          <cell r="F6638">
            <v>4720</v>
          </cell>
        </row>
        <row r="6639">
          <cell r="D6639">
            <v>8121007</v>
          </cell>
          <cell r="F6639">
            <v>4385.6499999999996</v>
          </cell>
        </row>
        <row r="6640">
          <cell r="D6640">
            <v>8111010</v>
          </cell>
          <cell r="F6640">
            <v>4873.68</v>
          </cell>
        </row>
        <row r="6641">
          <cell r="D6641">
            <v>8111011</v>
          </cell>
          <cell r="F6641">
            <v>4576.45</v>
          </cell>
        </row>
        <row r="6642">
          <cell r="D6642">
            <v>8121012</v>
          </cell>
          <cell r="F6642">
            <v>4241.6499999999996</v>
          </cell>
        </row>
        <row r="6643">
          <cell r="D6643">
            <v>8132100</v>
          </cell>
          <cell r="F6643">
            <v>4726.75</v>
          </cell>
        </row>
        <row r="6644">
          <cell r="D6644">
            <v>8132101</v>
          </cell>
          <cell r="F6644">
            <v>5923.75</v>
          </cell>
        </row>
        <row r="6645">
          <cell r="D6645">
            <v>8132105</v>
          </cell>
          <cell r="F6645">
            <v>6970</v>
          </cell>
        </row>
        <row r="6646">
          <cell r="D6646">
            <v>8132106</v>
          </cell>
          <cell r="F6646">
            <v>7651.08</v>
          </cell>
        </row>
        <row r="6647">
          <cell r="D6647">
            <v>8132108</v>
          </cell>
          <cell r="F6647">
            <v>6171.25</v>
          </cell>
        </row>
        <row r="6648">
          <cell r="D6648">
            <v>8122113</v>
          </cell>
          <cell r="F6648">
            <v>7160.35</v>
          </cell>
        </row>
        <row r="6649">
          <cell r="D6649">
            <v>8132116</v>
          </cell>
          <cell r="F6649">
            <v>4434.25</v>
          </cell>
        </row>
        <row r="6650">
          <cell r="D6650">
            <v>8132118</v>
          </cell>
          <cell r="F6650">
            <v>6225.25</v>
          </cell>
        </row>
        <row r="6651">
          <cell r="D6651">
            <v>8132121</v>
          </cell>
          <cell r="F6651">
            <v>6351.25</v>
          </cell>
        </row>
        <row r="6652">
          <cell r="D6652">
            <v>8132122</v>
          </cell>
          <cell r="F6652">
            <v>4881.1000000000004</v>
          </cell>
        </row>
        <row r="6653">
          <cell r="D6653">
            <v>8132123</v>
          </cell>
          <cell r="F6653">
            <v>7015</v>
          </cell>
        </row>
        <row r="6654">
          <cell r="D6654">
            <v>8132125</v>
          </cell>
          <cell r="F6654">
            <v>5244.25</v>
          </cell>
        </row>
        <row r="6655">
          <cell r="D6655">
            <v>8132130</v>
          </cell>
          <cell r="F6655">
            <v>6107.35</v>
          </cell>
        </row>
        <row r="6656">
          <cell r="D6656">
            <v>8132133</v>
          </cell>
          <cell r="F6656">
            <v>6178</v>
          </cell>
        </row>
        <row r="6657">
          <cell r="D6657">
            <v>8132138</v>
          </cell>
          <cell r="F6657">
            <v>4878.8500000000004</v>
          </cell>
        </row>
        <row r="6658">
          <cell r="D6658">
            <v>8132140</v>
          </cell>
          <cell r="F6658">
            <v>5035</v>
          </cell>
        </row>
        <row r="6659">
          <cell r="D6659">
            <v>8132143</v>
          </cell>
          <cell r="F6659">
            <v>7701.25</v>
          </cell>
        </row>
        <row r="6660">
          <cell r="D6660">
            <v>8132155</v>
          </cell>
          <cell r="F6660">
            <v>5172.59</v>
          </cell>
        </row>
        <row r="6661">
          <cell r="D6661">
            <v>8132159</v>
          </cell>
          <cell r="F6661">
            <v>5558.13</v>
          </cell>
        </row>
        <row r="6662">
          <cell r="D6662">
            <v>8132173</v>
          </cell>
          <cell r="F6662">
            <v>6295</v>
          </cell>
        </row>
        <row r="6663">
          <cell r="D6663">
            <v>8132174</v>
          </cell>
          <cell r="F6663">
            <v>10843.37</v>
          </cell>
        </row>
        <row r="6664">
          <cell r="D6664">
            <v>8132180</v>
          </cell>
          <cell r="F6664">
            <v>6340</v>
          </cell>
        </row>
        <row r="6665">
          <cell r="D6665">
            <v>8132567</v>
          </cell>
          <cell r="F6665">
            <v>8713.75</v>
          </cell>
        </row>
        <row r="6666">
          <cell r="D6666">
            <v>8132568</v>
          </cell>
          <cell r="F6666">
            <v>7600</v>
          </cell>
        </row>
        <row r="6667">
          <cell r="D6667">
            <v>8112700</v>
          </cell>
          <cell r="F6667">
            <v>5318.5</v>
          </cell>
        </row>
        <row r="6668">
          <cell r="D6668">
            <v>8112701</v>
          </cell>
          <cell r="F6668">
            <v>4663.75</v>
          </cell>
        </row>
        <row r="6669">
          <cell r="D6669">
            <v>8112702</v>
          </cell>
          <cell r="F6669">
            <v>4925.2</v>
          </cell>
        </row>
        <row r="6670">
          <cell r="D6670">
            <v>8112707</v>
          </cell>
          <cell r="F6670">
            <v>4788.63</v>
          </cell>
        </row>
        <row r="6671">
          <cell r="D6671">
            <v>8112708</v>
          </cell>
          <cell r="F6671">
            <v>5644.75</v>
          </cell>
        </row>
        <row r="6672">
          <cell r="D6672">
            <v>8112709</v>
          </cell>
          <cell r="F6672">
            <v>7330</v>
          </cell>
        </row>
        <row r="6673">
          <cell r="D6673">
            <v>8112710</v>
          </cell>
          <cell r="F6673">
            <v>6013.75</v>
          </cell>
        </row>
        <row r="6674">
          <cell r="D6674">
            <v>8112715</v>
          </cell>
          <cell r="F6674">
            <v>5479.6</v>
          </cell>
        </row>
        <row r="6675">
          <cell r="D6675">
            <v>8112718</v>
          </cell>
          <cell r="F6675">
            <v>4852.5200000000004</v>
          </cell>
        </row>
        <row r="6676">
          <cell r="D6676">
            <v>8112719</v>
          </cell>
          <cell r="F6676">
            <v>9827.5</v>
          </cell>
        </row>
        <row r="6677">
          <cell r="D6677">
            <v>8112720</v>
          </cell>
          <cell r="F6677">
            <v>5163.03</v>
          </cell>
        </row>
        <row r="6678">
          <cell r="D6678">
            <v>8112721</v>
          </cell>
          <cell r="F6678">
            <v>7397.5</v>
          </cell>
        </row>
        <row r="6679">
          <cell r="D6679">
            <v>8112732</v>
          </cell>
          <cell r="F6679">
            <v>6424.6</v>
          </cell>
        </row>
        <row r="6680">
          <cell r="D6680">
            <v>8112733</v>
          </cell>
          <cell r="F6680">
            <v>9872.5</v>
          </cell>
        </row>
        <row r="6681">
          <cell r="D6681">
            <v>8112735</v>
          </cell>
          <cell r="F6681">
            <v>6002.5</v>
          </cell>
        </row>
        <row r="6682">
          <cell r="D6682">
            <v>8112738</v>
          </cell>
          <cell r="F6682">
            <v>7082.5</v>
          </cell>
        </row>
        <row r="6683">
          <cell r="D6683">
            <v>8112739</v>
          </cell>
          <cell r="F6683">
            <v>4970.2</v>
          </cell>
        </row>
        <row r="6684">
          <cell r="D6684">
            <v>8112740</v>
          </cell>
          <cell r="F6684">
            <v>5653.75</v>
          </cell>
        </row>
        <row r="6685">
          <cell r="D6685">
            <v>8112741</v>
          </cell>
          <cell r="F6685">
            <v>4795.6000000000004</v>
          </cell>
        </row>
        <row r="6686">
          <cell r="D6686">
            <v>8112742</v>
          </cell>
          <cell r="F6686">
            <v>4600.3</v>
          </cell>
        </row>
        <row r="6687">
          <cell r="D6687">
            <v>8112744</v>
          </cell>
          <cell r="F6687">
            <v>5912.5</v>
          </cell>
        </row>
        <row r="6688">
          <cell r="D6688">
            <v>8112747</v>
          </cell>
          <cell r="F6688">
            <v>6317.5</v>
          </cell>
        </row>
        <row r="6689">
          <cell r="D6689">
            <v>8112748</v>
          </cell>
          <cell r="F6689">
            <v>5125.45</v>
          </cell>
        </row>
        <row r="6690">
          <cell r="D6690">
            <v>8112749</v>
          </cell>
          <cell r="F6690">
            <v>7498.75</v>
          </cell>
        </row>
        <row r="6691">
          <cell r="D6691">
            <v>8112754</v>
          </cell>
          <cell r="F6691">
            <v>5539.9</v>
          </cell>
        </row>
        <row r="6692">
          <cell r="D6692">
            <v>8112757</v>
          </cell>
          <cell r="F6692">
            <v>6517.75</v>
          </cell>
        </row>
        <row r="6693">
          <cell r="D6693">
            <v>8112761</v>
          </cell>
          <cell r="F6693">
            <v>5338.75</v>
          </cell>
        </row>
        <row r="6694">
          <cell r="D6694">
            <v>8112765</v>
          </cell>
          <cell r="F6694">
            <v>8860</v>
          </cell>
        </row>
        <row r="6695">
          <cell r="D6695">
            <v>8112766</v>
          </cell>
          <cell r="F6695">
            <v>4539.55</v>
          </cell>
        </row>
        <row r="6696">
          <cell r="D6696">
            <v>8112768</v>
          </cell>
          <cell r="F6696">
            <v>8988.74</v>
          </cell>
        </row>
        <row r="6697">
          <cell r="D6697">
            <v>8112770</v>
          </cell>
          <cell r="F6697">
            <v>6368.13</v>
          </cell>
        </row>
        <row r="6698">
          <cell r="D6698">
            <v>8112771</v>
          </cell>
          <cell r="F6698">
            <v>8556.25</v>
          </cell>
        </row>
        <row r="6699">
          <cell r="D6699">
            <v>8112777</v>
          </cell>
          <cell r="F6699">
            <v>8511.25</v>
          </cell>
        </row>
        <row r="6700">
          <cell r="D6700">
            <v>8112778</v>
          </cell>
          <cell r="F6700">
            <v>8781.25</v>
          </cell>
        </row>
        <row r="6701">
          <cell r="D6701">
            <v>8112780</v>
          </cell>
          <cell r="F6701">
            <v>8171.05</v>
          </cell>
        </row>
        <row r="6702">
          <cell r="D6702">
            <v>8112789</v>
          </cell>
          <cell r="F6702">
            <v>5091.25</v>
          </cell>
        </row>
        <row r="6703">
          <cell r="D6703">
            <v>8112790</v>
          </cell>
          <cell r="F6703">
            <v>4467.55</v>
          </cell>
        </row>
        <row r="6704">
          <cell r="D6704">
            <v>8112796</v>
          </cell>
          <cell r="F6704">
            <v>7654</v>
          </cell>
        </row>
        <row r="6705">
          <cell r="D6705">
            <v>8112879</v>
          </cell>
          <cell r="F6705">
            <v>6567.25</v>
          </cell>
        </row>
        <row r="6706">
          <cell r="D6706">
            <v>8112881</v>
          </cell>
          <cell r="F6706">
            <v>8398.75</v>
          </cell>
        </row>
        <row r="6707">
          <cell r="D6707">
            <v>8112882</v>
          </cell>
          <cell r="F6707">
            <v>6961.9</v>
          </cell>
        </row>
        <row r="6708">
          <cell r="D6708">
            <v>8112889</v>
          </cell>
          <cell r="F6708">
            <v>5968.75</v>
          </cell>
        </row>
        <row r="6709">
          <cell r="D6709">
            <v>8122899</v>
          </cell>
          <cell r="F6709">
            <v>7071.25</v>
          </cell>
        </row>
        <row r="6710">
          <cell r="D6710">
            <v>8132907</v>
          </cell>
          <cell r="F6710">
            <v>9953.5</v>
          </cell>
        </row>
        <row r="6711">
          <cell r="D6711">
            <v>8112908</v>
          </cell>
          <cell r="F6711">
            <v>9645.25</v>
          </cell>
        </row>
        <row r="6712">
          <cell r="D6712">
            <v>8112909</v>
          </cell>
          <cell r="F6712">
            <v>8630.5</v>
          </cell>
        </row>
        <row r="6713">
          <cell r="D6713">
            <v>8112910</v>
          </cell>
          <cell r="F6713">
            <v>6889</v>
          </cell>
        </row>
        <row r="6714">
          <cell r="D6714">
            <v>8112912</v>
          </cell>
          <cell r="F6714">
            <v>4317.25</v>
          </cell>
        </row>
        <row r="6715">
          <cell r="D6715">
            <v>8112914</v>
          </cell>
          <cell r="F6715">
            <v>8235.85</v>
          </cell>
        </row>
        <row r="6716">
          <cell r="D6716">
            <v>8112915</v>
          </cell>
          <cell r="F6716">
            <v>4915.75</v>
          </cell>
        </row>
        <row r="6717">
          <cell r="D6717">
            <v>8132940</v>
          </cell>
          <cell r="F6717">
            <v>6687.63</v>
          </cell>
        </row>
        <row r="6718">
          <cell r="D6718">
            <v>8113011</v>
          </cell>
          <cell r="F6718">
            <v>5006.2</v>
          </cell>
        </row>
        <row r="6719">
          <cell r="D6719">
            <v>8113012</v>
          </cell>
          <cell r="F6719">
            <v>4326.25</v>
          </cell>
        </row>
        <row r="6720">
          <cell r="D6720">
            <v>8113017</v>
          </cell>
          <cell r="F6720">
            <v>4412.6499999999996</v>
          </cell>
        </row>
        <row r="6721">
          <cell r="D6721">
            <v>8113018</v>
          </cell>
          <cell r="F6721">
            <v>5052.1000000000004</v>
          </cell>
        </row>
        <row r="6722">
          <cell r="D6722">
            <v>8113019</v>
          </cell>
          <cell r="F6722">
            <v>5923.75</v>
          </cell>
        </row>
        <row r="6723">
          <cell r="D6723">
            <v>8113021</v>
          </cell>
          <cell r="F6723">
            <v>5023.75</v>
          </cell>
        </row>
        <row r="6724">
          <cell r="D6724">
            <v>8113022</v>
          </cell>
          <cell r="F6724">
            <v>4983.7</v>
          </cell>
        </row>
        <row r="6725">
          <cell r="D6725">
            <v>8113026</v>
          </cell>
          <cell r="F6725">
            <v>5237.5</v>
          </cell>
        </row>
        <row r="6726">
          <cell r="D6726">
            <v>8113027</v>
          </cell>
          <cell r="F6726">
            <v>5642.5</v>
          </cell>
        </row>
        <row r="6727">
          <cell r="D6727">
            <v>8113029</v>
          </cell>
          <cell r="F6727">
            <v>7318.75</v>
          </cell>
        </row>
        <row r="6728">
          <cell r="D6728">
            <v>8113030</v>
          </cell>
          <cell r="F6728">
            <v>4683.78</v>
          </cell>
        </row>
        <row r="6729">
          <cell r="D6729">
            <v>8113032</v>
          </cell>
          <cell r="F6729">
            <v>7183.75</v>
          </cell>
        </row>
        <row r="6730">
          <cell r="D6730">
            <v>8113034</v>
          </cell>
          <cell r="F6730">
            <v>6643.75</v>
          </cell>
        </row>
        <row r="6731">
          <cell r="D6731">
            <v>8113036</v>
          </cell>
          <cell r="F6731">
            <v>5256.17</v>
          </cell>
        </row>
        <row r="6732">
          <cell r="D6732">
            <v>8113037</v>
          </cell>
          <cell r="F6732">
            <v>4557.55</v>
          </cell>
        </row>
        <row r="6733">
          <cell r="D6733">
            <v>8113039</v>
          </cell>
          <cell r="F6733">
            <v>4798.75</v>
          </cell>
        </row>
        <row r="6734">
          <cell r="D6734">
            <v>8113040</v>
          </cell>
          <cell r="F6734">
            <v>5456.2</v>
          </cell>
        </row>
        <row r="6735">
          <cell r="D6735">
            <v>8113042</v>
          </cell>
          <cell r="F6735">
            <v>6002.5</v>
          </cell>
        </row>
        <row r="6736">
          <cell r="D6736">
            <v>8115203</v>
          </cell>
          <cell r="F6736">
            <v>5796.4</v>
          </cell>
        </row>
        <row r="6737">
          <cell r="D6737">
            <v>8113044</v>
          </cell>
          <cell r="F6737">
            <v>4333</v>
          </cell>
        </row>
        <row r="6738">
          <cell r="D6738">
            <v>8113046</v>
          </cell>
          <cell r="F6738">
            <v>5044</v>
          </cell>
        </row>
        <row r="6739">
          <cell r="D6739">
            <v>8113047</v>
          </cell>
          <cell r="F6739">
            <v>4882</v>
          </cell>
        </row>
        <row r="6740">
          <cell r="D6740">
            <v>8113048</v>
          </cell>
          <cell r="F6740">
            <v>4442.8</v>
          </cell>
        </row>
        <row r="6741">
          <cell r="D6741">
            <v>8113049</v>
          </cell>
          <cell r="F6741">
            <v>5964.7</v>
          </cell>
        </row>
        <row r="6742">
          <cell r="D6742">
            <v>8113050</v>
          </cell>
          <cell r="F6742">
            <v>6115</v>
          </cell>
        </row>
        <row r="6743">
          <cell r="D6743">
            <v>8133055</v>
          </cell>
          <cell r="F6743">
            <v>5743.75</v>
          </cell>
        </row>
        <row r="6744">
          <cell r="D6744">
            <v>8133056</v>
          </cell>
          <cell r="F6744">
            <v>6036.25</v>
          </cell>
        </row>
        <row r="6745">
          <cell r="D6745">
            <v>8133057</v>
          </cell>
          <cell r="F6745">
            <v>6947.5</v>
          </cell>
        </row>
        <row r="6746">
          <cell r="D6746">
            <v>8133058</v>
          </cell>
          <cell r="F6746">
            <v>6416.5</v>
          </cell>
        </row>
        <row r="6747">
          <cell r="D6747">
            <v>8133063</v>
          </cell>
          <cell r="F6747">
            <v>5046.25</v>
          </cell>
        </row>
        <row r="6748">
          <cell r="D6748">
            <v>8133067</v>
          </cell>
          <cell r="F6748">
            <v>4658.3500000000004</v>
          </cell>
        </row>
        <row r="6749">
          <cell r="D6749">
            <v>8133071</v>
          </cell>
          <cell r="F6749">
            <v>6597.62</v>
          </cell>
        </row>
        <row r="6750">
          <cell r="D6750">
            <v>8123072</v>
          </cell>
          <cell r="F6750">
            <v>5395</v>
          </cell>
        </row>
        <row r="6751">
          <cell r="D6751">
            <v>8133075</v>
          </cell>
          <cell r="F6751">
            <v>5704.15</v>
          </cell>
        </row>
        <row r="6752">
          <cell r="D6752">
            <v>8133077</v>
          </cell>
          <cell r="F6752">
            <v>4407.7</v>
          </cell>
        </row>
        <row r="6753">
          <cell r="D6753">
            <v>8133078</v>
          </cell>
          <cell r="F6753">
            <v>4513.8999999999996</v>
          </cell>
        </row>
        <row r="6754">
          <cell r="D6754">
            <v>8113081</v>
          </cell>
          <cell r="F6754">
            <v>5132.09</v>
          </cell>
        </row>
        <row r="6755">
          <cell r="D6755">
            <v>8113082</v>
          </cell>
          <cell r="F6755">
            <v>4793.3500000000004</v>
          </cell>
        </row>
        <row r="6756">
          <cell r="D6756">
            <v>8113086</v>
          </cell>
          <cell r="F6756">
            <v>4517.5</v>
          </cell>
        </row>
        <row r="6757">
          <cell r="D6757">
            <v>8113088</v>
          </cell>
          <cell r="F6757">
            <v>8443.75</v>
          </cell>
        </row>
        <row r="6758">
          <cell r="D6758">
            <v>8113316</v>
          </cell>
          <cell r="F6758">
            <v>5505.84</v>
          </cell>
        </row>
        <row r="6759">
          <cell r="D6759">
            <v>8133322</v>
          </cell>
          <cell r="F6759">
            <v>5024.7</v>
          </cell>
        </row>
        <row r="6760">
          <cell r="D6760">
            <v>8133330</v>
          </cell>
          <cell r="F6760">
            <v>5128.46</v>
          </cell>
        </row>
        <row r="6761">
          <cell r="D6761">
            <v>8113331</v>
          </cell>
          <cell r="F6761">
            <v>5875.2</v>
          </cell>
        </row>
        <row r="6762">
          <cell r="D6762">
            <v>8103506</v>
          </cell>
          <cell r="F6762">
            <v>11039.92</v>
          </cell>
        </row>
        <row r="6763">
          <cell r="D6763">
            <v>8114050</v>
          </cell>
          <cell r="F6763">
            <v>18821.88</v>
          </cell>
        </row>
        <row r="6764">
          <cell r="D6764">
            <v>8114051</v>
          </cell>
          <cell r="F6764">
            <v>16760.310000000001</v>
          </cell>
        </row>
        <row r="6765">
          <cell r="D6765">
            <v>8114054</v>
          </cell>
          <cell r="F6765">
            <v>16791.25</v>
          </cell>
        </row>
        <row r="6766">
          <cell r="D6766">
            <v>8114055</v>
          </cell>
          <cell r="F6766">
            <v>14521.56</v>
          </cell>
        </row>
        <row r="6767">
          <cell r="D6767">
            <v>8114061</v>
          </cell>
          <cell r="F6767">
            <v>25847.5</v>
          </cell>
        </row>
        <row r="6768">
          <cell r="D6768">
            <v>8114064</v>
          </cell>
          <cell r="F6768">
            <v>21769.38</v>
          </cell>
        </row>
        <row r="6769">
          <cell r="D6769">
            <v>8134087</v>
          </cell>
          <cell r="F6769">
            <v>26545</v>
          </cell>
        </row>
        <row r="6770">
          <cell r="D6770">
            <v>8134491</v>
          </cell>
          <cell r="F6770">
            <v>20596.560000000001</v>
          </cell>
        </row>
        <row r="6771">
          <cell r="D6771">
            <v>8114500</v>
          </cell>
          <cell r="F6771">
            <v>20807.5</v>
          </cell>
        </row>
        <row r="6772">
          <cell r="D6772">
            <v>8134501</v>
          </cell>
          <cell r="F6772">
            <v>18284.689999999999</v>
          </cell>
        </row>
        <row r="6773">
          <cell r="D6773">
            <v>8115200</v>
          </cell>
          <cell r="F6773">
            <v>5069.2</v>
          </cell>
        </row>
        <row r="6774">
          <cell r="D6774">
            <v>8115202</v>
          </cell>
          <cell r="F6774">
            <v>5386.23</v>
          </cell>
        </row>
        <row r="6775">
          <cell r="D6775">
            <v>8107000</v>
          </cell>
          <cell r="F6775">
            <v>12707.5</v>
          </cell>
        </row>
        <row r="6776">
          <cell r="D6776">
            <v>8107007</v>
          </cell>
          <cell r="F6776">
            <v>10252.19</v>
          </cell>
        </row>
        <row r="6777">
          <cell r="D6777">
            <v>8117016</v>
          </cell>
          <cell r="F6777">
            <v>10737.17</v>
          </cell>
        </row>
        <row r="6778">
          <cell r="D6778">
            <v>8117018</v>
          </cell>
          <cell r="F6778">
            <v>12221.5</v>
          </cell>
        </row>
        <row r="6779">
          <cell r="D6779">
            <v>8137019</v>
          </cell>
          <cell r="F6779">
            <v>11846.88</v>
          </cell>
        </row>
        <row r="6780">
          <cell r="D6780">
            <v>8137020</v>
          </cell>
          <cell r="F6780">
            <v>13406.13</v>
          </cell>
        </row>
        <row r="6781">
          <cell r="D6781">
            <v>8117025</v>
          </cell>
          <cell r="F6781">
            <v>10885</v>
          </cell>
        </row>
        <row r="6782">
          <cell r="D6782">
            <v>9212002</v>
          </cell>
          <cell r="F6782">
            <v>5665</v>
          </cell>
        </row>
        <row r="6783">
          <cell r="D6783">
            <v>9212005</v>
          </cell>
          <cell r="F6783">
            <v>6351.25</v>
          </cell>
        </row>
        <row r="6784">
          <cell r="D6784">
            <v>9212006</v>
          </cell>
          <cell r="F6784">
            <v>5881</v>
          </cell>
        </row>
        <row r="6785">
          <cell r="D6785">
            <v>9212007</v>
          </cell>
          <cell r="F6785">
            <v>8725</v>
          </cell>
        </row>
        <row r="6786">
          <cell r="D6786">
            <v>9212009</v>
          </cell>
          <cell r="F6786">
            <v>6428.65</v>
          </cell>
        </row>
        <row r="6787">
          <cell r="D6787">
            <v>9212010</v>
          </cell>
          <cell r="F6787">
            <v>6373.75</v>
          </cell>
        </row>
        <row r="6788">
          <cell r="D6788">
            <v>9212012</v>
          </cell>
          <cell r="F6788">
            <v>6891.25</v>
          </cell>
        </row>
        <row r="6789">
          <cell r="D6789">
            <v>9212014</v>
          </cell>
          <cell r="F6789">
            <v>8601.25</v>
          </cell>
        </row>
        <row r="6790">
          <cell r="D6790">
            <v>9212015</v>
          </cell>
          <cell r="F6790">
            <v>6317.5</v>
          </cell>
        </row>
        <row r="6791">
          <cell r="D6791">
            <v>9212018</v>
          </cell>
          <cell r="F6791">
            <v>8569.75</v>
          </cell>
        </row>
        <row r="6792">
          <cell r="D6792">
            <v>9212021</v>
          </cell>
          <cell r="F6792">
            <v>8083.75</v>
          </cell>
        </row>
        <row r="6793">
          <cell r="D6793">
            <v>9212024</v>
          </cell>
          <cell r="F6793">
            <v>5057.5</v>
          </cell>
        </row>
        <row r="6794">
          <cell r="D6794">
            <v>9212029</v>
          </cell>
          <cell r="F6794">
            <v>6351.25</v>
          </cell>
        </row>
        <row r="6795">
          <cell r="D6795">
            <v>9212030</v>
          </cell>
          <cell r="F6795">
            <v>5316.25</v>
          </cell>
        </row>
        <row r="6796">
          <cell r="D6796">
            <v>9212033</v>
          </cell>
          <cell r="F6796">
            <v>6711.25</v>
          </cell>
        </row>
        <row r="6797">
          <cell r="D6797">
            <v>9212038</v>
          </cell>
          <cell r="F6797">
            <v>6317.5</v>
          </cell>
        </row>
        <row r="6798">
          <cell r="D6798">
            <v>9212039</v>
          </cell>
          <cell r="F6798">
            <v>7825</v>
          </cell>
        </row>
        <row r="6799">
          <cell r="D6799">
            <v>9212041</v>
          </cell>
          <cell r="F6799">
            <v>6182.5</v>
          </cell>
        </row>
        <row r="6800">
          <cell r="D6800">
            <v>9212042</v>
          </cell>
          <cell r="F6800">
            <v>6261.25</v>
          </cell>
        </row>
        <row r="6801">
          <cell r="D6801">
            <v>9213000</v>
          </cell>
          <cell r="F6801">
            <v>6008.85</v>
          </cell>
        </row>
        <row r="6802">
          <cell r="D6802">
            <v>9213001</v>
          </cell>
          <cell r="F6802">
            <v>6148.75</v>
          </cell>
        </row>
        <row r="6803">
          <cell r="D6803">
            <v>9213003</v>
          </cell>
          <cell r="F6803">
            <v>5947.15</v>
          </cell>
        </row>
        <row r="6804">
          <cell r="D6804">
            <v>9213004</v>
          </cell>
          <cell r="F6804">
            <v>8252.5</v>
          </cell>
        </row>
        <row r="6805">
          <cell r="D6805">
            <v>9213011</v>
          </cell>
          <cell r="F6805">
            <v>6137.5</v>
          </cell>
        </row>
        <row r="6806">
          <cell r="D6806">
            <v>9213300</v>
          </cell>
          <cell r="F6806">
            <v>5279.85</v>
          </cell>
        </row>
        <row r="6807">
          <cell r="D6807">
            <v>9213303</v>
          </cell>
          <cell r="F6807">
            <v>6977.93</v>
          </cell>
        </row>
        <row r="6808">
          <cell r="D6808">
            <v>9213304</v>
          </cell>
          <cell r="F6808">
            <v>6264</v>
          </cell>
        </row>
        <row r="6809">
          <cell r="D6809">
            <v>9213310</v>
          </cell>
          <cell r="F6809">
            <v>6567.75</v>
          </cell>
        </row>
        <row r="6810">
          <cell r="D6810">
            <v>9213311</v>
          </cell>
          <cell r="F6810">
            <v>5911.65</v>
          </cell>
        </row>
        <row r="6811">
          <cell r="D6811">
            <v>9213313</v>
          </cell>
          <cell r="F6811">
            <v>6130.35</v>
          </cell>
        </row>
        <row r="6812">
          <cell r="D6812">
            <v>9213314</v>
          </cell>
          <cell r="F6812">
            <v>6786.45</v>
          </cell>
        </row>
        <row r="6813">
          <cell r="D6813">
            <v>9213315</v>
          </cell>
          <cell r="F6813">
            <v>7952.85</v>
          </cell>
        </row>
        <row r="6814">
          <cell r="D6814">
            <v>9217001</v>
          </cell>
          <cell r="F6814">
            <v>14074.38</v>
          </cell>
        </row>
        <row r="6815">
          <cell r="D6815">
            <v>9217003</v>
          </cell>
          <cell r="F6815">
            <v>9416.8799999999992</v>
          </cell>
        </row>
        <row r="6816">
          <cell r="D6816">
            <v>8861001</v>
          </cell>
          <cell r="F6816">
            <v>4882</v>
          </cell>
        </row>
        <row r="6817">
          <cell r="D6817">
            <v>8862088</v>
          </cell>
          <cell r="F6817">
            <v>6171.25</v>
          </cell>
        </row>
        <row r="6818">
          <cell r="D6818">
            <v>8862089</v>
          </cell>
          <cell r="F6818">
            <v>7093.75</v>
          </cell>
        </row>
        <row r="6819">
          <cell r="D6819">
            <v>8862094</v>
          </cell>
          <cell r="F6819">
            <v>6407.5</v>
          </cell>
        </row>
        <row r="6820">
          <cell r="D6820">
            <v>8862095</v>
          </cell>
          <cell r="F6820">
            <v>8797</v>
          </cell>
        </row>
        <row r="6821">
          <cell r="D6821">
            <v>8862109</v>
          </cell>
          <cell r="F6821">
            <v>6351.25</v>
          </cell>
        </row>
        <row r="6822">
          <cell r="D6822">
            <v>8862116</v>
          </cell>
          <cell r="F6822">
            <v>6585.25</v>
          </cell>
        </row>
        <row r="6823">
          <cell r="D6823">
            <v>8862120</v>
          </cell>
          <cell r="F6823">
            <v>6306.25</v>
          </cell>
        </row>
        <row r="6824">
          <cell r="D6824">
            <v>8862128</v>
          </cell>
          <cell r="F6824">
            <v>6373.75</v>
          </cell>
        </row>
        <row r="6825">
          <cell r="D6825">
            <v>8862130</v>
          </cell>
          <cell r="F6825">
            <v>5833.75</v>
          </cell>
        </row>
        <row r="6826">
          <cell r="D6826">
            <v>8862132</v>
          </cell>
          <cell r="F6826">
            <v>6047.5</v>
          </cell>
        </row>
        <row r="6827">
          <cell r="D6827">
            <v>8862136</v>
          </cell>
          <cell r="F6827">
            <v>6058.75</v>
          </cell>
        </row>
        <row r="6828">
          <cell r="D6828">
            <v>8862137</v>
          </cell>
          <cell r="F6828">
            <v>5676.25</v>
          </cell>
        </row>
        <row r="6829">
          <cell r="D6829">
            <v>8862138</v>
          </cell>
          <cell r="F6829">
            <v>7453.75</v>
          </cell>
        </row>
        <row r="6830">
          <cell r="D6830">
            <v>8862139</v>
          </cell>
          <cell r="F6830">
            <v>8488.75</v>
          </cell>
        </row>
        <row r="6831">
          <cell r="D6831">
            <v>8862142</v>
          </cell>
          <cell r="F6831">
            <v>5777.5</v>
          </cell>
        </row>
        <row r="6832">
          <cell r="D6832">
            <v>8862147</v>
          </cell>
          <cell r="F6832">
            <v>5271.25</v>
          </cell>
        </row>
        <row r="6833">
          <cell r="D6833">
            <v>8862148</v>
          </cell>
          <cell r="F6833">
            <v>4888.75</v>
          </cell>
        </row>
        <row r="6834">
          <cell r="D6834">
            <v>8862155</v>
          </cell>
          <cell r="F6834">
            <v>8725</v>
          </cell>
        </row>
        <row r="6835">
          <cell r="D6835">
            <v>8862156</v>
          </cell>
          <cell r="F6835">
            <v>8635</v>
          </cell>
        </row>
        <row r="6836">
          <cell r="D6836">
            <v>8862161</v>
          </cell>
          <cell r="F6836">
            <v>6373.75</v>
          </cell>
        </row>
        <row r="6837">
          <cell r="D6837">
            <v>8862163</v>
          </cell>
          <cell r="F6837">
            <v>6362.5</v>
          </cell>
        </row>
        <row r="6838">
          <cell r="D6838">
            <v>8862164</v>
          </cell>
          <cell r="F6838">
            <v>6013.75</v>
          </cell>
        </row>
        <row r="6839">
          <cell r="D6839">
            <v>8862165</v>
          </cell>
          <cell r="F6839">
            <v>8466.25</v>
          </cell>
        </row>
        <row r="6840">
          <cell r="D6840">
            <v>8862166</v>
          </cell>
          <cell r="F6840">
            <v>5080</v>
          </cell>
        </row>
        <row r="6841">
          <cell r="D6841">
            <v>8862167</v>
          </cell>
          <cell r="F6841">
            <v>6340</v>
          </cell>
        </row>
        <row r="6842">
          <cell r="D6842">
            <v>8862168</v>
          </cell>
          <cell r="F6842">
            <v>6340</v>
          </cell>
        </row>
        <row r="6843">
          <cell r="D6843">
            <v>8862169</v>
          </cell>
          <cell r="F6843">
            <v>4607.5</v>
          </cell>
        </row>
        <row r="6844">
          <cell r="D6844">
            <v>8862171</v>
          </cell>
          <cell r="F6844">
            <v>8758.75</v>
          </cell>
        </row>
        <row r="6845">
          <cell r="D6845">
            <v>8862175</v>
          </cell>
          <cell r="F6845">
            <v>8038.75</v>
          </cell>
        </row>
        <row r="6846">
          <cell r="D6846">
            <v>8862176</v>
          </cell>
          <cell r="F6846">
            <v>7498.75</v>
          </cell>
        </row>
        <row r="6847">
          <cell r="D6847">
            <v>8862185</v>
          </cell>
          <cell r="F6847">
            <v>6272.5</v>
          </cell>
        </row>
        <row r="6848">
          <cell r="D6848">
            <v>8862187</v>
          </cell>
          <cell r="F6848">
            <v>6295</v>
          </cell>
        </row>
        <row r="6849">
          <cell r="D6849">
            <v>8862188</v>
          </cell>
          <cell r="F6849">
            <v>4945</v>
          </cell>
        </row>
        <row r="6850">
          <cell r="D6850">
            <v>8862189</v>
          </cell>
          <cell r="F6850">
            <v>6362.5</v>
          </cell>
        </row>
        <row r="6851">
          <cell r="D6851">
            <v>8862190</v>
          </cell>
          <cell r="F6851">
            <v>4618.75</v>
          </cell>
        </row>
        <row r="6852">
          <cell r="D6852">
            <v>8862192</v>
          </cell>
          <cell r="F6852">
            <v>8387.5</v>
          </cell>
        </row>
        <row r="6853">
          <cell r="D6853">
            <v>8862193</v>
          </cell>
          <cell r="F6853">
            <v>6306.25</v>
          </cell>
        </row>
        <row r="6854">
          <cell r="D6854">
            <v>8872198</v>
          </cell>
          <cell r="F6854">
            <v>5498.5</v>
          </cell>
        </row>
        <row r="6855">
          <cell r="D6855">
            <v>8872202</v>
          </cell>
          <cell r="F6855">
            <v>7908.25</v>
          </cell>
        </row>
        <row r="6856">
          <cell r="D6856">
            <v>8872215</v>
          </cell>
          <cell r="F6856">
            <v>7015</v>
          </cell>
        </row>
        <row r="6857">
          <cell r="D6857">
            <v>8872216</v>
          </cell>
          <cell r="F6857">
            <v>5878.75</v>
          </cell>
        </row>
        <row r="6858">
          <cell r="D6858">
            <v>8862226</v>
          </cell>
          <cell r="F6858">
            <v>5091.25</v>
          </cell>
        </row>
        <row r="6859">
          <cell r="D6859">
            <v>8862227</v>
          </cell>
          <cell r="F6859">
            <v>6317.5</v>
          </cell>
        </row>
        <row r="6860">
          <cell r="D6860">
            <v>8862228</v>
          </cell>
          <cell r="F6860">
            <v>8713.75</v>
          </cell>
        </row>
        <row r="6861">
          <cell r="D6861">
            <v>8862231</v>
          </cell>
          <cell r="F6861">
            <v>6115</v>
          </cell>
        </row>
        <row r="6862">
          <cell r="D6862">
            <v>8862239</v>
          </cell>
          <cell r="F6862">
            <v>5485</v>
          </cell>
        </row>
        <row r="6863">
          <cell r="D6863">
            <v>8862245</v>
          </cell>
          <cell r="F6863">
            <v>8500</v>
          </cell>
        </row>
        <row r="6864">
          <cell r="D6864">
            <v>8862254</v>
          </cell>
          <cell r="F6864">
            <v>6340</v>
          </cell>
        </row>
        <row r="6865">
          <cell r="D6865">
            <v>8862258</v>
          </cell>
          <cell r="F6865">
            <v>8837.5</v>
          </cell>
        </row>
        <row r="6866">
          <cell r="D6866">
            <v>8862263</v>
          </cell>
          <cell r="F6866">
            <v>7252.37</v>
          </cell>
        </row>
        <row r="6867">
          <cell r="D6867">
            <v>8862265</v>
          </cell>
          <cell r="F6867">
            <v>5181.25</v>
          </cell>
        </row>
        <row r="6868">
          <cell r="D6868">
            <v>8862268</v>
          </cell>
          <cell r="F6868">
            <v>5608.75</v>
          </cell>
        </row>
        <row r="6869">
          <cell r="D6869">
            <v>8862269</v>
          </cell>
          <cell r="F6869">
            <v>6508.75</v>
          </cell>
        </row>
        <row r="6870">
          <cell r="D6870">
            <v>8862270</v>
          </cell>
          <cell r="F6870">
            <v>6160</v>
          </cell>
        </row>
        <row r="6871">
          <cell r="D6871">
            <v>8862275</v>
          </cell>
          <cell r="F6871">
            <v>6373.75</v>
          </cell>
        </row>
        <row r="6872">
          <cell r="D6872">
            <v>8862276</v>
          </cell>
          <cell r="F6872">
            <v>7948.75</v>
          </cell>
        </row>
        <row r="6873">
          <cell r="D6873">
            <v>8865226</v>
          </cell>
          <cell r="F6873">
            <v>9355</v>
          </cell>
        </row>
        <row r="6874">
          <cell r="D6874">
            <v>8862278</v>
          </cell>
          <cell r="F6874">
            <v>5383.75</v>
          </cell>
        </row>
        <row r="6875">
          <cell r="D6875">
            <v>8862279</v>
          </cell>
          <cell r="F6875">
            <v>4832.5</v>
          </cell>
        </row>
        <row r="6876">
          <cell r="D6876">
            <v>8862280</v>
          </cell>
          <cell r="F6876">
            <v>6362.5</v>
          </cell>
        </row>
        <row r="6877">
          <cell r="D6877">
            <v>8862282</v>
          </cell>
          <cell r="F6877">
            <v>8758.75</v>
          </cell>
        </row>
        <row r="6878">
          <cell r="D6878">
            <v>8862285</v>
          </cell>
          <cell r="F6878">
            <v>6002.5</v>
          </cell>
        </row>
        <row r="6879">
          <cell r="D6879">
            <v>8862289</v>
          </cell>
          <cell r="F6879">
            <v>5316.25</v>
          </cell>
        </row>
        <row r="6880">
          <cell r="D6880">
            <v>8862298</v>
          </cell>
          <cell r="F6880">
            <v>8421.25</v>
          </cell>
        </row>
        <row r="6881">
          <cell r="D6881">
            <v>8862300</v>
          </cell>
          <cell r="F6881">
            <v>5935</v>
          </cell>
        </row>
        <row r="6882">
          <cell r="D6882">
            <v>8862312</v>
          </cell>
          <cell r="F6882">
            <v>8590</v>
          </cell>
        </row>
        <row r="6883">
          <cell r="D6883">
            <v>8862318</v>
          </cell>
          <cell r="F6883">
            <v>5035</v>
          </cell>
        </row>
        <row r="6884">
          <cell r="D6884">
            <v>8862320</v>
          </cell>
          <cell r="F6884">
            <v>5170</v>
          </cell>
        </row>
        <row r="6885">
          <cell r="D6885">
            <v>8862321</v>
          </cell>
          <cell r="F6885">
            <v>4843.75</v>
          </cell>
        </row>
        <row r="6886">
          <cell r="D6886">
            <v>8862322</v>
          </cell>
          <cell r="F6886">
            <v>5338.75</v>
          </cell>
        </row>
        <row r="6887">
          <cell r="D6887">
            <v>8862326</v>
          </cell>
          <cell r="F6887">
            <v>6182.5</v>
          </cell>
        </row>
        <row r="6888">
          <cell r="D6888">
            <v>8862328</v>
          </cell>
          <cell r="F6888">
            <v>7026.25</v>
          </cell>
        </row>
        <row r="6889">
          <cell r="D6889">
            <v>8862329</v>
          </cell>
          <cell r="F6889">
            <v>7015.45</v>
          </cell>
        </row>
        <row r="6890">
          <cell r="D6890">
            <v>8862337</v>
          </cell>
          <cell r="F6890">
            <v>6711.25</v>
          </cell>
        </row>
        <row r="6891">
          <cell r="D6891">
            <v>8862340</v>
          </cell>
          <cell r="F6891">
            <v>5665</v>
          </cell>
        </row>
        <row r="6892">
          <cell r="D6892">
            <v>8862345</v>
          </cell>
          <cell r="F6892">
            <v>5608.75</v>
          </cell>
        </row>
        <row r="6893">
          <cell r="D6893">
            <v>8872403</v>
          </cell>
          <cell r="F6893">
            <v>8005</v>
          </cell>
        </row>
        <row r="6894">
          <cell r="D6894">
            <v>8862431</v>
          </cell>
          <cell r="F6894">
            <v>9512.5</v>
          </cell>
        </row>
        <row r="6895">
          <cell r="D6895">
            <v>8862434</v>
          </cell>
          <cell r="F6895">
            <v>9561.5499999999993</v>
          </cell>
        </row>
        <row r="6896">
          <cell r="D6896">
            <v>8872439</v>
          </cell>
          <cell r="F6896">
            <v>6025</v>
          </cell>
        </row>
        <row r="6897">
          <cell r="D6897">
            <v>8862454</v>
          </cell>
          <cell r="F6897">
            <v>4990</v>
          </cell>
        </row>
        <row r="6898">
          <cell r="D6898">
            <v>8862459</v>
          </cell>
          <cell r="F6898">
            <v>7037.5</v>
          </cell>
        </row>
        <row r="6899">
          <cell r="D6899">
            <v>8862465</v>
          </cell>
          <cell r="F6899">
            <v>8905</v>
          </cell>
        </row>
        <row r="6900">
          <cell r="D6900">
            <v>8862471</v>
          </cell>
          <cell r="F6900">
            <v>10862.5</v>
          </cell>
        </row>
        <row r="6901">
          <cell r="D6901">
            <v>8862474</v>
          </cell>
          <cell r="F6901">
            <v>7015</v>
          </cell>
        </row>
        <row r="6902">
          <cell r="D6902">
            <v>8862482</v>
          </cell>
          <cell r="F6902">
            <v>8668.75</v>
          </cell>
        </row>
        <row r="6903">
          <cell r="D6903">
            <v>8862490</v>
          </cell>
          <cell r="F6903">
            <v>6446.2</v>
          </cell>
        </row>
        <row r="6904">
          <cell r="D6904">
            <v>8872506</v>
          </cell>
          <cell r="F6904">
            <v>6823.75</v>
          </cell>
        </row>
        <row r="6905">
          <cell r="D6905">
            <v>8862509</v>
          </cell>
          <cell r="F6905">
            <v>8398.75</v>
          </cell>
        </row>
        <row r="6906">
          <cell r="D6906">
            <v>8862510</v>
          </cell>
          <cell r="F6906">
            <v>8533.75</v>
          </cell>
        </row>
        <row r="6907">
          <cell r="D6907">
            <v>8862514</v>
          </cell>
          <cell r="F6907">
            <v>6002.5</v>
          </cell>
        </row>
        <row r="6908">
          <cell r="D6908">
            <v>8862519</v>
          </cell>
          <cell r="F6908">
            <v>5372.5</v>
          </cell>
        </row>
        <row r="6909">
          <cell r="D6909">
            <v>8862520</v>
          </cell>
          <cell r="F6909">
            <v>11031.25</v>
          </cell>
        </row>
        <row r="6910">
          <cell r="D6910">
            <v>8862524</v>
          </cell>
          <cell r="F6910">
            <v>6238.75</v>
          </cell>
        </row>
        <row r="6911">
          <cell r="D6911">
            <v>8862525</v>
          </cell>
          <cell r="F6911">
            <v>8545</v>
          </cell>
        </row>
        <row r="6912">
          <cell r="D6912">
            <v>8862530</v>
          </cell>
          <cell r="F6912">
            <v>10401.25</v>
          </cell>
        </row>
        <row r="6913">
          <cell r="D6913">
            <v>8862532</v>
          </cell>
          <cell r="F6913">
            <v>5980</v>
          </cell>
        </row>
        <row r="6914">
          <cell r="D6914">
            <v>8862539</v>
          </cell>
          <cell r="F6914">
            <v>6418.75</v>
          </cell>
        </row>
        <row r="6915">
          <cell r="D6915">
            <v>8862545</v>
          </cell>
          <cell r="F6915">
            <v>8725</v>
          </cell>
        </row>
        <row r="6916">
          <cell r="D6916">
            <v>8872549</v>
          </cell>
          <cell r="F6916">
            <v>11341.3</v>
          </cell>
        </row>
        <row r="6917">
          <cell r="D6917">
            <v>8862552</v>
          </cell>
          <cell r="F6917">
            <v>8691.25</v>
          </cell>
        </row>
        <row r="6918">
          <cell r="D6918">
            <v>8862559</v>
          </cell>
          <cell r="F6918">
            <v>5980</v>
          </cell>
        </row>
        <row r="6919">
          <cell r="D6919">
            <v>8862562</v>
          </cell>
          <cell r="F6919">
            <v>6295</v>
          </cell>
        </row>
        <row r="6920">
          <cell r="D6920">
            <v>8862574</v>
          </cell>
          <cell r="F6920">
            <v>6598.75</v>
          </cell>
        </row>
        <row r="6921">
          <cell r="D6921">
            <v>8862578</v>
          </cell>
          <cell r="F6921">
            <v>5473.75</v>
          </cell>
        </row>
        <row r="6922">
          <cell r="D6922">
            <v>8862586</v>
          </cell>
          <cell r="F6922">
            <v>6373.75</v>
          </cell>
        </row>
        <row r="6923">
          <cell r="D6923">
            <v>8862603</v>
          </cell>
          <cell r="F6923">
            <v>8680</v>
          </cell>
        </row>
        <row r="6924">
          <cell r="D6924">
            <v>8862607</v>
          </cell>
          <cell r="F6924">
            <v>5839.38</v>
          </cell>
        </row>
        <row r="6925">
          <cell r="D6925">
            <v>8862615</v>
          </cell>
          <cell r="F6925">
            <v>6328.75</v>
          </cell>
        </row>
        <row r="6926">
          <cell r="D6926">
            <v>8862627</v>
          </cell>
          <cell r="F6926">
            <v>6452.5</v>
          </cell>
        </row>
        <row r="6927">
          <cell r="D6927">
            <v>8862632</v>
          </cell>
          <cell r="F6927">
            <v>10738.75</v>
          </cell>
        </row>
        <row r="6928">
          <cell r="D6928">
            <v>8872638</v>
          </cell>
          <cell r="F6928">
            <v>6947.5</v>
          </cell>
        </row>
        <row r="6929">
          <cell r="D6929">
            <v>8862643</v>
          </cell>
          <cell r="F6929">
            <v>10120</v>
          </cell>
        </row>
        <row r="6930">
          <cell r="D6930">
            <v>8862648</v>
          </cell>
          <cell r="F6930">
            <v>8218.75</v>
          </cell>
        </row>
        <row r="6931">
          <cell r="D6931">
            <v>8862651</v>
          </cell>
          <cell r="F6931">
            <v>5698.75</v>
          </cell>
        </row>
        <row r="6932">
          <cell r="D6932">
            <v>8862653</v>
          </cell>
          <cell r="F6932">
            <v>9424.2999999999993</v>
          </cell>
        </row>
        <row r="6933">
          <cell r="D6933">
            <v>8862662</v>
          </cell>
          <cell r="F6933">
            <v>5278.9</v>
          </cell>
        </row>
        <row r="6934">
          <cell r="D6934">
            <v>8872665</v>
          </cell>
          <cell r="F6934">
            <v>4888.75</v>
          </cell>
        </row>
        <row r="6935">
          <cell r="D6935">
            <v>8862674</v>
          </cell>
          <cell r="F6935">
            <v>9111.5499999999993</v>
          </cell>
        </row>
        <row r="6936">
          <cell r="D6936">
            <v>8863010</v>
          </cell>
          <cell r="F6936">
            <v>5237.5</v>
          </cell>
        </row>
        <row r="6937">
          <cell r="D6937">
            <v>8863015</v>
          </cell>
          <cell r="F6937">
            <v>5113.75</v>
          </cell>
        </row>
        <row r="6938">
          <cell r="D6938">
            <v>8863022</v>
          </cell>
          <cell r="F6938">
            <v>6351.25</v>
          </cell>
        </row>
        <row r="6939">
          <cell r="D6939">
            <v>8863023</v>
          </cell>
          <cell r="F6939">
            <v>6317.5</v>
          </cell>
        </row>
        <row r="6940">
          <cell r="D6940">
            <v>8863027</v>
          </cell>
          <cell r="F6940">
            <v>6340</v>
          </cell>
        </row>
        <row r="6941">
          <cell r="D6941">
            <v>8863029</v>
          </cell>
          <cell r="F6941">
            <v>6385</v>
          </cell>
        </row>
        <row r="6942">
          <cell r="D6942">
            <v>8863032</v>
          </cell>
          <cell r="F6942">
            <v>6154.38</v>
          </cell>
        </row>
        <row r="6943">
          <cell r="D6943">
            <v>8863033</v>
          </cell>
          <cell r="F6943">
            <v>6216.25</v>
          </cell>
        </row>
        <row r="6944">
          <cell r="D6944">
            <v>8863034</v>
          </cell>
          <cell r="F6944">
            <v>6351.25</v>
          </cell>
        </row>
        <row r="6945">
          <cell r="D6945">
            <v>8863037</v>
          </cell>
          <cell r="F6945">
            <v>6182.5</v>
          </cell>
        </row>
        <row r="6946">
          <cell r="D6946">
            <v>8863042</v>
          </cell>
          <cell r="F6946">
            <v>6895.8</v>
          </cell>
        </row>
        <row r="6947">
          <cell r="D6947">
            <v>8863043</v>
          </cell>
          <cell r="F6947">
            <v>4787.5</v>
          </cell>
        </row>
        <row r="6948">
          <cell r="D6948">
            <v>8863050</v>
          </cell>
          <cell r="F6948">
            <v>11087.5</v>
          </cell>
        </row>
        <row r="6949">
          <cell r="D6949">
            <v>8863052</v>
          </cell>
          <cell r="F6949">
            <v>8083.75</v>
          </cell>
        </row>
        <row r="6950">
          <cell r="D6950">
            <v>8863053</v>
          </cell>
          <cell r="F6950">
            <v>6362.5</v>
          </cell>
        </row>
        <row r="6951">
          <cell r="D6951">
            <v>8863054</v>
          </cell>
          <cell r="F6951">
            <v>5530</v>
          </cell>
        </row>
        <row r="6952">
          <cell r="D6952">
            <v>8863055</v>
          </cell>
          <cell r="F6952">
            <v>6328.75</v>
          </cell>
        </row>
        <row r="6953">
          <cell r="D6953">
            <v>8863057</v>
          </cell>
          <cell r="F6953">
            <v>6250</v>
          </cell>
        </row>
        <row r="6954">
          <cell r="D6954">
            <v>8863061</v>
          </cell>
          <cell r="F6954">
            <v>5563.75</v>
          </cell>
        </row>
        <row r="6955">
          <cell r="D6955">
            <v>8863062</v>
          </cell>
          <cell r="F6955">
            <v>5777.5</v>
          </cell>
        </row>
        <row r="6956">
          <cell r="D6956">
            <v>8863067</v>
          </cell>
          <cell r="F6956">
            <v>8173.75</v>
          </cell>
        </row>
        <row r="6957">
          <cell r="D6957">
            <v>8863069</v>
          </cell>
          <cell r="F6957">
            <v>4978.75</v>
          </cell>
        </row>
        <row r="6958">
          <cell r="D6958">
            <v>8863072</v>
          </cell>
          <cell r="F6958">
            <v>6025</v>
          </cell>
        </row>
        <row r="6959">
          <cell r="D6959">
            <v>8863073</v>
          </cell>
          <cell r="F6959">
            <v>5350</v>
          </cell>
        </row>
        <row r="6960">
          <cell r="D6960">
            <v>8863081</v>
          </cell>
          <cell r="F6960">
            <v>7048.75</v>
          </cell>
        </row>
        <row r="6961">
          <cell r="D6961">
            <v>8863082</v>
          </cell>
          <cell r="F6961">
            <v>4877.5</v>
          </cell>
        </row>
        <row r="6962">
          <cell r="D6962">
            <v>8863083</v>
          </cell>
          <cell r="F6962">
            <v>4675</v>
          </cell>
        </row>
        <row r="6963">
          <cell r="D6963">
            <v>8863084</v>
          </cell>
          <cell r="F6963">
            <v>6421.95</v>
          </cell>
        </row>
        <row r="6964">
          <cell r="D6964">
            <v>8863088</v>
          </cell>
          <cell r="F6964">
            <v>8640.6299999999992</v>
          </cell>
        </row>
        <row r="6965">
          <cell r="D6965">
            <v>8863089</v>
          </cell>
          <cell r="F6965">
            <v>6272.5</v>
          </cell>
        </row>
        <row r="6966">
          <cell r="D6966">
            <v>8863090</v>
          </cell>
          <cell r="F6966">
            <v>5361.25</v>
          </cell>
        </row>
        <row r="6967">
          <cell r="D6967">
            <v>8863091</v>
          </cell>
          <cell r="F6967">
            <v>4810</v>
          </cell>
        </row>
        <row r="6968">
          <cell r="D6968">
            <v>8863092</v>
          </cell>
          <cell r="F6968">
            <v>5833.75</v>
          </cell>
        </row>
        <row r="6969">
          <cell r="D6969">
            <v>8873096</v>
          </cell>
          <cell r="F6969">
            <v>6171.25</v>
          </cell>
        </row>
        <row r="6970">
          <cell r="D6970">
            <v>8873102</v>
          </cell>
          <cell r="F6970">
            <v>5350</v>
          </cell>
        </row>
        <row r="6971">
          <cell r="D6971">
            <v>8863108</v>
          </cell>
          <cell r="F6971">
            <v>6351.25</v>
          </cell>
        </row>
        <row r="6972">
          <cell r="D6972">
            <v>8863109</v>
          </cell>
          <cell r="F6972">
            <v>6362.5</v>
          </cell>
        </row>
        <row r="6973">
          <cell r="D6973">
            <v>8863111</v>
          </cell>
          <cell r="F6973">
            <v>6621.25</v>
          </cell>
        </row>
        <row r="6974">
          <cell r="D6974">
            <v>8863117</v>
          </cell>
          <cell r="F6974">
            <v>6216.25</v>
          </cell>
        </row>
        <row r="6975">
          <cell r="D6975">
            <v>8863120</v>
          </cell>
          <cell r="F6975">
            <v>6362.5</v>
          </cell>
        </row>
        <row r="6976">
          <cell r="D6976">
            <v>8863122</v>
          </cell>
          <cell r="F6976">
            <v>8657.5</v>
          </cell>
        </row>
        <row r="6977">
          <cell r="D6977">
            <v>8863123</v>
          </cell>
          <cell r="F6977">
            <v>5035</v>
          </cell>
        </row>
        <row r="6978">
          <cell r="D6978">
            <v>8863126</v>
          </cell>
          <cell r="F6978">
            <v>5170</v>
          </cell>
        </row>
        <row r="6979">
          <cell r="D6979">
            <v>8863129</v>
          </cell>
          <cell r="F6979">
            <v>6112.75</v>
          </cell>
        </row>
        <row r="6980">
          <cell r="D6980">
            <v>8863130</v>
          </cell>
          <cell r="F6980">
            <v>5271.25</v>
          </cell>
        </row>
        <row r="6981">
          <cell r="D6981">
            <v>8863136</v>
          </cell>
          <cell r="F6981">
            <v>5147.5</v>
          </cell>
        </row>
        <row r="6982">
          <cell r="D6982">
            <v>8863137</v>
          </cell>
          <cell r="F6982">
            <v>5113.75</v>
          </cell>
        </row>
        <row r="6983">
          <cell r="D6983">
            <v>8863138</v>
          </cell>
          <cell r="F6983">
            <v>4967.5</v>
          </cell>
        </row>
        <row r="6984">
          <cell r="D6984">
            <v>8863139</v>
          </cell>
          <cell r="F6984">
            <v>5136.25</v>
          </cell>
        </row>
        <row r="6985">
          <cell r="D6985">
            <v>8863145</v>
          </cell>
          <cell r="F6985">
            <v>5845</v>
          </cell>
        </row>
        <row r="6986">
          <cell r="D6986">
            <v>8863146</v>
          </cell>
          <cell r="F6986">
            <v>4866.25</v>
          </cell>
        </row>
        <row r="6987">
          <cell r="D6987">
            <v>8863149</v>
          </cell>
          <cell r="F6987">
            <v>6295</v>
          </cell>
        </row>
        <row r="6988">
          <cell r="D6988">
            <v>8863150</v>
          </cell>
          <cell r="F6988">
            <v>5158.75</v>
          </cell>
        </row>
        <row r="6989">
          <cell r="D6989">
            <v>8863153</v>
          </cell>
          <cell r="F6989">
            <v>5170</v>
          </cell>
        </row>
        <row r="6990">
          <cell r="D6990">
            <v>8863154</v>
          </cell>
          <cell r="F6990">
            <v>6126.25</v>
          </cell>
        </row>
        <row r="6991">
          <cell r="D6991">
            <v>8863155</v>
          </cell>
          <cell r="F6991">
            <v>6295</v>
          </cell>
        </row>
        <row r="6992">
          <cell r="D6992">
            <v>8863158</v>
          </cell>
          <cell r="F6992">
            <v>4821.25</v>
          </cell>
        </row>
        <row r="6993">
          <cell r="D6993">
            <v>8863159</v>
          </cell>
          <cell r="F6993">
            <v>5136.25</v>
          </cell>
        </row>
        <row r="6994">
          <cell r="D6994">
            <v>8863160</v>
          </cell>
          <cell r="F6994">
            <v>5181.25</v>
          </cell>
        </row>
        <row r="6995">
          <cell r="D6995">
            <v>8863167</v>
          </cell>
          <cell r="F6995">
            <v>5901.25</v>
          </cell>
        </row>
        <row r="6996">
          <cell r="D6996">
            <v>8863168</v>
          </cell>
          <cell r="F6996">
            <v>4618.75</v>
          </cell>
        </row>
        <row r="6997">
          <cell r="D6997">
            <v>8863169</v>
          </cell>
          <cell r="F6997">
            <v>5743.75</v>
          </cell>
        </row>
        <row r="6998">
          <cell r="D6998">
            <v>8863171</v>
          </cell>
          <cell r="F6998">
            <v>4438.75</v>
          </cell>
        </row>
        <row r="6999">
          <cell r="D6999">
            <v>8863175</v>
          </cell>
          <cell r="F6999">
            <v>6317.5</v>
          </cell>
        </row>
        <row r="7000">
          <cell r="D7000">
            <v>8863178</v>
          </cell>
          <cell r="F7000">
            <v>8938.75</v>
          </cell>
        </row>
        <row r="7001">
          <cell r="D7001">
            <v>8863179</v>
          </cell>
          <cell r="F7001">
            <v>8556.25</v>
          </cell>
        </row>
        <row r="7002">
          <cell r="D7002">
            <v>8863181</v>
          </cell>
          <cell r="F7002">
            <v>8263.75</v>
          </cell>
        </row>
        <row r="7003">
          <cell r="D7003">
            <v>8863182</v>
          </cell>
          <cell r="F7003">
            <v>8252.5</v>
          </cell>
        </row>
        <row r="7004">
          <cell r="D7004">
            <v>8863183</v>
          </cell>
          <cell r="F7004">
            <v>5102.5</v>
          </cell>
        </row>
        <row r="7005">
          <cell r="D7005">
            <v>8863186</v>
          </cell>
          <cell r="F7005">
            <v>6396.25</v>
          </cell>
        </row>
        <row r="7006">
          <cell r="D7006">
            <v>8863198</v>
          </cell>
          <cell r="F7006">
            <v>5057.5</v>
          </cell>
        </row>
        <row r="7007">
          <cell r="D7007">
            <v>8863199</v>
          </cell>
          <cell r="F7007">
            <v>5980</v>
          </cell>
        </row>
        <row r="7008">
          <cell r="D7008">
            <v>8863201</v>
          </cell>
          <cell r="F7008">
            <v>4990</v>
          </cell>
        </row>
        <row r="7009">
          <cell r="D7009">
            <v>8863282</v>
          </cell>
          <cell r="F7009">
            <v>6283.75</v>
          </cell>
        </row>
        <row r="7010">
          <cell r="D7010">
            <v>8863284</v>
          </cell>
          <cell r="F7010">
            <v>8612.5</v>
          </cell>
        </row>
        <row r="7011">
          <cell r="D7011">
            <v>8863289</v>
          </cell>
          <cell r="F7011">
            <v>6373.75</v>
          </cell>
        </row>
        <row r="7012">
          <cell r="D7012">
            <v>8863294</v>
          </cell>
          <cell r="F7012">
            <v>8027.5</v>
          </cell>
        </row>
        <row r="7013">
          <cell r="D7013">
            <v>8863295</v>
          </cell>
          <cell r="F7013">
            <v>7273.75</v>
          </cell>
        </row>
        <row r="7014">
          <cell r="D7014">
            <v>8863296</v>
          </cell>
          <cell r="F7014">
            <v>7633.75</v>
          </cell>
        </row>
        <row r="7015">
          <cell r="D7015">
            <v>8863297</v>
          </cell>
          <cell r="F7015">
            <v>10907.5</v>
          </cell>
        </row>
        <row r="7016">
          <cell r="D7016">
            <v>8863303</v>
          </cell>
          <cell r="F7016">
            <v>6458.4</v>
          </cell>
        </row>
        <row r="7017">
          <cell r="D7017">
            <v>8863307</v>
          </cell>
          <cell r="F7017">
            <v>6555.6</v>
          </cell>
        </row>
        <row r="7018">
          <cell r="D7018">
            <v>8863308</v>
          </cell>
          <cell r="F7018">
            <v>5680.8</v>
          </cell>
        </row>
        <row r="7019">
          <cell r="D7019">
            <v>8863309</v>
          </cell>
          <cell r="F7019">
            <v>6336.9</v>
          </cell>
        </row>
        <row r="7020">
          <cell r="D7020">
            <v>8863312</v>
          </cell>
          <cell r="F7020">
            <v>6251.85</v>
          </cell>
        </row>
        <row r="7021">
          <cell r="D7021">
            <v>8863314</v>
          </cell>
          <cell r="F7021">
            <v>5292</v>
          </cell>
        </row>
        <row r="7022">
          <cell r="D7022">
            <v>8863317</v>
          </cell>
          <cell r="F7022">
            <v>9605.25</v>
          </cell>
        </row>
        <row r="7023">
          <cell r="D7023">
            <v>8863318</v>
          </cell>
          <cell r="F7023">
            <v>6130.35</v>
          </cell>
        </row>
        <row r="7024">
          <cell r="D7024">
            <v>8863320</v>
          </cell>
          <cell r="F7024">
            <v>6798.6</v>
          </cell>
        </row>
        <row r="7025">
          <cell r="D7025">
            <v>8863322</v>
          </cell>
          <cell r="F7025">
            <v>11968.43</v>
          </cell>
        </row>
        <row r="7026">
          <cell r="D7026">
            <v>8863323</v>
          </cell>
          <cell r="F7026">
            <v>5522.85</v>
          </cell>
        </row>
        <row r="7027">
          <cell r="D7027">
            <v>8863325</v>
          </cell>
          <cell r="F7027">
            <v>6531.3</v>
          </cell>
        </row>
        <row r="7028">
          <cell r="D7028">
            <v>8863328</v>
          </cell>
          <cell r="F7028">
            <v>7147.55</v>
          </cell>
        </row>
        <row r="7029">
          <cell r="D7029">
            <v>8863332</v>
          </cell>
          <cell r="F7029">
            <v>5595.75</v>
          </cell>
        </row>
        <row r="7030">
          <cell r="D7030">
            <v>8863337</v>
          </cell>
          <cell r="F7030">
            <v>9435.15</v>
          </cell>
        </row>
        <row r="7031">
          <cell r="D7031">
            <v>8863338</v>
          </cell>
          <cell r="F7031">
            <v>8694</v>
          </cell>
        </row>
        <row r="7032">
          <cell r="D7032">
            <v>8863339</v>
          </cell>
          <cell r="F7032">
            <v>6895.8</v>
          </cell>
        </row>
        <row r="7033">
          <cell r="D7033">
            <v>8863340</v>
          </cell>
          <cell r="F7033">
            <v>9398.7000000000007</v>
          </cell>
        </row>
        <row r="7034">
          <cell r="D7034">
            <v>8863346</v>
          </cell>
          <cell r="F7034">
            <v>5972.4</v>
          </cell>
        </row>
        <row r="7035">
          <cell r="D7035">
            <v>8863347</v>
          </cell>
          <cell r="F7035">
            <v>5790.15</v>
          </cell>
        </row>
        <row r="7036">
          <cell r="D7036">
            <v>8863350</v>
          </cell>
          <cell r="F7036">
            <v>6920.1</v>
          </cell>
        </row>
        <row r="7037">
          <cell r="D7037">
            <v>8863351</v>
          </cell>
          <cell r="F7037">
            <v>6271.78</v>
          </cell>
        </row>
        <row r="7038">
          <cell r="D7038">
            <v>8863356</v>
          </cell>
          <cell r="F7038">
            <v>6191.1</v>
          </cell>
        </row>
        <row r="7039">
          <cell r="D7039">
            <v>8863360</v>
          </cell>
          <cell r="F7039">
            <v>8633.25</v>
          </cell>
        </row>
        <row r="7040">
          <cell r="D7040">
            <v>8863364</v>
          </cell>
          <cell r="F7040">
            <v>6859.35</v>
          </cell>
        </row>
        <row r="7041">
          <cell r="D7041">
            <v>8863373</v>
          </cell>
          <cell r="F7041">
            <v>7361.39</v>
          </cell>
        </row>
        <row r="7042">
          <cell r="D7042">
            <v>8873712</v>
          </cell>
          <cell r="F7042">
            <v>9082.75</v>
          </cell>
        </row>
        <row r="7043">
          <cell r="D7043">
            <v>8863722</v>
          </cell>
          <cell r="F7043">
            <v>6810.75</v>
          </cell>
        </row>
        <row r="7044">
          <cell r="D7044">
            <v>8863728</v>
          </cell>
          <cell r="F7044">
            <v>6883.65</v>
          </cell>
        </row>
        <row r="7045">
          <cell r="D7045">
            <v>8863733</v>
          </cell>
          <cell r="F7045">
            <v>6980.85</v>
          </cell>
        </row>
        <row r="7046">
          <cell r="D7046">
            <v>8873736</v>
          </cell>
          <cell r="F7046">
            <v>9374.4</v>
          </cell>
        </row>
        <row r="7047">
          <cell r="D7047">
            <v>8873746</v>
          </cell>
          <cell r="F7047">
            <v>6847.2</v>
          </cell>
        </row>
        <row r="7048">
          <cell r="D7048">
            <v>8863749</v>
          </cell>
          <cell r="F7048">
            <v>6871.5</v>
          </cell>
        </row>
        <row r="7049">
          <cell r="D7049">
            <v>8873752</v>
          </cell>
          <cell r="F7049">
            <v>6786.45</v>
          </cell>
        </row>
        <row r="7050">
          <cell r="D7050">
            <v>8873755</v>
          </cell>
          <cell r="F7050">
            <v>9522.6299999999992</v>
          </cell>
        </row>
        <row r="7051">
          <cell r="D7051">
            <v>8864026</v>
          </cell>
          <cell r="F7051">
            <v>19463.13</v>
          </cell>
        </row>
        <row r="7052">
          <cell r="D7052">
            <v>8864040</v>
          </cell>
          <cell r="F7052">
            <v>26966.880000000001</v>
          </cell>
        </row>
        <row r="7053">
          <cell r="D7053">
            <v>8864043</v>
          </cell>
          <cell r="F7053">
            <v>23139.06</v>
          </cell>
        </row>
        <row r="7054">
          <cell r="D7054">
            <v>8864045</v>
          </cell>
          <cell r="F7054">
            <v>35064.06</v>
          </cell>
        </row>
        <row r="7055">
          <cell r="D7055">
            <v>8864109</v>
          </cell>
          <cell r="F7055">
            <v>19924.38</v>
          </cell>
        </row>
        <row r="7056">
          <cell r="D7056">
            <v>8864522</v>
          </cell>
          <cell r="F7056">
            <v>29891.88</v>
          </cell>
        </row>
        <row r="7057">
          <cell r="D7057">
            <v>8864523</v>
          </cell>
          <cell r="F7057">
            <v>26992.19</v>
          </cell>
        </row>
        <row r="7058">
          <cell r="D7058">
            <v>8864534</v>
          </cell>
          <cell r="F7058">
            <v>27101.88</v>
          </cell>
        </row>
        <row r="7059">
          <cell r="D7059">
            <v>8864622</v>
          </cell>
          <cell r="F7059">
            <v>35010.9</v>
          </cell>
        </row>
        <row r="7060">
          <cell r="D7060">
            <v>8865200</v>
          </cell>
          <cell r="F7060">
            <v>9277.2000000000007</v>
          </cell>
        </row>
        <row r="7061">
          <cell r="D7061">
            <v>8865201</v>
          </cell>
          <cell r="F7061">
            <v>6930.63</v>
          </cell>
        </row>
        <row r="7062">
          <cell r="D7062">
            <v>8865203</v>
          </cell>
          <cell r="F7062">
            <v>8803.75</v>
          </cell>
        </row>
        <row r="7063">
          <cell r="D7063">
            <v>8865206</v>
          </cell>
          <cell r="F7063">
            <v>8320</v>
          </cell>
        </row>
        <row r="7064">
          <cell r="D7064">
            <v>8865207</v>
          </cell>
          <cell r="F7064">
            <v>9386.5499999999993</v>
          </cell>
        </row>
        <row r="7065">
          <cell r="D7065">
            <v>8865212</v>
          </cell>
          <cell r="F7065">
            <v>5856.25</v>
          </cell>
        </row>
        <row r="7066">
          <cell r="D7066">
            <v>8865213</v>
          </cell>
          <cell r="F7066">
            <v>9508.0499999999993</v>
          </cell>
        </row>
        <row r="7067">
          <cell r="D7067">
            <v>8865214</v>
          </cell>
          <cell r="F7067">
            <v>7723.75</v>
          </cell>
        </row>
        <row r="7068">
          <cell r="D7068">
            <v>8865218</v>
          </cell>
          <cell r="F7068">
            <v>6840.4</v>
          </cell>
        </row>
        <row r="7069">
          <cell r="D7069">
            <v>8865221</v>
          </cell>
          <cell r="F7069">
            <v>8803.75</v>
          </cell>
        </row>
        <row r="7070">
          <cell r="D7070">
            <v>8865223</v>
          </cell>
          <cell r="F7070">
            <v>6835</v>
          </cell>
        </row>
        <row r="7071">
          <cell r="D7071">
            <v>8865225</v>
          </cell>
          <cell r="F7071">
            <v>5946.25</v>
          </cell>
        </row>
        <row r="7072">
          <cell r="D7072">
            <v>8865407</v>
          </cell>
          <cell r="F7072">
            <v>20059.38</v>
          </cell>
        </row>
        <row r="7073">
          <cell r="D7073">
            <v>8865412</v>
          </cell>
          <cell r="F7073">
            <v>27613.75</v>
          </cell>
        </row>
        <row r="7074">
          <cell r="D7074">
            <v>8865425</v>
          </cell>
          <cell r="F7074">
            <v>22610.31</v>
          </cell>
        </row>
        <row r="7075">
          <cell r="D7075">
            <v>8865426</v>
          </cell>
          <cell r="F7075">
            <v>16872.810000000001</v>
          </cell>
        </row>
        <row r="7076">
          <cell r="D7076">
            <v>8875436</v>
          </cell>
          <cell r="F7076">
            <v>25254.45</v>
          </cell>
        </row>
        <row r="7077">
          <cell r="D7077">
            <v>8865447</v>
          </cell>
          <cell r="F7077">
            <v>29852.5</v>
          </cell>
        </row>
        <row r="7078">
          <cell r="D7078">
            <v>8865456</v>
          </cell>
          <cell r="F7078">
            <v>20838.439999999999</v>
          </cell>
        </row>
        <row r="7079">
          <cell r="D7079">
            <v>8865459</v>
          </cell>
          <cell r="F7079">
            <v>19620.63</v>
          </cell>
        </row>
        <row r="7080">
          <cell r="D7080">
            <v>8865461</v>
          </cell>
          <cell r="F7080">
            <v>30311.89</v>
          </cell>
        </row>
        <row r="7081">
          <cell r="D7081">
            <v>8867002</v>
          </cell>
          <cell r="F7081">
            <v>22351.56</v>
          </cell>
        </row>
        <row r="7082">
          <cell r="D7082">
            <v>8867021</v>
          </cell>
          <cell r="F7082">
            <v>10226.879999999999</v>
          </cell>
        </row>
        <row r="7083">
          <cell r="D7083">
            <v>8867032</v>
          </cell>
          <cell r="F7083">
            <v>16200.63</v>
          </cell>
        </row>
        <row r="7084">
          <cell r="D7084">
            <v>8867033</v>
          </cell>
          <cell r="F7084">
            <v>9113.1299999999992</v>
          </cell>
        </row>
        <row r="7085">
          <cell r="D7085">
            <v>8867039</v>
          </cell>
          <cell r="F7085">
            <v>18023.13</v>
          </cell>
        </row>
        <row r="7086">
          <cell r="D7086">
            <v>8867040</v>
          </cell>
          <cell r="F7086">
            <v>17583.7</v>
          </cell>
        </row>
        <row r="7087">
          <cell r="D7087">
            <v>8867041</v>
          </cell>
          <cell r="F7087">
            <v>13973.13</v>
          </cell>
        </row>
        <row r="7088">
          <cell r="D7088">
            <v>8867043</v>
          </cell>
          <cell r="F7088">
            <v>25313.13</v>
          </cell>
        </row>
        <row r="7089">
          <cell r="D7089">
            <v>8867044</v>
          </cell>
          <cell r="F7089">
            <v>12302.5</v>
          </cell>
        </row>
        <row r="7090">
          <cell r="D7090">
            <v>8867045</v>
          </cell>
          <cell r="F7090">
            <v>10733.13</v>
          </cell>
        </row>
        <row r="7091">
          <cell r="D7091">
            <v>8867051</v>
          </cell>
          <cell r="F7091">
            <v>17972.5</v>
          </cell>
        </row>
        <row r="7092">
          <cell r="D7092">
            <v>8867052</v>
          </cell>
          <cell r="F7092">
            <v>13365.63</v>
          </cell>
        </row>
        <row r="7093">
          <cell r="D7093">
            <v>8877053</v>
          </cell>
          <cell r="F7093">
            <v>14337.63</v>
          </cell>
        </row>
        <row r="7094">
          <cell r="D7094">
            <v>8867056</v>
          </cell>
          <cell r="F7094">
            <v>46256.69</v>
          </cell>
        </row>
        <row r="7095">
          <cell r="D7095">
            <v>8867058</v>
          </cell>
          <cell r="F7095">
            <v>9619.3799999999992</v>
          </cell>
        </row>
        <row r="7096">
          <cell r="D7096">
            <v>8867062</v>
          </cell>
          <cell r="F7096">
            <v>9265</v>
          </cell>
        </row>
        <row r="7097">
          <cell r="D7097">
            <v>8867063</v>
          </cell>
          <cell r="F7097">
            <v>22579.38</v>
          </cell>
        </row>
        <row r="7098">
          <cell r="D7098">
            <v>8867067</v>
          </cell>
          <cell r="F7098">
            <v>7594.38</v>
          </cell>
        </row>
        <row r="7099">
          <cell r="D7099">
            <v>8881000</v>
          </cell>
          <cell r="F7099">
            <v>4740.25</v>
          </cell>
        </row>
        <row r="7100">
          <cell r="D7100">
            <v>8881001</v>
          </cell>
          <cell r="F7100">
            <v>4923.29</v>
          </cell>
        </row>
        <row r="7101">
          <cell r="D7101">
            <v>8881002</v>
          </cell>
          <cell r="F7101">
            <v>4762.75</v>
          </cell>
        </row>
        <row r="7102">
          <cell r="D7102">
            <v>8881003</v>
          </cell>
          <cell r="F7102">
            <v>4504.68</v>
          </cell>
        </row>
        <row r="7103">
          <cell r="D7103">
            <v>8881007</v>
          </cell>
          <cell r="F7103">
            <v>4776.25</v>
          </cell>
        </row>
        <row r="7104">
          <cell r="D7104">
            <v>8881008</v>
          </cell>
          <cell r="F7104">
            <v>4769.5</v>
          </cell>
        </row>
        <row r="7105">
          <cell r="D7105">
            <v>8881011</v>
          </cell>
          <cell r="F7105">
            <v>4594</v>
          </cell>
        </row>
        <row r="7106">
          <cell r="D7106">
            <v>8881015</v>
          </cell>
          <cell r="F7106">
            <v>5370.25</v>
          </cell>
        </row>
        <row r="7107">
          <cell r="D7107">
            <v>8881016</v>
          </cell>
          <cell r="F7107">
            <v>4476.55</v>
          </cell>
        </row>
        <row r="7108">
          <cell r="D7108">
            <v>8881018</v>
          </cell>
          <cell r="F7108">
            <v>4257.3999999999996</v>
          </cell>
        </row>
        <row r="7109">
          <cell r="D7109">
            <v>8881021</v>
          </cell>
          <cell r="F7109">
            <v>4486</v>
          </cell>
        </row>
        <row r="7110">
          <cell r="D7110">
            <v>8891022</v>
          </cell>
          <cell r="F7110">
            <v>4675</v>
          </cell>
        </row>
        <row r="7111">
          <cell r="D7111">
            <v>8881024</v>
          </cell>
          <cell r="F7111">
            <v>4533.7</v>
          </cell>
        </row>
        <row r="7112">
          <cell r="D7112">
            <v>8881026</v>
          </cell>
          <cell r="F7112">
            <v>4835.6499999999996</v>
          </cell>
        </row>
        <row r="7113">
          <cell r="D7113">
            <v>8881027</v>
          </cell>
          <cell r="F7113">
            <v>4395.55</v>
          </cell>
        </row>
        <row r="7114">
          <cell r="D7114">
            <v>8881028</v>
          </cell>
          <cell r="F7114">
            <v>4600.75</v>
          </cell>
        </row>
        <row r="7115">
          <cell r="D7115">
            <v>8891029</v>
          </cell>
          <cell r="F7115">
            <v>4492.75</v>
          </cell>
        </row>
        <row r="7116">
          <cell r="D7116">
            <v>8891030</v>
          </cell>
          <cell r="F7116">
            <v>4330.75</v>
          </cell>
        </row>
        <row r="7117">
          <cell r="D7117">
            <v>8881031</v>
          </cell>
          <cell r="F7117">
            <v>4398.25</v>
          </cell>
        </row>
        <row r="7118">
          <cell r="D7118">
            <v>8881034</v>
          </cell>
          <cell r="F7118">
            <v>4553.5</v>
          </cell>
        </row>
        <row r="7119">
          <cell r="D7119">
            <v>8881035</v>
          </cell>
          <cell r="F7119">
            <v>4830.25</v>
          </cell>
        </row>
        <row r="7120">
          <cell r="D7120">
            <v>8881037</v>
          </cell>
          <cell r="F7120">
            <v>4621</v>
          </cell>
        </row>
        <row r="7121">
          <cell r="D7121">
            <v>8891039</v>
          </cell>
          <cell r="F7121">
            <v>4702</v>
          </cell>
        </row>
        <row r="7122">
          <cell r="D7122">
            <v>8881046</v>
          </cell>
          <cell r="F7122">
            <v>4747.8999999999996</v>
          </cell>
        </row>
        <row r="7123">
          <cell r="D7123">
            <v>8881047</v>
          </cell>
          <cell r="F7123">
            <v>4715.5</v>
          </cell>
        </row>
        <row r="7124">
          <cell r="D7124">
            <v>8881100</v>
          </cell>
          <cell r="F7124">
            <v>4961.88</v>
          </cell>
        </row>
        <row r="7125">
          <cell r="D7125">
            <v>8881103</v>
          </cell>
          <cell r="F7125">
            <v>6303.44</v>
          </cell>
        </row>
        <row r="7126">
          <cell r="D7126">
            <v>8881109</v>
          </cell>
          <cell r="F7126">
            <v>10150.94</v>
          </cell>
        </row>
        <row r="7127">
          <cell r="D7127">
            <v>8892000</v>
          </cell>
          <cell r="F7127">
            <v>8365</v>
          </cell>
        </row>
        <row r="7128">
          <cell r="D7128">
            <v>8892001</v>
          </cell>
          <cell r="F7128">
            <v>6504.25</v>
          </cell>
        </row>
        <row r="7129">
          <cell r="D7129">
            <v>8892006</v>
          </cell>
          <cell r="F7129">
            <v>8585.5</v>
          </cell>
        </row>
        <row r="7130">
          <cell r="D7130">
            <v>8892007</v>
          </cell>
          <cell r="F7130">
            <v>7988.13</v>
          </cell>
        </row>
        <row r="7131">
          <cell r="D7131">
            <v>8892008</v>
          </cell>
          <cell r="F7131">
            <v>8275</v>
          </cell>
        </row>
        <row r="7132">
          <cell r="D7132">
            <v>8892009</v>
          </cell>
          <cell r="F7132">
            <v>6345.63</v>
          </cell>
        </row>
        <row r="7133">
          <cell r="D7133">
            <v>8892010</v>
          </cell>
          <cell r="F7133">
            <v>5802.25</v>
          </cell>
        </row>
        <row r="7134">
          <cell r="D7134">
            <v>8892011</v>
          </cell>
          <cell r="F7134">
            <v>7166.88</v>
          </cell>
        </row>
        <row r="7135">
          <cell r="D7135">
            <v>8892012</v>
          </cell>
          <cell r="F7135">
            <v>9692.5</v>
          </cell>
        </row>
        <row r="7136">
          <cell r="D7136">
            <v>8892013</v>
          </cell>
          <cell r="F7136">
            <v>6666.25</v>
          </cell>
        </row>
        <row r="7137">
          <cell r="D7137">
            <v>8882014</v>
          </cell>
          <cell r="F7137">
            <v>5046.25</v>
          </cell>
        </row>
        <row r="7138">
          <cell r="D7138">
            <v>8892015</v>
          </cell>
          <cell r="F7138">
            <v>8934.25</v>
          </cell>
        </row>
        <row r="7139">
          <cell r="D7139">
            <v>8882016</v>
          </cell>
          <cell r="F7139">
            <v>5000.57</v>
          </cell>
        </row>
        <row r="7140">
          <cell r="D7140">
            <v>8882017</v>
          </cell>
          <cell r="F7140">
            <v>9168.25</v>
          </cell>
        </row>
        <row r="7141">
          <cell r="D7141">
            <v>8882019</v>
          </cell>
          <cell r="F7141">
            <v>8500</v>
          </cell>
        </row>
        <row r="7142">
          <cell r="D7142">
            <v>8882021</v>
          </cell>
          <cell r="F7142">
            <v>8370.6299999999992</v>
          </cell>
        </row>
        <row r="7143">
          <cell r="D7143">
            <v>8882024</v>
          </cell>
          <cell r="F7143">
            <v>6148.75</v>
          </cell>
        </row>
        <row r="7144">
          <cell r="D7144">
            <v>8882025</v>
          </cell>
          <cell r="F7144">
            <v>7061.12</v>
          </cell>
        </row>
        <row r="7145">
          <cell r="D7145">
            <v>8892026</v>
          </cell>
          <cell r="F7145">
            <v>7048.75</v>
          </cell>
        </row>
        <row r="7146">
          <cell r="D7146">
            <v>8882027</v>
          </cell>
          <cell r="F7146">
            <v>10226.879999999999</v>
          </cell>
        </row>
        <row r="7147">
          <cell r="D7147">
            <v>8882028</v>
          </cell>
          <cell r="F7147">
            <v>8648.0499999999993</v>
          </cell>
        </row>
        <row r="7148">
          <cell r="D7148">
            <v>8882029</v>
          </cell>
          <cell r="F7148">
            <v>6013.75</v>
          </cell>
        </row>
        <row r="7149">
          <cell r="D7149">
            <v>8882030</v>
          </cell>
          <cell r="F7149">
            <v>4922.5</v>
          </cell>
        </row>
        <row r="7150">
          <cell r="D7150">
            <v>8882031</v>
          </cell>
          <cell r="F7150">
            <v>5237.5</v>
          </cell>
        </row>
        <row r="7151">
          <cell r="D7151">
            <v>8882041</v>
          </cell>
          <cell r="F7151">
            <v>6261.25</v>
          </cell>
        </row>
        <row r="7152">
          <cell r="D7152">
            <v>8882042</v>
          </cell>
          <cell r="F7152">
            <v>6688.75</v>
          </cell>
        </row>
        <row r="7153">
          <cell r="D7153">
            <v>8882045</v>
          </cell>
          <cell r="F7153">
            <v>5107</v>
          </cell>
        </row>
        <row r="7154">
          <cell r="D7154">
            <v>8882047</v>
          </cell>
          <cell r="F7154">
            <v>5524.38</v>
          </cell>
        </row>
        <row r="7155">
          <cell r="D7155">
            <v>8882048</v>
          </cell>
          <cell r="F7155">
            <v>7330</v>
          </cell>
        </row>
        <row r="7156">
          <cell r="D7156">
            <v>8882050</v>
          </cell>
          <cell r="F7156">
            <v>7543.75</v>
          </cell>
        </row>
        <row r="7157">
          <cell r="D7157">
            <v>8882051</v>
          </cell>
          <cell r="F7157">
            <v>6678.85</v>
          </cell>
        </row>
        <row r="7158">
          <cell r="D7158">
            <v>8882052</v>
          </cell>
          <cell r="F7158">
            <v>6745</v>
          </cell>
        </row>
        <row r="7159">
          <cell r="D7159">
            <v>8882053</v>
          </cell>
          <cell r="F7159">
            <v>5057.5</v>
          </cell>
        </row>
        <row r="7160">
          <cell r="D7160">
            <v>8882054</v>
          </cell>
          <cell r="F7160">
            <v>6846.25</v>
          </cell>
        </row>
        <row r="7161">
          <cell r="D7161">
            <v>8882055</v>
          </cell>
          <cell r="F7161">
            <v>6216.25</v>
          </cell>
        </row>
        <row r="7162">
          <cell r="D7162">
            <v>8882058</v>
          </cell>
          <cell r="F7162">
            <v>6261.25</v>
          </cell>
        </row>
        <row r="7163">
          <cell r="D7163">
            <v>8882059</v>
          </cell>
          <cell r="F7163">
            <v>6641.25</v>
          </cell>
        </row>
        <row r="7164">
          <cell r="D7164">
            <v>8882060</v>
          </cell>
          <cell r="F7164">
            <v>8779.4500000000007</v>
          </cell>
        </row>
        <row r="7165">
          <cell r="D7165">
            <v>8882062</v>
          </cell>
          <cell r="F7165">
            <v>5177.6499999999996</v>
          </cell>
        </row>
        <row r="7166">
          <cell r="D7166">
            <v>8882064</v>
          </cell>
          <cell r="F7166">
            <v>7926.25</v>
          </cell>
        </row>
        <row r="7167">
          <cell r="D7167">
            <v>8882067</v>
          </cell>
          <cell r="F7167">
            <v>6153.25</v>
          </cell>
        </row>
        <row r="7168">
          <cell r="D7168">
            <v>8892070</v>
          </cell>
          <cell r="F7168">
            <v>8556.25</v>
          </cell>
        </row>
        <row r="7169">
          <cell r="D7169">
            <v>8882071</v>
          </cell>
          <cell r="F7169">
            <v>7251.25</v>
          </cell>
        </row>
        <row r="7170">
          <cell r="D7170">
            <v>8882073</v>
          </cell>
          <cell r="F7170">
            <v>5013.0600000000004</v>
          </cell>
        </row>
        <row r="7171">
          <cell r="D7171">
            <v>8882074</v>
          </cell>
          <cell r="F7171">
            <v>7330</v>
          </cell>
        </row>
        <row r="7172">
          <cell r="D7172">
            <v>8882076</v>
          </cell>
          <cell r="F7172">
            <v>8449.3799999999992</v>
          </cell>
        </row>
        <row r="7173">
          <cell r="D7173">
            <v>8882082</v>
          </cell>
          <cell r="F7173">
            <v>7723.75</v>
          </cell>
        </row>
        <row r="7174">
          <cell r="D7174">
            <v>8882083</v>
          </cell>
          <cell r="F7174">
            <v>6205</v>
          </cell>
        </row>
        <row r="7175">
          <cell r="D7175">
            <v>8882085</v>
          </cell>
          <cell r="F7175">
            <v>6216.25</v>
          </cell>
        </row>
        <row r="7176">
          <cell r="D7176">
            <v>8882087</v>
          </cell>
          <cell r="F7176">
            <v>8708.1299999999992</v>
          </cell>
        </row>
        <row r="7177">
          <cell r="D7177">
            <v>8882089</v>
          </cell>
          <cell r="F7177">
            <v>8898.25</v>
          </cell>
        </row>
        <row r="7178">
          <cell r="D7178">
            <v>8882090</v>
          </cell>
          <cell r="F7178">
            <v>8117.5</v>
          </cell>
        </row>
        <row r="7179">
          <cell r="D7179">
            <v>8882092</v>
          </cell>
          <cell r="F7179">
            <v>8956.75</v>
          </cell>
        </row>
        <row r="7180">
          <cell r="D7180">
            <v>8882093</v>
          </cell>
          <cell r="F7180">
            <v>7316.5</v>
          </cell>
        </row>
        <row r="7181">
          <cell r="D7181">
            <v>8882094</v>
          </cell>
          <cell r="F7181">
            <v>6328.75</v>
          </cell>
        </row>
        <row r="7182">
          <cell r="D7182">
            <v>8882095</v>
          </cell>
          <cell r="F7182">
            <v>6328.75</v>
          </cell>
        </row>
        <row r="7183">
          <cell r="D7183">
            <v>8882097</v>
          </cell>
          <cell r="F7183">
            <v>8938.75</v>
          </cell>
        </row>
        <row r="7184">
          <cell r="D7184">
            <v>8882099</v>
          </cell>
          <cell r="F7184">
            <v>10969.38</v>
          </cell>
        </row>
        <row r="7185">
          <cell r="D7185">
            <v>8882101</v>
          </cell>
          <cell r="F7185">
            <v>8297.5</v>
          </cell>
        </row>
        <row r="7186">
          <cell r="D7186">
            <v>8882105</v>
          </cell>
          <cell r="F7186">
            <v>8178.25</v>
          </cell>
        </row>
        <row r="7187">
          <cell r="D7187">
            <v>8882107</v>
          </cell>
          <cell r="F7187">
            <v>6206.13</v>
          </cell>
        </row>
        <row r="7188">
          <cell r="D7188">
            <v>8882109</v>
          </cell>
          <cell r="F7188">
            <v>6306.25</v>
          </cell>
        </row>
        <row r="7189">
          <cell r="D7189">
            <v>8882111</v>
          </cell>
          <cell r="F7189">
            <v>6002.5</v>
          </cell>
        </row>
        <row r="7190">
          <cell r="D7190">
            <v>8882112</v>
          </cell>
          <cell r="F7190">
            <v>5080</v>
          </cell>
        </row>
        <row r="7191">
          <cell r="D7191">
            <v>8882113</v>
          </cell>
          <cell r="F7191">
            <v>4720</v>
          </cell>
        </row>
        <row r="7192">
          <cell r="D7192">
            <v>8882114</v>
          </cell>
          <cell r="F7192">
            <v>7093.75</v>
          </cell>
        </row>
        <row r="7193">
          <cell r="D7193">
            <v>8882117</v>
          </cell>
          <cell r="F7193">
            <v>8393.1299999999992</v>
          </cell>
        </row>
        <row r="7194">
          <cell r="D7194">
            <v>8882118</v>
          </cell>
          <cell r="F7194">
            <v>8421.25</v>
          </cell>
        </row>
        <row r="7195">
          <cell r="D7195">
            <v>8882121</v>
          </cell>
          <cell r="F7195">
            <v>6233.13</v>
          </cell>
        </row>
        <row r="7196">
          <cell r="D7196">
            <v>8882128</v>
          </cell>
          <cell r="F7196">
            <v>5518.75</v>
          </cell>
        </row>
        <row r="7197">
          <cell r="D7197">
            <v>8882129</v>
          </cell>
          <cell r="F7197">
            <v>7375</v>
          </cell>
        </row>
        <row r="7198">
          <cell r="D7198">
            <v>8895204</v>
          </cell>
          <cell r="F7198">
            <v>6418.75</v>
          </cell>
        </row>
        <row r="7199">
          <cell r="D7199">
            <v>8892136</v>
          </cell>
          <cell r="F7199">
            <v>5080</v>
          </cell>
        </row>
        <row r="7200">
          <cell r="D7200">
            <v>8882140</v>
          </cell>
          <cell r="F7200">
            <v>6137.5</v>
          </cell>
        </row>
        <row r="7201">
          <cell r="D7201">
            <v>8882146</v>
          </cell>
          <cell r="F7201">
            <v>6429.1</v>
          </cell>
        </row>
        <row r="7202">
          <cell r="D7202">
            <v>8882147</v>
          </cell>
          <cell r="F7202">
            <v>7150</v>
          </cell>
        </row>
        <row r="7203">
          <cell r="D7203">
            <v>8882150</v>
          </cell>
          <cell r="F7203">
            <v>6733.75</v>
          </cell>
        </row>
        <row r="7204">
          <cell r="D7204">
            <v>8882162</v>
          </cell>
          <cell r="F7204">
            <v>6295</v>
          </cell>
        </row>
        <row r="7205">
          <cell r="D7205">
            <v>8882164</v>
          </cell>
          <cell r="F7205">
            <v>8387.5</v>
          </cell>
        </row>
        <row r="7206">
          <cell r="D7206">
            <v>8892167</v>
          </cell>
          <cell r="F7206">
            <v>6166.75</v>
          </cell>
        </row>
        <row r="7207">
          <cell r="D7207">
            <v>8892168</v>
          </cell>
          <cell r="F7207">
            <v>6503.13</v>
          </cell>
        </row>
        <row r="7208">
          <cell r="D7208">
            <v>8892169</v>
          </cell>
          <cell r="F7208">
            <v>8286.25</v>
          </cell>
        </row>
        <row r="7209">
          <cell r="D7209">
            <v>8882183</v>
          </cell>
          <cell r="F7209">
            <v>4868.05</v>
          </cell>
        </row>
        <row r="7210">
          <cell r="D7210">
            <v>8882184</v>
          </cell>
          <cell r="F7210">
            <v>4213.75</v>
          </cell>
        </row>
        <row r="7211">
          <cell r="D7211">
            <v>8882185</v>
          </cell>
          <cell r="F7211">
            <v>6216.25</v>
          </cell>
        </row>
        <row r="7212">
          <cell r="D7212">
            <v>8882187</v>
          </cell>
          <cell r="F7212">
            <v>11562.25</v>
          </cell>
        </row>
        <row r="7213">
          <cell r="D7213">
            <v>8882188</v>
          </cell>
          <cell r="F7213">
            <v>6605.5</v>
          </cell>
        </row>
        <row r="7214">
          <cell r="D7214">
            <v>8882189</v>
          </cell>
          <cell r="F7214">
            <v>6344.5</v>
          </cell>
        </row>
        <row r="7215">
          <cell r="D7215">
            <v>8882190</v>
          </cell>
          <cell r="F7215">
            <v>7642.75</v>
          </cell>
        </row>
        <row r="7216">
          <cell r="D7216">
            <v>8882191</v>
          </cell>
          <cell r="F7216">
            <v>6070</v>
          </cell>
        </row>
        <row r="7217">
          <cell r="D7217">
            <v>8882192</v>
          </cell>
          <cell r="F7217">
            <v>6188.13</v>
          </cell>
        </row>
        <row r="7218">
          <cell r="D7218">
            <v>8882193</v>
          </cell>
          <cell r="F7218">
            <v>6328.75</v>
          </cell>
        </row>
        <row r="7219">
          <cell r="D7219">
            <v>8882195</v>
          </cell>
          <cell r="F7219">
            <v>6642.63</v>
          </cell>
        </row>
        <row r="7220">
          <cell r="D7220">
            <v>8882196</v>
          </cell>
          <cell r="F7220">
            <v>6227.5</v>
          </cell>
        </row>
        <row r="7221">
          <cell r="D7221">
            <v>8882197</v>
          </cell>
          <cell r="F7221">
            <v>7682.13</v>
          </cell>
        </row>
        <row r="7222">
          <cell r="D7222">
            <v>8882198</v>
          </cell>
          <cell r="F7222">
            <v>6238.75</v>
          </cell>
        </row>
        <row r="7223">
          <cell r="D7223">
            <v>8882200</v>
          </cell>
          <cell r="F7223">
            <v>6238.75</v>
          </cell>
        </row>
        <row r="7224">
          <cell r="D7224">
            <v>8902208</v>
          </cell>
          <cell r="F7224">
            <v>11065</v>
          </cell>
        </row>
        <row r="7225">
          <cell r="D7225">
            <v>8882214</v>
          </cell>
          <cell r="F7225">
            <v>5046.25</v>
          </cell>
        </row>
        <row r="7226">
          <cell r="D7226">
            <v>8882215</v>
          </cell>
          <cell r="F7226">
            <v>5541.25</v>
          </cell>
        </row>
        <row r="7227">
          <cell r="D7227">
            <v>8882224</v>
          </cell>
          <cell r="F7227">
            <v>8758.75</v>
          </cell>
        </row>
        <row r="7228">
          <cell r="D7228">
            <v>8882226</v>
          </cell>
          <cell r="F7228">
            <v>5755</v>
          </cell>
        </row>
        <row r="7229">
          <cell r="D7229">
            <v>8882228</v>
          </cell>
          <cell r="F7229">
            <v>9355</v>
          </cell>
        </row>
        <row r="7230">
          <cell r="D7230">
            <v>8882230</v>
          </cell>
          <cell r="F7230">
            <v>11087.5</v>
          </cell>
        </row>
        <row r="7231">
          <cell r="D7231">
            <v>8882235</v>
          </cell>
          <cell r="F7231">
            <v>6515.5</v>
          </cell>
        </row>
        <row r="7232">
          <cell r="D7232">
            <v>8882237</v>
          </cell>
          <cell r="F7232">
            <v>7780</v>
          </cell>
        </row>
        <row r="7233">
          <cell r="D7233">
            <v>8882238</v>
          </cell>
          <cell r="F7233">
            <v>6272.5</v>
          </cell>
        </row>
        <row r="7234">
          <cell r="D7234">
            <v>8882240</v>
          </cell>
          <cell r="F7234">
            <v>5136.25</v>
          </cell>
        </row>
        <row r="7235">
          <cell r="D7235">
            <v>8882266</v>
          </cell>
          <cell r="F7235">
            <v>5575</v>
          </cell>
        </row>
        <row r="7236">
          <cell r="D7236">
            <v>8882272</v>
          </cell>
          <cell r="F7236">
            <v>7525.75</v>
          </cell>
        </row>
        <row r="7237">
          <cell r="D7237">
            <v>8882368</v>
          </cell>
          <cell r="F7237">
            <v>7822.75</v>
          </cell>
        </row>
        <row r="7238">
          <cell r="D7238">
            <v>8882370</v>
          </cell>
          <cell r="F7238">
            <v>10817.5</v>
          </cell>
        </row>
        <row r="7239">
          <cell r="D7239">
            <v>8882391</v>
          </cell>
          <cell r="F7239">
            <v>6441.25</v>
          </cell>
        </row>
        <row r="7240">
          <cell r="D7240">
            <v>8882396</v>
          </cell>
          <cell r="F7240">
            <v>6272.5</v>
          </cell>
        </row>
        <row r="7241">
          <cell r="D7241">
            <v>8882404</v>
          </cell>
          <cell r="F7241">
            <v>7444.98</v>
          </cell>
        </row>
        <row r="7242">
          <cell r="D7242">
            <v>8882405</v>
          </cell>
          <cell r="F7242">
            <v>5237.5</v>
          </cell>
        </row>
        <row r="7243">
          <cell r="D7243">
            <v>8882406</v>
          </cell>
          <cell r="F7243">
            <v>5361.25</v>
          </cell>
        </row>
        <row r="7244">
          <cell r="D7244">
            <v>8882409</v>
          </cell>
          <cell r="F7244">
            <v>5687.5</v>
          </cell>
        </row>
        <row r="7245">
          <cell r="D7245">
            <v>8882415</v>
          </cell>
          <cell r="F7245">
            <v>5035</v>
          </cell>
        </row>
        <row r="7246">
          <cell r="D7246">
            <v>8882425</v>
          </cell>
          <cell r="F7246">
            <v>8567.5</v>
          </cell>
        </row>
        <row r="7247">
          <cell r="D7247">
            <v>8882426</v>
          </cell>
          <cell r="F7247">
            <v>6756.25</v>
          </cell>
        </row>
        <row r="7248">
          <cell r="D7248">
            <v>8882427</v>
          </cell>
          <cell r="F7248">
            <v>6453.63</v>
          </cell>
        </row>
        <row r="7249">
          <cell r="D7249">
            <v>8882437</v>
          </cell>
          <cell r="F7249">
            <v>8829.07</v>
          </cell>
        </row>
        <row r="7250">
          <cell r="D7250">
            <v>8882443</v>
          </cell>
          <cell r="F7250">
            <v>7566.25</v>
          </cell>
        </row>
        <row r="7251">
          <cell r="D7251">
            <v>8882446</v>
          </cell>
          <cell r="F7251">
            <v>5957.5</v>
          </cell>
        </row>
        <row r="7252">
          <cell r="D7252">
            <v>8882492</v>
          </cell>
          <cell r="F7252">
            <v>6306.25</v>
          </cell>
        </row>
        <row r="7253">
          <cell r="D7253">
            <v>8882497</v>
          </cell>
          <cell r="F7253">
            <v>6525.63</v>
          </cell>
        </row>
        <row r="7254">
          <cell r="D7254">
            <v>8882509</v>
          </cell>
          <cell r="F7254">
            <v>8882.5</v>
          </cell>
        </row>
        <row r="7255">
          <cell r="D7255">
            <v>8882514</v>
          </cell>
          <cell r="F7255">
            <v>8162.5</v>
          </cell>
        </row>
        <row r="7256">
          <cell r="D7256">
            <v>8892515</v>
          </cell>
          <cell r="F7256">
            <v>8561.8799999999992</v>
          </cell>
        </row>
        <row r="7257">
          <cell r="D7257">
            <v>8882517</v>
          </cell>
          <cell r="F7257">
            <v>8297.5</v>
          </cell>
        </row>
        <row r="7258">
          <cell r="D7258">
            <v>8882525</v>
          </cell>
          <cell r="F7258">
            <v>5525.5</v>
          </cell>
        </row>
        <row r="7259">
          <cell r="D7259">
            <v>8882526</v>
          </cell>
          <cell r="F7259">
            <v>6009.25</v>
          </cell>
        </row>
        <row r="7260">
          <cell r="D7260">
            <v>8882527</v>
          </cell>
          <cell r="F7260">
            <v>7352.5</v>
          </cell>
        </row>
        <row r="7261">
          <cell r="D7261">
            <v>8882530</v>
          </cell>
          <cell r="F7261">
            <v>6295</v>
          </cell>
        </row>
        <row r="7262">
          <cell r="D7262">
            <v>8882541</v>
          </cell>
          <cell r="F7262">
            <v>7121.93</v>
          </cell>
        </row>
        <row r="7263">
          <cell r="D7263">
            <v>8882552</v>
          </cell>
          <cell r="F7263">
            <v>6685.38</v>
          </cell>
        </row>
        <row r="7264">
          <cell r="D7264">
            <v>8882554</v>
          </cell>
          <cell r="F7264">
            <v>7453.75</v>
          </cell>
        </row>
        <row r="7265">
          <cell r="D7265">
            <v>8882564</v>
          </cell>
          <cell r="F7265">
            <v>4900</v>
          </cell>
        </row>
        <row r="7266">
          <cell r="D7266">
            <v>8882565</v>
          </cell>
          <cell r="F7266">
            <v>4585</v>
          </cell>
        </row>
        <row r="7267">
          <cell r="D7267">
            <v>8882572</v>
          </cell>
          <cell r="F7267">
            <v>8770</v>
          </cell>
        </row>
        <row r="7268">
          <cell r="D7268">
            <v>8882574</v>
          </cell>
          <cell r="F7268">
            <v>6283.75</v>
          </cell>
        </row>
        <row r="7269">
          <cell r="D7269">
            <v>8882576</v>
          </cell>
          <cell r="F7269">
            <v>8668.75</v>
          </cell>
        </row>
        <row r="7270">
          <cell r="D7270">
            <v>8882595</v>
          </cell>
          <cell r="F7270">
            <v>7375</v>
          </cell>
        </row>
        <row r="7271">
          <cell r="D7271">
            <v>8882597</v>
          </cell>
          <cell r="F7271">
            <v>5608.75</v>
          </cell>
        </row>
        <row r="7272">
          <cell r="D7272">
            <v>8882615</v>
          </cell>
          <cell r="F7272">
            <v>8522.5</v>
          </cell>
        </row>
        <row r="7273">
          <cell r="D7273">
            <v>8882622</v>
          </cell>
          <cell r="F7273">
            <v>7614.91</v>
          </cell>
        </row>
        <row r="7274">
          <cell r="D7274">
            <v>8882636</v>
          </cell>
          <cell r="F7274">
            <v>6835</v>
          </cell>
        </row>
        <row r="7275">
          <cell r="D7275">
            <v>8882637</v>
          </cell>
          <cell r="F7275">
            <v>5694.92</v>
          </cell>
        </row>
        <row r="7276">
          <cell r="D7276">
            <v>8882646</v>
          </cell>
          <cell r="F7276">
            <v>8601.25</v>
          </cell>
        </row>
        <row r="7277">
          <cell r="D7277">
            <v>8882651</v>
          </cell>
          <cell r="F7277">
            <v>5653.75</v>
          </cell>
        </row>
        <row r="7278">
          <cell r="D7278">
            <v>8882653</v>
          </cell>
          <cell r="F7278">
            <v>4933.75</v>
          </cell>
        </row>
        <row r="7279">
          <cell r="D7279">
            <v>8882656</v>
          </cell>
          <cell r="F7279">
            <v>8662</v>
          </cell>
        </row>
        <row r="7280">
          <cell r="D7280">
            <v>8882684</v>
          </cell>
          <cell r="F7280">
            <v>6272.5</v>
          </cell>
        </row>
        <row r="7281">
          <cell r="D7281">
            <v>8882687</v>
          </cell>
          <cell r="F7281">
            <v>6351.25</v>
          </cell>
        </row>
        <row r="7282">
          <cell r="D7282">
            <v>8882695</v>
          </cell>
          <cell r="F7282">
            <v>6374.09</v>
          </cell>
        </row>
        <row r="7283">
          <cell r="D7283">
            <v>8882696</v>
          </cell>
          <cell r="F7283">
            <v>7402</v>
          </cell>
        </row>
        <row r="7284">
          <cell r="D7284">
            <v>8882698</v>
          </cell>
          <cell r="F7284">
            <v>5496.25</v>
          </cell>
        </row>
        <row r="7285">
          <cell r="D7285">
            <v>8882702</v>
          </cell>
          <cell r="F7285">
            <v>5890</v>
          </cell>
        </row>
        <row r="7286">
          <cell r="D7286">
            <v>8882703</v>
          </cell>
          <cell r="F7286">
            <v>6013.75</v>
          </cell>
        </row>
        <row r="7287">
          <cell r="D7287">
            <v>8882704</v>
          </cell>
          <cell r="F7287">
            <v>5599.75</v>
          </cell>
        </row>
        <row r="7288">
          <cell r="D7288">
            <v>8882705</v>
          </cell>
          <cell r="F7288">
            <v>5361.25</v>
          </cell>
        </row>
        <row r="7289">
          <cell r="D7289">
            <v>8882812</v>
          </cell>
          <cell r="F7289">
            <v>6148.75</v>
          </cell>
        </row>
        <row r="7290">
          <cell r="D7290">
            <v>8882814</v>
          </cell>
          <cell r="F7290">
            <v>6790</v>
          </cell>
        </row>
        <row r="7291">
          <cell r="D7291">
            <v>8882815</v>
          </cell>
          <cell r="F7291">
            <v>6261.25</v>
          </cell>
        </row>
        <row r="7292">
          <cell r="D7292">
            <v>8882817</v>
          </cell>
          <cell r="F7292">
            <v>5923.75</v>
          </cell>
        </row>
        <row r="7293">
          <cell r="D7293">
            <v>8882818</v>
          </cell>
          <cell r="F7293">
            <v>8792.5</v>
          </cell>
        </row>
        <row r="7294">
          <cell r="D7294">
            <v>8882820</v>
          </cell>
          <cell r="F7294">
            <v>6295</v>
          </cell>
        </row>
        <row r="7295">
          <cell r="D7295">
            <v>8882821</v>
          </cell>
          <cell r="F7295">
            <v>8702.5</v>
          </cell>
        </row>
        <row r="7296">
          <cell r="D7296">
            <v>8882822</v>
          </cell>
          <cell r="F7296">
            <v>6877.75</v>
          </cell>
        </row>
        <row r="7297">
          <cell r="D7297">
            <v>8892823</v>
          </cell>
          <cell r="F7297">
            <v>6727</v>
          </cell>
        </row>
        <row r="7298">
          <cell r="D7298">
            <v>8882826</v>
          </cell>
          <cell r="F7298">
            <v>5670.63</v>
          </cell>
        </row>
        <row r="7299">
          <cell r="D7299">
            <v>8882827</v>
          </cell>
          <cell r="F7299">
            <v>10193.129999999999</v>
          </cell>
        </row>
        <row r="7300">
          <cell r="D7300">
            <v>8882830</v>
          </cell>
          <cell r="F7300">
            <v>6373.75</v>
          </cell>
        </row>
        <row r="7301">
          <cell r="D7301">
            <v>8882831</v>
          </cell>
          <cell r="F7301">
            <v>7532.5</v>
          </cell>
        </row>
        <row r="7302">
          <cell r="D7302">
            <v>8882835</v>
          </cell>
          <cell r="F7302">
            <v>7667.5</v>
          </cell>
        </row>
        <row r="7303">
          <cell r="D7303">
            <v>8883001</v>
          </cell>
          <cell r="F7303">
            <v>7127.5</v>
          </cell>
        </row>
        <row r="7304">
          <cell r="D7304">
            <v>8893002</v>
          </cell>
          <cell r="F7304">
            <v>8997.25</v>
          </cell>
        </row>
        <row r="7305">
          <cell r="D7305">
            <v>8893003</v>
          </cell>
          <cell r="F7305">
            <v>7228.75</v>
          </cell>
        </row>
        <row r="7306">
          <cell r="D7306">
            <v>8893005</v>
          </cell>
          <cell r="F7306">
            <v>5507.5</v>
          </cell>
        </row>
        <row r="7307">
          <cell r="D7307">
            <v>8883009</v>
          </cell>
          <cell r="F7307">
            <v>7807</v>
          </cell>
        </row>
        <row r="7308">
          <cell r="D7308">
            <v>8883011</v>
          </cell>
          <cell r="F7308">
            <v>8128.75</v>
          </cell>
        </row>
        <row r="7309">
          <cell r="D7309">
            <v>8883016</v>
          </cell>
          <cell r="F7309">
            <v>6251.85</v>
          </cell>
        </row>
        <row r="7310">
          <cell r="D7310">
            <v>8883017</v>
          </cell>
          <cell r="F7310">
            <v>4630</v>
          </cell>
        </row>
        <row r="7311">
          <cell r="D7311">
            <v>8883018</v>
          </cell>
          <cell r="F7311">
            <v>6847.2</v>
          </cell>
        </row>
        <row r="7312">
          <cell r="D7312">
            <v>8883019</v>
          </cell>
          <cell r="F7312">
            <v>5620.05</v>
          </cell>
        </row>
        <row r="7313">
          <cell r="D7313">
            <v>8883021</v>
          </cell>
          <cell r="F7313">
            <v>6216.25</v>
          </cell>
        </row>
        <row r="7314">
          <cell r="D7314">
            <v>8883022</v>
          </cell>
          <cell r="F7314">
            <v>7183.75</v>
          </cell>
        </row>
        <row r="7315">
          <cell r="D7315">
            <v>8883023</v>
          </cell>
          <cell r="F7315">
            <v>6115</v>
          </cell>
        </row>
        <row r="7316">
          <cell r="D7316">
            <v>8883025</v>
          </cell>
          <cell r="F7316">
            <v>5530</v>
          </cell>
        </row>
        <row r="7317">
          <cell r="D7317">
            <v>8883026</v>
          </cell>
          <cell r="F7317">
            <v>6250</v>
          </cell>
        </row>
        <row r="7318">
          <cell r="D7318">
            <v>8883029</v>
          </cell>
          <cell r="F7318">
            <v>4706.7299999999996</v>
          </cell>
        </row>
        <row r="7319">
          <cell r="D7319">
            <v>8883031</v>
          </cell>
          <cell r="F7319">
            <v>8522.5</v>
          </cell>
        </row>
        <row r="7320">
          <cell r="D7320">
            <v>8883058</v>
          </cell>
          <cell r="F7320">
            <v>5755</v>
          </cell>
        </row>
        <row r="7321">
          <cell r="D7321">
            <v>8883075</v>
          </cell>
          <cell r="F7321">
            <v>6621.25</v>
          </cell>
        </row>
        <row r="7322">
          <cell r="D7322">
            <v>8883078</v>
          </cell>
          <cell r="F7322">
            <v>5833.75</v>
          </cell>
        </row>
        <row r="7323">
          <cell r="D7323">
            <v>8883080</v>
          </cell>
          <cell r="F7323">
            <v>5020.82</v>
          </cell>
        </row>
        <row r="7324">
          <cell r="D7324">
            <v>8883082</v>
          </cell>
          <cell r="F7324">
            <v>5046.25</v>
          </cell>
        </row>
        <row r="7325">
          <cell r="D7325">
            <v>8883084</v>
          </cell>
          <cell r="F7325">
            <v>4393.75</v>
          </cell>
        </row>
        <row r="7326">
          <cell r="D7326">
            <v>8883085</v>
          </cell>
          <cell r="F7326">
            <v>5299.38</v>
          </cell>
        </row>
        <row r="7327">
          <cell r="D7327">
            <v>8883087</v>
          </cell>
          <cell r="F7327">
            <v>5113.75</v>
          </cell>
        </row>
        <row r="7328">
          <cell r="D7328">
            <v>8883089</v>
          </cell>
          <cell r="F7328">
            <v>6306.25</v>
          </cell>
        </row>
        <row r="7329">
          <cell r="D7329">
            <v>8883094</v>
          </cell>
          <cell r="F7329">
            <v>4551.25</v>
          </cell>
        </row>
        <row r="7330">
          <cell r="D7330">
            <v>8883098</v>
          </cell>
          <cell r="F7330">
            <v>6054.25</v>
          </cell>
        </row>
        <row r="7331">
          <cell r="D7331">
            <v>8883099</v>
          </cell>
          <cell r="F7331">
            <v>6205</v>
          </cell>
        </row>
        <row r="7332">
          <cell r="D7332">
            <v>8883105</v>
          </cell>
          <cell r="F7332">
            <v>5575</v>
          </cell>
        </row>
        <row r="7333">
          <cell r="D7333">
            <v>8883107</v>
          </cell>
          <cell r="F7333">
            <v>5428.75</v>
          </cell>
        </row>
        <row r="7334">
          <cell r="D7334">
            <v>8883108</v>
          </cell>
          <cell r="F7334">
            <v>6216.25</v>
          </cell>
        </row>
        <row r="7335">
          <cell r="D7335">
            <v>8883111</v>
          </cell>
          <cell r="F7335">
            <v>6182.5</v>
          </cell>
        </row>
        <row r="7336">
          <cell r="D7336">
            <v>8883113</v>
          </cell>
          <cell r="F7336">
            <v>5518.75</v>
          </cell>
        </row>
        <row r="7337">
          <cell r="D7337">
            <v>8883125</v>
          </cell>
          <cell r="F7337">
            <v>6272.5</v>
          </cell>
        </row>
        <row r="7338">
          <cell r="D7338">
            <v>8883126</v>
          </cell>
          <cell r="F7338">
            <v>5980</v>
          </cell>
        </row>
        <row r="7339">
          <cell r="D7339">
            <v>8883127</v>
          </cell>
          <cell r="F7339">
            <v>5135.3500000000004</v>
          </cell>
        </row>
        <row r="7340">
          <cell r="D7340">
            <v>8883129</v>
          </cell>
          <cell r="F7340">
            <v>4933.75</v>
          </cell>
        </row>
        <row r="7341">
          <cell r="D7341">
            <v>8883130</v>
          </cell>
          <cell r="F7341">
            <v>5856.25</v>
          </cell>
        </row>
        <row r="7342">
          <cell r="D7342">
            <v>8883131</v>
          </cell>
          <cell r="F7342">
            <v>6036.25</v>
          </cell>
        </row>
        <row r="7343">
          <cell r="D7343">
            <v>8883134</v>
          </cell>
          <cell r="F7343">
            <v>6238.75</v>
          </cell>
        </row>
        <row r="7344">
          <cell r="D7344">
            <v>8883146</v>
          </cell>
          <cell r="F7344">
            <v>4405</v>
          </cell>
        </row>
        <row r="7345">
          <cell r="D7345">
            <v>8883147</v>
          </cell>
          <cell r="F7345">
            <v>4547.2</v>
          </cell>
        </row>
        <row r="7346">
          <cell r="D7346">
            <v>8883168</v>
          </cell>
          <cell r="F7346">
            <v>5113.75</v>
          </cell>
        </row>
        <row r="7347">
          <cell r="D7347">
            <v>8883169</v>
          </cell>
          <cell r="F7347">
            <v>4861.75</v>
          </cell>
        </row>
        <row r="7348">
          <cell r="D7348">
            <v>8883179</v>
          </cell>
          <cell r="F7348">
            <v>6601</v>
          </cell>
        </row>
        <row r="7349">
          <cell r="D7349">
            <v>8883181</v>
          </cell>
          <cell r="F7349">
            <v>5395</v>
          </cell>
        </row>
        <row r="7350">
          <cell r="D7350">
            <v>8893183</v>
          </cell>
          <cell r="F7350">
            <v>6148.75</v>
          </cell>
        </row>
        <row r="7351">
          <cell r="D7351">
            <v>8883185</v>
          </cell>
          <cell r="F7351">
            <v>4899.55</v>
          </cell>
        </row>
        <row r="7352">
          <cell r="D7352">
            <v>8883191</v>
          </cell>
          <cell r="F7352">
            <v>4580.05</v>
          </cell>
        </row>
        <row r="7353">
          <cell r="D7353">
            <v>8903192</v>
          </cell>
          <cell r="F7353">
            <v>8068.68</v>
          </cell>
        </row>
        <row r="7354">
          <cell r="D7354">
            <v>8883195</v>
          </cell>
          <cell r="F7354">
            <v>7397.5</v>
          </cell>
        </row>
        <row r="7355">
          <cell r="D7355">
            <v>8883196</v>
          </cell>
          <cell r="F7355">
            <v>6722.16</v>
          </cell>
        </row>
        <row r="7356">
          <cell r="D7356">
            <v>8883300</v>
          </cell>
          <cell r="F7356">
            <v>5476.68</v>
          </cell>
        </row>
        <row r="7357">
          <cell r="D7357">
            <v>8883301</v>
          </cell>
          <cell r="F7357">
            <v>7178.41</v>
          </cell>
        </row>
        <row r="7358">
          <cell r="D7358">
            <v>8883302</v>
          </cell>
          <cell r="F7358">
            <v>7965</v>
          </cell>
        </row>
        <row r="7359">
          <cell r="D7359">
            <v>8883303</v>
          </cell>
          <cell r="F7359">
            <v>5826.6</v>
          </cell>
        </row>
        <row r="7360">
          <cell r="D7360">
            <v>8883304</v>
          </cell>
          <cell r="F7360">
            <v>7807.05</v>
          </cell>
        </row>
        <row r="7361">
          <cell r="D7361">
            <v>8883307</v>
          </cell>
          <cell r="F7361">
            <v>6402.51</v>
          </cell>
        </row>
        <row r="7362">
          <cell r="D7362">
            <v>8883308</v>
          </cell>
          <cell r="F7362">
            <v>6251.85</v>
          </cell>
        </row>
        <row r="7363">
          <cell r="D7363">
            <v>8893311</v>
          </cell>
          <cell r="F7363">
            <v>6494.85</v>
          </cell>
        </row>
        <row r="7364">
          <cell r="D7364">
            <v>8883312</v>
          </cell>
          <cell r="F7364">
            <v>6033.15</v>
          </cell>
        </row>
        <row r="7365">
          <cell r="D7365">
            <v>8883313</v>
          </cell>
          <cell r="F7365">
            <v>8254.17</v>
          </cell>
        </row>
        <row r="7366">
          <cell r="D7366">
            <v>8883316</v>
          </cell>
          <cell r="F7366">
            <v>6519.15</v>
          </cell>
        </row>
        <row r="7367">
          <cell r="D7367">
            <v>8883319</v>
          </cell>
          <cell r="F7367">
            <v>5935.95</v>
          </cell>
        </row>
        <row r="7368">
          <cell r="D7368">
            <v>8883321</v>
          </cell>
          <cell r="F7368">
            <v>8135.1</v>
          </cell>
        </row>
        <row r="7369">
          <cell r="D7369">
            <v>8883323</v>
          </cell>
          <cell r="F7369">
            <v>5765.85</v>
          </cell>
        </row>
        <row r="7370">
          <cell r="D7370">
            <v>8883324</v>
          </cell>
          <cell r="F7370">
            <v>6725.7</v>
          </cell>
        </row>
        <row r="7371">
          <cell r="D7371">
            <v>8883325</v>
          </cell>
          <cell r="F7371">
            <v>6604.2</v>
          </cell>
        </row>
        <row r="7372">
          <cell r="D7372">
            <v>8883326</v>
          </cell>
          <cell r="F7372">
            <v>6713.55</v>
          </cell>
        </row>
        <row r="7373">
          <cell r="D7373">
            <v>8883330</v>
          </cell>
          <cell r="F7373">
            <v>6021</v>
          </cell>
        </row>
        <row r="7374">
          <cell r="D7374">
            <v>8883331</v>
          </cell>
          <cell r="F7374">
            <v>9265.0499999999993</v>
          </cell>
        </row>
        <row r="7375">
          <cell r="D7375">
            <v>8893333</v>
          </cell>
          <cell r="F7375">
            <v>9119.25</v>
          </cell>
        </row>
        <row r="7376">
          <cell r="D7376">
            <v>8883334</v>
          </cell>
          <cell r="F7376">
            <v>6859.35</v>
          </cell>
        </row>
        <row r="7377">
          <cell r="D7377">
            <v>8883337</v>
          </cell>
          <cell r="F7377">
            <v>5012.55</v>
          </cell>
        </row>
        <row r="7378">
          <cell r="D7378">
            <v>8883339</v>
          </cell>
          <cell r="F7378">
            <v>5406.25</v>
          </cell>
        </row>
        <row r="7379">
          <cell r="D7379">
            <v>8883340</v>
          </cell>
          <cell r="F7379">
            <v>6798.6</v>
          </cell>
        </row>
        <row r="7380">
          <cell r="D7380">
            <v>8883342</v>
          </cell>
          <cell r="F7380">
            <v>6798.6</v>
          </cell>
        </row>
        <row r="7381">
          <cell r="D7381">
            <v>8883347</v>
          </cell>
          <cell r="F7381">
            <v>6725.7</v>
          </cell>
        </row>
        <row r="7382">
          <cell r="D7382">
            <v>8883355</v>
          </cell>
          <cell r="F7382">
            <v>6233.63</v>
          </cell>
        </row>
        <row r="7383">
          <cell r="D7383">
            <v>8883357</v>
          </cell>
          <cell r="F7383">
            <v>6737.85</v>
          </cell>
        </row>
        <row r="7384">
          <cell r="D7384">
            <v>8883359</v>
          </cell>
          <cell r="F7384">
            <v>5802.3</v>
          </cell>
        </row>
        <row r="7385">
          <cell r="D7385">
            <v>8883366</v>
          </cell>
          <cell r="F7385">
            <v>6480.27</v>
          </cell>
        </row>
        <row r="7386">
          <cell r="D7386">
            <v>8893373</v>
          </cell>
          <cell r="F7386">
            <v>7227.74</v>
          </cell>
        </row>
        <row r="7387">
          <cell r="D7387">
            <v>8893378</v>
          </cell>
          <cell r="F7387">
            <v>7406.1</v>
          </cell>
        </row>
        <row r="7388">
          <cell r="D7388">
            <v>8893380</v>
          </cell>
          <cell r="F7388">
            <v>5012.55</v>
          </cell>
        </row>
        <row r="7389">
          <cell r="D7389">
            <v>8883386</v>
          </cell>
          <cell r="F7389">
            <v>5632.2</v>
          </cell>
        </row>
        <row r="7390">
          <cell r="D7390">
            <v>8883387</v>
          </cell>
          <cell r="F7390">
            <v>5146.2</v>
          </cell>
        </row>
        <row r="7391">
          <cell r="D7391">
            <v>8883388</v>
          </cell>
          <cell r="F7391">
            <v>6762.15</v>
          </cell>
        </row>
        <row r="7392">
          <cell r="D7392">
            <v>8883389</v>
          </cell>
          <cell r="F7392">
            <v>6730.56</v>
          </cell>
        </row>
        <row r="7393">
          <cell r="D7393">
            <v>8883390</v>
          </cell>
          <cell r="F7393">
            <v>6895.8</v>
          </cell>
        </row>
        <row r="7394">
          <cell r="D7394">
            <v>8883393</v>
          </cell>
          <cell r="F7394">
            <v>8110.8</v>
          </cell>
        </row>
        <row r="7395">
          <cell r="D7395">
            <v>8883397</v>
          </cell>
          <cell r="F7395">
            <v>7112.07</v>
          </cell>
        </row>
        <row r="7396">
          <cell r="D7396">
            <v>8883401</v>
          </cell>
          <cell r="F7396">
            <v>6993</v>
          </cell>
        </row>
        <row r="7397">
          <cell r="D7397">
            <v>8883402</v>
          </cell>
          <cell r="F7397">
            <v>5474.25</v>
          </cell>
        </row>
        <row r="7398">
          <cell r="D7398">
            <v>8883403</v>
          </cell>
          <cell r="F7398">
            <v>6640.65</v>
          </cell>
        </row>
        <row r="7399">
          <cell r="D7399">
            <v>8883406</v>
          </cell>
          <cell r="F7399">
            <v>6434.1</v>
          </cell>
        </row>
        <row r="7400">
          <cell r="D7400">
            <v>8883407</v>
          </cell>
          <cell r="F7400">
            <v>6883.65</v>
          </cell>
        </row>
        <row r="7401">
          <cell r="D7401">
            <v>8883408</v>
          </cell>
          <cell r="F7401">
            <v>4650.4799999999996</v>
          </cell>
        </row>
        <row r="7402">
          <cell r="D7402">
            <v>8883409</v>
          </cell>
          <cell r="F7402">
            <v>5401.35</v>
          </cell>
        </row>
        <row r="7403">
          <cell r="D7403">
            <v>8883411</v>
          </cell>
          <cell r="F7403">
            <v>6822.9</v>
          </cell>
        </row>
        <row r="7404">
          <cell r="D7404">
            <v>8883412</v>
          </cell>
          <cell r="F7404">
            <v>5364.9</v>
          </cell>
        </row>
        <row r="7405">
          <cell r="D7405">
            <v>8883414</v>
          </cell>
          <cell r="F7405">
            <v>7223.85</v>
          </cell>
        </row>
        <row r="7406">
          <cell r="D7406">
            <v>8883419</v>
          </cell>
          <cell r="F7406">
            <v>4775.63</v>
          </cell>
        </row>
        <row r="7407">
          <cell r="D7407">
            <v>8883420</v>
          </cell>
          <cell r="F7407">
            <v>6482.7</v>
          </cell>
        </row>
        <row r="7408">
          <cell r="D7408">
            <v>8883424</v>
          </cell>
          <cell r="F7408">
            <v>6421.95</v>
          </cell>
        </row>
        <row r="7409">
          <cell r="D7409">
            <v>8883426</v>
          </cell>
          <cell r="F7409">
            <v>5692.95</v>
          </cell>
        </row>
        <row r="7410">
          <cell r="D7410">
            <v>8885206</v>
          </cell>
          <cell r="F7410">
            <v>5899.5</v>
          </cell>
        </row>
        <row r="7411">
          <cell r="D7411">
            <v>8883430</v>
          </cell>
          <cell r="F7411">
            <v>6907.95</v>
          </cell>
        </row>
        <row r="7412">
          <cell r="D7412">
            <v>8883431</v>
          </cell>
          <cell r="F7412">
            <v>6859.35</v>
          </cell>
        </row>
        <row r="7413">
          <cell r="D7413">
            <v>8883432</v>
          </cell>
          <cell r="F7413">
            <v>6853.28</v>
          </cell>
        </row>
        <row r="7414">
          <cell r="D7414">
            <v>8883433</v>
          </cell>
          <cell r="F7414">
            <v>7722</v>
          </cell>
        </row>
        <row r="7415">
          <cell r="D7415">
            <v>8883440</v>
          </cell>
          <cell r="F7415">
            <v>6786.45</v>
          </cell>
        </row>
        <row r="7416">
          <cell r="D7416">
            <v>8883448</v>
          </cell>
          <cell r="F7416">
            <v>5073.3</v>
          </cell>
        </row>
        <row r="7417">
          <cell r="D7417">
            <v>8883457</v>
          </cell>
          <cell r="F7417">
            <v>6863</v>
          </cell>
        </row>
        <row r="7418">
          <cell r="D7418">
            <v>8883459</v>
          </cell>
          <cell r="F7418">
            <v>4526.55</v>
          </cell>
        </row>
        <row r="7419">
          <cell r="D7419">
            <v>8893465</v>
          </cell>
          <cell r="F7419">
            <v>9398.7000000000007</v>
          </cell>
        </row>
        <row r="7420">
          <cell r="D7420">
            <v>8893467</v>
          </cell>
          <cell r="F7420">
            <v>6871.5</v>
          </cell>
        </row>
        <row r="7421">
          <cell r="D7421">
            <v>8893468</v>
          </cell>
          <cell r="F7421">
            <v>9428.83</v>
          </cell>
        </row>
        <row r="7422">
          <cell r="D7422">
            <v>8893469</v>
          </cell>
          <cell r="F7422">
            <v>6640.65</v>
          </cell>
        </row>
        <row r="7423">
          <cell r="D7423">
            <v>8893471</v>
          </cell>
          <cell r="F7423">
            <v>7673.4</v>
          </cell>
        </row>
        <row r="7424">
          <cell r="D7424">
            <v>8883481</v>
          </cell>
          <cell r="F7424">
            <v>5240.6499999999996</v>
          </cell>
        </row>
        <row r="7425">
          <cell r="D7425">
            <v>8893500</v>
          </cell>
          <cell r="F7425">
            <v>6592.05</v>
          </cell>
        </row>
        <row r="7426">
          <cell r="D7426">
            <v>8893504</v>
          </cell>
          <cell r="F7426">
            <v>6954.12</v>
          </cell>
        </row>
        <row r="7427">
          <cell r="D7427">
            <v>8893505</v>
          </cell>
          <cell r="F7427">
            <v>6379.43</v>
          </cell>
        </row>
        <row r="7428">
          <cell r="D7428">
            <v>8893508</v>
          </cell>
          <cell r="F7428">
            <v>6835.05</v>
          </cell>
        </row>
        <row r="7429">
          <cell r="D7429">
            <v>8893510</v>
          </cell>
          <cell r="F7429">
            <v>9544.01</v>
          </cell>
        </row>
        <row r="7430">
          <cell r="D7430">
            <v>8893512</v>
          </cell>
          <cell r="F7430">
            <v>7014.87</v>
          </cell>
        </row>
        <row r="7431">
          <cell r="D7431">
            <v>8893514</v>
          </cell>
          <cell r="F7431">
            <v>6832.62</v>
          </cell>
        </row>
        <row r="7432">
          <cell r="D7432">
            <v>8883515</v>
          </cell>
          <cell r="F7432">
            <v>4793.8500000000004</v>
          </cell>
        </row>
        <row r="7433">
          <cell r="D7433">
            <v>8883516</v>
          </cell>
          <cell r="F7433">
            <v>5231.25</v>
          </cell>
        </row>
        <row r="7434">
          <cell r="D7434">
            <v>8883518</v>
          </cell>
          <cell r="F7434">
            <v>8013.6</v>
          </cell>
        </row>
        <row r="7435">
          <cell r="D7435">
            <v>8883519</v>
          </cell>
          <cell r="F7435">
            <v>5753.7</v>
          </cell>
        </row>
        <row r="7436">
          <cell r="D7436">
            <v>8883520</v>
          </cell>
          <cell r="F7436">
            <v>5478.14</v>
          </cell>
        </row>
        <row r="7437">
          <cell r="D7437">
            <v>8883521</v>
          </cell>
          <cell r="F7437">
            <v>6385.5</v>
          </cell>
        </row>
        <row r="7438">
          <cell r="D7438">
            <v>8883522</v>
          </cell>
          <cell r="F7438">
            <v>5206.95</v>
          </cell>
        </row>
        <row r="7439">
          <cell r="D7439">
            <v>8883524</v>
          </cell>
          <cell r="F7439">
            <v>5364.9</v>
          </cell>
        </row>
        <row r="7440">
          <cell r="D7440">
            <v>8883525</v>
          </cell>
          <cell r="F7440">
            <v>6768.23</v>
          </cell>
        </row>
        <row r="7441">
          <cell r="D7441">
            <v>8883526</v>
          </cell>
          <cell r="F7441">
            <v>7202.71</v>
          </cell>
        </row>
        <row r="7442">
          <cell r="D7442">
            <v>8883527</v>
          </cell>
          <cell r="F7442">
            <v>7150.95</v>
          </cell>
        </row>
        <row r="7443">
          <cell r="D7443">
            <v>8883528</v>
          </cell>
          <cell r="F7443">
            <v>4927.5</v>
          </cell>
        </row>
        <row r="7444">
          <cell r="D7444">
            <v>8883529</v>
          </cell>
          <cell r="F7444">
            <v>5073.3</v>
          </cell>
        </row>
        <row r="7445">
          <cell r="D7445">
            <v>8883530</v>
          </cell>
          <cell r="F7445">
            <v>6853.28</v>
          </cell>
        </row>
        <row r="7446">
          <cell r="D7446">
            <v>8883531</v>
          </cell>
          <cell r="F7446">
            <v>6977.93</v>
          </cell>
        </row>
        <row r="7447">
          <cell r="D7447">
            <v>8883533</v>
          </cell>
          <cell r="F7447">
            <v>6750</v>
          </cell>
        </row>
        <row r="7448">
          <cell r="D7448">
            <v>8883534</v>
          </cell>
          <cell r="F7448">
            <v>4862.38</v>
          </cell>
        </row>
        <row r="7449">
          <cell r="D7449">
            <v>8883535</v>
          </cell>
          <cell r="F7449">
            <v>4660.2</v>
          </cell>
        </row>
        <row r="7450">
          <cell r="D7450">
            <v>8883536</v>
          </cell>
          <cell r="F7450">
            <v>7248.15</v>
          </cell>
        </row>
        <row r="7451">
          <cell r="D7451">
            <v>8883537</v>
          </cell>
          <cell r="F7451">
            <v>6239.7</v>
          </cell>
        </row>
        <row r="7452">
          <cell r="D7452">
            <v>8883538</v>
          </cell>
          <cell r="F7452">
            <v>6446.25</v>
          </cell>
        </row>
        <row r="7453">
          <cell r="D7453">
            <v>8883539</v>
          </cell>
          <cell r="F7453">
            <v>4713.17</v>
          </cell>
        </row>
        <row r="7454">
          <cell r="D7454">
            <v>8883542</v>
          </cell>
          <cell r="F7454">
            <v>5112.67</v>
          </cell>
        </row>
        <row r="7455">
          <cell r="D7455">
            <v>8883543</v>
          </cell>
          <cell r="F7455">
            <v>6980.85</v>
          </cell>
        </row>
        <row r="7456">
          <cell r="D7456">
            <v>8883546</v>
          </cell>
          <cell r="F7456">
            <v>4441.5</v>
          </cell>
        </row>
        <row r="7457">
          <cell r="D7457">
            <v>8883548</v>
          </cell>
          <cell r="F7457">
            <v>5705.1</v>
          </cell>
        </row>
        <row r="7458">
          <cell r="D7458">
            <v>8883550</v>
          </cell>
          <cell r="F7458">
            <v>4526.55</v>
          </cell>
        </row>
        <row r="7459">
          <cell r="D7459">
            <v>8883551</v>
          </cell>
          <cell r="F7459">
            <v>4688.1400000000003</v>
          </cell>
        </row>
        <row r="7460">
          <cell r="D7460">
            <v>8883553</v>
          </cell>
          <cell r="F7460">
            <v>6543.45</v>
          </cell>
        </row>
        <row r="7461">
          <cell r="D7461">
            <v>8883554</v>
          </cell>
          <cell r="F7461">
            <v>6373.35</v>
          </cell>
        </row>
        <row r="7462">
          <cell r="D7462">
            <v>8883557</v>
          </cell>
          <cell r="F7462">
            <v>6750</v>
          </cell>
        </row>
        <row r="7463">
          <cell r="D7463">
            <v>8883562</v>
          </cell>
          <cell r="F7463">
            <v>6762.15</v>
          </cell>
        </row>
        <row r="7464">
          <cell r="D7464">
            <v>8883564</v>
          </cell>
          <cell r="F7464">
            <v>6458.4</v>
          </cell>
        </row>
        <row r="7465">
          <cell r="D7465">
            <v>8883565</v>
          </cell>
          <cell r="F7465">
            <v>6069.6</v>
          </cell>
        </row>
        <row r="7466">
          <cell r="D7466">
            <v>8883568</v>
          </cell>
          <cell r="F7466">
            <v>5471.82</v>
          </cell>
        </row>
        <row r="7467">
          <cell r="D7467">
            <v>8883570</v>
          </cell>
          <cell r="F7467">
            <v>7272.45</v>
          </cell>
        </row>
        <row r="7468">
          <cell r="D7468">
            <v>8883571</v>
          </cell>
          <cell r="F7468">
            <v>6859.35</v>
          </cell>
        </row>
        <row r="7469">
          <cell r="D7469">
            <v>8883572</v>
          </cell>
          <cell r="F7469">
            <v>6101.92</v>
          </cell>
        </row>
        <row r="7470">
          <cell r="D7470">
            <v>8883573</v>
          </cell>
          <cell r="F7470">
            <v>6191.1</v>
          </cell>
        </row>
        <row r="7471">
          <cell r="D7471">
            <v>8883574</v>
          </cell>
          <cell r="F7471">
            <v>5571.45</v>
          </cell>
        </row>
        <row r="7472">
          <cell r="D7472">
            <v>8883575</v>
          </cell>
          <cell r="F7472">
            <v>4982.18</v>
          </cell>
        </row>
        <row r="7473">
          <cell r="D7473">
            <v>8883577</v>
          </cell>
          <cell r="F7473">
            <v>6652.8</v>
          </cell>
        </row>
        <row r="7474">
          <cell r="D7474">
            <v>8883578</v>
          </cell>
          <cell r="F7474">
            <v>8246.15</v>
          </cell>
        </row>
        <row r="7475">
          <cell r="D7475">
            <v>8883579</v>
          </cell>
          <cell r="F7475">
            <v>6798.6</v>
          </cell>
        </row>
        <row r="7476">
          <cell r="D7476">
            <v>8883580</v>
          </cell>
          <cell r="F7476">
            <v>6822.9</v>
          </cell>
        </row>
        <row r="7477">
          <cell r="D7477">
            <v>8883582</v>
          </cell>
          <cell r="F7477">
            <v>6033.15</v>
          </cell>
        </row>
        <row r="7478">
          <cell r="D7478">
            <v>8883583</v>
          </cell>
          <cell r="F7478">
            <v>6689.25</v>
          </cell>
        </row>
        <row r="7479">
          <cell r="D7479">
            <v>8883585</v>
          </cell>
          <cell r="F7479">
            <v>6944.4</v>
          </cell>
        </row>
        <row r="7480">
          <cell r="D7480">
            <v>8883586</v>
          </cell>
          <cell r="F7480">
            <v>5498.55</v>
          </cell>
        </row>
        <row r="7481">
          <cell r="D7481">
            <v>8883589</v>
          </cell>
          <cell r="F7481">
            <v>5255.55</v>
          </cell>
        </row>
        <row r="7482">
          <cell r="D7482">
            <v>8883590</v>
          </cell>
          <cell r="F7482">
            <v>5146.2</v>
          </cell>
        </row>
        <row r="7483">
          <cell r="D7483">
            <v>8883591</v>
          </cell>
          <cell r="F7483">
            <v>6762.15</v>
          </cell>
        </row>
        <row r="7484">
          <cell r="D7484">
            <v>8883592</v>
          </cell>
          <cell r="F7484">
            <v>5112.18</v>
          </cell>
        </row>
        <row r="7485">
          <cell r="D7485">
            <v>8883596</v>
          </cell>
          <cell r="F7485">
            <v>7454.7</v>
          </cell>
        </row>
        <row r="7486">
          <cell r="D7486">
            <v>8883597</v>
          </cell>
          <cell r="F7486">
            <v>5583.6</v>
          </cell>
        </row>
        <row r="7487">
          <cell r="D7487">
            <v>8883599</v>
          </cell>
          <cell r="F7487">
            <v>5279.85</v>
          </cell>
        </row>
        <row r="7488">
          <cell r="D7488">
            <v>8883600</v>
          </cell>
          <cell r="F7488">
            <v>6628.5</v>
          </cell>
        </row>
        <row r="7489">
          <cell r="D7489">
            <v>8883605</v>
          </cell>
          <cell r="F7489">
            <v>6658.88</v>
          </cell>
        </row>
        <row r="7490">
          <cell r="D7490">
            <v>8883607</v>
          </cell>
          <cell r="F7490">
            <v>6835.05</v>
          </cell>
        </row>
        <row r="7491">
          <cell r="D7491">
            <v>8883608</v>
          </cell>
          <cell r="F7491">
            <v>6980.85</v>
          </cell>
        </row>
        <row r="7492">
          <cell r="D7492">
            <v>8883610</v>
          </cell>
          <cell r="F7492">
            <v>6679.53</v>
          </cell>
        </row>
        <row r="7493">
          <cell r="D7493">
            <v>8883614</v>
          </cell>
          <cell r="F7493">
            <v>6770.9</v>
          </cell>
        </row>
        <row r="7494">
          <cell r="D7494">
            <v>8883615</v>
          </cell>
          <cell r="F7494">
            <v>6142.5</v>
          </cell>
        </row>
        <row r="7495">
          <cell r="D7495">
            <v>8883618</v>
          </cell>
          <cell r="F7495">
            <v>5328.45</v>
          </cell>
        </row>
        <row r="7496">
          <cell r="D7496">
            <v>8903620</v>
          </cell>
          <cell r="F7496">
            <v>9252.9</v>
          </cell>
        </row>
        <row r="7497">
          <cell r="D7497">
            <v>8903621</v>
          </cell>
          <cell r="F7497">
            <v>6798.6</v>
          </cell>
        </row>
        <row r="7498">
          <cell r="D7498">
            <v>8883634</v>
          </cell>
          <cell r="F7498">
            <v>9483.75</v>
          </cell>
        </row>
        <row r="7499">
          <cell r="D7499">
            <v>8883639</v>
          </cell>
          <cell r="F7499">
            <v>7078.05</v>
          </cell>
        </row>
        <row r="7500">
          <cell r="D7500">
            <v>8883645</v>
          </cell>
          <cell r="F7500">
            <v>6879.76</v>
          </cell>
        </row>
        <row r="7501">
          <cell r="D7501">
            <v>8883646</v>
          </cell>
          <cell r="F7501">
            <v>6859.35</v>
          </cell>
        </row>
        <row r="7502">
          <cell r="D7502">
            <v>8883647</v>
          </cell>
          <cell r="F7502">
            <v>6719.63</v>
          </cell>
        </row>
        <row r="7503">
          <cell r="D7503">
            <v>8883653</v>
          </cell>
          <cell r="F7503">
            <v>6713.55</v>
          </cell>
        </row>
        <row r="7504">
          <cell r="D7504">
            <v>8883666</v>
          </cell>
          <cell r="F7504">
            <v>6640.65</v>
          </cell>
        </row>
        <row r="7505">
          <cell r="D7505">
            <v>8883668</v>
          </cell>
          <cell r="F7505">
            <v>5061.1499999999996</v>
          </cell>
        </row>
        <row r="7506">
          <cell r="D7506">
            <v>8883670</v>
          </cell>
          <cell r="F7506">
            <v>5717.25</v>
          </cell>
        </row>
        <row r="7507">
          <cell r="D7507">
            <v>8893675</v>
          </cell>
          <cell r="F7507">
            <v>6986.93</v>
          </cell>
        </row>
        <row r="7508">
          <cell r="D7508">
            <v>8883702</v>
          </cell>
          <cell r="F7508">
            <v>5559.3</v>
          </cell>
        </row>
        <row r="7509">
          <cell r="D7509">
            <v>8883704</v>
          </cell>
          <cell r="F7509">
            <v>4903.2</v>
          </cell>
        </row>
        <row r="7510">
          <cell r="D7510">
            <v>8883706</v>
          </cell>
          <cell r="F7510">
            <v>6822.9</v>
          </cell>
        </row>
        <row r="7511">
          <cell r="D7511">
            <v>8883707</v>
          </cell>
          <cell r="F7511">
            <v>6385.5</v>
          </cell>
        </row>
        <row r="7512">
          <cell r="D7512">
            <v>8883715</v>
          </cell>
          <cell r="F7512">
            <v>6847.2</v>
          </cell>
        </row>
        <row r="7513">
          <cell r="D7513">
            <v>8883716</v>
          </cell>
          <cell r="F7513">
            <v>6822.9</v>
          </cell>
        </row>
        <row r="7514">
          <cell r="D7514">
            <v>8883719</v>
          </cell>
          <cell r="F7514">
            <v>6871.5</v>
          </cell>
        </row>
        <row r="7515">
          <cell r="D7515">
            <v>8883725</v>
          </cell>
          <cell r="F7515">
            <v>5571.45</v>
          </cell>
        </row>
        <row r="7516">
          <cell r="D7516">
            <v>8883726</v>
          </cell>
          <cell r="F7516">
            <v>5620.05</v>
          </cell>
        </row>
        <row r="7517">
          <cell r="D7517">
            <v>8883728</v>
          </cell>
          <cell r="F7517">
            <v>6725.7</v>
          </cell>
        </row>
        <row r="7518">
          <cell r="D7518">
            <v>8883729</v>
          </cell>
          <cell r="F7518">
            <v>7308.9</v>
          </cell>
        </row>
        <row r="7519">
          <cell r="D7519">
            <v>8883730</v>
          </cell>
          <cell r="F7519">
            <v>6628.5</v>
          </cell>
        </row>
        <row r="7520">
          <cell r="D7520">
            <v>8883736</v>
          </cell>
          <cell r="F7520">
            <v>8637.14</v>
          </cell>
        </row>
        <row r="7521">
          <cell r="D7521">
            <v>8883738</v>
          </cell>
          <cell r="F7521">
            <v>6470.55</v>
          </cell>
        </row>
        <row r="7522">
          <cell r="D7522">
            <v>8883741</v>
          </cell>
          <cell r="F7522">
            <v>5616.16</v>
          </cell>
        </row>
        <row r="7523">
          <cell r="D7523">
            <v>8883742</v>
          </cell>
          <cell r="F7523">
            <v>7945.56</v>
          </cell>
        </row>
        <row r="7524">
          <cell r="D7524">
            <v>8883743</v>
          </cell>
          <cell r="F7524">
            <v>4806</v>
          </cell>
        </row>
        <row r="7525">
          <cell r="D7525">
            <v>8883744</v>
          </cell>
          <cell r="F7525">
            <v>6203.25</v>
          </cell>
        </row>
        <row r="7526">
          <cell r="D7526">
            <v>8883746</v>
          </cell>
          <cell r="F7526">
            <v>6166.8</v>
          </cell>
        </row>
        <row r="7527">
          <cell r="D7527">
            <v>8883747</v>
          </cell>
          <cell r="F7527">
            <v>6106.05</v>
          </cell>
        </row>
        <row r="7528">
          <cell r="D7528">
            <v>8883748</v>
          </cell>
          <cell r="F7528">
            <v>5255.55</v>
          </cell>
        </row>
        <row r="7529">
          <cell r="D7529">
            <v>8883749</v>
          </cell>
          <cell r="F7529">
            <v>7056.18</v>
          </cell>
        </row>
        <row r="7530">
          <cell r="D7530">
            <v>8893751</v>
          </cell>
          <cell r="F7530">
            <v>6920.1</v>
          </cell>
        </row>
        <row r="7531">
          <cell r="D7531">
            <v>8883752</v>
          </cell>
          <cell r="F7531">
            <v>6276.15</v>
          </cell>
        </row>
        <row r="7532">
          <cell r="D7532">
            <v>8883753</v>
          </cell>
          <cell r="F7532">
            <v>5073.3</v>
          </cell>
        </row>
        <row r="7533">
          <cell r="D7533">
            <v>8883757</v>
          </cell>
          <cell r="F7533">
            <v>6774.3</v>
          </cell>
        </row>
        <row r="7534">
          <cell r="D7534">
            <v>8883763</v>
          </cell>
          <cell r="F7534">
            <v>6066.44</v>
          </cell>
        </row>
        <row r="7535">
          <cell r="D7535">
            <v>8883764</v>
          </cell>
          <cell r="F7535">
            <v>6709.91</v>
          </cell>
        </row>
        <row r="7536">
          <cell r="D7536">
            <v>8883765</v>
          </cell>
          <cell r="F7536">
            <v>5863.05</v>
          </cell>
        </row>
        <row r="7537">
          <cell r="D7537">
            <v>8883766</v>
          </cell>
          <cell r="F7537">
            <v>7539.75</v>
          </cell>
        </row>
        <row r="7538">
          <cell r="D7538">
            <v>8883768</v>
          </cell>
          <cell r="F7538">
            <v>5761.96</v>
          </cell>
        </row>
        <row r="7539">
          <cell r="D7539">
            <v>8883771</v>
          </cell>
          <cell r="F7539">
            <v>6008.85</v>
          </cell>
        </row>
        <row r="7540">
          <cell r="D7540">
            <v>8883775</v>
          </cell>
          <cell r="F7540">
            <v>6154.65</v>
          </cell>
        </row>
        <row r="7541">
          <cell r="D7541">
            <v>8883776</v>
          </cell>
          <cell r="F7541">
            <v>6859.35</v>
          </cell>
        </row>
        <row r="7542">
          <cell r="D7542">
            <v>8893779</v>
          </cell>
          <cell r="F7542">
            <v>6470.55</v>
          </cell>
        </row>
        <row r="7543">
          <cell r="D7543">
            <v>8883781</v>
          </cell>
          <cell r="F7543">
            <v>6446.25</v>
          </cell>
        </row>
        <row r="7544">
          <cell r="D7544">
            <v>8883782</v>
          </cell>
          <cell r="F7544">
            <v>5413.5</v>
          </cell>
        </row>
        <row r="7545">
          <cell r="D7545">
            <v>8883783</v>
          </cell>
          <cell r="F7545">
            <v>6732.99</v>
          </cell>
        </row>
        <row r="7546">
          <cell r="D7546">
            <v>8883785</v>
          </cell>
          <cell r="F7546">
            <v>7168.45</v>
          </cell>
        </row>
        <row r="7547">
          <cell r="D7547">
            <v>8883786</v>
          </cell>
          <cell r="F7547">
            <v>6895.8</v>
          </cell>
        </row>
        <row r="7548">
          <cell r="D7548">
            <v>8883789</v>
          </cell>
          <cell r="F7548">
            <v>6774.3</v>
          </cell>
        </row>
        <row r="7549">
          <cell r="D7549">
            <v>8883790</v>
          </cell>
          <cell r="F7549">
            <v>6895.8</v>
          </cell>
        </row>
        <row r="7550">
          <cell r="D7550">
            <v>8883791</v>
          </cell>
          <cell r="F7550">
            <v>5535</v>
          </cell>
        </row>
        <row r="7551">
          <cell r="D7551">
            <v>8883792</v>
          </cell>
          <cell r="F7551">
            <v>6774.3</v>
          </cell>
        </row>
        <row r="7552">
          <cell r="D7552">
            <v>8883793</v>
          </cell>
          <cell r="F7552">
            <v>7252.52</v>
          </cell>
        </row>
        <row r="7553">
          <cell r="D7553">
            <v>8883794</v>
          </cell>
          <cell r="F7553">
            <v>4854.6000000000004</v>
          </cell>
        </row>
        <row r="7554">
          <cell r="D7554">
            <v>8883795</v>
          </cell>
          <cell r="F7554">
            <v>6008.85</v>
          </cell>
        </row>
        <row r="7555">
          <cell r="D7555">
            <v>8883796</v>
          </cell>
          <cell r="F7555">
            <v>5510.7</v>
          </cell>
        </row>
        <row r="7556">
          <cell r="D7556">
            <v>8883800</v>
          </cell>
          <cell r="F7556">
            <v>5474.25</v>
          </cell>
        </row>
        <row r="7557">
          <cell r="D7557">
            <v>8883801</v>
          </cell>
          <cell r="F7557">
            <v>8730.4500000000007</v>
          </cell>
        </row>
        <row r="7558">
          <cell r="D7558">
            <v>8883803</v>
          </cell>
          <cell r="F7558">
            <v>5413.5</v>
          </cell>
        </row>
        <row r="7559">
          <cell r="D7559">
            <v>8883804</v>
          </cell>
          <cell r="F7559">
            <v>7170.39</v>
          </cell>
        </row>
        <row r="7560">
          <cell r="D7560">
            <v>8883807</v>
          </cell>
          <cell r="F7560">
            <v>4769.55</v>
          </cell>
        </row>
        <row r="7561">
          <cell r="D7561">
            <v>8883808</v>
          </cell>
          <cell r="F7561">
            <v>6762.15</v>
          </cell>
        </row>
        <row r="7562">
          <cell r="D7562">
            <v>8883809</v>
          </cell>
          <cell r="F7562">
            <v>4738.93</v>
          </cell>
        </row>
        <row r="7563">
          <cell r="D7563">
            <v>8883810</v>
          </cell>
          <cell r="F7563">
            <v>4536.2700000000004</v>
          </cell>
        </row>
        <row r="7564">
          <cell r="D7564">
            <v>8883814</v>
          </cell>
          <cell r="F7564">
            <v>11755.8</v>
          </cell>
        </row>
        <row r="7565">
          <cell r="D7565">
            <v>8883831</v>
          </cell>
          <cell r="F7565">
            <v>5571.45</v>
          </cell>
        </row>
        <row r="7566">
          <cell r="D7566">
            <v>8883833</v>
          </cell>
          <cell r="F7566">
            <v>6982.55</v>
          </cell>
        </row>
        <row r="7567">
          <cell r="D7567">
            <v>8883834</v>
          </cell>
          <cell r="F7567">
            <v>5392.12</v>
          </cell>
        </row>
        <row r="7568">
          <cell r="D7568">
            <v>8883889</v>
          </cell>
          <cell r="F7568">
            <v>6737.85</v>
          </cell>
        </row>
        <row r="7569">
          <cell r="D7569">
            <v>8883949</v>
          </cell>
          <cell r="F7569">
            <v>8195.85</v>
          </cell>
        </row>
        <row r="7570">
          <cell r="D7570">
            <v>8883953</v>
          </cell>
          <cell r="F7570">
            <v>7661.25</v>
          </cell>
        </row>
        <row r="7571">
          <cell r="D7571">
            <v>8883976</v>
          </cell>
          <cell r="F7571">
            <v>5073.3</v>
          </cell>
        </row>
        <row r="7572">
          <cell r="D7572">
            <v>8883981</v>
          </cell>
          <cell r="F7572">
            <v>7667.33</v>
          </cell>
        </row>
        <row r="7573">
          <cell r="D7573">
            <v>8883997</v>
          </cell>
          <cell r="F7573">
            <v>6713.55</v>
          </cell>
        </row>
        <row r="7574">
          <cell r="D7574">
            <v>8893999</v>
          </cell>
          <cell r="F7574">
            <v>6458.4</v>
          </cell>
        </row>
        <row r="7575">
          <cell r="D7575">
            <v>8884000</v>
          </cell>
          <cell r="F7575">
            <v>18360.63</v>
          </cell>
        </row>
        <row r="7576">
          <cell r="D7576">
            <v>8884011</v>
          </cell>
          <cell r="F7576">
            <v>18655.939999999999</v>
          </cell>
        </row>
        <row r="7577">
          <cell r="D7577">
            <v>8884013</v>
          </cell>
          <cell r="F7577">
            <v>27400</v>
          </cell>
        </row>
        <row r="7578">
          <cell r="D7578">
            <v>8884030</v>
          </cell>
          <cell r="F7578">
            <v>19097.5</v>
          </cell>
        </row>
        <row r="7579">
          <cell r="D7579">
            <v>8884137</v>
          </cell>
          <cell r="F7579">
            <v>31438.75</v>
          </cell>
        </row>
        <row r="7580">
          <cell r="D7580">
            <v>8884184</v>
          </cell>
          <cell r="F7580">
            <v>15036.25</v>
          </cell>
        </row>
        <row r="7581">
          <cell r="D7581">
            <v>8884232</v>
          </cell>
          <cell r="F7581">
            <v>19364.689999999999</v>
          </cell>
        </row>
        <row r="7582">
          <cell r="D7582">
            <v>8884332</v>
          </cell>
          <cell r="F7582">
            <v>17516.88</v>
          </cell>
        </row>
        <row r="7583">
          <cell r="D7583">
            <v>8884402</v>
          </cell>
          <cell r="F7583">
            <v>30870.63</v>
          </cell>
        </row>
        <row r="7584">
          <cell r="D7584">
            <v>8884408</v>
          </cell>
          <cell r="F7584">
            <v>20883.439999999999</v>
          </cell>
        </row>
        <row r="7585">
          <cell r="D7585">
            <v>8884410</v>
          </cell>
          <cell r="F7585">
            <v>14558.13</v>
          </cell>
        </row>
        <row r="7586">
          <cell r="D7586">
            <v>8884411</v>
          </cell>
          <cell r="F7586">
            <v>16690</v>
          </cell>
        </row>
        <row r="7587">
          <cell r="D7587">
            <v>8884500</v>
          </cell>
          <cell r="F7587">
            <v>19516.560000000001</v>
          </cell>
        </row>
        <row r="7588">
          <cell r="D7588">
            <v>8884606</v>
          </cell>
          <cell r="F7588">
            <v>20622.259999999998</v>
          </cell>
        </row>
        <row r="7589">
          <cell r="D7589">
            <v>8884609</v>
          </cell>
          <cell r="F7589">
            <v>18954.68</v>
          </cell>
        </row>
        <row r="7590">
          <cell r="D7590">
            <v>8884621</v>
          </cell>
          <cell r="F7590">
            <v>20394.45</v>
          </cell>
        </row>
        <row r="7591">
          <cell r="D7591">
            <v>8884623</v>
          </cell>
          <cell r="F7591">
            <v>17779.16</v>
          </cell>
        </row>
        <row r="7592">
          <cell r="D7592">
            <v>8884624</v>
          </cell>
          <cell r="F7592">
            <v>19054.91</v>
          </cell>
        </row>
        <row r="7593">
          <cell r="D7593">
            <v>8884627</v>
          </cell>
          <cell r="F7593">
            <v>19346.509999999998</v>
          </cell>
        </row>
        <row r="7594">
          <cell r="D7594">
            <v>8884628</v>
          </cell>
          <cell r="F7594">
            <v>19537.88</v>
          </cell>
        </row>
        <row r="7595">
          <cell r="D7595">
            <v>8884631</v>
          </cell>
          <cell r="F7595">
            <v>17214.189999999999</v>
          </cell>
        </row>
        <row r="7596">
          <cell r="D7596">
            <v>8894632</v>
          </cell>
          <cell r="F7596">
            <v>23565.599999999999</v>
          </cell>
        </row>
        <row r="7597">
          <cell r="D7597">
            <v>8884685</v>
          </cell>
          <cell r="F7597">
            <v>20816.66</v>
          </cell>
        </row>
        <row r="7598">
          <cell r="D7598">
            <v>8884717</v>
          </cell>
          <cell r="F7598">
            <v>23735.7</v>
          </cell>
        </row>
        <row r="7599">
          <cell r="D7599">
            <v>8884718</v>
          </cell>
          <cell r="F7599">
            <v>18799.759999999998</v>
          </cell>
        </row>
        <row r="7600">
          <cell r="D7600">
            <v>8884721</v>
          </cell>
          <cell r="F7600">
            <v>14553.34</v>
          </cell>
        </row>
        <row r="7601">
          <cell r="D7601">
            <v>8884741</v>
          </cell>
          <cell r="F7601">
            <v>20922.98</v>
          </cell>
        </row>
        <row r="7602">
          <cell r="D7602">
            <v>8884742</v>
          </cell>
          <cell r="F7602">
            <v>22253.4</v>
          </cell>
        </row>
        <row r="7603">
          <cell r="D7603">
            <v>8884797</v>
          </cell>
          <cell r="F7603">
            <v>18790.650000000001</v>
          </cell>
        </row>
        <row r="7604">
          <cell r="D7604">
            <v>8885200</v>
          </cell>
          <cell r="F7604">
            <v>6869.07</v>
          </cell>
        </row>
        <row r="7605">
          <cell r="D7605">
            <v>8885201</v>
          </cell>
          <cell r="F7605">
            <v>8037.9</v>
          </cell>
        </row>
        <row r="7606">
          <cell r="D7606">
            <v>8885202</v>
          </cell>
          <cell r="F7606">
            <v>7720.54</v>
          </cell>
        </row>
        <row r="7607">
          <cell r="D7607">
            <v>8885404</v>
          </cell>
          <cell r="F7607">
            <v>19729.240000000002</v>
          </cell>
        </row>
        <row r="7608">
          <cell r="D7608">
            <v>8885405</v>
          </cell>
          <cell r="F7608">
            <v>18462.599999999999</v>
          </cell>
        </row>
        <row r="7609">
          <cell r="D7609">
            <v>8885407</v>
          </cell>
          <cell r="F7609">
            <v>19109.59</v>
          </cell>
        </row>
        <row r="7610">
          <cell r="D7610">
            <v>8887007</v>
          </cell>
          <cell r="F7610">
            <v>5974.38</v>
          </cell>
        </row>
        <row r="7611">
          <cell r="D7611">
            <v>8887014</v>
          </cell>
          <cell r="F7611">
            <v>6860.31</v>
          </cell>
        </row>
        <row r="7612">
          <cell r="D7612">
            <v>8907025</v>
          </cell>
          <cell r="F7612">
            <v>9568.75</v>
          </cell>
        </row>
        <row r="7613">
          <cell r="D7613">
            <v>8887034</v>
          </cell>
          <cell r="F7613">
            <v>14125</v>
          </cell>
        </row>
        <row r="7614">
          <cell r="D7614">
            <v>8887037</v>
          </cell>
          <cell r="F7614">
            <v>12555.63</v>
          </cell>
        </row>
        <row r="7615">
          <cell r="D7615">
            <v>8887040</v>
          </cell>
          <cell r="F7615">
            <v>9163.75</v>
          </cell>
        </row>
        <row r="7616">
          <cell r="D7616">
            <v>8887044</v>
          </cell>
          <cell r="F7616">
            <v>8657.5</v>
          </cell>
        </row>
        <row r="7617">
          <cell r="D7617">
            <v>8887049</v>
          </cell>
          <cell r="F7617">
            <v>12201.25</v>
          </cell>
        </row>
        <row r="7618">
          <cell r="D7618">
            <v>8887060</v>
          </cell>
          <cell r="F7618">
            <v>14428.75</v>
          </cell>
        </row>
        <row r="7619">
          <cell r="D7619">
            <v>8887076</v>
          </cell>
          <cell r="F7619">
            <v>9214.3799999999992</v>
          </cell>
        </row>
        <row r="7620">
          <cell r="D7620">
            <v>8887089</v>
          </cell>
          <cell r="F7620">
            <v>9872.5</v>
          </cell>
        </row>
        <row r="7621">
          <cell r="D7621">
            <v>8887097</v>
          </cell>
          <cell r="F7621">
            <v>9518.1299999999992</v>
          </cell>
        </row>
        <row r="7622">
          <cell r="D7622">
            <v>8887098</v>
          </cell>
          <cell r="F7622">
            <v>7341.25</v>
          </cell>
        </row>
        <row r="7623">
          <cell r="D7623">
            <v>8887099</v>
          </cell>
          <cell r="F7623">
            <v>9720.6299999999992</v>
          </cell>
        </row>
        <row r="7624">
          <cell r="D7624">
            <v>8887100</v>
          </cell>
          <cell r="F7624">
            <v>7923.44</v>
          </cell>
        </row>
        <row r="7625">
          <cell r="D7625">
            <v>8887102</v>
          </cell>
          <cell r="F7625">
            <v>10024.379999999999</v>
          </cell>
        </row>
        <row r="7626">
          <cell r="D7626">
            <v>8887104</v>
          </cell>
          <cell r="F7626">
            <v>8910.6299999999992</v>
          </cell>
        </row>
        <row r="7627">
          <cell r="D7627">
            <v>8552001</v>
          </cell>
          <cell r="F7627">
            <v>8072.5</v>
          </cell>
        </row>
        <row r="7628">
          <cell r="D7628">
            <v>8552007</v>
          </cell>
          <cell r="F7628">
            <v>6171.25</v>
          </cell>
        </row>
        <row r="7629">
          <cell r="D7629">
            <v>8552019</v>
          </cell>
          <cell r="F7629">
            <v>6205</v>
          </cell>
        </row>
        <row r="7630">
          <cell r="D7630">
            <v>8552020</v>
          </cell>
          <cell r="F7630">
            <v>7403.13</v>
          </cell>
        </row>
        <row r="7631">
          <cell r="D7631">
            <v>8552023</v>
          </cell>
          <cell r="F7631">
            <v>6261.25</v>
          </cell>
        </row>
        <row r="7632">
          <cell r="D7632">
            <v>8552024</v>
          </cell>
          <cell r="F7632">
            <v>9535</v>
          </cell>
        </row>
        <row r="7633">
          <cell r="D7633">
            <v>8552025</v>
          </cell>
          <cell r="F7633">
            <v>6351.25</v>
          </cell>
        </row>
        <row r="7634">
          <cell r="D7634">
            <v>8552026</v>
          </cell>
          <cell r="F7634">
            <v>6092.5</v>
          </cell>
        </row>
        <row r="7635">
          <cell r="D7635">
            <v>8552028</v>
          </cell>
          <cell r="F7635">
            <v>5091.25</v>
          </cell>
        </row>
        <row r="7636">
          <cell r="D7636">
            <v>8552042</v>
          </cell>
          <cell r="F7636">
            <v>6283.75</v>
          </cell>
        </row>
        <row r="7637">
          <cell r="D7637">
            <v>8552043</v>
          </cell>
          <cell r="F7637">
            <v>5282.5</v>
          </cell>
        </row>
        <row r="7638">
          <cell r="D7638">
            <v>8552045</v>
          </cell>
          <cell r="F7638">
            <v>8117.5</v>
          </cell>
        </row>
        <row r="7639">
          <cell r="D7639">
            <v>8552046</v>
          </cell>
          <cell r="F7639">
            <v>7093.75</v>
          </cell>
        </row>
        <row r="7640">
          <cell r="D7640">
            <v>8552049</v>
          </cell>
          <cell r="F7640">
            <v>5800</v>
          </cell>
        </row>
        <row r="7641">
          <cell r="D7641">
            <v>8552051</v>
          </cell>
          <cell r="F7641">
            <v>7735</v>
          </cell>
        </row>
        <row r="7642">
          <cell r="D7642">
            <v>8552053</v>
          </cell>
          <cell r="F7642">
            <v>6531.25</v>
          </cell>
        </row>
        <row r="7643">
          <cell r="D7643">
            <v>8552056</v>
          </cell>
          <cell r="F7643">
            <v>4686.25</v>
          </cell>
        </row>
        <row r="7644">
          <cell r="D7644">
            <v>8552068</v>
          </cell>
          <cell r="F7644">
            <v>8185</v>
          </cell>
        </row>
        <row r="7645">
          <cell r="D7645">
            <v>8552078</v>
          </cell>
          <cell r="F7645">
            <v>6598.75</v>
          </cell>
        </row>
        <row r="7646">
          <cell r="D7646">
            <v>8552090</v>
          </cell>
          <cell r="F7646">
            <v>6126.25</v>
          </cell>
        </row>
        <row r="7647">
          <cell r="D7647">
            <v>8552096</v>
          </cell>
          <cell r="F7647">
            <v>5080</v>
          </cell>
        </row>
        <row r="7648">
          <cell r="D7648">
            <v>8552097</v>
          </cell>
          <cell r="F7648">
            <v>4978.75</v>
          </cell>
        </row>
        <row r="7649">
          <cell r="D7649">
            <v>8552104</v>
          </cell>
          <cell r="F7649">
            <v>4731.25</v>
          </cell>
        </row>
        <row r="7650">
          <cell r="D7650">
            <v>8552115</v>
          </cell>
          <cell r="F7650">
            <v>7189.38</v>
          </cell>
        </row>
        <row r="7651">
          <cell r="D7651">
            <v>8552116</v>
          </cell>
          <cell r="F7651">
            <v>6115</v>
          </cell>
        </row>
        <row r="7652">
          <cell r="D7652">
            <v>8552120</v>
          </cell>
          <cell r="F7652">
            <v>5597.5</v>
          </cell>
        </row>
        <row r="7653">
          <cell r="D7653">
            <v>8552123</v>
          </cell>
          <cell r="F7653">
            <v>6351.25</v>
          </cell>
        </row>
        <row r="7654">
          <cell r="D7654">
            <v>8552137</v>
          </cell>
          <cell r="F7654">
            <v>6835</v>
          </cell>
        </row>
        <row r="7655">
          <cell r="D7655">
            <v>8552142</v>
          </cell>
          <cell r="F7655">
            <v>8072.5</v>
          </cell>
        </row>
        <row r="7656">
          <cell r="D7656">
            <v>8552177</v>
          </cell>
          <cell r="F7656">
            <v>6126.25</v>
          </cell>
        </row>
        <row r="7657">
          <cell r="D7657">
            <v>8552183</v>
          </cell>
          <cell r="F7657">
            <v>10519.38</v>
          </cell>
        </row>
        <row r="7658">
          <cell r="D7658">
            <v>8552193</v>
          </cell>
          <cell r="F7658">
            <v>6182.5</v>
          </cell>
        </row>
        <row r="7659">
          <cell r="D7659">
            <v>8562213</v>
          </cell>
          <cell r="F7659">
            <v>8376.25</v>
          </cell>
        </row>
        <row r="7660">
          <cell r="D7660">
            <v>8562214</v>
          </cell>
          <cell r="F7660">
            <v>9366.25</v>
          </cell>
        </row>
        <row r="7661">
          <cell r="D7661">
            <v>8562222</v>
          </cell>
          <cell r="F7661">
            <v>7870</v>
          </cell>
        </row>
        <row r="7662">
          <cell r="D7662">
            <v>8562228</v>
          </cell>
          <cell r="F7662">
            <v>9184.4500000000007</v>
          </cell>
        </row>
        <row r="7663">
          <cell r="D7663">
            <v>8562231</v>
          </cell>
          <cell r="F7663">
            <v>10363</v>
          </cell>
        </row>
        <row r="7664">
          <cell r="D7664">
            <v>8562238</v>
          </cell>
          <cell r="F7664">
            <v>7471.75</v>
          </cell>
        </row>
        <row r="7665">
          <cell r="D7665">
            <v>8562240</v>
          </cell>
          <cell r="F7665">
            <v>7521.25</v>
          </cell>
        </row>
        <row r="7666">
          <cell r="D7666">
            <v>8562241</v>
          </cell>
          <cell r="F7666">
            <v>6850.75</v>
          </cell>
        </row>
        <row r="7667">
          <cell r="D7667">
            <v>8562250</v>
          </cell>
          <cell r="F7667">
            <v>9024.25</v>
          </cell>
        </row>
        <row r="7668">
          <cell r="D7668">
            <v>8562264</v>
          </cell>
          <cell r="F7668">
            <v>7624.75</v>
          </cell>
        </row>
        <row r="7669">
          <cell r="D7669">
            <v>8562268</v>
          </cell>
          <cell r="F7669">
            <v>6756.25</v>
          </cell>
        </row>
        <row r="7670">
          <cell r="D7670">
            <v>8562282</v>
          </cell>
          <cell r="F7670">
            <v>8812.75</v>
          </cell>
        </row>
        <row r="7671">
          <cell r="D7671">
            <v>8562283</v>
          </cell>
          <cell r="F7671">
            <v>9143.5</v>
          </cell>
        </row>
        <row r="7672">
          <cell r="D7672">
            <v>8562297</v>
          </cell>
          <cell r="F7672">
            <v>7948.75</v>
          </cell>
        </row>
        <row r="7673">
          <cell r="D7673">
            <v>8562304</v>
          </cell>
          <cell r="F7673">
            <v>9069.25</v>
          </cell>
        </row>
        <row r="7674">
          <cell r="D7674">
            <v>8562305</v>
          </cell>
          <cell r="F7674">
            <v>10843.38</v>
          </cell>
        </row>
        <row r="7675">
          <cell r="D7675">
            <v>8562317</v>
          </cell>
          <cell r="F7675">
            <v>7048.75</v>
          </cell>
        </row>
        <row r="7676">
          <cell r="D7676">
            <v>8562320</v>
          </cell>
          <cell r="F7676">
            <v>7789</v>
          </cell>
        </row>
        <row r="7677">
          <cell r="D7677">
            <v>8562339</v>
          </cell>
          <cell r="F7677">
            <v>11485.75</v>
          </cell>
        </row>
        <row r="7678">
          <cell r="D7678">
            <v>8562343</v>
          </cell>
          <cell r="F7678">
            <v>8849.2000000000007</v>
          </cell>
        </row>
        <row r="7679">
          <cell r="D7679">
            <v>8562344</v>
          </cell>
          <cell r="F7679">
            <v>8712.6299999999992</v>
          </cell>
        </row>
        <row r="7680">
          <cell r="D7680">
            <v>8552345</v>
          </cell>
          <cell r="F7680">
            <v>8590</v>
          </cell>
        </row>
        <row r="7681">
          <cell r="D7681">
            <v>8562346</v>
          </cell>
          <cell r="F7681">
            <v>8623.75</v>
          </cell>
        </row>
        <row r="7682">
          <cell r="D7682">
            <v>8562348</v>
          </cell>
          <cell r="F7682">
            <v>10826.5</v>
          </cell>
        </row>
        <row r="7683">
          <cell r="D7683">
            <v>8562352</v>
          </cell>
          <cell r="F7683">
            <v>8864.5</v>
          </cell>
        </row>
        <row r="7684">
          <cell r="D7684">
            <v>8552354</v>
          </cell>
          <cell r="F7684">
            <v>8522.5</v>
          </cell>
        </row>
        <row r="7685">
          <cell r="D7685">
            <v>8562356</v>
          </cell>
          <cell r="F7685">
            <v>10975</v>
          </cell>
        </row>
        <row r="7686">
          <cell r="D7686">
            <v>8562359</v>
          </cell>
          <cell r="F7686">
            <v>11515</v>
          </cell>
        </row>
        <row r="7687">
          <cell r="D7687">
            <v>8562361</v>
          </cell>
          <cell r="F7687">
            <v>8983.75</v>
          </cell>
        </row>
        <row r="7688">
          <cell r="D7688">
            <v>8562363</v>
          </cell>
          <cell r="F7688">
            <v>6529</v>
          </cell>
        </row>
        <row r="7689">
          <cell r="D7689">
            <v>8562364</v>
          </cell>
          <cell r="F7689">
            <v>8972.5</v>
          </cell>
        </row>
        <row r="7690">
          <cell r="D7690">
            <v>8562371</v>
          </cell>
          <cell r="F7690">
            <v>10423.75</v>
          </cell>
        </row>
        <row r="7691">
          <cell r="D7691">
            <v>8552373</v>
          </cell>
          <cell r="F7691">
            <v>5642.5</v>
          </cell>
        </row>
        <row r="7692">
          <cell r="D7692">
            <v>8562377</v>
          </cell>
          <cell r="F7692">
            <v>8140</v>
          </cell>
        </row>
        <row r="7693">
          <cell r="D7693">
            <v>8562378</v>
          </cell>
          <cell r="F7693">
            <v>6319.75</v>
          </cell>
        </row>
        <row r="7694">
          <cell r="D7694">
            <v>8562385</v>
          </cell>
          <cell r="F7694">
            <v>13969.75</v>
          </cell>
        </row>
        <row r="7695">
          <cell r="D7695">
            <v>8562386</v>
          </cell>
          <cell r="F7695">
            <v>8952.25</v>
          </cell>
        </row>
        <row r="7696">
          <cell r="D7696">
            <v>8553010</v>
          </cell>
          <cell r="F7696">
            <v>5080</v>
          </cell>
        </row>
        <row r="7697">
          <cell r="D7697">
            <v>8553011</v>
          </cell>
          <cell r="F7697">
            <v>4945</v>
          </cell>
        </row>
        <row r="7698">
          <cell r="D7698">
            <v>8553016</v>
          </cell>
          <cell r="F7698">
            <v>4618.75</v>
          </cell>
        </row>
        <row r="7699">
          <cell r="D7699">
            <v>8553017</v>
          </cell>
          <cell r="F7699">
            <v>6160</v>
          </cell>
        </row>
        <row r="7700">
          <cell r="D7700">
            <v>8553018</v>
          </cell>
          <cell r="F7700">
            <v>6801.25</v>
          </cell>
        </row>
        <row r="7701">
          <cell r="D7701">
            <v>8553021</v>
          </cell>
          <cell r="F7701">
            <v>6103.75</v>
          </cell>
        </row>
        <row r="7702">
          <cell r="D7702">
            <v>8553022</v>
          </cell>
          <cell r="F7702">
            <v>6553.75</v>
          </cell>
        </row>
        <row r="7703">
          <cell r="D7703">
            <v>8553024</v>
          </cell>
          <cell r="F7703">
            <v>5158.75</v>
          </cell>
        </row>
        <row r="7704">
          <cell r="D7704">
            <v>8553029</v>
          </cell>
          <cell r="F7704">
            <v>4495</v>
          </cell>
        </row>
        <row r="7705">
          <cell r="D7705">
            <v>8553034</v>
          </cell>
          <cell r="F7705">
            <v>8972.5</v>
          </cell>
        </row>
        <row r="7706">
          <cell r="D7706">
            <v>8553037</v>
          </cell>
          <cell r="F7706">
            <v>7791.25</v>
          </cell>
        </row>
        <row r="7707">
          <cell r="D7707">
            <v>8553039</v>
          </cell>
          <cell r="F7707">
            <v>4843.75</v>
          </cell>
        </row>
        <row r="7708">
          <cell r="D7708">
            <v>8553042</v>
          </cell>
          <cell r="F7708">
            <v>6835</v>
          </cell>
        </row>
        <row r="7709">
          <cell r="D7709">
            <v>8553043</v>
          </cell>
          <cell r="F7709">
            <v>4528.75</v>
          </cell>
        </row>
        <row r="7710">
          <cell r="D7710">
            <v>8553047</v>
          </cell>
          <cell r="F7710">
            <v>6733.75</v>
          </cell>
        </row>
        <row r="7711">
          <cell r="D7711">
            <v>8553053</v>
          </cell>
          <cell r="F7711">
            <v>4540</v>
          </cell>
        </row>
        <row r="7712">
          <cell r="D7712">
            <v>8553054</v>
          </cell>
          <cell r="F7712">
            <v>5023.75</v>
          </cell>
        </row>
        <row r="7713">
          <cell r="D7713">
            <v>8553066</v>
          </cell>
          <cell r="F7713">
            <v>4438.75</v>
          </cell>
        </row>
        <row r="7714">
          <cell r="D7714">
            <v>8553068</v>
          </cell>
          <cell r="F7714">
            <v>4978.75</v>
          </cell>
        </row>
        <row r="7715">
          <cell r="D7715">
            <v>8553070</v>
          </cell>
          <cell r="F7715">
            <v>9681.25</v>
          </cell>
        </row>
        <row r="7716">
          <cell r="D7716">
            <v>8553080</v>
          </cell>
          <cell r="F7716">
            <v>5192.5</v>
          </cell>
        </row>
        <row r="7717">
          <cell r="D7717">
            <v>8553082</v>
          </cell>
          <cell r="F7717">
            <v>7757.5</v>
          </cell>
        </row>
        <row r="7718">
          <cell r="D7718">
            <v>8553090</v>
          </cell>
          <cell r="F7718">
            <v>4956.25</v>
          </cell>
        </row>
        <row r="7719">
          <cell r="D7719">
            <v>8553101</v>
          </cell>
          <cell r="F7719">
            <v>8376.25</v>
          </cell>
        </row>
        <row r="7720">
          <cell r="D7720">
            <v>8553102</v>
          </cell>
          <cell r="F7720">
            <v>5181.25</v>
          </cell>
        </row>
        <row r="7721">
          <cell r="D7721">
            <v>8553104</v>
          </cell>
          <cell r="F7721">
            <v>5327.5</v>
          </cell>
        </row>
        <row r="7722">
          <cell r="D7722">
            <v>8553106</v>
          </cell>
          <cell r="F7722">
            <v>6126.25</v>
          </cell>
        </row>
        <row r="7723">
          <cell r="D7723">
            <v>8553107</v>
          </cell>
          <cell r="F7723">
            <v>4765</v>
          </cell>
        </row>
        <row r="7724">
          <cell r="D7724">
            <v>8563208</v>
          </cell>
          <cell r="F7724">
            <v>7645</v>
          </cell>
        </row>
        <row r="7725">
          <cell r="D7725">
            <v>8553212</v>
          </cell>
          <cell r="F7725">
            <v>7285</v>
          </cell>
        </row>
        <row r="7726">
          <cell r="D7726">
            <v>8553300</v>
          </cell>
          <cell r="F7726">
            <v>6069.6</v>
          </cell>
        </row>
        <row r="7727">
          <cell r="D7727">
            <v>8553307</v>
          </cell>
          <cell r="F7727">
            <v>5340.6</v>
          </cell>
        </row>
        <row r="7728">
          <cell r="D7728">
            <v>8553320</v>
          </cell>
          <cell r="F7728">
            <v>5304.15</v>
          </cell>
        </row>
        <row r="7729">
          <cell r="D7729">
            <v>8573430</v>
          </cell>
          <cell r="F7729">
            <v>6506.51</v>
          </cell>
        </row>
        <row r="7730">
          <cell r="D7730">
            <v>8563431</v>
          </cell>
          <cell r="F7730">
            <v>11573.55</v>
          </cell>
        </row>
        <row r="7731">
          <cell r="D7731">
            <v>8564205</v>
          </cell>
          <cell r="F7731">
            <v>29253.439999999999</v>
          </cell>
        </row>
        <row r="7732">
          <cell r="D7732">
            <v>8564242</v>
          </cell>
          <cell r="F7732">
            <v>22098.44</v>
          </cell>
        </row>
        <row r="7733">
          <cell r="D7733">
            <v>8564267</v>
          </cell>
          <cell r="F7733">
            <v>22402.19</v>
          </cell>
        </row>
        <row r="7734">
          <cell r="D7734">
            <v>8564274</v>
          </cell>
          <cell r="F7734">
            <v>29734.38</v>
          </cell>
        </row>
        <row r="7735">
          <cell r="D7735">
            <v>8557002</v>
          </cell>
          <cell r="F7735">
            <v>19541.88</v>
          </cell>
        </row>
        <row r="7736">
          <cell r="D7736">
            <v>8557006</v>
          </cell>
          <cell r="F7736">
            <v>14327.5</v>
          </cell>
        </row>
        <row r="7737">
          <cell r="D7737">
            <v>8567213</v>
          </cell>
          <cell r="F7737">
            <v>10733.13</v>
          </cell>
        </row>
        <row r="7738">
          <cell r="D7738">
            <v>8565951</v>
          </cell>
          <cell r="F7738">
            <v>9062.5</v>
          </cell>
        </row>
        <row r="7739">
          <cell r="D7739">
            <v>9251001</v>
          </cell>
          <cell r="F7739">
            <v>4859.95</v>
          </cell>
        </row>
        <row r="7740">
          <cell r="D7740">
            <v>9251005</v>
          </cell>
          <cell r="F7740">
            <v>4859.5</v>
          </cell>
        </row>
        <row r="7741">
          <cell r="D7741">
            <v>9252013</v>
          </cell>
          <cell r="F7741">
            <v>4922.5</v>
          </cell>
        </row>
        <row r="7742">
          <cell r="D7742">
            <v>9252017</v>
          </cell>
          <cell r="F7742">
            <v>5046.25</v>
          </cell>
        </row>
        <row r="7743">
          <cell r="D7743">
            <v>9252019</v>
          </cell>
          <cell r="F7743">
            <v>4708.75</v>
          </cell>
        </row>
        <row r="7744">
          <cell r="D7744">
            <v>9252028</v>
          </cell>
          <cell r="F7744">
            <v>6227.5</v>
          </cell>
        </row>
        <row r="7745">
          <cell r="D7745">
            <v>9252030</v>
          </cell>
          <cell r="F7745">
            <v>7071.25</v>
          </cell>
        </row>
        <row r="7746">
          <cell r="D7746">
            <v>9252031</v>
          </cell>
          <cell r="F7746">
            <v>4409.5</v>
          </cell>
        </row>
        <row r="7747">
          <cell r="D7747">
            <v>9252033</v>
          </cell>
          <cell r="F7747">
            <v>4562.5</v>
          </cell>
        </row>
        <row r="7748">
          <cell r="D7748">
            <v>9252034</v>
          </cell>
          <cell r="F7748">
            <v>4804.38</v>
          </cell>
        </row>
        <row r="7749">
          <cell r="D7749">
            <v>9252038</v>
          </cell>
          <cell r="F7749">
            <v>6390.63</v>
          </cell>
        </row>
        <row r="7750">
          <cell r="D7750">
            <v>9252039</v>
          </cell>
          <cell r="F7750">
            <v>5665</v>
          </cell>
        </row>
        <row r="7751">
          <cell r="D7751">
            <v>9252050</v>
          </cell>
          <cell r="F7751">
            <v>4967.5</v>
          </cell>
        </row>
        <row r="7752">
          <cell r="D7752">
            <v>9252054</v>
          </cell>
          <cell r="F7752">
            <v>7633.75</v>
          </cell>
        </row>
        <row r="7753">
          <cell r="D7753">
            <v>9252055</v>
          </cell>
          <cell r="F7753">
            <v>7245.63</v>
          </cell>
        </row>
        <row r="7754">
          <cell r="D7754">
            <v>9252062</v>
          </cell>
          <cell r="F7754">
            <v>6328.75</v>
          </cell>
        </row>
        <row r="7755">
          <cell r="D7755">
            <v>9252065</v>
          </cell>
          <cell r="F7755">
            <v>7566.25</v>
          </cell>
        </row>
        <row r="7756">
          <cell r="D7756">
            <v>9252067</v>
          </cell>
          <cell r="F7756">
            <v>6092.5</v>
          </cell>
        </row>
        <row r="7757">
          <cell r="D7757">
            <v>9252070</v>
          </cell>
          <cell r="F7757">
            <v>6328.75</v>
          </cell>
        </row>
        <row r="7758">
          <cell r="D7758">
            <v>9252084</v>
          </cell>
          <cell r="F7758">
            <v>8680</v>
          </cell>
        </row>
        <row r="7759">
          <cell r="D7759">
            <v>9252085</v>
          </cell>
          <cell r="F7759">
            <v>4742.5</v>
          </cell>
        </row>
        <row r="7760">
          <cell r="D7760">
            <v>9252087</v>
          </cell>
          <cell r="F7760">
            <v>5867.5</v>
          </cell>
        </row>
        <row r="7761">
          <cell r="D7761">
            <v>9252089</v>
          </cell>
          <cell r="F7761">
            <v>4360</v>
          </cell>
        </row>
        <row r="7762">
          <cell r="D7762">
            <v>9252091</v>
          </cell>
          <cell r="F7762">
            <v>5046.25</v>
          </cell>
        </row>
        <row r="7763">
          <cell r="D7763">
            <v>9252094</v>
          </cell>
          <cell r="F7763">
            <v>9958.9</v>
          </cell>
        </row>
        <row r="7764">
          <cell r="D7764">
            <v>9252096</v>
          </cell>
          <cell r="F7764">
            <v>4798.75</v>
          </cell>
        </row>
        <row r="7765">
          <cell r="D7765">
            <v>9252097</v>
          </cell>
          <cell r="F7765">
            <v>7026.25</v>
          </cell>
        </row>
        <row r="7766">
          <cell r="D7766">
            <v>9252104</v>
          </cell>
          <cell r="F7766">
            <v>5428.75</v>
          </cell>
        </row>
        <row r="7767">
          <cell r="D7767">
            <v>9252107</v>
          </cell>
          <cell r="F7767">
            <v>4866.25</v>
          </cell>
        </row>
        <row r="7768">
          <cell r="D7768">
            <v>9252113</v>
          </cell>
          <cell r="F7768">
            <v>7954.38</v>
          </cell>
        </row>
        <row r="7769">
          <cell r="D7769">
            <v>9252120</v>
          </cell>
          <cell r="F7769">
            <v>10862.05</v>
          </cell>
        </row>
        <row r="7770">
          <cell r="D7770">
            <v>9252124</v>
          </cell>
          <cell r="F7770">
            <v>10306.75</v>
          </cell>
        </row>
        <row r="7771">
          <cell r="D7771">
            <v>9252135</v>
          </cell>
          <cell r="F7771">
            <v>5104.75</v>
          </cell>
        </row>
        <row r="7772">
          <cell r="D7772">
            <v>9252142</v>
          </cell>
          <cell r="F7772">
            <v>7611.25</v>
          </cell>
        </row>
        <row r="7773">
          <cell r="D7773">
            <v>9252146</v>
          </cell>
          <cell r="F7773">
            <v>4292.5</v>
          </cell>
        </row>
        <row r="7774">
          <cell r="D7774">
            <v>9252149</v>
          </cell>
          <cell r="F7774">
            <v>5057.5</v>
          </cell>
        </row>
        <row r="7775">
          <cell r="D7775">
            <v>9252151</v>
          </cell>
          <cell r="F7775">
            <v>4804.38</v>
          </cell>
        </row>
        <row r="7776">
          <cell r="D7776">
            <v>9252158</v>
          </cell>
          <cell r="F7776">
            <v>4472.5</v>
          </cell>
        </row>
        <row r="7777">
          <cell r="D7777">
            <v>9252159</v>
          </cell>
          <cell r="F7777">
            <v>5018.13</v>
          </cell>
        </row>
        <row r="7778">
          <cell r="D7778">
            <v>9252162</v>
          </cell>
          <cell r="F7778">
            <v>4978.75</v>
          </cell>
        </row>
        <row r="7779">
          <cell r="D7779">
            <v>9252166</v>
          </cell>
          <cell r="F7779">
            <v>4911.25</v>
          </cell>
        </row>
        <row r="7780">
          <cell r="D7780">
            <v>9252169</v>
          </cell>
          <cell r="F7780">
            <v>4416.25</v>
          </cell>
        </row>
        <row r="7781">
          <cell r="D7781">
            <v>9252174</v>
          </cell>
          <cell r="F7781">
            <v>4348.75</v>
          </cell>
        </row>
        <row r="7782">
          <cell r="D7782">
            <v>9252176</v>
          </cell>
          <cell r="F7782">
            <v>5518.75</v>
          </cell>
        </row>
        <row r="7783">
          <cell r="D7783">
            <v>9252177</v>
          </cell>
          <cell r="F7783">
            <v>5980</v>
          </cell>
        </row>
        <row r="7784">
          <cell r="D7784">
            <v>9252178</v>
          </cell>
          <cell r="F7784">
            <v>4776.25</v>
          </cell>
        </row>
        <row r="7785">
          <cell r="D7785">
            <v>9252179</v>
          </cell>
          <cell r="F7785">
            <v>4427.5</v>
          </cell>
        </row>
        <row r="7786">
          <cell r="D7786">
            <v>9252181</v>
          </cell>
          <cell r="F7786">
            <v>4573.75</v>
          </cell>
        </row>
        <row r="7787">
          <cell r="D7787">
            <v>9252182</v>
          </cell>
          <cell r="F7787">
            <v>5136.25</v>
          </cell>
        </row>
        <row r="7788">
          <cell r="D7788">
            <v>9252185</v>
          </cell>
          <cell r="F7788">
            <v>5057.5</v>
          </cell>
        </row>
        <row r="7789">
          <cell r="D7789">
            <v>9252187</v>
          </cell>
          <cell r="F7789">
            <v>4911.25</v>
          </cell>
        </row>
        <row r="7790">
          <cell r="D7790">
            <v>9252188</v>
          </cell>
          <cell r="F7790">
            <v>6970</v>
          </cell>
        </row>
        <row r="7791">
          <cell r="D7791">
            <v>9252195</v>
          </cell>
          <cell r="F7791">
            <v>5923.75</v>
          </cell>
        </row>
        <row r="7792">
          <cell r="D7792">
            <v>9252196</v>
          </cell>
          <cell r="F7792">
            <v>5653.75</v>
          </cell>
        </row>
        <row r="7793">
          <cell r="D7793">
            <v>9252197</v>
          </cell>
          <cell r="F7793">
            <v>4945</v>
          </cell>
        </row>
        <row r="7794">
          <cell r="D7794">
            <v>9252198</v>
          </cell>
          <cell r="F7794">
            <v>5203.75</v>
          </cell>
        </row>
        <row r="7795">
          <cell r="D7795">
            <v>9252199</v>
          </cell>
          <cell r="F7795">
            <v>5338.75</v>
          </cell>
        </row>
        <row r="7796">
          <cell r="D7796">
            <v>9252201</v>
          </cell>
          <cell r="F7796">
            <v>5552.5</v>
          </cell>
        </row>
        <row r="7797">
          <cell r="D7797">
            <v>9252203</v>
          </cell>
          <cell r="F7797">
            <v>4967.5</v>
          </cell>
        </row>
        <row r="7798">
          <cell r="D7798">
            <v>9252205</v>
          </cell>
          <cell r="F7798">
            <v>4551.25</v>
          </cell>
        </row>
        <row r="7799">
          <cell r="D7799">
            <v>9252206</v>
          </cell>
          <cell r="F7799">
            <v>5968.75</v>
          </cell>
        </row>
        <row r="7800">
          <cell r="D7800">
            <v>9252210</v>
          </cell>
          <cell r="F7800">
            <v>4438.75</v>
          </cell>
        </row>
        <row r="7801">
          <cell r="D7801">
            <v>9252214</v>
          </cell>
          <cell r="F7801">
            <v>6306.25</v>
          </cell>
        </row>
        <row r="7802">
          <cell r="D7802">
            <v>9252215</v>
          </cell>
          <cell r="F7802">
            <v>5563.75</v>
          </cell>
        </row>
        <row r="7803">
          <cell r="D7803">
            <v>9252224</v>
          </cell>
          <cell r="F7803">
            <v>6572.2</v>
          </cell>
        </row>
        <row r="7804">
          <cell r="D7804">
            <v>9252229</v>
          </cell>
          <cell r="F7804">
            <v>5282.5</v>
          </cell>
        </row>
        <row r="7805">
          <cell r="D7805">
            <v>9252238</v>
          </cell>
          <cell r="F7805">
            <v>6666.25</v>
          </cell>
        </row>
        <row r="7806">
          <cell r="D7806">
            <v>9252243</v>
          </cell>
          <cell r="F7806">
            <v>4753.75</v>
          </cell>
        </row>
        <row r="7807">
          <cell r="D7807">
            <v>9252245</v>
          </cell>
          <cell r="F7807">
            <v>6868.75</v>
          </cell>
        </row>
        <row r="7808">
          <cell r="D7808">
            <v>9252246</v>
          </cell>
          <cell r="F7808">
            <v>6700</v>
          </cell>
        </row>
        <row r="7809">
          <cell r="D7809">
            <v>9253000</v>
          </cell>
          <cell r="F7809">
            <v>5192.5</v>
          </cell>
        </row>
        <row r="7810">
          <cell r="D7810">
            <v>9253001</v>
          </cell>
          <cell r="F7810">
            <v>6182.5</v>
          </cell>
        </row>
        <row r="7811">
          <cell r="D7811">
            <v>9253004</v>
          </cell>
          <cell r="F7811">
            <v>6677.5</v>
          </cell>
        </row>
        <row r="7812">
          <cell r="D7812">
            <v>9253005</v>
          </cell>
          <cell r="F7812">
            <v>6036.25</v>
          </cell>
        </row>
        <row r="7813">
          <cell r="D7813">
            <v>9253007</v>
          </cell>
          <cell r="F7813">
            <v>5743.75</v>
          </cell>
        </row>
        <row r="7814">
          <cell r="D7814">
            <v>9253015</v>
          </cell>
          <cell r="F7814">
            <v>4551.25</v>
          </cell>
        </row>
        <row r="7815">
          <cell r="D7815">
            <v>9253017</v>
          </cell>
          <cell r="F7815">
            <v>4697.5</v>
          </cell>
        </row>
        <row r="7816">
          <cell r="D7816">
            <v>9253018</v>
          </cell>
          <cell r="F7816">
            <v>4675</v>
          </cell>
        </row>
        <row r="7817">
          <cell r="D7817">
            <v>9253021</v>
          </cell>
          <cell r="F7817">
            <v>4742.5</v>
          </cell>
        </row>
        <row r="7818">
          <cell r="D7818">
            <v>9253026</v>
          </cell>
          <cell r="F7818">
            <v>6362.5</v>
          </cell>
        </row>
        <row r="7819">
          <cell r="D7819">
            <v>9253029</v>
          </cell>
          <cell r="F7819">
            <v>7178.13</v>
          </cell>
        </row>
        <row r="7820">
          <cell r="D7820">
            <v>9253031</v>
          </cell>
          <cell r="F7820">
            <v>6081.25</v>
          </cell>
        </row>
        <row r="7821">
          <cell r="D7821">
            <v>9253033</v>
          </cell>
          <cell r="F7821">
            <v>5890</v>
          </cell>
        </row>
        <row r="7822">
          <cell r="D7822">
            <v>9253037</v>
          </cell>
          <cell r="F7822">
            <v>6250</v>
          </cell>
        </row>
        <row r="7823">
          <cell r="D7823">
            <v>9253041</v>
          </cell>
          <cell r="F7823">
            <v>5102.5</v>
          </cell>
        </row>
        <row r="7824">
          <cell r="D7824">
            <v>9253045</v>
          </cell>
          <cell r="F7824">
            <v>6171.25</v>
          </cell>
        </row>
        <row r="7825">
          <cell r="D7825">
            <v>9253047</v>
          </cell>
          <cell r="F7825">
            <v>6300.63</v>
          </cell>
        </row>
        <row r="7826">
          <cell r="D7826">
            <v>9253050</v>
          </cell>
          <cell r="F7826">
            <v>5541.25</v>
          </cell>
        </row>
        <row r="7827">
          <cell r="D7827">
            <v>9253052</v>
          </cell>
          <cell r="F7827">
            <v>5237.5</v>
          </cell>
        </row>
        <row r="7828">
          <cell r="D7828">
            <v>9253056</v>
          </cell>
          <cell r="F7828">
            <v>6351.25</v>
          </cell>
        </row>
        <row r="7829">
          <cell r="D7829">
            <v>9253066</v>
          </cell>
          <cell r="F7829">
            <v>5023.75</v>
          </cell>
        </row>
        <row r="7830">
          <cell r="D7830">
            <v>9253068</v>
          </cell>
          <cell r="F7830">
            <v>6216.25</v>
          </cell>
        </row>
        <row r="7831">
          <cell r="D7831">
            <v>9253070</v>
          </cell>
          <cell r="F7831">
            <v>5001.25</v>
          </cell>
        </row>
        <row r="7832">
          <cell r="D7832">
            <v>9253071</v>
          </cell>
          <cell r="F7832">
            <v>4720</v>
          </cell>
        </row>
        <row r="7833">
          <cell r="D7833">
            <v>9253078</v>
          </cell>
          <cell r="F7833">
            <v>5631.25</v>
          </cell>
        </row>
        <row r="7834">
          <cell r="D7834">
            <v>9253088</v>
          </cell>
          <cell r="F7834">
            <v>4731.25</v>
          </cell>
        </row>
        <row r="7835">
          <cell r="D7835">
            <v>9253089</v>
          </cell>
          <cell r="F7835">
            <v>4427.5</v>
          </cell>
        </row>
        <row r="7836">
          <cell r="D7836">
            <v>9253092</v>
          </cell>
          <cell r="F7836">
            <v>5080</v>
          </cell>
        </row>
        <row r="7837">
          <cell r="D7837">
            <v>9253093</v>
          </cell>
          <cell r="F7837">
            <v>5203.75</v>
          </cell>
        </row>
        <row r="7838">
          <cell r="D7838">
            <v>9253096</v>
          </cell>
          <cell r="F7838">
            <v>5440</v>
          </cell>
        </row>
        <row r="7839">
          <cell r="D7839">
            <v>9253098</v>
          </cell>
          <cell r="F7839">
            <v>6936.25</v>
          </cell>
        </row>
        <row r="7840">
          <cell r="D7840">
            <v>9253105</v>
          </cell>
          <cell r="F7840">
            <v>5001.25</v>
          </cell>
        </row>
        <row r="7841">
          <cell r="D7841">
            <v>9253107</v>
          </cell>
          <cell r="F7841">
            <v>7881.25</v>
          </cell>
        </row>
        <row r="7842">
          <cell r="D7842">
            <v>9253108</v>
          </cell>
          <cell r="F7842">
            <v>6985.3</v>
          </cell>
        </row>
        <row r="7843">
          <cell r="D7843">
            <v>9253111</v>
          </cell>
          <cell r="F7843">
            <v>6712.37</v>
          </cell>
        </row>
        <row r="7844">
          <cell r="D7844">
            <v>9253116</v>
          </cell>
          <cell r="F7844">
            <v>4967.5</v>
          </cell>
        </row>
        <row r="7845">
          <cell r="D7845">
            <v>9253118</v>
          </cell>
          <cell r="F7845">
            <v>6340</v>
          </cell>
        </row>
        <row r="7846">
          <cell r="D7846">
            <v>9253120</v>
          </cell>
          <cell r="F7846">
            <v>5170</v>
          </cell>
        </row>
        <row r="7847">
          <cell r="D7847">
            <v>9253121</v>
          </cell>
          <cell r="F7847">
            <v>6385</v>
          </cell>
        </row>
        <row r="7848">
          <cell r="D7848">
            <v>9253122</v>
          </cell>
          <cell r="F7848">
            <v>5001.25</v>
          </cell>
        </row>
        <row r="7849">
          <cell r="D7849">
            <v>9253123</v>
          </cell>
          <cell r="F7849">
            <v>4900</v>
          </cell>
        </row>
        <row r="7850">
          <cell r="D7850">
            <v>9253124</v>
          </cell>
          <cell r="F7850">
            <v>4630</v>
          </cell>
        </row>
        <row r="7851">
          <cell r="D7851">
            <v>9253125</v>
          </cell>
          <cell r="F7851">
            <v>4663.75</v>
          </cell>
        </row>
        <row r="7852">
          <cell r="D7852">
            <v>9253128</v>
          </cell>
          <cell r="F7852">
            <v>7448.13</v>
          </cell>
        </row>
        <row r="7853">
          <cell r="D7853">
            <v>9253130</v>
          </cell>
          <cell r="F7853">
            <v>5046.25</v>
          </cell>
        </row>
        <row r="7854">
          <cell r="D7854">
            <v>9253131</v>
          </cell>
          <cell r="F7854">
            <v>7465</v>
          </cell>
        </row>
        <row r="7855">
          <cell r="D7855">
            <v>9253132</v>
          </cell>
          <cell r="F7855">
            <v>4603.2299999999996</v>
          </cell>
        </row>
        <row r="7856">
          <cell r="D7856">
            <v>9253133</v>
          </cell>
          <cell r="F7856">
            <v>4360</v>
          </cell>
        </row>
        <row r="7857">
          <cell r="D7857">
            <v>9253134</v>
          </cell>
          <cell r="F7857">
            <v>4922.5</v>
          </cell>
        </row>
        <row r="7858">
          <cell r="D7858">
            <v>9253136</v>
          </cell>
          <cell r="F7858">
            <v>6295</v>
          </cell>
        </row>
        <row r="7859">
          <cell r="D7859">
            <v>9253139</v>
          </cell>
          <cell r="F7859">
            <v>8252.5</v>
          </cell>
        </row>
        <row r="7860">
          <cell r="D7860">
            <v>9253140</v>
          </cell>
          <cell r="F7860">
            <v>4686.25</v>
          </cell>
        </row>
        <row r="7861">
          <cell r="D7861">
            <v>9253141</v>
          </cell>
          <cell r="F7861">
            <v>4641.25</v>
          </cell>
        </row>
        <row r="7862">
          <cell r="D7862">
            <v>9253151</v>
          </cell>
          <cell r="F7862">
            <v>5518.75</v>
          </cell>
        </row>
        <row r="7863">
          <cell r="D7863">
            <v>9253152</v>
          </cell>
          <cell r="F7863">
            <v>4765</v>
          </cell>
        </row>
        <row r="7864">
          <cell r="D7864">
            <v>9253154</v>
          </cell>
          <cell r="F7864">
            <v>6115</v>
          </cell>
        </row>
        <row r="7865">
          <cell r="D7865">
            <v>9253156</v>
          </cell>
          <cell r="F7865">
            <v>6430</v>
          </cell>
        </row>
        <row r="7866">
          <cell r="D7866">
            <v>9253163</v>
          </cell>
          <cell r="F7866">
            <v>4967.5</v>
          </cell>
        </row>
        <row r="7867">
          <cell r="D7867">
            <v>9253167</v>
          </cell>
          <cell r="F7867">
            <v>8122.95</v>
          </cell>
        </row>
        <row r="7868">
          <cell r="D7868">
            <v>9253168</v>
          </cell>
          <cell r="F7868">
            <v>5091.25</v>
          </cell>
        </row>
        <row r="7869">
          <cell r="D7869">
            <v>9253313</v>
          </cell>
          <cell r="F7869">
            <v>6336.9</v>
          </cell>
        </row>
        <row r="7870">
          <cell r="D7870">
            <v>9253314</v>
          </cell>
          <cell r="F7870">
            <v>5024.7</v>
          </cell>
        </row>
        <row r="7871">
          <cell r="D7871">
            <v>9253321</v>
          </cell>
          <cell r="F7871">
            <v>5170.5</v>
          </cell>
        </row>
        <row r="7872">
          <cell r="D7872">
            <v>9253322</v>
          </cell>
          <cell r="F7872">
            <v>5352.75</v>
          </cell>
        </row>
        <row r="7873">
          <cell r="D7873">
            <v>9253325</v>
          </cell>
          <cell r="F7873">
            <v>6421.95</v>
          </cell>
        </row>
        <row r="7874">
          <cell r="D7874">
            <v>9253337</v>
          </cell>
          <cell r="F7874">
            <v>5243.4</v>
          </cell>
        </row>
        <row r="7875">
          <cell r="D7875">
            <v>9253339</v>
          </cell>
          <cell r="F7875">
            <v>9544.5</v>
          </cell>
        </row>
        <row r="7876">
          <cell r="D7876">
            <v>9253340</v>
          </cell>
          <cell r="F7876">
            <v>5620.05</v>
          </cell>
        </row>
        <row r="7877">
          <cell r="D7877">
            <v>9253350</v>
          </cell>
          <cell r="F7877">
            <v>5972.4</v>
          </cell>
        </row>
        <row r="7878">
          <cell r="D7878">
            <v>9253359</v>
          </cell>
          <cell r="F7878">
            <v>5814.45</v>
          </cell>
        </row>
        <row r="7879">
          <cell r="D7879">
            <v>9253361</v>
          </cell>
          <cell r="F7879">
            <v>6349.05</v>
          </cell>
        </row>
        <row r="7880">
          <cell r="D7880">
            <v>9253364</v>
          </cell>
          <cell r="F7880">
            <v>7078.05</v>
          </cell>
        </row>
        <row r="7881">
          <cell r="D7881">
            <v>9253366</v>
          </cell>
          <cell r="F7881">
            <v>5121.8999999999996</v>
          </cell>
        </row>
        <row r="7882">
          <cell r="D7882">
            <v>9253170</v>
          </cell>
          <cell r="F7882">
            <v>5980</v>
          </cell>
        </row>
        <row r="7883">
          <cell r="D7883">
            <v>9253171</v>
          </cell>
          <cell r="F7883">
            <v>5462.5</v>
          </cell>
        </row>
        <row r="7884">
          <cell r="D7884">
            <v>9253505</v>
          </cell>
          <cell r="F7884">
            <v>9708.5300000000007</v>
          </cell>
        </row>
        <row r="7885">
          <cell r="D7885">
            <v>9254027</v>
          </cell>
          <cell r="F7885">
            <v>20925.63</v>
          </cell>
        </row>
        <row r="7886">
          <cell r="D7886">
            <v>9254065</v>
          </cell>
          <cell r="F7886">
            <v>25102.19</v>
          </cell>
        </row>
        <row r="7887">
          <cell r="D7887">
            <v>9255207</v>
          </cell>
          <cell r="F7887">
            <v>7408.75</v>
          </cell>
        </row>
        <row r="7888">
          <cell r="D7888">
            <v>9255216</v>
          </cell>
          <cell r="F7888">
            <v>7454.7</v>
          </cell>
        </row>
        <row r="7889">
          <cell r="D7889">
            <v>9255217</v>
          </cell>
          <cell r="F7889">
            <v>6373.75</v>
          </cell>
        </row>
        <row r="7890">
          <cell r="D7890">
            <v>9255219</v>
          </cell>
          <cell r="F7890">
            <v>5216.8</v>
          </cell>
        </row>
        <row r="7891">
          <cell r="D7891">
            <v>9255222</v>
          </cell>
          <cell r="F7891">
            <v>5462.1</v>
          </cell>
        </row>
        <row r="7892">
          <cell r="D7892">
            <v>9255225</v>
          </cell>
          <cell r="F7892">
            <v>6103.75</v>
          </cell>
        </row>
        <row r="7893">
          <cell r="D7893">
            <v>9255228</v>
          </cell>
          <cell r="F7893">
            <v>6969.19</v>
          </cell>
        </row>
        <row r="7894">
          <cell r="D7894">
            <v>9257012</v>
          </cell>
          <cell r="F7894">
            <v>6986.88</v>
          </cell>
        </row>
        <row r="7895">
          <cell r="D7895">
            <v>9257015</v>
          </cell>
          <cell r="F7895">
            <v>16757.5</v>
          </cell>
        </row>
        <row r="7896">
          <cell r="D7896">
            <v>9257016</v>
          </cell>
          <cell r="F7896">
            <v>12064.56</v>
          </cell>
        </row>
        <row r="7897">
          <cell r="D7897">
            <v>9261001</v>
          </cell>
          <cell r="F7897">
            <v>4552.1499999999996</v>
          </cell>
        </row>
        <row r="7898">
          <cell r="D7898">
            <v>9261002</v>
          </cell>
          <cell r="F7898">
            <v>4439.6499999999996</v>
          </cell>
        </row>
        <row r="7899">
          <cell r="D7899">
            <v>9261005</v>
          </cell>
          <cell r="F7899">
            <v>4558</v>
          </cell>
        </row>
        <row r="7900">
          <cell r="D7900">
            <v>9262000</v>
          </cell>
          <cell r="F7900">
            <v>5305</v>
          </cell>
        </row>
        <row r="7901">
          <cell r="D7901">
            <v>9262004</v>
          </cell>
          <cell r="F7901">
            <v>9733.23</v>
          </cell>
        </row>
        <row r="7902">
          <cell r="D7902">
            <v>9262007</v>
          </cell>
          <cell r="F7902">
            <v>4746.33</v>
          </cell>
        </row>
        <row r="7903">
          <cell r="D7903">
            <v>9262010</v>
          </cell>
          <cell r="F7903">
            <v>5023.75</v>
          </cell>
        </row>
        <row r="7904">
          <cell r="D7904">
            <v>9262012</v>
          </cell>
          <cell r="F7904">
            <v>5136.25</v>
          </cell>
        </row>
        <row r="7905">
          <cell r="D7905">
            <v>9262017</v>
          </cell>
          <cell r="F7905">
            <v>6385</v>
          </cell>
        </row>
        <row r="7906">
          <cell r="D7906">
            <v>9262021</v>
          </cell>
          <cell r="F7906">
            <v>5597.5</v>
          </cell>
        </row>
        <row r="7907">
          <cell r="D7907">
            <v>9262032</v>
          </cell>
          <cell r="F7907">
            <v>6216.25</v>
          </cell>
        </row>
        <row r="7908">
          <cell r="D7908">
            <v>9262033</v>
          </cell>
          <cell r="F7908">
            <v>7678.75</v>
          </cell>
        </row>
        <row r="7909">
          <cell r="D7909">
            <v>9262034</v>
          </cell>
          <cell r="F7909">
            <v>6559.38</v>
          </cell>
        </row>
        <row r="7910">
          <cell r="D7910">
            <v>9262035</v>
          </cell>
          <cell r="F7910">
            <v>4596.25</v>
          </cell>
        </row>
        <row r="7911">
          <cell r="D7911">
            <v>9262038</v>
          </cell>
          <cell r="F7911">
            <v>5552.5</v>
          </cell>
        </row>
        <row r="7912">
          <cell r="D7912">
            <v>9262064</v>
          </cell>
          <cell r="F7912">
            <v>5741.95</v>
          </cell>
        </row>
        <row r="7913">
          <cell r="D7913">
            <v>9262065</v>
          </cell>
          <cell r="F7913">
            <v>4686.25</v>
          </cell>
        </row>
        <row r="7914">
          <cell r="D7914">
            <v>9262070</v>
          </cell>
          <cell r="F7914">
            <v>5991.25</v>
          </cell>
        </row>
        <row r="7915">
          <cell r="D7915">
            <v>9262078</v>
          </cell>
          <cell r="F7915">
            <v>5665</v>
          </cell>
        </row>
        <row r="7916">
          <cell r="D7916">
            <v>9262079</v>
          </cell>
          <cell r="F7916">
            <v>5653.75</v>
          </cell>
        </row>
        <row r="7917">
          <cell r="D7917">
            <v>9262081</v>
          </cell>
          <cell r="F7917">
            <v>5068.75</v>
          </cell>
        </row>
        <row r="7918">
          <cell r="D7918">
            <v>9262083</v>
          </cell>
          <cell r="F7918">
            <v>5923.75</v>
          </cell>
        </row>
        <row r="7919">
          <cell r="D7919">
            <v>9262087</v>
          </cell>
          <cell r="F7919">
            <v>6103.75</v>
          </cell>
        </row>
        <row r="7920">
          <cell r="D7920">
            <v>9262089</v>
          </cell>
          <cell r="F7920">
            <v>4379.3500000000004</v>
          </cell>
        </row>
        <row r="7921">
          <cell r="D7921">
            <v>9262096</v>
          </cell>
          <cell r="F7921">
            <v>5046.25</v>
          </cell>
        </row>
        <row r="7922">
          <cell r="D7922">
            <v>9262101</v>
          </cell>
          <cell r="F7922">
            <v>5327.5</v>
          </cell>
        </row>
        <row r="7923">
          <cell r="D7923">
            <v>9262105</v>
          </cell>
          <cell r="F7923">
            <v>5145.25</v>
          </cell>
        </row>
        <row r="7924">
          <cell r="D7924">
            <v>9262115</v>
          </cell>
          <cell r="F7924">
            <v>4900</v>
          </cell>
        </row>
        <row r="7925">
          <cell r="D7925">
            <v>9262119</v>
          </cell>
          <cell r="F7925">
            <v>4382.5</v>
          </cell>
        </row>
        <row r="7926">
          <cell r="D7926">
            <v>9262124</v>
          </cell>
          <cell r="F7926">
            <v>5113.75</v>
          </cell>
        </row>
        <row r="7927">
          <cell r="D7927">
            <v>9262127</v>
          </cell>
          <cell r="F7927">
            <v>9078.7000000000007</v>
          </cell>
        </row>
        <row r="7928">
          <cell r="D7928">
            <v>9262130</v>
          </cell>
          <cell r="F7928">
            <v>6396.25</v>
          </cell>
        </row>
        <row r="7929">
          <cell r="D7929">
            <v>9262135</v>
          </cell>
          <cell r="F7929">
            <v>4798.75</v>
          </cell>
        </row>
        <row r="7930">
          <cell r="D7930">
            <v>9262138</v>
          </cell>
          <cell r="F7930">
            <v>6936.25</v>
          </cell>
        </row>
        <row r="7931">
          <cell r="D7931">
            <v>9262142</v>
          </cell>
          <cell r="F7931">
            <v>8543.69</v>
          </cell>
        </row>
        <row r="7932">
          <cell r="D7932">
            <v>9262146</v>
          </cell>
          <cell r="F7932">
            <v>6238.75</v>
          </cell>
        </row>
        <row r="7933">
          <cell r="D7933">
            <v>9262147</v>
          </cell>
          <cell r="F7933">
            <v>5473.75</v>
          </cell>
        </row>
        <row r="7934">
          <cell r="D7934">
            <v>9262153</v>
          </cell>
          <cell r="F7934">
            <v>4708.75</v>
          </cell>
        </row>
        <row r="7935">
          <cell r="D7935">
            <v>9262161</v>
          </cell>
          <cell r="F7935">
            <v>8713.75</v>
          </cell>
        </row>
        <row r="7936">
          <cell r="D7936">
            <v>9262167</v>
          </cell>
          <cell r="F7936">
            <v>6047.5</v>
          </cell>
        </row>
        <row r="7937">
          <cell r="D7937">
            <v>9262168</v>
          </cell>
          <cell r="F7937">
            <v>4933.75</v>
          </cell>
        </row>
        <row r="7938">
          <cell r="D7938">
            <v>9262180</v>
          </cell>
          <cell r="F7938">
            <v>4641.25</v>
          </cell>
        </row>
        <row r="7939">
          <cell r="D7939">
            <v>9262184</v>
          </cell>
          <cell r="F7939">
            <v>6709</v>
          </cell>
        </row>
        <row r="7940">
          <cell r="D7940">
            <v>9262220</v>
          </cell>
          <cell r="F7940">
            <v>4731.25</v>
          </cell>
        </row>
        <row r="7941">
          <cell r="D7941">
            <v>9262223</v>
          </cell>
          <cell r="F7941">
            <v>5001.25</v>
          </cell>
        </row>
        <row r="7942">
          <cell r="D7942">
            <v>9262228</v>
          </cell>
          <cell r="F7942">
            <v>4551.25</v>
          </cell>
        </row>
        <row r="7943">
          <cell r="D7943">
            <v>9262229</v>
          </cell>
          <cell r="F7943">
            <v>5946.25</v>
          </cell>
        </row>
        <row r="7944">
          <cell r="D7944">
            <v>9262233</v>
          </cell>
          <cell r="F7944">
            <v>6362.5</v>
          </cell>
        </row>
        <row r="7945">
          <cell r="D7945">
            <v>9262240</v>
          </cell>
          <cell r="F7945">
            <v>5327.5</v>
          </cell>
        </row>
        <row r="7946">
          <cell r="D7946">
            <v>9262245</v>
          </cell>
          <cell r="F7946">
            <v>6418.75</v>
          </cell>
        </row>
        <row r="7947">
          <cell r="D7947">
            <v>9262249</v>
          </cell>
          <cell r="F7947">
            <v>5946.25</v>
          </cell>
        </row>
        <row r="7948">
          <cell r="D7948">
            <v>9262251</v>
          </cell>
          <cell r="F7948">
            <v>5845</v>
          </cell>
        </row>
        <row r="7949">
          <cell r="D7949">
            <v>9262252</v>
          </cell>
          <cell r="F7949">
            <v>6835</v>
          </cell>
        </row>
        <row r="7950">
          <cell r="D7950">
            <v>9262253</v>
          </cell>
          <cell r="F7950">
            <v>8864.5</v>
          </cell>
        </row>
        <row r="7951">
          <cell r="D7951">
            <v>9262259</v>
          </cell>
          <cell r="F7951">
            <v>5642.5</v>
          </cell>
        </row>
        <row r="7952">
          <cell r="D7952">
            <v>9262261</v>
          </cell>
          <cell r="F7952">
            <v>7397.5</v>
          </cell>
        </row>
        <row r="7953">
          <cell r="D7953">
            <v>9262263</v>
          </cell>
          <cell r="F7953">
            <v>6171.25</v>
          </cell>
        </row>
        <row r="7954">
          <cell r="D7954">
            <v>9262264</v>
          </cell>
          <cell r="F7954">
            <v>6925</v>
          </cell>
        </row>
        <row r="7955">
          <cell r="D7955">
            <v>9262265</v>
          </cell>
          <cell r="F7955">
            <v>5642.5</v>
          </cell>
        </row>
        <row r="7956">
          <cell r="D7956">
            <v>9262266</v>
          </cell>
          <cell r="F7956">
            <v>8950</v>
          </cell>
        </row>
        <row r="7957">
          <cell r="D7957">
            <v>9262267</v>
          </cell>
          <cell r="F7957">
            <v>7825</v>
          </cell>
        </row>
        <row r="7958">
          <cell r="D7958">
            <v>9262272</v>
          </cell>
          <cell r="F7958">
            <v>5305</v>
          </cell>
        </row>
        <row r="7959">
          <cell r="D7959">
            <v>9262274</v>
          </cell>
          <cell r="F7959">
            <v>9162.2199999999993</v>
          </cell>
        </row>
        <row r="7960">
          <cell r="D7960">
            <v>9262279</v>
          </cell>
          <cell r="F7960">
            <v>6531.25</v>
          </cell>
        </row>
        <row r="7961">
          <cell r="D7961">
            <v>9262281</v>
          </cell>
          <cell r="F7961">
            <v>9256.9</v>
          </cell>
        </row>
        <row r="7962">
          <cell r="D7962">
            <v>9262287</v>
          </cell>
          <cell r="F7962">
            <v>8252.5</v>
          </cell>
        </row>
        <row r="7963">
          <cell r="D7963">
            <v>9262291</v>
          </cell>
          <cell r="F7963">
            <v>9388.75</v>
          </cell>
        </row>
        <row r="7964">
          <cell r="D7964">
            <v>9262295</v>
          </cell>
          <cell r="F7964">
            <v>6272.5</v>
          </cell>
        </row>
        <row r="7965">
          <cell r="D7965">
            <v>9262317</v>
          </cell>
          <cell r="F7965">
            <v>6632.5</v>
          </cell>
        </row>
        <row r="7966">
          <cell r="D7966">
            <v>9262321</v>
          </cell>
          <cell r="F7966">
            <v>6733.75</v>
          </cell>
        </row>
        <row r="7967">
          <cell r="D7967">
            <v>9262344</v>
          </cell>
          <cell r="F7967">
            <v>6340</v>
          </cell>
        </row>
        <row r="7968">
          <cell r="D7968">
            <v>9262346</v>
          </cell>
          <cell r="F7968">
            <v>8361.18</v>
          </cell>
        </row>
        <row r="7969">
          <cell r="D7969">
            <v>9262357</v>
          </cell>
          <cell r="F7969">
            <v>6385</v>
          </cell>
        </row>
        <row r="7970">
          <cell r="D7970">
            <v>9262361</v>
          </cell>
          <cell r="F7970">
            <v>5440</v>
          </cell>
        </row>
        <row r="7971">
          <cell r="D7971">
            <v>9262367</v>
          </cell>
          <cell r="F7971">
            <v>7847.5</v>
          </cell>
        </row>
        <row r="7972">
          <cell r="D7972">
            <v>9262368</v>
          </cell>
          <cell r="F7972">
            <v>6022.3</v>
          </cell>
        </row>
        <row r="7973">
          <cell r="D7973">
            <v>9262371</v>
          </cell>
          <cell r="F7973">
            <v>8601.25</v>
          </cell>
        </row>
        <row r="7974">
          <cell r="D7974">
            <v>9262377</v>
          </cell>
          <cell r="F7974">
            <v>8691.25</v>
          </cell>
        </row>
        <row r="7975">
          <cell r="D7975">
            <v>9262382</v>
          </cell>
          <cell r="F7975">
            <v>6099.25</v>
          </cell>
        </row>
        <row r="7976">
          <cell r="D7976">
            <v>9262383</v>
          </cell>
          <cell r="F7976">
            <v>5102.5</v>
          </cell>
        </row>
        <row r="7977">
          <cell r="D7977">
            <v>9262409</v>
          </cell>
          <cell r="F7977">
            <v>6092.5</v>
          </cell>
        </row>
        <row r="7978">
          <cell r="D7978">
            <v>9262411</v>
          </cell>
          <cell r="F7978">
            <v>8950</v>
          </cell>
        </row>
        <row r="7979">
          <cell r="D7979">
            <v>9262415</v>
          </cell>
          <cell r="F7979">
            <v>6261.25</v>
          </cell>
        </row>
        <row r="7980">
          <cell r="D7980">
            <v>9262416</v>
          </cell>
          <cell r="F7980">
            <v>5901.25</v>
          </cell>
        </row>
        <row r="7981">
          <cell r="D7981">
            <v>9262417</v>
          </cell>
          <cell r="F7981">
            <v>6324.25</v>
          </cell>
        </row>
        <row r="7982">
          <cell r="D7982">
            <v>9262420</v>
          </cell>
          <cell r="F7982">
            <v>7705.98</v>
          </cell>
        </row>
        <row r="7983">
          <cell r="D7983">
            <v>9263003</v>
          </cell>
          <cell r="F7983">
            <v>5203.75</v>
          </cell>
        </row>
        <row r="7984">
          <cell r="D7984">
            <v>9263004</v>
          </cell>
          <cell r="F7984">
            <v>6209.57</v>
          </cell>
        </row>
        <row r="7985">
          <cell r="D7985">
            <v>9263027</v>
          </cell>
          <cell r="F7985">
            <v>5113.75</v>
          </cell>
        </row>
        <row r="7986">
          <cell r="D7986">
            <v>9263028</v>
          </cell>
          <cell r="F7986">
            <v>4641.25</v>
          </cell>
        </row>
        <row r="7987">
          <cell r="D7987">
            <v>9263030</v>
          </cell>
          <cell r="F7987">
            <v>5968.75</v>
          </cell>
        </row>
        <row r="7988">
          <cell r="D7988">
            <v>9263038</v>
          </cell>
          <cell r="F7988">
            <v>4611.6000000000004</v>
          </cell>
        </row>
        <row r="7989">
          <cell r="D7989">
            <v>9263041</v>
          </cell>
          <cell r="F7989">
            <v>4821.25</v>
          </cell>
        </row>
        <row r="7990">
          <cell r="D7990">
            <v>9263043</v>
          </cell>
          <cell r="F7990">
            <v>7060</v>
          </cell>
        </row>
        <row r="7991">
          <cell r="D7991">
            <v>9263060</v>
          </cell>
          <cell r="F7991">
            <v>6182.5</v>
          </cell>
        </row>
        <row r="7992">
          <cell r="D7992">
            <v>9263061</v>
          </cell>
          <cell r="F7992">
            <v>5372.5</v>
          </cell>
        </row>
        <row r="7993">
          <cell r="D7993">
            <v>9263066</v>
          </cell>
          <cell r="F7993">
            <v>5546.88</v>
          </cell>
        </row>
        <row r="7994">
          <cell r="D7994">
            <v>9263067</v>
          </cell>
          <cell r="F7994">
            <v>4708.75</v>
          </cell>
        </row>
        <row r="7995">
          <cell r="D7995">
            <v>9263081</v>
          </cell>
          <cell r="F7995">
            <v>6613.6</v>
          </cell>
        </row>
        <row r="7996">
          <cell r="D7996">
            <v>9263084</v>
          </cell>
          <cell r="F7996">
            <v>5406.25</v>
          </cell>
        </row>
        <row r="7997">
          <cell r="D7997">
            <v>9263085</v>
          </cell>
          <cell r="F7997">
            <v>8860</v>
          </cell>
        </row>
        <row r="7998">
          <cell r="D7998">
            <v>9263088</v>
          </cell>
          <cell r="F7998">
            <v>5158.75</v>
          </cell>
        </row>
        <row r="7999">
          <cell r="D7999">
            <v>9263094</v>
          </cell>
          <cell r="F7999">
            <v>5632.2</v>
          </cell>
        </row>
        <row r="8000">
          <cell r="D8000">
            <v>9263096</v>
          </cell>
          <cell r="F8000">
            <v>8533.75</v>
          </cell>
        </row>
        <row r="8001">
          <cell r="D8001">
            <v>9263100</v>
          </cell>
          <cell r="F8001">
            <v>5192.5</v>
          </cell>
        </row>
        <row r="8002">
          <cell r="D8002">
            <v>9263119</v>
          </cell>
          <cell r="F8002">
            <v>4641.25</v>
          </cell>
        </row>
        <row r="8003">
          <cell r="D8003">
            <v>9263120</v>
          </cell>
          <cell r="F8003">
            <v>5035</v>
          </cell>
        </row>
        <row r="8004">
          <cell r="D8004">
            <v>9263121</v>
          </cell>
          <cell r="F8004">
            <v>6013.75</v>
          </cell>
        </row>
        <row r="8005">
          <cell r="D8005">
            <v>9263126</v>
          </cell>
          <cell r="F8005">
            <v>4611.6000000000004</v>
          </cell>
        </row>
        <row r="8006">
          <cell r="D8006">
            <v>9263127</v>
          </cell>
          <cell r="F8006">
            <v>4708.75</v>
          </cell>
        </row>
        <row r="8007">
          <cell r="D8007">
            <v>9263131</v>
          </cell>
          <cell r="F8007">
            <v>4765</v>
          </cell>
        </row>
        <row r="8008">
          <cell r="D8008">
            <v>9263133</v>
          </cell>
          <cell r="F8008">
            <v>4630</v>
          </cell>
        </row>
        <row r="8009">
          <cell r="D8009">
            <v>9263136</v>
          </cell>
          <cell r="F8009">
            <v>9319.73</v>
          </cell>
        </row>
        <row r="8010">
          <cell r="D8010">
            <v>9263138</v>
          </cell>
          <cell r="F8010">
            <v>5215</v>
          </cell>
        </row>
        <row r="8011">
          <cell r="D8011">
            <v>9263139</v>
          </cell>
          <cell r="F8011">
            <v>5490.63</v>
          </cell>
        </row>
        <row r="8012">
          <cell r="D8012">
            <v>9263140</v>
          </cell>
          <cell r="F8012">
            <v>6670.3</v>
          </cell>
        </row>
        <row r="8013">
          <cell r="D8013">
            <v>9263306</v>
          </cell>
          <cell r="F8013">
            <v>4733.1000000000004</v>
          </cell>
        </row>
        <row r="8014">
          <cell r="D8014">
            <v>9263309</v>
          </cell>
          <cell r="F8014">
            <v>5012.55</v>
          </cell>
        </row>
        <row r="8015">
          <cell r="D8015">
            <v>9263313</v>
          </cell>
          <cell r="F8015">
            <v>9775.35</v>
          </cell>
        </row>
        <row r="8016">
          <cell r="D8016">
            <v>9263322</v>
          </cell>
          <cell r="F8016">
            <v>5449.95</v>
          </cell>
        </row>
        <row r="8017">
          <cell r="D8017">
            <v>9263349</v>
          </cell>
          <cell r="F8017">
            <v>5984.55</v>
          </cell>
        </row>
        <row r="8018">
          <cell r="D8018">
            <v>9263369</v>
          </cell>
          <cell r="F8018">
            <v>4648.05</v>
          </cell>
        </row>
        <row r="8019">
          <cell r="D8019">
            <v>9263383</v>
          </cell>
          <cell r="F8019">
            <v>6000.1</v>
          </cell>
        </row>
        <row r="8020">
          <cell r="D8020">
            <v>9263385</v>
          </cell>
          <cell r="F8020">
            <v>5680.8</v>
          </cell>
        </row>
        <row r="8021">
          <cell r="D8021">
            <v>9263405</v>
          </cell>
          <cell r="F8021">
            <v>9107.1</v>
          </cell>
        </row>
        <row r="8022">
          <cell r="D8022">
            <v>9263406</v>
          </cell>
          <cell r="F8022">
            <v>6021</v>
          </cell>
        </row>
        <row r="8023">
          <cell r="D8023">
            <v>9263408</v>
          </cell>
          <cell r="F8023">
            <v>4629.83</v>
          </cell>
        </row>
        <row r="8024">
          <cell r="D8024">
            <v>9263409</v>
          </cell>
          <cell r="F8024">
            <v>5595.75</v>
          </cell>
        </row>
        <row r="8025">
          <cell r="D8025">
            <v>9264046</v>
          </cell>
          <cell r="F8025">
            <v>22857.81</v>
          </cell>
        </row>
        <row r="8026">
          <cell r="D8026">
            <v>9265200</v>
          </cell>
          <cell r="F8026">
            <v>5901.25</v>
          </cell>
        </row>
        <row r="8027">
          <cell r="D8027">
            <v>9265202</v>
          </cell>
          <cell r="F8027">
            <v>6317.5</v>
          </cell>
        </row>
        <row r="8028">
          <cell r="D8028">
            <v>9265207</v>
          </cell>
          <cell r="F8028">
            <v>6700</v>
          </cell>
        </row>
        <row r="8029">
          <cell r="D8029">
            <v>9265209</v>
          </cell>
          <cell r="F8029">
            <v>5656.5</v>
          </cell>
        </row>
        <row r="8030">
          <cell r="D8030">
            <v>9265212</v>
          </cell>
          <cell r="F8030">
            <v>5226.25</v>
          </cell>
        </row>
        <row r="8031">
          <cell r="D8031">
            <v>9265213</v>
          </cell>
          <cell r="F8031">
            <v>5548.45</v>
          </cell>
        </row>
        <row r="8032">
          <cell r="D8032">
            <v>9265215</v>
          </cell>
          <cell r="F8032">
            <v>6148.75</v>
          </cell>
        </row>
        <row r="8033">
          <cell r="D8033">
            <v>9265216</v>
          </cell>
          <cell r="F8033">
            <v>6441.25</v>
          </cell>
        </row>
        <row r="8034">
          <cell r="D8034">
            <v>9267001</v>
          </cell>
          <cell r="F8034">
            <v>13720</v>
          </cell>
        </row>
        <row r="8035">
          <cell r="D8035">
            <v>9267004</v>
          </cell>
          <cell r="F8035">
            <v>13669.38</v>
          </cell>
        </row>
        <row r="8036">
          <cell r="D8036">
            <v>9267006</v>
          </cell>
          <cell r="F8036">
            <v>8657.5</v>
          </cell>
        </row>
        <row r="8037">
          <cell r="D8037">
            <v>9267007</v>
          </cell>
          <cell r="F8037">
            <v>11877.25</v>
          </cell>
        </row>
        <row r="8038">
          <cell r="D8038">
            <v>9267010</v>
          </cell>
          <cell r="F8038">
            <v>12808.75</v>
          </cell>
        </row>
        <row r="8039">
          <cell r="D8039">
            <v>9267013</v>
          </cell>
          <cell r="F8039">
            <v>9892.75</v>
          </cell>
        </row>
        <row r="8040">
          <cell r="D8040">
            <v>9267014</v>
          </cell>
          <cell r="F8040">
            <v>13163.13</v>
          </cell>
        </row>
        <row r="8041">
          <cell r="D8041">
            <v>9267016</v>
          </cell>
          <cell r="F8041">
            <v>9062.5</v>
          </cell>
        </row>
        <row r="8042">
          <cell r="D8042">
            <v>9267020</v>
          </cell>
          <cell r="F8042">
            <v>13315</v>
          </cell>
        </row>
        <row r="8043">
          <cell r="D8043">
            <v>8161000</v>
          </cell>
          <cell r="F8043">
            <v>4629.24</v>
          </cell>
        </row>
        <row r="8044">
          <cell r="D8044">
            <v>8151001</v>
          </cell>
          <cell r="F8044">
            <v>4601.2</v>
          </cell>
        </row>
        <row r="8045">
          <cell r="D8045">
            <v>8151002</v>
          </cell>
          <cell r="F8045">
            <v>4641.25</v>
          </cell>
        </row>
        <row r="8046">
          <cell r="D8046">
            <v>8151003</v>
          </cell>
          <cell r="F8046">
            <v>4346.95</v>
          </cell>
        </row>
        <row r="8047">
          <cell r="D8047">
            <v>8161100</v>
          </cell>
          <cell r="F8047">
            <v>12479.69</v>
          </cell>
        </row>
        <row r="8048">
          <cell r="D8048">
            <v>8162003</v>
          </cell>
          <cell r="F8048">
            <v>6377.13</v>
          </cell>
        </row>
        <row r="8049">
          <cell r="D8049">
            <v>8162007</v>
          </cell>
          <cell r="F8049">
            <v>7448.13</v>
          </cell>
        </row>
        <row r="8050">
          <cell r="D8050">
            <v>8162008</v>
          </cell>
          <cell r="F8050">
            <v>7397.28</v>
          </cell>
        </row>
        <row r="8051">
          <cell r="D8051">
            <v>8162018</v>
          </cell>
          <cell r="F8051">
            <v>8663.35</v>
          </cell>
        </row>
        <row r="8052">
          <cell r="D8052">
            <v>8152040</v>
          </cell>
          <cell r="F8052">
            <v>4281.25</v>
          </cell>
        </row>
        <row r="8053">
          <cell r="D8053">
            <v>8152043</v>
          </cell>
          <cell r="F8053">
            <v>4256.5</v>
          </cell>
        </row>
        <row r="8054">
          <cell r="D8054">
            <v>8162058</v>
          </cell>
          <cell r="F8054">
            <v>7470.63</v>
          </cell>
        </row>
        <row r="8055">
          <cell r="D8055">
            <v>8152061</v>
          </cell>
          <cell r="F8055">
            <v>4677.25</v>
          </cell>
        </row>
        <row r="8056">
          <cell r="D8056">
            <v>8152063</v>
          </cell>
          <cell r="F8056">
            <v>4877.5</v>
          </cell>
        </row>
        <row r="8057">
          <cell r="D8057">
            <v>8152075</v>
          </cell>
          <cell r="F8057">
            <v>5052.55</v>
          </cell>
        </row>
        <row r="8058">
          <cell r="D8058">
            <v>8152080</v>
          </cell>
          <cell r="F8058">
            <v>7076.88</v>
          </cell>
        </row>
        <row r="8059">
          <cell r="D8059">
            <v>8152081</v>
          </cell>
          <cell r="F8059">
            <v>4146.25</v>
          </cell>
        </row>
        <row r="8060">
          <cell r="D8060">
            <v>8152096</v>
          </cell>
          <cell r="F8060">
            <v>4553.05</v>
          </cell>
        </row>
        <row r="8061">
          <cell r="D8061">
            <v>8152097</v>
          </cell>
          <cell r="F8061">
            <v>7048.75</v>
          </cell>
        </row>
        <row r="8062">
          <cell r="D8062">
            <v>8152098</v>
          </cell>
          <cell r="F8062">
            <v>4247.5</v>
          </cell>
        </row>
        <row r="8063">
          <cell r="D8063">
            <v>8152108</v>
          </cell>
          <cell r="F8063">
            <v>7002.85</v>
          </cell>
        </row>
        <row r="8064">
          <cell r="D8064">
            <v>8152117</v>
          </cell>
          <cell r="F8064">
            <v>11942.5</v>
          </cell>
        </row>
        <row r="8065">
          <cell r="D8065">
            <v>8152120</v>
          </cell>
          <cell r="F8065">
            <v>10716.25</v>
          </cell>
        </row>
        <row r="8066">
          <cell r="D8066">
            <v>8152132</v>
          </cell>
          <cell r="F8066">
            <v>5035</v>
          </cell>
        </row>
        <row r="8067">
          <cell r="D8067">
            <v>8152133</v>
          </cell>
          <cell r="F8067">
            <v>4346.05</v>
          </cell>
        </row>
        <row r="8068">
          <cell r="D8068">
            <v>8152138</v>
          </cell>
          <cell r="F8068">
            <v>4310.05</v>
          </cell>
        </row>
        <row r="8069">
          <cell r="D8069">
            <v>8152164</v>
          </cell>
          <cell r="F8069">
            <v>7296.25</v>
          </cell>
        </row>
        <row r="8070">
          <cell r="D8070">
            <v>8152165</v>
          </cell>
          <cell r="F8070">
            <v>5246.5</v>
          </cell>
        </row>
        <row r="8071">
          <cell r="D8071">
            <v>8152166</v>
          </cell>
          <cell r="F8071">
            <v>5755</v>
          </cell>
        </row>
        <row r="8072">
          <cell r="D8072">
            <v>8152167</v>
          </cell>
          <cell r="F8072">
            <v>6382.75</v>
          </cell>
        </row>
        <row r="8073">
          <cell r="D8073">
            <v>8152170</v>
          </cell>
          <cell r="F8073">
            <v>7118.5</v>
          </cell>
        </row>
        <row r="8074">
          <cell r="D8074">
            <v>8152171</v>
          </cell>
          <cell r="F8074">
            <v>4675.45</v>
          </cell>
        </row>
        <row r="8075">
          <cell r="D8075">
            <v>8152173</v>
          </cell>
          <cell r="F8075">
            <v>9116.5</v>
          </cell>
        </row>
        <row r="8076">
          <cell r="D8076">
            <v>8152186</v>
          </cell>
          <cell r="F8076">
            <v>5080</v>
          </cell>
        </row>
        <row r="8077">
          <cell r="D8077">
            <v>8152189</v>
          </cell>
          <cell r="F8077">
            <v>6805.75</v>
          </cell>
        </row>
        <row r="8078">
          <cell r="D8078">
            <v>8152206</v>
          </cell>
          <cell r="F8078">
            <v>6351.25</v>
          </cell>
        </row>
        <row r="8079">
          <cell r="D8079">
            <v>8152222</v>
          </cell>
          <cell r="F8079">
            <v>6205</v>
          </cell>
        </row>
        <row r="8080">
          <cell r="D8080">
            <v>8152223</v>
          </cell>
          <cell r="F8080">
            <v>8623.75</v>
          </cell>
        </row>
        <row r="8081">
          <cell r="D8081">
            <v>8152224</v>
          </cell>
          <cell r="F8081">
            <v>6295</v>
          </cell>
        </row>
        <row r="8082">
          <cell r="D8082">
            <v>8162227</v>
          </cell>
          <cell r="F8082">
            <v>5158.75</v>
          </cell>
        </row>
        <row r="8083">
          <cell r="D8083">
            <v>8152228</v>
          </cell>
          <cell r="F8083">
            <v>6283.75</v>
          </cell>
        </row>
        <row r="8084">
          <cell r="D8084">
            <v>8152233</v>
          </cell>
          <cell r="F8084">
            <v>6441.25</v>
          </cell>
        </row>
        <row r="8085">
          <cell r="D8085">
            <v>8152235</v>
          </cell>
          <cell r="F8085">
            <v>5882.35</v>
          </cell>
        </row>
        <row r="8086">
          <cell r="D8086">
            <v>8152237</v>
          </cell>
          <cell r="F8086">
            <v>5822.5</v>
          </cell>
        </row>
        <row r="8087">
          <cell r="D8087">
            <v>8162240</v>
          </cell>
          <cell r="F8087">
            <v>6745</v>
          </cell>
        </row>
        <row r="8088">
          <cell r="D8088">
            <v>8162241</v>
          </cell>
          <cell r="F8088">
            <v>7178.13</v>
          </cell>
        </row>
        <row r="8089">
          <cell r="D8089">
            <v>8152242</v>
          </cell>
          <cell r="F8089">
            <v>6507.85</v>
          </cell>
        </row>
        <row r="8090">
          <cell r="D8090">
            <v>8152246</v>
          </cell>
          <cell r="F8090">
            <v>6058.75</v>
          </cell>
        </row>
        <row r="8091">
          <cell r="D8091">
            <v>8152247</v>
          </cell>
          <cell r="F8091">
            <v>4821.25</v>
          </cell>
        </row>
        <row r="8092">
          <cell r="D8092">
            <v>8152249</v>
          </cell>
          <cell r="F8092">
            <v>6367.9</v>
          </cell>
        </row>
        <row r="8093">
          <cell r="D8093">
            <v>8152250</v>
          </cell>
          <cell r="F8093">
            <v>4765</v>
          </cell>
        </row>
        <row r="8094">
          <cell r="D8094">
            <v>8152257</v>
          </cell>
          <cell r="F8094">
            <v>6047.5</v>
          </cell>
        </row>
        <row r="8095">
          <cell r="D8095">
            <v>8152305</v>
          </cell>
          <cell r="F8095">
            <v>5764.45</v>
          </cell>
        </row>
        <row r="8096">
          <cell r="D8096">
            <v>8152309</v>
          </cell>
          <cell r="F8096">
            <v>6731.61</v>
          </cell>
        </row>
        <row r="8097">
          <cell r="D8097">
            <v>8152317</v>
          </cell>
          <cell r="F8097">
            <v>5462.5</v>
          </cell>
        </row>
        <row r="8098">
          <cell r="D8098">
            <v>8152320</v>
          </cell>
          <cell r="F8098">
            <v>5001.25</v>
          </cell>
        </row>
        <row r="8099">
          <cell r="D8099">
            <v>8152321</v>
          </cell>
          <cell r="F8099">
            <v>4427.5</v>
          </cell>
        </row>
        <row r="8100">
          <cell r="D8100">
            <v>8152324</v>
          </cell>
          <cell r="F8100">
            <v>4787.5</v>
          </cell>
        </row>
        <row r="8101">
          <cell r="D8101">
            <v>8152327</v>
          </cell>
          <cell r="F8101">
            <v>5112.8500000000004</v>
          </cell>
        </row>
        <row r="8102">
          <cell r="D8102">
            <v>8152329</v>
          </cell>
          <cell r="F8102">
            <v>7301.88</v>
          </cell>
        </row>
        <row r="8103">
          <cell r="D8103">
            <v>8152336</v>
          </cell>
          <cell r="F8103">
            <v>4787.5</v>
          </cell>
        </row>
        <row r="8104">
          <cell r="D8104">
            <v>8152337</v>
          </cell>
          <cell r="F8104">
            <v>5541.25</v>
          </cell>
        </row>
        <row r="8105">
          <cell r="D8105">
            <v>8152338</v>
          </cell>
          <cell r="F8105">
            <v>4585</v>
          </cell>
        </row>
        <row r="8106">
          <cell r="D8106">
            <v>8152343</v>
          </cell>
          <cell r="F8106">
            <v>4303.75</v>
          </cell>
        </row>
        <row r="8107">
          <cell r="D8107">
            <v>8152348</v>
          </cell>
          <cell r="F8107">
            <v>4663.75</v>
          </cell>
        </row>
        <row r="8108">
          <cell r="D8108">
            <v>8152350</v>
          </cell>
          <cell r="F8108">
            <v>4990</v>
          </cell>
        </row>
        <row r="8109">
          <cell r="D8109">
            <v>8152354</v>
          </cell>
          <cell r="F8109">
            <v>4483.75</v>
          </cell>
        </row>
        <row r="8110">
          <cell r="D8110">
            <v>8152356</v>
          </cell>
          <cell r="F8110">
            <v>6441.25</v>
          </cell>
        </row>
        <row r="8111">
          <cell r="D8111">
            <v>8152358</v>
          </cell>
          <cell r="F8111">
            <v>4770.3999999999996</v>
          </cell>
        </row>
        <row r="8112">
          <cell r="D8112">
            <v>8152359</v>
          </cell>
          <cell r="F8112">
            <v>6317.5</v>
          </cell>
        </row>
        <row r="8113">
          <cell r="D8113">
            <v>8152360</v>
          </cell>
          <cell r="F8113">
            <v>5123.6499999999996</v>
          </cell>
        </row>
        <row r="8114">
          <cell r="D8114">
            <v>8152363</v>
          </cell>
          <cell r="F8114">
            <v>6452.5</v>
          </cell>
        </row>
        <row r="8115">
          <cell r="D8115">
            <v>8152367</v>
          </cell>
          <cell r="F8115">
            <v>5935</v>
          </cell>
        </row>
        <row r="8116">
          <cell r="D8116">
            <v>8152381</v>
          </cell>
          <cell r="F8116">
            <v>6790</v>
          </cell>
        </row>
        <row r="8117">
          <cell r="D8117">
            <v>8152390</v>
          </cell>
          <cell r="F8117">
            <v>6345.63</v>
          </cell>
        </row>
        <row r="8118">
          <cell r="D8118">
            <v>8152391</v>
          </cell>
          <cell r="F8118">
            <v>5921.05</v>
          </cell>
        </row>
        <row r="8119">
          <cell r="D8119">
            <v>8152393</v>
          </cell>
          <cell r="F8119">
            <v>8549.9500000000007</v>
          </cell>
        </row>
        <row r="8120">
          <cell r="D8120">
            <v>8152400</v>
          </cell>
          <cell r="F8120">
            <v>5808.55</v>
          </cell>
        </row>
        <row r="8121">
          <cell r="D8121">
            <v>8152401</v>
          </cell>
          <cell r="F8121">
            <v>7998.7</v>
          </cell>
        </row>
        <row r="8122">
          <cell r="D8122">
            <v>8152402</v>
          </cell>
          <cell r="F8122">
            <v>5451.25</v>
          </cell>
        </row>
        <row r="8123">
          <cell r="D8123">
            <v>8152403</v>
          </cell>
          <cell r="F8123">
            <v>6407.95</v>
          </cell>
        </row>
        <row r="8124">
          <cell r="D8124">
            <v>8152404</v>
          </cell>
          <cell r="F8124">
            <v>5226.25</v>
          </cell>
        </row>
        <row r="8125">
          <cell r="D8125">
            <v>8152405</v>
          </cell>
          <cell r="F8125">
            <v>4427.5</v>
          </cell>
        </row>
        <row r="8126">
          <cell r="D8126">
            <v>8152407</v>
          </cell>
          <cell r="F8126">
            <v>5338.75</v>
          </cell>
        </row>
        <row r="8127">
          <cell r="D8127">
            <v>8152408</v>
          </cell>
          <cell r="F8127">
            <v>10759</v>
          </cell>
        </row>
        <row r="8128">
          <cell r="D8128">
            <v>8152410</v>
          </cell>
          <cell r="F8128">
            <v>6564.1</v>
          </cell>
        </row>
        <row r="8129">
          <cell r="D8129">
            <v>8152413</v>
          </cell>
          <cell r="F8129">
            <v>6958.75</v>
          </cell>
        </row>
        <row r="8130">
          <cell r="D8130">
            <v>8152418</v>
          </cell>
          <cell r="F8130">
            <v>6250</v>
          </cell>
        </row>
        <row r="8131">
          <cell r="D8131">
            <v>8152421</v>
          </cell>
          <cell r="F8131">
            <v>9326.65</v>
          </cell>
        </row>
        <row r="8132">
          <cell r="D8132">
            <v>8152424</v>
          </cell>
          <cell r="F8132">
            <v>6452.5</v>
          </cell>
        </row>
        <row r="8133">
          <cell r="D8133">
            <v>8152425</v>
          </cell>
          <cell r="F8133">
            <v>5473.75</v>
          </cell>
        </row>
        <row r="8134">
          <cell r="D8134">
            <v>8153001</v>
          </cell>
          <cell r="F8134">
            <v>4551.25</v>
          </cell>
        </row>
        <row r="8135">
          <cell r="D8135">
            <v>8163002</v>
          </cell>
          <cell r="F8135">
            <v>5125</v>
          </cell>
        </row>
        <row r="8136">
          <cell r="D8136">
            <v>8163003</v>
          </cell>
          <cell r="F8136">
            <v>6064.38</v>
          </cell>
        </row>
        <row r="8137">
          <cell r="D8137">
            <v>8153008</v>
          </cell>
          <cell r="F8137">
            <v>4540.2299999999996</v>
          </cell>
        </row>
        <row r="8138">
          <cell r="D8138">
            <v>8153010</v>
          </cell>
          <cell r="F8138">
            <v>7453.75</v>
          </cell>
        </row>
        <row r="8139">
          <cell r="D8139">
            <v>8153012</v>
          </cell>
          <cell r="F8139">
            <v>4112.5</v>
          </cell>
        </row>
        <row r="8140">
          <cell r="D8140">
            <v>8153015</v>
          </cell>
          <cell r="F8140">
            <v>6227.5</v>
          </cell>
        </row>
        <row r="8141">
          <cell r="D8141">
            <v>8153016</v>
          </cell>
          <cell r="F8141">
            <v>4213.75</v>
          </cell>
        </row>
        <row r="8142">
          <cell r="D8142">
            <v>8153020</v>
          </cell>
          <cell r="F8142">
            <v>5102.5</v>
          </cell>
        </row>
        <row r="8143">
          <cell r="D8143">
            <v>8153021</v>
          </cell>
          <cell r="F8143">
            <v>5125</v>
          </cell>
        </row>
        <row r="8144">
          <cell r="D8144">
            <v>8153025</v>
          </cell>
          <cell r="F8144">
            <v>4878.8999999999996</v>
          </cell>
        </row>
        <row r="8145">
          <cell r="D8145">
            <v>8153027</v>
          </cell>
          <cell r="F8145">
            <v>5137.1499999999996</v>
          </cell>
        </row>
        <row r="8146">
          <cell r="D8146">
            <v>8153035</v>
          </cell>
          <cell r="F8146">
            <v>5192.5</v>
          </cell>
        </row>
        <row r="8147">
          <cell r="D8147">
            <v>8153039</v>
          </cell>
          <cell r="F8147">
            <v>4666.8999999999996</v>
          </cell>
        </row>
        <row r="8148">
          <cell r="D8148">
            <v>8153040</v>
          </cell>
          <cell r="F8148">
            <v>4686.25</v>
          </cell>
        </row>
        <row r="8149">
          <cell r="D8149">
            <v>8153042</v>
          </cell>
          <cell r="F8149">
            <v>4607.5</v>
          </cell>
        </row>
        <row r="8150">
          <cell r="D8150">
            <v>8153045</v>
          </cell>
          <cell r="F8150">
            <v>4146.25</v>
          </cell>
        </row>
        <row r="8151">
          <cell r="D8151">
            <v>8153050</v>
          </cell>
          <cell r="F8151">
            <v>4461.25</v>
          </cell>
        </row>
        <row r="8152">
          <cell r="D8152">
            <v>8153053</v>
          </cell>
          <cell r="F8152">
            <v>5867.5</v>
          </cell>
        </row>
        <row r="8153">
          <cell r="D8153">
            <v>8153055</v>
          </cell>
          <cell r="F8153">
            <v>5102.5</v>
          </cell>
        </row>
        <row r="8154">
          <cell r="D8154">
            <v>8153060</v>
          </cell>
          <cell r="F8154">
            <v>4326.25</v>
          </cell>
        </row>
        <row r="8155">
          <cell r="D8155">
            <v>8153062</v>
          </cell>
          <cell r="F8155">
            <v>5305</v>
          </cell>
        </row>
        <row r="8156">
          <cell r="D8156">
            <v>8153069</v>
          </cell>
          <cell r="F8156">
            <v>4796.28</v>
          </cell>
        </row>
        <row r="8157">
          <cell r="D8157">
            <v>8153088</v>
          </cell>
          <cell r="F8157">
            <v>4495</v>
          </cell>
        </row>
        <row r="8158">
          <cell r="D8158">
            <v>8153099</v>
          </cell>
          <cell r="F8158">
            <v>4641.25</v>
          </cell>
        </row>
        <row r="8159">
          <cell r="D8159">
            <v>8153108</v>
          </cell>
          <cell r="F8159">
            <v>4540</v>
          </cell>
        </row>
        <row r="8160">
          <cell r="D8160">
            <v>8153110</v>
          </cell>
          <cell r="F8160">
            <v>4506.25</v>
          </cell>
        </row>
        <row r="8161">
          <cell r="D8161">
            <v>8153113</v>
          </cell>
          <cell r="F8161">
            <v>5046.25</v>
          </cell>
        </row>
        <row r="8162">
          <cell r="D8162">
            <v>8153119</v>
          </cell>
          <cell r="F8162">
            <v>4285.3</v>
          </cell>
        </row>
        <row r="8163">
          <cell r="D8163">
            <v>8153122</v>
          </cell>
          <cell r="F8163">
            <v>4416.25</v>
          </cell>
        </row>
        <row r="8164">
          <cell r="D8164">
            <v>8153124</v>
          </cell>
          <cell r="F8164">
            <v>4539.1000000000004</v>
          </cell>
        </row>
        <row r="8165">
          <cell r="D8165">
            <v>8153126</v>
          </cell>
          <cell r="F8165">
            <v>4533.25</v>
          </cell>
        </row>
        <row r="8166">
          <cell r="D8166">
            <v>8153139</v>
          </cell>
          <cell r="F8166">
            <v>4776.25</v>
          </cell>
        </row>
        <row r="8167">
          <cell r="D8167">
            <v>8163152</v>
          </cell>
          <cell r="F8167">
            <v>5411.88</v>
          </cell>
        </row>
        <row r="8168">
          <cell r="D8168">
            <v>8153155</v>
          </cell>
          <cell r="F8168">
            <v>5381.95</v>
          </cell>
        </row>
        <row r="8169">
          <cell r="D8169">
            <v>8163156</v>
          </cell>
          <cell r="F8169">
            <v>7526.88</v>
          </cell>
        </row>
        <row r="8170">
          <cell r="D8170">
            <v>8163158</v>
          </cell>
          <cell r="F8170">
            <v>6452.5</v>
          </cell>
        </row>
        <row r="8171">
          <cell r="D8171">
            <v>8153160</v>
          </cell>
          <cell r="F8171">
            <v>5012.5</v>
          </cell>
        </row>
        <row r="8172">
          <cell r="D8172">
            <v>8153165</v>
          </cell>
          <cell r="F8172">
            <v>4878.8500000000004</v>
          </cell>
        </row>
        <row r="8173">
          <cell r="D8173">
            <v>8153207</v>
          </cell>
          <cell r="F8173">
            <v>4399.38</v>
          </cell>
        </row>
        <row r="8174">
          <cell r="D8174">
            <v>8153208</v>
          </cell>
          <cell r="F8174">
            <v>4326.25</v>
          </cell>
        </row>
        <row r="8175">
          <cell r="D8175">
            <v>8153210</v>
          </cell>
          <cell r="F8175">
            <v>7183.75</v>
          </cell>
        </row>
        <row r="8176">
          <cell r="D8176">
            <v>8163222</v>
          </cell>
          <cell r="F8176">
            <v>5125</v>
          </cell>
        </row>
        <row r="8177">
          <cell r="D8177">
            <v>8153225</v>
          </cell>
          <cell r="F8177">
            <v>4588.1499999999996</v>
          </cell>
        </row>
        <row r="8178">
          <cell r="D8178">
            <v>8153226</v>
          </cell>
          <cell r="F8178">
            <v>4731.25</v>
          </cell>
        </row>
        <row r="8179">
          <cell r="D8179">
            <v>8153227</v>
          </cell>
          <cell r="F8179">
            <v>5170</v>
          </cell>
        </row>
        <row r="8180">
          <cell r="D8180">
            <v>8153228</v>
          </cell>
          <cell r="F8180">
            <v>4438.75</v>
          </cell>
        </row>
        <row r="8181">
          <cell r="D8181">
            <v>8153232</v>
          </cell>
          <cell r="F8181">
            <v>5023.75</v>
          </cell>
        </row>
        <row r="8182">
          <cell r="D8182">
            <v>8153235</v>
          </cell>
          <cell r="F8182">
            <v>4472.5</v>
          </cell>
        </row>
        <row r="8183">
          <cell r="D8183">
            <v>8153236</v>
          </cell>
          <cell r="F8183">
            <v>6227.5</v>
          </cell>
        </row>
        <row r="8184">
          <cell r="D8184">
            <v>8153237</v>
          </cell>
          <cell r="F8184">
            <v>4483.75</v>
          </cell>
        </row>
        <row r="8185">
          <cell r="D8185">
            <v>8153240</v>
          </cell>
          <cell r="F8185">
            <v>4686.25</v>
          </cell>
        </row>
        <row r="8186">
          <cell r="D8186">
            <v>8153241</v>
          </cell>
          <cell r="F8186">
            <v>4596.25</v>
          </cell>
        </row>
        <row r="8187">
          <cell r="D8187">
            <v>8153242</v>
          </cell>
          <cell r="F8187">
            <v>5160.1000000000004</v>
          </cell>
        </row>
        <row r="8188">
          <cell r="D8188">
            <v>8153244</v>
          </cell>
          <cell r="F8188">
            <v>6070</v>
          </cell>
        </row>
        <row r="8189">
          <cell r="D8189">
            <v>8153248</v>
          </cell>
          <cell r="F8189">
            <v>6115</v>
          </cell>
        </row>
        <row r="8190">
          <cell r="D8190">
            <v>8153249</v>
          </cell>
          <cell r="F8190">
            <v>5006.88</v>
          </cell>
        </row>
        <row r="8191">
          <cell r="D8191">
            <v>8153252</v>
          </cell>
          <cell r="F8191">
            <v>4596.25</v>
          </cell>
        </row>
        <row r="8192">
          <cell r="D8192">
            <v>8153253</v>
          </cell>
          <cell r="F8192">
            <v>5281.37</v>
          </cell>
        </row>
        <row r="8193">
          <cell r="D8193">
            <v>8153255</v>
          </cell>
          <cell r="F8193">
            <v>4517.5</v>
          </cell>
        </row>
        <row r="8194">
          <cell r="D8194">
            <v>8153256</v>
          </cell>
          <cell r="F8194">
            <v>4402.75</v>
          </cell>
        </row>
        <row r="8195">
          <cell r="D8195">
            <v>8153261</v>
          </cell>
          <cell r="F8195">
            <v>4495</v>
          </cell>
        </row>
        <row r="8196">
          <cell r="D8196">
            <v>8153262</v>
          </cell>
          <cell r="F8196">
            <v>6810.75</v>
          </cell>
        </row>
        <row r="8197">
          <cell r="D8197">
            <v>8153268</v>
          </cell>
          <cell r="F8197">
            <v>7892.5</v>
          </cell>
        </row>
        <row r="8198">
          <cell r="D8198">
            <v>8153270</v>
          </cell>
          <cell r="F8198">
            <v>6448</v>
          </cell>
        </row>
        <row r="8199">
          <cell r="D8199">
            <v>8153271</v>
          </cell>
          <cell r="F8199">
            <v>4972.8999999999996</v>
          </cell>
        </row>
        <row r="8200">
          <cell r="D8200">
            <v>8153275</v>
          </cell>
          <cell r="F8200">
            <v>5165.5</v>
          </cell>
        </row>
        <row r="8201">
          <cell r="D8201">
            <v>8153282</v>
          </cell>
          <cell r="F8201">
            <v>5417.5</v>
          </cell>
        </row>
        <row r="8202">
          <cell r="D8202">
            <v>8153285</v>
          </cell>
          <cell r="F8202">
            <v>5023.75</v>
          </cell>
        </row>
        <row r="8203">
          <cell r="D8203">
            <v>8153287</v>
          </cell>
          <cell r="F8203">
            <v>5608.75</v>
          </cell>
        </row>
        <row r="8204">
          <cell r="D8204">
            <v>8153289</v>
          </cell>
          <cell r="F8204">
            <v>4579.38</v>
          </cell>
        </row>
        <row r="8205">
          <cell r="D8205">
            <v>8153301</v>
          </cell>
          <cell r="F8205">
            <v>5632.2</v>
          </cell>
        </row>
        <row r="8206">
          <cell r="D8206">
            <v>8153304</v>
          </cell>
          <cell r="F8206">
            <v>5187.0200000000004</v>
          </cell>
        </row>
        <row r="8207">
          <cell r="D8207">
            <v>8153306</v>
          </cell>
          <cell r="F8207">
            <v>5000.3999999999996</v>
          </cell>
        </row>
        <row r="8208">
          <cell r="D8208">
            <v>8153307</v>
          </cell>
          <cell r="F8208">
            <v>6482.7</v>
          </cell>
        </row>
        <row r="8209">
          <cell r="D8209">
            <v>8153308</v>
          </cell>
          <cell r="F8209">
            <v>4854.6000000000004</v>
          </cell>
        </row>
        <row r="8210">
          <cell r="D8210">
            <v>8153315</v>
          </cell>
          <cell r="F8210">
            <v>5935.95</v>
          </cell>
        </row>
        <row r="8211">
          <cell r="D8211">
            <v>8153319</v>
          </cell>
          <cell r="F8211">
            <v>5182.6499999999996</v>
          </cell>
        </row>
        <row r="8212">
          <cell r="D8212">
            <v>8153320</v>
          </cell>
          <cell r="F8212">
            <v>4866.75</v>
          </cell>
        </row>
        <row r="8213">
          <cell r="D8213">
            <v>8153326</v>
          </cell>
          <cell r="F8213">
            <v>7673.4</v>
          </cell>
        </row>
        <row r="8214">
          <cell r="D8214">
            <v>8153331</v>
          </cell>
          <cell r="F8214">
            <v>4715.6000000000004</v>
          </cell>
        </row>
        <row r="8215">
          <cell r="D8215">
            <v>8153337</v>
          </cell>
          <cell r="F8215">
            <v>5656.5</v>
          </cell>
        </row>
        <row r="8216">
          <cell r="D8216">
            <v>8153350</v>
          </cell>
          <cell r="F8216">
            <v>4971.6000000000004</v>
          </cell>
        </row>
        <row r="8217">
          <cell r="D8217">
            <v>8153351</v>
          </cell>
          <cell r="F8217">
            <v>5344.97</v>
          </cell>
        </row>
        <row r="8218">
          <cell r="D8218">
            <v>8153352</v>
          </cell>
          <cell r="F8218">
            <v>4866.75</v>
          </cell>
        </row>
        <row r="8219">
          <cell r="D8219">
            <v>8153355</v>
          </cell>
          <cell r="F8219">
            <v>5887.35</v>
          </cell>
        </row>
        <row r="8220">
          <cell r="D8220">
            <v>8153360</v>
          </cell>
          <cell r="F8220">
            <v>5011.09</v>
          </cell>
        </row>
        <row r="8221">
          <cell r="D8221">
            <v>8153362</v>
          </cell>
          <cell r="F8221">
            <v>4949.49</v>
          </cell>
        </row>
        <row r="8222">
          <cell r="D8222">
            <v>8154004</v>
          </cell>
          <cell r="F8222">
            <v>13500.63</v>
          </cell>
        </row>
        <row r="8223">
          <cell r="D8223">
            <v>8154035</v>
          </cell>
          <cell r="F8223">
            <v>21814.38</v>
          </cell>
        </row>
        <row r="8224">
          <cell r="D8224">
            <v>8154039</v>
          </cell>
          <cell r="F8224">
            <v>23203.75</v>
          </cell>
        </row>
        <row r="8225">
          <cell r="D8225">
            <v>8154052</v>
          </cell>
          <cell r="F8225">
            <v>13534.38</v>
          </cell>
        </row>
        <row r="8226">
          <cell r="D8226">
            <v>8164063</v>
          </cell>
          <cell r="F8226">
            <v>30583.75</v>
          </cell>
        </row>
        <row r="8227">
          <cell r="D8227">
            <v>8154075</v>
          </cell>
          <cell r="F8227">
            <v>10125.629999999999</v>
          </cell>
        </row>
        <row r="8228">
          <cell r="D8228">
            <v>8154202</v>
          </cell>
          <cell r="F8228">
            <v>31284.06</v>
          </cell>
        </row>
        <row r="8229">
          <cell r="D8229">
            <v>8154205</v>
          </cell>
          <cell r="F8229">
            <v>14530</v>
          </cell>
        </row>
        <row r="8230">
          <cell r="D8230">
            <v>8154206</v>
          </cell>
          <cell r="F8230">
            <v>10159.379999999999</v>
          </cell>
        </row>
        <row r="8231">
          <cell r="D8231">
            <v>8154215</v>
          </cell>
          <cell r="F8231">
            <v>24261.25</v>
          </cell>
        </row>
        <row r="8232">
          <cell r="D8232">
            <v>8154221</v>
          </cell>
          <cell r="F8232">
            <v>11635.94</v>
          </cell>
        </row>
        <row r="8233">
          <cell r="D8233">
            <v>8154225</v>
          </cell>
          <cell r="F8233">
            <v>23338.75</v>
          </cell>
        </row>
        <row r="8234">
          <cell r="D8234">
            <v>8164508</v>
          </cell>
          <cell r="F8234">
            <v>26615.31</v>
          </cell>
        </row>
        <row r="8235">
          <cell r="D8235">
            <v>8154608</v>
          </cell>
          <cell r="F8235">
            <v>20601</v>
          </cell>
        </row>
        <row r="8236">
          <cell r="D8236">
            <v>8155200</v>
          </cell>
          <cell r="F8236">
            <v>4468</v>
          </cell>
        </row>
        <row r="8237">
          <cell r="D8237">
            <v>8157004</v>
          </cell>
          <cell r="F8237">
            <v>9163.75</v>
          </cell>
        </row>
        <row r="8238">
          <cell r="D8238">
            <v>8157015</v>
          </cell>
          <cell r="F8238">
            <v>7695.63</v>
          </cell>
        </row>
        <row r="8239">
          <cell r="D8239">
            <v>8157017</v>
          </cell>
          <cell r="F8239">
            <v>9123.25</v>
          </cell>
        </row>
        <row r="8240">
          <cell r="D8240">
            <v>8157024</v>
          </cell>
          <cell r="F8240">
            <v>9670</v>
          </cell>
        </row>
        <row r="8241">
          <cell r="D8241">
            <v>8157027</v>
          </cell>
          <cell r="F8241">
            <v>9113.1299999999992</v>
          </cell>
        </row>
        <row r="8242">
          <cell r="D8242">
            <v>9401000</v>
          </cell>
          <cell r="F8242">
            <v>5011.83</v>
          </cell>
        </row>
        <row r="8243">
          <cell r="D8243">
            <v>9401001</v>
          </cell>
          <cell r="F8243">
            <v>4662.8500000000004</v>
          </cell>
        </row>
        <row r="8244">
          <cell r="D8244">
            <v>9401003</v>
          </cell>
          <cell r="F8244">
            <v>4681.75</v>
          </cell>
        </row>
        <row r="8245">
          <cell r="D8245">
            <v>9411005</v>
          </cell>
          <cell r="F8245">
            <v>4679.05</v>
          </cell>
        </row>
        <row r="8246">
          <cell r="D8246">
            <v>9411007</v>
          </cell>
          <cell r="F8246">
            <v>4434.03</v>
          </cell>
        </row>
        <row r="8247">
          <cell r="D8247">
            <v>9411008</v>
          </cell>
          <cell r="F8247">
            <v>4438.75</v>
          </cell>
        </row>
        <row r="8248">
          <cell r="D8248">
            <v>9411009</v>
          </cell>
          <cell r="F8248">
            <v>4370.3500000000004</v>
          </cell>
        </row>
        <row r="8249">
          <cell r="D8249">
            <v>3833927</v>
          </cell>
          <cell r="F8249">
            <v>8511.25</v>
          </cell>
        </row>
        <row r="8250">
          <cell r="D8250">
            <v>2043666</v>
          </cell>
          <cell r="F8250">
            <v>6326.5</v>
          </cell>
        </row>
        <row r="8251">
          <cell r="D8251">
            <v>9412002</v>
          </cell>
          <cell r="F8251">
            <v>5805.63</v>
          </cell>
        </row>
        <row r="8252">
          <cell r="D8252">
            <v>9412006</v>
          </cell>
          <cell r="F8252">
            <v>4416.25</v>
          </cell>
        </row>
        <row r="8253">
          <cell r="D8253">
            <v>9402007</v>
          </cell>
          <cell r="F8253">
            <v>6306.25</v>
          </cell>
        </row>
        <row r="8254">
          <cell r="D8254">
            <v>9412008</v>
          </cell>
          <cell r="F8254">
            <v>6688.75</v>
          </cell>
        </row>
        <row r="8255">
          <cell r="D8255">
            <v>9412012</v>
          </cell>
          <cell r="F8255">
            <v>5113.75</v>
          </cell>
        </row>
        <row r="8256">
          <cell r="D8256">
            <v>9402019</v>
          </cell>
          <cell r="F8256">
            <v>6317.5</v>
          </cell>
        </row>
        <row r="8257">
          <cell r="D8257">
            <v>9412023</v>
          </cell>
          <cell r="F8257">
            <v>4438.75</v>
          </cell>
        </row>
        <row r="8258">
          <cell r="D8258">
            <v>9412024</v>
          </cell>
          <cell r="F8258">
            <v>6081.25</v>
          </cell>
        </row>
        <row r="8259">
          <cell r="D8259">
            <v>9412026</v>
          </cell>
          <cell r="F8259">
            <v>5077.3</v>
          </cell>
        </row>
        <row r="8260">
          <cell r="D8260">
            <v>9402041</v>
          </cell>
          <cell r="F8260">
            <v>5462.5</v>
          </cell>
        </row>
        <row r="8261">
          <cell r="D8261">
            <v>9412042</v>
          </cell>
          <cell r="F8261">
            <v>4720</v>
          </cell>
        </row>
        <row r="8262">
          <cell r="D8262">
            <v>9412046</v>
          </cell>
          <cell r="F8262">
            <v>4562.5</v>
          </cell>
        </row>
        <row r="8263">
          <cell r="D8263">
            <v>9412047</v>
          </cell>
          <cell r="F8263">
            <v>5203.75</v>
          </cell>
        </row>
        <row r="8264">
          <cell r="D8264">
            <v>9412067</v>
          </cell>
          <cell r="F8264">
            <v>6058.75</v>
          </cell>
        </row>
        <row r="8265">
          <cell r="D8265">
            <v>9412068</v>
          </cell>
          <cell r="F8265">
            <v>5541.25</v>
          </cell>
        </row>
        <row r="8266">
          <cell r="D8266">
            <v>9412069</v>
          </cell>
          <cell r="F8266">
            <v>4731.25</v>
          </cell>
        </row>
        <row r="8267">
          <cell r="D8267">
            <v>9402072</v>
          </cell>
          <cell r="F8267">
            <v>4871.88</v>
          </cell>
        </row>
        <row r="8268">
          <cell r="D8268">
            <v>9412074</v>
          </cell>
          <cell r="F8268">
            <v>6182.5</v>
          </cell>
        </row>
        <row r="8269">
          <cell r="D8269">
            <v>9412075</v>
          </cell>
          <cell r="F8269">
            <v>4697.5</v>
          </cell>
        </row>
        <row r="8270">
          <cell r="D8270">
            <v>9412076</v>
          </cell>
          <cell r="F8270">
            <v>6340</v>
          </cell>
        </row>
        <row r="8271">
          <cell r="D8271">
            <v>9412079</v>
          </cell>
          <cell r="F8271">
            <v>7397.5</v>
          </cell>
        </row>
        <row r="8272">
          <cell r="D8272">
            <v>9402082</v>
          </cell>
          <cell r="F8272">
            <v>5613.25</v>
          </cell>
        </row>
        <row r="8273">
          <cell r="D8273">
            <v>9402086</v>
          </cell>
          <cell r="F8273">
            <v>6767.5</v>
          </cell>
        </row>
        <row r="8274">
          <cell r="D8274">
            <v>9412090</v>
          </cell>
          <cell r="F8274">
            <v>5518.75</v>
          </cell>
        </row>
        <row r="8275">
          <cell r="D8275">
            <v>9402091</v>
          </cell>
          <cell r="F8275">
            <v>4810</v>
          </cell>
        </row>
        <row r="8276">
          <cell r="D8276">
            <v>9402100</v>
          </cell>
          <cell r="F8276">
            <v>6002.5</v>
          </cell>
        </row>
        <row r="8277">
          <cell r="D8277">
            <v>9412107</v>
          </cell>
          <cell r="F8277">
            <v>5226.03</v>
          </cell>
        </row>
        <row r="8278">
          <cell r="D8278">
            <v>9412108</v>
          </cell>
          <cell r="F8278">
            <v>5035</v>
          </cell>
        </row>
        <row r="8279">
          <cell r="D8279">
            <v>9402130</v>
          </cell>
          <cell r="F8279">
            <v>7892.5</v>
          </cell>
        </row>
        <row r="8280">
          <cell r="D8280">
            <v>9402144</v>
          </cell>
          <cell r="F8280">
            <v>8697.1</v>
          </cell>
        </row>
        <row r="8281">
          <cell r="D8281">
            <v>9402145</v>
          </cell>
          <cell r="F8281">
            <v>9028.75</v>
          </cell>
        </row>
        <row r="8282">
          <cell r="D8282">
            <v>9412160</v>
          </cell>
          <cell r="F8282">
            <v>8629.3799999999992</v>
          </cell>
        </row>
        <row r="8283">
          <cell r="D8283">
            <v>9412174</v>
          </cell>
          <cell r="F8283">
            <v>6531.25</v>
          </cell>
        </row>
        <row r="8284">
          <cell r="D8284">
            <v>9412176</v>
          </cell>
          <cell r="F8284">
            <v>6556</v>
          </cell>
        </row>
        <row r="8285">
          <cell r="D8285">
            <v>9412181</v>
          </cell>
          <cell r="F8285">
            <v>6171.25</v>
          </cell>
        </row>
        <row r="8286">
          <cell r="D8286">
            <v>9412183</v>
          </cell>
          <cell r="F8286">
            <v>8691.25</v>
          </cell>
        </row>
        <row r="8287">
          <cell r="D8287">
            <v>9412184</v>
          </cell>
          <cell r="F8287">
            <v>8900.0499999999993</v>
          </cell>
        </row>
        <row r="8288">
          <cell r="D8288">
            <v>9412188</v>
          </cell>
          <cell r="F8288">
            <v>11357.05</v>
          </cell>
        </row>
        <row r="8289">
          <cell r="D8289">
            <v>9412197</v>
          </cell>
          <cell r="F8289">
            <v>8969.7999999999993</v>
          </cell>
        </row>
        <row r="8290">
          <cell r="D8290">
            <v>9402206</v>
          </cell>
          <cell r="F8290">
            <v>8801.5</v>
          </cell>
        </row>
        <row r="8291">
          <cell r="D8291">
            <v>9412208</v>
          </cell>
          <cell r="F8291">
            <v>9348.25</v>
          </cell>
        </row>
        <row r="8292">
          <cell r="D8292">
            <v>9412210</v>
          </cell>
          <cell r="F8292">
            <v>8747.5</v>
          </cell>
        </row>
        <row r="8293">
          <cell r="D8293">
            <v>9402217</v>
          </cell>
          <cell r="F8293">
            <v>11087.5</v>
          </cell>
        </row>
        <row r="8294">
          <cell r="D8294">
            <v>9412218</v>
          </cell>
          <cell r="F8294">
            <v>7555</v>
          </cell>
        </row>
        <row r="8295">
          <cell r="D8295">
            <v>9413002</v>
          </cell>
          <cell r="F8295">
            <v>4371.25</v>
          </cell>
        </row>
        <row r="8296">
          <cell r="D8296">
            <v>9413008</v>
          </cell>
          <cell r="F8296">
            <v>6070</v>
          </cell>
        </row>
        <row r="8297">
          <cell r="D8297">
            <v>9413012</v>
          </cell>
          <cell r="F8297">
            <v>9276.25</v>
          </cell>
        </row>
        <row r="8298">
          <cell r="D8298">
            <v>9413019</v>
          </cell>
          <cell r="F8298">
            <v>5314.45</v>
          </cell>
        </row>
        <row r="8299">
          <cell r="D8299">
            <v>9413026</v>
          </cell>
          <cell r="F8299">
            <v>4922.5</v>
          </cell>
        </row>
        <row r="8300">
          <cell r="D8300">
            <v>9413028</v>
          </cell>
          <cell r="F8300">
            <v>4663.75</v>
          </cell>
        </row>
        <row r="8301">
          <cell r="D8301">
            <v>9413029</v>
          </cell>
          <cell r="F8301">
            <v>4697.5</v>
          </cell>
        </row>
        <row r="8302">
          <cell r="D8302">
            <v>9403030</v>
          </cell>
          <cell r="F8302">
            <v>6227.5</v>
          </cell>
        </row>
        <row r="8303">
          <cell r="D8303">
            <v>9403033</v>
          </cell>
          <cell r="F8303">
            <v>5270.57</v>
          </cell>
        </row>
        <row r="8304">
          <cell r="D8304">
            <v>9413034</v>
          </cell>
          <cell r="F8304">
            <v>6047.5</v>
          </cell>
        </row>
        <row r="8305">
          <cell r="D8305">
            <v>9413049</v>
          </cell>
          <cell r="F8305">
            <v>5710</v>
          </cell>
        </row>
        <row r="8306">
          <cell r="D8306">
            <v>9413060</v>
          </cell>
          <cell r="F8306">
            <v>4742.5</v>
          </cell>
        </row>
        <row r="8307">
          <cell r="D8307">
            <v>9413062</v>
          </cell>
          <cell r="F8307">
            <v>5105.5200000000004</v>
          </cell>
        </row>
        <row r="8308">
          <cell r="D8308">
            <v>9403066</v>
          </cell>
          <cell r="F8308">
            <v>5102.5</v>
          </cell>
        </row>
        <row r="8309">
          <cell r="D8309">
            <v>9403070</v>
          </cell>
          <cell r="F8309">
            <v>7201.98</v>
          </cell>
        </row>
        <row r="8310">
          <cell r="D8310">
            <v>9413077</v>
          </cell>
          <cell r="F8310">
            <v>6569.84</v>
          </cell>
        </row>
        <row r="8311">
          <cell r="D8311">
            <v>9413080</v>
          </cell>
          <cell r="F8311">
            <v>4585</v>
          </cell>
        </row>
        <row r="8312">
          <cell r="D8312">
            <v>9413088</v>
          </cell>
          <cell r="F8312">
            <v>4900</v>
          </cell>
        </row>
        <row r="8313">
          <cell r="D8313">
            <v>9403200</v>
          </cell>
          <cell r="F8313">
            <v>4990</v>
          </cell>
        </row>
        <row r="8314">
          <cell r="D8314">
            <v>9403201</v>
          </cell>
          <cell r="F8314">
            <v>6346.75</v>
          </cell>
        </row>
        <row r="8315">
          <cell r="D8315">
            <v>9413202</v>
          </cell>
          <cell r="F8315">
            <v>5158.75</v>
          </cell>
        </row>
        <row r="8316">
          <cell r="D8316">
            <v>9413304</v>
          </cell>
          <cell r="F8316">
            <v>8681.85</v>
          </cell>
        </row>
        <row r="8317">
          <cell r="D8317">
            <v>9413326</v>
          </cell>
          <cell r="F8317">
            <v>5355.18</v>
          </cell>
        </row>
        <row r="8318">
          <cell r="D8318">
            <v>9413331</v>
          </cell>
          <cell r="F8318">
            <v>5522.85</v>
          </cell>
        </row>
        <row r="8319">
          <cell r="D8319">
            <v>9413340</v>
          </cell>
          <cell r="F8319">
            <v>4878.8999999999996</v>
          </cell>
        </row>
        <row r="8320">
          <cell r="D8320">
            <v>9403345</v>
          </cell>
          <cell r="F8320">
            <v>4978.75</v>
          </cell>
        </row>
        <row r="8321">
          <cell r="D8321">
            <v>9413400</v>
          </cell>
          <cell r="F8321">
            <v>5000.3999999999996</v>
          </cell>
        </row>
        <row r="8322">
          <cell r="D8322">
            <v>9403406</v>
          </cell>
          <cell r="F8322">
            <v>7238.43</v>
          </cell>
        </row>
        <row r="8323">
          <cell r="D8323">
            <v>9413500</v>
          </cell>
          <cell r="F8323">
            <v>6604.2</v>
          </cell>
        </row>
        <row r="8324">
          <cell r="D8324">
            <v>9404055</v>
          </cell>
          <cell r="F8324">
            <v>23937.81</v>
          </cell>
        </row>
        <row r="8325">
          <cell r="D8325">
            <v>9412014</v>
          </cell>
          <cell r="F8325">
            <v>10851.25</v>
          </cell>
        </row>
        <row r="8326">
          <cell r="D8326">
            <v>9412010</v>
          </cell>
          <cell r="F8326">
            <v>11395.75</v>
          </cell>
        </row>
        <row r="8327">
          <cell r="D8327">
            <v>9412016</v>
          </cell>
          <cell r="F8327">
            <v>8314.3799999999992</v>
          </cell>
        </row>
        <row r="8328">
          <cell r="D8328">
            <v>9412001</v>
          </cell>
          <cell r="F8328">
            <v>9082.7999999999993</v>
          </cell>
        </row>
        <row r="8329">
          <cell r="D8329">
            <v>9415200</v>
          </cell>
          <cell r="F8329">
            <v>10907.5</v>
          </cell>
        </row>
        <row r="8330">
          <cell r="D8330">
            <v>9405206</v>
          </cell>
          <cell r="F8330">
            <v>6835</v>
          </cell>
        </row>
        <row r="8331">
          <cell r="D8331">
            <v>9405207</v>
          </cell>
          <cell r="F8331">
            <v>8612.5</v>
          </cell>
        </row>
        <row r="8332">
          <cell r="D8332">
            <v>9405210</v>
          </cell>
          <cell r="F8332">
            <v>5620.05</v>
          </cell>
        </row>
        <row r="8333">
          <cell r="D8333">
            <v>9417014</v>
          </cell>
          <cell r="F8333">
            <v>10277.5</v>
          </cell>
        </row>
        <row r="8334">
          <cell r="D8334">
            <v>9292002</v>
          </cell>
          <cell r="F8334">
            <v>4697.5</v>
          </cell>
        </row>
        <row r="8335">
          <cell r="D8335">
            <v>9292009</v>
          </cell>
          <cell r="F8335">
            <v>5453.5</v>
          </cell>
        </row>
        <row r="8336">
          <cell r="D8336">
            <v>9292015</v>
          </cell>
          <cell r="F8336">
            <v>8094.55</v>
          </cell>
        </row>
        <row r="8337">
          <cell r="D8337">
            <v>9292018</v>
          </cell>
          <cell r="F8337">
            <v>5830.15</v>
          </cell>
        </row>
        <row r="8338">
          <cell r="D8338">
            <v>9292019</v>
          </cell>
          <cell r="F8338">
            <v>5316.25</v>
          </cell>
        </row>
        <row r="8339">
          <cell r="D8339">
            <v>9292030</v>
          </cell>
          <cell r="F8339">
            <v>6694.38</v>
          </cell>
        </row>
        <row r="8340">
          <cell r="D8340">
            <v>9292032</v>
          </cell>
          <cell r="F8340">
            <v>6431.13</v>
          </cell>
        </row>
        <row r="8341">
          <cell r="D8341">
            <v>9292033</v>
          </cell>
          <cell r="F8341">
            <v>5759.5</v>
          </cell>
        </row>
        <row r="8342">
          <cell r="D8342">
            <v>9292035</v>
          </cell>
          <cell r="F8342">
            <v>5301.63</v>
          </cell>
        </row>
        <row r="8343">
          <cell r="D8343">
            <v>9292037</v>
          </cell>
          <cell r="F8343">
            <v>5202.63</v>
          </cell>
        </row>
        <row r="8344">
          <cell r="D8344">
            <v>9292041</v>
          </cell>
          <cell r="F8344">
            <v>6620.13</v>
          </cell>
        </row>
        <row r="8345">
          <cell r="D8345">
            <v>9292043</v>
          </cell>
          <cell r="F8345">
            <v>4731.25</v>
          </cell>
        </row>
        <row r="8346">
          <cell r="D8346">
            <v>9292046</v>
          </cell>
          <cell r="F8346">
            <v>5350</v>
          </cell>
        </row>
        <row r="8347">
          <cell r="D8347">
            <v>9292047</v>
          </cell>
          <cell r="F8347">
            <v>5136.25</v>
          </cell>
        </row>
        <row r="8348">
          <cell r="D8348">
            <v>9292050</v>
          </cell>
          <cell r="F8348">
            <v>5199.25</v>
          </cell>
        </row>
        <row r="8349">
          <cell r="D8349">
            <v>9292053</v>
          </cell>
          <cell r="F8349">
            <v>4131.3999999999996</v>
          </cell>
        </row>
        <row r="8350">
          <cell r="D8350">
            <v>9292074</v>
          </cell>
          <cell r="F8350">
            <v>6436.75</v>
          </cell>
        </row>
        <row r="8351">
          <cell r="D8351">
            <v>9292076</v>
          </cell>
          <cell r="F8351">
            <v>6524.5</v>
          </cell>
        </row>
        <row r="8352">
          <cell r="D8352">
            <v>9292077</v>
          </cell>
          <cell r="F8352">
            <v>7318.75</v>
          </cell>
        </row>
        <row r="8353">
          <cell r="D8353">
            <v>9292091</v>
          </cell>
          <cell r="F8353">
            <v>5728</v>
          </cell>
        </row>
        <row r="8354">
          <cell r="D8354">
            <v>9292098</v>
          </cell>
          <cell r="F8354">
            <v>4771.75</v>
          </cell>
        </row>
        <row r="8355">
          <cell r="D8355">
            <v>9292101</v>
          </cell>
          <cell r="F8355">
            <v>5066.5</v>
          </cell>
        </row>
        <row r="8356">
          <cell r="D8356">
            <v>9292103</v>
          </cell>
          <cell r="F8356">
            <v>6292.75</v>
          </cell>
        </row>
        <row r="8357">
          <cell r="D8357">
            <v>9292105</v>
          </cell>
          <cell r="F8357">
            <v>4185.63</v>
          </cell>
        </row>
        <row r="8358">
          <cell r="D8358">
            <v>9292138</v>
          </cell>
          <cell r="F8358">
            <v>5001.25</v>
          </cell>
        </row>
        <row r="8359">
          <cell r="D8359">
            <v>9292142</v>
          </cell>
          <cell r="F8359">
            <v>4965.25</v>
          </cell>
        </row>
        <row r="8360">
          <cell r="D8360">
            <v>9292185</v>
          </cell>
          <cell r="F8360">
            <v>7667.95</v>
          </cell>
        </row>
        <row r="8361">
          <cell r="D8361">
            <v>9292207</v>
          </cell>
          <cell r="F8361">
            <v>4776.25</v>
          </cell>
        </row>
        <row r="8362">
          <cell r="D8362">
            <v>9292209</v>
          </cell>
          <cell r="F8362">
            <v>4596.25</v>
          </cell>
        </row>
        <row r="8363">
          <cell r="D8363">
            <v>9292212</v>
          </cell>
          <cell r="F8363">
            <v>5653.75</v>
          </cell>
        </row>
        <row r="8364">
          <cell r="D8364">
            <v>9292224</v>
          </cell>
          <cell r="F8364">
            <v>4855.8999999999996</v>
          </cell>
        </row>
        <row r="8365">
          <cell r="D8365">
            <v>9292227</v>
          </cell>
          <cell r="F8365">
            <v>4742.5</v>
          </cell>
        </row>
        <row r="8366">
          <cell r="D8366">
            <v>9292228</v>
          </cell>
          <cell r="F8366">
            <v>5921.5</v>
          </cell>
        </row>
        <row r="8367">
          <cell r="D8367">
            <v>9292229</v>
          </cell>
          <cell r="F8367">
            <v>5782</v>
          </cell>
        </row>
        <row r="8368">
          <cell r="D8368">
            <v>9292232</v>
          </cell>
          <cell r="F8368">
            <v>5062</v>
          </cell>
        </row>
        <row r="8369">
          <cell r="D8369">
            <v>9292234</v>
          </cell>
          <cell r="F8369">
            <v>4157.5</v>
          </cell>
        </row>
        <row r="8370">
          <cell r="D8370">
            <v>9292236</v>
          </cell>
          <cell r="F8370">
            <v>4529.6499999999996</v>
          </cell>
        </row>
        <row r="8371">
          <cell r="D8371">
            <v>9292239</v>
          </cell>
          <cell r="F8371">
            <v>5350</v>
          </cell>
        </row>
        <row r="8372">
          <cell r="D8372">
            <v>9292246</v>
          </cell>
          <cell r="F8372">
            <v>4472.5</v>
          </cell>
        </row>
        <row r="8373">
          <cell r="D8373">
            <v>9292254</v>
          </cell>
          <cell r="F8373">
            <v>4123.75</v>
          </cell>
        </row>
        <row r="8374">
          <cell r="D8374">
            <v>9292268</v>
          </cell>
          <cell r="F8374">
            <v>6126.25</v>
          </cell>
        </row>
        <row r="8375">
          <cell r="D8375">
            <v>9292277</v>
          </cell>
          <cell r="F8375">
            <v>5023.75</v>
          </cell>
        </row>
        <row r="8376">
          <cell r="D8376">
            <v>9292281</v>
          </cell>
          <cell r="F8376">
            <v>4904.5</v>
          </cell>
        </row>
        <row r="8377">
          <cell r="D8377">
            <v>9292291</v>
          </cell>
          <cell r="F8377">
            <v>11958.25</v>
          </cell>
        </row>
        <row r="8378">
          <cell r="D8378">
            <v>9292293</v>
          </cell>
          <cell r="F8378">
            <v>4990</v>
          </cell>
        </row>
        <row r="8379">
          <cell r="D8379">
            <v>9292299</v>
          </cell>
          <cell r="F8379">
            <v>8275.9</v>
          </cell>
        </row>
        <row r="8380">
          <cell r="D8380">
            <v>9292323</v>
          </cell>
          <cell r="F8380">
            <v>6425.05</v>
          </cell>
        </row>
        <row r="8381">
          <cell r="D8381">
            <v>9292325</v>
          </cell>
          <cell r="F8381">
            <v>4877.5</v>
          </cell>
        </row>
        <row r="8382">
          <cell r="D8382">
            <v>9292370</v>
          </cell>
          <cell r="F8382">
            <v>5912.5</v>
          </cell>
        </row>
        <row r="8383">
          <cell r="D8383">
            <v>9292372</v>
          </cell>
          <cell r="F8383">
            <v>4562.5</v>
          </cell>
        </row>
        <row r="8384">
          <cell r="D8384">
            <v>9292397</v>
          </cell>
          <cell r="F8384">
            <v>9716.1299999999992</v>
          </cell>
        </row>
        <row r="8385">
          <cell r="D8385">
            <v>9292407</v>
          </cell>
          <cell r="F8385">
            <v>6657.25</v>
          </cell>
        </row>
        <row r="8386">
          <cell r="D8386">
            <v>9292415</v>
          </cell>
          <cell r="F8386">
            <v>8882.5</v>
          </cell>
        </row>
        <row r="8387">
          <cell r="D8387">
            <v>9292525</v>
          </cell>
          <cell r="F8387">
            <v>5192.5</v>
          </cell>
        </row>
        <row r="8388">
          <cell r="D8388">
            <v>9292527</v>
          </cell>
          <cell r="F8388">
            <v>8911.75</v>
          </cell>
        </row>
        <row r="8389">
          <cell r="D8389">
            <v>9292529</v>
          </cell>
          <cell r="F8389">
            <v>8585.5</v>
          </cell>
        </row>
        <row r="8390">
          <cell r="D8390">
            <v>9292530</v>
          </cell>
          <cell r="F8390">
            <v>7429</v>
          </cell>
        </row>
        <row r="8391">
          <cell r="D8391">
            <v>9293046</v>
          </cell>
          <cell r="F8391">
            <v>4956.25</v>
          </cell>
        </row>
        <row r="8392">
          <cell r="D8392">
            <v>9293065</v>
          </cell>
          <cell r="F8392">
            <v>4854.6000000000004</v>
          </cell>
        </row>
        <row r="8393">
          <cell r="D8393">
            <v>9293095</v>
          </cell>
          <cell r="F8393">
            <v>5118.25</v>
          </cell>
        </row>
        <row r="8394">
          <cell r="D8394">
            <v>9293173</v>
          </cell>
          <cell r="F8394">
            <v>4922.5</v>
          </cell>
        </row>
        <row r="8395">
          <cell r="D8395">
            <v>9293264</v>
          </cell>
          <cell r="F8395">
            <v>5002.75</v>
          </cell>
        </row>
        <row r="8396">
          <cell r="D8396">
            <v>9293333</v>
          </cell>
          <cell r="F8396">
            <v>7736.09</v>
          </cell>
        </row>
        <row r="8397">
          <cell r="D8397">
            <v>9293346</v>
          </cell>
          <cell r="F8397">
            <v>6177.98</v>
          </cell>
        </row>
        <row r="8398">
          <cell r="D8398">
            <v>9293347</v>
          </cell>
          <cell r="F8398">
            <v>5302.69</v>
          </cell>
        </row>
        <row r="8399">
          <cell r="D8399">
            <v>9293355</v>
          </cell>
          <cell r="F8399">
            <v>5036.8500000000004</v>
          </cell>
        </row>
        <row r="8400">
          <cell r="D8400">
            <v>9293367</v>
          </cell>
          <cell r="F8400">
            <v>6081.26</v>
          </cell>
        </row>
        <row r="8401">
          <cell r="D8401">
            <v>9293403</v>
          </cell>
          <cell r="F8401">
            <v>4427.5</v>
          </cell>
        </row>
        <row r="8402">
          <cell r="D8402">
            <v>9293408</v>
          </cell>
          <cell r="F8402">
            <v>4715.5</v>
          </cell>
        </row>
        <row r="8403">
          <cell r="D8403">
            <v>9293411</v>
          </cell>
          <cell r="F8403">
            <v>4878.8999999999996</v>
          </cell>
        </row>
        <row r="8404">
          <cell r="D8404">
            <v>9293443</v>
          </cell>
          <cell r="F8404">
            <v>4713.66</v>
          </cell>
        </row>
        <row r="8405">
          <cell r="D8405">
            <v>9293447</v>
          </cell>
          <cell r="F8405">
            <v>4380.75</v>
          </cell>
        </row>
        <row r="8406">
          <cell r="D8406">
            <v>9293454</v>
          </cell>
          <cell r="F8406">
            <v>4963.95</v>
          </cell>
        </row>
        <row r="8407">
          <cell r="D8407">
            <v>9293542</v>
          </cell>
          <cell r="F8407">
            <v>4751.33</v>
          </cell>
        </row>
        <row r="8408">
          <cell r="D8408">
            <v>9293560</v>
          </cell>
          <cell r="F8408">
            <v>4793.8500000000004</v>
          </cell>
        </row>
        <row r="8409">
          <cell r="D8409">
            <v>9294079</v>
          </cell>
          <cell r="F8409">
            <v>9028.75</v>
          </cell>
        </row>
        <row r="8410">
          <cell r="D8410">
            <v>9294130</v>
          </cell>
          <cell r="F8410">
            <v>11408.13</v>
          </cell>
        </row>
        <row r="8411">
          <cell r="D8411">
            <v>9294161</v>
          </cell>
          <cell r="F8411">
            <v>8339.69</v>
          </cell>
        </row>
        <row r="8412">
          <cell r="D8412">
            <v>9294162</v>
          </cell>
          <cell r="F8412">
            <v>8654.69</v>
          </cell>
        </row>
        <row r="8413">
          <cell r="D8413">
            <v>9294332</v>
          </cell>
          <cell r="F8413">
            <v>8921.8799999999992</v>
          </cell>
        </row>
        <row r="8414">
          <cell r="D8414">
            <v>9294361</v>
          </cell>
          <cell r="F8414">
            <v>4959.0600000000004</v>
          </cell>
        </row>
        <row r="8415">
          <cell r="D8415">
            <v>9294370</v>
          </cell>
          <cell r="F8415">
            <v>5248.75</v>
          </cell>
        </row>
        <row r="8416">
          <cell r="D8416">
            <v>9294404</v>
          </cell>
          <cell r="F8416">
            <v>8657.5</v>
          </cell>
        </row>
        <row r="8417">
          <cell r="D8417">
            <v>9294439</v>
          </cell>
          <cell r="F8417">
            <v>15767.5</v>
          </cell>
        </row>
        <row r="8418">
          <cell r="D8418">
            <v>9295400</v>
          </cell>
          <cell r="F8418">
            <v>15134.69</v>
          </cell>
        </row>
        <row r="8419">
          <cell r="D8419">
            <v>9297003</v>
          </cell>
          <cell r="F8419">
            <v>15694.38</v>
          </cell>
        </row>
        <row r="8420">
          <cell r="D8420">
            <v>9297006</v>
          </cell>
          <cell r="F8420">
            <v>9619.3799999999992</v>
          </cell>
        </row>
        <row r="8421">
          <cell r="D8421">
            <v>9297010</v>
          </cell>
          <cell r="F8421">
            <v>7493.13</v>
          </cell>
        </row>
        <row r="8422">
          <cell r="D8422">
            <v>9297012</v>
          </cell>
          <cell r="F8422">
            <v>6581.88</v>
          </cell>
        </row>
        <row r="8423">
          <cell r="D8423">
            <v>9297021</v>
          </cell>
          <cell r="F8423">
            <v>13770.63</v>
          </cell>
        </row>
        <row r="8424">
          <cell r="D8424">
            <v>9297022</v>
          </cell>
          <cell r="F8424">
            <v>18073.75</v>
          </cell>
        </row>
        <row r="8425">
          <cell r="D8425">
            <v>8912010</v>
          </cell>
          <cell r="F8425">
            <v>6612.25</v>
          </cell>
        </row>
        <row r="8426">
          <cell r="D8426">
            <v>8922024</v>
          </cell>
          <cell r="F8426">
            <v>8844.25</v>
          </cell>
        </row>
        <row r="8427">
          <cell r="D8427">
            <v>8922057</v>
          </cell>
          <cell r="F8427">
            <v>6514.38</v>
          </cell>
        </row>
        <row r="8428">
          <cell r="D8428">
            <v>8922061</v>
          </cell>
          <cell r="F8428">
            <v>8138.88</v>
          </cell>
        </row>
        <row r="8429">
          <cell r="D8429">
            <v>8922079</v>
          </cell>
          <cell r="F8429">
            <v>6468.25</v>
          </cell>
        </row>
        <row r="8430">
          <cell r="D8430">
            <v>8922080</v>
          </cell>
          <cell r="F8430">
            <v>11195.5</v>
          </cell>
        </row>
        <row r="8431">
          <cell r="D8431">
            <v>8912093</v>
          </cell>
          <cell r="F8431">
            <v>6646</v>
          </cell>
        </row>
        <row r="8432">
          <cell r="D8432">
            <v>8912094</v>
          </cell>
          <cell r="F8432">
            <v>7037.5</v>
          </cell>
        </row>
        <row r="8433">
          <cell r="D8433">
            <v>8922095</v>
          </cell>
          <cell r="F8433">
            <v>11744.5</v>
          </cell>
        </row>
        <row r="8434">
          <cell r="D8434">
            <v>8912107</v>
          </cell>
          <cell r="F8434">
            <v>6027.25</v>
          </cell>
        </row>
        <row r="8435">
          <cell r="D8435">
            <v>8912108</v>
          </cell>
          <cell r="F8435">
            <v>6688.75</v>
          </cell>
        </row>
        <row r="8436">
          <cell r="D8436">
            <v>8922117</v>
          </cell>
          <cell r="F8436">
            <v>8907.25</v>
          </cell>
        </row>
        <row r="8437">
          <cell r="D8437">
            <v>8912126</v>
          </cell>
          <cell r="F8437">
            <v>8308.75</v>
          </cell>
        </row>
        <row r="8438">
          <cell r="D8438">
            <v>8922128</v>
          </cell>
          <cell r="F8438">
            <v>6342.25</v>
          </cell>
        </row>
        <row r="8439">
          <cell r="D8439">
            <v>8912140</v>
          </cell>
          <cell r="F8439">
            <v>8682.25</v>
          </cell>
        </row>
        <row r="8440">
          <cell r="D8440">
            <v>8922151</v>
          </cell>
          <cell r="F8440">
            <v>9211</v>
          </cell>
        </row>
        <row r="8441">
          <cell r="D8441">
            <v>8922153</v>
          </cell>
          <cell r="F8441">
            <v>8137.75</v>
          </cell>
        </row>
        <row r="8442">
          <cell r="D8442">
            <v>8922157</v>
          </cell>
          <cell r="F8442">
            <v>7771</v>
          </cell>
        </row>
        <row r="8443">
          <cell r="D8443">
            <v>8922158</v>
          </cell>
          <cell r="F8443">
            <v>8848.75</v>
          </cell>
        </row>
        <row r="8444">
          <cell r="D8444">
            <v>8922163</v>
          </cell>
          <cell r="F8444">
            <v>9064.75</v>
          </cell>
        </row>
        <row r="8445">
          <cell r="D8445">
            <v>8912165</v>
          </cell>
          <cell r="F8445">
            <v>6236.5</v>
          </cell>
        </row>
        <row r="8446">
          <cell r="D8446">
            <v>8912167</v>
          </cell>
          <cell r="F8446">
            <v>7975.75</v>
          </cell>
        </row>
        <row r="8447">
          <cell r="D8447">
            <v>8922170</v>
          </cell>
          <cell r="F8447">
            <v>8848.75</v>
          </cell>
        </row>
        <row r="8448">
          <cell r="D8448">
            <v>8912174</v>
          </cell>
          <cell r="F8448">
            <v>5790.1</v>
          </cell>
        </row>
        <row r="8449">
          <cell r="D8449">
            <v>8912175</v>
          </cell>
          <cell r="F8449">
            <v>5316.25</v>
          </cell>
        </row>
        <row r="8450">
          <cell r="D8450">
            <v>8912176</v>
          </cell>
          <cell r="F8450">
            <v>4956.25</v>
          </cell>
        </row>
        <row r="8451">
          <cell r="D8451">
            <v>8912180</v>
          </cell>
          <cell r="F8451">
            <v>6238.75</v>
          </cell>
        </row>
        <row r="8452">
          <cell r="D8452">
            <v>8912200</v>
          </cell>
          <cell r="F8452">
            <v>6683.13</v>
          </cell>
        </row>
        <row r="8453">
          <cell r="D8453">
            <v>8912202</v>
          </cell>
          <cell r="F8453">
            <v>6013.75</v>
          </cell>
        </row>
        <row r="8454">
          <cell r="D8454">
            <v>8912213</v>
          </cell>
          <cell r="F8454">
            <v>6047.5</v>
          </cell>
        </row>
        <row r="8455">
          <cell r="D8455">
            <v>8912223</v>
          </cell>
          <cell r="F8455">
            <v>6246.85</v>
          </cell>
        </row>
        <row r="8456">
          <cell r="D8456">
            <v>8912228</v>
          </cell>
          <cell r="F8456">
            <v>7781.8</v>
          </cell>
        </row>
        <row r="8457">
          <cell r="D8457">
            <v>8912237</v>
          </cell>
          <cell r="F8457">
            <v>5496.25</v>
          </cell>
        </row>
        <row r="8458">
          <cell r="D8458">
            <v>8912238</v>
          </cell>
          <cell r="F8458">
            <v>6655</v>
          </cell>
        </row>
        <row r="8459">
          <cell r="D8459">
            <v>8912239</v>
          </cell>
          <cell r="F8459">
            <v>5824.75</v>
          </cell>
        </row>
        <row r="8460">
          <cell r="D8460">
            <v>8912248</v>
          </cell>
          <cell r="F8460">
            <v>6339.1</v>
          </cell>
        </row>
        <row r="8461">
          <cell r="D8461">
            <v>8912271</v>
          </cell>
          <cell r="F8461">
            <v>8646.25</v>
          </cell>
        </row>
        <row r="8462">
          <cell r="D8462">
            <v>8912282</v>
          </cell>
          <cell r="F8462">
            <v>6075.63</v>
          </cell>
        </row>
        <row r="8463">
          <cell r="D8463">
            <v>8912286</v>
          </cell>
          <cell r="F8463">
            <v>5916.55</v>
          </cell>
        </row>
        <row r="8464">
          <cell r="D8464">
            <v>8912299</v>
          </cell>
          <cell r="F8464">
            <v>6823.75</v>
          </cell>
        </row>
        <row r="8465">
          <cell r="D8465">
            <v>8912300</v>
          </cell>
          <cell r="F8465">
            <v>6036.25</v>
          </cell>
        </row>
        <row r="8466">
          <cell r="D8466">
            <v>8912301</v>
          </cell>
          <cell r="F8466">
            <v>5951.2</v>
          </cell>
        </row>
        <row r="8467">
          <cell r="D8467">
            <v>8912308</v>
          </cell>
          <cell r="F8467">
            <v>5750.5</v>
          </cell>
        </row>
        <row r="8468">
          <cell r="D8468">
            <v>8912316</v>
          </cell>
          <cell r="F8468">
            <v>6610</v>
          </cell>
        </row>
        <row r="8469">
          <cell r="D8469">
            <v>8912317</v>
          </cell>
          <cell r="F8469">
            <v>5922.91</v>
          </cell>
        </row>
        <row r="8470">
          <cell r="D8470">
            <v>8912346</v>
          </cell>
          <cell r="F8470">
            <v>5035</v>
          </cell>
        </row>
        <row r="8471">
          <cell r="D8471">
            <v>8922360</v>
          </cell>
          <cell r="F8471">
            <v>8848.08</v>
          </cell>
        </row>
        <row r="8472">
          <cell r="D8472">
            <v>8912395</v>
          </cell>
          <cell r="F8472">
            <v>6175.3</v>
          </cell>
        </row>
        <row r="8473">
          <cell r="D8473">
            <v>8912406</v>
          </cell>
          <cell r="F8473">
            <v>6610</v>
          </cell>
        </row>
        <row r="8474">
          <cell r="D8474">
            <v>8912416</v>
          </cell>
          <cell r="F8474">
            <v>6688.75</v>
          </cell>
        </row>
        <row r="8475">
          <cell r="D8475">
            <v>8912436</v>
          </cell>
          <cell r="F8475">
            <v>5912.5</v>
          </cell>
        </row>
        <row r="8476">
          <cell r="D8476">
            <v>8912440</v>
          </cell>
          <cell r="F8476">
            <v>7519</v>
          </cell>
        </row>
        <row r="8477">
          <cell r="D8477">
            <v>8912444</v>
          </cell>
          <cell r="F8477">
            <v>6153.25</v>
          </cell>
        </row>
        <row r="8478">
          <cell r="D8478">
            <v>8912450</v>
          </cell>
          <cell r="F8478">
            <v>4523.8</v>
          </cell>
        </row>
        <row r="8479">
          <cell r="D8479">
            <v>8912464</v>
          </cell>
          <cell r="F8479">
            <v>8880.25</v>
          </cell>
        </row>
        <row r="8480">
          <cell r="D8480">
            <v>8912466</v>
          </cell>
          <cell r="F8480">
            <v>7307.5</v>
          </cell>
        </row>
        <row r="8481">
          <cell r="D8481">
            <v>8912470</v>
          </cell>
          <cell r="F8481">
            <v>6727</v>
          </cell>
        </row>
        <row r="8482">
          <cell r="D8482">
            <v>8912471</v>
          </cell>
          <cell r="F8482">
            <v>7839.85</v>
          </cell>
        </row>
        <row r="8483">
          <cell r="D8483">
            <v>8912490</v>
          </cell>
          <cell r="F8483">
            <v>7892.5</v>
          </cell>
        </row>
        <row r="8484">
          <cell r="D8484">
            <v>8912560</v>
          </cell>
          <cell r="F8484">
            <v>8511.25</v>
          </cell>
        </row>
        <row r="8485">
          <cell r="D8485">
            <v>8912565</v>
          </cell>
          <cell r="F8485">
            <v>8747.5</v>
          </cell>
        </row>
        <row r="8486">
          <cell r="D8486">
            <v>8912568</v>
          </cell>
          <cell r="F8486">
            <v>6677.5</v>
          </cell>
        </row>
        <row r="8487">
          <cell r="D8487">
            <v>8912574</v>
          </cell>
          <cell r="F8487">
            <v>8027.5</v>
          </cell>
        </row>
        <row r="8488">
          <cell r="D8488">
            <v>8912611</v>
          </cell>
          <cell r="F8488">
            <v>8834.7999999999993</v>
          </cell>
        </row>
        <row r="8489">
          <cell r="D8489">
            <v>8912674</v>
          </cell>
          <cell r="F8489">
            <v>10873.75</v>
          </cell>
        </row>
        <row r="8490">
          <cell r="D8490">
            <v>8912679</v>
          </cell>
          <cell r="F8490">
            <v>5001.25</v>
          </cell>
        </row>
        <row r="8491">
          <cell r="D8491">
            <v>8912693</v>
          </cell>
          <cell r="F8491">
            <v>9118.75</v>
          </cell>
        </row>
        <row r="8492">
          <cell r="D8492">
            <v>8912700</v>
          </cell>
          <cell r="F8492">
            <v>6302.65</v>
          </cell>
        </row>
        <row r="8493">
          <cell r="D8493">
            <v>8912704</v>
          </cell>
          <cell r="F8493">
            <v>6571.98</v>
          </cell>
        </row>
        <row r="8494">
          <cell r="D8494">
            <v>8912705</v>
          </cell>
          <cell r="F8494">
            <v>6154.6</v>
          </cell>
        </row>
        <row r="8495">
          <cell r="D8495">
            <v>8912718</v>
          </cell>
          <cell r="F8495">
            <v>5912.5</v>
          </cell>
        </row>
        <row r="8496">
          <cell r="D8496">
            <v>8912731</v>
          </cell>
          <cell r="F8496">
            <v>8740.2999999999993</v>
          </cell>
        </row>
        <row r="8497">
          <cell r="D8497">
            <v>8912734</v>
          </cell>
          <cell r="F8497">
            <v>6236.05</v>
          </cell>
        </row>
        <row r="8498">
          <cell r="D8498">
            <v>8912737</v>
          </cell>
          <cell r="F8498">
            <v>8992.75</v>
          </cell>
        </row>
        <row r="8499">
          <cell r="D8499">
            <v>8912741</v>
          </cell>
          <cell r="F8499">
            <v>5161</v>
          </cell>
        </row>
        <row r="8500">
          <cell r="D8500">
            <v>8912742</v>
          </cell>
          <cell r="F8500">
            <v>5234.3500000000004</v>
          </cell>
        </row>
        <row r="8501">
          <cell r="D8501">
            <v>8912748</v>
          </cell>
          <cell r="F8501">
            <v>5732.5</v>
          </cell>
        </row>
        <row r="8502">
          <cell r="D8502">
            <v>8912751</v>
          </cell>
          <cell r="F8502">
            <v>4740.25</v>
          </cell>
        </row>
        <row r="8503">
          <cell r="D8503">
            <v>8912768</v>
          </cell>
          <cell r="F8503">
            <v>6216.25</v>
          </cell>
        </row>
        <row r="8504">
          <cell r="D8504">
            <v>8912769</v>
          </cell>
          <cell r="F8504">
            <v>5507.5</v>
          </cell>
        </row>
        <row r="8505">
          <cell r="D8505">
            <v>8912772</v>
          </cell>
          <cell r="F8505">
            <v>5143</v>
          </cell>
        </row>
        <row r="8506">
          <cell r="D8506">
            <v>8912775</v>
          </cell>
          <cell r="F8506">
            <v>6126.25</v>
          </cell>
        </row>
        <row r="8507">
          <cell r="D8507">
            <v>8912779</v>
          </cell>
          <cell r="F8507">
            <v>4373.5</v>
          </cell>
        </row>
        <row r="8508">
          <cell r="D8508">
            <v>8912781</v>
          </cell>
          <cell r="F8508">
            <v>5077.08</v>
          </cell>
        </row>
        <row r="8509">
          <cell r="D8509">
            <v>8912784</v>
          </cell>
          <cell r="F8509">
            <v>5779.75</v>
          </cell>
        </row>
        <row r="8510">
          <cell r="D8510">
            <v>8912787</v>
          </cell>
          <cell r="F8510">
            <v>5314</v>
          </cell>
        </row>
        <row r="8511">
          <cell r="D8511">
            <v>8912788</v>
          </cell>
          <cell r="F8511">
            <v>6635.79</v>
          </cell>
        </row>
        <row r="8512">
          <cell r="D8512">
            <v>8912793</v>
          </cell>
          <cell r="F8512">
            <v>4274.5</v>
          </cell>
        </row>
        <row r="8513">
          <cell r="D8513">
            <v>8912796</v>
          </cell>
          <cell r="F8513">
            <v>5811.25</v>
          </cell>
        </row>
        <row r="8514">
          <cell r="D8514">
            <v>8912806</v>
          </cell>
          <cell r="F8514">
            <v>5693.13</v>
          </cell>
        </row>
        <row r="8515">
          <cell r="D8515">
            <v>8912810</v>
          </cell>
          <cell r="F8515">
            <v>6832.75</v>
          </cell>
        </row>
        <row r="8516">
          <cell r="D8516">
            <v>8912812</v>
          </cell>
          <cell r="F8516">
            <v>7757.5</v>
          </cell>
        </row>
        <row r="8517">
          <cell r="D8517">
            <v>8912813</v>
          </cell>
          <cell r="F8517">
            <v>4987.75</v>
          </cell>
        </row>
        <row r="8518">
          <cell r="D8518">
            <v>8912821</v>
          </cell>
          <cell r="F8518">
            <v>6326.5</v>
          </cell>
        </row>
        <row r="8519">
          <cell r="D8519">
            <v>8912822</v>
          </cell>
          <cell r="F8519">
            <v>7369.6</v>
          </cell>
        </row>
        <row r="8520">
          <cell r="D8520">
            <v>8912829</v>
          </cell>
          <cell r="F8520">
            <v>5408.05</v>
          </cell>
        </row>
        <row r="8521">
          <cell r="D8521">
            <v>8912844</v>
          </cell>
          <cell r="F8521">
            <v>4464.3999999999996</v>
          </cell>
        </row>
        <row r="8522">
          <cell r="D8522">
            <v>8912850</v>
          </cell>
          <cell r="F8522">
            <v>4461.25</v>
          </cell>
        </row>
        <row r="8523">
          <cell r="D8523">
            <v>8922894</v>
          </cell>
          <cell r="F8523">
            <v>8711.5</v>
          </cell>
        </row>
        <row r="8524">
          <cell r="D8524">
            <v>8922897</v>
          </cell>
          <cell r="F8524">
            <v>5651.5</v>
          </cell>
        </row>
        <row r="8525">
          <cell r="D8525">
            <v>8912901</v>
          </cell>
          <cell r="F8525">
            <v>9827.5</v>
          </cell>
        </row>
        <row r="8526">
          <cell r="D8526">
            <v>8912913</v>
          </cell>
          <cell r="F8526">
            <v>9141.25</v>
          </cell>
        </row>
        <row r="8527">
          <cell r="D8527">
            <v>8912916</v>
          </cell>
          <cell r="F8527">
            <v>7764.25</v>
          </cell>
        </row>
        <row r="8528">
          <cell r="D8528">
            <v>8912918</v>
          </cell>
          <cell r="F8528">
            <v>7874.5</v>
          </cell>
        </row>
        <row r="8529">
          <cell r="D8529">
            <v>8912923</v>
          </cell>
          <cell r="F8529">
            <v>7602.25</v>
          </cell>
        </row>
        <row r="8530">
          <cell r="D8530">
            <v>8912925</v>
          </cell>
          <cell r="F8530">
            <v>6311.88</v>
          </cell>
        </row>
        <row r="8531">
          <cell r="D8531">
            <v>8912926</v>
          </cell>
          <cell r="F8531">
            <v>6508.75</v>
          </cell>
        </row>
        <row r="8532">
          <cell r="D8532">
            <v>8912927</v>
          </cell>
          <cell r="F8532">
            <v>6414.25</v>
          </cell>
        </row>
        <row r="8533">
          <cell r="D8533">
            <v>8912928</v>
          </cell>
          <cell r="F8533">
            <v>7784.5</v>
          </cell>
        </row>
        <row r="8534">
          <cell r="D8534">
            <v>8922929</v>
          </cell>
          <cell r="F8534">
            <v>10909.75</v>
          </cell>
        </row>
        <row r="8535">
          <cell r="D8535">
            <v>8912930</v>
          </cell>
          <cell r="F8535">
            <v>7661.65</v>
          </cell>
        </row>
        <row r="8536">
          <cell r="D8536">
            <v>8913004</v>
          </cell>
          <cell r="F8536">
            <v>6659.5</v>
          </cell>
        </row>
        <row r="8537">
          <cell r="D8537">
            <v>8913008</v>
          </cell>
          <cell r="F8537">
            <v>8063.5</v>
          </cell>
        </row>
        <row r="8538">
          <cell r="D8538">
            <v>8913018</v>
          </cell>
          <cell r="F8538">
            <v>6340</v>
          </cell>
        </row>
        <row r="8539">
          <cell r="D8539">
            <v>8913021</v>
          </cell>
          <cell r="F8539">
            <v>5068.75</v>
          </cell>
        </row>
        <row r="8540">
          <cell r="D8540">
            <v>8913032</v>
          </cell>
          <cell r="F8540">
            <v>5901.25</v>
          </cell>
        </row>
        <row r="8541">
          <cell r="D8541">
            <v>8913061</v>
          </cell>
          <cell r="F8541">
            <v>5215</v>
          </cell>
        </row>
        <row r="8542">
          <cell r="D8542">
            <v>8913072</v>
          </cell>
          <cell r="F8542">
            <v>5174.05</v>
          </cell>
        </row>
        <row r="8543">
          <cell r="D8543">
            <v>8913073</v>
          </cell>
          <cell r="F8543">
            <v>6328.75</v>
          </cell>
        </row>
        <row r="8544">
          <cell r="D8544">
            <v>8913076</v>
          </cell>
          <cell r="F8544">
            <v>4312.75</v>
          </cell>
        </row>
        <row r="8545">
          <cell r="D8545">
            <v>8913081</v>
          </cell>
          <cell r="F8545">
            <v>8311.9</v>
          </cell>
        </row>
        <row r="8546">
          <cell r="D8546">
            <v>8913084</v>
          </cell>
          <cell r="F8546">
            <v>4888.75</v>
          </cell>
        </row>
        <row r="8547">
          <cell r="D8547">
            <v>8913087</v>
          </cell>
          <cell r="F8547">
            <v>5428.75</v>
          </cell>
        </row>
        <row r="8548">
          <cell r="D8548">
            <v>8913088</v>
          </cell>
          <cell r="F8548">
            <v>4860.63</v>
          </cell>
        </row>
        <row r="8549">
          <cell r="D8549">
            <v>8913112</v>
          </cell>
          <cell r="F8549">
            <v>5174.95</v>
          </cell>
        </row>
        <row r="8550">
          <cell r="D8550">
            <v>8913117</v>
          </cell>
          <cell r="F8550">
            <v>4591.3</v>
          </cell>
        </row>
        <row r="8551">
          <cell r="D8551">
            <v>8913119</v>
          </cell>
          <cell r="F8551">
            <v>4542.47</v>
          </cell>
        </row>
        <row r="8552">
          <cell r="D8552">
            <v>8913126</v>
          </cell>
          <cell r="F8552">
            <v>7971.25</v>
          </cell>
        </row>
        <row r="8553">
          <cell r="D8553">
            <v>8913133</v>
          </cell>
          <cell r="F8553">
            <v>7622.5</v>
          </cell>
        </row>
        <row r="8554">
          <cell r="D8554">
            <v>8913143</v>
          </cell>
          <cell r="F8554">
            <v>5980</v>
          </cell>
        </row>
        <row r="8555">
          <cell r="D8555">
            <v>8913145</v>
          </cell>
          <cell r="F8555">
            <v>5125</v>
          </cell>
        </row>
        <row r="8556">
          <cell r="D8556">
            <v>8913287</v>
          </cell>
          <cell r="F8556">
            <v>5489.5</v>
          </cell>
        </row>
        <row r="8557">
          <cell r="D8557">
            <v>8913352</v>
          </cell>
          <cell r="F8557">
            <v>6750</v>
          </cell>
        </row>
        <row r="8558">
          <cell r="D8558">
            <v>8913370</v>
          </cell>
          <cell r="F8558">
            <v>6750</v>
          </cell>
        </row>
        <row r="8559">
          <cell r="D8559">
            <v>8913450</v>
          </cell>
          <cell r="F8559">
            <v>6622.18</v>
          </cell>
        </row>
        <row r="8560">
          <cell r="D8560">
            <v>8913494</v>
          </cell>
          <cell r="F8560">
            <v>6567.75</v>
          </cell>
        </row>
        <row r="8561">
          <cell r="D8561">
            <v>8913496</v>
          </cell>
          <cell r="F8561">
            <v>6762.15</v>
          </cell>
        </row>
        <row r="8562">
          <cell r="D8562">
            <v>8913514</v>
          </cell>
          <cell r="F8562">
            <v>5860.62</v>
          </cell>
        </row>
        <row r="8563">
          <cell r="D8563">
            <v>8913539</v>
          </cell>
          <cell r="F8563">
            <v>5425.65</v>
          </cell>
        </row>
        <row r="8564">
          <cell r="D8564">
            <v>8913548</v>
          </cell>
          <cell r="F8564">
            <v>5651.64</v>
          </cell>
        </row>
        <row r="8565">
          <cell r="D8565">
            <v>8913566</v>
          </cell>
          <cell r="F8565">
            <v>6725.7</v>
          </cell>
        </row>
        <row r="8566">
          <cell r="D8566">
            <v>8913586</v>
          </cell>
          <cell r="F8566">
            <v>5415.69</v>
          </cell>
        </row>
        <row r="8567">
          <cell r="D8567">
            <v>8913592</v>
          </cell>
          <cell r="F8567">
            <v>5535</v>
          </cell>
        </row>
        <row r="8568">
          <cell r="D8568">
            <v>8913606</v>
          </cell>
          <cell r="F8568">
            <v>6458.4</v>
          </cell>
        </row>
        <row r="8569">
          <cell r="D8569">
            <v>8914121</v>
          </cell>
          <cell r="F8569">
            <v>22689.06</v>
          </cell>
        </row>
        <row r="8570">
          <cell r="D8570">
            <v>8917019</v>
          </cell>
          <cell r="F8570">
            <v>8708.1299999999992</v>
          </cell>
        </row>
        <row r="8571">
          <cell r="D8571">
            <v>8917021</v>
          </cell>
          <cell r="F8571">
            <v>12535.38</v>
          </cell>
        </row>
        <row r="8572">
          <cell r="D8572">
            <v>8917023</v>
          </cell>
          <cell r="F8572">
            <v>8961.25</v>
          </cell>
        </row>
        <row r="8573">
          <cell r="D8573">
            <v>8927035</v>
          </cell>
          <cell r="F8573">
            <v>10024.379999999999</v>
          </cell>
        </row>
        <row r="8574">
          <cell r="D8574">
            <v>9311005</v>
          </cell>
          <cell r="F8574">
            <v>4452.25</v>
          </cell>
        </row>
        <row r="8575">
          <cell r="D8575">
            <v>9311006</v>
          </cell>
          <cell r="F8575">
            <v>4911.25</v>
          </cell>
        </row>
        <row r="8576">
          <cell r="D8576">
            <v>9311010</v>
          </cell>
          <cell r="F8576">
            <v>4310.5</v>
          </cell>
        </row>
        <row r="8577">
          <cell r="D8577">
            <v>9311011</v>
          </cell>
          <cell r="F8577">
            <v>4695.25</v>
          </cell>
        </row>
        <row r="8578">
          <cell r="D8578">
            <v>9311017</v>
          </cell>
          <cell r="F8578">
            <v>4702</v>
          </cell>
        </row>
        <row r="8579">
          <cell r="D8579">
            <v>9311019</v>
          </cell>
          <cell r="F8579">
            <v>4634.5</v>
          </cell>
        </row>
        <row r="8580">
          <cell r="D8580">
            <v>9311031</v>
          </cell>
          <cell r="F8580">
            <v>4352.3500000000004</v>
          </cell>
        </row>
        <row r="8581">
          <cell r="D8581">
            <v>9312055</v>
          </cell>
          <cell r="F8581">
            <v>8644</v>
          </cell>
        </row>
        <row r="8582">
          <cell r="D8582">
            <v>9312057</v>
          </cell>
          <cell r="F8582">
            <v>8752</v>
          </cell>
        </row>
        <row r="8583">
          <cell r="D8583">
            <v>9312058</v>
          </cell>
          <cell r="F8583">
            <v>7431.25</v>
          </cell>
        </row>
        <row r="8584">
          <cell r="D8584">
            <v>9312103</v>
          </cell>
          <cell r="F8584">
            <v>4967.5</v>
          </cell>
        </row>
        <row r="8585">
          <cell r="D8585">
            <v>9312104</v>
          </cell>
          <cell r="F8585">
            <v>5080</v>
          </cell>
        </row>
        <row r="8586">
          <cell r="D8586">
            <v>9312106</v>
          </cell>
          <cell r="F8586">
            <v>6454.75</v>
          </cell>
        </row>
        <row r="8587">
          <cell r="D8587">
            <v>9312200</v>
          </cell>
          <cell r="F8587">
            <v>7934.13</v>
          </cell>
        </row>
        <row r="8588">
          <cell r="D8588">
            <v>9312202</v>
          </cell>
          <cell r="F8588">
            <v>7546</v>
          </cell>
        </row>
        <row r="8589">
          <cell r="D8589">
            <v>9312207</v>
          </cell>
          <cell r="F8589">
            <v>8338</v>
          </cell>
        </row>
        <row r="8590">
          <cell r="D8590">
            <v>9312208</v>
          </cell>
          <cell r="F8590">
            <v>5586.25</v>
          </cell>
        </row>
        <row r="8591">
          <cell r="D8591">
            <v>9312210</v>
          </cell>
          <cell r="F8591">
            <v>9040</v>
          </cell>
        </row>
        <row r="8592">
          <cell r="D8592">
            <v>9312254</v>
          </cell>
          <cell r="F8592">
            <v>7082.5</v>
          </cell>
        </row>
        <row r="8593">
          <cell r="D8593">
            <v>9312352</v>
          </cell>
          <cell r="F8593">
            <v>8637.25</v>
          </cell>
        </row>
        <row r="8594">
          <cell r="D8594">
            <v>9312353</v>
          </cell>
          <cell r="F8594">
            <v>5147.5</v>
          </cell>
        </row>
        <row r="8595">
          <cell r="D8595">
            <v>9312354</v>
          </cell>
          <cell r="F8595">
            <v>6936.25</v>
          </cell>
        </row>
        <row r="8596">
          <cell r="D8596">
            <v>9312357</v>
          </cell>
          <cell r="F8596">
            <v>7397.5</v>
          </cell>
        </row>
        <row r="8597">
          <cell r="D8597">
            <v>9312450</v>
          </cell>
          <cell r="F8597">
            <v>5732.5</v>
          </cell>
        </row>
        <row r="8598">
          <cell r="D8598">
            <v>9312456</v>
          </cell>
          <cell r="F8598">
            <v>4711.79</v>
          </cell>
        </row>
        <row r="8599">
          <cell r="D8599">
            <v>9312463</v>
          </cell>
          <cell r="F8599">
            <v>9760</v>
          </cell>
        </row>
        <row r="8600">
          <cell r="D8600">
            <v>9312465</v>
          </cell>
          <cell r="F8600">
            <v>6616.3</v>
          </cell>
        </row>
        <row r="8601">
          <cell r="D8601">
            <v>9312504</v>
          </cell>
          <cell r="F8601">
            <v>5741.05</v>
          </cell>
        </row>
        <row r="8602">
          <cell r="D8602">
            <v>9312506</v>
          </cell>
          <cell r="F8602">
            <v>8016.25</v>
          </cell>
        </row>
        <row r="8603">
          <cell r="D8603">
            <v>9312507</v>
          </cell>
          <cell r="F8603">
            <v>4405</v>
          </cell>
        </row>
        <row r="8604">
          <cell r="D8604">
            <v>9312510</v>
          </cell>
          <cell r="F8604">
            <v>5867.5</v>
          </cell>
        </row>
        <row r="8605">
          <cell r="D8605">
            <v>9312512</v>
          </cell>
          <cell r="F8605">
            <v>5923.75</v>
          </cell>
        </row>
        <row r="8606">
          <cell r="D8606">
            <v>9312525</v>
          </cell>
          <cell r="F8606">
            <v>7477.67</v>
          </cell>
        </row>
        <row r="8607">
          <cell r="D8607">
            <v>9312527</v>
          </cell>
          <cell r="F8607">
            <v>11098.75</v>
          </cell>
        </row>
        <row r="8608">
          <cell r="D8608">
            <v>9312533</v>
          </cell>
          <cell r="F8608">
            <v>6477.25</v>
          </cell>
        </row>
        <row r="8609">
          <cell r="D8609">
            <v>9312555</v>
          </cell>
          <cell r="F8609">
            <v>7425.63</v>
          </cell>
        </row>
        <row r="8610">
          <cell r="D8610">
            <v>9312560</v>
          </cell>
          <cell r="F8610">
            <v>6328.75</v>
          </cell>
        </row>
        <row r="8611">
          <cell r="D8611">
            <v>9312563</v>
          </cell>
          <cell r="F8611">
            <v>6306.25</v>
          </cell>
        </row>
        <row r="8612">
          <cell r="D8612">
            <v>9312565</v>
          </cell>
          <cell r="F8612">
            <v>5001.25</v>
          </cell>
        </row>
        <row r="8613">
          <cell r="D8613">
            <v>9312583</v>
          </cell>
          <cell r="F8613">
            <v>6396.25</v>
          </cell>
        </row>
        <row r="8614">
          <cell r="D8614">
            <v>9312587</v>
          </cell>
          <cell r="F8614">
            <v>6399.63</v>
          </cell>
        </row>
        <row r="8615">
          <cell r="D8615">
            <v>9312589</v>
          </cell>
          <cell r="F8615">
            <v>8612.5</v>
          </cell>
        </row>
        <row r="8616">
          <cell r="D8616">
            <v>9312590</v>
          </cell>
          <cell r="F8616">
            <v>7105</v>
          </cell>
        </row>
        <row r="8617">
          <cell r="D8617">
            <v>9312591</v>
          </cell>
          <cell r="F8617">
            <v>8934.25</v>
          </cell>
        </row>
        <row r="8618">
          <cell r="D8618">
            <v>9312595</v>
          </cell>
          <cell r="F8618">
            <v>6464.65</v>
          </cell>
        </row>
        <row r="8619">
          <cell r="D8619">
            <v>9312601</v>
          </cell>
          <cell r="F8619">
            <v>9040</v>
          </cell>
        </row>
        <row r="8620">
          <cell r="D8620">
            <v>9312602</v>
          </cell>
          <cell r="F8620">
            <v>6432.25</v>
          </cell>
        </row>
        <row r="8621">
          <cell r="D8621">
            <v>9312605</v>
          </cell>
          <cell r="F8621">
            <v>8394.25</v>
          </cell>
        </row>
        <row r="8622">
          <cell r="D8622">
            <v>9313043</v>
          </cell>
          <cell r="F8622">
            <v>5035</v>
          </cell>
        </row>
        <row r="8623">
          <cell r="D8623">
            <v>9313044</v>
          </cell>
          <cell r="F8623">
            <v>7147.75</v>
          </cell>
        </row>
        <row r="8624">
          <cell r="D8624">
            <v>9313064</v>
          </cell>
          <cell r="F8624">
            <v>8196.25</v>
          </cell>
        </row>
        <row r="8625">
          <cell r="D8625">
            <v>9313081</v>
          </cell>
          <cell r="F8625">
            <v>4951.5200000000004</v>
          </cell>
        </row>
        <row r="8626">
          <cell r="D8626">
            <v>9313082</v>
          </cell>
          <cell r="F8626">
            <v>6689.25</v>
          </cell>
        </row>
        <row r="8627">
          <cell r="D8627">
            <v>9313083</v>
          </cell>
          <cell r="F8627">
            <v>5023.75</v>
          </cell>
        </row>
        <row r="8628">
          <cell r="D8628">
            <v>9313085</v>
          </cell>
          <cell r="F8628">
            <v>5701</v>
          </cell>
        </row>
        <row r="8629">
          <cell r="D8629">
            <v>9313100</v>
          </cell>
          <cell r="F8629">
            <v>5113.75</v>
          </cell>
        </row>
        <row r="8630">
          <cell r="D8630">
            <v>9313120</v>
          </cell>
          <cell r="F8630">
            <v>6034.23</v>
          </cell>
        </row>
        <row r="8631">
          <cell r="D8631">
            <v>9313122</v>
          </cell>
          <cell r="F8631">
            <v>6281.05</v>
          </cell>
        </row>
        <row r="8632">
          <cell r="D8632">
            <v>9313123</v>
          </cell>
          <cell r="F8632">
            <v>5096.43</v>
          </cell>
        </row>
        <row r="8633">
          <cell r="D8633">
            <v>9313125</v>
          </cell>
          <cell r="F8633">
            <v>5485</v>
          </cell>
        </row>
        <row r="8634">
          <cell r="D8634">
            <v>9313141</v>
          </cell>
          <cell r="F8634">
            <v>5449.22</v>
          </cell>
        </row>
        <row r="8635">
          <cell r="D8635">
            <v>9313142</v>
          </cell>
          <cell r="F8635">
            <v>5248.75</v>
          </cell>
        </row>
        <row r="8636">
          <cell r="D8636">
            <v>9313145</v>
          </cell>
          <cell r="F8636">
            <v>7694.5</v>
          </cell>
        </row>
        <row r="8637">
          <cell r="D8637">
            <v>9313146</v>
          </cell>
          <cell r="F8637">
            <v>5102.5</v>
          </cell>
        </row>
        <row r="8638">
          <cell r="D8638">
            <v>9313180</v>
          </cell>
          <cell r="F8638">
            <v>5462.1</v>
          </cell>
        </row>
        <row r="8639">
          <cell r="D8639">
            <v>9313182</v>
          </cell>
          <cell r="F8639">
            <v>8612.5</v>
          </cell>
        </row>
        <row r="8640">
          <cell r="D8640">
            <v>9313183</v>
          </cell>
          <cell r="F8640">
            <v>4978.75</v>
          </cell>
        </row>
        <row r="8641">
          <cell r="D8641">
            <v>9313184</v>
          </cell>
          <cell r="F8641">
            <v>4933.75</v>
          </cell>
        </row>
        <row r="8642">
          <cell r="D8642">
            <v>9313186</v>
          </cell>
          <cell r="F8642">
            <v>4787.5</v>
          </cell>
        </row>
        <row r="8643">
          <cell r="D8643">
            <v>9313187</v>
          </cell>
          <cell r="F8643">
            <v>5800</v>
          </cell>
        </row>
        <row r="8644">
          <cell r="D8644">
            <v>9313188</v>
          </cell>
          <cell r="F8644">
            <v>4798.75</v>
          </cell>
        </row>
        <row r="8645">
          <cell r="D8645">
            <v>9313200</v>
          </cell>
          <cell r="F8645">
            <v>6471.96</v>
          </cell>
        </row>
        <row r="8646">
          <cell r="D8646">
            <v>9313205</v>
          </cell>
          <cell r="F8646">
            <v>4877.5</v>
          </cell>
        </row>
        <row r="8647">
          <cell r="D8647">
            <v>9313206</v>
          </cell>
          <cell r="F8647">
            <v>5097.6000000000004</v>
          </cell>
        </row>
        <row r="8648">
          <cell r="D8648">
            <v>9313210</v>
          </cell>
          <cell r="F8648">
            <v>9166</v>
          </cell>
        </row>
        <row r="8649">
          <cell r="D8649">
            <v>9313211</v>
          </cell>
          <cell r="F8649">
            <v>6700</v>
          </cell>
        </row>
        <row r="8650">
          <cell r="D8650">
            <v>9313213</v>
          </cell>
          <cell r="F8650">
            <v>5226.25</v>
          </cell>
        </row>
        <row r="8651">
          <cell r="D8651">
            <v>9313216</v>
          </cell>
          <cell r="F8651">
            <v>6847.2</v>
          </cell>
        </row>
        <row r="8652">
          <cell r="D8652">
            <v>9313223</v>
          </cell>
          <cell r="F8652">
            <v>6227.5</v>
          </cell>
        </row>
        <row r="8653">
          <cell r="D8653">
            <v>9313231</v>
          </cell>
          <cell r="F8653">
            <v>5035</v>
          </cell>
        </row>
        <row r="8654">
          <cell r="D8654">
            <v>9313234</v>
          </cell>
          <cell r="F8654">
            <v>4821.25</v>
          </cell>
        </row>
        <row r="8655">
          <cell r="D8655">
            <v>9313235</v>
          </cell>
          <cell r="F8655">
            <v>6137.5</v>
          </cell>
        </row>
        <row r="8656">
          <cell r="D8656">
            <v>9313238</v>
          </cell>
          <cell r="F8656">
            <v>5667.25</v>
          </cell>
        </row>
        <row r="8657">
          <cell r="D8657">
            <v>9313240</v>
          </cell>
          <cell r="F8657">
            <v>6216.25</v>
          </cell>
        </row>
        <row r="8658">
          <cell r="D8658">
            <v>9313242</v>
          </cell>
          <cell r="F8658">
            <v>4798.75</v>
          </cell>
        </row>
        <row r="8659">
          <cell r="D8659">
            <v>9313247</v>
          </cell>
          <cell r="F8659">
            <v>8680</v>
          </cell>
        </row>
        <row r="8660">
          <cell r="D8660">
            <v>9313251</v>
          </cell>
          <cell r="F8660">
            <v>5060.2</v>
          </cell>
        </row>
        <row r="8661">
          <cell r="D8661">
            <v>9313254</v>
          </cell>
          <cell r="F8661">
            <v>7420</v>
          </cell>
        </row>
        <row r="8662">
          <cell r="D8662">
            <v>9313257</v>
          </cell>
          <cell r="F8662">
            <v>7397.5</v>
          </cell>
        </row>
        <row r="8663">
          <cell r="D8663">
            <v>9313258</v>
          </cell>
          <cell r="F8663">
            <v>8716</v>
          </cell>
        </row>
        <row r="8664">
          <cell r="D8664">
            <v>9313260</v>
          </cell>
          <cell r="F8664">
            <v>5597.5</v>
          </cell>
        </row>
        <row r="8665">
          <cell r="D8665">
            <v>9313262</v>
          </cell>
          <cell r="F8665">
            <v>7813.75</v>
          </cell>
        </row>
        <row r="8666">
          <cell r="D8666">
            <v>9313408</v>
          </cell>
          <cell r="F8666">
            <v>5595.75</v>
          </cell>
        </row>
        <row r="8667">
          <cell r="D8667">
            <v>9313500</v>
          </cell>
          <cell r="F8667">
            <v>5419.58</v>
          </cell>
        </row>
        <row r="8668">
          <cell r="D8668">
            <v>9313505</v>
          </cell>
          <cell r="F8668">
            <v>10139.85</v>
          </cell>
        </row>
        <row r="8669">
          <cell r="D8669">
            <v>9313752</v>
          </cell>
          <cell r="F8669">
            <v>5279.85</v>
          </cell>
        </row>
        <row r="8670">
          <cell r="D8670">
            <v>9313755</v>
          </cell>
          <cell r="F8670">
            <v>5019.84</v>
          </cell>
        </row>
        <row r="8671">
          <cell r="D8671">
            <v>9313801</v>
          </cell>
          <cell r="F8671">
            <v>5049</v>
          </cell>
        </row>
        <row r="8672">
          <cell r="D8672">
            <v>9313803</v>
          </cell>
          <cell r="F8672">
            <v>6178.95</v>
          </cell>
        </row>
        <row r="8673">
          <cell r="D8673">
            <v>9313810</v>
          </cell>
          <cell r="F8673">
            <v>5948.1</v>
          </cell>
        </row>
        <row r="8674">
          <cell r="D8674">
            <v>9313820</v>
          </cell>
          <cell r="F8674">
            <v>5790.15</v>
          </cell>
        </row>
        <row r="8675">
          <cell r="D8675">
            <v>9313832</v>
          </cell>
          <cell r="F8675">
            <v>6314.06</v>
          </cell>
        </row>
        <row r="8676">
          <cell r="D8676">
            <v>9313833</v>
          </cell>
          <cell r="F8676">
            <v>7782.75</v>
          </cell>
        </row>
        <row r="8677">
          <cell r="D8677">
            <v>9313834</v>
          </cell>
          <cell r="F8677">
            <v>9022.0499999999993</v>
          </cell>
        </row>
        <row r="8678">
          <cell r="D8678">
            <v>9313835</v>
          </cell>
          <cell r="F8678">
            <v>9143.5499999999993</v>
          </cell>
        </row>
        <row r="8679">
          <cell r="D8679">
            <v>9313838</v>
          </cell>
          <cell r="F8679">
            <v>9143.5499999999993</v>
          </cell>
        </row>
        <row r="8680">
          <cell r="D8680">
            <v>9313842</v>
          </cell>
          <cell r="F8680">
            <v>6895.8</v>
          </cell>
        </row>
        <row r="8681">
          <cell r="D8681">
            <v>9313850</v>
          </cell>
          <cell r="F8681">
            <v>6555.6</v>
          </cell>
        </row>
        <row r="8682">
          <cell r="D8682">
            <v>9313853</v>
          </cell>
          <cell r="F8682">
            <v>5377.05</v>
          </cell>
        </row>
        <row r="8683">
          <cell r="D8683">
            <v>9313854</v>
          </cell>
          <cell r="F8683">
            <v>5517.5</v>
          </cell>
        </row>
        <row r="8684">
          <cell r="D8684">
            <v>9313855</v>
          </cell>
          <cell r="F8684">
            <v>5692.95</v>
          </cell>
        </row>
        <row r="8685">
          <cell r="D8685">
            <v>9313856</v>
          </cell>
          <cell r="F8685">
            <v>6820.47</v>
          </cell>
        </row>
        <row r="8686">
          <cell r="D8686">
            <v>9313858</v>
          </cell>
          <cell r="F8686">
            <v>6519.15</v>
          </cell>
        </row>
        <row r="8687">
          <cell r="D8687">
            <v>9314041</v>
          </cell>
          <cell r="F8687">
            <v>15919.38</v>
          </cell>
        </row>
        <row r="8688">
          <cell r="D8688">
            <v>9315200</v>
          </cell>
          <cell r="F8688">
            <v>5486.4</v>
          </cell>
        </row>
        <row r="8689">
          <cell r="D8689">
            <v>9317002</v>
          </cell>
          <cell r="F8689">
            <v>8455</v>
          </cell>
        </row>
        <row r="8690">
          <cell r="D8690">
            <v>9317010</v>
          </cell>
          <cell r="F8690">
            <v>9983.8799999999992</v>
          </cell>
        </row>
        <row r="8691">
          <cell r="D8691">
            <v>9317011</v>
          </cell>
          <cell r="F8691">
            <v>9670</v>
          </cell>
        </row>
        <row r="8692">
          <cell r="D8692">
            <v>9317017</v>
          </cell>
          <cell r="F8692">
            <v>4000</v>
          </cell>
        </row>
        <row r="8693">
          <cell r="D8693">
            <v>8941000</v>
          </cell>
          <cell r="F8693">
            <v>4564.3</v>
          </cell>
        </row>
        <row r="8694">
          <cell r="D8694">
            <v>8941001</v>
          </cell>
          <cell r="F8694">
            <v>4578.8100000000004</v>
          </cell>
        </row>
        <row r="8695">
          <cell r="D8695">
            <v>8941100</v>
          </cell>
          <cell r="F8695">
            <v>6126.25</v>
          </cell>
        </row>
        <row r="8696">
          <cell r="D8696">
            <v>8403519</v>
          </cell>
          <cell r="F8696">
            <v>6099.25</v>
          </cell>
        </row>
        <row r="8697">
          <cell r="D8697">
            <v>8942033</v>
          </cell>
          <cell r="F8697">
            <v>4618.75</v>
          </cell>
        </row>
        <row r="8698">
          <cell r="D8698">
            <v>8932034</v>
          </cell>
          <cell r="F8698">
            <v>4393.75</v>
          </cell>
        </row>
        <row r="8699">
          <cell r="D8699">
            <v>8942041</v>
          </cell>
          <cell r="F8699">
            <v>5827</v>
          </cell>
        </row>
        <row r="8700">
          <cell r="D8700">
            <v>8932046</v>
          </cell>
          <cell r="F8700">
            <v>6380.95</v>
          </cell>
        </row>
        <row r="8701">
          <cell r="D8701">
            <v>8942051</v>
          </cell>
          <cell r="F8701">
            <v>5642.5</v>
          </cell>
        </row>
        <row r="8702">
          <cell r="D8702">
            <v>8932052</v>
          </cell>
          <cell r="F8702">
            <v>6739.38</v>
          </cell>
        </row>
        <row r="8703">
          <cell r="D8703">
            <v>8942061</v>
          </cell>
          <cell r="F8703">
            <v>8741.8799999999992</v>
          </cell>
        </row>
        <row r="8704">
          <cell r="D8704">
            <v>8942062</v>
          </cell>
          <cell r="F8704">
            <v>6407.5</v>
          </cell>
        </row>
        <row r="8705">
          <cell r="D8705">
            <v>8932072</v>
          </cell>
          <cell r="F8705">
            <v>5552.5</v>
          </cell>
        </row>
        <row r="8706">
          <cell r="D8706">
            <v>8942074</v>
          </cell>
          <cell r="F8706">
            <v>6511.34</v>
          </cell>
        </row>
        <row r="8707">
          <cell r="D8707">
            <v>8932075</v>
          </cell>
          <cell r="F8707">
            <v>4600.75</v>
          </cell>
        </row>
        <row r="8708">
          <cell r="D8708">
            <v>8932088</v>
          </cell>
          <cell r="F8708">
            <v>6171.25</v>
          </cell>
        </row>
        <row r="8709">
          <cell r="D8709">
            <v>8932099</v>
          </cell>
          <cell r="F8709">
            <v>4888.75</v>
          </cell>
        </row>
        <row r="8710">
          <cell r="D8710">
            <v>8932101</v>
          </cell>
          <cell r="F8710">
            <v>4896.8500000000004</v>
          </cell>
        </row>
        <row r="8711">
          <cell r="D8711">
            <v>8932103</v>
          </cell>
          <cell r="F8711">
            <v>5286.55</v>
          </cell>
        </row>
        <row r="8712">
          <cell r="D8712">
            <v>8932110</v>
          </cell>
          <cell r="F8712">
            <v>5903.5</v>
          </cell>
        </row>
        <row r="8713">
          <cell r="D8713">
            <v>8942112</v>
          </cell>
          <cell r="F8713">
            <v>7127.5</v>
          </cell>
        </row>
        <row r="8714">
          <cell r="D8714">
            <v>8932113</v>
          </cell>
          <cell r="F8714">
            <v>4853.6499999999996</v>
          </cell>
        </row>
        <row r="8715">
          <cell r="D8715">
            <v>8942116</v>
          </cell>
          <cell r="F8715">
            <v>6101.5</v>
          </cell>
        </row>
        <row r="8716">
          <cell r="D8716">
            <v>8932120</v>
          </cell>
          <cell r="F8716">
            <v>7556.8</v>
          </cell>
        </row>
        <row r="8717">
          <cell r="D8717">
            <v>8932146</v>
          </cell>
          <cell r="F8717">
            <v>8318.43</v>
          </cell>
        </row>
        <row r="8718">
          <cell r="D8718">
            <v>8942153</v>
          </cell>
          <cell r="F8718">
            <v>6559.38</v>
          </cell>
        </row>
        <row r="8719">
          <cell r="D8719">
            <v>8942158</v>
          </cell>
          <cell r="F8719">
            <v>8819.5</v>
          </cell>
        </row>
        <row r="8720">
          <cell r="D8720">
            <v>8932159</v>
          </cell>
          <cell r="F8720">
            <v>6144.03</v>
          </cell>
        </row>
        <row r="8721">
          <cell r="D8721">
            <v>8945203</v>
          </cell>
          <cell r="F8721">
            <v>7093.75</v>
          </cell>
        </row>
        <row r="8722">
          <cell r="D8722">
            <v>8932164</v>
          </cell>
          <cell r="F8722">
            <v>6926.13</v>
          </cell>
        </row>
        <row r="8723">
          <cell r="D8723">
            <v>8942168</v>
          </cell>
          <cell r="F8723">
            <v>9035.2000000000007</v>
          </cell>
        </row>
        <row r="8724">
          <cell r="D8724">
            <v>8942172</v>
          </cell>
          <cell r="F8724">
            <v>7852</v>
          </cell>
        </row>
        <row r="8725">
          <cell r="D8725">
            <v>8942174</v>
          </cell>
          <cell r="F8725">
            <v>9139.4500000000007</v>
          </cell>
        </row>
        <row r="8726">
          <cell r="D8726">
            <v>8942176</v>
          </cell>
          <cell r="F8726">
            <v>6317.5</v>
          </cell>
        </row>
        <row r="8727">
          <cell r="D8727">
            <v>8932179</v>
          </cell>
          <cell r="F8727">
            <v>6074.27</v>
          </cell>
        </row>
        <row r="8728">
          <cell r="D8728">
            <v>8942191</v>
          </cell>
          <cell r="F8728">
            <v>7065.63</v>
          </cell>
        </row>
        <row r="8729">
          <cell r="D8729">
            <v>8932194</v>
          </cell>
          <cell r="F8729">
            <v>7110.63</v>
          </cell>
        </row>
        <row r="8730">
          <cell r="D8730">
            <v>8942195</v>
          </cell>
          <cell r="F8730">
            <v>8623.75</v>
          </cell>
        </row>
        <row r="8731">
          <cell r="D8731">
            <v>8942200</v>
          </cell>
          <cell r="F8731">
            <v>8461.75</v>
          </cell>
        </row>
        <row r="8732">
          <cell r="D8732">
            <v>8933001</v>
          </cell>
          <cell r="F8732">
            <v>4268.88</v>
          </cell>
        </row>
        <row r="8733">
          <cell r="D8733">
            <v>8933003</v>
          </cell>
          <cell r="F8733">
            <v>6103.75</v>
          </cell>
        </row>
        <row r="8734">
          <cell r="D8734">
            <v>8933010</v>
          </cell>
          <cell r="F8734">
            <v>4561.49</v>
          </cell>
        </row>
        <row r="8735">
          <cell r="D8735">
            <v>8932016</v>
          </cell>
          <cell r="F8735">
            <v>5428.3</v>
          </cell>
        </row>
        <row r="8736">
          <cell r="D8736">
            <v>8933015</v>
          </cell>
          <cell r="F8736">
            <v>4634.95</v>
          </cell>
        </row>
        <row r="8737">
          <cell r="D8737">
            <v>8933022</v>
          </cell>
          <cell r="F8737">
            <v>4984.6000000000004</v>
          </cell>
        </row>
        <row r="8738">
          <cell r="D8738">
            <v>8933024</v>
          </cell>
          <cell r="F8738">
            <v>6399.85</v>
          </cell>
        </row>
        <row r="8739">
          <cell r="D8739">
            <v>8933027</v>
          </cell>
          <cell r="F8739">
            <v>4877.7299999999996</v>
          </cell>
        </row>
        <row r="8740">
          <cell r="D8740">
            <v>8933030</v>
          </cell>
          <cell r="F8740">
            <v>5580.4</v>
          </cell>
        </row>
        <row r="8741">
          <cell r="D8741">
            <v>8933031</v>
          </cell>
          <cell r="F8741">
            <v>5091.25</v>
          </cell>
        </row>
        <row r="8742">
          <cell r="D8742">
            <v>8943035</v>
          </cell>
          <cell r="F8742">
            <v>6542.5</v>
          </cell>
        </row>
        <row r="8743">
          <cell r="D8743">
            <v>8943039</v>
          </cell>
          <cell r="F8743">
            <v>6582.66</v>
          </cell>
        </row>
        <row r="8744">
          <cell r="D8744">
            <v>8933041</v>
          </cell>
          <cell r="F8744">
            <v>4360</v>
          </cell>
        </row>
        <row r="8745">
          <cell r="D8745">
            <v>8933044</v>
          </cell>
          <cell r="F8745">
            <v>4813.1499999999996</v>
          </cell>
        </row>
        <row r="8746">
          <cell r="D8746">
            <v>8933046</v>
          </cell>
          <cell r="F8746">
            <v>5293.75</v>
          </cell>
        </row>
        <row r="8747">
          <cell r="D8747">
            <v>8933057</v>
          </cell>
          <cell r="F8747">
            <v>4450</v>
          </cell>
        </row>
        <row r="8748">
          <cell r="D8748">
            <v>8933058</v>
          </cell>
          <cell r="F8748">
            <v>4823.05</v>
          </cell>
        </row>
        <row r="8749">
          <cell r="D8749">
            <v>8933068</v>
          </cell>
          <cell r="F8749">
            <v>5144.16</v>
          </cell>
        </row>
        <row r="8750">
          <cell r="D8750">
            <v>8933074</v>
          </cell>
          <cell r="F8750">
            <v>5293.75</v>
          </cell>
        </row>
        <row r="8751">
          <cell r="D8751">
            <v>8933077</v>
          </cell>
          <cell r="F8751">
            <v>5144.3500000000004</v>
          </cell>
        </row>
        <row r="8752">
          <cell r="D8752">
            <v>8933079</v>
          </cell>
          <cell r="F8752">
            <v>5290.15</v>
          </cell>
        </row>
        <row r="8753">
          <cell r="D8753">
            <v>8933081</v>
          </cell>
          <cell r="F8753">
            <v>4202.5</v>
          </cell>
        </row>
        <row r="8754">
          <cell r="D8754">
            <v>8943082</v>
          </cell>
          <cell r="F8754">
            <v>7690</v>
          </cell>
        </row>
        <row r="8755">
          <cell r="D8755">
            <v>8933083</v>
          </cell>
          <cell r="F8755">
            <v>5197.45</v>
          </cell>
        </row>
        <row r="8756">
          <cell r="D8756">
            <v>8933084</v>
          </cell>
          <cell r="F8756">
            <v>4928.3500000000004</v>
          </cell>
        </row>
        <row r="8757">
          <cell r="D8757">
            <v>8933087</v>
          </cell>
          <cell r="F8757">
            <v>6407.5</v>
          </cell>
        </row>
        <row r="8758">
          <cell r="D8758">
            <v>8933090</v>
          </cell>
          <cell r="F8758">
            <v>5383.75</v>
          </cell>
        </row>
        <row r="8759">
          <cell r="D8759">
            <v>8943091</v>
          </cell>
          <cell r="F8759">
            <v>4967.5</v>
          </cell>
        </row>
        <row r="8760">
          <cell r="D8760">
            <v>8933093</v>
          </cell>
          <cell r="F8760">
            <v>4618.75</v>
          </cell>
        </row>
        <row r="8761">
          <cell r="D8761">
            <v>8933094</v>
          </cell>
          <cell r="F8761">
            <v>5050.3</v>
          </cell>
        </row>
        <row r="8762">
          <cell r="D8762">
            <v>8933097</v>
          </cell>
          <cell r="F8762">
            <v>4911.25</v>
          </cell>
        </row>
        <row r="8763">
          <cell r="D8763">
            <v>8933100</v>
          </cell>
          <cell r="F8763">
            <v>8286.25</v>
          </cell>
        </row>
        <row r="8764">
          <cell r="D8764">
            <v>8933103</v>
          </cell>
          <cell r="F8764">
            <v>8725</v>
          </cell>
        </row>
        <row r="8765">
          <cell r="D8765">
            <v>8933104</v>
          </cell>
          <cell r="F8765">
            <v>7436.88</v>
          </cell>
        </row>
        <row r="8766">
          <cell r="D8766">
            <v>8943109</v>
          </cell>
          <cell r="F8766">
            <v>5473.75</v>
          </cell>
        </row>
        <row r="8767">
          <cell r="D8767">
            <v>8933112</v>
          </cell>
          <cell r="F8767">
            <v>5428.75</v>
          </cell>
        </row>
        <row r="8768">
          <cell r="D8768">
            <v>8933113</v>
          </cell>
          <cell r="F8768">
            <v>4888.75</v>
          </cell>
        </row>
        <row r="8769">
          <cell r="D8769">
            <v>8933115</v>
          </cell>
          <cell r="F8769">
            <v>4693</v>
          </cell>
        </row>
        <row r="8770">
          <cell r="D8770">
            <v>8933117</v>
          </cell>
          <cell r="F8770">
            <v>5654.2</v>
          </cell>
        </row>
        <row r="8771">
          <cell r="D8771">
            <v>8933119</v>
          </cell>
          <cell r="F8771">
            <v>4418.5</v>
          </cell>
        </row>
        <row r="8772">
          <cell r="D8772">
            <v>8933123</v>
          </cell>
          <cell r="F8772">
            <v>4686.25</v>
          </cell>
        </row>
        <row r="8773">
          <cell r="D8773">
            <v>8933126</v>
          </cell>
          <cell r="F8773">
            <v>5327.28</v>
          </cell>
        </row>
        <row r="8774">
          <cell r="D8774">
            <v>8933127</v>
          </cell>
          <cell r="F8774">
            <v>4270</v>
          </cell>
        </row>
        <row r="8775">
          <cell r="D8775">
            <v>8943129</v>
          </cell>
          <cell r="F8775">
            <v>6868.75</v>
          </cell>
        </row>
        <row r="8776">
          <cell r="D8776">
            <v>8933133</v>
          </cell>
          <cell r="F8776">
            <v>6576.25</v>
          </cell>
        </row>
        <row r="8777">
          <cell r="D8777">
            <v>8933135</v>
          </cell>
          <cell r="F8777">
            <v>4855</v>
          </cell>
        </row>
        <row r="8778">
          <cell r="D8778">
            <v>8943152</v>
          </cell>
          <cell r="F8778">
            <v>6992.5</v>
          </cell>
        </row>
        <row r="8779">
          <cell r="D8779">
            <v>8943154</v>
          </cell>
          <cell r="F8779">
            <v>10225.75</v>
          </cell>
        </row>
        <row r="8780">
          <cell r="D8780">
            <v>8933155</v>
          </cell>
          <cell r="F8780">
            <v>5597.5</v>
          </cell>
        </row>
        <row r="8781">
          <cell r="D8781">
            <v>8933156</v>
          </cell>
          <cell r="F8781">
            <v>6399.4</v>
          </cell>
        </row>
        <row r="8782">
          <cell r="D8782">
            <v>8933159</v>
          </cell>
          <cell r="F8782">
            <v>5316.25</v>
          </cell>
        </row>
        <row r="8783">
          <cell r="D8783">
            <v>8933301</v>
          </cell>
          <cell r="F8783">
            <v>6737.85</v>
          </cell>
        </row>
        <row r="8784">
          <cell r="D8784">
            <v>8933305</v>
          </cell>
          <cell r="F8784">
            <v>6035.8</v>
          </cell>
        </row>
        <row r="8785">
          <cell r="D8785">
            <v>8933307</v>
          </cell>
          <cell r="F8785">
            <v>5026.6400000000003</v>
          </cell>
        </row>
        <row r="8786">
          <cell r="D8786">
            <v>8933311</v>
          </cell>
          <cell r="F8786">
            <v>5522.85</v>
          </cell>
        </row>
        <row r="8787">
          <cell r="D8787">
            <v>8933313</v>
          </cell>
          <cell r="F8787">
            <v>5081.5600000000004</v>
          </cell>
        </row>
        <row r="8788">
          <cell r="D8788">
            <v>8943315</v>
          </cell>
          <cell r="F8788">
            <v>6774.3</v>
          </cell>
        </row>
        <row r="8789">
          <cell r="D8789">
            <v>8933321</v>
          </cell>
          <cell r="F8789">
            <v>6014.92</v>
          </cell>
        </row>
        <row r="8790">
          <cell r="D8790">
            <v>8933329</v>
          </cell>
          <cell r="F8790">
            <v>7211.7</v>
          </cell>
        </row>
        <row r="8791">
          <cell r="D8791">
            <v>8933330</v>
          </cell>
          <cell r="F8791">
            <v>5718.55</v>
          </cell>
        </row>
        <row r="8792">
          <cell r="D8792">
            <v>8933350</v>
          </cell>
          <cell r="F8792">
            <v>6695.33</v>
          </cell>
        </row>
        <row r="8793">
          <cell r="D8793">
            <v>8933353</v>
          </cell>
          <cell r="F8793">
            <v>5990.63</v>
          </cell>
        </row>
        <row r="8794">
          <cell r="D8794">
            <v>8943357</v>
          </cell>
          <cell r="F8794">
            <v>6652.8</v>
          </cell>
        </row>
        <row r="8795">
          <cell r="D8795">
            <v>8943358</v>
          </cell>
          <cell r="F8795">
            <v>7977.15</v>
          </cell>
        </row>
        <row r="8796">
          <cell r="D8796">
            <v>8933360</v>
          </cell>
          <cell r="F8796">
            <v>5206.95</v>
          </cell>
        </row>
        <row r="8797">
          <cell r="D8797">
            <v>8934376</v>
          </cell>
          <cell r="F8797">
            <v>12825.63</v>
          </cell>
        </row>
        <row r="8798">
          <cell r="D8798">
            <v>8946900</v>
          </cell>
          <cell r="F8798">
            <v>33975.629999999997</v>
          </cell>
        </row>
        <row r="8799">
          <cell r="D8799">
            <v>8947001</v>
          </cell>
          <cell r="F8799">
            <v>13618.75</v>
          </cell>
        </row>
        <row r="8800">
          <cell r="D8800">
            <v>8947012</v>
          </cell>
          <cell r="F8800">
            <v>13720</v>
          </cell>
        </row>
        <row r="8801">
          <cell r="D8801">
            <v>8947017</v>
          </cell>
          <cell r="F8801">
            <v>14752.75</v>
          </cell>
        </row>
        <row r="8802">
          <cell r="D8802">
            <v>9332019</v>
          </cell>
          <cell r="F8802">
            <v>4720</v>
          </cell>
        </row>
        <row r="8803">
          <cell r="D8803">
            <v>9332020</v>
          </cell>
          <cell r="F8803">
            <v>5023.75</v>
          </cell>
        </row>
        <row r="8804">
          <cell r="D8804">
            <v>9332022</v>
          </cell>
          <cell r="F8804">
            <v>5361.25</v>
          </cell>
        </row>
        <row r="8805">
          <cell r="D8805">
            <v>9332028</v>
          </cell>
          <cell r="F8805">
            <v>6576.25</v>
          </cell>
        </row>
        <row r="8806">
          <cell r="D8806">
            <v>9332038</v>
          </cell>
          <cell r="F8806">
            <v>5867.5</v>
          </cell>
        </row>
        <row r="8807">
          <cell r="D8807">
            <v>9332041</v>
          </cell>
          <cell r="F8807">
            <v>5586.25</v>
          </cell>
        </row>
        <row r="8808">
          <cell r="D8808">
            <v>9332045</v>
          </cell>
          <cell r="F8808">
            <v>5080</v>
          </cell>
        </row>
        <row r="8809">
          <cell r="D8809">
            <v>9332047</v>
          </cell>
          <cell r="F8809">
            <v>5811.25</v>
          </cell>
        </row>
        <row r="8810">
          <cell r="D8810">
            <v>9332057</v>
          </cell>
          <cell r="F8810">
            <v>4450</v>
          </cell>
        </row>
        <row r="8811">
          <cell r="D8811">
            <v>9332062</v>
          </cell>
          <cell r="F8811">
            <v>6194.54</v>
          </cell>
        </row>
        <row r="8812">
          <cell r="D8812">
            <v>9332069</v>
          </cell>
          <cell r="F8812">
            <v>5743.75</v>
          </cell>
        </row>
        <row r="8813">
          <cell r="D8813">
            <v>9332081</v>
          </cell>
          <cell r="F8813">
            <v>8398.75</v>
          </cell>
        </row>
        <row r="8814">
          <cell r="D8814">
            <v>9332085</v>
          </cell>
          <cell r="F8814">
            <v>5091.25</v>
          </cell>
        </row>
        <row r="8815">
          <cell r="D8815">
            <v>9332106</v>
          </cell>
          <cell r="F8815">
            <v>5203.75</v>
          </cell>
        </row>
        <row r="8816">
          <cell r="D8816">
            <v>9332150</v>
          </cell>
          <cell r="F8816">
            <v>5260</v>
          </cell>
        </row>
        <row r="8817">
          <cell r="D8817">
            <v>9332152</v>
          </cell>
          <cell r="F8817">
            <v>8635</v>
          </cell>
        </row>
        <row r="8818">
          <cell r="D8818">
            <v>9332157</v>
          </cell>
          <cell r="F8818">
            <v>6755.13</v>
          </cell>
        </row>
        <row r="8819">
          <cell r="D8819">
            <v>9332165</v>
          </cell>
          <cell r="F8819">
            <v>6238.75</v>
          </cell>
        </row>
        <row r="8820">
          <cell r="D8820">
            <v>9332166</v>
          </cell>
          <cell r="F8820">
            <v>5620</v>
          </cell>
        </row>
        <row r="8821">
          <cell r="D8821">
            <v>9332175</v>
          </cell>
          <cell r="F8821">
            <v>5035</v>
          </cell>
        </row>
        <row r="8822">
          <cell r="D8822">
            <v>9332182</v>
          </cell>
          <cell r="F8822">
            <v>8590</v>
          </cell>
        </row>
        <row r="8823">
          <cell r="D8823">
            <v>9332185</v>
          </cell>
          <cell r="F8823">
            <v>5833.75</v>
          </cell>
        </row>
        <row r="8824">
          <cell r="D8824">
            <v>9332203</v>
          </cell>
          <cell r="F8824">
            <v>4753.75</v>
          </cell>
        </row>
        <row r="8825">
          <cell r="D8825">
            <v>9332206</v>
          </cell>
          <cell r="F8825">
            <v>6160</v>
          </cell>
        </row>
        <row r="8826">
          <cell r="D8826">
            <v>9332211</v>
          </cell>
          <cell r="F8826">
            <v>4517.5</v>
          </cell>
        </row>
        <row r="8827">
          <cell r="D8827">
            <v>9332212</v>
          </cell>
          <cell r="F8827">
            <v>4663.75</v>
          </cell>
        </row>
        <row r="8828">
          <cell r="D8828">
            <v>9332221</v>
          </cell>
          <cell r="F8828">
            <v>7345.3</v>
          </cell>
        </row>
        <row r="8829">
          <cell r="D8829">
            <v>9332224</v>
          </cell>
          <cell r="F8829">
            <v>7172.5</v>
          </cell>
        </row>
        <row r="8830">
          <cell r="D8830">
            <v>9332227</v>
          </cell>
          <cell r="F8830">
            <v>6317.5</v>
          </cell>
        </row>
        <row r="8831">
          <cell r="D8831">
            <v>9332228</v>
          </cell>
          <cell r="F8831">
            <v>8871.25</v>
          </cell>
        </row>
        <row r="8832">
          <cell r="D8832">
            <v>9332300</v>
          </cell>
          <cell r="F8832">
            <v>4742.5</v>
          </cell>
        </row>
        <row r="8833">
          <cell r="D8833">
            <v>9332302</v>
          </cell>
          <cell r="F8833">
            <v>6227.5</v>
          </cell>
        </row>
        <row r="8834">
          <cell r="D8834">
            <v>9332306</v>
          </cell>
          <cell r="F8834">
            <v>5631.25</v>
          </cell>
        </row>
        <row r="8835">
          <cell r="D8835">
            <v>9332311</v>
          </cell>
          <cell r="F8835">
            <v>6767.5</v>
          </cell>
        </row>
        <row r="8836">
          <cell r="D8836">
            <v>9332314</v>
          </cell>
          <cell r="F8836">
            <v>5080</v>
          </cell>
        </row>
        <row r="8837">
          <cell r="D8837">
            <v>9332320</v>
          </cell>
          <cell r="F8837">
            <v>8680</v>
          </cell>
        </row>
        <row r="8838">
          <cell r="D8838">
            <v>9332327</v>
          </cell>
          <cell r="F8838">
            <v>7386.25</v>
          </cell>
        </row>
        <row r="8839">
          <cell r="D8839">
            <v>9332331</v>
          </cell>
          <cell r="F8839">
            <v>5980</v>
          </cell>
        </row>
        <row r="8840">
          <cell r="D8840">
            <v>9332332</v>
          </cell>
          <cell r="F8840">
            <v>8241.25</v>
          </cell>
        </row>
        <row r="8841">
          <cell r="D8841">
            <v>9333001</v>
          </cell>
          <cell r="F8841">
            <v>4990</v>
          </cell>
        </row>
        <row r="8842">
          <cell r="D8842">
            <v>9333009</v>
          </cell>
          <cell r="F8842">
            <v>5498.55</v>
          </cell>
        </row>
        <row r="8843">
          <cell r="D8843">
            <v>9333017</v>
          </cell>
          <cell r="F8843">
            <v>4731.25</v>
          </cell>
        </row>
        <row r="8844">
          <cell r="D8844">
            <v>9333020</v>
          </cell>
          <cell r="F8844">
            <v>4945</v>
          </cell>
        </row>
        <row r="8845">
          <cell r="D8845">
            <v>9333029</v>
          </cell>
          <cell r="F8845">
            <v>5616.96</v>
          </cell>
        </row>
        <row r="8846">
          <cell r="D8846">
            <v>9333039</v>
          </cell>
          <cell r="F8846">
            <v>4731.25</v>
          </cell>
        </row>
        <row r="8847">
          <cell r="D8847">
            <v>9333040</v>
          </cell>
          <cell r="F8847">
            <v>6064.37</v>
          </cell>
        </row>
        <row r="8848">
          <cell r="D8848">
            <v>9333042</v>
          </cell>
          <cell r="F8848">
            <v>4552.37</v>
          </cell>
        </row>
        <row r="8849">
          <cell r="D8849">
            <v>9333048</v>
          </cell>
          <cell r="F8849">
            <v>4292.5</v>
          </cell>
        </row>
        <row r="8850">
          <cell r="D8850">
            <v>9333060</v>
          </cell>
          <cell r="F8850">
            <v>6041.65</v>
          </cell>
        </row>
        <row r="8851">
          <cell r="D8851">
            <v>9333062</v>
          </cell>
          <cell r="F8851">
            <v>5665</v>
          </cell>
        </row>
        <row r="8852">
          <cell r="D8852">
            <v>9333064</v>
          </cell>
          <cell r="F8852">
            <v>4967.5</v>
          </cell>
        </row>
        <row r="8853">
          <cell r="D8853">
            <v>9333066</v>
          </cell>
          <cell r="F8853">
            <v>9197.5</v>
          </cell>
        </row>
        <row r="8854">
          <cell r="D8854">
            <v>9333101</v>
          </cell>
          <cell r="F8854">
            <v>4472.5</v>
          </cell>
        </row>
        <row r="8855">
          <cell r="D8855">
            <v>9333110</v>
          </cell>
          <cell r="F8855">
            <v>5603.13</v>
          </cell>
        </row>
        <row r="8856">
          <cell r="D8856">
            <v>9333114</v>
          </cell>
          <cell r="F8856">
            <v>5957.5</v>
          </cell>
        </row>
        <row r="8857">
          <cell r="D8857">
            <v>9333119</v>
          </cell>
          <cell r="F8857">
            <v>4551.25</v>
          </cell>
        </row>
        <row r="8858">
          <cell r="D8858">
            <v>9333121</v>
          </cell>
          <cell r="F8858">
            <v>6463.75</v>
          </cell>
        </row>
        <row r="8859">
          <cell r="D8859">
            <v>9333129</v>
          </cell>
          <cell r="F8859">
            <v>5856.25</v>
          </cell>
        </row>
        <row r="8860">
          <cell r="D8860">
            <v>9333132</v>
          </cell>
          <cell r="F8860">
            <v>7622.5</v>
          </cell>
        </row>
        <row r="8861">
          <cell r="D8861">
            <v>9333151</v>
          </cell>
          <cell r="F8861">
            <v>9179.0499999999993</v>
          </cell>
        </row>
        <row r="8862">
          <cell r="D8862">
            <v>9333152</v>
          </cell>
          <cell r="F8862">
            <v>7735</v>
          </cell>
        </row>
        <row r="8863">
          <cell r="D8863">
            <v>9333154</v>
          </cell>
          <cell r="F8863">
            <v>6036.25</v>
          </cell>
        </row>
        <row r="8864">
          <cell r="D8864">
            <v>9333158</v>
          </cell>
          <cell r="F8864">
            <v>5687.5</v>
          </cell>
        </row>
        <row r="8865">
          <cell r="D8865">
            <v>9333178</v>
          </cell>
          <cell r="F8865">
            <v>7037.5</v>
          </cell>
        </row>
        <row r="8866">
          <cell r="D8866">
            <v>9333180</v>
          </cell>
          <cell r="F8866">
            <v>5102.5</v>
          </cell>
        </row>
        <row r="8867">
          <cell r="D8867">
            <v>9333181</v>
          </cell>
          <cell r="F8867">
            <v>4326.25</v>
          </cell>
        </row>
        <row r="8868">
          <cell r="D8868">
            <v>9333186</v>
          </cell>
          <cell r="F8868">
            <v>6317.5</v>
          </cell>
        </row>
        <row r="8869">
          <cell r="D8869">
            <v>9333277</v>
          </cell>
          <cell r="F8869">
            <v>5608.75</v>
          </cell>
        </row>
        <row r="8870">
          <cell r="D8870">
            <v>9333285</v>
          </cell>
          <cell r="F8870">
            <v>4348.75</v>
          </cell>
        </row>
        <row r="8871">
          <cell r="D8871">
            <v>9333287</v>
          </cell>
          <cell r="F8871">
            <v>4787.5</v>
          </cell>
        </row>
        <row r="8872">
          <cell r="D8872">
            <v>9333305</v>
          </cell>
          <cell r="F8872">
            <v>5607.9</v>
          </cell>
        </row>
        <row r="8873">
          <cell r="D8873">
            <v>9333307</v>
          </cell>
          <cell r="F8873">
            <v>5486.4</v>
          </cell>
        </row>
        <row r="8874">
          <cell r="D8874">
            <v>9333313</v>
          </cell>
          <cell r="F8874">
            <v>4915.3500000000004</v>
          </cell>
        </row>
        <row r="8875">
          <cell r="D8875">
            <v>9333314</v>
          </cell>
          <cell r="F8875">
            <v>4708.8</v>
          </cell>
        </row>
        <row r="8876">
          <cell r="D8876">
            <v>9333322</v>
          </cell>
          <cell r="F8876">
            <v>6847.2</v>
          </cell>
        </row>
        <row r="8877">
          <cell r="D8877">
            <v>9333331</v>
          </cell>
          <cell r="F8877">
            <v>5535</v>
          </cell>
        </row>
        <row r="8878">
          <cell r="D8878">
            <v>9333342</v>
          </cell>
          <cell r="F8878">
            <v>4988.25</v>
          </cell>
        </row>
        <row r="8879">
          <cell r="D8879">
            <v>9333344</v>
          </cell>
          <cell r="F8879">
            <v>5282.28</v>
          </cell>
        </row>
        <row r="8880">
          <cell r="D8880">
            <v>9333358</v>
          </cell>
          <cell r="F8880">
            <v>6409.8</v>
          </cell>
        </row>
        <row r="8881">
          <cell r="D8881">
            <v>9333359</v>
          </cell>
          <cell r="F8881">
            <v>4696.6499999999996</v>
          </cell>
        </row>
        <row r="8882">
          <cell r="D8882">
            <v>9333369</v>
          </cell>
          <cell r="F8882">
            <v>7138.8</v>
          </cell>
        </row>
        <row r="8883">
          <cell r="D8883">
            <v>9333436</v>
          </cell>
          <cell r="F8883">
            <v>6847.2</v>
          </cell>
        </row>
        <row r="8884">
          <cell r="D8884">
            <v>9333437</v>
          </cell>
          <cell r="F8884">
            <v>7491.15</v>
          </cell>
        </row>
        <row r="8885">
          <cell r="D8885">
            <v>9333438</v>
          </cell>
          <cell r="F8885">
            <v>6993</v>
          </cell>
        </row>
        <row r="8886">
          <cell r="D8886">
            <v>9333439</v>
          </cell>
          <cell r="F8886">
            <v>9580.9500000000007</v>
          </cell>
        </row>
        <row r="8887">
          <cell r="D8887">
            <v>9333484</v>
          </cell>
          <cell r="F8887">
            <v>5571.45</v>
          </cell>
        </row>
        <row r="8888">
          <cell r="D8888">
            <v>9333485</v>
          </cell>
          <cell r="F8888">
            <v>5425.65</v>
          </cell>
        </row>
        <row r="8889">
          <cell r="D8889">
            <v>9333486</v>
          </cell>
          <cell r="F8889">
            <v>6762.15</v>
          </cell>
        </row>
        <row r="8890">
          <cell r="D8890">
            <v>9333490</v>
          </cell>
          <cell r="F8890">
            <v>6592.05</v>
          </cell>
        </row>
        <row r="8891">
          <cell r="D8891">
            <v>9334277</v>
          </cell>
          <cell r="F8891">
            <v>4663.75</v>
          </cell>
        </row>
        <row r="8892">
          <cell r="D8892">
            <v>9334300</v>
          </cell>
          <cell r="F8892">
            <v>21609.06</v>
          </cell>
        </row>
        <row r="8893">
          <cell r="D8893">
            <v>9334508</v>
          </cell>
          <cell r="F8893">
            <v>17725</v>
          </cell>
        </row>
        <row r="8894">
          <cell r="D8894">
            <v>9335200</v>
          </cell>
          <cell r="F8894">
            <v>6835</v>
          </cell>
        </row>
        <row r="8895">
          <cell r="D8895">
            <v>9335201</v>
          </cell>
          <cell r="F8895">
            <v>6968.7</v>
          </cell>
        </row>
        <row r="8896">
          <cell r="D8896">
            <v>9337003</v>
          </cell>
          <cell r="F8896">
            <v>15289.38</v>
          </cell>
        </row>
        <row r="8897">
          <cell r="D8897">
            <v>9337007</v>
          </cell>
          <cell r="F8897">
            <v>11593.75</v>
          </cell>
        </row>
        <row r="8898">
          <cell r="D8898">
            <v>9337016</v>
          </cell>
          <cell r="F8898">
            <v>8961.25</v>
          </cell>
        </row>
        <row r="8899">
          <cell r="D8899">
            <v>9337018</v>
          </cell>
          <cell r="F8899">
            <v>7290.63</v>
          </cell>
        </row>
        <row r="8900">
          <cell r="D8900">
            <v>8601022</v>
          </cell>
          <cell r="F8900">
            <v>4189</v>
          </cell>
        </row>
        <row r="8901">
          <cell r="D8901">
            <v>8601028</v>
          </cell>
          <cell r="F8901">
            <v>4256.5</v>
          </cell>
        </row>
        <row r="8902">
          <cell r="D8902">
            <v>8611032</v>
          </cell>
          <cell r="F8902">
            <v>4486</v>
          </cell>
        </row>
        <row r="8903">
          <cell r="D8903">
            <v>8612059</v>
          </cell>
          <cell r="F8903">
            <v>11724.25</v>
          </cell>
        </row>
        <row r="8904">
          <cell r="D8904">
            <v>8612066</v>
          </cell>
          <cell r="F8904">
            <v>8401</v>
          </cell>
        </row>
        <row r="8905">
          <cell r="D8905">
            <v>8612100</v>
          </cell>
          <cell r="F8905">
            <v>7944.25</v>
          </cell>
        </row>
        <row r="8906">
          <cell r="D8906">
            <v>8612109</v>
          </cell>
          <cell r="F8906">
            <v>6664</v>
          </cell>
        </row>
        <row r="8907">
          <cell r="D8907">
            <v>8612116</v>
          </cell>
          <cell r="F8907">
            <v>9035.5</v>
          </cell>
        </row>
        <row r="8908">
          <cell r="D8908">
            <v>8602123</v>
          </cell>
          <cell r="F8908">
            <v>7577.5</v>
          </cell>
        </row>
        <row r="8909">
          <cell r="D8909">
            <v>8602132</v>
          </cell>
          <cell r="F8909">
            <v>8241.25</v>
          </cell>
        </row>
        <row r="8910">
          <cell r="D8910">
            <v>8602140</v>
          </cell>
          <cell r="F8910">
            <v>8010.63</v>
          </cell>
        </row>
        <row r="8911">
          <cell r="D8911">
            <v>8602153</v>
          </cell>
          <cell r="F8911">
            <v>6092.5</v>
          </cell>
        </row>
        <row r="8912">
          <cell r="D8912">
            <v>8602157</v>
          </cell>
          <cell r="F8912">
            <v>7746.25</v>
          </cell>
        </row>
        <row r="8913">
          <cell r="D8913">
            <v>8602158</v>
          </cell>
          <cell r="F8913">
            <v>4967.5</v>
          </cell>
        </row>
        <row r="8914">
          <cell r="D8914">
            <v>8602164</v>
          </cell>
          <cell r="F8914">
            <v>4810</v>
          </cell>
        </row>
        <row r="8915">
          <cell r="D8915">
            <v>8602166</v>
          </cell>
          <cell r="F8915">
            <v>4821.25</v>
          </cell>
        </row>
        <row r="8916">
          <cell r="D8916">
            <v>8602177</v>
          </cell>
          <cell r="F8916">
            <v>7532.5</v>
          </cell>
        </row>
        <row r="8917">
          <cell r="D8917">
            <v>8602178</v>
          </cell>
          <cell r="F8917">
            <v>5901.25</v>
          </cell>
        </row>
        <row r="8918">
          <cell r="D8918">
            <v>8602180</v>
          </cell>
          <cell r="F8918">
            <v>10941.25</v>
          </cell>
        </row>
        <row r="8919">
          <cell r="D8919">
            <v>8602184</v>
          </cell>
          <cell r="F8919">
            <v>8393.1299999999992</v>
          </cell>
        </row>
        <row r="8920">
          <cell r="D8920">
            <v>8602191</v>
          </cell>
          <cell r="F8920">
            <v>7982.5</v>
          </cell>
        </row>
        <row r="8921">
          <cell r="D8921">
            <v>8602207</v>
          </cell>
          <cell r="F8921">
            <v>7285</v>
          </cell>
        </row>
        <row r="8922">
          <cell r="D8922">
            <v>8602208</v>
          </cell>
          <cell r="F8922">
            <v>5035</v>
          </cell>
        </row>
        <row r="8923">
          <cell r="D8923">
            <v>8602216</v>
          </cell>
          <cell r="F8923">
            <v>5158.75</v>
          </cell>
        </row>
        <row r="8924">
          <cell r="D8924">
            <v>8602239</v>
          </cell>
          <cell r="F8924">
            <v>5957.5</v>
          </cell>
        </row>
        <row r="8925">
          <cell r="D8925">
            <v>8602251</v>
          </cell>
          <cell r="F8925">
            <v>6182.5</v>
          </cell>
        </row>
        <row r="8926">
          <cell r="D8926">
            <v>8602256</v>
          </cell>
          <cell r="F8926">
            <v>5878.75</v>
          </cell>
        </row>
        <row r="8927">
          <cell r="D8927">
            <v>8602293</v>
          </cell>
          <cell r="F8927">
            <v>6441.25</v>
          </cell>
        </row>
        <row r="8928">
          <cell r="D8928">
            <v>8602315</v>
          </cell>
          <cell r="F8928">
            <v>5890</v>
          </cell>
        </row>
        <row r="8929">
          <cell r="D8929">
            <v>8602321</v>
          </cell>
          <cell r="F8929">
            <v>6081.25</v>
          </cell>
        </row>
        <row r="8930">
          <cell r="D8930">
            <v>8602322</v>
          </cell>
          <cell r="F8930">
            <v>5401.75</v>
          </cell>
        </row>
        <row r="8931">
          <cell r="D8931">
            <v>8602326</v>
          </cell>
          <cell r="F8931">
            <v>6868.75</v>
          </cell>
        </row>
        <row r="8932">
          <cell r="D8932">
            <v>8602327</v>
          </cell>
          <cell r="F8932">
            <v>6025</v>
          </cell>
        </row>
        <row r="8933">
          <cell r="D8933">
            <v>8602332</v>
          </cell>
          <cell r="F8933">
            <v>6925</v>
          </cell>
        </row>
        <row r="8934">
          <cell r="D8934">
            <v>8602342</v>
          </cell>
          <cell r="F8934">
            <v>7330</v>
          </cell>
        </row>
        <row r="8935">
          <cell r="D8935">
            <v>8602344</v>
          </cell>
          <cell r="F8935">
            <v>6362.5</v>
          </cell>
        </row>
        <row r="8936">
          <cell r="D8936">
            <v>8602345</v>
          </cell>
          <cell r="F8936">
            <v>6970</v>
          </cell>
        </row>
        <row r="8937">
          <cell r="D8937">
            <v>8602346</v>
          </cell>
          <cell r="F8937">
            <v>6025</v>
          </cell>
        </row>
        <row r="8938">
          <cell r="D8938">
            <v>8602348</v>
          </cell>
          <cell r="F8938">
            <v>5271.25</v>
          </cell>
        </row>
        <row r="8939">
          <cell r="D8939">
            <v>8602355</v>
          </cell>
          <cell r="F8939">
            <v>6441.25</v>
          </cell>
        </row>
        <row r="8940">
          <cell r="D8940">
            <v>8602360</v>
          </cell>
          <cell r="F8940">
            <v>7318.75</v>
          </cell>
        </row>
        <row r="8941">
          <cell r="D8941">
            <v>8602368</v>
          </cell>
          <cell r="F8941">
            <v>5653.75</v>
          </cell>
        </row>
        <row r="8942">
          <cell r="D8942">
            <v>8602369</v>
          </cell>
          <cell r="F8942">
            <v>6418.75</v>
          </cell>
        </row>
        <row r="8943">
          <cell r="D8943">
            <v>8602370</v>
          </cell>
          <cell r="F8943">
            <v>6002.5</v>
          </cell>
        </row>
        <row r="8944">
          <cell r="D8944">
            <v>8602372</v>
          </cell>
          <cell r="F8944">
            <v>7161.25</v>
          </cell>
        </row>
        <row r="8945">
          <cell r="D8945">
            <v>8602386</v>
          </cell>
          <cell r="F8945">
            <v>8882.5</v>
          </cell>
        </row>
        <row r="8946">
          <cell r="D8946">
            <v>8602394</v>
          </cell>
          <cell r="F8946">
            <v>8500</v>
          </cell>
        </row>
        <row r="8947">
          <cell r="D8947">
            <v>8602396</v>
          </cell>
          <cell r="F8947">
            <v>8027.5</v>
          </cell>
        </row>
        <row r="8948">
          <cell r="D8948">
            <v>8602397</v>
          </cell>
          <cell r="F8948">
            <v>8623.75</v>
          </cell>
        </row>
        <row r="8949">
          <cell r="D8949">
            <v>8602399</v>
          </cell>
          <cell r="F8949">
            <v>6351.25</v>
          </cell>
        </row>
        <row r="8950">
          <cell r="D8950">
            <v>8602403</v>
          </cell>
          <cell r="F8950">
            <v>6396.25</v>
          </cell>
        </row>
        <row r="8951">
          <cell r="D8951">
            <v>8602406</v>
          </cell>
          <cell r="F8951">
            <v>7307.5</v>
          </cell>
        </row>
        <row r="8952">
          <cell r="D8952">
            <v>8602409</v>
          </cell>
          <cell r="F8952">
            <v>6238.75</v>
          </cell>
        </row>
        <row r="8953">
          <cell r="D8953">
            <v>8602411</v>
          </cell>
          <cell r="F8953">
            <v>6750.63</v>
          </cell>
        </row>
        <row r="8954">
          <cell r="D8954">
            <v>8602413</v>
          </cell>
          <cell r="F8954">
            <v>8545</v>
          </cell>
        </row>
        <row r="8955">
          <cell r="D8955">
            <v>8612425</v>
          </cell>
          <cell r="F8955">
            <v>10545.25</v>
          </cell>
        </row>
        <row r="8956">
          <cell r="D8956">
            <v>8613016</v>
          </cell>
          <cell r="F8956">
            <v>6632.5</v>
          </cell>
        </row>
        <row r="8957">
          <cell r="D8957">
            <v>8603026</v>
          </cell>
          <cell r="F8957">
            <v>6250</v>
          </cell>
        </row>
        <row r="8958">
          <cell r="D8958">
            <v>8603027</v>
          </cell>
          <cell r="F8958">
            <v>5350</v>
          </cell>
        </row>
        <row r="8959">
          <cell r="D8959">
            <v>8603028</v>
          </cell>
          <cell r="F8959">
            <v>6463.75</v>
          </cell>
        </row>
        <row r="8960">
          <cell r="D8960">
            <v>8603029</v>
          </cell>
          <cell r="F8960">
            <v>5035</v>
          </cell>
        </row>
        <row r="8961">
          <cell r="D8961">
            <v>8603035</v>
          </cell>
          <cell r="F8961">
            <v>6092.5</v>
          </cell>
        </row>
        <row r="8962">
          <cell r="D8962">
            <v>8603040</v>
          </cell>
          <cell r="F8962">
            <v>6441.25</v>
          </cell>
        </row>
        <row r="8963">
          <cell r="D8963">
            <v>8603076</v>
          </cell>
          <cell r="F8963">
            <v>8786.8799999999992</v>
          </cell>
        </row>
        <row r="8964">
          <cell r="D8964">
            <v>8603082</v>
          </cell>
          <cell r="F8964">
            <v>4247.5</v>
          </cell>
        </row>
        <row r="8965">
          <cell r="D8965">
            <v>8603091</v>
          </cell>
          <cell r="F8965">
            <v>7037.5</v>
          </cell>
        </row>
        <row r="8966">
          <cell r="D8966">
            <v>8603093</v>
          </cell>
          <cell r="F8966">
            <v>6193.75</v>
          </cell>
        </row>
        <row r="8967">
          <cell r="D8967">
            <v>8603094</v>
          </cell>
          <cell r="F8967">
            <v>6598.75</v>
          </cell>
        </row>
        <row r="8968">
          <cell r="D8968">
            <v>8603098</v>
          </cell>
          <cell r="F8968">
            <v>5282.5</v>
          </cell>
        </row>
        <row r="8969">
          <cell r="D8969">
            <v>8603110</v>
          </cell>
          <cell r="F8969">
            <v>4573.75</v>
          </cell>
        </row>
        <row r="8970">
          <cell r="D8970">
            <v>8603112</v>
          </cell>
          <cell r="F8970">
            <v>6576.25</v>
          </cell>
        </row>
        <row r="8971">
          <cell r="D8971">
            <v>8603116</v>
          </cell>
          <cell r="F8971">
            <v>5080</v>
          </cell>
        </row>
        <row r="8972">
          <cell r="D8972">
            <v>8603117</v>
          </cell>
          <cell r="F8972">
            <v>4810</v>
          </cell>
        </row>
        <row r="8973">
          <cell r="D8973">
            <v>8603136</v>
          </cell>
          <cell r="F8973">
            <v>5586.25</v>
          </cell>
        </row>
        <row r="8974">
          <cell r="D8974">
            <v>8603137</v>
          </cell>
          <cell r="F8974">
            <v>5698.75</v>
          </cell>
        </row>
        <row r="8975">
          <cell r="D8975">
            <v>8603139</v>
          </cell>
          <cell r="F8975">
            <v>6722.5</v>
          </cell>
        </row>
        <row r="8976">
          <cell r="D8976">
            <v>8603144</v>
          </cell>
          <cell r="F8976">
            <v>6317.5</v>
          </cell>
        </row>
        <row r="8977">
          <cell r="D8977">
            <v>8603149</v>
          </cell>
          <cell r="F8977">
            <v>5361.25</v>
          </cell>
        </row>
        <row r="8978">
          <cell r="D8978">
            <v>8613303</v>
          </cell>
          <cell r="F8978">
            <v>8087.72</v>
          </cell>
        </row>
        <row r="8979">
          <cell r="D8979">
            <v>8603420</v>
          </cell>
          <cell r="F8979">
            <v>8851.9500000000007</v>
          </cell>
        </row>
        <row r="8980">
          <cell r="D8980">
            <v>8603438</v>
          </cell>
          <cell r="F8980">
            <v>4927.5</v>
          </cell>
        </row>
        <row r="8981">
          <cell r="D8981">
            <v>8603447</v>
          </cell>
          <cell r="F8981">
            <v>6106.05</v>
          </cell>
        </row>
        <row r="8982">
          <cell r="D8982">
            <v>8603449</v>
          </cell>
          <cell r="F8982">
            <v>6750</v>
          </cell>
        </row>
        <row r="8983">
          <cell r="D8983">
            <v>8603450</v>
          </cell>
          <cell r="F8983">
            <v>5863.05</v>
          </cell>
        </row>
        <row r="8984">
          <cell r="D8984">
            <v>8603456</v>
          </cell>
          <cell r="F8984">
            <v>6847.2</v>
          </cell>
        </row>
        <row r="8985">
          <cell r="D8985">
            <v>8603458</v>
          </cell>
          <cell r="F8985">
            <v>6780.38</v>
          </cell>
        </row>
        <row r="8986">
          <cell r="D8986">
            <v>8603461</v>
          </cell>
          <cell r="F8986">
            <v>6859.35</v>
          </cell>
        </row>
        <row r="8987">
          <cell r="D8987">
            <v>8603464</v>
          </cell>
          <cell r="F8987">
            <v>6871.5</v>
          </cell>
        </row>
        <row r="8988">
          <cell r="D8988">
            <v>8603467</v>
          </cell>
          <cell r="F8988">
            <v>6762.15</v>
          </cell>
        </row>
        <row r="8989">
          <cell r="D8989">
            <v>8603478</v>
          </cell>
          <cell r="F8989">
            <v>6750</v>
          </cell>
        </row>
        <row r="8990">
          <cell r="D8990">
            <v>8603481</v>
          </cell>
          <cell r="F8990">
            <v>5522.85</v>
          </cell>
        </row>
        <row r="8991">
          <cell r="D8991">
            <v>8603482</v>
          </cell>
          <cell r="F8991">
            <v>8839.7999999999993</v>
          </cell>
        </row>
        <row r="8992">
          <cell r="D8992">
            <v>8603484</v>
          </cell>
          <cell r="F8992">
            <v>5863.05</v>
          </cell>
        </row>
        <row r="8993">
          <cell r="D8993">
            <v>8603485</v>
          </cell>
          <cell r="F8993">
            <v>6774.3</v>
          </cell>
        </row>
        <row r="8994">
          <cell r="D8994">
            <v>8603490</v>
          </cell>
          <cell r="F8994">
            <v>4806</v>
          </cell>
        </row>
        <row r="8995">
          <cell r="D8995">
            <v>8604055</v>
          </cell>
          <cell r="F8995">
            <v>16746.25</v>
          </cell>
        </row>
        <row r="8996">
          <cell r="D8996">
            <v>8604066</v>
          </cell>
          <cell r="F8996">
            <v>11830</v>
          </cell>
        </row>
        <row r="8997">
          <cell r="D8997">
            <v>8604075</v>
          </cell>
          <cell r="F8997">
            <v>23620</v>
          </cell>
        </row>
        <row r="8998">
          <cell r="D8998">
            <v>8604087</v>
          </cell>
          <cell r="F8998">
            <v>33618.44</v>
          </cell>
        </row>
        <row r="8999">
          <cell r="D8999">
            <v>8604142</v>
          </cell>
          <cell r="F8999">
            <v>11492.5</v>
          </cell>
        </row>
        <row r="9000">
          <cell r="D9000">
            <v>8604170</v>
          </cell>
          <cell r="F9000">
            <v>10103.129999999999</v>
          </cell>
        </row>
        <row r="9001">
          <cell r="D9001">
            <v>8604500</v>
          </cell>
          <cell r="F9001">
            <v>18217.189999999999</v>
          </cell>
        </row>
        <row r="9002">
          <cell r="D9002">
            <v>8604517</v>
          </cell>
          <cell r="F9002">
            <v>5906.88</v>
          </cell>
        </row>
        <row r="9003">
          <cell r="D9003">
            <v>8605202</v>
          </cell>
          <cell r="F9003">
            <v>5134.05</v>
          </cell>
        </row>
        <row r="9004">
          <cell r="D9004">
            <v>8605402</v>
          </cell>
          <cell r="F9004">
            <v>11588.13</v>
          </cell>
        </row>
        <row r="9005">
          <cell r="D9005">
            <v>8607003</v>
          </cell>
          <cell r="F9005">
            <v>6991.94</v>
          </cell>
        </row>
        <row r="9006">
          <cell r="D9006">
            <v>8607023</v>
          </cell>
          <cell r="F9006">
            <v>13821.25</v>
          </cell>
        </row>
        <row r="9007">
          <cell r="D9007">
            <v>8607037</v>
          </cell>
          <cell r="F9007">
            <v>11948.13</v>
          </cell>
        </row>
        <row r="9008">
          <cell r="D9008">
            <v>9351001</v>
          </cell>
          <cell r="F9008">
            <v>4664.2</v>
          </cell>
        </row>
        <row r="9009">
          <cell r="D9009">
            <v>9352002</v>
          </cell>
          <cell r="F9009">
            <v>5338.75</v>
          </cell>
        </row>
        <row r="9010">
          <cell r="D9010">
            <v>9352007</v>
          </cell>
          <cell r="F9010">
            <v>7855.15</v>
          </cell>
        </row>
        <row r="9011">
          <cell r="D9011">
            <v>9352009</v>
          </cell>
          <cell r="F9011">
            <v>7159</v>
          </cell>
        </row>
        <row r="9012">
          <cell r="D9012">
            <v>9352011</v>
          </cell>
          <cell r="F9012">
            <v>6328.75</v>
          </cell>
        </row>
        <row r="9013">
          <cell r="D9013">
            <v>9352012</v>
          </cell>
          <cell r="F9013">
            <v>4787.5</v>
          </cell>
        </row>
        <row r="9014">
          <cell r="D9014">
            <v>9352013</v>
          </cell>
          <cell r="F9014">
            <v>6902.5</v>
          </cell>
        </row>
        <row r="9015">
          <cell r="D9015">
            <v>9352015</v>
          </cell>
          <cell r="F9015">
            <v>5316.25</v>
          </cell>
        </row>
        <row r="9016">
          <cell r="D9016">
            <v>9352020</v>
          </cell>
          <cell r="F9016">
            <v>6261.25</v>
          </cell>
        </row>
        <row r="9017">
          <cell r="D9017">
            <v>9352026</v>
          </cell>
          <cell r="F9017">
            <v>6334.15</v>
          </cell>
        </row>
        <row r="9018">
          <cell r="D9018">
            <v>9352032</v>
          </cell>
          <cell r="F9018">
            <v>7645</v>
          </cell>
        </row>
        <row r="9019">
          <cell r="D9019">
            <v>9352034</v>
          </cell>
          <cell r="F9019">
            <v>7380.63</v>
          </cell>
        </row>
        <row r="9020">
          <cell r="D9020">
            <v>9352042</v>
          </cell>
          <cell r="F9020">
            <v>9996.25</v>
          </cell>
        </row>
        <row r="9021">
          <cell r="D9021">
            <v>9352055</v>
          </cell>
          <cell r="F9021">
            <v>6182.5</v>
          </cell>
        </row>
        <row r="9022">
          <cell r="D9022">
            <v>9352066</v>
          </cell>
          <cell r="F9022">
            <v>5023.75</v>
          </cell>
        </row>
        <row r="9023">
          <cell r="D9023">
            <v>9352068</v>
          </cell>
          <cell r="F9023">
            <v>8443.75</v>
          </cell>
        </row>
        <row r="9024">
          <cell r="D9024">
            <v>9352071</v>
          </cell>
          <cell r="F9024">
            <v>4911.25</v>
          </cell>
        </row>
        <row r="9025">
          <cell r="D9025">
            <v>9352072</v>
          </cell>
          <cell r="F9025">
            <v>4787.5</v>
          </cell>
        </row>
        <row r="9026">
          <cell r="D9026">
            <v>9352076</v>
          </cell>
          <cell r="F9026">
            <v>7261.6</v>
          </cell>
        </row>
        <row r="9027">
          <cell r="D9027">
            <v>9352079</v>
          </cell>
          <cell r="F9027">
            <v>5800</v>
          </cell>
        </row>
        <row r="9028">
          <cell r="D9028">
            <v>9352084</v>
          </cell>
          <cell r="F9028">
            <v>6081.25</v>
          </cell>
        </row>
        <row r="9029">
          <cell r="D9029">
            <v>9352085</v>
          </cell>
          <cell r="F9029">
            <v>5050.75</v>
          </cell>
        </row>
        <row r="9030">
          <cell r="D9030">
            <v>9352089</v>
          </cell>
          <cell r="F9030">
            <v>10252.299999999999</v>
          </cell>
        </row>
        <row r="9031">
          <cell r="D9031">
            <v>9352092</v>
          </cell>
          <cell r="F9031">
            <v>5192.5</v>
          </cell>
        </row>
        <row r="9032">
          <cell r="D9032">
            <v>9352095</v>
          </cell>
          <cell r="F9032">
            <v>5818</v>
          </cell>
        </row>
        <row r="9033">
          <cell r="D9033">
            <v>9352101</v>
          </cell>
          <cell r="F9033">
            <v>4540</v>
          </cell>
        </row>
        <row r="9034">
          <cell r="D9034">
            <v>9352110</v>
          </cell>
          <cell r="F9034">
            <v>4978.75</v>
          </cell>
        </row>
        <row r="9035">
          <cell r="D9035">
            <v>9352117</v>
          </cell>
          <cell r="F9035">
            <v>8336.8799999999992</v>
          </cell>
        </row>
        <row r="9036">
          <cell r="D9036">
            <v>9352118</v>
          </cell>
          <cell r="F9036">
            <v>6205</v>
          </cell>
        </row>
        <row r="9037">
          <cell r="D9037">
            <v>9352121</v>
          </cell>
          <cell r="F9037">
            <v>4990</v>
          </cell>
        </row>
        <row r="9038">
          <cell r="D9038">
            <v>9352124</v>
          </cell>
          <cell r="F9038">
            <v>5012.5</v>
          </cell>
        </row>
        <row r="9039">
          <cell r="D9039">
            <v>9352125</v>
          </cell>
          <cell r="F9039">
            <v>6115</v>
          </cell>
        </row>
        <row r="9040">
          <cell r="D9040">
            <v>9352131</v>
          </cell>
          <cell r="F9040">
            <v>7926.25</v>
          </cell>
        </row>
        <row r="9041">
          <cell r="D9041">
            <v>9352132</v>
          </cell>
          <cell r="F9041">
            <v>8972.5</v>
          </cell>
        </row>
        <row r="9042">
          <cell r="D9042">
            <v>9352134</v>
          </cell>
          <cell r="F9042">
            <v>6261.25</v>
          </cell>
        </row>
        <row r="9043">
          <cell r="D9043">
            <v>9352135</v>
          </cell>
          <cell r="F9043">
            <v>8591.35</v>
          </cell>
        </row>
        <row r="9044">
          <cell r="D9044">
            <v>9352157</v>
          </cell>
          <cell r="F9044">
            <v>7499.88</v>
          </cell>
        </row>
        <row r="9045">
          <cell r="D9045">
            <v>9352166</v>
          </cell>
          <cell r="F9045">
            <v>8797</v>
          </cell>
        </row>
        <row r="9046">
          <cell r="D9046">
            <v>9352918</v>
          </cell>
          <cell r="F9046">
            <v>4888.75</v>
          </cell>
        </row>
        <row r="9047">
          <cell r="D9047">
            <v>9352919</v>
          </cell>
          <cell r="F9047">
            <v>8141.12</v>
          </cell>
        </row>
        <row r="9048">
          <cell r="D9048">
            <v>9352923</v>
          </cell>
          <cell r="F9048">
            <v>7510</v>
          </cell>
        </row>
        <row r="9049">
          <cell r="D9049">
            <v>9352924</v>
          </cell>
          <cell r="F9049">
            <v>6340</v>
          </cell>
        </row>
        <row r="9050">
          <cell r="D9050">
            <v>9352925</v>
          </cell>
          <cell r="F9050">
            <v>8522.5</v>
          </cell>
        </row>
        <row r="9051">
          <cell r="D9051">
            <v>9352928</v>
          </cell>
          <cell r="F9051">
            <v>4765</v>
          </cell>
        </row>
        <row r="9052">
          <cell r="D9052">
            <v>9353000</v>
          </cell>
          <cell r="F9052">
            <v>5890</v>
          </cell>
        </row>
        <row r="9053">
          <cell r="D9053">
            <v>9353003</v>
          </cell>
          <cell r="F9053">
            <v>5732.5</v>
          </cell>
        </row>
        <row r="9054">
          <cell r="D9054">
            <v>9353004</v>
          </cell>
          <cell r="F9054">
            <v>4911.25</v>
          </cell>
        </row>
        <row r="9055">
          <cell r="D9055">
            <v>9353005</v>
          </cell>
          <cell r="F9055">
            <v>6385</v>
          </cell>
        </row>
        <row r="9056">
          <cell r="D9056">
            <v>9353006</v>
          </cell>
          <cell r="F9056">
            <v>5856.25</v>
          </cell>
        </row>
        <row r="9057">
          <cell r="D9057">
            <v>9353009</v>
          </cell>
          <cell r="F9057">
            <v>6160</v>
          </cell>
        </row>
        <row r="9058">
          <cell r="D9058">
            <v>9352233</v>
          </cell>
          <cell r="F9058">
            <v>4832.5</v>
          </cell>
        </row>
        <row r="9059">
          <cell r="D9059">
            <v>9353026</v>
          </cell>
          <cell r="F9059">
            <v>4742.5</v>
          </cell>
        </row>
        <row r="9060">
          <cell r="D9060">
            <v>9353027</v>
          </cell>
          <cell r="F9060">
            <v>6238.75</v>
          </cell>
        </row>
        <row r="9061">
          <cell r="D9061">
            <v>9353036</v>
          </cell>
          <cell r="F9061">
            <v>5845</v>
          </cell>
        </row>
        <row r="9062">
          <cell r="D9062">
            <v>9353037</v>
          </cell>
          <cell r="F9062">
            <v>4849.6000000000004</v>
          </cell>
        </row>
        <row r="9063">
          <cell r="D9063">
            <v>9353043</v>
          </cell>
          <cell r="F9063">
            <v>5991.25</v>
          </cell>
        </row>
        <row r="9064">
          <cell r="D9064">
            <v>9353048</v>
          </cell>
          <cell r="F9064">
            <v>6362.5</v>
          </cell>
        </row>
        <row r="9065">
          <cell r="D9065">
            <v>9353049</v>
          </cell>
          <cell r="F9065">
            <v>6311.88</v>
          </cell>
        </row>
        <row r="9066">
          <cell r="D9066">
            <v>9353056</v>
          </cell>
          <cell r="F9066">
            <v>6328.75</v>
          </cell>
        </row>
        <row r="9067">
          <cell r="D9067">
            <v>9353064</v>
          </cell>
          <cell r="F9067">
            <v>5327.5</v>
          </cell>
        </row>
        <row r="9068">
          <cell r="D9068">
            <v>9353066</v>
          </cell>
          <cell r="F9068">
            <v>4450</v>
          </cell>
        </row>
        <row r="9069">
          <cell r="D9069">
            <v>9353074</v>
          </cell>
          <cell r="F9069">
            <v>4697.95</v>
          </cell>
        </row>
        <row r="9070">
          <cell r="D9070">
            <v>9353078</v>
          </cell>
          <cell r="F9070">
            <v>6368.13</v>
          </cell>
        </row>
        <row r="9071">
          <cell r="D9071">
            <v>9353083</v>
          </cell>
          <cell r="F9071">
            <v>5786.26</v>
          </cell>
        </row>
        <row r="9072">
          <cell r="D9072">
            <v>9353085</v>
          </cell>
          <cell r="F9072">
            <v>6182.5</v>
          </cell>
        </row>
        <row r="9073">
          <cell r="D9073">
            <v>9353090</v>
          </cell>
          <cell r="F9073">
            <v>5316.25</v>
          </cell>
        </row>
        <row r="9074">
          <cell r="D9074">
            <v>9353093</v>
          </cell>
          <cell r="F9074">
            <v>5833.75</v>
          </cell>
        </row>
        <row r="9075">
          <cell r="D9075">
            <v>9353104</v>
          </cell>
          <cell r="F9075">
            <v>4663.75</v>
          </cell>
        </row>
        <row r="9076">
          <cell r="D9076">
            <v>9353111</v>
          </cell>
          <cell r="F9076">
            <v>7757.5</v>
          </cell>
        </row>
        <row r="9077">
          <cell r="D9077">
            <v>9353112</v>
          </cell>
          <cell r="F9077">
            <v>7156.3</v>
          </cell>
        </row>
        <row r="9078">
          <cell r="D9078">
            <v>9353113</v>
          </cell>
          <cell r="F9078">
            <v>4702.45</v>
          </cell>
        </row>
        <row r="9079">
          <cell r="D9079">
            <v>9353114</v>
          </cell>
          <cell r="F9079">
            <v>6013.75</v>
          </cell>
        </row>
        <row r="9080">
          <cell r="D9080">
            <v>9353117</v>
          </cell>
          <cell r="F9080">
            <v>4596.25</v>
          </cell>
        </row>
        <row r="9081">
          <cell r="D9081">
            <v>9353124</v>
          </cell>
          <cell r="F9081">
            <v>6590.2</v>
          </cell>
        </row>
        <row r="9082">
          <cell r="D9082">
            <v>9353125</v>
          </cell>
          <cell r="F9082">
            <v>5991.25</v>
          </cell>
        </row>
        <row r="9083">
          <cell r="D9083">
            <v>9353310</v>
          </cell>
          <cell r="F9083">
            <v>6324.75</v>
          </cell>
        </row>
        <row r="9084">
          <cell r="D9084">
            <v>9353311</v>
          </cell>
          <cell r="F9084">
            <v>9690.2999999999993</v>
          </cell>
        </row>
        <row r="9085">
          <cell r="D9085">
            <v>9353322</v>
          </cell>
          <cell r="F9085">
            <v>5486.4</v>
          </cell>
        </row>
        <row r="9086">
          <cell r="D9086">
            <v>9353327</v>
          </cell>
          <cell r="F9086">
            <v>6579.9</v>
          </cell>
        </row>
        <row r="9087">
          <cell r="D9087">
            <v>9353329</v>
          </cell>
          <cell r="F9087">
            <v>6194.99</v>
          </cell>
        </row>
        <row r="9088">
          <cell r="D9088">
            <v>9353330</v>
          </cell>
          <cell r="F9088">
            <v>8462.66</v>
          </cell>
        </row>
        <row r="9089">
          <cell r="D9089">
            <v>9353337</v>
          </cell>
          <cell r="F9089">
            <v>6810.75</v>
          </cell>
        </row>
        <row r="9090">
          <cell r="D9090">
            <v>9353338</v>
          </cell>
          <cell r="F9090">
            <v>9423</v>
          </cell>
        </row>
        <row r="9091">
          <cell r="D9091">
            <v>9353342</v>
          </cell>
          <cell r="F9091">
            <v>6810.75</v>
          </cell>
        </row>
        <row r="9092">
          <cell r="D9092">
            <v>9354024</v>
          </cell>
          <cell r="F9092">
            <v>30263.13</v>
          </cell>
        </row>
        <row r="9093">
          <cell r="D9093">
            <v>9354090</v>
          </cell>
          <cell r="F9093">
            <v>35311.56</v>
          </cell>
        </row>
        <row r="9094">
          <cell r="D9094">
            <v>9354500</v>
          </cell>
          <cell r="F9094">
            <v>24182.5</v>
          </cell>
        </row>
        <row r="9095">
          <cell r="D9095">
            <v>9357002</v>
          </cell>
          <cell r="F9095">
            <v>8303.1299999999992</v>
          </cell>
        </row>
        <row r="9096">
          <cell r="D9096">
            <v>9361001</v>
          </cell>
          <cell r="F9096">
            <v>4695.25</v>
          </cell>
        </row>
        <row r="9097">
          <cell r="D9097">
            <v>9361004</v>
          </cell>
          <cell r="F9097">
            <v>4884.25</v>
          </cell>
        </row>
        <row r="9098">
          <cell r="D9098">
            <v>9361006</v>
          </cell>
          <cell r="F9098">
            <v>4639.8999999999996</v>
          </cell>
        </row>
        <row r="9099">
          <cell r="D9099">
            <v>9362012</v>
          </cell>
          <cell r="F9099">
            <v>6306.25</v>
          </cell>
        </row>
        <row r="9100">
          <cell r="D9100">
            <v>9362056</v>
          </cell>
          <cell r="F9100">
            <v>5102.5</v>
          </cell>
        </row>
        <row r="9101">
          <cell r="D9101">
            <v>9362072</v>
          </cell>
          <cell r="F9101">
            <v>8646.25</v>
          </cell>
        </row>
        <row r="9102">
          <cell r="D9102">
            <v>9362078</v>
          </cell>
          <cell r="F9102">
            <v>5620</v>
          </cell>
        </row>
        <row r="9103">
          <cell r="D9103">
            <v>9362079</v>
          </cell>
          <cell r="F9103">
            <v>8477.5</v>
          </cell>
        </row>
        <row r="9104">
          <cell r="D9104">
            <v>9362099</v>
          </cell>
          <cell r="F9104">
            <v>6936.25</v>
          </cell>
        </row>
        <row r="9105">
          <cell r="D9105">
            <v>9362101</v>
          </cell>
          <cell r="F9105">
            <v>5876.95</v>
          </cell>
        </row>
        <row r="9106">
          <cell r="D9106">
            <v>9362103</v>
          </cell>
          <cell r="F9106">
            <v>6632.5</v>
          </cell>
        </row>
        <row r="9107">
          <cell r="D9107">
            <v>9362137</v>
          </cell>
          <cell r="F9107">
            <v>6790</v>
          </cell>
        </row>
        <row r="9108">
          <cell r="D9108">
            <v>9362138</v>
          </cell>
          <cell r="F9108">
            <v>5687.5</v>
          </cell>
        </row>
        <row r="9109">
          <cell r="D9109">
            <v>9362149</v>
          </cell>
          <cell r="F9109">
            <v>5608.75</v>
          </cell>
        </row>
        <row r="9110">
          <cell r="D9110">
            <v>9362150</v>
          </cell>
          <cell r="F9110">
            <v>5980</v>
          </cell>
        </row>
        <row r="9111">
          <cell r="D9111">
            <v>9362156</v>
          </cell>
          <cell r="F9111">
            <v>6171.25</v>
          </cell>
        </row>
        <row r="9112">
          <cell r="D9112">
            <v>9362209</v>
          </cell>
          <cell r="F9112">
            <v>8124.25</v>
          </cell>
        </row>
        <row r="9113">
          <cell r="D9113">
            <v>9362257</v>
          </cell>
          <cell r="F9113">
            <v>7037.5</v>
          </cell>
        </row>
        <row r="9114">
          <cell r="D9114">
            <v>9362268</v>
          </cell>
          <cell r="F9114">
            <v>5878.75</v>
          </cell>
        </row>
        <row r="9115">
          <cell r="D9115">
            <v>9362279</v>
          </cell>
          <cell r="F9115">
            <v>7003.75</v>
          </cell>
        </row>
        <row r="9116">
          <cell r="D9116">
            <v>9362286</v>
          </cell>
          <cell r="F9116">
            <v>4888.75</v>
          </cell>
        </row>
        <row r="9117">
          <cell r="D9117">
            <v>9362297</v>
          </cell>
          <cell r="F9117">
            <v>11413.75</v>
          </cell>
        </row>
        <row r="9118">
          <cell r="D9118">
            <v>9365220</v>
          </cell>
          <cell r="F9118">
            <v>6700</v>
          </cell>
        </row>
        <row r="9119">
          <cell r="D9119">
            <v>9362311</v>
          </cell>
          <cell r="F9119">
            <v>8016.25</v>
          </cell>
        </row>
        <row r="9120">
          <cell r="D9120">
            <v>9362315</v>
          </cell>
          <cell r="F9120">
            <v>5833.75</v>
          </cell>
        </row>
        <row r="9121">
          <cell r="D9121">
            <v>9362329</v>
          </cell>
          <cell r="F9121">
            <v>6013.75</v>
          </cell>
        </row>
        <row r="9122">
          <cell r="D9122">
            <v>9362335</v>
          </cell>
          <cell r="F9122">
            <v>6880</v>
          </cell>
        </row>
        <row r="9123">
          <cell r="D9123">
            <v>9365218</v>
          </cell>
          <cell r="F9123">
            <v>6391.75</v>
          </cell>
        </row>
        <row r="9124">
          <cell r="D9124">
            <v>9362343</v>
          </cell>
          <cell r="F9124">
            <v>7487.5</v>
          </cell>
        </row>
        <row r="9125">
          <cell r="D9125">
            <v>9362349</v>
          </cell>
          <cell r="F9125">
            <v>10052.5</v>
          </cell>
        </row>
        <row r="9126">
          <cell r="D9126">
            <v>9362359</v>
          </cell>
          <cell r="F9126">
            <v>6036.25</v>
          </cell>
        </row>
        <row r="9127">
          <cell r="D9127">
            <v>9362361</v>
          </cell>
          <cell r="F9127">
            <v>6306.25</v>
          </cell>
        </row>
        <row r="9128">
          <cell r="D9128">
            <v>9362384</v>
          </cell>
          <cell r="F9128">
            <v>6857.5</v>
          </cell>
        </row>
        <row r="9129">
          <cell r="D9129">
            <v>9362394</v>
          </cell>
          <cell r="F9129">
            <v>6356.88</v>
          </cell>
        </row>
        <row r="9130">
          <cell r="D9130">
            <v>9362400</v>
          </cell>
          <cell r="F9130">
            <v>6700</v>
          </cell>
        </row>
        <row r="9131">
          <cell r="D9131">
            <v>9362409</v>
          </cell>
          <cell r="F9131">
            <v>5811.25</v>
          </cell>
        </row>
        <row r="9132">
          <cell r="D9132">
            <v>9362415</v>
          </cell>
          <cell r="F9132">
            <v>5676.25</v>
          </cell>
        </row>
        <row r="9133">
          <cell r="D9133">
            <v>9362417</v>
          </cell>
          <cell r="F9133">
            <v>4753.75</v>
          </cell>
        </row>
        <row r="9134">
          <cell r="D9134">
            <v>9362427</v>
          </cell>
          <cell r="F9134">
            <v>10453</v>
          </cell>
        </row>
        <row r="9135">
          <cell r="D9135">
            <v>9362428</v>
          </cell>
          <cell r="F9135">
            <v>9672.25</v>
          </cell>
        </row>
        <row r="9136">
          <cell r="D9136">
            <v>9362430</v>
          </cell>
          <cell r="F9136">
            <v>11506</v>
          </cell>
        </row>
        <row r="9137">
          <cell r="D9137">
            <v>9362435</v>
          </cell>
          <cell r="F9137">
            <v>6340</v>
          </cell>
        </row>
        <row r="9138">
          <cell r="D9138">
            <v>9362445</v>
          </cell>
          <cell r="F9138">
            <v>4967.5</v>
          </cell>
        </row>
        <row r="9139">
          <cell r="D9139">
            <v>9362446</v>
          </cell>
          <cell r="F9139">
            <v>11571.25</v>
          </cell>
        </row>
        <row r="9140">
          <cell r="D9140">
            <v>9362448</v>
          </cell>
          <cell r="F9140">
            <v>5991.25</v>
          </cell>
        </row>
        <row r="9141">
          <cell r="D9141">
            <v>9362453</v>
          </cell>
          <cell r="F9141">
            <v>8837.5</v>
          </cell>
        </row>
        <row r="9142">
          <cell r="D9142">
            <v>9362457</v>
          </cell>
          <cell r="F9142">
            <v>10232.5</v>
          </cell>
        </row>
        <row r="9143">
          <cell r="D9143">
            <v>9362467</v>
          </cell>
          <cell r="F9143">
            <v>6628</v>
          </cell>
        </row>
        <row r="9144">
          <cell r="D9144">
            <v>9362468</v>
          </cell>
          <cell r="F9144">
            <v>7240</v>
          </cell>
        </row>
        <row r="9145">
          <cell r="D9145">
            <v>9362472</v>
          </cell>
          <cell r="F9145">
            <v>7015</v>
          </cell>
        </row>
        <row r="9146">
          <cell r="D9146">
            <v>9362478</v>
          </cell>
          <cell r="F9146">
            <v>9253.75</v>
          </cell>
        </row>
        <row r="9147">
          <cell r="D9147">
            <v>9362491</v>
          </cell>
          <cell r="F9147">
            <v>7982.5</v>
          </cell>
        </row>
        <row r="9148">
          <cell r="D9148">
            <v>9362493</v>
          </cell>
          <cell r="F9148">
            <v>6992.5</v>
          </cell>
        </row>
        <row r="9149">
          <cell r="D9149">
            <v>9362873</v>
          </cell>
          <cell r="F9149">
            <v>6724.75</v>
          </cell>
        </row>
        <row r="9150">
          <cell r="D9150">
            <v>9362907</v>
          </cell>
          <cell r="F9150">
            <v>7633.75</v>
          </cell>
        </row>
        <row r="9151">
          <cell r="D9151">
            <v>9362912</v>
          </cell>
          <cell r="F9151">
            <v>5113.75</v>
          </cell>
        </row>
        <row r="9152">
          <cell r="D9152">
            <v>9362925</v>
          </cell>
          <cell r="F9152">
            <v>8657.5</v>
          </cell>
        </row>
        <row r="9153">
          <cell r="D9153">
            <v>9362928</v>
          </cell>
          <cell r="F9153">
            <v>8905</v>
          </cell>
        </row>
        <row r="9154">
          <cell r="D9154">
            <v>9362929</v>
          </cell>
          <cell r="F9154">
            <v>7982.5</v>
          </cell>
        </row>
        <row r="9155">
          <cell r="D9155">
            <v>9362937</v>
          </cell>
          <cell r="F9155">
            <v>11233.75</v>
          </cell>
        </row>
        <row r="9156">
          <cell r="D9156">
            <v>9362940</v>
          </cell>
          <cell r="F9156">
            <v>6956.95</v>
          </cell>
        </row>
        <row r="9157">
          <cell r="D9157">
            <v>9362946</v>
          </cell>
          <cell r="F9157">
            <v>6999.03</v>
          </cell>
        </row>
        <row r="9158">
          <cell r="D9158">
            <v>9362948</v>
          </cell>
          <cell r="F9158">
            <v>8896.4500000000007</v>
          </cell>
        </row>
        <row r="9159">
          <cell r="D9159">
            <v>9362949</v>
          </cell>
          <cell r="F9159">
            <v>8189.5</v>
          </cell>
        </row>
        <row r="9160">
          <cell r="D9160">
            <v>9362950</v>
          </cell>
          <cell r="F9160">
            <v>9015.25</v>
          </cell>
        </row>
        <row r="9161">
          <cell r="D9161">
            <v>9362951</v>
          </cell>
          <cell r="F9161">
            <v>8635</v>
          </cell>
        </row>
        <row r="9162">
          <cell r="D9162">
            <v>9362954</v>
          </cell>
          <cell r="F9162">
            <v>8799.25</v>
          </cell>
        </row>
        <row r="9163">
          <cell r="D9163">
            <v>9363931</v>
          </cell>
          <cell r="F9163">
            <v>6750</v>
          </cell>
        </row>
        <row r="9164">
          <cell r="D9164">
            <v>9363022</v>
          </cell>
          <cell r="F9164">
            <v>6373.75</v>
          </cell>
        </row>
        <row r="9165">
          <cell r="D9165">
            <v>9363026</v>
          </cell>
          <cell r="F9165">
            <v>5350</v>
          </cell>
        </row>
        <row r="9166">
          <cell r="D9166">
            <v>9363033</v>
          </cell>
          <cell r="F9166">
            <v>4990</v>
          </cell>
        </row>
        <row r="9167">
          <cell r="D9167">
            <v>9363035</v>
          </cell>
          <cell r="F9167">
            <v>4663.75</v>
          </cell>
        </row>
        <row r="9168">
          <cell r="D9168">
            <v>9363042</v>
          </cell>
          <cell r="F9168">
            <v>9008.0499999999993</v>
          </cell>
        </row>
        <row r="9169">
          <cell r="D9169">
            <v>9363050</v>
          </cell>
          <cell r="F9169">
            <v>8638.11</v>
          </cell>
        </row>
        <row r="9170">
          <cell r="D9170">
            <v>9363060</v>
          </cell>
          <cell r="F9170">
            <v>5012.5</v>
          </cell>
        </row>
        <row r="9171">
          <cell r="D9171">
            <v>9363061</v>
          </cell>
          <cell r="F9171">
            <v>5485</v>
          </cell>
        </row>
        <row r="9172">
          <cell r="D9172">
            <v>9363064</v>
          </cell>
          <cell r="F9172">
            <v>8713.75</v>
          </cell>
        </row>
        <row r="9173">
          <cell r="D9173">
            <v>9363313</v>
          </cell>
          <cell r="F9173">
            <v>9435.15</v>
          </cell>
        </row>
        <row r="9174">
          <cell r="D9174">
            <v>9363314</v>
          </cell>
          <cell r="F9174">
            <v>6154.65</v>
          </cell>
        </row>
        <row r="9175">
          <cell r="D9175">
            <v>9363317</v>
          </cell>
          <cell r="F9175">
            <v>5194.8</v>
          </cell>
        </row>
        <row r="9176">
          <cell r="D9176">
            <v>9363318</v>
          </cell>
          <cell r="F9176">
            <v>6798.6</v>
          </cell>
        </row>
        <row r="9177">
          <cell r="D9177">
            <v>9363324</v>
          </cell>
          <cell r="F9177">
            <v>4891.05</v>
          </cell>
        </row>
        <row r="9178">
          <cell r="D9178">
            <v>9363331</v>
          </cell>
          <cell r="F9178">
            <v>6543.45</v>
          </cell>
        </row>
        <row r="9179">
          <cell r="D9179">
            <v>9363333</v>
          </cell>
          <cell r="F9179">
            <v>6774.3</v>
          </cell>
        </row>
        <row r="9180">
          <cell r="D9180">
            <v>9363335</v>
          </cell>
          <cell r="F9180">
            <v>6800.06</v>
          </cell>
        </row>
        <row r="9181">
          <cell r="D9181">
            <v>9363340</v>
          </cell>
          <cell r="F9181">
            <v>5097.6000000000004</v>
          </cell>
        </row>
        <row r="9182">
          <cell r="D9182">
            <v>9363341</v>
          </cell>
          <cell r="F9182">
            <v>7965</v>
          </cell>
        </row>
        <row r="9183">
          <cell r="D9183">
            <v>9363343</v>
          </cell>
          <cell r="F9183">
            <v>7090.2</v>
          </cell>
        </row>
        <row r="9184">
          <cell r="D9184">
            <v>9363344</v>
          </cell>
          <cell r="F9184">
            <v>4854.6000000000004</v>
          </cell>
        </row>
        <row r="9185">
          <cell r="D9185">
            <v>9363345</v>
          </cell>
          <cell r="F9185">
            <v>9410.85</v>
          </cell>
        </row>
        <row r="9186">
          <cell r="D9186">
            <v>9363346</v>
          </cell>
          <cell r="F9186">
            <v>5352.75</v>
          </cell>
        </row>
        <row r="9187">
          <cell r="D9187">
            <v>9363347</v>
          </cell>
          <cell r="F9187">
            <v>5219.1000000000004</v>
          </cell>
        </row>
        <row r="9188">
          <cell r="D9188">
            <v>9363350</v>
          </cell>
          <cell r="F9188">
            <v>7223.85</v>
          </cell>
        </row>
        <row r="9189">
          <cell r="D9189">
            <v>9363357</v>
          </cell>
          <cell r="F9189">
            <v>5401.35</v>
          </cell>
        </row>
        <row r="9190">
          <cell r="D9190">
            <v>9363369</v>
          </cell>
          <cell r="F9190">
            <v>5109.75</v>
          </cell>
        </row>
        <row r="9191">
          <cell r="D9191">
            <v>9363370</v>
          </cell>
          <cell r="F9191">
            <v>6361.2</v>
          </cell>
        </row>
        <row r="9192">
          <cell r="D9192">
            <v>9363375</v>
          </cell>
          <cell r="F9192">
            <v>5206.95</v>
          </cell>
        </row>
        <row r="9193">
          <cell r="D9193">
            <v>9363376</v>
          </cell>
          <cell r="F9193">
            <v>6835.05</v>
          </cell>
        </row>
        <row r="9194">
          <cell r="D9194">
            <v>9363380</v>
          </cell>
          <cell r="F9194">
            <v>11877.3</v>
          </cell>
        </row>
        <row r="9195">
          <cell r="D9195">
            <v>9363387</v>
          </cell>
          <cell r="F9195">
            <v>9386.5499999999993</v>
          </cell>
        </row>
        <row r="9196">
          <cell r="D9196">
            <v>9363405</v>
          </cell>
          <cell r="F9196">
            <v>5292</v>
          </cell>
        </row>
        <row r="9197">
          <cell r="D9197">
            <v>9363407</v>
          </cell>
          <cell r="F9197">
            <v>5219.1000000000004</v>
          </cell>
        </row>
        <row r="9198">
          <cell r="D9198">
            <v>9363408</v>
          </cell>
          <cell r="F9198">
            <v>5352.75</v>
          </cell>
        </row>
        <row r="9199">
          <cell r="D9199">
            <v>9363415</v>
          </cell>
          <cell r="F9199">
            <v>7800.98</v>
          </cell>
        </row>
        <row r="9200">
          <cell r="D9200">
            <v>9363416</v>
          </cell>
          <cell r="F9200">
            <v>8645.4</v>
          </cell>
        </row>
        <row r="9201">
          <cell r="D9201">
            <v>9363417</v>
          </cell>
          <cell r="F9201">
            <v>6847.2</v>
          </cell>
        </row>
        <row r="9202">
          <cell r="D9202">
            <v>9363422</v>
          </cell>
          <cell r="F9202">
            <v>6470.55</v>
          </cell>
        </row>
        <row r="9203">
          <cell r="D9203">
            <v>9363423</v>
          </cell>
          <cell r="F9203">
            <v>9641.7000000000007</v>
          </cell>
        </row>
        <row r="9204">
          <cell r="D9204">
            <v>9363443</v>
          </cell>
          <cell r="F9204">
            <v>9416.93</v>
          </cell>
        </row>
        <row r="9205">
          <cell r="D9205">
            <v>9363446</v>
          </cell>
          <cell r="F9205">
            <v>8475.2999999999993</v>
          </cell>
        </row>
        <row r="9206">
          <cell r="D9206">
            <v>9363468</v>
          </cell>
          <cell r="F9206">
            <v>8979.77</v>
          </cell>
        </row>
        <row r="9207">
          <cell r="D9207">
            <v>9363469</v>
          </cell>
          <cell r="F9207">
            <v>9325.7999999999993</v>
          </cell>
        </row>
        <row r="9208">
          <cell r="D9208">
            <v>9363470</v>
          </cell>
          <cell r="F9208">
            <v>6871.5</v>
          </cell>
        </row>
        <row r="9209">
          <cell r="D9209">
            <v>9363580</v>
          </cell>
          <cell r="F9209">
            <v>9015.98</v>
          </cell>
        </row>
        <row r="9210">
          <cell r="D9210">
            <v>9363581</v>
          </cell>
          <cell r="F9210">
            <v>9252.9</v>
          </cell>
        </row>
        <row r="9211">
          <cell r="D9211">
            <v>9363583</v>
          </cell>
          <cell r="F9211">
            <v>11051.1</v>
          </cell>
        </row>
        <row r="9212">
          <cell r="D9212">
            <v>9363585</v>
          </cell>
          <cell r="F9212">
            <v>5620.05</v>
          </cell>
        </row>
        <row r="9213">
          <cell r="D9213">
            <v>9363920</v>
          </cell>
          <cell r="F9213">
            <v>11974.5</v>
          </cell>
        </row>
        <row r="9214">
          <cell r="D9214">
            <v>9363924</v>
          </cell>
          <cell r="F9214">
            <v>9180</v>
          </cell>
        </row>
        <row r="9215">
          <cell r="D9215">
            <v>9363927</v>
          </cell>
          <cell r="F9215">
            <v>6616.35</v>
          </cell>
        </row>
        <row r="9216">
          <cell r="D9216">
            <v>9363928</v>
          </cell>
          <cell r="F9216">
            <v>5073.3</v>
          </cell>
        </row>
        <row r="9217">
          <cell r="D9217">
            <v>9364463</v>
          </cell>
          <cell r="F9217">
            <v>23496.25</v>
          </cell>
        </row>
        <row r="9218">
          <cell r="D9218">
            <v>9364465</v>
          </cell>
          <cell r="F9218">
            <v>30502.19</v>
          </cell>
        </row>
        <row r="9219">
          <cell r="D9219">
            <v>9364611</v>
          </cell>
          <cell r="F9219">
            <v>35256.94</v>
          </cell>
        </row>
        <row r="9220">
          <cell r="D9220">
            <v>9364622</v>
          </cell>
          <cell r="F9220">
            <v>42237.11</v>
          </cell>
        </row>
        <row r="9221">
          <cell r="D9221">
            <v>9364623</v>
          </cell>
          <cell r="F9221">
            <v>36563.06</v>
          </cell>
        </row>
        <row r="9222">
          <cell r="D9222">
            <v>9365202</v>
          </cell>
          <cell r="F9222">
            <v>6362.5</v>
          </cell>
        </row>
        <row r="9223">
          <cell r="D9223">
            <v>9365206</v>
          </cell>
          <cell r="F9223">
            <v>8973.4500000000007</v>
          </cell>
        </row>
        <row r="9224">
          <cell r="D9224">
            <v>9365211</v>
          </cell>
          <cell r="F9224">
            <v>8747.5</v>
          </cell>
        </row>
        <row r="9225">
          <cell r="D9225">
            <v>9365214</v>
          </cell>
          <cell r="F9225">
            <v>8432.5</v>
          </cell>
        </row>
        <row r="9226">
          <cell r="D9226">
            <v>9365216</v>
          </cell>
          <cell r="F9226">
            <v>7048.75</v>
          </cell>
        </row>
        <row r="9227">
          <cell r="D9227">
            <v>9365414</v>
          </cell>
          <cell r="F9227">
            <v>29700.63</v>
          </cell>
        </row>
        <row r="9228">
          <cell r="D9228">
            <v>9367003</v>
          </cell>
          <cell r="F9228">
            <v>10581.25</v>
          </cell>
        </row>
        <row r="9229">
          <cell r="D9229">
            <v>9367014</v>
          </cell>
          <cell r="F9229">
            <v>8606.8799999999992</v>
          </cell>
        </row>
        <row r="9230">
          <cell r="D9230">
            <v>9367019</v>
          </cell>
          <cell r="F9230">
            <v>8758.75</v>
          </cell>
        </row>
        <row r="9231">
          <cell r="D9231">
            <v>9367043</v>
          </cell>
          <cell r="F9231">
            <v>8353.75</v>
          </cell>
        </row>
        <row r="9232">
          <cell r="D9232">
            <v>9367048</v>
          </cell>
          <cell r="F9232">
            <v>9396.6299999999992</v>
          </cell>
        </row>
        <row r="9233">
          <cell r="D9233">
            <v>9367053</v>
          </cell>
          <cell r="F9233">
            <v>11427.7</v>
          </cell>
        </row>
        <row r="9234">
          <cell r="D9234">
            <v>9367056</v>
          </cell>
          <cell r="F9234">
            <v>10753.38</v>
          </cell>
        </row>
        <row r="9235">
          <cell r="D9235">
            <v>9367062</v>
          </cell>
          <cell r="F9235">
            <v>16276.56</v>
          </cell>
        </row>
        <row r="9236">
          <cell r="D9236">
            <v>9367066</v>
          </cell>
          <cell r="F9236">
            <v>12834.06</v>
          </cell>
        </row>
        <row r="9237">
          <cell r="D9237">
            <v>9371000</v>
          </cell>
          <cell r="F9237">
            <v>4655.76</v>
          </cell>
        </row>
        <row r="9238">
          <cell r="D9238">
            <v>9371002</v>
          </cell>
          <cell r="F9238">
            <v>4642.6000000000004</v>
          </cell>
        </row>
        <row r="9239">
          <cell r="D9239">
            <v>9371003</v>
          </cell>
          <cell r="F9239">
            <v>4669.6000000000004</v>
          </cell>
        </row>
        <row r="9240">
          <cell r="D9240">
            <v>9371020</v>
          </cell>
          <cell r="F9240">
            <v>4403.6499999999996</v>
          </cell>
        </row>
        <row r="9241">
          <cell r="D9241">
            <v>9371022</v>
          </cell>
          <cell r="F9241">
            <v>4642.04</v>
          </cell>
        </row>
        <row r="9242">
          <cell r="D9242">
            <v>9371041</v>
          </cell>
          <cell r="F9242">
            <v>4596.25</v>
          </cell>
        </row>
        <row r="9243">
          <cell r="D9243">
            <v>9372001</v>
          </cell>
          <cell r="F9243">
            <v>5507.5</v>
          </cell>
        </row>
        <row r="9244">
          <cell r="D9244">
            <v>9372017</v>
          </cell>
          <cell r="F9244">
            <v>6137.5</v>
          </cell>
        </row>
        <row r="9245">
          <cell r="D9245">
            <v>9372021</v>
          </cell>
          <cell r="F9245">
            <v>6430</v>
          </cell>
        </row>
        <row r="9246">
          <cell r="D9246">
            <v>9372024</v>
          </cell>
          <cell r="F9246">
            <v>4450</v>
          </cell>
        </row>
        <row r="9247">
          <cell r="D9247">
            <v>9372028</v>
          </cell>
          <cell r="F9247">
            <v>10570</v>
          </cell>
        </row>
        <row r="9248">
          <cell r="D9248">
            <v>9372029</v>
          </cell>
          <cell r="F9248">
            <v>6947.5</v>
          </cell>
        </row>
        <row r="9249">
          <cell r="D9249">
            <v>9372032</v>
          </cell>
          <cell r="F9249">
            <v>6160</v>
          </cell>
        </row>
        <row r="9250">
          <cell r="D9250">
            <v>9372043</v>
          </cell>
          <cell r="F9250">
            <v>6506.5</v>
          </cell>
        </row>
        <row r="9251">
          <cell r="D9251">
            <v>9372046</v>
          </cell>
          <cell r="F9251">
            <v>5136.25</v>
          </cell>
        </row>
        <row r="9252">
          <cell r="D9252">
            <v>9372052</v>
          </cell>
          <cell r="F9252">
            <v>8173.75</v>
          </cell>
        </row>
        <row r="9253">
          <cell r="D9253">
            <v>9372053</v>
          </cell>
          <cell r="F9253">
            <v>8556.25</v>
          </cell>
        </row>
        <row r="9254">
          <cell r="D9254">
            <v>9372058</v>
          </cell>
          <cell r="F9254">
            <v>6980.64</v>
          </cell>
        </row>
        <row r="9255">
          <cell r="D9255">
            <v>9372064</v>
          </cell>
          <cell r="F9255">
            <v>4891</v>
          </cell>
        </row>
        <row r="9256">
          <cell r="D9256">
            <v>9372103</v>
          </cell>
          <cell r="F9256">
            <v>6430</v>
          </cell>
        </row>
        <row r="9257">
          <cell r="D9257">
            <v>9372107</v>
          </cell>
          <cell r="F9257">
            <v>5811.25</v>
          </cell>
        </row>
        <row r="9258">
          <cell r="D9258">
            <v>9372123</v>
          </cell>
          <cell r="F9258">
            <v>7015</v>
          </cell>
        </row>
        <row r="9259">
          <cell r="D9259">
            <v>9372307</v>
          </cell>
          <cell r="F9259">
            <v>5631.25</v>
          </cell>
        </row>
        <row r="9260">
          <cell r="D9260">
            <v>9372308</v>
          </cell>
          <cell r="F9260">
            <v>6418.75</v>
          </cell>
        </row>
        <row r="9261">
          <cell r="D9261">
            <v>9372309</v>
          </cell>
          <cell r="F9261">
            <v>6936.25</v>
          </cell>
        </row>
        <row r="9262">
          <cell r="D9262">
            <v>9372312</v>
          </cell>
          <cell r="F9262">
            <v>6511</v>
          </cell>
        </row>
        <row r="9263">
          <cell r="D9263">
            <v>9372322</v>
          </cell>
          <cell r="F9263">
            <v>6171.25</v>
          </cell>
        </row>
        <row r="9264">
          <cell r="D9264">
            <v>9372324</v>
          </cell>
          <cell r="F9264">
            <v>8308.75</v>
          </cell>
        </row>
        <row r="9265">
          <cell r="D9265">
            <v>9372325</v>
          </cell>
          <cell r="F9265">
            <v>7813.75</v>
          </cell>
        </row>
        <row r="9266">
          <cell r="D9266">
            <v>9372326</v>
          </cell>
          <cell r="F9266">
            <v>7015</v>
          </cell>
        </row>
        <row r="9267">
          <cell r="D9267">
            <v>9372327</v>
          </cell>
          <cell r="F9267">
            <v>7161.25</v>
          </cell>
        </row>
        <row r="9268">
          <cell r="D9268">
            <v>9372330</v>
          </cell>
          <cell r="F9268">
            <v>8668.75</v>
          </cell>
        </row>
        <row r="9269">
          <cell r="D9269">
            <v>9372332</v>
          </cell>
          <cell r="F9269">
            <v>5946.25</v>
          </cell>
        </row>
        <row r="9270">
          <cell r="D9270">
            <v>9372405</v>
          </cell>
          <cell r="F9270">
            <v>9602.5</v>
          </cell>
        </row>
        <row r="9271">
          <cell r="D9271">
            <v>9372410</v>
          </cell>
          <cell r="F9271">
            <v>6013.75</v>
          </cell>
        </row>
        <row r="9272">
          <cell r="D9272">
            <v>9372415</v>
          </cell>
          <cell r="F9272">
            <v>6733.75</v>
          </cell>
        </row>
        <row r="9273">
          <cell r="D9273">
            <v>9372417</v>
          </cell>
          <cell r="F9273">
            <v>6351.25</v>
          </cell>
        </row>
        <row r="9274">
          <cell r="D9274">
            <v>9372420</v>
          </cell>
          <cell r="F9274">
            <v>5788.75</v>
          </cell>
        </row>
        <row r="9275">
          <cell r="D9275">
            <v>9372421</v>
          </cell>
          <cell r="F9275">
            <v>6947.5</v>
          </cell>
        </row>
        <row r="9276">
          <cell r="D9276">
            <v>9372423</v>
          </cell>
          <cell r="F9276">
            <v>5946.25</v>
          </cell>
        </row>
        <row r="9277">
          <cell r="D9277">
            <v>9372569</v>
          </cell>
          <cell r="F9277">
            <v>6227.5</v>
          </cell>
        </row>
        <row r="9278">
          <cell r="D9278">
            <v>9372571</v>
          </cell>
          <cell r="F9278">
            <v>5710</v>
          </cell>
        </row>
        <row r="9279">
          <cell r="D9279">
            <v>9372581</v>
          </cell>
          <cell r="F9279">
            <v>8072.5</v>
          </cell>
        </row>
        <row r="9280">
          <cell r="D9280">
            <v>9372585</v>
          </cell>
          <cell r="F9280">
            <v>7003.75</v>
          </cell>
        </row>
        <row r="9281">
          <cell r="D9281">
            <v>9372590</v>
          </cell>
          <cell r="F9281">
            <v>9343.75</v>
          </cell>
        </row>
        <row r="9282">
          <cell r="D9282">
            <v>9372598</v>
          </cell>
          <cell r="F9282">
            <v>6967.75</v>
          </cell>
        </row>
        <row r="9283">
          <cell r="D9283">
            <v>9372601</v>
          </cell>
          <cell r="F9283">
            <v>7926.25</v>
          </cell>
        </row>
        <row r="9284">
          <cell r="D9284">
            <v>9372603</v>
          </cell>
          <cell r="F9284">
            <v>7206.25</v>
          </cell>
        </row>
        <row r="9285">
          <cell r="D9285">
            <v>9372605</v>
          </cell>
          <cell r="F9285">
            <v>6351.25</v>
          </cell>
        </row>
        <row r="9286">
          <cell r="D9286">
            <v>9372606</v>
          </cell>
          <cell r="F9286">
            <v>7588.75</v>
          </cell>
        </row>
        <row r="9287">
          <cell r="D9287">
            <v>9372614</v>
          </cell>
          <cell r="F9287">
            <v>5631.25</v>
          </cell>
        </row>
        <row r="9288">
          <cell r="D9288">
            <v>9372616</v>
          </cell>
          <cell r="F9288">
            <v>5316.25</v>
          </cell>
        </row>
        <row r="9289">
          <cell r="D9289">
            <v>9372618</v>
          </cell>
          <cell r="F9289">
            <v>7588.75</v>
          </cell>
        </row>
        <row r="9290">
          <cell r="D9290">
            <v>9373002</v>
          </cell>
          <cell r="F9290">
            <v>6351.25</v>
          </cell>
        </row>
        <row r="9291">
          <cell r="D9291">
            <v>9373011</v>
          </cell>
          <cell r="F9291">
            <v>7498.75</v>
          </cell>
        </row>
        <row r="9292">
          <cell r="D9292">
            <v>9373024</v>
          </cell>
          <cell r="F9292">
            <v>6075.63</v>
          </cell>
        </row>
        <row r="9293">
          <cell r="D9293">
            <v>9373031</v>
          </cell>
          <cell r="F9293">
            <v>5012.5</v>
          </cell>
        </row>
        <row r="9294">
          <cell r="D9294">
            <v>9373035</v>
          </cell>
          <cell r="F9294">
            <v>5305</v>
          </cell>
        </row>
        <row r="9295">
          <cell r="D9295">
            <v>9373040</v>
          </cell>
          <cell r="F9295">
            <v>4427.5</v>
          </cell>
        </row>
        <row r="9296">
          <cell r="D9296">
            <v>9373041</v>
          </cell>
          <cell r="F9296">
            <v>5271.25</v>
          </cell>
        </row>
        <row r="9297">
          <cell r="D9297">
            <v>9373057</v>
          </cell>
          <cell r="F9297">
            <v>4990</v>
          </cell>
        </row>
        <row r="9298">
          <cell r="D9298">
            <v>9373101</v>
          </cell>
          <cell r="F9298">
            <v>6688.75</v>
          </cell>
        </row>
        <row r="9299">
          <cell r="D9299">
            <v>9373103</v>
          </cell>
          <cell r="F9299">
            <v>6191.5</v>
          </cell>
        </row>
        <row r="9300">
          <cell r="D9300">
            <v>9373106</v>
          </cell>
          <cell r="F9300">
            <v>8936.5</v>
          </cell>
        </row>
        <row r="9301">
          <cell r="D9301">
            <v>9373141</v>
          </cell>
          <cell r="F9301">
            <v>6700</v>
          </cell>
        </row>
        <row r="9302">
          <cell r="D9302">
            <v>9373144</v>
          </cell>
          <cell r="F9302">
            <v>6385</v>
          </cell>
        </row>
        <row r="9303">
          <cell r="D9303">
            <v>9373147</v>
          </cell>
          <cell r="F9303">
            <v>5991.25</v>
          </cell>
        </row>
        <row r="9304">
          <cell r="D9304">
            <v>9373152</v>
          </cell>
          <cell r="F9304">
            <v>6351.25</v>
          </cell>
        </row>
        <row r="9305">
          <cell r="D9305">
            <v>9373154</v>
          </cell>
          <cell r="F9305">
            <v>6272.5</v>
          </cell>
        </row>
        <row r="9306">
          <cell r="D9306">
            <v>9373157</v>
          </cell>
          <cell r="F9306">
            <v>8038.75</v>
          </cell>
        </row>
        <row r="9307">
          <cell r="D9307">
            <v>9373177</v>
          </cell>
          <cell r="F9307">
            <v>6508.75</v>
          </cell>
        </row>
        <row r="9308">
          <cell r="D9308">
            <v>9373192</v>
          </cell>
          <cell r="F9308">
            <v>6404.8</v>
          </cell>
        </row>
        <row r="9309">
          <cell r="D9309">
            <v>9373193</v>
          </cell>
          <cell r="F9309">
            <v>6013.75</v>
          </cell>
        </row>
        <row r="9310">
          <cell r="D9310">
            <v>9373204</v>
          </cell>
          <cell r="F9310">
            <v>8578.75</v>
          </cell>
        </row>
        <row r="9311">
          <cell r="D9311">
            <v>9373205</v>
          </cell>
          <cell r="F9311">
            <v>8668.75</v>
          </cell>
        </row>
        <row r="9312">
          <cell r="D9312">
            <v>9373207</v>
          </cell>
          <cell r="F9312">
            <v>6115</v>
          </cell>
        </row>
        <row r="9313">
          <cell r="D9313">
            <v>9373302</v>
          </cell>
          <cell r="F9313">
            <v>11962.35</v>
          </cell>
        </row>
        <row r="9314">
          <cell r="D9314">
            <v>9373371</v>
          </cell>
          <cell r="F9314">
            <v>8273.1200000000008</v>
          </cell>
        </row>
        <row r="9315">
          <cell r="D9315">
            <v>9373542</v>
          </cell>
          <cell r="F9315">
            <v>5583.6</v>
          </cell>
        </row>
        <row r="9316">
          <cell r="D9316">
            <v>9373543</v>
          </cell>
          <cell r="F9316">
            <v>6295</v>
          </cell>
        </row>
        <row r="9317">
          <cell r="D9317">
            <v>9373544</v>
          </cell>
          <cell r="F9317">
            <v>7082.91</v>
          </cell>
        </row>
        <row r="9318">
          <cell r="D9318">
            <v>9373545</v>
          </cell>
          <cell r="F9318">
            <v>5911.65</v>
          </cell>
        </row>
        <row r="9319">
          <cell r="D9319">
            <v>9373547</v>
          </cell>
          <cell r="F9319">
            <v>6822.9</v>
          </cell>
        </row>
        <row r="9320">
          <cell r="D9320">
            <v>9373561</v>
          </cell>
          <cell r="F9320">
            <v>5587.49</v>
          </cell>
        </row>
        <row r="9321">
          <cell r="D9321">
            <v>9373587</v>
          </cell>
          <cell r="F9321">
            <v>6847.2</v>
          </cell>
        </row>
        <row r="9322">
          <cell r="D9322">
            <v>9375201</v>
          </cell>
          <cell r="F9322">
            <v>4843.75</v>
          </cell>
        </row>
        <row r="9323">
          <cell r="D9323">
            <v>9375202</v>
          </cell>
          <cell r="F9323">
            <v>6171.25</v>
          </cell>
        </row>
        <row r="9324">
          <cell r="D9324">
            <v>9375203</v>
          </cell>
          <cell r="F9324">
            <v>5486.4</v>
          </cell>
        </row>
        <row r="9325">
          <cell r="D9325">
            <v>9375400</v>
          </cell>
          <cell r="F9325">
            <v>22680.63</v>
          </cell>
        </row>
        <row r="9326">
          <cell r="D9326">
            <v>9377000</v>
          </cell>
          <cell r="F9326">
            <v>17997.810000000001</v>
          </cell>
        </row>
        <row r="9327">
          <cell r="D9327">
            <v>9377028</v>
          </cell>
          <cell r="F9327">
            <v>18326.88</v>
          </cell>
        </row>
        <row r="9328">
          <cell r="D9328">
            <v>9381000</v>
          </cell>
          <cell r="F9328">
            <v>5269</v>
          </cell>
        </row>
        <row r="9329">
          <cell r="D9329">
            <v>9381001</v>
          </cell>
          <cell r="F9329">
            <v>4878.8500000000004</v>
          </cell>
        </row>
        <row r="9330">
          <cell r="D9330">
            <v>9381003</v>
          </cell>
          <cell r="F9330">
            <v>5063.8</v>
          </cell>
        </row>
        <row r="9331">
          <cell r="D9331">
            <v>9381004</v>
          </cell>
          <cell r="F9331">
            <v>5019.25</v>
          </cell>
        </row>
        <row r="9332">
          <cell r="D9332">
            <v>9382000</v>
          </cell>
          <cell r="F9332">
            <v>6390.63</v>
          </cell>
        </row>
        <row r="9333">
          <cell r="D9333">
            <v>9382009</v>
          </cell>
          <cell r="F9333">
            <v>6160</v>
          </cell>
        </row>
        <row r="9334">
          <cell r="D9334">
            <v>9382010</v>
          </cell>
          <cell r="F9334">
            <v>8668.75</v>
          </cell>
        </row>
        <row r="9335">
          <cell r="D9335">
            <v>9382011</v>
          </cell>
          <cell r="F9335">
            <v>6452.5</v>
          </cell>
        </row>
        <row r="9336">
          <cell r="D9336">
            <v>9382015</v>
          </cell>
          <cell r="F9336">
            <v>5586.25</v>
          </cell>
        </row>
        <row r="9337">
          <cell r="D9337">
            <v>9382018</v>
          </cell>
          <cell r="F9337">
            <v>6306.25</v>
          </cell>
        </row>
        <row r="9338">
          <cell r="D9338">
            <v>9382025</v>
          </cell>
          <cell r="F9338">
            <v>7150</v>
          </cell>
        </row>
        <row r="9339">
          <cell r="D9339">
            <v>9382028</v>
          </cell>
          <cell r="F9339">
            <v>5170</v>
          </cell>
        </row>
        <row r="9340">
          <cell r="D9340">
            <v>9382030</v>
          </cell>
          <cell r="F9340">
            <v>5271.25</v>
          </cell>
        </row>
        <row r="9341">
          <cell r="D9341">
            <v>9382035</v>
          </cell>
          <cell r="F9341">
            <v>6632.5</v>
          </cell>
        </row>
        <row r="9342">
          <cell r="D9342">
            <v>9382036</v>
          </cell>
          <cell r="F9342">
            <v>5890</v>
          </cell>
        </row>
        <row r="9343">
          <cell r="D9343">
            <v>9382037</v>
          </cell>
          <cell r="F9343">
            <v>5046.25</v>
          </cell>
        </row>
        <row r="9344">
          <cell r="D9344">
            <v>9382038</v>
          </cell>
          <cell r="F9344">
            <v>5496.25</v>
          </cell>
        </row>
        <row r="9345">
          <cell r="D9345">
            <v>9382042</v>
          </cell>
          <cell r="F9345">
            <v>8556.25</v>
          </cell>
        </row>
        <row r="9346">
          <cell r="D9346">
            <v>9382046</v>
          </cell>
          <cell r="F9346">
            <v>6070</v>
          </cell>
        </row>
        <row r="9347">
          <cell r="D9347">
            <v>9382048</v>
          </cell>
          <cell r="F9347">
            <v>4630</v>
          </cell>
        </row>
        <row r="9348">
          <cell r="D9348">
            <v>9382049</v>
          </cell>
          <cell r="F9348">
            <v>6396.25</v>
          </cell>
        </row>
        <row r="9349">
          <cell r="D9349">
            <v>9382050</v>
          </cell>
          <cell r="F9349">
            <v>6306.25</v>
          </cell>
        </row>
        <row r="9350">
          <cell r="D9350">
            <v>9382051</v>
          </cell>
          <cell r="F9350">
            <v>6373.75</v>
          </cell>
        </row>
        <row r="9351">
          <cell r="D9351">
            <v>9382067</v>
          </cell>
          <cell r="F9351">
            <v>5170</v>
          </cell>
        </row>
        <row r="9352">
          <cell r="D9352">
            <v>9382058</v>
          </cell>
          <cell r="F9352">
            <v>5440</v>
          </cell>
        </row>
        <row r="9353">
          <cell r="D9353">
            <v>9382066</v>
          </cell>
          <cell r="F9353">
            <v>4483.75</v>
          </cell>
        </row>
        <row r="9354">
          <cell r="D9354">
            <v>9382069</v>
          </cell>
          <cell r="F9354">
            <v>5113.75</v>
          </cell>
        </row>
        <row r="9355">
          <cell r="D9355">
            <v>9382070</v>
          </cell>
          <cell r="F9355">
            <v>7476.25</v>
          </cell>
        </row>
        <row r="9356">
          <cell r="D9356">
            <v>9382071</v>
          </cell>
          <cell r="F9356">
            <v>5890</v>
          </cell>
        </row>
        <row r="9357">
          <cell r="D9357">
            <v>9382072</v>
          </cell>
          <cell r="F9357">
            <v>6148.75</v>
          </cell>
        </row>
        <row r="9358">
          <cell r="D9358">
            <v>9382073</v>
          </cell>
          <cell r="F9358">
            <v>6182.5</v>
          </cell>
        </row>
        <row r="9359">
          <cell r="D9359">
            <v>9382076</v>
          </cell>
          <cell r="F9359">
            <v>7087</v>
          </cell>
        </row>
        <row r="9360">
          <cell r="D9360">
            <v>9382077</v>
          </cell>
          <cell r="F9360">
            <v>6238.75</v>
          </cell>
        </row>
        <row r="9361">
          <cell r="D9361">
            <v>9382082</v>
          </cell>
          <cell r="F9361">
            <v>10705</v>
          </cell>
        </row>
        <row r="9362">
          <cell r="D9362">
            <v>9382093</v>
          </cell>
          <cell r="F9362">
            <v>6340</v>
          </cell>
        </row>
        <row r="9363">
          <cell r="D9363">
            <v>9382101</v>
          </cell>
          <cell r="F9363">
            <v>7093.75</v>
          </cell>
        </row>
        <row r="9364">
          <cell r="D9364">
            <v>9382102</v>
          </cell>
          <cell r="F9364">
            <v>8280.6299999999992</v>
          </cell>
        </row>
        <row r="9365">
          <cell r="D9365">
            <v>9382105</v>
          </cell>
          <cell r="F9365">
            <v>5968.75</v>
          </cell>
        </row>
        <row r="9366">
          <cell r="D9366">
            <v>9382110</v>
          </cell>
          <cell r="F9366">
            <v>6655</v>
          </cell>
        </row>
        <row r="9367">
          <cell r="D9367">
            <v>9382112</v>
          </cell>
          <cell r="F9367">
            <v>6407.5</v>
          </cell>
        </row>
        <row r="9368">
          <cell r="D9368">
            <v>9382124</v>
          </cell>
          <cell r="F9368">
            <v>8713.75</v>
          </cell>
        </row>
        <row r="9369">
          <cell r="D9369">
            <v>9382131</v>
          </cell>
          <cell r="F9369">
            <v>6317.5</v>
          </cell>
        </row>
        <row r="9370">
          <cell r="D9370">
            <v>9382133</v>
          </cell>
          <cell r="F9370">
            <v>8702.5</v>
          </cell>
        </row>
        <row r="9371">
          <cell r="D9371">
            <v>9382153</v>
          </cell>
          <cell r="F9371">
            <v>11375.5</v>
          </cell>
        </row>
        <row r="9372">
          <cell r="D9372">
            <v>9382161</v>
          </cell>
          <cell r="F9372">
            <v>8016.25</v>
          </cell>
        </row>
        <row r="9373">
          <cell r="D9373">
            <v>9382173</v>
          </cell>
          <cell r="F9373">
            <v>8168.13</v>
          </cell>
        </row>
        <row r="9374">
          <cell r="D9374">
            <v>9382182</v>
          </cell>
          <cell r="F9374">
            <v>8691.25</v>
          </cell>
        </row>
        <row r="9375">
          <cell r="D9375">
            <v>9382183</v>
          </cell>
          <cell r="F9375">
            <v>6868.75</v>
          </cell>
        </row>
        <row r="9376">
          <cell r="D9376">
            <v>9382185</v>
          </cell>
          <cell r="F9376">
            <v>8854.3799999999992</v>
          </cell>
        </row>
        <row r="9377">
          <cell r="D9377">
            <v>9382186</v>
          </cell>
          <cell r="F9377">
            <v>6328.75</v>
          </cell>
        </row>
        <row r="9378">
          <cell r="D9378">
            <v>9382198</v>
          </cell>
          <cell r="F9378">
            <v>6295</v>
          </cell>
        </row>
        <row r="9379">
          <cell r="D9379">
            <v>9382199</v>
          </cell>
          <cell r="F9379">
            <v>6981.25</v>
          </cell>
        </row>
        <row r="9380">
          <cell r="D9380">
            <v>9382200</v>
          </cell>
          <cell r="F9380">
            <v>5395</v>
          </cell>
        </row>
        <row r="9381">
          <cell r="D9381">
            <v>9382202</v>
          </cell>
          <cell r="F9381">
            <v>8522.5</v>
          </cell>
        </row>
        <row r="9382">
          <cell r="D9382">
            <v>9382205</v>
          </cell>
          <cell r="F9382">
            <v>6584.8</v>
          </cell>
        </row>
        <row r="9383">
          <cell r="D9383">
            <v>9382206</v>
          </cell>
          <cell r="F9383">
            <v>6992.5</v>
          </cell>
        </row>
        <row r="9384">
          <cell r="D9384">
            <v>9382213</v>
          </cell>
          <cell r="F9384">
            <v>8061.25</v>
          </cell>
        </row>
        <row r="9385">
          <cell r="D9385">
            <v>9382214</v>
          </cell>
          <cell r="F9385">
            <v>6790</v>
          </cell>
        </row>
        <row r="9386">
          <cell r="D9386">
            <v>9382215</v>
          </cell>
          <cell r="F9386">
            <v>7971.25</v>
          </cell>
        </row>
        <row r="9387">
          <cell r="D9387">
            <v>9382218</v>
          </cell>
          <cell r="F9387">
            <v>5845</v>
          </cell>
        </row>
        <row r="9388">
          <cell r="D9388">
            <v>9382219</v>
          </cell>
          <cell r="F9388">
            <v>8657.5</v>
          </cell>
        </row>
        <row r="9389">
          <cell r="D9389">
            <v>9382220</v>
          </cell>
          <cell r="F9389">
            <v>8691.25</v>
          </cell>
        </row>
        <row r="9390">
          <cell r="D9390">
            <v>9382225</v>
          </cell>
          <cell r="F9390">
            <v>8477.5</v>
          </cell>
        </row>
        <row r="9391">
          <cell r="D9391">
            <v>9382229</v>
          </cell>
          <cell r="F9391">
            <v>7493.13</v>
          </cell>
        </row>
        <row r="9392">
          <cell r="D9392">
            <v>9382231</v>
          </cell>
          <cell r="F9392">
            <v>10030</v>
          </cell>
        </row>
        <row r="9393">
          <cell r="D9393">
            <v>9382232</v>
          </cell>
          <cell r="F9393">
            <v>12212.5</v>
          </cell>
        </row>
        <row r="9394">
          <cell r="D9394">
            <v>9382235</v>
          </cell>
          <cell r="F9394">
            <v>6250</v>
          </cell>
        </row>
        <row r="9395">
          <cell r="D9395">
            <v>9382237</v>
          </cell>
          <cell r="F9395">
            <v>8500</v>
          </cell>
        </row>
        <row r="9396">
          <cell r="D9396">
            <v>9382239</v>
          </cell>
          <cell r="F9396">
            <v>12955</v>
          </cell>
        </row>
        <row r="9397">
          <cell r="D9397">
            <v>9382240</v>
          </cell>
          <cell r="F9397">
            <v>6823.75</v>
          </cell>
        </row>
        <row r="9398">
          <cell r="D9398">
            <v>9382242</v>
          </cell>
          <cell r="F9398">
            <v>7318.75</v>
          </cell>
        </row>
        <row r="9399">
          <cell r="D9399">
            <v>9382243</v>
          </cell>
          <cell r="F9399">
            <v>8668.75</v>
          </cell>
        </row>
        <row r="9400">
          <cell r="D9400">
            <v>9382245</v>
          </cell>
          <cell r="F9400">
            <v>5867.5</v>
          </cell>
        </row>
        <row r="9401">
          <cell r="D9401">
            <v>9382246</v>
          </cell>
          <cell r="F9401">
            <v>6272.5</v>
          </cell>
        </row>
        <row r="9402">
          <cell r="D9402">
            <v>9383000</v>
          </cell>
          <cell r="F9402">
            <v>4573.75</v>
          </cell>
        </row>
        <row r="9403">
          <cell r="D9403">
            <v>9383001</v>
          </cell>
          <cell r="F9403">
            <v>6081.25</v>
          </cell>
        </row>
        <row r="9404">
          <cell r="D9404">
            <v>9383002</v>
          </cell>
          <cell r="F9404">
            <v>5372.5</v>
          </cell>
        </row>
        <row r="9405">
          <cell r="D9405">
            <v>9383003</v>
          </cell>
          <cell r="F9405">
            <v>6317.5</v>
          </cell>
        </row>
        <row r="9406">
          <cell r="D9406">
            <v>9383004</v>
          </cell>
          <cell r="F9406">
            <v>4866.25</v>
          </cell>
        </row>
        <row r="9407">
          <cell r="D9407">
            <v>9383006</v>
          </cell>
          <cell r="F9407">
            <v>6002.5</v>
          </cell>
        </row>
        <row r="9408">
          <cell r="D9408">
            <v>9383009</v>
          </cell>
          <cell r="F9408">
            <v>4821.25</v>
          </cell>
        </row>
        <row r="9409">
          <cell r="D9409">
            <v>9383010</v>
          </cell>
          <cell r="F9409">
            <v>4810</v>
          </cell>
        </row>
        <row r="9410">
          <cell r="D9410">
            <v>9383013</v>
          </cell>
          <cell r="F9410">
            <v>4675</v>
          </cell>
        </row>
        <row r="9411">
          <cell r="D9411">
            <v>9383014</v>
          </cell>
          <cell r="F9411">
            <v>6244.38</v>
          </cell>
        </row>
        <row r="9412">
          <cell r="D9412">
            <v>9383016</v>
          </cell>
          <cell r="F9412">
            <v>5946.25</v>
          </cell>
        </row>
        <row r="9413">
          <cell r="D9413">
            <v>9383018</v>
          </cell>
          <cell r="F9413">
            <v>5395</v>
          </cell>
        </row>
        <row r="9414">
          <cell r="D9414">
            <v>9383020</v>
          </cell>
          <cell r="F9414">
            <v>5620</v>
          </cell>
        </row>
        <row r="9415">
          <cell r="D9415">
            <v>9383022</v>
          </cell>
          <cell r="F9415">
            <v>5023.75</v>
          </cell>
        </row>
        <row r="9416">
          <cell r="D9416">
            <v>9383023</v>
          </cell>
          <cell r="F9416">
            <v>6036.25</v>
          </cell>
        </row>
        <row r="9417">
          <cell r="D9417">
            <v>9383024</v>
          </cell>
          <cell r="F9417">
            <v>5057.5</v>
          </cell>
        </row>
        <row r="9418">
          <cell r="D9418">
            <v>9383026</v>
          </cell>
          <cell r="F9418">
            <v>5732.5</v>
          </cell>
        </row>
        <row r="9419">
          <cell r="D9419">
            <v>9383027</v>
          </cell>
          <cell r="F9419">
            <v>4641.25</v>
          </cell>
        </row>
        <row r="9420">
          <cell r="D9420">
            <v>9383028</v>
          </cell>
          <cell r="F9420">
            <v>4900</v>
          </cell>
        </row>
        <row r="9421">
          <cell r="D9421">
            <v>9383029</v>
          </cell>
          <cell r="F9421">
            <v>4776.25</v>
          </cell>
        </row>
        <row r="9422">
          <cell r="D9422">
            <v>9383030</v>
          </cell>
          <cell r="F9422">
            <v>4990</v>
          </cell>
        </row>
        <row r="9423">
          <cell r="D9423">
            <v>9383031</v>
          </cell>
          <cell r="F9423">
            <v>5440</v>
          </cell>
        </row>
        <row r="9424">
          <cell r="D9424">
            <v>9383033</v>
          </cell>
          <cell r="F9424">
            <v>8061.25</v>
          </cell>
        </row>
        <row r="9425">
          <cell r="D9425">
            <v>9383036</v>
          </cell>
          <cell r="F9425">
            <v>6295</v>
          </cell>
        </row>
        <row r="9426">
          <cell r="D9426">
            <v>9383037</v>
          </cell>
          <cell r="F9426">
            <v>6306.25</v>
          </cell>
        </row>
        <row r="9427">
          <cell r="D9427">
            <v>9383038</v>
          </cell>
          <cell r="F9427">
            <v>5023.75</v>
          </cell>
        </row>
        <row r="9428">
          <cell r="D9428">
            <v>9383039</v>
          </cell>
          <cell r="F9428">
            <v>5125</v>
          </cell>
        </row>
        <row r="9429">
          <cell r="D9429">
            <v>9383040</v>
          </cell>
          <cell r="F9429">
            <v>7273.75</v>
          </cell>
        </row>
        <row r="9430">
          <cell r="D9430">
            <v>9383042</v>
          </cell>
          <cell r="F9430">
            <v>5018.13</v>
          </cell>
        </row>
        <row r="9431">
          <cell r="D9431">
            <v>9383043</v>
          </cell>
          <cell r="F9431">
            <v>6565</v>
          </cell>
        </row>
        <row r="9432">
          <cell r="D9432">
            <v>9383045</v>
          </cell>
          <cell r="F9432">
            <v>5102.5</v>
          </cell>
        </row>
        <row r="9433">
          <cell r="D9433">
            <v>9383050</v>
          </cell>
          <cell r="F9433">
            <v>5113.75</v>
          </cell>
        </row>
        <row r="9434">
          <cell r="D9434">
            <v>9383052</v>
          </cell>
          <cell r="F9434">
            <v>5158.75</v>
          </cell>
        </row>
        <row r="9435">
          <cell r="D9435">
            <v>9383055</v>
          </cell>
          <cell r="F9435">
            <v>5035</v>
          </cell>
        </row>
        <row r="9436">
          <cell r="D9436">
            <v>9383056</v>
          </cell>
          <cell r="F9436">
            <v>5496.25</v>
          </cell>
        </row>
        <row r="9437">
          <cell r="D9437">
            <v>9383057</v>
          </cell>
          <cell r="F9437">
            <v>4663.75</v>
          </cell>
        </row>
        <row r="9438">
          <cell r="D9438">
            <v>9383058</v>
          </cell>
          <cell r="F9438">
            <v>5215</v>
          </cell>
        </row>
        <row r="9439">
          <cell r="D9439">
            <v>9383059</v>
          </cell>
          <cell r="F9439">
            <v>6452.5</v>
          </cell>
        </row>
        <row r="9440">
          <cell r="D9440">
            <v>9383061</v>
          </cell>
          <cell r="F9440">
            <v>5170</v>
          </cell>
        </row>
        <row r="9441">
          <cell r="D9441">
            <v>9383062</v>
          </cell>
          <cell r="F9441">
            <v>13180</v>
          </cell>
        </row>
        <row r="9442">
          <cell r="D9442">
            <v>9383063</v>
          </cell>
          <cell r="F9442">
            <v>5113.75</v>
          </cell>
        </row>
        <row r="9443">
          <cell r="D9443">
            <v>9383300</v>
          </cell>
          <cell r="F9443">
            <v>9094.9500000000007</v>
          </cell>
        </row>
        <row r="9444">
          <cell r="D9444">
            <v>9383301</v>
          </cell>
          <cell r="F9444">
            <v>6859.35</v>
          </cell>
        </row>
        <row r="9445">
          <cell r="D9445">
            <v>9383302</v>
          </cell>
          <cell r="F9445">
            <v>4988.25</v>
          </cell>
        </row>
        <row r="9446">
          <cell r="D9446">
            <v>9383303</v>
          </cell>
          <cell r="F9446">
            <v>7928.55</v>
          </cell>
        </row>
        <row r="9447">
          <cell r="D9447">
            <v>9383304</v>
          </cell>
          <cell r="F9447">
            <v>5267.7</v>
          </cell>
        </row>
        <row r="9448">
          <cell r="D9448">
            <v>9383308</v>
          </cell>
          <cell r="F9448">
            <v>5462.1</v>
          </cell>
        </row>
        <row r="9449">
          <cell r="D9449">
            <v>9383309</v>
          </cell>
          <cell r="F9449">
            <v>5583.6</v>
          </cell>
        </row>
        <row r="9450">
          <cell r="D9450">
            <v>9383313</v>
          </cell>
          <cell r="F9450">
            <v>5911.65</v>
          </cell>
        </row>
        <row r="9451">
          <cell r="D9451">
            <v>9383315</v>
          </cell>
          <cell r="F9451">
            <v>6798.6</v>
          </cell>
        </row>
        <row r="9452">
          <cell r="D9452">
            <v>9383317</v>
          </cell>
          <cell r="F9452">
            <v>6166.8</v>
          </cell>
        </row>
        <row r="9453">
          <cell r="D9453">
            <v>9383324</v>
          </cell>
          <cell r="F9453">
            <v>9580.9500000000007</v>
          </cell>
        </row>
        <row r="9454">
          <cell r="D9454">
            <v>9383328</v>
          </cell>
          <cell r="F9454">
            <v>6762.15</v>
          </cell>
        </row>
        <row r="9455">
          <cell r="D9455">
            <v>9383329</v>
          </cell>
          <cell r="F9455">
            <v>8062.2</v>
          </cell>
        </row>
        <row r="9456">
          <cell r="D9456">
            <v>9383330</v>
          </cell>
          <cell r="F9456">
            <v>8208</v>
          </cell>
        </row>
        <row r="9457">
          <cell r="D9457">
            <v>9383331</v>
          </cell>
          <cell r="F9457">
            <v>6786.45</v>
          </cell>
        </row>
        <row r="9458">
          <cell r="D9458">
            <v>9383339</v>
          </cell>
          <cell r="F9458">
            <v>9514.1299999999992</v>
          </cell>
        </row>
        <row r="9459">
          <cell r="D9459">
            <v>9383340</v>
          </cell>
          <cell r="F9459">
            <v>9386.5499999999993</v>
          </cell>
        </row>
        <row r="9460">
          <cell r="D9460">
            <v>9383341</v>
          </cell>
          <cell r="F9460">
            <v>6798.6</v>
          </cell>
        </row>
        <row r="9461">
          <cell r="D9461">
            <v>9383342</v>
          </cell>
          <cell r="F9461">
            <v>7977.15</v>
          </cell>
        </row>
        <row r="9462">
          <cell r="D9462">
            <v>9383344</v>
          </cell>
          <cell r="F9462">
            <v>8900.5499999999993</v>
          </cell>
        </row>
        <row r="9463">
          <cell r="D9463">
            <v>9383345</v>
          </cell>
          <cell r="F9463">
            <v>6264</v>
          </cell>
        </row>
        <row r="9464">
          <cell r="D9464">
            <v>9383348</v>
          </cell>
          <cell r="F9464">
            <v>6980.85</v>
          </cell>
        </row>
        <row r="9465">
          <cell r="D9465">
            <v>9383351</v>
          </cell>
          <cell r="F9465">
            <v>6792.53</v>
          </cell>
        </row>
        <row r="9466">
          <cell r="D9466">
            <v>9383353</v>
          </cell>
          <cell r="F9466">
            <v>5729.4</v>
          </cell>
        </row>
        <row r="9467">
          <cell r="D9467">
            <v>9383356</v>
          </cell>
          <cell r="F9467">
            <v>6762.15</v>
          </cell>
        </row>
        <row r="9468">
          <cell r="D9468">
            <v>9384002</v>
          </cell>
          <cell r="F9468">
            <v>29405.31</v>
          </cell>
        </row>
        <row r="9469">
          <cell r="D9469">
            <v>9384009</v>
          </cell>
          <cell r="F9469">
            <v>21533.13</v>
          </cell>
        </row>
        <row r="9470">
          <cell r="D9470">
            <v>9384010</v>
          </cell>
          <cell r="F9470">
            <v>24148.75</v>
          </cell>
        </row>
        <row r="9471">
          <cell r="D9471">
            <v>9384025</v>
          </cell>
          <cell r="F9471">
            <v>34923.440000000002</v>
          </cell>
        </row>
        <row r="9472">
          <cell r="D9472">
            <v>9384028</v>
          </cell>
          <cell r="F9472">
            <v>16276.56</v>
          </cell>
        </row>
        <row r="9473">
          <cell r="D9473">
            <v>9384030</v>
          </cell>
          <cell r="F9473">
            <v>25484.69</v>
          </cell>
        </row>
        <row r="9474">
          <cell r="D9474">
            <v>9384059</v>
          </cell>
          <cell r="F9474">
            <v>31945</v>
          </cell>
        </row>
        <row r="9475">
          <cell r="D9475">
            <v>9384060</v>
          </cell>
          <cell r="F9475">
            <v>28001.88</v>
          </cell>
        </row>
        <row r="9476">
          <cell r="D9476">
            <v>9384102</v>
          </cell>
          <cell r="F9476">
            <v>24967.19</v>
          </cell>
        </row>
        <row r="9477">
          <cell r="D9477">
            <v>9384105</v>
          </cell>
          <cell r="F9477">
            <v>25127.5</v>
          </cell>
        </row>
        <row r="9478">
          <cell r="D9478">
            <v>9384106</v>
          </cell>
          <cell r="F9478">
            <v>32808.44</v>
          </cell>
        </row>
        <row r="9479">
          <cell r="D9479">
            <v>9384107</v>
          </cell>
          <cell r="F9479">
            <v>33601.56</v>
          </cell>
        </row>
        <row r="9480">
          <cell r="D9480">
            <v>9384502</v>
          </cell>
          <cell r="F9480">
            <v>26258.13</v>
          </cell>
        </row>
        <row r="9481">
          <cell r="D9481">
            <v>9384601</v>
          </cell>
          <cell r="F9481">
            <v>16548.98</v>
          </cell>
        </row>
        <row r="9482">
          <cell r="D9482">
            <v>9384602</v>
          </cell>
          <cell r="F9482">
            <v>25992.560000000001</v>
          </cell>
        </row>
        <row r="9483">
          <cell r="D9483">
            <v>9384603</v>
          </cell>
          <cell r="F9483">
            <v>22144.05</v>
          </cell>
        </row>
        <row r="9484">
          <cell r="D9484">
            <v>9384606</v>
          </cell>
          <cell r="F9484">
            <v>30406.05</v>
          </cell>
        </row>
        <row r="9485">
          <cell r="D9485">
            <v>9387004</v>
          </cell>
          <cell r="F9485">
            <v>15947.5</v>
          </cell>
        </row>
        <row r="9486">
          <cell r="D9486">
            <v>9387006</v>
          </cell>
          <cell r="F9486">
            <v>14783.13</v>
          </cell>
        </row>
        <row r="9487">
          <cell r="D9487">
            <v>9387008</v>
          </cell>
          <cell r="F9487">
            <v>14327.5</v>
          </cell>
        </row>
        <row r="9488">
          <cell r="D9488">
            <v>9387009</v>
          </cell>
          <cell r="F9488">
            <v>10652.13</v>
          </cell>
        </row>
        <row r="9489">
          <cell r="D9489">
            <v>9387010</v>
          </cell>
          <cell r="F9489">
            <v>17820.63</v>
          </cell>
        </row>
        <row r="9490">
          <cell r="D9490">
            <v>9387011</v>
          </cell>
          <cell r="F9490">
            <v>14833.75</v>
          </cell>
        </row>
        <row r="9491">
          <cell r="D9491">
            <v>9387012</v>
          </cell>
          <cell r="F9491">
            <v>12378.44</v>
          </cell>
        </row>
        <row r="9492">
          <cell r="D9492">
            <v>9387021</v>
          </cell>
          <cell r="F9492">
            <v>11138.13</v>
          </cell>
        </row>
        <row r="9493">
          <cell r="D9493">
            <v>9387022</v>
          </cell>
          <cell r="F9493">
            <v>7695.63</v>
          </cell>
        </row>
        <row r="9494">
          <cell r="D9494">
            <v>8661100</v>
          </cell>
          <cell r="F9494">
            <v>9163.75</v>
          </cell>
        </row>
        <row r="9495">
          <cell r="D9495">
            <v>8652009</v>
          </cell>
          <cell r="F9495">
            <v>5721.25</v>
          </cell>
        </row>
        <row r="9496">
          <cell r="D9496">
            <v>8652023</v>
          </cell>
          <cell r="F9496">
            <v>5710</v>
          </cell>
        </row>
        <row r="9497">
          <cell r="D9497">
            <v>8662026</v>
          </cell>
          <cell r="F9497">
            <v>5913.18</v>
          </cell>
        </row>
        <row r="9498">
          <cell r="D9498">
            <v>8652034</v>
          </cell>
          <cell r="F9498">
            <v>6913.75</v>
          </cell>
        </row>
        <row r="9499">
          <cell r="D9499">
            <v>8652045</v>
          </cell>
          <cell r="F9499">
            <v>5541.25</v>
          </cell>
        </row>
        <row r="9500">
          <cell r="D9500">
            <v>8652052</v>
          </cell>
          <cell r="F9500">
            <v>5125</v>
          </cell>
        </row>
        <row r="9501">
          <cell r="D9501">
            <v>8652053</v>
          </cell>
          <cell r="F9501">
            <v>4810</v>
          </cell>
        </row>
        <row r="9502">
          <cell r="D9502">
            <v>8652060</v>
          </cell>
          <cell r="F9502">
            <v>4506.25</v>
          </cell>
        </row>
        <row r="9503">
          <cell r="D9503">
            <v>8652086</v>
          </cell>
          <cell r="F9503">
            <v>4901.13</v>
          </cell>
        </row>
        <row r="9504">
          <cell r="D9504">
            <v>8652087</v>
          </cell>
          <cell r="F9504">
            <v>6171.25</v>
          </cell>
        </row>
        <row r="9505">
          <cell r="D9505">
            <v>8652091</v>
          </cell>
          <cell r="F9505">
            <v>6463.75</v>
          </cell>
        </row>
        <row r="9506">
          <cell r="D9506">
            <v>8662095</v>
          </cell>
          <cell r="F9506">
            <v>6458.13</v>
          </cell>
        </row>
        <row r="9507">
          <cell r="D9507">
            <v>8662123</v>
          </cell>
          <cell r="F9507">
            <v>8376.25</v>
          </cell>
        </row>
        <row r="9508">
          <cell r="D9508">
            <v>8652136</v>
          </cell>
          <cell r="F9508">
            <v>6396.25</v>
          </cell>
        </row>
        <row r="9509">
          <cell r="D9509">
            <v>8652140</v>
          </cell>
          <cell r="F9509">
            <v>5226.25</v>
          </cell>
        </row>
        <row r="9510">
          <cell r="D9510">
            <v>8662147</v>
          </cell>
          <cell r="F9510">
            <v>9196.83</v>
          </cell>
        </row>
        <row r="9511">
          <cell r="D9511">
            <v>8652159</v>
          </cell>
          <cell r="F9511">
            <v>7789</v>
          </cell>
        </row>
        <row r="9512">
          <cell r="D9512">
            <v>8662166</v>
          </cell>
          <cell r="F9512">
            <v>6182.5</v>
          </cell>
        </row>
        <row r="9513">
          <cell r="D9513">
            <v>8662167</v>
          </cell>
          <cell r="F9513">
            <v>7858.41</v>
          </cell>
        </row>
        <row r="9514">
          <cell r="D9514">
            <v>8652168</v>
          </cell>
          <cell r="F9514">
            <v>7183.75</v>
          </cell>
        </row>
        <row r="9515">
          <cell r="D9515">
            <v>8652178</v>
          </cell>
          <cell r="F9515">
            <v>6554.09</v>
          </cell>
        </row>
        <row r="9516">
          <cell r="D9516">
            <v>8652180</v>
          </cell>
          <cell r="F9516">
            <v>7262.5</v>
          </cell>
        </row>
        <row r="9517">
          <cell r="D9517">
            <v>8652184</v>
          </cell>
          <cell r="F9517">
            <v>6880</v>
          </cell>
        </row>
        <row r="9518">
          <cell r="D9518">
            <v>8652185</v>
          </cell>
          <cell r="F9518">
            <v>6565</v>
          </cell>
        </row>
        <row r="9519">
          <cell r="D9519">
            <v>8652190</v>
          </cell>
          <cell r="F9519">
            <v>6123.55</v>
          </cell>
        </row>
        <row r="9520">
          <cell r="D9520">
            <v>8652191</v>
          </cell>
          <cell r="F9520">
            <v>6452.5</v>
          </cell>
        </row>
        <row r="9521">
          <cell r="D9521">
            <v>8652196</v>
          </cell>
          <cell r="F9521">
            <v>6576.25</v>
          </cell>
        </row>
        <row r="9522">
          <cell r="D9522">
            <v>8652218</v>
          </cell>
          <cell r="F9522">
            <v>7386.25</v>
          </cell>
        </row>
        <row r="9523">
          <cell r="D9523">
            <v>8652222</v>
          </cell>
          <cell r="F9523">
            <v>6823.75</v>
          </cell>
        </row>
        <row r="9524">
          <cell r="D9524">
            <v>8652225</v>
          </cell>
          <cell r="F9524">
            <v>8488.75</v>
          </cell>
        </row>
        <row r="9525">
          <cell r="D9525">
            <v>8652226</v>
          </cell>
          <cell r="F9525">
            <v>6441.25</v>
          </cell>
        </row>
        <row r="9526">
          <cell r="D9526">
            <v>8652227</v>
          </cell>
          <cell r="F9526">
            <v>5991.25</v>
          </cell>
        </row>
        <row r="9527">
          <cell r="D9527">
            <v>8653002</v>
          </cell>
          <cell r="F9527">
            <v>6418.75</v>
          </cell>
        </row>
        <row r="9528">
          <cell r="D9528">
            <v>8663009</v>
          </cell>
          <cell r="F9528">
            <v>4461.25</v>
          </cell>
        </row>
        <row r="9529">
          <cell r="D9529">
            <v>8653015</v>
          </cell>
          <cell r="F9529">
            <v>8860</v>
          </cell>
        </row>
        <row r="9530">
          <cell r="D9530">
            <v>8653018</v>
          </cell>
          <cell r="F9530">
            <v>4810</v>
          </cell>
        </row>
        <row r="9531">
          <cell r="D9531">
            <v>8653019</v>
          </cell>
          <cell r="F9531">
            <v>4652.5</v>
          </cell>
        </row>
        <row r="9532">
          <cell r="D9532">
            <v>8653035</v>
          </cell>
          <cell r="F9532">
            <v>6859.35</v>
          </cell>
        </row>
        <row r="9533">
          <cell r="D9533">
            <v>8653040</v>
          </cell>
          <cell r="F9533">
            <v>6677.5</v>
          </cell>
        </row>
        <row r="9534">
          <cell r="D9534">
            <v>8653045</v>
          </cell>
          <cell r="F9534">
            <v>7206.25</v>
          </cell>
        </row>
        <row r="9535">
          <cell r="D9535">
            <v>8653047</v>
          </cell>
          <cell r="F9535">
            <v>5316.3</v>
          </cell>
        </row>
        <row r="9536">
          <cell r="D9536">
            <v>8653048</v>
          </cell>
          <cell r="F9536">
            <v>5552.5</v>
          </cell>
        </row>
        <row r="9537">
          <cell r="D9537">
            <v>8653049</v>
          </cell>
          <cell r="F9537">
            <v>5091.25</v>
          </cell>
        </row>
        <row r="9538">
          <cell r="D9538">
            <v>8653063</v>
          </cell>
          <cell r="F9538">
            <v>5968.75</v>
          </cell>
        </row>
        <row r="9539">
          <cell r="D9539">
            <v>8653086</v>
          </cell>
          <cell r="F9539">
            <v>5231.25</v>
          </cell>
        </row>
        <row r="9540">
          <cell r="D9540">
            <v>8653088</v>
          </cell>
          <cell r="F9540">
            <v>5597.5</v>
          </cell>
        </row>
        <row r="9541">
          <cell r="D9541">
            <v>8653090</v>
          </cell>
          <cell r="F9541">
            <v>5676.25</v>
          </cell>
        </row>
        <row r="9542">
          <cell r="D9542">
            <v>8653091</v>
          </cell>
          <cell r="F9542">
            <v>5641.15</v>
          </cell>
        </row>
        <row r="9543">
          <cell r="D9543">
            <v>8653096</v>
          </cell>
          <cell r="F9543">
            <v>5496.25</v>
          </cell>
        </row>
        <row r="9544">
          <cell r="D9544">
            <v>8653100</v>
          </cell>
          <cell r="F9544">
            <v>4776.25</v>
          </cell>
        </row>
        <row r="9545">
          <cell r="D9545">
            <v>8653102</v>
          </cell>
          <cell r="F9545">
            <v>5136.25</v>
          </cell>
        </row>
        <row r="9546">
          <cell r="D9546">
            <v>8653104</v>
          </cell>
          <cell r="F9546">
            <v>5485</v>
          </cell>
        </row>
        <row r="9547">
          <cell r="D9547">
            <v>8653134</v>
          </cell>
          <cell r="F9547">
            <v>4967.5</v>
          </cell>
        </row>
        <row r="9548">
          <cell r="D9548">
            <v>8653140</v>
          </cell>
          <cell r="F9548">
            <v>4911.25</v>
          </cell>
        </row>
        <row r="9549">
          <cell r="D9549">
            <v>8653149</v>
          </cell>
          <cell r="F9549">
            <v>6047.5</v>
          </cell>
        </row>
        <row r="9550">
          <cell r="D9550">
            <v>8653150</v>
          </cell>
          <cell r="F9550">
            <v>7858.75</v>
          </cell>
        </row>
        <row r="9551">
          <cell r="D9551">
            <v>8653158</v>
          </cell>
          <cell r="F9551">
            <v>7273.75</v>
          </cell>
        </row>
        <row r="9552">
          <cell r="D9552">
            <v>8653163</v>
          </cell>
          <cell r="F9552">
            <v>5271.25</v>
          </cell>
        </row>
        <row r="9553">
          <cell r="D9553">
            <v>8653170</v>
          </cell>
          <cell r="F9553">
            <v>6745</v>
          </cell>
        </row>
        <row r="9554">
          <cell r="D9554">
            <v>8653172</v>
          </cell>
          <cell r="F9554">
            <v>5597.5</v>
          </cell>
        </row>
        <row r="9555">
          <cell r="D9555">
            <v>8653174</v>
          </cell>
          <cell r="F9555">
            <v>5811.25</v>
          </cell>
        </row>
        <row r="9556">
          <cell r="D9556">
            <v>8653186</v>
          </cell>
          <cell r="F9556">
            <v>4978.75</v>
          </cell>
        </row>
        <row r="9557">
          <cell r="D9557">
            <v>8653191</v>
          </cell>
          <cell r="F9557">
            <v>6362.5</v>
          </cell>
        </row>
        <row r="9558">
          <cell r="D9558">
            <v>8653192</v>
          </cell>
          <cell r="F9558">
            <v>6947.5</v>
          </cell>
        </row>
        <row r="9559">
          <cell r="D9559">
            <v>8653201</v>
          </cell>
          <cell r="F9559">
            <v>6216.25</v>
          </cell>
        </row>
        <row r="9560">
          <cell r="D9560">
            <v>8653205</v>
          </cell>
          <cell r="F9560">
            <v>5338.75</v>
          </cell>
        </row>
        <row r="9561">
          <cell r="D9561">
            <v>8653220</v>
          </cell>
          <cell r="F9561">
            <v>5395</v>
          </cell>
        </row>
        <row r="9562">
          <cell r="D9562">
            <v>8653229</v>
          </cell>
          <cell r="F9562">
            <v>5547.15</v>
          </cell>
        </row>
        <row r="9563">
          <cell r="D9563">
            <v>8653239</v>
          </cell>
          <cell r="F9563">
            <v>5192.5</v>
          </cell>
        </row>
        <row r="9564">
          <cell r="D9564">
            <v>8653242</v>
          </cell>
          <cell r="F9564">
            <v>5743.75</v>
          </cell>
        </row>
        <row r="9565">
          <cell r="D9565">
            <v>8653300</v>
          </cell>
          <cell r="F9565">
            <v>6737.85</v>
          </cell>
        </row>
        <row r="9566">
          <cell r="D9566">
            <v>8653306</v>
          </cell>
          <cell r="F9566">
            <v>5656.5</v>
          </cell>
        </row>
        <row r="9567">
          <cell r="D9567">
            <v>8653316</v>
          </cell>
          <cell r="F9567">
            <v>5080</v>
          </cell>
        </row>
        <row r="9568">
          <cell r="D9568">
            <v>8653318</v>
          </cell>
          <cell r="F9568">
            <v>5462.1</v>
          </cell>
        </row>
        <row r="9569">
          <cell r="D9569">
            <v>8653330</v>
          </cell>
          <cell r="F9569">
            <v>6859.35</v>
          </cell>
        </row>
        <row r="9570">
          <cell r="D9570">
            <v>8653362</v>
          </cell>
          <cell r="F9570">
            <v>6737.85</v>
          </cell>
        </row>
        <row r="9571">
          <cell r="D9571">
            <v>8653383</v>
          </cell>
          <cell r="F9571">
            <v>7005.15</v>
          </cell>
        </row>
        <row r="9572">
          <cell r="D9572">
            <v>8653402</v>
          </cell>
          <cell r="F9572">
            <v>5328.45</v>
          </cell>
        </row>
        <row r="9573">
          <cell r="D9573">
            <v>8653418</v>
          </cell>
          <cell r="F9573">
            <v>5449.95</v>
          </cell>
        </row>
        <row r="9574">
          <cell r="D9574">
            <v>8653425</v>
          </cell>
          <cell r="F9574">
            <v>6895.8</v>
          </cell>
        </row>
        <row r="9575">
          <cell r="D9575">
            <v>8653430</v>
          </cell>
          <cell r="F9575">
            <v>7952.85</v>
          </cell>
        </row>
        <row r="9576">
          <cell r="D9576">
            <v>8653435</v>
          </cell>
          <cell r="F9576">
            <v>5364.9</v>
          </cell>
        </row>
        <row r="9577">
          <cell r="D9577">
            <v>8653437</v>
          </cell>
          <cell r="F9577">
            <v>6434.1</v>
          </cell>
        </row>
        <row r="9578">
          <cell r="D9578">
            <v>8653453</v>
          </cell>
          <cell r="F9578">
            <v>5024.7</v>
          </cell>
        </row>
        <row r="9579">
          <cell r="D9579">
            <v>8653454</v>
          </cell>
          <cell r="F9579">
            <v>5814.45</v>
          </cell>
        </row>
        <row r="9580">
          <cell r="D9580">
            <v>8663455</v>
          </cell>
          <cell r="F9580">
            <v>6671.03</v>
          </cell>
        </row>
        <row r="9581">
          <cell r="D9581">
            <v>8663458</v>
          </cell>
          <cell r="F9581">
            <v>6336.41</v>
          </cell>
        </row>
        <row r="9582">
          <cell r="D9582">
            <v>8653459</v>
          </cell>
          <cell r="F9582">
            <v>5073.3</v>
          </cell>
        </row>
        <row r="9583">
          <cell r="D9583">
            <v>8653461</v>
          </cell>
          <cell r="F9583">
            <v>5158.3500000000004</v>
          </cell>
        </row>
        <row r="9584">
          <cell r="D9584">
            <v>8654070</v>
          </cell>
          <cell r="F9584">
            <v>21929.69</v>
          </cell>
        </row>
        <row r="9585">
          <cell r="D9585">
            <v>8654610</v>
          </cell>
          <cell r="F9585">
            <v>15218.55</v>
          </cell>
        </row>
        <row r="9586">
          <cell r="D9586">
            <v>8655201</v>
          </cell>
          <cell r="F9586">
            <v>7819.2</v>
          </cell>
        </row>
        <row r="9587">
          <cell r="D9587">
            <v>8655205</v>
          </cell>
          <cell r="F9587">
            <v>6103.75</v>
          </cell>
        </row>
        <row r="9588">
          <cell r="D9588">
            <v>8655207</v>
          </cell>
          <cell r="F9588">
            <v>5559.3</v>
          </cell>
        </row>
        <row r="9589">
          <cell r="D9589">
            <v>8655209</v>
          </cell>
          <cell r="F9589">
            <v>7228.75</v>
          </cell>
        </row>
        <row r="9590">
          <cell r="D9590">
            <v>8655215</v>
          </cell>
          <cell r="F9590">
            <v>7037.5</v>
          </cell>
        </row>
        <row r="9591">
          <cell r="D9591">
            <v>8655218</v>
          </cell>
          <cell r="F9591">
            <v>7048.75</v>
          </cell>
        </row>
        <row r="9592">
          <cell r="D9592">
            <v>8655219</v>
          </cell>
          <cell r="F9592">
            <v>6475</v>
          </cell>
        </row>
        <row r="9593">
          <cell r="D9593">
            <v>8655415</v>
          </cell>
          <cell r="F9593">
            <v>20065</v>
          </cell>
        </row>
        <row r="9594">
          <cell r="D9594">
            <v>8667006</v>
          </cell>
          <cell r="F9594">
            <v>19491.25</v>
          </cell>
        </row>
        <row r="9595">
          <cell r="D9595">
            <v>8657007</v>
          </cell>
          <cell r="F9595">
            <v>8758.75</v>
          </cell>
        </row>
        <row r="9596">
          <cell r="D9596">
            <v>9251010</v>
          </cell>
          <cell r="F9596">
            <v>4754.6499999999996</v>
          </cell>
        </row>
        <row r="9597">
          <cell r="D9597">
            <v>9251011</v>
          </cell>
          <cell r="F9597">
            <v>4757.54</v>
          </cell>
        </row>
        <row r="9598">
          <cell r="D9598">
            <v>9251012</v>
          </cell>
          <cell r="F9598">
            <v>4426.6000000000004</v>
          </cell>
        </row>
        <row r="9599">
          <cell r="D9599">
            <v>8261090</v>
          </cell>
          <cell r="F9599">
            <v>4247.05</v>
          </cell>
        </row>
        <row r="9600">
          <cell r="D9600">
            <v>8383700</v>
          </cell>
          <cell r="F9600">
            <v>9287.0499999999993</v>
          </cell>
        </row>
        <row r="9601">
          <cell r="D9601">
            <v>3173527</v>
          </cell>
          <cell r="F9601">
            <v>13663.75</v>
          </cell>
        </row>
        <row r="9602">
          <cell r="D9602">
            <v>8383701</v>
          </cell>
          <cell r="F9602">
            <v>8747.5</v>
          </cell>
        </row>
        <row r="9603">
          <cell r="D9603">
            <v>3447215</v>
          </cell>
          <cell r="F9603">
            <v>11188.75</v>
          </cell>
        </row>
        <row r="9604">
          <cell r="D9604">
            <v>3527749</v>
          </cell>
          <cell r="F9604">
            <v>11846.88</v>
          </cell>
        </row>
        <row r="9605">
          <cell r="D9605">
            <v>8843393</v>
          </cell>
          <cell r="F9605">
            <v>10863.18</v>
          </cell>
        </row>
        <row r="9606">
          <cell r="D9606">
            <v>8721109</v>
          </cell>
          <cell r="F9606">
            <v>4227.8100000000004</v>
          </cell>
        </row>
        <row r="9607">
          <cell r="D9607">
            <v>3346905</v>
          </cell>
          <cell r="F9607">
            <v>19083.439999999999</v>
          </cell>
        </row>
        <row r="9608">
          <cell r="D9608">
            <v>3553803</v>
          </cell>
          <cell r="F9608">
            <v>9172.75</v>
          </cell>
        </row>
        <row r="9609">
          <cell r="D9609">
            <v>8564724</v>
          </cell>
          <cell r="F9609">
            <v>12065.63</v>
          </cell>
        </row>
        <row r="9610">
          <cell r="D9610">
            <v>8502722</v>
          </cell>
          <cell r="F9610">
            <v>8736.25</v>
          </cell>
        </row>
        <row r="9611">
          <cell r="D9611">
            <v>8403520</v>
          </cell>
          <cell r="F9611">
            <v>7066.75</v>
          </cell>
        </row>
        <row r="9612">
          <cell r="D9612">
            <v>3043605</v>
          </cell>
          <cell r="F9612">
            <v>13724.5</v>
          </cell>
        </row>
        <row r="9613">
          <cell r="D9613">
            <v>8082362</v>
          </cell>
          <cell r="F9613">
            <v>9817.3799999999992</v>
          </cell>
        </row>
        <row r="9614">
          <cell r="D9614">
            <v>3422070</v>
          </cell>
          <cell r="F9614">
            <v>11095.38</v>
          </cell>
        </row>
        <row r="9615">
          <cell r="D9615">
            <v>8882833</v>
          </cell>
          <cell r="F9615">
            <v>6385</v>
          </cell>
        </row>
        <row r="9616">
          <cell r="D9616">
            <v>8882832</v>
          </cell>
          <cell r="F9616">
            <v>6362.5</v>
          </cell>
        </row>
        <row r="9617">
          <cell r="D9617">
            <v>8962725</v>
          </cell>
          <cell r="F9617">
            <v>7495.6</v>
          </cell>
        </row>
        <row r="9618">
          <cell r="D9618">
            <v>3412218</v>
          </cell>
          <cell r="F9618">
            <v>5965.38</v>
          </cell>
        </row>
        <row r="9619">
          <cell r="D9619">
            <v>2042533</v>
          </cell>
          <cell r="F9619">
            <v>8941</v>
          </cell>
        </row>
        <row r="9620">
          <cell r="D9620">
            <v>2042534</v>
          </cell>
          <cell r="F9620">
            <v>9918.6299999999992</v>
          </cell>
        </row>
        <row r="9621">
          <cell r="D9621">
            <v>3363024</v>
          </cell>
          <cell r="F9621">
            <v>9152.5</v>
          </cell>
        </row>
        <row r="9622">
          <cell r="D9622">
            <v>8402748</v>
          </cell>
          <cell r="F9622">
            <v>6418.75</v>
          </cell>
        </row>
        <row r="9623">
          <cell r="D9623">
            <v>8381101</v>
          </cell>
          <cell r="F9623">
            <v>6809.69</v>
          </cell>
        </row>
        <row r="9624">
          <cell r="D9624">
            <v>3442274</v>
          </cell>
          <cell r="F9624">
            <v>8502.25</v>
          </cell>
        </row>
        <row r="9625">
          <cell r="D9625">
            <v>8502775</v>
          </cell>
          <cell r="F9625">
            <v>6103.75</v>
          </cell>
        </row>
        <row r="9626">
          <cell r="D9626">
            <v>8252354</v>
          </cell>
          <cell r="F9626">
            <v>8781.25</v>
          </cell>
        </row>
        <row r="9627">
          <cell r="D9627">
            <v>8882836</v>
          </cell>
          <cell r="F9627">
            <v>8964.85</v>
          </cell>
        </row>
        <row r="9628">
          <cell r="D9628">
            <v>3012071</v>
          </cell>
          <cell r="F9628">
            <v>11291.13</v>
          </cell>
        </row>
        <row r="9629">
          <cell r="D9629">
            <v>2022842</v>
          </cell>
          <cell r="F9629">
            <v>6452.5</v>
          </cell>
        </row>
        <row r="9630">
          <cell r="D9630">
            <v>3202082</v>
          </cell>
          <cell r="F9630">
            <v>8981.5</v>
          </cell>
        </row>
        <row r="9631">
          <cell r="D9631">
            <v>9191101</v>
          </cell>
          <cell r="F9631">
            <v>4658.13</v>
          </cell>
        </row>
        <row r="9632">
          <cell r="D9632">
            <v>9191105</v>
          </cell>
          <cell r="F9632">
            <v>4683.4399999999996</v>
          </cell>
        </row>
        <row r="9633">
          <cell r="D9633">
            <v>2112922</v>
          </cell>
          <cell r="F9633">
            <v>10090.75</v>
          </cell>
        </row>
        <row r="9634">
          <cell r="D9634">
            <v>8567217</v>
          </cell>
          <cell r="F9634">
            <v>10530.63</v>
          </cell>
        </row>
        <row r="9635">
          <cell r="D9635">
            <v>3012070</v>
          </cell>
          <cell r="F9635">
            <v>10402.379999999999</v>
          </cell>
        </row>
        <row r="9636">
          <cell r="D9636">
            <v>3092078</v>
          </cell>
          <cell r="F9636">
            <v>8572</v>
          </cell>
        </row>
        <row r="9637">
          <cell r="D9637">
            <v>9191102</v>
          </cell>
          <cell r="F9637">
            <v>5341.56</v>
          </cell>
        </row>
        <row r="9638">
          <cell r="D9638">
            <v>9197044</v>
          </cell>
          <cell r="F9638">
            <v>8455</v>
          </cell>
        </row>
        <row r="9639">
          <cell r="D9639">
            <v>8567218</v>
          </cell>
          <cell r="F9639">
            <v>26021.88</v>
          </cell>
        </row>
        <row r="9640">
          <cell r="D9640">
            <v>8712255</v>
          </cell>
          <cell r="F9640">
            <v>11569</v>
          </cell>
        </row>
        <row r="9641">
          <cell r="D9641">
            <v>3842203</v>
          </cell>
          <cell r="F9641">
            <v>6472.97</v>
          </cell>
        </row>
        <row r="9642">
          <cell r="D9642">
            <v>8082371</v>
          </cell>
          <cell r="F9642">
            <v>7820.5</v>
          </cell>
        </row>
        <row r="9643">
          <cell r="D9643">
            <v>9373216</v>
          </cell>
          <cell r="F9643">
            <v>5035</v>
          </cell>
        </row>
        <row r="9644">
          <cell r="D9644">
            <v>3522328</v>
          </cell>
          <cell r="F9644">
            <v>10923.25</v>
          </cell>
        </row>
        <row r="9645">
          <cell r="D9645">
            <v>3162096</v>
          </cell>
          <cell r="F9645">
            <v>14660.5</v>
          </cell>
        </row>
        <row r="9646">
          <cell r="D9646">
            <v>3423208</v>
          </cell>
          <cell r="F9646">
            <v>8438.1299999999992</v>
          </cell>
        </row>
        <row r="9647">
          <cell r="D9647">
            <v>3593431</v>
          </cell>
          <cell r="F9647">
            <v>6397.65</v>
          </cell>
        </row>
        <row r="9648">
          <cell r="D9648">
            <v>8653467</v>
          </cell>
          <cell r="F9648">
            <v>5383.75</v>
          </cell>
        </row>
        <row r="9649">
          <cell r="D9649">
            <v>3412221</v>
          </cell>
          <cell r="F9649">
            <v>8812.75</v>
          </cell>
        </row>
        <row r="9650">
          <cell r="D9650">
            <v>3552097</v>
          </cell>
          <cell r="F9650">
            <v>8956.75</v>
          </cell>
        </row>
        <row r="9651">
          <cell r="D9651">
            <v>2078600</v>
          </cell>
          <cell r="F9651">
            <v>29881.38</v>
          </cell>
        </row>
        <row r="9652">
          <cell r="D9652">
            <v>2098600</v>
          </cell>
          <cell r="F9652">
            <v>60469.71</v>
          </cell>
        </row>
        <row r="9653">
          <cell r="D9653">
            <v>2128600</v>
          </cell>
          <cell r="F9653">
            <v>37728.14</v>
          </cell>
        </row>
        <row r="9654">
          <cell r="D9654">
            <v>3108600</v>
          </cell>
          <cell r="F9654">
            <v>39242.129999999997</v>
          </cell>
        </row>
        <row r="9655">
          <cell r="D9655">
            <v>3208600</v>
          </cell>
          <cell r="F9655">
            <v>62386.080000000002</v>
          </cell>
        </row>
        <row r="9656">
          <cell r="D9656">
            <v>3208601</v>
          </cell>
          <cell r="F9656">
            <v>47762.239999999998</v>
          </cell>
        </row>
        <row r="9657">
          <cell r="D9657">
            <v>3308600</v>
          </cell>
          <cell r="F9657">
            <v>65451.93</v>
          </cell>
        </row>
        <row r="9658">
          <cell r="D9658">
            <v>3428600</v>
          </cell>
          <cell r="F9658">
            <v>49417.9</v>
          </cell>
        </row>
        <row r="9659">
          <cell r="D9659">
            <v>3518600</v>
          </cell>
          <cell r="F9659">
            <v>60691.64</v>
          </cell>
        </row>
        <row r="9660">
          <cell r="D9660">
            <v>3528601</v>
          </cell>
          <cell r="F9660">
            <v>91787.05</v>
          </cell>
        </row>
        <row r="9661">
          <cell r="D9661">
            <v>3528602</v>
          </cell>
          <cell r="F9661">
            <v>77102.31</v>
          </cell>
        </row>
        <row r="9662">
          <cell r="D9662">
            <v>3568603</v>
          </cell>
          <cell r="F9662">
            <v>60498.81</v>
          </cell>
        </row>
        <row r="9663">
          <cell r="D9663">
            <v>3598600</v>
          </cell>
          <cell r="F9663">
            <v>56924.84</v>
          </cell>
        </row>
        <row r="9664">
          <cell r="D9664">
            <v>3598601</v>
          </cell>
          <cell r="F9664">
            <v>35899.300000000003</v>
          </cell>
        </row>
        <row r="9665">
          <cell r="D9665">
            <v>3828600</v>
          </cell>
          <cell r="F9665">
            <v>67170.929999999993</v>
          </cell>
        </row>
        <row r="9666">
          <cell r="D9666">
            <v>3828601</v>
          </cell>
          <cell r="F9666">
            <v>60862.75</v>
          </cell>
        </row>
        <row r="9667">
          <cell r="D9667">
            <v>3838600</v>
          </cell>
          <cell r="F9667">
            <v>72947.539999999994</v>
          </cell>
        </row>
        <row r="9668">
          <cell r="D9668">
            <v>8018600</v>
          </cell>
          <cell r="F9668">
            <v>58638.21</v>
          </cell>
        </row>
        <row r="9669">
          <cell r="D9669">
            <v>8108600</v>
          </cell>
          <cell r="F9669">
            <v>34823.760000000002</v>
          </cell>
        </row>
        <row r="9670">
          <cell r="D9670">
            <v>8108601</v>
          </cell>
          <cell r="F9670">
            <v>62964.480000000003</v>
          </cell>
        </row>
        <row r="9671">
          <cell r="D9671">
            <v>8128602</v>
          </cell>
          <cell r="F9671">
            <v>45203.09</v>
          </cell>
        </row>
        <row r="9672">
          <cell r="D9672">
            <v>8138603</v>
          </cell>
          <cell r="F9672">
            <v>40225.300000000003</v>
          </cell>
        </row>
        <row r="9673">
          <cell r="D9673">
            <v>8158600</v>
          </cell>
          <cell r="F9673">
            <v>33626.39</v>
          </cell>
        </row>
        <row r="9674">
          <cell r="D9674">
            <v>8218600</v>
          </cell>
          <cell r="F9674">
            <v>78570.33</v>
          </cell>
        </row>
        <row r="9675">
          <cell r="D9675">
            <v>8738600</v>
          </cell>
          <cell r="F9675">
            <v>86207.8</v>
          </cell>
        </row>
        <row r="9676">
          <cell r="D9676">
            <v>8468600</v>
          </cell>
          <cell r="F9676">
            <v>51840.959999999999</v>
          </cell>
        </row>
        <row r="9677">
          <cell r="D9677">
            <v>8468601</v>
          </cell>
          <cell r="F9677">
            <v>84934.41</v>
          </cell>
        </row>
        <row r="9678">
          <cell r="D9678">
            <v>8458602</v>
          </cell>
          <cell r="F9678">
            <v>58364.160000000003</v>
          </cell>
        </row>
        <row r="9679">
          <cell r="D9679">
            <v>9168008</v>
          </cell>
          <cell r="F9679">
            <v>89021.99</v>
          </cell>
        </row>
        <row r="9680">
          <cell r="D9680">
            <v>8508602</v>
          </cell>
          <cell r="F9680">
            <v>123150.14</v>
          </cell>
        </row>
        <row r="9681">
          <cell r="D9681">
            <v>8528605</v>
          </cell>
          <cell r="F9681">
            <v>45296.05</v>
          </cell>
        </row>
        <row r="9682">
          <cell r="D9682">
            <v>8508609</v>
          </cell>
          <cell r="F9682">
            <v>111256.19</v>
          </cell>
        </row>
        <row r="9683">
          <cell r="D9683">
            <v>8888601</v>
          </cell>
          <cell r="F9683">
            <v>105631.94</v>
          </cell>
        </row>
        <row r="9684">
          <cell r="D9684">
            <v>8568601</v>
          </cell>
          <cell r="F9684">
            <v>96246.63</v>
          </cell>
        </row>
        <row r="9685">
          <cell r="D9685">
            <v>9318001</v>
          </cell>
          <cell r="F9685">
            <v>50144.46</v>
          </cell>
        </row>
        <row r="9686">
          <cell r="D9686">
            <v>8938600</v>
          </cell>
          <cell r="F9686">
            <v>96802.04</v>
          </cell>
        </row>
        <row r="9687">
          <cell r="D9687">
            <v>9388602</v>
          </cell>
          <cell r="F9687">
            <v>62924.58</v>
          </cell>
        </row>
        <row r="9688">
          <cell r="D9688">
            <v>2091103</v>
          </cell>
          <cell r="F9688">
            <v>9644.69</v>
          </cell>
        </row>
        <row r="9689">
          <cell r="D9689">
            <v>8501004</v>
          </cell>
          <cell r="F9689">
            <v>4765.45</v>
          </cell>
        </row>
        <row r="9690">
          <cell r="D9690">
            <v>3842193</v>
          </cell>
          <cell r="F9690">
            <v>8974.75</v>
          </cell>
        </row>
        <row r="9691">
          <cell r="D9691">
            <v>3842192</v>
          </cell>
          <cell r="F9691">
            <v>7078</v>
          </cell>
        </row>
        <row r="9692">
          <cell r="D9692">
            <v>3842186</v>
          </cell>
          <cell r="F9692">
            <v>6045.25</v>
          </cell>
        </row>
        <row r="9693">
          <cell r="D9693">
            <v>3842191</v>
          </cell>
          <cell r="F9693">
            <v>8918.5</v>
          </cell>
        </row>
        <row r="9694">
          <cell r="D9694">
            <v>9372623</v>
          </cell>
          <cell r="F9694">
            <v>11312.5</v>
          </cell>
        </row>
        <row r="9695">
          <cell r="D9695">
            <v>9372622</v>
          </cell>
          <cell r="F9695">
            <v>8747.5</v>
          </cell>
        </row>
        <row r="9696">
          <cell r="D9696">
            <v>9372620</v>
          </cell>
          <cell r="F9696">
            <v>6662.2</v>
          </cell>
        </row>
        <row r="9697">
          <cell r="D9697">
            <v>9373591</v>
          </cell>
          <cell r="F9697">
            <v>8382.9599999999991</v>
          </cell>
        </row>
        <row r="9698">
          <cell r="D9698">
            <v>9373593</v>
          </cell>
          <cell r="F9698">
            <v>7819.2</v>
          </cell>
        </row>
        <row r="9699">
          <cell r="D9699">
            <v>9373215</v>
          </cell>
          <cell r="F9699">
            <v>5296</v>
          </cell>
        </row>
        <row r="9700">
          <cell r="D9700">
            <v>9373213</v>
          </cell>
          <cell r="F9700">
            <v>6272.5</v>
          </cell>
        </row>
        <row r="9701">
          <cell r="D9701">
            <v>9373589</v>
          </cell>
          <cell r="F9701">
            <v>6640.65</v>
          </cell>
        </row>
        <row r="9702">
          <cell r="D9702">
            <v>9372625</v>
          </cell>
          <cell r="F9702">
            <v>11233.75</v>
          </cell>
        </row>
        <row r="9703">
          <cell r="D9703">
            <v>9372626</v>
          </cell>
          <cell r="F9703">
            <v>6081.25</v>
          </cell>
        </row>
        <row r="9704">
          <cell r="D9704">
            <v>9372628</v>
          </cell>
          <cell r="F9704">
            <v>8736.25</v>
          </cell>
        </row>
        <row r="9705">
          <cell r="D9705">
            <v>9372629</v>
          </cell>
          <cell r="F9705">
            <v>11436.25</v>
          </cell>
        </row>
        <row r="9706">
          <cell r="D9706">
            <v>9372630</v>
          </cell>
          <cell r="F9706">
            <v>5912.5</v>
          </cell>
        </row>
        <row r="9707">
          <cell r="D9707">
            <v>9372631</v>
          </cell>
          <cell r="F9707">
            <v>8747.5</v>
          </cell>
        </row>
        <row r="9708">
          <cell r="D9708">
            <v>9372632</v>
          </cell>
          <cell r="F9708">
            <v>9163.75</v>
          </cell>
        </row>
        <row r="9709">
          <cell r="D9709">
            <v>9372633</v>
          </cell>
          <cell r="F9709">
            <v>7543.75</v>
          </cell>
        </row>
        <row r="9710">
          <cell r="D9710">
            <v>9372634</v>
          </cell>
          <cell r="F9710">
            <v>8601.25</v>
          </cell>
        </row>
        <row r="9711">
          <cell r="D9711">
            <v>9372635</v>
          </cell>
          <cell r="F9711">
            <v>5406.25</v>
          </cell>
        </row>
        <row r="9712">
          <cell r="D9712">
            <v>8066907</v>
          </cell>
          <cell r="F9712">
            <v>31365.63</v>
          </cell>
        </row>
        <row r="9713">
          <cell r="D9713">
            <v>3806905</v>
          </cell>
          <cell r="F9713">
            <v>19567.189999999999</v>
          </cell>
        </row>
        <row r="9714">
          <cell r="D9714">
            <v>9373590</v>
          </cell>
          <cell r="F9714">
            <v>6980.85</v>
          </cell>
        </row>
        <row r="9715">
          <cell r="D9715">
            <v>2136905</v>
          </cell>
          <cell r="F9715">
            <v>27082.19</v>
          </cell>
        </row>
        <row r="9716">
          <cell r="D9716">
            <v>3062107</v>
          </cell>
          <cell r="F9716">
            <v>11278.75</v>
          </cell>
        </row>
        <row r="9717">
          <cell r="D9717">
            <v>2102856</v>
          </cell>
          <cell r="F9717">
            <v>10129</v>
          </cell>
        </row>
        <row r="9718">
          <cell r="D9718">
            <v>3012072</v>
          </cell>
          <cell r="F9718">
            <v>8647.3799999999992</v>
          </cell>
        </row>
        <row r="9719">
          <cell r="D9719">
            <v>2032918</v>
          </cell>
          <cell r="F9719">
            <v>8826.25</v>
          </cell>
        </row>
        <row r="9720">
          <cell r="D9720">
            <v>3822153</v>
          </cell>
          <cell r="F9720">
            <v>11319.25</v>
          </cell>
        </row>
        <row r="9721">
          <cell r="D9721">
            <v>8562387</v>
          </cell>
          <cell r="F9721">
            <v>10116.629999999999</v>
          </cell>
        </row>
        <row r="9722">
          <cell r="D9722">
            <v>8933160</v>
          </cell>
          <cell r="F9722">
            <v>5743.75</v>
          </cell>
        </row>
        <row r="9723">
          <cell r="D9723">
            <v>2042897</v>
          </cell>
          <cell r="F9723">
            <v>8812.75</v>
          </cell>
        </row>
        <row r="9724">
          <cell r="D9724">
            <v>3192049</v>
          </cell>
          <cell r="F9724">
            <v>10953.85</v>
          </cell>
        </row>
        <row r="9725">
          <cell r="D9725">
            <v>8862682</v>
          </cell>
          <cell r="F9725">
            <v>8511.25</v>
          </cell>
        </row>
        <row r="9726">
          <cell r="D9726">
            <v>8402751</v>
          </cell>
          <cell r="F9726">
            <v>7964.5</v>
          </cell>
        </row>
        <row r="9727">
          <cell r="D9727">
            <v>3907008</v>
          </cell>
          <cell r="F9727">
            <v>10555.94</v>
          </cell>
        </row>
        <row r="9728">
          <cell r="D9728">
            <v>8402750</v>
          </cell>
          <cell r="F9728">
            <v>6274.53</v>
          </cell>
        </row>
        <row r="9729">
          <cell r="D9729">
            <v>8863298</v>
          </cell>
          <cell r="F9729">
            <v>5912.5</v>
          </cell>
        </row>
        <row r="9730">
          <cell r="D9730">
            <v>8672254</v>
          </cell>
          <cell r="F9730">
            <v>9179.5</v>
          </cell>
        </row>
        <row r="9731">
          <cell r="D9731">
            <v>9372637</v>
          </cell>
          <cell r="F9731">
            <v>6445.75</v>
          </cell>
        </row>
        <row r="9732">
          <cell r="D9732">
            <v>8862680</v>
          </cell>
          <cell r="F9732">
            <v>9149.7999999999993</v>
          </cell>
        </row>
        <row r="9733">
          <cell r="D9733">
            <v>8452166</v>
          </cell>
          <cell r="F9733">
            <v>6736.75</v>
          </cell>
        </row>
        <row r="9734">
          <cell r="D9734">
            <v>3593432</v>
          </cell>
          <cell r="F9734">
            <v>6519.15</v>
          </cell>
        </row>
        <row r="9735">
          <cell r="D9735">
            <v>3087008</v>
          </cell>
          <cell r="F9735">
            <v>11279.88</v>
          </cell>
        </row>
        <row r="9736">
          <cell r="D9736">
            <v>3417059</v>
          </cell>
          <cell r="F9736">
            <v>8556.25</v>
          </cell>
        </row>
        <row r="9737">
          <cell r="D9737">
            <v>9312608</v>
          </cell>
          <cell r="F9737">
            <v>8601.25</v>
          </cell>
        </row>
        <row r="9738">
          <cell r="D9738">
            <v>3843022</v>
          </cell>
          <cell r="F9738">
            <v>6295</v>
          </cell>
        </row>
        <row r="9739">
          <cell r="D9739">
            <v>3842195</v>
          </cell>
          <cell r="F9739">
            <v>6506.5</v>
          </cell>
        </row>
        <row r="9740">
          <cell r="D9740">
            <v>3843023</v>
          </cell>
          <cell r="F9740">
            <v>6572.76</v>
          </cell>
        </row>
        <row r="9741">
          <cell r="D9741">
            <v>8032339</v>
          </cell>
          <cell r="F9741">
            <v>6615.63</v>
          </cell>
        </row>
        <row r="9742">
          <cell r="D9742">
            <v>8851103</v>
          </cell>
          <cell r="F9742">
            <v>4835.3100000000004</v>
          </cell>
        </row>
        <row r="9743">
          <cell r="D9743">
            <v>8851105</v>
          </cell>
          <cell r="F9743">
            <v>4253.13</v>
          </cell>
        </row>
        <row r="9744">
          <cell r="D9744">
            <v>8841109</v>
          </cell>
          <cell r="F9744">
            <v>7847.5</v>
          </cell>
        </row>
        <row r="9745">
          <cell r="D9745">
            <v>3162097</v>
          </cell>
          <cell r="F9745">
            <v>14085.63</v>
          </cell>
        </row>
        <row r="9746">
          <cell r="D9746">
            <v>8917041</v>
          </cell>
          <cell r="F9746">
            <v>12606.25</v>
          </cell>
        </row>
        <row r="9747">
          <cell r="D9747">
            <v>3023516</v>
          </cell>
          <cell r="F9747">
            <v>6876.36</v>
          </cell>
        </row>
        <row r="9748">
          <cell r="D9748">
            <v>8563435</v>
          </cell>
          <cell r="F9748">
            <v>10250.5</v>
          </cell>
        </row>
        <row r="9749">
          <cell r="D9749">
            <v>8923326</v>
          </cell>
          <cell r="F9749">
            <v>8864.5</v>
          </cell>
        </row>
        <row r="9750">
          <cell r="D9750">
            <v>8923327</v>
          </cell>
          <cell r="F9750">
            <v>6577.15</v>
          </cell>
        </row>
        <row r="9751">
          <cell r="D9751">
            <v>8923329</v>
          </cell>
          <cell r="F9751">
            <v>9152.5</v>
          </cell>
        </row>
        <row r="9752">
          <cell r="D9752">
            <v>3552096</v>
          </cell>
          <cell r="F9752">
            <v>7327.75</v>
          </cell>
        </row>
        <row r="9753">
          <cell r="D9753">
            <v>3172069</v>
          </cell>
          <cell r="F9753">
            <v>11609.5</v>
          </cell>
        </row>
        <row r="9754">
          <cell r="D9754">
            <v>8923328</v>
          </cell>
          <cell r="F9754">
            <v>6332.13</v>
          </cell>
        </row>
        <row r="9755">
          <cell r="D9755">
            <v>8003449</v>
          </cell>
          <cell r="F9755">
            <v>8623.75</v>
          </cell>
        </row>
        <row r="9756">
          <cell r="D9756">
            <v>8863902</v>
          </cell>
          <cell r="F9756">
            <v>7082.5</v>
          </cell>
        </row>
        <row r="9757">
          <cell r="D9757">
            <v>9292531</v>
          </cell>
          <cell r="F9757">
            <v>11374.38</v>
          </cell>
        </row>
        <row r="9758">
          <cell r="D9758">
            <v>3427007</v>
          </cell>
          <cell r="F9758">
            <v>10834.38</v>
          </cell>
        </row>
        <row r="9759">
          <cell r="D9759">
            <v>2117169</v>
          </cell>
          <cell r="F9759">
            <v>8551.19</v>
          </cell>
        </row>
        <row r="9760">
          <cell r="D9760">
            <v>3522330</v>
          </cell>
          <cell r="F9760">
            <v>11297.88</v>
          </cell>
        </row>
        <row r="9761">
          <cell r="D9761">
            <v>3942182</v>
          </cell>
          <cell r="F9761">
            <v>6367</v>
          </cell>
        </row>
        <row r="9762">
          <cell r="D9762">
            <v>3503369</v>
          </cell>
          <cell r="F9762">
            <v>7494.8</v>
          </cell>
        </row>
        <row r="9763">
          <cell r="D9763">
            <v>3202083</v>
          </cell>
          <cell r="F9763">
            <v>6252.02</v>
          </cell>
        </row>
        <row r="9764">
          <cell r="D9764">
            <v>2046906</v>
          </cell>
          <cell r="F9764">
            <v>21538.75</v>
          </cell>
        </row>
        <row r="9765">
          <cell r="D9765">
            <v>3416906</v>
          </cell>
          <cell r="F9765">
            <v>26781.25</v>
          </cell>
        </row>
        <row r="9766">
          <cell r="D9766">
            <v>8691111</v>
          </cell>
          <cell r="F9766">
            <v>8201.8799999999992</v>
          </cell>
        </row>
        <row r="9767">
          <cell r="D9767">
            <v>8507079</v>
          </cell>
          <cell r="F9767">
            <v>11290</v>
          </cell>
        </row>
        <row r="9768">
          <cell r="D9768">
            <v>9363065</v>
          </cell>
          <cell r="F9768">
            <v>6448.68</v>
          </cell>
        </row>
        <row r="9769">
          <cell r="D9769">
            <v>8603497</v>
          </cell>
          <cell r="F9769">
            <v>6171.25</v>
          </cell>
        </row>
        <row r="9770">
          <cell r="D9770">
            <v>3902238</v>
          </cell>
          <cell r="F9770">
            <v>8358.25</v>
          </cell>
        </row>
        <row r="9771">
          <cell r="D9771">
            <v>9407031</v>
          </cell>
          <cell r="F9771">
            <v>17567.5</v>
          </cell>
        </row>
        <row r="9772">
          <cell r="D9772">
            <v>3902239</v>
          </cell>
          <cell r="F9772">
            <v>6162.47</v>
          </cell>
        </row>
        <row r="9773">
          <cell r="D9773">
            <v>3733432</v>
          </cell>
          <cell r="F9773">
            <v>9370.75</v>
          </cell>
        </row>
        <row r="9774">
          <cell r="D9774">
            <v>3563529</v>
          </cell>
          <cell r="F9774">
            <v>8768.65</v>
          </cell>
        </row>
        <row r="9775">
          <cell r="D9775">
            <v>8212295</v>
          </cell>
          <cell r="F9775">
            <v>13938.25</v>
          </cell>
        </row>
        <row r="9776">
          <cell r="D9776">
            <v>3092079</v>
          </cell>
          <cell r="F9776">
            <v>8317.75</v>
          </cell>
        </row>
        <row r="9777">
          <cell r="D9777">
            <v>8567221</v>
          </cell>
          <cell r="F9777">
            <v>14226.25</v>
          </cell>
        </row>
        <row r="9778">
          <cell r="D9778">
            <v>9191108</v>
          </cell>
          <cell r="F9778">
            <v>5468.13</v>
          </cell>
        </row>
        <row r="9779">
          <cell r="D9779">
            <v>3017005</v>
          </cell>
          <cell r="F9779">
            <v>19896.25</v>
          </cell>
        </row>
        <row r="9780">
          <cell r="D9780">
            <v>3192048</v>
          </cell>
          <cell r="F9780">
            <v>8770</v>
          </cell>
        </row>
        <row r="9781">
          <cell r="D9781">
            <v>3413956</v>
          </cell>
          <cell r="F9781">
            <v>9891.99</v>
          </cell>
        </row>
        <row r="9782">
          <cell r="D9782">
            <v>3902234</v>
          </cell>
          <cell r="F9782">
            <v>9053.5</v>
          </cell>
        </row>
        <row r="9783">
          <cell r="D9783">
            <v>3902235</v>
          </cell>
          <cell r="F9783">
            <v>6407.5</v>
          </cell>
        </row>
        <row r="9784">
          <cell r="D9784">
            <v>8782090</v>
          </cell>
          <cell r="F9784">
            <v>6369.7</v>
          </cell>
        </row>
        <row r="9785">
          <cell r="D9785">
            <v>2033670</v>
          </cell>
          <cell r="F9785">
            <v>11078.5</v>
          </cell>
        </row>
        <row r="9786">
          <cell r="D9786">
            <v>3833928</v>
          </cell>
          <cell r="F9786">
            <v>8951.4599999999991</v>
          </cell>
        </row>
        <row r="9787">
          <cell r="D9787">
            <v>8502777</v>
          </cell>
          <cell r="F9787">
            <v>6430</v>
          </cell>
        </row>
        <row r="9788">
          <cell r="D9788">
            <v>8502776</v>
          </cell>
          <cell r="F9788">
            <v>6621.25</v>
          </cell>
        </row>
        <row r="9789">
          <cell r="D9789">
            <v>9362960</v>
          </cell>
          <cell r="F9789">
            <v>8342.84</v>
          </cell>
        </row>
        <row r="9790">
          <cell r="D9790">
            <v>9382249</v>
          </cell>
          <cell r="F9790">
            <v>6261.25</v>
          </cell>
        </row>
        <row r="9791">
          <cell r="D9791">
            <v>3581103</v>
          </cell>
          <cell r="F9791">
            <v>8024.69</v>
          </cell>
        </row>
        <row r="9792">
          <cell r="D9792">
            <v>2042898</v>
          </cell>
          <cell r="F9792">
            <v>8350.3799999999992</v>
          </cell>
        </row>
        <row r="9793">
          <cell r="D9793">
            <v>3072187</v>
          </cell>
          <cell r="F9793">
            <v>11884</v>
          </cell>
        </row>
        <row r="9794">
          <cell r="D9794">
            <v>8672813</v>
          </cell>
          <cell r="F9794">
            <v>8736.25</v>
          </cell>
        </row>
        <row r="9795">
          <cell r="D9795">
            <v>9411010</v>
          </cell>
          <cell r="F9795">
            <v>4742.05</v>
          </cell>
        </row>
        <row r="9796">
          <cell r="D9796">
            <v>3362116</v>
          </cell>
          <cell r="F9796">
            <v>7037.5</v>
          </cell>
        </row>
        <row r="9797">
          <cell r="D9797">
            <v>8303164</v>
          </cell>
          <cell r="F9797">
            <v>6852.55</v>
          </cell>
        </row>
        <row r="9798">
          <cell r="D9798">
            <v>3702138</v>
          </cell>
          <cell r="F9798">
            <v>7318.75</v>
          </cell>
        </row>
        <row r="9799">
          <cell r="D9799">
            <v>8403213</v>
          </cell>
          <cell r="F9799">
            <v>9100.75</v>
          </cell>
        </row>
        <row r="9800">
          <cell r="D9800">
            <v>8211023</v>
          </cell>
          <cell r="F9800">
            <v>5008</v>
          </cell>
        </row>
        <row r="9801">
          <cell r="D9801">
            <v>9422713</v>
          </cell>
          <cell r="F9801">
            <v>10231.83</v>
          </cell>
        </row>
        <row r="9802">
          <cell r="D9802">
            <v>3332181</v>
          </cell>
          <cell r="F9802">
            <v>9103</v>
          </cell>
        </row>
        <row r="9803">
          <cell r="D9803">
            <v>9381110</v>
          </cell>
          <cell r="F9803">
            <v>17111.88</v>
          </cell>
        </row>
        <row r="9804">
          <cell r="D9804">
            <v>3332180</v>
          </cell>
          <cell r="F9804">
            <v>13072</v>
          </cell>
        </row>
        <row r="9805">
          <cell r="D9805">
            <v>9381109</v>
          </cell>
          <cell r="F9805">
            <v>4354.38</v>
          </cell>
        </row>
        <row r="9806">
          <cell r="D9806">
            <v>8723371</v>
          </cell>
          <cell r="F9806">
            <v>10138</v>
          </cell>
        </row>
        <row r="9807">
          <cell r="D9807">
            <v>8733392</v>
          </cell>
          <cell r="F9807">
            <v>7465</v>
          </cell>
        </row>
        <row r="9808">
          <cell r="D9808">
            <v>3907009</v>
          </cell>
          <cell r="F9808">
            <v>7290.63</v>
          </cell>
        </row>
        <row r="9809">
          <cell r="D9809">
            <v>3131100</v>
          </cell>
          <cell r="F9809">
            <v>11416.56</v>
          </cell>
        </row>
        <row r="9810">
          <cell r="D9810">
            <v>3912033</v>
          </cell>
          <cell r="F9810">
            <v>10986.25</v>
          </cell>
        </row>
        <row r="9811">
          <cell r="D9811">
            <v>8812082</v>
          </cell>
          <cell r="F9811">
            <v>9287.5</v>
          </cell>
        </row>
        <row r="9812">
          <cell r="D9812">
            <v>3332183</v>
          </cell>
          <cell r="F9812">
            <v>8932</v>
          </cell>
        </row>
        <row r="9813">
          <cell r="D9813">
            <v>3907007</v>
          </cell>
          <cell r="F9813">
            <v>13851.63</v>
          </cell>
        </row>
        <row r="9814">
          <cell r="D9814">
            <v>8132001</v>
          </cell>
          <cell r="F9814">
            <v>7702.38</v>
          </cell>
        </row>
        <row r="9815">
          <cell r="D9815">
            <v>8763179</v>
          </cell>
          <cell r="F9815">
            <v>6250</v>
          </cell>
        </row>
        <row r="9816">
          <cell r="D9816">
            <v>8815280</v>
          </cell>
          <cell r="F9816">
            <v>8668.75</v>
          </cell>
        </row>
        <row r="9817">
          <cell r="D9817">
            <v>9293922</v>
          </cell>
          <cell r="F9817">
            <v>4303.6899999999996</v>
          </cell>
        </row>
        <row r="9818">
          <cell r="D9818">
            <v>3332182</v>
          </cell>
          <cell r="F9818">
            <v>6549.25</v>
          </cell>
        </row>
        <row r="9819">
          <cell r="D9819">
            <v>8032341</v>
          </cell>
          <cell r="F9819">
            <v>8612.5</v>
          </cell>
        </row>
        <row r="9820">
          <cell r="D9820">
            <v>3593433</v>
          </cell>
          <cell r="F9820">
            <v>9228.6</v>
          </cell>
        </row>
        <row r="9821">
          <cell r="D9821">
            <v>8123519</v>
          </cell>
          <cell r="F9821">
            <v>7364.2</v>
          </cell>
        </row>
        <row r="9822">
          <cell r="D9822">
            <v>9401011</v>
          </cell>
          <cell r="F9822">
            <v>5161</v>
          </cell>
        </row>
        <row r="9823">
          <cell r="D9823">
            <v>8402943</v>
          </cell>
          <cell r="F9823">
            <v>8286.25</v>
          </cell>
        </row>
        <row r="9824">
          <cell r="D9824">
            <v>8733384</v>
          </cell>
          <cell r="F9824">
            <v>6786.45</v>
          </cell>
        </row>
        <row r="9825">
          <cell r="D9825">
            <v>3312154</v>
          </cell>
          <cell r="F9825">
            <v>7603.6</v>
          </cell>
        </row>
        <row r="9826">
          <cell r="D9826">
            <v>3312155</v>
          </cell>
          <cell r="F9826">
            <v>6835</v>
          </cell>
        </row>
        <row r="9827">
          <cell r="D9827">
            <v>2032921</v>
          </cell>
          <cell r="F9827">
            <v>12282.25</v>
          </cell>
        </row>
        <row r="9828">
          <cell r="D9828">
            <v>2082897</v>
          </cell>
          <cell r="F9828">
            <v>7986.55</v>
          </cell>
        </row>
        <row r="9829">
          <cell r="D9829">
            <v>9162177</v>
          </cell>
          <cell r="F9829">
            <v>7161.25</v>
          </cell>
        </row>
        <row r="9830">
          <cell r="D9830">
            <v>9162178</v>
          </cell>
          <cell r="F9830">
            <v>6036.25</v>
          </cell>
        </row>
        <row r="9831">
          <cell r="D9831">
            <v>8083396</v>
          </cell>
          <cell r="F9831">
            <v>8101.08</v>
          </cell>
        </row>
        <row r="9832">
          <cell r="D9832">
            <v>8887116</v>
          </cell>
          <cell r="F9832">
            <v>10935.63</v>
          </cell>
        </row>
        <row r="9833">
          <cell r="D9833">
            <v>8887117</v>
          </cell>
          <cell r="F9833">
            <v>10002.1</v>
          </cell>
        </row>
        <row r="9834">
          <cell r="D9834">
            <v>2136906</v>
          </cell>
          <cell r="F9834">
            <v>23684.69</v>
          </cell>
        </row>
        <row r="9835">
          <cell r="D9835">
            <v>3503373</v>
          </cell>
          <cell r="F9835">
            <v>8881.6</v>
          </cell>
        </row>
        <row r="9836">
          <cell r="D9836">
            <v>8522401</v>
          </cell>
          <cell r="F9836">
            <v>8114.8</v>
          </cell>
        </row>
        <row r="9837">
          <cell r="D9837">
            <v>9257032</v>
          </cell>
          <cell r="F9837">
            <v>9720.6299999999992</v>
          </cell>
        </row>
        <row r="9838">
          <cell r="D9838">
            <v>3442001</v>
          </cell>
          <cell r="F9838">
            <v>8887</v>
          </cell>
        </row>
        <row r="9839">
          <cell r="D9839">
            <v>3573331</v>
          </cell>
          <cell r="F9839">
            <v>6898.23</v>
          </cell>
        </row>
        <row r="9840">
          <cell r="D9840">
            <v>9263152</v>
          </cell>
          <cell r="F9840">
            <v>7656.25</v>
          </cell>
        </row>
        <row r="9841">
          <cell r="D9841">
            <v>8051100</v>
          </cell>
          <cell r="F9841">
            <v>6607.19</v>
          </cell>
        </row>
        <row r="9842">
          <cell r="D9842">
            <v>3597020</v>
          </cell>
          <cell r="F9842">
            <v>10530.63</v>
          </cell>
        </row>
        <row r="9843">
          <cell r="D9843">
            <v>3172071</v>
          </cell>
          <cell r="F9843">
            <v>11156.13</v>
          </cell>
        </row>
        <row r="9844">
          <cell r="D9844">
            <v>3563524</v>
          </cell>
          <cell r="F9844">
            <v>8560.35</v>
          </cell>
        </row>
        <row r="9845">
          <cell r="D9845">
            <v>8883343</v>
          </cell>
          <cell r="F9845">
            <v>6847.2</v>
          </cell>
        </row>
        <row r="9846">
          <cell r="D9846">
            <v>3074036</v>
          </cell>
          <cell r="F9846">
            <v>32538.44</v>
          </cell>
        </row>
        <row r="9847">
          <cell r="D9847">
            <v>3102101</v>
          </cell>
          <cell r="F9847">
            <v>13416.25</v>
          </cell>
        </row>
        <row r="9848">
          <cell r="D9848">
            <v>9197047</v>
          </cell>
          <cell r="F9848">
            <v>7037.5</v>
          </cell>
        </row>
        <row r="9849">
          <cell r="D9849">
            <v>8307000</v>
          </cell>
          <cell r="F9849">
            <v>6252.81</v>
          </cell>
        </row>
        <row r="9850">
          <cell r="D9850">
            <v>2062853</v>
          </cell>
          <cell r="F9850">
            <v>8518</v>
          </cell>
        </row>
        <row r="9851">
          <cell r="D9851">
            <v>3593434</v>
          </cell>
          <cell r="F9851">
            <v>8381.02</v>
          </cell>
        </row>
        <row r="9852">
          <cell r="D9852">
            <v>3403360</v>
          </cell>
          <cell r="F9852">
            <v>8571.2900000000009</v>
          </cell>
        </row>
        <row r="9853">
          <cell r="D9853">
            <v>2082898</v>
          </cell>
          <cell r="F9853">
            <v>7103.88</v>
          </cell>
        </row>
        <row r="9854">
          <cell r="D9854">
            <v>3712205</v>
          </cell>
          <cell r="F9854">
            <v>7991.5</v>
          </cell>
        </row>
        <row r="9855">
          <cell r="D9855">
            <v>8262506</v>
          </cell>
          <cell r="F9855">
            <v>6497.5</v>
          </cell>
        </row>
        <row r="9856">
          <cell r="D9856">
            <v>8773304</v>
          </cell>
          <cell r="F9856">
            <v>10037.790000000001</v>
          </cell>
        </row>
        <row r="9857">
          <cell r="D9857">
            <v>3803379</v>
          </cell>
          <cell r="F9857">
            <v>9139</v>
          </cell>
        </row>
        <row r="9858">
          <cell r="D9858">
            <v>3025949</v>
          </cell>
          <cell r="F9858">
            <v>8276.0400000000009</v>
          </cell>
        </row>
        <row r="9859">
          <cell r="D9859">
            <v>9161104</v>
          </cell>
          <cell r="F9859">
            <v>6708.44</v>
          </cell>
        </row>
        <row r="9860">
          <cell r="D9860">
            <v>8262000</v>
          </cell>
          <cell r="F9860">
            <v>8646.25</v>
          </cell>
        </row>
        <row r="9861">
          <cell r="D9861">
            <v>8312001</v>
          </cell>
          <cell r="F9861">
            <v>8324.5</v>
          </cell>
        </row>
        <row r="9862">
          <cell r="D9862">
            <v>3082090</v>
          </cell>
          <cell r="F9862">
            <v>9236.8799999999992</v>
          </cell>
        </row>
        <row r="9863">
          <cell r="D9863">
            <v>8033300</v>
          </cell>
          <cell r="F9863">
            <v>6798.6</v>
          </cell>
        </row>
        <row r="9864">
          <cell r="D9864">
            <v>8902834</v>
          </cell>
          <cell r="F9864">
            <v>6489.17</v>
          </cell>
        </row>
        <row r="9865">
          <cell r="D9865">
            <v>8111014</v>
          </cell>
          <cell r="F9865">
            <v>4808.6499999999996</v>
          </cell>
        </row>
        <row r="9866">
          <cell r="D9866">
            <v>8502778</v>
          </cell>
          <cell r="F9866">
            <v>10997.5</v>
          </cell>
        </row>
        <row r="9867">
          <cell r="D9867">
            <v>8962727</v>
          </cell>
          <cell r="F9867">
            <v>6391.75</v>
          </cell>
        </row>
        <row r="9868">
          <cell r="D9868">
            <v>8067000</v>
          </cell>
          <cell r="F9868">
            <v>14276.88</v>
          </cell>
        </row>
        <row r="9869">
          <cell r="D9869">
            <v>3112092</v>
          </cell>
          <cell r="F9869">
            <v>11492.5</v>
          </cell>
        </row>
        <row r="9870">
          <cell r="D9870">
            <v>3352245</v>
          </cell>
          <cell r="F9870">
            <v>9478.75</v>
          </cell>
        </row>
        <row r="9871">
          <cell r="D9871">
            <v>3312153</v>
          </cell>
          <cell r="F9871">
            <v>8990.5</v>
          </cell>
        </row>
        <row r="9872">
          <cell r="D9872">
            <v>9422714</v>
          </cell>
          <cell r="F9872">
            <v>6758.5</v>
          </cell>
        </row>
        <row r="9873">
          <cell r="D9873">
            <v>3421001</v>
          </cell>
          <cell r="F9873">
            <v>4615.26</v>
          </cell>
        </row>
        <row r="9874">
          <cell r="D9874">
            <v>8503665</v>
          </cell>
          <cell r="F9874">
            <v>11877.3</v>
          </cell>
        </row>
        <row r="9875">
          <cell r="D9875">
            <v>9195213</v>
          </cell>
          <cell r="F9875">
            <v>6725.7</v>
          </cell>
        </row>
        <row r="9876">
          <cell r="D9876">
            <v>8072000</v>
          </cell>
          <cell r="F9876">
            <v>7214.13</v>
          </cell>
        </row>
        <row r="9877">
          <cell r="D9877">
            <v>3702141</v>
          </cell>
          <cell r="F9877">
            <v>7452.4</v>
          </cell>
        </row>
        <row r="9878">
          <cell r="D9878">
            <v>3305949</v>
          </cell>
          <cell r="F9878">
            <v>11065</v>
          </cell>
        </row>
        <row r="9879">
          <cell r="D9879">
            <v>3902236</v>
          </cell>
          <cell r="F9879">
            <v>7593.25</v>
          </cell>
        </row>
        <row r="9880">
          <cell r="D9880">
            <v>3092080</v>
          </cell>
          <cell r="F9880">
            <v>7395.25</v>
          </cell>
        </row>
        <row r="9881">
          <cell r="D9881">
            <v>8887109</v>
          </cell>
          <cell r="F9881">
            <v>9467.5</v>
          </cell>
        </row>
        <row r="9882">
          <cell r="D9882">
            <v>3412226</v>
          </cell>
          <cell r="F9882">
            <v>7271.5</v>
          </cell>
        </row>
        <row r="9883">
          <cell r="D9883">
            <v>9253169</v>
          </cell>
          <cell r="F9883">
            <v>6081.25</v>
          </cell>
        </row>
        <row r="9884">
          <cell r="D9884">
            <v>9192005</v>
          </cell>
          <cell r="F9884">
            <v>6035.13</v>
          </cell>
        </row>
        <row r="9885">
          <cell r="D9885">
            <v>3352246</v>
          </cell>
          <cell r="F9885">
            <v>11512.75</v>
          </cell>
        </row>
        <row r="9886">
          <cell r="D9886">
            <v>3554620</v>
          </cell>
          <cell r="F9886">
            <v>17760.939999999999</v>
          </cell>
        </row>
        <row r="9887">
          <cell r="D9887">
            <v>8562379</v>
          </cell>
          <cell r="F9887">
            <v>7443.4</v>
          </cell>
        </row>
        <row r="9888">
          <cell r="D9888">
            <v>8503669</v>
          </cell>
          <cell r="F9888">
            <v>7487.5</v>
          </cell>
        </row>
        <row r="9889">
          <cell r="D9889">
            <v>2123645</v>
          </cell>
          <cell r="F9889">
            <v>8537.27</v>
          </cell>
        </row>
        <row r="9890">
          <cell r="D9890">
            <v>8012023</v>
          </cell>
          <cell r="F9890">
            <v>8646.25</v>
          </cell>
        </row>
        <row r="9891">
          <cell r="D9891">
            <v>8252507</v>
          </cell>
          <cell r="F9891">
            <v>6030.63</v>
          </cell>
        </row>
        <row r="9892">
          <cell r="D9892">
            <v>3847056</v>
          </cell>
          <cell r="F9892">
            <v>9391.56</v>
          </cell>
        </row>
        <row r="9893">
          <cell r="D9893">
            <v>8873760</v>
          </cell>
          <cell r="F9893">
            <v>9042.25</v>
          </cell>
        </row>
        <row r="9894">
          <cell r="D9894">
            <v>3597022</v>
          </cell>
          <cell r="F9894">
            <v>22579.38</v>
          </cell>
        </row>
        <row r="9895">
          <cell r="D9895">
            <v>8857025</v>
          </cell>
          <cell r="F9895">
            <v>16251.25</v>
          </cell>
        </row>
        <row r="9896">
          <cell r="D9896">
            <v>8561103</v>
          </cell>
          <cell r="F9896">
            <v>7720.94</v>
          </cell>
        </row>
        <row r="9897">
          <cell r="D9897">
            <v>3927008</v>
          </cell>
          <cell r="F9897">
            <v>15704.5</v>
          </cell>
        </row>
        <row r="9898">
          <cell r="D9898">
            <v>8403522</v>
          </cell>
          <cell r="F9898">
            <v>7685.5</v>
          </cell>
        </row>
        <row r="9899">
          <cell r="D9899">
            <v>8787088</v>
          </cell>
          <cell r="F9899">
            <v>11796.25</v>
          </cell>
        </row>
        <row r="9900">
          <cell r="D9900">
            <v>3562116</v>
          </cell>
          <cell r="F9900">
            <v>9116.5</v>
          </cell>
        </row>
        <row r="9901">
          <cell r="D9901">
            <v>8507000</v>
          </cell>
          <cell r="F9901">
            <v>10834.38</v>
          </cell>
        </row>
        <row r="9902">
          <cell r="D9902">
            <v>3833929</v>
          </cell>
          <cell r="F9902">
            <v>6351.25</v>
          </cell>
        </row>
        <row r="9903">
          <cell r="D9903">
            <v>3317021</v>
          </cell>
          <cell r="F9903">
            <v>11821.56</v>
          </cell>
        </row>
        <row r="9904">
          <cell r="D9904">
            <v>3103512</v>
          </cell>
          <cell r="F9904">
            <v>11314.75</v>
          </cell>
        </row>
        <row r="9905">
          <cell r="D9905">
            <v>8812005</v>
          </cell>
          <cell r="F9905">
            <v>7448.13</v>
          </cell>
        </row>
        <row r="9906">
          <cell r="D9906">
            <v>3352247</v>
          </cell>
          <cell r="F9906">
            <v>9199.75</v>
          </cell>
        </row>
        <row r="9907">
          <cell r="D9907">
            <v>3352248</v>
          </cell>
          <cell r="F9907">
            <v>6391.75</v>
          </cell>
        </row>
        <row r="9908">
          <cell r="D9908">
            <v>3091101</v>
          </cell>
          <cell r="F9908">
            <v>7737.81</v>
          </cell>
        </row>
        <row r="9909">
          <cell r="D9909">
            <v>3112093</v>
          </cell>
          <cell r="F9909">
            <v>7897</v>
          </cell>
        </row>
        <row r="9910">
          <cell r="D9910">
            <v>3332186</v>
          </cell>
          <cell r="F9910">
            <v>9045.6299999999992</v>
          </cell>
        </row>
        <row r="9911">
          <cell r="D9911">
            <v>3092082</v>
          </cell>
          <cell r="F9911">
            <v>9488.8799999999992</v>
          </cell>
        </row>
        <row r="9912">
          <cell r="D9912">
            <v>8681103</v>
          </cell>
          <cell r="F9912">
            <v>4658.13</v>
          </cell>
        </row>
        <row r="9913">
          <cell r="D9913">
            <v>3412227</v>
          </cell>
          <cell r="F9913">
            <v>9121</v>
          </cell>
        </row>
        <row r="9914">
          <cell r="D9914">
            <v>9382254</v>
          </cell>
          <cell r="F9914">
            <v>5980</v>
          </cell>
        </row>
        <row r="9915">
          <cell r="D9915">
            <v>9382255</v>
          </cell>
          <cell r="F9915">
            <v>10412.5</v>
          </cell>
        </row>
        <row r="9916">
          <cell r="D9916">
            <v>2046907</v>
          </cell>
          <cell r="F9916">
            <v>24047.5</v>
          </cell>
        </row>
        <row r="9917">
          <cell r="D9917">
            <v>3022076</v>
          </cell>
          <cell r="F9917">
            <v>7136.5</v>
          </cell>
        </row>
        <row r="9918">
          <cell r="D9918">
            <v>3351101</v>
          </cell>
          <cell r="F9918">
            <v>7467.81</v>
          </cell>
        </row>
        <row r="9919">
          <cell r="D9919">
            <v>3173528</v>
          </cell>
          <cell r="F9919">
            <v>13828</v>
          </cell>
        </row>
        <row r="9920">
          <cell r="D9920">
            <v>8031100</v>
          </cell>
          <cell r="F9920">
            <v>9467.5</v>
          </cell>
        </row>
        <row r="9921">
          <cell r="D9921">
            <v>8411100</v>
          </cell>
          <cell r="F9921">
            <v>7164.06</v>
          </cell>
        </row>
        <row r="9922">
          <cell r="D9922">
            <v>3122084</v>
          </cell>
          <cell r="F9922">
            <v>11377.75</v>
          </cell>
        </row>
        <row r="9923">
          <cell r="D9923">
            <v>8912942</v>
          </cell>
          <cell r="F9923">
            <v>7503.7</v>
          </cell>
        </row>
        <row r="9924">
          <cell r="D9924">
            <v>8601106</v>
          </cell>
          <cell r="F9924">
            <v>6505.94</v>
          </cell>
        </row>
        <row r="9925">
          <cell r="D9925">
            <v>3082089</v>
          </cell>
          <cell r="F9925">
            <v>8524.75</v>
          </cell>
        </row>
        <row r="9926">
          <cell r="D9926">
            <v>3302474</v>
          </cell>
          <cell r="F9926">
            <v>8668.75</v>
          </cell>
        </row>
        <row r="9927">
          <cell r="D9927">
            <v>3333006</v>
          </cell>
          <cell r="F9927">
            <v>8983.75</v>
          </cell>
        </row>
        <row r="9928">
          <cell r="D9928">
            <v>3173514</v>
          </cell>
          <cell r="F9928">
            <v>8862.89</v>
          </cell>
        </row>
        <row r="9929">
          <cell r="D9929">
            <v>8312005</v>
          </cell>
          <cell r="F9929">
            <v>7498.75</v>
          </cell>
        </row>
        <row r="9930">
          <cell r="D9930">
            <v>8722246</v>
          </cell>
          <cell r="F9930">
            <v>9139</v>
          </cell>
        </row>
        <row r="9931">
          <cell r="D9931">
            <v>2064325</v>
          </cell>
          <cell r="F9931">
            <v>14639.69</v>
          </cell>
        </row>
        <row r="9932">
          <cell r="D9932">
            <v>8742453</v>
          </cell>
          <cell r="F9932">
            <v>6396.25</v>
          </cell>
        </row>
        <row r="9933">
          <cell r="D9933">
            <v>3207011</v>
          </cell>
          <cell r="F9933">
            <v>6556.56</v>
          </cell>
        </row>
        <row r="9934">
          <cell r="D9934">
            <v>8032002</v>
          </cell>
          <cell r="F9934">
            <v>6362.5</v>
          </cell>
        </row>
        <row r="9935">
          <cell r="D9935">
            <v>8032003</v>
          </cell>
          <cell r="F9935">
            <v>6328.75</v>
          </cell>
        </row>
        <row r="9936">
          <cell r="D9936">
            <v>2042899</v>
          </cell>
          <cell r="F9936">
            <v>8925.25</v>
          </cell>
        </row>
        <row r="9937">
          <cell r="D9937">
            <v>8502009</v>
          </cell>
          <cell r="F9937">
            <v>8466.25</v>
          </cell>
        </row>
        <row r="9938">
          <cell r="D9938">
            <v>8262002</v>
          </cell>
          <cell r="F9938">
            <v>10885</v>
          </cell>
        </row>
        <row r="9939">
          <cell r="D9939">
            <v>8882838</v>
          </cell>
          <cell r="F9939">
            <v>6801.25</v>
          </cell>
        </row>
        <row r="9940">
          <cell r="D9940">
            <v>8912941</v>
          </cell>
          <cell r="F9940">
            <v>6821.5</v>
          </cell>
        </row>
        <row r="9941">
          <cell r="D9941">
            <v>3061004</v>
          </cell>
          <cell r="F9941">
            <v>4924.75</v>
          </cell>
        </row>
        <row r="9942">
          <cell r="D9942">
            <v>3061005</v>
          </cell>
          <cell r="F9942">
            <v>4416.25</v>
          </cell>
        </row>
        <row r="9943">
          <cell r="D9943">
            <v>3544801</v>
          </cell>
          <cell r="F9943">
            <v>17997.86</v>
          </cell>
        </row>
        <row r="9944">
          <cell r="D9944">
            <v>8952731</v>
          </cell>
          <cell r="F9944">
            <v>8522.5</v>
          </cell>
        </row>
        <row r="9945">
          <cell r="D9945">
            <v>3092083</v>
          </cell>
          <cell r="F9945">
            <v>7458.25</v>
          </cell>
        </row>
        <row r="9946">
          <cell r="D9946">
            <v>3842204</v>
          </cell>
          <cell r="F9946">
            <v>8925.25</v>
          </cell>
        </row>
        <row r="9947">
          <cell r="D9947">
            <v>2112999</v>
          </cell>
          <cell r="F9947">
            <v>8790.25</v>
          </cell>
        </row>
        <row r="9948">
          <cell r="D9948">
            <v>2062857</v>
          </cell>
          <cell r="F9948">
            <v>7566.25</v>
          </cell>
        </row>
        <row r="9949">
          <cell r="D9949">
            <v>2106907</v>
          </cell>
          <cell r="F9949">
            <v>19193.13</v>
          </cell>
        </row>
        <row r="9950">
          <cell r="D9950">
            <v>8867069</v>
          </cell>
          <cell r="F9950">
            <v>22052.880000000001</v>
          </cell>
        </row>
        <row r="9951">
          <cell r="D9951">
            <v>3706905</v>
          </cell>
          <cell r="F9951">
            <v>19499.689999999999</v>
          </cell>
        </row>
        <row r="9952">
          <cell r="D9952">
            <v>2056905</v>
          </cell>
          <cell r="F9952">
            <v>20537.5</v>
          </cell>
        </row>
        <row r="9953">
          <cell r="D9953">
            <v>3071103</v>
          </cell>
          <cell r="F9953">
            <v>8252.5</v>
          </cell>
        </row>
        <row r="9954">
          <cell r="D9954">
            <v>3094037</v>
          </cell>
          <cell r="F9954">
            <v>22815.63</v>
          </cell>
        </row>
        <row r="9955">
          <cell r="D9955">
            <v>8901100</v>
          </cell>
          <cell r="F9955">
            <v>11036.88</v>
          </cell>
        </row>
        <row r="9956">
          <cell r="D9956">
            <v>2062854</v>
          </cell>
          <cell r="F9956">
            <v>8896.4500000000007</v>
          </cell>
        </row>
        <row r="9957">
          <cell r="D9957">
            <v>3012075</v>
          </cell>
          <cell r="F9957">
            <v>16125.25</v>
          </cell>
        </row>
        <row r="9958">
          <cell r="D9958">
            <v>9162179</v>
          </cell>
          <cell r="F9958">
            <v>6373.75</v>
          </cell>
        </row>
        <row r="9959">
          <cell r="D9959">
            <v>9162180</v>
          </cell>
          <cell r="F9959">
            <v>7195</v>
          </cell>
        </row>
        <row r="9960">
          <cell r="D9960">
            <v>9162181</v>
          </cell>
          <cell r="F9960">
            <v>8753.1299999999992</v>
          </cell>
        </row>
        <row r="9961">
          <cell r="D9961">
            <v>8462001</v>
          </cell>
          <cell r="F9961">
            <v>8041</v>
          </cell>
        </row>
        <row r="9962">
          <cell r="D9962">
            <v>8312003</v>
          </cell>
          <cell r="F9962">
            <v>6571.75</v>
          </cell>
        </row>
        <row r="9963">
          <cell r="D9963">
            <v>3412229</v>
          </cell>
          <cell r="F9963">
            <v>9276.25</v>
          </cell>
        </row>
        <row r="9964">
          <cell r="D9964">
            <v>8812004</v>
          </cell>
          <cell r="F9964">
            <v>8657.5</v>
          </cell>
        </row>
        <row r="9965">
          <cell r="D9965">
            <v>8913290</v>
          </cell>
          <cell r="F9965">
            <v>8598.93</v>
          </cell>
        </row>
        <row r="9966">
          <cell r="D9966">
            <v>8252006</v>
          </cell>
          <cell r="F9966">
            <v>11566.75</v>
          </cell>
        </row>
        <row r="9967">
          <cell r="D9967">
            <v>3412230</v>
          </cell>
          <cell r="F9967">
            <v>8637.25</v>
          </cell>
        </row>
        <row r="9968">
          <cell r="D9968">
            <v>2082900</v>
          </cell>
          <cell r="F9968">
            <v>11070.63</v>
          </cell>
        </row>
        <row r="9969">
          <cell r="D9969">
            <v>8381100</v>
          </cell>
          <cell r="F9969">
            <v>6598.75</v>
          </cell>
        </row>
        <row r="9970">
          <cell r="D9970">
            <v>3403361</v>
          </cell>
          <cell r="F9970">
            <v>7037.96</v>
          </cell>
        </row>
        <row r="9971">
          <cell r="D9971">
            <v>3413960</v>
          </cell>
          <cell r="F9971">
            <v>6888.51</v>
          </cell>
        </row>
        <row r="9972">
          <cell r="D9972">
            <v>8817070</v>
          </cell>
          <cell r="F9972">
            <v>11897.5</v>
          </cell>
        </row>
        <row r="9973">
          <cell r="D9973">
            <v>8522000</v>
          </cell>
          <cell r="F9973">
            <v>9411.25</v>
          </cell>
        </row>
        <row r="9974">
          <cell r="D9974">
            <v>2032922</v>
          </cell>
          <cell r="F9974">
            <v>10525</v>
          </cell>
        </row>
        <row r="9975">
          <cell r="D9975">
            <v>2062855</v>
          </cell>
          <cell r="F9975">
            <v>9296.5</v>
          </cell>
        </row>
        <row r="9976">
          <cell r="D9976">
            <v>2102858</v>
          </cell>
          <cell r="F9976">
            <v>8401</v>
          </cell>
        </row>
        <row r="9977">
          <cell r="D9977">
            <v>3012073</v>
          </cell>
          <cell r="F9977">
            <v>10887.25</v>
          </cell>
        </row>
        <row r="9978">
          <cell r="D9978">
            <v>3012074</v>
          </cell>
          <cell r="F9978">
            <v>10954.75</v>
          </cell>
        </row>
        <row r="9979">
          <cell r="D9979">
            <v>3172072</v>
          </cell>
          <cell r="F9979">
            <v>16465</v>
          </cell>
        </row>
        <row r="9980">
          <cell r="D9980">
            <v>3533503</v>
          </cell>
          <cell r="F9980">
            <v>6733.75</v>
          </cell>
        </row>
        <row r="9981">
          <cell r="D9981">
            <v>3822157</v>
          </cell>
          <cell r="F9981">
            <v>9697</v>
          </cell>
        </row>
        <row r="9982">
          <cell r="D9982">
            <v>8212001</v>
          </cell>
          <cell r="F9982">
            <v>8932</v>
          </cell>
        </row>
        <row r="9983">
          <cell r="D9983">
            <v>8212002</v>
          </cell>
          <cell r="F9983">
            <v>9001.75</v>
          </cell>
        </row>
        <row r="9984">
          <cell r="D9984">
            <v>8252000</v>
          </cell>
          <cell r="F9984">
            <v>11816.95</v>
          </cell>
        </row>
        <row r="9985">
          <cell r="D9985">
            <v>3508602</v>
          </cell>
          <cell r="F9985">
            <v>51164.43</v>
          </cell>
        </row>
        <row r="9986">
          <cell r="D9986">
            <v>3092085</v>
          </cell>
          <cell r="F9986">
            <v>8713.75</v>
          </cell>
        </row>
        <row r="9987">
          <cell r="D9987">
            <v>2082901</v>
          </cell>
          <cell r="F9987">
            <v>6407.5</v>
          </cell>
        </row>
        <row r="9988">
          <cell r="D9988">
            <v>3092084</v>
          </cell>
          <cell r="F9988">
            <v>9474.25</v>
          </cell>
        </row>
        <row r="9989">
          <cell r="D9989">
            <v>3524770</v>
          </cell>
          <cell r="F9989">
            <v>23246.66</v>
          </cell>
        </row>
        <row r="9990">
          <cell r="D9990">
            <v>3523504</v>
          </cell>
          <cell r="F9990">
            <v>6990.57</v>
          </cell>
        </row>
        <row r="9991">
          <cell r="D9991">
            <v>3587009</v>
          </cell>
          <cell r="F9991">
            <v>7290.63</v>
          </cell>
        </row>
        <row r="9992">
          <cell r="D9992">
            <v>3567511</v>
          </cell>
          <cell r="F9992">
            <v>6556.56</v>
          </cell>
        </row>
        <row r="9993">
          <cell r="D9993">
            <v>3736905</v>
          </cell>
          <cell r="F9993">
            <v>24964.38</v>
          </cell>
        </row>
        <row r="9994">
          <cell r="D9994">
            <v>3736906</v>
          </cell>
          <cell r="F9994">
            <v>21727.19</v>
          </cell>
        </row>
        <row r="9995">
          <cell r="D9995">
            <v>3156905</v>
          </cell>
          <cell r="F9995">
            <v>28086.25</v>
          </cell>
        </row>
        <row r="9996">
          <cell r="D9996">
            <v>8407000</v>
          </cell>
          <cell r="F9996">
            <v>7088.13</v>
          </cell>
        </row>
        <row r="9997">
          <cell r="D9997">
            <v>8252005</v>
          </cell>
          <cell r="F9997">
            <v>6421.23</v>
          </cell>
        </row>
        <row r="9998">
          <cell r="D9998">
            <v>3043603</v>
          </cell>
          <cell r="F9998">
            <v>6660.09</v>
          </cell>
        </row>
        <row r="9999">
          <cell r="D9999">
            <v>3303435</v>
          </cell>
          <cell r="F9999">
            <v>8758.75</v>
          </cell>
        </row>
        <row r="10000">
          <cell r="D10000">
            <v>3172073</v>
          </cell>
          <cell r="F10000">
            <v>11159.5</v>
          </cell>
        </row>
        <row r="10001">
          <cell r="D10001">
            <v>3522008</v>
          </cell>
          <cell r="F10001">
            <v>8816.1299999999992</v>
          </cell>
        </row>
        <row r="10002">
          <cell r="D10002">
            <v>8257035</v>
          </cell>
          <cell r="F10002">
            <v>7847.5</v>
          </cell>
        </row>
        <row r="10003">
          <cell r="D10003">
            <v>2112002</v>
          </cell>
          <cell r="F10003">
            <v>9329.4500000000007</v>
          </cell>
        </row>
        <row r="10004">
          <cell r="D10004">
            <v>3522340</v>
          </cell>
          <cell r="F10004">
            <v>8965.75</v>
          </cell>
        </row>
        <row r="10005">
          <cell r="D10005">
            <v>8564005</v>
          </cell>
          <cell r="F10005">
            <v>21063.439999999999</v>
          </cell>
        </row>
        <row r="10006">
          <cell r="D10006">
            <v>8962732</v>
          </cell>
          <cell r="F10006">
            <v>6306.25</v>
          </cell>
        </row>
        <row r="10007">
          <cell r="D10007">
            <v>9352929</v>
          </cell>
          <cell r="F10007">
            <v>8736.25</v>
          </cell>
        </row>
        <row r="10008">
          <cell r="D10008">
            <v>8654000</v>
          </cell>
          <cell r="F10008">
            <v>19738.75</v>
          </cell>
        </row>
        <row r="10009">
          <cell r="D10009">
            <v>3022077</v>
          </cell>
          <cell r="F10009">
            <v>14404</v>
          </cell>
        </row>
        <row r="10010">
          <cell r="D10010">
            <v>3917034</v>
          </cell>
          <cell r="F10010">
            <v>13107.44</v>
          </cell>
        </row>
        <row r="10011">
          <cell r="D10011">
            <v>3917035</v>
          </cell>
          <cell r="F10011">
            <v>14504.69</v>
          </cell>
        </row>
        <row r="10012">
          <cell r="D10012">
            <v>8732449</v>
          </cell>
          <cell r="F10012">
            <v>8584.3799999999992</v>
          </cell>
        </row>
        <row r="10013">
          <cell r="D10013">
            <v>3302478</v>
          </cell>
          <cell r="F10013">
            <v>9121</v>
          </cell>
        </row>
        <row r="10014">
          <cell r="D10014">
            <v>3841007</v>
          </cell>
          <cell r="F10014">
            <v>4913.5</v>
          </cell>
        </row>
        <row r="10015">
          <cell r="D10015">
            <v>3361010</v>
          </cell>
          <cell r="F10015">
            <v>5365.75</v>
          </cell>
        </row>
        <row r="10016">
          <cell r="D10016">
            <v>8522001</v>
          </cell>
          <cell r="F10016">
            <v>10615</v>
          </cell>
        </row>
        <row r="10017">
          <cell r="D10017">
            <v>8151100</v>
          </cell>
          <cell r="F10017">
            <v>5063.13</v>
          </cell>
        </row>
        <row r="10018">
          <cell r="D10018">
            <v>8732452</v>
          </cell>
          <cell r="F10018">
            <v>8252.5</v>
          </cell>
        </row>
        <row r="10019">
          <cell r="D10019">
            <v>3421101</v>
          </cell>
          <cell r="F10019">
            <v>9087.81</v>
          </cell>
        </row>
        <row r="10020">
          <cell r="D10020">
            <v>8162013</v>
          </cell>
          <cell r="F10020">
            <v>7812.29</v>
          </cell>
        </row>
        <row r="10021">
          <cell r="D10021">
            <v>8897107</v>
          </cell>
          <cell r="F10021">
            <v>15593.13</v>
          </cell>
        </row>
        <row r="10022">
          <cell r="D10022">
            <v>8873756</v>
          </cell>
          <cell r="F10022">
            <v>12473.62</v>
          </cell>
        </row>
        <row r="10023">
          <cell r="D10023">
            <v>9312610</v>
          </cell>
          <cell r="F10023">
            <v>8666.5</v>
          </cell>
        </row>
        <row r="10024">
          <cell r="D10024">
            <v>3164037</v>
          </cell>
          <cell r="F10024">
            <v>30299.69</v>
          </cell>
        </row>
        <row r="10025">
          <cell r="D10025">
            <v>3352249</v>
          </cell>
          <cell r="F10025">
            <v>9840.9599999999991</v>
          </cell>
        </row>
        <row r="10026">
          <cell r="D10026">
            <v>3302479</v>
          </cell>
          <cell r="F10026">
            <v>11998.75</v>
          </cell>
        </row>
        <row r="10027">
          <cell r="D10027">
            <v>3352250</v>
          </cell>
          <cell r="F10027">
            <v>9015.25</v>
          </cell>
        </row>
        <row r="10028">
          <cell r="D10028">
            <v>2121102</v>
          </cell>
          <cell r="F10028">
            <v>5012.5</v>
          </cell>
        </row>
        <row r="10029">
          <cell r="D10029">
            <v>8942202</v>
          </cell>
          <cell r="F10029">
            <v>8376.25</v>
          </cell>
        </row>
        <row r="10030">
          <cell r="D10030">
            <v>8712256</v>
          </cell>
          <cell r="F10030">
            <v>22326.25</v>
          </cell>
        </row>
        <row r="10031">
          <cell r="D10031">
            <v>9192008</v>
          </cell>
          <cell r="F10031">
            <v>8770</v>
          </cell>
        </row>
        <row r="10032">
          <cell r="D10032">
            <v>8652003</v>
          </cell>
          <cell r="F10032">
            <v>8556.25</v>
          </cell>
        </row>
        <row r="10033">
          <cell r="D10033">
            <v>8851001</v>
          </cell>
          <cell r="F10033">
            <v>4635.8500000000004</v>
          </cell>
        </row>
        <row r="10034">
          <cell r="D10034">
            <v>9192007</v>
          </cell>
          <cell r="F10034">
            <v>6638.13</v>
          </cell>
        </row>
        <row r="10035">
          <cell r="D10035">
            <v>3562119</v>
          </cell>
          <cell r="F10035">
            <v>9366.25</v>
          </cell>
        </row>
        <row r="10036">
          <cell r="D10036">
            <v>8891100</v>
          </cell>
          <cell r="F10036">
            <v>10226.879999999999</v>
          </cell>
        </row>
        <row r="10037">
          <cell r="D10037">
            <v>9291100</v>
          </cell>
          <cell r="F10037">
            <v>6126.25</v>
          </cell>
        </row>
        <row r="10038">
          <cell r="D10038">
            <v>8311103</v>
          </cell>
          <cell r="F10038">
            <v>6050.31</v>
          </cell>
        </row>
        <row r="10039">
          <cell r="D10039">
            <v>2043000</v>
          </cell>
          <cell r="F10039">
            <v>7092.63</v>
          </cell>
        </row>
        <row r="10040">
          <cell r="D10040">
            <v>3332189</v>
          </cell>
          <cell r="F10040">
            <v>8916.25</v>
          </cell>
        </row>
        <row r="10041">
          <cell r="D10041">
            <v>8812013</v>
          </cell>
          <cell r="F10041">
            <v>8680</v>
          </cell>
        </row>
        <row r="10042">
          <cell r="D10042">
            <v>3552098</v>
          </cell>
          <cell r="F10042">
            <v>11094.25</v>
          </cell>
        </row>
        <row r="10043">
          <cell r="D10043">
            <v>8867070</v>
          </cell>
          <cell r="F10043">
            <v>15194.2</v>
          </cell>
        </row>
        <row r="10044">
          <cell r="D10044">
            <v>2131053</v>
          </cell>
          <cell r="F10044">
            <v>4553.5</v>
          </cell>
        </row>
        <row r="10045">
          <cell r="D10045">
            <v>3732364</v>
          </cell>
          <cell r="F10045">
            <v>9336.1</v>
          </cell>
        </row>
        <row r="10046">
          <cell r="D10046">
            <v>3597018</v>
          </cell>
          <cell r="F10046">
            <v>7366.56</v>
          </cell>
        </row>
        <row r="10047">
          <cell r="D10047">
            <v>8812015</v>
          </cell>
          <cell r="F10047">
            <v>10660</v>
          </cell>
        </row>
        <row r="10048">
          <cell r="D10048">
            <v>3152092</v>
          </cell>
          <cell r="F10048">
            <v>8704.75</v>
          </cell>
        </row>
        <row r="10049">
          <cell r="D10049">
            <v>9422716</v>
          </cell>
          <cell r="F10049">
            <v>5406.25</v>
          </cell>
        </row>
        <row r="10050">
          <cell r="D10050">
            <v>8402003</v>
          </cell>
          <cell r="F10050">
            <v>6684.25</v>
          </cell>
        </row>
        <row r="10051">
          <cell r="D10051">
            <v>3412232</v>
          </cell>
          <cell r="F10051">
            <v>7837.43</v>
          </cell>
        </row>
        <row r="10052">
          <cell r="D10052">
            <v>9253507</v>
          </cell>
          <cell r="F10052">
            <v>8089.38</v>
          </cell>
        </row>
        <row r="10053">
          <cell r="D10053">
            <v>3802197</v>
          </cell>
          <cell r="F10053">
            <v>8430.25</v>
          </cell>
        </row>
        <row r="10054">
          <cell r="D10054">
            <v>3422072</v>
          </cell>
          <cell r="F10054">
            <v>6895.8</v>
          </cell>
        </row>
        <row r="10055">
          <cell r="D10055">
            <v>8912946</v>
          </cell>
          <cell r="F10055">
            <v>8122.95</v>
          </cell>
        </row>
        <row r="10056">
          <cell r="D10056">
            <v>8762725</v>
          </cell>
          <cell r="F10056">
            <v>6589.75</v>
          </cell>
        </row>
        <row r="10057">
          <cell r="D10057">
            <v>8012027</v>
          </cell>
          <cell r="F10057">
            <v>9287.73</v>
          </cell>
        </row>
        <row r="10058">
          <cell r="D10058">
            <v>3362117</v>
          </cell>
          <cell r="F10058">
            <v>8797</v>
          </cell>
        </row>
        <row r="10059">
          <cell r="D10059">
            <v>8032008</v>
          </cell>
          <cell r="F10059">
            <v>8196.25</v>
          </cell>
        </row>
        <row r="10060">
          <cell r="D10060">
            <v>3082092</v>
          </cell>
          <cell r="F10060">
            <v>11521.75</v>
          </cell>
        </row>
        <row r="10061">
          <cell r="D10061">
            <v>3433384</v>
          </cell>
          <cell r="F10061">
            <v>8611.3799999999992</v>
          </cell>
        </row>
        <row r="10062">
          <cell r="D10062">
            <v>8113511</v>
          </cell>
          <cell r="F10062">
            <v>6531.25</v>
          </cell>
        </row>
        <row r="10063">
          <cell r="D10063">
            <v>8562000</v>
          </cell>
          <cell r="F10063">
            <v>11218</v>
          </cell>
        </row>
        <row r="10064">
          <cell r="D10064">
            <v>8502011</v>
          </cell>
          <cell r="F10064">
            <v>8680</v>
          </cell>
        </row>
        <row r="10065">
          <cell r="D10065">
            <v>8792729</v>
          </cell>
          <cell r="F10065">
            <v>7982.5</v>
          </cell>
        </row>
        <row r="10066">
          <cell r="D10066">
            <v>8302011</v>
          </cell>
          <cell r="F10066">
            <v>7399.75</v>
          </cell>
        </row>
        <row r="10067">
          <cell r="D10067">
            <v>8552003</v>
          </cell>
          <cell r="F10067">
            <v>10828.75</v>
          </cell>
        </row>
        <row r="10068">
          <cell r="D10068">
            <v>9332333</v>
          </cell>
          <cell r="F10068">
            <v>7577.5</v>
          </cell>
        </row>
        <row r="10069">
          <cell r="D10069">
            <v>8162015</v>
          </cell>
          <cell r="F10069">
            <v>8428.9</v>
          </cell>
        </row>
        <row r="10070">
          <cell r="D10070">
            <v>8662009</v>
          </cell>
          <cell r="F10070">
            <v>7762</v>
          </cell>
        </row>
        <row r="10071">
          <cell r="D10071">
            <v>3337017</v>
          </cell>
          <cell r="F10071">
            <v>14884.38</v>
          </cell>
        </row>
        <row r="10072">
          <cell r="D10072">
            <v>3337018</v>
          </cell>
          <cell r="F10072">
            <v>11365.94</v>
          </cell>
        </row>
        <row r="10073">
          <cell r="D10073">
            <v>3337019</v>
          </cell>
          <cell r="F10073">
            <v>16656.25</v>
          </cell>
        </row>
        <row r="10074">
          <cell r="D10074">
            <v>8232001</v>
          </cell>
          <cell r="F10074">
            <v>6675.7</v>
          </cell>
        </row>
        <row r="10075">
          <cell r="D10075">
            <v>3522341</v>
          </cell>
          <cell r="F10075">
            <v>9754.3799999999992</v>
          </cell>
        </row>
        <row r="10076">
          <cell r="D10076">
            <v>8912947</v>
          </cell>
          <cell r="F10076">
            <v>9031</v>
          </cell>
        </row>
        <row r="10077">
          <cell r="D10077">
            <v>8912948</v>
          </cell>
          <cell r="F10077">
            <v>8779</v>
          </cell>
        </row>
        <row r="10078">
          <cell r="D10078">
            <v>2022843</v>
          </cell>
          <cell r="F10078">
            <v>10376.5</v>
          </cell>
        </row>
        <row r="10079">
          <cell r="D10079">
            <v>8212004</v>
          </cell>
          <cell r="F10079">
            <v>12122.5</v>
          </cell>
        </row>
        <row r="10080">
          <cell r="D10080">
            <v>8772729</v>
          </cell>
          <cell r="F10080">
            <v>6543.45</v>
          </cell>
        </row>
        <row r="10081">
          <cell r="D10081">
            <v>8913782</v>
          </cell>
          <cell r="F10081">
            <v>7548.25</v>
          </cell>
        </row>
        <row r="10082">
          <cell r="D10082">
            <v>9252248</v>
          </cell>
          <cell r="F10082">
            <v>8578.75</v>
          </cell>
        </row>
        <row r="10083">
          <cell r="D10083">
            <v>3092088</v>
          </cell>
          <cell r="F10083">
            <v>6653.88</v>
          </cell>
        </row>
        <row r="10084">
          <cell r="D10084">
            <v>3084043</v>
          </cell>
          <cell r="F10084">
            <v>33053.129999999997</v>
          </cell>
        </row>
        <row r="10085">
          <cell r="D10085">
            <v>8603000</v>
          </cell>
          <cell r="F10085">
            <v>6666.25</v>
          </cell>
        </row>
        <row r="10086">
          <cell r="D10086">
            <v>3302477</v>
          </cell>
          <cell r="F10086">
            <v>13067.5</v>
          </cell>
        </row>
        <row r="10087">
          <cell r="D10087">
            <v>3132078</v>
          </cell>
          <cell r="F10087">
            <v>9069.25</v>
          </cell>
        </row>
        <row r="10088">
          <cell r="D10088">
            <v>3132079</v>
          </cell>
          <cell r="F10088">
            <v>8665.3799999999992</v>
          </cell>
        </row>
        <row r="10089">
          <cell r="D10089">
            <v>3132081</v>
          </cell>
          <cell r="F10089">
            <v>8828.5</v>
          </cell>
        </row>
        <row r="10090">
          <cell r="D10090">
            <v>9364468</v>
          </cell>
          <cell r="F10090">
            <v>18326.88</v>
          </cell>
        </row>
        <row r="10091">
          <cell r="D10091">
            <v>8113512</v>
          </cell>
          <cell r="F10091">
            <v>8517.33</v>
          </cell>
        </row>
        <row r="10092">
          <cell r="D10092">
            <v>2106908</v>
          </cell>
          <cell r="F10092">
            <v>19353.439999999999</v>
          </cell>
        </row>
        <row r="10093">
          <cell r="D10093">
            <v>3206905</v>
          </cell>
          <cell r="F10093">
            <v>23395</v>
          </cell>
        </row>
        <row r="10094">
          <cell r="D10094">
            <v>8607000</v>
          </cell>
          <cell r="F10094">
            <v>8201.8799999999992</v>
          </cell>
        </row>
        <row r="10095">
          <cell r="D10095">
            <v>3551101</v>
          </cell>
          <cell r="F10095">
            <v>6075.63</v>
          </cell>
        </row>
        <row r="10096">
          <cell r="D10096">
            <v>8742456</v>
          </cell>
          <cell r="F10096">
            <v>11076.25</v>
          </cell>
        </row>
        <row r="10097">
          <cell r="D10097">
            <v>8862689</v>
          </cell>
          <cell r="F10097">
            <v>8736.25</v>
          </cell>
        </row>
        <row r="10098">
          <cell r="D10098">
            <v>3112094</v>
          </cell>
          <cell r="F10098">
            <v>10806.25</v>
          </cell>
        </row>
        <row r="10099">
          <cell r="D10099">
            <v>8772730</v>
          </cell>
          <cell r="F10099">
            <v>7227.4</v>
          </cell>
        </row>
        <row r="10100">
          <cell r="D10100">
            <v>8913293</v>
          </cell>
          <cell r="F10100">
            <v>8578.75</v>
          </cell>
        </row>
        <row r="10101">
          <cell r="D10101">
            <v>9297024</v>
          </cell>
          <cell r="F10101">
            <v>9214.3799999999992</v>
          </cell>
        </row>
        <row r="10102">
          <cell r="D10102">
            <v>8262006</v>
          </cell>
          <cell r="F10102">
            <v>5957.5</v>
          </cell>
        </row>
        <row r="10103">
          <cell r="D10103">
            <v>8262007</v>
          </cell>
          <cell r="F10103">
            <v>8410</v>
          </cell>
        </row>
        <row r="10104">
          <cell r="D10104">
            <v>3162101</v>
          </cell>
          <cell r="F10104">
            <v>9112</v>
          </cell>
        </row>
        <row r="10105">
          <cell r="D10105">
            <v>3412233</v>
          </cell>
          <cell r="F10105">
            <v>9295.43</v>
          </cell>
        </row>
        <row r="10106">
          <cell r="D10106">
            <v>3832512</v>
          </cell>
          <cell r="F10106">
            <v>8479.75</v>
          </cell>
        </row>
        <row r="10107">
          <cell r="D10107">
            <v>3412234</v>
          </cell>
          <cell r="F10107">
            <v>9544.5</v>
          </cell>
        </row>
        <row r="10108">
          <cell r="D10108">
            <v>3931021</v>
          </cell>
          <cell r="F10108">
            <v>4832.5</v>
          </cell>
        </row>
        <row r="10109">
          <cell r="D10109">
            <v>2032924</v>
          </cell>
          <cell r="F10109">
            <v>8797</v>
          </cell>
        </row>
        <row r="10110">
          <cell r="D10110">
            <v>8502015</v>
          </cell>
          <cell r="F10110">
            <v>11312.5</v>
          </cell>
        </row>
        <row r="10111">
          <cell r="D10111">
            <v>8502016</v>
          </cell>
          <cell r="F10111">
            <v>6025</v>
          </cell>
        </row>
        <row r="10112">
          <cell r="D10112">
            <v>8082003</v>
          </cell>
          <cell r="F10112">
            <v>6720.03</v>
          </cell>
        </row>
        <row r="10113">
          <cell r="D10113">
            <v>3162104</v>
          </cell>
          <cell r="F10113">
            <v>8046.63</v>
          </cell>
        </row>
        <row r="10114">
          <cell r="D10114">
            <v>3801012</v>
          </cell>
          <cell r="F10114">
            <v>5134</v>
          </cell>
        </row>
        <row r="10115">
          <cell r="D10115">
            <v>3011100</v>
          </cell>
          <cell r="F10115">
            <v>11281.56</v>
          </cell>
        </row>
        <row r="10116">
          <cell r="D10116">
            <v>8561100</v>
          </cell>
          <cell r="F10116">
            <v>4708.75</v>
          </cell>
        </row>
        <row r="10117">
          <cell r="D10117">
            <v>2032925</v>
          </cell>
          <cell r="F10117">
            <v>8632.75</v>
          </cell>
        </row>
        <row r="10118">
          <cell r="D10118">
            <v>8652005</v>
          </cell>
          <cell r="F10118">
            <v>6171.25</v>
          </cell>
        </row>
        <row r="10119">
          <cell r="D10119">
            <v>9422717</v>
          </cell>
          <cell r="F10119">
            <v>7466.85</v>
          </cell>
        </row>
        <row r="10120">
          <cell r="D10120">
            <v>3527061</v>
          </cell>
          <cell r="F10120">
            <v>14226.25</v>
          </cell>
        </row>
        <row r="10121">
          <cell r="D10121">
            <v>8033441</v>
          </cell>
          <cell r="F10121">
            <v>5530</v>
          </cell>
        </row>
        <row r="10122">
          <cell r="D10122">
            <v>8881050</v>
          </cell>
          <cell r="F10122">
            <v>5235.25</v>
          </cell>
        </row>
        <row r="10123">
          <cell r="D10123">
            <v>8836905</v>
          </cell>
          <cell r="F10123">
            <v>22149.06</v>
          </cell>
        </row>
        <row r="10124">
          <cell r="D10124">
            <v>8921109</v>
          </cell>
          <cell r="F10124">
            <v>9796.56</v>
          </cell>
        </row>
        <row r="10125">
          <cell r="D10125">
            <v>8863904</v>
          </cell>
          <cell r="F10125">
            <v>8490.5499999999993</v>
          </cell>
        </row>
        <row r="10126">
          <cell r="D10126">
            <v>8653469</v>
          </cell>
          <cell r="F10126">
            <v>4483.75</v>
          </cell>
        </row>
        <row r="10127">
          <cell r="D10127">
            <v>8813254</v>
          </cell>
          <cell r="F10127">
            <v>8984.8799999999992</v>
          </cell>
        </row>
        <row r="10128">
          <cell r="D10128">
            <v>3333007</v>
          </cell>
          <cell r="F10128">
            <v>9052.3799999999992</v>
          </cell>
        </row>
        <row r="10129">
          <cell r="D10129">
            <v>9422718</v>
          </cell>
          <cell r="F10129">
            <v>5185.07</v>
          </cell>
        </row>
        <row r="10130">
          <cell r="D10130">
            <v>8913298</v>
          </cell>
          <cell r="F10130">
            <v>6607.75</v>
          </cell>
        </row>
        <row r="10131">
          <cell r="D10131">
            <v>8943366</v>
          </cell>
          <cell r="F10131">
            <v>10942.15</v>
          </cell>
        </row>
        <row r="10132">
          <cell r="D10132">
            <v>8913781</v>
          </cell>
          <cell r="F10132">
            <v>7460.05</v>
          </cell>
        </row>
        <row r="10133">
          <cell r="D10133">
            <v>8913780</v>
          </cell>
          <cell r="F10133">
            <v>6580.75</v>
          </cell>
        </row>
        <row r="10134">
          <cell r="D10134">
            <v>8913776</v>
          </cell>
          <cell r="F10134">
            <v>9170.9500000000007</v>
          </cell>
        </row>
        <row r="10135">
          <cell r="D10135">
            <v>3582077</v>
          </cell>
          <cell r="F10135">
            <v>9559.08</v>
          </cell>
        </row>
        <row r="10136">
          <cell r="D10136">
            <v>3532110</v>
          </cell>
          <cell r="F10136">
            <v>6621.25</v>
          </cell>
        </row>
        <row r="10137">
          <cell r="D10137">
            <v>2112003</v>
          </cell>
          <cell r="F10137">
            <v>8176.41</v>
          </cell>
        </row>
        <row r="10138">
          <cell r="D10138">
            <v>8502017</v>
          </cell>
          <cell r="F10138">
            <v>5006.88</v>
          </cell>
        </row>
        <row r="10139">
          <cell r="D10139">
            <v>8942203</v>
          </cell>
          <cell r="F10139">
            <v>9429.25</v>
          </cell>
        </row>
        <row r="10140">
          <cell r="D10140">
            <v>8502020</v>
          </cell>
          <cell r="F10140">
            <v>7330</v>
          </cell>
        </row>
        <row r="10141">
          <cell r="D10141">
            <v>8732453</v>
          </cell>
          <cell r="F10141">
            <v>6540.25</v>
          </cell>
        </row>
        <row r="10142">
          <cell r="D10142">
            <v>8813257</v>
          </cell>
          <cell r="F10142">
            <v>8736.25</v>
          </cell>
        </row>
        <row r="10143">
          <cell r="D10143">
            <v>2082903</v>
          </cell>
          <cell r="F10143">
            <v>5667.25</v>
          </cell>
        </row>
        <row r="10144">
          <cell r="D10144">
            <v>3107006</v>
          </cell>
          <cell r="F10144">
            <v>10885</v>
          </cell>
        </row>
        <row r="10145">
          <cell r="D10145">
            <v>3107005</v>
          </cell>
          <cell r="F10145">
            <v>10277.5</v>
          </cell>
        </row>
        <row r="10146">
          <cell r="D10146">
            <v>3842206</v>
          </cell>
          <cell r="F10146">
            <v>7345.75</v>
          </cell>
        </row>
        <row r="10147">
          <cell r="D10147">
            <v>8762726</v>
          </cell>
          <cell r="F10147">
            <v>6750</v>
          </cell>
        </row>
        <row r="10148">
          <cell r="D10148">
            <v>9382259</v>
          </cell>
          <cell r="F10148">
            <v>6762.15</v>
          </cell>
        </row>
        <row r="10149">
          <cell r="D10149">
            <v>8762727</v>
          </cell>
          <cell r="F10149">
            <v>7571.88</v>
          </cell>
        </row>
        <row r="10150">
          <cell r="D10150">
            <v>9192026</v>
          </cell>
          <cell r="F10150">
            <v>6349</v>
          </cell>
        </row>
        <row r="10151">
          <cell r="D10151">
            <v>3562120</v>
          </cell>
          <cell r="F10151">
            <v>7749.85</v>
          </cell>
        </row>
        <row r="10152">
          <cell r="D10152">
            <v>3412236</v>
          </cell>
          <cell r="F10152">
            <v>8459.5</v>
          </cell>
        </row>
        <row r="10153">
          <cell r="D10153">
            <v>3412237</v>
          </cell>
          <cell r="F10153">
            <v>8588.8799999999992</v>
          </cell>
        </row>
        <row r="10154">
          <cell r="D10154">
            <v>3412240</v>
          </cell>
          <cell r="F10154">
            <v>11164</v>
          </cell>
        </row>
        <row r="10155">
          <cell r="D10155">
            <v>3412235</v>
          </cell>
          <cell r="F10155">
            <v>9033.25</v>
          </cell>
        </row>
        <row r="10156">
          <cell r="D10156">
            <v>3413021</v>
          </cell>
          <cell r="F10156">
            <v>9167.1299999999992</v>
          </cell>
        </row>
        <row r="10157">
          <cell r="D10157">
            <v>3412241</v>
          </cell>
          <cell r="F10157">
            <v>8870.1299999999992</v>
          </cell>
        </row>
        <row r="10158">
          <cell r="D10158">
            <v>3413023</v>
          </cell>
          <cell r="F10158">
            <v>8758.75</v>
          </cell>
        </row>
        <row r="10159">
          <cell r="D10159">
            <v>3413022</v>
          </cell>
          <cell r="F10159">
            <v>9096.25</v>
          </cell>
        </row>
        <row r="10160">
          <cell r="D10160">
            <v>3412239</v>
          </cell>
          <cell r="F10160">
            <v>6985.71</v>
          </cell>
        </row>
        <row r="10161">
          <cell r="D10161">
            <v>3412238</v>
          </cell>
          <cell r="F10161">
            <v>8021.88</v>
          </cell>
        </row>
        <row r="10162">
          <cell r="D10162">
            <v>3182039</v>
          </cell>
          <cell r="F10162">
            <v>5080</v>
          </cell>
        </row>
        <row r="10163">
          <cell r="D10163">
            <v>8953810</v>
          </cell>
          <cell r="F10163">
            <v>8563</v>
          </cell>
        </row>
        <row r="10164">
          <cell r="D10164">
            <v>3022078</v>
          </cell>
          <cell r="F10164">
            <v>8645.4</v>
          </cell>
        </row>
        <row r="10165">
          <cell r="D10165">
            <v>3022079</v>
          </cell>
          <cell r="F10165">
            <v>9916.2900000000009</v>
          </cell>
        </row>
        <row r="10166">
          <cell r="D10166">
            <v>8881048</v>
          </cell>
          <cell r="F10166">
            <v>4523.3500000000004</v>
          </cell>
        </row>
        <row r="10167">
          <cell r="D10167">
            <v>8162017</v>
          </cell>
          <cell r="F10167">
            <v>9394.6</v>
          </cell>
        </row>
        <row r="10168">
          <cell r="D10168">
            <v>3922088</v>
          </cell>
          <cell r="F10168">
            <v>8897.1299999999992</v>
          </cell>
        </row>
        <row r="10169">
          <cell r="D10169">
            <v>3096905</v>
          </cell>
          <cell r="F10169">
            <v>26005</v>
          </cell>
        </row>
        <row r="10170">
          <cell r="D10170">
            <v>9422720</v>
          </cell>
          <cell r="F10170">
            <v>5644.75</v>
          </cell>
        </row>
        <row r="10171">
          <cell r="D10171">
            <v>3907010</v>
          </cell>
          <cell r="F10171">
            <v>7493.13</v>
          </cell>
        </row>
        <row r="10172">
          <cell r="D10172">
            <v>8881121</v>
          </cell>
          <cell r="F10172">
            <v>8497.19</v>
          </cell>
        </row>
        <row r="10173">
          <cell r="D10173">
            <v>2037200</v>
          </cell>
          <cell r="F10173">
            <v>5670.63</v>
          </cell>
        </row>
        <row r="10174">
          <cell r="D10174">
            <v>3174040</v>
          </cell>
          <cell r="F10174">
            <v>36824.69</v>
          </cell>
        </row>
        <row r="10175">
          <cell r="D10175">
            <v>3541100</v>
          </cell>
          <cell r="F10175">
            <v>12707.5</v>
          </cell>
        </row>
        <row r="10176">
          <cell r="D10176">
            <v>3417065</v>
          </cell>
          <cell r="F10176">
            <v>7062.81</v>
          </cell>
        </row>
        <row r="10177">
          <cell r="D10177">
            <v>3927007</v>
          </cell>
          <cell r="F10177">
            <v>10910.31</v>
          </cell>
        </row>
        <row r="10178">
          <cell r="D10178">
            <v>8882839</v>
          </cell>
          <cell r="F10178">
            <v>8816.1299999999992</v>
          </cell>
        </row>
        <row r="10179">
          <cell r="D10179">
            <v>2087194</v>
          </cell>
          <cell r="F10179">
            <v>9528.25</v>
          </cell>
        </row>
        <row r="10180">
          <cell r="D10180">
            <v>3417070</v>
          </cell>
          <cell r="F10180">
            <v>21288.44</v>
          </cell>
        </row>
        <row r="10181">
          <cell r="D10181">
            <v>3543513</v>
          </cell>
          <cell r="F10181">
            <v>14129.5</v>
          </cell>
        </row>
        <row r="10182">
          <cell r="D10182">
            <v>3312158</v>
          </cell>
          <cell r="F10182">
            <v>9125.5</v>
          </cell>
        </row>
        <row r="10183">
          <cell r="D10183">
            <v>3312156</v>
          </cell>
          <cell r="F10183">
            <v>9094</v>
          </cell>
        </row>
        <row r="10184">
          <cell r="D10184">
            <v>8112000</v>
          </cell>
          <cell r="F10184">
            <v>8511.25</v>
          </cell>
        </row>
        <row r="10185">
          <cell r="D10185">
            <v>8112001</v>
          </cell>
          <cell r="F10185">
            <v>6520</v>
          </cell>
        </row>
        <row r="10186">
          <cell r="D10186">
            <v>3132082</v>
          </cell>
          <cell r="F10186">
            <v>5323</v>
          </cell>
        </row>
        <row r="10187">
          <cell r="D10187">
            <v>9192027</v>
          </cell>
          <cell r="F10187">
            <v>8662</v>
          </cell>
        </row>
        <row r="10188">
          <cell r="D10188">
            <v>8302012</v>
          </cell>
          <cell r="F10188">
            <v>6715.08</v>
          </cell>
        </row>
        <row r="10189">
          <cell r="D10189">
            <v>8112003</v>
          </cell>
          <cell r="F10189">
            <v>4700.88</v>
          </cell>
        </row>
        <row r="10190">
          <cell r="D10190">
            <v>9312613</v>
          </cell>
          <cell r="F10190">
            <v>9809.3700000000008</v>
          </cell>
        </row>
        <row r="10191">
          <cell r="D10191">
            <v>8302013</v>
          </cell>
          <cell r="F10191">
            <v>9548.5</v>
          </cell>
        </row>
        <row r="10192">
          <cell r="D10192">
            <v>2054320</v>
          </cell>
          <cell r="F10192">
            <v>21077.5</v>
          </cell>
        </row>
        <row r="10193">
          <cell r="D10193">
            <v>8882841</v>
          </cell>
          <cell r="F10193">
            <v>6390.63</v>
          </cell>
        </row>
        <row r="10194">
          <cell r="D10194">
            <v>9402230</v>
          </cell>
          <cell r="F10194">
            <v>8511.25</v>
          </cell>
        </row>
        <row r="10195">
          <cell r="D10195">
            <v>3832513</v>
          </cell>
          <cell r="F10195">
            <v>6657.02</v>
          </cell>
        </row>
        <row r="10196">
          <cell r="D10196">
            <v>3313010</v>
          </cell>
          <cell r="F10196">
            <v>8368.3799999999992</v>
          </cell>
        </row>
        <row r="10197">
          <cell r="D10197">
            <v>9332334</v>
          </cell>
          <cell r="F10197">
            <v>6677.5</v>
          </cell>
        </row>
        <row r="10198">
          <cell r="D10198">
            <v>3014029</v>
          </cell>
          <cell r="F10198">
            <v>32887.19</v>
          </cell>
        </row>
        <row r="10199">
          <cell r="D10199">
            <v>2112004</v>
          </cell>
          <cell r="F10199">
            <v>8864.5</v>
          </cell>
        </row>
        <row r="10200">
          <cell r="D10200">
            <v>8684084</v>
          </cell>
          <cell r="F10200">
            <v>15370.43</v>
          </cell>
        </row>
        <row r="10201">
          <cell r="D10201">
            <v>8507001</v>
          </cell>
          <cell r="F10201">
            <v>8455</v>
          </cell>
        </row>
        <row r="10202">
          <cell r="D10202">
            <v>8601109</v>
          </cell>
          <cell r="F10202">
            <v>6607.19</v>
          </cell>
        </row>
        <row r="10203">
          <cell r="D10203">
            <v>2044318</v>
          </cell>
          <cell r="F10203">
            <v>11154.38</v>
          </cell>
        </row>
        <row r="10204">
          <cell r="D10204">
            <v>9402231</v>
          </cell>
          <cell r="F10204">
            <v>8668.75</v>
          </cell>
        </row>
        <row r="10205">
          <cell r="D10205">
            <v>9352931</v>
          </cell>
          <cell r="F10205">
            <v>5012.05</v>
          </cell>
        </row>
        <row r="10206">
          <cell r="D10206">
            <v>3413024</v>
          </cell>
          <cell r="F10206">
            <v>8915.1299999999992</v>
          </cell>
        </row>
        <row r="10207">
          <cell r="D10207">
            <v>3842208</v>
          </cell>
          <cell r="F10207">
            <v>9062.5</v>
          </cell>
        </row>
        <row r="10208">
          <cell r="D10208">
            <v>8882840</v>
          </cell>
          <cell r="F10208">
            <v>8529.25</v>
          </cell>
        </row>
        <row r="10209">
          <cell r="D10209">
            <v>8863299</v>
          </cell>
          <cell r="F10209">
            <v>9823.9500000000007</v>
          </cell>
        </row>
        <row r="10210">
          <cell r="D10210">
            <v>3712209</v>
          </cell>
          <cell r="F10210">
            <v>7350.25</v>
          </cell>
        </row>
        <row r="10211">
          <cell r="D10211">
            <v>8882842</v>
          </cell>
          <cell r="F10211">
            <v>6737.85</v>
          </cell>
        </row>
        <row r="10212">
          <cell r="D10212">
            <v>3041105</v>
          </cell>
          <cell r="F10212">
            <v>6252.81</v>
          </cell>
        </row>
        <row r="10213">
          <cell r="D10213">
            <v>8813826</v>
          </cell>
          <cell r="F10213">
            <v>6362.5</v>
          </cell>
        </row>
        <row r="10214">
          <cell r="D10214">
            <v>2083000</v>
          </cell>
          <cell r="F10214">
            <v>7768.75</v>
          </cell>
        </row>
        <row r="10215">
          <cell r="D10215">
            <v>3101003</v>
          </cell>
          <cell r="F10215">
            <v>4648</v>
          </cell>
        </row>
        <row r="10216">
          <cell r="D10216">
            <v>2042900</v>
          </cell>
          <cell r="F10216">
            <v>7188.62</v>
          </cell>
        </row>
        <row r="10217">
          <cell r="D10217">
            <v>8521100</v>
          </cell>
          <cell r="F10217">
            <v>8201.8799999999992</v>
          </cell>
        </row>
        <row r="10218">
          <cell r="D10218">
            <v>8772732</v>
          </cell>
          <cell r="F10218">
            <v>7104.42</v>
          </cell>
        </row>
        <row r="10219">
          <cell r="D10219">
            <v>3933010</v>
          </cell>
          <cell r="F10219">
            <v>7369.38</v>
          </cell>
        </row>
        <row r="10220">
          <cell r="D10220">
            <v>8887110</v>
          </cell>
          <cell r="F10220">
            <v>5316.25</v>
          </cell>
        </row>
        <row r="10221">
          <cell r="D10221">
            <v>8011101</v>
          </cell>
          <cell r="F10221">
            <v>13061.88</v>
          </cell>
        </row>
        <row r="10222">
          <cell r="D10222">
            <v>3413025</v>
          </cell>
          <cell r="F10222">
            <v>8063.5</v>
          </cell>
        </row>
        <row r="10223">
          <cell r="D10223">
            <v>3356905</v>
          </cell>
          <cell r="F10223">
            <v>29132.5</v>
          </cell>
        </row>
        <row r="10224">
          <cell r="D10224">
            <v>8132003</v>
          </cell>
          <cell r="F10224">
            <v>8594.9500000000007</v>
          </cell>
        </row>
        <row r="10225">
          <cell r="D10225">
            <v>8402004</v>
          </cell>
          <cell r="F10225">
            <v>7091.5</v>
          </cell>
        </row>
        <row r="10226">
          <cell r="D10226">
            <v>3413026</v>
          </cell>
          <cell r="F10226">
            <v>6630.25</v>
          </cell>
        </row>
        <row r="10227">
          <cell r="D10227">
            <v>8522003</v>
          </cell>
          <cell r="F10227">
            <v>8635</v>
          </cell>
        </row>
        <row r="10228">
          <cell r="D10228">
            <v>3093001</v>
          </cell>
          <cell r="F10228">
            <v>10091.879999999999</v>
          </cell>
        </row>
        <row r="10229">
          <cell r="D10229">
            <v>3532113</v>
          </cell>
          <cell r="F10229">
            <v>11215.75</v>
          </cell>
        </row>
        <row r="10230">
          <cell r="D10230">
            <v>3847054</v>
          </cell>
          <cell r="F10230">
            <v>14175.63</v>
          </cell>
        </row>
        <row r="10231">
          <cell r="D10231">
            <v>3847055</v>
          </cell>
          <cell r="F10231">
            <v>12201.25</v>
          </cell>
        </row>
        <row r="10232">
          <cell r="D10232">
            <v>3342098</v>
          </cell>
          <cell r="F10232">
            <v>9166</v>
          </cell>
        </row>
        <row r="10233">
          <cell r="D10233">
            <v>9362964</v>
          </cell>
          <cell r="F10233">
            <v>8736.25</v>
          </cell>
        </row>
        <row r="10234">
          <cell r="D10234">
            <v>3044033</v>
          </cell>
          <cell r="F10234">
            <v>41608.35</v>
          </cell>
        </row>
        <row r="10235">
          <cell r="D10235">
            <v>3934033</v>
          </cell>
          <cell r="F10235">
            <v>18225.63</v>
          </cell>
        </row>
        <row r="10236">
          <cell r="D10236">
            <v>9422721</v>
          </cell>
          <cell r="F10236">
            <v>6310.17</v>
          </cell>
        </row>
        <row r="10237">
          <cell r="D10237">
            <v>3182040</v>
          </cell>
          <cell r="F10237">
            <v>8556.25</v>
          </cell>
        </row>
        <row r="10238">
          <cell r="D10238">
            <v>9361009</v>
          </cell>
          <cell r="F10238">
            <v>5269</v>
          </cell>
        </row>
        <row r="10239">
          <cell r="D10239">
            <v>9413205</v>
          </cell>
          <cell r="F10239">
            <v>6362.5</v>
          </cell>
        </row>
        <row r="10240">
          <cell r="D10240">
            <v>9211102</v>
          </cell>
          <cell r="F10240">
            <v>7189.38</v>
          </cell>
        </row>
        <row r="10241">
          <cell r="D10241">
            <v>3021102</v>
          </cell>
          <cell r="F10241">
            <v>4928.12</v>
          </cell>
        </row>
        <row r="10242">
          <cell r="D10242">
            <v>3151100</v>
          </cell>
          <cell r="F10242">
            <v>8294.69</v>
          </cell>
        </row>
        <row r="10243">
          <cell r="D10243">
            <v>8253377</v>
          </cell>
          <cell r="F10243">
            <v>8986</v>
          </cell>
        </row>
        <row r="10244">
          <cell r="D10244">
            <v>3842209</v>
          </cell>
          <cell r="F10244">
            <v>11185.38</v>
          </cell>
        </row>
        <row r="10245">
          <cell r="D10245">
            <v>3302486</v>
          </cell>
          <cell r="F10245">
            <v>6337.75</v>
          </cell>
        </row>
        <row r="10246">
          <cell r="D10246">
            <v>8066905</v>
          </cell>
          <cell r="F10246">
            <v>20815.939999999999</v>
          </cell>
        </row>
        <row r="10247">
          <cell r="D10247">
            <v>3522010</v>
          </cell>
          <cell r="F10247">
            <v>9303.25</v>
          </cell>
        </row>
        <row r="10248">
          <cell r="D10248">
            <v>9193978</v>
          </cell>
          <cell r="F10248">
            <v>8241.25</v>
          </cell>
        </row>
        <row r="10249">
          <cell r="D10249">
            <v>3153507</v>
          </cell>
          <cell r="F10249">
            <v>9391.41</v>
          </cell>
        </row>
        <row r="10250">
          <cell r="D10250">
            <v>8501118</v>
          </cell>
          <cell r="F10250">
            <v>8834.69</v>
          </cell>
        </row>
        <row r="10251">
          <cell r="D10251">
            <v>8783779</v>
          </cell>
          <cell r="F10251">
            <v>6406.15</v>
          </cell>
        </row>
        <row r="10252">
          <cell r="D10252">
            <v>3502084</v>
          </cell>
          <cell r="F10252">
            <v>6702.25</v>
          </cell>
        </row>
        <row r="10253">
          <cell r="D10253">
            <v>3502085</v>
          </cell>
          <cell r="F10253">
            <v>7507.75</v>
          </cell>
        </row>
        <row r="10254">
          <cell r="D10254">
            <v>3513352</v>
          </cell>
          <cell r="F10254">
            <v>7849.75</v>
          </cell>
        </row>
        <row r="10255">
          <cell r="D10255">
            <v>8733386</v>
          </cell>
          <cell r="F10255">
            <v>8657.5</v>
          </cell>
        </row>
        <row r="10256">
          <cell r="D10256">
            <v>3173516</v>
          </cell>
          <cell r="F10256">
            <v>7690</v>
          </cell>
        </row>
        <row r="10257">
          <cell r="D10257">
            <v>3173517</v>
          </cell>
          <cell r="F10257">
            <v>7303</v>
          </cell>
        </row>
        <row r="10258">
          <cell r="D10258">
            <v>3173519</v>
          </cell>
          <cell r="F10258">
            <v>13873</v>
          </cell>
        </row>
        <row r="10259">
          <cell r="D10259">
            <v>3173520</v>
          </cell>
          <cell r="F10259">
            <v>9338.1299999999992</v>
          </cell>
        </row>
        <row r="10260">
          <cell r="D10260">
            <v>3173521</v>
          </cell>
          <cell r="F10260">
            <v>8745.25</v>
          </cell>
        </row>
        <row r="10261">
          <cell r="D10261">
            <v>3173523</v>
          </cell>
          <cell r="F10261">
            <v>8302</v>
          </cell>
        </row>
        <row r="10262">
          <cell r="D10262">
            <v>3173524</v>
          </cell>
          <cell r="F10262">
            <v>9152.5</v>
          </cell>
        </row>
        <row r="10263">
          <cell r="D10263">
            <v>8522004</v>
          </cell>
          <cell r="F10263">
            <v>6687.18</v>
          </cell>
        </row>
        <row r="10264">
          <cell r="D10264">
            <v>3513353</v>
          </cell>
          <cell r="F10264">
            <v>9190.75</v>
          </cell>
        </row>
        <row r="10265">
          <cell r="D10265">
            <v>3521102</v>
          </cell>
          <cell r="F10265">
            <v>9543.44</v>
          </cell>
        </row>
        <row r="10266">
          <cell r="D10266">
            <v>8863893</v>
          </cell>
          <cell r="F10266">
            <v>6306.25</v>
          </cell>
        </row>
        <row r="10267">
          <cell r="D10267">
            <v>9383358</v>
          </cell>
          <cell r="F10267">
            <v>9145.75</v>
          </cell>
        </row>
        <row r="10268">
          <cell r="D10268">
            <v>9383364</v>
          </cell>
          <cell r="F10268">
            <v>11185.38</v>
          </cell>
        </row>
        <row r="10269">
          <cell r="D10269">
            <v>9191028</v>
          </cell>
          <cell r="F10269">
            <v>4621</v>
          </cell>
        </row>
        <row r="10270">
          <cell r="D10270">
            <v>3503370</v>
          </cell>
          <cell r="F10270">
            <v>9595.75</v>
          </cell>
        </row>
        <row r="10271">
          <cell r="D10271">
            <v>8893998</v>
          </cell>
          <cell r="F10271">
            <v>9386.5499999999993</v>
          </cell>
        </row>
        <row r="10272">
          <cell r="D10272">
            <v>3733429</v>
          </cell>
          <cell r="F10272">
            <v>9154.75</v>
          </cell>
        </row>
        <row r="10273">
          <cell r="D10273">
            <v>3303421</v>
          </cell>
          <cell r="F10273">
            <v>13393.75</v>
          </cell>
        </row>
        <row r="10274">
          <cell r="D10274">
            <v>3156906</v>
          </cell>
          <cell r="F10274">
            <v>19409.689999999999</v>
          </cell>
        </row>
        <row r="10275">
          <cell r="D10275">
            <v>2053649</v>
          </cell>
          <cell r="F10275">
            <v>9597.9599999999991</v>
          </cell>
        </row>
        <row r="10276">
          <cell r="D10276">
            <v>8913772</v>
          </cell>
          <cell r="F10276">
            <v>10579</v>
          </cell>
        </row>
        <row r="10277">
          <cell r="D10277">
            <v>2122005</v>
          </cell>
          <cell r="F10277">
            <v>11901.6</v>
          </cell>
        </row>
        <row r="10278">
          <cell r="D10278">
            <v>9384003</v>
          </cell>
          <cell r="F10278">
            <v>30583.75</v>
          </cell>
        </row>
        <row r="10279">
          <cell r="D10279">
            <v>9262001</v>
          </cell>
          <cell r="F10279">
            <v>6424.87</v>
          </cell>
        </row>
        <row r="10280">
          <cell r="D10280">
            <v>8862065</v>
          </cell>
          <cell r="F10280">
            <v>11020</v>
          </cell>
        </row>
        <row r="10281">
          <cell r="D10281">
            <v>8812020</v>
          </cell>
          <cell r="F10281">
            <v>8837.5</v>
          </cell>
        </row>
        <row r="10282">
          <cell r="D10282">
            <v>8262017</v>
          </cell>
          <cell r="F10282">
            <v>8657.5</v>
          </cell>
        </row>
        <row r="10283">
          <cell r="D10283">
            <v>8263376</v>
          </cell>
          <cell r="F10283">
            <v>8905</v>
          </cell>
        </row>
        <row r="10284">
          <cell r="D10284">
            <v>8062002</v>
          </cell>
          <cell r="F10284">
            <v>9013</v>
          </cell>
        </row>
        <row r="10285">
          <cell r="D10285">
            <v>8383408</v>
          </cell>
          <cell r="F10285">
            <v>8083.75</v>
          </cell>
        </row>
        <row r="10286">
          <cell r="D10286">
            <v>3302004</v>
          </cell>
          <cell r="F10286">
            <v>7633.75</v>
          </cell>
        </row>
        <row r="10287">
          <cell r="D10287">
            <v>3302005</v>
          </cell>
          <cell r="F10287">
            <v>11383.38</v>
          </cell>
        </row>
        <row r="10288">
          <cell r="D10288">
            <v>3302011</v>
          </cell>
          <cell r="F10288">
            <v>11204.5</v>
          </cell>
        </row>
        <row r="10289">
          <cell r="D10289">
            <v>3302015</v>
          </cell>
          <cell r="F10289">
            <v>8845.3799999999992</v>
          </cell>
        </row>
        <row r="10290">
          <cell r="D10290">
            <v>9361120</v>
          </cell>
          <cell r="F10290">
            <v>4253.13</v>
          </cell>
        </row>
        <row r="10291">
          <cell r="D10291">
            <v>9361121</v>
          </cell>
          <cell r="F10291">
            <v>4548.4399999999996</v>
          </cell>
        </row>
        <row r="10292">
          <cell r="D10292">
            <v>8881113</v>
          </cell>
          <cell r="F10292">
            <v>8404.3799999999992</v>
          </cell>
        </row>
        <row r="10293">
          <cell r="D10293">
            <v>8881116</v>
          </cell>
          <cell r="F10293">
            <v>9670</v>
          </cell>
        </row>
        <row r="10294">
          <cell r="D10294">
            <v>8663460</v>
          </cell>
          <cell r="F10294">
            <v>9688.6</v>
          </cell>
        </row>
        <row r="10295">
          <cell r="D10295">
            <v>8212006</v>
          </cell>
          <cell r="F10295">
            <v>9168.25</v>
          </cell>
        </row>
        <row r="10296">
          <cell r="D10296">
            <v>8611111</v>
          </cell>
          <cell r="F10296">
            <v>5037.8100000000004</v>
          </cell>
        </row>
        <row r="10297">
          <cell r="D10297">
            <v>2112005</v>
          </cell>
          <cell r="F10297">
            <v>9042.25</v>
          </cell>
        </row>
        <row r="10298">
          <cell r="D10298">
            <v>3032019</v>
          </cell>
          <cell r="F10298">
            <v>6445.75</v>
          </cell>
        </row>
        <row r="10299">
          <cell r="D10299">
            <v>3932001</v>
          </cell>
          <cell r="F10299">
            <v>11332.75</v>
          </cell>
        </row>
        <row r="10300">
          <cell r="D10300">
            <v>9167025</v>
          </cell>
          <cell r="F10300">
            <v>10631.88</v>
          </cell>
        </row>
        <row r="10301">
          <cell r="D10301">
            <v>3514005</v>
          </cell>
          <cell r="F10301">
            <v>8997.75</v>
          </cell>
        </row>
        <row r="10302">
          <cell r="D10302">
            <v>3412001</v>
          </cell>
          <cell r="F10302">
            <v>6477.25</v>
          </cell>
        </row>
        <row r="10303">
          <cell r="D10303">
            <v>9402029</v>
          </cell>
          <cell r="F10303">
            <v>7178.13</v>
          </cell>
        </row>
        <row r="10304">
          <cell r="D10304">
            <v>9423661</v>
          </cell>
          <cell r="F10304">
            <v>7064.5</v>
          </cell>
        </row>
        <row r="10305">
          <cell r="D10305">
            <v>3073511</v>
          </cell>
          <cell r="F10305">
            <v>6684.25</v>
          </cell>
        </row>
        <row r="10306">
          <cell r="D10306">
            <v>3542001</v>
          </cell>
          <cell r="F10306">
            <v>8455</v>
          </cell>
        </row>
        <row r="10307">
          <cell r="D10307">
            <v>2106905</v>
          </cell>
          <cell r="F10307">
            <v>32420.31</v>
          </cell>
        </row>
        <row r="10308">
          <cell r="D10308">
            <v>8066906</v>
          </cell>
          <cell r="F10308">
            <v>28173.439999999999</v>
          </cell>
        </row>
        <row r="10309">
          <cell r="D10309">
            <v>3526905</v>
          </cell>
          <cell r="F10309">
            <v>22267.19</v>
          </cell>
        </row>
        <row r="10310">
          <cell r="D10310">
            <v>2106906</v>
          </cell>
          <cell r="F10310">
            <v>14192.5</v>
          </cell>
        </row>
        <row r="10311">
          <cell r="D10311">
            <v>3046905</v>
          </cell>
          <cell r="F10311">
            <v>24061.56</v>
          </cell>
        </row>
        <row r="10312">
          <cell r="D10312">
            <v>9257031</v>
          </cell>
          <cell r="F10312">
            <v>8050</v>
          </cell>
        </row>
        <row r="10313">
          <cell r="D10313">
            <v>3932002</v>
          </cell>
          <cell r="F10313">
            <v>8560.75</v>
          </cell>
        </row>
        <row r="10314">
          <cell r="D10314">
            <v>3503371</v>
          </cell>
          <cell r="F10314">
            <v>9121.68</v>
          </cell>
        </row>
        <row r="10315">
          <cell r="D10315">
            <v>8011012</v>
          </cell>
          <cell r="F10315">
            <v>5080</v>
          </cell>
        </row>
        <row r="10316">
          <cell r="D10316">
            <v>3412004</v>
          </cell>
          <cell r="F10316">
            <v>9064.75</v>
          </cell>
        </row>
        <row r="10317">
          <cell r="D10317">
            <v>8962012</v>
          </cell>
          <cell r="F10317">
            <v>8533.75</v>
          </cell>
        </row>
        <row r="10318">
          <cell r="D10318">
            <v>8962013</v>
          </cell>
          <cell r="F10318">
            <v>5968.75</v>
          </cell>
        </row>
        <row r="10319">
          <cell r="D10319">
            <v>3412006</v>
          </cell>
          <cell r="F10319">
            <v>10727.91</v>
          </cell>
        </row>
        <row r="10320">
          <cell r="D10320">
            <v>8926905</v>
          </cell>
          <cell r="F10320">
            <v>24660.63</v>
          </cell>
        </row>
        <row r="10321">
          <cell r="D10321">
            <v>8811108</v>
          </cell>
          <cell r="F10321">
            <v>4683.4399999999996</v>
          </cell>
        </row>
        <row r="10322">
          <cell r="D10322">
            <v>2053650</v>
          </cell>
          <cell r="F10322">
            <v>6093.63</v>
          </cell>
        </row>
        <row r="10323">
          <cell r="D10323">
            <v>2061110</v>
          </cell>
          <cell r="F10323">
            <v>5898.44</v>
          </cell>
        </row>
        <row r="10324">
          <cell r="D10324">
            <v>3302019</v>
          </cell>
          <cell r="F10324">
            <v>8578.75</v>
          </cell>
        </row>
        <row r="10325">
          <cell r="D10325">
            <v>3574006</v>
          </cell>
          <cell r="F10325">
            <v>19617.810000000001</v>
          </cell>
        </row>
        <row r="10326">
          <cell r="D10326">
            <v>3597001</v>
          </cell>
          <cell r="F10326">
            <v>10530.63</v>
          </cell>
        </row>
        <row r="10327">
          <cell r="D10327">
            <v>3732369</v>
          </cell>
          <cell r="F10327">
            <v>9503.5</v>
          </cell>
        </row>
        <row r="10328">
          <cell r="D10328">
            <v>8562388</v>
          </cell>
          <cell r="F10328">
            <v>8720.5</v>
          </cell>
        </row>
        <row r="10329">
          <cell r="D10329">
            <v>3082094</v>
          </cell>
          <cell r="F10329">
            <v>6205</v>
          </cell>
        </row>
        <row r="10330">
          <cell r="D10330">
            <v>3086905</v>
          </cell>
          <cell r="F10330">
            <v>17713.75</v>
          </cell>
        </row>
        <row r="10331">
          <cell r="D10331">
            <v>2066905</v>
          </cell>
          <cell r="F10331">
            <v>30898.75</v>
          </cell>
        </row>
        <row r="10332">
          <cell r="D10332">
            <v>3832002</v>
          </cell>
          <cell r="F10332">
            <v>7521.9</v>
          </cell>
        </row>
        <row r="10333">
          <cell r="D10333">
            <v>8263383</v>
          </cell>
          <cell r="F10333">
            <v>9357.39</v>
          </cell>
        </row>
        <row r="10334">
          <cell r="D10334">
            <v>8761100</v>
          </cell>
          <cell r="F10334">
            <v>8176.56</v>
          </cell>
        </row>
        <row r="10335">
          <cell r="D10335">
            <v>8963802</v>
          </cell>
          <cell r="F10335">
            <v>7577.5</v>
          </cell>
        </row>
        <row r="10336">
          <cell r="D10336">
            <v>3433378</v>
          </cell>
          <cell r="F10336">
            <v>8936.5</v>
          </cell>
        </row>
        <row r="10337">
          <cell r="D10337">
            <v>8603492</v>
          </cell>
          <cell r="F10337">
            <v>8691.25</v>
          </cell>
        </row>
        <row r="10338">
          <cell r="D10338">
            <v>3171101</v>
          </cell>
          <cell r="F10338">
            <v>4936.5600000000004</v>
          </cell>
        </row>
        <row r="10339">
          <cell r="D10339">
            <v>8881117</v>
          </cell>
          <cell r="F10339">
            <v>8758.75</v>
          </cell>
        </row>
        <row r="10340">
          <cell r="D10340">
            <v>3076905</v>
          </cell>
          <cell r="F10340">
            <v>29677</v>
          </cell>
        </row>
        <row r="10341">
          <cell r="D10341">
            <v>3433385</v>
          </cell>
          <cell r="F10341">
            <v>7762</v>
          </cell>
        </row>
        <row r="10342">
          <cell r="D10342">
            <v>8381105</v>
          </cell>
          <cell r="F10342">
            <v>6809.69</v>
          </cell>
        </row>
        <row r="10343">
          <cell r="D10343">
            <v>8391106</v>
          </cell>
          <cell r="F10343">
            <v>5518.75</v>
          </cell>
        </row>
        <row r="10344">
          <cell r="D10344">
            <v>3843341</v>
          </cell>
          <cell r="F10344">
            <v>8617</v>
          </cell>
        </row>
        <row r="10345">
          <cell r="D10345">
            <v>8931100</v>
          </cell>
          <cell r="F10345">
            <v>8353.75</v>
          </cell>
        </row>
        <row r="10346">
          <cell r="D10346">
            <v>3833921</v>
          </cell>
          <cell r="F10346">
            <v>8756.5</v>
          </cell>
        </row>
        <row r="10347">
          <cell r="D10347">
            <v>8263384</v>
          </cell>
          <cell r="F10347">
            <v>5437.8</v>
          </cell>
        </row>
        <row r="10348">
          <cell r="D10348">
            <v>3313437</v>
          </cell>
          <cell r="F10348">
            <v>5941.75</v>
          </cell>
        </row>
        <row r="10349">
          <cell r="D10349">
            <v>3413961</v>
          </cell>
          <cell r="F10349">
            <v>8664.25</v>
          </cell>
        </row>
        <row r="10350">
          <cell r="D10350">
            <v>9293918</v>
          </cell>
          <cell r="F10350">
            <v>7701.25</v>
          </cell>
        </row>
        <row r="10351">
          <cell r="D10351">
            <v>3303428</v>
          </cell>
          <cell r="F10351">
            <v>9678.15</v>
          </cell>
        </row>
        <row r="10352">
          <cell r="D10352">
            <v>3523505</v>
          </cell>
          <cell r="F10352">
            <v>8294.27</v>
          </cell>
        </row>
        <row r="10353">
          <cell r="D10353">
            <v>2083642</v>
          </cell>
          <cell r="F10353">
            <v>6835.05</v>
          </cell>
        </row>
        <row r="10354">
          <cell r="D10354">
            <v>3833922</v>
          </cell>
          <cell r="F10354">
            <v>8322.25</v>
          </cell>
        </row>
        <row r="10355">
          <cell r="D10355">
            <v>8863896</v>
          </cell>
          <cell r="F10355">
            <v>5901.25</v>
          </cell>
        </row>
        <row r="10356">
          <cell r="D10356">
            <v>3351108</v>
          </cell>
          <cell r="F10356">
            <v>8218.75</v>
          </cell>
        </row>
        <row r="10357">
          <cell r="D10357">
            <v>8211102</v>
          </cell>
          <cell r="F10357">
            <v>8505.6299999999992</v>
          </cell>
        </row>
        <row r="10358">
          <cell r="D10358">
            <v>3943332</v>
          </cell>
          <cell r="F10358">
            <v>6500.88</v>
          </cell>
        </row>
        <row r="10359">
          <cell r="D10359">
            <v>3071104</v>
          </cell>
          <cell r="F10359">
            <v>4607.5</v>
          </cell>
        </row>
        <row r="10360">
          <cell r="D10360">
            <v>8883998</v>
          </cell>
          <cell r="F10360">
            <v>6076.89</v>
          </cell>
        </row>
        <row r="10361">
          <cell r="D10361">
            <v>8883996</v>
          </cell>
          <cell r="F10361">
            <v>8125.94</v>
          </cell>
        </row>
        <row r="10362">
          <cell r="D10362">
            <v>8883995</v>
          </cell>
          <cell r="F10362">
            <v>5948.5</v>
          </cell>
        </row>
        <row r="10363">
          <cell r="D10363">
            <v>8083393</v>
          </cell>
          <cell r="F10363">
            <v>9260.5</v>
          </cell>
        </row>
        <row r="10364">
          <cell r="D10364">
            <v>3561103</v>
          </cell>
          <cell r="F10364">
            <v>11627.5</v>
          </cell>
        </row>
        <row r="10365">
          <cell r="D10365">
            <v>8887111</v>
          </cell>
          <cell r="F10365">
            <v>7391.88</v>
          </cell>
        </row>
        <row r="10366">
          <cell r="D10366">
            <v>2041103</v>
          </cell>
          <cell r="F10366">
            <v>9011.8799999999992</v>
          </cell>
        </row>
        <row r="10367">
          <cell r="D10367">
            <v>8557215</v>
          </cell>
          <cell r="F10367">
            <v>15542.5</v>
          </cell>
        </row>
        <row r="10368">
          <cell r="D10368">
            <v>3504805</v>
          </cell>
          <cell r="F10368">
            <v>22374.06</v>
          </cell>
        </row>
        <row r="10369">
          <cell r="D10369">
            <v>8503199</v>
          </cell>
          <cell r="F10369">
            <v>6227.5</v>
          </cell>
        </row>
        <row r="10370">
          <cell r="D10370">
            <v>8403524</v>
          </cell>
          <cell r="F10370">
            <v>8442.6299999999992</v>
          </cell>
        </row>
        <row r="10371">
          <cell r="D10371">
            <v>3417069</v>
          </cell>
          <cell r="F10371">
            <v>14757.81</v>
          </cell>
        </row>
        <row r="10372">
          <cell r="D10372">
            <v>3813332</v>
          </cell>
          <cell r="F10372">
            <v>6456.55</v>
          </cell>
        </row>
        <row r="10373">
          <cell r="D10373">
            <v>3423828</v>
          </cell>
          <cell r="F10373">
            <v>7416.25</v>
          </cell>
        </row>
        <row r="10374">
          <cell r="D10374">
            <v>8407033</v>
          </cell>
          <cell r="F10374">
            <v>21870.63</v>
          </cell>
        </row>
        <row r="10375">
          <cell r="D10375">
            <v>8407034</v>
          </cell>
          <cell r="F10375">
            <v>13770.63</v>
          </cell>
        </row>
        <row r="10376">
          <cell r="D10376">
            <v>8603494</v>
          </cell>
          <cell r="F10376">
            <v>6103.75</v>
          </cell>
        </row>
        <row r="10377">
          <cell r="D10377">
            <v>8781008</v>
          </cell>
          <cell r="F10377">
            <v>5121.96</v>
          </cell>
        </row>
        <row r="10378">
          <cell r="D10378">
            <v>3023518</v>
          </cell>
          <cell r="F10378">
            <v>8719.3799999999992</v>
          </cell>
        </row>
        <row r="10379">
          <cell r="D10379">
            <v>3093511</v>
          </cell>
          <cell r="F10379">
            <v>8813.8799999999992</v>
          </cell>
        </row>
        <row r="10380">
          <cell r="D10380">
            <v>3093512</v>
          </cell>
          <cell r="F10380">
            <v>8635</v>
          </cell>
        </row>
        <row r="10381">
          <cell r="D10381">
            <v>3703324</v>
          </cell>
          <cell r="F10381">
            <v>8817.25</v>
          </cell>
        </row>
        <row r="10382">
          <cell r="D10382">
            <v>2046905</v>
          </cell>
          <cell r="F10382">
            <v>30285.63</v>
          </cell>
        </row>
        <row r="10383">
          <cell r="D10383">
            <v>9331109</v>
          </cell>
          <cell r="F10383">
            <v>5999.69</v>
          </cell>
        </row>
        <row r="10384">
          <cell r="D10384">
            <v>9331112</v>
          </cell>
          <cell r="F10384">
            <v>6657.81</v>
          </cell>
        </row>
        <row r="10385">
          <cell r="D10385">
            <v>9331114</v>
          </cell>
          <cell r="F10385">
            <v>6649.37</v>
          </cell>
        </row>
        <row r="10386">
          <cell r="D10386">
            <v>8213363</v>
          </cell>
          <cell r="F10386">
            <v>13634.5</v>
          </cell>
        </row>
        <row r="10387">
          <cell r="D10387">
            <v>8073394</v>
          </cell>
          <cell r="F10387">
            <v>7562.88</v>
          </cell>
        </row>
        <row r="10388">
          <cell r="D10388">
            <v>8167032</v>
          </cell>
          <cell r="F10388">
            <v>14985.63</v>
          </cell>
        </row>
        <row r="10389">
          <cell r="D10389">
            <v>9363937</v>
          </cell>
          <cell r="F10389">
            <v>6871</v>
          </cell>
        </row>
        <row r="10390">
          <cell r="D10390">
            <v>8503667</v>
          </cell>
          <cell r="F10390">
            <v>8320</v>
          </cell>
        </row>
        <row r="10391">
          <cell r="D10391">
            <v>9423662</v>
          </cell>
          <cell r="F10391">
            <v>8367.25</v>
          </cell>
        </row>
        <row r="10392">
          <cell r="D10392">
            <v>8673357</v>
          </cell>
          <cell r="F10392">
            <v>7709.8</v>
          </cell>
        </row>
        <row r="10393">
          <cell r="D10393">
            <v>3593437</v>
          </cell>
          <cell r="F10393">
            <v>9015.25</v>
          </cell>
        </row>
        <row r="10394">
          <cell r="D10394">
            <v>3313438</v>
          </cell>
          <cell r="F10394">
            <v>9125.5</v>
          </cell>
        </row>
        <row r="10395">
          <cell r="D10395">
            <v>3733433</v>
          </cell>
          <cell r="F10395">
            <v>8516.8799999999992</v>
          </cell>
        </row>
        <row r="10396">
          <cell r="D10396">
            <v>9331115</v>
          </cell>
          <cell r="F10396">
            <v>7720.94</v>
          </cell>
        </row>
        <row r="10397">
          <cell r="D10397">
            <v>3531100</v>
          </cell>
          <cell r="F10397">
            <v>8404.3799999999992</v>
          </cell>
        </row>
        <row r="10398">
          <cell r="D10398">
            <v>8731105</v>
          </cell>
          <cell r="F10398">
            <v>4885.9399999999996</v>
          </cell>
        </row>
        <row r="10399">
          <cell r="D10399">
            <v>8961103</v>
          </cell>
          <cell r="F10399">
            <v>5240.3100000000004</v>
          </cell>
        </row>
        <row r="10400">
          <cell r="D10400">
            <v>3321104</v>
          </cell>
          <cell r="F10400">
            <v>5012.5</v>
          </cell>
        </row>
        <row r="10401">
          <cell r="D10401">
            <v>8303549</v>
          </cell>
          <cell r="F10401">
            <v>6452.08</v>
          </cell>
        </row>
        <row r="10402">
          <cell r="D10402">
            <v>3303431</v>
          </cell>
          <cell r="F10402">
            <v>11553.25</v>
          </cell>
        </row>
        <row r="10403">
          <cell r="D10403">
            <v>9383365</v>
          </cell>
          <cell r="F10403">
            <v>8826.25</v>
          </cell>
        </row>
        <row r="10404">
          <cell r="D10404">
            <v>3563525</v>
          </cell>
          <cell r="F10404">
            <v>8851.9</v>
          </cell>
        </row>
        <row r="10405">
          <cell r="D10405">
            <v>3033510</v>
          </cell>
          <cell r="F10405">
            <v>9179.51</v>
          </cell>
        </row>
        <row r="10406">
          <cell r="D10406">
            <v>8867072</v>
          </cell>
          <cell r="F10406">
            <v>23901.7</v>
          </cell>
        </row>
        <row r="10407">
          <cell r="D10407">
            <v>3533504</v>
          </cell>
          <cell r="F10407">
            <v>8947.75</v>
          </cell>
        </row>
        <row r="10408">
          <cell r="D10408">
            <v>9423663</v>
          </cell>
          <cell r="F10408">
            <v>7632.58</v>
          </cell>
        </row>
        <row r="10409">
          <cell r="D10409">
            <v>9383370</v>
          </cell>
          <cell r="F10409">
            <v>9906.25</v>
          </cell>
        </row>
        <row r="10410">
          <cell r="D10410">
            <v>3026905</v>
          </cell>
          <cell r="F10410">
            <v>33041.879999999997</v>
          </cell>
        </row>
        <row r="10411">
          <cell r="D10411">
            <v>3937006</v>
          </cell>
          <cell r="F10411">
            <v>6278.13</v>
          </cell>
        </row>
        <row r="10412">
          <cell r="D10412">
            <v>9416905</v>
          </cell>
          <cell r="F10412">
            <v>34082.5</v>
          </cell>
        </row>
        <row r="10413">
          <cell r="D10413">
            <v>2086905</v>
          </cell>
          <cell r="F10413">
            <v>18526.560000000001</v>
          </cell>
        </row>
        <row r="10414">
          <cell r="D10414">
            <v>3303432</v>
          </cell>
          <cell r="F10414">
            <v>13688.5</v>
          </cell>
        </row>
        <row r="10415">
          <cell r="D10415">
            <v>8923323</v>
          </cell>
          <cell r="F10415">
            <v>7915</v>
          </cell>
        </row>
        <row r="10416">
          <cell r="D10416">
            <v>8923324</v>
          </cell>
          <cell r="F10416">
            <v>6526.75</v>
          </cell>
        </row>
        <row r="10417">
          <cell r="D10417">
            <v>8501005</v>
          </cell>
          <cell r="F10417">
            <v>4640.24</v>
          </cell>
        </row>
        <row r="10418">
          <cell r="D10418">
            <v>3041110</v>
          </cell>
          <cell r="F10418">
            <v>4810</v>
          </cell>
        </row>
        <row r="10419">
          <cell r="D10419">
            <v>8943361</v>
          </cell>
          <cell r="F10419">
            <v>9143.5</v>
          </cell>
        </row>
        <row r="10420">
          <cell r="D10420">
            <v>8403516</v>
          </cell>
          <cell r="F10420">
            <v>6451.15</v>
          </cell>
        </row>
        <row r="10421">
          <cell r="D10421">
            <v>8863898</v>
          </cell>
          <cell r="F10421">
            <v>8354.2000000000007</v>
          </cell>
        </row>
        <row r="10422">
          <cell r="D10422">
            <v>8781110</v>
          </cell>
          <cell r="F10422">
            <v>4227.8100000000004</v>
          </cell>
        </row>
        <row r="10423">
          <cell r="D10423">
            <v>8823825</v>
          </cell>
          <cell r="F10423">
            <v>9130.4500000000007</v>
          </cell>
        </row>
        <row r="10424">
          <cell r="D10424">
            <v>3427008</v>
          </cell>
          <cell r="F10424">
            <v>15846.25</v>
          </cell>
        </row>
        <row r="10425">
          <cell r="D10425">
            <v>8133508</v>
          </cell>
          <cell r="F10425">
            <v>7211.42</v>
          </cell>
        </row>
        <row r="10426">
          <cell r="D10426">
            <v>9361122</v>
          </cell>
          <cell r="F10426">
            <v>5046.25</v>
          </cell>
        </row>
        <row r="10427">
          <cell r="D10427">
            <v>8881118</v>
          </cell>
          <cell r="F10427">
            <v>7594.38</v>
          </cell>
        </row>
        <row r="10428">
          <cell r="D10428">
            <v>8601111</v>
          </cell>
          <cell r="F10428">
            <v>6455.31</v>
          </cell>
        </row>
        <row r="10429">
          <cell r="D10429">
            <v>3563526</v>
          </cell>
          <cell r="F10429">
            <v>8635</v>
          </cell>
        </row>
        <row r="10430">
          <cell r="D10430">
            <v>3837074</v>
          </cell>
          <cell r="F10430">
            <v>17719.38</v>
          </cell>
        </row>
        <row r="10431">
          <cell r="D10431">
            <v>8733389</v>
          </cell>
          <cell r="F10431">
            <v>9131.4</v>
          </cell>
        </row>
        <row r="10432">
          <cell r="D10432">
            <v>9383368</v>
          </cell>
          <cell r="F10432">
            <v>8646.25</v>
          </cell>
        </row>
        <row r="10433">
          <cell r="D10433">
            <v>8963804</v>
          </cell>
          <cell r="F10433">
            <v>6182.5</v>
          </cell>
        </row>
        <row r="10434">
          <cell r="D10434">
            <v>2103670</v>
          </cell>
          <cell r="F10434">
            <v>7001.5</v>
          </cell>
        </row>
        <row r="10435">
          <cell r="D10435">
            <v>8873759</v>
          </cell>
          <cell r="F10435">
            <v>11424.78</v>
          </cell>
        </row>
        <row r="10436">
          <cell r="D10436">
            <v>3833925</v>
          </cell>
          <cell r="F10436">
            <v>6580.3</v>
          </cell>
        </row>
        <row r="10437">
          <cell r="D10437">
            <v>8003448</v>
          </cell>
          <cell r="F10437">
            <v>6712.15</v>
          </cell>
        </row>
        <row r="10438">
          <cell r="D10438">
            <v>3161101</v>
          </cell>
          <cell r="F10438">
            <v>5493.44</v>
          </cell>
        </row>
        <row r="10439">
          <cell r="D10439">
            <v>9373596</v>
          </cell>
          <cell r="F10439">
            <v>6688.75</v>
          </cell>
        </row>
        <row r="10440">
          <cell r="D10440">
            <v>3103511</v>
          </cell>
          <cell r="F10440">
            <v>8159.4</v>
          </cell>
        </row>
        <row r="10441">
          <cell r="D10441">
            <v>8737025</v>
          </cell>
          <cell r="F10441">
            <v>12859.38</v>
          </cell>
        </row>
        <row r="10442">
          <cell r="D10442">
            <v>8503668</v>
          </cell>
          <cell r="F10442">
            <v>7538.01</v>
          </cell>
        </row>
        <row r="10443">
          <cell r="D10443">
            <v>9263424</v>
          </cell>
          <cell r="F10443">
            <v>9042.25</v>
          </cell>
        </row>
        <row r="10444">
          <cell r="D10444">
            <v>9263425</v>
          </cell>
          <cell r="F10444">
            <v>11432.65</v>
          </cell>
        </row>
        <row r="10445">
          <cell r="D10445">
            <v>9263428</v>
          </cell>
          <cell r="F10445">
            <v>7813.75</v>
          </cell>
        </row>
        <row r="10446">
          <cell r="D10446">
            <v>9263429</v>
          </cell>
          <cell r="F10446">
            <v>8698</v>
          </cell>
        </row>
        <row r="10447">
          <cell r="D10447">
            <v>3311107</v>
          </cell>
          <cell r="F10447">
            <v>5164.38</v>
          </cell>
        </row>
        <row r="10448">
          <cell r="D10448">
            <v>8867073</v>
          </cell>
          <cell r="F10448">
            <v>15365.31</v>
          </cell>
        </row>
        <row r="10449">
          <cell r="D10449">
            <v>8737026</v>
          </cell>
          <cell r="F10449">
            <v>16048.75</v>
          </cell>
        </row>
        <row r="10450">
          <cell r="D10450">
            <v>3833926</v>
          </cell>
          <cell r="F10450">
            <v>8936.5</v>
          </cell>
        </row>
        <row r="10451">
          <cell r="D10451">
            <v>8653465</v>
          </cell>
          <cell r="F10451">
            <v>5984.55</v>
          </cell>
        </row>
        <row r="10452">
          <cell r="D10452">
            <v>8733390</v>
          </cell>
          <cell r="F10452">
            <v>6250</v>
          </cell>
        </row>
        <row r="10453">
          <cell r="D10453">
            <v>8393699</v>
          </cell>
          <cell r="F10453">
            <v>11211.25</v>
          </cell>
        </row>
        <row r="10454">
          <cell r="D10454">
            <v>3433380</v>
          </cell>
          <cell r="F10454">
            <v>6736.45</v>
          </cell>
        </row>
        <row r="10455">
          <cell r="D10455">
            <v>8884799</v>
          </cell>
          <cell r="F10455">
            <v>21718.75</v>
          </cell>
        </row>
        <row r="10456">
          <cell r="D10456">
            <v>8881049</v>
          </cell>
          <cell r="F10456">
            <v>4418.5</v>
          </cell>
        </row>
        <row r="10457">
          <cell r="D10457">
            <v>3336905</v>
          </cell>
          <cell r="F10457">
            <v>29515</v>
          </cell>
        </row>
        <row r="10458">
          <cell r="D10458">
            <v>8884801</v>
          </cell>
          <cell r="F10458">
            <v>22225</v>
          </cell>
        </row>
        <row r="10459">
          <cell r="D10459">
            <v>8884803</v>
          </cell>
          <cell r="F10459">
            <v>22798.75</v>
          </cell>
        </row>
        <row r="10460">
          <cell r="D10460">
            <v>8943362</v>
          </cell>
          <cell r="F10460">
            <v>8960.1299999999992</v>
          </cell>
        </row>
        <row r="10461">
          <cell r="D10461">
            <v>8884806</v>
          </cell>
          <cell r="F10461">
            <v>28004.69</v>
          </cell>
        </row>
        <row r="10462">
          <cell r="D10462">
            <v>3126906</v>
          </cell>
          <cell r="F10462">
            <v>8938.75</v>
          </cell>
        </row>
        <row r="10463">
          <cell r="D10463">
            <v>3716905</v>
          </cell>
          <cell r="F10463">
            <v>25920.63</v>
          </cell>
        </row>
        <row r="10464">
          <cell r="D10464">
            <v>9363940</v>
          </cell>
          <cell r="F10464">
            <v>7868.88</v>
          </cell>
        </row>
        <row r="10465">
          <cell r="D10465">
            <v>3191102</v>
          </cell>
          <cell r="F10465">
            <v>5965.94</v>
          </cell>
        </row>
        <row r="10466">
          <cell r="D10466">
            <v>8887112</v>
          </cell>
          <cell r="F10466">
            <v>10631.88</v>
          </cell>
        </row>
        <row r="10467">
          <cell r="D10467">
            <v>8887113</v>
          </cell>
          <cell r="F10467">
            <v>13416.25</v>
          </cell>
        </row>
        <row r="10468">
          <cell r="D10468">
            <v>8887114</v>
          </cell>
          <cell r="F10468">
            <v>10125.629999999999</v>
          </cell>
        </row>
        <row r="10469">
          <cell r="D10469">
            <v>8887115</v>
          </cell>
          <cell r="F10469">
            <v>12201.25</v>
          </cell>
        </row>
        <row r="10470">
          <cell r="D10470">
            <v>3353327</v>
          </cell>
          <cell r="F10470">
            <v>6648.25</v>
          </cell>
        </row>
        <row r="10471">
          <cell r="D10471">
            <v>3543512</v>
          </cell>
          <cell r="F10471">
            <v>10378.75</v>
          </cell>
        </row>
        <row r="10472">
          <cell r="D10472">
            <v>8233351</v>
          </cell>
          <cell r="F10472">
            <v>9515.65</v>
          </cell>
        </row>
        <row r="10473">
          <cell r="D10473">
            <v>3333406</v>
          </cell>
          <cell r="F10473">
            <v>8943.25</v>
          </cell>
        </row>
        <row r="10474">
          <cell r="D10474">
            <v>3823410</v>
          </cell>
          <cell r="F10474">
            <v>11053.75</v>
          </cell>
        </row>
        <row r="10475">
          <cell r="D10475">
            <v>8943363</v>
          </cell>
          <cell r="F10475">
            <v>8803.75</v>
          </cell>
        </row>
        <row r="10476">
          <cell r="D10476">
            <v>8854001</v>
          </cell>
          <cell r="F10476">
            <v>20804.689999999999</v>
          </cell>
        </row>
        <row r="10477">
          <cell r="D10477">
            <v>8853011</v>
          </cell>
          <cell r="F10477">
            <v>6670.75</v>
          </cell>
        </row>
        <row r="10478">
          <cell r="D10478">
            <v>8853330</v>
          </cell>
          <cell r="F10478">
            <v>7257.63</v>
          </cell>
        </row>
        <row r="10479">
          <cell r="D10479">
            <v>8852907</v>
          </cell>
          <cell r="F10479">
            <v>8474.69</v>
          </cell>
        </row>
        <row r="10480">
          <cell r="D10480">
            <v>8853016</v>
          </cell>
          <cell r="F10480">
            <v>6608.2</v>
          </cell>
        </row>
        <row r="10481">
          <cell r="D10481">
            <v>8852910</v>
          </cell>
          <cell r="F10481">
            <v>13190.35</v>
          </cell>
        </row>
        <row r="10482">
          <cell r="D10482">
            <v>8853021</v>
          </cell>
          <cell r="F10482">
            <v>8601.25</v>
          </cell>
        </row>
        <row r="10483">
          <cell r="D10483">
            <v>8852911</v>
          </cell>
          <cell r="F10483">
            <v>7899.25</v>
          </cell>
        </row>
        <row r="10484">
          <cell r="D10484">
            <v>8853331</v>
          </cell>
          <cell r="F10484">
            <v>6788.64</v>
          </cell>
        </row>
        <row r="10485">
          <cell r="D10485">
            <v>8854503</v>
          </cell>
          <cell r="F10485">
            <v>20343.439999999999</v>
          </cell>
        </row>
        <row r="10486">
          <cell r="D10486">
            <v>9413511</v>
          </cell>
          <cell r="F10486">
            <v>6762.15</v>
          </cell>
        </row>
        <row r="10487">
          <cell r="D10487">
            <v>9293920</v>
          </cell>
          <cell r="F10487">
            <v>4290.25</v>
          </cell>
        </row>
        <row r="10488">
          <cell r="D10488">
            <v>8853400</v>
          </cell>
          <cell r="F10488">
            <v>5619.1</v>
          </cell>
        </row>
        <row r="10489">
          <cell r="D10489">
            <v>2096906</v>
          </cell>
          <cell r="F10489">
            <v>25076.880000000001</v>
          </cell>
        </row>
        <row r="10490">
          <cell r="D10490">
            <v>3556905</v>
          </cell>
          <cell r="F10490">
            <v>19440.63</v>
          </cell>
        </row>
        <row r="10491">
          <cell r="D10491">
            <v>2096905</v>
          </cell>
          <cell r="F10491">
            <v>28825.94</v>
          </cell>
        </row>
        <row r="10492">
          <cell r="D10492">
            <v>8853397</v>
          </cell>
          <cell r="F10492">
            <v>8881.6</v>
          </cell>
        </row>
        <row r="10493">
          <cell r="D10493">
            <v>8113509</v>
          </cell>
          <cell r="F10493">
            <v>5957.5</v>
          </cell>
        </row>
        <row r="10494">
          <cell r="D10494">
            <v>8113510</v>
          </cell>
          <cell r="F10494">
            <v>7457.58</v>
          </cell>
        </row>
        <row r="10495">
          <cell r="D10495">
            <v>8693359</v>
          </cell>
          <cell r="F10495">
            <v>8981.5</v>
          </cell>
        </row>
        <row r="10496">
          <cell r="D10496">
            <v>8693360</v>
          </cell>
          <cell r="F10496">
            <v>8241.0300000000007</v>
          </cell>
        </row>
        <row r="10497">
          <cell r="D10497">
            <v>3353329</v>
          </cell>
          <cell r="F10497">
            <v>9121</v>
          </cell>
        </row>
        <row r="10498">
          <cell r="D10498">
            <v>9193983</v>
          </cell>
          <cell r="F10498">
            <v>6364.75</v>
          </cell>
        </row>
        <row r="10499">
          <cell r="D10499">
            <v>9193984</v>
          </cell>
          <cell r="F10499">
            <v>6533.5</v>
          </cell>
        </row>
        <row r="10500">
          <cell r="D10500">
            <v>3433382</v>
          </cell>
          <cell r="F10500">
            <v>7216.56</v>
          </cell>
        </row>
        <row r="10501">
          <cell r="D10501">
            <v>3023520</v>
          </cell>
          <cell r="F10501">
            <v>9435.15</v>
          </cell>
        </row>
        <row r="10502">
          <cell r="D10502">
            <v>8413517</v>
          </cell>
          <cell r="F10502">
            <v>9531.6299999999992</v>
          </cell>
        </row>
        <row r="10503">
          <cell r="D10503">
            <v>8713367</v>
          </cell>
          <cell r="F10503">
            <v>11828.7</v>
          </cell>
        </row>
        <row r="10504">
          <cell r="D10504">
            <v>8863906</v>
          </cell>
          <cell r="F10504">
            <v>8741.8799999999992</v>
          </cell>
        </row>
        <row r="10505">
          <cell r="D10505">
            <v>8921012</v>
          </cell>
          <cell r="F10505">
            <v>4681.75</v>
          </cell>
        </row>
        <row r="10506">
          <cell r="D10506">
            <v>8113513</v>
          </cell>
          <cell r="F10506">
            <v>8680</v>
          </cell>
        </row>
        <row r="10507">
          <cell r="D10507">
            <v>8863907</v>
          </cell>
          <cell r="F10507">
            <v>11059.38</v>
          </cell>
        </row>
        <row r="10508">
          <cell r="D10508">
            <v>8316905</v>
          </cell>
          <cell r="F10508">
            <v>25796.87</v>
          </cell>
        </row>
        <row r="10509">
          <cell r="D10509">
            <v>8863909</v>
          </cell>
          <cell r="F10509">
            <v>8970.25</v>
          </cell>
        </row>
        <row r="10510">
          <cell r="D10510">
            <v>8863910</v>
          </cell>
          <cell r="F10510">
            <v>10930</v>
          </cell>
        </row>
        <row r="10511">
          <cell r="D10511">
            <v>8733942</v>
          </cell>
          <cell r="F10511">
            <v>10772.5</v>
          </cell>
        </row>
        <row r="10512">
          <cell r="D10512">
            <v>8733943</v>
          </cell>
          <cell r="F10512">
            <v>8668.75</v>
          </cell>
        </row>
        <row r="10513">
          <cell r="D10513">
            <v>8963813</v>
          </cell>
          <cell r="F10513">
            <v>9541.75</v>
          </cell>
        </row>
        <row r="10514">
          <cell r="D10514">
            <v>9263431</v>
          </cell>
          <cell r="F10514">
            <v>10518.7</v>
          </cell>
        </row>
        <row r="10515">
          <cell r="D10515">
            <v>8946905</v>
          </cell>
          <cell r="F10515">
            <v>27073.75</v>
          </cell>
        </row>
        <row r="10516">
          <cell r="D10516">
            <v>3336906</v>
          </cell>
          <cell r="F10516">
            <v>30991.56</v>
          </cell>
        </row>
        <row r="10517">
          <cell r="D10517">
            <v>3416907</v>
          </cell>
          <cell r="F10517">
            <v>24216.25</v>
          </cell>
        </row>
        <row r="10518">
          <cell r="D10518">
            <v>8126905</v>
          </cell>
          <cell r="F10518">
            <v>14209.38</v>
          </cell>
        </row>
        <row r="10519">
          <cell r="D10519">
            <v>8653471</v>
          </cell>
          <cell r="F10519">
            <v>7791.25</v>
          </cell>
        </row>
        <row r="10520">
          <cell r="D10520">
            <v>3203311</v>
          </cell>
          <cell r="F10520">
            <v>8379.56</v>
          </cell>
        </row>
        <row r="10521">
          <cell r="D10521">
            <v>8863916</v>
          </cell>
          <cell r="F10521">
            <v>8297.5</v>
          </cell>
        </row>
        <row r="10522">
          <cell r="D10522">
            <v>3597023</v>
          </cell>
          <cell r="F10522">
            <v>8455</v>
          </cell>
        </row>
        <row r="10523">
          <cell r="D10523">
            <v>3547013</v>
          </cell>
          <cell r="F10523">
            <v>10530.63</v>
          </cell>
        </row>
        <row r="10524">
          <cell r="D10524">
            <v>3547014</v>
          </cell>
          <cell r="F10524">
            <v>10176.25</v>
          </cell>
        </row>
        <row r="10525">
          <cell r="D10525">
            <v>3547015</v>
          </cell>
          <cell r="F10525">
            <v>21060.63</v>
          </cell>
        </row>
        <row r="10526">
          <cell r="D10526">
            <v>8013438</v>
          </cell>
          <cell r="F10526">
            <v>10975</v>
          </cell>
        </row>
        <row r="10527">
          <cell r="D10527">
            <v>8126906</v>
          </cell>
          <cell r="F10527">
            <v>18816.25</v>
          </cell>
        </row>
        <row r="10528">
          <cell r="D10528">
            <v>3833931</v>
          </cell>
          <cell r="F10528">
            <v>11452</v>
          </cell>
        </row>
        <row r="10529">
          <cell r="D10529">
            <v>3103514</v>
          </cell>
          <cell r="F10529">
            <v>8537.1299999999992</v>
          </cell>
        </row>
        <row r="10530">
          <cell r="D10530">
            <v>8863917</v>
          </cell>
          <cell r="F10530">
            <v>12519.51</v>
          </cell>
        </row>
        <row r="10531">
          <cell r="D10531">
            <v>8693361</v>
          </cell>
          <cell r="F10531">
            <v>8240.58</v>
          </cell>
        </row>
        <row r="10532">
          <cell r="D10532">
            <v>3333408</v>
          </cell>
          <cell r="F10532">
            <v>11376.63</v>
          </cell>
        </row>
        <row r="10533">
          <cell r="D10533">
            <v>9193987</v>
          </cell>
          <cell r="F10533">
            <v>6497.5</v>
          </cell>
        </row>
        <row r="10534">
          <cell r="D10534">
            <v>9193988</v>
          </cell>
          <cell r="F10534">
            <v>8029.75</v>
          </cell>
        </row>
        <row r="10535">
          <cell r="D10535">
            <v>9193989</v>
          </cell>
          <cell r="F10535">
            <v>8902.75</v>
          </cell>
        </row>
        <row r="10536">
          <cell r="D10536">
            <v>9193990</v>
          </cell>
          <cell r="F10536">
            <v>8808.25</v>
          </cell>
        </row>
        <row r="10537">
          <cell r="D10537">
            <v>3023523</v>
          </cell>
          <cell r="F10537">
            <v>11627.5</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4-08T18:05:55.32" personId="{413019C9-232C-4A37-B372-F4BC6D144AC1}" id="{0C7592CC-B1CA-408A-94E9-363551450E21}">
    <text>Oracle Sheet 1 (Credit - Must be Negative in the oracle sheet)</text>
  </threadedComment>
  <threadedComment ref="J3" dT="2025-04-08T18:06:37.40" personId="{413019C9-232C-4A37-B372-F4BC6D144AC1}" id="{D87ECE11-B54F-4103-BA69-D730499B13AF}">
    <text>Oracle Sheet 2 (positive payment)</text>
  </threadedComment>
  <threadedComment ref="L3" dT="2025-04-08T18:11:07.23" personId="{413019C9-232C-4A37-B372-F4BC6D144AC1}" id="{C242F474-CC64-4EF3-BE29-010173F2B0E3}">
    <text>Bring this balance forward for next month</text>
  </threadedComment>
</ThreadedComments>
</file>

<file path=xl/threadedComments/threadedComment10.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1.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 ref="A8333" dT="2025-03-24T15:43:41.07" personId="{413019C9-232C-4A37-B372-F4BC6D144AC1}" id="{DECCFCC6-16DB-4DE8-9064-3B076A507D1E}">
    <text>Infant and Junior Schools Federated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M5" dT="2024-09-05T09:22:07.22" personId="{70B207D1-1362-44F0-AB59-A8A291AB6794}" id="{FA0D8D0A-3EC3-46EB-96F3-B0AF8FFDBA04}">
    <text>Two schools, Bell lane and Osidge were closed in Aug so no more APT for them since Sep</text>
  </threadedComment>
  <threadedComment ref="M11" dT="2024-09-05T12:50:30.98" personId="{70B207D1-1362-44F0-AB59-A8A291AB6794}" id="{B5397BC6-E2D8-496A-B20B-990A65529FD4}">
    <text>Oakleigh has 3 additional pupils so there is extra funding to them since Sep</text>
  </threadedComment>
  <threadedComment ref="N28" dT="2024-09-05T13:01:31.08" personId="{70B207D1-1362-44F0-AB59-A8A291AB6794}" id="{3F1D2335-EE13-4CFB-BFBF-F66C5583FEC9}">
    <text>This is for the adjustment we did not adjust in FY23/24</text>
  </threadedComment>
  <threadedComment ref="M29" dT="2024-09-05T12:49:09.45" personId="{70B207D1-1362-44F0-AB59-A8A291AB6794}" id="{60CBE995-474B-45FA-B31D-47244BBE564D}">
    <text>The adjustment for Shalom Noam ended in Aug so total amount decreased in Sep</text>
  </threadedComment>
  <threadedComment ref="T29" dT="2024-11-26T11:57:47.03" personId="{413019C9-232C-4A37-B372-F4BC6D144AC1}" id="{34C361B8-199A-4135-8D63-6D7C98D88884}">
    <text xml:space="preserve">Recovery from new HN TopUp Summer Allocation  </text>
  </threadedComment>
  <threadedComment ref="P44" dT="2024-10-18T09:31:07.55" personId="{70B207D1-1362-44F0-AB59-A8A291AB6794}" id="{ACE6E383-669C-4049-A91F-912280BBE5EE}">
    <text>Deduction for duplicated May24 payment to St John's CE N20</text>
  </threadedComment>
  <threadedComment ref="R44" dT="2024-10-18T09:31:07.55" personId="{70B207D1-1362-44F0-AB59-A8A291AB6794}" id="{1D7B8BC0-FF2C-431C-B15D-0032C6FC7FDD}">
    <text>Deduction for duplicated May24 payment to St John's CE N20</text>
  </threadedComment>
</ThreadedComments>
</file>

<file path=xl/threadedComments/threadedComment3.xml><?xml version="1.0" encoding="utf-8"?>
<ThreadedComments xmlns="http://schemas.microsoft.com/office/spreadsheetml/2018/threadedcomments" xmlns:x="http://schemas.openxmlformats.org/spreadsheetml/2006/main">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4.xml><?xml version="1.0" encoding="utf-8"?>
<ThreadedComments xmlns="http://schemas.microsoft.com/office/spreadsheetml/2018/threadedcomments" xmlns:x="http://schemas.openxmlformats.org/spreadsheetml/2006/main">
  <threadedComment ref="S88" dT="2025-03-24T15:18:24.56" personId="{413019C9-232C-4A37-B372-F4BC6D144AC1}" id="{0BE48E0B-8C95-4D5C-AF21-6561C4378D14}">
    <text>This not a HN CC</text>
  </threadedComment>
</ThreadedComments>
</file>

<file path=xl/threadedComments/threadedComment5.xml><?xml version="1.0" encoding="utf-8"?>
<ThreadedComments xmlns="http://schemas.microsoft.com/office/spreadsheetml/2018/threadedcomments" xmlns:x="http://schemas.openxmlformats.org/spreadsheetml/2006/main">
  <threadedComment ref="AR73" dT="2024-10-25T14:31:18.12" personId="{413019C9-232C-4A37-B372-F4BC6D144AC1}" id="{FD3551A5-8A0D-4A88-99BC-5F46EDF5BC3B}">
    <text>£44,752 + Additional funding of £15,850</text>
  </threadedComment>
</ThreadedComments>
</file>

<file path=xl/threadedComments/threadedComment6.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7.xml><?xml version="1.0" encoding="utf-8"?>
<ThreadedComments xmlns="http://schemas.microsoft.com/office/spreadsheetml/2018/threadedcomments" xmlns:x="http://schemas.openxmlformats.org/spreadsheetml/2006/main">
  <threadedComment ref="AN29" dT="2025-04-30T10:28:08.98" personId="{413019C9-232C-4A37-B372-F4BC6D144AC1}" id="{899BDE50-1803-477E-8F51-6619FC92035D}">
    <text xml:space="preserve">Make sure Federation Salarey amounts add up to inf +Jr     or change monthly payroll deduction tab </text>
  </threadedComment>
</ThreadedComments>
</file>

<file path=xl/threadedComments/threadedComment8.xml><?xml version="1.0" encoding="utf-8"?>
<ThreadedComments xmlns="http://schemas.microsoft.com/office/spreadsheetml/2018/threadedcomments" xmlns:x="http://schemas.openxmlformats.org/spreadsheetml/2006/main">
  <threadedComment ref="AL29" dT="2025-04-30T10:28:08.98" personId="{413019C9-232C-4A37-B372-F4BC6D144AC1}" id="{FE387222-4006-4125-B31B-96D23B8C248C}">
    <text xml:space="preserve">Make sure Federation Salarey amounts add up to inf +Jr     or change monthly payroll deduction tab </text>
  </threadedComment>
</ThreadedComments>
</file>

<file path=xl/threadedComments/threadedComment9.xml><?xml version="1.0" encoding="utf-8"?>
<ThreadedComments xmlns="http://schemas.microsoft.com/office/spreadsheetml/2018/threadedcomments" xmlns:x="http://schemas.openxmlformats.org/spreadsheetml/2006/main">
  <threadedComment ref="E51" dT="2025-03-28T14:36:05.95" personId="{413019C9-232C-4A37-B372-F4BC6D144AC1}" id="{7CFB4DE6-40DF-45FD-9B18-0DDD036F5093}">
    <text>Infant &amp; Junior schools have become federated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 Id="rId4" Type="http://schemas.microsoft.com/office/2017/10/relationships/threadedComment" Target="../threadedComments/threadedComment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 Id="rId4" Type="http://schemas.microsoft.com/office/2017/10/relationships/threadedComment" Target="../threadedComments/threadedComment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2.bin"/><Relationship Id="rId4" Type="http://schemas.microsoft.com/office/2017/10/relationships/threadedComment" Target="../threadedComments/threadedComment7.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3.bin"/><Relationship Id="rId4" Type="http://schemas.microsoft.com/office/2017/10/relationships/threadedComment" Target="../threadedComments/threadedComment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4.bin"/><Relationship Id="rId4" Type="http://schemas.microsoft.com/office/2017/10/relationships/threadedComment" Target="../threadedComments/threadedComment9.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5.bin"/><Relationship Id="rId4" Type="http://schemas.microsoft.com/office/2017/10/relationships/threadedComment" Target="../threadedComments/threadedComment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7.bin"/><Relationship Id="rId4" Type="http://schemas.microsoft.com/office/2017/10/relationships/threadedComment" Target="../threadedComments/threadedComment1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B14" zoomScale="87" zoomScaleNormal="130" workbookViewId="0">
      <selection activeCell="B14" sqref="B14"/>
    </sheetView>
  </sheetViews>
  <sheetFormatPr defaultRowHeight="14.4" x14ac:dyDescent="0.3"/>
  <cols>
    <col min="2" max="2" width="96.88671875" bestFit="1" customWidth="1"/>
    <col min="5" max="5" width="11.44140625" bestFit="1" customWidth="1"/>
    <col min="6" max="6" width="14.5546875" customWidth="1"/>
    <col min="7" max="8" width="15.33203125" customWidth="1"/>
    <col min="9" max="9" width="103" bestFit="1" customWidth="1"/>
    <col min="10" max="10" width="37.109375" style="268" bestFit="1" customWidth="1"/>
  </cols>
  <sheetData>
    <row r="2" spans="2:10" x14ac:dyDescent="0.3">
      <c r="E2" s="1" t="s">
        <v>23671</v>
      </c>
      <c r="F2" s="1"/>
    </row>
    <row r="3" spans="2:10" s="1" customFormat="1" x14ac:dyDescent="0.3">
      <c r="B3" s="1" t="s">
        <v>23913</v>
      </c>
      <c r="C3" s="1" t="s">
        <v>23927</v>
      </c>
      <c r="D3" s="1" t="s">
        <v>23914</v>
      </c>
      <c r="E3" s="1" t="s">
        <v>409</v>
      </c>
      <c r="F3" s="1" t="s">
        <v>382</v>
      </c>
      <c r="G3" s="1" t="s">
        <v>393</v>
      </c>
      <c r="H3" s="1" t="s">
        <v>382</v>
      </c>
      <c r="I3" s="1" t="s">
        <v>23666</v>
      </c>
      <c r="J3" s="33"/>
    </row>
    <row r="4" spans="2:10" ht="54.75" customHeight="1" x14ac:dyDescent="0.3">
      <c r="B4" t="s">
        <v>23918</v>
      </c>
      <c r="C4" t="s">
        <v>23923</v>
      </c>
      <c r="D4" t="s">
        <v>23949</v>
      </c>
      <c r="E4" t="s">
        <v>23951</v>
      </c>
      <c r="F4" t="s">
        <v>23953</v>
      </c>
      <c r="G4" t="s">
        <v>23952</v>
      </c>
      <c r="I4" s="268" t="s">
        <v>23930</v>
      </c>
    </row>
    <row r="5" spans="2:10" ht="86.25" customHeight="1" x14ac:dyDescent="0.3">
      <c r="B5" t="s">
        <v>23919</v>
      </c>
      <c r="C5" t="s">
        <v>23923</v>
      </c>
      <c r="D5" t="s">
        <v>23950</v>
      </c>
      <c r="E5" t="s">
        <v>23951</v>
      </c>
      <c r="F5" t="s">
        <v>23953</v>
      </c>
      <c r="G5" t="s">
        <v>23952</v>
      </c>
      <c r="I5" s="268" t="s">
        <v>23931</v>
      </c>
    </row>
    <row r="6" spans="2:10" ht="57.6" x14ac:dyDescent="0.3">
      <c r="B6" t="s">
        <v>23920</v>
      </c>
      <c r="C6" t="s">
        <v>23923</v>
      </c>
      <c r="D6" t="s">
        <v>23948</v>
      </c>
      <c r="E6" t="s">
        <v>23951</v>
      </c>
      <c r="F6" t="s">
        <v>23953</v>
      </c>
      <c r="G6" t="s">
        <v>23952</v>
      </c>
      <c r="I6" s="268" t="s">
        <v>23934</v>
      </c>
    </row>
    <row r="7" spans="2:10" ht="72" x14ac:dyDescent="0.3">
      <c r="B7" t="s">
        <v>23928</v>
      </c>
      <c r="C7" t="s">
        <v>23923</v>
      </c>
      <c r="D7">
        <v>14</v>
      </c>
      <c r="E7" t="s">
        <v>23951</v>
      </c>
      <c r="F7" t="s">
        <v>23953</v>
      </c>
      <c r="G7" t="s">
        <v>23952</v>
      </c>
      <c r="I7" s="268" t="s">
        <v>23935</v>
      </c>
    </row>
    <row r="8" spans="2:10" ht="28.8" x14ac:dyDescent="0.3">
      <c r="B8" t="s">
        <v>23947</v>
      </c>
      <c r="C8" t="s">
        <v>23923</v>
      </c>
      <c r="D8" t="s">
        <v>23948</v>
      </c>
      <c r="E8" t="s">
        <v>23951</v>
      </c>
      <c r="F8" t="s">
        <v>23953</v>
      </c>
      <c r="G8" t="s">
        <v>23952</v>
      </c>
      <c r="I8" s="268" t="s">
        <v>24166</v>
      </c>
    </row>
    <row r="9" spans="2:10" x14ac:dyDescent="0.3">
      <c r="B9" t="s">
        <v>23921</v>
      </c>
      <c r="C9" t="s">
        <v>23946</v>
      </c>
      <c r="D9">
        <v>7</v>
      </c>
      <c r="E9" t="s">
        <v>23952</v>
      </c>
      <c r="F9" t="s">
        <v>23953</v>
      </c>
      <c r="G9" t="s">
        <v>23951</v>
      </c>
      <c r="I9" s="268" t="s">
        <v>24167</v>
      </c>
    </row>
    <row r="10" spans="2:10" ht="43.2" x14ac:dyDescent="0.3">
      <c r="B10" t="s">
        <v>23922</v>
      </c>
      <c r="C10" t="s">
        <v>23929</v>
      </c>
      <c r="D10">
        <v>7</v>
      </c>
      <c r="E10" t="s">
        <v>23952</v>
      </c>
      <c r="G10" t="s">
        <v>23951</v>
      </c>
      <c r="I10" s="268" t="s">
        <v>23936</v>
      </c>
    </row>
    <row r="11" spans="2:10" ht="28.8" x14ac:dyDescent="0.3">
      <c r="B11" t="s">
        <v>24168</v>
      </c>
      <c r="C11" t="s">
        <v>23929</v>
      </c>
      <c r="D11">
        <v>7</v>
      </c>
      <c r="E11" t="s">
        <v>23951</v>
      </c>
      <c r="G11" t="s">
        <v>23952</v>
      </c>
      <c r="I11" s="268" t="s">
        <v>24169</v>
      </c>
    </row>
    <row r="12" spans="2:10" ht="43.2" x14ac:dyDescent="0.3">
      <c r="B12" t="s">
        <v>23932</v>
      </c>
      <c r="C12" t="s">
        <v>23945</v>
      </c>
      <c r="D12">
        <v>5</v>
      </c>
      <c r="E12" t="s">
        <v>23951</v>
      </c>
      <c r="G12" t="s">
        <v>23952</v>
      </c>
      <c r="I12" s="268" t="s">
        <v>24170</v>
      </c>
    </row>
    <row r="13" spans="2:10" ht="28.8" x14ac:dyDescent="0.3">
      <c r="B13" t="s">
        <v>23933</v>
      </c>
      <c r="C13" t="s">
        <v>23944</v>
      </c>
      <c r="D13">
        <v>2</v>
      </c>
      <c r="E13" t="s">
        <v>23951</v>
      </c>
      <c r="G13" t="s">
        <v>23952</v>
      </c>
      <c r="I13" s="268" t="s">
        <v>24171</v>
      </c>
    </row>
    <row r="14" spans="2:10" ht="43.2" x14ac:dyDescent="0.3">
      <c r="B14" t="s">
        <v>24172</v>
      </c>
      <c r="C14" t="s">
        <v>23925</v>
      </c>
      <c r="D14">
        <v>1</v>
      </c>
      <c r="E14" t="s">
        <v>23951</v>
      </c>
      <c r="G14" t="s">
        <v>23952</v>
      </c>
      <c r="I14" s="268" t="s">
        <v>24173</v>
      </c>
    </row>
    <row r="15" spans="2:10" ht="28.8" x14ac:dyDescent="0.3">
      <c r="B15" t="s">
        <v>23915</v>
      </c>
      <c r="C15" t="s">
        <v>23925</v>
      </c>
      <c r="D15">
        <v>1</v>
      </c>
      <c r="E15" t="s">
        <v>23951</v>
      </c>
      <c r="G15" t="s">
        <v>23952</v>
      </c>
      <c r="I15" s="268" t="s">
        <v>24174</v>
      </c>
    </row>
    <row r="16" spans="2:10" x14ac:dyDescent="0.3">
      <c r="B16" t="s">
        <v>23916</v>
      </c>
      <c r="C16" t="s">
        <v>23924</v>
      </c>
      <c r="D16">
        <v>1</v>
      </c>
      <c r="E16" t="s">
        <v>23951</v>
      </c>
      <c r="G16" t="s">
        <v>23952</v>
      </c>
      <c r="I16" s="268" t="s">
        <v>23937</v>
      </c>
    </row>
    <row r="17" spans="2:10" ht="43.2" x14ac:dyDescent="0.3">
      <c r="B17" t="s">
        <v>23917</v>
      </c>
      <c r="C17" t="s">
        <v>23924</v>
      </c>
      <c r="D17">
        <v>1</v>
      </c>
      <c r="E17" t="s">
        <v>23951</v>
      </c>
      <c r="G17" t="s">
        <v>23952</v>
      </c>
      <c r="I17" s="268" t="s">
        <v>24175</v>
      </c>
    </row>
    <row r="18" spans="2:10" ht="43.2" x14ac:dyDescent="0.3">
      <c r="B18" t="s">
        <v>24176</v>
      </c>
      <c r="C18" t="s">
        <v>23926</v>
      </c>
      <c r="D18">
        <v>1</v>
      </c>
      <c r="E18" t="s">
        <v>23951</v>
      </c>
      <c r="G18" t="s">
        <v>23952</v>
      </c>
      <c r="I18" s="268" t="s">
        <v>23938</v>
      </c>
    </row>
    <row r="19" spans="2:10" ht="43.2" x14ac:dyDescent="0.3">
      <c r="B19" t="s">
        <v>23940</v>
      </c>
      <c r="C19" t="s">
        <v>23943</v>
      </c>
      <c r="D19">
        <v>14</v>
      </c>
      <c r="E19" t="s">
        <v>23951</v>
      </c>
      <c r="G19" t="s">
        <v>23952</v>
      </c>
      <c r="I19" s="268" t="s">
        <v>24177</v>
      </c>
      <c r="J19" s="460" t="s">
        <v>23939</v>
      </c>
    </row>
    <row r="20" spans="2:10" ht="72" x14ac:dyDescent="0.3">
      <c r="B20" t="s">
        <v>23941</v>
      </c>
      <c r="C20" t="s">
        <v>23943</v>
      </c>
      <c r="D20">
        <v>14</v>
      </c>
      <c r="E20" t="s">
        <v>23951</v>
      </c>
      <c r="G20" t="s">
        <v>23952</v>
      </c>
      <c r="I20" s="268" t="s">
        <v>24178</v>
      </c>
      <c r="J20" s="268" t="s">
        <v>23942</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sheetPr filterMode="1"/>
  <dimension ref="A1:CW111"/>
  <sheetViews>
    <sheetView workbookViewId="0">
      <selection activeCell="B14" sqref="B14"/>
    </sheetView>
  </sheetViews>
  <sheetFormatPr defaultRowHeight="14.4" x14ac:dyDescent="0.3"/>
  <cols>
    <col min="1" max="1" width="18.6640625" customWidth="1"/>
    <col min="2" max="2" width="38.109375" bestFit="1" customWidth="1"/>
    <col min="3" max="3" width="9.88671875" customWidth="1"/>
    <col min="4" max="4" width="20.109375" customWidth="1"/>
    <col min="5" max="5" width="14.33203125" customWidth="1"/>
    <col min="6" max="6" width="12.6640625" customWidth="1"/>
    <col min="7" max="7" width="36.109375" customWidth="1"/>
    <col min="8" max="10" width="38.109375" customWidth="1"/>
    <col min="11" max="11" width="12.6640625" customWidth="1"/>
    <col min="12" max="12" width="12.88671875" customWidth="1"/>
    <col min="13" max="15" width="10" bestFit="1" customWidth="1"/>
    <col min="16" max="18" width="10" customWidth="1"/>
    <col min="19" max="19" width="9" bestFit="1" customWidth="1"/>
  </cols>
  <sheetData>
    <row r="1" spans="1:101" x14ac:dyDescent="0.3">
      <c r="K1" s="296" t="s">
        <v>23718</v>
      </c>
      <c r="L1" s="297">
        <v>3023520</v>
      </c>
      <c r="M1" s="297">
        <v>3023300</v>
      </c>
      <c r="N1" s="297">
        <v>3023317</v>
      </c>
      <c r="O1" s="297">
        <v>3023500</v>
      </c>
      <c r="P1" s="297">
        <v>3023514</v>
      </c>
      <c r="Q1" s="297">
        <v>3022002</v>
      </c>
      <c r="R1" s="297">
        <v>3022079</v>
      </c>
      <c r="S1" s="297">
        <v>3023524</v>
      </c>
      <c r="T1" s="297">
        <v>3022066</v>
      </c>
      <c r="U1" s="297">
        <v>3023511</v>
      </c>
      <c r="V1" s="297">
        <v>3022008</v>
      </c>
      <c r="W1" s="297">
        <v>3022007</v>
      </c>
      <c r="X1" s="297">
        <v>3022009</v>
      </c>
      <c r="Y1" s="297">
        <v>3022067</v>
      </c>
      <c r="Z1" s="297">
        <v>3023302</v>
      </c>
      <c r="AA1" s="297">
        <v>3022011</v>
      </c>
      <c r="AB1" s="297">
        <v>3022014</v>
      </c>
      <c r="AC1" s="297">
        <v>3022015</v>
      </c>
      <c r="AD1" s="297">
        <v>3022016</v>
      </c>
      <c r="AE1" s="297">
        <v>3022017</v>
      </c>
      <c r="AF1" s="297">
        <v>3022073</v>
      </c>
      <c r="AG1" s="297">
        <v>3022019</v>
      </c>
      <c r="AH1" s="297">
        <v>3022021</v>
      </c>
      <c r="AI1" s="297">
        <v>3022023</v>
      </c>
      <c r="AJ1" s="297">
        <v>3022024</v>
      </c>
      <c r="AK1" s="297">
        <v>3022025</v>
      </c>
      <c r="AL1" s="297">
        <v>3022026</v>
      </c>
      <c r="AM1" s="297">
        <v>3022028</v>
      </c>
      <c r="AN1" s="297">
        <v>3022027</v>
      </c>
      <c r="AO1" s="297">
        <v>3022029</v>
      </c>
      <c r="AP1" s="297">
        <v>3023516</v>
      </c>
      <c r="AQ1" s="297">
        <v>3022031</v>
      </c>
      <c r="AR1" s="297">
        <v>3022032</v>
      </c>
      <c r="AS1" s="297">
        <v>3023304</v>
      </c>
      <c r="AT1" s="297">
        <v>3022036</v>
      </c>
      <c r="AU1" s="297">
        <v>3022037</v>
      </c>
      <c r="AV1" s="297">
        <v>3023523</v>
      </c>
      <c r="AW1" s="297">
        <v>3025948</v>
      </c>
      <c r="AX1" s="297">
        <v>3025949</v>
      </c>
      <c r="AY1" s="297">
        <v>3023513</v>
      </c>
      <c r="AZ1" s="297">
        <v>3023305</v>
      </c>
      <c r="BA1" s="297">
        <v>3022042</v>
      </c>
      <c r="BB1" s="297">
        <v>3022044</v>
      </c>
      <c r="BC1" s="297">
        <v>3022043</v>
      </c>
      <c r="BD1" s="297">
        <v>3022053</v>
      </c>
      <c r="BE1" s="297">
        <v>3022045</v>
      </c>
      <c r="BF1" s="297">
        <v>3022077</v>
      </c>
      <c r="BG1" s="297">
        <v>3025201</v>
      </c>
      <c r="BH1" s="297">
        <v>3023501</v>
      </c>
      <c r="BI1" s="297">
        <v>3022078</v>
      </c>
      <c r="BJ1" s="297">
        <v>3022071</v>
      </c>
      <c r="BK1" s="297">
        <v>3022072</v>
      </c>
      <c r="BL1" s="297">
        <v>3023512</v>
      </c>
      <c r="BM1" s="297">
        <v>3023510</v>
      </c>
      <c r="BN1" s="297">
        <v>3023502</v>
      </c>
      <c r="BO1" s="297">
        <v>3023315</v>
      </c>
      <c r="BP1" s="297">
        <v>3023504</v>
      </c>
      <c r="BQ1" s="297">
        <v>3023309</v>
      </c>
      <c r="BR1" s="297">
        <v>3023307</v>
      </c>
      <c r="BS1" s="297">
        <v>3023509</v>
      </c>
      <c r="BT1" s="297">
        <v>3023311</v>
      </c>
      <c r="BU1" s="297">
        <v>3023312</v>
      </c>
      <c r="BV1" s="297">
        <v>3023314</v>
      </c>
      <c r="BW1" s="297">
        <v>3023313</v>
      </c>
      <c r="BX1" s="297">
        <v>3023507</v>
      </c>
      <c r="BY1" s="297">
        <v>3023506</v>
      </c>
      <c r="BZ1" s="297">
        <v>3022070</v>
      </c>
      <c r="CA1" s="297">
        <v>3023316</v>
      </c>
      <c r="CB1" s="297">
        <v>3022055</v>
      </c>
      <c r="CC1" s="297">
        <v>3022057</v>
      </c>
      <c r="CD1" s="297">
        <v>3022076</v>
      </c>
      <c r="CE1" s="297">
        <v>3022060</v>
      </c>
      <c r="CF1" s="297">
        <v>3023518</v>
      </c>
      <c r="CG1" s="297">
        <v>3022054</v>
      </c>
      <c r="CH1" s="297">
        <v>3021102</v>
      </c>
      <c r="CI1" s="297">
        <v>3021100</v>
      </c>
      <c r="CJ1" s="297">
        <v>3025405</v>
      </c>
      <c r="CK1" s="297">
        <v>3024003</v>
      </c>
      <c r="CL1" s="297">
        <v>3025427</v>
      </c>
      <c r="CM1" s="297">
        <v>3024004</v>
      </c>
      <c r="CN1" s="297">
        <v>3025404</v>
      </c>
      <c r="CO1" s="297">
        <v>3025407</v>
      </c>
      <c r="CP1" s="297">
        <v>3027010</v>
      </c>
      <c r="CQ1" s="297">
        <v>3027005</v>
      </c>
      <c r="CR1" s="297">
        <v>3027009</v>
      </c>
      <c r="CS1" s="297">
        <v>3023521</v>
      </c>
      <c r="CT1" s="297">
        <v>3021000</v>
      </c>
      <c r="CU1" s="297">
        <v>3021001</v>
      </c>
      <c r="CV1" s="297">
        <v>3021003</v>
      </c>
      <c r="CW1" s="297">
        <v>3021002</v>
      </c>
    </row>
    <row r="2" spans="1:101" x14ac:dyDescent="0.3">
      <c r="A2" s="296" t="s">
        <v>23732</v>
      </c>
      <c r="B2" s="296" t="s">
        <v>23733</v>
      </c>
      <c r="C2" s="296" t="s">
        <v>23734</v>
      </c>
      <c r="D2" s="296" t="s">
        <v>23739</v>
      </c>
      <c r="E2" s="296" t="s">
        <v>759</v>
      </c>
      <c r="F2" s="296" t="s">
        <v>384</v>
      </c>
      <c r="G2" s="296" t="s">
        <v>23738</v>
      </c>
      <c r="H2" s="296" t="s">
        <v>23735</v>
      </c>
      <c r="I2" s="296" t="s">
        <v>565</v>
      </c>
      <c r="J2" s="296" t="s">
        <v>880</v>
      </c>
      <c r="K2" s="296" t="s">
        <v>606</v>
      </c>
      <c r="L2" s="296" t="s">
        <v>145</v>
      </c>
      <c r="M2" s="296" t="s">
        <v>413</v>
      </c>
      <c r="N2" s="296" t="s">
        <v>415</v>
      </c>
      <c r="O2" s="296" t="s">
        <v>419</v>
      </c>
      <c r="P2" s="296" t="s">
        <v>421</v>
      </c>
      <c r="Q2" s="296" t="s">
        <v>139</v>
      </c>
      <c r="R2" s="296" t="s">
        <v>425</v>
      </c>
      <c r="S2" s="296" t="s">
        <v>187</v>
      </c>
      <c r="T2" s="296" t="s">
        <v>428</v>
      </c>
      <c r="U2" s="296" t="s">
        <v>430</v>
      </c>
      <c r="V2" s="296" t="s">
        <v>23603</v>
      </c>
      <c r="W2" s="296" t="s">
        <v>73</v>
      </c>
      <c r="X2" s="296" t="s">
        <v>435</v>
      </c>
      <c r="Y2" s="296" t="s">
        <v>437</v>
      </c>
      <c r="Z2" s="296" t="s">
        <v>23610</v>
      </c>
      <c r="AA2" s="296" t="s">
        <v>441</v>
      </c>
      <c r="AB2" s="296" t="s">
        <v>91</v>
      </c>
      <c r="AC2" s="296" t="s">
        <v>445</v>
      </c>
      <c r="AD2" s="296" t="s">
        <v>160</v>
      </c>
      <c r="AE2" s="296" t="s">
        <v>448</v>
      </c>
      <c r="AF2" s="296" t="s">
        <v>23608</v>
      </c>
      <c r="AG2" s="296" t="s">
        <v>40</v>
      </c>
      <c r="AH2" s="296" t="s">
        <v>196</v>
      </c>
      <c r="AI2" s="296" t="s">
        <v>88</v>
      </c>
      <c r="AJ2" s="296" t="s">
        <v>456</v>
      </c>
      <c r="AK2" s="296" t="s">
        <v>457</v>
      </c>
      <c r="AL2" s="296" t="s">
        <v>115</v>
      </c>
      <c r="AM2" s="296" t="s">
        <v>94</v>
      </c>
      <c r="AN2" s="296" t="s">
        <v>460</v>
      </c>
      <c r="AO2" s="296" t="s">
        <v>462</v>
      </c>
      <c r="AP2" s="296" t="s">
        <v>19</v>
      </c>
      <c r="AQ2" s="296" t="s">
        <v>467</v>
      </c>
      <c r="AR2" s="296" t="s">
        <v>148</v>
      </c>
      <c r="AS2" s="296" t="s">
        <v>468</v>
      </c>
      <c r="AT2" s="296" t="s">
        <v>175</v>
      </c>
      <c r="AU2" s="296" t="s">
        <v>471</v>
      </c>
      <c r="AV2" s="296" t="s">
        <v>203</v>
      </c>
      <c r="AW2" s="296" t="s">
        <v>70</v>
      </c>
      <c r="AX2" s="296" t="s">
        <v>85</v>
      </c>
      <c r="AY2" s="296" t="s">
        <v>76</v>
      </c>
      <c r="AZ2" s="296" t="s">
        <v>23611</v>
      </c>
      <c r="BA2" s="296" t="s">
        <v>22</v>
      </c>
      <c r="BB2" s="296" t="s">
        <v>109</v>
      </c>
      <c r="BC2" s="296" t="s">
        <v>198</v>
      </c>
      <c r="BD2" s="296" t="s">
        <v>23607</v>
      </c>
      <c r="BE2" s="296" t="s">
        <v>43</v>
      </c>
      <c r="BF2" s="296" t="s">
        <v>485</v>
      </c>
      <c r="BG2" s="296" t="s">
        <v>487</v>
      </c>
      <c r="BH2" s="296" t="s">
        <v>489</v>
      </c>
      <c r="BI2" s="296" t="s">
        <v>232</v>
      </c>
      <c r="BJ2" s="296" t="s">
        <v>23719</v>
      </c>
      <c r="BK2" s="296" t="s">
        <v>52</v>
      </c>
      <c r="BL2" s="296" t="s">
        <v>495</v>
      </c>
      <c r="BM2" s="296" t="s">
        <v>498</v>
      </c>
      <c r="BN2" s="296" t="s">
        <v>500</v>
      </c>
      <c r="BO2" s="296" t="s">
        <v>501</v>
      </c>
      <c r="BP2" s="296" t="s">
        <v>23613</v>
      </c>
      <c r="BQ2" s="296" t="s">
        <v>503</v>
      </c>
      <c r="BR2" s="296" t="s">
        <v>505</v>
      </c>
      <c r="BS2" s="296" t="s">
        <v>507</v>
      </c>
      <c r="BT2" s="296" t="s">
        <v>509</v>
      </c>
      <c r="BU2" s="296" t="s">
        <v>511</v>
      </c>
      <c r="BV2" s="296" t="s">
        <v>23612</v>
      </c>
      <c r="BW2" s="296" t="s">
        <v>514</v>
      </c>
      <c r="BX2" s="296" t="s">
        <v>516</v>
      </c>
      <c r="BY2" s="296" t="s">
        <v>518</v>
      </c>
      <c r="BZ2" s="296" t="s">
        <v>521</v>
      </c>
      <c r="CA2" s="296" t="s">
        <v>523</v>
      </c>
      <c r="CB2" s="296" t="s">
        <v>37</v>
      </c>
      <c r="CC2" s="296" t="s">
        <v>226</v>
      </c>
      <c r="CD2" s="296" t="s">
        <v>23609</v>
      </c>
      <c r="CE2" s="296" t="s">
        <v>530</v>
      </c>
      <c r="CF2" s="296" t="s">
        <v>532</v>
      </c>
      <c r="CG2" s="296" t="s">
        <v>534</v>
      </c>
      <c r="CH2" s="296" t="s">
        <v>259</v>
      </c>
      <c r="CI2" s="296" t="s">
        <v>536</v>
      </c>
      <c r="CJ2" s="296" t="s">
        <v>220</v>
      </c>
      <c r="CK2" s="296" t="s">
        <v>184</v>
      </c>
      <c r="CL2" s="296" t="s">
        <v>547</v>
      </c>
      <c r="CM2" s="296" t="s">
        <v>23614</v>
      </c>
      <c r="CN2" s="296" t="s">
        <v>23615</v>
      </c>
      <c r="CO2" s="296" t="s">
        <v>23616</v>
      </c>
      <c r="CP2" s="296" t="s">
        <v>557</v>
      </c>
      <c r="CQ2" s="296" t="s">
        <v>558</v>
      </c>
      <c r="CR2" s="296" t="s">
        <v>560</v>
      </c>
      <c r="CS2" s="296" t="s">
        <v>563</v>
      </c>
      <c r="CT2" s="296" t="s">
        <v>404</v>
      </c>
      <c r="CU2" s="296" t="s">
        <v>405</v>
      </c>
      <c r="CV2" s="296" t="s">
        <v>406</v>
      </c>
      <c r="CW2" s="296" t="s">
        <v>407</v>
      </c>
    </row>
    <row r="3" spans="1:101" hidden="1" x14ac:dyDescent="0.3">
      <c r="A3" s="297" t="s">
        <v>23736</v>
      </c>
      <c r="B3" s="296" t="s">
        <v>23737</v>
      </c>
      <c r="C3" s="296" t="s">
        <v>10</v>
      </c>
      <c r="D3" s="296"/>
      <c r="E3" s="296"/>
      <c r="F3" s="296"/>
      <c r="G3" s="296"/>
      <c r="H3" s="296"/>
      <c r="I3" s="296" t="str">
        <f>MID(G3,4,6)</f>
        <v/>
      </c>
      <c r="J3" s="296"/>
      <c r="K3" s="298"/>
      <c r="L3" s="298"/>
      <c r="M3" s="298"/>
      <c r="N3" s="298"/>
      <c r="O3" s="298"/>
      <c r="P3" s="298"/>
      <c r="Q3" s="298"/>
      <c r="R3" s="298"/>
      <c r="S3" s="298"/>
    </row>
    <row r="4" spans="1:101" hidden="1" x14ac:dyDescent="0.3">
      <c r="A4" s="297" t="s">
        <v>23743</v>
      </c>
      <c r="B4" s="296"/>
      <c r="C4" s="296" t="s">
        <v>10</v>
      </c>
      <c r="D4" s="296" t="s">
        <v>995</v>
      </c>
      <c r="E4" s="296" t="s">
        <v>400</v>
      </c>
      <c r="F4" s="296" t="s">
        <v>390</v>
      </c>
      <c r="G4" s="296" t="s">
        <v>934</v>
      </c>
      <c r="H4" s="296"/>
      <c r="I4" s="296" t="str">
        <f t="shared" ref="I4:I67" si="0">MID(G4,4,6)</f>
        <v>D10164</v>
      </c>
      <c r="J4" s="296" t="e">
        <f>_xlfn.XLOOKUP(I4,CCs!Q:Q,CCs!R:R)</f>
        <v>#N/A</v>
      </c>
      <c r="K4" s="298"/>
      <c r="L4" s="298"/>
      <c r="M4" s="298"/>
      <c r="N4" s="298"/>
      <c r="O4" s="298"/>
      <c r="P4" s="298"/>
      <c r="Q4" s="298"/>
      <c r="R4" s="298"/>
      <c r="S4" s="298"/>
    </row>
    <row r="5" spans="1:101" hidden="1" x14ac:dyDescent="0.3">
      <c r="A5" s="297" t="s">
        <v>23743</v>
      </c>
      <c r="B5" s="296"/>
      <c r="C5" s="296" t="s">
        <v>10</v>
      </c>
      <c r="D5" s="296" t="s">
        <v>995</v>
      </c>
      <c r="E5" s="296" t="s">
        <v>400</v>
      </c>
      <c r="F5" s="296" t="s">
        <v>390</v>
      </c>
      <c r="G5" s="296" t="s">
        <v>935</v>
      </c>
      <c r="H5" s="296"/>
      <c r="I5" s="296" t="str">
        <f t="shared" si="0"/>
        <v>D11510</v>
      </c>
      <c r="J5" s="296" t="e">
        <f>_xlfn.XLOOKUP(I5,CCs!Q:Q,CCs!R:R)</f>
        <v>#N/A</v>
      </c>
      <c r="K5" s="298"/>
      <c r="L5" s="298"/>
      <c r="M5" s="298"/>
      <c r="N5" s="298"/>
      <c r="O5" s="298"/>
      <c r="P5" s="298"/>
      <c r="Q5" s="298"/>
      <c r="R5" s="298"/>
      <c r="S5" s="298"/>
    </row>
    <row r="6" spans="1:101" x14ac:dyDescent="0.3">
      <c r="A6" s="297" t="s">
        <v>23744</v>
      </c>
      <c r="B6" s="296"/>
      <c r="C6" s="296" t="s">
        <v>10</v>
      </c>
      <c r="D6" s="296" t="s">
        <v>953</v>
      </c>
      <c r="E6" s="296" t="s">
        <v>400</v>
      </c>
      <c r="F6" s="296" t="s">
        <v>535</v>
      </c>
      <c r="G6" s="296" t="s">
        <v>948</v>
      </c>
      <c r="H6" s="296"/>
      <c r="I6" s="296" t="str">
        <f t="shared" si="0"/>
        <v>D11392</v>
      </c>
      <c r="J6" s="296" t="e">
        <f>_xlfn.XLOOKUP(I6,CCs!Q:Q,CCs!R:R)</f>
        <v>#N/A</v>
      </c>
      <c r="K6" s="298"/>
      <c r="L6" s="298"/>
      <c r="M6" s="298"/>
      <c r="N6" s="298"/>
      <c r="O6" s="298"/>
      <c r="P6" s="298"/>
      <c r="Q6" s="298"/>
      <c r="R6" s="298"/>
      <c r="S6" s="298"/>
    </row>
    <row r="7" spans="1:101" x14ac:dyDescent="0.3">
      <c r="A7" s="297" t="s">
        <v>23744</v>
      </c>
      <c r="B7" s="296"/>
      <c r="C7" s="296" t="s">
        <v>10</v>
      </c>
      <c r="D7" s="296" t="s">
        <v>954</v>
      </c>
      <c r="E7" s="296" t="s">
        <v>400</v>
      </c>
      <c r="F7" s="296" t="s">
        <v>535</v>
      </c>
      <c r="G7" s="296" t="s">
        <v>949</v>
      </c>
      <c r="H7" s="296"/>
      <c r="I7" s="296" t="str">
        <f t="shared" si="0"/>
        <v>D11336</v>
      </c>
      <c r="J7" s="296" t="e">
        <f>_xlfn.XLOOKUP(I7,CCs!Q:Q,CCs!R:R)</f>
        <v>#N/A</v>
      </c>
      <c r="K7" s="298"/>
      <c r="L7" s="298"/>
      <c r="M7" s="298"/>
      <c r="N7" s="298"/>
      <c r="O7" s="298"/>
      <c r="P7" s="298"/>
      <c r="Q7" s="298"/>
      <c r="R7" s="298"/>
      <c r="S7" s="298"/>
    </row>
    <row r="8" spans="1:101" x14ac:dyDescent="0.3">
      <c r="A8" s="297" t="s">
        <v>23744</v>
      </c>
      <c r="B8" s="296"/>
      <c r="C8" s="296" t="s">
        <v>10</v>
      </c>
      <c r="D8" s="296" t="s">
        <v>955</v>
      </c>
      <c r="E8" s="296" t="s">
        <v>400</v>
      </c>
      <c r="F8" s="296" t="s">
        <v>535</v>
      </c>
      <c r="G8" s="296" t="s">
        <v>948</v>
      </c>
      <c r="H8" s="296"/>
      <c r="I8" s="296" t="str">
        <f t="shared" si="0"/>
        <v>D11392</v>
      </c>
      <c r="J8" s="296" t="e">
        <f>_xlfn.XLOOKUP(I8,CCs!Q:Q,CCs!R:R)</f>
        <v>#N/A</v>
      </c>
      <c r="K8" s="298"/>
      <c r="L8" s="298"/>
      <c r="M8" s="298"/>
      <c r="N8" s="298"/>
      <c r="O8" s="298"/>
      <c r="P8" s="298"/>
      <c r="Q8" s="298"/>
      <c r="R8" s="298"/>
      <c r="S8" s="298"/>
    </row>
    <row r="9" spans="1:101" hidden="1" x14ac:dyDescent="0.3">
      <c r="A9" s="297" t="s">
        <v>23744</v>
      </c>
      <c r="B9" s="296"/>
      <c r="C9" s="296" t="s">
        <v>10</v>
      </c>
      <c r="D9" s="296" t="s">
        <v>956</v>
      </c>
      <c r="E9" s="296" t="s">
        <v>400</v>
      </c>
      <c r="F9" s="296" t="s">
        <v>556</v>
      </c>
      <c r="G9" s="296" t="s">
        <v>950</v>
      </c>
      <c r="H9" s="296"/>
      <c r="I9" s="296" t="str">
        <f t="shared" si="0"/>
        <v>D10161</v>
      </c>
      <c r="J9" s="296" t="e">
        <f>_xlfn.XLOOKUP(I9,CCs!Q:Q,CCs!R:R)</f>
        <v>#N/A</v>
      </c>
      <c r="K9" s="298"/>
      <c r="L9" s="298"/>
      <c r="M9" s="298"/>
      <c r="N9" s="298"/>
      <c r="O9" s="298"/>
      <c r="P9" s="298"/>
      <c r="Q9" s="298"/>
      <c r="R9" s="298"/>
      <c r="S9" s="298"/>
    </row>
    <row r="10" spans="1:101" hidden="1" x14ac:dyDescent="0.3">
      <c r="A10" s="297" t="s">
        <v>23744</v>
      </c>
      <c r="B10" s="296"/>
      <c r="C10" s="296" t="s">
        <v>10</v>
      </c>
      <c r="D10" s="296" t="s">
        <v>957</v>
      </c>
      <c r="E10" s="296" t="s">
        <v>400</v>
      </c>
      <c r="F10" s="296" t="s">
        <v>556</v>
      </c>
      <c r="G10" s="296" t="s">
        <v>950</v>
      </c>
      <c r="H10" s="296"/>
      <c r="I10" s="296" t="str">
        <f t="shared" si="0"/>
        <v>D10161</v>
      </c>
      <c r="J10" s="296" t="e">
        <f>_xlfn.XLOOKUP(I10,CCs!Q:Q,CCs!R:R)</f>
        <v>#N/A</v>
      </c>
      <c r="K10" s="298"/>
      <c r="L10" s="298"/>
      <c r="M10" s="298"/>
      <c r="N10" s="298"/>
      <c r="O10" s="298"/>
      <c r="P10" s="298"/>
      <c r="Q10" s="298"/>
      <c r="R10" s="298"/>
      <c r="S10" s="298"/>
    </row>
    <row r="11" spans="1:101" x14ac:dyDescent="0.3">
      <c r="A11" s="297" t="s">
        <v>23744</v>
      </c>
      <c r="B11" s="296"/>
      <c r="C11" s="296" t="s">
        <v>10</v>
      </c>
      <c r="D11" s="296" t="s">
        <v>958</v>
      </c>
      <c r="E11" s="296" t="s">
        <v>400</v>
      </c>
      <c r="F11" s="296" t="s">
        <v>409</v>
      </c>
      <c r="G11" s="296" t="s">
        <v>951</v>
      </c>
      <c r="H11" s="296"/>
      <c r="I11" s="296" t="str">
        <f t="shared" si="0"/>
        <v>D11438</v>
      </c>
      <c r="J11" s="296" t="e">
        <f>_xlfn.XLOOKUP(I11,CCs!Q:Q,CCs!R:R)</f>
        <v>#N/A</v>
      </c>
      <c r="K11" s="298"/>
      <c r="L11" s="298"/>
      <c r="M11" s="298"/>
      <c r="N11" s="298"/>
      <c r="O11" s="298"/>
      <c r="P11" s="298"/>
      <c r="Q11" s="298"/>
      <c r="R11" s="298"/>
      <c r="S11" s="298"/>
    </row>
    <row r="12" spans="1:101" hidden="1" x14ac:dyDescent="0.3">
      <c r="A12" s="297" t="s">
        <v>23744</v>
      </c>
      <c r="B12" s="296"/>
      <c r="C12" s="296" t="s">
        <v>10</v>
      </c>
      <c r="D12" s="296" t="s">
        <v>959</v>
      </c>
      <c r="E12" s="296" t="s">
        <v>400</v>
      </c>
      <c r="F12" s="296" t="s">
        <v>409</v>
      </c>
      <c r="G12" s="296" t="s">
        <v>951</v>
      </c>
      <c r="H12" s="296"/>
      <c r="I12" s="296" t="str">
        <f t="shared" si="0"/>
        <v>D11438</v>
      </c>
      <c r="J12" s="296" t="e">
        <f>_xlfn.XLOOKUP(I12,CCs!Q:Q,CCs!R:R)</f>
        <v>#N/A</v>
      </c>
      <c r="K12" s="298"/>
      <c r="L12" s="298"/>
      <c r="M12" s="298"/>
      <c r="N12" s="298"/>
      <c r="O12" s="298"/>
      <c r="P12" s="298"/>
      <c r="Q12" s="298"/>
      <c r="R12" s="298"/>
      <c r="S12" s="298"/>
    </row>
    <row r="13" spans="1:101" x14ac:dyDescent="0.3">
      <c r="A13" s="297" t="s">
        <v>23744</v>
      </c>
      <c r="B13" s="296"/>
      <c r="C13" s="296" t="s">
        <v>10</v>
      </c>
      <c r="D13" s="296" t="s">
        <v>958</v>
      </c>
      <c r="E13" s="296" t="s">
        <v>400</v>
      </c>
      <c r="F13" s="296" t="s">
        <v>393</v>
      </c>
      <c r="G13" s="296" t="s">
        <v>951</v>
      </c>
      <c r="H13" s="296"/>
      <c r="I13" s="296" t="str">
        <f t="shared" si="0"/>
        <v>D11438</v>
      </c>
      <c r="J13" s="296" t="e">
        <f>_xlfn.XLOOKUP(I13,CCs!Q:Q,CCs!R:R)</f>
        <v>#N/A</v>
      </c>
      <c r="K13" s="298"/>
      <c r="L13" s="298"/>
      <c r="M13" s="298"/>
      <c r="N13" s="298"/>
      <c r="O13" s="298"/>
      <c r="P13" s="298"/>
      <c r="Q13" s="298"/>
      <c r="R13" s="298"/>
      <c r="S13" s="298"/>
    </row>
    <row r="14" spans="1:101" x14ac:dyDescent="0.3">
      <c r="A14" s="297" t="s">
        <v>23744</v>
      </c>
      <c r="B14" s="296"/>
      <c r="C14" s="296" t="s">
        <v>10</v>
      </c>
      <c r="D14" s="296" t="s">
        <v>958</v>
      </c>
      <c r="E14" s="296" t="s">
        <v>403</v>
      </c>
      <c r="F14" s="296" t="s">
        <v>409</v>
      </c>
      <c r="G14" s="296" t="s">
        <v>951</v>
      </c>
      <c r="H14" s="296"/>
      <c r="I14" s="296" t="str">
        <f t="shared" si="0"/>
        <v>D11438</v>
      </c>
      <c r="J14" s="296" t="e">
        <f>_xlfn.XLOOKUP(I14,CCs!Q:Q,CCs!R:R)</f>
        <v>#N/A</v>
      </c>
      <c r="K14" s="298"/>
      <c r="L14" s="298"/>
      <c r="M14" s="298"/>
      <c r="N14" s="298"/>
      <c r="O14" s="298"/>
      <c r="P14" s="298"/>
      <c r="Q14" s="298"/>
      <c r="R14" s="298"/>
      <c r="S14" s="298"/>
    </row>
    <row r="15" spans="1:101" hidden="1" x14ac:dyDescent="0.3">
      <c r="A15" s="297" t="s">
        <v>23745</v>
      </c>
      <c r="B15" s="296"/>
      <c r="C15" s="296" t="s">
        <v>12</v>
      </c>
      <c r="D15" s="296" t="s">
        <v>966</v>
      </c>
      <c r="E15" s="296" t="s">
        <v>400</v>
      </c>
      <c r="F15" s="296" t="s">
        <v>390</v>
      </c>
      <c r="G15" s="296" t="s">
        <v>841</v>
      </c>
      <c r="H15" s="296"/>
      <c r="I15" s="296" t="str">
        <f t="shared" si="0"/>
        <v>D10265</v>
      </c>
      <c r="J15" s="296" t="str">
        <f>_xlfn.XLOOKUP(I15,CCs!Q:Q,CCs!R:R)</f>
        <v>SEN Inclusion</v>
      </c>
      <c r="K15" s="298"/>
      <c r="L15" s="298"/>
      <c r="M15" s="298"/>
      <c r="N15" s="298"/>
      <c r="O15" s="298"/>
      <c r="P15" s="298"/>
      <c r="Q15" s="298"/>
      <c r="R15" s="298"/>
      <c r="S15" s="298"/>
    </row>
    <row r="16" spans="1:101" hidden="1" x14ac:dyDescent="0.3">
      <c r="A16" s="297" t="s">
        <v>23745</v>
      </c>
      <c r="B16" s="296"/>
      <c r="C16" s="296" t="s">
        <v>12</v>
      </c>
      <c r="D16" s="296" t="s">
        <v>967</v>
      </c>
      <c r="E16" s="296" t="s">
        <v>400</v>
      </c>
      <c r="F16" s="296" t="s">
        <v>390</v>
      </c>
      <c r="G16" s="296" t="s">
        <v>842</v>
      </c>
      <c r="H16" s="296"/>
      <c r="I16" s="296" t="str">
        <f t="shared" si="0"/>
        <v>D11439</v>
      </c>
      <c r="J16" s="296" t="str">
        <f>_xlfn.XLOOKUP(I16,CCs!Q:Q,CCs!R:R)</f>
        <v>Nursery Schools</v>
      </c>
      <c r="K16" s="298"/>
      <c r="L16" s="298"/>
      <c r="M16" s="298"/>
      <c r="N16" s="298"/>
      <c r="O16" s="298"/>
      <c r="P16" s="298"/>
      <c r="Q16" s="298"/>
      <c r="R16" s="298"/>
      <c r="S16" s="298"/>
    </row>
    <row r="17" spans="1:19" hidden="1" x14ac:dyDescent="0.3">
      <c r="A17" s="297" t="s">
        <v>23745</v>
      </c>
      <c r="B17" s="6"/>
      <c r="C17" s="296" t="s">
        <v>12</v>
      </c>
      <c r="D17" s="296" t="s">
        <v>969</v>
      </c>
      <c r="E17" s="296" t="s">
        <v>400</v>
      </c>
      <c r="F17" s="296" t="s">
        <v>409</v>
      </c>
      <c r="G17" s="296" t="s">
        <v>845</v>
      </c>
      <c r="H17" s="296"/>
      <c r="I17" s="296" t="str">
        <f t="shared" si="0"/>
        <v>D11431</v>
      </c>
      <c r="J17" s="296" t="str">
        <f>_xlfn.XLOOKUP(I17,CCs!Q:Q,CCs!R:R)</f>
        <v>Maintained Primary</v>
      </c>
      <c r="K17" s="298"/>
      <c r="L17" s="298"/>
      <c r="M17" s="298"/>
      <c r="N17" s="298"/>
      <c r="O17" s="298"/>
      <c r="P17" s="298"/>
      <c r="Q17" s="298"/>
      <c r="R17" s="298"/>
      <c r="S17" s="298"/>
    </row>
    <row r="18" spans="1:19" hidden="1" x14ac:dyDescent="0.3">
      <c r="A18" s="297" t="s">
        <v>23745</v>
      </c>
      <c r="B18" s="6"/>
      <c r="C18" s="296" t="s">
        <v>12</v>
      </c>
      <c r="D18" s="296" t="s">
        <v>967</v>
      </c>
      <c r="E18" s="296" t="s">
        <v>400</v>
      </c>
      <c r="F18" s="296" t="s">
        <v>409</v>
      </c>
      <c r="G18" s="296" t="s">
        <v>848</v>
      </c>
      <c r="H18" s="296"/>
      <c r="I18" s="296" t="str">
        <f t="shared" si="0"/>
        <v>D11436</v>
      </c>
      <c r="J18" s="296" t="str">
        <f>_xlfn.XLOOKUP(I18,CCs!Q:Q,CCs!R:R)</f>
        <v>Maintained Nursery Clases</v>
      </c>
      <c r="K18" s="298"/>
      <c r="L18" s="298"/>
      <c r="M18" s="298"/>
      <c r="N18" s="298"/>
      <c r="O18" s="298"/>
      <c r="P18" s="298"/>
      <c r="Q18" s="298"/>
      <c r="R18" s="298"/>
      <c r="S18" s="298"/>
    </row>
    <row r="19" spans="1:19" hidden="1" x14ac:dyDescent="0.3">
      <c r="A19" s="297" t="s">
        <v>23745</v>
      </c>
      <c r="B19" s="6"/>
      <c r="C19" s="296" t="s">
        <v>12</v>
      </c>
      <c r="D19" s="296" t="s">
        <v>966</v>
      </c>
      <c r="E19" s="296" t="s">
        <v>400</v>
      </c>
      <c r="F19" s="296" t="s">
        <v>409</v>
      </c>
      <c r="G19" s="296" t="s">
        <v>841</v>
      </c>
      <c r="H19" s="296"/>
      <c r="I19" s="296" t="str">
        <f t="shared" si="0"/>
        <v>D10265</v>
      </c>
      <c r="J19" s="296" t="str">
        <f>_xlfn.XLOOKUP(I19,CCs!Q:Q,CCs!R:R)</f>
        <v>SEN Inclusion</v>
      </c>
      <c r="K19" s="298"/>
      <c r="L19" s="298"/>
      <c r="M19" s="298"/>
      <c r="N19" s="298"/>
      <c r="O19" s="298"/>
      <c r="P19" s="298"/>
      <c r="Q19" s="298"/>
      <c r="R19" s="298"/>
      <c r="S19" s="298"/>
    </row>
    <row r="20" spans="1:19" hidden="1" x14ac:dyDescent="0.3">
      <c r="A20" s="297" t="s">
        <v>23745</v>
      </c>
      <c r="B20" s="6"/>
      <c r="C20" s="296" t="s">
        <v>12</v>
      </c>
      <c r="D20" s="296" t="s">
        <v>970</v>
      </c>
      <c r="E20" s="296" t="s">
        <v>400</v>
      </c>
      <c r="F20" s="296" t="s">
        <v>409</v>
      </c>
      <c r="G20" s="296" t="s">
        <v>847</v>
      </c>
      <c r="H20" s="296"/>
      <c r="I20" s="296" t="str">
        <f t="shared" si="0"/>
        <v>D11432</v>
      </c>
      <c r="J20" s="296" t="str">
        <f>_xlfn.XLOOKUP(I20,CCs!Q:Q,CCs!R:R)</f>
        <v>Maintained Primary</v>
      </c>
      <c r="K20" s="298"/>
      <c r="L20" s="298"/>
      <c r="M20" s="298"/>
      <c r="N20" s="298"/>
      <c r="O20" s="298"/>
      <c r="P20" s="298"/>
      <c r="Q20" s="298"/>
      <c r="R20" s="298"/>
      <c r="S20" s="298"/>
    </row>
    <row r="21" spans="1:19" hidden="1" x14ac:dyDescent="0.3">
      <c r="A21" s="297" t="s">
        <v>23745</v>
      </c>
      <c r="B21" s="296"/>
      <c r="C21" s="296" t="s">
        <v>12</v>
      </c>
      <c r="D21" s="296" t="s">
        <v>970</v>
      </c>
      <c r="E21" s="296" t="s">
        <v>403</v>
      </c>
      <c r="F21" s="296" t="s">
        <v>409</v>
      </c>
      <c r="G21" s="296" t="s">
        <v>846</v>
      </c>
      <c r="H21" s="296"/>
      <c r="I21" s="296" t="str">
        <f t="shared" si="0"/>
        <v>D11422</v>
      </c>
      <c r="J21" s="296" t="str">
        <f>_xlfn.XLOOKUP(I21,CCs!Q:Q,CCs!R:R)</f>
        <v>Academy Primary</v>
      </c>
      <c r="K21" s="298"/>
      <c r="L21" s="298"/>
      <c r="M21" s="298"/>
      <c r="N21" s="298"/>
      <c r="O21" s="298"/>
      <c r="P21" s="298"/>
      <c r="Q21" s="298"/>
      <c r="R21" s="298"/>
      <c r="S21" s="298"/>
    </row>
    <row r="22" spans="1:19" hidden="1" x14ac:dyDescent="0.3">
      <c r="A22" s="297" t="s">
        <v>23745</v>
      </c>
      <c r="B22" s="296"/>
      <c r="C22" s="296" t="s">
        <v>12</v>
      </c>
      <c r="D22" s="296" t="s">
        <v>969</v>
      </c>
      <c r="E22" s="296" t="s">
        <v>403</v>
      </c>
      <c r="F22" s="296" t="s">
        <v>409</v>
      </c>
      <c r="G22" s="296" t="s">
        <v>844</v>
      </c>
      <c r="H22" s="296"/>
      <c r="I22" s="296" t="str">
        <f t="shared" si="0"/>
        <v>D11443</v>
      </c>
      <c r="J22" s="296" t="str">
        <f>_xlfn.XLOOKUP(I22,CCs!Q:Q,CCs!R:R)</f>
        <v>Academy Primary</v>
      </c>
      <c r="K22" s="298"/>
      <c r="L22" s="298"/>
      <c r="M22" s="298"/>
      <c r="N22" s="298"/>
      <c r="O22" s="298"/>
      <c r="P22" s="298"/>
      <c r="Q22" s="298"/>
      <c r="R22" s="298"/>
      <c r="S22" s="298"/>
    </row>
    <row r="23" spans="1:19" hidden="1" x14ac:dyDescent="0.3">
      <c r="A23" s="297" t="s">
        <v>23745</v>
      </c>
      <c r="B23" s="296"/>
      <c r="C23" s="296" t="s">
        <v>12</v>
      </c>
      <c r="D23" s="296" t="s">
        <v>967</v>
      </c>
      <c r="E23" s="296" t="s">
        <v>403</v>
      </c>
      <c r="F23" s="296" t="s">
        <v>409</v>
      </c>
      <c r="G23" s="296" t="s">
        <v>849</v>
      </c>
      <c r="H23" s="296"/>
      <c r="I23" s="296" t="str">
        <f t="shared" si="0"/>
        <v>D11451</v>
      </c>
      <c r="J23" s="296" t="str">
        <f>_xlfn.XLOOKUP(I23,CCs!Q:Q,CCs!R:R)</f>
        <v>Academy Nursery Clases</v>
      </c>
      <c r="K23" s="298"/>
      <c r="L23" s="298"/>
      <c r="M23" s="298"/>
      <c r="N23" s="298"/>
      <c r="O23" s="298"/>
      <c r="P23" s="298"/>
      <c r="Q23" s="298"/>
      <c r="R23" s="298"/>
      <c r="S23" s="298"/>
    </row>
    <row r="24" spans="1:19" hidden="1" x14ac:dyDescent="0.3">
      <c r="A24" s="297" t="s">
        <v>23745</v>
      </c>
      <c r="B24" s="296"/>
      <c r="C24" s="296" t="s">
        <v>12</v>
      </c>
      <c r="D24" s="296" t="s">
        <v>966</v>
      </c>
      <c r="E24" s="296" t="s">
        <v>403</v>
      </c>
      <c r="F24" s="296" t="s">
        <v>409</v>
      </c>
      <c r="G24" s="296" t="s">
        <v>882</v>
      </c>
      <c r="H24" s="296"/>
      <c r="I24" s="296" t="str">
        <f t="shared" si="0"/>
        <v>D10265</v>
      </c>
      <c r="J24" s="296" t="str">
        <f>_xlfn.XLOOKUP(I24,CCs!Q:Q,CCs!R:R)</f>
        <v>SEN Inclusion</v>
      </c>
      <c r="K24" s="298"/>
      <c r="L24" s="298"/>
      <c r="M24" s="298"/>
      <c r="N24" s="298"/>
      <c r="O24" s="298"/>
      <c r="P24" s="298"/>
      <c r="Q24" s="298"/>
      <c r="R24" s="298"/>
      <c r="S24" s="298"/>
    </row>
    <row r="25" spans="1:19" hidden="1" x14ac:dyDescent="0.3">
      <c r="A25" s="297" t="s">
        <v>23745</v>
      </c>
      <c r="B25" s="6"/>
      <c r="C25" s="296" t="s">
        <v>12</v>
      </c>
      <c r="D25" s="296" t="s">
        <v>968</v>
      </c>
      <c r="E25" s="296" t="s">
        <v>400</v>
      </c>
      <c r="F25" s="296" t="s">
        <v>535</v>
      </c>
      <c r="G25" s="296" t="s">
        <v>843</v>
      </c>
      <c r="H25" s="296"/>
      <c r="I25" s="296" t="str">
        <f t="shared" si="0"/>
        <v>D11425</v>
      </c>
      <c r="J25" s="296" t="str">
        <f>_xlfn.XLOOKUP(I25,CCs!Q:Q,CCs!R:R)</f>
        <v>PRUs</v>
      </c>
      <c r="K25" s="298"/>
      <c r="L25" s="298"/>
      <c r="M25" s="298"/>
      <c r="N25" s="298"/>
      <c r="O25" s="298"/>
      <c r="P25" s="298"/>
      <c r="Q25" s="298"/>
      <c r="R25" s="298"/>
      <c r="S25" s="298"/>
    </row>
    <row r="26" spans="1:19" hidden="1" x14ac:dyDescent="0.3">
      <c r="A26" s="297" t="s">
        <v>23745</v>
      </c>
      <c r="B26" s="296"/>
      <c r="C26" s="296" t="s">
        <v>12</v>
      </c>
      <c r="D26" s="296" t="s">
        <v>970</v>
      </c>
      <c r="E26" s="296" t="s">
        <v>400</v>
      </c>
      <c r="F26" s="296" t="s">
        <v>393</v>
      </c>
      <c r="G26" s="296" t="s">
        <v>852</v>
      </c>
      <c r="H26" s="296"/>
      <c r="I26" s="296" t="str">
        <f t="shared" si="0"/>
        <v>D11434</v>
      </c>
      <c r="J26" s="296" t="str">
        <f>_xlfn.XLOOKUP(I26,CCs!Q:Q,CCs!R:R)</f>
        <v>Maintained Secondary</v>
      </c>
      <c r="K26" s="298"/>
      <c r="L26" s="298"/>
      <c r="M26" s="298"/>
      <c r="N26" s="298"/>
      <c r="O26" s="298"/>
      <c r="P26" s="298"/>
      <c r="Q26" s="298"/>
      <c r="R26" s="298"/>
      <c r="S26" s="298"/>
    </row>
    <row r="27" spans="1:19" hidden="1" x14ac:dyDescent="0.3">
      <c r="A27" s="297" t="s">
        <v>23745</v>
      </c>
      <c r="B27" s="296"/>
      <c r="C27" s="296" t="s">
        <v>12</v>
      </c>
      <c r="D27" s="296" t="s">
        <v>971</v>
      </c>
      <c r="E27" s="296" t="s">
        <v>400</v>
      </c>
      <c r="F27" s="296" t="s">
        <v>393</v>
      </c>
      <c r="G27" s="296" t="s">
        <v>850</v>
      </c>
      <c r="H27" s="296"/>
      <c r="I27" s="296" t="str">
        <f t="shared" si="0"/>
        <v>D11435</v>
      </c>
      <c r="J27" s="296" t="str">
        <f>_xlfn.XLOOKUP(I27,CCs!Q:Q,CCs!R:R)</f>
        <v>Maintained Secondary</v>
      </c>
      <c r="K27" s="298"/>
      <c r="L27" s="298"/>
      <c r="M27" s="298"/>
      <c r="N27" s="298"/>
      <c r="O27" s="298"/>
      <c r="P27" s="298"/>
      <c r="Q27" s="298"/>
      <c r="R27" s="298"/>
      <c r="S27" s="298"/>
    </row>
    <row r="28" spans="1:19" hidden="1" x14ac:dyDescent="0.3">
      <c r="A28" s="297" t="s">
        <v>23745</v>
      </c>
      <c r="B28" s="296"/>
      <c r="C28" s="296" t="s">
        <v>12</v>
      </c>
      <c r="D28" s="296" t="s">
        <v>971</v>
      </c>
      <c r="E28" s="296" t="s">
        <v>403</v>
      </c>
      <c r="F28" s="296" t="s">
        <v>393</v>
      </c>
      <c r="G28" s="296" t="s">
        <v>851</v>
      </c>
      <c r="H28" s="296"/>
      <c r="I28" s="296" t="str">
        <f t="shared" si="0"/>
        <v>D11442</v>
      </c>
      <c r="J28" s="296" t="str">
        <f>_xlfn.XLOOKUP(I28,CCs!Q:Q,CCs!R:R)</f>
        <v>Academy Secondary</v>
      </c>
      <c r="K28" s="298"/>
      <c r="L28" s="298"/>
      <c r="M28" s="298"/>
      <c r="N28" s="298"/>
      <c r="O28" s="298"/>
      <c r="P28" s="298"/>
      <c r="Q28" s="298"/>
      <c r="R28" s="298"/>
      <c r="S28" s="298"/>
    </row>
    <row r="29" spans="1:19" hidden="1" x14ac:dyDescent="0.3">
      <c r="A29" s="297" t="s">
        <v>23745</v>
      </c>
      <c r="B29" s="296"/>
      <c r="C29" s="296" t="s">
        <v>12</v>
      </c>
      <c r="D29" s="296" t="s">
        <v>970</v>
      </c>
      <c r="E29" s="296" t="s">
        <v>403</v>
      </c>
      <c r="F29" s="296" t="s">
        <v>393</v>
      </c>
      <c r="G29" s="296" t="s">
        <v>853</v>
      </c>
      <c r="H29" s="296"/>
      <c r="I29" s="296" t="str">
        <f t="shared" si="0"/>
        <v>D11423</v>
      </c>
      <c r="J29" s="296" t="str">
        <f>_xlfn.XLOOKUP(I29,CCs!Q:Q,CCs!R:R)</f>
        <v>Academy Secondary</v>
      </c>
      <c r="K29" s="298"/>
      <c r="L29" s="298"/>
      <c r="M29" s="298"/>
      <c r="N29" s="298"/>
      <c r="O29" s="298"/>
      <c r="P29" s="298"/>
      <c r="Q29" s="298"/>
      <c r="R29" s="298"/>
      <c r="S29" s="298"/>
    </row>
    <row r="30" spans="1:19" hidden="1" x14ac:dyDescent="0.3">
      <c r="A30" s="297" t="s">
        <v>23745</v>
      </c>
      <c r="B30" s="296"/>
      <c r="C30" s="296" t="s">
        <v>12</v>
      </c>
      <c r="D30" s="296" t="s">
        <v>969</v>
      </c>
      <c r="E30" s="296" t="s">
        <v>400</v>
      </c>
      <c r="F30" s="296" t="s">
        <v>561</v>
      </c>
      <c r="G30" s="296" t="s">
        <v>845</v>
      </c>
      <c r="H30" s="296"/>
      <c r="I30" s="296" t="str">
        <f t="shared" si="0"/>
        <v>D11431</v>
      </c>
      <c r="J30" s="296" t="str">
        <f>_xlfn.XLOOKUP(I30,CCs!Q:Q,CCs!R:R)</f>
        <v>Maintained Primary</v>
      </c>
      <c r="K30" s="298"/>
      <c r="L30" s="298"/>
      <c r="M30" s="298"/>
      <c r="N30" s="298"/>
      <c r="O30" s="298"/>
      <c r="P30" s="298"/>
      <c r="Q30" s="298"/>
      <c r="R30" s="298"/>
      <c r="S30" s="298"/>
    </row>
    <row r="31" spans="1:19" hidden="1" x14ac:dyDescent="0.3">
      <c r="A31" s="297" t="s">
        <v>23745</v>
      </c>
      <c r="B31" s="296"/>
      <c r="C31" s="296" t="s">
        <v>12</v>
      </c>
      <c r="D31" s="296" t="s">
        <v>971</v>
      </c>
      <c r="E31" s="296" t="s">
        <v>400</v>
      </c>
      <c r="F31" s="296" t="s">
        <v>561</v>
      </c>
      <c r="G31" s="296" t="s">
        <v>850</v>
      </c>
      <c r="H31" s="296"/>
      <c r="I31" s="296" t="str">
        <f t="shared" si="0"/>
        <v>D11435</v>
      </c>
      <c r="J31" s="296" t="str">
        <f>_xlfn.XLOOKUP(I31,CCs!Q:Q,CCs!R:R)</f>
        <v>Maintained Secondary</v>
      </c>
      <c r="K31" s="298"/>
      <c r="L31" s="298"/>
      <c r="M31" s="298"/>
      <c r="N31" s="298"/>
      <c r="O31" s="298"/>
      <c r="P31" s="298"/>
      <c r="Q31" s="298"/>
      <c r="R31" s="298"/>
      <c r="S31" s="298"/>
    </row>
    <row r="32" spans="1:19" hidden="1" x14ac:dyDescent="0.3">
      <c r="A32" s="297" t="s">
        <v>23745</v>
      </c>
      <c r="B32" s="296"/>
      <c r="C32" s="296" t="s">
        <v>12</v>
      </c>
      <c r="D32" s="296" t="s">
        <v>966</v>
      </c>
      <c r="E32" s="296" t="s">
        <v>400</v>
      </c>
      <c r="F32" s="296" t="s">
        <v>561</v>
      </c>
      <c r="G32" s="296" t="s">
        <v>841</v>
      </c>
      <c r="H32" s="296"/>
      <c r="I32" s="296" t="str">
        <f t="shared" si="0"/>
        <v>D10265</v>
      </c>
      <c r="J32" s="296" t="str">
        <f>_xlfn.XLOOKUP(I32,CCs!Q:Q,CCs!R:R)</f>
        <v>SEN Inclusion</v>
      </c>
      <c r="K32" s="298"/>
      <c r="L32" s="298"/>
      <c r="M32" s="298"/>
      <c r="N32" s="298"/>
      <c r="O32" s="298"/>
      <c r="P32" s="298"/>
      <c r="Q32" s="298"/>
      <c r="R32" s="298"/>
      <c r="S32" s="298"/>
    </row>
    <row r="33" spans="1:19" hidden="1" x14ac:dyDescent="0.3">
      <c r="A33" s="297" t="s">
        <v>23745</v>
      </c>
      <c r="B33" s="296"/>
      <c r="C33" s="296" t="s">
        <v>12</v>
      </c>
      <c r="D33" s="296" t="s">
        <v>970</v>
      </c>
      <c r="E33" s="296" t="s">
        <v>403</v>
      </c>
      <c r="F33" s="296" t="s">
        <v>561</v>
      </c>
      <c r="G33" s="296" t="s">
        <v>853</v>
      </c>
      <c r="H33" s="296"/>
      <c r="I33" s="296" t="str">
        <f t="shared" si="0"/>
        <v>D11423</v>
      </c>
      <c r="J33" s="296" t="str">
        <f>_xlfn.XLOOKUP(I33,CCs!Q:Q,CCs!R:R)</f>
        <v>Academy Secondary</v>
      </c>
      <c r="K33" s="298"/>
      <c r="L33" s="298"/>
      <c r="M33" s="298"/>
      <c r="N33" s="298"/>
      <c r="O33" s="298"/>
      <c r="P33" s="298"/>
      <c r="Q33" s="298"/>
      <c r="R33" s="298"/>
      <c r="S33" s="298"/>
    </row>
    <row r="34" spans="1:19" hidden="1" x14ac:dyDescent="0.3">
      <c r="A34" s="297" t="s">
        <v>23745</v>
      </c>
      <c r="B34" s="296"/>
      <c r="C34" s="296" t="s">
        <v>12</v>
      </c>
      <c r="D34" s="296" t="s">
        <v>971</v>
      </c>
      <c r="E34" s="296" t="s">
        <v>403</v>
      </c>
      <c r="F34" s="296" t="s">
        <v>561</v>
      </c>
      <c r="G34" s="296" t="s">
        <v>851</v>
      </c>
      <c r="H34" s="296"/>
      <c r="I34" s="296" t="str">
        <f t="shared" si="0"/>
        <v>D11442</v>
      </c>
      <c r="J34" s="296" t="str">
        <f>_xlfn.XLOOKUP(I34,CCs!Q:Q,CCs!R:R)</f>
        <v>Academy Secondary</v>
      </c>
      <c r="K34" s="298"/>
      <c r="L34" s="298"/>
      <c r="M34" s="298"/>
      <c r="N34" s="298"/>
      <c r="O34" s="298"/>
      <c r="P34" s="298"/>
      <c r="Q34" s="298"/>
      <c r="R34" s="298"/>
      <c r="S34" s="298"/>
    </row>
    <row r="35" spans="1:19" hidden="1" x14ac:dyDescent="0.3">
      <c r="A35" s="297" t="s">
        <v>23745</v>
      </c>
      <c r="B35" s="296"/>
      <c r="C35" s="296" t="s">
        <v>12</v>
      </c>
      <c r="D35" s="296" t="s">
        <v>969</v>
      </c>
      <c r="E35" s="296" t="s">
        <v>403</v>
      </c>
      <c r="F35" s="296" t="s">
        <v>561</v>
      </c>
      <c r="G35" s="296" t="s">
        <v>844</v>
      </c>
      <c r="H35" s="296"/>
      <c r="I35" s="296" t="str">
        <f t="shared" si="0"/>
        <v>D11443</v>
      </c>
      <c r="J35" s="296" t="str">
        <f>_xlfn.XLOOKUP(I35,CCs!Q:Q,CCs!R:R)</f>
        <v>Academy Primary</v>
      </c>
      <c r="K35" s="298"/>
      <c r="L35" s="298"/>
      <c r="M35" s="298"/>
      <c r="N35" s="298"/>
      <c r="O35" s="298"/>
      <c r="P35" s="298"/>
      <c r="Q35" s="298"/>
      <c r="R35" s="298"/>
      <c r="S35" s="298"/>
    </row>
    <row r="36" spans="1:19" hidden="1" x14ac:dyDescent="0.3">
      <c r="A36" s="297" t="s">
        <v>23745</v>
      </c>
      <c r="B36" s="296"/>
      <c r="C36" s="296" t="s">
        <v>12</v>
      </c>
      <c r="D36" s="296" t="s">
        <v>972</v>
      </c>
      <c r="E36" s="296" t="s">
        <v>400</v>
      </c>
      <c r="F36" s="296" t="s">
        <v>556</v>
      </c>
      <c r="G36" s="296" t="s">
        <v>855</v>
      </c>
      <c r="H36" s="296"/>
      <c r="I36" s="296" t="str">
        <f t="shared" si="0"/>
        <v>D11433</v>
      </c>
      <c r="J36" s="296" t="str">
        <f>_xlfn.XLOOKUP(I36,CCs!Q:Q,CCs!R:R)</f>
        <v>Maintained Special Schools</v>
      </c>
      <c r="K36" s="298"/>
      <c r="L36" s="298"/>
      <c r="M36" s="298"/>
      <c r="N36" s="298"/>
      <c r="O36" s="298"/>
      <c r="P36" s="298"/>
      <c r="Q36" s="298"/>
      <c r="R36" s="298"/>
      <c r="S36" s="298"/>
    </row>
    <row r="37" spans="1:19" hidden="1" x14ac:dyDescent="0.3">
      <c r="A37" s="297" t="s">
        <v>23745</v>
      </c>
      <c r="B37" s="296"/>
      <c r="C37" s="296" t="s">
        <v>12</v>
      </c>
      <c r="D37" s="296" t="s">
        <v>972</v>
      </c>
      <c r="E37" s="296" t="s">
        <v>403</v>
      </c>
      <c r="F37" s="296" t="s">
        <v>556</v>
      </c>
      <c r="G37" s="296" t="s">
        <v>979</v>
      </c>
      <c r="H37" s="296"/>
      <c r="I37" s="296" t="str">
        <f t="shared" si="0"/>
        <v>D11491</v>
      </c>
      <c r="J37" s="296" t="str">
        <f>_xlfn.XLOOKUP(I37,CCs!Q:Q,CCs!R:R)</f>
        <v>Academy Special Schools</v>
      </c>
      <c r="K37" s="298"/>
      <c r="L37" s="298"/>
      <c r="M37" s="298"/>
      <c r="N37" s="298"/>
      <c r="O37" s="298"/>
      <c r="P37" s="298"/>
      <c r="Q37" s="298"/>
      <c r="R37" s="298"/>
      <c r="S37" s="298"/>
    </row>
    <row r="38" spans="1:19" hidden="1" x14ac:dyDescent="0.3">
      <c r="A38" s="297" t="s">
        <v>23746</v>
      </c>
      <c r="B38" s="296"/>
      <c r="C38" s="296" t="s">
        <v>11</v>
      </c>
      <c r="D38" s="296" t="s">
        <v>983</v>
      </c>
      <c r="E38" s="296" t="s">
        <v>400</v>
      </c>
      <c r="F38" s="296" t="s">
        <v>393</v>
      </c>
      <c r="G38" s="296" t="s">
        <v>982</v>
      </c>
      <c r="H38" s="296"/>
      <c r="I38" s="296" t="str">
        <f t="shared" si="0"/>
        <v>D11441</v>
      </c>
      <c r="J38" s="296" t="e">
        <f>_xlfn.XLOOKUP(I38,CCs!Q:Q,CCs!R:R)</f>
        <v>#N/A</v>
      </c>
      <c r="K38" s="298"/>
      <c r="L38" s="298"/>
      <c r="M38" s="298"/>
      <c r="N38" s="298"/>
      <c r="O38" s="298"/>
      <c r="P38" s="298"/>
      <c r="Q38" s="298"/>
      <c r="R38" s="298"/>
      <c r="S38" s="298"/>
    </row>
    <row r="39" spans="1:19" hidden="1" x14ac:dyDescent="0.3">
      <c r="A39" s="297" t="s">
        <v>23746</v>
      </c>
      <c r="B39" s="296"/>
      <c r="C39" s="296" t="s">
        <v>11</v>
      </c>
      <c r="D39" s="296" t="s">
        <v>984</v>
      </c>
      <c r="E39" s="296" t="s">
        <v>400</v>
      </c>
      <c r="F39" s="296" t="s">
        <v>393</v>
      </c>
      <c r="G39" s="296" t="s">
        <v>982</v>
      </c>
      <c r="H39" s="296"/>
      <c r="I39" s="296" t="str">
        <f t="shared" si="0"/>
        <v>D11441</v>
      </c>
      <c r="J39" s="296" t="e">
        <f>_xlfn.XLOOKUP(I39,CCs!Q:Q,CCs!R:R)</f>
        <v>#N/A</v>
      </c>
      <c r="K39" s="298"/>
      <c r="L39" s="298"/>
      <c r="M39" s="298"/>
      <c r="N39" s="298"/>
      <c r="O39" s="298"/>
      <c r="P39" s="298"/>
      <c r="Q39" s="298"/>
      <c r="R39" s="298"/>
      <c r="S39" s="298"/>
    </row>
    <row r="40" spans="1:19" hidden="1" x14ac:dyDescent="0.3">
      <c r="A40" s="297" t="s">
        <v>23746</v>
      </c>
      <c r="B40" s="296"/>
      <c r="C40" s="296" t="s">
        <v>11</v>
      </c>
      <c r="D40" s="296" t="s">
        <v>985</v>
      </c>
      <c r="E40" s="296" t="s">
        <v>400</v>
      </c>
      <c r="F40" s="296" t="s">
        <v>393</v>
      </c>
      <c r="G40" s="296" t="s">
        <v>982</v>
      </c>
      <c r="H40" s="296"/>
      <c r="I40" s="296" t="str">
        <f t="shared" si="0"/>
        <v>D11441</v>
      </c>
      <c r="J40" s="296" t="e">
        <f>_xlfn.XLOOKUP(I40,CCs!Q:Q,CCs!R:R)</f>
        <v>#N/A</v>
      </c>
      <c r="K40" s="298"/>
      <c r="L40" s="298"/>
      <c r="M40" s="298"/>
      <c r="N40" s="298"/>
      <c r="O40" s="298"/>
      <c r="P40" s="298"/>
      <c r="Q40" s="298"/>
      <c r="R40" s="298"/>
      <c r="S40" s="298"/>
    </row>
    <row r="41" spans="1:19" hidden="1" x14ac:dyDescent="0.3">
      <c r="A41" s="297" t="s">
        <v>23746</v>
      </c>
      <c r="B41" s="296"/>
      <c r="C41" s="296" t="s">
        <v>11</v>
      </c>
      <c r="D41" s="296" t="s">
        <v>986</v>
      </c>
      <c r="E41" s="296" t="s">
        <v>400</v>
      </c>
      <c r="F41" s="296" t="s">
        <v>393</v>
      </c>
      <c r="G41" s="296" t="s">
        <v>982</v>
      </c>
      <c r="H41" s="296"/>
      <c r="I41" s="296" t="str">
        <f t="shared" si="0"/>
        <v>D11441</v>
      </c>
      <c r="J41" s="296" t="e">
        <f>_xlfn.XLOOKUP(I41,CCs!Q:Q,CCs!R:R)</f>
        <v>#N/A</v>
      </c>
      <c r="K41" s="298"/>
      <c r="L41" s="298"/>
      <c r="M41" s="298"/>
      <c r="N41" s="298"/>
      <c r="O41" s="298"/>
      <c r="P41" s="298"/>
      <c r="Q41" s="298"/>
      <c r="R41" s="298"/>
      <c r="S41" s="298"/>
    </row>
    <row r="42" spans="1:19" hidden="1" x14ac:dyDescent="0.3">
      <c r="A42" s="297" t="s">
        <v>23746</v>
      </c>
      <c r="B42" s="296"/>
      <c r="C42" s="296" t="s">
        <v>11</v>
      </c>
      <c r="D42" s="296" t="s">
        <v>983</v>
      </c>
      <c r="E42" s="296" t="s">
        <v>400</v>
      </c>
      <c r="F42" s="296" t="s">
        <v>561</v>
      </c>
      <c r="G42" s="296" t="s">
        <v>982</v>
      </c>
      <c r="H42" s="296"/>
      <c r="I42" s="296" t="str">
        <f t="shared" si="0"/>
        <v>D11441</v>
      </c>
      <c r="J42" s="296" t="e">
        <f>_xlfn.XLOOKUP(I42,CCs!Q:Q,CCs!R:R)</f>
        <v>#N/A</v>
      </c>
      <c r="K42" s="298"/>
      <c r="L42" s="298"/>
      <c r="M42" s="298"/>
      <c r="N42" s="298"/>
      <c r="O42" s="298"/>
      <c r="P42" s="298"/>
      <c r="Q42" s="298"/>
      <c r="R42" s="298"/>
      <c r="S42" s="298"/>
    </row>
    <row r="43" spans="1:19" hidden="1" x14ac:dyDescent="0.3">
      <c r="A43" s="297" t="s">
        <v>23746</v>
      </c>
      <c r="B43" s="296"/>
      <c r="C43" s="296" t="s">
        <v>11</v>
      </c>
      <c r="D43" s="296" t="s">
        <v>984</v>
      </c>
      <c r="E43" s="296" t="s">
        <v>400</v>
      </c>
      <c r="F43" s="296" t="s">
        <v>561</v>
      </c>
      <c r="G43" s="296" t="s">
        <v>982</v>
      </c>
      <c r="H43" s="296"/>
      <c r="I43" s="296" t="str">
        <f t="shared" si="0"/>
        <v>D11441</v>
      </c>
      <c r="J43" s="296" t="e">
        <f>_xlfn.XLOOKUP(I43,CCs!Q:Q,CCs!R:R)</f>
        <v>#N/A</v>
      </c>
      <c r="K43" s="298"/>
      <c r="L43" s="298"/>
      <c r="M43" s="298"/>
      <c r="N43" s="298"/>
      <c r="O43" s="298"/>
      <c r="P43" s="298"/>
      <c r="Q43" s="298"/>
      <c r="R43" s="298"/>
      <c r="S43" s="298"/>
    </row>
    <row r="44" spans="1:19" hidden="1" x14ac:dyDescent="0.3">
      <c r="A44" s="297" t="s">
        <v>23746</v>
      </c>
      <c r="B44" s="296"/>
      <c r="C44" s="296" t="s">
        <v>11</v>
      </c>
      <c r="D44" s="296" t="s">
        <v>985</v>
      </c>
      <c r="E44" s="296" t="s">
        <v>400</v>
      </c>
      <c r="F44" s="296" t="s">
        <v>561</v>
      </c>
      <c r="G44" s="296" t="s">
        <v>982</v>
      </c>
      <c r="H44" s="296"/>
      <c r="I44" s="296" t="str">
        <f t="shared" si="0"/>
        <v>D11441</v>
      </c>
      <c r="J44" s="296" t="e">
        <f>_xlfn.XLOOKUP(I44,CCs!Q:Q,CCs!R:R)</f>
        <v>#N/A</v>
      </c>
      <c r="K44" s="298"/>
      <c r="L44" s="298"/>
      <c r="M44" s="298"/>
      <c r="N44" s="298"/>
      <c r="O44" s="298"/>
      <c r="P44" s="298"/>
      <c r="Q44" s="298"/>
      <c r="R44" s="298"/>
      <c r="S44" s="298"/>
    </row>
    <row r="45" spans="1:19" hidden="1" x14ac:dyDescent="0.3">
      <c r="A45" s="297" t="s">
        <v>23746</v>
      </c>
      <c r="B45" s="296"/>
      <c r="C45" s="296" t="s">
        <v>11</v>
      </c>
      <c r="D45" s="296" t="s">
        <v>986</v>
      </c>
      <c r="E45" s="296" t="s">
        <v>400</v>
      </c>
      <c r="F45" s="296" t="s">
        <v>561</v>
      </c>
      <c r="G45" s="296" t="s">
        <v>982</v>
      </c>
      <c r="H45" s="296"/>
      <c r="I45" s="296" t="str">
        <f t="shared" si="0"/>
        <v>D11441</v>
      </c>
      <c r="J45" s="296" t="e">
        <f>_xlfn.XLOOKUP(I45,CCs!Q:Q,CCs!R:R)</f>
        <v>#N/A</v>
      </c>
      <c r="K45" s="298"/>
      <c r="L45" s="298"/>
      <c r="M45" s="298"/>
      <c r="N45" s="298"/>
      <c r="O45" s="298"/>
      <c r="P45" s="298"/>
      <c r="Q45" s="298"/>
      <c r="R45" s="298"/>
      <c r="S45" s="298"/>
    </row>
    <row r="46" spans="1:19" hidden="1" x14ac:dyDescent="0.3">
      <c r="A46" s="297" t="s">
        <v>795</v>
      </c>
      <c r="B46" s="296"/>
      <c r="C46" s="296" t="s">
        <v>367</v>
      </c>
      <c r="D46" s="296" t="s">
        <v>989</v>
      </c>
      <c r="E46" s="296" t="s">
        <v>400</v>
      </c>
      <c r="F46" s="296" t="s">
        <v>561</v>
      </c>
      <c r="G46" s="296" t="s">
        <v>898</v>
      </c>
      <c r="H46" s="296"/>
      <c r="I46" s="296" t="str">
        <f t="shared" si="0"/>
        <v>D11329</v>
      </c>
      <c r="J46" s="296" t="str">
        <f>_xlfn.XLOOKUP(I46,CCs!Q:Q,CCs!R:R)</f>
        <v>SF Grnt Pd-All thru</v>
      </c>
      <c r="K46" s="298"/>
      <c r="L46" s="298"/>
      <c r="M46" s="298"/>
      <c r="N46" s="298"/>
      <c r="O46" s="298"/>
      <c r="P46" s="298"/>
      <c r="Q46" s="298"/>
      <c r="R46" s="298"/>
      <c r="S46" s="298"/>
    </row>
    <row r="47" spans="1:19" hidden="1" x14ac:dyDescent="0.3">
      <c r="A47" s="297" t="s">
        <v>795</v>
      </c>
      <c r="B47" s="296"/>
      <c r="C47" s="296" t="s">
        <v>367</v>
      </c>
      <c r="D47" s="296" t="s">
        <v>989</v>
      </c>
      <c r="E47" s="296" t="s">
        <v>400</v>
      </c>
      <c r="F47" s="296" t="s">
        <v>409</v>
      </c>
      <c r="G47" s="296" t="s">
        <v>896</v>
      </c>
      <c r="H47" s="296"/>
      <c r="I47" s="296" t="str">
        <f t="shared" si="0"/>
        <v>D10166</v>
      </c>
      <c r="J47" s="296" t="str">
        <f>_xlfn.XLOOKUP(I47,CCs!Q:Q,CCs!R:R)</f>
        <v>SF Grnt Pd-Pri Sch</v>
      </c>
      <c r="K47" s="298"/>
      <c r="L47" s="298"/>
      <c r="M47" s="298"/>
      <c r="N47" s="298"/>
      <c r="O47" s="298"/>
      <c r="P47" s="298"/>
      <c r="Q47" s="298"/>
      <c r="R47" s="298"/>
      <c r="S47" s="298"/>
    </row>
    <row r="48" spans="1:19" hidden="1" x14ac:dyDescent="0.3">
      <c r="A48" s="297" t="s">
        <v>795</v>
      </c>
      <c r="B48" s="296"/>
      <c r="C48" s="296" t="s">
        <v>367</v>
      </c>
      <c r="D48" s="296" t="s">
        <v>989</v>
      </c>
      <c r="E48" s="296" t="s">
        <v>400</v>
      </c>
      <c r="F48" s="296" t="s">
        <v>535</v>
      </c>
      <c r="G48" s="296" t="s">
        <v>894</v>
      </c>
      <c r="H48" s="296"/>
      <c r="I48" s="296" t="str">
        <f t="shared" si="0"/>
        <v>D10168</v>
      </c>
      <c r="J48" s="296" t="str">
        <f>_xlfn.XLOOKUP(I48,CCs!Q:Q,CCs!R:R)</f>
        <v>SF Grnt Pd-Spec Sch</v>
      </c>
      <c r="K48" s="298"/>
      <c r="L48" s="298"/>
      <c r="M48" s="298"/>
      <c r="N48" s="298"/>
      <c r="O48" s="298"/>
      <c r="P48" s="298"/>
      <c r="Q48" s="298"/>
      <c r="R48" s="298"/>
      <c r="S48" s="298"/>
    </row>
    <row r="49" spans="1:19" hidden="1" x14ac:dyDescent="0.3">
      <c r="A49" s="297" t="s">
        <v>795</v>
      </c>
      <c r="B49" s="296"/>
      <c r="C49" s="296" t="s">
        <v>367</v>
      </c>
      <c r="D49" s="296" t="s">
        <v>989</v>
      </c>
      <c r="E49" s="296" t="s">
        <v>400</v>
      </c>
      <c r="F49" s="296" t="s">
        <v>393</v>
      </c>
      <c r="G49" s="296" t="s">
        <v>901</v>
      </c>
      <c r="H49" s="296"/>
      <c r="I49" s="296" t="str">
        <f t="shared" si="0"/>
        <v>D10167</v>
      </c>
      <c r="J49" s="296" t="str">
        <f>_xlfn.XLOOKUP(I49,CCs!Q:Q,CCs!R:R)</f>
        <v>SF Grnt Pd-Sec Sch</v>
      </c>
      <c r="K49" s="298"/>
      <c r="L49" s="298"/>
      <c r="M49" s="298"/>
      <c r="N49" s="298"/>
      <c r="O49" s="298"/>
      <c r="P49" s="298"/>
      <c r="Q49" s="298"/>
      <c r="R49" s="298"/>
      <c r="S49" s="298"/>
    </row>
    <row r="50" spans="1:19" hidden="1" x14ac:dyDescent="0.3">
      <c r="A50" s="297" t="s">
        <v>795</v>
      </c>
      <c r="B50" s="296"/>
      <c r="C50" s="296" t="s">
        <v>367</v>
      </c>
      <c r="D50" s="296" t="s">
        <v>989</v>
      </c>
      <c r="E50" s="296" t="s">
        <v>400</v>
      </c>
      <c r="F50" s="296" t="s">
        <v>556</v>
      </c>
      <c r="G50" s="296" t="s">
        <v>894</v>
      </c>
      <c r="H50" s="296"/>
      <c r="I50" s="296" t="str">
        <f t="shared" si="0"/>
        <v>D10168</v>
      </c>
      <c r="J50" s="296" t="str">
        <f>_xlfn.XLOOKUP(I50,CCs!Q:Q,CCs!R:R)</f>
        <v>SF Grnt Pd-Spec Sch</v>
      </c>
      <c r="K50" s="298"/>
      <c r="L50" s="298"/>
      <c r="M50" s="298"/>
      <c r="N50" s="298"/>
      <c r="O50" s="298"/>
      <c r="P50" s="298"/>
      <c r="Q50" s="298"/>
      <c r="R50" s="298"/>
      <c r="S50" s="298"/>
    </row>
    <row r="51" spans="1:19" hidden="1" x14ac:dyDescent="0.3">
      <c r="A51" s="297" t="s">
        <v>366</v>
      </c>
      <c r="B51" s="296"/>
      <c r="C51" s="296" t="s">
        <v>367</v>
      </c>
      <c r="D51" s="296" t="s">
        <v>990</v>
      </c>
      <c r="E51" s="296" t="s">
        <v>400</v>
      </c>
      <c r="F51" s="296" t="s">
        <v>561</v>
      </c>
      <c r="G51" s="296" t="s">
        <v>898</v>
      </c>
      <c r="H51" s="296"/>
      <c r="I51" s="296" t="str">
        <f t="shared" si="0"/>
        <v>D11329</v>
      </c>
      <c r="J51" s="296" t="str">
        <f>_xlfn.XLOOKUP(I51,CCs!Q:Q,CCs!R:R)</f>
        <v>SF Grnt Pd-All thru</v>
      </c>
      <c r="K51" s="298"/>
      <c r="L51" s="298"/>
      <c r="M51" s="298"/>
      <c r="N51" s="298"/>
      <c r="O51" s="298"/>
      <c r="P51" s="298"/>
      <c r="Q51" s="298"/>
      <c r="R51" s="298"/>
      <c r="S51" s="298"/>
    </row>
    <row r="52" spans="1:19" hidden="1" x14ac:dyDescent="0.3">
      <c r="A52" s="297" t="s">
        <v>366</v>
      </c>
      <c r="B52" s="296"/>
      <c r="C52" s="296" t="s">
        <v>367</v>
      </c>
      <c r="D52" s="296" t="s">
        <v>990</v>
      </c>
      <c r="E52" s="296" t="s">
        <v>400</v>
      </c>
      <c r="F52" s="296" t="s">
        <v>409</v>
      </c>
      <c r="G52" s="296" t="s">
        <v>896</v>
      </c>
      <c r="H52" s="296"/>
      <c r="I52" s="296" t="str">
        <f t="shared" si="0"/>
        <v>D10166</v>
      </c>
      <c r="J52" s="296" t="str">
        <f>_xlfn.XLOOKUP(I52,CCs!Q:Q,CCs!R:R)</f>
        <v>SF Grnt Pd-Pri Sch</v>
      </c>
      <c r="K52" s="298"/>
      <c r="L52" s="298"/>
      <c r="M52" s="298"/>
      <c r="N52" s="298"/>
      <c r="O52" s="298"/>
      <c r="P52" s="298"/>
      <c r="Q52" s="298"/>
      <c r="R52" s="298"/>
      <c r="S52" s="298"/>
    </row>
    <row r="53" spans="1:19" hidden="1" x14ac:dyDescent="0.3">
      <c r="A53" s="297" t="s">
        <v>366</v>
      </c>
      <c r="B53" s="296"/>
      <c r="C53" s="296" t="s">
        <v>367</v>
      </c>
      <c r="D53" s="296" t="s">
        <v>990</v>
      </c>
      <c r="E53" s="296" t="s">
        <v>400</v>
      </c>
      <c r="F53" s="296" t="s">
        <v>535</v>
      </c>
      <c r="G53" s="296" t="s">
        <v>894</v>
      </c>
      <c r="H53" s="296"/>
      <c r="I53" s="296" t="str">
        <f t="shared" si="0"/>
        <v>D10168</v>
      </c>
      <c r="J53" s="296" t="str">
        <f>_xlfn.XLOOKUP(I53,CCs!Q:Q,CCs!R:R)</f>
        <v>SF Grnt Pd-Spec Sch</v>
      </c>
      <c r="K53" s="298"/>
      <c r="L53" s="298"/>
      <c r="M53" s="298"/>
      <c r="N53" s="298"/>
      <c r="O53" s="298"/>
      <c r="P53" s="298"/>
      <c r="Q53" s="298"/>
      <c r="R53" s="298"/>
      <c r="S53" s="298"/>
    </row>
    <row r="54" spans="1:19" hidden="1" x14ac:dyDescent="0.3">
      <c r="A54" s="297" t="s">
        <v>366</v>
      </c>
      <c r="B54" s="296"/>
      <c r="C54" s="296" t="s">
        <v>367</v>
      </c>
      <c r="D54" s="296" t="s">
        <v>990</v>
      </c>
      <c r="E54" s="296" t="s">
        <v>400</v>
      </c>
      <c r="F54" s="296" t="s">
        <v>393</v>
      </c>
      <c r="G54" s="296" t="s">
        <v>901</v>
      </c>
      <c r="H54" s="296"/>
      <c r="I54" s="296" t="str">
        <f t="shared" si="0"/>
        <v>D10167</v>
      </c>
      <c r="J54" s="296" t="str">
        <f>_xlfn.XLOOKUP(I54,CCs!Q:Q,CCs!R:R)</f>
        <v>SF Grnt Pd-Sec Sch</v>
      </c>
      <c r="K54" s="298"/>
      <c r="L54" s="298"/>
      <c r="M54" s="298"/>
      <c r="N54" s="298"/>
      <c r="O54" s="298"/>
      <c r="P54" s="298"/>
      <c r="Q54" s="298"/>
      <c r="R54" s="298"/>
      <c r="S54" s="298"/>
    </row>
    <row r="55" spans="1:19" hidden="1" x14ac:dyDescent="0.3">
      <c r="A55" s="297" t="s">
        <v>366</v>
      </c>
      <c r="B55" s="296"/>
      <c r="C55" s="296" t="s">
        <v>367</v>
      </c>
      <c r="D55" s="296" t="s">
        <v>990</v>
      </c>
      <c r="E55" s="296" t="s">
        <v>400</v>
      </c>
      <c r="F55" s="296" t="s">
        <v>556</v>
      </c>
      <c r="G55" s="296" t="s">
        <v>894</v>
      </c>
      <c r="H55" s="296"/>
      <c r="I55" s="296" t="str">
        <f t="shared" si="0"/>
        <v>D10168</v>
      </c>
      <c r="J55" s="296" t="str">
        <f>_xlfn.XLOOKUP(I55,CCs!Q:Q,CCs!R:R)</f>
        <v>SF Grnt Pd-Spec Sch</v>
      </c>
      <c r="K55" s="298"/>
      <c r="L55" s="298"/>
      <c r="M55" s="298"/>
      <c r="N55" s="298"/>
      <c r="O55" s="298"/>
      <c r="P55" s="298"/>
      <c r="Q55" s="298"/>
      <c r="R55" s="298"/>
      <c r="S55" s="298"/>
    </row>
    <row r="56" spans="1:19" hidden="1" x14ac:dyDescent="0.3">
      <c r="A56" s="297" t="s">
        <v>23747</v>
      </c>
      <c r="B56" s="296"/>
      <c r="C56" s="296" t="s">
        <v>369</v>
      </c>
      <c r="D56" s="296" t="s">
        <v>991</v>
      </c>
      <c r="E56" s="296" t="s">
        <v>400</v>
      </c>
      <c r="F56" s="296" t="s">
        <v>561</v>
      </c>
      <c r="G56" s="296" t="s">
        <v>898</v>
      </c>
      <c r="H56" s="296"/>
      <c r="I56" s="296" t="str">
        <f t="shared" si="0"/>
        <v>D11329</v>
      </c>
      <c r="J56" s="296" t="str">
        <f>_xlfn.XLOOKUP(I56,CCs!Q:Q,CCs!R:R)</f>
        <v>SF Grnt Pd-All thru</v>
      </c>
      <c r="K56" s="298"/>
      <c r="L56" s="298"/>
      <c r="M56" s="298"/>
      <c r="N56" s="298"/>
      <c r="O56" s="298"/>
      <c r="P56" s="298"/>
      <c r="Q56" s="298"/>
      <c r="R56" s="298"/>
      <c r="S56" s="298"/>
    </row>
    <row r="57" spans="1:19" hidden="1" x14ac:dyDescent="0.3">
      <c r="A57" s="297" t="s">
        <v>23747</v>
      </c>
      <c r="B57" s="296"/>
      <c r="C57" s="296" t="s">
        <v>369</v>
      </c>
      <c r="D57" s="296" t="s">
        <v>991</v>
      </c>
      <c r="E57" s="296" t="s">
        <v>400</v>
      </c>
      <c r="F57" s="296" t="s">
        <v>409</v>
      </c>
      <c r="G57" s="296" t="s">
        <v>896</v>
      </c>
      <c r="H57" s="296"/>
      <c r="I57" s="296" t="str">
        <f t="shared" si="0"/>
        <v>D10166</v>
      </c>
      <c r="J57" s="296" t="str">
        <f>_xlfn.XLOOKUP(I57,CCs!Q:Q,CCs!R:R)</f>
        <v>SF Grnt Pd-Pri Sch</v>
      </c>
      <c r="K57" s="298"/>
      <c r="L57" s="298"/>
      <c r="M57" s="298"/>
      <c r="N57" s="298"/>
      <c r="O57" s="298"/>
      <c r="P57" s="298"/>
      <c r="Q57" s="298"/>
      <c r="R57" s="298"/>
      <c r="S57" s="298"/>
    </row>
    <row r="58" spans="1:19" hidden="1" x14ac:dyDescent="0.3">
      <c r="A58" s="297" t="s">
        <v>23747</v>
      </c>
      <c r="B58" s="296"/>
      <c r="C58" s="296" t="s">
        <v>369</v>
      </c>
      <c r="D58" s="296" t="s">
        <v>991</v>
      </c>
      <c r="E58" s="296" t="s">
        <v>400</v>
      </c>
      <c r="F58" s="296" t="s">
        <v>535</v>
      </c>
      <c r="G58" s="296" t="s">
        <v>894</v>
      </c>
      <c r="H58" s="296"/>
      <c r="I58" s="296" t="str">
        <f t="shared" si="0"/>
        <v>D10168</v>
      </c>
      <c r="J58" s="296" t="str">
        <f>_xlfn.XLOOKUP(I58,CCs!Q:Q,CCs!R:R)</f>
        <v>SF Grnt Pd-Spec Sch</v>
      </c>
      <c r="K58" s="298"/>
      <c r="L58" s="298"/>
      <c r="M58" s="298"/>
      <c r="N58" s="298"/>
      <c r="O58" s="298"/>
      <c r="P58" s="298"/>
      <c r="Q58" s="298"/>
      <c r="R58" s="298"/>
      <c r="S58" s="298"/>
    </row>
    <row r="59" spans="1:19" hidden="1" x14ac:dyDescent="0.3">
      <c r="A59" s="297" t="s">
        <v>23747</v>
      </c>
      <c r="B59" s="296"/>
      <c r="C59" s="296" t="s">
        <v>369</v>
      </c>
      <c r="D59" s="296" t="s">
        <v>991</v>
      </c>
      <c r="E59" s="296" t="s">
        <v>400</v>
      </c>
      <c r="F59" s="296" t="s">
        <v>556</v>
      </c>
      <c r="G59" s="296" t="s">
        <v>894</v>
      </c>
      <c r="H59" s="296"/>
      <c r="I59" s="296" t="str">
        <f t="shared" si="0"/>
        <v>D10168</v>
      </c>
      <c r="J59" s="296" t="str">
        <f>_xlfn.XLOOKUP(I59,CCs!Q:Q,CCs!R:R)</f>
        <v>SF Grnt Pd-Spec Sch</v>
      </c>
      <c r="K59" s="298"/>
      <c r="L59" s="298"/>
      <c r="M59" s="298"/>
      <c r="N59" s="298"/>
      <c r="O59" s="298"/>
      <c r="P59" s="298"/>
      <c r="Q59" s="298"/>
      <c r="R59" s="298"/>
      <c r="S59" s="298"/>
    </row>
    <row r="60" spans="1:19" hidden="1" x14ac:dyDescent="0.3">
      <c r="A60" s="297" t="s">
        <v>902</v>
      </c>
      <c r="B60" s="296"/>
      <c r="C60" s="296" t="s">
        <v>15</v>
      </c>
      <c r="D60" s="296" t="s">
        <v>993</v>
      </c>
      <c r="E60" s="296" t="s">
        <v>400</v>
      </c>
      <c r="F60" s="296" t="s">
        <v>409</v>
      </c>
      <c r="G60" s="296" t="s">
        <v>896</v>
      </c>
      <c r="H60" s="296"/>
      <c r="I60" s="296" t="str">
        <f t="shared" si="0"/>
        <v>D10166</v>
      </c>
      <c r="J60" s="296" t="str">
        <f>_xlfn.XLOOKUP(I60,CCs!Q:Q,CCs!R:R)</f>
        <v>SF Grnt Pd-Pri Sch</v>
      </c>
      <c r="K60" s="298"/>
      <c r="L60" s="298"/>
      <c r="M60" s="298"/>
      <c r="N60" s="298"/>
      <c r="O60" s="298"/>
      <c r="P60" s="298"/>
      <c r="Q60" s="298"/>
      <c r="R60" s="298"/>
      <c r="S60" s="298"/>
    </row>
    <row r="61" spans="1:19" hidden="1" x14ac:dyDescent="0.3">
      <c r="A61" s="297" t="s">
        <v>902</v>
      </c>
      <c r="B61" s="296"/>
      <c r="C61" s="296" t="s">
        <v>15</v>
      </c>
      <c r="D61" s="296" t="s">
        <v>993</v>
      </c>
      <c r="E61" s="296" t="s">
        <v>400</v>
      </c>
      <c r="F61" s="296" t="s">
        <v>535</v>
      </c>
      <c r="G61" s="296" t="s">
        <v>894</v>
      </c>
      <c r="H61" s="296"/>
      <c r="I61" s="296" t="str">
        <f t="shared" si="0"/>
        <v>D10168</v>
      </c>
      <c r="J61" s="296" t="str">
        <f>_xlfn.XLOOKUP(I61,CCs!Q:Q,CCs!R:R)</f>
        <v>SF Grnt Pd-Spec Sch</v>
      </c>
      <c r="K61" s="298"/>
      <c r="L61" s="298"/>
      <c r="M61" s="298"/>
      <c r="N61" s="298"/>
      <c r="O61" s="298"/>
      <c r="P61" s="298"/>
      <c r="Q61" s="298"/>
      <c r="R61" s="298"/>
      <c r="S61" s="298"/>
    </row>
    <row r="62" spans="1:19" hidden="1" x14ac:dyDescent="0.3">
      <c r="A62" s="297" t="s">
        <v>902</v>
      </c>
      <c r="B62" s="296"/>
      <c r="C62" s="296" t="s">
        <v>15</v>
      </c>
      <c r="D62" s="296" t="s">
        <v>993</v>
      </c>
      <c r="E62" s="296" t="s">
        <v>400</v>
      </c>
      <c r="F62" s="296" t="s">
        <v>393</v>
      </c>
      <c r="G62" s="296" t="s">
        <v>901</v>
      </c>
      <c r="H62" s="296"/>
      <c r="I62" s="296" t="str">
        <f t="shared" si="0"/>
        <v>D10167</v>
      </c>
      <c r="J62" s="296" t="str">
        <f>_xlfn.XLOOKUP(I62,CCs!Q:Q,CCs!R:R)</f>
        <v>SF Grnt Pd-Sec Sch</v>
      </c>
      <c r="K62" s="298"/>
      <c r="L62" s="298"/>
      <c r="M62" s="298"/>
      <c r="N62" s="298"/>
      <c r="O62" s="298"/>
      <c r="P62" s="298"/>
      <c r="Q62" s="298"/>
      <c r="R62" s="298"/>
      <c r="S62" s="298"/>
    </row>
    <row r="63" spans="1:19" hidden="1" x14ac:dyDescent="0.3">
      <c r="A63" s="297" t="s">
        <v>902</v>
      </c>
      <c r="B63" s="296"/>
      <c r="C63" s="296" t="s">
        <v>15</v>
      </c>
      <c r="D63" s="296" t="s">
        <v>993</v>
      </c>
      <c r="E63" s="296" t="s">
        <v>400</v>
      </c>
      <c r="F63" s="296" t="s">
        <v>556</v>
      </c>
      <c r="G63" s="296" t="s">
        <v>894</v>
      </c>
      <c r="H63" s="296"/>
      <c r="I63" s="296" t="str">
        <f t="shared" si="0"/>
        <v>D10168</v>
      </c>
      <c r="J63" s="296" t="str">
        <f>_xlfn.XLOOKUP(I63,CCs!Q:Q,CCs!R:R)</f>
        <v>SF Grnt Pd-Spec Sch</v>
      </c>
      <c r="K63" s="298"/>
      <c r="L63" s="298"/>
      <c r="M63" s="298"/>
      <c r="N63" s="298"/>
      <c r="O63" s="298"/>
      <c r="P63" s="298"/>
      <c r="Q63" s="298"/>
      <c r="R63" s="298"/>
      <c r="S63" s="298"/>
    </row>
    <row r="64" spans="1:19" hidden="1" x14ac:dyDescent="0.3">
      <c r="A64" s="297" t="s">
        <v>23748</v>
      </c>
      <c r="B64" s="296"/>
      <c r="C64" s="296" t="s">
        <v>987</v>
      </c>
      <c r="D64" s="296" t="s">
        <v>992</v>
      </c>
      <c r="E64" s="296" t="s">
        <v>400</v>
      </c>
      <c r="F64" s="296" t="s">
        <v>561</v>
      </c>
      <c r="G64" s="296" t="s">
        <v>898</v>
      </c>
      <c r="H64" s="296"/>
      <c r="I64" s="296" t="str">
        <f t="shared" si="0"/>
        <v>D11329</v>
      </c>
      <c r="J64" s="296" t="str">
        <f>_xlfn.XLOOKUP(I64,CCs!Q:Q,CCs!R:R)</f>
        <v>SF Grnt Pd-All thru</v>
      </c>
      <c r="K64" s="298"/>
      <c r="L64" s="298"/>
      <c r="M64" s="298"/>
      <c r="N64" s="298"/>
      <c r="O64" s="298"/>
      <c r="P64" s="298"/>
      <c r="Q64" s="298"/>
      <c r="R64" s="298"/>
      <c r="S64" s="298"/>
    </row>
    <row r="65" spans="1:19" hidden="1" x14ac:dyDescent="0.3">
      <c r="A65" s="297" t="s">
        <v>23748</v>
      </c>
      <c r="B65" s="296"/>
      <c r="C65" s="296" t="s">
        <v>987</v>
      </c>
      <c r="D65" s="296" t="s">
        <v>992</v>
      </c>
      <c r="E65" s="296" t="s">
        <v>400</v>
      </c>
      <c r="F65" s="296" t="s">
        <v>409</v>
      </c>
      <c r="G65" s="296" t="s">
        <v>896</v>
      </c>
      <c r="H65" s="296"/>
      <c r="I65" s="296" t="str">
        <f t="shared" si="0"/>
        <v>D10166</v>
      </c>
      <c r="J65" s="296" t="str">
        <f>_xlfn.XLOOKUP(I65,CCs!Q:Q,CCs!R:R)</f>
        <v>SF Grnt Pd-Pri Sch</v>
      </c>
      <c r="K65" s="298"/>
      <c r="L65" s="298"/>
      <c r="M65" s="298"/>
      <c r="N65" s="298"/>
      <c r="O65" s="298"/>
      <c r="P65" s="298"/>
      <c r="Q65" s="298"/>
      <c r="R65" s="298"/>
      <c r="S65" s="298"/>
    </row>
    <row r="66" spans="1:19" hidden="1" x14ac:dyDescent="0.3">
      <c r="A66" s="297" t="s">
        <v>23748</v>
      </c>
      <c r="B66" s="296"/>
      <c r="C66" s="296" t="s">
        <v>987</v>
      </c>
      <c r="D66" s="296" t="s">
        <v>992</v>
      </c>
      <c r="E66" s="296" t="s">
        <v>403</v>
      </c>
      <c r="F66" s="296" t="s">
        <v>409</v>
      </c>
      <c r="G66" s="296" t="s">
        <v>896</v>
      </c>
      <c r="H66" s="296"/>
      <c r="I66" s="296" t="str">
        <f t="shared" si="0"/>
        <v>D10166</v>
      </c>
      <c r="J66" s="296" t="str">
        <f>_xlfn.XLOOKUP(I66,CCs!Q:Q,CCs!R:R)</f>
        <v>SF Grnt Pd-Pri Sch</v>
      </c>
      <c r="K66" s="298"/>
      <c r="L66" s="298"/>
      <c r="M66" s="298"/>
      <c r="N66" s="298"/>
      <c r="O66" s="298"/>
      <c r="P66" s="298"/>
      <c r="Q66" s="298"/>
      <c r="R66" s="298"/>
      <c r="S66" s="298"/>
    </row>
    <row r="67" spans="1:19" hidden="1" x14ac:dyDescent="0.3">
      <c r="A67" s="297" t="s">
        <v>23748</v>
      </c>
      <c r="B67" s="296"/>
      <c r="C67" s="296" t="s">
        <v>987</v>
      </c>
      <c r="D67" s="296" t="s">
        <v>992</v>
      </c>
      <c r="E67" s="296" t="s">
        <v>403</v>
      </c>
      <c r="F67" s="296" t="s">
        <v>393</v>
      </c>
      <c r="G67" s="296" t="s">
        <v>901</v>
      </c>
      <c r="H67" s="296"/>
      <c r="I67" s="296" t="str">
        <f t="shared" si="0"/>
        <v>D10167</v>
      </c>
      <c r="J67" s="296" t="str">
        <f>_xlfn.XLOOKUP(I67,CCs!Q:Q,CCs!R:R)</f>
        <v>SF Grnt Pd-Sec Sch</v>
      </c>
      <c r="K67" s="298"/>
      <c r="L67" s="298"/>
      <c r="M67" s="298"/>
      <c r="N67" s="298"/>
      <c r="O67" s="298"/>
      <c r="P67" s="298"/>
      <c r="Q67" s="298"/>
      <c r="R67" s="298"/>
      <c r="S67" s="298"/>
    </row>
    <row r="68" spans="1:19" hidden="1" x14ac:dyDescent="0.3">
      <c r="A68" s="297" t="s">
        <v>914</v>
      </c>
      <c r="B68" s="296"/>
      <c r="C68" s="296" t="s">
        <v>10</v>
      </c>
      <c r="D68" s="296" t="s">
        <v>977</v>
      </c>
      <c r="E68" s="296" t="s">
        <v>400</v>
      </c>
      <c r="F68" s="296" t="s">
        <v>409</v>
      </c>
      <c r="G68" s="296" t="s">
        <v>896</v>
      </c>
      <c r="H68" s="296"/>
      <c r="I68" s="296" t="str">
        <f t="shared" ref="I68:I111" si="1">MID(G68,4,6)</f>
        <v>D10166</v>
      </c>
      <c r="J68" s="296" t="str">
        <f>_xlfn.XLOOKUP(I68,CCs!Q:Q,CCs!R:R)</f>
        <v>SF Grnt Pd-Pri Sch</v>
      </c>
      <c r="K68" s="298"/>
      <c r="L68" s="298"/>
      <c r="M68" s="298"/>
      <c r="N68" s="298"/>
      <c r="O68" s="298"/>
      <c r="P68" s="298"/>
      <c r="Q68" s="298"/>
      <c r="R68" s="298"/>
      <c r="S68" s="298"/>
    </row>
    <row r="69" spans="1:19" hidden="1" x14ac:dyDescent="0.3">
      <c r="A69" s="297" t="s">
        <v>914</v>
      </c>
      <c r="B69" s="296"/>
      <c r="C69" s="296" t="s">
        <v>10</v>
      </c>
      <c r="D69" s="296" t="s">
        <v>977</v>
      </c>
      <c r="E69" s="296" t="s">
        <v>400</v>
      </c>
      <c r="F69" s="296" t="s">
        <v>535</v>
      </c>
      <c r="G69" s="296" t="s">
        <v>894</v>
      </c>
      <c r="H69" s="296"/>
      <c r="I69" s="296" t="str">
        <f t="shared" si="1"/>
        <v>D10168</v>
      </c>
      <c r="J69" s="296" t="str">
        <f>_xlfn.XLOOKUP(I69,CCs!Q:Q,CCs!R:R)</f>
        <v>SF Grnt Pd-Spec Sch</v>
      </c>
      <c r="K69" s="298"/>
      <c r="L69" s="298"/>
      <c r="M69" s="298"/>
      <c r="N69" s="298"/>
      <c r="O69" s="298"/>
      <c r="P69" s="298"/>
      <c r="Q69" s="298"/>
      <c r="R69" s="298"/>
      <c r="S69" s="298"/>
    </row>
    <row r="70" spans="1:19" hidden="1" x14ac:dyDescent="0.3">
      <c r="A70" s="297" t="s">
        <v>914</v>
      </c>
      <c r="B70" s="296"/>
      <c r="C70" s="296" t="s">
        <v>10</v>
      </c>
      <c r="D70" s="296" t="s">
        <v>977</v>
      </c>
      <c r="E70" s="296" t="s">
        <v>400</v>
      </c>
      <c r="F70" s="296" t="s">
        <v>393</v>
      </c>
      <c r="G70" s="296" t="s">
        <v>901</v>
      </c>
      <c r="H70" s="296"/>
      <c r="I70" s="296" t="str">
        <f t="shared" si="1"/>
        <v>D10167</v>
      </c>
      <c r="J70" s="296" t="str">
        <f>_xlfn.XLOOKUP(I70,CCs!Q:Q,CCs!R:R)</f>
        <v>SF Grnt Pd-Sec Sch</v>
      </c>
      <c r="K70" s="298"/>
      <c r="L70" s="298"/>
      <c r="M70" s="298"/>
      <c r="N70" s="298"/>
      <c r="O70" s="298"/>
      <c r="P70" s="298"/>
      <c r="Q70" s="298"/>
      <c r="R70" s="298"/>
      <c r="S70" s="298"/>
    </row>
    <row r="71" spans="1:19" hidden="1" x14ac:dyDescent="0.3">
      <c r="A71" s="297" t="s">
        <v>914</v>
      </c>
      <c r="B71" s="296"/>
      <c r="C71" s="296" t="s">
        <v>10</v>
      </c>
      <c r="D71" s="296" t="s">
        <v>977</v>
      </c>
      <c r="E71" s="296" t="s">
        <v>400</v>
      </c>
      <c r="F71" s="296" t="s">
        <v>556</v>
      </c>
      <c r="G71" s="296" t="s">
        <v>894</v>
      </c>
      <c r="H71" s="296"/>
      <c r="I71" s="296" t="str">
        <f t="shared" si="1"/>
        <v>D10168</v>
      </c>
      <c r="J71" s="296" t="str">
        <f>_xlfn.XLOOKUP(I71,CCs!Q:Q,CCs!R:R)</f>
        <v>SF Grnt Pd-Spec Sch</v>
      </c>
      <c r="K71" s="298"/>
      <c r="L71" s="298"/>
      <c r="M71" s="298"/>
      <c r="N71" s="298"/>
      <c r="O71" s="298"/>
      <c r="P71" s="298"/>
      <c r="Q71" s="298"/>
      <c r="R71" s="298"/>
      <c r="S71" s="298"/>
    </row>
    <row r="72" spans="1:19" hidden="1" x14ac:dyDescent="0.3">
      <c r="A72" s="297" t="s">
        <v>914</v>
      </c>
      <c r="B72" s="296"/>
      <c r="C72" s="296" t="s">
        <v>10</v>
      </c>
      <c r="D72" s="296" t="s">
        <v>977</v>
      </c>
      <c r="E72" s="309" t="s">
        <v>403</v>
      </c>
      <c r="F72" s="296" t="s">
        <v>556</v>
      </c>
      <c r="G72" s="296" t="s">
        <v>894</v>
      </c>
      <c r="H72" s="296"/>
      <c r="I72" s="296" t="str">
        <f t="shared" si="1"/>
        <v>D10168</v>
      </c>
      <c r="J72" s="296" t="str">
        <f>_xlfn.XLOOKUP(I72,CCs!Q:Q,CCs!R:R)</f>
        <v>SF Grnt Pd-Spec Sch</v>
      </c>
      <c r="K72" s="298"/>
      <c r="L72" s="298"/>
      <c r="M72" s="298"/>
      <c r="N72" s="298"/>
      <c r="O72" s="298"/>
      <c r="P72" s="298"/>
      <c r="Q72" s="298"/>
      <c r="R72" s="298"/>
      <c r="S72" s="298"/>
    </row>
    <row r="73" spans="1:19" hidden="1" x14ac:dyDescent="0.3">
      <c r="A73" s="297" t="s">
        <v>914</v>
      </c>
      <c r="B73" s="296"/>
      <c r="C73" s="296" t="s">
        <v>10</v>
      </c>
      <c r="D73" s="296" t="s">
        <v>977</v>
      </c>
      <c r="E73" s="296" t="s">
        <v>400</v>
      </c>
      <c r="F73" s="296" t="s">
        <v>390</v>
      </c>
      <c r="G73" s="296" t="s">
        <v>934</v>
      </c>
      <c r="H73" s="296"/>
      <c r="I73" s="296" t="str">
        <f t="shared" si="1"/>
        <v>D10164</v>
      </c>
      <c r="J73" s="296" t="e">
        <f>_xlfn.XLOOKUP(I73,CCs!Q:Q,CCs!R:R)</f>
        <v>#N/A</v>
      </c>
      <c r="K73" s="298"/>
      <c r="L73" s="298"/>
      <c r="M73" s="298"/>
      <c r="N73" s="298"/>
      <c r="O73" s="298"/>
      <c r="P73" s="298"/>
      <c r="Q73" s="298"/>
      <c r="R73" s="298"/>
      <c r="S73" s="298"/>
    </row>
    <row r="74" spans="1:19" hidden="1" x14ac:dyDescent="0.3">
      <c r="A74" s="297" t="s">
        <v>914</v>
      </c>
      <c r="B74" s="296"/>
      <c r="C74" s="296" t="s">
        <v>10</v>
      </c>
      <c r="D74" s="296" t="s">
        <v>977</v>
      </c>
      <c r="E74" s="296" t="s">
        <v>400</v>
      </c>
      <c r="F74" s="296" t="s">
        <v>390</v>
      </c>
      <c r="G74" s="296" t="s">
        <v>935</v>
      </c>
      <c r="H74" s="296"/>
      <c r="I74" s="296" t="str">
        <f t="shared" si="1"/>
        <v>D11510</v>
      </c>
      <c r="J74" s="296" t="e">
        <f>_xlfn.XLOOKUP(I74,CCs!Q:Q,CCs!R:R)</f>
        <v>#N/A</v>
      </c>
      <c r="K74" s="298"/>
      <c r="L74" s="298"/>
      <c r="M74" s="298"/>
      <c r="N74" s="298"/>
      <c r="O74" s="298"/>
      <c r="P74" s="298"/>
      <c r="Q74" s="298"/>
      <c r="R74" s="298"/>
      <c r="S74" s="298"/>
    </row>
    <row r="75" spans="1:19" hidden="1" x14ac:dyDescent="0.3">
      <c r="A75" s="297" t="s">
        <v>23749</v>
      </c>
      <c r="B75" s="296"/>
      <c r="C75" s="296" t="s">
        <v>10</v>
      </c>
      <c r="D75" s="296" t="s">
        <v>978</v>
      </c>
      <c r="E75" s="296" t="s">
        <v>400</v>
      </c>
      <c r="F75" s="296" t="s">
        <v>561</v>
      </c>
      <c r="G75" s="296" t="s">
        <v>898</v>
      </c>
      <c r="H75" s="296"/>
      <c r="I75" s="296" t="str">
        <f t="shared" si="1"/>
        <v>D11329</v>
      </c>
      <c r="J75" s="296" t="str">
        <f>_xlfn.XLOOKUP(I75,CCs!Q:Q,CCs!R:R)</f>
        <v>SF Grnt Pd-All thru</v>
      </c>
      <c r="K75" s="298"/>
      <c r="L75" s="298"/>
      <c r="M75" s="298"/>
      <c r="N75" s="298"/>
      <c r="O75" s="298"/>
      <c r="P75" s="298"/>
      <c r="Q75" s="298"/>
      <c r="R75" s="298"/>
      <c r="S75" s="298"/>
    </row>
    <row r="76" spans="1:19" hidden="1" x14ac:dyDescent="0.3">
      <c r="A76" s="297" t="s">
        <v>23749</v>
      </c>
      <c r="B76" s="296"/>
      <c r="C76" s="296" t="s">
        <v>10</v>
      </c>
      <c r="D76" s="296" t="s">
        <v>978</v>
      </c>
      <c r="E76" s="296" t="s">
        <v>400</v>
      </c>
      <c r="F76" s="296" t="s">
        <v>409</v>
      </c>
      <c r="G76" s="296" t="s">
        <v>896</v>
      </c>
      <c r="H76" s="296"/>
      <c r="I76" s="296" t="str">
        <f t="shared" si="1"/>
        <v>D10166</v>
      </c>
      <c r="J76" s="296" t="str">
        <f>_xlfn.XLOOKUP(I76,CCs!Q:Q,CCs!R:R)</f>
        <v>SF Grnt Pd-Pri Sch</v>
      </c>
      <c r="K76" s="298"/>
      <c r="L76" s="298"/>
      <c r="M76" s="298"/>
      <c r="N76" s="298"/>
      <c r="O76" s="298"/>
      <c r="P76" s="298"/>
      <c r="Q76" s="298"/>
      <c r="R76" s="298"/>
      <c r="S76" s="298"/>
    </row>
    <row r="77" spans="1:19" hidden="1" x14ac:dyDescent="0.3">
      <c r="A77" s="297" t="s">
        <v>23749</v>
      </c>
      <c r="B77" s="296"/>
      <c r="C77" s="296" t="s">
        <v>10</v>
      </c>
      <c r="D77" s="296" t="s">
        <v>978</v>
      </c>
      <c r="E77" s="296" t="s">
        <v>400</v>
      </c>
      <c r="F77" s="296" t="s">
        <v>535</v>
      </c>
      <c r="G77" s="296" t="s">
        <v>894</v>
      </c>
      <c r="H77" s="296"/>
      <c r="I77" s="296" t="str">
        <f t="shared" si="1"/>
        <v>D10168</v>
      </c>
      <c r="J77" s="296" t="str">
        <f>_xlfn.XLOOKUP(I77,CCs!Q:Q,CCs!R:R)</f>
        <v>SF Grnt Pd-Spec Sch</v>
      </c>
      <c r="K77" s="298"/>
      <c r="L77" s="298"/>
      <c r="M77" s="298"/>
      <c r="N77" s="298"/>
      <c r="O77" s="298"/>
      <c r="P77" s="298"/>
      <c r="Q77" s="298"/>
      <c r="R77" s="298"/>
      <c r="S77" s="298"/>
    </row>
    <row r="78" spans="1:19" hidden="1" x14ac:dyDescent="0.3">
      <c r="A78" s="297" t="s">
        <v>23749</v>
      </c>
      <c r="B78" s="296"/>
      <c r="C78" s="296" t="s">
        <v>10</v>
      </c>
      <c r="D78" s="296" t="s">
        <v>978</v>
      </c>
      <c r="E78" s="296" t="s">
        <v>400</v>
      </c>
      <c r="F78" s="296" t="s">
        <v>393</v>
      </c>
      <c r="G78" s="296" t="s">
        <v>901</v>
      </c>
      <c r="H78" s="296"/>
      <c r="I78" s="296" t="str">
        <f t="shared" si="1"/>
        <v>D10167</v>
      </c>
      <c r="J78" s="296" t="str">
        <f>_xlfn.XLOOKUP(I78,CCs!Q:Q,CCs!R:R)</f>
        <v>SF Grnt Pd-Sec Sch</v>
      </c>
      <c r="K78" s="298"/>
      <c r="L78" s="298"/>
      <c r="M78" s="298"/>
      <c r="N78" s="298"/>
      <c r="O78" s="298"/>
      <c r="P78" s="298"/>
      <c r="Q78" s="298"/>
      <c r="R78" s="298"/>
      <c r="S78" s="298"/>
    </row>
    <row r="79" spans="1:19" hidden="1" x14ac:dyDescent="0.3">
      <c r="A79" s="297" t="s">
        <v>23749</v>
      </c>
      <c r="B79" s="296"/>
      <c r="C79" s="296" t="s">
        <v>10</v>
      </c>
      <c r="D79" s="296" t="s">
        <v>978</v>
      </c>
      <c r="E79" s="296" t="s">
        <v>400</v>
      </c>
      <c r="F79" s="296" t="s">
        <v>556</v>
      </c>
      <c r="G79" s="296" t="s">
        <v>894</v>
      </c>
      <c r="H79" s="296"/>
      <c r="I79" s="296" t="str">
        <f t="shared" si="1"/>
        <v>D10168</v>
      </c>
      <c r="J79" s="296" t="str">
        <f>_xlfn.XLOOKUP(I79,CCs!Q:Q,CCs!R:R)</f>
        <v>SF Grnt Pd-Spec Sch</v>
      </c>
      <c r="K79" s="298"/>
      <c r="L79" s="298"/>
      <c r="M79" s="298"/>
      <c r="N79" s="298"/>
      <c r="O79" s="298"/>
      <c r="P79" s="298"/>
      <c r="Q79" s="298"/>
      <c r="R79" s="298"/>
      <c r="S79" s="298"/>
    </row>
    <row r="80" spans="1:19" hidden="1" x14ac:dyDescent="0.3">
      <c r="A80" s="297" t="s">
        <v>23749</v>
      </c>
      <c r="B80" s="296"/>
      <c r="C80" s="296" t="s">
        <v>10</v>
      </c>
      <c r="D80" s="296" t="s">
        <v>978</v>
      </c>
      <c r="E80" s="309" t="s">
        <v>403</v>
      </c>
      <c r="F80" s="296" t="s">
        <v>556</v>
      </c>
      <c r="G80" s="296" t="s">
        <v>894</v>
      </c>
      <c r="H80" s="296"/>
      <c r="I80" s="296" t="str">
        <f t="shared" si="1"/>
        <v>D10168</v>
      </c>
      <c r="J80" s="296" t="str">
        <f>_xlfn.XLOOKUP(I80,CCs!Q:Q,CCs!R:R)</f>
        <v>SF Grnt Pd-Spec Sch</v>
      </c>
      <c r="K80" s="298"/>
      <c r="L80" s="298"/>
      <c r="M80" s="298"/>
      <c r="N80" s="298"/>
      <c r="O80" s="298"/>
      <c r="P80" s="298"/>
      <c r="Q80" s="298"/>
      <c r="R80" s="298"/>
      <c r="S80" s="298"/>
    </row>
    <row r="81" spans="1:19" hidden="1" x14ac:dyDescent="0.3">
      <c r="A81" s="297" t="s">
        <v>23749</v>
      </c>
      <c r="B81" s="296"/>
      <c r="C81" s="296" t="s">
        <v>10</v>
      </c>
      <c r="D81" s="296" t="s">
        <v>23696</v>
      </c>
      <c r="E81" s="296" t="s">
        <v>400</v>
      </c>
      <c r="F81" s="296" t="s">
        <v>535</v>
      </c>
      <c r="G81" s="296" t="s">
        <v>894</v>
      </c>
      <c r="H81" s="296"/>
      <c r="I81" s="296" t="str">
        <f t="shared" si="1"/>
        <v>D10168</v>
      </c>
      <c r="J81" s="296" t="str">
        <f>_xlfn.XLOOKUP(I81,CCs!Q:Q,CCs!R:R)</f>
        <v>SF Grnt Pd-Spec Sch</v>
      </c>
      <c r="K81" s="298"/>
      <c r="L81" s="298"/>
      <c r="M81" s="298"/>
      <c r="N81" s="298"/>
      <c r="O81" s="298"/>
      <c r="P81" s="298"/>
      <c r="Q81" s="298"/>
      <c r="R81" s="298"/>
      <c r="S81" s="298"/>
    </row>
    <row r="82" spans="1:19" hidden="1" x14ac:dyDescent="0.3">
      <c r="A82" s="297" t="s">
        <v>23749</v>
      </c>
      <c r="B82" s="296"/>
      <c r="C82" s="296" t="s">
        <v>10</v>
      </c>
      <c r="D82" s="296" t="s">
        <v>23696</v>
      </c>
      <c r="E82" s="296" t="s">
        <v>400</v>
      </c>
      <c r="F82" s="296" t="s">
        <v>556</v>
      </c>
      <c r="G82" s="296" t="s">
        <v>894</v>
      </c>
      <c r="H82" s="296"/>
      <c r="I82" s="296" t="str">
        <f t="shared" si="1"/>
        <v>D10168</v>
      </c>
      <c r="J82" s="296" t="str">
        <f>_xlfn.XLOOKUP(I82,CCs!Q:Q,CCs!R:R)</f>
        <v>SF Grnt Pd-Spec Sch</v>
      </c>
      <c r="K82" s="298"/>
      <c r="L82" s="298"/>
      <c r="M82" s="298"/>
      <c r="N82" s="298"/>
      <c r="O82" s="298"/>
      <c r="P82" s="298"/>
      <c r="Q82" s="298"/>
      <c r="R82" s="298"/>
      <c r="S82" s="298"/>
    </row>
    <row r="83" spans="1:19" hidden="1" x14ac:dyDescent="0.3">
      <c r="A83" s="297" t="s">
        <v>23749</v>
      </c>
      <c r="B83" s="296"/>
      <c r="C83" s="296" t="s">
        <v>10</v>
      </c>
      <c r="D83" s="296" t="s">
        <v>23696</v>
      </c>
      <c r="E83" s="309" t="s">
        <v>403</v>
      </c>
      <c r="F83" s="296" t="s">
        <v>556</v>
      </c>
      <c r="G83" s="296" t="s">
        <v>894</v>
      </c>
      <c r="H83" s="296"/>
      <c r="I83" s="296" t="str">
        <f t="shared" si="1"/>
        <v>D10168</v>
      </c>
      <c r="J83" s="296" t="str">
        <f>_xlfn.XLOOKUP(I83,CCs!Q:Q,CCs!R:R)</f>
        <v>SF Grnt Pd-Spec Sch</v>
      </c>
      <c r="K83" s="298"/>
      <c r="L83" s="298"/>
      <c r="M83" s="298"/>
      <c r="N83" s="298"/>
      <c r="O83" s="298"/>
      <c r="P83" s="298"/>
      <c r="Q83" s="298"/>
      <c r="R83" s="298"/>
      <c r="S83" s="298"/>
    </row>
    <row r="84" spans="1:19" hidden="1" x14ac:dyDescent="0.3">
      <c r="A84" s="297" t="s">
        <v>23750</v>
      </c>
      <c r="B84" s="296"/>
      <c r="C84" s="296" t="s">
        <v>10</v>
      </c>
      <c r="D84" s="296" t="s">
        <v>23697</v>
      </c>
      <c r="E84" s="296" t="s">
        <v>400</v>
      </c>
      <c r="F84" s="296" t="s">
        <v>535</v>
      </c>
      <c r="G84" s="296" t="s">
        <v>894</v>
      </c>
      <c r="H84" s="296"/>
      <c r="I84" s="296" t="str">
        <f t="shared" si="1"/>
        <v>D10168</v>
      </c>
      <c r="J84" s="296" t="str">
        <f>_xlfn.XLOOKUP(I84,CCs!Q:Q,CCs!R:R)</f>
        <v>SF Grnt Pd-Spec Sch</v>
      </c>
      <c r="K84" s="298"/>
      <c r="L84" s="298"/>
      <c r="M84" s="298"/>
      <c r="N84" s="298"/>
      <c r="O84" s="298"/>
      <c r="P84" s="298"/>
      <c r="Q84" s="298"/>
      <c r="R84" s="298"/>
      <c r="S84" s="298"/>
    </row>
    <row r="85" spans="1:19" hidden="1" x14ac:dyDescent="0.3">
      <c r="A85" s="297" t="s">
        <v>23750</v>
      </c>
      <c r="B85" s="296"/>
      <c r="C85" s="296" t="s">
        <v>10</v>
      </c>
      <c r="D85" s="296" t="s">
        <v>23697</v>
      </c>
      <c r="E85" s="296" t="s">
        <v>400</v>
      </c>
      <c r="F85" s="296" t="s">
        <v>556</v>
      </c>
      <c r="G85" s="296" t="s">
        <v>894</v>
      </c>
      <c r="H85" s="296"/>
      <c r="I85" s="296" t="str">
        <f t="shared" si="1"/>
        <v>D10168</v>
      </c>
      <c r="J85" s="296" t="str">
        <f>_xlfn.XLOOKUP(I85,CCs!Q:Q,CCs!R:R)</f>
        <v>SF Grnt Pd-Spec Sch</v>
      </c>
      <c r="K85" s="298"/>
      <c r="L85" s="298"/>
      <c r="M85" s="298"/>
      <c r="N85" s="298"/>
      <c r="O85" s="298"/>
      <c r="P85" s="298"/>
      <c r="Q85" s="298"/>
      <c r="R85" s="298"/>
      <c r="S85" s="298"/>
    </row>
    <row r="86" spans="1:19" hidden="1" x14ac:dyDescent="0.3">
      <c r="A86" s="297" t="s">
        <v>23750</v>
      </c>
      <c r="B86" s="296"/>
      <c r="C86" s="296" t="s">
        <v>10</v>
      </c>
      <c r="D86" s="296" t="s">
        <v>23697</v>
      </c>
      <c r="E86" s="309" t="s">
        <v>403</v>
      </c>
      <c r="F86" s="296" t="s">
        <v>556</v>
      </c>
      <c r="G86" s="296" t="s">
        <v>894</v>
      </c>
      <c r="H86" s="296"/>
      <c r="I86" s="296" t="str">
        <f t="shared" si="1"/>
        <v>D10168</v>
      </c>
      <c r="J86" s="296" t="str">
        <f>_xlfn.XLOOKUP(I86,CCs!Q:Q,CCs!R:R)</f>
        <v>SF Grnt Pd-Spec Sch</v>
      </c>
      <c r="K86" s="298"/>
      <c r="L86" s="298"/>
      <c r="M86" s="298"/>
      <c r="N86" s="298"/>
      <c r="O86" s="298"/>
      <c r="P86" s="298"/>
      <c r="Q86" s="298"/>
      <c r="R86" s="298"/>
      <c r="S86" s="298"/>
    </row>
    <row r="87" spans="1:19" hidden="1" x14ac:dyDescent="0.3">
      <c r="A87" s="297" t="s">
        <v>23751</v>
      </c>
      <c r="B87" s="296"/>
      <c r="C87" s="296" t="s">
        <v>987</v>
      </c>
      <c r="D87" s="296" t="s">
        <v>23648</v>
      </c>
      <c r="E87" s="296" t="s">
        <v>400</v>
      </c>
      <c r="F87" s="296" t="s">
        <v>561</v>
      </c>
      <c r="G87" s="296" t="s">
        <v>898</v>
      </c>
      <c r="H87" s="296"/>
      <c r="I87" s="296" t="str">
        <f t="shared" si="1"/>
        <v>D11329</v>
      </c>
      <c r="J87" s="296" t="str">
        <f>_xlfn.XLOOKUP(I87,CCs!Q:Q,CCs!R:R)</f>
        <v>SF Grnt Pd-All thru</v>
      </c>
      <c r="K87" s="298"/>
      <c r="L87" s="298"/>
      <c r="M87" s="298"/>
      <c r="N87" s="298"/>
      <c r="O87" s="298"/>
      <c r="P87" s="298"/>
      <c r="Q87" s="298"/>
      <c r="R87" s="298"/>
      <c r="S87" s="298"/>
    </row>
    <row r="88" spans="1:19" hidden="1" x14ac:dyDescent="0.3">
      <c r="A88" s="297" t="s">
        <v>23751</v>
      </c>
      <c r="B88" s="296"/>
      <c r="C88" s="296" t="s">
        <v>987</v>
      </c>
      <c r="D88" s="296" t="s">
        <v>23648</v>
      </c>
      <c r="E88" s="296" t="s">
        <v>400</v>
      </c>
      <c r="F88" s="296" t="s">
        <v>409</v>
      </c>
      <c r="G88" s="296" t="s">
        <v>896</v>
      </c>
      <c r="H88" s="296"/>
      <c r="I88" s="296" t="str">
        <f t="shared" si="1"/>
        <v>D10166</v>
      </c>
      <c r="J88" s="296" t="str">
        <f>_xlfn.XLOOKUP(I88,CCs!Q:Q,CCs!R:R)</f>
        <v>SF Grnt Pd-Pri Sch</v>
      </c>
      <c r="K88" s="298"/>
      <c r="L88" s="298"/>
      <c r="M88" s="298"/>
      <c r="N88" s="298"/>
      <c r="O88" s="298"/>
      <c r="P88" s="298"/>
      <c r="Q88" s="298"/>
      <c r="R88" s="298"/>
      <c r="S88" s="298"/>
    </row>
    <row r="89" spans="1:19" hidden="1" x14ac:dyDescent="0.3">
      <c r="A89" s="297" t="s">
        <v>23751</v>
      </c>
      <c r="B89" s="296"/>
      <c r="C89" s="296" t="s">
        <v>987</v>
      </c>
      <c r="D89" s="296" t="s">
        <v>23648</v>
      </c>
      <c r="E89" s="296" t="s">
        <v>400</v>
      </c>
      <c r="F89" s="296" t="s">
        <v>409</v>
      </c>
      <c r="G89" s="296" t="s">
        <v>896</v>
      </c>
      <c r="H89" s="296"/>
      <c r="I89" s="296" t="str">
        <f t="shared" si="1"/>
        <v>D10166</v>
      </c>
      <c r="J89" s="296" t="str">
        <f>_xlfn.XLOOKUP(I89,CCs!Q:Q,CCs!R:R)</f>
        <v>SF Grnt Pd-Pri Sch</v>
      </c>
      <c r="K89" s="298"/>
      <c r="L89" s="298"/>
      <c r="M89" s="298"/>
      <c r="N89" s="298"/>
      <c r="O89" s="298"/>
      <c r="P89" s="298"/>
      <c r="Q89" s="298"/>
      <c r="R89" s="298"/>
      <c r="S89" s="298"/>
    </row>
    <row r="90" spans="1:19" hidden="1" x14ac:dyDescent="0.3">
      <c r="A90" s="297" t="s">
        <v>23751</v>
      </c>
      <c r="B90" s="296"/>
      <c r="C90" s="296" t="s">
        <v>987</v>
      </c>
      <c r="D90" s="296" t="s">
        <v>23648</v>
      </c>
      <c r="E90" s="296" t="s">
        <v>400</v>
      </c>
      <c r="F90" s="296" t="s">
        <v>556</v>
      </c>
      <c r="G90" s="296" t="s">
        <v>894</v>
      </c>
      <c r="H90" s="296"/>
      <c r="I90" s="296" t="str">
        <f t="shared" si="1"/>
        <v>D10168</v>
      </c>
      <c r="J90" s="296" t="str">
        <f>_xlfn.XLOOKUP(I90,CCs!Q:Q,CCs!R:R)</f>
        <v>SF Grnt Pd-Spec Sch</v>
      </c>
      <c r="K90" s="298"/>
      <c r="L90" s="298"/>
      <c r="M90" s="298"/>
      <c r="N90" s="298"/>
      <c r="O90" s="298"/>
      <c r="P90" s="298"/>
      <c r="Q90" s="298"/>
      <c r="R90" s="298"/>
      <c r="S90" s="298"/>
    </row>
    <row r="91" spans="1:19" hidden="1" x14ac:dyDescent="0.3">
      <c r="A91" s="297" t="s">
        <v>23751</v>
      </c>
      <c r="B91" s="296"/>
      <c r="C91" s="296" t="s">
        <v>987</v>
      </c>
      <c r="D91" s="296" t="s">
        <v>23648</v>
      </c>
      <c r="E91" s="296" t="s">
        <v>403</v>
      </c>
      <c r="F91" s="296" t="s">
        <v>561</v>
      </c>
      <c r="G91" s="296" t="s">
        <v>898</v>
      </c>
      <c r="H91" s="296"/>
      <c r="I91" s="296" t="str">
        <f t="shared" si="1"/>
        <v>D11329</v>
      </c>
      <c r="J91" s="296" t="str">
        <f>_xlfn.XLOOKUP(I91,CCs!Q:Q,CCs!R:R)</f>
        <v>SF Grnt Pd-All thru</v>
      </c>
      <c r="K91" s="298"/>
      <c r="L91" s="298"/>
      <c r="M91" s="298"/>
      <c r="N91" s="298"/>
      <c r="O91" s="298"/>
      <c r="P91" s="298"/>
      <c r="Q91" s="298"/>
      <c r="R91" s="298"/>
      <c r="S91" s="298"/>
    </row>
    <row r="92" spans="1:19" hidden="1" x14ac:dyDescent="0.3">
      <c r="A92" s="297" t="s">
        <v>23751</v>
      </c>
      <c r="B92" s="296"/>
      <c r="C92" s="296" t="s">
        <v>987</v>
      </c>
      <c r="D92" s="296" t="s">
        <v>23648</v>
      </c>
      <c r="E92" s="296" t="s">
        <v>403</v>
      </c>
      <c r="F92" s="296" t="s">
        <v>409</v>
      </c>
      <c r="G92" s="296" t="s">
        <v>896</v>
      </c>
      <c r="H92" s="296"/>
      <c r="I92" s="296" t="str">
        <f t="shared" si="1"/>
        <v>D10166</v>
      </c>
      <c r="J92" s="296" t="str">
        <f>_xlfn.XLOOKUP(I92,CCs!Q:Q,CCs!R:R)</f>
        <v>SF Grnt Pd-Pri Sch</v>
      </c>
      <c r="K92" s="298"/>
      <c r="L92" s="298"/>
      <c r="M92" s="298"/>
      <c r="N92" s="298"/>
      <c r="O92" s="298"/>
      <c r="P92" s="298"/>
      <c r="Q92" s="298"/>
      <c r="R92" s="298"/>
      <c r="S92" s="298"/>
    </row>
    <row r="93" spans="1:19" hidden="1" x14ac:dyDescent="0.3">
      <c r="A93" s="297" t="s">
        <v>23751</v>
      </c>
      <c r="B93" s="296"/>
      <c r="C93" s="296" t="s">
        <v>987</v>
      </c>
      <c r="D93" s="296" t="s">
        <v>23648</v>
      </c>
      <c r="E93" s="296" t="s">
        <v>403</v>
      </c>
      <c r="F93" s="296" t="s">
        <v>409</v>
      </c>
      <c r="G93" s="296" t="s">
        <v>896</v>
      </c>
      <c r="H93" s="296"/>
      <c r="I93" s="296" t="str">
        <f t="shared" si="1"/>
        <v>D10166</v>
      </c>
      <c r="J93" s="296" t="str">
        <f>_xlfn.XLOOKUP(I93,CCs!Q:Q,CCs!R:R)</f>
        <v>SF Grnt Pd-Pri Sch</v>
      </c>
      <c r="K93" s="298"/>
      <c r="L93" s="298"/>
      <c r="M93" s="298"/>
      <c r="N93" s="298"/>
      <c r="O93" s="298"/>
      <c r="P93" s="298"/>
      <c r="Q93" s="298"/>
      <c r="R93" s="298"/>
      <c r="S93" s="298"/>
    </row>
    <row r="94" spans="1:19" hidden="1" x14ac:dyDescent="0.3">
      <c r="A94" s="297" t="s">
        <v>23751</v>
      </c>
      <c r="B94" s="296"/>
      <c r="C94" s="296" t="s">
        <v>987</v>
      </c>
      <c r="D94" s="296" t="s">
        <v>23648</v>
      </c>
      <c r="E94" s="296" t="s">
        <v>403</v>
      </c>
      <c r="F94" s="296" t="s">
        <v>556</v>
      </c>
      <c r="G94" s="296" t="s">
        <v>894</v>
      </c>
      <c r="I94" s="296" t="str">
        <f t="shared" si="1"/>
        <v>D10168</v>
      </c>
      <c r="J94" s="296" t="str">
        <f>_xlfn.XLOOKUP(I94,CCs!Q:Q,CCs!R:R)</f>
        <v>SF Grnt Pd-Spec Sch</v>
      </c>
    </row>
    <row r="95" spans="1:19" hidden="1" x14ac:dyDescent="0.3">
      <c r="A95" s="297" t="s">
        <v>23702</v>
      </c>
      <c r="B95" s="6"/>
      <c r="C95" s="296" t="s">
        <v>23673</v>
      </c>
      <c r="D95" s="296" t="s">
        <v>23694</v>
      </c>
      <c r="E95" s="296" t="s">
        <v>400</v>
      </c>
      <c r="F95" s="296" t="s">
        <v>561</v>
      </c>
      <c r="G95" s="296" t="s">
        <v>23448</v>
      </c>
      <c r="I95" s="296" t="str">
        <f t="shared" si="1"/>
        <v>D11334</v>
      </c>
      <c r="J95" s="296" t="str">
        <f>_xlfn.XLOOKUP(I95,CCs!Q:Q,CCs!R:R)</f>
        <v>Pupil Premium Primar</v>
      </c>
    </row>
    <row r="96" spans="1:19" hidden="1" x14ac:dyDescent="0.3">
      <c r="A96" s="297" t="s">
        <v>23702</v>
      </c>
      <c r="B96" s="6"/>
      <c r="C96" s="296" t="s">
        <v>23673</v>
      </c>
      <c r="D96" s="296" t="s">
        <v>23694</v>
      </c>
      <c r="E96" s="296" t="s">
        <v>400</v>
      </c>
      <c r="F96" s="296" t="s">
        <v>409</v>
      </c>
      <c r="G96" s="296" t="s">
        <v>23448</v>
      </c>
      <c r="I96" s="296" t="str">
        <f t="shared" si="1"/>
        <v>D11334</v>
      </c>
      <c r="J96" s="296" t="str">
        <f>_xlfn.XLOOKUP(I96,CCs!Q:Q,CCs!R:R)</f>
        <v>Pupil Premium Primar</v>
      </c>
    </row>
    <row r="97" spans="1:10" hidden="1" x14ac:dyDescent="0.3">
      <c r="A97" s="297" t="s">
        <v>23702</v>
      </c>
      <c r="B97" s="6"/>
      <c r="C97" s="296" t="s">
        <v>23673</v>
      </c>
      <c r="D97" s="296" t="s">
        <v>23694</v>
      </c>
      <c r="E97" s="296" t="s">
        <v>400</v>
      </c>
      <c r="F97" s="296" t="s">
        <v>535</v>
      </c>
      <c r="G97" s="296" t="s">
        <v>23446</v>
      </c>
      <c r="I97" s="296" t="str">
        <f t="shared" si="1"/>
        <v>D11332</v>
      </c>
      <c r="J97" s="296" t="str">
        <f>_xlfn.XLOOKUP(I97,CCs!Q:Q,CCs!R:R)</f>
        <v>Pupil Premium Specia</v>
      </c>
    </row>
    <row r="98" spans="1:10" hidden="1" x14ac:dyDescent="0.3">
      <c r="A98" s="297" t="s">
        <v>23702</v>
      </c>
      <c r="B98" s="6"/>
      <c r="C98" s="296" t="s">
        <v>23673</v>
      </c>
      <c r="D98" s="296" t="s">
        <v>23694</v>
      </c>
      <c r="E98" s="296" t="s">
        <v>400</v>
      </c>
      <c r="F98" s="296" t="s">
        <v>393</v>
      </c>
      <c r="G98" s="296" t="s">
        <v>23447</v>
      </c>
      <c r="I98" s="296" t="str">
        <f t="shared" si="1"/>
        <v>D11333</v>
      </c>
      <c r="J98" s="296" t="str">
        <f>_xlfn.XLOOKUP(I98,CCs!Q:Q,CCs!R:R)</f>
        <v>Pupil Premium Second</v>
      </c>
    </row>
    <row r="99" spans="1:10" hidden="1" x14ac:dyDescent="0.3">
      <c r="A99" s="297" t="s">
        <v>23702</v>
      </c>
      <c r="B99" s="6"/>
      <c r="C99" s="296" t="s">
        <v>23673</v>
      </c>
      <c r="D99" s="296" t="s">
        <v>23694</v>
      </c>
      <c r="E99" s="296" t="s">
        <v>400</v>
      </c>
      <c r="F99" s="296" t="s">
        <v>556</v>
      </c>
      <c r="G99" s="296" t="s">
        <v>23446</v>
      </c>
      <c r="I99" s="296" t="str">
        <f t="shared" si="1"/>
        <v>D11332</v>
      </c>
      <c r="J99" s="296" t="str">
        <f>_xlfn.XLOOKUP(I99,CCs!Q:Q,CCs!R:R)</f>
        <v>Pupil Premium Specia</v>
      </c>
    </row>
    <row r="100" spans="1:10" hidden="1" x14ac:dyDescent="0.3">
      <c r="A100" s="297" t="s">
        <v>23679</v>
      </c>
      <c r="B100" s="6"/>
      <c r="C100" s="296" t="s">
        <v>23673</v>
      </c>
      <c r="D100" s="296" t="s">
        <v>23693</v>
      </c>
      <c r="E100" s="296" t="s">
        <v>400</v>
      </c>
      <c r="F100" s="296" t="s">
        <v>409</v>
      </c>
      <c r="G100" s="296" t="s">
        <v>896</v>
      </c>
      <c r="I100" s="296" t="str">
        <f t="shared" si="1"/>
        <v>D10166</v>
      </c>
      <c r="J100" s="296" t="str">
        <f>_xlfn.XLOOKUP(I100,CCs!Q:Q,CCs!R:R)</f>
        <v>SF Grnt Pd-Pri Sch</v>
      </c>
    </row>
    <row r="101" spans="1:10" hidden="1" x14ac:dyDescent="0.3">
      <c r="A101" s="297" t="s">
        <v>23679</v>
      </c>
      <c r="B101" s="6"/>
      <c r="C101" s="296" t="s">
        <v>15</v>
      </c>
      <c r="D101" s="296" t="s">
        <v>23752</v>
      </c>
      <c r="E101" s="296" t="s">
        <v>400</v>
      </c>
      <c r="F101" s="296" t="s">
        <v>535</v>
      </c>
      <c r="G101" s="296" t="s">
        <v>894</v>
      </c>
      <c r="I101" s="296" t="str">
        <f t="shared" si="1"/>
        <v>D10168</v>
      </c>
      <c r="J101" s="296" t="str">
        <f>_xlfn.XLOOKUP(I101,CCs!Q:Q,CCs!R:R)</f>
        <v>SF Grnt Pd-Spec Sch</v>
      </c>
    </row>
    <row r="102" spans="1:10" hidden="1" x14ac:dyDescent="0.3">
      <c r="A102" s="297" t="s">
        <v>23679</v>
      </c>
      <c r="B102" s="6"/>
      <c r="C102" s="296" t="s">
        <v>987</v>
      </c>
      <c r="D102" s="296" t="s">
        <v>23753</v>
      </c>
      <c r="E102" s="296" t="s">
        <v>400</v>
      </c>
      <c r="F102" s="296" t="s">
        <v>393</v>
      </c>
      <c r="G102" s="296" t="s">
        <v>901</v>
      </c>
      <c r="I102" s="296" t="str">
        <f t="shared" si="1"/>
        <v>D10167</v>
      </c>
      <c r="J102" s="296" t="str">
        <f>_xlfn.XLOOKUP(I102,CCs!Q:Q,CCs!R:R)</f>
        <v>SF Grnt Pd-Sec Sch</v>
      </c>
    </row>
    <row r="103" spans="1:10" hidden="1" x14ac:dyDescent="0.3">
      <c r="A103" s="297" t="s">
        <v>23679</v>
      </c>
      <c r="B103" s="6"/>
      <c r="C103" s="296" t="s">
        <v>23754</v>
      </c>
      <c r="D103" s="296" t="s">
        <v>23755</v>
      </c>
      <c r="E103" s="296" t="s">
        <v>400</v>
      </c>
      <c r="F103" s="296" t="s">
        <v>556</v>
      </c>
      <c r="G103" s="296" t="s">
        <v>894</v>
      </c>
      <c r="I103" s="296" t="str">
        <f t="shared" si="1"/>
        <v>D10168</v>
      </c>
      <c r="J103" s="296" t="str">
        <f>_xlfn.XLOOKUP(I103,CCs!Q:Q,CCs!R:R)</f>
        <v>SF Grnt Pd-Spec Sch</v>
      </c>
    </row>
    <row r="104" spans="1:10" hidden="1" x14ac:dyDescent="0.3">
      <c r="A104" s="297" t="s">
        <v>583</v>
      </c>
      <c r="B104" s="297"/>
      <c r="C104" s="297" t="s">
        <v>10</v>
      </c>
      <c r="D104" s="297" t="s">
        <v>1000</v>
      </c>
      <c r="E104" s="297" t="s">
        <v>403</v>
      </c>
      <c r="F104" s="297" t="s">
        <v>393</v>
      </c>
      <c r="G104" s="297" t="s">
        <v>918</v>
      </c>
      <c r="I104" s="296" t="str">
        <f t="shared" si="1"/>
        <v>D11448</v>
      </c>
      <c r="J104" s="296" t="str">
        <f>_xlfn.XLOOKUP(I104,CCs!Q:Q,CCs!R:R)</f>
        <v>Growth Fund</v>
      </c>
    </row>
    <row r="105" spans="1:10" hidden="1" x14ac:dyDescent="0.3">
      <c r="A105" s="297" t="s">
        <v>583</v>
      </c>
      <c r="B105" s="297"/>
      <c r="C105" s="297" t="s">
        <v>10</v>
      </c>
      <c r="D105" s="297" t="s">
        <v>1001</v>
      </c>
      <c r="E105" s="297" t="s">
        <v>400</v>
      </c>
      <c r="F105" s="297" t="s">
        <v>409</v>
      </c>
      <c r="G105" s="297" t="s">
        <v>896</v>
      </c>
      <c r="I105" s="296" t="str">
        <f t="shared" si="1"/>
        <v>D10166</v>
      </c>
      <c r="J105" s="296" t="str">
        <f>_xlfn.XLOOKUP(I105,CCs!Q:Q,CCs!R:R)</f>
        <v>SF Grnt Pd-Pri Sch</v>
      </c>
    </row>
    <row r="106" spans="1:10" hidden="1" x14ac:dyDescent="0.3">
      <c r="A106" s="297" t="s">
        <v>583</v>
      </c>
      <c r="B106" s="297"/>
      <c r="C106" s="297" t="s">
        <v>10</v>
      </c>
      <c r="D106" s="297" t="s">
        <v>23672</v>
      </c>
      <c r="E106" s="297" t="s">
        <v>400</v>
      </c>
      <c r="F106" s="297" t="s">
        <v>409</v>
      </c>
      <c r="G106" s="297" t="s">
        <v>896</v>
      </c>
      <c r="I106" s="296" t="str">
        <f t="shared" si="1"/>
        <v>D10166</v>
      </c>
      <c r="J106" s="296" t="str">
        <f>_xlfn.XLOOKUP(I106,CCs!Q:Q,CCs!R:R)</f>
        <v>SF Grnt Pd-Pri Sch</v>
      </c>
    </row>
    <row r="107" spans="1:10" hidden="1" x14ac:dyDescent="0.3">
      <c r="A107" s="297" t="s">
        <v>583</v>
      </c>
      <c r="B107" s="297"/>
      <c r="C107" s="297" t="s">
        <v>10</v>
      </c>
      <c r="D107" s="297" t="s">
        <v>23672</v>
      </c>
      <c r="E107" s="297" t="s">
        <v>400</v>
      </c>
      <c r="F107" s="297" t="s">
        <v>393</v>
      </c>
      <c r="G107" s="297" t="s">
        <v>918</v>
      </c>
      <c r="I107" s="296" t="str">
        <f t="shared" si="1"/>
        <v>D11448</v>
      </c>
      <c r="J107" s="296" t="str">
        <f>_xlfn.XLOOKUP(I107,CCs!Q:Q,CCs!R:R)</f>
        <v>Growth Fund</v>
      </c>
    </row>
    <row r="108" spans="1:10" hidden="1" x14ac:dyDescent="0.3">
      <c r="A108" s="297" t="s">
        <v>583</v>
      </c>
      <c r="B108" s="297"/>
      <c r="C108" s="297" t="s">
        <v>10</v>
      </c>
      <c r="D108" s="297" t="s">
        <v>23677</v>
      </c>
      <c r="E108" s="297" t="s">
        <v>400</v>
      </c>
      <c r="F108" s="297" t="s">
        <v>535</v>
      </c>
      <c r="G108" s="297" t="s">
        <v>23439</v>
      </c>
      <c r="I108" s="296" t="str">
        <f t="shared" si="1"/>
        <v>D11299</v>
      </c>
      <c r="J108" s="296" t="str">
        <f>_xlfn.XLOOKUP(I108,CCs!Q:Q,CCs!R:R)</f>
        <v>DSG Trade Union Facility Time</v>
      </c>
    </row>
    <row r="109" spans="1:10" hidden="1" x14ac:dyDescent="0.3">
      <c r="A109" s="297" t="s">
        <v>583</v>
      </c>
      <c r="B109" s="297"/>
      <c r="C109" s="297" t="s">
        <v>10</v>
      </c>
      <c r="D109" s="297" t="s">
        <v>23678</v>
      </c>
      <c r="E109" s="297" t="s">
        <v>400</v>
      </c>
      <c r="F109" s="297" t="s">
        <v>535</v>
      </c>
      <c r="G109" s="297" t="s">
        <v>23439</v>
      </c>
      <c r="I109" s="296" t="str">
        <f t="shared" si="1"/>
        <v>D11299</v>
      </c>
      <c r="J109" s="296" t="str">
        <f>_xlfn.XLOOKUP(I109,CCs!Q:Q,CCs!R:R)</f>
        <v>DSG Trade Union Facility Time</v>
      </c>
    </row>
    <row r="110" spans="1:10" hidden="1" x14ac:dyDescent="0.3">
      <c r="A110" s="297" t="s">
        <v>583</v>
      </c>
      <c r="B110" s="297"/>
      <c r="C110" s="297" t="s">
        <v>10</v>
      </c>
      <c r="D110" s="297" t="s">
        <v>23756</v>
      </c>
      <c r="E110" s="297" t="s">
        <v>400</v>
      </c>
      <c r="F110" s="297" t="s">
        <v>409</v>
      </c>
      <c r="G110" s="297" t="s">
        <v>23381</v>
      </c>
      <c r="I110" s="296" t="str">
        <f t="shared" si="1"/>
        <v>D10104</v>
      </c>
      <c r="J110" s="296" t="str">
        <f>_xlfn.XLOOKUP(I110,CCs!Q:Q,CCs!R:R)</f>
        <v>School Contingency</v>
      </c>
    </row>
    <row r="111" spans="1:10" hidden="1" x14ac:dyDescent="0.3">
      <c r="A111" s="297" t="s">
        <v>583</v>
      </c>
      <c r="B111" s="297"/>
      <c r="C111" s="297" t="s">
        <v>10</v>
      </c>
      <c r="D111" s="297" t="s">
        <v>23757</v>
      </c>
      <c r="E111" s="297" t="s">
        <v>403</v>
      </c>
      <c r="F111" s="297" t="s">
        <v>393</v>
      </c>
      <c r="G111" s="297" t="s">
        <v>23439</v>
      </c>
      <c r="I111" s="296" t="str">
        <f t="shared" si="1"/>
        <v>D11299</v>
      </c>
      <c r="J111" s="296" t="str">
        <f>_xlfn.XLOOKUP(I111,CCs!Q:Q,CCs!R:R)</f>
        <v>DSG Trade Union Facility Time</v>
      </c>
    </row>
  </sheetData>
  <autoFilter ref="A2:G111" xr:uid="{C00B5C08-D60B-4D1A-BA48-0EA057A50000}">
    <filterColumn colId="3">
      <filters>
        <filter val="ARP.I01"/>
        <filter val="HOS.I01"/>
        <filter val="PRU.I01"/>
        <filter val="PRU2.I01"/>
      </filters>
    </filterColumn>
  </autoFilter>
  <phoneticPr fontId="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DV87"/>
  <sheetViews>
    <sheetView zoomScale="97" zoomScaleNormal="130" workbookViewId="0">
      <pane xSplit="5" ySplit="5" topLeftCell="CN12"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2.33203125" customWidth="1"/>
    <col min="2" max="2" width="7.6640625" bestFit="1" customWidth="1"/>
    <col min="3" max="3" width="18.44140625" bestFit="1" customWidth="1"/>
    <col min="4" max="4" width="16" bestFit="1" customWidth="1"/>
    <col min="5" max="5" width="54.5546875" bestFit="1" customWidth="1"/>
    <col min="6" max="8" width="8.6640625" customWidth="1" outlineLevel="1"/>
    <col min="9" max="11" width="13.5546875" customWidth="1" outlineLevel="1"/>
    <col min="12" max="15" width="12" customWidth="1" outlineLevel="1"/>
    <col min="16" max="20" width="10.88671875" customWidth="1" outlineLevel="1"/>
    <col min="21" max="21" width="8.44140625" customWidth="1" outlineLevel="1"/>
    <col min="22" max="23" width="12" customWidth="1" outlineLevel="1"/>
    <col min="24" max="26" width="10.88671875" customWidth="1" outlineLevel="1"/>
    <col min="27" max="27" width="9.88671875" customWidth="1" outlineLevel="1"/>
    <col min="28" max="31" width="12" customWidth="1" outlineLevel="1"/>
    <col min="32" max="33" width="10.88671875" customWidth="1" outlineLevel="1"/>
    <col min="34" max="34" width="12" customWidth="1" outlineLevel="1"/>
    <col min="35" max="35" width="8.109375" customWidth="1" outlineLevel="1"/>
    <col min="36" max="36" width="7.5546875" customWidth="1" outlineLevel="1"/>
    <col min="37" max="38" width="12" customWidth="1" outlineLevel="1"/>
    <col min="39" max="39" width="6" customWidth="1" outlineLevel="1"/>
    <col min="40" max="40" width="24" customWidth="1" outlineLevel="1"/>
    <col min="41" max="41" width="23.88671875" customWidth="1" outlineLevel="1"/>
    <col min="42" max="46" width="8.6640625" customWidth="1" outlineLevel="1"/>
    <col min="47" max="48" width="13.5546875" customWidth="1" outlineLevel="1"/>
    <col min="49" max="50" width="12" customWidth="1" outlineLevel="1"/>
    <col min="51" max="52" width="13.5546875" customWidth="1" outlineLevel="1"/>
    <col min="53" max="53" width="9.88671875" customWidth="1" outlineLevel="1"/>
    <col min="54" max="54" width="13.5546875" customWidth="1" outlineLevel="1"/>
    <col min="55" max="55" width="18.109375" customWidth="1" outlineLevel="1"/>
    <col min="56" max="56" width="18.88671875" customWidth="1" outlineLevel="1"/>
    <col min="57" max="62" width="13.5546875" customWidth="1" outlineLevel="1"/>
    <col min="63" max="64" width="10.44140625" bestFit="1" customWidth="1" outlineLevel="1"/>
    <col min="65" max="65" width="8.44140625" customWidth="1" outlineLevel="1"/>
    <col min="66" max="66" width="8.109375" customWidth="1" outlineLevel="1"/>
    <col min="67" max="67" width="12" customWidth="1" outlineLevel="1"/>
    <col min="68" max="68" width="13.5546875" customWidth="1" outlineLevel="1"/>
    <col min="69" max="69" width="20.33203125" customWidth="1" outlineLevel="1"/>
    <col min="70" max="70" width="22.44140625" customWidth="1" outlineLevel="1"/>
    <col min="71" max="71" width="10.88671875" customWidth="1" outlineLevel="1"/>
    <col min="72" max="72" width="7.6640625" customWidth="1" outlineLevel="1"/>
    <col min="73" max="73" width="11.5546875" customWidth="1" outlineLevel="1"/>
    <col min="74" max="74" width="13.5546875" customWidth="1" outlineLevel="1"/>
    <col min="75" max="75" width="11.5546875" customWidth="1" outlineLevel="1"/>
    <col min="76" max="76" width="13.5546875" customWidth="1" outlineLevel="1"/>
    <col min="77" max="77" width="12" customWidth="1" outlineLevel="1"/>
    <col min="78" max="78" width="20.44140625" customWidth="1" outlineLevel="1"/>
    <col min="79" max="79" width="2.88671875" customWidth="1"/>
    <col min="80" max="80" width="13" bestFit="1" customWidth="1"/>
    <col min="81" max="81" width="15.6640625" bestFit="1" customWidth="1"/>
    <col min="82" max="82" width="13.5546875" customWidth="1" outlineLevel="1"/>
    <col min="83" max="83" width="16" customWidth="1" outlineLevel="1"/>
    <col min="84" max="84" width="13.5546875" customWidth="1" outlineLevel="1"/>
    <col min="85" max="85" width="16" customWidth="1" outlineLevel="1"/>
    <col min="86" max="86" width="13.5546875" customWidth="1" outlineLevel="1"/>
    <col min="87" max="87" width="16" customWidth="1" outlineLevel="1"/>
    <col min="88" max="88" width="13.5546875" customWidth="1" outlineLevel="1"/>
    <col min="89" max="89" width="16" customWidth="1" outlineLevel="1"/>
    <col min="90" max="90" width="13.5546875" customWidth="1" outlineLevel="1"/>
    <col min="91" max="91" width="16" customWidth="1" outlineLevel="1"/>
    <col min="92" max="92" width="14.5546875" customWidth="1"/>
    <col min="93" max="93" width="6" bestFit="1" customWidth="1"/>
    <col min="94" max="94" width="16.6640625" customWidth="1"/>
    <col min="95" max="95" width="16.109375" customWidth="1"/>
    <col min="96" max="99" width="15.88671875" bestFit="1" customWidth="1"/>
    <col min="100" max="106" width="14.88671875" bestFit="1" customWidth="1"/>
    <col min="107" max="107" width="15.88671875" style="1" bestFit="1" customWidth="1"/>
    <col min="108" max="108" width="14.88671875" customWidth="1"/>
    <col min="109" max="111" width="12.33203125" customWidth="1"/>
    <col min="112" max="112" width="11.88671875" customWidth="1"/>
    <col min="113" max="125" width="17.6640625" customWidth="1"/>
  </cols>
  <sheetData>
    <row r="2" spans="2:126" x14ac:dyDescent="0.3">
      <c r="CQ2" s="555" t="s">
        <v>23712</v>
      </c>
      <c r="CR2" s="555"/>
      <c r="CS2" s="555"/>
      <c r="CT2" s="555"/>
      <c r="CU2" s="555"/>
      <c r="CV2" s="555"/>
      <c r="CW2" s="555"/>
      <c r="CX2" s="555"/>
      <c r="CY2" s="555"/>
      <c r="CZ2" s="555"/>
      <c r="DA2" s="555"/>
      <c r="DB2" s="555"/>
      <c r="DC2" s="555"/>
      <c r="DD2" s="555"/>
      <c r="DI2" s="554" t="s">
        <v>23711</v>
      </c>
      <c r="DJ2" s="554"/>
      <c r="DK2" s="554"/>
      <c r="DL2" s="554"/>
      <c r="DM2" s="554"/>
      <c r="DN2" s="554"/>
      <c r="DO2" s="554"/>
      <c r="DP2" s="554"/>
      <c r="DQ2" s="554"/>
      <c r="DR2" s="554"/>
      <c r="DS2" s="554"/>
      <c r="DT2" s="554"/>
      <c r="DU2" s="554"/>
    </row>
    <row r="3" spans="2:126" ht="100.8" x14ac:dyDescent="0.3">
      <c r="B3" s="21" t="s">
        <v>387</v>
      </c>
      <c r="C3" s="21" t="s">
        <v>605</v>
      </c>
      <c r="D3" s="21" t="s">
        <v>745</v>
      </c>
      <c r="E3" s="21" t="s">
        <v>606</v>
      </c>
      <c r="F3" s="22" t="s">
        <v>607</v>
      </c>
      <c r="G3" s="22" t="s">
        <v>608</v>
      </c>
      <c r="H3" s="22" t="s">
        <v>609</v>
      </c>
      <c r="I3" s="23" t="s">
        <v>610</v>
      </c>
      <c r="J3" s="23" t="s">
        <v>611</v>
      </c>
      <c r="K3" s="23" t="s">
        <v>612</v>
      </c>
      <c r="L3" s="23" t="s">
        <v>613</v>
      </c>
      <c r="M3" s="23" t="s">
        <v>614</v>
      </c>
      <c r="N3" s="23" t="s">
        <v>615</v>
      </c>
      <c r="O3" s="23" t="s">
        <v>616</v>
      </c>
      <c r="P3" s="23" t="s">
        <v>617</v>
      </c>
      <c r="Q3" s="23" t="s">
        <v>618</v>
      </c>
      <c r="R3" s="23" t="s">
        <v>619</v>
      </c>
      <c r="S3" s="23" t="s">
        <v>620</v>
      </c>
      <c r="T3" s="23" t="s">
        <v>621</v>
      </c>
      <c r="U3" s="23" t="s">
        <v>622</v>
      </c>
      <c r="V3" s="23" t="s">
        <v>623</v>
      </c>
      <c r="W3" s="23" t="s">
        <v>624</v>
      </c>
      <c r="X3" s="23" t="s">
        <v>625</v>
      </c>
      <c r="Y3" s="23" t="s">
        <v>626</v>
      </c>
      <c r="Z3" s="23" t="s">
        <v>627</v>
      </c>
      <c r="AA3" s="23" t="s">
        <v>628</v>
      </c>
      <c r="AB3" s="23" t="s">
        <v>629</v>
      </c>
      <c r="AC3" s="23" t="s">
        <v>630</v>
      </c>
      <c r="AD3" s="23" t="s">
        <v>631</v>
      </c>
      <c r="AE3" s="23" t="s">
        <v>632</v>
      </c>
      <c r="AF3" s="23" t="s">
        <v>633</v>
      </c>
      <c r="AG3" s="23" t="s">
        <v>634</v>
      </c>
      <c r="AH3" s="23" t="s">
        <v>635</v>
      </c>
      <c r="AI3" s="23" t="s">
        <v>636</v>
      </c>
      <c r="AJ3" s="23" t="s">
        <v>637</v>
      </c>
      <c r="AK3" s="23" t="s">
        <v>638</v>
      </c>
      <c r="AL3" s="23" t="s">
        <v>639</v>
      </c>
      <c r="AM3" s="23" t="s">
        <v>640</v>
      </c>
      <c r="AN3" s="23" t="s">
        <v>641</v>
      </c>
      <c r="AO3" s="23" t="s">
        <v>642</v>
      </c>
      <c r="AP3" s="23" t="s">
        <v>643</v>
      </c>
      <c r="AQ3" s="23" t="s">
        <v>644</v>
      </c>
      <c r="AR3" s="23" t="s">
        <v>645</v>
      </c>
      <c r="AS3" s="23" t="s">
        <v>646</v>
      </c>
      <c r="AT3" s="23" t="s">
        <v>647</v>
      </c>
      <c r="AU3" s="23" t="s">
        <v>648</v>
      </c>
      <c r="AV3" s="23" t="s">
        <v>649</v>
      </c>
      <c r="AW3" s="24" t="s">
        <v>650</v>
      </c>
      <c r="AX3" s="23" t="s">
        <v>651</v>
      </c>
      <c r="AY3" s="23" t="s">
        <v>652</v>
      </c>
      <c r="AZ3" s="25" t="s">
        <v>653</v>
      </c>
      <c r="BA3" s="25" t="s">
        <v>654</v>
      </c>
      <c r="BB3" s="25" t="s">
        <v>655</v>
      </c>
      <c r="BC3" s="25" t="s">
        <v>656</v>
      </c>
      <c r="BD3" s="25" t="s">
        <v>657</v>
      </c>
      <c r="BE3" s="25" t="s">
        <v>658</v>
      </c>
      <c r="BF3" s="26" t="s">
        <v>659</v>
      </c>
      <c r="BG3" s="26" t="s">
        <v>660</v>
      </c>
      <c r="BH3" s="25" t="s">
        <v>661</v>
      </c>
      <c r="BI3" s="25" t="s">
        <v>662</v>
      </c>
      <c r="BJ3" s="25" t="s">
        <v>663</v>
      </c>
      <c r="BK3" s="25" t="s">
        <v>664</v>
      </c>
      <c r="BL3" s="25" t="s">
        <v>665</v>
      </c>
      <c r="BM3" s="27" t="s">
        <v>666</v>
      </c>
      <c r="BN3" s="27" t="s">
        <v>667</v>
      </c>
      <c r="BO3" s="25" t="s">
        <v>668</v>
      </c>
      <c r="BP3" s="25" t="s">
        <v>669</v>
      </c>
      <c r="BQ3" s="25" t="s">
        <v>670</v>
      </c>
      <c r="BR3" s="25" t="s">
        <v>671</v>
      </c>
      <c r="BS3" s="26" t="s">
        <v>672</v>
      </c>
      <c r="BT3" s="28" t="s">
        <v>673</v>
      </c>
      <c r="BU3" s="29" t="s">
        <v>4</v>
      </c>
      <c r="BV3" s="26" t="s">
        <v>674</v>
      </c>
      <c r="BW3" s="30" t="s">
        <v>675</v>
      </c>
      <c r="BX3" s="26" t="s">
        <v>676</v>
      </c>
      <c r="BY3" s="30" t="s">
        <v>677</v>
      </c>
      <c r="BZ3" s="26" t="s">
        <v>678</v>
      </c>
      <c r="CA3" s="31"/>
      <c r="CB3" s="32" t="s">
        <v>679</v>
      </c>
      <c r="CC3" s="32" t="s">
        <v>680</v>
      </c>
      <c r="CD3" s="556" t="s">
        <v>681</v>
      </c>
      <c r="CE3" s="557"/>
      <c r="CF3" s="556" t="s">
        <v>682</v>
      </c>
      <c r="CG3" s="557"/>
      <c r="CH3" s="556" t="s">
        <v>683</v>
      </c>
      <c r="CI3" s="557"/>
      <c r="CJ3" s="556" t="s">
        <v>684</v>
      </c>
      <c r="CK3" s="557"/>
      <c r="CL3" s="556" t="s">
        <v>685</v>
      </c>
      <c r="CM3" s="557"/>
      <c r="CN3" s="33" t="s">
        <v>686</v>
      </c>
      <c r="CO3" s="90" t="s">
        <v>751</v>
      </c>
      <c r="CP3" s="49"/>
      <c r="CQ3" s="292" t="s">
        <v>687</v>
      </c>
      <c r="CR3" s="292" t="s">
        <v>688</v>
      </c>
      <c r="CS3" s="292" t="s">
        <v>689</v>
      </c>
      <c r="CT3" s="292" t="s">
        <v>690</v>
      </c>
      <c r="CU3" s="292" t="s">
        <v>691</v>
      </c>
      <c r="CV3" s="292" t="s">
        <v>692</v>
      </c>
      <c r="CW3" s="292" t="s">
        <v>693</v>
      </c>
      <c r="CX3" s="292" t="s">
        <v>694</v>
      </c>
      <c r="CY3" s="292" t="s">
        <v>695</v>
      </c>
      <c r="CZ3" s="292" t="s">
        <v>696</v>
      </c>
      <c r="DA3" s="292" t="s">
        <v>697</v>
      </c>
      <c r="DB3" s="292" t="s">
        <v>698</v>
      </c>
      <c r="DC3" s="292" t="s">
        <v>7</v>
      </c>
      <c r="DD3" s="293"/>
      <c r="DE3" s="133" t="s">
        <v>888</v>
      </c>
      <c r="DF3" s="133" t="s">
        <v>889</v>
      </c>
      <c r="DG3" s="133" t="s">
        <v>890</v>
      </c>
      <c r="DH3" s="133" t="s">
        <v>892</v>
      </c>
      <c r="DI3" s="291" t="s">
        <v>687</v>
      </c>
      <c r="DJ3" s="291" t="s">
        <v>688</v>
      </c>
      <c r="DK3" s="291" t="s">
        <v>689</v>
      </c>
      <c r="DL3" s="291" t="s">
        <v>690</v>
      </c>
      <c r="DM3" s="291" t="s">
        <v>691</v>
      </c>
      <c r="DN3" s="291" t="s">
        <v>692</v>
      </c>
      <c r="DO3" s="291" t="s">
        <v>693</v>
      </c>
      <c r="DP3" s="291" t="s">
        <v>694</v>
      </c>
      <c r="DQ3" s="291" t="s">
        <v>695</v>
      </c>
      <c r="DR3" s="291" t="s">
        <v>696</v>
      </c>
      <c r="DS3" s="291" t="s">
        <v>697</v>
      </c>
      <c r="DT3" s="291" t="s">
        <v>698</v>
      </c>
      <c r="DU3" s="291" t="s">
        <v>7</v>
      </c>
    </row>
    <row r="4" spans="2:126" x14ac:dyDescent="0.3">
      <c r="B4" s="34" t="s">
        <v>7</v>
      </c>
      <c r="C4" s="35"/>
      <c r="D4" s="35"/>
      <c r="E4" s="36"/>
      <c r="F4" s="37"/>
      <c r="G4" s="37"/>
      <c r="H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9"/>
      <c r="BB4" s="39"/>
      <c r="BC4" s="38"/>
      <c r="BD4" s="38"/>
      <c r="BE4" s="38"/>
      <c r="BF4" s="38"/>
      <c r="BG4" s="38"/>
      <c r="BH4" s="38"/>
      <c r="BI4" s="39"/>
      <c r="BJ4" s="38"/>
      <c r="BK4" s="38"/>
      <c r="BL4" s="38"/>
      <c r="BM4" s="39"/>
      <c r="BN4" s="39"/>
      <c r="BO4" s="38"/>
      <c r="BP4" s="38"/>
      <c r="BQ4" s="38"/>
      <c r="BR4" s="38"/>
      <c r="BS4" s="38"/>
      <c r="BT4" s="38"/>
      <c r="BU4" s="38"/>
      <c r="BV4" s="38"/>
      <c r="BW4" s="38"/>
      <c r="BX4" s="38"/>
      <c r="BY4" s="38"/>
      <c r="BZ4" s="38">
        <f>SUM(BZ6:BZ87)-BZ72-BZ41-BZ30</f>
        <v>169374249.50721601</v>
      </c>
      <c r="CA4" s="40"/>
      <c r="CB4" s="41">
        <v>6442.0000000000018</v>
      </c>
      <c r="CC4" s="41">
        <v>6358.9999999999982</v>
      </c>
      <c r="CD4" s="42">
        <v>16.38</v>
      </c>
      <c r="CE4" s="42">
        <v>14.85</v>
      </c>
      <c r="CF4" s="42">
        <v>1.71</v>
      </c>
      <c r="CG4" s="42">
        <v>1.46</v>
      </c>
      <c r="CH4" s="43">
        <v>13.24</v>
      </c>
      <c r="CI4" s="43">
        <v>10.77</v>
      </c>
      <c r="CJ4" s="42">
        <v>3.32</v>
      </c>
      <c r="CK4" s="44"/>
      <c r="CL4" s="42">
        <v>19.149999999999999</v>
      </c>
      <c r="CM4" s="42">
        <v>6.71</v>
      </c>
      <c r="CO4" s="91"/>
      <c r="CQ4" s="45">
        <f t="shared" ref="CQ4:DC4" si="0">SUM(CQ6:CQ87)-CQ70-CQ71-CQ39-CQ40-CQ28-CQ29</f>
        <v>24453916.948052898</v>
      </c>
      <c r="CR4" s="45">
        <f t="shared" si="0"/>
        <v>13964256.698171804</v>
      </c>
      <c r="CS4" s="45">
        <f>SUM(CS6:CS87)-CS70-CS71-CS39-CS40-CS28-CS29</f>
        <v>13095607.586099127</v>
      </c>
      <c r="CT4" s="45">
        <f t="shared" si="0"/>
        <v>13095607.586099127</v>
      </c>
      <c r="CU4" s="45">
        <f t="shared" si="0"/>
        <v>13095607.586099127</v>
      </c>
      <c r="CV4" s="45">
        <f t="shared" si="0"/>
        <v>12226958.474026449</v>
      </c>
      <c r="CW4" s="45">
        <f t="shared" si="0"/>
        <v>12226958.474026449</v>
      </c>
      <c r="CX4" s="45">
        <f t="shared" si="0"/>
        <v>12226958.474026449</v>
      </c>
      <c r="CY4" s="45">
        <f t="shared" si="0"/>
        <v>12226958.474026449</v>
      </c>
      <c r="CZ4" s="45">
        <f t="shared" si="0"/>
        <v>12226958.474026449</v>
      </c>
      <c r="DA4" s="45">
        <f t="shared" si="0"/>
        <v>12226958.474026449</v>
      </c>
      <c r="DB4" s="45">
        <f t="shared" si="0"/>
        <v>12226958.474026449</v>
      </c>
      <c r="DC4" s="45">
        <f t="shared" si="0"/>
        <v>163293705.7227073</v>
      </c>
      <c r="DD4" s="293"/>
      <c r="DI4" s="49">
        <f t="shared" ref="DI4:DU4" si="1">SUM(DI6:DI87)</f>
        <v>26491812.266551718</v>
      </c>
      <c r="DJ4" s="49">
        <f t="shared" si="1"/>
        <v>13245906.133275859</v>
      </c>
      <c r="DK4" s="49">
        <f t="shared" si="1"/>
        <v>13245906.133275859</v>
      </c>
      <c r="DL4" s="49">
        <f t="shared" si="1"/>
        <v>13245906.133275859</v>
      </c>
      <c r="DM4" s="49">
        <f t="shared" si="1"/>
        <v>13245906.133275859</v>
      </c>
      <c r="DN4" s="49">
        <f t="shared" si="1"/>
        <v>13245906.133275859</v>
      </c>
      <c r="DO4" s="49">
        <f t="shared" si="1"/>
        <v>13245906.133275859</v>
      </c>
      <c r="DP4" s="49">
        <f t="shared" si="1"/>
        <v>13245906.133275859</v>
      </c>
      <c r="DQ4" s="49">
        <f t="shared" si="1"/>
        <v>13245906.133275859</v>
      </c>
      <c r="DR4" s="49">
        <f t="shared" si="1"/>
        <v>13245906.133275859</v>
      </c>
      <c r="DS4" s="49">
        <f t="shared" si="1"/>
        <v>13245906.133275859</v>
      </c>
      <c r="DT4" s="49">
        <f t="shared" si="1"/>
        <v>13245906.133275859</v>
      </c>
      <c r="DU4" s="49">
        <f t="shared" si="1"/>
        <v>172196779.73258618</v>
      </c>
    </row>
    <row r="5" spans="2:126" x14ac:dyDescent="0.3">
      <c r="B5" s="62"/>
      <c r="C5" s="63"/>
      <c r="D5" s="63"/>
      <c r="E5" s="64"/>
      <c r="F5" s="65"/>
      <c r="G5" s="65"/>
      <c r="H5" s="65"/>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7"/>
      <c r="CB5" s="68"/>
      <c r="CC5" s="68"/>
      <c r="CD5" s="69"/>
      <c r="CE5" s="69"/>
      <c r="CF5" s="69"/>
      <c r="CG5" s="69"/>
      <c r="CH5" s="70"/>
      <c r="CI5" s="70"/>
      <c r="CJ5" s="69"/>
      <c r="CK5" s="71"/>
      <c r="CL5" s="69"/>
      <c r="CM5" s="69"/>
      <c r="CN5" s="72"/>
      <c r="CO5" s="91"/>
      <c r="CP5" s="72"/>
      <c r="CQ5" s="73"/>
      <c r="CR5" s="73"/>
      <c r="CS5" s="73"/>
      <c r="CT5" s="73"/>
      <c r="CU5" s="73"/>
      <c r="CV5" s="73"/>
      <c r="CW5" s="73"/>
      <c r="CX5" s="73"/>
      <c r="CY5" s="73"/>
      <c r="CZ5" s="73"/>
      <c r="DA5" s="73"/>
      <c r="DB5" s="73"/>
      <c r="DC5" s="73"/>
      <c r="DD5" s="72"/>
      <c r="DE5" s="72"/>
      <c r="DF5" s="72"/>
      <c r="DG5" s="72"/>
      <c r="DH5" s="72"/>
      <c r="DI5">
        <v>1</v>
      </c>
      <c r="DJ5">
        <v>1</v>
      </c>
    </row>
    <row r="6" spans="2:126" x14ac:dyDescent="0.3">
      <c r="B6" s="151">
        <v>101258</v>
      </c>
      <c r="C6" s="151">
        <v>3022002</v>
      </c>
      <c r="D6" s="151" t="s">
        <v>140</v>
      </c>
      <c r="E6" s="152" t="s">
        <v>699</v>
      </c>
      <c r="F6" s="156">
        <v>422</v>
      </c>
      <c r="G6" s="156">
        <v>422</v>
      </c>
      <c r="H6" s="156">
        <v>0</v>
      </c>
      <c r="I6" s="156">
        <v>1786359.76</v>
      </c>
      <c r="J6" s="156">
        <v>0</v>
      </c>
      <c r="K6" s="156">
        <v>0</v>
      </c>
      <c r="L6" s="156">
        <v>53923.319999999934</v>
      </c>
      <c r="M6" s="156">
        <v>0</v>
      </c>
      <c r="N6" s="156">
        <v>115471.61999999988</v>
      </c>
      <c r="O6" s="156">
        <v>0</v>
      </c>
      <c r="P6" s="156">
        <v>51182.832666666654</v>
      </c>
      <c r="Q6" s="156">
        <v>30248.960000000061</v>
      </c>
      <c r="R6" s="156">
        <v>0</v>
      </c>
      <c r="S6" s="156">
        <v>1625.2425714285705</v>
      </c>
      <c r="T6" s="156">
        <v>1149.8294285714283</v>
      </c>
      <c r="U6" s="156">
        <v>0</v>
      </c>
      <c r="V6" s="156">
        <v>0</v>
      </c>
      <c r="W6" s="156">
        <v>0</v>
      </c>
      <c r="X6" s="156">
        <v>0</v>
      </c>
      <c r="Y6" s="156">
        <v>0</v>
      </c>
      <c r="Z6" s="156">
        <v>0</v>
      </c>
      <c r="AA6" s="156">
        <v>0</v>
      </c>
      <c r="AB6" s="156">
        <v>124405.75154696143</v>
      </c>
      <c r="AC6" s="156">
        <v>0</v>
      </c>
      <c r="AD6" s="156">
        <v>230664.1355366926</v>
      </c>
      <c r="AE6" s="156">
        <v>0</v>
      </c>
      <c r="AF6" s="156">
        <v>0</v>
      </c>
      <c r="AG6" s="156">
        <v>0</v>
      </c>
      <c r="AH6" s="156">
        <v>159662.24</v>
      </c>
      <c r="AI6" s="156">
        <v>0</v>
      </c>
      <c r="AJ6" s="156">
        <v>0</v>
      </c>
      <c r="AK6" s="156">
        <v>0</v>
      </c>
      <c r="AL6" s="156">
        <v>40278.622600000002</v>
      </c>
      <c r="AM6" s="156">
        <v>0</v>
      </c>
      <c r="AN6" s="156">
        <v>0</v>
      </c>
      <c r="AO6" s="156">
        <v>0</v>
      </c>
      <c r="AP6" s="156">
        <v>0</v>
      </c>
      <c r="AQ6" s="156">
        <v>0</v>
      </c>
      <c r="AR6" s="156">
        <v>0</v>
      </c>
      <c r="AS6" s="156">
        <v>0</v>
      </c>
      <c r="AT6" s="156">
        <v>0</v>
      </c>
      <c r="AU6" s="156">
        <v>1786359.76</v>
      </c>
      <c r="AV6" s="156">
        <v>608671.69175032049</v>
      </c>
      <c r="AW6" s="156">
        <v>199940.86259999999</v>
      </c>
      <c r="AX6" s="156">
        <v>301645.12878763326</v>
      </c>
      <c r="AY6" s="156">
        <v>2594972.3143503205</v>
      </c>
      <c r="AZ6" s="156">
        <v>2554693.6917503206</v>
      </c>
      <c r="BA6" s="156">
        <v>4955</v>
      </c>
      <c r="BB6" s="156">
        <v>2091010</v>
      </c>
      <c r="BC6" s="156">
        <v>0</v>
      </c>
      <c r="BD6" s="156">
        <v>0</v>
      </c>
      <c r="BE6" s="156">
        <v>2594972.3143503205</v>
      </c>
      <c r="BF6" s="156">
        <v>2594972.3143503205</v>
      </c>
      <c r="BG6" s="156">
        <v>0</v>
      </c>
      <c r="BH6" s="156">
        <v>2131288.6225999999</v>
      </c>
      <c r="BI6" s="156">
        <v>1931347.7599999998</v>
      </c>
      <c r="BJ6" s="156">
        <v>2395031.4517503208</v>
      </c>
      <c r="BK6" s="156">
        <v>5675.4299804509974</v>
      </c>
      <c r="BL6" s="156">
        <v>5665.2252551807223</v>
      </c>
      <c r="BM6" s="156">
        <v>1.8012920600011543E-3</v>
      </c>
      <c r="BN6" s="156">
        <v>0</v>
      </c>
      <c r="BO6" s="156">
        <v>0</v>
      </c>
      <c r="BP6" s="156">
        <v>2594972.3143503205</v>
      </c>
      <c r="BQ6" s="156">
        <v>6053.7765207353568</v>
      </c>
      <c r="BR6" s="156" t="s">
        <v>700</v>
      </c>
      <c r="BS6" s="156">
        <v>6149.2234937211388</v>
      </c>
      <c r="BT6" s="156">
        <v>1.9226422964158107E-3</v>
      </c>
      <c r="BU6" s="156">
        <v>-18427.079999999998</v>
      </c>
      <c r="BV6" s="156">
        <v>2576545.2343503204</v>
      </c>
      <c r="BW6" s="156">
        <v>-10739.9</v>
      </c>
      <c r="BX6" s="156">
        <v>2565805.3343503205</v>
      </c>
      <c r="BY6" s="156">
        <v>40278.622600000002</v>
      </c>
      <c r="BZ6" s="156">
        <v>2525526.7117503206</v>
      </c>
      <c r="CA6" s="47"/>
      <c r="CB6">
        <v>98.999999999999886</v>
      </c>
      <c r="CC6" s="48">
        <v>0</v>
      </c>
      <c r="CD6" s="49">
        <f>G6*$CD$4</f>
        <v>6912.36</v>
      </c>
      <c r="CE6" s="49">
        <f>$H6*$CE$4</f>
        <v>0</v>
      </c>
      <c r="CF6" s="49">
        <f>$G6*$CF$4</f>
        <v>721.62</v>
      </c>
      <c r="CG6" s="49">
        <f>$H6*$CG$4</f>
        <v>0</v>
      </c>
      <c r="CH6" s="49">
        <f>$CB4*$CH$4</f>
        <v>85292.080000000031</v>
      </c>
      <c r="CI6" s="49">
        <f>$CC6*$CI$4</f>
        <v>0</v>
      </c>
      <c r="CJ6" s="49">
        <f>$G6*$CJ$4</f>
        <v>1401.04</v>
      </c>
      <c r="CK6" s="49">
        <f>$H6*$CK$4</f>
        <v>0</v>
      </c>
      <c r="CL6" s="49">
        <f>$G6*$CL$4</f>
        <v>8081.2999999999993</v>
      </c>
      <c r="CM6" s="49">
        <f>$H6*$CM$4</f>
        <v>0</v>
      </c>
      <c r="CN6" s="49">
        <f>BZ6</f>
        <v>2525526.7117503206</v>
      </c>
      <c r="CO6" s="157">
        <f>BP6+BU6+BW6-BY6-CN6</f>
        <v>0</v>
      </c>
      <c r="CP6">
        <v>2002</v>
      </c>
      <c r="CQ6" s="49">
        <f t="shared" ref="CQ6:CQ36" si="2">CN6/13*2</f>
        <v>388542.57103851088</v>
      </c>
      <c r="CR6" s="49">
        <f>$CN6/13</f>
        <v>194271.28551925544</v>
      </c>
      <c r="CS6" s="49">
        <f t="shared" ref="CS6:DB19" si="3">$CN6/13</f>
        <v>194271.28551925544</v>
      </c>
      <c r="CT6" s="49">
        <f t="shared" si="3"/>
        <v>194271.28551925544</v>
      </c>
      <c r="CU6" s="49">
        <f t="shared" si="3"/>
        <v>194271.28551925544</v>
      </c>
      <c r="CV6" s="49">
        <f t="shared" si="3"/>
        <v>194271.28551925544</v>
      </c>
      <c r="CW6" s="49">
        <f t="shared" si="3"/>
        <v>194271.28551925544</v>
      </c>
      <c r="CX6" s="49">
        <f t="shared" si="3"/>
        <v>194271.28551925544</v>
      </c>
      <c r="CY6" s="49">
        <f t="shared" si="3"/>
        <v>194271.28551925544</v>
      </c>
      <c r="CZ6" s="49">
        <f t="shared" si="3"/>
        <v>194271.28551925544</v>
      </c>
      <c r="DA6" s="49">
        <f t="shared" si="3"/>
        <v>194271.28551925544</v>
      </c>
      <c r="DB6" s="49">
        <f t="shared" si="3"/>
        <v>194271.28551925544</v>
      </c>
      <c r="DC6" s="158">
        <f>SUM(CQ6:DB6)</f>
        <v>2525526.7117503202</v>
      </c>
      <c r="DD6" s="49">
        <f t="shared" ref="DD6:DD36" si="4">CN6-DC6</f>
        <v>0</v>
      </c>
      <c r="DE6" s="49"/>
      <c r="DF6" s="49"/>
      <c r="DG6" s="49"/>
      <c r="DH6" s="49"/>
      <c r="DI6" s="49">
        <f t="shared" ref="DI6:DI37" si="5">BP6/13*2</f>
        <v>399226.50990004931</v>
      </c>
      <c r="DJ6" s="49">
        <f>$BP6/13</f>
        <v>199613.25495002465</v>
      </c>
      <c r="DK6" s="49">
        <f t="shared" ref="DK6:DT19" si="6">$BP6/13</f>
        <v>199613.25495002465</v>
      </c>
      <c r="DL6" s="49">
        <f t="shared" si="6"/>
        <v>199613.25495002465</v>
      </c>
      <c r="DM6" s="49">
        <f t="shared" si="6"/>
        <v>199613.25495002465</v>
      </c>
      <c r="DN6" s="49">
        <f t="shared" si="6"/>
        <v>199613.25495002465</v>
      </c>
      <c r="DO6" s="49">
        <f t="shared" si="6"/>
        <v>199613.25495002465</v>
      </c>
      <c r="DP6" s="49">
        <f t="shared" si="6"/>
        <v>199613.25495002465</v>
      </c>
      <c r="DQ6" s="49">
        <f t="shared" si="6"/>
        <v>199613.25495002465</v>
      </c>
      <c r="DR6" s="49">
        <f t="shared" si="6"/>
        <v>199613.25495002465</v>
      </c>
      <c r="DS6" s="49">
        <f t="shared" si="6"/>
        <v>199613.25495002465</v>
      </c>
      <c r="DT6" s="49">
        <f t="shared" si="6"/>
        <v>199613.25495002465</v>
      </c>
      <c r="DU6" s="49">
        <f>SUM(DI6:DT6)</f>
        <v>2594972.3143503205</v>
      </c>
      <c r="DV6" s="49">
        <f t="shared" ref="DV6:DV37" si="7">BP6-DU6</f>
        <v>0</v>
      </c>
    </row>
    <row r="7" spans="2:126" x14ac:dyDescent="0.3">
      <c r="B7" s="151">
        <v>101262</v>
      </c>
      <c r="C7" s="151">
        <v>3022007</v>
      </c>
      <c r="D7" s="151" t="s">
        <v>74</v>
      </c>
      <c r="E7" s="152" t="s">
        <v>73</v>
      </c>
      <c r="F7" s="156">
        <v>357</v>
      </c>
      <c r="G7" s="156">
        <v>357</v>
      </c>
      <c r="H7" s="156">
        <v>0</v>
      </c>
      <c r="I7" s="156">
        <v>1511209.56</v>
      </c>
      <c r="J7" s="156">
        <v>0</v>
      </c>
      <c r="K7" s="156">
        <v>0</v>
      </c>
      <c r="L7" s="156">
        <v>32680.799999999937</v>
      </c>
      <c r="M7" s="156">
        <v>0</v>
      </c>
      <c r="N7" s="156">
        <v>73481.939999999959</v>
      </c>
      <c r="O7" s="156">
        <v>0</v>
      </c>
      <c r="P7" s="156">
        <v>520.07357746478885</v>
      </c>
      <c r="Q7" s="156">
        <v>2207.5673239436587</v>
      </c>
      <c r="R7" s="156">
        <v>4431.7678309859093</v>
      </c>
      <c r="S7" s="156">
        <v>0</v>
      </c>
      <c r="T7" s="156">
        <v>575.41360563380192</v>
      </c>
      <c r="U7" s="156">
        <v>0</v>
      </c>
      <c r="V7" s="156">
        <v>0</v>
      </c>
      <c r="W7" s="156">
        <v>0</v>
      </c>
      <c r="X7" s="156">
        <v>0</v>
      </c>
      <c r="Y7" s="156">
        <v>0</v>
      </c>
      <c r="Z7" s="156">
        <v>0</v>
      </c>
      <c r="AA7" s="156">
        <v>0</v>
      </c>
      <c r="AB7" s="156">
        <v>51067.379999999954</v>
      </c>
      <c r="AC7" s="156">
        <v>0</v>
      </c>
      <c r="AD7" s="156">
        <v>147240.70951234869</v>
      </c>
      <c r="AE7" s="156">
        <v>0</v>
      </c>
      <c r="AF7" s="156">
        <v>0</v>
      </c>
      <c r="AG7" s="156">
        <v>0</v>
      </c>
      <c r="AH7" s="156">
        <v>159662.24</v>
      </c>
      <c r="AI7" s="156">
        <v>0</v>
      </c>
      <c r="AJ7" s="156">
        <v>0</v>
      </c>
      <c r="AK7" s="156">
        <v>0</v>
      </c>
      <c r="AL7" s="156">
        <v>24536.9414</v>
      </c>
      <c r="AM7" s="156">
        <v>0</v>
      </c>
      <c r="AN7" s="156">
        <v>0</v>
      </c>
      <c r="AO7" s="156">
        <v>0</v>
      </c>
      <c r="AP7" s="156">
        <v>0</v>
      </c>
      <c r="AQ7" s="156">
        <v>0</v>
      </c>
      <c r="AR7" s="156">
        <v>0</v>
      </c>
      <c r="AS7" s="156">
        <v>0</v>
      </c>
      <c r="AT7" s="156">
        <v>0</v>
      </c>
      <c r="AU7" s="156">
        <v>1511209.56</v>
      </c>
      <c r="AV7" s="156">
        <v>312205.65185037674</v>
      </c>
      <c r="AW7" s="156">
        <v>184199.1814</v>
      </c>
      <c r="AX7" s="156">
        <v>171299.4645700753</v>
      </c>
      <c r="AY7" s="156">
        <v>2007614.3932503769</v>
      </c>
      <c r="AZ7" s="156">
        <v>1983077.451850377</v>
      </c>
      <c r="BA7" s="156">
        <v>4955</v>
      </c>
      <c r="BB7" s="156">
        <v>1768935</v>
      </c>
      <c r="BC7" s="156">
        <v>0</v>
      </c>
      <c r="BD7" s="156">
        <v>0</v>
      </c>
      <c r="BE7" s="156">
        <v>2007614.3932503769</v>
      </c>
      <c r="BF7" s="156">
        <v>2007614.3932503769</v>
      </c>
      <c r="BG7" s="156">
        <v>0</v>
      </c>
      <c r="BH7" s="156">
        <v>1793471.9413999999</v>
      </c>
      <c r="BI7" s="156">
        <v>1609272.76</v>
      </c>
      <c r="BJ7" s="156">
        <v>1823415.211850377</v>
      </c>
      <c r="BK7" s="156">
        <v>5107.6056354352295</v>
      </c>
      <c r="BL7" s="156">
        <v>4995.5313413597733</v>
      </c>
      <c r="BM7" s="156">
        <v>2.2434909605621622E-2</v>
      </c>
      <c r="BN7" s="156">
        <v>0</v>
      </c>
      <c r="BO7" s="156">
        <v>0</v>
      </c>
      <c r="BP7" s="156">
        <v>2007614.3932503769</v>
      </c>
      <c r="BQ7" s="156">
        <v>5554.8388007013364</v>
      </c>
      <c r="BR7" s="156" t="s">
        <v>700</v>
      </c>
      <c r="BS7" s="156">
        <v>5623.569728992652</v>
      </c>
      <c r="BT7" s="156">
        <v>1.9482341151776827E-2</v>
      </c>
      <c r="BU7" s="156">
        <v>-15314.039999999999</v>
      </c>
      <c r="BV7" s="156">
        <v>1992300.3532503769</v>
      </c>
      <c r="BW7" s="156">
        <v>-9085.65</v>
      </c>
      <c r="BX7" s="156">
        <v>1983214.703250377</v>
      </c>
      <c r="BY7" s="156">
        <v>24536.9414</v>
      </c>
      <c r="BZ7" s="156">
        <v>1958677.7618503771</v>
      </c>
      <c r="CA7" s="47"/>
      <c r="CB7">
        <v>62.999999999999957</v>
      </c>
      <c r="CC7" s="48">
        <v>0</v>
      </c>
      <c r="CD7" s="49">
        <f t="shared" ref="CD7:CD69" si="8">G7*$CD$4</f>
        <v>5847.66</v>
      </c>
      <c r="CE7" s="49">
        <f t="shared" ref="CE7:CE70" si="9">$H7*$CE$4</f>
        <v>0</v>
      </c>
      <c r="CF7" s="49">
        <f t="shared" ref="CF7:CF70" si="10">$G7*$CF$4</f>
        <v>610.47</v>
      </c>
      <c r="CG7" s="49">
        <f t="shared" ref="CG7:CG70" si="11">$H7*$CG$4</f>
        <v>0</v>
      </c>
      <c r="CH7" s="49">
        <f t="shared" ref="CH7:CH70" si="12">$CB7*$CH$4</f>
        <v>834.11999999999944</v>
      </c>
      <c r="CI7" s="49">
        <f t="shared" ref="CI7:CI70" si="13">$CC7*$CI$4</f>
        <v>0</v>
      </c>
      <c r="CJ7" s="49">
        <f t="shared" ref="CJ7:CJ70" si="14">$G7*$CJ$4</f>
        <v>1185.24</v>
      </c>
      <c r="CK7" s="49">
        <f t="shared" ref="CK7:CK70" si="15">$H7*$CK$4</f>
        <v>0</v>
      </c>
      <c r="CL7" s="49">
        <f t="shared" ref="CL7:CL70" si="16">$G7*$CL$4</f>
        <v>6836.5499999999993</v>
      </c>
      <c r="CM7" s="49">
        <f t="shared" ref="CM7:CM70" si="17">$H7*$CM$4</f>
        <v>0</v>
      </c>
      <c r="CN7" s="49">
        <f t="shared" ref="CN7:CN70" si="18">BZ7</f>
        <v>1958677.7618503771</v>
      </c>
      <c r="CO7" s="157">
        <f t="shared" ref="CO7:CO70" si="19">BP7+BU7+BW7-BY7-CN7</f>
        <v>0</v>
      </c>
      <c r="CP7">
        <v>2007</v>
      </c>
      <c r="CQ7" s="49">
        <f t="shared" si="2"/>
        <v>301335.04028467339</v>
      </c>
      <c r="CR7" s="49">
        <f t="shared" ref="CR7:DB37" si="20">$CN7/13</f>
        <v>150667.5201423367</v>
      </c>
      <c r="CS7" s="49">
        <f t="shared" si="3"/>
        <v>150667.5201423367</v>
      </c>
      <c r="CT7" s="49">
        <f t="shared" si="3"/>
        <v>150667.5201423367</v>
      </c>
      <c r="CU7" s="49">
        <f t="shared" si="3"/>
        <v>150667.5201423367</v>
      </c>
      <c r="CV7" s="49">
        <f t="shared" si="3"/>
        <v>150667.5201423367</v>
      </c>
      <c r="CW7" s="49">
        <f t="shared" si="3"/>
        <v>150667.5201423367</v>
      </c>
      <c r="CX7" s="49">
        <f t="shared" si="3"/>
        <v>150667.5201423367</v>
      </c>
      <c r="CY7" s="49">
        <f t="shared" si="3"/>
        <v>150667.5201423367</v>
      </c>
      <c r="CZ7" s="49">
        <f t="shared" si="3"/>
        <v>150667.5201423367</v>
      </c>
      <c r="DA7" s="49">
        <f t="shared" si="3"/>
        <v>150667.5201423367</v>
      </c>
      <c r="DB7" s="49">
        <f t="shared" si="3"/>
        <v>150667.5201423367</v>
      </c>
      <c r="DC7" s="158">
        <f t="shared" ref="DC7:DC70" si="21">SUM(CQ7:DB7)</f>
        <v>1958677.7618503766</v>
      </c>
      <c r="DD7" s="49">
        <f t="shared" si="4"/>
        <v>0</v>
      </c>
      <c r="DE7" s="49"/>
      <c r="DF7" s="49"/>
      <c r="DG7" s="49"/>
      <c r="DH7" s="49"/>
      <c r="DI7" s="49">
        <f t="shared" si="5"/>
        <v>308863.75280775031</v>
      </c>
      <c r="DJ7" s="49">
        <f t="shared" ref="DJ7:DT37" si="22">$BP7/13</f>
        <v>154431.87640387515</v>
      </c>
      <c r="DK7" s="49">
        <f t="shared" si="6"/>
        <v>154431.87640387515</v>
      </c>
      <c r="DL7" s="49">
        <f t="shared" si="6"/>
        <v>154431.87640387515</v>
      </c>
      <c r="DM7" s="49">
        <f t="shared" si="6"/>
        <v>154431.87640387515</v>
      </c>
      <c r="DN7" s="49">
        <f t="shared" si="6"/>
        <v>154431.87640387515</v>
      </c>
      <c r="DO7" s="49">
        <f t="shared" si="6"/>
        <v>154431.87640387515</v>
      </c>
      <c r="DP7" s="49">
        <f t="shared" si="6"/>
        <v>154431.87640387515</v>
      </c>
      <c r="DQ7" s="49">
        <f t="shared" si="6"/>
        <v>154431.87640387515</v>
      </c>
      <c r="DR7" s="49">
        <f t="shared" si="6"/>
        <v>154431.87640387515</v>
      </c>
      <c r="DS7" s="49">
        <f t="shared" si="6"/>
        <v>154431.87640387515</v>
      </c>
      <c r="DT7" s="49">
        <f t="shared" si="6"/>
        <v>154431.87640387515</v>
      </c>
      <c r="DU7" s="49">
        <f t="shared" ref="DU7:DU69" si="23">SUM(DI7:DT7)</f>
        <v>2007614.3932503772</v>
      </c>
      <c r="DV7" s="49">
        <f t="shared" si="7"/>
        <v>0</v>
      </c>
    </row>
    <row r="8" spans="2:126" x14ac:dyDescent="0.3">
      <c r="B8" s="151">
        <v>101263</v>
      </c>
      <c r="C8" s="151">
        <v>3022008</v>
      </c>
      <c r="D8" s="151" t="s">
        <v>214</v>
      </c>
      <c r="E8" s="152" t="s">
        <v>701</v>
      </c>
      <c r="F8" s="156">
        <v>266</v>
      </c>
      <c r="G8" s="156">
        <v>266</v>
      </c>
      <c r="H8" s="156">
        <v>0</v>
      </c>
      <c r="I8" s="156">
        <v>1125999.28</v>
      </c>
      <c r="J8" s="156">
        <v>0</v>
      </c>
      <c r="K8" s="156">
        <v>0</v>
      </c>
      <c r="L8" s="156">
        <v>15251.040000000023</v>
      </c>
      <c r="M8" s="156">
        <v>0</v>
      </c>
      <c r="N8" s="156">
        <v>32658.640000000054</v>
      </c>
      <c r="O8" s="156">
        <v>0</v>
      </c>
      <c r="P8" s="156">
        <v>2068.639999999999</v>
      </c>
      <c r="Q8" s="156">
        <v>2195.1999999999989</v>
      </c>
      <c r="R8" s="156">
        <v>1468.9799999999996</v>
      </c>
      <c r="S8" s="156">
        <v>0</v>
      </c>
      <c r="T8" s="156">
        <v>0</v>
      </c>
      <c r="U8" s="156">
        <v>0</v>
      </c>
      <c r="V8" s="156">
        <v>0</v>
      </c>
      <c r="W8" s="156">
        <v>0</v>
      </c>
      <c r="X8" s="156">
        <v>0</v>
      </c>
      <c r="Y8" s="156">
        <v>0</v>
      </c>
      <c r="Z8" s="156">
        <v>0</v>
      </c>
      <c r="AA8" s="156">
        <v>0</v>
      </c>
      <c r="AB8" s="156">
        <v>133741.69911602204</v>
      </c>
      <c r="AC8" s="156">
        <v>0</v>
      </c>
      <c r="AD8" s="156">
        <v>117336.29270588241</v>
      </c>
      <c r="AE8" s="156">
        <v>0</v>
      </c>
      <c r="AF8" s="156">
        <v>0</v>
      </c>
      <c r="AG8" s="156">
        <v>0</v>
      </c>
      <c r="AH8" s="156">
        <v>159662.24</v>
      </c>
      <c r="AI8" s="156">
        <v>0</v>
      </c>
      <c r="AJ8" s="156">
        <v>0</v>
      </c>
      <c r="AK8" s="156">
        <v>0</v>
      </c>
      <c r="AL8" s="156">
        <v>24536.9414</v>
      </c>
      <c r="AM8" s="156">
        <v>0</v>
      </c>
      <c r="AN8" s="156">
        <v>0</v>
      </c>
      <c r="AO8" s="156">
        <v>0</v>
      </c>
      <c r="AP8" s="156">
        <v>0</v>
      </c>
      <c r="AQ8" s="156">
        <v>0</v>
      </c>
      <c r="AR8" s="156">
        <v>0</v>
      </c>
      <c r="AS8" s="156">
        <v>0</v>
      </c>
      <c r="AT8" s="156">
        <v>0</v>
      </c>
      <c r="AU8" s="156">
        <v>1125999.28</v>
      </c>
      <c r="AV8" s="156">
        <v>304720.49182190449</v>
      </c>
      <c r="AW8" s="156">
        <v>184199.1814</v>
      </c>
      <c r="AX8" s="156">
        <v>218607.42525719854</v>
      </c>
      <c r="AY8" s="156">
        <v>1614918.9532219046</v>
      </c>
      <c r="AZ8" s="156">
        <v>1590382.0118219047</v>
      </c>
      <c r="BA8" s="156">
        <v>4955</v>
      </c>
      <c r="BB8" s="156">
        <v>1318030</v>
      </c>
      <c r="BC8" s="156">
        <v>0</v>
      </c>
      <c r="BD8" s="156">
        <v>0</v>
      </c>
      <c r="BE8" s="156">
        <v>1614918.9532219046</v>
      </c>
      <c r="BF8" s="156">
        <v>1614918.9532219046</v>
      </c>
      <c r="BG8" s="156">
        <v>0</v>
      </c>
      <c r="BH8" s="156">
        <v>1342566.9413999999</v>
      </c>
      <c r="BI8" s="156">
        <v>1158367.76</v>
      </c>
      <c r="BJ8" s="156">
        <v>1430719.7718219047</v>
      </c>
      <c r="BK8" s="156">
        <v>5378.6457587289651</v>
      </c>
      <c r="BL8" s="156">
        <v>5302.3742907692313</v>
      </c>
      <c r="BM8" s="156">
        <v>1.4384399096931523E-2</v>
      </c>
      <c r="BN8" s="156">
        <v>0</v>
      </c>
      <c r="BO8" s="156">
        <v>0</v>
      </c>
      <c r="BP8" s="156">
        <v>1614918.9532219046</v>
      </c>
      <c r="BQ8" s="156">
        <v>5978.879743691371</v>
      </c>
      <c r="BR8" s="156" t="s">
        <v>700</v>
      </c>
      <c r="BS8" s="156">
        <v>6071.1238842928742</v>
      </c>
      <c r="BT8" s="156">
        <v>1.0313152385829971E-2</v>
      </c>
      <c r="BU8" s="156">
        <v>-11159.680000000002</v>
      </c>
      <c r="BV8" s="156">
        <v>1603759.2732219046</v>
      </c>
      <c r="BW8" s="156">
        <v>-6769.7</v>
      </c>
      <c r="BX8" s="156">
        <v>1596989.5732219047</v>
      </c>
      <c r="BY8" s="156">
        <v>24536.9414</v>
      </c>
      <c r="BZ8" s="156">
        <v>1572452.6318219048</v>
      </c>
      <c r="CA8" s="47"/>
      <c r="CB8">
        <v>28.000000000000043</v>
      </c>
      <c r="CC8" s="48">
        <v>0</v>
      </c>
      <c r="CD8" s="49">
        <f t="shared" si="8"/>
        <v>4357.08</v>
      </c>
      <c r="CE8" s="49">
        <f t="shared" si="9"/>
        <v>0</v>
      </c>
      <c r="CF8" s="49">
        <f t="shared" si="10"/>
        <v>454.86</v>
      </c>
      <c r="CG8" s="49">
        <f t="shared" si="11"/>
        <v>0</v>
      </c>
      <c r="CH8" s="49">
        <f t="shared" si="12"/>
        <v>370.7200000000006</v>
      </c>
      <c r="CI8" s="49">
        <f t="shared" si="13"/>
        <v>0</v>
      </c>
      <c r="CJ8" s="49">
        <f t="shared" si="14"/>
        <v>883.12</v>
      </c>
      <c r="CK8" s="49">
        <f t="shared" si="15"/>
        <v>0</v>
      </c>
      <c r="CL8" s="49">
        <f t="shared" si="16"/>
        <v>5093.8999999999996</v>
      </c>
      <c r="CM8" s="49">
        <f t="shared" si="17"/>
        <v>0</v>
      </c>
      <c r="CN8" s="49">
        <f t="shared" si="18"/>
        <v>1572452.6318219048</v>
      </c>
      <c r="CO8" s="157">
        <f t="shared" si="19"/>
        <v>0</v>
      </c>
      <c r="CP8">
        <v>2008</v>
      </c>
      <c r="CQ8" s="49">
        <f t="shared" si="2"/>
        <v>241915.78951106226</v>
      </c>
      <c r="CR8" s="49">
        <f t="shared" si="20"/>
        <v>120957.89475553113</v>
      </c>
      <c r="CS8" s="49">
        <f t="shared" si="3"/>
        <v>120957.89475553113</v>
      </c>
      <c r="CT8" s="49">
        <f t="shared" si="3"/>
        <v>120957.89475553113</v>
      </c>
      <c r="CU8" s="49">
        <f t="shared" si="3"/>
        <v>120957.89475553113</v>
      </c>
      <c r="CV8" s="49">
        <f t="shared" si="3"/>
        <v>120957.89475553113</v>
      </c>
      <c r="CW8" s="49">
        <f t="shared" si="3"/>
        <v>120957.89475553113</v>
      </c>
      <c r="CX8" s="49">
        <f t="shared" si="3"/>
        <v>120957.89475553113</v>
      </c>
      <c r="CY8" s="49">
        <f t="shared" si="3"/>
        <v>120957.89475553113</v>
      </c>
      <c r="CZ8" s="49">
        <f t="shared" si="3"/>
        <v>120957.89475553113</v>
      </c>
      <c r="DA8" s="49">
        <f t="shared" si="3"/>
        <v>120957.89475553113</v>
      </c>
      <c r="DB8" s="49">
        <f t="shared" si="3"/>
        <v>120957.89475553113</v>
      </c>
      <c r="DC8" s="158">
        <f t="shared" si="21"/>
        <v>1572452.6318219046</v>
      </c>
      <c r="DD8" s="49">
        <f t="shared" si="4"/>
        <v>0</v>
      </c>
      <c r="DE8" s="49"/>
      <c r="DF8" s="49"/>
      <c r="DG8" s="49"/>
      <c r="DH8" s="49"/>
      <c r="DI8" s="49">
        <f t="shared" si="5"/>
        <v>248449.06972644685</v>
      </c>
      <c r="DJ8" s="49">
        <f t="shared" si="22"/>
        <v>124224.53486322342</v>
      </c>
      <c r="DK8" s="49">
        <f t="shared" si="6"/>
        <v>124224.53486322342</v>
      </c>
      <c r="DL8" s="49">
        <f t="shared" si="6"/>
        <v>124224.53486322342</v>
      </c>
      <c r="DM8" s="49">
        <f t="shared" si="6"/>
        <v>124224.53486322342</v>
      </c>
      <c r="DN8" s="49">
        <f t="shared" si="6"/>
        <v>124224.53486322342</v>
      </c>
      <c r="DO8" s="49">
        <f t="shared" si="6"/>
        <v>124224.53486322342</v>
      </c>
      <c r="DP8" s="49">
        <f t="shared" si="6"/>
        <v>124224.53486322342</v>
      </c>
      <c r="DQ8" s="49">
        <f t="shared" si="6"/>
        <v>124224.53486322342</v>
      </c>
      <c r="DR8" s="49">
        <f t="shared" si="6"/>
        <v>124224.53486322342</v>
      </c>
      <c r="DS8" s="49">
        <f t="shared" si="6"/>
        <v>124224.53486322342</v>
      </c>
      <c r="DT8" s="49">
        <f t="shared" si="6"/>
        <v>124224.53486322342</v>
      </c>
      <c r="DU8" s="49">
        <f t="shared" si="23"/>
        <v>1614918.9532219041</v>
      </c>
      <c r="DV8" s="49">
        <f t="shared" si="7"/>
        <v>0</v>
      </c>
    </row>
    <row r="9" spans="2:126" x14ac:dyDescent="0.3">
      <c r="B9" s="151">
        <v>101264</v>
      </c>
      <c r="C9" s="151">
        <v>3022009</v>
      </c>
      <c r="D9" s="151" t="s">
        <v>254</v>
      </c>
      <c r="E9" s="152" t="s">
        <v>702</v>
      </c>
      <c r="F9" s="156">
        <v>416</v>
      </c>
      <c r="G9" s="156">
        <v>416</v>
      </c>
      <c r="H9" s="156">
        <v>0</v>
      </c>
      <c r="I9" s="156">
        <v>1760961.28</v>
      </c>
      <c r="J9" s="156">
        <v>0</v>
      </c>
      <c r="K9" s="156">
        <v>0</v>
      </c>
      <c r="L9" s="156">
        <v>41395.680000000066</v>
      </c>
      <c r="M9" s="156">
        <v>0</v>
      </c>
      <c r="N9" s="156">
        <v>88644.880000000165</v>
      </c>
      <c r="O9" s="156">
        <v>0</v>
      </c>
      <c r="P9" s="156">
        <v>6739.2801927710889</v>
      </c>
      <c r="Q9" s="156">
        <v>2829.2009638554214</v>
      </c>
      <c r="R9" s="156">
        <v>30432.074024096433</v>
      </c>
      <c r="S9" s="156">
        <v>3783.3546024096445</v>
      </c>
      <c r="T9" s="156">
        <v>0</v>
      </c>
      <c r="U9" s="156">
        <v>0</v>
      </c>
      <c r="V9" s="156">
        <v>0</v>
      </c>
      <c r="W9" s="156">
        <v>0</v>
      </c>
      <c r="X9" s="156">
        <v>0</v>
      </c>
      <c r="Y9" s="156">
        <v>0</v>
      </c>
      <c r="Z9" s="156">
        <v>0</v>
      </c>
      <c r="AA9" s="156">
        <v>0</v>
      </c>
      <c r="AB9" s="156">
        <v>81631.516862745077</v>
      </c>
      <c r="AC9" s="156">
        <v>0</v>
      </c>
      <c r="AD9" s="156">
        <v>140723.50699061406</v>
      </c>
      <c r="AE9" s="156">
        <v>0</v>
      </c>
      <c r="AF9" s="156">
        <v>0</v>
      </c>
      <c r="AG9" s="156">
        <v>0</v>
      </c>
      <c r="AH9" s="156">
        <v>159662.24</v>
      </c>
      <c r="AI9" s="156">
        <v>0</v>
      </c>
      <c r="AJ9" s="156">
        <v>0</v>
      </c>
      <c r="AK9" s="156">
        <v>0</v>
      </c>
      <c r="AL9" s="156">
        <v>49222.3799</v>
      </c>
      <c r="AM9" s="156">
        <v>0</v>
      </c>
      <c r="AN9" s="156">
        <v>0</v>
      </c>
      <c r="AO9" s="156">
        <v>0</v>
      </c>
      <c r="AP9" s="156">
        <v>0</v>
      </c>
      <c r="AQ9" s="156">
        <v>0</v>
      </c>
      <c r="AR9" s="156">
        <v>0</v>
      </c>
      <c r="AS9" s="156">
        <v>0</v>
      </c>
      <c r="AT9" s="156">
        <v>0</v>
      </c>
      <c r="AU9" s="156">
        <v>1760961.28</v>
      </c>
      <c r="AV9" s="156">
        <v>396179.49363649194</v>
      </c>
      <c r="AW9" s="156">
        <v>208884.61989999999</v>
      </c>
      <c r="AX9" s="156">
        <v>223784.36981749447</v>
      </c>
      <c r="AY9" s="156">
        <v>2366025.3935364918</v>
      </c>
      <c r="AZ9" s="156">
        <v>2316803.0136364917</v>
      </c>
      <c r="BA9" s="156">
        <v>4955</v>
      </c>
      <c r="BB9" s="156">
        <v>2061280</v>
      </c>
      <c r="BC9" s="156">
        <v>0</v>
      </c>
      <c r="BD9" s="156">
        <v>0</v>
      </c>
      <c r="BE9" s="156">
        <v>2366025.3935364918</v>
      </c>
      <c r="BF9" s="156">
        <v>2366025.3935364918</v>
      </c>
      <c r="BG9" s="156">
        <v>0</v>
      </c>
      <c r="BH9" s="156">
        <v>2110502.3799000001</v>
      </c>
      <c r="BI9" s="156">
        <v>1901617.76</v>
      </c>
      <c r="BJ9" s="156">
        <v>2157140.773636492</v>
      </c>
      <c r="BK9" s="156">
        <v>5185.4345520107981</v>
      </c>
      <c r="BL9" s="156">
        <v>5252.1418229116944</v>
      </c>
      <c r="BM9" s="156">
        <v>-1.2700965272852227E-2</v>
      </c>
      <c r="BN9" s="156">
        <v>1.2700965272852227E-2</v>
      </c>
      <c r="BO9" s="156">
        <v>27750.224694772827</v>
      </c>
      <c r="BP9" s="156">
        <v>2393775.6182312644</v>
      </c>
      <c r="BQ9" s="156">
        <v>5635.9452844501548</v>
      </c>
      <c r="BR9" s="156" t="s">
        <v>700</v>
      </c>
      <c r="BS9" s="156">
        <v>5754.2683130559244</v>
      </c>
      <c r="BT9" s="156">
        <v>1.1829464320254335E-3</v>
      </c>
      <c r="BU9" s="156">
        <v>-17879.2</v>
      </c>
      <c r="BV9" s="156">
        <v>2375896.4182312642</v>
      </c>
      <c r="BW9" s="156">
        <v>-10587.199999999999</v>
      </c>
      <c r="BX9" s="156">
        <v>2365309.218231264</v>
      </c>
      <c r="BY9" s="156">
        <v>49222.3799</v>
      </c>
      <c r="BZ9" s="156">
        <v>2316086.838331264</v>
      </c>
      <c r="CA9" s="47"/>
      <c r="CB9">
        <v>76.000000000000128</v>
      </c>
      <c r="CC9" s="48">
        <v>0</v>
      </c>
      <c r="CD9" s="49">
        <f t="shared" si="8"/>
        <v>6814.08</v>
      </c>
      <c r="CE9" s="49">
        <f t="shared" si="9"/>
        <v>0</v>
      </c>
      <c r="CF9" s="49">
        <f t="shared" si="10"/>
        <v>711.36</v>
      </c>
      <c r="CG9" s="49">
        <f t="shared" si="11"/>
        <v>0</v>
      </c>
      <c r="CH9" s="49">
        <f t="shared" si="12"/>
        <v>1006.2400000000017</v>
      </c>
      <c r="CI9" s="49">
        <f t="shared" si="13"/>
        <v>0</v>
      </c>
      <c r="CJ9" s="49">
        <f t="shared" si="14"/>
        <v>1381.12</v>
      </c>
      <c r="CK9" s="49">
        <f t="shared" si="15"/>
        <v>0</v>
      </c>
      <c r="CL9" s="49">
        <f t="shared" si="16"/>
        <v>7966.4</v>
      </c>
      <c r="CM9" s="49">
        <f t="shared" si="17"/>
        <v>0</v>
      </c>
      <c r="CN9" s="49">
        <f t="shared" si="18"/>
        <v>2316086.838331264</v>
      </c>
      <c r="CO9" s="157">
        <f t="shared" si="19"/>
        <v>0</v>
      </c>
      <c r="CP9">
        <v>2009</v>
      </c>
      <c r="CQ9" s="49">
        <f t="shared" si="2"/>
        <v>356321.05205096368</v>
      </c>
      <c r="CR9" s="49">
        <f t="shared" si="20"/>
        <v>178160.52602548184</v>
      </c>
      <c r="CS9" s="49">
        <f t="shared" si="3"/>
        <v>178160.52602548184</v>
      </c>
      <c r="CT9" s="49">
        <f t="shared" si="3"/>
        <v>178160.52602548184</v>
      </c>
      <c r="CU9" s="49">
        <f t="shared" si="3"/>
        <v>178160.52602548184</v>
      </c>
      <c r="CV9" s="49">
        <f t="shared" si="3"/>
        <v>178160.52602548184</v>
      </c>
      <c r="CW9" s="49">
        <f t="shared" si="3"/>
        <v>178160.52602548184</v>
      </c>
      <c r="CX9" s="49">
        <f t="shared" si="3"/>
        <v>178160.52602548184</v>
      </c>
      <c r="CY9" s="49">
        <f t="shared" si="3"/>
        <v>178160.52602548184</v>
      </c>
      <c r="CZ9" s="49">
        <f t="shared" si="3"/>
        <v>178160.52602548184</v>
      </c>
      <c r="DA9" s="49">
        <f t="shared" si="3"/>
        <v>178160.52602548184</v>
      </c>
      <c r="DB9" s="49">
        <f t="shared" si="3"/>
        <v>178160.52602548184</v>
      </c>
      <c r="DC9" s="158">
        <f t="shared" si="21"/>
        <v>2316086.8383312635</v>
      </c>
      <c r="DD9" s="49">
        <f t="shared" si="4"/>
        <v>0</v>
      </c>
      <c r="DE9" s="49"/>
      <c r="DF9" s="49"/>
      <c r="DG9" s="49"/>
      <c r="DH9" s="49"/>
      <c r="DI9" s="49">
        <f t="shared" si="5"/>
        <v>368273.17203557916</v>
      </c>
      <c r="DJ9" s="49">
        <f t="shared" si="22"/>
        <v>184136.58601778958</v>
      </c>
      <c r="DK9" s="49">
        <f t="shared" si="6"/>
        <v>184136.58601778958</v>
      </c>
      <c r="DL9" s="49">
        <f>$BP9/13</f>
        <v>184136.58601778958</v>
      </c>
      <c r="DM9" s="49">
        <f t="shared" si="6"/>
        <v>184136.58601778958</v>
      </c>
      <c r="DN9" s="49">
        <f t="shared" si="6"/>
        <v>184136.58601778958</v>
      </c>
      <c r="DO9" s="49">
        <f t="shared" si="6"/>
        <v>184136.58601778958</v>
      </c>
      <c r="DP9" s="49">
        <f t="shared" si="6"/>
        <v>184136.58601778958</v>
      </c>
      <c r="DQ9" s="49">
        <f t="shared" si="6"/>
        <v>184136.58601778958</v>
      </c>
      <c r="DR9" s="49">
        <f t="shared" si="6"/>
        <v>184136.58601778958</v>
      </c>
      <c r="DS9" s="49">
        <f t="shared" si="6"/>
        <v>184136.58601778958</v>
      </c>
      <c r="DT9" s="49">
        <f t="shared" si="6"/>
        <v>184136.58601778958</v>
      </c>
      <c r="DU9" s="49">
        <f t="shared" si="23"/>
        <v>2393775.6182312649</v>
      </c>
      <c r="DV9" s="49">
        <f t="shared" si="7"/>
        <v>0</v>
      </c>
    </row>
    <row r="10" spans="2:126" x14ac:dyDescent="0.3">
      <c r="B10" s="151">
        <v>101266</v>
      </c>
      <c r="C10" s="151">
        <v>3022011</v>
      </c>
      <c r="D10" s="151" t="s">
        <v>47</v>
      </c>
      <c r="E10" s="152" t="s">
        <v>46</v>
      </c>
      <c r="F10" s="156">
        <v>204</v>
      </c>
      <c r="G10" s="156">
        <v>204</v>
      </c>
      <c r="H10" s="156">
        <v>0</v>
      </c>
      <c r="I10" s="156">
        <v>863548.32</v>
      </c>
      <c r="J10" s="156">
        <v>0</v>
      </c>
      <c r="K10" s="156">
        <v>0</v>
      </c>
      <c r="L10" s="156">
        <v>19063.799999999956</v>
      </c>
      <c r="M10" s="156">
        <v>0</v>
      </c>
      <c r="N10" s="156">
        <v>44322.440000000104</v>
      </c>
      <c r="O10" s="156">
        <v>0</v>
      </c>
      <c r="P10" s="156">
        <v>1034.32</v>
      </c>
      <c r="Q10" s="156">
        <v>1881.6000000000031</v>
      </c>
      <c r="R10" s="156">
        <v>10772.520000000004</v>
      </c>
      <c r="S10" s="156">
        <v>1078.3599999999999</v>
      </c>
      <c r="T10" s="156">
        <v>0</v>
      </c>
      <c r="U10" s="156">
        <v>0</v>
      </c>
      <c r="V10" s="156">
        <v>0</v>
      </c>
      <c r="W10" s="156">
        <v>0</v>
      </c>
      <c r="X10" s="156">
        <v>0</v>
      </c>
      <c r="Y10" s="156">
        <v>0</v>
      </c>
      <c r="Z10" s="156">
        <v>0</v>
      </c>
      <c r="AA10" s="156">
        <v>0</v>
      </c>
      <c r="AB10" s="156">
        <v>21369.734400000001</v>
      </c>
      <c r="AC10" s="156">
        <v>0</v>
      </c>
      <c r="AD10" s="156">
        <v>65484.168827586196</v>
      </c>
      <c r="AE10" s="156">
        <v>0</v>
      </c>
      <c r="AF10" s="156">
        <v>2930.7060000000038</v>
      </c>
      <c r="AG10" s="156">
        <v>0</v>
      </c>
      <c r="AH10" s="156">
        <v>159662.24</v>
      </c>
      <c r="AI10" s="156">
        <v>0</v>
      </c>
      <c r="AJ10" s="156">
        <v>0</v>
      </c>
      <c r="AK10" s="156">
        <v>0</v>
      </c>
      <c r="AL10" s="156">
        <v>26506.273799999999</v>
      </c>
      <c r="AM10" s="156">
        <v>0</v>
      </c>
      <c r="AN10" s="156">
        <v>0</v>
      </c>
      <c r="AO10" s="156">
        <v>0</v>
      </c>
      <c r="AP10" s="156">
        <v>0</v>
      </c>
      <c r="AQ10" s="156">
        <v>0</v>
      </c>
      <c r="AR10" s="156">
        <v>0</v>
      </c>
      <c r="AS10" s="156">
        <v>0</v>
      </c>
      <c r="AT10" s="156">
        <v>0</v>
      </c>
      <c r="AU10" s="156">
        <v>863548.32</v>
      </c>
      <c r="AV10" s="156">
        <v>167937.64922758628</v>
      </c>
      <c r="AW10" s="156">
        <v>186168.51379999999</v>
      </c>
      <c r="AX10" s="156">
        <v>91887.556565517254</v>
      </c>
      <c r="AY10" s="156">
        <v>1217654.4830275862</v>
      </c>
      <c r="AZ10" s="156">
        <v>1191148.2092275862</v>
      </c>
      <c r="BA10" s="156">
        <v>4955</v>
      </c>
      <c r="BB10" s="156">
        <v>1010820</v>
      </c>
      <c r="BC10" s="156">
        <v>0</v>
      </c>
      <c r="BD10" s="156">
        <v>0</v>
      </c>
      <c r="BE10" s="156">
        <v>1217654.4830275862</v>
      </c>
      <c r="BF10" s="156">
        <v>1217654.483027586</v>
      </c>
      <c r="BG10" s="156">
        <v>0</v>
      </c>
      <c r="BH10" s="156">
        <v>1037326.2738</v>
      </c>
      <c r="BI10" s="156">
        <v>851157.76</v>
      </c>
      <c r="BJ10" s="156">
        <v>1031485.9692275863</v>
      </c>
      <c r="BK10" s="156">
        <v>5056.3037707234625</v>
      </c>
      <c r="BL10" s="156">
        <v>5027.9248434146348</v>
      </c>
      <c r="BM10" s="156">
        <v>5.6442624328399216E-3</v>
      </c>
      <c r="BN10" s="156">
        <v>0</v>
      </c>
      <c r="BO10" s="156">
        <v>0</v>
      </c>
      <c r="BP10" s="156">
        <v>1217654.4830275862</v>
      </c>
      <c r="BQ10" s="156">
        <v>5838.9618099391482</v>
      </c>
      <c r="BR10" s="156" t="s">
        <v>700</v>
      </c>
      <c r="BS10" s="156">
        <v>5968.8945246450303</v>
      </c>
      <c r="BT10" s="156">
        <v>6.5748620637202659E-3</v>
      </c>
      <c r="BU10" s="156">
        <v>-8777.36</v>
      </c>
      <c r="BV10" s="156">
        <v>1208877.1230275861</v>
      </c>
      <c r="BW10" s="156">
        <v>-5191.8</v>
      </c>
      <c r="BX10" s="156">
        <v>1203685.3230275861</v>
      </c>
      <c r="BY10" s="156">
        <v>26506.273799999999</v>
      </c>
      <c r="BZ10" s="156">
        <v>1177179.049227586</v>
      </c>
      <c r="CA10" s="47"/>
      <c r="CB10">
        <v>38.000000000000085</v>
      </c>
      <c r="CC10" s="48">
        <v>0</v>
      </c>
      <c r="CD10" s="49">
        <f t="shared" si="8"/>
        <v>3341.52</v>
      </c>
      <c r="CE10" s="49">
        <f t="shared" si="9"/>
        <v>0</v>
      </c>
      <c r="CF10" s="49">
        <f t="shared" si="10"/>
        <v>348.84</v>
      </c>
      <c r="CG10" s="49">
        <f t="shared" si="11"/>
        <v>0</v>
      </c>
      <c r="CH10" s="49">
        <f t="shared" si="12"/>
        <v>503.12000000000114</v>
      </c>
      <c r="CI10" s="49">
        <f t="shared" si="13"/>
        <v>0</v>
      </c>
      <c r="CJ10" s="49">
        <f t="shared" si="14"/>
        <v>677.28</v>
      </c>
      <c r="CK10" s="49">
        <f t="shared" si="15"/>
        <v>0</v>
      </c>
      <c r="CL10" s="49">
        <f t="shared" si="16"/>
        <v>3906.6</v>
      </c>
      <c r="CM10" s="49">
        <f t="shared" si="17"/>
        <v>0</v>
      </c>
      <c r="CN10" s="49">
        <f t="shared" si="18"/>
        <v>1177179.049227586</v>
      </c>
      <c r="CO10" s="157">
        <f t="shared" si="19"/>
        <v>0</v>
      </c>
      <c r="CP10">
        <v>2011</v>
      </c>
      <c r="CQ10" s="49">
        <f t="shared" si="2"/>
        <v>181104.46911193631</v>
      </c>
      <c r="CR10" s="49">
        <f t="shared" si="20"/>
        <v>90552.234555968156</v>
      </c>
      <c r="CS10" s="49">
        <f t="shared" si="3"/>
        <v>90552.234555968156</v>
      </c>
      <c r="CT10" s="49">
        <f t="shared" si="3"/>
        <v>90552.234555968156</v>
      </c>
      <c r="CU10" s="49">
        <f t="shared" si="3"/>
        <v>90552.234555968156</v>
      </c>
      <c r="CV10" s="49">
        <f t="shared" si="3"/>
        <v>90552.234555968156</v>
      </c>
      <c r="CW10" s="49">
        <f t="shared" si="3"/>
        <v>90552.234555968156</v>
      </c>
      <c r="CX10" s="49">
        <f t="shared" si="3"/>
        <v>90552.234555968156</v>
      </c>
      <c r="CY10" s="49">
        <f t="shared" si="3"/>
        <v>90552.234555968156</v>
      </c>
      <c r="CZ10" s="49">
        <f t="shared" si="3"/>
        <v>90552.234555968156</v>
      </c>
      <c r="DA10" s="49">
        <f t="shared" si="3"/>
        <v>90552.234555968156</v>
      </c>
      <c r="DB10" s="49">
        <f t="shared" si="3"/>
        <v>90552.234555968156</v>
      </c>
      <c r="DC10" s="158">
        <f t="shared" si="21"/>
        <v>1177179.0492275862</v>
      </c>
      <c r="DD10" s="49">
        <f t="shared" si="4"/>
        <v>0</v>
      </c>
      <c r="DE10" s="49"/>
      <c r="DF10" s="49"/>
      <c r="DG10" s="49"/>
      <c r="DH10" s="49"/>
      <c r="DI10" s="49">
        <f t="shared" si="5"/>
        <v>187331.45892732096</v>
      </c>
      <c r="DJ10" s="49">
        <f t="shared" si="22"/>
        <v>93665.729463660478</v>
      </c>
      <c r="DK10" s="49">
        <f t="shared" si="6"/>
        <v>93665.729463660478</v>
      </c>
      <c r="DL10" s="49">
        <f t="shared" si="6"/>
        <v>93665.729463660478</v>
      </c>
      <c r="DM10" s="49">
        <f t="shared" si="6"/>
        <v>93665.729463660478</v>
      </c>
      <c r="DN10" s="49">
        <f t="shared" si="6"/>
        <v>93665.729463660478</v>
      </c>
      <c r="DO10" s="49">
        <f t="shared" si="6"/>
        <v>93665.729463660478</v>
      </c>
      <c r="DP10" s="49">
        <f t="shared" si="6"/>
        <v>93665.729463660478</v>
      </c>
      <c r="DQ10" s="49">
        <f t="shared" si="6"/>
        <v>93665.729463660478</v>
      </c>
      <c r="DR10" s="49">
        <f t="shared" si="6"/>
        <v>93665.729463660478</v>
      </c>
      <c r="DS10" s="49">
        <f t="shared" si="6"/>
        <v>93665.729463660478</v>
      </c>
      <c r="DT10" s="49">
        <f t="shared" si="6"/>
        <v>93665.729463660478</v>
      </c>
      <c r="DU10" s="49">
        <f t="shared" si="23"/>
        <v>1217654.4830275862</v>
      </c>
      <c r="DV10" s="49">
        <f t="shared" si="7"/>
        <v>0</v>
      </c>
    </row>
    <row r="11" spans="2:126" x14ac:dyDescent="0.3">
      <c r="B11" s="151">
        <v>101269</v>
      </c>
      <c r="C11" s="151">
        <v>3022014</v>
      </c>
      <c r="D11" s="151" t="s">
        <v>92</v>
      </c>
      <c r="E11" s="152" t="s">
        <v>703</v>
      </c>
      <c r="F11" s="156">
        <v>631</v>
      </c>
      <c r="G11" s="156">
        <v>631</v>
      </c>
      <c r="H11" s="156">
        <v>0</v>
      </c>
      <c r="I11" s="156">
        <v>2671073.48</v>
      </c>
      <c r="J11" s="156">
        <v>0</v>
      </c>
      <c r="K11" s="156">
        <v>0</v>
      </c>
      <c r="L11" s="156">
        <v>90961.559999999925</v>
      </c>
      <c r="M11" s="156">
        <v>0</v>
      </c>
      <c r="N11" s="156">
        <v>205282.88000000018</v>
      </c>
      <c r="O11" s="156">
        <v>0</v>
      </c>
      <c r="P11" s="156">
        <v>61737.722162162099</v>
      </c>
      <c r="Q11" s="156">
        <v>48133.362162162121</v>
      </c>
      <c r="R11" s="156">
        <v>0</v>
      </c>
      <c r="S11" s="156">
        <v>1622.68321144674</v>
      </c>
      <c r="T11" s="156">
        <v>2296.0374562798111</v>
      </c>
      <c r="U11" s="156">
        <v>0</v>
      </c>
      <c r="V11" s="156">
        <v>0</v>
      </c>
      <c r="W11" s="156">
        <v>0</v>
      </c>
      <c r="X11" s="156">
        <v>0</v>
      </c>
      <c r="Y11" s="156">
        <v>0</v>
      </c>
      <c r="Z11" s="156">
        <v>0</v>
      </c>
      <c r="AA11" s="156">
        <v>0</v>
      </c>
      <c r="AB11" s="156">
        <v>193147.95272727293</v>
      </c>
      <c r="AC11" s="156">
        <v>0</v>
      </c>
      <c r="AD11" s="156">
        <v>261611.79528752118</v>
      </c>
      <c r="AE11" s="156">
        <v>0</v>
      </c>
      <c r="AF11" s="156">
        <v>0</v>
      </c>
      <c r="AG11" s="156">
        <v>0</v>
      </c>
      <c r="AH11" s="156">
        <v>159662.24</v>
      </c>
      <c r="AI11" s="156">
        <v>0</v>
      </c>
      <c r="AJ11" s="156">
        <v>0</v>
      </c>
      <c r="AK11" s="156">
        <v>0</v>
      </c>
      <c r="AL11" s="156">
        <v>153667.4344</v>
      </c>
      <c r="AM11" s="156">
        <v>0</v>
      </c>
      <c r="AN11" s="156">
        <v>0</v>
      </c>
      <c r="AO11" s="156">
        <v>0</v>
      </c>
      <c r="AP11" s="156">
        <v>0</v>
      </c>
      <c r="AQ11" s="156">
        <v>0</v>
      </c>
      <c r="AR11" s="156">
        <v>0</v>
      </c>
      <c r="AS11" s="156">
        <v>0</v>
      </c>
      <c r="AT11" s="156">
        <v>0</v>
      </c>
      <c r="AU11" s="156">
        <v>2671073.48</v>
      </c>
      <c r="AV11" s="156">
        <v>864793.99300684512</v>
      </c>
      <c r="AW11" s="156">
        <v>313329.67440000002</v>
      </c>
      <c r="AX11" s="156">
        <v>447675.46738318732</v>
      </c>
      <c r="AY11" s="156">
        <v>3849197.1474068449</v>
      </c>
      <c r="AZ11" s="156">
        <v>3695529.7130068447</v>
      </c>
      <c r="BA11" s="156">
        <v>4955</v>
      </c>
      <c r="BB11" s="156">
        <v>3126605</v>
      </c>
      <c r="BC11" s="156">
        <v>0</v>
      </c>
      <c r="BD11" s="156">
        <v>0</v>
      </c>
      <c r="BE11" s="156">
        <v>3849197.1474068449</v>
      </c>
      <c r="BF11" s="156">
        <v>3849197.1474068449</v>
      </c>
      <c r="BG11" s="156">
        <v>0</v>
      </c>
      <c r="BH11" s="156">
        <v>3280272.4344000001</v>
      </c>
      <c r="BI11" s="156">
        <v>2966942.7600000002</v>
      </c>
      <c r="BJ11" s="156">
        <v>3535867.473006845</v>
      </c>
      <c r="BK11" s="156">
        <v>5603.5934595988037</v>
      </c>
      <c r="BL11" s="156">
        <v>5553.5301977671443</v>
      </c>
      <c r="BM11" s="156">
        <v>9.0146735587731102E-3</v>
      </c>
      <c r="BN11" s="156">
        <v>0</v>
      </c>
      <c r="BO11" s="156">
        <v>0</v>
      </c>
      <c r="BP11" s="156">
        <v>3849197.1474068449</v>
      </c>
      <c r="BQ11" s="156">
        <v>5856.6239508824801</v>
      </c>
      <c r="BR11" s="156" t="s">
        <v>700</v>
      </c>
      <c r="BS11" s="156">
        <v>6100.1539578555385</v>
      </c>
      <c r="BT11" s="156">
        <v>1.2940667103778836E-2</v>
      </c>
      <c r="BU11" s="156">
        <v>-27923.600000000002</v>
      </c>
      <c r="BV11" s="156">
        <v>3821273.5474068448</v>
      </c>
      <c r="BW11" s="156">
        <v>-16058.949999999999</v>
      </c>
      <c r="BX11" s="156">
        <v>3805214.5974068446</v>
      </c>
      <c r="BY11" s="156">
        <v>153667.4344</v>
      </c>
      <c r="BZ11" s="156">
        <v>3651547.1630068445</v>
      </c>
      <c r="CA11" s="47"/>
      <c r="CB11">
        <v>176.00000000000014</v>
      </c>
      <c r="CC11" s="48">
        <v>0</v>
      </c>
      <c r="CD11" s="49">
        <f t="shared" si="8"/>
        <v>10335.779999999999</v>
      </c>
      <c r="CE11" s="49">
        <f t="shared" si="9"/>
        <v>0</v>
      </c>
      <c r="CF11" s="49">
        <f t="shared" si="10"/>
        <v>1079.01</v>
      </c>
      <c r="CG11" s="49">
        <f t="shared" si="11"/>
        <v>0</v>
      </c>
      <c r="CH11" s="49">
        <f t="shared" si="12"/>
        <v>2330.2400000000021</v>
      </c>
      <c r="CI11" s="49">
        <f t="shared" si="13"/>
        <v>0</v>
      </c>
      <c r="CJ11" s="49">
        <f t="shared" si="14"/>
        <v>2094.92</v>
      </c>
      <c r="CK11" s="49">
        <f t="shared" si="15"/>
        <v>0</v>
      </c>
      <c r="CL11" s="49">
        <f t="shared" si="16"/>
        <v>12083.65</v>
      </c>
      <c r="CM11" s="49">
        <f t="shared" si="17"/>
        <v>0</v>
      </c>
      <c r="CN11" s="49">
        <f t="shared" si="18"/>
        <v>3651547.1630068445</v>
      </c>
      <c r="CO11" s="157">
        <f t="shared" si="19"/>
        <v>0</v>
      </c>
      <c r="CP11">
        <v>2014</v>
      </c>
      <c r="CQ11" s="49">
        <f t="shared" si="2"/>
        <v>561776.48661643756</v>
      </c>
      <c r="CR11" s="49">
        <f t="shared" si="20"/>
        <v>280888.24330821878</v>
      </c>
      <c r="CS11" s="49">
        <f t="shared" si="3"/>
        <v>280888.24330821878</v>
      </c>
      <c r="CT11" s="49">
        <f t="shared" si="3"/>
        <v>280888.24330821878</v>
      </c>
      <c r="CU11" s="49">
        <f t="shared" si="3"/>
        <v>280888.24330821878</v>
      </c>
      <c r="CV11" s="49">
        <f t="shared" si="3"/>
        <v>280888.24330821878</v>
      </c>
      <c r="CW11" s="49">
        <f t="shared" si="3"/>
        <v>280888.24330821878</v>
      </c>
      <c r="CX11" s="49">
        <f t="shared" si="3"/>
        <v>280888.24330821878</v>
      </c>
      <c r="CY11" s="49">
        <f t="shared" si="3"/>
        <v>280888.24330821878</v>
      </c>
      <c r="CZ11" s="49">
        <f t="shared" si="3"/>
        <v>280888.24330821878</v>
      </c>
      <c r="DA11" s="49">
        <f t="shared" si="3"/>
        <v>280888.24330821878</v>
      </c>
      <c r="DB11" s="49">
        <f t="shared" si="3"/>
        <v>280888.24330821878</v>
      </c>
      <c r="DC11" s="158">
        <f t="shared" si="21"/>
        <v>3651547.1630068431</v>
      </c>
      <c r="DD11" s="49">
        <f t="shared" si="4"/>
        <v>0</v>
      </c>
      <c r="DE11" s="49"/>
      <c r="DF11" s="49"/>
      <c r="DG11" s="49"/>
      <c r="DH11" s="49"/>
      <c r="DI11" s="49">
        <f t="shared" si="5"/>
        <v>592184.17652412993</v>
      </c>
      <c r="DJ11" s="49">
        <f t="shared" si="22"/>
        <v>296092.08826206496</v>
      </c>
      <c r="DK11" s="49">
        <f t="shared" si="6"/>
        <v>296092.08826206496</v>
      </c>
      <c r="DL11" s="49">
        <f t="shared" si="6"/>
        <v>296092.08826206496</v>
      </c>
      <c r="DM11" s="49">
        <f t="shared" si="6"/>
        <v>296092.08826206496</v>
      </c>
      <c r="DN11" s="49">
        <f t="shared" si="6"/>
        <v>296092.08826206496</v>
      </c>
      <c r="DO11" s="49">
        <f t="shared" si="6"/>
        <v>296092.08826206496</v>
      </c>
      <c r="DP11" s="49">
        <f t="shared" si="6"/>
        <v>296092.08826206496</v>
      </c>
      <c r="DQ11" s="49">
        <f t="shared" si="6"/>
        <v>296092.08826206496</v>
      </c>
      <c r="DR11" s="49">
        <f t="shared" si="6"/>
        <v>296092.08826206496</v>
      </c>
      <c r="DS11" s="49">
        <f t="shared" si="6"/>
        <v>296092.08826206496</v>
      </c>
      <c r="DT11" s="49">
        <f t="shared" si="6"/>
        <v>296092.08826206496</v>
      </c>
      <c r="DU11" s="49">
        <f t="shared" si="23"/>
        <v>3849197.1474068435</v>
      </c>
      <c r="DV11" s="49">
        <f t="shared" si="7"/>
        <v>0</v>
      </c>
    </row>
    <row r="12" spans="2:126" x14ac:dyDescent="0.3">
      <c r="B12" s="151">
        <v>101270</v>
      </c>
      <c r="C12" s="151">
        <v>3022015</v>
      </c>
      <c r="D12" s="151" t="s">
        <v>242</v>
      </c>
      <c r="E12" s="152" t="s">
        <v>704</v>
      </c>
      <c r="F12" s="156">
        <v>180</v>
      </c>
      <c r="G12" s="156">
        <v>180</v>
      </c>
      <c r="H12" s="156">
        <v>0</v>
      </c>
      <c r="I12" s="156">
        <v>761954.4</v>
      </c>
      <c r="J12" s="156">
        <v>0</v>
      </c>
      <c r="K12" s="156">
        <v>0</v>
      </c>
      <c r="L12" s="156">
        <v>39216.959999999999</v>
      </c>
      <c r="M12" s="156">
        <v>0</v>
      </c>
      <c r="N12" s="156">
        <v>85145.740000000107</v>
      </c>
      <c r="O12" s="156">
        <v>0</v>
      </c>
      <c r="P12" s="156">
        <v>17324.85999999999</v>
      </c>
      <c r="Q12" s="156">
        <v>6899.199999999988</v>
      </c>
      <c r="R12" s="156">
        <v>979.31999999999891</v>
      </c>
      <c r="S12" s="156">
        <v>2156.7199999999975</v>
      </c>
      <c r="T12" s="156">
        <v>0</v>
      </c>
      <c r="U12" s="156">
        <v>0</v>
      </c>
      <c r="V12" s="156">
        <v>0</v>
      </c>
      <c r="W12" s="156">
        <v>0</v>
      </c>
      <c r="X12" s="156">
        <v>0</v>
      </c>
      <c r="Y12" s="156">
        <v>0</v>
      </c>
      <c r="Z12" s="156">
        <v>0</v>
      </c>
      <c r="AA12" s="156">
        <v>0</v>
      </c>
      <c r="AB12" s="156">
        <v>43536.12993630577</v>
      </c>
      <c r="AC12" s="156">
        <v>0</v>
      </c>
      <c r="AD12" s="156">
        <v>111583.98004535146</v>
      </c>
      <c r="AE12" s="156">
        <v>0</v>
      </c>
      <c r="AF12" s="156">
        <v>0</v>
      </c>
      <c r="AG12" s="156">
        <v>0</v>
      </c>
      <c r="AH12" s="156">
        <v>159662.24</v>
      </c>
      <c r="AI12" s="156">
        <v>0</v>
      </c>
      <c r="AJ12" s="156">
        <v>0</v>
      </c>
      <c r="AK12" s="156">
        <v>0</v>
      </c>
      <c r="AL12" s="156">
        <v>39858</v>
      </c>
      <c r="AM12" s="156">
        <v>0</v>
      </c>
      <c r="AN12" s="156">
        <v>0</v>
      </c>
      <c r="AO12" s="156">
        <v>0</v>
      </c>
      <c r="AP12" s="156">
        <v>0</v>
      </c>
      <c r="AQ12" s="156">
        <v>0</v>
      </c>
      <c r="AR12" s="156">
        <v>0</v>
      </c>
      <c r="AS12" s="156">
        <v>0</v>
      </c>
      <c r="AT12" s="156">
        <v>0</v>
      </c>
      <c r="AU12" s="156">
        <v>761954.4</v>
      </c>
      <c r="AV12" s="156">
        <v>306842.90998165729</v>
      </c>
      <c r="AW12" s="156">
        <v>199520.24</v>
      </c>
      <c r="AX12" s="156">
        <v>130485.43394537608</v>
      </c>
      <c r="AY12" s="156">
        <v>1268317.5499816572</v>
      </c>
      <c r="AZ12" s="156">
        <v>1228459.5499816572</v>
      </c>
      <c r="BA12" s="156">
        <v>4955</v>
      </c>
      <c r="BB12" s="156">
        <v>891900</v>
      </c>
      <c r="BC12" s="156">
        <v>0</v>
      </c>
      <c r="BD12" s="156">
        <v>0</v>
      </c>
      <c r="BE12" s="156">
        <v>1268317.5499816572</v>
      </c>
      <c r="BF12" s="156">
        <v>1268317.5499816572</v>
      </c>
      <c r="BG12" s="156">
        <v>0</v>
      </c>
      <c r="BH12" s="156">
        <v>931758</v>
      </c>
      <c r="BI12" s="156">
        <v>732237.76</v>
      </c>
      <c r="BJ12" s="156">
        <v>1068797.3099816572</v>
      </c>
      <c r="BK12" s="156">
        <v>5937.7628332314289</v>
      </c>
      <c r="BL12" s="156">
        <v>5712.0648113989628</v>
      </c>
      <c r="BM12" s="156">
        <v>3.951251067425994E-2</v>
      </c>
      <c r="BN12" s="156">
        <v>0</v>
      </c>
      <c r="BO12" s="156">
        <v>0</v>
      </c>
      <c r="BP12" s="156">
        <v>1268317.5499816572</v>
      </c>
      <c r="BQ12" s="156">
        <v>6824.7752776758734</v>
      </c>
      <c r="BR12" s="156" t="s">
        <v>700</v>
      </c>
      <c r="BS12" s="156">
        <v>7046.2086110092068</v>
      </c>
      <c r="BT12" s="156">
        <v>4.2535284952234687E-2</v>
      </c>
      <c r="BU12" s="156">
        <v>-8267.3200000000015</v>
      </c>
      <c r="BV12" s="156">
        <v>1260050.2299816571</v>
      </c>
      <c r="BW12" s="156">
        <v>-4581</v>
      </c>
      <c r="BX12" s="156">
        <v>1255469.2299816571</v>
      </c>
      <c r="BY12" s="156">
        <v>39858</v>
      </c>
      <c r="BZ12" s="156">
        <v>1215611.2299816571</v>
      </c>
      <c r="CA12" s="47"/>
      <c r="CB12">
        <v>73.000000000000085</v>
      </c>
      <c r="CC12" s="48">
        <v>0</v>
      </c>
      <c r="CD12" s="49">
        <f t="shared" si="8"/>
        <v>2948.3999999999996</v>
      </c>
      <c r="CE12" s="49">
        <f t="shared" si="9"/>
        <v>0</v>
      </c>
      <c r="CF12" s="49">
        <f t="shared" si="10"/>
        <v>307.8</v>
      </c>
      <c r="CG12" s="49">
        <f t="shared" si="11"/>
        <v>0</v>
      </c>
      <c r="CH12" s="49">
        <f t="shared" si="12"/>
        <v>966.52000000000112</v>
      </c>
      <c r="CI12" s="49">
        <f t="shared" si="13"/>
        <v>0</v>
      </c>
      <c r="CJ12" s="49">
        <f t="shared" si="14"/>
        <v>597.6</v>
      </c>
      <c r="CK12" s="49">
        <f t="shared" si="15"/>
        <v>0</v>
      </c>
      <c r="CL12" s="49">
        <f t="shared" si="16"/>
        <v>3446.9999999999995</v>
      </c>
      <c r="CM12" s="49">
        <f t="shared" si="17"/>
        <v>0</v>
      </c>
      <c r="CN12" s="49">
        <f t="shared" si="18"/>
        <v>1215611.2299816571</v>
      </c>
      <c r="CO12" s="157">
        <f t="shared" si="19"/>
        <v>0</v>
      </c>
      <c r="CP12">
        <v>2015</v>
      </c>
      <c r="CQ12" s="49">
        <f t="shared" si="2"/>
        <v>187017.11230487033</v>
      </c>
      <c r="CR12" s="49">
        <f t="shared" si="20"/>
        <v>93508.556152435165</v>
      </c>
      <c r="CS12" s="49">
        <f t="shared" si="3"/>
        <v>93508.556152435165</v>
      </c>
      <c r="CT12" s="49">
        <f t="shared" si="3"/>
        <v>93508.556152435165</v>
      </c>
      <c r="CU12" s="49">
        <f t="shared" si="3"/>
        <v>93508.556152435165</v>
      </c>
      <c r="CV12" s="49">
        <f t="shared" si="3"/>
        <v>93508.556152435165</v>
      </c>
      <c r="CW12" s="49">
        <f t="shared" si="3"/>
        <v>93508.556152435165</v>
      </c>
      <c r="CX12" s="49">
        <f t="shared" si="3"/>
        <v>93508.556152435165</v>
      </c>
      <c r="CY12" s="49">
        <f t="shared" si="3"/>
        <v>93508.556152435165</v>
      </c>
      <c r="CZ12" s="49">
        <f t="shared" si="3"/>
        <v>93508.556152435165</v>
      </c>
      <c r="DA12" s="49">
        <f t="shared" si="3"/>
        <v>93508.556152435165</v>
      </c>
      <c r="DB12" s="49">
        <f t="shared" si="3"/>
        <v>93508.556152435165</v>
      </c>
      <c r="DC12" s="158">
        <f t="shared" si="21"/>
        <v>1215611.2299816571</v>
      </c>
      <c r="DD12" s="49">
        <f t="shared" si="4"/>
        <v>0</v>
      </c>
      <c r="DE12" s="49"/>
      <c r="DF12" s="49"/>
      <c r="DG12" s="49"/>
      <c r="DH12" s="49"/>
      <c r="DI12" s="49">
        <f t="shared" si="5"/>
        <v>195125.77692025495</v>
      </c>
      <c r="DJ12" s="49">
        <f t="shared" si="22"/>
        <v>97562.888460127477</v>
      </c>
      <c r="DK12" s="49">
        <f t="shared" si="6"/>
        <v>97562.888460127477</v>
      </c>
      <c r="DL12" s="49">
        <f t="shared" si="6"/>
        <v>97562.888460127477</v>
      </c>
      <c r="DM12" s="49">
        <f t="shared" si="6"/>
        <v>97562.888460127477</v>
      </c>
      <c r="DN12" s="49">
        <f t="shared" si="6"/>
        <v>97562.888460127477</v>
      </c>
      <c r="DO12" s="49">
        <f t="shared" si="6"/>
        <v>97562.888460127477</v>
      </c>
      <c r="DP12" s="49">
        <f t="shared" si="6"/>
        <v>97562.888460127477</v>
      </c>
      <c r="DQ12" s="49">
        <f t="shared" si="6"/>
        <v>97562.888460127477</v>
      </c>
      <c r="DR12" s="49">
        <f t="shared" si="6"/>
        <v>97562.888460127477</v>
      </c>
      <c r="DS12" s="49">
        <f t="shared" si="6"/>
        <v>97562.888460127477</v>
      </c>
      <c r="DT12" s="49">
        <f t="shared" si="6"/>
        <v>97562.888460127477</v>
      </c>
      <c r="DU12" s="49">
        <f t="shared" si="23"/>
        <v>1268317.5499816572</v>
      </c>
      <c r="DV12" s="49">
        <f t="shared" si="7"/>
        <v>0</v>
      </c>
    </row>
    <row r="13" spans="2:126" x14ac:dyDescent="0.3">
      <c r="B13" s="151">
        <v>101271</v>
      </c>
      <c r="C13" s="151">
        <v>3022016</v>
      </c>
      <c r="D13" s="151" t="s">
        <v>161</v>
      </c>
      <c r="E13" s="152" t="s">
        <v>160</v>
      </c>
      <c r="F13" s="156">
        <v>210</v>
      </c>
      <c r="G13" s="156">
        <v>210</v>
      </c>
      <c r="H13" s="156">
        <v>0</v>
      </c>
      <c r="I13" s="156">
        <v>888946.79999999993</v>
      </c>
      <c r="J13" s="156">
        <v>0</v>
      </c>
      <c r="K13" s="156">
        <v>0</v>
      </c>
      <c r="L13" s="156">
        <v>13616.999999999993</v>
      </c>
      <c r="M13" s="156">
        <v>0</v>
      </c>
      <c r="N13" s="156">
        <v>31492.260000000111</v>
      </c>
      <c r="O13" s="156">
        <v>0</v>
      </c>
      <c r="P13" s="156">
        <v>1292.8999999999994</v>
      </c>
      <c r="Q13" s="156">
        <v>1254.3999999999971</v>
      </c>
      <c r="R13" s="156">
        <v>0</v>
      </c>
      <c r="S13" s="156">
        <v>1078.3599999999994</v>
      </c>
      <c r="T13" s="156">
        <v>0</v>
      </c>
      <c r="U13" s="156">
        <v>0</v>
      </c>
      <c r="V13" s="156">
        <v>0</v>
      </c>
      <c r="W13" s="156">
        <v>0</v>
      </c>
      <c r="X13" s="156">
        <v>0</v>
      </c>
      <c r="Y13" s="156">
        <v>0</v>
      </c>
      <c r="Z13" s="156">
        <v>0</v>
      </c>
      <c r="AA13" s="156">
        <v>0</v>
      </c>
      <c r="AB13" s="156">
        <v>45829.699999999953</v>
      </c>
      <c r="AC13" s="156">
        <v>0</v>
      </c>
      <c r="AD13" s="156">
        <v>67345.915414420815</v>
      </c>
      <c r="AE13" s="156">
        <v>0</v>
      </c>
      <c r="AF13" s="156">
        <v>0</v>
      </c>
      <c r="AG13" s="156">
        <v>0</v>
      </c>
      <c r="AH13" s="156">
        <v>159662.24</v>
      </c>
      <c r="AI13" s="156">
        <v>0</v>
      </c>
      <c r="AJ13" s="156">
        <v>0</v>
      </c>
      <c r="AK13" s="156">
        <v>0</v>
      </c>
      <c r="AL13" s="156">
        <v>26367.1505</v>
      </c>
      <c r="AM13" s="156">
        <v>0</v>
      </c>
      <c r="AN13" s="156">
        <v>0</v>
      </c>
      <c r="AO13" s="156">
        <v>0</v>
      </c>
      <c r="AP13" s="156">
        <v>0</v>
      </c>
      <c r="AQ13" s="156">
        <v>0</v>
      </c>
      <c r="AR13" s="156">
        <v>0</v>
      </c>
      <c r="AS13" s="156">
        <v>0</v>
      </c>
      <c r="AT13" s="156">
        <v>0</v>
      </c>
      <c r="AU13" s="156">
        <v>888946.79999999993</v>
      </c>
      <c r="AV13" s="156">
        <v>161910.53541442088</v>
      </c>
      <c r="AW13" s="156">
        <v>186029.39049999998</v>
      </c>
      <c r="AX13" s="156">
        <v>109048.47308288413</v>
      </c>
      <c r="AY13" s="156">
        <v>1236886.7259144208</v>
      </c>
      <c r="AZ13" s="156">
        <v>1210519.5754144208</v>
      </c>
      <c r="BA13" s="156">
        <v>4955</v>
      </c>
      <c r="BB13" s="156">
        <v>1040550</v>
      </c>
      <c r="BC13" s="156">
        <v>0</v>
      </c>
      <c r="BD13" s="156">
        <v>0</v>
      </c>
      <c r="BE13" s="156">
        <v>1236886.7259144208</v>
      </c>
      <c r="BF13" s="156">
        <v>1236886.7259144208</v>
      </c>
      <c r="BG13" s="156">
        <v>0</v>
      </c>
      <c r="BH13" s="156">
        <v>1066917.1505</v>
      </c>
      <c r="BI13" s="156">
        <v>880887.76</v>
      </c>
      <c r="BJ13" s="156">
        <v>1050857.3354144208</v>
      </c>
      <c r="BK13" s="156">
        <v>5004.0825495924801</v>
      </c>
      <c r="BL13" s="156">
        <v>4956.0497971563982</v>
      </c>
      <c r="BM13" s="156">
        <v>9.6917412863045324E-3</v>
      </c>
      <c r="BN13" s="156">
        <v>0</v>
      </c>
      <c r="BO13" s="156">
        <v>0</v>
      </c>
      <c r="BP13" s="156">
        <v>1236886.7259144208</v>
      </c>
      <c r="BQ13" s="156">
        <v>5764.3789305448609</v>
      </c>
      <c r="BR13" s="156" t="s">
        <v>700</v>
      </c>
      <c r="BS13" s="156">
        <v>5889.9367900686702</v>
      </c>
      <c r="BT13" s="156">
        <v>1.0068170748842364E-2</v>
      </c>
      <c r="BU13" s="156">
        <v>-8875.0800000000017</v>
      </c>
      <c r="BV13" s="156">
        <v>1228011.6459144207</v>
      </c>
      <c r="BW13" s="156">
        <v>-5344.5</v>
      </c>
      <c r="BX13" s="156">
        <v>1222667.1459144207</v>
      </c>
      <c r="BY13" s="156">
        <v>26367.1505</v>
      </c>
      <c r="BZ13" s="156">
        <v>1196299.9954144207</v>
      </c>
      <c r="CA13" s="47"/>
      <c r="CB13">
        <v>27.000000000000092</v>
      </c>
      <c r="CC13" s="48">
        <v>0</v>
      </c>
      <c r="CD13" s="49">
        <f t="shared" si="8"/>
        <v>3439.7999999999997</v>
      </c>
      <c r="CE13" s="49">
        <f t="shared" si="9"/>
        <v>0</v>
      </c>
      <c r="CF13" s="49">
        <f t="shared" si="10"/>
        <v>359.09999999999997</v>
      </c>
      <c r="CG13" s="49">
        <f t="shared" si="11"/>
        <v>0</v>
      </c>
      <c r="CH13" s="49">
        <f t="shared" si="12"/>
        <v>357.48000000000121</v>
      </c>
      <c r="CI13" s="49">
        <f t="shared" si="13"/>
        <v>0</v>
      </c>
      <c r="CJ13" s="49">
        <f t="shared" si="14"/>
        <v>697.19999999999993</v>
      </c>
      <c r="CK13" s="49">
        <f t="shared" si="15"/>
        <v>0</v>
      </c>
      <c r="CL13" s="49">
        <f t="shared" si="16"/>
        <v>4021.4999999999995</v>
      </c>
      <c r="CM13" s="49">
        <f t="shared" si="17"/>
        <v>0</v>
      </c>
      <c r="CN13" s="49">
        <f t="shared" si="18"/>
        <v>1196299.9954144207</v>
      </c>
      <c r="CO13" s="157">
        <f t="shared" si="19"/>
        <v>0</v>
      </c>
      <c r="CP13">
        <v>2016</v>
      </c>
      <c r="CQ13" s="49">
        <f t="shared" si="2"/>
        <v>184046.15314068011</v>
      </c>
      <c r="CR13" s="49">
        <f t="shared" si="20"/>
        <v>92023.076570340054</v>
      </c>
      <c r="CS13" s="49">
        <f t="shared" si="3"/>
        <v>92023.076570340054</v>
      </c>
      <c r="CT13" s="49">
        <f t="shared" si="3"/>
        <v>92023.076570340054</v>
      </c>
      <c r="CU13" s="49">
        <f t="shared" si="3"/>
        <v>92023.076570340054</v>
      </c>
      <c r="CV13" s="49">
        <f t="shared" si="3"/>
        <v>92023.076570340054</v>
      </c>
      <c r="CW13" s="49">
        <f t="shared" si="3"/>
        <v>92023.076570340054</v>
      </c>
      <c r="CX13" s="49">
        <f t="shared" si="3"/>
        <v>92023.076570340054</v>
      </c>
      <c r="CY13" s="49">
        <f t="shared" si="3"/>
        <v>92023.076570340054</v>
      </c>
      <c r="CZ13" s="49">
        <f t="shared" si="3"/>
        <v>92023.076570340054</v>
      </c>
      <c r="DA13" s="49">
        <f t="shared" si="3"/>
        <v>92023.076570340054</v>
      </c>
      <c r="DB13" s="49">
        <f t="shared" si="3"/>
        <v>92023.076570340054</v>
      </c>
      <c r="DC13" s="158">
        <f t="shared" si="21"/>
        <v>1196299.9954144207</v>
      </c>
      <c r="DD13" s="49">
        <f t="shared" si="4"/>
        <v>0</v>
      </c>
      <c r="DE13" s="49"/>
      <c r="DF13" s="49"/>
      <c r="DG13" s="49"/>
      <c r="DH13" s="49"/>
      <c r="DI13" s="49">
        <f t="shared" si="5"/>
        <v>190290.26552529552</v>
      </c>
      <c r="DJ13" s="49">
        <f t="shared" si="22"/>
        <v>95145.132762647758</v>
      </c>
      <c r="DK13" s="49">
        <f t="shared" si="6"/>
        <v>95145.132762647758</v>
      </c>
      <c r="DL13" s="49">
        <f t="shared" si="6"/>
        <v>95145.132762647758</v>
      </c>
      <c r="DM13" s="49">
        <f t="shared" si="6"/>
        <v>95145.132762647758</v>
      </c>
      <c r="DN13" s="49">
        <f t="shared" si="6"/>
        <v>95145.132762647758</v>
      </c>
      <c r="DO13" s="49">
        <f t="shared" si="6"/>
        <v>95145.132762647758</v>
      </c>
      <c r="DP13" s="49">
        <f t="shared" si="6"/>
        <v>95145.132762647758</v>
      </c>
      <c r="DQ13" s="49">
        <f t="shared" si="6"/>
        <v>95145.132762647758</v>
      </c>
      <c r="DR13" s="49">
        <f t="shared" si="6"/>
        <v>95145.132762647758</v>
      </c>
      <c r="DS13" s="49">
        <f t="shared" si="6"/>
        <v>95145.132762647758</v>
      </c>
      <c r="DT13" s="49">
        <f t="shared" si="6"/>
        <v>95145.132762647758</v>
      </c>
      <c r="DU13" s="49">
        <f t="shared" si="23"/>
        <v>1236886.7259144206</v>
      </c>
      <c r="DV13" s="49">
        <f t="shared" si="7"/>
        <v>0</v>
      </c>
    </row>
    <row r="14" spans="2:126" x14ac:dyDescent="0.3">
      <c r="B14" s="151">
        <v>101272</v>
      </c>
      <c r="C14" s="151">
        <v>3022017</v>
      </c>
      <c r="D14" s="151" t="s">
        <v>62</v>
      </c>
      <c r="E14" s="152" t="s">
        <v>448</v>
      </c>
      <c r="F14" s="156">
        <v>413</v>
      </c>
      <c r="G14" s="156">
        <v>413</v>
      </c>
      <c r="H14" s="156">
        <v>0</v>
      </c>
      <c r="I14" s="156">
        <v>1748262.04</v>
      </c>
      <c r="J14" s="156">
        <v>0</v>
      </c>
      <c r="K14" s="156">
        <v>0</v>
      </c>
      <c r="L14" s="156">
        <v>39216.959999999919</v>
      </c>
      <c r="M14" s="156">
        <v>0</v>
      </c>
      <c r="N14" s="156">
        <v>87478.499999999927</v>
      </c>
      <c r="O14" s="156">
        <v>0</v>
      </c>
      <c r="P14" s="156">
        <v>1810.0600000000018</v>
      </c>
      <c r="Q14" s="156">
        <v>15993.600000000039</v>
      </c>
      <c r="R14" s="156">
        <v>11262.180000000004</v>
      </c>
      <c r="S14" s="156">
        <v>3774.2600000000034</v>
      </c>
      <c r="T14" s="156">
        <v>0</v>
      </c>
      <c r="U14" s="156">
        <v>0</v>
      </c>
      <c r="V14" s="156">
        <v>0</v>
      </c>
      <c r="W14" s="156">
        <v>0</v>
      </c>
      <c r="X14" s="156">
        <v>0</v>
      </c>
      <c r="Y14" s="156">
        <v>0</v>
      </c>
      <c r="Z14" s="156">
        <v>0</v>
      </c>
      <c r="AA14" s="156">
        <v>0</v>
      </c>
      <c r="AB14" s="156">
        <v>61870.09500000003</v>
      </c>
      <c r="AC14" s="156">
        <v>0</v>
      </c>
      <c r="AD14" s="156">
        <v>132702.25932239828</v>
      </c>
      <c r="AE14" s="156">
        <v>0</v>
      </c>
      <c r="AF14" s="156">
        <v>0</v>
      </c>
      <c r="AG14" s="156">
        <v>0</v>
      </c>
      <c r="AH14" s="156">
        <v>159662.24</v>
      </c>
      <c r="AI14" s="156">
        <v>0</v>
      </c>
      <c r="AJ14" s="156">
        <v>0</v>
      </c>
      <c r="AK14" s="156">
        <v>0</v>
      </c>
      <c r="AL14" s="156">
        <v>32487</v>
      </c>
      <c r="AM14" s="156">
        <v>0</v>
      </c>
      <c r="AN14" s="156">
        <v>0</v>
      </c>
      <c r="AO14" s="156">
        <v>0</v>
      </c>
      <c r="AP14" s="156">
        <v>0</v>
      </c>
      <c r="AQ14" s="156">
        <v>0</v>
      </c>
      <c r="AR14" s="156">
        <v>0</v>
      </c>
      <c r="AS14" s="156">
        <v>0</v>
      </c>
      <c r="AT14" s="156">
        <v>0</v>
      </c>
      <c r="AU14" s="156">
        <v>1748262.04</v>
      </c>
      <c r="AV14" s="156">
        <v>354107.9143223982</v>
      </c>
      <c r="AW14" s="156">
        <v>192149.24</v>
      </c>
      <c r="AX14" s="156">
        <v>198989.45066447966</v>
      </c>
      <c r="AY14" s="156">
        <v>2294519.1943223979</v>
      </c>
      <c r="AZ14" s="156">
        <v>2262032.1943223979</v>
      </c>
      <c r="BA14" s="156">
        <v>4955</v>
      </c>
      <c r="BB14" s="156">
        <v>2046415</v>
      </c>
      <c r="BC14" s="156">
        <v>0</v>
      </c>
      <c r="BD14" s="156">
        <v>0</v>
      </c>
      <c r="BE14" s="156">
        <v>2294519.1943223979</v>
      </c>
      <c r="BF14" s="156">
        <v>2294519.1943223979</v>
      </c>
      <c r="BG14" s="156">
        <v>0</v>
      </c>
      <c r="BH14" s="156">
        <v>2078902</v>
      </c>
      <c r="BI14" s="156">
        <v>1886752.76</v>
      </c>
      <c r="BJ14" s="156">
        <v>2102369.9543223977</v>
      </c>
      <c r="BK14" s="156">
        <v>5090.4841509016896</v>
      </c>
      <c r="BL14" s="156">
        <v>5067.6794330120465</v>
      </c>
      <c r="BM14" s="156">
        <v>4.5000316596760029E-3</v>
      </c>
      <c r="BN14" s="156">
        <v>0</v>
      </c>
      <c r="BO14" s="156">
        <v>0</v>
      </c>
      <c r="BP14" s="156">
        <v>2294519.1943223979</v>
      </c>
      <c r="BQ14" s="156">
        <v>5477.0755310469685</v>
      </c>
      <c r="BR14" s="156" t="s">
        <v>700</v>
      </c>
      <c r="BS14" s="156">
        <v>5555.7365479961209</v>
      </c>
      <c r="BT14" s="156">
        <v>-1.6115934813738519E-3</v>
      </c>
      <c r="BU14" s="156">
        <v>-17744.280000000002</v>
      </c>
      <c r="BV14" s="156">
        <v>2276774.9143223981</v>
      </c>
      <c r="BW14" s="156">
        <v>-10510.85</v>
      </c>
      <c r="BX14" s="156">
        <v>2266264.064322398</v>
      </c>
      <c r="BY14" s="156">
        <v>32487</v>
      </c>
      <c r="BZ14" s="156">
        <v>2233777.064322398</v>
      </c>
      <c r="CA14" s="47"/>
      <c r="CB14">
        <v>74.999999999999929</v>
      </c>
      <c r="CC14" s="48">
        <v>0</v>
      </c>
      <c r="CD14" s="49">
        <f t="shared" si="8"/>
        <v>6764.94</v>
      </c>
      <c r="CE14" s="49">
        <f t="shared" si="9"/>
        <v>0</v>
      </c>
      <c r="CF14" s="49">
        <f t="shared" si="10"/>
        <v>706.23</v>
      </c>
      <c r="CG14" s="49">
        <f t="shared" si="11"/>
        <v>0</v>
      </c>
      <c r="CH14" s="49">
        <f t="shared" si="12"/>
        <v>992.99999999999909</v>
      </c>
      <c r="CI14" s="49">
        <f t="shared" si="13"/>
        <v>0</v>
      </c>
      <c r="CJ14" s="49">
        <f t="shared" si="14"/>
        <v>1371.1599999999999</v>
      </c>
      <c r="CK14" s="49">
        <f t="shared" si="15"/>
        <v>0</v>
      </c>
      <c r="CL14" s="49">
        <f t="shared" si="16"/>
        <v>7908.95</v>
      </c>
      <c r="CM14" s="49">
        <f t="shared" si="17"/>
        <v>0</v>
      </c>
      <c r="CN14" s="49">
        <f t="shared" si="18"/>
        <v>2233777.064322398</v>
      </c>
      <c r="CO14" s="157">
        <f t="shared" si="19"/>
        <v>0</v>
      </c>
      <c r="CP14">
        <v>2017</v>
      </c>
      <c r="CQ14" s="49">
        <f t="shared" si="2"/>
        <v>343658.00989575352</v>
      </c>
      <c r="CR14" s="49">
        <f t="shared" si="20"/>
        <v>171829.00494787676</v>
      </c>
      <c r="CS14" s="49">
        <f t="shared" si="3"/>
        <v>171829.00494787676</v>
      </c>
      <c r="CT14" s="49">
        <f t="shared" si="3"/>
        <v>171829.00494787676</v>
      </c>
      <c r="CU14" s="49">
        <f t="shared" si="3"/>
        <v>171829.00494787676</v>
      </c>
      <c r="CV14" s="49">
        <f t="shared" si="3"/>
        <v>171829.00494787676</v>
      </c>
      <c r="CW14" s="49">
        <f t="shared" si="3"/>
        <v>171829.00494787676</v>
      </c>
      <c r="CX14" s="49">
        <f t="shared" si="3"/>
        <v>171829.00494787676</v>
      </c>
      <c r="CY14" s="49">
        <f t="shared" si="3"/>
        <v>171829.00494787676</v>
      </c>
      <c r="CZ14" s="49">
        <f t="shared" si="3"/>
        <v>171829.00494787676</v>
      </c>
      <c r="DA14" s="49">
        <f t="shared" si="3"/>
        <v>171829.00494787676</v>
      </c>
      <c r="DB14" s="49">
        <f t="shared" si="3"/>
        <v>171829.00494787676</v>
      </c>
      <c r="DC14" s="158">
        <f t="shared" si="21"/>
        <v>2233777.064322398</v>
      </c>
      <c r="DD14" s="49">
        <f t="shared" si="4"/>
        <v>0</v>
      </c>
      <c r="DE14" s="49"/>
      <c r="DF14" s="49"/>
      <c r="DG14" s="49"/>
      <c r="DH14" s="49"/>
      <c r="DI14" s="49">
        <f t="shared" si="5"/>
        <v>353002.9529726766</v>
      </c>
      <c r="DJ14" s="49">
        <f t="shared" si="22"/>
        <v>176501.4764863383</v>
      </c>
      <c r="DK14" s="49">
        <f t="shared" si="6"/>
        <v>176501.4764863383</v>
      </c>
      <c r="DL14" s="49">
        <f t="shared" si="6"/>
        <v>176501.4764863383</v>
      </c>
      <c r="DM14" s="49">
        <f t="shared" si="6"/>
        <v>176501.4764863383</v>
      </c>
      <c r="DN14" s="49">
        <f t="shared" si="6"/>
        <v>176501.4764863383</v>
      </c>
      <c r="DO14" s="49">
        <f t="shared" si="6"/>
        <v>176501.4764863383</v>
      </c>
      <c r="DP14" s="49">
        <f t="shared" si="6"/>
        <v>176501.4764863383</v>
      </c>
      <c r="DQ14" s="49">
        <f t="shared" si="6"/>
        <v>176501.4764863383</v>
      </c>
      <c r="DR14" s="49">
        <f t="shared" si="6"/>
        <v>176501.4764863383</v>
      </c>
      <c r="DS14" s="49">
        <f t="shared" si="6"/>
        <v>176501.4764863383</v>
      </c>
      <c r="DT14" s="49">
        <f t="shared" si="6"/>
        <v>176501.4764863383</v>
      </c>
      <c r="DU14" s="49">
        <f t="shared" si="23"/>
        <v>2294519.1943223979</v>
      </c>
      <c r="DV14" s="49">
        <f t="shared" si="7"/>
        <v>0</v>
      </c>
    </row>
    <row r="15" spans="2:126" x14ac:dyDescent="0.3">
      <c r="B15" s="151">
        <v>101274</v>
      </c>
      <c r="C15" s="151">
        <v>3022019</v>
      </c>
      <c r="D15" s="151" t="s">
        <v>41</v>
      </c>
      <c r="E15" s="152" t="s">
        <v>40</v>
      </c>
      <c r="F15" s="156">
        <v>174</v>
      </c>
      <c r="G15" s="156">
        <v>174</v>
      </c>
      <c r="H15" s="156">
        <v>0</v>
      </c>
      <c r="I15" s="156">
        <v>736555.92</v>
      </c>
      <c r="J15" s="156">
        <v>0</v>
      </c>
      <c r="K15" s="156">
        <v>0</v>
      </c>
      <c r="L15" s="156">
        <v>27778.679999999989</v>
      </c>
      <c r="M15" s="156">
        <v>0</v>
      </c>
      <c r="N15" s="156">
        <v>60651.76000000006</v>
      </c>
      <c r="O15" s="156">
        <v>0</v>
      </c>
      <c r="P15" s="156">
        <v>10860.360000000017</v>
      </c>
      <c r="Q15" s="156">
        <v>11916.799999999992</v>
      </c>
      <c r="R15" s="156">
        <v>0</v>
      </c>
      <c r="S15" s="156">
        <v>0</v>
      </c>
      <c r="T15" s="156">
        <v>572.19000000000017</v>
      </c>
      <c r="U15" s="156">
        <v>0</v>
      </c>
      <c r="V15" s="156">
        <v>0</v>
      </c>
      <c r="W15" s="156">
        <v>0</v>
      </c>
      <c r="X15" s="156">
        <v>0</v>
      </c>
      <c r="Y15" s="156">
        <v>0</v>
      </c>
      <c r="Z15" s="156">
        <v>0</v>
      </c>
      <c r="AA15" s="156">
        <v>0</v>
      </c>
      <c r="AB15" s="156">
        <v>77583.135000000038</v>
      </c>
      <c r="AC15" s="156">
        <v>0</v>
      </c>
      <c r="AD15" s="156">
        <v>72846.806857142816</v>
      </c>
      <c r="AE15" s="156">
        <v>0</v>
      </c>
      <c r="AF15" s="156">
        <v>0</v>
      </c>
      <c r="AG15" s="156">
        <v>0</v>
      </c>
      <c r="AH15" s="156">
        <v>159662.24</v>
      </c>
      <c r="AI15" s="156">
        <v>0</v>
      </c>
      <c r="AJ15" s="156">
        <v>0</v>
      </c>
      <c r="AK15" s="156">
        <v>0</v>
      </c>
      <c r="AL15" s="156">
        <v>22278.516899999999</v>
      </c>
      <c r="AM15" s="156">
        <v>0</v>
      </c>
      <c r="AN15" s="156">
        <v>0</v>
      </c>
      <c r="AO15" s="156">
        <v>0</v>
      </c>
      <c r="AP15" s="156">
        <v>0</v>
      </c>
      <c r="AQ15" s="156">
        <v>0</v>
      </c>
      <c r="AR15" s="156">
        <v>0</v>
      </c>
      <c r="AS15" s="156">
        <v>0</v>
      </c>
      <c r="AT15" s="156">
        <v>0</v>
      </c>
      <c r="AU15" s="156">
        <v>736555.92</v>
      </c>
      <c r="AV15" s="156">
        <v>262209.73185714294</v>
      </c>
      <c r="AW15" s="156">
        <v>181940.75689999998</v>
      </c>
      <c r="AX15" s="156">
        <v>147653.47077142861</v>
      </c>
      <c r="AY15" s="156">
        <v>1180706.408757143</v>
      </c>
      <c r="AZ15" s="156">
        <v>1158427.891857143</v>
      </c>
      <c r="BA15" s="156">
        <v>4955</v>
      </c>
      <c r="BB15" s="156">
        <v>862170</v>
      </c>
      <c r="BC15" s="156">
        <v>0</v>
      </c>
      <c r="BD15" s="156">
        <v>0</v>
      </c>
      <c r="BE15" s="156">
        <v>1180706.408757143</v>
      </c>
      <c r="BF15" s="156">
        <v>1180706.4087571427</v>
      </c>
      <c r="BG15" s="156">
        <v>0</v>
      </c>
      <c r="BH15" s="156">
        <v>884448.51690000005</v>
      </c>
      <c r="BI15" s="156">
        <v>702507.76</v>
      </c>
      <c r="BJ15" s="156">
        <v>998765.65185714292</v>
      </c>
      <c r="BK15" s="156">
        <v>5740.0324819376028</v>
      </c>
      <c r="BL15" s="156">
        <v>5628.8530414201186</v>
      </c>
      <c r="BM15" s="156">
        <v>1.975170424585013E-2</v>
      </c>
      <c r="BN15" s="156">
        <v>0</v>
      </c>
      <c r="BO15" s="156">
        <v>0</v>
      </c>
      <c r="BP15" s="156">
        <v>1180706.408757143</v>
      </c>
      <c r="BQ15" s="156">
        <v>6657.6315623973733</v>
      </c>
      <c r="BR15" s="156" t="s">
        <v>700</v>
      </c>
      <c r="BS15" s="156">
        <v>6785.6690158456495</v>
      </c>
      <c r="BT15" s="156">
        <v>1.297571782027962E-2</v>
      </c>
      <c r="BU15" s="156">
        <v>-7745.920000000001</v>
      </c>
      <c r="BV15" s="156">
        <v>1172960.488757143</v>
      </c>
      <c r="BW15" s="156">
        <v>-4428.3</v>
      </c>
      <c r="BX15" s="156">
        <v>1168532.188757143</v>
      </c>
      <c r="BY15" s="156">
        <v>22278.516899999999</v>
      </c>
      <c r="BZ15" s="156">
        <v>1146253.6718571431</v>
      </c>
      <c r="CA15" s="47"/>
      <c r="CB15">
        <v>52.00000000000005</v>
      </c>
      <c r="CC15" s="48">
        <v>0</v>
      </c>
      <c r="CD15" s="49">
        <f t="shared" si="8"/>
        <v>2850.12</v>
      </c>
      <c r="CE15" s="49">
        <f t="shared" si="9"/>
        <v>0</v>
      </c>
      <c r="CF15" s="49">
        <f t="shared" si="10"/>
        <v>297.54000000000002</v>
      </c>
      <c r="CG15" s="49">
        <f t="shared" si="11"/>
        <v>0</v>
      </c>
      <c r="CH15" s="49">
        <f t="shared" si="12"/>
        <v>688.4800000000007</v>
      </c>
      <c r="CI15" s="49">
        <f t="shared" si="13"/>
        <v>0</v>
      </c>
      <c r="CJ15" s="49">
        <f t="shared" si="14"/>
        <v>577.67999999999995</v>
      </c>
      <c r="CK15" s="49">
        <f t="shared" si="15"/>
        <v>0</v>
      </c>
      <c r="CL15" s="49">
        <f t="shared" si="16"/>
        <v>3332.1</v>
      </c>
      <c r="CM15" s="49">
        <f t="shared" si="17"/>
        <v>0</v>
      </c>
      <c r="CN15" s="49">
        <f t="shared" si="18"/>
        <v>1146253.6718571431</v>
      </c>
      <c r="CO15" s="157">
        <f t="shared" si="19"/>
        <v>0</v>
      </c>
      <c r="CP15">
        <v>2019</v>
      </c>
      <c r="CQ15" s="49">
        <f t="shared" si="2"/>
        <v>176346.71874725277</v>
      </c>
      <c r="CR15" s="49">
        <f t="shared" si="20"/>
        <v>88173.359373626387</v>
      </c>
      <c r="CS15" s="49">
        <f t="shared" si="3"/>
        <v>88173.359373626387</v>
      </c>
      <c r="CT15" s="49">
        <f t="shared" si="3"/>
        <v>88173.359373626387</v>
      </c>
      <c r="CU15" s="49">
        <f t="shared" si="3"/>
        <v>88173.359373626387</v>
      </c>
      <c r="CV15" s="49">
        <f t="shared" si="3"/>
        <v>88173.359373626387</v>
      </c>
      <c r="CW15" s="49">
        <f t="shared" si="3"/>
        <v>88173.359373626387</v>
      </c>
      <c r="CX15" s="49">
        <f t="shared" si="3"/>
        <v>88173.359373626387</v>
      </c>
      <c r="CY15" s="49">
        <f t="shared" si="3"/>
        <v>88173.359373626387</v>
      </c>
      <c r="CZ15" s="49">
        <f t="shared" si="3"/>
        <v>88173.359373626387</v>
      </c>
      <c r="DA15" s="49">
        <f t="shared" si="3"/>
        <v>88173.359373626387</v>
      </c>
      <c r="DB15" s="49">
        <f t="shared" si="3"/>
        <v>88173.359373626387</v>
      </c>
      <c r="DC15" s="158">
        <f t="shared" si="21"/>
        <v>1146253.6718571431</v>
      </c>
      <c r="DD15" s="49">
        <f t="shared" si="4"/>
        <v>0</v>
      </c>
      <c r="DE15" s="49"/>
      <c r="DF15" s="49"/>
      <c r="DG15" s="49"/>
      <c r="DH15" s="49"/>
      <c r="DI15" s="49">
        <f t="shared" si="5"/>
        <v>181647.13980879122</v>
      </c>
      <c r="DJ15" s="49">
        <f t="shared" si="22"/>
        <v>90823.569904395612</v>
      </c>
      <c r="DK15" s="49">
        <f t="shared" si="6"/>
        <v>90823.569904395612</v>
      </c>
      <c r="DL15" s="49">
        <f t="shared" si="6"/>
        <v>90823.569904395612</v>
      </c>
      <c r="DM15" s="49">
        <f t="shared" si="6"/>
        <v>90823.569904395612</v>
      </c>
      <c r="DN15" s="49">
        <f t="shared" si="6"/>
        <v>90823.569904395612</v>
      </c>
      <c r="DO15" s="49">
        <f t="shared" si="6"/>
        <v>90823.569904395612</v>
      </c>
      <c r="DP15" s="49">
        <f t="shared" si="6"/>
        <v>90823.569904395612</v>
      </c>
      <c r="DQ15" s="49">
        <f t="shared" si="6"/>
        <v>90823.569904395612</v>
      </c>
      <c r="DR15" s="49">
        <f t="shared" si="6"/>
        <v>90823.569904395612</v>
      </c>
      <c r="DS15" s="49">
        <f t="shared" si="6"/>
        <v>90823.569904395612</v>
      </c>
      <c r="DT15" s="49">
        <f t="shared" si="6"/>
        <v>90823.569904395612</v>
      </c>
      <c r="DU15" s="49">
        <f t="shared" si="23"/>
        <v>1180706.408757143</v>
      </c>
      <c r="DV15" s="49">
        <f t="shared" si="7"/>
        <v>0</v>
      </c>
    </row>
    <row r="16" spans="2:126" x14ac:dyDescent="0.3">
      <c r="B16" s="151">
        <v>101277</v>
      </c>
      <c r="C16" s="151">
        <v>3022023</v>
      </c>
      <c r="D16" s="151" t="s">
        <v>89</v>
      </c>
      <c r="E16" s="152" t="s">
        <v>88</v>
      </c>
      <c r="F16" s="156">
        <v>409</v>
      </c>
      <c r="G16" s="156">
        <v>409</v>
      </c>
      <c r="H16" s="156">
        <v>0</v>
      </c>
      <c r="I16" s="156">
        <v>1731329.72</v>
      </c>
      <c r="J16" s="156">
        <v>0</v>
      </c>
      <c r="K16" s="156">
        <v>0</v>
      </c>
      <c r="L16" s="156">
        <v>80067.959999999919</v>
      </c>
      <c r="M16" s="156">
        <v>0</v>
      </c>
      <c r="N16" s="156">
        <v>176123.38000000009</v>
      </c>
      <c r="O16" s="156">
        <v>0</v>
      </c>
      <c r="P16" s="156">
        <v>32322.500000000044</v>
      </c>
      <c r="Q16" s="156">
        <v>8153.5999999999949</v>
      </c>
      <c r="R16" s="156">
        <v>0</v>
      </c>
      <c r="S16" s="156">
        <v>539.17999999999893</v>
      </c>
      <c r="T16" s="156">
        <v>572.18999999999892</v>
      </c>
      <c r="U16" s="156">
        <v>0</v>
      </c>
      <c r="V16" s="156">
        <v>0</v>
      </c>
      <c r="W16" s="156">
        <v>0</v>
      </c>
      <c r="X16" s="156">
        <v>0</v>
      </c>
      <c r="Y16" s="156">
        <v>0</v>
      </c>
      <c r="Z16" s="156">
        <v>0</v>
      </c>
      <c r="AA16" s="156">
        <v>0</v>
      </c>
      <c r="AB16" s="156">
        <v>146894.47680000015</v>
      </c>
      <c r="AC16" s="156">
        <v>0</v>
      </c>
      <c r="AD16" s="156">
        <v>170676.59860310922</v>
      </c>
      <c r="AE16" s="156">
        <v>0</v>
      </c>
      <c r="AF16" s="156">
        <v>6859.5510000000131</v>
      </c>
      <c r="AG16" s="156">
        <v>0</v>
      </c>
      <c r="AH16" s="156">
        <v>159662.24</v>
      </c>
      <c r="AI16" s="156">
        <v>0</v>
      </c>
      <c r="AJ16" s="156">
        <v>0</v>
      </c>
      <c r="AK16" s="156">
        <v>0</v>
      </c>
      <c r="AL16" s="156">
        <v>32155.710200000001</v>
      </c>
      <c r="AM16" s="156">
        <v>0</v>
      </c>
      <c r="AN16" s="156">
        <v>0</v>
      </c>
      <c r="AO16" s="156">
        <v>0</v>
      </c>
      <c r="AP16" s="156">
        <v>0</v>
      </c>
      <c r="AQ16" s="156">
        <v>0</v>
      </c>
      <c r="AR16" s="156">
        <v>0</v>
      </c>
      <c r="AS16" s="156">
        <v>0</v>
      </c>
      <c r="AT16" s="156">
        <v>0</v>
      </c>
      <c r="AU16" s="156">
        <v>1731329.72</v>
      </c>
      <c r="AV16" s="156">
        <v>622209.43640310946</v>
      </c>
      <c r="AW16" s="156">
        <v>191817.95019999999</v>
      </c>
      <c r="AX16" s="156">
        <v>325354.94692062202</v>
      </c>
      <c r="AY16" s="156">
        <v>2545357.1066031093</v>
      </c>
      <c r="AZ16" s="156">
        <v>2513201.3964031092</v>
      </c>
      <c r="BA16" s="156">
        <v>4955</v>
      </c>
      <c r="BB16" s="156">
        <v>2026595</v>
      </c>
      <c r="BC16" s="156">
        <v>0</v>
      </c>
      <c r="BD16" s="156">
        <v>0</v>
      </c>
      <c r="BE16" s="156">
        <v>2545357.1066031093</v>
      </c>
      <c r="BF16" s="156">
        <v>2545357.1066031093</v>
      </c>
      <c r="BG16" s="156">
        <v>0</v>
      </c>
      <c r="BH16" s="156">
        <v>2058750.7102000001</v>
      </c>
      <c r="BI16" s="156">
        <v>1866932.76</v>
      </c>
      <c r="BJ16" s="156">
        <v>2353539.156403109</v>
      </c>
      <c r="BK16" s="156">
        <v>5754.3744655332739</v>
      </c>
      <c r="BL16" s="156">
        <v>5701.2660630170321</v>
      </c>
      <c r="BM16" s="156">
        <v>9.3151945426201577E-3</v>
      </c>
      <c r="BN16" s="156">
        <v>0</v>
      </c>
      <c r="BO16" s="156">
        <v>0</v>
      </c>
      <c r="BP16" s="156">
        <v>2545357.1066031093</v>
      </c>
      <c r="BQ16" s="156">
        <v>6144.7466904721496</v>
      </c>
      <c r="BR16" s="156" t="s">
        <v>700</v>
      </c>
      <c r="BS16" s="156">
        <v>6223.3670088095578</v>
      </c>
      <c r="BT16" s="156">
        <v>1.0340729296198337E-2</v>
      </c>
      <c r="BU16" s="156">
        <v>-18588.280000000002</v>
      </c>
      <c r="BV16" s="156">
        <v>2526768.8266031095</v>
      </c>
      <c r="BW16" s="156">
        <v>-10409.049999999999</v>
      </c>
      <c r="BX16" s="156">
        <v>2516359.7766031097</v>
      </c>
      <c r="BY16" s="156">
        <v>32155.710200000001</v>
      </c>
      <c r="BZ16" s="156">
        <v>2484204.0664031096</v>
      </c>
      <c r="CA16" s="47"/>
      <c r="CB16">
        <v>151.00000000000006</v>
      </c>
      <c r="CC16" s="48">
        <v>0</v>
      </c>
      <c r="CD16" s="49">
        <f t="shared" si="8"/>
        <v>6699.4199999999992</v>
      </c>
      <c r="CE16" s="49">
        <f t="shared" si="9"/>
        <v>0</v>
      </c>
      <c r="CF16" s="49">
        <f t="shared" si="10"/>
        <v>699.39</v>
      </c>
      <c r="CG16" s="49">
        <f t="shared" si="11"/>
        <v>0</v>
      </c>
      <c r="CH16" s="49">
        <f t="shared" si="12"/>
        <v>1999.2400000000007</v>
      </c>
      <c r="CI16" s="49">
        <f t="shared" si="13"/>
        <v>0</v>
      </c>
      <c r="CJ16" s="49">
        <f t="shared" si="14"/>
        <v>1357.8799999999999</v>
      </c>
      <c r="CK16" s="49">
        <f t="shared" si="15"/>
        <v>0</v>
      </c>
      <c r="CL16" s="49">
        <f t="shared" si="16"/>
        <v>7832.3499999999995</v>
      </c>
      <c r="CM16" s="49">
        <f t="shared" si="17"/>
        <v>0</v>
      </c>
      <c r="CN16" s="49">
        <f t="shared" si="18"/>
        <v>2484204.0664031096</v>
      </c>
      <c r="CO16" s="157">
        <f t="shared" si="19"/>
        <v>0</v>
      </c>
      <c r="CP16">
        <v>2023</v>
      </c>
      <c r="CQ16" s="49">
        <f t="shared" si="2"/>
        <v>382185.24098509375</v>
      </c>
      <c r="CR16" s="49">
        <f t="shared" si="20"/>
        <v>191092.62049254688</v>
      </c>
      <c r="CS16" s="49">
        <f t="shared" si="3"/>
        <v>191092.62049254688</v>
      </c>
      <c r="CT16" s="49">
        <f t="shared" si="3"/>
        <v>191092.62049254688</v>
      </c>
      <c r="CU16" s="49">
        <f t="shared" si="3"/>
        <v>191092.62049254688</v>
      </c>
      <c r="CV16" s="49">
        <f t="shared" si="3"/>
        <v>191092.62049254688</v>
      </c>
      <c r="CW16" s="49">
        <f t="shared" si="3"/>
        <v>191092.62049254688</v>
      </c>
      <c r="CX16" s="49">
        <f t="shared" si="3"/>
        <v>191092.62049254688</v>
      </c>
      <c r="CY16" s="49">
        <f t="shared" si="3"/>
        <v>191092.62049254688</v>
      </c>
      <c r="CZ16" s="49">
        <f t="shared" si="3"/>
        <v>191092.62049254688</v>
      </c>
      <c r="DA16" s="49">
        <f t="shared" si="3"/>
        <v>191092.62049254688</v>
      </c>
      <c r="DB16" s="49">
        <f t="shared" si="3"/>
        <v>191092.62049254688</v>
      </c>
      <c r="DC16" s="158">
        <f t="shared" si="21"/>
        <v>2484204.0664031091</v>
      </c>
      <c r="DD16" s="49">
        <f t="shared" si="4"/>
        <v>0</v>
      </c>
      <c r="DE16" s="49"/>
      <c r="DF16" s="49"/>
      <c r="DG16" s="49"/>
      <c r="DH16" s="49"/>
      <c r="DI16" s="49">
        <f t="shared" si="5"/>
        <v>391593.40101586294</v>
      </c>
      <c r="DJ16" s="49">
        <f t="shared" si="22"/>
        <v>195796.70050793147</v>
      </c>
      <c r="DK16" s="49">
        <f t="shared" si="6"/>
        <v>195796.70050793147</v>
      </c>
      <c r="DL16" s="49">
        <f t="shared" si="6"/>
        <v>195796.70050793147</v>
      </c>
      <c r="DM16" s="49">
        <f t="shared" si="6"/>
        <v>195796.70050793147</v>
      </c>
      <c r="DN16" s="49">
        <f t="shared" si="6"/>
        <v>195796.70050793147</v>
      </c>
      <c r="DO16" s="49">
        <f t="shared" si="6"/>
        <v>195796.70050793147</v>
      </c>
      <c r="DP16" s="49">
        <f t="shared" si="6"/>
        <v>195796.70050793147</v>
      </c>
      <c r="DQ16" s="49">
        <f t="shared" si="6"/>
        <v>195796.70050793147</v>
      </c>
      <c r="DR16" s="49">
        <f t="shared" si="6"/>
        <v>195796.70050793147</v>
      </c>
      <c r="DS16" s="49">
        <f t="shared" si="6"/>
        <v>195796.70050793147</v>
      </c>
      <c r="DT16" s="49">
        <f t="shared" si="6"/>
        <v>195796.70050793147</v>
      </c>
      <c r="DU16" s="49">
        <f t="shared" si="23"/>
        <v>2545357.1066031088</v>
      </c>
      <c r="DV16" s="49">
        <f t="shared" si="7"/>
        <v>0</v>
      </c>
    </row>
    <row r="17" spans="2:126" x14ac:dyDescent="0.3">
      <c r="B17" s="151">
        <v>101278</v>
      </c>
      <c r="C17" s="151">
        <v>3022024</v>
      </c>
      <c r="D17" s="151" t="s">
        <v>179</v>
      </c>
      <c r="E17" s="152" t="s">
        <v>705</v>
      </c>
      <c r="F17" s="156">
        <v>202</v>
      </c>
      <c r="G17" s="156">
        <v>202</v>
      </c>
      <c r="H17" s="156">
        <v>0</v>
      </c>
      <c r="I17" s="156">
        <v>855082.16</v>
      </c>
      <c r="J17" s="156">
        <v>0</v>
      </c>
      <c r="K17" s="156">
        <v>0</v>
      </c>
      <c r="L17" s="156">
        <v>38127.600000000049</v>
      </c>
      <c r="M17" s="156">
        <v>0</v>
      </c>
      <c r="N17" s="156">
        <v>81646.600000000122</v>
      </c>
      <c r="O17" s="156">
        <v>0</v>
      </c>
      <c r="P17" s="156">
        <v>3620.1199999999994</v>
      </c>
      <c r="Q17" s="156">
        <v>1568.0000000000032</v>
      </c>
      <c r="R17" s="156">
        <v>0</v>
      </c>
      <c r="S17" s="156">
        <v>539.17999999999984</v>
      </c>
      <c r="T17" s="156">
        <v>572.18999999999994</v>
      </c>
      <c r="U17" s="156">
        <v>0</v>
      </c>
      <c r="V17" s="156">
        <v>0</v>
      </c>
      <c r="W17" s="156">
        <v>0</v>
      </c>
      <c r="X17" s="156">
        <v>0</v>
      </c>
      <c r="Y17" s="156">
        <v>0</v>
      </c>
      <c r="Z17" s="156">
        <v>0</v>
      </c>
      <c r="AA17" s="156">
        <v>0</v>
      </c>
      <c r="AB17" s="156">
        <v>61512.288372092968</v>
      </c>
      <c r="AC17" s="156">
        <v>0</v>
      </c>
      <c r="AD17" s="156">
        <v>83121.767259082393</v>
      </c>
      <c r="AE17" s="156">
        <v>0</v>
      </c>
      <c r="AF17" s="156">
        <v>0</v>
      </c>
      <c r="AG17" s="156">
        <v>0</v>
      </c>
      <c r="AH17" s="156">
        <v>159662.24</v>
      </c>
      <c r="AI17" s="156">
        <v>0</v>
      </c>
      <c r="AJ17" s="156">
        <v>0</v>
      </c>
      <c r="AK17" s="156">
        <v>0</v>
      </c>
      <c r="AL17" s="156">
        <v>67901.7117</v>
      </c>
      <c r="AM17" s="156">
        <v>0</v>
      </c>
      <c r="AN17" s="156">
        <v>0</v>
      </c>
      <c r="AO17" s="156">
        <v>0</v>
      </c>
      <c r="AP17" s="156">
        <v>0</v>
      </c>
      <c r="AQ17" s="156">
        <v>0</v>
      </c>
      <c r="AR17" s="156">
        <v>0</v>
      </c>
      <c r="AS17" s="156">
        <v>0</v>
      </c>
      <c r="AT17" s="156">
        <v>0</v>
      </c>
      <c r="AU17" s="156">
        <v>855082.16</v>
      </c>
      <c r="AV17" s="156">
        <v>270707.74563117552</v>
      </c>
      <c r="AW17" s="156">
        <v>227563.95169999998</v>
      </c>
      <c r="AX17" s="156">
        <v>141830.07702390949</v>
      </c>
      <c r="AY17" s="156">
        <v>1353353.8573311754</v>
      </c>
      <c r="AZ17" s="156">
        <v>1285452.1456311753</v>
      </c>
      <c r="BA17" s="156">
        <v>4955</v>
      </c>
      <c r="BB17" s="156">
        <v>1000910</v>
      </c>
      <c r="BC17" s="156">
        <v>0</v>
      </c>
      <c r="BD17" s="156">
        <v>0</v>
      </c>
      <c r="BE17" s="156">
        <v>1353353.8573311754</v>
      </c>
      <c r="BF17" s="156">
        <v>1353353.8573311754</v>
      </c>
      <c r="BG17" s="156">
        <v>0</v>
      </c>
      <c r="BH17" s="156">
        <v>1068811.7117000001</v>
      </c>
      <c r="BI17" s="156">
        <v>841247.76000000013</v>
      </c>
      <c r="BJ17" s="156">
        <v>1125789.9056311753</v>
      </c>
      <c r="BK17" s="156">
        <v>5573.2173546097783</v>
      </c>
      <c r="BL17" s="156">
        <v>5636.6702888349519</v>
      </c>
      <c r="BM17" s="156">
        <v>-1.1257166194528058E-2</v>
      </c>
      <c r="BN17" s="156">
        <v>1.1257166194528058E-2</v>
      </c>
      <c r="BO17" s="156">
        <v>12817.492713485051</v>
      </c>
      <c r="BP17" s="156">
        <v>1366171.3500446605</v>
      </c>
      <c r="BQ17" s="156">
        <v>6427.0774175478236</v>
      </c>
      <c r="BR17" s="156" t="s">
        <v>700</v>
      </c>
      <c r="BS17" s="156">
        <v>6763.2245051715863</v>
      </c>
      <c r="BT17" s="156">
        <v>8.3595317951798975E-3</v>
      </c>
      <c r="BU17" s="156">
        <v>-9119.9200000000019</v>
      </c>
      <c r="BV17" s="156">
        <v>1357051.4300446606</v>
      </c>
      <c r="BW17" s="156">
        <v>-5140.8999999999996</v>
      </c>
      <c r="BX17" s="156">
        <v>1351910.5300446607</v>
      </c>
      <c r="BY17" s="156">
        <v>67901.7117</v>
      </c>
      <c r="BZ17" s="156">
        <v>1284008.8183446606</v>
      </c>
      <c r="CA17" s="47"/>
      <c r="CB17">
        <v>70.000000000000099</v>
      </c>
      <c r="CC17" s="48">
        <v>0</v>
      </c>
      <c r="CD17" s="49">
        <f t="shared" si="8"/>
        <v>3308.7599999999998</v>
      </c>
      <c r="CE17" s="49">
        <f t="shared" si="9"/>
        <v>0</v>
      </c>
      <c r="CF17" s="49">
        <f t="shared" si="10"/>
        <v>345.42</v>
      </c>
      <c r="CG17" s="49">
        <f t="shared" si="11"/>
        <v>0</v>
      </c>
      <c r="CH17" s="49">
        <f t="shared" si="12"/>
        <v>926.80000000000132</v>
      </c>
      <c r="CI17" s="49">
        <f t="shared" si="13"/>
        <v>0</v>
      </c>
      <c r="CJ17" s="49">
        <f t="shared" si="14"/>
        <v>670.64</v>
      </c>
      <c r="CK17" s="49">
        <f t="shared" si="15"/>
        <v>0</v>
      </c>
      <c r="CL17" s="49">
        <f t="shared" si="16"/>
        <v>3868.2999999999997</v>
      </c>
      <c r="CM17" s="49">
        <f t="shared" si="17"/>
        <v>0</v>
      </c>
      <c r="CN17" s="49">
        <f t="shared" si="18"/>
        <v>1284008.8183446606</v>
      </c>
      <c r="CO17" s="157">
        <f t="shared" si="19"/>
        <v>0</v>
      </c>
      <c r="CP17">
        <v>2024</v>
      </c>
      <c r="CQ17" s="49">
        <f t="shared" si="2"/>
        <v>197539.81820687087</v>
      </c>
      <c r="CR17" s="49">
        <f t="shared" si="20"/>
        <v>98769.909103435435</v>
      </c>
      <c r="CS17" s="49">
        <f t="shared" si="3"/>
        <v>98769.909103435435</v>
      </c>
      <c r="CT17" s="49">
        <f t="shared" si="3"/>
        <v>98769.909103435435</v>
      </c>
      <c r="CU17" s="49">
        <f t="shared" si="3"/>
        <v>98769.909103435435</v>
      </c>
      <c r="CV17" s="49">
        <f t="shared" si="3"/>
        <v>98769.909103435435</v>
      </c>
      <c r="CW17" s="49">
        <f t="shared" si="3"/>
        <v>98769.909103435435</v>
      </c>
      <c r="CX17" s="49">
        <f t="shared" si="3"/>
        <v>98769.909103435435</v>
      </c>
      <c r="CY17" s="49">
        <f t="shared" si="3"/>
        <v>98769.909103435435</v>
      </c>
      <c r="CZ17" s="49">
        <f t="shared" si="3"/>
        <v>98769.909103435435</v>
      </c>
      <c r="DA17" s="49">
        <f t="shared" si="3"/>
        <v>98769.909103435435</v>
      </c>
      <c r="DB17" s="49">
        <f t="shared" si="3"/>
        <v>98769.909103435435</v>
      </c>
      <c r="DC17" s="158">
        <f t="shared" si="21"/>
        <v>1284008.8183446608</v>
      </c>
      <c r="DD17" s="49">
        <f t="shared" si="4"/>
        <v>0</v>
      </c>
      <c r="DE17" s="49"/>
      <c r="DF17" s="49"/>
      <c r="DG17" s="49"/>
      <c r="DH17" s="49"/>
      <c r="DI17" s="49">
        <f t="shared" si="5"/>
        <v>210180.20769917854</v>
      </c>
      <c r="DJ17" s="49">
        <f t="shared" si="22"/>
        <v>105090.10384958927</v>
      </c>
      <c r="DK17" s="49">
        <f t="shared" si="6"/>
        <v>105090.10384958927</v>
      </c>
      <c r="DL17" s="49">
        <f t="shared" si="6"/>
        <v>105090.10384958927</v>
      </c>
      <c r="DM17" s="49">
        <f t="shared" si="6"/>
        <v>105090.10384958927</v>
      </c>
      <c r="DN17" s="49">
        <f t="shared" si="6"/>
        <v>105090.10384958927</v>
      </c>
      <c r="DO17" s="49">
        <f t="shared" si="6"/>
        <v>105090.10384958927</v>
      </c>
      <c r="DP17" s="49">
        <f t="shared" si="6"/>
        <v>105090.10384958927</v>
      </c>
      <c r="DQ17" s="49">
        <f t="shared" si="6"/>
        <v>105090.10384958927</v>
      </c>
      <c r="DR17" s="49">
        <f t="shared" si="6"/>
        <v>105090.10384958927</v>
      </c>
      <c r="DS17" s="49">
        <f t="shared" si="6"/>
        <v>105090.10384958927</v>
      </c>
      <c r="DT17" s="49">
        <f t="shared" si="6"/>
        <v>105090.10384958927</v>
      </c>
      <c r="DU17" s="49">
        <f t="shared" si="23"/>
        <v>1366171.3500446607</v>
      </c>
      <c r="DV17" s="49">
        <f t="shared" si="7"/>
        <v>0</v>
      </c>
    </row>
    <row r="18" spans="2:126" x14ac:dyDescent="0.3">
      <c r="B18" s="151">
        <v>101279</v>
      </c>
      <c r="C18" s="151">
        <v>3022025</v>
      </c>
      <c r="D18" s="151" t="s">
        <v>245</v>
      </c>
      <c r="E18" s="152" t="s">
        <v>244</v>
      </c>
      <c r="F18" s="156">
        <v>317</v>
      </c>
      <c r="G18" s="156">
        <v>317</v>
      </c>
      <c r="H18" s="156">
        <v>0</v>
      </c>
      <c r="I18" s="156">
        <v>1341886.3599999999</v>
      </c>
      <c r="J18" s="156">
        <v>0</v>
      </c>
      <c r="K18" s="156">
        <v>0</v>
      </c>
      <c r="L18" s="156">
        <v>5991.4799999999905</v>
      </c>
      <c r="M18" s="156">
        <v>0</v>
      </c>
      <c r="N18" s="156">
        <v>15162.94000000001</v>
      </c>
      <c r="O18" s="156">
        <v>0</v>
      </c>
      <c r="P18" s="156">
        <v>1551.4800000000014</v>
      </c>
      <c r="Q18" s="156">
        <v>627.20000000000027</v>
      </c>
      <c r="R18" s="156">
        <v>0</v>
      </c>
      <c r="S18" s="156">
        <v>2695.9000000000055</v>
      </c>
      <c r="T18" s="156">
        <v>0</v>
      </c>
      <c r="U18" s="156">
        <v>0</v>
      </c>
      <c r="V18" s="156">
        <v>0</v>
      </c>
      <c r="W18" s="156">
        <v>0</v>
      </c>
      <c r="X18" s="156">
        <v>0</v>
      </c>
      <c r="Y18" s="156">
        <v>0</v>
      </c>
      <c r="Z18" s="156">
        <v>0</v>
      </c>
      <c r="AA18" s="156">
        <v>0</v>
      </c>
      <c r="AB18" s="156">
        <v>51122.741507353006</v>
      </c>
      <c r="AC18" s="156">
        <v>0</v>
      </c>
      <c r="AD18" s="156">
        <v>68786.901585708998</v>
      </c>
      <c r="AE18" s="156">
        <v>0</v>
      </c>
      <c r="AF18" s="156">
        <v>0</v>
      </c>
      <c r="AG18" s="156">
        <v>0</v>
      </c>
      <c r="AH18" s="156">
        <v>159662.24</v>
      </c>
      <c r="AI18" s="156">
        <v>0</v>
      </c>
      <c r="AJ18" s="156">
        <v>0</v>
      </c>
      <c r="AK18" s="156">
        <v>0</v>
      </c>
      <c r="AL18" s="156">
        <v>49627.934200000003</v>
      </c>
      <c r="AM18" s="156">
        <v>0</v>
      </c>
      <c r="AN18" s="156">
        <v>0</v>
      </c>
      <c r="AO18" s="156">
        <v>0</v>
      </c>
      <c r="AP18" s="156">
        <v>0</v>
      </c>
      <c r="AQ18" s="156">
        <v>0</v>
      </c>
      <c r="AR18" s="156">
        <v>0</v>
      </c>
      <c r="AS18" s="156">
        <v>0</v>
      </c>
      <c r="AT18" s="156">
        <v>0</v>
      </c>
      <c r="AU18" s="156">
        <v>1341886.3599999999</v>
      </c>
      <c r="AV18" s="156">
        <v>145938.64309306201</v>
      </c>
      <c r="AW18" s="156">
        <v>209290.17420000001</v>
      </c>
      <c r="AX18" s="156">
        <v>130470.80802449479</v>
      </c>
      <c r="AY18" s="156">
        <v>1697115.177293062</v>
      </c>
      <c r="AZ18" s="156">
        <v>1647487.243093062</v>
      </c>
      <c r="BA18" s="156">
        <v>4955</v>
      </c>
      <c r="BB18" s="156">
        <v>1570735</v>
      </c>
      <c r="BC18" s="156">
        <v>0</v>
      </c>
      <c r="BD18" s="156">
        <v>0</v>
      </c>
      <c r="BE18" s="156">
        <v>1697115.177293062</v>
      </c>
      <c r="BF18" s="156">
        <v>1697115.1772930617</v>
      </c>
      <c r="BG18" s="156">
        <v>0</v>
      </c>
      <c r="BH18" s="156">
        <v>1620362.9342</v>
      </c>
      <c r="BI18" s="156">
        <v>1411072.76</v>
      </c>
      <c r="BJ18" s="156">
        <v>1487825.003093062</v>
      </c>
      <c r="BK18" s="156">
        <v>4693.4542684323724</v>
      </c>
      <c r="BL18" s="156">
        <v>4674.4022536741213</v>
      </c>
      <c r="BM18" s="156">
        <v>4.0758184093540543E-3</v>
      </c>
      <c r="BN18" s="156">
        <v>0</v>
      </c>
      <c r="BO18" s="156">
        <v>0</v>
      </c>
      <c r="BP18" s="156">
        <v>1697115.177293062</v>
      </c>
      <c r="BQ18" s="156">
        <v>5197.1206406721194</v>
      </c>
      <c r="BR18" s="156" t="s">
        <v>700</v>
      </c>
      <c r="BS18" s="156">
        <v>5353.6756381484602</v>
      </c>
      <c r="BT18" s="156">
        <v>7.2689787444817355E-3</v>
      </c>
      <c r="BU18" s="156">
        <v>-13029.640000000001</v>
      </c>
      <c r="BV18" s="156">
        <v>1684085.5372930621</v>
      </c>
      <c r="BW18" s="156">
        <v>-8067.65</v>
      </c>
      <c r="BX18" s="156">
        <v>1676017.8872930622</v>
      </c>
      <c r="BY18" s="156">
        <v>49627.934200000003</v>
      </c>
      <c r="BZ18" s="156">
        <v>1626389.9530930622</v>
      </c>
      <c r="CA18" s="47"/>
      <c r="CB18">
        <v>13.000000000000007</v>
      </c>
      <c r="CC18" s="48">
        <v>0</v>
      </c>
      <c r="CD18" s="49">
        <f t="shared" si="8"/>
        <v>5192.46</v>
      </c>
      <c r="CE18" s="49">
        <f t="shared" si="9"/>
        <v>0</v>
      </c>
      <c r="CF18" s="49">
        <f t="shared" si="10"/>
        <v>542.06999999999994</v>
      </c>
      <c r="CG18" s="49">
        <f t="shared" si="11"/>
        <v>0</v>
      </c>
      <c r="CH18" s="49">
        <f t="shared" si="12"/>
        <v>172.12000000000009</v>
      </c>
      <c r="CI18" s="49">
        <f t="shared" si="13"/>
        <v>0</v>
      </c>
      <c r="CJ18" s="49">
        <f t="shared" si="14"/>
        <v>1052.44</v>
      </c>
      <c r="CK18" s="49">
        <f t="shared" si="15"/>
        <v>0</v>
      </c>
      <c r="CL18" s="49">
        <f t="shared" si="16"/>
        <v>6070.5499999999993</v>
      </c>
      <c r="CM18" s="49">
        <f t="shared" si="17"/>
        <v>0</v>
      </c>
      <c r="CN18" s="49">
        <f t="shared" si="18"/>
        <v>1626389.9530930622</v>
      </c>
      <c r="CO18" s="157">
        <f t="shared" si="19"/>
        <v>0</v>
      </c>
      <c r="CP18">
        <v>2025</v>
      </c>
      <c r="CQ18" s="49">
        <f t="shared" si="2"/>
        <v>250213.83893739418</v>
      </c>
      <c r="CR18" s="49">
        <f t="shared" si="20"/>
        <v>125106.91946869709</v>
      </c>
      <c r="CS18" s="49">
        <f t="shared" si="3"/>
        <v>125106.91946869709</v>
      </c>
      <c r="CT18" s="49">
        <f t="shared" si="3"/>
        <v>125106.91946869709</v>
      </c>
      <c r="CU18" s="49">
        <f t="shared" si="3"/>
        <v>125106.91946869709</v>
      </c>
      <c r="CV18" s="49">
        <f t="shared" si="3"/>
        <v>125106.91946869709</v>
      </c>
      <c r="CW18" s="49">
        <f t="shared" si="3"/>
        <v>125106.91946869709</v>
      </c>
      <c r="CX18" s="49">
        <f t="shared" si="3"/>
        <v>125106.91946869709</v>
      </c>
      <c r="CY18" s="49">
        <f t="shared" si="3"/>
        <v>125106.91946869709</v>
      </c>
      <c r="CZ18" s="49">
        <f t="shared" si="3"/>
        <v>125106.91946869709</v>
      </c>
      <c r="DA18" s="49">
        <f t="shared" si="3"/>
        <v>125106.91946869709</v>
      </c>
      <c r="DB18" s="49">
        <f t="shared" si="3"/>
        <v>125106.91946869709</v>
      </c>
      <c r="DC18" s="158">
        <f t="shared" si="21"/>
        <v>1626389.9530930624</v>
      </c>
      <c r="DD18" s="49">
        <f t="shared" si="4"/>
        <v>0</v>
      </c>
      <c r="DE18" s="49"/>
      <c r="DF18" s="49"/>
      <c r="DG18" s="49"/>
      <c r="DH18" s="49"/>
      <c r="DI18" s="49">
        <f t="shared" si="5"/>
        <v>261094.64266047109</v>
      </c>
      <c r="DJ18" s="49">
        <f t="shared" si="22"/>
        <v>130547.32133023554</v>
      </c>
      <c r="DK18" s="49">
        <f t="shared" si="6"/>
        <v>130547.32133023554</v>
      </c>
      <c r="DL18" s="49">
        <f t="shared" si="6"/>
        <v>130547.32133023554</v>
      </c>
      <c r="DM18" s="49">
        <f t="shared" si="6"/>
        <v>130547.32133023554</v>
      </c>
      <c r="DN18" s="49">
        <f t="shared" si="6"/>
        <v>130547.32133023554</v>
      </c>
      <c r="DO18" s="49">
        <f t="shared" si="6"/>
        <v>130547.32133023554</v>
      </c>
      <c r="DP18" s="49">
        <f t="shared" si="6"/>
        <v>130547.32133023554</v>
      </c>
      <c r="DQ18" s="49">
        <f t="shared" si="6"/>
        <v>130547.32133023554</v>
      </c>
      <c r="DR18" s="49">
        <f t="shared" si="6"/>
        <v>130547.32133023554</v>
      </c>
      <c r="DS18" s="49">
        <f t="shared" si="6"/>
        <v>130547.32133023554</v>
      </c>
      <c r="DT18" s="49">
        <f t="shared" si="6"/>
        <v>130547.32133023554</v>
      </c>
      <c r="DU18" s="49">
        <f t="shared" si="23"/>
        <v>1697115.1772930622</v>
      </c>
      <c r="DV18" s="49">
        <f t="shared" si="7"/>
        <v>0</v>
      </c>
    </row>
    <row r="19" spans="2:126" x14ac:dyDescent="0.3">
      <c r="B19" s="151">
        <v>101280</v>
      </c>
      <c r="C19" s="151">
        <v>3022026</v>
      </c>
      <c r="D19" s="151" t="s">
        <v>116</v>
      </c>
      <c r="E19" s="152" t="s">
        <v>706</v>
      </c>
      <c r="F19" s="156">
        <v>409</v>
      </c>
      <c r="G19" s="156">
        <v>409</v>
      </c>
      <c r="H19" s="156">
        <v>0</v>
      </c>
      <c r="I19" s="156">
        <v>1731329.72</v>
      </c>
      <c r="J19" s="156">
        <v>0</v>
      </c>
      <c r="K19" s="156">
        <v>0</v>
      </c>
      <c r="L19" s="156">
        <v>22331.879999999976</v>
      </c>
      <c r="M19" s="156">
        <v>0</v>
      </c>
      <c r="N19" s="156">
        <v>52487.100000000188</v>
      </c>
      <c r="O19" s="156">
        <v>0</v>
      </c>
      <c r="P19" s="156">
        <v>18359.180000000015</v>
      </c>
      <c r="Q19" s="156">
        <v>2195.2000000000035</v>
      </c>
      <c r="R19" s="156">
        <v>2937.9599999999905</v>
      </c>
      <c r="S19" s="156">
        <v>0</v>
      </c>
      <c r="T19" s="156">
        <v>0</v>
      </c>
      <c r="U19" s="156">
        <v>753.74999999999852</v>
      </c>
      <c r="V19" s="156">
        <v>0</v>
      </c>
      <c r="W19" s="156">
        <v>0</v>
      </c>
      <c r="X19" s="156">
        <v>0</v>
      </c>
      <c r="Y19" s="156">
        <v>0</v>
      </c>
      <c r="Z19" s="156">
        <v>0</v>
      </c>
      <c r="AA19" s="156">
        <v>0</v>
      </c>
      <c r="AB19" s="156">
        <v>105882.92785100297</v>
      </c>
      <c r="AC19" s="156">
        <v>0</v>
      </c>
      <c r="AD19" s="156">
        <v>170227.9529059084</v>
      </c>
      <c r="AE19" s="156">
        <v>0</v>
      </c>
      <c r="AF19" s="156">
        <v>5797.7009999999846</v>
      </c>
      <c r="AG19" s="156">
        <v>0</v>
      </c>
      <c r="AH19" s="156">
        <v>159662.24</v>
      </c>
      <c r="AI19" s="156">
        <v>0</v>
      </c>
      <c r="AJ19" s="156">
        <v>0</v>
      </c>
      <c r="AK19" s="156">
        <v>0</v>
      </c>
      <c r="AL19" s="156">
        <v>58040.866399999999</v>
      </c>
      <c r="AM19" s="156">
        <v>0</v>
      </c>
      <c r="AN19" s="156">
        <v>0</v>
      </c>
      <c r="AO19" s="156">
        <v>0</v>
      </c>
      <c r="AP19" s="156">
        <v>0</v>
      </c>
      <c r="AQ19" s="156">
        <v>0</v>
      </c>
      <c r="AR19" s="156">
        <v>0</v>
      </c>
      <c r="AS19" s="156">
        <v>0</v>
      </c>
      <c r="AT19" s="156">
        <v>0</v>
      </c>
      <c r="AU19" s="156">
        <v>1731329.72</v>
      </c>
      <c r="AV19" s="156">
        <v>380973.65175691154</v>
      </c>
      <c r="AW19" s="156">
        <v>217703.10639999999</v>
      </c>
      <c r="AX19" s="156">
        <v>243449.07083218466</v>
      </c>
      <c r="AY19" s="156">
        <v>2330006.4781569112</v>
      </c>
      <c r="AZ19" s="156">
        <v>2271965.611756911</v>
      </c>
      <c r="BA19" s="156">
        <v>4955</v>
      </c>
      <c r="BB19" s="156">
        <v>2026595</v>
      </c>
      <c r="BC19" s="156">
        <v>0</v>
      </c>
      <c r="BD19" s="156">
        <v>0</v>
      </c>
      <c r="BE19" s="156">
        <v>2330006.4781569112</v>
      </c>
      <c r="BF19" s="156">
        <v>2330006.4781569107</v>
      </c>
      <c r="BG19" s="156">
        <v>0</v>
      </c>
      <c r="BH19" s="156">
        <v>2084635.8663999999</v>
      </c>
      <c r="BI19" s="156">
        <v>1866932.76</v>
      </c>
      <c r="BJ19" s="156">
        <v>2112303.3717569108</v>
      </c>
      <c r="BK19" s="156">
        <v>5164.5559211660411</v>
      </c>
      <c r="BL19" s="156">
        <v>5147.5107775000006</v>
      </c>
      <c r="BM19" s="156">
        <v>3.3113371497045939E-3</v>
      </c>
      <c r="BN19" s="156">
        <v>0</v>
      </c>
      <c r="BO19" s="156">
        <v>0</v>
      </c>
      <c r="BP19" s="156">
        <v>2330006.4781569112</v>
      </c>
      <c r="BQ19" s="156">
        <v>5554.9281461049168</v>
      </c>
      <c r="BR19" s="156" t="s">
        <v>700</v>
      </c>
      <c r="BS19" s="156">
        <v>5696.8373549068738</v>
      </c>
      <c r="BT19" s="156">
        <v>1.229508490357345E-2</v>
      </c>
      <c r="BU19" s="156">
        <v>-17184.840000000004</v>
      </c>
      <c r="BV19" s="156">
        <v>2312821.6381569114</v>
      </c>
      <c r="BW19" s="156">
        <v>-10409.049999999999</v>
      </c>
      <c r="BX19" s="156">
        <v>2302412.5881569115</v>
      </c>
      <c r="BY19" s="156">
        <v>58040.866399999999</v>
      </c>
      <c r="BZ19" s="156">
        <v>2244371.7217569114</v>
      </c>
      <c r="CA19" s="47"/>
      <c r="CB19">
        <v>45.000000000000156</v>
      </c>
      <c r="CC19" s="48">
        <v>0</v>
      </c>
      <c r="CD19" s="49">
        <f t="shared" si="8"/>
        <v>6699.4199999999992</v>
      </c>
      <c r="CE19" s="49">
        <f t="shared" si="9"/>
        <v>0</v>
      </c>
      <c r="CF19" s="49">
        <f t="shared" si="10"/>
        <v>699.39</v>
      </c>
      <c r="CG19" s="49">
        <f t="shared" si="11"/>
        <v>0</v>
      </c>
      <c r="CH19" s="49">
        <f t="shared" si="12"/>
        <v>595.80000000000211</v>
      </c>
      <c r="CI19" s="49">
        <f t="shared" si="13"/>
        <v>0</v>
      </c>
      <c r="CJ19" s="49">
        <f t="shared" si="14"/>
        <v>1357.8799999999999</v>
      </c>
      <c r="CK19" s="49">
        <f t="shared" si="15"/>
        <v>0</v>
      </c>
      <c r="CL19" s="49">
        <f t="shared" si="16"/>
        <v>7832.3499999999995</v>
      </c>
      <c r="CM19" s="49">
        <f t="shared" si="17"/>
        <v>0</v>
      </c>
      <c r="CN19" s="49">
        <f t="shared" si="18"/>
        <v>2244371.7217569114</v>
      </c>
      <c r="CO19" s="157">
        <f t="shared" si="19"/>
        <v>0</v>
      </c>
      <c r="CP19">
        <v>2026</v>
      </c>
      <c r="CQ19" s="49">
        <f t="shared" si="2"/>
        <v>345287.95719337097</v>
      </c>
      <c r="CR19" s="49">
        <f t="shared" si="20"/>
        <v>172643.97859668548</v>
      </c>
      <c r="CS19" s="49">
        <f t="shared" si="3"/>
        <v>172643.97859668548</v>
      </c>
      <c r="CT19" s="49">
        <f t="shared" si="3"/>
        <v>172643.97859668548</v>
      </c>
      <c r="CU19" s="49">
        <f t="shared" si="3"/>
        <v>172643.97859668548</v>
      </c>
      <c r="CV19" s="49">
        <f t="shared" si="3"/>
        <v>172643.97859668548</v>
      </c>
      <c r="CW19" s="49">
        <f t="shared" si="3"/>
        <v>172643.97859668548</v>
      </c>
      <c r="CX19" s="49">
        <f t="shared" si="3"/>
        <v>172643.97859668548</v>
      </c>
      <c r="CY19" s="49">
        <f t="shared" si="3"/>
        <v>172643.97859668548</v>
      </c>
      <c r="CZ19" s="49">
        <f t="shared" si="3"/>
        <v>172643.97859668548</v>
      </c>
      <c r="DA19" s="49">
        <f t="shared" si="3"/>
        <v>172643.97859668548</v>
      </c>
      <c r="DB19" s="49">
        <f t="shared" si="3"/>
        <v>172643.97859668548</v>
      </c>
      <c r="DC19" s="158">
        <f t="shared" si="21"/>
        <v>2244371.7217569114</v>
      </c>
      <c r="DD19" s="49">
        <f t="shared" si="4"/>
        <v>0</v>
      </c>
      <c r="DE19" s="49"/>
      <c r="DF19" s="49"/>
      <c r="DG19" s="49"/>
      <c r="DH19" s="49"/>
      <c r="DI19" s="49">
        <f t="shared" si="5"/>
        <v>358462.53510106326</v>
      </c>
      <c r="DJ19" s="49">
        <f t="shared" si="22"/>
        <v>179231.26755053163</v>
      </c>
      <c r="DK19" s="49">
        <f t="shared" si="6"/>
        <v>179231.26755053163</v>
      </c>
      <c r="DL19" s="49">
        <f t="shared" si="6"/>
        <v>179231.26755053163</v>
      </c>
      <c r="DM19" s="49">
        <f t="shared" si="6"/>
        <v>179231.26755053163</v>
      </c>
      <c r="DN19" s="49">
        <f t="shared" si="6"/>
        <v>179231.26755053163</v>
      </c>
      <c r="DO19" s="49">
        <f t="shared" si="6"/>
        <v>179231.26755053163</v>
      </c>
      <c r="DP19" s="49">
        <f t="shared" si="6"/>
        <v>179231.26755053163</v>
      </c>
      <c r="DQ19" s="49">
        <f t="shared" si="6"/>
        <v>179231.26755053163</v>
      </c>
      <c r="DR19" s="49">
        <f t="shared" si="6"/>
        <v>179231.26755053163</v>
      </c>
      <c r="DS19" s="49">
        <f t="shared" si="6"/>
        <v>179231.26755053163</v>
      </c>
      <c r="DT19" s="49">
        <f t="shared" si="6"/>
        <v>179231.26755053163</v>
      </c>
      <c r="DU19" s="49">
        <f t="shared" si="23"/>
        <v>2330006.4781569107</v>
      </c>
      <c r="DV19" s="49">
        <f t="shared" si="7"/>
        <v>0</v>
      </c>
    </row>
    <row r="20" spans="2:126" x14ac:dyDescent="0.3">
      <c r="B20" s="151">
        <v>101281</v>
      </c>
      <c r="C20" s="151">
        <v>3022027</v>
      </c>
      <c r="D20" s="151" t="s">
        <v>202</v>
      </c>
      <c r="E20" s="152" t="s">
        <v>201</v>
      </c>
      <c r="F20" s="156">
        <v>344</v>
      </c>
      <c r="G20" s="156">
        <v>344</v>
      </c>
      <c r="H20" s="156">
        <v>0</v>
      </c>
      <c r="I20" s="156">
        <v>1456179.52</v>
      </c>
      <c r="J20" s="156">
        <v>0</v>
      </c>
      <c r="K20" s="156">
        <v>0</v>
      </c>
      <c r="L20" s="156">
        <v>56102.04000000003</v>
      </c>
      <c r="M20" s="156">
        <v>0</v>
      </c>
      <c r="N20" s="156">
        <v>121303.52000000008</v>
      </c>
      <c r="O20" s="156">
        <v>0</v>
      </c>
      <c r="P20" s="156">
        <v>5947.340000000002</v>
      </c>
      <c r="Q20" s="156">
        <v>627.19999999999982</v>
      </c>
      <c r="R20" s="156">
        <v>3917.2800000000047</v>
      </c>
      <c r="S20" s="156">
        <v>2156.7200000000021</v>
      </c>
      <c r="T20" s="156">
        <v>0</v>
      </c>
      <c r="U20" s="156">
        <v>753.7500000000008</v>
      </c>
      <c r="V20" s="156">
        <v>0</v>
      </c>
      <c r="W20" s="156">
        <v>0</v>
      </c>
      <c r="X20" s="156">
        <v>0</v>
      </c>
      <c r="Y20" s="156">
        <v>0</v>
      </c>
      <c r="Z20" s="156">
        <v>0</v>
      </c>
      <c r="AA20" s="156">
        <v>0</v>
      </c>
      <c r="AB20" s="156">
        <v>68744.550000000017</v>
      </c>
      <c r="AC20" s="156">
        <v>0</v>
      </c>
      <c r="AD20" s="156">
        <v>167698.08262295093</v>
      </c>
      <c r="AE20" s="156">
        <v>0</v>
      </c>
      <c r="AF20" s="156">
        <v>5691.5159999999987</v>
      </c>
      <c r="AG20" s="156">
        <v>0</v>
      </c>
      <c r="AH20" s="156">
        <v>159662.24</v>
      </c>
      <c r="AI20" s="156">
        <v>0</v>
      </c>
      <c r="AJ20" s="156">
        <v>0</v>
      </c>
      <c r="AK20" s="156">
        <v>0</v>
      </c>
      <c r="AL20" s="156">
        <v>4453.5258000000003</v>
      </c>
      <c r="AM20" s="156">
        <v>0</v>
      </c>
      <c r="AN20" s="156">
        <v>0</v>
      </c>
      <c r="AO20" s="156">
        <v>0</v>
      </c>
      <c r="AP20" s="156">
        <v>0</v>
      </c>
      <c r="AQ20" s="156">
        <v>0</v>
      </c>
      <c r="AR20" s="156">
        <v>0</v>
      </c>
      <c r="AS20" s="156">
        <v>0</v>
      </c>
      <c r="AT20" s="156">
        <v>0</v>
      </c>
      <c r="AU20" s="156">
        <v>1456179.52</v>
      </c>
      <c r="AV20" s="156">
        <v>432941.99862295104</v>
      </c>
      <c r="AW20" s="156">
        <v>164115.76579999999</v>
      </c>
      <c r="AX20" s="156">
        <v>211665.33092459023</v>
      </c>
      <c r="AY20" s="156">
        <v>2053237.2844229511</v>
      </c>
      <c r="AZ20" s="156">
        <v>2048783.7586229511</v>
      </c>
      <c r="BA20" s="156">
        <v>4955</v>
      </c>
      <c r="BB20" s="156">
        <v>1704520</v>
      </c>
      <c r="BC20" s="156">
        <v>0</v>
      </c>
      <c r="BD20" s="156">
        <v>0</v>
      </c>
      <c r="BE20" s="156">
        <v>2053237.2844229511</v>
      </c>
      <c r="BF20" s="156">
        <v>2053237.2844229511</v>
      </c>
      <c r="BG20" s="156">
        <v>0</v>
      </c>
      <c r="BH20" s="156">
        <v>1708973.5257999999</v>
      </c>
      <c r="BI20" s="156">
        <v>1544857.76</v>
      </c>
      <c r="BJ20" s="156">
        <v>1889121.5186229511</v>
      </c>
      <c r="BK20" s="156">
        <v>5491.6323215783459</v>
      </c>
      <c r="BL20" s="156">
        <v>5226.7677641337377</v>
      </c>
      <c r="BM20" s="156">
        <v>5.0674636677397071E-2</v>
      </c>
      <c r="BN20" s="156">
        <v>0</v>
      </c>
      <c r="BO20" s="156">
        <v>0</v>
      </c>
      <c r="BP20" s="156">
        <v>2053237.2844229511</v>
      </c>
      <c r="BQ20" s="156">
        <v>5955.7667401829976</v>
      </c>
      <c r="BR20" s="156" t="s">
        <v>700</v>
      </c>
      <c r="BS20" s="156">
        <v>5968.7130361132295</v>
      </c>
      <c r="BT20" s="156">
        <v>3.2052213804607321E-2</v>
      </c>
      <c r="BU20" s="156">
        <v>-15329.600000000002</v>
      </c>
      <c r="BV20" s="156">
        <v>2037907.684422951</v>
      </c>
      <c r="BW20" s="156">
        <v>-8754.7999999999993</v>
      </c>
      <c r="BX20" s="156">
        <v>2029152.8844229509</v>
      </c>
      <c r="BY20" s="156">
        <v>4453.5258000000003</v>
      </c>
      <c r="BZ20" s="156">
        <v>2024699.358622951</v>
      </c>
      <c r="CA20" s="47"/>
      <c r="CB20">
        <v>104.00000000000006</v>
      </c>
      <c r="CC20" s="48">
        <v>0</v>
      </c>
      <c r="CD20" s="49">
        <f t="shared" si="8"/>
        <v>5634.7199999999993</v>
      </c>
      <c r="CE20" s="49">
        <f t="shared" si="9"/>
        <v>0</v>
      </c>
      <c r="CF20" s="49">
        <f t="shared" si="10"/>
        <v>588.24</v>
      </c>
      <c r="CG20" s="49">
        <f t="shared" si="11"/>
        <v>0</v>
      </c>
      <c r="CH20" s="49">
        <f t="shared" si="12"/>
        <v>1376.9600000000007</v>
      </c>
      <c r="CI20" s="49">
        <f t="shared" si="13"/>
        <v>0</v>
      </c>
      <c r="CJ20" s="49">
        <f t="shared" si="14"/>
        <v>1142.08</v>
      </c>
      <c r="CK20" s="49">
        <f t="shared" si="15"/>
        <v>0</v>
      </c>
      <c r="CL20" s="49">
        <f t="shared" si="16"/>
        <v>6587.5999999999995</v>
      </c>
      <c r="CM20" s="49">
        <f t="shared" si="17"/>
        <v>0</v>
      </c>
      <c r="CN20" s="49">
        <f t="shared" si="18"/>
        <v>2024699.358622951</v>
      </c>
      <c r="CO20" s="157">
        <f t="shared" si="19"/>
        <v>0</v>
      </c>
      <c r="CP20">
        <v>2027</v>
      </c>
      <c r="CQ20" s="49">
        <f t="shared" si="2"/>
        <v>311492.20901891554</v>
      </c>
      <c r="CR20" s="49">
        <f t="shared" si="20"/>
        <v>155746.10450945777</v>
      </c>
      <c r="CS20" s="49">
        <f t="shared" si="20"/>
        <v>155746.10450945777</v>
      </c>
      <c r="CT20" s="49">
        <f t="shared" si="20"/>
        <v>155746.10450945777</v>
      </c>
      <c r="CU20" s="49">
        <f t="shared" si="20"/>
        <v>155746.10450945777</v>
      </c>
      <c r="CV20" s="49">
        <f t="shared" si="20"/>
        <v>155746.10450945777</v>
      </c>
      <c r="CW20" s="49">
        <f t="shared" si="20"/>
        <v>155746.10450945777</v>
      </c>
      <c r="CX20" s="49">
        <f t="shared" si="20"/>
        <v>155746.10450945777</v>
      </c>
      <c r="CY20" s="49">
        <f t="shared" si="20"/>
        <v>155746.10450945777</v>
      </c>
      <c r="CZ20" s="49">
        <f t="shared" si="20"/>
        <v>155746.10450945777</v>
      </c>
      <c r="DA20" s="49">
        <f t="shared" si="20"/>
        <v>155746.10450945777</v>
      </c>
      <c r="DB20" s="49">
        <f t="shared" si="20"/>
        <v>155746.10450945777</v>
      </c>
      <c r="DC20" s="158">
        <f t="shared" si="21"/>
        <v>2024699.3586229505</v>
      </c>
      <c r="DD20" s="49">
        <f t="shared" si="4"/>
        <v>0</v>
      </c>
      <c r="DE20" s="49"/>
      <c r="DF20" s="49"/>
      <c r="DG20" s="49"/>
      <c r="DH20" s="49"/>
      <c r="DI20" s="49">
        <f t="shared" si="5"/>
        <v>315882.65914199245</v>
      </c>
      <c r="DJ20" s="49">
        <f t="shared" si="22"/>
        <v>157941.32957099623</v>
      </c>
      <c r="DK20" s="49">
        <f t="shared" si="22"/>
        <v>157941.32957099623</v>
      </c>
      <c r="DL20" s="49">
        <f t="shared" si="22"/>
        <v>157941.32957099623</v>
      </c>
      <c r="DM20" s="49">
        <f t="shared" si="22"/>
        <v>157941.32957099623</v>
      </c>
      <c r="DN20" s="49">
        <f t="shared" si="22"/>
        <v>157941.32957099623</v>
      </c>
      <c r="DO20" s="49">
        <f t="shared" si="22"/>
        <v>157941.32957099623</v>
      </c>
      <c r="DP20" s="49">
        <f t="shared" si="22"/>
        <v>157941.32957099623</v>
      </c>
      <c r="DQ20" s="49">
        <f t="shared" si="22"/>
        <v>157941.32957099623</v>
      </c>
      <c r="DR20" s="49">
        <f t="shared" si="22"/>
        <v>157941.32957099623</v>
      </c>
      <c r="DS20" s="49">
        <f t="shared" si="22"/>
        <v>157941.32957099623</v>
      </c>
      <c r="DT20" s="49">
        <f t="shared" si="22"/>
        <v>157941.32957099623</v>
      </c>
      <c r="DU20" s="49">
        <f t="shared" si="23"/>
        <v>2053237.2844229504</v>
      </c>
      <c r="DV20" s="49">
        <f t="shared" si="7"/>
        <v>0</v>
      </c>
    </row>
    <row r="21" spans="2:126" x14ac:dyDescent="0.3">
      <c r="B21" s="151">
        <v>101282</v>
      </c>
      <c r="C21" s="151">
        <v>3022028</v>
      </c>
      <c r="D21" s="151" t="s">
        <v>95</v>
      </c>
      <c r="E21" s="152" t="s">
        <v>94</v>
      </c>
      <c r="F21" s="156">
        <v>190</v>
      </c>
      <c r="G21" s="156">
        <v>190</v>
      </c>
      <c r="H21" s="156">
        <v>0</v>
      </c>
      <c r="I21" s="156">
        <v>804285.2</v>
      </c>
      <c r="J21" s="156">
        <v>0</v>
      </c>
      <c r="K21" s="156">
        <v>0</v>
      </c>
      <c r="L21" s="156">
        <v>20697.839999999997</v>
      </c>
      <c r="M21" s="156">
        <v>0</v>
      </c>
      <c r="N21" s="156">
        <v>44322.44</v>
      </c>
      <c r="O21" s="156">
        <v>0</v>
      </c>
      <c r="P21" s="156">
        <v>1810.0600000000002</v>
      </c>
      <c r="Q21" s="156">
        <v>1881.6000000000031</v>
      </c>
      <c r="R21" s="156">
        <v>2448.2999999999988</v>
      </c>
      <c r="S21" s="156">
        <v>1078.3600000000015</v>
      </c>
      <c r="T21" s="156">
        <v>0</v>
      </c>
      <c r="U21" s="156">
        <v>1507.5000000000023</v>
      </c>
      <c r="V21" s="156">
        <v>0</v>
      </c>
      <c r="W21" s="156">
        <v>0</v>
      </c>
      <c r="X21" s="156">
        <v>0</v>
      </c>
      <c r="Y21" s="156">
        <v>0</v>
      </c>
      <c r="Z21" s="156">
        <v>0</v>
      </c>
      <c r="AA21" s="156">
        <v>0</v>
      </c>
      <c r="AB21" s="156">
        <v>103343.45538461543</v>
      </c>
      <c r="AC21" s="156">
        <v>0</v>
      </c>
      <c r="AD21" s="156">
        <v>77458.720720720623</v>
      </c>
      <c r="AE21" s="156">
        <v>0</v>
      </c>
      <c r="AF21" s="156">
        <v>0</v>
      </c>
      <c r="AG21" s="156">
        <v>0</v>
      </c>
      <c r="AH21" s="156">
        <v>159662.24</v>
      </c>
      <c r="AI21" s="156">
        <v>0</v>
      </c>
      <c r="AJ21" s="156">
        <v>0</v>
      </c>
      <c r="AK21" s="156">
        <v>0</v>
      </c>
      <c r="AL21" s="156">
        <v>4453.5258000000003</v>
      </c>
      <c r="AM21" s="156">
        <v>0</v>
      </c>
      <c r="AN21" s="156">
        <v>0</v>
      </c>
      <c r="AO21" s="156">
        <v>0</v>
      </c>
      <c r="AP21" s="156">
        <v>0</v>
      </c>
      <c r="AQ21" s="156">
        <v>0</v>
      </c>
      <c r="AR21" s="156">
        <v>0</v>
      </c>
      <c r="AS21" s="156">
        <v>0</v>
      </c>
      <c r="AT21" s="156">
        <v>0</v>
      </c>
      <c r="AU21" s="156">
        <v>804285.2</v>
      </c>
      <c r="AV21" s="156">
        <v>254548.27610533606</v>
      </c>
      <c r="AW21" s="156">
        <v>164115.76579999999</v>
      </c>
      <c r="AX21" s="156">
        <v>169777.25352875955</v>
      </c>
      <c r="AY21" s="156">
        <v>1222949.241905336</v>
      </c>
      <c r="AZ21" s="156">
        <v>1218495.7161053361</v>
      </c>
      <c r="BA21" s="156">
        <v>4955</v>
      </c>
      <c r="BB21" s="156">
        <v>941450</v>
      </c>
      <c r="BC21" s="156">
        <v>0</v>
      </c>
      <c r="BD21" s="156">
        <v>0</v>
      </c>
      <c r="BE21" s="156">
        <v>1222949.241905336</v>
      </c>
      <c r="BF21" s="156">
        <v>1222949.241905336</v>
      </c>
      <c r="BG21" s="156">
        <v>0</v>
      </c>
      <c r="BH21" s="156">
        <v>945903.52579999994</v>
      </c>
      <c r="BI21" s="156">
        <v>781787.76</v>
      </c>
      <c r="BJ21" s="156">
        <v>1058833.4761053361</v>
      </c>
      <c r="BK21" s="156">
        <v>5572.8077689754527</v>
      </c>
      <c r="BL21" s="156">
        <v>5746.268142465754</v>
      </c>
      <c r="BM21" s="156">
        <v>-3.0186613153048658E-2</v>
      </c>
      <c r="BN21" s="156">
        <v>3.0186613153048658E-2</v>
      </c>
      <c r="BO21" s="156">
        <v>32957.470963157233</v>
      </c>
      <c r="BP21" s="156">
        <v>1255906.7128684933</v>
      </c>
      <c r="BQ21" s="156">
        <v>6586.5957214131231</v>
      </c>
      <c r="BR21" s="156" t="s">
        <v>700</v>
      </c>
      <c r="BS21" s="156">
        <v>6610.0353308868071</v>
      </c>
      <c r="BT21" s="156">
        <v>4.1978632020491791E-3</v>
      </c>
      <c r="BU21" s="156">
        <v>-8209.52</v>
      </c>
      <c r="BV21" s="156">
        <v>1247697.1928684933</v>
      </c>
      <c r="BW21" s="156">
        <v>-4835.5</v>
      </c>
      <c r="BX21" s="156">
        <v>1242861.6928684933</v>
      </c>
      <c r="BY21" s="156">
        <v>4453.5258000000003</v>
      </c>
      <c r="BZ21" s="156">
        <v>1238408.1670684933</v>
      </c>
      <c r="CA21" s="47"/>
      <c r="CB21">
        <v>38</v>
      </c>
      <c r="CC21" s="48">
        <v>0</v>
      </c>
      <c r="CD21" s="49">
        <f t="shared" si="8"/>
        <v>3112.2</v>
      </c>
      <c r="CE21" s="49">
        <f t="shared" si="9"/>
        <v>0</v>
      </c>
      <c r="CF21" s="49">
        <f t="shared" si="10"/>
        <v>324.89999999999998</v>
      </c>
      <c r="CG21" s="49">
        <f t="shared" si="11"/>
        <v>0</v>
      </c>
      <c r="CH21" s="49">
        <f t="shared" si="12"/>
        <v>503.12</v>
      </c>
      <c r="CI21" s="49">
        <f t="shared" si="13"/>
        <v>0</v>
      </c>
      <c r="CJ21" s="49">
        <f t="shared" si="14"/>
        <v>630.79999999999995</v>
      </c>
      <c r="CK21" s="49">
        <f t="shared" si="15"/>
        <v>0</v>
      </c>
      <c r="CL21" s="49">
        <f t="shared" si="16"/>
        <v>3638.4999999999995</v>
      </c>
      <c r="CM21" s="49">
        <f t="shared" si="17"/>
        <v>0</v>
      </c>
      <c r="CN21" s="49">
        <f t="shared" si="18"/>
        <v>1238408.1670684933</v>
      </c>
      <c r="CO21" s="157">
        <f t="shared" si="19"/>
        <v>0</v>
      </c>
      <c r="CP21">
        <v>2028</v>
      </c>
      <c r="CQ21" s="49">
        <f t="shared" si="2"/>
        <v>190524.33339515282</v>
      </c>
      <c r="CR21" s="49">
        <f t="shared" si="20"/>
        <v>95262.166697576409</v>
      </c>
      <c r="CS21" s="49">
        <f t="shared" si="20"/>
        <v>95262.166697576409</v>
      </c>
      <c r="CT21" s="49">
        <f t="shared" si="20"/>
        <v>95262.166697576409</v>
      </c>
      <c r="CU21" s="49">
        <f t="shared" si="20"/>
        <v>95262.166697576409</v>
      </c>
      <c r="CV21" s="49">
        <f t="shared" si="20"/>
        <v>95262.166697576409</v>
      </c>
      <c r="CW21" s="49">
        <f t="shared" si="20"/>
        <v>95262.166697576409</v>
      </c>
      <c r="CX21" s="49">
        <f t="shared" si="20"/>
        <v>95262.166697576409</v>
      </c>
      <c r="CY21" s="49">
        <f t="shared" si="20"/>
        <v>95262.166697576409</v>
      </c>
      <c r="CZ21" s="49">
        <f t="shared" si="20"/>
        <v>95262.166697576409</v>
      </c>
      <c r="DA21" s="49">
        <f t="shared" si="20"/>
        <v>95262.166697576409</v>
      </c>
      <c r="DB21" s="49">
        <f t="shared" si="20"/>
        <v>95262.166697576409</v>
      </c>
      <c r="DC21" s="158">
        <f t="shared" si="21"/>
        <v>1238408.1670684933</v>
      </c>
      <c r="DD21" s="49">
        <f t="shared" si="4"/>
        <v>0</v>
      </c>
      <c r="DE21" s="49"/>
      <c r="DF21" s="49"/>
      <c r="DG21" s="49"/>
      <c r="DH21" s="49"/>
      <c r="DI21" s="49">
        <f t="shared" si="5"/>
        <v>193216.41736438358</v>
      </c>
      <c r="DJ21" s="49">
        <f t="shared" si="22"/>
        <v>96608.208682191791</v>
      </c>
      <c r="DK21" s="49">
        <f t="shared" si="22"/>
        <v>96608.208682191791</v>
      </c>
      <c r="DL21" s="49">
        <f t="shared" si="22"/>
        <v>96608.208682191791</v>
      </c>
      <c r="DM21" s="49">
        <f t="shared" si="22"/>
        <v>96608.208682191791</v>
      </c>
      <c r="DN21" s="49">
        <f t="shared" si="22"/>
        <v>96608.208682191791</v>
      </c>
      <c r="DO21" s="49">
        <f t="shared" si="22"/>
        <v>96608.208682191791</v>
      </c>
      <c r="DP21" s="49">
        <f t="shared" si="22"/>
        <v>96608.208682191791</v>
      </c>
      <c r="DQ21" s="49">
        <f t="shared" si="22"/>
        <v>96608.208682191791</v>
      </c>
      <c r="DR21" s="49">
        <f t="shared" si="22"/>
        <v>96608.208682191791</v>
      </c>
      <c r="DS21" s="49">
        <f t="shared" si="22"/>
        <v>96608.208682191791</v>
      </c>
      <c r="DT21" s="49">
        <f t="shared" si="22"/>
        <v>96608.208682191791</v>
      </c>
      <c r="DU21" s="49">
        <f t="shared" si="23"/>
        <v>1255906.7128684933</v>
      </c>
      <c r="DV21" s="49">
        <f t="shared" si="7"/>
        <v>0</v>
      </c>
    </row>
    <row r="22" spans="2:126" x14ac:dyDescent="0.3">
      <c r="B22" s="151">
        <v>101283</v>
      </c>
      <c r="C22" s="151">
        <v>3022029</v>
      </c>
      <c r="D22" s="151" t="s">
        <v>101</v>
      </c>
      <c r="E22" s="152" t="s">
        <v>462</v>
      </c>
      <c r="F22" s="156">
        <v>422</v>
      </c>
      <c r="G22" s="156">
        <v>422</v>
      </c>
      <c r="H22" s="156">
        <v>0</v>
      </c>
      <c r="I22" s="156">
        <v>1786359.76</v>
      </c>
      <c r="J22" s="156">
        <v>0</v>
      </c>
      <c r="K22" s="156">
        <v>0</v>
      </c>
      <c r="L22" s="156">
        <v>93140.27999999997</v>
      </c>
      <c r="M22" s="156">
        <v>0</v>
      </c>
      <c r="N22" s="156">
        <v>201783.74</v>
      </c>
      <c r="O22" s="156">
        <v>0</v>
      </c>
      <c r="P22" s="156">
        <v>35425.459999999977</v>
      </c>
      <c r="Q22" s="156">
        <v>64915.200000000004</v>
      </c>
      <c r="R22" s="156">
        <v>489.66000000000048</v>
      </c>
      <c r="S22" s="156">
        <v>6470.1600000000062</v>
      </c>
      <c r="T22" s="156">
        <v>572.19000000000051</v>
      </c>
      <c r="U22" s="156">
        <v>0</v>
      </c>
      <c r="V22" s="156">
        <v>0</v>
      </c>
      <c r="W22" s="156">
        <v>0</v>
      </c>
      <c r="X22" s="156">
        <v>0</v>
      </c>
      <c r="Y22" s="156">
        <v>0</v>
      </c>
      <c r="Z22" s="156">
        <v>0</v>
      </c>
      <c r="AA22" s="156">
        <v>0</v>
      </c>
      <c r="AB22" s="156">
        <v>99982.536519337009</v>
      </c>
      <c r="AC22" s="156">
        <v>0</v>
      </c>
      <c r="AD22" s="156">
        <v>189233.07410255613</v>
      </c>
      <c r="AE22" s="156">
        <v>0</v>
      </c>
      <c r="AF22" s="156">
        <v>0</v>
      </c>
      <c r="AG22" s="156">
        <v>0</v>
      </c>
      <c r="AH22" s="156">
        <v>159662.24</v>
      </c>
      <c r="AI22" s="156">
        <v>0</v>
      </c>
      <c r="AJ22" s="156">
        <v>0</v>
      </c>
      <c r="AK22" s="156">
        <v>0</v>
      </c>
      <c r="AL22" s="156">
        <v>33954.748200000002</v>
      </c>
      <c r="AM22" s="156">
        <v>0</v>
      </c>
      <c r="AN22" s="156">
        <v>0</v>
      </c>
      <c r="AO22" s="156">
        <v>0</v>
      </c>
      <c r="AP22" s="156">
        <v>0</v>
      </c>
      <c r="AQ22" s="156">
        <v>0</v>
      </c>
      <c r="AR22" s="156">
        <v>0</v>
      </c>
      <c r="AS22" s="156">
        <v>0</v>
      </c>
      <c r="AT22" s="156">
        <v>0</v>
      </c>
      <c r="AU22" s="156">
        <v>1786359.76</v>
      </c>
      <c r="AV22" s="156">
        <v>692012.30062189302</v>
      </c>
      <c r="AW22" s="156">
        <v>193616.98819999999</v>
      </c>
      <c r="AX22" s="156">
        <v>298774.67853984825</v>
      </c>
      <c r="AY22" s="156">
        <v>2671989.0488218931</v>
      </c>
      <c r="AZ22" s="156">
        <v>2638034.3006218933</v>
      </c>
      <c r="BA22" s="156">
        <v>4955</v>
      </c>
      <c r="BB22" s="156">
        <v>2091010</v>
      </c>
      <c r="BC22" s="156">
        <v>0</v>
      </c>
      <c r="BD22" s="156">
        <v>0</v>
      </c>
      <c r="BE22" s="156">
        <v>2671989.0488218931</v>
      </c>
      <c r="BF22" s="156">
        <v>2671989.048821894</v>
      </c>
      <c r="BG22" s="156">
        <v>0</v>
      </c>
      <c r="BH22" s="156">
        <v>2124964.7481999998</v>
      </c>
      <c r="BI22" s="156">
        <v>1931347.7599999998</v>
      </c>
      <c r="BJ22" s="156">
        <v>2478372.0606218935</v>
      </c>
      <c r="BK22" s="156">
        <v>5872.9195749333967</v>
      </c>
      <c r="BL22" s="156">
        <v>5855.6601102137765</v>
      </c>
      <c r="BM22" s="156">
        <v>2.9474840401879222E-3</v>
      </c>
      <c r="BN22" s="156">
        <v>0</v>
      </c>
      <c r="BO22" s="156">
        <v>0</v>
      </c>
      <c r="BP22" s="156">
        <v>2671989.0488218931</v>
      </c>
      <c r="BQ22" s="156">
        <v>6251.2661152177561</v>
      </c>
      <c r="BR22" s="156" t="s">
        <v>700</v>
      </c>
      <c r="BS22" s="156">
        <v>6331.7276038433483</v>
      </c>
      <c r="BT22" s="156">
        <v>3.826847445692616E-3</v>
      </c>
      <c r="BU22" s="156">
        <v>-19406.84</v>
      </c>
      <c r="BV22" s="156">
        <v>2652582.2088218932</v>
      </c>
      <c r="BW22" s="156">
        <v>-10739.9</v>
      </c>
      <c r="BX22" s="156">
        <v>2641842.3088218933</v>
      </c>
      <c r="BY22" s="156">
        <v>33954.748200000002</v>
      </c>
      <c r="BZ22" s="156">
        <v>2607887.5606218935</v>
      </c>
      <c r="CA22" s="47"/>
      <c r="CB22">
        <v>172.99999999999997</v>
      </c>
      <c r="CC22" s="48">
        <v>0</v>
      </c>
      <c r="CD22" s="49">
        <f t="shared" si="8"/>
        <v>6912.36</v>
      </c>
      <c r="CE22" s="49">
        <f t="shared" si="9"/>
        <v>0</v>
      </c>
      <c r="CF22" s="49">
        <f t="shared" si="10"/>
        <v>721.62</v>
      </c>
      <c r="CG22" s="49">
        <f t="shared" si="11"/>
        <v>0</v>
      </c>
      <c r="CH22" s="49">
        <f t="shared" si="12"/>
        <v>2290.5199999999995</v>
      </c>
      <c r="CI22" s="49">
        <f t="shared" si="13"/>
        <v>0</v>
      </c>
      <c r="CJ22" s="49">
        <f t="shared" si="14"/>
        <v>1401.04</v>
      </c>
      <c r="CK22" s="49">
        <f t="shared" si="15"/>
        <v>0</v>
      </c>
      <c r="CL22" s="49">
        <f t="shared" si="16"/>
        <v>8081.2999999999993</v>
      </c>
      <c r="CM22" s="49">
        <f t="shared" si="17"/>
        <v>0</v>
      </c>
      <c r="CN22" s="49">
        <f t="shared" si="18"/>
        <v>2607887.5606218935</v>
      </c>
      <c r="CO22" s="157">
        <f t="shared" si="19"/>
        <v>0</v>
      </c>
      <c r="CP22">
        <v>2029</v>
      </c>
      <c r="CQ22" s="49">
        <f t="shared" si="2"/>
        <v>401213.47086490667</v>
      </c>
      <c r="CR22" s="49">
        <f t="shared" si="20"/>
        <v>200606.73543245334</v>
      </c>
      <c r="CS22" s="49">
        <f t="shared" si="20"/>
        <v>200606.73543245334</v>
      </c>
      <c r="CT22" s="49">
        <f t="shared" si="20"/>
        <v>200606.73543245334</v>
      </c>
      <c r="CU22" s="49">
        <f t="shared" si="20"/>
        <v>200606.73543245334</v>
      </c>
      <c r="CV22" s="49">
        <f t="shared" si="20"/>
        <v>200606.73543245334</v>
      </c>
      <c r="CW22" s="49">
        <f t="shared" si="20"/>
        <v>200606.73543245334</v>
      </c>
      <c r="CX22" s="49">
        <f t="shared" si="20"/>
        <v>200606.73543245334</v>
      </c>
      <c r="CY22" s="49">
        <f t="shared" si="20"/>
        <v>200606.73543245334</v>
      </c>
      <c r="CZ22" s="49">
        <f t="shared" si="20"/>
        <v>200606.73543245334</v>
      </c>
      <c r="DA22" s="49">
        <f t="shared" si="20"/>
        <v>200606.73543245334</v>
      </c>
      <c r="DB22" s="49">
        <f t="shared" si="20"/>
        <v>200606.73543245334</v>
      </c>
      <c r="DC22" s="158">
        <f t="shared" si="21"/>
        <v>2607887.560621894</v>
      </c>
      <c r="DD22" s="49">
        <f t="shared" si="4"/>
        <v>0</v>
      </c>
      <c r="DE22" s="49"/>
      <c r="DF22" s="49"/>
      <c r="DG22" s="49"/>
      <c r="DH22" s="49"/>
      <c r="DI22" s="49">
        <f t="shared" si="5"/>
        <v>411075.23828029126</v>
      </c>
      <c r="DJ22" s="49">
        <f t="shared" si="22"/>
        <v>205537.61914014563</v>
      </c>
      <c r="DK22" s="49">
        <f t="shared" si="22"/>
        <v>205537.61914014563</v>
      </c>
      <c r="DL22" s="49">
        <f t="shared" si="22"/>
        <v>205537.61914014563</v>
      </c>
      <c r="DM22" s="49">
        <f t="shared" si="22"/>
        <v>205537.61914014563</v>
      </c>
      <c r="DN22" s="49">
        <f t="shared" si="22"/>
        <v>205537.61914014563</v>
      </c>
      <c r="DO22" s="49">
        <f t="shared" si="22"/>
        <v>205537.61914014563</v>
      </c>
      <c r="DP22" s="49">
        <f t="shared" si="22"/>
        <v>205537.61914014563</v>
      </c>
      <c r="DQ22" s="49">
        <f t="shared" si="22"/>
        <v>205537.61914014563</v>
      </c>
      <c r="DR22" s="49">
        <f t="shared" si="22"/>
        <v>205537.61914014563</v>
      </c>
      <c r="DS22" s="49">
        <f t="shared" si="22"/>
        <v>205537.61914014563</v>
      </c>
      <c r="DT22" s="49">
        <f t="shared" si="22"/>
        <v>205537.61914014563</v>
      </c>
      <c r="DU22" s="49">
        <f t="shared" si="23"/>
        <v>2671989.0488218935</v>
      </c>
      <c r="DV22" s="49">
        <f t="shared" si="7"/>
        <v>0</v>
      </c>
    </row>
    <row r="23" spans="2:126" x14ac:dyDescent="0.3">
      <c r="B23" s="151">
        <v>101285</v>
      </c>
      <c r="C23" s="151">
        <v>3022031</v>
      </c>
      <c r="D23" s="151" t="s">
        <v>152</v>
      </c>
      <c r="E23" s="152" t="s">
        <v>707</v>
      </c>
      <c r="F23" s="156">
        <v>189</v>
      </c>
      <c r="G23" s="156">
        <v>189</v>
      </c>
      <c r="H23" s="156">
        <v>0</v>
      </c>
      <c r="I23" s="156">
        <v>800052.12</v>
      </c>
      <c r="J23" s="156">
        <v>0</v>
      </c>
      <c r="K23" s="156">
        <v>0</v>
      </c>
      <c r="L23" s="156">
        <v>40851.000000000022</v>
      </c>
      <c r="M23" s="156">
        <v>0</v>
      </c>
      <c r="N23" s="156">
        <v>94476.780000000115</v>
      </c>
      <c r="O23" s="156">
        <v>0</v>
      </c>
      <c r="P23" s="156">
        <v>9567.46000000001</v>
      </c>
      <c r="Q23" s="156">
        <v>19756.799999999981</v>
      </c>
      <c r="R23" s="156">
        <v>489.65999999999991</v>
      </c>
      <c r="S23" s="156">
        <v>539.17999999999984</v>
      </c>
      <c r="T23" s="156">
        <v>0</v>
      </c>
      <c r="U23" s="156">
        <v>0</v>
      </c>
      <c r="V23" s="156">
        <v>0</v>
      </c>
      <c r="W23" s="156">
        <v>0</v>
      </c>
      <c r="X23" s="156">
        <v>0</v>
      </c>
      <c r="Y23" s="156">
        <v>0</v>
      </c>
      <c r="Z23" s="156">
        <v>0</v>
      </c>
      <c r="AA23" s="156">
        <v>0</v>
      </c>
      <c r="AB23" s="156">
        <v>53349.063952095785</v>
      </c>
      <c r="AC23" s="156">
        <v>0</v>
      </c>
      <c r="AD23" s="156">
        <v>88728.344206815513</v>
      </c>
      <c r="AE23" s="156">
        <v>0</v>
      </c>
      <c r="AF23" s="156">
        <v>16781.070734042605</v>
      </c>
      <c r="AG23" s="156">
        <v>0</v>
      </c>
      <c r="AH23" s="156">
        <v>159662.24</v>
      </c>
      <c r="AI23" s="156">
        <v>0</v>
      </c>
      <c r="AJ23" s="156">
        <v>0</v>
      </c>
      <c r="AK23" s="156">
        <v>0</v>
      </c>
      <c r="AL23" s="156">
        <v>4953.585</v>
      </c>
      <c r="AM23" s="156">
        <v>0</v>
      </c>
      <c r="AN23" s="156">
        <v>0</v>
      </c>
      <c r="AO23" s="156">
        <v>0</v>
      </c>
      <c r="AP23" s="156">
        <v>0</v>
      </c>
      <c r="AQ23" s="156">
        <v>0</v>
      </c>
      <c r="AR23" s="156">
        <v>0</v>
      </c>
      <c r="AS23" s="156">
        <v>0</v>
      </c>
      <c r="AT23" s="156">
        <v>0</v>
      </c>
      <c r="AU23" s="156">
        <v>800052.12</v>
      </c>
      <c r="AV23" s="156">
        <v>324539.35889295407</v>
      </c>
      <c r="AW23" s="156">
        <v>164615.82499999998</v>
      </c>
      <c r="AX23" s="156">
        <v>157014.32492750153</v>
      </c>
      <c r="AY23" s="156">
        <v>1289207.303892954</v>
      </c>
      <c r="AZ23" s="156">
        <v>1284253.7188929541</v>
      </c>
      <c r="BA23" s="156">
        <v>4955</v>
      </c>
      <c r="BB23" s="156">
        <v>936495</v>
      </c>
      <c r="BC23" s="156">
        <v>0</v>
      </c>
      <c r="BD23" s="156">
        <v>0</v>
      </c>
      <c r="BE23" s="156">
        <v>1289207.303892954</v>
      </c>
      <c r="BF23" s="156">
        <v>1289207.303892954</v>
      </c>
      <c r="BG23" s="156">
        <v>0</v>
      </c>
      <c r="BH23" s="156">
        <v>941448.58499999996</v>
      </c>
      <c r="BI23" s="156">
        <v>776832.76</v>
      </c>
      <c r="BJ23" s="156">
        <v>1124591.4788929541</v>
      </c>
      <c r="BK23" s="156">
        <v>5950.2194650420852</v>
      </c>
      <c r="BL23" s="156">
        <v>5944.9326484210524</v>
      </c>
      <c r="BM23" s="156">
        <v>8.8929798429877383E-4</v>
      </c>
      <c r="BN23" s="156">
        <v>0</v>
      </c>
      <c r="BO23" s="156">
        <v>0</v>
      </c>
      <c r="BP23" s="156">
        <v>1289207.303892954</v>
      </c>
      <c r="BQ23" s="156">
        <v>6794.9932216558418</v>
      </c>
      <c r="BR23" s="156" t="s">
        <v>700</v>
      </c>
      <c r="BS23" s="156">
        <v>6821.2026661002856</v>
      </c>
      <c r="BT23" s="156">
        <v>-1.2737340493694016E-2</v>
      </c>
      <c r="BU23" s="156">
        <v>-8738.2800000000007</v>
      </c>
      <c r="BV23" s="156">
        <v>1280469.023892954</v>
      </c>
      <c r="BW23" s="156">
        <v>-4810.05</v>
      </c>
      <c r="BX23" s="156">
        <v>1275658.9738929539</v>
      </c>
      <c r="BY23" s="156">
        <v>4953.585</v>
      </c>
      <c r="BZ23" s="156">
        <v>1270705.388892954</v>
      </c>
      <c r="CA23" s="47"/>
      <c r="CB23">
        <v>81.000000000000085</v>
      </c>
      <c r="CC23" s="48">
        <v>0</v>
      </c>
      <c r="CD23" s="49">
        <f t="shared" si="8"/>
        <v>3095.8199999999997</v>
      </c>
      <c r="CE23" s="49">
        <f t="shared" si="9"/>
        <v>0</v>
      </c>
      <c r="CF23" s="49">
        <f t="shared" si="10"/>
        <v>323.19</v>
      </c>
      <c r="CG23" s="49">
        <f t="shared" si="11"/>
        <v>0</v>
      </c>
      <c r="CH23" s="49">
        <f t="shared" si="12"/>
        <v>1072.4400000000012</v>
      </c>
      <c r="CI23" s="49">
        <f t="shared" si="13"/>
        <v>0</v>
      </c>
      <c r="CJ23" s="49">
        <f t="shared" si="14"/>
        <v>627.48</v>
      </c>
      <c r="CK23" s="49">
        <f t="shared" si="15"/>
        <v>0</v>
      </c>
      <c r="CL23" s="49">
        <f t="shared" si="16"/>
        <v>3619.35</v>
      </c>
      <c r="CM23" s="49">
        <f t="shared" si="17"/>
        <v>0</v>
      </c>
      <c r="CN23" s="49">
        <f t="shared" si="18"/>
        <v>1270705.388892954</v>
      </c>
      <c r="CO23" s="157">
        <f t="shared" si="19"/>
        <v>0</v>
      </c>
      <c r="CP23">
        <v>2031</v>
      </c>
      <c r="CQ23" s="49">
        <f t="shared" si="2"/>
        <v>195493.13675276216</v>
      </c>
      <c r="CR23" s="49">
        <f t="shared" si="20"/>
        <v>97746.568376381081</v>
      </c>
      <c r="CS23" s="49">
        <f t="shared" si="20"/>
        <v>97746.568376381081</v>
      </c>
      <c r="CT23" s="49">
        <f t="shared" si="20"/>
        <v>97746.568376381081</v>
      </c>
      <c r="CU23" s="49">
        <f t="shared" si="20"/>
        <v>97746.568376381081</v>
      </c>
      <c r="CV23" s="49">
        <f t="shared" si="20"/>
        <v>97746.568376381081</v>
      </c>
      <c r="CW23" s="49">
        <f t="shared" si="20"/>
        <v>97746.568376381081</v>
      </c>
      <c r="CX23" s="49">
        <f t="shared" si="20"/>
        <v>97746.568376381081</v>
      </c>
      <c r="CY23" s="49">
        <f t="shared" si="20"/>
        <v>97746.568376381081</v>
      </c>
      <c r="CZ23" s="49">
        <f t="shared" si="20"/>
        <v>97746.568376381081</v>
      </c>
      <c r="DA23" s="49">
        <f t="shared" si="20"/>
        <v>97746.568376381081</v>
      </c>
      <c r="DB23" s="49">
        <f t="shared" si="20"/>
        <v>97746.568376381081</v>
      </c>
      <c r="DC23" s="158">
        <f t="shared" si="21"/>
        <v>1270705.3888929542</v>
      </c>
      <c r="DD23" s="49">
        <f t="shared" si="4"/>
        <v>0</v>
      </c>
      <c r="DE23" s="49"/>
      <c r="DF23" s="49"/>
      <c r="DG23" s="49"/>
      <c r="DH23" s="49"/>
      <c r="DI23" s="49">
        <f t="shared" si="5"/>
        <v>198339.58521430061</v>
      </c>
      <c r="DJ23" s="49">
        <f t="shared" si="22"/>
        <v>99169.792607150303</v>
      </c>
      <c r="DK23" s="49">
        <f t="shared" si="22"/>
        <v>99169.792607150303</v>
      </c>
      <c r="DL23" s="49">
        <f t="shared" si="22"/>
        <v>99169.792607150303</v>
      </c>
      <c r="DM23" s="49">
        <f t="shared" si="22"/>
        <v>99169.792607150303</v>
      </c>
      <c r="DN23" s="49">
        <f t="shared" si="22"/>
        <v>99169.792607150303</v>
      </c>
      <c r="DO23" s="49">
        <f t="shared" si="22"/>
        <v>99169.792607150303</v>
      </c>
      <c r="DP23" s="49">
        <f t="shared" si="22"/>
        <v>99169.792607150303</v>
      </c>
      <c r="DQ23" s="49">
        <f t="shared" si="22"/>
        <v>99169.792607150303</v>
      </c>
      <c r="DR23" s="49">
        <f t="shared" si="22"/>
        <v>99169.792607150303</v>
      </c>
      <c r="DS23" s="49">
        <f t="shared" si="22"/>
        <v>99169.792607150303</v>
      </c>
      <c r="DT23" s="49">
        <f t="shared" si="22"/>
        <v>99169.792607150303</v>
      </c>
      <c r="DU23" s="49">
        <f t="shared" si="23"/>
        <v>1289207.3038929538</v>
      </c>
      <c r="DV23" s="49">
        <f t="shared" si="7"/>
        <v>0</v>
      </c>
    </row>
    <row r="24" spans="2:126" x14ac:dyDescent="0.3">
      <c r="B24" s="151">
        <v>101286</v>
      </c>
      <c r="C24" s="151">
        <v>3022032</v>
      </c>
      <c r="D24" s="151" t="s">
        <v>149</v>
      </c>
      <c r="E24" s="152" t="s">
        <v>708</v>
      </c>
      <c r="F24" s="156">
        <v>391</v>
      </c>
      <c r="G24" s="156">
        <v>391</v>
      </c>
      <c r="H24" s="156">
        <v>0</v>
      </c>
      <c r="I24" s="156">
        <v>1655134.28</v>
      </c>
      <c r="J24" s="156">
        <v>0</v>
      </c>
      <c r="K24" s="156">
        <v>0</v>
      </c>
      <c r="L24" s="156">
        <v>43574.400000000031</v>
      </c>
      <c r="M24" s="156">
        <v>0</v>
      </c>
      <c r="N24" s="156">
        <v>95643.159999999858</v>
      </c>
      <c r="O24" s="156">
        <v>0</v>
      </c>
      <c r="P24" s="156">
        <v>7757.399999999996</v>
      </c>
      <c r="Q24" s="156">
        <v>3763.200000000003</v>
      </c>
      <c r="R24" s="156">
        <v>2448.2999999999925</v>
      </c>
      <c r="S24" s="156">
        <v>10244.419999999996</v>
      </c>
      <c r="T24" s="156">
        <v>0</v>
      </c>
      <c r="U24" s="156">
        <v>0</v>
      </c>
      <c r="V24" s="156">
        <v>0</v>
      </c>
      <c r="W24" s="156">
        <v>0</v>
      </c>
      <c r="X24" s="156">
        <v>0</v>
      </c>
      <c r="Y24" s="156">
        <v>0</v>
      </c>
      <c r="Z24" s="156">
        <v>0</v>
      </c>
      <c r="AA24" s="156">
        <v>0</v>
      </c>
      <c r="AB24" s="156">
        <v>69678.189704142002</v>
      </c>
      <c r="AC24" s="156">
        <v>0</v>
      </c>
      <c r="AD24" s="156">
        <v>144932.7212674543</v>
      </c>
      <c r="AE24" s="156">
        <v>0</v>
      </c>
      <c r="AF24" s="156">
        <v>9068.198999999986</v>
      </c>
      <c r="AG24" s="156">
        <v>0</v>
      </c>
      <c r="AH24" s="156">
        <v>159662.24</v>
      </c>
      <c r="AI24" s="156">
        <v>0</v>
      </c>
      <c r="AJ24" s="156">
        <v>0</v>
      </c>
      <c r="AK24" s="156">
        <v>0</v>
      </c>
      <c r="AL24" s="156">
        <v>33001.146399999998</v>
      </c>
      <c r="AM24" s="156">
        <v>0</v>
      </c>
      <c r="AN24" s="156">
        <v>0</v>
      </c>
      <c r="AO24" s="156">
        <v>0</v>
      </c>
      <c r="AP24" s="156">
        <v>0</v>
      </c>
      <c r="AQ24" s="156">
        <v>0</v>
      </c>
      <c r="AR24" s="156">
        <v>0</v>
      </c>
      <c r="AS24" s="156">
        <v>0</v>
      </c>
      <c r="AT24" s="156">
        <v>0</v>
      </c>
      <c r="AU24" s="156">
        <v>1655134.28</v>
      </c>
      <c r="AV24" s="156">
        <v>387109.98997159611</v>
      </c>
      <c r="AW24" s="156">
        <v>192663.38639999999</v>
      </c>
      <c r="AX24" s="156">
        <v>214900.15155763284</v>
      </c>
      <c r="AY24" s="156">
        <v>2234907.6563715963</v>
      </c>
      <c r="AZ24" s="156">
        <v>2201906.5099715963</v>
      </c>
      <c r="BA24" s="156">
        <v>4955</v>
      </c>
      <c r="BB24" s="156">
        <v>1937405</v>
      </c>
      <c r="BC24" s="156">
        <v>0</v>
      </c>
      <c r="BD24" s="156">
        <v>0</v>
      </c>
      <c r="BE24" s="156">
        <v>2234907.6563715963</v>
      </c>
      <c r="BF24" s="156">
        <v>2234907.6563715963</v>
      </c>
      <c r="BG24" s="156">
        <v>0</v>
      </c>
      <c r="BH24" s="156">
        <v>1970406.1464</v>
      </c>
      <c r="BI24" s="156">
        <v>1777742.76</v>
      </c>
      <c r="BJ24" s="156">
        <v>2042244.2699715963</v>
      </c>
      <c r="BK24" s="156">
        <v>5223.1311252470496</v>
      </c>
      <c r="BL24" s="156">
        <v>5202.9866476851857</v>
      </c>
      <c r="BM24" s="156">
        <v>3.8717142529716315E-3</v>
      </c>
      <c r="BN24" s="156">
        <v>0</v>
      </c>
      <c r="BO24" s="156">
        <v>0</v>
      </c>
      <c r="BP24" s="156">
        <v>2234907.6563715963</v>
      </c>
      <c r="BQ24" s="156">
        <v>5631.4744500552333</v>
      </c>
      <c r="BR24" s="156" t="s">
        <v>700</v>
      </c>
      <c r="BS24" s="156">
        <v>5715.8763590066401</v>
      </c>
      <c r="BT24" s="156">
        <v>1.2467386052436025E-2</v>
      </c>
      <c r="BU24" s="156">
        <v>-16944.64</v>
      </c>
      <c r="BV24" s="156">
        <v>2217963.0163715961</v>
      </c>
      <c r="BW24" s="156">
        <v>-9950.9499999999989</v>
      </c>
      <c r="BX24" s="156">
        <v>2208012.066371596</v>
      </c>
      <c r="BY24" s="156">
        <v>33001.146399999998</v>
      </c>
      <c r="BZ24" s="156">
        <v>2175010.919971596</v>
      </c>
      <c r="CA24" s="47"/>
      <c r="CB24">
        <v>81.999999999999872</v>
      </c>
      <c r="CC24" s="48">
        <v>0</v>
      </c>
      <c r="CD24" s="49">
        <f t="shared" si="8"/>
        <v>6404.58</v>
      </c>
      <c r="CE24" s="49">
        <f t="shared" si="9"/>
        <v>0</v>
      </c>
      <c r="CF24" s="49">
        <f t="shared" si="10"/>
        <v>668.61</v>
      </c>
      <c r="CG24" s="49">
        <f t="shared" si="11"/>
        <v>0</v>
      </c>
      <c r="CH24" s="49">
        <f t="shared" si="12"/>
        <v>1085.6799999999982</v>
      </c>
      <c r="CI24" s="49">
        <f t="shared" si="13"/>
        <v>0</v>
      </c>
      <c r="CJ24" s="49">
        <f t="shared" si="14"/>
        <v>1298.1199999999999</v>
      </c>
      <c r="CK24" s="49">
        <f t="shared" si="15"/>
        <v>0</v>
      </c>
      <c r="CL24" s="49">
        <f t="shared" si="16"/>
        <v>7487.65</v>
      </c>
      <c r="CM24" s="49">
        <f t="shared" si="17"/>
        <v>0</v>
      </c>
      <c r="CN24" s="49">
        <f t="shared" si="18"/>
        <v>2175010.919971596</v>
      </c>
      <c r="CO24" s="157">
        <f t="shared" si="19"/>
        <v>0</v>
      </c>
      <c r="CP24">
        <v>2032</v>
      </c>
      <c r="CQ24" s="49">
        <f t="shared" si="2"/>
        <v>334617.06461101479</v>
      </c>
      <c r="CR24" s="49">
        <f t="shared" si="20"/>
        <v>167308.5323055074</v>
      </c>
      <c r="CS24" s="49">
        <f t="shared" si="20"/>
        <v>167308.5323055074</v>
      </c>
      <c r="CT24" s="49">
        <f t="shared" si="20"/>
        <v>167308.5323055074</v>
      </c>
      <c r="CU24" s="49">
        <f t="shared" si="20"/>
        <v>167308.5323055074</v>
      </c>
      <c r="CV24" s="49">
        <f t="shared" si="20"/>
        <v>167308.5323055074</v>
      </c>
      <c r="CW24" s="49">
        <f t="shared" si="20"/>
        <v>167308.5323055074</v>
      </c>
      <c r="CX24" s="49">
        <f t="shared" si="20"/>
        <v>167308.5323055074</v>
      </c>
      <c r="CY24" s="49">
        <f t="shared" si="20"/>
        <v>167308.5323055074</v>
      </c>
      <c r="CZ24" s="49">
        <f t="shared" si="20"/>
        <v>167308.5323055074</v>
      </c>
      <c r="DA24" s="49">
        <f t="shared" si="20"/>
        <v>167308.5323055074</v>
      </c>
      <c r="DB24" s="49">
        <f t="shared" si="20"/>
        <v>167308.5323055074</v>
      </c>
      <c r="DC24" s="158">
        <f t="shared" si="21"/>
        <v>2175010.9199715964</v>
      </c>
      <c r="DD24" s="49">
        <f t="shared" si="4"/>
        <v>0</v>
      </c>
      <c r="DE24" s="49"/>
      <c r="DF24" s="49"/>
      <c r="DG24" s="49"/>
      <c r="DH24" s="49"/>
      <c r="DI24" s="49">
        <f t="shared" si="5"/>
        <v>343831.94713409175</v>
      </c>
      <c r="DJ24" s="49">
        <f t="shared" si="22"/>
        <v>171915.97356704588</v>
      </c>
      <c r="DK24" s="49">
        <f t="shared" si="22"/>
        <v>171915.97356704588</v>
      </c>
      <c r="DL24" s="49">
        <f t="shared" si="22"/>
        <v>171915.97356704588</v>
      </c>
      <c r="DM24" s="49">
        <f t="shared" si="22"/>
        <v>171915.97356704588</v>
      </c>
      <c r="DN24" s="49">
        <f t="shared" si="22"/>
        <v>171915.97356704588</v>
      </c>
      <c r="DO24" s="49">
        <f t="shared" si="22"/>
        <v>171915.97356704588</v>
      </c>
      <c r="DP24" s="49">
        <f t="shared" si="22"/>
        <v>171915.97356704588</v>
      </c>
      <c r="DQ24" s="49">
        <f t="shared" si="22"/>
        <v>171915.97356704588</v>
      </c>
      <c r="DR24" s="49">
        <f t="shared" si="22"/>
        <v>171915.97356704588</v>
      </c>
      <c r="DS24" s="49">
        <f t="shared" si="22"/>
        <v>171915.97356704588</v>
      </c>
      <c r="DT24" s="49">
        <f t="shared" si="22"/>
        <v>171915.97356704588</v>
      </c>
      <c r="DU24" s="49">
        <f t="shared" si="23"/>
        <v>2234907.6563715958</v>
      </c>
      <c r="DV24" s="49">
        <f t="shared" si="7"/>
        <v>0</v>
      </c>
    </row>
    <row r="25" spans="2:126" x14ac:dyDescent="0.3">
      <c r="B25" s="151">
        <v>101289</v>
      </c>
      <c r="C25" s="151">
        <v>3022036</v>
      </c>
      <c r="D25" s="151" t="s">
        <v>176</v>
      </c>
      <c r="E25" s="152" t="s">
        <v>709</v>
      </c>
      <c r="F25" s="156">
        <v>210</v>
      </c>
      <c r="G25" s="156">
        <v>210</v>
      </c>
      <c r="H25" s="156">
        <v>0</v>
      </c>
      <c r="I25" s="156">
        <v>888946.79999999993</v>
      </c>
      <c r="J25" s="156">
        <v>0</v>
      </c>
      <c r="K25" s="156">
        <v>0</v>
      </c>
      <c r="L25" s="156">
        <v>34314.839999999997</v>
      </c>
      <c r="M25" s="156">
        <v>0</v>
      </c>
      <c r="N25" s="156">
        <v>76981.079999999944</v>
      </c>
      <c r="O25" s="156">
        <v>0</v>
      </c>
      <c r="P25" s="156">
        <v>779.4516746411465</v>
      </c>
      <c r="Q25" s="156">
        <v>2835.9043062200963</v>
      </c>
      <c r="R25" s="156">
        <v>42804.249760765546</v>
      </c>
      <c r="S25" s="156">
        <v>541.75980861244</v>
      </c>
      <c r="T25" s="156">
        <v>574.92775119617215</v>
      </c>
      <c r="U25" s="156">
        <v>0</v>
      </c>
      <c r="V25" s="156">
        <v>0</v>
      </c>
      <c r="W25" s="156">
        <v>0</v>
      </c>
      <c r="X25" s="156">
        <v>0</v>
      </c>
      <c r="Y25" s="156">
        <v>0</v>
      </c>
      <c r="Z25" s="156">
        <v>0</v>
      </c>
      <c r="AA25" s="156">
        <v>0</v>
      </c>
      <c r="AB25" s="156">
        <v>33608.446666666605</v>
      </c>
      <c r="AC25" s="156">
        <v>0</v>
      </c>
      <c r="AD25" s="156">
        <v>95334.691011235962</v>
      </c>
      <c r="AE25" s="156">
        <v>0</v>
      </c>
      <c r="AF25" s="156">
        <v>0</v>
      </c>
      <c r="AG25" s="156">
        <v>0</v>
      </c>
      <c r="AH25" s="156">
        <v>159662.24</v>
      </c>
      <c r="AI25" s="156">
        <v>0</v>
      </c>
      <c r="AJ25" s="156">
        <v>0</v>
      </c>
      <c r="AK25" s="156">
        <v>0</v>
      </c>
      <c r="AL25" s="156">
        <v>29538.3334</v>
      </c>
      <c r="AM25" s="156">
        <v>0</v>
      </c>
      <c r="AN25" s="156">
        <v>0</v>
      </c>
      <c r="AO25" s="156">
        <v>0</v>
      </c>
      <c r="AP25" s="156">
        <v>0</v>
      </c>
      <c r="AQ25" s="156">
        <v>0</v>
      </c>
      <c r="AR25" s="156">
        <v>0</v>
      </c>
      <c r="AS25" s="156">
        <v>0</v>
      </c>
      <c r="AT25" s="156">
        <v>0</v>
      </c>
      <c r="AU25" s="156">
        <v>888946.79999999993</v>
      </c>
      <c r="AV25" s="156">
        <v>287775.35097933793</v>
      </c>
      <c r="AW25" s="156">
        <v>189200.57339999999</v>
      </c>
      <c r="AX25" s="156">
        <v>124444.43352920085</v>
      </c>
      <c r="AY25" s="156">
        <v>1365922.7243793379</v>
      </c>
      <c r="AZ25" s="156">
        <v>1336384.390979338</v>
      </c>
      <c r="BA25" s="156">
        <v>4955</v>
      </c>
      <c r="BB25" s="156">
        <v>1040550</v>
      </c>
      <c r="BC25" s="156">
        <v>0</v>
      </c>
      <c r="BD25" s="156">
        <v>0</v>
      </c>
      <c r="BE25" s="156">
        <v>1365922.7243793379</v>
      </c>
      <c r="BF25" s="156">
        <v>1365922.7243793379</v>
      </c>
      <c r="BG25" s="156">
        <v>0</v>
      </c>
      <c r="BH25" s="156">
        <v>1070088.3333999999</v>
      </c>
      <c r="BI25" s="156">
        <v>880887.75999999989</v>
      </c>
      <c r="BJ25" s="156">
        <v>1176722.150979338</v>
      </c>
      <c r="BK25" s="156">
        <v>5603.4388141873242</v>
      </c>
      <c r="BL25" s="156">
        <v>5912.1309451923071</v>
      </c>
      <c r="BM25" s="156">
        <v>-5.22133447088158E-2</v>
      </c>
      <c r="BN25" s="156">
        <v>5.22133447088158E-2</v>
      </c>
      <c r="BO25" s="156">
        <v>64825.347511046413</v>
      </c>
      <c r="BP25" s="156">
        <v>1430748.0718903842</v>
      </c>
      <c r="BQ25" s="156">
        <v>6672.427326144687</v>
      </c>
      <c r="BR25" s="156" t="s">
        <v>700</v>
      </c>
      <c r="BS25" s="156">
        <v>6813.0860566208767</v>
      </c>
      <c r="BT25" s="156">
        <v>-3.2701860347039702E-4</v>
      </c>
      <c r="BU25" s="156">
        <v>-9391.4399999999987</v>
      </c>
      <c r="BV25" s="156">
        <v>1421356.6318903842</v>
      </c>
      <c r="BW25" s="156">
        <v>-5344.5</v>
      </c>
      <c r="BX25" s="156">
        <v>1416012.1318903842</v>
      </c>
      <c r="BY25" s="156">
        <v>29538.3334</v>
      </c>
      <c r="BZ25" s="156">
        <v>1386473.7984903844</v>
      </c>
      <c r="CA25" s="47"/>
      <c r="CB25">
        <v>65.999999999999943</v>
      </c>
      <c r="CC25" s="48">
        <v>0</v>
      </c>
      <c r="CD25" s="49">
        <f t="shared" si="8"/>
        <v>3439.7999999999997</v>
      </c>
      <c r="CE25" s="49">
        <f t="shared" si="9"/>
        <v>0</v>
      </c>
      <c r="CF25" s="49">
        <f t="shared" si="10"/>
        <v>359.09999999999997</v>
      </c>
      <c r="CG25" s="49">
        <f t="shared" si="11"/>
        <v>0</v>
      </c>
      <c r="CH25" s="49">
        <f t="shared" si="12"/>
        <v>873.83999999999924</v>
      </c>
      <c r="CI25" s="49">
        <f t="shared" si="13"/>
        <v>0</v>
      </c>
      <c r="CJ25" s="49">
        <f t="shared" si="14"/>
        <v>697.19999999999993</v>
      </c>
      <c r="CK25" s="49">
        <f t="shared" si="15"/>
        <v>0</v>
      </c>
      <c r="CL25" s="49">
        <f t="shared" si="16"/>
        <v>4021.4999999999995</v>
      </c>
      <c r="CM25" s="49">
        <f t="shared" si="17"/>
        <v>0</v>
      </c>
      <c r="CN25" s="49">
        <f>BZ25</f>
        <v>1386473.7984903844</v>
      </c>
      <c r="CO25" s="157">
        <f>BP25+BU25+BW25-BY25-CN25</f>
        <v>0</v>
      </c>
      <c r="CP25">
        <v>2036</v>
      </c>
      <c r="CQ25" s="49">
        <f t="shared" si="2"/>
        <v>213303.66130621298</v>
      </c>
      <c r="CR25" s="49">
        <f t="shared" si="20"/>
        <v>106651.83065310649</v>
      </c>
      <c r="CS25" s="49">
        <f t="shared" si="20"/>
        <v>106651.83065310649</v>
      </c>
      <c r="CT25" s="49">
        <f t="shared" si="20"/>
        <v>106651.83065310649</v>
      </c>
      <c r="CU25" s="49">
        <f t="shared" si="20"/>
        <v>106651.83065310649</v>
      </c>
      <c r="CV25" s="49">
        <f t="shared" si="20"/>
        <v>106651.83065310649</v>
      </c>
      <c r="CW25" s="49">
        <f t="shared" si="20"/>
        <v>106651.83065310649</v>
      </c>
      <c r="CX25" s="49">
        <f t="shared" si="20"/>
        <v>106651.83065310649</v>
      </c>
      <c r="CY25" s="49">
        <f t="shared" si="20"/>
        <v>106651.83065310649</v>
      </c>
      <c r="CZ25" s="49">
        <f t="shared" si="20"/>
        <v>106651.83065310649</v>
      </c>
      <c r="DA25" s="49">
        <f t="shared" si="20"/>
        <v>106651.83065310649</v>
      </c>
      <c r="DB25" s="49">
        <f t="shared" si="20"/>
        <v>106651.83065310649</v>
      </c>
      <c r="DC25" s="158">
        <f t="shared" si="21"/>
        <v>1386473.7984903844</v>
      </c>
      <c r="DD25" s="49">
        <f t="shared" si="4"/>
        <v>0</v>
      </c>
      <c r="DE25" s="49"/>
      <c r="DF25" s="49"/>
      <c r="DG25" s="49"/>
      <c r="DH25" s="49"/>
      <c r="DI25" s="49">
        <f t="shared" si="5"/>
        <v>220115.08798313604</v>
      </c>
      <c r="DJ25" s="49">
        <f t="shared" si="22"/>
        <v>110057.54399156802</v>
      </c>
      <c r="DK25" s="49">
        <f t="shared" si="22"/>
        <v>110057.54399156802</v>
      </c>
      <c r="DL25" s="49">
        <f t="shared" si="22"/>
        <v>110057.54399156802</v>
      </c>
      <c r="DM25" s="49">
        <f t="shared" si="22"/>
        <v>110057.54399156802</v>
      </c>
      <c r="DN25" s="49">
        <f t="shared" si="22"/>
        <v>110057.54399156802</v>
      </c>
      <c r="DO25" s="49">
        <f t="shared" si="22"/>
        <v>110057.54399156802</v>
      </c>
      <c r="DP25" s="49">
        <f t="shared" si="22"/>
        <v>110057.54399156802</v>
      </c>
      <c r="DQ25" s="49">
        <f t="shared" si="22"/>
        <v>110057.54399156802</v>
      </c>
      <c r="DR25" s="49">
        <f t="shared" si="22"/>
        <v>110057.54399156802</v>
      </c>
      <c r="DS25" s="49">
        <f t="shared" si="22"/>
        <v>110057.54399156802</v>
      </c>
      <c r="DT25" s="49">
        <f t="shared" si="22"/>
        <v>110057.54399156802</v>
      </c>
      <c r="DU25" s="49">
        <f t="shared" si="23"/>
        <v>1430748.0718903842</v>
      </c>
      <c r="DV25" s="49">
        <f t="shared" si="7"/>
        <v>0</v>
      </c>
    </row>
    <row r="26" spans="2:126" x14ac:dyDescent="0.3">
      <c r="B26" s="151">
        <v>101290</v>
      </c>
      <c r="C26" s="151">
        <v>3022037</v>
      </c>
      <c r="D26" s="151" t="s">
        <v>131</v>
      </c>
      <c r="E26" s="152" t="s">
        <v>471</v>
      </c>
      <c r="F26" s="156">
        <v>207</v>
      </c>
      <c r="G26" s="156">
        <v>207</v>
      </c>
      <c r="H26" s="156">
        <v>0</v>
      </c>
      <c r="I26" s="156">
        <v>876247.55999999994</v>
      </c>
      <c r="J26" s="156">
        <v>0</v>
      </c>
      <c r="K26" s="156">
        <v>0</v>
      </c>
      <c r="L26" s="156">
        <v>19608.480000000014</v>
      </c>
      <c r="M26" s="156">
        <v>0</v>
      </c>
      <c r="N26" s="156">
        <v>41989.680000000037</v>
      </c>
      <c r="O26" s="156">
        <v>0</v>
      </c>
      <c r="P26" s="156">
        <v>2327.2199999999989</v>
      </c>
      <c r="Q26" s="156">
        <v>1254.3999999999974</v>
      </c>
      <c r="R26" s="156">
        <v>979.32</v>
      </c>
      <c r="S26" s="156">
        <v>1617.5399999999993</v>
      </c>
      <c r="T26" s="156">
        <v>572.19000000000074</v>
      </c>
      <c r="U26" s="156">
        <v>0</v>
      </c>
      <c r="V26" s="156">
        <v>0</v>
      </c>
      <c r="W26" s="156">
        <v>0</v>
      </c>
      <c r="X26" s="156">
        <v>0</v>
      </c>
      <c r="Y26" s="156">
        <v>0</v>
      </c>
      <c r="Z26" s="156">
        <v>0</v>
      </c>
      <c r="AA26" s="156">
        <v>0</v>
      </c>
      <c r="AB26" s="156">
        <v>58191.512542372839</v>
      </c>
      <c r="AC26" s="156">
        <v>0</v>
      </c>
      <c r="AD26" s="156">
        <v>76572.45455763553</v>
      </c>
      <c r="AE26" s="156">
        <v>0</v>
      </c>
      <c r="AF26" s="156">
        <v>0</v>
      </c>
      <c r="AG26" s="156">
        <v>0</v>
      </c>
      <c r="AH26" s="156">
        <v>159662.24</v>
      </c>
      <c r="AI26" s="156">
        <v>0</v>
      </c>
      <c r="AJ26" s="156">
        <v>0</v>
      </c>
      <c r="AK26" s="156">
        <v>0</v>
      </c>
      <c r="AL26" s="156">
        <v>34036.914799999999</v>
      </c>
      <c r="AM26" s="156">
        <v>0</v>
      </c>
      <c r="AN26" s="156">
        <v>0</v>
      </c>
      <c r="AO26" s="156">
        <v>0</v>
      </c>
      <c r="AP26" s="156">
        <v>0</v>
      </c>
      <c r="AQ26" s="156">
        <v>0</v>
      </c>
      <c r="AR26" s="156">
        <v>0</v>
      </c>
      <c r="AS26" s="156">
        <v>0</v>
      </c>
      <c r="AT26" s="156">
        <v>0</v>
      </c>
      <c r="AU26" s="156">
        <v>876247.55999999994</v>
      </c>
      <c r="AV26" s="156">
        <v>203112.79710000841</v>
      </c>
      <c r="AW26" s="156">
        <v>193699.15479999999</v>
      </c>
      <c r="AX26" s="156">
        <v>126606.90965389996</v>
      </c>
      <c r="AY26" s="156">
        <v>1273059.5119000082</v>
      </c>
      <c r="AZ26" s="156">
        <v>1239022.5971000083</v>
      </c>
      <c r="BA26" s="156">
        <v>4955</v>
      </c>
      <c r="BB26" s="156">
        <v>1025685</v>
      </c>
      <c r="BC26" s="156">
        <v>0</v>
      </c>
      <c r="BD26" s="156">
        <v>0</v>
      </c>
      <c r="BE26" s="156">
        <v>1273059.5119000082</v>
      </c>
      <c r="BF26" s="156">
        <v>1273059.5119000082</v>
      </c>
      <c r="BG26" s="156">
        <v>0</v>
      </c>
      <c r="BH26" s="156">
        <v>1059721.9147999999</v>
      </c>
      <c r="BI26" s="156">
        <v>866022.75999999989</v>
      </c>
      <c r="BJ26" s="156">
        <v>1079360.3571000083</v>
      </c>
      <c r="BK26" s="156">
        <v>5214.3012420290252</v>
      </c>
      <c r="BL26" s="156">
        <v>5161.4475147619041</v>
      </c>
      <c r="BM26" s="156">
        <v>1.024009778573892E-2</v>
      </c>
      <c r="BN26" s="156">
        <v>0</v>
      </c>
      <c r="BO26" s="156">
        <v>0</v>
      </c>
      <c r="BP26" s="156">
        <v>1273059.5119000082</v>
      </c>
      <c r="BQ26" s="156">
        <v>5985.6164111111511</v>
      </c>
      <c r="BR26" s="156" t="s">
        <v>700</v>
      </c>
      <c r="BS26" s="156">
        <v>6150.0459512077687</v>
      </c>
      <c r="BT26" s="156">
        <v>1.1565131592169653E-2</v>
      </c>
      <c r="BU26" s="156">
        <v>-8872.5600000000013</v>
      </c>
      <c r="BV26" s="156">
        <v>1264186.9519000081</v>
      </c>
      <c r="BW26" s="156">
        <v>-5268.15</v>
      </c>
      <c r="BX26" s="156">
        <v>1258918.8019000082</v>
      </c>
      <c r="BY26" s="156">
        <v>34036.914799999999</v>
      </c>
      <c r="BZ26" s="156">
        <v>1224881.8871000083</v>
      </c>
      <c r="CA26" s="47"/>
      <c r="CB26">
        <v>36.000000000000028</v>
      </c>
      <c r="CC26" s="48">
        <v>0</v>
      </c>
      <c r="CD26" s="49">
        <f t="shared" si="8"/>
        <v>3390.66</v>
      </c>
      <c r="CE26" s="49">
        <f t="shared" si="9"/>
        <v>0</v>
      </c>
      <c r="CF26" s="49">
        <f t="shared" si="10"/>
        <v>353.96999999999997</v>
      </c>
      <c r="CG26" s="49">
        <f t="shared" si="11"/>
        <v>0</v>
      </c>
      <c r="CH26" s="49">
        <f t="shared" si="12"/>
        <v>476.64000000000038</v>
      </c>
      <c r="CI26" s="49">
        <f t="shared" si="13"/>
        <v>0</v>
      </c>
      <c r="CJ26" s="49">
        <f t="shared" si="14"/>
        <v>687.24</v>
      </c>
      <c r="CK26" s="49">
        <f t="shared" si="15"/>
        <v>0</v>
      </c>
      <c r="CL26" s="49">
        <f t="shared" si="16"/>
        <v>3964.0499999999997</v>
      </c>
      <c r="CM26" s="49">
        <f t="shared" si="17"/>
        <v>0</v>
      </c>
      <c r="CN26" s="49">
        <f t="shared" si="18"/>
        <v>1224881.8871000083</v>
      </c>
      <c r="CO26" s="157">
        <f t="shared" si="19"/>
        <v>0</v>
      </c>
      <c r="CP26">
        <v>2037</v>
      </c>
      <c r="CQ26" s="49">
        <f t="shared" si="2"/>
        <v>188443.36724615513</v>
      </c>
      <c r="CR26" s="49">
        <f t="shared" si="20"/>
        <v>94221.683623077566</v>
      </c>
      <c r="CS26" s="49">
        <f t="shared" si="20"/>
        <v>94221.683623077566</v>
      </c>
      <c r="CT26" s="49">
        <f t="shared" si="20"/>
        <v>94221.683623077566</v>
      </c>
      <c r="CU26" s="49">
        <f t="shared" si="20"/>
        <v>94221.683623077566</v>
      </c>
      <c r="CV26" s="49">
        <f t="shared" si="20"/>
        <v>94221.683623077566</v>
      </c>
      <c r="CW26" s="49">
        <f t="shared" si="20"/>
        <v>94221.683623077566</v>
      </c>
      <c r="CX26" s="49">
        <f t="shared" si="20"/>
        <v>94221.683623077566</v>
      </c>
      <c r="CY26" s="49">
        <f t="shared" si="20"/>
        <v>94221.683623077566</v>
      </c>
      <c r="CZ26" s="49">
        <f t="shared" si="20"/>
        <v>94221.683623077566</v>
      </c>
      <c r="DA26" s="49">
        <f t="shared" si="20"/>
        <v>94221.683623077566</v>
      </c>
      <c r="DB26" s="49">
        <f t="shared" si="20"/>
        <v>94221.683623077566</v>
      </c>
      <c r="DC26" s="158">
        <f t="shared" si="21"/>
        <v>1224881.8871000083</v>
      </c>
      <c r="DD26" s="49">
        <f t="shared" si="4"/>
        <v>0</v>
      </c>
      <c r="DE26" s="49"/>
      <c r="DF26" s="49"/>
      <c r="DG26" s="49"/>
      <c r="DH26" s="49"/>
      <c r="DI26" s="49">
        <f t="shared" si="5"/>
        <v>195855.30952307818</v>
      </c>
      <c r="DJ26" s="49">
        <f t="shared" si="22"/>
        <v>97927.654761539088</v>
      </c>
      <c r="DK26" s="49">
        <f t="shared" si="22"/>
        <v>97927.654761539088</v>
      </c>
      <c r="DL26" s="49">
        <f t="shared" si="22"/>
        <v>97927.654761539088</v>
      </c>
      <c r="DM26" s="49">
        <f t="shared" si="22"/>
        <v>97927.654761539088</v>
      </c>
      <c r="DN26" s="49">
        <f t="shared" si="22"/>
        <v>97927.654761539088</v>
      </c>
      <c r="DO26" s="49">
        <f t="shared" si="22"/>
        <v>97927.654761539088</v>
      </c>
      <c r="DP26" s="49">
        <f t="shared" si="22"/>
        <v>97927.654761539088</v>
      </c>
      <c r="DQ26" s="49">
        <f t="shared" si="22"/>
        <v>97927.654761539088</v>
      </c>
      <c r="DR26" s="49">
        <f t="shared" si="22"/>
        <v>97927.654761539088</v>
      </c>
      <c r="DS26" s="49">
        <f t="shared" si="22"/>
        <v>97927.654761539088</v>
      </c>
      <c r="DT26" s="49">
        <f t="shared" si="22"/>
        <v>97927.654761539088</v>
      </c>
      <c r="DU26" s="49">
        <f t="shared" si="23"/>
        <v>1273059.5119000082</v>
      </c>
      <c r="DV26" s="49">
        <f t="shared" si="7"/>
        <v>0</v>
      </c>
    </row>
    <row r="27" spans="2:126" x14ac:dyDescent="0.3">
      <c r="B27" s="151">
        <v>101293</v>
      </c>
      <c r="C27" s="151">
        <v>3022042</v>
      </c>
      <c r="D27" s="151" t="s">
        <v>23</v>
      </c>
      <c r="E27" s="152" t="s">
        <v>710</v>
      </c>
      <c r="F27" s="156">
        <v>417</v>
      </c>
      <c r="G27" s="156">
        <v>417</v>
      </c>
      <c r="H27" s="156">
        <v>0</v>
      </c>
      <c r="I27" s="156">
        <v>1765194.3599999999</v>
      </c>
      <c r="J27" s="156">
        <v>0</v>
      </c>
      <c r="K27" s="156">
        <v>0</v>
      </c>
      <c r="L27" s="156">
        <v>7625.5200000000095</v>
      </c>
      <c r="M27" s="156">
        <v>0</v>
      </c>
      <c r="N27" s="156">
        <v>18662.079999999994</v>
      </c>
      <c r="O27" s="156">
        <v>0</v>
      </c>
      <c r="P27" s="156">
        <v>1551.4800000000007</v>
      </c>
      <c r="Q27" s="156">
        <v>8153.5999999999949</v>
      </c>
      <c r="R27" s="156">
        <v>1468.9800000000007</v>
      </c>
      <c r="S27" s="156">
        <v>1078.3599999999988</v>
      </c>
      <c r="T27" s="156">
        <v>572.18999999999949</v>
      </c>
      <c r="U27" s="156">
        <v>0</v>
      </c>
      <c r="V27" s="156">
        <v>0</v>
      </c>
      <c r="W27" s="156">
        <v>0</v>
      </c>
      <c r="X27" s="156">
        <v>0</v>
      </c>
      <c r="Y27" s="156">
        <v>0</v>
      </c>
      <c r="Z27" s="156">
        <v>0</v>
      </c>
      <c r="AA27" s="156">
        <v>0</v>
      </c>
      <c r="AB27" s="156">
        <v>69591.82176470595</v>
      </c>
      <c r="AC27" s="156">
        <v>0</v>
      </c>
      <c r="AD27" s="156">
        <v>99259.464173170592</v>
      </c>
      <c r="AE27" s="156">
        <v>0</v>
      </c>
      <c r="AF27" s="156">
        <v>0</v>
      </c>
      <c r="AG27" s="156">
        <v>0</v>
      </c>
      <c r="AH27" s="156">
        <v>159662.24</v>
      </c>
      <c r="AI27" s="156">
        <v>0</v>
      </c>
      <c r="AJ27" s="156">
        <v>0</v>
      </c>
      <c r="AK27" s="156">
        <v>0</v>
      </c>
      <c r="AL27" s="156">
        <v>45752.773800000003</v>
      </c>
      <c r="AM27" s="156">
        <v>0</v>
      </c>
      <c r="AN27" s="156">
        <v>0</v>
      </c>
      <c r="AO27" s="156">
        <v>0</v>
      </c>
      <c r="AP27" s="156">
        <v>0</v>
      </c>
      <c r="AQ27" s="156">
        <v>0</v>
      </c>
      <c r="AR27" s="156">
        <v>0</v>
      </c>
      <c r="AS27" s="156">
        <v>0</v>
      </c>
      <c r="AT27" s="156">
        <v>0</v>
      </c>
      <c r="AU27" s="156">
        <v>1765194.3599999999</v>
      </c>
      <c r="AV27" s="156">
        <v>207963.49593787655</v>
      </c>
      <c r="AW27" s="156">
        <v>205415.01379999999</v>
      </c>
      <c r="AX27" s="156">
        <v>176699.90279934008</v>
      </c>
      <c r="AY27" s="156">
        <v>2178572.8697378766</v>
      </c>
      <c r="AZ27" s="156">
        <v>2132820.0959378765</v>
      </c>
      <c r="BA27" s="156">
        <v>4955</v>
      </c>
      <c r="BB27" s="156">
        <v>2066235</v>
      </c>
      <c r="BC27" s="156">
        <v>0</v>
      </c>
      <c r="BD27" s="156">
        <v>0</v>
      </c>
      <c r="BE27" s="156">
        <v>2178572.8697378766</v>
      </c>
      <c r="BF27" s="156">
        <v>2178572.8697378766</v>
      </c>
      <c r="BG27" s="156">
        <v>0</v>
      </c>
      <c r="BH27" s="156">
        <v>2111987.7738000001</v>
      </c>
      <c r="BI27" s="156">
        <v>1906572.76</v>
      </c>
      <c r="BJ27" s="156">
        <v>1973157.8559378765</v>
      </c>
      <c r="BK27" s="156">
        <v>4731.7934195152911</v>
      </c>
      <c r="BL27" s="156">
        <v>4718.5350639618136</v>
      </c>
      <c r="BM27" s="156">
        <v>2.8098457198589516E-3</v>
      </c>
      <c r="BN27" s="156">
        <v>0</v>
      </c>
      <c r="BO27" s="156">
        <v>0</v>
      </c>
      <c r="BP27" s="156">
        <v>2178572.8697378766</v>
      </c>
      <c r="BQ27" s="156">
        <v>5114.676489059656</v>
      </c>
      <c r="BR27" s="156" t="s">
        <v>700</v>
      </c>
      <c r="BS27" s="156">
        <v>5224.3953710740443</v>
      </c>
      <c r="BT27" s="156">
        <v>7.2208270275226916E-3</v>
      </c>
      <c r="BU27" s="156">
        <v>-17125.36</v>
      </c>
      <c r="BV27" s="156">
        <v>2161447.5097378767</v>
      </c>
      <c r="BW27" s="156">
        <v>-10612.65</v>
      </c>
      <c r="BX27" s="156">
        <v>2150834.8597378768</v>
      </c>
      <c r="BY27" s="156">
        <v>45752.773800000003</v>
      </c>
      <c r="BZ27" s="156">
        <v>2105082.0859378767</v>
      </c>
      <c r="CA27" s="47"/>
      <c r="CB27">
        <v>15.999999999999993</v>
      </c>
      <c r="CC27" s="48">
        <v>0</v>
      </c>
      <c r="CD27" s="49">
        <f t="shared" si="8"/>
        <v>6830.46</v>
      </c>
      <c r="CE27" s="49">
        <f t="shared" si="9"/>
        <v>0</v>
      </c>
      <c r="CF27" s="49">
        <f t="shared" si="10"/>
        <v>713.06999999999994</v>
      </c>
      <c r="CG27" s="49">
        <f t="shared" si="11"/>
        <v>0</v>
      </c>
      <c r="CH27" s="49">
        <f t="shared" si="12"/>
        <v>211.83999999999992</v>
      </c>
      <c r="CI27" s="49">
        <f t="shared" si="13"/>
        <v>0</v>
      </c>
      <c r="CJ27" s="49">
        <f t="shared" si="14"/>
        <v>1384.4399999999998</v>
      </c>
      <c r="CK27" s="49">
        <f t="shared" si="15"/>
        <v>0</v>
      </c>
      <c r="CL27" s="49">
        <f t="shared" si="16"/>
        <v>7985.5499999999993</v>
      </c>
      <c r="CM27" s="49">
        <f t="shared" si="17"/>
        <v>0</v>
      </c>
      <c r="CN27" s="49">
        <f t="shared" si="18"/>
        <v>2105082.0859378767</v>
      </c>
      <c r="CO27" s="157">
        <f t="shared" si="19"/>
        <v>0</v>
      </c>
      <c r="CP27">
        <v>2042</v>
      </c>
      <c r="CQ27" s="49">
        <f t="shared" si="2"/>
        <v>323858.78245198104</v>
      </c>
      <c r="CR27" s="49">
        <f t="shared" si="20"/>
        <v>161929.39122599052</v>
      </c>
      <c r="CS27" s="49">
        <f t="shared" si="20"/>
        <v>161929.39122599052</v>
      </c>
      <c r="CT27" s="49">
        <f t="shared" si="20"/>
        <v>161929.39122599052</v>
      </c>
      <c r="CU27" s="49">
        <f t="shared" si="20"/>
        <v>161929.39122599052</v>
      </c>
      <c r="CV27" s="49">
        <f t="shared" si="20"/>
        <v>161929.39122599052</v>
      </c>
      <c r="CW27" s="49">
        <f t="shared" si="20"/>
        <v>161929.39122599052</v>
      </c>
      <c r="CX27" s="49">
        <f t="shared" si="20"/>
        <v>161929.39122599052</v>
      </c>
      <c r="CY27" s="49">
        <f t="shared" si="20"/>
        <v>161929.39122599052</v>
      </c>
      <c r="CZ27" s="49">
        <f t="shared" si="20"/>
        <v>161929.39122599052</v>
      </c>
      <c r="DA27" s="49">
        <f t="shared" si="20"/>
        <v>161929.39122599052</v>
      </c>
      <c r="DB27" s="49">
        <f t="shared" si="20"/>
        <v>161929.39122599052</v>
      </c>
      <c r="DC27" s="158">
        <f t="shared" si="21"/>
        <v>2105082.0859378772</v>
      </c>
      <c r="DD27" s="49">
        <f t="shared" si="4"/>
        <v>0</v>
      </c>
      <c r="DE27" s="49"/>
      <c r="DF27" s="49"/>
      <c r="DG27" s="49"/>
      <c r="DH27" s="49"/>
      <c r="DI27" s="49">
        <f t="shared" si="5"/>
        <v>335165.05688275024</v>
      </c>
      <c r="DJ27" s="49">
        <f t="shared" si="22"/>
        <v>167582.52844137512</v>
      </c>
      <c r="DK27" s="49">
        <f t="shared" si="22"/>
        <v>167582.52844137512</v>
      </c>
      <c r="DL27" s="49">
        <f t="shared" si="22"/>
        <v>167582.52844137512</v>
      </c>
      <c r="DM27" s="49">
        <f t="shared" si="22"/>
        <v>167582.52844137512</v>
      </c>
      <c r="DN27" s="49">
        <f t="shared" si="22"/>
        <v>167582.52844137512</v>
      </c>
      <c r="DO27" s="49">
        <f t="shared" si="22"/>
        <v>167582.52844137512</v>
      </c>
      <c r="DP27" s="49">
        <f t="shared" si="22"/>
        <v>167582.52844137512</v>
      </c>
      <c r="DQ27" s="49">
        <f t="shared" si="22"/>
        <v>167582.52844137512</v>
      </c>
      <c r="DR27" s="49">
        <f t="shared" si="22"/>
        <v>167582.52844137512</v>
      </c>
      <c r="DS27" s="49">
        <f t="shared" si="22"/>
        <v>167582.52844137512</v>
      </c>
      <c r="DT27" s="49">
        <f t="shared" si="22"/>
        <v>167582.52844137512</v>
      </c>
      <c r="DU27" s="49">
        <f t="shared" si="23"/>
        <v>2178572.8697378766</v>
      </c>
      <c r="DV27" s="49">
        <f t="shared" si="7"/>
        <v>0</v>
      </c>
    </row>
    <row r="28" spans="2:126" x14ac:dyDescent="0.3">
      <c r="B28" s="50">
        <v>101294</v>
      </c>
      <c r="C28" s="50">
        <v>3022043</v>
      </c>
      <c r="D28" s="46"/>
      <c r="E28" s="51" t="s">
        <v>198</v>
      </c>
      <c r="F28" s="156">
        <v>475</v>
      </c>
      <c r="G28" s="156">
        <v>475</v>
      </c>
      <c r="H28" s="156">
        <v>0</v>
      </c>
      <c r="I28" s="156">
        <v>2010713</v>
      </c>
      <c r="J28" s="156">
        <v>0</v>
      </c>
      <c r="K28" s="156">
        <v>0</v>
      </c>
      <c r="L28" s="156">
        <v>44663.759999999886</v>
      </c>
      <c r="M28" s="156">
        <v>0</v>
      </c>
      <c r="N28" s="156">
        <v>103807.82000000024</v>
      </c>
      <c r="O28" s="156">
        <v>0</v>
      </c>
      <c r="P28" s="156">
        <v>5947.3399999999938</v>
      </c>
      <c r="Q28" s="156">
        <v>2195.2000000000062</v>
      </c>
      <c r="R28" s="156">
        <v>1468.98</v>
      </c>
      <c r="S28" s="156">
        <v>539.18000000000063</v>
      </c>
      <c r="T28" s="156">
        <v>0</v>
      </c>
      <c r="U28" s="156">
        <v>0</v>
      </c>
      <c r="V28" s="156">
        <v>0</v>
      </c>
      <c r="W28" s="156">
        <v>0</v>
      </c>
      <c r="X28" s="156">
        <v>0</v>
      </c>
      <c r="Y28" s="156">
        <v>0</v>
      </c>
      <c r="Z28" s="156">
        <v>0</v>
      </c>
      <c r="AA28" s="156">
        <v>0</v>
      </c>
      <c r="AB28" s="156">
        <v>102789.4700000001</v>
      </c>
      <c r="AC28" s="156">
        <v>0</v>
      </c>
      <c r="AD28" s="156">
        <v>177939.85850140717</v>
      </c>
      <c r="AE28" s="156">
        <v>0</v>
      </c>
      <c r="AF28" s="156">
        <v>0</v>
      </c>
      <c r="AG28" s="156">
        <v>0</v>
      </c>
      <c r="AH28" s="156">
        <v>159662.24</v>
      </c>
      <c r="AI28" s="156">
        <v>0</v>
      </c>
      <c r="AJ28" s="156">
        <v>0</v>
      </c>
      <c r="AK28" s="156">
        <v>0</v>
      </c>
      <c r="AL28" s="156">
        <v>28835.459699999999</v>
      </c>
      <c r="AM28" s="156">
        <v>0</v>
      </c>
      <c r="AN28" s="156">
        <v>0</v>
      </c>
      <c r="AO28" s="156">
        <v>0</v>
      </c>
      <c r="AP28" s="156">
        <v>0</v>
      </c>
      <c r="AQ28" s="156">
        <v>0</v>
      </c>
      <c r="AR28" s="156">
        <v>0</v>
      </c>
      <c r="AS28" s="156">
        <v>0</v>
      </c>
      <c r="AT28" s="156">
        <v>0</v>
      </c>
      <c r="AU28" s="156">
        <v>2010713</v>
      </c>
      <c r="AV28" s="156">
        <v>439351.60850140743</v>
      </c>
      <c r="AW28" s="156">
        <v>188497.6997</v>
      </c>
      <c r="AX28" s="156">
        <v>260583.98270028154</v>
      </c>
      <c r="AY28" s="156">
        <v>2638562.3082014071</v>
      </c>
      <c r="AZ28" s="156">
        <v>2609726.8485014071</v>
      </c>
      <c r="BA28" s="156">
        <v>4955</v>
      </c>
      <c r="BB28" s="156">
        <v>2353625</v>
      </c>
      <c r="BC28" s="156">
        <v>0</v>
      </c>
      <c r="BD28" s="156">
        <v>0</v>
      </c>
      <c r="BE28" s="156">
        <v>2638562.3082014071</v>
      </c>
      <c r="BF28" s="156">
        <v>2638562.308201408</v>
      </c>
      <c r="BG28" s="156">
        <v>0</v>
      </c>
      <c r="BH28" s="156">
        <v>2382460.4597</v>
      </c>
      <c r="BI28" s="156">
        <v>2193962.7600000002</v>
      </c>
      <c r="BJ28" s="156">
        <v>2450064.6085014069</v>
      </c>
      <c r="BK28" s="156">
        <v>5158.0307547398043</v>
      </c>
      <c r="BL28" s="156">
        <v>5050.7395391111113</v>
      </c>
      <c r="BM28" s="156">
        <v>2.1242674423788507E-2</v>
      </c>
      <c r="BN28" s="156">
        <v>0</v>
      </c>
      <c r="BO28" s="156">
        <v>0</v>
      </c>
      <c r="BP28" s="156">
        <v>2638562.3082014071</v>
      </c>
      <c r="BQ28" s="156">
        <v>5494.1617863187521</v>
      </c>
      <c r="BR28" s="156" t="s">
        <v>700</v>
      </c>
      <c r="BS28" s="156">
        <v>5554.8680172661198</v>
      </c>
      <c r="BT28" s="156">
        <v>1.9576486688417827E-2</v>
      </c>
      <c r="BU28" s="156">
        <v>-20444.360000000004</v>
      </c>
      <c r="BV28" s="156">
        <v>2618117.9482014072</v>
      </c>
      <c r="BW28" s="156">
        <v>-12088.75</v>
      </c>
      <c r="BX28" s="156">
        <v>2606029.1982014072</v>
      </c>
      <c r="BY28" s="156">
        <v>28835.459699999999</v>
      </c>
      <c r="BZ28" s="156">
        <v>2577193.7385014072</v>
      </c>
      <c r="CA28" s="52"/>
      <c r="CB28" s="72">
        <v>89.000000000000199</v>
      </c>
      <c r="CC28" s="53">
        <v>0</v>
      </c>
      <c r="CD28" s="54">
        <f t="shared" si="8"/>
        <v>7780.4999999999991</v>
      </c>
      <c r="CE28" s="54">
        <f t="shared" si="9"/>
        <v>0</v>
      </c>
      <c r="CF28" s="54">
        <f t="shared" si="10"/>
        <v>812.25</v>
      </c>
      <c r="CG28" s="54">
        <f t="shared" si="11"/>
        <v>0</v>
      </c>
      <c r="CH28" s="54">
        <f t="shared" si="12"/>
        <v>1178.3600000000026</v>
      </c>
      <c r="CI28" s="54">
        <f t="shared" si="13"/>
        <v>0</v>
      </c>
      <c r="CJ28" s="54">
        <f t="shared" si="14"/>
        <v>1577</v>
      </c>
      <c r="CK28" s="54">
        <f t="shared" si="15"/>
        <v>0</v>
      </c>
      <c r="CL28" s="54">
        <f t="shared" si="16"/>
        <v>9096.25</v>
      </c>
      <c r="CM28" s="54">
        <f t="shared" si="17"/>
        <v>0</v>
      </c>
      <c r="CN28" s="54">
        <f t="shared" si="18"/>
        <v>2577193.7385014072</v>
      </c>
      <c r="CO28" s="482">
        <f t="shared" si="19"/>
        <v>0</v>
      </c>
      <c r="CP28" s="72"/>
      <c r="CQ28" s="55">
        <f t="shared" si="2"/>
        <v>396491.3443848319</v>
      </c>
      <c r="CR28" s="55">
        <f t="shared" si="20"/>
        <v>198245.67219241595</v>
      </c>
      <c r="CS28" s="55">
        <f t="shared" si="20"/>
        <v>198245.67219241595</v>
      </c>
      <c r="CT28" s="55">
        <f t="shared" si="20"/>
        <v>198245.67219241595</v>
      </c>
      <c r="CU28" s="55">
        <f t="shared" si="20"/>
        <v>198245.67219241595</v>
      </c>
      <c r="CV28" s="55">
        <f t="shared" si="20"/>
        <v>198245.67219241595</v>
      </c>
      <c r="CW28" s="55">
        <f t="shared" si="20"/>
        <v>198245.67219241595</v>
      </c>
      <c r="CX28" s="55">
        <f t="shared" si="20"/>
        <v>198245.67219241595</v>
      </c>
      <c r="CY28" s="55">
        <f t="shared" si="20"/>
        <v>198245.67219241595</v>
      </c>
      <c r="CZ28" s="55">
        <f t="shared" si="20"/>
        <v>198245.67219241595</v>
      </c>
      <c r="DA28" s="55">
        <f t="shared" si="20"/>
        <v>198245.67219241595</v>
      </c>
      <c r="DB28" s="55">
        <f t="shared" si="20"/>
        <v>198245.67219241595</v>
      </c>
      <c r="DC28" s="56">
        <f t="shared" si="21"/>
        <v>2577193.7385014077</v>
      </c>
      <c r="DD28" s="55">
        <f t="shared" si="4"/>
        <v>0</v>
      </c>
      <c r="DE28" s="55"/>
      <c r="DF28" s="55"/>
      <c r="DG28" s="55"/>
      <c r="DH28" s="55"/>
      <c r="DI28" s="49">
        <f t="shared" si="5"/>
        <v>405932.66280021647</v>
      </c>
      <c r="DJ28" s="49">
        <f t="shared" si="22"/>
        <v>202966.33140010823</v>
      </c>
      <c r="DK28" s="49">
        <f t="shared" si="22"/>
        <v>202966.33140010823</v>
      </c>
      <c r="DL28" s="49">
        <f t="shared" si="22"/>
        <v>202966.33140010823</v>
      </c>
      <c r="DM28" s="49">
        <f t="shared" si="22"/>
        <v>202966.33140010823</v>
      </c>
      <c r="DN28" s="49">
        <f t="shared" si="22"/>
        <v>202966.33140010823</v>
      </c>
      <c r="DO28" s="49">
        <f t="shared" si="22"/>
        <v>202966.33140010823</v>
      </c>
      <c r="DP28" s="49">
        <f t="shared" si="22"/>
        <v>202966.33140010823</v>
      </c>
      <c r="DQ28" s="49">
        <f t="shared" si="22"/>
        <v>202966.33140010823</v>
      </c>
      <c r="DR28" s="49">
        <f t="shared" si="22"/>
        <v>202966.33140010823</v>
      </c>
      <c r="DS28" s="49">
        <f t="shared" si="22"/>
        <v>202966.33140010823</v>
      </c>
      <c r="DT28" s="49">
        <f t="shared" si="22"/>
        <v>202966.33140010823</v>
      </c>
      <c r="DU28" s="49">
        <f t="shared" si="23"/>
        <v>2638562.3082014071</v>
      </c>
      <c r="DV28" s="49">
        <f t="shared" si="7"/>
        <v>0</v>
      </c>
    </row>
    <row r="29" spans="2:126" x14ac:dyDescent="0.3">
      <c r="B29" s="50">
        <v>101295</v>
      </c>
      <c r="C29" s="50">
        <v>3022044</v>
      </c>
      <c r="D29" s="46"/>
      <c r="E29" s="51" t="s">
        <v>109</v>
      </c>
      <c r="F29" s="156">
        <v>317</v>
      </c>
      <c r="G29" s="156">
        <v>317</v>
      </c>
      <c r="H29" s="156">
        <v>0</v>
      </c>
      <c r="I29" s="156">
        <v>1341886.3599999999</v>
      </c>
      <c r="J29" s="156">
        <v>0</v>
      </c>
      <c r="K29" s="156">
        <v>0</v>
      </c>
      <c r="L29" s="156">
        <v>25055.279999999955</v>
      </c>
      <c r="M29" s="156">
        <v>0</v>
      </c>
      <c r="N29" s="156">
        <v>54819.859999999884</v>
      </c>
      <c r="O29" s="156">
        <v>0</v>
      </c>
      <c r="P29" s="156">
        <v>3878.7</v>
      </c>
      <c r="Q29" s="156">
        <v>1568.0000000000034</v>
      </c>
      <c r="R29" s="156">
        <v>979.3200000000005</v>
      </c>
      <c r="S29" s="156">
        <v>0</v>
      </c>
      <c r="T29" s="156">
        <v>0</v>
      </c>
      <c r="U29" s="156">
        <v>0</v>
      </c>
      <c r="V29" s="156">
        <v>0</v>
      </c>
      <c r="W29" s="156">
        <v>0</v>
      </c>
      <c r="X29" s="156">
        <v>0</v>
      </c>
      <c r="Y29" s="156">
        <v>0</v>
      </c>
      <c r="Z29" s="156">
        <v>0</v>
      </c>
      <c r="AA29" s="156">
        <v>0</v>
      </c>
      <c r="AB29" s="156">
        <v>149138.99000000011</v>
      </c>
      <c r="AC29" s="156">
        <v>0</v>
      </c>
      <c r="AD29" s="156">
        <v>107856.74736842117</v>
      </c>
      <c r="AE29" s="156">
        <v>0</v>
      </c>
      <c r="AF29" s="156">
        <v>0</v>
      </c>
      <c r="AG29" s="156">
        <v>0</v>
      </c>
      <c r="AH29" s="156">
        <v>159662.24</v>
      </c>
      <c r="AI29" s="156">
        <v>0</v>
      </c>
      <c r="AJ29" s="156">
        <v>0</v>
      </c>
      <c r="AK29" s="156">
        <v>0</v>
      </c>
      <c r="AL29" s="156">
        <v>28835.459699999999</v>
      </c>
      <c r="AM29" s="156">
        <v>0</v>
      </c>
      <c r="AN29" s="156">
        <v>0</v>
      </c>
      <c r="AO29" s="156">
        <v>0</v>
      </c>
      <c r="AP29" s="156">
        <v>0</v>
      </c>
      <c r="AQ29" s="156">
        <v>0</v>
      </c>
      <c r="AR29" s="156">
        <v>0</v>
      </c>
      <c r="AS29" s="156">
        <v>0</v>
      </c>
      <c r="AT29" s="156">
        <v>0</v>
      </c>
      <c r="AU29" s="156">
        <v>1341886.3599999999</v>
      </c>
      <c r="AV29" s="156">
        <v>343296.89736842114</v>
      </c>
      <c r="AW29" s="156">
        <v>188497.6997</v>
      </c>
      <c r="AX29" s="156">
        <v>248355.45767368432</v>
      </c>
      <c r="AY29" s="156">
        <v>1873680.9570684209</v>
      </c>
      <c r="AZ29" s="156">
        <v>1844845.4973684209</v>
      </c>
      <c r="BA29" s="156">
        <v>4955</v>
      </c>
      <c r="BB29" s="156">
        <v>1570735</v>
      </c>
      <c r="BC29" s="156">
        <v>0</v>
      </c>
      <c r="BD29" s="156">
        <v>0</v>
      </c>
      <c r="BE29" s="156">
        <v>1873680.9570684209</v>
      </c>
      <c r="BF29" s="156">
        <v>1873680.9570684209</v>
      </c>
      <c r="BG29" s="156">
        <v>0</v>
      </c>
      <c r="BH29" s="156">
        <v>1599570.4597</v>
      </c>
      <c r="BI29" s="156">
        <v>1411072.76</v>
      </c>
      <c r="BJ29" s="156">
        <v>1685183.2573684209</v>
      </c>
      <c r="BK29" s="156">
        <v>5316.0355122032206</v>
      </c>
      <c r="BL29" s="156">
        <v>5383.1059469841275</v>
      </c>
      <c r="BM29" s="156">
        <v>-1.2459430566935612E-2</v>
      </c>
      <c r="BN29" s="156">
        <v>1.2459430566935612E-2</v>
      </c>
      <c r="BO29" s="156">
        <v>21261.327825547491</v>
      </c>
      <c r="BP29" s="156">
        <v>1894942.2848939684</v>
      </c>
      <c r="BQ29" s="156">
        <v>5886.7723192238745</v>
      </c>
      <c r="BR29" s="156" t="s">
        <v>700</v>
      </c>
      <c r="BS29" s="156">
        <v>5977.7359144920138</v>
      </c>
      <c r="BT29" s="156">
        <v>4.5057438100075675E-3</v>
      </c>
      <c r="BU29" s="156">
        <v>-13479.8</v>
      </c>
      <c r="BV29" s="156">
        <v>1881462.4848939683</v>
      </c>
      <c r="BW29" s="156">
        <v>-8067.65</v>
      </c>
      <c r="BX29" s="156">
        <v>1873394.8348939684</v>
      </c>
      <c r="BY29" s="156">
        <v>28835.459699999999</v>
      </c>
      <c r="BZ29" s="156">
        <v>1844559.3751939684</v>
      </c>
      <c r="CA29" s="52"/>
      <c r="CB29" s="72">
        <v>46.999999999999893</v>
      </c>
      <c r="CC29" s="53">
        <v>0</v>
      </c>
      <c r="CD29" s="54">
        <f t="shared" si="8"/>
        <v>5192.46</v>
      </c>
      <c r="CE29" s="54">
        <f t="shared" si="9"/>
        <v>0</v>
      </c>
      <c r="CF29" s="54">
        <f t="shared" si="10"/>
        <v>542.06999999999994</v>
      </c>
      <c r="CG29" s="54">
        <f t="shared" si="11"/>
        <v>0</v>
      </c>
      <c r="CH29" s="54">
        <f t="shared" si="12"/>
        <v>622.27999999999861</v>
      </c>
      <c r="CI29" s="54">
        <f t="shared" si="13"/>
        <v>0</v>
      </c>
      <c r="CJ29" s="54">
        <f t="shared" si="14"/>
        <v>1052.44</v>
      </c>
      <c r="CK29" s="54">
        <f t="shared" si="15"/>
        <v>0</v>
      </c>
      <c r="CL29" s="54">
        <f t="shared" si="16"/>
        <v>6070.5499999999993</v>
      </c>
      <c r="CM29" s="54">
        <f t="shared" si="17"/>
        <v>0</v>
      </c>
      <c r="CN29" s="54">
        <f t="shared" si="18"/>
        <v>1844559.3751939684</v>
      </c>
      <c r="CO29" s="482">
        <f t="shared" si="19"/>
        <v>0</v>
      </c>
      <c r="CP29" s="72"/>
      <c r="CQ29" s="55">
        <f t="shared" si="2"/>
        <v>283778.3654144567</v>
      </c>
      <c r="CR29" s="55">
        <f t="shared" si="20"/>
        <v>141889.18270722835</v>
      </c>
      <c r="CS29" s="55">
        <f t="shared" si="20"/>
        <v>141889.18270722835</v>
      </c>
      <c r="CT29" s="55">
        <f t="shared" si="20"/>
        <v>141889.18270722835</v>
      </c>
      <c r="CU29" s="55">
        <f t="shared" si="20"/>
        <v>141889.18270722835</v>
      </c>
      <c r="CV29" s="55">
        <f t="shared" si="20"/>
        <v>141889.18270722835</v>
      </c>
      <c r="CW29" s="55">
        <f t="shared" si="20"/>
        <v>141889.18270722835</v>
      </c>
      <c r="CX29" s="55">
        <f t="shared" si="20"/>
        <v>141889.18270722835</v>
      </c>
      <c r="CY29" s="55">
        <f t="shared" si="20"/>
        <v>141889.18270722835</v>
      </c>
      <c r="CZ29" s="55">
        <f t="shared" si="20"/>
        <v>141889.18270722835</v>
      </c>
      <c r="DA29" s="55">
        <f t="shared" si="20"/>
        <v>141889.18270722835</v>
      </c>
      <c r="DB29" s="55">
        <f t="shared" si="20"/>
        <v>141889.18270722835</v>
      </c>
      <c r="DC29" s="56">
        <f t="shared" si="21"/>
        <v>1844559.3751939679</v>
      </c>
      <c r="DD29" s="55">
        <f t="shared" si="4"/>
        <v>0</v>
      </c>
      <c r="DE29" s="55"/>
      <c r="DF29" s="55"/>
      <c r="DG29" s="55"/>
      <c r="DH29" s="55"/>
      <c r="DI29" s="49">
        <f t="shared" si="5"/>
        <v>291529.58229137975</v>
      </c>
      <c r="DJ29" s="49">
        <f t="shared" si="22"/>
        <v>145764.79114568987</v>
      </c>
      <c r="DK29" s="49">
        <f t="shared" si="22"/>
        <v>145764.79114568987</v>
      </c>
      <c r="DL29" s="49">
        <f t="shared" si="22"/>
        <v>145764.79114568987</v>
      </c>
      <c r="DM29" s="49">
        <f t="shared" si="22"/>
        <v>145764.79114568987</v>
      </c>
      <c r="DN29" s="49">
        <f t="shared" si="22"/>
        <v>145764.79114568987</v>
      </c>
      <c r="DO29" s="49">
        <f t="shared" si="22"/>
        <v>145764.79114568987</v>
      </c>
      <c r="DP29" s="49">
        <f t="shared" si="22"/>
        <v>145764.79114568987</v>
      </c>
      <c r="DQ29" s="49">
        <f t="shared" si="22"/>
        <v>145764.79114568987</v>
      </c>
      <c r="DR29" s="49">
        <f t="shared" si="22"/>
        <v>145764.79114568987</v>
      </c>
      <c r="DS29" s="49">
        <f t="shared" si="22"/>
        <v>145764.79114568987</v>
      </c>
      <c r="DT29" s="49">
        <f t="shared" si="22"/>
        <v>145764.79114568987</v>
      </c>
      <c r="DU29" s="49">
        <f t="shared" si="23"/>
        <v>1894942.2848939679</v>
      </c>
      <c r="DV29" s="49">
        <f t="shared" si="7"/>
        <v>0</v>
      </c>
    </row>
    <row r="30" spans="2:126" s="4" customFormat="1" x14ac:dyDescent="0.3">
      <c r="B30" s="57"/>
      <c r="C30" s="57" t="s">
        <v>23990</v>
      </c>
      <c r="D30" s="57" t="s">
        <v>199</v>
      </c>
      <c r="E30" s="58" t="s">
        <v>23989</v>
      </c>
      <c r="F30" s="480">
        <v>792</v>
      </c>
      <c r="G30" s="480">
        <v>792</v>
      </c>
      <c r="H30" s="480">
        <v>0</v>
      </c>
      <c r="I30" s="480">
        <v>3352599.36</v>
      </c>
      <c r="J30" s="480">
        <v>0</v>
      </c>
      <c r="K30" s="480">
        <v>0</v>
      </c>
      <c r="L30" s="480">
        <v>69719.039999999834</v>
      </c>
      <c r="M30" s="480">
        <v>0</v>
      </c>
      <c r="N30" s="480">
        <v>158627.68000000011</v>
      </c>
      <c r="O30" s="480">
        <v>0</v>
      </c>
      <c r="P30" s="480">
        <v>9826.0399999999936</v>
      </c>
      <c r="Q30" s="480">
        <v>3763.2000000000098</v>
      </c>
      <c r="R30" s="480">
        <v>2448.3000000000006</v>
      </c>
      <c r="S30" s="480">
        <v>539.18000000000063</v>
      </c>
      <c r="T30" s="480">
        <v>0</v>
      </c>
      <c r="U30" s="480">
        <v>0</v>
      </c>
      <c r="V30" s="480">
        <v>0</v>
      </c>
      <c r="W30" s="480">
        <v>0</v>
      </c>
      <c r="X30" s="480">
        <v>0</v>
      </c>
      <c r="Y30" s="480">
        <v>0</v>
      </c>
      <c r="Z30" s="480">
        <v>0</v>
      </c>
      <c r="AA30" s="480">
        <v>0</v>
      </c>
      <c r="AB30" s="480">
        <v>251928.4600000002</v>
      </c>
      <c r="AC30" s="480">
        <v>0</v>
      </c>
      <c r="AD30" s="480">
        <v>285796.60586982837</v>
      </c>
      <c r="AE30" s="480">
        <v>0</v>
      </c>
      <c r="AF30" s="480">
        <v>0</v>
      </c>
      <c r="AG30" s="480">
        <v>0</v>
      </c>
      <c r="AH30" s="480">
        <v>319324.48</v>
      </c>
      <c r="AI30" s="480">
        <v>0</v>
      </c>
      <c r="AJ30" s="480">
        <v>0</v>
      </c>
      <c r="AK30" s="480">
        <v>0</v>
      </c>
      <c r="AL30" s="480">
        <v>57670.919399999999</v>
      </c>
      <c r="AM30" s="480">
        <v>0</v>
      </c>
      <c r="AN30" s="480">
        <v>0</v>
      </c>
      <c r="AO30" s="480">
        <v>0</v>
      </c>
      <c r="AP30" s="480">
        <v>0</v>
      </c>
      <c r="AQ30" s="480">
        <v>0</v>
      </c>
      <c r="AR30" s="480">
        <v>0</v>
      </c>
      <c r="AS30" s="480">
        <v>0</v>
      </c>
      <c r="AT30" s="480">
        <v>0</v>
      </c>
      <c r="AU30" s="480">
        <v>3352599.36</v>
      </c>
      <c r="AV30" s="480">
        <v>782648.50586982863</v>
      </c>
      <c r="AW30" s="480">
        <v>376995.39939999999</v>
      </c>
      <c r="AX30" s="480">
        <v>508939.44037396589</v>
      </c>
      <c r="AY30" s="480">
        <v>4512243.265269828</v>
      </c>
      <c r="AZ30" s="480">
        <v>4454572.345869828</v>
      </c>
      <c r="BA30" s="480">
        <v>9910</v>
      </c>
      <c r="BB30" s="480">
        <v>3924360</v>
      </c>
      <c r="BC30" s="480">
        <v>0</v>
      </c>
      <c r="BD30" s="480">
        <v>0</v>
      </c>
      <c r="BE30" s="480">
        <v>4512243.265269828</v>
      </c>
      <c r="BF30" s="480">
        <v>4512243.265269829</v>
      </c>
      <c r="BG30" s="480">
        <v>0</v>
      </c>
      <c r="BH30" s="480">
        <v>3982030.9194</v>
      </c>
      <c r="BI30" s="480">
        <v>3605035.5200000005</v>
      </c>
      <c r="BJ30" s="480">
        <v>4135247.8658698276</v>
      </c>
      <c r="BK30" s="480">
        <v>10474.066266943024</v>
      </c>
      <c r="BL30" s="480">
        <v>10433.845486095239</v>
      </c>
      <c r="BM30" s="480">
        <v>8.7832438568528955E-3</v>
      </c>
      <c r="BN30" s="480">
        <v>1.2459430566935612E-2</v>
      </c>
      <c r="BO30" s="480">
        <v>21261.327825547491</v>
      </c>
      <c r="BP30" s="480">
        <v>4533504.5930953752</v>
      </c>
      <c r="BQ30" s="480">
        <v>11380.934105542627</v>
      </c>
      <c r="BR30" s="480"/>
      <c r="BS30" s="480">
        <v>11532.603931758134</v>
      </c>
      <c r="BT30" s="480">
        <v>2.4082230498425394E-2</v>
      </c>
      <c r="BU30" s="480">
        <v>-33924.160000000003</v>
      </c>
      <c r="BV30" s="480">
        <v>4499580.4330953751</v>
      </c>
      <c r="BW30" s="480">
        <v>-20156.400000000001</v>
      </c>
      <c r="BX30" s="480">
        <v>4479424.0330953756</v>
      </c>
      <c r="BY30" s="480">
        <v>57670.919399999999</v>
      </c>
      <c r="BZ30" s="480">
        <v>4421753.1136953756</v>
      </c>
      <c r="CA30" s="60"/>
      <c r="CB30" s="4">
        <f>CB28+CB29</f>
        <v>136.00000000000009</v>
      </c>
      <c r="CC30" s="4">
        <f>CC28+CC29</f>
        <v>0</v>
      </c>
      <c r="CD30" s="4">
        <f t="shared" ref="CD30:CM30" si="24">CD28+CD29</f>
        <v>12972.96</v>
      </c>
      <c r="CE30" s="4">
        <f t="shared" si="24"/>
        <v>0</v>
      </c>
      <c r="CF30" s="4">
        <f t="shared" si="24"/>
        <v>1354.32</v>
      </c>
      <c r="CG30" s="4">
        <f t="shared" si="24"/>
        <v>0</v>
      </c>
      <c r="CH30" s="4">
        <f t="shared" si="24"/>
        <v>1800.6400000000012</v>
      </c>
      <c r="CI30" s="4">
        <f t="shared" si="24"/>
        <v>0</v>
      </c>
      <c r="CJ30" s="4">
        <f t="shared" si="24"/>
        <v>2629.44</v>
      </c>
      <c r="CK30" s="4">
        <f t="shared" si="24"/>
        <v>0</v>
      </c>
      <c r="CL30" s="4">
        <f t="shared" si="24"/>
        <v>15166.8</v>
      </c>
      <c r="CM30" s="4">
        <f t="shared" si="24"/>
        <v>0</v>
      </c>
      <c r="CN30" s="4">
        <f>CN28+CN29</f>
        <v>4421753.1136953756</v>
      </c>
      <c r="CO30" s="481">
        <f>CO28+CO29</f>
        <v>0</v>
      </c>
      <c r="CQ30" s="60">
        <f>CQ28+CQ29</f>
        <v>680269.70979928854</v>
      </c>
      <c r="CR30" s="60">
        <f t="shared" ref="CR30:DC30" si="25">CR28+CR29</f>
        <v>340134.85489964427</v>
      </c>
      <c r="CS30" s="60">
        <f t="shared" si="25"/>
        <v>340134.85489964427</v>
      </c>
      <c r="CT30" s="60">
        <f t="shared" si="25"/>
        <v>340134.85489964427</v>
      </c>
      <c r="CU30" s="60">
        <f t="shared" si="25"/>
        <v>340134.85489964427</v>
      </c>
      <c r="CV30" s="60">
        <f t="shared" si="25"/>
        <v>340134.85489964427</v>
      </c>
      <c r="CW30" s="60">
        <f t="shared" si="25"/>
        <v>340134.85489964427</v>
      </c>
      <c r="CX30" s="60">
        <f t="shared" si="25"/>
        <v>340134.85489964427</v>
      </c>
      <c r="CY30" s="60">
        <f t="shared" si="25"/>
        <v>340134.85489964427</v>
      </c>
      <c r="CZ30" s="60">
        <f t="shared" si="25"/>
        <v>340134.85489964427</v>
      </c>
      <c r="DA30" s="60">
        <f t="shared" si="25"/>
        <v>340134.85489964427</v>
      </c>
      <c r="DB30" s="60">
        <f t="shared" si="25"/>
        <v>340134.85489964427</v>
      </c>
      <c r="DC30" s="60">
        <f t="shared" si="25"/>
        <v>4421753.1136953756</v>
      </c>
      <c r="DD30" s="60">
        <f t="shared" si="4"/>
        <v>0</v>
      </c>
      <c r="DE30" s="60"/>
      <c r="DF30" s="60"/>
      <c r="DG30" s="60"/>
      <c r="DH30" s="60"/>
      <c r="DI30" s="60">
        <f t="shared" si="5"/>
        <v>697462.24509159615</v>
      </c>
      <c r="DJ30" s="60">
        <f t="shared" si="22"/>
        <v>348731.12254579808</v>
      </c>
      <c r="DK30" s="60">
        <f t="shared" si="22"/>
        <v>348731.12254579808</v>
      </c>
      <c r="DL30" s="60">
        <f t="shared" si="22"/>
        <v>348731.12254579808</v>
      </c>
      <c r="DM30" s="60">
        <f t="shared" si="22"/>
        <v>348731.12254579808</v>
      </c>
      <c r="DN30" s="60">
        <f t="shared" si="22"/>
        <v>348731.12254579808</v>
      </c>
      <c r="DO30" s="60">
        <f t="shared" si="22"/>
        <v>348731.12254579808</v>
      </c>
      <c r="DP30" s="60">
        <f t="shared" si="22"/>
        <v>348731.12254579808</v>
      </c>
      <c r="DQ30" s="60">
        <f t="shared" si="22"/>
        <v>348731.12254579808</v>
      </c>
      <c r="DR30" s="60">
        <f t="shared" si="22"/>
        <v>348731.12254579808</v>
      </c>
      <c r="DS30" s="60">
        <f t="shared" si="22"/>
        <v>348731.12254579808</v>
      </c>
      <c r="DT30" s="60">
        <f t="shared" si="22"/>
        <v>348731.12254579808</v>
      </c>
      <c r="DU30" s="60">
        <f t="shared" si="23"/>
        <v>4533504.5930953762</v>
      </c>
      <c r="DV30" s="60">
        <f t="shared" si="7"/>
        <v>0</v>
      </c>
    </row>
    <row r="31" spans="2:126" x14ac:dyDescent="0.3">
      <c r="B31" s="151">
        <v>101296</v>
      </c>
      <c r="C31" s="151">
        <v>3022045</v>
      </c>
      <c r="D31" s="151" t="s">
        <v>44</v>
      </c>
      <c r="E31" s="152" t="s">
        <v>711</v>
      </c>
      <c r="F31" s="156">
        <v>212</v>
      </c>
      <c r="G31" s="156">
        <v>212</v>
      </c>
      <c r="H31" s="156">
        <v>0</v>
      </c>
      <c r="I31" s="156">
        <v>897412.96</v>
      </c>
      <c r="J31" s="156">
        <v>0</v>
      </c>
      <c r="K31" s="156">
        <v>0</v>
      </c>
      <c r="L31" s="156">
        <v>16885.080000000042</v>
      </c>
      <c r="M31" s="156">
        <v>0</v>
      </c>
      <c r="N31" s="156">
        <v>38490.54000000011</v>
      </c>
      <c r="O31" s="156">
        <v>0</v>
      </c>
      <c r="P31" s="156">
        <v>2327.2199999999975</v>
      </c>
      <c r="Q31" s="156">
        <v>627.19999999999982</v>
      </c>
      <c r="R31" s="156">
        <v>0</v>
      </c>
      <c r="S31" s="156">
        <v>0</v>
      </c>
      <c r="T31" s="156">
        <v>0</v>
      </c>
      <c r="U31" s="156">
        <v>0</v>
      </c>
      <c r="V31" s="156">
        <v>0</v>
      </c>
      <c r="W31" s="156">
        <v>0</v>
      </c>
      <c r="X31" s="156">
        <v>0</v>
      </c>
      <c r="Y31" s="156">
        <v>0</v>
      </c>
      <c r="Z31" s="156">
        <v>0</v>
      </c>
      <c r="AA31" s="156">
        <v>0</v>
      </c>
      <c r="AB31" s="156">
        <v>51858.787692307749</v>
      </c>
      <c r="AC31" s="156">
        <v>0</v>
      </c>
      <c r="AD31" s="156">
        <v>93966.636454840758</v>
      </c>
      <c r="AE31" s="156">
        <v>0</v>
      </c>
      <c r="AF31" s="156">
        <v>297.31799999999271</v>
      </c>
      <c r="AG31" s="156">
        <v>0</v>
      </c>
      <c r="AH31" s="156">
        <v>159662.24</v>
      </c>
      <c r="AI31" s="156">
        <v>0</v>
      </c>
      <c r="AJ31" s="156">
        <v>0</v>
      </c>
      <c r="AK31" s="156">
        <v>0</v>
      </c>
      <c r="AL31" s="156">
        <v>36036</v>
      </c>
      <c r="AM31" s="156">
        <v>0</v>
      </c>
      <c r="AN31" s="156">
        <v>0</v>
      </c>
      <c r="AO31" s="156">
        <v>0</v>
      </c>
      <c r="AP31" s="156">
        <v>0</v>
      </c>
      <c r="AQ31" s="156">
        <v>0</v>
      </c>
      <c r="AR31" s="156">
        <v>0</v>
      </c>
      <c r="AS31" s="156">
        <v>0</v>
      </c>
      <c r="AT31" s="156">
        <v>0</v>
      </c>
      <c r="AU31" s="156">
        <v>897412.96</v>
      </c>
      <c r="AV31" s="156">
        <v>204452.78214714865</v>
      </c>
      <c r="AW31" s="156">
        <v>195698.24</v>
      </c>
      <c r="AX31" s="156">
        <v>122999.02418327593</v>
      </c>
      <c r="AY31" s="156">
        <v>1297563.9821471486</v>
      </c>
      <c r="AZ31" s="156">
        <v>1261527.9821471486</v>
      </c>
      <c r="BA31" s="156">
        <v>4955</v>
      </c>
      <c r="BB31" s="156">
        <v>1050460</v>
      </c>
      <c r="BC31" s="156">
        <v>0</v>
      </c>
      <c r="BD31" s="156">
        <v>0</v>
      </c>
      <c r="BE31" s="156">
        <v>1297563.9821471486</v>
      </c>
      <c r="BF31" s="156">
        <v>1297563.9821471486</v>
      </c>
      <c r="BG31" s="156">
        <v>0</v>
      </c>
      <c r="BH31" s="156">
        <v>1086496</v>
      </c>
      <c r="BI31" s="156">
        <v>890797.76</v>
      </c>
      <c r="BJ31" s="156">
        <v>1101865.7421471486</v>
      </c>
      <c r="BK31" s="156">
        <v>5197.4799157884363</v>
      </c>
      <c r="BL31" s="156">
        <v>5351.2025961904756</v>
      </c>
      <c r="BM31" s="156">
        <v>-2.8726753965823408E-2</v>
      </c>
      <c r="BN31" s="156">
        <v>2.8726753965823408E-2</v>
      </c>
      <c r="BO31" s="156">
        <v>32589.208245232323</v>
      </c>
      <c r="BP31" s="156">
        <v>1330153.1903923808</v>
      </c>
      <c r="BQ31" s="156">
        <v>6104.326369775381</v>
      </c>
      <c r="BR31" s="156" t="s">
        <v>700</v>
      </c>
      <c r="BS31" s="156">
        <v>6274.3075018508525</v>
      </c>
      <c r="BT31" s="156">
        <v>-1.7932354150107521E-3</v>
      </c>
      <c r="BU31" s="156">
        <v>-9035.6400000000031</v>
      </c>
      <c r="BV31" s="156">
        <v>1321117.5503923809</v>
      </c>
      <c r="BW31" s="156">
        <v>-5395.4</v>
      </c>
      <c r="BX31" s="156">
        <v>1315722.150392381</v>
      </c>
      <c r="BY31" s="156">
        <v>36036</v>
      </c>
      <c r="BZ31" s="156">
        <v>1279686.150392381</v>
      </c>
      <c r="CA31" s="47"/>
      <c r="CB31">
        <v>33.000000000000092</v>
      </c>
      <c r="CC31" s="48">
        <v>0</v>
      </c>
      <c r="CD31" s="49">
        <f t="shared" si="8"/>
        <v>3472.56</v>
      </c>
      <c r="CE31" s="49">
        <f t="shared" si="9"/>
        <v>0</v>
      </c>
      <c r="CF31" s="49">
        <f t="shared" si="10"/>
        <v>362.52</v>
      </c>
      <c r="CG31" s="49">
        <f t="shared" si="11"/>
        <v>0</v>
      </c>
      <c r="CH31" s="49">
        <f t="shared" si="12"/>
        <v>436.92000000000121</v>
      </c>
      <c r="CI31" s="49">
        <f t="shared" si="13"/>
        <v>0</v>
      </c>
      <c r="CJ31" s="49">
        <f t="shared" si="14"/>
        <v>703.83999999999992</v>
      </c>
      <c r="CK31" s="49">
        <f t="shared" si="15"/>
        <v>0</v>
      </c>
      <c r="CL31" s="49">
        <f t="shared" si="16"/>
        <v>4059.7999999999997</v>
      </c>
      <c r="CM31" s="49">
        <f t="shared" si="17"/>
        <v>0</v>
      </c>
      <c r="CN31" s="49">
        <f t="shared" si="18"/>
        <v>1279686.150392381</v>
      </c>
      <c r="CO31" s="157">
        <f t="shared" si="19"/>
        <v>0</v>
      </c>
      <c r="CP31">
        <v>2045</v>
      </c>
      <c r="CQ31" s="49">
        <f t="shared" si="2"/>
        <v>196874.79236805861</v>
      </c>
      <c r="CR31" s="49">
        <f t="shared" si="20"/>
        <v>98437.396184029305</v>
      </c>
      <c r="CS31" s="49">
        <f t="shared" si="20"/>
        <v>98437.396184029305</v>
      </c>
      <c r="CT31" s="49">
        <f t="shared" si="20"/>
        <v>98437.396184029305</v>
      </c>
      <c r="CU31" s="49">
        <f t="shared" si="20"/>
        <v>98437.396184029305</v>
      </c>
      <c r="CV31" s="49">
        <f t="shared" si="20"/>
        <v>98437.396184029305</v>
      </c>
      <c r="CW31" s="49">
        <f t="shared" si="20"/>
        <v>98437.396184029305</v>
      </c>
      <c r="CX31" s="49">
        <f t="shared" si="20"/>
        <v>98437.396184029305</v>
      </c>
      <c r="CY31" s="49">
        <f t="shared" si="20"/>
        <v>98437.396184029305</v>
      </c>
      <c r="CZ31" s="49">
        <f t="shared" si="20"/>
        <v>98437.396184029305</v>
      </c>
      <c r="DA31" s="49">
        <f t="shared" si="20"/>
        <v>98437.396184029305</v>
      </c>
      <c r="DB31" s="49">
        <f t="shared" si="20"/>
        <v>98437.396184029305</v>
      </c>
      <c r="DC31" s="158">
        <f t="shared" si="21"/>
        <v>1279686.150392381</v>
      </c>
      <c r="DD31" s="49">
        <f t="shared" si="4"/>
        <v>0</v>
      </c>
      <c r="DE31" s="49"/>
      <c r="DF31" s="49"/>
      <c r="DG31" s="49"/>
      <c r="DH31" s="49"/>
      <c r="DI31" s="49">
        <f t="shared" si="5"/>
        <v>204638.95236805858</v>
      </c>
      <c r="DJ31" s="49">
        <f t="shared" si="22"/>
        <v>102319.47618402929</v>
      </c>
      <c r="DK31" s="49">
        <f t="shared" si="22"/>
        <v>102319.47618402929</v>
      </c>
      <c r="DL31" s="49">
        <f t="shared" si="22"/>
        <v>102319.47618402929</v>
      </c>
      <c r="DM31" s="49">
        <f t="shared" si="22"/>
        <v>102319.47618402929</v>
      </c>
      <c r="DN31" s="49">
        <f t="shared" si="22"/>
        <v>102319.47618402929</v>
      </c>
      <c r="DO31" s="49">
        <f t="shared" si="22"/>
        <v>102319.47618402929</v>
      </c>
      <c r="DP31" s="49">
        <f t="shared" si="22"/>
        <v>102319.47618402929</v>
      </c>
      <c r="DQ31" s="49">
        <f t="shared" si="22"/>
        <v>102319.47618402929</v>
      </c>
      <c r="DR31" s="49">
        <f t="shared" si="22"/>
        <v>102319.47618402929</v>
      </c>
      <c r="DS31" s="49">
        <f t="shared" si="22"/>
        <v>102319.47618402929</v>
      </c>
      <c r="DT31" s="49">
        <f t="shared" si="22"/>
        <v>102319.47618402929</v>
      </c>
      <c r="DU31" s="49">
        <f t="shared" si="23"/>
        <v>1330153.1903923808</v>
      </c>
      <c r="DV31" s="49">
        <f t="shared" si="7"/>
        <v>0</v>
      </c>
    </row>
    <row r="32" spans="2:126" x14ac:dyDescent="0.3">
      <c r="B32" s="151">
        <v>146803</v>
      </c>
      <c r="C32" s="151">
        <v>3022053</v>
      </c>
      <c r="D32" s="151" t="s">
        <v>32</v>
      </c>
      <c r="E32" s="152" t="s">
        <v>31</v>
      </c>
      <c r="F32" s="156">
        <v>205</v>
      </c>
      <c r="G32" s="156">
        <v>205</v>
      </c>
      <c r="H32" s="156">
        <v>0</v>
      </c>
      <c r="I32" s="156">
        <v>867781.4</v>
      </c>
      <c r="J32" s="156">
        <v>0</v>
      </c>
      <c r="K32" s="156">
        <v>0</v>
      </c>
      <c r="L32" s="156">
        <v>2723.3999999999974</v>
      </c>
      <c r="M32" s="156">
        <v>0</v>
      </c>
      <c r="N32" s="156">
        <v>6998.2799999999934</v>
      </c>
      <c r="O32" s="156">
        <v>0</v>
      </c>
      <c r="P32" s="156">
        <v>519.69509803921562</v>
      </c>
      <c r="Q32" s="156">
        <v>315.13725490196106</v>
      </c>
      <c r="R32" s="156">
        <v>0</v>
      </c>
      <c r="S32" s="156">
        <v>541.82303921568666</v>
      </c>
      <c r="T32" s="156">
        <v>0</v>
      </c>
      <c r="U32" s="156">
        <v>0</v>
      </c>
      <c r="V32" s="156">
        <v>0</v>
      </c>
      <c r="W32" s="156">
        <v>0</v>
      </c>
      <c r="X32" s="156">
        <v>0</v>
      </c>
      <c r="Y32" s="156">
        <v>0</v>
      </c>
      <c r="Z32" s="156">
        <v>0</v>
      </c>
      <c r="AA32" s="156">
        <v>0</v>
      </c>
      <c r="AB32" s="156">
        <v>14571.974000000058</v>
      </c>
      <c r="AC32" s="156">
        <v>0</v>
      </c>
      <c r="AD32" s="156">
        <v>65921.282330526199</v>
      </c>
      <c r="AE32" s="156">
        <v>0</v>
      </c>
      <c r="AF32" s="156">
        <v>0</v>
      </c>
      <c r="AG32" s="156">
        <v>0</v>
      </c>
      <c r="AH32" s="156">
        <v>159662.24</v>
      </c>
      <c r="AI32" s="156">
        <v>0</v>
      </c>
      <c r="AJ32" s="156">
        <v>0</v>
      </c>
      <c r="AK32" s="156">
        <v>0</v>
      </c>
      <c r="AL32" s="156">
        <v>11437.036400000001</v>
      </c>
      <c r="AM32" s="156">
        <v>0</v>
      </c>
      <c r="AN32" s="156">
        <v>0</v>
      </c>
      <c r="AO32" s="156">
        <v>0</v>
      </c>
      <c r="AP32" s="156">
        <v>0</v>
      </c>
      <c r="AQ32" s="156">
        <v>0</v>
      </c>
      <c r="AR32" s="156">
        <v>0</v>
      </c>
      <c r="AS32" s="156">
        <v>0</v>
      </c>
      <c r="AT32" s="156">
        <v>0</v>
      </c>
      <c r="AU32" s="156">
        <v>867781.4</v>
      </c>
      <c r="AV32" s="156">
        <v>91591.591722683108</v>
      </c>
      <c r="AW32" s="156">
        <v>171099.2764</v>
      </c>
      <c r="AX32" s="156">
        <v>69026.060544536667</v>
      </c>
      <c r="AY32" s="156">
        <v>1130472.2681226833</v>
      </c>
      <c r="AZ32" s="156">
        <v>1119035.2317226832</v>
      </c>
      <c r="BA32" s="156">
        <v>4955</v>
      </c>
      <c r="BB32" s="156">
        <v>1015775</v>
      </c>
      <c r="BC32" s="156">
        <v>0</v>
      </c>
      <c r="BD32" s="156">
        <v>0</v>
      </c>
      <c r="BE32" s="156">
        <v>1130472.2681226833</v>
      </c>
      <c r="BF32" s="156">
        <v>1130472.268122683</v>
      </c>
      <c r="BG32" s="156">
        <v>0</v>
      </c>
      <c r="BH32" s="156">
        <v>1027212.0364</v>
      </c>
      <c r="BI32" s="156">
        <v>856112.76</v>
      </c>
      <c r="BJ32" s="156">
        <v>959372.99172268331</v>
      </c>
      <c r="BK32" s="156">
        <v>4679.8682523057723</v>
      </c>
      <c r="BL32" s="156">
        <v>4695.453653623189</v>
      </c>
      <c r="BM32" s="156">
        <v>-3.3192535731644099E-3</v>
      </c>
      <c r="BN32" s="156">
        <v>3.3192535731644099E-3</v>
      </c>
      <c r="BO32" s="156">
        <v>3195.0072700704141</v>
      </c>
      <c r="BP32" s="156">
        <v>1133667.2753927538</v>
      </c>
      <c r="BQ32" s="156">
        <v>5474.2938487451402</v>
      </c>
      <c r="BR32" s="156" t="s">
        <v>700</v>
      </c>
      <c r="BS32" s="156">
        <v>5530.0842702085547</v>
      </c>
      <c r="BT32" s="156">
        <v>6.7723076429866413E-3</v>
      </c>
      <c r="BU32" s="156">
        <v>-8394.2400000000016</v>
      </c>
      <c r="BV32" s="156">
        <v>1125273.0353927538</v>
      </c>
      <c r="BW32" s="156">
        <v>-5217.25</v>
      </c>
      <c r="BX32" s="156">
        <v>1120055.7853927538</v>
      </c>
      <c r="BY32" s="156">
        <v>11437.036400000001</v>
      </c>
      <c r="BZ32" s="156">
        <v>1108618.7489927537</v>
      </c>
      <c r="CA32" s="47"/>
      <c r="CB32">
        <v>5.9999999999999938</v>
      </c>
      <c r="CC32" s="48">
        <v>0</v>
      </c>
      <c r="CD32" s="49">
        <f t="shared" si="8"/>
        <v>3357.8999999999996</v>
      </c>
      <c r="CE32" s="49">
        <f t="shared" si="9"/>
        <v>0</v>
      </c>
      <c r="CF32" s="49">
        <f t="shared" si="10"/>
        <v>350.55</v>
      </c>
      <c r="CG32" s="49">
        <f t="shared" si="11"/>
        <v>0</v>
      </c>
      <c r="CH32" s="49">
        <f t="shared" si="12"/>
        <v>79.439999999999912</v>
      </c>
      <c r="CI32" s="49">
        <f t="shared" si="13"/>
        <v>0</v>
      </c>
      <c r="CJ32" s="49">
        <f t="shared" si="14"/>
        <v>680.6</v>
      </c>
      <c r="CK32" s="49">
        <f t="shared" si="15"/>
        <v>0</v>
      </c>
      <c r="CL32" s="49">
        <f t="shared" si="16"/>
        <v>3925.7499999999995</v>
      </c>
      <c r="CM32" s="49">
        <f t="shared" si="17"/>
        <v>0</v>
      </c>
      <c r="CN32" s="49">
        <f t="shared" si="18"/>
        <v>1108618.7489927537</v>
      </c>
      <c r="CO32" s="157">
        <f t="shared" si="19"/>
        <v>0</v>
      </c>
      <c r="CP32">
        <v>2053</v>
      </c>
      <c r="CQ32" s="49">
        <f t="shared" si="2"/>
        <v>170556.73061426979</v>
      </c>
      <c r="CR32" s="49">
        <f t="shared" si="20"/>
        <v>85278.365307134896</v>
      </c>
      <c r="CS32" s="49">
        <f t="shared" si="20"/>
        <v>85278.365307134896</v>
      </c>
      <c r="CT32" s="49">
        <f t="shared" si="20"/>
        <v>85278.365307134896</v>
      </c>
      <c r="CU32" s="49">
        <f t="shared" si="20"/>
        <v>85278.365307134896</v>
      </c>
      <c r="CV32" s="49">
        <f t="shared" si="20"/>
        <v>85278.365307134896</v>
      </c>
      <c r="CW32" s="49">
        <f t="shared" si="20"/>
        <v>85278.365307134896</v>
      </c>
      <c r="CX32" s="49">
        <f t="shared" si="20"/>
        <v>85278.365307134896</v>
      </c>
      <c r="CY32" s="49">
        <f t="shared" si="20"/>
        <v>85278.365307134896</v>
      </c>
      <c r="CZ32" s="49">
        <f t="shared" si="20"/>
        <v>85278.365307134896</v>
      </c>
      <c r="DA32" s="49">
        <f t="shared" si="20"/>
        <v>85278.365307134896</v>
      </c>
      <c r="DB32" s="49">
        <f t="shared" si="20"/>
        <v>85278.365307134896</v>
      </c>
      <c r="DC32" s="158">
        <f t="shared" si="21"/>
        <v>1108618.7489927539</v>
      </c>
      <c r="DD32" s="49">
        <f t="shared" si="4"/>
        <v>0</v>
      </c>
      <c r="DE32" s="49"/>
      <c r="DF32" s="49"/>
      <c r="DG32" s="49"/>
      <c r="DH32" s="49"/>
      <c r="DI32" s="49">
        <f t="shared" si="5"/>
        <v>174410.35006042366</v>
      </c>
      <c r="DJ32" s="49">
        <f t="shared" si="22"/>
        <v>87205.175030211831</v>
      </c>
      <c r="DK32" s="49">
        <f t="shared" si="22"/>
        <v>87205.175030211831</v>
      </c>
      <c r="DL32" s="49">
        <f t="shared" si="22"/>
        <v>87205.175030211831</v>
      </c>
      <c r="DM32" s="49">
        <f t="shared" si="22"/>
        <v>87205.175030211831</v>
      </c>
      <c r="DN32" s="49">
        <f t="shared" si="22"/>
        <v>87205.175030211831</v>
      </c>
      <c r="DO32" s="49">
        <f t="shared" si="22"/>
        <v>87205.175030211831</v>
      </c>
      <c r="DP32" s="49">
        <f t="shared" si="22"/>
        <v>87205.175030211831</v>
      </c>
      <c r="DQ32" s="49">
        <f t="shared" si="22"/>
        <v>87205.175030211831</v>
      </c>
      <c r="DR32" s="49">
        <f t="shared" si="22"/>
        <v>87205.175030211831</v>
      </c>
      <c r="DS32" s="49">
        <f t="shared" si="22"/>
        <v>87205.175030211831</v>
      </c>
      <c r="DT32" s="49">
        <f t="shared" si="22"/>
        <v>87205.175030211831</v>
      </c>
      <c r="DU32" s="49">
        <f t="shared" si="23"/>
        <v>1133667.2753927535</v>
      </c>
      <c r="DV32" s="49">
        <f t="shared" si="7"/>
        <v>0</v>
      </c>
    </row>
    <row r="33" spans="2:126" x14ac:dyDescent="0.3">
      <c r="B33" s="151">
        <v>101298</v>
      </c>
      <c r="C33" s="151">
        <v>3022054</v>
      </c>
      <c r="D33" s="151" t="s">
        <v>80</v>
      </c>
      <c r="E33" s="152" t="s">
        <v>712</v>
      </c>
      <c r="F33" s="156">
        <v>208</v>
      </c>
      <c r="G33" s="156">
        <v>208</v>
      </c>
      <c r="H33" s="156">
        <v>0</v>
      </c>
      <c r="I33" s="156">
        <v>880480.64</v>
      </c>
      <c r="J33" s="156">
        <v>0</v>
      </c>
      <c r="K33" s="156">
        <v>0</v>
      </c>
      <c r="L33" s="156">
        <v>5991.4800000000014</v>
      </c>
      <c r="M33" s="156">
        <v>0</v>
      </c>
      <c r="N33" s="156">
        <v>12830.180000000006</v>
      </c>
      <c r="O33" s="156">
        <v>0</v>
      </c>
      <c r="P33" s="156">
        <v>7240.2400000000198</v>
      </c>
      <c r="Q33" s="156">
        <v>313.60000000000014</v>
      </c>
      <c r="R33" s="156">
        <v>489.66000000000025</v>
      </c>
      <c r="S33" s="156">
        <v>539.18000000000018</v>
      </c>
      <c r="T33" s="156">
        <v>0</v>
      </c>
      <c r="U33" s="156">
        <v>0</v>
      </c>
      <c r="V33" s="156">
        <v>0</v>
      </c>
      <c r="W33" s="156">
        <v>0</v>
      </c>
      <c r="X33" s="156">
        <v>0</v>
      </c>
      <c r="Y33" s="156">
        <v>0</v>
      </c>
      <c r="Z33" s="156">
        <v>0</v>
      </c>
      <c r="AA33" s="156">
        <v>0</v>
      </c>
      <c r="AB33" s="156">
        <v>34427.447191011241</v>
      </c>
      <c r="AC33" s="156">
        <v>0</v>
      </c>
      <c r="AD33" s="156">
        <v>56507.742822085878</v>
      </c>
      <c r="AE33" s="156">
        <v>0</v>
      </c>
      <c r="AF33" s="156">
        <v>11170.661999999984</v>
      </c>
      <c r="AG33" s="156">
        <v>0</v>
      </c>
      <c r="AH33" s="156">
        <v>159662.24</v>
      </c>
      <c r="AI33" s="156">
        <v>0</v>
      </c>
      <c r="AJ33" s="156">
        <v>0</v>
      </c>
      <c r="AK33" s="156">
        <v>0</v>
      </c>
      <c r="AL33" s="156">
        <v>23407.361199999999</v>
      </c>
      <c r="AM33" s="156">
        <v>0</v>
      </c>
      <c r="AN33" s="156">
        <v>0</v>
      </c>
      <c r="AO33" s="156">
        <v>0</v>
      </c>
      <c r="AP33" s="156">
        <v>0</v>
      </c>
      <c r="AQ33" s="156">
        <v>0</v>
      </c>
      <c r="AR33" s="156">
        <v>0</v>
      </c>
      <c r="AS33" s="156">
        <v>0</v>
      </c>
      <c r="AT33" s="156">
        <v>0</v>
      </c>
      <c r="AU33" s="156">
        <v>880480.64</v>
      </c>
      <c r="AV33" s="156">
        <v>129510.19201309713</v>
      </c>
      <c r="AW33" s="156">
        <v>183069.60119999998</v>
      </c>
      <c r="AX33" s="156">
        <v>102002.15455542839</v>
      </c>
      <c r="AY33" s="156">
        <v>1193060.433213097</v>
      </c>
      <c r="AZ33" s="156">
        <v>1169653.0720130971</v>
      </c>
      <c r="BA33" s="156">
        <v>4955</v>
      </c>
      <c r="BB33" s="156">
        <v>1030640</v>
      </c>
      <c r="BC33" s="156">
        <v>0</v>
      </c>
      <c r="BD33" s="156">
        <v>0</v>
      </c>
      <c r="BE33" s="156">
        <v>1193060.433213097</v>
      </c>
      <c r="BF33" s="156">
        <v>1193060.4332130973</v>
      </c>
      <c r="BG33" s="156">
        <v>0</v>
      </c>
      <c r="BH33" s="156">
        <v>1054047.3611999999</v>
      </c>
      <c r="BI33" s="156">
        <v>870977.75999999989</v>
      </c>
      <c r="BJ33" s="156">
        <v>1009990.832013097</v>
      </c>
      <c r="BK33" s="156">
        <v>4855.7251539091203</v>
      </c>
      <c r="BL33" s="156">
        <v>4843.3621598039217</v>
      </c>
      <c r="BM33" s="156">
        <v>2.5525644577648302E-3</v>
      </c>
      <c r="BN33" s="156">
        <v>0</v>
      </c>
      <c r="BO33" s="156">
        <v>0</v>
      </c>
      <c r="BP33" s="156">
        <v>1193060.433213097</v>
      </c>
      <c r="BQ33" s="156">
        <v>5623.3320769860438</v>
      </c>
      <c r="BR33" s="156" t="s">
        <v>700</v>
      </c>
      <c r="BS33" s="156">
        <v>5735.8674673706591</v>
      </c>
      <c r="BT33" s="156">
        <v>-4.2307541957142814E-4</v>
      </c>
      <c r="BU33" s="156">
        <v>-8582.119999999999</v>
      </c>
      <c r="BV33" s="156">
        <v>1184478.3132130969</v>
      </c>
      <c r="BW33" s="156">
        <v>-5293.5999999999995</v>
      </c>
      <c r="BX33" s="156">
        <v>1179184.7132130968</v>
      </c>
      <c r="BY33" s="156">
        <v>23407.361199999999</v>
      </c>
      <c r="BZ33" s="156">
        <v>1155777.3520130969</v>
      </c>
      <c r="CA33" s="47"/>
      <c r="CB33">
        <v>11.000000000000004</v>
      </c>
      <c r="CC33" s="48">
        <v>0</v>
      </c>
      <c r="CD33" s="49">
        <f t="shared" si="8"/>
        <v>3407.04</v>
      </c>
      <c r="CE33" s="49">
        <f t="shared" si="9"/>
        <v>0</v>
      </c>
      <c r="CF33" s="49">
        <f t="shared" si="10"/>
        <v>355.68</v>
      </c>
      <c r="CG33" s="49">
        <f t="shared" si="11"/>
        <v>0</v>
      </c>
      <c r="CH33" s="49">
        <f t="shared" si="12"/>
        <v>145.64000000000004</v>
      </c>
      <c r="CI33" s="49">
        <f t="shared" si="13"/>
        <v>0</v>
      </c>
      <c r="CJ33" s="49">
        <f t="shared" si="14"/>
        <v>690.56</v>
      </c>
      <c r="CK33" s="49">
        <f t="shared" si="15"/>
        <v>0</v>
      </c>
      <c r="CL33" s="49">
        <f t="shared" si="16"/>
        <v>3983.2</v>
      </c>
      <c r="CM33" s="49">
        <f t="shared" si="17"/>
        <v>0</v>
      </c>
      <c r="CN33" s="49">
        <f t="shared" si="18"/>
        <v>1155777.3520130969</v>
      </c>
      <c r="CO33" s="157">
        <f t="shared" si="19"/>
        <v>0</v>
      </c>
      <c r="CP33">
        <v>2054</v>
      </c>
      <c r="CQ33" s="49">
        <f t="shared" si="2"/>
        <v>177811.90030970721</v>
      </c>
      <c r="CR33" s="49">
        <f t="shared" si="20"/>
        <v>88905.950154853606</v>
      </c>
      <c r="CS33" s="49">
        <f t="shared" si="20"/>
        <v>88905.950154853606</v>
      </c>
      <c r="CT33" s="49">
        <f t="shared" si="20"/>
        <v>88905.950154853606</v>
      </c>
      <c r="CU33" s="49">
        <f t="shared" si="20"/>
        <v>88905.950154853606</v>
      </c>
      <c r="CV33" s="49">
        <f t="shared" si="20"/>
        <v>88905.950154853606</v>
      </c>
      <c r="CW33" s="49">
        <f t="shared" si="20"/>
        <v>88905.950154853606</v>
      </c>
      <c r="CX33" s="49">
        <f t="shared" si="20"/>
        <v>88905.950154853606</v>
      </c>
      <c r="CY33" s="49">
        <f t="shared" si="20"/>
        <v>88905.950154853606</v>
      </c>
      <c r="CZ33" s="49">
        <f t="shared" si="20"/>
        <v>88905.950154853606</v>
      </c>
      <c r="DA33" s="49">
        <f t="shared" si="20"/>
        <v>88905.950154853606</v>
      </c>
      <c r="DB33" s="49">
        <f t="shared" si="20"/>
        <v>88905.950154853606</v>
      </c>
      <c r="DC33" s="158">
        <f t="shared" si="21"/>
        <v>1155777.3520130969</v>
      </c>
      <c r="DD33" s="49">
        <f t="shared" si="4"/>
        <v>0</v>
      </c>
      <c r="DE33" s="49"/>
      <c r="DF33" s="49"/>
      <c r="DG33" s="49"/>
      <c r="DH33" s="49"/>
      <c r="DI33" s="49">
        <f t="shared" si="5"/>
        <v>183547.75895586109</v>
      </c>
      <c r="DJ33" s="49">
        <f t="shared" si="22"/>
        <v>91773.879477930546</v>
      </c>
      <c r="DK33" s="49">
        <f t="shared" si="22"/>
        <v>91773.879477930546</v>
      </c>
      <c r="DL33" s="49">
        <f t="shared" si="22"/>
        <v>91773.879477930546</v>
      </c>
      <c r="DM33" s="49">
        <f t="shared" si="22"/>
        <v>91773.879477930546</v>
      </c>
      <c r="DN33" s="49">
        <f t="shared" si="22"/>
        <v>91773.879477930546</v>
      </c>
      <c r="DO33" s="49">
        <f t="shared" si="22"/>
        <v>91773.879477930546</v>
      </c>
      <c r="DP33" s="49">
        <f t="shared" si="22"/>
        <v>91773.879477930546</v>
      </c>
      <c r="DQ33" s="49">
        <f t="shared" si="22"/>
        <v>91773.879477930546</v>
      </c>
      <c r="DR33" s="49">
        <f t="shared" si="22"/>
        <v>91773.879477930546</v>
      </c>
      <c r="DS33" s="49">
        <f t="shared" si="22"/>
        <v>91773.879477930546</v>
      </c>
      <c r="DT33" s="49">
        <f t="shared" si="22"/>
        <v>91773.879477930546</v>
      </c>
      <c r="DU33" s="49">
        <f t="shared" si="23"/>
        <v>1193060.4332130968</v>
      </c>
      <c r="DV33" s="49">
        <f t="shared" si="7"/>
        <v>0</v>
      </c>
    </row>
    <row r="34" spans="2:126" x14ac:dyDescent="0.3">
      <c r="B34" s="151">
        <v>101299</v>
      </c>
      <c r="C34" s="151">
        <v>3022055</v>
      </c>
      <c r="D34" s="151" t="s">
        <v>38</v>
      </c>
      <c r="E34" s="152" t="s">
        <v>713</v>
      </c>
      <c r="F34" s="156">
        <v>182</v>
      </c>
      <c r="G34" s="156">
        <v>182</v>
      </c>
      <c r="H34" s="156">
        <v>0</v>
      </c>
      <c r="I34" s="156">
        <v>770420.55999999994</v>
      </c>
      <c r="J34" s="156">
        <v>0</v>
      </c>
      <c r="K34" s="156">
        <v>0</v>
      </c>
      <c r="L34" s="156">
        <v>25599.959999999974</v>
      </c>
      <c r="M34" s="156">
        <v>0</v>
      </c>
      <c r="N34" s="156">
        <v>58319.000000000073</v>
      </c>
      <c r="O34" s="156">
        <v>0</v>
      </c>
      <c r="P34" s="156">
        <v>260.00861878453043</v>
      </c>
      <c r="Q34" s="156">
        <v>6937.3171270718321</v>
      </c>
      <c r="R34" s="156">
        <v>5908.3836464088436</v>
      </c>
      <c r="S34" s="156">
        <v>0</v>
      </c>
      <c r="T34" s="156">
        <v>0</v>
      </c>
      <c r="U34" s="156">
        <v>0</v>
      </c>
      <c r="V34" s="156">
        <v>0</v>
      </c>
      <c r="W34" s="156">
        <v>0</v>
      </c>
      <c r="X34" s="156">
        <v>0</v>
      </c>
      <c r="Y34" s="156">
        <v>0</v>
      </c>
      <c r="Z34" s="156">
        <v>0</v>
      </c>
      <c r="AA34" s="156">
        <v>0</v>
      </c>
      <c r="AB34" s="156">
        <v>61452.15119496861</v>
      </c>
      <c r="AC34" s="156">
        <v>0</v>
      </c>
      <c r="AD34" s="156">
        <v>70406.811535688525</v>
      </c>
      <c r="AE34" s="156">
        <v>0</v>
      </c>
      <c r="AF34" s="156">
        <v>8579.7479999999214</v>
      </c>
      <c r="AG34" s="156">
        <v>0</v>
      </c>
      <c r="AH34" s="156">
        <v>159662.24</v>
      </c>
      <c r="AI34" s="156">
        <v>0</v>
      </c>
      <c r="AJ34" s="156">
        <v>0</v>
      </c>
      <c r="AK34" s="156">
        <v>0</v>
      </c>
      <c r="AL34" s="156">
        <v>32097.068599999999</v>
      </c>
      <c r="AM34" s="156">
        <v>0</v>
      </c>
      <c r="AN34" s="156">
        <v>0</v>
      </c>
      <c r="AO34" s="156">
        <v>0</v>
      </c>
      <c r="AP34" s="156">
        <v>0</v>
      </c>
      <c r="AQ34" s="156">
        <v>0</v>
      </c>
      <c r="AR34" s="156">
        <v>0</v>
      </c>
      <c r="AS34" s="156">
        <v>0</v>
      </c>
      <c r="AT34" s="156">
        <v>0</v>
      </c>
      <c r="AU34" s="156">
        <v>770420.55999999994</v>
      </c>
      <c r="AV34" s="156">
        <v>237463.38012292233</v>
      </c>
      <c r="AW34" s="156">
        <v>191759.30859999999</v>
      </c>
      <c r="AX34" s="156">
        <v>138187.12058055931</v>
      </c>
      <c r="AY34" s="156">
        <v>1199643.2487229223</v>
      </c>
      <c r="AZ34" s="156">
        <v>1167546.1801229222</v>
      </c>
      <c r="BA34" s="156">
        <v>4955</v>
      </c>
      <c r="BB34" s="156">
        <v>901810</v>
      </c>
      <c r="BC34" s="156">
        <v>0</v>
      </c>
      <c r="BD34" s="156">
        <v>0</v>
      </c>
      <c r="BE34" s="156">
        <v>1199643.2487229223</v>
      </c>
      <c r="BF34" s="156">
        <v>1199643.2487229221</v>
      </c>
      <c r="BG34" s="156">
        <v>0</v>
      </c>
      <c r="BH34" s="156">
        <v>933907.0686</v>
      </c>
      <c r="BI34" s="156">
        <v>742147.76</v>
      </c>
      <c r="BJ34" s="156">
        <v>1007883.9401229223</v>
      </c>
      <c r="BK34" s="156">
        <v>5537.8238468292438</v>
      </c>
      <c r="BL34" s="156">
        <v>5516.6930892857144</v>
      </c>
      <c r="BM34" s="156">
        <v>3.83033045368586E-3</v>
      </c>
      <c r="BN34" s="156">
        <v>0</v>
      </c>
      <c r="BO34" s="156">
        <v>0</v>
      </c>
      <c r="BP34" s="156">
        <v>1199643.2487229223</v>
      </c>
      <c r="BQ34" s="156">
        <v>6415.0889017742975</v>
      </c>
      <c r="BR34" s="156" t="s">
        <v>700</v>
      </c>
      <c r="BS34" s="156">
        <v>6591.4464215545177</v>
      </c>
      <c r="BT34" s="156">
        <v>1.4560180095885222E-2</v>
      </c>
      <c r="BU34" s="156">
        <v>-8043.920000000001</v>
      </c>
      <c r="BV34" s="156">
        <v>1191599.3287229224</v>
      </c>
      <c r="BW34" s="156">
        <v>-4631.8999999999996</v>
      </c>
      <c r="BX34" s="156">
        <v>1186967.4287229225</v>
      </c>
      <c r="BY34" s="156">
        <v>32097.068599999999</v>
      </c>
      <c r="BZ34" s="156">
        <v>1154870.3601229223</v>
      </c>
      <c r="CA34" s="47"/>
      <c r="CB34">
        <v>50.000000000000057</v>
      </c>
      <c r="CC34" s="48">
        <v>0</v>
      </c>
      <c r="CD34" s="49">
        <f t="shared" si="8"/>
        <v>2981.16</v>
      </c>
      <c r="CE34" s="49">
        <f t="shared" si="9"/>
        <v>0</v>
      </c>
      <c r="CF34" s="49">
        <f t="shared" si="10"/>
        <v>311.21999999999997</v>
      </c>
      <c r="CG34" s="49">
        <f t="shared" si="11"/>
        <v>0</v>
      </c>
      <c r="CH34" s="49">
        <f t="shared" si="12"/>
        <v>662.0000000000008</v>
      </c>
      <c r="CI34" s="49">
        <f t="shared" si="13"/>
        <v>0</v>
      </c>
      <c r="CJ34" s="49">
        <f t="shared" si="14"/>
        <v>604.24</v>
      </c>
      <c r="CK34" s="49">
        <f t="shared" si="15"/>
        <v>0</v>
      </c>
      <c r="CL34" s="49">
        <f t="shared" si="16"/>
        <v>3485.2999999999997</v>
      </c>
      <c r="CM34" s="49">
        <f t="shared" si="17"/>
        <v>0</v>
      </c>
      <c r="CN34" s="49">
        <f t="shared" si="18"/>
        <v>1154870.3601229223</v>
      </c>
      <c r="CO34" s="157">
        <f t="shared" si="19"/>
        <v>0</v>
      </c>
      <c r="CP34">
        <v>2055</v>
      </c>
      <c r="CQ34" s="49">
        <f t="shared" si="2"/>
        <v>177672.36309583421</v>
      </c>
      <c r="CR34" s="49">
        <f t="shared" si="20"/>
        <v>88836.181547917105</v>
      </c>
      <c r="CS34" s="49">
        <f t="shared" si="20"/>
        <v>88836.181547917105</v>
      </c>
      <c r="CT34" s="49">
        <f t="shared" si="20"/>
        <v>88836.181547917105</v>
      </c>
      <c r="CU34" s="49">
        <f t="shared" si="20"/>
        <v>88836.181547917105</v>
      </c>
      <c r="CV34" s="49">
        <f t="shared" si="20"/>
        <v>88836.181547917105</v>
      </c>
      <c r="CW34" s="49">
        <f t="shared" si="20"/>
        <v>88836.181547917105</v>
      </c>
      <c r="CX34" s="49">
        <f t="shared" si="20"/>
        <v>88836.181547917105</v>
      </c>
      <c r="CY34" s="49">
        <f t="shared" si="20"/>
        <v>88836.181547917105</v>
      </c>
      <c r="CZ34" s="49">
        <f t="shared" si="20"/>
        <v>88836.181547917105</v>
      </c>
      <c r="DA34" s="49">
        <f t="shared" si="20"/>
        <v>88836.181547917105</v>
      </c>
      <c r="DB34" s="49">
        <f t="shared" si="20"/>
        <v>88836.181547917105</v>
      </c>
      <c r="DC34" s="158">
        <f t="shared" si="21"/>
        <v>1154870.3601229223</v>
      </c>
      <c r="DD34" s="49">
        <f t="shared" si="4"/>
        <v>0</v>
      </c>
      <c r="DE34" s="49"/>
      <c r="DF34" s="49"/>
      <c r="DG34" s="49"/>
      <c r="DH34" s="49"/>
      <c r="DI34" s="49">
        <f t="shared" si="5"/>
        <v>184560.4998035265</v>
      </c>
      <c r="DJ34" s="49">
        <f t="shared" si="22"/>
        <v>92280.249901763251</v>
      </c>
      <c r="DK34" s="49">
        <f t="shared" si="22"/>
        <v>92280.249901763251</v>
      </c>
      <c r="DL34" s="49">
        <f t="shared" si="22"/>
        <v>92280.249901763251</v>
      </c>
      <c r="DM34" s="49">
        <f t="shared" si="22"/>
        <v>92280.249901763251</v>
      </c>
      <c r="DN34" s="49">
        <f t="shared" si="22"/>
        <v>92280.249901763251</v>
      </c>
      <c r="DO34" s="49">
        <f t="shared" si="22"/>
        <v>92280.249901763251</v>
      </c>
      <c r="DP34" s="49">
        <f t="shared" si="22"/>
        <v>92280.249901763251</v>
      </c>
      <c r="DQ34" s="49">
        <f t="shared" si="22"/>
        <v>92280.249901763251</v>
      </c>
      <c r="DR34" s="49">
        <f t="shared" si="22"/>
        <v>92280.249901763251</v>
      </c>
      <c r="DS34" s="49">
        <f t="shared" si="22"/>
        <v>92280.249901763251</v>
      </c>
      <c r="DT34" s="49">
        <f t="shared" si="22"/>
        <v>92280.249901763251</v>
      </c>
      <c r="DU34" s="49">
        <f t="shared" si="23"/>
        <v>1199643.2487229223</v>
      </c>
      <c r="DV34" s="49">
        <f t="shared" si="7"/>
        <v>0</v>
      </c>
    </row>
    <row r="35" spans="2:126" x14ac:dyDescent="0.3">
      <c r="B35" s="151">
        <v>101301</v>
      </c>
      <c r="C35" s="151">
        <v>3022057</v>
      </c>
      <c r="D35" s="151" t="s">
        <v>227</v>
      </c>
      <c r="E35" s="152" t="s">
        <v>226</v>
      </c>
      <c r="F35" s="156">
        <v>436</v>
      </c>
      <c r="G35" s="156">
        <v>436</v>
      </c>
      <c r="H35" s="156">
        <v>0</v>
      </c>
      <c r="I35" s="156">
        <v>1845622.88</v>
      </c>
      <c r="J35" s="156">
        <v>0</v>
      </c>
      <c r="K35" s="156">
        <v>0</v>
      </c>
      <c r="L35" s="156">
        <v>94229.63999999997</v>
      </c>
      <c r="M35" s="156">
        <v>0</v>
      </c>
      <c r="N35" s="156">
        <v>206449.26000000021</v>
      </c>
      <c r="O35" s="156">
        <v>0</v>
      </c>
      <c r="P35" s="156">
        <v>10601.779999999997</v>
      </c>
      <c r="Q35" s="156">
        <v>18502.399999999976</v>
      </c>
      <c r="R35" s="156">
        <v>14200.14</v>
      </c>
      <c r="S35" s="156">
        <v>30194.079999999976</v>
      </c>
      <c r="T35" s="156">
        <v>572.19000000000108</v>
      </c>
      <c r="U35" s="156">
        <v>0</v>
      </c>
      <c r="V35" s="156">
        <v>0</v>
      </c>
      <c r="W35" s="156">
        <v>0</v>
      </c>
      <c r="X35" s="156">
        <v>0</v>
      </c>
      <c r="Y35" s="156">
        <v>0</v>
      </c>
      <c r="Z35" s="156">
        <v>0</v>
      </c>
      <c r="AA35" s="156">
        <v>0</v>
      </c>
      <c r="AB35" s="156">
        <v>95151.186666666574</v>
      </c>
      <c r="AC35" s="156">
        <v>0</v>
      </c>
      <c r="AD35" s="156">
        <v>211977.87872997028</v>
      </c>
      <c r="AE35" s="156">
        <v>0</v>
      </c>
      <c r="AF35" s="156">
        <v>34871.1539999999</v>
      </c>
      <c r="AG35" s="156">
        <v>0</v>
      </c>
      <c r="AH35" s="156">
        <v>159662.24</v>
      </c>
      <c r="AI35" s="156">
        <v>0</v>
      </c>
      <c r="AJ35" s="156">
        <v>0</v>
      </c>
      <c r="AK35" s="156">
        <v>0</v>
      </c>
      <c r="AL35" s="156">
        <v>78466.385200000004</v>
      </c>
      <c r="AM35" s="156">
        <v>0</v>
      </c>
      <c r="AN35" s="156">
        <v>0</v>
      </c>
      <c r="AO35" s="156">
        <v>0</v>
      </c>
      <c r="AP35" s="156">
        <v>0</v>
      </c>
      <c r="AQ35" s="156">
        <v>0</v>
      </c>
      <c r="AR35" s="156">
        <v>0</v>
      </c>
      <c r="AS35" s="156">
        <v>0</v>
      </c>
      <c r="AT35" s="156">
        <v>0</v>
      </c>
      <c r="AU35" s="156">
        <v>1845622.88</v>
      </c>
      <c r="AV35" s="156">
        <v>716749.70939663681</v>
      </c>
      <c r="AW35" s="156">
        <v>238128.62520000001</v>
      </c>
      <c r="AX35" s="156">
        <v>330420.84401266056</v>
      </c>
      <c r="AY35" s="156">
        <v>2800501.2145966371</v>
      </c>
      <c r="AZ35" s="156">
        <v>2722034.8293966372</v>
      </c>
      <c r="BA35" s="156">
        <v>4955</v>
      </c>
      <c r="BB35" s="156">
        <v>2160380</v>
      </c>
      <c r="BC35" s="156">
        <v>0</v>
      </c>
      <c r="BD35" s="156">
        <v>0</v>
      </c>
      <c r="BE35" s="156">
        <v>2800501.2145966371</v>
      </c>
      <c r="BF35" s="156">
        <v>2800501.2145966366</v>
      </c>
      <c r="BG35" s="156">
        <v>0</v>
      </c>
      <c r="BH35" s="156">
        <v>2238846.3851999999</v>
      </c>
      <c r="BI35" s="156">
        <v>2000717.76</v>
      </c>
      <c r="BJ35" s="156">
        <v>2562372.5893966374</v>
      </c>
      <c r="BK35" s="156">
        <v>5877.0013518271498</v>
      </c>
      <c r="BL35" s="156">
        <v>5900.7110224175831</v>
      </c>
      <c r="BM35" s="156">
        <v>-4.0181040048151914E-3</v>
      </c>
      <c r="BN35" s="156">
        <v>4.0181040048151914E-3</v>
      </c>
      <c r="BO35" s="156">
        <v>10337.41637742889</v>
      </c>
      <c r="BP35" s="156">
        <v>2810838.630974066</v>
      </c>
      <c r="BQ35" s="156">
        <v>6266.9088205827202</v>
      </c>
      <c r="BR35" s="156" t="s">
        <v>700</v>
      </c>
      <c r="BS35" s="156">
        <v>6446.8775939772158</v>
      </c>
      <c r="BT35" s="156">
        <v>8.6804696231859158E-3</v>
      </c>
      <c r="BU35" s="156">
        <v>-20027.640000000003</v>
      </c>
      <c r="BV35" s="156">
        <v>2790810.9909740658</v>
      </c>
      <c r="BW35" s="156">
        <v>-11096.199999999999</v>
      </c>
      <c r="BX35" s="156">
        <v>2779714.7909740657</v>
      </c>
      <c r="BY35" s="156">
        <v>78466.385200000004</v>
      </c>
      <c r="BZ35" s="156">
        <v>2701248.4057740658</v>
      </c>
      <c r="CA35" s="47"/>
      <c r="CB35">
        <v>177.00000000000017</v>
      </c>
      <c r="CC35" s="48">
        <v>0</v>
      </c>
      <c r="CD35" s="49">
        <f t="shared" si="8"/>
        <v>7141.6799999999994</v>
      </c>
      <c r="CE35" s="49">
        <f t="shared" si="9"/>
        <v>0</v>
      </c>
      <c r="CF35" s="49">
        <f t="shared" si="10"/>
        <v>745.56</v>
      </c>
      <c r="CG35" s="49">
        <f t="shared" si="11"/>
        <v>0</v>
      </c>
      <c r="CH35" s="49">
        <f t="shared" si="12"/>
        <v>2343.4800000000023</v>
      </c>
      <c r="CI35" s="49">
        <f t="shared" si="13"/>
        <v>0</v>
      </c>
      <c r="CJ35" s="49">
        <f t="shared" si="14"/>
        <v>1447.52</v>
      </c>
      <c r="CK35" s="49">
        <f t="shared" si="15"/>
        <v>0</v>
      </c>
      <c r="CL35" s="49">
        <f t="shared" si="16"/>
        <v>8349.4</v>
      </c>
      <c r="CM35" s="49">
        <f t="shared" si="17"/>
        <v>0</v>
      </c>
      <c r="CN35" s="49">
        <f t="shared" si="18"/>
        <v>2701248.4057740658</v>
      </c>
      <c r="CO35" s="157">
        <f t="shared" si="19"/>
        <v>0</v>
      </c>
      <c r="CP35">
        <v>2057</v>
      </c>
      <c r="CQ35" s="49">
        <f t="shared" si="2"/>
        <v>415576.67781139474</v>
      </c>
      <c r="CR35" s="49">
        <f t="shared" si="20"/>
        <v>207788.33890569737</v>
      </c>
      <c r="CS35" s="49">
        <f t="shared" si="20"/>
        <v>207788.33890569737</v>
      </c>
      <c r="CT35" s="49">
        <f t="shared" si="20"/>
        <v>207788.33890569737</v>
      </c>
      <c r="CU35" s="49">
        <f t="shared" si="20"/>
        <v>207788.33890569737</v>
      </c>
      <c r="CV35" s="49">
        <f t="shared" si="20"/>
        <v>207788.33890569737</v>
      </c>
      <c r="CW35" s="49">
        <f t="shared" si="20"/>
        <v>207788.33890569737</v>
      </c>
      <c r="CX35" s="49">
        <f t="shared" si="20"/>
        <v>207788.33890569737</v>
      </c>
      <c r="CY35" s="49">
        <f t="shared" si="20"/>
        <v>207788.33890569737</v>
      </c>
      <c r="CZ35" s="49">
        <f t="shared" si="20"/>
        <v>207788.33890569737</v>
      </c>
      <c r="DA35" s="49">
        <f t="shared" si="20"/>
        <v>207788.33890569737</v>
      </c>
      <c r="DB35" s="49">
        <f t="shared" si="20"/>
        <v>207788.33890569737</v>
      </c>
      <c r="DC35" s="158">
        <f t="shared" si="21"/>
        <v>2701248.4057740658</v>
      </c>
      <c r="DD35" s="49">
        <f t="shared" si="4"/>
        <v>0</v>
      </c>
      <c r="DE35" s="49"/>
      <c r="DF35" s="49"/>
      <c r="DG35" s="49"/>
      <c r="DH35" s="49"/>
      <c r="DI35" s="49">
        <f t="shared" si="5"/>
        <v>432436.71245754859</v>
      </c>
      <c r="DJ35" s="49">
        <f t="shared" si="22"/>
        <v>216218.3562287743</v>
      </c>
      <c r="DK35" s="49">
        <f t="shared" si="22"/>
        <v>216218.3562287743</v>
      </c>
      <c r="DL35" s="49">
        <f t="shared" si="22"/>
        <v>216218.3562287743</v>
      </c>
      <c r="DM35" s="49">
        <f t="shared" si="22"/>
        <v>216218.3562287743</v>
      </c>
      <c r="DN35" s="49">
        <f t="shared" si="22"/>
        <v>216218.3562287743</v>
      </c>
      <c r="DO35" s="49">
        <f t="shared" si="22"/>
        <v>216218.3562287743</v>
      </c>
      <c r="DP35" s="49">
        <f t="shared" si="22"/>
        <v>216218.3562287743</v>
      </c>
      <c r="DQ35" s="49">
        <f t="shared" si="22"/>
        <v>216218.3562287743</v>
      </c>
      <c r="DR35" s="49">
        <f t="shared" si="22"/>
        <v>216218.3562287743</v>
      </c>
      <c r="DS35" s="49">
        <f t="shared" si="22"/>
        <v>216218.3562287743</v>
      </c>
      <c r="DT35" s="49">
        <f t="shared" si="22"/>
        <v>216218.3562287743</v>
      </c>
      <c r="DU35" s="49">
        <f t="shared" si="23"/>
        <v>2810838.6309740669</v>
      </c>
      <c r="DV35" s="49">
        <f t="shared" si="7"/>
        <v>0</v>
      </c>
    </row>
    <row r="36" spans="2:126" x14ac:dyDescent="0.3">
      <c r="B36" s="151">
        <v>101304</v>
      </c>
      <c r="C36" s="151">
        <v>3022060</v>
      </c>
      <c r="D36" s="151" t="s">
        <v>251</v>
      </c>
      <c r="E36" s="152" t="s">
        <v>530</v>
      </c>
      <c r="F36" s="156">
        <v>417</v>
      </c>
      <c r="G36" s="156">
        <v>417</v>
      </c>
      <c r="H36" s="156">
        <v>0</v>
      </c>
      <c r="I36" s="156">
        <v>1765194.3599999999</v>
      </c>
      <c r="J36" s="156">
        <v>0</v>
      </c>
      <c r="K36" s="156">
        <v>0</v>
      </c>
      <c r="L36" s="156">
        <v>62638.200000000012</v>
      </c>
      <c r="M36" s="156">
        <v>0</v>
      </c>
      <c r="N36" s="156">
        <v>139965.60000000009</v>
      </c>
      <c r="O36" s="156">
        <v>0</v>
      </c>
      <c r="P36" s="156">
        <v>45251.500000000015</v>
      </c>
      <c r="Q36" s="156">
        <v>9721.5999999999949</v>
      </c>
      <c r="R36" s="156">
        <v>979.31999999999903</v>
      </c>
      <c r="S36" s="156">
        <v>5930.9799999999987</v>
      </c>
      <c r="T36" s="156">
        <v>572.18999999999949</v>
      </c>
      <c r="U36" s="156">
        <v>753.7499999999992</v>
      </c>
      <c r="V36" s="156">
        <v>0</v>
      </c>
      <c r="W36" s="156">
        <v>0</v>
      </c>
      <c r="X36" s="156">
        <v>0</v>
      </c>
      <c r="Y36" s="156">
        <v>0</v>
      </c>
      <c r="Z36" s="156">
        <v>0</v>
      </c>
      <c r="AA36" s="156">
        <v>0</v>
      </c>
      <c r="AB36" s="156">
        <v>61305.554640718619</v>
      </c>
      <c r="AC36" s="156">
        <v>0</v>
      </c>
      <c r="AD36" s="156">
        <v>154276.0831152036</v>
      </c>
      <c r="AE36" s="156">
        <v>0</v>
      </c>
      <c r="AF36" s="156">
        <v>0</v>
      </c>
      <c r="AG36" s="156">
        <v>0</v>
      </c>
      <c r="AH36" s="156">
        <v>159662.24</v>
      </c>
      <c r="AI36" s="156">
        <v>0</v>
      </c>
      <c r="AJ36" s="156">
        <v>0</v>
      </c>
      <c r="AK36" s="156">
        <v>0</v>
      </c>
      <c r="AL36" s="156">
        <v>129119.93550000001</v>
      </c>
      <c r="AM36" s="156">
        <v>0</v>
      </c>
      <c r="AN36" s="156">
        <v>0</v>
      </c>
      <c r="AO36" s="156">
        <v>0</v>
      </c>
      <c r="AP36" s="156">
        <v>0</v>
      </c>
      <c r="AQ36" s="156">
        <v>0</v>
      </c>
      <c r="AR36" s="156">
        <v>0</v>
      </c>
      <c r="AS36" s="156">
        <v>0</v>
      </c>
      <c r="AT36" s="156">
        <v>0</v>
      </c>
      <c r="AU36" s="156">
        <v>1765194.3599999999</v>
      </c>
      <c r="AV36" s="156">
        <v>481394.77775592235</v>
      </c>
      <c r="AW36" s="156">
        <v>288782.17550000001</v>
      </c>
      <c r="AX36" s="156">
        <v>224757.14546375934</v>
      </c>
      <c r="AY36" s="156">
        <v>2535371.3132559219</v>
      </c>
      <c r="AZ36" s="156">
        <v>2406251.3777559218</v>
      </c>
      <c r="BA36" s="156">
        <v>4955</v>
      </c>
      <c r="BB36" s="156">
        <v>2066235</v>
      </c>
      <c r="BC36" s="156">
        <v>0</v>
      </c>
      <c r="BD36" s="156">
        <v>0</v>
      </c>
      <c r="BE36" s="156">
        <v>2535371.3132559219</v>
      </c>
      <c r="BF36" s="156">
        <v>2535371.3132559224</v>
      </c>
      <c r="BG36" s="156">
        <v>0</v>
      </c>
      <c r="BH36" s="156">
        <v>2195354.9355000001</v>
      </c>
      <c r="BI36" s="156">
        <v>1906572.7600000002</v>
      </c>
      <c r="BJ36" s="156">
        <v>2246589.1377559216</v>
      </c>
      <c r="BK36" s="156">
        <v>5387.503927472234</v>
      </c>
      <c r="BL36" s="156">
        <v>5974.2616102870816</v>
      </c>
      <c r="BM36" s="156">
        <v>-9.8214259952143626E-2</v>
      </c>
      <c r="BN36" s="156">
        <v>9.8214259952143626E-2</v>
      </c>
      <c r="BO36" s="156">
        <v>244677.95373379145</v>
      </c>
      <c r="BP36" s="156">
        <v>2780049.2669897135</v>
      </c>
      <c r="BQ36" s="156">
        <v>6357.1446798314473</v>
      </c>
      <c r="BR36" s="156" t="s">
        <v>700</v>
      </c>
      <c r="BS36" s="156">
        <v>6666.7848129249724</v>
      </c>
      <c r="BT36" s="156">
        <v>6.5348206768620631E-3</v>
      </c>
      <c r="BU36" s="156">
        <v>-18502.32</v>
      </c>
      <c r="BV36" s="156">
        <v>2761546.9469897137</v>
      </c>
      <c r="BW36" s="156">
        <v>-10612.65</v>
      </c>
      <c r="BX36" s="156">
        <v>2750934.2969897138</v>
      </c>
      <c r="BY36" s="156">
        <v>129119.93550000001</v>
      </c>
      <c r="BZ36" s="156">
        <v>2621814.3614897137</v>
      </c>
      <c r="CA36" s="47"/>
      <c r="CB36">
        <v>120.00000000000007</v>
      </c>
      <c r="CC36" s="48">
        <v>0</v>
      </c>
      <c r="CD36" s="49">
        <f t="shared" si="8"/>
        <v>6830.46</v>
      </c>
      <c r="CE36" s="49">
        <f t="shared" si="9"/>
        <v>0</v>
      </c>
      <c r="CF36" s="49">
        <f t="shared" si="10"/>
        <v>713.06999999999994</v>
      </c>
      <c r="CG36" s="49">
        <f t="shared" si="11"/>
        <v>0</v>
      </c>
      <c r="CH36" s="49">
        <f t="shared" si="12"/>
        <v>1588.8000000000009</v>
      </c>
      <c r="CI36" s="49">
        <f t="shared" si="13"/>
        <v>0</v>
      </c>
      <c r="CJ36" s="49">
        <f t="shared" si="14"/>
        <v>1384.4399999999998</v>
      </c>
      <c r="CK36" s="49">
        <f t="shared" si="15"/>
        <v>0</v>
      </c>
      <c r="CL36" s="49">
        <f t="shared" si="16"/>
        <v>7985.5499999999993</v>
      </c>
      <c r="CM36" s="49">
        <f t="shared" si="17"/>
        <v>0</v>
      </c>
      <c r="CN36" s="49">
        <f t="shared" si="18"/>
        <v>2621814.3614897137</v>
      </c>
      <c r="CO36" s="157">
        <f>BP36+BU36+BW36-BY36-CN36</f>
        <v>0</v>
      </c>
      <c r="CP36">
        <v>2060</v>
      </c>
      <c r="CQ36" s="49">
        <f t="shared" si="2"/>
        <v>403356.05561380211</v>
      </c>
      <c r="CR36" s="49">
        <f t="shared" si="20"/>
        <v>201678.02780690105</v>
      </c>
      <c r="CS36" s="49">
        <f t="shared" si="20"/>
        <v>201678.02780690105</v>
      </c>
      <c r="CT36" s="49">
        <f t="shared" si="20"/>
        <v>201678.02780690105</v>
      </c>
      <c r="CU36" s="49">
        <f t="shared" si="20"/>
        <v>201678.02780690105</v>
      </c>
      <c r="CV36" s="49">
        <f t="shared" si="20"/>
        <v>201678.02780690105</v>
      </c>
      <c r="CW36" s="49">
        <f t="shared" si="20"/>
        <v>201678.02780690105</v>
      </c>
      <c r="CX36" s="49">
        <f t="shared" si="20"/>
        <v>201678.02780690105</v>
      </c>
      <c r="CY36" s="49">
        <f t="shared" si="20"/>
        <v>201678.02780690105</v>
      </c>
      <c r="CZ36" s="49">
        <f t="shared" si="20"/>
        <v>201678.02780690105</v>
      </c>
      <c r="DA36" s="49">
        <f t="shared" si="20"/>
        <v>201678.02780690105</v>
      </c>
      <c r="DB36" s="49">
        <f t="shared" si="20"/>
        <v>201678.02780690105</v>
      </c>
      <c r="DC36" s="158">
        <f t="shared" si="21"/>
        <v>2621814.3614897137</v>
      </c>
      <c r="DD36" s="49">
        <f t="shared" si="4"/>
        <v>0</v>
      </c>
      <c r="DE36" s="49"/>
      <c r="DF36" s="49"/>
      <c r="DG36" s="49"/>
      <c r="DH36" s="49"/>
      <c r="DI36" s="49">
        <f t="shared" si="5"/>
        <v>427699.88722918672</v>
      </c>
      <c r="DJ36" s="49">
        <f t="shared" si="22"/>
        <v>213849.94361459336</v>
      </c>
      <c r="DK36" s="49">
        <f t="shared" si="22"/>
        <v>213849.94361459336</v>
      </c>
      <c r="DL36" s="49">
        <f t="shared" si="22"/>
        <v>213849.94361459336</v>
      </c>
      <c r="DM36" s="49">
        <f t="shared" si="22"/>
        <v>213849.94361459336</v>
      </c>
      <c r="DN36" s="49">
        <f t="shared" si="22"/>
        <v>213849.94361459336</v>
      </c>
      <c r="DO36" s="49">
        <f t="shared" si="22"/>
        <v>213849.94361459336</v>
      </c>
      <c r="DP36" s="49">
        <f t="shared" si="22"/>
        <v>213849.94361459336</v>
      </c>
      <c r="DQ36" s="49">
        <f t="shared" si="22"/>
        <v>213849.94361459336</v>
      </c>
      <c r="DR36" s="49">
        <f t="shared" si="22"/>
        <v>213849.94361459336</v>
      </c>
      <c r="DS36" s="49">
        <f t="shared" si="22"/>
        <v>213849.94361459336</v>
      </c>
      <c r="DT36" s="49">
        <f t="shared" si="22"/>
        <v>213849.94361459336</v>
      </c>
      <c r="DU36" s="49">
        <f t="shared" si="23"/>
        <v>2780049.2669897126</v>
      </c>
      <c r="DV36" s="49">
        <f t="shared" si="7"/>
        <v>0</v>
      </c>
    </row>
    <row r="37" spans="2:126" x14ac:dyDescent="0.3">
      <c r="B37" s="151">
        <v>101309</v>
      </c>
      <c r="C37" s="151">
        <v>3022067</v>
      </c>
      <c r="D37" s="151" t="s">
        <v>50</v>
      </c>
      <c r="E37" s="152" t="s">
        <v>437</v>
      </c>
      <c r="F37" s="156">
        <v>221</v>
      </c>
      <c r="G37" s="156">
        <v>221</v>
      </c>
      <c r="H37" s="156">
        <v>0</v>
      </c>
      <c r="I37" s="156">
        <v>935510.67999999993</v>
      </c>
      <c r="J37" s="156">
        <v>0</v>
      </c>
      <c r="K37" s="156">
        <v>0</v>
      </c>
      <c r="L37" s="156">
        <v>22876.559999999961</v>
      </c>
      <c r="M37" s="156">
        <v>0</v>
      </c>
      <c r="N37" s="156">
        <v>50154.339999999924</v>
      </c>
      <c r="O37" s="156">
        <v>0</v>
      </c>
      <c r="P37" s="156">
        <v>3878.6999999999989</v>
      </c>
      <c r="Q37" s="156">
        <v>0</v>
      </c>
      <c r="R37" s="156">
        <v>0</v>
      </c>
      <c r="S37" s="156">
        <v>539.1799999999995</v>
      </c>
      <c r="T37" s="156">
        <v>572.1899999999996</v>
      </c>
      <c r="U37" s="156">
        <v>1507.5</v>
      </c>
      <c r="V37" s="156">
        <v>0</v>
      </c>
      <c r="W37" s="156">
        <v>0</v>
      </c>
      <c r="X37" s="156">
        <v>0</v>
      </c>
      <c r="Y37" s="156">
        <v>0</v>
      </c>
      <c r="Z37" s="156">
        <v>0</v>
      </c>
      <c r="AA37" s="156">
        <v>0</v>
      </c>
      <c r="AB37" s="156">
        <v>54354.786296296348</v>
      </c>
      <c r="AC37" s="156">
        <v>0</v>
      </c>
      <c r="AD37" s="156">
        <v>88469.109749518379</v>
      </c>
      <c r="AE37" s="156">
        <v>0</v>
      </c>
      <c r="AF37" s="156">
        <v>0</v>
      </c>
      <c r="AG37" s="156">
        <v>0</v>
      </c>
      <c r="AH37" s="156">
        <v>159662.24</v>
      </c>
      <c r="AI37" s="156">
        <v>0</v>
      </c>
      <c r="AJ37" s="156">
        <v>0</v>
      </c>
      <c r="AK37" s="156">
        <v>0</v>
      </c>
      <c r="AL37" s="156">
        <v>31941</v>
      </c>
      <c r="AM37" s="156">
        <v>0</v>
      </c>
      <c r="AN37" s="156">
        <v>0</v>
      </c>
      <c r="AO37" s="156">
        <v>0</v>
      </c>
      <c r="AP37" s="156">
        <v>0</v>
      </c>
      <c r="AQ37" s="156">
        <v>0</v>
      </c>
      <c r="AR37" s="156">
        <v>0</v>
      </c>
      <c r="AS37" s="156">
        <v>0</v>
      </c>
      <c r="AT37" s="156">
        <v>0</v>
      </c>
      <c r="AU37" s="156">
        <v>935510.67999999993</v>
      </c>
      <c r="AV37" s="156">
        <v>222352.36604581459</v>
      </c>
      <c r="AW37" s="156">
        <v>191603.24</v>
      </c>
      <c r="AX37" s="156">
        <v>130052.2828462</v>
      </c>
      <c r="AY37" s="156">
        <v>1349466.2860458146</v>
      </c>
      <c r="AZ37" s="156">
        <v>1317525.2860458146</v>
      </c>
      <c r="BA37" s="156">
        <v>4955</v>
      </c>
      <c r="BB37" s="156">
        <v>1095055</v>
      </c>
      <c r="BC37" s="156">
        <v>0</v>
      </c>
      <c r="BD37" s="156">
        <v>0</v>
      </c>
      <c r="BE37" s="156">
        <v>1349466.2860458146</v>
      </c>
      <c r="BF37" s="156">
        <v>1349466.2860458144</v>
      </c>
      <c r="BG37" s="156">
        <v>0</v>
      </c>
      <c r="BH37" s="156">
        <v>1126996</v>
      </c>
      <c r="BI37" s="156">
        <v>935392.76</v>
      </c>
      <c r="BJ37" s="156">
        <v>1157863.0460458146</v>
      </c>
      <c r="BK37" s="156">
        <v>5239.1993033747267</v>
      </c>
      <c r="BL37" s="156">
        <v>5270.5041665137614</v>
      </c>
      <c r="BM37" s="156">
        <v>-5.9396335056389358E-3</v>
      </c>
      <c r="BN37" s="156">
        <v>5.9396335056389358E-3</v>
      </c>
      <c r="BO37" s="156">
        <v>6918.37475372668</v>
      </c>
      <c r="BP37" s="156">
        <v>1356384.6607995413</v>
      </c>
      <c r="BQ37" s="156">
        <v>5992.9577411743949</v>
      </c>
      <c r="BR37" s="156" t="s">
        <v>700</v>
      </c>
      <c r="BS37" s="156">
        <v>6137.4871529391012</v>
      </c>
      <c r="BT37" s="156">
        <v>-4.7627991166458994E-3</v>
      </c>
      <c r="BU37" s="156">
        <v>-9533.08</v>
      </c>
      <c r="BV37" s="156">
        <v>1346851.5807995412</v>
      </c>
      <c r="BW37" s="156">
        <v>-5624.45</v>
      </c>
      <c r="BX37" s="156">
        <v>1341227.1307995412</v>
      </c>
      <c r="BY37" s="156">
        <v>31941</v>
      </c>
      <c r="BZ37" s="156">
        <v>1309286.1307995412</v>
      </c>
      <c r="CA37" s="47"/>
      <c r="CB37">
        <v>42.999999999999929</v>
      </c>
      <c r="CC37" s="48">
        <v>0</v>
      </c>
      <c r="CD37" s="49">
        <f t="shared" si="8"/>
        <v>3619.9799999999996</v>
      </c>
      <c r="CE37" s="49">
        <f t="shared" si="9"/>
        <v>0</v>
      </c>
      <c r="CF37" s="49">
        <f t="shared" si="10"/>
        <v>377.90999999999997</v>
      </c>
      <c r="CG37" s="49">
        <f t="shared" si="11"/>
        <v>0</v>
      </c>
      <c r="CH37" s="49">
        <f t="shared" si="12"/>
        <v>569.31999999999903</v>
      </c>
      <c r="CI37" s="49">
        <f t="shared" si="13"/>
        <v>0</v>
      </c>
      <c r="CJ37" s="49">
        <f t="shared" si="14"/>
        <v>733.71999999999991</v>
      </c>
      <c r="CK37" s="49">
        <f t="shared" si="15"/>
        <v>0</v>
      </c>
      <c r="CL37" s="49">
        <f t="shared" si="16"/>
        <v>4232.1499999999996</v>
      </c>
      <c r="CM37" s="49">
        <f t="shared" si="17"/>
        <v>0</v>
      </c>
      <c r="CN37" s="49">
        <f t="shared" si="18"/>
        <v>1309286.1307995412</v>
      </c>
      <c r="CO37" s="157">
        <f>BP37+BU37+BW37-BY37-CN37</f>
        <v>0</v>
      </c>
      <c r="CP37">
        <v>2067</v>
      </c>
      <c r="CQ37" s="49">
        <f t="shared" ref="CQ37:CQ68" si="26">CN37/13*2</f>
        <v>201428.63550762174</v>
      </c>
      <c r="CR37" s="49">
        <f t="shared" si="20"/>
        <v>100714.31775381087</v>
      </c>
      <c r="CS37" s="49">
        <f t="shared" si="20"/>
        <v>100714.31775381087</v>
      </c>
      <c r="CT37" s="49">
        <f t="shared" si="20"/>
        <v>100714.31775381087</v>
      </c>
      <c r="CU37" s="49">
        <f t="shared" si="20"/>
        <v>100714.31775381087</v>
      </c>
      <c r="CV37" s="49">
        <f t="shared" si="20"/>
        <v>100714.31775381087</v>
      </c>
      <c r="CW37" s="49">
        <f t="shared" si="20"/>
        <v>100714.31775381087</v>
      </c>
      <c r="CX37" s="49">
        <f t="shared" si="20"/>
        <v>100714.31775381087</v>
      </c>
      <c r="CY37" s="49">
        <f t="shared" si="20"/>
        <v>100714.31775381087</v>
      </c>
      <c r="CZ37" s="49">
        <f t="shared" si="20"/>
        <v>100714.31775381087</v>
      </c>
      <c r="DA37" s="49">
        <f t="shared" si="20"/>
        <v>100714.31775381087</v>
      </c>
      <c r="DB37" s="49">
        <f t="shared" si="20"/>
        <v>100714.31775381087</v>
      </c>
      <c r="DC37" s="158">
        <f t="shared" si="21"/>
        <v>1309286.1307995415</v>
      </c>
      <c r="DD37" s="49">
        <f t="shared" ref="DD37:DD68" si="27">CN37-DC37</f>
        <v>0</v>
      </c>
      <c r="DE37" s="49"/>
      <c r="DF37" s="49"/>
      <c r="DG37" s="49"/>
      <c r="DH37" s="49"/>
      <c r="DI37" s="49">
        <f t="shared" si="5"/>
        <v>208674.56319992943</v>
      </c>
      <c r="DJ37" s="49">
        <f t="shared" si="22"/>
        <v>104337.28159996471</v>
      </c>
      <c r="DK37" s="49">
        <f t="shared" si="22"/>
        <v>104337.28159996471</v>
      </c>
      <c r="DL37" s="49">
        <f t="shared" si="22"/>
        <v>104337.28159996471</v>
      </c>
      <c r="DM37" s="49">
        <f t="shared" si="22"/>
        <v>104337.28159996471</v>
      </c>
      <c r="DN37" s="49">
        <f t="shared" si="22"/>
        <v>104337.28159996471</v>
      </c>
      <c r="DO37" s="49">
        <f t="shared" si="22"/>
        <v>104337.28159996471</v>
      </c>
      <c r="DP37" s="49">
        <f t="shared" si="22"/>
        <v>104337.28159996471</v>
      </c>
      <c r="DQ37" s="49">
        <f t="shared" si="22"/>
        <v>104337.28159996471</v>
      </c>
      <c r="DR37" s="49">
        <f t="shared" si="22"/>
        <v>104337.28159996471</v>
      </c>
      <c r="DS37" s="49">
        <f t="shared" si="22"/>
        <v>104337.28159996471</v>
      </c>
      <c r="DT37" s="49">
        <f t="shared" si="22"/>
        <v>104337.28159996471</v>
      </c>
      <c r="DU37" s="49">
        <f t="shared" si="23"/>
        <v>1356384.6607995413</v>
      </c>
      <c r="DV37" s="49">
        <f t="shared" si="7"/>
        <v>0</v>
      </c>
    </row>
    <row r="38" spans="2:126" x14ac:dyDescent="0.3">
      <c r="B38" s="151">
        <v>101311</v>
      </c>
      <c r="C38" s="151">
        <v>3022070</v>
      </c>
      <c r="D38" s="151" t="s">
        <v>211</v>
      </c>
      <c r="E38" s="152" t="s">
        <v>521</v>
      </c>
      <c r="F38" s="156">
        <v>207</v>
      </c>
      <c r="G38" s="156">
        <v>207</v>
      </c>
      <c r="H38" s="156">
        <v>0</v>
      </c>
      <c r="I38" s="156">
        <v>876247.55999999994</v>
      </c>
      <c r="J38" s="156">
        <v>0</v>
      </c>
      <c r="K38" s="156">
        <v>0</v>
      </c>
      <c r="L38" s="156">
        <v>33225.479999999967</v>
      </c>
      <c r="M38" s="156">
        <v>0</v>
      </c>
      <c r="N38" s="156">
        <v>74648.320000000094</v>
      </c>
      <c r="O38" s="156">
        <v>0</v>
      </c>
      <c r="P38" s="156">
        <v>17842.019999999982</v>
      </c>
      <c r="Q38" s="156">
        <v>13484.800000000012</v>
      </c>
      <c r="R38" s="156">
        <v>0</v>
      </c>
      <c r="S38" s="156">
        <v>539.18000000000052</v>
      </c>
      <c r="T38" s="156">
        <v>0</v>
      </c>
      <c r="U38" s="156">
        <v>0</v>
      </c>
      <c r="V38" s="156">
        <v>0</v>
      </c>
      <c r="W38" s="156">
        <v>0</v>
      </c>
      <c r="X38" s="156">
        <v>0</v>
      </c>
      <c r="Y38" s="156">
        <v>0</v>
      </c>
      <c r="Z38" s="156">
        <v>0</v>
      </c>
      <c r="AA38" s="156">
        <v>0</v>
      </c>
      <c r="AB38" s="156">
        <v>62785.579322033889</v>
      </c>
      <c r="AC38" s="156">
        <v>0</v>
      </c>
      <c r="AD38" s="156">
        <v>88929.165189873456</v>
      </c>
      <c r="AE38" s="156">
        <v>0</v>
      </c>
      <c r="AF38" s="156">
        <v>1677.7230000000022</v>
      </c>
      <c r="AG38" s="156">
        <v>0</v>
      </c>
      <c r="AH38" s="156">
        <v>159662.24</v>
      </c>
      <c r="AI38" s="156">
        <v>0</v>
      </c>
      <c r="AJ38" s="156">
        <v>0</v>
      </c>
      <c r="AK38" s="156">
        <v>0</v>
      </c>
      <c r="AL38" s="156">
        <v>26625.743299999998</v>
      </c>
      <c r="AM38" s="156">
        <v>0</v>
      </c>
      <c r="AN38" s="156">
        <v>0</v>
      </c>
      <c r="AO38" s="156">
        <v>0</v>
      </c>
      <c r="AP38" s="156">
        <v>0</v>
      </c>
      <c r="AQ38" s="156">
        <v>0</v>
      </c>
      <c r="AR38" s="156">
        <v>0</v>
      </c>
      <c r="AS38" s="156">
        <v>0</v>
      </c>
      <c r="AT38" s="156">
        <v>0</v>
      </c>
      <c r="AU38" s="156">
        <v>876247.55999999994</v>
      </c>
      <c r="AV38" s="156">
        <v>293132.26751190738</v>
      </c>
      <c r="AW38" s="156">
        <v>186287.98329999999</v>
      </c>
      <c r="AX38" s="156">
        <v>149628.23556000859</v>
      </c>
      <c r="AY38" s="156">
        <v>1355667.8108119073</v>
      </c>
      <c r="AZ38" s="156">
        <v>1329042.0675119073</v>
      </c>
      <c r="BA38" s="156">
        <v>4955</v>
      </c>
      <c r="BB38" s="156">
        <v>1025685</v>
      </c>
      <c r="BC38" s="156">
        <v>0</v>
      </c>
      <c r="BD38" s="156">
        <v>0</v>
      </c>
      <c r="BE38" s="156">
        <v>1355667.8108119073</v>
      </c>
      <c r="BF38" s="156">
        <v>1355667.8108119073</v>
      </c>
      <c r="BG38" s="156">
        <v>0</v>
      </c>
      <c r="BH38" s="156">
        <v>1052310.7433</v>
      </c>
      <c r="BI38" s="156">
        <v>866022.76</v>
      </c>
      <c r="BJ38" s="156">
        <v>1169379.8275119073</v>
      </c>
      <c r="BK38" s="156">
        <v>5649.1779106855429</v>
      </c>
      <c r="BL38" s="156">
        <v>5611.7042341232227</v>
      </c>
      <c r="BM38" s="156">
        <v>6.677771136699099E-3</v>
      </c>
      <c r="BN38" s="156">
        <v>0</v>
      </c>
      <c r="BO38" s="156">
        <v>0</v>
      </c>
      <c r="BP38" s="156">
        <v>1355667.8108119073</v>
      </c>
      <c r="BQ38" s="156">
        <v>6420.493079767668</v>
      </c>
      <c r="BR38" s="156" t="s">
        <v>700</v>
      </c>
      <c r="BS38" s="156">
        <v>6549.1198589947207</v>
      </c>
      <c r="BT38" s="156">
        <v>5.7447031320694286E-3</v>
      </c>
      <c r="BU38" s="156">
        <v>-9243.2800000000007</v>
      </c>
      <c r="BV38" s="156">
        <v>1346424.5308119073</v>
      </c>
      <c r="BW38" s="156">
        <v>-5268.15</v>
      </c>
      <c r="BX38" s="156">
        <v>1341156.3808119074</v>
      </c>
      <c r="BY38" s="156">
        <v>26625.743299999998</v>
      </c>
      <c r="BZ38" s="156">
        <v>1314530.6375119074</v>
      </c>
      <c r="CA38" s="47"/>
      <c r="CB38">
        <v>64.000000000000071</v>
      </c>
      <c r="CC38" s="48">
        <v>0</v>
      </c>
      <c r="CD38" s="49">
        <f t="shared" si="8"/>
        <v>3390.66</v>
      </c>
      <c r="CE38" s="49">
        <f t="shared" si="9"/>
        <v>0</v>
      </c>
      <c r="CF38" s="49">
        <f t="shared" si="10"/>
        <v>353.96999999999997</v>
      </c>
      <c r="CG38" s="49">
        <f t="shared" si="11"/>
        <v>0</v>
      </c>
      <c r="CH38" s="49">
        <f t="shared" si="12"/>
        <v>847.36000000000092</v>
      </c>
      <c r="CI38" s="49">
        <f t="shared" si="13"/>
        <v>0</v>
      </c>
      <c r="CJ38" s="49">
        <f t="shared" si="14"/>
        <v>687.24</v>
      </c>
      <c r="CK38" s="49">
        <f t="shared" si="15"/>
        <v>0</v>
      </c>
      <c r="CL38" s="49">
        <f t="shared" si="16"/>
        <v>3964.0499999999997</v>
      </c>
      <c r="CM38" s="49">
        <f t="shared" si="17"/>
        <v>0</v>
      </c>
      <c r="CN38" s="49">
        <f t="shared" si="18"/>
        <v>1314530.6375119074</v>
      </c>
      <c r="CO38" s="157">
        <f t="shared" si="19"/>
        <v>0</v>
      </c>
      <c r="CP38">
        <v>2070</v>
      </c>
      <c r="CQ38" s="49">
        <f t="shared" si="26"/>
        <v>202235.48269413959</v>
      </c>
      <c r="CR38" s="49">
        <f t="shared" ref="CR38:DB62" si="28">$CN38/13</f>
        <v>101117.74134706979</v>
      </c>
      <c r="CS38" s="49">
        <f t="shared" si="28"/>
        <v>101117.74134706979</v>
      </c>
      <c r="CT38" s="49">
        <f t="shared" si="28"/>
        <v>101117.74134706979</v>
      </c>
      <c r="CU38" s="49">
        <f t="shared" si="28"/>
        <v>101117.74134706979</v>
      </c>
      <c r="CV38" s="49">
        <f t="shared" si="28"/>
        <v>101117.74134706979</v>
      </c>
      <c r="CW38" s="49">
        <f t="shared" si="28"/>
        <v>101117.74134706979</v>
      </c>
      <c r="CX38" s="49">
        <f t="shared" si="28"/>
        <v>101117.74134706979</v>
      </c>
      <c r="CY38" s="49">
        <f t="shared" si="28"/>
        <v>101117.74134706979</v>
      </c>
      <c r="CZ38" s="49">
        <f t="shared" si="28"/>
        <v>101117.74134706979</v>
      </c>
      <c r="DA38" s="49">
        <f t="shared" si="28"/>
        <v>101117.74134706979</v>
      </c>
      <c r="DB38" s="49">
        <f t="shared" si="28"/>
        <v>101117.74134706979</v>
      </c>
      <c r="DC38" s="158">
        <f t="shared" si="21"/>
        <v>1314530.6375119076</v>
      </c>
      <c r="DD38" s="49">
        <f t="shared" si="27"/>
        <v>0</v>
      </c>
      <c r="DE38" s="49"/>
      <c r="DF38" s="49"/>
      <c r="DG38" s="49"/>
      <c r="DH38" s="49"/>
      <c r="DI38" s="49">
        <f t="shared" ref="DI38:DI69" si="29">BP38/13*2</f>
        <v>208564.27858644727</v>
      </c>
      <c r="DJ38" s="49">
        <f t="shared" ref="DJ38:DT61" si="30">$BP38/13</f>
        <v>104282.13929322363</v>
      </c>
      <c r="DK38" s="49">
        <f t="shared" si="30"/>
        <v>104282.13929322363</v>
      </c>
      <c r="DL38" s="49">
        <f t="shared" si="30"/>
        <v>104282.13929322363</v>
      </c>
      <c r="DM38" s="49">
        <f t="shared" si="30"/>
        <v>104282.13929322363</v>
      </c>
      <c r="DN38" s="49">
        <f t="shared" si="30"/>
        <v>104282.13929322363</v>
      </c>
      <c r="DO38" s="49">
        <f t="shared" si="30"/>
        <v>104282.13929322363</v>
      </c>
      <c r="DP38" s="49">
        <f t="shared" si="30"/>
        <v>104282.13929322363</v>
      </c>
      <c r="DQ38" s="49">
        <f t="shared" si="30"/>
        <v>104282.13929322363</v>
      </c>
      <c r="DR38" s="49">
        <f t="shared" si="30"/>
        <v>104282.13929322363</v>
      </c>
      <c r="DS38" s="49">
        <f t="shared" si="30"/>
        <v>104282.13929322363</v>
      </c>
      <c r="DT38" s="49">
        <f t="shared" si="30"/>
        <v>104282.13929322363</v>
      </c>
      <c r="DU38" s="49">
        <f t="shared" si="23"/>
        <v>1355667.8108119073</v>
      </c>
      <c r="DV38" s="49">
        <f t="shared" ref="DV38:DV69" si="31">BP38-DU38</f>
        <v>0</v>
      </c>
    </row>
    <row r="39" spans="2:126" x14ac:dyDescent="0.3">
      <c r="B39" s="50">
        <v>101312</v>
      </c>
      <c r="C39" s="50">
        <v>3022071</v>
      </c>
      <c r="D39" s="46"/>
      <c r="E39" s="51" t="s">
        <v>714</v>
      </c>
      <c r="F39" s="156">
        <v>145</v>
      </c>
      <c r="G39" s="156">
        <v>145</v>
      </c>
      <c r="H39" s="156">
        <v>0</v>
      </c>
      <c r="I39" s="156">
        <v>613796.6</v>
      </c>
      <c r="J39" s="156">
        <v>0</v>
      </c>
      <c r="K39" s="156">
        <v>0</v>
      </c>
      <c r="L39" s="156">
        <v>17429.760000000013</v>
      </c>
      <c r="M39" s="156">
        <v>0</v>
      </c>
      <c r="N39" s="156">
        <v>37324.16000000004</v>
      </c>
      <c r="O39" s="156">
        <v>0</v>
      </c>
      <c r="P39" s="156">
        <v>3878.7000000000012</v>
      </c>
      <c r="Q39" s="156">
        <v>1254.399999999999</v>
      </c>
      <c r="R39" s="156">
        <v>1958.6399999999983</v>
      </c>
      <c r="S39" s="156">
        <v>1617.5400000000004</v>
      </c>
      <c r="T39" s="156">
        <v>0</v>
      </c>
      <c r="U39" s="156">
        <v>0</v>
      </c>
      <c r="V39" s="156">
        <v>0</v>
      </c>
      <c r="W39" s="156">
        <v>0</v>
      </c>
      <c r="X39" s="156">
        <v>0</v>
      </c>
      <c r="Y39" s="156">
        <v>0</v>
      </c>
      <c r="Z39" s="156">
        <v>0</v>
      </c>
      <c r="AA39" s="156">
        <v>0</v>
      </c>
      <c r="AB39" s="156">
        <v>58858.429000000004</v>
      </c>
      <c r="AC39" s="156">
        <v>0</v>
      </c>
      <c r="AD39" s="156">
        <v>80633.72043010754</v>
      </c>
      <c r="AE39" s="156">
        <v>0</v>
      </c>
      <c r="AF39" s="156">
        <v>318.55500000000336</v>
      </c>
      <c r="AG39" s="156">
        <v>0</v>
      </c>
      <c r="AH39" s="156">
        <v>159662.24</v>
      </c>
      <c r="AI39" s="156">
        <v>0</v>
      </c>
      <c r="AJ39" s="156">
        <v>0</v>
      </c>
      <c r="AK39" s="156">
        <v>0</v>
      </c>
      <c r="AL39" s="156">
        <v>30030</v>
      </c>
      <c r="AM39" s="156">
        <v>0</v>
      </c>
      <c r="AN39" s="156">
        <v>0</v>
      </c>
      <c r="AO39" s="156">
        <v>0</v>
      </c>
      <c r="AP39" s="156">
        <v>0</v>
      </c>
      <c r="AQ39" s="156">
        <v>0</v>
      </c>
      <c r="AR39" s="156">
        <v>0</v>
      </c>
      <c r="AS39" s="156">
        <v>0</v>
      </c>
      <c r="AT39" s="156">
        <v>0</v>
      </c>
      <c r="AU39" s="156">
        <v>613796.6</v>
      </c>
      <c r="AV39" s="156">
        <v>203273.90443010762</v>
      </c>
      <c r="AW39" s="156">
        <v>189692.24</v>
      </c>
      <c r="AX39" s="156">
        <v>115617.21508602153</v>
      </c>
      <c r="AY39" s="156">
        <v>1006762.7444301075</v>
      </c>
      <c r="AZ39" s="156">
        <v>976732.74443010753</v>
      </c>
      <c r="BA39" s="156">
        <v>4955</v>
      </c>
      <c r="BB39" s="156">
        <v>718475</v>
      </c>
      <c r="BC39" s="156">
        <v>0</v>
      </c>
      <c r="BD39" s="156">
        <v>0</v>
      </c>
      <c r="BE39" s="156">
        <v>1006762.7444301075</v>
      </c>
      <c r="BF39" s="156">
        <v>1006762.7444301076</v>
      </c>
      <c r="BG39" s="156">
        <v>0</v>
      </c>
      <c r="BH39" s="156">
        <v>748505</v>
      </c>
      <c r="BI39" s="156">
        <v>558812.76</v>
      </c>
      <c r="BJ39" s="156">
        <v>817070.50443010754</v>
      </c>
      <c r="BK39" s="156">
        <v>5634.9689960697069</v>
      </c>
      <c r="BL39" s="156">
        <v>5905.8043121212122</v>
      </c>
      <c r="BM39" s="156">
        <v>-4.5859175437905464E-2</v>
      </c>
      <c r="BN39" s="156">
        <v>4.5859175437905464E-2</v>
      </c>
      <c r="BO39" s="156">
        <v>39271.120827468265</v>
      </c>
      <c r="BP39" s="156">
        <v>1046033.8652575758</v>
      </c>
      <c r="BQ39" s="156">
        <v>7006.9232086729362</v>
      </c>
      <c r="BR39" s="156" t="s">
        <v>700</v>
      </c>
      <c r="BS39" s="156">
        <v>7214.0266569487985</v>
      </c>
      <c r="BT39" s="156">
        <v>1.5974797909701577E-2</v>
      </c>
      <c r="BU39" s="156">
        <v>-6304.880000000001</v>
      </c>
      <c r="BV39" s="156">
        <v>1039728.9852575758</v>
      </c>
      <c r="BW39" s="156">
        <v>-3690.25</v>
      </c>
      <c r="BX39" s="156">
        <v>1036038.7352575758</v>
      </c>
      <c r="BY39" s="156">
        <v>30030</v>
      </c>
      <c r="BZ39" s="156">
        <v>1006008.7352575758</v>
      </c>
      <c r="CA39" s="52"/>
      <c r="CB39" s="72">
        <v>32.000000000000028</v>
      </c>
      <c r="CC39" s="53">
        <v>0</v>
      </c>
      <c r="CD39" s="54">
        <f t="shared" si="8"/>
        <v>2375.1</v>
      </c>
      <c r="CE39" s="54">
        <f t="shared" si="9"/>
        <v>0</v>
      </c>
      <c r="CF39" s="54">
        <f t="shared" si="10"/>
        <v>247.95</v>
      </c>
      <c r="CG39" s="54">
        <f t="shared" si="11"/>
        <v>0</v>
      </c>
      <c r="CH39" s="54">
        <f t="shared" si="12"/>
        <v>423.6800000000004</v>
      </c>
      <c r="CI39" s="54">
        <f t="shared" si="13"/>
        <v>0</v>
      </c>
      <c r="CJ39" s="54">
        <f t="shared" si="14"/>
        <v>481.4</v>
      </c>
      <c r="CK39" s="54">
        <f t="shared" si="15"/>
        <v>0</v>
      </c>
      <c r="CL39" s="54">
        <f t="shared" si="16"/>
        <v>2776.75</v>
      </c>
      <c r="CM39" s="54">
        <f t="shared" si="17"/>
        <v>0</v>
      </c>
      <c r="CN39" s="54">
        <f t="shared" si="18"/>
        <v>1006008.7352575758</v>
      </c>
      <c r="CO39" s="482">
        <f t="shared" si="19"/>
        <v>0</v>
      </c>
      <c r="CP39" s="54"/>
      <c r="CQ39" s="55">
        <f t="shared" si="26"/>
        <v>154770.57465501165</v>
      </c>
      <c r="CR39" s="55">
        <f t="shared" si="28"/>
        <v>77385.287327505823</v>
      </c>
      <c r="CS39" s="55">
        <f t="shared" si="28"/>
        <v>77385.287327505823</v>
      </c>
      <c r="CT39" s="55">
        <f t="shared" si="28"/>
        <v>77385.287327505823</v>
      </c>
      <c r="CU39" s="55">
        <f t="shared" si="28"/>
        <v>77385.287327505823</v>
      </c>
      <c r="CV39" s="55">
        <f t="shared" si="28"/>
        <v>77385.287327505823</v>
      </c>
      <c r="CW39" s="55">
        <f t="shared" si="28"/>
        <v>77385.287327505823</v>
      </c>
      <c r="CX39" s="55">
        <f t="shared" si="28"/>
        <v>77385.287327505823</v>
      </c>
      <c r="CY39" s="55">
        <f t="shared" si="28"/>
        <v>77385.287327505823</v>
      </c>
      <c r="CZ39" s="55">
        <f t="shared" si="28"/>
        <v>77385.287327505823</v>
      </c>
      <c r="DA39" s="55">
        <f t="shared" si="28"/>
        <v>77385.287327505823</v>
      </c>
      <c r="DB39" s="55">
        <f t="shared" si="28"/>
        <v>77385.287327505823</v>
      </c>
      <c r="DC39" s="56">
        <f t="shared" si="21"/>
        <v>1006008.735257576</v>
      </c>
      <c r="DD39" s="55">
        <f t="shared" si="27"/>
        <v>0</v>
      </c>
      <c r="DE39" s="55"/>
      <c r="DF39" s="55"/>
      <c r="DG39" s="55"/>
      <c r="DH39" s="55"/>
      <c r="DI39" s="49">
        <f t="shared" si="29"/>
        <v>160928.28696270398</v>
      </c>
      <c r="DJ39" s="49">
        <f t="shared" si="30"/>
        <v>80464.143481351988</v>
      </c>
      <c r="DK39" s="49">
        <f t="shared" si="30"/>
        <v>80464.143481351988</v>
      </c>
      <c r="DL39" s="49">
        <f t="shared" si="30"/>
        <v>80464.143481351988</v>
      </c>
      <c r="DM39" s="49">
        <f t="shared" si="30"/>
        <v>80464.143481351988</v>
      </c>
      <c r="DN39" s="49">
        <f t="shared" si="30"/>
        <v>80464.143481351988</v>
      </c>
      <c r="DO39" s="49">
        <f t="shared" si="30"/>
        <v>80464.143481351988</v>
      </c>
      <c r="DP39" s="49">
        <f t="shared" si="30"/>
        <v>80464.143481351988</v>
      </c>
      <c r="DQ39" s="49">
        <f t="shared" si="30"/>
        <v>80464.143481351988</v>
      </c>
      <c r="DR39" s="49">
        <f t="shared" si="30"/>
        <v>80464.143481351988</v>
      </c>
      <c r="DS39" s="49">
        <f t="shared" si="30"/>
        <v>80464.143481351988</v>
      </c>
      <c r="DT39" s="49">
        <f t="shared" si="30"/>
        <v>80464.143481351988</v>
      </c>
      <c r="DU39" s="49">
        <f t="shared" si="23"/>
        <v>1046033.8652575761</v>
      </c>
      <c r="DV39" s="49">
        <f t="shared" si="31"/>
        <v>0</v>
      </c>
    </row>
    <row r="40" spans="2:126" x14ac:dyDescent="0.3">
      <c r="B40" s="50">
        <v>101313</v>
      </c>
      <c r="C40" s="50">
        <v>3022072</v>
      </c>
      <c r="D40" s="46"/>
      <c r="E40" s="51" t="s">
        <v>52</v>
      </c>
      <c r="F40" s="156">
        <v>268</v>
      </c>
      <c r="G40" s="156">
        <v>268</v>
      </c>
      <c r="H40" s="156">
        <v>0</v>
      </c>
      <c r="I40" s="156">
        <v>1134465.44</v>
      </c>
      <c r="J40" s="156">
        <v>0</v>
      </c>
      <c r="K40" s="156">
        <v>0</v>
      </c>
      <c r="L40" s="156">
        <v>49021.199999999983</v>
      </c>
      <c r="M40" s="156">
        <v>0</v>
      </c>
      <c r="N40" s="156">
        <v>110806.10000000017</v>
      </c>
      <c r="O40" s="156">
        <v>0</v>
      </c>
      <c r="P40" s="156">
        <v>7498.8200000000279</v>
      </c>
      <c r="Q40" s="156">
        <v>3136.0000000000009</v>
      </c>
      <c r="R40" s="156">
        <v>3917.2799999999979</v>
      </c>
      <c r="S40" s="156">
        <v>5930.9800000000014</v>
      </c>
      <c r="T40" s="156">
        <v>0</v>
      </c>
      <c r="U40" s="156">
        <v>0</v>
      </c>
      <c r="V40" s="156">
        <v>0</v>
      </c>
      <c r="W40" s="156">
        <v>0</v>
      </c>
      <c r="X40" s="156">
        <v>0</v>
      </c>
      <c r="Y40" s="156">
        <v>0</v>
      </c>
      <c r="Z40" s="156">
        <v>0</v>
      </c>
      <c r="AA40" s="156">
        <v>0</v>
      </c>
      <c r="AB40" s="156">
        <v>46564.98969230763</v>
      </c>
      <c r="AC40" s="156">
        <v>0</v>
      </c>
      <c r="AD40" s="156">
        <v>183429.17984697616</v>
      </c>
      <c r="AE40" s="156">
        <v>0</v>
      </c>
      <c r="AF40" s="156">
        <v>0</v>
      </c>
      <c r="AG40" s="156">
        <v>0</v>
      </c>
      <c r="AH40" s="156">
        <v>159662.24</v>
      </c>
      <c r="AI40" s="156">
        <v>0</v>
      </c>
      <c r="AJ40" s="156">
        <v>0</v>
      </c>
      <c r="AK40" s="156">
        <v>0</v>
      </c>
      <c r="AL40" s="156">
        <v>19123.6607</v>
      </c>
      <c r="AM40" s="156">
        <v>0</v>
      </c>
      <c r="AN40" s="156">
        <v>0</v>
      </c>
      <c r="AO40" s="156">
        <v>0</v>
      </c>
      <c r="AP40" s="156">
        <v>0</v>
      </c>
      <c r="AQ40" s="156">
        <v>0</v>
      </c>
      <c r="AR40" s="156">
        <v>0</v>
      </c>
      <c r="AS40" s="156">
        <v>0</v>
      </c>
      <c r="AT40" s="156">
        <v>0</v>
      </c>
      <c r="AU40" s="156">
        <v>1134465.44</v>
      </c>
      <c r="AV40" s="156">
        <v>410304.54953928397</v>
      </c>
      <c r="AW40" s="156">
        <v>178785.9007</v>
      </c>
      <c r="AX40" s="156">
        <v>170363.84646170289</v>
      </c>
      <c r="AY40" s="156">
        <v>1723555.8902392839</v>
      </c>
      <c r="AZ40" s="156">
        <v>1704432.229539284</v>
      </c>
      <c r="BA40" s="156">
        <v>4955</v>
      </c>
      <c r="BB40" s="156">
        <v>1327940</v>
      </c>
      <c r="BC40" s="156">
        <v>0</v>
      </c>
      <c r="BD40" s="156">
        <v>0</v>
      </c>
      <c r="BE40" s="156">
        <v>1723555.8902392839</v>
      </c>
      <c r="BF40" s="156">
        <v>1723555.8902392839</v>
      </c>
      <c r="BG40" s="156">
        <v>0</v>
      </c>
      <c r="BH40" s="156">
        <v>1347063.6606999999</v>
      </c>
      <c r="BI40" s="156">
        <v>1168277.76</v>
      </c>
      <c r="BJ40" s="156">
        <v>1544769.989539284</v>
      </c>
      <c r="BK40" s="156">
        <v>5764.0671251465819</v>
      </c>
      <c r="BL40" s="156">
        <v>5741.9864436781618</v>
      </c>
      <c r="BM40" s="156">
        <v>3.8454778124268549E-3</v>
      </c>
      <c r="BN40" s="156">
        <v>0</v>
      </c>
      <c r="BO40" s="156">
        <v>0</v>
      </c>
      <c r="BP40" s="156">
        <v>1723555.8902392839</v>
      </c>
      <c r="BQ40" s="156">
        <v>6359.8217520122535</v>
      </c>
      <c r="BR40" s="156" t="s">
        <v>700</v>
      </c>
      <c r="BS40" s="156">
        <v>6431.1786949227007</v>
      </c>
      <c r="BT40" s="156">
        <v>8.9708872918015103E-4</v>
      </c>
      <c r="BU40" s="156">
        <v>-12127.880000000001</v>
      </c>
      <c r="BV40" s="156">
        <v>1711428.010239284</v>
      </c>
      <c r="BW40" s="156">
        <v>-6820.5999999999995</v>
      </c>
      <c r="BX40" s="156">
        <v>1704607.4102392839</v>
      </c>
      <c r="BY40" s="156">
        <v>19123.6607</v>
      </c>
      <c r="BZ40" s="156">
        <v>1685483.749539284</v>
      </c>
      <c r="CA40" s="52"/>
      <c r="CB40" s="72">
        <v>95.000000000000128</v>
      </c>
      <c r="CC40" s="53">
        <v>0</v>
      </c>
      <c r="CD40" s="54">
        <f t="shared" si="8"/>
        <v>4389.84</v>
      </c>
      <c r="CE40" s="54">
        <f t="shared" si="9"/>
        <v>0</v>
      </c>
      <c r="CF40" s="54">
        <f t="shared" si="10"/>
        <v>458.28</v>
      </c>
      <c r="CG40" s="54">
        <f t="shared" si="11"/>
        <v>0</v>
      </c>
      <c r="CH40" s="54">
        <f t="shared" si="12"/>
        <v>1257.8000000000018</v>
      </c>
      <c r="CI40" s="54">
        <f t="shared" si="13"/>
        <v>0</v>
      </c>
      <c r="CJ40" s="54">
        <f t="shared" si="14"/>
        <v>889.76</v>
      </c>
      <c r="CK40" s="54">
        <f t="shared" si="15"/>
        <v>0</v>
      </c>
      <c r="CL40" s="54">
        <f t="shared" si="16"/>
        <v>5132.2</v>
      </c>
      <c r="CM40" s="54">
        <f t="shared" si="17"/>
        <v>0</v>
      </c>
      <c r="CN40" s="54">
        <f t="shared" si="18"/>
        <v>1685483.749539284</v>
      </c>
      <c r="CO40" s="482">
        <f t="shared" si="19"/>
        <v>0</v>
      </c>
      <c r="CP40" s="54"/>
      <c r="CQ40" s="55">
        <f t="shared" si="26"/>
        <v>259305.19223681293</v>
      </c>
      <c r="CR40" s="55">
        <f t="shared" si="28"/>
        <v>129652.59611840647</v>
      </c>
      <c r="CS40" s="55">
        <f t="shared" si="28"/>
        <v>129652.59611840647</v>
      </c>
      <c r="CT40" s="55">
        <f t="shared" si="28"/>
        <v>129652.59611840647</v>
      </c>
      <c r="CU40" s="55">
        <f t="shared" si="28"/>
        <v>129652.59611840647</v>
      </c>
      <c r="CV40" s="55">
        <f t="shared" si="28"/>
        <v>129652.59611840647</v>
      </c>
      <c r="CW40" s="55">
        <f t="shared" si="28"/>
        <v>129652.59611840647</v>
      </c>
      <c r="CX40" s="55">
        <f t="shared" si="28"/>
        <v>129652.59611840647</v>
      </c>
      <c r="CY40" s="55">
        <f t="shared" si="28"/>
        <v>129652.59611840647</v>
      </c>
      <c r="CZ40" s="55">
        <f t="shared" si="28"/>
        <v>129652.59611840647</v>
      </c>
      <c r="DA40" s="55">
        <f t="shared" si="28"/>
        <v>129652.59611840647</v>
      </c>
      <c r="DB40" s="55">
        <f t="shared" si="28"/>
        <v>129652.59611840647</v>
      </c>
      <c r="DC40" s="56">
        <f t="shared" si="21"/>
        <v>1685483.7495392838</v>
      </c>
      <c r="DD40" s="55">
        <f t="shared" si="27"/>
        <v>0</v>
      </c>
      <c r="DE40" s="55"/>
      <c r="DF40" s="55"/>
      <c r="DG40" s="55"/>
      <c r="DH40" s="55"/>
      <c r="DI40" s="49">
        <f t="shared" si="29"/>
        <v>265162.44465219753</v>
      </c>
      <c r="DJ40" s="49">
        <f t="shared" si="30"/>
        <v>132581.22232609877</v>
      </c>
      <c r="DK40" s="49">
        <f t="shared" si="30"/>
        <v>132581.22232609877</v>
      </c>
      <c r="DL40" s="49">
        <f t="shared" si="30"/>
        <v>132581.22232609877</v>
      </c>
      <c r="DM40" s="49">
        <f t="shared" si="30"/>
        <v>132581.22232609877</v>
      </c>
      <c r="DN40" s="49">
        <f t="shared" si="30"/>
        <v>132581.22232609877</v>
      </c>
      <c r="DO40" s="49">
        <f t="shared" si="30"/>
        <v>132581.22232609877</v>
      </c>
      <c r="DP40" s="49">
        <f t="shared" si="30"/>
        <v>132581.22232609877</v>
      </c>
      <c r="DQ40" s="49">
        <f t="shared" si="30"/>
        <v>132581.22232609877</v>
      </c>
      <c r="DR40" s="49">
        <f t="shared" si="30"/>
        <v>132581.22232609877</v>
      </c>
      <c r="DS40" s="49">
        <f t="shared" si="30"/>
        <v>132581.22232609877</v>
      </c>
      <c r="DT40" s="49">
        <f t="shared" si="30"/>
        <v>132581.22232609877</v>
      </c>
      <c r="DU40" s="49">
        <f t="shared" si="23"/>
        <v>1723555.8902392834</v>
      </c>
      <c r="DV40" s="49">
        <f t="shared" si="31"/>
        <v>0</v>
      </c>
    </row>
    <row r="41" spans="2:126" s="4" customFormat="1" x14ac:dyDescent="0.3">
      <c r="B41" s="57"/>
      <c r="C41" s="57" t="s">
        <v>752</v>
      </c>
      <c r="D41" s="57" t="s">
        <v>53</v>
      </c>
      <c r="E41" s="58" t="s">
        <v>746</v>
      </c>
      <c r="F41" s="480">
        <v>413</v>
      </c>
      <c r="G41" s="480">
        <v>413</v>
      </c>
      <c r="H41" s="480">
        <v>0</v>
      </c>
      <c r="I41" s="480">
        <v>1748262.04</v>
      </c>
      <c r="J41" s="480">
        <v>0</v>
      </c>
      <c r="K41" s="480">
        <v>0</v>
      </c>
      <c r="L41" s="480">
        <v>66450.959999999992</v>
      </c>
      <c r="M41" s="480">
        <v>0</v>
      </c>
      <c r="N41" s="480">
        <v>148130.26000000021</v>
      </c>
      <c r="O41" s="480">
        <v>0</v>
      </c>
      <c r="P41" s="480">
        <v>11377.52000000003</v>
      </c>
      <c r="Q41" s="480">
        <v>4390.3999999999996</v>
      </c>
      <c r="R41" s="480">
        <v>5875.9199999999964</v>
      </c>
      <c r="S41" s="480">
        <v>7548.5200000000023</v>
      </c>
      <c r="T41" s="480">
        <v>0</v>
      </c>
      <c r="U41" s="480">
        <v>0</v>
      </c>
      <c r="V41" s="480">
        <v>0</v>
      </c>
      <c r="W41" s="480">
        <v>0</v>
      </c>
      <c r="X41" s="480">
        <v>0</v>
      </c>
      <c r="Y41" s="480">
        <v>0</v>
      </c>
      <c r="Z41" s="480">
        <v>0</v>
      </c>
      <c r="AA41" s="480">
        <v>0</v>
      </c>
      <c r="AB41" s="480">
        <v>105423.41869230763</v>
      </c>
      <c r="AC41" s="480">
        <v>0</v>
      </c>
      <c r="AD41" s="480">
        <v>264062.90027708368</v>
      </c>
      <c r="AE41" s="480">
        <v>0</v>
      </c>
      <c r="AF41" s="480">
        <v>318.55500000000336</v>
      </c>
      <c r="AG41" s="480">
        <v>0</v>
      </c>
      <c r="AH41" s="480">
        <v>319324.48</v>
      </c>
      <c r="AI41" s="480">
        <v>0</v>
      </c>
      <c r="AJ41" s="480">
        <v>0</v>
      </c>
      <c r="AK41" s="480">
        <v>0</v>
      </c>
      <c r="AL41" s="480">
        <v>49153.6607</v>
      </c>
      <c r="AM41" s="480">
        <v>0</v>
      </c>
      <c r="AN41" s="480">
        <v>0</v>
      </c>
      <c r="AO41" s="480">
        <v>0</v>
      </c>
      <c r="AP41" s="480">
        <v>0</v>
      </c>
      <c r="AQ41" s="480">
        <v>0</v>
      </c>
      <c r="AR41" s="480">
        <v>0</v>
      </c>
      <c r="AS41" s="480">
        <v>0</v>
      </c>
      <c r="AT41" s="480">
        <v>0</v>
      </c>
      <c r="AU41" s="480">
        <v>1748262.04</v>
      </c>
      <c r="AV41" s="480">
        <v>613578.45396939153</v>
      </c>
      <c r="AW41" s="480">
        <v>368478.14069999999</v>
      </c>
      <c r="AX41" s="480">
        <v>285981.06154772441</v>
      </c>
      <c r="AY41" s="480">
        <v>2730318.6346693914</v>
      </c>
      <c r="AZ41" s="480">
        <v>2681164.9739693915</v>
      </c>
      <c r="BA41" s="480">
        <v>9910</v>
      </c>
      <c r="BB41" s="480">
        <v>2046415</v>
      </c>
      <c r="BC41" s="480">
        <v>0</v>
      </c>
      <c r="BD41" s="480">
        <v>0</v>
      </c>
      <c r="BE41" s="480">
        <v>2730318.6346693914</v>
      </c>
      <c r="BF41" s="480">
        <v>2730318.6346693914</v>
      </c>
      <c r="BG41" s="480">
        <v>0</v>
      </c>
      <c r="BH41" s="480">
        <v>2095568.6606999999</v>
      </c>
      <c r="BI41" s="480">
        <v>1727090.52</v>
      </c>
      <c r="BJ41" s="480">
        <v>2361840.4939693916</v>
      </c>
      <c r="BK41" s="480">
        <v>11399.03612121629</v>
      </c>
      <c r="BL41" s="480">
        <v>11647.790755799375</v>
      </c>
      <c r="BM41" s="480">
        <v>-4.2013697625478609E-2</v>
      </c>
      <c r="BN41" s="480">
        <v>4.5859175437905464E-2</v>
      </c>
      <c r="BO41" s="480">
        <v>39271.120827468265</v>
      </c>
      <c r="BP41" s="480">
        <v>2769589.7554968596</v>
      </c>
      <c r="BQ41" s="480">
        <v>13366.74496068519</v>
      </c>
      <c r="BR41" s="480"/>
      <c r="BS41" s="480">
        <v>13645.2053518715</v>
      </c>
      <c r="BT41" s="480">
        <v>1.6871886638881728E-2</v>
      </c>
      <c r="BU41" s="480">
        <v>-18432.760000000002</v>
      </c>
      <c r="BV41" s="480">
        <v>2751156.9954968598</v>
      </c>
      <c r="BW41" s="480">
        <v>-10510.849999999999</v>
      </c>
      <c r="BX41" s="480">
        <v>2740646.1454968597</v>
      </c>
      <c r="BY41" s="480">
        <v>49153.6607</v>
      </c>
      <c r="BZ41" s="480">
        <v>2691492.4847968598</v>
      </c>
      <c r="CA41" s="480"/>
      <c r="CB41" s="4">
        <f>CB39+CB40</f>
        <v>127.00000000000016</v>
      </c>
      <c r="CC41" s="4">
        <f>CC39+CC40</f>
        <v>0</v>
      </c>
      <c r="CD41" s="4">
        <f>CD39+CD40</f>
        <v>6764.9400000000005</v>
      </c>
      <c r="CE41" s="60">
        <f t="shared" si="9"/>
        <v>0</v>
      </c>
      <c r="CF41" s="60">
        <f t="shared" si="10"/>
        <v>706.23</v>
      </c>
      <c r="CG41" s="60">
        <f t="shared" si="11"/>
        <v>0</v>
      </c>
      <c r="CH41" s="480">
        <f t="shared" ref="CH41:DD41" si="32">CH39+CH40</f>
        <v>1681.4800000000023</v>
      </c>
      <c r="CI41" s="480">
        <f t="shared" si="32"/>
        <v>0</v>
      </c>
      <c r="CJ41" s="480">
        <f t="shared" si="32"/>
        <v>1371.1599999999999</v>
      </c>
      <c r="CK41" s="480">
        <f t="shared" si="32"/>
        <v>0</v>
      </c>
      <c r="CL41" s="480">
        <f t="shared" si="32"/>
        <v>7908.95</v>
      </c>
      <c r="CM41" s="480">
        <f t="shared" si="32"/>
        <v>0</v>
      </c>
      <c r="CN41" s="480">
        <f t="shared" si="32"/>
        <v>2691492.4847968598</v>
      </c>
      <c r="CO41" s="481">
        <f t="shared" si="32"/>
        <v>0</v>
      </c>
      <c r="CP41" s="480"/>
      <c r="CQ41" s="480">
        <f t="shared" si="32"/>
        <v>414075.76689182455</v>
      </c>
      <c r="CR41" s="480">
        <f t="shared" si="32"/>
        <v>207037.88344591227</v>
      </c>
      <c r="CS41" s="480">
        <f t="shared" si="32"/>
        <v>207037.88344591227</v>
      </c>
      <c r="CT41" s="480">
        <f t="shared" si="32"/>
        <v>207037.88344591227</v>
      </c>
      <c r="CU41" s="480">
        <f t="shared" si="32"/>
        <v>207037.88344591227</v>
      </c>
      <c r="CV41" s="480">
        <f t="shared" si="32"/>
        <v>207037.88344591227</v>
      </c>
      <c r="CW41" s="480">
        <f t="shared" si="32"/>
        <v>207037.88344591227</v>
      </c>
      <c r="CX41" s="480">
        <f t="shared" si="32"/>
        <v>207037.88344591227</v>
      </c>
      <c r="CY41" s="480">
        <f t="shared" si="32"/>
        <v>207037.88344591227</v>
      </c>
      <c r="CZ41" s="480">
        <f t="shared" si="32"/>
        <v>207037.88344591227</v>
      </c>
      <c r="DA41" s="480">
        <f t="shared" si="32"/>
        <v>207037.88344591227</v>
      </c>
      <c r="DB41" s="480">
        <f t="shared" si="32"/>
        <v>207037.88344591227</v>
      </c>
      <c r="DC41" s="480">
        <f t="shared" si="32"/>
        <v>2691492.4847968598</v>
      </c>
      <c r="DD41" s="60">
        <f t="shared" si="32"/>
        <v>0</v>
      </c>
      <c r="DE41" s="60"/>
      <c r="DF41" s="60"/>
      <c r="DG41" s="60"/>
      <c r="DH41" s="60"/>
      <c r="DI41" s="60">
        <f t="shared" si="29"/>
        <v>426090.73161490145</v>
      </c>
      <c r="DJ41" s="60">
        <f t="shared" si="30"/>
        <v>213045.36580745073</v>
      </c>
      <c r="DK41" s="60">
        <f t="shared" si="30"/>
        <v>213045.36580745073</v>
      </c>
      <c r="DL41" s="60">
        <f t="shared" si="30"/>
        <v>213045.36580745073</v>
      </c>
      <c r="DM41" s="60">
        <f t="shared" si="30"/>
        <v>213045.36580745073</v>
      </c>
      <c r="DN41" s="60">
        <f t="shared" si="30"/>
        <v>213045.36580745073</v>
      </c>
      <c r="DO41" s="60">
        <f t="shared" si="30"/>
        <v>213045.36580745073</v>
      </c>
      <c r="DP41" s="60">
        <f t="shared" si="30"/>
        <v>213045.36580745073</v>
      </c>
      <c r="DQ41" s="60">
        <f t="shared" si="30"/>
        <v>213045.36580745073</v>
      </c>
      <c r="DR41" s="60">
        <f t="shared" si="30"/>
        <v>213045.36580745073</v>
      </c>
      <c r="DS41" s="60">
        <f t="shared" si="30"/>
        <v>213045.36580745073</v>
      </c>
      <c r="DT41" s="60">
        <f t="shared" si="30"/>
        <v>213045.36580745073</v>
      </c>
      <c r="DU41" s="60">
        <f t="shared" si="23"/>
        <v>2769589.7554968605</v>
      </c>
      <c r="DV41" s="60">
        <f t="shared" si="31"/>
        <v>0</v>
      </c>
    </row>
    <row r="42" spans="2:126" x14ac:dyDescent="0.3">
      <c r="B42" s="151">
        <v>101314</v>
      </c>
      <c r="C42" s="151">
        <v>3022073</v>
      </c>
      <c r="D42" s="151" t="s">
        <v>257</v>
      </c>
      <c r="E42" s="152" t="s">
        <v>256</v>
      </c>
      <c r="F42" s="156">
        <v>625</v>
      </c>
      <c r="G42" s="156">
        <v>625</v>
      </c>
      <c r="H42" s="156">
        <v>0</v>
      </c>
      <c r="I42" s="156">
        <v>2645675</v>
      </c>
      <c r="J42" s="156">
        <v>0</v>
      </c>
      <c r="K42" s="156">
        <v>0</v>
      </c>
      <c r="L42" s="156">
        <v>98042.4</v>
      </c>
      <c r="M42" s="156">
        <v>0</v>
      </c>
      <c r="N42" s="156">
        <v>253104.46000000002</v>
      </c>
      <c r="O42" s="156">
        <v>0</v>
      </c>
      <c r="P42" s="156">
        <v>1299.1358520900312</v>
      </c>
      <c r="Q42" s="156">
        <v>13864.951768488749</v>
      </c>
      <c r="R42" s="156">
        <v>64946.864951768519</v>
      </c>
      <c r="S42" s="156">
        <v>1083.5610932475895</v>
      </c>
      <c r="T42" s="156">
        <v>0</v>
      </c>
      <c r="U42" s="156">
        <v>0</v>
      </c>
      <c r="V42" s="156">
        <v>0</v>
      </c>
      <c r="W42" s="156">
        <v>0</v>
      </c>
      <c r="X42" s="156">
        <v>0</v>
      </c>
      <c r="Y42" s="156">
        <v>0</v>
      </c>
      <c r="Z42" s="156">
        <v>0</v>
      </c>
      <c r="AA42" s="156">
        <v>0</v>
      </c>
      <c r="AB42" s="156">
        <v>104784.19392523357</v>
      </c>
      <c r="AC42" s="156">
        <v>0</v>
      </c>
      <c r="AD42" s="156">
        <v>250407.23108192603</v>
      </c>
      <c r="AE42" s="156">
        <v>0</v>
      </c>
      <c r="AF42" s="156">
        <v>9104.0024038461452</v>
      </c>
      <c r="AG42" s="156">
        <v>0</v>
      </c>
      <c r="AH42" s="156">
        <v>159662.24</v>
      </c>
      <c r="AI42" s="156">
        <v>0</v>
      </c>
      <c r="AJ42" s="156">
        <v>0</v>
      </c>
      <c r="AK42" s="156">
        <v>73667.861184547801</v>
      </c>
      <c r="AL42" s="156">
        <v>76320.669099999999</v>
      </c>
      <c r="AM42" s="156">
        <v>0</v>
      </c>
      <c r="AN42" s="156">
        <v>0</v>
      </c>
      <c r="AO42" s="156">
        <v>0</v>
      </c>
      <c r="AP42" s="156">
        <v>0</v>
      </c>
      <c r="AQ42" s="156">
        <v>0</v>
      </c>
      <c r="AR42" s="156">
        <v>0</v>
      </c>
      <c r="AS42" s="156">
        <v>0</v>
      </c>
      <c r="AT42" s="156">
        <v>0</v>
      </c>
      <c r="AU42" s="156">
        <v>2645675</v>
      </c>
      <c r="AV42" s="156">
        <v>796636.80107660068</v>
      </c>
      <c r="AW42" s="156">
        <v>309650.77028454782</v>
      </c>
      <c r="AX42" s="156">
        <v>369493.29227858392</v>
      </c>
      <c r="AY42" s="156">
        <v>3751962.5713611487</v>
      </c>
      <c r="AZ42" s="156">
        <v>3601974.041076601</v>
      </c>
      <c r="BA42" s="156">
        <v>4955</v>
      </c>
      <c r="BB42" s="156">
        <v>3096875</v>
      </c>
      <c r="BC42" s="156">
        <v>0</v>
      </c>
      <c r="BD42" s="156">
        <v>0</v>
      </c>
      <c r="BE42" s="156">
        <v>3751962.5713611487</v>
      </c>
      <c r="BF42" s="156">
        <v>3751962.5713611483</v>
      </c>
      <c r="BG42" s="156">
        <v>0</v>
      </c>
      <c r="BH42" s="156">
        <v>3246863.5302845477</v>
      </c>
      <c r="BI42" s="156">
        <v>2937212.76</v>
      </c>
      <c r="BJ42" s="156">
        <v>3442311.8010766008</v>
      </c>
      <c r="BK42" s="156">
        <v>5507.6988817225611</v>
      </c>
      <c r="BL42" s="156">
        <v>5447.4861936608559</v>
      </c>
      <c r="BM42" s="156">
        <v>1.1053297965541178E-2</v>
      </c>
      <c r="BN42" s="156">
        <v>0</v>
      </c>
      <c r="BO42" s="156">
        <v>0</v>
      </c>
      <c r="BP42" s="156">
        <v>3751962.5713611487</v>
      </c>
      <c r="BQ42" s="156">
        <v>5763.1584657225612</v>
      </c>
      <c r="BR42" s="156" t="s">
        <v>700</v>
      </c>
      <c r="BS42" s="156">
        <v>6003.1401141778379</v>
      </c>
      <c r="BT42" s="156">
        <v>1.496834425291782E-2</v>
      </c>
      <c r="BU42" s="156">
        <v>-28223.08</v>
      </c>
      <c r="BV42" s="156">
        <v>3723739.4913611487</v>
      </c>
      <c r="BW42" s="156">
        <v>-15906.25</v>
      </c>
      <c r="BX42" s="156">
        <v>3707833.2413611487</v>
      </c>
      <c r="BY42" s="156">
        <v>76320.669099999999</v>
      </c>
      <c r="BZ42" s="156">
        <v>3631512.5722611486</v>
      </c>
      <c r="CA42" s="47"/>
      <c r="CB42">
        <v>217</v>
      </c>
      <c r="CC42" s="48">
        <v>0</v>
      </c>
      <c r="CD42" s="49">
        <f t="shared" si="8"/>
        <v>10237.5</v>
      </c>
      <c r="CE42" s="49">
        <f t="shared" si="9"/>
        <v>0</v>
      </c>
      <c r="CF42" s="49">
        <f t="shared" si="10"/>
        <v>1068.75</v>
      </c>
      <c r="CG42" s="49">
        <f t="shared" si="11"/>
        <v>0</v>
      </c>
      <c r="CH42" s="49">
        <f t="shared" si="12"/>
        <v>2873.08</v>
      </c>
      <c r="CI42" s="49">
        <f t="shared" si="13"/>
        <v>0</v>
      </c>
      <c r="CJ42" s="49">
        <f t="shared" si="14"/>
        <v>2075</v>
      </c>
      <c r="CK42" s="49">
        <f t="shared" si="15"/>
        <v>0</v>
      </c>
      <c r="CL42" s="49">
        <f t="shared" si="16"/>
        <v>11968.75</v>
      </c>
      <c r="CM42" s="49">
        <f t="shared" si="17"/>
        <v>0</v>
      </c>
      <c r="CN42" s="49">
        <f t="shared" si="18"/>
        <v>3631512.5722611486</v>
      </c>
      <c r="CO42" s="157">
        <f t="shared" si="19"/>
        <v>0</v>
      </c>
      <c r="CP42">
        <v>2073</v>
      </c>
      <c r="CQ42" s="49">
        <f t="shared" si="26"/>
        <v>558694.24188633054</v>
      </c>
      <c r="CR42" s="49">
        <f t="shared" si="28"/>
        <v>279347.12094316527</v>
      </c>
      <c r="CS42" s="49">
        <f t="shared" si="28"/>
        <v>279347.12094316527</v>
      </c>
      <c r="CT42" s="49">
        <f t="shared" si="28"/>
        <v>279347.12094316527</v>
      </c>
      <c r="CU42" s="49">
        <f t="shared" si="28"/>
        <v>279347.12094316527</v>
      </c>
      <c r="CV42" s="49">
        <f t="shared" si="28"/>
        <v>279347.12094316527</v>
      </c>
      <c r="CW42" s="49">
        <f t="shared" si="28"/>
        <v>279347.12094316527</v>
      </c>
      <c r="CX42" s="49">
        <f t="shared" si="28"/>
        <v>279347.12094316527</v>
      </c>
      <c r="CY42" s="49">
        <f t="shared" si="28"/>
        <v>279347.12094316527</v>
      </c>
      <c r="CZ42" s="49">
        <f t="shared" si="28"/>
        <v>279347.12094316527</v>
      </c>
      <c r="DA42" s="49">
        <f t="shared" si="28"/>
        <v>279347.12094316527</v>
      </c>
      <c r="DB42" s="49">
        <f t="shared" si="28"/>
        <v>279347.12094316527</v>
      </c>
      <c r="DC42" s="158">
        <f t="shared" si="21"/>
        <v>3631512.5722611495</v>
      </c>
      <c r="DD42" s="49">
        <f t="shared" si="27"/>
        <v>0</v>
      </c>
      <c r="DE42" s="49"/>
      <c r="DF42" s="49"/>
      <c r="DG42" s="49"/>
      <c r="DH42" s="49"/>
      <c r="DI42" s="49">
        <f t="shared" si="29"/>
        <v>577225.01097863831</v>
      </c>
      <c r="DJ42" s="49">
        <f t="shared" si="30"/>
        <v>288612.50548931916</v>
      </c>
      <c r="DK42" s="49">
        <f t="shared" si="30"/>
        <v>288612.50548931916</v>
      </c>
      <c r="DL42" s="49">
        <f t="shared" si="30"/>
        <v>288612.50548931916</v>
      </c>
      <c r="DM42" s="49">
        <f t="shared" si="30"/>
        <v>288612.50548931916</v>
      </c>
      <c r="DN42" s="49">
        <f t="shared" si="30"/>
        <v>288612.50548931916</v>
      </c>
      <c r="DO42" s="49">
        <f t="shared" si="30"/>
        <v>288612.50548931916</v>
      </c>
      <c r="DP42" s="49">
        <f t="shared" si="30"/>
        <v>288612.50548931916</v>
      </c>
      <c r="DQ42" s="49">
        <f t="shared" si="30"/>
        <v>288612.50548931916</v>
      </c>
      <c r="DR42" s="49">
        <f t="shared" si="30"/>
        <v>288612.50548931916</v>
      </c>
      <c r="DS42" s="49">
        <f t="shared" si="30"/>
        <v>288612.50548931916</v>
      </c>
      <c r="DT42" s="49">
        <f t="shared" si="30"/>
        <v>288612.50548931916</v>
      </c>
      <c r="DU42" s="49">
        <f t="shared" si="23"/>
        <v>3751962.5713611487</v>
      </c>
      <c r="DV42" s="49">
        <f t="shared" si="31"/>
        <v>0</v>
      </c>
    </row>
    <row r="43" spans="2:126" x14ac:dyDescent="0.3">
      <c r="B43" s="151">
        <v>131617</v>
      </c>
      <c r="C43" s="151">
        <v>3022076</v>
      </c>
      <c r="D43" s="151" t="s">
        <v>128</v>
      </c>
      <c r="E43" s="152" t="s">
        <v>715</v>
      </c>
      <c r="F43" s="156">
        <v>231</v>
      </c>
      <c r="G43" s="156">
        <v>231</v>
      </c>
      <c r="H43" s="156">
        <v>0</v>
      </c>
      <c r="I43" s="156">
        <v>977841.48</v>
      </c>
      <c r="J43" s="156">
        <v>0</v>
      </c>
      <c r="K43" s="156">
        <v>0</v>
      </c>
      <c r="L43" s="156">
        <v>43574.399999999951</v>
      </c>
      <c r="M43" s="156">
        <v>0</v>
      </c>
      <c r="N43" s="156">
        <v>93310.399999999907</v>
      </c>
      <c r="O43" s="156">
        <v>0</v>
      </c>
      <c r="P43" s="156">
        <v>6464.4999999999864</v>
      </c>
      <c r="Q43" s="156">
        <v>7526.4000000000087</v>
      </c>
      <c r="R43" s="156">
        <v>4406.9400000000041</v>
      </c>
      <c r="S43" s="156">
        <v>15097.039999999972</v>
      </c>
      <c r="T43" s="156">
        <v>0</v>
      </c>
      <c r="U43" s="156">
        <v>0</v>
      </c>
      <c r="V43" s="156">
        <v>0</v>
      </c>
      <c r="W43" s="156">
        <v>0</v>
      </c>
      <c r="X43" s="156">
        <v>0</v>
      </c>
      <c r="Y43" s="156">
        <v>0</v>
      </c>
      <c r="Z43" s="156">
        <v>0</v>
      </c>
      <c r="AA43" s="156">
        <v>0</v>
      </c>
      <c r="AB43" s="156">
        <v>74490.363134328392</v>
      </c>
      <c r="AC43" s="156">
        <v>0</v>
      </c>
      <c r="AD43" s="156">
        <v>104844.90399007447</v>
      </c>
      <c r="AE43" s="156">
        <v>0</v>
      </c>
      <c r="AF43" s="156">
        <v>15014.558999999947</v>
      </c>
      <c r="AG43" s="156">
        <v>0</v>
      </c>
      <c r="AH43" s="156">
        <v>159662.24</v>
      </c>
      <c r="AI43" s="156">
        <v>0</v>
      </c>
      <c r="AJ43" s="156">
        <v>0</v>
      </c>
      <c r="AK43" s="156">
        <v>0</v>
      </c>
      <c r="AL43" s="156">
        <v>41678.494100000004</v>
      </c>
      <c r="AM43" s="156">
        <v>0</v>
      </c>
      <c r="AN43" s="156">
        <v>0</v>
      </c>
      <c r="AO43" s="156">
        <v>0</v>
      </c>
      <c r="AP43" s="156">
        <v>0</v>
      </c>
      <c r="AQ43" s="156">
        <v>0</v>
      </c>
      <c r="AR43" s="156">
        <v>0</v>
      </c>
      <c r="AS43" s="156">
        <v>0</v>
      </c>
      <c r="AT43" s="156">
        <v>0</v>
      </c>
      <c r="AU43" s="156">
        <v>977841.48</v>
      </c>
      <c r="AV43" s="156">
        <v>364729.50612440269</v>
      </c>
      <c r="AW43" s="156">
        <v>201340.7341</v>
      </c>
      <c r="AX43" s="156">
        <v>188552.70553234321</v>
      </c>
      <c r="AY43" s="156">
        <v>1543911.7202244026</v>
      </c>
      <c r="AZ43" s="156">
        <v>1502233.2261244026</v>
      </c>
      <c r="BA43" s="156">
        <v>4955</v>
      </c>
      <c r="BB43" s="156">
        <v>1144605</v>
      </c>
      <c r="BC43" s="156">
        <v>0</v>
      </c>
      <c r="BD43" s="156">
        <v>0</v>
      </c>
      <c r="BE43" s="156">
        <v>1543911.7202244026</v>
      </c>
      <c r="BF43" s="156">
        <v>1543911.7202244024</v>
      </c>
      <c r="BG43" s="156">
        <v>0</v>
      </c>
      <c r="BH43" s="156">
        <v>1186283.4941</v>
      </c>
      <c r="BI43" s="156">
        <v>984942.76</v>
      </c>
      <c r="BJ43" s="156">
        <v>1342570.9861244026</v>
      </c>
      <c r="BK43" s="156">
        <v>5811.9956109281502</v>
      </c>
      <c r="BL43" s="156">
        <v>5813.154690839694</v>
      </c>
      <c r="BM43" s="156">
        <v>-1.9938913949258544E-4</v>
      </c>
      <c r="BN43" s="156">
        <v>1.9938913949258544E-4</v>
      </c>
      <c r="BO43" s="156">
        <v>267.74745956662082</v>
      </c>
      <c r="BP43" s="156">
        <v>1544179.4676839693</v>
      </c>
      <c r="BQ43" s="156">
        <v>6504.3332189782222</v>
      </c>
      <c r="BR43" s="156" t="s">
        <v>700</v>
      </c>
      <c r="BS43" s="156">
        <v>6684.7596003635035</v>
      </c>
      <c r="BT43" s="156">
        <v>1.8136313950645855E-2</v>
      </c>
      <c r="BU43" s="156">
        <v>-10428.56</v>
      </c>
      <c r="BV43" s="156">
        <v>1533750.9076839692</v>
      </c>
      <c r="BW43" s="156">
        <v>-5878.95</v>
      </c>
      <c r="BX43" s="156">
        <v>1527871.9576839693</v>
      </c>
      <c r="BY43" s="156">
        <v>41678.494100000004</v>
      </c>
      <c r="BZ43" s="156">
        <v>1486193.4635839693</v>
      </c>
      <c r="CA43" s="47"/>
      <c r="CB43">
        <v>79.999999999999915</v>
      </c>
      <c r="CC43" s="48">
        <v>0</v>
      </c>
      <c r="CD43" s="49">
        <f t="shared" si="8"/>
        <v>3783.7799999999997</v>
      </c>
      <c r="CE43" s="49">
        <f t="shared" si="9"/>
        <v>0</v>
      </c>
      <c r="CF43" s="49">
        <f t="shared" si="10"/>
        <v>395.01</v>
      </c>
      <c r="CG43" s="49">
        <f t="shared" si="11"/>
        <v>0</v>
      </c>
      <c r="CH43" s="49">
        <f t="shared" si="12"/>
        <v>1059.1999999999989</v>
      </c>
      <c r="CI43" s="49">
        <f t="shared" si="13"/>
        <v>0</v>
      </c>
      <c r="CJ43" s="49">
        <f t="shared" si="14"/>
        <v>766.92</v>
      </c>
      <c r="CK43" s="49">
        <f t="shared" si="15"/>
        <v>0</v>
      </c>
      <c r="CL43" s="49">
        <f t="shared" si="16"/>
        <v>4423.6499999999996</v>
      </c>
      <c r="CM43" s="49">
        <f t="shared" si="17"/>
        <v>0</v>
      </c>
      <c r="CN43" s="49">
        <f t="shared" si="18"/>
        <v>1486193.4635839693</v>
      </c>
      <c r="CO43" s="157">
        <f t="shared" si="19"/>
        <v>0</v>
      </c>
      <c r="CP43">
        <v>2076</v>
      </c>
      <c r="CQ43" s="49">
        <f t="shared" si="26"/>
        <v>228645.14824368758</v>
      </c>
      <c r="CR43" s="49">
        <f t="shared" si="28"/>
        <v>114322.57412184379</v>
      </c>
      <c r="CS43" s="49">
        <f t="shared" si="28"/>
        <v>114322.57412184379</v>
      </c>
      <c r="CT43" s="49">
        <f t="shared" si="28"/>
        <v>114322.57412184379</v>
      </c>
      <c r="CU43" s="49">
        <f t="shared" si="28"/>
        <v>114322.57412184379</v>
      </c>
      <c r="CV43" s="49">
        <f t="shared" si="28"/>
        <v>114322.57412184379</v>
      </c>
      <c r="CW43" s="49">
        <f t="shared" si="28"/>
        <v>114322.57412184379</v>
      </c>
      <c r="CX43" s="49">
        <f t="shared" si="28"/>
        <v>114322.57412184379</v>
      </c>
      <c r="CY43" s="49">
        <f t="shared" si="28"/>
        <v>114322.57412184379</v>
      </c>
      <c r="CZ43" s="49">
        <f t="shared" si="28"/>
        <v>114322.57412184379</v>
      </c>
      <c r="DA43" s="49">
        <f t="shared" si="28"/>
        <v>114322.57412184379</v>
      </c>
      <c r="DB43" s="49">
        <f t="shared" si="28"/>
        <v>114322.57412184379</v>
      </c>
      <c r="DC43" s="158">
        <f t="shared" si="21"/>
        <v>1486193.4635839693</v>
      </c>
      <c r="DD43" s="49">
        <f t="shared" si="27"/>
        <v>0</v>
      </c>
      <c r="DE43" s="49"/>
      <c r="DF43" s="49"/>
      <c r="DG43" s="49"/>
      <c r="DH43" s="49"/>
      <c r="DI43" s="49">
        <f t="shared" si="29"/>
        <v>237566.07195137988</v>
      </c>
      <c r="DJ43" s="49">
        <f t="shared" si="30"/>
        <v>118783.03597568994</v>
      </c>
      <c r="DK43" s="49">
        <f t="shared" si="30"/>
        <v>118783.03597568994</v>
      </c>
      <c r="DL43" s="49">
        <f t="shared" si="30"/>
        <v>118783.03597568994</v>
      </c>
      <c r="DM43" s="49">
        <f t="shared" si="30"/>
        <v>118783.03597568994</v>
      </c>
      <c r="DN43" s="49">
        <f t="shared" si="30"/>
        <v>118783.03597568994</v>
      </c>
      <c r="DO43" s="49">
        <f t="shared" si="30"/>
        <v>118783.03597568994</v>
      </c>
      <c r="DP43" s="49">
        <f t="shared" si="30"/>
        <v>118783.03597568994</v>
      </c>
      <c r="DQ43" s="49">
        <f t="shared" si="30"/>
        <v>118783.03597568994</v>
      </c>
      <c r="DR43" s="49">
        <f t="shared" si="30"/>
        <v>118783.03597568994</v>
      </c>
      <c r="DS43" s="49">
        <f t="shared" si="30"/>
        <v>118783.03597568994</v>
      </c>
      <c r="DT43" s="49">
        <f t="shared" si="30"/>
        <v>118783.03597568994</v>
      </c>
      <c r="DU43" s="49">
        <f t="shared" si="23"/>
        <v>1544179.4676839698</v>
      </c>
      <c r="DV43" s="49">
        <f t="shared" si="31"/>
        <v>0</v>
      </c>
    </row>
    <row r="44" spans="2:126" x14ac:dyDescent="0.3">
      <c r="B44" s="151">
        <v>131970</v>
      </c>
      <c r="C44" s="151">
        <v>3022077</v>
      </c>
      <c r="D44" s="151" t="s">
        <v>59</v>
      </c>
      <c r="E44" s="152" t="s">
        <v>58</v>
      </c>
      <c r="F44" s="156">
        <v>843</v>
      </c>
      <c r="G44" s="156">
        <v>843</v>
      </c>
      <c r="H44" s="156">
        <v>0</v>
      </c>
      <c r="I44" s="156">
        <v>3568486.44</v>
      </c>
      <c r="J44" s="156">
        <v>0</v>
      </c>
      <c r="K44" s="156">
        <v>0</v>
      </c>
      <c r="L44" s="156">
        <v>211335.84000000011</v>
      </c>
      <c r="M44" s="156">
        <v>0</v>
      </c>
      <c r="N44" s="156">
        <v>463052.86000000045</v>
      </c>
      <c r="O44" s="156">
        <v>0</v>
      </c>
      <c r="P44" s="156">
        <v>33655.323277909753</v>
      </c>
      <c r="Q44" s="156">
        <v>30455.327315914576</v>
      </c>
      <c r="R44" s="156">
        <v>89223.960997624585</v>
      </c>
      <c r="S44" s="156">
        <v>49663.472779097545</v>
      </c>
      <c r="T44" s="156">
        <v>52131.130011876652</v>
      </c>
      <c r="U44" s="156">
        <v>0</v>
      </c>
      <c r="V44" s="156">
        <v>0</v>
      </c>
      <c r="W44" s="156">
        <v>0</v>
      </c>
      <c r="X44" s="156">
        <v>0</v>
      </c>
      <c r="Y44" s="156">
        <v>0</v>
      </c>
      <c r="Z44" s="156">
        <v>0</v>
      </c>
      <c r="AA44" s="156">
        <v>0</v>
      </c>
      <c r="AB44" s="156">
        <v>224743.26290858726</v>
      </c>
      <c r="AC44" s="156">
        <v>0</v>
      </c>
      <c r="AD44" s="156">
        <v>366595.62913411082</v>
      </c>
      <c r="AE44" s="156">
        <v>0</v>
      </c>
      <c r="AF44" s="156">
        <v>0</v>
      </c>
      <c r="AG44" s="156">
        <v>0</v>
      </c>
      <c r="AH44" s="156">
        <v>159662.24</v>
      </c>
      <c r="AI44" s="156">
        <v>0</v>
      </c>
      <c r="AJ44" s="156">
        <v>0</v>
      </c>
      <c r="AK44" s="156">
        <v>0</v>
      </c>
      <c r="AL44" s="156">
        <v>40048.140200000002</v>
      </c>
      <c r="AM44" s="156">
        <v>0</v>
      </c>
      <c r="AN44" s="156">
        <v>0</v>
      </c>
      <c r="AO44" s="156">
        <v>0</v>
      </c>
      <c r="AP44" s="156">
        <v>0</v>
      </c>
      <c r="AQ44" s="156">
        <v>0</v>
      </c>
      <c r="AR44" s="156">
        <v>0</v>
      </c>
      <c r="AS44" s="156">
        <v>0</v>
      </c>
      <c r="AT44" s="156">
        <v>0</v>
      </c>
      <c r="AU44" s="156">
        <v>3568486.44</v>
      </c>
      <c r="AV44" s="156">
        <v>1520856.8064251218</v>
      </c>
      <c r="AW44" s="156">
        <v>199710.38019999999</v>
      </c>
      <c r="AX44" s="156">
        <v>644547.86141189409</v>
      </c>
      <c r="AY44" s="156">
        <v>5289053.6266251216</v>
      </c>
      <c r="AZ44" s="156">
        <v>5249005.4864251213</v>
      </c>
      <c r="BA44" s="156">
        <v>4955</v>
      </c>
      <c r="BB44" s="156">
        <v>4177065</v>
      </c>
      <c r="BC44" s="156">
        <v>0</v>
      </c>
      <c r="BD44" s="156">
        <v>0</v>
      </c>
      <c r="BE44" s="156">
        <v>5289053.6266251216</v>
      </c>
      <c r="BF44" s="156">
        <v>5289053.6266251216</v>
      </c>
      <c r="BG44" s="156">
        <v>0</v>
      </c>
      <c r="BH44" s="156">
        <v>4217113.1402000003</v>
      </c>
      <c r="BI44" s="156">
        <v>4017402.7600000002</v>
      </c>
      <c r="BJ44" s="156">
        <v>5089343.2464251211</v>
      </c>
      <c r="BK44" s="156">
        <v>6037.1806007415435</v>
      </c>
      <c r="BL44" s="156">
        <v>6454.9783854761899</v>
      </c>
      <c r="BM44" s="156">
        <v>-6.4724892909742121E-2</v>
      </c>
      <c r="BN44" s="156">
        <v>6.4724892909742121E-2</v>
      </c>
      <c r="BO44" s="156">
        <v>352203.53253130696</v>
      </c>
      <c r="BP44" s="156">
        <v>5641257.1591564287</v>
      </c>
      <c r="BQ44" s="156">
        <v>6644.3760604465342</v>
      </c>
      <c r="BR44" s="156" t="s">
        <v>700</v>
      </c>
      <c r="BS44" s="156">
        <v>6691.8827510752417</v>
      </c>
      <c r="BT44" s="156">
        <v>4.1869415164996759E-3</v>
      </c>
      <c r="BU44" s="156">
        <v>-39448.360000000008</v>
      </c>
      <c r="BV44" s="156">
        <v>5601808.7991564283</v>
      </c>
      <c r="BW44" s="156">
        <v>-21454.35</v>
      </c>
      <c r="BX44" s="156">
        <v>5580354.4491564287</v>
      </c>
      <c r="BY44" s="156">
        <v>40048.140200000002</v>
      </c>
      <c r="BZ44" s="156">
        <v>5540306.3089564284</v>
      </c>
      <c r="CA44" s="47"/>
      <c r="CB44">
        <v>397.00000000000034</v>
      </c>
      <c r="CC44" s="48">
        <v>0</v>
      </c>
      <c r="CD44" s="49">
        <f t="shared" si="8"/>
        <v>13808.339999999998</v>
      </c>
      <c r="CE44" s="49">
        <f t="shared" si="9"/>
        <v>0</v>
      </c>
      <c r="CF44" s="49">
        <f t="shared" si="10"/>
        <v>1441.53</v>
      </c>
      <c r="CG44" s="49">
        <f t="shared" si="11"/>
        <v>0</v>
      </c>
      <c r="CH44" s="49">
        <f t="shared" si="12"/>
        <v>5256.2800000000043</v>
      </c>
      <c r="CI44" s="49">
        <f t="shared" si="13"/>
        <v>0</v>
      </c>
      <c r="CJ44" s="49">
        <f t="shared" si="14"/>
        <v>2798.7599999999998</v>
      </c>
      <c r="CK44" s="49">
        <f t="shared" si="15"/>
        <v>0</v>
      </c>
      <c r="CL44" s="49">
        <f t="shared" si="16"/>
        <v>16143.449999999999</v>
      </c>
      <c r="CM44" s="49">
        <f t="shared" si="17"/>
        <v>0</v>
      </c>
      <c r="CN44" s="49">
        <f t="shared" si="18"/>
        <v>5540306.3089564284</v>
      </c>
      <c r="CO44" s="157">
        <f t="shared" si="19"/>
        <v>0</v>
      </c>
      <c r="CP44">
        <v>2077</v>
      </c>
      <c r="CQ44" s="49">
        <f t="shared" si="26"/>
        <v>852354.81676252745</v>
      </c>
      <c r="CR44" s="49">
        <f t="shared" si="28"/>
        <v>426177.40838126373</v>
      </c>
      <c r="CS44" s="49">
        <f t="shared" si="28"/>
        <v>426177.40838126373</v>
      </c>
      <c r="CT44" s="49">
        <f t="shared" si="28"/>
        <v>426177.40838126373</v>
      </c>
      <c r="CU44" s="49">
        <f t="shared" si="28"/>
        <v>426177.40838126373</v>
      </c>
      <c r="CV44" s="49">
        <f t="shared" si="28"/>
        <v>426177.40838126373</v>
      </c>
      <c r="CW44" s="49">
        <f t="shared" si="28"/>
        <v>426177.40838126373</v>
      </c>
      <c r="CX44" s="49">
        <f t="shared" si="28"/>
        <v>426177.40838126373</v>
      </c>
      <c r="CY44" s="49">
        <f t="shared" si="28"/>
        <v>426177.40838126373</v>
      </c>
      <c r="CZ44" s="49">
        <f t="shared" si="28"/>
        <v>426177.40838126373</v>
      </c>
      <c r="DA44" s="49">
        <f t="shared" si="28"/>
        <v>426177.40838126373</v>
      </c>
      <c r="DB44" s="49">
        <f t="shared" si="28"/>
        <v>426177.40838126373</v>
      </c>
      <c r="DC44" s="158">
        <f t="shared" si="21"/>
        <v>5540306.3089564284</v>
      </c>
      <c r="DD44" s="49">
        <f t="shared" si="27"/>
        <v>0</v>
      </c>
      <c r="DE44" s="49"/>
      <c r="DF44" s="49"/>
      <c r="DG44" s="49"/>
      <c r="DH44" s="49"/>
      <c r="DI44" s="49">
        <f t="shared" si="29"/>
        <v>867885.71679329674</v>
      </c>
      <c r="DJ44" s="49">
        <f t="shared" si="30"/>
        <v>433942.85839664837</v>
      </c>
      <c r="DK44" s="49">
        <f t="shared" si="30"/>
        <v>433942.85839664837</v>
      </c>
      <c r="DL44" s="49">
        <f t="shared" si="30"/>
        <v>433942.85839664837</v>
      </c>
      <c r="DM44" s="49">
        <f t="shared" si="30"/>
        <v>433942.85839664837</v>
      </c>
      <c r="DN44" s="49">
        <f t="shared" si="30"/>
        <v>433942.85839664837</v>
      </c>
      <c r="DO44" s="49">
        <f t="shared" si="30"/>
        <v>433942.85839664837</v>
      </c>
      <c r="DP44" s="49">
        <f t="shared" si="30"/>
        <v>433942.85839664837</v>
      </c>
      <c r="DQ44" s="49">
        <f t="shared" si="30"/>
        <v>433942.85839664837</v>
      </c>
      <c r="DR44" s="49">
        <f t="shared" si="30"/>
        <v>433942.85839664837</v>
      </c>
      <c r="DS44" s="49">
        <f t="shared" si="30"/>
        <v>433942.85839664837</v>
      </c>
      <c r="DT44" s="49">
        <f t="shared" si="30"/>
        <v>433942.85839664837</v>
      </c>
      <c r="DU44" s="49">
        <f t="shared" si="23"/>
        <v>5641257.1591564287</v>
      </c>
      <c r="DV44" s="49">
        <f t="shared" si="31"/>
        <v>0</v>
      </c>
    </row>
    <row r="45" spans="2:126" x14ac:dyDescent="0.3">
      <c r="B45" s="151">
        <v>133364</v>
      </c>
      <c r="C45" s="151">
        <v>3022078</v>
      </c>
      <c r="D45" s="151" t="s">
        <v>233</v>
      </c>
      <c r="E45" s="152" t="s">
        <v>716</v>
      </c>
      <c r="F45" s="156">
        <v>355</v>
      </c>
      <c r="G45" s="156">
        <v>355</v>
      </c>
      <c r="H45" s="156">
        <v>0</v>
      </c>
      <c r="I45" s="156">
        <v>1502743.4</v>
      </c>
      <c r="J45" s="156">
        <v>0</v>
      </c>
      <c r="K45" s="156">
        <v>0</v>
      </c>
      <c r="L45" s="156">
        <v>4902.1199999999926</v>
      </c>
      <c r="M45" s="156">
        <v>0</v>
      </c>
      <c r="N45" s="156">
        <v>15162.940000000022</v>
      </c>
      <c r="O45" s="156">
        <v>0</v>
      </c>
      <c r="P45" s="156">
        <v>1551.4799999999975</v>
      </c>
      <c r="Q45" s="156">
        <v>0</v>
      </c>
      <c r="R45" s="156">
        <v>0</v>
      </c>
      <c r="S45" s="156">
        <v>1078.3600000000001</v>
      </c>
      <c r="T45" s="156">
        <v>0</v>
      </c>
      <c r="U45" s="156">
        <v>0</v>
      </c>
      <c r="V45" s="156">
        <v>0</v>
      </c>
      <c r="W45" s="156">
        <v>0</v>
      </c>
      <c r="X45" s="156">
        <v>0</v>
      </c>
      <c r="Y45" s="156">
        <v>0</v>
      </c>
      <c r="Z45" s="156">
        <v>0</v>
      </c>
      <c r="AA45" s="156">
        <v>0</v>
      </c>
      <c r="AB45" s="156">
        <v>14574.3199669967</v>
      </c>
      <c r="AC45" s="156">
        <v>0</v>
      </c>
      <c r="AD45" s="156">
        <v>98191.467975291496</v>
      </c>
      <c r="AE45" s="156">
        <v>0</v>
      </c>
      <c r="AF45" s="156">
        <v>0</v>
      </c>
      <c r="AG45" s="156">
        <v>0</v>
      </c>
      <c r="AH45" s="156">
        <v>159662.24</v>
      </c>
      <c r="AI45" s="156">
        <v>0</v>
      </c>
      <c r="AJ45" s="156">
        <v>0</v>
      </c>
      <c r="AK45" s="156">
        <v>0</v>
      </c>
      <c r="AL45" s="156">
        <v>21785.4</v>
      </c>
      <c r="AM45" s="156">
        <v>0</v>
      </c>
      <c r="AN45" s="156">
        <v>0</v>
      </c>
      <c r="AO45" s="156">
        <v>0</v>
      </c>
      <c r="AP45" s="156">
        <v>0</v>
      </c>
      <c r="AQ45" s="156">
        <v>0</v>
      </c>
      <c r="AR45" s="156">
        <v>0</v>
      </c>
      <c r="AS45" s="156">
        <v>0</v>
      </c>
      <c r="AT45" s="156">
        <v>0</v>
      </c>
      <c r="AU45" s="156">
        <v>1502743.4</v>
      </c>
      <c r="AV45" s="156">
        <v>135460.6879422882</v>
      </c>
      <c r="AW45" s="156">
        <v>181447.63999999998</v>
      </c>
      <c r="AX45" s="156">
        <v>106375.04656205501</v>
      </c>
      <c r="AY45" s="156">
        <v>1819651.7279422879</v>
      </c>
      <c r="AZ45" s="156">
        <v>1797866.327942288</v>
      </c>
      <c r="BA45" s="156">
        <v>4955</v>
      </c>
      <c r="BB45" s="156">
        <v>1759025</v>
      </c>
      <c r="BC45" s="156">
        <v>0</v>
      </c>
      <c r="BD45" s="156">
        <v>0</v>
      </c>
      <c r="BE45" s="156">
        <v>1819651.7279422879</v>
      </c>
      <c r="BF45" s="156">
        <v>1819651.7279422879</v>
      </c>
      <c r="BG45" s="156">
        <v>0</v>
      </c>
      <c r="BH45" s="156">
        <v>1780810.4</v>
      </c>
      <c r="BI45" s="156">
        <v>1599362.76</v>
      </c>
      <c r="BJ45" s="156">
        <v>1638204.087942288</v>
      </c>
      <c r="BK45" s="156">
        <v>4614.6594026543326</v>
      </c>
      <c r="BL45" s="156">
        <v>4627.1938297752813</v>
      </c>
      <c r="BM45" s="156">
        <v>-2.7088614789144202E-3</v>
      </c>
      <c r="BN45" s="156">
        <v>2.7088614789144202E-3</v>
      </c>
      <c r="BO45" s="156">
        <v>4449.7216279368058</v>
      </c>
      <c r="BP45" s="156">
        <v>1824101.4495702246</v>
      </c>
      <c r="BQ45" s="156">
        <v>5076.9466185076753</v>
      </c>
      <c r="BR45" s="156" t="s">
        <v>700</v>
      </c>
      <c r="BS45" s="156">
        <v>5138.3139424513365</v>
      </c>
      <c r="BT45" s="156">
        <v>-3.7481298204533608E-4</v>
      </c>
      <c r="BU45" s="156">
        <v>-14570.920000000002</v>
      </c>
      <c r="BV45" s="156">
        <v>1809530.5295702247</v>
      </c>
      <c r="BW45" s="156">
        <v>-9034.75</v>
      </c>
      <c r="BX45" s="156">
        <v>1800495.7795702247</v>
      </c>
      <c r="BY45" s="156">
        <v>21785.4</v>
      </c>
      <c r="BZ45" s="156">
        <v>1778710.3795702248</v>
      </c>
      <c r="CA45" s="47"/>
      <c r="CB45">
        <v>13.000000000000018</v>
      </c>
      <c r="CC45" s="48">
        <v>0</v>
      </c>
      <c r="CD45" s="49">
        <f t="shared" si="8"/>
        <v>5814.9</v>
      </c>
      <c r="CE45" s="49">
        <f t="shared" si="9"/>
        <v>0</v>
      </c>
      <c r="CF45" s="49">
        <f t="shared" si="10"/>
        <v>607.04999999999995</v>
      </c>
      <c r="CG45" s="49">
        <f t="shared" si="11"/>
        <v>0</v>
      </c>
      <c r="CH45" s="49">
        <f t="shared" si="12"/>
        <v>172.12000000000023</v>
      </c>
      <c r="CI45" s="49">
        <f t="shared" si="13"/>
        <v>0</v>
      </c>
      <c r="CJ45" s="49">
        <f t="shared" si="14"/>
        <v>1178.5999999999999</v>
      </c>
      <c r="CK45" s="49">
        <f t="shared" si="15"/>
        <v>0</v>
      </c>
      <c r="CL45" s="49">
        <f t="shared" si="16"/>
        <v>6798.2499999999991</v>
      </c>
      <c r="CM45" s="49">
        <f t="shared" si="17"/>
        <v>0</v>
      </c>
      <c r="CN45" s="49">
        <f t="shared" si="18"/>
        <v>1778710.3795702248</v>
      </c>
      <c r="CO45" s="157">
        <f t="shared" si="19"/>
        <v>0</v>
      </c>
      <c r="CP45">
        <v>2078</v>
      </c>
      <c r="CQ45" s="49">
        <f t="shared" si="26"/>
        <v>273647.75070311152</v>
      </c>
      <c r="CR45" s="49">
        <f t="shared" si="28"/>
        <v>136823.87535155576</v>
      </c>
      <c r="CS45" s="49">
        <f t="shared" si="28"/>
        <v>136823.87535155576</v>
      </c>
      <c r="CT45" s="49">
        <f t="shared" si="28"/>
        <v>136823.87535155576</v>
      </c>
      <c r="CU45" s="49">
        <f t="shared" si="28"/>
        <v>136823.87535155576</v>
      </c>
      <c r="CV45" s="49">
        <f t="shared" si="28"/>
        <v>136823.87535155576</v>
      </c>
      <c r="CW45" s="49">
        <f t="shared" si="28"/>
        <v>136823.87535155576</v>
      </c>
      <c r="CX45" s="49">
        <f t="shared" si="28"/>
        <v>136823.87535155576</v>
      </c>
      <c r="CY45" s="49">
        <f t="shared" si="28"/>
        <v>136823.87535155576</v>
      </c>
      <c r="CZ45" s="49">
        <f t="shared" si="28"/>
        <v>136823.87535155576</v>
      </c>
      <c r="DA45" s="49">
        <f t="shared" si="28"/>
        <v>136823.87535155576</v>
      </c>
      <c r="DB45" s="49">
        <f t="shared" si="28"/>
        <v>136823.87535155576</v>
      </c>
      <c r="DC45" s="158">
        <f t="shared" si="21"/>
        <v>1778710.3795702243</v>
      </c>
      <c r="DD45" s="49">
        <f t="shared" si="27"/>
        <v>0</v>
      </c>
      <c r="DE45" s="49"/>
      <c r="DF45" s="49"/>
      <c r="DG45" s="49"/>
      <c r="DH45" s="49"/>
      <c r="DI45" s="49">
        <f t="shared" si="29"/>
        <v>280630.992241573</v>
      </c>
      <c r="DJ45" s="49">
        <f t="shared" si="30"/>
        <v>140315.4961207865</v>
      </c>
      <c r="DK45" s="49">
        <f t="shared" si="30"/>
        <v>140315.4961207865</v>
      </c>
      <c r="DL45" s="49">
        <f t="shared" si="30"/>
        <v>140315.4961207865</v>
      </c>
      <c r="DM45" s="49">
        <f t="shared" si="30"/>
        <v>140315.4961207865</v>
      </c>
      <c r="DN45" s="49">
        <f t="shared" si="30"/>
        <v>140315.4961207865</v>
      </c>
      <c r="DO45" s="49">
        <f t="shared" si="30"/>
        <v>140315.4961207865</v>
      </c>
      <c r="DP45" s="49">
        <f t="shared" si="30"/>
        <v>140315.4961207865</v>
      </c>
      <c r="DQ45" s="49">
        <f t="shared" si="30"/>
        <v>140315.4961207865</v>
      </c>
      <c r="DR45" s="49">
        <f t="shared" si="30"/>
        <v>140315.4961207865</v>
      </c>
      <c r="DS45" s="49">
        <f t="shared" si="30"/>
        <v>140315.4961207865</v>
      </c>
      <c r="DT45" s="49">
        <f t="shared" si="30"/>
        <v>140315.4961207865</v>
      </c>
      <c r="DU45" s="49">
        <f t="shared" si="23"/>
        <v>1824101.4495702246</v>
      </c>
      <c r="DV45" s="49">
        <f t="shared" si="31"/>
        <v>0</v>
      </c>
    </row>
    <row r="46" spans="2:126" x14ac:dyDescent="0.3">
      <c r="B46" s="151">
        <v>133365</v>
      </c>
      <c r="C46" s="151">
        <v>3022079</v>
      </c>
      <c r="D46" s="151" t="s">
        <v>17</v>
      </c>
      <c r="E46" s="152" t="s">
        <v>717</v>
      </c>
      <c r="F46" s="156">
        <v>410</v>
      </c>
      <c r="G46" s="156">
        <v>410</v>
      </c>
      <c r="H46" s="156">
        <v>0</v>
      </c>
      <c r="I46" s="156">
        <v>1735562.8</v>
      </c>
      <c r="J46" s="156">
        <v>0</v>
      </c>
      <c r="K46" s="156">
        <v>0</v>
      </c>
      <c r="L46" s="156">
        <v>3812.7599999999961</v>
      </c>
      <c r="M46" s="156">
        <v>0</v>
      </c>
      <c r="N46" s="156">
        <v>8164.6599999999935</v>
      </c>
      <c r="O46" s="156">
        <v>0</v>
      </c>
      <c r="P46" s="156">
        <v>0</v>
      </c>
      <c r="Q46" s="156">
        <v>627.19999999999936</v>
      </c>
      <c r="R46" s="156">
        <v>0</v>
      </c>
      <c r="S46" s="156">
        <v>539.17999999999938</v>
      </c>
      <c r="T46" s="156">
        <v>0</v>
      </c>
      <c r="U46" s="156">
        <v>0</v>
      </c>
      <c r="V46" s="156">
        <v>0</v>
      </c>
      <c r="W46" s="156">
        <v>0</v>
      </c>
      <c r="X46" s="156">
        <v>0</v>
      </c>
      <c r="Y46" s="156">
        <v>0</v>
      </c>
      <c r="Z46" s="156">
        <v>0</v>
      </c>
      <c r="AA46" s="156">
        <v>0</v>
      </c>
      <c r="AB46" s="156">
        <v>3738.5947075208892</v>
      </c>
      <c r="AC46" s="156">
        <v>0</v>
      </c>
      <c r="AD46" s="156">
        <v>70861.459846650469</v>
      </c>
      <c r="AE46" s="156">
        <v>0</v>
      </c>
      <c r="AF46" s="156">
        <v>0</v>
      </c>
      <c r="AG46" s="156">
        <v>0</v>
      </c>
      <c r="AH46" s="156">
        <v>159662.24</v>
      </c>
      <c r="AI46" s="156">
        <v>0</v>
      </c>
      <c r="AJ46" s="156">
        <v>0</v>
      </c>
      <c r="AK46" s="156">
        <v>0</v>
      </c>
      <c r="AL46" s="156">
        <v>35084.7111</v>
      </c>
      <c r="AM46" s="156">
        <v>0</v>
      </c>
      <c r="AN46" s="156">
        <v>0</v>
      </c>
      <c r="AO46" s="156">
        <v>0</v>
      </c>
      <c r="AP46" s="156">
        <v>0</v>
      </c>
      <c r="AQ46" s="156">
        <v>0</v>
      </c>
      <c r="AR46" s="156">
        <v>0</v>
      </c>
      <c r="AS46" s="156">
        <v>0</v>
      </c>
      <c r="AT46" s="156">
        <v>0</v>
      </c>
      <c r="AU46" s="156">
        <v>1735562.8</v>
      </c>
      <c r="AV46" s="156">
        <v>87743.854554171354</v>
      </c>
      <c r="AW46" s="156">
        <v>194746.95110000001</v>
      </c>
      <c r="AX46" s="156">
        <v>98639.972676850972</v>
      </c>
      <c r="AY46" s="156">
        <v>2018053.6056541714</v>
      </c>
      <c r="AZ46" s="156">
        <v>1982968.8945541715</v>
      </c>
      <c r="BA46" s="156">
        <v>4955</v>
      </c>
      <c r="BB46" s="156">
        <v>2031550</v>
      </c>
      <c r="BC46" s="156">
        <v>48581.105445828522</v>
      </c>
      <c r="BD46" s="156">
        <v>0</v>
      </c>
      <c r="BE46" s="156">
        <v>2066634.7111</v>
      </c>
      <c r="BF46" s="156">
        <v>2066634.7110999997</v>
      </c>
      <c r="BG46" s="156">
        <v>0</v>
      </c>
      <c r="BH46" s="156">
        <v>2066634.7111</v>
      </c>
      <c r="BI46" s="156">
        <v>1871887.76</v>
      </c>
      <c r="BJ46" s="156">
        <v>1871887.76</v>
      </c>
      <c r="BK46" s="156">
        <v>4565.5799024390244</v>
      </c>
      <c r="BL46" s="156">
        <v>4547.4282490338164</v>
      </c>
      <c r="BM46" s="156">
        <v>3.9916305241461765E-3</v>
      </c>
      <c r="BN46" s="156">
        <v>0</v>
      </c>
      <c r="BO46" s="156">
        <v>0</v>
      </c>
      <c r="BP46" s="156">
        <v>2066634.7111</v>
      </c>
      <c r="BQ46" s="156">
        <v>4955</v>
      </c>
      <c r="BR46" s="156" t="s">
        <v>700</v>
      </c>
      <c r="BS46" s="156">
        <v>5040.5724660975611</v>
      </c>
      <c r="BT46" s="156">
        <v>4.8276219246987662E-3</v>
      </c>
      <c r="BU46" s="156">
        <v>-16722.280000000002</v>
      </c>
      <c r="BV46" s="156">
        <v>2049912.4310999999</v>
      </c>
      <c r="BW46" s="156">
        <v>-10434.5</v>
      </c>
      <c r="BX46" s="156">
        <v>2039477.9310999999</v>
      </c>
      <c r="BY46" s="156">
        <v>35084.7111</v>
      </c>
      <c r="BZ46" s="156">
        <v>2004393.22</v>
      </c>
      <c r="CA46" s="47"/>
      <c r="CB46">
        <v>6.9999999999999938</v>
      </c>
      <c r="CC46" s="48">
        <v>0</v>
      </c>
      <c r="CD46" s="49">
        <f t="shared" si="8"/>
        <v>6715.7999999999993</v>
      </c>
      <c r="CE46" s="49">
        <f t="shared" si="9"/>
        <v>0</v>
      </c>
      <c r="CF46" s="49">
        <f t="shared" si="10"/>
        <v>701.1</v>
      </c>
      <c r="CG46" s="49">
        <f t="shared" si="11"/>
        <v>0</v>
      </c>
      <c r="CH46" s="49">
        <f t="shared" si="12"/>
        <v>92.679999999999922</v>
      </c>
      <c r="CI46" s="49">
        <f t="shared" si="13"/>
        <v>0</v>
      </c>
      <c r="CJ46" s="49">
        <f t="shared" si="14"/>
        <v>1361.2</v>
      </c>
      <c r="CK46" s="49">
        <f t="shared" si="15"/>
        <v>0</v>
      </c>
      <c r="CL46" s="49">
        <f t="shared" si="16"/>
        <v>7851.4999999999991</v>
      </c>
      <c r="CM46" s="49">
        <f t="shared" si="17"/>
        <v>0</v>
      </c>
      <c r="CN46" s="49">
        <f t="shared" si="18"/>
        <v>2004393.22</v>
      </c>
      <c r="CO46" s="157">
        <f t="shared" si="19"/>
        <v>0</v>
      </c>
      <c r="CP46">
        <v>2079</v>
      </c>
      <c r="CQ46" s="49">
        <f t="shared" si="26"/>
        <v>308368.18769230769</v>
      </c>
      <c r="CR46" s="49">
        <f t="shared" si="28"/>
        <v>154184.09384615385</v>
      </c>
      <c r="CS46" s="49">
        <f t="shared" si="28"/>
        <v>154184.09384615385</v>
      </c>
      <c r="CT46" s="49">
        <f t="shared" si="28"/>
        <v>154184.09384615385</v>
      </c>
      <c r="CU46" s="49">
        <f t="shared" si="28"/>
        <v>154184.09384615385</v>
      </c>
      <c r="CV46" s="49">
        <f t="shared" si="28"/>
        <v>154184.09384615385</v>
      </c>
      <c r="CW46" s="49">
        <f t="shared" si="28"/>
        <v>154184.09384615385</v>
      </c>
      <c r="CX46" s="49">
        <f t="shared" si="28"/>
        <v>154184.09384615385</v>
      </c>
      <c r="CY46" s="49">
        <f t="shared" si="28"/>
        <v>154184.09384615385</v>
      </c>
      <c r="CZ46" s="49">
        <f t="shared" si="28"/>
        <v>154184.09384615385</v>
      </c>
      <c r="DA46" s="49">
        <f t="shared" si="28"/>
        <v>154184.09384615385</v>
      </c>
      <c r="DB46" s="49">
        <f t="shared" si="28"/>
        <v>154184.09384615385</v>
      </c>
      <c r="DC46" s="158">
        <f t="shared" si="21"/>
        <v>2004393.2200000004</v>
      </c>
      <c r="DD46" s="49">
        <f t="shared" si="27"/>
        <v>0</v>
      </c>
      <c r="DE46" s="49"/>
      <c r="DF46" s="49"/>
      <c r="DG46" s="49"/>
      <c r="DH46" s="49"/>
      <c r="DI46" s="49">
        <f t="shared" si="29"/>
        <v>317943.80170769233</v>
      </c>
      <c r="DJ46" s="49">
        <f t="shared" si="30"/>
        <v>158971.90085384616</v>
      </c>
      <c r="DK46" s="49">
        <f t="shared" si="30"/>
        <v>158971.90085384616</v>
      </c>
      <c r="DL46" s="49">
        <f t="shared" si="30"/>
        <v>158971.90085384616</v>
      </c>
      <c r="DM46" s="49">
        <f t="shared" si="30"/>
        <v>158971.90085384616</v>
      </c>
      <c r="DN46" s="49">
        <f t="shared" si="30"/>
        <v>158971.90085384616</v>
      </c>
      <c r="DO46" s="49">
        <f t="shared" si="30"/>
        <v>158971.90085384616</v>
      </c>
      <c r="DP46" s="49">
        <f t="shared" si="30"/>
        <v>158971.90085384616</v>
      </c>
      <c r="DQ46" s="49">
        <f t="shared" si="30"/>
        <v>158971.90085384616</v>
      </c>
      <c r="DR46" s="49">
        <f t="shared" si="30"/>
        <v>158971.90085384616</v>
      </c>
      <c r="DS46" s="49">
        <f t="shared" si="30"/>
        <v>158971.90085384616</v>
      </c>
      <c r="DT46" s="49">
        <f t="shared" si="30"/>
        <v>158971.90085384616</v>
      </c>
      <c r="DU46" s="49">
        <f t="shared" si="23"/>
        <v>2066634.7111000007</v>
      </c>
      <c r="DV46" s="49">
        <f t="shared" si="31"/>
        <v>0</v>
      </c>
    </row>
    <row r="47" spans="2:126" x14ac:dyDescent="0.3">
      <c r="B47" s="151">
        <v>101315</v>
      </c>
      <c r="C47" s="151">
        <v>3023300</v>
      </c>
      <c r="D47" s="151" t="s">
        <v>113</v>
      </c>
      <c r="E47" s="152" t="s">
        <v>718</v>
      </c>
      <c r="F47" s="156">
        <v>172</v>
      </c>
      <c r="G47" s="156">
        <v>172</v>
      </c>
      <c r="H47" s="156">
        <v>0</v>
      </c>
      <c r="I47" s="156">
        <v>728089.76</v>
      </c>
      <c r="J47" s="156">
        <v>0</v>
      </c>
      <c r="K47" s="156">
        <v>0</v>
      </c>
      <c r="L47" s="156">
        <v>39216.960000000028</v>
      </c>
      <c r="M47" s="156">
        <v>0</v>
      </c>
      <c r="N47" s="156">
        <v>87478.500000000015</v>
      </c>
      <c r="O47" s="156">
        <v>0</v>
      </c>
      <c r="P47" s="156">
        <v>11894.679999999986</v>
      </c>
      <c r="Q47" s="156">
        <v>9094.400000000016</v>
      </c>
      <c r="R47" s="156">
        <v>16158.779999999993</v>
      </c>
      <c r="S47" s="156">
        <v>7009.3399999999992</v>
      </c>
      <c r="T47" s="156">
        <v>572.18999999999983</v>
      </c>
      <c r="U47" s="156">
        <v>0</v>
      </c>
      <c r="V47" s="156">
        <v>0</v>
      </c>
      <c r="W47" s="156">
        <v>0</v>
      </c>
      <c r="X47" s="156">
        <v>0</v>
      </c>
      <c r="Y47" s="156">
        <v>0</v>
      </c>
      <c r="Z47" s="156">
        <v>0</v>
      </c>
      <c r="AA47" s="156">
        <v>0</v>
      </c>
      <c r="AB47" s="156">
        <v>41411.463483870975</v>
      </c>
      <c r="AC47" s="156">
        <v>0</v>
      </c>
      <c r="AD47" s="156">
        <v>90196.992447552489</v>
      </c>
      <c r="AE47" s="156">
        <v>0</v>
      </c>
      <c r="AF47" s="156">
        <v>13464.257999999973</v>
      </c>
      <c r="AG47" s="156">
        <v>0</v>
      </c>
      <c r="AH47" s="156">
        <v>159662.24</v>
      </c>
      <c r="AI47" s="156">
        <v>0</v>
      </c>
      <c r="AJ47" s="156">
        <v>0</v>
      </c>
      <c r="AK47" s="156">
        <v>0</v>
      </c>
      <c r="AL47" s="156">
        <v>3722.8454999999999</v>
      </c>
      <c r="AM47" s="156">
        <v>0</v>
      </c>
      <c r="AN47" s="156">
        <v>0</v>
      </c>
      <c r="AO47" s="156">
        <v>0</v>
      </c>
      <c r="AP47" s="156">
        <v>0</v>
      </c>
      <c r="AQ47" s="156">
        <v>0</v>
      </c>
      <c r="AR47" s="156">
        <v>0</v>
      </c>
      <c r="AS47" s="156">
        <v>0</v>
      </c>
      <c r="AT47" s="156">
        <v>0</v>
      </c>
      <c r="AU47" s="156">
        <v>728089.76</v>
      </c>
      <c r="AV47" s="156">
        <v>316497.56393142353</v>
      </c>
      <c r="AW47" s="156">
        <v>163385.08549999999</v>
      </c>
      <c r="AX47" s="156">
        <v>139964.12917338143</v>
      </c>
      <c r="AY47" s="156">
        <v>1207972.4094314235</v>
      </c>
      <c r="AZ47" s="156">
        <v>1204249.5639314235</v>
      </c>
      <c r="BA47" s="156">
        <v>4955</v>
      </c>
      <c r="BB47" s="156">
        <v>852260</v>
      </c>
      <c r="BC47" s="156">
        <v>0</v>
      </c>
      <c r="BD47" s="156">
        <v>0</v>
      </c>
      <c r="BE47" s="156">
        <v>1207972.4094314235</v>
      </c>
      <c r="BF47" s="156">
        <v>1207972.4094314235</v>
      </c>
      <c r="BG47" s="156">
        <v>0</v>
      </c>
      <c r="BH47" s="156">
        <v>855982.84550000005</v>
      </c>
      <c r="BI47" s="156">
        <v>692597.76000000001</v>
      </c>
      <c r="BJ47" s="156">
        <v>1044587.3239314235</v>
      </c>
      <c r="BK47" s="156">
        <v>6073.1821158803687</v>
      </c>
      <c r="BL47" s="156">
        <v>6267.4255186335404</v>
      </c>
      <c r="BM47" s="156">
        <v>-3.0992534682011151E-2</v>
      </c>
      <c r="BN47" s="156">
        <v>3.0992534682011151E-2</v>
      </c>
      <c r="BO47" s="156">
        <v>33409.86527354554</v>
      </c>
      <c r="BP47" s="156">
        <v>1241382.274704969</v>
      </c>
      <c r="BQ47" s="156">
        <v>7195.6943558428429</v>
      </c>
      <c r="BR47" s="156" t="s">
        <v>700</v>
      </c>
      <c r="BS47" s="156">
        <v>7217.3388064242381</v>
      </c>
      <c r="BT47" s="156">
        <v>-8.8773511167621333E-3</v>
      </c>
      <c r="BU47" s="156">
        <v>-7969.3200000000006</v>
      </c>
      <c r="BV47" s="156">
        <v>1233412.954704969</v>
      </c>
      <c r="BW47" s="156">
        <v>-4377.3999999999996</v>
      </c>
      <c r="BX47" s="156">
        <v>1229035.5547049691</v>
      </c>
      <c r="BY47" s="156">
        <v>3722.8454999999999</v>
      </c>
      <c r="BZ47" s="156">
        <v>1225312.709204969</v>
      </c>
      <c r="CA47" s="47"/>
      <c r="CB47">
        <v>75</v>
      </c>
      <c r="CC47" s="48">
        <v>0</v>
      </c>
      <c r="CD47" s="49">
        <f t="shared" si="8"/>
        <v>2817.3599999999997</v>
      </c>
      <c r="CE47" s="49">
        <f t="shared" si="9"/>
        <v>0</v>
      </c>
      <c r="CF47" s="49">
        <f t="shared" si="10"/>
        <v>294.12</v>
      </c>
      <c r="CG47" s="49">
        <f t="shared" si="11"/>
        <v>0</v>
      </c>
      <c r="CH47" s="49">
        <f t="shared" si="12"/>
        <v>993</v>
      </c>
      <c r="CI47" s="49">
        <f t="shared" si="13"/>
        <v>0</v>
      </c>
      <c r="CJ47" s="49">
        <f t="shared" si="14"/>
        <v>571.04</v>
      </c>
      <c r="CK47" s="49">
        <f t="shared" si="15"/>
        <v>0</v>
      </c>
      <c r="CL47" s="49">
        <f t="shared" si="16"/>
        <v>3293.7999999999997</v>
      </c>
      <c r="CM47" s="49">
        <f t="shared" si="17"/>
        <v>0</v>
      </c>
      <c r="CN47" s="49">
        <f t="shared" si="18"/>
        <v>1225312.709204969</v>
      </c>
      <c r="CO47" s="157">
        <f t="shared" si="19"/>
        <v>0</v>
      </c>
      <c r="CP47">
        <v>3300</v>
      </c>
      <c r="CQ47" s="49">
        <f t="shared" si="26"/>
        <v>188509.64756999523</v>
      </c>
      <c r="CR47" s="49">
        <f t="shared" si="28"/>
        <v>94254.823784997614</v>
      </c>
      <c r="CS47" s="49">
        <f t="shared" si="28"/>
        <v>94254.823784997614</v>
      </c>
      <c r="CT47" s="49">
        <f t="shared" si="28"/>
        <v>94254.823784997614</v>
      </c>
      <c r="CU47" s="49">
        <f t="shared" si="28"/>
        <v>94254.823784997614</v>
      </c>
      <c r="CV47" s="49">
        <f t="shared" si="28"/>
        <v>94254.823784997614</v>
      </c>
      <c r="CW47" s="49">
        <f t="shared" si="28"/>
        <v>94254.823784997614</v>
      </c>
      <c r="CX47" s="49">
        <f t="shared" si="28"/>
        <v>94254.823784997614</v>
      </c>
      <c r="CY47" s="49">
        <f t="shared" si="28"/>
        <v>94254.823784997614</v>
      </c>
      <c r="CZ47" s="49">
        <f t="shared" si="28"/>
        <v>94254.823784997614</v>
      </c>
      <c r="DA47" s="49">
        <f t="shared" si="28"/>
        <v>94254.823784997614</v>
      </c>
      <c r="DB47" s="49">
        <f t="shared" si="28"/>
        <v>94254.823784997614</v>
      </c>
      <c r="DC47" s="158">
        <f t="shared" si="21"/>
        <v>1225312.7092049688</v>
      </c>
      <c r="DD47" s="49">
        <f t="shared" si="27"/>
        <v>0</v>
      </c>
      <c r="DE47" s="49"/>
      <c r="DF47" s="49"/>
      <c r="DG47" s="49"/>
      <c r="DH47" s="49"/>
      <c r="DI47" s="49">
        <f t="shared" si="29"/>
        <v>190981.88841614907</v>
      </c>
      <c r="DJ47" s="49">
        <f t="shared" si="30"/>
        <v>95490.944208074536</v>
      </c>
      <c r="DK47" s="49">
        <f t="shared" si="30"/>
        <v>95490.944208074536</v>
      </c>
      <c r="DL47" s="49">
        <f t="shared" si="30"/>
        <v>95490.944208074536</v>
      </c>
      <c r="DM47" s="49">
        <f t="shared" si="30"/>
        <v>95490.944208074536</v>
      </c>
      <c r="DN47" s="49">
        <f t="shared" si="30"/>
        <v>95490.944208074536</v>
      </c>
      <c r="DO47" s="49">
        <f t="shared" si="30"/>
        <v>95490.944208074536</v>
      </c>
      <c r="DP47" s="49">
        <f t="shared" si="30"/>
        <v>95490.944208074536</v>
      </c>
      <c r="DQ47" s="49">
        <f t="shared" si="30"/>
        <v>95490.944208074536</v>
      </c>
      <c r="DR47" s="49">
        <f t="shared" si="30"/>
        <v>95490.944208074536</v>
      </c>
      <c r="DS47" s="49">
        <f t="shared" si="30"/>
        <v>95490.944208074536</v>
      </c>
      <c r="DT47" s="49">
        <f t="shared" si="30"/>
        <v>95490.944208074536</v>
      </c>
      <c r="DU47" s="49">
        <f t="shared" si="23"/>
        <v>1241382.2747049693</v>
      </c>
      <c r="DV47" s="49">
        <f t="shared" si="31"/>
        <v>0</v>
      </c>
    </row>
    <row r="48" spans="2:126" x14ac:dyDescent="0.3">
      <c r="B48" s="151">
        <v>101316</v>
      </c>
      <c r="C48" s="151">
        <v>3023302</v>
      </c>
      <c r="D48" s="151" t="s">
        <v>68</v>
      </c>
      <c r="E48" s="152" t="s">
        <v>719</v>
      </c>
      <c r="F48" s="156">
        <v>195</v>
      </c>
      <c r="G48" s="156">
        <v>195</v>
      </c>
      <c r="H48" s="156">
        <v>0</v>
      </c>
      <c r="I48" s="156">
        <v>825450.6</v>
      </c>
      <c r="J48" s="156">
        <v>0</v>
      </c>
      <c r="K48" s="156">
        <v>0</v>
      </c>
      <c r="L48" s="156">
        <v>11982.960000000019</v>
      </c>
      <c r="M48" s="156">
        <v>0</v>
      </c>
      <c r="N48" s="156">
        <v>25660.360000000044</v>
      </c>
      <c r="O48" s="156">
        <v>0</v>
      </c>
      <c r="P48" s="156">
        <v>2844.3799999999992</v>
      </c>
      <c r="Q48" s="156">
        <v>2195.2000000000003</v>
      </c>
      <c r="R48" s="156">
        <v>489.66000000000025</v>
      </c>
      <c r="S48" s="156">
        <v>3774.26</v>
      </c>
      <c r="T48" s="156">
        <v>0</v>
      </c>
      <c r="U48" s="156">
        <v>0</v>
      </c>
      <c r="V48" s="156">
        <v>0</v>
      </c>
      <c r="W48" s="156">
        <v>0</v>
      </c>
      <c r="X48" s="156">
        <v>0</v>
      </c>
      <c r="Y48" s="156">
        <v>0</v>
      </c>
      <c r="Z48" s="156">
        <v>0</v>
      </c>
      <c r="AA48" s="156">
        <v>0</v>
      </c>
      <c r="AB48" s="156">
        <v>39171.001704545481</v>
      </c>
      <c r="AC48" s="156">
        <v>0</v>
      </c>
      <c r="AD48" s="156">
        <v>51006.191702309683</v>
      </c>
      <c r="AE48" s="156">
        <v>0</v>
      </c>
      <c r="AF48" s="156">
        <v>0</v>
      </c>
      <c r="AG48" s="156">
        <v>0</v>
      </c>
      <c r="AH48" s="156">
        <v>159662.24</v>
      </c>
      <c r="AI48" s="156">
        <v>0</v>
      </c>
      <c r="AJ48" s="156">
        <v>0</v>
      </c>
      <c r="AK48" s="156">
        <v>0</v>
      </c>
      <c r="AL48" s="156">
        <v>5105.1000000000004</v>
      </c>
      <c r="AM48" s="156">
        <v>0</v>
      </c>
      <c r="AN48" s="156">
        <v>0</v>
      </c>
      <c r="AO48" s="156">
        <v>0</v>
      </c>
      <c r="AP48" s="156">
        <v>0</v>
      </c>
      <c r="AQ48" s="156">
        <v>0</v>
      </c>
      <c r="AR48" s="156">
        <v>0</v>
      </c>
      <c r="AS48" s="156">
        <v>0</v>
      </c>
      <c r="AT48" s="156">
        <v>0</v>
      </c>
      <c r="AU48" s="156">
        <v>825450.6</v>
      </c>
      <c r="AV48" s="156">
        <v>137124.01340685523</v>
      </c>
      <c r="AW48" s="156">
        <v>164767.34</v>
      </c>
      <c r="AX48" s="156">
        <v>95906.881045007423</v>
      </c>
      <c r="AY48" s="156">
        <v>1127341.9534068552</v>
      </c>
      <c r="AZ48" s="156">
        <v>1122236.8534068551</v>
      </c>
      <c r="BA48" s="156">
        <v>4955</v>
      </c>
      <c r="BB48" s="156">
        <v>966225</v>
      </c>
      <c r="BC48" s="156">
        <v>0</v>
      </c>
      <c r="BD48" s="156">
        <v>0</v>
      </c>
      <c r="BE48" s="156">
        <v>1127341.9534068552</v>
      </c>
      <c r="BF48" s="156">
        <v>1127341.953406855</v>
      </c>
      <c r="BG48" s="156">
        <v>0</v>
      </c>
      <c r="BH48" s="156">
        <v>971330.1</v>
      </c>
      <c r="BI48" s="156">
        <v>806562.76</v>
      </c>
      <c r="BJ48" s="156">
        <v>962574.61340685526</v>
      </c>
      <c r="BK48" s="156">
        <v>4936.2800687531035</v>
      </c>
      <c r="BL48" s="156">
        <v>4866.5332256157635</v>
      </c>
      <c r="BM48" s="156">
        <v>1.4331936083414879E-2</v>
      </c>
      <c r="BN48" s="156">
        <v>0</v>
      </c>
      <c r="BO48" s="156">
        <v>0</v>
      </c>
      <c r="BP48" s="156">
        <v>1127341.9534068552</v>
      </c>
      <c r="BQ48" s="156">
        <v>5755.0607867018216</v>
      </c>
      <c r="BR48" s="156" t="s">
        <v>700</v>
      </c>
      <c r="BS48" s="156">
        <v>5781.2407867018219</v>
      </c>
      <c r="BT48" s="156">
        <v>1.7664487548603391E-2</v>
      </c>
      <c r="BU48" s="156">
        <v>-8200.4800000000014</v>
      </c>
      <c r="BV48" s="156">
        <v>1119141.4734068552</v>
      </c>
      <c r="BW48" s="156">
        <v>-4962.75</v>
      </c>
      <c r="BX48" s="156">
        <v>1114178.7234068552</v>
      </c>
      <c r="BY48" s="156">
        <v>5105.1000000000004</v>
      </c>
      <c r="BZ48" s="156">
        <v>1109073.6234068552</v>
      </c>
      <c r="CA48" s="47"/>
      <c r="CB48">
        <v>22.000000000000036</v>
      </c>
      <c r="CC48" s="48">
        <v>0</v>
      </c>
      <c r="CD48" s="49">
        <f t="shared" si="8"/>
        <v>3194.1</v>
      </c>
      <c r="CE48" s="49">
        <f t="shared" si="9"/>
        <v>0</v>
      </c>
      <c r="CF48" s="49">
        <f t="shared" si="10"/>
        <v>333.45</v>
      </c>
      <c r="CG48" s="49">
        <f t="shared" si="11"/>
        <v>0</v>
      </c>
      <c r="CH48" s="49">
        <f t="shared" si="12"/>
        <v>291.28000000000048</v>
      </c>
      <c r="CI48" s="49">
        <f t="shared" si="13"/>
        <v>0</v>
      </c>
      <c r="CJ48" s="49">
        <f t="shared" si="14"/>
        <v>647.4</v>
      </c>
      <c r="CK48" s="49">
        <f t="shared" si="15"/>
        <v>0</v>
      </c>
      <c r="CL48" s="49">
        <f t="shared" si="16"/>
        <v>3734.2499999999995</v>
      </c>
      <c r="CM48" s="49">
        <f t="shared" si="17"/>
        <v>0</v>
      </c>
      <c r="CN48" s="49">
        <f t="shared" si="18"/>
        <v>1109073.6234068552</v>
      </c>
      <c r="CO48" s="157">
        <f t="shared" si="19"/>
        <v>0</v>
      </c>
      <c r="CP48">
        <v>3302</v>
      </c>
      <c r="CQ48" s="49">
        <f t="shared" si="26"/>
        <v>170626.71129336234</v>
      </c>
      <c r="CR48" s="49">
        <f t="shared" si="28"/>
        <v>85313.355646681171</v>
      </c>
      <c r="CS48" s="49">
        <f t="shared" si="28"/>
        <v>85313.355646681171</v>
      </c>
      <c r="CT48" s="49">
        <f t="shared" si="28"/>
        <v>85313.355646681171</v>
      </c>
      <c r="CU48" s="49">
        <f t="shared" si="28"/>
        <v>85313.355646681171</v>
      </c>
      <c r="CV48" s="49">
        <f t="shared" si="28"/>
        <v>85313.355646681171</v>
      </c>
      <c r="CW48" s="49">
        <f t="shared" si="28"/>
        <v>85313.355646681171</v>
      </c>
      <c r="CX48" s="49">
        <f t="shared" si="28"/>
        <v>85313.355646681171</v>
      </c>
      <c r="CY48" s="49">
        <f t="shared" si="28"/>
        <v>85313.355646681171</v>
      </c>
      <c r="CZ48" s="49">
        <f t="shared" si="28"/>
        <v>85313.355646681171</v>
      </c>
      <c r="DA48" s="49">
        <f t="shared" si="28"/>
        <v>85313.355646681171</v>
      </c>
      <c r="DB48" s="49">
        <f t="shared" si="28"/>
        <v>85313.355646681171</v>
      </c>
      <c r="DC48" s="158">
        <f t="shared" si="21"/>
        <v>1109073.6234068552</v>
      </c>
      <c r="DD48" s="49">
        <f t="shared" si="27"/>
        <v>0</v>
      </c>
      <c r="DE48" s="49"/>
      <c r="DF48" s="49"/>
      <c r="DG48" s="49"/>
      <c r="DH48" s="49"/>
      <c r="DI48" s="49">
        <f t="shared" si="29"/>
        <v>173437.22360105466</v>
      </c>
      <c r="DJ48" s="49">
        <f t="shared" si="30"/>
        <v>86718.611800527331</v>
      </c>
      <c r="DK48" s="49">
        <f t="shared" si="30"/>
        <v>86718.611800527331</v>
      </c>
      <c r="DL48" s="49">
        <f t="shared" si="30"/>
        <v>86718.611800527331</v>
      </c>
      <c r="DM48" s="49">
        <f t="shared" si="30"/>
        <v>86718.611800527331</v>
      </c>
      <c r="DN48" s="49">
        <f t="shared" si="30"/>
        <v>86718.611800527331</v>
      </c>
      <c r="DO48" s="49">
        <f t="shared" si="30"/>
        <v>86718.611800527331</v>
      </c>
      <c r="DP48" s="49">
        <f t="shared" si="30"/>
        <v>86718.611800527331</v>
      </c>
      <c r="DQ48" s="49">
        <f t="shared" si="30"/>
        <v>86718.611800527331</v>
      </c>
      <c r="DR48" s="49">
        <f t="shared" si="30"/>
        <v>86718.611800527331</v>
      </c>
      <c r="DS48" s="49">
        <f t="shared" si="30"/>
        <v>86718.611800527331</v>
      </c>
      <c r="DT48" s="49">
        <f t="shared" si="30"/>
        <v>86718.611800527331</v>
      </c>
      <c r="DU48" s="49">
        <f t="shared" si="23"/>
        <v>1127341.9534068552</v>
      </c>
      <c r="DV48" s="49">
        <f t="shared" si="31"/>
        <v>0</v>
      </c>
    </row>
    <row r="49" spans="2:126" x14ac:dyDescent="0.3">
      <c r="B49" s="151">
        <v>101317</v>
      </c>
      <c r="C49" s="151">
        <v>3023304</v>
      </c>
      <c r="D49" s="151" t="s">
        <v>35</v>
      </c>
      <c r="E49" s="152" t="s">
        <v>720</v>
      </c>
      <c r="F49" s="156">
        <v>189</v>
      </c>
      <c r="G49" s="156">
        <v>189</v>
      </c>
      <c r="H49" s="156">
        <v>0</v>
      </c>
      <c r="I49" s="156">
        <v>800052.12</v>
      </c>
      <c r="J49" s="156">
        <v>0</v>
      </c>
      <c r="K49" s="156">
        <v>0</v>
      </c>
      <c r="L49" s="156">
        <v>22331.880000000005</v>
      </c>
      <c r="M49" s="156">
        <v>0</v>
      </c>
      <c r="N49" s="156">
        <v>50154.340000000113</v>
      </c>
      <c r="O49" s="156">
        <v>0</v>
      </c>
      <c r="P49" s="156">
        <v>1551.4799999999977</v>
      </c>
      <c r="Q49" s="156">
        <v>2508.7999999999984</v>
      </c>
      <c r="R49" s="156">
        <v>7834.5600000000059</v>
      </c>
      <c r="S49" s="156">
        <v>0</v>
      </c>
      <c r="T49" s="156">
        <v>0</v>
      </c>
      <c r="U49" s="156">
        <v>0</v>
      </c>
      <c r="V49" s="156">
        <v>0</v>
      </c>
      <c r="W49" s="156">
        <v>0</v>
      </c>
      <c r="X49" s="156">
        <v>0</v>
      </c>
      <c r="Y49" s="156">
        <v>0</v>
      </c>
      <c r="Z49" s="156">
        <v>0</v>
      </c>
      <c r="AA49" s="156">
        <v>0</v>
      </c>
      <c r="AB49" s="156">
        <v>41983.278749999976</v>
      </c>
      <c r="AC49" s="156">
        <v>0</v>
      </c>
      <c r="AD49" s="156">
        <v>84612.271610322583</v>
      </c>
      <c r="AE49" s="156">
        <v>0</v>
      </c>
      <c r="AF49" s="156">
        <v>1762.6710000000023</v>
      </c>
      <c r="AG49" s="156">
        <v>0</v>
      </c>
      <c r="AH49" s="156">
        <v>159662.24</v>
      </c>
      <c r="AI49" s="156">
        <v>0</v>
      </c>
      <c r="AJ49" s="156">
        <v>0</v>
      </c>
      <c r="AK49" s="156">
        <v>0</v>
      </c>
      <c r="AL49" s="156">
        <v>4258.8</v>
      </c>
      <c r="AM49" s="156">
        <v>0</v>
      </c>
      <c r="AN49" s="156">
        <v>0</v>
      </c>
      <c r="AO49" s="156">
        <v>0</v>
      </c>
      <c r="AP49" s="156">
        <v>0</v>
      </c>
      <c r="AQ49" s="156">
        <v>0</v>
      </c>
      <c r="AR49" s="156">
        <v>0</v>
      </c>
      <c r="AS49" s="156">
        <v>0</v>
      </c>
      <c r="AT49" s="156">
        <v>0</v>
      </c>
      <c r="AU49" s="156">
        <v>800052.12</v>
      </c>
      <c r="AV49" s="156">
        <v>212739.2813603227</v>
      </c>
      <c r="AW49" s="156">
        <v>163921.03999999998</v>
      </c>
      <c r="AX49" s="156">
        <v>113546.96147206453</v>
      </c>
      <c r="AY49" s="156">
        <v>1176712.4413603228</v>
      </c>
      <c r="AZ49" s="156">
        <v>1172453.6413603227</v>
      </c>
      <c r="BA49" s="156">
        <v>4955</v>
      </c>
      <c r="BB49" s="156">
        <v>936495</v>
      </c>
      <c r="BC49" s="156">
        <v>0</v>
      </c>
      <c r="BD49" s="156">
        <v>0</v>
      </c>
      <c r="BE49" s="156">
        <v>1176712.4413603228</v>
      </c>
      <c r="BF49" s="156">
        <v>1176712.4413603225</v>
      </c>
      <c r="BG49" s="156">
        <v>0</v>
      </c>
      <c r="BH49" s="156">
        <v>940753.8</v>
      </c>
      <c r="BI49" s="156">
        <v>776832.76</v>
      </c>
      <c r="BJ49" s="156">
        <v>1012791.4013603227</v>
      </c>
      <c r="BK49" s="156">
        <v>5358.6846632821307</v>
      </c>
      <c r="BL49" s="156">
        <v>5338.6905361386143</v>
      </c>
      <c r="BM49" s="156">
        <v>3.7451369410105941E-3</v>
      </c>
      <c r="BN49" s="156">
        <v>0</v>
      </c>
      <c r="BO49" s="156">
        <v>0</v>
      </c>
      <c r="BP49" s="156">
        <v>1176712.4413603228</v>
      </c>
      <c r="BQ49" s="156">
        <v>6203.4584198958873</v>
      </c>
      <c r="BR49" s="156" t="s">
        <v>700</v>
      </c>
      <c r="BS49" s="156">
        <v>6225.9917532292211</v>
      </c>
      <c r="BT49" s="156">
        <v>1.2263061567019617E-2</v>
      </c>
      <c r="BU49" s="156">
        <v>-8235.1600000000017</v>
      </c>
      <c r="BV49" s="156">
        <v>1168477.2813603228</v>
      </c>
      <c r="BW49" s="156">
        <v>-4810.05</v>
      </c>
      <c r="BX49" s="156">
        <v>1163667.2313603228</v>
      </c>
      <c r="BY49" s="156">
        <v>4258.8</v>
      </c>
      <c r="BZ49" s="156">
        <v>1159408.4313603227</v>
      </c>
      <c r="CA49" s="47"/>
      <c r="CB49">
        <v>43.000000000000092</v>
      </c>
      <c r="CC49" s="48">
        <v>0</v>
      </c>
      <c r="CD49" s="49">
        <f t="shared" si="8"/>
        <v>3095.8199999999997</v>
      </c>
      <c r="CE49" s="49">
        <f t="shared" si="9"/>
        <v>0</v>
      </c>
      <c r="CF49" s="49">
        <f t="shared" si="10"/>
        <v>323.19</v>
      </c>
      <c r="CG49" s="49">
        <f t="shared" si="11"/>
        <v>0</v>
      </c>
      <c r="CH49" s="49">
        <f t="shared" si="12"/>
        <v>569.32000000000119</v>
      </c>
      <c r="CI49" s="49">
        <f t="shared" si="13"/>
        <v>0</v>
      </c>
      <c r="CJ49" s="49">
        <f t="shared" si="14"/>
        <v>627.48</v>
      </c>
      <c r="CK49" s="49">
        <f t="shared" si="15"/>
        <v>0</v>
      </c>
      <c r="CL49" s="49">
        <f t="shared" si="16"/>
        <v>3619.35</v>
      </c>
      <c r="CM49" s="49">
        <f t="shared" si="17"/>
        <v>0</v>
      </c>
      <c r="CN49" s="49">
        <f t="shared" si="18"/>
        <v>1159408.4313603227</v>
      </c>
      <c r="CO49" s="157">
        <f t="shared" si="19"/>
        <v>0</v>
      </c>
      <c r="CP49">
        <v>3304</v>
      </c>
      <c r="CQ49" s="49">
        <f t="shared" si="26"/>
        <v>178370.52790158812</v>
      </c>
      <c r="CR49" s="49">
        <f t="shared" si="28"/>
        <v>89185.263950794062</v>
      </c>
      <c r="CS49" s="49">
        <f t="shared" si="28"/>
        <v>89185.263950794062</v>
      </c>
      <c r="CT49" s="49">
        <f t="shared" si="28"/>
        <v>89185.263950794062</v>
      </c>
      <c r="CU49" s="49">
        <f t="shared" si="28"/>
        <v>89185.263950794062</v>
      </c>
      <c r="CV49" s="49">
        <f t="shared" si="28"/>
        <v>89185.263950794062</v>
      </c>
      <c r="CW49" s="49">
        <f t="shared" si="28"/>
        <v>89185.263950794062</v>
      </c>
      <c r="CX49" s="49">
        <f t="shared" si="28"/>
        <v>89185.263950794062</v>
      </c>
      <c r="CY49" s="49">
        <f t="shared" si="28"/>
        <v>89185.263950794062</v>
      </c>
      <c r="CZ49" s="49">
        <f t="shared" si="28"/>
        <v>89185.263950794062</v>
      </c>
      <c r="DA49" s="49">
        <f t="shared" si="28"/>
        <v>89185.263950794062</v>
      </c>
      <c r="DB49" s="49">
        <f t="shared" si="28"/>
        <v>89185.263950794062</v>
      </c>
      <c r="DC49" s="158">
        <f t="shared" si="21"/>
        <v>1159408.4313603225</v>
      </c>
      <c r="DD49" s="49">
        <f t="shared" si="27"/>
        <v>0</v>
      </c>
      <c r="DE49" s="49"/>
      <c r="DF49" s="49"/>
      <c r="DG49" s="49"/>
      <c r="DH49" s="49"/>
      <c r="DI49" s="49">
        <f t="shared" si="29"/>
        <v>181032.68328620351</v>
      </c>
      <c r="DJ49" s="49">
        <f t="shared" si="30"/>
        <v>90516.341643101754</v>
      </c>
      <c r="DK49" s="49">
        <f t="shared" si="30"/>
        <v>90516.341643101754</v>
      </c>
      <c r="DL49" s="49">
        <f t="shared" si="30"/>
        <v>90516.341643101754</v>
      </c>
      <c r="DM49" s="49">
        <f t="shared" si="30"/>
        <v>90516.341643101754</v>
      </c>
      <c r="DN49" s="49">
        <f t="shared" si="30"/>
        <v>90516.341643101754</v>
      </c>
      <c r="DO49" s="49">
        <f t="shared" si="30"/>
        <v>90516.341643101754</v>
      </c>
      <c r="DP49" s="49">
        <f t="shared" si="30"/>
        <v>90516.341643101754</v>
      </c>
      <c r="DQ49" s="49">
        <f t="shared" si="30"/>
        <v>90516.341643101754</v>
      </c>
      <c r="DR49" s="49">
        <f t="shared" si="30"/>
        <v>90516.341643101754</v>
      </c>
      <c r="DS49" s="49">
        <f t="shared" si="30"/>
        <v>90516.341643101754</v>
      </c>
      <c r="DT49" s="49">
        <f t="shared" si="30"/>
        <v>90516.341643101754</v>
      </c>
      <c r="DU49" s="49">
        <f t="shared" si="23"/>
        <v>1176712.4413603228</v>
      </c>
      <c r="DV49" s="49">
        <f t="shared" si="31"/>
        <v>0</v>
      </c>
    </row>
    <row r="50" spans="2:126" x14ac:dyDescent="0.3">
      <c r="B50" s="151">
        <v>101318</v>
      </c>
      <c r="C50" s="151">
        <v>3023305</v>
      </c>
      <c r="D50" s="151" t="s">
        <v>164</v>
      </c>
      <c r="E50" s="152" t="s">
        <v>721</v>
      </c>
      <c r="F50" s="156">
        <v>150</v>
      </c>
      <c r="G50" s="156">
        <v>150</v>
      </c>
      <c r="H50" s="156">
        <v>0</v>
      </c>
      <c r="I50" s="156">
        <v>634962</v>
      </c>
      <c r="J50" s="156">
        <v>0</v>
      </c>
      <c r="K50" s="156">
        <v>0</v>
      </c>
      <c r="L50" s="156">
        <v>13072.32</v>
      </c>
      <c r="M50" s="156">
        <v>0</v>
      </c>
      <c r="N50" s="156">
        <v>27993.120000000003</v>
      </c>
      <c r="O50" s="156">
        <v>0</v>
      </c>
      <c r="P50" s="156">
        <v>780.94630872483367</v>
      </c>
      <c r="Q50" s="156">
        <v>3472.7516778523495</v>
      </c>
      <c r="R50" s="156">
        <v>4436.5167785234908</v>
      </c>
      <c r="S50" s="156">
        <v>1085.5973154362409</v>
      </c>
      <c r="T50" s="156">
        <v>0</v>
      </c>
      <c r="U50" s="156">
        <v>0</v>
      </c>
      <c r="V50" s="156">
        <v>0</v>
      </c>
      <c r="W50" s="156">
        <v>0</v>
      </c>
      <c r="X50" s="156">
        <v>0</v>
      </c>
      <c r="Y50" s="156">
        <v>0</v>
      </c>
      <c r="Z50" s="156">
        <v>0</v>
      </c>
      <c r="AA50" s="156">
        <v>0</v>
      </c>
      <c r="AB50" s="156">
        <v>12372.472440944888</v>
      </c>
      <c r="AC50" s="156">
        <v>0</v>
      </c>
      <c r="AD50" s="156">
        <v>38681.943704600497</v>
      </c>
      <c r="AE50" s="156">
        <v>0</v>
      </c>
      <c r="AF50" s="156">
        <v>0</v>
      </c>
      <c r="AG50" s="156">
        <v>0</v>
      </c>
      <c r="AH50" s="156">
        <v>159662.24</v>
      </c>
      <c r="AI50" s="156">
        <v>0</v>
      </c>
      <c r="AJ50" s="156">
        <v>0</v>
      </c>
      <c r="AK50" s="156">
        <v>0</v>
      </c>
      <c r="AL50" s="156">
        <v>1797.2678000000001</v>
      </c>
      <c r="AM50" s="156">
        <v>0</v>
      </c>
      <c r="AN50" s="156">
        <v>0</v>
      </c>
      <c r="AO50" s="156">
        <v>0</v>
      </c>
      <c r="AP50" s="156">
        <v>0</v>
      </c>
      <c r="AQ50" s="156">
        <v>0</v>
      </c>
      <c r="AR50" s="156">
        <v>0</v>
      </c>
      <c r="AS50" s="156">
        <v>0</v>
      </c>
      <c r="AT50" s="156">
        <v>0</v>
      </c>
      <c r="AU50" s="156">
        <v>634962</v>
      </c>
      <c r="AV50" s="156">
        <v>101895.66822608231</v>
      </c>
      <c r="AW50" s="156">
        <v>161459.50779999999</v>
      </c>
      <c r="AX50" s="156">
        <v>58850.40159797237</v>
      </c>
      <c r="AY50" s="156">
        <v>898317.17602608236</v>
      </c>
      <c r="AZ50" s="156">
        <v>896519.90822608233</v>
      </c>
      <c r="BA50" s="156">
        <v>4955</v>
      </c>
      <c r="BB50" s="156">
        <v>743250</v>
      </c>
      <c r="BC50" s="156">
        <v>0</v>
      </c>
      <c r="BD50" s="156">
        <v>0</v>
      </c>
      <c r="BE50" s="156">
        <v>898317.17602608236</v>
      </c>
      <c r="BF50" s="156">
        <v>898317.17602608213</v>
      </c>
      <c r="BG50" s="156">
        <v>0</v>
      </c>
      <c r="BH50" s="156">
        <v>745047.26780000003</v>
      </c>
      <c r="BI50" s="156">
        <v>583587.76</v>
      </c>
      <c r="BJ50" s="156">
        <v>736857.66822608234</v>
      </c>
      <c r="BK50" s="156">
        <v>4912.3844548405486</v>
      </c>
      <c r="BL50" s="156">
        <v>4918.8325906040263</v>
      </c>
      <c r="BM50" s="156">
        <v>-1.3109077498988171E-3</v>
      </c>
      <c r="BN50" s="156">
        <v>1.3109077498988171E-3</v>
      </c>
      <c r="BO50" s="156">
        <v>967.22036452165412</v>
      </c>
      <c r="BP50" s="156">
        <v>899284.39639060397</v>
      </c>
      <c r="BQ50" s="156">
        <v>5983.2475239373598</v>
      </c>
      <c r="BR50" s="156" t="s">
        <v>700</v>
      </c>
      <c r="BS50" s="156">
        <v>5995.2293092706932</v>
      </c>
      <c r="BT50" s="156">
        <v>-1.323426199970279E-3</v>
      </c>
      <c r="BU50" s="156">
        <v>-6401.76</v>
      </c>
      <c r="BV50" s="156">
        <v>892882.63639060396</v>
      </c>
      <c r="BW50" s="156">
        <v>-3817.5</v>
      </c>
      <c r="BX50" s="156">
        <v>889065.13639060396</v>
      </c>
      <c r="BY50" s="156">
        <v>1797.2678000000001</v>
      </c>
      <c r="BZ50" s="156">
        <v>887267.86859060393</v>
      </c>
      <c r="CA50" s="47"/>
      <c r="CB50">
        <v>24</v>
      </c>
      <c r="CC50" s="48">
        <v>0</v>
      </c>
      <c r="CD50" s="49">
        <f t="shared" si="8"/>
        <v>2457</v>
      </c>
      <c r="CE50" s="49">
        <f t="shared" si="9"/>
        <v>0</v>
      </c>
      <c r="CF50" s="49">
        <f t="shared" si="10"/>
        <v>256.5</v>
      </c>
      <c r="CG50" s="49">
        <f t="shared" si="11"/>
        <v>0</v>
      </c>
      <c r="CH50" s="49">
        <f t="shared" si="12"/>
        <v>317.76</v>
      </c>
      <c r="CI50" s="49">
        <f t="shared" si="13"/>
        <v>0</v>
      </c>
      <c r="CJ50" s="49">
        <f t="shared" si="14"/>
        <v>498</v>
      </c>
      <c r="CK50" s="49">
        <f t="shared" si="15"/>
        <v>0</v>
      </c>
      <c r="CL50" s="49">
        <f t="shared" si="16"/>
        <v>2872.5</v>
      </c>
      <c r="CM50" s="49">
        <f t="shared" si="17"/>
        <v>0</v>
      </c>
      <c r="CN50" s="49">
        <f t="shared" si="18"/>
        <v>887267.86859060393</v>
      </c>
      <c r="CO50" s="157">
        <f t="shared" si="19"/>
        <v>0</v>
      </c>
      <c r="CP50">
        <v>3305</v>
      </c>
      <c r="CQ50" s="49">
        <f t="shared" si="26"/>
        <v>136502.74901393906</v>
      </c>
      <c r="CR50" s="49">
        <f t="shared" si="28"/>
        <v>68251.374506969529</v>
      </c>
      <c r="CS50" s="49">
        <f t="shared" si="28"/>
        <v>68251.374506969529</v>
      </c>
      <c r="CT50" s="49">
        <f t="shared" si="28"/>
        <v>68251.374506969529</v>
      </c>
      <c r="CU50" s="49">
        <f t="shared" si="28"/>
        <v>68251.374506969529</v>
      </c>
      <c r="CV50" s="49">
        <f t="shared" si="28"/>
        <v>68251.374506969529</v>
      </c>
      <c r="CW50" s="49">
        <f t="shared" si="28"/>
        <v>68251.374506969529</v>
      </c>
      <c r="CX50" s="49">
        <f t="shared" si="28"/>
        <v>68251.374506969529</v>
      </c>
      <c r="CY50" s="49">
        <f t="shared" si="28"/>
        <v>68251.374506969529</v>
      </c>
      <c r="CZ50" s="49">
        <f t="shared" si="28"/>
        <v>68251.374506969529</v>
      </c>
      <c r="DA50" s="49">
        <f t="shared" si="28"/>
        <v>68251.374506969529</v>
      </c>
      <c r="DB50" s="49">
        <f t="shared" si="28"/>
        <v>68251.374506969529</v>
      </c>
      <c r="DC50" s="158">
        <f t="shared" si="21"/>
        <v>887267.86859060358</v>
      </c>
      <c r="DD50" s="49">
        <f t="shared" si="27"/>
        <v>0</v>
      </c>
      <c r="DE50" s="49"/>
      <c r="DF50" s="49"/>
      <c r="DG50" s="49"/>
      <c r="DH50" s="49"/>
      <c r="DI50" s="49">
        <f t="shared" si="29"/>
        <v>138351.44559855445</v>
      </c>
      <c r="DJ50" s="49">
        <f t="shared" si="30"/>
        <v>69175.722799277224</v>
      </c>
      <c r="DK50" s="49">
        <f t="shared" si="30"/>
        <v>69175.722799277224</v>
      </c>
      <c r="DL50" s="49">
        <f t="shared" si="30"/>
        <v>69175.722799277224</v>
      </c>
      <c r="DM50" s="49">
        <f t="shared" si="30"/>
        <v>69175.722799277224</v>
      </c>
      <c r="DN50" s="49">
        <f t="shared" si="30"/>
        <v>69175.722799277224</v>
      </c>
      <c r="DO50" s="49">
        <f t="shared" si="30"/>
        <v>69175.722799277224</v>
      </c>
      <c r="DP50" s="49">
        <f t="shared" si="30"/>
        <v>69175.722799277224</v>
      </c>
      <c r="DQ50" s="49">
        <f t="shared" si="30"/>
        <v>69175.722799277224</v>
      </c>
      <c r="DR50" s="49">
        <f t="shared" si="30"/>
        <v>69175.722799277224</v>
      </c>
      <c r="DS50" s="49">
        <f t="shared" si="30"/>
        <v>69175.722799277224</v>
      </c>
      <c r="DT50" s="49">
        <f t="shared" si="30"/>
        <v>69175.722799277224</v>
      </c>
      <c r="DU50" s="49">
        <f t="shared" si="23"/>
        <v>899284.39639060362</v>
      </c>
      <c r="DV50" s="49">
        <f t="shared" si="31"/>
        <v>0</v>
      </c>
    </row>
    <row r="51" spans="2:126" x14ac:dyDescent="0.3">
      <c r="B51" s="151">
        <v>101319</v>
      </c>
      <c r="C51" s="151">
        <v>3023307</v>
      </c>
      <c r="D51" s="151" t="s">
        <v>155</v>
      </c>
      <c r="E51" s="152" t="s">
        <v>722</v>
      </c>
      <c r="F51" s="156">
        <v>210</v>
      </c>
      <c r="G51" s="156">
        <v>210</v>
      </c>
      <c r="H51" s="156">
        <v>0</v>
      </c>
      <c r="I51" s="156">
        <v>888946.79999999993</v>
      </c>
      <c r="J51" s="156">
        <v>0</v>
      </c>
      <c r="K51" s="156">
        <v>0</v>
      </c>
      <c r="L51" s="156">
        <v>12527.640000000052</v>
      </c>
      <c r="M51" s="156">
        <v>0</v>
      </c>
      <c r="N51" s="156">
        <v>27993.119999999933</v>
      </c>
      <c r="O51" s="156">
        <v>0</v>
      </c>
      <c r="P51" s="156">
        <v>1292.8999999999994</v>
      </c>
      <c r="Q51" s="156">
        <v>1567.9999999999995</v>
      </c>
      <c r="R51" s="156">
        <v>979.3199999999996</v>
      </c>
      <c r="S51" s="156">
        <v>2695.8999999999987</v>
      </c>
      <c r="T51" s="156">
        <v>0</v>
      </c>
      <c r="U51" s="156">
        <v>0</v>
      </c>
      <c r="V51" s="156">
        <v>0</v>
      </c>
      <c r="W51" s="156">
        <v>0</v>
      </c>
      <c r="X51" s="156">
        <v>0</v>
      </c>
      <c r="Y51" s="156">
        <v>0</v>
      </c>
      <c r="Z51" s="156">
        <v>0</v>
      </c>
      <c r="AA51" s="156">
        <v>0</v>
      </c>
      <c r="AB51" s="156">
        <v>33422.764640884023</v>
      </c>
      <c r="AC51" s="156">
        <v>0</v>
      </c>
      <c r="AD51" s="156">
        <v>84722.174444444492</v>
      </c>
      <c r="AE51" s="156">
        <v>0</v>
      </c>
      <c r="AF51" s="156">
        <v>0</v>
      </c>
      <c r="AG51" s="156">
        <v>0</v>
      </c>
      <c r="AH51" s="156">
        <v>159662.24</v>
      </c>
      <c r="AI51" s="156">
        <v>0</v>
      </c>
      <c r="AJ51" s="156">
        <v>0</v>
      </c>
      <c r="AK51" s="156">
        <v>0</v>
      </c>
      <c r="AL51" s="156">
        <v>4941.3</v>
      </c>
      <c r="AM51" s="156">
        <v>0</v>
      </c>
      <c r="AN51" s="156">
        <v>0</v>
      </c>
      <c r="AO51" s="156">
        <v>0</v>
      </c>
      <c r="AP51" s="156">
        <v>0</v>
      </c>
      <c r="AQ51" s="156">
        <v>0</v>
      </c>
      <c r="AR51" s="156">
        <v>0</v>
      </c>
      <c r="AS51" s="156">
        <v>0</v>
      </c>
      <c r="AT51" s="156">
        <v>0</v>
      </c>
      <c r="AU51" s="156">
        <v>888946.79999999993</v>
      </c>
      <c r="AV51" s="156">
        <v>165201.81908532849</v>
      </c>
      <c r="AW51" s="156">
        <v>164603.53999999998</v>
      </c>
      <c r="AX51" s="156">
        <v>99781.181529772934</v>
      </c>
      <c r="AY51" s="156">
        <v>1218752.1590853285</v>
      </c>
      <c r="AZ51" s="156">
        <v>1213810.8590853284</v>
      </c>
      <c r="BA51" s="156">
        <v>4955</v>
      </c>
      <c r="BB51" s="156">
        <v>1040550</v>
      </c>
      <c r="BC51" s="156">
        <v>0</v>
      </c>
      <c r="BD51" s="156">
        <v>0</v>
      </c>
      <c r="BE51" s="156">
        <v>1218752.1590853285</v>
      </c>
      <c r="BF51" s="156">
        <v>1218752.1590853285</v>
      </c>
      <c r="BG51" s="156">
        <v>0</v>
      </c>
      <c r="BH51" s="156">
        <v>1045491.3</v>
      </c>
      <c r="BI51" s="156">
        <v>880887.76</v>
      </c>
      <c r="BJ51" s="156">
        <v>1054148.6190853284</v>
      </c>
      <c r="BK51" s="156">
        <v>5019.7553289777543</v>
      </c>
      <c r="BL51" s="156">
        <v>5046.5794654028432</v>
      </c>
      <c r="BM51" s="156">
        <v>-5.3153104214415997E-3</v>
      </c>
      <c r="BN51" s="156">
        <v>5.3153104214415997E-3</v>
      </c>
      <c r="BO51" s="156">
        <v>5633.0686492686709</v>
      </c>
      <c r="BP51" s="156">
        <v>1224385.2277345972</v>
      </c>
      <c r="BQ51" s="156">
        <v>5806.875846355224</v>
      </c>
      <c r="BR51" s="156" t="s">
        <v>700</v>
      </c>
      <c r="BS51" s="156">
        <v>5830.4058463552246</v>
      </c>
      <c r="BT51" s="156">
        <v>5.6953853033303581E-4</v>
      </c>
      <c r="BU51" s="156">
        <v>-8835.3599999999988</v>
      </c>
      <c r="BV51" s="156">
        <v>1215549.8677345971</v>
      </c>
      <c r="BW51" s="156">
        <v>-5344.5</v>
      </c>
      <c r="BX51" s="156">
        <v>1210205.3677345971</v>
      </c>
      <c r="BY51" s="156">
        <v>4941.3</v>
      </c>
      <c r="BZ51" s="156">
        <v>1205264.067734597</v>
      </c>
      <c r="CA51" s="47"/>
      <c r="CB51">
        <v>23.99999999999994</v>
      </c>
      <c r="CC51" s="48">
        <v>0</v>
      </c>
      <c r="CD51" s="49">
        <f t="shared" si="8"/>
        <v>3439.7999999999997</v>
      </c>
      <c r="CE51" s="49">
        <f t="shared" si="9"/>
        <v>0</v>
      </c>
      <c r="CF51" s="49">
        <f t="shared" si="10"/>
        <v>359.09999999999997</v>
      </c>
      <c r="CG51" s="49">
        <f t="shared" si="11"/>
        <v>0</v>
      </c>
      <c r="CH51" s="49">
        <f t="shared" si="12"/>
        <v>317.7599999999992</v>
      </c>
      <c r="CI51" s="49">
        <f t="shared" si="13"/>
        <v>0</v>
      </c>
      <c r="CJ51" s="49">
        <f t="shared" si="14"/>
        <v>697.19999999999993</v>
      </c>
      <c r="CK51" s="49">
        <f t="shared" si="15"/>
        <v>0</v>
      </c>
      <c r="CL51" s="49">
        <f t="shared" si="16"/>
        <v>4021.4999999999995</v>
      </c>
      <c r="CM51" s="49">
        <f t="shared" si="17"/>
        <v>0</v>
      </c>
      <c r="CN51" s="49">
        <f t="shared" si="18"/>
        <v>1205264.067734597</v>
      </c>
      <c r="CO51" s="157">
        <f t="shared" si="19"/>
        <v>0</v>
      </c>
      <c r="CP51">
        <v>3307</v>
      </c>
      <c r="CQ51" s="49">
        <f t="shared" si="26"/>
        <v>185425.24118993801</v>
      </c>
      <c r="CR51" s="49">
        <f t="shared" si="28"/>
        <v>92712.620594969005</v>
      </c>
      <c r="CS51" s="49">
        <f t="shared" si="28"/>
        <v>92712.620594969005</v>
      </c>
      <c r="CT51" s="49">
        <f t="shared" si="28"/>
        <v>92712.620594969005</v>
      </c>
      <c r="CU51" s="49">
        <f t="shared" si="28"/>
        <v>92712.620594969005</v>
      </c>
      <c r="CV51" s="49">
        <f t="shared" si="28"/>
        <v>92712.620594969005</v>
      </c>
      <c r="CW51" s="49">
        <f t="shared" si="28"/>
        <v>92712.620594969005</v>
      </c>
      <c r="CX51" s="49">
        <f t="shared" si="28"/>
        <v>92712.620594969005</v>
      </c>
      <c r="CY51" s="49">
        <f t="shared" si="28"/>
        <v>92712.620594969005</v>
      </c>
      <c r="CZ51" s="49">
        <f t="shared" si="28"/>
        <v>92712.620594969005</v>
      </c>
      <c r="DA51" s="49">
        <f t="shared" si="28"/>
        <v>92712.620594969005</v>
      </c>
      <c r="DB51" s="49">
        <f t="shared" si="28"/>
        <v>92712.620594969005</v>
      </c>
      <c r="DC51" s="158">
        <f t="shared" si="21"/>
        <v>1205264.067734597</v>
      </c>
      <c r="DD51" s="49">
        <f t="shared" si="27"/>
        <v>0</v>
      </c>
      <c r="DE51" s="49"/>
      <c r="DF51" s="49"/>
      <c r="DG51" s="49"/>
      <c r="DH51" s="49"/>
      <c r="DI51" s="49">
        <f t="shared" si="29"/>
        <v>188366.95811301496</v>
      </c>
      <c r="DJ51" s="49">
        <f t="shared" si="30"/>
        <v>94183.47905650748</v>
      </c>
      <c r="DK51" s="49">
        <f t="shared" si="30"/>
        <v>94183.47905650748</v>
      </c>
      <c r="DL51" s="49">
        <f t="shared" si="30"/>
        <v>94183.47905650748</v>
      </c>
      <c r="DM51" s="49">
        <f t="shared" si="30"/>
        <v>94183.47905650748</v>
      </c>
      <c r="DN51" s="49">
        <f t="shared" si="30"/>
        <v>94183.47905650748</v>
      </c>
      <c r="DO51" s="49">
        <f t="shared" si="30"/>
        <v>94183.47905650748</v>
      </c>
      <c r="DP51" s="49">
        <f t="shared" si="30"/>
        <v>94183.47905650748</v>
      </c>
      <c r="DQ51" s="49">
        <f t="shared" si="30"/>
        <v>94183.47905650748</v>
      </c>
      <c r="DR51" s="49">
        <f t="shared" si="30"/>
        <v>94183.47905650748</v>
      </c>
      <c r="DS51" s="49">
        <f t="shared" si="30"/>
        <v>94183.47905650748</v>
      </c>
      <c r="DT51" s="49">
        <f t="shared" si="30"/>
        <v>94183.47905650748</v>
      </c>
      <c r="DU51" s="49">
        <f t="shared" si="23"/>
        <v>1224385.2277345974</v>
      </c>
      <c r="DV51" s="49">
        <f t="shared" si="31"/>
        <v>0</v>
      </c>
    </row>
    <row r="52" spans="2:126" x14ac:dyDescent="0.3">
      <c r="B52" s="151">
        <v>101321</v>
      </c>
      <c r="C52" s="151">
        <v>3023309</v>
      </c>
      <c r="D52" s="151" t="s">
        <v>29</v>
      </c>
      <c r="E52" s="152" t="s">
        <v>723</v>
      </c>
      <c r="F52" s="156">
        <v>211</v>
      </c>
      <c r="G52" s="156">
        <v>211</v>
      </c>
      <c r="H52" s="156">
        <v>0</v>
      </c>
      <c r="I52" s="156">
        <v>893179.88</v>
      </c>
      <c r="J52" s="156">
        <v>0</v>
      </c>
      <c r="K52" s="156">
        <v>0</v>
      </c>
      <c r="L52" s="156">
        <v>10893.599999999999</v>
      </c>
      <c r="M52" s="156">
        <v>0</v>
      </c>
      <c r="N52" s="156">
        <v>23327.600000000002</v>
      </c>
      <c r="O52" s="156">
        <v>0</v>
      </c>
      <c r="P52" s="156">
        <v>9567.4600000000082</v>
      </c>
      <c r="Q52" s="156">
        <v>1568.0000000000016</v>
      </c>
      <c r="R52" s="156">
        <v>979.31999999999994</v>
      </c>
      <c r="S52" s="156">
        <v>0</v>
      </c>
      <c r="T52" s="156">
        <v>0</v>
      </c>
      <c r="U52" s="156">
        <v>0</v>
      </c>
      <c r="V52" s="156">
        <v>0</v>
      </c>
      <c r="W52" s="156">
        <v>0</v>
      </c>
      <c r="X52" s="156">
        <v>0</v>
      </c>
      <c r="Y52" s="156">
        <v>0</v>
      </c>
      <c r="Z52" s="156">
        <v>0</v>
      </c>
      <c r="AA52" s="156">
        <v>0</v>
      </c>
      <c r="AB52" s="156">
        <v>25949.665966850785</v>
      </c>
      <c r="AC52" s="156">
        <v>0</v>
      </c>
      <c r="AD52" s="156">
        <v>54665.150140952421</v>
      </c>
      <c r="AE52" s="156">
        <v>0</v>
      </c>
      <c r="AF52" s="156">
        <v>0</v>
      </c>
      <c r="AG52" s="156">
        <v>0</v>
      </c>
      <c r="AH52" s="156">
        <v>159662.24</v>
      </c>
      <c r="AI52" s="156">
        <v>0</v>
      </c>
      <c r="AJ52" s="156">
        <v>0</v>
      </c>
      <c r="AK52" s="156">
        <v>0</v>
      </c>
      <c r="AL52" s="156">
        <v>5569.2</v>
      </c>
      <c r="AM52" s="156">
        <v>0</v>
      </c>
      <c r="AN52" s="156">
        <v>0</v>
      </c>
      <c r="AO52" s="156">
        <v>0</v>
      </c>
      <c r="AP52" s="156">
        <v>0</v>
      </c>
      <c r="AQ52" s="156">
        <v>0</v>
      </c>
      <c r="AR52" s="156">
        <v>0</v>
      </c>
      <c r="AS52" s="156">
        <v>0</v>
      </c>
      <c r="AT52" s="156">
        <v>0</v>
      </c>
      <c r="AU52" s="156">
        <v>893179.88</v>
      </c>
      <c r="AV52" s="156">
        <v>126950.79610780321</v>
      </c>
      <c r="AW52" s="156">
        <v>165231.44</v>
      </c>
      <c r="AX52" s="156">
        <v>86342.986595041264</v>
      </c>
      <c r="AY52" s="156">
        <v>1185362.1161078033</v>
      </c>
      <c r="AZ52" s="156">
        <v>1179792.9161078034</v>
      </c>
      <c r="BA52" s="156">
        <v>4955</v>
      </c>
      <c r="BB52" s="156">
        <v>1045505</v>
      </c>
      <c r="BC52" s="156">
        <v>0</v>
      </c>
      <c r="BD52" s="156">
        <v>0</v>
      </c>
      <c r="BE52" s="156">
        <v>1185362.1161078033</v>
      </c>
      <c r="BF52" s="156">
        <v>1185362.1161078031</v>
      </c>
      <c r="BG52" s="156">
        <v>0</v>
      </c>
      <c r="BH52" s="156">
        <v>1051074.2</v>
      </c>
      <c r="BI52" s="156">
        <v>885842.76</v>
      </c>
      <c r="BJ52" s="156">
        <v>1020130.6761078034</v>
      </c>
      <c r="BK52" s="156">
        <v>4834.7425407952769</v>
      </c>
      <c r="BL52" s="156">
        <v>4864.9407019417486</v>
      </c>
      <c r="BM52" s="156">
        <v>-6.2073030272329173E-3</v>
      </c>
      <c r="BN52" s="156">
        <v>6.2073030272329173E-3</v>
      </c>
      <c r="BO52" s="156">
        <v>6371.8120019055177</v>
      </c>
      <c r="BP52" s="156">
        <v>1191733.9281097087</v>
      </c>
      <c r="BQ52" s="156">
        <v>5621.6337825104683</v>
      </c>
      <c r="BR52" s="156" t="s">
        <v>700</v>
      </c>
      <c r="BS52" s="156">
        <v>5648.0280953066767</v>
      </c>
      <c r="BT52" s="156">
        <v>-3.4608545819823089E-3</v>
      </c>
      <c r="BU52" s="156">
        <v>-8822.9599999999991</v>
      </c>
      <c r="BV52" s="156">
        <v>1182910.9681097087</v>
      </c>
      <c r="BW52" s="156">
        <v>-5369.95</v>
      </c>
      <c r="BX52" s="156">
        <v>1177541.0181097088</v>
      </c>
      <c r="BY52" s="156">
        <v>5569.2</v>
      </c>
      <c r="BZ52" s="156">
        <v>1171971.8181097088</v>
      </c>
      <c r="CA52" s="47"/>
      <c r="CB52">
        <v>20</v>
      </c>
      <c r="CC52" s="48">
        <v>0</v>
      </c>
      <c r="CD52" s="49">
        <f t="shared" si="8"/>
        <v>3456.18</v>
      </c>
      <c r="CE52" s="49">
        <f t="shared" si="9"/>
        <v>0</v>
      </c>
      <c r="CF52" s="49">
        <f t="shared" si="10"/>
        <v>360.81</v>
      </c>
      <c r="CG52" s="49">
        <f t="shared" si="11"/>
        <v>0</v>
      </c>
      <c r="CH52" s="49">
        <f t="shared" si="12"/>
        <v>264.8</v>
      </c>
      <c r="CI52" s="49">
        <f t="shared" si="13"/>
        <v>0</v>
      </c>
      <c r="CJ52" s="49">
        <f t="shared" si="14"/>
        <v>700.52</v>
      </c>
      <c r="CK52" s="49">
        <f t="shared" si="15"/>
        <v>0</v>
      </c>
      <c r="CL52" s="49">
        <f t="shared" si="16"/>
        <v>4040.6499999999996</v>
      </c>
      <c r="CM52" s="49">
        <f t="shared" si="17"/>
        <v>0</v>
      </c>
      <c r="CN52" s="49">
        <f t="shared" si="18"/>
        <v>1171971.8181097088</v>
      </c>
      <c r="CO52" s="157">
        <f t="shared" si="19"/>
        <v>0</v>
      </c>
      <c r="CP52">
        <v>3309</v>
      </c>
      <c r="CQ52" s="49">
        <f t="shared" si="26"/>
        <v>180303.3566322629</v>
      </c>
      <c r="CR52" s="49">
        <f t="shared" si="28"/>
        <v>90151.678316131452</v>
      </c>
      <c r="CS52" s="49">
        <f t="shared" si="28"/>
        <v>90151.678316131452</v>
      </c>
      <c r="CT52" s="49">
        <f t="shared" si="28"/>
        <v>90151.678316131452</v>
      </c>
      <c r="CU52" s="49">
        <f t="shared" si="28"/>
        <v>90151.678316131452</v>
      </c>
      <c r="CV52" s="49">
        <f t="shared" si="28"/>
        <v>90151.678316131452</v>
      </c>
      <c r="CW52" s="49">
        <f t="shared" si="28"/>
        <v>90151.678316131452</v>
      </c>
      <c r="CX52" s="49">
        <f t="shared" si="28"/>
        <v>90151.678316131452</v>
      </c>
      <c r="CY52" s="49">
        <f t="shared" si="28"/>
        <v>90151.678316131452</v>
      </c>
      <c r="CZ52" s="49">
        <f t="shared" si="28"/>
        <v>90151.678316131452</v>
      </c>
      <c r="DA52" s="49">
        <f t="shared" si="28"/>
        <v>90151.678316131452</v>
      </c>
      <c r="DB52" s="49">
        <f t="shared" si="28"/>
        <v>90151.678316131452</v>
      </c>
      <c r="DC52" s="158">
        <f t="shared" si="21"/>
        <v>1171971.8181097088</v>
      </c>
      <c r="DD52" s="49">
        <f t="shared" si="27"/>
        <v>0</v>
      </c>
      <c r="DE52" s="49"/>
      <c r="DF52" s="49"/>
      <c r="DG52" s="49"/>
      <c r="DH52" s="49"/>
      <c r="DI52" s="49">
        <f t="shared" si="29"/>
        <v>183343.6812476475</v>
      </c>
      <c r="DJ52" s="49">
        <f t="shared" si="30"/>
        <v>91671.840623823751</v>
      </c>
      <c r="DK52" s="49">
        <f t="shared" si="30"/>
        <v>91671.840623823751</v>
      </c>
      <c r="DL52" s="49">
        <f t="shared" si="30"/>
        <v>91671.840623823751</v>
      </c>
      <c r="DM52" s="49">
        <f t="shared" si="30"/>
        <v>91671.840623823751</v>
      </c>
      <c r="DN52" s="49">
        <f t="shared" si="30"/>
        <v>91671.840623823751</v>
      </c>
      <c r="DO52" s="49">
        <f t="shared" si="30"/>
        <v>91671.840623823751</v>
      </c>
      <c r="DP52" s="49">
        <f t="shared" si="30"/>
        <v>91671.840623823751</v>
      </c>
      <c r="DQ52" s="49">
        <f t="shared" si="30"/>
        <v>91671.840623823751</v>
      </c>
      <c r="DR52" s="49">
        <f t="shared" si="30"/>
        <v>91671.840623823751</v>
      </c>
      <c r="DS52" s="49">
        <f t="shared" si="30"/>
        <v>91671.840623823751</v>
      </c>
      <c r="DT52" s="49">
        <f t="shared" si="30"/>
        <v>91671.840623823751</v>
      </c>
      <c r="DU52" s="49">
        <f t="shared" si="23"/>
        <v>1191733.9281097085</v>
      </c>
      <c r="DV52" s="49">
        <f t="shared" si="31"/>
        <v>0</v>
      </c>
    </row>
    <row r="53" spans="2:126" x14ac:dyDescent="0.3">
      <c r="B53" s="151">
        <v>101323</v>
      </c>
      <c r="C53" s="151">
        <v>3023311</v>
      </c>
      <c r="D53" s="151" t="s">
        <v>216</v>
      </c>
      <c r="E53" s="152" t="s">
        <v>724</v>
      </c>
      <c r="F53" s="156">
        <v>383</v>
      </c>
      <c r="G53" s="156">
        <v>383</v>
      </c>
      <c r="H53" s="156">
        <v>0</v>
      </c>
      <c r="I53" s="156">
        <v>1621269.64</v>
      </c>
      <c r="J53" s="156">
        <v>0</v>
      </c>
      <c r="K53" s="156">
        <v>0</v>
      </c>
      <c r="L53" s="156">
        <v>23421.24000000002</v>
      </c>
      <c r="M53" s="156">
        <v>0</v>
      </c>
      <c r="N53" s="156">
        <v>50154.340000000055</v>
      </c>
      <c r="O53" s="156">
        <v>0</v>
      </c>
      <c r="P53" s="156">
        <v>6981.6599999999962</v>
      </c>
      <c r="Q53" s="156">
        <v>627.2000000000005</v>
      </c>
      <c r="R53" s="156">
        <v>1468.9800000000002</v>
      </c>
      <c r="S53" s="156">
        <v>539.17999999999927</v>
      </c>
      <c r="T53" s="156">
        <v>0</v>
      </c>
      <c r="U53" s="156">
        <v>0</v>
      </c>
      <c r="V53" s="156">
        <v>0</v>
      </c>
      <c r="W53" s="156">
        <v>0</v>
      </c>
      <c r="X53" s="156">
        <v>0</v>
      </c>
      <c r="Y53" s="156">
        <v>0</v>
      </c>
      <c r="Z53" s="156">
        <v>0</v>
      </c>
      <c r="AA53" s="156">
        <v>0</v>
      </c>
      <c r="AB53" s="156">
        <v>102816.50817109151</v>
      </c>
      <c r="AC53" s="156">
        <v>0</v>
      </c>
      <c r="AD53" s="156">
        <v>119674.51314384775</v>
      </c>
      <c r="AE53" s="156">
        <v>0</v>
      </c>
      <c r="AF53" s="156">
        <v>0</v>
      </c>
      <c r="AG53" s="156">
        <v>0</v>
      </c>
      <c r="AH53" s="156">
        <v>159662.24</v>
      </c>
      <c r="AI53" s="156">
        <v>0</v>
      </c>
      <c r="AJ53" s="156">
        <v>0</v>
      </c>
      <c r="AK53" s="156">
        <v>0</v>
      </c>
      <c r="AL53" s="156">
        <v>31770.375</v>
      </c>
      <c r="AM53" s="156">
        <v>0</v>
      </c>
      <c r="AN53" s="156">
        <v>0</v>
      </c>
      <c r="AO53" s="156">
        <v>0</v>
      </c>
      <c r="AP53" s="156">
        <v>0</v>
      </c>
      <c r="AQ53" s="156">
        <v>0</v>
      </c>
      <c r="AR53" s="156">
        <v>0</v>
      </c>
      <c r="AS53" s="156">
        <v>0</v>
      </c>
      <c r="AT53" s="156">
        <v>0</v>
      </c>
      <c r="AU53" s="156">
        <v>1621269.64</v>
      </c>
      <c r="AV53" s="156">
        <v>305683.62131493934</v>
      </c>
      <c r="AW53" s="156">
        <v>191432.61499999999</v>
      </c>
      <c r="AX53" s="156">
        <v>216347.06459986107</v>
      </c>
      <c r="AY53" s="156">
        <v>2118385.876314939</v>
      </c>
      <c r="AZ53" s="156">
        <v>2086615.501314939</v>
      </c>
      <c r="BA53" s="156">
        <v>4955</v>
      </c>
      <c r="BB53" s="156">
        <v>1897765</v>
      </c>
      <c r="BC53" s="156">
        <v>0</v>
      </c>
      <c r="BD53" s="156">
        <v>0</v>
      </c>
      <c r="BE53" s="156">
        <v>2118385.876314939</v>
      </c>
      <c r="BF53" s="156">
        <v>2118385.876314939</v>
      </c>
      <c r="BG53" s="156">
        <v>0</v>
      </c>
      <c r="BH53" s="156">
        <v>1929535.375</v>
      </c>
      <c r="BI53" s="156">
        <v>1738102.76</v>
      </c>
      <c r="BJ53" s="156">
        <v>1926953.261314939</v>
      </c>
      <c r="BK53" s="156">
        <v>5031.2095595690316</v>
      </c>
      <c r="BL53" s="156">
        <v>5078.7085895121954</v>
      </c>
      <c r="BM53" s="156">
        <v>-9.3525803077679701E-3</v>
      </c>
      <c r="BN53" s="156">
        <v>9.3525803077679701E-3</v>
      </c>
      <c r="BO53" s="156">
        <v>18192.128468231738</v>
      </c>
      <c r="BP53" s="156">
        <v>2136578.0047831708</v>
      </c>
      <c r="BQ53" s="156">
        <v>5495.5812788072344</v>
      </c>
      <c r="BR53" s="156" t="s">
        <v>700</v>
      </c>
      <c r="BS53" s="156">
        <v>5578.5326495644149</v>
      </c>
      <c r="BT53" s="156">
        <v>7.1132862383884721E-3</v>
      </c>
      <c r="BU53" s="156">
        <v>-16103.800000000003</v>
      </c>
      <c r="BV53" s="156">
        <v>2120474.2047831709</v>
      </c>
      <c r="BW53" s="156">
        <v>-9747.35</v>
      </c>
      <c r="BX53" s="156">
        <v>2110726.8547831709</v>
      </c>
      <c r="BY53" s="156">
        <v>31770.375</v>
      </c>
      <c r="BZ53" s="156">
        <v>2078956.4797831709</v>
      </c>
      <c r="CA53" s="47"/>
      <c r="CB53">
        <v>43.000000000000043</v>
      </c>
      <c r="CC53" s="48">
        <v>0</v>
      </c>
      <c r="CD53" s="49">
        <f t="shared" si="8"/>
        <v>6273.54</v>
      </c>
      <c r="CE53" s="49">
        <f t="shared" si="9"/>
        <v>0</v>
      </c>
      <c r="CF53" s="49">
        <f t="shared" si="10"/>
        <v>654.92999999999995</v>
      </c>
      <c r="CG53" s="49">
        <f t="shared" si="11"/>
        <v>0</v>
      </c>
      <c r="CH53" s="49">
        <f t="shared" si="12"/>
        <v>569.32000000000062</v>
      </c>
      <c r="CI53" s="49">
        <f t="shared" si="13"/>
        <v>0</v>
      </c>
      <c r="CJ53" s="49">
        <f t="shared" si="14"/>
        <v>1271.56</v>
      </c>
      <c r="CK53" s="49">
        <f t="shared" si="15"/>
        <v>0</v>
      </c>
      <c r="CL53" s="49">
        <f t="shared" si="16"/>
        <v>7334.45</v>
      </c>
      <c r="CM53" s="49">
        <f t="shared" si="17"/>
        <v>0</v>
      </c>
      <c r="CN53" s="49">
        <f t="shared" si="18"/>
        <v>2078956.4797831709</v>
      </c>
      <c r="CO53" s="157">
        <f t="shared" si="19"/>
        <v>0</v>
      </c>
      <c r="CP53">
        <v>3311</v>
      </c>
      <c r="CQ53" s="49">
        <f t="shared" si="26"/>
        <v>319839.45842818014</v>
      </c>
      <c r="CR53" s="49">
        <f t="shared" si="28"/>
        <v>159919.72921409007</v>
      </c>
      <c r="CS53" s="49">
        <f t="shared" si="28"/>
        <v>159919.72921409007</v>
      </c>
      <c r="CT53" s="49">
        <f t="shared" si="28"/>
        <v>159919.72921409007</v>
      </c>
      <c r="CU53" s="49">
        <f t="shared" si="28"/>
        <v>159919.72921409007</v>
      </c>
      <c r="CV53" s="49">
        <f t="shared" si="28"/>
        <v>159919.72921409007</v>
      </c>
      <c r="CW53" s="49">
        <f t="shared" si="28"/>
        <v>159919.72921409007</v>
      </c>
      <c r="CX53" s="49">
        <f t="shared" si="28"/>
        <v>159919.72921409007</v>
      </c>
      <c r="CY53" s="49">
        <f t="shared" si="28"/>
        <v>159919.72921409007</v>
      </c>
      <c r="CZ53" s="49">
        <f t="shared" si="28"/>
        <v>159919.72921409007</v>
      </c>
      <c r="DA53" s="49">
        <f t="shared" si="28"/>
        <v>159919.72921409007</v>
      </c>
      <c r="DB53" s="49">
        <f t="shared" si="28"/>
        <v>159919.72921409007</v>
      </c>
      <c r="DC53" s="158">
        <f t="shared" si="21"/>
        <v>2078956.4797831713</v>
      </c>
      <c r="DD53" s="49">
        <f t="shared" si="27"/>
        <v>0</v>
      </c>
      <c r="DE53" s="49"/>
      <c r="DF53" s="49"/>
      <c r="DG53" s="49"/>
      <c r="DH53" s="49"/>
      <c r="DI53" s="49">
        <f t="shared" si="29"/>
        <v>328704.30842818011</v>
      </c>
      <c r="DJ53" s="49">
        <f t="shared" si="30"/>
        <v>164352.15421409006</v>
      </c>
      <c r="DK53" s="49">
        <f t="shared" si="30"/>
        <v>164352.15421409006</v>
      </c>
      <c r="DL53" s="49">
        <f t="shared" si="30"/>
        <v>164352.15421409006</v>
      </c>
      <c r="DM53" s="49">
        <f t="shared" si="30"/>
        <v>164352.15421409006</v>
      </c>
      <c r="DN53" s="49">
        <f t="shared" si="30"/>
        <v>164352.15421409006</v>
      </c>
      <c r="DO53" s="49">
        <f t="shared" si="30"/>
        <v>164352.15421409006</v>
      </c>
      <c r="DP53" s="49">
        <f t="shared" si="30"/>
        <v>164352.15421409006</v>
      </c>
      <c r="DQ53" s="49">
        <f t="shared" si="30"/>
        <v>164352.15421409006</v>
      </c>
      <c r="DR53" s="49">
        <f t="shared" si="30"/>
        <v>164352.15421409006</v>
      </c>
      <c r="DS53" s="49">
        <f t="shared" si="30"/>
        <v>164352.15421409006</v>
      </c>
      <c r="DT53" s="49">
        <f t="shared" si="30"/>
        <v>164352.15421409006</v>
      </c>
      <c r="DU53" s="49">
        <f t="shared" si="23"/>
        <v>2136578.0047831703</v>
      </c>
      <c r="DV53" s="49">
        <f t="shared" si="31"/>
        <v>0</v>
      </c>
    </row>
    <row r="54" spans="2:126" x14ac:dyDescent="0.3">
      <c r="B54" s="151">
        <v>101324</v>
      </c>
      <c r="C54" s="151">
        <v>3023312</v>
      </c>
      <c r="D54" s="151" t="s">
        <v>182</v>
      </c>
      <c r="E54" s="152" t="s">
        <v>725</v>
      </c>
      <c r="F54" s="156">
        <v>214</v>
      </c>
      <c r="G54" s="156">
        <v>214</v>
      </c>
      <c r="H54" s="156">
        <v>0</v>
      </c>
      <c r="I54" s="156">
        <v>905879.12</v>
      </c>
      <c r="J54" s="156">
        <v>0</v>
      </c>
      <c r="K54" s="156">
        <v>0</v>
      </c>
      <c r="L54" s="156">
        <v>14706.359999999948</v>
      </c>
      <c r="M54" s="156">
        <v>0</v>
      </c>
      <c r="N54" s="156">
        <v>31492.259999999897</v>
      </c>
      <c r="O54" s="156">
        <v>0</v>
      </c>
      <c r="P54" s="156">
        <v>259.79399061032842</v>
      </c>
      <c r="Q54" s="156">
        <v>630.14460093896741</v>
      </c>
      <c r="R54" s="156">
        <v>7871.3419718309888</v>
      </c>
      <c r="S54" s="156">
        <v>1083.4227230046949</v>
      </c>
      <c r="T54" s="156">
        <v>0</v>
      </c>
      <c r="U54" s="156">
        <v>0</v>
      </c>
      <c r="V54" s="156">
        <v>0</v>
      </c>
      <c r="W54" s="156">
        <v>0</v>
      </c>
      <c r="X54" s="156">
        <v>0</v>
      </c>
      <c r="Y54" s="156">
        <v>0</v>
      </c>
      <c r="Z54" s="156">
        <v>0</v>
      </c>
      <c r="AA54" s="156">
        <v>0</v>
      </c>
      <c r="AB54" s="156">
        <v>20559.317282608754</v>
      </c>
      <c r="AC54" s="156">
        <v>0</v>
      </c>
      <c r="AD54" s="156">
        <v>69449.788726061059</v>
      </c>
      <c r="AE54" s="156">
        <v>0</v>
      </c>
      <c r="AF54" s="156">
        <v>0</v>
      </c>
      <c r="AG54" s="156">
        <v>0</v>
      </c>
      <c r="AH54" s="156">
        <v>159662.24</v>
      </c>
      <c r="AI54" s="156">
        <v>0</v>
      </c>
      <c r="AJ54" s="156">
        <v>0</v>
      </c>
      <c r="AK54" s="156">
        <v>0</v>
      </c>
      <c r="AL54" s="156">
        <v>4370.9432999999999</v>
      </c>
      <c r="AM54" s="156">
        <v>0</v>
      </c>
      <c r="AN54" s="156">
        <v>0</v>
      </c>
      <c r="AO54" s="156">
        <v>0</v>
      </c>
      <c r="AP54" s="156">
        <v>0</v>
      </c>
      <c r="AQ54" s="156">
        <v>0</v>
      </c>
      <c r="AR54" s="156">
        <v>0</v>
      </c>
      <c r="AS54" s="156">
        <v>0</v>
      </c>
      <c r="AT54" s="156">
        <v>0</v>
      </c>
      <c r="AU54" s="156">
        <v>905879.12</v>
      </c>
      <c r="AV54" s="156">
        <v>146052.42929505464</v>
      </c>
      <c r="AW54" s="156">
        <v>164033.1833</v>
      </c>
      <c r="AX54" s="156">
        <v>86422.500085097941</v>
      </c>
      <c r="AY54" s="156">
        <v>1215964.7325950547</v>
      </c>
      <c r="AZ54" s="156">
        <v>1211593.7892950547</v>
      </c>
      <c r="BA54" s="156">
        <v>4955</v>
      </c>
      <c r="BB54" s="156">
        <v>1060370</v>
      </c>
      <c r="BC54" s="156">
        <v>0</v>
      </c>
      <c r="BD54" s="156">
        <v>0</v>
      </c>
      <c r="BE54" s="156">
        <v>1215964.7325950547</v>
      </c>
      <c r="BF54" s="156">
        <v>1215964.7325950544</v>
      </c>
      <c r="BG54" s="156">
        <v>0</v>
      </c>
      <c r="BH54" s="156">
        <v>1064740.9432999999</v>
      </c>
      <c r="BI54" s="156">
        <v>900707.75999999989</v>
      </c>
      <c r="BJ54" s="156">
        <v>1051931.5492950547</v>
      </c>
      <c r="BK54" s="156">
        <v>4915.5679873600693</v>
      </c>
      <c r="BL54" s="156">
        <v>4886.994844497608</v>
      </c>
      <c r="BM54" s="156">
        <v>5.8467716401691136E-3</v>
      </c>
      <c r="BN54" s="156">
        <v>0</v>
      </c>
      <c r="BO54" s="156">
        <v>0</v>
      </c>
      <c r="BP54" s="156">
        <v>1215964.7325950547</v>
      </c>
      <c r="BQ54" s="156">
        <v>5661.653221004929</v>
      </c>
      <c r="BR54" s="156" t="s">
        <v>700</v>
      </c>
      <c r="BS54" s="156">
        <v>5682.0781896965173</v>
      </c>
      <c r="BT54" s="156">
        <v>1.8334857867028376E-3</v>
      </c>
      <c r="BU54" s="156">
        <v>-9037.32</v>
      </c>
      <c r="BV54" s="156">
        <v>1206927.4125950546</v>
      </c>
      <c r="BW54" s="156">
        <v>-5446.3</v>
      </c>
      <c r="BX54" s="156">
        <v>1201481.1125950546</v>
      </c>
      <c r="BY54" s="156">
        <v>4370.9432999999999</v>
      </c>
      <c r="BZ54" s="156">
        <v>1197110.1692950546</v>
      </c>
      <c r="CA54" s="47"/>
      <c r="CB54">
        <v>26.999999999999908</v>
      </c>
      <c r="CC54" s="48">
        <v>0</v>
      </c>
      <c r="CD54" s="49">
        <f t="shared" si="8"/>
        <v>3505.3199999999997</v>
      </c>
      <c r="CE54" s="49">
        <f t="shared" si="9"/>
        <v>0</v>
      </c>
      <c r="CF54" s="49">
        <f t="shared" si="10"/>
        <v>365.94</v>
      </c>
      <c r="CG54" s="49">
        <f t="shared" si="11"/>
        <v>0</v>
      </c>
      <c r="CH54" s="49">
        <f t="shared" si="12"/>
        <v>357.47999999999877</v>
      </c>
      <c r="CI54" s="49">
        <f t="shared" si="13"/>
        <v>0</v>
      </c>
      <c r="CJ54" s="49">
        <f t="shared" si="14"/>
        <v>710.48</v>
      </c>
      <c r="CK54" s="49">
        <f t="shared" si="15"/>
        <v>0</v>
      </c>
      <c r="CL54" s="49">
        <f t="shared" si="16"/>
        <v>4098.0999999999995</v>
      </c>
      <c r="CM54" s="49">
        <f t="shared" si="17"/>
        <v>0</v>
      </c>
      <c r="CN54" s="49">
        <f t="shared" si="18"/>
        <v>1197110.1692950546</v>
      </c>
      <c r="CO54" s="157">
        <f t="shared" si="19"/>
        <v>0</v>
      </c>
      <c r="CP54">
        <v>3312</v>
      </c>
      <c r="CQ54" s="49">
        <f t="shared" si="26"/>
        <v>184170.79527616224</v>
      </c>
      <c r="CR54" s="49">
        <f t="shared" si="28"/>
        <v>92085.397638081122</v>
      </c>
      <c r="CS54" s="49">
        <f t="shared" si="28"/>
        <v>92085.397638081122</v>
      </c>
      <c r="CT54" s="49">
        <f t="shared" si="28"/>
        <v>92085.397638081122</v>
      </c>
      <c r="CU54" s="49">
        <f t="shared" si="28"/>
        <v>92085.397638081122</v>
      </c>
      <c r="CV54" s="49">
        <f t="shared" si="28"/>
        <v>92085.397638081122</v>
      </c>
      <c r="CW54" s="49">
        <f t="shared" si="28"/>
        <v>92085.397638081122</v>
      </c>
      <c r="CX54" s="49">
        <f t="shared" si="28"/>
        <v>92085.397638081122</v>
      </c>
      <c r="CY54" s="49">
        <f t="shared" si="28"/>
        <v>92085.397638081122</v>
      </c>
      <c r="CZ54" s="49">
        <f t="shared" si="28"/>
        <v>92085.397638081122</v>
      </c>
      <c r="DA54" s="49">
        <f t="shared" si="28"/>
        <v>92085.397638081122</v>
      </c>
      <c r="DB54" s="49">
        <f t="shared" si="28"/>
        <v>92085.397638081122</v>
      </c>
      <c r="DC54" s="158">
        <f t="shared" si="21"/>
        <v>1197110.1692950546</v>
      </c>
      <c r="DD54" s="49">
        <f t="shared" si="27"/>
        <v>0</v>
      </c>
      <c r="DE54" s="49"/>
      <c r="DF54" s="49"/>
      <c r="DG54" s="49"/>
      <c r="DH54" s="49"/>
      <c r="DI54" s="49">
        <f t="shared" si="29"/>
        <v>187071.49732231611</v>
      </c>
      <c r="DJ54" s="49">
        <f t="shared" si="30"/>
        <v>93535.748661158053</v>
      </c>
      <c r="DK54" s="49">
        <f t="shared" si="30"/>
        <v>93535.748661158053</v>
      </c>
      <c r="DL54" s="49">
        <f t="shared" si="30"/>
        <v>93535.748661158053</v>
      </c>
      <c r="DM54" s="49">
        <f t="shared" si="30"/>
        <v>93535.748661158053</v>
      </c>
      <c r="DN54" s="49">
        <f t="shared" si="30"/>
        <v>93535.748661158053</v>
      </c>
      <c r="DO54" s="49">
        <f t="shared" si="30"/>
        <v>93535.748661158053</v>
      </c>
      <c r="DP54" s="49">
        <f t="shared" si="30"/>
        <v>93535.748661158053</v>
      </c>
      <c r="DQ54" s="49">
        <f t="shared" si="30"/>
        <v>93535.748661158053</v>
      </c>
      <c r="DR54" s="49">
        <f t="shared" si="30"/>
        <v>93535.748661158053</v>
      </c>
      <c r="DS54" s="49">
        <f t="shared" si="30"/>
        <v>93535.748661158053</v>
      </c>
      <c r="DT54" s="49">
        <f t="shared" si="30"/>
        <v>93535.748661158053</v>
      </c>
      <c r="DU54" s="49">
        <f t="shared" si="23"/>
        <v>1215964.7325950547</v>
      </c>
      <c r="DV54" s="49">
        <f t="shared" si="31"/>
        <v>0</v>
      </c>
    </row>
    <row r="55" spans="2:126" x14ac:dyDescent="0.3">
      <c r="B55" s="151">
        <v>101325</v>
      </c>
      <c r="C55" s="151">
        <v>3023313</v>
      </c>
      <c r="D55" s="151" t="s">
        <v>248</v>
      </c>
      <c r="E55" s="152" t="s">
        <v>726</v>
      </c>
      <c r="F55" s="156">
        <v>178</v>
      </c>
      <c r="G55" s="156">
        <v>178</v>
      </c>
      <c r="H55" s="156">
        <v>0</v>
      </c>
      <c r="I55" s="156">
        <v>753488.24</v>
      </c>
      <c r="J55" s="156">
        <v>0</v>
      </c>
      <c r="K55" s="156">
        <v>0</v>
      </c>
      <c r="L55" s="156">
        <v>26144.640000000036</v>
      </c>
      <c r="M55" s="156">
        <v>0</v>
      </c>
      <c r="N55" s="156">
        <v>55986.240000000085</v>
      </c>
      <c r="O55" s="156">
        <v>0</v>
      </c>
      <c r="P55" s="156">
        <v>13446.159999999993</v>
      </c>
      <c r="Q55" s="156">
        <v>1567.999999999998</v>
      </c>
      <c r="R55" s="156">
        <v>2448.2999999999965</v>
      </c>
      <c r="S55" s="156">
        <v>15636.220000000023</v>
      </c>
      <c r="T55" s="156">
        <v>0</v>
      </c>
      <c r="U55" s="156">
        <v>0</v>
      </c>
      <c r="V55" s="156">
        <v>0</v>
      </c>
      <c r="W55" s="156">
        <v>0</v>
      </c>
      <c r="X55" s="156">
        <v>0</v>
      </c>
      <c r="Y55" s="156">
        <v>0</v>
      </c>
      <c r="Z55" s="156">
        <v>0</v>
      </c>
      <c r="AA55" s="156">
        <v>0</v>
      </c>
      <c r="AB55" s="156">
        <v>51075.462839506217</v>
      </c>
      <c r="AC55" s="156">
        <v>0</v>
      </c>
      <c r="AD55" s="156">
        <v>83454.214592108387</v>
      </c>
      <c r="AE55" s="156">
        <v>0</v>
      </c>
      <c r="AF55" s="156">
        <v>7772.7420000000047</v>
      </c>
      <c r="AG55" s="156">
        <v>0</v>
      </c>
      <c r="AH55" s="156">
        <v>159662.24</v>
      </c>
      <c r="AI55" s="156">
        <v>0</v>
      </c>
      <c r="AJ55" s="156">
        <v>0</v>
      </c>
      <c r="AK55" s="156">
        <v>0</v>
      </c>
      <c r="AL55" s="156">
        <v>4098.3379000000004</v>
      </c>
      <c r="AM55" s="156">
        <v>0</v>
      </c>
      <c r="AN55" s="156">
        <v>0</v>
      </c>
      <c r="AO55" s="156">
        <v>0</v>
      </c>
      <c r="AP55" s="156">
        <v>0</v>
      </c>
      <c r="AQ55" s="156">
        <v>0</v>
      </c>
      <c r="AR55" s="156">
        <v>0</v>
      </c>
      <c r="AS55" s="156">
        <v>0</v>
      </c>
      <c r="AT55" s="156">
        <v>0</v>
      </c>
      <c r="AU55" s="156">
        <v>753488.24</v>
      </c>
      <c r="AV55" s="156">
        <v>257531.97943161475</v>
      </c>
      <c r="AW55" s="156">
        <v>163760.5779</v>
      </c>
      <c r="AX55" s="156">
        <v>132491.93055792793</v>
      </c>
      <c r="AY55" s="156">
        <v>1174780.7973316147</v>
      </c>
      <c r="AZ55" s="156">
        <v>1170682.4594316147</v>
      </c>
      <c r="BA55" s="156">
        <v>4955</v>
      </c>
      <c r="BB55" s="156">
        <v>881990</v>
      </c>
      <c r="BC55" s="156">
        <v>0</v>
      </c>
      <c r="BD55" s="156">
        <v>0</v>
      </c>
      <c r="BE55" s="156">
        <v>1174780.7973316147</v>
      </c>
      <c r="BF55" s="156">
        <v>1174780.7973316147</v>
      </c>
      <c r="BG55" s="156">
        <v>0</v>
      </c>
      <c r="BH55" s="156">
        <v>886088.33790000004</v>
      </c>
      <c r="BI55" s="156">
        <v>722327.76</v>
      </c>
      <c r="BJ55" s="156">
        <v>1011020.2194316146</v>
      </c>
      <c r="BK55" s="156">
        <v>5679.8888732113182</v>
      </c>
      <c r="BL55" s="156">
        <v>5660.3780932642494</v>
      </c>
      <c r="BM55" s="156">
        <v>3.4469040098728258E-3</v>
      </c>
      <c r="BN55" s="156">
        <v>0</v>
      </c>
      <c r="BO55" s="156">
        <v>0</v>
      </c>
      <c r="BP55" s="156">
        <v>1174780.7973316147</v>
      </c>
      <c r="BQ55" s="156">
        <v>6576.8677496158134</v>
      </c>
      <c r="BR55" s="156" t="s">
        <v>700</v>
      </c>
      <c r="BS55" s="156">
        <v>6599.8921198405314</v>
      </c>
      <c r="BT55" s="156">
        <v>1.4067335013421944E-2</v>
      </c>
      <c r="BU55" s="156">
        <v>-7855.2000000000016</v>
      </c>
      <c r="BV55" s="156">
        <v>1166925.5973316147</v>
      </c>
      <c r="BW55" s="156">
        <v>-4530.0999999999995</v>
      </c>
      <c r="BX55" s="156">
        <v>1162395.4973316146</v>
      </c>
      <c r="BY55" s="156">
        <v>4098.3379000000004</v>
      </c>
      <c r="BZ55" s="156">
        <v>1158297.1594316147</v>
      </c>
      <c r="CA55" s="47"/>
      <c r="CB55">
        <v>48.000000000000071</v>
      </c>
      <c r="CC55" s="48">
        <v>0</v>
      </c>
      <c r="CD55" s="49">
        <f t="shared" si="8"/>
        <v>2915.64</v>
      </c>
      <c r="CE55" s="49">
        <f t="shared" si="9"/>
        <v>0</v>
      </c>
      <c r="CF55" s="49">
        <f t="shared" si="10"/>
        <v>304.38</v>
      </c>
      <c r="CG55" s="49">
        <f t="shared" si="11"/>
        <v>0</v>
      </c>
      <c r="CH55" s="49">
        <f t="shared" si="12"/>
        <v>635.520000000001</v>
      </c>
      <c r="CI55" s="49">
        <f t="shared" si="13"/>
        <v>0</v>
      </c>
      <c r="CJ55" s="49">
        <f t="shared" si="14"/>
        <v>590.95999999999992</v>
      </c>
      <c r="CK55" s="49">
        <f t="shared" si="15"/>
        <v>0</v>
      </c>
      <c r="CL55" s="49">
        <f t="shared" si="16"/>
        <v>3408.7</v>
      </c>
      <c r="CM55" s="49">
        <f t="shared" si="17"/>
        <v>0</v>
      </c>
      <c r="CN55" s="49">
        <f t="shared" si="18"/>
        <v>1158297.1594316147</v>
      </c>
      <c r="CO55" s="157">
        <f t="shared" si="19"/>
        <v>0</v>
      </c>
      <c r="CP55">
        <v>3313</v>
      </c>
      <c r="CQ55" s="49">
        <f t="shared" si="26"/>
        <v>178199.56298947919</v>
      </c>
      <c r="CR55" s="49">
        <f t="shared" si="28"/>
        <v>89099.781494739596</v>
      </c>
      <c r="CS55" s="49">
        <f t="shared" si="28"/>
        <v>89099.781494739596</v>
      </c>
      <c r="CT55" s="49">
        <f t="shared" si="28"/>
        <v>89099.781494739596</v>
      </c>
      <c r="CU55" s="49">
        <f t="shared" si="28"/>
        <v>89099.781494739596</v>
      </c>
      <c r="CV55" s="49">
        <f t="shared" si="28"/>
        <v>89099.781494739596</v>
      </c>
      <c r="CW55" s="49">
        <f t="shared" si="28"/>
        <v>89099.781494739596</v>
      </c>
      <c r="CX55" s="49">
        <f t="shared" si="28"/>
        <v>89099.781494739596</v>
      </c>
      <c r="CY55" s="49">
        <f t="shared" si="28"/>
        <v>89099.781494739596</v>
      </c>
      <c r="CZ55" s="49">
        <f t="shared" si="28"/>
        <v>89099.781494739596</v>
      </c>
      <c r="DA55" s="49">
        <f t="shared" si="28"/>
        <v>89099.781494739596</v>
      </c>
      <c r="DB55" s="49">
        <f t="shared" si="28"/>
        <v>89099.781494739596</v>
      </c>
      <c r="DC55" s="158">
        <f t="shared" si="21"/>
        <v>1158297.1594316149</v>
      </c>
      <c r="DD55" s="49">
        <f t="shared" si="27"/>
        <v>0</v>
      </c>
      <c r="DE55" s="49"/>
      <c r="DF55" s="49"/>
      <c r="DG55" s="49"/>
      <c r="DH55" s="49"/>
      <c r="DI55" s="49">
        <f t="shared" si="29"/>
        <v>180735.50728178688</v>
      </c>
      <c r="DJ55" s="49">
        <f t="shared" si="30"/>
        <v>90367.753640893439</v>
      </c>
      <c r="DK55" s="49">
        <f t="shared" si="30"/>
        <v>90367.753640893439</v>
      </c>
      <c r="DL55" s="49">
        <f t="shared" si="30"/>
        <v>90367.753640893439</v>
      </c>
      <c r="DM55" s="49">
        <f t="shared" si="30"/>
        <v>90367.753640893439</v>
      </c>
      <c r="DN55" s="49">
        <f t="shared" si="30"/>
        <v>90367.753640893439</v>
      </c>
      <c r="DO55" s="49">
        <f t="shared" si="30"/>
        <v>90367.753640893439</v>
      </c>
      <c r="DP55" s="49">
        <f t="shared" si="30"/>
        <v>90367.753640893439</v>
      </c>
      <c r="DQ55" s="49">
        <f t="shared" si="30"/>
        <v>90367.753640893439</v>
      </c>
      <c r="DR55" s="49">
        <f t="shared" si="30"/>
        <v>90367.753640893439</v>
      </c>
      <c r="DS55" s="49">
        <f t="shared" si="30"/>
        <v>90367.753640893439</v>
      </c>
      <c r="DT55" s="49">
        <f t="shared" si="30"/>
        <v>90367.753640893439</v>
      </c>
      <c r="DU55" s="49">
        <f t="shared" si="23"/>
        <v>1174780.7973316144</v>
      </c>
      <c r="DV55" s="49">
        <f t="shared" si="31"/>
        <v>0</v>
      </c>
    </row>
    <row r="56" spans="2:126" x14ac:dyDescent="0.3">
      <c r="B56" s="151">
        <v>101326</v>
      </c>
      <c r="C56" s="151">
        <v>3023314</v>
      </c>
      <c r="D56" s="151" t="s">
        <v>98</v>
      </c>
      <c r="E56" s="152" t="s">
        <v>727</v>
      </c>
      <c r="F56" s="156">
        <v>207</v>
      </c>
      <c r="G56" s="156">
        <v>207</v>
      </c>
      <c r="H56" s="156">
        <v>0</v>
      </c>
      <c r="I56" s="156">
        <v>876247.55999999994</v>
      </c>
      <c r="J56" s="156">
        <v>0</v>
      </c>
      <c r="K56" s="156">
        <v>0</v>
      </c>
      <c r="L56" s="156">
        <v>21787.19999999995</v>
      </c>
      <c r="M56" s="156">
        <v>0</v>
      </c>
      <c r="N56" s="156">
        <v>46655.199999999903</v>
      </c>
      <c r="O56" s="156">
        <v>0</v>
      </c>
      <c r="P56" s="156">
        <v>12670.42000000002</v>
      </c>
      <c r="Q56" s="156">
        <v>3449.6000000000013</v>
      </c>
      <c r="R56" s="156">
        <v>0</v>
      </c>
      <c r="S56" s="156">
        <v>1617.5399999999993</v>
      </c>
      <c r="T56" s="156">
        <v>2288.7599999999952</v>
      </c>
      <c r="U56" s="156">
        <v>0</v>
      </c>
      <c r="V56" s="156">
        <v>0</v>
      </c>
      <c r="W56" s="156">
        <v>0</v>
      </c>
      <c r="X56" s="156">
        <v>0</v>
      </c>
      <c r="Y56" s="156">
        <v>0</v>
      </c>
      <c r="Z56" s="156">
        <v>0</v>
      </c>
      <c r="AA56" s="156">
        <v>0</v>
      </c>
      <c r="AB56" s="156">
        <v>30801.129545454511</v>
      </c>
      <c r="AC56" s="156">
        <v>0</v>
      </c>
      <c r="AD56" s="156">
        <v>49440.759739904977</v>
      </c>
      <c r="AE56" s="156">
        <v>0</v>
      </c>
      <c r="AF56" s="156">
        <v>615.87300000000994</v>
      </c>
      <c r="AG56" s="156">
        <v>0</v>
      </c>
      <c r="AH56" s="156">
        <v>159662.24</v>
      </c>
      <c r="AI56" s="156">
        <v>0</v>
      </c>
      <c r="AJ56" s="156">
        <v>0</v>
      </c>
      <c r="AK56" s="156">
        <v>0</v>
      </c>
      <c r="AL56" s="156">
        <v>3715.2206999999999</v>
      </c>
      <c r="AM56" s="156">
        <v>0</v>
      </c>
      <c r="AN56" s="156">
        <v>0</v>
      </c>
      <c r="AO56" s="156">
        <v>0</v>
      </c>
      <c r="AP56" s="156">
        <v>0</v>
      </c>
      <c r="AQ56" s="156">
        <v>0</v>
      </c>
      <c r="AR56" s="156">
        <v>0</v>
      </c>
      <c r="AS56" s="156">
        <v>0</v>
      </c>
      <c r="AT56" s="156">
        <v>0</v>
      </c>
      <c r="AU56" s="156">
        <v>876247.55999999994</v>
      </c>
      <c r="AV56" s="156">
        <v>169326.48228535938</v>
      </c>
      <c r="AW56" s="156">
        <v>163377.4607</v>
      </c>
      <c r="AX56" s="156">
        <v>98430.038693435476</v>
      </c>
      <c r="AY56" s="156">
        <v>1208951.5029853594</v>
      </c>
      <c r="AZ56" s="156">
        <v>1205236.2822853595</v>
      </c>
      <c r="BA56" s="156">
        <v>4955</v>
      </c>
      <c r="BB56" s="156">
        <v>1025685</v>
      </c>
      <c r="BC56" s="156">
        <v>0</v>
      </c>
      <c r="BD56" s="156">
        <v>0</v>
      </c>
      <c r="BE56" s="156">
        <v>1208951.5029853594</v>
      </c>
      <c r="BF56" s="156">
        <v>1208951.5029853594</v>
      </c>
      <c r="BG56" s="156">
        <v>0</v>
      </c>
      <c r="BH56" s="156">
        <v>1029400.2206999999</v>
      </c>
      <c r="BI56" s="156">
        <v>866022.76</v>
      </c>
      <c r="BJ56" s="156">
        <v>1045574.0422853595</v>
      </c>
      <c r="BK56" s="156">
        <v>5051.0823298809637</v>
      </c>
      <c r="BL56" s="156">
        <v>4979.4246854368921</v>
      </c>
      <c r="BM56" s="156">
        <v>1.439074772104609E-2</v>
      </c>
      <c r="BN56" s="156">
        <v>0</v>
      </c>
      <c r="BO56" s="156">
        <v>0</v>
      </c>
      <c r="BP56" s="156">
        <v>1208951.5029853594</v>
      </c>
      <c r="BQ56" s="156">
        <v>5822.3974989630888</v>
      </c>
      <c r="BR56" s="156" t="s">
        <v>700</v>
      </c>
      <c r="BS56" s="156">
        <v>5840.3454250500454</v>
      </c>
      <c r="BT56" s="156">
        <v>1.1778462398151168E-2</v>
      </c>
      <c r="BU56" s="156">
        <v>-8925.5199999999986</v>
      </c>
      <c r="BV56" s="156">
        <v>1200025.9829853594</v>
      </c>
      <c r="BW56" s="156">
        <v>-5268.15</v>
      </c>
      <c r="BX56" s="156">
        <v>1194757.8329853595</v>
      </c>
      <c r="BY56" s="156">
        <v>3715.2206999999999</v>
      </c>
      <c r="BZ56" s="156">
        <v>1191042.6122853595</v>
      </c>
      <c r="CA56" s="47"/>
      <c r="CB56">
        <v>39.999999999999915</v>
      </c>
      <c r="CC56" s="48">
        <v>0</v>
      </c>
      <c r="CD56" s="49">
        <f t="shared" si="8"/>
        <v>3390.66</v>
      </c>
      <c r="CE56" s="49">
        <f t="shared" si="9"/>
        <v>0</v>
      </c>
      <c r="CF56" s="49">
        <f t="shared" si="10"/>
        <v>353.96999999999997</v>
      </c>
      <c r="CG56" s="49">
        <f t="shared" si="11"/>
        <v>0</v>
      </c>
      <c r="CH56" s="49">
        <f t="shared" si="12"/>
        <v>529.59999999999889</v>
      </c>
      <c r="CI56" s="49">
        <f t="shared" si="13"/>
        <v>0</v>
      </c>
      <c r="CJ56" s="49">
        <f t="shared" si="14"/>
        <v>687.24</v>
      </c>
      <c r="CK56" s="49">
        <f t="shared" si="15"/>
        <v>0</v>
      </c>
      <c r="CL56" s="49">
        <f t="shared" si="16"/>
        <v>3964.0499999999997</v>
      </c>
      <c r="CM56" s="49">
        <f t="shared" si="17"/>
        <v>0</v>
      </c>
      <c r="CN56" s="49">
        <f t="shared" si="18"/>
        <v>1191042.6122853595</v>
      </c>
      <c r="CO56" s="157">
        <f t="shared" si="19"/>
        <v>0</v>
      </c>
      <c r="CP56">
        <v>3314</v>
      </c>
      <c r="CQ56" s="49">
        <f t="shared" si="26"/>
        <v>183237.3249669784</v>
      </c>
      <c r="CR56" s="49">
        <f t="shared" si="28"/>
        <v>91618.662483489199</v>
      </c>
      <c r="CS56" s="49">
        <f t="shared" si="28"/>
        <v>91618.662483489199</v>
      </c>
      <c r="CT56" s="49">
        <f t="shared" si="28"/>
        <v>91618.662483489199</v>
      </c>
      <c r="CU56" s="49">
        <f t="shared" si="28"/>
        <v>91618.662483489199</v>
      </c>
      <c r="CV56" s="49">
        <f t="shared" si="28"/>
        <v>91618.662483489199</v>
      </c>
      <c r="CW56" s="49">
        <f t="shared" si="28"/>
        <v>91618.662483489199</v>
      </c>
      <c r="CX56" s="49">
        <f t="shared" si="28"/>
        <v>91618.662483489199</v>
      </c>
      <c r="CY56" s="49">
        <f t="shared" si="28"/>
        <v>91618.662483489199</v>
      </c>
      <c r="CZ56" s="49">
        <f t="shared" si="28"/>
        <v>91618.662483489199</v>
      </c>
      <c r="DA56" s="49">
        <f t="shared" si="28"/>
        <v>91618.662483489199</v>
      </c>
      <c r="DB56" s="49">
        <f t="shared" si="28"/>
        <v>91618.662483489199</v>
      </c>
      <c r="DC56" s="158">
        <f t="shared" si="21"/>
        <v>1191042.6122853593</v>
      </c>
      <c r="DD56" s="49">
        <f t="shared" si="27"/>
        <v>0</v>
      </c>
      <c r="DE56" s="49"/>
      <c r="DF56" s="49"/>
      <c r="DG56" s="49"/>
      <c r="DH56" s="49"/>
      <c r="DI56" s="49">
        <f t="shared" si="29"/>
        <v>185992.53892082453</v>
      </c>
      <c r="DJ56" s="49">
        <f t="shared" si="30"/>
        <v>92996.269460412266</v>
      </c>
      <c r="DK56" s="49">
        <f t="shared" si="30"/>
        <v>92996.269460412266</v>
      </c>
      <c r="DL56" s="49">
        <f t="shared" si="30"/>
        <v>92996.269460412266</v>
      </c>
      <c r="DM56" s="49">
        <f t="shared" si="30"/>
        <v>92996.269460412266</v>
      </c>
      <c r="DN56" s="49">
        <f t="shared" si="30"/>
        <v>92996.269460412266</v>
      </c>
      <c r="DO56" s="49">
        <f t="shared" si="30"/>
        <v>92996.269460412266</v>
      </c>
      <c r="DP56" s="49">
        <f t="shared" si="30"/>
        <v>92996.269460412266</v>
      </c>
      <c r="DQ56" s="49">
        <f t="shared" si="30"/>
        <v>92996.269460412266</v>
      </c>
      <c r="DR56" s="49">
        <f t="shared" si="30"/>
        <v>92996.269460412266</v>
      </c>
      <c r="DS56" s="49">
        <f t="shared" si="30"/>
        <v>92996.269460412266</v>
      </c>
      <c r="DT56" s="49">
        <f t="shared" si="30"/>
        <v>92996.269460412266</v>
      </c>
      <c r="DU56" s="49">
        <f t="shared" si="23"/>
        <v>1208951.5029853592</v>
      </c>
      <c r="DV56" s="49">
        <f t="shared" si="31"/>
        <v>0</v>
      </c>
    </row>
    <row r="57" spans="2:126" x14ac:dyDescent="0.3">
      <c r="B57" s="151">
        <v>101327</v>
      </c>
      <c r="C57" s="151">
        <v>3023315</v>
      </c>
      <c r="D57" s="151" t="s">
        <v>230</v>
      </c>
      <c r="E57" s="152" t="s">
        <v>728</v>
      </c>
      <c r="F57" s="156">
        <v>198</v>
      </c>
      <c r="G57" s="156">
        <v>198</v>
      </c>
      <c r="H57" s="156">
        <v>0</v>
      </c>
      <c r="I57" s="156">
        <v>838149.84</v>
      </c>
      <c r="J57" s="156">
        <v>0</v>
      </c>
      <c r="K57" s="156">
        <v>0</v>
      </c>
      <c r="L57" s="156">
        <v>3812.7600000000048</v>
      </c>
      <c r="M57" s="156">
        <v>0</v>
      </c>
      <c r="N57" s="156">
        <v>8164.6600000000126</v>
      </c>
      <c r="O57" s="156">
        <v>0</v>
      </c>
      <c r="P57" s="156">
        <v>2327.2200000000021</v>
      </c>
      <c r="Q57" s="156">
        <v>2508.7999999999997</v>
      </c>
      <c r="R57" s="156">
        <v>979.31999999999994</v>
      </c>
      <c r="S57" s="156">
        <v>2695.9000000000051</v>
      </c>
      <c r="T57" s="156">
        <v>0</v>
      </c>
      <c r="U57" s="156">
        <v>0</v>
      </c>
      <c r="V57" s="156">
        <v>0</v>
      </c>
      <c r="W57" s="156">
        <v>0</v>
      </c>
      <c r="X57" s="156">
        <v>0</v>
      </c>
      <c r="Y57" s="156">
        <v>0</v>
      </c>
      <c r="Z57" s="156">
        <v>0</v>
      </c>
      <c r="AA57" s="156">
        <v>0</v>
      </c>
      <c r="AB57" s="156">
        <v>16875.247100591663</v>
      </c>
      <c r="AC57" s="156">
        <v>0</v>
      </c>
      <c r="AD57" s="156">
        <v>83904.64430734636</v>
      </c>
      <c r="AE57" s="156">
        <v>0</v>
      </c>
      <c r="AF57" s="156">
        <v>3393.8235228426324</v>
      </c>
      <c r="AG57" s="156">
        <v>0</v>
      </c>
      <c r="AH57" s="156">
        <v>159662.24</v>
      </c>
      <c r="AI57" s="156">
        <v>0</v>
      </c>
      <c r="AJ57" s="156">
        <v>0</v>
      </c>
      <c r="AK57" s="156">
        <v>0</v>
      </c>
      <c r="AL57" s="156">
        <v>4242.9105</v>
      </c>
      <c r="AM57" s="156">
        <v>0</v>
      </c>
      <c r="AN57" s="156">
        <v>0</v>
      </c>
      <c r="AO57" s="156">
        <v>0</v>
      </c>
      <c r="AP57" s="156">
        <v>0</v>
      </c>
      <c r="AQ57" s="156">
        <v>0</v>
      </c>
      <c r="AR57" s="156">
        <v>0</v>
      </c>
      <c r="AS57" s="156">
        <v>0</v>
      </c>
      <c r="AT57" s="156">
        <v>0</v>
      </c>
      <c r="AU57" s="156">
        <v>838149.84</v>
      </c>
      <c r="AV57" s="156">
        <v>124662.37493078067</v>
      </c>
      <c r="AW57" s="156">
        <v>163905.15049999999</v>
      </c>
      <c r="AX57" s="156">
        <v>78864.474284903583</v>
      </c>
      <c r="AY57" s="156">
        <v>1126717.3654307807</v>
      </c>
      <c r="AZ57" s="156">
        <v>1122474.4549307807</v>
      </c>
      <c r="BA57" s="156">
        <v>4955</v>
      </c>
      <c r="BB57" s="156">
        <v>981090</v>
      </c>
      <c r="BC57" s="156">
        <v>0</v>
      </c>
      <c r="BD57" s="156">
        <v>0</v>
      </c>
      <c r="BE57" s="156">
        <v>1126717.3654307807</v>
      </c>
      <c r="BF57" s="156">
        <v>1126717.3654307807</v>
      </c>
      <c r="BG57" s="156">
        <v>0</v>
      </c>
      <c r="BH57" s="156">
        <v>985332.9105</v>
      </c>
      <c r="BI57" s="156">
        <v>821427.76</v>
      </c>
      <c r="BJ57" s="156">
        <v>962812.2149307807</v>
      </c>
      <c r="BK57" s="156">
        <v>4862.6879541958624</v>
      </c>
      <c r="BL57" s="156">
        <v>4836.0857183168318</v>
      </c>
      <c r="BM57" s="156">
        <v>5.5007784039628835E-3</v>
      </c>
      <c r="BN57" s="156">
        <v>0</v>
      </c>
      <c r="BO57" s="156">
        <v>0</v>
      </c>
      <c r="BP57" s="156">
        <v>1126717.3654307807</v>
      </c>
      <c r="BQ57" s="156">
        <v>5669.0629036908113</v>
      </c>
      <c r="BR57" s="156" t="s">
        <v>700</v>
      </c>
      <c r="BS57" s="156">
        <v>5690.4917445999026</v>
      </c>
      <c r="BT57" s="156">
        <v>7.6678611508422811E-3</v>
      </c>
      <c r="BU57" s="156">
        <v>-8123.56</v>
      </c>
      <c r="BV57" s="156">
        <v>1118593.8054307806</v>
      </c>
      <c r="BW57" s="156">
        <v>-5039.0999999999995</v>
      </c>
      <c r="BX57" s="156">
        <v>1113554.7054307805</v>
      </c>
      <c r="BY57" s="156">
        <v>4242.9105</v>
      </c>
      <c r="BZ57" s="156">
        <v>1109311.7949307805</v>
      </c>
      <c r="CA57" s="47"/>
      <c r="CB57">
        <v>7.0000000000000098</v>
      </c>
      <c r="CC57" s="48">
        <v>0</v>
      </c>
      <c r="CD57" s="49">
        <f t="shared" si="8"/>
        <v>3243.24</v>
      </c>
      <c r="CE57" s="49">
        <f t="shared" si="9"/>
        <v>0</v>
      </c>
      <c r="CF57" s="49">
        <f t="shared" si="10"/>
        <v>338.58</v>
      </c>
      <c r="CG57" s="49">
        <f t="shared" si="11"/>
        <v>0</v>
      </c>
      <c r="CH57" s="49">
        <f t="shared" si="12"/>
        <v>92.680000000000135</v>
      </c>
      <c r="CI57" s="49">
        <f t="shared" si="13"/>
        <v>0</v>
      </c>
      <c r="CJ57" s="49">
        <f t="shared" si="14"/>
        <v>657.36</v>
      </c>
      <c r="CK57" s="49">
        <f t="shared" si="15"/>
        <v>0</v>
      </c>
      <c r="CL57" s="49">
        <f t="shared" si="16"/>
        <v>3791.7</v>
      </c>
      <c r="CM57" s="49">
        <f t="shared" si="17"/>
        <v>0</v>
      </c>
      <c r="CN57" s="49">
        <f t="shared" si="18"/>
        <v>1109311.7949307805</v>
      </c>
      <c r="CO57" s="157">
        <f t="shared" si="19"/>
        <v>0</v>
      </c>
      <c r="CP57">
        <v>3315</v>
      </c>
      <c r="CQ57" s="49">
        <f t="shared" si="26"/>
        <v>170663.35306627394</v>
      </c>
      <c r="CR57" s="49">
        <f t="shared" si="28"/>
        <v>85331.676533136968</v>
      </c>
      <c r="CS57" s="49">
        <f t="shared" si="28"/>
        <v>85331.676533136968</v>
      </c>
      <c r="CT57" s="49">
        <f t="shared" si="28"/>
        <v>85331.676533136968</v>
      </c>
      <c r="CU57" s="49">
        <f t="shared" si="28"/>
        <v>85331.676533136968</v>
      </c>
      <c r="CV57" s="49">
        <f t="shared" si="28"/>
        <v>85331.676533136968</v>
      </c>
      <c r="CW57" s="49">
        <f t="shared" si="28"/>
        <v>85331.676533136968</v>
      </c>
      <c r="CX57" s="49">
        <f t="shared" si="28"/>
        <v>85331.676533136968</v>
      </c>
      <c r="CY57" s="49">
        <f t="shared" si="28"/>
        <v>85331.676533136968</v>
      </c>
      <c r="CZ57" s="49">
        <f t="shared" si="28"/>
        <v>85331.676533136968</v>
      </c>
      <c r="DA57" s="49">
        <f t="shared" si="28"/>
        <v>85331.676533136968</v>
      </c>
      <c r="DB57" s="49">
        <f t="shared" si="28"/>
        <v>85331.676533136968</v>
      </c>
      <c r="DC57" s="158">
        <f t="shared" si="21"/>
        <v>1109311.7949307805</v>
      </c>
      <c r="DD57" s="49">
        <f t="shared" si="27"/>
        <v>0</v>
      </c>
      <c r="DE57" s="49"/>
      <c r="DF57" s="49"/>
      <c r="DG57" s="49"/>
      <c r="DH57" s="49"/>
      <c r="DI57" s="49">
        <f t="shared" si="29"/>
        <v>173341.13314319702</v>
      </c>
      <c r="DJ57" s="49">
        <f t="shared" si="30"/>
        <v>86670.566571598509</v>
      </c>
      <c r="DK57" s="49">
        <f t="shared" si="30"/>
        <v>86670.566571598509</v>
      </c>
      <c r="DL57" s="49">
        <f t="shared" si="30"/>
        <v>86670.566571598509</v>
      </c>
      <c r="DM57" s="49">
        <f t="shared" si="30"/>
        <v>86670.566571598509</v>
      </c>
      <c r="DN57" s="49">
        <f t="shared" si="30"/>
        <v>86670.566571598509</v>
      </c>
      <c r="DO57" s="49">
        <f t="shared" si="30"/>
        <v>86670.566571598509</v>
      </c>
      <c r="DP57" s="49">
        <f t="shared" si="30"/>
        <v>86670.566571598509</v>
      </c>
      <c r="DQ57" s="49">
        <f t="shared" si="30"/>
        <v>86670.566571598509</v>
      </c>
      <c r="DR57" s="49">
        <f t="shared" si="30"/>
        <v>86670.566571598509</v>
      </c>
      <c r="DS57" s="49">
        <f t="shared" si="30"/>
        <v>86670.566571598509</v>
      </c>
      <c r="DT57" s="49">
        <f t="shared" si="30"/>
        <v>86670.566571598509</v>
      </c>
      <c r="DU57" s="49">
        <f t="shared" si="23"/>
        <v>1126717.3654307807</v>
      </c>
      <c r="DV57" s="49">
        <f t="shared" si="31"/>
        <v>0</v>
      </c>
    </row>
    <row r="58" spans="2:126" x14ac:dyDescent="0.3">
      <c r="B58" s="151">
        <v>101328</v>
      </c>
      <c r="C58" s="151">
        <v>3023316</v>
      </c>
      <c r="D58" s="151" t="s">
        <v>158</v>
      </c>
      <c r="E58" s="152" t="s">
        <v>729</v>
      </c>
      <c r="F58" s="156">
        <v>209</v>
      </c>
      <c r="G58" s="156">
        <v>209</v>
      </c>
      <c r="H58" s="156">
        <v>0</v>
      </c>
      <c r="I58" s="156">
        <v>884713.72</v>
      </c>
      <c r="J58" s="156">
        <v>0</v>
      </c>
      <c r="K58" s="156">
        <v>0</v>
      </c>
      <c r="L58" s="156">
        <v>10348.919999999996</v>
      </c>
      <c r="M58" s="156">
        <v>0</v>
      </c>
      <c r="N58" s="156">
        <v>23327.599999999999</v>
      </c>
      <c r="O58" s="156">
        <v>0</v>
      </c>
      <c r="P58" s="156">
        <v>775.73999999999819</v>
      </c>
      <c r="Q58" s="156">
        <v>940.79999999999802</v>
      </c>
      <c r="R58" s="156">
        <v>4896.5999999999995</v>
      </c>
      <c r="S58" s="156">
        <v>0</v>
      </c>
      <c r="T58" s="156">
        <v>0</v>
      </c>
      <c r="U58" s="156">
        <v>0</v>
      </c>
      <c r="V58" s="156">
        <v>0</v>
      </c>
      <c r="W58" s="156">
        <v>0</v>
      </c>
      <c r="X58" s="156">
        <v>0</v>
      </c>
      <c r="Y58" s="156">
        <v>0</v>
      </c>
      <c r="Z58" s="156">
        <v>0</v>
      </c>
      <c r="AA58" s="156">
        <v>0</v>
      </c>
      <c r="AB58" s="156">
        <v>32106.393184357563</v>
      </c>
      <c r="AC58" s="156">
        <v>0</v>
      </c>
      <c r="AD58" s="156">
        <v>56788.266885101497</v>
      </c>
      <c r="AE58" s="156">
        <v>0</v>
      </c>
      <c r="AF58" s="156">
        <v>0</v>
      </c>
      <c r="AG58" s="156">
        <v>0</v>
      </c>
      <c r="AH58" s="156">
        <v>159662.24</v>
      </c>
      <c r="AI58" s="156">
        <v>0</v>
      </c>
      <c r="AJ58" s="156">
        <v>0</v>
      </c>
      <c r="AK58" s="156">
        <v>0</v>
      </c>
      <c r="AL58" s="156">
        <v>4832.1000000000004</v>
      </c>
      <c r="AM58" s="156">
        <v>0</v>
      </c>
      <c r="AN58" s="156">
        <v>0</v>
      </c>
      <c r="AO58" s="156">
        <v>0</v>
      </c>
      <c r="AP58" s="156">
        <v>0</v>
      </c>
      <c r="AQ58" s="156">
        <v>0</v>
      </c>
      <c r="AR58" s="156">
        <v>0</v>
      </c>
      <c r="AS58" s="156">
        <v>0</v>
      </c>
      <c r="AT58" s="156">
        <v>0</v>
      </c>
      <c r="AU58" s="156">
        <v>884713.72</v>
      </c>
      <c r="AV58" s="156">
        <v>129184.32006945906</v>
      </c>
      <c r="AW58" s="156">
        <v>164494.34</v>
      </c>
      <c r="AX58" s="156">
        <v>91334.09596137784</v>
      </c>
      <c r="AY58" s="156">
        <v>1178392.3800694591</v>
      </c>
      <c r="AZ58" s="156">
        <v>1173560.280069459</v>
      </c>
      <c r="BA58" s="156">
        <v>4955</v>
      </c>
      <c r="BB58" s="156">
        <v>1035595</v>
      </c>
      <c r="BC58" s="156">
        <v>0</v>
      </c>
      <c r="BD58" s="156">
        <v>0</v>
      </c>
      <c r="BE58" s="156">
        <v>1178392.3800694591</v>
      </c>
      <c r="BF58" s="156">
        <v>1178392.3800694591</v>
      </c>
      <c r="BG58" s="156">
        <v>0</v>
      </c>
      <c r="BH58" s="156">
        <v>1040427.1</v>
      </c>
      <c r="BI58" s="156">
        <v>875932.76</v>
      </c>
      <c r="BJ58" s="156">
        <v>1013898.0400694591</v>
      </c>
      <c r="BK58" s="156">
        <v>4851.1867945907134</v>
      </c>
      <c r="BL58" s="156">
        <v>4798.1297403846156</v>
      </c>
      <c r="BM58" s="156">
        <v>1.1057861516234181E-2</v>
      </c>
      <c r="BN58" s="156">
        <v>0</v>
      </c>
      <c r="BO58" s="156">
        <v>0</v>
      </c>
      <c r="BP58" s="156">
        <v>1178392.3800694591</v>
      </c>
      <c r="BQ58" s="156">
        <v>5615.1209572701391</v>
      </c>
      <c r="BR58" s="156" t="s">
        <v>700</v>
      </c>
      <c r="BS58" s="156">
        <v>5638.2410529639192</v>
      </c>
      <c r="BT58" s="156">
        <v>8.6774015347519384E-3</v>
      </c>
      <c r="BU58" s="156">
        <v>-8741.84</v>
      </c>
      <c r="BV58" s="156">
        <v>1169650.540069459</v>
      </c>
      <c r="BW58" s="156">
        <v>-5319.05</v>
      </c>
      <c r="BX58" s="156">
        <v>1164331.490069459</v>
      </c>
      <c r="BY58" s="156">
        <v>4832.1000000000004</v>
      </c>
      <c r="BZ58" s="156">
        <v>1159499.3900694589</v>
      </c>
      <c r="CA58" s="47"/>
      <c r="CB58">
        <v>19.999999999999996</v>
      </c>
      <c r="CC58" s="48">
        <v>0</v>
      </c>
      <c r="CD58" s="49">
        <f t="shared" si="8"/>
        <v>3423.4199999999996</v>
      </c>
      <c r="CE58" s="49">
        <f t="shared" si="9"/>
        <v>0</v>
      </c>
      <c r="CF58" s="49">
        <f t="shared" si="10"/>
        <v>357.39</v>
      </c>
      <c r="CG58" s="49">
        <f t="shared" si="11"/>
        <v>0</v>
      </c>
      <c r="CH58" s="49">
        <f t="shared" si="12"/>
        <v>264.79999999999995</v>
      </c>
      <c r="CI58" s="49">
        <f t="shared" si="13"/>
        <v>0</v>
      </c>
      <c r="CJ58" s="49">
        <f t="shared" si="14"/>
        <v>693.88</v>
      </c>
      <c r="CK58" s="49">
        <f t="shared" si="15"/>
        <v>0</v>
      </c>
      <c r="CL58" s="49">
        <f t="shared" si="16"/>
        <v>4002.35</v>
      </c>
      <c r="CM58" s="49">
        <f t="shared" si="17"/>
        <v>0</v>
      </c>
      <c r="CN58" s="49">
        <f t="shared" si="18"/>
        <v>1159499.3900694589</v>
      </c>
      <c r="CO58" s="157">
        <f t="shared" si="19"/>
        <v>0</v>
      </c>
      <c r="CP58">
        <v>3316</v>
      </c>
      <c r="CQ58" s="49">
        <f>CN58/13*2</f>
        <v>178384.52154914752</v>
      </c>
      <c r="CR58" s="49">
        <f t="shared" si="28"/>
        <v>89192.260774573762</v>
      </c>
      <c r="CS58" s="49">
        <f t="shared" si="28"/>
        <v>89192.260774573762</v>
      </c>
      <c r="CT58" s="49">
        <f t="shared" si="28"/>
        <v>89192.260774573762</v>
      </c>
      <c r="CU58" s="49">
        <f t="shared" si="28"/>
        <v>89192.260774573762</v>
      </c>
      <c r="CV58" s="49">
        <f t="shared" si="28"/>
        <v>89192.260774573762</v>
      </c>
      <c r="CW58" s="49">
        <f t="shared" si="28"/>
        <v>89192.260774573762</v>
      </c>
      <c r="CX58" s="49">
        <f t="shared" si="28"/>
        <v>89192.260774573762</v>
      </c>
      <c r="CY58" s="49">
        <f t="shared" si="28"/>
        <v>89192.260774573762</v>
      </c>
      <c r="CZ58" s="49">
        <f t="shared" si="28"/>
        <v>89192.260774573762</v>
      </c>
      <c r="DA58" s="49">
        <f>$CN58/13</f>
        <v>89192.260774573762</v>
      </c>
      <c r="DB58" s="49">
        <f t="shared" si="28"/>
        <v>89192.260774573762</v>
      </c>
      <c r="DC58" s="158">
        <f t="shared" si="21"/>
        <v>1159499.3900694589</v>
      </c>
      <c r="DD58" s="49">
        <f t="shared" si="27"/>
        <v>0</v>
      </c>
      <c r="DE58" s="49"/>
      <c r="DF58" s="49"/>
      <c r="DG58" s="49"/>
      <c r="DH58" s="49"/>
      <c r="DI58" s="49">
        <f t="shared" si="29"/>
        <v>181291.13539530139</v>
      </c>
      <c r="DJ58" s="49">
        <f t="shared" si="30"/>
        <v>90645.567697650695</v>
      </c>
      <c r="DK58" s="49">
        <f t="shared" si="30"/>
        <v>90645.567697650695</v>
      </c>
      <c r="DL58" s="49">
        <f t="shared" si="30"/>
        <v>90645.567697650695</v>
      </c>
      <c r="DM58" s="49">
        <f t="shared" si="30"/>
        <v>90645.567697650695</v>
      </c>
      <c r="DN58" s="49">
        <f t="shared" si="30"/>
        <v>90645.567697650695</v>
      </c>
      <c r="DO58" s="49">
        <f t="shared" si="30"/>
        <v>90645.567697650695</v>
      </c>
      <c r="DP58" s="49">
        <f t="shared" si="30"/>
        <v>90645.567697650695</v>
      </c>
      <c r="DQ58" s="49">
        <f t="shared" si="30"/>
        <v>90645.567697650695</v>
      </c>
      <c r="DR58" s="49">
        <f t="shared" si="30"/>
        <v>90645.567697650695</v>
      </c>
      <c r="DS58" s="49">
        <f t="shared" si="30"/>
        <v>90645.567697650695</v>
      </c>
      <c r="DT58" s="49">
        <f t="shared" si="30"/>
        <v>90645.567697650695</v>
      </c>
      <c r="DU58" s="49">
        <f t="shared" si="23"/>
        <v>1178392.3800694593</v>
      </c>
      <c r="DV58" s="49">
        <f t="shared" si="31"/>
        <v>0</v>
      </c>
    </row>
    <row r="59" spans="2:126" x14ac:dyDescent="0.3">
      <c r="B59" s="151">
        <v>101329</v>
      </c>
      <c r="C59" s="151">
        <v>3023317</v>
      </c>
      <c r="D59" s="151" t="s">
        <v>134</v>
      </c>
      <c r="E59" s="152" t="s">
        <v>730</v>
      </c>
      <c r="F59" s="156">
        <v>202</v>
      </c>
      <c r="G59" s="156">
        <v>202</v>
      </c>
      <c r="H59" s="156">
        <v>0</v>
      </c>
      <c r="I59" s="156">
        <v>855082.16</v>
      </c>
      <c r="J59" s="156">
        <v>0</v>
      </c>
      <c r="K59" s="156">
        <v>0</v>
      </c>
      <c r="L59" s="156">
        <v>25599.960000000032</v>
      </c>
      <c r="M59" s="156">
        <v>0</v>
      </c>
      <c r="N59" s="156">
        <v>55986.2400000001</v>
      </c>
      <c r="O59" s="156">
        <v>0</v>
      </c>
      <c r="P59" s="156">
        <v>3102.96</v>
      </c>
      <c r="Q59" s="156">
        <v>1254.3999999999999</v>
      </c>
      <c r="R59" s="156">
        <v>979.31999999999994</v>
      </c>
      <c r="S59" s="156">
        <v>0</v>
      </c>
      <c r="T59" s="156">
        <v>0</v>
      </c>
      <c r="U59" s="156">
        <v>0</v>
      </c>
      <c r="V59" s="156">
        <v>0</v>
      </c>
      <c r="W59" s="156">
        <v>0</v>
      </c>
      <c r="X59" s="156">
        <v>0</v>
      </c>
      <c r="Y59" s="156">
        <v>0</v>
      </c>
      <c r="Z59" s="156">
        <v>0</v>
      </c>
      <c r="AA59" s="156">
        <v>0</v>
      </c>
      <c r="AB59" s="156">
        <v>25548.569772727253</v>
      </c>
      <c r="AC59" s="156">
        <v>0</v>
      </c>
      <c r="AD59" s="156">
        <v>85268.503780427869</v>
      </c>
      <c r="AE59" s="156">
        <v>0</v>
      </c>
      <c r="AF59" s="156">
        <v>0</v>
      </c>
      <c r="AG59" s="156">
        <v>0</v>
      </c>
      <c r="AH59" s="156">
        <v>159662.24</v>
      </c>
      <c r="AI59" s="156">
        <v>0</v>
      </c>
      <c r="AJ59" s="156">
        <v>0</v>
      </c>
      <c r="AK59" s="156">
        <v>0</v>
      </c>
      <c r="AL59" s="156">
        <v>4742.1805999999997</v>
      </c>
      <c r="AM59" s="156">
        <v>0</v>
      </c>
      <c r="AN59" s="156">
        <v>0</v>
      </c>
      <c r="AO59" s="156">
        <v>0</v>
      </c>
      <c r="AP59" s="156">
        <v>0</v>
      </c>
      <c r="AQ59" s="156">
        <v>0</v>
      </c>
      <c r="AR59" s="156">
        <v>0</v>
      </c>
      <c r="AS59" s="156">
        <v>0</v>
      </c>
      <c r="AT59" s="156">
        <v>0</v>
      </c>
      <c r="AU59" s="156">
        <v>855082.16</v>
      </c>
      <c r="AV59" s="156">
        <v>197739.95355315524</v>
      </c>
      <c r="AW59" s="156">
        <v>164404.42059999998</v>
      </c>
      <c r="AX59" s="156">
        <v>98465.543728812845</v>
      </c>
      <c r="AY59" s="156">
        <v>1217226.5341531553</v>
      </c>
      <c r="AZ59" s="156">
        <v>1212484.3535531552</v>
      </c>
      <c r="BA59" s="156">
        <v>4955</v>
      </c>
      <c r="BB59" s="156">
        <v>1000910</v>
      </c>
      <c r="BC59" s="156">
        <v>0</v>
      </c>
      <c r="BD59" s="156">
        <v>0</v>
      </c>
      <c r="BE59" s="156">
        <v>1217226.5341531553</v>
      </c>
      <c r="BF59" s="156">
        <v>1217226.5341531553</v>
      </c>
      <c r="BG59" s="156">
        <v>0</v>
      </c>
      <c r="BH59" s="156">
        <v>1005652.1806</v>
      </c>
      <c r="BI59" s="156">
        <v>841247.76</v>
      </c>
      <c r="BJ59" s="156">
        <v>1052822.1135531552</v>
      </c>
      <c r="BK59" s="156">
        <v>5211.9906611542337</v>
      </c>
      <c r="BL59" s="156">
        <v>5191.1773427184453</v>
      </c>
      <c r="BM59" s="156">
        <v>4.0093637843027774E-3</v>
      </c>
      <c r="BN59" s="156">
        <v>0</v>
      </c>
      <c r="BO59" s="156">
        <v>0</v>
      </c>
      <c r="BP59" s="156">
        <v>1217226.5341531553</v>
      </c>
      <c r="BQ59" s="156">
        <v>6002.3977898671046</v>
      </c>
      <c r="BR59" s="156" t="s">
        <v>700</v>
      </c>
      <c r="BS59" s="156">
        <v>6025.8739314512641</v>
      </c>
      <c r="BT59" s="156">
        <v>6.164468322163108E-3</v>
      </c>
      <c r="BU59" s="156">
        <v>-8828.6400000000012</v>
      </c>
      <c r="BV59" s="156">
        <v>1208397.8941531554</v>
      </c>
      <c r="BW59" s="156">
        <v>-5140.8999999999996</v>
      </c>
      <c r="BX59" s="156">
        <v>1203256.9941531555</v>
      </c>
      <c r="BY59" s="156">
        <v>4742.1805999999997</v>
      </c>
      <c r="BZ59" s="156">
        <v>1198514.8135531554</v>
      </c>
      <c r="CA59" s="47"/>
      <c r="CB59">
        <v>48.000000000000078</v>
      </c>
      <c r="CC59" s="48">
        <v>0</v>
      </c>
      <c r="CD59" s="49">
        <f t="shared" si="8"/>
        <v>3308.7599999999998</v>
      </c>
      <c r="CE59" s="49">
        <f t="shared" si="9"/>
        <v>0</v>
      </c>
      <c r="CF59" s="49">
        <f t="shared" si="10"/>
        <v>345.42</v>
      </c>
      <c r="CG59" s="49">
        <f t="shared" si="11"/>
        <v>0</v>
      </c>
      <c r="CH59" s="49">
        <f t="shared" si="12"/>
        <v>635.520000000001</v>
      </c>
      <c r="CI59" s="49">
        <f t="shared" si="13"/>
        <v>0</v>
      </c>
      <c r="CJ59" s="49">
        <f t="shared" si="14"/>
        <v>670.64</v>
      </c>
      <c r="CK59" s="49">
        <f t="shared" si="15"/>
        <v>0</v>
      </c>
      <c r="CL59" s="49">
        <f t="shared" si="16"/>
        <v>3868.2999999999997</v>
      </c>
      <c r="CM59" s="49">
        <f t="shared" si="17"/>
        <v>0</v>
      </c>
      <c r="CN59" s="49">
        <f t="shared" si="18"/>
        <v>1198514.8135531554</v>
      </c>
      <c r="CO59" s="157">
        <f t="shared" si="19"/>
        <v>0</v>
      </c>
      <c r="CP59">
        <v>3317</v>
      </c>
      <c r="CQ59" s="49">
        <f t="shared" si="26"/>
        <v>184386.89439279313</v>
      </c>
      <c r="CR59" s="49">
        <f t="shared" si="28"/>
        <v>92193.447196396563</v>
      </c>
      <c r="CS59" s="49">
        <f t="shared" si="28"/>
        <v>92193.447196396563</v>
      </c>
      <c r="CT59" s="49">
        <f t="shared" si="28"/>
        <v>92193.447196396563</v>
      </c>
      <c r="CU59" s="49">
        <f t="shared" si="28"/>
        <v>92193.447196396563</v>
      </c>
      <c r="CV59" s="49">
        <f t="shared" si="28"/>
        <v>92193.447196396563</v>
      </c>
      <c r="CW59" s="49">
        <f t="shared" si="28"/>
        <v>92193.447196396563</v>
      </c>
      <c r="CX59" s="49">
        <f t="shared" si="28"/>
        <v>92193.447196396563</v>
      </c>
      <c r="CY59" s="49">
        <f t="shared" si="28"/>
        <v>92193.447196396563</v>
      </c>
      <c r="CZ59" s="49">
        <f t="shared" si="28"/>
        <v>92193.447196396563</v>
      </c>
      <c r="DA59" s="49">
        <f t="shared" si="28"/>
        <v>92193.447196396563</v>
      </c>
      <c r="DB59" s="49">
        <f t="shared" si="28"/>
        <v>92193.447196396563</v>
      </c>
      <c r="DC59" s="158">
        <f t="shared" si="21"/>
        <v>1198514.8135531552</v>
      </c>
      <c r="DD59" s="49">
        <f t="shared" si="27"/>
        <v>0</v>
      </c>
      <c r="DE59" s="49"/>
      <c r="DF59" s="49"/>
      <c r="DG59" s="49"/>
      <c r="DH59" s="49"/>
      <c r="DI59" s="49">
        <f t="shared" si="29"/>
        <v>187265.62063894697</v>
      </c>
      <c r="DJ59" s="49">
        <f t="shared" si="30"/>
        <v>93632.810319473487</v>
      </c>
      <c r="DK59" s="49">
        <f t="shared" si="30"/>
        <v>93632.810319473487</v>
      </c>
      <c r="DL59" s="49">
        <f t="shared" si="30"/>
        <v>93632.810319473487</v>
      </c>
      <c r="DM59" s="49">
        <f t="shared" si="30"/>
        <v>93632.810319473487</v>
      </c>
      <c r="DN59" s="49">
        <f t="shared" si="30"/>
        <v>93632.810319473487</v>
      </c>
      <c r="DO59" s="49">
        <f t="shared" si="30"/>
        <v>93632.810319473487</v>
      </c>
      <c r="DP59" s="49">
        <f t="shared" si="30"/>
        <v>93632.810319473487</v>
      </c>
      <c r="DQ59" s="49">
        <f t="shared" si="30"/>
        <v>93632.810319473487</v>
      </c>
      <c r="DR59" s="49">
        <f t="shared" si="30"/>
        <v>93632.810319473487</v>
      </c>
      <c r="DS59" s="49">
        <f t="shared" si="30"/>
        <v>93632.810319473487</v>
      </c>
      <c r="DT59" s="49">
        <f t="shared" si="30"/>
        <v>93632.810319473487</v>
      </c>
      <c r="DU59" s="49">
        <f t="shared" si="23"/>
        <v>1217226.5341531553</v>
      </c>
      <c r="DV59" s="49">
        <f t="shared" si="31"/>
        <v>0</v>
      </c>
    </row>
    <row r="60" spans="2:126" x14ac:dyDescent="0.3">
      <c r="B60" s="151">
        <v>101330</v>
      </c>
      <c r="C60" s="151">
        <v>3023500</v>
      </c>
      <c r="D60" s="151" t="s">
        <v>125</v>
      </c>
      <c r="E60" s="152" t="s">
        <v>731</v>
      </c>
      <c r="F60" s="156">
        <v>148</v>
      </c>
      <c r="G60" s="156">
        <v>148</v>
      </c>
      <c r="H60" s="156">
        <v>0</v>
      </c>
      <c r="I60" s="156">
        <v>626495.84</v>
      </c>
      <c r="J60" s="156">
        <v>0</v>
      </c>
      <c r="K60" s="156">
        <v>0</v>
      </c>
      <c r="L60" s="156">
        <v>17429.75999999998</v>
      </c>
      <c r="M60" s="156">
        <v>0</v>
      </c>
      <c r="N60" s="156">
        <v>38490.540000000015</v>
      </c>
      <c r="O60" s="156">
        <v>0</v>
      </c>
      <c r="P60" s="156">
        <v>18359.180000000011</v>
      </c>
      <c r="Q60" s="156">
        <v>9094.4000000000033</v>
      </c>
      <c r="R60" s="156">
        <v>0</v>
      </c>
      <c r="S60" s="156">
        <v>0</v>
      </c>
      <c r="T60" s="156">
        <v>1144.379999999999</v>
      </c>
      <c r="U60" s="156">
        <v>0</v>
      </c>
      <c r="V60" s="156">
        <v>0</v>
      </c>
      <c r="W60" s="156">
        <v>0</v>
      </c>
      <c r="X60" s="156">
        <v>0</v>
      </c>
      <c r="Y60" s="156">
        <v>0</v>
      </c>
      <c r="Z60" s="156">
        <v>0</v>
      </c>
      <c r="AA60" s="156">
        <v>0</v>
      </c>
      <c r="AB60" s="156">
        <v>73570.00518518516</v>
      </c>
      <c r="AC60" s="156">
        <v>0</v>
      </c>
      <c r="AD60" s="156">
        <v>54119.802828282751</v>
      </c>
      <c r="AE60" s="156">
        <v>0</v>
      </c>
      <c r="AF60" s="156">
        <v>0</v>
      </c>
      <c r="AG60" s="156">
        <v>0</v>
      </c>
      <c r="AH60" s="156">
        <v>159662.24</v>
      </c>
      <c r="AI60" s="156">
        <v>0</v>
      </c>
      <c r="AJ60" s="156">
        <v>0</v>
      </c>
      <c r="AK60" s="156">
        <v>0</v>
      </c>
      <c r="AL60" s="156">
        <v>3048.9940999999999</v>
      </c>
      <c r="AM60" s="156">
        <v>0</v>
      </c>
      <c r="AN60" s="156">
        <v>0</v>
      </c>
      <c r="AO60" s="156">
        <v>0</v>
      </c>
      <c r="AP60" s="156">
        <v>0</v>
      </c>
      <c r="AQ60" s="156">
        <v>0</v>
      </c>
      <c r="AR60" s="156">
        <v>0</v>
      </c>
      <c r="AS60" s="156">
        <v>0</v>
      </c>
      <c r="AT60" s="156">
        <v>0</v>
      </c>
      <c r="AU60" s="156">
        <v>626495.84</v>
      </c>
      <c r="AV60" s="156">
        <v>212208.06801346794</v>
      </c>
      <c r="AW60" s="156">
        <v>162711.2341</v>
      </c>
      <c r="AX60" s="156">
        <v>129489.93055084172</v>
      </c>
      <c r="AY60" s="156">
        <v>1001415.1421134679</v>
      </c>
      <c r="AZ60" s="156">
        <v>998366.1480134679</v>
      </c>
      <c r="BA60" s="156">
        <v>4955</v>
      </c>
      <c r="BB60" s="156">
        <v>733340</v>
      </c>
      <c r="BC60" s="156">
        <v>0</v>
      </c>
      <c r="BD60" s="156">
        <v>0</v>
      </c>
      <c r="BE60" s="156">
        <v>1001415.1421134679</v>
      </c>
      <c r="BF60" s="156">
        <v>1001415.1421134679</v>
      </c>
      <c r="BG60" s="156">
        <v>0</v>
      </c>
      <c r="BH60" s="156">
        <v>736388.99410000001</v>
      </c>
      <c r="BI60" s="156">
        <v>573677.76</v>
      </c>
      <c r="BJ60" s="156">
        <v>838703.90801346791</v>
      </c>
      <c r="BK60" s="156">
        <v>5666.9182973882971</v>
      </c>
      <c r="BL60" s="156">
        <v>5699.6872283950615</v>
      </c>
      <c r="BM60" s="156">
        <v>-5.7492507384465071E-3</v>
      </c>
      <c r="BN60" s="156">
        <v>5.7492507384465071E-3</v>
      </c>
      <c r="BO60" s="156">
        <v>4849.8017890011361</v>
      </c>
      <c r="BP60" s="156">
        <v>1006264.943902469</v>
      </c>
      <c r="BQ60" s="156">
        <v>6778.4861473139799</v>
      </c>
      <c r="BR60" s="156" t="s">
        <v>700</v>
      </c>
      <c r="BS60" s="156">
        <v>6799.0874588004663</v>
      </c>
      <c r="BT60" s="156">
        <v>1.421638364699418E-2</v>
      </c>
      <c r="BU60" s="156">
        <v>-6439.8</v>
      </c>
      <c r="BV60" s="156">
        <v>999825.14390246896</v>
      </c>
      <c r="BW60" s="156">
        <v>-3766.6</v>
      </c>
      <c r="BX60" s="156">
        <v>996058.54390246898</v>
      </c>
      <c r="BY60" s="156">
        <v>3048.9940999999999</v>
      </c>
      <c r="BZ60" s="156">
        <v>993009.54980246897</v>
      </c>
      <c r="CA60" s="47"/>
      <c r="CB60">
        <v>33.000000000000007</v>
      </c>
      <c r="CC60" s="48">
        <v>0</v>
      </c>
      <c r="CD60" s="49">
        <f t="shared" si="8"/>
        <v>2424.2399999999998</v>
      </c>
      <c r="CE60" s="49">
        <f t="shared" si="9"/>
        <v>0</v>
      </c>
      <c r="CF60" s="49">
        <f t="shared" si="10"/>
        <v>253.07999999999998</v>
      </c>
      <c r="CG60" s="49">
        <f t="shared" si="11"/>
        <v>0</v>
      </c>
      <c r="CH60" s="49">
        <f t="shared" si="12"/>
        <v>436.92000000000007</v>
      </c>
      <c r="CI60" s="49">
        <f t="shared" si="13"/>
        <v>0</v>
      </c>
      <c r="CJ60" s="49">
        <f t="shared" si="14"/>
        <v>491.35999999999996</v>
      </c>
      <c r="CK60" s="49">
        <f t="shared" si="15"/>
        <v>0</v>
      </c>
      <c r="CL60" s="49">
        <f t="shared" si="16"/>
        <v>2834.2</v>
      </c>
      <c r="CM60" s="49">
        <f t="shared" si="17"/>
        <v>0</v>
      </c>
      <c r="CN60" s="49">
        <f t="shared" si="18"/>
        <v>993009.54980246897</v>
      </c>
      <c r="CO60" s="157">
        <f t="shared" si="19"/>
        <v>0</v>
      </c>
      <c r="CP60">
        <v>3500</v>
      </c>
      <c r="CQ60" s="49">
        <f t="shared" si="26"/>
        <v>152770.69996961061</v>
      </c>
      <c r="CR60" s="49">
        <f t="shared" si="28"/>
        <v>76385.349984805303</v>
      </c>
      <c r="CS60" s="49">
        <f t="shared" si="28"/>
        <v>76385.349984805303</v>
      </c>
      <c r="CT60" s="49">
        <f t="shared" si="28"/>
        <v>76385.349984805303</v>
      </c>
      <c r="CU60" s="49">
        <f t="shared" si="28"/>
        <v>76385.349984805303</v>
      </c>
      <c r="CV60" s="49">
        <f t="shared" si="28"/>
        <v>76385.349984805303</v>
      </c>
      <c r="CW60" s="49">
        <f t="shared" si="28"/>
        <v>76385.349984805303</v>
      </c>
      <c r="CX60" s="49">
        <f t="shared" si="28"/>
        <v>76385.349984805303</v>
      </c>
      <c r="CY60" s="49">
        <f t="shared" si="28"/>
        <v>76385.349984805303</v>
      </c>
      <c r="CZ60" s="49">
        <f t="shared" si="28"/>
        <v>76385.349984805303</v>
      </c>
      <c r="DA60" s="49">
        <f t="shared" si="28"/>
        <v>76385.349984805303</v>
      </c>
      <c r="DB60" s="49">
        <f t="shared" si="28"/>
        <v>76385.349984805303</v>
      </c>
      <c r="DC60" s="158">
        <f t="shared" si="21"/>
        <v>993009.54980246921</v>
      </c>
      <c r="DD60" s="49">
        <f t="shared" si="27"/>
        <v>0</v>
      </c>
      <c r="DE60" s="49"/>
      <c r="DF60" s="49"/>
      <c r="DG60" s="49"/>
      <c r="DH60" s="49"/>
      <c r="DI60" s="49">
        <f t="shared" si="29"/>
        <v>154809.99136961062</v>
      </c>
      <c r="DJ60" s="49">
        <f t="shared" si="30"/>
        <v>77404.995684805312</v>
      </c>
      <c r="DK60" s="49">
        <f t="shared" si="30"/>
        <v>77404.995684805312</v>
      </c>
      <c r="DL60" s="49">
        <f t="shared" si="30"/>
        <v>77404.995684805312</v>
      </c>
      <c r="DM60" s="49">
        <f t="shared" si="30"/>
        <v>77404.995684805312</v>
      </c>
      <c r="DN60" s="49">
        <f t="shared" si="30"/>
        <v>77404.995684805312</v>
      </c>
      <c r="DO60" s="49">
        <f t="shared" si="30"/>
        <v>77404.995684805312</v>
      </c>
      <c r="DP60" s="49">
        <f t="shared" si="30"/>
        <v>77404.995684805312</v>
      </c>
      <c r="DQ60" s="49">
        <f t="shared" si="30"/>
        <v>77404.995684805312</v>
      </c>
      <c r="DR60" s="49">
        <f t="shared" si="30"/>
        <v>77404.995684805312</v>
      </c>
      <c r="DS60" s="49">
        <f t="shared" si="30"/>
        <v>77404.995684805312</v>
      </c>
      <c r="DT60" s="49">
        <f t="shared" si="30"/>
        <v>77404.995684805312</v>
      </c>
      <c r="DU60" s="49">
        <f t="shared" si="23"/>
        <v>1006264.9439024691</v>
      </c>
      <c r="DV60" s="49">
        <f t="shared" si="31"/>
        <v>0</v>
      </c>
    </row>
    <row r="61" spans="2:126" x14ac:dyDescent="0.3">
      <c r="B61" s="151">
        <v>101331</v>
      </c>
      <c r="C61" s="151">
        <v>3023501</v>
      </c>
      <c r="D61" s="151" t="s">
        <v>122</v>
      </c>
      <c r="E61" s="152" t="s">
        <v>732</v>
      </c>
      <c r="F61" s="156">
        <v>184</v>
      </c>
      <c r="G61" s="156">
        <v>184</v>
      </c>
      <c r="H61" s="156">
        <v>0</v>
      </c>
      <c r="I61" s="156">
        <v>778886.72</v>
      </c>
      <c r="J61" s="156">
        <v>0</v>
      </c>
      <c r="K61" s="156">
        <v>0</v>
      </c>
      <c r="L61" s="156">
        <v>20697.840000000022</v>
      </c>
      <c r="M61" s="156">
        <v>0</v>
      </c>
      <c r="N61" s="156">
        <v>46655.19999999999</v>
      </c>
      <c r="O61" s="156">
        <v>0</v>
      </c>
      <c r="P61" s="156">
        <v>775.74000000000206</v>
      </c>
      <c r="Q61" s="156">
        <v>6585.6000000000167</v>
      </c>
      <c r="R61" s="156">
        <v>1958.6399999999994</v>
      </c>
      <c r="S61" s="156">
        <v>1617.5400000000041</v>
      </c>
      <c r="T61" s="156">
        <v>0</v>
      </c>
      <c r="U61" s="156">
        <v>0</v>
      </c>
      <c r="V61" s="156">
        <v>0</v>
      </c>
      <c r="W61" s="156">
        <v>0</v>
      </c>
      <c r="X61" s="156">
        <v>0</v>
      </c>
      <c r="Y61" s="156">
        <v>0</v>
      </c>
      <c r="Z61" s="156">
        <v>0</v>
      </c>
      <c r="AA61" s="156">
        <v>0</v>
      </c>
      <c r="AB61" s="156">
        <v>40927.768717948748</v>
      </c>
      <c r="AC61" s="156">
        <v>0</v>
      </c>
      <c r="AD61" s="156">
        <v>71685.23111111109</v>
      </c>
      <c r="AE61" s="156">
        <v>0</v>
      </c>
      <c r="AF61" s="156">
        <v>0</v>
      </c>
      <c r="AG61" s="156">
        <v>0</v>
      </c>
      <c r="AH61" s="156">
        <v>159662.24</v>
      </c>
      <c r="AI61" s="156">
        <v>0</v>
      </c>
      <c r="AJ61" s="156">
        <v>0</v>
      </c>
      <c r="AK61" s="156">
        <v>0</v>
      </c>
      <c r="AL61" s="156">
        <v>4619.7892000000002</v>
      </c>
      <c r="AM61" s="156">
        <v>0</v>
      </c>
      <c r="AN61" s="156">
        <v>0</v>
      </c>
      <c r="AO61" s="156">
        <v>0</v>
      </c>
      <c r="AP61" s="156">
        <v>0</v>
      </c>
      <c r="AQ61" s="156">
        <v>0</v>
      </c>
      <c r="AR61" s="156">
        <v>0</v>
      </c>
      <c r="AS61" s="156">
        <v>0</v>
      </c>
      <c r="AT61" s="156">
        <v>0</v>
      </c>
      <c r="AU61" s="156">
        <v>778886.72</v>
      </c>
      <c r="AV61" s="156">
        <v>190903.55982905987</v>
      </c>
      <c r="AW61" s="156">
        <v>164282.02919999999</v>
      </c>
      <c r="AX61" s="156">
        <v>105972.82934017098</v>
      </c>
      <c r="AY61" s="156">
        <v>1134072.30902906</v>
      </c>
      <c r="AZ61" s="156">
        <v>1129452.51982906</v>
      </c>
      <c r="BA61" s="156">
        <v>4955</v>
      </c>
      <c r="BB61" s="156">
        <v>911720</v>
      </c>
      <c r="BC61" s="156">
        <v>0</v>
      </c>
      <c r="BD61" s="156">
        <v>0</v>
      </c>
      <c r="BE61" s="156">
        <v>1134072.30902906</v>
      </c>
      <c r="BF61" s="156">
        <v>1134072.3090290597</v>
      </c>
      <c r="BG61" s="156">
        <v>0</v>
      </c>
      <c r="BH61" s="156">
        <v>916339.7892</v>
      </c>
      <c r="BI61" s="156">
        <v>752057.76</v>
      </c>
      <c r="BJ61" s="156">
        <v>969790.27982905996</v>
      </c>
      <c r="BK61" s="156">
        <v>5270.5993468970646</v>
      </c>
      <c r="BL61" s="156">
        <v>5150.909840201004</v>
      </c>
      <c r="BM61" s="156">
        <v>2.323657575248685E-2</v>
      </c>
      <c r="BN61" s="156">
        <v>0</v>
      </c>
      <c r="BO61" s="156">
        <v>0</v>
      </c>
      <c r="BP61" s="156">
        <v>1134072.30902906</v>
      </c>
      <c r="BQ61" s="156">
        <v>6138.3289121144562</v>
      </c>
      <c r="BR61" s="156" t="s">
        <v>700</v>
      </c>
      <c r="BS61" s="156">
        <v>6163.4364621144559</v>
      </c>
      <c r="BT61" s="156">
        <v>3.1343623992122316E-2</v>
      </c>
      <c r="BU61" s="156">
        <v>-7992.64</v>
      </c>
      <c r="BV61" s="156">
        <v>1126079.6690290601</v>
      </c>
      <c r="BW61" s="156">
        <v>-4682.8</v>
      </c>
      <c r="BX61" s="156">
        <v>1121396.86902906</v>
      </c>
      <c r="BY61" s="156">
        <v>4619.7892000000002</v>
      </c>
      <c r="BZ61" s="156">
        <v>1116777.07982906</v>
      </c>
      <c r="CA61" s="47"/>
      <c r="CB61">
        <v>39.999999999999986</v>
      </c>
      <c r="CC61" s="48">
        <v>0</v>
      </c>
      <c r="CD61" s="49">
        <f t="shared" si="8"/>
        <v>3013.9199999999996</v>
      </c>
      <c r="CE61" s="49">
        <f t="shared" si="9"/>
        <v>0</v>
      </c>
      <c r="CF61" s="49">
        <f t="shared" si="10"/>
        <v>314.64</v>
      </c>
      <c r="CG61" s="49">
        <f t="shared" si="11"/>
        <v>0</v>
      </c>
      <c r="CH61" s="49">
        <f t="shared" si="12"/>
        <v>529.5999999999998</v>
      </c>
      <c r="CI61" s="49">
        <f t="shared" si="13"/>
        <v>0</v>
      </c>
      <c r="CJ61" s="49">
        <f t="shared" si="14"/>
        <v>610.88</v>
      </c>
      <c r="CK61" s="49">
        <f t="shared" si="15"/>
        <v>0</v>
      </c>
      <c r="CL61" s="49">
        <f t="shared" si="16"/>
        <v>3523.6</v>
      </c>
      <c r="CM61" s="49">
        <f t="shared" si="17"/>
        <v>0</v>
      </c>
      <c r="CN61" s="49">
        <f t="shared" si="18"/>
        <v>1116777.07982906</v>
      </c>
      <c r="CO61" s="157">
        <f t="shared" si="19"/>
        <v>0</v>
      </c>
      <c r="CP61">
        <v>3501</v>
      </c>
      <c r="CQ61" s="49">
        <f t="shared" si="26"/>
        <v>171811.85843523999</v>
      </c>
      <c r="CR61" s="49">
        <f t="shared" si="28"/>
        <v>85905.929217619996</v>
      </c>
      <c r="CS61" s="49">
        <f t="shared" si="28"/>
        <v>85905.929217619996</v>
      </c>
      <c r="CT61" s="49">
        <f t="shared" si="28"/>
        <v>85905.929217619996</v>
      </c>
      <c r="CU61" s="49">
        <f t="shared" si="28"/>
        <v>85905.929217619996</v>
      </c>
      <c r="CV61" s="49">
        <f t="shared" si="28"/>
        <v>85905.929217619996</v>
      </c>
      <c r="CW61" s="49">
        <f t="shared" si="28"/>
        <v>85905.929217619996</v>
      </c>
      <c r="CX61" s="49">
        <f t="shared" si="28"/>
        <v>85905.929217619996</v>
      </c>
      <c r="CY61" s="49">
        <f t="shared" si="28"/>
        <v>85905.929217619996</v>
      </c>
      <c r="CZ61" s="49">
        <f t="shared" si="28"/>
        <v>85905.929217619996</v>
      </c>
      <c r="DA61" s="49">
        <f t="shared" si="28"/>
        <v>85905.929217619996</v>
      </c>
      <c r="DB61" s="49">
        <f t="shared" si="28"/>
        <v>85905.929217619996</v>
      </c>
      <c r="DC61" s="158">
        <f t="shared" si="21"/>
        <v>1116777.0798290602</v>
      </c>
      <c r="DD61" s="49">
        <f t="shared" si="27"/>
        <v>0</v>
      </c>
      <c r="DE61" s="49"/>
      <c r="DF61" s="49"/>
      <c r="DG61" s="49"/>
      <c r="DH61" s="49"/>
      <c r="DI61" s="49">
        <f t="shared" si="29"/>
        <v>174472.66292754767</v>
      </c>
      <c r="DJ61" s="49">
        <f t="shared" si="30"/>
        <v>87236.331463773837</v>
      </c>
      <c r="DK61" s="49">
        <f t="shared" si="30"/>
        <v>87236.331463773837</v>
      </c>
      <c r="DL61" s="49">
        <f t="shared" ref="DK61:DT85" si="33">$BP61/13</f>
        <v>87236.331463773837</v>
      </c>
      <c r="DM61" s="49">
        <f t="shared" si="33"/>
        <v>87236.331463773837</v>
      </c>
      <c r="DN61" s="49">
        <f t="shared" si="33"/>
        <v>87236.331463773837</v>
      </c>
      <c r="DO61" s="49">
        <f t="shared" si="33"/>
        <v>87236.331463773837</v>
      </c>
      <c r="DP61" s="49">
        <f t="shared" si="33"/>
        <v>87236.331463773837</v>
      </c>
      <c r="DQ61" s="49">
        <f t="shared" si="33"/>
        <v>87236.331463773837</v>
      </c>
      <c r="DR61" s="49">
        <f t="shared" si="33"/>
        <v>87236.331463773837</v>
      </c>
      <c r="DS61" s="49">
        <f t="shared" si="33"/>
        <v>87236.331463773837</v>
      </c>
      <c r="DT61" s="49">
        <f t="shared" si="33"/>
        <v>87236.331463773837</v>
      </c>
      <c r="DU61" s="49">
        <f t="shared" si="23"/>
        <v>1134072.30902906</v>
      </c>
      <c r="DV61" s="49">
        <f t="shared" si="31"/>
        <v>0</v>
      </c>
    </row>
    <row r="62" spans="2:126" x14ac:dyDescent="0.3">
      <c r="B62" s="151">
        <v>101332</v>
      </c>
      <c r="C62" s="151">
        <v>3023502</v>
      </c>
      <c r="D62" s="151" t="s">
        <v>137</v>
      </c>
      <c r="E62" s="152" t="s">
        <v>733</v>
      </c>
      <c r="F62" s="156">
        <v>406</v>
      </c>
      <c r="G62" s="156">
        <v>406</v>
      </c>
      <c r="H62" s="156">
        <v>0</v>
      </c>
      <c r="I62" s="156">
        <v>1718630.48</v>
      </c>
      <c r="J62" s="156">
        <v>0</v>
      </c>
      <c r="K62" s="156">
        <v>0</v>
      </c>
      <c r="L62" s="156">
        <v>58280.760000000075</v>
      </c>
      <c r="M62" s="156">
        <v>0</v>
      </c>
      <c r="N62" s="156">
        <v>124802.66000000018</v>
      </c>
      <c r="O62" s="156">
        <v>0</v>
      </c>
      <c r="P62" s="156">
        <v>30846.997827160474</v>
      </c>
      <c r="Q62" s="156">
        <v>16976.213333333293</v>
      </c>
      <c r="R62" s="156">
        <v>11780.856888888899</v>
      </c>
      <c r="S62" s="156">
        <v>27025.565432098807</v>
      </c>
      <c r="T62" s="156">
        <v>0</v>
      </c>
      <c r="U62" s="156">
        <v>0</v>
      </c>
      <c r="V62" s="156">
        <v>0</v>
      </c>
      <c r="W62" s="156">
        <v>0</v>
      </c>
      <c r="X62" s="156">
        <v>0</v>
      </c>
      <c r="Y62" s="156">
        <v>0</v>
      </c>
      <c r="Z62" s="156">
        <v>0</v>
      </c>
      <c r="AA62" s="156">
        <v>0</v>
      </c>
      <c r="AB62" s="156">
        <v>92189.223121387302</v>
      </c>
      <c r="AC62" s="156">
        <v>0</v>
      </c>
      <c r="AD62" s="156">
        <v>165452.22690029201</v>
      </c>
      <c r="AE62" s="156">
        <v>0</v>
      </c>
      <c r="AF62" s="156">
        <v>1741.434000000015</v>
      </c>
      <c r="AG62" s="156">
        <v>0</v>
      </c>
      <c r="AH62" s="156">
        <v>159662.24</v>
      </c>
      <c r="AI62" s="156">
        <v>0</v>
      </c>
      <c r="AJ62" s="156">
        <v>0</v>
      </c>
      <c r="AK62" s="156">
        <v>0</v>
      </c>
      <c r="AL62" s="156">
        <v>7715.9291000000003</v>
      </c>
      <c r="AM62" s="156">
        <v>0</v>
      </c>
      <c r="AN62" s="156">
        <v>0</v>
      </c>
      <c r="AO62" s="156">
        <v>0</v>
      </c>
      <c r="AP62" s="156">
        <v>0</v>
      </c>
      <c r="AQ62" s="156">
        <v>0</v>
      </c>
      <c r="AR62" s="156">
        <v>0</v>
      </c>
      <c r="AS62" s="156">
        <v>0</v>
      </c>
      <c r="AT62" s="156">
        <v>0</v>
      </c>
      <c r="AU62" s="156">
        <v>1718630.48</v>
      </c>
      <c r="AV62" s="156">
        <v>529095.93750316103</v>
      </c>
      <c r="AW62" s="156">
        <v>167378.1691</v>
      </c>
      <c r="AX62" s="156">
        <v>258302.08479774205</v>
      </c>
      <c r="AY62" s="156">
        <v>2415104.5866031609</v>
      </c>
      <c r="AZ62" s="156">
        <v>2407388.6575031611</v>
      </c>
      <c r="BA62" s="156">
        <v>4955</v>
      </c>
      <c r="BB62" s="156">
        <v>2011730</v>
      </c>
      <c r="BC62" s="156">
        <v>0</v>
      </c>
      <c r="BD62" s="156">
        <v>0</v>
      </c>
      <c r="BE62" s="156">
        <v>2415104.5866031609</v>
      </c>
      <c r="BF62" s="156">
        <v>2415104.5866031609</v>
      </c>
      <c r="BG62" s="156">
        <v>0</v>
      </c>
      <c r="BH62" s="156">
        <v>2019445.9291000001</v>
      </c>
      <c r="BI62" s="156">
        <v>1852067.76</v>
      </c>
      <c r="BJ62" s="156">
        <v>2247726.4175031609</v>
      </c>
      <c r="BK62" s="156">
        <v>5536.2719642934999</v>
      </c>
      <c r="BL62" s="156">
        <v>5486.5572263027288</v>
      </c>
      <c r="BM62" s="156">
        <v>9.0611900942975682E-3</v>
      </c>
      <c r="BN62" s="156">
        <v>0</v>
      </c>
      <c r="BO62" s="156">
        <v>0</v>
      </c>
      <c r="BP62" s="156">
        <v>2415104.5866031609</v>
      </c>
      <c r="BQ62" s="156">
        <v>5929.5287130619736</v>
      </c>
      <c r="BR62" s="156" t="s">
        <v>700</v>
      </c>
      <c r="BS62" s="156">
        <v>5948.5334645398052</v>
      </c>
      <c r="BT62" s="156">
        <v>8.0265837939463847E-3</v>
      </c>
      <c r="BU62" s="156">
        <v>-17884.04</v>
      </c>
      <c r="BV62" s="156">
        <v>2397220.5466031609</v>
      </c>
      <c r="BW62" s="156">
        <v>-10332.699999999999</v>
      </c>
      <c r="BX62" s="156">
        <v>2386887.8466031607</v>
      </c>
      <c r="BY62" s="156">
        <v>7715.9291000000003</v>
      </c>
      <c r="BZ62" s="156">
        <v>2379171.9175031609</v>
      </c>
      <c r="CA62" s="47"/>
      <c r="CB62">
        <v>107.00000000000014</v>
      </c>
      <c r="CC62" s="48">
        <v>0</v>
      </c>
      <c r="CD62" s="49">
        <f t="shared" si="8"/>
        <v>6650.28</v>
      </c>
      <c r="CE62" s="49">
        <f t="shared" si="9"/>
        <v>0</v>
      </c>
      <c r="CF62" s="49">
        <f t="shared" si="10"/>
        <v>694.26</v>
      </c>
      <c r="CG62" s="49">
        <f t="shared" si="11"/>
        <v>0</v>
      </c>
      <c r="CH62" s="49">
        <f t="shared" si="12"/>
        <v>1416.6800000000019</v>
      </c>
      <c r="CI62" s="49">
        <f t="shared" si="13"/>
        <v>0</v>
      </c>
      <c r="CJ62" s="49">
        <f t="shared" si="14"/>
        <v>1347.9199999999998</v>
      </c>
      <c r="CK62" s="49">
        <f t="shared" si="15"/>
        <v>0</v>
      </c>
      <c r="CL62" s="49">
        <f t="shared" si="16"/>
        <v>7774.9</v>
      </c>
      <c r="CM62" s="49">
        <f t="shared" si="17"/>
        <v>0</v>
      </c>
      <c r="CN62" s="49">
        <f t="shared" si="18"/>
        <v>2379171.9175031609</v>
      </c>
      <c r="CO62" s="157">
        <f t="shared" si="19"/>
        <v>0</v>
      </c>
      <c r="CP62">
        <v>3502</v>
      </c>
      <c r="CQ62" s="49">
        <f t="shared" si="26"/>
        <v>366026.44884664012</v>
      </c>
      <c r="CR62" s="49">
        <f t="shared" si="28"/>
        <v>183013.22442332006</v>
      </c>
      <c r="CS62" s="49">
        <f t="shared" si="28"/>
        <v>183013.22442332006</v>
      </c>
      <c r="CT62" s="49">
        <f t="shared" ref="CS62:DB86" si="34">$CN62/13</f>
        <v>183013.22442332006</v>
      </c>
      <c r="CU62" s="49">
        <f t="shared" si="34"/>
        <v>183013.22442332006</v>
      </c>
      <c r="CV62" s="49">
        <f t="shared" si="34"/>
        <v>183013.22442332006</v>
      </c>
      <c r="CW62" s="49">
        <f t="shared" si="34"/>
        <v>183013.22442332006</v>
      </c>
      <c r="CX62" s="49">
        <f t="shared" si="34"/>
        <v>183013.22442332006</v>
      </c>
      <c r="CY62" s="49">
        <f t="shared" si="34"/>
        <v>183013.22442332006</v>
      </c>
      <c r="CZ62" s="49">
        <f t="shared" si="34"/>
        <v>183013.22442332006</v>
      </c>
      <c r="DA62" s="49">
        <f t="shared" si="34"/>
        <v>183013.22442332006</v>
      </c>
      <c r="DB62" s="49">
        <f t="shared" si="34"/>
        <v>183013.22442332006</v>
      </c>
      <c r="DC62" s="158">
        <f t="shared" si="21"/>
        <v>2379171.9175031609</v>
      </c>
      <c r="DD62" s="49">
        <f t="shared" si="27"/>
        <v>0</v>
      </c>
      <c r="DE62" s="49"/>
      <c r="DF62" s="49"/>
      <c r="DG62" s="49"/>
      <c r="DH62" s="49"/>
      <c r="DI62" s="49">
        <f t="shared" si="29"/>
        <v>371554.55178510171</v>
      </c>
      <c r="DJ62" s="49">
        <f t="shared" ref="DJ62:DJ86" si="35">$BP62/13</f>
        <v>185777.27589255085</v>
      </c>
      <c r="DK62" s="49">
        <f t="shared" si="33"/>
        <v>185777.27589255085</v>
      </c>
      <c r="DL62" s="49">
        <f t="shared" si="33"/>
        <v>185777.27589255085</v>
      </c>
      <c r="DM62" s="49">
        <f t="shared" si="33"/>
        <v>185777.27589255085</v>
      </c>
      <c r="DN62" s="49">
        <f t="shared" si="33"/>
        <v>185777.27589255085</v>
      </c>
      <c r="DO62" s="49">
        <f t="shared" si="33"/>
        <v>185777.27589255085</v>
      </c>
      <c r="DP62" s="49">
        <f t="shared" si="33"/>
        <v>185777.27589255085</v>
      </c>
      <c r="DQ62" s="49">
        <f t="shared" si="33"/>
        <v>185777.27589255085</v>
      </c>
      <c r="DR62" s="49">
        <f t="shared" si="33"/>
        <v>185777.27589255085</v>
      </c>
      <c r="DS62" s="49">
        <f t="shared" si="33"/>
        <v>185777.27589255085</v>
      </c>
      <c r="DT62" s="49">
        <f t="shared" si="33"/>
        <v>185777.27589255085</v>
      </c>
      <c r="DU62" s="49">
        <f t="shared" si="23"/>
        <v>2415104.5866031614</v>
      </c>
      <c r="DV62" s="49">
        <f t="shared" si="31"/>
        <v>0</v>
      </c>
    </row>
    <row r="63" spans="2:126" x14ac:dyDescent="0.3">
      <c r="B63" s="151">
        <v>101333</v>
      </c>
      <c r="C63" s="151">
        <v>3023504</v>
      </c>
      <c r="D63" s="151" t="s">
        <v>239</v>
      </c>
      <c r="E63" s="152" t="s">
        <v>734</v>
      </c>
      <c r="F63" s="156">
        <v>422</v>
      </c>
      <c r="G63" s="156">
        <v>422</v>
      </c>
      <c r="H63" s="156">
        <v>0</v>
      </c>
      <c r="I63" s="156">
        <v>1786359.76</v>
      </c>
      <c r="J63" s="156">
        <v>0</v>
      </c>
      <c r="K63" s="156">
        <v>0</v>
      </c>
      <c r="L63" s="156">
        <v>13616.999999999989</v>
      </c>
      <c r="M63" s="156">
        <v>0</v>
      </c>
      <c r="N63" s="156">
        <v>29159.499999999982</v>
      </c>
      <c r="O63" s="156">
        <v>0</v>
      </c>
      <c r="P63" s="156">
        <v>6235.4719999999952</v>
      </c>
      <c r="Q63" s="156">
        <v>13864.106666666699</v>
      </c>
      <c r="R63" s="156">
        <v>3935.9337142857048</v>
      </c>
      <c r="S63" s="156">
        <v>9751.4554285714366</v>
      </c>
      <c r="T63" s="156">
        <v>0</v>
      </c>
      <c r="U63" s="156">
        <v>0</v>
      </c>
      <c r="V63" s="156">
        <v>0</v>
      </c>
      <c r="W63" s="156">
        <v>0</v>
      </c>
      <c r="X63" s="156">
        <v>0</v>
      </c>
      <c r="Y63" s="156">
        <v>0</v>
      </c>
      <c r="Z63" s="156">
        <v>0</v>
      </c>
      <c r="AA63" s="156">
        <v>0</v>
      </c>
      <c r="AB63" s="156">
        <v>63173.202369146056</v>
      </c>
      <c r="AC63" s="156">
        <v>0</v>
      </c>
      <c r="AD63" s="156">
        <v>110448.93967446857</v>
      </c>
      <c r="AE63" s="156">
        <v>0</v>
      </c>
      <c r="AF63" s="156">
        <v>0</v>
      </c>
      <c r="AG63" s="156">
        <v>0</v>
      </c>
      <c r="AH63" s="156">
        <v>159662.24</v>
      </c>
      <c r="AI63" s="156">
        <v>0</v>
      </c>
      <c r="AJ63" s="156">
        <v>0</v>
      </c>
      <c r="AK63" s="156">
        <v>0</v>
      </c>
      <c r="AL63" s="156">
        <v>8565.6309000000001</v>
      </c>
      <c r="AM63" s="156">
        <v>0</v>
      </c>
      <c r="AN63" s="156">
        <v>0</v>
      </c>
      <c r="AO63" s="156">
        <v>0</v>
      </c>
      <c r="AP63" s="156">
        <v>0</v>
      </c>
      <c r="AQ63" s="156">
        <v>0</v>
      </c>
      <c r="AR63" s="156">
        <v>0</v>
      </c>
      <c r="AS63" s="156">
        <v>0</v>
      </c>
      <c r="AT63" s="156">
        <v>0</v>
      </c>
      <c r="AU63" s="156">
        <v>1786359.76</v>
      </c>
      <c r="AV63" s="156">
        <v>250185.60985313845</v>
      </c>
      <c r="AW63" s="156">
        <v>168227.87089999998</v>
      </c>
      <c r="AX63" s="156">
        <v>180961.87306594453</v>
      </c>
      <c r="AY63" s="156">
        <v>2204773.2407531384</v>
      </c>
      <c r="AZ63" s="156">
        <v>2196207.6098531382</v>
      </c>
      <c r="BA63" s="156">
        <v>4955</v>
      </c>
      <c r="BB63" s="156">
        <v>2091010</v>
      </c>
      <c r="BC63" s="156">
        <v>0</v>
      </c>
      <c r="BD63" s="156">
        <v>0</v>
      </c>
      <c r="BE63" s="156">
        <v>2204773.2407531384</v>
      </c>
      <c r="BF63" s="156">
        <v>2204773.2407531384</v>
      </c>
      <c r="BG63" s="156">
        <v>0</v>
      </c>
      <c r="BH63" s="156">
        <v>2099575.6309000002</v>
      </c>
      <c r="BI63" s="156">
        <v>1931347.7600000002</v>
      </c>
      <c r="BJ63" s="156">
        <v>2036545.3698531385</v>
      </c>
      <c r="BK63" s="156">
        <v>4825.9368953865842</v>
      </c>
      <c r="BL63" s="156">
        <v>4837.1688137767233</v>
      </c>
      <c r="BM63" s="156">
        <v>-2.3220025644235293E-3</v>
      </c>
      <c r="BN63" s="156">
        <v>2.3220025644235293E-3</v>
      </c>
      <c r="BO63" s="156">
        <v>4739.8695606386891</v>
      </c>
      <c r="BP63" s="156">
        <v>2209513.1103137773</v>
      </c>
      <c r="BQ63" s="156">
        <v>5215.5153540610836</v>
      </c>
      <c r="BR63" s="156" t="s">
        <v>700</v>
      </c>
      <c r="BS63" s="156">
        <v>5235.8130576155863</v>
      </c>
      <c r="BT63" s="156">
        <v>3.2513598171801661E-5</v>
      </c>
      <c r="BU63" s="156">
        <v>-17447.32</v>
      </c>
      <c r="BV63" s="156">
        <v>2192065.7903137775</v>
      </c>
      <c r="BW63" s="156">
        <v>-10739.9</v>
      </c>
      <c r="BX63" s="156">
        <v>2181325.8903137776</v>
      </c>
      <c r="BY63" s="156">
        <v>8565.6309000000001</v>
      </c>
      <c r="BZ63" s="156">
        <v>2172760.2594137774</v>
      </c>
      <c r="CA63" s="47"/>
      <c r="CB63">
        <v>24.999999999999982</v>
      </c>
      <c r="CC63" s="48">
        <v>0</v>
      </c>
      <c r="CD63" s="49">
        <f t="shared" si="8"/>
        <v>6912.36</v>
      </c>
      <c r="CE63" s="49">
        <f t="shared" si="9"/>
        <v>0</v>
      </c>
      <c r="CF63" s="49">
        <f t="shared" si="10"/>
        <v>721.62</v>
      </c>
      <c r="CG63" s="49">
        <f t="shared" si="11"/>
        <v>0</v>
      </c>
      <c r="CH63" s="49">
        <f t="shared" si="12"/>
        <v>330.99999999999977</v>
      </c>
      <c r="CI63" s="49">
        <f t="shared" si="13"/>
        <v>0</v>
      </c>
      <c r="CJ63" s="49">
        <f t="shared" si="14"/>
        <v>1401.04</v>
      </c>
      <c r="CK63" s="49">
        <f t="shared" si="15"/>
        <v>0</v>
      </c>
      <c r="CL63" s="49">
        <f t="shared" si="16"/>
        <v>8081.2999999999993</v>
      </c>
      <c r="CM63" s="49">
        <f t="shared" si="17"/>
        <v>0</v>
      </c>
      <c r="CN63" s="49">
        <f t="shared" si="18"/>
        <v>2172760.2594137774</v>
      </c>
      <c r="CO63" s="157">
        <f t="shared" si="19"/>
        <v>0</v>
      </c>
      <c r="CP63">
        <v>3504</v>
      </c>
      <c r="CQ63" s="49">
        <f t="shared" si="26"/>
        <v>334270.80914058111</v>
      </c>
      <c r="CR63" s="49">
        <f t="shared" ref="CR63:CR86" si="36">$CN63/13</f>
        <v>167135.40457029056</v>
      </c>
      <c r="CS63" s="49">
        <f t="shared" si="34"/>
        <v>167135.40457029056</v>
      </c>
      <c r="CT63" s="49">
        <f t="shared" si="34"/>
        <v>167135.40457029056</v>
      </c>
      <c r="CU63" s="49">
        <f t="shared" si="34"/>
        <v>167135.40457029056</v>
      </c>
      <c r="CV63" s="49">
        <f t="shared" si="34"/>
        <v>167135.40457029056</v>
      </c>
      <c r="CW63" s="49">
        <f t="shared" si="34"/>
        <v>167135.40457029056</v>
      </c>
      <c r="CX63" s="49">
        <f t="shared" si="34"/>
        <v>167135.40457029056</v>
      </c>
      <c r="CY63" s="49">
        <f t="shared" si="34"/>
        <v>167135.40457029056</v>
      </c>
      <c r="CZ63" s="49">
        <f t="shared" si="34"/>
        <v>167135.40457029056</v>
      </c>
      <c r="DA63" s="49">
        <f t="shared" si="34"/>
        <v>167135.40457029056</v>
      </c>
      <c r="DB63" s="49">
        <f t="shared" si="34"/>
        <v>167135.40457029056</v>
      </c>
      <c r="DC63" s="158">
        <f t="shared" si="21"/>
        <v>2172760.2594137774</v>
      </c>
      <c r="DD63" s="49">
        <f t="shared" si="27"/>
        <v>0</v>
      </c>
      <c r="DE63" s="49"/>
      <c r="DF63" s="49"/>
      <c r="DG63" s="49"/>
      <c r="DH63" s="49"/>
      <c r="DI63" s="49">
        <f t="shared" si="29"/>
        <v>339925.09389442729</v>
      </c>
      <c r="DJ63" s="49">
        <f t="shared" si="35"/>
        <v>169962.54694721365</v>
      </c>
      <c r="DK63" s="49">
        <f t="shared" si="33"/>
        <v>169962.54694721365</v>
      </c>
      <c r="DL63" s="49">
        <f t="shared" si="33"/>
        <v>169962.54694721365</v>
      </c>
      <c r="DM63" s="49">
        <f t="shared" si="33"/>
        <v>169962.54694721365</v>
      </c>
      <c r="DN63" s="49">
        <f t="shared" si="33"/>
        <v>169962.54694721365</v>
      </c>
      <c r="DO63" s="49">
        <f t="shared" si="33"/>
        <v>169962.54694721365</v>
      </c>
      <c r="DP63" s="49">
        <f t="shared" si="33"/>
        <v>169962.54694721365</v>
      </c>
      <c r="DQ63" s="49">
        <f t="shared" si="33"/>
        <v>169962.54694721365</v>
      </c>
      <c r="DR63" s="49">
        <f t="shared" si="33"/>
        <v>169962.54694721365</v>
      </c>
      <c r="DS63" s="49">
        <f t="shared" si="33"/>
        <v>169962.54694721365</v>
      </c>
      <c r="DT63" s="49">
        <f t="shared" si="33"/>
        <v>169962.54694721365</v>
      </c>
      <c r="DU63" s="49">
        <f t="shared" si="23"/>
        <v>2209513.1103137769</v>
      </c>
      <c r="DV63" s="49">
        <f t="shared" si="31"/>
        <v>0</v>
      </c>
    </row>
    <row r="64" spans="2:126" x14ac:dyDescent="0.3">
      <c r="B64" s="151">
        <v>101334</v>
      </c>
      <c r="C64" s="151">
        <v>3023506</v>
      </c>
      <c r="D64" s="151" t="s">
        <v>104</v>
      </c>
      <c r="E64" s="152" t="s">
        <v>518</v>
      </c>
      <c r="F64" s="156">
        <v>275</v>
      </c>
      <c r="G64" s="156">
        <v>275</v>
      </c>
      <c r="H64" s="156">
        <v>0</v>
      </c>
      <c r="I64" s="156">
        <v>1164097</v>
      </c>
      <c r="J64" s="156">
        <v>0</v>
      </c>
      <c r="K64" s="156">
        <v>0</v>
      </c>
      <c r="L64" s="156">
        <v>21242.520000000026</v>
      </c>
      <c r="M64" s="156">
        <v>0</v>
      </c>
      <c r="N64" s="156">
        <v>46655.199999999866</v>
      </c>
      <c r="O64" s="156">
        <v>0</v>
      </c>
      <c r="P64" s="156">
        <v>20502.374087591263</v>
      </c>
      <c r="Q64" s="156">
        <v>4091.6788321167924</v>
      </c>
      <c r="R64" s="156">
        <v>2457.2354014598604</v>
      </c>
      <c r="S64" s="156">
        <v>2164.5912408759123</v>
      </c>
      <c r="T64" s="156">
        <v>0</v>
      </c>
      <c r="U64" s="156">
        <v>0</v>
      </c>
      <c r="V64" s="156">
        <v>0</v>
      </c>
      <c r="W64" s="156">
        <v>0</v>
      </c>
      <c r="X64" s="156">
        <v>0</v>
      </c>
      <c r="Y64" s="156">
        <v>0</v>
      </c>
      <c r="Z64" s="156">
        <v>0</v>
      </c>
      <c r="AA64" s="156">
        <v>0</v>
      </c>
      <c r="AB64" s="156">
        <v>45937.471193415695</v>
      </c>
      <c r="AC64" s="156">
        <v>0</v>
      </c>
      <c r="AD64" s="156">
        <v>110441.25017237414</v>
      </c>
      <c r="AE64" s="156">
        <v>0</v>
      </c>
      <c r="AF64" s="156">
        <v>11149.425000000007</v>
      </c>
      <c r="AG64" s="156">
        <v>0</v>
      </c>
      <c r="AH64" s="156">
        <v>159662.24</v>
      </c>
      <c r="AI64" s="156">
        <v>0</v>
      </c>
      <c r="AJ64" s="156">
        <v>0</v>
      </c>
      <c r="AK64" s="156">
        <v>0</v>
      </c>
      <c r="AL64" s="156">
        <v>4176.8999999999996</v>
      </c>
      <c r="AM64" s="156">
        <v>0</v>
      </c>
      <c r="AN64" s="156">
        <v>0</v>
      </c>
      <c r="AO64" s="156">
        <v>0</v>
      </c>
      <c r="AP64" s="156">
        <v>0</v>
      </c>
      <c r="AQ64" s="156">
        <v>0</v>
      </c>
      <c r="AR64" s="156">
        <v>0</v>
      </c>
      <c r="AS64" s="156">
        <v>0</v>
      </c>
      <c r="AT64" s="156">
        <v>0</v>
      </c>
      <c r="AU64" s="156">
        <v>1164097</v>
      </c>
      <c r="AV64" s="156">
        <v>264641.74592783354</v>
      </c>
      <c r="AW64" s="156">
        <v>163839.13999999998</v>
      </c>
      <c r="AX64" s="156">
        <v>150982.23114029929</v>
      </c>
      <c r="AY64" s="156">
        <v>1592577.8859278334</v>
      </c>
      <c r="AZ64" s="156">
        <v>1588400.9859278335</v>
      </c>
      <c r="BA64" s="156">
        <v>4955</v>
      </c>
      <c r="BB64" s="156">
        <v>1362625</v>
      </c>
      <c r="BC64" s="156">
        <v>0</v>
      </c>
      <c r="BD64" s="156">
        <v>0</v>
      </c>
      <c r="BE64" s="156">
        <v>1592577.8859278334</v>
      </c>
      <c r="BF64" s="156">
        <v>1592577.8859278334</v>
      </c>
      <c r="BG64" s="156">
        <v>0</v>
      </c>
      <c r="BH64" s="156">
        <v>1366801.9</v>
      </c>
      <c r="BI64" s="156">
        <v>1202962.76</v>
      </c>
      <c r="BJ64" s="156">
        <v>1428738.7459278335</v>
      </c>
      <c r="BK64" s="156">
        <v>5195.4136215557583</v>
      </c>
      <c r="BL64" s="156">
        <v>5007.689983274021</v>
      </c>
      <c r="BM64" s="156">
        <v>3.7487072663991837E-2</v>
      </c>
      <c r="BN64" s="156">
        <v>0</v>
      </c>
      <c r="BO64" s="156">
        <v>0</v>
      </c>
      <c r="BP64" s="156">
        <v>1592577.8859278334</v>
      </c>
      <c r="BQ64" s="156">
        <v>5776.003585192122</v>
      </c>
      <c r="BR64" s="156" t="s">
        <v>700</v>
      </c>
      <c r="BS64" s="156">
        <v>5791.1923124648483</v>
      </c>
      <c r="BT64" s="156">
        <v>3.580925489691178E-2</v>
      </c>
      <c r="BU64" s="156">
        <v>-11683.599999999999</v>
      </c>
      <c r="BV64" s="156">
        <v>1580894.2859278333</v>
      </c>
      <c r="BW64" s="156">
        <v>-6998.75</v>
      </c>
      <c r="BX64" s="156">
        <v>1573895.5359278333</v>
      </c>
      <c r="BY64" s="156">
        <v>4176.8999999999996</v>
      </c>
      <c r="BZ64" s="156">
        <v>1569718.6359278334</v>
      </c>
      <c r="CA64" s="47"/>
      <c r="CB64">
        <v>39.999999999999879</v>
      </c>
      <c r="CC64" s="48">
        <v>0</v>
      </c>
      <c r="CD64" s="49">
        <f t="shared" si="8"/>
        <v>4504.5</v>
      </c>
      <c r="CE64" s="49">
        <f t="shared" si="9"/>
        <v>0</v>
      </c>
      <c r="CF64" s="49">
        <f t="shared" si="10"/>
        <v>470.25</v>
      </c>
      <c r="CG64" s="49">
        <f t="shared" si="11"/>
        <v>0</v>
      </c>
      <c r="CH64" s="49">
        <f t="shared" si="12"/>
        <v>529.59999999999843</v>
      </c>
      <c r="CI64" s="49">
        <f t="shared" si="13"/>
        <v>0</v>
      </c>
      <c r="CJ64" s="49">
        <f t="shared" si="14"/>
        <v>913</v>
      </c>
      <c r="CK64" s="49">
        <f t="shared" si="15"/>
        <v>0</v>
      </c>
      <c r="CL64" s="49">
        <f t="shared" si="16"/>
        <v>5266.25</v>
      </c>
      <c r="CM64" s="49">
        <f t="shared" si="17"/>
        <v>0</v>
      </c>
      <c r="CN64" s="49">
        <f t="shared" si="18"/>
        <v>1569718.6359278334</v>
      </c>
      <c r="CO64" s="157">
        <f t="shared" si="19"/>
        <v>0</v>
      </c>
      <c r="CP64">
        <v>3506</v>
      </c>
      <c r="CQ64" s="49">
        <f t="shared" si="26"/>
        <v>241495.17475812821</v>
      </c>
      <c r="CR64" s="49">
        <f t="shared" si="36"/>
        <v>120747.58737906411</v>
      </c>
      <c r="CS64" s="49">
        <f t="shared" si="34"/>
        <v>120747.58737906411</v>
      </c>
      <c r="CT64" s="49">
        <f t="shared" si="34"/>
        <v>120747.58737906411</v>
      </c>
      <c r="CU64" s="49">
        <f t="shared" si="34"/>
        <v>120747.58737906411</v>
      </c>
      <c r="CV64" s="49">
        <f t="shared" si="34"/>
        <v>120747.58737906411</v>
      </c>
      <c r="CW64" s="49">
        <f t="shared" si="34"/>
        <v>120747.58737906411</v>
      </c>
      <c r="CX64" s="49">
        <f t="shared" si="34"/>
        <v>120747.58737906411</v>
      </c>
      <c r="CY64" s="49">
        <f t="shared" si="34"/>
        <v>120747.58737906411</v>
      </c>
      <c r="CZ64" s="49">
        <f t="shared" si="34"/>
        <v>120747.58737906411</v>
      </c>
      <c r="DA64" s="49">
        <f t="shared" si="34"/>
        <v>120747.58737906411</v>
      </c>
      <c r="DB64" s="49">
        <f t="shared" si="34"/>
        <v>120747.58737906411</v>
      </c>
      <c r="DC64" s="158">
        <f t="shared" si="21"/>
        <v>1569718.6359278336</v>
      </c>
      <c r="DD64" s="49">
        <f t="shared" si="27"/>
        <v>0</v>
      </c>
      <c r="DE64" s="49"/>
      <c r="DF64" s="49"/>
      <c r="DG64" s="49"/>
      <c r="DH64" s="49"/>
      <c r="DI64" s="49">
        <f t="shared" si="29"/>
        <v>245011.9824504359</v>
      </c>
      <c r="DJ64" s="49">
        <f t="shared" si="35"/>
        <v>122505.99122521795</v>
      </c>
      <c r="DK64" s="49">
        <f t="shared" si="33"/>
        <v>122505.99122521795</v>
      </c>
      <c r="DL64" s="49">
        <f t="shared" si="33"/>
        <v>122505.99122521795</v>
      </c>
      <c r="DM64" s="49">
        <f t="shared" si="33"/>
        <v>122505.99122521795</v>
      </c>
      <c r="DN64" s="49">
        <f t="shared" si="33"/>
        <v>122505.99122521795</v>
      </c>
      <c r="DO64" s="49">
        <f t="shared" si="33"/>
        <v>122505.99122521795</v>
      </c>
      <c r="DP64" s="49">
        <f t="shared" si="33"/>
        <v>122505.99122521795</v>
      </c>
      <c r="DQ64" s="49">
        <f t="shared" si="33"/>
        <v>122505.99122521795</v>
      </c>
      <c r="DR64" s="49">
        <f t="shared" si="33"/>
        <v>122505.99122521795</v>
      </c>
      <c r="DS64" s="49">
        <f t="shared" si="33"/>
        <v>122505.99122521795</v>
      </c>
      <c r="DT64" s="49">
        <f t="shared" si="33"/>
        <v>122505.99122521795</v>
      </c>
      <c r="DU64" s="49">
        <f t="shared" si="23"/>
        <v>1592577.8859278334</v>
      </c>
      <c r="DV64" s="49">
        <f t="shared" si="31"/>
        <v>0</v>
      </c>
    </row>
    <row r="65" spans="2:126" x14ac:dyDescent="0.3">
      <c r="B65" s="151">
        <v>101335</v>
      </c>
      <c r="C65" s="151">
        <v>3023507</v>
      </c>
      <c r="D65" s="151" t="s">
        <v>83</v>
      </c>
      <c r="E65" s="152" t="s">
        <v>735</v>
      </c>
      <c r="F65" s="156">
        <v>159</v>
      </c>
      <c r="G65" s="156">
        <v>159</v>
      </c>
      <c r="H65" s="156">
        <v>0</v>
      </c>
      <c r="I65" s="156">
        <v>673059.72</v>
      </c>
      <c r="J65" s="156">
        <v>0</v>
      </c>
      <c r="K65" s="156">
        <v>0</v>
      </c>
      <c r="L65" s="156">
        <v>19063.8</v>
      </c>
      <c r="M65" s="156">
        <v>0</v>
      </c>
      <c r="N65" s="156">
        <v>44322.440000000031</v>
      </c>
      <c r="O65" s="156">
        <v>0</v>
      </c>
      <c r="P65" s="156">
        <v>1292.8999999999983</v>
      </c>
      <c r="Q65" s="156">
        <v>940.80000000000075</v>
      </c>
      <c r="R65" s="156">
        <v>4406.9400000000041</v>
      </c>
      <c r="S65" s="156">
        <v>0</v>
      </c>
      <c r="T65" s="156">
        <v>572.19000000000017</v>
      </c>
      <c r="U65" s="156">
        <v>0</v>
      </c>
      <c r="V65" s="156">
        <v>0</v>
      </c>
      <c r="W65" s="156">
        <v>0</v>
      </c>
      <c r="X65" s="156">
        <v>0</v>
      </c>
      <c r="Y65" s="156">
        <v>0</v>
      </c>
      <c r="Z65" s="156">
        <v>0</v>
      </c>
      <c r="AA65" s="156">
        <v>0</v>
      </c>
      <c r="AB65" s="156">
        <v>32255.994084506998</v>
      </c>
      <c r="AC65" s="156">
        <v>0</v>
      </c>
      <c r="AD65" s="156">
        <v>51469.539800443454</v>
      </c>
      <c r="AE65" s="156">
        <v>0</v>
      </c>
      <c r="AF65" s="156">
        <v>18539.901000000002</v>
      </c>
      <c r="AG65" s="156">
        <v>0</v>
      </c>
      <c r="AH65" s="156">
        <v>159662.24</v>
      </c>
      <c r="AI65" s="156">
        <v>0</v>
      </c>
      <c r="AJ65" s="156">
        <v>0</v>
      </c>
      <c r="AK65" s="156">
        <v>0</v>
      </c>
      <c r="AL65" s="156">
        <v>4650.4804000000004</v>
      </c>
      <c r="AM65" s="156">
        <v>0</v>
      </c>
      <c r="AN65" s="156">
        <v>0</v>
      </c>
      <c r="AO65" s="156">
        <v>0</v>
      </c>
      <c r="AP65" s="156">
        <v>0</v>
      </c>
      <c r="AQ65" s="156">
        <v>0</v>
      </c>
      <c r="AR65" s="156">
        <v>0</v>
      </c>
      <c r="AS65" s="156">
        <v>0</v>
      </c>
      <c r="AT65" s="156">
        <v>0</v>
      </c>
      <c r="AU65" s="156">
        <v>673059.72</v>
      </c>
      <c r="AV65" s="156">
        <v>172864.5048849505</v>
      </c>
      <c r="AW65" s="156">
        <v>164312.72039999999</v>
      </c>
      <c r="AX65" s="156">
        <v>105497.30444459569</v>
      </c>
      <c r="AY65" s="156">
        <v>1010236.9452849504</v>
      </c>
      <c r="AZ65" s="156">
        <v>1005586.4648849504</v>
      </c>
      <c r="BA65" s="156">
        <v>4955</v>
      </c>
      <c r="BB65" s="156">
        <v>787845</v>
      </c>
      <c r="BC65" s="156">
        <v>0</v>
      </c>
      <c r="BD65" s="156">
        <v>0</v>
      </c>
      <c r="BE65" s="156">
        <v>1010236.9452849504</v>
      </c>
      <c r="BF65" s="156">
        <v>1010236.9452849505</v>
      </c>
      <c r="BG65" s="156">
        <v>0</v>
      </c>
      <c r="BH65" s="156">
        <v>792495.4804</v>
      </c>
      <c r="BI65" s="156">
        <v>628182.76</v>
      </c>
      <c r="BJ65" s="156">
        <v>845924.22488495044</v>
      </c>
      <c r="BK65" s="156">
        <v>5320.2781439305063</v>
      </c>
      <c r="BL65" s="156">
        <v>5258.1634400000003</v>
      </c>
      <c r="BM65" s="156">
        <v>1.1813003654086879E-2</v>
      </c>
      <c r="BN65" s="156">
        <v>0</v>
      </c>
      <c r="BO65" s="156">
        <v>0</v>
      </c>
      <c r="BP65" s="156">
        <v>1010236.9452849504</v>
      </c>
      <c r="BQ65" s="156">
        <v>6324.4431753770468</v>
      </c>
      <c r="BR65" s="156" t="s">
        <v>700</v>
      </c>
      <c r="BS65" s="156">
        <v>6353.6914797795625</v>
      </c>
      <c r="BT65" s="156">
        <v>1.0943515989470631E-2</v>
      </c>
      <c r="BU65" s="156">
        <v>-6952.16</v>
      </c>
      <c r="BV65" s="156">
        <v>1003284.7852849504</v>
      </c>
      <c r="BW65" s="156">
        <v>-4046.5499999999997</v>
      </c>
      <c r="BX65" s="156">
        <v>999238.23528495035</v>
      </c>
      <c r="BY65" s="156">
        <v>4650.4804000000004</v>
      </c>
      <c r="BZ65" s="156">
        <v>994587.75488495035</v>
      </c>
      <c r="CA65" s="47"/>
      <c r="CB65">
        <v>38.000000000000021</v>
      </c>
      <c r="CC65" s="48">
        <v>0</v>
      </c>
      <c r="CD65" s="49">
        <f t="shared" si="8"/>
        <v>2604.4199999999996</v>
      </c>
      <c r="CE65" s="49">
        <f t="shared" si="9"/>
        <v>0</v>
      </c>
      <c r="CF65" s="49">
        <f t="shared" si="10"/>
        <v>271.89</v>
      </c>
      <c r="CG65" s="49">
        <f t="shared" si="11"/>
        <v>0</v>
      </c>
      <c r="CH65" s="49">
        <f t="shared" si="12"/>
        <v>503.12000000000029</v>
      </c>
      <c r="CI65" s="49">
        <f t="shared" si="13"/>
        <v>0</v>
      </c>
      <c r="CJ65" s="49">
        <f t="shared" si="14"/>
        <v>527.88</v>
      </c>
      <c r="CK65" s="49">
        <f t="shared" si="15"/>
        <v>0</v>
      </c>
      <c r="CL65" s="49">
        <f t="shared" si="16"/>
        <v>3044.85</v>
      </c>
      <c r="CM65" s="49">
        <f t="shared" si="17"/>
        <v>0</v>
      </c>
      <c r="CN65" s="49">
        <f t="shared" si="18"/>
        <v>994587.75488495035</v>
      </c>
      <c r="CO65" s="157">
        <f t="shared" si="19"/>
        <v>0</v>
      </c>
      <c r="CP65">
        <v>3507</v>
      </c>
      <c r="CQ65" s="49">
        <f t="shared" si="26"/>
        <v>153013.50075153081</v>
      </c>
      <c r="CR65" s="49">
        <f t="shared" si="36"/>
        <v>76506.750375765405</v>
      </c>
      <c r="CS65" s="49">
        <f t="shared" si="34"/>
        <v>76506.750375765405</v>
      </c>
      <c r="CT65" s="49">
        <f t="shared" si="34"/>
        <v>76506.750375765405</v>
      </c>
      <c r="CU65" s="49">
        <f t="shared" si="34"/>
        <v>76506.750375765405</v>
      </c>
      <c r="CV65" s="49">
        <f t="shared" si="34"/>
        <v>76506.750375765405</v>
      </c>
      <c r="CW65" s="49">
        <f t="shared" si="34"/>
        <v>76506.750375765405</v>
      </c>
      <c r="CX65" s="49">
        <f t="shared" si="34"/>
        <v>76506.750375765405</v>
      </c>
      <c r="CY65" s="49">
        <f t="shared" si="34"/>
        <v>76506.750375765405</v>
      </c>
      <c r="CZ65" s="49">
        <f t="shared" si="34"/>
        <v>76506.750375765405</v>
      </c>
      <c r="DA65" s="49">
        <f t="shared" si="34"/>
        <v>76506.750375765405</v>
      </c>
      <c r="DB65" s="49">
        <f t="shared" si="34"/>
        <v>76506.750375765405</v>
      </c>
      <c r="DC65" s="158">
        <f t="shared" si="21"/>
        <v>994587.75488495</v>
      </c>
      <c r="DD65" s="49">
        <f t="shared" si="27"/>
        <v>0</v>
      </c>
      <c r="DE65" s="49"/>
      <c r="DF65" s="49"/>
      <c r="DG65" s="49"/>
      <c r="DH65" s="49"/>
      <c r="DI65" s="49">
        <f t="shared" si="29"/>
        <v>155421.06850537698</v>
      </c>
      <c r="DJ65" s="49">
        <f t="shared" si="35"/>
        <v>77710.534252688492</v>
      </c>
      <c r="DK65" s="49">
        <f t="shared" si="33"/>
        <v>77710.534252688492</v>
      </c>
      <c r="DL65" s="49">
        <f t="shared" si="33"/>
        <v>77710.534252688492</v>
      </c>
      <c r="DM65" s="49">
        <f t="shared" si="33"/>
        <v>77710.534252688492</v>
      </c>
      <c r="DN65" s="49">
        <f t="shared" si="33"/>
        <v>77710.534252688492</v>
      </c>
      <c r="DO65" s="49">
        <f t="shared" si="33"/>
        <v>77710.534252688492</v>
      </c>
      <c r="DP65" s="49">
        <f t="shared" si="33"/>
        <v>77710.534252688492</v>
      </c>
      <c r="DQ65" s="49">
        <f t="shared" si="33"/>
        <v>77710.534252688492</v>
      </c>
      <c r="DR65" s="49">
        <f t="shared" si="33"/>
        <v>77710.534252688492</v>
      </c>
      <c r="DS65" s="49">
        <f t="shared" si="33"/>
        <v>77710.534252688492</v>
      </c>
      <c r="DT65" s="49">
        <f t="shared" si="33"/>
        <v>77710.534252688492</v>
      </c>
      <c r="DU65" s="49">
        <f t="shared" si="23"/>
        <v>1010236.9452849507</v>
      </c>
      <c r="DV65" s="49">
        <f t="shared" si="31"/>
        <v>0</v>
      </c>
    </row>
    <row r="66" spans="2:126" x14ac:dyDescent="0.3">
      <c r="B66" s="151">
        <v>101337</v>
      </c>
      <c r="C66" s="151">
        <v>3023509</v>
      </c>
      <c r="D66" s="151" t="s">
        <v>207</v>
      </c>
      <c r="E66" s="152" t="s">
        <v>206</v>
      </c>
      <c r="F66" s="156">
        <v>444</v>
      </c>
      <c r="G66" s="156">
        <v>444</v>
      </c>
      <c r="H66" s="156">
        <v>0</v>
      </c>
      <c r="I66" s="156">
        <v>1879487.52</v>
      </c>
      <c r="J66" s="156">
        <v>0</v>
      </c>
      <c r="K66" s="156">
        <v>0</v>
      </c>
      <c r="L66" s="156">
        <v>59914.800000000054</v>
      </c>
      <c r="M66" s="156">
        <v>0</v>
      </c>
      <c r="N66" s="156">
        <v>128301.80000000015</v>
      </c>
      <c r="O66" s="156">
        <v>0</v>
      </c>
      <c r="P66" s="156">
        <v>30771.019999999993</v>
      </c>
      <c r="Q66" s="156">
        <v>14111.999999999953</v>
      </c>
      <c r="R66" s="156">
        <v>489.65999999999951</v>
      </c>
      <c r="S66" s="156">
        <v>2156.7200000000003</v>
      </c>
      <c r="T66" s="156">
        <v>572.18999999999949</v>
      </c>
      <c r="U66" s="156">
        <v>0</v>
      </c>
      <c r="V66" s="156">
        <v>0</v>
      </c>
      <c r="W66" s="156">
        <v>0</v>
      </c>
      <c r="X66" s="156">
        <v>0</v>
      </c>
      <c r="Y66" s="156">
        <v>0</v>
      </c>
      <c r="Z66" s="156">
        <v>0</v>
      </c>
      <c r="AA66" s="156">
        <v>0</v>
      </c>
      <c r="AB66" s="156">
        <v>97654.088437500002</v>
      </c>
      <c r="AC66" s="156">
        <v>0</v>
      </c>
      <c r="AD66" s="156">
        <v>222293.08005773317</v>
      </c>
      <c r="AE66" s="156">
        <v>0</v>
      </c>
      <c r="AF66" s="156">
        <v>32374.392297968359</v>
      </c>
      <c r="AG66" s="156">
        <v>0</v>
      </c>
      <c r="AH66" s="156">
        <v>159662.24</v>
      </c>
      <c r="AI66" s="156">
        <v>0</v>
      </c>
      <c r="AJ66" s="156">
        <v>0</v>
      </c>
      <c r="AK66" s="156">
        <v>0</v>
      </c>
      <c r="AL66" s="156">
        <v>17273.904399999999</v>
      </c>
      <c r="AM66" s="156">
        <v>0</v>
      </c>
      <c r="AN66" s="156">
        <v>0</v>
      </c>
      <c r="AO66" s="156">
        <v>0</v>
      </c>
      <c r="AP66" s="156">
        <v>0</v>
      </c>
      <c r="AQ66" s="156">
        <v>0</v>
      </c>
      <c r="AR66" s="156">
        <v>0</v>
      </c>
      <c r="AS66" s="156">
        <v>0</v>
      </c>
      <c r="AT66" s="156">
        <v>0</v>
      </c>
      <c r="AU66" s="156">
        <v>1879487.52</v>
      </c>
      <c r="AV66" s="156">
        <v>588639.75079320173</v>
      </c>
      <c r="AW66" s="156">
        <v>176936.14439999999</v>
      </c>
      <c r="AX66" s="156">
        <v>306327.67314701504</v>
      </c>
      <c r="AY66" s="156">
        <v>2645063.415193202</v>
      </c>
      <c r="AZ66" s="156">
        <v>2627789.5107932021</v>
      </c>
      <c r="BA66" s="156">
        <v>4955</v>
      </c>
      <c r="BB66" s="156">
        <v>2200020</v>
      </c>
      <c r="BC66" s="156">
        <v>0</v>
      </c>
      <c r="BD66" s="156">
        <v>0</v>
      </c>
      <c r="BE66" s="156">
        <v>2645063.415193202</v>
      </c>
      <c r="BF66" s="156">
        <v>2645063.415193202</v>
      </c>
      <c r="BG66" s="156">
        <v>0</v>
      </c>
      <c r="BH66" s="156">
        <v>2217293.9043999999</v>
      </c>
      <c r="BI66" s="156">
        <v>2040357.7599999998</v>
      </c>
      <c r="BJ66" s="156">
        <v>2468127.2707932019</v>
      </c>
      <c r="BK66" s="156">
        <v>5558.8452044891937</v>
      </c>
      <c r="BL66" s="156">
        <v>5396.9063144469528</v>
      </c>
      <c r="BM66" s="156">
        <v>3.0005873848272573E-2</v>
      </c>
      <c r="BN66" s="156">
        <v>0</v>
      </c>
      <c r="BO66" s="156">
        <v>0</v>
      </c>
      <c r="BP66" s="156">
        <v>2645063.415193202</v>
      </c>
      <c r="BQ66" s="156">
        <v>5918.4448441288332</v>
      </c>
      <c r="BR66" s="156" t="s">
        <v>700</v>
      </c>
      <c r="BS66" s="156">
        <v>5957.3500342189236</v>
      </c>
      <c r="BT66" s="156">
        <v>2.8903874172672595E-2</v>
      </c>
      <c r="BU66" s="156">
        <v>-19465.04</v>
      </c>
      <c r="BV66" s="156">
        <v>2625598.3751932019</v>
      </c>
      <c r="BW66" s="156">
        <v>-11299.8</v>
      </c>
      <c r="BX66" s="156">
        <v>2614298.5751932021</v>
      </c>
      <c r="BY66" s="156">
        <v>17273.904399999999</v>
      </c>
      <c r="BZ66" s="156">
        <v>2597024.6707932022</v>
      </c>
      <c r="CA66" s="47"/>
      <c r="CB66">
        <v>110.00000000000011</v>
      </c>
      <c r="CC66" s="48">
        <v>0</v>
      </c>
      <c r="CD66" s="49">
        <f t="shared" si="8"/>
        <v>7272.7199999999993</v>
      </c>
      <c r="CE66" s="49">
        <f t="shared" si="9"/>
        <v>0</v>
      </c>
      <c r="CF66" s="49">
        <f t="shared" si="10"/>
        <v>759.24</v>
      </c>
      <c r="CG66" s="49">
        <f t="shared" si="11"/>
        <v>0</v>
      </c>
      <c r="CH66" s="49">
        <f t="shared" si="12"/>
        <v>1456.4000000000015</v>
      </c>
      <c r="CI66" s="49">
        <f t="shared" si="13"/>
        <v>0</v>
      </c>
      <c r="CJ66" s="49">
        <f t="shared" si="14"/>
        <v>1474.08</v>
      </c>
      <c r="CK66" s="49">
        <f t="shared" si="15"/>
        <v>0</v>
      </c>
      <c r="CL66" s="49">
        <f t="shared" si="16"/>
        <v>8502.5999999999985</v>
      </c>
      <c r="CM66" s="49">
        <f t="shared" si="17"/>
        <v>0</v>
      </c>
      <c r="CN66" s="49">
        <f t="shared" si="18"/>
        <v>2597024.6707932022</v>
      </c>
      <c r="CO66" s="157">
        <f t="shared" si="19"/>
        <v>0</v>
      </c>
      <c r="CP66">
        <v>3509</v>
      </c>
      <c r="CQ66" s="49">
        <f t="shared" si="26"/>
        <v>399542.25704510801</v>
      </c>
      <c r="CR66" s="49">
        <f t="shared" si="36"/>
        <v>199771.12852255401</v>
      </c>
      <c r="CS66" s="49">
        <f t="shared" si="34"/>
        <v>199771.12852255401</v>
      </c>
      <c r="CT66" s="49">
        <f t="shared" si="34"/>
        <v>199771.12852255401</v>
      </c>
      <c r="CU66" s="49">
        <f t="shared" si="34"/>
        <v>199771.12852255401</v>
      </c>
      <c r="CV66" s="49">
        <f t="shared" si="34"/>
        <v>199771.12852255401</v>
      </c>
      <c r="CW66" s="49">
        <f t="shared" si="34"/>
        <v>199771.12852255401</v>
      </c>
      <c r="CX66" s="49">
        <f t="shared" si="34"/>
        <v>199771.12852255401</v>
      </c>
      <c r="CY66" s="49">
        <f t="shared" si="34"/>
        <v>199771.12852255401</v>
      </c>
      <c r="CZ66" s="49">
        <f t="shared" si="34"/>
        <v>199771.12852255401</v>
      </c>
      <c r="DA66" s="49">
        <f t="shared" si="34"/>
        <v>199771.12852255401</v>
      </c>
      <c r="DB66" s="49">
        <f t="shared" si="34"/>
        <v>199771.12852255401</v>
      </c>
      <c r="DC66" s="158">
        <f t="shared" si="21"/>
        <v>2597024.6707932018</v>
      </c>
      <c r="DD66" s="49">
        <f t="shared" si="27"/>
        <v>0</v>
      </c>
      <c r="DE66" s="49"/>
      <c r="DF66" s="49"/>
      <c r="DG66" s="49"/>
      <c r="DH66" s="49"/>
      <c r="DI66" s="49">
        <f t="shared" si="29"/>
        <v>406932.83310664643</v>
      </c>
      <c r="DJ66" s="49">
        <f t="shared" si="35"/>
        <v>203466.41655332322</v>
      </c>
      <c r="DK66" s="49">
        <f t="shared" si="33"/>
        <v>203466.41655332322</v>
      </c>
      <c r="DL66" s="49">
        <f t="shared" si="33"/>
        <v>203466.41655332322</v>
      </c>
      <c r="DM66" s="49">
        <f t="shared" si="33"/>
        <v>203466.41655332322</v>
      </c>
      <c r="DN66" s="49">
        <f t="shared" si="33"/>
        <v>203466.41655332322</v>
      </c>
      <c r="DO66" s="49">
        <f t="shared" si="33"/>
        <v>203466.41655332322</v>
      </c>
      <c r="DP66" s="49">
        <f t="shared" si="33"/>
        <v>203466.41655332322</v>
      </c>
      <c r="DQ66" s="49">
        <f t="shared" si="33"/>
        <v>203466.41655332322</v>
      </c>
      <c r="DR66" s="49">
        <f t="shared" si="33"/>
        <v>203466.41655332322</v>
      </c>
      <c r="DS66" s="49">
        <f t="shared" si="33"/>
        <v>203466.41655332322</v>
      </c>
      <c r="DT66" s="49">
        <f t="shared" si="33"/>
        <v>203466.41655332322</v>
      </c>
      <c r="DU66" s="49">
        <f t="shared" si="23"/>
        <v>2645063.4151932015</v>
      </c>
      <c r="DV66" s="49">
        <f t="shared" si="31"/>
        <v>0</v>
      </c>
    </row>
    <row r="67" spans="2:126" x14ac:dyDescent="0.3">
      <c r="B67" s="151">
        <v>101338</v>
      </c>
      <c r="C67" s="151">
        <v>3023510</v>
      </c>
      <c r="D67" s="151" t="s">
        <v>236</v>
      </c>
      <c r="E67" s="152" t="s">
        <v>736</v>
      </c>
      <c r="F67" s="156">
        <v>400</v>
      </c>
      <c r="G67" s="156">
        <v>400</v>
      </c>
      <c r="H67" s="156">
        <v>0</v>
      </c>
      <c r="I67" s="156">
        <v>1693232</v>
      </c>
      <c r="J67" s="156">
        <v>0</v>
      </c>
      <c r="K67" s="156">
        <v>0</v>
      </c>
      <c r="L67" s="156">
        <v>30502.080000000002</v>
      </c>
      <c r="M67" s="156">
        <v>0</v>
      </c>
      <c r="N67" s="156">
        <v>67650.039999999994</v>
      </c>
      <c r="O67" s="156">
        <v>0</v>
      </c>
      <c r="P67" s="156">
        <v>4925.3333333333312</v>
      </c>
      <c r="Q67" s="156">
        <v>4401.4035087719285</v>
      </c>
      <c r="R67" s="156">
        <v>5890.6466165413512</v>
      </c>
      <c r="S67" s="156">
        <v>1081.0626566416033</v>
      </c>
      <c r="T67" s="156">
        <v>0</v>
      </c>
      <c r="U67" s="156">
        <v>0</v>
      </c>
      <c r="V67" s="156">
        <v>0</v>
      </c>
      <c r="W67" s="156">
        <v>0</v>
      </c>
      <c r="X67" s="156">
        <v>0</v>
      </c>
      <c r="Y67" s="156">
        <v>0</v>
      </c>
      <c r="Z67" s="156">
        <v>0</v>
      </c>
      <c r="AA67" s="156">
        <v>0</v>
      </c>
      <c r="AB67" s="156">
        <v>30765.742120343763</v>
      </c>
      <c r="AC67" s="156">
        <v>0</v>
      </c>
      <c r="AD67" s="156">
        <v>141667.85641969607</v>
      </c>
      <c r="AE67" s="156">
        <v>0</v>
      </c>
      <c r="AF67" s="156">
        <v>4247.4000000000033</v>
      </c>
      <c r="AG67" s="156">
        <v>0</v>
      </c>
      <c r="AH67" s="156">
        <v>159662.24</v>
      </c>
      <c r="AI67" s="156">
        <v>0</v>
      </c>
      <c r="AJ67" s="156">
        <v>0</v>
      </c>
      <c r="AK67" s="156">
        <v>0</v>
      </c>
      <c r="AL67" s="156">
        <v>5911.7296999999999</v>
      </c>
      <c r="AM67" s="156">
        <v>0</v>
      </c>
      <c r="AN67" s="156">
        <v>0</v>
      </c>
      <c r="AO67" s="156">
        <v>0</v>
      </c>
      <c r="AP67" s="156">
        <v>0</v>
      </c>
      <c r="AQ67" s="156">
        <v>0</v>
      </c>
      <c r="AR67" s="156">
        <v>0</v>
      </c>
      <c r="AS67" s="156">
        <v>0</v>
      </c>
      <c r="AT67" s="156">
        <v>0</v>
      </c>
      <c r="AU67" s="156">
        <v>1693232</v>
      </c>
      <c r="AV67" s="156">
        <v>291131.56465532805</v>
      </c>
      <c r="AW67" s="156">
        <v>165573.96969999999</v>
      </c>
      <c r="AX67" s="156">
        <v>162432.26662734061</v>
      </c>
      <c r="AY67" s="156">
        <v>2149937.534355328</v>
      </c>
      <c r="AZ67" s="156">
        <v>2144025.8046553279</v>
      </c>
      <c r="BA67" s="156">
        <v>4955</v>
      </c>
      <c r="BB67" s="156">
        <v>1982000</v>
      </c>
      <c r="BC67" s="156">
        <v>0</v>
      </c>
      <c r="BD67" s="156">
        <v>0</v>
      </c>
      <c r="BE67" s="156">
        <v>2149937.534355328</v>
      </c>
      <c r="BF67" s="156">
        <v>2149937.534355328</v>
      </c>
      <c r="BG67" s="156">
        <v>0</v>
      </c>
      <c r="BH67" s="156">
        <v>1987911.7297</v>
      </c>
      <c r="BI67" s="156">
        <v>1822337.76</v>
      </c>
      <c r="BJ67" s="156">
        <v>1984363.5646553279</v>
      </c>
      <c r="BK67" s="156">
        <v>4960.9089116383202</v>
      </c>
      <c r="BL67" s="156">
        <v>4906.2522179361185</v>
      </c>
      <c r="BM67" s="156">
        <v>1.1140212788569958E-2</v>
      </c>
      <c r="BN67" s="156">
        <v>0</v>
      </c>
      <c r="BO67" s="156">
        <v>0</v>
      </c>
      <c r="BP67" s="156">
        <v>2149937.534355328</v>
      </c>
      <c r="BQ67" s="156">
        <v>5360.0645116383203</v>
      </c>
      <c r="BR67" s="156" t="s">
        <v>700</v>
      </c>
      <c r="BS67" s="156">
        <v>5374.8438358883195</v>
      </c>
      <c r="BT67" s="156">
        <v>1.1663352400330229E-2</v>
      </c>
      <c r="BU67" s="156">
        <v>-16991.919999999998</v>
      </c>
      <c r="BV67" s="156">
        <v>2132945.614355328</v>
      </c>
      <c r="BW67" s="156">
        <v>-10180</v>
      </c>
      <c r="BX67" s="156">
        <v>2122765.614355328</v>
      </c>
      <c r="BY67" s="156">
        <v>5911.7296999999999</v>
      </c>
      <c r="BZ67" s="156">
        <v>2116853.884655328</v>
      </c>
      <c r="CA67" s="47"/>
      <c r="CB67">
        <v>57.999999999999993</v>
      </c>
      <c r="CC67" s="48">
        <v>0</v>
      </c>
      <c r="CD67" s="49">
        <f t="shared" si="8"/>
        <v>6552</v>
      </c>
      <c r="CE67" s="49">
        <f t="shared" si="9"/>
        <v>0</v>
      </c>
      <c r="CF67" s="49">
        <f t="shared" si="10"/>
        <v>684</v>
      </c>
      <c r="CG67" s="49">
        <f t="shared" si="11"/>
        <v>0</v>
      </c>
      <c r="CH67" s="49">
        <f t="shared" si="12"/>
        <v>767.92</v>
      </c>
      <c r="CI67" s="49">
        <f t="shared" si="13"/>
        <v>0</v>
      </c>
      <c r="CJ67" s="49">
        <f t="shared" si="14"/>
        <v>1328</v>
      </c>
      <c r="CK67" s="49">
        <f t="shared" si="15"/>
        <v>0</v>
      </c>
      <c r="CL67" s="49">
        <f t="shared" si="16"/>
        <v>7659.9999999999991</v>
      </c>
      <c r="CM67" s="49">
        <f t="shared" si="17"/>
        <v>0</v>
      </c>
      <c r="CN67" s="49">
        <f t="shared" si="18"/>
        <v>2116853.884655328</v>
      </c>
      <c r="CO67" s="157">
        <f t="shared" si="19"/>
        <v>0</v>
      </c>
      <c r="CP67">
        <v>3510</v>
      </c>
      <c r="CQ67" s="49">
        <f t="shared" si="26"/>
        <v>325669.828408512</v>
      </c>
      <c r="CR67" s="49">
        <f t="shared" si="36"/>
        <v>162834.914204256</v>
      </c>
      <c r="CS67" s="49">
        <f t="shared" si="34"/>
        <v>162834.914204256</v>
      </c>
      <c r="CT67" s="49">
        <f t="shared" si="34"/>
        <v>162834.914204256</v>
      </c>
      <c r="CU67" s="49">
        <f t="shared" si="34"/>
        <v>162834.914204256</v>
      </c>
      <c r="CV67" s="49">
        <f t="shared" si="34"/>
        <v>162834.914204256</v>
      </c>
      <c r="CW67" s="49">
        <f t="shared" si="34"/>
        <v>162834.914204256</v>
      </c>
      <c r="CX67" s="49">
        <f t="shared" si="34"/>
        <v>162834.914204256</v>
      </c>
      <c r="CY67" s="49">
        <f t="shared" si="34"/>
        <v>162834.914204256</v>
      </c>
      <c r="CZ67" s="49">
        <f t="shared" si="34"/>
        <v>162834.914204256</v>
      </c>
      <c r="DA67" s="49">
        <f t="shared" si="34"/>
        <v>162834.914204256</v>
      </c>
      <c r="DB67" s="49">
        <f t="shared" si="34"/>
        <v>162834.914204256</v>
      </c>
      <c r="DC67" s="158">
        <f t="shared" si="21"/>
        <v>2116853.8846553275</v>
      </c>
      <c r="DD67" s="49">
        <f t="shared" si="27"/>
        <v>0</v>
      </c>
      <c r="DE67" s="49"/>
      <c r="DF67" s="49"/>
      <c r="DG67" s="49"/>
      <c r="DH67" s="49"/>
      <c r="DI67" s="49">
        <f t="shared" si="29"/>
        <v>330759.62067005044</v>
      </c>
      <c r="DJ67" s="49">
        <f t="shared" si="35"/>
        <v>165379.81033502522</v>
      </c>
      <c r="DK67" s="49">
        <f t="shared" si="33"/>
        <v>165379.81033502522</v>
      </c>
      <c r="DL67" s="49">
        <f t="shared" si="33"/>
        <v>165379.81033502522</v>
      </c>
      <c r="DM67" s="49">
        <f t="shared" si="33"/>
        <v>165379.81033502522</v>
      </c>
      <c r="DN67" s="49">
        <f t="shared" si="33"/>
        <v>165379.81033502522</v>
      </c>
      <c r="DO67" s="49">
        <f t="shared" si="33"/>
        <v>165379.81033502522</v>
      </c>
      <c r="DP67" s="49">
        <f t="shared" si="33"/>
        <v>165379.81033502522</v>
      </c>
      <c r="DQ67" s="49">
        <f t="shared" si="33"/>
        <v>165379.81033502522</v>
      </c>
      <c r="DR67" s="49">
        <f t="shared" si="33"/>
        <v>165379.81033502522</v>
      </c>
      <c r="DS67" s="49">
        <f t="shared" si="33"/>
        <v>165379.81033502522</v>
      </c>
      <c r="DT67" s="49">
        <f t="shared" si="33"/>
        <v>165379.81033502522</v>
      </c>
      <c r="DU67" s="49">
        <f t="shared" si="23"/>
        <v>2149937.534355328</v>
      </c>
      <c r="DV67" s="49">
        <f t="shared" si="31"/>
        <v>0</v>
      </c>
    </row>
    <row r="68" spans="2:126" x14ac:dyDescent="0.3">
      <c r="B68" s="151">
        <v>101339</v>
      </c>
      <c r="C68" s="151">
        <v>3023511</v>
      </c>
      <c r="D68" s="151" t="s">
        <v>65</v>
      </c>
      <c r="E68" s="152" t="s">
        <v>737</v>
      </c>
      <c r="F68" s="156">
        <v>418</v>
      </c>
      <c r="G68" s="156">
        <v>418</v>
      </c>
      <c r="H68" s="156">
        <v>0</v>
      </c>
      <c r="I68" s="156">
        <v>1769427.44</v>
      </c>
      <c r="J68" s="156">
        <v>0</v>
      </c>
      <c r="K68" s="156">
        <v>0</v>
      </c>
      <c r="L68" s="156">
        <v>44119.079999999973</v>
      </c>
      <c r="M68" s="156">
        <v>0</v>
      </c>
      <c r="N68" s="156">
        <v>96809.539999999804</v>
      </c>
      <c r="O68" s="156">
        <v>0</v>
      </c>
      <c r="P68" s="156">
        <v>40694.415059952073</v>
      </c>
      <c r="Q68" s="156">
        <v>27662.979376498799</v>
      </c>
      <c r="R68" s="156">
        <v>10307.519136690642</v>
      </c>
      <c r="S68" s="156">
        <v>7566.6219664268683</v>
      </c>
      <c r="T68" s="156">
        <v>12044.805323741002</v>
      </c>
      <c r="U68" s="156">
        <v>0</v>
      </c>
      <c r="V68" s="156">
        <v>0</v>
      </c>
      <c r="W68" s="156">
        <v>0</v>
      </c>
      <c r="X68" s="156">
        <v>0</v>
      </c>
      <c r="Y68" s="156">
        <v>0</v>
      </c>
      <c r="Z68" s="156">
        <v>0</v>
      </c>
      <c r="AA68" s="156">
        <v>0</v>
      </c>
      <c r="AB68" s="156">
        <v>133012.20033519564</v>
      </c>
      <c r="AC68" s="156">
        <v>0</v>
      </c>
      <c r="AD68" s="156">
        <v>138100.08061442335</v>
      </c>
      <c r="AE68" s="156">
        <v>0</v>
      </c>
      <c r="AF68" s="156">
        <v>0</v>
      </c>
      <c r="AG68" s="156">
        <v>0</v>
      </c>
      <c r="AH68" s="156">
        <v>159662.24</v>
      </c>
      <c r="AI68" s="156">
        <v>0</v>
      </c>
      <c r="AJ68" s="156">
        <v>0</v>
      </c>
      <c r="AK68" s="156">
        <v>0</v>
      </c>
      <c r="AL68" s="156">
        <v>5112.2458999999999</v>
      </c>
      <c r="AM68" s="156">
        <v>0</v>
      </c>
      <c r="AN68" s="156">
        <v>0</v>
      </c>
      <c r="AO68" s="156">
        <v>0</v>
      </c>
      <c r="AP68" s="156">
        <v>0</v>
      </c>
      <c r="AQ68" s="156">
        <v>0</v>
      </c>
      <c r="AR68" s="156">
        <v>0</v>
      </c>
      <c r="AS68" s="156">
        <v>0</v>
      </c>
      <c r="AT68" s="156">
        <v>0</v>
      </c>
      <c r="AU68" s="156">
        <v>1769427.44</v>
      </c>
      <c r="AV68" s="156">
        <v>510317.24181292811</v>
      </c>
      <c r="AW68" s="156">
        <v>164774.4859</v>
      </c>
      <c r="AX68" s="156">
        <v>288097.44343074213</v>
      </c>
      <c r="AY68" s="156">
        <v>2444519.1677129283</v>
      </c>
      <c r="AZ68" s="156">
        <v>2439406.9218129283</v>
      </c>
      <c r="BA68" s="156">
        <v>4955</v>
      </c>
      <c r="BB68" s="156">
        <v>2071190</v>
      </c>
      <c r="BC68" s="156">
        <v>0</v>
      </c>
      <c r="BD68" s="156">
        <v>0</v>
      </c>
      <c r="BE68" s="156">
        <v>2444519.1677129283</v>
      </c>
      <c r="BF68" s="156">
        <v>2444519.1677129283</v>
      </c>
      <c r="BG68" s="156">
        <v>0</v>
      </c>
      <c r="BH68" s="156">
        <v>2076302.2459</v>
      </c>
      <c r="BI68" s="156">
        <v>1911527.76</v>
      </c>
      <c r="BJ68" s="156">
        <v>2279744.6818129285</v>
      </c>
      <c r="BK68" s="156">
        <v>5453.9346454854749</v>
      </c>
      <c r="BL68" s="156">
        <v>5461.7736241545881</v>
      </c>
      <c r="BM68" s="156">
        <v>-1.4352441548374454E-3</v>
      </c>
      <c r="BN68" s="156">
        <v>1.4352441548374454E-3</v>
      </c>
      <c r="BO68" s="156">
        <v>3276.6930836893189</v>
      </c>
      <c r="BP68" s="156">
        <v>2447795.8607966178</v>
      </c>
      <c r="BQ68" s="156">
        <v>5843.7407054943014</v>
      </c>
      <c r="BR68" s="156" t="s">
        <v>700</v>
      </c>
      <c r="BS68" s="156">
        <v>5855.9709588435835</v>
      </c>
      <c r="BT68" s="156">
        <v>-6.1328502478752434E-4</v>
      </c>
      <c r="BU68" s="156">
        <v>-18053</v>
      </c>
      <c r="BV68" s="156">
        <v>2429742.8607966178</v>
      </c>
      <c r="BW68" s="156">
        <v>-10638.1</v>
      </c>
      <c r="BX68" s="156">
        <v>2419104.7607966177</v>
      </c>
      <c r="BY68" s="156">
        <v>5112.2458999999999</v>
      </c>
      <c r="BZ68" s="156">
        <v>2413992.5148966177</v>
      </c>
      <c r="CA68" s="47"/>
      <c r="CB68">
        <v>82.999999999999829</v>
      </c>
      <c r="CC68" s="48">
        <v>0</v>
      </c>
      <c r="CD68" s="49">
        <f t="shared" si="8"/>
        <v>6846.8399999999992</v>
      </c>
      <c r="CE68" s="49">
        <f t="shared" si="9"/>
        <v>0</v>
      </c>
      <c r="CF68" s="49">
        <f t="shared" si="10"/>
        <v>714.78</v>
      </c>
      <c r="CG68" s="49">
        <f t="shared" si="11"/>
        <v>0</v>
      </c>
      <c r="CH68" s="49">
        <f t="shared" si="12"/>
        <v>1098.9199999999978</v>
      </c>
      <c r="CI68" s="49">
        <f t="shared" si="13"/>
        <v>0</v>
      </c>
      <c r="CJ68" s="49">
        <f t="shared" si="14"/>
        <v>1387.76</v>
      </c>
      <c r="CK68" s="49">
        <f t="shared" si="15"/>
        <v>0</v>
      </c>
      <c r="CL68" s="49">
        <f t="shared" si="16"/>
        <v>8004.7</v>
      </c>
      <c r="CM68" s="49">
        <f t="shared" si="17"/>
        <v>0</v>
      </c>
      <c r="CN68" s="49">
        <f t="shared" si="18"/>
        <v>2413992.5148966177</v>
      </c>
      <c r="CO68" s="157">
        <f t="shared" si="19"/>
        <v>0</v>
      </c>
      <c r="CP68">
        <v>3511</v>
      </c>
      <c r="CQ68" s="49">
        <f t="shared" si="26"/>
        <v>371383.46383024886</v>
      </c>
      <c r="CR68" s="49">
        <f t="shared" si="36"/>
        <v>185691.73191512443</v>
      </c>
      <c r="CS68" s="49">
        <f t="shared" si="34"/>
        <v>185691.73191512443</v>
      </c>
      <c r="CT68" s="49">
        <f t="shared" si="34"/>
        <v>185691.73191512443</v>
      </c>
      <c r="CU68" s="49">
        <f t="shared" si="34"/>
        <v>185691.73191512443</v>
      </c>
      <c r="CV68" s="49">
        <f t="shared" si="34"/>
        <v>185691.73191512443</v>
      </c>
      <c r="CW68" s="49">
        <f t="shared" si="34"/>
        <v>185691.73191512443</v>
      </c>
      <c r="CX68" s="49">
        <f t="shared" si="34"/>
        <v>185691.73191512443</v>
      </c>
      <c r="CY68" s="49">
        <f t="shared" si="34"/>
        <v>185691.73191512443</v>
      </c>
      <c r="CZ68" s="49">
        <f t="shared" si="34"/>
        <v>185691.73191512443</v>
      </c>
      <c r="DA68" s="49">
        <f t="shared" si="34"/>
        <v>185691.73191512443</v>
      </c>
      <c r="DB68" s="49">
        <f t="shared" si="34"/>
        <v>185691.73191512443</v>
      </c>
      <c r="DC68" s="158">
        <f t="shared" si="21"/>
        <v>2413992.5148966173</v>
      </c>
      <c r="DD68" s="49">
        <f t="shared" si="27"/>
        <v>0</v>
      </c>
      <c r="DE68" s="49"/>
      <c r="DF68" s="49"/>
      <c r="DG68" s="49"/>
      <c r="DH68" s="49"/>
      <c r="DI68" s="49">
        <f t="shared" si="29"/>
        <v>376583.97858409502</v>
      </c>
      <c r="DJ68" s="49">
        <f t="shared" si="35"/>
        <v>188291.98929204751</v>
      </c>
      <c r="DK68" s="49">
        <f t="shared" si="33"/>
        <v>188291.98929204751</v>
      </c>
      <c r="DL68" s="49">
        <f t="shared" si="33"/>
        <v>188291.98929204751</v>
      </c>
      <c r="DM68" s="49">
        <f t="shared" si="33"/>
        <v>188291.98929204751</v>
      </c>
      <c r="DN68" s="49">
        <f t="shared" si="33"/>
        <v>188291.98929204751</v>
      </c>
      <c r="DO68" s="49">
        <f t="shared" si="33"/>
        <v>188291.98929204751</v>
      </c>
      <c r="DP68" s="49">
        <f t="shared" si="33"/>
        <v>188291.98929204751</v>
      </c>
      <c r="DQ68" s="49">
        <f t="shared" si="33"/>
        <v>188291.98929204751</v>
      </c>
      <c r="DR68" s="49">
        <f t="shared" si="33"/>
        <v>188291.98929204751</v>
      </c>
      <c r="DS68" s="49">
        <f t="shared" si="33"/>
        <v>188291.98929204751</v>
      </c>
      <c r="DT68" s="49">
        <f t="shared" si="33"/>
        <v>188291.98929204751</v>
      </c>
      <c r="DU68" s="49">
        <f t="shared" si="23"/>
        <v>2447795.8607966173</v>
      </c>
      <c r="DV68" s="49">
        <f t="shared" si="31"/>
        <v>0</v>
      </c>
    </row>
    <row r="69" spans="2:126" x14ac:dyDescent="0.3">
      <c r="B69" s="151">
        <v>101340</v>
      </c>
      <c r="C69" s="151">
        <v>3023512</v>
      </c>
      <c r="D69" s="151" t="s">
        <v>167</v>
      </c>
      <c r="E69" s="152" t="s">
        <v>738</v>
      </c>
      <c r="F69" s="156">
        <v>349</v>
      </c>
      <c r="G69" s="156">
        <v>349</v>
      </c>
      <c r="H69" s="156">
        <v>0</v>
      </c>
      <c r="I69" s="156">
        <v>1477344.92</v>
      </c>
      <c r="J69" s="156">
        <v>0</v>
      </c>
      <c r="K69" s="156">
        <v>0</v>
      </c>
      <c r="L69" s="156">
        <v>2178.7199999999939</v>
      </c>
      <c r="M69" s="156">
        <v>0</v>
      </c>
      <c r="N69" s="156">
        <v>5831.8999999999942</v>
      </c>
      <c r="O69" s="156">
        <v>0</v>
      </c>
      <c r="P69" s="156">
        <v>5430.1799999999957</v>
      </c>
      <c r="Q69" s="156">
        <v>313.59999999999974</v>
      </c>
      <c r="R69" s="156">
        <v>979.32000000000073</v>
      </c>
      <c r="S69" s="156">
        <v>0</v>
      </c>
      <c r="T69" s="156">
        <v>0</v>
      </c>
      <c r="U69" s="156">
        <v>0</v>
      </c>
      <c r="V69" s="156">
        <v>0</v>
      </c>
      <c r="W69" s="156">
        <v>0</v>
      </c>
      <c r="X69" s="156">
        <v>0</v>
      </c>
      <c r="Y69" s="156">
        <v>0</v>
      </c>
      <c r="Z69" s="156">
        <v>0</v>
      </c>
      <c r="AA69" s="156">
        <v>0</v>
      </c>
      <c r="AB69" s="156">
        <v>1508.2098349834982</v>
      </c>
      <c r="AC69" s="156">
        <v>0</v>
      </c>
      <c r="AD69" s="156">
        <v>104169.81819786382</v>
      </c>
      <c r="AE69" s="156">
        <v>0</v>
      </c>
      <c r="AF69" s="156">
        <v>0</v>
      </c>
      <c r="AG69" s="156">
        <v>0</v>
      </c>
      <c r="AH69" s="156">
        <v>159662.24</v>
      </c>
      <c r="AI69" s="156">
        <v>0</v>
      </c>
      <c r="AJ69" s="156">
        <v>0</v>
      </c>
      <c r="AK69" s="156">
        <v>0</v>
      </c>
      <c r="AL69" s="156">
        <v>15431.325000000001</v>
      </c>
      <c r="AM69" s="156">
        <v>0</v>
      </c>
      <c r="AN69" s="156">
        <v>0</v>
      </c>
      <c r="AO69" s="156">
        <v>0</v>
      </c>
      <c r="AP69" s="156">
        <v>0</v>
      </c>
      <c r="AQ69" s="156">
        <v>0</v>
      </c>
      <c r="AR69" s="156">
        <v>0</v>
      </c>
      <c r="AS69" s="156">
        <v>0</v>
      </c>
      <c r="AT69" s="156">
        <v>0</v>
      </c>
      <c r="AU69" s="156">
        <v>1477344.92</v>
      </c>
      <c r="AV69" s="156">
        <v>120411.7480328473</v>
      </c>
      <c r="AW69" s="156">
        <v>175093.565</v>
      </c>
      <c r="AX69" s="156">
        <v>91769.438874556276</v>
      </c>
      <c r="AY69" s="156">
        <v>1772850.2330328473</v>
      </c>
      <c r="AZ69" s="156">
        <v>1757418.9080328473</v>
      </c>
      <c r="BA69" s="156">
        <v>4955</v>
      </c>
      <c r="BB69" s="156">
        <v>1729295</v>
      </c>
      <c r="BC69" s="156">
        <v>0</v>
      </c>
      <c r="BD69" s="156">
        <v>0</v>
      </c>
      <c r="BE69" s="156">
        <v>1772850.2330328473</v>
      </c>
      <c r="BF69" s="156">
        <v>1772850.2330328473</v>
      </c>
      <c r="BG69" s="156">
        <v>0</v>
      </c>
      <c r="BH69" s="156">
        <v>1744726.325</v>
      </c>
      <c r="BI69" s="156">
        <v>1569632.76</v>
      </c>
      <c r="BJ69" s="156">
        <v>1597756.6680328473</v>
      </c>
      <c r="BK69" s="156">
        <v>4578.0993353376716</v>
      </c>
      <c r="BL69" s="156">
        <v>4572.4095033333333</v>
      </c>
      <c r="BM69" s="156">
        <v>1.2443837325135398E-3</v>
      </c>
      <c r="BN69" s="156">
        <v>0</v>
      </c>
      <c r="BO69" s="156">
        <v>0</v>
      </c>
      <c r="BP69" s="156">
        <v>1772850.2330328473</v>
      </c>
      <c r="BQ69" s="156">
        <v>5035.5842637044334</v>
      </c>
      <c r="BR69" s="156" t="s">
        <v>700</v>
      </c>
      <c r="BS69" s="156">
        <v>5079.8000946499924</v>
      </c>
      <c r="BT69" s="156">
        <v>4.0620723593349783E-3</v>
      </c>
      <c r="BU69" s="156">
        <v>-14221.640000000001</v>
      </c>
      <c r="BV69" s="156">
        <v>1758628.5930328474</v>
      </c>
      <c r="BW69" s="156">
        <v>-8882.0499999999993</v>
      </c>
      <c r="BX69" s="156">
        <v>1749746.5430328473</v>
      </c>
      <c r="BY69" s="156">
        <v>15431.325000000001</v>
      </c>
      <c r="BZ69" s="156">
        <v>1734315.2180328474</v>
      </c>
      <c r="CA69" s="47"/>
      <c r="CB69">
        <v>4.9999999999999947</v>
      </c>
      <c r="CC69" s="48">
        <v>0</v>
      </c>
      <c r="CD69" s="49">
        <f t="shared" si="8"/>
        <v>5716.62</v>
      </c>
      <c r="CE69" s="49">
        <f t="shared" si="9"/>
        <v>0</v>
      </c>
      <c r="CF69" s="49">
        <f t="shared" si="10"/>
        <v>596.79</v>
      </c>
      <c r="CG69" s="49">
        <f t="shared" si="11"/>
        <v>0</v>
      </c>
      <c r="CH69" s="49">
        <f t="shared" si="12"/>
        <v>66.199999999999932</v>
      </c>
      <c r="CI69" s="49">
        <f t="shared" si="13"/>
        <v>0</v>
      </c>
      <c r="CJ69" s="49">
        <f t="shared" si="14"/>
        <v>1158.6799999999998</v>
      </c>
      <c r="CK69" s="49">
        <f t="shared" si="15"/>
        <v>0</v>
      </c>
      <c r="CL69" s="49">
        <f t="shared" si="16"/>
        <v>6683.3499999999995</v>
      </c>
      <c r="CM69" s="49">
        <f t="shared" si="17"/>
        <v>0</v>
      </c>
      <c r="CN69" s="49">
        <f t="shared" si="18"/>
        <v>1734315.2180328474</v>
      </c>
      <c r="CO69" s="157">
        <f t="shared" si="19"/>
        <v>0</v>
      </c>
      <c r="CP69">
        <v>3512</v>
      </c>
      <c r="CQ69" s="49">
        <f t="shared" ref="CQ69:CQ86" si="37">CN69/13*2</f>
        <v>266817.72585120727</v>
      </c>
      <c r="CR69" s="49">
        <f t="shared" si="36"/>
        <v>133408.86292560364</v>
      </c>
      <c r="CS69" s="49">
        <f t="shared" si="34"/>
        <v>133408.86292560364</v>
      </c>
      <c r="CT69" s="49">
        <f t="shared" si="34"/>
        <v>133408.86292560364</v>
      </c>
      <c r="CU69" s="49">
        <f t="shared" si="34"/>
        <v>133408.86292560364</v>
      </c>
      <c r="CV69" s="49">
        <f t="shared" si="34"/>
        <v>133408.86292560364</v>
      </c>
      <c r="CW69" s="49">
        <f t="shared" si="34"/>
        <v>133408.86292560364</v>
      </c>
      <c r="CX69" s="49">
        <f t="shared" si="34"/>
        <v>133408.86292560364</v>
      </c>
      <c r="CY69" s="49">
        <f t="shared" si="34"/>
        <v>133408.86292560364</v>
      </c>
      <c r="CZ69" s="49">
        <f t="shared" si="34"/>
        <v>133408.86292560364</v>
      </c>
      <c r="DA69" s="49">
        <f t="shared" si="34"/>
        <v>133408.86292560364</v>
      </c>
      <c r="DB69" s="49">
        <f t="shared" si="34"/>
        <v>133408.86292560364</v>
      </c>
      <c r="DC69" s="158">
        <f t="shared" si="21"/>
        <v>1734315.2180328467</v>
      </c>
      <c r="DD69" s="49">
        <f t="shared" ref="DD69:DD87" si="38">CN69-DC69</f>
        <v>0</v>
      </c>
      <c r="DE69" s="49"/>
      <c r="DF69" s="49"/>
      <c r="DG69" s="49"/>
      <c r="DH69" s="49"/>
      <c r="DI69" s="49">
        <f t="shared" si="29"/>
        <v>272746.18969736114</v>
      </c>
      <c r="DJ69" s="49">
        <f t="shared" si="35"/>
        <v>136373.09484868057</v>
      </c>
      <c r="DK69" s="49">
        <f t="shared" si="33"/>
        <v>136373.09484868057</v>
      </c>
      <c r="DL69" s="49">
        <f t="shared" si="33"/>
        <v>136373.09484868057</v>
      </c>
      <c r="DM69" s="49">
        <f t="shared" si="33"/>
        <v>136373.09484868057</v>
      </c>
      <c r="DN69" s="49">
        <f t="shared" si="33"/>
        <v>136373.09484868057</v>
      </c>
      <c r="DO69" s="49">
        <f t="shared" si="33"/>
        <v>136373.09484868057</v>
      </c>
      <c r="DP69" s="49">
        <f t="shared" si="33"/>
        <v>136373.09484868057</v>
      </c>
      <c r="DQ69" s="49">
        <f t="shared" si="33"/>
        <v>136373.09484868057</v>
      </c>
      <c r="DR69" s="49">
        <f t="shared" si="33"/>
        <v>136373.09484868057</v>
      </c>
      <c r="DS69" s="49">
        <f t="shared" si="33"/>
        <v>136373.09484868057</v>
      </c>
      <c r="DT69" s="49">
        <f t="shared" si="33"/>
        <v>136373.09484868057</v>
      </c>
      <c r="DU69" s="49">
        <f t="shared" si="23"/>
        <v>1772850.2330328473</v>
      </c>
      <c r="DV69" s="49">
        <f t="shared" si="31"/>
        <v>0</v>
      </c>
    </row>
    <row r="70" spans="2:126" x14ac:dyDescent="0.3">
      <c r="B70" s="50">
        <v>101341</v>
      </c>
      <c r="C70" s="50">
        <v>3023513</v>
      </c>
      <c r="D70" s="46"/>
      <c r="E70" s="51" t="s">
        <v>739</v>
      </c>
      <c r="F70" s="156">
        <v>190</v>
      </c>
      <c r="G70" s="156">
        <v>190</v>
      </c>
      <c r="H70" s="156">
        <v>0</v>
      </c>
      <c r="I70" s="156">
        <v>804285.2</v>
      </c>
      <c r="J70" s="156">
        <v>0</v>
      </c>
      <c r="K70" s="156">
        <v>0</v>
      </c>
      <c r="L70" s="156">
        <v>1089.3600000000015</v>
      </c>
      <c r="M70" s="156">
        <v>0</v>
      </c>
      <c r="N70" s="156">
        <v>3499.139999999994</v>
      </c>
      <c r="O70" s="156">
        <v>0</v>
      </c>
      <c r="P70" s="156">
        <v>775.73999999999853</v>
      </c>
      <c r="Q70" s="156">
        <v>0</v>
      </c>
      <c r="R70" s="156">
        <v>0</v>
      </c>
      <c r="S70" s="156">
        <v>1078.3600000000015</v>
      </c>
      <c r="T70" s="156">
        <v>0</v>
      </c>
      <c r="U70" s="156">
        <v>0</v>
      </c>
      <c r="V70" s="156">
        <v>0</v>
      </c>
      <c r="W70" s="156">
        <v>0</v>
      </c>
      <c r="X70" s="156">
        <v>0</v>
      </c>
      <c r="Y70" s="156">
        <v>0</v>
      </c>
      <c r="Z70" s="156">
        <v>0</v>
      </c>
      <c r="AA70" s="156">
        <v>0</v>
      </c>
      <c r="AB70" s="156">
        <v>13736.860122699421</v>
      </c>
      <c r="AC70" s="156">
        <v>0</v>
      </c>
      <c r="AD70" s="156">
        <v>32909.500272238067</v>
      </c>
      <c r="AE70" s="156">
        <v>0</v>
      </c>
      <c r="AF70" s="156">
        <v>0</v>
      </c>
      <c r="AG70" s="156">
        <v>0</v>
      </c>
      <c r="AH70" s="156">
        <v>159662.24</v>
      </c>
      <c r="AI70" s="156">
        <v>0</v>
      </c>
      <c r="AJ70" s="156">
        <v>0</v>
      </c>
      <c r="AK70" s="156">
        <v>0</v>
      </c>
      <c r="AL70" s="156">
        <v>2949.6264000000001</v>
      </c>
      <c r="AM70" s="156">
        <v>0</v>
      </c>
      <c r="AN70" s="156">
        <v>0</v>
      </c>
      <c r="AO70" s="156">
        <v>0</v>
      </c>
      <c r="AP70" s="156">
        <v>0</v>
      </c>
      <c r="AQ70" s="156">
        <v>0</v>
      </c>
      <c r="AR70" s="156">
        <v>0</v>
      </c>
      <c r="AS70" s="156">
        <v>0</v>
      </c>
      <c r="AT70" s="156">
        <v>0</v>
      </c>
      <c r="AU70" s="156">
        <v>804285.2</v>
      </c>
      <c r="AV70" s="156">
        <v>53088.960394937487</v>
      </c>
      <c r="AW70" s="156">
        <v>162611.8664</v>
      </c>
      <c r="AX70" s="156">
        <v>57800.114177147036</v>
      </c>
      <c r="AY70" s="156">
        <v>1019986.0267949374</v>
      </c>
      <c r="AZ70" s="156">
        <v>1017036.4003949375</v>
      </c>
      <c r="BA70" s="156">
        <v>4955</v>
      </c>
      <c r="BB70" s="156">
        <v>941450</v>
      </c>
      <c r="BC70" s="156">
        <v>0</v>
      </c>
      <c r="BD70" s="156">
        <v>0</v>
      </c>
      <c r="BE70" s="156">
        <v>1019986.0267949374</v>
      </c>
      <c r="BF70" s="156">
        <v>1019986.0267949374</v>
      </c>
      <c r="BG70" s="156">
        <v>0</v>
      </c>
      <c r="BH70" s="156">
        <v>944399.62639999995</v>
      </c>
      <c r="BI70" s="156">
        <v>781787.76</v>
      </c>
      <c r="BJ70" s="156">
        <v>857374.1603949375</v>
      </c>
      <c r="BK70" s="156">
        <v>4512.4955810259871</v>
      </c>
      <c r="BL70" s="156">
        <v>4603.9591092838191</v>
      </c>
      <c r="BM70" s="156">
        <v>-1.9866277281524295E-2</v>
      </c>
      <c r="BN70" s="156">
        <v>1.9866277281524295E-2</v>
      </c>
      <c r="BO70" s="156">
        <v>17378.070368988076</v>
      </c>
      <c r="BP70" s="156">
        <v>1037364.0971639255</v>
      </c>
      <c r="BQ70" s="156">
        <v>5444.2866882311873</v>
      </c>
      <c r="BR70" s="156" t="s">
        <v>700</v>
      </c>
      <c r="BS70" s="156">
        <v>5459.8110377048715</v>
      </c>
      <c r="BT70" s="156">
        <v>-3.9737630985977601E-3</v>
      </c>
      <c r="BU70" s="156">
        <v>-7746.1200000000008</v>
      </c>
      <c r="BV70" s="156">
        <v>1029617.9771639255</v>
      </c>
      <c r="BW70" s="156">
        <v>-4835.5</v>
      </c>
      <c r="BX70" s="156">
        <v>1024782.4771639255</v>
      </c>
      <c r="BY70" s="156">
        <v>2949.6264000000001</v>
      </c>
      <c r="BZ70" s="156">
        <v>1021832.8507639256</v>
      </c>
      <c r="CA70" s="52"/>
      <c r="CB70" s="72">
        <v>2.9999999999999947</v>
      </c>
      <c r="CC70" s="53">
        <v>0</v>
      </c>
      <c r="CD70" s="54">
        <f>G70*$CD$4</f>
        <v>3112.2</v>
      </c>
      <c r="CE70" s="54">
        <f t="shared" si="9"/>
        <v>0</v>
      </c>
      <c r="CF70" s="54">
        <f t="shared" si="10"/>
        <v>324.89999999999998</v>
      </c>
      <c r="CG70" s="54">
        <f t="shared" si="11"/>
        <v>0</v>
      </c>
      <c r="CH70" s="54">
        <f t="shared" si="12"/>
        <v>39.719999999999928</v>
      </c>
      <c r="CI70" s="54">
        <f t="shared" si="13"/>
        <v>0</v>
      </c>
      <c r="CJ70" s="54">
        <f t="shared" si="14"/>
        <v>630.79999999999995</v>
      </c>
      <c r="CK70" s="54">
        <f t="shared" si="15"/>
        <v>0</v>
      </c>
      <c r="CL70" s="54">
        <f t="shared" si="16"/>
        <v>3638.4999999999995</v>
      </c>
      <c r="CM70" s="54">
        <f t="shared" si="17"/>
        <v>0</v>
      </c>
      <c r="CN70" s="54">
        <f t="shared" si="18"/>
        <v>1021832.8507639256</v>
      </c>
      <c r="CO70" s="92">
        <f t="shared" si="19"/>
        <v>0</v>
      </c>
      <c r="CP70" s="54"/>
      <c r="CQ70" s="54">
        <f t="shared" si="37"/>
        <v>157205.05396368087</v>
      </c>
      <c r="CR70" s="55">
        <f t="shared" si="36"/>
        <v>78602.526981840434</v>
      </c>
      <c r="CS70" s="55">
        <f t="shared" si="34"/>
        <v>78602.526981840434</v>
      </c>
      <c r="CT70" s="55">
        <f t="shared" si="34"/>
        <v>78602.526981840434</v>
      </c>
      <c r="CU70" s="55">
        <f t="shared" si="34"/>
        <v>78602.526981840434</v>
      </c>
      <c r="CV70" s="55">
        <f t="shared" si="34"/>
        <v>78602.526981840434</v>
      </c>
      <c r="CW70" s="55">
        <f t="shared" si="34"/>
        <v>78602.526981840434</v>
      </c>
      <c r="CX70" s="55">
        <f t="shared" si="34"/>
        <v>78602.526981840434</v>
      </c>
      <c r="CY70" s="55">
        <f t="shared" si="34"/>
        <v>78602.526981840434</v>
      </c>
      <c r="CZ70" s="55">
        <f t="shared" si="34"/>
        <v>78602.526981840434</v>
      </c>
      <c r="DA70" s="55">
        <f t="shared" si="34"/>
        <v>78602.526981840434</v>
      </c>
      <c r="DB70" s="55">
        <f t="shared" si="34"/>
        <v>78602.526981840434</v>
      </c>
      <c r="DC70" s="56">
        <f t="shared" si="21"/>
        <v>1021832.8507639254</v>
      </c>
      <c r="DD70" s="55">
        <f t="shared" si="38"/>
        <v>0</v>
      </c>
      <c r="DE70" s="55"/>
      <c r="DF70" s="55"/>
      <c r="DG70" s="55"/>
      <c r="DH70" s="55"/>
      <c r="DI70" s="49">
        <f t="shared" ref="DI70:DI86" si="39">BP70/13*2</f>
        <v>159594.47648675778</v>
      </c>
      <c r="DJ70" s="49">
        <f t="shared" si="35"/>
        <v>79797.238243378888</v>
      </c>
      <c r="DK70" s="49">
        <f t="shared" si="33"/>
        <v>79797.238243378888</v>
      </c>
      <c r="DL70" s="49">
        <f t="shared" si="33"/>
        <v>79797.238243378888</v>
      </c>
      <c r="DM70" s="49">
        <f t="shared" si="33"/>
        <v>79797.238243378888</v>
      </c>
      <c r="DN70" s="49">
        <f t="shared" si="33"/>
        <v>79797.238243378888</v>
      </c>
      <c r="DO70" s="49">
        <f t="shared" si="33"/>
        <v>79797.238243378888</v>
      </c>
      <c r="DP70" s="49">
        <f t="shared" si="33"/>
        <v>79797.238243378888</v>
      </c>
      <c r="DQ70" s="49">
        <f t="shared" si="33"/>
        <v>79797.238243378888</v>
      </c>
      <c r="DR70" s="49">
        <f t="shared" si="33"/>
        <v>79797.238243378888</v>
      </c>
      <c r="DS70" s="49">
        <f t="shared" si="33"/>
        <v>79797.238243378888</v>
      </c>
      <c r="DT70" s="49">
        <f t="shared" si="33"/>
        <v>79797.238243378888</v>
      </c>
      <c r="DU70" s="49">
        <f t="shared" ref="DU70:DU87" si="40">SUM(DI70:DT70)</f>
        <v>1037364.0971639258</v>
      </c>
      <c r="DV70" s="49">
        <f t="shared" ref="DV70:DV86" si="41">BP70-DU70</f>
        <v>0</v>
      </c>
    </row>
    <row r="71" spans="2:126" x14ac:dyDescent="0.3">
      <c r="B71" s="50">
        <v>302124</v>
      </c>
      <c r="C71" s="50">
        <v>3022061</v>
      </c>
      <c r="D71" s="46"/>
      <c r="E71" s="51" t="s">
        <v>476</v>
      </c>
      <c r="F71" s="156">
        <v>182</v>
      </c>
      <c r="G71" s="156">
        <v>182</v>
      </c>
      <c r="H71" s="156">
        <v>0</v>
      </c>
      <c r="I71" s="156">
        <v>770420.55999999994</v>
      </c>
      <c r="J71" s="156">
        <v>0</v>
      </c>
      <c r="K71" s="156">
        <v>0</v>
      </c>
      <c r="L71" s="156">
        <v>544.6799999999995</v>
      </c>
      <c r="M71" s="156">
        <v>0</v>
      </c>
      <c r="N71" s="156">
        <v>1166.379999999999</v>
      </c>
      <c r="O71" s="156">
        <v>0</v>
      </c>
      <c r="P71" s="156">
        <v>775.7400000000008</v>
      </c>
      <c r="Q71" s="156">
        <v>0</v>
      </c>
      <c r="R71" s="156">
        <v>0</v>
      </c>
      <c r="S71" s="156">
        <v>1078.360000000001</v>
      </c>
      <c r="T71" s="156">
        <v>0</v>
      </c>
      <c r="U71" s="156">
        <v>0</v>
      </c>
      <c r="V71" s="156">
        <v>0</v>
      </c>
      <c r="W71" s="156">
        <v>0</v>
      </c>
      <c r="X71" s="156">
        <v>0</v>
      </c>
      <c r="Y71" s="156">
        <v>0</v>
      </c>
      <c r="Z71" s="156">
        <v>0</v>
      </c>
      <c r="AA71" s="156">
        <v>0</v>
      </c>
      <c r="AB71" s="156">
        <v>20891.200909090872</v>
      </c>
      <c r="AC71" s="156">
        <v>0</v>
      </c>
      <c r="AD71" s="156">
        <v>44093.988977075089</v>
      </c>
      <c r="AE71" s="156">
        <v>0</v>
      </c>
      <c r="AF71" s="156">
        <v>0</v>
      </c>
      <c r="AG71" s="156">
        <v>0</v>
      </c>
      <c r="AH71" s="156">
        <v>159662.24</v>
      </c>
      <c r="AI71" s="156">
        <v>0</v>
      </c>
      <c r="AJ71" s="156">
        <v>0</v>
      </c>
      <c r="AK71" s="156">
        <v>0</v>
      </c>
      <c r="AL71" s="156">
        <v>2949.6264000000001</v>
      </c>
      <c r="AM71" s="156">
        <v>0</v>
      </c>
      <c r="AN71" s="156">
        <v>0</v>
      </c>
      <c r="AO71" s="156">
        <v>0</v>
      </c>
      <c r="AP71" s="156">
        <v>0</v>
      </c>
      <c r="AQ71" s="156">
        <v>0</v>
      </c>
      <c r="AR71" s="156">
        <v>0</v>
      </c>
      <c r="AS71" s="156">
        <v>0</v>
      </c>
      <c r="AT71" s="156">
        <v>0</v>
      </c>
      <c r="AU71" s="156">
        <v>770420.55999999994</v>
      </c>
      <c r="AV71" s="156">
        <v>68550.349886165961</v>
      </c>
      <c r="AW71" s="156">
        <v>162611.8664</v>
      </c>
      <c r="AX71" s="156">
        <v>65091.955904505892</v>
      </c>
      <c r="AY71" s="156">
        <v>1001582.7762861659</v>
      </c>
      <c r="AZ71" s="156">
        <v>998633.14988616598</v>
      </c>
      <c r="BA71" s="156">
        <v>4955</v>
      </c>
      <c r="BB71" s="156">
        <v>901810</v>
      </c>
      <c r="BC71" s="156">
        <v>0</v>
      </c>
      <c r="BD71" s="156">
        <v>0</v>
      </c>
      <c r="BE71" s="156">
        <v>1001582.7762861659</v>
      </c>
      <c r="BF71" s="156">
        <v>1001582.7762861659</v>
      </c>
      <c r="BG71" s="156">
        <v>0</v>
      </c>
      <c r="BH71" s="156">
        <v>904759.62639999995</v>
      </c>
      <c r="BI71" s="156">
        <v>742147.76</v>
      </c>
      <c r="BJ71" s="156">
        <v>838970.90988616599</v>
      </c>
      <c r="BK71" s="156">
        <v>4609.730274099813</v>
      </c>
      <c r="BL71" s="156">
        <v>4603.9591092838191</v>
      </c>
      <c r="BM71" s="156">
        <v>1.2535221705936522E-3</v>
      </c>
      <c r="BN71" s="156">
        <v>0</v>
      </c>
      <c r="BO71" s="156">
        <v>0</v>
      </c>
      <c r="BP71" s="156">
        <v>1001582.7762861659</v>
      </c>
      <c r="BQ71" s="156">
        <v>5486.9953290448684</v>
      </c>
      <c r="BR71" s="156" t="s">
        <v>700</v>
      </c>
      <c r="BS71" s="156">
        <v>5503.2020675064059</v>
      </c>
      <c r="BT71" s="156">
        <v>9.581485036271653E-3</v>
      </c>
      <c r="BU71" s="156">
        <v>-7395.16</v>
      </c>
      <c r="BV71" s="156">
        <v>994187.6162861659</v>
      </c>
      <c r="BW71" s="156">
        <v>-4631.8999999999996</v>
      </c>
      <c r="BX71" s="156">
        <v>989555.71628616587</v>
      </c>
      <c r="BY71" s="156">
        <v>2949.6264000000001</v>
      </c>
      <c r="BZ71" s="156">
        <v>986606.08988616592</v>
      </c>
      <c r="CA71" s="52"/>
      <c r="CB71" s="72">
        <v>0.99999999999999911</v>
      </c>
      <c r="CC71" s="53">
        <v>0</v>
      </c>
      <c r="CD71" s="54">
        <f>G71*$CD$4</f>
        <v>2981.16</v>
      </c>
      <c r="CE71" s="54">
        <f>$H71*$CE$4</f>
        <v>0</v>
      </c>
      <c r="CF71" s="54">
        <f>$G71*$CF$4</f>
        <v>311.21999999999997</v>
      </c>
      <c r="CG71" s="54">
        <f>$H71*$CG$4</f>
        <v>0</v>
      </c>
      <c r="CH71" s="54">
        <f>$CB71*$CH$4</f>
        <v>13.239999999999988</v>
      </c>
      <c r="CI71" s="54">
        <f>$CC71*$CI$4</f>
        <v>0</v>
      </c>
      <c r="CJ71" s="54">
        <f>$G71*$CJ$4</f>
        <v>604.24</v>
      </c>
      <c r="CK71" s="54">
        <f>$H71*$CK$4</f>
        <v>0</v>
      </c>
      <c r="CL71" s="54">
        <f>$G71*$CL$4</f>
        <v>3485.2999999999997</v>
      </c>
      <c r="CM71" s="54">
        <f>$H71*$CM$4</f>
        <v>0</v>
      </c>
      <c r="CN71" s="54">
        <f t="shared" ref="CN71:CN87" si="42">BZ71</f>
        <v>986606.08988616592</v>
      </c>
      <c r="CO71" s="92">
        <f t="shared" ref="CO71:CO87" si="43">BP71+BU71+BW71-BY71-CN71</f>
        <v>0</v>
      </c>
      <c r="CP71" s="54"/>
      <c r="CQ71" s="54">
        <f t="shared" si="37"/>
        <v>151785.55229017936</v>
      </c>
      <c r="CR71" s="55">
        <f t="shared" si="36"/>
        <v>75892.77614508968</v>
      </c>
      <c r="CS71" s="55">
        <f t="shared" si="34"/>
        <v>75892.77614508968</v>
      </c>
      <c r="CT71" s="55">
        <f t="shared" si="34"/>
        <v>75892.77614508968</v>
      </c>
      <c r="CU71" s="55">
        <f t="shared" si="34"/>
        <v>75892.77614508968</v>
      </c>
      <c r="CV71" s="55">
        <f t="shared" si="34"/>
        <v>75892.77614508968</v>
      </c>
      <c r="CW71" s="55">
        <f t="shared" si="34"/>
        <v>75892.77614508968</v>
      </c>
      <c r="CX71" s="55">
        <f t="shared" si="34"/>
        <v>75892.77614508968</v>
      </c>
      <c r="CY71" s="55">
        <f t="shared" si="34"/>
        <v>75892.77614508968</v>
      </c>
      <c r="CZ71" s="55">
        <f t="shared" si="34"/>
        <v>75892.77614508968</v>
      </c>
      <c r="DA71" s="55">
        <f t="shared" si="34"/>
        <v>75892.77614508968</v>
      </c>
      <c r="DB71" s="55">
        <f t="shared" si="34"/>
        <v>75892.77614508968</v>
      </c>
      <c r="DC71" s="56">
        <f t="shared" ref="DC71:DC87" si="44">SUM(CQ71:DB71)</f>
        <v>986606.08988616557</v>
      </c>
      <c r="DD71" s="55">
        <f t="shared" si="38"/>
        <v>0</v>
      </c>
      <c r="DE71" s="55"/>
      <c r="DF71" s="55"/>
      <c r="DG71" s="55"/>
      <c r="DH71" s="55"/>
      <c r="DI71" s="49">
        <f t="shared" si="39"/>
        <v>154089.65789017937</v>
      </c>
      <c r="DJ71" s="49">
        <f t="shared" si="35"/>
        <v>77044.828945089685</v>
      </c>
      <c r="DK71" s="49">
        <f t="shared" si="33"/>
        <v>77044.828945089685</v>
      </c>
      <c r="DL71" s="49">
        <f t="shared" si="33"/>
        <v>77044.828945089685</v>
      </c>
      <c r="DM71" s="49">
        <f t="shared" si="33"/>
        <v>77044.828945089685</v>
      </c>
      <c r="DN71" s="49">
        <f t="shared" si="33"/>
        <v>77044.828945089685</v>
      </c>
      <c r="DO71" s="49">
        <f t="shared" si="33"/>
        <v>77044.828945089685</v>
      </c>
      <c r="DP71" s="49">
        <f t="shared" si="33"/>
        <v>77044.828945089685</v>
      </c>
      <c r="DQ71" s="49">
        <f t="shared" si="33"/>
        <v>77044.828945089685</v>
      </c>
      <c r="DR71" s="49">
        <f t="shared" si="33"/>
        <v>77044.828945089685</v>
      </c>
      <c r="DS71" s="49">
        <f t="shared" si="33"/>
        <v>77044.828945089685</v>
      </c>
      <c r="DT71" s="49">
        <f t="shared" si="33"/>
        <v>77044.828945089685</v>
      </c>
      <c r="DU71" s="49">
        <f t="shared" si="40"/>
        <v>1001582.7762861662</v>
      </c>
      <c r="DV71" s="49">
        <f t="shared" si="41"/>
        <v>0</v>
      </c>
    </row>
    <row r="72" spans="2:126" s="4" customFormat="1" x14ac:dyDescent="0.3">
      <c r="B72" s="57"/>
      <c r="C72" s="57" t="s">
        <v>23911</v>
      </c>
      <c r="D72" s="57" t="s">
        <v>77</v>
      </c>
      <c r="E72" s="58" t="s">
        <v>740</v>
      </c>
      <c r="F72" s="480">
        <v>372</v>
      </c>
      <c r="G72" s="480">
        <v>372</v>
      </c>
      <c r="H72" s="480">
        <v>0</v>
      </c>
      <c r="I72" s="480">
        <v>1574705.7599999998</v>
      </c>
      <c r="J72" s="480">
        <v>0</v>
      </c>
      <c r="K72" s="480">
        <v>0</v>
      </c>
      <c r="L72" s="480">
        <v>1634.0400000000009</v>
      </c>
      <c r="M72" s="480">
        <v>0</v>
      </c>
      <c r="N72" s="480">
        <v>4665.5199999999932</v>
      </c>
      <c r="O72" s="480">
        <v>0</v>
      </c>
      <c r="P72" s="480">
        <v>1551.4799999999993</v>
      </c>
      <c r="Q72" s="480">
        <v>0</v>
      </c>
      <c r="R72" s="480">
        <v>0</v>
      </c>
      <c r="S72" s="480">
        <v>2156.7200000000025</v>
      </c>
      <c r="T72" s="480">
        <v>0</v>
      </c>
      <c r="U72" s="480">
        <v>0</v>
      </c>
      <c r="V72" s="480">
        <v>0</v>
      </c>
      <c r="W72" s="480">
        <v>0</v>
      </c>
      <c r="X72" s="480">
        <v>0</v>
      </c>
      <c r="Y72" s="480">
        <v>0</v>
      </c>
      <c r="Z72" s="480">
        <v>0</v>
      </c>
      <c r="AA72" s="480">
        <v>0</v>
      </c>
      <c r="AB72" s="480">
        <v>34628.06103179029</v>
      </c>
      <c r="AC72" s="480">
        <v>0</v>
      </c>
      <c r="AD72" s="480">
        <v>77003.489249313163</v>
      </c>
      <c r="AE72" s="480">
        <v>0</v>
      </c>
      <c r="AF72" s="480">
        <v>0</v>
      </c>
      <c r="AG72" s="480">
        <v>0</v>
      </c>
      <c r="AH72" s="480">
        <v>319324.48</v>
      </c>
      <c r="AI72" s="480">
        <v>0</v>
      </c>
      <c r="AJ72" s="480">
        <v>0</v>
      </c>
      <c r="AK72" s="480">
        <v>0</v>
      </c>
      <c r="AL72" s="480">
        <v>5899.2528000000002</v>
      </c>
      <c r="AM72" s="480">
        <v>0</v>
      </c>
      <c r="AN72" s="480">
        <v>0</v>
      </c>
      <c r="AO72" s="480">
        <v>0</v>
      </c>
      <c r="AP72" s="480">
        <v>0</v>
      </c>
      <c r="AQ72" s="480">
        <v>0</v>
      </c>
      <c r="AR72" s="480">
        <v>0</v>
      </c>
      <c r="AS72" s="480">
        <v>0</v>
      </c>
      <c r="AT72" s="480">
        <v>0</v>
      </c>
      <c r="AU72" s="480">
        <v>1574705.7599999998</v>
      </c>
      <c r="AV72" s="480">
        <v>121639.31028110345</v>
      </c>
      <c r="AW72" s="480">
        <v>325223.7328</v>
      </c>
      <c r="AX72" s="480">
        <v>122892.07008165293</v>
      </c>
      <c r="AY72" s="480">
        <v>2021568.8030811034</v>
      </c>
      <c r="AZ72" s="480">
        <v>2015669.5502811035</v>
      </c>
      <c r="BA72" s="480">
        <v>9910</v>
      </c>
      <c r="BB72" s="480">
        <v>1843260</v>
      </c>
      <c r="BC72" s="480">
        <v>0</v>
      </c>
      <c r="BD72" s="480">
        <v>0</v>
      </c>
      <c r="BE72" s="480">
        <v>2021568.8030811034</v>
      </c>
      <c r="BF72" s="480">
        <v>2021568.8030811034</v>
      </c>
      <c r="BG72" s="480">
        <v>0</v>
      </c>
      <c r="BH72" s="480">
        <v>1849159.2527999999</v>
      </c>
      <c r="BI72" s="480">
        <v>1523935.52</v>
      </c>
      <c r="BJ72" s="480">
        <v>1696345.0702811035</v>
      </c>
      <c r="BK72" s="480">
        <v>9122.2258551258001</v>
      </c>
      <c r="BL72" s="480">
        <v>9207.9182185676382</v>
      </c>
      <c r="BM72" s="480">
        <v>-1.8612755110930641E-2</v>
      </c>
      <c r="BN72" s="480">
        <v>1.9866277281524295E-2</v>
      </c>
      <c r="BO72" s="480">
        <v>17378.070368988076</v>
      </c>
      <c r="BP72" s="480">
        <v>2038946.8734500916</v>
      </c>
      <c r="BQ72" s="480">
        <v>10931.282017276055</v>
      </c>
      <c r="BR72" s="480"/>
      <c r="BS72" s="480">
        <v>10963.013105211277</v>
      </c>
      <c r="BT72" s="480">
        <v>5.6077219376738929E-3</v>
      </c>
      <c r="BU72" s="480">
        <v>-15141.28</v>
      </c>
      <c r="BV72" s="480">
        <v>2023805.5934500913</v>
      </c>
      <c r="BW72" s="480">
        <v>-9467.4</v>
      </c>
      <c r="BX72" s="480">
        <v>2014338.1934500914</v>
      </c>
      <c r="BY72" s="480">
        <v>5899.2528000000002</v>
      </c>
      <c r="BZ72" s="480">
        <v>2008438.9406500915</v>
      </c>
      <c r="CA72" s="59"/>
      <c r="CB72" s="4">
        <f>CB70+CB71</f>
        <v>3.9999999999999938</v>
      </c>
      <c r="CC72" s="4">
        <f>CC70+CC71</f>
        <v>0</v>
      </c>
      <c r="CD72" s="60">
        <f>CD70+CD71</f>
        <v>6093.36</v>
      </c>
      <c r="CE72" s="60">
        <f t="shared" ref="CE72:CM72" si="45">CE70+CE71</f>
        <v>0</v>
      </c>
      <c r="CF72" s="60">
        <f t="shared" si="45"/>
        <v>636.11999999999989</v>
      </c>
      <c r="CG72" s="60">
        <f t="shared" si="45"/>
        <v>0</v>
      </c>
      <c r="CH72" s="60">
        <f t="shared" si="45"/>
        <v>52.959999999999916</v>
      </c>
      <c r="CI72" s="60">
        <f t="shared" si="45"/>
        <v>0</v>
      </c>
      <c r="CJ72" s="60">
        <f t="shared" si="45"/>
        <v>1235.04</v>
      </c>
      <c r="CK72" s="60">
        <f t="shared" si="45"/>
        <v>0</v>
      </c>
      <c r="CL72" s="60">
        <f t="shared" si="45"/>
        <v>7123.7999999999993</v>
      </c>
      <c r="CM72" s="60">
        <f t="shared" si="45"/>
        <v>0</v>
      </c>
      <c r="CN72" s="60">
        <f t="shared" si="42"/>
        <v>2008438.9406500915</v>
      </c>
      <c r="CO72" s="481">
        <f t="shared" si="43"/>
        <v>0</v>
      </c>
      <c r="CQ72" s="60">
        <f t="shared" si="37"/>
        <v>308990.60625386023</v>
      </c>
      <c r="CR72" s="60">
        <f t="shared" si="36"/>
        <v>154495.30312693011</v>
      </c>
      <c r="CS72" s="60">
        <f t="shared" si="34"/>
        <v>154495.30312693011</v>
      </c>
      <c r="CT72" s="60">
        <f t="shared" si="34"/>
        <v>154495.30312693011</v>
      </c>
      <c r="CU72" s="60">
        <f t="shared" si="34"/>
        <v>154495.30312693011</v>
      </c>
      <c r="CV72" s="60">
        <f t="shared" si="34"/>
        <v>154495.30312693011</v>
      </c>
      <c r="CW72" s="60">
        <f t="shared" si="34"/>
        <v>154495.30312693011</v>
      </c>
      <c r="CX72" s="60">
        <f t="shared" si="34"/>
        <v>154495.30312693011</v>
      </c>
      <c r="CY72" s="60">
        <f t="shared" si="34"/>
        <v>154495.30312693011</v>
      </c>
      <c r="CZ72" s="60">
        <f t="shared" si="34"/>
        <v>154495.30312693011</v>
      </c>
      <c r="DA72" s="60">
        <f t="shared" si="34"/>
        <v>154495.30312693011</v>
      </c>
      <c r="DB72" s="60">
        <f t="shared" si="34"/>
        <v>154495.30312693011</v>
      </c>
      <c r="DC72" s="61">
        <f t="shared" si="44"/>
        <v>2008438.940650091</v>
      </c>
      <c r="DD72" s="60">
        <f t="shared" si="38"/>
        <v>0</v>
      </c>
      <c r="DE72" s="60"/>
      <c r="DF72" s="60"/>
      <c r="DG72" s="60"/>
      <c r="DH72" s="60"/>
      <c r="DI72" s="60">
        <f t="shared" si="39"/>
        <v>313684.13437693717</v>
      </c>
      <c r="DJ72" s="60">
        <f t="shared" si="35"/>
        <v>156842.06718846859</v>
      </c>
      <c r="DK72" s="60">
        <f t="shared" si="33"/>
        <v>156842.06718846859</v>
      </c>
      <c r="DL72" s="60">
        <f t="shared" si="33"/>
        <v>156842.06718846859</v>
      </c>
      <c r="DM72" s="60">
        <f t="shared" si="33"/>
        <v>156842.06718846859</v>
      </c>
      <c r="DN72" s="60">
        <f t="shared" si="33"/>
        <v>156842.06718846859</v>
      </c>
      <c r="DO72" s="60">
        <f t="shared" si="33"/>
        <v>156842.06718846859</v>
      </c>
      <c r="DP72" s="60">
        <f t="shared" si="33"/>
        <v>156842.06718846859</v>
      </c>
      <c r="DQ72" s="60">
        <f t="shared" si="33"/>
        <v>156842.06718846859</v>
      </c>
      <c r="DR72" s="60">
        <f t="shared" si="33"/>
        <v>156842.06718846859</v>
      </c>
      <c r="DS72" s="60">
        <f t="shared" si="33"/>
        <v>156842.06718846859</v>
      </c>
      <c r="DT72" s="60">
        <f t="shared" si="33"/>
        <v>156842.06718846859</v>
      </c>
      <c r="DU72" s="60">
        <f t="shared" si="40"/>
        <v>2038946.8734500911</v>
      </c>
      <c r="DV72" s="60">
        <f t="shared" si="41"/>
        <v>0</v>
      </c>
    </row>
    <row r="73" spans="2:126" x14ac:dyDescent="0.3">
      <c r="B73" s="151">
        <v>101342</v>
      </c>
      <c r="C73" s="151">
        <v>3023514</v>
      </c>
      <c r="D73" s="151" t="s">
        <v>194</v>
      </c>
      <c r="E73" s="152" t="s">
        <v>741</v>
      </c>
      <c r="F73" s="156">
        <v>173</v>
      </c>
      <c r="G73" s="156">
        <v>173</v>
      </c>
      <c r="H73" s="156">
        <v>0</v>
      </c>
      <c r="I73" s="156">
        <v>732322.84</v>
      </c>
      <c r="J73" s="156">
        <v>0</v>
      </c>
      <c r="K73" s="156">
        <v>0</v>
      </c>
      <c r="L73" s="156">
        <v>22876.559999999958</v>
      </c>
      <c r="M73" s="156">
        <v>0</v>
      </c>
      <c r="N73" s="156">
        <v>51320.720000000016</v>
      </c>
      <c r="O73" s="156">
        <v>0</v>
      </c>
      <c r="P73" s="156">
        <v>18050.698596491249</v>
      </c>
      <c r="Q73" s="156">
        <v>13959.784795321648</v>
      </c>
      <c r="R73" s="156">
        <v>0</v>
      </c>
      <c r="S73" s="156">
        <v>545.48619883040953</v>
      </c>
      <c r="T73" s="156">
        <v>0</v>
      </c>
      <c r="U73" s="156">
        <v>0</v>
      </c>
      <c r="V73" s="156">
        <v>0</v>
      </c>
      <c r="W73" s="156">
        <v>0</v>
      </c>
      <c r="X73" s="156">
        <v>0</v>
      </c>
      <c r="Y73" s="156">
        <v>0</v>
      </c>
      <c r="Z73" s="156">
        <v>0</v>
      </c>
      <c r="AA73" s="156">
        <v>0</v>
      </c>
      <c r="AB73" s="156">
        <v>36009.050000000039</v>
      </c>
      <c r="AC73" s="156">
        <v>0</v>
      </c>
      <c r="AD73" s="156">
        <v>61930.648795903013</v>
      </c>
      <c r="AE73" s="156">
        <v>0</v>
      </c>
      <c r="AF73" s="156">
        <v>0</v>
      </c>
      <c r="AG73" s="156">
        <v>0</v>
      </c>
      <c r="AH73" s="156">
        <v>159662.24</v>
      </c>
      <c r="AI73" s="156">
        <v>0</v>
      </c>
      <c r="AJ73" s="156">
        <v>0</v>
      </c>
      <c r="AK73" s="156">
        <v>0</v>
      </c>
      <c r="AL73" s="156">
        <v>5405.4</v>
      </c>
      <c r="AM73" s="156">
        <v>0</v>
      </c>
      <c r="AN73" s="156">
        <v>0</v>
      </c>
      <c r="AO73" s="156">
        <v>0</v>
      </c>
      <c r="AP73" s="156">
        <v>0</v>
      </c>
      <c r="AQ73" s="156">
        <v>0</v>
      </c>
      <c r="AR73" s="156">
        <v>0</v>
      </c>
      <c r="AS73" s="156">
        <v>0</v>
      </c>
      <c r="AT73" s="156">
        <v>0</v>
      </c>
      <c r="AU73" s="156">
        <v>732322.84</v>
      </c>
      <c r="AV73" s="156">
        <v>204692.94838654631</v>
      </c>
      <c r="AW73" s="156">
        <v>165067.63999999998</v>
      </c>
      <c r="AX73" s="156">
        <v>102700.35747730928</v>
      </c>
      <c r="AY73" s="156">
        <v>1102083.4283865462</v>
      </c>
      <c r="AZ73" s="156">
        <v>1096678.0283865463</v>
      </c>
      <c r="BA73" s="156">
        <v>4955</v>
      </c>
      <c r="BB73" s="156">
        <v>857215</v>
      </c>
      <c r="BC73" s="156">
        <v>0</v>
      </c>
      <c r="BD73" s="156">
        <v>0</v>
      </c>
      <c r="BE73" s="156">
        <v>1102083.4283865462</v>
      </c>
      <c r="BF73" s="156">
        <v>1102083.4283865462</v>
      </c>
      <c r="BG73" s="156">
        <v>0</v>
      </c>
      <c r="BH73" s="156">
        <v>862620.4</v>
      </c>
      <c r="BI73" s="156">
        <v>697552.76</v>
      </c>
      <c r="BJ73" s="156">
        <v>937015.78838654619</v>
      </c>
      <c r="BK73" s="156">
        <v>5416.2762334482441</v>
      </c>
      <c r="BL73" s="156">
        <v>5333.1298730769231</v>
      </c>
      <c r="BM73" s="156">
        <v>1.5590537329883187E-2</v>
      </c>
      <c r="BN73" s="156">
        <v>0</v>
      </c>
      <c r="BO73" s="156">
        <v>0</v>
      </c>
      <c r="BP73" s="156">
        <v>1102083.4283865462</v>
      </c>
      <c r="BQ73" s="156">
        <v>6339.1793548355281</v>
      </c>
      <c r="BR73" s="156" t="s">
        <v>700</v>
      </c>
      <c r="BS73" s="156">
        <v>6370.4244415407293</v>
      </c>
      <c r="BT73" s="156">
        <v>2.0967485465661628E-2</v>
      </c>
      <c r="BU73" s="156">
        <v>-7599.4400000000005</v>
      </c>
      <c r="BV73" s="156">
        <v>1094483.9883865463</v>
      </c>
      <c r="BW73" s="156">
        <v>-4402.8499999999995</v>
      </c>
      <c r="BX73" s="156">
        <v>1090081.1383865462</v>
      </c>
      <c r="BY73" s="156">
        <v>5405.4</v>
      </c>
      <c r="BZ73" s="156">
        <v>1084675.7383865463</v>
      </c>
      <c r="CA73" s="47"/>
      <c r="CB73">
        <v>44.000000000000007</v>
      </c>
      <c r="CC73" s="48">
        <v>0</v>
      </c>
      <c r="CD73" s="49">
        <f t="shared" ref="CD73:CD87" si="46">G73*$CD$4</f>
        <v>2833.74</v>
      </c>
      <c r="CE73" s="49">
        <f t="shared" ref="CE73:CE87" si="47">$H73*$CE$4</f>
        <v>0</v>
      </c>
      <c r="CF73" s="49">
        <f t="shared" ref="CF73:CF87" si="48">$G73*$CF$4</f>
        <v>295.83</v>
      </c>
      <c r="CG73" s="49">
        <f t="shared" ref="CG73:CG87" si="49">$H73*$CG$4</f>
        <v>0</v>
      </c>
      <c r="CH73" s="49">
        <f t="shared" ref="CH73:CH87" si="50">$CB73*$CH$4</f>
        <v>582.56000000000006</v>
      </c>
      <c r="CI73" s="49">
        <f t="shared" ref="CI73:CI87" si="51">$CC73*$CI$4</f>
        <v>0</v>
      </c>
      <c r="CJ73" s="49">
        <f t="shared" ref="CJ73:CJ87" si="52">$G73*$CJ$4</f>
        <v>574.36</v>
      </c>
      <c r="CK73" s="49">
        <f t="shared" ref="CK73:CK87" si="53">$H73*$CK$4</f>
        <v>0</v>
      </c>
      <c r="CL73" s="49">
        <f t="shared" ref="CL73:CL87" si="54">$G73*$CL$4</f>
        <v>3312.95</v>
      </c>
      <c r="CM73" s="49">
        <f t="shared" ref="CM73:CM87" si="55">$H73*$CM$4</f>
        <v>0</v>
      </c>
      <c r="CN73" s="49">
        <f t="shared" si="42"/>
        <v>1084675.7383865463</v>
      </c>
      <c r="CO73" s="157">
        <f t="shared" si="43"/>
        <v>0</v>
      </c>
      <c r="CP73">
        <v>3514</v>
      </c>
      <c r="CQ73" s="49">
        <f t="shared" si="37"/>
        <v>166873.19052100711</v>
      </c>
      <c r="CR73" s="49">
        <f t="shared" si="36"/>
        <v>83436.595260503556</v>
      </c>
      <c r="CS73" s="49">
        <f t="shared" si="34"/>
        <v>83436.595260503556</v>
      </c>
      <c r="CT73" s="49">
        <f t="shared" si="34"/>
        <v>83436.595260503556</v>
      </c>
      <c r="CU73" s="49">
        <f t="shared" si="34"/>
        <v>83436.595260503556</v>
      </c>
      <c r="CV73" s="49">
        <f t="shared" si="34"/>
        <v>83436.595260503556</v>
      </c>
      <c r="CW73" s="49">
        <f t="shared" si="34"/>
        <v>83436.595260503556</v>
      </c>
      <c r="CX73" s="49">
        <f t="shared" si="34"/>
        <v>83436.595260503556</v>
      </c>
      <c r="CY73" s="49">
        <f t="shared" si="34"/>
        <v>83436.595260503556</v>
      </c>
      <c r="CZ73" s="49">
        <f t="shared" si="34"/>
        <v>83436.595260503556</v>
      </c>
      <c r="DA73" s="49">
        <f t="shared" si="34"/>
        <v>83436.595260503556</v>
      </c>
      <c r="DB73" s="49">
        <f t="shared" si="34"/>
        <v>83436.595260503556</v>
      </c>
      <c r="DC73" s="158">
        <f t="shared" si="44"/>
        <v>1084675.7383865465</v>
      </c>
      <c r="DD73" s="49">
        <f t="shared" si="38"/>
        <v>0</v>
      </c>
      <c r="DE73" s="49"/>
      <c r="DF73" s="49"/>
      <c r="DG73" s="49"/>
      <c r="DH73" s="49"/>
      <c r="DI73" s="49">
        <f t="shared" si="39"/>
        <v>169551.29667485325</v>
      </c>
      <c r="DJ73" s="49">
        <f t="shared" si="35"/>
        <v>84775.648337426624</v>
      </c>
      <c r="DK73" s="49">
        <f t="shared" si="33"/>
        <v>84775.648337426624</v>
      </c>
      <c r="DL73" s="49">
        <f t="shared" si="33"/>
        <v>84775.648337426624</v>
      </c>
      <c r="DM73" s="49">
        <f t="shared" si="33"/>
        <v>84775.648337426624</v>
      </c>
      <c r="DN73" s="49">
        <f t="shared" si="33"/>
        <v>84775.648337426624</v>
      </c>
      <c r="DO73" s="49">
        <f t="shared" si="33"/>
        <v>84775.648337426624</v>
      </c>
      <c r="DP73" s="49">
        <f t="shared" si="33"/>
        <v>84775.648337426624</v>
      </c>
      <c r="DQ73" s="49">
        <f t="shared" si="33"/>
        <v>84775.648337426624</v>
      </c>
      <c r="DR73" s="49">
        <f t="shared" si="33"/>
        <v>84775.648337426624</v>
      </c>
      <c r="DS73" s="49">
        <f t="shared" si="33"/>
        <v>84775.648337426624</v>
      </c>
      <c r="DT73" s="49">
        <f t="shared" si="33"/>
        <v>84775.648337426624</v>
      </c>
      <c r="DU73" s="49">
        <f t="shared" si="40"/>
        <v>1102083.428386546</v>
      </c>
      <c r="DV73" s="49">
        <f t="shared" si="41"/>
        <v>0</v>
      </c>
    </row>
    <row r="74" spans="2:126" x14ac:dyDescent="0.3">
      <c r="B74" s="151">
        <v>130998</v>
      </c>
      <c r="C74" s="151">
        <v>3023516</v>
      </c>
      <c r="D74" s="151" t="s">
        <v>20</v>
      </c>
      <c r="E74" s="152" t="s">
        <v>19</v>
      </c>
      <c r="F74" s="156">
        <v>182</v>
      </c>
      <c r="G74" s="156">
        <v>182</v>
      </c>
      <c r="H74" s="156">
        <v>0</v>
      </c>
      <c r="I74" s="156">
        <v>770420.55999999994</v>
      </c>
      <c r="J74" s="156">
        <v>0</v>
      </c>
      <c r="K74" s="156">
        <v>0</v>
      </c>
      <c r="L74" s="156">
        <v>19608.480000000018</v>
      </c>
      <c r="M74" s="156">
        <v>0</v>
      </c>
      <c r="N74" s="156">
        <v>44322.440000000046</v>
      </c>
      <c r="O74" s="156">
        <v>0</v>
      </c>
      <c r="P74" s="156">
        <v>3620.119999999999</v>
      </c>
      <c r="Q74" s="156">
        <v>0</v>
      </c>
      <c r="R74" s="156">
        <v>0</v>
      </c>
      <c r="S74" s="156">
        <v>0</v>
      </c>
      <c r="T74" s="156">
        <v>0</v>
      </c>
      <c r="U74" s="156">
        <v>0</v>
      </c>
      <c r="V74" s="156">
        <v>0</v>
      </c>
      <c r="W74" s="156">
        <v>0</v>
      </c>
      <c r="X74" s="156">
        <v>0</v>
      </c>
      <c r="Y74" s="156">
        <v>0</v>
      </c>
      <c r="Z74" s="156">
        <v>0</v>
      </c>
      <c r="AA74" s="156">
        <v>0</v>
      </c>
      <c r="AB74" s="156">
        <v>20098.808192771117</v>
      </c>
      <c r="AC74" s="156">
        <v>0</v>
      </c>
      <c r="AD74" s="156">
        <v>51942.821570370368</v>
      </c>
      <c r="AE74" s="156">
        <v>0</v>
      </c>
      <c r="AF74" s="156">
        <v>84.947999999992447</v>
      </c>
      <c r="AG74" s="156">
        <v>0</v>
      </c>
      <c r="AH74" s="156">
        <v>159662.24</v>
      </c>
      <c r="AI74" s="156">
        <v>0</v>
      </c>
      <c r="AJ74" s="156">
        <v>0</v>
      </c>
      <c r="AK74" s="156">
        <v>0</v>
      </c>
      <c r="AL74" s="156">
        <v>8998.2932999999994</v>
      </c>
      <c r="AM74" s="156">
        <v>0</v>
      </c>
      <c r="AN74" s="156">
        <v>0</v>
      </c>
      <c r="AO74" s="156">
        <v>0</v>
      </c>
      <c r="AP74" s="156">
        <v>0</v>
      </c>
      <c r="AQ74" s="156">
        <v>0</v>
      </c>
      <c r="AR74" s="156">
        <v>0</v>
      </c>
      <c r="AS74" s="156">
        <v>0</v>
      </c>
      <c r="AT74" s="156">
        <v>0</v>
      </c>
      <c r="AU74" s="156">
        <v>770420.55999999994</v>
      </c>
      <c r="AV74" s="156">
        <v>139677.61776314155</v>
      </c>
      <c r="AW74" s="156">
        <v>168660.53329999998</v>
      </c>
      <c r="AX74" s="156">
        <v>78751.45370684519</v>
      </c>
      <c r="AY74" s="156">
        <v>1078758.7110631415</v>
      </c>
      <c r="AZ74" s="156">
        <v>1069760.4177631414</v>
      </c>
      <c r="BA74" s="156">
        <v>4955</v>
      </c>
      <c r="BB74" s="156">
        <v>901810</v>
      </c>
      <c r="BC74" s="156">
        <v>0</v>
      </c>
      <c r="BD74" s="156">
        <v>0</v>
      </c>
      <c r="BE74" s="156">
        <v>1078758.7110631415</v>
      </c>
      <c r="BF74" s="156">
        <v>1078758.7110631415</v>
      </c>
      <c r="BG74" s="156">
        <v>0</v>
      </c>
      <c r="BH74" s="156">
        <v>910808.29330000002</v>
      </c>
      <c r="BI74" s="156">
        <v>742147.76</v>
      </c>
      <c r="BJ74" s="156">
        <v>910098.17776314146</v>
      </c>
      <c r="BK74" s="156">
        <v>5000.5394382590193</v>
      </c>
      <c r="BL74" s="156">
        <v>4878.8877871134018</v>
      </c>
      <c r="BM74" s="156">
        <v>2.4934299876077457E-2</v>
      </c>
      <c r="BN74" s="156">
        <v>0</v>
      </c>
      <c r="BO74" s="156">
        <v>0</v>
      </c>
      <c r="BP74" s="156">
        <v>1078758.7110631415</v>
      </c>
      <c r="BQ74" s="156">
        <v>5877.8044932040739</v>
      </c>
      <c r="BR74" s="156" t="s">
        <v>700</v>
      </c>
      <c r="BS74" s="156">
        <v>5927.2456651820958</v>
      </c>
      <c r="BT74" s="156">
        <v>2.1136164536252E-2</v>
      </c>
      <c r="BU74" s="156">
        <v>-7885.0400000000009</v>
      </c>
      <c r="BV74" s="156">
        <v>1070873.6710631414</v>
      </c>
      <c r="BW74" s="156">
        <v>-4631.8999999999996</v>
      </c>
      <c r="BX74" s="156">
        <v>1066241.7710631415</v>
      </c>
      <c r="BY74" s="156">
        <v>8998.2932999999994</v>
      </c>
      <c r="BZ74" s="156">
        <v>1057243.4777631415</v>
      </c>
      <c r="CA74" s="47"/>
      <c r="CB74">
        <v>38.000000000000036</v>
      </c>
      <c r="CC74" s="48">
        <v>0</v>
      </c>
      <c r="CD74" s="49">
        <f t="shared" si="46"/>
        <v>2981.16</v>
      </c>
      <c r="CE74" s="49">
        <f t="shared" si="47"/>
        <v>0</v>
      </c>
      <c r="CF74" s="49">
        <f t="shared" si="48"/>
        <v>311.21999999999997</v>
      </c>
      <c r="CG74" s="49">
        <f t="shared" si="49"/>
        <v>0</v>
      </c>
      <c r="CH74" s="49">
        <f t="shared" si="50"/>
        <v>503.12000000000046</v>
      </c>
      <c r="CI74" s="49">
        <f t="shared" si="51"/>
        <v>0</v>
      </c>
      <c r="CJ74" s="49">
        <f t="shared" si="52"/>
        <v>604.24</v>
      </c>
      <c r="CK74" s="49">
        <f t="shared" si="53"/>
        <v>0</v>
      </c>
      <c r="CL74" s="49">
        <f t="shared" si="54"/>
        <v>3485.2999999999997</v>
      </c>
      <c r="CM74" s="49">
        <f t="shared" si="55"/>
        <v>0</v>
      </c>
      <c r="CN74" s="49">
        <f t="shared" si="42"/>
        <v>1057243.4777631415</v>
      </c>
      <c r="CO74" s="157">
        <f t="shared" si="43"/>
        <v>0</v>
      </c>
      <c r="CP74">
        <v>3516</v>
      </c>
      <c r="CQ74" s="49">
        <f t="shared" si="37"/>
        <v>162652.842732791</v>
      </c>
      <c r="CR74" s="49">
        <f t="shared" si="36"/>
        <v>81326.421366395502</v>
      </c>
      <c r="CS74" s="49">
        <f t="shared" si="34"/>
        <v>81326.421366395502</v>
      </c>
      <c r="CT74" s="49">
        <f t="shared" si="34"/>
        <v>81326.421366395502</v>
      </c>
      <c r="CU74" s="49">
        <f t="shared" si="34"/>
        <v>81326.421366395502</v>
      </c>
      <c r="CV74" s="49">
        <f t="shared" si="34"/>
        <v>81326.421366395502</v>
      </c>
      <c r="CW74" s="49">
        <f t="shared" si="34"/>
        <v>81326.421366395502</v>
      </c>
      <c r="CX74" s="49">
        <f t="shared" si="34"/>
        <v>81326.421366395502</v>
      </c>
      <c r="CY74" s="49">
        <f t="shared" si="34"/>
        <v>81326.421366395502</v>
      </c>
      <c r="CZ74" s="49">
        <f t="shared" si="34"/>
        <v>81326.421366395502</v>
      </c>
      <c r="DA74" s="49">
        <f t="shared" si="34"/>
        <v>81326.421366395502</v>
      </c>
      <c r="DB74" s="49">
        <f t="shared" si="34"/>
        <v>81326.421366395502</v>
      </c>
      <c r="DC74" s="158">
        <f t="shared" si="44"/>
        <v>1057243.4777631417</v>
      </c>
      <c r="DD74" s="49">
        <f t="shared" si="38"/>
        <v>0</v>
      </c>
      <c r="DE74" s="49"/>
      <c r="DF74" s="49"/>
      <c r="DG74" s="49"/>
      <c r="DH74" s="49"/>
      <c r="DI74" s="49">
        <f t="shared" si="39"/>
        <v>165962.87862509867</v>
      </c>
      <c r="DJ74" s="49">
        <f t="shared" si="35"/>
        <v>82981.439312549337</v>
      </c>
      <c r="DK74" s="49">
        <f t="shared" si="33"/>
        <v>82981.439312549337</v>
      </c>
      <c r="DL74" s="49">
        <f t="shared" si="33"/>
        <v>82981.439312549337</v>
      </c>
      <c r="DM74" s="49">
        <f t="shared" si="33"/>
        <v>82981.439312549337</v>
      </c>
      <c r="DN74" s="49">
        <f t="shared" si="33"/>
        <v>82981.439312549337</v>
      </c>
      <c r="DO74" s="49">
        <f t="shared" si="33"/>
        <v>82981.439312549337</v>
      </c>
      <c r="DP74" s="49">
        <f t="shared" si="33"/>
        <v>82981.439312549337</v>
      </c>
      <c r="DQ74" s="49">
        <f t="shared" si="33"/>
        <v>82981.439312549337</v>
      </c>
      <c r="DR74" s="49">
        <f t="shared" si="33"/>
        <v>82981.439312549337</v>
      </c>
      <c r="DS74" s="49">
        <f t="shared" si="33"/>
        <v>82981.439312549337</v>
      </c>
      <c r="DT74" s="49">
        <f t="shared" si="33"/>
        <v>82981.439312549337</v>
      </c>
      <c r="DU74" s="49">
        <f t="shared" si="40"/>
        <v>1078758.7110631412</v>
      </c>
      <c r="DV74" s="49">
        <f t="shared" si="41"/>
        <v>0</v>
      </c>
    </row>
    <row r="75" spans="2:126" x14ac:dyDescent="0.3">
      <c r="B75" s="151">
        <v>134677</v>
      </c>
      <c r="C75" s="151">
        <v>3023518</v>
      </c>
      <c r="D75" s="151" t="s">
        <v>173</v>
      </c>
      <c r="E75" s="152" t="s">
        <v>532</v>
      </c>
      <c r="F75" s="156">
        <v>380</v>
      </c>
      <c r="G75" s="156">
        <v>380</v>
      </c>
      <c r="H75" s="156">
        <v>0</v>
      </c>
      <c r="I75" s="156">
        <v>1608570.4</v>
      </c>
      <c r="J75" s="156">
        <v>0</v>
      </c>
      <c r="K75" s="156">
        <v>0</v>
      </c>
      <c r="L75" s="156">
        <v>65361.600000000093</v>
      </c>
      <c r="M75" s="156">
        <v>0</v>
      </c>
      <c r="N75" s="156">
        <v>152795.77999999994</v>
      </c>
      <c r="O75" s="156">
        <v>0</v>
      </c>
      <c r="P75" s="156">
        <v>39562.739999999954</v>
      </c>
      <c r="Q75" s="156">
        <v>41081.599999999984</v>
      </c>
      <c r="R75" s="156">
        <v>6365.5800000000045</v>
      </c>
      <c r="S75" s="156">
        <v>539.17999999999972</v>
      </c>
      <c r="T75" s="156">
        <v>2860.9499999999989</v>
      </c>
      <c r="U75" s="156">
        <v>0</v>
      </c>
      <c r="V75" s="156">
        <v>0</v>
      </c>
      <c r="W75" s="156">
        <v>0</v>
      </c>
      <c r="X75" s="156">
        <v>0</v>
      </c>
      <c r="Y75" s="156">
        <v>0</v>
      </c>
      <c r="Z75" s="156">
        <v>0</v>
      </c>
      <c r="AA75" s="156">
        <v>0</v>
      </c>
      <c r="AB75" s="156">
        <v>87633.422089552187</v>
      </c>
      <c r="AC75" s="156">
        <v>0</v>
      </c>
      <c r="AD75" s="156">
        <v>211803.67559912839</v>
      </c>
      <c r="AE75" s="156">
        <v>0</v>
      </c>
      <c r="AF75" s="156">
        <v>18263.820000000065</v>
      </c>
      <c r="AG75" s="156">
        <v>0</v>
      </c>
      <c r="AH75" s="156">
        <v>159662.24</v>
      </c>
      <c r="AI75" s="156">
        <v>0</v>
      </c>
      <c r="AJ75" s="156">
        <v>0</v>
      </c>
      <c r="AK75" s="156">
        <v>0</v>
      </c>
      <c r="AL75" s="156">
        <v>45339.488100000002</v>
      </c>
      <c r="AM75" s="156">
        <v>0</v>
      </c>
      <c r="AN75" s="156">
        <v>0</v>
      </c>
      <c r="AO75" s="156">
        <v>0</v>
      </c>
      <c r="AP75" s="156">
        <v>0</v>
      </c>
      <c r="AQ75" s="156">
        <v>0</v>
      </c>
      <c r="AR75" s="156">
        <v>0</v>
      </c>
      <c r="AS75" s="156">
        <v>0</v>
      </c>
      <c r="AT75" s="156">
        <v>0</v>
      </c>
      <c r="AU75" s="156">
        <v>1608570.4</v>
      </c>
      <c r="AV75" s="156">
        <v>626268.34768868063</v>
      </c>
      <c r="AW75" s="156">
        <v>205001.72810000001</v>
      </c>
      <c r="AX75" s="156">
        <v>282357.13120937796</v>
      </c>
      <c r="AY75" s="156">
        <v>2439840.4757886804</v>
      </c>
      <c r="AZ75" s="156">
        <v>2394500.9876886802</v>
      </c>
      <c r="BA75" s="156">
        <v>4955</v>
      </c>
      <c r="BB75" s="156">
        <v>1882900</v>
      </c>
      <c r="BC75" s="156">
        <v>0</v>
      </c>
      <c r="BD75" s="156">
        <v>0</v>
      </c>
      <c r="BE75" s="156">
        <v>2439840.4757886804</v>
      </c>
      <c r="BF75" s="156">
        <v>2439840.4757886808</v>
      </c>
      <c r="BG75" s="156">
        <v>0</v>
      </c>
      <c r="BH75" s="156">
        <v>1928239.4881</v>
      </c>
      <c r="BI75" s="156">
        <v>1723237.76</v>
      </c>
      <c r="BJ75" s="156">
        <v>2234838.7476886804</v>
      </c>
      <c r="BK75" s="156">
        <v>5881.1545991807379</v>
      </c>
      <c r="BL75" s="156">
        <v>5865.2446804020092</v>
      </c>
      <c r="BM75" s="156">
        <v>2.7125754585976235E-3</v>
      </c>
      <c r="BN75" s="156">
        <v>0</v>
      </c>
      <c r="BO75" s="156">
        <v>0</v>
      </c>
      <c r="BP75" s="156">
        <v>2439840.4757886804</v>
      </c>
      <c r="BQ75" s="156">
        <v>6301.3183886544211</v>
      </c>
      <c r="BR75" s="156" t="s">
        <v>700</v>
      </c>
      <c r="BS75" s="156">
        <v>6420.6328310228428</v>
      </c>
      <c r="BT75" s="156">
        <v>7.881206312097877E-3</v>
      </c>
      <c r="BU75" s="156">
        <v>-17147.240000000002</v>
      </c>
      <c r="BV75" s="156">
        <v>2422693.2357886801</v>
      </c>
      <c r="BW75" s="156">
        <v>-9671</v>
      </c>
      <c r="BX75" s="156">
        <v>2413022.2357886801</v>
      </c>
      <c r="BY75" s="156">
        <v>45339.488100000002</v>
      </c>
      <c r="BZ75" s="156">
        <v>2367682.74768868</v>
      </c>
      <c r="CA75" s="47"/>
      <c r="CB75">
        <v>130.99999999999994</v>
      </c>
      <c r="CC75" s="48">
        <v>0</v>
      </c>
      <c r="CD75" s="49">
        <f t="shared" si="46"/>
        <v>6224.4</v>
      </c>
      <c r="CE75" s="49">
        <f t="shared" si="47"/>
        <v>0</v>
      </c>
      <c r="CF75" s="49">
        <f t="shared" si="48"/>
        <v>649.79999999999995</v>
      </c>
      <c r="CG75" s="49">
        <f t="shared" si="49"/>
        <v>0</v>
      </c>
      <c r="CH75" s="49">
        <f t="shared" si="50"/>
        <v>1734.4399999999994</v>
      </c>
      <c r="CI75" s="49">
        <f t="shared" si="51"/>
        <v>0</v>
      </c>
      <c r="CJ75" s="49">
        <f t="shared" si="52"/>
        <v>1261.5999999999999</v>
      </c>
      <c r="CK75" s="49">
        <f t="shared" si="53"/>
        <v>0</v>
      </c>
      <c r="CL75" s="49">
        <f t="shared" si="54"/>
        <v>7276.9999999999991</v>
      </c>
      <c r="CM75" s="49">
        <f t="shared" si="55"/>
        <v>0</v>
      </c>
      <c r="CN75" s="49">
        <f t="shared" si="42"/>
        <v>2367682.74768868</v>
      </c>
      <c r="CO75" s="157">
        <f t="shared" si="43"/>
        <v>0</v>
      </c>
      <c r="CP75">
        <v>3518</v>
      </c>
      <c r="CQ75" s="49">
        <f t="shared" si="37"/>
        <v>364258.88425979693</v>
      </c>
      <c r="CR75" s="49">
        <f t="shared" si="36"/>
        <v>182129.44212989847</v>
      </c>
      <c r="CS75" s="49">
        <f t="shared" si="34"/>
        <v>182129.44212989847</v>
      </c>
      <c r="CT75" s="49">
        <f t="shared" si="34"/>
        <v>182129.44212989847</v>
      </c>
      <c r="CU75" s="49">
        <f t="shared" si="34"/>
        <v>182129.44212989847</v>
      </c>
      <c r="CV75" s="49">
        <f t="shared" si="34"/>
        <v>182129.44212989847</v>
      </c>
      <c r="CW75" s="49">
        <f t="shared" si="34"/>
        <v>182129.44212989847</v>
      </c>
      <c r="CX75" s="49">
        <f t="shared" si="34"/>
        <v>182129.44212989847</v>
      </c>
      <c r="CY75" s="49">
        <f t="shared" si="34"/>
        <v>182129.44212989847</v>
      </c>
      <c r="CZ75" s="49">
        <f t="shared" si="34"/>
        <v>182129.44212989847</v>
      </c>
      <c r="DA75" s="49">
        <f t="shared" si="34"/>
        <v>182129.44212989847</v>
      </c>
      <c r="DB75" s="49">
        <f t="shared" si="34"/>
        <v>182129.44212989847</v>
      </c>
      <c r="DC75" s="158">
        <f t="shared" si="44"/>
        <v>2367682.7476886795</v>
      </c>
      <c r="DD75" s="49">
        <f t="shared" si="38"/>
        <v>0</v>
      </c>
      <c r="DE75" s="49"/>
      <c r="DF75" s="49"/>
      <c r="DG75" s="49"/>
      <c r="DH75" s="49"/>
      <c r="DI75" s="49">
        <f t="shared" si="39"/>
        <v>375360.07319825853</v>
      </c>
      <c r="DJ75" s="49">
        <f t="shared" si="35"/>
        <v>187680.03659912926</v>
      </c>
      <c r="DK75" s="49">
        <f t="shared" si="33"/>
        <v>187680.03659912926</v>
      </c>
      <c r="DL75" s="49">
        <f t="shared" si="33"/>
        <v>187680.03659912926</v>
      </c>
      <c r="DM75" s="49">
        <f t="shared" si="33"/>
        <v>187680.03659912926</v>
      </c>
      <c r="DN75" s="49">
        <f t="shared" si="33"/>
        <v>187680.03659912926</v>
      </c>
      <c r="DO75" s="49">
        <f t="shared" si="33"/>
        <v>187680.03659912926</v>
      </c>
      <c r="DP75" s="49">
        <f t="shared" si="33"/>
        <v>187680.03659912926</v>
      </c>
      <c r="DQ75" s="49">
        <f t="shared" si="33"/>
        <v>187680.03659912926</v>
      </c>
      <c r="DR75" s="49">
        <f t="shared" si="33"/>
        <v>187680.03659912926</v>
      </c>
      <c r="DS75" s="49">
        <f t="shared" si="33"/>
        <v>187680.03659912926</v>
      </c>
      <c r="DT75" s="49">
        <f t="shared" si="33"/>
        <v>187680.03659912926</v>
      </c>
      <c r="DU75" s="49">
        <f t="shared" si="40"/>
        <v>2439840.4757886804</v>
      </c>
      <c r="DV75" s="49">
        <f t="shared" si="41"/>
        <v>0</v>
      </c>
    </row>
    <row r="76" spans="2:126" x14ac:dyDescent="0.3">
      <c r="B76" s="151">
        <v>135086</v>
      </c>
      <c r="C76" s="151">
        <v>3023520</v>
      </c>
      <c r="D76" s="151" t="s">
        <v>146</v>
      </c>
      <c r="E76" s="152" t="s">
        <v>145</v>
      </c>
      <c r="F76" s="156">
        <v>419</v>
      </c>
      <c r="G76" s="156">
        <v>419</v>
      </c>
      <c r="H76" s="156">
        <v>0</v>
      </c>
      <c r="I76" s="156">
        <v>1773660.52</v>
      </c>
      <c r="J76" s="156">
        <v>0</v>
      </c>
      <c r="K76" s="156">
        <v>0</v>
      </c>
      <c r="L76" s="156">
        <v>1089.3599999999999</v>
      </c>
      <c r="M76" s="156">
        <v>0</v>
      </c>
      <c r="N76" s="156">
        <v>2332.7600000000002</v>
      </c>
      <c r="O76" s="156">
        <v>0</v>
      </c>
      <c r="P76" s="156">
        <v>2068.6400000000017</v>
      </c>
      <c r="Q76" s="156">
        <v>0</v>
      </c>
      <c r="R76" s="156">
        <v>0</v>
      </c>
      <c r="S76" s="156">
        <v>0</v>
      </c>
      <c r="T76" s="156">
        <v>0</v>
      </c>
      <c r="U76" s="156">
        <v>0</v>
      </c>
      <c r="V76" s="156">
        <v>0</v>
      </c>
      <c r="W76" s="156">
        <v>0</v>
      </c>
      <c r="X76" s="156">
        <v>0</v>
      </c>
      <c r="Y76" s="156">
        <v>0</v>
      </c>
      <c r="Z76" s="156">
        <v>0</v>
      </c>
      <c r="AA76" s="156">
        <v>0</v>
      </c>
      <c r="AB76" s="156">
        <v>23754.268687150834</v>
      </c>
      <c r="AC76" s="156">
        <v>0</v>
      </c>
      <c r="AD76" s="156">
        <v>105038.10613320002</v>
      </c>
      <c r="AE76" s="156">
        <v>0</v>
      </c>
      <c r="AF76" s="156">
        <v>0</v>
      </c>
      <c r="AG76" s="156">
        <v>0</v>
      </c>
      <c r="AH76" s="156">
        <v>159662.24</v>
      </c>
      <c r="AI76" s="156">
        <v>0</v>
      </c>
      <c r="AJ76" s="156">
        <v>0</v>
      </c>
      <c r="AK76" s="156">
        <v>0</v>
      </c>
      <c r="AL76" s="156">
        <v>17370.030200000001</v>
      </c>
      <c r="AM76" s="156">
        <v>0</v>
      </c>
      <c r="AN76" s="156">
        <v>0</v>
      </c>
      <c r="AO76" s="156">
        <v>0</v>
      </c>
      <c r="AP76" s="156">
        <v>0</v>
      </c>
      <c r="AQ76" s="156">
        <v>0</v>
      </c>
      <c r="AR76" s="156">
        <v>0</v>
      </c>
      <c r="AS76" s="156">
        <v>0</v>
      </c>
      <c r="AT76" s="156">
        <v>0</v>
      </c>
      <c r="AU76" s="156">
        <v>1773660.52</v>
      </c>
      <c r="AV76" s="156">
        <v>134283.13482035085</v>
      </c>
      <c r="AW76" s="156">
        <v>177032.2702</v>
      </c>
      <c r="AX76" s="156">
        <v>125674.76531379085</v>
      </c>
      <c r="AY76" s="156">
        <v>2084975.9250203508</v>
      </c>
      <c r="AZ76" s="156">
        <v>2067605.8948203509</v>
      </c>
      <c r="BA76" s="156">
        <v>4955</v>
      </c>
      <c r="BB76" s="156">
        <v>2076145</v>
      </c>
      <c r="BC76" s="156">
        <v>8539.1051796490792</v>
      </c>
      <c r="BD76" s="156">
        <v>0</v>
      </c>
      <c r="BE76" s="156">
        <v>2093515.0301999999</v>
      </c>
      <c r="BF76" s="156">
        <v>2093515.0301999999</v>
      </c>
      <c r="BG76" s="156">
        <v>0</v>
      </c>
      <c r="BH76" s="156">
        <v>2093515.0301999999</v>
      </c>
      <c r="BI76" s="156">
        <v>1916482.76</v>
      </c>
      <c r="BJ76" s="156">
        <v>1916482.76</v>
      </c>
      <c r="BK76" s="156">
        <v>4573.9445346062057</v>
      </c>
      <c r="BL76" s="156">
        <v>4549.0358546318294</v>
      </c>
      <c r="BM76" s="156">
        <v>5.4755954383200415E-3</v>
      </c>
      <c r="BN76" s="156">
        <v>0</v>
      </c>
      <c r="BO76" s="156">
        <v>0</v>
      </c>
      <c r="BP76" s="156">
        <v>2093515.0301999999</v>
      </c>
      <c r="BQ76" s="156">
        <v>4955</v>
      </c>
      <c r="BR76" s="156" t="s">
        <v>700</v>
      </c>
      <c r="BS76" s="156">
        <v>4996.4559193317418</v>
      </c>
      <c r="BT76" s="156">
        <v>6.7483266449894774E-3</v>
      </c>
      <c r="BU76" s="156">
        <v>-17021.12</v>
      </c>
      <c r="BV76" s="156">
        <v>2076493.9101999998</v>
      </c>
      <c r="BW76" s="156">
        <v>-10663.55</v>
      </c>
      <c r="BX76" s="156">
        <v>2065830.3601999998</v>
      </c>
      <c r="BY76" s="156">
        <v>17370.030200000001</v>
      </c>
      <c r="BZ76" s="156">
        <v>2048460.3299999998</v>
      </c>
      <c r="CA76" s="47"/>
      <c r="CB76">
        <v>2</v>
      </c>
      <c r="CC76" s="48">
        <v>0</v>
      </c>
      <c r="CD76" s="49">
        <f t="shared" si="46"/>
        <v>6863.2199999999993</v>
      </c>
      <c r="CE76" s="49">
        <f t="shared" si="47"/>
        <v>0</v>
      </c>
      <c r="CF76" s="49">
        <f t="shared" si="48"/>
        <v>716.49</v>
      </c>
      <c r="CG76" s="49">
        <f t="shared" si="49"/>
        <v>0</v>
      </c>
      <c r="CH76" s="49">
        <f t="shared" si="50"/>
        <v>26.48</v>
      </c>
      <c r="CI76" s="49">
        <f t="shared" si="51"/>
        <v>0</v>
      </c>
      <c r="CJ76" s="49">
        <f t="shared" si="52"/>
        <v>1391.08</v>
      </c>
      <c r="CK76" s="49">
        <f t="shared" si="53"/>
        <v>0</v>
      </c>
      <c r="CL76" s="49">
        <f t="shared" si="54"/>
        <v>8023.8499999999995</v>
      </c>
      <c r="CM76" s="49">
        <f t="shared" si="55"/>
        <v>0</v>
      </c>
      <c r="CN76" s="49">
        <f t="shared" si="42"/>
        <v>2048460.3299999998</v>
      </c>
      <c r="CO76" s="157">
        <f t="shared" si="43"/>
        <v>0</v>
      </c>
      <c r="CP76">
        <v>3520</v>
      </c>
      <c r="CQ76" s="49">
        <f t="shared" si="37"/>
        <v>315147.74307692307</v>
      </c>
      <c r="CR76" s="49">
        <f t="shared" si="36"/>
        <v>157573.87153846154</v>
      </c>
      <c r="CS76" s="49">
        <f t="shared" si="34"/>
        <v>157573.87153846154</v>
      </c>
      <c r="CT76" s="49">
        <f t="shared" si="34"/>
        <v>157573.87153846154</v>
      </c>
      <c r="CU76" s="49">
        <f t="shared" si="34"/>
        <v>157573.87153846154</v>
      </c>
      <c r="CV76" s="49">
        <f t="shared" si="34"/>
        <v>157573.87153846154</v>
      </c>
      <c r="CW76" s="49">
        <f t="shared" si="34"/>
        <v>157573.87153846154</v>
      </c>
      <c r="CX76" s="49">
        <f t="shared" si="34"/>
        <v>157573.87153846154</v>
      </c>
      <c r="CY76" s="49">
        <f t="shared" si="34"/>
        <v>157573.87153846154</v>
      </c>
      <c r="CZ76" s="49">
        <f t="shared" si="34"/>
        <v>157573.87153846154</v>
      </c>
      <c r="DA76" s="49">
        <f t="shared" si="34"/>
        <v>157573.87153846154</v>
      </c>
      <c r="DB76" s="49">
        <f t="shared" si="34"/>
        <v>157573.87153846154</v>
      </c>
      <c r="DC76" s="158">
        <f t="shared" si="44"/>
        <v>2048460.3300000005</v>
      </c>
      <c r="DD76" s="49">
        <f t="shared" si="38"/>
        <v>0</v>
      </c>
      <c r="DE76" s="49"/>
      <c r="DF76" s="49"/>
      <c r="DG76" s="49"/>
      <c r="DH76" s="49"/>
      <c r="DI76" s="49">
        <f t="shared" si="39"/>
        <v>322079.23541538458</v>
      </c>
      <c r="DJ76" s="49">
        <f t="shared" si="35"/>
        <v>161039.61770769229</v>
      </c>
      <c r="DK76" s="49">
        <f t="shared" si="33"/>
        <v>161039.61770769229</v>
      </c>
      <c r="DL76" s="49">
        <f t="shared" si="33"/>
        <v>161039.61770769229</v>
      </c>
      <c r="DM76" s="49">
        <f t="shared" si="33"/>
        <v>161039.61770769229</v>
      </c>
      <c r="DN76" s="49">
        <f t="shared" si="33"/>
        <v>161039.61770769229</v>
      </c>
      <c r="DO76" s="49">
        <f t="shared" si="33"/>
        <v>161039.61770769229</v>
      </c>
      <c r="DP76" s="49">
        <f t="shared" si="33"/>
        <v>161039.61770769229</v>
      </c>
      <c r="DQ76" s="49">
        <f t="shared" si="33"/>
        <v>161039.61770769229</v>
      </c>
      <c r="DR76" s="49">
        <f t="shared" si="33"/>
        <v>161039.61770769229</v>
      </c>
      <c r="DS76" s="49">
        <f t="shared" si="33"/>
        <v>161039.61770769229</v>
      </c>
      <c r="DT76" s="49">
        <f t="shared" si="33"/>
        <v>161039.61770769229</v>
      </c>
      <c r="DU76" s="49">
        <f t="shared" si="40"/>
        <v>2093515.0301999999</v>
      </c>
      <c r="DV76" s="49">
        <f t="shared" si="41"/>
        <v>0</v>
      </c>
    </row>
    <row r="77" spans="2:126" x14ac:dyDescent="0.3">
      <c r="B77" s="151">
        <v>135226</v>
      </c>
      <c r="C77" s="151">
        <v>3023523</v>
      </c>
      <c r="D77" s="151" t="s">
        <v>204</v>
      </c>
      <c r="E77" s="152" t="s">
        <v>203</v>
      </c>
      <c r="F77" s="156">
        <v>607</v>
      </c>
      <c r="G77" s="156">
        <v>607</v>
      </c>
      <c r="H77" s="156">
        <v>0</v>
      </c>
      <c r="I77" s="156">
        <v>2569479.56</v>
      </c>
      <c r="J77" s="156">
        <v>0</v>
      </c>
      <c r="K77" s="156">
        <v>0</v>
      </c>
      <c r="L77" s="156">
        <v>101855.16000000015</v>
      </c>
      <c r="M77" s="156">
        <v>0</v>
      </c>
      <c r="N77" s="156">
        <v>227444.09999999966</v>
      </c>
      <c r="O77" s="156">
        <v>0</v>
      </c>
      <c r="P77" s="156">
        <v>2590.0669966996693</v>
      </c>
      <c r="Q77" s="156">
        <v>19475.284488448786</v>
      </c>
      <c r="R77" s="156">
        <v>53461.014158415877</v>
      </c>
      <c r="S77" s="156">
        <v>540.06973597359718</v>
      </c>
      <c r="T77" s="156">
        <v>573.13420792079205</v>
      </c>
      <c r="U77" s="156">
        <v>0</v>
      </c>
      <c r="V77" s="156">
        <v>0</v>
      </c>
      <c r="W77" s="156">
        <v>0</v>
      </c>
      <c r="X77" s="156">
        <v>0</v>
      </c>
      <c r="Y77" s="156">
        <v>0</v>
      </c>
      <c r="Z77" s="156">
        <v>0</v>
      </c>
      <c r="AA77" s="156">
        <v>0</v>
      </c>
      <c r="AB77" s="156">
        <v>122572.49840996155</v>
      </c>
      <c r="AC77" s="156">
        <v>0</v>
      </c>
      <c r="AD77" s="156">
        <v>277662.93746523338</v>
      </c>
      <c r="AE77" s="156">
        <v>0</v>
      </c>
      <c r="AF77" s="156">
        <v>0</v>
      </c>
      <c r="AG77" s="156">
        <v>0</v>
      </c>
      <c r="AH77" s="156">
        <v>159662.24</v>
      </c>
      <c r="AI77" s="156">
        <v>0</v>
      </c>
      <c r="AJ77" s="156">
        <v>0</v>
      </c>
      <c r="AK77" s="156">
        <v>0</v>
      </c>
      <c r="AL77" s="156">
        <v>79545.268400000001</v>
      </c>
      <c r="AM77" s="156">
        <v>0</v>
      </c>
      <c r="AN77" s="156">
        <v>0</v>
      </c>
      <c r="AO77" s="156">
        <v>0</v>
      </c>
      <c r="AP77" s="156">
        <v>0</v>
      </c>
      <c r="AQ77" s="156">
        <v>0</v>
      </c>
      <c r="AR77" s="156">
        <v>0</v>
      </c>
      <c r="AS77" s="156">
        <v>0</v>
      </c>
      <c r="AT77" s="156">
        <v>0</v>
      </c>
      <c r="AU77" s="156">
        <v>2569479.56</v>
      </c>
      <c r="AV77" s="156">
        <v>806174.26546265348</v>
      </c>
      <c r="AW77" s="156">
        <v>239207.50839999999</v>
      </c>
      <c r="AX77" s="156">
        <v>374919.43202049995</v>
      </c>
      <c r="AY77" s="156">
        <v>3614861.3338626535</v>
      </c>
      <c r="AZ77" s="156">
        <v>3535316.0654626535</v>
      </c>
      <c r="BA77" s="156">
        <v>4955</v>
      </c>
      <c r="BB77" s="156">
        <v>3007685</v>
      </c>
      <c r="BC77" s="156">
        <v>0</v>
      </c>
      <c r="BD77" s="156">
        <v>0</v>
      </c>
      <c r="BE77" s="156">
        <v>3614861.3338626535</v>
      </c>
      <c r="BF77" s="156">
        <v>3614861.3338626535</v>
      </c>
      <c r="BG77" s="156">
        <v>0</v>
      </c>
      <c r="BH77" s="156">
        <v>3087230.2683999999</v>
      </c>
      <c r="BI77" s="156">
        <v>2848022.7600000002</v>
      </c>
      <c r="BJ77" s="156">
        <v>3375653.8254626538</v>
      </c>
      <c r="BK77" s="156">
        <v>5561.2089381592323</v>
      </c>
      <c r="BL77" s="156">
        <v>5493.8462431561993</v>
      </c>
      <c r="BM77" s="156">
        <v>1.2261481669048911E-2</v>
      </c>
      <c r="BN77" s="156">
        <v>0</v>
      </c>
      <c r="BO77" s="156">
        <v>0</v>
      </c>
      <c r="BP77" s="156">
        <v>3614861.3338626535</v>
      </c>
      <c r="BQ77" s="156">
        <v>5824.2439299219996</v>
      </c>
      <c r="BR77" s="156" t="s">
        <v>700</v>
      </c>
      <c r="BS77" s="156">
        <v>5955.2905005974526</v>
      </c>
      <c r="BT77" s="156">
        <v>1.609656175780505E-2</v>
      </c>
      <c r="BU77" s="156">
        <v>-27201.719999999998</v>
      </c>
      <c r="BV77" s="156">
        <v>3587659.6138626533</v>
      </c>
      <c r="BW77" s="156">
        <v>-15448.15</v>
      </c>
      <c r="BX77" s="156">
        <v>3572211.4638626534</v>
      </c>
      <c r="BY77" s="156">
        <v>79545.268400000001</v>
      </c>
      <c r="BZ77" s="156">
        <v>3492666.1954626534</v>
      </c>
      <c r="CA77" s="47"/>
      <c r="CB77">
        <v>194.99999999999969</v>
      </c>
      <c r="CC77" s="48">
        <v>0</v>
      </c>
      <c r="CD77" s="49">
        <f t="shared" si="46"/>
        <v>9942.66</v>
      </c>
      <c r="CE77" s="49">
        <f t="shared" si="47"/>
        <v>0</v>
      </c>
      <c r="CF77" s="49">
        <f t="shared" si="48"/>
        <v>1037.97</v>
      </c>
      <c r="CG77" s="49">
        <f t="shared" si="49"/>
        <v>0</v>
      </c>
      <c r="CH77" s="49">
        <f t="shared" si="50"/>
        <v>2581.7999999999961</v>
      </c>
      <c r="CI77" s="49">
        <f t="shared" si="51"/>
        <v>0</v>
      </c>
      <c r="CJ77" s="49">
        <f t="shared" si="52"/>
        <v>2015.24</v>
      </c>
      <c r="CK77" s="49">
        <f t="shared" si="53"/>
        <v>0</v>
      </c>
      <c r="CL77" s="49">
        <f t="shared" si="54"/>
        <v>11624.05</v>
      </c>
      <c r="CM77" s="49">
        <f t="shared" si="55"/>
        <v>0</v>
      </c>
      <c r="CN77" s="49">
        <f t="shared" si="42"/>
        <v>3492666.1954626534</v>
      </c>
      <c r="CO77" s="157">
        <f t="shared" si="43"/>
        <v>0</v>
      </c>
      <c r="CP77">
        <v>3523</v>
      </c>
      <c r="CQ77" s="49">
        <f t="shared" si="37"/>
        <v>537333.26084040827</v>
      </c>
      <c r="CR77" s="49">
        <f t="shared" si="36"/>
        <v>268666.63042020414</v>
      </c>
      <c r="CS77" s="49">
        <f t="shared" si="34"/>
        <v>268666.63042020414</v>
      </c>
      <c r="CT77" s="49">
        <f t="shared" si="34"/>
        <v>268666.63042020414</v>
      </c>
      <c r="CU77" s="49">
        <f t="shared" si="34"/>
        <v>268666.63042020414</v>
      </c>
      <c r="CV77" s="49">
        <f t="shared" si="34"/>
        <v>268666.63042020414</v>
      </c>
      <c r="CW77" s="49">
        <f t="shared" si="34"/>
        <v>268666.63042020414</v>
      </c>
      <c r="CX77" s="49">
        <f t="shared" si="34"/>
        <v>268666.63042020414</v>
      </c>
      <c r="CY77" s="49">
        <f t="shared" si="34"/>
        <v>268666.63042020414</v>
      </c>
      <c r="CZ77" s="49">
        <f t="shared" si="34"/>
        <v>268666.63042020414</v>
      </c>
      <c r="DA77" s="49">
        <f t="shared" si="34"/>
        <v>268666.63042020414</v>
      </c>
      <c r="DB77" s="49">
        <f t="shared" si="34"/>
        <v>268666.63042020414</v>
      </c>
      <c r="DC77" s="158">
        <f t="shared" si="44"/>
        <v>3492666.1954626548</v>
      </c>
      <c r="DD77" s="49">
        <f t="shared" si="38"/>
        <v>0</v>
      </c>
      <c r="DE77" s="49"/>
      <c r="DF77" s="49"/>
      <c r="DG77" s="49"/>
      <c r="DH77" s="49"/>
      <c r="DI77" s="49">
        <f t="shared" si="39"/>
        <v>556132.51290194667</v>
      </c>
      <c r="DJ77" s="49">
        <f t="shared" si="35"/>
        <v>278066.25645097333</v>
      </c>
      <c r="DK77" s="49">
        <f t="shared" si="33"/>
        <v>278066.25645097333</v>
      </c>
      <c r="DL77" s="49">
        <f t="shared" si="33"/>
        <v>278066.25645097333</v>
      </c>
      <c r="DM77" s="49">
        <f t="shared" si="33"/>
        <v>278066.25645097333</v>
      </c>
      <c r="DN77" s="49">
        <f t="shared" si="33"/>
        <v>278066.25645097333</v>
      </c>
      <c r="DO77" s="49">
        <f t="shared" si="33"/>
        <v>278066.25645097333</v>
      </c>
      <c r="DP77" s="49">
        <f t="shared" si="33"/>
        <v>278066.25645097333</v>
      </c>
      <c r="DQ77" s="49">
        <f t="shared" si="33"/>
        <v>278066.25645097333</v>
      </c>
      <c r="DR77" s="49">
        <f t="shared" si="33"/>
        <v>278066.25645097333</v>
      </c>
      <c r="DS77" s="49">
        <f t="shared" si="33"/>
        <v>278066.25645097333</v>
      </c>
      <c r="DT77" s="49">
        <f t="shared" si="33"/>
        <v>278066.25645097333</v>
      </c>
      <c r="DU77" s="49">
        <f t="shared" si="40"/>
        <v>3614861.3338626544</v>
      </c>
      <c r="DV77" s="49">
        <f t="shared" si="41"/>
        <v>0</v>
      </c>
    </row>
    <row r="78" spans="2:126" x14ac:dyDescent="0.3">
      <c r="B78" s="151">
        <v>136402</v>
      </c>
      <c r="C78" s="151">
        <v>3023524</v>
      </c>
      <c r="D78" s="151" t="s">
        <v>188</v>
      </c>
      <c r="E78" s="152" t="s">
        <v>187</v>
      </c>
      <c r="F78" s="156">
        <v>204</v>
      </c>
      <c r="G78" s="156">
        <v>204</v>
      </c>
      <c r="H78" s="156">
        <v>0</v>
      </c>
      <c r="I78" s="156">
        <v>863548.32</v>
      </c>
      <c r="J78" s="156">
        <v>0</v>
      </c>
      <c r="K78" s="156">
        <v>0</v>
      </c>
      <c r="L78" s="156">
        <v>4902.1199999999953</v>
      </c>
      <c r="M78" s="156">
        <v>0</v>
      </c>
      <c r="N78" s="156">
        <v>11663.800000000014</v>
      </c>
      <c r="O78" s="156">
        <v>0</v>
      </c>
      <c r="P78" s="156">
        <v>1292.8999999999985</v>
      </c>
      <c r="Q78" s="156">
        <v>1254.4000000000001</v>
      </c>
      <c r="R78" s="156">
        <v>0</v>
      </c>
      <c r="S78" s="156">
        <v>0</v>
      </c>
      <c r="T78" s="156">
        <v>0</v>
      </c>
      <c r="U78" s="156">
        <v>0</v>
      </c>
      <c r="V78" s="156">
        <v>0</v>
      </c>
      <c r="W78" s="156">
        <v>0</v>
      </c>
      <c r="X78" s="156">
        <v>0</v>
      </c>
      <c r="Y78" s="156">
        <v>0</v>
      </c>
      <c r="Z78" s="156">
        <v>0</v>
      </c>
      <c r="AA78" s="156">
        <v>0</v>
      </c>
      <c r="AB78" s="156">
        <v>9754.4433707865119</v>
      </c>
      <c r="AC78" s="156">
        <v>0</v>
      </c>
      <c r="AD78" s="156">
        <v>69962.16816955687</v>
      </c>
      <c r="AE78" s="156">
        <v>0</v>
      </c>
      <c r="AF78" s="156">
        <v>0</v>
      </c>
      <c r="AG78" s="156">
        <v>0</v>
      </c>
      <c r="AH78" s="156">
        <v>159662.24</v>
      </c>
      <c r="AI78" s="156">
        <v>0</v>
      </c>
      <c r="AJ78" s="156">
        <v>0</v>
      </c>
      <c r="AK78" s="156">
        <v>0</v>
      </c>
      <c r="AL78" s="156">
        <v>10762.758400000001</v>
      </c>
      <c r="AM78" s="156">
        <v>0</v>
      </c>
      <c r="AN78" s="156">
        <v>0</v>
      </c>
      <c r="AO78" s="156">
        <v>0</v>
      </c>
      <c r="AP78" s="156">
        <v>0</v>
      </c>
      <c r="AQ78" s="156">
        <v>0</v>
      </c>
      <c r="AR78" s="156">
        <v>0</v>
      </c>
      <c r="AS78" s="156">
        <v>0</v>
      </c>
      <c r="AT78" s="156">
        <v>0</v>
      </c>
      <c r="AU78" s="156">
        <v>863548.32</v>
      </c>
      <c r="AV78" s="156">
        <v>98829.831540343381</v>
      </c>
      <c r="AW78" s="156">
        <v>170424.99839999998</v>
      </c>
      <c r="AX78" s="156">
        <v>66429.195404697879</v>
      </c>
      <c r="AY78" s="156">
        <v>1132803.1499403433</v>
      </c>
      <c r="AZ78" s="156">
        <v>1122040.3915403434</v>
      </c>
      <c r="BA78" s="156">
        <v>4955</v>
      </c>
      <c r="BB78" s="156">
        <v>1010820</v>
      </c>
      <c r="BC78" s="156">
        <v>0</v>
      </c>
      <c r="BD78" s="156">
        <v>0</v>
      </c>
      <c r="BE78" s="156">
        <v>1132803.1499403433</v>
      </c>
      <c r="BF78" s="156">
        <v>1132803.1499403433</v>
      </c>
      <c r="BG78" s="156">
        <v>0</v>
      </c>
      <c r="BH78" s="156">
        <v>1021582.7584</v>
      </c>
      <c r="BI78" s="156">
        <v>851157.76</v>
      </c>
      <c r="BJ78" s="156">
        <v>962378.1515403433</v>
      </c>
      <c r="BK78" s="156">
        <v>4717.5399585310943</v>
      </c>
      <c r="BL78" s="156">
        <v>4727.4023256038654</v>
      </c>
      <c r="BM78" s="156">
        <v>-2.0862127641127584E-3</v>
      </c>
      <c r="BN78" s="156">
        <v>2.0862127641127584E-3</v>
      </c>
      <c r="BO78" s="156">
        <v>2011.9228828453088</v>
      </c>
      <c r="BP78" s="156">
        <v>1134815.0728231887</v>
      </c>
      <c r="BQ78" s="156">
        <v>5510.0603648195529</v>
      </c>
      <c r="BR78" s="156" t="s">
        <v>700</v>
      </c>
      <c r="BS78" s="156">
        <v>5562.8189844273957</v>
      </c>
      <c r="BT78" s="156">
        <v>3.2036977757063934E-3</v>
      </c>
      <c r="BU78" s="156">
        <v>-8406.64</v>
      </c>
      <c r="BV78" s="156">
        <v>1126408.4328231888</v>
      </c>
      <c r="BW78" s="156">
        <v>-5191.8</v>
      </c>
      <c r="BX78" s="156">
        <v>1121216.6328231888</v>
      </c>
      <c r="BY78" s="156">
        <v>10762.758400000001</v>
      </c>
      <c r="BZ78" s="156">
        <v>1110453.8744231889</v>
      </c>
      <c r="CA78" s="47"/>
      <c r="CB78">
        <v>10.000000000000011</v>
      </c>
      <c r="CC78" s="48">
        <v>0</v>
      </c>
      <c r="CD78" s="49">
        <f t="shared" si="46"/>
        <v>3341.52</v>
      </c>
      <c r="CE78" s="49">
        <f t="shared" si="47"/>
        <v>0</v>
      </c>
      <c r="CF78" s="49">
        <f t="shared" si="48"/>
        <v>348.84</v>
      </c>
      <c r="CG78" s="49">
        <f t="shared" si="49"/>
        <v>0</v>
      </c>
      <c r="CH78" s="49">
        <f t="shared" si="50"/>
        <v>132.40000000000015</v>
      </c>
      <c r="CI78" s="49">
        <f t="shared" si="51"/>
        <v>0</v>
      </c>
      <c r="CJ78" s="49">
        <f t="shared" si="52"/>
        <v>677.28</v>
      </c>
      <c r="CK78" s="49">
        <f t="shared" si="53"/>
        <v>0</v>
      </c>
      <c r="CL78" s="49">
        <f t="shared" si="54"/>
        <v>3906.6</v>
      </c>
      <c r="CM78" s="49">
        <f t="shared" si="55"/>
        <v>0</v>
      </c>
      <c r="CN78" s="49">
        <f t="shared" si="42"/>
        <v>1110453.8744231889</v>
      </c>
      <c r="CO78" s="157">
        <f t="shared" si="43"/>
        <v>0</v>
      </c>
      <c r="CP78">
        <v>3524</v>
      </c>
      <c r="CQ78" s="49">
        <f t="shared" si="37"/>
        <v>170839.05760356752</v>
      </c>
      <c r="CR78" s="49">
        <f t="shared" si="36"/>
        <v>85419.528801783759</v>
      </c>
      <c r="CS78" s="49">
        <f t="shared" si="34"/>
        <v>85419.528801783759</v>
      </c>
      <c r="CT78" s="49">
        <f t="shared" si="34"/>
        <v>85419.528801783759</v>
      </c>
      <c r="CU78" s="49">
        <f t="shared" si="34"/>
        <v>85419.528801783759</v>
      </c>
      <c r="CV78" s="49">
        <f t="shared" si="34"/>
        <v>85419.528801783759</v>
      </c>
      <c r="CW78" s="49">
        <f t="shared" si="34"/>
        <v>85419.528801783759</v>
      </c>
      <c r="CX78" s="49">
        <f t="shared" si="34"/>
        <v>85419.528801783759</v>
      </c>
      <c r="CY78" s="49">
        <f t="shared" si="34"/>
        <v>85419.528801783759</v>
      </c>
      <c r="CZ78" s="49">
        <f t="shared" si="34"/>
        <v>85419.528801783759</v>
      </c>
      <c r="DA78" s="49">
        <f t="shared" si="34"/>
        <v>85419.528801783759</v>
      </c>
      <c r="DB78" s="49">
        <f t="shared" si="34"/>
        <v>85419.528801783759</v>
      </c>
      <c r="DC78" s="158">
        <f t="shared" si="44"/>
        <v>1110453.8744231891</v>
      </c>
      <c r="DD78" s="49">
        <f t="shared" si="38"/>
        <v>0</v>
      </c>
      <c r="DE78" s="49"/>
      <c r="DF78" s="49"/>
      <c r="DG78" s="49"/>
      <c r="DH78" s="49"/>
      <c r="DI78" s="49">
        <f t="shared" si="39"/>
        <v>174586.93428049056</v>
      </c>
      <c r="DJ78" s="49">
        <f t="shared" si="35"/>
        <v>87293.46714024528</v>
      </c>
      <c r="DK78" s="49">
        <f t="shared" si="33"/>
        <v>87293.46714024528</v>
      </c>
      <c r="DL78" s="49">
        <f t="shared" si="33"/>
        <v>87293.46714024528</v>
      </c>
      <c r="DM78" s="49">
        <f t="shared" si="33"/>
        <v>87293.46714024528</v>
      </c>
      <c r="DN78" s="49">
        <f t="shared" si="33"/>
        <v>87293.46714024528</v>
      </c>
      <c r="DO78" s="49">
        <f t="shared" si="33"/>
        <v>87293.46714024528</v>
      </c>
      <c r="DP78" s="49">
        <f t="shared" si="33"/>
        <v>87293.46714024528</v>
      </c>
      <c r="DQ78" s="49">
        <f t="shared" si="33"/>
        <v>87293.46714024528</v>
      </c>
      <c r="DR78" s="49">
        <f t="shared" si="33"/>
        <v>87293.46714024528</v>
      </c>
      <c r="DS78" s="49">
        <f t="shared" si="33"/>
        <v>87293.46714024528</v>
      </c>
      <c r="DT78" s="49">
        <f t="shared" si="33"/>
        <v>87293.46714024528</v>
      </c>
      <c r="DU78" s="49">
        <f t="shared" si="40"/>
        <v>1134815.0728231885</v>
      </c>
      <c r="DV78" s="49">
        <f t="shared" si="41"/>
        <v>0</v>
      </c>
    </row>
    <row r="79" spans="2:126" x14ac:dyDescent="0.3">
      <c r="B79" s="151">
        <v>101376</v>
      </c>
      <c r="C79" s="151">
        <v>3025948</v>
      </c>
      <c r="D79" s="151" t="s">
        <v>71</v>
      </c>
      <c r="E79" s="152" t="s">
        <v>742</v>
      </c>
      <c r="F79" s="156">
        <v>193</v>
      </c>
      <c r="G79" s="156">
        <v>193</v>
      </c>
      <c r="H79" s="156">
        <v>0</v>
      </c>
      <c r="I79" s="156">
        <v>816984.44</v>
      </c>
      <c r="J79" s="156">
        <v>0</v>
      </c>
      <c r="K79" s="156">
        <v>0</v>
      </c>
      <c r="L79" s="156">
        <v>2178.720000000003</v>
      </c>
      <c r="M79" s="156">
        <v>0</v>
      </c>
      <c r="N79" s="156">
        <v>4665.5200000000077</v>
      </c>
      <c r="O79" s="156">
        <v>0</v>
      </c>
      <c r="P79" s="156">
        <v>258.5800000000001</v>
      </c>
      <c r="Q79" s="156">
        <v>0</v>
      </c>
      <c r="R79" s="156">
        <v>0</v>
      </c>
      <c r="S79" s="156">
        <v>0</v>
      </c>
      <c r="T79" s="156">
        <v>0</v>
      </c>
      <c r="U79" s="156">
        <v>0</v>
      </c>
      <c r="V79" s="156">
        <v>0</v>
      </c>
      <c r="W79" s="156">
        <v>0</v>
      </c>
      <c r="X79" s="156">
        <v>0</v>
      </c>
      <c r="Y79" s="156">
        <v>0</v>
      </c>
      <c r="Z79" s="156">
        <v>0</v>
      </c>
      <c r="AA79" s="156">
        <v>0</v>
      </c>
      <c r="AB79" s="156">
        <v>1522.3979518072244</v>
      </c>
      <c r="AC79" s="156">
        <v>0</v>
      </c>
      <c r="AD79" s="156">
        <v>38998.292747497275</v>
      </c>
      <c r="AE79" s="156">
        <v>0</v>
      </c>
      <c r="AF79" s="156">
        <v>0</v>
      </c>
      <c r="AG79" s="156">
        <v>0</v>
      </c>
      <c r="AH79" s="156">
        <v>159662.24</v>
      </c>
      <c r="AI79" s="156">
        <v>0</v>
      </c>
      <c r="AJ79" s="156">
        <v>0</v>
      </c>
      <c r="AK79" s="156">
        <v>0</v>
      </c>
      <c r="AL79" s="156">
        <v>19062.224999999999</v>
      </c>
      <c r="AM79" s="156">
        <v>0</v>
      </c>
      <c r="AN79" s="156">
        <v>0</v>
      </c>
      <c r="AO79" s="156">
        <v>0</v>
      </c>
      <c r="AP79" s="156">
        <v>0</v>
      </c>
      <c r="AQ79" s="156">
        <v>0</v>
      </c>
      <c r="AR79" s="156">
        <v>0</v>
      </c>
      <c r="AS79" s="156">
        <v>0</v>
      </c>
      <c r="AT79" s="156">
        <v>0</v>
      </c>
      <c r="AU79" s="156">
        <v>816984.44</v>
      </c>
      <c r="AV79" s="156">
        <v>47623.510699304512</v>
      </c>
      <c r="AW79" s="156">
        <v>178724.465</v>
      </c>
      <c r="AX79" s="156">
        <v>47506.920301306673</v>
      </c>
      <c r="AY79" s="156">
        <v>1043332.4156993044</v>
      </c>
      <c r="AZ79" s="156">
        <v>1024270.1906993045</v>
      </c>
      <c r="BA79" s="156">
        <v>4955</v>
      </c>
      <c r="BB79" s="156">
        <v>956315</v>
      </c>
      <c r="BC79" s="156">
        <v>0</v>
      </c>
      <c r="BD79" s="156">
        <v>0</v>
      </c>
      <c r="BE79" s="156">
        <v>1043332.4156993044</v>
      </c>
      <c r="BF79" s="156">
        <v>1043332.4156993044</v>
      </c>
      <c r="BG79" s="156">
        <v>0</v>
      </c>
      <c r="BH79" s="156">
        <v>975377.22499999998</v>
      </c>
      <c r="BI79" s="156">
        <v>796652.76</v>
      </c>
      <c r="BJ79" s="156">
        <v>864607.95069930446</v>
      </c>
      <c r="BK79" s="156">
        <v>4479.8339414471729</v>
      </c>
      <c r="BL79" s="156">
        <v>4521.0222196891191</v>
      </c>
      <c r="BM79" s="156">
        <v>-9.1103905799379999E-3</v>
      </c>
      <c r="BN79" s="156">
        <v>9.1103905799379999E-3</v>
      </c>
      <c r="BO79" s="156">
        <v>7949.3377006956043</v>
      </c>
      <c r="BP79" s="156">
        <v>1051281.7534</v>
      </c>
      <c r="BQ79" s="156">
        <v>5348.2877119170989</v>
      </c>
      <c r="BR79" s="156" t="s">
        <v>700</v>
      </c>
      <c r="BS79" s="156">
        <v>5447.0557170984457</v>
      </c>
      <c r="BT79" s="156">
        <v>1.9914604247881496E-3</v>
      </c>
      <c r="BU79" s="156">
        <v>-7881.0400000000009</v>
      </c>
      <c r="BV79" s="156">
        <v>1043400.7134</v>
      </c>
      <c r="BW79" s="156">
        <v>-4911.8499999999995</v>
      </c>
      <c r="BX79" s="156">
        <v>1038488.8634</v>
      </c>
      <c r="BY79" s="156">
        <v>19062.224999999999</v>
      </c>
      <c r="BZ79" s="156">
        <v>1019426.6384000001</v>
      </c>
      <c r="CA79" s="47"/>
      <c r="CB79">
        <v>4.0000000000000062</v>
      </c>
      <c r="CC79" s="48">
        <v>0</v>
      </c>
      <c r="CD79" s="49">
        <f t="shared" si="46"/>
        <v>3161.3399999999997</v>
      </c>
      <c r="CE79" s="49">
        <f t="shared" si="47"/>
        <v>0</v>
      </c>
      <c r="CF79" s="49">
        <f t="shared" si="48"/>
        <v>330.03</v>
      </c>
      <c r="CG79" s="49">
        <f t="shared" si="49"/>
        <v>0</v>
      </c>
      <c r="CH79" s="49">
        <f t="shared" si="50"/>
        <v>52.960000000000086</v>
      </c>
      <c r="CI79" s="49">
        <f t="shared" si="51"/>
        <v>0</v>
      </c>
      <c r="CJ79" s="49">
        <f t="shared" si="52"/>
        <v>640.76</v>
      </c>
      <c r="CK79" s="49">
        <f t="shared" si="53"/>
        <v>0</v>
      </c>
      <c r="CL79" s="49">
        <f t="shared" si="54"/>
        <v>3695.95</v>
      </c>
      <c r="CM79" s="49">
        <f t="shared" si="55"/>
        <v>0</v>
      </c>
      <c r="CN79" s="49">
        <f t="shared" si="42"/>
        <v>1019426.6384000001</v>
      </c>
      <c r="CO79" s="157">
        <f t="shared" si="43"/>
        <v>0</v>
      </c>
      <c r="CP79">
        <v>5948</v>
      </c>
      <c r="CQ79" s="49">
        <f t="shared" si="37"/>
        <v>156834.86744615386</v>
      </c>
      <c r="CR79" s="49">
        <f t="shared" si="36"/>
        <v>78417.433723076931</v>
      </c>
      <c r="CS79" s="49">
        <f t="shared" si="34"/>
        <v>78417.433723076931</v>
      </c>
      <c r="CT79" s="49">
        <f t="shared" si="34"/>
        <v>78417.433723076931</v>
      </c>
      <c r="CU79" s="49">
        <f t="shared" si="34"/>
        <v>78417.433723076931</v>
      </c>
      <c r="CV79" s="49">
        <f t="shared" si="34"/>
        <v>78417.433723076931</v>
      </c>
      <c r="CW79" s="49">
        <f t="shared" si="34"/>
        <v>78417.433723076931</v>
      </c>
      <c r="CX79" s="49">
        <f t="shared" si="34"/>
        <v>78417.433723076931</v>
      </c>
      <c r="CY79" s="49">
        <f t="shared" si="34"/>
        <v>78417.433723076931</v>
      </c>
      <c r="CZ79" s="49">
        <f t="shared" si="34"/>
        <v>78417.433723076931</v>
      </c>
      <c r="DA79" s="49">
        <f t="shared" si="34"/>
        <v>78417.433723076931</v>
      </c>
      <c r="DB79" s="49">
        <f t="shared" si="34"/>
        <v>78417.433723076931</v>
      </c>
      <c r="DC79" s="158">
        <f t="shared" si="44"/>
        <v>1019426.6384000002</v>
      </c>
      <c r="DD79" s="49">
        <f t="shared" si="38"/>
        <v>0</v>
      </c>
      <c r="DE79" s="49"/>
      <c r="DF79" s="49"/>
      <c r="DG79" s="49"/>
      <c r="DH79" s="49"/>
      <c r="DI79" s="49">
        <f t="shared" si="39"/>
        <v>161735.65436923079</v>
      </c>
      <c r="DJ79" s="49">
        <f t="shared" si="35"/>
        <v>80867.827184615395</v>
      </c>
      <c r="DK79" s="49">
        <f t="shared" si="33"/>
        <v>80867.827184615395</v>
      </c>
      <c r="DL79" s="49">
        <f t="shared" si="33"/>
        <v>80867.827184615395</v>
      </c>
      <c r="DM79" s="49">
        <f t="shared" si="33"/>
        <v>80867.827184615395</v>
      </c>
      <c r="DN79" s="49">
        <f t="shared" si="33"/>
        <v>80867.827184615395</v>
      </c>
      <c r="DO79" s="49">
        <f t="shared" si="33"/>
        <v>80867.827184615395</v>
      </c>
      <c r="DP79" s="49">
        <f t="shared" si="33"/>
        <v>80867.827184615395</v>
      </c>
      <c r="DQ79" s="49">
        <f t="shared" si="33"/>
        <v>80867.827184615395</v>
      </c>
      <c r="DR79" s="49">
        <f t="shared" si="33"/>
        <v>80867.827184615395</v>
      </c>
      <c r="DS79" s="49">
        <f t="shared" si="33"/>
        <v>80867.827184615395</v>
      </c>
      <c r="DT79" s="49">
        <f t="shared" si="33"/>
        <v>80867.827184615395</v>
      </c>
      <c r="DU79" s="49">
        <f t="shared" si="40"/>
        <v>1051281.7534000003</v>
      </c>
      <c r="DV79" s="49">
        <f t="shared" si="41"/>
        <v>0</v>
      </c>
    </row>
    <row r="80" spans="2:126" x14ac:dyDescent="0.3">
      <c r="B80" s="151">
        <v>131359</v>
      </c>
      <c r="C80" s="151">
        <v>3025949</v>
      </c>
      <c r="D80" s="151" t="s">
        <v>86</v>
      </c>
      <c r="E80" s="152" t="s">
        <v>85</v>
      </c>
      <c r="F80" s="156">
        <v>289</v>
      </c>
      <c r="G80" s="156">
        <v>289</v>
      </c>
      <c r="H80" s="156">
        <v>0</v>
      </c>
      <c r="I80" s="156">
        <v>1223360.1199999999</v>
      </c>
      <c r="J80" s="156">
        <v>0</v>
      </c>
      <c r="K80" s="156">
        <v>0</v>
      </c>
      <c r="L80" s="156">
        <v>5446.8000000000038</v>
      </c>
      <c r="M80" s="156">
        <v>0</v>
      </c>
      <c r="N80" s="156">
        <v>12830.179999999995</v>
      </c>
      <c r="O80" s="156">
        <v>0</v>
      </c>
      <c r="P80" s="156">
        <v>3102.9600000000023</v>
      </c>
      <c r="Q80" s="156">
        <v>0</v>
      </c>
      <c r="R80" s="156">
        <v>0</v>
      </c>
      <c r="S80" s="156">
        <v>0</v>
      </c>
      <c r="T80" s="156">
        <v>0</v>
      </c>
      <c r="U80" s="156">
        <v>0</v>
      </c>
      <c r="V80" s="156">
        <v>0</v>
      </c>
      <c r="W80" s="156">
        <v>0</v>
      </c>
      <c r="X80" s="156">
        <v>0</v>
      </c>
      <c r="Y80" s="156">
        <v>0</v>
      </c>
      <c r="Z80" s="156">
        <v>0</v>
      </c>
      <c r="AA80" s="156">
        <v>0</v>
      </c>
      <c r="AB80" s="156">
        <v>18994.17351351344</v>
      </c>
      <c r="AC80" s="156">
        <v>0</v>
      </c>
      <c r="AD80" s="156">
        <v>78257.649138883629</v>
      </c>
      <c r="AE80" s="156">
        <v>0</v>
      </c>
      <c r="AF80" s="156">
        <v>0</v>
      </c>
      <c r="AG80" s="156">
        <v>0</v>
      </c>
      <c r="AH80" s="156">
        <v>159662.24</v>
      </c>
      <c r="AI80" s="156">
        <v>0</v>
      </c>
      <c r="AJ80" s="156">
        <v>0</v>
      </c>
      <c r="AK80" s="156">
        <v>0</v>
      </c>
      <c r="AL80" s="156">
        <v>43116.9375</v>
      </c>
      <c r="AM80" s="156">
        <v>0</v>
      </c>
      <c r="AN80" s="156">
        <v>0</v>
      </c>
      <c r="AO80" s="156">
        <v>0</v>
      </c>
      <c r="AP80" s="156">
        <v>0</v>
      </c>
      <c r="AQ80" s="156">
        <v>0</v>
      </c>
      <c r="AR80" s="156">
        <v>0</v>
      </c>
      <c r="AS80" s="156">
        <v>0</v>
      </c>
      <c r="AT80" s="156">
        <v>0</v>
      </c>
      <c r="AU80" s="156">
        <v>1223360.1199999999</v>
      </c>
      <c r="AV80" s="156">
        <v>118631.76265239707</v>
      </c>
      <c r="AW80" s="156">
        <v>202779.17749999999</v>
      </c>
      <c r="AX80" s="156">
        <v>93972.896741290155</v>
      </c>
      <c r="AY80" s="156">
        <v>1544771.060152397</v>
      </c>
      <c r="AZ80" s="156">
        <v>1501654.122652397</v>
      </c>
      <c r="BA80" s="156">
        <v>4955</v>
      </c>
      <c r="BB80" s="156">
        <v>1431995</v>
      </c>
      <c r="BC80" s="156">
        <v>0</v>
      </c>
      <c r="BD80" s="156">
        <v>0</v>
      </c>
      <c r="BE80" s="156">
        <v>1544771.060152397</v>
      </c>
      <c r="BF80" s="156">
        <v>1544771.060152397</v>
      </c>
      <c r="BG80" s="156">
        <v>0</v>
      </c>
      <c r="BH80" s="156">
        <v>1475111.9375</v>
      </c>
      <c r="BI80" s="156">
        <v>1272332.76</v>
      </c>
      <c r="BJ80" s="156">
        <v>1341991.882652397</v>
      </c>
      <c r="BK80" s="156">
        <v>4643.5705282089866</v>
      </c>
      <c r="BL80" s="156">
        <v>4590.0792479365082</v>
      </c>
      <c r="BM80" s="156">
        <v>1.1653672493024101E-2</v>
      </c>
      <c r="BN80" s="156">
        <v>0</v>
      </c>
      <c r="BO80" s="156">
        <v>0</v>
      </c>
      <c r="BP80" s="156">
        <v>1544771.060152397</v>
      </c>
      <c r="BQ80" s="156">
        <v>5196.0350264788822</v>
      </c>
      <c r="BR80" s="156" t="s">
        <v>700</v>
      </c>
      <c r="BS80" s="156">
        <v>5345.2285818422042</v>
      </c>
      <c r="BT80" s="156">
        <v>2.4231084770885758E-2</v>
      </c>
      <c r="BU80" s="156">
        <v>-11867.48</v>
      </c>
      <c r="BV80" s="156">
        <v>1532903.580152397</v>
      </c>
      <c r="BW80" s="156">
        <v>-7355.05</v>
      </c>
      <c r="BX80" s="156">
        <v>1525548.530152397</v>
      </c>
      <c r="BY80" s="156">
        <v>43116.9375</v>
      </c>
      <c r="BZ80" s="156">
        <v>1482431.592652397</v>
      </c>
      <c r="CA80" s="47"/>
      <c r="CB80">
        <v>10.999999999999995</v>
      </c>
      <c r="CC80" s="48">
        <v>0</v>
      </c>
      <c r="CD80" s="49">
        <f t="shared" si="46"/>
        <v>4733.82</v>
      </c>
      <c r="CE80" s="49">
        <f t="shared" si="47"/>
        <v>0</v>
      </c>
      <c r="CF80" s="49">
        <f t="shared" si="48"/>
        <v>494.19</v>
      </c>
      <c r="CG80" s="49">
        <f t="shared" si="49"/>
        <v>0</v>
      </c>
      <c r="CH80" s="49">
        <f t="shared" si="50"/>
        <v>145.63999999999993</v>
      </c>
      <c r="CI80" s="49">
        <f t="shared" si="51"/>
        <v>0</v>
      </c>
      <c r="CJ80" s="49">
        <f t="shared" si="52"/>
        <v>959.4799999999999</v>
      </c>
      <c r="CK80" s="49">
        <f t="shared" si="53"/>
        <v>0</v>
      </c>
      <c r="CL80" s="49">
        <f t="shared" si="54"/>
        <v>5534.3499999999995</v>
      </c>
      <c r="CM80" s="49">
        <f t="shared" si="55"/>
        <v>0</v>
      </c>
      <c r="CN80" s="49">
        <f t="shared" si="42"/>
        <v>1482431.592652397</v>
      </c>
      <c r="CO80" s="157">
        <f t="shared" si="43"/>
        <v>0</v>
      </c>
      <c r="CP80">
        <v>5949</v>
      </c>
      <c r="CQ80" s="49">
        <f t="shared" si="37"/>
        <v>228066.39886959954</v>
      </c>
      <c r="CR80" s="49">
        <f t="shared" si="36"/>
        <v>114033.19943479977</v>
      </c>
      <c r="CS80" s="49">
        <f t="shared" si="34"/>
        <v>114033.19943479977</v>
      </c>
      <c r="CT80" s="49">
        <f t="shared" si="34"/>
        <v>114033.19943479977</v>
      </c>
      <c r="CU80" s="49">
        <f t="shared" si="34"/>
        <v>114033.19943479977</v>
      </c>
      <c r="CV80" s="49">
        <f t="shared" si="34"/>
        <v>114033.19943479977</v>
      </c>
      <c r="CW80" s="49">
        <f t="shared" si="34"/>
        <v>114033.19943479977</v>
      </c>
      <c r="CX80" s="49">
        <f t="shared" si="34"/>
        <v>114033.19943479977</v>
      </c>
      <c r="CY80" s="49">
        <f t="shared" si="34"/>
        <v>114033.19943479977</v>
      </c>
      <c r="CZ80" s="49">
        <f t="shared" si="34"/>
        <v>114033.19943479977</v>
      </c>
      <c r="DA80" s="49">
        <f t="shared" si="34"/>
        <v>114033.19943479977</v>
      </c>
      <c r="DB80" s="49">
        <f t="shared" si="34"/>
        <v>114033.19943479977</v>
      </c>
      <c r="DC80" s="158">
        <f t="shared" si="44"/>
        <v>1482431.592652397</v>
      </c>
      <c r="DD80" s="49">
        <f t="shared" si="38"/>
        <v>0</v>
      </c>
      <c r="DE80" s="49"/>
      <c r="DF80" s="49"/>
      <c r="DG80" s="49"/>
      <c r="DH80" s="49"/>
      <c r="DI80" s="49">
        <f t="shared" si="39"/>
        <v>237657.08617729184</v>
      </c>
      <c r="DJ80" s="49">
        <f t="shared" si="35"/>
        <v>118828.54308864592</v>
      </c>
      <c r="DK80" s="49">
        <f t="shared" si="33"/>
        <v>118828.54308864592</v>
      </c>
      <c r="DL80" s="49">
        <f t="shared" si="33"/>
        <v>118828.54308864592</v>
      </c>
      <c r="DM80" s="49">
        <f t="shared" si="33"/>
        <v>118828.54308864592</v>
      </c>
      <c r="DN80" s="49">
        <f t="shared" si="33"/>
        <v>118828.54308864592</v>
      </c>
      <c r="DO80" s="49">
        <f t="shared" si="33"/>
        <v>118828.54308864592</v>
      </c>
      <c r="DP80" s="49">
        <f t="shared" si="33"/>
        <v>118828.54308864592</v>
      </c>
      <c r="DQ80" s="49">
        <f t="shared" si="33"/>
        <v>118828.54308864592</v>
      </c>
      <c r="DR80" s="49">
        <f t="shared" si="33"/>
        <v>118828.54308864592</v>
      </c>
      <c r="DS80" s="49">
        <f t="shared" si="33"/>
        <v>118828.54308864592</v>
      </c>
      <c r="DT80" s="49">
        <f t="shared" si="33"/>
        <v>118828.54308864592</v>
      </c>
      <c r="DU80" s="49">
        <f t="shared" si="40"/>
        <v>1544771.060152397</v>
      </c>
      <c r="DV80" s="49">
        <f t="shared" si="41"/>
        <v>0</v>
      </c>
    </row>
    <row r="81" spans="2:126" x14ac:dyDescent="0.3">
      <c r="B81" s="151">
        <v>101345</v>
      </c>
      <c r="C81" s="151">
        <v>3024003</v>
      </c>
      <c r="D81" s="151" t="s">
        <v>185</v>
      </c>
      <c r="E81" s="152" t="s">
        <v>184</v>
      </c>
      <c r="F81" s="156">
        <v>649</v>
      </c>
      <c r="G81" s="156">
        <v>0</v>
      </c>
      <c r="H81" s="156">
        <v>649</v>
      </c>
      <c r="I81" s="156">
        <v>0</v>
      </c>
      <c r="J81" s="156">
        <v>2153780.15</v>
      </c>
      <c r="K81" s="156">
        <v>1937232</v>
      </c>
      <c r="L81" s="156">
        <v>0</v>
      </c>
      <c r="M81" s="156">
        <v>129633.84000000004</v>
      </c>
      <c r="N81" s="156">
        <v>0</v>
      </c>
      <c r="O81" s="156">
        <v>455141.9599999995</v>
      </c>
      <c r="P81" s="156">
        <v>0</v>
      </c>
      <c r="Q81" s="156">
        <v>0</v>
      </c>
      <c r="R81" s="156">
        <v>0</v>
      </c>
      <c r="S81" s="156">
        <v>0</v>
      </c>
      <c r="T81" s="156">
        <v>0</v>
      </c>
      <c r="U81" s="156">
        <v>0</v>
      </c>
      <c r="V81" s="156">
        <v>39343.221296296295</v>
      </c>
      <c r="W81" s="156">
        <v>23308.434382716063</v>
      </c>
      <c r="X81" s="156">
        <v>22393.865185185179</v>
      </c>
      <c r="Y81" s="156">
        <v>43658.019675925949</v>
      </c>
      <c r="Z81" s="156">
        <v>2463.105231481482</v>
      </c>
      <c r="AA81" s="156">
        <v>1046.9531790123458</v>
      </c>
      <c r="AB81" s="156">
        <v>0</v>
      </c>
      <c r="AC81" s="156">
        <v>159711.37000000008</v>
      </c>
      <c r="AD81" s="156">
        <v>0</v>
      </c>
      <c r="AE81" s="156">
        <v>345429.22438765626</v>
      </c>
      <c r="AF81" s="156">
        <v>0</v>
      </c>
      <c r="AG81" s="156">
        <v>55664.277209302461</v>
      </c>
      <c r="AH81" s="156">
        <v>159662.24</v>
      </c>
      <c r="AI81" s="156">
        <v>0</v>
      </c>
      <c r="AJ81" s="156">
        <v>0</v>
      </c>
      <c r="AK81" s="156">
        <v>0</v>
      </c>
      <c r="AL81" s="156">
        <v>84317.329700000002</v>
      </c>
      <c r="AM81" s="156">
        <v>0</v>
      </c>
      <c r="AN81" s="156">
        <v>0</v>
      </c>
      <c r="AO81" s="156">
        <v>0</v>
      </c>
      <c r="AP81" s="156">
        <v>0</v>
      </c>
      <c r="AQ81" s="156">
        <v>0</v>
      </c>
      <c r="AR81" s="156">
        <v>0</v>
      </c>
      <c r="AS81" s="156">
        <v>0</v>
      </c>
      <c r="AT81" s="156">
        <v>0</v>
      </c>
      <c r="AU81" s="156">
        <v>4091012.15</v>
      </c>
      <c r="AV81" s="156">
        <v>1277794.2705475758</v>
      </c>
      <c r="AW81" s="156">
        <v>243979.56969999999</v>
      </c>
      <c r="AX81" s="156">
        <v>611954.91862695722</v>
      </c>
      <c r="AY81" s="156">
        <v>5612785.9902475756</v>
      </c>
      <c r="AZ81" s="156">
        <v>5528468.6605475759</v>
      </c>
      <c r="BA81" s="156">
        <v>6465</v>
      </c>
      <c r="BB81" s="156">
        <v>4195785</v>
      </c>
      <c r="BC81" s="156">
        <v>0</v>
      </c>
      <c r="BD81" s="156">
        <v>0</v>
      </c>
      <c r="BE81" s="156">
        <v>5612785.9902475756</v>
      </c>
      <c r="BF81" s="156">
        <v>0</v>
      </c>
      <c r="BG81" s="156">
        <v>5612785.9902475756</v>
      </c>
      <c r="BH81" s="156">
        <v>4280102.3296999997</v>
      </c>
      <c r="BI81" s="156">
        <v>4036122.7599999993</v>
      </c>
      <c r="BJ81" s="156">
        <v>5368806.4205475757</v>
      </c>
      <c r="BK81" s="156">
        <v>8272.4289993028906</v>
      </c>
      <c r="BL81" s="156">
        <v>8284.8365099447528</v>
      </c>
      <c r="BM81" s="156">
        <v>-1.4976168361281259E-3</v>
      </c>
      <c r="BN81" s="156">
        <v>1.4976168361281259E-3</v>
      </c>
      <c r="BO81" s="156">
        <v>8052.4744065685973</v>
      </c>
      <c r="BP81" s="156">
        <v>5620838.4646541439</v>
      </c>
      <c r="BQ81" s="156">
        <v>8530.8492064008387</v>
      </c>
      <c r="BR81" s="156" t="s">
        <v>700</v>
      </c>
      <c r="BS81" s="156">
        <v>8660.7680503145511</v>
      </c>
      <c r="BT81" s="156">
        <v>6.3772675499453868E-3</v>
      </c>
      <c r="BU81" s="156">
        <v>-17804.799999999996</v>
      </c>
      <c r="BV81" s="156">
        <v>5603033.6646541441</v>
      </c>
      <c r="BW81" s="156">
        <v>-16517.05</v>
      </c>
      <c r="BX81" s="156">
        <v>5586516.6146541443</v>
      </c>
      <c r="BY81" s="156">
        <v>84317.329700000002</v>
      </c>
      <c r="BZ81" s="156">
        <v>5502199.2849541446</v>
      </c>
      <c r="CA81" s="47"/>
      <c r="CB81">
        <v>0</v>
      </c>
      <c r="CC81" s="48">
        <v>265.99999999999972</v>
      </c>
      <c r="CD81" s="49">
        <f t="shared" si="46"/>
        <v>0</v>
      </c>
      <c r="CE81" s="49">
        <f t="shared" si="47"/>
        <v>9637.65</v>
      </c>
      <c r="CF81" s="49">
        <f t="shared" si="48"/>
        <v>0</v>
      </c>
      <c r="CG81" s="49">
        <f t="shared" si="49"/>
        <v>947.54</v>
      </c>
      <c r="CH81" s="49">
        <f t="shared" si="50"/>
        <v>0</v>
      </c>
      <c r="CI81" s="49">
        <f t="shared" si="51"/>
        <v>2864.819999999997</v>
      </c>
      <c r="CJ81" s="49">
        <f t="shared" si="52"/>
        <v>0</v>
      </c>
      <c r="CK81" s="49">
        <f t="shared" si="53"/>
        <v>0</v>
      </c>
      <c r="CL81" s="49">
        <f t="shared" si="54"/>
        <v>0</v>
      </c>
      <c r="CM81" s="49">
        <f t="shared" si="55"/>
        <v>4354.79</v>
      </c>
      <c r="CN81" s="49">
        <f t="shared" si="42"/>
        <v>5502199.2849541446</v>
      </c>
      <c r="CO81" s="157">
        <f t="shared" si="43"/>
        <v>0</v>
      </c>
      <c r="CP81">
        <v>4003</v>
      </c>
      <c r="CQ81" s="49">
        <f t="shared" si="37"/>
        <v>846492.19768525299</v>
      </c>
      <c r="CR81" s="49">
        <f t="shared" si="36"/>
        <v>423246.0988426265</v>
      </c>
      <c r="CS81" s="49">
        <f t="shared" si="34"/>
        <v>423246.0988426265</v>
      </c>
      <c r="CT81" s="49">
        <f t="shared" si="34"/>
        <v>423246.0988426265</v>
      </c>
      <c r="CU81" s="49">
        <f t="shared" si="34"/>
        <v>423246.0988426265</v>
      </c>
      <c r="CV81" s="49">
        <f t="shared" si="34"/>
        <v>423246.0988426265</v>
      </c>
      <c r="CW81" s="49">
        <f t="shared" si="34"/>
        <v>423246.0988426265</v>
      </c>
      <c r="CX81" s="49">
        <f t="shared" si="34"/>
        <v>423246.0988426265</v>
      </c>
      <c r="CY81" s="49">
        <f t="shared" si="34"/>
        <v>423246.0988426265</v>
      </c>
      <c r="CZ81" s="49">
        <f t="shared" si="34"/>
        <v>423246.0988426265</v>
      </c>
      <c r="DA81" s="49">
        <f t="shared" si="34"/>
        <v>423246.0988426265</v>
      </c>
      <c r="DB81" s="49">
        <f t="shared" si="34"/>
        <v>423246.0988426265</v>
      </c>
      <c r="DC81" s="158">
        <f t="shared" si="44"/>
        <v>5502199.2849541446</v>
      </c>
      <c r="DD81" s="49">
        <f t="shared" si="38"/>
        <v>0</v>
      </c>
      <c r="DE81" s="49"/>
      <c r="DF81" s="49"/>
      <c r="DG81" s="49"/>
      <c r="DH81" s="49"/>
      <c r="DI81" s="49">
        <f t="shared" si="39"/>
        <v>864744.37917756056</v>
      </c>
      <c r="DJ81" s="49">
        <f t="shared" si="35"/>
        <v>432372.18958878028</v>
      </c>
      <c r="DK81" s="49">
        <f t="shared" si="33"/>
        <v>432372.18958878028</v>
      </c>
      <c r="DL81" s="49">
        <f t="shared" si="33"/>
        <v>432372.18958878028</v>
      </c>
      <c r="DM81" s="49">
        <f t="shared" si="33"/>
        <v>432372.18958878028</v>
      </c>
      <c r="DN81" s="49">
        <f t="shared" si="33"/>
        <v>432372.18958878028</v>
      </c>
      <c r="DO81" s="49">
        <f t="shared" si="33"/>
        <v>432372.18958878028</v>
      </c>
      <c r="DP81" s="49">
        <f t="shared" si="33"/>
        <v>432372.18958878028</v>
      </c>
      <c r="DQ81" s="49">
        <f t="shared" si="33"/>
        <v>432372.18958878028</v>
      </c>
      <c r="DR81" s="49">
        <f t="shared" si="33"/>
        <v>432372.18958878028</v>
      </c>
      <c r="DS81" s="49">
        <f t="shared" si="33"/>
        <v>432372.18958878028</v>
      </c>
      <c r="DT81" s="49">
        <f t="shared" si="33"/>
        <v>432372.18958878028</v>
      </c>
      <c r="DU81" s="49">
        <f t="shared" si="40"/>
        <v>5620838.4646541458</v>
      </c>
      <c r="DV81" s="49">
        <f t="shared" si="41"/>
        <v>0</v>
      </c>
    </row>
    <row r="82" spans="2:126" x14ac:dyDescent="0.3">
      <c r="B82" s="151">
        <v>142627</v>
      </c>
      <c r="C82" s="151">
        <v>3024004</v>
      </c>
      <c r="D82" s="151" t="s">
        <v>107</v>
      </c>
      <c r="E82" s="152" t="s">
        <v>743</v>
      </c>
      <c r="F82" s="156">
        <v>304</v>
      </c>
      <c r="G82" s="156">
        <v>0</v>
      </c>
      <c r="H82" s="156">
        <v>304</v>
      </c>
      <c r="I82" s="156">
        <v>0</v>
      </c>
      <c r="J82" s="156">
        <v>1056008.55</v>
      </c>
      <c r="K82" s="156">
        <v>854265.5</v>
      </c>
      <c r="L82" s="156">
        <v>0</v>
      </c>
      <c r="M82" s="156">
        <v>6536.1599999999962</v>
      </c>
      <c r="N82" s="156">
        <v>0</v>
      </c>
      <c r="O82" s="156">
        <v>20532.71999999999</v>
      </c>
      <c r="P82" s="156">
        <v>0</v>
      </c>
      <c r="Q82" s="156">
        <v>0</v>
      </c>
      <c r="R82" s="156">
        <v>0</v>
      </c>
      <c r="S82" s="156">
        <v>0</v>
      </c>
      <c r="T82" s="156">
        <v>0</v>
      </c>
      <c r="U82" s="156">
        <v>0</v>
      </c>
      <c r="V82" s="156">
        <v>1122.3600000000001</v>
      </c>
      <c r="W82" s="156">
        <v>0</v>
      </c>
      <c r="X82" s="156">
        <v>0</v>
      </c>
      <c r="Y82" s="156">
        <v>0</v>
      </c>
      <c r="Z82" s="156">
        <v>0</v>
      </c>
      <c r="AA82" s="156">
        <v>0</v>
      </c>
      <c r="AB82" s="156">
        <v>0</v>
      </c>
      <c r="AC82" s="156">
        <v>7020.279999999997</v>
      </c>
      <c r="AD82" s="156">
        <v>0</v>
      </c>
      <c r="AE82" s="156">
        <v>99266.582129730814</v>
      </c>
      <c r="AF82" s="156">
        <v>0</v>
      </c>
      <c r="AG82" s="156">
        <v>0</v>
      </c>
      <c r="AH82" s="156">
        <v>159662.24</v>
      </c>
      <c r="AI82" s="156">
        <v>0</v>
      </c>
      <c r="AJ82" s="156">
        <v>0</v>
      </c>
      <c r="AK82" s="156">
        <v>0</v>
      </c>
      <c r="AL82" s="156">
        <v>8754.08</v>
      </c>
      <c r="AM82" s="156">
        <v>0</v>
      </c>
      <c r="AN82" s="156">
        <v>0</v>
      </c>
      <c r="AO82" s="156">
        <v>0</v>
      </c>
      <c r="AP82" s="156">
        <v>0</v>
      </c>
      <c r="AQ82" s="156">
        <v>0</v>
      </c>
      <c r="AR82" s="156">
        <v>0</v>
      </c>
      <c r="AS82" s="156">
        <v>0</v>
      </c>
      <c r="AT82" s="156">
        <v>0</v>
      </c>
      <c r="AU82" s="156">
        <v>1910274.05</v>
      </c>
      <c r="AV82" s="156">
        <v>134478.1021297308</v>
      </c>
      <c r="AW82" s="156">
        <v>168416.31999999998</v>
      </c>
      <c r="AX82" s="156">
        <v>118474.17667594616</v>
      </c>
      <c r="AY82" s="156">
        <v>2213168.472129731</v>
      </c>
      <c r="AZ82" s="156">
        <v>2204414.3921297309</v>
      </c>
      <c r="BA82" s="156">
        <v>6465</v>
      </c>
      <c r="BB82" s="156">
        <v>1965360</v>
      </c>
      <c r="BC82" s="156">
        <v>0</v>
      </c>
      <c r="BD82" s="156">
        <v>0</v>
      </c>
      <c r="BE82" s="156">
        <v>2213168.472129731</v>
      </c>
      <c r="BF82" s="156">
        <v>0</v>
      </c>
      <c r="BG82" s="156">
        <v>2213168.472129731</v>
      </c>
      <c r="BH82" s="156">
        <v>1974114.08</v>
      </c>
      <c r="BI82" s="156">
        <v>1805697.76</v>
      </c>
      <c r="BJ82" s="156">
        <v>2044752.1521297309</v>
      </c>
      <c r="BK82" s="156">
        <v>6726.1583951635885</v>
      </c>
      <c r="BL82" s="156">
        <v>6676.4419754777055</v>
      </c>
      <c r="BM82" s="156">
        <v>7.4465441126410382E-3</v>
      </c>
      <c r="BN82" s="156">
        <v>0</v>
      </c>
      <c r="BO82" s="156">
        <v>0</v>
      </c>
      <c r="BP82" s="156">
        <v>2213168.472129731</v>
      </c>
      <c r="BQ82" s="156">
        <v>7251.3631320056938</v>
      </c>
      <c r="BR82" s="156" t="s">
        <v>700</v>
      </c>
      <c r="BS82" s="156">
        <v>7280.1594477951676</v>
      </c>
      <c r="BT82" s="156">
        <v>9.4068796337276606E-3</v>
      </c>
      <c r="BU82" s="156">
        <v>-7127.32</v>
      </c>
      <c r="BV82" s="156">
        <v>2206041.1521297311</v>
      </c>
      <c r="BW82" s="156">
        <v>-7736.8</v>
      </c>
      <c r="BX82" s="156">
        <v>2198304.3521297313</v>
      </c>
      <c r="BY82" s="156">
        <v>8754.08</v>
      </c>
      <c r="BZ82" s="156">
        <v>2189550.2721297313</v>
      </c>
      <c r="CA82" s="47"/>
      <c r="CB82">
        <v>0</v>
      </c>
      <c r="CC82" s="48">
        <v>11.999999999999995</v>
      </c>
      <c r="CD82" s="49">
        <f t="shared" si="46"/>
        <v>0</v>
      </c>
      <c r="CE82" s="49">
        <f t="shared" si="47"/>
        <v>4514.3999999999996</v>
      </c>
      <c r="CF82" s="49">
        <f t="shared" si="48"/>
        <v>0</v>
      </c>
      <c r="CG82" s="49">
        <f t="shared" si="49"/>
        <v>443.84</v>
      </c>
      <c r="CH82" s="49">
        <f t="shared" si="50"/>
        <v>0</v>
      </c>
      <c r="CI82" s="49">
        <f t="shared" si="51"/>
        <v>129.23999999999992</v>
      </c>
      <c r="CJ82" s="49">
        <f t="shared" si="52"/>
        <v>0</v>
      </c>
      <c r="CK82" s="49">
        <f t="shared" si="53"/>
        <v>0</v>
      </c>
      <c r="CL82" s="49">
        <f t="shared" si="54"/>
        <v>0</v>
      </c>
      <c r="CM82" s="49">
        <f t="shared" si="55"/>
        <v>2039.84</v>
      </c>
      <c r="CN82" s="49">
        <f t="shared" si="42"/>
        <v>2189550.2721297313</v>
      </c>
      <c r="CO82" s="157">
        <f t="shared" si="43"/>
        <v>0</v>
      </c>
      <c r="CP82">
        <v>4004</v>
      </c>
      <c r="CQ82" s="49">
        <f t="shared" si="37"/>
        <v>336853.88801995863</v>
      </c>
      <c r="CR82" s="49">
        <f t="shared" si="36"/>
        <v>168426.94400997931</v>
      </c>
      <c r="CS82" s="49">
        <f t="shared" si="34"/>
        <v>168426.94400997931</v>
      </c>
      <c r="CT82" s="49">
        <f t="shared" si="34"/>
        <v>168426.94400997931</v>
      </c>
      <c r="CU82" s="49">
        <f t="shared" si="34"/>
        <v>168426.94400997931</v>
      </c>
      <c r="CV82" s="49">
        <f t="shared" si="34"/>
        <v>168426.94400997931</v>
      </c>
      <c r="CW82" s="49">
        <f t="shared" si="34"/>
        <v>168426.94400997931</v>
      </c>
      <c r="CX82" s="49">
        <f t="shared" si="34"/>
        <v>168426.94400997931</v>
      </c>
      <c r="CY82" s="49">
        <f t="shared" si="34"/>
        <v>168426.94400997931</v>
      </c>
      <c r="CZ82" s="49">
        <f t="shared" si="34"/>
        <v>168426.94400997931</v>
      </c>
      <c r="DA82" s="49">
        <f t="shared" si="34"/>
        <v>168426.94400997931</v>
      </c>
      <c r="DB82" s="49">
        <f t="shared" si="34"/>
        <v>168426.94400997931</v>
      </c>
      <c r="DC82" s="158">
        <f t="shared" si="44"/>
        <v>2189550.2721297308</v>
      </c>
      <c r="DD82" s="49">
        <f t="shared" si="38"/>
        <v>0</v>
      </c>
      <c r="DE82" s="49" t="s">
        <v>891</v>
      </c>
      <c r="DF82" s="124">
        <v>44536</v>
      </c>
      <c r="DG82" s="49"/>
      <c r="DH82" s="49"/>
      <c r="DI82" s="49">
        <f t="shared" si="39"/>
        <v>340487.45725072786</v>
      </c>
      <c r="DJ82" s="49">
        <f t="shared" si="35"/>
        <v>170243.72862536393</v>
      </c>
      <c r="DK82" s="49">
        <f t="shared" si="33"/>
        <v>170243.72862536393</v>
      </c>
      <c r="DL82" s="49">
        <f t="shared" si="33"/>
        <v>170243.72862536393</v>
      </c>
      <c r="DM82" s="49">
        <f t="shared" si="33"/>
        <v>170243.72862536393</v>
      </c>
      <c r="DN82" s="49">
        <f t="shared" si="33"/>
        <v>170243.72862536393</v>
      </c>
      <c r="DO82" s="49">
        <f t="shared" si="33"/>
        <v>170243.72862536393</v>
      </c>
      <c r="DP82" s="49">
        <f t="shared" si="33"/>
        <v>170243.72862536393</v>
      </c>
      <c r="DQ82" s="49">
        <f t="shared" si="33"/>
        <v>170243.72862536393</v>
      </c>
      <c r="DR82" s="49">
        <f t="shared" si="33"/>
        <v>170243.72862536393</v>
      </c>
      <c r="DS82" s="49">
        <f t="shared" si="33"/>
        <v>170243.72862536393</v>
      </c>
      <c r="DT82" s="49">
        <f t="shared" si="33"/>
        <v>170243.72862536393</v>
      </c>
      <c r="DU82" s="49">
        <f t="shared" si="40"/>
        <v>2213168.472129731</v>
      </c>
      <c r="DV82" s="49">
        <f t="shared" si="41"/>
        <v>0</v>
      </c>
    </row>
    <row r="83" spans="2:126" x14ac:dyDescent="0.3">
      <c r="B83" s="151">
        <v>101361</v>
      </c>
      <c r="C83" s="151">
        <v>3025404</v>
      </c>
      <c r="D83" s="151" t="s">
        <v>119</v>
      </c>
      <c r="E83" s="152" t="s">
        <v>118</v>
      </c>
      <c r="F83" s="156">
        <v>639</v>
      </c>
      <c r="G83" s="156">
        <v>0</v>
      </c>
      <c r="H83" s="156">
        <v>639</v>
      </c>
      <c r="I83" s="156">
        <v>0</v>
      </c>
      <c r="J83" s="156">
        <v>2291001.5999999996</v>
      </c>
      <c r="K83" s="156">
        <v>1715257.5</v>
      </c>
      <c r="L83" s="156">
        <v>0</v>
      </c>
      <c r="M83" s="156">
        <v>37038.24000000002</v>
      </c>
      <c r="N83" s="156">
        <v>0</v>
      </c>
      <c r="O83" s="156">
        <v>128329.49999999961</v>
      </c>
      <c r="P83" s="156">
        <v>0</v>
      </c>
      <c r="Q83" s="156">
        <v>0</v>
      </c>
      <c r="R83" s="156">
        <v>0</v>
      </c>
      <c r="S83" s="156">
        <v>0</v>
      </c>
      <c r="T83" s="156">
        <v>0</v>
      </c>
      <c r="U83" s="156">
        <v>0</v>
      </c>
      <c r="V83" s="156">
        <v>29929.600000000086</v>
      </c>
      <c r="W83" s="156">
        <v>33670.880000000019</v>
      </c>
      <c r="X83" s="156">
        <v>26551.74</v>
      </c>
      <c r="Y83" s="156">
        <v>18354.000000000004</v>
      </c>
      <c r="Z83" s="156">
        <v>11476.779999999993</v>
      </c>
      <c r="AA83" s="156">
        <v>3136.0199999999973</v>
      </c>
      <c r="AB83" s="156">
        <v>0</v>
      </c>
      <c r="AC83" s="156">
        <v>21060.840000000004</v>
      </c>
      <c r="AD83" s="156">
        <v>0</v>
      </c>
      <c r="AE83" s="156">
        <v>4621.2498930355414</v>
      </c>
      <c r="AF83" s="156">
        <v>0</v>
      </c>
      <c r="AG83" s="156">
        <v>0</v>
      </c>
      <c r="AH83" s="156">
        <v>159662.24</v>
      </c>
      <c r="AI83" s="156">
        <v>0</v>
      </c>
      <c r="AJ83" s="156">
        <v>0</v>
      </c>
      <c r="AK83" s="156">
        <v>0</v>
      </c>
      <c r="AL83" s="156">
        <v>23950.353999999999</v>
      </c>
      <c r="AM83" s="156">
        <v>0</v>
      </c>
      <c r="AN83" s="156">
        <v>0</v>
      </c>
      <c r="AO83" s="156">
        <v>0</v>
      </c>
      <c r="AP83" s="156">
        <v>0</v>
      </c>
      <c r="AQ83" s="156">
        <v>0</v>
      </c>
      <c r="AR83" s="156">
        <v>0</v>
      </c>
      <c r="AS83" s="156">
        <v>0</v>
      </c>
      <c r="AT83" s="156">
        <v>0</v>
      </c>
      <c r="AU83" s="156">
        <v>4006259.0999999996</v>
      </c>
      <c r="AV83" s="156">
        <v>314168.84989303531</v>
      </c>
      <c r="AW83" s="156">
        <v>183612.59399999998</v>
      </c>
      <c r="AX83" s="156">
        <v>259964.10147860702</v>
      </c>
      <c r="AY83" s="156">
        <v>4504040.5438930346</v>
      </c>
      <c r="AZ83" s="156">
        <v>4480090.1898930343</v>
      </c>
      <c r="BA83" s="156">
        <v>6465</v>
      </c>
      <c r="BB83" s="156">
        <v>4131135</v>
      </c>
      <c r="BC83" s="156">
        <v>0</v>
      </c>
      <c r="BD83" s="156">
        <v>0</v>
      </c>
      <c r="BE83" s="156">
        <v>4504040.5438930346</v>
      </c>
      <c r="BF83" s="156">
        <v>0</v>
      </c>
      <c r="BG83" s="156">
        <v>4504040.5438930346</v>
      </c>
      <c r="BH83" s="156">
        <v>4155085.3539999998</v>
      </c>
      <c r="BI83" s="156">
        <v>3971472.7600000002</v>
      </c>
      <c r="BJ83" s="156">
        <v>4320427.9498930341</v>
      </c>
      <c r="BK83" s="156">
        <v>6761.2330984241535</v>
      </c>
      <c r="BL83" s="156">
        <v>6767.2823910798124</v>
      </c>
      <c r="BM83" s="156">
        <v>-8.9390279673163251E-4</v>
      </c>
      <c r="BN83" s="156">
        <v>8.9390279673163251E-4</v>
      </c>
      <c r="BO83" s="156">
        <v>3865.4980069660842</v>
      </c>
      <c r="BP83" s="156">
        <v>4507906.0419000005</v>
      </c>
      <c r="BQ83" s="156">
        <v>7017.1450514866983</v>
      </c>
      <c r="BR83" s="156" t="s">
        <v>700</v>
      </c>
      <c r="BS83" s="156">
        <v>7054.6260436619723</v>
      </c>
      <c r="BT83" s="156">
        <v>8.5646369268976841E-4</v>
      </c>
      <c r="BU83" s="156">
        <v>-15517.529999999997</v>
      </c>
      <c r="BV83" s="156">
        <v>4492388.5119000003</v>
      </c>
      <c r="BW83" s="156">
        <v>-16262.55</v>
      </c>
      <c r="BX83" s="156">
        <v>4476125.9619000005</v>
      </c>
      <c r="BY83" s="156">
        <v>23950.353999999999</v>
      </c>
      <c r="BZ83" s="156">
        <v>4452175.6079000002</v>
      </c>
      <c r="CA83" s="47"/>
      <c r="CB83">
        <v>0</v>
      </c>
      <c r="CC83" s="48">
        <v>74.999999999999773</v>
      </c>
      <c r="CD83" s="49">
        <f t="shared" si="46"/>
        <v>0</v>
      </c>
      <c r="CE83" s="49">
        <f t="shared" si="47"/>
        <v>9489.15</v>
      </c>
      <c r="CF83" s="49">
        <f t="shared" si="48"/>
        <v>0</v>
      </c>
      <c r="CG83" s="49">
        <f t="shared" si="49"/>
        <v>932.93999999999994</v>
      </c>
      <c r="CH83" s="49">
        <f t="shared" si="50"/>
        <v>0</v>
      </c>
      <c r="CI83" s="49">
        <f t="shared" si="51"/>
        <v>807.7499999999975</v>
      </c>
      <c r="CJ83" s="49">
        <f t="shared" si="52"/>
        <v>0</v>
      </c>
      <c r="CK83" s="49">
        <f t="shared" si="53"/>
        <v>0</v>
      </c>
      <c r="CL83" s="49">
        <f t="shared" si="54"/>
        <v>0</v>
      </c>
      <c r="CM83" s="49">
        <f t="shared" si="55"/>
        <v>4287.6899999999996</v>
      </c>
      <c r="CN83" s="49">
        <f t="shared" si="42"/>
        <v>4452175.6079000002</v>
      </c>
      <c r="CO83" s="157">
        <f t="shared" si="43"/>
        <v>0</v>
      </c>
      <c r="CP83">
        <v>5404</v>
      </c>
      <c r="CQ83" s="49">
        <f t="shared" si="37"/>
        <v>684950.09352307697</v>
      </c>
      <c r="CR83" s="49">
        <f t="shared" si="36"/>
        <v>342475.04676153848</v>
      </c>
      <c r="CS83" s="49">
        <f t="shared" si="34"/>
        <v>342475.04676153848</v>
      </c>
      <c r="CT83" s="49">
        <f t="shared" si="34"/>
        <v>342475.04676153848</v>
      </c>
      <c r="CU83" s="49">
        <f t="shared" si="34"/>
        <v>342475.04676153848</v>
      </c>
      <c r="CV83" s="49">
        <f t="shared" si="34"/>
        <v>342475.04676153848</v>
      </c>
      <c r="CW83" s="49">
        <f t="shared" si="34"/>
        <v>342475.04676153848</v>
      </c>
      <c r="CX83" s="49">
        <f t="shared" si="34"/>
        <v>342475.04676153848</v>
      </c>
      <c r="CY83" s="49">
        <f t="shared" si="34"/>
        <v>342475.04676153848</v>
      </c>
      <c r="CZ83" s="49">
        <f t="shared" si="34"/>
        <v>342475.04676153848</v>
      </c>
      <c r="DA83" s="49">
        <f t="shared" si="34"/>
        <v>342475.04676153848</v>
      </c>
      <c r="DB83" s="49">
        <f t="shared" si="34"/>
        <v>342475.04676153848</v>
      </c>
      <c r="DC83" s="158">
        <f t="shared" si="44"/>
        <v>4452175.6078999992</v>
      </c>
      <c r="DD83" s="49">
        <f t="shared" si="38"/>
        <v>0</v>
      </c>
      <c r="DE83" s="49"/>
      <c r="DF83" s="49"/>
      <c r="DG83" s="49"/>
      <c r="DH83" s="49"/>
      <c r="DI83" s="49">
        <f t="shared" si="39"/>
        <v>693524.00644615397</v>
      </c>
      <c r="DJ83" s="49">
        <f t="shared" si="35"/>
        <v>346762.00322307699</v>
      </c>
      <c r="DK83" s="49">
        <f t="shared" si="33"/>
        <v>346762.00322307699</v>
      </c>
      <c r="DL83" s="49">
        <f t="shared" si="33"/>
        <v>346762.00322307699</v>
      </c>
      <c r="DM83" s="49">
        <f t="shared" si="33"/>
        <v>346762.00322307699</v>
      </c>
      <c r="DN83" s="49">
        <f t="shared" si="33"/>
        <v>346762.00322307699</v>
      </c>
      <c r="DO83" s="49">
        <f t="shared" si="33"/>
        <v>346762.00322307699</v>
      </c>
      <c r="DP83" s="49">
        <f t="shared" si="33"/>
        <v>346762.00322307699</v>
      </c>
      <c r="DQ83" s="49">
        <f t="shared" si="33"/>
        <v>346762.00322307699</v>
      </c>
      <c r="DR83" s="49">
        <f t="shared" si="33"/>
        <v>346762.00322307699</v>
      </c>
      <c r="DS83" s="49">
        <f t="shared" si="33"/>
        <v>346762.00322307699</v>
      </c>
      <c r="DT83" s="49">
        <f t="shared" si="33"/>
        <v>346762.00322307699</v>
      </c>
      <c r="DU83" s="49">
        <f t="shared" si="40"/>
        <v>4507906.0419000005</v>
      </c>
      <c r="DV83" s="49">
        <f t="shared" si="41"/>
        <v>0</v>
      </c>
    </row>
    <row r="84" spans="2:126" x14ac:dyDescent="0.3">
      <c r="B84" s="151">
        <v>101362</v>
      </c>
      <c r="C84" s="151">
        <v>3025405</v>
      </c>
      <c r="D84" s="151" t="s">
        <v>221</v>
      </c>
      <c r="E84" s="152" t="s">
        <v>220</v>
      </c>
      <c r="F84" s="156">
        <v>880</v>
      </c>
      <c r="G84" s="156">
        <v>0</v>
      </c>
      <c r="H84" s="156">
        <v>880</v>
      </c>
      <c r="I84" s="156">
        <v>0</v>
      </c>
      <c r="J84" s="156">
        <v>3156093.3499999996</v>
      </c>
      <c r="K84" s="156">
        <v>2361001.5</v>
      </c>
      <c r="L84" s="156">
        <v>0</v>
      </c>
      <c r="M84" s="156">
        <v>70808.40000000014</v>
      </c>
      <c r="N84" s="156">
        <v>0</v>
      </c>
      <c r="O84" s="156">
        <v>256658.9999999993</v>
      </c>
      <c r="P84" s="156">
        <v>0</v>
      </c>
      <c r="Q84" s="156">
        <v>0</v>
      </c>
      <c r="R84" s="156">
        <v>0</v>
      </c>
      <c r="S84" s="156">
        <v>0</v>
      </c>
      <c r="T84" s="156">
        <v>0</v>
      </c>
      <c r="U84" s="156">
        <v>0</v>
      </c>
      <c r="V84" s="156">
        <v>45642.640000000123</v>
      </c>
      <c r="W84" s="156">
        <v>38622.479999999989</v>
      </c>
      <c r="X84" s="156">
        <v>25154.279999999995</v>
      </c>
      <c r="Y84" s="156">
        <v>22942.500000000007</v>
      </c>
      <c r="Z84" s="156">
        <v>14755.860000000032</v>
      </c>
      <c r="AA84" s="156">
        <v>1045.3400000000031</v>
      </c>
      <c r="AB84" s="156">
        <v>0</v>
      </c>
      <c r="AC84" s="156">
        <v>21084.799999999999</v>
      </c>
      <c r="AD84" s="156">
        <v>0</v>
      </c>
      <c r="AE84" s="156">
        <v>259641.63377691226</v>
      </c>
      <c r="AF84" s="156">
        <v>0</v>
      </c>
      <c r="AG84" s="156">
        <v>0</v>
      </c>
      <c r="AH84" s="156">
        <v>159662.24</v>
      </c>
      <c r="AI84" s="156">
        <v>0</v>
      </c>
      <c r="AJ84" s="156">
        <v>0</v>
      </c>
      <c r="AK84" s="156">
        <v>0</v>
      </c>
      <c r="AL84" s="156">
        <v>34800.994899999998</v>
      </c>
      <c r="AM84" s="156">
        <v>0</v>
      </c>
      <c r="AN84" s="156">
        <v>0</v>
      </c>
      <c r="AO84" s="156">
        <v>0</v>
      </c>
      <c r="AP84" s="156">
        <v>0</v>
      </c>
      <c r="AQ84" s="156">
        <v>0</v>
      </c>
      <c r="AR84" s="156">
        <v>0</v>
      </c>
      <c r="AS84" s="156">
        <v>0</v>
      </c>
      <c r="AT84" s="156">
        <v>0</v>
      </c>
      <c r="AU84" s="156">
        <v>5517094.8499999996</v>
      </c>
      <c r="AV84" s="156">
        <v>756356.93377691181</v>
      </c>
      <c r="AW84" s="156">
        <v>194463.23489999998</v>
      </c>
      <c r="AX84" s="156">
        <v>416408.49500538246</v>
      </c>
      <c r="AY84" s="156">
        <v>6467915.0186769105</v>
      </c>
      <c r="AZ84" s="156">
        <v>6433114.0237769103</v>
      </c>
      <c r="BA84" s="156">
        <v>6465</v>
      </c>
      <c r="BB84" s="156">
        <v>5689200</v>
      </c>
      <c r="BC84" s="156">
        <v>0</v>
      </c>
      <c r="BD84" s="156">
        <v>0</v>
      </c>
      <c r="BE84" s="156">
        <v>6467915.0186769105</v>
      </c>
      <c r="BF84" s="156">
        <v>0</v>
      </c>
      <c r="BG84" s="156">
        <v>6467915.0186769115</v>
      </c>
      <c r="BH84" s="156">
        <v>5724000.9949000003</v>
      </c>
      <c r="BI84" s="156">
        <v>5529537.7599999998</v>
      </c>
      <c r="BJ84" s="156">
        <v>6273451.78377691</v>
      </c>
      <c r="BK84" s="156">
        <v>7128.9224815646703</v>
      </c>
      <c r="BL84" s="156">
        <v>7037.4527708193045</v>
      </c>
      <c r="BM84" s="156">
        <v>1.2997559447168669E-2</v>
      </c>
      <c r="BN84" s="156">
        <v>0</v>
      </c>
      <c r="BO84" s="156">
        <v>0</v>
      </c>
      <c r="BP84" s="156">
        <v>6467915.0186769105</v>
      </c>
      <c r="BQ84" s="156">
        <v>7310.356845201034</v>
      </c>
      <c r="BR84" s="156" t="s">
        <v>700</v>
      </c>
      <c r="BS84" s="156">
        <v>7349.9034303146709</v>
      </c>
      <c r="BT84" s="156">
        <v>1.3564345849542248E-2</v>
      </c>
      <c r="BU84" s="156">
        <v>-21873.099999999995</v>
      </c>
      <c r="BV84" s="156">
        <v>6446041.9186769109</v>
      </c>
      <c r="BW84" s="156">
        <v>-22396</v>
      </c>
      <c r="BX84" s="156">
        <v>6423645.9186769109</v>
      </c>
      <c r="BY84" s="156">
        <v>34800.994899999998</v>
      </c>
      <c r="BZ84" s="156">
        <v>6388844.9237769106</v>
      </c>
      <c r="CA84" s="47"/>
      <c r="CB84">
        <v>0</v>
      </c>
      <c r="CC84" s="48">
        <v>149.9999999999996</v>
      </c>
      <c r="CD84" s="49">
        <f t="shared" si="46"/>
        <v>0</v>
      </c>
      <c r="CE84" s="49">
        <f t="shared" si="47"/>
        <v>13068</v>
      </c>
      <c r="CF84" s="49">
        <f t="shared" si="48"/>
        <v>0</v>
      </c>
      <c r="CG84" s="49">
        <f t="shared" si="49"/>
        <v>1284.8</v>
      </c>
      <c r="CH84" s="49">
        <f t="shared" si="50"/>
        <v>0</v>
      </c>
      <c r="CI84" s="49">
        <f t="shared" si="51"/>
        <v>1615.4999999999957</v>
      </c>
      <c r="CJ84" s="49">
        <f t="shared" si="52"/>
        <v>0</v>
      </c>
      <c r="CK84" s="49">
        <f t="shared" si="53"/>
        <v>0</v>
      </c>
      <c r="CL84" s="49">
        <f t="shared" si="54"/>
        <v>0</v>
      </c>
      <c r="CM84" s="49">
        <f t="shared" si="55"/>
        <v>5904.8</v>
      </c>
      <c r="CN84" s="49">
        <f t="shared" si="42"/>
        <v>6388844.9237769106</v>
      </c>
      <c r="CO84" s="157">
        <f t="shared" si="43"/>
        <v>0</v>
      </c>
      <c r="CP84">
        <v>5405</v>
      </c>
      <c r="CQ84" s="49">
        <f t="shared" si="37"/>
        <v>982899.21904260165</v>
      </c>
      <c r="CR84" s="49">
        <f t="shared" si="36"/>
        <v>491449.60952130082</v>
      </c>
      <c r="CS84" s="49">
        <f t="shared" si="34"/>
        <v>491449.60952130082</v>
      </c>
      <c r="CT84" s="49">
        <f t="shared" si="34"/>
        <v>491449.60952130082</v>
      </c>
      <c r="CU84" s="49">
        <f t="shared" si="34"/>
        <v>491449.60952130082</v>
      </c>
      <c r="CV84" s="49">
        <f t="shared" si="34"/>
        <v>491449.60952130082</v>
      </c>
      <c r="CW84" s="49">
        <f t="shared" si="34"/>
        <v>491449.60952130082</v>
      </c>
      <c r="CX84" s="49">
        <f t="shared" si="34"/>
        <v>491449.60952130082</v>
      </c>
      <c r="CY84" s="49">
        <f t="shared" si="34"/>
        <v>491449.60952130082</v>
      </c>
      <c r="CZ84" s="49">
        <f t="shared" si="34"/>
        <v>491449.60952130082</v>
      </c>
      <c r="DA84" s="49">
        <f t="shared" si="34"/>
        <v>491449.60952130082</v>
      </c>
      <c r="DB84" s="49">
        <f t="shared" si="34"/>
        <v>491449.60952130082</v>
      </c>
      <c r="DC84" s="158">
        <f t="shared" si="44"/>
        <v>6388844.9237769097</v>
      </c>
      <c r="DD84" s="49">
        <f t="shared" si="38"/>
        <v>0</v>
      </c>
      <c r="DE84" s="49"/>
      <c r="DF84" s="49"/>
      <c r="DG84" s="49"/>
      <c r="DH84" s="49"/>
      <c r="DI84" s="49">
        <f t="shared" si="39"/>
        <v>995063.84902721702</v>
      </c>
      <c r="DJ84" s="49">
        <f t="shared" si="35"/>
        <v>497531.92451360851</v>
      </c>
      <c r="DK84" s="49">
        <f t="shared" si="33"/>
        <v>497531.92451360851</v>
      </c>
      <c r="DL84" s="49">
        <f t="shared" si="33"/>
        <v>497531.92451360851</v>
      </c>
      <c r="DM84" s="49">
        <f t="shared" si="33"/>
        <v>497531.92451360851</v>
      </c>
      <c r="DN84" s="49">
        <f t="shared" si="33"/>
        <v>497531.92451360851</v>
      </c>
      <c r="DO84" s="49">
        <f t="shared" si="33"/>
        <v>497531.92451360851</v>
      </c>
      <c r="DP84" s="49">
        <f t="shared" si="33"/>
        <v>497531.92451360851</v>
      </c>
      <c r="DQ84" s="49">
        <f t="shared" si="33"/>
        <v>497531.92451360851</v>
      </c>
      <c r="DR84" s="49">
        <f t="shared" si="33"/>
        <v>497531.92451360851</v>
      </c>
      <c r="DS84" s="49">
        <f t="shared" si="33"/>
        <v>497531.92451360851</v>
      </c>
      <c r="DT84" s="49">
        <f t="shared" si="33"/>
        <v>497531.92451360851</v>
      </c>
      <c r="DU84" s="49">
        <f t="shared" si="40"/>
        <v>6467915.0186769096</v>
      </c>
      <c r="DV84" s="49">
        <f t="shared" si="41"/>
        <v>0</v>
      </c>
    </row>
    <row r="85" spans="2:126" x14ac:dyDescent="0.3">
      <c r="B85" s="151">
        <v>101364</v>
      </c>
      <c r="C85" s="151">
        <v>3025407</v>
      </c>
      <c r="D85" s="151" t="s">
        <v>56</v>
      </c>
      <c r="E85" s="152" t="s">
        <v>55</v>
      </c>
      <c r="F85" s="156">
        <v>1057</v>
      </c>
      <c r="G85" s="156">
        <v>0</v>
      </c>
      <c r="H85" s="156">
        <v>1057</v>
      </c>
      <c r="I85" s="156">
        <v>0</v>
      </c>
      <c r="J85" s="156">
        <v>3687080.6999999997</v>
      </c>
      <c r="K85" s="156">
        <v>2952933.5</v>
      </c>
      <c r="L85" s="156">
        <v>0</v>
      </c>
      <c r="M85" s="156">
        <v>171029.52000000016</v>
      </c>
      <c r="N85" s="156">
        <v>0</v>
      </c>
      <c r="O85" s="156">
        <v>595448.88000000059</v>
      </c>
      <c r="P85" s="156">
        <v>0</v>
      </c>
      <c r="Q85" s="156">
        <v>0</v>
      </c>
      <c r="R85" s="156">
        <v>0</v>
      </c>
      <c r="S85" s="156">
        <v>0</v>
      </c>
      <c r="T85" s="156">
        <v>0</v>
      </c>
      <c r="U85" s="156">
        <v>0</v>
      </c>
      <c r="V85" s="156">
        <v>111699.11120379136</v>
      </c>
      <c r="W85" s="156">
        <v>99715.837080568715</v>
      </c>
      <c r="X85" s="156">
        <v>41303.221791469157</v>
      </c>
      <c r="Y85" s="156">
        <v>26050.791943127988</v>
      </c>
      <c r="Z85" s="156">
        <v>30388.990454976334</v>
      </c>
      <c r="AA85" s="156">
        <v>0</v>
      </c>
      <c r="AB85" s="156">
        <v>0</v>
      </c>
      <c r="AC85" s="156">
        <v>156794.58699905034</v>
      </c>
      <c r="AD85" s="156">
        <v>0</v>
      </c>
      <c r="AE85" s="156">
        <v>374862.67396943748</v>
      </c>
      <c r="AF85" s="156">
        <v>0</v>
      </c>
      <c r="AG85" s="156">
        <v>13283.93516587673</v>
      </c>
      <c r="AH85" s="156">
        <v>159662.24</v>
      </c>
      <c r="AI85" s="156">
        <v>0</v>
      </c>
      <c r="AJ85" s="156">
        <v>0</v>
      </c>
      <c r="AK85" s="156">
        <v>0</v>
      </c>
      <c r="AL85" s="156">
        <v>45386.25</v>
      </c>
      <c r="AM85" s="156">
        <v>0</v>
      </c>
      <c r="AN85" s="156">
        <v>0</v>
      </c>
      <c r="AO85" s="156">
        <v>0</v>
      </c>
      <c r="AP85" s="156">
        <v>0</v>
      </c>
      <c r="AQ85" s="156">
        <v>0</v>
      </c>
      <c r="AR85" s="156">
        <v>0</v>
      </c>
      <c r="AS85" s="156">
        <v>0</v>
      </c>
      <c r="AT85" s="156">
        <v>0</v>
      </c>
      <c r="AU85" s="156">
        <v>6640014.1999999993</v>
      </c>
      <c r="AV85" s="156">
        <v>1620577.5486082986</v>
      </c>
      <c r="AW85" s="156">
        <v>205048.49</v>
      </c>
      <c r="AX85" s="156">
        <v>758978.96645360149</v>
      </c>
      <c r="AY85" s="156">
        <v>8465640.238608297</v>
      </c>
      <c r="AZ85" s="156">
        <v>8420253.988608297</v>
      </c>
      <c r="BA85" s="156">
        <v>6465</v>
      </c>
      <c r="BB85" s="156">
        <v>6833505</v>
      </c>
      <c r="BC85" s="156">
        <v>0</v>
      </c>
      <c r="BD85" s="156">
        <v>0</v>
      </c>
      <c r="BE85" s="156">
        <v>8465640.238608297</v>
      </c>
      <c r="BF85" s="156">
        <v>0</v>
      </c>
      <c r="BG85" s="156">
        <v>8465640.2386082988</v>
      </c>
      <c r="BH85" s="156">
        <v>6878891.25</v>
      </c>
      <c r="BI85" s="156">
        <v>6673842.7599999998</v>
      </c>
      <c r="BJ85" s="156">
        <v>8260591.7486082967</v>
      </c>
      <c r="BK85" s="156">
        <v>7815.129374274642</v>
      </c>
      <c r="BL85" s="156">
        <v>7711.7046069380203</v>
      </c>
      <c r="BM85" s="156">
        <v>1.341140157826755E-2</v>
      </c>
      <c r="BN85" s="156">
        <v>0</v>
      </c>
      <c r="BO85" s="156">
        <v>0</v>
      </c>
      <c r="BP85" s="156">
        <v>8465640.238608297</v>
      </c>
      <c r="BQ85" s="156">
        <v>7966.1816353910099</v>
      </c>
      <c r="BR85" s="156" t="s">
        <v>700</v>
      </c>
      <c r="BS85" s="156">
        <v>8009.1203771128639</v>
      </c>
      <c r="BT85" s="156">
        <v>1.3831069093009241E-2</v>
      </c>
      <c r="BU85" s="156">
        <v>-28080.100000000002</v>
      </c>
      <c r="BV85" s="156">
        <v>8437560.1386082973</v>
      </c>
      <c r="BW85" s="156">
        <v>-26900.649999999998</v>
      </c>
      <c r="BX85" s="156">
        <v>8410659.488608297</v>
      </c>
      <c r="BY85" s="156">
        <v>45386.25</v>
      </c>
      <c r="BZ85" s="156">
        <v>8365273.238608297</v>
      </c>
      <c r="CA85" s="47"/>
      <c r="CB85">
        <v>0</v>
      </c>
      <c r="CC85" s="48">
        <v>348.00000000000034</v>
      </c>
      <c r="CD85" s="49">
        <f t="shared" si="46"/>
        <v>0</v>
      </c>
      <c r="CE85" s="49">
        <f t="shared" si="47"/>
        <v>15696.449999999999</v>
      </c>
      <c r="CF85" s="49">
        <f t="shared" si="48"/>
        <v>0</v>
      </c>
      <c r="CG85" s="49">
        <f t="shared" si="49"/>
        <v>1543.22</v>
      </c>
      <c r="CH85" s="49">
        <f t="shared" si="50"/>
        <v>0</v>
      </c>
      <c r="CI85" s="49">
        <f t="shared" si="51"/>
        <v>3747.9600000000037</v>
      </c>
      <c r="CJ85" s="49">
        <f t="shared" si="52"/>
        <v>0</v>
      </c>
      <c r="CK85" s="49">
        <f t="shared" si="53"/>
        <v>0</v>
      </c>
      <c r="CL85" s="49">
        <f t="shared" si="54"/>
        <v>0</v>
      </c>
      <c r="CM85" s="49">
        <f t="shared" si="55"/>
        <v>7092.47</v>
      </c>
      <c r="CN85" s="49">
        <f t="shared" si="42"/>
        <v>8365273.238608297</v>
      </c>
      <c r="CO85" s="157">
        <f t="shared" si="43"/>
        <v>0</v>
      </c>
      <c r="CP85">
        <v>5407</v>
      </c>
      <c r="CQ85" s="49">
        <f t="shared" si="37"/>
        <v>1286965.1136320457</v>
      </c>
      <c r="CR85" s="49">
        <f t="shared" si="36"/>
        <v>643482.55681602284</v>
      </c>
      <c r="CS85" s="49">
        <f t="shared" si="34"/>
        <v>643482.55681602284</v>
      </c>
      <c r="CT85" s="49">
        <f t="shared" si="34"/>
        <v>643482.55681602284</v>
      </c>
      <c r="CU85" s="49">
        <f t="shared" si="34"/>
        <v>643482.55681602284</v>
      </c>
      <c r="CV85" s="49">
        <f t="shared" si="34"/>
        <v>643482.55681602284</v>
      </c>
      <c r="CW85" s="49">
        <f t="shared" si="34"/>
        <v>643482.55681602284</v>
      </c>
      <c r="CX85" s="49">
        <f t="shared" si="34"/>
        <v>643482.55681602284</v>
      </c>
      <c r="CY85" s="49">
        <f t="shared" si="34"/>
        <v>643482.55681602284</v>
      </c>
      <c r="CZ85" s="49">
        <f t="shared" si="34"/>
        <v>643482.55681602284</v>
      </c>
      <c r="DA85" s="49">
        <f t="shared" si="34"/>
        <v>643482.55681602284</v>
      </c>
      <c r="DB85" s="49">
        <f t="shared" si="34"/>
        <v>643482.55681602284</v>
      </c>
      <c r="DC85" s="158">
        <f t="shared" si="44"/>
        <v>8365273.238608297</v>
      </c>
      <c r="DD85" s="49">
        <f t="shared" si="38"/>
        <v>0</v>
      </c>
      <c r="DE85" s="49"/>
      <c r="DF85" s="49"/>
      <c r="DG85" s="49"/>
      <c r="DH85" s="49"/>
      <c r="DI85" s="49">
        <f t="shared" si="39"/>
        <v>1302406.1905551227</v>
      </c>
      <c r="DJ85" s="49">
        <f t="shared" si="35"/>
        <v>651203.09527756134</v>
      </c>
      <c r="DK85" s="49">
        <f t="shared" si="33"/>
        <v>651203.09527756134</v>
      </c>
      <c r="DL85" s="49">
        <f t="shared" si="33"/>
        <v>651203.09527756134</v>
      </c>
      <c r="DM85" s="49">
        <f t="shared" si="33"/>
        <v>651203.09527756134</v>
      </c>
      <c r="DN85" s="49">
        <f t="shared" si="33"/>
        <v>651203.09527756134</v>
      </c>
      <c r="DO85" s="49">
        <f t="shared" si="33"/>
        <v>651203.09527756134</v>
      </c>
      <c r="DP85" s="49">
        <f t="shared" si="33"/>
        <v>651203.09527756134</v>
      </c>
      <c r="DQ85" s="49">
        <f t="shared" ref="DK85:DT86" si="56">$BP85/13</f>
        <v>651203.09527756134</v>
      </c>
      <c r="DR85" s="49">
        <f t="shared" si="56"/>
        <v>651203.09527756134</v>
      </c>
      <c r="DS85" s="49">
        <f t="shared" si="56"/>
        <v>651203.09527756134</v>
      </c>
      <c r="DT85" s="49">
        <f t="shared" si="56"/>
        <v>651203.09527756134</v>
      </c>
      <c r="DU85" s="49">
        <f t="shared" si="40"/>
        <v>8465640.2386082951</v>
      </c>
      <c r="DV85" s="49">
        <f t="shared" si="41"/>
        <v>0</v>
      </c>
    </row>
    <row r="86" spans="2:126" x14ac:dyDescent="0.3">
      <c r="B86" s="151">
        <v>135747</v>
      </c>
      <c r="C86" s="151">
        <v>3025427</v>
      </c>
      <c r="D86" s="151" t="s">
        <v>170</v>
      </c>
      <c r="E86" s="152" t="s">
        <v>547</v>
      </c>
      <c r="F86" s="156">
        <v>1002</v>
      </c>
      <c r="G86" s="156">
        <v>0</v>
      </c>
      <c r="H86" s="156">
        <v>1002</v>
      </c>
      <c r="I86" s="156">
        <v>0</v>
      </c>
      <c r="J86" s="156">
        <v>3704979.15</v>
      </c>
      <c r="K86" s="156">
        <v>2562796.5</v>
      </c>
      <c r="L86" s="156">
        <v>0</v>
      </c>
      <c r="M86" s="156">
        <v>21242.520000000022</v>
      </c>
      <c r="N86" s="156">
        <v>0</v>
      </c>
      <c r="O86" s="156">
        <v>80419.820000000007</v>
      </c>
      <c r="P86" s="156">
        <v>0</v>
      </c>
      <c r="Q86" s="156">
        <v>0</v>
      </c>
      <c r="R86" s="156">
        <v>0</v>
      </c>
      <c r="S86" s="156">
        <v>0</v>
      </c>
      <c r="T86" s="156">
        <v>0</v>
      </c>
      <c r="U86" s="156">
        <v>0</v>
      </c>
      <c r="V86" s="156">
        <v>14605.256103896118</v>
      </c>
      <c r="W86" s="156">
        <v>10408.747972027983</v>
      </c>
      <c r="X86" s="156">
        <v>11190.848511488524</v>
      </c>
      <c r="Y86" s="156">
        <v>2296.5419580419602</v>
      </c>
      <c r="Z86" s="156">
        <v>3282.3558041958081</v>
      </c>
      <c r="AA86" s="156">
        <v>1046.3842957042957</v>
      </c>
      <c r="AB86" s="156">
        <v>0</v>
      </c>
      <c r="AC86" s="156">
        <v>50897.030000000042</v>
      </c>
      <c r="AD86" s="156">
        <v>0</v>
      </c>
      <c r="AE86" s="156">
        <v>244525.48346537564</v>
      </c>
      <c r="AF86" s="156">
        <v>0</v>
      </c>
      <c r="AG86" s="156">
        <v>0</v>
      </c>
      <c r="AH86" s="156">
        <v>159662.24</v>
      </c>
      <c r="AI86" s="156">
        <v>0</v>
      </c>
      <c r="AJ86" s="156">
        <v>0</v>
      </c>
      <c r="AK86" s="156">
        <v>0</v>
      </c>
      <c r="AL86" s="156">
        <v>76954.114499999996</v>
      </c>
      <c r="AM86" s="156">
        <v>0</v>
      </c>
      <c r="AN86" s="156">
        <v>0</v>
      </c>
      <c r="AO86" s="156">
        <v>0</v>
      </c>
      <c r="AP86" s="156">
        <v>0</v>
      </c>
      <c r="AQ86" s="156">
        <v>0</v>
      </c>
      <c r="AR86" s="156">
        <v>0</v>
      </c>
      <c r="AS86" s="156">
        <v>0</v>
      </c>
      <c r="AT86" s="156">
        <v>0</v>
      </c>
      <c r="AU86" s="156">
        <v>6267775.6500000004</v>
      </c>
      <c r="AV86" s="156">
        <v>439914.98811073042</v>
      </c>
      <c r="AW86" s="156">
        <v>236616.35449999999</v>
      </c>
      <c r="AX86" s="156">
        <v>410750.52587214613</v>
      </c>
      <c r="AY86" s="156">
        <v>6944306.9926107312</v>
      </c>
      <c r="AZ86" s="156">
        <v>6867352.878110731</v>
      </c>
      <c r="BA86" s="156">
        <v>6465</v>
      </c>
      <c r="BB86" s="156">
        <v>6477930</v>
      </c>
      <c r="BC86" s="156">
        <v>0</v>
      </c>
      <c r="BD86" s="156">
        <v>0</v>
      </c>
      <c r="BE86" s="156">
        <v>6944306.9926107312</v>
      </c>
      <c r="BF86" s="156">
        <v>0</v>
      </c>
      <c r="BG86" s="156">
        <v>6944306.9926107321</v>
      </c>
      <c r="BH86" s="156">
        <v>6554884.1145000001</v>
      </c>
      <c r="BI86" s="156">
        <v>6318267.7599999998</v>
      </c>
      <c r="BJ86" s="156">
        <v>6707690.6381107308</v>
      </c>
      <c r="BK86" s="156">
        <v>6694.3020340426456</v>
      </c>
      <c r="BL86" s="156">
        <v>7450.475281661601</v>
      </c>
      <c r="BM86" s="156">
        <v>-0.10149328989523392</v>
      </c>
      <c r="BN86" s="156">
        <v>0.10149328989523392</v>
      </c>
      <c r="BO86" s="156">
        <v>757685.59411419334</v>
      </c>
      <c r="BP86" s="156">
        <v>7701992.5867249249</v>
      </c>
      <c r="BQ86" s="156">
        <v>7609.8188345558128</v>
      </c>
      <c r="BR86" s="156" t="s">
        <v>700</v>
      </c>
      <c r="BS86" s="156">
        <v>7686.6193480288675</v>
      </c>
      <c r="BT86" s="156">
        <v>1.2061879462630376E-3</v>
      </c>
      <c r="BU86" s="156">
        <v>-23572.23</v>
      </c>
      <c r="BV86" s="156">
        <v>7678420.3567249244</v>
      </c>
      <c r="BW86" s="156">
        <v>-25500.899999999998</v>
      </c>
      <c r="BX86" s="156">
        <v>7652919.456724924</v>
      </c>
      <c r="BY86" s="156">
        <v>76954.114499999996</v>
      </c>
      <c r="BZ86" s="156">
        <v>7575965.3422249239</v>
      </c>
      <c r="CA86" s="47"/>
      <c r="CB86">
        <v>0</v>
      </c>
      <c r="CC86" s="48">
        <v>47.000000000000007</v>
      </c>
      <c r="CD86" s="49">
        <f t="shared" si="46"/>
        <v>0</v>
      </c>
      <c r="CE86" s="49">
        <f t="shared" si="47"/>
        <v>14879.699999999999</v>
      </c>
      <c r="CF86" s="49">
        <f t="shared" si="48"/>
        <v>0</v>
      </c>
      <c r="CG86" s="49">
        <f t="shared" si="49"/>
        <v>1462.92</v>
      </c>
      <c r="CH86" s="49">
        <f t="shared" si="50"/>
        <v>0</v>
      </c>
      <c r="CI86" s="49">
        <f t="shared" si="51"/>
        <v>506.19000000000005</v>
      </c>
      <c r="CJ86" s="49">
        <f t="shared" si="52"/>
        <v>0</v>
      </c>
      <c r="CK86" s="49">
        <f t="shared" si="53"/>
        <v>0</v>
      </c>
      <c r="CL86" s="49">
        <f t="shared" si="54"/>
        <v>0</v>
      </c>
      <c r="CM86" s="49">
        <f t="shared" si="55"/>
        <v>6723.42</v>
      </c>
      <c r="CN86" s="49">
        <f t="shared" si="42"/>
        <v>7575965.3422249239</v>
      </c>
      <c r="CO86" s="157">
        <f t="shared" si="43"/>
        <v>0</v>
      </c>
      <c r="CP86">
        <v>5427</v>
      </c>
      <c r="CQ86" s="49">
        <f t="shared" si="37"/>
        <v>1165533.1295730653</v>
      </c>
      <c r="CR86" s="49">
        <f t="shared" si="36"/>
        <v>582766.56478653266</v>
      </c>
      <c r="CS86" s="49">
        <f t="shared" si="34"/>
        <v>582766.56478653266</v>
      </c>
      <c r="CT86" s="49">
        <f t="shared" si="34"/>
        <v>582766.56478653266</v>
      </c>
      <c r="CU86" s="49">
        <f t="shared" si="34"/>
        <v>582766.56478653266</v>
      </c>
      <c r="CV86" s="49">
        <f t="shared" si="34"/>
        <v>582766.56478653266</v>
      </c>
      <c r="CW86" s="49">
        <f t="shared" si="34"/>
        <v>582766.56478653266</v>
      </c>
      <c r="CX86" s="49">
        <f t="shared" si="34"/>
        <v>582766.56478653266</v>
      </c>
      <c r="CY86" s="49">
        <f>$CN86/13</f>
        <v>582766.56478653266</v>
      </c>
      <c r="CZ86" s="49">
        <f>$CN86/13</f>
        <v>582766.56478653266</v>
      </c>
      <c r="DA86" s="49">
        <f>$CN86/13</f>
        <v>582766.56478653266</v>
      </c>
      <c r="DB86" s="49">
        <f>$CN86/13</f>
        <v>582766.56478653266</v>
      </c>
      <c r="DC86" s="158">
        <f t="shared" si="44"/>
        <v>7575965.3422249267</v>
      </c>
      <c r="DD86" s="49">
        <f t="shared" si="38"/>
        <v>0</v>
      </c>
      <c r="DE86" s="49"/>
      <c r="DF86" s="49"/>
      <c r="DG86" s="49"/>
      <c r="DH86" s="49"/>
      <c r="DI86" s="49">
        <f t="shared" si="39"/>
        <v>1184921.9364192192</v>
      </c>
      <c r="DJ86" s="49">
        <f t="shared" si="35"/>
        <v>592460.96820960962</v>
      </c>
      <c r="DK86" s="49">
        <f t="shared" si="56"/>
        <v>592460.96820960962</v>
      </c>
      <c r="DL86" s="49">
        <f t="shared" si="56"/>
        <v>592460.96820960962</v>
      </c>
      <c r="DM86" s="49">
        <f t="shared" si="56"/>
        <v>592460.96820960962</v>
      </c>
      <c r="DN86" s="49">
        <f t="shared" si="56"/>
        <v>592460.96820960962</v>
      </c>
      <c r="DO86" s="49">
        <f t="shared" si="56"/>
        <v>592460.96820960962</v>
      </c>
      <c r="DP86" s="49">
        <f t="shared" si="56"/>
        <v>592460.96820960962</v>
      </c>
      <c r="DQ86" s="49">
        <f t="shared" si="56"/>
        <v>592460.96820960962</v>
      </c>
      <c r="DR86" s="49">
        <f t="shared" si="56"/>
        <v>592460.96820960962</v>
      </c>
      <c r="DS86" s="49">
        <f t="shared" si="56"/>
        <v>592460.96820960962</v>
      </c>
      <c r="DT86" s="49">
        <f t="shared" si="56"/>
        <v>592460.96820960962</v>
      </c>
      <c r="DU86" s="49">
        <f t="shared" si="40"/>
        <v>7701992.586724923</v>
      </c>
      <c r="DV86" s="49">
        <f t="shared" si="41"/>
        <v>0</v>
      </c>
    </row>
    <row r="87" spans="2:126" x14ac:dyDescent="0.3">
      <c r="B87" s="151">
        <v>103119</v>
      </c>
      <c r="C87" s="151">
        <v>3023521</v>
      </c>
      <c r="D87" s="151" t="s">
        <v>191</v>
      </c>
      <c r="E87" s="152" t="s">
        <v>744</v>
      </c>
      <c r="F87" s="156">
        <v>1503</v>
      </c>
      <c r="G87" s="156">
        <v>610</v>
      </c>
      <c r="H87" s="156">
        <v>893</v>
      </c>
      <c r="I87" s="156">
        <v>2582178.7999999998</v>
      </c>
      <c r="J87" s="156">
        <v>3203822.55</v>
      </c>
      <c r="K87" s="156">
        <v>2394634</v>
      </c>
      <c r="L87" s="156">
        <v>62638.199999999852</v>
      </c>
      <c r="M87" s="156">
        <v>146518.91999999993</v>
      </c>
      <c r="N87" s="156">
        <v>137632.84000000026</v>
      </c>
      <c r="O87" s="156">
        <v>484229.9800000001</v>
      </c>
      <c r="P87" s="156">
        <v>42924.280000000057</v>
      </c>
      <c r="Q87" s="156">
        <v>24147.199999999939</v>
      </c>
      <c r="R87" s="156">
        <v>2448.3000000000002</v>
      </c>
      <c r="S87" s="156">
        <v>3235.0799999999986</v>
      </c>
      <c r="T87" s="156">
        <v>1144.3799999999987</v>
      </c>
      <c r="U87" s="156">
        <v>0</v>
      </c>
      <c r="V87" s="156">
        <v>74075.760000000068</v>
      </c>
      <c r="W87" s="156">
        <v>57933.719999999856</v>
      </c>
      <c r="X87" s="156">
        <v>19564.440000000017</v>
      </c>
      <c r="Y87" s="156">
        <v>16059.750000000016</v>
      </c>
      <c r="Z87" s="156">
        <v>4918.62</v>
      </c>
      <c r="AA87" s="156">
        <v>0</v>
      </c>
      <c r="AB87" s="156">
        <v>168556.70760456292</v>
      </c>
      <c r="AC87" s="156">
        <v>133385.32</v>
      </c>
      <c r="AD87" s="156">
        <v>235570.20245686671</v>
      </c>
      <c r="AE87" s="156">
        <v>333093.68806193414</v>
      </c>
      <c r="AF87" s="156">
        <v>36651.435320197081</v>
      </c>
      <c r="AG87" s="156">
        <v>8664.6514285713693</v>
      </c>
      <c r="AH87" s="156">
        <v>159662.24</v>
      </c>
      <c r="AI87" s="156">
        <v>0</v>
      </c>
      <c r="AJ87" s="156">
        <v>0</v>
      </c>
      <c r="AK87" s="156">
        <v>178258.32</v>
      </c>
      <c r="AL87" s="156">
        <v>26607.6891</v>
      </c>
      <c r="AM87" s="156">
        <v>0</v>
      </c>
      <c r="AN87" s="156">
        <v>0</v>
      </c>
      <c r="AO87" s="156">
        <v>0</v>
      </c>
      <c r="AP87" s="156">
        <v>0</v>
      </c>
      <c r="AQ87" s="156">
        <v>0</v>
      </c>
      <c r="AR87" s="156">
        <v>0</v>
      </c>
      <c r="AS87" s="156">
        <v>0</v>
      </c>
      <c r="AT87" s="156">
        <v>0</v>
      </c>
      <c r="AU87" s="156">
        <v>8180635.3499999996</v>
      </c>
      <c r="AV87" s="156">
        <v>1993393.4748721325</v>
      </c>
      <c r="AW87" s="156">
        <v>364528.24910000002</v>
      </c>
      <c r="AX87" s="156">
        <v>1044613.7772070916</v>
      </c>
      <c r="AY87" s="156">
        <v>10538557.073972132</v>
      </c>
      <c r="AZ87" s="156">
        <v>10333691.064872133</v>
      </c>
      <c r="BA87" s="156">
        <v>5584.166666666667</v>
      </c>
      <c r="BB87" s="156">
        <v>8393002.5</v>
      </c>
      <c r="BC87" s="156">
        <v>0</v>
      </c>
      <c r="BD87" s="156">
        <v>0</v>
      </c>
      <c r="BE87" s="156">
        <v>10538557.073972132</v>
      </c>
      <c r="BF87" s="156">
        <v>3445073.0221554125</v>
      </c>
      <c r="BG87" s="156">
        <v>7093484.0518167196</v>
      </c>
      <c r="BH87" s="156">
        <v>8597868.5090999994</v>
      </c>
      <c r="BI87" s="156">
        <v>8233340.2599999998</v>
      </c>
      <c r="BJ87" s="156">
        <v>10174028.824872132</v>
      </c>
      <c r="BK87" s="156">
        <v>6769.1475880719445</v>
      </c>
      <c r="BL87" s="156">
        <v>6759.2343851206433</v>
      </c>
      <c r="BM87" s="156">
        <v>1.4666162447515474E-3</v>
      </c>
      <c r="BN87" s="156">
        <v>0</v>
      </c>
      <c r="BO87" s="156">
        <v>0</v>
      </c>
      <c r="BP87" s="156">
        <v>10538557.073972132</v>
      </c>
      <c r="BQ87" s="156">
        <v>6875.3766233347524</v>
      </c>
      <c r="BR87" s="156" t="s">
        <v>700</v>
      </c>
      <c r="BS87" s="156">
        <v>7011.681353274872</v>
      </c>
      <c r="BT87" s="156">
        <v>-9.6307793041661149E-4</v>
      </c>
      <c r="BU87" s="156">
        <v>-49908.69000000001</v>
      </c>
      <c r="BV87" s="156">
        <v>10488648.383972133</v>
      </c>
      <c r="BW87" s="156">
        <v>-38251.35</v>
      </c>
      <c r="BX87" s="156">
        <v>10450397.033972133</v>
      </c>
      <c r="BY87" s="156">
        <v>26607.6891</v>
      </c>
      <c r="BZ87" s="156">
        <v>10423789.344872134</v>
      </c>
      <c r="CA87" s="47"/>
      <c r="CB87">
        <v>118.0000000000002</v>
      </c>
      <c r="CC87" s="48">
        <v>283.00000000000006</v>
      </c>
      <c r="CD87" s="49">
        <f t="shared" si="46"/>
        <v>9991.7999999999993</v>
      </c>
      <c r="CE87" s="49">
        <f t="shared" si="47"/>
        <v>13261.05</v>
      </c>
      <c r="CF87" s="49">
        <f t="shared" si="48"/>
        <v>1043.0999999999999</v>
      </c>
      <c r="CG87" s="49">
        <f t="shared" si="49"/>
        <v>1303.78</v>
      </c>
      <c r="CH87" s="49">
        <f t="shared" si="50"/>
        <v>1562.3200000000027</v>
      </c>
      <c r="CI87" s="49">
        <f t="shared" si="51"/>
        <v>3047.9100000000003</v>
      </c>
      <c r="CJ87" s="49">
        <f t="shared" si="52"/>
        <v>2025.1999999999998</v>
      </c>
      <c r="CK87" s="49">
        <f t="shared" si="53"/>
        <v>0</v>
      </c>
      <c r="CL87" s="49">
        <f t="shared" si="54"/>
        <v>11681.5</v>
      </c>
      <c r="CM87" s="49">
        <f t="shared" si="55"/>
        <v>5992.03</v>
      </c>
      <c r="CN87" s="49">
        <f t="shared" si="42"/>
        <v>10423789.344872134</v>
      </c>
      <c r="CO87" s="157">
        <f t="shared" si="43"/>
        <v>0</v>
      </c>
      <c r="CP87">
        <v>3521</v>
      </c>
      <c r="CQ87" s="49"/>
      <c r="CR87" s="49">
        <f>2*($CN87/12)</f>
        <v>1737298.2241453556</v>
      </c>
      <c r="CS87" s="49">
        <f>$CN87/12</f>
        <v>868649.11207267782</v>
      </c>
      <c r="CT87" s="49">
        <f>$CN87/12</f>
        <v>868649.11207267782</v>
      </c>
      <c r="CU87" s="49">
        <f>$CN87/12</f>
        <v>868649.11207267782</v>
      </c>
      <c r="CV87" s="49"/>
      <c r="CW87" s="49"/>
      <c r="CX87" s="49"/>
      <c r="CY87" s="49"/>
      <c r="CZ87" s="49"/>
      <c r="DA87" s="49"/>
      <c r="DB87" s="49"/>
      <c r="DC87" s="158">
        <f t="shared" si="44"/>
        <v>4343245.5603633896</v>
      </c>
      <c r="DD87" s="49">
        <f t="shared" si="38"/>
        <v>6080543.7845087443</v>
      </c>
      <c r="DE87" s="49" t="s">
        <v>891</v>
      </c>
      <c r="DF87" s="124">
        <v>45901</v>
      </c>
      <c r="DG87" s="49"/>
      <c r="DH87" s="49"/>
      <c r="DI87" s="49"/>
      <c r="DJ87" s="49"/>
      <c r="DK87" s="49"/>
      <c r="DL87" s="49"/>
      <c r="DM87" s="49"/>
      <c r="DN87" s="49"/>
      <c r="DO87" s="49"/>
      <c r="DP87" s="49"/>
      <c r="DQ87" s="49"/>
      <c r="DR87" s="49"/>
      <c r="DS87" s="49"/>
      <c r="DT87" s="49"/>
      <c r="DU87" s="49">
        <f t="shared" si="40"/>
        <v>0</v>
      </c>
      <c r="DV87" s="49"/>
    </row>
  </sheetData>
  <autoFilter ref="B5:DJ87" xr:uid="{AFBFC10D-8528-4EA9-B030-E78172D6D65D}"/>
  <mergeCells count="7">
    <mergeCell ref="DI2:DU2"/>
    <mergeCell ref="CQ2:DD2"/>
    <mergeCell ref="CD3:CE3"/>
    <mergeCell ref="CF3:CG3"/>
    <mergeCell ref="CH3:CI3"/>
    <mergeCell ref="CJ3:CK3"/>
    <mergeCell ref="CL3:CM3"/>
  </mergeCells>
  <dataValidations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8"/>
  <sheetViews>
    <sheetView zoomScale="88" zoomScaleNormal="100" workbookViewId="0">
      <pane xSplit="3" ySplit="6" topLeftCell="R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61" s="117" customFormat="1" ht="58.8"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c r="BG4"/>
      <c r="BH4"/>
      <c r="BI4"/>
    </row>
    <row r="5" spans="1:61" ht="15.6" thickTop="1" thickBot="1" x14ac:dyDescent="0.35">
      <c r="N5" s="99"/>
      <c r="P5" s="3"/>
      <c r="R5" s="3"/>
      <c r="S5" s="3"/>
      <c r="T5" s="136">
        <f>SUM(T$7:T$10)</f>
        <v>988283.09999999986</v>
      </c>
      <c r="W5" s="137">
        <f t="shared" ref="W5:BC5" si="0">SUM(W$7:W$10)</f>
        <v>152043.55384615384</v>
      </c>
      <c r="X5" s="137">
        <f t="shared" si="0"/>
        <v>0</v>
      </c>
      <c r="Y5" s="137">
        <f t="shared" si="0"/>
        <v>0</v>
      </c>
      <c r="Z5" s="137">
        <f t="shared" si="0"/>
        <v>76021.776923076919</v>
      </c>
      <c r="AA5" s="137">
        <f t="shared" si="0"/>
        <v>76021.776923076919</v>
      </c>
      <c r="AB5" s="137">
        <f t="shared" si="0"/>
        <v>76021.776923076919</v>
      </c>
      <c r="AC5" s="137">
        <f t="shared" si="0"/>
        <v>76021.776923076919</v>
      </c>
      <c r="AD5" s="137">
        <f t="shared" si="0"/>
        <v>76021.776923076919</v>
      </c>
      <c r="AE5" s="137">
        <f t="shared" si="0"/>
        <v>76021.776923076919</v>
      </c>
      <c r="AF5" s="137">
        <f t="shared" si="0"/>
        <v>76021.776923076919</v>
      </c>
      <c r="AG5" s="137">
        <f t="shared" si="0"/>
        <v>76021.776923076919</v>
      </c>
      <c r="AH5" s="137">
        <f t="shared" si="0"/>
        <v>76021.776923076919</v>
      </c>
      <c r="AI5" s="137">
        <f t="shared" si="0"/>
        <v>76021.776923076919</v>
      </c>
      <c r="AJ5" s="137">
        <f t="shared" si="0"/>
        <v>76021.776923076919</v>
      </c>
      <c r="AK5" s="137">
        <f t="shared" si="0"/>
        <v>76021.776923076919</v>
      </c>
      <c r="AL5" s="137">
        <f t="shared" si="0"/>
        <v>76021.776923076919</v>
      </c>
      <c r="AM5" s="137">
        <f t="shared" si="0"/>
        <v>76021.776923076919</v>
      </c>
      <c r="AN5" s="137">
        <f t="shared" si="0"/>
        <v>76021.776923076919</v>
      </c>
      <c r="AO5" s="137">
        <f t="shared" si="0"/>
        <v>76021.776923076919</v>
      </c>
      <c r="AP5" s="137">
        <f t="shared" si="0"/>
        <v>76021.776923076919</v>
      </c>
      <c r="AQ5" s="137">
        <f t="shared" si="0"/>
        <v>76021.776923076919</v>
      </c>
      <c r="AR5" s="137">
        <f t="shared" si="0"/>
        <v>76021.776923076919</v>
      </c>
      <c r="AS5" s="137">
        <f t="shared" si="0"/>
        <v>76021.776923076919</v>
      </c>
      <c r="AT5" s="137">
        <f t="shared" si="0"/>
        <v>76021.776923076919</v>
      </c>
      <c r="AU5" s="137">
        <f t="shared" si="0"/>
        <v>76021.776923076919</v>
      </c>
      <c r="AV5" s="137">
        <f t="shared" si="0"/>
        <v>76021.776923076919</v>
      </c>
      <c r="AW5" s="137">
        <f t="shared" si="0"/>
        <v>76021.776923076919</v>
      </c>
      <c r="AX5" s="137">
        <f t="shared" si="0"/>
        <v>76021.776923076919</v>
      </c>
      <c r="AY5" s="137">
        <f t="shared" si="0"/>
        <v>76021.776923076919</v>
      </c>
      <c r="AZ5" s="137">
        <f t="shared" si="0"/>
        <v>76021.776923076919</v>
      </c>
      <c r="BA5" s="137">
        <f t="shared" si="0"/>
        <v>76021.776923076919</v>
      </c>
      <c r="BB5" s="137">
        <f t="shared" si="0"/>
        <v>76021.776923076919</v>
      </c>
      <c r="BC5" s="137">
        <f t="shared" si="0"/>
        <v>76021.776923076919</v>
      </c>
      <c r="BD5" s="137">
        <f>SUM(W$7:W$10)</f>
        <v>152043.55384615384</v>
      </c>
      <c r="BE5" s="137">
        <f>SUM(BE7:BE10)</f>
        <v>1064304.8769230768</v>
      </c>
      <c r="BF5" s="137">
        <f>SUM(W7:W10)</f>
        <v>152043.55384615384</v>
      </c>
      <c r="BI5"/>
    </row>
    <row r="6" spans="1:6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3">
      <c r="A7">
        <f>B7</f>
        <v>3021001</v>
      </c>
      <c r="B7" s="118">
        <v>3021001</v>
      </c>
      <c r="C7" t="s">
        <v>405</v>
      </c>
      <c r="D7" s="106">
        <f>VLOOKUP(B7,'School Details'!A:K,3,FALSE)</f>
        <v>0</v>
      </c>
      <c r="E7" s="106" t="str">
        <f>VLOOKUP(B7,'School Details'!A:K,4,FALSE)</f>
        <v>M</v>
      </c>
      <c r="F7" s="106" t="str">
        <f>VLOOKUP(B7,'School Details'!A:K,5,FALSE)</f>
        <v>Nursery</v>
      </c>
      <c r="G7" s="100" t="s">
        <v>997</v>
      </c>
      <c r="I7" t="s">
        <v>999</v>
      </c>
      <c r="J7">
        <v>661225</v>
      </c>
      <c r="K7" s="118" t="s">
        <v>10</v>
      </c>
      <c r="L7" s="106">
        <v>1</v>
      </c>
      <c r="M7" s="106" t="str">
        <f>I7&amp;"."&amp;K7</f>
        <v>BS.I01</v>
      </c>
      <c r="N7" s="106">
        <f>VLOOKUP(B7,'School Details'!A:K,10,FALSE)</f>
        <v>400102</v>
      </c>
      <c r="O7" s="106" t="str">
        <f>C7</f>
        <v>Hampden Way Nursery</v>
      </c>
      <c r="P7" t="str">
        <f>VLOOKUP($N7,LBB_Code!$B:$F,3,FALSE)</f>
        <v>Brookhill Nursery School</v>
      </c>
      <c r="Q7" t="s">
        <v>356</v>
      </c>
      <c r="R7" t="s">
        <v>805</v>
      </c>
      <c r="S7" t="s">
        <v>934</v>
      </c>
      <c r="T7" s="125">
        <v>225292.49999999997</v>
      </c>
      <c r="U7" t="str">
        <f>RIGHT($B7,4)&amp;"."&amp;$M7&amp;"."&amp;U$3</f>
        <v>1001.BS.I01.Ap251</v>
      </c>
      <c r="V7" t="str">
        <f>$O7&amp;"."&amp;RIGHT($B7,4)&amp;"."&amp;$M7&amp;"."&amp;V$3</f>
        <v>Hampden Way Nursery.1001.BS.I01.Ap25</v>
      </c>
      <c r="W7" s="119">
        <f>T7/13*2</f>
        <v>34660.38461538461</v>
      </c>
      <c r="Z7" s="119">
        <f>$T$7/13</f>
        <v>17330.192307692305</v>
      </c>
      <c r="AA7" s="119">
        <f t="shared" ref="AA7:BD7" si="1">$T$7/13</f>
        <v>17330.192307692305</v>
      </c>
      <c r="AB7" s="119">
        <f t="shared" si="1"/>
        <v>17330.192307692305</v>
      </c>
      <c r="AC7" s="119">
        <f t="shared" si="1"/>
        <v>17330.192307692305</v>
      </c>
      <c r="AD7" s="119">
        <f t="shared" si="1"/>
        <v>17330.192307692305</v>
      </c>
      <c r="AE7" s="119">
        <f t="shared" si="1"/>
        <v>17330.192307692305</v>
      </c>
      <c r="AF7" s="119">
        <f t="shared" si="1"/>
        <v>17330.192307692305</v>
      </c>
      <c r="AG7" s="119">
        <f t="shared" si="1"/>
        <v>17330.192307692305</v>
      </c>
      <c r="AH7" s="119">
        <f t="shared" si="1"/>
        <v>17330.192307692305</v>
      </c>
      <c r="AI7" s="119">
        <f t="shared" si="1"/>
        <v>17330.192307692305</v>
      </c>
      <c r="AJ7" s="119">
        <f t="shared" si="1"/>
        <v>17330.192307692305</v>
      </c>
      <c r="AK7" s="119">
        <f t="shared" si="1"/>
        <v>17330.192307692305</v>
      </c>
      <c r="AL7" s="119">
        <f t="shared" si="1"/>
        <v>17330.192307692305</v>
      </c>
      <c r="AM7" s="119">
        <f t="shared" si="1"/>
        <v>17330.192307692305</v>
      </c>
      <c r="AN7" s="119">
        <f t="shared" si="1"/>
        <v>17330.192307692305</v>
      </c>
      <c r="AO7" s="119">
        <f t="shared" si="1"/>
        <v>17330.192307692305</v>
      </c>
      <c r="AP7" s="119">
        <f t="shared" si="1"/>
        <v>17330.192307692305</v>
      </c>
      <c r="AQ7" s="119">
        <f t="shared" si="1"/>
        <v>17330.192307692305</v>
      </c>
      <c r="AR7" s="119">
        <f t="shared" si="1"/>
        <v>17330.192307692305</v>
      </c>
      <c r="AS7" s="119">
        <f t="shared" si="1"/>
        <v>17330.192307692305</v>
      </c>
      <c r="AT7" s="119">
        <f t="shared" si="1"/>
        <v>17330.192307692305</v>
      </c>
      <c r="AU7" s="119">
        <f t="shared" si="1"/>
        <v>17330.192307692305</v>
      </c>
      <c r="AV7" s="119">
        <f t="shared" si="1"/>
        <v>17330.192307692305</v>
      </c>
      <c r="AW7" s="119">
        <f t="shared" si="1"/>
        <v>17330.192307692305</v>
      </c>
      <c r="AX7" s="119">
        <f t="shared" si="1"/>
        <v>17330.192307692305</v>
      </c>
      <c r="AY7" s="119">
        <f t="shared" si="1"/>
        <v>17330.192307692305</v>
      </c>
      <c r="AZ7" s="119">
        <f t="shared" si="1"/>
        <v>17330.192307692305</v>
      </c>
      <c r="BA7" s="119">
        <f t="shared" si="1"/>
        <v>17330.192307692305</v>
      </c>
      <c r="BB7" s="119">
        <f t="shared" si="1"/>
        <v>17330.192307692305</v>
      </c>
      <c r="BC7" s="119">
        <f t="shared" si="1"/>
        <v>17330.192307692305</v>
      </c>
      <c r="BD7" s="119">
        <f t="shared" si="1"/>
        <v>17330.192307692305</v>
      </c>
      <c r="BE7" s="120">
        <f>W7+Z7+AC7+AF7+AI7+AL7+AO7+AR7+AU7+AX7+BA7+W7</f>
        <v>242622.69230769231</v>
      </c>
      <c r="BF7" s="120">
        <f>BE7-T7</f>
        <v>17330.192307692341</v>
      </c>
      <c r="BG7" s="120"/>
      <c r="BH7" s="120"/>
      <c r="BI7" s="120"/>
    </row>
    <row r="8" spans="1:61" x14ac:dyDescent="0.3">
      <c r="A8">
        <f>B8</f>
        <v>3021003</v>
      </c>
      <c r="B8" s="118">
        <v>3021003</v>
      </c>
      <c r="C8" t="s">
        <v>406</v>
      </c>
      <c r="D8" s="106">
        <f>VLOOKUP(B8,'School Details'!A:E,3,FALSE)</f>
        <v>0</v>
      </c>
      <c r="E8" s="106" t="str">
        <f>VLOOKUP(B8,'School Details'!A:E,4,FALSE)</f>
        <v>M</v>
      </c>
      <c r="F8" s="106" t="str">
        <f>VLOOKUP(B8,'School Details'!A:E,5,FALSE)</f>
        <v>Nursery</v>
      </c>
      <c r="G8" s="100" t="s">
        <v>997</v>
      </c>
      <c r="I8" t="s">
        <v>999</v>
      </c>
      <c r="J8">
        <v>661225</v>
      </c>
      <c r="K8" s="118" t="s">
        <v>10</v>
      </c>
      <c r="L8" s="106">
        <f>IF(C10=C8,L7+1,1)</f>
        <v>1</v>
      </c>
      <c r="M8" s="106" t="str">
        <f>I8&amp;"."&amp;K8</f>
        <v>BS.I01</v>
      </c>
      <c r="N8" s="106">
        <f>VLOOKUP(B8,'School Details'!A:K,10,FALSE)</f>
        <v>400102</v>
      </c>
      <c r="O8" s="106" t="str">
        <f>C8</f>
        <v>St Margaret's Nursery</v>
      </c>
      <c r="P8" t="str">
        <f>VLOOKUP($N8,LBB_Code!$B:$F,3,FALSE)</f>
        <v>Brookhill Nursery School</v>
      </c>
      <c r="Q8" t="s">
        <v>356</v>
      </c>
      <c r="R8" t="s">
        <v>805</v>
      </c>
      <c r="S8" t="s">
        <v>934</v>
      </c>
      <c r="T8" s="125">
        <v>261339.3</v>
      </c>
      <c r="U8" t="str">
        <f>RIGHT($B8,4)&amp;"."&amp;$M8&amp;"."&amp;U$3</f>
        <v>1003.BS.I01.Ap251</v>
      </c>
      <c r="V8" t="str">
        <f>$O8&amp;"."&amp;RIGHT($B8,4)&amp;"."&amp;$M8&amp;"."&amp;V$3</f>
        <v>St Margaret's Nursery.1003.BS.I01.Ap25</v>
      </c>
      <c r="W8" s="119">
        <f>T8/13*2</f>
        <v>40206.046153846153</v>
      </c>
      <c r="Z8" s="119">
        <f>$T$8/13</f>
        <v>20103.023076923077</v>
      </c>
      <c r="AA8" s="119">
        <f t="shared" ref="AA8:BD8" si="2">$T$8/13</f>
        <v>20103.023076923077</v>
      </c>
      <c r="AB8" s="119">
        <f t="shared" si="2"/>
        <v>20103.023076923077</v>
      </c>
      <c r="AC8" s="119">
        <f t="shared" si="2"/>
        <v>20103.023076923077</v>
      </c>
      <c r="AD8" s="119">
        <f t="shared" si="2"/>
        <v>20103.023076923077</v>
      </c>
      <c r="AE8" s="119">
        <f t="shared" si="2"/>
        <v>20103.023076923077</v>
      </c>
      <c r="AF8" s="119">
        <f t="shared" si="2"/>
        <v>20103.023076923077</v>
      </c>
      <c r="AG8" s="119">
        <f t="shared" si="2"/>
        <v>20103.023076923077</v>
      </c>
      <c r="AH8" s="119">
        <f t="shared" si="2"/>
        <v>20103.023076923077</v>
      </c>
      <c r="AI8" s="119">
        <f t="shared" si="2"/>
        <v>20103.023076923077</v>
      </c>
      <c r="AJ8" s="119">
        <f t="shared" si="2"/>
        <v>20103.023076923077</v>
      </c>
      <c r="AK8" s="119">
        <f t="shared" si="2"/>
        <v>20103.023076923077</v>
      </c>
      <c r="AL8" s="119">
        <f t="shared" si="2"/>
        <v>20103.023076923077</v>
      </c>
      <c r="AM8" s="119">
        <f t="shared" si="2"/>
        <v>20103.023076923077</v>
      </c>
      <c r="AN8" s="119">
        <f t="shared" si="2"/>
        <v>20103.023076923077</v>
      </c>
      <c r="AO8" s="119">
        <f t="shared" si="2"/>
        <v>20103.023076923077</v>
      </c>
      <c r="AP8" s="119">
        <f t="shared" si="2"/>
        <v>20103.023076923077</v>
      </c>
      <c r="AQ8" s="119">
        <f t="shared" si="2"/>
        <v>20103.023076923077</v>
      </c>
      <c r="AR8" s="119">
        <f t="shared" si="2"/>
        <v>20103.023076923077</v>
      </c>
      <c r="AS8" s="119">
        <f t="shared" si="2"/>
        <v>20103.023076923077</v>
      </c>
      <c r="AT8" s="119">
        <f t="shared" si="2"/>
        <v>20103.023076923077</v>
      </c>
      <c r="AU8" s="119">
        <f t="shared" si="2"/>
        <v>20103.023076923077</v>
      </c>
      <c r="AV8" s="119">
        <f t="shared" si="2"/>
        <v>20103.023076923077</v>
      </c>
      <c r="AW8" s="119">
        <f t="shared" si="2"/>
        <v>20103.023076923077</v>
      </c>
      <c r="AX8" s="119">
        <f t="shared" si="2"/>
        <v>20103.023076923077</v>
      </c>
      <c r="AY8" s="119">
        <f t="shared" si="2"/>
        <v>20103.023076923077</v>
      </c>
      <c r="AZ8" s="119">
        <f t="shared" si="2"/>
        <v>20103.023076923077</v>
      </c>
      <c r="BA8" s="119">
        <f t="shared" si="2"/>
        <v>20103.023076923077</v>
      </c>
      <c r="BB8" s="119">
        <f t="shared" si="2"/>
        <v>20103.023076923077</v>
      </c>
      <c r="BC8" s="119">
        <f t="shared" si="2"/>
        <v>20103.023076923077</v>
      </c>
      <c r="BD8" s="119">
        <f t="shared" si="2"/>
        <v>20103.023076923077</v>
      </c>
      <c r="BE8" s="120">
        <f>W8+Z8+AC8+AF8+AI8+AL8+AO8+AR8+AU8+AX8+BA8+W8</f>
        <v>281442.32307692303</v>
      </c>
      <c r="BF8" s="120">
        <f>BE8-T8</f>
        <v>20103.02307692304</v>
      </c>
      <c r="BG8" s="120"/>
      <c r="BH8" s="120"/>
      <c r="BI8" s="120"/>
    </row>
    <row r="9" spans="1:61" x14ac:dyDescent="0.3">
      <c r="A9">
        <f>B9</f>
        <v>3021000</v>
      </c>
      <c r="B9" s="118">
        <v>3021000</v>
      </c>
      <c r="C9" t="s">
        <v>404</v>
      </c>
      <c r="D9" s="106">
        <f>VLOOKUP(B9,'School Details'!A:E,3,FALSE)</f>
        <v>0</v>
      </c>
      <c r="E9" s="106" t="str">
        <f>VLOOKUP(B9,'School Details'!A:E,4,FALSE)</f>
        <v>M</v>
      </c>
      <c r="F9" s="106" t="str">
        <f>VLOOKUP(B9,'School Details'!A:E,5,FALSE)</f>
        <v>Nursery</v>
      </c>
      <c r="G9" s="100" t="s">
        <v>997</v>
      </c>
      <c r="I9" t="s">
        <v>999</v>
      </c>
      <c r="J9">
        <v>661225</v>
      </c>
      <c r="K9" s="118" t="s">
        <v>10</v>
      </c>
      <c r="L9" s="106">
        <f>IF(C11=C9,L8+1,1)</f>
        <v>1</v>
      </c>
      <c r="M9" s="106" t="str">
        <f>I9&amp;"."&amp;K9</f>
        <v>BS.I01</v>
      </c>
      <c r="N9" s="106">
        <f>VLOOKUP(B9,'School Details'!A:K,10,FALSE)</f>
        <v>400102</v>
      </c>
      <c r="O9" s="106" t="str">
        <f>C9</f>
        <v>Brookhill Nursery</v>
      </c>
      <c r="P9" t="str">
        <f>VLOOKUP($N9,LBB_Code!$B:$F,3,FALSE)</f>
        <v>Brookhill Nursery School</v>
      </c>
      <c r="Q9" t="s">
        <v>356</v>
      </c>
      <c r="R9" t="s">
        <v>805</v>
      </c>
      <c r="S9" t="s">
        <v>934</v>
      </c>
      <c r="T9" s="125">
        <v>273354.89999999997</v>
      </c>
      <c r="U9" t="str">
        <f>RIGHT($B9,4)&amp;"."&amp;$M9&amp;"."&amp;U$3</f>
        <v>1000.BS.I01.Ap251</v>
      </c>
      <c r="V9" t="str">
        <f>$O9&amp;"."&amp;RIGHT($B9,4)&amp;"."&amp;$M9&amp;"."&amp;V$3</f>
        <v>Brookhill Nursery.1000.BS.I01.Ap25</v>
      </c>
      <c r="W9" s="119">
        <f>T9/13*2</f>
        <v>42054.599999999991</v>
      </c>
      <c r="Z9" s="119">
        <f>$T$9/13</f>
        <v>21027.299999999996</v>
      </c>
      <c r="AA9" s="119">
        <f t="shared" ref="AA9:BD9" si="3">$T$9/13</f>
        <v>21027.299999999996</v>
      </c>
      <c r="AB9" s="119">
        <f t="shared" si="3"/>
        <v>21027.299999999996</v>
      </c>
      <c r="AC9" s="119">
        <f t="shared" si="3"/>
        <v>21027.299999999996</v>
      </c>
      <c r="AD9" s="119">
        <f t="shared" si="3"/>
        <v>21027.299999999996</v>
      </c>
      <c r="AE9" s="119">
        <f t="shared" si="3"/>
        <v>21027.299999999996</v>
      </c>
      <c r="AF9" s="119">
        <f t="shared" si="3"/>
        <v>21027.299999999996</v>
      </c>
      <c r="AG9" s="119">
        <f t="shared" si="3"/>
        <v>21027.299999999996</v>
      </c>
      <c r="AH9" s="119">
        <f t="shared" si="3"/>
        <v>21027.299999999996</v>
      </c>
      <c r="AI9" s="119">
        <f t="shared" si="3"/>
        <v>21027.299999999996</v>
      </c>
      <c r="AJ9" s="119">
        <f t="shared" si="3"/>
        <v>21027.299999999996</v>
      </c>
      <c r="AK9" s="119">
        <f t="shared" si="3"/>
        <v>21027.299999999996</v>
      </c>
      <c r="AL9" s="119">
        <f t="shared" si="3"/>
        <v>21027.299999999996</v>
      </c>
      <c r="AM9" s="119">
        <f t="shared" si="3"/>
        <v>21027.299999999996</v>
      </c>
      <c r="AN9" s="119">
        <f t="shared" si="3"/>
        <v>21027.299999999996</v>
      </c>
      <c r="AO9" s="119">
        <f t="shared" si="3"/>
        <v>21027.299999999996</v>
      </c>
      <c r="AP9" s="119">
        <f t="shared" si="3"/>
        <v>21027.299999999996</v>
      </c>
      <c r="AQ9" s="119">
        <f t="shared" si="3"/>
        <v>21027.299999999996</v>
      </c>
      <c r="AR9" s="119">
        <f t="shared" si="3"/>
        <v>21027.299999999996</v>
      </c>
      <c r="AS9" s="119">
        <f t="shared" si="3"/>
        <v>21027.299999999996</v>
      </c>
      <c r="AT9" s="119">
        <f t="shared" si="3"/>
        <v>21027.299999999996</v>
      </c>
      <c r="AU9" s="119">
        <f t="shared" si="3"/>
        <v>21027.299999999996</v>
      </c>
      <c r="AV9" s="119">
        <f t="shared" si="3"/>
        <v>21027.299999999996</v>
      </c>
      <c r="AW9" s="119">
        <f t="shared" si="3"/>
        <v>21027.299999999996</v>
      </c>
      <c r="AX9" s="119">
        <f t="shared" si="3"/>
        <v>21027.299999999996</v>
      </c>
      <c r="AY9" s="119">
        <f t="shared" si="3"/>
        <v>21027.299999999996</v>
      </c>
      <c r="AZ9" s="119">
        <f t="shared" si="3"/>
        <v>21027.299999999996</v>
      </c>
      <c r="BA9" s="119">
        <f t="shared" si="3"/>
        <v>21027.299999999996</v>
      </c>
      <c r="BB9" s="119">
        <f t="shared" si="3"/>
        <v>21027.299999999996</v>
      </c>
      <c r="BC9" s="119">
        <f t="shared" si="3"/>
        <v>21027.299999999996</v>
      </c>
      <c r="BD9" s="119">
        <f t="shared" si="3"/>
        <v>21027.299999999996</v>
      </c>
      <c r="BE9" s="120">
        <f>W9+Z9+AC9+AF9+AI9+AL9+AO9+AR9+AU9+AX9+BA9+W9</f>
        <v>294382.1999999999</v>
      </c>
      <c r="BF9" s="120">
        <f>BE9-T9</f>
        <v>21027.29999999993</v>
      </c>
      <c r="BG9" s="120"/>
      <c r="BH9" s="120"/>
      <c r="BI9" s="120"/>
    </row>
    <row r="10" spans="1:61" x14ac:dyDescent="0.3">
      <c r="A10">
        <f>B10</f>
        <v>3021002</v>
      </c>
      <c r="B10" s="118">
        <v>3021002</v>
      </c>
      <c r="C10" t="s">
        <v>407</v>
      </c>
      <c r="D10" s="106">
        <f>VLOOKUP(B10,'School Details'!A:E,3,FALSE)</f>
        <v>0</v>
      </c>
      <c r="E10" s="106" t="str">
        <f>VLOOKUP(B10,'School Details'!A:E,4,FALSE)</f>
        <v>M</v>
      </c>
      <c r="F10" s="106" t="str">
        <f>VLOOKUP(B10,'School Details'!A:E,5,FALSE)</f>
        <v>Nursery</v>
      </c>
      <c r="G10" s="100" t="s">
        <v>998</v>
      </c>
      <c r="I10" t="s">
        <v>999</v>
      </c>
      <c r="J10">
        <v>661225</v>
      </c>
      <c r="K10" s="118" t="s">
        <v>10</v>
      </c>
      <c r="L10" s="106">
        <f>IF(C9=C10,L8+1,1)</f>
        <v>1</v>
      </c>
      <c r="M10" s="106" t="str">
        <f>I10&amp;"."&amp;K10</f>
        <v>BS.I01</v>
      </c>
      <c r="N10" s="106">
        <f>VLOOKUP(B10,'School Details'!A:K,10,FALSE)</f>
        <v>400072</v>
      </c>
      <c r="O10" s="106" t="str">
        <f>C10</f>
        <v>Moss Hall Nursery</v>
      </c>
      <c r="P10" t="s">
        <v>355</v>
      </c>
      <c r="Q10" t="s">
        <v>354</v>
      </c>
      <c r="R10" t="s">
        <v>200</v>
      </c>
      <c r="S10" t="s">
        <v>935</v>
      </c>
      <c r="T10" s="125">
        <v>228296.39999999997</v>
      </c>
      <c r="U10" t="str">
        <f>RIGHT($B10,4)&amp;"."&amp;$M10&amp;"."&amp;U$3</f>
        <v>1002.BS.I01.Ap251</v>
      </c>
      <c r="V10" t="str">
        <f>$O10&amp;"."&amp;RIGHT($B10,4)&amp;"."&amp;$M10&amp;"."&amp;V$3</f>
        <v>Moss Hall Nursery.1002.BS.I01.Ap25</v>
      </c>
      <c r="W10" s="119">
        <f>T10/13*2</f>
        <v>35122.523076923069</v>
      </c>
      <c r="Z10" s="119">
        <f>$T$10/13</f>
        <v>17561.261538461535</v>
      </c>
      <c r="AA10" s="119">
        <f t="shared" ref="AA10:BD10" si="4">$T$10/13</f>
        <v>17561.261538461535</v>
      </c>
      <c r="AB10" s="119">
        <f t="shared" si="4"/>
        <v>17561.261538461535</v>
      </c>
      <c r="AC10" s="119">
        <f t="shared" si="4"/>
        <v>17561.261538461535</v>
      </c>
      <c r="AD10" s="119">
        <f t="shared" si="4"/>
        <v>17561.261538461535</v>
      </c>
      <c r="AE10" s="119">
        <f t="shared" si="4"/>
        <v>17561.261538461535</v>
      </c>
      <c r="AF10" s="119">
        <f t="shared" si="4"/>
        <v>17561.261538461535</v>
      </c>
      <c r="AG10" s="119">
        <f t="shared" si="4"/>
        <v>17561.261538461535</v>
      </c>
      <c r="AH10" s="119">
        <f t="shared" si="4"/>
        <v>17561.261538461535</v>
      </c>
      <c r="AI10" s="119">
        <f t="shared" si="4"/>
        <v>17561.261538461535</v>
      </c>
      <c r="AJ10" s="119">
        <f t="shared" si="4"/>
        <v>17561.261538461535</v>
      </c>
      <c r="AK10" s="119">
        <f t="shared" si="4"/>
        <v>17561.261538461535</v>
      </c>
      <c r="AL10" s="119">
        <f t="shared" si="4"/>
        <v>17561.261538461535</v>
      </c>
      <c r="AM10" s="119">
        <f t="shared" si="4"/>
        <v>17561.261538461535</v>
      </c>
      <c r="AN10" s="119">
        <f t="shared" si="4"/>
        <v>17561.261538461535</v>
      </c>
      <c r="AO10" s="119">
        <f t="shared" si="4"/>
        <v>17561.261538461535</v>
      </c>
      <c r="AP10" s="119">
        <f t="shared" si="4"/>
        <v>17561.261538461535</v>
      </c>
      <c r="AQ10" s="119">
        <f t="shared" si="4"/>
        <v>17561.261538461535</v>
      </c>
      <c r="AR10" s="119">
        <f t="shared" si="4"/>
        <v>17561.261538461535</v>
      </c>
      <c r="AS10" s="119">
        <f t="shared" si="4"/>
        <v>17561.261538461535</v>
      </c>
      <c r="AT10" s="119">
        <f t="shared" si="4"/>
        <v>17561.261538461535</v>
      </c>
      <c r="AU10" s="119">
        <f t="shared" si="4"/>
        <v>17561.261538461535</v>
      </c>
      <c r="AV10" s="119">
        <f t="shared" si="4"/>
        <v>17561.261538461535</v>
      </c>
      <c r="AW10" s="119">
        <f t="shared" si="4"/>
        <v>17561.261538461535</v>
      </c>
      <c r="AX10" s="119">
        <f t="shared" si="4"/>
        <v>17561.261538461535</v>
      </c>
      <c r="AY10" s="119">
        <f t="shared" si="4"/>
        <v>17561.261538461535</v>
      </c>
      <c r="AZ10" s="119">
        <f t="shared" si="4"/>
        <v>17561.261538461535</v>
      </c>
      <c r="BA10" s="119">
        <f t="shared" si="4"/>
        <v>17561.261538461535</v>
      </c>
      <c r="BB10" s="119">
        <f t="shared" si="4"/>
        <v>17561.261538461535</v>
      </c>
      <c r="BC10" s="119">
        <f t="shared" si="4"/>
        <v>17561.261538461535</v>
      </c>
      <c r="BD10" s="119">
        <f t="shared" si="4"/>
        <v>17561.261538461535</v>
      </c>
      <c r="BE10" s="120">
        <f>W10+Z10+AC10+AF10+AI10+AL10+AO10+AR10+AU10+AX10+BA10+W10</f>
        <v>245857.66153846154</v>
      </c>
      <c r="BF10" s="120">
        <f>BE10-T10</f>
        <v>17561.261538461578</v>
      </c>
      <c r="BG10" s="120"/>
      <c r="BH10" s="120"/>
      <c r="BI10" s="120"/>
    </row>
    <row r="13" spans="1:61" x14ac:dyDescent="0.3">
      <c r="Z13" s="120"/>
    </row>
    <row r="14" spans="1:61" x14ac:dyDescent="0.3">
      <c r="Z14" s="120"/>
    </row>
    <row r="15" spans="1:61" x14ac:dyDescent="0.3">
      <c r="Z15" s="120"/>
    </row>
    <row r="16" spans="1:61" x14ac:dyDescent="0.3">
      <c r="Z16" s="120"/>
    </row>
    <row r="17" spans="26:26" x14ac:dyDescent="0.3">
      <c r="Z17" s="120"/>
    </row>
    <row r="18" spans="26:26" x14ac:dyDescent="0.3">
      <c r="Z18" s="12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1:BS25"/>
  <sheetViews>
    <sheetView zoomScale="80" zoomScaleNormal="80" workbookViewId="0">
      <pane xSplit="3" ySplit="6" topLeftCell="P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2" width="8.6640625" bestFit="1" customWidth="1"/>
    <col min="3" max="3" width="19.109375" bestFit="1" customWidth="1"/>
    <col min="4" max="4" width="10.6640625" bestFit="1" customWidth="1"/>
    <col min="5" max="5" width="15.44140625" bestFit="1" customWidth="1"/>
    <col min="6" max="6" width="10.33203125" bestFit="1" customWidth="1"/>
    <col min="7" max="7" width="8" bestFit="1" customWidth="1"/>
    <col min="8" max="8" width="9.5546875" bestFit="1" customWidth="1"/>
    <col min="9" max="9" width="8" bestFit="1" customWidth="1"/>
    <col min="10" max="10" width="7.6640625" bestFit="1" customWidth="1"/>
    <col min="11" max="11" width="9.5546875" bestFit="1" customWidth="1"/>
    <col min="12" max="12" width="8.44140625" bestFit="1" customWidth="1"/>
    <col min="13" max="13" width="11.33203125" bestFit="1" customWidth="1"/>
    <col min="14" max="14" width="11.5546875" bestFit="1" customWidth="1"/>
    <col min="15" max="15" width="19.109375" bestFit="1" customWidth="1"/>
    <col min="16" max="16" width="24.33203125" bestFit="1" customWidth="1"/>
    <col min="17" max="17" width="20.6640625" bestFit="1" customWidth="1"/>
    <col min="18" max="18" width="18.109375" bestFit="1" customWidth="1"/>
    <col min="19" max="19" width="39.5546875" bestFit="1" customWidth="1"/>
    <col min="20" max="20" width="15.109375" bestFit="1" customWidth="1"/>
    <col min="21" max="21" width="22.33203125" hidden="1" customWidth="1" outlineLevel="1"/>
    <col min="22" max="22" width="37.109375" hidden="1" customWidth="1" outlineLevel="1"/>
    <col min="23" max="23" width="13.88671875" bestFit="1" customWidth="1" collapsed="1"/>
    <col min="24" max="24" width="22.88671875" hidden="1" customWidth="1" outlineLevel="1"/>
    <col min="25" max="25" width="37.6640625" hidden="1" customWidth="1" outlineLevel="1"/>
    <col min="26" max="26" width="15.109375" bestFit="1" customWidth="1" collapsed="1"/>
    <col min="27" max="27" width="17" hidden="1" customWidth="1" outlineLevel="1"/>
    <col min="28" max="28" width="31.5546875" hidden="1" customWidth="1" outlineLevel="1"/>
    <col min="29" max="29" width="12.33203125" bestFit="1" customWidth="1" collapsed="1"/>
    <col min="30" max="30" width="17.44140625" hidden="1" customWidth="1" outlineLevel="1"/>
    <col min="31" max="31" width="32.33203125" hidden="1" customWidth="1" outlineLevel="1"/>
    <col min="32" max="32" width="12.33203125" bestFit="1" customWidth="1" collapsed="1"/>
    <col min="33" max="33" width="18.109375" hidden="1" customWidth="1" outlineLevel="1"/>
    <col min="34" max="34" width="33" hidden="1" customWidth="1" outlineLevel="1"/>
    <col min="35" max="35" width="12.33203125" bestFit="1" customWidth="1" collapsed="1"/>
    <col min="36" max="36" width="18.44140625" hidden="1" customWidth="1" outlineLevel="1"/>
    <col min="37" max="37" width="33.109375" hidden="1" customWidth="1" outlineLevel="1"/>
    <col min="38" max="38" width="12.33203125" customWidth="1" collapsed="1"/>
    <col min="39" max="39" width="18.44140625" hidden="1" customWidth="1" outlineLevel="1"/>
    <col min="40" max="40" width="33.109375" hidden="1" customWidth="1" outlineLevel="1"/>
    <col min="41" max="41" width="12.33203125" bestFit="1" customWidth="1" collapsed="1"/>
    <col min="42" max="42" width="23.6640625" hidden="1" customWidth="1" outlineLevel="1"/>
    <col min="43" max="43" width="33.44140625" hidden="1" customWidth="1" outlineLevel="1"/>
    <col min="44" max="44" width="12.33203125" bestFit="1" customWidth="1" collapsed="1"/>
    <col min="45" max="45" width="18.88671875" hidden="1" customWidth="1" outlineLevel="1"/>
    <col min="46" max="46" width="33.5546875" hidden="1" customWidth="1" outlineLevel="1"/>
    <col min="47" max="47" width="12.33203125" bestFit="1" customWidth="1" collapsed="1"/>
    <col min="48" max="48" width="18" hidden="1" customWidth="1" outlineLevel="1"/>
    <col min="49" max="49" width="32.88671875" hidden="1" customWidth="1" outlineLevel="1"/>
    <col min="50" max="50" width="12.33203125" bestFit="1" customWidth="1" collapsed="1"/>
    <col min="51" max="51" width="18.44140625" hidden="1" customWidth="1" outlineLevel="1"/>
    <col min="52" max="52" width="33.109375" hidden="1" customWidth="1" outlineLevel="1"/>
    <col min="53" max="53" width="12.33203125" bestFit="1" customWidth="1" collapsed="1"/>
    <col min="54" max="54" width="18.6640625" hidden="1" customWidth="1" outlineLevel="1"/>
    <col min="55" max="55" width="33.44140625" hidden="1" customWidth="1" outlineLevel="1"/>
    <col min="56" max="56" width="13.5546875" bestFit="1" customWidth="1" collapsed="1"/>
    <col min="57" max="57" width="14.88671875" bestFit="1" customWidth="1"/>
    <col min="58" max="58" width="14.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58" x14ac:dyDescent="0.3">
      <c r="W1" s="99"/>
      <c r="Z1" s="99"/>
      <c r="AC1" s="120"/>
    </row>
    <row r="3" spans="1:58" s="117" customFormat="1" ht="58.8" thickTop="1" thickBot="1" x14ac:dyDescent="0.3">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689</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row>
    <row r="5" spans="1:58" ht="15.6" thickTop="1" thickBot="1" x14ac:dyDescent="0.35">
      <c r="N5" s="99"/>
      <c r="P5" s="3"/>
      <c r="R5" s="3"/>
      <c r="S5" s="3"/>
      <c r="T5" s="136">
        <f>SUM(T7:T25)</f>
        <v>8288911</v>
      </c>
      <c r="W5" s="136">
        <f>SUM(W7:W25)</f>
        <v>1275217.0769230768</v>
      </c>
      <c r="X5" s="115"/>
      <c r="Y5" s="115"/>
      <c r="Z5" s="137">
        <f>SUM(Z7:Z25)</f>
        <v>637608.53846153838</v>
      </c>
      <c r="AA5" s="115"/>
      <c r="AB5" s="115"/>
      <c r="AC5" s="137">
        <f>SUM(AC7:AC25)</f>
        <v>637608.53846153838</v>
      </c>
      <c r="AD5" s="115"/>
      <c r="AE5" s="115"/>
      <c r="AF5" s="136">
        <f>SUM(AF7:AF25)</f>
        <v>637608.53846153838</v>
      </c>
      <c r="AG5" s="115"/>
      <c r="AH5" s="115"/>
      <c r="AI5" s="136">
        <f>SUM(AI7:AI25)</f>
        <v>637608.53846153838</v>
      </c>
      <c r="AJ5" s="115"/>
      <c r="AK5" s="115"/>
      <c r="AL5" s="136">
        <f>SUM(AL7:AL25)</f>
        <v>637608.53846153838</v>
      </c>
      <c r="AM5" s="115"/>
      <c r="AN5" s="115"/>
      <c r="AO5" s="136">
        <f>SUM(AO7:AO25)</f>
        <v>637608.53846153838</v>
      </c>
      <c r="AP5" s="115"/>
      <c r="AQ5" s="115"/>
      <c r="AR5" s="136">
        <f>SUM(AR7:AR25)</f>
        <v>637608.53846153838</v>
      </c>
      <c r="AS5" s="115"/>
      <c r="AT5" s="115"/>
      <c r="AU5" s="136">
        <f>SUM(AU7:AU25)</f>
        <v>637608.53846153838</v>
      </c>
      <c r="AV5" s="115"/>
      <c r="AW5" s="115"/>
      <c r="AX5" s="136">
        <f>SUM(AX7:AX25)</f>
        <v>637608.53846153838</v>
      </c>
      <c r="AY5" s="115"/>
      <c r="AZ5" s="115"/>
      <c r="BA5" s="136">
        <f>SUM(BA7:BA25)</f>
        <v>637608.53846153838</v>
      </c>
      <c r="BB5" s="136">
        <f>SUM(BB7:BB25)</f>
        <v>637608.53846153838</v>
      </c>
      <c r="BC5" s="136">
        <f>SUM(BC7:BC25)</f>
        <v>637608.53846153838</v>
      </c>
      <c r="BD5" s="136">
        <f>SUM(BD7:BD25)</f>
        <v>637608.53846153838</v>
      </c>
      <c r="BE5" s="137">
        <f>SUM(BE7:BE25)</f>
        <v>8288911</v>
      </c>
      <c r="BF5" s="137">
        <f>SUM(W7:W25)</f>
        <v>1275217.0769230768</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s="118">
        <v>3021100</v>
      </c>
      <c r="B7" s="118">
        <v>3021100</v>
      </c>
      <c r="C7" t="s">
        <v>536</v>
      </c>
      <c r="D7" s="106">
        <f>VLOOKUP(B7,'School Details'!A:E,3,FALSE)</f>
        <v>0</v>
      </c>
      <c r="E7" t="s">
        <v>400</v>
      </c>
      <c r="F7" s="106" t="str">
        <f>VLOOKUP(B7,'School Details'!A:E,5,FALSE)</f>
        <v>PRU</v>
      </c>
      <c r="G7" s="100" t="s">
        <v>779</v>
      </c>
      <c r="I7" t="s">
        <v>535</v>
      </c>
      <c r="J7">
        <v>661225</v>
      </c>
      <c r="K7" s="118" t="s">
        <v>10</v>
      </c>
      <c r="L7" s="118"/>
      <c r="M7" s="106" t="str">
        <f>I7&amp;"."&amp;K7</f>
        <v>PRU.I01</v>
      </c>
      <c r="N7">
        <v>400156</v>
      </c>
      <c r="O7" t="s">
        <v>536</v>
      </c>
      <c r="P7" t="s">
        <v>262</v>
      </c>
      <c r="Q7" t="s">
        <v>263</v>
      </c>
      <c r="R7" t="s">
        <v>264</v>
      </c>
      <c r="S7" t="s">
        <v>948</v>
      </c>
      <c r="T7" s="125">
        <v>1270000</v>
      </c>
      <c r="U7" t="str">
        <f>RIGHT($B7,4)&amp;"."&amp;$M7&amp;"."&amp;U$3</f>
        <v>1100.PRU.I01.Ap251</v>
      </c>
      <c r="V7" t="str">
        <f>$O7&amp;"."&amp;RIGHT($B7,4)&amp;"."&amp;$M7&amp;"."&amp;V$3</f>
        <v>Pavilion.1100.PRU.I01.Ap25</v>
      </c>
      <c r="W7" s="119">
        <f>(T7/13)*2</f>
        <v>195384.61538461538</v>
      </c>
      <c r="Z7" s="119">
        <f>$T7/13</f>
        <v>97692.307692307688</v>
      </c>
      <c r="AA7" s="119">
        <f t="shared" ref="AA7:BD15" si="0">$T7/13</f>
        <v>97692.307692307688</v>
      </c>
      <c r="AB7" s="119">
        <f t="shared" si="0"/>
        <v>97692.307692307688</v>
      </c>
      <c r="AC7" s="119">
        <f t="shared" si="0"/>
        <v>97692.307692307688</v>
      </c>
      <c r="AD7" s="119">
        <f t="shared" si="0"/>
        <v>97692.307692307688</v>
      </c>
      <c r="AE7" s="119">
        <f t="shared" si="0"/>
        <v>97692.307692307688</v>
      </c>
      <c r="AF7" s="119">
        <f t="shared" si="0"/>
        <v>97692.307692307688</v>
      </c>
      <c r="AG7" s="119">
        <f t="shared" si="0"/>
        <v>97692.307692307688</v>
      </c>
      <c r="AH7" s="119">
        <f t="shared" si="0"/>
        <v>97692.307692307688</v>
      </c>
      <c r="AI7" s="119">
        <f t="shared" si="0"/>
        <v>97692.307692307688</v>
      </c>
      <c r="AJ7" s="119">
        <f t="shared" si="0"/>
        <v>97692.307692307688</v>
      </c>
      <c r="AK7" s="119">
        <f t="shared" si="0"/>
        <v>97692.307692307688</v>
      </c>
      <c r="AL7" s="119">
        <f t="shared" si="0"/>
        <v>97692.307692307688</v>
      </c>
      <c r="AM7" s="119">
        <f t="shared" si="0"/>
        <v>97692.307692307688</v>
      </c>
      <c r="AN7" s="119">
        <f t="shared" si="0"/>
        <v>97692.307692307688</v>
      </c>
      <c r="AO7" s="119">
        <f t="shared" si="0"/>
        <v>97692.307692307688</v>
      </c>
      <c r="AP7" s="119">
        <f t="shared" si="0"/>
        <v>97692.307692307688</v>
      </c>
      <c r="AQ7" s="119">
        <f t="shared" si="0"/>
        <v>97692.307692307688</v>
      </c>
      <c r="AR7" s="119">
        <f t="shared" si="0"/>
        <v>97692.307692307688</v>
      </c>
      <c r="AS7" s="119">
        <f t="shared" si="0"/>
        <v>97692.307692307688</v>
      </c>
      <c r="AT7" s="119">
        <f t="shared" si="0"/>
        <v>97692.307692307688</v>
      </c>
      <c r="AU7" s="119">
        <f t="shared" si="0"/>
        <v>97692.307692307688</v>
      </c>
      <c r="AV7" s="119">
        <f t="shared" si="0"/>
        <v>97692.307692307688</v>
      </c>
      <c r="AW7" s="119">
        <f t="shared" si="0"/>
        <v>97692.307692307688</v>
      </c>
      <c r="AX7" s="119">
        <f t="shared" si="0"/>
        <v>97692.307692307688</v>
      </c>
      <c r="AY7" s="119">
        <f t="shared" si="0"/>
        <v>97692.307692307688</v>
      </c>
      <c r="AZ7" s="119">
        <f t="shared" si="0"/>
        <v>97692.307692307688</v>
      </c>
      <c r="BA7" s="119">
        <f t="shared" si="0"/>
        <v>97692.307692307688</v>
      </c>
      <c r="BB7" s="119">
        <f t="shared" si="0"/>
        <v>97692.307692307688</v>
      </c>
      <c r="BC7" s="119">
        <f t="shared" si="0"/>
        <v>97692.307692307688</v>
      </c>
      <c r="BD7" s="119">
        <f t="shared" si="0"/>
        <v>97692.307692307688</v>
      </c>
      <c r="BE7" s="120">
        <f>W7+Z7+AC7+AF7+AI7+AL7+AO7+AR7+AU7+AX7+BA7+BD7</f>
        <v>1270000.0000000002</v>
      </c>
      <c r="BF7" s="120">
        <f>BE7-T7</f>
        <v>0</v>
      </c>
    </row>
    <row r="8" spans="1:58" x14ac:dyDescent="0.3">
      <c r="A8" s="118">
        <v>3021100</v>
      </c>
      <c r="B8" s="118">
        <v>3021100</v>
      </c>
      <c r="C8" t="s">
        <v>536</v>
      </c>
      <c r="D8" s="106">
        <f>VLOOKUP(B8,'School Details'!A:E,3,FALSE)</f>
        <v>0</v>
      </c>
      <c r="E8" t="s">
        <v>400</v>
      </c>
      <c r="F8" s="106" t="str">
        <f>VLOOKUP(B8,'School Details'!A:E,5,FALSE)</f>
        <v>PRU</v>
      </c>
      <c r="G8" s="100" t="s">
        <v>781</v>
      </c>
      <c r="I8" t="s">
        <v>780</v>
      </c>
      <c r="J8">
        <v>661225</v>
      </c>
      <c r="K8" s="118" t="s">
        <v>10</v>
      </c>
      <c r="L8" s="118"/>
      <c r="M8" s="106" t="str">
        <f t="shared" ref="M8:M22" si="1">I8&amp;"."&amp;K8</f>
        <v>HOS.I01</v>
      </c>
      <c r="N8">
        <v>400156</v>
      </c>
      <c r="O8" t="s">
        <v>536</v>
      </c>
      <c r="P8" t="s">
        <v>262</v>
      </c>
      <c r="Q8" t="s">
        <v>263</v>
      </c>
      <c r="R8" t="s">
        <v>264</v>
      </c>
      <c r="S8" t="s">
        <v>949</v>
      </c>
      <c r="T8" s="125">
        <v>310640</v>
      </c>
      <c r="U8" t="str">
        <f t="shared" ref="U8:U22" si="2">RIGHT($B8,4)&amp;"."&amp;$M8&amp;"."&amp;U$3</f>
        <v>1100.HOS.I01.Ap251</v>
      </c>
      <c r="V8" t="str">
        <f t="shared" ref="V8:V22" si="3">$O8&amp;"."&amp;RIGHT($B8,4)&amp;"."&amp;$M8&amp;"."&amp;V$3</f>
        <v>Pavilion.1100.HOS.I01.Ap25</v>
      </c>
      <c r="W8" s="119">
        <f t="shared" ref="W8:W23" si="4">(T8/13)*2</f>
        <v>47790.769230769234</v>
      </c>
      <c r="Z8" s="119">
        <f t="shared" ref="Z8:AO25" si="5">$T8/13</f>
        <v>23895.384615384617</v>
      </c>
      <c r="AA8" s="119">
        <f t="shared" si="0"/>
        <v>23895.384615384617</v>
      </c>
      <c r="AB8" s="119">
        <f t="shared" si="0"/>
        <v>23895.384615384617</v>
      </c>
      <c r="AC8" s="119">
        <f t="shared" si="0"/>
        <v>23895.384615384617</v>
      </c>
      <c r="AD8" s="119">
        <f t="shared" si="0"/>
        <v>23895.384615384617</v>
      </c>
      <c r="AE8" s="119">
        <f t="shared" si="0"/>
        <v>23895.384615384617</v>
      </c>
      <c r="AF8" s="119">
        <f t="shared" si="0"/>
        <v>23895.384615384617</v>
      </c>
      <c r="AG8" s="119">
        <f t="shared" si="0"/>
        <v>23895.384615384617</v>
      </c>
      <c r="AH8" s="119">
        <f t="shared" si="0"/>
        <v>23895.384615384617</v>
      </c>
      <c r="AI8" s="119">
        <f t="shared" si="0"/>
        <v>23895.384615384617</v>
      </c>
      <c r="AJ8" s="119">
        <f t="shared" si="0"/>
        <v>23895.384615384617</v>
      </c>
      <c r="AK8" s="119">
        <f t="shared" si="0"/>
        <v>23895.384615384617</v>
      </c>
      <c r="AL8" s="119">
        <f t="shared" si="0"/>
        <v>23895.384615384617</v>
      </c>
      <c r="AM8" s="119">
        <f t="shared" si="0"/>
        <v>23895.384615384617</v>
      </c>
      <c r="AN8" s="119">
        <f t="shared" si="0"/>
        <v>23895.384615384617</v>
      </c>
      <c r="AO8" s="119">
        <f t="shared" si="0"/>
        <v>23895.384615384617</v>
      </c>
      <c r="AP8" s="119">
        <f t="shared" si="0"/>
        <v>23895.384615384617</v>
      </c>
      <c r="AQ8" s="119">
        <f t="shared" si="0"/>
        <v>23895.384615384617</v>
      </c>
      <c r="AR8" s="119">
        <f t="shared" si="0"/>
        <v>23895.384615384617</v>
      </c>
      <c r="AS8" s="119">
        <f t="shared" si="0"/>
        <v>23895.384615384617</v>
      </c>
      <c r="AT8" s="119">
        <f t="shared" si="0"/>
        <v>23895.384615384617</v>
      </c>
      <c r="AU8" s="119">
        <f t="shared" si="0"/>
        <v>23895.384615384617</v>
      </c>
      <c r="AV8" s="119">
        <f t="shared" si="0"/>
        <v>23895.384615384617</v>
      </c>
      <c r="AW8" s="119">
        <f t="shared" si="0"/>
        <v>23895.384615384617</v>
      </c>
      <c r="AX8" s="119">
        <f t="shared" si="0"/>
        <v>23895.384615384617</v>
      </c>
      <c r="AY8" s="119">
        <f t="shared" si="0"/>
        <v>23895.384615384617</v>
      </c>
      <c r="AZ8" s="119">
        <f t="shared" si="0"/>
        <v>23895.384615384617</v>
      </c>
      <c r="BA8" s="119">
        <f t="shared" si="0"/>
        <v>23895.384615384617</v>
      </c>
      <c r="BB8" s="119">
        <f t="shared" si="0"/>
        <v>23895.384615384617</v>
      </c>
      <c r="BC8" s="119">
        <f t="shared" si="0"/>
        <v>23895.384615384617</v>
      </c>
      <c r="BD8" s="119">
        <f t="shared" si="0"/>
        <v>23895.384615384617</v>
      </c>
      <c r="BE8" s="120">
        <f t="shared" ref="BE8:BE24" si="6">W8+Z8+AC8+AF8+AI8+AL8+AO8+AR8+AU8+AX8+BA8+BD8</f>
        <v>310640.00000000006</v>
      </c>
      <c r="BF8" s="120">
        <f t="shared" ref="BF8:BF22" si="7">BE8-T8</f>
        <v>0</v>
      </c>
    </row>
    <row r="9" spans="1:58" x14ac:dyDescent="0.3">
      <c r="A9" s="118">
        <v>3021100</v>
      </c>
      <c r="B9" s="118">
        <v>3021100</v>
      </c>
      <c r="C9" t="s">
        <v>536</v>
      </c>
      <c r="D9" s="106">
        <f>VLOOKUP(B9,'School Details'!A:E,3,FALSE)</f>
        <v>0</v>
      </c>
      <c r="E9" t="s">
        <v>400</v>
      </c>
      <c r="F9" s="106" t="str">
        <f>VLOOKUP(B9,'School Details'!A:E,5,FALSE)</f>
        <v>PRU</v>
      </c>
      <c r="G9" s="100" t="s">
        <v>779</v>
      </c>
      <c r="I9" t="s">
        <v>952</v>
      </c>
      <c r="J9">
        <v>661225</v>
      </c>
      <c r="K9" s="118" t="s">
        <v>10</v>
      </c>
      <c r="L9" s="118"/>
      <c r="M9" s="106" t="str">
        <f t="shared" si="1"/>
        <v>PRU2.I01</v>
      </c>
      <c r="N9">
        <v>400156</v>
      </c>
      <c r="O9" t="s">
        <v>536</v>
      </c>
      <c r="P9" t="s">
        <v>262</v>
      </c>
      <c r="Q9" t="s">
        <v>263</v>
      </c>
      <c r="R9" t="s">
        <v>264</v>
      </c>
      <c r="S9" t="s">
        <v>948</v>
      </c>
      <c r="T9" s="125">
        <v>100000</v>
      </c>
      <c r="U9" t="str">
        <f t="shared" si="2"/>
        <v>1100.PRU2.I01.Ap251</v>
      </c>
      <c r="V9" t="str">
        <f t="shared" si="3"/>
        <v>Pavilion.1100.PRU2.I01.Ap25</v>
      </c>
      <c r="W9" s="119">
        <f t="shared" si="4"/>
        <v>15384.615384615385</v>
      </c>
      <c r="Z9" s="119">
        <f t="shared" si="5"/>
        <v>7692.3076923076924</v>
      </c>
      <c r="AA9" s="119">
        <f t="shared" si="0"/>
        <v>7692.3076923076924</v>
      </c>
      <c r="AB9" s="119">
        <f t="shared" si="0"/>
        <v>7692.3076923076924</v>
      </c>
      <c r="AC9" s="119">
        <f t="shared" si="0"/>
        <v>7692.3076923076924</v>
      </c>
      <c r="AD9" s="119">
        <f t="shared" si="0"/>
        <v>7692.3076923076924</v>
      </c>
      <c r="AE9" s="119">
        <f t="shared" si="0"/>
        <v>7692.3076923076924</v>
      </c>
      <c r="AF9" s="119">
        <f t="shared" si="0"/>
        <v>7692.3076923076924</v>
      </c>
      <c r="AG9" s="119">
        <f t="shared" si="0"/>
        <v>7692.3076923076924</v>
      </c>
      <c r="AH9" s="119">
        <f t="shared" si="0"/>
        <v>7692.3076923076924</v>
      </c>
      <c r="AI9" s="119">
        <f t="shared" si="0"/>
        <v>7692.3076923076924</v>
      </c>
      <c r="AJ9" s="119">
        <f t="shared" si="0"/>
        <v>7692.3076923076924</v>
      </c>
      <c r="AK9" s="119">
        <f t="shared" si="0"/>
        <v>7692.3076923076924</v>
      </c>
      <c r="AL9" s="119">
        <f t="shared" si="0"/>
        <v>7692.3076923076924</v>
      </c>
      <c r="AM9" s="119">
        <f t="shared" si="0"/>
        <v>7692.3076923076924</v>
      </c>
      <c r="AN9" s="119">
        <f t="shared" si="0"/>
        <v>7692.3076923076924</v>
      </c>
      <c r="AO9" s="119">
        <f t="shared" si="0"/>
        <v>7692.3076923076924</v>
      </c>
      <c r="AP9" s="119">
        <f t="shared" si="0"/>
        <v>7692.3076923076924</v>
      </c>
      <c r="AQ9" s="119">
        <f t="shared" si="0"/>
        <v>7692.3076923076924</v>
      </c>
      <c r="AR9" s="119">
        <f t="shared" si="0"/>
        <v>7692.3076923076924</v>
      </c>
      <c r="AS9" s="119">
        <f t="shared" si="0"/>
        <v>7692.3076923076924</v>
      </c>
      <c r="AT9" s="119">
        <f t="shared" si="0"/>
        <v>7692.3076923076924</v>
      </c>
      <c r="AU9" s="119">
        <f t="shared" si="0"/>
        <v>7692.3076923076924</v>
      </c>
      <c r="AV9" s="119">
        <f t="shared" si="0"/>
        <v>7692.3076923076924</v>
      </c>
      <c r="AW9" s="119">
        <f t="shared" si="0"/>
        <v>7692.3076923076924</v>
      </c>
      <c r="AX9" s="119">
        <f t="shared" si="0"/>
        <v>7692.3076923076924</v>
      </c>
      <c r="AY9" s="119">
        <f t="shared" si="0"/>
        <v>7692.3076923076924</v>
      </c>
      <c r="AZ9" s="119">
        <f t="shared" si="0"/>
        <v>7692.3076923076924</v>
      </c>
      <c r="BA9" s="119">
        <f t="shared" si="0"/>
        <v>7692.3076923076924</v>
      </c>
      <c r="BB9" s="119">
        <f t="shared" si="0"/>
        <v>7692.3076923076924</v>
      </c>
      <c r="BC9" s="119">
        <f t="shared" si="0"/>
        <v>7692.3076923076924</v>
      </c>
      <c r="BD9" s="119">
        <f t="shared" si="0"/>
        <v>7692.3076923076924</v>
      </c>
      <c r="BE9" s="120">
        <f t="shared" si="6"/>
        <v>99999.999999999985</v>
      </c>
      <c r="BF9" s="120">
        <f t="shared" si="7"/>
        <v>0</v>
      </c>
    </row>
    <row r="10" spans="1:58" x14ac:dyDescent="0.3">
      <c r="A10" s="118">
        <v>3021102</v>
      </c>
      <c r="B10" s="118">
        <v>3021102</v>
      </c>
      <c r="C10" t="s">
        <v>259</v>
      </c>
      <c r="D10" s="106">
        <f>VLOOKUP(B10,'School Details'!A:E,3,FALSE)</f>
        <v>0</v>
      </c>
      <c r="E10" t="s">
        <v>400</v>
      </c>
      <c r="F10" s="106" t="str">
        <f>VLOOKUP(B10,'School Details'!A:E,5,FALSE)</f>
        <v>PRU</v>
      </c>
      <c r="G10" s="100" t="s">
        <v>779</v>
      </c>
      <c r="I10" t="s">
        <v>535</v>
      </c>
      <c r="J10">
        <v>661225</v>
      </c>
      <c r="K10" s="118" t="s">
        <v>10</v>
      </c>
      <c r="L10" s="118"/>
      <c r="M10" s="106" t="str">
        <f t="shared" si="1"/>
        <v>PRU.I01</v>
      </c>
      <c r="N10">
        <v>400157</v>
      </c>
      <c r="O10" t="s">
        <v>259</v>
      </c>
      <c r="P10" t="s">
        <v>259</v>
      </c>
      <c r="Q10" t="s">
        <v>260</v>
      </c>
      <c r="R10" t="s">
        <v>261</v>
      </c>
      <c r="S10" t="s">
        <v>948</v>
      </c>
      <c r="T10" s="125">
        <v>120000</v>
      </c>
      <c r="U10" t="str">
        <f t="shared" si="2"/>
        <v>1102.PRU.I01.Ap251</v>
      </c>
      <c r="V10" t="str">
        <f t="shared" si="3"/>
        <v>Northgate.1102.PRU.I01.Ap25</v>
      </c>
      <c r="W10" s="119">
        <f t="shared" si="4"/>
        <v>18461.538461538461</v>
      </c>
      <c r="Z10" s="119">
        <f t="shared" si="5"/>
        <v>9230.7692307692305</v>
      </c>
      <c r="AA10" s="119">
        <f t="shared" si="0"/>
        <v>9230.7692307692305</v>
      </c>
      <c r="AB10" s="119">
        <f t="shared" si="0"/>
        <v>9230.7692307692305</v>
      </c>
      <c r="AC10" s="119">
        <f t="shared" si="0"/>
        <v>9230.7692307692305</v>
      </c>
      <c r="AD10" s="119">
        <f t="shared" si="0"/>
        <v>9230.7692307692305</v>
      </c>
      <c r="AE10" s="119">
        <f t="shared" si="0"/>
        <v>9230.7692307692305</v>
      </c>
      <c r="AF10" s="119">
        <f t="shared" si="0"/>
        <v>9230.7692307692305</v>
      </c>
      <c r="AG10" s="119">
        <f t="shared" si="0"/>
        <v>9230.7692307692305</v>
      </c>
      <c r="AH10" s="119">
        <f t="shared" si="0"/>
        <v>9230.7692307692305</v>
      </c>
      <c r="AI10" s="119">
        <f t="shared" si="0"/>
        <v>9230.7692307692305</v>
      </c>
      <c r="AJ10" s="119">
        <f t="shared" si="0"/>
        <v>9230.7692307692305</v>
      </c>
      <c r="AK10" s="119">
        <f t="shared" si="0"/>
        <v>9230.7692307692305</v>
      </c>
      <c r="AL10" s="119">
        <f t="shared" si="0"/>
        <v>9230.7692307692305</v>
      </c>
      <c r="AM10" s="119">
        <f t="shared" si="0"/>
        <v>9230.7692307692305</v>
      </c>
      <c r="AN10" s="119">
        <f t="shared" si="0"/>
        <v>9230.7692307692305</v>
      </c>
      <c r="AO10" s="119">
        <f t="shared" si="0"/>
        <v>9230.7692307692305</v>
      </c>
      <c r="AP10" s="119">
        <f t="shared" si="0"/>
        <v>9230.7692307692305</v>
      </c>
      <c r="AQ10" s="119">
        <f t="shared" si="0"/>
        <v>9230.7692307692305</v>
      </c>
      <c r="AR10" s="119">
        <f t="shared" si="0"/>
        <v>9230.7692307692305</v>
      </c>
      <c r="AS10" s="119">
        <f t="shared" si="0"/>
        <v>9230.7692307692305</v>
      </c>
      <c r="AT10" s="119">
        <f t="shared" si="0"/>
        <v>9230.7692307692305</v>
      </c>
      <c r="AU10" s="119">
        <f t="shared" si="0"/>
        <v>9230.7692307692305</v>
      </c>
      <c r="AV10" s="119">
        <f t="shared" si="0"/>
        <v>9230.7692307692305</v>
      </c>
      <c r="AW10" s="119">
        <f t="shared" si="0"/>
        <v>9230.7692307692305</v>
      </c>
      <c r="AX10" s="119">
        <f t="shared" si="0"/>
        <v>9230.7692307692305</v>
      </c>
      <c r="AY10" s="119">
        <f t="shared" si="0"/>
        <v>9230.7692307692305</v>
      </c>
      <c r="AZ10" s="119">
        <f t="shared" si="0"/>
        <v>9230.7692307692305</v>
      </c>
      <c r="BA10" s="119">
        <f t="shared" si="0"/>
        <v>9230.7692307692305</v>
      </c>
      <c r="BB10" s="119">
        <f t="shared" si="0"/>
        <v>9230.7692307692305</v>
      </c>
      <c r="BC10" s="119">
        <f t="shared" si="0"/>
        <v>9230.7692307692305</v>
      </c>
      <c r="BD10" s="119">
        <f t="shared" si="0"/>
        <v>9230.7692307692305</v>
      </c>
      <c r="BE10" s="120">
        <f t="shared" si="6"/>
        <v>120000.00000000003</v>
      </c>
      <c r="BF10" s="120">
        <f t="shared" si="7"/>
        <v>0</v>
      </c>
    </row>
    <row r="11" spans="1:58" x14ac:dyDescent="0.3">
      <c r="A11" s="118">
        <v>3021102</v>
      </c>
      <c r="B11" s="118">
        <v>3021102</v>
      </c>
      <c r="C11" t="s">
        <v>259</v>
      </c>
      <c r="D11" s="106">
        <f>VLOOKUP(B11,'School Details'!A:E,3,FALSE)</f>
        <v>0</v>
      </c>
      <c r="E11" t="s">
        <v>400</v>
      </c>
      <c r="F11" s="106" t="str">
        <f>VLOOKUP(B11,'School Details'!A:E,5,FALSE)</f>
        <v>PRU</v>
      </c>
      <c r="G11" s="100" t="s">
        <v>781</v>
      </c>
      <c r="I11" t="s">
        <v>780</v>
      </c>
      <c r="J11">
        <v>661225</v>
      </c>
      <c r="K11" s="118" t="s">
        <v>10</v>
      </c>
      <c r="L11" s="118"/>
      <c r="M11" s="106" t="str">
        <f t="shared" si="1"/>
        <v>HOS.I01</v>
      </c>
      <c r="N11">
        <v>400157</v>
      </c>
      <c r="O11" t="s">
        <v>259</v>
      </c>
      <c r="P11" t="s">
        <v>259</v>
      </c>
      <c r="Q11" t="s">
        <v>260</v>
      </c>
      <c r="R11" t="s">
        <v>261</v>
      </c>
      <c r="S11" t="s">
        <v>949</v>
      </c>
      <c r="T11" s="125">
        <v>382653</v>
      </c>
      <c r="U11" t="str">
        <f t="shared" si="2"/>
        <v>1102.HOS.I01.Ap251</v>
      </c>
      <c r="V11" t="str">
        <f t="shared" si="3"/>
        <v>Northgate.1102.HOS.I01.Ap25</v>
      </c>
      <c r="W11" s="119">
        <f t="shared" si="4"/>
        <v>58869.692307692305</v>
      </c>
      <c r="Z11" s="119">
        <f t="shared" si="5"/>
        <v>29434.846153846152</v>
      </c>
      <c r="AA11" s="119">
        <f t="shared" si="0"/>
        <v>29434.846153846152</v>
      </c>
      <c r="AB11" s="119">
        <f t="shared" si="0"/>
        <v>29434.846153846152</v>
      </c>
      <c r="AC11" s="119">
        <f t="shared" si="0"/>
        <v>29434.846153846152</v>
      </c>
      <c r="AD11" s="119">
        <f t="shared" si="0"/>
        <v>29434.846153846152</v>
      </c>
      <c r="AE11" s="119">
        <f t="shared" si="0"/>
        <v>29434.846153846152</v>
      </c>
      <c r="AF11" s="119">
        <f t="shared" si="0"/>
        <v>29434.846153846152</v>
      </c>
      <c r="AG11" s="119">
        <f t="shared" si="0"/>
        <v>29434.846153846152</v>
      </c>
      <c r="AH11" s="119">
        <f t="shared" si="0"/>
        <v>29434.846153846152</v>
      </c>
      <c r="AI11" s="119">
        <f t="shared" si="0"/>
        <v>29434.846153846152</v>
      </c>
      <c r="AJ11" s="119">
        <f t="shared" si="0"/>
        <v>29434.846153846152</v>
      </c>
      <c r="AK11" s="119">
        <f t="shared" si="0"/>
        <v>29434.846153846152</v>
      </c>
      <c r="AL11" s="119">
        <f t="shared" si="0"/>
        <v>29434.846153846152</v>
      </c>
      <c r="AM11" s="119">
        <f t="shared" si="0"/>
        <v>29434.846153846152</v>
      </c>
      <c r="AN11" s="119">
        <f t="shared" si="0"/>
        <v>29434.846153846152</v>
      </c>
      <c r="AO11" s="119">
        <f t="shared" si="0"/>
        <v>29434.846153846152</v>
      </c>
      <c r="AP11" s="119">
        <f t="shared" si="0"/>
        <v>29434.846153846152</v>
      </c>
      <c r="AQ11" s="119">
        <f t="shared" si="0"/>
        <v>29434.846153846152</v>
      </c>
      <c r="AR11" s="119">
        <f t="shared" si="0"/>
        <v>29434.846153846152</v>
      </c>
      <c r="AS11" s="119">
        <f t="shared" si="0"/>
        <v>29434.846153846152</v>
      </c>
      <c r="AT11" s="119">
        <f t="shared" si="0"/>
        <v>29434.846153846152</v>
      </c>
      <c r="AU11" s="119">
        <f t="shared" si="0"/>
        <v>29434.846153846152</v>
      </c>
      <c r="AV11" s="119">
        <f t="shared" si="0"/>
        <v>29434.846153846152</v>
      </c>
      <c r="AW11" s="119">
        <f t="shared" si="0"/>
        <v>29434.846153846152</v>
      </c>
      <c r="AX11" s="119">
        <f t="shared" si="0"/>
        <v>29434.846153846152</v>
      </c>
      <c r="AY11" s="119">
        <f t="shared" si="0"/>
        <v>29434.846153846152</v>
      </c>
      <c r="AZ11" s="119">
        <f t="shared" si="0"/>
        <v>29434.846153846152</v>
      </c>
      <c r="BA11" s="119">
        <f t="shared" si="0"/>
        <v>29434.846153846152</v>
      </c>
      <c r="BB11" s="119">
        <f t="shared" si="0"/>
        <v>29434.846153846152</v>
      </c>
      <c r="BC11" s="119">
        <f t="shared" si="0"/>
        <v>29434.846153846152</v>
      </c>
      <c r="BD11" s="119">
        <f t="shared" si="0"/>
        <v>29434.846153846152</v>
      </c>
      <c r="BE11" s="120">
        <f t="shared" si="6"/>
        <v>382652.99999999988</v>
      </c>
      <c r="BF11" s="120">
        <f t="shared" si="7"/>
        <v>0</v>
      </c>
    </row>
    <row r="12" spans="1:58" x14ac:dyDescent="0.3">
      <c r="A12" s="118">
        <v>3027005</v>
      </c>
      <c r="B12" s="118">
        <v>3027005</v>
      </c>
      <c r="C12" t="s">
        <v>558</v>
      </c>
      <c r="D12" s="106">
        <f>VLOOKUP(B12,'School Details'!A:E,3,FALSE)</f>
        <v>0</v>
      </c>
      <c r="E12" t="s">
        <v>400</v>
      </c>
      <c r="F12" s="106" t="str">
        <f>VLOOKUP(B12,'School Details'!A:E,5,FALSE)</f>
        <v>Special</v>
      </c>
      <c r="G12" s="100" t="s">
        <v>783</v>
      </c>
      <c r="I12" t="s">
        <v>782</v>
      </c>
      <c r="J12">
        <v>661225</v>
      </c>
      <c r="K12" s="118" t="s">
        <v>10</v>
      </c>
      <c r="L12" s="118"/>
      <c r="M12" s="106" t="str">
        <f t="shared" si="1"/>
        <v>SPEC.I01</v>
      </c>
      <c r="N12">
        <v>400034</v>
      </c>
      <c r="O12" t="s">
        <v>558</v>
      </c>
      <c r="P12" t="s">
        <v>218</v>
      </c>
      <c r="Q12" t="s">
        <v>219</v>
      </c>
      <c r="R12" t="s">
        <v>180</v>
      </c>
      <c r="S12" t="s">
        <v>950</v>
      </c>
      <c r="T12" s="125">
        <v>1768333.3333333333</v>
      </c>
      <c r="U12" t="str">
        <f t="shared" si="2"/>
        <v>7005.SPEC.I01.Ap251</v>
      </c>
      <c r="V12" t="str">
        <f t="shared" si="3"/>
        <v>Northway.7005.SPEC.I01.Ap25</v>
      </c>
      <c r="W12" s="119">
        <f t="shared" si="4"/>
        <v>272051.28205128206</v>
      </c>
      <c r="Z12" s="119">
        <f t="shared" si="5"/>
        <v>136025.64102564103</v>
      </c>
      <c r="AA12" s="119">
        <f t="shared" si="0"/>
        <v>136025.64102564103</v>
      </c>
      <c r="AB12" s="119">
        <f t="shared" si="0"/>
        <v>136025.64102564103</v>
      </c>
      <c r="AC12" s="119">
        <f t="shared" si="0"/>
        <v>136025.64102564103</v>
      </c>
      <c r="AD12" s="119">
        <f t="shared" si="0"/>
        <v>136025.64102564103</v>
      </c>
      <c r="AE12" s="119">
        <f t="shared" si="0"/>
        <v>136025.64102564103</v>
      </c>
      <c r="AF12" s="119">
        <f t="shared" si="0"/>
        <v>136025.64102564103</v>
      </c>
      <c r="AG12" s="119">
        <f t="shared" si="0"/>
        <v>136025.64102564103</v>
      </c>
      <c r="AH12" s="119">
        <f t="shared" si="0"/>
        <v>136025.64102564103</v>
      </c>
      <c r="AI12" s="119">
        <f t="shared" si="0"/>
        <v>136025.64102564103</v>
      </c>
      <c r="AJ12" s="119">
        <f t="shared" si="0"/>
        <v>136025.64102564103</v>
      </c>
      <c r="AK12" s="119">
        <f t="shared" si="0"/>
        <v>136025.64102564103</v>
      </c>
      <c r="AL12" s="119">
        <f t="shared" si="0"/>
        <v>136025.64102564103</v>
      </c>
      <c r="AM12" s="119">
        <f t="shared" si="0"/>
        <v>136025.64102564103</v>
      </c>
      <c r="AN12" s="119">
        <f t="shared" si="0"/>
        <v>136025.64102564103</v>
      </c>
      <c r="AO12" s="119">
        <f t="shared" si="0"/>
        <v>136025.64102564103</v>
      </c>
      <c r="AP12" s="119">
        <f t="shared" si="0"/>
        <v>136025.64102564103</v>
      </c>
      <c r="AQ12" s="119">
        <f t="shared" si="0"/>
        <v>136025.64102564103</v>
      </c>
      <c r="AR12" s="119">
        <f t="shared" si="0"/>
        <v>136025.64102564103</v>
      </c>
      <c r="AS12" s="119">
        <f t="shared" si="0"/>
        <v>136025.64102564103</v>
      </c>
      <c r="AT12" s="119">
        <f t="shared" si="0"/>
        <v>136025.64102564103</v>
      </c>
      <c r="AU12" s="119">
        <f t="shared" si="0"/>
        <v>136025.64102564103</v>
      </c>
      <c r="AV12" s="119">
        <f t="shared" si="0"/>
        <v>136025.64102564103</v>
      </c>
      <c r="AW12" s="119">
        <f t="shared" si="0"/>
        <v>136025.64102564103</v>
      </c>
      <c r="AX12" s="119">
        <f t="shared" si="0"/>
        <v>136025.64102564103</v>
      </c>
      <c r="AY12" s="119">
        <f t="shared" si="0"/>
        <v>136025.64102564103</v>
      </c>
      <c r="AZ12" s="119">
        <f t="shared" si="0"/>
        <v>136025.64102564103</v>
      </c>
      <c r="BA12" s="119">
        <f t="shared" si="0"/>
        <v>136025.64102564103</v>
      </c>
      <c r="BB12" s="119">
        <f t="shared" si="0"/>
        <v>136025.64102564103</v>
      </c>
      <c r="BC12" s="119">
        <f t="shared" si="0"/>
        <v>136025.64102564103</v>
      </c>
      <c r="BD12" s="119">
        <f t="shared" si="0"/>
        <v>136025.64102564103</v>
      </c>
      <c r="BE12" s="120">
        <f t="shared" si="6"/>
        <v>1768333.3333333333</v>
      </c>
      <c r="BF12" s="120">
        <f t="shared" si="7"/>
        <v>0</v>
      </c>
    </row>
    <row r="13" spans="1:58" x14ac:dyDescent="0.3">
      <c r="A13" s="118">
        <v>3027010</v>
      </c>
      <c r="B13" s="118">
        <v>3027010</v>
      </c>
      <c r="C13" t="s">
        <v>557</v>
      </c>
      <c r="D13" s="106">
        <f>VLOOKUP(B13,'School Details'!A:E,3,FALSE)</f>
        <v>0</v>
      </c>
      <c r="E13" t="s">
        <v>400</v>
      </c>
      <c r="F13" s="106" t="str">
        <f>VLOOKUP(B13,'School Details'!A:E,5,FALSE)</f>
        <v>Special</v>
      </c>
      <c r="G13" s="100" t="s">
        <v>783</v>
      </c>
      <c r="I13" t="s">
        <v>782</v>
      </c>
      <c r="J13">
        <v>661225</v>
      </c>
      <c r="K13" s="118" t="s">
        <v>10</v>
      </c>
      <c r="L13" s="118"/>
      <c r="M13" s="106" t="str">
        <f t="shared" si="1"/>
        <v>SPEC.I01</v>
      </c>
      <c r="N13">
        <v>400063</v>
      </c>
      <c r="O13" t="s">
        <v>557</v>
      </c>
      <c r="P13" t="s">
        <v>223</v>
      </c>
      <c r="Q13" t="s">
        <v>224</v>
      </c>
      <c r="R13" t="s">
        <v>225</v>
      </c>
      <c r="S13" t="s">
        <v>950</v>
      </c>
      <c r="T13" s="125">
        <v>1150000</v>
      </c>
      <c r="U13" t="str">
        <f t="shared" si="2"/>
        <v>7010.SPEC.I01.Ap251</v>
      </c>
      <c r="V13" t="str">
        <f t="shared" si="3"/>
        <v>Mapledown.7010.SPEC.I01.Ap25</v>
      </c>
      <c r="W13" s="119">
        <f t="shared" si="4"/>
        <v>176923.07692307694</v>
      </c>
      <c r="Z13" s="119">
        <f t="shared" si="5"/>
        <v>88461.538461538468</v>
      </c>
      <c r="AA13" s="119">
        <f t="shared" si="0"/>
        <v>88461.538461538468</v>
      </c>
      <c r="AB13" s="119">
        <f t="shared" si="0"/>
        <v>88461.538461538468</v>
      </c>
      <c r="AC13" s="119">
        <f t="shared" si="0"/>
        <v>88461.538461538468</v>
      </c>
      <c r="AD13" s="119">
        <f t="shared" si="0"/>
        <v>88461.538461538468</v>
      </c>
      <c r="AE13" s="119">
        <f t="shared" si="0"/>
        <v>88461.538461538468</v>
      </c>
      <c r="AF13" s="119">
        <f t="shared" si="0"/>
        <v>88461.538461538468</v>
      </c>
      <c r="AG13" s="119">
        <f t="shared" si="0"/>
        <v>88461.538461538468</v>
      </c>
      <c r="AH13" s="119">
        <f t="shared" si="0"/>
        <v>88461.538461538468</v>
      </c>
      <c r="AI13" s="119">
        <f t="shared" si="0"/>
        <v>88461.538461538468</v>
      </c>
      <c r="AJ13" s="119">
        <f t="shared" si="0"/>
        <v>88461.538461538468</v>
      </c>
      <c r="AK13" s="119">
        <f t="shared" si="0"/>
        <v>88461.538461538468</v>
      </c>
      <c r="AL13" s="119">
        <f t="shared" si="0"/>
        <v>88461.538461538468</v>
      </c>
      <c r="AM13" s="119">
        <f t="shared" si="0"/>
        <v>88461.538461538468</v>
      </c>
      <c r="AN13" s="119">
        <f t="shared" si="0"/>
        <v>88461.538461538468</v>
      </c>
      <c r="AO13" s="119">
        <f t="shared" si="0"/>
        <v>88461.538461538468</v>
      </c>
      <c r="AP13" s="119">
        <f t="shared" si="0"/>
        <v>88461.538461538468</v>
      </c>
      <c r="AQ13" s="119">
        <f t="shared" si="0"/>
        <v>88461.538461538468</v>
      </c>
      <c r="AR13" s="119">
        <f t="shared" si="0"/>
        <v>88461.538461538468</v>
      </c>
      <c r="AS13" s="119">
        <f t="shared" si="0"/>
        <v>88461.538461538468</v>
      </c>
      <c r="AT13" s="119">
        <f t="shared" si="0"/>
        <v>88461.538461538468</v>
      </c>
      <c r="AU13" s="119">
        <f t="shared" si="0"/>
        <v>88461.538461538468</v>
      </c>
      <c r="AV13" s="119">
        <f t="shared" si="0"/>
        <v>88461.538461538468</v>
      </c>
      <c r="AW13" s="119">
        <f t="shared" si="0"/>
        <v>88461.538461538468</v>
      </c>
      <c r="AX13" s="119">
        <f t="shared" si="0"/>
        <v>88461.538461538468</v>
      </c>
      <c r="AY13" s="119">
        <f t="shared" si="0"/>
        <v>88461.538461538468</v>
      </c>
      <c r="AZ13" s="119">
        <f t="shared" si="0"/>
        <v>88461.538461538468</v>
      </c>
      <c r="BA13" s="119">
        <f t="shared" si="0"/>
        <v>88461.538461538468</v>
      </c>
      <c r="BB13" s="119">
        <f t="shared" si="0"/>
        <v>88461.538461538468</v>
      </c>
      <c r="BC13" s="119">
        <f t="shared" si="0"/>
        <v>88461.538461538468</v>
      </c>
      <c r="BD13" s="119">
        <f t="shared" si="0"/>
        <v>88461.538461538468</v>
      </c>
      <c r="BE13" s="120">
        <f t="shared" si="6"/>
        <v>1150000.0000000002</v>
      </c>
      <c r="BF13" s="120">
        <f t="shared" si="7"/>
        <v>0</v>
      </c>
    </row>
    <row r="14" spans="1:58" x14ac:dyDescent="0.3">
      <c r="A14" s="118">
        <v>3027009</v>
      </c>
      <c r="B14" s="118">
        <v>3027009</v>
      </c>
      <c r="C14" t="s">
        <v>560</v>
      </c>
      <c r="D14" s="106">
        <f>VLOOKUP(B14,'School Details'!A:E,3,FALSE)</f>
        <v>0</v>
      </c>
      <c r="E14" t="s">
        <v>400</v>
      </c>
      <c r="F14" s="106" t="str">
        <f>VLOOKUP(B14,'School Details'!A:E,5,FALSE)</f>
        <v>Special</v>
      </c>
      <c r="G14" s="100" t="s">
        <v>783</v>
      </c>
      <c r="I14" t="s">
        <v>782</v>
      </c>
      <c r="J14">
        <v>661225</v>
      </c>
      <c r="K14" s="118" t="s">
        <v>10</v>
      </c>
      <c r="L14" s="118"/>
      <c r="M14" s="106" t="str">
        <f t="shared" si="1"/>
        <v>SPEC.I01</v>
      </c>
      <c r="N14">
        <v>400091</v>
      </c>
      <c r="O14" t="s">
        <v>560</v>
      </c>
      <c r="P14" t="s">
        <v>25</v>
      </c>
      <c r="Q14" t="s">
        <v>26</v>
      </c>
      <c r="R14" t="s">
        <v>27</v>
      </c>
      <c r="S14" t="s">
        <v>950</v>
      </c>
      <c r="T14" s="125">
        <v>1326666.6666666667</v>
      </c>
      <c r="U14" t="str">
        <f t="shared" si="2"/>
        <v>7009.SPEC.I01.Ap251</v>
      </c>
      <c r="V14" t="str">
        <f t="shared" si="3"/>
        <v>Oakleigh.7009.SPEC.I01.Ap25</v>
      </c>
      <c r="W14" s="119">
        <f t="shared" si="4"/>
        <v>204102.56410256412</v>
      </c>
      <c r="Z14" s="119">
        <f t="shared" si="5"/>
        <v>102051.28205128206</v>
      </c>
      <c r="AA14" s="119">
        <f t="shared" si="0"/>
        <v>102051.28205128206</v>
      </c>
      <c r="AB14" s="119">
        <f t="shared" si="0"/>
        <v>102051.28205128206</v>
      </c>
      <c r="AC14" s="119">
        <f t="shared" si="0"/>
        <v>102051.28205128206</v>
      </c>
      <c r="AD14" s="119">
        <f t="shared" si="0"/>
        <v>102051.28205128206</v>
      </c>
      <c r="AE14" s="119">
        <f t="shared" si="0"/>
        <v>102051.28205128206</v>
      </c>
      <c r="AF14" s="119">
        <f t="shared" si="0"/>
        <v>102051.28205128206</v>
      </c>
      <c r="AG14" s="119">
        <f t="shared" si="0"/>
        <v>102051.28205128206</v>
      </c>
      <c r="AH14" s="119">
        <f t="shared" si="0"/>
        <v>102051.28205128206</v>
      </c>
      <c r="AI14" s="119">
        <f t="shared" si="0"/>
        <v>102051.28205128206</v>
      </c>
      <c r="AJ14" s="119">
        <f t="shared" si="0"/>
        <v>102051.28205128206</v>
      </c>
      <c r="AK14" s="119">
        <f t="shared" si="0"/>
        <v>102051.28205128206</v>
      </c>
      <c r="AL14" s="119">
        <f t="shared" si="0"/>
        <v>102051.28205128206</v>
      </c>
      <c r="AM14" s="119">
        <f t="shared" si="0"/>
        <v>102051.28205128206</v>
      </c>
      <c r="AN14" s="119">
        <f t="shared" si="0"/>
        <v>102051.28205128206</v>
      </c>
      <c r="AO14" s="119">
        <f t="shared" si="0"/>
        <v>102051.28205128206</v>
      </c>
      <c r="AP14" s="119">
        <f t="shared" si="0"/>
        <v>102051.28205128206</v>
      </c>
      <c r="AQ14" s="119">
        <f t="shared" si="0"/>
        <v>102051.28205128206</v>
      </c>
      <c r="AR14" s="119">
        <f t="shared" si="0"/>
        <v>102051.28205128206</v>
      </c>
      <c r="AS14" s="119">
        <f t="shared" si="0"/>
        <v>102051.28205128206</v>
      </c>
      <c r="AT14" s="119">
        <f t="shared" si="0"/>
        <v>102051.28205128206</v>
      </c>
      <c r="AU14" s="119">
        <f t="shared" si="0"/>
        <v>102051.28205128206</v>
      </c>
      <c r="AV14" s="119">
        <f t="shared" si="0"/>
        <v>102051.28205128206</v>
      </c>
      <c r="AW14" s="119">
        <f t="shared" si="0"/>
        <v>102051.28205128206</v>
      </c>
      <c r="AX14" s="119">
        <f t="shared" si="0"/>
        <v>102051.28205128206</v>
      </c>
      <c r="AY14" s="119">
        <f t="shared" si="0"/>
        <v>102051.28205128206</v>
      </c>
      <c r="AZ14" s="119">
        <f t="shared" si="0"/>
        <v>102051.28205128206</v>
      </c>
      <c r="BA14" s="119">
        <f t="shared" si="0"/>
        <v>102051.28205128206</v>
      </c>
      <c r="BB14" s="119">
        <f t="shared" si="0"/>
        <v>102051.28205128206</v>
      </c>
      <c r="BC14" s="119">
        <f t="shared" si="0"/>
        <v>102051.28205128206</v>
      </c>
      <c r="BD14" s="119">
        <f t="shared" si="0"/>
        <v>102051.28205128206</v>
      </c>
      <c r="BE14" s="120">
        <f t="shared" si="6"/>
        <v>1326666.6666666665</v>
      </c>
      <c r="BF14" s="120">
        <f t="shared" si="7"/>
        <v>0</v>
      </c>
    </row>
    <row r="15" spans="1:58" x14ac:dyDescent="0.3">
      <c r="A15" s="118">
        <v>3027009</v>
      </c>
      <c r="B15" s="118">
        <v>3027009</v>
      </c>
      <c r="C15" t="s">
        <v>560</v>
      </c>
      <c r="D15" s="106">
        <f>VLOOKUP(B15,'School Details'!A:E,3,FALSE)</f>
        <v>0</v>
      </c>
      <c r="E15" t="s">
        <v>400</v>
      </c>
      <c r="F15" s="106" t="str">
        <f>VLOOKUP(B15,'School Details'!A:E,5,FALSE)</f>
        <v>Special</v>
      </c>
      <c r="G15" s="100" t="s">
        <v>783</v>
      </c>
      <c r="I15" t="s">
        <v>784</v>
      </c>
      <c r="J15">
        <v>661225</v>
      </c>
      <c r="K15" s="118" t="s">
        <v>10</v>
      </c>
      <c r="L15" s="118"/>
      <c r="M15" s="106" t="str">
        <f t="shared" si="1"/>
        <v>SPECEY.I01</v>
      </c>
      <c r="N15">
        <v>400091</v>
      </c>
      <c r="O15" t="s">
        <v>560</v>
      </c>
      <c r="P15" t="s">
        <v>25</v>
      </c>
      <c r="Q15" t="s">
        <v>26</v>
      </c>
      <c r="R15" t="s">
        <v>27</v>
      </c>
      <c r="S15" t="s">
        <v>950</v>
      </c>
      <c r="T15" s="125">
        <v>629664</v>
      </c>
      <c r="U15" t="str">
        <f t="shared" si="2"/>
        <v>7009.SPECEY.I01.Ap251</v>
      </c>
      <c r="V15" t="str">
        <f t="shared" si="3"/>
        <v>Oakleigh.7009.SPECEY.I01.Ap25</v>
      </c>
      <c r="W15" s="119">
        <f t="shared" si="4"/>
        <v>96871.38461538461</v>
      </c>
      <c r="Z15" s="119">
        <f t="shared" si="5"/>
        <v>48435.692307692305</v>
      </c>
      <c r="AA15" s="119">
        <f t="shared" si="0"/>
        <v>48435.692307692305</v>
      </c>
      <c r="AB15" s="119">
        <f t="shared" si="0"/>
        <v>48435.692307692305</v>
      </c>
      <c r="AC15" s="119">
        <f t="shared" si="0"/>
        <v>48435.692307692305</v>
      </c>
      <c r="AD15" s="119">
        <f t="shared" si="0"/>
        <v>48435.692307692305</v>
      </c>
      <c r="AE15" s="119">
        <f t="shared" si="0"/>
        <v>48435.692307692305</v>
      </c>
      <c r="AF15" s="119">
        <f t="shared" si="0"/>
        <v>48435.692307692305</v>
      </c>
      <c r="AG15" s="119">
        <f t="shared" si="0"/>
        <v>48435.692307692305</v>
      </c>
      <c r="AH15" s="119">
        <f t="shared" si="0"/>
        <v>48435.692307692305</v>
      </c>
      <c r="AI15" s="119">
        <f t="shared" si="0"/>
        <v>48435.692307692305</v>
      </c>
      <c r="AJ15" s="119">
        <f t="shared" si="0"/>
        <v>48435.692307692305</v>
      </c>
      <c r="AK15" s="119">
        <f t="shared" si="0"/>
        <v>48435.692307692305</v>
      </c>
      <c r="AL15" s="119">
        <f t="shared" si="0"/>
        <v>48435.692307692305</v>
      </c>
      <c r="AM15" s="119">
        <f t="shared" si="0"/>
        <v>48435.692307692305</v>
      </c>
      <c r="AN15" s="119">
        <f t="shared" si="0"/>
        <v>48435.692307692305</v>
      </c>
      <c r="AO15" s="119">
        <f t="shared" si="0"/>
        <v>48435.692307692305</v>
      </c>
      <c r="AP15" s="119">
        <f t="shared" ref="AP15:BD23" si="8">$T15/13</f>
        <v>48435.692307692305</v>
      </c>
      <c r="AQ15" s="119">
        <f t="shared" si="8"/>
        <v>48435.692307692305</v>
      </c>
      <c r="AR15" s="119">
        <f t="shared" si="8"/>
        <v>48435.692307692305</v>
      </c>
      <c r="AS15" s="119">
        <f t="shared" si="8"/>
        <v>48435.692307692305</v>
      </c>
      <c r="AT15" s="119">
        <f t="shared" si="8"/>
        <v>48435.692307692305</v>
      </c>
      <c r="AU15" s="119">
        <f t="shared" si="8"/>
        <v>48435.692307692305</v>
      </c>
      <c r="AV15" s="119">
        <f t="shared" si="8"/>
        <v>48435.692307692305</v>
      </c>
      <c r="AW15" s="119">
        <f t="shared" si="8"/>
        <v>48435.692307692305</v>
      </c>
      <c r="AX15" s="119">
        <f t="shared" si="8"/>
        <v>48435.692307692305</v>
      </c>
      <c r="AY15" s="119">
        <f t="shared" si="8"/>
        <v>48435.692307692305</v>
      </c>
      <c r="AZ15" s="119">
        <f t="shared" si="8"/>
        <v>48435.692307692305</v>
      </c>
      <c r="BA15" s="119">
        <f t="shared" si="8"/>
        <v>48435.692307692305</v>
      </c>
      <c r="BB15" s="119">
        <f t="shared" si="8"/>
        <v>48435.692307692305</v>
      </c>
      <c r="BC15" s="119">
        <f t="shared" si="8"/>
        <v>48435.692307692305</v>
      </c>
      <c r="BD15" s="119">
        <f t="shared" si="8"/>
        <v>48435.692307692305</v>
      </c>
      <c r="BE15" s="120">
        <f t="shared" si="6"/>
        <v>629663.99999999988</v>
      </c>
      <c r="BF15" s="120">
        <f t="shared" si="7"/>
        <v>0</v>
      </c>
    </row>
    <row r="16" spans="1:58" x14ac:dyDescent="0.3">
      <c r="A16" s="118">
        <v>3022014</v>
      </c>
      <c r="B16" s="118">
        <v>3022014</v>
      </c>
      <c r="C16" t="s">
        <v>443</v>
      </c>
      <c r="D16" s="106">
        <f>VLOOKUP(B16,'School Details'!A:E,3,FALSE)</f>
        <v>0</v>
      </c>
      <c r="E16" t="s">
        <v>400</v>
      </c>
      <c r="F16" s="106" t="str">
        <f>VLOOKUP(B16,'School Details'!A:E,5,FALSE)</f>
        <v>Primary</v>
      </c>
      <c r="G16" s="100" t="s">
        <v>785</v>
      </c>
      <c r="I16" t="s">
        <v>370</v>
      </c>
      <c r="J16">
        <v>661225</v>
      </c>
      <c r="K16" s="118" t="s">
        <v>10</v>
      </c>
      <c r="L16" s="118"/>
      <c r="M16" s="106" t="str">
        <f t="shared" si="1"/>
        <v>ARP.I01</v>
      </c>
      <c r="N16">
        <v>400050</v>
      </c>
      <c r="O16" t="s">
        <v>443</v>
      </c>
      <c r="P16" t="s">
        <v>91</v>
      </c>
      <c r="Q16" t="s">
        <v>92</v>
      </c>
      <c r="R16" t="s">
        <v>93</v>
      </c>
      <c r="S16" t="s">
        <v>951</v>
      </c>
      <c r="T16" s="125">
        <v>30000</v>
      </c>
      <c r="U16" t="str">
        <f t="shared" si="2"/>
        <v>2014.ARP.I01.Ap251</v>
      </c>
      <c r="V16" t="str">
        <f t="shared" si="3"/>
        <v>Colindale .2014.ARP.I01.Ap25</v>
      </c>
      <c r="W16" s="119">
        <f t="shared" si="4"/>
        <v>4615.3846153846152</v>
      </c>
      <c r="Z16" s="119">
        <f t="shared" si="5"/>
        <v>2307.6923076923076</v>
      </c>
      <c r="AA16" s="119">
        <f t="shared" si="5"/>
        <v>2307.6923076923076</v>
      </c>
      <c r="AB16" s="119">
        <f t="shared" si="5"/>
        <v>2307.6923076923076</v>
      </c>
      <c r="AC16" s="119">
        <f t="shared" si="5"/>
        <v>2307.6923076923076</v>
      </c>
      <c r="AD16" s="119">
        <f t="shared" si="5"/>
        <v>2307.6923076923076</v>
      </c>
      <c r="AE16" s="119">
        <f t="shared" si="5"/>
        <v>2307.6923076923076</v>
      </c>
      <c r="AF16" s="119">
        <f t="shared" si="5"/>
        <v>2307.6923076923076</v>
      </c>
      <c r="AG16" s="119">
        <f t="shared" si="5"/>
        <v>2307.6923076923076</v>
      </c>
      <c r="AH16" s="119">
        <f t="shared" si="5"/>
        <v>2307.6923076923076</v>
      </c>
      <c r="AI16" s="119">
        <f t="shared" si="5"/>
        <v>2307.6923076923076</v>
      </c>
      <c r="AJ16" s="119">
        <f t="shared" si="5"/>
        <v>2307.6923076923076</v>
      </c>
      <c r="AK16" s="119">
        <f t="shared" si="5"/>
        <v>2307.6923076923076</v>
      </c>
      <c r="AL16" s="119">
        <f t="shared" si="5"/>
        <v>2307.6923076923076</v>
      </c>
      <c r="AM16" s="119">
        <f t="shared" si="5"/>
        <v>2307.6923076923076</v>
      </c>
      <c r="AN16" s="119">
        <f t="shared" si="5"/>
        <v>2307.6923076923076</v>
      </c>
      <c r="AO16" s="119">
        <f t="shared" si="5"/>
        <v>2307.6923076923076</v>
      </c>
      <c r="AP16" s="119">
        <f t="shared" si="8"/>
        <v>2307.6923076923076</v>
      </c>
      <c r="AQ16" s="119">
        <f t="shared" si="8"/>
        <v>2307.6923076923076</v>
      </c>
      <c r="AR16" s="119">
        <f t="shared" si="8"/>
        <v>2307.6923076923076</v>
      </c>
      <c r="AS16" s="119">
        <f t="shared" si="8"/>
        <v>2307.6923076923076</v>
      </c>
      <c r="AT16" s="119">
        <f t="shared" si="8"/>
        <v>2307.6923076923076</v>
      </c>
      <c r="AU16" s="119">
        <f t="shared" si="8"/>
        <v>2307.6923076923076</v>
      </c>
      <c r="AV16" s="119">
        <f t="shared" si="8"/>
        <v>2307.6923076923076</v>
      </c>
      <c r="AW16" s="119">
        <f t="shared" si="8"/>
        <v>2307.6923076923076</v>
      </c>
      <c r="AX16" s="119">
        <f t="shared" si="8"/>
        <v>2307.6923076923076</v>
      </c>
      <c r="AY16" s="119">
        <f t="shared" si="8"/>
        <v>2307.6923076923076</v>
      </c>
      <c r="AZ16" s="119">
        <f t="shared" si="8"/>
        <v>2307.6923076923076</v>
      </c>
      <c r="BA16" s="119">
        <f t="shared" si="8"/>
        <v>2307.6923076923076</v>
      </c>
      <c r="BB16" s="119">
        <f t="shared" si="8"/>
        <v>2307.6923076923076</v>
      </c>
      <c r="BC16" s="119">
        <f t="shared" si="8"/>
        <v>2307.6923076923076</v>
      </c>
      <c r="BD16" s="119">
        <f t="shared" si="8"/>
        <v>2307.6923076923076</v>
      </c>
      <c r="BE16" s="120">
        <f t="shared" si="6"/>
        <v>30000.000000000007</v>
      </c>
      <c r="BF16" s="120">
        <f t="shared" si="7"/>
        <v>0</v>
      </c>
    </row>
    <row r="17" spans="1:59" x14ac:dyDescent="0.3">
      <c r="A17" s="118">
        <v>3022015</v>
      </c>
      <c r="B17" s="118">
        <v>3022015</v>
      </c>
      <c r="C17" t="s">
        <v>445</v>
      </c>
      <c r="D17" s="106">
        <f>VLOOKUP(B17,'School Details'!A:E,3,FALSE)</f>
        <v>0</v>
      </c>
      <c r="E17" t="s">
        <v>400</v>
      </c>
      <c r="F17" s="106" t="str">
        <f>VLOOKUP(B17,'School Details'!A:E,5,FALSE)</f>
        <v>Primary</v>
      </c>
      <c r="G17" s="100" t="s">
        <v>785</v>
      </c>
      <c r="I17" t="s">
        <v>370</v>
      </c>
      <c r="J17">
        <v>661225</v>
      </c>
      <c r="K17" s="118" t="s">
        <v>10</v>
      </c>
      <c r="L17" s="118"/>
      <c r="M17" s="106" t="str">
        <f t="shared" si="1"/>
        <v>ARP.I01</v>
      </c>
      <c r="N17">
        <v>400059</v>
      </c>
      <c r="O17" t="s">
        <v>445</v>
      </c>
      <c r="P17" t="s">
        <v>241</v>
      </c>
      <c r="Q17" t="s">
        <v>242</v>
      </c>
      <c r="R17" t="s">
        <v>243</v>
      </c>
      <c r="S17" t="s">
        <v>951</v>
      </c>
      <c r="T17" s="125">
        <v>96000</v>
      </c>
      <c r="U17" t="str">
        <f t="shared" si="2"/>
        <v>2015.ARP.I01.Ap251</v>
      </c>
      <c r="V17" t="str">
        <f t="shared" si="3"/>
        <v>Coppetts Wood.2015.ARP.I01.Ap25</v>
      </c>
      <c r="W17" s="119">
        <f t="shared" si="4"/>
        <v>14769.23076923077</v>
      </c>
      <c r="Z17" s="119">
        <f t="shared" si="5"/>
        <v>7384.6153846153848</v>
      </c>
      <c r="AA17" s="119">
        <f t="shared" si="5"/>
        <v>7384.6153846153848</v>
      </c>
      <c r="AB17" s="119">
        <f t="shared" si="5"/>
        <v>7384.6153846153848</v>
      </c>
      <c r="AC17" s="119">
        <f t="shared" si="5"/>
        <v>7384.6153846153848</v>
      </c>
      <c r="AD17" s="119">
        <f t="shared" si="5"/>
        <v>7384.6153846153848</v>
      </c>
      <c r="AE17" s="119">
        <f t="shared" si="5"/>
        <v>7384.6153846153848</v>
      </c>
      <c r="AF17" s="119">
        <f t="shared" si="5"/>
        <v>7384.6153846153848</v>
      </c>
      <c r="AG17" s="119">
        <f t="shared" si="5"/>
        <v>7384.6153846153848</v>
      </c>
      <c r="AH17" s="119">
        <f t="shared" si="5"/>
        <v>7384.6153846153848</v>
      </c>
      <c r="AI17" s="119">
        <f t="shared" si="5"/>
        <v>7384.6153846153848</v>
      </c>
      <c r="AJ17" s="119">
        <f t="shared" si="5"/>
        <v>7384.6153846153848</v>
      </c>
      <c r="AK17" s="119">
        <f t="shared" si="5"/>
        <v>7384.6153846153848</v>
      </c>
      <c r="AL17" s="119">
        <f t="shared" si="5"/>
        <v>7384.6153846153848</v>
      </c>
      <c r="AM17" s="119">
        <f t="shared" si="5"/>
        <v>7384.6153846153848</v>
      </c>
      <c r="AN17" s="119">
        <f t="shared" si="5"/>
        <v>7384.6153846153848</v>
      </c>
      <c r="AO17" s="119">
        <f t="shared" si="5"/>
        <v>7384.6153846153848</v>
      </c>
      <c r="AP17" s="119">
        <f t="shared" si="8"/>
        <v>7384.6153846153848</v>
      </c>
      <c r="AQ17" s="119">
        <f t="shared" si="8"/>
        <v>7384.6153846153848</v>
      </c>
      <c r="AR17" s="119">
        <f t="shared" si="8"/>
        <v>7384.6153846153848</v>
      </c>
      <c r="AS17" s="119">
        <f t="shared" si="8"/>
        <v>7384.6153846153848</v>
      </c>
      <c r="AT17" s="119">
        <f t="shared" si="8"/>
        <v>7384.6153846153848</v>
      </c>
      <c r="AU17" s="119">
        <f t="shared" si="8"/>
        <v>7384.6153846153848</v>
      </c>
      <c r="AV17" s="119">
        <f t="shared" si="8"/>
        <v>7384.6153846153848</v>
      </c>
      <c r="AW17" s="119">
        <f t="shared" si="8"/>
        <v>7384.6153846153848</v>
      </c>
      <c r="AX17" s="119">
        <f t="shared" si="8"/>
        <v>7384.6153846153848</v>
      </c>
      <c r="AY17" s="119">
        <f t="shared" si="8"/>
        <v>7384.6153846153848</v>
      </c>
      <c r="AZ17" s="119">
        <f t="shared" si="8"/>
        <v>7384.6153846153848</v>
      </c>
      <c r="BA17" s="119">
        <f t="shared" si="8"/>
        <v>7384.6153846153848</v>
      </c>
      <c r="BB17" s="119">
        <f t="shared" si="8"/>
        <v>7384.6153846153848</v>
      </c>
      <c r="BC17" s="119">
        <f t="shared" si="8"/>
        <v>7384.6153846153848</v>
      </c>
      <c r="BD17" s="119">
        <f t="shared" si="8"/>
        <v>7384.6153846153848</v>
      </c>
      <c r="BE17" s="120">
        <f t="shared" si="6"/>
        <v>96000.000000000015</v>
      </c>
      <c r="BF17" s="120">
        <f t="shared" si="7"/>
        <v>0</v>
      </c>
    </row>
    <row r="18" spans="1:59" x14ac:dyDescent="0.3">
      <c r="A18" s="118">
        <v>3022036</v>
      </c>
      <c r="B18" s="118">
        <v>3022036</v>
      </c>
      <c r="C18" t="s">
        <v>175</v>
      </c>
      <c r="D18" s="106">
        <f>VLOOKUP(B18,'School Details'!A:E,3,FALSE)</f>
        <v>0</v>
      </c>
      <c r="E18" t="s">
        <v>400</v>
      </c>
      <c r="F18" s="106" t="str">
        <f>VLOOKUP(B18,'School Details'!A:E,5,FALSE)</f>
        <v>Primary</v>
      </c>
      <c r="G18" s="100" t="s">
        <v>785</v>
      </c>
      <c r="I18" t="s">
        <v>370</v>
      </c>
      <c r="J18">
        <v>661225</v>
      </c>
      <c r="K18" s="118" t="s">
        <v>10</v>
      </c>
      <c r="L18" s="118"/>
      <c r="M18" s="106" t="str">
        <f t="shared" si="1"/>
        <v>ARP.I01</v>
      </c>
      <c r="N18">
        <v>400046</v>
      </c>
      <c r="O18" t="s">
        <v>175</v>
      </c>
      <c r="P18" t="s">
        <v>175</v>
      </c>
      <c r="Q18" t="s">
        <v>176</v>
      </c>
      <c r="R18" t="s">
        <v>177</v>
      </c>
      <c r="S18" t="s">
        <v>951</v>
      </c>
      <c r="T18" s="125">
        <v>96000</v>
      </c>
      <c r="U18" t="str">
        <f t="shared" si="2"/>
        <v>2036.ARP.I01.Ap251</v>
      </c>
      <c r="V18" t="str">
        <f t="shared" si="3"/>
        <v>Livingstone School.2036.ARP.I01.Ap25</v>
      </c>
      <c r="W18" s="119">
        <f t="shared" si="4"/>
        <v>14769.23076923077</v>
      </c>
      <c r="Z18" s="119">
        <f t="shared" si="5"/>
        <v>7384.6153846153848</v>
      </c>
      <c r="AA18" s="119">
        <f t="shared" si="5"/>
        <v>7384.6153846153848</v>
      </c>
      <c r="AB18" s="119">
        <f t="shared" si="5"/>
        <v>7384.6153846153848</v>
      </c>
      <c r="AC18" s="119">
        <f t="shared" si="5"/>
        <v>7384.6153846153848</v>
      </c>
      <c r="AD18" s="119">
        <f t="shared" si="5"/>
        <v>7384.6153846153848</v>
      </c>
      <c r="AE18" s="119">
        <f t="shared" si="5"/>
        <v>7384.6153846153848</v>
      </c>
      <c r="AF18" s="119">
        <f t="shared" si="5"/>
        <v>7384.6153846153848</v>
      </c>
      <c r="AG18" s="119">
        <f t="shared" si="5"/>
        <v>7384.6153846153848</v>
      </c>
      <c r="AH18" s="119">
        <f t="shared" si="5"/>
        <v>7384.6153846153848</v>
      </c>
      <c r="AI18" s="119">
        <f t="shared" si="5"/>
        <v>7384.6153846153848</v>
      </c>
      <c r="AJ18" s="119">
        <f t="shared" si="5"/>
        <v>7384.6153846153848</v>
      </c>
      <c r="AK18" s="119">
        <f t="shared" si="5"/>
        <v>7384.6153846153848</v>
      </c>
      <c r="AL18" s="119">
        <f t="shared" si="5"/>
        <v>7384.6153846153848</v>
      </c>
      <c r="AM18" s="119">
        <f t="shared" si="5"/>
        <v>7384.6153846153848</v>
      </c>
      <c r="AN18" s="119">
        <f t="shared" si="5"/>
        <v>7384.6153846153848</v>
      </c>
      <c r="AO18" s="119">
        <f t="shared" si="5"/>
        <v>7384.6153846153848</v>
      </c>
      <c r="AP18" s="119">
        <f t="shared" si="8"/>
        <v>7384.6153846153848</v>
      </c>
      <c r="AQ18" s="119">
        <f t="shared" si="8"/>
        <v>7384.6153846153848</v>
      </c>
      <c r="AR18" s="119">
        <f t="shared" si="8"/>
        <v>7384.6153846153848</v>
      </c>
      <c r="AS18" s="119">
        <f t="shared" si="8"/>
        <v>7384.6153846153848</v>
      </c>
      <c r="AT18" s="119">
        <f t="shared" si="8"/>
        <v>7384.6153846153848</v>
      </c>
      <c r="AU18" s="119">
        <f t="shared" si="8"/>
        <v>7384.6153846153848</v>
      </c>
      <c r="AV18" s="119">
        <f t="shared" si="8"/>
        <v>7384.6153846153848</v>
      </c>
      <c r="AW18" s="119">
        <f t="shared" si="8"/>
        <v>7384.6153846153848</v>
      </c>
      <c r="AX18" s="119">
        <f t="shared" si="8"/>
        <v>7384.6153846153848</v>
      </c>
      <c r="AY18" s="119">
        <f t="shared" si="8"/>
        <v>7384.6153846153848</v>
      </c>
      <c r="AZ18" s="119">
        <f t="shared" si="8"/>
        <v>7384.6153846153848</v>
      </c>
      <c r="BA18" s="119">
        <f t="shared" si="8"/>
        <v>7384.6153846153848</v>
      </c>
      <c r="BB18" s="119">
        <f t="shared" si="8"/>
        <v>7384.6153846153848</v>
      </c>
      <c r="BC18" s="119">
        <f t="shared" si="8"/>
        <v>7384.6153846153848</v>
      </c>
      <c r="BD18" s="119">
        <f t="shared" si="8"/>
        <v>7384.6153846153848</v>
      </c>
      <c r="BE18" s="120">
        <f t="shared" si="6"/>
        <v>96000.000000000015</v>
      </c>
      <c r="BF18" s="120">
        <f t="shared" si="7"/>
        <v>0</v>
      </c>
    </row>
    <row r="19" spans="1:59" x14ac:dyDescent="0.3">
      <c r="A19" s="118">
        <v>3022036</v>
      </c>
      <c r="B19" s="118">
        <v>3022036</v>
      </c>
      <c r="C19" t="s">
        <v>175</v>
      </c>
      <c r="D19" s="106">
        <f>VLOOKUP(B19,'School Details'!A:E,3,FALSE)</f>
        <v>0</v>
      </c>
      <c r="E19" t="s">
        <v>400</v>
      </c>
      <c r="F19" s="106" t="str">
        <f>VLOOKUP(B19,'School Details'!A:E,5,FALSE)</f>
        <v>Primary</v>
      </c>
      <c r="G19" s="100" t="s">
        <v>785</v>
      </c>
      <c r="I19" t="s">
        <v>786</v>
      </c>
      <c r="J19">
        <v>661225</v>
      </c>
      <c r="K19" s="118" t="s">
        <v>10</v>
      </c>
      <c r="L19" s="118"/>
      <c r="M19" s="106" t="str">
        <f t="shared" si="1"/>
        <v>ARPEY.I01</v>
      </c>
      <c r="N19">
        <v>400046</v>
      </c>
      <c r="O19" t="s">
        <v>175</v>
      </c>
      <c r="P19" t="s">
        <v>175</v>
      </c>
      <c r="Q19" t="s">
        <v>176</v>
      </c>
      <c r="R19" t="s">
        <v>177</v>
      </c>
      <c r="S19" t="s">
        <v>951</v>
      </c>
      <c r="T19" s="125">
        <v>144954</v>
      </c>
      <c r="U19" t="str">
        <f t="shared" si="2"/>
        <v>2036.ARPEY.I01.Ap251</v>
      </c>
      <c r="V19" t="str">
        <f t="shared" si="3"/>
        <v>Livingstone School.2036.ARPEY.I01.Ap25</v>
      </c>
      <c r="W19" s="119">
        <f t="shared" si="4"/>
        <v>22300.615384615383</v>
      </c>
      <c r="Z19" s="119">
        <f t="shared" si="5"/>
        <v>11150.307692307691</v>
      </c>
      <c r="AA19" s="119">
        <f t="shared" si="5"/>
        <v>11150.307692307691</v>
      </c>
      <c r="AB19" s="119">
        <f t="shared" si="5"/>
        <v>11150.307692307691</v>
      </c>
      <c r="AC19" s="119">
        <f t="shared" si="5"/>
        <v>11150.307692307691</v>
      </c>
      <c r="AD19" s="119">
        <f t="shared" si="5"/>
        <v>11150.307692307691</v>
      </c>
      <c r="AE19" s="119">
        <f t="shared" si="5"/>
        <v>11150.307692307691</v>
      </c>
      <c r="AF19" s="119">
        <f t="shared" si="5"/>
        <v>11150.307692307691</v>
      </c>
      <c r="AG19" s="119">
        <f t="shared" si="5"/>
        <v>11150.307692307691</v>
      </c>
      <c r="AH19" s="119">
        <f t="shared" si="5"/>
        <v>11150.307692307691</v>
      </c>
      <c r="AI19" s="119">
        <f t="shared" si="5"/>
        <v>11150.307692307691</v>
      </c>
      <c r="AJ19" s="119">
        <f t="shared" si="5"/>
        <v>11150.307692307691</v>
      </c>
      <c r="AK19" s="119">
        <f t="shared" si="5"/>
        <v>11150.307692307691</v>
      </c>
      <c r="AL19" s="119">
        <f t="shared" si="5"/>
        <v>11150.307692307691</v>
      </c>
      <c r="AM19" s="119">
        <f t="shared" si="5"/>
        <v>11150.307692307691</v>
      </c>
      <c r="AN19" s="119">
        <f t="shared" si="5"/>
        <v>11150.307692307691</v>
      </c>
      <c r="AO19" s="119">
        <f t="shared" si="5"/>
        <v>11150.307692307691</v>
      </c>
      <c r="AP19" s="119">
        <f t="shared" si="8"/>
        <v>11150.307692307691</v>
      </c>
      <c r="AQ19" s="119">
        <f t="shared" si="8"/>
        <v>11150.307692307691</v>
      </c>
      <c r="AR19" s="119">
        <f t="shared" si="8"/>
        <v>11150.307692307691</v>
      </c>
      <c r="AS19" s="119">
        <f t="shared" si="8"/>
        <v>11150.307692307691</v>
      </c>
      <c r="AT19" s="119">
        <f t="shared" si="8"/>
        <v>11150.307692307691</v>
      </c>
      <c r="AU19" s="119">
        <f t="shared" si="8"/>
        <v>11150.307692307691</v>
      </c>
      <c r="AV19" s="119">
        <f t="shared" si="8"/>
        <v>11150.307692307691</v>
      </c>
      <c r="AW19" s="119">
        <f t="shared" si="8"/>
        <v>11150.307692307691</v>
      </c>
      <c r="AX19" s="119">
        <f t="shared" si="8"/>
        <v>11150.307692307691</v>
      </c>
      <c r="AY19" s="119">
        <f t="shared" si="8"/>
        <v>11150.307692307691</v>
      </c>
      <c r="AZ19" s="119">
        <f t="shared" si="8"/>
        <v>11150.307692307691</v>
      </c>
      <c r="BA19" s="119">
        <f t="shared" si="8"/>
        <v>11150.307692307691</v>
      </c>
      <c r="BB19" s="119">
        <f t="shared" si="8"/>
        <v>11150.307692307691</v>
      </c>
      <c r="BC19" s="119">
        <f t="shared" si="8"/>
        <v>11150.307692307691</v>
      </c>
      <c r="BD19" s="119">
        <f t="shared" si="8"/>
        <v>11150.307692307691</v>
      </c>
      <c r="BE19" s="120">
        <f t="shared" si="6"/>
        <v>144953.99999999997</v>
      </c>
      <c r="BF19" s="120">
        <f t="shared" si="7"/>
        <v>0</v>
      </c>
    </row>
    <row r="20" spans="1:59" x14ac:dyDescent="0.3">
      <c r="A20" s="118">
        <v>3022077</v>
      </c>
      <c r="B20" s="118">
        <v>3022077</v>
      </c>
      <c r="C20" t="s">
        <v>484</v>
      </c>
      <c r="D20" s="106">
        <f>VLOOKUP(B20,'School Details'!A:E,3,FALSE)</f>
        <v>0</v>
      </c>
      <c r="E20" t="s">
        <v>400</v>
      </c>
      <c r="F20" s="106" t="str">
        <f>VLOOKUP(B20,'School Details'!A:E,5,FALSE)</f>
        <v>Primary</v>
      </c>
      <c r="G20" s="100" t="s">
        <v>785</v>
      </c>
      <c r="I20" t="s">
        <v>370</v>
      </c>
      <c r="J20">
        <v>661225</v>
      </c>
      <c r="K20" s="118" t="s">
        <v>10</v>
      </c>
      <c r="L20" s="118"/>
      <c r="M20" s="106" t="str">
        <f t="shared" si="1"/>
        <v>ARP.I01</v>
      </c>
      <c r="N20">
        <v>400113</v>
      </c>
      <c r="O20" t="s">
        <v>484</v>
      </c>
      <c r="P20" t="s">
        <v>58</v>
      </c>
      <c r="Q20" t="s">
        <v>59</v>
      </c>
      <c r="R20" t="s">
        <v>60</v>
      </c>
      <c r="S20" t="s">
        <v>951</v>
      </c>
      <c r="T20" s="125">
        <v>126000</v>
      </c>
      <c r="U20" t="str">
        <f t="shared" si="2"/>
        <v>2077.ARP.I01.Ap251</v>
      </c>
      <c r="V20" t="str">
        <f t="shared" si="3"/>
        <v>Orion  .2077.ARP.I01.Ap25</v>
      </c>
      <c r="W20" s="119">
        <f t="shared" si="4"/>
        <v>19384.615384615383</v>
      </c>
      <c r="Z20" s="119">
        <f t="shared" si="5"/>
        <v>9692.3076923076915</v>
      </c>
      <c r="AA20" s="119">
        <f t="shared" si="5"/>
        <v>9692.3076923076915</v>
      </c>
      <c r="AB20" s="119">
        <f t="shared" si="5"/>
        <v>9692.3076923076915</v>
      </c>
      <c r="AC20" s="119">
        <f t="shared" si="5"/>
        <v>9692.3076923076915</v>
      </c>
      <c r="AD20" s="119">
        <f t="shared" si="5"/>
        <v>9692.3076923076915</v>
      </c>
      <c r="AE20" s="119">
        <f t="shared" si="5"/>
        <v>9692.3076923076915</v>
      </c>
      <c r="AF20" s="119">
        <f t="shared" si="5"/>
        <v>9692.3076923076915</v>
      </c>
      <c r="AG20" s="119">
        <f t="shared" si="5"/>
        <v>9692.3076923076915</v>
      </c>
      <c r="AH20" s="119">
        <f t="shared" si="5"/>
        <v>9692.3076923076915</v>
      </c>
      <c r="AI20" s="119">
        <f t="shared" si="5"/>
        <v>9692.3076923076915</v>
      </c>
      <c r="AJ20" s="119">
        <f t="shared" si="5"/>
        <v>9692.3076923076915</v>
      </c>
      <c r="AK20" s="119">
        <f t="shared" si="5"/>
        <v>9692.3076923076915</v>
      </c>
      <c r="AL20" s="119">
        <f t="shared" si="5"/>
        <v>9692.3076923076915</v>
      </c>
      <c r="AM20" s="119">
        <f t="shared" si="5"/>
        <v>9692.3076923076915</v>
      </c>
      <c r="AN20" s="119">
        <f t="shared" si="5"/>
        <v>9692.3076923076915</v>
      </c>
      <c r="AO20" s="119">
        <f t="shared" si="5"/>
        <v>9692.3076923076915</v>
      </c>
      <c r="AP20" s="119">
        <f t="shared" si="8"/>
        <v>9692.3076923076915</v>
      </c>
      <c r="AQ20" s="119">
        <f t="shared" si="8"/>
        <v>9692.3076923076915</v>
      </c>
      <c r="AR20" s="119">
        <f t="shared" si="8"/>
        <v>9692.3076923076915</v>
      </c>
      <c r="AS20" s="119">
        <f t="shared" si="8"/>
        <v>9692.3076923076915</v>
      </c>
      <c r="AT20" s="119">
        <f t="shared" si="8"/>
        <v>9692.3076923076915</v>
      </c>
      <c r="AU20" s="119">
        <f t="shared" si="8"/>
        <v>9692.3076923076915</v>
      </c>
      <c r="AV20" s="119">
        <f t="shared" si="8"/>
        <v>9692.3076923076915</v>
      </c>
      <c r="AW20" s="119">
        <f t="shared" si="8"/>
        <v>9692.3076923076915</v>
      </c>
      <c r="AX20" s="119">
        <f t="shared" si="8"/>
        <v>9692.3076923076915</v>
      </c>
      <c r="AY20" s="119">
        <f t="shared" si="8"/>
        <v>9692.3076923076915</v>
      </c>
      <c r="AZ20" s="119">
        <f t="shared" si="8"/>
        <v>9692.3076923076915</v>
      </c>
      <c r="BA20" s="119">
        <f t="shared" si="8"/>
        <v>9692.3076923076915</v>
      </c>
      <c r="BB20" s="119">
        <f t="shared" si="8"/>
        <v>9692.3076923076915</v>
      </c>
      <c r="BC20" s="119">
        <f t="shared" si="8"/>
        <v>9692.3076923076915</v>
      </c>
      <c r="BD20" s="119">
        <f t="shared" si="8"/>
        <v>9692.3076923076915</v>
      </c>
      <c r="BE20" s="120">
        <f t="shared" si="6"/>
        <v>125999.99999999996</v>
      </c>
      <c r="BF20" s="120">
        <f t="shared" si="7"/>
        <v>0</v>
      </c>
    </row>
    <row r="21" spans="1:59" x14ac:dyDescent="0.3">
      <c r="A21" s="118">
        <v>3022067</v>
      </c>
      <c r="B21" s="118">
        <v>3022067</v>
      </c>
      <c r="C21" t="s">
        <v>436</v>
      </c>
      <c r="D21" s="106">
        <f>VLOOKUP(B21,'School Details'!A:E,3,FALSE)</f>
        <v>0</v>
      </c>
      <c r="E21" t="s">
        <v>400</v>
      </c>
      <c r="F21" s="106" t="str">
        <f>VLOOKUP(B21,'School Details'!A:E,5,FALSE)</f>
        <v>Primary</v>
      </c>
      <c r="G21" s="100" t="s">
        <v>785</v>
      </c>
      <c r="I21" t="s">
        <v>370</v>
      </c>
      <c r="J21">
        <v>661225</v>
      </c>
      <c r="K21" s="118" t="s">
        <v>10</v>
      </c>
      <c r="L21" s="118"/>
      <c r="M21" s="106" t="str">
        <f t="shared" si="1"/>
        <v>ARP.I01</v>
      </c>
      <c r="N21">
        <v>400065</v>
      </c>
      <c r="O21" t="s">
        <v>436</v>
      </c>
      <c r="P21" t="s">
        <v>49</v>
      </c>
      <c r="Q21" t="s">
        <v>50</v>
      </c>
      <c r="R21" t="s">
        <v>51</v>
      </c>
      <c r="S21" t="s">
        <v>951</v>
      </c>
      <c r="T21" s="125">
        <v>84000</v>
      </c>
      <c r="U21" t="str">
        <f t="shared" si="2"/>
        <v>2067.ARP.I01.Ap251</v>
      </c>
      <c r="V21" t="str">
        <f t="shared" si="3"/>
        <v>Chalgrove .2067.ARP.I01.Ap25</v>
      </c>
      <c r="W21" s="119">
        <f t="shared" si="4"/>
        <v>12923.076923076924</v>
      </c>
      <c r="Z21" s="119">
        <f t="shared" si="5"/>
        <v>6461.5384615384619</v>
      </c>
      <c r="AA21" s="119">
        <f t="shared" si="5"/>
        <v>6461.5384615384619</v>
      </c>
      <c r="AB21" s="119">
        <f t="shared" si="5"/>
        <v>6461.5384615384619</v>
      </c>
      <c r="AC21" s="119">
        <f t="shared" si="5"/>
        <v>6461.5384615384619</v>
      </c>
      <c r="AD21" s="119">
        <f t="shared" si="5"/>
        <v>6461.5384615384619</v>
      </c>
      <c r="AE21" s="119">
        <f t="shared" si="5"/>
        <v>6461.5384615384619</v>
      </c>
      <c r="AF21" s="119">
        <f t="shared" si="5"/>
        <v>6461.5384615384619</v>
      </c>
      <c r="AG21" s="119">
        <f t="shared" si="5"/>
        <v>6461.5384615384619</v>
      </c>
      <c r="AH21" s="119">
        <f t="shared" si="5"/>
        <v>6461.5384615384619</v>
      </c>
      <c r="AI21" s="119">
        <f t="shared" si="5"/>
        <v>6461.5384615384619</v>
      </c>
      <c r="AJ21" s="119">
        <f t="shared" si="5"/>
        <v>6461.5384615384619</v>
      </c>
      <c r="AK21" s="119">
        <f t="shared" si="5"/>
        <v>6461.5384615384619</v>
      </c>
      <c r="AL21" s="119">
        <f t="shared" si="5"/>
        <v>6461.5384615384619</v>
      </c>
      <c r="AM21" s="119">
        <f t="shared" si="5"/>
        <v>6461.5384615384619</v>
      </c>
      <c r="AN21" s="119">
        <f t="shared" si="5"/>
        <v>6461.5384615384619</v>
      </c>
      <c r="AO21" s="119">
        <f t="shared" si="5"/>
        <v>6461.5384615384619</v>
      </c>
      <c r="AP21" s="119">
        <f t="shared" si="8"/>
        <v>6461.5384615384619</v>
      </c>
      <c r="AQ21" s="119">
        <f t="shared" si="8"/>
        <v>6461.5384615384619</v>
      </c>
      <c r="AR21" s="119">
        <f t="shared" si="8"/>
        <v>6461.5384615384619</v>
      </c>
      <c r="AS21" s="119">
        <f t="shared" si="8"/>
        <v>6461.5384615384619</v>
      </c>
      <c r="AT21" s="119">
        <f t="shared" si="8"/>
        <v>6461.5384615384619</v>
      </c>
      <c r="AU21" s="119">
        <f t="shared" si="8"/>
        <v>6461.5384615384619</v>
      </c>
      <c r="AV21" s="119">
        <f t="shared" si="8"/>
        <v>6461.5384615384619</v>
      </c>
      <c r="AW21" s="119">
        <f t="shared" si="8"/>
        <v>6461.5384615384619</v>
      </c>
      <c r="AX21" s="119">
        <f t="shared" si="8"/>
        <v>6461.5384615384619</v>
      </c>
      <c r="AY21" s="119">
        <f t="shared" si="8"/>
        <v>6461.5384615384619</v>
      </c>
      <c r="AZ21" s="119">
        <f t="shared" si="8"/>
        <v>6461.5384615384619</v>
      </c>
      <c r="BA21" s="119">
        <f t="shared" si="8"/>
        <v>6461.5384615384619</v>
      </c>
      <c r="BB21" s="119">
        <f t="shared" si="8"/>
        <v>6461.5384615384619</v>
      </c>
      <c r="BC21" s="119">
        <f t="shared" si="8"/>
        <v>6461.5384615384619</v>
      </c>
      <c r="BD21" s="119">
        <f t="shared" si="8"/>
        <v>6461.5384615384619</v>
      </c>
      <c r="BE21" s="120">
        <f t="shared" si="6"/>
        <v>84000.000000000015</v>
      </c>
      <c r="BF21" s="120">
        <f t="shared" si="7"/>
        <v>0</v>
      </c>
    </row>
    <row r="22" spans="1:59" x14ac:dyDescent="0.3">
      <c r="A22" s="118">
        <v>3025427</v>
      </c>
      <c r="B22" s="118">
        <v>3025427</v>
      </c>
      <c r="C22" t="s">
        <v>547</v>
      </c>
      <c r="D22" s="106">
        <f>VLOOKUP(B22,'School Details'!A:E,3,FALSE)</f>
        <v>0</v>
      </c>
      <c r="E22" t="s">
        <v>400</v>
      </c>
      <c r="F22" s="106" t="str">
        <f>VLOOKUP(B22,'School Details'!A:E,5,FALSE)</f>
        <v>Secondary</v>
      </c>
      <c r="G22" s="100" t="s">
        <v>785</v>
      </c>
      <c r="I22" t="s">
        <v>370</v>
      </c>
      <c r="J22">
        <v>661225</v>
      </c>
      <c r="K22" s="118" t="s">
        <v>10</v>
      </c>
      <c r="L22" s="118"/>
      <c r="M22" s="106" t="str">
        <f t="shared" si="1"/>
        <v>ARP.I01</v>
      </c>
      <c r="N22">
        <v>400140</v>
      </c>
      <c r="O22" t="s">
        <v>547</v>
      </c>
      <c r="P22" t="s">
        <v>169</v>
      </c>
      <c r="Q22" t="s">
        <v>170</v>
      </c>
      <c r="R22" t="s">
        <v>171</v>
      </c>
      <c r="S22" t="s">
        <v>951</v>
      </c>
      <c r="T22" s="125">
        <v>306000</v>
      </c>
      <c r="U22" t="str">
        <f t="shared" si="2"/>
        <v>5427.ARP.I01.Ap251</v>
      </c>
      <c r="V22" t="str">
        <f t="shared" si="3"/>
        <v>JCoSS.5427.ARP.I01.Ap25</v>
      </c>
      <c r="W22" s="119">
        <f t="shared" si="4"/>
        <v>47076.923076923078</v>
      </c>
      <c r="Z22" s="119">
        <f t="shared" si="5"/>
        <v>23538.461538461539</v>
      </c>
      <c r="AA22" s="119">
        <f t="shared" si="5"/>
        <v>23538.461538461539</v>
      </c>
      <c r="AB22" s="119">
        <f t="shared" si="5"/>
        <v>23538.461538461539</v>
      </c>
      <c r="AC22" s="119">
        <f t="shared" si="5"/>
        <v>23538.461538461539</v>
      </c>
      <c r="AD22" s="119">
        <f t="shared" si="5"/>
        <v>23538.461538461539</v>
      </c>
      <c r="AE22" s="119">
        <f t="shared" si="5"/>
        <v>23538.461538461539</v>
      </c>
      <c r="AF22" s="119">
        <f t="shared" si="5"/>
        <v>23538.461538461539</v>
      </c>
      <c r="AG22" s="119">
        <f t="shared" si="5"/>
        <v>23538.461538461539</v>
      </c>
      <c r="AH22" s="119">
        <f t="shared" si="5"/>
        <v>23538.461538461539</v>
      </c>
      <c r="AI22" s="119">
        <f t="shared" si="5"/>
        <v>23538.461538461539</v>
      </c>
      <c r="AJ22" s="119">
        <f t="shared" si="5"/>
        <v>23538.461538461539</v>
      </c>
      <c r="AK22" s="119">
        <f t="shared" si="5"/>
        <v>23538.461538461539</v>
      </c>
      <c r="AL22" s="119">
        <f t="shared" si="5"/>
        <v>23538.461538461539</v>
      </c>
      <c r="AM22" s="119">
        <f t="shared" si="5"/>
        <v>23538.461538461539</v>
      </c>
      <c r="AN22" s="119">
        <f t="shared" si="5"/>
        <v>23538.461538461539</v>
      </c>
      <c r="AO22" s="119">
        <f t="shared" si="5"/>
        <v>23538.461538461539</v>
      </c>
      <c r="AP22" s="119">
        <f t="shared" si="8"/>
        <v>23538.461538461539</v>
      </c>
      <c r="AQ22" s="119">
        <f t="shared" si="8"/>
        <v>23538.461538461539</v>
      </c>
      <c r="AR22" s="119">
        <f t="shared" si="8"/>
        <v>23538.461538461539</v>
      </c>
      <c r="AS22" s="119">
        <f t="shared" si="8"/>
        <v>23538.461538461539</v>
      </c>
      <c r="AT22" s="119">
        <f t="shared" si="8"/>
        <v>23538.461538461539</v>
      </c>
      <c r="AU22" s="119">
        <f t="shared" si="8"/>
        <v>23538.461538461539</v>
      </c>
      <c r="AV22" s="119">
        <f t="shared" si="8"/>
        <v>23538.461538461539</v>
      </c>
      <c r="AW22" s="119">
        <f t="shared" si="8"/>
        <v>23538.461538461539</v>
      </c>
      <c r="AX22" s="119">
        <f t="shared" si="8"/>
        <v>23538.461538461539</v>
      </c>
      <c r="AY22" s="119">
        <f t="shared" si="8"/>
        <v>23538.461538461539</v>
      </c>
      <c r="AZ22" s="119">
        <f t="shared" si="8"/>
        <v>23538.461538461539</v>
      </c>
      <c r="BA22" s="119">
        <f t="shared" si="8"/>
        <v>23538.461538461539</v>
      </c>
      <c r="BB22" s="119">
        <f t="shared" si="8"/>
        <v>23538.461538461539</v>
      </c>
      <c r="BC22" s="119">
        <f t="shared" si="8"/>
        <v>23538.461538461539</v>
      </c>
      <c r="BD22" s="119">
        <f t="shared" si="8"/>
        <v>23538.461538461539</v>
      </c>
      <c r="BE22" s="120">
        <f t="shared" si="6"/>
        <v>306000</v>
      </c>
      <c r="BF22" s="120">
        <f t="shared" si="7"/>
        <v>0</v>
      </c>
    </row>
    <row r="23" spans="1:59" x14ac:dyDescent="0.3">
      <c r="A23" s="118">
        <v>3023522</v>
      </c>
      <c r="B23" s="118">
        <v>3023522</v>
      </c>
      <c r="C23" t="s">
        <v>442</v>
      </c>
      <c r="D23" s="106">
        <f>VLOOKUP(B23,'School Details'!A:E,3,FALSE)</f>
        <v>0</v>
      </c>
      <c r="E23" t="s">
        <v>403</v>
      </c>
      <c r="F23" s="106" t="str">
        <f>VLOOKUP(B23,'School Details'!A:E,5,FALSE)</f>
        <v>Primary</v>
      </c>
      <c r="G23" s="100" t="s">
        <v>785</v>
      </c>
      <c r="I23" t="s">
        <v>370</v>
      </c>
      <c r="J23">
        <v>657120</v>
      </c>
      <c r="K23" s="118" t="s">
        <v>10</v>
      </c>
      <c r="L23" s="118"/>
      <c r="M23" s="106" t="str">
        <f>I23&amp;"."&amp;K23</f>
        <v>ARP.I01</v>
      </c>
      <c r="N23">
        <v>156151</v>
      </c>
      <c r="O23" t="s">
        <v>442</v>
      </c>
      <c r="P23" t="s">
        <v>365</v>
      </c>
      <c r="Q23" t="s">
        <v>364</v>
      </c>
      <c r="R23" t="s">
        <v>821</v>
      </c>
      <c r="S23" t="s">
        <v>951</v>
      </c>
      <c r="T23" s="125">
        <v>72000</v>
      </c>
      <c r="U23" t="str">
        <f>RIGHT($B23,4)&amp;"."&amp;$M23&amp;"."&amp;U$3</f>
        <v>3522.ARP.I01.Ap251</v>
      </c>
      <c r="V23" t="str">
        <f>$O23&amp;"."&amp;RIGHT($B23,4)&amp;"."&amp;$M23&amp;"."&amp;V$3</f>
        <v>Claremont Academy.3522.ARP.I01.Ap25</v>
      </c>
      <c r="W23" s="119">
        <f t="shared" si="4"/>
        <v>11076.923076923076</v>
      </c>
      <c r="Z23" s="119">
        <f t="shared" si="5"/>
        <v>5538.4615384615381</v>
      </c>
      <c r="AA23" s="119">
        <f t="shared" si="5"/>
        <v>5538.4615384615381</v>
      </c>
      <c r="AB23" s="119">
        <f t="shared" si="5"/>
        <v>5538.4615384615381</v>
      </c>
      <c r="AC23" s="119">
        <f t="shared" si="5"/>
        <v>5538.4615384615381</v>
      </c>
      <c r="AD23" s="119">
        <f t="shared" si="5"/>
        <v>5538.4615384615381</v>
      </c>
      <c r="AE23" s="119">
        <f t="shared" si="5"/>
        <v>5538.4615384615381</v>
      </c>
      <c r="AF23" s="119">
        <f t="shared" si="5"/>
        <v>5538.4615384615381</v>
      </c>
      <c r="AG23" s="119">
        <f t="shared" si="5"/>
        <v>5538.4615384615381</v>
      </c>
      <c r="AH23" s="119">
        <f t="shared" si="5"/>
        <v>5538.4615384615381</v>
      </c>
      <c r="AI23" s="119">
        <f t="shared" si="5"/>
        <v>5538.4615384615381</v>
      </c>
      <c r="AJ23" s="119">
        <f t="shared" si="5"/>
        <v>5538.4615384615381</v>
      </c>
      <c r="AK23" s="119">
        <f t="shared" si="5"/>
        <v>5538.4615384615381</v>
      </c>
      <c r="AL23" s="119">
        <f t="shared" si="5"/>
        <v>5538.4615384615381</v>
      </c>
      <c r="AM23" s="119">
        <f t="shared" si="5"/>
        <v>5538.4615384615381</v>
      </c>
      <c r="AN23" s="119">
        <f t="shared" si="5"/>
        <v>5538.4615384615381</v>
      </c>
      <c r="AO23" s="119">
        <f t="shared" si="5"/>
        <v>5538.4615384615381</v>
      </c>
      <c r="AP23" s="119">
        <f t="shared" si="8"/>
        <v>5538.4615384615381</v>
      </c>
      <c r="AQ23" s="119">
        <f t="shared" si="8"/>
        <v>5538.4615384615381</v>
      </c>
      <c r="AR23" s="119">
        <f t="shared" si="8"/>
        <v>5538.4615384615381</v>
      </c>
      <c r="AS23" s="119">
        <f t="shared" si="8"/>
        <v>5538.4615384615381</v>
      </c>
      <c r="AT23" s="119">
        <f t="shared" si="8"/>
        <v>5538.4615384615381</v>
      </c>
      <c r="AU23" s="119">
        <f t="shared" si="8"/>
        <v>5538.4615384615381</v>
      </c>
      <c r="AV23" s="119">
        <f t="shared" si="8"/>
        <v>5538.4615384615381</v>
      </c>
      <c r="AW23" s="119">
        <f t="shared" si="8"/>
        <v>5538.4615384615381</v>
      </c>
      <c r="AX23" s="119">
        <f t="shared" si="8"/>
        <v>5538.4615384615381</v>
      </c>
      <c r="AY23" s="119">
        <f t="shared" si="8"/>
        <v>5538.4615384615381</v>
      </c>
      <c r="AZ23" s="119">
        <f t="shared" si="8"/>
        <v>5538.4615384615381</v>
      </c>
      <c r="BA23" s="119">
        <f t="shared" si="8"/>
        <v>5538.4615384615381</v>
      </c>
      <c r="BB23" s="119">
        <f t="shared" si="8"/>
        <v>5538.4615384615381</v>
      </c>
      <c r="BC23" s="119">
        <f t="shared" si="8"/>
        <v>5538.4615384615381</v>
      </c>
      <c r="BD23" s="119">
        <f t="shared" si="8"/>
        <v>5538.4615384615381</v>
      </c>
      <c r="BE23" s="120">
        <f t="shared" si="6"/>
        <v>71999.999999999985</v>
      </c>
      <c r="BF23" s="119">
        <f>BE23-T23</f>
        <v>0</v>
      </c>
    </row>
    <row r="24" spans="1:59" x14ac:dyDescent="0.3">
      <c r="A24" s="118" t="s">
        <v>752</v>
      </c>
      <c r="B24" s="118">
        <v>3022072</v>
      </c>
      <c r="C24" t="s">
        <v>493</v>
      </c>
      <c r="D24" s="106">
        <f>VLOOKUP(B24,'School Details'!A:E,3,FALSE)</f>
        <v>0</v>
      </c>
      <c r="E24" t="s">
        <v>400</v>
      </c>
      <c r="F24" s="106" t="str">
        <f>VLOOKUP(B24,'School Details'!A:E,5,FALSE)</f>
        <v>Primary</v>
      </c>
      <c r="G24" s="100" t="s">
        <v>785</v>
      </c>
      <c r="I24" t="s">
        <v>370</v>
      </c>
      <c r="J24">
        <v>661225</v>
      </c>
      <c r="K24" s="118" t="s">
        <v>10</v>
      </c>
      <c r="L24" s="118"/>
      <c r="M24" s="106" t="str">
        <f>I24&amp;"."&amp;K24</f>
        <v>ARP.I01</v>
      </c>
      <c r="N24">
        <v>400012</v>
      </c>
      <c r="O24" t="s">
        <v>493</v>
      </c>
      <c r="P24" t="s">
        <v>52</v>
      </c>
      <c r="Q24" t="s">
        <v>53</v>
      </c>
      <c r="R24" t="s">
        <v>54</v>
      </c>
      <c r="S24" t="s">
        <v>951</v>
      </c>
      <c r="T24" s="125">
        <v>168000</v>
      </c>
      <c r="U24" t="str">
        <f>RIGHT($B24,4)&amp;"."&amp;$M24&amp;"."&amp;U$3</f>
        <v>2072.ARP.I01.Ap251</v>
      </c>
      <c r="V24" t="str">
        <f>$O24&amp;"."&amp;RIGHT($B24,4)&amp;"."&amp;$M24&amp;"."&amp;V$3</f>
        <v>Queenswell Junior .2072.ARP.I01.Ap25</v>
      </c>
      <c r="W24" s="119">
        <v>16615.384615384617</v>
      </c>
      <c r="Z24" s="119">
        <v>8307.6923076923085</v>
      </c>
      <c r="AA24" s="119">
        <f t="shared" si="5"/>
        <v>12923.076923076924</v>
      </c>
      <c r="AB24" s="119">
        <f t="shared" si="5"/>
        <v>12923.076923076924</v>
      </c>
      <c r="AC24" s="119">
        <v>14307.692307692307</v>
      </c>
      <c r="AD24" s="119">
        <v>14307.692307692307</v>
      </c>
      <c r="AE24" s="119">
        <v>14307.692307692307</v>
      </c>
      <c r="AF24" s="119">
        <v>14307.692307692307</v>
      </c>
      <c r="AG24" s="119">
        <v>14307.692307692307</v>
      </c>
      <c r="AH24" s="119">
        <v>14307.692307692307</v>
      </c>
      <c r="AI24" s="119">
        <v>14307.692307692307</v>
      </c>
      <c r="AJ24" s="119">
        <v>14307.692307692307</v>
      </c>
      <c r="AK24" s="119">
        <v>14307.692307692307</v>
      </c>
      <c r="AL24" s="119">
        <v>14307.692307692307</v>
      </c>
      <c r="AM24" s="119">
        <v>14307.692307692307</v>
      </c>
      <c r="AN24" s="119">
        <v>14307.692307692307</v>
      </c>
      <c r="AO24" s="119">
        <v>14307.692307692307</v>
      </c>
      <c r="AP24" s="119">
        <v>14307.692307692307</v>
      </c>
      <c r="AQ24" s="119">
        <v>14307.692307692307</v>
      </c>
      <c r="AR24" s="119">
        <v>14307.692307692307</v>
      </c>
      <c r="AS24" s="119">
        <v>14307.692307692307</v>
      </c>
      <c r="AT24" s="119">
        <v>14307.692307692307</v>
      </c>
      <c r="AU24" s="119">
        <v>14307.692307692307</v>
      </c>
      <c r="AV24" s="119">
        <v>14307.692307692307</v>
      </c>
      <c r="AW24" s="119">
        <v>14307.692307692307</v>
      </c>
      <c r="AX24" s="119">
        <v>14307.692307692307</v>
      </c>
      <c r="AY24" s="119">
        <v>14307.692307692307</v>
      </c>
      <c r="AZ24" s="119">
        <v>14307.692307692307</v>
      </c>
      <c r="BA24" s="119">
        <v>14307.692307692307</v>
      </c>
      <c r="BB24" s="119">
        <v>14307.692307692307</v>
      </c>
      <c r="BC24" s="119">
        <v>14307.692307692307</v>
      </c>
      <c r="BD24" s="119">
        <v>14307.692307692307</v>
      </c>
      <c r="BE24" s="120">
        <f t="shared" si="6"/>
        <v>168000.00000000003</v>
      </c>
      <c r="BF24" s="119">
        <f>BE24-T24</f>
        <v>0</v>
      </c>
      <c r="BG24" s="120"/>
    </row>
    <row r="25" spans="1:59" x14ac:dyDescent="0.3">
      <c r="A25" s="118">
        <v>3024003</v>
      </c>
      <c r="B25" s="118">
        <v>3024003</v>
      </c>
      <c r="C25" t="s">
        <v>543</v>
      </c>
      <c r="D25" s="106">
        <f>VLOOKUP(B25,'School Details'!A:E,3,FALSE)</f>
        <v>0</v>
      </c>
      <c r="E25" t="s">
        <v>400</v>
      </c>
      <c r="F25" s="106" t="str">
        <f>VLOOKUP(B25,'School Details'!A:E,5,FALSE)</f>
        <v>Secondary</v>
      </c>
      <c r="G25" s="100" t="s">
        <v>785</v>
      </c>
      <c r="I25" t="s">
        <v>370</v>
      </c>
      <c r="J25">
        <v>661225</v>
      </c>
      <c r="K25" s="118" t="s">
        <v>10</v>
      </c>
      <c r="L25" s="118"/>
      <c r="M25" s="106" t="str">
        <f>I25&amp;"."&amp;K25</f>
        <v>ARP.I01</v>
      </c>
      <c r="N25">
        <v>400033</v>
      </c>
      <c r="O25" t="s">
        <v>543</v>
      </c>
      <c r="P25" t="s">
        <v>184</v>
      </c>
      <c r="Q25" t="s">
        <v>185</v>
      </c>
      <c r="R25" t="s">
        <v>186</v>
      </c>
      <c r="S25" t="s">
        <v>951</v>
      </c>
      <c r="T25" s="125">
        <v>108000</v>
      </c>
      <c r="U25" t="str">
        <f>RIGHT($B25,4)&amp;"."&amp;$M25&amp;"."&amp;U$3</f>
        <v>4003.ARP.I01.Ap251</v>
      </c>
      <c r="V25" t="str">
        <f>$O25&amp;"."&amp;RIGHT($B25,4)&amp;"."&amp;$M25&amp;"."&amp;V$3</f>
        <v>Friern Barnet Sch.4003.ARP.I01.Ap25</v>
      </c>
      <c r="W25" s="119">
        <v>25846.153846153848</v>
      </c>
      <c r="Z25" s="119">
        <v>12923.076923076924</v>
      </c>
      <c r="AA25" s="119">
        <f t="shared" si="5"/>
        <v>8307.6923076923085</v>
      </c>
      <c r="AB25" s="119">
        <f t="shared" si="5"/>
        <v>8307.6923076923085</v>
      </c>
      <c r="AC25" s="119">
        <v>6923.076923076922</v>
      </c>
      <c r="AD25" s="119">
        <v>6923.076923076922</v>
      </c>
      <c r="AE25" s="119">
        <v>6923.076923076922</v>
      </c>
      <c r="AF25" s="119">
        <v>6923.076923076922</v>
      </c>
      <c r="AG25" s="119">
        <v>6923.076923076922</v>
      </c>
      <c r="AH25" s="119">
        <v>6923.076923076922</v>
      </c>
      <c r="AI25" s="119">
        <v>6923.076923076922</v>
      </c>
      <c r="AJ25" s="119">
        <v>6923.076923076922</v>
      </c>
      <c r="AK25" s="119">
        <v>6923.076923076922</v>
      </c>
      <c r="AL25" s="119">
        <v>6923.076923076922</v>
      </c>
      <c r="AM25" s="119">
        <v>6923.076923076922</v>
      </c>
      <c r="AN25" s="119">
        <v>6923.076923076922</v>
      </c>
      <c r="AO25" s="119">
        <v>6923.076923076922</v>
      </c>
      <c r="AP25" s="119">
        <v>6923.076923076922</v>
      </c>
      <c r="AQ25" s="119">
        <v>6923.076923076922</v>
      </c>
      <c r="AR25" s="119">
        <v>6923.076923076922</v>
      </c>
      <c r="AS25" s="119">
        <v>6923.076923076922</v>
      </c>
      <c r="AT25" s="119">
        <v>6923.076923076922</v>
      </c>
      <c r="AU25" s="119">
        <v>6923.076923076922</v>
      </c>
      <c r="AV25" s="119">
        <v>6923.076923076922</v>
      </c>
      <c r="AW25" s="119">
        <v>6923.076923076922</v>
      </c>
      <c r="AX25" s="119">
        <v>6923.076923076922</v>
      </c>
      <c r="AY25" s="119">
        <v>6923.076923076922</v>
      </c>
      <c r="AZ25" s="119">
        <v>6923.076923076922</v>
      </c>
      <c r="BA25" s="119">
        <v>6923.076923076922</v>
      </c>
      <c r="BB25" s="119">
        <v>6923.076923076922</v>
      </c>
      <c r="BC25" s="119">
        <v>6923.076923076922</v>
      </c>
      <c r="BD25" s="119">
        <v>6923.076923076922</v>
      </c>
      <c r="BE25" s="120">
        <f>W25+Z25+AC25+AF25+AI25+AL25+AO25+AR25+AU25+AX25+BA25+BD25</f>
        <v>108000</v>
      </c>
      <c r="BF25" s="119">
        <f>BE25-T25</f>
        <v>0</v>
      </c>
      <c r="BG25" s="120"/>
    </row>
  </sheetData>
  <autoFilter ref="B6:BA25" xr:uid="{C0D18325-7934-42EE-93F6-D2C41E2CF98B}"/>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topLeftCell="A5" zoomScale="90" zoomScaleNormal="90" workbookViewId="0">
      <pane xSplit="9" topLeftCell="O1" activePane="topRight" state="frozen"/>
      <selection activeCell="B14" sqref="B14"/>
      <selection pane="topRight" activeCell="B14" sqref="B14"/>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9" s="117" customFormat="1" ht="58.8"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59"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886</v>
      </c>
      <c r="AB4" s="132" t="s">
        <v>886</v>
      </c>
      <c r="AC4" s="131" t="s">
        <v>8</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c r="BG4"/>
    </row>
    <row r="5" spans="1:59" ht="15.6" thickTop="1" thickBot="1" x14ac:dyDescent="0.35">
      <c r="N5" s="99"/>
      <c r="P5" s="3"/>
      <c r="R5" s="3"/>
      <c r="S5" s="3"/>
      <c r="T5" s="136">
        <f>SUM(T$7:T$42)</f>
        <v>3092869.1666666665</v>
      </c>
      <c r="W5" s="137">
        <f t="shared" ref="W5:BC5" si="0">SUM(W$7:W$35)</f>
        <v>618573.83333333314</v>
      </c>
      <c r="X5" s="137">
        <f t="shared" si="0"/>
        <v>0</v>
      </c>
      <c r="Y5" s="137">
        <f t="shared" si="0"/>
        <v>0</v>
      </c>
      <c r="Z5" s="137">
        <f t="shared" si="0"/>
        <v>618573.83333333314</v>
      </c>
      <c r="AA5" s="137">
        <f t="shared" si="0"/>
        <v>0</v>
      </c>
      <c r="AB5" s="137">
        <f t="shared" si="0"/>
        <v>0</v>
      </c>
      <c r="AC5" s="137">
        <f t="shared" si="0"/>
        <v>618573.83333333314</v>
      </c>
      <c r="AD5" s="137">
        <f t="shared" si="0"/>
        <v>0</v>
      </c>
      <c r="AE5" s="137">
        <f t="shared" si="0"/>
        <v>0</v>
      </c>
      <c r="AF5" s="137">
        <f t="shared" si="0"/>
        <v>618573.83333333314</v>
      </c>
      <c r="AG5" s="137">
        <f t="shared" si="0"/>
        <v>0</v>
      </c>
      <c r="AH5" s="137">
        <f t="shared" si="0"/>
        <v>0</v>
      </c>
      <c r="AI5" s="137">
        <f t="shared" si="0"/>
        <v>0</v>
      </c>
      <c r="AJ5" s="137">
        <f t="shared" si="0"/>
        <v>0</v>
      </c>
      <c r="AK5" s="137">
        <f t="shared" si="0"/>
        <v>0</v>
      </c>
      <c r="AL5" s="137">
        <f>SUM(AL$7:AL$42)</f>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SUM(W$7:W$35)</f>
        <v>618573.83333333314</v>
      </c>
      <c r="BE5" s="137">
        <f>SUM(BE7:BE35)</f>
        <v>3092869.1666666665</v>
      </c>
      <c r="BF5" s="137">
        <f>SUM(W7:W35)</f>
        <v>618573.83333333314</v>
      </c>
    </row>
    <row r="6" spans="1:59"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3">
      <c r="A7">
        <f>B7</f>
        <v>3025405</v>
      </c>
      <c r="B7" s="118">
        <v>3025405</v>
      </c>
      <c r="C7" t="s">
        <v>542</v>
      </c>
      <c r="D7" s="106">
        <f>VLOOKUP(B7,'School Details'!A:K,3,FALSE)</f>
        <v>0</v>
      </c>
      <c r="E7" s="106" t="str">
        <f>VLOOKUP(B7,'School Details'!A:K,4,FALSE)</f>
        <v>M</v>
      </c>
      <c r="F7" s="106" t="str">
        <f>VLOOKUP(B7,'School Details'!A:K,5,FALSE)</f>
        <v>Secondary</v>
      </c>
      <c r="G7" s="100" t="s">
        <v>980</v>
      </c>
      <c r="I7" s="4" t="s">
        <v>791</v>
      </c>
      <c r="J7">
        <v>661225</v>
      </c>
      <c r="K7" s="118" t="s">
        <v>11</v>
      </c>
      <c r="L7" s="106">
        <v>1</v>
      </c>
      <c r="M7" s="106" t="str">
        <f>I7&amp;"."&amp;K7</f>
        <v>P16.I02</v>
      </c>
      <c r="N7" s="106">
        <f>VLOOKUP(B7,'School Details'!A:K,10,FALSE)</f>
        <v>400041</v>
      </c>
      <c r="O7" t="str">
        <f>C7</f>
        <v>Finchley Catholic High Sch</v>
      </c>
      <c r="P7" t="s">
        <v>220</v>
      </c>
      <c r="Q7" t="s">
        <v>221</v>
      </c>
      <c r="R7" t="s">
        <v>222</v>
      </c>
      <c r="S7" t="s">
        <v>982</v>
      </c>
      <c r="T7" s="125">
        <v>732742.91666666651</v>
      </c>
      <c r="U7" t="str">
        <f>RIGHT($B7,4)&amp;"."&amp;$M7&amp;"."&amp;U$3</f>
        <v>5405.P16.I02.Ap251</v>
      </c>
      <c r="V7" t="str">
        <f>$O7&amp;"."&amp;RIGHT($B7,4)&amp;"."&amp;$M7&amp;"."&amp;V$3</f>
        <v>Finchley Catholic High Sch.5405.P16.I02.Ap25</v>
      </c>
      <c r="W7" s="323">
        <v>146548.58333333331</v>
      </c>
      <c r="Z7" s="119">
        <v>146548.58333333331</v>
      </c>
      <c r="AC7" s="119">
        <v>146548.58333333331</v>
      </c>
      <c r="AF7" s="119">
        <v>146548.58333333331</v>
      </c>
      <c r="AI7" s="122"/>
      <c r="AL7" s="122"/>
      <c r="AO7" s="122"/>
      <c r="AR7" s="122"/>
      <c r="AU7" s="122"/>
      <c r="AX7" s="122"/>
      <c r="BA7" s="122"/>
      <c r="BD7" s="122"/>
      <c r="BE7" s="120">
        <f t="shared" ref="BE7:BE35" si="1">W7+Z7+AC7+AF7+AI7+AL7+AO7+AR7+AU7+AX7+BA7+W7</f>
        <v>732742.91666666651</v>
      </c>
      <c r="BF7" s="120">
        <f>BE7-T7</f>
        <v>0</v>
      </c>
    </row>
    <row r="8" spans="1:59" x14ac:dyDescent="0.3">
      <c r="A8">
        <f t="shared" ref="A8:A35" si="2">B8</f>
        <v>3025405</v>
      </c>
      <c r="B8" s="118">
        <v>3025405</v>
      </c>
      <c r="C8" t="s">
        <v>542</v>
      </c>
      <c r="D8" s="106">
        <f>VLOOKUP(B8,'School Details'!A:E,3,FALSE)</f>
        <v>0</v>
      </c>
      <c r="E8" s="106" t="str">
        <f>VLOOKUP(B8,'School Details'!A:E,4,FALSE)</f>
        <v>M</v>
      </c>
      <c r="F8" s="106" t="str">
        <f>VLOOKUP(B8,'School Details'!A:E,5,FALSE)</f>
        <v>Secondary</v>
      </c>
      <c r="G8" s="100" t="s">
        <v>980</v>
      </c>
      <c r="I8" s="4" t="s">
        <v>792</v>
      </c>
      <c r="J8">
        <v>661225</v>
      </c>
      <c r="K8" s="118" t="s">
        <v>11</v>
      </c>
      <c r="L8" s="106">
        <v>2</v>
      </c>
      <c r="M8" s="106" t="str">
        <f t="shared" ref="M8:M36" si="3">I8&amp;"."&amp;K8</f>
        <v>StdFS.I02</v>
      </c>
      <c r="N8" s="106">
        <f>VLOOKUP(B8,'School Details'!A:K,10,FALSE)</f>
        <v>400041</v>
      </c>
      <c r="O8" t="str">
        <f t="shared" ref="O8:O35" si="4">C8</f>
        <v>Finchley Catholic High Sch</v>
      </c>
      <c r="P8" t="s">
        <v>220</v>
      </c>
      <c r="Q8" t="s">
        <v>221</v>
      </c>
      <c r="R8" t="s">
        <v>222</v>
      </c>
      <c r="S8" t="s">
        <v>982</v>
      </c>
      <c r="T8" s="125">
        <v>5966.6666666666661</v>
      </c>
      <c r="U8" t="str">
        <f t="shared" ref="U8:U35" si="5">RIGHT($B8,4)&amp;"."&amp;$M8&amp;"."&amp;U$3</f>
        <v>5405.StdFS.I02.Ap251</v>
      </c>
      <c r="V8" t="str">
        <f t="shared" ref="V8:V35" si="6">$O8&amp;"."&amp;RIGHT($B8,4)&amp;"."&amp;$M8&amp;"."&amp;V$3</f>
        <v>Finchley Catholic High Sch.5405.StdFS.I02.Ap25</v>
      </c>
      <c r="W8" s="119">
        <v>1193.3333333333333</v>
      </c>
      <c r="Z8" s="119">
        <v>1193.3333333333333</v>
      </c>
      <c r="AC8" s="119">
        <v>1193.3333333333333</v>
      </c>
      <c r="AF8" s="119">
        <v>1193.3333333333333</v>
      </c>
      <c r="AI8" s="122"/>
      <c r="AL8" s="122"/>
      <c r="AO8" s="122"/>
      <c r="AR8" s="122"/>
      <c r="AU8" s="122"/>
      <c r="AX8" s="122"/>
      <c r="BA8" s="122"/>
      <c r="BD8" s="122"/>
      <c r="BE8" s="120">
        <f t="shared" si="1"/>
        <v>5966.6666666666661</v>
      </c>
      <c r="BF8" s="120">
        <f>BE8-T8</f>
        <v>0</v>
      </c>
    </row>
    <row r="9" spans="1:59" x14ac:dyDescent="0.3">
      <c r="A9">
        <f t="shared" si="2"/>
        <v>3025405</v>
      </c>
      <c r="B9" s="118">
        <v>3025405</v>
      </c>
      <c r="C9" t="s">
        <v>542</v>
      </c>
      <c r="D9" s="106">
        <f>VLOOKUP(B9,'School Details'!A:E,3,FALSE)</f>
        <v>0</v>
      </c>
      <c r="E9" s="106" t="str">
        <f>VLOOKUP(B9,'School Details'!A:E,4,FALSE)</f>
        <v>M</v>
      </c>
      <c r="F9" s="106" t="str">
        <f>VLOOKUP(B9,'School Details'!A:E,5,FALSE)</f>
        <v>Secondary</v>
      </c>
      <c r="G9" s="100" t="s">
        <v>980</v>
      </c>
      <c r="I9" s="4" t="s">
        <v>793</v>
      </c>
      <c r="J9">
        <v>661225</v>
      </c>
      <c r="K9" s="118" t="s">
        <v>11</v>
      </c>
      <c r="L9" s="106">
        <v>3</v>
      </c>
      <c r="M9" s="106" t="str">
        <f t="shared" si="3"/>
        <v>AdvMP.I02</v>
      </c>
      <c r="N9" s="106">
        <f>VLOOKUP(B9,'School Details'!A:K,10,FALSE)</f>
        <v>400041</v>
      </c>
      <c r="O9" t="str">
        <f t="shared" si="4"/>
        <v>Finchley Catholic High Sch</v>
      </c>
      <c r="P9" t="s">
        <v>220</v>
      </c>
      <c r="Q9" t="s">
        <v>221</v>
      </c>
      <c r="R9" t="s">
        <v>222</v>
      </c>
      <c r="S9" t="s">
        <v>982</v>
      </c>
      <c r="T9" s="125">
        <v>1875</v>
      </c>
      <c r="U9" t="str">
        <f t="shared" si="5"/>
        <v>5405.AdvMP.I02.Ap251</v>
      </c>
      <c r="V9" t="str">
        <f t="shared" si="6"/>
        <v>Finchley Catholic High Sch.5405.AdvMP.I02.Ap25</v>
      </c>
      <c r="W9" s="323">
        <v>375</v>
      </c>
      <c r="Z9" s="119">
        <v>375</v>
      </c>
      <c r="AC9" s="119">
        <v>375</v>
      </c>
      <c r="AF9" s="119">
        <v>375</v>
      </c>
      <c r="AI9" s="122"/>
      <c r="AL9" s="122"/>
      <c r="AO9" s="122"/>
      <c r="AR9" s="122"/>
      <c r="AU9" s="122"/>
      <c r="AX9" s="122"/>
      <c r="BA9" s="122"/>
      <c r="BD9" s="122"/>
      <c r="BE9" s="120">
        <f t="shared" si="1"/>
        <v>1875</v>
      </c>
      <c r="BF9" s="120">
        <f>BE9-T9</f>
        <v>0</v>
      </c>
    </row>
    <row r="10" spans="1:59" x14ac:dyDescent="0.3">
      <c r="A10">
        <f t="shared" si="2"/>
        <v>3025405</v>
      </c>
      <c r="B10" s="118">
        <v>3025405</v>
      </c>
      <c r="C10" t="s">
        <v>542</v>
      </c>
      <c r="D10" s="106">
        <f>VLOOKUP(B10,'School Details'!A:E,3,FALSE)</f>
        <v>0</v>
      </c>
      <c r="E10" s="106" t="str">
        <f>VLOOKUP(B10,'School Details'!A:E,4,FALSE)</f>
        <v>M</v>
      </c>
      <c r="F10" s="106" t="str">
        <f>VLOOKUP(B10,'School Details'!A:E,5,FALSE)</f>
        <v>Secondary</v>
      </c>
      <c r="G10" s="100" t="s">
        <v>980</v>
      </c>
      <c r="I10" s="4" t="s">
        <v>794</v>
      </c>
      <c r="J10">
        <v>661225</v>
      </c>
      <c r="K10" s="118" t="s">
        <v>11</v>
      </c>
      <c r="L10" s="106">
        <v>4</v>
      </c>
      <c r="M10" s="106" t="str">
        <f t="shared" si="3"/>
        <v>HVCPr.I02</v>
      </c>
      <c r="N10" s="106">
        <f>VLOOKUP(B10,'School Details'!A:K,10,FALSE)</f>
        <v>400041</v>
      </c>
      <c r="O10" t="str">
        <f t="shared" si="4"/>
        <v>Finchley Catholic High Sch</v>
      </c>
      <c r="P10" t="s">
        <v>220</v>
      </c>
      <c r="Q10" t="s">
        <v>221</v>
      </c>
      <c r="R10" t="s">
        <v>222</v>
      </c>
      <c r="S10" t="s">
        <v>982</v>
      </c>
      <c r="T10" s="125">
        <v>19000</v>
      </c>
      <c r="U10" t="str">
        <f t="shared" si="5"/>
        <v>5405.HVCPr.I02.Ap251</v>
      </c>
      <c r="V10" t="str">
        <f t="shared" si="6"/>
        <v>Finchley Catholic High Sch.5405.HVCPr.I02.Ap25</v>
      </c>
      <c r="W10" s="323">
        <v>3800</v>
      </c>
      <c r="Z10" s="119">
        <v>3800</v>
      </c>
      <c r="AC10" s="119">
        <v>3800</v>
      </c>
      <c r="AF10" s="119">
        <v>3800</v>
      </c>
      <c r="AI10" s="122"/>
      <c r="AL10" s="122"/>
      <c r="AO10" s="122"/>
      <c r="AR10" s="122"/>
      <c r="AU10" s="122"/>
      <c r="AX10" s="122"/>
      <c r="BA10" s="122"/>
      <c r="BD10" s="122"/>
      <c r="BE10" s="120">
        <f t="shared" si="1"/>
        <v>19000</v>
      </c>
      <c r="BF10" s="120">
        <f>BE10-T10</f>
        <v>0</v>
      </c>
    </row>
    <row r="11" spans="1:59" x14ac:dyDescent="0.3">
      <c r="A11">
        <f>B11</f>
        <v>3025405</v>
      </c>
      <c r="B11" s="118">
        <v>3025405</v>
      </c>
      <c r="C11" t="s">
        <v>542</v>
      </c>
      <c r="D11" s="106">
        <f>VLOOKUP(B11,'School Details'!A:E,3,FALSE)</f>
        <v>0</v>
      </c>
      <c r="E11" s="106" t="str">
        <f>VLOOKUP(B11,'School Details'!A:E,4,FALSE)</f>
        <v>M</v>
      </c>
      <c r="F11" s="106" t="str">
        <f>VLOOKUP(B11,'School Details'!A:E,5,FALSE)</f>
        <v>Secondary</v>
      </c>
      <c r="G11" s="100" t="s">
        <v>980</v>
      </c>
      <c r="I11" s="4" t="s">
        <v>23791</v>
      </c>
      <c r="J11">
        <v>661225</v>
      </c>
      <c r="K11" s="118" t="s">
        <v>11</v>
      </c>
      <c r="L11" s="106">
        <v>5</v>
      </c>
      <c r="M11" s="106" t="str">
        <f>I11&amp;"."&amp;K11</f>
        <v>1619Tuition.I02</v>
      </c>
      <c r="N11" s="106">
        <f>VLOOKUP(B11,'School Details'!A:K,10,FALSE)</f>
        <v>400041</v>
      </c>
      <c r="O11" t="str">
        <f>C11</f>
        <v>Finchley Catholic High Sch</v>
      </c>
      <c r="P11" t="s">
        <v>220</v>
      </c>
      <c r="Q11" t="s">
        <v>221</v>
      </c>
      <c r="R11" t="s">
        <v>222</v>
      </c>
      <c r="S11" t="s">
        <v>982</v>
      </c>
      <c r="T11" s="125">
        <v>0</v>
      </c>
      <c r="W11" s="119"/>
      <c r="Z11" s="119"/>
      <c r="AC11" s="119"/>
      <c r="AF11" s="119"/>
      <c r="AI11" s="122"/>
      <c r="AL11" s="107"/>
      <c r="AO11" s="122"/>
      <c r="AR11" s="122"/>
      <c r="AU11" s="122"/>
      <c r="AX11" s="122"/>
      <c r="BA11" s="122"/>
      <c r="BD11" s="122"/>
      <c r="BE11" s="120">
        <f t="shared" si="1"/>
        <v>0</v>
      </c>
      <c r="BF11" s="120">
        <f t="shared" ref="BF11:BF35" si="7">BE11-T11</f>
        <v>0</v>
      </c>
    </row>
    <row r="12" spans="1:59" x14ac:dyDescent="0.3">
      <c r="A12">
        <f t="shared" si="2"/>
        <v>3025427</v>
      </c>
      <c r="B12" s="118">
        <v>3025427</v>
      </c>
      <c r="C12" t="s">
        <v>547</v>
      </c>
      <c r="D12" s="106">
        <f>VLOOKUP(B12,'School Details'!A:E,3,FALSE)</f>
        <v>0</v>
      </c>
      <c r="E12" s="106" t="str">
        <f>VLOOKUP(B12,'School Details'!A:E,4,FALSE)</f>
        <v>M</v>
      </c>
      <c r="F12" s="106" t="str">
        <f>VLOOKUP(B12,'School Details'!A:E,5,FALSE)</f>
        <v>Secondary</v>
      </c>
      <c r="G12" s="100" t="s">
        <v>980</v>
      </c>
      <c r="I12" s="4" t="s">
        <v>791</v>
      </c>
      <c r="J12">
        <v>661225</v>
      </c>
      <c r="K12" s="118" t="s">
        <v>11</v>
      </c>
      <c r="L12" s="106">
        <v>1</v>
      </c>
      <c r="M12" s="106" t="str">
        <f t="shared" si="3"/>
        <v>P16.I02</v>
      </c>
      <c r="N12" s="106">
        <f>VLOOKUP(B12,'School Details'!A:K,10,FALSE)</f>
        <v>400140</v>
      </c>
      <c r="O12" t="str">
        <f t="shared" si="4"/>
        <v>JCoSS</v>
      </c>
      <c r="P12" t="s">
        <v>169</v>
      </c>
      <c r="Q12" t="s">
        <v>170</v>
      </c>
      <c r="R12" t="s">
        <v>171</v>
      </c>
      <c r="S12" t="s">
        <v>982</v>
      </c>
      <c r="T12" s="125">
        <v>791235</v>
      </c>
      <c r="U12" t="str">
        <f t="shared" si="5"/>
        <v>5427.P16.I02.Ap251</v>
      </c>
      <c r="V12" t="str">
        <f t="shared" si="6"/>
        <v>JCoSS.5427.P16.I02.Ap25</v>
      </c>
      <c r="W12" s="119">
        <v>158247</v>
      </c>
      <c r="Z12" s="119">
        <v>158247</v>
      </c>
      <c r="AC12" s="119">
        <v>158247</v>
      </c>
      <c r="AF12" s="119">
        <v>158247</v>
      </c>
      <c r="AI12" s="122"/>
      <c r="AL12" s="122"/>
      <c r="AO12" s="122"/>
      <c r="AR12" s="122"/>
      <c r="AU12" s="122"/>
      <c r="AX12" s="122"/>
      <c r="BA12" s="122"/>
      <c r="BD12" s="122"/>
      <c r="BE12" s="120">
        <f t="shared" si="1"/>
        <v>791235</v>
      </c>
      <c r="BF12" s="120">
        <f t="shared" si="7"/>
        <v>0</v>
      </c>
    </row>
    <row r="13" spans="1:59" x14ac:dyDescent="0.3">
      <c r="A13">
        <f t="shared" si="2"/>
        <v>3025427</v>
      </c>
      <c r="B13" s="118">
        <v>3025427</v>
      </c>
      <c r="C13" t="s">
        <v>547</v>
      </c>
      <c r="D13" s="106">
        <f>VLOOKUP(B13,'School Details'!A:E,3,FALSE)</f>
        <v>0</v>
      </c>
      <c r="E13" s="106" t="str">
        <f>VLOOKUP(B13,'School Details'!A:E,4,FALSE)</f>
        <v>M</v>
      </c>
      <c r="F13" s="106" t="str">
        <f>VLOOKUP(B13,'School Details'!A:E,5,FALSE)</f>
        <v>Secondary</v>
      </c>
      <c r="G13" s="100" t="s">
        <v>980</v>
      </c>
      <c r="I13" s="4" t="s">
        <v>792</v>
      </c>
      <c r="J13">
        <v>661225</v>
      </c>
      <c r="K13" s="118" t="s">
        <v>11</v>
      </c>
      <c r="L13" s="106">
        <v>2</v>
      </c>
      <c r="M13" s="106" t="str">
        <f t="shared" si="3"/>
        <v>StdFS.I02</v>
      </c>
      <c r="N13" s="106">
        <f>VLOOKUP(B13,'School Details'!A:K,10,FALSE)</f>
        <v>400140</v>
      </c>
      <c r="O13" t="str">
        <f t="shared" si="4"/>
        <v>JCoSS</v>
      </c>
      <c r="P13" t="s">
        <v>169</v>
      </c>
      <c r="Q13" t="s">
        <v>170</v>
      </c>
      <c r="R13" t="s">
        <v>171</v>
      </c>
      <c r="S13" t="s">
        <v>982</v>
      </c>
      <c r="T13" s="125">
        <v>4836.6666666666661</v>
      </c>
      <c r="U13" t="str">
        <f t="shared" si="5"/>
        <v>5427.StdFS.I02.Ap251</v>
      </c>
      <c r="V13" t="str">
        <f t="shared" si="6"/>
        <v>JCoSS.5427.StdFS.I02.Ap25</v>
      </c>
      <c r="W13" s="119">
        <v>967.33333333333326</v>
      </c>
      <c r="Z13" s="119">
        <v>967.33333333333326</v>
      </c>
      <c r="AC13" s="119">
        <v>967.33333333333326</v>
      </c>
      <c r="AF13" s="119">
        <v>967.33333333333326</v>
      </c>
      <c r="AI13" s="122"/>
      <c r="AL13" s="122"/>
      <c r="AO13" s="122"/>
      <c r="AR13" s="122"/>
      <c r="AU13" s="122"/>
      <c r="AX13" s="122"/>
      <c r="BA13" s="122"/>
      <c r="BD13" s="122"/>
      <c r="BE13" s="120">
        <f t="shared" si="1"/>
        <v>4836.6666666666661</v>
      </c>
      <c r="BF13" s="120">
        <f t="shared" si="7"/>
        <v>0</v>
      </c>
    </row>
    <row r="14" spans="1:59" x14ac:dyDescent="0.3">
      <c r="A14">
        <f t="shared" si="2"/>
        <v>3025427</v>
      </c>
      <c r="B14" s="118">
        <v>3025427</v>
      </c>
      <c r="C14" t="s">
        <v>547</v>
      </c>
      <c r="D14" s="106">
        <f>VLOOKUP(B14,'School Details'!A:E,3,FALSE)</f>
        <v>0</v>
      </c>
      <c r="E14" s="106" t="str">
        <f>VLOOKUP(B14,'School Details'!A:E,4,FALSE)</f>
        <v>M</v>
      </c>
      <c r="F14" s="106" t="str">
        <f>VLOOKUP(B14,'School Details'!A:E,5,FALSE)</f>
        <v>Secondary</v>
      </c>
      <c r="G14" s="100" t="s">
        <v>980</v>
      </c>
      <c r="I14" s="4" t="s">
        <v>793</v>
      </c>
      <c r="J14">
        <v>661225</v>
      </c>
      <c r="K14" s="118" t="s">
        <v>11</v>
      </c>
      <c r="L14" s="106">
        <v>3</v>
      </c>
      <c r="M14" s="106" t="str">
        <f t="shared" si="3"/>
        <v>AdvMP.I02</v>
      </c>
      <c r="N14" s="106">
        <f>VLOOKUP(B14,'School Details'!A:K,10,FALSE)</f>
        <v>400140</v>
      </c>
      <c r="O14" t="str">
        <f t="shared" si="4"/>
        <v>JCoSS</v>
      </c>
      <c r="P14" t="s">
        <v>169</v>
      </c>
      <c r="Q14" t="s">
        <v>170</v>
      </c>
      <c r="R14" t="s">
        <v>171</v>
      </c>
      <c r="S14" t="s">
        <v>982</v>
      </c>
      <c r="T14" s="125">
        <v>1875</v>
      </c>
      <c r="U14" t="str">
        <f t="shared" si="5"/>
        <v>5427.AdvMP.I02.Ap251</v>
      </c>
      <c r="V14" t="str">
        <f t="shared" si="6"/>
        <v>JCoSS.5427.AdvMP.I02.Ap25</v>
      </c>
      <c r="W14" s="119">
        <v>375</v>
      </c>
      <c r="Z14" s="119">
        <v>375</v>
      </c>
      <c r="AC14" s="119">
        <v>375</v>
      </c>
      <c r="AF14" s="119">
        <v>375</v>
      </c>
      <c r="AI14" s="122"/>
      <c r="AL14" s="122"/>
      <c r="AO14" s="122"/>
      <c r="AR14" s="122"/>
      <c r="AU14" s="122"/>
      <c r="AX14" s="122"/>
      <c r="BA14" s="122"/>
      <c r="BD14" s="122"/>
      <c r="BE14" s="120">
        <f t="shared" si="1"/>
        <v>1875</v>
      </c>
      <c r="BF14" s="120">
        <f t="shared" si="7"/>
        <v>0</v>
      </c>
    </row>
    <row r="15" spans="1:59" x14ac:dyDescent="0.3">
      <c r="A15">
        <f t="shared" si="2"/>
        <v>3025427</v>
      </c>
      <c r="B15" s="118">
        <v>3025427</v>
      </c>
      <c r="C15" t="s">
        <v>547</v>
      </c>
      <c r="D15" s="106">
        <f>VLOOKUP(B15,'School Details'!A:E,3,FALSE)</f>
        <v>0</v>
      </c>
      <c r="E15" s="106" t="str">
        <f>VLOOKUP(B15,'School Details'!A:E,4,FALSE)</f>
        <v>M</v>
      </c>
      <c r="F15" s="106" t="str">
        <f>VLOOKUP(B15,'School Details'!A:E,5,FALSE)</f>
        <v>Secondary</v>
      </c>
      <c r="G15" s="100" t="s">
        <v>980</v>
      </c>
      <c r="I15" s="4" t="s">
        <v>794</v>
      </c>
      <c r="J15">
        <v>661225</v>
      </c>
      <c r="K15" s="118" t="s">
        <v>11</v>
      </c>
      <c r="L15" s="106">
        <v>4</v>
      </c>
      <c r="M15" s="106" t="str">
        <f t="shared" si="3"/>
        <v>HVCPr.I02</v>
      </c>
      <c r="N15" s="106">
        <f>VLOOKUP(B15,'School Details'!A:K,10,FALSE)</f>
        <v>400140</v>
      </c>
      <c r="O15" t="str">
        <f t="shared" si="4"/>
        <v>JCoSS</v>
      </c>
      <c r="P15" t="s">
        <v>169</v>
      </c>
      <c r="Q15" t="s">
        <v>170</v>
      </c>
      <c r="R15" t="s">
        <v>171</v>
      </c>
      <c r="S15" t="s">
        <v>982</v>
      </c>
      <c r="T15" s="125">
        <v>20000</v>
      </c>
      <c r="U15" t="str">
        <f t="shared" si="5"/>
        <v>5427.HVCPr.I02.Ap251</v>
      </c>
      <c r="V15" t="str">
        <f t="shared" si="6"/>
        <v>JCoSS.5427.HVCPr.I02.Ap25</v>
      </c>
      <c r="W15" s="119">
        <v>4000</v>
      </c>
      <c r="Z15" s="119">
        <v>4000</v>
      </c>
      <c r="AC15" s="119">
        <v>4000</v>
      </c>
      <c r="AF15" s="119">
        <v>4000</v>
      </c>
      <c r="AI15" s="122"/>
      <c r="AL15" s="122"/>
      <c r="AO15" s="122"/>
      <c r="AR15" s="122"/>
      <c r="AU15" s="122"/>
      <c r="AX15" s="122"/>
      <c r="BA15" s="122"/>
      <c r="BD15" s="122"/>
      <c r="BE15" s="120">
        <f t="shared" si="1"/>
        <v>20000</v>
      </c>
      <c r="BF15" s="120">
        <f t="shared" si="7"/>
        <v>0</v>
      </c>
    </row>
    <row r="16" spans="1:59" x14ac:dyDescent="0.3">
      <c r="A16">
        <f>B16</f>
        <v>3025427</v>
      </c>
      <c r="B16" s="118">
        <v>3025427</v>
      </c>
      <c r="C16" t="s">
        <v>547</v>
      </c>
      <c r="D16" s="106">
        <f>VLOOKUP(B16,'School Details'!A:E,3,FALSE)</f>
        <v>0</v>
      </c>
      <c r="E16" s="106" t="str">
        <f>VLOOKUP(B16,'School Details'!A:E,4,FALSE)</f>
        <v>M</v>
      </c>
      <c r="F16" s="106" t="str">
        <f>VLOOKUP(B16,'School Details'!A:E,5,FALSE)</f>
        <v>Secondary</v>
      </c>
      <c r="G16" s="100" t="s">
        <v>980</v>
      </c>
      <c r="I16" s="4" t="s">
        <v>23791</v>
      </c>
      <c r="J16">
        <v>661225</v>
      </c>
      <c r="K16" s="118" t="s">
        <v>11</v>
      </c>
      <c r="L16" s="106">
        <v>5</v>
      </c>
      <c r="M16" s="106" t="str">
        <f t="shared" si="3"/>
        <v>1619Tuition.I02</v>
      </c>
      <c r="N16" s="106">
        <f>VLOOKUP(B16,'School Details'!A:K,10,FALSE)</f>
        <v>400140</v>
      </c>
      <c r="O16" t="str">
        <f>C16</f>
        <v>JCoSS</v>
      </c>
      <c r="P16" t="s">
        <v>169</v>
      </c>
      <c r="Q16" t="s">
        <v>170</v>
      </c>
      <c r="R16" t="s">
        <v>171</v>
      </c>
      <c r="S16" t="s">
        <v>982</v>
      </c>
      <c r="T16" s="125">
        <v>0</v>
      </c>
      <c r="W16" s="119"/>
      <c r="Z16" s="119"/>
      <c r="AC16" s="119"/>
      <c r="AF16" s="119"/>
      <c r="AI16" s="122"/>
      <c r="AL16" s="107"/>
      <c r="AO16" s="122"/>
      <c r="AR16" s="122"/>
      <c r="AU16" s="122"/>
      <c r="AX16" s="122"/>
      <c r="BA16" s="122"/>
      <c r="BD16" s="122"/>
      <c r="BE16" s="120">
        <f t="shared" si="1"/>
        <v>0</v>
      </c>
      <c r="BF16" s="120">
        <f t="shared" si="7"/>
        <v>0</v>
      </c>
    </row>
    <row r="17" spans="1:58" x14ac:dyDescent="0.3">
      <c r="A17">
        <f t="shared" si="2"/>
        <v>3024004</v>
      </c>
      <c r="B17" s="118">
        <v>3024004</v>
      </c>
      <c r="C17" t="s">
        <v>548</v>
      </c>
      <c r="D17" s="106">
        <f>VLOOKUP(B17,'School Details'!A:E,3,FALSE)</f>
        <v>0</v>
      </c>
      <c r="E17" s="106" t="str">
        <f>VLOOKUP(B17,'School Details'!A:E,4,FALSE)</f>
        <v>M</v>
      </c>
      <c r="F17" s="106" t="str">
        <f>VLOOKUP(B17,'School Details'!A:E,5,FALSE)</f>
        <v>Secondary</v>
      </c>
      <c r="G17" s="100" t="s">
        <v>980</v>
      </c>
      <c r="I17" s="4" t="s">
        <v>791</v>
      </c>
      <c r="J17">
        <v>661225</v>
      </c>
      <c r="K17" s="118" t="s">
        <v>11</v>
      </c>
      <c r="L17" s="106">
        <v>1</v>
      </c>
      <c r="M17" s="106" t="str">
        <f t="shared" si="3"/>
        <v>P16.I02</v>
      </c>
      <c r="N17" s="106">
        <f>VLOOKUP(B17,'School Details'!A:K,10,FALSE)</f>
        <v>107953</v>
      </c>
      <c r="O17" t="str">
        <f t="shared" si="4"/>
        <v>Menorah High Sch Girls</v>
      </c>
      <c r="P17" t="s">
        <v>106</v>
      </c>
      <c r="Q17" t="s">
        <v>107</v>
      </c>
      <c r="R17" t="s">
        <v>108</v>
      </c>
      <c r="S17" t="s">
        <v>982</v>
      </c>
      <c r="T17" s="125">
        <v>176713.33333333331</v>
      </c>
      <c r="U17" t="str">
        <f t="shared" si="5"/>
        <v>4004.P16.I02.Ap251</v>
      </c>
      <c r="V17" t="str">
        <f t="shared" si="6"/>
        <v>Menorah High Sch Girls.4004.P16.I02.Ap25</v>
      </c>
      <c r="W17" s="119">
        <v>35342.666666666664</v>
      </c>
      <c r="Z17" s="119">
        <v>35342.666666666664</v>
      </c>
      <c r="AC17" s="119">
        <v>35342.666666666664</v>
      </c>
      <c r="AF17" s="119">
        <v>35342.666666666664</v>
      </c>
      <c r="AI17" s="122"/>
      <c r="AL17" s="122"/>
      <c r="AO17" s="122"/>
      <c r="AR17" s="122"/>
      <c r="AU17" s="122"/>
      <c r="AX17" s="122"/>
      <c r="BA17" s="122"/>
      <c r="BD17" s="122"/>
      <c r="BE17" s="120">
        <f t="shared" si="1"/>
        <v>176713.33333333331</v>
      </c>
      <c r="BF17" s="120">
        <f t="shared" si="7"/>
        <v>0</v>
      </c>
    </row>
    <row r="18" spans="1:58" x14ac:dyDescent="0.3">
      <c r="A18">
        <f t="shared" si="2"/>
        <v>3024004</v>
      </c>
      <c r="B18" s="118">
        <v>3024004</v>
      </c>
      <c r="C18" t="s">
        <v>548</v>
      </c>
      <c r="D18" s="106">
        <f>VLOOKUP(B18,'School Details'!A:E,3,FALSE)</f>
        <v>0</v>
      </c>
      <c r="E18" s="106" t="str">
        <f>VLOOKUP(B18,'School Details'!A:E,4,FALSE)</f>
        <v>M</v>
      </c>
      <c r="F18" s="106" t="str">
        <f>VLOOKUP(B18,'School Details'!A:E,5,FALSE)</f>
        <v>Secondary</v>
      </c>
      <c r="G18" s="100" t="s">
        <v>980</v>
      </c>
      <c r="I18" s="4" t="s">
        <v>792</v>
      </c>
      <c r="J18">
        <v>661225</v>
      </c>
      <c r="K18" s="118" t="s">
        <v>11</v>
      </c>
      <c r="L18" s="106">
        <v>2</v>
      </c>
      <c r="M18" s="106" t="str">
        <f t="shared" si="3"/>
        <v>StdFS.I02</v>
      </c>
      <c r="N18" s="106">
        <f>VLOOKUP(B18,'School Details'!A:K,10,FALSE)</f>
        <v>107953</v>
      </c>
      <c r="O18" t="str">
        <f t="shared" si="4"/>
        <v>Menorah High Sch Girls</v>
      </c>
      <c r="P18" t="s">
        <v>106</v>
      </c>
      <c r="Q18" t="s">
        <v>107</v>
      </c>
      <c r="R18" t="s">
        <v>108</v>
      </c>
      <c r="S18" t="s">
        <v>982</v>
      </c>
      <c r="T18" s="125">
        <v>208.33333333333331</v>
      </c>
      <c r="U18" t="str">
        <f t="shared" si="5"/>
        <v>4004.StdFS.I02.Ap251</v>
      </c>
      <c r="V18" t="str">
        <f t="shared" si="6"/>
        <v>Menorah High Sch Girls.4004.StdFS.I02.Ap25</v>
      </c>
      <c r="W18" s="119">
        <v>41.666666666666664</v>
      </c>
      <c r="Z18" s="119">
        <v>41.666666666666664</v>
      </c>
      <c r="AC18" s="119">
        <v>41.666666666666664</v>
      </c>
      <c r="AF18" s="119">
        <v>41.666666666666664</v>
      </c>
      <c r="AI18" s="122"/>
      <c r="AL18" s="122"/>
      <c r="AO18" s="122"/>
      <c r="AR18" s="122"/>
      <c r="AU18" s="122"/>
      <c r="AX18" s="122"/>
      <c r="BA18" s="122"/>
      <c r="BD18" s="122"/>
      <c r="BE18" s="120">
        <f t="shared" si="1"/>
        <v>208.33333333333331</v>
      </c>
      <c r="BF18" s="120">
        <f t="shared" si="7"/>
        <v>0</v>
      </c>
    </row>
    <row r="19" spans="1:58" x14ac:dyDescent="0.3">
      <c r="A19">
        <f t="shared" si="2"/>
        <v>3024004</v>
      </c>
      <c r="B19" s="118">
        <v>3024004</v>
      </c>
      <c r="C19" t="s">
        <v>548</v>
      </c>
      <c r="D19" s="106">
        <f>VLOOKUP(B19,'School Details'!A:E,3,FALSE)</f>
        <v>0</v>
      </c>
      <c r="E19" s="106" t="str">
        <f>VLOOKUP(B19,'School Details'!A:E,4,FALSE)</f>
        <v>M</v>
      </c>
      <c r="F19" s="106" t="str">
        <f>VLOOKUP(B19,'School Details'!A:E,5,FALSE)</f>
        <v>Secondary</v>
      </c>
      <c r="G19" s="100" t="s">
        <v>980</v>
      </c>
      <c r="I19" s="4" t="s">
        <v>793</v>
      </c>
      <c r="J19">
        <v>661225</v>
      </c>
      <c r="K19" s="118" t="s">
        <v>11</v>
      </c>
      <c r="L19" s="106">
        <v>3</v>
      </c>
      <c r="M19" s="106" t="str">
        <f t="shared" si="3"/>
        <v>AdvMP.I02</v>
      </c>
      <c r="N19" s="106">
        <f>VLOOKUP(B19,'School Details'!A:K,10,FALSE)</f>
        <v>107953</v>
      </c>
      <c r="O19" t="str">
        <f t="shared" si="4"/>
        <v>Menorah High Sch Girls</v>
      </c>
      <c r="P19" t="s">
        <v>106</v>
      </c>
      <c r="Q19" t="s">
        <v>107</v>
      </c>
      <c r="R19" t="s">
        <v>108</v>
      </c>
      <c r="S19" t="s">
        <v>982</v>
      </c>
      <c r="T19" s="125">
        <v>0</v>
      </c>
      <c r="U19" t="str">
        <f t="shared" si="5"/>
        <v>4004.AdvMP.I02.Ap251</v>
      </c>
      <c r="V19" t="str">
        <f t="shared" si="6"/>
        <v>Menorah High Sch Girls.4004.AdvMP.I02.Ap25</v>
      </c>
      <c r="W19" s="119"/>
      <c r="Z19" s="119"/>
      <c r="AC19" s="119"/>
      <c r="AF19" s="119"/>
      <c r="AI19" s="122"/>
      <c r="AL19" s="122"/>
      <c r="AO19" s="122"/>
      <c r="AR19" s="122"/>
      <c r="AU19" s="122"/>
      <c r="AX19" s="122"/>
      <c r="BA19" s="122"/>
      <c r="BD19" s="122"/>
      <c r="BE19" s="120">
        <f t="shared" si="1"/>
        <v>0</v>
      </c>
      <c r="BF19" s="120">
        <f t="shared" si="7"/>
        <v>0</v>
      </c>
    </row>
    <row r="20" spans="1:58" x14ac:dyDescent="0.3">
      <c r="A20">
        <f t="shared" si="2"/>
        <v>3024004</v>
      </c>
      <c r="B20" s="118">
        <v>3024004</v>
      </c>
      <c r="C20" t="s">
        <v>548</v>
      </c>
      <c r="D20" s="106">
        <f>VLOOKUP(B20,'School Details'!A:E,3,FALSE)</f>
        <v>0</v>
      </c>
      <c r="E20" s="106" t="str">
        <f>VLOOKUP(B20,'School Details'!A:E,4,FALSE)</f>
        <v>M</v>
      </c>
      <c r="F20" s="106" t="str">
        <f>VLOOKUP(B20,'School Details'!A:E,5,FALSE)</f>
        <v>Secondary</v>
      </c>
      <c r="G20" s="100" t="s">
        <v>980</v>
      </c>
      <c r="I20" s="4" t="s">
        <v>794</v>
      </c>
      <c r="J20">
        <v>661225</v>
      </c>
      <c r="K20" s="118" t="s">
        <v>11</v>
      </c>
      <c r="L20" s="106">
        <v>3</v>
      </c>
      <c r="M20" s="106" t="str">
        <f t="shared" si="3"/>
        <v>HVCPr.I02</v>
      </c>
      <c r="N20" s="106">
        <f>VLOOKUP(B20,'School Details'!A:K,10,FALSE)</f>
        <v>107953</v>
      </c>
      <c r="O20" t="str">
        <f t="shared" si="4"/>
        <v>Menorah High Sch Girls</v>
      </c>
      <c r="P20" t="s">
        <v>106</v>
      </c>
      <c r="Q20" t="s">
        <v>107</v>
      </c>
      <c r="R20" t="s">
        <v>108</v>
      </c>
      <c r="S20" t="s">
        <v>982</v>
      </c>
      <c r="T20" s="125">
        <v>5000</v>
      </c>
      <c r="U20" t="str">
        <f t="shared" si="5"/>
        <v>4004.HVCPr.I02.Ap251</v>
      </c>
      <c r="V20" t="str">
        <f t="shared" si="6"/>
        <v>Menorah High Sch Girls.4004.HVCPr.I02.Ap25</v>
      </c>
      <c r="W20" s="119">
        <v>1000</v>
      </c>
      <c r="Z20" s="119">
        <v>1000</v>
      </c>
      <c r="AC20" s="119">
        <v>1000</v>
      </c>
      <c r="AF20" s="119">
        <v>1000</v>
      </c>
      <c r="AI20" s="122"/>
      <c r="AL20" s="122"/>
      <c r="AO20" s="122"/>
      <c r="AR20" s="122"/>
      <c r="AU20" s="122"/>
      <c r="AX20" s="122"/>
      <c r="BA20" s="122"/>
      <c r="BD20" s="122"/>
      <c r="BE20" s="120">
        <f t="shared" si="1"/>
        <v>5000</v>
      </c>
      <c r="BF20" s="120">
        <f t="shared" si="7"/>
        <v>0</v>
      </c>
    </row>
    <row r="21" spans="1:58" x14ac:dyDescent="0.3">
      <c r="A21">
        <f>B21</f>
        <v>3024004</v>
      </c>
      <c r="B21" s="118">
        <v>3024004</v>
      </c>
      <c r="C21" t="s">
        <v>548</v>
      </c>
      <c r="D21" s="106">
        <f>VLOOKUP(B21,'School Details'!A:E,3,FALSE)</f>
        <v>0</v>
      </c>
      <c r="E21" s="106" t="str">
        <f>VLOOKUP(B21,'School Details'!A:E,4,FALSE)</f>
        <v>M</v>
      </c>
      <c r="F21" s="106" t="str">
        <f>VLOOKUP(B21,'School Details'!A:E,5,FALSE)</f>
        <v>Secondary</v>
      </c>
      <c r="G21" s="100" t="s">
        <v>980</v>
      </c>
      <c r="I21" s="4" t="s">
        <v>23791</v>
      </c>
      <c r="J21">
        <v>661225</v>
      </c>
      <c r="K21" s="118" t="s">
        <v>11</v>
      </c>
      <c r="L21" s="106">
        <v>5</v>
      </c>
      <c r="M21" s="106" t="str">
        <f t="shared" si="3"/>
        <v>1619Tuition.I02</v>
      </c>
      <c r="N21" s="106">
        <f>VLOOKUP(B21,'School Details'!A:K,10,FALSE)</f>
        <v>107953</v>
      </c>
      <c r="O21" t="str">
        <f>C21</f>
        <v>Menorah High Sch Girls</v>
      </c>
      <c r="P21" t="s">
        <v>106</v>
      </c>
      <c r="Q21" t="s">
        <v>107</v>
      </c>
      <c r="R21" t="s">
        <v>108</v>
      </c>
      <c r="S21" t="s">
        <v>982</v>
      </c>
      <c r="T21" s="125">
        <v>0</v>
      </c>
      <c r="W21" s="119"/>
      <c r="Z21" s="119"/>
      <c r="AC21" s="119"/>
      <c r="AF21" s="119"/>
      <c r="AI21" s="122"/>
      <c r="AL21" s="122"/>
      <c r="AO21" s="122"/>
      <c r="AR21" s="122"/>
      <c r="AU21" s="122"/>
      <c r="AX21" s="122"/>
      <c r="BA21" s="122"/>
      <c r="BD21" s="122"/>
      <c r="BE21" s="120">
        <f t="shared" si="1"/>
        <v>0</v>
      </c>
      <c r="BF21" s="120">
        <f t="shared" si="7"/>
        <v>0</v>
      </c>
    </row>
    <row r="22" spans="1:58" x14ac:dyDescent="0.3">
      <c r="A22">
        <f t="shared" si="2"/>
        <v>3025404</v>
      </c>
      <c r="B22" s="118">
        <v>3025404</v>
      </c>
      <c r="C22" t="s">
        <v>552</v>
      </c>
      <c r="D22" s="106">
        <f>VLOOKUP(B22,'School Details'!A:E,3,FALSE)</f>
        <v>0</v>
      </c>
      <c r="E22" s="106" t="str">
        <f>VLOOKUP(B22,'School Details'!A:E,4,FALSE)</f>
        <v>M</v>
      </c>
      <c r="F22" s="106" t="str">
        <f>VLOOKUP(B22,'School Details'!A:E,5,FALSE)</f>
        <v>Secondary</v>
      </c>
      <c r="G22" s="100" t="s">
        <v>980</v>
      </c>
      <c r="I22" s="4" t="s">
        <v>791</v>
      </c>
      <c r="J22">
        <v>661225</v>
      </c>
      <c r="K22" s="118" t="s">
        <v>11</v>
      </c>
      <c r="L22" s="106">
        <v>1</v>
      </c>
      <c r="M22" s="106" t="str">
        <f t="shared" si="3"/>
        <v>P16.I02</v>
      </c>
      <c r="N22" s="106">
        <f>VLOOKUP(B22,'School Details'!A:K,10,FALSE)</f>
        <v>400029</v>
      </c>
      <c r="O22" t="str">
        <f t="shared" si="4"/>
        <v>St Michaels Catholic Grammar</v>
      </c>
      <c r="P22" t="s">
        <v>118</v>
      </c>
      <c r="Q22" t="s">
        <v>119</v>
      </c>
      <c r="R22" t="s">
        <v>120</v>
      </c>
      <c r="S22" t="s">
        <v>982</v>
      </c>
      <c r="T22" s="125">
        <v>530642.5</v>
      </c>
      <c r="U22" t="str">
        <f t="shared" si="5"/>
        <v>5404.P16.I02.Ap251</v>
      </c>
      <c r="V22" t="str">
        <f t="shared" si="6"/>
        <v>St Michaels Catholic Grammar.5404.P16.I02.Ap25</v>
      </c>
      <c r="W22" s="119">
        <v>106128.5</v>
      </c>
      <c r="Z22" s="119">
        <v>106128.5</v>
      </c>
      <c r="AC22" s="119">
        <v>106128.5</v>
      </c>
      <c r="AF22" s="119">
        <v>106128.5</v>
      </c>
      <c r="AI22" s="122"/>
      <c r="AL22" s="122"/>
      <c r="AO22" s="122"/>
      <c r="AR22" s="122"/>
      <c r="AU22" s="122"/>
      <c r="AX22" s="122"/>
      <c r="BA22" s="122"/>
      <c r="BD22" s="122"/>
      <c r="BE22" s="120">
        <f t="shared" si="1"/>
        <v>530642.5</v>
      </c>
      <c r="BF22" s="120">
        <f t="shared" si="7"/>
        <v>0</v>
      </c>
    </row>
    <row r="23" spans="1:58" x14ac:dyDescent="0.3">
      <c r="A23">
        <f t="shared" si="2"/>
        <v>3025404</v>
      </c>
      <c r="B23" s="118">
        <v>3025404</v>
      </c>
      <c r="C23" t="s">
        <v>552</v>
      </c>
      <c r="D23" s="106">
        <f>VLOOKUP(B23,'School Details'!A:E,3,FALSE)</f>
        <v>0</v>
      </c>
      <c r="E23" s="106" t="str">
        <f>VLOOKUP(B23,'School Details'!A:E,4,FALSE)</f>
        <v>M</v>
      </c>
      <c r="F23" s="106" t="str">
        <f>VLOOKUP(B23,'School Details'!A:E,5,FALSE)</f>
        <v>Secondary</v>
      </c>
      <c r="G23" s="100" t="s">
        <v>980</v>
      </c>
      <c r="I23" s="4" t="s">
        <v>792</v>
      </c>
      <c r="J23">
        <v>661225</v>
      </c>
      <c r="K23" s="118" t="s">
        <v>11</v>
      </c>
      <c r="L23" s="106">
        <v>2</v>
      </c>
      <c r="M23" s="106" t="str">
        <f t="shared" si="3"/>
        <v>StdFS.I02</v>
      </c>
      <c r="N23" s="106">
        <f>VLOOKUP(B23,'School Details'!A:K,10,FALSE)</f>
        <v>400029</v>
      </c>
      <c r="O23" t="str">
        <f t="shared" si="4"/>
        <v>St Michaels Catholic Grammar</v>
      </c>
      <c r="P23" t="s">
        <v>118</v>
      </c>
      <c r="Q23" t="s">
        <v>119</v>
      </c>
      <c r="R23" t="s">
        <v>120</v>
      </c>
      <c r="S23" t="s">
        <v>982</v>
      </c>
      <c r="T23" s="125">
        <v>6506.25</v>
      </c>
      <c r="U23" t="str">
        <f t="shared" si="5"/>
        <v>5404.StdFS.I02.Ap251</v>
      </c>
      <c r="V23" t="str">
        <f t="shared" si="6"/>
        <v>St Michaels Catholic Grammar.5404.StdFS.I02.Ap25</v>
      </c>
      <c r="W23" s="119">
        <v>1301.25</v>
      </c>
      <c r="Z23" s="119">
        <v>1301.25</v>
      </c>
      <c r="AC23" s="119">
        <v>1301.25</v>
      </c>
      <c r="AF23" s="119">
        <v>1301.25</v>
      </c>
      <c r="AI23" s="122"/>
      <c r="AL23" s="122"/>
      <c r="AO23" s="122"/>
      <c r="AR23" s="122"/>
      <c r="AU23" s="122"/>
      <c r="AX23" s="122"/>
      <c r="BA23" s="122"/>
      <c r="BD23" s="122"/>
      <c r="BE23" s="120">
        <f t="shared" si="1"/>
        <v>6506.25</v>
      </c>
      <c r="BF23" s="120">
        <f t="shared" si="7"/>
        <v>0</v>
      </c>
    </row>
    <row r="24" spans="1:58" x14ac:dyDescent="0.3">
      <c r="A24">
        <f t="shared" si="2"/>
        <v>3025404</v>
      </c>
      <c r="B24" s="118">
        <v>3025404</v>
      </c>
      <c r="C24" t="s">
        <v>552</v>
      </c>
      <c r="D24" s="106">
        <f>VLOOKUP(B24,'School Details'!A:E,3,FALSE)</f>
        <v>0</v>
      </c>
      <c r="E24" s="106" t="str">
        <f>VLOOKUP(B24,'School Details'!A:E,4,FALSE)</f>
        <v>M</v>
      </c>
      <c r="F24" s="106" t="str">
        <f>VLOOKUP(B24,'School Details'!A:E,5,FALSE)</f>
        <v>Secondary</v>
      </c>
      <c r="G24" s="100" t="s">
        <v>980</v>
      </c>
      <c r="I24" s="4" t="s">
        <v>793</v>
      </c>
      <c r="J24">
        <v>661225</v>
      </c>
      <c r="K24" s="118" t="s">
        <v>11</v>
      </c>
      <c r="L24" s="106">
        <v>3</v>
      </c>
      <c r="M24" s="106" t="str">
        <f t="shared" si="3"/>
        <v>AdvMP.I02</v>
      </c>
      <c r="N24" s="106">
        <f>VLOOKUP(B24,'School Details'!A:K,10,FALSE)</f>
        <v>400029</v>
      </c>
      <c r="O24" t="str">
        <f t="shared" si="4"/>
        <v>St Michaels Catholic Grammar</v>
      </c>
      <c r="P24" t="s">
        <v>118</v>
      </c>
      <c r="Q24" t="s">
        <v>119</v>
      </c>
      <c r="R24" t="s">
        <v>120</v>
      </c>
      <c r="S24" t="s">
        <v>982</v>
      </c>
      <c r="T24" s="125">
        <v>27750</v>
      </c>
      <c r="U24" t="str">
        <f t="shared" si="5"/>
        <v>5404.AdvMP.I02.Ap251</v>
      </c>
      <c r="V24" t="str">
        <f t="shared" si="6"/>
        <v>St Michaels Catholic Grammar.5404.AdvMP.I02.Ap25</v>
      </c>
      <c r="W24" s="122">
        <v>5550</v>
      </c>
      <c r="Z24" s="122">
        <v>5550</v>
      </c>
      <c r="AC24" s="122">
        <v>5550</v>
      </c>
      <c r="AF24" s="122">
        <v>5550</v>
      </c>
      <c r="AI24" s="122"/>
      <c r="AL24" s="122"/>
      <c r="AO24" s="122"/>
      <c r="AR24" s="122"/>
      <c r="AU24" s="122"/>
      <c r="AX24" s="122"/>
      <c r="BA24" s="122"/>
      <c r="BD24" s="122"/>
      <c r="BE24" s="120">
        <f t="shared" si="1"/>
        <v>27750</v>
      </c>
      <c r="BF24" s="120">
        <f t="shared" si="7"/>
        <v>0</v>
      </c>
    </row>
    <row r="25" spans="1:58" x14ac:dyDescent="0.3">
      <c r="A25">
        <f t="shared" si="2"/>
        <v>3025404</v>
      </c>
      <c r="B25" s="118">
        <v>3025404</v>
      </c>
      <c r="C25" t="s">
        <v>552</v>
      </c>
      <c r="D25" s="106">
        <f>VLOOKUP(B25,'School Details'!A:E,3,FALSE)</f>
        <v>0</v>
      </c>
      <c r="E25" s="106" t="str">
        <f>VLOOKUP(B25,'School Details'!A:E,4,FALSE)</f>
        <v>M</v>
      </c>
      <c r="F25" s="106" t="str">
        <f>VLOOKUP(B25,'School Details'!A:E,5,FALSE)</f>
        <v>Secondary</v>
      </c>
      <c r="G25" s="100" t="s">
        <v>980</v>
      </c>
      <c r="I25" s="4" t="s">
        <v>794</v>
      </c>
      <c r="J25">
        <v>661225</v>
      </c>
      <c r="K25" s="118" t="s">
        <v>11</v>
      </c>
      <c r="L25" s="106">
        <v>4</v>
      </c>
      <c r="M25" s="106" t="str">
        <f t="shared" si="3"/>
        <v>HVCPr.I02</v>
      </c>
      <c r="N25" s="106">
        <f>VLOOKUP(B25,'School Details'!A:K,10,FALSE)</f>
        <v>400029</v>
      </c>
      <c r="O25" t="str">
        <f t="shared" si="4"/>
        <v>St Michaels Catholic Grammar</v>
      </c>
      <c r="P25" t="s">
        <v>118</v>
      </c>
      <c r="Q25" t="s">
        <v>119</v>
      </c>
      <c r="R25" t="s">
        <v>120</v>
      </c>
      <c r="S25" t="s">
        <v>982</v>
      </c>
      <c r="T25" s="125">
        <v>38750</v>
      </c>
      <c r="U25" t="str">
        <f t="shared" si="5"/>
        <v>5404.HVCPr.I02.Ap251</v>
      </c>
      <c r="V25" t="str">
        <f t="shared" si="6"/>
        <v>St Michaels Catholic Grammar.5404.HVCPr.I02.Ap25</v>
      </c>
      <c r="W25" s="119">
        <v>7750</v>
      </c>
      <c r="Z25" s="119">
        <v>7750</v>
      </c>
      <c r="AC25" s="119">
        <v>7750</v>
      </c>
      <c r="AF25" s="119">
        <v>7750</v>
      </c>
      <c r="AI25" s="122"/>
      <c r="AL25" s="122"/>
      <c r="AO25" s="122"/>
      <c r="AR25" s="122"/>
      <c r="AU25" s="122"/>
      <c r="AX25" s="122"/>
      <c r="BA25" s="122"/>
      <c r="BD25" s="122"/>
      <c r="BE25" s="120">
        <f t="shared" si="1"/>
        <v>38750</v>
      </c>
      <c r="BF25" s="120">
        <f t="shared" si="7"/>
        <v>0</v>
      </c>
    </row>
    <row r="26" spans="1:58" x14ac:dyDescent="0.3">
      <c r="A26">
        <f>B26</f>
        <v>3025404</v>
      </c>
      <c r="B26" s="118">
        <v>3025404</v>
      </c>
      <c r="C26" t="s">
        <v>552</v>
      </c>
      <c r="D26" s="106">
        <f>VLOOKUP(B26,'School Details'!A:E,3,FALSE)</f>
        <v>0</v>
      </c>
      <c r="E26" s="106" t="str">
        <f>VLOOKUP(B26,'School Details'!A:E,4,FALSE)</f>
        <v>M</v>
      </c>
      <c r="F26" s="106" t="str">
        <f>VLOOKUP(B26,'School Details'!A:E,5,FALSE)</f>
        <v>Secondary</v>
      </c>
      <c r="G26" s="100" t="s">
        <v>980</v>
      </c>
      <c r="I26" s="4" t="s">
        <v>23791</v>
      </c>
      <c r="J26">
        <v>661225</v>
      </c>
      <c r="K26" s="118" t="s">
        <v>11</v>
      </c>
      <c r="L26" s="106">
        <v>5</v>
      </c>
      <c r="M26" s="106" t="str">
        <f t="shared" si="3"/>
        <v>1619Tuition.I02</v>
      </c>
      <c r="N26" s="106">
        <f>VLOOKUP(B26,'School Details'!A:K,10,FALSE)</f>
        <v>400029</v>
      </c>
      <c r="O26" t="str">
        <f>C26</f>
        <v>St Michaels Catholic Grammar</v>
      </c>
      <c r="P26" t="s">
        <v>118</v>
      </c>
      <c r="Q26" t="s">
        <v>119</v>
      </c>
      <c r="R26" t="s">
        <v>120</v>
      </c>
      <c r="S26" t="s">
        <v>982</v>
      </c>
      <c r="T26" s="125">
        <v>0</v>
      </c>
      <c r="W26" s="119"/>
      <c r="Z26" s="119"/>
      <c r="AC26" s="119"/>
      <c r="AF26" s="119"/>
      <c r="AI26" s="122"/>
      <c r="AL26" s="107"/>
      <c r="AO26" s="122"/>
      <c r="AR26" s="122"/>
      <c r="AU26" s="122"/>
      <c r="AX26" s="122"/>
      <c r="BA26" s="122"/>
      <c r="BD26" s="122"/>
      <c r="BE26" s="120">
        <f t="shared" si="1"/>
        <v>0</v>
      </c>
      <c r="BF26" s="120">
        <f t="shared" si="7"/>
        <v>0</v>
      </c>
    </row>
    <row r="27" spans="1:58" x14ac:dyDescent="0.3">
      <c r="A27">
        <f t="shared" si="2"/>
        <v>3025407</v>
      </c>
      <c r="B27" s="118">
        <v>3025407</v>
      </c>
      <c r="C27" t="s">
        <v>553</v>
      </c>
      <c r="D27" s="106">
        <f>VLOOKUP(B27,'School Details'!A:E,3,FALSE)</f>
        <v>0</v>
      </c>
      <c r="E27" s="106" t="str">
        <f>VLOOKUP(B27,'School Details'!A:E,4,FALSE)</f>
        <v>M</v>
      </c>
      <c r="F27" s="106" t="str">
        <f>VLOOKUP(B27,'School Details'!A:E,5,FALSE)</f>
        <v>Secondary</v>
      </c>
      <c r="G27" s="100" t="s">
        <v>980</v>
      </c>
      <c r="I27" s="4" t="s">
        <v>791</v>
      </c>
      <c r="J27">
        <v>661225</v>
      </c>
      <c r="K27" s="118" t="s">
        <v>11</v>
      </c>
      <c r="L27" s="106">
        <v>1</v>
      </c>
      <c r="M27" s="106" t="str">
        <f t="shared" si="3"/>
        <v>P16.I02</v>
      </c>
      <c r="N27" s="106">
        <f>VLOOKUP(B27,'School Details'!A:K,10,FALSE)</f>
        <v>400013</v>
      </c>
      <c r="O27" t="str">
        <f t="shared" si="4"/>
        <v xml:space="preserve">St. James' Catholic High </v>
      </c>
      <c r="P27" t="s">
        <v>55</v>
      </c>
      <c r="Q27" t="s">
        <v>56</v>
      </c>
      <c r="R27" t="s">
        <v>57</v>
      </c>
      <c r="S27" t="s">
        <v>982</v>
      </c>
      <c r="T27" s="125">
        <v>423602.5</v>
      </c>
      <c r="U27" t="str">
        <f t="shared" si="5"/>
        <v>5407.P16.I02.Ap251</v>
      </c>
      <c r="V27" t="str">
        <f t="shared" si="6"/>
        <v>St. James' Catholic High .5407.P16.I02.Ap25</v>
      </c>
      <c r="W27" s="119">
        <v>84720.5</v>
      </c>
      <c r="Z27" s="119">
        <v>84720.5</v>
      </c>
      <c r="AC27" s="119">
        <v>84720.5</v>
      </c>
      <c r="AF27" s="119">
        <v>84720.5</v>
      </c>
      <c r="AI27" s="122"/>
      <c r="AL27" s="122"/>
      <c r="AO27" s="122"/>
      <c r="AR27" s="122"/>
      <c r="AU27" s="122"/>
      <c r="AX27" s="122"/>
      <c r="BA27" s="122"/>
      <c r="BD27" s="122"/>
      <c r="BE27" s="120">
        <f t="shared" si="1"/>
        <v>423602.5</v>
      </c>
      <c r="BF27" s="120">
        <f t="shared" si="7"/>
        <v>0</v>
      </c>
    </row>
    <row r="28" spans="1:58" x14ac:dyDescent="0.3">
      <c r="A28">
        <f t="shared" si="2"/>
        <v>3025407</v>
      </c>
      <c r="B28" s="118">
        <v>3025407</v>
      </c>
      <c r="C28" t="s">
        <v>553</v>
      </c>
      <c r="D28" s="106">
        <f>VLOOKUP(B28,'School Details'!A:E,3,FALSE)</f>
        <v>0</v>
      </c>
      <c r="E28" s="106" t="str">
        <f>VLOOKUP(B28,'School Details'!A:E,4,FALSE)</f>
        <v>M</v>
      </c>
      <c r="F28" s="106" t="str">
        <f>VLOOKUP(B28,'School Details'!A:E,5,FALSE)</f>
        <v>Secondary</v>
      </c>
      <c r="G28" s="100" t="s">
        <v>980</v>
      </c>
      <c r="I28" s="4" t="s">
        <v>792</v>
      </c>
      <c r="J28">
        <v>661225</v>
      </c>
      <c r="K28" s="118" t="s">
        <v>11</v>
      </c>
      <c r="L28" s="106">
        <v>2</v>
      </c>
      <c r="M28" s="106" t="str">
        <f t="shared" si="3"/>
        <v>StdFS.I02</v>
      </c>
      <c r="N28" s="106">
        <f>VLOOKUP(B28,'School Details'!A:K,10,FALSE)</f>
        <v>400013</v>
      </c>
      <c r="O28" t="str">
        <f t="shared" si="4"/>
        <v xml:space="preserve">St. James' Catholic High </v>
      </c>
      <c r="P28" t="s">
        <v>55</v>
      </c>
      <c r="Q28" t="s">
        <v>56</v>
      </c>
      <c r="R28" t="s">
        <v>57</v>
      </c>
      <c r="S28" t="s">
        <v>982</v>
      </c>
      <c r="T28" s="125">
        <v>5328.3333333333321</v>
      </c>
      <c r="U28" t="str">
        <f t="shared" si="5"/>
        <v>5407.StdFS.I02.Ap251</v>
      </c>
      <c r="V28" t="str">
        <f t="shared" si="6"/>
        <v>St. James' Catholic High .5407.StdFS.I02.Ap25</v>
      </c>
      <c r="W28" s="119">
        <v>1065.6666666666665</v>
      </c>
      <c r="Z28" s="119">
        <v>1065.6666666666665</v>
      </c>
      <c r="AC28" s="119">
        <v>1065.6666666666665</v>
      </c>
      <c r="AF28" s="119">
        <v>1065.6666666666665</v>
      </c>
      <c r="AI28" s="122"/>
      <c r="AL28" s="122"/>
      <c r="AO28" s="122"/>
      <c r="AR28" s="122"/>
      <c r="AU28" s="122"/>
      <c r="AX28" s="122"/>
      <c r="BA28" s="122"/>
      <c r="BD28" s="122"/>
      <c r="BE28" s="120">
        <f t="shared" si="1"/>
        <v>5328.3333333333321</v>
      </c>
      <c r="BF28" s="120">
        <f t="shared" si="7"/>
        <v>0</v>
      </c>
    </row>
    <row r="29" spans="1:58" x14ac:dyDescent="0.3">
      <c r="A29">
        <f t="shared" si="2"/>
        <v>3025407</v>
      </c>
      <c r="B29" s="118">
        <v>3025407</v>
      </c>
      <c r="C29" t="s">
        <v>553</v>
      </c>
      <c r="D29" s="106">
        <f>VLOOKUP(B29,'School Details'!A:E,3,FALSE)</f>
        <v>0</v>
      </c>
      <c r="E29" s="106" t="str">
        <f>VLOOKUP(B29,'School Details'!A:E,4,FALSE)</f>
        <v>M</v>
      </c>
      <c r="F29" s="106" t="str">
        <f>VLOOKUP(B29,'School Details'!A:E,5,FALSE)</f>
        <v>Secondary</v>
      </c>
      <c r="G29" s="100" t="s">
        <v>980</v>
      </c>
      <c r="I29" s="4" t="s">
        <v>793</v>
      </c>
      <c r="J29">
        <v>661225</v>
      </c>
      <c r="K29" s="118" t="s">
        <v>11</v>
      </c>
      <c r="L29" s="106">
        <v>3</v>
      </c>
      <c r="M29" s="106" t="str">
        <f t="shared" si="3"/>
        <v>AdvMP.I02</v>
      </c>
      <c r="N29" s="106">
        <f>VLOOKUP(B29,'School Details'!A:K,10,FALSE)</f>
        <v>400013</v>
      </c>
      <c r="O29" t="str">
        <f t="shared" si="4"/>
        <v xml:space="preserve">St. James' Catholic High </v>
      </c>
      <c r="P29" t="s">
        <v>55</v>
      </c>
      <c r="Q29" t="s">
        <v>56</v>
      </c>
      <c r="R29" t="s">
        <v>57</v>
      </c>
      <c r="S29" t="s">
        <v>982</v>
      </c>
      <c r="T29" s="125">
        <v>0</v>
      </c>
      <c r="U29" t="str">
        <f t="shared" si="5"/>
        <v>5407.AdvMP.I02.Ap251</v>
      </c>
      <c r="V29" t="str">
        <f t="shared" si="6"/>
        <v>St. James' Catholic High .5407.AdvMP.I02.Ap25</v>
      </c>
      <c r="W29" s="119"/>
      <c r="Z29" s="119"/>
      <c r="AC29" s="119"/>
      <c r="AF29" s="119"/>
      <c r="AI29" s="122"/>
      <c r="AL29" s="122"/>
      <c r="AO29" s="122"/>
      <c r="AR29" s="122"/>
      <c r="AU29" s="122"/>
      <c r="AX29" s="122"/>
      <c r="BA29" s="122"/>
      <c r="BD29" s="122"/>
      <c r="BE29" s="120">
        <f t="shared" si="1"/>
        <v>0</v>
      </c>
      <c r="BF29" s="120">
        <f t="shared" si="7"/>
        <v>0</v>
      </c>
    </row>
    <row r="30" spans="1:58" x14ac:dyDescent="0.3">
      <c r="A30">
        <f t="shared" si="2"/>
        <v>3025407</v>
      </c>
      <c r="B30" s="118">
        <v>3025407</v>
      </c>
      <c r="C30" t="s">
        <v>553</v>
      </c>
      <c r="D30" s="106">
        <f>VLOOKUP(B30,'School Details'!A:E,3,FALSE)</f>
        <v>0</v>
      </c>
      <c r="E30" s="106" t="str">
        <f>VLOOKUP(B30,'School Details'!A:E,4,FALSE)</f>
        <v>M</v>
      </c>
      <c r="F30" s="106" t="str">
        <f>VLOOKUP(B30,'School Details'!A:E,5,FALSE)</f>
        <v>Secondary</v>
      </c>
      <c r="G30" s="100" t="s">
        <v>980</v>
      </c>
      <c r="I30" s="4" t="s">
        <v>794</v>
      </c>
      <c r="J30">
        <v>661225</v>
      </c>
      <c r="K30" s="118" t="s">
        <v>11</v>
      </c>
      <c r="L30" s="106">
        <v>3</v>
      </c>
      <c r="M30" s="106" t="str">
        <f t="shared" si="3"/>
        <v>HVCPr.I02</v>
      </c>
      <c r="N30" s="106">
        <f>VLOOKUP(B30,'School Details'!A:K,10,FALSE)</f>
        <v>400013</v>
      </c>
      <c r="O30" t="str">
        <f t="shared" si="4"/>
        <v xml:space="preserve">St. James' Catholic High </v>
      </c>
      <c r="P30" t="s">
        <v>55</v>
      </c>
      <c r="Q30" t="s">
        <v>56</v>
      </c>
      <c r="R30" t="s">
        <v>57</v>
      </c>
      <c r="S30" t="s">
        <v>982</v>
      </c>
      <c r="T30" s="125">
        <v>16250</v>
      </c>
      <c r="U30" t="str">
        <f t="shared" si="5"/>
        <v>5407.HVCPr.I02.Ap251</v>
      </c>
      <c r="V30" t="str">
        <f t="shared" si="6"/>
        <v>St. James' Catholic High .5407.HVCPr.I02.Ap25</v>
      </c>
      <c r="W30" s="122">
        <v>3250</v>
      </c>
      <c r="Z30" s="122">
        <v>3250</v>
      </c>
      <c r="AC30" s="122">
        <v>3250</v>
      </c>
      <c r="AF30" s="122">
        <v>3250</v>
      </c>
      <c r="AI30" s="122"/>
      <c r="AL30" s="122"/>
      <c r="AO30" s="122"/>
      <c r="AR30" s="122"/>
      <c r="AU30" s="122"/>
      <c r="AX30" s="122"/>
      <c r="BA30" s="122"/>
      <c r="BD30" s="122"/>
      <c r="BE30" s="120">
        <f t="shared" si="1"/>
        <v>16250</v>
      </c>
      <c r="BF30" s="120">
        <f t="shared" si="7"/>
        <v>0</v>
      </c>
    </row>
    <row r="31" spans="1:58" x14ac:dyDescent="0.3">
      <c r="A31">
        <f>B31</f>
        <v>3025407</v>
      </c>
      <c r="B31" s="118">
        <v>3025407</v>
      </c>
      <c r="C31" t="s">
        <v>553</v>
      </c>
      <c r="D31" s="106">
        <f>VLOOKUP(B31,'School Details'!A:E,3,FALSE)</f>
        <v>0</v>
      </c>
      <c r="E31" s="106" t="str">
        <f>VLOOKUP(B31,'School Details'!A:E,4,FALSE)</f>
        <v>M</v>
      </c>
      <c r="F31" s="106" t="str">
        <f>VLOOKUP(B31,'School Details'!A:E,5,FALSE)</f>
        <v>Secondary</v>
      </c>
      <c r="G31" s="100" t="s">
        <v>980</v>
      </c>
      <c r="I31" s="4" t="s">
        <v>23791</v>
      </c>
      <c r="J31">
        <v>661225</v>
      </c>
      <c r="K31" s="118" t="s">
        <v>11</v>
      </c>
      <c r="L31" s="106">
        <v>5</v>
      </c>
      <c r="M31" s="106" t="str">
        <f t="shared" si="3"/>
        <v>1619Tuition.I02</v>
      </c>
      <c r="N31" s="106">
        <f>VLOOKUP(B31,'School Details'!A:K,10,FALSE)</f>
        <v>400013</v>
      </c>
      <c r="O31" t="str">
        <f>C31</f>
        <v xml:space="preserve">St. James' Catholic High </v>
      </c>
      <c r="P31" t="s">
        <v>55</v>
      </c>
      <c r="Q31" t="s">
        <v>56</v>
      </c>
      <c r="R31" t="s">
        <v>57</v>
      </c>
      <c r="S31" t="s">
        <v>982</v>
      </c>
      <c r="T31" s="125">
        <v>0</v>
      </c>
      <c r="W31" s="122"/>
      <c r="Z31" s="122"/>
      <c r="AC31" s="122"/>
      <c r="AF31" s="122"/>
      <c r="AI31" s="122"/>
      <c r="AL31" s="122"/>
      <c r="AO31" s="122"/>
      <c r="AR31" s="122"/>
      <c r="AU31" s="122"/>
      <c r="AX31" s="122"/>
      <c r="BA31" s="122"/>
      <c r="BD31" s="122"/>
      <c r="BE31" s="120">
        <f t="shared" si="1"/>
        <v>0</v>
      </c>
      <c r="BF31" s="120">
        <f t="shared" si="7"/>
        <v>0</v>
      </c>
    </row>
    <row r="32" spans="1:58" x14ac:dyDescent="0.3">
      <c r="A32">
        <f t="shared" si="2"/>
        <v>3023521</v>
      </c>
      <c r="B32" s="118">
        <v>3023521</v>
      </c>
      <c r="C32" t="s">
        <v>563</v>
      </c>
      <c r="D32" s="106">
        <f>VLOOKUP(B32,'School Details'!A:E,3,FALSE)</f>
        <v>0</v>
      </c>
      <c r="E32" s="106" t="str">
        <f>VLOOKUP(B32,'School Details'!A:E,4,FALSE)</f>
        <v>M</v>
      </c>
      <c r="F32" s="106" t="str">
        <f>VLOOKUP(B32,'School Details'!A:E,5,FALSE)</f>
        <v>All through</v>
      </c>
      <c r="G32" s="100" t="s">
        <v>980</v>
      </c>
      <c r="I32" s="4" t="s">
        <v>791</v>
      </c>
      <c r="J32">
        <v>661225</v>
      </c>
      <c r="K32" s="118" t="s">
        <v>11</v>
      </c>
      <c r="L32" s="106">
        <v>1</v>
      </c>
      <c r="M32" s="106" t="str">
        <f t="shared" si="3"/>
        <v>P16.I02</v>
      </c>
      <c r="N32" s="106">
        <f>VLOOKUP(B32,'School Details'!A:K,10,FALSE)</f>
        <v>400135</v>
      </c>
      <c r="O32" t="str">
        <f t="shared" si="4"/>
        <v>St Mary's &amp; St John's CE School</v>
      </c>
      <c r="P32" t="s">
        <v>190</v>
      </c>
      <c r="Q32" t="s">
        <v>191</v>
      </c>
      <c r="R32" t="s">
        <v>192</v>
      </c>
      <c r="S32" t="s">
        <v>982</v>
      </c>
      <c r="T32" s="125">
        <v>253329.58333333331</v>
      </c>
      <c r="U32" t="str">
        <f t="shared" si="5"/>
        <v>3521.P16.I02.Ap251</v>
      </c>
      <c r="V32" t="str">
        <f t="shared" si="6"/>
        <v>St Mary's &amp; St John's CE School.3521.P16.I02.Ap25</v>
      </c>
      <c r="W32" s="119">
        <v>50665.916666666664</v>
      </c>
      <c r="Z32" s="119">
        <v>50665.916666666664</v>
      </c>
      <c r="AC32" s="119">
        <v>50665.916666666664</v>
      </c>
      <c r="AF32" s="119">
        <v>50665.916666666664</v>
      </c>
      <c r="AI32" s="122"/>
      <c r="AL32" s="122"/>
      <c r="AO32" s="122"/>
      <c r="AR32" s="122"/>
      <c r="AU32" s="122"/>
      <c r="AX32" s="122"/>
      <c r="BA32" s="122"/>
      <c r="BD32" s="122"/>
      <c r="BE32" s="120">
        <f t="shared" si="1"/>
        <v>253329.58333333331</v>
      </c>
      <c r="BF32" s="120">
        <f t="shared" si="7"/>
        <v>0</v>
      </c>
    </row>
    <row r="33" spans="1:59" x14ac:dyDescent="0.3">
      <c r="A33">
        <f t="shared" si="2"/>
        <v>3023521</v>
      </c>
      <c r="B33" s="118">
        <v>3023521</v>
      </c>
      <c r="C33" t="s">
        <v>563</v>
      </c>
      <c r="D33" s="106">
        <f>VLOOKUP(B33,'School Details'!A:E,3,FALSE)</f>
        <v>0</v>
      </c>
      <c r="E33" s="106" t="str">
        <f>VLOOKUP(B33,'School Details'!A:E,4,FALSE)</f>
        <v>M</v>
      </c>
      <c r="F33" s="106" t="str">
        <f>VLOOKUP(B33,'School Details'!A:E,5,FALSE)</f>
        <v>All through</v>
      </c>
      <c r="G33" s="100" t="s">
        <v>980</v>
      </c>
      <c r="I33" s="4" t="s">
        <v>792</v>
      </c>
      <c r="J33">
        <v>661225</v>
      </c>
      <c r="K33" s="118" t="s">
        <v>11</v>
      </c>
      <c r="L33" s="106">
        <v>2</v>
      </c>
      <c r="M33" s="106" t="str">
        <f t="shared" si="3"/>
        <v>StdFS.I02</v>
      </c>
      <c r="N33" s="106">
        <f>VLOOKUP(B33,'School Details'!A:K,10,FALSE)</f>
        <v>400135</v>
      </c>
      <c r="O33" t="str">
        <f t="shared" si="4"/>
        <v>St Mary's &amp; St John's CE School</v>
      </c>
      <c r="P33" t="s">
        <v>190</v>
      </c>
      <c r="Q33" t="s">
        <v>191</v>
      </c>
      <c r="R33" t="s">
        <v>192</v>
      </c>
      <c r="S33" t="s">
        <v>982</v>
      </c>
      <c r="T33" s="125">
        <v>1882.083333333333</v>
      </c>
      <c r="U33" t="str">
        <f t="shared" si="5"/>
        <v>3521.StdFS.I02.Ap251</v>
      </c>
      <c r="V33" t="str">
        <f t="shared" si="6"/>
        <v>St Mary's &amp; St John's CE School.3521.StdFS.I02.Ap25</v>
      </c>
      <c r="W33" s="119">
        <v>376.41666666666663</v>
      </c>
      <c r="Z33" s="119">
        <v>376.41666666666663</v>
      </c>
      <c r="AC33" s="119">
        <v>376.41666666666663</v>
      </c>
      <c r="AF33" s="119">
        <v>376.41666666666663</v>
      </c>
      <c r="AI33" s="122"/>
      <c r="AL33" s="122"/>
      <c r="AO33" s="122"/>
      <c r="AR33" s="122"/>
      <c r="AU33" s="122"/>
      <c r="AX33" s="122"/>
      <c r="BA33" s="122"/>
      <c r="BD33" s="122"/>
      <c r="BE33" s="120">
        <f t="shared" si="1"/>
        <v>1882.083333333333</v>
      </c>
      <c r="BF33" s="120">
        <f t="shared" si="7"/>
        <v>0</v>
      </c>
    </row>
    <row r="34" spans="1:59" x14ac:dyDescent="0.3">
      <c r="A34">
        <f t="shared" si="2"/>
        <v>3023521</v>
      </c>
      <c r="B34" s="118">
        <v>3023521</v>
      </c>
      <c r="C34" t="s">
        <v>563</v>
      </c>
      <c r="D34" s="106">
        <f>VLOOKUP(B34,'School Details'!A:E,3,FALSE)</f>
        <v>0</v>
      </c>
      <c r="E34" s="106" t="str">
        <f>VLOOKUP(B34,'School Details'!A:E,4,FALSE)</f>
        <v>M</v>
      </c>
      <c r="F34" s="106" t="str">
        <f>VLOOKUP(B34,'School Details'!A:E,5,FALSE)</f>
        <v>All through</v>
      </c>
      <c r="G34" s="100" t="s">
        <v>980</v>
      </c>
      <c r="I34" s="4" t="s">
        <v>793</v>
      </c>
      <c r="J34">
        <v>661225</v>
      </c>
      <c r="K34" s="118" t="s">
        <v>11</v>
      </c>
      <c r="L34" s="106">
        <v>3</v>
      </c>
      <c r="M34" s="106" t="str">
        <f t="shared" si="3"/>
        <v>AdvMP.I02</v>
      </c>
      <c r="N34" s="106">
        <f>VLOOKUP(B34,'School Details'!A:K,10,FALSE)</f>
        <v>400135</v>
      </c>
      <c r="O34" t="str">
        <f t="shared" si="4"/>
        <v>St Mary's &amp; St John's CE School</v>
      </c>
      <c r="P34" t="s">
        <v>190</v>
      </c>
      <c r="Q34" t="s">
        <v>191</v>
      </c>
      <c r="R34" t="s">
        <v>192</v>
      </c>
      <c r="S34" t="s">
        <v>982</v>
      </c>
      <c r="T34" s="125">
        <v>15375</v>
      </c>
      <c r="U34" t="str">
        <f t="shared" si="5"/>
        <v>3521.AdvMP.I02.Ap251</v>
      </c>
      <c r="V34" t="str">
        <f t="shared" si="6"/>
        <v>St Mary's &amp; St John's CE School.3521.AdvMP.I02.Ap25</v>
      </c>
      <c r="W34" s="119">
        <v>3075</v>
      </c>
      <c r="Z34" s="119">
        <v>3075</v>
      </c>
      <c r="AC34" s="119">
        <v>3075</v>
      </c>
      <c r="AF34" s="119">
        <v>3075</v>
      </c>
      <c r="AI34" s="122"/>
      <c r="AL34" s="122"/>
      <c r="AO34" s="122"/>
      <c r="AR34" s="122"/>
      <c r="AU34" s="122"/>
      <c r="AX34" s="122"/>
      <c r="BA34" s="122"/>
      <c r="BD34" s="122"/>
      <c r="BE34" s="120">
        <f t="shared" si="1"/>
        <v>15375</v>
      </c>
      <c r="BF34" s="120">
        <f t="shared" si="7"/>
        <v>0</v>
      </c>
    </row>
    <row r="35" spans="1:59" x14ac:dyDescent="0.3">
      <c r="A35">
        <f t="shared" si="2"/>
        <v>3023521</v>
      </c>
      <c r="B35" s="118">
        <v>3023521</v>
      </c>
      <c r="C35" t="s">
        <v>563</v>
      </c>
      <c r="D35" s="106">
        <f>VLOOKUP(B35,'School Details'!A:E,3,FALSE)</f>
        <v>0</v>
      </c>
      <c r="E35" s="106" t="str">
        <f>VLOOKUP(B35,'School Details'!A:E,4,FALSE)</f>
        <v>M</v>
      </c>
      <c r="F35" s="106" t="str">
        <f>VLOOKUP(B35,'School Details'!A:E,5,FALSE)</f>
        <v>All through</v>
      </c>
      <c r="G35" s="100" t="s">
        <v>980</v>
      </c>
      <c r="I35" s="4" t="s">
        <v>794</v>
      </c>
      <c r="J35">
        <v>661225</v>
      </c>
      <c r="K35" s="118" t="s">
        <v>11</v>
      </c>
      <c r="L35" s="106">
        <v>4</v>
      </c>
      <c r="M35" s="106" t="str">
        <f t="shared" si="3"/>
        <v>HVCPr.I02</v>
      </c>
      <c r="N35" s="106">
        <f>VLOOKUP(B35,'School Details'!A:K,10,FALSE)</f>
        <v>400135</v>
      </c>
      <c r="O35" t="str">
        <f t="shared" si="4"/>
        <v>St Mary's &amp; St John's CE School</v>
      </c>
      <c r="P35" t="s">
        <v>190</v>
      </c>
      <c r="Q35" t="s">
        <v>191</v>
      </c>
      <c r="R35" t="s">
        <v>192</v>
      </c>
      <c r="S35" t="s">
        <v>982</v>
      </c>
      <c r="T35" s="125">
        <v>14000</v>
      </c>
      <c r="U35" t="str">
        <f t="shared" si="5"/>
        <v>3521.HVCPr.I02.Ap251</v>
      </c>
      <c r="V35" t="str">
        <f t="shared" si="6"/>
        <v>St Mary's &amp; St John's CE School.3521.HVCPr.I02.Ap25</v>
      </c>
      <c r="W35" s="119">
        <v>2800</v>
      </c>
      <c r="Z35" s="119">
        <v>2800</v>
      </c>
      <c r="AC35" s="119">
        <v>2800</v>
      </c>
      <c r="AF35" s="119">
        <v>2800</v>
      </c>
      <c r="AI35" s="122"/>
      <c r="AL35" s="122"/>
      <c r="AO35" s="122"/>
      <c r="AR35" s="122"/>
      <c r="AU35" s="122"/>
      <c r="AX35" s="122"/>
      <c r="BA35" s="122"/>
      <c r="BD35" s="122"/>
      <c r="BE35" s="120">
        <f t="shared" si="1"/>
        <v>14000</v>
      </c>
      <c r="BF35" s="120">
        <f t="shared" si="7"/>
        <v>0</v>
      </c>
    </row>
    <row r="36" spans="1:59" x14ac:dyDescent="0.3">
      <c r="A36">
        <f>B36</f>
        <v>3023521</v>
      </c>
      <c r="B36" s="118">
        <v>3023521</v>
      </c>
      <c r="C36" t="s">
        <v>563</v>
      </c>
      <c r="D36" s="106">
        <f>VLOOKUP(B36,'School Details'!A:E,3,FALSE)</f>
        <v>0</v>
      </c>
      <c r="E36" s="106" t="str">
        <f>VLOOKUP(B36,'School Details'!A:E,4,FALSE)</f>
        <v>M</v>
      </c>
      <c r="F36" s="106" t="str">
        <f>VLOOKUP(B36,'School Details'!A:E,5,FALSE)</f>
        <v>All through</v>
      </c>
      <c r="G36" s="100" t="s">
        <v>980</v>
      </c>
      <c r="I36" s="4" t="s">
        <v>23791</v>
      </c>
      <c r="J36">
        <v>661225</v>
      </c>
      <c r="K36" s="118" t="s">
        <v>11</v>
      </c>
      <c r="L36" s="106">
        <v>5</v>
      </c>
      <c r="M36" s="106" t="str">
        <f t="shared" si="3"/>
        <v>1619Tuition.I02</v>
      </c>
      <c r="N36" s="106">
        <f>VLOOKUP(B36,'School Details'!A:K,10,FALSE)</f>
        <v>400135</v>
      </c>
      <c r="O36" t="str">
        <f>C36</f>
        <v>St Mary's &amp; St John's CE School</v>
      </c>
      <c r="P36" t="s">
        <v>190</v>
      </c>
      <c r="Q36" t="s">
        <v>191</v>
      </c>
      <c r="R36" t="s">
        <v>192</v>
      </c>
      <c r="S36" t="s">
        <v>982</v>
      </c>
      <c r="T36" s="125"/>
      <c r="W36" s="119"/>
      <c r="Z36" s="119"/>
      <c r="AC36" s="119"/>
      <c r="AF36" s="122"/>
      <c r="AI36" s="122"/>
      <c r="AJ36" t="str">
        <f>RIGHT($B36,4)&amp;"."&amp;$M36&amp;"."&amp;AJ$3</f>
        <v>3521.1619Tuition.I02.Sep251</v>
      </c>
      <c r="AK36" t="str">
        <f>$O36&amp;"."&amp;RIGHT($B36,4)&amp;"."&amp;$M36&amp;"."&amp;AK$3</f>
        <v>St Mary's &amp; St John's CE School.3521.1619Tuition.I02.Sep25</v>
      </c>
      <c r="AL36" s="107"/>
      <c r="AO36" s="122"/>
      <c r="AR36" s="122"/>
      <c r="AU36" s="122"/>
      <c r="AX36" s="122"/>
      <c r="BA36" s="122"/>
      <c r="BD36" s="122"/>
      <c r="BE36" s="120"/>
      <c r="BF36" s="120"/>
      <c r="BG36" t="s">
        <v>23797</v>
      </c>
    </row>
    <row r="37" spans="1:59" x14ac:dyDescent="0.3">
      <c r="T37" s="125"/>
      <c r="AL37" s="322"/>
      <c r="BE37" s="120"/>
      <c r="BF37" s="120"/>
    </row>
    <row r="38" spans="1:59" x14ac:dyDescent="0.3">
      <c r="T38" s="125"/>
      <c r="AL38" s="322"/>
      <c r="BE38" s="120"/>
      <c r="BF38" s="120"/>
    </row>
    <row r="39" spans="1:59" x14ac:dyDescent="0.3">
      <c r="T39" s="125"/>
      <c r="AI39" s="120"/>
      <c r="AL39" s="322"/>
      <c r="BE39" s="120"/>
      <c r="BF39" s="120"/>
    </row>
    <row r="40" spans="1:59" x14ac:dyDescent="0.3">
      <c r="T40" s="125"/>
      <c r="AL40" s="322"/>
      <c r="BE40" s="120"/>
      <c r="BF40" s="120"/>
    </row>
    <row r="41" spans="1:59" x14ac:dyDescent="0.3">
      <c r="T41" s="125"/>
      <c r="AL41" s="322"/>
      <c r="BE41" s="120"/>
      <c r="BF41" s="120"/>
    </row>
    <row r="42" spans="1:59" x14ac:dyDescent="0.3">
      <c r="T42" s="125"/>
      <c r="AL42" s="322"/>
      <c r="BE42" s="120"/>
      <c r="BF42" s="120"/>
    </row>
  </sheetData>
  <autoFilter ref="A6:BX42" xr:uid="{77C55A0F-31B2-44FD-AB5E-BEFD4AFFB53A}"/>
  <phoneticPr fontId="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S1" activePane="topRight" state="frozen"/>
      <selection activeCell="B14" sqref="B14"/>
      <selection pane="topRight" activeCell="B14" sqref="B14"/>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9" ht="15" thickBot="1" x14ac:dyDescent="0.35"/>
    <row r="3" spans="1:59" s="117" customFormat="1" ht="58.8"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59"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2" t="s">
        <v>886</v>
      </c>
      <c r="Y4" s="132" t="s">
        <v>886</v>
      </c>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c r="BG4"/>
    </row>
    <row r="5" spans="1:59" ht="15.6" thickTop="1" thickBot="1" x14ac:dyDescent="0.35">
      <c r="N5" s="99"/>
      <c r="P5" s="3"/>
      <c r="R5" s="3"/>
      <c r="S5" s="3"/>
      <c r="T5" s="136">
        <f>SUM(T$7:T$11)</f>
        <v>0</v>
      </c>
      <c r="W5" s="137">
        <f t="shared" ref="W5:AW5" si="0">SUM(W$7:W$11)</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SUM(AX$7:AX$12)</f>
        <v>0</v>
      </c>
      <c r="AY5" s="137">
        <f>SUM(AY$7:AY$11)</f>
        <v>0</v>
      </c>
      <c r="AZ5" s="137">
        <f>SUM(AZ$7:AZ$11)</f>
        <v>0</v>
      </c>
      <c r="BA5" s="137">
        <f>SUM(BA$7:BA$11)</f>
        <v>0</v>
      </c>
      <c r="BB5" s="137">
        <f>SUM(BB$7:BB$11)</f>
        <v>0</v>
      </c>
      <c r="BC5" s="137">
        <f>SUM(BC$7:BC$11)</f>
        <v>0</v>
      </c>
      <c r="BD5" s="137">
        <f>SUM(W$7:W$11)</f>
        <v>0</v>
      </c>
      <c r="BE5" s="137">
        <f>SUM(BE7:BE11)</f>
        <v>0</v>
      </c>
      <c r="BF5" s="137">
        <f>SUM(W7:W11)</f>
        <v>0</v>
      </c>
    </row>
    <row r="6" spans="1:59"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3">
      <c r="A7">
        <f t="shared" ref="A7:A12" si="1">B7</f>
        <v>3025405</v>
      </c>
      <c r="B7" s="118">
        <v>3025405</v>
      </c>
      <c r="C7" t="s">
        <v>542</v>
      </c>
      <c r="D7" s="106">
        <f>VLOOKUP(B7,'School Details'!A:K,3,FALSE)</f>
        <v>0</v>
      </c>
      <c r="E7" s="106" t="str">
        <f>VLOOKUP(B7,'School Details'!A:K,4,FALSE)</f>
        <v>M</v>
      </c>
      <c r="F7" s="106" t="str">
        <f>VLOOKUP(B7,'School Details'!A:K,5,FALSE)</f>
        <v>Secondary</v>
      </c>
      <c r="G7" s="100" t="s">
        <v>980</v>
      </c>
      <c r="I7" s="4" t="s">
        <v>23960</v>
      </c>
      <c r="J7">
        <v>661225</v>
      </c>
      <c r="K7" s="118" t="s">
        <v>11</v>
      </c>
      <c r="L7" s="106">
        <v>1</v>
      </c>
      <c r="M7" s="106" t="str">
        <f t="shared" ref="M7:M12" si="2">I7&amp;"."&amp;K7</f>
        <v>P16 Adj.I02</v>
      </c>
      <c r="N7" s="106">
        <f>VLOOKUP(B7,'School Details'!A:K,10,FALSE)</f>
        <v>400041</v>
      </c>
      <c r="O7" t="str">
        <f t="shared" ref="O7:O12" si="3">C7</f>
        <v>Finchley Catholic High Sch</v>
      </c>
      <c r="P7" t="s">
        <v>220</v>
      </c>
      <c r="Q7" t="s">
        <v>221</v>
      </c>
      <c r="R7" t="s">
        <v>222</v>
      </c>
      <c r="S7" t="s">
        <v>982</v>
      </c>
      <c r="T7" s="125"/>
      <c r="U7" t="str">
        <f t="shared" ref="U7:U12" si="4">RIGHT($B7,4)&amp;"."&amp;$M7&amp;"."&amp;U$3</f>
        <v>5405.P16 Adj.I02.Ap251</v>
      </c>
      <c r="V7" t="str">
        <f t="shared" ref="V7:V12" si="5">$O7&amp;"."&amp;RIGHT($B7,4)&amp;"."&amp;$M7&amp;"."&amp;V$3</f>
        <v>Finchley Catholic High Sch.5405.P16 Adj.I02.Ap25</v>
      </c>
      <c r="W7" s="119"/>
      <c r="Z7" s="119"/>
      <c r="AC7" s="119"/>
      <c r="AF7" s="122"/>
      <c r="AI7" s="122"/>
      <c r="AL7" s="122"/>
      <c r="AO7" s="122"/>
      <c r="AR7" s="122"/>
      <c r="AU7" s="122"/>
      <c r="AV7" t="str">
        <f t="shared" ref="AV7:AV12" si="6">RIGHT($B7,4)&amp;"."&amp;$M7&amp;"."&amp;AV$3</f>
        <v>5405.P16 Adj.I02.Jan261</v>
      </c>
      <c r="AW7" t="str">
        <f t="shared" ref="AW7:AW12" si="7">$O7&amp;"."&amp;RIGHT($B7,4)&amp;"."&amp;$M7&amp;"."&amp;AW$3</f>
        <v>Finchley Catholic High Sch.5405.P16 Adj.I02.Jan26</v>
      </c>
      <c r="AX7" s="122"/>
      <c r="BA7" s="122"/>
      <c r="BD7" s="122"/>
      <c r="BE7" s="120">
        <f t="shared" ref="BE7:BE12" si="8">W7+Z7+AC7+AF7+AI7+AL7+AO7+AR7+AU7+AX7+BA7+W7</f>
        <v>0</v>
      </c>
      <c r="BF7" s="120">
        <f t="shared" ref="BF7:BF12" si="9">BE7-T7</f>
        <v>0</v>
      </c>
    </row>
    <row r="8" spans="1:59" x14ac:dyDescent="0.3">
      <c r="A8">
        <f t="shared" si="1"/>
        <v>3025427</v>
      </c>
      <c r="B8" s="118">
        <v>3025427</v>
      </c>
      <c r="C8" t="s">
        <v>547</v>
      </c>
      <c r="D8" s="106">
        <f>VLOOKUP(B8,'School Details'!A:E,3,FALSE)</f>
        <v>0</v>
      </c>
      <c r="E8" s="106" t="str">
        <f>VLOOKUP(B8,'School Details'!A:E,4,FALSE)</f>
        <v>M</v>
      </c>
      <c r="F8" s="106" t="str">
        <f>VLOOKUP(B8,'School Details'!A:E,5,FALSE)</f>
        <v>Secondary</v>
      </c>
      <c r="G8" s="100" t="s">
        <v>980</v>
      </c>
      <c r="I8" s="4" t="s">
        <v>23960</v>
      </c>
      <c r="J8">
        <v>661225</v>
      </c>
      <c r="K8" s="118" t="s">
        <v>11</v>
      </c>
      <c r="L8" s="106">
        <v>1</v>
      </c>
      <c r="M8" s="106" t="str">
        <f t="shared" si="2"/>
        <v>P16 Adj.I02</v>
      </c>
      <c r="N8" s="106">
        <f>VLOOKUP(B8,'School Details'!A:K,10,FALSE)</f>
        <v>400140</v>
      </c>
      <c r="O8" t="str">
        <f t="shared" si="3"/>
        <v>JCoSS</v>
      </c>
      <c r="P8" t="s">
        <v>169</v>
      </c>
      <c r="Q8" t="s">
        <v>170</v>
      </c>
      <c r="R8" t="s">
        <v>171</v>
      </c>
      <c r="S8" t="s">
        <v>982</v>
      </c>
      <c r="T8" s="125"/>
      <c r="U8" t="str">
        <f t="shared" si="4"/>
        <v>5427.P16 Adj.I02.Ap251</v>
      </c>
      <c r="V8" t="str">
        <f t="shared" si="5"/>
        <v>JCoSS.5427.P16 Adj.I02.Ap25</v>
      </c>
      <c r="W8" s="119"/>
      <c r="Z8" s="119"/>
      <c r="AC8" s="119"/>
      <c r="AF8" s="122"/>
      <c r="AI8" s="122"/>
      <c r="AL8" s="122"/>
      <c r="AO8" s="122"/>
      <c r="AR8" s="122"/>
      <c r="AU8" s="122"/>
      <c r="AV8" t="str">
        <f t="shared" si="6"/>
        <v>5427.P16 Adj.I02.Jan261</v>
      </c>
      <c r="AW8" t="str">
        <f t="shared" si="7"/>
        <v>JCoSS.5427.P16 Adj.I02.Jan26</v>
      </c>
      <c r="AX8" s="122"/>
      <c r="BA8" s="122"/>
      <c r="BD8" s="122"/>
      <c r="BE8" s="120">
        <f t="shared" si="8"/>
        <v>0</v>
      </c>
      <c r="BF8" s="120">
        <f t="shared" si="9"/>
        <v>0</v>
      </c>
    </row>
    <row r="9" spans="1:59" x14ac:dyDescent="0.3">
      <c r="A9">
        <f t="shared" si="1"/>
        <v>3024004</v>
      </c>
      <c r="B9" s="118">
        <v>3024004</v>
      </c>
      <c r="C9" t="s">
        <v>548</v>
      </c>
      <c r="D9" s="106">
        <f>VLOOKUP(B9,'School Details'!A:E,3,FALSE)</f>
        <v>0</v>
      </c>
      <c r="E9" s="106" t="str">
        <f>VLOOKUP(B9,'School Details'!A:E,4,FALSE)</f>
        <v>M</v>
      </c>
      <c r="F9" s="106" t="str">
        <f>VLOOKUP(B9,'School Details'!A:E,5,FALSE)</f>
        <v>Secondary</v>
      </c>
      <c r="G9" s="100" t="s">
        <v>980</v>
      </c>
      <c r="I9" s="4" t="s">
        <v>23960</v>
      </c>
      <c r="J9">
        <v>661225</v>
      </c>
      <c r="K9" s="118" t="s">
        <v>11</v>
      </c>
      <c r="L9" s="106">
        <v>1</v>
      </c>
      <c r="M9" s="106" t="str">
        <f t="shared" si="2"/>
        <v>P16 Adj.I02</v>
      </c>
      <c r="N9" s="106">
        <f>VLOOKUP(B9,'School Details'!A:K,10,FALSE)</f>
        <v>107953</v>
      </c>
      <c r="O9" t="str">
        <f t="shared" si="3"/>
        <v>Menorah High Sch Girls</v>
      </c>
      <c r="P9" t="s">
        <v>106</v>
      </c>
      <c r="Q9" t="s">
        <v>107</v>
      </c>
      <c r="R9" t="s">
        <v>108</v>
      </c>
      <c r="S9" t="s">
        <v>982</v>
      </c>
      <c r="T9" s="125"/>
      <c r="U9" t="str">
        <f t="shared" si="4"/>
        <v>4004.P16 Adj.I02.Ap251</v>
      </c>
      <c r="V9" t="str">
        <f t="shared" si="5"/>
        <v>Menorah High Sch Girls.4004.P16 Adj.I02.Ap25</v>
      </c>
      <c r="W9" s="119"/>
      <c r="Z9" s="119"/>
      <c r="AC9" s="119"/>
      <c r="AF9" s="122"/>
      <c r="AI9" s="122"/>
      <c r="AL9" s="122"/>
      <c r="AO9" s="122"/>
      <c r="AR9" s="122"/>
      <c r="AU9" s="122"/>
      <c r="AV9" t="str">
        <f t="shared" si="6"/>
        <v>4004.P16 Adj.I02.Jan261</v>
      </c>
      <c r="AW9" t="str">
        <f t="shared" si="7"/>
        <v>Menorah High Sch Girls.4004.P16 Adj.I02.Jan26</v>
      </c>
      <c r="AX9" s="122"/>
      <c r="BA9" s="122"/>
      <c r="BD9" s="122"/>
      <c r="BE9" s="120">
        <f t="shared" si="8"/>
        <v>0</v>
      </c>
      <c r="BF9" s="120">
        <f t="shared" si="9"/>
        <v>0</v>
      </c>
    </row>
    <row r="10" spans="1:59" x14ac:dyDescent="0.3">
      <c r="A10">
        <f t="shared" si="1"/>
        <v>3025407</v>
      </c>
      <c r="B10" s="118">
        <v>3025407</v>
      </c>
      <c r="C10" t="s">
        <v>553</v>
      </c>
      <c r="D10" s="106">
        <f>VLOOKUP(B10,'School Details'!A:E,3,FALSE)</f>
        <v>0</v>
      </c>
      <c r="E10" s="106" t="str">
        <f>VLOOKUP(B10,'School Details'!A:E,4,FALSE)</f>
        <v>M</v>
      </c>
      <c r="F10" s="106" t="str">
        <f>VLOOKUP(B10,'School Details'!A:E,5,FALSE)</f>
        <v>Secondary</v>
      </c>
      <c r="G10" s="100" t="s">
        <v>980</v>
      </c>
      <c r="I10" s="4" t="s">
        <v>23960</v>
      </c>
      <c r="J10">
        <v>661225</v>
      </c>
      <c r="K10" s="118" t="s">
        <v>11</v>
      </c>
      <c r="L10" s="106">
        <v>1</v>
      </c>
      <c r="M10" s="106" t="str">
        <f t="shared" si="2"/>
        <v>P16 Adj.I02</v>
      </c>
      <c r="N10" s="106">
        <f>VLOOKUP(B10,'School Details'!A:K,10,FALSE)</f>
        <v>400013</v>
      </c>
      <c r="O10" t="str">
        <f t="shared" si="3"/>
        <v xml:space="preserve">St. James' Catholic High </v>
      </c>
      <c r="P10" t="s">
        <v>55</v>
      </c>
      <c r="Q10" t="s">
        <v>56</v>
      </c>
      <c r="R10" t="s">
        <v>57</v>
      </c>
      <c r="S10" t="s">
        <v>982</v>
      </c>
      <c r="T10" s="125"/>
      <c r="U10" t="str">
        <f t="shared" si="4"/>
        <v>5407.P16 Adj.I02.Ap251</v>
      </c>
      <c r="V10" t="str">
        <f t="shared" si="5"/>
        <v>St. James' Catholic High .5407.P16 Adj.I02.Ap25</v>
      </c>
      <c r="W10" s="119"/>
      <c r="Z10" s="119"/>
      <c r="AC10" s="119"/>
      <c r="AF10" s="122"/>
      <c r="AI10" s="122"/>
      <c r="AL10" s="122"/>
      <c r="AO10" s="122"/>
      <c r="AR10" s="122"/>
      <c r="AU10" s="122"/>
      <c r="AV10" t="str">
        <f t="shared" si="6"/>
        <v>5407.P16 Adj.I02.Jan261</v>
      </c>
      <c r="AW10" t="str">
        <f t="shared" si="7"/>
        <v>St. James' Catholic High .5407.P16 Adj.I02.Jan26</v>
      </c>
      <c r="AX10" s="122"/>
      <c r="BA10" s="122"/>
      <c r="BD10" s="122"/>
      <c r="BE10" s="120">
        <f t="shared" si="8"/>
        <v>0</v>
      </c>
      <c r="BF10" s="120">
        <f t="shared" si="9"/>
        <v>0</v>
      </c>
    </row>
    <row r="11" spans="1:59" x14ac:dyDescent="0.3">
      <c r="A11">
        <f t="shared" si="1"/>
        <v>3023521</v>
      </c>
      <c r="B11" s="118">
        <v>3023521</v>
      </c>
      <c r="C11" t="s">
        <v>563</v>
      </c>
      <c r="D11" s="106">
        <f>VLOOKUP(B11,'School Details'!A:E,3,FALSE)</f>
        <v>0</v>
      </c>
      <c r="E11" s="106" t="str">
        <f>VLOOKUP(B11,'School Details'!A:E,4,FALSE)</f>
        <v>M</v>
      </c>
      <c r="F11" s="106" t="str">
        <f>VLOOKUP(B11,'School Details'!A:E,5,FALSE)</f>
        <v>All through</v>
      </c>
      <c r="G11" s="100" t="s">
        <v>980</v>
      </c>
      <c r="I11" s="4" t="s">
        <v>23960</v>
      </c>
      <c r="J11">
        <v>661225</v>
      </c>
      <c r="K11" s="118" t="s">
        <v>11</v>
      </c>
      <c r="L11" s="106">
        <v>1</v>
      </c>
      <c r="M11" s="106" t="str">
        <f t="shared" si="2"/>
        <v>P16 Adj.I02</v>
      </c>
      <c r="N11" s="106">
        <f>VLOOKUP(B11,'School Details'!A:K,10,FALSE)</f>
        <v>400135</v>
      </c>
      <c r="O11" t="str">
        <f t="shared" si="3"/>
        <v>St Mary's &amp; St John's CE School</v>
      </c>
      <c r="P11" t="s">
        <v>190</v>
      </c>
      <c r="Q11" t="s">
        <v>191</v>
      </c>
      <c r="R11" t="s">
        <v>192</v>
      </c>
      <c r="S11" t="s">
        <v>982</v>
      </c>
      <c r="T11" s="125"/>
      <c r="U11" t="str">
        <f t="shared" si="4"/>
        <v>3521.P16 Adj.I02.Ap251</v>
      </c>
      <c r="V11" t="str">
        <f t="shared" si="5"/>
        <v>St Mary's &amp; St John's CE School.3521.P16 Adj.I02.Ap25</v>
      </c>
      <c r="W11" s="119"/>
      <c r="Z11" s="119"/>
      <c r="AC11" s="119"/>
      <c r="AF11" s="122"/>
      <c r="AI11" s="122"/>
      <c r="AL11" s="122"/>
      <c r="AO11" s="122"/>
      <c r="AR11" s="122"/>
      <c r="AU11" s="122"/>
      <c r="AV11" t="str">
        <f t="shared" si="6"/>
        <v>3521.P16 Adj.I02.Jan261</v>
      </c>
      <c r="AW11" t="str">
        <f t="shared" si="7"/>
        <v>St Mary's &amp; St John's CE School.3521.P16 Adj.I02.Jan26</v>
      </c>
      <c r="AX11" s="122"/>
      <c r="BA11" s="122"/>
      <c r="BD11" s="122"/>
      <c r="BE11" s="120">
        <f t="shared" si="8"/>
        <v>0</v>
      </c>
      <c r="BF11" s="120">
        <f t="shared" si="9"/>
        <v>0</v>
      </c>
    </row>
    <row r="12" spans="1:59" x14ac:dyDescent="0.3">
      <c r="A12">
        <f t="shared" si="1"/>
        <v>3025404</v>
      </c>
      <c r="B12" s="118">
        <v>3025404</v>
      </c>
      <c r="C12" t="s">
        <v>552</v>
      </c>
      <c r="D12" s="106">
        <f>VLOOKUP(B12,'School Details'!A:E,3,FALSE)</f>
        <v>0</v>
      </c>
      <c r="E12" s="106" t="str">
        <f>VLOOKUP(B12,'School Details'!A:E,4,FALSE)</f>
        <v>M</v>
      </c>
      <c r="F12" s="106" t="str">
        <f>VLOOKUP(B12,'School Details'!A:E,5,FALSE)</f>
        <v>Secondary</v>
      </c>
      <c r="G12" s="100" t="s">
        <v>980</v>
      </c>
      <c r="I12" s="4" t="s">
        <v>23960</v>
      </c>
      <c r="J12">
        <v>661225</v>
      </c>
      <c r="K12" s="118" t="s">
        <v>11</v>
      </c>
      <c r="L12" s="106">
        <v>1</v>
      </c>
      <c r="M12" s="106" t="str">
        <f t="shared" si="2"/>
        <v>P16 Adj.I02</v>
      </c>
      <c r="N12" s="106">
        <f>VLOOKUP(B12,'School Details'!A:K,10,FALSE)</f>
        <v>400029</v>
      </c>
      <c r="O12" t="str">
        <f t="shared" si="3"/>
        <v>St Michaels Catholic Grammar</v>
      </c>
      <c r="P12" t="s">
        <v>118</v>
      </c>
      <c r="Q12" t="s">
        <v>119</v>
      </c>
      <c r="R12" t="s">
        <v>120</v>
      </c>
      <c r="S12" t="s">
        <v>982</v>
      </c>
      <c r="T12" s="125"/>
      <c r="U12" t="str">
        <f t="shared" si="4"/>
        <v>5404.P16 Adj.I02.Ap251</v>
      </c>
      <c r="V12" t="str">
        <f t="shared" si="5"/>
        <v>St Michaels Catholic Grammar.5404.P16 Adj.I02.Ap25</v>
      </c>
      <c r="W12" s="119"/>
      <c r="Z12" s="119"/>
      <c r="AC12" s="119"/>
      <c r="AF12" s="122"/>
      <c r="AI12" s="122"/>
      <c r="AL12" s="122"/>
      <c r="AO12" s="122"/>
      <c r="AR12" s="122"/>
      <c r="AU12" s="122"/>
      <c r="AV12" t="str">
        <f t="shared" si="6"/>
        <v>5404.P16 Adj.I02.Jan261</v>
      </c>
      <c r="AW12" t="str">
        <f t="shared" si="7"/>
        <v>St Michaels Catholic Grammar.5404.P16 Adj.I02.Jan26</v>
      </c>
      <c r="AX12" s="122"/>
      <c r="BA12" s="122"/>
      <c r="BD12" s="122"/>
      <c r="BE12" s="120">
        <f t="shared" si="8"/>
        <v>0</v>
      </c>
      <c r="BF12" s="120">
        <f t="shared" si="9"/>
        <v>0</v>
      </c>
    </row>
  </sheetData>
  <autoFilter ref="A6:BX12" xr:uid="{77C55A0F-31B2-44FD-AB5E-BEFD4AFFB53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T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10.33203125" customWidth="1"/>
    <col min="2" max="2" width="9.88671875" customWidth="1"/>
    <col min="3" max="3" width="36.88671875" customWidth="1"/>
    <col min="4" max="4" width="10.6640625" bestFit="1" customWidth="1"/>
    <col min="5" max="5" width="15.5546875" bestFit="1" customWidth="1"/>
    <col min="6" max="6" width="10.109375" bestFit="1" customWidth="1"/>
    <col min="7" max="7" width="7.6640625" bestFit="1" customWidth="1"/>
    <col min="8" max="8" width="18.5546875" bestFit="1" customWidth="1"/>
    <col min="9" max="9" width="18.33203125" bestFit="1"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9"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row>
    <row r="5" spans="1:58" ht="15.6" thickTop="1" thickBot="1" x14ac:dyDescent="0.35">
      <c r="N5" s="99"/>
      <c r="P5" s="3"/>
      <c r="R5" s="3"/>
      <c r="S5" s="3"/>
      <c r="T5" s="136">
        <f>SUM(T$7:T$93)</f>
        <v>0</v>
      </c>
      <c r="W5" s="137">
        <f t="shared" ref="W5:BC5" si="0">SUM(W$7:W$93)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SUM(W$7:W$93)</f>
        <v>0</v>
      </c>
      <c r="BE5" s="137">
        <f>SUM(BE7:BE93)</f>
        <v>0</v>
      </c>
      <c r="BF5" s="137">
        <f>SUM(W7:W93)</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s="118">
        <v>3023309</v>
      </c>
      <c r="B7" s="118">
        <v>3023309</v>
      </c>
      <c r="C7" t="s">
        <v>503</v>
      </c>
      <c r="D7" s="106">
        <f>VLOOKUP(B7,'School Details'!A:K,3,FALSE)</f>
        <v>0</v>
      </c>
      <c r="E7" s="106" t="str">
        <f>VLOOKUP(B7,'School Details'!A:K,4,FALSE)</f>
        <v>M</v>
      </c>
      <c r="F7" s="106" t="str">
        <f>VLOOKUP(B7,'School Details'!A:K,5,FALSE)</f>
        <v>Primary</v>
      </c>
      <c r="G7" t="s">
        <v>895</v>
      </c>
      <c r="H7" t="s">
        <v>567</v>
      </c>
      <c r="I7" t="s">
        <v>366</v>
      </c>
      <c r="J7">
        <v>661225</v>
      </c>
      <c r="K7" s="118" t="s">
        <v>367</v>
      </c>
      <c r="L7" s="106">
        <v>1</v>
      </c>
      <c r="M7" s="106" t="str">
        <f>I7&amp;"."&amp;K7</f>
        <v>NTP.I18C</v>
      </c>
      <c r="N7" s="106">
        <f>VLOOKUP(B7,'School Details'!A:K,10,FALSE)</f>
        <v>400098</v>
      </c>
      <c r="O7" s="106" t="str">
        <f>C7</f>
        <v>St Johns CE N20</v>
      </c>
      <c r="P7" t="s">
        <v>28</v>
      </c>
      <c r="Q7" t="s">
        <v>29</v>
      </c>
      <c r="R7" t="s">
        <v>30</v>
      </c>
      <c r="S7" t="s">
        <v>23393</v>
      </c>
      <c r="T7" s="125"/>
      <c r="W7" s="119"/>
      <c r="Z7" s="122"/>
      <c r="AC7" s="119"/>
      <c r="AF7" s="122"/>
      <c r="AI7" s="122"/>
      <c r="AL7" s="122"/>
      <c r="AO7" s="122"/>
      <c r="AR7" s="122"/>
      <c r="AU7" s="122"/>
      <c r="AX7" s="122"/>
      <c r="BA7" s="122"/>
      <c r="BD7" s="122"/>
      <c r="BE7" s="120">
        <f t="shared" ref="BE7:BE38" si="1">SUM(W7:W7)</f>
        <v>0</v>
      </c>
      <c r="BF7" s="120">
        <f t="shared" ref="BF7:BF70" si="2">BE7-T7</f>
        <v>0</v>
      </c>
    </row>
    <row r="8" spans="1:58" x14ac:dyDescent="0.3">
      <c r="A8" s="118">
        <v>3022002</v>
      </c>
      <c r="B8" s="118">
        <v>3022002</v>
      </c>
      <c r="C8" t="s">
        <v>423</v>
      </c>
      <c r="D8" s="106">
        <f>VLOOKUP(B8,'School Details'!A:E,3,FALSE)</f>
        <v>0</v>
      </c>
      <c r="E8" s="106" t="str">
        <f>VLOOKUP(B8,'School Details'!A:E,4,FALSE)</f>
        <v>M</v>
      </c>
      <c r="F8" s="106" t="str">
        <f>VLOOKUP(B8,'School Details'!A:E,5,FALSE)</f>
        <v>Primary</v>
      </c>
      <c r="G8" s="100" t="s">
        <v>895</v>
      </c>
      <c r="H8" t="s">
        <v>567</v>
      </c>
      <c r="I8" t="s">
        <v>366</v>
      </c>
      <c r="J8">
        <v>661225</v>
      </c>
      <c r="K8" s="118" t="s">
        <v>367</v>
      </c>
      <c r="L8" s="106">
        <f>IF(C10=C9,L7+1,1)</f>
        <v>1</v>
      </c>
      <c r="M8" s="106" t="str">
        <f t="shared" ref="M8:M71" si="3">I8&amp;"."&amp;K8</f>
        <v>NTP.I18C</v>
      </c>
      <c r="N8" s="106">
        <f>VLOOKUP(B8,'School Details'!A:K,10,FALSE)</f>
        <v>400005</v>
      </c>
      <c r="O8" s="106" t="str">
        <f t="shared" ref="O8:O71" si="4">C8</f>
        <v xml:space="preserve">Barnfield </v>
      </c>
      <c r="P8" t="s">
        <v>139</v>
      </c>
      <c r="Q8" t="s">
        <v>140</v>
      </c>
      <c r="R8" t="s">
        <v>141</v>
      </c>
      <c r="S8" t="s">
        <v>896</v>
      </c>
      <c r="T8" s="125"/>
      <c r="W8" s="119"/>
      <c r="Z8" s="119"/>
      <c r="AC8" s="119"/>
      <c r="AF8" s="122"/>
      <c r="AI8" s="122"/>
      <c r="AL8" s="122"/>
      <c r="AO8" s="122"/>
      <c r="AR8" s="122"/>
      <c r="AU8" s="122"/>
      <c r="AX8" s="122"/>
      <c r="BA8" s="122"/>
      <c r="BD8" s="122"/>
      <c r="BE8" s="120">
        <f t="shared" si="1"/>
        <v>0</v>
      </c>
      <c r="BF8" s="120">
        <f t="shared" si="2"/>
        <v>0</v>
      </c>
    </row>
    <row r="9" spans="1:58" x14ac:dyDescent="0.3">
      <c r="A9" s="118">
        <v>3022066</v>
      </c>
      <c r="B9" s="118">
        <v>3022066</v>
      </c>
      <c r="C9" t="s">
        <v>427</v>
      </c>
      <c r="D9" s="106">
        <f>VLOOKUP(B9,'School Details'!A:E,3,FALSE)</f>
        <v>0</v>
      </c>
      <c r="E9" s="106" t="str">
        <f>VLOOKUP(B9,'School Details'!A:E,4,FALSE)</f>
        <v>A</v>
      </c>
      <c r="F9" s="106" t="str">
        <f>VLOOKUP(B9,'School Details'!A:E,5,FALSE)</f>
        <v>Primary</v>
      </c>
      <c r="G9" s="100" t="s">
        <v>895</v>
      </c>
      <c r="H9" t="s">
        <v>567</v>
      </c>
      <c r="I9" t="s">
        <v>366</v>
      </c>
      <c r="J9">
        <v>661225</v>
      </c>
      <c r="K9" s="118" t="s">
        <v>367</v>
      </c>
      <c r="L9" s="106">
        <f t="shared" ref="L9:L72" si="5">IF(C11=C10,L8+1,1)</f>
        <v>1</v>
      </c>
      <c r="M9" s="106" t="str">
        <f t="shared" si="3"/>
        <v>NTP.I18C</v>
      </c>
      <c r="N9" s="106">
        <f>VLOOKUP(B9,'School Details'!A:K,10,FALSE)</f>
        <v>400051</v>
      </c>
      <c r="O9" s="106"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Z9" s="119"/>
      <c r="AC9" s="119"/>
      <c r="AF9" s="122"/>
      <c r="AI9" s="122"/>
      <c r="AL9" s="122"/>
      <c r="AO9" s="122"/>
      <c r="AR9" s="122"/>
      <c r="AU9" s="122"/>
      <c r="AX9" s="122"/>
      <c r="BA9" s="122"/>
      <c r="BD9" s="122"/>
      <c r="BE9" s="120">
        <f t="shared" si="1"/>
        <v>0</v>
      </c>
      <c r="BF9" s="120">
        <f t="shared" si="2"/>
        <v>0</v>
      </c>
    </row>
    <row r="10" spans="1:58" x14ac:dyDescent="0.3">
      <c r="A10" s="118">
        <v>3022007</v>
      </c>
      <c r="B10" s="118">
        <v>3022007</v>
      </c>
      <c r="C10" t="s">
        <v>433</v>
      </c>
      <c r="D10" s="106">
        <f>VLOOKUP(B10,'School Details'!A:E,3,FALSE)</f>
        <v>0</v>
      </c>
      <c r="E10" s="106" t="str">
        <f>VLOOKUP(B10,'School Details'!A:E,4,FALSE)</f>
        <v>M</v>
      </c>
      <c r="F10" s="106" t="str">
        <f>VLOOKUP(B10,'School Details'!A:E,5,FALSE)</f>
        <v>Primary</v>
      </c>
      <c r="G10" s="100" t="s">
        <v>895</v>
      </c>
      <c r="H10" t="s">
        <v>567</v>
      </c>
      <c r="I10" t="s">
        <v>366</v>
      </c>
      <c r="J10">
        <v>661225</v>
      </c>
      <c r="K10" s="118" t="s">
        <v>367</v>
      </c>
      <c r="L10" s="106">
        <f t="shared" si="5"/>
        <v>1</v>
      </c>
      <c r="M10" s="106" t="str">
        <f t="shared" si="3"/>
        <v>NTP.I18C</v>
      </c>
      <c r="N10" s="106">
        <f>VLOOKUP(B10,'School Details'!A:K,10,FALSE)</f>
        <v>400040</v>
      </c>
      <c r="O10" s="106" t="str">
        <f t="shared" si="4"/>
        <v>Brookland Junior</v>
      </c>
      <c r="P10" t="s">
        <v>73</v>
      </c>
      <c r="Q10" t="s">
        <v>74</v>
      </c>
      <c r="R10" t="s">
        <v>75</v>
      </c>
      <c r="S10" t="s">
        <v>896</v>
      </c>
      <c r="T10" s="125"/>
      <c r="W10" s="119"/>
      <c r="Z10" s="119"/>
      <c r="AC10" s="119"/>
      <c r="AF10" s="122"/>
      <c r="AI10" s="122"/>
      <c r="AL10" s="122"/>
      <c r="AO10" s="122"/>
      <c r="AR10" s="122"/>
      <c r="AU10" s="122"/>
      <c r="AX10" s="122"/>
      <c r="BA10" s="122"/>
      <c r="BD10" s="122"/>
      <c r="BE10" s="120">
        <f t="shared" si="1"/>
        <v>0</v>
      </c>
      <c r="BF10" s="120">
        <f t="shared" si="2"/>
        <v>0</v>
      </c>
    </row>
    <row r="11" spans="1:58" x14ac:dyDescent="0.3">
      <c r="A11" s="118">
        <v>3022008</v>
      </c>
      <c r="B11" s="118">
        <v>3022008</v>
      </c>
      <c r="C11" t="s">
        <v>432</v>
      </c>
      <c r="D11" s="106">
        <f>VLOOKUP(B11,'School Details'!A:E,3,FALSE)</f>
        <v>0</v>
      </c>
      <c r="E11" s="106" t="str">
        <f>VLOOKUP(B11,'School Details'!A:E,4,FALSE)</f>
        <v>M</v>
      </c>
      <c r="F11" s="106" t="str">
        <f>VLOOKUP(B11,'School Details'!A:E,5,FALSE)</f>
        <v>Primary</v>
      </c>
      <c r="G11" s="100" t="s">
        <v>895</v>
      </c>
      <c r="H11" t="s">
        <v>567</v>
      </c>
      <c r="I11" t="s">
        <v>366</v>
      </c>
      <c r="J11">
        <v>661225</v>
      </c>
      <c r="K11" s="118" t="s">
        <v>367</v>
      </c>
      <c r="L11" s="106">
        <f t="shared" si="5"/>
        <v>1</v>
      </c>
      <c r="M11" s="106" t="str">
        <f t="shared" si="3"/>
        <v>NTP.I18C</v>
      </c>
      <c r="N11" s="106">
        <f>VLOOKUP(B11,'School Details'!A:K,10,FALSE)</f>
        <v>400057</v>
      </c>
      <c r="O11" s="106" t="str">
        <f t="shared" si="4"/>
        <v xml:space="preserve">Brookland Infant  </v>
      </c>
      <c r="P11" t="s">
        <v>213</v>
      </c>
      <c r="Q11" t="s">
        <v>214</v>
      </c>
      <c r="R11" t="s">
        <v>75</v>
      </c>
      <c r="S11" t="s">
        <v>896</v>
      </c>
      <c r="T11" s="125"/>
      <c r="W11" s="119"/>
      <c r="Z11" s="119"/>
      <c r="AC11" s="119"/>
      <c r="AF11" s="122"/>
      <c r="AI11" s="122"/>
      <c r="AL11" s="122"/>
      <c r="AO11" s="122"/>
      <c r="AR11" s="122"/>
      <c r="AU11" s="122"/>
      <c r="AX11" s="122"/>
      <c r="BA11" s="122"/>
      <c r="BD11" s="122"/>
      <c r="BE11" s="120">
        <f t="shared" si="1"/>
        <v>0</v>
      </c>
      <c r="BF11" s="120">
        <f t="shared" si="2"/>
        <v>0</v>
      </c>
    </row>
    <row r="12" spans="1:58" x14ac:dyDescent="0.3">
      <c r="A12" s="118">
        <v>3022009</v>
      </c>
      <c r="B12" s="118">
        <v>3022009</v>
      </c>
      <c r="C12" t="s">
        <v>434</v>
      </c>
      <c r="D12" s="106">
        <f>VLOOKUP(B12,'School Details'!A:E,3,FALSE)</f>
        <v>0</v>
      </c>
      <c r="E12" s="106" t="str">
        <f>VLOOKUP(B12,'School Details'!A:E,4,FALSE)</f>
        <v>M</v>
      </c>
      <c r="F12" s="106" t="str">
        <f>VLOOKUP(B12,'School Details'!A:E,5,FALSE)</f>
        <v>Primary</v>
      </c>
      <c r="G12" s="100" t="s">
        <v>895</v>
      </c>
      <c r="H12" t="s">
        <v>567</v>
      </c>
      <c r="I12" t="s">
        <v>366</v>
      </c>
      <c r="J12">
        <v>661225</v>
      </c>
      <c r="K12" s="118" t="s">
        <v>367</v>
      </c>
      <c r="L12" s="106">
        <f t="shared" si="5"/>
        <v>1</v>
      </c>
      <c r="M12" s="106" t="str">
        <f t="shared" si="3"/>
        <v>NTP.I18C</v>
      </c>
      <c r="N12" s="106">
        <f>VLOOKUP(B12,'School Details'!A:K,10,FALSE)</f>
        <v>400061</v>
      </c>
      <c r="O12" s="106" t="str">
        <f t="shared" si="4"/>
        <v xml:space="preserve">Brunswick Park </v>
      </c>
      <c r="P12" t="s">
        <v>253</v>
      </c>
      <c r="Q12" t="s">
        <v>254</v>
      </c>
      <c r="R12" t="s">
        <v>255</v>
      </c>
      <c r="S12" t="s">
        <v>896</v>
      </c>
      <c r="T12" s="125"/>
      <c r="W12" s="119"/>
      <c r="Z12" s="119"/>
      <c r="AC12" s="119"/>
      <c r="AF12" s="122"/>
      <c r="AI12" s="122"/>
      <c r="AL12" s="122"/>
      <c r="AO12" s="122"/>
      <c r="AR12" s="122"/>
      <c r="AU12" s="122"/>
      <c r="AX12" s="122"/>
      <c r="BA12" s="122"/>
      <c r="BD12" s="122"/>
      <c r="BE12" s="120">
        <f t="shared" si="1"/>
        <v>0</v>
      </c>
      <c r="BF12" s="120">
        <f t="shared" si="2"/>
        <v>0</v>
      </c>
    </row>
    <row r="13" spans="1:58" x14ac:dyDescent="0.3">
      <c r="A13" s="118">
        <v>3022011</v>
      </c>
      <c r="B13" s="118">
        <v>3022011</v>
      </c>
      <c r="C13" t="s">
        <v>440</v>
      </c>
      <c r="D13" s="106">
        <f>VLOOKUP(B13,'School Details'!A:E,3,FALSE)</f>
        <v>0</v>
      </c>
      <c r="E13" s="106" t="str">
        <f>VLOOKUP(B13,'School Details'!A:E,4,FALSE)</f>
        <v>M</v>
      </c>
      <c r="F13" s="106" t="str">
        <f>VLOOKUP(B13,'School Details'!A:E,5,FALSE)</f>
        <v>Primary</v>
      </c>
      <c r="G13" s="100" t="s">
        <v>895</v>
      </c>
      <c r="H13" t="s">
        <v>567</v>
      </c>
      <c r="I13" t="s">
        <v>366</v>
      </c>
      <c r="J13">
        <v>661225</v>
      </c>
      <c r="K13" s="118" t="s">
        <v>367</v>
      </c>
      <c r="L13" s="106">
        <f t="shared" si="5"/>
        <v>1</v>
      </c>
      <c r="M13" s="106" t="str">
        <f t="shared" si="3"/>
        <v>NTP.I18C</v>
      </c>
      <c r="N13" s="106">
        <f>VLOOKUP(B13,'School Details'!A:K,10,FALSE)</f>
        <v>400020</v>
      </c>
      <c r="O13" s="106" t="str">
        <f t="shared" si="4"/>
        <v xml:space="preserve">Church Hill </v>
      </c>
      <c r="P13" t="s">
        <v>46</v>
      </c>
      <c r="Q13" t="s">
        <v>47</v>
      </c>
      <c r="R13" t="s">
        <v>48</v>
      </c>
      <c r="S13" t="s">
        <v>896</v>
      </c>
      <c r="T13" s="125"/>
      <c r="W13" s="119"/>
      <c r="Z13" s="119"/>
      <c r="AC13" s="119"/>
      <c r="AF13" s="122"/>
      <c r="AI13" s="122"/>
      <c r="AL13" s="122"/>
      <c r="AO13" s="122"/>
      <c r="AR13" s="122"/>
      <c r="AU13" s="122"/>
      <c r="AX13" s="122"/>
      <c r="BA13" s="122"/>
      <c r="BD13" s="122"/>
      <c r="BE13" s="120">
        <f t="shared" si="1"/>
        <v>0</v>
      </c>
      <c r="BF13" s="120">
        <f t="shared" si="2"/>
        <v>0</v>
      </c>
    </row>
    <row r="14" spans="1:58" x14ac:dyDescent="0.3">
      <c r="A14" s="118">
        <v>3022014</v>
      </c>
      <c r="B14" s="118">
        <v>3022014</v>
      </c>
      <c r="C14" t="s">
        <v>443</v>
      </c>
      <c r="D14" s="106">
        <f>VLOOKUP(B14,'School Details'!A:E,3,FALSE)</f>
        <v>0</v>
      </c>
      <c r="E14" s="106" t="str">
        <f>VLOOKUP(B14,'School Details'!A:E,4,FALSE)</f>
        <v>M</v>
      </c>
      <c r="F14" s="106" t="str">
        <f>VLOOKUP(B14,'School Details'!A:E,5,FALSE)</f>
        <v>Primary</v>
      </c>
      <c r="G14" s="100" t="s">
        <v>895</v>
      </c>
      <c r="H14" t="s">
        <v>567</v>
      </c>
      <c r="I14" t="s">
        <v>366</v>
      </c>
      <c r="J14">
        <v>661225</v>
      </c>
      <c r="K14" s="118" t="s">
        <v>367</v>
      </c>
      <c r="L14" s="106">
        <f t="shared" si="5"/>
        <v>1</v>
      </c>
      <c r="M14" s="106" t="str">
        <f t="shared" si="3"/>
        <v>NTP.I18C</v>
      </c>
      <c r="N14" s="106">
        <f>VLOOKUP(B14,'School Details'!A:K,10,FALSE)</f>
        <v>400050</v>
      </c>
      <c r="O14" s="106" t="str">
        <f t="shared" si="4"/>
        <v xml:space="preserve">Colindale </v>
      </c>
      <c r="P14" t="s">
        <v>91</v>
      </c>
      <c r="Q14" t="s">
        <v>92</v>
      </c>
      <c r="R14" t="s">
        <v>93</v>
      </c>
      <c r="S14" t="s">
        <v>896</v>
      </c>
      <c r="T14" s="125"/>
      <c r="W14" s="119"/>
      <c r="Z14" s="119"/>
      <c r="AC14" s="119"/>
      <c r="AF14" s="122"/>
      <c r="AI14" s="122"/>
      <c r="AL14" s="122"/>
      <c r="AO14" s="122"/>
      <c r="AR14" s="122"/>
      <c r="AU14" s="122"/>
      <c r="AX14" s="122"/>
      <c r="BA14" s="122"/>
      <c r="BD14" s="122"/>
      <c r="BE14" s="120">
        <f t="shared" si="1"/>
        <v>0</v>
      </c>
      <c r="BF14" s="120">
        <f t="shared" si="2"/>
        <v>0</v>
      </c>
    </row>
    <row r="15" spans="1:58" x14ac:dyDescent="0.3">
      <c r="A15" s="118">
        <v>3022015</v>
      </c>
      <c r="B15" s="118">
        <v>3022015</v>
      </c>
      <c r="C15" t="s">
        <v>445</v>
      </c>
      <c r="D15" s="106">
        <f>VLOOKUP(B15,'School Details'!A:E,3,FALSE)</f>
        <v>0</v>
      </c>
      <c r="E15" s="106" t="str">
        <f>VLOOKUP(B15,'School Details'!A:E,4,FALSE)</f>
        <v>M</v>
      </c>
      <c r="F15" s="106" t="str">
        <f>VLOOKUP(B15,'School Details'!A:E,5,FALSE)</f>
        <v>Primary</v>
      </c>
      <c r="G15" s="100" t="s">
        <v>895</v>
      </c>
      <c r="H15" t="s">
        <v>567</v>
      </c>
      <c r="I15" t="s">
        <v>366</v>
      </c>
      <c r="J15">
        <v>661225</v>
      </c>
      <c r="K15" s="118" t="s">
        <v>367</v>
      </c>
      <c r="L15" s="106">
        <f t="shared" si="5"/>
        <v>1</v>
      </c>
      <c r="M15" s="106" t="str">
        <f t="shared" si="3"/>
        <v>NTP.I18C</v>
      </c>
      <c r="N15" s="106">
        <f>VLOOKUP(B15,'School Details'!A:K,10,FALSE)</f>
        <v>400059</v>
      </c>
      <c r="O15" s="106" t="str">
        <f t="shared" si="4"/>
        <v>Coppetts Wood</v>
      </c>
      <c r="P15" t="s">
        <v>241</v>
      </c>
      <c r="Q15" t="s">
        <v>242</v>
      </c>
      <c r="R15" t="s">
        <v>243</v>
      </c>
      <c r="S15" t="s">
        <v>896</v>
      </c>
      <c r="T15" s="125"/>
      <c r="W15" s="119"/>
      <c r="Z15" s="119"/>
      <c r="AC15" s="119"/>
      <c r="AF15" s="122"/>
      <c r="AI15" s="122"/>
      <c r="AL15" s="122"/>
      <c r="AO15" s="122"/>
      <c r="AR15" s="122"/>
      <c r="AU15" s="122"/>
      <c r="AX15" s="122"/>
      <c r="BA15" s="122"/>
      <c r="BD15" s="122"/>
      <c r="BE15" s="120">
        <f t="shared" si="1"/>
        <v>0</v>
      </c>
      <c r="BF15" s="120">
        <f t="shared" si="2"/>
        <v>0</v>
      </c>
    </row>
    <row r="16" spans="1:58" x14ac:dyDescent="0.3">
      <c r="A16" s="118">
        <v>3022016</v>
      </c>
      <c r="B16" s="118">
        <v>3022016</v>
      </c>
      <c r="C16" t="s">
        <v>446</v>
      </c>
      <c r="D16" s="106">
        <f>VLOOKUP(B16,'School Details'!A:E,3,FALSE)</f>
        <v>0</v>
      </c>
      <c r="E16" s="106" t="str">
        <f>VLOOKUP(B16,'School Details'!A:E,4,FALSE)</f>
        <v>M</v>
      </c>
      <c r="F16" s="106" t="str">
        <f>VLOOKUP(B16,'School Details'!A:E,5,FALSE)</f>
        <v>Primary</v>
      </c>
      <c r="G16" s="100" t="s">
        <v>895</v>
      </c>
      <c r="H16" t="s">
        <v>567</v>
      </c>
      <c r="I16" t="s">
        <v>366</v>
      </c>
      <c r="J16">
        <v>661225</v>
      </c>
      <c r="K16" s="118" t="s">
        <v>367</v>
      </c>
      <c r="L16" s="106">
        <f t="shared" si="5"/>
        <v>1</v>
      </c>
      <c r="M16" s="106" t="str">
        <f t="shared" si="3"/>
        <v>NTP.I18C</v>
      </c>
      <c r="N16" s="106">
        <f>VLOOKUP(B16,'School Details'!A:K,10,FALSE)</f>
        <v>400049</v>
      </c>
      <c r="O16" s="106" t="str">
        <f t="shared" si="4"/>
        <v xml:space="preserve">Courtland </v>
      </c>
      <c r="P16" t="s">
        <v>160</v>
      </c>
      <c r="Q16" t="s">
        <v>161</v>
      </c>
      <c r="R16" t="s">
        <v>162</v>
      </c>
      <c r="S16" t="s">
        <v>896</v>
      </c>
      <c r="T16" s="125"/>
      <c r="W16" s="119"/>
      <c r="Z16" s="119"/>
      <c r="AC16" s="119"/>
      <c r="AF16" s="122"/>
      <c r="AI16" s="122"/>
      <c r="AL16" s="122"/>
      <c r="AO16" s="122"/>
      <c r="AR16" s="122"/>
      <c r="AU16" s="122"/>
      <c r="AX16" s="122"/>
      <c r="BA16" s="122"/>
      <c r="BD16" s="122"/>
      <c r="BE16" s="120">
        <f t="shared" si="1"/>
        <v>0</v>
      </c>
      <c r="BF16" s="120">
        <f t="shared" si="2"/>
        <v>0</v>
      </c>
    </row>
    <row r="17" spans="1:58" x14ac:dyDescent="0.3">
      <c r="A17" s="118">
        <v>3022017</v>
      </c>
      <c r="B17" s="118">
        <v>3022017</v>
      </c>
      <c r="C17" t="s">
        <v>447</v>
      </c>
      <c r="D17" s="106">
        <f>VLOOKUP(B17,'School Details'!A:E,3,FALSE)</f>
        <v>0</v>
      </c>
      <c r="E17" s="106" t="str">
        <f>VLOOKUP(B17,'School Details'!A:E,4,FALSE)</f>
        <v>M</v>
      </c>
      <c r="F17" s="106" t="str">
        <f>VLOOKUP(B17,'School Details'!A:E,5,FALSE)</f>
        <v>Primary</v>
      </c>
      <c r="G17" s="100" t="s">
        <v>895</v>
      </c>
      <c r="H17" t="s">
        <v>567</v>
      </c>
      <c r="I17" t="s">
        <v>366</v>
      </c>
      <c r="J17">
        <v>661225</v>
      </c>
      <c r="K17" s="118" t="s">
        <v>367</v>
      </c>
      <c r="L17" s="106">
        <f t="shared" si="5"/>
        <v>1</v>
      </c>
      <c r="M17" s="106" t="str">
        <f t="shared" si="3"/>
        <v>NTP.I18C</v>
      </c>
      <c r="N17" s="106">
        <f>VLOOKUP(B17,'School Details'!A:K,10,FALSE)</f>
        <v>400080</v>
      </c>
      <c r="O17" s="106" t="str">
        <f t="shared" si="4"/>
        <v xml:space="preserve">Cromer Road </v>
      </c>
      <c r="P17" t="s">
        <v>61</v>
      </c>
      <c r="Q17" t="s">
        <v>62</v>
      </c>
      <c r="R17" t="s">
        <v>63</v>
      </c>
      <c r="S17" t="s">
        <v>896</v>
      </c>
      <c r="T17" s="125"/>
      <c r="W17" s="119"/>
      <c r="Z17" s="119"/>
      <c r="AC17" s="119"/>
      <c r="AF17" s="122"/>
      <c r="AI17" s="122"/>
      <c r="AL17" s="122"/>
      <c r="AO17" s="122"/>
      <c r="AR17" s="122"/>
      <c r="AU17" s="122"/>
      <c r="AX17" s="122"/>
      <c r="BA17" s="122"/>
      <c r="BD17" s="122"/>
      <c r="BE17" s="120">
        <f t="shared" si="1"/>
        <v>0</v>
      </c>
      <c r="BF17" s="120">
        <f t="shared" si="2"/>
        <v>0</v>
      </c>
    </row>
    <row r="18" spans="1:58" x14ac:dyDescent="0.3">
      <c r="A18" s="118">
        <v>3022019</v>
      </c>
      <c r="B18" s="118">
        <v>3022019</v>
      </c>
      <c r="C18" t="s">
        <v>450</v>
      </c>
      <c r="D18" s="106">
        <f>VLOOKUP(B18,'School Details'!A:E,3,FALSE)</f>
        <v>0</v>
      </c>
      <c r="E18" s="106" t="str">
        <f>VLOOKUP(B18,'School Details'!A:E,4,FALSE)</f>
        <v>M</v>
      </c>
      <c r="F18" s="106" t="str">
        <f>VLOOKUP(B18,'School Details'!A:E,5,FALSE)</f>
        <v>Primary</v>
      </c>
      <c r="G18" s="100" t="s">
        <v>895</v>
      </c>
      <c r="H18" t="s">
        <v>567</v>
      </c>
      <c r="I18" t="s">
        <v>366</v>
      </c>
      <c r="J18">
        <v>661225</v>
      </c>
      <c r="K18" s="118" t="s">
        <v>367</v>
      </c>
      <c r="L18" s="106">
        <f t="shared" si="5"/>
        <v>1</v>
      </c>
      <c r="M18" s="106" t="str">
        <f t="shared" si="3"/>
        <v>NTP.I18C</v>
      </c>
      <c r="N18" s="106">
        <f>VLOOKUP(B18,'School Details'!A:K,10,FALSE)</f>
        <v>400036</v>
      </c>
      <c r="O18" s="106" t="str">
        <f t="shared" si="4"/>
        <v xml:space="preserve">Deansbrook Infant </v>
      </c>
      <c r="P18" t="s">
        <v>40</v>
      </c>
      <c r="Q18" t="s">
        <v>41</v>
      </c>
      <c r="R18" t="s">
        <v>42</v>
      </c>
      <c r="S18" t="s">
        <v>896</v>
      </c>
      <c r="T18" s="125"/>
      <c r="W18" s="119"/>
      <c r="Z18" s="119"/>
      <c r="AC18" s="119"/>
      <c r="AF18" s="122"/>
      <c r="AI18" s="122"/>
      <c r="AL18" s="122"/>
      <c r="AO18" s="122"/>
      <c r="AR18" s="122"/>
      <c r="AU18" s="122"/>
      <c r="AX18" s="122"/>
      <c r="BA18" s="122"/>
      <c r="BD18" s="122"/>
      <c r="BE18" s="120">
        <f t="shared" si="1"/>
        <v>0</v>
      </c>
      <c r="BF18" s="120">
        <f t="shared" si="2"/>
        <v>0</v>
      </c>
    </row>
    <row r="19" spans="1:58" x14ac:dyDescent="0.3">
      <c r="A19" s="118">
        <v>3022021</v>
      </c>
      <c r="B19" s="118">
        <v>3022021</v>
      </c>
      <c r="C19" t="s">
        <v>452</v>
      </c>
      <c r="D19" s="106">
        <f>VLOOKUP(B19,'School Details'!A:E,3,FALSE)</f>
        <v>0</v>
      </c>
      <c r="E19" s="106" t="str">
        <f>VLOOKUP(B19,'School Details'!A:E,4,FALSE)</f>
        <v>A</v>
      </c>
      <c r="F19" s="106" t="str">
        <f>VLOOKUP(B19,'School Details'!A:E,5,FALSE)</f>
        <v>Primary</v>
      </c>
      <c r="G19" s="100" t="s">
        <v>895</v>
      </c>
      <c r="H19" t="s">
        <v>567</v>
      </c>
      <c r="I19" t="s">
        <v>366</v>
      </c>
      <c r="J19">
        <v>661225</v>
      </c>
      <c r="K19" s="118" t="s">
        <v>367</v>
      </c>
      <c r="L19" s="106">
        <f t="shared" si="5"/>
        <v>1</v>
      </c>
      <c r="M19" s="106" t="str">
        <f t="shared" si="3"/>
        <v>NTP.I18C</v>
      </c>
      <c r="N19" s="106">
        <f>VLOOKUP(B19,'School Details'!A:K,10,FALSE)</f>
        <v>400042</v>
      </c>
      <c r="O19" s="106" t="s">
        <v>452</v>
      </c>
      <c r="P19" t="str">
        <f>VLOOKUP($N19,LBB_Code!$B:$F,3,FALSE)</f>
        <v>Dollis Primary School</v>
      </c>
      <c r="Q19" t="str">
        <f>VLOOKUP($N19,LBB_Code!$B:$F,2,FALSE)</f>
        <v>S900008308</v>
      </c>
      <c r="R19" t="str">
        <f>VLOOKUP($N19,LBB_Code!$B:$F,4,FALSE)</f>
        <v>NW7 2BU</v>
      </c>
      <c r="S19" t="s">
        <v>896</v>
      </c>
      <c r="T19" s="125"/>
      <c r="W19" s="119"/>
      <c r="Z19" s="119"/>
      <c r="AC19" s="119"/>
      <c r="AF19" s="122"/>
      <c r="AI19" s="122"/>
      <c r="AL19" s="122"/>
      <c r="AO19" s="122"/>
      <c r="AR19" s="122"/>
      <c r="AU19" s="122"/>
      <c r="AX19" s="122"/>
      <c r="BA19" s="122"/>
      <c r="BD19" s="122"/>
      <c r="BE19" s="120">
        <f t="shared" si="1"/>
        <v>0</v>
      </c>
      <c r="BF19" s="120">
        <f t="shared" si="2"/>
        <v>0</v>
      </c>
    </row>
    <row r="20" spans="1:58" x14ac:dyDescent="0.3">
      <c r="A20" s="118">
        <v>3022023</v>
      </c>
      <c r="B20" s="118">
        <v>3022023</v>
      </c>
      <c r="C20" t="s">
        <v>453</v>
      </c>
      <c r="D20" s="106">
        <f>VLOOKUP(B20,'School Details'!A:E,3,FALSE)</f>
        <v>0</v>
      </c>
      <c r="E20" s="106" t="str">
        <f>VLOOKUP(B20,'School Details'!A:E,4,FALSE)</f>
        <v>M</v>
      </c>
      <c r="F20" s="106" t="str">
        <f>VLOOKUP(B20,'School Details'!A:E,5,FALSE)</f>
        <v>Primary</v>
      </c>
      <c r="G20" s="100" t="s">
        <v>895</v>
      </c>
      <c r="H20" t="s">
        <v>567</v>
      </c>
      <c r="I20" t="s">
        <v>366</v>
      </c>
      <c r="J20">
        <v>661225</v>
      </c>
      <c r="K20" s="118" t="s">
        <v>367</v>
      </c>
      <c r="L20" s="106">
        <f t="shared" si="5"/>
        <v>1</v>
      </c>
      <c r="M20" s="106" t="str">
        <f t="shared" si="3"/>
        <v>NTP.I18C</v>
      </c>
      <c r="N20" s="106">
        <f>VLOOKUP(B20,'School Details'!A:K,10,FALSE)</f>
        <v>400159</v>
      </c>
      <c r="O20" s="106" t="str">
        <f t="shared" si="4"/>
        <v>Edgware Primary</v>
      </c>
      <c r="P20" t="s">
        <v>88</v>
      </c>
      <c r="Q20" t="s">
        <v>89</v>
      </c>
      <c r="R20" t="s">
        <v>90</v>
      </c>
      <c r="S20" t="s">
        <v>896</v>
      </c>
      <c r="T20" s="125"/>
      <c r="W20" s="119"/>
      <c r="Z20" s="119"/>
      <c r="AC20" s="119"/>
      <c r="AF20" s="122"/>
      <c r="AI20" s="122"/>
      <c r="AL20" s="122"/>
      <c r="AO20" s="122"/>
      <c r="AR20" s="122"/>
      <c r="AU20" s="122"/>
      <c r="AX20" s="122"/>
      <c r="BA20" s="122"/>
      <c r="BD20" s="122"/>
      <c r="BE20" s="120">
        <f t="shared" si="1"/>
        <v>0</v>
      </c>
      <c r="BF20" s="120">
        <f t="shared" si="2"/>
        <v>0</v>
      </c>
    </row>
    <row r="21" spans="1:58" x14ac:dyDescent="0.3">
      <c r="A21" s="118">
        <v>3022024</v>
      </c>
      <c r="B21" s="118">
        <v>3022024</v>
      </c>
      <c r="C21" t="s">
        <v>455</v>
      </c>
      <c r="D21" s="106">
        <f>VLOOKUP(B21,'School Details'!A:E,3,FALSE)</f>
        <v>0</v>
      </c>
      <c r="E21" s="106" t="str">
        <f>VLOOKUP(B21,'School Details'!A:E,4,FALSE)</f>
        <v>M</v>
      </c>
      <c r="F21" s="106" t="str">
        <f>VLOOKUP(B21,'School Details'!A:E,5,FALSE)</f>
        <v>Primary</v>
      </c>
      <c r="G21" s="100" t="s">
        <v>895</v>
      </c>
      <c r="H21" t="s">
        <v>567</v>
      </c>
      <c r="I21" t="s">
        <v>366</v>
      </c>
      <c r="J21">
        <v>661225</v>
      </c>
      <c r="K21" s="118" t="s">
        <v>367</v>
      </c>
      <c r="L21" s="106">
        <f t="shared" si="5"/>
        <v>1</v>
      </c>
      <c r="M21" s="106" t="str">
        <f t="shared" si="3"/>
        <v>NTP.I18C</v>
      </c>
      <c r="N21" s="106">
        <f>VLOOKUP(B21,'School Details'!A:K,10,FALSE)</f>
        <v>400047</v>
      </c>
      <c r="O21" s="106" t="str">
        <f t="shared" si="4"/>
        <v xml:space="preserve">Fairway  </v>
      </c>
      <c r="P21" t="s">
        <v>178</v>
      </c>
      <c r="Q21" t="s">
        <v>179</v>
      </c>
      <c r="R21" t="s">
        <v>180</v>
      </c>
      <c r="S21" t="s">
        <v>896</v>
      </c>
      <c r="T21" s="125"/>
      <c r="W21" s="122"/>
      <c r="Z21" s="119"/>
      <c r="AC21" s="119"/>
      <c r="AF21" s="122"/>
      <c r="AI21" s="122"/>
      <c r="AL21" s="122"/>
      <c r="AO21" s="122"/>
      <c r="AR21" s="122"/>
      <c r="AU21" s="122"/>
      <c r="AX21" s="122"/>
      <c r="BA21" s="122"/>
      <c r="BD21" s="122"/>
      <c r="BE21" s="120">
        <f t="shared" si="1"/>
        <v>0</v>
      </c>
      <c r="BF21" s="120">
        <f t="shared" si="2"/>
        <v>0</v>
      </c>
    </row>
    <row r="22" spans="1:58" x14ac:dyDescent="0.3">
      <c r="A22" s="118">
        <v>3022025</v>
      </c>
      <c r="B22" s="118">
        <v>3022025</v>
      </c>
      <c r="C22" t="s">
        <v>457</v>
      </c>
      <c r="D22" s="106">
        <f>VLOOKUP(B22,'School Details'!A:E,3,FALSE)</f>
        <v>0</v>
      </c>
      <c r="E22" s="106" t="str">
        <f>VLOOKUP(B22,'School Details'!A:E,4,FALSE)</f>
        <v>M</v>
      </c>
      <c r="F22" s="106" t="str">
        <f>VLOOKUP(B22,'School Details'!A:E,5,FALSE)</f>
        <v>Primary</v>
      </c>
      <c r="G22" s="100" t="s">
        <v>895</v>
      </c>
      <c r="H22" t="s">
        <v>567</v>
      </c>
      <c r="I22" t="s">
        <v>366</v>
      </c>
      <c r="J22">
        <v>661225</v>
      </c>
      <c r="K22" s="118" t="s">
        <v>367</v>
      </c>
      <c r="L22" s="106">
        <f t="shared" si="5"/>
        <v>1</v>
      </c>
      <c r="M22" s="106" t="str">
        <f t="shared" si="3"/>
        <v>NTP.I18C</v>
      </c>
      <c r="N22" s="106">
        <f>VLOOKUP(B22,'School Details'!A:K,10,FALSE)</f>
        <v>400001</v>
      </c>
      <c r="O22" s="106" t="str">
        <f t="shared" si="4"/>
        <v>Foulds</v>
      </c>
      <c r="P22" t="s">
        <v>244</v>
      </c>
      <c r="Q22" t="s">
        <v>245</v>
      </c>
      <c r="R22" t="s">
        <v>246</v>
      </c>
      <c r="S22" t="s">
        <v>896</v>
      </c>
      <c r="T22" s="125"/>
      <c r="W22" s="119"/>
      <c r="Z22" s="119"/>
      <c r="AC22" s="119"/>
      <c r="AF22" s="122"/>
      <c r="AI22" s="122"/>
      <c r="AL22" s="122"/>
      <c r="AO22" s="122"/>
      <c r="AR22" s="122"/>
      <c r="AU22" s="122"/>
      <c r="AX22" s="122"/>
      <c r="BA22" s="122"/>
      <c r="BD22" s="122"/>
      <c r="BE22" s="120">
        <f t="shared" si="1"/>
        <v>0</v>
      </c>
      <c r="BF22" s="120">
        <f t="shared" si="2"/>
        <v>0</v>
      </c>
    </row>
    <row r="23" spans="1:58" x14ac:dyDescent="0.3">
      <c r="A23" s="118">
        <v>3022026</v>
      </c>
      <c r="B23" s="118">
        <v>3022026</v>
      </c>
      <c r="C23" t="s">
        <v>458</v>
      </c>
      <c r="D23" s="106">
        <f>VLOOKUP(B23,'School Details'!A:E,3,FALSE)</f>
        <v>0</v>
      </c>
      <c r="E23" s="106" t="str">
        <f>VLOOKUP(B23,'School Details'!A:E,4,FALSE)</f>
        <v>M</v>
      </c>
      <c r="F23" s="106" t="str">
        <f>VLOOKUP(B23,'School Details'!A:E,5,FALSE)</f>
        <v>Primary</v>
      </c>
      <c r="G23" s="100" t="s">
        <v>895</v>
      </c>
      <c r="H23" t="s">
        <v>567</v>
      </c>
      <c r="I23" t="s">
        <v>366</v>
      </c>
      <c r="J23">
        <v>661225</v>
      </c>
      <c r="K23" s="118" t="s">
        <v>367</v>
      </c>
      <c r="L23" s="106">
        <f t="shared" si="5"/>
        <v>1</v>
      </c>
      <c r="M23" s="106" t="str">
        <f t="shared" si="3"/>
        <v>NTP.I18C</v>
      </c>
      <c r="N23" s="106">
        <f>VLOOKUP(B23,'School Details'!A:K,10,FALSE)</f>
        <v>400082</v>
      </c>
      <c r="O23" s="106" t="str">
        <f t="shared" si="4"/>
        <v>Frith Manor Sch</v>
      </c>
      <c r="P23" t="s">
        <v>115</v>
      </c>
      <c r="Q23" t="s">
        <v>116</v>
      </c>
      <c r="R23" t="s">
        <v>117</v>
      </c>
      <c r="S23" t="s">
        <v>896</v>
      </c>
      <c r="T23" s="125"/>
      <c r="W23" s="119"/>
      <c r="Z23" s="119"/>
      <c r="AC23" s="119"/>
      <c r="AF23" s="122"/>
      <c r="AI23" s="122"/>
      <c r="AL23" s="122"/>
      <c r="AO23" s="122"/>
      <c r="AR23" s="122"/>
      <c r="AU23" s="122"/>
      <c r="AX23" s="122"/>
      <c r="BA23" s="122"/>
      <c r="BD23" s="122"/>
      <c r="BE23" s="120">
        <f t="shared" si="1"/>
        <v>0</v>
      </c>
      <c r="BF23" s="122">
        <f t="shared" si="2"/>
        <v>0</v>
      </c>
    </row>
    <row r="24" spans="1:58" x14ac:dyDescent="0.3">
      <c r="A24" s="118">
        <v>3022027</v>
      </c>
      <c r="B24" s="118">
        <v>3022027</v>
      </c>
      <c r="C24" t="s">
        <v>460</v>
      </c>
      <c r="D24" s="106">
        <f>VLOOKUP(B24,'School Details'!A:E,3,FALSE)</f>
        <v>0</v>
      </c>
      <c r="E24" s="106" t="str">
        <f>VLOOKUP(B24,'School Details'!A:E,4,FALSE)</f>
        <v>M</v>
      </c>
      <c r="F24" s="106" t="str">
        <f>VLOOKUP(B24,'School Details'!A:E,5,FALSE)</f>
        <v>Primary</v>
      </c>
      <c r="G24" s="100" t="s">
        <v>895</v>
      </c>
      <c r="H24" t="s">
        <v>567</v>
      </c>
      <c r="I24" t="s">
        <v>366</v>
      </c>
      <c r="J24">
        <v>661225</v>
      </c>
      <c r="K24" s="118" t="s">
        <v>367</v>
      </c>
      <c r="L24" s="106">
        <f t="shared" si="5"/>
        <v>1</v>
      </c>
      <c r="M24" s="106" t="str">
        <f t="shared" si="3"/>
        <v>NTP.I18C</v>
      </c>
      <c r="N24" s="106">
        <f>VLOOKUP(B24,'School Details'!A:K,10,FALSE)</f>
        <v>400002</v>
      </c>
      <c r="O24" s="106" t="str">
        <f t="shared" si="4"/>
        <v>Garden Suburb Junior</v>
      </c>
      <c r="P24" t="s">
        <v>201</v>
      </c>
      <c r="Q24" t="s">
        <v>202</v>
      </c>
      <c r="R24" t="s">
        <v>96</v>
      </c>
      <c r="S24" t="s">
        <v>896</v>
      </c>
      <c r="T24" s="125"/>
      <c r="W24" s="119"/>
      <c r="Z24" s="119"/>
      <c r="AC24" s="119"/>
      <c r="AF24" s="122"/>
      <c r="AI24" s="122"/>
      <c r="AL24" s="122"/>
      <c r="AO24" s="122"/>
      <c r="AR24" s="122"/>
      <c r="AU24" s="122"/>
      <c r="AX24" s="122"/>
      <c r="BA24" s="122"/>
      <c r="BD24" s="122"/>
      <c r="BE24" s="120">
        <f t="shared" si="1"/>
        <v>0</v>
      </c>
      <c r="BF24" s="122">
        <f t="shared" si="2"/>
        <v>0</v>
      </c>
    </row>
    <row r="25" spans="1:58" x14ac:dyDescent="0.3">
      <c r="A25" s="118">
        <v>3022028</v>
      </c>
      <c r="B25" s="118">
        <v>3022028</v>
      </c>
      <c r="C25" t="s">
        <v>459</v>
      </c>
      <c r="D25" s="106">
        <f>VLOOKUP(B25,'School Details'!A:E,3,FALSE)</f>
        <v>0</v>
      </c>
      <c r="E25" s="106" t="str">
        <f>VLOOKUP(B25,'School Details'!A:E,4,FALSE)</f>
        <v>M</v>
      </c>
      <c r="F25" s="106" t="str">
        <f>VLOOKUP(B25,'School Details'!A:E,5,FALSE)</f>
        <v>Primary</v>
      </c>
      <c r="G25" s="100" t="s">
        <v>895</v>
      </c>
      <c r="H25" t="s">
        <v>567</v>
      </c>
      <c r="I25" t="s">
        <v>366</v>
      </c>
      <c r="J25">
        <v>661225</v>
      </c>
      <c r="K25" s="118" t="s">
        <v>367</v>
      </c>
      <c r="L25" s="106">
        <f t="shared" si="5"/>
        <v>1</v>
      </c>
      <c r="M25" s="106" t="str">
        <f t="shared" si="3"/>
        <v>NTP.I18C</v>
      </c>
      <c r="N25" s="106">
        <f>VLOOKUP(B25,'School Details'!A:K,10,FALSE)</f>
        <v>400067</v>
      </c>
      <c r="O25" s="106" t="str">
        <f t="shared" si="4"/>
        <v>Garden Suburb Infant</v>
      </c>
      <c r="P25" t="s">
        <v>94</v>
      </c>
      <c r="Q25" t="s">
        <v>95</v>
      </c>
      <c r="R25" t="s">
        <v>96</v>
      </c>
      <c r="S25" t="s">
        <v>896</v>
      </c>
      <c r="T25" s="125"/>
      <c r="W25" s="119"/>
      <c r="Z25" s="119"/>
      <c r="AC25" s="119"/>
      <c r="AF25" s="122"/>
      <c r="AI25" s="122"/>
      <c r="AL25" s="122"/>
      <c r="AO25" s="122"/>
      <c r="AR25" s="122"/>
      <c r="AU25" s="122"/>
      <c r="AX25" s="122"/>
      <c r="BA25" s="122"/>
      <c r="BD25" s="122"/>
      <c r="BE25" s="120">
        <f t="shared" si="1"/>
        <v>0</v>
      </c>
      <c r="BF25" s="122">
        <f t="shared" si="2"/>
        <v>0</v>
      </c>
    </row>
    <row r="26" spans="1:58" x14ac:dyDescent="0.3">
      <c r="A26" s="118">
        <v>3022029</v>
      </c>
      <c r="B26" s="118">
        <v>3022029</v>
      </c>
      <c r="C26" t="s">
        <v>461</v>
      </c>
      <c r="D26" s="106">
        <f>VLOOKUP(B26,'School Details'!A:E,3,FALSE)</f>
        <v>0</v>
      </c>
      <c r="E26" s="106" t="str">
        <f>VLOOKUP(B26,'School Details'!A:E,4,FALSE)</f>
        <v>M</v>
      </c>
      <c r="F26" s="106" t="str">
        <f>VLOOKUP(B26,'School Details'!A:E,5,FALSE)</f>
        <v>Primary</v>
      </c>
      <c r="G26" t="s">
        <v>895</v>
      </c>
      <c r="H26" t="s">
        <v>567</v>
      </c>
      <c r="I26" t="s">
        <v>366</v>
      </c>
      <c r="J26">
        <v>661225</v>
      </c>
      <c r="K26" s="118" t="s">
        <v>367</v>
      </c>
      <c r="L26" s="106">
        <f t="shared" si="5"/>
        <v>1</v>
      </c>
      <c r="M26" s="106" t="str">
        <f t="shared" si="3"/>
        <v>NTP.I18C</v>
      </c>
      <c r="N26" s="106">
        <f>VLOOKUP(B26,'School Details'!A:K,10,FALSE)</f>
        <v>400035</v>
      </c>
      <c r="O26" s="106" t="str">
        <f t="shared" si="4"/>
        <v xml:space="preserve">Goldbeaters  </v>
      </c>
      <c r="P26" t="s">
        <v>100</v>
      </c>
      <c r="Q26" t="s">
        <v>101</v>
      </c>
      <c r="R26" t="s">
        <v>102</v>
      </c>
      <c r="S26" t="s">
        <v>896</v>
      </c>
      <c r="T26" s="125"/>
      <c r="W26" s="122"/>
      <c r="Z26" s="122"/>
      <c r="AC26" s="122"/>
      <c r="AF26" s="122"/>
      <c r="AI26" s="122"/>
      <c r="AL26" s="122"/>
      <c r="AO26" s="122"/>
      <c r="AR26" s="122"/>
      <c r="AU26" s="122"/>
      <c r="AX26" s="122"/>
      <c r="BA26" s="122"/>
      <c r="BD26" s="122"/>
      <c r="BE26" s="120">
        <f t="shared" si="1"/>
        <v>0</v>
      </c>
      <c r="BF26" s="120">
        <f t="shared" si="2"/>
        <v>0</v>
      </c>
    </row>
    <row r="27" spans="1:58" x14ac:dyDescent="0.3">
      <c r="A27" s="118">
        <v>3022031</v>
      </c>
      <c r="B27" s="118">
        <v>3022031</v>
      </c>
      <c r="C27" t="s">
        <v>465</v>
      </c>
      <c r="D27" s="106">
        <f>VLOOKUP(B27,'School Details'!A:E,3,FALSE)</f>
        <v>0</v>
      </c>
      <c r="E27" s="106" t="str">
        <f>VLOOKUP(B27,'School Details'!A:E,4,FALSE)</f>
        <v>M</v>
      </c>
      <c r="F27" s="106" t="str">
        <f>VLOOKUP(B27,'School Details'!A:E,5,FALSE)</f>
        <v>Primary</v>
      </c>
      <c r="G27" t="s">
        <v>895</v>
      </c>
      <c r="H27" t="s">
        <v>567</v>
      </c>
      <c r="I27" t="s">
        <v>366</v>
      </c>
      <c r="J27">
        <v>661225</v>
      </c>
      <c r="K27" s="118" t="s">
        <v>367</v>
      </c>
      <c r="L27" s="106">
        <f t="shared" si="5"/>
        <v>1</v>
      </c>
      <c r="M27" s="106" t="str">
        <f t="shared" si="3"/>
        <v>NTP.I18C</v>
      </c>
      <c r="N27" s="106">
        <f>VLOOKUP(B27,'School Details'!A:K,10,FALSE)</f>
        <v>400026</v>
      </c>
      <c r="O27" s="106" t="str">
        <f t="shared" si="4"/>
        <v>Hollickwood JMI Sch</v>
      </c>
      <c r="P27" t="s">
        <v>151</v>
      </c>
      <c r="Q27" t="s">
        <v>152</v>
      </c>
      <c r="R27" t="s">
        <v>153</v>
      </c>
      <c r="S27" t="s">
        <v>896</v>
      </c>
      <c r="T27" s="125"/>
      <c r="W27" s="119"/>
      <c r="Z27" s="119"/>
      <c r="AC27" s="119"/>
      <c r="AF27" s="122"/>
      <c r="AI27" s="122"/>
      <c r="AL27" s="122"/>
      <c r="AO27" s="122"/>
      <c r="AR27" s="122"/>
      <c r="AU27" s="122"/>
      <c r="AX27" s="122"/>
      <c r="BA27" s="122"/>
      <c r="BD27" s="122"/>
      <c r="BE27" s="120">
        <f t="shared" si="1"/>
        <v>0</v>
      </c>
      <c r="BF27" s="120">
        <f t="shared" si="2"/>
        <v>0</v>
      </c>
    </row>
    <row r="28" spans="1:58" x14ac:dyDescent="0.3">
      <c r="A28" s="118">
        <v>3022032</v>
      </c>
      <c r="B28" s="118">
        <v>3022032</v>
      </c>
      <c r="C28" t="s">
        <v>148</v>
      </c>
      <c r="D28" s="106">
        <f>VLOOKUP(B28,'School Details'!A:E,3,FALSE)</f>
        <v>0</v>
      </c>
      <c r="E28" s="106" t="str">
        <f>VLOOKUP(B28,'School Details'!A:E,4,FALSE)</f>
        <v>M</v>
      </c>
      <c r="F28" s="106" t="str">
        <f>VLOOKUP(B28,'School Details'!A:E,5,FALSE)</f>
        <v>Primary</v>
      </c>
      <c r="G28" t="s">
        <v>895</v>
      </c>
      <c r="H28" t="s">
        <v>567</v>
      </c>
      <c r="I28" t="s">
        <v>366</v>
      </c>
      <c r="J28">
        <v>661225</v>
      </c>
      <c r="K28" s="118" t="s">
        <v>367</v>
      </c>
      <c r="L28" s="106">
        <f t="shared" si="5"/>
        <v>1</v>
      </c>
      <c r="M28" s="106" t="str">
        <f t="shared" si="3"/>
        <v>NTP.I18C</v>
      </c>
      <c r="N28" s="106">
        <f>VLOOKUP(B28,'School Details'!A:K,10,FALSE)</f>
        <v>400084</v>
      </c>
      <c r="O28" s="106" t="str">
        <f t="shared" si="4"/>
        <v>Holly Park School</v>
      </c>
      <c r="P28" t="s">
        <v>148</v>
      </c>
      <c r="Q28" t="s">
        <v>149</v>
      </c>
      <c r="R28" t="s">
        <v>150</v>
      </c>
      <c r="S28" t="s">
        <v>896</v>
      </c>
      <c r="T28" s="125"/>
      <c r="W28" s="119"/>
      <c r="Z28" s="119"/>
      <c r="AC28" s="119"/>
      <c r="AF28" s="122"/>
      <c r="AI28" s="122"/>
      <c r="AL28" s="122"/>
      <c r="AO28" s="122"/>
      <c r="AR28" s="122"/>
      <c r="AU28" s="122"/>
      <c r="AX28" s="122"/>
      <c r="BA28" s="122"/>
      <c r="BD28" s="122"/>
      <c r="BE28" s="120">
        <f t="shared" si="1"/>
        <v>0</v>
      </c>
      <c r="BF28" s="120">
        <f t="shared" si="2"/>
        <v>0</v>
      </c>
    </row>
    <row r="29" spans="1:58" x14ac:dyDescent="0.3">
      <c r="A29" s="118">
        <v>3022036</v>
      </c>
      <c r="B29" s="118">
        <v>3022036</v>
      </c>
      <c r="C29" t="s">
        <v>175</v>
      </c>
      <c r="D29" s="106">
        <f>VLOOKUP(B29,'School Details'!A:E,3,FALSE)</f>
        <v>0</v>
      </c>
      <c r="E29" s="106" t="str">
        <f>VLOOKUP(B29,'School Details'!A:E,4,FALSE)</f>
        <v>M</v>
      </c>
      <c r="F29" s="106" t="str">
        <f>VLOOKUP(B29,'School Details'!A:E,5,FALSE)</f>
        <v>Primary</v>
      </c>
      <c r="G29" t="s">
        <v>895</v>
      </c>
      <c r="H29" t="s">
        <v>567</v>
      </c>
      <c r="I29" t="s">
        <v>366</v>
      </c>
      <c r="J29">
        <v>661225</v>
      </c>
      <c r="K29" s="118" t="s">
        <v>367</v>
      </c>
      <c r="L29" s="106">
        <f t="shared" si="5"/>
        <v>1</v>
      </c>
      <c r="M29" s="106" t="str">
        <f t="shared" si="3"/>
        <v>NTP.I18C</v>
      </c>
      <c r="N29" s="106">
        <f>VLOOKUP(B29,'School Details'!A:K,10,FALSE)</f>
        <v>400046</v>
      </c>
      <c r="O29" s="106" t="str">
        <f t="shared" si="4"/>
        <v>Livingstone School</v>
      </c>
      <c r="P29" t="s">
        <v>175</v>
      </c>
      <c r="Q29" t="s">
        <v>176</v>
      </c>
      <c r="R29" t="s">
        <v>177</v>
      </c>
      <c r="S29" t="s">
        <v>896</v>
      </c>
      <c r="T29" s="125"/>
      <c r="W29" s="119"/>
      <c r="Z29" s="119"/>
      <c r="AC29" s="119"/>
      <c r="AF29" s="122"/>
      <c r="AI29" s="122"/>
      <c r="AL29" s="122"/>
      <c r="AO29" s="122"/>
      <c r="AR29" s="122"/>
      <c r="AU29" s="122"/>
      <c r="AX29" s="122"/>
      <c r="BA29" s="122"/>
      <c r="BD29" s="122"/>
      <c r="BE29" s="120">
        <f t="shared" si="1"/>
        <v>0</v>
      </c>
      <c r="BF29" s="120">
        <f t="shared" si="2"/>
        <v>0</v>
      </c>
    </row>
    <row r="30" spans="1:58" x14ac:dyDescent="0.3">
      <c r="A30" s="118">
        <v>3022037</v>
      </c>
      <c r="B30" s="118">
        <v>3022037</v>
      </c>
      <c r="C30" t="s">
        <v>470</v>
      </c>
      <c r="D30" s="106">
        <f>VLOOKUP(B30,'School Details'!A:E,3,FALSE)</f>
        <v>0</v>
      </c>
      <c r="E30" s="106" t="str">
        <f>VLOOKUP(B30,'School Details'!A:E,4,FALSE)</f>
        <v>M</v>
      </c>
      <c r="F30" s="106" t="str">
        <f>VLOOKUP(B30,'School Details'!A:E,5,FALSE)</f>
        <v>Primary</v>
      </c>
      <c r="G30" t="s">
        <v>895</v>
      </c>
      <c r="H30" t="s">
        <v>567</v>
      </c>
      <c r="I30" t="s">
        <v>366</v>
      </c>
      <c r="J30">
        <v>661225</v>
      </c>
      <c r="K30" s="118" t="s">
        <v>367</v>
      </c>
      <c r="L30" s="106">
        <f t="shared" si="5"/>
        <v>1</v>
      </c>
      <c r="M30" s="106" t="str">
        <f t="shared" si="3"/>
        <v>NTP.I18C</v>
      </c>
      <c r="N30" s="106">
        <f>VLOOKUP(B30,'School Details'!A:K,10,FALSE)</f>
        <v>400030</v>
      </c>
      <c r="O30" s="106" t="str">
        <f t="shared" si="4"/>
        <v xml:space="preserve">Manorside  </v>
      </c>
      <c r="P30" t="s">
        <v>130</v>
      </c>
      <c r="Q30" t="s">
        <v>131</v>
      </c>
      <c r="R30" t="s">
        <v>132</v>
      </c>
      <c r="S30" t="s">
        <v>896</v>
      </c>
      <c r="T30" s="125"/>
      <c r="W30" s="119"/>
      <c r="Z30" s="119"/>
      <c r="AC30" s="119"/>
      <c r="AF30" s="122"/>
      <c r="AI30" s="122"/>
      <c r="AL30" s="122"/>
      <c r="AO30" s="122"/>
      <c r="AR30" s="122"/>
      <c r="AU30" s="122"/>
      <c r="AX30" s="122"/>
      <c r="BA30" s="122"/>
      <c r="BD30" s="122"/>
      <c r="BE30" s="120">
        <f t="shared" si="1"/>
        <v>0</v>
      </c>
      <c r="BF30" s="120">
        <f t="shared" si="2"/>
        <v>0</v>
      </c>
    </row>
    <row r="31" spans="1:58" x14ac:dyDescent="0.3">
      <c r="A31" s="118">
        <v>3022042</v>
      </c>
      <c r="B31" s="118">
        <v>3022042</v>
      </c>
      <c r="C31" t="s">
        <v>479</v>
      </c>
      <c r="D31" s="106">
        <f>VLOOKUP(B31,'School Details'!A:E,3,FALSE)</f>
        <v>0</v>
      </c>
      <c r="E31" s="106" t="str">
        <f>VLOOKUP(B31,'School Details'!A:E,4,FALSE)</f>
        <v>M</v>
      </c>
      <c r="F31" s="106" t="str">
        <f>VLOOKUP(B31,'School Details'!A:E,5,FALSE)</f>
        <v>Primary</v>
      </c>
      <c r="G31" t="s">
        <v>895</v>
      </c>
      <c r="H31" t="s">
        <v>567</v>
      </c>
      <c r="I31" t="s">
        <v>366</v>
      </c>
      <c r="J31">
        <v>661225</v>
      </c>
      <c r="K31" s="118" t="s">
        <v>367</v>
      </c>
      <c r="L31" s="106">
        <f t="shared" si="5"/>
        <v>1</v>
      </c>
      <c r="M31" s="106" t="str">
        <f t="shared" si="3"/>
        <v>NTP.I18C</v>
      </c>
      <c r="N31" s="106">
        <f>VLOOKUP(B31,'School Details'!A:K,10,FALSE)</f>
        <v>400048</v>
      </c>
      <c r="O31" s="106" t="str">
        <f t="shared" si="4"/>
        <v>Monkfrith Sch</v>
      </c>
      <c r="P31" t="s">
        <v>22</v>
      </c>
      <c r="Q31" t="s">
        <v>23</v>
      </c>
      <c r="R31" t="s">
        <v>24</v>
      </c>
      <c r="S31" t="s">
        <v>896</v>
      </c>
      <c r="T31" s="125"/>
      <c r="W31" s="119"/>
      <c r="Z31" s="119"/>
      <c r="AC31" s="119"/>
      <c r="AF31" s="122"/>
      <c r="AI31" s="122"/>
      <c r="AL31" s="122"/>
      <c r="AO31" s="122"/>
      <c r="AR31" s="122"/>
      <c r="AU31" s="122"/>
      <c r="AX31" s="122"/>
      <c r="BA31" s="122"/>
      <c r="BD31" s="122"/>
      <c r="BE31" s="120">
        <f t="shared" si="1"/>
        <v>0</v>
      </c>
      <c r="BF31" s="120">
        <f t="shared" si="2"/>
        <v>0</v>
      </c>
    </row>
    <row r="32" spans="1:58" x14ac:dyDescent="0.3">
      <c r="A32" s="118">
        <v>3022043</v>
      </c>
      <c r="B32" s="118">
        <v>3022043</v>
      </c>
      <c r="C32" t="s">
        <v>481</v>
      </c>
      <c r="D32" s="106">
        <f>VLOOKUP(B32,'School Details'!A:E,3,FALSE)</f>
        <v>0</v>
      </c>
      <c r="E32" s="106" t="str">
        <f>VLOOKUP(B32,'School Details'!A:E,4,FALSE)</f>
        <v>M</v>
      </c>
      <c r="F32" s="106" t="str">
        <f>VLOOKUP(B32,'School Details'!A:E,5,FALSE)</f>
        <v>Primary</v>
      </c>
      <c r="G32" t="s">
        <v>895</v>
      </c>
      <c r="H32" t="s">
        <v>567</v>
      </c>
      <c r="I32" t="s">
        <v>366</v>
      </c>
      <c r="J32">
        <v>661225</v>
      </c>
      <c r="K32" s="118" t="s">
        <v>367</v>
      </c>
      <c r="L32" s="106">
        <f t="shared" si="5"/>
        <v>1</v>
      </c>
      <c r="M32" s="106" t="str">
        <f t="shared" si="3"/>
        <v>NTP.I18C</v>
      </c>
      <c r="N32" s="106">
        <f>VLOOKUP(B32,'School Details'!A:K,10,FALSE)</f>
        <v>400088</v>
      </c>
      <c r="O32" s="106" t="str">
        <f t="shared" si="4"/>
        <v>Moss Hall Junior</v>
      </c>
      <c r="P32" t="s">
        <v>198</v>
      </c>
      <c r="Q32" t="s">
        <v>199</v>
      </c>
      <c r="R32" t="s">
        <v>200</v>
      </c>
      <c r="S32" t="s">
        <v>896</v>
      </c>
      <c r="T32" s="125"/>
      <c r="W32" s="119"/>
      <c r="Z32" s="119"/>
      <c r="AC32" s="119"/>
      <c r="AF32" s="122"/>
      <c r="AI32" s="122"/>
      <c r="AL32" s="122"/>
      <c r="AO32" s="122"/>
      <c r="AR32" s="122"/>
      <c r="AU32" s="122"/>
      <c r="AX32" s="122"/>
      <c r="BA32" s="122"/>
      <c r="BD32" s="122"/>
      <c r="BE32" s="120">
        <f t="shared" si="1"/>
        <v>0</v>
      </c>
      <c r="BF32" s="120">
        <f t="shared" si="2"/>
        <v>0</v>
      </c>
    </row>
    <row r="33" spans="1:58" x14ac:dyDescent="0.3">
      <c r="A33" s="118">
        <v>3022044</v>
      </c>
      <c r="B33" s="118">
        <v>3022044</v>
      </c>
      <c r="C33" t="s">
        <v>480</v>
      </c>
      <c r="D33" s="106">
        <f>VLOOKUP(B33,'School Details'!A:E,3,FALSE)</f>
        <v>0</v>
      </c>
      <c r="E33" s="106" t="str">
        <f>VLOOKUP(B33,'School Details'!A:E,4,FALSE)</f>
        <v>M</v>
      </c>
      <c r="F33" s="106" t="str">
        <f>VLOOKUP(B33,'School Details'!A:E,5,FALSE)</f>
        <v>Primary</v>
      </c>
      <c r="G33" t="s">
        <v>895</v>
      </c>
      <c r="H33" t="s">
        <v>567</v>
      </c>
      <c r="I33" t="s">
        <v>366</v>
      </c>
      <c r="J33">
        <v>661225</v>
      </c>
      <c r="K33" s="118" t="s">
        <v>367</v>
      </c>
      <c r="L33" s="106">
        <f t="shared" si="5"/>
        <v>1</v>
      </c>
      <c r="M33" s="106" t="str">
        <f t="shared" si="3"/>
        <v>NTP.I18C</v>
      </c>
      <c r="N33" s="106">
        <f>VLOOKUP(B33,'School Details'!A:K,10,FALSE)</f>
        <v>400088</v>
      </c>
      <c r="O33" s="106" t="str">
        <f t="shared" si="4"/>
        <v>Moss Hall Infant</v>
      </c>
      <c r="P33" t="s">
        <v>109</v>
      </c>
      <c r="Q33" t="s">
        <v>110</v>
      </c>
      <c r="R33" t="s">
        <v>111</v>
      </c>
      <c r="S33" t="s">
        <v>896</v>
      </c>
      <c r="T33" s="125"/>
      <c r="W33" s="119"/>
      <c r="Z33" s="119"/>
      <c r="AC33" s="119"/>
      <c r="AF33" s="122"/>
      <c r="AI33" s="122"/>
      <c r="AL33" s="122"/>
      <c r="AO33" s="122"/>
      <c r="AR33" s="122"/>
      <c r="AU33" s="122"/>
      <c r="AX33" s="122"/>
      <c r="BA33" s="122"/>
      <c r="BD33" s="122"/>
      <c r="BE33" s="120">
        <f t="shared" si="1"/>
        <v>0</v>
      </c>
      <c r="BF33" s="120">
        <f t="shared" si="2"/>
        <v>0</v>
      </c>
    </row>
    <row r="34" spans="1:58" x14ac:dyDescent="0.3">
      <c r="A34" s="118">
        <v>3022045</v>
      </c>
      <c r="B34" s="118">
        <v>3022045</v>
      </c>
      <c r="C34" t="s">
        <v>483</v>
      </c>
      <c r="D34" s="106">
        <f>VLOOKUP(B34,'School Details'!A:E,3,FALSE)</f>
        <v>0</v>
      </c>
      <c r="E34" s="106" t="str">
        <f>VLOOKUP(B34,'School Details'!A:E,4,FALSE)</f>
        <v>M</v>
      </c>
      <c r="F34" s="106" t="str">
        <f>VLOOKUP(B34,'School Details'!A:E,5,FALSE)</f>
        <v>Primary</v>
      </c>
      <c r="G34" t="s">
        <v>895</v>
      </c>
      <c r="H34" t="s">
        <v>567</v>
      </c>
      <c r="I34" t="s">
        <v>366</v>
      </c>
      <c r="J34">
        <v>661225</v>
      </c>
      <c r="K34" s="118" t="s">
        <v>367</v>
      </c>
      <c r="L34" s="106">
        <f t="shared" si="5"/>
        <v>1</v>
      </c>
      <c r="M34" s="106" t="str">
        <f t="shared" si="3"/>
        <v>NTP.I18C</v>
      </c>
      <c r="N34" s="106">
        <f>VLOOKUP(B34,'School Details'!A:K,10,FALSE)</f>
        <v>400089</v>
      </c>
      <c r="O34" s="106" t="str">
        <f t="shared" si="4"/>
        <v>Northside</v>
      </c>
      <c r="P34" t="s">
        <v>43</v>
      </c>
      <c r="Q34" t="s">
        <v>44</v>
      </c>
      <c r="R34" t="s">
        <v>45</v>
      </c>
      <c r="S34" t="s">
        <v>896</v>
      </c>
      <c r="T34" s="125"/>
      <c r="W34" s="119"/>
      <c r="Z34" s="119"/>
      <c r="AC34" s="119"/>
      <c r="AF34" s="122"/>
      <c r="AI34" s="122"/>
      <c r="AL34" s="122"/>
      <c r="AO34" s="122"/>
      <c r="AR34" s="122"/>
      <c r="AU34" s="122"/>
      <c r="AX34" s="122"/>
      <c r="BA34" s="122"/>
      <c r="BD34" s="122"/>
      <c r="BE34" s="120">
        <f t="shared" si="1"/>
        <v>0</v>
      </c>
      <c r="BF34" s="120">
        <f t="shared" si="2"/>
        <v>0</v>
      </c>
    </row>
    <row r="35" spans="1:58" x14ac:dyDescent="0.3">
      <c r="A35" s="118">
        <v>3022053</v>
      </c>
      <c r="B35" s="118">
        <v>3022053</v>
      </c>
      <c r="C35" t="s">
        <v>482</v>
      </c>
      <c r="D35" s="106">
        <f>VLOOKUP(B35,'School Details'!A:E,3,FALSE)</f>
        <v>0</v>
      </c>
      <c r="E35" s="106" t="str">
        <f>VLOOKUP(B35,'School Details'!A:E,4,FALSE)</f>
        <v>M</v>
      </c>
      <c r="F35" s="106" t="str">
        <f>VLOOKUP(B35,'School Details'!A:E,5,FALSE)</f>
        <v>Primary</v>
      </c>
      <c r="G35" t="s">
        <v>895</v>
      </c>
      <c r="H35" t="s">
        <v>567</v>
      </c>
      <c r="I35" t="s">
        <v>366</v>
      </c>
      <c r="J35">
        <v>661225</v>
      </c>
      <c r="K35" s="118" t="s">
        <v>367</v>
      </c>
      <c r="L35" s="106">
        <f t="shared" si="5"/>
        <v>1</v>
      </c>
      <c r="M35" s="106" t="str">
        <f t="shared" si="3"/>
        <v>NTP.I18C</v>
      </c>
      <c r="N35" s="106">
        <f>VLOOKUP(B35,'School Details'!A:K,10,FALSE)</f>
        <v>158733</v>
      </c>
      <c r="O35" s="106" t="str">
        <f t="shared" si="4"/>
        <v xml:space="preserve">Shalom Noam  </v>
      </c>
      <c r="P35" t="s">
        <v>31</v>
      </c>
      <c r="Q35" t="s">
        <v>32</v>
      </c>
      <c r="R35" t="s">
        <v>33</v>
      </c>
      <c r="S35" t="s">
        <v>896</v>
      </c>
      <c r="T35" s="125"/>
      <c r="W35" s="119"/>
      <c r="Z35" s="119"/>
      <c r="AC35" s="119"/>
      <c r="AF35" s="122"/>
      <c r="AI35" s="122"/>
      <c r="AL35" s="122"/>
      <c r="AO35" s="122"/>
      <c r="AR35" s="122"/>
      <c r="AU35" s="122"/>
      <c r="AX35" s="122"/>
      <c r="BA35" s="122"/>
      <c r="BD35" s="122"/>
      <c r="BE35" s="120">
        <f t="shared" si="1"/>
        <v>0</v>
      </c>
      <c r="BF35" s="120">
        <f t="shared" si="2"/>
        <v>0</v>
      </c>
    </row>
    <row r="36" spans="1:58" x14ac:dyDescent="0.3">
      <c r="A36" s="118">
        <v>3022054</v>
      </c>
      <c r="B36" s="118">
        <v>3022054</v>
      </c>
      <c r="C36" t="s">
        <v>533</v>
      </c>
      <c r="D36" s="106">
        <f>VLOOKUP(B36,'School Details'!A:E,3,FALSE)</f>
        <v>0</v>
      </c>
      <c r="E36" s="106" t="str">
        <f>VLOOKUP(B36,'School Details'!A:E,4,FALSE)</f>
        <v>M</v>
      </c>
      <c r="F36" s="106" t="str">
        <f>VLOOKUP(B36,'School Details'!A:E,5,FALSE)</f>
        <v>Primary</v>
      </c>
      <c r="G36" t="s">
        <v>895</v>
      </c>
      <c r="H36" t="s">
        <v>567</v>
      </c>
      <c r="I36" t="s">
        <v>366</v>
      </c>
      <c r="J36">
        <v>661225</v>
      </c>
      <c r="K36" s="118" t="s">
        <v>367</v>
      </c>
      <c r="L36" s="106">
        <f t="shared" si="5"/>
        <v>1</v>
      </c>
      <c r="M36" s="106" t="str">
        <f t="shared" si="3"/>
        <v>NTP.I18C</v>
      </c>
      <c r="N36" s="106">
        <f>VLOOKUP(B36,'School Details'!A:K,10,FALSE)</f>
        <v>400004</v>
      </c>
      <c r="O36" s="106" t="str">
        <f t="shared" si="4"/>
        <v xml:space="preserve">Woodridge   </v>
      </c>
      <c r="P36" t="s">
        <v>79</v>
      </c>
      <c r="Q36" t="s">
        <v>80</v>
      </c>
      <c r="R36" t="s">
        <v>81</v>
      </c>
      <c r="S36" t="s">
        <v>896</v>
      </c>
      <c r="T36" s="125"/>
      <c r="W36" s="119"/>
      <c r="Z36" s="119"/>
      <c r="AC36" s="119"/>
      <c r="AF36" s="122"/>
      <c r="AI36" s="122"/>
      <c r="AL36" s="122"/>
      <c r="AO36" s="122"/>
      <c r="AR36" s="122"/>
      <c r="AU36" s="122"/>
      <c r="AX36" s="122"/>
      <c r="BA36" s="122"/>
      <c r="BD36" s="122"/>
      <c r="BE36" s="120">
        <f t="shared" si="1"/>
        <v>0</v>
      </c>
      <c r="BF36" s="120">
        <f t="shared" si="2"/>
        <v>0</v>
      </c>
    </row>
    <row r="37" spans="1:58" x14ac:dyDescent="0.3">
      <c r="A37" s="118">
        <v>3022055</v>
      </c>
      <c r="B37" s="118">
        <v>3022055</v>
      </c>
      <c r="C37" t="s">
        <v>524</v>
      </c>
      <c r="D37" s="106">
        <f>VLOOKUP(B37,'School Details'!A:E,3,FALSE)</f>
        <v>0</v>
      </c>
      <c r="E37" s="106" t="str">
        <f>VLOOKUP(B37,'School Details'!A:E,4,FALSE)</f>
        <v>M</v>
      </c>
      <c r="F37" s="106" t="str">
        <f>VLOOKUP(B37,'School Details'!A:E,5,FALSE)</f>
        <v>Primary</v>
      </c>
      <c r="G37" t="s">
        <v>895</v>
      </c>
      <c r="H37" t="s">
        <v>567</v>
      </c>
      <c r="I37" t="s">
        <v>366</v>
      </c>
      <c r="J37">
        <v>661225</v>
      </c>
      <c r="K37" s="118" t="s">
        <v>367</v>
      </c>
      <c r="L37" s="106">
        <f t="shared" si="5"/>
        <v>1</v>
      </c>
      <c r="M37" s="106" t="str">
        <f t="shared" si="3"/>
        <v>NTP.I18C</v>
      </c>
      <c r="N37" s="106">
        <f>VLOOKUP(B37,'School Details'!A:K,10,FALSE)</f>
        <v>400101</v>
      </c>
      <c r="O37" s="106" t="str">
        <f t="shared" si="4"/>
        <v xml:space="preserve">Tudor </v>
      </c>
      <c r="P37" t="s">
        <v>37</v>
      </c>
      <c r="Q37" t="s">
        <v>38</v>
      </c>
      <c r="R37" t="s">
        <v>39</v>
      </c>
      <c r="S37" t="s">
        <v>896</v>
      </c>
      <c r="T37" s="125"/>
      <c r="W37" s="119"/>
      <c r="Z37" s="119"/>
      <c r="AC37" s="119"/>
      <c r="AF37" s="122"/>
      <c r="AI37" s="122"/>
      <c r="AL37" s="122"/>
      <c r="AO37" s="122"/>
      <c r="AR37" s="122"/>
      <c r="AU37" s="122"/>
      <c r="AX37" s="122"/>
      <c r="BA37" s="122"/>
      <c r="BD37" s="122"/>
      <c r="BE37" s="120">
        <f t="shared" si="1"/>
        <v>0</v>
      </c>
      <c r="BF37" s="120">
        <f t="shared" si="2"/>
        <v>0</v>
      </c>
    </row>
    <row r="38" spans="1:58" x14ac:dyDescent="0.3">
      <c r="A38" s="118">
        <v>3022057</v>
      </c>
      <c r="B38" s="118">
        <v>3022057</v>
      </c>
      <c r="C38" t="s">
        <v>525</v>
      </c>
      <c r="D38" s="106">
        <f>VLOOKUP(B38,'School Details'!A:E,3,FALSE)</f>
        <v>0</v>
      </c>
      <c r="E38" s="106" t="str">
        <f>VLOOKUP(B38,'School Details'!A:E,4,FALSE)</f>
        <v>M</v>
      </c>
      <c r="F38" s="106" t="str">
        <f>VLOOKUP(B38,'School Details'!A:E,5,FALSE)</f>
        <v>Primary</v>
      </c>
      <c r="G38" t="s">
        <v>895</v>
      </c>
      <c r="H38" t="s">
        <v>567</v>
      </c>
      <c r="I38" t="s">
        <v>366</v>
      </c>
      <c r="J38">
        <v>661225</v>
      </c>
      <c r="K38" s="118" t="s">
        <v>367</v>
      </c>
      <c r="L38" s="106">
        <f t="shared" si="5"/>
        <v>1</v>
      </c>
      <c r="M38" s="106" t="str">
        <f t="shared" si="3"/>
        <v>NTP.I18C</v>
      </c>
      <c r="N38" s="106">
        <f>VLOOKUP(B38,'School Details'!A:K,10,FALSE)</f>
        <v>400053</v>
      </c>
      <c r="O38" s="106" t="str">
        <f t="shared" si="4"/>
        <v xml:space="preserve">Underhill </v>
      </c>
      <c r="P38" t="s">
        <v>226</v>
      </c>
      <c r="Q38" t="s">
        <v>227</v>
      </c>
      <c r="R38" t="s">
        <v>228</v>
      </c>
      <c r="S38" t="s">
        <v>896</v>
      </c>
      <c r="T38" s="125"/>
      <c r="W38" s="119"/>
      <c r="Z38" s="119"/>
      <c r="AC38" s="119"/>
      <c r="AF38" s="122"/>
      <c r="AI38" s="122"/>
      <c r="AL38" s="122"/>
      <c r="AO38" s="122"/>
      <c r="AR38" s="122"/>
      <c r="AU38" s="122"/>
      <c r="AX38" s="122"/>
      <c r="BA38" s="122"/>
      <c r="BD38" s="122"/>
      <c r="BE38" s="120">
        <f t="shared" si="1"/>
        <v>0</v>
      </c>
      <c r="BF38" s="120">
        <f t="shared" si="2"/>
        <v>0</v>
      </c>
    </row>
    <row r="39" spans="1:58" x14ac:dyDescent="0.3">
      <c r="A39" s="118">
        <v>3022060</v>
      </c>
      <c r="B39" s="118">
        <v>3022060</v>
      </c>
      <c r="C39" t="s">
        <v>529</v>
      </c>
      <c r="D39" s="106">
        <f>VLOOKUP(B39,'School Details'!A:E,3,FALSE)</f>
        <v>0</v>
      </c>
      <c r="E39" s="106" t="str">
        <f>VLOOKUP(B39,'School Details'!A:E,4,FALSE)</f>
        <v>M</v>
      </c>
      <c r="F39" s="106" t="str">
        <f>VLOOKUP(B39,'School Details'!A:E,5,FALSE)</f>
        <v>Primary</v>
      </c>
      <c r="G39" t="s">
        <v>895</v>
      </c>
      <c r="H39" t="s">
        <v>567</v>
      </c>
      <c r="I39" t="s">
        <v>366</v>
      </c>
      <c r="J39">
        <v>661225</v>
      </c>
      <c r="K39" s="118" t="s">
        <v>367</v>
      </c>
      <c r="L39" s="106">
        <f t="shared" si="5"/>
        <v>1</v>
      </c>
      <c r="M39" s="106" t="str">
        <f t="shared" si="3"/>
        <v>NTP.I18C</v>
      </c>
      <c r="N39" s="106">
        <f>VLOOKUP(B39,'School Details'!A:K,10,FALSE)</f>
        <v>400011</v>
      </c>
      <c r="O39" s="106" t="str">
        <f t="shared" si="4"/>
        <v xml:space="preserve">Whitings Hill  </v>
      </c>
      <c r="P39" t="s">
        <v>250</v>
      </c>
      <c r="Q39" t="s">
        <v>251</v>
      </c>
      <c r="R39" t="s">
        <v>252</v>
      </c>
      <c r="S39" t="s">
        <v>896</v>
      </c>
      <c r="T39" s="125"/>
      <c r="W39" s="119"/>
      <c r="Z39" s="119"/>
      <c r="AC39" s="119"/>
      <c r="AF39" s="122"/>
      <c r="AI39" s="122"/>
      <c r="AL39" s="122"/>
      <c r="AO39" s="122"/>
      <c r="AR39" s="122"/>
      <c r="AU39" s="122"/>
      <c r="AX39" s="122"/>
      <c r="BA39" s="122"/>
      <c r="BD39" s="122"/>
      <c r="BE39" s="120">
        <f t="shared" ref="BE39:BE70" si="6">SUM(W39:W39)</f>
        <v>0</v>
      </c>
      <c r="BF39" s="120">
        <f t="shared" si="2"/>
        <v>0</v>
      </c>
    </row>
    <row r="40" spans="1:58" x14ac:dyDescent="0.3">
      <c r="A40" s="118">
        <v>3022067</v>
      </c>
      <c r="B40" s="118">
        <v>3022067</v>
      </c>
      <c r="C40" t="s">
        <v>436</v>
      </c>
      <c r="D40" s="106">
        <f>VLOOKUP(B40,'School Details'!A:E,3,FALSE)</f>
        <v>0</v>
      </c>
      <c r="E40" s="106" t="str">
        <f>VLOOKUP(B40,'School Details'!A:E,4,FALSE)</f>
        <v>M</v>
      </c>
      <c r="F40" s="106" t="str">
        <f>VLOOKUP(B40,'School Details'!A:E,5,FALSE)</f>
        <v>Primary</v>
      </c>
      <c r="G40" t="s">
        <v>895</v>
      </c>
      <c r="H40" t="s">
        <v>567</v>
      </c>
      <c r="I40" t="s">
        <v>366</v>
      </c>
      <c r="J40">
        <v>661225</v>
      </c>
      <c r="K40" s="118" t="s">
        <v>367</v>
      </c>
      <c r="L40" s="106">
        <f t="shared" si="5"/>
        <v>1</v>
      </c>
      <c r="M40" s="106" t="str">
        <f t="shared" si="3"/>
        <v>NTP.I18C</v>
      </c>
      <c r="N40" s="106">
        <f>VLOOKUP(B40,'School Details'!A:K,10,FALSE)</f>
        <v>400065</v>
      </c>
      <c r="O40" s="106" t="str">
        <f t="shared" si="4"/>
        <v xml:space="preserve">Chalgrove </v>
      </c>
      <c r="P40" t="s">
        <v>49</v>
      </c>
      <c r="Q40" t="s">
        <v>50</v>
      </c>
      <c r="R40" t="s">
        <v>51</v>
      </c>
      <c r="S40" t="s">
        <v>896</v>
      </c>
      <c r="T40" s="125"/>
      <c r="W40" s="119"/>
      <c r="Z40" s="119"/>
      <c r="AC40" s="119"/>
      <c r="AF40" s="122"/>
      <c r="AI40" s="122"/>
      <c r="AL40" s="122"/>
      <c r="AO40" s="122"/>
      <c r="AR40" s="122"/>
      <c r="AU40" s="122"/>
      <c r="AX40" s="122"/>
      <c r="BA40" s="122"/>
      <c r="BD40" s="122"/>
      <c r="BE40" s="120">
        <f t="shared" si="6"/>
        <v>0</v>
      </c>
      <c r="BF40" s="120">
        <f t="shared" si="2"/>
        <v>0</v>
      </c>
    </row>
    <row r="41" spans="1:58" x14ac:dyDescent="0.3">
      <c r="A41" s="118">
        <v>3022070</v>
      </c>
      <c r="B41" s="118">
        <v>3022070</v>
      </c>
      <c r="C41" t="s">
        <v>520</v>
      </c>
      <c r="D41" s="106">
        <f>VLOOKUP(B41,'School Details'!A:E,3,FALSE)</f>
        <v>0</v>
      </c>
      <c r="E41" s="106" t="str">
        <f>VLOOKUP(B41,'School Details'!A:E,4,FALSE)</f>
        <v>M</v>
      </c>
      <c r="F41" s="106" t="str">
        <f>VLOOKUP(B41,'School Details'!A:E,5,FALSE)</f>
        <v>Primary</v>
      </c>
      <c r="G41" t="s">
        <v>895</v>
      </c>
      <c r="H41" t="s">
        <v>567</v>
      </c>
      <c r="I41" t="s">
        <v>366</v>
      </c>
      <c r="J41">
        <v>661225</v>
      </c>
      <c r="K41" s="118" t="s">
        <v>367</v>
      </c>
      <c r="L41" s="106">
        <f t="shared" si="5"/>
        <v>1</v>
      </c>
      <c r="M41" s="106" t="str">
        <f t="shared" si="3"/>
        <v>NTP.I18C</v>
      </c>
      <c r="N41" s="106">
        <f>VLOOKUP(B41,'School Details'!A:K,10,FALSE)</f>
        <v>400038</v>
      </c>
      <c r="O41" s="106" t="str">
        <f t="shared" si="4"/>
        <v xml:space="preserve">Sunnyfields  </v>
      </c>
      <c r="P41" t="s">
        <v>210</v>
      </c>
      <c r="Q41" t="s">
        <v>211</v>
      </c>
      <c r="R41" t="s">
        <v>212</v>
      </c>
      <c r="S41" t="s">
        <v>896</v>
      </c>
      <c r="T41" s="125"/>
      <c r="W41" s="119"/>
      <c r="Z41" s="119"/>
      <c r="AC41" s="119"/>
      <c r="AF41" s="122"/>
      <c r="AI41" s="122"/>
      <c r="AL41" s="122"/>
      <c r="AO41" s="122"/>
      <c r="AR41" s="122"/>
      <c r="AU41" s="122"/>
      <c r="AX41" s="122"/>
      <c r="BA41" s="122"/>
      <c r="BD41" s="122"/>
      <c r="BE41" s="120">
        <f t="shared" si="6"/>
        <v>0</v>
      </c>
      <c r="BF41" s="120">
        <f t="shared" si="2"/>
        <v>0</v>
      </c>
    </row>
    <row r="42" spans="1:58" x14ac:dyDescent="0.3">
      <c r="A42" s="118" t="s">
        <v>752</v>
      </c>
      <c r="B42" s="118">
        <v>3022071</v>
      </c>
      <c r="C42" t="s">
        <v>492</v>
      </c>
      <c r="D42" s="106">
        <f>VLOOKUP(B42,'School Details'!A:E,3,FALSE)</f>
        <v>0</v>
      </c>
      <c r="E42" s="106" t="str">
        <f>VLOOKUP(B42,'School Details'!A:E,4,FALSE)</f>
        <v>M</v>
      </c>
      <c r="F42" s="106" t="str">
        <f>VLOOKUP(B42,'School Details'!A:E,5,FALSE)</f>
        <v>Primary</v>
      </c>
      <c r="G42" t="s">
        <v>895</v>
      </c>
      <c r="H42" t="s">
        <v>567</v>
      </c>
      <c r="I42" t="s">
        <v>366</v>
      </c>
      <c r="J42">
        <v>661225</v>
      </c>
      <c r="K42" s="118" t="s">
        <v>367</v>
      </c>
      <c r="L42" s="106">
        <f t="shared" si="5"/>
        <v>1</v>
      </c>
      <c r="M42" s="106" t="str">
        <f t="shared" si="3"/>
        <v>NTP.I18C</v>
      </c>
      <c r="N42" s="106">
        <f>VLOOKUP(B42,'School Details'!A:K,10,FALSE)</f>
        <v>400012</v>
      </c>
      <c r="O42" s="106" t="str">
        <f t="shared" si="4"/>
        <v xml:space="preserve">Queenswell Infant </v>
      </c>
      <c r="P42" t="s">
        <v>52</v>
      </c>
      <c r="Q42" t="s">
        <v>53</v>
      </c>
      <c r="R42" t="s">
        <v>54</v>
      </c>
      <c r="S42" t="s">
        <v>896</v>
      </c>
      <c r="T42" s="125"/>
      <c r="W42" s="119"/>
      <c r="Z42" s="119"/>
      <c r="AC42" s="119"/>
      <c r="AF42" s="122"/>
      <c r="AI42" s="122"/>
      <c r="AL42" s="122"/>
      <c r="AO42" s="122"/>
      <c r="AR42" s="122"/>
      <c r="AU42" s="122"/>
      <c r="AX42" s="122"/>
      <c r="BA42" s="122"/>
      <c r="BD42" s="122"/>
      <c r="BE42" s="120">
        <f t="shared" si="6"/>
        <v>0</v>
      </c>
      <c r="BF42" s="122">
        <f t="shared" si="2"/>
        <v>0</v>
      </c>
    </row>
    <row r="43" spans="1:58" x14ac:dyDescent="0.3">
      <c r="A43" s="118" t="s">
        <v>752</v>
      </c>
      <c r="B43" s="118">
        <v>3022072</v>
      </c>
      <c r="C43" t="s">
        <v>493</v>
      </c>
      <c r="D43" s="106">
        <f>VLOOKUP(B43,'School Details'!A:E,3,FALSE)</f>
        <v>0</v>
      </c>
      <c r="E43" s="106" t="str">
        <f>VLOOKUP(B43,'School Details'!A:E,4,FALSE)</f>
        <v>M</v>
      </c>
      <c r="F43" s="106" t="str">
        <f>VLOOKUP(B43,'School Details'!A:E,5,FALSE)</f>
        <v>Primary</v>
      </c>
      <c r="G43" t="s">
        <v>895</v>
      </c>
      <c r="H43" t="s">
        <v>567</v>
      </c>
      <c r="I43" t="s">
        <v>366</v>
      </c>
      <c r="J43">
        <v>661225</v>
      </c>
      <c r="K43" s="118" t="s">
        <v>367</v>
      </c>
      <c r="L43" s="106">
        <f t="shared" si="5"/>
        <v>1</v>
      </c>
      <c r="M43" s="106" t="str">
        <f t="shared" si="3"/>
        <v>NTP.I18C</v>
      </c>
      <c r="N43" s="106">
        <f>VLOOKUP(B43,'School Details'!A:K,10,FALSE)</f>
        <v>400012</v>
      </c>
      <c r="O43" s="106" t="str">
        <f t="shared" si="4"/>
        <v xml:space="preserve">Queenswell Junior </v>
      </c>
      <c r="P43" t="s">
        <v>52</v>
      </c>
      <c r="Q43" t="s">
        <v>53</v>
      </c>
      <c r="R43" t="s">
        <v>54</v>
      </c>
      <c r="S43" t="s">
        <v>896</v>
      </c>
      <c r="T43" s="125"/>
      <c r="W43" s="119"/>
      <c r="Z43" s="119"/>
      <c r="AC43" s="119"/>
      <c r="AF43" s="122"/>
      <c r="AI43" s="122"/>
      <c r="AL43" s="122"/>
      <c r="AO43" s="122"/>
      <c r="AR43" s="122"/>
      <c r="AU43" s="122"/>
      <c r="AX43" s="122"/>
      <c r="BA43" s="122"/>
      <c r="BD43" s="122"/>
      <c r="BE43" s="120">
        <f t="shared" si="6"/>
        <v>0</v>
      </c>
      <c r="BF43" s="122">
        <f t="shared" si="2"/>
        <v>0</v>
      </c>
    </row>
    <row r="44" spans="1:58" x14ac:dyDescent="0.3">
      <c r="A44" s="118">
        <v>3022073</v>
      </c>
      <c r="B44" s="118">
        <v>3022073</v>
      </c>
      <c r="C44" t="s">
        <v>449</v>
      </c>
      <c r="D44" s="106">
        <f>VLOOKUP(B44,'School Details'!A:E,3,FALSE)</f>
        <v>0</v>
      </c>
      <c r="E44" s="106" t="str">
        <f>VLOOKUP(B44,'School Details'!A:E,4,FALSE)</f>
        <v>M</v>
      </c>
      <c r="F44" s="106" t="str">
        <f>VLOOKUP(B44,'School Details'!A:E,5,FALSE)</f>
        <v>Primary</v>
      </c>
      <c r="G44" t="s">
        <v>895</v>
      </c>
      <c r="H44" t="s">
        <v>567</v>
      </c>
      <c r="I44" t="s">
        <v>366</v>
      </c>
      <c r="J44">
        <v>661225</v>
      </c>
      <c r="K44" s="118" t="s">
        <v>367</v>
      </c>
      <c r="L44" s="106">
        <f t="shared" si="5"/>
        <v>1</v>
      </c>
      <c r="M44" s="106" t="str">
        <f t="shared" si="3"/>
        <v>NTP.I18C</v>
      </c>
      <c r="N44" s="106">
        <f>VLOOKUP(B44,'School Details'!A:K,10,FALSE)</f>
        <v>400105</v>
      </c>
      <c r="O44" s="106" t="str">
        <f t="shared" si="4"/>
        <v>Danegrove JMI Sch</v>
      </c>
      <c r="P44" t="s">
        <v>256</v>
      </c>
      <c r="Q44" t="s">
        <v>257</v>
      </c>
      <c r="R44" t="s">
        <v>258</v>
      </c>
      <c r="S44" t="s">
        <v>896</v>
      </c>
      <c r="T44" s="125"/>
      <c r="W44" s="119"/>
      <c r="Z44" s="119"/>
      <c r="AC44" s="119"/>
      <c r="AF44" s="122"/>
      <c r="AI44" s="122"/>
      <c r="AL44" s="122"/>
      <c r="AO44" s="122"/>
      <c r="AR44" s="122"/>
      <c r="AU44" s="122"/>
      <c r="AX44" s="122"/>
      <c r="BA44" s="122"/>
      <c r="BD44" s="122"/>
      <c r="BE44" s="120">
        <f t="shared" si="6"/>
        <v>0</v>
      </c>
      <c r="BF44" s="122">
        <f t="shared" si="2"/>
        <v>0</v>
      </c>
    </row>
    <row r="45" spans="1:58" x14ac:dyDescent="0.3">
      <c r="A45" s="118">
        <v>3022076</v>
      </c>
      <c r="B45" s="118">
        <v>3022076</v>
      </c>
      <c r="C45" t="s">
        <v>528</v>
      </c>
      <c r="D45" s="106">
        <f>VLOOKUP(B45,'School Details'!A:E,3,FALSE)</f>
        <v>0</v>
      </c>
      <c r="E45" s="106" t="str">
        <f>VLOOKUP(B45,'School Details'!A:E,4,FALSE)</f>
        <v>M</v>
      </c>
      <c r="F45" s="106" t="str">
        <f>VLOOKUP(B45,'School Details'!A:E,5,FALSE)</f>
        <v>Primary</v>
      </c>
      <c r="G45" t="s">
        <v>895</v>
      </c>
      <c r="H45" t="s">
        <v>567</v>
      </c>
      <c r="I45" t="s">
        <v>366</v>
      </c>
      <c r="J45">
        <v>661225</v>
      </c>
      <c r="K45" s="118" t="s">
        <v>367</v>
      </c>
      <c r="L45" s="106">
        <f t="shared" si="5"/>
        <v>1</v>
      </c>
      <c r="M45" s="106" t="str">
        <f t="shared" si="3"/>
        <v>NTP.I18C</v>
      </c>
      <c r="N45" s="106">
        <f>VLOOKUP(B45,'School Details'!A:K,10,FALSE)</f>
        <v>400111</v>
      </c>
      <c r="O45" s="106" t="str">
        <f t="shared" si="4"/>
        <v xml:space="preserve">Wessex  Gardens  </v>
      </c>
      <c r="P45" t="s">
        <v>127</v>
      </c>
      <c r="Q45" t="s">
        <v>128</v>
      </c>
      <c r="R45" t="s">
        <v>129</v>
      </c>
      <c r="S45" t="s">
        <v>896</v>
      </c>
      <c r="T45" s="125"/>
      <c r="W45" s="119"/>
      <c r="Z45" s="119"/>
      <c r="AC45" s="119"/>
      <c r="AF45" s="122"/>
      <c r="AI45" s="122"/>
      <c r="AL45" s="122"/>
      <c r="AO45" s="122"/>
      <c r="AR45" s="122"/>
      <c r="AU45" s="122"/>
      <c r="AX45" s="122"/>
      <c r="BA45" s="122"/>
      <c r="BD45" s="122"/>
      <c r="BE45" s="120">
        <f t="shared" si="6"/>
        <v>0</v>
      </c>
      <c r="BF45" s="120">
        <f t="shared" si="2"/>
        <v>0</v>
      </c>
    </row>
    <row r="46" spans="1:58" x14ac:dyDescent="0.3">
      <c r="A46" s="118">
        <v>3022077</v>
      </c>
      <c r="B46" s="118">
        <v>3022077</v>
      </c>
      <c r="C46" t="s">
        <v>484</v>
      </c>
      <c r="D46" s="106">
        <f>VLOOKUP(B46,'School Details'!A:E,3,FALSE)</f>
        <v>0</v>
      </c>
      <c r="E46" s="106" t="str">
        <f>VLOOKUP(B46,'School Details'!A:E,4,FALSE)</f>
        <v>M</v>
      </c>
      <c r="F46" s="106" t="str">
        <f>VLOOKUP(B46,'School Details'!A:E,5,FALSE)</f>
        <v>Primary</v>
      </c>
      <c r="G46" t="s">
        <v>895</v>
      </c>
      <c r="H46" t="s">
        <v>567</v>
      </c>
      <c r="I46" t="s">
        <v>366</v>
      </c>
      <c r="J46">
        <v>661225</v>
      </c>
      <c r="K46" s="118" t="s">
        <v>367</v>
      </c>
      <c r="L46" s="106">
        <f t="shared" si="5"/>
        <v>1</v>
      </c>
      <c r="M46" s="106" t="str">
        <f t="shared" si="3"/>
        <v>NTP.I18C</v>
      </c>
      <c r="N46" s="106">
        <f>VLOOKUP(B46,'School Details'!A:K,10,FALSE)</f>
        <v>400113</v>
      </c>
      <c r="O46" s="106" t="str">
        <f t="shared" si="4"/>
        <v xml:space="preserve">Orion  </v>
      </c>
      <c r="P46" t="s">
        <v>58</v>
      </c>
      <c r="Q46" t="s">
        <v>59</v>
      </c>
      <c r="R46" t="s">
        <v>60</v>
      </c>
      <c r="S46" t="s">
        <v>896</v>
      </c>
      <c r="T46" s="125"/>
      <c r="W46" s="119"/>
      <c r="Z46" s="119"/>
      <c r="AC46" s="119"/>
      <c r="AF46" s="122"/>
      <c r="AI46" s="122"/>
      <c r="AL46" s="122"/>
      <c r="AO46" s="122"/>
      <c r="AR46" s="122"/>
      <c r="AU46" s="122"/>
      <c r="AX46" s="122"/>
      <c r="BA46" s="122"/>
      <c r="BD46" s="122"/>
      <c r="BE46" s="120">
        <f t="shared" si="6"/>
        <v>0</v>
      </c>
      <c r="BF46" s="120">
        <f t="shared" si="2"/>
        <v>0</v>
      </c>
    </row>
    <row r="47" spans="1:58" x14ac:dyDescent="0.3">
      <c r="A47" s="118">
        <v>3022078</v>
      </c>
      <c r="B47" s="118">
        <v>3022078</v>
      </c>
      <c r="C47" t="s">
        <v>490</v>
      </c>
      <c r="D47" s="106">
        <f>VLOOKUP(B47,'School Details'!A:E,3,FALSE)</f>
        <v>0</v>
      </c>
      <c r="E47" s="106" t="str">
        <f>VLOOKUP(B47,'School Details'!A:E,4,FALSE)</f>
        <v>M</v>
      </c>
      <c r="F47" s="106" t="str">
        <f>VLOOKUP(B47,'School Details'!A:E,5,FALSE)</f>
        <v>Primary</v>
      </c>
      <c r="G47" t="s">
        <v>895</v>
      </c>
      <c r="H47" t="s">
        <v>567</v>
      </c>
      <c r="I47" t="s">
        <v>366</v>
      </c>
      <c r="J47">
        <v>661225</v>
      </c>
      <c r="K47" s="118" t="s">
        <v>367</v>
      </c>
      <c r="L47" s="106">
        <f t="shared" si="5"/>
        <v>1</v>
      </c>
      <c r="M47" s="106" t="str">
        <f t="shared" si="3"/>
        <v>NTP.I18C</v>
      </c>
      <c r="N47" s="106">
        <f>VLOOKUP(B47,'School Details'!A:K,10,FALSE)</f>
        <v>400014</v>
      </c>
      <c r="O47" s="106" t="str">
        <f t="shared" si="4"/>
        <v xml:space="preserve">Pardes House </v>
      </c>
      <c r="P47" t="s">
        <v>232</v>
      </c>
      <c r="Q47" t="s">
        <v>233</v>
      </c>
      <c r="R47" t="s">
        <v>234</v>
      </c>
      <c r="S47" t="s">
        <v>896</v>
      </c>
      <c r="T47" s="125"/>
      <c r="W47" s="119"/>
      <c r="Z47" s="119"/>
      <c r="AC47" s="119"/>
      <c r="AF47" s="122"/>
      <c r="AI47" s="122"/>
      <c r="AL47" s="122"/>
      <c r="AO47" s="122"/>
      <c r="AR47" s="122"/>
      <c r="AU47" s="122"/>
      <c r="AX47" s="122"/>
      <c r="BA47" s="122"/>
      <c r="BD47" s="122"/>
      <c r="BE47" s="120">
        <f t="shared" si="6"/>
        <v>0</v>
      </c>
      <c r="BF47" s="120">
        <f t="shared" si="2"/>
        <v>0</v>
      </c>
    </row>
    <row r="48" spans="1:58" x14ac:dyDescent="0.3">
      <c r="A48" s="118">
        <v>3022079</v>
      </c>
      <c r="B48" s="118">
        <v>3022079</v>
      </c>
      <c r="C48" t="s">
        <v>425</v>
      </c>
      <c r="D48" s="106">
        <f>VLOOKUP(B48,'School Details'!A:E,3,FALSE)</f>
        <v>0</v>
      </c>
      <c r="E48" s="106" t="str">
        <f>VLOOKUP(B48,'School Details'!A:E,4,FALSE)</f>
        <v>M</v>
      </c>
      <c r="F48" s="106" t="str">
        <f>VLOOKUP(B48,'School Details'!A:E,5,FALSE)</f>
        <v>Primary</v>
      </c>
      <c r="G48" t="s">
        <v>895</v>
      </c>
      <c r="H48" t="s">
        <v>567</v>
      </c>
      <c r="I48" t="s">
        <v>366</v>
      </c>
      <c r="J48">
        <v>661225</v>
      </c>
      <c r="K48" s="118" t="s">
        <v>367</v>
      </c>
      <c r="L48" s="106">
        <f t="shared" si="5"/>
        <v>1</v>
      </c>
      <c r="M48" s="106" t="str">
        <f t="shared" si="3"/>
        <v>NTP.I18C</v>
      </c>
      <c r="N48" s="106">
        <f>VLOOKUP(B48,'School Details'!A:K,10,FALSE)</f>
        <v>400070</v>
      </c>
      <c r="O48" s="106" t="str">
        <f t="shared" si="4"/>
        <v>Beis Yaakov</v>
      </c>
      <c r="P48" t="s">
        <v>16</v>
      </c>
      <c r="Q48" t="s">
        <v>17</v>
      </c>
      <c r="R48" t="s">
        <v>18</v>
      </c>
      <c r="S48" t="s">
        <v>896</v>
      </c>
      <c r="T48" s="125"/>
      <c r="W48" s="119"/>
      <c r="Z48" s="119"/>
      <c r="AC48" s="119"/>
      <c r="AF48" s="122"/>
      <c r="AI48" s="122"/>
      <c r="AL48" s="122"/>
      <c r="AO48" s="122"/>
      <c r="AR48" s="122"/>
      <c r="AU48" s="122"/>
      <c r="AX48" s="122"/>
      <c r="BA48" s="122"/>
      <c r="BD48" s="122"/>
      <c r="BE48" s="120">
        <f t="shared" si="6"/>
        <v>0</v>
      </c>
      <c r="BF48" s="120">
        <f t="shared" si="2"/>
        <v>0</v>
      </c>
    </row>
    <row r="49" spans="1:58" x14ac:dyDescent="0.3">
      <c r="A49" s="118">
        <v>3023300</v>
      </c>
      <c r="B49" s="118">
        <v>3023300</v>
      </c>
      <c r="C49" t="s">
        <v>412</v>
      </c>
      <c r="D49" s="106">
        <f>VLOOKUP(B49,'School Details'!A:E,3,FALSE)</f>
        <v>0</v>
      </c>
      <c r="E49" s="106" t="str">
        <f>VLOOKUP(B49,'School Details'!A:E,4,FALSE)</f>
        <v>M</v>
      </c>
      <c r="F49" s="106" t="str">
        <f>VLOOKUP(B49,'School Details'!A:E,5,FALSE)</f>
        <v>Primary</v>
      </c>
      <c r="G49" t="s">
        <v>895</v>
      </c>
      <c r="H49" t="s">
        <v>567</v>
      </c>
      <c r="I49" t="s">
        <v>366</v>
      </c>
      <c r="J49">
        <v>661225</v>
      </c>
      <c r="K49" s="118" t="s">
        <v>367</v>
      </c>
      <c r="L49" s="106">
        <f t="shared" si="5"/>
        <v>1</v>
      </c>
      <c r="M49" s="106" t="str">
        <f t="shared" si="3"/>
        <v>NTP.I18C</v>
      </c>
      <c r="N49" s="106">
        <f>VLOOKUP(B49,'School Details'!A:K,10,FALSE)</f>
        <v>400069</v>
      </c>
      <c r="O49" s="106" t="str">
        <f t="shared" si="4"/>
        <v xml:space="preserve">All Saints NW2 Sch </v>
      </c>
      <c r="P49" t="s">
        <v>112</v>
      </c>
      <c r="Q49" t="s">
        <v>113</v>
      </c>
      <c r="R49" t="s">
        <v>114</v>
      </c>
      <c r="S49" t="s">
        <v>896</v>
      </c>
      <c r="T49" s="125"/>
      <c r="W49" s="119"/>
      <c r="Z49" s="119"/>
      <c r="AC49" s="119"/>
      <c r="AF49" s="122"/>
      <c r="AI49" s="122"/>
      <c r="AL49" s="122"/>
      <c r="AO49" s="122"/>
      <c r="AR49" s="122"/>
      <c r="AU49" s="122"/>
      <c r="AX49" s="122"/>
      <c r="BA49" s="122"/>
      <c r="BD49" s="122"/>
      <c r="BE49" s="120">
        <f t="shared" si="6"/>
        <v>0</v>
      </c>
      <c r="BF49" s="120">
        <f t="shared" si="2"/>
        <v>0</v>
      </c>
    </row>
    <row r="50" spans="1:58" x14ac:dyDescent="0.3">
      <c r="A50" s="118">
        <v>3023302</v>
      </c>
      <c r="B50" s="118">
        <v>3023302</v>
      </c>
      <c r="C50" t="s">
        <v>439</v>
      </c>
      <c r="D50" s="106">
        <f>VLOOKUP(B50,'School Details'!A:E,3,FALSE)</f>
        <v>0</v>
      </c>
      <c r="E50" s="106" t="str">
        <f>VLOOKUP(B50,'School Details'!A:E,4,FALSE)</f>
        <v>M</v>
      </c>
      <c r="F50" s="106" t="str">
        <f>VLOOKUP(B50,'School Details'!A:E,5,FALSE)</f>
        <v>Primary</v>
      </c>
      <c r="G50" t="s">
        <v>895</v>
      </c>
      <c r="H50" t="s">
        <v>567</v>
      </c>
      <c r="I50" t="s">
        <v>366</v>
      </c>
      <c r="J50">
        <v>661225</v>
      </c>
      <c r="K50" s="118" t="s">
        <v>367</v>
      </c>
      <c r="L50" s="106">
        <f t="shared" si="5"/>
        <v>1</v>
      </c>
      <c r="M50" s="106" t="str">
        <f t="shared" si="3"/>
        <v>NTP.I18C</v>
      </c>
      <c r="N50" s="106">
        <f>VLOOKUP(B50,'School Details'!A:K,10,FALSE)</f>
        <v>400039</v>
      </c>
      <c r="O50" s="106" t="str">
        <f t="shared" si="4"/>
        <v>Christ Church Sch</v>
      </c>
      <c r="P50" t="s">
        <v>67</v>
      </c>
      <c r="Q50" t="s">
        <v>68</v>
      </c>
      <c r="R50" t="s">
        <v>69</v>
      </c>
      <c r="S50" t="s">
        <v>896</v>
      </c>
      <c r="T50" s="125"/>
      <c r="W50" s="119"/>
      <c r="Z50" s="119"/>
      <c r="AC50" s="119"/>
      <c r="AF50" s="122"/>
      <c r="AI50" s="122"/>
      <c r="AL50" s="122"/>
      <c r="AO50" s="122"/>
      <c r="AR50" s="122"/>
      <c r="AU50" s="122"/>
      <c r="AX50" s="122"/>
      <c r="BA50" s="122"/>
      <c r="BD50" s="122"/>
      <c r="BE50" s="120">
        <f t="shared" si="6"/>
        <v>0</v>
      </c>
      <c r="BF50" s="120">
        <f t="shared" si="2"/>
        <v>0</v>
      </c>
    </row>
    <row r="51" spans="1:58" x14ac:dyDescent="0.3">
      <c r="A51" s="118">
        <v>3023304</v>
      </c>
      <c r="B51" s="118">
        <v>3023304</v>
      </c>
      <c r="C51" t="s">
        <v>468</v>
      </c>
      <c r="D51" s="106">
        <f>VLOOKUP(B51,'School Details'!A:E,3,FALSE)</f>
        <v>0</v>
      </c>
      <c r="E51" s="106" t="str">
        <f>VLOOKUP(B51,'School Details'!A:E,4,FALSE)</f>
        <v>M</v>
      </c>
      <c r="F51" s="106" t="str">
        <f>VLOOKUP(B51,'School Details'!A:E,5,FALSE)</f>
        <v>Primary</v>
      </c>
      <c r="G51" t="s">
        <v>895</v>
      </c>
      <c r="H51" t="s">
        <v>567</v>
      </c>
      <c r="I51" t="s">
        <v>366</v>
      </c>
      <c r="J51">
        <v>661225</v>
      </c>
      <c r="K51" s="118" t="s">
        <v>367</v>
      </c>
      <c r="L51" s="106">
        <f t="shared" si="5"/>
        <v>1</v>
      </c>
      <c r="M51" s="106" t="str">
        <f t="shared" si="3"/>
        <v>NTP.I18C</v>
      </c>
      <c r="N51" s="106">
        <f>VLOOKUP(B51,'School Details'!A:K,10,FALSE)</f>
        <v>400008</v>
      </c>
      <c r="O51" s="106" t="str">
        <f t="shared" si="4"/>
        <v>Holy Trinity School</v>
      </c>
      <c r="P51" t="s">
        <v>34</v>
      </c>
      <c r="Q51" t="s">
        <v>35</v>
      </c>
      <c r="R51" t="s">
        <v>36</v>
      </c>
      <c r="S51" t="s">
        <v>896</v>
      </c>
      <c r="T51" s="125"/>
      <c r="W51" s="119"/>
      <c r="Z51" s="119"/>
      <c r="AC51" s="119"/>
      <c r="AF51" s="122"/>
      <c r="AI51" s="122"/>
      <c r="AL51" s="122"/>
      <c r="AO51" s="122"/>
      <c r="AR51" s="122"/>
      <c r="AU51" s="122"/>
      <c r="AX51" s="122"/>
      <c r="BA51" s="122"/>
      <c r="BD51" s="122"/>
      <c r="BE51" s="120">
        <f t="shared" si="6"/>
        <v>0</v>
      </c>
      <c r="BF51" s="120">
        <f t="shared" si="2"/>
        <v>0</v>
      </c>
    </row>
    <row r="52" spans="1:58" x14ac:dyDescent="0.3">
      <c r="A52" s="118">
        <v>3023305</v>
      </c>
      <c r="B52" s="118">
        <v>3023305</v>
      </c>
      <c r="C52" t="s">
        <v>478</v>
      </c>
      <c r="D52" s="106">
        <f>VLOOKUP(B52,'School Details'!A:E,3,FALSE)</f>
        <v>0</v>
      </c>
      <c r="E52" s="106" t="str">
        <f>VLOOKUP(B52,'School Details'!A:E,4,FALSE)</f>
        <v>M</v>
      </c>
      <c r="F52" s="106" t="str">
        <f>VLOOKUP(B52,'School Details'!A:E,5,FALSE)</f>
        <v>Primary</v>
      </c>
      <c r="G52" t="s">
        <v>895</v>
      </c>
      <c r="H52" t="s">
        <v>567</v>
      </c>
      <c r="I52" t="s">
        <v>366</v>
      </c>
      <c r="J52">
        <v>661225</v>
      </c>
      <c r="K52" s="118" t="s">
        <v>367</v>
      </c>
      <c r="L52" s="106">
        <f t="shared" si="5"/>
        <v>1</v>
      </c>
      <c r="M52" s="106" t="str">
        <f t="shared" si="3"/>
        <v>NTP.I18C</v>
      </c>
      <c r="N52" s="106">
        <f>VLOOKUP(B52,'School Details'!A:K,10,FALSE)</f>
        <v>400086</v>
      </c>
      <c r="O52" s="106" t="str">
        <f t="shared" si="4"/>
        <v xml:space="preserve">Monken Hadley </v>
      </c>
      <c r="P52" t="s">
        <v>163</v>
      </c>
      <c r="Q52" t="s">
        <v>164</v>
      </c>
      <c r="R52" t="s">
        <v>165</v>
      </c>
      <c r="S52" t="s">
        <v>896</v>
      </c>
      <c r="T52" s="125"/>
      <c r="W52" s="119"/>
      <c r="Z52" s="119"/>
      <c r="AC52" s="119"/>
      <c r="AF52" s="122"/>
      <c r="AI52" s="122"/>
      <c r="AL52" s="122"/>
      <c r="AO52" s="122"/>
      <c r="AR52" s="122"/>
      <c r="AU52" s="122"/>
      <c r="AX52" s="122"/>
      <c r="BA52" s="122"/>
      <c r="BD52" s="122"/>
      <c r="BE52" s="120">
        <f t="shared" si="6"/>
        <v>0</v>
      </c>
      <c r="BF52" s="120">
        <f t="shared" si="2"/>
        <v>0</v>
      </c>
    </row>
    <row r="53" spans="1:58" x14ac:dyDescent="0.3">
      <c r="A53" s="118">
        <v>3023307</v>
      </c>
      <c r="B53" s="118">
        <v>3023307</v>
      </c>
      <c r="C53" t="s">
        <v>504</v>
      </c>
      <c r="D53" s="106">
        <f>VLOOKUP(B53,'School Details'!A:E,3,FALSE)</f>
        <v>0</v>
      </c>
      <c r="E53" s="106" t="str">
        <f>VLOOKUP(B53,'School Details'!A:E,4,FALSE)</f>
        <v>M</v>
      </c>
      <c r="F53" s="106" t="str">
        <f>VLOOKUP(B53,'School Details'!A:E,5,FALSE)</f>
        <v>Primary</v>
      </c>
      <c r="G53" t="s">
        <v>895</v>
      </c>
      <c r="H53" t="s">
        <v>567</v>
      </c>
      <c r="I53" t="s">
        <v>366</v>
      </c>
      <c r="J53">
        <v>661225</v>
      </c>
      <c r="K53" s="118" t="s">
        <v>367</v>
      </c>
      <c r="L53" s="106">
        <f t="shared" si="5"/>
        <v>1</v>
      </c>
      <c r="M53" s="106" t="str">
        <f t="shared" si="3"/>
        <v>NTP.I18C</v>
      </c>
      <c r="N53" s="106">
        <f>VLOOKUP(B53,'School Details'!A:K,10,FALSE)</f>
        <v>400114</v>
      </c>
      <c r="O53" s="106" t="str">
        <f t="shared" si="4"/>
        <v>St John's CE  N11</v>
      </c>
      <c r="P53" t="s">
        <v>154</v>
      </c>
      <c r="Q53" t="s">
        <v>155</v>
      </c>
      <c r="R53" t="s">
        <v>156</v>
      </c>
      <c r="S53" t="s">
        <v>896</v>
      </c>
      <c r="T53" s="125"/>
      <c r="W53" s="119"/>
      <c r="Z53" s="119"/>
      <c r="AC53" s="119"/>
      <c r="AF53" s="122"/>
      <c r="AI53" s="122"/>
      <c r="AL53" s="122"/>
      <c r="AO53" s="122"/>
      <c r="AR53" s="122"/>
      <c r="AU53" s="122"/>
      <c r="AX53" s="122"/>
      <c r="BA53" s="122"/>
      <c r="BD53" s="122"/>
      <c r="BE53" s="120">
        <f t="shared" si="6"/>
        <v>0</v>
      </c>
      <c r="BF53" s="120">
        <f t="shared" si="2"/>
        <v>0</v>
      </c>
    </row>
    <row r="54" spans="1:58" x14ac:dyDescent="0.3">
      <c r="A54" s="118">
        <v>3023309</v>
      </c>
      <c r="B54" s="118">
        <v>3023309</v>
      </c>
      <c r="C54" t="s">
        <v>503</v>
      </c>
      <c r="D54" s="106">
        <f>VLOOKUP(B54,'School Details'!A:E,3,FALSE)</f>
        <v>0</v>
      </c>
      <c r="E54" s="106" t="str">
        <f>VLOOKUP(B54,'School Details'!A:E,4,FALSE)</f>
        <v>M</v>
      </c>
      <c r="F54" s="106" t="str">
        <f>VLOOKUP(B54,'School Details'!A:E,5,FALSE)</f>
        <v>Primary</v>
      </c>
      <c r="G54" t="s">
        <v>895</v>
      </c>
      <c r="H54" t="s">
        <v>567</v>
      </c>
      <c r="I54" t="s">
        <v>366</v>
      </c>
      <c r="J54">
        <v>661225</v>
      </c>
      <c r="K54" s="118" t="s">
        <v>367</v>
      </c>
      <c r="L54" s="106">
        <f t="shared" si="5"/>
        <v>1</v>
      </c>
      <c r="M54" s="106" t="str">
        <f t="shared" si="3"/>
        <v>NTP.I18C</v>
      </c>
      <c r="N54" s="106">
        <f>VLOOKUP(B54,'School Details'!A:K,10,FALSE)</f>
        <v>400098</v>
      </c>
      <c r="O54" s="106" t="str">
        <f t="shared" si="4"/>
        <v>St Johns CE N20</v>
      </c>
      <c r="P54" t="s">
        <v>28</v>
      </c>
      <c r="Q54" t="s">
        <v>29</v>
      </c>
      <c r="R54" t="s">
        <v>30</v>
      </c>
      <c r="S54" t="s">
        <v>896</v>
      </c>
      <c r="T54" s="125"/>
      <c r="W54" s="119"/>
      <c r="Z54" s="119"/>
      <c r="AC54" s="119"/>
      <c r="AF54" s="122"/>
      <c r="AI54" s="122"/>
      <c r="AL54" s="122"/>
      <c r="AO54" s="122"/>
      <c r="AR54" s="122"/>
      <c r="AU54" s="122"/>
      <c r="AX54" s="122"/>
      <c r="BA54" s="122"/>
      <c r="BD54" s="122"/>
      <c r="BE54" s="120">
        <f t="shared" si="6"/>
        <v>0</v>
      </c>
      <c r="BF54" s="120">
        <f t="shared" si="2"/>
        <v>0</v>
      </c>
    </row>
    <row r="55" spans="1:58" x14ac:dyDescent="0.3">
      <c r="A55" s="118">
        <v>3023311</v>
      </c>
      <c r="B55" s="118">
        <v>3023311</v>
      </c>
      <c r="C55" t="s">
        <v>508</v>
      </c>
      <c r="D55" s="106">
        <f>VLOOKUP(B55,'School Details'!A:E,3,FALSE)</f>
        <v>0</v>
      </c>
      <c r="E55" s="106" t="str">
        <f>VLOOKUP(B55,'School Details'!A:E,4,FALSE)</f>
        <v>M</v>
      </c>
      <c r="F55" s="106" t="str">
        <f>VLOOKUP(B55,'School Details'!A:E,5,FALSE)</f>
        <v>Primary</v>
      </c>
      <c r="G55" t="s">
        <v>895</v>
      </c>
      <c r="H55" t="s">
        <v>567</v>
      </c>
      <c r="I55" t="s">
        <v>366</v>
      </c>
      <c r="J55">
        <v>661225</v>
      </c>
      <c r="K55" s="118" t="s">
        <v>367</v>
      </c>
      <c r="L55" s="106">
        <f t="shared" si="5"/>
        <v>1</v>
      </c>
      <c r="M55" s="106" t="str">
        <f t="shared" si="3"/>
        <v>NTP.I18C</v>
      </c>
      <c r="N55" s="106">
        <f>VLOOKUP(B55,'School Details'!A:K,10,FALSE)</f>
        <v>400058</v>
      </c>
      <c r="O55" s="106" t="str">
        <f t="shared" si="4"/>
        <v>St Mary's  N3</v>
      </c>
      <c r="P55" t="s">
        <v>215</v>
      </c>
      <c r="Q55" t="s">
        <v>216</v>
      </c>
      <c r="R55" t="s">
        <v>217</v>
      </c>
      <c r="S55" t="s">
        <v>896</v>
      </c>
      <c r="T55" s="125"/>
      <c r="W55" s="119"/>
      <c r="Z55" s="119"/>
      <c r="AC55" s="119"/>
      <c r="AF55" s="122"/>
      <c r="AI55" s="122"/>
      <c r="AL55" s="122"/>
      <c r="AO55" s="122"/>
      <c r="AR55" s="122"/>
      <c r="AU55" s="122"/>
      <c r="AX55" s="122"/>
      <c r="BA55" s="122"/>
      <c r="BD55" s="122"/>
      <c r="BE55" s="120">
        <f t="shared" si="6"/>
        <v>0</v>
      </c>
      <c r="BF55" s="120">
        <f t="shared" si="2"/>
        <v>0</v>
      </c>
    </row>
    <row r="56" spans="1:58" x14ac:dyDescent="0.3">
      <c r="A56" s="118">
        <v>3023312</v>
      </c>
      <c r="B56" s="118">
        <v>3023312</v>
      </c>
      <c r="C56" t="s">
        <v>510</v>
      </c>
      <c r="D56" s="106">
        <f>VLOOKUP(B56,'School Details'!A:E,3,FALSE)</f>
        <v>0</v>
      </c>
      <c r="E56" s="106" t="str">
        <f>VLOOKUP(B56,'School Details'!A:E,4,FALSE)</f>
        <v>M</v>
      </c>
      <c r="F56" s="106" t="str">
        <f>VLOOKUP(B56,'School Details'!A:E,5,FALSE)</f>
        <v>Primary</v>
      </c>
      <c r="G56" t="s">
        <v>895</v>
      </c>
      <c r="H56" t="s">
        <v>567</v>
      </c>
      <c r="I56" t="s">
        <v>366</v>
      </c>
      <c r="J56">
        <v>661225</v>
      </c>
      <c r="K56" s="118" t="s">
        <v>367</v>
      </c>
      <c r="L56" s="106">
        <f t="shared" si="5"/>
        <v>1</v>
      </c>
      <c r="M56" s="106" t="str">
        <f t="shared" si="3"/>
        <v>NTP.I18C</v>
      </c>
      <c r="N56" s="106">
        <f>VLOOKUP(B56,'School Details'!A:K,10,FALSE)</f>
        <v>400017</v>
      </c>
      <c r="O56" s="106" t="str">
        <f t="shared" si="4"/>
        <v>St Mary's  EN4</v>
      </c>
      <c r="P56" t="s">
        <v>181</v>
      </c>
      <c r="Q56" t="s">
        <v>182</v>
      </c>
      <c r="R56" t="s">
        <v>183</v>
      </c>
      <c r="S56" t="s">
        <v>896</v>
      </c>
      <c r="T56" s="125"/>
      <c r="W56" s="119"/>
      <c r="Z56" s="119"/>
      <c r="AC56" s="119"/>
      <c r="AF56" s="122"/>
      <c r="AI56" s="122"/>
      <c r="AL56" s="122"/>
      <c r="AO56" s="122"/>
      <c r="AR56" s="122"/>
      <c r="AU56" s="122"/>
      <c r="AX56" s="122"/>
      <c r="BA56" s="122"/>
      <c r="BD56" s="122"/>
      <c r="BE56" s="120">
        <f t="shared" si="6"/>
        <v>0</v>
      </c>
      <c r="BF56" s="120">
        <f t="shared" si="2"/>
        <v>0</v>
      </c>
    </row>
    <row r="57" spans="1:58" x14ac:dyDescent="0.3">
      <c r="A57" s="118">
        <v>3023313</v>
      </c>
      <c r="B57" s="118">
        <v>3023313</v>
      </c>
      <c r="C57" t="s">
        <v>513</v>
      </c>
      <c r="D57" s="106">
        <f>VLOOKUP(B57,'School Details'!A:E,3,FALSE)</f>
        <v>0</v>
      </c>
      <c r="E57" s="106" t="str">
        <f>VLOOKUP(B57,'School Details'!A:E,4,FALSE)</f>
        <v>M</v>
      </c>
      <c r="F57" s="106" t="str">
        <f>VLOOKUP(B57,'School Details'!A:E,5,FALSE)</f>
        <v>Primary</v>
      </c>
      <c r="G57" t="s">
        <v>895</v>
      </c>
      <c r="H57" t="s">
        <v>567</v>
      </c>
      <c r="I57" t="s">
        <v>366</v>
      </c>
      <c r="J57">
        <v>661225</v>
      </c>
      <c r="K57" s="118" t="s">
        <v>367</v>
      </c>
      <c r="L57" s="106">
        <f t="shared" si="5"/>
        <v>1</v>
      </c>
      <c r="M57" s="106" t="str">
        <f t="shared" si="3"/>
        <v>NTP.I18C</v>
      </c>
      <c r="N57" s="106">
        <f>VLOOKUP(B57,'School Details'!A:K,10,FALSE)</f>
        <v>400006</v>
      </c>
      <c r="O57" s="106" t="str">
        <f t="shared" si="4"/>
        <v>St. Pauls N11</v>
      </c>
      <c r="P57" t="s">
        <v>247</v>
      </c>
      <c r="Q57" t="s">
        <v>248</v>
      </c>
      <c r="R57" t="s">
        <v>249</v>
      </c>
      <c r="S57" t="s">
        <v>896</v>
      </c>
      <c r="T57" s="125"/>
      <c r="W57" s="119"/>
      <c r="Z57" s="119"/>
      <c r="AC57" s="119"/>
      <c r="AF57" s="122"/>
      <c r="AI57" s="122"/>
      <c r="AL57" s="122"/>
      <c r="AO57" s="122"/>
      <c r="AR57" s="122"/>
      <c r="AU57" s="122"/>
      <c r="AX57" s="122"/>
      <c r="BA57" s="122"/>
      <c r="BD57" s="122"/>
      <c r="BE57" s="120">
        <f t="shared" si="6"/>
        <v>0</v>
      </c>
      <c r="BF57" s="120">
        <f t="shared" si="2"/>
        <v>0</v>
      </c>
    </row>
    <row r="58" spans="1:58" x14ac:dyDescent="0.3">
      <c r="A58" s="118">
        <v>3023314</v>
      </c>
      <c r="B58" s="118">
        <v>3023314</v>
      </c>
      <c r="C58" t="s">
        <v>512</v>
      </c>
      <c r="D58" s="106">
        <f>VLOOKUP(B58,'School Details'!A:E,3,FALSE)</f>
        <v>0</v>
      </c>
      <c r="E58" s="106" t="str">
        <f>VLOOKUP(B58,'School Details'!A:E,4,FALSE)</f>
        <v>M</v>
      </c>
      <c r="F58" s="106" t="str">
        <f>VLOOKUP(B58,'School Details'!A:E,5,FALSE)</f>
        <v>Primary</v>
      </c>
      <c r="G58" t="s">
        <v>895</v>
      </c>
      <c r="H58" t="s">
        <v>567</v>
      </c>
      <c r="I58" t="s">
        <v>366</v>
      </c>
      <c r="J58">
        <v>661225</v>
      </c>
      <c r="K58" s="118" t="s">
        <v>367</v>
      </c>
      <c r="L58" s="106">
        <f t="shared" si="5"/>
        <v>1</v>
      </c>
      <c r="M58" s="106" t="str">
        <f t="shared" si="3"/>
        <v>NTP.I18C</v>
      </c>
      <c r="N58" s="106">
        <f>VLOOKUP(B58,'School Details'!A:K,10,FALSE)</f>
        <v>400094</v>
      </c>
      <c r="O58" s="106" t="str">
        <f t="shared" si="4"/>
        <v>St Pauls NW7</v>
      </c>
      <c r="P58" t="s">
        <v>97</v>
      </c>
      <c r="Q58" t="s">
        <v>98</v>
      </c>
      <c r="R58" t="s">
        <v>99</v>
      </c>
      <c r="S58" t="s">
        <v>896</v>
      </c>
      <c r="T58" s="125"/>
      <c r="W58" s="119"/>
      <c r="Z58" s="119"/>
      <c r="AC58" s="119"/>
      <c r="AF58" s="122"/>
      <c r="AI58" s="122"/>
      <c r="AL58" s="122"/>
      <c r="AO58" s="122"/>
      <c r="AR58" s="122"/>
      <c r="AU58" s="122"/>
      <c r="AX58" s="122"/>
      <c r="BA58" s="122"/>
      <c r="BD58" s="122"/>
      <c r="BE58" s="120">
        <f t="shared" si="6"/>
        <v>0</v>
      </c>
      <c r="BF58" s="120">
        <f t="shared" si="2"/>
        <v>0</v>
      </c>
    </row>
    <row r="59" spans="1:58" x14ac:dyDescent="0.3">
      <c r="A59" s="118">
        <v>3023315</v>
      </c>
      <c r="B59" s="118">
        <v>3023315</v>
      </c>
      <c r="C59" t="s">
        <v>501</v>
      </c>
      <c r="D59" s="106">
        <f>VLOOKUP(B59,'School Details'!A:E,3,FALSE)</f>
        <v>0</v>
      </c>
      <c r="E59" s="106" t="str">
        <f>VLOOKUP(B59,'School Details'!A:E,4,FALSE)</f>
        <v>M</v>
      </c>
      <c r="F59" s="106" t="str">
        <f>VLOOKUP(B59,'School Details'!A:E,5,FALSE)</f>
        <v>Primary</v>
      </c>
      <c r="G59" t="s">
        <v>895</v>
      </c>
      <c r="H59" t="s">
        <v>567</v>
      </c>
      <c r="I59" t="s">
        <v>366</v>
      </c>
      <c r="J59">
        <v>661225</v>
      </c>
      <c r="K59" s="118" t="s">
        <v>367</v>
      </c>
      <c r="L59" s="106">
        <f t="shared" si="5"/>
        <v>1</v>
      </c>
      <c r="M59" s="106" t="str">
        <f t="shared" si="3"/>
        <v>NTP.I18C</v>
      </c>
      <c r="N59" s="106">
        <f>VLOOKUP(B59,'School Details'!A:K,10,FALSE)</f>
        <v>400062</v>
      </c>
      <c r="O59" s="106" t="str">
        <f t="shared" si="4"/>
        <v>St Andrew's C E</v>
      </c>
      <c r="P59" t="s">
        <v>229</v>
      </c>
      <c r="Q59" t="s">
        <v>230</v>
      </c>
      <c r="R59" t="s">
        <v>231</v>
      </c>
      <c r="S59" t="s">
        <v>896</v>
      </c>
      <c r="T59" s="125"/>
      <c r="W59" s="119"/>
      <c r="Z59" s="119"/>
      <c r="AC59" s="119"/>
      <c r="AF59" s="122"/>
      <c r="AI59" s="122"/>
      <c r="AL59" s="122"/>
      <c r="AO59" s="122"/>
      <c r="AR59" s="122"/>
      <c r="AU59" s="122"/>
      <c r="AX59" s="122"/>
      <c r="BA59" s="122"/>
      <c r="BD59" s="122"/>
      <c r="BE59" s="120">
        <f t="shared" si="6"/>
        <v>0</v>
      </c>
      <c r="BF59" s="120">
        <f t="shared" si="2"/>
        <v>0</v>
      </c>
    </row>
    <row r="60" spans="1:58" x14ac:dyDescent="0.3">
      <c r="A60" s="118">
        <v>3023316</v>
      </c>
      <c r="B60" s="118">
        <v>3023316</v>
      </c>
      <c r="C60" t="s">
        <v>522</v>
      </c>
      <c r="D60" s="106">
        <f>VLOOKUP(B60,'School Details'!A:E,3,FALSE)</f>
        <v>0</v>
      </c>
      <c r="E60" s="106" t="str">
        <f>VLOOKUP(B60,'School Details'!A:E,4,FALSE)</f>
        <v>M</v>
      </c>
      <c r="F60" s="106" t="str">
        <f>VLOOKUP(B60,'School Details'!A:E,5,FALSE)</f>
        <v>Primary</v>
      </c>
      <c r="G60" t="s">
        <v>895</v>
      </c>
      <c r="H60" t="s">
        <v>567</v>
      </c>
      <c r="I60" t="s">
        <v>366</v>
      </c>
      <c r="J60">
        <v>661225</v>
      </c>
      <c r="K60" s="118" t="s">
        <v>367</v>
      </c>
      <c r="L60" s="106">
        <f t="shared" si="5"/>
        <v>1</v>
      </c>
      <c r="M60" s="106" t="str">
        <f t="shared" si="3"/>
        <v>NTP.I18C</v>
      </c>
      <c r="N60" s="106">
        <f>VLOOKUP(B60,'School Details'!A:K,10,FALSE)</f>
        <v>400100</v>
      </c>
      <c r="O60" s="106" t="str">
        <f t="shared" si="4"/>
        <v xml:space="preserve">Trent  CE  </v>
      </c>
      <c r="P60" t="s">
        <v>157</v>
      </c>
      <c r="Q60" t="s">
        <v>158</v>
      </c>
      <c r="R60" t="s">
        <v>159</v>
      </c>
      <c r="S60" t="s">
        <v>896</v>
      </c>
      <c r="T60" s="125"/>
      <c r="W60" s="119"/>
      <c r="Z60" s="119"/>
      <c r="AC60" s="119"/>
      <c r="AF60" s="122"/>
      <c r="AI60" s="122"/>
      <c r="AL60" s="122"/>
      <c r="AO60" s="122"/>
      <c r="AR60" s="122"/>
      <c r="AU60" s="122"/>
      <c r="AX60" s="122"/>
      <c r="BA60" s="122"/>
      <c r="BD60" s="122"/>
      <c r="BE60" s="120">
        <f t="shared" si="6"/>
        <v>0</v>
      </c>
      <c r="BF60" s="120">
        <f t="shared" si="2"/>
        <v>0</v>
      </c>
    </row>
    <row r="61" spans="1:58" x14ac:dyDescent="0.3">
      <c r="A61" s="118">
        <v>3023317</v>
      </c>
      <c r="B61" s="118">
        <v>3023317</v>
      </c>
      <c r="C61" t="s">
        <v>414</v>
      </c>
      <c r="D61" s="106">
        <f>VLOOKUP(B61,'School Details'!A:E,3,FALSE)</f>
        <v>0</v>
      </c>
      <c r="E61" s="106" t="str">
        <f>VLOOKUP(B61,'School Details'!A:E,4,FALSE)</f>
        <v>M</v>
      </c>
      <c r="F61" s="106" t="str">
        <f>VLOOKUP(B61,'School Details'!A:E,5,FALSE)</f>
        <v>Primary</v>
      </c>
      <c r="G61" t="s">
        <v>895</v>
      </c>
      <c r="H61" t="s">
        <v>567</v>
      </c>
      <c r="I61" t="s">
        <v>366</v>
      </c>
      <c r="J61">
        <v>661225</v>
      </c>
      <c r="K61" s="118" t="s">
        <v>367</v>
      </c>
      <c r="L61" s="106">
        <f t="shared" si="5"/>
        <v>1</v>
      </c>
      <c r="M61" s="106" t="str">
        <f t="shared" si="3"/>
        <v>NTP.I18C</v>
      </c>
      <c r="N61" s="106">
        <f>VLOOKUP(B61,'School Details'!A:K,10,FALSE)</f>
        <v>400015</v>
      </c>
      <c r="O61" s="106" t="str">
        <f t="shared" si="4"/>
        <v xml:space="preserve">All Saints N20 Sch </v>
      </c>
      <c r="P61" t="s">
        <v>133</v>
      </c>
      <c r="Q61" t="s">
        <v>134</v>
      </c>
      <c r="R61" t="s">
        <v>135</v>
      </c>
      <c r="S61" t="s">
        <v>896</v>
      </c>
      <c r="T61" s="125"/>
      <c r="W61" s="119"/>
      <c r="Z61" s="119"/>
      <c r="AC61" s="119"/>
      <c r="AF61" s="122"/>
      <c r="AI61" s="122"/>
      <c r="AL61" s="122"/>
      <c r="AO61" s="122"/>
      <c r="AR61" s="122"/>
      <c r="AU61" s="122"/>
      <c r="AX61" s="122"/>
      <c r="BA61" s="122"/>
      <c r="BD61" s="122"/>
      <c r="BE61" s="120">
        <f t="shared" si="6"/>
        <v>0</v>
      </c>
      <c r="BF61" s="122">
        <f t="shared" si="2"/>
        <v>0</v>
      </c>
    </row>
    <row r="62" spans="1:58" x14ac:dyDescent="0.3">
      <c r="A62" s="118">
        <v>3023500</v>
      </c>
      <c r="B62" s="118">
        <v>3023500</v>
      </c>
      <c r="C62" t="s">
        <v>418</v>
      </c>
      <c r="D62" s="106">
        <f>VLOOKUP(B62,'School Details'!A:E,3,FALSE)</f>
        <v>0</v>
      </c>
      <c r="E62" s="106" t="str">
        <f>VLOOKUP(B62,'School Details'!A:E,4,FALSE)</f>
        <v>M</v>
      </c>
      <c r="F62" s="106" t="str">
        <f>VLOOKUP(B62,'School Details'!A:E,5,FALSE)</f>
        <v>Primary</v>
      </c>
      <c r="G62" t="s">
        <v>895</v>
      </c>
      <c r="H62" t="s">
        <v>567</v>
      </c>
      <c r="I62" t="s">
        <v>366</v>
      </c>
      <c r="J62">
        <v>661225</v>
      </c>
      <c r="K62" s="118" t="s">
        <v>367</v>
      </c>
      <c r="L62" s="106">
        <f t="shared" si="5"/>
        <v>1</v>
      </c>
      <c r="M62" s="106" t="str">
        <f t="shared" si="3"/>
        <v>NTP.I18C</v>
      </c>
      <c r="N62" s="106">
        <f>VLOOKUP(B62,'School Details'!A:K,10,FALSE)</f>
        <v>400023</v>
      </c>
      <c r="O62" s="106" t="str">
        <f t="shared" si="4"/>
        <v xml:space="preserve">Annunciation Infant </v>
      </c>
      <c r="P62" t="s">
        <v>124</v>
      </c>
      <c r="Q62" t="s">
        <v>125</v>
      </c>
      <c r="R62" t="s">
        <v>126</v>
      </c>
      <c r="S62" t="s">
        <v>896</v>
      </c>
      <c r="T62" s="125"/>
      <c r="W62" s="119"/>
      <c r="Z62" s="119"/>
      <c r="AC62" s="119"/>
      <c r="AF62" s="122"/>
      <c r="AI62" s="122"/>
      <c r="AL62" s="122"/>
      <c r="AO62" s="122"/>
      <c r="AR62" s="122"/>
      <c r="AU62" s="122"/>
      <c r="AX62" s="122"/>
      <c r="BA62" s="122"/>
      <c r="BD62" s="122"/>
      <c r="BE62" s="120">
        <f t="shared" si="6"/>
        <v>0</v>
      </c>
      <c r="BF62" s="122">
        <f t="shared" si="2"/>
        <v>0</v>
      </c>
    </row>
    <row r="63" spans="1:58" x14ac:dyDescent="0.3">
      <c r="A63" s="118">
        <v>3023501</v>
      </c>
      <c r="B63" s="118">
        <v>3023501</v>
      </c>
      <c r="C63" t="s">
        <v>488</v>
      </c>
      <c r="D63" s="106">
        <f>VLOOKUP(B63,'School Details'!A:E,3,FALSE)</f>
        <v>0</v>
      </c>
      <c r="E63" s="106" t="str">
        <f>VLOOKUP(B63,'School Details'!A:E,4,FALSE)</f>
        <v>M</v>
      </c>
      <c r="F63" s="106" t="str">
        <f>VLOOKUP(B63,'School Details'!A:E,5,FALSE)</f>
        <v>Primary</v>
      </c>
      <c r="G63" t="s">
        <v>895</v>
      </c>
      <c r="H63" t="s">
        <v>567</v>
      </c>
      <c r="I63" t="s">
        <v>366</v>
      </c>
      <c r="J63">
        <v>661225</v>
      </c>
      <c r="K63" s="118" t="s">
        <v>367</v>
      </c>
      <c r="L63" s="106">
        <f t="shared" si="5"/>
        <v>1</v>
      </c>
      <c r="M63" s="106" t="str">
        <f t="shared" si="3"/>
        <v>NTP.I18C</v>
      </c>
      <c r="N63" s="106">
        <f>VLOOKUP(B63,'School Details'!A:K,10,FALSE)</f>
        <v>400003</v>
      </c>
      <c r="O63" s="106" t="str">
        <f t="shared" si="4"/>
        <v xml:space="preserve">Our Lady of Lourdes </v>
      </c>
      <c r="P63" t="s">
        <v>121</v>
      </c>
      <c r="Q63" t="s">
        <v>122</v>
      </c>
      <c r="R63" t="s">
        <v>123</v>
      </c>
      <c r="S63" t="s">
        <v>896</v>
      </c>
      <c r="T63" s="125"/>
      <c r="W63" s="119"/>
      <c r="Z63" s="119"/>
      <c r="AC63" s="119"/>
      <c r="AF63" s="122"/>
      <c r="AI63" s="122"/>
      <c r="AL63" s="122"/>
      <c r="AO63" s="122"/>
      <c r="AR63" s="122"/>
      <c r="AU63" s="122"/>
      <c r="AX63" s="122"/>
      <c r="BA63" s="122"/>
      <c r="BD63" s="122"/>
      <c r="BE63" s="120">
        <f t="shared" si="6"/>
        <v>0</v>
      </c>
      <c r="BF63" s="122">
        <f t="shared" si="2"/>
        <v>0</v>
      </c>
    </row>
    <row r="64" spans="1:58" x14ac:dyDescent="0.3">
      <c r="A64" s="118">
        <v>3023502</v>
      </c>
      <c r="B64" s="118">
        <v>3023502</v>
      </c>
      <c r="C64" t="s">
        <v>499</v>
      </c>
      <c r="D64" s="106">
        <f>VLOOKUP(B64,'School Details'!A:E,3,FALSE)</f>
        <v>0</v>
      </c>
      <c r="E64" s="106" t="str">
        <f>VLOOKUP(B64,'School Details'!A:E,4,FALSE)</f>
        <v>M</v>
      </c>
      <c r="F64" s="106" t="str">
        <f>VLOOKUP(B64,'School Details'!A:E,5,FALSE)</f>
        <v>Primary</v>
      </c>
      <c r="G64" t="s">
        <v>895</v>
      </c>
      <c r="H64" t="s">
        <v>567</v>
      </c>
      <c r="I64" t="s">
        <v>366</v>
      </c>
      <c r="J64">
        <v>661225</v>
      </c>
      <c r="K64" s="118" t="s">
        <v>367</v>
      </c>
      <c r="L64" s="106">
        <f t="shared" si="5"/>
        <v>1</v>
      </c>
      <c r="M64" s="106" t="str">
        <f t="shared" si="3"/>
        <v>NTP.I18C</v>
      </c>
      <c r="N64" s="106">
        <f>VLOOKUP(B64,'School Details'!A:K,10,FALSE)</f>
        <v>400096</v>
      </c>
      <c r="O64" s="106" t="str">
        <f t="shared" si="4"/>
        <v xml:space="preserve">St Agnes RC  </v>
      </c>
      <c r="P64" t="s">
        <v>136</v>
      </c>
      <c r="Q64" t="s">
        <v>137</v>
      </c>
      <c r="R64" t="s">
        <v>138</v>
      </c>
      <c r="S64" t="s">
        <v>896</v>
      </c>
      <c r="T64" s="125"/>
      <c r="W64" s="119"/>
      <c r="Z64" s="119"/>
      <c r="AC64" s="119"/>
      <c r="AF64" s="122"/>
      <c r="AI64" s="122"/>
      <c r="AL64" s="122"/>
      <c r="AO64" s="122"/>
      <c r="AR64" s="122"/>
      <c r="AU64" s="122"/>
      <c r="AX64" s="122"/>
      <c r="BA64" s="122"/>
      <c r="BD64" s="122"/>
      <c r="BE64" s="120">
        <f t="shared" si="6"/>
        <v>0</v>
      </c>
      <c r="BF64" s="120">
        <f t="shared" si="2"/>
        <v>0</v>
      </c>
    </row>
    <row r="65" spans="1:58" x14ac:dyDescent="0.3">
      <c r="A65" s="118">
        <v>3023504</v>
      </c>
      <c r="B65" s="118">
        <v>3023504</v>
      </c>
      <c r="C65" t="s">
        <v>502</v>
      </c>
      <c r="D65" s="106">
        <f>VLOOKUP(B65,'School Details'!A:E,3,FALSE)</f>
        <v>0</v>
      </c>
      <c r="E65" s="106" t="str">
        <f>VLOOKUP(B65,'School Details'!A:E,4,FALSE)</f>
        <v>M</v>
      </c>
      <c r="F65" s="106" t="str">
        <f>VLOOKUP(B65,'School Details'!A:E,5,FALSE)</f>
        <v>Primary</v>
      </c>
      <c r="G65" t="s">
        <v>895</v>
      </c>
      <c r="H65" t="s">
        <v>567</v>
      </c>
      <c r="I65" t="s">
        <v>366</v>
      </c>
      <c r="J65">
        <v>661225</v>
      </c>
      <c r="K65" s="118" t="s">
        <v>367</v>
      </c>
      <c r="L65" s="106">
        <f t="shared" si="5"/>
        <v>1</v>
      </c>
      <c r="M65" s="106" t="str">
        <f t="shared" si="3"/>
        <v>NTP.I18C</v>
      </c>
      <c r="N65" s="106">
        <f>VLOOKUP(B65,'School Details'!A:K,10,FALSE)</f>
        <v>400064</v>
      </c>
      <c r="O65" s="106" t="str">
        <f t="shared" si="4"/>
        <v xml:space="preserve">St Catherines R C </v>
      </c>
      <c r="P65" t="s">
        <v>238</v>
      </c>
      <c r="Q65" t="s">
        <v>239</v>
      </c>
      <c r="R65" t="s">
        <v>240</v>
      </c>
      <c r="S65" t="s">
        <v>896</v>
      </c>
      <c r="T65" s="125"/>
      <c r="W65" s="119"/>
      <c r="Z65" s="119"/>
      <c r="AC65" s="119"/>
      <c r="AF65" s="122"/>
      <c r="AI65" s="122"/>
      <c r="AL65" s="122"/>
      <c r="AO65" s="122"/>
      <c r="AR65" s="122"/>
      <c r="AU65" s="122"/>
      <c r="AX65" s="122"/>
      <c r="BA65" s="122"/>
      <c r="BD65" s="122"/>
      <c r="BE65" s="120">
        <f t="shared" si="6"/>
        <v>0</v>
      </c>
      <c r="BF65" s="120">
        <f t="shared" si="2"/>
        <v>0</v>
      </c>
    </row>
    <row r="66" spans="1:58" x14ac:dyDescent="0.3">
      <c r="A66" s="118">
        <v>3023506</v>
      </c>
      <c r="B66" s="118">
        <v>3023506</v>
      </c>
      <c r="C66" t="s">
        <v>517</v>
      </c>
      <c r="D66" s="106">
        <f>VLOOKUP(B66,'School Details'!A:E,3,FALSE)</f>
        <v>0</v>
      </c>
      <c r="E66" s="106" t="str">
        <f>VLOOKUP(B66,'School Details'!A:E,4,FALSE)</f>
        <v>M</v>
      </c>
      <c r="F66" s="106" t="str">
        <f>VLOOKUP(B66,'School Details'!A:E,5,FALSE)</f>
        <v>Primary</v>
      </c>
      <c r="G66" t="s">
        <v>895</v>
      </c>
      <c r="H66" t="s">
        <v>567</v>
      </c>
      <c r="I66" t="s">
        <v>366</v>
      </c>
      <c r="J66">
        <v>661225</v>
      </c>
      <c r="K66" s="118" t="s">
        <v>367</v>
      </c>
      <c r="L66" s="106">
        <f t="shared" si="5"/>
        <v>1</v>
      </c>
      <c r="M66" s="106" t="str">
        <f t="shared" si="3"/>
        <v>NTP.I18C</v>
      </c>
      <c r="N66" s="106">
        <f>VLOOKUP(B66,'School Details'!A:K,10,FALSE)</f>
        <v>400009</v>
      </c>
      <c r="O66" s="106" t="str">
        <f t="shared" si="4"/>
        <v>St Vincent's RC</v>
      </c>
      <c r="P66" t="s">
        <v>103</v>
      </c>
      <c r="Q66" t="s">
        <v>104</v>
      </c>
      <c r="R66" t="s">
        <v>105</v>
      </c>
      <c r="S66" t="s">
        <v>896</v>
      </c>
      <c r="T66" s="125"/>
      <c r="W66" s="119"/>
      <c r="Z66" s="119"/>
      <c r="AC66" s="119"/>
      <c r="AF66" s="122"/>
      <c r="AI66" s="122"/>
      <c r="AL66" s="122"/>
      <c r="AO66" s="122"/>
      <c r="AR66" s="122"/>
      <c r="AU66" s="122"/>
      <c r="AX66" s="122"/>
      <c r="BA66" s="122"/>
      <c r="BD66" s="122"/>
      <c r="BE66" s="120">
        <f t="shared" si="6"/>
        <v>0</v>
      </c>
      <c r="BF66" s="120">
        <f t="shared" si="2"/>
        <v>0</v>
      </c>
    </row>
    <row r="67" spans="1:58" x14ac:dyDescent="0.3">
      <c r="A67" s="118">
        <v>3023507</v>
      </c>
      <c r="B67" s="118">
        <v>3023507</v>
      </c>
      <c r="C67" t="s">
        <v>515</v>
      </c>
      <c r="D67" s="106">
        <f>VLOOKUP(B67,'School Details'!A:E,3,FALSE)</f>
        <v>0</v>
      </c>
      <c r="E67" s="106" t="str">
        <f>VLOOKUP(B67,'School Details'!A:E,4,FALSE)</f>
        <v>M</v>
      </c>
      <c r="F67" s="106" t="str">
        <f>VLOOKUP(B67,'School Details'!A:E,5,FALSE)</f>
        <v>Primary</v>
      </c>
      <c r="G67" t="s">
        <v>895</v>
      </c>
      <c r="H67" t="s">
        <v>567</v>
      </c>
      <c r="I67" t="s">
        <v>366</v>
      </c>
      <c r="J67">
        <v>661225</v>
      </c>
      <c r="K67" s="118" t="s">
        <v>367</v>
      </c>
      <c r="L67" s="106">
        <f t="shared" si="5"/>
        <v>1</v>
      </c>
      <c r="M67" s="106" t="str">
        <f t="shared" si="3"/>
        <v>NTP.I18C</v>
      </c>
      <c r="N67" s="106">
        <f>VLOOKUP(B67,'School Details'!A:K,10,FALSE)</f>
        <v>400037</v>
      </c>
      <c r="O67" s="106" t="str">
        <f t="shared" si="4"/>
        <v xml:space="preserve">St Theresa's RC  </v>
      </c>
      <c r="P67" t="s">
        <v>82</v>
      </c>
      <c r="Q67" t="s">
        <v>83</v>
      </c>
      <c r="R67" t="s">
        <v>84</v>
      </c>
      <c r="S67" t="s">
        <v>896</v>
      </c>
      <c r="T67" s="125"/>
      <c r="W67" s="119"/>
      <c r="Z67" s="119"/>
      <c r="AC67" s="119"/>
      <c r="AF67" s="122"/>
      <c r="AI67" s="122"/>
      <c r="AL67" s="122"/>
      <c r="AO67" s="122"/>
      <c r="AR67" s="122"/>
      <c r="AU67" s="122"/>
      <c r="AX67" s="122"/>
      <c r="BA67" s="122"/>
      <c r="BD67" s="122"/>
      <c r="BE67" s="120">
        <f t="shared" si="6"/>
        <v>0</v>
      </c>
      <c r="BF67" s="120">
        <f t="shared" si="2"/>
        <v>0</v>
      </c>
    </row>
    <row r="68" spans="1:58" x14ac:dyDescent="0.3">
      <c r="A68" s="118">
        <v>3023509</v>
      </c>
      <c r="B68" s="118">
        <v>3023509</v>
      </c>
      <c r="C68" t="s">
        <v>506</v>
      </c>
      <c r="D68" s="106">
        <f>VLOOKUP(B68,'School Details'!A:E,3,FALSE)</f>
        <v>0</v>
      </c>
      <c r="E68" s="106" t="str">
        <f>VLOOKUP(B68,'School Details'!A:E,4,FALSE)</f>
        <v>M</v>
      </c>
      <c r="F68" s="106" t="str">
        <f>VLOOKUP(B68,'School Details'!A:E,5,FALSE)</f>
        <v>Primary</v>
      </c>
      <c r="G68" t="s">
        <v>895</v>
      </c>
      <c r="H68" t="s">
        <v>567</v>
      </c>
      <c r="I68" t="s">
        <v>366</v>
      </c>
      <c r="J68">
        <v>661225</v>
      </c>
      <c r="K68" s="118" t="s">
        <v>367</v>
      </c>
      <c r="L68" s="106">
        <f t="shared" si="5"/>
        <v>1</v>
      </c>
      <c r="M68" s="106" t="str">
        <f t="shared" si="3"/>
        <v>NTP.I18C</v>
      </c>
      <c r="N68" s="106">
        <f>VLOOKUP(B68,'School Details'!A:K,10,FALSE)</f>
        <v>400066</v>
      </c>
      <c r="O68" s="106" t="str">
        <f t="shared" si="4"/>
        <v xml:space="preserve">St Joseph's  </v>
      </c>
      <c r="P68" t="s">
        <v>206</v>
      </c>
      <c r="Q68" t="s">
        <v>207</v>
      </c>
      <c r="R68" t="s">
        <v>208</v>
      </c>
      <c r="S68" t="s">
        <v>896</v>
      </c>
      <c r="T68" s="125"/>
      <c r="W68" s="119"/>
      <c r="Z68" s="119"/>
      <c r="AC68" s="119"/>
      <c r="AF68" s="122"/>
      <c r="AI68" s="122"/>
      <c r="AL68" s="122"/>
      <c r="AO68" s="122"/>
      <c r="AR68" s="122"/>
      <c r="AU68" s="122"/>
      <c r="AX68" s="122"/>
      <c r="BA68" s="122"/>
      <c r="BD68" s="122"/>
      <c r="BE68" s="120">
        <f t="shared" si="6"/>
        <v>0</v>
      </c>
      <c r="BF68" s="120">
        <f t="shared" si="2"/>
        <v>0</v>
      </c>
    </row>
    <row r="69" spans="1:58" x14ac:dyDescent="0.3">
      <c r="A69" s="118">
        <v>3023510</v>
      </c>
      <c r="B69" s="118">
        <v>3023510</v>
      </c>
      <c r="C69" t="s">
        <v>497</v>
      </c>
      <c r="D69" s="106">
        <f>VLOOKUP(B69,'School Details'!A:E,3,FALSE)</f>
        <v>0</v>
      </c>
      <c r="E69" s="106" t="str">
        <f>VLOOKUP(B69,'School Details'!A:E,4,FALSE)</f>
        <v>M</v>
      </c>
      <c r="F69" s="106" t="str">
        <f>VLOOKUP(B69,'School Details'!A:E,5,FALSE)</f>
        <v>Primary</v>
      </c>
      <c r="G69" t="s">
        <v>895</v>
      </c>
      <c r="H69" t="s">
        <v>567</v>
      </c>
      <c r="I69" t="s">
        <v>366</v>
      </c>
      <c r="J69">
        <v>661225</v>
      </c>
      <c r="K69" s="118" t="s">
        <v>367</v>
      </c>
      <c r="L69" s="106">
        <f t="shared" si="5"/>
        <v>1</v>
      </c>
      <c r="M69" s="106" t="str">
        <f t="shared" si="3"/>
        <v>NTP.I18C</v>
      </c>
      <c r="N69" s="106">
        <f>VLOOKUP(B69,'School Details'!A:K,10,FALSE)</f>
        <v>400071</v>
      </c>
      <c r="O69" s="106" t="str">
        <f t="shared" si="4"/>
        <v xml:space="preserve">Sacred Heart </v>
      </c>
      <c r="P69" t="s">
        <v>235</v>
      </c>
      <c r="Q69" t="s">
        <v>236</v>
      </c>
      <c r="R69" t="s">
        <v>237</v>
      </c>
      <c r="S69" t="s">
        <v>896</v>
      </c>
      <c r="T69" s="125"/>
      <c r="W69" s="119"/>
      <c r="Z69" s="119"/>
      <c r="AC69" s="119"/>
      <c r="AF69" s="122"/>
      <c r="AI69" s="122"/>
      <c r="AL69" s="122"/>
      <c r="AO69" s="122"/>
      <c r="AR69" s="122"/>
      <c r="AU69" s="122"/>
      <c r="AX69" s="122"/>
      <c r="BA69" s="122"/>
      <c r="BD69" s="122"/>
      <c r="BE69" s="120">
        <f t="shared" si="6"/>
        <v>0</v>
      </c>
      <c r="BF69" s="120">
        <f t="shared" si="2"/>
        <v>0</v>
      </c>
    </row>
    <row r="70" spans="1:58" x14ac:dyDescent="0.3">
      <c r="A70" s="118">
        <v>3023511</v>
      </c>
      <c r="B70" s="118">
        <v>3023511</v>
      </c>
      <c r="C70" t="s">
        <v>429</v>
      </c>
      <c r="D70" s="106">
        <f>VLOOKUP(B70,'School Details'!A:E,3,FALSE)</f>
        <v>0</v>
      </c>
      <c r="E70" s="106" t="str">
        <f>VLOOKUP(B70,'School Details'!A:E,4,FALSE)</f>
        <v>M</v>
      </c>
      <c r="F70" s="106" t="str">
        <f>VLOOKUP(B70,'School Details'!A:E,5,FALSE)</f>
        <v>Primary</v>
      </c>
      <c r="G70" t="s">
        <v>895</v>
      </c>
      <c r="H70" t="s">
        <v>567</v>
      </c>
      <c r="I70" t="s">
        <v>366</v>
      </c>
      <c r="J70">
        <v>661225</v>
      </c>
      <c r="K70" s="118" t="s">
        <v>367</v>
      </c>
      <c r="L70" s="106">
        <f t="shared" si="5"/>
        <v>1</v>
      </c>
      <c r="M70" s="106" t="str">
        <f t="shared" si="3"/>
        <v>NTP.I18C</v>
      </c>
      <c r="N70" s="106">
        <f>VLOOKUP(B70,'School Details'!A:K,10,FALSE)</f>
        <v>400024</v>
      </c>
      <c r="O70" s="106" t="str">
        <f t="shared" si="4"/>
        <v xml:space="preserve">Blessed Dominic </v>
      </c>
      <c r="P70" t="s">
        <v>64</v>
      </c>
      <c r="Q70" t="s">
        <v>65</v>
      </c>
      <c r="R70" t="s">
        <v>66</v>
      </c>
      <c r="S70" t="s">
        <v>896</v>
      </c>
      <c r="T70" s="125"/>
      <c r="W70" s="119"/>
      <c r="Z70" s="119"/>
      <c r="AC70" s="119"/>
      <c r="AF70" s="122"/>
      <c r="AI70" s="122"/>
      <c r="AL70" s="122"/>
      <c r="AO70" s="122"/>
      <c r="AR70" s="122"/>
      <c r="AU70" s="122"/>
      <c r="AX70" s="122"/>
      <c r="BA70" s="122"/>
      <c r="BD70" s="122"/>
      <c r="BE70" s="120">
        <f t="shared" si="6"/>
        <v>0</v>
      </c>
      <c r="BF70" s="120">
        <f t="shared" si="2"/>
        <v>0</v>
      </c>
    </row>
    <row r="71" spans="1:58" x14ac:dyDescent="0.3">
      <c r="A71" s="118">
        <v>3023512</v>
      </c>
      <c r="B71" s="118">
        <v>3023512</v>
      </c>
      <c r="C71" t="s">
        <v>495</v>
      </c>
      <c r="D71" s="106">
        <f>VLOOKUP(B71,'School Details'!A:E,3,FALSE)</f>
        <v>0</v>
      </c>
      <c r="E71" s="106" t="str">
        <f>VLOOKUP(B71,'School Details'!A:E,4,FALSE)</f>
        <v>M</v>
      </c>
      <c r="F71" s="106" t="str">
        <f>VLOOKUP(B71,'School Details'!A:E,5,FALSE)</f>
        <v>Primary</v>
      </c>
      <c r="G71" t="s">
        <v>895</v>
      </c>
      <c r="H71" t="s">
        <v>567</v>
      </c>
      <c r="I71" t="s">
        <v>366</v>
      </c>
      <c r="J71">
        <v>661225</v>
      </c>
      <c r="K71" s="118" t="s">
        <v>367</v>
      </c>
      <c r="L71" s="106">
        <f t="shared" si="5"/>
        <v>1</v>
      </c>
      <c r="M71" s="106" t="str">
        <f t="shared" si="3"/>
        <v>NTP.I18C</v>
      </c>
      <c r="N71" s="106">
        <f>VLOOKUP(B71,'School Details'!A:K,10,FALSE)</f>
        <v>400093</v>
      </c>
      <c r="O71" s="106" t="str">
        <f t="shared" si="4"/>
        <v>Rosh Pinah</v>
      </c>
      <c r="P71" t="s">
        <v>166</v>
      </c>
      <c r="Q71" t="s">
        <v>167</v>
      </c>
      <c r="R71" t="s">
        <v>168</v>
      </c>
      <c r="S71" t="s">
        <v>896</v>
      </c>
      <c r="T71" s="125"/>
      <c r="W71" s="119"/>
      <c r="Z71" s="119"/>
      <c r="AC71" s="119"/>
      <c r="AF71" s="122"/>
      <c r="AI71" s="122"/>
      <c r="AL71" s="122"/>
      <c r="AO71" s="122"/>
      <c r="AR71" s="122"/>
      <c r="AU71" s="122"/>
      <c r="AX71" s="122"/>
      <c r="BA71" s="122"/>
      <c r="BD71" s="122"/>
      <c r="BE71" s="120">
        <f t="shared" ref="BE71:BE94" si="7">SUM(W71:W71)</f>
        <v>0</v>
      </c>
      <c r="BF71" s="120">
        <f t="shared" ref="BF71:BF94" si="8">BE71-T71</f>
        <v>0</v>
      </c>
    </row>
    <row r="72" spans="1:58" x14ac:dyDescent="0.3">
      <c r="A72" s="118" t="s">
        <v>23911</v>
      </c>
      <c r="B72" s="118">
        <v>3023513</v>
      </c>
      <c r="C72" t="s">
        <v>475</v>
      </c>
      <c r="D72" s="106">
        <f>VLOOKUP(B72,'School Details'!A:E,3,FALSE)</f>
        <v>0</v>
      </c>
      <c r="E72" s="106" t="str">
        <f>VLOOKUP(B72,'School Details'!A:E,4,FALSE)</f>
        <v>M</v>
      </c>
      <c r="F72" s="106" t="str">
        <f>VLOOKUP(B72,'School Details'!A:E,5,FALSE)</f>
        <v>Primary</v>
      </c>
      <c r="G72" t="s">
        <v>895</v>
      </c>
      <c r="H72" t="s">
        <v>567</v>
      </c>
      <c r="I72" t="s">
        <v>366</v>
      </c>
      <c r="J72">
        <v>661225</v>
      </c>
      <c r="K72" s="118" t="s">
        <v>367</v>
      </c>
      <c r="L72" s="106">
        <f t="shared" si="5"/>
        <v>1</v>
      </c>
      <c r="M72" s="106" t="str">
        <f t="shared" ref="M72:M93" si="9">I72&amp;"."&amp;K72</f>
        <v>NTP.I18C</v>
      </c>
      <c r="N72" s="106">
        <f>VLOOKUP(B72,'School Details'!A:K,10,FALSE)</f>
        <v>400007</v>
      </c>
      <c r="O72" s="106" t="str">
        <f t="shared" ref="O72:O93" si="10">C72</f>
        <v>Menorah Primary School For Girls</v>
      </c>
      <c r="P72" t="s">
        <v>76</v>
      </c>
      <c r="Q72" t="s">
        <v>77</v>
      </c>
      <c r="R72" t="s">
        <v>78</v>
      </c>
      <c r="S72" t="s">
        <v>896</v>
      </c>
      <c r="T72" s="125"/>
      <c r="W72" s="119"/>
      <c r="Z72" s="119"/>
      <c r="AC72" s="119"/>
      <c r="AF72" s="122"/>
      <c r="AI72" s="122"/>
      <c r="AL72" s="122"/>
      <c r="AO72" s="122"/>
      <c r="AR72" s="122"/>
      <c r="AU72" s="122"/>
      <c r="AX72" s="122"/>
      <c r="BA72" s="122"/>
      <c r="BD72" s="122"/>
      <c r="BE72" s="120">
        <f t="shared" si="7"/>
        <v>0</v>
      </c>
      <c r="BF72" s="120">
        <f t="shared" si="8"/>
        <v>0</v>
      </c>
    </row>
    <row r="73" spans="1:58" x14ac:dyDescent="0.3">
      <c r="A73" s="118">
        <v>3023514</v>
      </c>
      <c r="B73" s="118">
        <v>3023514</v>
      </c>
      <c r="C73" t="s">
        <v>420</v>
      </c>
      <c r="D73" s="106">
        <f>VLOOKUP(B73,'School Details'!A:E,3,FALSE)</f>
        <v>0</v>
      </c>
      <c r="E73" s="106" t="str">
        <f>VLOOKUP(B73,'School Details'!A:E,4,FALSE)</f>
        <v>M</v>
      </c>
      <c r="F73" s="106" t="str">
        <f>VLOOKUP(B73,'School Details'!A:E,5,FALSE)</f>
        <v>Primary</v>
      </c>
      <c r="G73" t="s">
        <v>895</v>
      </c>
      <c r="H73" t="s">
        <v>567</v>
      </c>
      <c r="I73" t="s">
        <v>366</v>
      </c>
      <c r="J73">
        <v>661225</v>
      </c>
      <c r="K73" s="118" t="s">
        <v>367</v>
      </c>
      <c r="L73" s="106">
        <f t="shared" ref="L73:L93" si="11">IF(C75=C74,L72+1,1)</f>
        <v>1</v>
      </c>
      <c r="M73" s="106" t="str">
        <f t="shared" si="9"/>
        <v>NTP.I18C</v>
      </c>
      <c r="N73" s="106">
        <f>VLOOKUP(B73,'School Details'!A:K,10,FALSE)</f>
        <v>400107</v>
      </c>
      <c r="O73" s="106" t="str">
        <f t="shared" si="10"/>
        <v>Annunciation Junior</v>
      </c>
      <c r="P73" t="s">
        <v>193</v>
      </c>
      <c r="Q73" t="s">
        <v>194</v>
      </c>
      <c r="R73" t="s">
        <v>195</v>
      </c>
      <c r="S73" t="s">
        <v>896</v>
      </c>
      <c r="T73" s="125"/>
      <c r="W73" s="119"/>
      <c r="Z73" s="119"/>
      <c r="AC73" s="119"/>
      <c r="AF73" s="122"/>
      <c r="AI73" s="122"/>
      <c r="AL73" s="122"/>
      <c r="AO73" s="122"/>
      <c r="AR73" s="122"/>
      <c r="AU73" s="122"/>
      <c r="AX73" s="122"/>
      <c r="BA73" s="122"/>
      <c r="BD73" s="122"/>
      <c r="BE73" s="120">
        <f t="shared" si="7"/>
        <v>0</v>
      </c>
      <c r="BF73" s="120">
        <f t="shared" si="8"/>
        <v>0</v>
      </c>
    </row>
    <row r="74" spans="1:58" x14ac:dyDescent="0.3">
      <c r="A74" s="118">
        <v>3023516</v>
      </c>
      <c r="B74" s="118">
        <v>3023516</v>
      </c>
      <c r="C74" t="s">
        <v>464</v>
      </c>
      <c r="D74" s="106">
        <f>VLOOKUP(B74,'School Details'!A:E,3,FALSE)</f>
        <v>0</v>
      </c>
      <c r="E74" s="106" t="str">
        <f>VLOOKUP(B74,'School Details'!A:E,4,FALSE)</f>
        <v>M</v>
      </c>
      <c r="F74" s="106" t="str">
        <f>VLOOKUP(B74,'School Details'!A:E,5,FALSE)</f>
        <v>Primary</v>
      </c>
      <c r="G74" t="s">
        <v>895</v>
      </c>
      <c r="H74" t="s">
        <v>567</v>
      </c>
      <c r="I74" t="s">
        <v>366</v>
      </c>
      <c r="J74">
        <v>661225</v>
      </c>
      <c r="K74" s="118" t="s">
        <v>367</v>
      </c>
      <c r="L74" s="106">
        <f t="shared" si="11"/>
        <v>1</v>
      </c>
      <c r="M74" s="106" t="str">
        <f t="shared" si="9"/>
        <v>NTP.I18C</v>
      </c>
      <c r="N74" s="106">
        <f>VLOOKUP(B74,'School Details'!A:K,10,FALSE)</f>
        <v>400108</v>
      </c>
      <c r="O74" s="106" t="str">
        <f t="shared" si="10"/>
        <v xml:space="preserve">Hasmonean  </v>
      </c>
      <c r="P74" t="s">
        <v>19</v>
      </c>
      <c r="Q74" t="s">
        <v>20</v>
      </c>
      <c r="R74" t="s">
        <v>21</v>
      </c>
      <c r="S74" t="s">
        <v>896</v>
      </c>
      <c r="T74" s="125"/>
      <c r="W74" s="119"/>
      <c r="Z74" s="119"/>
      <c r="AC74" s="119"/>
      <c r="AF74" s="122"/>
      <c r="AI74" s="122"/>
      <c r="AL74" s="122"/>
      <c r="AO74" s="122"/>
      <c r="AR74" s="122"/>
      <c r="AU74" s="122"/>
      <c r="AX74" s="122"/>
      <c r="BA74" s="122"/>
      <c r="BD74" s="122"/>
      <c r="BE74" s="120">
        <f t="shared" si="7"/>
        <v>0</v>
      </c>
      <c r="BF74" s="120">
        <f t="shared" si="8"/>
        <v>0</v>
      </c>
    </row>
    <row r="75" spans="1:58" x14ac:dyDescent="0.3">
      <c r="A75" s="118">
        <v>3023518</v>
      </c>
      <c r="B75" s="118">
        <v>3023518</v>
      </c>
      <c r="C75" t="s">
        <v>531</v>
      </c>
      <c r="D75" s="106">
        <f>VLOOKUP(B75,'School Details'!A:E,3,FALSE)</f>
        <v>0</v>
      </c>
      <c r="E75" s="106" t="str">
        <f>VLOOKUP(B75,'School Details'!A:E,4,FALSE)</f>
        <v>M</v>
      </c>
      <c r="F75" s="106" t="str">
        <f>VLOOKUP(B75,'School Details'!A:E,5,FALSE)</f>
        <v>Primary</v>
      </c>
      <c r="G75" t="s">
        <v>895</v>
      </c>
      <c r="H75" t="s">
        <v>567</v>
      </c>
      <c r="I75" t="s">
        <v>366</v>
      </c>
      <c r="J75">
        <v>661225</v>
      </c>
      <c r="K75" s="118" t="s">
        <v>367</v>
      </c>
      <c r="L75" s="106">
        <f t="shared" si="11"/>
        <v>1</v>
      </c>
      <c r="M75" s="106" t="str">
        <f t="shared" si="9"/>
        <v>NTP.I18C</v>
      </c>
      <c r="N75" s="106">
        <f>VLOOKUP(B75,'School Details'!A:K,10,FALSE)</f>
        <v>400117</v>
      </c>
      <c r="O75" s="106" t="str">
        <f t="shared" si="10"/>
        <v xml:space="preserve">Woodcroft  </v>
      </c>
      <c r="P75" t="s">
        <v>172</v>
      </c>
      <c r="Q75" t="s">
        <v>173</v>
      </c>
      <c r="R75" t="s">
        <v>174</v>
      </c>
      <c r="S75" t="s">
        <v>896</v>
      </c>
      <c r="T75" s="125"/>
      <c r="W75" s="119"/>
      <c r="Z75" s="119"/>
      <c r="AC75" s="119"/>
      <c r="AF75" s="122"/>
      <c r="AI75" s="122"/>
      <c r="AL75" s="122"/>
      <c r="AO75" s="122"/>
      <c r="AR75" s="122"/>
      <c r="AU75" s="122"/>
      <c r="AX75" s="122"/>
      <c r="BA75" s="122"/>
      <c r="BD75" s="122"/>
      <c r="BE75" s="120">
        <f t="shared" si="7"/>
        <v>0</v>
      </c>
      <c r="BF75" s="120">
        <f t="shared" si="8"/>
        <v>0</v>
      </c>
    </row>
    <row r="76" spans="1:58" x14ac:dyDescent="0.3">
      <c r="A76" s="118">
        <v>3023520</v>
      </c>
      <c r="B76" s="118">
        <v>3023520</v>
      </c>
      <c r="C76" t="s">
        <v>408</v>
      </c>
      <c r="D76" s="106">
        <f>VLOOKUP(B76,'School Details'!A:E,3,FALSE)</f>
        <v>0</v>
      </c>
      <c r="E76" s="106" t="str">
        <f>VLOOKUP(B76,'School Details'!A:E,4,FALSE)</f>
        <v>M</v>
      </c>
      <c r="F76" s="106" t="str">
        <f>VLOOKUP(B76,'School Details'!A:E,5,FALSE)</f>
        <v>Primary</v>
      </c>
      <c r="G76" t="s">
        <v>895</v>
      </c>
      <c r="H76" t="s">
        <v>567</v>
      </c>
      <c r="I76" t="s">
        <v>366</v>
      </c>
      <c r="J76">
        <v>661225</v>
      </c>
      <c r="K76" s="118" t="s">
        <v>367</v>
      </c>
      <c r="L76" s="106">
        <f t="shared" si="11"/>
        <v>1</v>
      </c>
      <c r="M76" s="106" t="str">
        <f t="shared" si="9"/>
        <v>NTP.I18C</v>
      </c>
      <c r="N76" s="106">
        <f>VLOOKUP(B76,'School Details'!A:K,10,FALSE)</f>
        <v>400125</v>
      </c>
      <c r="O76" s="106" t="str">
        <f t="shared" si="10"/>
        <v>Akiva Sch</v>
      </c>
      <c r="P76" t="s">
        <v>145</v>
      </c>
      <c r="Q76" t="s">
        <v>146</v>
      </c>
      <c r="R76" t="s">
        <v>147</v>
      </c>
      <c r="S76" t="s">
        <v>896</v>
      </c>
      <c r="T76" s="125"/>
      <c r="W76" s="119"/>
      <c r="Z76" s="119"/>
      <c r="AC76" s="119"/>
      <c r="AF76" s="122"/>
      <c r="AI76" s="122"/>
      <c r="AL76" s="122"/>
      <c r="AO76" s="122"/>
      <c r="AR76" s="122"/>
      <c r="AU76" s="122"/>
      <c r="AX76" s="122"/>
      <c r="BA76" s="122"/>
      <c r="BD76" s="122"/>
      <c r="BE76" s="120">
        <f t="shared" si="7"/>
        <v>0</v>
      </c>
      <c r="BF76" s="120">
        <f t="shared" si="8"/>
        <v>0</v>
      </c>
    </row>
    <row r="77" spans="1:58" x14ac:dyDescent="0.3">
      <c r="A77" s="118">
        <v>3023521</v>
      </c>
      <c r="B77" s="118">
        <v>3023521</v>
      </c>
      <c r="C77" t="s">
        <v>562</v>
      </c>
      <c r="D77" s="106">
        <f>VLOOKUP(B77,'School Details'!A:E,3,FALSE)</f>
        <v>0</v>
      </c>
      <c r="E77" s="106" t="str">
        <f>VLOOKUP(B77,'School Details'!A:E,4,FALSE)</f>
        <v>M</v>
      </c>
      <c r="F77" s="106" t="str">
        <f>VLOOKUP(B77,'School Details'!A:E,5,FALSE)</f>
        <v>All through</v>
      </c>
      <c r="G77" t="s">
        <v>897</v>
      </c>
      <c r="H77" t="s">
        <v>566</v>
      </c>
      <c r="I77" t="s">
        <v>366</v>
      </c>
      <c r="J77">
        <v>661225</v>
      </c>
      <c r="K77" s="118" t="s">
        <v>367</v>
      </c>
      <c r="L77" s="106">
        <f t="shared" si="11"/>
        <v>1</v>
      </c>
      <c r="M77" s="106" t="str">
        <f t="shared" si="9"/>
        <v>NTP.I18C</v>
      </c>
      <c r="N77" s="106">
        <f>VLOOKUP(B77,'School Details'!A:K,10,FALSE)</f>
        <v>400135</v>
      </c>
      <c r="O77" s="106" t="str">
        <f t="shared" si="10"/>
        <v xml:space="preserve">St Mary's &amp; St John's </v>
      </c>
      <c r="P77" t="s">
        <v>190</v>
      </c>
      <c r="Q77" t="s">
        <v>191</v>
      </c>
      <c r="R77" t="s">
        <v>192</v>
      </c>
      <c r="S77" t="s">
        <v>898</v>
      </c>
      <c r="T77" s="125"/>
      <c r="W77" s="119"/>
      <c r="Z77" s="119"/>
      <c r="AC77" s="119"/>
      <c r="AF77" s="122"/>
      <c r="AI77" s="122"/>
      <c r="AL77" s="122"/>
      <c r="AO77" s="122"/>
      <c r="AR77" s="122"/>
      <c r="AU77" s="122"/>
      <c r="AX77" s="122"/>
      <c r="BA77" s="122"/>
      <c r="BD77" s="122"/>
      <c r="BE77" s="120">
        <f t="shared" si="7"/>
        <v>0</v>
      </c>
      <c r="BF77" s="120">
        <f t="shared" si="8"/>
        <v>0</v>
      </c>
    </row>
    <row r="78" spans="1:58" x14ac:dyDescent="0.3">
      <c r="A78" s="118">
        <v>3023523</v>
      </c>
      <c r="B78" s="118">
        <v>3023523</v>
      </c>
      <c r="C78" t="s">
        <v>472</v>
      </c>
      <c r="D78" s="106">
        <f>VLOOKUP(B78,'School Details'!A:E,3,FALSE)</f>
        <v>0</v>
      </c>
      <c r="E78" s="106" t="str">
        <f>VLOOKUP(B78,'School Details'!A:E,4,FALSE)</f>
        <v>M</v>
      </c>
      <c r="F78" s="106" t="str">
        <f>VLOOKUP(B78,'School Details'!A:E,5,FALSE)</f>
        <v>Primary</v>
      </c>
      <c r="G78" t="s">
        <v>895</v>
      </c>
      <c r="H78" t="s">
        <v>567</v>
      </c>
      <c r="I78" t="s">
        <v>366</v>
      </c>
      <c r="J78">
        <v>661225</v>
      </c>
      <c r="K78" s="118" t="s">
        <v>367</v>
      </c>
      <c r="L78" s="106">
        <f t="shared" si="11"/>
        <v>1</v>
      </c>
      <c r="M78" s="106" t="str">
        <f t="shared" si="9"/>
        <v>NTP.I18C</v>
      </c>
      <c r="N78" s="106">
        <f>VLOOKUP(B78,'School Details'!A:K,10,FALSE)</f>
        <v>400130</v>
      </c>
      <c r="O78" s="106" t="str">
        <f t="shared" si="10"/>
        <v xml:space="preserve">Martin  </v>
      </c>
      <c r="P78" t="s">
        <v>203</v>
      </c>
      <c r="Q78" t="s">
        <v>204</v>
      </c>
      <c r="R78" t="s">
        <v>205</v>
      </c>
      <c r="S78" t="s">
        <v>896</v>
      </c>
      <c r="T78" s="125"/>
      <c r="W78" s="119"/>
      <c r="Z78" s="119"/>
      <c r="AC78" s="119"/>
      <c r="AF78" s="122"/>
      <c r="AI78" s="122"/>
      <c r="AL78" s="122"/>
      <c r="AO78" s="122"/>
      <c r="AR78" s="122"/>
      <c r="AU78" s="122"/>
      <c r="AX78" s="122"/>
      <c r="BA78" s="122"/>
      <c r="BD78" s="122"/>
      <c r="BE78" s="120">
        <f t="shared" si="7"/>
        <v>0</v>
      </c>
      <c r="BF78" s="120">
        <f t="shared" si="8"/>
        <v>0</v>
      </c>
    </row>
    <row r="79" spans="1:58" x14ac:dyDescent="0.3">
      <c r="A79" s="118">
        <v>3023524</v>
      </c>
      <c r="B79" s="118">
        <v>3023524</v>
      </c>
      <c r="C79" t="s">
        <v>426</v>
      </c>
      <c r="D79" s="106">
        <f>VLOOKUP(B79,'School Details'!A:E,3,FALSE)</f>
        <v>0</v>
      </c>
      <c r="E79" s="106" t="str">
        <f>VLOOKUP(B79,'School Details'!A:E,4,FALSE)</f>
        <v>M</v>
      </c>
      <c r="F79" s="106" t="str">
        <f>VLOOKUP(B79,'School Details'!A:E,5,FALSE)</f>
        <v>Primary</v>
      </c>
      <c r="G79" t="s">
        <v>895</v>
      </c>
      <c r="H79" t="s">
        <v>567</v>
      </c>
      <c r="I79" t="s">
        <v>366</v>
      </c>
      <c r="J79">
        <v>661225</v>
      </c>
      <c r="K79" s="118" t="s">
        <v>367</v>
      </c>
      <c r="L79" s="106">
        <f t="shared" si="11"/>
        <v>1</v>
      </c>
      <c r="M79" s="106" t="str">
        <f t="shared" si="9"/>
        <v>NTP.I18C</v>
      </c>
      <c r="N79" s="106">
        <f>VLOOKUP(B79,'School Details'!A:K,10,FALSE)</f>
        <v>400150</v>
      </c>
      <c r="O79" s="106" t="str">
        <f t="shared" si="10"/>
        <v xml:space="preserve">Beit Shvidler </v>
      </c>
      <c r="P79" t="s">
        <v>187</v>
      </c>
      <c r="Q79" t="s">
        <v>188</v>
      </c>
      <c r="R79" t="s">
        <v>189</v>
      </c>
      <c r="S79" t="s">
        <v>896</v>
      </c>
      <c r="T79" s="125"/>
      <c r="W79" s="119"/>
      <c r="Z79" s="119"/>
      <c r="AC79" s="119"/>
      <c r="AF79" s="122"/>
      <c r="AI79" s="122"/>
      <c r="AL79" s="122"/>
      <c r="AO79" s="122"/>
      <c r="AR79" s="122"/>
      <c r="AU79" s="122"/>
      <c r="AX79" s="122"/>
      <c r="BA79" s="122"/>
      <c r="BD79" s="122"/>
      <c r="BE79" s="120">
        <f t="shared" si="7"/>
        <v>0</v>
      </c>
      <c r="BF79" s="120">
        <f t="shared" si="8"/>
        <v>0</v>
      </c>
    </row>
    <row r="80" spans="1:58" x14ac:dyDescent="0.3">
      <c r="A80" s="118">
        <v>3024003</v>
      </c>
      <c r="B80" s="118">
        <v>3024003</v>
      </c>
      <c r="C80" t="s">
        <v>543</v>
      </c>
      <c r="D80" s="106">
        <f>VLOOKUP(B80,'School Details'!A:E,3,FALSE)</f>
        <v>0</v>
      </c>
      <c r="E80" s="106" t="str">
        <f>VLOOKUP(B80,'School Details'!A:E,4,FALSE)</f>
        <v>M</v>
      </c>
      <c r="F80" s="106" t="str">
        <f>VLOOKUP(B80,'School Details'!A:E,5,FALSE)</f>
        <v>Secondary</v>
      </c>
      <c r="G80" t="s">
        <v>900</v>
      </c>
      <c r="H80" t="s">
        <v>568</v>
      </c>
      <c r="I80" t="s">
        <v>366</v>
      </c>
      <c r="J80">
        <v>661225</v>
      </c>
      <c r="K80" s="118" t="s">
        <v>367</v>
      </c>
      <c r="L80" s="106">
        <f t="shared" si="11"/>
        <v>1</v>
      </c>
      <c r="M80" s="106" t="str">
        <f t="shared" si="9"/>
        <v>NTP.I18C</v>
      </c>
      <c r="N80" s="106">
        <f>VLOOKUP(B80,'School Details'!A:K,10,FALSE)</f>
        <v>400033</v>
      </c>
      <c r="O80" s="106" t="str">
        <f t="shared" si="10"/>
        <v>Friern Barnet Sch</v>
      </c>
      <c r="P80" t="s">
        <v>184</v>
      </c>
      <c r="Q80" t="s">
        <v>185</v>
      </c>
      <c r="R80" t="s">
        <v>186</v>
      </c>
      <c r="S80" t="s">
        <v>901</v>
      </c>
      <c r="T80" s="125"/>
      <c r="W80" s="119"/>
      <c r="Z80" s="119"/>
      <c r="AC80" s="119"/>
      <c r="AF80" s="122"/>
      <c r="AI80" s="122"/>
      <c r="AL80" s="122"/>
      <c r="AO80" s="122"/>
      <c r="AR80" s="122"/>
      <c r="AU80" s="122"/>
      <c r="AX80" s="122"/>
      <c r="BA80" s="122"/>
      <c r="BD80" s="122"/>
      <c r="BE80" s="120">
        <f t="shared" si="7"/>
        <v>0</v>
      </c>
      <c r="BF80" s="122">
        <f t="shared" si="8"/>
        <v>0</v>
      </c>
    </row>
    <row r="81" spans="1:58" x14ac:dyDescent="0.3">
      <c r="A81" s="118">
        <v>3024004</v>
      </c>
      <c r="B81" s="118">
        <v>3024004</v>
      </c>
      <c r="C81" t="s">
        <v>548</v>
      </c>
      <c r="D81" s="106">
        <f>VLOOKUP(B81,'School Details'!A:E,3,FALSE)</f>
        <v>0</v>
      </c>
      <c r="E81" s="106" t="str">
        <f>VLOOKUP(B81,'School Details'!A:E,4,FALSE)</f>
        <v>M</v>
      </c>
      <c r="F81" s="106" t="str">
        <f>VLOOKUP(B81,'School Details'!A:E,5,FALSE)</f>
        <v>Secondary</v>
      </c>
      <c r="G81" t="s">
        <v>900</v>
      </c>
      <c r="H81" t="s">
        <v>568</v>
      </c>
      <c r="I81" t="s">
        <v>366</v>
      </c>
      <c r="J81">
        <v>661225</v>
      </c>
      <c r="K81" s="118" t="s">
        <v>367</v>
      </c>
      <c r="L81" s="106">
        <f t="shared" si="11"/>
        <v>1</v>
      </c>
      <c r="M81" s="106" t="str">
        <f t="shared" si="9"/>
        <v>NTP.I18C</v>
      </c>
      <c r="N81" s="106">
        <f>VLOOKUP(B81,'School Details'!A:K,10,FALSE)</f>
        <v>107953</v>
      </c>
      <c r="O81" s="106" t="str">
        <f t="shared" si="10"/>
        <v>Menorah High Sch Girls</v>
      </c>
      <c r="P81" t="s">
        <v>106</v>
      </c>
      <c r="Q81" t="s">
        <v>107</v>
      </c>
      <c r="R81" t="s">
        <v>108</v>
      </c>
      <c r="S81" t="s">
        <v>901</v>
      </c>
      <c r="T81" s="125"/>
      <c r="W81" s="119"/>
      <c r="Z81" s="119"/>
      <c r="AC81" s="119"/>
      <c r="AF81" s="122"/>
      <c r="AI81" s="122"/>
      <c r="AL81" s="122"/>
      <c r="AO81" s="122"/>
      <c r="AR81" s="122"/>
      <c r="AU81" s="122"/>
      <c r="AX81" s="122"/>
      <c r="BA81" s="122"/>
      <c r="BD81" s="122"/>
      <c r="BE81" s="120">
        <f t="shared" si="7"/>
        <v>0</v>
      </c>
      <c r="BF81" s="122">
        <f t="shared" si="8"/>
        <v>0</v>
      </c>
    </row>
    <row r="82" spans="1:58" x14ac:dyDescent="0.3">
      <c r="A82" s="118">
        <v>3025201</v>
      </c>
      <c r="B82" s="118">
        <v>3025201</v>
      </c>
      <c r="C82" t="s">
        <v>486</v>
      </c>
      <c r="D82" s="106">
        <f>VLOOKUP(B82,'School Details'!A:E,3,FALSE)</f>
        <v>0</v>
      </c>
      <c r="E82" s="106" t="str">
        <f>VLOOKUP(B82,'School Details'!A:E,4,FALSE)</f>
        <v>A</v>
      </c>
      <c r="F82" s="106" t="str">
        <f>VLOOKUP(B82,'School Details'!A:E,5,FALSE)</f>
        <v>Primary</v>
      </c>
      <c r="G82" t="s">
        <v>895</v>
      </c>
      <c r="H82" t="s">
        <v>567</v>
      </c>
      <c r="I82" t="s">
        <v>366</v>
      </c>
      <c r="J82">
        <v>661225</v>
      </c>
      <c r="K82" s="118" t="s">
        <v>367</v>
      </c>
      <c r="L82" s="106">
        <f t="shared" si="11"/>
        <v>1</v>
      </c>
      <c r="M82" s="106" t="str">
        <f t="shared" si="9"/>
        <v>NTP.I18C</v>
      </c>
      <c r="N82" s="106">
        <f>VLOOKUP(B82,'School Details'!A:K,10,FALSE)</f>
        <v>400021</v>
      </c>
      <c r="O82" s="106" t="str">
        <f t="shared" si="10"/>
        <v xml:space="preserve">Osidge  </v>
      </c>
      <c r="P82" t="s">
        <v>142</v>
      </c>
      <c r="Q82" t="s">
        <v>143</v>
      </c>
      <c r="R82" t="s">
        <v>144</v>
      </c>
      <c r="S82" t="s">
        <v>896</v>
      </c>
      <c r="T82" s="125"/>
      <c r="W82" s="119"/>
      <c r="Z82" s="119"/>
      <c r="AC82" s="119"/>
      <c r="AF82" s="122"/>
      <c r="AI82" s="122"/>
      <c r="AL82" s="122"/>
      <c r="AO82" s="122"/>
      <c r="AR82" s="122"/>
      <c r="AU82" s="122"/>
      <c r="AX82" s="122"/>
      <c r="BA82" s="122"/>
      <c r="BD82" s="122"/>
      <c r="BE82" s="120">
        <f t="shared" si="7"/>
        <v>0</v>
      </c>
      <c r="BF82" s="122">
        <f t="shared" si="8"/>
        <v>0</v>
      </c>
    </row>
    <row r="83" spans="1:58" x14ac:dyDescent="0.3">
      <c r="A83" s="118">
        <v>3025404</v>
      </c>
      <c r="B83" s="118">
        <v>3025404</v>
      </c>
      <c r="C83" t="s">
        <v>552</v>
      </c>
      <c r="D83" s="106">
        <f>VLOOKUP(B83,'School Details'!A:E,3,FALSE)</f>
        <v>0</v>
      </c>
      <c r="E83" s="106" t="str">
        <f>VLOOKUP(B83,'School Details'!A:E,4,FALSE)</f>
        <v>M</v>
      </c>
      <c r="F83" s="106" t="str">
        <f>VLOOKUP(B83,'School Details'!A:E,5,FALSE)</f>
        <v>Secondary</v>
      </c>
      <c r="G83" t="s">
        <v>900</v>
      </c>
      <c r="H83" t="s">
        <v>568</v>
      </c>
      <c r="I83" t="s">
        <v>366</v>
      </c>
      <c r="J83">
        <v>661225</v>
      </c>
      <c r="K83" s="118" t="s">
        <v>367</v>
      </c>
      <c r="L83" s="106">
        <f t="shared" si="11"/>
        <v>1</v>
      </c>
      <c r="M83" s="106" t="str">
        <f t="shared" si="9"/>
        <v>NTP.I18C</v>
      </c>
      <c r="N83" s="106">
        <f>VLOOKUP(B83,'School Details'!A:K,10,FALSE)</f>
        <v>400029</v>
      </c>
      <c r="O83" s="106" t="str">
        <f t="shared" si="10"/>
        <v>St Michaels Catholic Grammar</v>
      </c>
      <c r="P83" t="s">
        <v>118</v>
      </c>
      <c r="Q83" t="s">
        <v>119</v>
      </c>
      <c r="R83" t="s">
        <v>120</v>
      </c>
      <c r="S83" t="s">
        <v>901</v>
      </c>
      <c r="T83" s="125"/>
      <c r="W83" s="119"/>
      <c r="Z83" s="119"/>
      <c r="AC83" s="119"/>
      <c r="AF83" s="122"/>
      <c r="AI83" s="122"/>
      <c r="AL83" s="122"/>
      <c r="AO83" s="122"/>
      <c r="AR83" s="122"/>
      <c r="AU83" s="122"/>
      <c r="AX83" s="122"/>
      <c r="BA83" s="122"/>
      <c r="BD83" s="122"/>
      <c r="BE83" s="120">
        <f t="shared" si="7"/>
        <v>0</v>
      </c>
      <c r="BF83" s="120">
        <f t="shared" si="8"/>
        <v>0</v>
      </c>
    </row>
    <row r="84" spans="1:58" x14ac:dyDescent="0.3">
      <c r="A84" s="118">
        <v>3025405</v>
      </c>
      <c r="B84" s="118">
        <v>3025405</v>
      </c>
      <c r="C84" t="s">
        <v>542</v>
      </c>
      <c r="D84" s="106">
        <f>VLOOKUP(B84,'School Details'!A:E,3,FALSE)</f>
        <v>0</v>
      </c>
      <c r="E84" s="106" t="str">
        <f>VLOOKUP(B84,'School Details'!A:E,4,FALSE)</f>
        <v>M</v>
      </c>
      <c r="F84" s="106" t="str">
        <f>VLOOKUP(B84,'School Details'!A:E,5,FALSE)</f>
        <v>Secondary</v>
      </c>
      <c r="G84" t="s">
        <v>900</v>
      </c>
      <c r="H84" t="s">
        <v>568</v>
      </c>
      <c r="I84" t="s">
        <v>366</v>
      </c>
      <c r="J84">
        <v>661225</v>
      </c>
      <c r="K84" s="118" t="s">
        <v>367</v>
      </c>
      <c r="L84" s="106">
        <f t="shared" si="11"/>
        <v>1</v>
      </c>
      <c r="M84" s="106" t="str">
        <f t="shared" si="9"/>
        <v>NTP.I18C</v>
      </c>
      <c r="N84" s="106">
        <f>VLOOKUP(B84,'School Details'!A:K,10,FALSE)</f>
        <v>400041</v>
      </c>
      <c r="O84" s="106" t="str">
        <f t="shared" si="10"/>
        <v>Finchley Catholic High Sch</v>
      </c>
      <c r="P84" t="s">
        <v>220</v>
      </c>
      <c r="Q84" t="s">
        <v>221</v>
      </c>
      <c r="R84" t="s">
        <v>222</v>
      </c>
      <c r="S84" t="s">
        <v>901</v>
      </c>
      <c r="T84" s="125"/>
      <c r="W84" s="119"/>
      <c r="Z84" s="119"/>
      <c r="AC84" s="119"/>
      <c r="AF84" s="122"/>
      <c r="AI84" s="122"/>
      <c r="AL84" s="122"/>
      <c r="AO84" s="122"/>
      <c r="AR84" s="122"/>
      <c r="AU84" s="122"/>
      <c r="AX84" s="122"/>
      <c r="BA84" s="122"/>
      <c r="BD84" s="122"/>
      <c r="BE84" s="120">
        <f t="shared" si="7"/>
        <v>0</v>
      </c>
      <c r="BF84" s="120">
        <f t="shared" si="8"/>
        <v>0</v>
      </c>
    </row>
    <row r="85" spans="1:58" x14ac:dyDescent="0.3">
      <c r="A85" s="118">
        <v>3025407</v>
      </c>
      <c r="B85" s="118">
        <v>3025407</v>
      </c>
      <c r="C85" t="s">
        <v>553</v>
      </c>
      <c r="D85" s="106">
        <f>VLOOKUP(B85,'School Details'!A:E,3,FALSE)</f>
        <v>0</v>
      </c>
      <c r="E85" s="106" t="str">
        <f>VLOOKUP(B85,'School Details'!A:E,4,FALSE)</f>
        <v>M</v>
      </c>
      <c r="F85" s="106" t="str">
        <f>VLOOKUP(B85,'School Details'!A:E,5,FALSE)</f>
        <v>Secondary</v>
      </c>
      <c r="G85" t="s">
        <v>900</v>
      </c>
      <c r="H85" t="s">
        <v>568</v>
      </c>
      <c r="I85" t="s">
        <v>366</v>
      </c>
      <c r="J85">
        <v>661225</v>
      </c>
      <c r="K85" s="118" t="s">
        <v>367</v>
      </c>
      <c r="L85" s="106">
        <f t="shared" si="11"/>
        <v>1</v>
      </c>
      <c r="M85" s="106" t="str">
        <f t="shared" si="9"/>
        <v>NTP.I18C</v>
      </c>
      <c r="N85" s="106">
        <f>VLOOKUP(B85,'School Details'!A:K,10,FALSE)</f>
        <v>400013</v>
      </c>
      <c r="O85" s="106" t="str">
        <f t="shared" si="10"/>
        <v xml:space="preserve">St. James' Catholic High </v>
      </c>
      <c r="P85" t="s">
        <v>55</v>
      </c>
      <c r="Q85" t="s">
        <v>56</v>
      </c>
      <c r="R85" t="s">
        <v>57</v>
      </c>
      <c r="S85" t="s">
        <v>901</v>
      </c>
      <c r="T85" s="125"/>
      <c r="W85" s="119"/>
      <c r="Z85" s="119"/>
      <c r="AC85" s="119"/>
      <c r="AF85" s="122"/>
      <c r="AI85" s="122"/>
      <c r="AL85" s="122"/>
      <c r="AO85" s="122"/>
      <c r="AR85" s="122"/>
      <c r="AU85" s="122"/>
      <c r="AX85" s="122"/>
      <c r="BA85" s="122"/>
      <c r="BD85" s="122"/>
      <c r="BE85" s="120">
        <f t="shared" si="7"/>
        <v>0</v>
      </c>
      <c r="BF85" s="120">
        <f t="shared" si="8"/>
        <v>0</v>
      </c>
    </row>
    <row r="86" spans="1:58" x14ac:dyDescent="0.3">
      <c r="A86" s="118">
        <v>3025427</v>
      </c>
      <c r="B86" s="118">
        <v>3025427</v>
      </c>
      <c r="C86" t="s">
        <v>547</v>
      </c>
      <c r="D86" s="106">
        <f>VLOOKUP(B86,'School Details'!A:E,3,FALSE)</f>
        <v>0</v>
      </c>
      <c r="E86" s="106" t="str">
        <f>VLOOKUP(B86,'School Details'!A:E,4,FALSE)</f>
        <v>M</v>
      </c>
      <c r="F86" s="106" t="str">
        <f>VLOOKUP(B86,'School Details'!A:E,5,FALSE)</f>
        <v>Secondary</v>
      </c>
      <c r="G86" t="s">
        <v>900</v>
      </c>
      <c r="H86" t="s">
        <v>568</v>
      </c>
      <c r="I86" t="s">
        <v>366</v>
      </c>
      <c r="J86">
        <v>661225</v>
      </c>
      <c r="K86" s="118" t="s">
        <v>367</v>
      </c>
      <c r="L86" s="106">
        <f t="shared" si="11"/>
        <v>1</v>
      </c>
      <c r="M86" s="106" t="str">
        <f t="shared" si="9"/>
        <v>NTP.I18C</v>
      </c>
      <c r="N86" s="106">
        <f>VLOOKUP(B86,'School Details'!A:K,10,FALSE)</f>
        <v>400140</v>
      </c>
      <c r="O86" s="106" t="str">
        <f t="shared" si="10"/>
        <v>JCoSS</v>
      </c>
      <c r="P86" t="s">
        <v>169</v>
      </c>
      <c r="Q86" t="s">
        <v>170</v>
      </c>
      <c r="R86" t="s">
        <v>171</v>
      </c>
      <c r="S86" t="s">
        <v>901</v>
      </c>
      <c r="T86" s="125"/>
      <c r="W86" s="119"/>
      <c r="Z86" s="119"/>
      <c r="AC86" s="119"/>
      <c r="AF86" s="122"/>
      <c r="AI86" s="122"/>
      <c r="AL86" s="122"/>
      <c r="AO86" s="122"/>
      <c r="AR86" s="122"/>
      <c r="AU86" s="122"/>
      <c r="AX86" s="122"/>
      <c r="BA86" s="122"/>
      <c r="BD86" s="122"/>
      <c r="BE86" s="120">
        <f t="shared" si="7"/>
        <v>0</v>
      </c>
      <c r="BF86" s="120">
        <f t="shared" si="8"/>
        <v>0</v>
      </c>
    </row>
    <row r="87" spans="1:58" x14ac:dyDescent="0.3">
      <c r="A87" s="118">
        <v>3025948</v>
      </c>
      <c r="B87" s="118">
        <v>3025948</v>
      </c>
      <c r="C87" t="s">
        <v>473</v>
      </c>
      <c r="D87" s="106">
        <f>VLOOKUP(B87,'School Details'!A:E,3,FALSE)</f>
        <v>0</v>
      </c>
      <c r="E87" s="106" t="str">
        <f>VLOOKUP(B87,'School Details'!A:E,4,FALSE)</f>
        <v>M</v>
      </c>
      <c r="F87" s="106" t="str">
        <f>VLOOKUP(B87,'School Details'!A:E,5,FALSE)</f>
        <v>Primary</v>
      </c>
      <c r="G87" t="s">
        <v>895</v>
      </c>
      <c r="H87" t="s">
        <v>567</v>
      </c>
      <c r="I87" t="s">
        <v>366</v>
      </c>
      <c r="J87">
        <v>661225</v>
      </c>
      <c r="K87" s="118" t="s">
        <v>367</v>
      </c>
      <c r="L87" s="106">
        <f t="shared" si="11"/>
        <v>1</v>
      </c>
      <c r="M87" s="106" t="str">
        <f t="shared" si="9"/>
        <v>NTP.I18C</v>
      </c>
      <c r="N87" s="106">
        <f>VLOOKUP(B87,'School Details'!A:K,10,FALSE)</f>
        <v>400112</v>
      </c>
      <c r="O87" s="106" t="str">
        <f t="shared" si="10"/>
        <v>Mathilda Marks-Kennedy</v>
      </c>
      <c r="P87" t="s">
        <v>70</v>
      </c>
      <c r="Q87" t="s">
        <v>71</v>
      </c>
      <c r="R87" t="s">
        <v>72</v>
      </c>
      <c r="S87" t="s">
        <v>896</v>
      </c>
      <c r="T87" s="125"/>
      <c r="W87" s="119"/>
      <c r="Z87" s="119"/>
      <c r="AC87" s="119"/>
      <c r="AF87" s="122"/>
      <c r="AI87" s="122"/>
      <c r="AL87" s="122"/>
      <c r="AO87" s="122"/>
      <c r="AR87" s="122"/>
      <c r="AU87" s="122"/>
      <c r="AX87" s="122"/>
      <c r="BA87" s="122"/>
      <c r="BD87" s="122"/>
      <c r="BE87" s="120">
        <f t="shared" si="7"/>
        <v>0</v>
      </c>
      <c r="BF87" s="120">
        <f t="shared" si="8"/>
        <v>0</v>
      </c>
    </row>
    <row r="88" spans="1:58" x14ac:dyDescent="0.3">
      <c r="A88" s="118">
        <v>3025949</v>
      </c>
      <c r="B88" s="118">
        <v>3025949</v>
      </c>
      <c r="C88" t="s">
        <v>474</v>
      </c>
      <c r="D88" s="106">
        <f>VLOOKUP(B88,'School Details'!A:E,3,FALSE)</f>
        <v>0</v>
      </c>
      <c r="E88" s="106" t="str">
        <f>VLOOKUP(B88,'School Details'!A:E,4,FALSE)</f>
        <v>M</v>
      </c>
      <c r="F88" s="106" t="str">
        <f>VLOOKUP(B88,'School Details'!A:E,5,FALSE)</f>
        <v>Primary</v>
      </c>
      <c r="G88" t="s">
        <v>895</v>
      </c>
      <c r="H88" t="s">
        <v>567</v>
      </c>
      <c r="I88" t="s">
        <v>366</v>
      </c>
      <c r="J88">
        <v>661225</v>
      </c>
      <c r="K88" s="118" t="s">
        <v>367</v>
      </c>
      <c r="L88" s="106">
        <f t="shared" si="11"/>
        <v>1</v>
      </c>
      <c r="M88" s="106" t="str">
        <f t="shared" si="9"/>
        <v>NTP.I18C</v>
      </c>
      <c r="N88" s="106">
        <f>VLOOKUP(B88,'School Details'!A:K,10,FALSE)</f>
        <v>400110</v>
      </c>
      <c r="O88" s="106" t="str">
        <f t="shared" si="10"/>
        <v xml:space="preserve">Menorah Foundation </v>
      </c>
      <c r="P88" t="s">
        <v>85</v>
      </c>
      <c r="Q88" t="s">
        <v>86</v>
      </c>
      <c r="R88" t="s">
        <v>87</v>
      </c>
      <c r="S88" t="s">
        <v>896</v>
      </c>
      <c r="T88" s="125"/>
      <c r="W88" s="119"/>
      <c r="Z88" s="119"/>
      <c r="AC88" s="119"/>
      <c r="AF88" s="122"/>
      <c r="AI88" s="122"/>
      <c r="AL88" s="122"/>
      <c r="AO88" s="122"/>
      <c r="AR88" s="122"/>
      <c r="AU88" s="122"/>
      <c r="AX88" s="122"/>
      <c r="BA88" s="122"/>
      <c r="BD88" s="122"/>
      <c r="BE88" s="120">
        <f t="shared" si="7"/>
        <v>0</v>
      </c>
      <c r="BF88" s="120">
        <f t="shared" si="8"/>
        <v>0</v>
      </c>
    </row>
    <row r="89" spans="1:58" x14ac:dyDescent="0.3">
      <c r="A89" s="118">
        <v>3021100</v>
      </c>
      <c r="B89" s="118">
        <v>3021100</v>
      </c>
      <c r="C89" t="s">
        <v>536</v>
      </c>
      <c r="D89" s="106">
        <f>VLOOKUP(B89,'School Details'!A:E,3,FALSE)</f>
        <v>0</v>
      </c>
      <c r="E89" s="106" t="str">
        <f>VLOOKUP(B89,'School Details'!A:E,4,FALSE)</f>
        <v>M</v>
      </c>
      <c r="F89" s="106" t="str">
        <f>VLOOKUP(B89,'School Details'!A:E,5,FALSE)</f>
        <v>PRU</v>
      </c>
      <c r="G89" t="s">
        <v>893</v>
      </c>
      <c r="H89" t="s">
        <v>569</v>
      </c>
      <c r="I89" t="s">
        <v>366</v>
      </c>
      <c r="J89">
        <v>661225</v>
      </c>
      <c r="K89" s="118" t="s">
        <v>367</v>
      </c>
      <c r="L89" s="106">
        <f t="shared" si="11"/>
        <v>1</v>
      </c>
      <c r="M89" s="106" t="str">
        <f t="shared" si="9"/>
        <v>NTP.I18C</v>
      </c>
      <c r="N89" s="106">
        <f>VLOOKUP(B89,'School Details'!A:K,10,FALSE)</f>
        <v>400156</v>
      </c>
      <c r="O89" s="106" t="str">
        <f t="shared" si="10"/>
        <v>Pavilion</v>
      </c>
      <c r="P89" t="s">
        <v>262</v>
      </c>
      <c r="Q89" t="s">
        <v>263</v>
      </c>
      <c r="R89" t="s">
        <v>264</v>
      </c>
      <c r="S89" t="s">
        <v>894</v>
      </c>
      <c r="T89" s="125"/>
      <c r="W89" s="119"/>
      <c r="Z89" s="119"/>
      <c r="AC89" s="119"/>
      <c r="AF89" s="122"/>
      <c r="AI89" s="122"/>
      <c r="AL89" s="122"/>
      <c r="AO89" s="122"/>
      <c r="AR89" s="122"/>
      <c r="AU89" s="122"/>
      <c r="AX89" s="122"/>
      <c r="BA89" s="122"/>
      <c r="BD89" s="122"/>
      <c r="BE89" s="120">
        <f t="shared" si="7"/>
        <v>0</v>
      </c>
      <c r="BF89" s="120">
        <f t="shared" si="8"/>
        <v>0</v>
      </c>
    </row>
    <row r="90" spans="1:58" x14ac:dyDescent="0.3">
      <c r="A90" s="118">
        <v>3021102</v>
      </c>
      <c r="B90" s="118">
        <v>3021102</v>
      </c>
      <c r="C90" t="s">
        <v>259</v>
      </c>
      <c r="D90" s="106">
        <f>VLOOKUP(B90,'School Details'!A:E,3,FALSE)</f>
        <v>0</v>
      </c>
      <c r="E90" s="106" t="str">
        <f>VLOOKUP(B90,'School Details'!A:E,4,FALSE)</f>
        <v>M</v>
      </c>
      <c r="F90" s="106" t="str">
        <f>VLOOKUP(B90,'School Details'!A:E,5,FALSE)</f>
        <v>PRU</v>
      </c>
      <c r="G90" t="s">
        <v>893</v>
      </c>
      <c r="H90" t="s">
        <v>569</v>
      </c>
      <c r="I90" t="s">
        <v>366</v>
      </c>
      <c r="J90">
        <v>661225</v>
      </c>
      <c r="K90" s="118" t="s">
        <v>367</v>
      </c>
      <c r="L90" s="106">
        <f t="shared" si="11"/>
        <v>1</v>
      </c>
      <c r="M90" s="106" t="str">
        <f t="shared" si="9"/>
        <v>NTP.I18C</v>
      </c>
      <c r="N90" s="106">
        <f>VLOOKUP(B90,'School Details'!A:K,10,FALSE)</f>
        <v>400157</v>
      </c>
      <c r="O90" s="106" t="str">
        <f t="shared" si="10"/>
        <v>Northgate</v>
      </c>
      <c r="P90" t="s">
        <v>259</v>
      </c>
      <c r="Q90" t="s">
        <v>260</v>
      </c>
      <c r="R90" t="s">
        <v>261</v>
      </c>
      <c r="S90" t="s">
        <v>894</v>
      </c>
      <c r="T90" s="125"/>
      <c r="W90" s="119"/>
      <c r="Z90" s="119"/>
      <c r="AC90" s="119"/>
      <c r="AF90" s="122"/>
      <c r="AI90" s="122"/>
      <c r="AL90" s="122"/>
      <c r="AO90" s="122"/>
      <c r="AR90" s="122"/>
      <c r="AU90" s="122"/>
      <c r="AX90" s="122"/>
      <c r="BA90" s="122"/>
      <c r="BD90" s="122"/>
      <c r="BE90" s="120">
        <f t="shared" si="7"/>
        <v>0</v>
      </c>
      <c r="BF90" s="120">
        <f t="shared" si="8"/>
        <v>0</v>
      </c>
    </row>
    <row r="91" spans="1:58" x14ac:dyDescent="0.3">
      <c r="A91" s="118">
        <v>3027005</v>
      </c>
      <c r="B91" s="118">
        <v>3027005</v>
      </c>
      <c r="C91" t="s">
        <v>558</v>
      </c>
      <c r="D91" s="106">
        <f>VLOOKUP(B91,'School Details'!A:E,3,FALSE)</f>
        <v>0</v>
      </c>
      <c r="E91" s="106" t="str">
        <f>VLOOKUP(B91,'School Details'!A:E,4,FALSE)</f>
        <v>M</v>
      </c>
      <c r="F91" s="106" t="str">
        <f>VLOOKUP(B91,'School Details'!A:E,5,FALSE)</f>
        <v>Special</v>
      </c>
      <c r="G91" t="s">
        <v>893</v>
      </c>
      <c r="H91" t="s">
        <v>569</v>
      </c>
      <c r="I91" t="s">
        <v>366</v>
      </c>
      <c r="J91">
        <v>661225</v>
      </c>
      <c r="K91" s="118" t="s">
        <v>367</v>
      </c>
      <c r="L91" s="106">
        <f t="shared" si="11"/>
        <v>1</v>
      </c>
      <c r="M91" s="106" t="str">
        <f t="shared" si="9"/>
        <v>NTP.I18C</v>
      </c>
      <c r="N91" s="106">
        <f>VLOOKUP(B91,'School Details'!A:K,10,FALSE)</f>
        <v>400034</v>
      </c>
      <c r="O91" s="106" t="str">
        <f t="shared" si="10"/>
        <v>Northway</v>
      </c>
      <c r="P91" t="s">
        <v>218</v>
      </c>
      <c r="Q91" t="s">
        <v>219</v>
      </c>
      <c r="R91" t="s">
        <v>180</v>
      </c>
      <c r="S91" t="s">
        <v>894</v>
      </c>
      <c r="T91" s="125"/>
      <c r="W91" s="119"/>
      <c r="Z91" s="119"/>
      <c r="AC91" s="119"/>
      <c r="AF91" s="122"/>
      <c r="AI91" s="122"/>
      <c r="AL91" s="122"/>
      <c r="AO91" s="122"/>
      <c r="AR91" s="122"/>
      <c r="AU91" s="122"/>
      <c r="AX91" s="122"/>
      <c r="BA91" s="122"/>
      <c r="BD91" s="122"/>
      <c r="BE91" s="120">
        <f t="shared" si="7"/>
        <v>0</v>
      </c>
      <c r="BF91" s="120">
        <f t="shared" si="8"/>
        <v>0</v>
      </c>
    </row>
    <row r="92" spans="1:58" x14ac:dyDescent="0.3">
      <c r="A92" s="118">
        <v>3027009</v>
      </c>
      <c r="B92" s="118">
        <v>3027009</v>
      </c>
      <c r="C92" t="s">
        <v>560</v>
      </c>
      <c r="D92" s="106">
        <f>VLOOKUP(B92,'School Details'!A:E,3,FALSE)</f>
        <v>0</v>
      </c>
      <c r="E92" s="106" t="str">
        <f>VLOOKUP(B92,'School Details'!A:E,4,FALSE)</f>
        <v>M</v>
      </c>
      <c r="F92" s="106" t="str">
        <f>VLOOKUP(B92,'School Details'!A:E,5,FALSE)</f>
        <v>Special</v>
      </c>
      <c r="G92" t="s">
        <v>893</v>
      </c>
      <c r="H92" t="s">
        <v>569</v>
      </c>
      <c r="I92" t="s">
        <v>366</v>
      </c>
      <c r="J92">
        <v>661225</v>
      </c>
      <c r="K92" s="118" t="s">
        <v>367</v>
      </c>
      <c r="L92" s="106">
        <f t="shared" si="11"/>
        <v>1</v>
      </c>
      <c r="M92" s="106" t="str">
        <f t="shared" si="9"/>
        <v>NTP.I18C</v>
      </c>
      <c r="N92" s="106">
        <f>VLOOKUP(B92,'School Details'!A:K,10,FALSE)</f>
        <v>400091</v>
      </c>
      <c r="O92" s="106" t="str">
        <f t="shared" si="10"/>
        <v>Oakleigh</v>
      </c>
      <c r="P92" t="s">
        <v>25</v>
      </c>
      <c r="Q92" t="s">
        <v>26</v>
      </c>
      <c r="R92" t="s">
        <v>27</v>
      </c>
      <c r="S92" t="s">
        <v>894</v>
      </c>
      <c r="T92" s="125"/>
      <c r="W92" s="119"/>
      <c r="Z92" s="119"/>
      <c r="AC92" s="119"/>
      <c r="AF92" s="122"/>
      <c r="AI92" s="122"/>
      <c r="AL92" s="122"/>
      <c r="AO92" s="122"/>
      <c r="AR92" s="122"/>
      <c r="AU92" s="122"/>
      <c r="AX92" s="122"/>
      <c r="BA92" s="122"/>
      <c r="BD92" s="122"/>
      <c r="BE92" s="120">
        <f t="shared" si="7"/>
        <v>0</v>
      </c>
      <c r="BF92" s="120">
        <f t="shared" si="8"/>
        <v>0</v>
      </c>
    </row>
    <row r="93" spans="1:58" x14ac:dyDescent="0.3">
      <c r="A93" s="118">
        <v>3027010</v>
      </c>
      <c r="B93" s="118">
        <v>3027010</v>
      </c>
      <c r="C93" t="s">
        <v>557</v>
      </c>
      <c r="D93" s="106">
        <f>VLOOKUP(B93,'School Details'!A:E,3,FALSE)</f>
        <v>0</v>
      </c>
      <c r="E93" s="106" t="str">
        <f>VLOOKUP(B93,'School Details'!A:E,4,FALSE)</f>
        <v>M</v>
      </c>
      <c r="F93" s="106" t="str">
        <f>VLOOKUP(B93,'School Details'!A:E,5,FALSE)</f>
        <v>Special</v>
      </c>
      <c r="G93" t="s">
        <v>893</v>
      </c>
      <c r="H93" t="s">
        <v>569</v>
      </c>
      <c r="I93" t="s">
        <v>366</v>
      </c>
      <c r="J93">
        <v>661225</v>
      </c>
      <c r="K93" s="118" t="s">
        <v>367</v>
      </c>
      <c r="L93" s="106">
        <f t="shared" si="11"/>
        <v>1</v>
      </c>
      <c r="M93" s="106" t="str">
        <f t="shared" si="9"/>
        <v>NTP.I18C</v>
      </c>
      <c r="N93" s="106">
        <f>VLOOKUP(B93,'School Details'!A:K,10,FALSE)</f>
        <v>400063</v>
      </c>
      <c r="O93" s="106" t="str">
        <f t="shared" si="10"/>
        <v>Mapledown</v>
      </c>
      <c r="P93" t="s">
        <v>223</v>
      </c>
      <c r="Q93" t="s">
        <v>224</v>
      </c>
      <c r="R93" t="s">
        <v>225</v>
      </c>
      <c r="S93" t="s">
        <v>894</v>
      </c>
      <c r="T93" s="125"/>
      <c r="W93" s="119"/>
      <c r="Z93" s="119"/>
      <c r="AC93" s="119"/>
      <c r="AF93" s="122"/>
      <c r="AI93" s="122"/>
      <c r="AL93" s="122"/>
      <c r="AO93" s="122"/>
      <c r="AR93" s="122"/>
      <c r="AU93" s="122"/>
      <c r="AX93" s="122"/>
      <c r="BA93" s="122"/>
      <c r="BD93" s="122"/>
      <c r="BE93" s="120">
        <f t="shared" si="7"/>
        <v>0</v>
      </c>
      <c r="BF93" s="120">
        <f t="shared" si="8"/>
        <v>0</v>
      </c>
    </row>
    <row r="94" spans="1:58" x14ac:dyDescent="0.3">
      <c r="A94" s="118">
        <v>3023309</v>
      </c>
      <c r="B94" s="118">
        <v>3023309</v>
      </c>
      <c r="C94" t="s">
        <v>503</v>
      </c>
      <c r="D94" s="106">
        <v>0</v>
      </c>
      <c r="E94" s="106" t="s">
        <v>400</v>
      </c>
      <c r="F94" s="106" t="s">
        <v>409</v>
      </c>
      <c r="G94" t="s">
        <v>895</v>
      </c>
      <c r="H94" t="s">
        <v>567</v>
      </c>
      <c r="I94" t="s">
        <v>23876</v>
      </c>
      <c r="J94">
        <v>661225</v>
      </c>
      <c r="K94" s="118" t="s">
        <v>367</v>
      </c>
      <c r="L94" s="106">
        <v>1</v>
      </c>
      <c r="M94" s="106" t="s">
        <v>990</v>
      </c>
      <c r="N94" s="106">
        <v>400098</v>
      </c>
      <c r="O94" s="106" t="s">
        <v>503</v>
      </c>
      <c r="P94" t="s">
        <v>28</v>
      </c>
      <c r="Q94" t="s">
        <v>29</v>
      </c>
      <c r="R94" t="s">
        <v>30</v>
      </c>
      <c r="S94" t="s">
        <v>23393</v>
      </c>
      <c r="T94" s="125"/>
      <c r="AO94" s="323"/>
      <c r="BE94" s="120">
        <f t="shared" si="7"/>
        <v>0</v>
      </c>
      <c r="BF94" s="120">
        <f t="shared" si="8"/>
        <v>0</v>
      </c>
    </row>
  </sheetData>
  <autoFilter ref="B6:BA94" xr:uid="{C0D18325-7934-42EE-93F6-D2C41E2CF98B}"/>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filterMode="1">
    <tabColor theme="4" tint="0.39997558519241921"/>
  </sheetPr>
  <dimension ref="A3:BS85"/>
  <sheetViews>
    <sheetView zoomScale="97" zoomScaleNormal="90" workbookViewId="0">
      <pane xSplit="3" ySplit="6" topLeftCell="R34"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9.109375" customWidth="1"/>
    <col min="3" max="3" width="31.109375" bestFit="1" customWidth="1"/>
    <col min="4" max="4" width="10.6640625" bestFit="1" customWidth="1"/>
    <col min="5" max="5" width="15.44140625" bestFit="1" customWidth="1"/>
    <col min="6" max="6" width="10.5546875" bestFit="1" customWidth="1"/>
    <col min="7" max="7" width="8.109375" bestFit="1" customWidth="1"/>
    <col min="8" max="8" width="18.5546875" bestFit="1" customWidth="1"/>
    <col min="9" max="9" width="6.5546875" bestFit="1" customWidth="1"/>
    <col min="10" max="10" width="8" customWidth="1"/>
    <col min="11" max="11" width="9.5546875" bestFit="1" customWidth="1"/>
    <col min="12" max="12" width="8.33203125" bestFit="1" customWidth="1"/>
    <col min="13" max="13" width="10.5546875" bestFit="1" customWidth="1"/>
    <col min="14" max="14" width="11.5546875" bestFit="1" customWidth="1"/>
    <col min="15" max="15" width="31.109375" bestFit="1" customWidth="1"/>
    <col min="16" max="16" width="36.33203125" bestFit="1" customWidth="1"/>
    <col min="17" max="17" width="20.5546875" bestFit="1" customWidth="1"/>
    <col min="18" max="18" width="18.33203125" bestFit="1" customWidth="1"/>
    <col min="19" max="19" width="41.33203125" bestFit="1" customWidth="1"/>
    <col min="20" max="20" width="8" bestFit="1" customWidth="1"/>
    <col min="21" max="21" width="22.109375" hidden="1" customWidth="1" outlineLevel="1"/>
    <col min="22" max="22" width="51" hidden="1" customWidth="1" outlineLevel="1"/>
    <col min="23" max="23" width="9.5546875" bestFit="1" customWidth="1" collapsed="1"/>
    <col min="24" max="24" width="22.33203125" hidden="1" customWidth="1" outlineLevel="1"/>
    <col min="25" max="25" width="51.44140625" hidden="1" customWidth="1" outlineLevel="1"/>
    <col min="26" max="26" width="16" bestFit="1" customWidth="1" collapsed="1"/>
    <col min="27" max="27" width="21.6640625" hidden="1" customWidth="1" outlineLevel="1"/>
    <col min="28" max="28" width="12" hidden="1" customWidth="1" outlineLevel="1"/>
    <col min="29" max="29" width="13.109375" customWidth="1" collapsed="1"/>
    <col min="30" max="30" width="21.5546875" hidden="1" customWidth="1" outlineLevel="1"/>
    <col min="31" max="31" width="8" hidden="1" customWidth="1" outlineLevel="1"/>
    <col min="32" max="32" width="9" bestFit="1" customWidth="1" collapsed="1"/>
    <col min="33" max="33" width="22.109375" hidden="1" customWidth="1" outlineLevel="1"/>
    <col min="34" max="34" width="51" hidden="1" customWidth="1" outlineLevel="1"/>
    <col min="35" max="35" width="9" bestFit="1" customWidth="1" collapsed="1"/>
    <col min="36" max="36" width="22" hidden="1" customWidth="1" outlineLevel="1"/>
    <col min="37" max="37" width="50.6640625" hidden="1" customWidth="1" outlineLevel="1"/>
    <col min="38" max="38" width="9" bestFit="1" customWidth="1" collapsed="1"/>
    <col min="39" max="39" width="22.33203125" hidden="1" customWidth="1" outlineLevel="1"/>
    <col min="40" max="40" width="51.109375" hidden="1" customWidth="1" outlineLevel="1"/>
    <col min="41" max="41" width="9" bestFit="1" customWidth="1" collapsed="1"/>
    <col min="42" max="42" width="22.33203125" hidden="1" customWidth="1" outlineLevel="1"/>
    <col min="43" max="43" width="51.33203125" hidden="1" customWidth="1" outlineLevel="1"/>
    <col min="44" max="44" width="12.6640625" bestFit="1" customWidth="1" collapsed="1"/>
    <col min="45" max="45" width="22.109375" hidden="1" customWidth="1" outlineLevel="1"/>
    <col min="46" max="46" width="51" hidden="1" customWidth="1" outlineLevel="1"/>
    <col min="47" max="47" width="9" bestFit="1" customWidth="1" collapsed="1"/>
    <col min="48" max="48" width="21.5546875" hidden="1" customWidth="1" outlineLevel="1"/>
    <col min="49" max="49" width="50.5546875" hidden="1" customWidth="1" outlineLevel="1"/>
    <col min="50" max="50" width="9" bestFit="1" customWidth="1" collapsed="1"/>
    <col min="51" max="51" width="21.88671875" hidden="1" customWidth="1" outlineLevel="1"/>
    <col min="52" max="52" width="50.6640625" hidden="1" customWidth="1" outlineLevel="1"/>
    <col min="53" max="53" width="9" bestFit="1" customWidth="1" collapsed="1"/>
    <col min="54" max="54" width="22.33203125" hidden="1" customWidth="1" outlineLevel="1"/>
    <col min="55" max="55" width="51.44140625" hidden="1" customWidth="1" outlineLevel="1"/>
    <col min="56" max="56" width="9" bestFit="1" customWidth="1" collapsed="1"/>
    <col min="57" max="58" width="13.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30"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row>
    <row r="5" spans="1:58" ht="15.6" thickTop="1" thickBot="1" x14ac:dyDescent="0.35">
      <c r="N5" s="99"/>
      <c r="P5" s="3"/>
      <c r="R5" s="3"/>
      <c r="S5" s="3"/>
      <c r="T5" s="136">
        <f>SUM(T$7:T$85)</f>
        <v>0</v>
      </c>
      <c r="W5" s="137">
        <f t="shared" ref="W5:BC5" si="0">SUM(W$7:W$85)</f>
        <v>0</v>
      </c>
      <c r="X5" s="137">
        <f t="shared" si="0"/>
        <v>0</v>
      </c>
      <c r="Y5" s="137">
        <f t="shared" si="0"/>
        <v>0</v>
      </c>
      <c r="Z5" s="137">
        <f t="shared" si="0"/>
        <v>582719</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575394</v>
      </c>
      <c r="BF5" s="137">
        <f>SUM(W7:W85)</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s="118">
        <v>3021100</v>
      </c>
      <c r="B7" s="118">
        <v>3021100</v>
      </c>
      <c r="C7" t="s">
        <v>536</v>
      </c>
      <c r="D7" s="106">
        <f>VLOOKUP(B7,'School Details'!A:K,3,FALSE)</f>
        <v>0</v>
      </c>
      <c r="E7" s="106" t="str">
        <f>VLOOKUP(B7,'School Details'!A:K,4,FALSE)</f>
        <v>M</v>
      </c>
      <c r="F7" s="106" t="str">
        <f>VLOOKUP(B7,'School Details'!A:K,5,FALSE)</f>
        <v>PRU</v>
      </c>
      <c r="G7" s="100" t="s">
        <v>893</v>
      </c>
      <c r="H7" t="s">
        <v>569</v>
      </c>
      <c r="I7" t="s">
        <v>368</v>
      </c>
      <c r="J7">
        <v>661225</v>
      </c>
      <c r="K7" s="118" t="s">
        <v>15</v>
      </c>
      <c r="L7" s="106">
        <v>1</v>
      </c>
      <c r="M7" s="106" t="str">
        <f>I7&amp;"."&amp;K7</f>
        <v>PEGrt.I06</v>
      </c>
      <c r="N7" s="106">
        <f>VLOOKUP(B7,'School Details'!A:K,10,FALSE)</f>
        <v>400156</v>
      </c>
      <c r="O7" s="106" t="str">
        <f>C7</f>
        <v>Pavilion</v>
      </c>
      <c r="P7" t="str">
        <f>VLOOKUP($N7,LBB_Code!$B:$F,3,FALSE)</f>
        <v>Pavilion Study Centre</v>
      </c>
      <c r="Q7" t="str">
        <f>VLOOKUP($N7,LBB_Code!$B:$F,2,FALSE)</f>
        <v>S900008365</v>
      </c>
      <c r="R7" t="str">
        <f>VLOOKUP($N7,LBB_Code!$B:$F,4,FALSE)</f>
        <v>N20 9DX</v>
      </c>
      <c r="S7" t="str">
        <f>VLOOKUP($G7,LBB_Code!$J:$O, 6,FALSE)</f>
        <v>A1.D10168.661225.99999.9999999.999999</v>
      </c>
      <c r="T7" s="125"/>
      <c r="W7" s="119"/>
      <c r="X7" t="str">
        <f>RIGHT($B7,4)&amp;"."&amp;$M7&amp;"."&amp;X$3</f>
        <v>1100.PEGrt.I06.Ma251</v>
      </c>
      <c r="Y7" t="str">
        <f>$O7&amp;"."&amp;RIGHT($B7,4)&amp;"."&amp;$M7&amp;"."&amp;Y$3</f>
        <v>Pavilion.1100.PEGrt.I06.Ma25</v>
      </c>
      <c r="Z7" s="119">
        <v>833</v>
      </c>
      <c r="AC7" s="119"/>
      <c r="AF7" s="122"/>
      <c r="AI7" s="122"/>
      <c r="AL7" s="122"/>
      <c r="AO7" s="122"/>
      <c r="AR7" s="122"/>
      <c r="AU7" s="122"/>
      <c r="AX7" s="122"/>
      <c r="BA7" s="122"/>
      <c r="BD7" s="122"/>
      <c r="BE7" s="120">
        <f>SUM(W7:BA7)</f>
        <v>833</v>
      </c>
      <c r="BF7" s="120">
        <f t="shared" ref="BF7:BF70" si="1">BE7-T7</f>
        <v>833</v>
      </c>
    </row>
    <row r="8" spans="1:58" x14ac:dyDescent="0.3">
      <c r="A8" s="118">
        <v>3022002</v>
      </c>
      <c r="B8" s="118">
        <v>3022002</v>
      </c>
      <c r="C8" t="s">
        <v>423</v>
      </c>
      <c r="D8" s="106">
        <f>VLOOKUP(B8,'School Details'!A:E,3,FALSE)</f>
        <v>0</v>
      </c>
      <c r="E8" s="106" t="str">
        <f>VLOOKUP(B8,'School Details'!A:E,4,FALSE)</f>
        <v>M</v>
      </c>
      <c r="F8" s="106" t="str">
        <f>VLOOKUP(B8,'School Details'!A:E,5,FALSE)</f>
        <v>Primary</v>
      </c>
      <c r="G8" s="100" t="s">
        <v>895</v>
      </c>
      <c r="H8" t="s">
        <v>567</v>
      </c>
      <c r="I8" t="s">
        <v>368</v>
      </c>
      <c r="J8">
        <v>661225</v>
      </c>
      <c r="K8" s="118" t="s">
        <v>15</v>
      </c>
      <c r="L8" s="106">
        <f>IF(C10=C9,L7+1,1)</f>
        <v>1</v>
      </c>
      <c r="M8" s="106" t="str">
        <f t="shared" ref="M8:M72" si="2">I8&amp;"."&amp;K8</f>
        <v>PEGrt.I06</v>
      </c>
      <c r="N8" s="106">
        <f>VLOOKUP(B8,'School Details'!A:K,10,FALSE)</f>
        <v>400005</v>
      </c>
      <c r="O8" s="106" t="str">
        <f t="shared" ref="O8:O71" si="3">C8</f>
        <v xml:space="preserve">Barnfield </v>
      </c>
      <c r="P8" t="str">
        <f>VLOOKUP($N8,LBB_Code!$B:$F,3,FALSE)</f>
        <v>Barnfield School</v>
      </c>
      <c r="Q8" t="str">
        <f>VLOOKUP($N8,LBB_Code!$B:$F,2,FALSE)</f>
        <v>S900008281</v>
      </c>
      <c r="R8" t="str">
        <f>VLOOKUP($N8,LBB_Code!$B:$F,4,FALSE)</f>
        <v>HA8 0DA</v>
      </c>
      <c r="S8" t="str">
        <f>VLOOKUP($G8,LBB_Code!$J:$O, 6,FALSE)</f>
        <v>A1.D10166.661225.99999.9999999.999999</v>
      </c>
      <c r="T8" s="125"/>
      <c r="W8" s="119"/>
      <c r="X8" t="str">
        <f t="shared" ref="X8:X71" si="4">RIGHT($B8,4)&amp;"."&amp;$M8&amp;"."&amp;X$3</f>
        <v>2002.PEGrt.I06.Ma251</v>
      </c>
      <c r="Y8" t="str">
        <f t="shared" ref="Y8:Y71" si="5">$O8&amp;"."&amp;RIGHT($B8,4)&amp;"."&amp;$M8&amp;"."&amp;Y$3</f>
        <v>Barnfield .2002.PEGrt.I06.Ma25</v>
      </c>
      <c r="Z8" s="119">
        <v>8158</v>
      </c>
      <c r="AC8" s="119"/>
      <c r="AF8" s="122"/>
      <c r="AI8" s="122"/>
      <c r="AL8" s="122"/>
      <c r="AO8" s="122"/>
      <c r="AR8" s="122"/>
      <c r="AU8" s="122"/>
      <c r="AX8" s="122"/>
      <c r="BA8" s="122"/>
      <c r="BD8" s="122"/>
      <c r="BE8" s="120">
        <f t="shared" ref="BE8:BE71" si="6">SUM(W8:BA8)</f>
        <v>8158</v>
      </c>
      <c r="BF8" s="120">
        <f t="shared" si="1"/>
        <v>8158</v>
      </c>
    </row>
    <row r="9" spans="1:58" hidden="1" x14ac:dyDescent="0.3">
      <c r="A9" s="118">
        <v>3022066</v>
      </c>
      <c r="B9" s="118">
        <v>3022066</v>
      </c>
      <c r="C9" t="s">
        <v>427</v>
      </c>
      <c r="D9" s="106">
        <f>VLOOKUP(B9,'School Details'!A:E,3,FALSE)</f>
        <v>0</v>
      </c>
      <c r="E9" s="106" t="str">
        <f>VLOOKUP(B9,'School Details'!A:E,4,FALSE)</f>
        <v>A</v>
      </c>
      <c r="F9" s="106" t="str">
        <f>VLOOKUP(B9,'School Details'!A:E,5,FALSE)</f>
        <v>Primary</v>
      </c>
      <c r="G9" s="100" t="s">
        <v>895</v>
      </c>
      <c r="H9" t="s">
        <v>567</v>
      </c>
      <c r="I9" t="s">
        <v>368</v>
      </c>
      <c r="J9">
        <v>661225</v>
      </c>
      <c r="K9" s="118" t="s">
        <v>15</v>
      </c>
      <c r="L9" s="106">
        <f t="shared" ref="L9:L68" si="7">IF(C11=C10,L8+1,1)</f>
        <v>1</v>
      </c>
      <c r="M9" s="106" t="str">
        <f t="shared" si="2"/>
        <v>PEGrt.I06</v>
      </c>
      <c r="N9" s="106">
        <f>VLOOKUP(B9,'School Details'!A:K,10,FALSE)</f>
        <v>400051</v>
      </c>
      <c r="O9" s="106" t="str">
        <f t="shared" si="3"/>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X9" t="str">
        <f t="shared" si="4"/>
        <v>2066.PEGrt.I06.Ma251</v>
      </c>
      <c r="Y9" t="str">
        <f t="shared" si="5"/>
        <v>Bell Lane .2066.PEGrt.I06.Ma25</v>
      </c>
      <c r="Z9" s="119"/>
      <c r="AC9" s="119"/>
      <c r="AF9" s="122"/>
      <c r="AI9" s="122"/>
      <c r="AL9" s="122"/>
      <c r="AO9" s="122"/>
      <c r="AR9" s="122"/>
      <c r="AU9" s="122"/>
      <c r="AX9" s="122"/>
      <c r="BA9" s="122"/>
      <c r="BD9" s="122"/>
      <c r="BE9" s="120">
        <f t="shared" si="6"/>
        <v>0</v>
      </c>
      <c r="BF9" s="120">
        <f t="shared" si="1"/>
        <v>0</v>
      </c>
    </row>
    <row r="10" spans="1:58" x14ac:dyDescent="0.3">
      <c r="A10" s="118">
        <v>3022007</v>
      </c>
      <c r="B10" s="118">
        <v>3022007</v>
      </c>
      <c r="C10" t="s">
        <v>433</v>
      </c>
      <c r="D10" s="106">
        <f>VLOOKUP(B10,'School Details'!A:E,3,FALSE)</f>
        <v>0</v>
      </c>
      <c r="E10" s="106" t="str">
        <f>VLOOKUP(B10,'School Details'!A:E,4,FALSE)</f>
        <v>M</v>
      </c>
      <c r="F10" s="106" t="str">
        <f>VLOOKUP(B10,'School Details'!A:E,5,FALSE)</f>
        <v>Primary</v>
      </c>
      <c r="G10" s="100" t="s">
        <v>895</v>
      </c>
      <c r="H10" t="s">
        <v>567</v>
      </c>
      <c r="I10" t="s">
        <v>368</v>
      </c>
      <c r="J10">
        <v>661225</v>
      </c>
      <c r="K10" s="118" t="s">
        <v>15</v>
      </c>
      <c r="L10" s="106">
        <f t="shared" si="7"/>
        <v>1</v>
      </c>
      <c r="M10" s="106" t="str">
        <f t="shared" si="2"/>
        <v>PEGrt.I06</v>
      </c>
      <c r="N10" s="106">
        <f>VLOOKUP(B10,'School Details'!A:K,10,FALSE)</f>
        <v>400040</v>
      </c>
      <c r="O10" s="106" t="str">
        <f t="shared" si="3"/>
        <v>Brookland Junior</v>
      </c>
      <c r="P10" t="str">
        <f>VLOOKUP($N10,LBB_Code!$B:$F,3,FALSE)</f>
        <v>Brookland Junior School</v>
      </c>
      <c r="Q10" t="str">
        <f>VLOOKUP($N10,LBB_Code!$B:$F,2,FALSE)</f>
        <v>S900008306</v>
      </c>
      <c r="R10" t="str">
        <f>VLOOKUP($N10,LBB_Code!$B:$F,4,FALSE)</f>
        <v>NW11 6EJ</v>
      </c>
      <c r="S10" t="str">
        <f>VLOOKUP($G10,LBB_Code!$J:$O, 6,FALSE)</f>
        <v>A1.D10166.661225.99999.9999999.999999</v>
      </c>
      <c r="T10" s="125"/>
      <c r="W10" s="119"/>
      <c r="X10" t="str">
        <f t="shared" si="4"/>
        <v>2007.PEGrt.I06.Ma251</v>
      </c>
      <c r="Y10" t="str">
        <f t="shared" si="5"/>
        <v>Brookland Junior.2007.PEGrt.I06.Ma25</v>
      </c>
      <c r="Z10" s="119">
        <v>8142</v>
      </c>
      <c r="AC10" s="119"/>
      <c r="AF10" s="122"/>
      <c r="AI10" s="122"/>
      <c r="AL10" s="122"/>
      <c r="AO10" s="122"/>
      <c r="AR10" s="122"/>
      <c r="AU10" s="122"/>
      <c r="AX10" s="122"/>
      <c r="BA10" s="122"/>
      <c r="BD10" s="122"/>
      <c r="BE10" s="120">
        <f t="shared" si="6"/>
        <v>8142</v>
      </c>
      <c r="BF10" s="120">
        <f t="shared" si="1"/>
        <v>8142</v>
      </c>
    </row>
    <row r="11" spans="1:58" x14ac:dyDescent="0.3">
      <c r="A11" s="118">
        <v>3022008</v>
      </c>
      <c r="B11" s="118">
        <v>3022008</v>
      </c>
      <c r="C11" t="s">
        <v>432</v>
      </c>
      <c r="D11" s="106">
        <f>VLOOKUP(B11,'School Details'!A:E,3,FALSE)</f>
        <v>0</v>
      </c>
      <c r="E11" s="106" t="str">
        <f>VLOOKUP(B11,'School Details'!A:E,4,FALSE)</f>
        <v>M</v>
      </c>
      <c r="F11" s="106" t="str">
        <f>VLOOKUP(B11,'School Details'!A:E,5,FALSE)</f>
        <v>Primary</v>
      </c>
      <c r="G11" s="100" t="s">
        <v>895</v>
      </c>
      <c r="H11" t="s">
        <v>567</v>
      </c>
      <c r="I11" t="s">
        <v>368</v>
      </c>
      <c r="J11">
        <v>661225</v>
      </c>
      <c r="K11" s="118" t="s">
        <v>15</v>
      </c>
      <c r="L11" s="106">
        <f t="shared" si="7"/>
        <v>1</v>
      </c>
      <c r="M11" s="106" t="str">
        <f t="shared" si="2"/>
        <v>PEGrt.I06</v>
      </c>
      <c r="N11" s="106">
        <f>VLOOKUP(B11,'School Details'!A:K,10,FALSE)</f>
        <v>400057</v>
      </c>
      <c r="O11" s="106" t="str">
        <f t="shared" si="3"/>
        <v xml:space="preserve">Brookland Infant  </v>
      </c>
      <c r="P11" t="str">
        <f>VLOOKUP($N11,LBB_Code!$B:$F,3,FALSE)</f>
        <v>Brookland Infant School</v>
      </c>
      <c r="Q11" t="str">
        <f>VLOOKUP($N11,LBB_Code!$B:$F,2,FALSE)</f>
        <v>S900008317</v>
      </c>
      <c r="R11" t="str">
        <f>VLOOKUP($N11,LBB_Code!$B:$F,4,FALSE)</f>
        <v>NW11 6EJ</v>
      </c>
      <c r="S11" t="str">
        <f>VLOOKUP($G11,LBB_Code!$J:$O, 6,FALSE)</f>
        <v>A1.D10166.661225.99999.9999999.999999</v>
      </c>
      <c r="T11" s="125"/>
      <c r="W11" s="119"/>
      <c r="X11" t="str">
        <f t="shared" si="4"/>
        <v>2008.PEGrt.I06.Ma251</v>
      </c>
      <c r="Y11" t="str">
        <f t="shared" si="5"/>
        <v>Brookland Infant  .2008.PEGrt.I06.Ma25</v>
      </c>
      <c r="Z11" s="119">
        <v>7408</v>
      </c>
      <c r="AC11" s="119"/>
      <c r="AF11" s="122"/>
      <c r="AI11" s="122"/>
      <c r="AL11" s="122"/>
      <c r="AO11" s="122"/>
      <c r="AR11" s="122"/>
      <c r="AU11" s="122"/>
      <c r="AX11" s="122"/>
      <c r="BA11" s="122"/>
      <c r="BD11" s="122"/>
      <c r="BE11" s="120">
        <f t="shared" si="6"/>
        <v>7408</v>
      </c>
      <c r="BF11" s="120">
        <f t="shared" si="1"/>
        <v>7408</v>
      </c>
    </row>
    <row r="12" spans="1:58" x14ac:dyDescent="0.3">
      <c r="A12" s="118">
        <v>3022009</v>
      </c>
      <c r="B12" s="118">
        <v>3022009</v>
      </c>
      <c r="C12" t="s">
        <v>434</v>
      </c>
      <c r="D12" s="106">
        <f>VLOOKUP(B12,'School Details'!A:E,3,FALSE)</f>
        <v>0</v>
      </c>
      <c r="E12" s="106" t="str">
        <f>VLOOKUP(B12,'School Details'!A:E,4,FALSE)</f>
        <v>M</v>
      </c>
      <c r="F12" s="106" t="str">
        <f>VLOOKUP(B12,'School Details'!A:E,5,FALSE)</f>
        <v>Primary</v>
      </c>
      <c r="G12" s="100" t="s">
        <v>895</v>
      </c>
      <c r="H12" t="s">
        <v>567</v>
      </c>
      <c r="I12" t="s">
        <v>368</v>
      </c>
      <c r="J12">
        <v>661225</v>
      </c>
      <c r="K12" s="118" t="s">
        <v>15</v>
      </c>
      <c r="L12" s="106">
        <f t="shared" si="7"/>
        <v>1</v>
      </c>
      <c r="M12" s="106" t="str">
        <f t="shared" si="2"/>
        <v>PEGrt.I06</v>
      </c>
      <c r="N12" s="106">
        <f>VLOOKUP(B12,'School Details'!A:K,10,FALSE)</f>
        <v>400061</v>
      </c>
      <c r="O12" s="106" t="str">
        <f t="shared" si="3"/>
        <v xml:space="preserve">Brunswick Park </v>
      </c>
      <c r="P12" t="str">
        <f>VLOOKUP($N12,LBB_Code!$B:$F,3,FALSE)</f>
        <v>Brunswick Park Primary and Nursery Sc</v>
      </c>
      <c r="Q12" t="str">
        <f>VLOOKUP($N12,LBB_Code!$B:$F,2,FALSE)</f>
        <v>S900008320</v>
      </c>
      <c r="R12" t="str">
        <f>VLOOKUP($N12,LBB_Code!$B:$F,4,FALSE)</f>
        <v>N14 5DU</v>
      </c>
      <c r="S12" t="str">
        <f>VLOOKUP($G12,LBB_Code!$J:$O, 6,FALSE)</f>
        <v>A1.D10166.661225.99999.9999999.999999</v>
      </c>
      <c r="T12" s="125"/>
      <c r="W12" s="119"/>
      <c r="X12" t="str">
        <f t="shared" si="4"/>
        <v>2009.PEGrt.I06.Ma251</v>
      </c>
      <c r="Y12" t="str">
        <f t="shared" si="5"/>
        <v>Brunswick Park .2009.PEGrt.I06.Ma25</v>
      </c>
      <c r="Z12" s="119">
        <v>8171</v>
      </c>
      <c r="AC12" s="119"/>
      <c r="AF12" s="122"/>
      <c r="AI12" s="122"/>
      <c r="AL12" s="122"/>
      <c r="AO12" s="122"/>
      <c r="AR12" s="122"/>
      <c r="AU12" s="122"/>
      <c r="AX12" s="122"/>
      <c r="BA12" s="122"/>
      <c r="BD12" s="122"/>
      <c r="BE12" s="120">
        <f t="shared" si="6"/>
        <v>8171</v>
      </c>
      <c r="BF12" s="120">
        <f t="shared" si="1"/>
        <v>8171</v>
      </c>
    </row>
    <row r="13" spans="1:58" x14ac:dyDescent="0.3">
      <c r="A13" s="118">
        <v>3022011</v>
      </c>
      <c r="B13" s="118">
        <v>3022011</v>
      </c>
      <c r="C13" t="s">
        <v>440</v>
      </c>
      <c r="D13" s="106">
        <f>VLOOKUP(B13,'School Details'!A:E,3,FALSE)</f>
        <v>0</v>
      </c>
      <c r="E13" s="106" t="str">
        <f>VLOOKUP(B13,'School Details'!A:E,4,FALSE)</f>
        <v>M</v>
      </c>
      <c r="F13" s="106" t="str">
        <f>VLOOKUP(B13,'School Details'!A:E,5,FALSE)</f>
        <v>Primary</v>
      </c>
      <c r="G13" s="100" t="s">
        <v>895</v>
      </c>
      <c r="H13" t="s">
        <v>567</v>
      </c>
      <c r="I13" t="s">
        <v>368</v>
      </c>
      <c r="J13">
        <v>661225</v>
      </c>
      <c r="K13" s="118" t="s">
        <v>15</v>
      </c>
      <c r="L13" s="106">
        <f t="shared" si="7"/>
        <v>1</v>
      </c>
      <c r="M13" s="106" t="str">
        <f t="shared" si="2"/>
        <v>PEGrt.I06</v>
      </c>
      <c r="N13" s="106">
        <f>VLOOKUP(B13,'School Details'!A:K,10,FALSE)</f>
        <v>400020</v>
      </c>
      <c r="O13" s="106" t="str">
        <f t="shared" si="3"/>
        <v xml:space="preserve">Church Hill </v>
      </c>
      <c r="P13" t="str">
        <f>VLOOKUP($N13,LBB_Code!$B:$F,3,FALSE)</f>
        <v>Church Hill School</v>
      </c>
      <c r="Q13" t="str">
        <f>VLOOKUP($N13,LBB_Code!$B:$F,2,FALSE)</f>
        <v>S900008292</v>
      </c>
      <c r="R13" t="str">
        <f>VLOOKUP($N13,LBB_Code!$B:$F,4,FALSE)</f>
        <v>EN4 8NN</v>
      </c>
      <c r="S13" t="str">
        <f>VLOOKUP($G13,LBB_Code!$J:$O, 6,FALSE)</f>
        <v>A1.D10166.661225.99999.9999999.999999</v>
      </c>
      <c r="T13" s="125"/>
      <c r="W13" s="119"/>
      <c r="X13" t="str">
        <f t="shared" si="4"/>
        <v>2011.PEGrt.I06.Ma251</v>
      </c>
      <c r="Y13" t="str">
        <f t="shared" si="5"/>
        <v>Church Hill .2011.PEGrt.I06.Ma25</v>
      </c>
      <c r="Z13" s="119">
        <v>7467</v>
      </c>
      <c r="AC13" s="119"/>
      <c r="AF13" s="122"/>
      <c r="AI13" s="122"/>
      <c r="AL13" s="122"/>
      <c r="AO13" s="122"/>
      <c r="AR13" s="122"/>
      <c r="AU13" s="122"/>
      <c r="AX13" s="122"/>
      <c r="BA13" s="122"/>
      <c r="BD13" s="122"/>
      <c r="BE13" s="120">
        <f t="shared" si="6"/>
        <v>7467</v>
      </c>
      <c r="BF13" s="120">
        <f t="shared" si="1"/>
        <v>7467</v>
      </c>
    </row>
    <row r="14" spans="1:58" x14ac:dyDescent="0.3">
      <c r="A14" s="118">
        <v>3022014</v>
      </c>
      <c r="B14" s="118">
        <v>3022014</v>
      </c>
      <c r="C14" t="s">
        <v>443</v>
      </c>
      <c r="D14" s="106">
        <f>VLOOKUP(B14,'School Details'!A:E,3,FALSE)</f>
        <v>0</v>
      </c>
      <c r="E14" s="106" t="str">
        <f>VLOOKUP(B14,'School Details'!A:E,4,FALSE)</f>
        <v>M</v>
      </c>
      <c r="F14" s="106" t="str">
        <f>VLOOKUP(B14,'School Details'!A:E,5,FALSE)</f>
        <v>Primary</v>
      </c>
      <c r="G14" s="100" t="s">
        <v>895</v>
      </c>
      <c r="H14" t="s">
        <v>567</v>
      </c>
      <c r="I14" t="s">
        <v>368</v>
      </c>
      <c r="J14">
        <v>661225</v>
      </c>
      <c r="K14" s="118" t="s">
        <v>15</v>
      </c>
      <c r="L14" s="106">
        <f t="shared" si="7"/>
        <v>1</v>
      </c>
      <c r="M14" s="106" t="str">
        <f t="shared" si="2"/>
        <v>PEGrt.I06</v>
      </c>
      <c r="N14" s="106">
        <f>VLOOKUP(B14,'School Details'!A:K,10,FALSE)</f>
        <v>400050</v>
      </c>
      <c r="O14" s="106" t="str">
        <f t="shared" si="3"/>
        <v xml:space="preserve">Colindale </v>
      </c>
      <c r="P14" t="str">
        <f>VLOOKUP($N14,LBB_Code!$B:$F,3,FALSE)</f>
        <v>Colindale School</v>
      </c>
      <c r="Q14" t="str">
        <f>VLOOKUP($N14,LBB_Code!$B:$F,2,FALSE)</f>
        <v>S900008314</v>
      </c>
      <c r="R14" t="str">
        <f>VLOOKUP($N14,LBB_Code!$B:$F,4,FALSE)</f>
        <v>NW9 6DT</v>
      </c>
      <c r="S14" t="str">
        <f>VLOOKUP($G14,LBB_Code!$J:$O, 6,FALSE)</f>
        <v>A1.D10166.661225.99999.9999999.999999</v>
      </c>
      <c r="T14" s="125"/>
      <c r="W14" s="119"/>
      <c r="X14" t="str">
        <f t="shared" si="4"/>
        <v>2014.PEGrt.I06.Ma251</v>
      </c>
      <c r="Y14" t="str">
        <f t="shared" si="5"/>
        <v>Colindale .2014.PEGrt.I06.Ma25</v>
      </c>
      <c r="Z14" s="119">
        <v>8912</v>
      </c>
      <c r="AC14" s="119"/>
      <c r="AF14" s="122"/>
      <c r="AI14" s="122"/>
      <c r="AL14" s="122"/>
      <c r="AO14" s="122"/>
      <c r="AR14" s="122"/>
      <c r="AU14" s="122"/>
      <c r="AX14" s="122"/>
      <c r="BA14" s="122"/>
      <c r="BD14" s="122"/>
      <c r="BE14" s="120">
        <f t="shared" si="6"/>
        <v>8912</v>
      </c>
      <c r="BF14" s="120">
        <f t="shared" si="1"/>
        <v>8912</v>
      </c>
    </row>
    <row r="15" spans="1:58" x14ac:dyDescent="0.3">
      <c r="A15" s="118">
        <v>3022015</v>
      </c>
      <c r="B15" s="118">
        <v>3022015</v>
      </c>
      <c r="C15" t="s">
        <v>445</v>
      </c>
      <c r="D15" s="106">
        <f>VLOOKUP(B15,'School Details'!A:E,3,FALSE)</f>
        <v>0</v>
      </c>
      <c r="E15" s="106" t="str">
        <f>VLOOKUP(B15,'School Details'!A:E,4,FALSE)</f>
        <v>M</v>
      </c>
      <c r="F15" s="106" t="str">
        <f>VLOOKUP(B15,'School Details'!A:E,5,FALSE)</f>
        <v>Primary</v>
      </c>
      <c r="G15" s="100" t="s">
        <v>895</v>
      </c>
      <c r="H15" t="s">
        <v>567</v>
      </c>
      <c r="I15" t="s">
        <v>368</v>
      </c>
      <c r="J15">
        <v>661225</v>
      </c>
      <c r="K15" s="118" t="s">
        <v>15</v>
      </c>
      <c r="L15" s="106">
        <f t="shared" si="7"/>
        <v>1</v>
      </c>
      <c r="M15" s="106" t="str">
        <f t="shared" si="2"/>
        <v>PEGrt.I06</v>
      </c>
      <c r="N15" s="106">
        <f>VLOOKUP(B15,'School Details'!A:K,10,FALSE)</f>
        <v>400059</v>
      </c>
      <c r="O15" s="106" t="str">
        <f t="shared" si="3"/>
        <v>Coppetts Wood</v>
      </c>
      <c r="P15" t="str">
        <f>VLOOKUP($N15,LBB_Code!$B:$F,3,FALSE)</f>
        <v>Coppetts Wood School</v>
      </c>
      <c r="Q15" t="str">
        <f>VLOOKUP($N15,LBB_Code!$B:$F,2,FALSE)</f>
        <v>S900008319</v>
      </c>
      <c r="R15" t="str">
        <f>VLOOKUP($N15,LBB_Code!$B:$F,4,FALSE)</f>
        <v>N10 1JS</v>
      </c>
      <c r="S15" t="str">
        <f>VLOOKUP($G15,LBB_Code!$J:$O, 6,FALSE)</f>
        <v>A1.D10166.661225.99999.9999999.999999</v>
      </c>
      <c r="T15" s="125"/>
      <c r="W15" s="119"/>
      <c r="X15" t="str">
        <f t="shared" si="4"/>
        <v>2015.PEGrt.I06.Ma251</v>
      </c>
      <c r="Y15" t="str">
        <f t="shared" si="5"/>
        <v>Coppetts Wood.2015.PEGrt.I06.Ma25</v>
      </c>
      <c r="Z15" s="119">
        <v>7358</v>
      </c>
      <c r="AC15" s="119"/>
      <c r="AF15" s="122"/>
      <c r="AI15" s="122"/>
      <c r="AL15" s="122"/>
      <c r="AO15" s="122"/>
      <c r="AR15" s="122"/>
      <c r="AU15" s="122"/>
      <c r="AX15" s="122"/>
      <c r="BA15" s="122"/>
      <c r="BD15" s="122"/>
      <c r="BE15" s="120">
        <f t="shared" si="6"/>
        <v>7358</v>
      </c>
      <c r="BF15" s="120">
        <f t="shared" si="1"/>
        <v>7358</v>
      </c>
    </row>
    <row r="16" spans="1:58" x14ac:dyDescent="0.3">
      <c r="A16" s="118">
        <v>3022016</v>
      </c>
      <c r="B16" s="118">
        <v>3022016</v>
      </c>
      <c r="C16" t="s">
        <v>446</v>
      </c>
      <c r="D16" s="106">
        <f>VLOOKUP(B16,'School Details'!A:E,3,FALSE)</f>
        <v>0</v>
      </c>
      <c r="E16" s="106" t="str">
        <f>VLOOKUP(B16,'School Details'!A:E,4,FALSE)</f>
        <v>M</v>
      </c>
      <c r="F16" s="106" t="str">
        <f>VLOOKUP(B16,'School Details'!A:E,5,FALSE)</f>
        <v>Primary</v>
      </c>
      <c r="G16" s="100" t="s">
        <v>895</v>
      </c>
      <c r="H16" t="s">
        <v>567</v>
      </c>
      <c r="I16" t="s">
        <v>368</v>
      </c>
      <c r="J16">
        <v>661225</v>
      </c>
      <c r="K16" s="118" t="s">
        <v>15</v>
      </c>
      <c r="L16" s="106">
        <f t="shared" si="7"/>
        <v>1</v>
      </c>
      <c r="M16" s="106" t="str">
        <f t="shared" si="2"/>
        <v>PEGrt.I06</v>
      </c>
      <c r="N16" s="106">
        <f>VLOOKUP(B16,'School Details'!A:K,10,FALSE)</f>
        <v>400049</v>
      </c>
      <c r="O16" s="106" t="str">
        <f t="shared" si="3"/>
        <v xml:space="preserve">Courtland </v>
      </c>
      <c r="P16" t="str">
        <f>VLOOKUP($N16,LBB_Code!$B:$F,3,FALSE)</f>
        <v>Courtland School</v>
      </c>
      <c r="Q16" t="str">
        <f>VLOOKUP($N16,LBB_Code!$B:$F,2,FALSE)</f>
        <v>S900008313</v>
      </c>
      <c r="R16" t="str">
        <f>VLOOKUP($N16,LBB_Code!$B:$F,4,FALSE)</f>
        <v>NW7 3BG</v>
      </c>
      <c r="S16" t="str">
        <f>VLOOKUP($G16,LBB_Code!$J:$O, 6,FALSE)</f>
        <v>A1.D10166.661225.99999.9999999.999999</v>
      </c>
      <c r="T16" s="125"/>
      <c r="W16" s="119"/>
      <c r="X16" t="str">
        <f t="shared" si="4"/>
        <v>2016.PEGrt.I06.Ma251</v>
      </c>
      <c r="Y16" t="str">
        <f t="shared" si="5"/>
        <v>Courtland .2016.PEGrt.I06.Ma25</v>
      </c>
      <c r="Z16" s="119">
        <v>7421</v>
      </c>
      <c r="AC16" s="119"/>
      <c r="AF16" s="122"/>
      <c r="AI16" s="122"/>
      <c r="AL16" s="122"/>
      <c r="AO16" s="122"/>
      <c r="AR16" s="122"/>
      <c r="AU16" s="122"/>
      <c r="AX16" s="122"/>
      <c r="BA16" s="122"/>
      <c r="BD16" s="122"/>
      <c r="BE16" s="120">
        <f t="shared" si="6"/>
        <v>7421</v>
      </c>
      <c r="BF16" s="120">
        <f t="shared" si="1"/>
        <v>7421</v>
      </c>
    </row>
    <row r="17" spans="1:58" x14ac:dyDescent="0.3">
      <c r="A17" s="118">
        <v>3022017</v>
      </c>
      <c r="B17" s="118">
        <v>3022017</v>
      </c>
      <c r="C17" t="s">
        <v>447</v>
      </c>
      <c r="D17" s="106">
        <f>VLOOKUP(B17,'School Details'!A:E,3,FALSE)</f>
        <v>0</v>
      </c>
      <c r="E17" s="106" t="str">
        <f>VLOOKUP(B17,'School Details'!A:E,4,FALSE)</f>
        <v>M</v>
      </c>
      <c r="F17" s="106" t="str">
        <f>VLOOKUP(B17,'School Details'!A:E,5,FALSE)</f>
        <v>Primary</v>
      </c>
      <c r="G17" s="100" t="s">
        <v>895</v>
      </c>
      <c r="H17" t="s">
        <v>567</v>
      </c>
      <c r="I17" t="s">
        <v>368</v>
      </c>
      <c r="J17">
        <v>661225</v>
      </c>
      <c r="K17" s="118" t="s">
        <v>15</v>
      </c>
      <c r="L17" s="106">
        <f t="shared" si="7"/>
        <v>1</v>
      </c>
      <c r="M17" s="106" t="str">
        <f t="shared" si="2"/>
        <v>PEGrt.I06</v>
      </c>
      <c r="N17" s="106">
        <f>VLOOKUP(B17,'School Details'!A:K,10,FALSE)</f>
        <v>400080</v>
      </c>
      <c r="O17" s="106" t="str">
        <f t="shared" si="3"/>
        <v xml:space="preserve">Cromer Road </v>
      </c>
      <c r="P17" t="str">
        <f>VLOOKUP($N17,LBB_Code!$B:$F,3,FALSE)</f>
        <v>Cromer Road School</v>
      </c>
      <c r="Q17" t="str">
        <f>VLOOKUP($N17,LBB_Code!$B:$F,2,FALSE)</f>
        <v>S900008331</v>
      </c>
      <c r="R17" t="str">
        <f>VLOOKUP($N17,LBB_Code!$B:$F,4,FALSE)</f>
        <v>EN5 5HT</v>
      </c>
      <c r="S17" t="str">
        <f>VLOOKUP($G17,LBB_Code!$J:$O, 6,FALSE)</f>
        <v>A1.D10166.661225.99999.9999999.999999</v>
      </c>
      <c r="T17" s="125"/>
      <c r="W17" s="119"/>
      <c r="X17" t="str">
        <f t="shared" si="4"/>
        <v>2017.PEGrt.I06.Ma251</v>
      </c>
      <c r="Y17" t="str">
        <f t="shared" si="5"/>
        <v>Cromer Road .2017.PEGrt.I06.Ma25</v>
      </c>
      <c r="Z17" s="119">
        <v>8133</v>
      </c>
      <c r="AC17" s="119"/>
      <c r="AF17" s="122"/>
      <c r="AI17" s="122"/>
      <c r="AL17" s="122"/>
      <c r="AO17" s="122"/>
      <c r="AR17" s="122"/>
      <c r="AU17" s="122"/>
      <c r="AX17" s="122"/>
      <c r="BA17" s="122"/>
      <c r="BD17" s="122"/>
      <c r="BE17" s="120">
        <f t="shared" si="6"/>
        <v>8133</v>
      </c>
      <c r="BF17" s="120">
        <f t="shared" si="1"/>
        <v>8133</v>
      </c>
    </row>
    <row r="18" spans="1:58" x14ac:dyDescent="0.3">
      <c r="A18" s="118">
        <v>3022019</v>
      </c>
      <c r="B18" s="118">
        <v>3022019</v>
      </c>
      <c r="C18" t="s">
        <v>450</v>
      </c>
      <c r="D18" s="106">
        <f>VLOOKUP(B18,'School Details'!A:E,3,FALSE)</f>
        <v>0</v>
      </c>
      <c r="E18" s="106" t="str">
        <f>VLOOKUP(B18,'School Details'!A:E,4,FALSE)</f>
        <v>M</v>
      </c>
      <c r="F18" s="106" t="str">
        <f>VLOOKUP(B18,'School Details'!A:E,5,FALSE)</f>
        <v>Primary</v>
      </c>
      <c r="G18" s="100" t="s">
        <v>895</v>
      </c>
      <c r="H18" t="s">
        <v>567</v>
      </c>
      <c r="I18" t="s">
        <v>368</v>
      </c>
      <c r="J18">
        <v>661225</v>
      </c>
      <c r="K18" s="118" t="s">
        <v>15</v>
      </c>
      <c r="L18" s="106">
        <f t="shared" si="7"/>
        <v>1</v>
      </c>
      <c r="M18" s="106" t="str">
        <f t="shared" si="2"/>
        <v>PEGrt.I06</v>
      </c>
      <c r="N18" s="106">
        <f>VLOOKUP(B18,'School Details'!A:K,10,FALSE)</f>
        <v>400036</v>
      </c>
      <c r="O18" s="106" t="str">
        <f t="shared" si="3"/>
        <v xml:space="preserve">Deansbrook Infant </v>
      </c>
      <c r="P18" t="str">
        <f>VLOOKUP($N18,LBB_Code!$B:$F,3,FALSE)</f>
        <v>Deansbrook Infant School</v>
      </c>
      <c r="Q18" t="str">
        <f>VLOOKUP($N18,LBB_Code!$B:$F,2,FALSE)</f>
        <v>S900008302</v>
      </c>
      <c r="R18" t="str">
        <f>VLOOKUP($N18,LBB_Code!$B:$F,4,FALSE)</f>
        <v>NW7 3ED</v>
      </c>
      <c r="S18" t="str">
        <f>VLOOKUP($G18,LBB_Code!$J:$O, 6,FALSE)</f>
        <v>A1.D10166.661225.99999.9999999.999999</v>
      </c>
      <c r="T18" s="125"/>
      <c r="W18" s="119"/>
      <c r="X18" t="str">
        <f t="shared" si="4"/>
        <v>2019.PEGrt.I06.Ma251</v>
      </c>
      <c r="Y18" t="str">
        <f t="shared" si="5"/>
        <v>Deansbrook Infant .2019.PEGrt.I06.Ma25</v>
      </c>
      <c r="Z18" s="119">
        <v>7150</v>
      </c>
      <c r="AC18" s="119"/>
      <c r="AF18" s="122"/>
      <c r="AI18" s="122"/>
      <c r="AL18" s="122"/>
      <c r="AO18" s="122"/>
      <c r="AR18" s="122"/>
      <c r="AU18" s="122"/>
      <c r="AX18" s="122"/>
      <c r="BA18" s="122"/>
      <c r="BD18" s="122"/>
      <c r="BE18" s="120">
        <f t="shared" si="6"/>
        <v>7150</v>
      </c>
      <c r="BF18" s="120">
        <f t="shared" si="1"/>
        <v>7150</v>
      </c>
    </row>
    <row r="19" spans="1:58" hidden="1" x14ac:dyDescent="0.3">
      <c r="A19" s="118">
        <v>3022021</v>
      </c>
      <c r="B19" s="118">
        <v>3022021</v>
      </c>
      <c r="C19" t="s">
        <v>452</v>
      </c>
      <c r="D19" s="106">
        <f>VLOOKUP(B19,'School Details'!A:E,3,FALSE)</f>
        <v>0</v>
      </c>
      <c r="E19" s="106" t="str">
        <f>VLOOKUP(B19,'School Details'!A:E,4,FALSE)</f>
        <v>A</v>
      </c>
      <c r="F19" s="106" t="str">
        <f>VLOOKUP(B19,'School Details'!A:E,5,FALSE)</f>
        <v>Primary</v>
      </c>
      <c r="G19" s="100" t="s">
        <v>895</v>
      </c>
      <c r="H19" t="s">
        <v>567</v>
      </c>
      <c r="I19" t="s">
        <v>368</v>
      </c>
      <c r="J19">
        <v>661225</v>
      </c>
      <c r="K19" s="118" t="s">
        <v>15</v>
      </c>
      <c r="L19" s="106">
        <f t="shared" si="7"/>
        <v>1</v>
      </c>
      <c r="M19" s="106" t="str">
        <f t="shared" si="2"/>
        <v>PEGrt.I06</v>
      </c>
      <c r="N19" s="106">
        <f>VLOOKUP(B19,'School Details'!A:K,10,FALSE)</f>
        <v>400042</v>
      </c>
      <c r="O19" s="106" t="s">
        <v>452</v>
      </c>
      <c r="P19" t="str">
        <f>VLOOKUP($N19,LBB_Code!$B:$F,3,FALSE)</f>
        <v>Dollis Primary School</v>
      </c>
      <c r="Q19" t="str">
        <f>VLOOKUP($N19,LBB_Code!$B:$F,2,FALSE)</f>
        <v>S900008308</v>
      </c>
      <c r="R19" t="str">
        <f>VLOOKUP($N19,LBB_Code!$B:$F,4,FALSE)</f>
        <v>NW7 2BU</v>
      </c>
      <c r="S19" t="s">
        <v>896</v>
      </c>
      <c r="T19" s="125"/>
      <c r="W19" s="119"/>
      <c r="X19" t="str">
        <f t="shared" si="4"/>
        <v>2021.PEGrt.I06.Ma251</v>
      </c>
      <c r="Y19" t="str">
        <f t="shared" si="5"/>
        <v>Dollis Primary.2021.PEGrt.I06.Ma25</v>
      </c>
      <c r="Z19" s="119"/>
      <c r="AC19" s="119"/>
      <c r="AF19" s="122"/>
      <c r="AI19" s="122"/>
      <c r="AL19" s="122"/>
      <c r="AO19" s="122"/>
      <c r="AR19" s="122"/>
      <c r="AU19" s="122"/>
      <c r="AX19" s="122"/>
      <c r="BA19" s="122"/>
      <c r="BD19" s="122"/>
      <c r="BE19" s="120">
        <f t="shared" si="6"/>
        <v>0</v>
      </c>
      <c r="BF19" s="120">
        <f t="shared" si="1"/>
        <v>0</v>
      </c>
    </row>
    <row r="20" spans="1:58" x14ac:dyDescent="0.3">
      <c r="A20" s="118">
        <v>3022023</v>
      </c>
      <c r="B20" s="118">
        <v>3022023</v>
      </c>
      <c r="C20" t="s">
        <v>453</v>
      </c>
      <c r="D20" s="106">
        <f>VLOOKUP(B20,'School Details'!A:E,3,FALSE)</f>
        <v>0</v>
      </c>
      <c r="E20" s="106" t="str">
        <f>VLOOKUP(B20,'School Details'!A:E,4,FALSE)</f>
        <v>M</v>
      </c>
      <c r="F20" s="106" t="str">
        <f>VLOOKUP(B20,'School Details'!A:E,5,FALSE)</f>
        <v>Primary</v>
      </c>
      <c r="G20" s="100" t="s">
        <v>895</v>
      </c>
      <c r="H20" t="s">
        <v>567</v>
      </c>
      <c r="I20" t="s">
        <v>368</v>
      </c>
      <c r="J20">
        <v>661225</v>
      </c>
      <c r="K20" s="118" t="s">
        <v>15</v>
      </c>
      <c r="L20" s="106">
        <f t="shared" si="7"/>
        <v>1</v>
      </c>
      <c r="M20" s="106" t="str">
        <f t="shared" si="2"/>
        <v>PEGrt.I06</v>
      </c>
      <c r="N20" s="106">
        <f>VLOOKUP(B20,'School Details'!A:K,10,FALSE)</f>
        <v>400159</v>
      </c>
      <c r="O20" s="106" t="str">
        <f t="shared" si="3"/>
        <v>Edgware Primary</v>
      </c>
      <c r="P20" t="str">
        <f>VLOOKUP($N20,LBB_Code!$B:$F,3,FALSE)</f>
        <v>Edgware Primary School</v>
      </c>
      <c r="Q20" t="str">
        <f>VLOOKUP($N20,LBB_Code!$B:$F,2,FALSE)</f>
        <v>S900008367</v>
      </c>
      <c r="R20" t="str">
        <f>VLOOKUP($N20,LBB_Code!$B:$F,4,FALSE)</f>
        <v>HA8 9AB</v>
      </c>
      <c r="S20" t="str">
        <f>VLOOKUP($G20,LBB_Code!$J:$O, 6,FALSE)</f>
        <v>A1.D10166.661225.99999.9999999.999999</v>
      </c>
      <c r="T20" s="125"/>
      <c r="W20" s="119"/>
      <c r="X20" t="str">
        <f t="shared" si="4"/>
        <v>2023.PEGrt.I06.Ma251</v>
      </c>
      <c r="Y20" t="str">
        <f t="shared" si="5"/>
        <v>Edgware Primary.2023.PEGrt.I06.Ma25</v>
      </c>
      <c r="Z20" s="119">
        <v>8154</v>
      </c>
      <c r="AC20" s="119"/>
      <c r="AF20" s="122"/>
      <c r="AI20" s="122"/>
      <c r="AL20" s="122"/>
      <c r="AO20" s="122"/>
      <c r="AR20" s="122"/>
      <c r="AU20" s="122"/>
      <c r="AX20" s="122"/>
      <c r="BA20" s="122"/>
      <c r="BD20" s="122"/>
      <c r="BE20" s="120">
        <f t="shared" si="6"/>
        <v>8154</v>
      </c>
      <c r="BF20" s="120">
        <f t="shared" si="1"/>
        <v>8154</v>
      </c>
    </row>
    <row r="21" spans="1:58" x14ac:dyDescent="0.3">
      <c r="A21" s="118">
        <v>3022024</v>
      </c>
      <c r="B21" s="118">
        <v>3022024</v>
      </c>
      <c r="C21" t="s">
        <v>455</v>
      </c>
      <c r="D21" s="106">
        <f>VLOOKUP(B21,'School Details'!A:E,3,FALSE)</f>
        <v>0</v>
      </c>
      <c r="E21" s="106" t="str">
        <f>VLOOKUP(B21,'School Details'!A:E,4,FALSE)</f>
        <v>M</v>
      </c>
      <c r="F21" s="106" t="str">
        <f>VLOOKUP(B21,'School Details'!A:E,5,FALSE)</f>
        <v>Primary</v>
      </c>
      <c r="G21" s="100" t="s">
        <v>895</v>
      </c>
      <c r="H21" t="s">
        <v>567</v>
      </c>
      <c r="I21" t="s">
        <v>368</v>
      </c>
      <c r="J21">
        <v>661225</v>
      </c>
      <c r="K21" s="118" t="s">
        <v>15</v>
      </c>
      <c r="L21" s="106">
        <f t="shared" si="7"/>
        <v>1</v>
      </c>
      <c r="M21" s="106" t="str">
        <f t="shared" si="2"/>
        <v>PEGrt.I06</v>
      </c>
      <c r="N21" s="106">
        <f>VLOOKUP(B21,'School Details'!A:K,10,FALSE)</f>
        <v>400047</v>
      </c>
      <c r="O21" s="106" t="str">
        <f t="shared" si="3"/>
        <v xml:space="preserve">Fairway  </v>
      </c>
      <c r="P21" t="str">
        <f>VLOOKUP($N21,LBB_Code!$B:$F,3,FALSE)</f>
        <v>Fairway School</v>
      </c>
      <c r="Q21" t="str">
        <f>VLOOKUP($N21,LBB_Code!$B:$F,2,FALSE)</f>
        <v>S900008311</v>
      </c>
      <c r="R21" t="str">
        <f>VLOOKUP($N21,LBB_Code!$B:$F,4,FALSE)</f>
        <v>NW7 3HS</v>
      </c>
      <c r="S21" t="str">
        <f>VLOOKUP($G21,LBB_Code!$J:$O, 6,FALSE)</f>
        <v>A1.D10166.661225.99999.9999999.999999</v>
      </c>
      <c r="T21" s="125"/>
      <c r="W21" s="122"/>
      <c r="X21" t="str">
        <f t="shared" si="4"/>
        <v>2024.PEGrt.I06.Ma251</v>
      </c>
      <c r="Y21" t="str">
        <f t="shared" si="5"/>
        <v>Fairway  .2024.PEGrt.I06.Ma25</v>
      </c>
      <c r="Z21" s="119">
        <v>7396</v>
      </c>
      <c r="AC21" s="119"/>
      <c r="AF21" s="122"/>
      <c r="AI21" s="122"/>
      <c r="AL21" s="122"/>
      <c r="AO21" s="122"/>
      <c r="AR21" s="122"/>
      <c r="AU21" s="122"/>
      <c r="AX21" s="122"/>
      <c r="BA21" s="122"/>
      <c r="BD21" s="122"/>
      <c r="BE21" s="120">
        <f t="shared" si="6"/>
        <v>7396</v>
      </c>
      <c r="BF21" s="120">
        <f t="shared" si="1"/>
        <v>7396</v>
      </c>
    </row>
    <row r="22" spans="1:58" x14ac:dyDescent="0.3">
      <c r="A22" s="118">
        <v>3022025</v>
      </c>
      <c r="B22" s="118">
        <v>3022025</v>
      </c>
      <c r="C22" t="s">
        <v>457</v>
      </c>
      <c r="D22" s="106">
        <f>VLOOKUP(B22,'School Details'!A:E,3,FALSE)</f>
        <v>0</v>
      </c>
      <c r="E22" s="106" t="str">
        <f>VLOOKUP(B22,'School Details'!A:E,4,FALSE)</f>
        <v>M</v>
      </c>
      <c r="F22" s="106" t="str">
        <f>VLOOKUP(B22,'School Details'!A:E,5,FALSE)</f>
        <v>Primary</v>
      </c>
      <c r="G22" s="100" t="s">
        <v>895</v>
      </c>
      <c r="H22" t="s">
        <v>567</v>
      </c>
      <c r="I22" t="s">
        <v>368</v>
      </c>
      <c r="J22">
        <v>661225</v>
      </c>
      <c r="K22" s="118" t="s">
        <v>15</v>
      </c>
      <c r="L22" s="106">
        <f t="shared" si="7"/>
        <v>1</v>
      </c>
      <c r="M22" s="106" t="str">
        <f t="shared" si="2"/>
        <v>PEGrt.I06</v>
      </c>
      <c r="N22" s="106">
        <f>VLOOKUP(B22,'School Details'!A:K,10,FALSE)</f>
        <v>400001</v>
      </c>
      <c r="O22" s="106" t="str">
        <f t="shared" si="3"/>
        <v>Foulds</v>
      </c>
      <c r="P22" t="str">
        <f>VLOOKUP($N22,LBB_Code!$B:$F,3,FALSE)</f>
        <v>Foulds School</v>
      </c>
      <c r="Q22" t="str">
        <f>VLOOKUP($N22,LBB_Code!$B:$F,2,FALSE)</f>
        <v>S900008277</v>
      </c>
      <c r="R22" t="str">
        <f>VLOOKUP($N22,LBB_Code!$B:$F,4,FALSE)</f>
        <v>EN5 4NR</v>
      </c>
      <c r="S22" t="str">
        <f>VLOOKUP($G22,LBB_Code!$J:$O, 6,FALSE)</f>
        <v>A1.D10166.661225.99999.9999999.999999</v>
      </c>
      <c r="T22" s="125"/>
      <c r="W22" s="119"/>
      <c r="X22" t="str">
        <f t="shared" si="4"/>
        <v>2025.PEGrt.I06.Ma251</v>
      </c>
      <c r="Y22" t="str">
        <f t="shared" si="5"/>
        <v>Foulds.2025.PEGrt.I06.Ma25</v>
      </c>
      <c r="Z22" s="119">
        <v>7787</v>
      </c>
      <c r="AC22" s="119"/>
      <c r="AF22" s="122"/>
      <c r="AI22" s="122"/>
      <c r="AL22" s="122"/>
      <c r="AO22" s="122"/>
      <c r="AR22" s="122"/>
      <c r="AU22" s="122"/>
      <c r="AX22" s="122"/>
      <c r="BA22" s="122"/>
      <c r="BD22" s="122"/>
      <c r="BE22" s="120">
        <f t="shared" si="6"/>
        <v>7787</v>
      </c>
      <c r="BF22" s="120">
        <f t="shared" si="1"/>
        <v>7787</v>
      </c>
    </row>
    <row r="23" spans="1:58" x14ac:dyDescent="0.3">
      <c r="A23" s="118">
        <v>3022026</v>
      </c>
      <c r="B23" s="118">
        <v>3022026</v>
      </c>
      <c r="C23" t="s">
        <v>458</v>
      </c>
      <c r="D23" s="106">
        <f>VLOOKUP(B23,'School Details'!A:E,3,FALSE)</f>
        <v>0</v>
      </c>
      <c r="E23" s="106" t="str">
        <f>VLOOKUP(B23,'School Details'!A:E,4,FALSE)</f>
        <v>M</v>
      </c>
      <c r="F23" s="106" t="str">
        <f>VLOOKUP(B23,'School Details'!A:E,5,FALSE)</f>
        <v>Primary</v>
      </c>
      <c r="G23" s="100" t="s">
        <v>895</v>
      </c>
      <c r="H23" t="s">
        <v>567</v>
      </c>
      <c r="I23" t="s">
        <v>368</v>
      </c>
      <c r="J23">
        <v>661225</v>
      </c>
      <c r="K23" s="118" t="s">
        <v>15</v>
      </c>
      <c r="L23" s="106">
        <f t="shared" si="7"/>
        <v>1</v>
      </c>
      <c r="M23" s="106" t="str">
        <f t="shared" si="2"/>
        <v>PEGrt.I06</v>
      </c>
      <c r="N23" s="106">
        <f>VLOOKUP(B23,'School Details'!A:K,10,FALSE)</f>
        <v>400082</v>
      </c>
      <c r="O23" s="106" t="str">
        <f t="shared" si="3"/>
        <v>Frith Manor Sch</v>
      </c>
      <c r="P23" t="str">
        <f>VLOOKUP($N23,LBB_Code!$B:$F,3,FALSE)</f>
        <v>Frith Manor School</v>
      </c>
      <c r="Q23" t="str">
        <f>VLOOKUP($N23,LBB_Code!$B:$F,2,FALSE)</f>
        <v>S900008332</v>
      </c>
      <c r="R23" t="str">
        <f>VLOOKUP($N23,LBB_Code!$B:$F,4,FALSE)</f>
        <v>N12 7BN</v>
      </c>
      <c r="S23" t="str">
        <f>VLOOKUP($G23,LBB_Code!$J:$O, 6,FALSE)</f>
        <v>A1.D10166.661225.99999.9999999.999999</v>
      </c>
      <c r="T23" s="125"/>
      <c r="W23" s="119"/>
      <c r="X23" t="str">
        <f t="shared" si="4"/>
        <v>2026.PEGrt.I06.Ma251</v>
      </c>
      <c r="Y23" t="str">
        <f t="shared" si="5"/>
        <v>Frith Manor Sch.2026.PEGrt.I06.Ma25</v>
      </c>
      <c r="Z23" s="119">
        <v>8225</v>
      </c>
      <c r="AC23" s="119"/>
      <c r="AF23" s="122"/>
      <c r="AI23" s="122"/>
      <c r="AL23" s="122"/>
      <c r="AO23" s="122"/>
      <c r="AR23" s="122"/>
      <c r="AU23" s="122"/>
      <c r="AX23" s="122"/>
      <c r="BA23" s="122"/>
      <c r="BD23" s="122"/>
      <c r="BE23" s="120">
        <f t="shared" si="6"/>
        <v>8225</v>
      </c>
      <c r="BF23" s="122">
        <f t="shared" si="1"/>
        <v>8225</v>
      </c>
    </row>
    <row r="24" spans="1:58" x14ac:dyDescent="0.3">
      <c r="A24" s="118">
        <v>3022027</v>
      </c>
      <c r="B24" s="118">
        <v>3022027</v>
      </c>
      <c r="C24" t="s">
        <v>460</v>
      </c>
      <c r="D24" s="106">
        <f>VLOOKUP(B24,'School Details'!A:E,3,FALSE)</f>
        <v>0</v>
      </c>
      <c r="E24" s="106" t="str">
        <f>VLOOKUP(B24,'School Details'!A:E,4,FALSE)</f>
        <v>M</v>
      </c>
      <c r="F24" s="106" t="str">
        <f>VLOOKUP(B24,'School Details'!A:E,5,FALSE)</f>
        <v>Primary</v>
      </c>
      <c r="G24" s="100" t="s">
        <v>895</v>
      </c>
      <c r="H24" t="s">
        <v>567</v>
      </c>
      <c r="I24" t="s">
        <v>368</v>
      </c>
      <c r="J24">
        <v>661225</v>
      </c>
      <c r="K24" s="118" t="s">
        <v>15</v>
      </c>
      <c r="L24" s="106">
        <f t="shared" si="7"/>
        <v>1</v>
      </c>
      <c r="M24" s="106" t="str">
        <f t="shared" si="2"/>
        <v>PEGrt.I06</v>
      </c>
      <c r="N24" s="106">
        <f>VLOOKUP(B24,'School Details'!A:K,10,FALSE)</f>
        <v>400002</v>
      </c>
      <c r="O24" s="106" t="str">
        <f t="shared" si="3"/>
        <v>Garden Suburb Junior</v>
      </c>
      <c r="P24" t="str">
        <f>VLOOKUP($N24,LBB_Code!$B:$F,3,FALSE)</f>
        <v>Garden Suburb Junior School</v>
      </c>
      <c r="Q24" t="str">
        <f>VLOOKUP($N24,LBB_Code!$B:$F,2,FALSE)</f>
        <v>S900008278</v>
      </c>
      <c r="R24" t="str">
        <f>VLOOKUP($N24,LBB_Code!$B:$F,4,FALSE)</f>
        <v>NW11 6XU</v>
      </c>
      <c r="S24" t="str">
        <f>VLOOKUP($G24,LBB_Code!$J:$O, 6,FALSE)</f>
        <v>A1.D10166.661225.99999.9999999.999999</v>
      </c>
      <c r="T24" s="125"/>
      <c r="W24" s="119"/>
      <c r="X24" t="str">
        <f t="shared" si="4"/>
        <v>2027.PEGrt.I06.Ma251</v>
      </c>
      <c r="Y24" t="str">
        <f t="shared" si="5"/>
        <v>Garden Suburb Junior.2027.PEGrt.I06.Ma25</v>
      </c>
      <c r="Z24" s="119">
        <v>8050</v>
      </c>
      <c r="AC24" s="119"/>
      <c r="AF24" s="122"/>
      <c r="AI24" s="122"/>
      <c r="AL24" s="122"/>
      <c r="AO24" s="122"/>
      <c r="AR24" s="122"/>
      <c r="AU24" s="122"/>
      <c r="AX24" s="122"/>
      <c r="BA24" s="122"/>
      <c r="BD24" s="122"/>
      <c r="BE24" s="120">
        <f t="shared" si="6"/>
        <v>8050</v>
      </c>
      <c r="BF24" s="122">
        <f t="shared" si="1"/>
        <v>8050</v>
      </c>
    </row>
    <row r="25" spans="1:58" x14ac:dyDescent="0.3">
      <c r="A25" s="118">
        <v>3022028</v>
      </c>
      <c r="B25" s="118">
        <v>3022028</v>
      </c>
      <c r="C25" t="s">
        <v>459</v>
      </c>
      <c r="D25" s="106">
        <f>VLOOKUP(B25,'School Details'!A:E,3,FALSE)</f>
        <v>0</v>
      </c>
      <c r="E25" s="106" t="str">
        <f>VLOOKUP(B25,'School Details'!A:E,4,FALSE)</f>
        <v>M</v>
      </c>
      <c r="F25" s="106" t="str">
        <f>VLOOKUP(B25,'School Details'!A:E,5,FALSE)</f>
        <v>Primary</v>
      </c>
      <c r="G25" s="100" t="s">
        <v>895</v>
      </c>
      <c r="H25" t="s">
        <v>567</v>
      </c>
      <c r="I25" t="s">
        <v>368</v>
      </c>
      <c r="J25">
        <v>661225</v>
      </c>
      <c r="K25" s="118" t="s">
        <v>15</v>
      </c>
      <c r="L25" s="106">
        <f t="shared" si="7"/>
        <v>1</v>
      </c>
      <c r="M25" s="106" t="str">
        <f t="shared" si="2"/>
        <v>PEGrt.I06</v>
      </c>
      <c r="N25" s="106">
        <f>VLOOKUP(B25,'School Details'!A:K,10,FALSE)</f>
        <v>400067</v>
      </c>
      <c r="O25" s="106" t="str">
        <f t="shared" si="3"/>
        <v>Garden Suburb Infant</v>
      </c>
      <c r="P25" t="str">
        <f>VLOOKUP($N25,LBB_Code!$B:$F,3,FALSE)</f>
        <v>Garden Suburb Infant School</v>
      </c>
      <c r="Q25" t="str">
        <f>VLOOKUP($N25,LBB_Code!$B:$F,2,FALSE)</f>
        <v>S900008326</v>
      </c>
      <c r="R25" t="str">
        <f>VLOOKUP($N25,LBB_Code!$B:$F,4,FALSE)</f>
        <v>NW11 6XU</v>
      </c>
      <c r="S25" t="str">
        <f>VLOOKUP($G25,LBB_Code!$J:$O, 6,FALSE)</f>
        <v>A1.D10166.661225.99999.9999999.999999</v>
      </c>
      <c r="T25" s="125"/>
      <c r="W25" s="119"/>
      <c r="X25" t="str">
        <f t="shared" si="4"/>
        <v>2028.PEGrt.I06.Ma251</v>
      </c>
      <c r="Y25" t="str">
        <f t="shared" si="5"/>
        <v>Garden Suburb Infant.2028.PEGrt.I06.Ma25</v>
      </c>
      <c r="Z25" s="119">
        <v>7321</v>
      </c>
      <c r="AC25" s="119"/>
      <c r="AF25" s="122"/>
      <c r="AI25" s="122"/>
      <c r="AL25" s="122"/>
      <c r="AO25" s="122"/>
      <c r="AR25" s="122"/>
      <c r="AU25" s="122"/>
      <c r="AX25" s="122"/>
      <c r="BA25" s="122"/>
      <c r="BD25" s="122"/>
      <c r="BE25" s="120">
        <f t="shared" si="6"/>
        <v>7321</v>
      </c>
      <c r="BF25" s="122">
        <f t="shared" si="1"/>
        <v>7321</v>
      </c>
    </row>
    <row r="26" spans="1:58" x14ac:dyDescent="0.3">
      <c r="A26" s="118">
        <v>3022029</v>
      </c>
      <c r="B26" s="118">
        <v>3022029</v>
      </c>
      <c r="C26" t="s">
        <v>461</v>
      </c>
      <c r="D26" s="106">
        <f>VLOOKUP(B26,'School Details'!A:E,3,FALSE)</f>
        <v>0</v>
      </c>
      <c r="E26" s="106" t="str">
        <f>VLOOKUP(B26,'School Details'!A:E,4,FALSE)</f>
        <v>M</v>
      </c>
      <c r="F26" s="106" t="str">
        <f>VLOOKUP(B26,'School Details'!A:E,5,FALSE)</f>
        <v>Primary</v>
      </c>
      <c r="G26" t="s">
        <v>895</v>
      </c>
      <c r="H26" t="s">
        <v>567</v>
      </c>
      <c r="I26" t="s">
        <v>368</v>
      </c>
      <c r="J26">
        <v>661225</v>
      </c>
      <c r="K26" s="118" t="s">
        <v>15</v>
      </c>
      <c r="L26" s="106">
        <f t="shared" si="7"/>
        <v>1</v>
      </c>
      <c r="M26" s="106" t="str">
        <f t="shared" si="2"/>
        <v>PEGrt.I06</v>
      </c>
      <c r="N26" s="106">
        <f>VLOOKUP(B26,'School Details'!A:K,10,FALSE)</f>
        <v>400035</v>
      </c>
      <c r="O26" s="106" t="str">
        <f t="shared" si="3"/>
        <v xml:space="preserve">Goldbeaters  </v>
      </c>
      <c r="P26" t="str">
        <f>VLOOKUP($N26,LBB_Code!$B:$F,3,FALSE)</f>
        <v>Goldbeaters School</v>
      </c>
      <c r="Q26" t="str">
        <f>VLOOKUP($N26,LBB_Code!$B:$F,2,FALSE)</f>
        <v>S900008301</v>
      </c>
      <c r="R26" t="str">
        <f>VLOOKUP($N26,LBB_Code!$B:$F,4,FALSE)</f>
        <v>HA8 0HA</v>
      </c>
      <c r="S26" t="str">
        <f>VLOOKUP($G26,LBB_Code!$J:$O, 6,FALSE)</f>
        <v>A1.D10166.661225.99999.9999999.999999</v>
      </c>
      <c r="T26" s="125"/>
      <c r="W26" s="122"/>
      <c r="X26" t="str">
        <f t="shared" si="4"/>
        <v>2029.PEGrt.I06.Ma251</v>
      </c>
      <c r="Y26" t="str">
        <f t="shared" si="5"/>
        <v>Goldbeaters  .2029.PEGrt.I06.Ma25</v>
      </c>
      <c r="Z26" s="122">
        <v>8167</v>
      </c>
      <c r="AC26" s="122"/>
      <c r="AF26" s="122"/>
      <c r="AI26" s="122"/>
      <c r="AL26" s="122"/>
      <c r="AO26" s="122"/>
      <c r="AR26" s="122"/>
      <c r="AU26" s="122"/>
      <c r="AX26" s="122"/>
      <c r="BA26" s="122"/>
      <c r="BD26" s="122"/>
      <c r="BE26" s="120">
        <f t="shared" si="6"/>
        <v>8167</v>
      </c>
      <c r="BF26" s="120">
        <f t="shared" si="1"/>
        <v>8167</v>
      </c>
    </row>
    <row r="27" spans="1:58" x14ac:dyDescent="0.3">
      <c r="A27" s="118">
        <v>3022031</v>
      </c>
      <c r="B27" s="118">
        <v>3022031</v>
      </c>
      <c r="C27" t="s">
        <v>465</v>
      </c>
      <c r="D27" s="106">
        <f>VLOOKUP(B27,'School Details'!A:E,3,FALSE)</f>
        <v>0</v>
      </c>
      <c r="E27" s="106" t="str">
        <f>VLOOKUP(B27,'School Details'!A:E,4,FALSE)</f>
        <v>M</v>
      </c>
      <c r="F27" s="106" t="str">
        <f>VLOOKUP(B27,'School Details'!A:E,5,FALSE)</f>
        <v>Primary</v>
      </c>
      <c r="G27" t="s">
        <v>895</v>
      </c>
      <c r="H27" t="s">
        <v>567</v>
      </c>
      <c r="I27" t="s">
        <v>368</v>
      </c>
      <c r="J27">
        <v>661225</v>
      </c>
      <c r="K27" s="118" t="s">
        <v>15</v>
      </c>
      <c r="L27" s="106">
        <f t="shared" si="7"/>
        <v>1</v>
      </c>
      <c r="M27" s="106" t="str">
        <f t="shared" si="2"/>
        <v>PEGrt.I06</v>
      </c>
      <c r="N27" s="106">
        <f>VLOOKUP(B27,'School Details'!A:K,10,FALSE)</f>
        <v>400026</v>
      </c>
      <c r="O27" s="106" t="str">
        <f t="shared" si="3"/>
        <v>Hollickwood JMI Sch</v>
      </c>
      <c r="P27" t="str">
        <f>VLOOKUP($N27,LBB_Code!$B:$F,3,FALSE)</f>
        <v>Hollickwood School</v>
      </c>
      <c r="Q27" t="str">
        <f>VLOOKUP($N27,LBB_Code!$B:$F,2,FALSE)</f>
        <v>S900008296</v>
      </c>
      <c r="R27" t="str">
        <f>VLOOKUP($N27,LBB_Code!$B:$F,4,FALSE)</f>
        <v>N10 2NL</v>
      </c>
      <c r="S27" t="str">
        <f>VLOOKUP($G27,LBB_Code!$J:$O, 6,FALSE)</f>
        <v>A1.D10166.661225.99999.9999999.999999</v>
      </c>
      <c r="T27" s="125"/>
      <c r="W27" s="119"/>
      <c r="X27" t="str">
        <f t="shared" si="4"/>
        <v>2031.PEGrt.I06.Ma251</v>
      </c>
      <c r="Y27" t="str">
        <f t="shared" si="5"/>
        <v>Hollickwood JMI Sch.2031.PEGrt.I06.Ma25</v>
      </c>
      <c r="Z27" s="119">
        <v>7342</v>
      </c>
      <c r="AC27" s="119"/>
      <c r="AF27" s="122"/>
      <c r="AI27" s="122"/>
      <c r="AL27" s="122"/>
      <c r="AO27" s="122"/>
      <c r="AR27" s="122"/>
      <c r="AU27" s="122"/>
      <c r="AX27" s="122"/>
      <c r="BA27" s="122"/>
      <c r="BD27" s="122"/>
      <c r="BE27" s="120">
        <f t="shared" si="6"/>
        <v>7342</v>
      </c>
      <c r="BF27" s="120">
        <f t="shared" si="1"/>
        <v>7342</v>
      </c>
    </row>
    <row r="28" spans="1:58" x14ac:dyDescent="0.3">
      <c r="A28" s="118">
        <v>3022032</v>
      </c>
      <c r="B28" s="118">
        <v>3022032</v>
      </c>
      <c r="C28" t="s">
        <v>148</v>
      </c>
      <c r="D28" s="106">
        <f>VLOOKUP(B28,'School Details'!A:E,3,FALSE)</f>
        <v>0</v>
      </c>
      <c r="E28" s="106" t="str">
        <f>VLOOKUP(B28,'School Details'!A:E,4,FALSE)</f>
        <v>M</v>
      </c>
      <c r="F28" s="106" t="str">
        <f>VLOOKUP(B28,'School Details'!A:E,5,FALSE)</f>
        <v>Primary</v>
      </c>
      <c r="G28" t="s">
        <v>895</v>
      </c>
      <c r="H28" t="s">
        <v>567</v>
      </c>
      <c r="I28" t="s">
        <v>368</v>
      </c>
      <c r="J28">
        <v>661225</v>
      </c>
      <c r="K28" s="118" t="s">
        <v>15</v>
      </c>
      <c r="L28" s="106">
        <f t="shared" si="7"/>
        <v>1</v>
      </c>
      <c r="M28" s="106" t="str">
        <f t="shared" si="2"/>
        <v>PEGrt.I06</v>
      </c>
      <c r="N28" s="106">
        <f>VLOOKUP(B28,'School Details'!A:K,10,FALSE)</f>
        <v>400084</v>
      </c>
      <c r="O28" s="106" t="str">
        <f t="shared" si="3"/>
        <v>Holly Park School</v>
      </c>
      <c r="P28" t="str">
        <f>VLOOKUP($N28,LBB_Code!$B:$F,3,FALSE)</f>
        <v>Holly Park School</v>
      </c>
      <c r="Q28" t="str">
        <f>VLOOKUP($N28,LBB_Code!$B:$F,2,FALSE)</f>
        <v>S900008333</v>
      </c>
      <c r="R28" t="str">
        <f>VLOOKUP($N28,LBB_Code!$B:$F,4,FALSE)</f>
        <v>N11 3HG</v>
      </c>
      <c r="S28" t="str">
        <f>VLOOKUP($G28,LBB_Code!$J:$O, 6,FALSE)</f>
        <v>A1.D10166.661225.99999.9999999.999999</v>
      </c>
      <c r="T28" s="125"/>
      <c r="W28" s="119"/>
      <c r="X28" t="str">
        <f t="shared" si="4"/>
        <v>2032.PEGrt.I06.Ma251</v>
      </c>
      <c r="Y28" t="str">
        <f t="shared" si="5"/>
        <v>Holly Park School.2032.PEGrt.I06.Ma25</v>
      </c>
      <c r="Z28" s="119">
        <v>8250</v>
      </c>
      <c r="AC28" s="119"/>
      <c r="AF28" s="122"/>
      <c r="AI28" s="122"/>
      <c r="AL28" s="122"/>
      <c r="AO28" s="122"/>
      <c r="AR28" s="122"/>
      <c r="AU28" s="122"/>
      <c r="AX28" s="122"/>
      <c r="BA28" s="122"/>
      <c r="BD28" s="122"/>
      <c r="BE28" s="120">
        <f t="shared" si="6"/>
        <v>8250</v>
      </c>
      <c r="BF28" s="120">
        <f t="shared" si="1"/>
        <v>8250</v>
      </c>
    </row>
    <row r="29" spans="1:58" x14ac:dyDescent="0.3">
      <c r="A29" s="118">
        <v>3022036</v>
      </c>
      <c r="B29" s="118">
        <v>3022036</v>
      </c>
      <c r="C29" t="s">
        <v>175</v>
      </c>
      <c r="D29" s="106">
        <f>VLOOKUP(B29,'School Details'!A:E,3,FALSE)</f>
        <v>0</v>
      </c>
      <c r="E29" s="106" t="str">
        <f>VLOOKUP(B29,'School Details'!A:E,4,FALSE)</f>
        <v>M</v>
      </c>
      <c r="F29" s="106" t="str">
        <f>VLOOKUP(B29,'School Details'!A:E,5,FALSE)</f>
        <v>Primary</v>
      </c>
      <c r="G29" t="s">
        <v>895</v>
      </c>
      <c r="H29" t="s">
        <v>567</v>
      </c>
      <c r="I29" t="s">
        <v>368</v>
      </c>
      <c r="J29">
        <v>661225</v>
      </c>
      <c r="K29" s="118" t="s">
        <v>15</v>
      </c>
      <c r="L29" s="106">
        <f t="shared" si="7"/>
        <v>1</v>
      </c>
      <c r="M29" s="106" t="str">
        <f t="shared" si="2"/>
        <v>PEGrt.I06</v>
      </c>
      <c r="N29" s="106">
        <f>VLOOKUP(B29,'School Details'!A:K,10,FALSE)</f>
        <v>400046</v>
      </c>
      <c r="O29" s="106" t="str">
        <f t="shared" si="3"/>
        <v>Livingstone School</v>
      </c>
      <c r="P29" t="str">
        <f>VLOOKUP($N29,LBB_Code!$B:$F,3,FALSE)</f>
        <v>Livingstone School</v>
      </c>
      <c r="Q29" t="str">
        <f>VLOOKUP($N29,LBB_Code!$B:$F,2,FALSE)</f>
        <v>S900008310</v>
      </c>
      <c r="R29" t="str">
        <f>VLOOKUP($N29,LBB_Code!$B:$F,4,FALSE)</f>
        <v>EN4 9BU</v>
      </c>
      <c r="S29" t="str">
        <f>VLOOKUP($G29,LBB_Code!$J:$O, 6,FALSE)</f>
        <v>A1.D10166.661225.99999.9999999.999999</v>
      </c>
      <c r="T29" s="125"/>
      <c r="W29" s="119"/>
      <c r="X29" t="str">
        <f t="shared" si="4"/>
        <v>2036.PEGrt.I06.Ma251</v>
      </c>
      <c r="Y29" t="str">
        <f t="shared" si="5"/>
        <v>Livingstone School.2036.PEGrt.I06.Ma25</v>
      </c>
      <c r="Z29" s="119">
        <v>7412</v>
      </c>
      <c r="AC29" s="119"/>
      <c r="AF29" s="122"/>
      <c r="AI29" s="122"/>
      <c r="AL29" s="122"/>
      <c r="AO29" s="122"/>
      <c r="AR29" s="122"/>
      <c r="AU29" s="122"/>
      <c r="AX29" s="122"/>
      <c r="BA29" s="122"/>
      <c r="BD29" s="122"/>
      <c r="BE29" s="120">
        <f t="shared" si="6"/>
        <v>7412</v>
      </c>
      <c r="BF29" s="120">
        <f t="shared" si="1"/>
        <v>7412</v>
      </c>
    </row>
    <row r="30" spans="1:58" x14ac:dyDescent="0.3">
      <c r="A30" s="118">
        <v>3022037</v>
      </c>
      <c r="B30" s="118">
        <v>3022037</v>
      </c>
      <c r="C30" t="s">
        <v>470</v>
      </c>
      <c r="D30" s="106">
        <f>VLOOKUP(B30,'School Details'!A:E,3,FALSE)</f>
        <v>0</v>
      </c>
      <c r="E30" s="106" t="str">
        <f>VLOOKUP(B30,'School Details'!A:E,4,FALSE)</f>
        <v>M</v>
      </c>
      <c r="F30" s="106" t="str">
        <f>VLOOKUP(B30,'School Details'!A:E,5,FALSE)</f>
        <v>Primary</v>
      </c>
      <c r="G30" t="s">
        <v>895</v>
      </c>
      <c r="H30" t="s">
        <v>567</v>
      </c>
      <c r="I30" t="s">
        <v>368</v>
      </c>
      <c r="J30">
        <v>661225</v>
      </c>
      <c r="K30" s="118" t="s">
        <v>15</v>
      </c>
      <c r="L30" s="106">
        <f t="shared" si="7"/>
        <v>1</v>
      </c>
      <c r="M30" s="106" t="str">
        <f t="shared" si="2"/>
        <v>PEGrt.I06</v>
      </c>
      <c r="N30" s="106">
        <f>VLOOKUP(B30,'School Details'!A:K,10,FALSE)</f>
        <v>400030</v>
      </c>
      <c r="O30" s="106" t="str">
        <f t="shared" si="3"/>
        <v xml:space="preserve">Manorside  </v>
      </c>
      <c r="P30" t="str">
        <f>VLOOKUP($N30,LBB_Code!$B:$F,3,FALSE)</f>
        <v>Manorside School</v>
      </c>
      <c r="Q30" t="str">
        <f>VLOOKUP($N30,LBB_Code!$B:$F,2,FALSE)</f>
        <v>S900008298</v>
      </c>
      <c r="R30" t="str">
        <f>VLOOKUP($N30,LBB_Code!$B:$F,4,FALSE)</f>
        <v>N3 2AB</v>
      </c>
      <c r="S30" t="str">
        <f>VLOOKUP($G30,LBB_Code!$J:$O, 6,FALSE)</f>
        <v>A1.D10166.661225.99999.9999999.999999</v>
      </c>
      <c r="T30" s="125"/>
      <c r="W30" s="119"/>
      <c r="X30" t="str">
        <f t="shared" si="4"/>
        <v>2037.PEGrt.I06.Ma251</v>
      </c>
      <c r="Y30" t="str">
        <f t="shared" si="5"/>
        <v>Manorside  .2037.PEGrt.I06.Ma25</v>
      </c>
      <c r="Z30" s="119">
        <v>7408</v>
      </c>
      <c r="AC30" s="119"/>
      <c r="AF30" s="122"/>
      <c r="AI30" s="122"/>
      <c r="AL30" s="122"/>
      <c r="AO30" s="122"/>
      <c r="AR30" s="122"/>
      <c r="AU30" s="122"/>
      <c r="AX30" s="122"/>
      <c r="BA30" s="122"/>
      <c r="BD30" s="122"/>
      <c r="BE30" s="120">
        <f t="shared" si="6"/>
        <v>7408</v>
      </c>
      <c r="BF30" s="120">
        <f t="shared" si="1"/>
        <v>7408</v>
      </c>
    </row>
    <row r="31" spans="1:58" x14ac:dyDescent="0.3">
      <c r="A31" s="118">
        <v>3022042</v>
      </c>
      <c r="B31" s="118">
        <v>3022042</v>
      </c>
      <c r="C31" t="s">
        <v>479</v>
      </c>
      <c r="D31" s="106">
        <f>VLOOKUP(B31,'School Details'!A:E,3,FALSE)</f>
        <v>0</v>
      </c>
      <c r="E31" s="106" t="str">
        <f>VLOOKUP(B31,'School Details'!A:E,4,FALSE)</f>
        <v>M</v>
      </c>
      <c r="F31" s="106" t="str">
        <f>VLOOKUP(B31,'School Details'!A:E,5,FALSE)</f>
        <v>Primary</v>
      </c>
      <c r="G31" t="s">
        <v>895</v>
      </c>
      <c r="H31" t="s">
        <v>567</v>
      </c>
      <c r="I31" t="s">
        <v>368</v>
      </c>
      <c r="J31">
        <v>661225</v>
      </c>
      <c r="K31" s="118" t="s">
        <v>15</v>
      </c>
      <c r="L31" s="106">
        <f t="shared" si="7"/>
        <v>1</v>
      </c>
      <c r="M31" s="106" t="str">
        <f t="shared" si="2"/>
        <v>PEGrt.I06</v>
      </c>
      <c r="N31" s="106">
        <f>VLOOKUP(B31,'School Details'!A:K,10,FALSE)</f>
        <v>400048</v>
      </c>
      <c r="O31" s="106" t="str">
        <f t="shared" si="3"/>
        <v>Monkfrith Sch</v>
      </c>
      <c r="P31" t="str">
        <f>VLOOKUP($N31,LBB_Code!$B:$F,3,FALSE)</f>
        <v>Monkfrith School</v>
      </c>
      <c r="Q31" t="str">
        <f>VLOOKUP($N31,LBB_Code!$B:$F,2,FALSE)</f>
        <v>S900008312</v>
      </c>
      <c r="R31" t="str">
        <f>VLOOKUP($N31,LBB_Code!$B:$F,4,FALSE)</f>
        <v>N14 5NG</v>
      </c>
      <c r="S31" t="str">
        <f>VLOOKUP($G31,LBB_Code!$J:$O, 6,FALSE)</f>
        <v>A1.D10166.661225.99999.9999999.999999</v>
      </c>
      <c r="T31" s="125"/>
      <c r="W31" s="119"/>
      <c r="X31" t="str">
        <f t="shared" si="4"/>
        <v>2042.PEGrt.I06.Ma251</v>
      </c>
      <c r="Y31" t="str">
        <f t="shared" si="5"/>
        <v>Monkfrith Sch.2042.PEGrt.I06.Ma25</v>
      </c>
      <c r="Z31" s="119">
        <v>8158</v>
      </c>
      <c r="AC31" s="119"/>
      <c r="AF31" s="122"/>
      <c r="AI31" s="122"/>
      <c r="AL31" s="122"/>
      <c r="AO31" s="122"/>
      <c r="AR31" s="122"/>
      <c r="AU31" s="122"/>
      <c r="AX31" s="122"/>
      <c r="BA31" s="122"/>
      <c r="BD31" s="122"/>
      <c r="BE31" s="120">
        <f t="shared" si="6"/>
        <v>8158</v>
      </c>
      <c r="BF31" s="120">
        <f t="shared" si="1"/>
        <v>8158</v>
      </c>
    </row>
    <row r="32" spans="1:58" x14ac:dyDescent="0.3">
      <c r="A32" s="118" t="s">
        <v>23990</v>
      </c>
      <c r="B32" s="118">
        <v>3022043</v>
      </c>
      <c r="C32" t="s">
        <v>481</v>
      </c>
      <c r="D32" s="106">
        <f>VLOOKUP(B32,'School Details'!A:E,3,FALSE)</f>
        <v>0</v>
      </c>
      <c r="E32" s="106" t="str">
        <f>VLOOKUP(B32,'School Details'!A:E,4,FALSE)</f>
        <v>M</v>
      </c>
      <c r="F32" s="106" t="str">
        <f>VLOOKUP(B32,'School Details'!A:E,5,FALSE)</f>
        <v>Primary</v>
      </c>
      <c r="G32" t="s">
        <v>895</v>
      </c>
      <c r="H32" t="s">
        <v>567</v>
      </c>
      <c r="I32" t="s">
        <v>368</v>
      </c>
      <c r="J32">
        <v>661225</v>
      </c>
      <c r="K32" s="118" t="s">
        <v>15</v>
      </c>
      <c r="L32" s="106">
        <f t="shared" si="7"/>
        <v>1</v>
      </c>
      <c r="M32" s="106" t="str">
        <f t="shared" si="2"/>
        <v>PEGrt.I06</v>
      </c>
      <c r="N32" s="106">
        <f>VLOOKUP(B32,'School Details'!A:K,10,FALSE)</f>
        <v>400088</v>
      </c>
      <c r="O32" s="106" t="str">
        <f t="shared" si="3"/>
        <v>Moss Hall Junior</v>
      </c>
      <c r="P32" t="str">
        <f>VLOOKUP($N32,LBB_Code!$B:$F,3,FALSE)</f>
        <v>Moss Hall Junior School</v>
      </c>
      <c r="Q32" t="str">
        <f>VLOOKUP($N32,LBB_Code!$B:$F,2,FALSE)</f>
        <v>S900008336</v>
      </c>
      <c r="R32" t="str">
        <f>VLOOKUP($N32,LBB_Code!$B:$F,4,FALSE)</f>
        <v>N3 1NR</v>
      </c>
      <c r="S32" t="str">
        <f>VLOOKUP($G32,LBB_Code!$J:$O, 6,FALSE)</f>
        <v>A1.D10166.661225.99999.9999999.999999</v>
      </c>
      <c r="T32" s="125"/>
      <c r="W32" s="119"/>
      <c r="X32" t="str">
        <f t="shared" si="4"/>
        <v>2043.PEGrt.I06.Ma251</v>
      </c>
      <c r="Y32" t="str">
        <f t="shared" si="5"/>
        <v>Moss Hall Junior.2043.PEGrt.I06.Ma25</v>
      </c>
      <c r="Z32" s="119">
        <v>8529</v>
      </c>
      <c r="AC32" s="119"/>
      <c r="AF32" s="122"/>
      <c r="AI32" s="122"/>
      <c r="AL32" s="122"/>
      <c r="AO32" s="122"/>
      <c r="AR32" s="122"/>
      <c r="AU32" s="122"/>
      <c r="AX32" s="122"/>
      <c r="BA32" s="122"/>
      <c r="BD32" s="122"/>
      <c r="BE32" s="120">
        <f t="shared" si="6"/>
        <v>8529</v>
      </c>
      <c r="BF32" s="120">
        <f t="shared" si="1"/>
        <v>8529</v>
      </c>
    </row>
    <row r="33" spans="1:58" x14ac:dyDescent="0.3">
      <c r="A33" s="118" t="s">
        <v>23990</v>
      </c>
      <c r="B33" s="118">
        <v>3022043</v>
      </c>
      <c r="C33" t="s">
        <v>480</v>
      </c>
      <c r="D33" s="106">
        <f>VLOOKUP(B33,'School Details'!A:E,3,FALSE)</f>
        <v>0</v>
      </c>
      <c r="E33" s="106" t="str">
        <f>VLOOKUP(B33,'School Details'!A:E,4,FALSE)</f>
        <v>M</v>
      </c>
      <c r="F33" s="106" t="str">
        <f>VLOOKUP(B33,'School Details'!A:E,5,FALSE)</f>
        <v>Primary</v>
      </c>
      <c r="G33" t="s">
        <v>895</v>
      </c>
      <c r="H33" t="s">
        <v>567</v>
      </c>
      <c r="I33" t="s">
        <v>368</v>
      </c>
      <c r="J33">
        <v>661225</v>
      </c>
      <c r="K33" s="118" t="s">
        <v>15</v>
      </c>
      <c r="L33" s="106">
        <f t="shared" si="7"/>
        <v>1</v>
      </c>
      <c r="M33" s="106" t="str">
        <f t="shared" si="2"/>
        <v>PEGrt.I06</v>
      </c>
      <c r="N33" s="106">
        <f>VLOOKUP(B33,'School Details'!A:K,10,FALSE)</f>
        <v>400088</v>
      </c>
      <c r="O33" s="106" t="str">
        <f t="shared" si="3"/>
        <v>Moss Hall Infant</v>
      </c>
      <c r="P33" t="str">
        <f>VLOOKUP($N33,LBB_Code!$B:$F,3,FALSE)</f>
        <v>Moss Hall Junior School</v>
      </c>
      <c r="Q33" t="str">
        <f>VLOOKUP($N33,LBB_Code!$B:$F,2,FALSE)</f>
        <v>S900008336</v>
      </c>
      <c r="R33" t="str">
        <f>VLOOKUP($N33,LBB_Code!$B:$F,4,FALSE)</f>
        <v>N3 1NR</v>
      </c>
      <c r="S33" t="str">
        <f>VLOOKUP($G33,LBB_Code!$J:$O, 6,FALSE)</f>
        <v>A1.D10166.661225.99999.9999999.999999</v>
      </c>
      <c r="T33" s="125"/>
      <c r="W33" s="119"/>
      <c r="X33" t="str">
        <f t="shared" si="4"/>
        <v>2043.PEGrt.I06.Ma251</v>
      </c>
      <c r="Y33" t="str">
        <f t="shared" si="5"/>
        <v>Moss Hall Infant.2043.PEGrt.I06.Ma25</v>
      </c>
      <c r="Z33" s="119">
        <v>7633</v>
      </c>
      <c r="AC33" s="119"/>
      <c r="AF33" s="122"/>
      <c r="AI33" s="122"/>
      <c r="AL33" s="122"/>
      <c r="AO33" s="122"/>
      <c r="AR33" s="122"/>
      <c r="AU33" s="122"/>
      <c r="AX33" s="122"/>
      <c r="BA33" s="122"/>
      <c r="BD33" s="122"/>
      <c r="BE33" s="120">
        <f t="shared" si="6"/>
        <v>7633</v>
      </c>
      <c r="BF33" s="120">
        <f t="shared" si="1"/>
        <v>7633</v>
      </c>
    </row>
    <row r="34" spans="1:58" x14ac:dyDescent="0.3">
      <c r="A34" s="118">
        <v>3022045</v>
      </c>
      <c r="B34" s="118">
        <v>3022045</v>
      </c>
      <c r="C34" t="s">
        <v>483</v>
      </c>
      <c r="D34" s="106">
        <f>VLOOKUP(B34,'School Details'!A:E,3,FALSE)</f>
        <v>0</v>
      </c>
      <c r="E34" s="106" t="str">
        <f>VLOOKUP(B34,'School Details'!A:E,4,FALSE)</f>
        <v>M</v>
      </c>
      <c r="F34" s="106" t="str">
        <f>VLOOKUP(B34,'School Details'!A:E,5,FALSE)</f>
        <v>Primary</v>
      </c>
      <c r="G34" t="s">
        <v>895</v>
      </c>
      <c r="H34" t="s">
        <v>567</v>
      </c>
      <c r="I34" t="s">
        <v>368</v>
      </c>
      <c r="J34">
        <v>661225</v>
      </c>
      <c r="K34" s="118" t="s">
        <v>15</v>
      </c>
      <c r="L34" s="106">
        <f t="shared" si="7"/>
        <v>1</v>
      </c>
      <c r="M34" s="106" t="str">
        <f t="shared" si="2"/>
        <v>PEGrt.I06</v>
      </c>
      <c r="N34" s="106">
        <f>VLOOKUP(B34,'School Details'!A:K,10,FALSE)</f>
        <v>400089</v>
      </c>
      <c r="O34" s="106" t="str">
        <f t="shared" si="3"/>
        <v>Northside</v>
      </c>
      <c r="P34" t="str">
        <f>VLOOKUP($N34,LBB_Code!$B:$F,3,FALSE)</f>
        <v>Northside School</v>
      </c>
      <c r="Q34" t="str">
        <f>VLOOKUP($N34,LBB_Code!$B:$F,2,FALSE)</f>
        <v>S900008337</v>
      </c>
      <c r="R34" t="str">
        <f>VLOOKUP($N34,LBB_Code!$B:$F,4,FALSE)</f>
        <v>N12 8JP</v>
      </c>
      <c r="S34" t="str">
        <f>VLOOKUP($G34,LBB_Code!$J:$O, 6,FALSE)</f>
        <v>A1.D10166.661225.99999.9999999.999999</v>
      </c>
      <c r="T34" s="125"/>
      <c r="W34" s="119"/>
      <c r="X34" t="str">
        <f t="shared" si="4"/>
        <v>2045.PEGrt.I06.Ma251</v>
      </c>
      <c r="Y34" t="str">
        <f t="shared" si="5"/>
        <v>Northside.2045.PEGrt.I06.Ma25</v>
      </c>
      <c r="Z34" s="119">
        <v>7421</v>
      </c>
      <c r="AC34" s="119"/>
      <c r="AF34" s="122"/>
      <c r="AI34" s="122"/>
      <c r="AL34" s="122"/>
      <c r="AO34" s="122"/>
      <c r="AR34" s="122"/>
      <c r="AU34" s="122"/>
      <c r="AX34" s="122"/>
      <c r="BA34" s="122"/>
      <c r="BD34" s="122"/>
      <c r="BE34" s="120">
        <f t="shared" si="6"/>
        <v>7421</v>
      </c>
      <c r="BF34" s="120">
        <f t="shared" si="1"/>
        <v>7421</v>
      </c>
    </row>
    <row r="35" spans="1:58" x14ac:dyDescent="0.3">
      <c r="A35" s="118">
        <v>3022053</v>
      </c>
      <c r="B35" s="118">
        <v>3022053</v>
      </c>
      <c r="C35" t="s">
        <v>482</v>
      </c>
      <c r="D35" s="106">
        <f>VLOOKUP(B35,'School Details'!A:E,3,FALSE)</f>
        <v>0</v>
      </c>
      <c r="E35" s="106" t="str">
        <f>VLOOKUP(B35,'School Details'!A:E,4,FALSE)</f>
        <v>M</v>
      </c>
      <c r="F35" s="106" t="str">
        <f>VLOOKUP(B35,'School Details'!A:E,5,FALSE)</f>
        <v>Primary</v>
      </c>
      <c r="G35" t="s">
        <v>895</v>
      </c>
      <c r="H35" t="s">
        <v>567</v>
      </c>
      <c r="I35" t="s">
        <v>368</v>
      </c>
      <c r="J35">
        <v>661225</v>
      </c>
      <c r="K35" s="118" t="s">
        <v>15</v>
      </c>
      <c r="L35" s="106">
        <f t="shared" si="7"/>
        <v>1</v>
      </c>
      <c r="M35" s="106" t="str">
        <f t="shared" si="2"/>
        <v>PEGrt.I06</v>
      </c>
      <c r="N35" s="106">
        <f>VLOOKUP(B35,'School Details'!A:K,10,FALSE)</f>
        <v>158733</v>
      </c>
      <c r="O35" s="106" t="str">
        <f t="shared" si="3"/>
        <v xml:space="preserve">Shalom Noam  </v>
      </c>
      <c r="P35" t="str">
        <f>VLOOKUP($N35,LBB_Code!$B:$F,3,FALSE)</f>
        <v>Shalom Noam Primary School</v>
      </c>
      <c r="Q35" t="str">
        <f>VLOOKUP($N35,LBB_Code!$B:$F,2,FALSE)</f>
        <v>S900006927</v>
      </c>
      <c r="R35" t="str">
        <f>VLOOKUP($N35,LBB_Code!$B:$F,4,FALSE)</f>
        <v>HA8 0AJ</v>
      </c>
      <c r="S35" t="str">
        <f>VLOOKUP($G35,LBB_Code!$J:$O, 6,FALSE)</f>
        <v>A1.D10166.661225.99999.9999999.999999</v>
      </c>
      <c r="T35" s="125"/>
      <c r="W35" s="119"/>
      <c r="X35" t="str">
        <f t="shared" si="4"/>
        <v>2053.PEGrt.I06.Ma251</v>
      </c>
      <c r="Y35" t="str">
        <f t="shared" si="5"/>
        <v>Shalom Noam  .2053.PEGrt.I06.Ma25</v>
      </c>
      <c r="Z35" s="119">
        <v>7417</v>
      </c>
      <c r="AC35" s="119"/>
      <c r="AF35" s="122"/>
      <c r="AI35" s="122"/>
      <c r="AL35" s="122"/>
      <c r="AO35" s="122"/>
      <c r="AR35" s="122"/>
      <c r="AU35" s="122"/>
      <c r="AX35" s="122"/>
      <c r="BA35" s="122"/>
      <c r="BD35" s="122"/>
      <c r="BE35" s="120">
        <f t="shared" si="6"/>
        <v>7417</v>
      </c>
      <c r="BF35" s="120">
        <f t="shared" si="1"/>
        <v>7417</v>
      </c>
    </row>
    <row r="36" spans="1:58" x14ac:dyDescent="0.3">
      <c r="A36" s="118">
        <v>3022054</v>
      </c>
      <c r="B36" s="118">
        <v>3022054</v>
      </c>
      <c r="C36" t="s">
        <v>533</v>
      </c>
      <c r="D36" s="106">
        <f>VLOOKUP(B36,'School Details'!A:E,3,FALSE)</f>
        <v>0</v>
      </c>
      <c r="E36" s="106" t="str">
        <f>VLOOKUP(B36,'School Details'!A:E,4,FALSE)</f>
        <v>M</v>
      </c>
      <c r="F36" s="106" t="str">
        <f>VLOOKUP(B36,'School Details'!A:E,5,FALSE)</f>
        <v>Primary</v>
      </c>
      <c r="G36" t="s">
        <v>895</v>
      </c>
      <c r="H36" t="s">
        <v>567</v>
      </c>
      <c r="I36" t="s">
        <v>368</v>
      </c>
      <c r="J36">
        <v>661225</v>
      </c>
      <c r="K36" s="118" t="s">
        <v>15</v>
      </c>
      <c r="L36" s="106">
        <f t="shared" si="7"/>
        <v>1</v>
      </c>
      <c r="M36" s="106" t="str">
        <f t="shared" si="2"/>
        <v>PEGrt.I06</v>
      </c>
      <c r="N36" s="106">
        <f>VLOOKUP(B36,'School Details'!A:K,10,FALSE)</f>
        <v>400004</v>
      </c>
      <c r="O36" s="106" t="str">
        <f t="shared" si="3"/>
        <v xml:space="preserve">Woodridge   </v>
      </c>
      <c r="P36" t="str">
        <f>VLOOKUP($N36,LBB_Code!$B:$F,3,FALSE)</f>
        <v>Woodridge School</v>
      </c>
      <c r="Q36" t="str">
        <f>VLOOKUP($N36,LBB_Code!$B:$F,2,FALSE)</f>
        <v>S900008280</v>
      </c>
      <c r="R36" t="str">
        <f>VLOOKUP($N36,LBB_Code!$B:$F,4,FALSE)</f>
        <v>N12 7HE</v>
      </c>
      <c r="S36" t="str">
        <f>VLOOKUP($G36,LBB_Code!$J:$O, 6,FALSE)</f>
        <v>A1.D10166.661225.99999.9999999.999999</v>
      </c>
      <c r="T36" s="125"/>
      <c r="W36" s="119"/>
      <c r="X36" t="str">
        <f t="shared" si="4"/>
        <v>2054.PEGrt.I06.Ma251</v>
      </c>
      <c r="Y36" t="str">
        <f t="shared" si="5"/>
        <v>Woodridge   .2054.PEGrt.I06.Ma25</v>
      </c>
      <c r="Z36" s="119">
        <v>7383</v>
      </c>
      <c r="AC36" s="119"/>
      <c r="AF36" s="122"/>
      <c r="AI36" s="122"/>
      <c r="AL36" s="122"/>
      <c r="AO36" s="122"/>
      <c r="AR36" s="122"/>
      <c r="AU36" s="122"/>
      <c r="AX36" s="122"/>
      <c r="BA36" s="122"/>
      <c r="BD36" s="122"/>
      <c r="BE36" s="120">
        <f t="shared" si="6"/>
        <v>7383</v>
      </c>
      <c r="BF36" s="120">
        <f t="shared" si="1"/>
        <v>7383</v>
      </c>
    </row>
    <row r="37" spans="1:58" x14ac:dyDescent="0.3">
      <c r="A37" s="118">
        <v>3022055</v>
      </c>
      <c r="B37" s="118">
        <v>3022055</v>
      </c>
      <c r="C37" t="s">
        <v>524</v>
      </c>
      <c r="D37" s="106">
        <f>VLOOKUP(B37,'School Details'!A:E,3,FALSE)</f>
        <v>0</v>
      </c>
      <c r="E37" s="106" t="str">
        <f>VLOOKUP(B37,'School Details'!A:E,4,FALSE)</f>
        <v>M</v>
      </c>
      <c r="F37" s="106" t="str">
        <f>VLOOKUP(B37,'School Details'!A:E,5,FALSE)</f>
        <v>Primary</v>
      </c>
      <c r="G37" t="s">
        <v>895</v>
      </c>
      <c r="H37" t="s">
        <v>567</v>
      </c>
      <c r="I37" t="s">
        <v>368</v>
      </c>
      <c r="J37">
        <v>661225</v>
      </c>
      <c r="K37" s="118" t="s">
        <v>15</v>
      </c>
      <c r="L37" s="106">
        <f t="shared" si="7"/>
        <v>1</v>
      </c>
      <c r="M37" s="106" t="str">
        <f t="shared" si="2"/>
        <v>PEGrt.I06</v>
      </c>
      <c r="N37" s="106">
        <f>VLOOKUP(B37,'School Details'!A:K,10,FALSE)</f>
        <v>400101</v>
      </c>
      <c r="O37" s="106" t="str">
        <f t="shared" si="3"/>
        <v xml:space="preserve">Tudor </v>
      </c>
      <c r="P37" t="str">
        <f>VLOOKUP($N37,LBB_Code!$B:$F,3,FALSE)</f>
        <v>Tudor School</v>
      </c>
      <c r="Q37" t="str">
        <f>VLOOKUP($N37,LBB_Code!$B:$F,2,FALSE)</f>
        <v>S900008345</v>
      </c>
      <c r="R37" t="str">
        <f>VLOOKUP($N37,LBB_Code!$B:$F,4,FALSE)</f>
        <v>N3 2AG</v>
      </c>
      <c r="S37" t="str">
        <f>VLOOKUP($G37,LBB_Code!$J:$O, 6,FALSE)</f>
        <v>A1.D10166.661225.99999.9999999.999999</v>
      </c>
      <c r="T37" s="125"/>
      <c r="W37" s="119"/>
      <c r="X37" t="str">
        <f t="shared" si="4"/>
        <v>2055.PEGrt.I06.Ma251</v>
      </c>
      <c r="Y37" t="str">
        <f t="shared" si="5"/>
        <v>Tudor .2055.PEGrt.I06.Ma25</v>
      </c>
      <c r="Z37" s="119">
        <v>7375</v>
      </c>
      <c r="AC37" s="119"/>
      <c r="AF37" s="122"/>
      <c r="AI37" s="122"/>
      <c r="AL37" s="122"/>
      <c r="AO37" s="122"/>
      <c r="AR37" s="122"/>
      <c r="AU37" s="122"/>
      <c r="AX37" s="122"/>
      <c r="BA37" s="122"/>
      <c r="BD37" s="122"/>
      <c r="BE37" s="120">
        <f t="shared" si="6"/>
        <v>7375</v>
      </c>
      <c r="BF37" s="120">
        <f t="shared" si="1"/>
        <v>7375</v>
      </c>
    </row>
    <row r="38" spans="1:58" x14ac:dyDescent="0.3">
      <c r="A38" s="118">
        <v>3022057</v>
      </c>
      <c r="B38" s="118">
        <v>3022057</v>
      </c>
      <c r="C38" t="s">
        <v>525</v>
      </c>
      <c r="D38" s="106">
        <f>VLOOKUP(B38,'School Details'!A:E,3,FALSE)</f>
        <v>0</v>
      </c>
      <c r="E38" s="106" t="str">
        <f>VLOOKUP(B38,'School Details'!A:E,4,FALSE)</f>
        <v>M</v>
      </c>
      <c r="F38" s="106" t="str">
        <f>VLOOKUP(B38,'School Details'!A:E,5,FALSE)</f>
        <v>Primary</v>
      </c>
      <c r="G38" t="s">
        <v>895</v>
      </c>
      <c r="H38" t="s">
        <v>567</v>
      </c>
      <c r="I38" t="s">
        <v>368</v>
      </c>
      <c r="J38">
        <v>661225</v>
      </c>
      <c r="K38" s="118" t="s">
        <v>15</v>
      </c>
      <c r="L38" s="106">
        <f t="shared" si="7"/>
        <v>1</v>
      </c>
      <c r="M38" s="106" t="str">
        <f t="shared" si="2"/>
        <v>PEGrt.I06</v>
      </c>
      <c r="N38" s="106">
        <f>VLOOKUP(B38,'School Details'!A:K,10,FALSE)</f>
        <v>400053</v>
      </c>
      <c r="O38" s="106" t="str">
        <f t="shared" si="3"/>
        <v xml:space="preserve">Underhill </v>
      </c>
      <c r="P38" t="str">
        <f>VLOOKUP($N38,LBB_Code!$B:$F,3,FALSE)</f>
        <v>Underhill School</v>
      </c>
      <c r="Q38" t="str">
        <f>VLOOKUP($N38,LBB_Code!$B:$F,2,FALSE)</f>
        <v>S900008316</v>
      </c>
      <c r="R38" t="str">
        <f>VLOOKUP($N38,LBB_Code!$B:$F,4,FALSE)</f>
        <v>EN5 2LZ</v>
      </c>
      <c r="S38" t="str">
        <f>VLOOKUP($G38,LBB_Code!$J:$O, 6,FALSE)</f>
        <v>A1.D10166.661225.99999.9999999.999999</v>
      </c>
      <c r="T38" s="125"/>
      <c r="W38" s="119"/>
      <c r="X38" t="str">
        <f t="shared" si="4"/>
        <v>2057.PEGrt.I06.Ma251</v>
      </c>
      <c r="Y38" t="str">
        <f t="shared" si="5"/>
        <v>Underhill .2057.PEGrt.I06.Ma25</v>
      </c>
      <c r="Z38" s="119">
        <v>8471</v>
      </c>
      <c r="AC38" s="119"/>
      <c r="AF38" s="122"/>
      <c r="AI38" s="122"/>
      <c r="AL38" s="122"/>
      <c r="AO38" s="122"/>
      <c r="AR38" s="122"/>
      <c r="AU38" s="122"/>
      <c r="AX38" s="122"/>
      <c r="BA38" s="122"/>
      <c r="BD38" s="122"/>
      <c r="BE38" s="120">
        <f t="shared" si="6"/>
        <v>8471</v>
      </c>
      <c r="BF38" s="120">
        <f t="shared" si="1"/>
        <v>8471</v>
      </c>
    </row>
    <row r="39" spans="1:58" x14ac:dyDescent="0.3">
      <c r="A39" s="118">
        <v>3022060</v>
      </c>
      <c r="B39" s="118">
        <v>3022060</v>
      </c>
      <c r="C39" t="s">
        <v>529</v>
      </c>
      <c r="D39" s="106">
        <f>VLOOKUP(B39,'School Details'!A:E,3,FALSE)</f>
        <v>0</v>
      </c>
      <c r="E39" s="106" t="str">
        <f>VLOOKUP(B39,'School Details'!A:E,4,FALSE)</f>
        <v>M</v>
      </c>
      <c r="F39" s="106" t="str">
        <f>VLOOKUP(B39,'School Details'!A:E,5,FALSE)</f>
        <v>Primary</v>
      </c>
      <c r="G39" t="s">
        <v>895</v>
      </c>
      <c r="H39" t="s">
        <v>567</v>
      </c>
      <c r="I39" t="s">
        <v>368</v>
      </c>
      <c r="J39">
        <v>661225</v>
      </c>
      <c r="K39" s="118" t="s">
        <v>15</v>
      </c>
      <c r="L39" s="106">
        <f t="shared" si="7"/>
        <v>1</v>
      </c>
      <c r="M39" s="106" t="str">
        <f t="shared" si="2"/>
        <v>PEGrt.I06</v>
      </c>
      <c r="N39" s="106">
        <f>VLOOKUP(B39,'School Details'!A:K,10,FALSE)</f>
        <v>400011</v>
      </c>
      <c r="O39" s="106" t="str">
        <f t="shared" si="3"/>
        <v xml:space="preserve">Whitings Hill  </v>
      </c>
      <c r="P39" t="str">
        <f>VLOOKUP($N39,LBB_Code!$B:$F,3,FALSE)</f>
        <v>Whitings Hill School</v>
      </c>
      <c r="Q39" t="str">
        <f>VLOOKUP($N39,LBB_Code!$B:$F,2,FALSE)</f>
        <v>S900008286</v>
      </c>
      <c r="R39" t="str">
        <f>VLOOKUP($N39,LBB_Code!$B:$F,4,FALSE)</f>
        <v>EN5 2QY</v>
      </c>
      <c r="S39" t="str">
        <f>VLOOKUP($G39,LBB_Code!$J:$O, 6,FALSE)</f>
        <v>A1.D10166.661225.99999.9999999.999999</v>
      </c>
      <c r="T39" s="125"/>
      <c r="W39" s="119"/>
      <c r="X39" t="str">
        <f t="shared" si="4"/>
        <v>2060.PEGrt.I06.Ma251</v>
      </c>
      <c r="Y39" t="str">
        <f t="shared" si="5"/>
        <v>Whitings Hill  .2060.PEGrt.I06.Ma25</v>
      </c>
      <c r="Z39" s="119">
        <v>8167</v>
      </c>
      <c r="AC39" s="119"/>
      <c r="AF39" s="122"/>
      <c r="AI39" s="122"/>
      <c r="AL39" s="122"/>
      <c r="AO39" s="122"/>
      <c r="AR39" s="122"/>
      <c r="AU39" s="122"/>
      <c r="AX39" s="122"/>
      <c r="BA39" s="122"/>
      <c r="BD39" s="122"/>
      <c r="BE39" s="120">
        <f t="shared" si="6"/>
        <v>8167</v>
      </c>
      <c r="BF39" s="120">
        <f t="shared" si="1"/>
        <v>8167</v>
      </c>
    </row>
    <row r="40" spans="1:58" x14ac:dyDescent="0.3">
      <c r="A40" s="118">
        <v>3022067</v>
      </c>
      <c r="B40" s="118">
        <v>3022067</v>
      </c>
      <c r="C40" t="s">
        <v>436</v>
      </c>
      <c r="D40" s="106">
        <f>VLOOKUP(B40,'School Details'!A:E,3,FALSE)</f>
        <v>0</v>
      </c>
      <c r="E40" s="106" t="str">
        <f>VLOOKUP(B40,'School Details'!A:E,4,FALSE)</f>
        <v>M</v>
      </c>
      <c r="F40" s="106" t="str">
        <f>VLOOKUP(B40,'School Details'!A:E,5,FALSE)</f>
        <v>Primary</v>
      </c>
      <c r="G40" t="s">
        <v>895</v>
      </c>
      <c r="H40" t="s">
        <v>567</v>
      </c>
      <c r="I40" t="s">
        <v>368</v>
      </c>
      <c r="J40">
        <v>661225</v>
      </c>
      <c r="K40" s="118" t="s">
        <v>15</v>
      </c>
      <c r="L40" s="106">
        <f t="shared" si="7"/>
        <v>1</v>
      </c>
      <c r="M40" s="106" t="str">
        <f t="shared" si="2"/>
        <v>PEGrt.I06</v>
      </c>
      <c r="N40" s="106">
        <f>VLOOKUP(B40,'School Details'!A:K,10,FALSE)</f>
        <v>400065</v>
      </c>
      <c r="O40" s="106" t="str">
        <f t="shared" si="3"/>
        <v xml:space="preserve">Chalgrove </v>
      </c>
      <c r="P40" t="str">
        <f>VLOOKUP($N40,LBB_Code!$B:$F,3,FALSE)</f>
        <v>Chalgrove School</v>
      </c>
      <c r="Q40" t="str">
        <f>VLOOKUP($N40,LBB_Code!$B:$F,2,FALSE)</f>
        <v>S900008324</v>
      </c>
      <c r="R40" t="str">
        <f>VLOOKUP($N40,LBB_Code!$B:$F,4,FALSE)</f>
        <v>N3 3PL</v>
      </c>
      <c r="S40" t="str">
        <f>VLOOKUP($G40,LBB_Code!$J:$O, 6,FALSE)</f>
        <v>A1.D10166.661225.99999.9999999.999999</v>
      </c>
      <c r="T40" s="125"/>
      <c r="W40" s="119"/>
      <c r="X40" t="str">
        <f t="shared" si="4"/>
        <v>2067.PEGrt.I06.Ma251</v>
      </c>
      <c r="Y40" t="str">
        <f t="shared" si="5"/>
        <v>Chalgrove .2067.PEGrt.I06.Ma25</v>
      </c>
      <c r="Z40" s="119">
        <v>7442</v>
      </c>
      <c r="AC40" s="119"/>
      <c r="AF40" s="122"/>
      <c r="AI40" s="122"/>
      <c r="AL40" s="122"/>
      <c r="AO40" s="122"/>
      <c r="AR40" s="122"/>
      <c r="AU40" s="122"/>
      <c r="AX40" s="122"/>
      <c r="BA40" s="122"/>
      <c r="BD40" s="122"/>
      <c r="BE40" s="120">
        <f t="shared" si="6"/>
        <v>7442</v>
      </c>
      <c r="BF40" s="120">
        <f t="shared" si="1"/>
        <v>7442</v>
      </c>
    </row>
    <row r="41" spans="1:58" x14ac:dyDescent="0.3">
      <c r="A41" s="118">
        <v>3022070</v>
      </c>
      <c r="B41" s="118">
        <v>3022070</v>
      </c>
      <c r="C41" t="s">
        <v>520</v>
      </c>
      <c r="D41" s="106">
        <f>VLOOKUP(B41,'School Details'!A:E,3,FALSE)</f>
        <v>0</v>
      </c>
      <c r="E41" s="106" t="str">
        <f>VLOOKUP(B41,'School Details'!A:E,4,FALSE)</f>
        <v>M</v>
      </c>
      <c r="F41" s="106" t="str">
        <f>VLOOKUP(B41,'School Details'!A:E,5,FALSE)</f>
        <v>Primary</v>
      </c>
      <c r="G41" t="s">
        <v>895</v>
      </c>
      <c r="H41" t="s">
        <v>567</v>
      </c>
      <c r="I41" t="s">
        <v>368</v>
      </c>
      <c r="J41">
        <v>661225</v>
      </c>
      <c r="K41" s="118" t="s">
        <v>15</v>
      </c>
      <c r="L41" s="106">
        <f t="shared" si="7"/>
        <v>1</v>
      </c>
      <c r="M41" s="106" t="str">
        <f t="shared" si="2"/>
        <v>PEGrt.I06</v>
      </c>
      <c r="N41" s="106">
        <f>VLOOKUP(B41,'School Details'!A:K,10,FALSE)</f>
        <v>400038</v>
      </c>
      <c r="O41" s="106" t="str">
        <f t="shared" si="3"/>
        <v xml:space="preserve">Sunnyfields  </v>
      </c>
      <c r="P41" t="str">
        <f>VLOOKUP($N41,LBB_Code!$B:$F,3,FALSE)</f>
        <v>Sunnyfields School</v>
      </c>
      <c r="Q41" t="str">
        <f>VLOOKUP($N41,LBB_Code!$B:$F,2,FALSE)</f>
        <v>S900008304</v>
      </c>
      <c r="R41" t="str">
        <f>VLOOKUP($N41,LBB_Code!$B:$F,4,FALSE)</f>
        <v>NW4 4JH</v>
      </c>
      <c r="S41" t="str">
        <f>VLOOKUP($G41,LBB_Code!$J:$O, 6,FALSE)</f>
        <v>A1.D10166.661225.99999.9999999.999999</v>
      </c>
      <c r="T41" s="125"/>
      <c r="W41" s="119"/>
      <c r="X41" t="str">
        <f t="shared" si="4"/>
        <v>2070.PEGrt.I06.Ma251</v>
      </c>
      <c r="Y41" t="str">
        <f t="shared" si="5"/>
        <v>Sunnyfields  .2070.PEGrt.I06.Ma25</v>
      </c>
      <c r="Z41" s="119">
        <v>7421</v>
      </c>
      <c r="AC41" s="119"/>
      <c r="AF41" s="122"/>
      <c r="AI41" s="122"/>
      <c r="AL41" s="122"/>
      <c r="AO41" s="122"/>
      <c r="AR41" s="122"/>
      <c r="AU41" s="122"/>
      <c r="AX41" s="122"/>
      <c r="BA41" s="122"/>
      <c r="BD41" s="122"/>
      <c r="BE41" s="120">
        <f t="shared" si="6"/>
        <v>7421</v>
      </c>
      <c r="BF41" s="120">
        <f t="shared" si="1"/>
        <v>7421</v>
      </c>
    </row>
    <row r="42" spans="1:58" x14ac:dyDescent="0.3">
      <c r="A42" s="118" t="s">
        <v>752</v>
      </c>
      <c r="B42" s="118">
        <v>3022071</v>
      </c>
      <c r="C42" t="s">
        <v>492</v>
      </c>
      <c r="D42" s="106">
        <f>VLOOKUP(B42,'School Details'!A:E,3,FALSE)</f>
        <v>0</v>
      </c>
      <c r="E42" s="106" t="str">
        <f>VLOOKUP(B42,'School Details'!A:E,4,FALSE)</f>
        <v>M</v>
      </c>
      <c r="F42" s="106" t="str">
        <f>VLOOKUP(B42,'School Details'!A:E,5,FALSE)</f>
        <v>Primary</v>
      </c>
      <c r="G42" t="s">
        <v>895</v>
      </c>
      <c r="H42" t="s">
        <v>567</v>
      </c>
      <c r="I42" t="s">
        <v>368</v>
      </c>
      <c r="J42">
        <v>661225</v>
      </c>
      <c r="K42" s="118" t="s">
        <v>15</v>
      </c>
      <c r="L42" s="106">
        <f t="shared" si="7"/>
        <v>1</v>
      </c>
      <c r="M42" s="106" t="str">
        <f t="shared" si="2"/>
        <v>PEGrt.I06</v>
      </c>
      <c r="N42" s="106">
        <f>VLOOKUP(B42,'School Details'!A:K,10,FALSE)</f>
        <v>400012</v>
      </c>
      <c r="O42" s="106" t="str">
        <f t="shared" si="3"/>
        <v xml:space="preserve">Queenswell Infant </v>
      </c>
      <c r="P42" t="str">
        <f>VLOOKUP($N42,LBB_Code!$B:$F,3,FALSE)</f>
        <v>Queenswell Junior School</v>
      </c>
      <c r="Q42" t="str">
        <f>VLOOKUP($N42,LBB_Code!$B:$F,2,FALSE)</f>
        <v>S900008287</v>
      </c>
      <c r="R42" t="str">
        <f>VLOOKUP($N42,LBB_Code!$B:$F,4,FALSE)</f>
        <v>N20 0NQ</v>
      </c>
      <c r="S42" t="str">
        <f>VLOOKUP($G42,LBB_Code!$J:$O, 6,FALSE)</f>
        <v>A1.D10166.661225.99999.9999999.999999</v>
      </c>
      <c r="T42" s="125"/>
      <c r="W42" s="119"/>
      <c r="X42" t="str">
        <f t="shared" si="4"/>
        <v>2071.PEGrt.I06.Ma251</v>
      </c>
      <c r="Y42" t="str">
        <f t="shared" si="5"/>
        <v>Queenswell Infant .2071.PEGrt.I06.Ma25</v>
      </c>
      <c r="Z42" s="119">
        <v>7129</v>
      </c>
      <c r="AC42" s="119"/>
      <c r="AF42" s="122"/>
      <c r="AI42" s="122"/>
      <c r="AL42" s="122"/>
      <c r="AO42" s="122"/>
      <c r="AR42" s="122"/>
      <c r="AU42" s="122"/>
      <c r="AX42" s="122"/>
      <c r="BA42" s="122"/>
      <c r="BD42" s="122"/>
      <c r="BE42" s="120">
        <f t="shared" si="6"/>
        <v>7129</v>
      </c>
      <c r="BF42" s="122">
        <f t="shared" si="1"/>
        <v>7129</v>
      </c>
    </row>
    <row r="43" spans="1:58" x14ac:dyDescent="0.3">
      <c r="A43" s="118" t="s">
        <v>752</v>
      </c>
      <c r="B43" s="118">
        <v>3022072</v>
      </c>
      <c r="C43" t="s">
        <v>493</v>
      </c>
      <c r="D43" s="106">
        <f>VLOOKUP(B43,'School Details'!A:E,3,FALSE)</f>
        <v>0</v>
      </c>
      <c r="E43" s="106" t="str">
        <f>VLOOKUP(B43,'School Details'!A:E,4,FALSE)</f>
        <v>M</v>
      </c>
      <c r="F43" s="106" t="str">
        <f>VLOOKUP(B43,'School Details'!A:E,5,FALSE)</f>
        <v>Primary</v>
      </c>
      <c r="G43" t="s">
        <v>895</v>
      </c>
      <c r="H43" t="s">
        <v>567</v>
      </c>
      <c r="I43" t="s">
        <v>368</v>
      </c>
      <c r="J43">
        <v>661225</v>
      </c>
      <c r="K43" s="118" t="s">
        <v>15</v>
      </c>
      <c r="L43" s="106">
        <f t="shared" si="7"/>
        <v>1</v>
      </c>
      <c r="M43" s="106" t="str">
        <f t="shared" si="2"/>
        <v>PEGrt.I06</v>
      </c>
      <c r="N43" s="106">
        <f>VLOOKUP(B43,'School Details'!A:K,10,FALSE)</f>
        <v>400012</v>
      </c>
      <c r="O43" s="106" t="str">
        <f t="shared" si="3"/>
        <v xml:space="preserve">Queenswell Junior </v>
      </c>
      <c r="P43" t="str">
        <f>VLOOKUP($N43,LBB_Code!$B:$F,3,FALSE)</f>
        <v>Queenswell Junior School</v>
      </c>
      <c r="Q43" t="str">
        <f>VLOOKUP($N43,LBB_Code!$B:$F,2,FALSE)</f>
        <v>S900008287</v>
      </c>
      <c r="R43" t="str">
        <f>VLOOKUP($N43,LBB_Code!$B:$F,4,FALSE)</f>
        <v>N20 0NQ</v>
      </c>
      <c r="S43" t="str">
        <f>VLOOKUP($G43,LBB_Code!$J:$O, 6,FALSE)</f>
        <v>A1.D10166.661225.99999.9999999.999999</v>
      </c>
      <c r="T43" s="125"/>
      <c r="W43" s="119"/>
      <c r="X43" t="str">
        <f t="shared" si="4"/>
        <v>2072.PEGrt.I06.Ma251</v>
      </c>
      <c r="Y43" t="str">
        <f t="shared" si="5"/>
        <v>Queenswell Junior .2072.PEGrt.I06.Ma25</v>
      </c>
      <c r="Z43" s="119">
        <v>7717</v>
      </c>
      <c r="AC43" s="119"/>
      <c r="AF43" s="122"/>
      <c r="AI43" s="122"/>
      <c r="AL43" s="122"/>
      <c r="AO43" s="122"/>
      <c r="AR43" s="122"/>
      <c r="AU43" s="122"/>
      <c r="AX43" s="122"/>
      <c r="BA43" s="122"/>
      <c r="BD43" s="122"/>
      <c r="BE43" s="120">
        <f t="shared" si="6"/>
        <v>7717</v>
      </c>
      <c r="BF43" s="122">
        <f t="shared" si="1"/>
        <v>7717</v>
      </c>
    </row>
    <row r="44" spans="1:58" x14ac:dyDescent="0.3">
      <c r="A44" s="118">
        <v>3022073</v>
      </c>
      <c r="B44" s="118">
        <v>3022073</v>
      </c>
      <c r="C44" t="s">
        <v>449</v>
      </c>
      <c r="D44" s="106">
        <f>VLOOKUP(B44,'School Details'!A:E,3,FALSE)</f>
        <v>0</v>
      </c>
      <c r="E44" s="106" t="str">
        <f>VLOOKUP(B44,'School Details'!A:E,4,FALSE)</f>
        <v>M</v>
      </c>
      <c r="F44" s="106" t="str">
        <f>VLOOKUP(B44,'School Details'!A:E,5,FALSE)</f>
        <v>Primary</v>
      </c>
      <c r="G44" t="s">
        <v>895</v>
      </c>
      <c r="H44" t="s">
        <v>567</v>
      </c>
      <c r="I44" t="s">
        <v>368</v>
      </c>
      <c r="J44">
        <v>661225</v>
      </c>
      <c r="K44" s="118" t="s">
        <v>15</v>
      </c>
      <c r="L44" s="106">
        <f t="shared" si="7"/>
        <v>1</v>
      </c>
      <c r="M44" s="106" t="str">
        <f t="shared" si="2"/>
        <v>PEGrt.I06</v>
      </c>
      <c r="N44" s="106">
        <f>VLOOKUP(B44,'School Details'!A:K,10,FALSE)</f>
        <v>400105</v>
      </c>
      <c r="O44" s="106" t="str">
        <f t="shared" si="3"/>
        <v>Danegrove JMI Sch</v>
      </c>
      <c r="P44" t="str">
        <f>VLOOKUP($N44,LBB_Code!$B:$F,3,FALSE)</f>
        <v>Danegrove Primary School</v>
      </c>
      <c r="Q44" t="str">
        <f>VLOOKUP($N44,LBB_Code!$B:$F,2,FALSE)</f>
        <v>S900008349</v>
      </c>
      <c r="R44" t="str">
        <f>VLOOKUP($N44,LBB_Code!$B:$F,4,FALSE)</f>
        <v>EN4 8UD</v>
      </c>
      <c r="S44" t="str">
        <f>VLOOKUP($G44,LBB_Code!$J:$O, 6,FALSE)</f>
        <v>A1.D10166.661225.99999.9999999.999999</v>
      </c>
      <c r="T44" s="125"/>
      <c r="W44" s="119"/>
      <c r="X44" t="str">
        <f t="shared" si="4"/>
        <v>2073.PEGrt.I06.Ma251</v>
      </c>
      <c r="Y44" t="str">
        <f t="shared" si="5"/>
        <v>Danegrove JMI Sch.2073.PEGrt.I06.Ma25</v>
      </c>
      <c r="Z44" s="119">
        <v>8921</v>
      </c>
      <c r="AC44" s="119"/>
      <c r="AF44" s="122"/>
      <c r="AI44" s="122"/>
      <c r="AL44" s="122"/>
      <c r="AO44" s="122"/>
      <c r="AR44" s="122"/>
      <c r="AU44" s="122"/>
      <c r="AX44" s="122"/>
      <c r="BA44" s="122"/>
      <c r="BD44" s="122"/>
      <c r="BE44" s="120">
        <f t="shared" si="6"/>
        <v>8921</v>
      </c>
      <c r="BF44" s="122">
        <f t="shared" si="1"/>
        <v>8921</v>
      </c>
    </row>
    <row r="45" spans="1:58" x14ac:dyDescent="0.3">
      <c r="A45" s="118">
        <v>3022076</v>
      </c>
      <c r="B45" s="118">
        <v>3022076</v>
      </c>
      <c r="C45" t="s">
        <v>528</v>
      </c>
      <c r="D45" s="106">
        <f>VLOOKUP(B45,'School Details'!A:E,3,FALSE)</f>
        <v>0</v>
      </c>
      <c r="E45" s="106" t="str">
        <f>VLOOKUP(B45,'School Details'!A:E,4,FALSE)</f>
        <v>M</v>
      </c>
      <c r="F45" s="106" t="str">
        <f>VLOOKUP(B45,'School Details'!A:E,5,FALSE)</f>
        <v>Primary</v>
      </c>
      <c r="G45" t="s">
        <v>895</v>
      </c>
      <c r="H45" t="s">
        <v>567</v>
      </c>
      <c r="I45" t="s">
        <v>368</v>
      </c>
      <c r="J45">
        <v>661225</v>
      </c>
      <c r="K45" s="118" t="s">
        <v>15</v>
      </c>
      <c r="L45" s="106">
        <f t="shared" si="7"/>
        <v>1</v>
      </c>
      <c r="M45" s="106" t="str">
        <f t="shared" si="2"/>
        <v>PEGrt.I06</v>
      </c>
      <c r="N45" s="106">
        <f>VLOOKUP(B45,'School Details'!A:K,10,FALSE)</f>
        <v>400111</v>
      </c>
      <c r="O45" s="106" t="str">
        <f t="shared" si="3"/>
        <v xml:space="preserve">Wessex  Gardens  </v>
      </c>
      <c r="P45" t="str">
        <f>VLOOKUP($N45,LBB_Code!$B:$F,3,FALSE)</f>
        <v>Wessex Gardens School</v>
      </c>
      <c r="Q45" t="str">
        <f>VLOOKUP($N45,LBB_Code!$B:$F,2,FALSE)</f>
        <v>S900008353</v>
      </c>
      <c r="R45" t="str">
        <f>VLOOKUP($N45,LBB_Code!$B:$F,4,FALSE)</f>
        <v>NW11 9RR</v>
      </c>
      <c r="S45" t="str">
        <f>VLOOKUP($G45,LBB_Code!$J:$O, 6,FALSE)</f>
        <v>A1.D10166.661225.99999.9999999.999999</v>
      </c>
      <c r="T45" s="125"/>
      <c r="W45" s="119"/>
      <c r="X45" t="str">
        <f t="shared" si="4"/>
        <v>2076.PEGrt.I06.Ma251</v>
      </c>
      <c r="Y45" t="str">
        <f t="shared" si="5"/>
        <v>Wessex  Gardens  .2076.PEGrt.I06.Ma25</v>
      </c>
      <c r="Z45" s="119">
        <v>7658</v>
      </c>
      <c r="AC45" s="119"/>
      <c r="AF45" s="122"/>
      <c r="AI45" s="122"/>
      <c r="AL45" s="122"/>
      <c r="AO45" s="122"/>
      <c r="AR45" s="122"/>
      <c r="AU45" s="122"/>
      <c r="AX45" s="122"/>
      <c r="BA45" s="122"/>
      <c r="BD45" s="122"/>
      <c r="BE45" s="120">
        <f t="shared" si="6"/>
        <v>7658</v>
      </c>
      <c r="BF45" s="120">
        <f t="shared" si="1"/>
        <v>7658</v>
      </c>
    </row>
    <row r="46" spans="1:58" x14ac:dyDescent="0.3">
      <c r="A46" s="118">
        <v>3022077</v>
      </c>
      <c r="B46" s="118">
        <v>3022077</v>
      </c>
      <c r="C46" t="s">
        <v>484</v>
      </c>
      <c r="D46" s="106">
        <f>VLOOKUP(B46,'School Details'!A:E,3,FALSE)</f>
        <v>0</v>
      </c>
      <c r="E46" s="106" t="str">
        <f>VLOOKUP(B46,'School Details'!A:E,4,FALSE)</f>
        <v>M</v>
      </c>
      <c r="F46" s="106" t="str">
        <f>VLOOKUP(B46,'School Details'!A:E,5,FALSE)</f>
        <v>Primary</v>
      </c>
      <c r="G46" t="s">
        <v>895</v>
      </c>
      <c r="H46" t="s">
        <v>567</v>
      </c>
      <c r="I46" t="s">
        <v>368</v>
      </c>
      <c r="J46">
        <v>661225</v>
      </c>
      <c r="K46" s="118" t="s">
        <v>15</v>
      </c>
      <c r="L46" s="106">
        <f t="shared" si="7"/>
        <v>1</v>
      </c>
      <c r="M46" s="106" t="str">
        <f t="shared" si="2"/>
        <v>PEGrt.I06</v>
      </c>
      <c r="N46" s="106">
        <f>VLOOKUP(B46,'School Details'!A:K,10,FALSE)</f>
        <v>400113</v>
      </c>
      <c r="O46" s="106" t="str">
        <f t="shared" si="3"/>
        <v xml:space="preserve">Orion  </v>
      </c>
      <c r="P46" t="str">
        <f>VLOOKUP($N46,LBB_Code!$B:$F,3,FALSE)</f>
        <v>The Orion Primary School</v>
      </c>
      <c r="Q46" t="str">
        <f>VLOOKUP($N46,LBB_Code!$B:$F,2,FALSE)</f>
        <v>S900008355</v>
      </c>
      <c r="R46" t="str">
        <f>VLOOKUP($N46,LBB_Code!$B:$F,4,FALSE)</f>
        <v>NW7 2AL</v>
      </c>
      <c r="S46" t="str">
        <f>VLOOKUP($G46,LBB_Code!$J:$O, 6,FALSE)</f>
        <v>A1.D10166.661225.99999.9999999.999999</v>
      </c>
      <c r="T46" s="125"/>
      <c r="W46" s="119"/>
      <c r="X46" t="str">
        <f t="shared" si="4"/>
        <v>2077.PEGrt.I06.Ma251</v>
      </c>
      <c r="Y46" t="str">
        <f t="shared" si="5"/>
        <v>Orion  .2077.PEGrt.I06.Ma25</v>
      </c>
      <c r="Z46" s="119">
        <v>9667</v>
      </c>
      <c r="AC46" s="119"/>
      <c r="AF46" s="122"/>
      <c r="AI46" s="122"/>
      <c r="AL46" s="122"/>
      <c r="AO46" s="122"/>
      <c r="AR46" s="122"/>
      <c r="AU46" s="122"/>
      <c r="AX46" s="122"/>
      <c r="BA46" s="122"/>
      <c r="BD46" s="122"/>
      <c r="BE46" s="120">
        <f t="shared" si="6"/>
        <v>9667</v>
      </c>
      <c r="BF46" s="120">
        <f t="shared" si="1"/>
        <v>9667</v>
      </c>
    </row>
    <row r="47" spans="1:58" x14ac:dyDescent="0.3">
      <c r="A47" s="118">
        <v>3022078</v>
      </c>
      <c r="B47" s="118">
        <v>3022078</v>
      </c>
      <c r="C47" t="s">
        <v>490</v>
      </c>
      <c r="D47" s="106">
        <f>VLOOKUP(B47,'School Details'!A:E,3,FALSE)</f>
        <v>0</v>
      </c>
      <c r="E47" s="106" t="str">
        <f>VLOOKUP(B47,'School Details'!A:E,4,FALSE)</f>
        <v>M</v>
      </c>
      <c r="F47" s="106" t="str">
        <f>VLOOKUP(B47,'School Details'!A:E,5,FALSE)</f>
        <v>Primary</v>
      </c>
      <c r="G47" t="s">
        <v>895</v>
      </c>
      <c r="H47" t="s">
        <v>567</v>
      </c>
      <c r="I47" t="s">
        <v>368</v>
      </c>
      <c r="J47">
        <v>661225</v>
      </c>
      <c r="K47" s="118" t="s">
        <v>15</v>
      </c>
      <c r="L47" s="106">
        <f t="shared" si="7"/>
        <v>1</v>
      </c>
      <c r="M47" s="106" t="str">
        <f t="shared" si="2"/>
        <v>PEGrt.I06</v>
      </c>
      <c r="N47" s="106">
        <f>VLOOKUP(B47,'School Details'!A:K,10,FALSE)</f>
        <v>400014</v>
      </c>
      <c r="O47" s="106" t="str">
        <f t="shared" si="3"/>
        <v xml:space="preserve">Pardes House </v>
      </c>
      <c r="P47" t="str">
        <f>VLOOKUP($N47,LBB_Code!$B:$F,3,FALSE)</f>
        <v>Pardes House School</v>
      </c>
      <c r="Q47" t="str">
        <f>VLOOKUP($N47,LBB_Code!$B:$F,2,FALSE)</f>
        <v>S900008289</v>
      </c>
      <c r="R47" t="str">
        <f>VLOOKUP($N47,LBB_Code!$B:$F,4,FALSE)</f>
        <v>N3 1SA</v>
      </c>
      <c r="S47" t="str">
        <f>VLOOKUP($G47,LBB_Code!$J:$O, 6,FALSE)</f>
        <v>A1.D10166.661225.99999.9999999.999999</v>
      </c>
      <c r="T47" s="125"/>
      <c r="W47" s="119"/>
      <c r="X47" t="str">
        <f t="shared" si="4"/>
        <v>2078.PEGrt.I06.Ma251</v>
      </c>
      <c r="Y47" t="str">
        <f t="shared" si="5"/>
        <v>Pardes House .2078.PEGrt.I06.Ma25</v>
      </c>
      <c r="Z47" s="119">
        <v>7929</v>
      </c>
      <c r="AC47" s="119"/>
      <c r="AF47" s="122"/>
      <c r="AI47" s="122"/>
      <c r="AL47" s="122"/>
      <c r="AO47" s="122"/>
      <c r="AR47" s="122"/>
      <c r="AU47" s="122"/>
      <c r="AX47" s="122"/>
      <c r="BA47" s="122"/>
      <c r="BD47" s="122"/>
      <c r="BE47" s="120">
        <f t="shared" si="6"/>
        <v>7929</v>
      </c>
      <c r="BF47" s="120">
        <f t="shared" si="1"/>
        <v>7929</v>
      </c>
    </row>
    <row r="48" spans="1:58" x14ac:dyDescent="0.3">
      <c r="A48" s="118">
        <v>3022079</v>
      </c>
      <c r="B48" s="118">
        <v>3022079</v>
      </c>
      <c r="C48" t="s">
        <v>425</v>
      </c>
      <c r="D48" s="106">
        <f>VLOOKUP(B48,'School Details'!A:E,3,FALSE)</f>
        <v>0</v>
      </c>
      <c r="E48" s="106" t="str">
        <f>VLOOKUP(B48,'School Details'!A:E,4,FALSE)</f>
        <v>M</v>
      </c>
      <c r="F48" s="106" t="str">
        <f>VLOOKUP(B48,'School Details'!A:E,5,FALSE)</f>
        <v>Primary</v>
      </c>
      <c r="G48" t="s">
        <v>895</v>
      </c>
      <c r="H48" t="s">
        <v>567</v>
      </c>
      <c r="I48" t="s">
        <v>368</v>
      </c>
      <c r="J48">
        <v>661225</v>
      </c>
      <c r="K48" s="118" t="s">
        <v>15</v>
      </c>
      <c r="L48" s="106">
        <f t="shared" si="7"/>
        <v>1</v>
      </c>
      <c r="M48" s="106" t="str">
        <f t="shared" si="2"/>
        <v>PEGrt.I06</v>
      </c>
      <c r="N48" s="106">
        <f>VLOOKUP(B48,'School Details'!A:K,10,FALSE)</f>
        <v>400070</v>
      </c>
      <c r="O48" s="106" t="str">
        <f t="shared" si="3"/>
        <v>Beis Yaakov</v>
      </c>
      <c r="P48" t="str">
        <f>VLOOKUP($N48,LBB_Code!$B:$F,3,FALSE)</f>
        <v>Beis Yaakov School</v>
      </c>
      <c r="Q48" t="str">
        <f>VLOOKUP($N48,LBB_Code!$B:$F,2,FALSE)</f>
        <v>S900008328</v>
      </c>
      <c r="R48" t="str">
        <f>VLOOKUP($N48,LBB_Code!$B:$F,4,FALSE)</f>
        <v>NW9 6NQ</v>
      </c>
      <c r="S48" t="str">
        <f>VLOOKUP($G48,LBB_Code!$J:$O, 6,FALSE)</f>
        <v>A1.D10166.661225.99999.9999999.999999</v>
      </c>
      <c r="T48" s="125"/>
      <c r="W48" s="119"/>
      <c r="X48" t="str">
        <f t="shared" si="4"/>
        <v>2079.PEGrt.I06.Ma251</v>
      </c>
      <c r="Y48" t="str">
        <f t="shared" si="5"/>
        <v>Beis Yaakov.2079.PEGrt.I06.Ma25</v>
      </c>
      <c r="Z48" s="119">
        <v>8150</v>
      </c>
      <c r="AC48" s="119"/>
      <c r="AF48" s="122"/>
      <c r="AI48" s="122"/>
      <c r="AL48" s="122"/>
      <c r="AO48" s="122"/>
      <c r="AR48" s="122"/>
      <c r="AU48" s="122"/>
      <c r="AX48" s="122"/>
      <c r="BA48" s="122"/>
      <c r="BD48" s="122"/>
      <c r="BE48" s="120">
        <f t="shared" si="6"/>
        <v>8150</v>
      </c>
      <c r="BF48" s="120">
        <f t="shared" si="1"/>
        <v>8150</v>
      </c>
    </row>
    <row r="49" spans="1:58" x14ac:dyDescent="0.3">
      <c r="A49" s="118">
        <v>3023300</v>
      </c>
      <c r="B49" s="118">
        <v>3023300</v>
      </c>
      <c r="C49" t="s">
        <v>412</v>
      </c>
      <c r="D49" s="106">
        <f>VLOOKUP(B49,'School Details'!A:E,3,FALSE)</f>
        <v>0</v>
      </c>
      <c r="E49" s="106" t="str">
        <f>VLOOKUP(B49,'School Details'!A:E,4,FALSE)</f>
        <v>M</v>
      </c>
      <c r="F49" s="106" t="str">
        <f>VLOOKUP(B49,'School Details'!A:E,5,FALSE)</f>
        <v>Primary</v>
      </c>
      <c r="G49" t="s">
        <v>895</v>
      </c>
      <c r="H49" t="s">
        <v>567</v>
      </c>
      <c r="I49" t="s">
        <v>368</v>
      </c>
      <c r="J49">
        <v>661225</v>
      </c>
      <c r="K49" s="118" t="s">
        <v>15</v>
      </c>
      <c r="L49" s="106">
        <f t="shared" si="7"/>
        <v>1</v>
      </c>
      <c r="M49" s="106" t="str">
        <f t="shared" si="2"/>
        <v>PEGrt.I06</v>
      </c>
      <c r="N49" s="106">
        <f>VLOOKUP(B49,'School Details'!A:K,10,FALSE)</f>
        <v>400069</v>
      </c>
      <c r="O49" s="106" t="str">
        <f t="shared" si="3"/>
        <v xml:space="preserve">All Saints NW2 Sch </v>
      </c>
      <c r="P49" t="str">
        <f>VLOOKUP($N49,LBB_Code!$B:$F,3,FALSE)</f>
        <v>All Saints' Ce School Nw2</v>
      </c>
      <c r="Q49" t="str">
        <f>VLOOKUP($N49,LBB_Code!$B:$F,2,FALSE)</f>
        <v>S900008327</v>
      </c>
      <c r="R49" t="str">
        <f>VLOOKUP($N49,LBB_Code!$B:$F,4,FALSE)</f>
        <v>NW2 2TH</v>
      </c>
      <c r="S49" t="str">
        <f>VLOOKUP($G49,LBB_Code!$J:$O, 6,FALSE)</f>
        <v>A1.D10166.661225.99999.9999999.999999</v>
      </c>
      <c r="T49" s="125"/>
      <c r="W49" s="119"/>
      <c r="X49" t="str">
        <f t="shared" si="4"/>
        <v>3300.PEGrt.I06.Ma251</v>
      </c>
      <c r="Y49" t="str">
        <f t="shared" si="5"/>
        <v>All Saints NW2 Sch .3300.PEGrt.I06.Ma25</v>
      </c>
      <c r="Z49" s="119">
        <v>7258</v>
      </c>
      <c r="AC49" s="119"/>
      <c r="AF49" s="122"/>
      <c r="AI49" s="122"/>
      <c r="AL49" s="122"/>
      <c r="AO49" s="122"/>
      <c r="AR49" s="122"/>
      <c r="AU49" s="122"/>
      <c r="AX49" s="122"/>
      <c r="BA49" s="122"/>
      <c r="BD49" s="122"/>
      <c r="BE49" s="120">
        <f t="shared" si="6"/>
        <v>7258</v>
      </c>
      <c r="BF49" s="120">
        <f t="shared" si="1"/>
        <v>7258</v>
      </c>
    </row>
    <row r="50" spans="1:58" x14ac:dyDescent="0.3">
      <c r="A50" s="118">
        <v>3023302</v>
      </c>
      <c r="B50" s="118">
        <v>3023302</v>
      </c>
      <c r="C50" t="s">
        <v>439</v>
      </c>
      <c r="D50" s="106">
        <f>VLOOKUP(B50,'School Details'!A:E,3,FALSE)</f>
        <v>0</v>
      </c>
      <c r="E50" s="106" t="str">
        <f>VLOOKUP(B50,'School Details'!A:E,4,FALSE)</f>
        <v>M</v>
      </c>
      <c r="F50" s="106" t="str">
        <f>VLOOKUP(B50,'School Details'!A:E,5,FALSE)</f>
        <v>Primary</v>
      </c>
      <c r="G50" t="s">
        <v>895</v>
      </c>
      <c r="H50" t="s">
        <v>567</v>
      </c>
      <c r="I50" t="s">
        <v>368</v>
      </c>
      <c r="J50">
        <v>661225</v>
      </c>
      <c r="K50" s="118" t="s">
        <v>15</v>
      </c>
      <c r="L50" s="106">
        <f t="shared" si="7"/>
        <v>1</v>
      </c>
      <c r="M50" s="106" t="str">
        <f t="shared" si="2"/>
        <v>PEGrt.I06</v>
      </c>
      <c r="N50" s="106">
        <f>VLOOKUP(B50,'School Details'!A:K,10,FALSE)</f>
        <v>400039</v>
      </c>
      <c r="O50" s="106" t="str">
        <f t="shared" si="3"/>
        <v>Christ Church Sch</v>
      </c>
      <c r="P50" t="str">
        <f>VLOOKUP($N50,LBB_Code!$B:$F,3,FALSE)</f>
        <v>Christ Church Ce School</v>
      </c>
      <c r="Q50" t="str">
        <f>VLOOKUP($N50,LBB_Code!$B:$F,2,FALSE)</f>
        <v>S900008305</v>
      </c>
      <c r="R50" t="str">
        <f>VLOOKUP($N50,LBB_Code!$B:$F,4,FALSE)</f>
        <v>EN5 4NS</v>
      </c>
      <c r="S50" t="str">
        <f>VLOOKUP($G50,LBB_Code!$J:$O, 6,FALSE)</f>
        <v>A1.D10166.661225.99999.9999999.999999</v>
      </c>
      <c r="T50" s="125"/>
      <c r="W50" s="119"/>
      <c r="X50" t="str">
        <f t="shared" si="4"/>
        <v>3302.PEGrt.I06.Ma251</v>
      </c>
      <c r="Y50" t="str">
        <f t="shared" si="5"/>
        <v>Christ Church Sch.3302.PEGrt.I06.Ma25</v>
      </c>
      <c r="Z50" s="119">
        <v>7412</v>
      </c>
      <c r="AC50" s="119"/>
      <c r="AF50" s="122"/>
      <c r="AI50" s="122"/>
      <c r="AL50" s="122"/>
      <c r="AO50" s="122"/>
      <c r="AR50" s="122"/>
      <c r="AU50" s="122"/>
      <c r="AX50" s="122"/>
      <c r="BA50" s="122"/>
      <c r="BD50" s="122"/>
      <c r="BE50" s="120">
        <f t="shared" si="6"/>
        <v>7412</v>
      </c>
      <c r="BF50" s="120">
        <f t="shared" si="1"/>
        <v>7412</v>
      </c>
    </row>
    <row r="51" spans="1:58" x14ac:dyDescent="0.3">
      <c r="A51" s="118">
        <v>3023304</v>
      </c>
      <c r="B51" s="118">
        <v>3023304</v>
      </c>
      <c r="C51" t="s">
        <v>468</v>
      </c>
      <c r="D51" s="106">
        <f>VLOOKUP(B51,'School Details'!A:E,3,FALSE)</f>
        <v>0</v>
      </c>
      <c r="E51" s="106" t="str">
        <f>VLOOKUP(B51,'School Details'!A:E,4,FALSE)</f>
        <v>M</v>
      </c>
      <c r="F51" s="106" t="str">
        <f>VLOOKUP(B51,'School Details'!A:E,5,FALSE)</f>
        <v>Primary</v>
      </c>
      <c r="G51" t="s">
        <v>895</v>
      </c>
      <c r="H51" t="s">
        <v>567</v>
      </c>
      <c r="I51" t="s">
        <v>368</v>
      </c>
      <c r="J51">
        <v>661225</v>
      </c>
      <c r="K51" s="118" t="s">
        <v>15</v>
      </c>
      <c r="L51" s="106">
        <f t="shared" si="7"/>
        <v>1</v>
      </c>
      <c r="M51" s="106" t="str">
        <f t="shared" si="2"/>
        <v>PEGrt.I06</v>
      </c>
      <c r="N51" s="106">
        <f>VLOOKUP(B51,'School Details'!A:K,10,FALSE)</f>
        <v>400008</v>
      </c>
      <c r="O51" s="106" t="str">
        <f t="shared" si="3"/>
        <v>Holy Trinity School</v>
      </c>
      <c r="P51" t="str">
        <f>VLOOKUP($N51,LBB_Code!$B:$F,3,FALSE)</f>
        <v>Holy Trinity Ce School</v>
      </c>
      <c r="Q51" t="str">
        <f>VLOOKUP($N51,LBB_Code!$B:$F,2,FALSE)</f>
        <v>S900008284</v>
      </c>
      <c r="R51" t="str">
        <f>VLOOKUP($N51,LBB_Code!$B:$F,4,FALSE)</f>
        <v>N2 8GA</v>
      </c>
      <c r="S51" t="str">
        <f>VLOOKUP($G51,LBB_Code!$J:$O, 6,FALSE)</f>
        <v>A1.D10166.661225.99999.9999999.999999</v>
      </c>
      <c r="T51" s="125"/>
      <c r="W51" s="119"/>
      <c r="X51" t="str">
        <f t="shared" si="4"/>
        <v>3304.PEGrt.I06.Ma251</v>
      </c>
      <c r="Y51" t="str">
        <f t="shared" si="5"/>
        <v>Holy Trinity School.3304.PEGrt.I06.Ma25</v>
      </c>
      <c r="Z51" s="119">
        <v>7404</v>
      </c>
      <c r="AC51" s="119"/>
      <c r="AF51" s="122"/>
      <c r="AI51" s="122"/>
      <c r="AL51" s="122"/>
      <c r="AO51" s="122"/>
      <c r="AR51" s="122"/>
      <c r="AU51" s="122"/>
      <c r="AX51" s="122"/>
      <c r="BA51" s="122"/>
      <c r="BD51" s="122"/>
      <c r="BE51" s="120">
        <f t="shared" si="6"/>
        <v>7404</v>
      </c>
      <c r="BF51" s="120">
        <f t="shared" si="1"/>
        <v>7404</v>
      </c>
    </row>
    <row r="52" spans="1:58" x14ac:dyDescent="0.3">
      <c r="A52" s="118">
        <v>3023305</v>
      </c>
      <c r="B52" s="118">
        <v>3023305</v>
      </c>
      <c r="C52" t="s">
        <v>478</v>
      </c>
      <c r="D52" s="106">
        <f>VLOOKUP(B52,'School Details'!A:E,3,FALSE)</f>
        <v>0</v>
      </c>
      <c r="E52" s="106" t="str">
        <f>VLOOKUP(B52,'School Details'!A:E,4,FALSE)</f>
        <v>M</v>
      </c>
      <c r="F52" s="106" t="str">
        <f>VLOOKUP(B52,'School Details'!A:E,5,FALSE)</f>
        <v>Primary</v>
      </c>
      <c r="G52" t="s">
        <v>895</v>
      </c>
      <c r="H52" t="s">
        <v>567</v>
      </c>
      <c r="I52" t="s">
        <v>368</v>
      </c>
      <c r="J52">
        <v>661225</v>
      </c>
      <c r="K52" s="118" t="s">
        <v>15</v>
      </c>
      <c r="L52" s="106">
        <f t="shared" si="7"/>
        <v>1</v>
      </c>
      <c r="M52" s="106" t="str">
        <f t="shared" si="2"/>
        <v>PEGrt.I06</v>
      </c>
      <c r="N52" s="106">
        <f>VLOOKUP(B52,'School Details'!A:K,10,FALSE)</f>
        <v>400086</v>
      </c>
      <c r="O52" s="106" t="str">
        <f t="shared" si="3"/>
        <v xml:space="preserve">Monken Hadley </v>
      </c>
      <c r="P52" t="str">
        <f>VLOOKUP($N52,LBB_Code!$B:$F,3,FALSE)</f>
        <v>Monken Hadley Ce School</v>
      </c>
      <c r="Q52" t="str">
        <f>VLOOKUP($N52,LBB_Code!$B:$F,2,FALSE)</f>
        <v>S900008334</v>
      </c>
      <c r="R52" t="str">
        <f>VLOOKUP($N52,LBB_Code!$B:$F,4,FALSE)</f>
        <v>EN4 0NJ</v>
      </c>
      <c r="S52" t="str">
        <f>VLOOKUP($G52,LBB_Code!$J:$O, 6,FALSE)</f>
        <v>A1.D10166.661225.99999.9999999.999999</v>
      </c>
      <c r="T52" s="125"/>
      <c r="W52" s="119"/>
      <c r="X52" t="str">
        <f t="shared" si="4"/>
        <v>3305.PEGrt.I06.Ma251</v>
      </c>
      <c r="Y52" t="str">
        <f t="shared" si="5"/>
        <v>Monken Hadley .3305.PEGrt.I06.Ma25</v>
      </c>
      <c r="Z52" s="119">
        <v>7217</v>
      </c>
      <c r="AC52" s="119"/>
      <c r="AF52" s="122"/>
      <c r="AI52" s="122"/>
      <c r="AL52" s="122"/>
      <c r="AO52" s="122"/>
      <c r="AR52" s="122"/>
      <c r="AU52" s="122"/>
      <c r="AX52" s="122"/>
      <c r="BA52" s="122"/>
      <c r="BD52" s="122"/>
      <c r="BE52" s="120">
        <f t="shared" si="6"/>
        <v>7217</v>
      </c>
      <c r="BF52" s="120">
        <f t="shared" si="1"/>
        <v>7217</v>
      </c>
    </row>
    <row r="53" spans="1:58" x14ac:dyDescent="0.3">
      <c r="A53" s="118">
        <v>3023307</v>
      </c>
      <c r="B53" s="118">
        <v>3023307</v>
      </c>
      <c r="C53" t="s">
        <v>504</v>
      </c>
      <c r="D53" s="106">
        <f>VLOOKUP(B53,'School Details'!A:E,3,FALSE)</f>
        <v>0</v>
      </c>
      <c r="E53" s="106" t="str">
        <f>VLOOKUP(B53,'School Details'!A:E,4,FALSE)</f>
        <v>M</v>
      </c>
      <c r="F53" s="106" t="str">
        <f>VLOOKUP(B53,'School Details'!A:E,5,FALSE)</f>
        <v>Primary</v>
      </c>
      <c r="G53" t="s">
        <v>895</v>
      </c>
      <c r="H53" t="s">
        <v>567</v>
      </c>
      <c r="I53" t="s">
        <v>368</v>
      </c>
      <c r="J53">
        <v>661225</v>
      </c>
      <c r="K53" s="118" t="s">
        <v>15</v>
      </c>
      <c r="L53" s="106">
        <f t="shared" si="7"/>
        <v>1</v>
      </c>
      <c r="M53" s="106" t="str">
        <f t="shared" si="2"/>
        <v>PEGrt.I06</v>
      </c>
      <c r="N53" s="106">
        <f>VLOOKUP(B53,'School Details'!A:K,10,FALSE)</f>
        <v>400114</v>
      </c>
      <c r="O53" s="106" t="str">
        <f t="shared" si="3"/>
        <v>St John's CE  N11</v>
      </c>
      <c r="P53" t="str">
        <f>VLOOKUP($N53,LBB_Code!$B:$F,3,FALSE)</f>
        <v>St John's Ce School N11</v>
      </c>
      <c r="Q53" t="str">
        <f>VLOOKUP($N53,LBB_Code!$B:$F,2,FALSE)</f>
        <v>S900008356</v>
      </c>
      <c r="R53" t="str">
        <f>VLOOKUP($N53,LBB_Code!$B:$F,4,FALSE)</f>
        <v>N11 3LB</v>
      </c>
      <c r="S53" t="str">
        <f>VLOOKUP($G53,LBB_Code!$J:$O, 6,FALSE)</f>
        <v>A1.D10166.661225.99999.9999999.999999</v>
      </c>
      <c r="T53" s="125"/>
      <c r="W53" s="119"/>
      <c r="X53" t="str">
        <f t="shared" si="4"/>
        <v>3307.PEGrt.I06.Ma251</v>
      </c>
      <c r="Y53" t="str">
        <f t="shared" si="5"/>
        <v>St John's CE  N11.3307.PEGrt.I06.Ma25</v>
      </c>
      <c r="Z53" s="119">
        <v>7425</v>
      </c>
      <c r="AC53" s="119"/>
      <c r="AF53" s="122"/>
      <c r="AI53" s="122"/>
      <c r="AL53" s="122"/>
      <c r="AO53" s="122"/>
      <c r="AR53" s="122"/>
      <c r="AU53" s="122"/>
      <c r="AX53" s="122"/>
      <c r="BA53" s="122"/>
      <c r="BD53" s="122"/>
      <c r="BE53" s="120">
        <f t="shared" si="6"/>
        <v>7425</v>
      </c>
      <c r="BF53" s="120">
        <f t="shared" si="1"/>
        <v>7425</v>
      </c>
    </row>
    <row r="54" spans="1:58" x14ac:dyDescent="0.3">
      <c r="A54" s="118">
        <v>3023309</v>
      </c>
      <c r="B54" s="118">
        <v>3023309</v>
      </c>
      <c r="C54" t="s">
        <v>503</v>
      </c>
      <c r="D54" s="106">
        <f>VLOOKUP(B54,'School Details'!A:E,3,FALSE)</f>
        <v>0</v>
      </c>
      <c r="E54" s="106" t="str">
        <f>VLOOKUP(B54,'School Details'!A:E,4,FALSE)</f>
        <v>M</v>
      </c>
      <c r="F54" s="106" t="str">
        <f>VLOOKUP(B54,'School Details'!A:E,5,FALSE)</f>
        <v>Primary</v>
      </c>
      <c r="G54" t="s">
        <v>895</v>
      </c>
      <c r="H54" t="s">
        <v>567</v>
      </c>
      <c r="I54" t="s">
        <v>368</v>
      </c>
      <c r="J54">
        <v>661225</v>
      </c>
      <c r="K54" s="118" t="s">
        <v>15</v>
      </c>
      <c r="L54" s="106">
        <f t="shared" si="7"/>
        <v>1</v>
      </c>
      <c r="M54" s="106" t="str">
        <f t="shared" si="2"/>
        <v>PEGrt.I06</v>
      </c>
      <c r="N54" s="106">
        <f>VLOOKUP(B54,'School Details'!A:K,10,FALSE)</f>
        <v>400098</v>
      </c>
      <c r="O54" s="106" t="str">
        <f t="shared" si="3"/>
        <v>St Johns CE N20</v>
      </c>
      <c r="P54" t="str">
        <f>VLOOKUP($N54,LBB_Code!$B:$F,3,FALSE)</f>
        <v>St John's Ce School N20</v>
      </c>
      <c r="Q54" t="str">
        <f>VLOOKUP($N54,LBB_Code!$B:$F,2,FALSE)</f>
        <v>S900008342</v>
      </c>
      <c r="R54" t="str">
        <f>VLOOKUP($N54,LBB_Code!$B:$F,4,FALSE)</f>
        <v>N20 0PL</v>
      </c>
      <c r="S54" t="str">
        <f>VLOOKUP($G54,LBB_Code!$J:$O, 6,FALSE)</f>
        <v>A1.D10166.661225.99999.9999999.999999</v>
      </c>
      <c r="T54" s="125"/>
      <c r="W54" s="119"/>
      <c r="X54" t="str">
        <f t="shared" si="4"/>
        <v>3309.PEGrt.I06.Ma251</v>
      </c>
      <c r="Y54" t="str">
        <f t="shared" si="5"/>
        <v>St Johns CE N20.3309.PEGrt.I06.Ma25</v>
      </c>
      <c r="Z54" s="119">
        <v>7412</v>
      </c>
      <c r="AC54" s="119"/>
      <c r="AF54" s="122"/>
      <c r="AI54" s="122"/>
      <c r="AL54" s="122"/>
      <c r="AO54" s="122"/>
      <c r="AR54" s="122"/>
      <c r="AU54" s="122"/>
      <c r="AX54" s="122"/>
      <c r="BA54" s="122"/>
      <c r="BD54" s="122"/>
      <c r="BE54" s="120">
        <f t="shared" si="6"/>
        <v>7412</v>
      </c>
      <c r="BF54" s="120">
        <f t="shared" si="1"/>
        <v>7412</v>
      </c>
    </row>
    <row r="55" spans="1:58" x14ac:dyDescent="0.3">
      <c r="A55" s="118">
        <v>3023311</v>
      </c>
      <c r="B55" s="118">
        <v>3023311</v>
      </c>
      <c r="C55" t="s">
        <v>508</v>
      </c>
      <c r="D55" s="106">
        <f>VLOOKUP(B55,'School Details'!A:E,3,FALSE)</f>
        <v>0</v>
      </c>
      <c r="E55" s="106" t="str">
        <f>VLOOKUP(B55,'School Details'!A:E,4,FALSE)</f>
        <v>M</v>
      </c>
      <c r="F55" s="106" t="str">
        <f>VLOOKUP(B55,'School Details'!A:E,5,FALSE)</f>
        <v>Primary</v>
      </c>
      <c r="G55" t="s">
        <v>895</v>
      </c>
      <c r="H55" t="s">
        <v>567</v>
      </c>
      <c r="I55" t="s">
        <v>368</v>
      </c>
      <c r="J55">
        <v>661225</v>
      </c>
      <c r="K55" s="118" t="s">
        <v>15</v>
      </c>
      <c r="L55" s="106">
        <f t="shared" si="7"/>
        <v>1</v>
      </c>
      <c r="M55" s="106" t="str">
        <f t="shared" si="2"/>
        <v>PEGrt.I06</v>
      </c>
      <c r="N55" s="106">
        <f>VLOOKUP(B55,'School Details'!A:K,10,FALSE)</f>
        <v>400058</v>
      </c>
      <c r="O55" s="106" t="str">
        <f t="shared" si="3"/>
        <v>St Mary's  N3</v>
      </c>
      <c r="P55" t="str">
        <f>VLOOKUP($N55,LBB_Code!$B:$F,3,FALSE)</f>
        <v>St Marys Ce School N3</v>
      </c>
      <c r="Q55" t="str">
        <f>VLOOKUP($N55,LBB_Code!$B:$F,2,FALSE)</f>
        <v>S900008318</v>
      </c>
      <c r="R55" t="str">
        <f>VLOOKUP($N55,LBB_Code!$B:$F,4,FALSE)</f>
        <v>N3 1BT</v>
      </c>
      <c r="S55" t="str">
        <f>VLOOKUP($G55,LBB_Code!$J:$O, 6,FALSE)</f>
        <v>A1.D10166.661225.99999.9999999.999999</v>
      </c>
      <c r="T55" s="125"/>
      <c r="W55" s="119"/>
      <c r="X55" t="str">
        <f t="shared" si="4"/>
        <v>3311.PEGrt.I06.Ma251</v>
      </c>
      <c r="Y55" t="str">
        <f t="shared" si="5"/>
        <v>St Mary's  N3.3311.PEGrt.I06.Ma25</v>
      </c>
      <c r="Z55" s="119">
        <v>8104</v>
      </c>
      <c r="AC55" s="119"/>
      <c r="AF55" s="122"/>
      <c r="AI55" s="122"/>
      <c r="AL55" s="122"/>
      <c r="AO55" s="122"/>
      <c r="AR55" s="122"/>
      <c r="AU55" s="122"/>
      <c r="AX55" s="122"/>
      <c r="BA55" s="122"/>
      <c r="BD55" s="122"/>
      <c r="BE55" s="120">
        <f t="shared" si="6"/>
        <v>8104</v>
      </c>
      <c r="BF55" s="120">
        <f t="shared" si="1"/>
        <v>8104</v>
      </c>
    </row>
    <row r="56" spans="1:58" x14ac:dyDescent="0.3">
      <c r="A56" s="118">
        <v>3023312</v>
      </c>
      <c r="B56" s="118">
        <v>3023312</v>
      </c>
      <c r="C56" t="s">
        <v>510</v>
      </c>
      <c r="D56" s="106">
        <f>VLOOKUP(B56,'School Details'!A:E,3,FALSE)</f>
        <v>0</v>
      </c>
      <c r="E56" s="106" t="str">
        <f>VLOOKUP(B56,'School Details'!A:E,4,FALSE)</f>
        <v>M</v>
      </c>
      <c r="F56" s="106" t="str">
        <f>VLOOKUP(B56,'School Details'!A:E,5,FALSE)</f>
        <v>Primary</v>
      </c>
      <c r="G56" t="s">
        <v>895</v>
      </c>
      <c r="H56" t="s">
        <v>567</v>
      </c>
      <c r="I56" t="s">
        <v>368</v>
      </c>
      <c r="J56">
        <v>661225</v>
      </c>
      <c r="K56" s="118" t="s">
        <v>15</v>
      </c>
      <c r="L56" s="106">
        <f t="shared" si="7"/>
        <v>1</v>
      </c>
      <c r="M56" s="106" t="str">
        <f t="shared" si="2"/>
        <v>PEGrt.I06</v>
      </c>
      <c r="N56" s="106">
        <f>VLOOKUP(B56,'School Details'!A:K,10,FALSE)</f>
        <v>400017</v>
      </c>
      <c r="O56" s="106" t="str">
        <f t="shared" si="3"/>
        <v>St Mary's  EN4</v>
      </c>
      <c r="P56" t="str">
        <f>VLOOKUP($N56,LBB_Code!$B:$F,3,FALSE)</f>
        <v>St Mary's Ce School En4</v>
      </c>
      <c r="Q56" t="str">
        <f>VLOOKUP($N56,LBB_Code!$B:$F,2,FALSE)</f>
        <v>S900008291</v>
      </c>
      <c r="R56" t="str">
        <f>VLOOKUP($N56,LBB_Code!$B:$F,4,FALSE)</f>
        <v>EN4 8SR</v>
      </c>
      <c r="S56" t="str">
        <f>VLOOKUP($G56,LBB_Code!$J:$O, 6,FALSE)</f>
        <v>A1.D10166.661225.99999.9999999.999999</v>
      </c>
      <c r="T56" s="125"/>
      <c r="W56" s="119"/>
      <c r="X56" t="str">
        <f t="shared" si="4"/>
        <v>3312.PEGrt.I06.Ma251</v>
      </c>
      <c r="Y56" t="str">
        <f t="shared" si="5"/>
        <v>St Mary's  EN4.3312.PEGrt.I06.Ma25</v>
      </c>
      <c r="Z56" s="119">
        <v>7421</v>
      </c>
      <c r="AC56" s="119"/>
      <c r="AF56" s="122"/>
      <c r="AI56" s="122"/>
      <c r="AL56" s="122"/>
      <c r="AO56" s="122"/>
      <c r="AR56" s="122"/>
      <c r="AU56" s="122"/>
      <c r="AX56" s="122"/>
      <c r="BA56" s="122"/>
      <c r="BD56" s="122"/>
      <c r="BE56" s="120">
        <f t="shared" si="6"/>
        <v>7421</v>
      </c>
      <c r="BF56" s="120">
        <f t="shared" si="1"/>
        <v>7421</v>
      </c>
    </row>
    <row r="57" spans="1:58" x14ac:dyDescent="0.3">
      <c r="A57" s="118">
        <v>3023313</v>
      </c>
      <c r="B57" s="118">
        <v>3023313</v>
      </c>
      <c r="C57" t="s">
        <v>513</v>
      </c>
      <c r="D57" s="106">
        <f>VLOOKUP(B57,'School Details'!A:E,3,FALSE)</f>
        <v>0</v>
      </c>
      <c r="E57" s="106" t="str">
        <f>VLOOKUP(B57,'School Details'!A:E,4,FALSE)</f>
        <v>M</v>
      </c>
      <c r="F57" s="106" t="str">
        <f>VLOOKUP(B57,'School Details'!A:E,5,FALSE)</f>
        <v>Primary</v>
      </c>
      <c r="G57" t="s">
        <v>895</v>
      </c>
      <c r="H57" t="s">
        <v>567</v>
      </c>
      <c r="I57" t="s">
        <v>368</v>
      </c>
      <c r="J57">
        <v>661225</v>
      </c>
      <c r="K57" s="118" t="s">
        <v>15</v>
      </c>
      <c r="L57" s="106">
        <f t="shared" si="7"/>
        <v>1</v>
      </c>
      <c r="M57" s="106" t="str">
        <f t="shared" si="2"/>
        <v>PEGrt.I06</v>
      </c>
      <c r="N57" s="106">
        <f>VLOOKUP(B57,'School Details'!A:K,10,FALSE)</f>
        <v>400006</v>
      </c>
      <c r="O57" s="106" t="str">
        <f t="shared" si="3"/>
        <v>St. Pauls N11</v>
      </c>
      <c r="P57" t="str">
        <f>VLOOKUP($N57,LBB_Code!$B:$F,3,FALSE)</f>
        <v>St Paul's Ce School N11</v>
      </c>
      <c r="Q57" t="str">
        <f>VLOOKUP($N57,LBB_Code!$B:$F,2,FALSE)</f>
        <v>S900008282</v>
      </c>
      <c r="R57" t="str">
        <f>VLOOKUP($N57,LBB_Code!$B:$F,4,FALSE)</f>
        <v>N11 1NQ</v>
      </c>
      <c r="S57" t="str">
        <f>VLOOKUP($G57,LBB_Code!$J:$O, 6,FALSE)</f>
        <v>A1.D10166.661225.99999.9999999.999999</v>
      </c>
      <c r="T57" s="125"/>
      <c r="W57" s="119"/>
      <c r="X57" t="str">
        <f t="shared" si="4"/>
        <v>3313.PEGrt.I06.Ma251</v>
      </c>
      <c r="Y57" t="str">
        <f t="shared" si="5"/>
        <v>St. Pauls N11.3313.PEGrt.I06.Ma25</v>
      </c>
      <c r="Z57" s="119">
        <v>7362</v>
      </c>
      <c r="AC57" s="119"/>
      <c r="AF57" s="122"/>
      <c r="AI57" s="122"/>
      <c r="AL57" s="122"/>
      <c r="AO57" s="122"/>
      <c r="AR57" s="122"/>
      <c r="AU57" s="122"/>
      <c r="AX57" s="122"/>
      <c r="BA57" s="122"/>
      <c r="BD57" s="122"/>
      <c r="BE57" s="120">
        <f t="shared" si="6"/>
        <v>7362</v>
      </c>
      <c r="BF57" s="120">
        <f t="shared" si="1"/>
        <v>7362</v>
      </c>
    </row>
    <row r="58" spans="1:58" x14ac:dyDescent="0.3">
      <c r="A58" s="118">
        <v>3023314</v>
      </c>
      <c r="B58" s="118">
        <v>3023314</v>
      </c>
      <c r="C58" t="s">
        <v>512</v>
      </c>
      <c r="D58" s="106">
        <f>VLOOKUP(B58,'School Details'!A:E,3,FALSE)</f>
        <v>0</v>
      </c>
      <c r="E58" s="106" t="str">
        <f>VLOOKUP(B58,'School Details'!A:E,4,FALSE)</f>
        <v>M</v>
      </c>
      <c r="F58" s="106" t="str">
        <f>VLOOKUP(B58,'School Details'!A:E,5,FALSE)</f>
        <v>Primary</v>
      </c>
      <c r="G58" t="s">
        <v>895</v>
      </c>
      <c r="H58" t="s">
        <v>567</v>
      </c>
      <c r="I58" t="s">
        <v>368</v>
      </c>
      <c r="J58">
        <v>661225</v>
      </c>
      <c r="K58" s="118" t="s">
        <v>15</v>
      </c>
      <c r="L58" s="106">
        <f t="shared" si="7"/>
        <v>1</v>
      </c>
      <c r="M58" s="106" t="str">
        <f t="shared" si="2"/>
        <v>PEGrt.I06</v>
      </c>
      <c r="N58" s="106">
        <f>VLOOKUP(B58,'School Details'!A:K,10,FALSE)</f>
        <v>400094</v>
      </c>
      <c r="O58" s="106" t="str">
        <f t="shared" si="3"/>
        <v>St Pauls NW7</v>
      </c>
      <c r="P58" t="str">
        <f>VLOOKUP($N58,LBB_Code!$B:$F,3,FALSE)</f>
        <v>St Paul's Ce School Nw7</v>
      </c>
      <c r="Q58" t="str">
        <f>VLOOKUP($N58,LBB_Code!$B:$F,2,FALSE)</f>
        <v>S900008340</v>
      </c>
      <c r="R58" t="str">
        <f>VLOOKUP($N58,LBB_Code!$B:$F,4,FALSE)</f>
        <v>NW7 1QU</v>
      </c>
      <c r="S58" t="str">
        <f>VLOOKUP($G58,LBB_Code!$J:$O, 6,FALSE)</f>
        <v>A1.D10166.661225.99999.9999999.999999</v>
      </c>
      <c r="T58" s="125"/>
      <c r="W58" s="119"/>
      <c r="X58" t="str">
        <f t="shared" si="4"/>
        <v>3314.PEGrt.I06.Ma251</v>
      </c>
      <c r="Y58" t="str">
        <f t="shared" si="5"/>
        <v>St Pauls NW7.3314.PEGrt.I06.Ma25</v>
      </c>
      <c r="Z58" s="119">
        <v>7421</v>
      </c>
      <c r="AC58" s="119"/>
      <c r="AF58" s="122"/>
      <c r="AI58" s="122"/>
      <c r="AL58" s="122"/>
      <c r="AO58" s="122"/>
      <c r="AR58" s="122"/>
      <c r="AU58" s="122"/>
      <c r="AX58" s="122"/>
      <c r="BA58" s="122"/>
      <c r="BD58" s="122"/>
      <c r="BE58" s="120">
        <f t="shared" si="6"/>
        <v>7421</v>
      </c>
      <c r="BF58" s="120">
        <f t="shared" si="1"/>
        <v>7421</v>
      </c>
    </row>
    <row r="59" spans="1:58" x14ac:dyDescent="0.3">
      <c r="A59" s="118">
        <v>3023315</v>
      </c>
      <c r="B59" s="118">
        <v>3023315</v>
      </c>
      <c r="C59" t="s">
        <v>501</v>
      </c>
      <c r="D59" s="106">
        <f>VLOOKUP(B59,'School Details'!A:E,3,FALSE)</f>
        <v>0</v>
      </c>
      <c r="E59" s="106" t="str">
        <f>VLOOKUP(B59,'School Details'!A:E,4,FALSE)</f>
        <v>M</v>
      </c>
      <c r="F59" s="106" t="str">
        <f>VLOOKUP(B59,'School Details'!A:E,5,FALSE)</f>
        <v>Primary</v>
      </c>
      <c r="G59" t="s">
        <v>895</v>
      </c>
      <c r="H59" t="s">
        <v>567</v>
      </c>
      <c r="I59" t="s">
        <v>368</v>
      </c>
      <c r="J59">
        <v>661225</v>
      </c>
      <c r="K59" s="118" t="s">
        <v>15</v>
      </c>
      <c r="L59" s="106">
        <f t="shared" si="7"/>
        <v>1</v>
      </c>
      <c r="M59" s="106" t="str">
        <f t="shared" si="2"/>
        <v>PEGrt.I06</v>
      </c>
      <c r="N59" s="106">
        <f>VLOOKUP(B59,'School Details'!A:K,10,FALSE)</f>
        <v>400062</v>
      </c>
      <c r="O59" s="106" t="str">
        <f t="shared" si="3"/>
        <v>St Andrew's C E</v>
      </c>
      <c r="P59" t="str">
        <f>VLOOKUP($N59,LBB_Code!$B:$F,3,FALSE)</f>
        <v>St Andrew's Ce School</v>
      </c>
      <c r="Q59" t="str">
        <f>VLOOKUP($N59,LBB_Code!$B:$F,2,FALSE)</f>
        <v>S900008321</v>
      </c>
      <c r="R59" t="str">
        <f>VLOOKUP($N59,LBB_Code!$B:$F,4,FALSE)</f>
        <v>N20 8NX</v>
      </c>
      <c r="S59" t="str">
        <f>VLOOKUP($G59,LBB_Code!$J:$O, 6,FALSE)</f>
        <v>A1.D10166.661225.99999.9999999.999999</v>
      </c>
      <c r="T59" s="125"/>
      <c r="W59" s="119"/>
      <c r="X59" t="str">
        <f t="shared" si="4"/>
        <v>3315.PEGrt.I06.Ma251</v>
      </c>
      <c r="Y59" t="str">
        <f t="shared" si="5"/>
        <v>St Andrew's C E.3315.PEGrt.I06.Ma25</v>
      </c>
      <c r="Z59" s="119">
        <v>7404</v>
      </c>
      <c r="AC59" s="119"/>
      <c r="AF59" s="122"/>
      <c r="AI59" s="122"/>
      <c r="AL59" s="122"/>
      <c r="AO59" s="122"/>
      <c r="AR59" s="122"/>
      <c r="AU59" s="122"/>
      <c r="AX59" s="122"/>
      <c r="BA59" s="122"/>
      <c r="BD59" s="122"/>
      <c r="BE59" s="120">
        <f t="shared" si="6"/>
        <v>7404</v>
      </c>
      <c r="BF59" s="120">
        <f t="shared" si="1"/>
        <v>7404</v>
      </c>
    </row>
    <row r="60" spans="1:58" x14ac:dyDescent="0.3">
      <c r="A60" s="118">
        <v>3023316</v>
      </c>
      <c r="B60" s="118">
        <v>3023316</v>
      </c>
      <c r="C60" t="s">
        <v>522</v>
      </c>
      <c r="D60" s="106">
        <f>VLOOKUP(B60,'School Details'!A:E,3,FALSE)</f>
        <v>0</v>
      </c>
      <c r="E60" s="106" t="str">
        <f>VLOOKUP(B60,'School Details'!A:E,4,FALSE)</f>
        <v>M</v>
      </c>
      <c r="F60" s="106" t="str">
        <f>VLOOKUP(B60,'School Details'!A:E,5,FALSE)</f>
        <v>Primary</v>
      </c>
      <c r="G60" t="s">
        <v>895</v>
      </c>
      <c r="H60" t="s">
        <v>567</v>
      </c>
      <c r="I60" t="s">
        <v>368</v>
      </c>
      <c r="J60">
        <v>661225</v>
      </c>
      <c r="K60" s="118" t="s">
        <v>15</v>
      </c>
      <c r="L60" s="106">
        <f t="shared" si="7"/>
        <v>1</v>
      </c>
      <c r="M60" s="106" t="str">
        <f t="shared" si="2"/>
        <v>PEGrt.I06</v>
      </c>
      <c r="N60" s="106">
        <f>VLOOKUP(B60,'School Details'!A:K,10,FALSE)</f>
        <v>400100</v>
      </c>
      <c r="O60" s="106" t="str">
        <f t="shared" si="3"/>
        <v xml:space="preserve">Trent  CE  </v>
      </c>
      <c r="P60" t="str">
        <f>VLOOKUP($N60,LBB_Code!$B:$F,3,FALSE)</f>
        <v>Trent Ce School</v>
      </c>
      <c r="Q60" t="str">
        <f>VLOOKUP($N60,LBB_Code!$B:$F,2,FALSE)</f>
        <v>S900008344</v>
      </c>
      <c r="R60" t="str">
        <f>VLOOKUP($N60,LBB_Code!$B:$F,4,FALSE)</f>
        <v>EN4 9JH</v>
      </c>
      <c r="S60" t="str">
        <f>VLOOKUP($G60,LBB_Code!$J:$O, 6,FALSE)</f>
        <v>A1.D10166.661225.99999.9999999.999999</v>
      </c>
      <c r="T60" s="125"/>
      <c r="W60" s="119"/>
      <c r="X60" t="str">
        <f t="shared" si="4"/>
        <v>3316.PEGrt.I06.Ma251</v>
      </c>
      <c r="Y60" t="str">
        <f t="shared" si="5"/>
        <v>Trent  CE  .3316.PEGrt.I06.Ma25</v>
      </c>
      <c r="Z60" s="119">
        <v>7408</v>
      </c>
      <c r="AC60" s="119"/>
      <c r="AF60" s="122"/>
      <c r="AI60" s="122"/>
      <c r="AL60" s="122"/>
      <c r="AO60" s="122"/>
      <c r="AR60" s="122"/>
      <c r="AU60" s="122"/>
      <c r="AX60" s="122"/>
      <c r="BA60" s="122"/>
      <c r="BD60" s="122"/>
      <c r="BE60" s="120">
        <f t="shared" si="6"/>
        <v>7408</v>
      </c>
      <c r="BF60" s="120">
        <f t="shared" si="1"/>
        <v>7408</v>
      </c>
    </row>
    <row r="61" spans="1:58" x14ac:dyDescent="0.3">
      <c r="A61" s="118">
        <v>3023317</v>
      </c>
      <c r="B61" s="118">
        <v>3023317</v>
      </c>
      <c r="C61" t="s">
        <v>414</v>
      </c>
      <c r="D61" s="106">
        <f>VLOOKUP(B61,'School Details'!A:E,3,FALSE)</f>
        <v>0</v>
      </c>
      <c r="E61" s="106" t="str">
        <f>VLOOKUP(B61,'School Details'!A:E,4,FALSE)</f>
        <v>M</v>
      </c>
      <c r="F61" s="106" t="str">
        <f>VLOOKUP(B61,'School Details'!A:E,5,FALSE)</f>
        <v>Primary</v>
      </c>
      <c r="G61" t="s">
        <v>895</v>
      </c>
      <c r="H61" t="s">
        <v>567</v>
      </c>
      <c r="I61" t="s">
        <v>368</v>
      </c>
      <c r="J61">
        <v>661225</v>
      </c>
      <c r="K61" s="118" t="s">
        <v>15</v>
      </c>
      <c r="L61" s="106">
        <f t="shared" si="7"/>
        <v>1</v>
      </c>
      <c r="M61" s="106" t="str">
        <f t="shared" si="2"/>
        <v>PEGrt.I06</v>
      </c>
      <c r="N61" s="106">
        <f>VLOOKUP(B61,'School Details'!A:K,10,FALSE)</f>
        <v>400015</v>
      </c>
      <c r="O61" s="106" t="str">
        <f t="shared" si="3"/>
        <v xml:space="preserve">All Saints N20 Sch </v>
      </c>
      <c r="P61" t="str">
        <f>VLOOKUP($N61,LBB_Code!$B:$F,3,FALSE)</f>
        <v>All Saints' Ce School N20</v>
      </c>
      <c r="Q61" t="str">
        <f>VLOOKUP($N61,LBB_Code!$B:$F,2,FALSE)</f>
        <v>S900008290</v>
      </c>
      <c r="R61" t="str">
        <f>VLOOKUP($N61,LBB_Code!$B:$F,4,FALSE)</f>
        <v>N20 9EZ</v>
      </c>
      <c r="S61" t="str">
        <f>VLOOKUP($G61,LBB_Code!$J:$O, 6,FALSE)</f>
        <v>A1.D10166.661225.99999.9999999.999999</v>
      </c>
      <c r="T61" s="125"/>
      <c r="W61" s="119"/>
      <c r="X61" t="str">
        <f t="shared" si="4"/>
        <v>3317.PEGrt.I06.Ma251</v>
      </c>
      <c r="Y61" t="str">
        <f t="shared" si="5"/>
        <v>All Saints N20 Sch .3317.PEGrt.I06.Ma25</v>
      </c>
      <c r="Z61" s="119">
        <v>7412</v>
      </c>
      <c r="AC61" s="119"/>
      <c r="AF61" s="122"/>
      <c r="AI61" s="122"/>
      <c r="AL61" s="122"/>
      <c r="AO61" s="122"/>
      <c r="AR61" s="122"/>
      <c r="AU61" s="122"/>
      <c r="AX61" s="122"/>
      <c r="BA61" s="122"/>
      <c r="BD61" s="122"/>
      <c r="BE61" s="120">
        <f t="shared" si="6"/>
        <v>7412</v>
      </c>
      <c r="BF61" s="122">
        <f t="shared" si="1"/>
        <v>7412</v>
      </c>
    </row>
    <row r="62" spans="1:58" x14ac:dyDescent="0.3">
      <c r="A62" s="118">
        <v>3023500</v>
      </c>
      <c r="B62" s="118">
        <v>3023500</v>
      </c>
      <c r="C62" t="s">
        <v>418</v>
      </c>
      <c r="D62" s="106">
        <f>VLOOKUP(B62,'School Details'!A:E,3,FALSE)</f>
        <v>0</v>
      </c>
      <c r="E62" s="106" t="str">
        <f>VLOOKUP(B62,'School Details'!A:E,4,FALSE)</f>
        <v>M</v>
      </c>
      <c r="F62" s="106" t="str">
        <f>VLOOKUP(B62,'School Details'!A:E,5,FALSE)</f>
        <v>Primary</v>
      </c>
      <c r="G62" t="s">
        <v>895</v>
      </c>
      <c r="H62" t="s">
        <v>567</v>
      </c>
      <c r="I62" t="s">
        <v>368</v>
      </c>
      <c r="J62">
        <v>661225</v>
      </c>
      <c r="K62" s="118" t="s">
        <v>15</v>
      </c>
      <c r="L62" s="106">
        <f t="shared" si="7"/>
        <v>1</v>
      </c>
      <c r="M62" s="106" t="str">
        <f t="shared" si="2"/>
        <v>PEGrt.I06</v>
      </c>
      <c r="N62" s="106">
        <f>VLOOKUP(B62,'School Details'!A:K,10,FALSE)</f>
        <v>400023</v>
      </c>
      <c r="O62" s="106" t="str">
        <f t="shared" si="3"/>
        <v xml:space="preserve">Annunciation Infant </v>
      </c>
      <c r="P62" t="str">
        <f>VLOOKUP($N62,LBB_Code!$B:$F,3,FALSE)</f>
        <v>The Annunciation Rc Infant School</v>
      </c>
      <c r="Q62" t="str">
        <f>VLOOKUP($N62,LBB_Code!$B:$F,2,FALSE)</f>
        <v>S900008294</v>
      </c>
      <c r="R62" t="str">
        <f>VLOOKUP($N62,LBB_Code!$B:$F,4,FALSE)</f>
        <v>HA8 0HQ</v>
      </c>
      <c r="S62" t="str">
        <f>VLOOKUP($G62,LBB_Code!$J:$O, 6,FALSE)</f>
        <v>A1.D10166.661225.99999.9999999.999999</v>
      </c>
      <c r="T62" s="125"/>
      <c r="W62" s="119"/>
      <c r="X62" t="str">
        <f t="shared" si="4"/>
        <v>3500.PEGrt.I06.Ma251</v>
      </c>
      <c r="Y62" t="str">
        <f t="shared" si="5"/>
        <v>Annunciation Infant .3500.PEGrt.I06.Ma25</v>
      </c>
      <c r="Z62" s="119">
        <v>7100</v>
      </c>
      <c r="AC62" s="119"/>
      <c r="AF62" s="122"/>
      <c r="AI62" s="122"/>
      <c r="AL62" s="122"/>
      <c r="AO62" s="122"/>
      <c r="AR62" s="122"/>
      <c r="AU62" s="122"/>
      <c r="AX62" s="122"/>
      <c r="BA62" s="122"/>
      <c r="BD62" s="122"/>
      <c r="BE62" s="120">
        <f t="shared" si="6"/>
        <v>7100</v>
      </c>
      <c r="BF62" s="122">
        <f t="shared" si="1"/>
        <v>7100</v>
      </c>
    </row>
    <row r="63" spans="1:58" x14ac:dyDescent="0.3">
      <c r="A63" s="118">
        <v>3023501</v>
      </c>
      <c r="B63" s="118">
        <v>3023501</v>
      </c>
      <c r="C63" t="s">
        <v>488</v>
      </c>
      <c r="D63" s="106">
        <f>VLOOKUP(B63,'School Details'!A:E,3,FALSE)</f>
        <v>0</v>
      </c>
      <c r="E63" s="106" t="str">
        <f>VLOOKUP(B63,'School Details'!A:E,4,FALSE)</f>
        <v>M</v>
      </c>
      <c r="F63" s="106" t="str">
        <f>VLOOKUP(B63,'School Details'!A:E,5,FALSE)</f>
        <v>Primary</v>
      </c>
      <c r="G63" t="s">
        <v>895</v>
      </c>
      <c r="H63" t="s">
        <v>567</v>
      </c>
      <c r="I63" t="s">
        <v>368</v>
      </c>
      <c r="J63">
        <v>661225</v>
      </c>
      <c r="K63" s="118" t="s">
        <v>15</v>
      </c>
      <c r="L63" s="106">
        <f t="shared" si="7"/>
        <v>1</v>
      </c>
      <c r="M63" s="106" t="str">
        <f t="shared" si="2"/>
        <v>PEGrt.I06</v>
      </c>
      <c r="N63" s="106">
        <f>VLOOKUP(B63,'School Details'!A:K,10,FALSE)</f>
        <v>400003</v>
      </c>
      <c r="O63" s="106" t="str">
        <f t="shared" si="3"/>
        <v xml:space="preserve">Our Lady of Lourdes </v>
      </c>
      <c r="P63" t="str">
        <f>VLOOKUP($N63,LBB_Code!$B:$F,3,FALSE)</f>
        <v>Our Lady of Lourdes Rc School</v>
      </c>
      <c r="Q63" t="str">
        <f>VLOOKUP($N63,LBB_Code!$B:$F,2,FALSE)</f>
        <v>S900008279</v>
      </c>
      <c r="R63" t="str">
        <f>VLOOKUP($N63,LBB_Code!$B:$F,4,FALSE)</f>
        <v>N12 0JP</v>
      </c>
      <c r="S63" t="str">
        <f>VLOOKUP($G63,LBB_Code!$J:$O, 6,FALSE)</f>
        <v>A1.D10166.661225.99999.9999999.999999</v>
      </c>
      <c r="T63" s="125"/>
      <c r="W63" s="119"/>
      <c r="X63" t="str">
        <f t="shared" si="4"/>
        <v>3501.PEGrt.I06.Ma251</v>
      </c>
      <c r="Y63" t="str">
        <f t="shared" si="5"/>
        <v>Our Lady of Lourdes .3501.PEGrt.I06.Ma25</v>
      </c>
      <c r="Z63" s="119">
        <v>7421</v>
      </c>
      <c r="AC63" s="119"/>
      <c r="AF63" s="122"/>
      <c r="AI63" s="122"/>
      <c r="AL63" s="122"/>
      <c r="AO63" s="122"/>
      <c r="AR63" s="122"/>
      <c r="AU63" s="122"/>
      <c r="AX63" s="122"/>
      <c r="BA63" s="122"/>
      <c r="BD63" s="122"/>
      <c r="BE63" s="120">
        <f t="shared" si="6"/>
        <v>7421</v>
      </c>
      <c r="BF63" s="122">
        <f t="shared" si="1"/>
        <v>7421</v>
      </c>
    </row>
    <row r="64" spans="1:58" x14ac:dyDescent="0.3">
      <c r="A64" s="118">
        <v>3023502</v>
      </c>
      <c r="B64" s="118">
        <v>3023502</v>
      </c>
      <c r="C64" t="s">
        <v>499</v>
      </c>
      <c r="D64" s="106">
        <f>VLOOKUP(B64,'School Details'!A:E,3,FALSE)</f>
        <v>0</v>
      </c>
      <c r="E64" s="106" t="str">
        <f>VLOOKUP(B64,'School Details'!A:E,4,FALSE)</f>
        <v>M</v>
      </c>
      <c r="F64" s="106" t="str">
        <f>VLOOKUP(B64,'School Details'!A:E,5,FALSE)</f>
        <v>Primary</v>
      </c>
      <c r="G64" t="s">
        <v>895</v>
      </c>
      <c r="H64" t="s">
        <v>567</v>
      </c>
      <c r="I64" t="s">
        <v>368</v>
      </c>
      <c r="J64">
        <v>661225</v>
      </c>
      <c r="K64" s="118" t="s">
        <v>15</v>
      </c>
      <c r="L64" s="106">
        <f t="shared" si="7"/>
        <v>1</v>
      </c>
      <c r="M64" s="106" t="str">
        <f t="shared" si="2"/>
        <v>PEGrt.I06</v>
      </c>
      <c r="N64" s="106">
        <f>VLOOKUP(B64,'School Details'!A:K,10,FALSE)</f>
        <v>400096</v>
      </c>
      <c r="O64" s="106" t="str">
        <f t="shared" si="3"/>
        <v xml:space="preserve">St Agnes RC  </v>
      </c>
      <c r="P64" t="str">
        <f>VLOOKUP($N64,LBB_Code!$B:$F,3,FALSE)</f>
        <v>St Agness Rc School</v>
      </c>
      <c r="Q64" t="str">
        <f>VLOOKUP($N64,LBB_Code!$B:$F,2,FALSE)</f>
        <v>S900008341</v>
      </c>
      <c r="R64" t="str">
        <f>VLOOKUP($N64,LBB_Code!$B:$F,4,FALSE)</f>
        <v>NW2 1RG</v>
      </c>
      <c r="S64" t="str">
        <f>VLOOKUP($G64,LBB_Code!$J:$O, 6,FALSE)</f>
        <v>A1.D10166.661225.99999.9999999.999999</v>
      </c>
      <c r="T64" s="125"/>
      <c r="W64" s="119"/>
      <c r="X64" t="str">
        <f t="shared" si="4"/>
        <v>3502.PEGrt.I06.Ma251</v>
      </c>
      <c r="Y64" t="str">
        <f t="shared" si="5"/>
        <v>St Agnes RC  .3502.PEGrt.I06.Ma25</v>
      </c>
      <c r="Z64" s="119">
        <v>8104</v>
      </c>
      <c r="AC64" s="119"/>
      <c r="AF64" s="122"/>
      <c r="AI64" s="122"/>
      <c r="AL64" s="122"/>
      <c r="AO64" s="122"/>
      <c r="AR64" s="122"/>
      <c r="AU64" s="122"/>
      <c r="AX64" s="122"/>
      <c r="BA64" s="122"/>
      <c r="BD64" s="122"/>
      <c r="BE64" s="120">
        <f t="shared" si="6"/>
        <v>8104</v>
      </c>
      <c r="BF64" s="120">
        <f t="shared" si="1"/>
        <v>8104</v>
      </c>
    </row>
    <row r="65" spans="1:58" x14ac:dyDescent="0.3">
      <c r="A65" s="118">
        <v>3023504</v>
      </c>
      <c r="B65" s="118">
        <v>3023504</v>
      </c>
      <c r="C65" t="s">
        <v>502</v>
      </c>
      <c r="D65" s="106">
        <f>VLOOKUP(B65,'School Details'!A:E,3,FALSE)</f>
        <v>0</v>
      </c>
      <c r="E65" s="106" t="str">
        <f>VLOOKUP(B65,'School Details'!A:E,4,FALSE)</f>
        <v>M</v>
      </c>
      <c r="F65" s="106" t="str">
        <f>VLOOKUP(B65,'School Details'!A:E,5,FALSE)</f>
        <v>Primary</v>
      </c>
      <c r="G65" t="s">
        <v>895</v>
      </c>
      <c r="H65" t="s">
        <v>567</v>
      </c>
      <c r="I65" t="s">
        <v>368</v>
      </c>
      <c r="J65">
        <v>661225</v>
      </c>
      <c r="K65" s="118" t="s">
        <v>15</v>
      </c>
      <c r="L65" s="106">
        <f t="shared" si="7"/>
        <v>1</v>
      </c>
      <c r="M65" s="106" t="str">
        <f t="shared" si="2"/>
        <v>PEGrt.I06</v>
      </c>
      <c r="N65" s="106">
        <f>VLOOKUP(B65,'School Details'!A:K,10,FALSE)</f>
        <v>400064</v>
      </c>
      <c r="O65" s="106" t="str">
        <f t="shared" si="3"/>
        <v xml:space="preserve">St Catherines R C </v>
      </c>
      <c r="P65" t="str">
        <f>VLOOKUP($N65,LBB_Code!$B:$F,3,FALSE)</f>
        <v>St Catherine's Rc School</v>
      </c>
      <c r="Q65" t="str">
        <f>VLOOKUP($N65,LBB_Code!$B:$F,2,FALSE)</f>
        <v>S900008323</v>
      </c>
      <c r="R65" t="str">
        <f>VLOOKUP($N65,LBB_Code!$B:$F,4,FALSE)</f>
        <v>EN5 2ED</v>
      </c>
      <c r="S65" t="str">
        <f>VLOOKUP($G65,LBB_Code!$J:$O, 6,FALSE)</f>
        <v>A1.D10166.661225.99999.9999999.999999</v>
      </c>
      <c r="T65" s="125"/>
      <c r="W65" s="119"/>
      <c r="X65" t="str">
        <f t="shared" si="4"/>
        <v>3504.PEGrt.I06.Ma251</v>
      </c>
      <c r="Y65" t="str">
        <f t="shared" si="5"/>
        <v>St Catherines R C .3504.PEGrt.I06.Ma25</v>
      </c>
      <c r="Z65" s="119">
        <v>8171</v>
      </c>
      <c r="AC65" s="119"/>
      <c r="AF65" s="122"/>
      <c r="AI65" s="122"/>
      <c r="AL65" s="122"/>
      <c r="AO65" s="122"/>
      <c r="AR65" s="122"/>
      <c r="AU65" s="122"/>
      <c r="AX65" s="122"/>
      <c r="BA65" s="122"/>
      <c r="BD65" s="122"/>
      <c r="BE65" s="120">
        <f t="shared" si="6"/>
        <v>8171</v>
      </c>
      <c r="BF65" s="120">
        <f t="shared" si="1"/>
        <v>8171</v>
      </c>
    </row>
    <row r="66" spans="1:58" x14ac:dyDescent="0.3">
      <c r="A66" s="118">
        <v>3023506</v>
      </c>
      <c r="B66" s="118">
        <v>3023506</v>
      </c>
      <c r="C66" t="s">
        <v>517</v>
      </c>
      <c r="D66" s="106">
        <f>VLOOKUP(B66,'School Details'!A:E,3,FALSE)</f>
        <v>0</v>
      </c>
      <c r="E66" s="106" t="str">
        <f>VLOOKUP(B66,'School Details'!A:E,4,FALSE)</f>
        <v>M</v>
      </c>
      <c r="F66" s="106" t="str">
        <f>VLOOKUP(B66,'School Details'!A:E,5,FALSE)</f>
        <v>Primary</v>
      </c>
      <c r="G66" t="s">
        <v>895</v>
      </c>
      <c r="H66" t="s">
        <v>567</v>
      </c>
      <c r="I66" t="s">
        <v>368</v>
      </c>
      <c r="J66">
        <v>661225</v>
      </c>
      <c r="K66" s="118" t="s">
        <v>15</v>
      </c>
      <c r="L66" s="106">
        <f t="shared" si="7"/>
        <v>1</v>
      </c>
      <c r="M66" s="106" t="str">
        <f t="shared" si="2"/>
        <v>PEGrt.I06</v>
      </c>
      <c r="N66" s="106">
        <f>VLOOKUP(B66,'School Details'!A:K,10,FALSE)</f>
        <v>400009</v>
      </c>
      <c r="O66" s="106" t="str">
        <f t="shared" si="3"/>
        <v>St Vincent's RC</v>
      </c>
      <c r="P66" t="str">
        <f>VLOOKUP($N66,LBB_Code!$B:$F,3,FALSE)</f>
        <v>St Vincent's Rc School</v>
      </c>
      <c r="Q66" t="str">
        <f>VLOOKUP($N66,LBB_Code!$B:$F,2,FALSE)</f>
        <v>S900008285</v>
      </c>
      <c r="R66" t="str">
        <f>VLOOKUP($N66,LBB_Code!$B:$F,4,FALSE)</f>
        <v>NW7 1EJ</v>
      </c>
      <c r="S66" t="str">
        <f>VLOOKUP($G66,LBB_Code!$J:$O, 6,FALSE)</f>
        <v>A1.D10166.661225.99999.9999999.999999</v>
      </c>
      <c r="T66" s="125"/>
      <c r="W66" s="119"/>
      <c r="X66" t="str">
        <f t="shared" si="4"/>
        <v>3506.PEGrt.I06.Ma251</v>
      </c>
      <c r="Y66" t="str">
        <f t="shared" si="5"/>
        <v>St Vincent's RC.3506.PEGrt.I06.Ma25</v>
      </c>
      <c r="Z66" s="119">
        <v>7712</v>
      </c>
      <c r="AC66" s="119"/>
      <c r="AF66" s="122"/>
      <c r="AI66" s="122"/>
      <c r="AL66" s="122"/>
      <c r="AO66" s="122"/>
      <c r="AR66" s="122"/>
      <c r="AU66" s="122"/>
      <c r="AX66" s="122"/>
      <c r="BA66" s="122"/>
      <c r="BD66" s="122"/>
      <c r="BE66" s="120">
        <f t="shared" si="6"/>
        <v>7712</v>
      </c>
      <c r="BF66" s="120">
        <f t="shared" si="1"/>
        <v>7712</v>
      </c>
    </row>
    <row r="67" spans="1:58" x14ac:dyDescent="0.3">
      <c r="A67" s="118">
        <v>3023507</v>
      </c>
      <c r="B67" s="118">
        <v>3023507</v>
      </c>
      <c r="C67" t="s">
        <v>515</v>
      </c>
      <c r="D67" s="106">
        <f>VLOOKUP(B67,'School Details'!A:E,3,FALSE)</f>
        <v>0</v>
      </c>
      <c r="E67" s="106" t="str">
        <f>VLOOKUP(B67,'School Details'!A:E,4,FALSE)</f>
        <v>M</v>
      </c>
      <c r="F67" s="106" t="str">
        <f>VLOOKUP(B67,'School Details'!A:E,5,FALSE)</f>
        <v>Primary</v>
      </c>
      <c r="G67" t="s">
        <v>895</v>
      </c>
      <c r="H67" t="s">
        <v>567</v>
      </c>
      <c r="I67" t="s">
        <v>368</v>
      </c>
      <c r="J67">
        <v>661225</v>
      </c>
      <c r="K67" s="118" t="s">
        <v>15</v>
      </c>
      <c r="L67" s="106">
        <f t="shared" si="7"/>
        <v>1</v>
      </c>
      <c r="M67" s="106" t="str">
        <f t="shared" si="2"/>
        <v>PEGrt.I06</v>
      </c>
      <c r="N67" s="106">
        <f>VLOOKUP(B67,'School Details'!A:K,10,FALSE)</f>
        <v>400037</v>
      </c>
      <c r="O67" s="106" t="str">
        <f t="shared" si="3"/>
        <v xml:space="preserve">St Theresa's RC  </v>
      </c>
      <c r="P67" t="str">
        <f>VLOOKUP($N67,LBB_Code!$B:$F,3,FALSE)</f>
        <v>St Theresa's Rc School</v>
      </c>
      <c r="Q67" t="str">
        <f>VLOOKUP($N67,LBB_Code!$B:$F,2,FALSE)</f>
        <v>S900008303</v>
      </c>
      <c r="R67" t="str">
        <f>VLOOKUP($N67,LBB_Code!$B:$F,4,FALSE)</f>
        <v>N3 2TD</v>
      </c>
      <c r="S67" t="str">
        <f>VLOOKUP($G67,LBB_Code!$J:$O, 6,FALSE)</f>
        <v>A1.D10166.661225.99999.9999999.999999</v>
      </c>
      <c r="T67" s="125"/>
      <c r="W67" s="119"/>
      <c r="X67" t="str">
        <f t="shared" si="4"/>
        <v>3507.PEGrt.I06.Ma251</v>
      </c>
      <c r="Y67" t="str">
        <f t="shared" si="5"/>
        <v>St Theresa's RC  .3507.PEGrt.I06.Ma25</v>
      </c>
      <c r="Z67" s="119">
        <v>7287</v>
      </c>
      <c r="AC67" s="119"/>
      <c r="AF67" s="122"/>
      <c r="AI67" s="122"/>
      <c r="AL67" s="122"/>
      <c r="AO67" s="122"/>
      <c r="AR67" s="122"/>
      <c r="AU67" s="122"/>
      <c r="AX67" s="122"/>
      <c r="BA67" s="122"/>
      <c r="BD67" s="122"/>
      <c r="BE67" s="120">
        <f t="shared" si="6"/>
        <v>7287</v>
      </c>
      <c r="BF67" s="120">
        <f t="shared" si="1"/>
        <v>7287</v>
      </c>
    </row>
    <row r="68" spans="1:58" x14ac:dyDescent="0.3">
      <c r="A68" s="118">
        <v>3023509</v>
      </c>
      <c r="B68" s="118">
        <v>3023509</v>
      </c>
      <c r="C68" t="s">
        <v>506</v>
      </c>
      <c r="D68" s="106">
        <f>VLOOKUP(B68,'School Details'!A:E,3,FALSE)</f>
        <v>0</v>
      </c>
      <c r="E68" s="106" t="str">
        <f>VLOOKUP(B68,'School Details'!A:E,4,FALSE)</f>
        <v>M</v>
      </c>
      <c r="F68" s="106" t="str">
        <f>VLOOKUP(B68,'School Details'!A:E,5,FALSE)</f>
        <v>Primary</v>
      </c>
      <c r="G68" t="s">
        <v>895</v>
      </c>
      <c r="H68" t="s">
        <v>567</v>
      </c>
      <c r="I68" t="s">
        <v>368</v>
      </c>
      <c r="J68">
        <v>661225</v>
      </c>
      <c r="K68" s="118" t="s">
        <v>15</v>
      </c>
      <c r="L68" s="106">
        <f t="shared" si="7"/>
        <v>1</v>
      </c>
      <c r="M68" s="106" t="str">
        <f t="shared" si="2"/>
        <v>PEGrt.I06</v>
      </c>
      <c r="N68" s="106">
        <f>VLOOKUP(B68,'School Details'!A:K,10,FALSE)</f>
        <v>400066</v>
      </c>
      <c r="O68" s="106" t="str">
        <f t="shared" si="3"/>
        <v xml:space="preserve">St Joseph's  </v>
      </c>
      <c r="P68" t="str">
        <f>VLOOKUP($N68,LBB_Code!$B:$F,3,FALSE)</f>
        <v>St Joseph's Catholic Primary School</v>
      </c>
      <c r="Q68" t="str">
        <f>VLOOKUP($N68,LBB_Code!$B:$F,2,FALSE)</f>
        <v>S900008325</v>
      </c>
      <c r="R68" t="str">
        <f>VLOOKUP($N68,LBB_Code!$B:$F,4,FALSE)</f>
        <v>NW4 4TY</v>
      </c>
      <c r="S68" t="str">
        <f>VLOOKUP($G68,LBB_Code!$J:$O, 6,FALSE)</f>
        <v>A1.D10166.661225.99999.9999999.999999</v>
      </c>
      <c r="T68" s="125"/>
      <c r="W68" s="119"/>
      <c r="X68" t="str">
        <f t="shared" si="4"/>
        <v>3509.PEGrt.I06.Ma251</v>
      </c>
      <c r="Y68" t="str">
        <f t="shared" si="5"/>
        <v>St Joseph's  .3509.PEGrt.I06.Ma25</v>
      </c>
      <c r="Z68" s="119">
        <v>8337</v>
      </c>
      <c r="AC68" s="119"/>
      <c r="AF68" s="122"/>
      <c r="AI68" s="122"/>
      <c r="AL68" s="122"/>
      <c r="AO68" s="122"/>
      <c r="AR68" s="122"/>
      <c r="AU68" s="122"/>
      <c r="AX68" s="122"/>
      <c r="BA68" s="122"/>
      <c r="BD68" s="122"/>
      <c r="BE68" s="120">
        <f t="shared" si="6"/>
        <v>8337</v>
      </c>
      <c r="BF68" s="120">
        <f t="shared" si="1"/>
        <v>8337</v>
      </c>
    </row>
    <row r="69" spans="1:58" x14ac:dyDescent="0.3">
      <c r="A69" s="118">
        <v>3023510</v>
      </c>
      <c r="B69" s="118">
        <v>3023510</v>
      </c>
      <c r="C69" t="s">
        <v>497</v>
      </c>
      <c r="D69" s="106">
        <f>VLOOKUP(B69,'School Details'!A:E,3,FALSE)</f>
        <v>0</v>
      </c>
      <c r="E69" s="106" t="str">
        <f>VLOOKUP(B69,'School Details'!A:E,4,FALSE)</f>
        <v>M</v>
      </c>
      <c r="F69" s="106" t="str">
        <f>VLOOKUP(B69,'School Details'!A:E,5,FALSE)</f>
        <v>Primary</v>
      </c>
      <c r="G69" t="s">
        <v>895</v>
      </c>
      <c r="H69" t="s">
        <v>567</v>
      </c>
      <c r="I69" t="s">
        <v>368</v>
      </c>
      <c r="J69">
        <v>661225</v>
      </c>
      <c r="K69" s="118" t="s">
        <v>15</v>
      </c>
      <c r="L69" s="106">
        <f>IF(C71=C70,L68+1,1)</f>
        <v>1</v>
      </c>
      <c r="M69" s="106" t="str">
        <f t="shared" si="2"/>
        <v>PEGrt.I06</v>
      </c>
      <c r="N69" s="106">
        <f>VLOOKUP(B69,'School Details'!A:K,10,FALSE)</f>
        <v>400071</v>
      </c>
      <c r="O69" s="106" t="str">
        <f t="shared" si="3"/>
        <v xml:space="preserve">Sacred Heart </v>
      </c>
      <c r="P69" t="str">
        <f>VLOOKUP($N69,LBB_Code!$B:$F,3,FALSE)</f>
        <v>Sacred Heart Rc School</v>
      </c>
      <c r="Q69" t="str">
        <f>VLOOKUP($N69,LBB_Code!$B:$F,2,FALSE)</f>
        <v>S900008329</v>
      </c>
      <c r="R69" t="str">
        <f>VLOOKUP($N69,LBB_Code!$B:$F,4,FALSE)</f>
        <v>N20 9JU</v>
      </c>
      <c r="S69" t="str">
        <f>VLOOKUP($G69,LBB_Code!$J:$O, 6,FALSE)</f>
        <v>A1.D10166.661225.99999.9999999.999999</v>
      </c>
      <c r="T69" s="125"/>
      <c r="W69" s="119"/>
      <c r="X69" t="str">
        <f t="shared" si="4"/>
        <v>3510.PEGrt.I06.Ma251</v>
      </c>
      <c r="Y69" t="str">
        <f t="shared" si="5"/>
        <v>Sacred Heart .3510.PEGrt.I06.Ma25</v>
      </c>
      <c r="Z69" s="119">
        <v>8154</v>
      </c>
      <c r="AC69" s="119"/>
      <c r="AF69" s="122"/>
      <c r="AI69" s="122"/>
      <c r="AL69" s="122"/>
      <c r="AO69" s="122"/>
      <c r="AR69" s="122"/>
      <c r="AU69" s="122"/>
      <c r="AX69" s="122"/>
      <c r="BA69" s="122"/>
      <c r="BD69" s="122"/>
      <c r="BE69" s="120">
        <f t="shared" si="6"/>
        <v>8154</v>
      </c>
      <c r="BF69" s="120">
        <f t="shared" si="1"/>
        <v>8154</v>
      </c>
    </row>
    <row r="70" spans="1:58" x14ac:dyDescent="0.3">
      <c r="A70" s="118">
        <v>3023511</v>
      </c>
      <c r="B70" s="118">
        <v>3023511</v>
      </c>
      <c r="C70" t="s">
        <v>429</v>
      </c>
      <c r="D70" s="106">
        <f>VLOOKUP(B70,'School Details'!A:E,3,FALSE)</f>
        <v>0</v>
      </c>
      <c r="E70" s="106" t="str">
        <f>VLOOKUP(B70,'School Details'!A:E,4,FALSE)</f>
        <v>M</v>
      </c>
      <c r="F70" s="106" t="str">
        <f>VLOOKUP(B70,'School Details'!A:E,5,FALSE)</f>
        <v>Primary</v>
      </c>
      <c r="G70" t="s">
        <v>895</v>
      </c>
      <c r="H70" t="s">
        <v>567</v>
      </c>
      <c r="I70" t="s">
        <v>368</v>
      </c>
      <c r="J70">
        <v>661225</v>
      </c>
      <c r="K70" s="118" t="s">
        <v>15</v>
      </c>
      <c r="L70" s="106">
        <f>IF(C73=C71,L69+1,1)</f>
        <v>1</v>
      </c>
      <c r="M70" s="106" t="str">
        <f t="shared" si="2"/>
        <v>PEGrt.I06</v>
      </c>
      <c r="N70" s="106">
        <f>VLOOKUP(B70,'School Details'!A:K,10,FALSE)</f>
        <v>400024</v>
      </c>
      <c r="O70" s="106" t="str">
        <f t="shared" si="3"/>
        <v xml:space="preserve">Blessed Dominic </v>
      </c>
      <c r="P70" t="str">
        <f>VLOOKUP($N70,LBB_Code!$B:$F,3,FALSE)</f>
        <v>Blessed Dominic Rc School</v>
      </c>
      <c r="Q70" t="str">
        <f>VLOOKUP($N70,LBB_Code!$B:$F,2,FALSE)</f>
        <v>S900008295</v>
      </c>
      <c r="R70" t="str">
        <f>VLOOKUP($N70,LBB_Code!$B:$F,4,FALSE)</f>
        <v>NW9 5FN</v>
      </c>
      <c r="S70" t="str">
        <f>VLOOKUP($G70,LBB_Code!$J:$O, 6,FALSE)</f>
        <v>A1.D10166.661225.99999.9999999.999999</v>
      </c>
      <c r="T70" s="125"/>
      <c r="W70" s="119"/>
      <c r="X70" t="str">
        <f t="shared" si="4"/>
        <v>3511.PEGrt.I06.Ma251</v>
      </c>
      <c r="Y70" t="str">
        <f t="shared" si="5"/>
        <v>Blessed Dominic .3511.PEGrt.I06.Ma25</v>
      </c>
      <c r="Z70" s="119">
        <v>8142</v>
      </c>
      <c r="AC70" s="119"/>
      <c r="AF70" s="122"/>
      <c r="AI70" s="122"/>
      <c r="AL70" s="122"/>
      <c r="AO70" s="122"/>
      <c r="AR70" s="122"/>
      <c r="AU70" s="122"/>
      <c r="AX70" s="122"/>
      <c r="BA70" s="122"/>
      <c r="BD70" s="122"/>
      <c r="BE70" s="120">
        <f t="shared" si="6"/>
        <v>8142</v>
      </c>
      <c r="BF70" s="120">
        <f t="shared" si="1"/>
        <v>8142</v>
      </c>
    </row>
    <row r="71" spans="1:58" x14ac:dyDescent="0.3">
      <c r="A71" s="118">
        <v>3023512</v>
      </c>
      <c r="B71" s="118">
        <v>3023512</v>
      </c>
      <c r="C71" t="s">
        <v>495</v>
      </c>
      <c r="D71" s="106">
        <f>VLOOKUP(B71,'School Details'!A:E,3,FALSE)</f>
        <v>0</v>
      </c>
      <c r="E71" s="106" t="str">
        <f>VLOOKUP(B71,'School Details'!A:E,4,FALSE)</f>
        <v>M</v>
      </c>
      <c r="F71" s="106" t="str">
        <f>VLOOKUP(B71,'School Details'!A:E,5,FALSE)</f>
        <v>Primary</v>
      </c>
      <c r="G71" t="s">
        <v>895</v>
      </c>
      <c r="H71" t="s">
        <v>567</v>
      </c>
      <c r="I71" t="s">
        <v>368</v>
      </c>
      <c r="J71">
        <v>661225</v>
      </c>
      <c r="K71" s="118" t="s">
        <v>15</v>
      </c>
      <c r="L71" s="106">
        <f>IF(C74=C73,L70+1,1)</f>
        <v>1</v>
      </c>
      <c r="M71" s="106" t="str">
        <f t="shared" si="2"/>
        <v>PEGrt.I06</v>
      </c>
      <c r="N71" s="106">
        <f>VLOOKUP(B71,'School Details'!A:K,10,FALSE)</f>
        <v>400093</v>
      </c>
      <c r="O71" s="106" t="str">
        <f t="shared" si="3"/>
        <v>Rosh Pinah</v>
      </c>
      <c r="P71" t="str">
        <f>VLOOKUP($N71,LBB_Code!$B:$F,3,FALSE)</f>
        <v>Rosh Pinah School</v>
      </c>
      <c r="Q71" t="str">
        <f>VLOOKUP($N71,LBB_Code!$B:$F,2,FALSE)</f>
        <v>S900008339</v>
      </c>
      <c r="R71" t="str">
        <f>VLOOKUP($N71,LBB_Code!$B:$F,4,FALSE)</f>
        <v>HA8 8TE</v>
      </c>
      <c r="S71" t="str">
        <f>VLOOKUP($G71,LBB_Code!$J:$O, 6,FALSE)</f>
        <v>A1.D10166.661225.99999.9999999.999999</v>
      </c>
      <c r="T71" s="125"/>
      <c r="W71" s="119"/>
      <c r="X71" t="str">
        <f t="shared" si="4"/>
        <v>3512.PEGrt.I06.Ma251</v>
      </c>
      <c r="Y71" t="str">
        <f t="shared" si="5"/>
        <v>Rosh Pinah.3512.PEGrt.I06.Ma25</v>
      </c>
      <c r="Z71" s="119">
        <v>7912</v>
      </c>
      <c r="AC71" s="119"/>
      <c r="AF71" s="122"/>
      <c r="AI71" s="122"/>
      <c r="AL71" s="122"/>
      <c r="AO71" s="122"/>
      <c r="AR71" s="122"/>
      <c r="AU71" s="122"/>
      <c r="AX71" s="122"/>
      <c r="BA71" s="122"/>
      <c r="BD71" s="122"/>
      <c r="BE71" s="120">
        <f t="shared" si="6"/>
        <v>7912</v>
      </c>
      <c r="BF71" s="120">
        <f t="shared" ref="BF71:BF85" si="8">BE71-T71</f>
        <v>7912</v>
      </c>
    </row>
    <row r="72" spans="1:58" x14ac:dyDescent="0.3">
      <c r="A72" s="118" t="s">
        <v>23911</v>
      </c>
      <c r="B72" s="118">
        <v>3022061</v>
      </c>
      <c r="C72" t="s">
        <v>476</v>
      </c>
      <c r="D72" s="106">
        <f>VLOOKUP(B72,'School Details'!A:E,3,FALSE)</f>
        <v>0</v>
      </c>
      <c r="E72" s="106" t="str">
        <f>VLOOKUP(B72,'School Details'!A:E,4,FALSE)</f>
        <v>M</v>
      </c>
      <c r="F72" s="106" t="str">
        <f>VLOOKUP(B72,'School Details'!A:E,5,FALSE)</f>
        <v>Primary</v>
      </c>
      <c r="G72" t="s">
        <v>895</v>
      </c>
      <c r="H72" t="s">
        <v>567</v>
      </c>
      <c r="I72" t="s">
        <v>368</v>
      </c>
      <c r="J72">
        <v>661225</v>
      </c>
      <c r="K72" s="118" t="s">
        <v>15</v>
      </c>
      <c r="L72" s="106">
        <f>IF(C75=C74,L71+1,1)</f>
        <v>1</v>
      </c>
      <c r="M72" s="106" t="str">
        <f t="shared" si="2"/>
        <v>PEGrt.I06</v>
      </c>
      <c r="N72" s="106">
        <f>VLOOKUP(B72,'School Details'!A:K,10,FALSE)</f>
        <v>400007</v>
      </c>
      <c r="O72" s="106" t="s">
        <v>476</v>
      </c>
      <c r="P72" t="str">
        <f>VLOOKUP($N72,LBB_Code!$B:$F,3,FALSE)</f>
        <v>Menorah Primary School</v>
      </c>
      <c r="Q72" t="str">
        <f>VLOOKUP($N72,LBB_Code!$B:$F,2,FALSE)</f>
        <v>S900008283</v>
      </c>
      <c r="R72" t="str">
        <f>VLOOKUP($N72,LBB_Code!$B:$F,4,FALSE)</f>
        <v>NW11 9SP</v>
      </c>
      <c r="S72" t="str">
        <f>VLOOKUP($G72,LBB_Code!$J:$O, 6,FALSE)</f>
        <v>A1.D10166.661225.99999.9999999.999999</v>
      </c>
      <c r="T72" s="125"/>
      <c r="W72" s="119"/>
      <c r="X72" t="str">
        <f t="shared" ref="X72:X85" si="9">RIGHT($B72,4)&amp;"."&amp;$M72&amp;"."&amp;X$3</f>
        <v>2061.PEGrt.I06.Ma251</v>
      </c>
      <c r="Y72" t="str">
        <f t="shared" ref="Y72:Y85" si="10">$O72&amp;"."&amp;RIGHT($B72,4)&amp;"."&amp;$M72&amp;"."&amp;Y$3</f>
        <v>Menorah Primary School for Boys.2061.PEGrt.I06.Ma25</v>
      </c>
      <c r="Z72" s="119">
        <v>7325</v>
      </c>
      <c r="AC72" s="119"/>
      <c r="AF72" s="122"/>
      <c r="AI72" s="122"/>
      <c r="AL72" s="122"/>
      <c r="AO72" s="122"/>
      <c r="AR72" s="122"/>
      <c r="AU72" s="122"/>
      <c r="AX72" s="122"/>
      <c r="BA72" s="122"/>
      <c r="BD72" s="122"/>
      <c r="BE72" s="120"/>
      <c r="BF72" s="120"/>
    </row>
    <row r="73" spans="1:58" x14ac:dyDescent="0.3">
      <c r="A73" s="118" t="s">
        <v>23911</v>
      </c>
      <c r="B73" s="118">
        <v>3023513</v>
      </c>
      <c r="C73" t="s">
        <v>475</v>
      </c>
      <c r="D73" s="106">
        <f>VLOOKUP(B73,'School Details'!A:E,3,FALSE)</f>
        <v>0</v>
      </c>
      <c r="E73" s="106" t="str">
        <f>VLOOKUP(B73,'School Details'!A:E,4,FALSE)</f>
        <v>M</v>
      </c>
      <c r="F73" s="106" t="str">
        <f>VLOOKUP(B73,'School Details'!A:E,5,FALSE)</f>
        <v>Primary</v>
      </c>
      <c r="G73" t="s">
        <v>895</v>
      </c>
      <c r="H73" t="s">
        <v>567</v>
      </c>
      <c r="I73" t="s">
        <v>368</v>
      </c>
      <c r="J73">
        <v>661225</v>
      </c>
      <c r="K73" s="118" t="s">
        <v>15</v>
      </c>
      <c r="L73" s="106">
        <f>IF(C75=C74,L71+1,1)</f>
        <v>1</v>
      </c>
      <c r="M73" s="106" t="str">
        <f t="shared" ref="M73:M85" si="11">I73&amp;"."&amp;K73</f>
        <v>PEGrt.I06</v>
      </c>
      <c r="N73" s="106">
        <f>VLOOKUP(B73,'School Details'!A:K,10,FALSE)</f>
        <v>400007</v>
      </c>
      <c r="O73" s="106" t="str">
        <f t="shared" ref="O73:O85" si="12">C73</f>
        <v>Menorah Primary School For Girls</v>
      </c>
      <c r="P73" t="str">
        <f>VLOOKUP($N73,LBB_Code!$B:$F,3,FALSE)</f>
        <v>Menorah Primary School</v>
      </c>
      <c r="Q73" t="str">
        <f>VLOOKUP($N73,LBB_Code!$B:$F,2,FALSE)</f>
        <v>S900008283</v>
      </c>
      <c r="R73" t="str">
        <f>VLOOKUP($N73,LBB_Code!$B:$F,4,FALSE)</f>
        <v>NW11 9SP</v>
      </c>
      <c r="S73" t="str">
        <f>VLOOKUP($G73,LBB_Code!$J:$O, 6,FALSE)</f>
        <v>A1.D10166.661225.99999.9999999.999999</v>
      </c>
      <c r="T73" s="125"/>
      <c r="W73" s="119"/>
      <c r="X73" t="str">
        <f t="shared" si="9"/>
        <v>3513.PEGrt.I06.Ma251</v>
      </c>
      <c r="Y73" t="str">
        <f t="shared" si="10"/>
        <v>Menorah Primary School For Girls.3513.PEGrt.I06.Ma25</v>
      </c>
      <c r="Z73" s="119">
        <v>7354</v>
      </c>
      <c r="AC73" s="119"/>
      <c r="AF73" s="122"/>
      <c r="AI73" s="122"/>
      <c r="AL73" s="122"/>
      <c r="AO73" s="122"/>
      <c r="AR73" s="122"/>
      <c r="AU73" s="122"/>
      <c r="AX73" s="122"/>
      <c r="BA73" s="122"/>
      <c r="BD73" s="122"/>
      <c r="BE73" s="120">
        <f t="shared" ref="BE73:BE85" si="13">SUM(W73:BA73)</f>
        <v>7354</v>
      </c>
      <c r="BF73" s="120">
        <f t="shared" si="8"/>
        <v>7354</v>
      </c>
    </row>
    <row r="74" spans="1:58" x14ac:dyDescent="0.3">
      <c r="A74" s="118">
        <v>3023514</v>
      </c>
      <c r="B74" s="118">
        <v>3023514</v>
      </c>
      <c r="C74" t="s">
        <v>420</v>
      </c>
      <c r="D74" s="106">
        <f>VLOOKUP(B74,'School Details'!A:E,3,FALSE)</f>
        <v>0</v>
      </c>
      <c r="E74" s="106" t="str">
        <f>VLOOKUP(B74,'School Details'!A:E,4,FALSE)</f>
        <v>M</v>
      </c>
      <c r="F74" s="106" t="str">
        <f>VLOOKUP(B74,'School Details'!A:E,5,FALSE)</f>
        <v>Primary</v>
      </c>
      <c r="G74" t="s">
        <v>895</v>
      </c>
      <c r="H74" t="s">
        <v>567</v>
      </c>
      <c r="I74" t="s">
        <v>368</v>
      </c>
      <c r="J74">
        <v>661225</v>
      </c>
      <c r="K74" s="118" t="s">
        <v>15</v>
      </c>
      <c r="L74" s="106">
        <f t="shared" ref="L74:L85" si="14">IF(C76=C75,L73+1,1)</f>
        <v>1</v>
      </c>
      <c r="M74" s="106" t="str">
        <f t="shared" si="11"/>
        <v>PEGrt.I06</v>
      </c>
      <c r="N74" s="106">
        <f>VLOOKUP(B74,'School Details'!A:K,10,FALSE)</f>
        <v>400107</v>
      </c>
      <c r="O74" s="106" t="str">
        <f t="shared" si="12"/>
        <v>Annunciation Junior</v>
      </c>
      <c r="P74" t="str">
        <f>VLOOKUP($N74,LBB_Code!$B:$F,3,FALSE)</f>
        <v>The Annunciation Rc Junior School</v>
      </c>
      <c r="Q74" t="str">
        <f>VLOOKUP($N74,LBB_Code!$B:$F,2,FALSE)</f>
        <v>S900008350</v>
      </c>
      <c r="R74" t="str">
        <f>VLOOKUP($N74,LBB_Code!$B:$F,4,FALSE)</f>
        <v>HA8 9HQ</v>
      </c>
      <c r="S74" t="str">
        <f>VLOOKUP($G74,LBB_Code!$J:$O, 6,FALSE)</f>
        <v>A1.D10166.661225.99999.9999999.999999</v>
      </c>
      <c r="T74" s="125"/>
      <c r="W74" s="119"/>
      <c r="X74" t="str">
        <f t="shared" si="9"/>
        <v>3514.PEGrt.I06.Ma251</v>
      </c>
      <c r="Y74" t="str">
        <f t="shared" si="10"/>
        <v>Annunciation Junior.3514.PEGrt.I06.Ma25</v>
      </c>
      <c r="Z74" s="119">
        <v>7417</v>
      </c>
      <c r="AC74" s="119"/>
      <c r="AF74" s="122"/>
      <c r="AI74" s="122"/>
      <c r="AL74" s="122"/>
      <c r="AO74" s="122"/>
      <c r="AR74" s="122"/>
      <c r="AU74" s="122"/>
      <c r="AX74" s="122"/>
      <c r="BA74" s="122"/>
      <c r="BD74" s="122"/>
      <c r="BE74" s="120">
        <f t="shared" si="13"/>
        <v>7417</v>
      </c>
      <c r="BF74" s="120">
        <f t="shared" si="8"/>
        <v>7417</v>
      </c>
    </row>
    <row r="75" spans="1:58" x14ac:dyDescent="0.3">
      <c r="A75" s="118">
        <v>3023516</v>
      </c>
      <c r="B75" s="118">
        <v>3023516</v>
      </c>
      <c r="C75" t="s">
        <v>464</v>
      </c>
      <c r="D75" s="106">
        <f>VLOOKUP(B75,'School Details'!A:E,3,FALSE)</f>
        <v>0</v>
      </c>
      <c r="E75" s="106" t="str">
        <f>VLOOKUP(B75,'School Details'!A:E,4,FALSE)</f>
        <v>M</v>
      </c>
      <c r="F75" s="106" t="str">
        <f>VLOOKUP(B75,'School Details'!A:E,5,FALSE)</f>
        <v>Primary</v>
      </c>
      <c r="G75" t="s">
        <v>895</v>
      </c>
      <c r="H75" t="s">
        <v>567</v>
      </c>
      <c r="I75" t="s">
        <v>368</v>
      </c>
      <c r="J75">
        <v>661225</v>
      </c>
      <c r="K75" s="118" t="s">
        <v>15</v>
      </c>
      <c r="L75" s="106">
        <f t="shared" si="14"/>
        <v>1</v>
      </c>
      <c r="M75" s="106" t="str">
        <f t="shared" si="11"/>
        <v>PEGrt.I06</v>
      </c>
      <c r="N75" s="106">
        <f>VLOOKUP(B75,'School Details'!A:K,10,FALSE)</f>
        <v>400108</v>
      </c>
      <c r="O75" s="106" t="str">
        <f t="shared" si="12"/>
        <v xml:space="preserve">Hasmonean  </v>
      </c>
      <c r="P75" t="str">
        <f>VLOOKUP($N75,LBB_Code!$B:$F,3,FALSE)</f>
        <v>Hasmonean Primary School</v>
      </c>
      <c r="Q75" t="str">
        <f>VLOOKUP($N75,LBB_Code!$B:$F,2,FALSE)</f>
        <v>S900008351</v>
      </c>
      <c r="R75" t="str">
        <f>VLOOKUP($N75,LBB_Code!$B:$F,4,FALSE)</f>
        <v>NW4 2PD</v>
      </c>
      <c r="S75" t="str">
        <f>VLOOKUP($G75,LBB_Code!$J:$O, 6,FALSE)</f>
        <v>A1.D10166.661225.99999.9999999.999999</v>
      </c>
      <c r="T75" s="125"/>
      <c r="W75" s="119"/>
      <c r="X75" t="str">
        <f t="shared" si="9"/>
        <v>3516.PEGrt.I06.Ma251</v>
      </c>
      <c r="Y75" t="str">
        <f t="shared" si="10"/>
        <v>Hasmonean  .3516.PEGrt.I06.Ma25</v>
      </c>
      <c r="Z75" s="119">
        <v>7375</v>
      </c>
      <c r="AC75" s="119"/>
      <c r="AF75" s="122"/>
      <c r="AI75" s="122"/>
      <c r="AL75" s="122"/>
      <c r="AO75" s="122"/>
      <c r="AR75" s="122"/>
      <c r="AU75" s="122"/>
      <c r="AX75" s="122"/>
      <c r="BA75" s="122"/>
      <c r="BD75" s="122"/>
      <c r="BE75" s="120">
        <f t="shared" si="13"/>
        <v>7375</v>
      </c>
      <c r="BF75" s="120">
        <f t="shared" si="8"/>
        <v>7375</v>
      </c>
    </row>
    <row r="76" spans="1:58" x14ac:dyDescent="0.3">
      <c r="A76" s="118">
        <v>3023518</v>
      </c>
      <c r="B76" s="118">
        <v>3023518</v>
      </c>
      <c r="C76" t="s">
        <v>531</v>
      </c>
      <c r="D76" s="106">
        <f>VLOOKUP(B76,'School Details'!A:E,3,FALSE)</f>
        <v>0</v>
      </c>
      <c r="E76" s="106" t="str">
        <f>VLOOKUP(B76,'School Details'!A:E,4,FALSE)</f>
        <v>M</v>
      </c>
      <c r="F76" s="106" t="str">
        <f>VLOOKUP(B76,'School Details'!A:E,5,FALSE)</f>
        <v>Primary</v>
      </c>
      <c r="G76" t="s">
        <v>895</v>
      </c>
      <c r="H76" t="s">
        <v>567</v>
      </c>
      <c r="I76" t="s">
        <v>368</v>
      </c>
      <c r="J76">
        <v>661225</v>
      </c>
      <c r="K76" s="118" t="s">
        <v>15</v>
      </c>
      <c r="L76" s="106">
        <f t="shared" si="14"/>
        <v>1</v>
      </c>
      <c r="M76" s="106" t="str">
        <f t="shared" si="11"/>
        <v>PEGrt.I06</v>
      </c>
      <c r="N76" s="106">
        <f>VLOOKUP(B76,'School Details'!A:K,10,FALSE)</f>
        <v>400117</v>
      </c>
      <c r="O76" s="106" t="str">
        <f t="shared" si="12"/>
        <v xml:space="preserve">Woodcroft  </v>
      </c>
      <c r="P76" t="str">
        <f>VLOOKUP($N76,LBB_Code!$B:$F,3,FALSE)</f>
        <v>Woodcroft School</v>
      </c>
      <c r="Q76" t="str">
        <f>VLOOKUP($N76,LBB_Code!$B:$F,2,FALSE)</f>
        <v>S900008358</v>
      </c>
      <c r="R76" t="str">
        <f>VLOOKUP($N76,LBB_Code!$B:$F,4,FALSE)</f>
        <v>HA8 0QF</v>
      </c>
      <c r="S76" t="str">
        <f>VLOOKUP($G76,LBB_Code!$J:$O, 6,FALSE)</f>
        <v>A1.D10166.661225.99999.9999999.999999</v>
      </c>
      <c r="T76" s="125"/>
      <c r="W76" s="119"/>
      <c r="X76" t="str">
        <f t="shared" si="9"/>
        <v>3518.PEGrt.I06.Ma251</v>
      </c>
      <c r="Y76" t="str">
        <f t="shared" si="10"/>
        <v>Woodcroft  .3518.PEGrt.I06.Ma25</v>
      </c>
      <c r="Z76" s="119">
        <v>8100</v>
      </c>
      <c r="AC76" s="119"/>
      <c r="AF76" s="122"/>
      <c r="AI76" s="122"/>
      <c r="AL76" s="122"/>
      <c r="AO76" s="122"/>
      <c r="AR76" s="122"/>
      <c r="AU76" s="122"/>
      <c r="AX76" s="122"/>
      <c r="BA76" s="122"/>
      <c r="BD76" s="122"/>
      <c r="BE76" s="120">
        <f t="shared" si="13"/>
        <v>8100</v>
      </c>
      <c r="BF76" s="120">
        <f t="shared" si="8"/>
        <v>8100</v>
      </c>
    </row>
    <row r="77" spans="1:58" x14ac:dyDescent="0.3">
      <c r="A77" s="118">
        <v>3023520</v>
      </c>
      <c r="B77" s="118">
        <v>3023520</v>
      </c>
      <c r="C77" t="s">
        <v>408</v>
      </c>
      <c r="D77" s="106">
        <f>VLOOKUP(B77,'School Details'!A:E,3,FALSE)</f>
        <v>0</v>
      </c>
      <c r="E77" s="106" t="str">
        <f>VLOOKUP(B77,'School Details'!A:E,4,FALSE)</f>
        <v>M</v>
      </c>
      <c r="F77" s="106" t="str">
        <f>VLOOKUP(B77,'School Details'!A:E,5,FALSE)</f>
        <v>Primary</v>
      </c>
      <c r="G77" t="s">
        <v>895</v>
      </c>
      <c r="H77" t="s">
        <v>567</v>
      </c>
      <c r="I77" t="s">
        <v>368</v>
      </c>
      <c r="J77">
        <v>661225</v>
      </c>
      <c r="K77" s="118" t="s">
        <v>15</v>
      </c>
      <c r="L77" s="106">
        <f t="shared" si="14"/>
        <v>1</v>
      </c>
      <c r="M77" s="106" t="str">
        <f t="shared" si="11"/>
        <v>PEGrt.I06</v>
      </c>
      <c r="N77" s="106">
        <f>VLOOKUP(B77,'School Details'!A:K,10,FALSE)</f>
        <v>400125</v>
      </c>
      <c r="O77" s="106" t="str">
        <f t="shared" si="12"/>
        <v>Akiva Sch</v>
      </c>
      <c r="P77" t="str">
        <f>VLOOKUP($N77,LBB_Code!$B:$F,3,FALSE)</f>
        <v>Akiva School</v>
      </c>
      <c r="Q77" t="str">
        <f>VLOOKUP($N77,LBB_Code!$B:$F,2,FALSE)</f>
        <v>S900008360</v>
      </c>
      <c r="R77" t="str">
        <f>VLOOKUP($N77,LBB_Code!$B:$F,4,FALSE)</f>
        <v>N3 2SY</v>
      </c>
      <c r="S77" t="str">
        <f>VLOOKUP($G77,LBB_Code!$J:$O, 6,FALSE)</f>
        <v>A1.D10166.661225.99999.9999999.999999</v>
      </c>
      <c r="T77" s="125"/>
      <c r="W77" s="119"/>
      <c r="X77" t="str">
        <f t="shared" si="9"/>
        <v>3520.PEGrt.I06.Ma251</v>
      </c>
      <c r="Y77" t="str">
        <f t="shared" si="10"/>
        <v>Akiva Sch.3520.PEGrt.I06.Ma25</v>
      </c>
      <c r="Z77" s="119">
        <v>8171</v>
      </c>
      <c r="AC77" s="119"/>
      <c r="AF77" s="122"/>
      <c r="AI77" s="122"/>
      <c r="AL77" s="122"/>
      <c r="AO77" s="122"/>
      <c r="AR77" s="122"/>
      <c r="AU77" s="122"/>
      <c r="AX77" s="122"/>
      <c r="BA77" s="122"/>
      <c r="BD77" s="122"/>
      <c r="BE77" s="120">
        <f t="shared" si="13"/>
        <v>8171</v>
      </c>
      <c r="BF77" s="120">
        <f t="shared" si="8"/>
        <v>8171</v>
      </c>
    </row>
    <row r="78" spans="1:58" x14ac:dyDescent="0.3">
      <c r="A78" s="118">
        <v>3023521</v>
      </c>
      <c r="B78" s="118">
        <v>3023521</v>
      </c>
      <c r="C78" t="s">
        <v>562</v>
      </c>
      <c r="D78" s="106">
        <f>VLOOKUP(B78,'School Details'!A:E,3,FALSE)</f>
        <v>0</v>
      </c>
      <c r="E78" s="106" t="str">
        <f>VLOOKUP(B78,'School Details'!A:E,4,FALSE)</f>
        <v>M</v>
      </c>
      <c r="F78" s="106" t="str">
        <f>VLOOKUP(B78,'School Details'!A:E,5,FALSE)</f>
        <v>All through</v>
      </c>
      <c r="G78" t="s">
        <v>897</v>
      </c>
      <c r="H78" t="s">
        <v>566</v>
      </c>
      <c r="I78" t="s">
        <v>368</v>
      </c>
      <c r="J78">
        <v>661225</v>
      </c>
      <c r="K78" s="118" t="s">
        <v>15</v>
      </c>
      <c r="L78" s="106">
        <f t="shared" si="14"/>
        <v>1</v>
      </c>
      <c r="M78" s="106" t="str">
        <f t="shared" si="11"/>
        <v>PEGrt.I06</v>
      </c>
      <c r="N78" s="106">
        <f>VLOOKUP(B78,'School Details'!A:K,10,FALSE)</f>
        <v>400135</v>
      </c>
      <c r="O78" s="106" t="str">
        <f t="shared" si="12"/>
        <v xml:space="preserve">St Mary's &amp; St John's </v>
      </c>
      <c r="P78" t="str">
        <f>VLOOKUP($N78,LBB_Code!$B:$F,3,FALSE)</f>
        <v>St Marys and St Johns Ce School</v>
      </c>
      <c r="Q78" t="str">
        <f>VLOOKUP($N78,LBB_Code!$B:$F,2,FALSE)</f>
        <v>S900008362</v>
      </c>
      <c r="R78" t="str">
        <f>VLOOKUP($N78,LBB_Code!$B:$F,4,FALSE)</f>
        <v>NW4 3SL</v>
      </c>
      <c r="S78" t="str">
        <f>VLOOKUP($G78,LBB_Code!$J:$O, 6,FALSE)</f>
        <v>A1.D11329.661225.99999.9999999.999999</v>
      </c>
      <c r="T78" s="125"/>
      <c r="W78" s="119"/>
      <c r="X78" t="str">
        <f t="shared" si="9"/>
        <v>3521.PEGrt.I06.Ma251</v>
      </c>
      <c r="Y78" t="str">
        <f t="shared" si="10"/>
        <v>St Mary's &amp; St John's .3521.PEGrt.I06.Ma25</v>
      </c>
      <c r="Z78" s="119">
        <v>8871</v>
      </c>
      <c r="AC78" s="119"/>
      <c r="AF78" s="122"/>
      <c r="AI78" s="122"/>
      <c r="AL78" s="122"/>
      <c r="AO78" s="122"/>
      <c r="AR78" s="122"/>
      <c r="AU78" s="122"/>
      <c r="AX78" s="122"/>
      <c r="BA78" s="122"/>
      <c r="BD78" s="122"/>
      <c r="BE78" s="120">
        <f t="shared" si="13"/>
        <v>8871</v>
      </c>
      <c r="BF78" s="120">
        <f t="shared" si="8"/>
        <v>8871</v>
      </c>
    </row>
    <row r="79" spans="1:58" x14ac:dyDescent="0.3">
      <c r="A79" s="118">
        <v>3023523</v>
      </c>
      <c r="B79" s="118">
        <v>3023523</v>
      </c>
      <c r="C79" t="s">
        <v>472</v>
      </c>
      <c r="D79" s="106">
        <f>VLOOKUP(B79,'School Details'!A:E,3,FALSE)</f>
        <v>0</v>
      </c>
      <c r="E79" s="106" t="str">
        <f>VLOOKUP(B79,'School Details'!A:E,4,FALSE)</f>
        <v>M</v>
      </c>
      <c r="F79" s="106" t="str">
        <f>VLOOKUP(B79,'School Details'!A:E,5,FALSE)</f>
        <v>Primary</v>
      </c>
      <c r="G79" t="s">
        <v>895</v>
      </c>
      <c r="H79" t="s">
        <v>567</v>
      </c>
      <c r="I79" t="s">
        <v>368</v>
      </c>
      <c r="J79">
        <v>661225</v>
      </c>
      <c r="K79" s="118" t="s">
        <v>15</v>
      </c>
      <c r="L79" s="106">
        <f t="shared" si="14"/>
        <v>1</v>
      </c>
      <c r="M79" s="106" t="str">
        <f t="shared" si="11"/>
        <v>PEGrt.I06</v>
      </c>
      <c r="N79" s="106">
        <f>VLOOKUP(B79,'School Details'!A:K,10,FALSE)</f>
        <v>400130</v>
      </c>
      <c r="O79" s="106" t="str">
        <f t="shared" si="12"/>
        <v xml:space="preserve">Martin  </v>
      </c>
      <c r="P79" t="str">
        <f>VLOOKUP($N79,LBB_Code!$B:$F,3,FALSE)</f>
        <v>Martin Primary School</v>
      </c>
      <c r="Q79" t="str">
        <f>VLOOKUP($N79,LBB_Code!$B:$F,2,FALSE)</f>
        <v>S900008361</v>
      </c>
      <c r="R79" t="str">
        <f>VLOOKUP($N79,LBB_Code!$B:$F,4,FALSE)</f>
        <v>N2 9JP</v>
      </c>
      <c r="S79" t="str">
        <f>VLOOKUP($G79,LBB_Code!$J:$O, 6,FALSE)</f>
        <v>A1.D10166.661225.99999.9999999.999999</v>
      </c>
      <c r="T79" s="125"/>
      <c r="W79" s="119"/>
      <c r="X79" t="str">
        <f t="shared" si="9"/>
        <v>3523.PEGrt.I06.Ma251</v>
      </c>
      <c r="Y79" t="str">
        <f t="shared" si="10"/>
        <v>Martin  .3523.PEGrt.I06.Ma25</v>
      </c>
      <c r="Z79" s="119">
        <v>8900</v>
      </c>
      <c r="AC79" s="119"/>
      <c r="AF79" s="122"/>
      <c r="AI79" s="122"/>
      <c r="AL79" s="122"/>
      <c r="AO79" s="122"/>
      <c r="AR79" s="122"/>
      <c r="AU79" s="122"/>
      <c r="AX79" s="122"/>
      <c r="BA79" s="122"/>
      <c r="BD79" s="122"/>
      <c r="BE79" s="120">
        <f t="shared" si="13"/>
        <v>8900</v>
      </c>
      <c r="BF79" s="120">
        <f t="shared" si="8"/>
        <v>8900</v>
      </c>
    </row>
    <row r="80" spans="1:58" x14ac:dyDescent="0.3">
      <c r="A80" s="118">
        <v>3023524</v>
      </c>
      <c r="B80" s="118">
        <v>3023524</v>
      </c>
      <c r="C80" t="s">
        <v>426</v>
      </c>
      <c r="D80" s="106">
        <f>VLOOKUP(B80,'School Details'!A:E,3,FALSE)</f>
        <v>0</v>
      </c>
      <c r="E80" s="106" t="str">
        <f>VLOOKUP(B80,'School Details'!A:E,4,FALSE)</f>
        <v>M</v>
      </c>
      <c r="F80" s="106" t="str">
        <f>VLOOKUP(B80,'School Details'!A:E,5,FALSE)</f>
        <v>Primary</v>
      </c>
      <c r="G80" t="s">
        <v>895</v>
      </c>
      <c r="H80" t="s">
        <v>567</v>
      </c>
      <c r="I80" t="s">
        <v>368</v>
      </c>
      <c r="J80">
        <v>661225</v>
      </c>
      <c r="K80" s="118" t="s">
        <v>15</v>
      </c>
      <c r="L80" s="106">
        <f t="shared" si="14"/>
        <v>1</v>
      </c>
      <c r="M80" s="106" t="str">
        <f t="shared" si="11"/>
        <v>PEGrt.I06</v>
      </c>
      <c r="N80" s="106">
        <f>VLOOKUP(B80,'School Details'!A:K,10,FALSE)</f>
        <v>400150</v>
      </c>
      <c r="O80" s="106" t="str">
        <f t="shared" si="12"/>
        <v xml:space="preserve">Beit Shvidler </v>
      </c>
      <c r="P80" t="str">
        <f>VLOOKUP($N80,LBB_Code!$B:$F,3,FALSE)</f>
        <v>Beit Shvidler Primary School</v>
      </c>
      <c r="Q80" t="str">
        <f>VLOOKUP($N80,LBB_Code!$B:$F,2,FALSE)</f>
        <v>S900008364</v>
      </c>
      <c r="R80" t="str">
        <f>VLOOKUP($N80,LBB_Code!$B:$F,4,FALSE)</f>
        <v>HA8 8NX</v>
      </c>
      <c r="S80" t="str">
        <f>VLOOKUP($G80,LBB_Code!$J:$O, 6,FALSE)</f>
        <v>A1.D10166.661225.99999.9999999.999999</v>
      </c>
      <c r="T80" s="125"/>
      <c r="W80" s="119"/>
      <c r="X80" t="str">
        <f t="shared" si="9"/>
        <v>3524.PEGrt.I06.Ma251</v>
      </c>
      <c r="Y80" t="str">
        <f t="shared" si="10"/>
        <v>Beit Shvidler .3524.PEGrt.I06.Ma25</v>
      </c>
      <c r="Z80" s="119">
        <v>7412</v>
      </c>
      <c r="AC80" s="119"/>
      <c r="AF80" s="122"/>
      <c r="AI80" s="122"/>
      <c r="AL80" s="122"/>
      <c r="AO80" s="122"/>
      <c r="AR80" s="122"/>
      <c r="AU80" s="122"/>
      <c r="AX80" s="122"/>
      <c r="BA80" s="122"/>
      <c r="BD80" s="122"/>
      <c r="BE80" s="120">
        <f t="shared" si="13"/>
        <v>7412</v>
      </c>
      <c r="BF80" s="120">
        <f t="shared" si="8"/>
        <v>7412</v>
      </c>
    </row>
    <row r="81" spans="1:58" hidden="1" x14ac:dyDescent="0.3">
      <c r="A81" s="118">
        <v>3025201</v>
      </c>
      <c r="B81" s="118">
        <v>3025201</v>
      </c>
      <c r="C81" t="s">
        <v>486</v>
      </c>
      <c r="D81" s="106">
        <f>VLOOKUP(B81,'School Details'!A:E,3,FALSE)</f>
        <v>0</v>
      </c>
      <c r="E81" s="106" t="str">
        <f>VLOOKUP(B81,'School Details'!A:E,4,FALSE)</f>
        <v>A</v>
      </c>
      <c r="F81" s="106" t="str">
        <f>VLOOKUP(B81,'School Details'!A:E,5,FALSE)</f>
        <v>Primary</v>
      </c>
      <c r="G81" t="s">
        <v>895</v>
      </c>
      <c r="H81" t="s">
        <v>567</v>
      </c>
      <c r="I81" t="s">
        <v>368</v>
      </c>
      <c r="J81">
        <v>661225</v>
      </c>
      <c r="K81" s="118" t="s">
        <v>15</v>
      </c>
      <c r="L81" s="106">
        <f t="shared" si="14"/>
        <v>1</v>
      </c>
      <c r="M81" s="106" t="str">
        <f t="shared" si="11"/>
        <v>PEGrt.I06</v>
      </c>
      <c r="N81" s="106">
        <f>VLOOKUP(B81,'School Details'!A:K,10,FALSE)</f>
        <v>400021</v>
      </c>
      <c r="O81" s="106" t="str">
        <f t="shared" si="12"/>
        <v xml:space="preserve">Osidge  </v>
      </c>
      <c r="P81" t="s">
        <v>142</v>
      </c>
      <c r="Q81" t="s">
        <v>143</v>
      </c>
      <c r="R81" t="s">
        <v>144</v>
      </c>
      <c r="S81" t="s">
        <v>896</v>
      </c>
      <c r="T81" s="125"/>
      <c r="W81" s="119"/>
      <c r="X81" t="str">
        <f t="shared" si="9"/>
        <v>5201.PEGrt.I06.Ma251</v>
      </c>
      <c r="Y81" t="str">
        <f t="shared" si="10"/>
        <v>Osidge  .5201.PEGrt.I06.Ma25</v>
      </c>
      <c r="Z81" s="119"/>
      <c r="AC81" s="119"/>
      <c r="AF81" s="122"/>
      <c r="AI81" s="122"/>
      <c r="AL81" s="122"/>
      <c r="AO81" s="122"/>
      <c r="AR81" s="122"/>
      <c r="AU81" s="122"/>
      <c r="AX81" s="122"/>
      <c r="BA81" s="122"/>
      <c r="BD81" s="122"/>
      <c r="BE81" s="120">
        <f t="shared" si="13"/>
        <v>0</v>
      </c>
      <c r="BF81" s="122">
        <f t="shared" si="8"/>
        <v>0</v>
      </c>
    </row>
    <row r="82" spans="1:58" x14ac:dyDescent="0.3">
      <c r="A82" s="118">
        <v>3025948</v>
      </c>
      <c r="B82" s="118">
        <v>3025948</v>
      </c>
      <c r="C82" t="s">
        <v>473</v>
      </c>
      <c r="D82" s="106">
        <f>VLOOKUP(B82,'School Details'!A:E,3,FALSE)</f>
        <v>0</v>
      </c>
      <c r="E82" s="106" t="str">
        <f>VLOOKUP(B82,'School Details'!A:E,4,FALSE)</f>
        <v>M</v>
      </c>
      <c r="F82" s="106" t="str">
        <f>VLOOKUP(B82,'School Details'!A:E,5,FALSE)</f>
        <v>Primary</v>
      </c>
      <c r="G82" t="s">
        <v>895</v>
      </c>
      <c r="H82" t="s">
        <v>567</v>
      </c>
      <c r="I82" t="s">
        <v>368</v>
      </c>
      <c r="J82">
        <v>661225</v>
      </c>
      <c r="K82" s="118" t="s">
        <v>15</v>
      </c>
      <c r="L82" s="106">
        <f t="shared" si="14"/>
        <v>1</v>
      </c>
      <c r="M82" s="106" t="str">
        <f t="shared" si="11"/>
        <v>PEGrt.I06</v>
      </c>
      <c r="N82" s="106">
        <f>VLOOKUP(B82,'School Details'!A:K,10,FALSE)</f>
        <v>400112</v>
      </c>
      <c r="O82" s="106" t="str">
        <f t="shared" si="12"/>
        <v>Mathilda Marks-Kennedy</v>
      </c>
      <c r="P82" t="str">
        <f>VLOOKUP($N82,LBB_Code!$B:$F,3,FALSE)</f>
        <v>Mathilda Marks-Kennedy School</v>
      </c>
      <c r="Q82" t="str">
        <f>VLOOKUP($N82,LBB_Code!$B:$F,2,FALSE)</f>
        <v>S900008354</v>
      </c>
      <c r="R82" t="str">
        <f>VLOOKUP($N82,LBB_Code!$B:$F,4,FALSE)</f>
        <v>NW7 3RT</v>
      </c>
      <c r="S82" t="str">
        <f>VLOOKUP($G82,LBB_Code!$J:$O, 6,FALSE)</f>
        <v>A1.D10166.661225.99999.9999999.999999</v>
      </c>
      <c r="T82" s="125"/>
      <c r="W82" s="119"/>
      <c r="X82" t="str">
        <f t="shared" si="9"/>
        <v>5948.PEGrt.I06.Ma251</v>
      </c>
      <c r="Y82" t="str">
        <f t="shared" si="10"/>
        <v>Mathilda Marks-Kennedy.5948.PEGrt.I06.Ma25</v>
      </c>
      <c r="Z82" s="119">
        <v>7354</v>
      </c>
      <c r="AC82" s="119"/>
      <c r="AF82" s="122"/>
      <c r="AI82" s="122"/>
      <c r="AL82" s="122"/>
      <c r="AO82" s="122"/>
      <c r="AR82" s="122"/>
      <c r="AU82" s="122"/>
      <c r="AX82" s="122"/>
      <c r="BA82" s="122"/>
      <c r="BD82" s="122"/>
      <c r="BE82" s="120">
        <f t="shared" si="13"/>
        <v>7354</v>
      </c>
      <c r="BF82" s="122">
        <f t="shared" si="8"/>
        <v>7354</v>
      </c>
    </row>
    <row r="83" spans="1:58" x14ac:dyDescent="0.3">
      <c r="A83" s="118">
        <v>3025949</v>
      </c>
      <c r="B83" s="118">
        <v>3025949</v>
      </c>
      <c r="C83" t="s">
        <v>474</v>
      </c>
      <c r="D83" s="106">
        <f>VLOOKUP(B83,'School Details'!A:E,3,FALSE)</f>
        <v>0</v>
      </c>
      <c r="E83" s="106" t="str">
        <f>VLOOKUP(B83,'School Details'!A:E,4,FALSE)</f>
        <v>M</v>
      </c>
      <c r="F83" s="106" t="str">
        <f>VLOOKUP(B83,'School Details'!A:E,5,FALSE)</f>
        <v>Primary</v>
      </c>
      <c r="G83" t="s">
        <v>895</v>
      </c>
      <c r="H83" t="s">
        <v>567</v>
      </c>
      <c r="I83" t="s">
        <v>368</v>
      </c>
      <c r="J83">
        <v>661225</v>
      </c>
      <c r="K83" s="118" t="s">
        <v>15</v>
      </c>
      <c r="L83" s="106">
        <f t="shared" si="14"/>
        <v>1</v>
      </c>
      <c r="M83" s="106" t="str">
        <f t="shared" si="11"/>
        <v>PEGrt.I06</v>
      </c>
      <c r="N83" s="106">
        <f>VLOOKUP(B83,'School Details'!A:K,10,FALSE)</f>
        <v>400110</v>
      </c>
      <c r="O83" s="106" t="str">
        <f t="shared" si="12"/>
        <v xml:space="preserve">Menorah Foundation </v>
      </c>
      <c r="P83" t="str">
        <f>VLOOKUP($N83,LBB_Code!$B:$F,3,FALSE)</f>
        <v>Menorah Foundation School</v>
      </c>
      <c r="Q83" t="str">
        <f>VLOOKUP($N83,LBB_Code!$B:$F,2,FALSE)</f>
        <v>S900008352</v>
      </c>
      <c r="R83" t="str">
        <f>VLOOKUP($N83,LBB_Code!$B:$F,4,FALSE)</f>
        <v>HA8 0QS</v>
      </c>
      <c r="S83" t="str">
        <f>VLOOKUP($G83,LBB_Code!$J:$O, 6,FALSE)</f>
        <v>A1.D10166.661225.99999.9999999.999999</v>
      </c>
      <c r="T83" s="125"/>
      <c r="W83" s="119"/>
      <c r="X83" t="str">
        <f t="shared" si="9"/>
        <v>5949.PEGrt.I06.Ma251</v>
      </c>
      <c r="Y83" t="str">
        <f t="shared" si="10"/>
        <v>Menorah Foundation .5949.PEGrt.I06.Ma25</v>
      </c>
      <c r="Z83" s="119">
        <v>7858</v>
      </c>
      <c r="AC83" s="119"/>
      <c r="AF83" s="122"/>
      <c r="AI83" s="122"/>
      <c r="AL83" s="122"/>
      <c r="AO83" s="122"/>
      <c r="AR83" s="122"/>
      <c r="AU83" s="122"/>
      <c r="AX83" s="122"/>
      <c r="BA83" s="122"/>
      <c r="BD83" s="122"/>
      <c r="BE83" s="120">
        <f t="shared" si="13"/>
        <v>7858</v>
      </c>
      <c r="BF83" s="122">
        <f t="shared" si="8"/>
        <v>7858</v>
      </c>
    </row>
    <row r="84" spans="1:58" x14ac:dyDescent="0.3">
      <c r="A84" s="118">
        <v>3027005</v>
      </c>
      <c r="B84" s="118">
        <v>3027005</v>
      </c>
      <c r="C84" t="s">
        <v>558</v>
      </c>
      <c r="D84" s="106">
        <f>VLOOKUP(B84,'School Details'!A:E,3,FALSE)</f>
        <v>0</v>
      </c>
      <c r="E84" s="106" t="str">
        <f>VLOOKUP(B84,'School Details'!A:E,4,FALSE)</f>
        <v>M</v>
      </c>
      <c r="F84" s="106" t="str">
        <f>VLOOKUP(B84,'School Details'!A:E,5,FALSE)</f>
        <v>Special</v>
      </c>
      <c r="G84" t="s">
        <v>893</v>
      </c>
      <c r="H84" t="s">
        <v>569</v>
      </c>
      <c r="I84" t="s">
        <v>368</v>
      </c>
      <c r="J84">
        <v>661225</v>
      </c>
      <c r="K84" s="118" t="s">
        <v>15</v>
      </c>
      <c r="L84" s="106">
        <f t="shared" si="14"/>
        <v>1</v>
      </c>
      <c r="M84" s="106" t="str">
        <f t="shared" si="11"/>
        <v>PEGrt.I06</v>
      </c>
      <c r="N84" s="106">
        <f>VLOOKUP(B84,'School Details'!A:K,10,FALSE)</f>
        <v>400034</v>
      </c>
      <c r="O84" s="106" t="str">
        <f t="shared" si="12"/>
        <v>Northway</v>
      </c>
      <c r="P84" t="str">
        <f>VLOOKUP($N84,LBB_Code!$B:$F,3,FALSE)</f>
        <v>Northway School</v>
      </c>
      <c r="Q84" t="str">
        <f>VLOOKUP($N84,LBB_Code!$B:$F,2,FALSE)</f>
        <v>S900008300</v>
      </c>
      <c r="R84" t="str">
        <f>VLOOKUP($N84,LBB_Code!$B:$F,4,FALSE)</f>
        <v>NW7 3HS</v>
      </c>
      <c r="S84" t="str">
        <f>VLOOKUP($G84,LBB_Code!$J:$O, 6,FALSE)</f>
        <v>A1.D10168.661225.99999.9999999.999999</v>
      </c>
      <c r="T84" s="125"/>
      <c r="W84" s="119"/>
      <c r="X84" t="str">
        <f t="shared" si="9"/>
        <v>7005.PEGrt.I06.Ma251</v>
      </c>
      <c r="Y84" t="str">
        <f t="shared" si="10"/>
        <v>Northway.7005.PEGrt.I06.Ma25</v>
      </c>
      <c r="Z84" s="119">
        <v>7175</v>
      </c>
      <c r="AC84" s="119"/>
      <c r="AF84" s="122"/>
      <c r="AI84" s="122"/>
      <c r="AL84" s="122"/>
      <c r="AO84" s="122"/>
      <c r="AR84" s="122"/>
      <c r="AU84" s="122"/>
      <c r="AX84" s="122"/>
      <c r="BA84" s="122"/>
      <c r="BD84" s="122"/>
      <c r="BE84" s="120">
        <f t="shared" si="13"/>
        <v>7175</v>
      </c>
      <c r="BF84" s="120">
        <f t="shared" si="8"/>
        <v>7175</v>
      </c>
    </row>
    <row r="85" spans="1:58" x14ac:dyDescent="0.3">
      <c r="A85" s="118">
        <v>3027009</v>
      </c>
      <c r="B85" s="118">
        <v>3027009</v>
      </c>
      <c r="C85" t="s">
        <v>560</v>
      </c>
      <c r="D85" s="106">
        <f>VLOOKUP(B85,'School Details'!A:E,3,FALSE)</f>
        <v>0</v>
      </c>
      <c r="E85" s="106" t="str">
        <f>VLOOKUP(B85,'School Details'!A:E,4,FALSE)</f>
        <v>M</v>
      </c>
      <c r="F85" s="106" t="str">
        <f>VLOOKUP(B85,'School Details'!A:E,5,FALSE)</f>
        <v>Special</v>
      </c>
      <c r="G85" t="s">
        <v>893</v>
      </c>
      <c r="H85" t="s">
        <v>569</v>
      </c>
      <c r="I85" t="s">
        <v>368</v>
      </c>
      <c r="J85">
        <v>661225</v>
      </c>
      <c r="K85" s="118" t="s">
        <v>15</v>
      </c>
      <c r="L85" s="106">
        <f t="shared" si="14"/>
        <v>2</v>
      </c>
      <c r="M85" s="106" t="str">
        <f t="shared" si="11"/>
        <v>PEGrt.I06</v>
      </c>
      <c r="N85" s="106">
        <f>VLOOKUP(B85,'School Details'!A:K,10,FALSE)</f>
        <v>400091</v>
      </c>
      <c r="O85" s="106" t="str">
        <f t="shared" si="12"/>
        <v>Oakleigh</v>
      </c>
      <c r="P85" t="str">
        <f>VLOOKUP($N85,LBB_Code!$B:$F,3,FALSE)</f>
        <v>Oakleigh School</v>
      </c>
      <c r="Q85" t="str">
        <f>VLOOKUP($N85,LBB_Code!$B:$F,2,FALSE)</f>
        <v>S900008338</v>
      </c>
      <c r="R85" t="str">
        <f>VLOOKUP($N85,LBB_Code!$B:$F,4,FALSE)</f>
        <v>N20 0DH</v>
      </c>
      <c r="S85" t="str">
        <f>VLOOKUP($G85,LBB_Code!$J:$O, 6,FALSE)</f>
        <v>A1.D10168.661225.99999.9999999.999999</v>
      </c>
      <c r="T85" s="125"/>
      <c r="W85" s="119"/>
      <c r="X85" t="str">
        <f t="shared" si="9"/>
        <v>7009.PEGrt.I06.Ma251</v>
      </c>
      <c r="Y85" t="str">
        <f t="shared" si="10"/>
        <v>Oakleigh.7009.PEGrt.I06.Ma25</v>
      </c>
      <c r="Z85" s="119">
        <v>7154</v>
      </c>
      <c r="AC85" s="119"/>
      <c r="AF85" s="122"/>
      <c r="AI85" s="122"/>
      <c r="AL85" s="122"/>
      <c r="AO85" s="122"/>
      <c r="AR85" s="122"/>
      <c r="AU85" s="122"/>
      <c r="AX85" s="122"/>
      <c r="BA85" s="122"/>
      <c r="BD85" s="122"/>
      <c r="BE85" s="120">
        <f t="shared" si="13"/>
        <v>7154</v>
      </c>
      <c r="BF85" s="120">
        <f t="shared" si="8"/>
        <v>7154</v>
      </c>
    </row>
  </sheetData>
  <autoFilter ref="B6:BA85" xr:uid="{C0D18325-7934-42EE-93F6-D2C41E2CF98B}">
    <filterColumn colId="24">
      <customFilters>
        <customFilter operator="notEqual" val=" "/>
      </customFilters>
    </filterColumn>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Q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row>
    <row r="5" spans="1:58" ht="15.6" thickTop="1" thickBot="1" x14ac:dyDescent="0.35">
      <c r="N5" s="99"/>
      <c r="P5" s="3"/>
      <c r="R5" s="3"/>
      <c r="S5" s="3"/>
      <c r="T5" s="136">
        <f>SUM(T$7:T$18)</f>
        <v>43200</v>
      </c>
      <c r="W5" s="137">
        <f t="shared" ref="W5:BC5" si="0">SUM(W$7:W$14)</f>
        <v>7200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SUM(AO$7:AO$18)</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SUM(AX$7:AX$24)</f>
        <v>0</v>
      </c>
      <c r="AY5" s="137">
        <f t="shared" si="0"/>
        <v>0</v>
      </c>
      <c r="AZ5" s="137">
        <f t="shared" si="0"/>
        <v>0</v>
      </c>
      <c r="BA5" s="137">
        <f t="shared" si="0"/>
        <v>0</v>
      </c>
      <c r="BB5" s="137">
        <f t="shared" si="0"/>
        <v>0</v>
      </c>
      <c r="BC5" s="137">
        <f t="shared" si="0"/>
        <v>0</v>
      </c>
      <c r="BD5" s="137">
        <f>SUM(W$7:W$14)</f>
        <v>7200</v>
      </c>
      <c r="BE5" s="137">
        <f>SUM(BE7:BE14)</f>
        <v>7200</v>
      </c>
      <c r="BF5" s="137">
        <f>SUM(W7:W14)</f>
        <v>7200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 t="shared" ref="A7:A12" si="1">B7</f>
        <v>3023300</v>
      </c>
      <c r="B7" s="118">
        <v>3023300</v>
      </c>
      <c r="C7" t="str">
        <f>VLOOKUP(B7,'School Details'!A:K,2,FALSE)</f>
        <v>All Saints NW2 Sch</v>
      </c>
      <c r="D7" s="106">
        <f>VLOOKUP(B7,'School Details'!A:K,3,FALSE)</f>
        <v>0</v>
      </c>
      <c r="E7" s="106" t="str">
        <f>VLOOKUP(B7,'School Details'!A:K,4,FALSE)</f>
        <v>M</v>
      </c>
      <c r="F7" s="106" t="str">
        <f>VLOOKUP(B7,'School Details'!A:K,5,FALSE)</f>
        <v>Primary</v>
      </c>
      <c r="G7" s="100" t="s">
        <v>895</v>
      </c>
      <c r="H7" t="s">
        <v>567</v>
      </c>
      <c r="I7" t="s">
        <v>902</v>
      </c>
      <c r="J7">
        <v>661225</v>
      </c>
      <c r="K7" s="118" t="s">
        <v>15</v>
      </c>
      <c r="L7" s="106">
        <f t="shared" ref="L7:L12" si="2">IF(C7=C8,L6+1,1)</f>
        <v>1</v>
      </c>
      <c r="M7" s="106" t="str">
        <f t="shared" ref="M7:M12" si="3">I7&amp;"."&amp;K7</f>
        <v>SMHL.I06</v>
      </c>
      <c r="N7" s="106">
        <f>VLOOKUP(B7,'School Details'!A:K,10,FALSE)</f>
        <v>400069</v>
      </c>
      <c r="O7" s="106" t="str">
        <f t="shared" ref="O7:O12" si="4">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19">
        <v>7200</v>
      </c>
      <c r="U7" t="str">
        <f t="shared" ref="U7:U12" si="5">RIGHT($B7,4)&amp;"."&amp;$M7&amp;"."&amp;U$3</f>
        <v>3300.SMHL.I06.Ap251</v>
      </c>
      <c r="V7" t="str">
        <f t="shared" ref="V7:V12" si="6">$O7&amp;"."&amp;RIGHT($B7,4)&amp;"."&amp;$M7&amp;"."&amp;V$3</f>
        <v>All Saints NW2 Sch.3300.SMHL.I06.Ap25</v>
      </c>
      <c r="W7" s="119">
        <v>1200</v>
      </c>
      <c r="Z7" s="119"/>
      <c r="AC7" s="119"/>
      <c r="AF7" s="122"/>
      <c r="AI7" s="122"/>
      <c r="AL7" s="122"/>
      <c r="AO7" s="122"/>
      <c r="AR7" s="122"/>
      <c r="AU7" s="122"/>
      <c r="AX7" s="122"/>
      <c r="BA7" s="122"/>
      <c r="BD7" s="122"/>
      <c r="BE7" s="120">
        <f t="shared" ref="BE7:BE12" si="7">SUM(W7:W7)</f>
        <v>1200</v>
      </c>
      <c r="BF7" s="120">
        <f t="shared" ref="BF7:BF12" si="8">BE7-T7</f>
        <v>-6000</v>
      </c>
    </row>
    <row r="8" spans="1:58" x14ac:dyDescent="0.3">
      <c r="A8">
        <f t="shared" si="1"/>
        <v>3023514</v>
      </c>
      <c r="B8" s="118">
        <v>3023514</v>
      </c>
      <c r="C8" t="str">
        <f>VLOOKUP(B8,'School Details'!A:K,2,FALSE)</f>
        <v>Annunciation Junior</v>
      </c>
      <c r="D8" s="106">
        <f>VLOOKUP(B8,'School Details'!A:K,3,FALSE)</f>
        <v>0</v>
      </c>
      <c r="E8" s="106" t="str">
        <f>VLOOKUP(B8,'School Details'!A:K,4,FALSE)</f>
        <v>M</v>
      </c>
      <c r="F8" s="106" t="str">
        <f>VLOOKUP(B8,'School Details'!A:K,5,FALSE)</f>
        <v>Primary</v>
      </c>
      <c r="G8" s="100" t="s">
        <v>895</v>
      </c>
      <c r="H8" t="s">
        <v>567</v>
      </c>
      <c r="I8" t="s">
        <v>902</v>
      </c>
      <c r="J8">
        <v>661225</v>
      </c>
      <c r="K8" s="118" t="s">
        <v>15</v>
      </c>
      <c r="L8" s="106">
        <f t="shared" si="2"/>
        <v>1</v>
      </c>
      <c r="M8" s="106" t="str">
        <f t="shared" si="3"/>
        <v>SMHL.I06</v>
      </c>
      <c r="N8" s="106">
        <f>VLOOKUP(B8,'School Details'!A:K,10,FALSE)</f>
        <v>400107</v>
      </c>
      <c r="O8" s="106" t="str">
        <f t="shared" si="4"/>
        <v>Annunciation Junior</v>
      </c>
      <c r="P8" t="str">
        <f>VLOOKUP($N8,LBB_Code!$B:$F,3,FALSE)</f>
        <v>The Annunciation Rc Junior School</v>
      </c>
      <c r="Q8" t="str">
        <f>VLOOKUP($N8,LBB_Code!$B:$F,2,FALSE)</f>
        <v>S900008350</v>
      </c>
      <c r="R8" t="str">
        <f>VLOOKUP($N8,LBB_Code!$B:$F,4,FALSE)</f>
        <v>HA8 9HQ</v>
      </c>
      <c r="S8" t="str">
        <f>VLOOKUP($G8,LBB_Code!$J:$O, 6,FALSE)</f>
        <v>A1.D10166.661225.99999.9999999.999999</v>
      </c>
      <c r="T8" s="119">
        <v>7200</v>
      </c>
      <c r="U8" t="str">
        <f t="shared" si="5"/>
        <v>3514.SMHL.I06.Ap251</v>
      </c>
      <c r="V8" t="str">
        <f t="shared" si="6"/>
        <v>Annunciation Junior.3514.SMHL.I06.Ap25</v>
      </c>
      <c r="W8" s="119">
        <v>1200</v>
      </c>
      <c r="Z8" s="119"/>
      <c r="AC8" s="119"/>
      <c r="AF8" s="122"/>
      <c r="AI8" s="122"/>
      <c r="AL8" s="122"/>
      <c r="AO8" s="122"/>
      <c r="AR8" s="122"/>
      <c r="AU8" s="122"/>
      <c r="AX8" s="122"/>
      <c r="BA8" s="122"/>
      <c r="BD8" s="122"/>
      <c r="BE8" s="120">
        <f t="shared" si="7"/>
        <v>1200</v>
      </c>
      <c r="BF8" s="120">
        <f t="shared" si="8"/>
        <v>-6000</v>
      </c>
    </row>
    <row r="9" spans="1:58" x14ac:dyDescent="0.3">
      <c r="A9">
        <f t="shared" si="1"/>
        <v>3022067</v>
      </c>
      <c r="B9" s="118">
        <v>3022067</v>
      </c>
      <c r="C9" t="str">
        <f>VLOOKUP(B9,'School Details'!A:K,2,FALSE)</f>
        <v>Chalgrove</v>
      </c>
      <c r="D9" s="106">
        <f>VLOOKUP(B9,'School Details'!A:K,3,FALSE)</f>
        <v>0</v>
      </c>
      <c r="E9" s="106" t="str">
        <f>VLOOKUP(B9,'School Details'!A:K,4,FALSE)</f>
        <v>M</v>
      </c>
      <c r="F9" s="106" t="str">
        <f>VLOOKUP(B9,'School Details'!A:K,5,FALSE)</f>
        <v>Primary</v>
      </c>
      <c r="G9" s="100" t="s">
        <v>895</v>
      </c>
      <c r="H9" t="s">
        <v>567</v>
      </c>
      <c r="I9" t="s">
        <v>902</v>
      </c>
      <c r="J9">
        <v>661225</v>
      </c>
      <c r="K9" s="118" t="s">
        <v>15</v>
      </c>
      <c r="L9" s="106">
        <f t="shared" si="2"/>
        <v>1</v>
      </c>
      <c r="M9" s="106" t="str">
        <f t="shared" si="3"/>
        <v>SMHL.I06</v>
      </c>
      <c r="N9" s="106">
        <f>VLOOKUP(B9,'School Details'!A:K,10,FALSE)</f>
        <v>400065</v>
      </c>
      <c r="O9" s="106" t="str">
        <f t="shared" si="4"/>
        <v>Chalgrove</v>
      </c>
      <c r="P9" t="str">
        <f>VLOOKUP($N9,LBB_Code!$B:$F,3,FALSE)</f>
        <v>Chalgrove School</v>
      </c>
      <c r="Q9" t="str">
        <f>VLOOKUP($N9,LBB_Code!$B:$F,2,FALSE)</f>
        <v>S900008324</v>
      </c>
      <c r="R9" t="str">
        <f>VLOOKUP($N9,LBB_Code!$B:$F,4,FALSE)</f>
        <v>N3 3PL</v>
      </c>
      <c r="S9" t="str">
        <f>VLOOKUP($G9,LBB_Code!$J:$O, 6,FALSE)</f>
        <v>A1.D10166.661225.99999.9999999.999999</v>
      </c>
      <c r="T9" s="119">
        <v>7200</v>
      </c>
      <c r="U9" t="str">
        <f t="shared" si="5"/>
        <v>2067.SMHL.I06.Ap251</v>
      </c>
      <c r="V9" t="str">
        <f t="shared" si="6"/>
        <v>Chalgrove.2067.SMHL.I06.Ap25</v>
      </c>
      <c r="W9" s="119">
        <v>1200</v>
      </c>
      <c r="Z9" s="119"/>
      <c r="AC9" s="119"/>
      <c r="AF9" s="122"/>
      <c r="AI9" s="122"/>
      <c r="AL9" s="122"/>
      <c r="AO9" s="122"/>
      <c r="AR9" s="122"/>
      <c r="AU9" s="122"/>
      <c r="AX9" s="122"/>
      <c r="BA9" s="122"/>
      <c r="BD9" s="122"/>
      <c r="BE9" s="120">
        <f t="shared" si="7"/>
        <v>1200</v>
      </c>
      <c r="BF9" s="120">
        <f t="shared" si="8"/>
        <v>-6000</v>
      </c>
    </row>
    <row r="10" spans="1:58" x14ac:dyDescent="0.3">
      <c r="A10">
        <f t="shared" si="1"/>
        <v>3022024</v>
      </c>
      <c r="B10" s="118">
        <v>3022024</v>
      </c>
      <c r="C10" t="str">
        <f>VLOOKUP(B10,'School Details'!A:K,2,FALSE)</f>
        <v>Fairway</v>
      </c>
      <c r="D10" s="106">
        <f>VLOOKUP(B10,'School Details'!A:K,3,FALSE)</f>
        <v>0</v>
      </c>
      <c r="E10" s="106" t="str">
        <f>VLOOKUP(B10,'School Details'!A:K,4,FALSE)</f>
        <v>M</v>
      </c>
      <c r="F10" s="106" t="str">
        <f>VLOOKUP(B10,'School Details'!A:K,5,FALSE)</f>
        <v>Primary</v>
      </c>
      <c r="G10" s="100" t="s">
        <v>895</v>
      </c>
      <c r="H10" t="s">
        <v>567</v>
      </c>
      <c r="I10" t="s">
        <v>902</v>
      </c>
      <c r="J10">
        <v>661225</v>
      </c>
      <c r="K10" s="118" t="s">
        <v>15</v>
      </c>
      <c r="L10" s="106">
        <f t="shared" si="2"/>
        <v>1</v>
      </c>
      <c r="M10" s="106" t="str">
        <f t="shared" si="3"/>
        <v>SMHL.I06</v>
      </c>
      <c r="N10" s="106">
        <f>VLOOKUP(B10,'School Details'!A:K,10,FALSE)</f>
        <v>400047</v>
      </c>
      <c r="O10" s="106" t="str">
        <f t="shared" si="4"/>
        <v>Fairway</v>
      </c>
      <c r="P10" t="str">
        <f>VLOOKUP($N10,LBB_Code!$B:$F,3,FALSE)</f>
        <v>Fairway School</v>
      </c>
      <c r="Q10" t="str">
        <f>VLOOKUP($N10,LBB_Code!$B:$F,2,FALSE)</f>
        <v>S900008311</v>
      </c>
      <c r="R10" t="str">
        <f>VLOOKUP($N10,LBB_Code!$B:$F,4,FALSE)</f>
        <v>NW7 3HS</v>
      </c>
      <c r="S10" t="str">
        <f>VLOOKUP($G10,LBB_Code!$J:$O, 6,FALSE)</f>
        <v>A1.D10166.661225.99999.9999999.999999</v>
      </c>
      <c r="T10" s="119">
        <v>7200</v>
      </c>
      <c r="U10" t="str">
        <f t="shared" si="5"/>
        <v>2024.SMHL.I06.Ap251</v>
      </c>
      <c r="V10" t="str">
        <f t="shared" si="6"/>
        <v>Fairway.2024.SMHL.I06.Ap25</v>
      </c>
      <c r="W10" s="119">
        <v>1200</v>
      </c>
      <c r="Z10" s="119"/>
      <c r="AC10" s="119"/>
      <c r="AF10" s="122"/>
      <c r="AI10" s="122"/>
      <c r="AL10" s="122"/>
      <c r="AO10" s="122"/>
      <c r="AR10" s="122"/>
      <c r="AU10" s="122"/>
      <c r="AX10" s="122"/>
      <c r="BA10" s="122"/>
      <c r="BD10" s="122"/>
      <c r="BE10" s="120">
        <f t="shared" si="7"/>
        <v>1200</v>
      </c>
      <c r="BF10" s="120">
        <f t="shared" si="8"/>
        <v>-6000</v>
      </c>
    </row>
    <row r="11" spans="1:58" x14ac:dyDescent="0.3">
      <c r="A11">
        <f t="shared" si="1"/>
        <v>3022077</v>
      </c>
      <c r="B11" s="118">
        <v>3022077</v>
      </c>
      <c r="C11" t="str">
        <f>VLOOKUP(B11,'School Details'!A:K,2,FALSE)</f>
        <v>Orion</v>
      </c>
      <c r="D11" s="106">
        <f>VLOOKUP(B11,'School Details'!A:K,3,FALSE)</f>
        <v>0</v>
      </c>
      <c r="E11" s="106" t="str">
        <f>VLOOKUP(B11,'School Details'!A:K,4,FALSE)</f>
        <v>M</v>
      </c>
      <c r="F11" s="106" t="str">
        <f>VLOOKUP(B11,'School Details'!A:K,5,FALSE)</f>
        <v>Primary</v>
      </c>
      <c r="G11" s="100" t="s">
        <v>895</v>
      </c>
      <c r="H11" t="s">
        <v>567</v>
      </c>
      <c r="I11" t="s">
        <v>902</v>
      </c>
      <c r="J11">
        <v>661225</v>
      </c>
      <c r="K11" s="118" t="s">
        <v>15</v>
      </c>
      <c r="L11" s="106">
        <f t="shared" si="2"/>
        <v>1</v>
      </c>
      <c r="M11" s="106" t="str">
        <f t="shared" si="3"/>
        <v>SMHL.I06</v>
      </c>
      <c r="N11" s="106">
        <f>VLOOKUP(B11,'School Details'!A:K,10,FALSE)</f>
        <v>400113</v>
      </c>
      <c r="O11" s="106" t="str">
        <f t="shared" si="4"/>
        <v>Orion</v>
      </c>
      <c r="P11" t="str">
        <f>VLOOKUP($N11,LBB_Code!$B:$F,3,FALSE)</f>
        <v>The Orion Primary School</v>
      </c>
      <c r="Q11" t="str">
        <f>VLOOKUP($N11,LBB_Code!$B:$F,2,FALSE)</f>
        <v>S900008355</v>
      </c>
      <c r="R11" t="str">
        <f>VLOOKUP($N11,LBB_Code!$B:$F,4,FALSE)</f>
        <v>NW7 2AL</v>
      </c>
      <c r="S11" t="str">
        <f>VLOOKUP($G11,LBB_Code!$J:$O, 6,FALSE)</f>
        <v>A1.D10166.661225.99999.9999999.999999</v>
      </c>
      <c r="T11" s="119">
        <v>7200</v>
      </c>
      <c r="U11" t="str">
        <f t="shared" si="5"/>
        <v>2077.SMHL.I06.Ap251</v>
      </c>
      <c r="V11" t="str">
        <f t="shared" si="6"/>
        <v>Orion.2077.SMHL.I06.Ap25</v>
      </c>
      <c r="W11" s="119">
        <v>1200</v>
      </c>
      <c r="Z11" s="119"/>
      <c r="AC11" s="119"/>
      <c r="AF11" s="122"/>
      <c r="AI11" s="122"/>
      <c r="AL11" s="122"/>
      <c r="AO11" s="122"/>
      <c r="AR11" s="122"/>
      <c r="AU11" s="122"/>
      <c r="AX11" s="122"/>
      <c r="BA11" s="122"/>
      <c r="BD11" s="122"/>
      <c r="BE11" s="120">
        <f t="shared" si="7"/>
        <v>1200</v>
      </c>
      <c r="BF11" s="120">
        <f t="shared" si="8"/>
        <v>-6000</v>
      </c>
    </row>
    <row r="12" spans="1:58" x14ac:dyDescent="0.3">
      <c r="A12">
        <f t="shared" si="1"/>
        <v>3023521</v>
      </c>
      <c r="B12" s="118">
        <v>3023521</v>
      </c>
      <c r="C12" t="str">
        <f>VLOOKUP(B12,'School Details'!A:K,2,FALSE)</f>
        <v>St Mary's &amp; St John's</v>
      </c>
      <c r="D12" s="106">
        <f>VLOOKUP(B12,'School Details'!A:K,3,FALSE)</f>
        <v>0</v>
      </c>
      <c r="E12" s="106" t="str">
        <f>VLOOKUP(B12,'School Details'!A:K,4,FALSE)</f>
        <v>M</v>
      </c>
      <c r="F12" s="106" t="str">
        <f>VLOOKUP(B12,'School Details'!A:K,5,FALSE)</f>
        <v>All through</v>
      </c>
      <c r="G12" s="100" t="s">
        <v>897</v>
      </c>
      <c r="H12" t="s">
        <v>566</v>
      </c>
      <c r="I12" t="s">
        <v>902</v>
      </c>
      <c r="J12">
        <v>661225</v>
      </c>
      <c r="K12" s="118" t="s">
        <v>15</v>
      </c>
      <c r="L12" s="106">
        <f t="shared" si="2"/>
        <v>1</v>
      </c>
      <c r="M12" s="106" t="str">
        <f t="shared" si="3"/>
        <v>SMHL.I06</v>
      </c>
      <c r="N12" s="106">
        <f>VLOOKUP(B12,'School Details'!A:K,10,FALSE)</f>
        <v>400135</v>
      </c>
      <c r="O12" s="106" t="str">
        <f t="shared" si="4"/>
        <v>St Mary's &amp; St John's</v>
      </c>
      <c r="P12" t="str">
        <f>VLOOKUP($N12,LBB_Code!$B:$F,3,FALSE)</f>
        <v>St Marys and St Johns Ce School</v>
      </c>
      <c r="Q12" t="str">
        <f>VLOOKUP($N12,LBB_Code!$B:$F,2,FALSE)</f>
        <v>S900008362</v>
      </c>
      <c r="R12" t="str">
        <f>VLOOKUP($N12,LBB_Code!$B:$F,4,FALSE)</f>
        <v>NW4 3SL</v>
      </c>
      <c r="S12" t="str">
        <f>VLOOKUP($G12,LBB_Code!$J:$O, 6,FALSE)</f>
        <v>A1.D11329.661225.99999.9999999.999999</v>
      </c>
      <c r="T12" s="119">
        <v>7200</v>
      </c>
      <c r="U12" t="str">
        <f t="shared" si="5"/>
        <v>3521.SMHL.I06.Ap251</v>
      </c>
      <c r="V12" t="str">
        <f t="shared" si="6"/>
        <v>St Mary's &amp; St John's.3521.SMHL.I06.Ap25</v>
      </c>
      <c r="W12" s="119">
        <v>1200</v>
      </c>
      <c r="Z12" s="119"/>
      <c r="AC12" s="119"/>
      <c r="AF12" s="122"/>
      <c r="AI12" s="122"/>
      <c r="AL12" s="122"/>
      <c r="AO12" s="122"/>
      <c r="AR12" s="122"/>
      <c r="AU12" s="122"/>
      <c r="AX12" s="122"/>
      <c r="BA12" s="122"/>
      <c r="BD12" s="122"/>
      <c r="BE12" s="120">
        <f t="shared" si="7"/>
        <v>1200</v>
      </c>
      <c r="BF12" s="120">
        <f t="shared" si="8"/>
        <v>-6000</v>
      </c>
    </row>
    <row r="13" spans="1:58" x14ac:dyDescent="0.3">
      <c r="D13" s="106"/>
      <c r="E13" s="106"/>
      <c r="F13" s="106"/>
      <c r="G13" s="100"/>
      <c r="K13" s="118"/>
      <c r="L13" s="106"/>
      <c r="M13" s="106"/>
      <c r="N13" s="106"/>
      <c r="O13" s="106"/>
      <c r="T13" s="125"/>
      <c r="W13" s="119"/>
      <c r="Z13" s="119"/>
      <c r="AC13" s="119"/>
      <c r="AF13" s="122"/>
      <c r="AI13" s="122"/>
      <c r="AL13" s="122"/>
      <c r="AO13" s="122"/>
      <c r="AR13" s="122"/>
      <c r="AU13" s="122"/>
      <c r="AX13" s="122"/>
      <c r="BA13" s="122"/>
      <c r="BD13" s="122"/>
      <c r="BE13" s="120"/>
      <c r="BF13" s="120"/>
    </row>
    <row r="14" spans="1:58" x14ac:dyDescent="0.3">
      <c r="D14" s="106"/>
      <c r="E14" s="106"/>
      <c r="F14" s="106"/>
      <c r="G14" s="100"/>
      <c r="K14" s="118"/>
      <c r="L14" s="106"/>
      <c r="M14" s="106"/>
      <c r="N14" s="106"/>
      <c r="O14" s="106"/>
      <c r="T14" s="125"/>
      <c r="W14" s="119"/>
      <c r="Z14" s="119"/>
      <c r="AC14" s="119"/>
      <c r="AF14" s="122"/>
      <c r="AI14" s="122"/>
      <c r="AL14" s="122"/>
      <c r="AO14" s="122"/>
      <c r="AR14" s="122"/>
      <c r="AU14" s="122"/>
      <c r="AX14" s="122"/>
      <c r="BA14" s="122"/>
      <c r="BD14" s="122"/>
      <c r="BE14" s="120"/>
      <c r="BF14" s="120"/>
    </row>
    <row r="15" spans="1:58" x14ac:dyDescent="0.3">
      <c r="D15" s="106"/>
      <c r="E15" s="106"/>
      <c r="F15" s="106"/>
      <c r="G15" s="100"/>
      <c r="K15" s="118"/>
      <c r="L15" s="106"/>
      <c r="M15" s="106"/>
      <c r="N15" s="106"/>
      <c r="O15" s="106"/>
      <c r="T15" s="125"/>
      <c r="AO15" s="122"/>
      <c r="BE15" s="120"/>
      <c r="BF15" s="120"/>
    </row>
    <row r="16" spans="1:58" x14ac:dyDescent="0.3">
      <c r="D16" s="106"/>
      <c r="E16" s="106"/>
      <c r="F16" s="106"/>
      <c r="G16" s="100"/>
      <c r="K16" s="118"/>
      <c r="L16" s="106"/>
      <c r="M16" s="106"/>
      <c r="N16" s="106"/>
      <c r="O16" s="106"/>
      <c r="T16" s="125"/>
      <c r="AO16" s="122"/>
      <c r="BE16" s="120"/>
      <c r="BF16" s="120"/>
    </row>
    <row r="17" spans="4:58" x14ac:dyDescent="0.3">
      <c r="D17" s="106"/>
      <c r="E17" s="106"/>
      <c r="F17" s="106"/>
      <c r="G17" s="100"/>
      <c r="K17" s="118"/>
      <c r="L17" s="106"/>
      <c r="M17" s="106"/>
      <c r="N17" s="106"/>
      <c r="O17" s="106"/>
      <c r="T17" s="125"/>
      <c r="AO17" s="122"/>
      <c r="BE17" s="120"/>
      <c r="BF17" s="120"/>
    </row>
    <row r="18" spans="4:58" x14ac:dyDescent="0.3">
      <c r="D18" s="106"/>
      <c r="E18" s="106"/>
      <c r="F18" s="106"/>
      <c r="K18" s="118"/>
      <c r="L18" s="106"/>
      <c r="M18" s="106"/>
      <c r="N18" s="106"/>
      <c r="O18" s="106"/>
      <c r="T18" s="125"/>
      <c r="AO18" s="122"/>
      <c r="BE18" s="120"/>
      <c r="BF18" s="120"/>
    </row>
    <row r="19" spans="4:58" x14ac:dyDescent="0.3">
      <c r="D19" s="106"/>
      <c r="E19" s="106"/>
      <c r="F19" s="106"/>
      <c r="K19" s="118"/>
      <c r="L19" s="106"/>
      <c r="M19" s="106"/>
      <c r="N19" s="106"/>
      <c r="O19" s="106"/>
      <c r="T19" s="125"/>
      <c r="AX19" s="122"/>
      <c r="BE19" s="120"/>
      <c r="BF19" s="120"/>
    </row>
    <row r="20" spans="4:58" x14ac:dyDescent="0.3">
      <c r="D20" s="106"/>
      <c r="E20" s="106"/>
      <c r="F20" s="106"/>
      <c r="K20" s="118"/>
      <c r="L20" s="106"/>
      <c r="M20" s="106"/>
      <c r="N20" s="106"/>
      <c r="O20" s="106"/>
      <c r="T20" s="125"/>
      <c r="AX20" s="122"/>
      <c r="BE20" s="120"/>
      <c r="BF20" s="120"/>
    </row>
    <row r="21" spans="4:58" x14ac:dyDescent="0.3">
      <c r="D21" s="106"/>
      <c r="E21" s="106"/>
      <c r="F21" s="106"/>
      <c r="K21" s="118"/>
      <c r="L21" s="106"/>
      <c r="M21" s="106"/>
      <c r="N21" s="106"/>
      <c r="O21" s="106"/>
      <c r="T21" s="125"/>
      <c r="AX21" s="122"/>
      <c r="BE21" s="120"/>
      <c r="BF21" s="120"/>
    </row>
    <row r="22" spans="4:58" x14ac:dyDescent="0.3">
      <c r="D22" s="106"/>
      <c r="E22" s="106"/>
      <c r="F22" s="106"/>
      <c r="K22" s="118"/>
      <c r="L22" s="106"/>
      <c r="M22" s="106"/>
      <c r="N22" s="106"/>
      <c r="O22" s="106"/>
      <c r="T22" s="125"/>
      <c r="AX22" s="122"/>
      <c r="BE22" s="120"/>
      <c r="BF22" s="120"/>
    </row>
    <row r="23" spans="4:58" x14ac:dyDescent="0.3">
      <c r="D23" s="106"/>
      <c r="E23" s="106"/>
      <c r="F23" s="106"/>
      <c r="K23" s="118"/>
      <c r="L23" s="106"/>
      <c r="M23" s="106"/>
      <c r="N23" s="106"/>
      <c r="O23" s="106"/>
      <c r="T23" s="125"/>
      <c r="AX23" s="122"/>
      <c r="BE23" s="120"/>
      <c r="BF23" s="120"/>
    </row>
    <row r="24" spans="4:58" x14ac:dyDescent="0.3">
      <c r="D24" s="106"/>
      <c r="E24" s="106"/>
      <c r="F24" s="106"/>
      <c r="K24" s="118"/>
      <c r="L24" s="106"/>
      <c r="M24" s="106"/>
      <c r="N24" s="106"/>
      <c r="O24" s="106"/>
      <c r="T24" s="125"/>
      <c r="AX24" s="122"/>
      <c r="BE24" s="120"/>
      <c r="BF24" s="120"/>
    </row>
  </sheetData>
  <autoFilter ref="B6:BA18" xr:uid="{C0D18325-7934-42EE-93F6-D2C41E2CF98B}"/>
  <phoneticPr fontId="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20"/>
  <sheetViews>
    <sheetView zoomScale="80" zoomScaleNormal="86" workbookViewId="0">
      <pane xSplit="3" ySplit="6" topLeftCell="P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9.3320312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39.441406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0.8867187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66406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64.5546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44.6640625" bestFit="1"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71" s="117" customFormat="1" ht="58.8"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s="1" t="s">
        <v>23666</v>
      </c>
    </row>
    <row r="4" spans="1:7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2" t="s">
        <v>886</v>
      </c>
      <c r="Y4" s="132" t="s">
        <v>886</v>
      </c>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c r="BG4"/>
    </row>
    <row r="5" spans="1:71" ht="15.6" thickTop="1" thickBot="1" x14ac:dyDescent="0.35">
      <c r="N5" s="99"/>
      <c r="P5" s="3"/>
      <c r="R5" s="3"/>
      <c r="S5" s="3"/>
      <c r="T5" s="136">
        <f>SUM(T$7:T$17)</f>
        <v>44893.970789473678</v>
      </c>
      <c r="W5" s="137">
        <f>SUM(W$7:W$75)</f>
        <v>0</v>
      </c>
      <c r="X5" s="137">
        <f t="shared" ref="X5:BD5" si="0">SUM(X$7:X$75)</f>
        <v>0</v>
      </c>
      <c r="Y5" s="137">
        <f t="shared" si="0"/>
        <v>0</v>
      </c>
      <c r="Z5" s="137">
        <f t="shared" si="0"/>
        <v>48839.597631578938</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 t="shared" si="0"/>
        <v>0</v>
      </c>
      <c r="BE5" s="137">
        <f>SUM(BE7:BE17)</f>
        <v>44893.970789473678</v>
      </c>
      <c r="BF5" s="137">
        <f>SUM(W7:W17)</f>
        <v>0</v>
      </c>
    </row>
    <row r="6" spans="1:7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71" x14ac:dyDescent="0.3">
      <c r="A7">
        <f>B7</f>
        <v>3023300</v>
      </c>
      <c r="B7">
        <v>3023300</v>
      </c>
      <c r="C7" t="str">
        <f>VLOOKUP(B7,'School Details'!A:K,2,FALSE)</f>
        <v>All Saints NW2 Sch</v>
      </c>
      <c r="D7">
        <f>VLOOKUP(B7,'School Details'!A:K,3,FALSE)</f>
        <v>0</v>
      </c>
      <c r="E7" t="str">
        <f>VLOOKUP(B7,'School Details'!A:K,4,FALSE)</f>
        <v>M</v>
      </c>
      <c r="F7" t="str">
        <f>VLOOKUP(B7,'School Details'!A:K,5,FALSE)</f>
        <v>Primary</v>
      </c>
      <c r="G7" s="100" t="s">
        <v>895</v>
      </c>
      <c r="H7" t="str">
        <f>VLOOKUP(G7,CCs!$Q:$R,2,FALSE)</f>
        <v>SF Grnt Pd-Pri Sch</v>
      </c>
      <c r="I7" t="s">
        <v>904</v>
      </c>
      <c r="J7">
        <v>661225</v>
      </c>
      <c r="K7" t="str">
        <f>VLOOKUP(I7,'Drop Down'!$H:$I,2,FALSE)</f>
        <v>I07</v>
      </c>
      <c r="L7">
        <f>IF(C7=C6,L6+1,1)</f>
        <v>1</v>
      </c>
      <c r="M7" t="str">
        <f>I7&amp;"."&amp;K7</f>
        <v>ASYLUM.I07</v>
      </c>
      <c r="N7">
        <f>VLOOKUP(B7,'School Details'!A:K,10,FALSE)</f>
        <v>400069</v>
      </c>
      <c r="O7" t="str">
        <f t="shared" ref="O7:O17" si="1">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54">
        <v>1856.77</v>
      </c>
      <c r="U7" t="str">
        <f>RIGHT($B7,4)&amp;"."&amp;$M7&amp;"."&amp;U$3</f>
        <v>3300.ASYLUM.I07.Ap251</v>
      </c>
      <c r="V7" t="str">
        <f>$O7&amp;"."&amp;RIGHT($B7,4)&amp;"."&amp;$M7&amp;"."&amp;V$3</f>
        <v>All Saints NW2 Sch.3300.ASYLUM.I07.Ap25</v>
      </c>
      <c r="W7" s="122"/>
      <c r="X7" t="str">
        <f>RIGHT($B7,4)&amp;"."&amp;$M7&amp;"."&amp;X$3</f>
        <v>3300.ASYLUM.I07.Ma251</v>
      </c>
      <c r="Y7" t="str">
        <f>$O7&amp;"."&amp;RIGHT($B7,4)&amp;"."&amp;$M7&amp;"."&amp;Y$3</f>
        <v>All Saints NW2 Sch.3300.ASYLUM.I07.Ma25</v>
      </c>
      <c r="Z7" s="122">
        <v>1856.77</v>
      </c>
      <c r="AC7" s="122"/>
      <c r="AF7" s="122"/>
      <c r="AI7" s="122"/>
      <c r="AL7" s="122"/>
      <c r="AO7" s="122"/>
      <c r="AR7" s="122"/>
      <c r="AU7" s="122"/>
      <c r="AX7" s="122"/>
      <c r="BA7" s="122"/>
      <c r="BD7" s="122"/>
      <c r="BE7" s="120">
        <f t="shared" ref="BE7:BE20" si="2">W7+Z7+AC7+AF7+AI7+AL7+AO7+AR7+AU7+AX7+BA7+W7</f>
        <v>1856.77</v>
      </c>
      <c r="BF7" s="120">
        <f t="shared" ref="BF7:BF17" si="3">BE7-T7</f>
        <v>0</v>
      </c>
      <c r="BI7" s="108"/>
      <c r="BJ7" s="108"/>
      <c r="BK7" s="108"/>
      <c r="BL7" s="108"/>
      <c r="BM7" s="108"/>
      <c r="BN7" s="108"/>
      <c r="BO7" s="108"/>
      <c r="BP7" s="108"/>
      <c r="BQ7" s="108"/>
      <c r="BR7" s="108"/>
      <c r="BS7" s="108"/>
    </row>
    <row r="8" spans="1:71" x14ac:dyDescent="0.3">
      <c r="A8">
        <f t="shared" ref="A8:A20" si="4">B8</f>
        <v>3023500</v>
      </c>
      <c r="B8">
        <v>3023500</v>
      </c>
      <c r="C8" t="str">
        <f>VLOOKUP(B8,'School Details'!A:K,2,FALSE)</f>
        <v>Annunciation Infant</v>
      </c>
      <c r="D8">
        <f>VLOOKUP(B8,'School Details'!A:K,3,FALSE)</f>
        <v>0</v>
      </c>
      <c r="E8" t="str">
        <f>VLOOKUP(B8,'School Details'!A:K,4,FALSE)</f>
        <v>M</v>
      </c>
      <c r="F8" t="str">
        <f>VLOOKUP(B8,'School Details'!A:K,5,FALSE)</f>
        <v>Primary</v>
      </c>
      <c r="G8" s="100" t="s">
        <v>895</v>
      </c>
      <c r="H8" t="str">
        <f>VLOOKUP(G8,CCs!$Q:$R,2,FALSE)</f>
        <v>SF Grnt Pd-Pri Sch</v>
      </c>
      <c r="I8" t="s">
        <v>904</v>
      </c>
      <c r="J8">
        <v>661225</v>
      </c>
      <c r="K8" t="str">
        <f>VLOOKUP(I8,'Drop Down'!$H:$I,2,FALSE)</f>
        <v>I07</v>
      </c>
      <c r="L8">
        <f t="shared" ref="L8:L19" si="5">IF(C8=C7,L7+1,1)</f>
        <v>1</v>
      </c>
      <c r="M8" t="str">
        <f t="shared" ref="M8:M17" si="6">I8&amp;"."&amp;K8</f>
        <v>ASYLUM.I07</v>
      </c>
      <c r="N8">
        <f>VLOOKUP(B8,'School Details'!A:K,10,FALSE)</f>
        <v>400023</v>
      </c>
      <c r="O8" t="str">
        <f t="shared" si="1"/>
        <v>Annunciation Infant</v>
      </c>
      <c r="P8" t="str">
        <f>VLOOKUP($N8,LBB_Code!$B:$F,3,FALSE)</f>
        <v>The Annunciation Rc Infant School</v>
      </c>
      <c r="Q8" t="str">
        <f>VLOOKUP($N8,LBB_Code!$B:$F,2,FALSE)</f>
        <v>S900008294</v>
      </c>
      <c r="R8" t="str">
        <f>VLOOKUP($N8,LBB_Code!$B:$F,4,FALSE)</f>
        <v>HA8 0HQ</v>
      </c>
      <c r="S8" t="str">
        <f>VLOOKUP($G8,LBB_Code!$J:$O, 6,FALSE)</f>
        <v>A1.D10166.661225.99999.9999999.999999</v>
      </c>
      <c r="T8" s="154">
        <v>9923.3799999999992</v>
      </c>
      <c r="U8" t="str">
        <f t="shared" ref="U8:U17" si="7">RIGHT($B8,4)&amp;"."&amp;$M8&amp;"."&amp;U$3</f>
        <v>3500.ASYLUM.I07.Ap251</v>
      </c>
      <c r="V8" t="str">
        <f t="shared" ref="V8:V17" si="8">$O8&amp;"."&amp;RIGHT($B8,4)&amp;"."&amp;$M8&amp;"."&amp;V$3</f>
        <v>Annunciation Infant.3500.ASYLUM.I07.Ap25</v>
      </c>
      <c r="W8" s="122"/>
      <c r="X8" t="str">
        <f t="shared" ref="X8:X20" si="9">RIGHT($B8,4)&amp;"."&amp;$M8&amp;"."&amp;X$3</f>
        <v>3500.ASYLUM.I07.Ma251</v>
      </c>
      <c r="Y8" t="str">
        <f t="shared" ref="Y8:Y20" si="10">$O8&amp;"."&amp;RIGHT($B8,4)&amp;"."&amp;$M8&amp;"."&amp;Y$3</f>
        <v>Annunciation Infant.3500.ASYLUM.I07.Ma25</v>
      </c>
      <c r="Z8" s="122">
        <v>9923.3799999999992</v>
      </c>
      <c r="AC8" s="122"/>
      <c r="AF8" s="122"/>
      <c r="AI8" s="122"/>
      <c r="AL8" s="122"/>
      <c r="AO8" s="122"/>
      <c r="AR8" s="122"/>
      <c r="AU8" s="122"/>
      <c r="AX8" s="122"/>
      <c r="BA8" s="122"/>
      <c r="BD8" s="122"/>
      <c r="BE8" s="120">
        <f t="shared" si="2"/>
        <v>9923.3799999999992</v>
      </c>
      <c r="BF8" s="120">
        <f t="shared" si="3"/>
        <v>0</v>
      </c>
      <c r="BI8" s="108"/>
      <c r="BJ8" s="108"/>
      <c r="BK8" s="108"/>
      <c r="BL8" s="108"/>
      <c r="BM8" s="108"/>
      <c r="BN8" s="108"/>
      <c r="BO8" s="108"/>
      <c r="BP8" s="108"/>
      <c r="BQ8" s="108"/>
      <c r="BR8" s="108"/>
      <c r="BS8" s="108"/>
    </row>
    <row r="9" spans="1:71" x14ac:dyDescent="0.3">
      <c r="A9">
        <f t="shared" si="4"/>
        <v>3023514</v>
      </c>
      <c r="B9">
        <v>3023514</v>
      </c>
      <c r="C9" t="str">
        <f>VLOOKUP(B9,'School Details'!A:K,2,FALSE)</f>
        <v>Annunciation Junior</v>
      </c>
      <c r="D9">
        <f>VLOOKUP(B9,'School Details'!A:K,3,FALSE)</f>
        <v>0</v>
      </c>
      <c r="E9" t="str">
        <f>VLOOKUP(B9,'School Details'!A:K,4,FALSE)</f>
        <v>M</v>
      </c>
      <c r="F9" t="str">
        <f>VLOOKUP(B9,'School Details'!A:K,5,FALSE)</f>
        <v>Primary</v>
      </c>
      <c r="G9" s="100" t="s">
        <v>895</v>
      </c>
      <c r="H9" t="str">
        <f>VLOOKUP(G9,CCs!$Q:$R,2,FALSE)</f>
        <v>SF Grnt Pd-Pri Sch</v>
      </c>
      <c r="I9" t="s">
        <v>904</v>
      </c>
      <c r="J9">
        <v>661225</v>
      </c>
      <c r="K9" t="str">
        <f>VLOOKUP(I9,'Drop Down'!$H:$I,2,FALSE)</f>
        <v>I07</v>
      </c>
      <c r="L9">
        <f t="shared" si="5"/>
        <v>1</v>
      </c>
      <c r="M9" t="str">
        <f t="shared" si="6"/>
        <v>ASYLUM.I07</v>
      </c>
      <c r="N9">
        <f>VLOOKUP(B9,'School Details'!A:K,10,FALSE)</f>
        <v>400107</v>
      </c>
      <c r="O9" t="str">
        <f t="shared" si="1"/>
        <v>Annunciation Junior</v>
      </c>
      <c r="P9" t="str">
        <f>VLOOKUP($N9,LBB_Code!$B:$F,3,FALSE)</f>
        <v>The Annunciation Rc Junior School</v>
      </c>
      <c r="Q9" t="str">
        <f>VLOOKUP($N9,LBB_Code!$B:$F,2,FALSE)</f>
        <v>S900008350</v>
      </c>
      <c r="R9" t="str">
        <f>VLOOKUP($N9,LBB_Code!$B:$F,4,FALSE)</f>
        <v>HA8 9HQ</v>
      </c>
      <c r="S9" t="str">
        <f>VLOOKUP($G9,LBB_Code!$J:$O, 6,FALSE)</f>
        <v>A1.D10166.661225.99999.9999999.999999</v>
      </c>
      <c r="T9" s="154">
        <v>1877.4</v>
      </c>
      <c r="U9" t="str">
        <f t="shared" si="7"/>
        <v>3514.ASYLUM.I07.Ap251</v>
      </c>
      <c r="V9" t="str">
        <f t="shared" si="8"/>
        <v>Annunciation Junior.3514.ASYLUM.I07.Ap25</v>
      </c>
      <c r="W9" s="122"/>
      <c r="X9" t="str">
        <f t="shared" si="9"/>
        <v>3514.ASYLUM.I07.Ma251</v>
      </c>
      <c r="Y9" t="str">
        <f t="shared" si="10"/>
        <v>Annunciation Junior.3514.ASYLUM.I07.Ma25</v>
      </c>
      <c r="Z9" s="120">
        <v>1877.4</v>
      </c>
      <c r="AC9" s="122"/>
      <c r="AF9" s="122"/>
      <c r="AI9" s="122"/>
      <c r="AL9" s="122"/>
      <c r="AO9" s="122"/>
      <c r="AR9" s="122"/>
      <c r="AU9" s="122"/>
      <c r="AX9" s="122"/>
      <c r="BA9" s="122"/>
      <c r="BD9" s="122"/>
      <c r="BE9" s="120">
        <f t="shared" si="2"/>
        <v>1877.4</v>
      </c>
      <c r="BF9" s="120">
        <f t="shared" si="3"/>
        <v>0</v>
      </c>
      <c r="BI9" s="108"/>
      <c r="BJ9" s="108"/>
      <c r="BK9" s="108"/>
      <c r="BL9" s="108"/>
      <c r="BM9" s="108"/>
      <c r="BN9" s="108"/>
      <c r="BO9" s="108"/>
      <c r="BP9" s="108"/>
      <c r="BQ9" s="108"/>
      <c r="BR9" s="108"/>
      <c r="BS9" s="108"/>
    </row>
    <row r="10" spans="1:71" x14ac:dyDescent="0.3">
      <c r="A10">
        <f t="shared" si="4"/>
        <v>3022002</v>
      </c>
      <c r="B10">
        <v>3022002</v>
      </c>
      <c r="C10" t="str">
        <f>VLOOKUP(B10,'School Details'!A:K,2,FALSE)</f>
        <v>Barnfield</v>
      </c>
      <c r="D10">
        <f>VLOOKUP(B10,'School Details'!A:K,3,FALSE)</f>
        <v>0</v>
      </c>
      <c r="E10" t="str">
        <f>VLOOKUP(B10,'School Details'!A:K,4,FALSE)</f>
        <v>M</v>
      </c>
      <c r="F10" t="str">
        <f>VLOOKUP(B10,'School Details'!A:K,5,FALSE)</f>
        <v>Primary</v>
      </c>
      <c r="G10" s="100" t="s">
        <v>895</v>
      </c>
      <c r="H10" t="str">
        <f>VLOOKUP(G10,CCs!$Q:$R,2,FALSE)</f>
        <v>SF Grnt Pd-Pri Sch</v>
      </c>
      <c r="I10" t="s">
        <v>904</v>
      </c>
      <c r="J10">
        <v>661225</v>
      </c>
      <c r="K10" t="str">
        <f>VLOOKUP(I10,'Drop Down'!$H:$I,2,FALSE)</f>
        <v>I07</v>
      </c>
      <c r="L10">
        <f t="shared" si="5"/>
        <v>1</v>
      </c>
      <c r="M10" t="str">
        <f t="shared" si="6"/>
        <v>ASYLUM.I07</v>
      </c>
      <c r="N10">
        <f>VLOOKUP(B10,'School Details'!A:K,10,FALSE)</f>
        <v>400005</v>
      </c>
      <c r="O10" t="str">
        <f t="shared" si="1"/>
        <v>Barnfield</v>
      </c>
      <c r="P10" t="str">
        <f>VLOOKUP($N10,LBB_Code!$B:$F,3,FALSE)</f>
        <v>Barnfield School</v>
      </c>
      <c r="Q10" t="str">
        <f>VLOOKUP($N10,LBB_Code!$B:$F,2,FALSE)</f>
        <v>S900008281</v>
      </c>
      <c r="R10" t="str">
        <f>VLOOKUP($N10,LBB_Code!$B:$F,4,FALSE)</f>
        <v>HA8 0DA</v>
      </c>
      <c r="S10" t="str">
        <f>VLOOKUP($G10,LBB_Code!$J:$O, 6,FALSE)</f>
        <v>A1.D10166.661225.99999.9999999.999999</v>
      </c>
      <c r="T10" s="154">
        <v>1217.21</v>
      </c>
      <c r="U10" t="str">
        <f t="shared" si="7"/>
        <v>2002.ASYLUM.I07.Ap251</v>
      </c>
      <c r="V10" t="str">
        <f t="shared" si="8"/>
        <v>Barnfield.2002.ASYLUM.I07.Ap25</v>
      </c>
      <c r="W10" s="122"/>
      <c r="X10" t="str">
        <f t="shared" si="9"/>
        <v>2002.ASYLUM.I07.Ma251</v>
      </c>
      <c r="Y10" t="str">
        <f t="shared" si="10"/>
        <v>Barnfield.2002.ASYLUM.I07.Ma25</v>
      </c>
      <c r="Z10" s="122">
        <v>1217.21</v>
      </c>
      <c r="AC10" s="122"/>
      <c r="AF10" s="122"/>
      <c r="AI10" s="122"/>
      <c r="AL10" s="122"/>
      <c r="AO10" s="122"/>
      <c r="AR10" s="122"/>
      <c r="AU10" s="122"/>
      <c r="AX10" s="122"/>
      <c r="BA10" s="122"/>
      <c r="BD10" s="122"/>
      <c r="BE10" s="120">
        <f t="shared" si="2"/>
        <v>1217.21</v>
      </c>
      <c r="BF10" s="120">
        <f t="shared" si="3"/>
        <v>0</v>
      </c>
      <c r="BI10" s="108"/>
      <c r="BJ10" s="108"/>
      <c r="BK10" s="108"/>
      <c r="BL10" s="108"/>
      <c r="BM10" s="108"/>
      <c r="BN10" s="108"/>
      <c r="BO10" s="108"/>
      <c r="BP10" s="108"/>
      <c r="BQ10" s="108"/>
      <c r="BR10" s="108"/>
      <c r="BS10" s="108"/>
    </row>
    <row r="11" spans="1:71" x14ac:dyDescent="0.3">
      <c r="A11">
        <f t="shared" si="4"/>
        <v>3022008</v>
      </c>
      <c r="B11">
        <v>3022008</v>
      </c>
      <c r="C11" t="str">
        <f>VLOOKUP(B11,'School Details'!A:K,2,FALSE)</f>
        <v>Brookland Infant</v>
      </c>
      <c r="D11">
        <f>VLOOKUP(B11,'School Details'!A:K,3,FALSE)</f>
        <v>0</v>
      </c>
      <c r="E11" t="str">
        <f>VLOOKUP(B11,'School Details'!A:K,4,FALSE)</f>
        <v>M</v>
      </c>
      <c r="F11" t="str">
        <f>VLOOKUP(B11,'School Details'!A:K,5,FALSE)</f>
        <v>Primary</v>
      </c>
      <c r="G11" s="100" t="s">
        <v>895</v>
      </c>
      <c r="H11" t="str">
        <f>VLOOKUP(G11,CCs!$Q:$R,2,FALSE)</f>
        <v>SF Grnt Pd-Pri Sch</v>
      </c>
      <c r="I11" t="s">
        <v>904</v>
      </c>
      <c r="J11">
        <v>661225</v>
      </c>
      <c r="K11" t="str">
        <f>VLOOKUP(I11,'Drop Down'!$H:$I,2,FALSE)</f>
        <v>I07</v>
      </c>
      <c r="L11">
        <f t="shared" si="5"/>
        <v>1</v>
      </c>
      <c r="M11" t="str">
        <f t="shared" si="6"/>
        <v>ASYLUM.I07</v>
      </c>
      <c r="N11">
        <f>VLOOKUP(B11,'School Details'!A:K,10,FALSE)</f>
        <v>400057</v>
      </c>
      <c r="O11" t="str">
        <f t="shared" si="1"/>
        <v>Brookland Infant</v>
      </c>
      <c r="P11" t="str">
        <f>VLOOKUP($N11,LBB_Code!$B:$F,3,FALSE)</f>
        <v>Brookland Infant School</v>
      </c>
      <c r="Q11" t="str">
        <f>VLOOKUP($N11,LBB_Code!$B:$F,2,FALSE)</f>
        <v>S900008317</v>
      </c>
      <c r="R11" t="str">
        <f>VLOOKUP($N11,LBB_Code!$B:$F,4,FALSE)</f>
        <v>NW11 6EJ</v>
      </c>
      <c r="S11" t="str">
        <f>VLOOKUP($G11,LBB_Code!$J:$O, 6,FALSE)</f>
        <v>A1.D10166.661225.99999.9999999.999999</v>
      </c>
      <c r="T11" s="154">
        <v>3094.61</v>
      </c>
      <c r="W11" s="122"/>
      <c r="X11" t="str">
        <f t="shared" si="9"/>
        <v>2008.ASYLUM.I07.Ma251</v>
      </c>
      <c r="Y11" t="str">
        <f t="shared" si="10"/>
        <v>Brookland Infant.2008.ASYLUM.I07.Ma25</v>
      </c>
      <c r="Z11" s="122">
        <v>3094.61</v>
      </c>
      <c r="AC11" s="122"/>
      <c r="AF11" s="122"/>
      <c r="AI11" s="122"/>
      <c r="AL11" s="122"/>
      <c r="AO11" s="122"/>
      <c r="AR11" s="122"/>
      <c r="AU11" s="122"/>
      <c r="AX11" s="122"/>
      <c r="BA11" s="122"/>
      <c r="BD11" s="122"/>
      <c r="BE11" s="120">
        <f t="shared" si="2"/>
        <v>3094.61</v>
      </c>
      <c r="BF11" s="120">
        <f t="shared" si="3"/>
        <v>0</v>
      </c>
      <c r="BI11" s="108"/>
      <c r="BJ11" s="108"/>
      <c r="BK11" s="108"/>
      <c r="BL11" s="108"/>
      <c r="BM11" s="108"/>
      <c r="BN11" s="108"/>
      <c r="BO11" s="108"/>
      <c r="BP11" s="108"/>
      <c r="BQ11" s="108"/>
      <c r="BR11" s="108"/>
      <c r="BS11" s="108"/>
    </row>
    <row r="12" spans="1:71" x14ac:dyDescent="0.3">
      <c r="A12">
        <f t="shared" si="4"/>
        <v>3022007</v>
      </c>
      <c r="B12">
        <v>3022007</v>
      </c>
      <c r="C12" t="str">
        <f>VLOOKUP(B12,'School Details'!A:K,2,FALSE)</f>
        <v>Brookland Junior</v>
      </c>
      <c r="D12">
        <f>VLOOKUP(B12,'School Details'!A:K,3,FALSE)</f>
        <v>0</v>
      </c>
      <c r="E12" t="str">
        <f>VLOOKUP(B12,'School Details'!A:K,4,FALSE)</f>
        <v>M</v>
      </c>
      <c r="F12" t="str">
        <f>VLOOKUP(B12,'School Details'!A:K,5,FALSE)</f>
        <v>Primary</v>
      </c>
      <c r="G12" s="100" t="s">
        <v>895</v>
      </c>
      <c r="H12" t="str">
        <f>VLOOKUP(G12,CCs!$Q:$R,2,FALSE)</f>
        <v>SF Grnt Pd-Pri Sch</v>
      </c>
      <c r="I12" t="s">
        <v>904</v>
      </c>
      <c r="J12">
        <v>661225</v>
      </c>
      <c r="K12" t="str">
        <f>VLOOKUP(I12,'Drop Down'!$H:$I,2,FALSE)</f>
        <v>I07</v>
      </c>
      <c r="L12">
        <f t="shared" si="5"/>
        <v>1</v>
      </c>
      <c r="M12" t="str">
        <f t="shared" si="6"/>
        <v>ASYLUM.I07</v>
      </c>
      <c r="N12">
        <f>VLOOKUP(B12,'School Details'!A:K,10,FALSE)</f>
        <v>400040</v>
      </c>
      <c r="O12" t="str">
        <f t="shared" si="1"/>
        <v>Brookland Junior</v>
      </c>
      <c r="P12" t="str">
        <f>VLOOKUP($N12,LBB_Code!$B:$F,3,FALSE)</f>
        <v>Brookland Junior School</v>
      </c>
      <c r="Q12" t="str">
        <f>VLOOKUP($N12,LBB_Code!$B:$F,2,FALSE)</f>
        <v>S900008306</v>
      </c>
      <c r="R12" t="str">
        <f>VLOOKUP($N12,LBB_Code!$B:$F,4,FALSE)</f>
        <v>NW11 6EJ</v>
      </c>
      <c r="S12" t="str">
        <f>VLOOKUP($G12,LBB_Code!$J:$O, 6,FALSE)</f>
        <v>A1.D10166.661225.99999.9999999.999999</v>
      </c>
      <c r="T12" s="154">
        <v>1217.2134736842106</v>
      </c>
      <c r="U12" t="str">
        <f t="shared" si="7"/>
        <v>2007.ASYLUM.I07.Ap251</v>
      </c>
      <c r="V12" t="str">
        <f t="shared" si="8"/>
        <v>Brookland Junior.2007.ASYLUM.I07.Ap25</v>
      </c>
      <c r="W12" s="122"/>
      <c r="X12" t="str">
        <f t="shared" si="9"/>
        <v>2007.ASYLUM.I07.Ma251</v>
      </c>
      <c r="Y12" t="str">
        <f t="shared" si="10"/>
        <v>Brookland Junior.2007.ASYLUM.I07.Ma25</v>
      </c>
      <c r="Z12" s="122">
        <v>1217.2134736842106</v>
      </c>
      <c r="AC12" s="122"/>
      <c r="AF12" s="122"/>
      <c r="AI12" s="122"/>
      <c r="AL12" s="122"/>
      <c r="AO12" s="122"/>
      <c r="AR12" s="122"/>
      <c r="AU12" s="122"/>
      <c r="AX12" s="122"/>
      <c r="BA12" s="122"/>
      <c r="BD12" s="122"/>
      <c r="BE12" s="120">
        <f t="shared" si="2"/>
        <v>1217.2134736842106</v>
      </c>
      <c r="BF12" s="120">
        <f t="shared" si="3"/>
        <v>0</v>
      </c>
      <c r="BI12" s="108"/>
      <c r="BJ12" s="108"/>
      <c r="BK12" s="108"/>
      <c r="BL12" s="108"/>
      <c r="BM12" s="108"/>
      <c r="BN12" s="108"/>
      <c r="BO12" s="108"/>
      <c r="BP12" s="108"/>
      <c r="BQ12" s="108"/>
      <c r="BR12" s="108"/>
      <c r="BS12" s="108"/>
    </row>
    <row r="13" spans="1:71" x14ac:dyDescent="0.3">
      <c r="A13">
        <f t="shared" si="4"/>
        <v>3023522</v>
      </c>
      <c r="B13">
        <v>3023522</v>
      </c>
      <c r="C13" t="str">
        <f>VLOOKUP(B13,'School Details'!A:K,2,FALSE)</f>
        <v>Claremont Academy</v>
      </c>
      <c r="D13">
        <f>VLOOKUP(B13,'School Details'!A:K,3,FALSE)</f>
        <v>0</v>
      </c>
      <c r="E13" t="str">
        <f>VLOOKUP(B13,'School Details'!A:K,4,FALSE)</f>
        <v>A</v>
      </c>
      <c r="F13" t="str">
        <f>VLOOKUP(B13,'School Details'!A:K,5,FALSE)</f>
        <v>Primary</v>
      </c>
      <c r="G13" s="100" t="s">
        <v>895</v>
      </c>
      <c r="H13" t="str">
        <f>VLOOKUP(G13,CCs!$Q:$R,2,FALSE)</f>
        <v>SF Grnt Pd-Pri Sch</v>
      </c>
      <c r="I13" t="s">
        <v>904</v>
      </c>
      <c r="J13">
        <v>661225</v>
      </c>
      <c r="K13" t="str">
        <f>VLOOKUP(I13,'Drop Down'!$H:$I,2,FALSE)</f>
        <v>I07</v>
      </c>
      <c r="L13">
        <f t="shared" si="5"/>
        <v>1</v>
      </c>
      <c r="M13" t="str">
        <f t="shared" si="6"/>
        <v>ASYLUM.I07</v>
      </c>
      <c r="N13">
        <f>VLOOKUP(B13,'School Details'!A:K,10,FALSE)</f>
        <v>156151</v>
      </c>
      <c r="O13" t="str">
        <f t="shared" si="1"/>
        <v>Claremont Academy</v>
      </c>
      <c r="P13" t="str">
        <f>VLOOKUP($N13,LBB_Code!$B:$F,3,FALSE)</f>
        <v>Claremont Primary School</v>
      </c>
      <c r="Q13" t="str">
        <f>VLOOKUP($N13,LBB_Code!$B:$F,2,FALSE)</f>
        <v>S900008359</v>
      </c>
      <c r="R13" t="str">
        <f>VLOOKUP($N13,LBB_Code!$B:$F,4,FALSE)</f>
        <v>NW2 1AB</v>
      </c>
      <c r="S13" t="str">
        <f>VLOOKUP($G13,LBB_Code!$J:$O, 6,FALSE)</f>
        <v>A1.D10166.661225.99999.9999999.999999</v>
      </c>
      <c r="T13" s="154">
        <v>11553.21</v>
      </c>
      <c r="U13" t="str">
        <f t="shared" si="7"/>
        <v>3522.ASYLUM.I07.Ap251</v>
      </c>
      <c r="V13" t="str">
        <f t="shared" si="8"/>
        <v>Claremont Academy.3522.ASYLUM.I07.Ap25</v>
      </c>
      <c r="W13" s="122"/>
      <c r="X13" t="str">
        <f t="shared" si="9"/>
        <v>3522.ASYLUM.I07.Ma251</v>
      </c>
      <c r="Y13" t="str">
        <f t="shared" si="10"/>
        <v>Claremont Academy.3522.ASYLUM.I07.Ma25</v>
      </c>
      <c r="Z13" s="122">
        <v>11553.21</v>
      </c>
      <c r="AC13" s="122"/>
      <c r="AF13" s="122"/>
      <c r="AI13" s="122"/>
      <c r="AL13" s="122"/>
      <c r="AO13" s="122"/>
      <c r="AR13" s="122"/>
      <c r="AU13" s="122"/>
      <c r="AX13" s="122"/>
      <c r="BA13" s="122"/>
      <c r="BD13" s="122"/>
      <c r="BE13" s="120">
        <f t="shared" si="2"/>
        <v>11553.21</v>
      </c>
      <c r="BF13" s="120">
        <f t="shared" si="3"/>
        <v>0</v>
      </c>
      <c r="BI13" s="108"/>
      <c r="BJ13" s="108"/>
      <c r="BK13" s="108"/>
      <c r="BL13" s="108"/>
      <c r="BM13" s="108"/>
      <c r="BN13" s="108"/>
      <c r="BO13" s="108"/>
      <c r="BP13" s="108"/>
      <c r="BQ13" s="108"/>
      <c r="BR13" s="108"/>
      <c r="BS13" s="108"/>
    </row>
    <row r="14" spans="1:71" x14ac:dyDescent="0.3">
      <c r="A14">
        <f t="shared" si="4"/>
        <v>3022038</v>
      </c>
      <c r="B14">
        <v>3022038</v>
      </c>
      <c r="C14" t="str">
        <f>VLOOKUP(B14,'School Details'!A:K,2,FALSE)</f>
        <v>Parkfield</v>
      </c>
      <c r="D14">
        <f>VLOOKUP(B14,'School Details'!A:K,3,FALSE)</f>
        <v>0</v>
      </c>
      <c r="E14" t="str">
        <f>VLOOKUP(B14,'School Details'!A:K,4,FALSE)</f>
        <v>A</v>
      </c>
      <c r="F14" t="str">
        <f>VLOOKUP(B14,'School Details'!A:K,5,FALSE)</f>
        <v>Primary</v>
      </c>
      <c r="G14" s="100" t="s">
        <v>895</v>
      </c>
      <c r="H14" t="str">
        <f>VLOOKUP(G14,CCs!$Q:$R,2,FALSE)</f>
        <v>SF Grnt Pd-Pri Sch</v>
      </c>
      <c r="I14" t="s">
        <v>904</v>
      </c>
      <c r="J14">
        <v>661225</v>
      </c>
      <c r="K14" t="str">
        <f>VLOOKUP(I14,'Drop Down'!$H:$I,2,FALSE)</f>
        <v>I07</v>
      </c>
      <c r="L14">
        <f t="shared" si="5"/>
        <v>1</v>
      </c>
      <c r="M14" t="str">
        <f t="shared" si="6"/>
        <v>ASYLUM.I07</v>
      </c>
      <c r="N14">
        <f>VLOOKUP(B14,'School Details'!A:K,10,FALSE)</f>
        <v>152217</v>
      </c>
      <c r="O14" t="str">
        <f t="shared" si="1"/>
        <v>Parkfield</v>
      </c>
      <c r="P14" t="str">
        <f>VLOOKUP($N14,LBB_Code!$B:$F,3,FALSE)</f>
        <v>Parkfield Academy</v>
      </c>
      <c r="Q14" t="str">
        <f>VLOOKUP($N14,LBB_Code!$B:$F,2,FALSE)</f>
        <v>S900001688</v>
      </c>
      <c r="R14" t="str">
        <f>VLOOKUP($N14,LBB_Code!$B:$F,4,FALSE)</f>
        <v>NW4 3PJ</v>
      </c>
      <c r="S14" t="str">
        <f>VLOOKUP($G14,LBB_Code!$J:$O, 6,FALSE)</f>
        <v>A1.D10166.661225.99999.9999999.999999</v>
      </c>
      <c r="T14" s="154">
        <v>4022.99</v>
      </c>
      <c r="U14" t="str">
        <f t="shared" si="7"/>
        <v>2038.ASYLUM.I07.Ap251</v>
      </c>
      <c r="V14" t="str">
        <f t="shared" si="8"/>
        <v>Parkfield.2038.ASYLUM.I07.Ap25</v>
      </c>
      <c r="W14" s="122"/>
      <c r="X14" t="str">
        <f t="shared" si="9"/>
        <v>2038.ASYLUM.I07.Ma251</v>
      </c>
      <c r="Y14" t="str">
        <f t="shared" si="10"/>
        <v>Parkfield.2038.ASYLUM.I07.Ma25</v>
      </c>
      <c r="Z14" s="122">
        <v>4022.99</v>
      </c>
      <c r="AC14" s="122"/>
      <c r="AF14" s="122"/>
      <c r="AI14" s="122"/>
      <c r="AL14" s="122"/>
      <c r="AO14" s="122"/>
      <c r="AR14" s="122"/>
      <c r="AU14" s="122"/>
      <c r="AX14" s="122"/>
      <c r="BA14" s="122"/>
      <c r="BD14" s="122"/>
      <c r="BE14" s="120">
        <f t="shared" si="2"/>
        <v>4022.99</v>
      </c>
      <c r="BF14" s="120">
        <f t="shared" si="3"/>
        <v>0</v>
      </c>
      <c r="BI14" s="108"/>
      <c r="BJ14" s="108"/>
      <c r="BK14" s="108"/>
      <c r="BL14" s="108"/>
      <c r="BM14" s="108"/>
      <c r="BN14" s="108"/>
      <c r="BO14" s="108"/>
      <c r="BP14" s="108"/>
      <c r="BQ14" s="108"/>
      <c r="BR14" s="108"/>
      <c r="BS14" s="108"/>
    </row>
    <row r="15" spans="1:71" x14ac:dyDescent="0.3">
      <c r="A15">
        <f t="shared" si="4"/>
        <v>3023521</v>
      </c>
      <c r="B15">
        <v>3023521</v>
      </c>
      <c r="C15" t="str">
        <f>VLOOKUP(B15,'School Details'!A:K,2,FALSE)</f>
        <v>St Mary's &amp; St John's</v>
      </c>
      <c r="D15">
        <f>VLOOKUP(B15,'School Details'!A:K,3,FALSE)</f>
        <v>0</v>
      </c>
      <c r="E15" t="str">
        <f>VLOOKUP(B15,'School Details'!A:K,4,FALSE)</f>
        <v>M</v>
      </c>
      <c r="F15" t="str">
        <f>VLOOKUP(B15,'School Details'!A:K,5,FALSE)</f>
        <v>All through</v>
      </c>
      <c r="G15" s="100" t="s">
        <v>897</v>
      </c>
      <c r="H15" t="str">
        <f>VLOOKUP(G15,CCs!$Q:$R,2,FALSE)</f>
        <v>SF Grnt Pd-All thru</v>
      </c>
      <c r="I15" t="s">
        <v>904</v>
      </c>
      <c r="J15">
        <v>661225</v>
      </c>
      <c r="K15" t="str">
        <f>VLOOKUP(I15,'Drop Down'!$H:$I,2,FALSE)</f>
        <v>I07</v>
      </c>
      <c r="L15">
        <f t="shared" si="5"/>
        <v>1</v>
      </c>
      <c r="M15" t="str">
        <f t="shared" si="6"/>
        <v>ASYLUM.I07</v>
      </c>
      <c r="N15">
        <f>VLOOKUP(B15,'School Details'!A:K,10,FALSE)</f>
        <v>400135</v>
      </c>
      <c r="O15" t="str">
        <f t="shared" si="1"/>
        <v>St Mary's &amp; St John's</v>
      </c>
      <c r="P15" t="str">
        <f>VLOOKUP($N15,LBB_Code!$B:$F,3,FALSE)</f>
        <v>St Marys and St Johns Ce School</v>
      </c>
      <c r="Q15" t="str">
        <f>VLOOKUP($N15,LBB_Code!$B:$F,2,FALSE)</f>
        <v>S900008362</v>
      </c>
      <c r="R15" t="str">
        <f>VLOOKUP($N15,LBB_Code!$B:$F,4,FALSE)</f>
        <v>NW4 3SL</v>
      </c>
      <c r="S15" t="str">
        <f>VLOOKUP($G15,LBB_Code!$J:$O, 6,FALSE)</f>
        <v>A1.D11329.661225.99999.9999999.999999</v>
      </c>
      <c r="T15" s="154">
        <v>1541.6054210526315</v>
      </c>
      <c r="U15" t="str">
        <f t="shared" si="7"/>
        <v>3521.ASYLUM.I07.Ap251</v>
      </c>
      <c r="V15" t="str">
        <f t="shared" si="8"/>
        <v>St Mary's &amp; St John's.3521.ASYLUM.I07.Ap25</v>
      </c>
      <c r="W15" s="122"/>
      <c r="X15" t="str">
        <f t="shared" si="9"/>
        <v>3521.ASYLUM.I07.Ma251</v>
      </c>
      <c r="Y15" t="str">
        <f t="shared" si="10"/>
        <v>St Mary's &amp; St John's.3521.ASYLUM.I07.Ma25</v>
      </c>
      <c r="Z15" s="122">
        <v>1541.6054210526315</v>
      </c>
      <c r="AF15" s="122"/>
      <c r="AI15" s="122"/>
      <c r="AL15" s="122"/>
      <c r="AO15" s="122"/>
      <c r="AR15" s="122"/>
      <c r="AU15" s="122"/>
      <c r="AX15" s="122"/>
      <c r="BA15" s="122"/>
      <c r="BD15" s="122"/>
      <c r="BE15" s="120">
        <f t="shared" si="2"/>
        <v>1541.6054210526315</v>
      </c>
      <c r="BF15" s="120">
        <f t="shared" si="3"/>
        <v>0</v>
      </c>
      <c r="BI15" s="108"/>
      <c r="BJ15" s="108"/>
      <c r="BK15" s="108"/>
      <c r="BL15" s="108"/>
      <c r="BM15" s="108"/>
      <c r="BN15" s="108"/>
      <c r="BO15" s="108"/>
      <c r="BP15" s="108"/>
      <c r="BQ15" s="108"/>
      <c r="BR15" s="108"/>
      <c r="BS15" s="108"/>
    </row>
    <row r="16" spans="1:71" x14ac:dyDescent="0.3">
      <c r="A16">
        <f t="shared" si="4"/>
        <v>3023518</v>
      </c>
      <c r="B16">
        <v>3023518</v>
      </c>
      <c r="C16" t="str">
        <f>VLOOKUP(B16,'School Details'!A:K,2,FALSE)</f>
        <v>Woodcroft</v>
      </c>
      <c r="D16">
        <f>VLOOKUP(B16,'School Details'!A:K,3,FALSE)</f>
        <v>0</v>
      </c>
      <c r="E16" t="str">
        <f>VLOOKUP(B16,'School Details'!A:K,4,FALSE)</f>
        <v>M</v>
      </c>
      <c r="F16" t="str">
        <f>VLOOKUP(B16,'School Details'!A:K,5,FALSE)</f>
        <v>Primary</v>
      </c>
      <c r="G16" s="100" t="s">
        <v>895</v>
      </c>
      <c r="H16" t="str">
        <f>VLOOKUP(G16,CCs!$Q:$R,2,FALSE)</f>
        <v>SF Grnt Pd-Pri Sch</v>
      </c>
      <c r="I16" t="s">
        <v>904</v>
      </c>
      <c r="J16">
        <v>661225</v>
      </c>
      <c r="K16" t="str">
        <f>VLOOKUP(I16,'Drop Down'!$H:$I,2,FALSE)</f>
        <v>I07</v>
      </c>
      <c r="L16">
        <f t="shared" si="5"/>
        <v>1</v>
      </c>
      <c r="M16" t="str">
        <f t="shared" si="6"/>
        <v>ASYLUM.I07</v>
      </c>
      <c r="N16">
        <f>VLOOKUP(B16,'School Details'!A:K,10,FALSE)</f>
        <v>400117</v>
      </c>
      <c r="O16" t="str">
        <f t="shared" si="1"/>
        <v>Woodcroft</v>
      </c>
      <c r="P16" t="str">
        <f>VLOOKUP($N16,LBB_Code!$B:$F,3,FALSE)</f>
        <v>Woodcroft School</v>
      </c>
      <c r="Q16" t="str">
        <f>VLOOKUP($N16,LBB_Code!$B:$F,2,FALSE)</f>
        <v>S900008358</v>
      </c>
      <c r="R16" t="str">
        <f>VLOOKUP($N16,LBB_Code!$B:$F,4,FALSE)</f>
        <v>HA8 0QF</v>
      </c>
      <c r="S16" t="str">
        <f>VLOOKUP($G16,LBB_Code!$J:$O, 6,FALSE)</f>
        <v>A1.D10166.661225.99999.9999999.999999</v>
      </c>
      <c r="T16" s="154">
        <v>5797.24</v>
      </c>
      <c r="U16" t="str">
        <f t="shared" si="7"/>
        <v>3518.ASYLUM.I07.Ap251</v>
      </c>
      <c r="V16" t="str">
        <f t="shared" si="8"/>
        <v>Woodcroft.3518.ASYLUM.I07.Ap25</v>
      </c>
      <c r="W16" s="122"/>
      <c r="X16" t="str">
        <f t="shared" si="9"/>
        <v>3518.ASYLUM.I07.Ma251</v>
      </c>
      <c r="Y16" t="str">
        <f t="shared" si="10"/>
        <v>Woodcroft.3518.ASYLUM.I07.Ma25</v>
      </c>
      <c r="Z16" s="122">
        <v>5797.24</v>
      </c>
      <c r="AF16" s="122"/>
      <c r="AI16" s="122"/>
      <c r="AL16" s="122"/>
      <c r="AO16" s="122"/>
      <c r="AR16" s="122"/>
      <c r="AU16" s="122"/>
      <c r="AX16" s="122"/>
      <c r="BA16" s="122"/>
      <c r="BD16" s="122"/>
      <c r="BE16" s="120">
        <f t="shared" si="2"/>
        <v>5797.24</v>
      </c>
      <c r="BF16" s="120">
        <f t="shared" si="3"/>
        <v>0</v>
      </c>
      <c r="BI16" s="108"/>
      <c r="BJ16" s="108"/>
      <c r="BK16" s="108"/>
      <c r="BL16" s="108"/>
      <c r="BM16" s="108"/>
      <c r="BN16" s="108"/>
      <c r="BO16" s="108"/>
      <c r="BP16" s="108"/>
      <c r="BQ16" s="108"/>
      <c r="BR16" s="108"/>
      <c r="BS16" s="108"/>
    </row>
    <row r="17" spans="1:71" x14ac:dyDescent="0.3">
      <c r="A17">
        <f t="shared" si="4"/>
        <v>3024012</v>
      </c>
      <c r="B17">
        <v>3024012</v>
      </c>
      <c r="C17" t="str">
        <f>VLOOKUP(B17,'School Details'!A:K,2,FALSE)</f>
        <v>Whitefield School</v>
      </c>
      <c r="D17">
        <f>VLOOKUP(B17,'School Details'!A:K,3,FALSE)</f>
        <v>0</v>
      </c>
      <c r="E17" t="str">
        <f>VLOOKUP(B17,'School Details'!A:K,4,FALSE)</f>
        <v>A</v>
      </c>
      <c r="F17" t="str">
        <f>VLOOKUP(B17,'School Details'!A:K,5,FALSE)</f>
        <v>Secondary</v>
      </c>
      <c r="G17" s="100" t="s">
        <v>900</v>
      </c>
      <c r="H17" t="str">
        <f>VLOOKUP(G17,CCs!$Q:$R,2,FALSE)</f>
        <v>SF Grnt Pd-Sec Sch</v>
      </c>
      <c r="I17" t="s">
        <v>904</v>
      </c>
      <c r="J17">
        <v>661225</v>
      </c>
      <c r="K17" t="str">
        <f>VLOOKUP(I17,'Drop Down'!$H:$I,2,FALSE)</f>
        <v>I07</v>
      </c>
      <c r="L17">
        <f t="shared" si="5"/>
        <v>1</v>
      </c>
      <c r="M17" t="str">
        <f t="shared" si="6"/>
        <v>ASYLUM.I07</v>
      </c>
      <c r="N17">
        <f>VLOOKUP(B17,'School Details'!A:K,10,FALSE)</f>
        <v>144062</v>
      </c>
      <c r="O17" t="str">
        <f t="shared" si="1"/>
        <v>Whitefield School</v>
      </c>
      <c r="P17" t="str">
        <f>VLOOKUP($N17,LBB_Code!$B:$F,3,FALSE)</f>
        <v>Whitefield School Academy Trust Co</v>
      </c>
      <c r="Q17" t="str">
        <f>VLOOKUP($N17,LBB_Code!$B:$F,2,FALSE)</f>
        <v>S900001320</v>
      </c>
      <c r="R17" t="str">
        <f>VLOOKUP($N17,LBB_Code!$B:$F,4,FALSE)</f>
        <v>NW2 1TR</v>
      </c>
      <c r="S17" t="str">
        <f>VLOOKUP($G17,LBB_Code!$J:$O, 6,FALSE)</f>
        <v>A1.D10167.661225.99999.9999999.999999</v>
      </c>
      <c r="T17" s="154">
        <v>2792.3418947368418</v>
      </c>
      <c r="U17" t="str">
        <f t="shared" si="7"/>
        <v>4012.ASYLUM.I07.Ap251</v>
      </c>
      <c r="V17" t="str">
        <f t="shared" si="8"/>
        <v>Whitefield School.4012.ASYLUM.I07.Ap25</v>
      </c>
      <c r="W17" s="122"/>
      <c r="X17" t="str">
        <f t="shared" si="9"/>
        <v>4012.ASYLUM.I07.Ma251</v>
      </c>
      <c r="Y17" t="str">
        <f t="shared" si="10"/>
        <v>Whitefield School.4012.ASYLUM.I07.Ma25</v>
      </c>
      <c r="Z17" s="122">
        <v>2792.3418947368418</v>
      </c>
      <c r="AC17" s="122"/>
      <c r="AF17" s="122"/>
      <c r="AI17" s="122"/>
      <c r="AL17" s="122"/>
      <c r="AO17" s="122"/>
      <c r="AR17" s="122"/>
      <c r="AU17" s="122"/>
      <c r="AX17" s="122"/>
      <c r="BA17" s="122"/>
      <c r="BD17" s="122"/>
      <c r="BE17" s="120">
        <f t="shared" si="2"/>
        <v>2792.3418947368418</v>
      </c>
      <c r="BF17" s="120">
        <f t="shared" si="3"/>
        <v>0</v>
      </c>
      <c r="BI17" s="108"/>
      <c r="BJ17" s="108"/>
      <c r="BK17" s="108"/>
      <c r="BL17" s="108"/>
      <c r="BM17" s="108"/>
      <c r="BN17" s="108"/>
      <c r="BO17" s="108"/>
      <c r="BP17" s="108"/>
      <c r="BQ17" s="108"/>
      <c r="BR17" s="108"/>
      <c r="BS17" s="108"/>
    </row>
    <row r="18" spans="1:71" x14ac:dyDescent="0.3">
      <c r="A18">
        <f t="shared" si="4"/>
        <v>3024003</v>
      </c>
      <c r="B18">
        <v>3024003</v>
      </c>
      <c r="C18" t="str">
        <f>VLOOKUP(B18,'School Details'!A:K,2,FALSE)</f>
        <v>Friern Barnet Sch</v>
      </c>
      <c r="D18">
        <f>VLOOKUP(B18,'School Details'!A:K,3,FALSE)</f>
        <v>0</v>
      </c>
      <c r="E18" t="str">
        <f>VLOOKUP(B18,'School Details'!A:K,4,FALSE)</f>
        <v>M</v>
      </c>
      <c r="F18" t="str">
        <f>VLOOKUP(B18,'School Details'!A:K,5,FALSE)</f>
        <v>Secondary</v>
      </c>
      <c r="G18" s="100" t="s">
        <v>900</v>
      </c>
      <c r="H18" t="str">
        <f>VLOOKUP(G18,CCs!$Q:$R,2,FALSE)</f>
        <v>SF Grnt Pd-Sec Sch</v>
      </c>
      <c r="I18" t="s">
        <v>904</v>
      </c>
      <c r="J18">
        <v>661225</v>
      </c>
      <c r="K18" t="str">
        <f>VLOOKUP(I18,'Drop Down'!$H:$I,2,FALSE)</f>
        <v>I07</v>
      </c>
      <c r="L18">
        <f t="shared" si="5"/>
        <v>1</v>
      </c>
      <c r="M18" t="str">
        <f>I18&amp;"."&amp;K18</f>
        <v>ASYLUM.I07</v>
      </c>
      <c r="N18">
        <f>VLOOKUP(B18,'School Details'!A:K,10,FALSE)</f>
        <v>400033</v>
      </c>
      <c r="O18" t="str">
        <f>C18</f>
        <v>Friern Barnet Sch</v>
      </c>
      <c r="P18" t="str">
        <f>VLOOKUP($N18,LBB_Code!$B:$F,3,FALSE)</f>
        <v>Friern Barnet School</v>
      </c>
      <c r="Q18" t="str">
        <f>VLOOKUP($N18,LBB_Code!$B:$F,2,FALSE)</f>
        <v>S900008299</v>
      </c>
      <c r="R18" t="str">
        <f>VLOOKUP($N18,LBB_Code!$B:$F,4,FALSE)</f>
        <v>N11 3LS</v>
      </c>
      <c r="S18" t="str">
        <f>VLOOKUP($G18,LBB_Code!$J:$O, 6,FALSE)</f>
        <v>A1.D10167.661225.99999.9999999.999999</v>
      </c>
      <c r="T18" s="154">
        <v>2501.472947368421</v>
      </c>
      <c r="W18" s="122"/>
      <c r="X18" t="str">
        <f t="shared" si="9"/>
        <v>4003.ASYLUM.I07.Ma251</v>
      </c>
      <c r="Y18" t="str">
        <f t="shared" si="10"/>
        <v>Friern Barnet Sch.4003.ASYLUM.I07.Ma25</v>
      </c>
      <c r="Z18" s="122">
        <v>2501.472947368421</v>
      </c>
      <c r="AC18" s="122"/>
      <c r="AF18" s="122"/>
      <c r="AI18" s="122"/>
      <c r="AL18" s="122"/>
      <c r="AO18" s="122"/>
      <c r="AR18" s="122"/>
      <c r="AU18" s="122"/>
      <c r="AX18" s="122"/>
      <c r="BA18" s="122"/>
      <c r="BD18" s="122"/>
      <c r="BE18" s="120">
        <f t="shared" si="2"/>
        <v>2501.472947368421</v>
      </c>
      <c r="BF18" s="120">
        <f>BE18-T18</f>
        <v>0</v>
      </c>
      <c r="BI18" s="108"/>
      <c r="BJ18" s="108"/>
      <c r="BK18" s="108"/>
      <c r="BL18" s="108"/>
      <c r="BM18" s="108"/>
      <c r="BN18" s="108"/>
      <c r="BO18" s="108"/>
      <c r="BP18" s="108"/>
      <c r="BQ18" s="108"/>
      <c r="BR18" s="108"/>
      <c r="BS18" s="108"/>
    </row>
    <row r="19" spans="1:71" x14ac:dyDescent="0.3">
      <c r="A19">
        <f t="shared" si="4"/>
        <v>3022020</v>
      </c>
      <c r="B19">
        <v>3022020</v>
      </c>
      <c r="C19" t="str">
        <f>VLOOKUP(B19,'School Details'!A:K,2,FALSE)</f>
        <v>Alma Primary</v>
      </c>
      <c r="D19">
        <f>VLOOKUP(B19,'School Details'!A:K,3,FALSE)</f>
        <v>0</v>
      </c>
      <c r="E19" t="str">
        <f>VLOOKUP(B19,'School Details'!A:K,4,FALSE)</f>
        <v>A</v>
      </c>
      <c r="F19" t="str">
        <f>VLOOKUP(B19,'School Details'!A:K,5,FALSE)</f>
        <v>Primary</v>
      </c>
      <c r="G19" s="100" t="s">
        <v>895</v>
      </c>
      <c r="H19" t="str">
        <f>VLOOKUP(G19,CCs!$Q:$R,2,FALSE)</f>
        <v>SF Grnt Pd-Pri Sch</v>
      </c>
      <c r="I19" t="s">
        <v>904</v>
      </c>
      <c r="J19">
        <v>661225</v>
      </c>
      <c r="K19" t="str">
        <f>VLOOKUP(I19,'Drop Down'!$H:$I,2,FALSE)</f>
        <v>I07</v>
      </c>
      <c r="L19">
        <f t="shared" si="5"/>
        <v>1</v>
      </c>
      <c r="M19" t="str">
        <f>I19&amp;"."&amp;K19</f>
        <v>ASYLUM.I07</v>
      </c>
      <c r="N19">
        <f>VLOOKUP(B19,'School Details'!A:K,10,FALSE)</f>
        <v>156270</v>
      </c>
      <c r="O19" t="str">
        <f>C19</f>
        <v>Alma Primary</v>
      </c>
      <c r="P19" t="str">
        <f>VLOOKUP($N19,LBB_Code!$B:$F,3,FALSE)</f>
        <v>Alma Primary</v>
      </c>
      <c r="Q19" t="str">
        <f>VLOOKUP($N19,LBB_Code!$B:$F,2,FALSE)</f>
        <v>S900002220</v>
      </c>
      <c r="R19" t="str">
        <f>VLOOKUP($N19,LBB_Code!$B:$F,4,FALSE)</f>
        <v>N2 0GA</v>
      </c>
      <c r="S19" t="str">
        <f>VLOOKUP($G19,LBB_Code!$J:$O, 6,FALSE)</f>
        <v>A1.D10166.661225.99999.9999999.999999</v>
      </c>
      <c r="T19" s="154">
        <v>949.01389473684219</v>
      </c>
      <c r="W19" s="122"/>
      <c r="X19" t="str">
        <f t="shared" si="9"/>
        <v>2020.ASYLUM.I07.Ma251</v>
      </c>
      <c r="Y19" t="str">
        <f t="shared" si="10"/>
        <v>Alma Primary.2020.ASYLUM.I07.Ma25</v>
      </c>
      <c r="Z19" s="122">
        <v>949.01389473684219</v>
      </c>
      <c r="AC19" s="122"/>
      <c r="AF19" s="122"/>
      <c r="AI19" s="122"/>
      <c r="AL19" s="122"/>
      <c r="AO19" s="122"/>
      <c r="AR19" s="122"/>
      <c r="AU19" s="122"/>
      <c r="AX19" s="122"/>
      <c r="BA19" s="122"/>
      <c r="BD19" s="122"/>
      <c r="BE19" s="120">
        <f t="shared" si="2"/>
        <v>949.01389473684219</v>
      </c>
      <c r="BF19" s="120">
        <f>BE19-T19</f>
        <v>0</v>
      </c>
      <c r="BI19" s="108"/>
      <c r="BJ19" s="108"/>
      <c r="BK19" s="108"/>
      <c r="BL19" s="108"/>
      <c r="BM19" s="108"/>
      <c r="BN19" s="108"/>
      <c r="BO19" s="108"/>
      <c r="BP19" s="108"/>
      <c r="BQ19" s="108"/>
      <c r="BR19" s="108"/>
      <c r="BS19" s="108"/>
    </row>
    <row r="20" spans="1:71" x14ac:dyDescent="0.3">
      <c r="A20">
        <f t="shared" si="4"/>
        <v>3022072</v>
      </c>
      <c r="B20">
        <v>3022072</v>
      </c>
      <c r="C20" t="str">
        <f>VLOOKUP(B20,'School Details'!A:K,2,FALSE)</f>
        <v>Queenswell Junior</v>
      </c>
      <c r="D20">
        <f>VLOOKUP(B20,'School Details'!A:K,3,FALSE)</f>
        <v>0</v>
      </c>
      <c r="E20" t="str">
        <f>VLOOKUP(B20,'School Details'!A:K,4,FALSE)</f>
        <v>M</v>
      </c>
      <c r="F20" t="str">
        <f>VLOOKUP(B20,'School Details'!A:K,5,FALSE)</f>
        <v>Primary</v>
      </c>
      <c r="G20" s="100" t="s">
        <v>895</v>
      </c>
      <c r="H20" t="str">
        <f>VLOOKUP(G20,CCs!$Q:$R,2,FALSE)</f>
        <v>SF Grnt Pd-Pri Sch</v>
      </c>
      <c r="I20" t="s">
        <v>904</v>
      </c>
      <c r="J20">
        <v>661225</v>
      </c>
      <c r="K20" t="str">
        <f>VLOOKUP(I20,'Drop Down'!$H:$I,2,FALSE)</f>
        <v>I07</v>
      </c>
      <c r="L20">
        <f>IF(C20=C19,L19+1,1)</f>
        <v>1</v>
      </c>
      <c r="M20" t="str">
        <f>I20&amp;"."&amp;K20</f>
        <v>ASYLUM.I07</v>
      </c>
      <c r="N20">
        <f>VLOOKUP(B20,'School Details'!A:K,10,FALSE)</f>
        <v>400012</v>
      </c>
      <c r="O20" t="str">
        <f>C20</f>
        <v>Queenswell Junior</v>
      </c>
      <c r="P20" t="str">
        <f>VLOOKUP($N20,LBB_Code!$B:$F,3,FALSE)</f>
        <v>Queenswell Junior School</v>
      </c>
      <c r="Q20" t="str">
        <f>VLOOKUP($N20,LBB_Code!$B:$F,2,FALSE)</f>
        <v>S900008287</v>
      </c>
      <c r="R20" t="str">
        <f>VLOOKUP($N20,LBB_Code!$B:$F,4,FALSE)</f>
        <v>N20 0NQ</v>
      </c>
      <c r="S20" t="str">
        <f>VLOOKUP($G20,LBB_Code!$J:$O, 6,FALSE)</f>
        <v>A1.D10166.661225.99999.9999999.999999</v>
      </c>
      <c r="T20" s="154">
        <v>495.14</v>
      </c>
      <c r="W20" s="122"/>
      <c r="X20" t="str">
        <f t="shared" si="9"/>
        <v>2072.ASYLUM.I07.Ma251</v>
      </c>
      <c r="Y20" t="str">
        <f t="shared" si="10"/>
        <v>Queenswell Junior.2072.ASYLUM.I07.Ma25</v>
      </c>
      <c r="Z20" s="122">
        <v>495.14</v>
      </c>
      <c r="AC20" s="122"/>
      <c r="AF20" s="122"/>
      <c r="AI20" s="122"/>
      <c r="AL20" s="122"/>
      <c r="AO20" s="122"/>
      <c r="AR20" s="122"/>
      <c r="AU20" s="122"/>
      <c r="AX20" s="122"/>
      <c r="BA20" s="122"/>
      <c r="BD20" s="122"/>
      <c r="BE20" s="120">
        <f t="shared" si="2"/>
        <v>495.14</v>
      </c>
      <c r="BF20" s="120">
        <f>BE20-T20</f>
        <v>0</v>
      </c>
      <c r="BI20" s="108"/>
      <c r="BJ20" s="108"/>
      <c r="BK20" s="108"/>
      <c r="BL20" s="108"/>
      <c r="BM20" s="108"/>
      <c r="BN20" s="108"/>
      <c r="BO20" s="108"/>
      <c r="BP20" s="108"/>
      <c r="BQ20" s="108"/>
      <c r="BR20" s="108"/>
      <c r="BS20" s="108"/>
    </row>
  </sheetData>
  <autoFilter ref="B6:BA20" xr:uid="{C0D18325-7934-42EE-93F6-D2C41E2CF98B}"/>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P224"/>
  <sheetViews>
    <sheetView topLeftCell="B46" zoomScale="110" zoomScaleNormal="110" workbookViewId="0">
      <selection activeCell="B14" sqref="B14"/>
    </sheetView>
  </sheetViews>
  <sheetFormatPr defaultRowHeight="14.4" x14ac:dyDescent="0.3"/>
  <cols>
    <col min="1" max="2" width="4.44140625" bestFit="1" customWidth="1"/>
    <col min="3" max="3" width="77.33203125" customWidth="1"/>
    <col min="4" max="4" width="16.44140625" customWidth="1"/>
    <col min="5" max="5" width="12.6640625" customWidth="1"/>
    <col min="6" max="6" width="16.33203125" customWidth="1"/>
    <col min="7" max="7" width="58.5546875" style="268" customWidth="1"/>
    <col min="8" max="8" width="2.88671875" customWidth="1"/>
    <col min="9" max="9" width="40.5546875" bestFit="1" customWidth="1"/>
    <col min="10" max="14" width="13.109375" customWidth="1"/>
    <col min="16" max="16" width="26.109375" bestFit="1" customWidth="1"/>
    <col min="19" max="19" width="26.109375" bestFit="1" customWidth="1"/>
  </cols>
  <sheetData>
    <row r="1" spans="1:16" s="268" customFormat="1" ht="28.8" x14ac:dyDescent="0.3">
      <c r="A1" s="278" t="s">
        <v>23993</v>
      </c>
      <c r="B1" s="461"/>
      <c r="C1" s="278" t="s">
        <v>24310</v>
      </c>
      <c r="D1" s="278" t="s">
        <v>23671</v>
      </c>
      <c r="E1" s="278" t="s">
        <v>23994</v>
      </c>
      <c r="F1" s="278" t="s">
        <v>23995</v>
      </c>
      <c r="G1" s="278" t="s">
        <v>23666</v>
      </c>
      <c r="H1"/>
    </row>
    <row r="2" spans="1:16" x14ac:dyDescent="0.3">
      <c r="B2" s="268" t="s">
        <v>760</v>
      </c>
      <c r="C2" t="s">
        <v>23998</v>
      </c>
      <c r="D2" s="361" t="s">
        <v>24288</v>
      </c>
      <c r="E2" t="s">
        <v>24020</v>
      </c>
    </row>
    <row r="3" spans="1:16" ht="15" thickBot="1" x14ac:dyDescent="0.35">
      <c r="B3" s="268" t="s">
        <v>760</v>
      </c>
      <c r="C3" t="s">
        <v>23999</v>
      </c>
      <c r="D3" s="361" t="s">
        <v>24288</v>
      </c>
      <c r="E3" t="s">
        <v>24020</v>
      </c>
      <c r="I3" s="484"/>
      <c r="J3" s="484"/>
    </row>
    <row r="4" spans="1:16" x14ac:dyDescent="0.3">
      <c r="B4" s="268" t="s">
        <v>760</v>
      </c>
      <c r="C4" t="s">
        <v>24012</v>
      </c>
      <c r="D4" s="361" t="s">
        <v>24288</v>
      </c>
      <c r="E4" t="s">
        <v>24020</v>
      </c>
      <c r="I4" s="270"/>
      <c r="J4" s="268"/>
      <c r="K4" s="273"/>
      <c r="L4" s="273"/>
      <c r="M4" s="273"/>
      <c r="N4" s="269"/>
      <c r="P4" t="s">
        <v>24139</v>
      </c>
    </row>
    <row r="5" spans="1:16" x14ac:dyDescent="0.3">
      <c r="B5" s="268" t="s">
        <v>760</v>
      </c>
      <c r="C5" t="s">
        <v>23996</v>
      </c>
      <c r="D5" s="361" t="s">
        <v>24288</v>
      </c>
      <c r="E5" t="s">
        <v>24020</v>
      </c>
      <c r="I5" s="270"/>
      <c r="J5" s="276"/>
      <c r="K5" s="4"/>
      <c r="L5" s="4"/>
      <c r="M5" s="277"/>
      <c r="N5" s="275"/>
      <c r="P5" t="s">
        <v>24179</v>
      </c>
    </row>
    <row r="6" spans="1:16" x14ac:dyDescent="0.3">
      <c r="I6" s="270"/>
      <c r="N6" s="271"/>
      <c r="P6" t="s">
        <v>24180</v>
      </c>
    </row>
    <row r="7" spans="1:16" x14ac:dyDescent="0.3">
      <c r="B7" s="268" t="s">
        <v>760</v>
      </c>
      <c r="C7" t="s">
        <v>24000</v>
      </c>
      <c r="D7" s="361" t="s">
        <v>24288</v>
      </c>
      <c r="E7" t="s">
        <v>24020</v>
      </c>
      <c r="G7" s="470"/>
      <c r="I7" s="270"/>
      <c r="J7" s="274"/>
      <c r="K7" s="274"/>
      <c r="L7" s="274"/>
      <c r="M7" s="274"/>
      <c r="N7" s="272"/>
      <c r="O7" s="279"/>
      <c r="P7" t="s">
        <v>24181</v>
      </c>
    </row>
    <row r="8" spans="1:16" x14ac:dyDescent="0.3">
      <c r="B8" s="268" t="s">
        <v>760</v>
      </c>
      <c r="C8" t="s">
        <v>24001</v>
      </c>
      <c r="D8" s="361" t="s">
        <v>24288</v>
      </c>
      <c r="E8" t="s">
        <v>24020</v>
      </c>
      <c r="G8" s="470"/>
      <c r="I8" s="270"/>
      <c r="J8" s="274"/>
      <c r="K8" s="274"/>
      <c r="L8" s="274"/>
      <c r="M8" s="274"/>
      <c r="N8" s="272"/>
      <c r="P8" t="s">
        <v>24140</v>
      </c>
    </row>
    <row r="9" spans="1:16" ht="28.8" x14ac:dyDescent="0.3">
      <c r="B9" s="268" t="s">
        <v>760</v>
      </c>
      <c r="C9" s="268" t="s">
        <v>24312</v>
      </c>
      <c r="D9" s="361" t="s">
        <v>24288</v>
      </c>
      <c r="E9" t="s">
        <v>24020</v>
      </c>
      <c r="G9" s="470"/>
      <c r="I9" s="270"/>
      <c r="J9" s="274"/>
      <c r="K9" s="274"/>
      <c r="L9" s="274"/>
      <c r="M9" s="274"/>
      <c r="N9" s="272"/>
    </row>
    <row r="10" spans="1:16" x14ac:dyDescent="0.3">
      <c r="B10" s="268" t="s">
        <v>760</v>
      </c>
      <c r="C10" t="s">
        <v>24182</v>
      </c>
      <c r="D10" s="361" t="s">
        <v>24288</v>
      </c>
      <c r="E10" t="s">
        <v>24020</v>
      </c>
      <c r="G10" s="535" t="s">
        <v>24292</v>
      </c>
      <c r="I10" s="270"/>
      <c r="J10" s="274"/>
      <c r="K10" s="274"/>
      <c r="L10" s="274"/>
      <c r="M10" s="274"/>
      <c r="N10" s="272"/>
    </row>
    <row r="11" spans="1:16" x14ac:dyDescent="0.3">
      <c r="B11" s="268" t="s">
        <v>760</v>
      </c>
      <c r="C11" t="s">
        <v>24002</v>
      </c>
      <c r="D11" s="361" t="s">
        <v>24288</v>
      </c>
      <c r="E11" t="s">
        <v>24020</v>
      </c>
      <c r="G11" s="535"/>
      <c r="I11" s="270"/>
      <c r="J11" s="274"/>
      <c r="K11" s="274"/>
      <c r="L11" s="274"/>
      <c r="M11" s="274"/>
      <c r="N11" s="272"/>
    </row>
    <row r="12" spans="1:16" x14ac:dyDescent="0.3">
      <c r="B12" s="268" t="s">
        <v>760</v>
      </c>
      <c r="C12" t="s">
        <v>24003</v>
      </c>
      <c r="D12" s="361" t="s">
        <v>24288</v>
      </c>
      <c r="E12" t="s">
        <v>24020</v>
      </c>
      <c r="G12" s="535"/>
      <c r="I12" s="270"/>
      <c r="J12" s="274"/>
      <c r="K12" s="274"/>
      <c r="L12" s="274"/>
      <c r="M12" s="274"/>
      <c r="N12" s="272"/>
    </row>
    <row r="13" spans="1:16" x14ac:dyDescent="0.3">
      <c r="B13" s="268" t="s">
        <v>760</v>
      </c>
      <c r="C13" t="s">
        <v>24005</v>
      </c>
      <c r="D13" s="361" t="s">
        <v>24288</v>
      </c>
      <c r="E13" t="s">
        <v>24020</v>
      </c>
      <c r="G13" s="268" t="s">
        <v>24013</v>
      </c>
      <c r="I13" s="270"/>
      <c r="J13" s="274"/>
      <c r="K13" s="274"/>
      <c r="L13" s="274"/>
      <c r="M13" s="274"/>
      <c r="N13" s="272"/>
    </row>
    <row r="14" spans="1:16" x14ac:dyDescent="0.3">
      <c r="B14" s="268" t="s">
        <v>760</v>
      </c>
      <c r="C14" t="s">
        <v>24293</v>
      </c>
      <c r="D14" s="361" t="s">
        <v>24288</v>
      </c>
      <c r="E14" t="s">
        <v>24020</v>
      </c>
      <c r="G14" s="268" t="s">
        <v>24013</v>
      </c>
      <c r="I14" s="270"/>
      <c r="J14" s="274"/>
      <c r="K14" s="274"/>
      <c r="L14" s="274"/>
      <c r="M14" s="274"/>
      <c r="N14" s="272"/>
    </row>
    <row r="15" spans="1:16" x14ac:dyDescent="0.3">
      <c r="B15" s="268" t="s">
        <v>760</v>
      </c>
      <c r="C15" t="s">
        <v>24007</v>
      </c>
      <c r="D15" s="361" t="s">
        <v>24288</v>
      </c>
      <c r="E15" t="s">
        <v>24020</v>
      </c>
      <c r="I15" s="270"/>
      <c r="J15" s="274"/>
      <c r="K15" s="274"/>
      <c r="L15" s="274"/>
      <c r="M15" s="274"/>
      <c r="N15" s="272"/>
    </row>
    <row r="16" spans="1:16" x14ac:dyDescent="0.3">
      <c r="B16" s="268" t="s">
        <v>760</v>
      </c>
      <c r="C16" t="s">
        <v>24008</v>
      </c>
      <c r="D16" s="361" t="s">
        <v>24288</v>
      </c>
      <c r="E16" t="s">
        <v>24020</v>
      </c>
      <c r="I16" s="270"/>
      <c r="J16" s="274"/>
      <c r="K16" s="274"/>
      <c r="L16" s="274"/>
      <c r="M16" s="274"/>
      <c r="N16" s="272"/>
    </row>
    <row r="17" spans="2:7" x14ac:dyDescent="0.3">
      <c r="D17" s="361" t="s">
        <v>24288</v>
      </c>
    </row>
    <row r="18" spans="2:7" x14ac:dyDescent="0.3">
      <c r="B18" s="268" t="s">
        <v>760</v>
      </c>
      <c r="C18" t="s">
        <v>24006</v>
      </c>
      <c r="D18" s="361" t="s">
        <v>24288</v>
      </c>
      <c r="E18" t="s">
        <v>24020</v>
      </c>
      <c r="G18" s="268" t="s">
        <v>24019</v>
      </c>
    </row>
    <row r="19" spans="2:7" ht="28.8" x14ac:dyDescent="0.3">
      <c r="B19" s="268" t="s">
        <v>760</v>
      </c>
      <c r="C19" t="s">
        <v>24021</v>
      </c>
      <c r="D19" s="361" t="s">
        <v>24288</v>
      </c>
      <c r="E19" t="s">
        <v>24020</v>
      </c>
      <c r="G19" s="268" t="s">
        <v>24014</v>
      </c>
    </row>
    <row r="20" spans="2:7" x14ac:dyDescent="0.3">
      <c r="B20" s="268" t="s">
        <v>760</v>
      </c>
      <c r="C20" t="s">
        <v>23997</v>
      </c>
      <c r="D20" s="361" t="s">
        <v>24288</v>
      </c>
      <c r="E20" t="s">
        <v>24020</v>
      </c>
      <c r="G20" s="268" t="s">
        <v>24015</v>
      </c>
    </row>
    <row r="21" spans="2:7" x14ac:dyDescent="0.3">
      <c r="B21" s="268" t="s">
        <v>760</v>
      </c>
      <c r="C21" s="268" t="s">
        <v>24009</v>
      </c>
      <c r="D21" s="361" t="s">
        <v>24288</v>
      </c>
    </row>
    <row r="22" spans="2:7" x14ac:dyDescent="0.3">
      <c r="B22" s="268" t="s">
        <v>760</v>
      </c>
      <c r="C22" t="s">
        <v>24016</v>
      </c>
      <c r="D22" s="361" t="s">
        <v>24288</v>
      </c>
      <c r="E22" t="s">
        <v>24020</v>
      </c>
      <c r="G22" s="268" t="s">
        <v>24289</v>
      </c>
    </row>
    <row r="23" spans="2:7" x14ac:dyDescent="0.3">
      <c r="B23" s="268" t="s">
        <v>760</v>
      </c>
      <c r="C23" t="s">
        <v>24017</v>
      </c>
      <c r="D23" s="361" t="s">
        <v>24288</v>
      </c>
      <c r="E23" t="s">
        <v>24020</v>
      </c>
      <c r="G23" s="268" t="s">
        <v>24010</v>
      </c>
    </row>
    <row r="24" spans="2:7" x14ac:dyDescent="0.3">
      <c r="B24" s="268" t="s">
        <v>760</v>
      </c>
      <c r="C24" t="s">
        <v>24018</v>
      </c>
      <c r="D24" s="361" t="s">
        <v>24288</v>
      </c>
      <c r="E24" t="s">
        <v>24020</v>
      </c>
      <c r="G24" s="268" t="s">
        <v>24011</v>
      </c>
    </row>
    <row r="25" spans="2:7" x14ac:dyDescent="0.3">
      <c r="B25" s="268" t="s">
        <v>760</v>
      </c>
      <c r="C25" s="268" t="s">
        <v>24290</v>
      </c>
      <c r="D25" s="361" t="s">
        <v>24288</v>
      </c>
      <c r="E25" t="s">
        <v>24020</v>
      </c>
      <c r="G25" s="268" t="s">
        <v>24291</v>
      </c>
    </row>
    <row r="26" spans="2:7" x14ac:dyDescent="0.3">
      <c r="B26" s="268" t="s">
        <v>760</v>
      </c>
      <c r="C26" t="s">
        <v>24004</v>
      </c>
      <c r="D26" s="361" t="s">
        <v>24288</v>
      </c>
      <c r="E26" t="s">
        <v>24020</v>
      </c>
    </row>
    <row r="27" spans="2:7" x14ac:dyDescent="0.3">
      <c r="B27" s="268"/>
      <c r="C27" s="268"/>
      <c r="D27" s="308"/>
    </row>
    <row r="28" spans="2:7" x14ac:dyDescent="0.3">
      <c r="B28" s="268"/>
      <c r="C28" s="268"/>
      <c r="D28" s="308"/>
    </row>
    <row r="29" spans="2:7" x14ac:dyDescent="0.3">
      <c r="D29" s="308"/>
      <c r="E29" s="308"/>
    </row>
    <row r="30" spans="2:7" x14ac:dyDescent="0.3">
      <c r="D30" s="308"/>
      <c r="E30" s="308"/>
    </row>
    <row r="37" spans="1:7" ht="28.8" x14ac:dyDescent="0.3">
      <c r="A37" s="278"/>
      <c r="B37" s="461"/>
      <c r="C37" s="278" t="s">
        <v>24311</v>
      </c>
      <c r="D37" s="278" t="s">
        <v>23671</v>
      </c>
      <c r="E37" s="278" t="s">
        <v>23994</v>
      </c>
      <c r="F37" s="278" t="s">
        <v>23995</v>
      </c>
      <c r="G37" s="278" t="s">
        <v>23666</v>
      </c>
    </row>
    <row r="38" spans="1:7" x14ac:dyDescent="0.3">
      <c r="B38" s="268" t="s">
        <v>688</v>
      </c>
      <c r="C38" t="s">
        <v>24295</v>
      </c>
      <c r="D38" s="361" t="s">
        <v>24288</v>
      </c>
      <c r="E38" t="s">
        <v>24020</v>
      </c>
    </row>
    <row r="39" spans="1:7" x14ac:dyDescent="0.3">
      <c r="B39" s="268" t="s">
        <v>688</v>
      </c>
      <c r="C39" t="s">
        <v>24296</v>
      </c>
      <c r="D39" s="361" t="s">
        <v>24288</v>
      </c>
      <c r="E39" t="s">
        <v>24020</v>
      </c>
    </row>
    <row r="40" spans="1:7" x14ac:dyDescent="0.3">
      <c r="B40" s="268" t="s">
        <v>688</v>
      </c>
      <c r="C40" t="s">
        <v>24297</v>
      </c>
      <c r="D40" s="361" t="s">
        <v>24288</v>
      </c>
      <c r="E40" t="s">
        <v>24020</v>
      </c>
    </row>
    <row r="41" spans="1:7" x14ac:dyDescent="0.3">
      <c r="B41" s="268" t="s">
        <v>688</v>
      </c>
      <c r="C41" t="s">
        <v>23996</v>
      </c>
      <c r="D41" s="361" t="s">
        <v>24288</v>
      </c>
      <c r="E41" t="s">
        <v>24020</v>
      </c>
    </row>
    <row r="43" spans="1:7" x14ac:dyDescent="0.3">
      <c r="B43" s="268" t="s">
        <v>688</v>
      </c>
      <c r="C43" t="s">
        <v>24298</v>
      </c>
      <c r="D43" s="361" t="s">
        <v>24288</v>
      </c>
      <c r="E43" t="s">
        <v>24020</v>
      </c>
    </row>
    <row r="44" spans="1:7" x14ac:dyDescent="0.3">
      <c r="B44" s="268" t="s">
        <v>688</v>
      </c>
      <c r="C44" t="s">
        <v>24299</v>
      </c>
      <c r="D44" s="361" t="s">
        <v>24288</v>
      </c>
      <c r="E44" t="s">
        <v>24020</v>
      </c>
    </row>
    <row r="45" spans="1:7" x14ac:dyDescent="0.3">
      <c r="B45" s="268" t="s">
        <v>688</v>
      </c>
      <c r="C45" t="s">
        <v>24300</v>
      </c>
      <c r="D45" s="361" t="s">
        <v>24288</v>
      </c>
      <c r="E45" t="s">
        <v>24020</v>
      </c>
    </row>
    <row r="46" spans="1:7" x14ac:dyDescent="0.3">
      <c r="B46" s="268" t="s">
        <v>688</v>
      </c>
      <c r="C46" t="s">
        <v>24301</v>
      </c>
      <c r="D46" s="361" t="s">
        <v>24288</v>
      </c>
      <c r="E46" t="s">
        <v>24020</v>
      </c>
    </row>
    <row r="47" spans="1:7" x14ac:dyDescent="0.3">
      <c r="B47" s="268" t="s">
        <v>688</v>
      </c>
      <c r="C47" t="s">
        <v>24302</v>
      </c>
      <c r="D47" s="361" t="s">
        <v>24288</v>
      </c>
      <c r="E47" t="s">
        <v>24020</v>
      </c>
    </row>
    <row r="48" spans="1:7" x14ac:dyDescent="0.3">
      <c r="B48" s="268" t="s">
        <v>688</v>
      </c>
      <c r="C48" t="s">
        <v>24303</v>
      </c>
      <c r="D48" s="361" t="s">
        <v>24288</v>
      </c>
      <c r="E48" t="s">
        <v>24020</v>
      </c>
    </row>
    <row r="49" spans="2:7" ht="14.25" customHeight="1" x14ac:dyDescent="0.3">
      <c r="B49" s="268" t="s">
        <v>688</v>
      </c>
      <c r="C49" t="s">
        <v>24304</v>
      </c>
      <c r="D49" s="361" t="s">
        <v>24288</v>
      </c>
      <c r="E49" t="s">
        <v>24020</v>
      </c>
    </row>
    <row r="50" spans="2:7" ht="14.25" customHeight="1" x14ac:dyDescent="0.3">
      <c r="B50" s="268" t="s">
        <v>688</v>
      </c>
      <c r="C50" t="s">
        <v>24305</v>
      </c>
      <c r="D50" s="361" t="s">
        <v>24288</v>
      </c>
      <c r="E50" t="s">
        <v>24020</v>
      </c>
    </row>
    <row r="51" spans="2:7" x14ac:dyDescent="0.3">
      <c r="B51" s="268" t="s">
        <v>688</v>
      </c>
      <c r="C51" t="s">
        <v>24306</v>
      </c>
      <c r="D51" s="361" t="s">
        <v>24288</v>
      </c>
      <c r="E51" t="s">
        <v>24020</v>
      </c>
    </row>
    <row r="52" spans="2:7" x14ac:dyDescent="0.3">
      <c r="B52" t="s">
        <v>688</v>
      </c>
      <c r="C52" t="s">
        <v>24313</v>
      </c>
      <c r="D52" s="361" t="s">
        <v>24288</v>
      </c>
      <c r="E52" t="s">
        <v>24020</v>
      </c>
      <c r="G52" s="268" t="s">
        <v>24314</v>
      </c>
    </row>
    <row r="53" spans="2:7" x14ac:dyDescent="0.3">
      <c r="D53" s="361"/>
    </row>
    <row r="54" spans="2:7" x14ac:dyDescent="0.3">
      <c r="B54" s="268" t="s">
        <v>688</v>
      </c>
      <c r="C54" t="s">
        <v>24315</v>
      </c>
      <c r="D54" s="361" t="s">
        <v>24288</v>
      </c>
      <c r="E54" t="s">
        <v>24020</v>
      </c>
    </row>
    <row r="55" spans="2:7" x14ac:dyDescent="0.3">
      <c r="B55" s="268" t="s">
        <v>688</v>
      </c>
      <c r="C55" t="s">
        <v>24307</v>
      </c>
      <c r="D55" s="361" t="s">
        <v>24288</v>
      </c>
      <c r="E55" t="s">
        <v>24020</v>
      </c>
    </row>
    <row r="56" spans="2:7" x14ac:dyDescent="0.3">
      <c r="B56" s="268" t="s">
        <v>688</v>
      </c>
      <c r="C56" t="s">
        <v>24308</v>
      </c>
      <c r="D56" s="361" t="s">
        <v>24288</v>
      </c>
      <c r="E56" t="s">
        <v>24020</v>
      </c>
      <c r="G56" s="268" t="s">
        <v>24294</v>
      </c>
    </row>
    <row r="57" spans="2:7" x14ac:dyDescent="0.3">
      <c r="B57" s="268" t="s">
        <v>688</v>
      </c>
      <c r="C57" s="268" t="s">
        <v>24009</v>
      </c>
      <c r="D57" s="361" t="s">
        <v>24288</v>
      </c>
    </row>
    <row r="58" spans="2:7" x14ac:dyDescent="0.3">
      <c r="B58" s="268" t="s">
        <v>688</v>
      </c>
      <c r="C58" t="s">
        <v>24309</v>
      </c>
      <c r="D58" s="361" t="s">
        <v>24288</v>
      </c>
    </row>
    <row r="59" spans="2:7" x14ac:dyDescent="0.3">
      <c r="B59" s="268"/>
      <c r="C59" s="268"/>
      <c r="D59" s="308"/>
    </row>
    <row r="60" spans="2:7" x14ac:dyDescent="0.3">
      <c r="B60" s="268"/>
      <c r="C60" s="268"/>
      <c r="D60" s="308"/>
    </row>
    <row r="61" spans="2:7" x14ac:dyDescent="0.3">
      <c r="D61" s="308"/>
    </row>
    <row r="62" spans="2:7" x14ac:dyDescent="0.3">
      <c r="D62" s="308"/>
    </row>
    <row r="65" spans="1:7" s="290" customFormat="1" x14ac:dyDescent="0.3">
      <c r="B65"/>
      <c r="D65"/>
    </row>
    <row r="75" spans="1:7" x14ac:dyDescent="0.3">
      <c r="C75" s="268"/>
    </row>
    <row r="76" spans="1:7" x14ac:dyDescent="0.3">
      <c r="A76" s="278"/>
      <c r="B76" s="461"/>
      <c r="C76" s="278"/>
      <c r="D76" s="278"/>
      <c r="E76" s="278"/>
      <c r="F76" s="278"/>
      <c r="G76" s="278"/>
    </row>
    <row r="77" spans="1:7" x14ac:dyDescent="0.3">
      <c r="A77" s="33"/>
      <c r="B77" s="268"/>
      <c r="E77" s="33"/>
      <c r="F77" s="33"/>
      <c r="G77" s="33"/>
    </row>
    <row r="78" spans="1:7" x14ac:dyDescent="0.3">
      <c r="A78" s="33"/>
      <c r="B78" s="268"/>
      <c r="E78" s="33"/>
      <c r="F78" s="33"/>
      <c r="G78" s="33"/>
    </row>
    <row r="79" spans="1:7" x14ac:dyDescent="0.3">
      <c r="A79" s="33"/>
      <c r="B79" s="268"/>
      <c r="E79" s="33"/>
      <c r="F79" s="33"/>
      <c r="G79" s="33"/>
    </row>
    <row r="80" spans="1:7" x14ac:dyDescent="0.3">
      <c r="A80" s="33"/>
      <c r="B80" s="268"/>
      <c r="C80" s="33"/>
      <c r="E80" s="33"/>
      <c r="F80" s="33"/>
      <c r="G80" s="33"/>
    </row>
    <row r="81" spans="1:7" x14ac:dyDescent="0.3">
      <c r="A81" s="33"/>
      <c r="B81" s="268"/>
      <c r="E81" s="33"/>
      <c r="F81" s="33"/>
      <c r="G81" s="33"/>
    </row>
    <row r="82" spans="1:7" x14ac:dyDescent="0.3">
      <c r="A82" s="33"/>
      <c r="B82" s="268"/>
      <c r="C82" s="268"/>
      <c r="E82" s="33"/>
      <c r="F82" s="33"/>
      <c r="G82" s="33"/>
    </row>
    <row r="83" spans="1:7" x14ac:dyDescent="0.3">
      <c r="A83" s="33"/>
      <c r="B83" s="268"/>
      <c r="E83" s="33"/>
      <c r="F83" s="33"/>
      <c r="G83" s="33"/>
    </row>
    <row r="84" spans="1:7" x14ac:dyDescent="0.3">
      <c r="A84" s="33"/>
      <c r="B84" s="268"/>
      <c r="E84" s="33"/>
      <c r="F84" s="33"/>
      <c r="G84" s="33"/>
    </row>
    <row r="85" spans="1:7" x14ac:dyDescent="0.3">
      <c r="A85" s="33"/>
      <c r="B85" s="268"/>
      <c r="E85" s="33"/>
      <c r="F85" s="33"/>
      <c r="G85" s="33"/>
    </row>
    <row r="86" spans="1:7" x14ac:dyDescent="0.3">
      <c r="A86" s="33"/>
      <c r="B86" s="268"/>
      <c r="E86" s="33"/>
      <c r="F86" s="33"/>
      <c r="G86" s="33"/>
    </row>
    <row r="87" spans="1:7" x14ac:dyDescent="0.3">
      <c r="A87" s="33"/>
      <c r="B87" s="268"/>
      <c r="E87" s="33"/>
      <c r="F87" s="33"/>
      <c r="G87" s="33"/>
    </row>
    <row r="88" spans="1:7" x14ac:dyDescent="0.3">
      <c r="A88" s="33"/>
      <c r="B88" s="268"/>
      <c r="E88" s="33"/>
      <c r="F88" s="33"/>
      <c r="G88" s="33"/>
    </row>
    <row r="89" spans="1:7" x14ac:dyDescent="0.3">
      <c r="A89" s="33"/>
      <c r="B89" s="268"/>
      <c r="E89" s="33"/>
      <c r="F89" s="33"/>
      <c r="G89" s="33"/>
    </row>
    <row r="90" spans="1:7" x14ac:dyDescent="0.3">
      <c r="A90" s="33"/>
      <c r="B90" s="268"/>
      <c r="E90" s="33"/>
      <c r="F90" s="33"/>
      <c r="G90" s="33"/>
    </row>
    <row r="91" spans="1:7" x14ac:dyDescent="0.3">
      <c r="A91" s="33"/>
      <c r="B91" s="268"/>
      <c r="E91" s="33"/>
      <c r="F91" s="33"/>
      <c r="G91" s="33"/>
    </row>
    <row r="92" spans="1:7" x14ac:dyDescent="0.3">
      <c r="A92" s="33"/>
      <c r="B92" s="268"/>
      <c r="E92" s="33"/>
      <c r="F92" s="33"/>
      <c r="G92" s="33"/>
    </row>
    <row r="93" spans="1:7" x14ac:dyDescent="0.3">
      <c r="A93" s="33"/>
      <c r="B93" s="268"/>
      <c r="E93" s="33"/>
      <c r="F93" s="33"/>
      <c r="G93" s="33"/>
    </row>
    <row r="94" spans="1:7" x14ac:dyDescent="0.3">
      <c r="A94" s="33"/>
      <c r="B94" s="268"/>
      <c r="E94" s="33"/>
      <c r="F94" s="33"/>
      <c r="G94" s="33"/>
    </row>
    <row r="95" spans="1:7" x14ac:dyDescent="0.3">
      <c r="A95" s="33"/>
      <c r="B95" s="268"/>
      <c r="C95" s="268"/>
      <c r="E95" s="33"/>
      <c r="F95" s="33"/>
      <c r="G95" s="33"/>
    </row>
    <row r="96" spans="1:7" x14ac:dyDescent="0.3">
      <c r="B96" s="268"/>
      <c r="C96" s="290"/>
      <c r="E96" s="33"/>
      <c r="G96" s="383"/>
    </row>
    <row r="97" spans="1:7" x14ac:dyDescent="0.3">
      <c r="B97" s="268"/>
      <c r="C97" s="268"/>
      <c r="E97" s="33"/>
      <c r="G97" s="383"/>
    </row>
    <row r="98" spans="1:7" x14ac:dyDescent="0.3">
      <c r="B98" s="268"/>
      <c r="C98" s="268"/>
      <c r="E98" s="33"/>
    </row>
    <row r="99" spans="1:7" x14ac:dyDescent="0.3">
      <c r="B99" s="268"/>
      <c r="C99" s="268"/>
      <c r="E99" s="33"/>
    </row>
    <row r="100" spans="1:7" x14ac:dyDescent="0.3">
      <c r="B100" s="268"/>
      <c r="C100" s="268"/>
      <c r="E100" s="33"/>
    </row>
    <row r="101" spans="1:7" x14ac:dyDescent="0.3">
      <c r="B101" s="268"/>
      <c r="C101" s="268"/>
      <c r="E101" s="33"/>
    </row>
    <row r="102" spans="1:7" x14ac:dyDescent="0.3">
      <c r="B102" s="268"/>
      <c r="C102" s="268"/>
      <c r="E102" s="33"/>
    </row>
    <row r="103" spans="1:7" x14ac:dyDescent="0.3">
      <c r="B103" s="268"/>
      <c r="C103" s="268"/>
      <c r="E103" s="33"/>
    </row>
    <row r="104" spans="1:7" x14ac:dyDescent="0.3">
      <c r="B104" s="268"/>
      <c r="C104" s="268"/>
      <c r="E104" s="33"/>
    </row>
    <row r="105" spans="1:7" x14ac:dyDescent="0.3">
      <c r="B105" s="268"/>
      <c r="C105" s="268"/>
      <c r="E105" s="33"/>
    </row>
    <row r="106" spans="1:7" x14ac:dyDescent="0.3">
      <c r="A106" s="278"/>
      <c r="B106" s="461"/>
      <c r="C106" s="278"/>
      <c r="D106" s="278"/>
      <c r="E106" s="278"/>
      <c r="F106" s="278"/>
      <c r="G106" s="278"/>
    </row>
    <row r="107" spans="1:7" x14ac:dyDescent="0.3">
      <c r="B107" s="268"/>
      <c r="E107" s="33"/>
    </row>
    <row r="108" spans="1:7" x14ac:dyDescent="0.3">
      <c r="B108" s="268"/>
      <c r="E108" s="33"/>
    </row>
    <row r="109" spans="1:7" x14ac:dyDescent="0.3">
      <c r="B109" s="268"/>
      <c r="E109" s="33"/>
    </row>
    <row r="110" spans="1:7" x14ac:dyDescent="0.3">
      <c r="B110" s="268"/>
      <c r="E110" s="33"/>
    </row>
    <row r="111" spans="1:7" x14ac:dyDescent="0.3">
      <c r="E111" s="33"/>
    </row>
    <row r="112" spans="1:7" x14ac:dyDescent="0.3">
      <c r="B112" s="268"/>
      <c r="E112" s="33"/>
    </row>
    <row r="113" spans="2:5" x14ac:dyDescent="0.3">
      <c r="B113" s="268"/>
      <c r="E113" s="33"/>
    </row>
    <row r="114" spans="2:5" x14ac:dyDescent="0.3">
      <c r="B114" s="268"/>
      <c r="E114" s="33"/>
    </row>
    <row r="115" spans="2:5" x14ac:dyDescent="0.3">
      <c r="B115" s="268"/>
      <c r="E115" s="33"/>
    </row>
    <row r="116" spans="2:5" x14ac:dyDescent="0.3">
      <c r="B116" s="268"/>
      <c r="E116" s="33"/>
    </row>
    <row r="117" spans="2:5" x14ac:dyDescent="0.3">
      <c r="B117" s="268"/>
      <c r="E117" s="33"/>
    </row>
    <row r="118" spans="2:5" x14ac:dyDescent="0.3">
      <c r="B118" s="268"/>
      <c r="E118" s="33"/>
    </row>
    <row r="119" spans="2:5" x14ac:dyDescent="0.3">
      <c r="B119" s="268"/>
      <c r="E119" s="33"/>
    </row>
    <row r="120" spans="2:5" x14ac:dyDescent="0.3">
      <c r="B120" s="268"/>
      <c r="E120" s="33"/>
    </row>
    <row r="121" spans="2:5" x14ac:dyDescent="0.3">
      <c r="B121" s="268"/>
      <c r="E121" s="33"/>
    </row>
    <row r="122" spans="2:5" x14ac:dyDescent="0.3">
      <c r="B122" s="268"/>
      <c r="E122" s="33"/>
    </row>
    <row r="123" spans="2:5" x14ac:dyDescent="0.3">
      <c r="B123" s="268"/>
    </row>
    <row r="124" spans="2:5" x14ac:dyDescent="0.3">
      <c r="B124" s="268"/>
    </row>
    <row r="125" spans="2:5" x14ac:dyDescent="0.3">
      <c r="B125" s="268"/>
      <c r="E125" s="33"/>
    </row>
    <row r="126" spans="2:5" x14ac:dyDescent="0.3">
      <c r="B126" s="268"/>
      <c r="E126" s="33"/>
    </row>
    <row r="127" spans="2:5" x14ac:dyDescent="0.3">
      <c r="B127" s="268"/>
      <c r="E127" s="33"/>
    </row>
    <row r="128" spans="2:5" x14ac:dyDescent="0.3">
      <c r="B128" s="268"/>
    </row>
    <row r="129" spans="1:7" x14ac:dyDescent="0.3">
      <c r="B129" s="268"/>
      <c r="E129" s="33"/>
    </row>
    <row r="130" spans="1:7" x14ac:dyDescent="0.3">
      <c r="B130" s="268"/>
      <c r="C130" s="268"/>
      <c r="E130" s="33"/>
    </row>
    <row r="131" spans="1:7" x14ac:dyDescent="0.3">
      <c r="B131" s="268"/>
      <c r="C131" s="268"/>
      <c r="E131" s="33"/>
    </row>
    <row r="132" spans="1:7" x14ac:dyDescent="0.3">
      <c r="B132" s="268"/>
      <c r="C132" s="268"/>
      <c r="E132" s="33"/>
    </row>
    <row r="133" spans="1:7" x14ac:dyDescent="0.3">
      <c r="B133" s="268"/>
      <c r="C133" s="268"/>
      <c r="E133" s="33"/>
    </row>
    <row r="134" spans="1:7" x14ac:dyDescent="0.3">
      <c r="B134" s="268"/>
      <c r="C134" s="268"/>
      <c r="E134" s="33"/>
    </row>
    <row r="135" spans="1:7" x14ac:dyDescent="0.3">
      <c r="B135" s="268"/>
      <c r="C135" s="268"/>
      <c r="E135" s="33"/>
    </row>
    <row r="136" spans="1:7" x14ac:dyDescent="0.3">
      <c r="B136" s="268"/>
      <c r="C136" s="268"/>
      <c r="E136" s="33"/>
    </row>
    <row r="137" spans="1:7" x14ac:dyDescent="0.3">
      <c r="A137" s="278"/>
      <c r="B137" s="461"/>
      <c r="C137" s="278"/>
      <c r="D137" s="278"/>
      <c r="E137" s="278"/>
      <c r="F137" s="278"/>
      <c r="G137" s="278"/>
    </row>
    <row r="138" spans="1:7" x14ac:dyDescent="0.3">
      <c r="B138" s="268"/>
    </row>
    <row r="139" spans="1:7" x14ac:dyDescent="0.3">
      <c r="B139" s="268"/>
    </row>
    <row r="140" spans="1:7" x14ac:dyDescent="0.3">
      <c r="B140" s="268"/>
    </row>
    <row r="141" spans="1:7" x14ac:dyDescent="0.3">
      <c r="B141" s="268"/>
    </row>
    <row r="143" spans="1:7" x14ac:dyDescent="0.3">
      <c r="B143" s="268"/>
    </row>
    <row r="144" spans="1:7" x14ac:dyDescent="0.3">
      <c r="B144" s="268"/>
    </row>
    <row r="145" spans="2:2" x14ac:dyDescent="0.3">
      <c r="B145" s="268"/>
    </row>
    <row r="146" spans="2:2" x14ac:dyDescent="0.3">
      <c r="B146" s="268"/>
    </row>
    <row r="147" spans="2:2" x14ac:dyDescent="0.3">
      <c r="B147" s="268"/>
    </row>
    <row r="148" spans="2:2" x14ac:dyDescent="0.3">
      <c r="B148" s="268"/>
    </row>
    <row r="149" spans="2:2" x14ac:dyDescent="0.3">
      <c r="B149" s="268"/>
    </row>
    <row r="150" spans="2:2" x14ac:dyDescent="0.3">
      <c r="B150" s="268"/>
    </row>
    <row r="151" spans="2:2" x14ac:dyDescent="0.3">
      <c r="B151" s="268"/>
    </row>
    <row r="152" spans="2:2" x14ac:dyDescent="0.3">
      <c r="B152" s="268"/>
    </row>
    <row r="153" spans="2:2" x14ac:dyDescent="0.3">
      <c r="B153" s="268"/>
    </row>
    <row r="154" spans="2:2" x14ac:dyDescent="0.3">
      <c r="B154" s="268"/>
    </row>
    <row r="155" spans="2:2" x14ac:dyDescent="0.3">
      <c r="B155" s="268"/>
    </row>
    <row r="156" spans="2:2" x14ac:dyDescent="0.3">
      <c r="B156" s="268"/>
    </row>
    <row r="157" spans="2:2" x14ac:dyDescent="0.3">
      <c r="B157" s="268"/>
    </row>
    <row r="158" spans="2:2" x14ac:dyDescent="0.3">
      <c r="B158" s="268"/>
    </row>
    <row r="159" spans="2:2" x14ac:dyDescent="0.3">
      <c r="B159" s="268"/>
    </row>
    <row r="160" spans="2:2" x14ac:dyDescent="0.3">
      <c r="B160" s="268"/>
    </row>
    <row r="161" spans="1:7" x14ac:dyDescent="0.3">
      <c r="B161" s="268"/>
    </row>
    <row r="162" spans="1:7" x14ac:dyDescent="0.3">
      <c r="B162" s="268"/>
    </row>
    <row r="163" spans="1:7" x14ac:dyDescent="0.3">
      <c r="B163" s="268"/>
      <c r="C163" s="268"/>
    </row>
    <row r="164" spans="1:7" x14ac:dyDescent="0.3">
      <c r="B164" s="268"/>
      <c r="C164" s="268"/>
    </row>
    <row r="165" spans="1:7" x14ac:dyDescent="0.3">
      <c r="A165" s="278"/>
      <c r="B165" s="461"/>
      <c r="C165" s="278"/>
      <c r="D165" s="278"/>
      <c r="E165" s="278"/>
      <c r="F165" s="278"/>
      <c r="G165" s="278"/>
    </row>
    <row r="166" spans="1:7" x14ac:dyDescent="0.3">
      <c r="B166" s="268"/>
    </row>
    <row r="167" spans="1:7" x14ac:dyDescent="0.3">
      <c r="B167" s="268"/>
    </row>
    <row r="168" spans="1:7" x14ac:dyDescent="0.3">
      <c r="B168" s="268"/>
    </row>
    <row r="169" spans="1:7" x14ac:dyDescent="0.3">
      <c r="B169" s="268"/>
    </row>
    <row r="171" spans="1:7" x14ac:dyDescent="0.3">
      <c r="B171" s="268"/>
    </row>
    <row r="172" spans="1:7" x14ac:dyDescent="0.3">
      <c r="B172" s="268"/>
    </row>
    <row r="173" spans="1:7" x14ac:dyDescent="0.3">
      <c r="B173" s="268"/>
    </row>
    <row r="174" spans="1:7" x14ac:dyDescent="0.3">
      <c r="B174" s="268"/>
    </row>
    <row r="175" spans="1:7" x14ac:dyDescent="0.3">
      <c r="B175" s="268"/>
    </row>
    <row r="176" spans="1:7" x14ac:dyDescent="0.3">
      <c r="B176" s="268"/>
    </row>
    <row r="177" spans="2:7" x14ac:dyDescent="0.3">
      <c r="B177" s="268"/>
    </row>
    <row r="178" spans="2:7" x14ac:dyDescent="0.3">
      <c r="B178" s="268"/>
    </row>
    <row r="179" spans="2:7" x14ac:dyDescent="0.3">
      <c r="G179"/>
    </row>
    <row r="180" spans="2:7" x14ac:dyDescent="0.3">
      <c r="B180" s="268"/>
    </row>
    <row r="181" spans="2:7" x14ac:dyDescent="0.3">
      <c r="B181" s="268"/>
    </row>
    <row r="182" spans="2:7" x14ac:dyDescent="0.3">
      <c r="B182" s="268"/>
    </row>
    <row r="183" spans="2:7" x14ac:dyDescent="0.3">
      <c r="B183" s="268"/>
    </row>
    <row r="184" spans="2:7" x14ac:dyDescent="0.3">
      <c r="B184" s="268"/>
    </row>
    <row r="185" spans="2:7" x14ac:dyDescent="0.3">
      <c r="B185" s="268"/>
    </row>
    <row r="186" spans="2:7" x14ac:dyDescent="0.3">
      <c r="B186" s="268"/>
    </row>
    <row r="187" spans="2:7" x14ac:dyDescent="0.3">
      <c r="B187" s="268"/>
      <c r="C187" s="268"/>
    </row>
    <row r="188" spans="2:7" x14ac:dyDescent="0.3">
      <c r="B188" s="268"/>
      <c r="C188" s="268"/>
    </row>
    <row r="189" spans="2:7" x14ac:dyDescent="0.3">
      <c r="B189" s="268"/>
      <c r="C189" s="268"/>
    </row>
    <row r="190" spans="2:7" x14ac:dyDescent="0.3">
      <c r="B190" s="268"/>
      <c r="C190" s="268"/>
    </row>
    <row r="191" spans="2:7" x14ac:dyDescent="0.3">
      <c r="B191" s="268"/>
      <c r="C191" s="268"/>
    </row>
    <row r="192" spans="2:7" x14ac:dyDescent="0.3">
      <c r="B192" s="268"/>
      <c r="C192" s="268"/>
    </row>
    <row r="193" spans="1:7" x14ac:dyDescent="0.3">
      <c r="A193" s="278"/>
      <c r="B193" s="461"/>
      <c r="C193" s="278"/>
      <c r="D193" s="278"/>
      <c r="E193" s="278"/>
      <c r="F193" s="278"/>
      <c r="G193" s="278"/>
    </row>
    <row r="194" spans="1:7" x14ac:dyDescent="0.3">
      <c r="B194" s="268"/>
    </row>
    <row r="195" spans="1:7" x14ac:dyDescent="0.3">
      <c r="B195" s="268"/>
    </row>
    <row r="196" spans="1:7" x14ac:dyDescent="0.3">
      <c r="B196" s="268"/>
    </row>
    <row r="197" spans="1:7" x14ac:dyDescent="0.3">
      <c r="B197" s="268"/>
    </row>
    <row r="199" spans="1:7" x14ac:dyDescent="0.3">
      <c r="B199" s="268"/>
      <c r="G199" s="470"/>
    </row>
    <row r="200" spans="1:7" x14ac:dyDescent="0.3">
      <c r="B200" s="268"/>
      <c r="G200" s="470"/>
    </row>
    <row r="201" spans="1:7" x14ac:dyDescent="0.3">
      <c r="B201" s="268"/>
      <c r="G201" s="471"/>
    </row>
    <row r="202" spans="1:7" x14ac:dyDescent="0.3">
      <c r="B202" s="268"/>
    </row>
    <row r="203" spans="1:7" x14ac:dyDescent="0.3">
      <c r="B203" s="268"/>
    </row>
    <row r="204" spans="1:7" x14ac:dyDescent="0.3">
      <c r="B204" s="268"/>
    </row>
    <row r="205" spans="1:7" x14ac:dyDescent="0.3">
      <c r="B205" s="268"/>
    </row>
    <row r="206" spans="1:7" x14ac:dyDescent="0.3">
      <c r="B206" s="268"/>
    </row>
    <row r="207" spans="1:7" x14ac:dyDescent="0.3">
      <c r="B207" s="268"/>
    </row>
    <row r="208" spans="1:7" x14ac:dyDescent="0.3">
      <c r="B208" s="268"/>
    </row>
    <row r="209" spans="1:7" x14ac:dyDescent="0.3">
      <c r="B209" s="268"/>
    </row>
    <row r="210" spans="1:7" x14ac:dyDescent="0.3">
      <c r="B210" s="268"/>
    </row>
    <row r="211" spans="1:7" x14ac:dyDescent="0.3">
      <c r="B211" s="268"/>
    </row>
    <row r="212" spans="1:7" x14ac:dyDescent="0.3">
      <c r="B212" s="268"/>
    </row>
    <row r="213" spans="1:7" x14ac:dyDescent="0.3">
      <c r="B213" s="268"/>
    </row>
    <row r="214" spans="1:7" x14ac:dyDescent="0.3">
      <c r="B214" s="268"/>
    </row>
    <row r="215" spans="1:7" x14ac:dyDescent="0.3">
      <c r="B215" s="268"/>
    </row>
    <row r="216" spans="1:7" x14ac:dyDescent="0.3">
      <c r="B216" s="268"/>
      <c r="C216" s="268"/>
    </row>
    <row r="217" spans="1:7" x14ac:dyDescent="0.3">
      <c r="B217" s="268"/>
      <c r="C217" s="268"/>
    </row>
    <row r="218" spans="1:7" x14ac:dyDescent="0.3">
      <c r="B218" s="268"/>
      <c r="C218" s="268"/>
    </row>
    <row r="219" spans="1:7" x14ac:dyDescent="0.3">
      <c r="B219" s="268"/>
      <c r="C219" s="268"/>
    </row>
    <row r="220" spans="1:7" x14ac:dyDescent="0.3">
      <c r="A220" s="278"/>
      <c r="B220" s="461"/>
      <c r="C220" s="278"/>
      <c r="D220" s="278"/>
      <c r="E220" s="278"/>
      <c r="F220" s="278"/>
      <c r="G220" s="278"/>
    </row>
    <row r="221" spans="1:7" x14ac:dyDescent="0.3">
      <c r="B221" s="268"/>
    </row>
    <row r="222" spans="1:7" x14ac:dyDescent="0.3">
      <c r="B222" s="268"/>
    </row>
    <row r="223" spans="1:7" x14ac:dyDescent="0.3">
      <c r="B223" s="268"/>
    </row>
    <row r="224" spans="1:7" x14ac:dyDescent="0.3">
      <c r="B224" s="268"/>
    </row>
  </sheetData>
  <mergeCells count="1">
    <mergeCell ref="G10:G12"/>
  </mergeCells>
  <phoneticPr fontId="7"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tabColor theme="4" tint="0.39997558519241921"/>
  </sheetPr>
  <dimension ref="A2:BS104"/>
  <sheetViews>
    <sheetView zoomScale="90" zoomScaleNormal="90" workbookViewId="0">
      <pane xSplit="3" ySplit="6" topLeftCell="D83"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9.33203125" customWidth="1"/>
    <col min="2" max="2" width="9.33203125" bestFit="1" customWidth="1"/>
    <col min="3" max="3" width="31.109375" bestFit="1" customWidth="1"/>
    <col min="4" max="4" width="10.6640625" bestFit="1"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9.33203125" customWidth="1" collapsed="1"/>
    <col min="24" max="24" width="22.44140625" hidden="1" customWidth="1" outlineLevel="1"/>
    <col min="25" max="25" width="51.109375" hidden="1" customWidth="1" outlineLevel="1"/>
    <col min="26" max="26" width="10.109375" customWidth="1" collapsed="1"/>
    <col min="27" max="27" width="21.6640625" hidden="1" customWidth="1" outlineLevel="1"/>
    <col min="28" max="28" width="50.44140625" hidden="1" customWidth="1" outlineLevel="1"/>
    <col min="29" max="29" width="14.109375" bestFit="1"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3.88671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1.554687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0" ht="15" thickBot="1" x14ac:dyDescent="0.35"/>
    <row r="3" spans="1:60" s="117" customFormat="1" ht="58.8"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row>
    <row r="4" spans="1:60"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c r="BG4"/>
      <c r="BH4" s="7"/>
    </row>
    <row r="5" spans="1:60" ht="15.6" thickTop="1" thickBot="1" x14ac:dyDescent="0.35">
      <c r="N5" s="99"/>
      <c r="P5" s="3"/>
      <c r="R5" s="3"/>
      <c r="S5" s="3"/>
      <c r="T5" s="136">
        <f>SUM(T$7:T$211)</f>
        <v>0</v>
      </c>
      <c r="W5" s="137">
        <f t="shared" ref="W5:AE5" si="0">SUM(W$7:W$211)</f>
        <v>0</v>
      </c>
      <c r="X5" s="137">
        <f t="shared" si="0"/>
        <v>0</v>
      </c>
      <c r="Y5" s="137">
        <f t="shared" si="0"/>
        <v>0</v>
      </c>
      <c r="Z5" s="137">
        <f t="shared" si="0"/>
        <v>0</v>
      </c>
      <c r="AA5" s="137">
        <f t="shared" si="0"/>
        <v>0</v>
      </c>
      <c r="AB5" s="137">
        <f t="shared" si="0"/>
        <v>0</v>
      </c>
      <c r="AC5" s="137">
        <f t="shared" si="0"/>
        <v>2186293</v>
      </c>
      <c r="AD5" s="137">
        <f t="shared" si="0"/>
        <v>0</v>
      </c>
      <c r="AE5" s="137">
        <f t="shared" si="0"/>
        <v>0</v>
      </c>
      <c r="AF5" s="137">
        <f>SUM(AF$7:AF$93)</f>
        <v>0</v>
      </c>
      <c r="AG5" s="137">
        <f t="shared" ref="AG5:BC5" si="1">SUM(AG$7:AG$211)</f>
        <v>0</v>
      </c>
      <c r="AH5" s="137">
        <f t="shared" si="1"/>
        <v>0</v>
      </c>
      <c r="AI5" s="137">
        <f t="shared" si="1"/>
        <v>0</v>
      </c>
      <c r="AJ5" s="137">
        <f t="shared" si="1"/>
        <v>0</v>
      </c>
      <c r="AK5" s="137">
        <f t="shared" si="1"/>
        <v>0</v>
      </c>
      <c r="AL5" s="137">
        <f t="shared" si="1"/>
        <v>0</v>
      </c>
      <c r="AM5" s="137">
        <f t="shared" si="1"/>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1"/>
        <v>0</v>
      </c>
      <c r="BC5" s="137">
        <f t="shared" si="1"/>
        <v>0</v>
      </c>
      <c r="BD5" s="137">
        <f>SUM(W$7:W$211)</f>
        <v>0</v>
      </c>
      <c r="BE5" s="137">
        <f>SUM(BE7:BE211)</f>
        <v>2186293</v>
      </c>
      <c r="BF5" s="137">
        <f>SUM(W7:W211)</f>
        <v>0</v>
      </c>
      <c r="BH5" s="136"/>
    </row>
    <row r="6" spans="1:60"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0" x14ac:dyDescent="0.3">
      <c r="A7">
        <f>B7</f>
        <v>3023520</v>
      </c>
      <c r="B7" s="118">
        <v>3023520</v>
      </c>
      <c r="C7" t="s">
        <v>408</v>
      </c>
      <c r="D7" s="106">
        <v>0</v>
      </c>
      <c r="E7" s="106" t="str">
        <f>VLOOKUP(B7,'School Details'!A:E,4,FALSE)</f>
        <v>M</v>
      </c>
      <c r="F7" s="106" t="str">
        <f>VLOOKUP(B7,'School Details'!A:E,5,FALSE)</f>
        <v>Primary</v>
      </c>
      <c r="G7" t="s">
        <v>895</v>
      </c>
      <c r="H7" t="s">
        <v>567</v>
      </c>
      <c r="I7" t="s">
        <v>23902</v>
      </c>
      <c r="J7">
        <v>661225</v>
      </c>
      <c r="K7" s="118" t="s">
        <v>10</v>
      </c>
      <c r="L7" s="106">
        <f>IF(C7=C8,L6+1,1)</f>
        <v>1</v>
      </c>
      <c r="M7" s="106" t="str">
        <f t="shared" ref="M7:M67" si="2">I7&amp;"."&amp;K7</f>
        <v>CSBG.I01</v>
      </c>
      <c r="N7" s="106">
        <f>VLOOKUP(B7,'School Details'!A:K,10,FALSE)</f>
        <v>400125</v>
      </c>
      <c r="O7" s="106" t="str">
        <f t="shared" ref="O7:O67" si="3">C7</f>
        <v>Akiva Sch</v>
      </c>
      <c r="P7" t="s">
        <v>145</v>
      </c>
      <c r="Q7" t="s">
        <v>146</v>
      </c>
      <c r="R7" t="s">
        <v>147</v>
      </c>
      <c r="S7" t="str">
        <f>VLOOKUP($G7,LBB_Code!$J:$O, 6,FALSE)</f>
        <v>A1.D10166.661225.99999.9999999.999999</v>
      </c>
      <c r="T7" s="125"/>
      <c r="U7" t="str">
        <f t="shared" ref="U7:U67" si="4">RIGHT($B7,4)&amp;"."&amp;$M7&amp;"."&amp;U$3</f>
        <v>3520.CSBG.I01.Ap251</v>
      </c>
      <c r="V7" t="str">
        <f t="shared" ref="V7:V67" si="5">$O7&amp;"."&amp;RIGHT($B7,4)&amp;"."&amp;$M7&amp;"."&amp;V$3</f>
        <v>Akiva Sch.3520.CSBG.I01.Ap25</v>
      </c>
      <c r="W7" s="119"/>
      <c r="X7" t="str">
        <f t="shared" ref="X7:X67" si="6">RIGHT($B7,4)&amp;"."&amp;$M7&amp;"."&amp;X$3</f>
        <v>3520.CSBG.I01.Ma251</v>
      </c>
      <c r="Y7" t="str">
        <f t="shared" ref="Y7:Y67" si="7">$O7&amp;"."&amp;RIGHT($B7,4)&amp;"."&amp;$M7&amp;"."&amp;Y$3</f>
        <v>Akiva Sch.3520.CSBG.I01.Ma25</v>
      </c>
      <c r="Z7" s="119"/>
      <c r="AA7" t="str">
        <f t="shared" ref="AA7:AA67" si="8">RIGHT($B7,4)&amp;"."&amp;$M7&amp;"."&amp;AA$3</f>
        <v>3520.CSBG.I01.Ju251</v>
      </c>
      <c r="AB7" t="str">
        <f t="shared" ref="AB7:AB67" si="9">$O7&amp;"."&amp;RIGHT($B7,4)&amp;"."&amp;$M7&amp;"."&amp;AB$3</f>
        <v>Akiva Sch.3520.CSBG.I01.Ju25</v>
      </c>
      <c r="AC7" s="119"/>
      <c r="AD7" t="str">
        <f t="shared" ref="AD7:AD67" si="10">RIGHT($B7,4)&amp;"."&amp;$M7&amp;"."&amp;AD$3</f>
        <v>3520.CSBG.I01.Jul251</v>
      </c>
      <c r="AE7" t="str">
        <f t="shared" ref="AE7:AE67" si="11">$O7&amp;"."&amp;RIGHT($B7,4)&amp;"."&amp;$M7&amp;"."&amp;AE$3</f>
        <v>Akiva Sch.3520.CSBG.I01.Jul25</v>
      </c>
      <c r="AF7" s="122"/>
      <c r="AG7" s="122">
        <v>0</v>
      </c>
      <c r="AH7" s="122">
        <v>0</v>
      </c>
      <c r="AI7" s="122"/>
      <c r="AJ7" s="122">
        <v>0</v>
      </c>
      <c r="AK7" s="122">
        <v>0</v>
      </c>
      <c r="AL7" s="122"/>
      <c r="AM7" s="122">
        <v>0</v>
      </c>
      <c r="AN7" s="122">
        <v>0</v>
      </c>
      <c r="AO7" s="122"/>
      <c r="AP7" s="387" t="str">
        <f t="shared" ref="AP7:AP67" si="12">RIGHT($B7,4)&amp;"."&amp;$M7&amp;"."&amp;AP$3</f>
        <v>3520.CSBG.I01.Nov251</v>
      </c>
      <c r="AQ7" s="387" t="str">
        <f t="shared" ref="AQ7:AQ67" si="13">$O7&amp;"."&amp;RIGHT($B7,4)&amp;"."&amp;$M7&amp;"."&amp;AQ$3</f>
        <v>Akiva Sch.3520.CSBG.I01.Nov25</v>
      </c>
      <c r="AR7" s="334"/>
      <c r="AS7" s="122" t="str">
        <f>RIGHT($B7,4)&amp;"."&amp;$M7&amp;"."&amp;AS$3</f>
        <v>3520.CSBG.I01.Dec251</v>
      </c>
      <c r="AT7" s="122" t="str">
        <f>$O7&amp;"."&amp;RIGHT($B7,4)&amp;"."&amp;$M7&amp;"."&amp;AT$3</f>
        <v>Akiva Sch.3520.CSBG.I01.Dec25</v>
      </c>
      <c r="AU7" s="122"/>
      <c r="AV7" s="122">
        <v>0</v>
      </c>
      <c r="AW7" s="122">
        <v>0</v>
      </c>
      <c r="AX7" s="122"/>
      <c r="AY7" s="122"/>
      <c r="AZ7" s="122"/>
      <c r="BA7" s="122"/>
      <c r="BB7" s="122"/>
      <c r="BC7" s="122"/>
      <c r="BD7" s="122"/>
      <c r="BE7" s="120">
        <f t="shared" ref="BE7:BE38" si="14">W7+Z7+AC7+AF7+AI7+AL7+AO7+AR7+AU7+AX7+BA7+W7</f>
        <v>0</v>
      </c>
      <c r="BF7" s="120">
        <f t="shared" ref="BF7:BF67" si="15">BE7-T7</f>
        <v>0</v>
      </c>
    </row>
    <row r="8" spans="1:60" x14ac:dyDescent="0.3">
      <c r="A8">
        <f t="shared" ref="A8:A68" si="16">B8</f>
        <v>3023317</v>
      </c>
      <c r="B8" s="118">
        <v>3023317</v>
      </c>
      <c r="C8" t="s">
        <v>414</v>
      </c>
      <c r="D8" s="106">
        <v>0</v>
      </c>
      <c r="E8" s="106" t="str">
        <f>VLOOKUP(B8,'School Details'!A:E,4,FALSE)</f>
        <v>M</v>
      </c>
      <c r="F8" s="106" t="str">
        <f>VLOOKUP(B8,'School Details'!A:E,5,FALSE)</f>
        <v>Primary</v>
      </c>
      <c r="G8" t="s">
        <v>895</v>
      </c>
      <c r="H8" t="s">
        <v>567</v>
      </c>
      <c r="I8" t="s">
        <v>23902</v>
      </c>
      <c r="J8">
        <v>661225</v>
      </c>
      <c r="K8" s="118" t="s">
        <v>10</v>
      </c>
      <c r="L8" s="106">
        <f t="shared" ref="L8:L71" si="17">IF(C8=C9,L7+1,1)</f>
        <v>1</v>
      </c>
      <c r="M8" s="106" t="str">
        <f t="shared" si="2"/>
        <v>CSBG.I01</v>
      </c>
      <c r="N8" s="106">
        <f>VLOOKUP(B8,'School Details'!A:K,10,FALSE)</f>
        <v>400015</v>
      </c>
      <c r="O8" s="106" t="str">
        <f t="shared" si="3"/>
        <v xml:space="preserve">All Saints N20 Sch </v>
      </c>
      <c r="P8" t="s">
        <v>133</v>
      </c>
      <c r="Q8" t="s">
        <v>134</v>
      </c>
      <c r="R8" t="s">
        <v>135</v>
      </c>
      <c r="S8" t="str">
        <f>VLOOKUP($G8,LBB_Code!$J:$O, 6,FALSE)</f>
        <v>A1.D10166.661225.99999.9999999.999999</v>
      </c>
      <c r="T8" s="125"/>
      <c r="U8" t="str">
        <f t="shared" si="4"/>
        <v>3317.CSBG.I01.Ap251</v>
      </c>
      <c r="V8" t="str">
        <f t="shared" si="5"/>
        <v>All Saints N20 Sch .3317.CSBG.I01.Ap25</v>
      </c>
      <c r="W8" s="119"/>
      <c r="X8" t="str">
        <f t="shared" si="6"/>
        <v>3317.CSBG.I01.Ma251</v>
      </c>
      <c r="Y8" t="str">
        <f t="shared" si="7"/>
        <v>All Saints N20 Sch .3317.CSBG.I01.Ma25</v>
      </c>
      <c r="Z8" s="119"/>
      <c r="AA8" t="str">
        <f t="shared" si="8"/>
        <v>3317.CSBG.I01.Ju251</v>
      </c>
      <c r="AB8" t="str">
        <f t="shared" si="9"/>
        <v>All Saints N20 Sch .3317.CSBG.I01.Ju25</v>
      </c>
      <c r="AC8" s="119"/>
      <c r="AD8" t="str">
        <f t="shared" si="10"/>
        <v>3317.CSBG.I01.Jul251</v>
      </c>
      <c r="AE8" t="str">
        <f t="shared" si="11"/>
        <v>All Saints N20 Sch .3317.CSBG.I01.Jul25</v>
      </c>
      <c r="AF8" s="122"/>
      <c r="AG8" s="122">
        <v>0</v>
      </c>
      <c r="AH8" s="122">
        <v>0</v>
      </c>
      <c r="AI8" s="122"/>
      <c r="AJ8" s="122">
        <v>0</v>
      </c>
      <c r="AK8" s="122">
        <v>0</v>
      </c>
      <c r="AL8" s="122"/>
      <c r="AM8" s="122">
        <v>0</v>
      </c>
      <c r="AN8" s="122">
        <v>0</v>
      </c>
      <c r="AO8" s="122"/>
      <c r="AP8" s="387" t="str">
        <f t="shared" si="12"/>
        <v>3317.CSBG.I01.Nov251</v>
      </c>
      <c r="AQ8" s="387" t="str">
        <f t="shared" si="13"/>
        <v>All Saints N20 Sch .3317.CSBG.I01.Nov25</v>
      </c>
      <c r="AR8" s="122"/>
      <c r="AS8" s="122" t="str">
        <f t="shared" ref="AS8:AS71" si="18">RIGHT($B8,4)&amp;"."&amp;$M8&amp;"."&amp;AS$3</f>
        <v>3317.CSBG.I01.Dec251</v>
      </c>
      <c r="AT8" s="122" t="str">
        <f t="shared" ref="AT8:AT71" si="19">$O8&amp;"."&amp;RIGHT($B8,4)&amp;"."&amp;$M8&amp;"."&amp;AT$3</f>
        <v>All Saints N20 Sch .3317.CSBG.I01.Dec25</v>
      </c>
      <c r="AU8" s="122"/>
      <c r="AV8" s="122">
        <v>0</v>
      </c>
      <c r="AW8" s="122">
        <v>0</v>
      </c>
      <c r="AX8" s="122"/>
      <c r="AY8" s="122"/>
      <c r="AZ8" s="122"/>
      <c r="BA8" s="122"/>
      <c r="BB8" s="122"/>
      <c r="BC8" s="122"/>
      <c r="BD8" s="122"/>
      <c r="BE8" s="120">
        <f t="shared" si="14"/>
        <v>0</v>
      </c>
      <c r="BF8" s="120">
        <f t="shared" si="15"/>
        <v>0</v>
      </c>
    </row>
    <row r="9" spans="1:60" x14ac:dyDescent="0.3">
      <c r="A9">
        <f t="shared" si="16"/>
        <v>3023300</v>
      </c>
      <c r="B9" s="118">
        <v>3023300</v>
      </c>
      <c r="C9" t="s">
        <v>412</v>
      </c>
      <c r="D9" s="106">
        <v>0</v>
      </c>
      <c r="E9" s="106" t="str">
        <f>VLOOKUP(B9,'School Details'!A:E,4,FALSE)</f>
        <v>M</v>
      </c>
      <c r="F9" s="106" t="str">
        <f>VLOOKUP(B9,'School Details'!A:E,5,FALSE)</f>
        <v>Primary</v>
      </c>
      <c r="G9" t="s">
        <v>895</v>
      </c>
      <c r="H9" t="s">
        <v>567</v>
      </c>
      <c r="I9" t="s">
        <v>23902</v>
      </c>
      <c r="J9">
        <v>661225</v>
      </c>
      <c r="K9" s="118" t="s">
        <v>10</v>
      </c>
      <c r="L9" s="106">
        <f t="shared" si="17"/>
        <v>1</v>
      </c>
      <c r="M9" s="106" t="str">
        <f t="shared" si="2"/>
        <v>CSBG.I01</v>
      </c>
      <c r="N9" s="106">
        <f>VLOOKUP(B9,'School Details'!A:K,10,FALSE)</f>
        <v>400069</v>
      </c>
      <c r="O9" s="106" t="str">
        <f t="shared" si="3"/>
        <v xml:space="preserve">All Saints NW2 Sch </v>
      </c>
      <c r="P9" t="s">
        <v>112</v>
      </c>
      <c r="Q9" t="s">
        <v>113</v>
      </c>
      <c r="R9" t="s">
        <v>114</v>
      </c>
      <c r="S9" t="str">
        <f>VLOOKUP($G9,LBB_Code!$J:$O, 6,FALSE)</f>
        <v>A1.D10166.661225.99999.9999999.999999</v>
      </c>
      <c r="T9" s="125"/>
      <c r="U9" t="str">
        <f t="shared" si="4"/>
        <v>3300.CSBG.I01.Ap251</v>
      </c>
      <c r="V9" t="str">
        <f t="shared" si="5"/>
        <v>All Saints NW2 Sch .3300.CSBG.I01.Ap25</v>
      </c>
      <c r="W9" s="119"/>
      <c r="X9" t="str">
        <f t="shared" si="6"/>
        <v>3300.CSBG.I01.Ma251</v>
      </c>
      <c r="Y9" t="str">
        <f t="shared" si="7"/>
        <v>All Saints NW2 Sch .3300.CSBG.I01.Ma25</v>
      </c>
      <c r="Z9" s="119"/>
      <c r="AA9" t="str">
        <f t="shared" si="8"/>
        <v>3300.CSBG.I01.Ju251</v>
      </c>
      <c r="AB9" t="str">
        <f t="shared" si="9"/>
        <v>All Saints NW2 Sch .3300.CSBG.I01.Ju25</v>
      </c>
      <c r="AC9" s="119"/>
      <c r="AD9" t="str">
        <f t="shared" si="10"/>
        <v>3300.CSBG.I01.Jul251</v>
      </c>
      <c r="AE9" t="str">
        <f t="shared" si="11"/>
        <v>All Saints NW2 Sch .3300.CSBG.I01.Jul25</v>
      </c>
      <c r="AF9" s="122"/>
      <c r="AG9" s="122">
        <v>0</v>
      </c>
      <c r="AH9" s="122">
        <v>0</v>
      </c>
      <c r="AI9" s="122"/>
      <c r="AJ9" s="122">
        <v>0</v>
      </c>
      <c r="AK9" s="122">
        <v>0</v>
      </c>
      <c r="AL9" s="122"/>
      <c r="AM9" s="122">
        <v>0</v>
      </c>
      <c r="AN9" s="122">
        <v>0</v>
      </c>
      <c r="AO9" s="122"/>
      <c r="AP9" s="387" t="str">
        <f t="shared" si="12"/>
        <v>3300.CSBG.I01.Nov251</v>
      </c>
      <c r="AQ9" s="387" t="str">
        <f t="shared" si="13"/>
        <v>All Saints NW2 Sch .3300.CSBG.I01.Nov25</v>
      </c>
      <c r="AR9" s="122"/>
      <c r="AS9" s="122" t="str">
        <f t="shared" si="18"/>
        <v>3300.CSBG.I01.Dec251</v>
      </c>
      <c r="AT9" s="122" t="str">
        <f t="shared" si="19"/>
        <v>All Saints NW2 Sch .3300.CSBG.I01.Dec25</v>
      </c>
      <c r="AU9" s="122"/>
      <c r="AV9" s="122">
        <v>0</v>
      </c>
      <c r="AW9" s="122">
        <v>0</v>
      </c>
      <c r="AX9" s="122"/>
      <c r="AY9" s="122"/>
      <c r="AZ9" s="122"/>
      <c r="BA9" s="122"/>
      <c r="BB9" s="122"/>
      <c r="BC9" s="122"/>
      <c r="BD9" s="122"/>
      <c r="BE9" s="120">
        <f t="shared" si="14"/>
        <v>0</v>
      </c>
      <c r="BF9" s="120">
        <f t="shared" si="15"/>
        <v>0</v>
      </c>
    </row>
    <row r="10" spans="1:60" x14ac:dyDescent="0.3">
      <c r="A10">
        <f t="shared" si="16"/>
        <v>3023500</v>
      </c>
      <c r="B10" s="118">
        <v>3023500</v>
      </c>
      <c r="C10" t="s">
        <v>418</v>
      </c>
      <c r="D10" s="106">
        <v>0</v>
      </c>
      <c r="E10" s="106" t="str">
        <f>VLOOKUP(B10,'School Details'!A:E,4,FALSE)</f>
        <v>M</v>
      </c>
      <c r="F10" s="106" t="str">
        <f>VLOOKUP(B10,'School Details'!A:E,5,FALSE)</f>
        <v>Primary</v>
      </c>
      <c r="G10" t="s">
        <v>895</v>
      </c>
      <c r="H10" t="s">
        <v>567</v>
      </c>
      <c r="I10" t="s">
        <v>23902</v>
      </c>
      <c r="J10">
        <v>661225</v>
      </c>
      <c r="K10" s="118" t="s">
        <v>10</v>
      </c>
      <c r="L10" s="106">
        <f t="shared" si="17"/>
        <v>1</v>
      </c>
      <c r="M10" s="106" t="str">
        <f t="shared" si="2"/>
        <v>CSBG.I01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125"/>
      <c r="U10" t="str">
        <f t="shared" si="4"/>
        <v>3500.CSBG.I01.Ap251</v>
      </c>
      <c r="V10" t="str">
        <f t="shared" si="5"/>
        <v>Annunciation Infant .3500.CSBG.I01.Ap25</v>
      </c>
      <c r="W10" s="119"/>
      <c r="X10" t="str">
        <f t="shared" si="6"/>
        <v>3500.CSBG.I01.Ma251</v>
      </c>
      <c r="Y10" t="str">
        <f t="shared" si="7"/>
        <v>Annunciation Infant .3500.CSBG.I01.Ma25</v>
      </c>
      <c r="Z10" s="119"/>
      <c r="AA10" t="str">
        <f t="shared" si="8"/>
        <v>3500.CSBG.I01.Ju251</v>
      </c>
      <c r="AB10" t="str">
        <f t="shared" si="9"/>
        <v>Annunciation Infant .3500.CSBG.I01.Ju25</v>
      </c>
      <c r="AC10" s="119"/>
      <c r="AD10" t="str">
        <f t="shared" si="10"/>
        <v>3500.CSBG.I01.Jul251</v>
      </c>
      <c r="AE10" t="str">
        <f t="shared" si="11"/>
        <v>Annunciation Infant .3500.CSBG.I01.Jul25</v>
      </c>
      <c r="AF10" s="122"/>
      <c r="AG10" s="122">
        <v>0</v>
      </c>
      <c r="AH10" s="122">
        <v>0</v>
      </c>
      <c r="AI10" s="122"/>
      <c r="AJ10" s="122">
        <v>0</v>
      </c>
      <c r="AK10" s="122">
        <v>0</v>
      </c>
      <c r="AL10" s="122"/>
      <c r="AM10" s="122">
        <v>0</v>
      </c>
      <c r="AN10" s="122">
        <v>0</v>
      </c>
      <c r="AO10" s="122"/>
      <c r="AP10" s="387" t="str">
        <f t="shared" si="12"/>
        <v>3500.CSBG.I01.Nov251</v>
      </c>
      <c r="AQ10" s="387" t="str">
        <f t="shared" si="13"/>
        <v>Annunciation Infant .3500.CSBG.I01.Nov25</v>
      </c>
      <c r="AR10" s="122"/>
      <c r="AS10" s="122" t="str">
        <f t="shared" si="18"/>
        <v>3500.CSBG.I01.Dec251</v>
      </c>
      <c r="AT10" s="122" t="str">
        <f t="shared" si="19"/>
        <v>Annunciation Infant .3500.CSBG.I01.Dec25</v>
      </c>
      <c r="AU10" s="122"/>
      <c r="AV10" s="122">
        <v>0</v>
      </c>
      <c r="AW10" s="122">
        <v>0</v>
      </c>
      <c r="AX10" s="122"/>
      <c r="AY10" s="122"/>
      <c r="AZ10" s="122"/>
      <c r="BA10" s="122"/>
      <c r="BB10" s="122"/>
      <c r="BC10" s="122"/>
      <c r="BD10" s="122"/>
      <c r="BE10" s="120">
        <f t="shared" si="14"/>
        <v>0</v>
      </c>
      <c r="BF10" s="120">
        <f t="shared" si="15"/>
        <v>0</v>
      </c>
    </row>
    <row r="11" spans="1:60" x14ac:dyDescent="0.3">
      <c r="A11">
        <f t="shared" si="16"/>
        <v>3023514</v>
      </c>
      <c r="B11" s="118">
        <v>3023514</v>
      </c>
      <c r="C11" t="s">
        <v>420</v>
      </c>
      <c r="D11" s="106">
        <v>0</v>
      </c>
      <c r="E11" s="106" t="str">
        <f>VLOOKUP(B11,'School Details'!A:E,4,FALSE)</f>
        <v>M</v>
      </c>
      <c r="F11" s="106" t="str">
        <f>VLOOKUP(B11,'School Details'!A:E,5,FALSE)</f>
        <v>Primary</v>
      </c>
      <c r="G11" t="s">
        <v>895</v>
      </c>
      <c r="H11" t="s">
        <v>567</v>
      </c>
      <c r="I11" t="s">
        <v>23902</v>
      </c>
      <c r="J11">
        <v>661225</v>
      </c>
      <c r="K11" s="118" t="s">
        <v>10</v>
      </c>
      <c r="L11" s="106">
        <f t="shared" si="17"/>
        <v>1</v>
      </c>
      <c r="M11" s="106" t="str">
        <f t="shared" si="2"/>
        <v>CSBG.I01</v>
      </c>
      <c r="N11" s="106">
        <f>VLOOKUP(B11,'School Details'!A:K,10,FALSE)</f>
        <v>400107</v>
      </c>
      <c r="O11" s="106" t="str">
        <f t="shared" si="3"/>
        <v>Annunciation Junior</v>
      </c>
      <c r="P11" t="s">
        <v>193</v>
      </c>
      <c r="Q11" t="s">
        <v>194</v>
      </c>
      <c r="R11" t="s">
        <v>195</v>
      </c>
      <c r="S11" t="str">
        <f>VLOOKUP($G11,LBB_Code!$J:$O, 6,FALSE)</f>
        <v>A1.D10166.661225.99999.9999999.999999</v>
      </c>
      <c r="T11" s="125"/>
      <c r="U11" t="str">
        <f t="shared" si="4"/>
        <v>3514.CSBG.I01.Ap251</v>
      </c>
      <c r="V11" t="str">
        <f t="shared" si="5"/>
        <v>Annunciation Junior.3514.CSBG.I01.Ap25</v>
      </c>
      <c r="W11" s="119"/>
      <c r="X11" t="str">
        <f t="shared" si="6"/>
        <v>3514.CSBG.I01.Ma251</v>
      </c>
      <c r="Y11" t="str">
        <f t="shared" si="7"/>
        <v>Annunciation Junior.3514.CSBG.I01.Ma25</v>
      </c>
      <c r="Z11" s="119"/>
      <c r="AA11" t="str">
        <f t="shared" si="8"/>
        <v>3514.CSBG.I01.Ju251</v>
      </c>
      <c r="AB11" t="str">
        <f t="shared" si="9"/>
        <v>Annunciation Junior.3514.CSBG.I01.Ju25</v>
      </c>
      <c r="AC11" s="119"/>
      <c r="AD11" t="str">
        <f t="shared" si="10"/>
        <v>3514.CSBG.I01.Jul251</v>
      </c>
      <c r="AE11" t="str">
        <f t="shared" si="11"/>
        <v>Annunciation Junior.3514.CSBG.I01.Jul25</v>
      </c>
      <c r="AF11" s="122"/>
      <c r="AG11" s="122">
        <v>0</v>
      </c>
      <c r="AH11" s="122">
        <v>0</v>
      </c>
      <c r="AI11" s="122"/>
      <c r="AJ11" s="122">
        <v>0</v>
      </c>
      <c r="AK11" s="122">
        <v>0</v>
      </c>
      <c r="AL11" s="122"/>
      <c r="AM11" s="122">
        <v>0</v>
      </c>
      <c r="AN11" s="122">
        <v>0</v>
      </c>
      <c r="AO11" s="122"/>
      <c r="AP11" s="387" t="str">
        <f t="shared" si="12"/>
        <v>3514.CSBG.I01.Nov251</v>
      </c>
      <c r="AQ11" s="387" t="str">
        <f t="shared" si="13"/>
        <v>Annunciation Junior.3514.CSBG.I01.Nov25</v>
      </c>
      <c r="AR11" s="122"/>
      <c r="AS11" s="122" t="str">
        <f t="shared" si="18"/>
        <v>3514.CSBG.I01.Dec251</v>
      </c>
      <c r="AT11" s="122" t="str">
        <f t="shared" si="19"/>
        <v>Annunciation Junior.3514.CSBG.I01.Dec25</v>
      </c>
      <c r="AU11" s="122"/>
      <c r="AV11" s="122">
        <v>0</v>
      </c>
      <c r="AW11" s="122">
        <v>0</v>
      </c>
      <c r="AX11" s="122"/>
      <c r="AY11" s="122"/>
      <c r="AZ11" s="122"/>
      <c r="BA11" s="122"/>
      <c r="BB11" s="122"/>
      <c r="BC11" s="122"/>
      <c r="BD11" s="122"/>
      <c r="BE11" s="120">
        <f t="shared" si="14"/>
        <v>0</v>
      </c>
      <c r="BF11" s="120">
        <f t="shared" si="15"/>
        <v>0</v>
      </c>
    </row>
    <row r="12" spans="1:60" x14ac:dyDescent="0.3">
      <c r="A12">
        <f t="shared" si="16"/>
        <v>3022002</v>
      </c>
      <c r="B12" s="118">
        <v>3022002</v>
      </c>
      <c r="C12" t="s">
        <v>423</v>
      </c>
      <c r="D12" s="106">
        <v>0</v>
      </c>
      <c r="E12" s="106" t="str">
        <f>VLOOKUP(B12,'School Details'!A:K,4,FALSE)</f>
        <v>M</v>
      </c>
      <c r="F12" s="106" t="str">
        <f>VLOOKUP(B12,'School Details'!A:E,5,FALSE)</f>
        <v>Primary</v>
      </c>
      <c r="G12" t="s">
        <v>895</v>
      </c>
      <c r="H12" t="s">
        <v>567</v>
      </c>
      <c r="I12" t="s">
        <v>23902</v>
      </c>
      <c r="J12">
        <v>661225</v>
      </c>
      <c r="K12" s="118" t="s">
        <v>10</v>
      </c>
      <c r="L12" s="106">
        <f t="shared" si="17"/>
        <v>1</v>
      </c>
      <c r="M12" s="106" t="str">
        <f t="shared" si="2"/>
        <v>CSBG.I01</v>
      </c>
      <c r="N12" s="106">
        <f>VLOOKUP(B12,'School Details'!A:K,10,FALSE)</f>
        <v>400005</v>
      </c>
      <c r="O12" s="106" t="str">
        <f t="shared" si="3"/>
        <v xml:space="preserve">Barnfield </v>
      </c>
      <c r="P12" t="s">
        <v>139</v>
      </c>
      <c r="Q12" t="s">
        <v>140</v>
      </c>
      <c r="R12" t="s">
        <v>141</v>
      </c>
      <c r="S12" t="str">
        <f>VLOOKUP($G12,LBB_Code!$J:$O, 6,FALSE)</f>
        <v>A1.D10166.661225.99999.9999999.999999</v>
      </c>
      <c r="T12" s="125"/>
      <c r="U12" t="str">
        <f t="shared" si="4"/>
        <v>2002.CSBG.I01.Ap251</v>
      </c>
      <c r="V12" t="str">
        <f t="shared" si="5"/>
        <v>Barnfield .2002.CSBG.I01.Ap25</v>
      </c>
      <c r="W12" s="119"/>
      <c r="X12" t="str">
        <f t="shared" si="6"/>
        <v>2002.CSBG.I01.Ma251</v>
      </c>
      <c r="Y12" t="str">
        <f t="shared" si="7"/>
        <v>Barnfield .2002.CSBG.I01.Ma25</v>
      </c>
      <c r="Z12" s="119"/>
      <c r="AA12" t="str">
        <f t="shared" si="8"/>
        <v>2002.CSBG.I01.Ju251</v>
      </c>
      <c r="AB12" t="str">
        <f t="shared" si="9"/>
        <v>Barnfield .2002.CSBG.I01.Ju25</v>
      </c>
      <c r="AC12" s="119"/>
      <c r="AD12" t="str">
        <f t="shared" si="10"/>
        <v>2002.CSBG.I01.Jul251</v>
      </c>
      <c r="AE12" t="str">
        <f t="shared" si="11"/>
        <v>Barnfield .2002.CSBG.I01.Jul25</v>
      </c>
      <c r="AF12" s="122"/>
      <c r="AG12" s="122">
        <v>0</v>
      </c>
      <c r="AH12" s="122">
        <v>0</v>
      </c>
      <c r="AI12" s="122"/>
      <c r="AJ12" s="122">
        <v>0</v>
      </c>
      <c r="AK12" s="122">
        <v>0</v>
      </c>
      <c r="AL12" s="122"/>
      <c r="AM12" s="122">
        <v>0</v>
      </c>
      <c r="AN12" s="122">
        <v>0</v>
      </c>
      <c r="AO12" s="122"/>
      <c r="AP12" s="387" t="str">
        <f t="shared" si="12"/>
        <v>2002.CSBG.I01.Nov251</v>
      </c>
      <c r="AQ12" s="387" t="str">
        <f t="shared" si="13"/>
        <v>Barnfield .2002.CSBG.I01.Nov25</v>
      </c>
      <c r="AR12" s="122"/>
      <c r="AS12" s="122" t="str">
        <f t="shared" si="18"/>
        <v>2002.CSBG.I01.Dec251</v>
      </c>
      <c r="AT12" s="122" t="str">
        <f t="shared" si="19"/>
        <v>Barnfield .2002.CSBG.I01.Dec25</v>
      </c>
      <c r="AU12" s="122"/>
      <c r="AV12" s="122">
        <v>0</v>
      </c>
      <c r="AW12" s="122">
        <v>0</v>
      </c>
      <c r="AX12" s="122"/>
      <c r="AY12" s="122"/>
      <c r="AZ12" s="122"/>
      <c r="BA12" s="122"/>
      <c r="BB12" s="122"/>
      <c r="BC12" s="122"/>
      <c r="BD12" s="122"/>
      <c r="BE12" s="120">
        <f t="shared" si="14"/>
        <v>0</v>
      </c>
      <c r="BF12" s="120">
        <f t="shared" si="15"/>
        <v>0</v>
      </c>
    </row>
    <row r="13" spans="1:60" x14ac:dyDescent="0.3">
      <c r="A13">
        <f t="shared" si="16"/>
        <v>3022079</v>
      </c>
      <c r="B13" s="118">
        <v>3022079</v>
      </c>
      <c r="C13" t="s">
        <v>425</v>
      </c>
      <c r="D13" s="106">
        <v>0</v>
      </c>
      <c r="E13" s="106" t="str">
        <f>VLOOKUP(B13,'School Details'!A:E,4,FALSE)</f>
        <v>M</v>
      </c>
      <c r="F13" s="106" t="str">
        <f>VLOOKUP(B13,'School Details'!A:E,5,FALSE)</f>
        <v>Primary</v>
      </c>
      <c r="G13" t="s">
        <v>895</v>
      </c>
      <c r="H13" t="s">
        <v>567</v>
      </c>
      <c r="I13" t="s">
        <v>23902</v>
      </c>
      <c r="J13">
        <v>661225</v>
      </c>
      <c r="K13" s="118" t="s">
        <v>10</v>
      </c>
      <c r="L13" s="106">
        <f t="shared" si="17"/>
        <v>1</v>
      </c>
      <c r="M13" s="106" t="str">
        <f t="shared" si="2"/>
        <v>CSBG.I01</v>
      </c>
      <c r="N13" s="106">
        <f>VLOOKUP(B13,'School Details'!A:K,10,FALSE)</f>
        <v>400070</v>
      </c>
      <c r="O13" s="106" t="str">
        <f t="shared" si="3"/>
        <v>Beis Yaakov</v>
      </c>
      <c r="P13" t="s">
        <v>16</v>
      </c>
      <c r="Q13" t="s">
        <v>17</v>
      </c>
      <c r="R13" t="s">
        <v>18</v>
      </c>
      <c r="S13" t="str">
        <f>VLOOKUP($G13,LBB_Code!$J:$O, 6,FALSE)</f>
        <v>A1.D10166.661225.99999.9999999.999999</v>
      </c>
      <c r="T13" s="125"/>
      <c r="U13" t="str">
        <f t="shared" si="4"/>
        <v>2079.CSBG.I01.Ap251</v>
      </c>
      <c r="V13" t="str">
        <f t="shared" si="5"/>
        <v>Beis Yaakov.2079.CSBG.I01.Ap25</v>
      </c>
      <c r="W13" s="119"/>
      <c r="X13" t="str">
        <f t="shared" si="6"/>
        <v>2079.CSBG.I01.Ma251</v>
      </c>
      <c r="Y13" t="str">
        <f t="shared" si="7"/>
        <v>Beis Yaakov.2079.CSBG.I01.Ma25</v>
      </c>
      <c r="Z13" s="119"/>
      <c r="AA13" t="str">
        <f t="shared" si="8"/>
        <v>2079.CSBG.I01.Ju251</v>
      </c>
      <c r="AB13" t="str">
        <f t="shared" si="9"/>
        <v>Beis Yaakov.2079.CSBG.I01.Ju25</v>
      </c>
      <c r="AC13" s="119"/>
      <c r="AD13" t="str">
        <f t="shared" si="10"/>
        <v>2079.CSBG.I01.Jul251</v>
      </c>
      <c r="AE13" t="str">
        <f t="shared" si="11"/>
        <v>Beis Yaakov.2079.CSBG.I01.Jul25</v>
      </c>
      <c r="AF13" s="122"/>
      <c r="AG13" s="122">
        <v>0</v>
      </c>
      <c r="AH13" s="122">
        <v>0</v>
      </c>
      <c r="AI13" s="122"/>
      <c r="AJ13" s="122">
        <v>0</v>
      </c>
      <c r="AK13" s="122">
        <v>0</v>
      </c>
      <c r="AL13" s="122"/>
      <c r="AM13" s="122">
        <v>0</v>
      </c>
      <c r="AN13" s="122">
        <v>0</v>
      </c>
      <c r="AO13" s="122"/>
      <c r="AP13" s="387" t="str">
        <f t="shared" si="12"/>
        <v>2079.CSBG.I01.Nov251</v>
      </c>
      <c r="AQ13" s="387" t="str">
        <f t="shared" si="13"/>
        <v>Beis Yaakov.2079.CSBG.I01.Nov25</v>
      </c>
      <c r="AR13" s="122"/>
      <c r="AS13" s="122" t="str">
        <f t="shared" si="18"/>
        <v>2079.CSBG.I01.Dec251</v>
      </c>
      <c r="AT13" s="122" t="str">
        <f t="shared" si="19"/>
        <v>Beis Yaakov.2079.CSBG.I01.Dec25</v>
      </c>
      <c r="AU13" s="122"/>
      <c r="AV13" s="122">
        <v>0</v>
      </c>
      <c r="AW13" s="122">
        <v>0</v>
      </c>
      <c r="AX13" s="122"/>
      <c r="AY13" s="122"/>
      <c r="AZ13" s="122"/>
      <c r="BA13" s="122"/>
      <c r="BB13" s="122"/>
      <c r="BC13" s="122"/>
      <c r="BD13" s="122"/>
      <c r="BE13" s="120">
        <f t="shared" si="14"/>
        <v>0</v>
      </c>
      <c r="BF13" s="120">
        <f t="shared" si="15"/>
        <v>0</v>
      </c>
    </row>
    <row r="14" spans="1:60" x14ac:dyDescent="0.3">
      <c r="A14">
        <f t="shared" si="16"/>
        <v>3023524</v>
      </c>
      <c r="B14" s="118">
        <v>3023524</v>
      </c>
      <c r="C14" t="s">
        <v>426</v>
      </c>
      <c r="D14" s="106">
        <v>0</v>
      </c>
      <c r="E14" s="106" t="str">
        <f>VLOOKUP(B14,'School Details'!A:E,4,FALSE)</f>
        <v>M</v>
      </c>
      <c r="F14" s="106" t="str">
        <f>VLOOKUP(B14,'School Details'!A:E,5,FALSE)</f>
        <v>Primary</v>
      </c>
      <c r="G14" t="s">
        <v>895</v>
      </c>
      <c r="H14" t="s">
        <v>567</v>
      </c>
      <c r="I14" t="s">
        <v>23902</v>
      </c>
      <c r="J14">
        <v>661225</v>
      </c>
      <c r="K14" s="118" t="s">
        <v>10</v>
      </c>
      <c r="L14" s="106">
        <f t="shared" si="17"/>
        <v>1</v>
      </c>
      <c r="M14" s="106" t="str">
        <f t="shared" si="2"/>
        <v>CSBG.I01</v>
      </c>
      <c r="N14" s="106">
        <f>VLOOKUP(B14,'School Details'!A:K,10,FALSE)</f>
        <v>400150</v>
      </c>
      <c r="O14" s="106" t="str">
        <f t="shared" si="3"/>
        <v xml:space="preserve">Beit Shvidler </v>
      </c>
      <c r="P14" t="s">
        <v>187</v>
      </c>
      <c r="Q14" t="s">
        <v>188</v>
      </c>
      <c r="R14" t="s">
        <v>189</v>
      </c>
      <c r="S14" t="str">
        <f>VLOOKUP($G14,LBB_Code!$J:$O, 6,FALSE)</f>
        <v>A1.D10166.661225.99999.9999999.999999</v>
      </c>
      <c r="T14" s="125"/>
      <c r="U14" t="str">
        <f t="shared" si="4"/>
        <v>3524.CSBG.I01.Ap251</v>
      </c>
      <c r="V14" t="str">
        <f t="shared" si="5"/>
        <v>Beit Shvidler .3524.CSBG.I01.Ap25</v>
      </c>
      <c r="W14" s="119"/>
      <c r="X14" t="str">
        <f t="shared" si="6"/>
        <v>3524.CSBG.I01.Ma251</v>
      </c>
      <c r="Y14" t="str">
        <f t="shared" si="7"/>
        <v>Beit Shvidler .3524.CSBG.I01.Ma25</v>
      </c>
      <c r="Z14" s="119"/>
      <c r="AA14" t="str">
        <f t="shared" si="8"/>
        <v>3524.CSBG.I01.Ju251</v>
      </c>
      <c r="AB14" t="str">
        <f t="shared" si="9"/>
        <v>Beit Shvidler .3524.CSBG.I01.Ju25</v>
      </c>
      <c r="AC14" s="119"/>
      <c r="AD14" t="str">
        <f t="shared" si="10"/>
        <v>3524.CSBG.I01.Jul251</v>
      </c>
      <c r="AE14" t="str">
        <f t="shared" si="11"/>
        <v>Beit Shvidler .3524.CSBG.I01.Jul25</v>
      </c>
      <c r="AF14" s="122"/>
      <c r="AG14" s="122">
        <v>0</v>
      </c>
      <c r="AH14" s="122">
        <v>0</v>
      </c>
      <c r="AI14" s="122"/>
      <c r="AJ14" s="122">
        <v>0</v>
      </c>
      <c r="AK14" s="122">
        <v>0</v>
      </c>
      <c r="AL14" s="122"/>
      <c r="AM14" s="122">
        <v>0</v>
      </c>
      <c r="AN14" s="122">
        <v>0</v>
      </c>
      <c r="AO14" s="122"/>
      <c r="AP14" s="387" t="str">
        <f t="shared" si="12"/>
        <v>3524.CSBG.I01.Nov251</v>
      </c>
      <c r="AQ14" s="387" t="str">
        <f t="shared" si="13"/>
        <v>Beit Shvidler .3524.CSBG.I01.Nov25</v>
      </c>
      <c r="AR14" s="122"/>
      <c r="AS14" s="122" t="str">
        <f t="shared" si="18"/>
        <v>3524.CSBG.I01.Dec251</v>
      </c>
      <c r="AT14" s="122" t="str">
        <f t="shared" si="19"/>
        <v>Beit Shvidler .3524.CSBG.I01.Dec25</v>
      </c>
      <c r="AU14" s="122"/>
      <c r="AV14" s="122">
        <v>0</v>
      </c>
      <c r="AW14" s="122">
        <v>0</v>
      </c>
      <c r="AX14" s="122"/>
      <c r="AY14" s="122"/>
      <c r="AZ14" s="122"/>
      <c r="BA14" s="122"/>
      <c r="BB14" s="122"/>
      <c r="BC14" s="122"/>
      <c r="BD14" s="122"/>
      <c r="BE14" s="120">
        <f t="shared" si="14"/>
        <v>0</v>
      </c>
      <c r="BF14" s="120">
        <f t="shared" si="15"/>
        <v>0</v>
      </c>
    </row>
    <row r="15" spans="1:60" s="108" customFormat="1" x14ac:dyDescent="0.3">
      <c r="A15">
        <f t="shared" si="16"/>
        <v>3023511</v>
      </c>
      <c r="B15" s="118">
        <v>3023511</v>
      </c>
      <c r="C15" t="s">
        <v>429</v>
      </c>
      <c r="D15" s="106">
        <v>0</v>
      </c>
      <c r="E15" s="106" t="str">
        <f>VLOOKUP(B15,'School Details'!A:E,4,FALSE)</f>
        <v>M</v>
      </c>
      <c r="F15" s="106" t="str">
        <f>VLOOKUP(B15,'School Details'!A:E,5,FALSE)</f>
        <v>Primary</v>
      </c>
      <c r="G15" t="s">
        <v>895</v>
      </c>
      <c r="H15" t="s">
        <v>567</v>
      </c>
      <c r="I15" t="s">
        <v>23902</v>
      </c>
      <c r="J15">
        <v>661225</v>
      </c>
      <c r="K15" s="118" t="s">
        <v>10</v>
      </c>
      <c r="L15" s="106">
        <f t="shared" si="17"/>
        <v>1</v>
      </c>
      <c r="M15" s="106" t="str">
        <f t="shared" si="2"/>
        <v>CSBG.I01</v>
      </c>
      <c r="N15" s="106">
        <f>VLOOKUP(B15,'School Details'!A:K,10,FALSE)</f>
        <v>400024</v>
      </c>
      <c r="O15" s="106" t="str">
        <f t="shared" si="3"/>
        <v xml:space="preserve">Blessed Dominic </v>
      </c>
      <c r="P15" t="s">
        <v>64</v>
      </c>
      <c r="Q15" t="s">
        <v>65</v>
      </c>
      <c r="R15" t="s">
        <v>66</v>
      </c>
      <c r="S15" t="str">
        <f>VLOOKUP($G15,LBB_Code!$J:$O, 6,FALSE)</f>
        <v>A1.D10166.661225.99999.9999999.999999</v>
      </c>
      <c r="T15" s="125"/>
      <c r="U15" t="str">
        <f t="shared" si="4"/>
        <v>3511.CSBG.I01.Ap251</v>
      </c>
      <c r="V15" t="str">
        <f t="shared" si="5"/>
        <v>Blessed Dominic .3511.CSBG.I01.Ap25</v>
      </c>
      <c r="W15" s="119"/>
      <c r="X15" t="str">
        <f t="shared" si="6"/>
        <v>3511.CSBG.I01.Ma251</v>
      </c>
      <c r="Y15" t="str">
        <f t="shared" si="7"/>
        <v>Blessed Dominic .3511.CSBG.I01.Ma25</v>
      </c>
      <c r="Z15" s="119"/>
      <c r="AA15" t="str">
        <f t="shared" si="8"/>
        <v>3511.CSBG.I01.Ju251</v>
      </c>
      <c r="AB15" t="str">
        <f t="shared" si="9"/>
        <v>Blessed Dominic .3511.CSBG.I01.Ju25</v>
      </c>
      <c r="AC15" s="119"/>
      <c r="AD15" t="str">
        <f t="shared" si="10"/>
        <v>3511.CSBG.I01.Jul251</v>
      </c>
      <c r="AE15" t="str">
        <f t="shared" si="11"/>
        <v>Blessed Dominic .3511.CSBG.I01.Jul25</v>
      </c>
      <c r="AF15" s="122"/>
      <c r="AG15" s="122">
        <v>0</v>
      </c>
      <c r="AH15" s="122">
        <v>0</v>
      </c>
      <c r="AI15" s="122"/>
      <c r="AJ15" s="122">
        <v>0</v>
      </c>
      <c r="AK15" s="122">
        <v>0</v>
      </c>
      <c r="AL15" s="122"/>
      <c r="AM15" s="122">
        <v>0</v>
      </c>
      <c r="AN15" s="122">
        <v>0</v>
      </c>
      <c r="AO15" s="122"/>
      <c r="AP15" s="387" t="str">
        <f t="shared" si="12"/>
        <v>3511.CSBG.I01.Nov251</v>
      </c>
      <c r="AQ15" s="387" t="str">
        <f t="shared" si="13"/>
        <v>Blessed Dominic .3511.CSBG.I01.Nov25</v>
      </c>
      <c r="AR15" s="122"/>
      <c r="AS15" s="122" t="str">
        <f t="shared" si="18"/>
        <v>3511.CSBG.I01.Dec251</v>
      </c>
      <c r="AT15" s="122" t="str">
        <f t="shared" si="19"/>
        <v>Blessed Dominic .3511.CSBG.I01.Dec25</v>
      </c>
      <c r="AU15" s="122"/>
      <c r="AV15" s="122">
        <v>0</v>
      </c>
      <c r="AW15" s="122">
        <v>0</v>
      </c>
      <c r="AX15" s="122"/>
      <c r="AY15" s="122"/>
      <c r="AZ15" s="122"/>
      <c r="BA15" s="122"/>
      <c r="BB15" s="122"/>
      <c r="BC15" s="122"/>
      <c r="BD15" s="122"/>
      <c r="BE15" s="120">
        <f t="shared" si="14"/>
        <v>0</v>
      </c>
      <c r="BF15" s="120">
        <f t="shared" si="15"/>
        <v>0</v>
      </c>
      <c r="BG15"/>
      <c r="BH15" s="7"/>
    </row>
    <row r="16" spans="1:60" s="108" customFormat="1" x14ac:dyDescent="0.3">
      <c r="A16">
        <f t="shared" si="16"/>
        <v>3022008</v>
      </c>
      <c r="B16" s="118">
        <v>3022008</v>
      </c>
      <c r="C16" t="s">
        <v>432</v>
      </c>
      <c r="D16" s="106">
        <v>0</v>
      </c>
      <c r="E16" s="106" t="str">
        <f>VLOOKUP(B16,'School Details'!A:E,4,FALSE)</f>
        <v>M</v>
      </c>
      <c r="F16" s="106" t="str">
        <f>VLOOKUP(B16,'School Details'!A:E,5,FALSE)</f>
        <v>Primary</v>
      </c>
      <c r="G16" t="s">
        <v>895</v>
      </c>
      <c r="H16" t="s">
        <v>567</v>
      </c>
      <c r="I16" t="s">
        <v>23902</v>
      </c>
      <c r="J16">
        <v>661225</v>
      </c>
      <c r="K16" s="118" t="s">
        <v>10</v>
      </c>
      <c r="L16" s="106">
        <f t="shared" si="17"/>
        <v>1</v>
      </c>
      <c r="M16" s="106" t="str">
        <f t="shared" si="2"/>
        <v>CSBG.I01</v>
      </c>
      <c r="N16" s="106">
        <f>VLOOKUP(B16,'School Details'!A:K,10,FALSE)</f>
        <v>400057</v>
      </c>
      <c r="O16" s="106" t="str">
        <f t="shared" si="3"/>
        <v xml:space="preserve">Brookland Infant  </v>
      </c>
      <c r="P16" t="s">
        <v>213</v>
      </c>
      <c r="Q16" t="s">
        <v>214</v>
      </c>
      <c r="R16" t="s">
        <v>75</v>
      </c>
      <c r="S16" t="str">
        <f>VLOOKUP($G16,LBB_Code!$J:$O, 6,FALSE)</f>
        <v>A1.D10166.661225.99999.9999999.999999</v>
      </c>
      <c r="T16" s="125"/>
      <c r="U16" t="str">
        <f t="shared" si="4"/>
        <v>2008.CSBG.I01.Ap251</v>
      </c>
      <c r="V16" t="str">
        <f t="shared" si="5"/>
        <v>Brookland Infant  .2008.CSBG.I01.Ap25</v>
      </c>
      <c r="W16" s="119"/>
      <c r="X16" t="str">
        <f t="shared" si="6"/>
        <v>2008.CSBG.I01.Ma251</v>
      </c>
      <c r="Y16" t="str">
        <f t="shared" si="7"/>
        <v>Brookland Infant  .2008.CSBG.I01.Ma25</v>
      </c>
      <c r="Z16" s="119"/>
      <c r="AA16" t="str">
        <f t="shared" si="8"/>
        <v>2008.CSBG.I01.Ju251</v>
      </c>
      <c r="AB16" t="str">
        <f t="shared" si="9"/>
        <v>Brookland Infant  .2008.CSBG.I01.Ju25</v>
      </c>
      <c r="AC16" s="119"/>
      <c r="AD16" t="str">
        <f t="shared" si="10"/>
        <v>2008.CSBG.I01.Jul251</v>
      </c>
      <c r="AE16" t="str">
        <f t="shared" si="11"/>
        <v>Brookland Infant  .2008.CSBG.I01.Jul25</v>
      </c>
      <c r="AF16" s="122"/>
      <c r="AG16" s="122">
        <v>0</v>
      </c>
      <c r="AH16" s="122">
        <v>0</v>
      </c>
      <c r="AI16" s="122"/>
      <c r="AJ16" s="122">
        <v>0</v>
      </c>
      <c r="AK16" s="122">
        <v>0</v>
      </c>
      <c r="AL16" s="122"/>
      <c r="AM16" s="122">
        <v>0</v>
      </c>
      <c r="AN16" s="122">
        <v>0</v>
      </c>
      <c r="AO16" s="122"/>
      <c r="AP16" s="387" t="str">
        <f t="shared" si="12"/>
        <v>2008.CSBG.I01.Nov251</v>
      </c>
      <c r="AQ16" s="387" t="str">
        <f t="shared" si="13"/>
        <v>Brookland Infant  .2008.CSBG.I01.Nov25</v>
      </c>
      <c r="AR16" s="122"/>
      <c r="AS16" s="122" t="str">
        <f t="shared" si="18"/>
        <v>2008.CSBG.I01.Dec251</v>
      </c>
      <c r="AT16" s="122" t="str">
        <f t="shared" si="19"/>
        <v>Brookland Infant  .2008.CSBG.I01.Dec25</v>
      </c>
      <c r="AU16" s="122"/>
      <c r="AV16" s="122">
        <v>0</v>
      </c>
      <c r="AW16" s="122">
        <v>0</v>
      </c>
      <c r="AX16" s="122"/>
      <c r="AY16" s="122"/>
      <c r="AZ16" s="122"/>
      <c r="BA16" s="122"/>
      <c r="BB16" s="122"/>
      <c r="BC16" s="122"/>
      <c r="BD16" s="122"/>
      <c r="BE16" s="120">
        <f t="shared" si="14"/>
        <v>0</v>
      </c>
      <c r="BF16" s="120">
        <f t="shared" si="15"/>
        <v>0</v>
      </c>
      <c r="BG16"/>
      <c r="BH16" s="7"/>
    </row>
    <row r="17" spans="1:60" s="108" customFormat="1" x14ac:dyDescent="0.3">
      <c r="A17">
        <f t="shared" si="16"/>
        <v>3022007</v>
      </c>
      <c r="B17" s="118">
        <v>3022007</v>
      </c>
      <c r="C17" t="s">
        <v>433</v>
      </c>
      <c r="D17" s="106">
        <v>0</v>
      </c>
      <c r="E17" s="106" t="str">
        <f>VLOOKUP(B17,'School Details'!A:E,4,FALSE)</f>
        <v>M</v>
      </c>
      <c r="F17" s="106" t="str">
        <f>VLOOKUP(B17,'School Details'!A:E,5,FALSE)</f>
        <v>Primary</v>
      </c>
      <c r="G17" t="s">
        <v>895</v>
      </c>
      <c r="H17" t="s">
        <v>567</v>
      </c>
      <c r="I17" t="s">
        <v>23902</v>
      </c>
      <c r="J17">
        <v>661225</v>
      </c>
      <c r="K17" s="118" t="s">
        <v>10</v>
      </c>
      <c r="L17" s="106">
        <f t="shared" si="17"/>
        <v>1</v>
      </c>
      <c r="M17" s="106" t="str">
        <f t="shared" si="2"/>
        <v>CSBG.I01</v>
      </c>
      <c r="N17" s="106">
        <f>VLOOKUP(B17,'School Details'!A:K,10,FALSE)</f>
        <v>400040</v>
      </c>
      <c r="O17" s="106" t="str">
        <f t="shared" si="3"/>
        <v>Brookland Junior</v>
      </c>
      <c r="P17" t="s">
        <v>73</v>
      </c>
      <c r="Q17" t="s">
        <v>74</v>
      </c>
      <c r="R17" t="s">
        <v>75</v>
      </c>
      <c r="S17" t="str">
        <f>VLOOKUP($G17,LBB_Code!$J:$O, 6,FALSE)</f>
        <v>A1.D10166.661225.99999.9999999.999999</v>
      </c>
      <c r="T17" s="125"/>
      <c r="U17" t="str">
        <f t="shared" si="4"/>
        <v>2007.CSBG.I01.Ap251</v>
      </c>
      <c r="V17" t="str">
        <f t="shared" si="5"/>
        <v>Brookland Junior.2007.CSBG.I01.Ap25</v>
      </c>
      <c r="W17" s="119"/>
      <c r="X17" t="str">
        <f t="shared" si="6"/>
        <v>2007.CSBG.I01.Ma251</v>
      </c>
      <c r="Y17" t="str">
        <f t="shared" si="7"/>
        <v>Brookland Junior.2007.CSBG.I01.Ma25</v>
      </c>
      <c r="Z17" s="119"/>
      <c r="AA17" t="str">
        <f t="shared" si="8"/>
        <v>2007.CSBG.I01.Ju251</v>
      </c>
      <c r="AB17" t="str">
        <f t="shared" si="9"/>
        <v>Brookland Junior.2007.CSBG.I01.Ju25</v>
      </c>
      <c r="AC17" s="119"/>
      <c r="AD17" t="str">
        <f t="shared" si="10"/>
        <v>2007.CSBG.I01.Jul251</v>
      </c>
      <c r="AE17" t="str">
        <f t="shared" si="11"/>
        <v>Brookland Junior.2007.CSBG.I01.Jul25</v>
      </c>
      <c r="AF17" s="122"/>
      <c r="AG17" s="122">
        <v>0</v>
      </c>
      <c r="AH17" s="122">
        <v>0</v>
      </c>
      <c r="AI17" s="122"/>
      <c r="AJ17" s="122">
        <v>0</v>
      </c>
      <c r="AK17" s="122">
        <v>0</v>
      </c>
      <c r="AL17" s="122"/>
      <c r="AM17" s="122">
        <v>0</v>
      </c>
      <c r="AN17" s="122">
        <v>0</v>
      </c>
      <c r="AO17" s="122"/>
      <c r="AP17" s="387" t="str">
        <f t="shared" si="12"/>
        <v>2007.CSBG.I01.Nov251</v>
      </c>
      <c r="AQ17" s="387" t="str">
        <f t="shared" si="13"/>
        <v>Brookland Junior.2007.CSBG.I01.Nov25</v>
      </c>
      <c r="AR17" s="122"/>
      <c r="AS17" s="122" t="str">
        <f t="shared" si="18"/>
        <v>2007.CSBG.I01.Dec251</v>
      </c>
      <c r="AT17" s="122" t="str">
        <f t="shared" si="19"/>
        <v>Brookland Junior.2007.CSBG.I01.Dec25</v>
      </c>
      <c r="AU17" s="122"/>
      <c r="AV17" s="122">
        <v>0</v>
      </c>
      <c r="AW17" s="122">
        <v>0</v>
      </c>
      <c r="AX17" s="122"/>
      <c r="AY17" s="122"/>
      <c r="AZ17" s="122"/>
      <c r="BA17" s="122"/>
      <c r="BB17" s="122"/>
      <c r="BC17" s="122"/>
      <c r="BD17" s="122"/>
      <c r="BE17" s="120">
        <f t="shared" si="14"/>
        <v>0</v>
      </c>
      <c r="BF17" s="120">
        <f t="shared" si="15"/>
        <v>0</v>
      </c>
      <c r="BG17"/>
      <c r="BH17" s="7"/>
    </row>
    <row r="18" spans="1:60" s="108" customFormat="1" x14ac:dyDescent="0.3">
      <c r="A18">
        <f t="shared" si="16"/>
        <v>3022009</v>
      </c>
      <c r="B18" s="118">
        <v>3022009</v>
      </c>
      <c r="C18" t="s">
        <v>434</v>
      </c>
      <c r="D18" s="106">
        <v>0</v>
      </c>
      <c r="E18" s="106" t="str">
        <f>VLOOKUP(B18,'School Details'!A:E,4,FALSE)</f>
        <v>M</v>
      </c>
      <c r="F18" s="106" t="str">
        <f>VLOOKUP(B18,'School Details'!A:E,5,FALSE)</f>
        <v>Primary</v>
      </c>
      <c r="G18" t="s">
        <v>895</v>
      </c>
      <c r="H18" t="s">
        <v>567</v>
      </c>
      <c r="I18" t="s">
        <v>23902</v>
      </c>
      <c r="J18">
        <v>661225</v>
      </c>
      <c r="K18" s="118" t="s">
        <v>10</v>
      </c>
      <c r="L18" s="106">
        <f t="shared" si="17"/>
        <v>1</v>
      </c>
      <c r="M18" s="106" t="str">
        <f t="shared" si="2"/>
        <v>CSBG.I01</v>
      </c>
      <c r="N18" s="106">
        <f>VLOOKUP(B18,'School Details'!A:K,10,FALSE)</f>
        <v>400061</v>
      </c>
      <c r="O18" s="106" t="str">
        <f t="shared" si="3"/>
        <v xml:space="preserve">Brunswick Park </v>
      </c>
      <c r="P18" t="s">
        <v>253</v>
      </c>
      <c r="Q18" t="s">
        <v>254</v>
      </c>
      <c r="R18" t="s">
        <v>255</v>
      </c>
      <c r="S18" t="str">
        <f>VLOOKUP($G18,LBB_Code!$J:$O, 6,FALSE)</f>
        <v>A1.D10166.661225.99999.9999999.999999</v>
      </c>
      <c r="T18" s="125"/>
      <c r="U18" t="str">
        <f t="shared" si="4"/>
        <v>2009.CSBG.I01.Ap251</v>
      </c>
      <c r="V18" t="str">
        <f t="shared" si="5"/>
        <v>Brunswick Park .2009.CSBG.I01.Ap25</v>
      </c>
      <c r="W18" s="119"/>
      <c r="X18" t="str">
        <f t="shared" si="6"/>
        <v>2009.CSBG.I01.Ma251</v>
      </c>
      <c r="Y18" t="str">
        <f t="shared" si="7"/>
        <v>Brunswick Park .2009.CSBG.I01.Ma25</v>
      </c>
      <c r="Z18" s="119"/>
      <c r="AA18" t="str">
        <f t="shared" si="8"/>
        <v>2009.CSBG.I01.Ju251</v>
      </c>
      <c r="AB18" t="str">
        <f t="shared" si="9"/>
        <v>Brunswick Park .2009.CSBG.I01.Ju25</v>
      </c>
      <c r="AC18" s="119"/>
      <c r="AD18" t="str">
        <f t="shared" si="10"/>
        <v>2009.CSBG.I01.Jul251</v>
      </c>
      <c r="AE18" t="str">
        <f t="shared" si="11"/>
        <v>Brunswick Park .2009.CSBG.I01.Jul25</v>
      </c>
      <c r="AF18" s="122"/>
      <c r="AG18" s="122">
        <v>0</v>
      </c>
      <c r="AH18" s="122">
        <v>0</v>
      </c>
      <c r="AI18" s="122"/>
      <c r="AJ18" s="122">
        <v>0</v>
      </c>
      <c r="AK18" s="122">
        <v>0</v>
      </c>
      <c r="AL18" s="122"/>
      <c r="AM18" s="122">
        <v>0</v>
      </c>
      <c r="AN18" s="122">
        <v>0</v>
      </c>
      <c r="AO18" s="122"/>
      <c r="AP18" s="387" t="str">
        <f t="shared" si="12"/>
        <v>2009.CSBG.I01.Nov251</v>
      </c>
      <c r="AQ18" s="387" t="str">
        <f t="shared" si="13"/>
        <v>Brunswick Park .2009.CSBG.I01.Nov25</v>
      </c>
      <c r="AR18" s="122"/>
      <c r="AS18" s="122" t="str">
        <f t="shared" si="18"/>
        <v>2009.CSBG.I01.Dec251</v>
      </c>
      <c r="AT18" s="122" t="str">
        <f t="shared" si="19"/>
        <v>Brunswick Park .2009.CSBG.I01.Dec25</v>
      </c>
      <c r="AU18" s="122"/>
      <c r="AV18" s="122">
        <v>0</v>
      </c>
      <c r="AW18" s="122">
        <v>0</v>
      </c>
      <c r="AX18" s="122"/>
      <c r="AY18" s="122"/>
      <c r="AZ18" s="122"/>
      <c r="BA18" s="122"/>
      <c r="BB18" s="122"/>
      <c r="BC18" s="122"/>
      <c r="BD18" s="122"/>
      <c r="BE18" s="120">
        <f t="shared" si="14"/>
        <v>0</v>
      </c>
      <c r="BF18" s="120">
        <f t="shared" si="15"/>
        <v>0</v>
      </c>
      <c r="BG18"/>
      <c r="BH18" s="7"/>
    </row>
    <row r="19" spans="1:60" s="108" customFormat="1" x14ac:dyDescent="0.3">
      <c r="A19">
        <f t="shared" si="16"/>
        <v>3022067</v>
      </c>
      <c r="B19" s="118">
        <v>3022067</v>
      </c>
      <c r="C19" t="s">
        <v>436</v>
      </c>
      <c r="D19" s="106">
        <v>0</v>
      </c>
      <c r="E19" s="106" t="str">
        <f>VLOOKUP(B19,'School Details'!A:E,4,FALSE)</f>
        <v>M</v>
      </c>
      <c r="F19" s="106" t="str">
        <f>VLOOKUP(B19,'School Details'!A:E,5,FALSE)</f>
        <v>Primary</v>
      </c>
      <c r="G19" t="s">
        <v>895</v>
      </c>
      <c r="H19" t="s">
        <v>567</v>
      </c>
      <c r="I19" t="s">
        <v>23902</v>
      </c>
      <c r="J19">
        <v>661225</v>
      </c>
      <c r="K19" s="118" t="s">
        <v>10</v>
      </c>
      <c r="L19" s="106">
        <f t="shared" si="17"/>
        <v>1</v>
      </c>
      <c r="M19" s="106" t="str">
        <f t="shared" si="2"/>
        <v>CSBG.I01</v>
      </c>
      <c r="N19" s="106">
        <f>VLOOKUP(B19,'School Details'!A:K,10,FALSE)</f>
        <v>400065</v>
      </c>
      <c r="O19" s="106" t="str">
        <f t="shared" si="3"/>
        <v xml:space="preserve">Chalgrove </v>
      </c>
      <c r="P19" t="s">
        <v>49</v>
      </c>
      <c r="Q19" t="s">
        <v>50</v>
      </c>
      <c r="R19" t="s">
        <v>51</v>
      </c>
      <c r="S19" t="str">
        <f>VLOOKUP($G19,LBB_Code!$J:$O, 6,FALSE)</f>
        <v>A1.D10166.661225.99999.9999999.999999</v>
      </c>
      <c r="T19" s="125"/>
      <c r="U19" t="str">
        <f t="shared" si="4"/>
        <v>2067.CSBG.I01.Ap251</v>
      </c>
      <c r="V19" t="str">
        <f t="shared" si="5"/>
        <v>Chalgrove .2067.CSBG.I01.Ap25</v>
      </c>
      <c r="W19" s="119"/>
      <c r="X19" t="str">
        <f t="shared" si="6"/>
        <v>2067.CSBG.I01.Ma251</v>
      </c>
      <c r="Y19" t="str">
        <f t="shared" si="7"/>
        <v>Chalgrove .2067.CSBG.I01.Ma25</v>
      </c>
      <c r="Z19" s="119"/>
      <c r="AA19" t="str">
        <f t="shared" si="8"/>
        <v>2067.CSBG.I01.Ju251</v>
      </c>
      <c r="AB19" t="str">
        <f t="shared" si="9"/>
        <v>Chalgrove .2067.CSBG.I01.Ju25</v>
      </c>
      <c r="AC19" s="119"/>
      <c r="AD19" t="str">
        <f t="shared" si="10"/>
        <v>2067.CSBG.I01.Jul251</v>
      </c>
      <c r="AE19" t="str">
        <f t="shared" si="11"/>
        <v>Chalgrove .2067.CSBG.I01.Jul25</v>
      </c>
      <c r="AF19" s="122"/>
      <c r="AG19" s="122">
        <v>0</v>
      </c>
      <c r="AH19" s="122">
        <v>0</v>
      </c>
      <c r="AI19" s="122"/>
      <c r="AJ19" s="122">
        <v>0</v>
      </c>
      <c r="AK19" s="122">
        <v>0</v>
      </c>
      <c r="AL19" s="122"/>
      <c r="AM19" s="122">
        <v>0</v>
      </c>
      <c r="AN19" s="122">
        <v>0</v>
      </c>
      <c r="AO19" s="122"/>
      <c r="AP19" s="387" t="str">
        <f t="shared" si="12"/>
        <v>2067.CSBG.I01.Nov251</v>
      </c>
      <c r="AQ19" s="387" t="str">
        <f t="shared" si="13"/>
        <v>Chalgrove .2067.CSBG.I01.Nov25</v>
      </c>
      <c r="AR19" s="122"/>
      <c r="AS19" s="122" t="str">
        <f t="shared" si="18"/>
        <v>2067.CSBG.I01.Dec251</v>
      </c>
      <c r="AT19" s="122" t="str">
        <f t="shared" si="19"/>
        <v>Chalgrove .2067.CSBG.I01.Dec25</v>
      </c>
      <c r="AU19" s="122"/>
      <c r="AV19" s="122">
        <v>0</v>
      </c>
      <c r="AW19" s="122">
        <v>0</v>
      </c>
      <c r="AX19" s="122"/>
      <c r="AY19" s="122"/>
      <c r="AZ19" s="122"/>
      <c r="BA19" s="122"/>
      <c r="BB19" s="122"/>
      <c r="BC19" s="122"/>
      <c r="BD19" s="122"/>
      <c r="BE19" s="120">
        <f t="shared" si="14"/>
        <v>0</v>
      </c>
      <c r="BF19" s="120">
        <f t="shared" si="15"/>
        <v>0</v>
      </c>
      <c r="BG19"/>
      <c r="BH19" s="7"/>
    </row>
    <row r="20" spans="1:60" s="108" customFormat="1" x14ac:dyDescent="0.3">
      <c r="A20">
        <f t="shared" si="16"/>
        <v>3023302</v>
      </c>
      <c r="B20" s="118">
        <v>3023302</v>
      </c>
      <c r="C20" t="s">
        <v>439</v>
      </c>
      <c r="D20" s="106">
        <v>0</v>
      </c>
      <c r="E20" s="106" t="str">
        <f>VLOOKUP(B20,'School Details'!A:E,4,FALSE)</f>
        <v>M</v>
      </c>
      <c r="F20" s="106" t="str">
        <f>VLOOKUP(B20,'School Details'!A:E,5,FALSE)</f>
        <v>Primary</v>
      </c>
      <c r="G20" t="s">
        <v>895</v>
      </c>
      <c r="H20" t="s">
        <v>567</v>
      </c>
      <c r="I20" t="s">
        <v>23902</v>
      </c>
      <c r="J20">
        <v>661225</v>
      </c>
      <c r="K20" s="118" t="s">
        <v>10</v>
      </c>
      <c r="L20" s="106">
        <f t="shared" si="17"/>
        <v>1</v>
      </c>
      <c r="M20" s="106" t="str">
        <f t="shared" si="2"/>
        <v>CSBG.I01</v>
      </c>
      <c r="N20" s="106">
        <f>VLOOKUP(B20,'School Details'!A:K,10,FALSE)</f>
        <v>400039</v>
      </c>
      <c r="O20" s="106" t="str">
        <f t="shared" si="3"/>
        <v>Christ Church Sch</v>
      </c>
      <c r="P20" t="s">
        <v>67</v>
      </c>
      <c r="Q20" t="s">
        <v>68</v>
      </c>
      <c r="R20" t="s">
        <v>69</v>
      </c>
      <c r="S20" t="str">
        <f>VLOOKUP($G20,LBB_Code!$J:$O, 6,FALSE)</f>
        <v>A1.D10166.661225.99999.9999999.999999</v>
      </c>
      <c r="T20" s="125"/>
      <c r="U20" t="str">
        <f t="shared" si="4"/>
        <v>3302.CSBG.I01.Ap251</v>
      </c>
      <c r="V20" t="str">
        <f t="shared" si="5"/>
        <v>Christ Church Sch.3302.CSBG.I01.Ap25</v>
      </c>
      <c r="W20" s="119"/>
      <c r="X20" t="str">
        <f t="shared" si="6"/>
        <v>3302.CSBG.I01.Ma251</v>
      </c>
      <c r="Y20" t="str">
        <f t="shared" si="7"/>
        <v>Christ Church Sch.3302.CSBG.I01.Ma25</v>
      </c>
      <c r="Z20" s="119"/>
      <c r="AA20" t="str">
        <f t="shared" si="8"/>
        <v>3302.CSBG.I01.Ju251</v>
      </c>
      <c r="AB20" t="str">
        <f t="shared" si="9"/>
        <v>Christ Church Sch.3302.CSBG.I01.Ju25</v>
      </c>
      <c r="AC20" s="119"/>
      <c r="AD20" t="str">
        <f t="shared" si="10"/>
        <v>3302.CSBG.I01.Jul251</v>
      </c>
      <c r="AE20" t="str">
        <f t="shared" si="11"/>
        <v>Christ Church Sch.3302.CSBG.I01.Jul25</v>
      </c>
      <c r="AF20" s="122"/>
      <c r="AG20" s="122">
        <v>0</v>
      </c>
      <c r="AH20" s="122">
        <v>0</v>
      </c>
      <c r="AI20" s="122"/>
      <c r="AJ20" s="122">
        <v>0</v>
      </c>
      <c r="AK20" s="122">
        <v>0</v>
      </c>
      <c r="AL20" s="122"/>
      <c r="AM20" s="122">
        <v>0</v>
      </c>
      <c r="AN20" s="122">
        <v>0</v>
      </c>
      <c r="AO20" s="122"/>
      <c r="AP20" s="387" t="str">
        <f t="shared" si="12"/>
        <v>3302.CSBG.I01.Nov251</v>
      </c>
      <c r="AQ20" s="387" t="str">
        <f t="shared" si="13"/>
        <v>Christ Church Sch.3302.CSBG.I01.Nov25</v>
      </c>
      <c r="AR20" s="122"/>
      <c r="AS20" s="122" t="str">
        <f t="shared" si="18"/>
        <v>3302.CSBG.I01.Dec251</v>
      </c>
      <c r="AT20" s="122" t="str">
        <f t="shared" si="19"/>
        <v>Christ Church Sch.3302.CSBG.I01.Dec25</v>
      </c>
      <c r="AU20" s="122"/>
      <c r="AV20" s="122">
        <v>0</v>
      </c>
      <c r="AW20" s="122">
        <v>0</v>
      </c>
      <c r="AX20" s="122"/>
      <c r="AY20" s="122"/>
      <c r="AZ20" s="122"/>
      <c r="BA20" s="122"/>
      <c r="BB20" s="122"/>
      <c r="BC20" s="122"/>
      <c r="BD20" s="122"/>
      <c r="BE20" s="120">
        <f t="shared" si="14"/>
        <v>0</v>
      </c>
      <c r="BF20" s="120">
        <f t="shared" si="15"/>
        <v>0</v>
      </c>
      <c r="BG20"/>
      <c r="BH20" s="7"/>
    </row>
    <row r="21" spans="1:60" s="108" customFormat="1" x14ac:dyDescent="0.3">
      <c r="A21">
        <f t="shared" si="16"/>
        <v>3022011</v>
      </c>
      <c r="B21" s="118">
        <v>3022011</v>
      </c>
      <c r="C21" t="s">
        <v>440</v>
      </c>
      <c r="D21" s="106">
        <v>0</v>
      </c>
      <c r="E21" s="106" t="str">
        <f>VLOOKUP(B21,'School Details'!A:E,4,FALSE)</f>
        <v>M</v>
      </c>
      <c r="F21" s="106" t="str">
        <f>VLOOKUP(B21,'School Details'!A:E,5,FALSE)</f>
        <v>Primary</v>
      </c>
      <c r="G21" t="s">
        <v>895</v>
      </c>
      <c r="H21" t="s">
        <v>567</v>
      </c>
      <c r="I21" t="s">
        <v>23902</v>
      </c>
      <c r="J21">
        <v>661225</v>
      </c>
      <c r="K21" s="118" t="s">
        <v>10</v>
      </c>
      <c r="L21" s="106">
        <f t="shared" si="17"/>
        <v>1</v>
      </c>
      <c r="M21" s="106" t="str">
        <f t="shared" si="2"/>
        <v>CSBG.I01</v>
      </c>
      <c r="N21" s="106">
        <f>VLOOKUP(B21,'School Details'!A:K,10,FALSE)</f>
        <v>400020</v>
      </c>
      <c r="O21" s="106" t="str">
        <f t="shared" si="3"/>
        <v xml:space="preserve">Church Hill </v>
      </c>
      <c r="P21" t="s">
        <v>46</v>
      </c>
      <c r="Q21" t="s">
        <v>47</v>
      </c>
      <c r="R21" t="s">
        <v>48</v>
      </c>
      <c r="S21" t="str">
        <f>VLOOKUP($G21,LBB_Code!$J:$O, 6,FALSE)</f>
        <v>A1.D10166.661225.99999.9999999.999999</v>
      </c>
      <c r="T21" s="125"/>
      <c r="U21" t="str">
        <f t="shared" si="4"/>
        <v>2011.CSBG.I01.Ap251</v>
      </c>
      <c r="V21" t="str">
        <f t="shared" si="5"/>
        <v>Church Hill .2011.CSBG.I01.Ap25</v>
      </c>
      <c r="W21" s="119"/>
      <c r="X21" t="str">
        <f t="shared" si="6"/>
        <v>2011.CSBG.I01.Ma251</v>
      </c>
      <c r="Y21" t="str">
        <f t="shared" si="7"/>
        <v>Church Hill .2011.CSBG.I01.Ma25</v>
      </c>
      <c r="Z21" s="119"/>
      <c r="AA21" t="str">
        <f t="shared" si="8"/>
        <v>2011.CSBG.I01.Ju251</v>
      </c>
      <c r="AB21" t="str">
        <f t="shared" si="9"/>
        <v>Church Hill .2011.CSBG.I01.Ju25</v>
      </c>
      <c r="AC21" s="119"/>
      <c r="AD21" t="str">
        <f t="shared" si="10"/>
        <v>2011.CSBG.I01.Jul251</v>
      </c>
      <c r="AE21" t="str">
        <f t="shared" si="11"/>
        <v>Church Hill .2011.CSBG.I01.Jul25</v>
      </c>
      <c r="AF21" s="122"/>
      <c r="AG21" s="122">
        <v>0</v>
      </c>
      <c r="AH21" s="122">
        <v>0</v>
      </c>
      <c r="AI21" s="122"/>
      <c r="AJ21" s="122">
        <v>0</v>
      </c>
      <c r="AK21" s="122">
        <v>0</v>
      </c>
      <c r="AL21" s="122"/>
      <c r="AM21" s="122">
        <v>0</v>
      </c>
      <c r="AN21" s="122">
        <v>0</v>
      </c>
      <c r="AO21" s="122"/>
      <c r="AP21" s="387" t="str">
        <f t="shared" si="12"/>
        <v>2011.CSBG.I01.Nov251</v>
      </c>
      <c r="AQ21" s="387" t="str">
        <f t="shared" si="13"/>
        <v>Church Hill .2011.CSBG.I01.Nov25</v>
      </c>
      <c r="AR21" s="122"/>
      <c r="AS21" s="122" t="str">
        <f t="shared" si="18"/>
        <v>2011.CSBG.I01.Dec251</v>
      </c>
      <c r="AT21" s="122" t="str">
        <f t="shared" si="19"/>
        <v>Church Hill .2011.CSBG.I01.Dec25</v>
      </c>
      <c r="AU21" s="122"/>
      <c r="AV21" s="122">
        <v>0</v>
      </c>
      <c r="AW21" s="122">
        <v>0</v>
      </c>
      <c r="AX21" s="122"/>
      <c r="AY21" s="122"/>
      <c r="AZ21" s="122"/>
      <c r="BA21" s="122"/>
      <c r="BB21" s="122"/>
      <c r="BC21" s="122"/>
      <c r="BD21" s="122"/>
      <c r="BE21" s="120">
        <f t="shared" si="14"/>
        <v>0</v>
      </c>
      <c r="BF21" s="120">
        <f t="shared" si="15"/>
        <v>0</v>
      </c>
      <c r="BG21"/>
      <c r="BH21" s="7"/>
    </row>
    <row r="22" spans="1:60" s="108" customFormat="1" x14ac:dyDescent="0.3">
      <c r="A22">
        <f t="shared" si="16"/>
        <v>3022014</v>
      </c>
      <c r="B22" s="118">
        <v>3022014</v>
      </c>
      <c r="C22" t="s">
        <v>443</v>
      </c>
      <c r="D22" s="106">
        <v>0</v>
      </c>
      <c r="E22" s="106" t="str">
        <f>VLOOKUP(B22,'School Details'!A:E,4,FALSE)</f>
        <v>M</v>
      </c>
      <c r="F22" s="106" t="str">
        <f>VLOOKUP(B22,'School Details'!A:E,5,FALSE)</f>
        <v>Primary</v>
      </c>
      <c r="G22" t="s">
        <v>895</v>
      </c>
      <c r="H22" t="s">
        <v>567</v>
      </c>
      <c r="I22" t="s">
        <v>23902</v>
      </c>
      <c r="J22">
        <v>661225</v>
      </c>
      <c r="K22" s="118" t="s">
        <v>10</v>
      </c>
      <c r="L22" s="106">
        <f t="shared" si="17"/>
        <v>1</v>
      </c>
      <c r="M22" s="106" t="str">
        <f t="shared" si="2"/>
        <v>CSBG.I01</v>
      </c>
      <c r="N22" s="106">
        <f>VLOOKUP(B22,'School Details'!A:K,10,FALSE)</f>
        <v>400050</v>
      </c>
      <c r="O22" s="106" t="str">
        <f t="shared" si="3"/>
        <v xml:space="preserve">Colindale </v>
      </c>
      <c r="P22" t="s">
        <v>91</v>
      </c>
      <c r="Q22" t="s">
        <v>92</v>
      </c>
      <c r="R22" t="s">
        <v>93</v>
      </c>
      <c r="S22" t="str">
        <f>VLOOKUP($G22,LBB_Code!$J:$O, 6,FALSE)</f>
        <v>A1.D10166.661225.99999.9999999.999999</v>
      </c>
      <c r="T22" s="125"/>
      <c r="U22" t="str">
        <f t="shared" si="4"/>
        <v>2014.CSBG.I01.Ap251</v>
      </c>
      <c r="V22" t="str">
        <f t="shared" si="5"/>
        <v>Colindale .2014.CSBG.I01.Ap25</v>
      </c>
      <c r="W22" s="119"/>
      <c r="X22" t="str">
        <f t="shared" si="6"/>
        <v>2014.CSBG.I01.Ma251</v>
      </c>
      <c r="Y22" t="str">
        <f t="shared" si="7"/>
        <v>Colindale .2014.CSBG.I01.Ma25</v>
      </c>
      <c r="Z22" s="119"/>
      <c r="AA22" t="str">
        <f t="shared" si="8"/>
        <v>2014.CSBG.I01.Ju251</v>
      </c>
      <c r="AB22" t="str">
        <f t="shared" si="9"/>
        <v>Colindale .2014.CSBG.I01.Ju25</v>
      </c>
      <c r="AC22" s="119"/>
      <c r="AD22" t="str">
        <f t="shared" si="10"/>
        <v>2014.CSBG.I01.Jul251</v>
      </c>
      <c r="AE22" t="str">
        <f t="shared" si="11"/>
        <v>Colindale .2014.CSBG.I01.Jul25</v>
      </c>
      <c r="AF22" s="122"/>
      <c r="AG22" s="122">
        <v>0</v>
      </c>
      <c r="AH22" s="122">
        <v>0</v>
      </c>
      <c r="AI22" s="122"/>
      <c r="AJ22" s="122">
        <v>0</v>
      </c>
      <c r="AK22" s="122">
        <v>0</v>
      </c>
      <c r="AL22" s="122"/>
      <c r="AM22" s="122">
        <v>0</v>
      </c>
      <c r="AN22" s="122">
        <v>0</v>
      </c>
      <c r="AO22" s="122"/>
      <c r="AP22" s="387" t="str">
        <f t="shared" si="12"/>
        <v>2014.CSBG.I01.Nov251</v>
      </c>
      <c r="AQ22" s="387" t="str">
        <f t="shared" si="13"/>
        <v>Colindale .2014.CSBG.I01.Nov25</v>
      </c>
      <c r="AR22" s="122"/>
      <c r="AS22" s="122" t="str">
        <f t="shared" si="18"/>
        <v>2014.CSBG.I01.Dec251</v>
      </c>
      <c r="AT22" s="122" t="str">
        <f t="shared" si="19"/>
        <v>Colindale .2014.CSBG.I01.Dec25</v>
      </c>
      <c r="AU22" s="122"/>
      <c r="AV22" s="122">
        <v>0</v>
      </c>
      <c r="AW22" s="122">
        <v>0</v>
      </c>
      <c r="AX22" s="122"/>
      <c r="AY22" s="122"/>
      <c r="AZ22" s="122"/>
      <c r="BA22" s="122"/>
      <c r="BB22" s="122"/>
      <c r="BC22" s="122"/>
      <c r="BD22" s="122"/>
      <c r="BE22" s="120">
        <f t="shared" si="14"/>
        <v>0</v>
      </c>
      <c r="BF22" s="122">
        <f t="shared" si="15"/>
        <v>0</v>
      </c>
      <c r="BG22"/>
      <c r="BH22" s="7"/>
    </row>
    <row r="23" spans="1:60" s="108" customFormat="1" x14ac:dyDescent="0.3">
      <c r="A23">
        <f t="shared" si="16"/>
        <v>3022015</v>
      </c>
      <c r="B23" s="118">
        <v>3022015</v>
      </c>
      <c r="C23" t="s">
        <v>445</v>
      </c>
      <c r="D23" s="106">
        <v>0</v>
      </c>
      <c r="E23" s="106" t="str">
        <f>VLOOKUP(B23,'School Details'!A:E,4,FALSE)</f>
        <v>M</v>
      </c>
      <c r="F23" s="106" t="str">
        <f>VLOOKUP(B23,'School Details'!A:E,5,FALSE)</f>
        <v>Primary</v>
      </c>
      <c r="G23" t="s">
        <v>895</v>
      </c>
      <c r="H23" t="s">
        <v>567</v>
      </c>
      <c r="I23" t="s">
        <v>23902</v>
      </c>
      <c r="J23">
        <v>661225</v>
      </c>
      <c r="K23" s="118" t="s">
        <v>10</v>
      </c>
      <c r="L23" s="106">
        <f t="shared" si="17"/>
        <v>1</v>
      </c>
      <c r="M23" s="106" t="str">
        <f t="shared" si="2"/>
        <v>CSBG.I01</v>
      </c>
      <c r="N23" s="106">
        <f>VLOOKUP(B23,'School Details'!A:K,10,FALSE)</f>
        <v>400059</v>
      </c>
      <c r="O23" s="106" t="str">
        <f t="shared" si="3"/>
        <v>Coppetts Wood</v>
      </c>
      <c r="P23" t="s">
        <v>241</v>
      </c>
      <c r="Q23" t="s">
        <v>242</v>
      </c>
      <c r="R23" t="s">
        <v>243</v>
      </c>
      <c r="S23" t="str">
        <f>VLOOKUP($G23,LBB_Code!$J:$O, 6,FALSE)</f>
        <v>A1.D10166.661225.99999.9999999.999999</v>
      </c>
      <c r="T23" s="125"/>
      <c r="U23" t="str">
        <f t="shared" si="4"/>
        <v>2015.CSBG.I01.Ap251</v>
      </c>
      <c r="V23" t="str">
        <f t="shared" si="5"/>
        <v>Coppetts Wood.2015.CSBG.I01.Ap25</v>
      </c>
      <c r="W23" s="119"/>
      <c r="X23" t="str">
        <f t="shared" si="6"/>
        <v>2015.CSBG.I01.Ma251</v>
      </c>
      <c r="Y23" t="str">
        <f t="shared" si="7"/>
        <v>Coppetts Wood.2015.CSBG.I01.Ma25</v>
      </c>
      <c r="Z23" s="119"/>
      <c r="AA23" t="str">
        <f t="shared" si="8"/>
        <v>2015.CSBG.I01.Ju251</v>
      </c>
      <c r="AB23" t="str">
        <f t="shared" si="9"/>
        <v>Coppetts Wood.2015.CSBG.I01.Ju25</v>
      </c>
      <c r="AC23" s="119"/>
      <c r="AD23" t="str">
        <f t="shared" si="10"/>
        <v>2015.CSBG.I01.Jul251</v>
      </c>
      <c r="AE23" t="str">
        <f t="shared" si="11"/>
        <v>Coppetts Wood.2015.CSBG.I01.Jul25</v>
      </c>
      <c r="AF23" s="122"/>
      <c r="AG23" s="122">
        <v>0</v>
      </c>
      <c r="AH23" s="122">
        <v>0</v>
      </c>
      <c r="AI23" s="122"/>
      <c r="AJ23" s="122">
        <v>0</v>
      </c>
      <c r="AK23" s="122">
        <v>0</v>
      </c>
      <c r="AL23" s="122"/>
      <c r="AM23" s="122">
        <v>0</v>
      </c>
      <c r="AN23" s="122">
        <v>0</v>
      </c>
      <c r="AO23" s="122"/>
      <c r="AP23" s="387" t="str">
        <f t="shared" si="12"/>
        <v>2015.CSBG.I01.Nov251</v>
      </c>
      <c r="AQ23" s="387" t="str">
        <f t="shared" si="13"/>
        <v>Coppetts Wood.2015.CSBG.I01.Nov25</v>
      </c>
      <c r="AR23" s="122"/>
      <c r="AS23" s="122" t="str">
        <f t="shared" si="18"/>
        <v>2015.CSBG.I01.Dec251</v>
      </c>
      <c r="AT23" s="122" t="str">
        <f t="shared" si="19"/>
        <v>Coppetts Wood.2015.CSBG.I01.Dec25</v>
      </c>
      <c r="AU23" s="122"/>
      <c r="AV23" s="122">
        <v>0</v>
      </c>
      <c r="AW23" s="122">
        <v>0</v>
      </c>
      <c r="AX23" s="122"/>
      <c r="AY23" s="122"/>
      <c r="AZ23" s="122"/>
      <c r="BA23" s="122"/>
      <c r="BB23" s="122"/>
      <c r="BC23" s="122"/>
      <c r="BD23" s="122"/>
      <c r="BE23" s="120">
        <f t="shared" si="14"/>
        <v>0</v>
      </c>
      <c r="BF23" s="122">
        <f t="shared" si="15"/>
        <v>0</v>
      </c>
      <c r="BG23"/>
      <c r="BH23" s="7"/>
    </row>
    <row r="24" spans="1:60" s="108" customFormat="1" x14ac:dyDescent="0.3">
      <c r="A24">
        <f t="shared" si="16"/>
        <v>3022016</v>
      </c>
      <c r="B24" s="118">
        <v>3022016</v>
      </c>
      <c r="C24" t="s">
        <v>446</v>
      </c>
      <c r="D24" s="106">
        <v>0</v>
      </c>
      <c r="E24" s="106" t="str">
        <f>VLOOKUP(B24,'School Details'!A:E,4,FALSE)</f>
        <v>M</v>
      </c>
      <c r="F24" s="106" t="str">
        <f>VLOOKUP(B24,'School Details'!A:E,5,FALSE)</f>
        <v>Primary</v>
      </c>
      <c r="G24" t="s">
        <v>895</v>
      </c>
      <c r="H24" t="s">
        <v>567</v>
      </c>
      <c r="I24" t="s">
        <v>23902</v>
      </c>
      <c r="J24">
        <v>661225</v>
      </c>
      <c r="K24" s="118" t="s">
        <v>10</v>
      </c>
      <c r="L24" s="106">
        <f t="shared" si="17"/>
        <v>1</v>
      </c>
      <c r="M24" s="106" t="str">
        <f t="shared" si="2"/>
        <v>CSBG.I01</v>
      </c>
      <c r="N24" s="106">
        <f>VLOOKUP(B24,'School Details'!A:K,10,FALSE)</f>
        <v>400049</v>
      </c>
      <c r="O24" s="106" t="str">
        <f t="shared" si="3"/>
        <v xml:space="preserve">Courtland </v>
      </c>
      <c r="P24" t="s">
        <v>160</v>
      </c>
      <c r="Q24" t="s">
        <v>161</v>
      </c>
      <c r="R24" t="s">
        <v>162</v>
      </c>
      <c r="S24" t="str">
        <f>VLOOKUP($G24,LBB_Code!$J:$O, 6,FALSE)</f>
        <v>A1.D10166.661225.99999.9999999.999999</v>
      </c>
      <c r="T24" s="125"/>
      <c r="U24" t="str">
        <f t="shared" si="4"/>
        <v>2016.CSBG.I01.Ap251</v>
      </c>
      <c r="V24" t="str">
        <f t="shared" si="5"/>
        <v>Courtland .2016.CSBG.I01.Ap25</v>
      </c>
      <c r="W24" s="119"/>
      <c r="X24" t="str">
        <f t="shared" si="6"/>
        <v>2016.CSBG.I01.Ma251</v>
      </c>
      <c r="Y24" t="str">
        <f t="shared" si="7"/>
        <v>Courtland .2016.CSBG.I01.Ma25</v>
      </c>
      <c r="Z24" s="119"/>
      <c r="AA24" t="str">
        <f t="shared" si="8"/>
        <v>2016.CSBG.I01.Ju251</v>
      </c>
      <c r="AB24" t="str">
        <f t="shared" si="9"/>
        <v>Courtland .2016.CSBG.I01.Ju25</v>
      </c>
      <c r="AC24" s="119"/>
      <c r="AD24" t="str">
        <f t="shared" si="10"/>
        <v>2016.CSBG.I01.Jul251</v>
      </c>
      <c r="AE24" t="str">
        <f t="shared" si="11"/>
        <v>Courtland .2016.CSBG.I01.Jul25</v>
      </c>
      <c r="AF24" s="122"/>
      <c r="AG24" s="122">
        <v>0</v>
      </c>
      <c r="AH24" s="122">
        <v>0</v>
      </c>
      <c r="AI24" s="122"/>
      <c r="AJ24" s="122">
        <v>0</v>
      </c>
      <c r="AK24" s="122">
        <v>0</v>
      </c>
      <c r="AL24" s="122"/>
      <c r="AM24" s="122">
        <v>0</v>
      </c>
      <c r="AN24" s="122">
        <v>0</v>
      </c>
      <c r="AO24" s="122"/>
      <c r="AP24" s="387" t="str">
        <f t="shared" si="12"/>
        <v>2016.CSBG.I01.Nov251</v>
      </c>
      <c r="AQ24" s="387" t="str">
        <f t="shared" si="13"/>
        <v>Courtland .2016.CSBG.I01.Nov25</v>
      </c>
      <c r="AR24" s="122"/>
      <c r="AS24" s="122" t="str">
        <f t="shared" si="18"/>
        <v>2016.CSBG.I01.Dec251</v>
      </c>
      <c r="AT24" s="122" t="str">
        <f t="shared" si="19"/>
        <v>Courtland .2016.CSBG.I01.Dec25</v>
      </c>
      <c r="AU24" s="122"/>
      <c r="AV24" s="122">
        <v>0</v>
      </c>
      <c r="AW24" s="122">
        <v>0</v>
      </c>
      <c r="AX24" s="122"/>
      <c r="AY24" s="122"/>
      <c r="AZ24" s="122"/>
      <c r="BA24" s="122"/>
      <c r="BB24" s="122"/>
      <c r="BC24" s="122"/>
      <c r="BD24" s="122"/>
      <c r="BE24" s="120">
        <f t="shared" si="14"/>
        <v>0</v>
      </c>
      <c r="BF24" s="122">
        <f t="shared" si="15"/>
        <v>0</v>
      </c>
      <c r="BG24"/>
      <c r="BH24" s="7"/>
    </row>
    <row r="25" spans="1:60" s="108" customFormat="1" x14ac:dyDescent="0.3">
      <c r="A25">
        <f t="shared" si="16"/>
        <v>3022017</v>
      </c>
      <c r="B25" s="118">
        <v>3022017</v>
      </c>
      <c r="C25" t="s">
        <v>447</v>
      </c>
      <c r="D25" s="106">
        <v>0</v>
      </c>
      <c r="E25" s="106" t="str">
        <f>VLOOKUP(B25,'School Details'!A:E,4,FALSE)</f>
        <v>M</v>
      </c>
      <c r="F25" s="106" t="str">
        <f>VLOOKUP(B25,'School Details'!A:E,5,FALSE)</f>
        <v>Primary</v>
      </c>
      <c r="G25" t="s">
        <v>895</v>
      </c>
      <c r="H25" t="s">
        <v>567</v>
      </c>
      <c r="I25" t="s">
        <v>23902</v>
      </c>
      <c r="J25">
        <v>661225</v>
      </c>
      <c r="K25" s="118" t="s">
        <v>10</v>
      </c>
      <c r="L25" s="106">
        <f t="shared" si="17"/>
        <v>1</v>
      </c>
      <c r="M25" s="106" t="str">
        <f t="shared" si="2"/>
        <v>CSBG.I01</v>
      </c>
      <c r="N25" s="106">
        <f>VLOOKUP(B25,'School Details'!A:K,10,FALSE)</f>
        <v>400080</v>
      </c>
      <c r="O25" s="106" t="str">
        <f t="shared" si="3"/>
        <v xml:space="preserve">Cromer Road </v>
      </c>
      <c r="P25" t="s">
        <v>61</v>
      </c>
      <c r="Q25" t="s">
        <v>62</v>
      </c>
      <c r="R25" t="s">
        <v>63</v>
      </c>
      <c r="S25" t="str">
        <f>VLOOKUP($G25,LBB_Code!$J:$O, 6,FALSE)</f>
        <v>A1.D10166.661225.99999.9999999.999999</v>
      </c>
      <c r="T25" s="125"/>
      <c r="U25" t="str">
        <f t="shared" si="4"/>
        <v>2017.CSBG.I01.Ap251</v>
      </c>
      <c r="V25" t="str">
        <f t="shared" si="5"/>
        <v>Cromer Road .2017.CSBG.I01.Ap25</v>
      </c>
      <c r="W25" s="119"/>
      <c r="X25" t="str">
        <f t="shared" si="6"/>
        <v>2017.CSBG.I01.Ma251</v>
      </c>
      <c r="Y25" t="str">
        <f t="shared" si="7"/>
        <v>Cromer Road .2017.CSBG.I01.Ma25</v>
      </c>
      <c r="Z25" s="119"/>
      <c r="AA25" t="str">
        <f t="shared" si="8"/>
        <v>2017.CSBG.I01.Ju251</v>
      </c>
      <c r="AB25" t="str">
        <f t="shared" si="9"/>
        <v>Cromer Road .2017.CSBG.I01.Ju25</v>
      </c>
      <c r="AC25" s="119"/>
      <c r="AD25" t="str">
        <f t="shared" si="10"/>
        <v>2017.CSBG.I01.Jul251</v>
      </c>
      <c r="AE25" t="str">
        <f t="shared" si="11"/>
        <v>Cromer Road .2017.CSBG.I01.Jul25</v>
      </c>
      <c r="AF25" s="122"/>
      <c r="AG25" s="122">
        <v>0</v>
      </c>
      <c r="AH25" s="122">
        <v>0</v>
      </c>
      <c r="AI25" s="122"/>
      <c r="AJ25" s="122">
        <v>0</v>
      </c>
      <c r="AK25" s="122">
        <v>0</v>
      </c>
      <c r="AL25" s="122"/>
      <c r="AM25" s="122">
        <v>0</v>
      </c>
      <c r="AN25" s="122">
        <v>0</v>
      </c>
      <c r="AO25" s="122"/>
      <c r="AP25" s="387" t="str">
        <f t="shared" si="12"/>
        <v>2017.CSBG.I01.Nov251</v>
      </c>
      <c r="AQ25" s="387" t="str">
        <f t="shared" si="13"/>
        <v>Cromer Road .2017.CSBG.I01.Nov25</v>
      </c>
      <c r="AR25" s="122"/>
      <c r="AS25" s="122" t="str">
        <f t="shared" si="18"/>
        <v>2017.CSBG.I01.Dec251</v>
      </c>
      <c r="AT25" s="122" t="str">
        <f t="shared" si="19"/>
        <v>Cromer Road .2017.CSBG.I01.Dec25</v>
      </c>
      <c r="AU25" s="122"/>
      <c r="AV25" s="122">
        <v>0</v>
      </c>
      <c r="AW25" s="122">
        <v>0</v>
      </c>
      <c r="AX25" s="122"/>
      <c r="AY25" s="122"/>
      <c r="AZ25" s="122"/>
      <c r="BA25" s="122"/>
      <c r="BB25" s="122"/>
      <c r="BC25" s="122"/>
      <c r="BD25" s="122"/>
      <c r="BE25" s="120">
        <f t="shared" si="14"/>
        <v>0</v>
      </c>
      <c r="BF25" s="120">
        <f t="shared" si="15"/>
        <v>0</v>
      </c>
      <c r="BG25"/>
      <c r="BH25" s="7"/>
    </row>
    <row r="26" spans="1:60" s="108" customFormat="1" x14ac:dyDescent="0.3">
      <c r="A26">
        <f t="shared" si="16"/>
        <v>3022073</v>
      </c>
      <c r="B26" s="118">
        <v>3022073</v>
      </c>
      <c r="C26" t="s">
        <v>449</v>
      </c>
      <c r="D26" s="106">
        <v>0</v>
      </c>
      <c r="E26" s="106" t="str">
        <f>VLOOKUP(B26,'School Details'!A:E,4,FALSE)</f>
        <v>M</v>
      </c>
      <c r="F26" s="106" t="str">
        <f>VLOOKUP(B26,'School Details'!A:E,5,FALSE)</f>
        <v>Primary</v>
      </c>
      <c r="G26" t="s">
        <v>895</v>
      </c>
      <c r="H26" t="s">
        <v>567</v>
      </c>
      <c r="I26" t="s">
        <v>23902</v>
      </c>
      <c r="J26">
        <v>661225</v>
      </c>
      <c r="K26" s="118" t="s">
        <v>10</v>
      </c>
      <c r="L26" s="106">
        <f t="shared" si="17"/>
        <v>1</v>
      </c>
      <c r="M26" s="106" t="str">
        <f t="shared" si="2"/>
        <v>CSBG.I01</v>
      </c>
      <c r="N26" s="106">
        <f>VLOOKUP(B26,'School Details'!A:K,10,FALSE)</f>
        <v>400105</v>
      </c>
      <c r="O26" s="106" t="str">
        <f t="shared" si="3"/>
        <v>Danegrove JMI Sch</v>
      </c>
      <c r="P26" t="s">
        <v>256</v>
      </c>
      <c r="Q26" t="s">
        <v>257</v>
      </c>
      <c r="R26" t="s">
        <v>258</v>
      </c>
      <c r="S26" t="str">
        <f>VLOOKUP($G26,LBB_Code!$J:$O, 6,FALSE)</f>
        <v>A1.D10166.661225.99999.9999999.999999</v>
      </c>
      <c r="T26" s="125"/>
      <c r="U26" t="str">
        <f t="shared" si="4"/>
        <v>2073.CSBG.I01.Ap251</v>
      </c>
      <c r="V26" t="str">
        <f t="shared" si="5"/>
        <v>Danegrove JMI Sch.2073.CSBG.I01.Ap25</v>
      </c>
      <c r="W26" s="119"/>
      <c r="X26" t="str">
        <f t="shared" si="6"/>
        <v>2073.CSBG.I01.Ma251</v>
      </c>
      <c r="Y26" t="str">
        <f t="shared" si="7"/>
        <v>Danegrove JMI Sch.2073.CSBG.I01.Ma25</v>
      </c>
      <c r="Z26" s="119"/>
      <c r="AA26" t="str">
        <f t="shared" si="8"/>
        <v>2073.CSBG.I01.Ju251</v>
      </c>
      <c r="AB26" t="str">
        <f t="shared" si="9"/>
        <v>Danegrove JMI Sch.2073.CSBG.I01.Ju25</v>
      </c>
      <c r="AC26" s="119"/>
      <c r="AD26" t="str">
        <f t="shared" si="10"/>
        <v>2073.CSBG.I01.Jul251</v>
      </c>
      <c r="AE26" t="str">
        <f t="shared" si="11"/>
        <v>Danegrove JMI Sch.2073.CSBG.I01.Jul25</v>
      </c>
      <c r="AF26" s="122"/>
      <c r="AG26" s="122">
        <v>0</v>
      </c>
      <c r="AH26" s="122">
        <v>0</v>
      </c>
      <c r="AI26" s="122"/>
      <c r="AJ26" s="122">
        <v>0</v>
      </c>
      <c r="AK26" s="122">
        <v>0</v>
      </c>
      <c r="AL26" s="122"/>
      <c r="AM26" s="122">
        <v>0</v>
      </c>
      <c r="AN26" s="122">
        <v>0</v>
      </c>
      <c r="AO26" s="122"/>
      <c r="AP26" s="387" t="str">
        <f t="shared" si="12"/>
        <v>2073.CSBG.I01.Nov251</v>
      </c>
      <c r="AQ26" s="387" t="str">
        <f t="shared" si="13"/>
        <v>Danegrove JMI Sch.2073.CSBG.I01.Nov25</v>
      </c>
      <c r="AR26" s="122"/>
      <c r="AS26" s="122" t="str">
        <f t="shared" si="18"/>
        <v>2073.CSBG.I01.Dec251</v>
      </c>
      <c r="AT26" s="122" t="str">
        <f t="shared" si="19"/>
        <v>Danegrove JMI Sch.2073.CSBG.I01.Dec25</v>
      </c>
      <c r="AU26" s="122"/>
      <c r="AV26" s="122">
        <v>0</v>
      </c>
      <c r="AW26" s="122">
        <v>0</v>
      </c>
      <c r="AX26" s="122"/>
      <c r="AY26" s="122"/>
      <c r="AZ26" s="122"/>
      <c r="BA26" s="122"/>
      <c r="BB26" s="122"/>
      <c r="BC26" s="122"/>
      <c r="BD26" s="122"/>
      <c r="BE26" s="120">
        <f t="shared" si="14"/>
        <v>0</v>
      </c>
      <c r="BF26" s="120">
        <f t="shared" si="15"/>
        <v>0</v>
      </c>
      <c r="BG26"/>
      <c r="BH26" s="7"/>
    </row>
    <row r="27" spans="1:60" s="108" customFormat="1" x14ac:dyDescent="0.3">
      <c r="A27">
        <f t="shared" si="16"/>
        <v>3022019</v>
      </c>
      <c r="B27" s="118">
        <v>3022019</v>
      </c>
      <c r="C27" t="s">
        <v>450</v>
      </c>
      <c r="D27" s="106">
        <v>0</v>
      </c>
      <c r="E27" s="106" t="str">
        <f>VLOOKUP(B27,'School Details'!A:E,4,FALSE)</f>
        <v>M</v>
      </c>
      <c r="F27" s="106" t="str">
        <f>VLOOKUP(B27,'School Details'!A:E,5,FALSE)</f>
        <v>Primary</v>
      </c>
      <c r="G27" t="s">
        <v>895</v>
      </c>
      <c r="H27" t="s">
        <v>567</v>
      </c>
      <c r="I27" t="s">
        <v>23902</v>
      </c>
      <c r="J27">
        <v>661225</v>
      </c>
      <c r="K27" s="118" t="s">
        <v>10</v>
      </c>
      <c r="L27" s="106">
        <f t="shared" si="17"/>
        <v>1</v>
      </c>
      <c r="M27" s="106" t="str">
        <f t="shared" si="2"/>
        <v>CSBG.I01</v>
      </c>
      <c r="N27" s="106">
        <f>VLOOKUP(B27,'School Details'!A:K,10,FALSE)</f>
        <v>400036</v>
      </c>
      <c r="O27" s="106" t="str">
        <f t="shared" si="3"/>
        <v xml:space="preserve">Deansbrook Infant </v>
      </c>
      <c r="P27" t="s">
        <v>40</v>
      </c>
      <c r="Q27" t="s">
        <v>41</v>
      </c>
      <c r="R27" t="s">
        <v>42</v>
      </c>
      <c r="S27" t="str">
        <f>VLOOKUP($G27,LBB_Code!$J:$O, 6,FALSE)</f>
        <v>A1.D10166.661225.99999.9999999.999999</v>
      </c>
      <c r="T27" s="125"/>
      <c r="U27" t="str">
        <f t="shared" si="4"/>
        <v>2019.CSBG.I01.Ap251</v>
      </c>
      <c r="V27" t="str">
        <f t="shared" si="5"/>
        <v>Deansbrook Infant .2019.CSBG.I01.Ap25</v>
      </c>
      <c r="W27" s="119"/>
      <c r="X27" t="str">
        <f t="shared" si="6"/>
        <v>2019.CSBG.I01.Ma251</v>
      </c>
      <c r="Y27" t="str">
        <f t="shared" si="7"/>
        <v>Deansbrook Infant .2019.CSBG.I01.Ma25</v>
      </c>
      <c r="Z27" s="119"/>
      <c r="AA27" t="str">
        <f t="shared" si="8"/>
        <v>2019.CSBG.I01.Ju251</v>
      </c>
      <c r="AB27" t="str">
        <f t="shared" si="9"/>
        <v>Deansbrook Infant .2019.CSBG.I01.Ju25</v>
      </c>
      <c r="AC27" s="119"/>
      <c r="AD27" t="str">
        <f t="shared" si="10"/>
        <v>2019.CSBG.I01.Jul251</v>
      </c>
      <c r="AE27" t="str">
        <f t="shared" si="11"/>
        <v>Deansbrook Infant .2019.CSBG.I01.Jul25</v>
      </c>
      <c r="AF27" s="122"/>
      <c r="AG27" s="122">
        <v>0</v>
      </c>
      <c r="AH27" s="122">
        <v>0</v>
      </c>
      <c r="AI27" s="122"/>
      <c r="AJ27" s="122">
        <v>0</v>
      </c>
      <c r="AK27" s="122">
        <v>0</v>
      </c>
      <c r="AL27" s="122"/>
      <c r="AM27" s="122">
        <v>0</v>
      </c>
      <c r="AN27" s="122">
        <v>0</v>
      </c>
      <c r="AO27" s="122"/>
      <c r="AP27" s="387" t="str">
        <f t="shared" si="12"/>
        <v>2019.CSBG.I01.Nov251</v>
      </c>
      <c r="AQ27" s="387" t="str">
        <f t="shared" si="13"/>
        <v>Deansbrook Infant .2019.CSBG.I01.Nov25</v>
      </c>
      <c r="AR27" s="122"/>
      <c r="AS27" s="122" t="str">
        <f t="shared" si="18"/>
        <v>2019.CSBG.I01.Dec251</v>
      </c>
      <c r="AT27" s="122" t="str">
        <f t="shared" si="19"/>
        <v>Deansbrook Infant .2019.CSBG.I01.Dec25</v>
      </c>
      <c r="AU27" s="122"/>
      <c r="AV27" s="122">
        <v>0</v>
      </c>
      <c r="AW27" s="122">
        <v>0</v>
      </c>
      <c r="AX27" s="122"/>
      <c r="AY27" s="122"/>
      <c r="AZ27" s="122"/>
      <c r="BA27" s="122"/>
      <c r="BB27" s="122"/>
      <c r="BC27" s="122"/>
      <c r="BD27" s="122"/>
      <c r="BE27" s="120">
        <f t="shared" si="14"/>
        <v>0</v>
      </c>
      <c r="BF27" s="120">
        <f t="shared" si="15"/>
        <v>0</v>
      </c>
      <c r="BG27"/>
      <c r="BH27" s="7"/>
    </row>
    <row r="28" spans="1:60" s="108" customFormat="1" x14ac:dyDescent="0.3">
      <c r="A28">
        <f t="shared" si="16"/>
        <v>3022023</v>
      </c>
      <c r="B28" s="118">
        <v>3022023</v>
      </c>
      <c r="C28" t="s">
        <v>453</v>
      </c>
      <c r="D28" s="106">
        <v>0</v>
      </c>
      <c r="E28" s="106" t="str">
        <f>VLOOKUP(B28,'School Details'!A:E,4,FALSE)</f>
        <v>M</v>
      </c>
      <c r="F28" s="106" t="str">
        <f>VLOOKUP(B28,'School Details'!A:E,5,FALSE)</f>
        <v>Primary</v>
      </c>
      <c r="G28" t="s">
        <v>895</v>
      </c>
      <c r="H28" t="s">
        <v>567</v>
      </c>
      <c r="I28" t="s">
        <v>23902</v>
      </c>
      <c r="J28">
        <v>661225</v>
      </c>
      <c r="K28" s="118" t="s">
        <v>10</v>
      </c>
      <c r="L28" s="106">
        <f t="shared" si="17"/>
        <v>1</v>
      </c>
      <c r="M28" s="106" t="str">
        <f t="shared" si="2"/>
        <v>CSBG.I01</v>
      </c>
      <c r="N28" s="106">
        <f>VLOOKUP(B28,'School Details'!A:K,10,FALSE)</f>
        <v>400159</v>
      </c>
      <c r="O28" s="106" t="str">
        <f t="shared" si="3"/>
        <v>Edgware Primary</v>
      </c>
      <c r="P28" t="s">
        <v>88</v>
      </c>
      <c r="Q28" t="s">
        <v>89</v>
      </c>
      <c r="R28" t="s">
        <v>90</v>
      </c>
      <c r="S28" t="str">
        <f>VLOOKUP($G28,LBB_Code!$J:$O, 6,FALSE)</f>
        <v>A1.D10166.661225.99999.9999999.999999</v>
      </c>
      <c r="T28" s="125"/>
      <c r="U28" t="str">
        <f t="shared" si="4"/>
        <v>2023.CSBG.I01.Ap251</v>
      </c>
      <c r="V28" t="str">
        <f t="shared" si="5"/>
        <v>Edgware Primary.2023.CSBG.I01.Ap25</v>
      </c>
      <c r="W28" s="119"/>
      <c r="X28" t="str">
        <f t="shared" si="6"/>
        <v>2023.CSBG.I01.Ma251</v>
      </c>
      <c r="Y28" t="str">
        <f t="shared" si="7"/>
        <v>Edgware Primary.2023.CSBG.I01.Ma25</v>
      </c>
      <c r="Z28" s="119"/>
      <c r="AA28" t="str">
        <f t="shared" si="8"/>
        <v>2023.CSBG.I01.Ju251</v>
      </c>
      <c r="AB28" t="str">
        <f t="shared" si="9"/>
        <v>Edgware Primary.2023.CSBG.I01.Ju25</v>
      </c>
      <c r="AC28" s="119"/>
      <c r="AD28" t="str">
        <f t="shared" si="10"/>
        <v>2023.CSBG.I01.Jul251</v>
      </c>
      <c r="AE28" t="str">
        <f t="shared" si="11"/>
        <v>Edgware Primary.2023.CSBG.I01.Jul25</v>
      </c>
      <c r="AF28" s="122"/>
      <c r="AG28" s="122">
        <v>0</v>
      </c>
      <c r="AH28" s="122">
        <v>0</v>
      </c>
      <c r="AI28" s="122"/>
      <c r="AJ28" s="122">
        <v>0</v>
      </c>
      <c r="AK28" s="122">
        <v>0</v>
      </c>
      <c r="AL28" s="122"/>
      <c r="AM28" s="122">
        <v>0</v>
      </c>
      <c r="AN28" s="122">
        <v>0</v>
      </c>
      <c r="AO28" s="122"/>
      <c r="AP28" s="387" t="str">
        <f t="shared" si="12"/>
        <v>2023.CSBG.I01.Nov251</v>
      </c>
      <c r="AQ28" s="387" t="str">
        <f t="shared" si="13"/>
        <v>Edgware Primary.2023.CSBG.I01.Nov25</v>
      </c>
      <c r="AR28" s="122"/>
      <c r="AS28" s="122" t="str">
        <f t="shared" si="18"/>
        <v>2023.CSBG.I01.Dec251</v>
      </c>
      <c r="AT28" s="122" t="str">
        <f t="shared" si="19"/>
        <v>Edgware Primary.2023.CSBG.I01.Dec25</v>
      </c>
      <c r="AU28" s="122"/>
      <c r="AV28" s="122">
        <v>0</v>
      </c>
      <c r="AW28" s="122">
        <v>0</v>
      </c>
      <c r="AX28" s="122"/>
      <c r="AY28" s="122"/>
      <c r="AZ28" s="122"/>
      <c r="BA28" s="122"/>
      <c r="BB28" s="122"/>
      <c r="BC28" s="122"/>
      <c r="BD28" s="122"/>
      <c r="BE28" s="120">
        <f t="shared" si="14"/>
        <v>0</v>
      </c>
      <c r="BF28" s="120">
        <f t="shared" si="15"/>
        <v>0</v>
      </c>
      <c r="BG28"/>
      <c r="BH28" s="7"/>
    </row>
    <row r="29" spans="1:60" s="108" customFormat="1" x14ac:dyDescent="0.3">
      <c r="A29">
        <f t="shared" si="16"/>
        <v>3022024</v>
      </c>
      <c r="B29" s="118">
        <v>3022024</v>
      </c>
      <c r="C29" t="s">
        <v>455</v>
      </c>
      <c r="D29" s="106">
        <v>0</v>
      </c>
      <c r="E29" s="106" t="str">
        <f>VLOOKUP(B29,'School Details'!A:E,4,FALSE)</f>
        <v>M</v>
      </c>
      <c r="F29" s="106" t="str">
        <f>VLOOKUP(B29,'School Details'!A:E,5,FALSE)</f>
        <v>Primary</v>
      </c>
      <c r="G29" t="s">
        <v>895</v>
      </c>
      <c r="H29" t="s">
        <v>567</v>
      </c>
      <c r="I29" t="s">
        <v>23902</v>
      </c>
      <c r="J29">
        <v>661225</v>
      </c>
      <c r="K29" s="118" t="s">
        <v>10</v>
      </c>
      <c r="L29" s="106">
        <f t="shared" si="17"/>
        <v>1</v>
      </c>
      <c r="M29" s="106" t="str">
        <f t="shared" si="2"/>
        <v>CSBG.I01</v>
      </c>
      <c r="N29" s="106">
        <f>VLOOKUP(B29,'School Details'!A:K,10,FALSE)</f>
        <v>400047</v>
      </c>
      <c r="O29" s="106" t="str">
        <f t="shared" si="3"/>
        <v xml:space="preserve">Fairway  </v>
      </c>
      <c r="P29" t="s">
        <v>178</v>
      </c>
      <c r="Q29" t="s">
        <v>179</v>
      </c>
      <c r="R29" t="s">
        <v>180</v>
      </c>
      <c r="S29" t="str">
        <f>VLOOKUP($G29,LBB_Code!$J:$O, 6,FALSE)</f>
        <v>A1.D10166.661225.99999.9999999.999999</v>
      </c>
      <c r="T29" s="125"/>
      <c r="U29" t="str">
        <f t="shared" si="4"/>
        <v>2024.CSBG.I01.Ap251</v>
      </c>
      <c r="V29" t="str">
        <f t="shared" si="5"/>
        <v>Fairway  .2024.CSBG.I01.Ap25</v>
      </c>
      <c r="W29" s="119"/>
      <c r="X29" t="str">
        <f t="shared" si="6"/>
        <v>2024.CSBG.I01.Ma251</v>
      </c>
      <c r="Y29" t="str">
        <f t="shared" si="7"/>
        <v>Fairway  .2024.CSBG.I01.Ma25</v>
      </c>
      <c r="Z29" s="119"/>
      <c r="AA29" t="str">
        <f t="shared" si="8"/>
        <v>2024.CSBG.I01.Ju251</v>
      </c>
      <c r="AB29" t="str">
        <f t="shared" si="9"/>
        <v>Fairway  .2024.CSBG.I01.Ju25</v>
      </c>
      <c r="AC29" s="119"/>
      <c r="AD29" t="str">
        <f t="shared" si="10"/>
        <v>2024.CSBG.I01.Jul251</v>
      </c>
      <c r="AE29" t="str">
        <f t="shared" si="11"/>
        <v>Fairway  .2024.CSBG.I01.Jul25</v>
      </c>
      <c r="AF29" s="122"/>
      <c r="AG29" s="122">
        <v>0</v>
      </c>
      <c r="AH29" s="122">
        <v>0</v>
      </c>
      <c r="AI29" s="122"/>
      <c r="AJ29" s="122">
        <v>0</v>
      </c>
      <c r="AK29" s="122">
        <v>0</v>
      </c>
      <c r="AL29" s="122"/>
      <c r="AM29" s="122">
        <v>0</v>
      </c>
      <c r="AN29" s="122">
        <v>0</v>
      </c>
      <c r="AO29" s="122"/>
      <c r="AP29" s="387" t="str">
        <f t="shared" si="12"/>
        <v>2024.CSBG.I01.Nov251</v>
      </c>
      <c r="AQ29" s="387" t="str">
        <f t="shared" si="13"/>
        <v>Fairway  .2024.CSBG.I01.Nov25</v>
      </c>
      <c r="AR29" s="122"/>
      <c r="AS29" s="122" t="str">
        <f t="shared" si="18"/>
        <v>2024.CSBG.I01.Dec251</v>
      </c>
      <c r="AT29" s="122" t="str">
        <f t="shared" si="19"/>
        <v>Fairway  .2024.CSBG.I01.Dec25</v>
      </c>
      <c r="AU29" s="122"/>
      <c r="AV29" s="122">
        <v>0</v>
      </c>
      <c r="AW29" s="122">
        <v>0</v>
      </c>
      <c r="AX29" s="122"/>
      <c r="AY29" s="122"/>
      <c r="AZ29" s="122"/>
      <c r="BA29" s="122"/>
      <c r="BB29" s="122"/>
      <c r="BC29" s="122"/>
      <c r="BD29" s="122"/>
      <c r="BE29" s="120">
        <f t="shared" si="14"/>
        <v>0</v>
      </c>
      <c r="BF29" s="120">
        <f t="shared" si="15"/>
        <v>0</v>
      </c>
      <c r="BG29"/>
      <c r="BH29" s="7"/>
    </row>
    <row r="30" spans="1:60" s="108" customFormat="1" x14ac:dyDescent="0.3">
      <c r="A30">
        <f t="shared" si="16"/>
        <v>3025405</v>
      </c>
      <c r="B30" s="118">
        <v>3025405</v>
      </c>
      <c r="C30" t="s">
        <v>542</v>
      </c>
      <c r="D30" s="106">
        <v>0</v>
      </c>
      <c r="E30" s="106" t="str">
        <f>VLOOKUP(B30,'School Details'!A:E,4,FALSE)</f>
        <v>M</v>
      </c>
      <c r="F30" s="106" t="str">
        <f>VLOOKUP(B30,'School Details'!A:E,5,FALSE)</f>
        <v>Secondary</v>
      </c>
      <c r="G30" t="s">
        <v>900</v>
      </c>
      <c r="H30" t="s">
        <v>568</v>
      </c>
      <c r="I30" t="s">
        <v>23902</v>
      </c>
      <c r="J30">
        <v>661225</v>
      </c>
      <c r="K30" s="118" t="s">
        <v>10</v>
      </c>
      <c r="L30" s="106">
        <f t="shared" si="17"/>
        <v>1</v>
      </c>
      <c r="M30" s="106" t="str">
        <f t="shared" si="2"/>
        <v>CSBG.I01</v>
      </c>
      <c r="N30" s="106">
        <f>VLOOKUP(B30,'School Details'!A:K,10,FALSE)</f>
        <v>400041</v>
      </c>
      <c r="O30" s="106" t="str">
        <f t="shared" si="3"/>
        <v>Finchley Catholic High Sch</v>
      </c>
      <c r="P30" t="s">
        <v>220</v>
      </c>
      <c r="Q30" t="s">
        <v>221</v>
      </c>
      <c r="R30" t="s">
        <v>222</v>
      </c>
      <c r="S30" t="str">
        <f>VLOOKUP($G30,LBB_Code!$J:$O, 6,FALSE)</f>
        <v>A1.D10167.661225.99999.9999999.999999</v>
      </c>
      <c r="T30" s="125"/>
      <c r="U30" t="str">
        <f t="shared" si="4"/>
        <v>5405.CSBG.I01.Ap251</v>
      </c>
      <c r="V30" t="str">
        <f t="shared" si="5"/>
        <v>Finchley Catholic High Sch.5405.CSBG.I01.Ap25</v>
      </c>
      <c r="W30" s="119"/>
      <c r="X30" t="str">
        <f t="shared" si="6"/>
        <v>5405.CSBG.I01.Ma251</v>
      </c>
      <c r="Y30" t="str">
        <f t="shared" si="7"/>
        <v>Finchley Catholic High Sch.5405.CSBG.I01.Ma25</v>
      </c>
      <c r="Z30" s="119"/>
      <c r="AA30" t="str">
        <f t="shared" si="8"/>
        <v>5405.CSBG.I01.Ju251</v>
      </c>
      <c r="AB30" t="str">
        <f t="shared" si="9"/>
        <v>Finchley Catholic High Sch.5405.CSBG.I01.Ju25</v>
      </c>
      <c r="AC30" s="119"/>
      <c r="AD30" t="str">
        <f t="shared" si="10"/>
        <v>5405.CSBG.I01.Jul251</v>
      </c>
      <c r="AE30" t="str">
        <f t="shared" si="11"/>
        <v>Finchley Catholic High Sch.5405.CSBG.I01.Jul25</v>
      </c>
      <c r="AF30" s="122"/>
      <c r="AG30" s="122">
        <v>0</v>
      </c>
      <c r="AH30" s="122">
        <v>0</v>
      </c>
      <c r="AI30" s="122"/>
      <c r="AJ30" s="122">
        <v>0</v>
      </c>
      <c r="AK30" s="122">
        <v>0</v>
      </c>
      <c r="AL30" s="122"/>
      <c r="AM30" s="122">
        <v>0</v>
      </c>
      <c r="AN30" s="122">
        <v>0</v>
      </c>
      <c r="AO30" s="122"/>
      <c r="AP30" s="387" t="str">
        <f t="shared" si="12"/>
        <v>5405.CSBG.I01.Nov251</v>
      </c>
      <c r="AQ30" s="387" t="str">
        <f t="shared" si="13"/>
        <v>Finchley Catholic High Sch.5405.CSBG.I01.Nov25</v>
      </c>
      <c r="AR30" s="122"/>
      <c r="AS30" s="122" t="str">
        <f t="shared" si="18"/>
        <v>5405.CSBG.I01.Dec251</v>
      </c>
      <c r="AT30" s="122" t="str">
        <f t="shared" si="19"/>
        <v>Finchley Catholic High Sch.5405.CSBG.I01.Dec25</v>
      </c>
      <c r="AU30" s="122"/>
      <c r="AV30" s="122">
        <v>0</v>
      </c>
      <c r="AW30" s="122">
        <v>0</v>
      </c>
      <c r="AX30" s="122"/>
      <c r="AY30" s="122"/>
      <c r="AZ30" s="122"/>
      <c r="BA30" s="122"/>
      <c r="BB30" s="122"/>
      <c r="BC30" s="122"/>
      <c r="BD30" s="122"/>
      <c r="BE30" s="120">
        <f t="shared" si="14"/>
        <v>0</v>
      </c>
      <c r="BF30" s="120">
        <f t="shared" si="15"/>
        <v>0</v>
      </c>
      <c r="BG30"/>
      <c r="BH30" s="7"/>
    </row>
    <row r="31" spans="1:60" s="108" customFormat="1" x14ac:dyDescent="0.3">
      <c r="A31">
        <f t="shared" si="16"/>
        <v>3022025</v>
      </c>
      <c r="B31" s="118">
        <v>3022025</v>
      </c>
      <c r="C31" t="s">
        <v>457</v>
      </c>
      <c r="D31" s="106">
        <v>0</v>
      </c>
      <c r="E31" s="106" t="str">
        <f>VLOOKUP(B31,'School Details'!A:E,4,FALSE)</f>
        <v>M</v>
      </c>
      <c r="F31" s="106" t="str">
        <f>VLOOKUP(B31,'School Details'!A:E,5,FALSE)</f>
        <v>Primary</v>
      </c>
      <c r="G31" t="s">
        <v>895</v>
      </c>
      <c r="H31" t="s">
        <v>567</v>
      </c>
      <c r="I31" t="s">
        <v>23902</v>
      </c>
      <c r="J31">
        <v>661225</v>
      </c>
      <c r="K31" s="118" t="s">
        <v>10</v>
      </c>
      <c r="L31" s="106">
        <f t="shared" si="17"/>
        <v>1</v>
      </c>
      <c r="M31" s="106" t="str">
        <f t="shared" si="2"/>
        <v>CSBG.I01</v>
      </c>
      <c r="N31" s="106">
        <f>VLOOKUP(B31,'School Details'!A:K,10,FALSE)</f>
        <v>400001</v>
      </c>
      <c r="O31" s="106" t="str">
        <f t="shared" si="3"/>
        <v>Foulds</v>
      </c>
      <c r="P31" t="s">
        <v>244</v>
      </c>
      <c r="Q31" t="s">
        <v>245</v>
      </c>
      <c r="R31" t="s">
        <v>246</v>
      </c>
      <c r="S31" t="str">
        <f>VLOOKUP($G31,LBB_Code!$J:$O, 6,FALSE)</f>
        <v>A1.D10166.661225.99999.9999999.999999</v>
      </c>
      <c r="T31" s="125"/>
      <c r="U31" t="str">
        <f t="shared" si="4"/>
        <v>2025.CSBG.I01.Ap251</v>
      </c>
      <c r="V31" t="str">
        <f t="shared" si="5"/>
        <v>Foulds.2025.CSBG.I01.Ap25</v>
      </c>
      <c r="W31" s="122"/>
      <c r="X31" t="str">
        <f t="shared" si="6"/>
        <v>2025.CSBG.I01.Ma251</v>
      </c>
      <c r="Y31" t="str">
        <f t="shared" si="7"/>
        <v>Foulds.2025.CSBG.I01.Ma25</v>
      </c>
      <c r="Z31" s="119"/>
      <c r="AA31" t="str">
        <f t="shared" si="8"/>
        <v>2025.CSBG.I01.Ju251</v>
      </c>
      <c r="AB31" t="str">
        <f t="shared" si="9"/>
        <v>Foulds.2025.CSBG.I01.Ju25</v>
      </c>
      <c r="AC31" s="119"/>
      <c r="AD31" t="str">
        <f t="shared" si="10"/>
        <v>2025.CSBG.I01.Jul251</v>
      </c>
      <c r="AE31" t="str">
        <f t="shared" si="11"/>
        <v>Foulds.2025.CSBG.I01.Jul25</v>
      </c>
      <c r="AF31" s="122"/>
      <c r="AG31" s="122">
        <v>0</v>
      </c>
      <c r="AH31" s="122">
        <v>0</v>
      </c>
      <c r="AI31" s="122"/>
      <c r="AJ31" s="122">
        <v>0</v>
      </c>
      <c r="AK31" s="122">
        <v>0</v>
      </c>
      <c r="AL31" s="122"/>
      <c r="AM31" s="122">
        <v>0</v>
      </c>
      <c r="AN31" s="122">
        <v>0</v>
      </c>
      <c r="AO31" s="122"/>
      <c r="AP31" s="387" t="str">
        <f t="shared" si="12"/>
        <v>2025.CSBG.I01.Nov251</v>
      </c>
      <c r="AQ31" s="387" t="str">
        <f t="shared" si="13"/>
        <v>Foulds.2025.CSBG.I01.Nov25</v>
      </c>
      <c r="AR31" s="122"/>
      <c r="AS31" s="122" t="str">
        <f t="shared" si="18"/>
        <v>2025.CSBG.I01.Dec251</v>
      </c>
      <c r="AT31" s="122" t="str">
        <f t="shared" si="19"/>
        <v>Foulds.2025.CSBG.I01.Dec25</v>
      </c>
      <c r="AU31" s="122"/>
      <c r="AV31" s="122">
        <v>0</v>
      </c>
      <c r="AW31" s="122">
        <v>0</v>
      </c>
      <c r="AX31" s="122"/>
      <c r="AY31" s="122"/>
      <c r="AZ31" s="122"/>
      <c r="BA31" s="122"/>
      <c r="BB31" s="122"/>
      <c r="BC31" s="122"/>
      <c r="BD31" s="122"/>
      <c r="BE31" s="120">
        <f t="shared" si="14"/>
        <v>0</v>
      </c>
      <c r="BF31" s="120">
        <f t="shared" si="15"/>
        <v>0</v>
      </c>
      <c r="BG31"/>
      <c r="BH31" s="7"/>
    </row>
    <row r="32" spans="1:60" s="108" customFormat="1" x14ac:dyDescent="0.3">
      <c r="A32">
        <f t="shared" si="16"/>
        <v>3024003</v>
      </c>
      <c r="B32" s="118">
        <v>3024003</v>
      </c>
      <c r="C32" t="s">
        <v>543</v>
      </c>
      <c r="D32" s="106">
        <v>0</v>
      </c>
      <c r="E32" s="106" t="str">
        <f>VLOOKUP(B32,'School Details'!A:E,4,FALSE)</f>
        <v>M</v>
      </c>
      <c r="F32" s="106" t="str">
        <f>VLOOKUP(B32,'School Details'!A:E,5,FALSE)</f>
        <v>Secondary</v>
      </c>
      <c r="G32" t="s">
        <v>900</v>
      </c>
      <c r="H32" t="s">
        <v>568</v>
      </c>
      <c r="I32" t="s">
        <v>23902</v>
      </c>
      <c r="J32">
        <v>661225</v>
      </c>
      <c r="K32" s="118" t="s">
        <v>10</v>
      </c>
      <c r="L32" s="106">
        <f t="shared" si="17"/>
        <v>1</v>
      </c>
      <c r="M32" s="106" t="str">
        <f t="shared" si="2"/>
        <v>CSBG.I01</v>
      </c>
      <c r="N32" s="106">
        <f>VLOOKUP(B32,'School Details'!A:K,10,FALSE)</f>
        <v>400033</v>
      </c>
      <c r="O32" s="106" t="str">
        <f t="shared" si="3"/>
        <v>Friern Barnet Sch</v>
      </c>
      <c r="P32" t="s">
        <v>184</v>
      </c>
      <c r="Q32" t="s">
        <v>185</v>
      </c>
      <c r="R32" t="s">
        <v>186</v>
      </c>
      <c r="S32" t="str">
        <f>VLOOKUP($G32,LBB_Code!$J:$O, 6,FALSE)</f>
        <v>A1.D10167.661225.99999.9999999.999999</v>
      </c>
      <c r="T32" s="125"/>
      <c r="U32" t="str">
        <f t="shared" si="4"/>
        <v>4003.CSBG.I01.Ap251</v>
      </c>
      <c r="V32" t="str">
        <f t="shared" si="5"/>
        <v>Friern Barnet Sch.4003.CSBG.I01.Ap25</v>
      </c>
      <c r="W32" s="119"/>
      <c r="X32" t="str">
        <f t="shared" si="6"/>
        <v>4003.CSBG.I01.Ma251</v>
      </c>
      <c r="Y32" t="str">
        <f t="shared" si="7"/>
        <v>Friern Barnet Sch.4003.CSBG.I01.Ma25</v>
      </c>
      <c r="Z32" s="119"/>
      <c r="AA32" t="str">
        <f t="shared" si="8"/>
        <v>4003.CSBG.I01.Ju251</v>
      </c>
      <c r="AB32" t="str">
        <f t="shared" si="9"/>
        <v>Friern Barnet Sch.4003.CSBG.I01.Ju25</v>
      </c>
      <c r="AC32" s="119"/>
      <c r="AD32" t="str">
        <f t="shared" si="10"/>
        <v>4003.CSBG.I01.Jul251</v>
      </c>
      <c r="AE32" t="str">
        <f t="shared" si="11"/>
        <v>Friern Barnet Sch.4003.CSBG.I01.Jul25</v>
      </c>
      <c r="AF32" s="122"/>
      <c r="AG32" s="122">
        <v>0</v>
      </c>
      <c r="AH32" s="122">
        <v>0</v>
      </c>
      <c r="AI32" s="122"/>
      <c r="AJ32" s="122">
        <v>0</v>
      </c>
      <c r="AK32" s="122">
        <v>0</v>
      </c>
      <c r="AL32" s="122"/>
      <c r="AM32" s="122">
        <v>0</v>
      </c>
      <c r="AN32" s="122">
        <v>0</v>
      </c>
      <c r="AO32" s="122"/>
      <c r="AP32" s="387" t="str">
        <f t="shared" si="12"/>
        <v>4003.CSBG.I01.Nov251</v>
      </c>
      <c r="AQ32" s="387" t="str">
        <f t="shared" si="13"/>
        <v>Friern Barnet Sch.4003.CSBG.I01.Nov25</v>
      </c>
      <c r="AR32" s="122"/>
      <c r="AS32" s="122" t="str">
        <f t="shared" si="18"/>
        <v>4003.CSBG.I01.Dec251</v>
      </c>
      <c r="AT32" s="122" t="str">
        <f t="shared" si="19"/>
        <v>Friern Barnet Sch.4003.CSBG.I01.Dec25</v>
      </c>
      <c r="AU32" s="122"/>
      <c r="AV32" s="122">
        <v>0</v>
      </c>
      <c r="AW32" s="122">
        <v>0</v>
      </c>
      <c r="AX32" s="122"/>
      <c r="AY32" s="122"/>
      <c r="AZ32" s="122"/>
      <c r="BA32" s="122"/>
      <c r="BB32" s="122"/>
      <c r="BC32" s="122"/>
      <c r="BD32" s="122"/>
      <c r="BE32" s="120">
        <f t="shared" si="14"/>
        <v>0</v>
      </c>
      <c r="BF32" s="120">
        <f t="shared" si="15"/>
        <v>0</v>
      </c>
      <c r="BG32"/>
      <c r="BH32" s="7"/>
    </row>
    <row r="33" spans="1:60" s="108" customFormat="1" x14ac:dyDescent="0.3">
      <c r="A33">
        <f t="shared" si="16"/>
        <v>3022026</v>
      </c>
      <c r="B33" s="118">
        <v>3022026</v>
      </c>
      <c r="C33" t="s">
        <v>458</v>
      </c>
      <c r="D33" s="106">
        <v>0</v>
      </c>
      <c r="E33" s="106" t="str">
        <f>VLOOKUP(B33,'School Details'!A:E,4,FALSE)</f>
        <v>M</v>
      </c>
      <c r="F33" s="106" t="str">
        <f>VLOOKUP(B33,'School Details'!A:E,5,FALSE)</f>
        <v>Primary</v>
      </c>
      <c r="G33" t="s">
        <v>895</v>
      </c>
      <c r="H33" t="s">
        <v>567</v>
      </c>
      <c r="I33" t="s">
        <v>23902</v>
      </c>
      <c r="J33">
        <v>661225</v>
      </c>
      <c r="K33" s="118" t="s">
        <v>10</v>
      </c>
      <c r="L33" s="106">
        <f t="shared" si="17"/>
        <v>1</v>
      </c>
      <c r="M33" s="106" t="str">
        <f t="shared" si="2"/>
        <v>CSBG.I01</v>
      </c>
      <c r="N33" s="106">
        <f>VLOOKUP(B33,'School Details'!A:K,10,FALSE)</f>
        <v>400082</v>
      </c>
      <c r="O33" s="106" t="str">
        <f t="shared" si="3"/>
        <v>Frith Manor Sch</v>
      </c>
      <c r="P33" t="s">
        <v>115</v>
      </c>
      <c r="Q33" t="s">
        <v>116</v>
      </c>
      <c r="R33" t="s">
        <v>117</v>
      </c>
      <c r="S33" t="str">
        <f>VLOOKUP($G33,LBB_Code!$J:$O, 6,FALSE)</f>
        <v>A1.D10166.661225.99999.9999999.999999</v>
      </c>
      <c r="T33" s="125"/>
      <c r="U33" t="str">
        <f t="shared" si="4"/>
        <v>2026.CSBG.I01.Ap251</v>
      </c>
      <c r="V33" t="str">
        <f t="shared" si="5"/>
        <v>Frith Manor Sch.2026.CSBG.I01.Ap25</v>
      </c>
      <c r="W33" s="119"/>
      <c r="X33" t="str">
        <f t="shared" si="6"/>
        <v>2026.CSBG.I01.Ma251</v>
      </c>
      <c r="Y33" t="str">
        <f t="shared" si="7"/>
        <v>Frith Manor Sch.2026.CSBG.I01.Ma25</v>
      </c>
      <c r="Z33" s="119"/>
      <c r="AA33" t="str">
        <f t="shared" si="8"/>
        <v>2026.CSBG.I01.Ju251</v>
      </c>
      <c r="AB33" t="str">
        <f t="shared" si="9"/>
        <v>Frith Manor Sch.2026.CSBG.I01.Ju25</v>
      </c>
      <c r="AC33" s="119"/>
      <c r="AD33" t="str">
        <f t="shared" si="10"/>
        <v>2026.CSBG.I01.Jul251</v>
      </c>
      <c r="AE33" t="str">
        <f t="shared" si="11"/>
        <v>Frith Manor Sch.2026.CSBG.I01.Jul25</v>
      </c>
      <c r="AF33" s="122"/>
      <c r="AG33" s="122">
        <v>0</v>
      </c>
      <c r="AH33" s="122">
        <v>0</v>
      </c>
      <c r="AI33" s="122"/>
      <c r="AJ33" s="122">
        <v>0</v>
      </c>
      <c r="AK33" s="122">
        <v>0</v>
      </c>
      <c r="AL33" s="122"/>
      <c r="AM33" s="122">
        <v>0</v>
      </c>
      <c r="AN33" s="122">
        <v>0</v>
      </c>
      <c r="AO33" s="122"/>
      <c r="AP33" s="387" t="str">
        <f t="shared" si="12"/>
        <v>2026.CSBG.I01.Nov251</v>
      </c>
      <c r="AQ33" s="387" t="str">
        <f t="shared" si="13"/>
        <v>Frith Manor Sch.2026.CSBG.I01.Nov25</v>
      </c>
      <c r="AR33" s="122"/>
      <c r="AS33" s="122" t="str">
        <f t="shared" si="18"/>
        <v>2026.CSBG.I01.Dec251</v>
      </c>
      <c r="AT33" s="122" t="str">
        <f t="shared" si="19"/>
        <v>Frith Manor Sch.2026.CSBG.I01.Dec25</v>
      </c>
      <c r="AU33" s="122"/>
      <c r="AV33" s="122">
        <v>0</v>
      </c>
      <c r="AW33" s="122">
        <v>0</v>
      </c>
      <c r="AX33" s="122"/>
      <c r="AY33" s="122"/>
      <c r="AZ33" s="122"/>
      <c r="BA33" s="122"/>
      <c r="BB33" s="122"/>
      <c r="BC33" s="122"/>
      <c r="BD33" s="122"/>
      <c r="BE33" s="120">
        <f t="shared" si="14"/>
        <v>0</v>
      </c>
      <c r="BF33" s="120">
        <f t="shared" si="15"/>
        <v>0</v>
      </c>
      <c r="BG33"/>
      <c r="BH33" s="7"/>
    </row>
    <row r="34" spans="1:60" s="108" customFormat="1" x14ac:dyDescent="0.3">
      <c r="A34">
        <f t="shared" si="16"/>
        <v>3022028</v>
      </c>
      <c r="B34" s="118">
        <v>3022028</v>
      </c>
      <c r="C34" t="s">
        <v>459</v>
      </c>
      <c r="D34" s="106">
        <v>0</v>
      </c>
      <c r="E34" s="106" t="str">
        <f>VLOOKUP(B34,'School Details'!A:E,4,FALSE)</f>
        <v>M</v>
      </c>
      <c r="F34" s="106" t="str">
        <f>VLOOKUP(B34,'School Details'!A:E,5,FALSE)</f>
        <v>Primary</v>
      </c>
      <c r="G34" t="s">
        <v>895</v>
      </c>
      <c r="H34" t="s">
        <v>567</v>
      </c>
      <c r="I34" t="s">
        <v>23902</v>
      </c>
      <c r="J34">
        <v>661225</v>
      </c>
      <c r="K34" s="118" t="s">
        <v>10</v>
      </c>
      <c r="L34" s="106">
        <f t="shared" si="17"/>
        <v>1</v>
      </c>
      <c r="M34" s="106" t="str">
        <f t="shared" si="2"/>
        <v>CSBG.I01</v>
      </c>
      <c r="N34" s="106">
        <f>VLOOKUP(B34,'School Details'!A:K,10,FALSE)</f>
        <v>400067</v>
      </c>
      <c r="O34" s="106" t="str">
        <f t="shared" si="3"/>
        <v>Garden Suburb Infant</v>
      </c>
      <c r="P34" t="s">
        <v>94</v>
      </c>
      <c r="Q34" t="s">
        <v>95</v>
      </c>
      <c r="R34" t="s">
        <v>96</v>
      </c>
      <c r="S34" t="str">
        <f>VLOOKUP($G34,LBB_Code!$J:$O, 6,FALSE)</f>
        <v>A1.D10166.661225.99999.9999999.999999</v>
      </c>
      <c r="T34" s="125"/>
      <c r="U34" t="str">
        <f t="shared" si="4"/>
        <v>2028.CSBG.I01.Ap251</v>
      </c>
      <c r="V34" t="str">
        <f t="shared" si="5"/>
        <v>Garden Suburb Infant.2028.CSBG.I01.Ap25</v>
      </c>
      <c r="W34" s="119"/>
      <c r="X34" t="str">
        <f t="shared" si="6"/>
        <v>2028.CSBG.I01.Ma251</v>
      </c>
      <c r="Y34" t="str">
        <f t="shared" si="7"/>
        <v>Garden Suburb Infant.2028.CSBG.I01.Ma25</v>
      </c>
      <c r="Z34" s="119"/>
      <c r="AA34" t="str">
        <f t="shared" si="8"/>
        <v>2028.CSBG.I01.Ju251</v>
      </c>
      <c r="AB34" t="str">
        <f t="shared" si="9"/>
        <v>Garden Suburb Infant.2028.CSBG.I01.Ju25</v>
      </c>
      <c r="AC34" s="119"/>
      <c r="AD34" t="str">
        <f t="shared" si="10"/>
        <v>2028.CSBG.I01.Jul251</v>
      </c>
      <c r="AE34" t="str">
        <f t="shared" si="11"/>
        <v>Garden Suburb Infant.2028.CSBG.I01.Jul25</v>
      </c>
      <c r="AF34" s="122"/>
      <c r="AG34" s="122">
        <v>0</v>
      </c>
      <c r="AH34" s="122">
        <v>0</v>
      </c>
      <c r="AI34" s="122"/>
      <c r="AJ34" s="122">
        <v>0</v>
      </c>
      <c r="AK34" s="122">
        <v>0</v>
      </c>
      <c r="AL34" s="122"/>
      <c r="AM34" s="122">
        <v>0</v>
      </c>
      <c r="AN34" s="122">
        <v>0</v>
      </c>
      <c r="AO34" s="122"/>
      <c r="AP34" s="387" t="str">
        <f t="shared" si="12"/>
        <v>2028.CSBG.I01.Nov251</v>
      </c>
      <c r="AQ34" s="387" t="str">
        <f t="shared" si="13"/>
        <v>Garden Suburb Infant.2028.CSBG.I01.Nov25</v>
      </c>
      <c r="AR34" s="122"/>
      <c r="AS34" s="122" t="str">
        <f t="shared" si="18"/>
        <v>2028.CSBG.I01.Dec251</v>
      </c>
      <c r="AT34" s="122" t="str">
        <f t="shared" si="19"/>
        <v>Garden Suburb Infant.2028.CSBG.I01.Dec25</v>
      </c>
      <c r="AU34" s="122"/>
      <c r="AV34" s="122">
        <v>0</v>
      </c>
      <c r="AW34" s="122">
        <v>0</v>
      </c>
      <c r="AX34" s="122"/>
      <c r="AY34" s="122"/>
      <c r="AZ34" s="122"/>
      <c r="BA34" s="122"/>
      <c r="BB34" s="122"/>
      <c r="BC34" s="122"/>
      <c r="BD34" s="122"/>
      <c r="BE34" s="120">
        <f t="shared" si="14"/>
        <v>0</v>
      </c>
      <c r="BF34" s="120">
        <f t="shared" si="15"/>
        <v>0</v>
      </c>
      <c r="BG34"/>
      <c r="BH34" s="7"/>
    </row>
    <row r="35" spans="1:60" s="108" customFormat="1" x14ac:dyDescent="0.3">
      <c r="A35">
        <f t="shared" si="16"/>
        <v>3022027</v>
      </c>
      <c r="B35" s="118">
        <v>3022027</v>
      </c>
      <c r="C35" t="s">
        <v>460</v>
      </c>
      <c r="D35" s="106">
        <v>0</v>
      </c>
      <c r="E35" s="106" t="str">
        <f>VLOOKUP(B35,'School Details'!A:E,4,FALSE)</f>
        <v>M</v>
      </c>
      <c r="F35" s="106" t="str">
        <f>VLOOKUP(B35,'School Details'!A:E,5,FALSE)</f>
        <v>Primary</v>
      </c>
      <c r="G35" t="s">
        <v>895</v>
      </c>
      <c r="H35" t="s">
        <v>567</v>
      </c>
      <c r="I35" t="s">
        <v>23902</v>
      </c>
      <c r="J35">
        <v>661225</v>
      </c>
      <c r="K35" s="118" t="s">
        <v>10</v>
      </c>
      <c r="L35" s="106">
        <f t="shared" si="17"/>
        <v>1</v>
      </c>
      <c r="M35" s="106" t="str">
        <f t="shared" si="2"/>
        <v>CSBG.I01</v>
      </c>
      <c r="N35" s="106">
        <f>VLOOKUP(B35,'School Details'!A:K,10,FALSE)</f>
        <v>400002</v>
      </c>
      <c r="O35" s="106" t="str">
        <f t="shared" si="3"/>
        <v>Garden Suburb Junior</v>
      </c>
      <c r="P35" t="s">
        <v>201</v>
      </c>
      <c r="Q35" t="s">
        <v>202</v>
      </c>
      <c r="R35" t="s">
        <v>96</v>
      </c>
      <c r="S35" t="str">
        <f>VLOOKUP($G35,LBB_Code!$J:$O, 6,FALSE)</f>
        <v>A1.D10166.661225.99999.9999999.999999</v>
      </c>
      <c r="T35" s="125"/>
      <c r="U35" t="str">
        <f t="shared" si="4"/>
        <v>2027.CSBG.I01.Ap251</v>
      </c>
      <c r="V35" t="str">
        <f t="shared" si="5"/>
        <v>Garden Suburb Junior.2027.CSBG.I01.Ap25</v>
      </c>
      <c r="W35" s="119"/>
      <c r="X35" t="str">
        <f t="shared" si="6"/>
        <v>2027.CSBG.I01.Ma251</v>
      </c>
      <c r="Y35" t="str">
        <f t="shared" si="7"/>
        <v>Garden Suburb Junior.2027.CSBG.I01.Ma25</v>
      </c>
      <c r="Z35" s="119"/>
      <c r="AA35" t="str">
        <f t="shared" si="8"/>
        <v>2027.CSBG.I01.Ju251</v>
      </c>
      <c r="AB35" t="str">
        <f t="shared" si="9"/>
        <v>Garden Suburb Junior.2027.CSBG.I01.Ju25</v>
      </c>
      <c r="AC35" s="119"/>
      <c r="AD35" t="str">
        <f t="shared" si="10"/>
        <v>2027.CSBG.I01.Jul251</v>
      </c>
      <c r="AE35" t="str">
        <f t="shared" si="11"/>
        <v>Garden Suburb Junior.2027.CSBG.I01.Jul25</v>
      </c>
      <c r="AF35" s="122"/>
      <c r="AG35" s="122">
        <v>0</v>
      </c>
      <c r="AH35" s="122">
        <v>0</v>
      </c>
      <c r="AI35" s="122"/>
      <c r="AJ35" s="122">
        <v>0</v>
      </c>
      <c r="AK35" s="122">
        <v>0</v>
      </c>
      <c r="AL35" s="122"/>
      <c r="AM35" s="122">
        <v>0</v>
      </c>
      <c r="AN35" s="122">
        <v>0</v>
      </c>
      <c r="AO35" s="122"/>
      <c r="AP35" s="387" t="str">
        <f t="shared" si="12"/>
        <v>2027.CSBG.I01.Nov251</v>
      </c>
      <c r="AQ35" s="387" t="str">
        <f t="shared" si="13"/>
        <v>Garden Suburb Junior.2027.CSBG.I01.Nov25</v>
      </c>
      <c r="AR35" s="122"/>
      <c r="AS35" s="122" t="str">
        <f t="shared" si="18"/>
        <v>2027.CSBG.I01.Dec251</v>
      </c>
      <c r="AT35" s="122" t="str">
        <f t="shared" si="19"/>
        <v>Garden Suburb Junior.2027.CSBG.I01.Dec25</v>
      </c>
      <c r="AU35" s="122"/>
      <c r="AV35" s="122">
        <v>0</v>
      </c>
      <c r="AW35" s="122">
        <v>0</v>
      </c>
      <c r="AX35" s="122"/>
      <c r="AY35" s="122"/>
      <c r="AZ35" s="122"/>
      <c r="BA35" s="122"/>
      <c r="BB35" s="122"/>
      <c r="BC35" s="122"/>
      <c r="BD35" s="122"/>
      <c r="BE35" s="120">
        <f t="shared" si="14"/>
        <v>0</v>
      </c>
      <c r="BF35" s="120">
        <f t="shared" si="15"/>
        <v>0</v>
      </c>
      <c r="BG35"/>
      <c r="BH35" s="7"/>
    </row>
    <row r="36" spans="1:60" s="108" customFormat="1" x14ac:dyDescent="0.3">
      <c r="A36">
        <f t="shared" si="16"/>
        <v>3022029</v>
      </c>
      <c r="B36" s="118">
        <v>3022029</v>
      </c>
      <c r="C36" t="s">
        <v>461</v>
      </c>
      <c r="D36" s="106">
        <v>0</v>
      </c>
      <c r="E36" s="106" t="str">
        <f>VLOOKUP(B36,'School Details'!A:E,4,FALSE)</f>
        <v>M</v>
      </c>
      <c r="F36" s="106" t="str">
        <f>VLOOKUP(B36,'School Details'!A:E,5,FALSE)</f>
        <v>Primary</v>
      </c>
      <c r="G36" t="s">
        <v>895</v>
      </c>
      <c r="H36" t="s">
        <v>567</v>
      </c>
      <c r="I36" t="s">
        <v>23902</v>
      </c>
      <c r="J36">
        <v>661225</v>
      </c>
      <c r="K36" s="118" t="s">
        <v>10</v>
      </c>
      <c r="L36" s="106">
        <f t="shared" si="17"/>
        <v>1</v>
      </c>
      <c r="M36" s="106" t="str">
        <f t="shared" si="2"/>
        <v>CSBG.I01</v>
      </c>
      <c r="N36" s="106">
        <f>VLOOKUP(B36,'School Details'!A:K,10,FALSE)</f>
        <v>400035</v>
      </c>
      <c r="O36" s="106" t="str">
        <f t="shared" si="3"/>
        <v xml:space="preserve">Goldbeaters  </v>
      </c>
      <c r="P36" t="s">
        <v>100</v>
      </c>
      <c r="Q36" t="s">
        <v>101</v>
      </c>
      <c r="R36" t="s">
        <v>102</v>
      </c>
      <c r="S36" t="str">
        <f>VLOOKUP($G36,LBB_Code!$J:$O, 6,FALSE)</f>
        <v>A1.D10166.661225.99999.9999999.999999</v>
      </c>
      <c r="T36" s="125"/>
      <c r="U36" t="str">
        <f t="shared" si="4"/>
        <v>2029.CSBG.I01.Ap251</v>
      </c>
      <c r="V36" t="str">
        <f t="shared" si="5"/>
        <v>Goldbeaters  .2029.CSBG.I01.Ap25</v>
      </c>
      <c r="W36" s="119"/>
      <c r="X36" t="str">
        <f t="shared" si="6"/>
        <v>2029.CSBG.I01.Ma251</v>
      </c>
      <c r="Y36" t="str">
        <f t="shared" si="7"/>
        <v>Goldbeaters  .2029.CSBG.I01.Ma25</v>
      </c>
      <c r="Z36" s="119"/>
      <c r="AA36" t="str">
        <f t="shared" si="8"/>
        <v>2029.CSBG.I01.Ju251</v>
      </c>
      <c r="AB36" t="str">
        <f t="shared" si="9"/>
        <v>Goldbeaters  .2029.CSBG.I01.Ju25</v>
      </c>
      <c r="AC36" s="119"/>
      <c r="AD36" t="str">
        <f t="shared" si="10"/>
        <v>2029.CSBG.I01.Jul251</v>
      </c>
      <c r="AE36" t="str">
        <f t="shared" si="11"/>
        <v>Goldbeaters  .2029.CSBG.I01.Jul25</v>
      </c>
      <c r="AF36" s="122"/>
      <c r="AG36" s="122">
        <v>0</v>
      </c>
      <c r="AH36" s="122">
        <v>0</v>
      </c>
      <c r="AI36" s="122"/>
      <c r="AJ36" s="122">
        <v>0</v>
      </c>
      <c r="AK36" s="122">
        <v>0</v>
      </c>
      <c r="AL36" s="122"/>
      <c r="AM36" s="122">
        <v>0</v>
      </c>
      <c r="AN36" s="122">
        <v>0</v>
      </c>
      <c r="AO36" s="122"/>
      <c r="AP36" s="387" t="str">
        <f t="shared" si="12"/>
        <v>2029.CSBG.I01.Nov251</v>
      </c>
      <c r="AQ36" s="387" t="str">
        <f t="shared" si="13"/>
        <v>Goldbeaters  .2029.CSBG.I01.Nov25</v>
      </c>
      <c r="AR36" s="122"/>
      <c r="AS36" s="122" t="str">
        <f t="shared" si="18"/>
        <v>2029.CSBG.I01.Dec251</v>
      </c>
      <c r="AT36" s="122" t="str">
        <f t="shared" si="19"/>
        <v>Goldbeaters  .2029.CSBG.I01.Dec25</v>
      </c>
      <c r="AU36" s="122"/>
      <c r="AV36" s="122">
        <v>0</v>
      </c>
      <c r="AW36" s="122">
        <v>0</v>
      </c>
      <c r="AX36" s="122"/>
      <c r="AY36" s="122"/>
      <c r="AZ36" s="122"/>
      <c r="BA36" s="122"/>
      <c r="BB36" s="122"/>
      <c r="BC36" s="122"/>
      <c r="BD36" s="122"/>
      <c r="BE36" s="120">
        <f t="shared" si="14"/>
        <v>0</v>
      </c>
      <c r="BF36" s="120">
        <f t="shared" si="15"/>
        <v>0</v>
      </c>
      <c r="BG36"/>
      <c r="BH36" s="7"/>
    </row>
    <row r="37" spans="1:60" s="108" customFormat="1" x14ac:dyDescent="0.3">
      <c r="A37">
        <f t="shared" si="16"/>
        <v>3023516</v>
      </c>
      <c r="B37" s="118">
        <v>3023516</v>
      </c>
      <c r="C37" t="s">
        <v>464</v>
      </c>
      <c r="D37" s="106">
        <v>0</v>
      </c>
      <c r="E37" s="106" t="str">
        <f>VLOOKUP(B37,'School Details'!A:E,4,FALSE)</f>
        <v>M</v>
      </c>
      <c r="F37" s="106" t="str">
        <f>VLOOKUP(B37,'School Details'!A:E,5,FALSE)</f>
        <v>Primary</v>
      </c>
      <c r="G37" t="s">
        <v>895</v>
      </c>
      <c r="H37" t="s">
        <v>567</v>
      </c>
      <c r="I37" t="s">
        <v>23902</v>
      </c>
      <c r="J37">
        <v>661225</v>
      </c>
      <c r="K37" s="118" t="s">
        <v>10</v>
      </c>
      <c r="L37" s="106">
        <f t="shared" si="17"/>
        <v>1</v>
      </c>
      <c r="M37" s="106" t="str">
        <f t="shared" si="2"/>
        <v>CSBG.I01</v>
      </c>
      <c r="N37" s="106">
        <f>VLOOKUP(B37,'School Details'!A:K,10,FALSE)</f>
        <v>400108</v>
      </c>
      <c r="O37" s="106" t="str">
        <f t="shared" si="3"/>
        <v xml:space="preserve">Hasmonean  </v>
      </c>
      <c r="P37" t="s">
        <v>19</v>
      </c>
      <c r="Q37" t="s">
        <v>20</v>
      </c>
      <c r="R37" t="s">
        <v>21</v>
      </c>
      <c r="S37" t="str">
        <f>VLOOKUP($G37,LBB_Code!$J:$O, 6,FALSE)</f>
        <v>A1.D10166.661225.99999.9999999.999999</v>
      </c>
      <c r="T37" s="125"/>
      <c r="U37" t="str">
        <f t="shared" si="4"/>
        <v>3516.CSBG.I01.Ap251</v>
      </c>
      <c r="V37" t="str">
        <f t="shared" si="5"/>
        <v>Hasmonean  .3516.CSBG.I01.Ap25</v>
      </c>
      <c r="W37" s="119"/>
      <c r="X37" t="str">
        <f t="shared" si="6"/>
        <v>3516.CSBG.I01.Ma251</v>
      </c>
      <c r="Y37" t="str">
        <f t="shared" si="7"/>
        <v>Hasmonean  .3516.CSBG.I01.Ma25</v>
      </c>
      <c r="Z37" s="119"/>
      <c r="AA37" t="str">
        <f t="shared" si="8"/>
        <v>3516.CSBG.I01.Ju251</v>
      </c>
      <c r="AB37" t="str">
        <f t="shared" si="9"/>
        <v>Hasmonean  .3516.CSBG.I01.Ju25</v>
      </c>
      <c r="AC37" s="119"/>
      <c r="AD37" t="str">
        <f t="shared" si="10"/>
        <v>3516.CSBG.I01.Jul251</v>
      </c>
      <c r="AE37" t="str">
        <f t="shared" si="11"/>
        <v>Hasmonean  .3516.CSBG.I01.Jul25</v>
      </c>
      <c r="AF37" s="122"/>
      <c r="AG37" s="122">
        <v>0</v>
      </c>
      <c r="AH37" s="122">
        <v>0</v>
      </c>
      <c r="AI37" s="122"/>
      <c r="AJ37" s="122">
        <v>0</v>
      </c>
      <c r="AK37" s="122">
        <v>0</v>
      </c>
      <c r="AL37" s="122"/>
      <c r="AM37" s="122">
        <v>0</v>
      </c>
      <c r="AN37" s="122">
        <v>0</v>
      </c>
      <c r="AO37" s="122"/>
      <c r="AP37" s="387" t="str">
        <f t="shared" si="12"/>
        <v>3516.CSBG.I01.Nov251</v>
      </c>
      <c r="AQ37" s="387" t="str">
        <f t="shared" si="13"/>
        <v>Hasmonean  .3516.CSBG.I01.Nov25</v>
      </c>
      <c r="AR37" s="122"/>
      <c r="AS37" s="122" t="str">
        <f t="shared" si="18"/>
        <v>3516.CSBG.I01.Dec251</v>
      </c>
      <c r="AT37" s="122" t="str">
        <f t="shared" si="19"/>
        <v>Hasmonean  .3516.CSBG.I01.Dec25</v>
      </c>
      <c r="AU37" s="122"/>
      <c r="AV37" s="122">
        <v>0</v>
      </c>
      <c r="AW37" s="122">
        <v>0</v>
      </c>
      <c r="AX37" s="122"/>
      <c r="AY37" s="122"/>
      <c r="AZ37" s="122"/>
      <c r="BA37" s="122"/>
      <c r="BB37" s="122"/>
      <c r="BC37" s="122"/>
      <c r="BD37" s="122"/>
      <c r="BE37" s="120">
        <f t="shared" si="14"/>
        <v>0</v>
      </c>
      <c r="BF37" s="120">
        <f t="shared" si="15"/>
        <v>0</v>
      </c>
      <c r="BG37"/>
      <c r="BH37" s="7"/>
    </row>
    <row r="38" spans="1:60" s="108" customFormat="1" x14ac:dyDescent="0.3">
      <c r="A38">
        <f t="shared" si="16"/>
        <v>3022031</v>
      </c>
      <c r="B38" s="118">
        <v>3022031</v>
      </c>
      <c r="C38" t="s">
        <v>465</v>
      </c>
      <c r="D38" s="106">
        <v>0</v>
      </c>
      <c r="E38" s="106" t="str">
        <f>VLOOKUP(B38,'School Details'!A:E,4,FALSE)</f>
        <v>M</v>
      </c>
      <c r="F38" s="106" t="str">
        <f>VLOOKUP(B38,'School Details'!A:E,5,FALSE)</f>
        <v>Primary</v>
      </c>
      <c r="G38" t="s">
        <v>895</v>
      </c>
      <c r="H38" t="s">
        <v>567</v>
      </c>
      <c r="I38" t="s">
        <v>23902</v>
      </c>
      <c r="J38">
        <v>661225</v>
      </c>
      <c r="K38" s="118" t="s">
        <v>10</v>
      </c>
      <c r="L38" s="106">
        <f t="shared" si="17"/>
        <v>1</v>
      </c>
      <c r="M38" s="106" t="str">
        <f t="shared" si="2"/>
        <v>CSBG.I01</v>
      </c>
      <c r="N38" s="106">
        <f>VLOOKUP(B38,'School Details'!A:K,10,FALSE)</f>
        <v>400026</v>
      </c>
      <c r="O38" s="106" t="str">
        <f t="shared" si="3"/>
        <v>Hollickwood JMI Sch</v>
      </c>
      <c r="P38" t="s">
        <v>151</v>
      </c>
      <c r="Q38" t="s">
        <v>152</v>
      </c>
      <c r="R38" t="s">
        <v>153</v>
      </c>
      <c r="S38" t="str">
        <f>VLOOKUP($G38,LBB_Code!$J:$O, 6,FALSE)</f>
        <v>A1.D10166.661225.99999.9999999.999999</v>
      </c>
      <c r="T38" s="125"/>
      <c r="U38" t="str">
        <f t="shared" si="4"/>
        <v>2031.CSBG.I01.Ap251</v>
      </c>
      <c r="V38" t="str">
        <f t="shared" si="5"/>
        <v>Hollickwood JMI Sch.2031.CSBG.I01.Ap25</v>
      </c>
      <c r="W38" s="122"/>
      <c r="X38" t="str">
        <f t="shared" si="6"/>
        <v>2031.CSBG.I01.Ma251</v>
      </c>
      <c r="Y38" t="str">
        <f t="shared" si="7"/>
        <v>Hollickwood JMI Sch.2031.CSBG.I01.Ma25</v>
      </c>
      <c r="Z38" s="122"/>
      <c r="AA38" t="str">
        <f t="shared" si="8"/>
        <v>2031.CSBG.I01.Ju251</v>
      </c>
      <c r="AB38" t="str">
        <f t="shared" si="9"/>
        <v>Hollickwood JMI Sch.2031.CSBG.I01.Ju25</v>
      </c>
      <c r="AC38" s="122"/>
      <c r="AD38" t="str">
        <f t="shared" si="10"/>
        <v>2031.CSBG.I01.Jul251</v>
      </c>
      <c r="AE38" t="str">
        <f t="shared" si="11"/>
        <v>Hollickwood JMI Sch.2031.CSBG.I01.Jul25</v>
      </c>
      <c r="AF38" s="122"/>
      <c r="AG38" s="122">
        <v>0</v>
      </c>
      <c r="AH38" s="122">
        <v>0</v>
      </c>
      <c r="AI38" s="122"/>
      <c r="AJ38" s="122">
        <v>0</v>
      </c>
      <c r="AK38" s="122">
        <v>0</v>
      </c>
      <c r="AL38" s="122"/>
      <c r="AM38" s="122">
        <v>0</v>
      </c>
      <c r="AN38" s="122">
        <v>0</v>
      </c>
      <c r="AO38" s="122"/>
      <c r="AP38" s="387" t="str">
        <f t="shared" si="12"/>
        <v>2031.CSBG.I01.Nov251</v>
      </c>
      <c r="AQ38" s="387" t="str">
        <f t="shared" si="13"/>
        <v>Hollickwood JMI Sch.2031.CSBG.I01.Nov25</v>
      </c>
      <c r="AR38" s="122"/>
      <c r="AS38" s="122" t="str">
        <f t="shared" si="18"/>
        <v>2031.CSBG.I01.Dec251</v>
      </c>
      <c r="AT38" s="122" t="str">
        <f t="shared" si="19"/>
        <v>Hollickwood JMI Sch.2031.CSBG.I01.Dec25</v>
      </c>
      <c r="AU38" s="122"/>
      <c r="AV38" s="122">
        <v>0</v>
      </c>
      <c r="AW38" s="122">
        <v>0</v>
      </c>
      <c r="AX38" s="122"/>
      <c r="AY38" s="122"/>
      <c r="AZ38" s="122"/>
      <c r="BA38" s="122"/>
      <c r="BB38" s="122"/>
      <c r="BC38" s="122"/>
      <c r="BD38" s="122"/>
      <c r="BE38" s="120">
        <f t="shared" si="14"/>
        <v>0</v>
      </c>
      <c r="BF38" s="120">
        <f t="shared" si="15"/>
        <v>0</v>
      </c>
      <c r="BG38"/>
      <c r="BH38" s="7"/>
    </row>
    <row r="39" spans="1:60" s="108" customFormat="1" x14ac:dyDescent="0.3">
      <c r="A39">
        <f t="shared" si="16"/>
        <v>3022032</v>
      </c>
      <c r="B39" s="118">
        <v>3022032</v>
      </c>
      <c r="C39" t="s">
        <v>148</v>
      </c>
      <c r="D39" s="106">
        <v>0</v>
      </c>
      <c r="E39" s="106" t="str">
        <f>VLOOKUP(B39,'School Details'!A:E,4,FALSE)</f>
        <v>M</v>
      </c>
      <c r="F39" s="106" t="str">
        <f>VLOOKUP(B39,'School Details'!A:E,5,FALSE)</f>
        <v>Primary</v>
      </c>
      <c r="G39" t="s">
        <v>895</v>
      </c>
      <c r="H39" t="s">
        <v>567</v>
      </c>
      <c r="I39" t="s">
        <v>23902</v>
      </c>
      <c r="J39">
        <v>661225</v>
      </c>
      <c r="K39" s="118" t="s">
        <v>10</v>
      </c>
      <c r="L39" s="106">
        <f t="shared" si="17"/>
        <v>1</v>
      </c>
      <c r="M39" s="106" t="str">
        <f t="shared" si="2"/>
        <v>CSBG.I01</v>
      </c>
      <c r="N39" s="106">
        <f>VLOOKUP(B39,'School Details'!A:K,10,FALSE)</f>
        <v>400084</v>
      </c>
      <c r="O39" s="106" t="str">
        <f t="shared" si="3"/>
        <v>Holly Park School</v>
      </c>
      <c r="P39" t="s">
        <v>148</v>
      </c>
      <c r="Q39" t="s">
        <v>149</v>
      </c>
      <c r="R39" t="s">
        <v>150</v>
      </c>
      <c r="S39" t="str">
        <f>VLOOKUP($G39,LBB_Code!$J:$O, 6,FALSE)</f>
        <v>A1.D10166.661225.99999.9999999.999999</v>
      </c>
      <c r="T39" s="125"/>
      <c r="U39" t="str">
        <f t="shared" si="4"/>
        <v>2032.CSBG.I01.Ap251</v>
      </c>
      <c r="V39" t="str">
        <f t="shared" si="5"/>
        <v>Holly Park School.2032.CSBG.I01.Ap25</v>
      </c>
      <c r="W39" s="119"/>
      <c r="X39" t="str">
        <f t="shared" si="6"/>
        <v>2032.CSBG.I01.Ma251</v>
      </c>
      <c r="Y39" t="str">
        <f t="shared" si="7"/>
        <v>Holly Park School.2032.CSBG.I01.Ma25</v>
      </c>
      <c r="Z39" s="119"/>
      <c r="AA39" t="str">
        <f t="shared" si="8"/>
        <v>2032.CSBG.I01.Ju251</v>
      </c>
      <c r="AB39" t="str">
        <f t="shared" si="9"/>
        <v>Holly Park School.2032.CSBG.I01.Ju25</v>
      </c>
      <c r="AC39" s="119"/>
      <c r="AD39" t="str">
        <f t="shared" si="10"/>
        <v>2032.CSBG.I01.Jul251</v>
      </c>
      <c r="AE39" t="str">
        <f t="shared" si="11"/>
        <v>Holly Park School.2032.CSBG.I01.Jul25</v>
      </c>
      <c r="AF39" s="122"/>
      <c r="AG39" s="122">
        <v>0</v>
      </c>
      <c r="AH39" s="122">
        <v>0</v>
      </c>
      <c r="AI39" s="122"/>
      <c r="AJ39" s="122">
        <v>0</v>
      </c>
      <c r="AK39" s="122">
        <v>0</v>
      </c>
      <c r="AL39" s="122"/>
      <c r="AM39" s="122">
        <v>0</v>
      </c>
      <c r="AN39" s="122">
        <v>0</v>
      </c>
      <c r="AO39" s="122"/>
      <c r="AP39" s="387" t="str">
        <f t="shared" si="12"/>
        <v>2032.CSBG.I01.Nov251</v>
      </c>
      <c r="AQ39" s="387" t="str">
        <f t="shared" si="13"/>
        <v>Holly Park School.2032.CSBG.I01.Nov25</v>
      </c>
      <c r="AR39" s="122"/>
      <c r="AS39" s="122" t="str">
        <f t="shared" si="18"/>
        <v>2032.CSBG.I01.Dec251</v>
      </c>
      <c r="AT39" s="122" t="str">
        <f t="shared" si="19"/>
        <v>Holly Park School.2032.CSBG.I01.Dec25</v>
      </c>
      <c r="AU39" s="122"/>
      <c r="AV39" s="122">
        <v>0</v>
      </c>
      <c r="AW39" s="122">
        <v>0</v>
      </c>
      <c r="AX39" s="122"/>
      <c r="AY39" s="122"/>
      <c r="AZ39" s="122"/>
      <c r="BA39" s="122"/>
      <c r="BB39" s="122"/>
      <c r="BC39" s="122"/>
      <c r="BD39" s="122"/>
      <c r="BE39" s="120">
        <f t="shared" ref="BE39:BE70" si="20">W39+Z39+AC39+AF39+AI39+AL39+AO39+AR39+AU39+AX39+BA39+W39</f>
        <v>0</v>
      </c>
      <c r="BF39" s="120">
        <f t="shared" si="15"/>
        <v>0</v>
      </c>
      <c r="BG39"/>
      <c r="BH39" s="7"/>
    </row>
    <row r="40" spans="1:60" s="108" customFormat="1" x14ac:dyDescent="0.3">
      <c r="A40">
        <f t="shared" si="16"/>
        <v>3023304</v>
      </c>
      <c r="B40" s="118">
        <v>3023304</v>
      </c>
      <c r="C40" t="s">
        <v>468</v>
      </c>
      <c r="D40" s="106">
        <v>0</v>
      </c>
      <c r="E40" s="106" t="str">
        <f>VLOOKUP(B40,'School Details'!A:E,4,FALSE)</f>
        <v>M</v>
      </c>
      <c r="F40" s="106" t="str">
        <f>VLOOKUP(B40,'School Details'!A:E,5,FALSE)</f>
        <v>Primary</v>
      </c>
      <c r="G40" t="s">
        <v>895</v>
      </c>
      <c r="H40" t="s">
        <v>567</v>
      </c>
      <c r="I40" t="s">
        <v>23902</v>
      </c>
      <c r="J40">
        <v>661225</v>
      </c>
      <c r="K40" s="118" t="s">
        <v>10</v>
      </c>
      <c r="L40" s="106">
        <f t="shared" si="17"/>
        <v>1</v>
      </c>
      <c r="M40" s="106" t="str">
        <f t="shared" si="2"/>
        <v>CSBG.I01</v>
      </c>
      <c r="N40" s="106">
        <f>VLOOKUP(B40,'School Details'!A:K,10,FALSE)</f>
        <v>400008</v>
      </c>
      <c r="O40" s="106" t="str">
        <f t="shared" si="3"/>
        <v>Holy Trinity School</v>
      </c>
      <c r="P40" t="s">
        <v>34</v>
      </c>
      <c r="Q40" t="s">
        <v>35</v>
      </c>
      <c r="R40" t="s">
        <v>36</v>
      </c>
      <c r="S40" t="str">
        <f>VLOOKUP($G40,LBB_Code!$J:$O, 6,FALSE)</f>
        <v>A1.D10166.661225.99999.9999999.999999</v>
      </c>
      <c r="T40" s="125"/>
      <c r="U40" t="str">
        <f t="shared" si="4"/>
        <v>3304.CSBG.I01.Ap251</v>
      </c>
      <c r="V40" t="str">
        <f t="shared" si="5"/>
        <v>Holy Trinity School.3304.CSBG.I01.Ap25</v>
      </c>
      <c r="W40" s="119"/>
      <c r="X40" t="str">
        <f t="shared" si="6"/>
        <v>3304.CSBG.I01.Ma251</v>
      </c>
      <c r="Y40" t="str">
        <f t="shared" si="7"/>
        <v>Holy Trinity School.3304.CSBG.I01.Ma25</v>
      </c>
      <c r="Z40" s="119"/>
      <c r="AA40" t="str">
        <f t="shared" si="8"/>
        <v>3304.CSBG.I01.Ju251</v>
      </c>
      <c r="AB40" t="str">
        <f t="shared" si="9"/>
        <v>Holy Trinity School.3304.CSBG.I01.Ju25</v>
      </c>
      <c r="AC40" s="119"/>
      <c r="AD40" t="str">
        <f t="shared" si="10"/>
        <v>3304.CSBG.I01.Jul251</v>
      </c>
      <c r="AE40" t="str">
        <f t="shared" si="11"/>
        <v>Holy Trinity School.3304.CSBG.I01.Jul25</v>
      </c>
      <c r="AF40" s="122"/>
      <c r="AG40" s="122">
        <v>0</v>
      </c>
      <c r="AH40" s="122">
        <v>0</v>
      </c>
      <c r="AI40" s="122"/>
      <c r="AJ40" s="122">
        <v>0</v>
      </c>
      <c r="AK40" s="122">
        <v>0</v>
      </c>
      <c r="AL40" s="122"/>
      <c r="AM40" s="122">
        <v>0</v>
      </c>
      <c r="AN40" s="122">
        <v>0</v>
      </c>
      <c r="AO40" s="122"/>
      <c r="AP40" s="387" t="str">
        <f t="shared" si="12"/>
        <v>3304.CSBG.I01.Nov251</v>
      </c>
      <c r="AQ40" s="387" t="str">
        <f t="shared" si="13"/>
        <v>Holy Trinity School.3304.CSBG.I01.Nov25</v>
      </c>
      <c r="AR40" s="122"/>
      <c r="AS40" s="122" t="str">
        <f t="shared" si="18"/>
        <v>3304.CSBG.I01.Dec251</v>
      </c>
      <c r="AT40" s="122" t="str">
        <f t="shared" si="19"/>
        <v>Holy Trinity School.3304.CSBG.I01.Dec25</v>
      </c>
      <c r="AU40" s="122"/>
      <c r="AV40" s="122">
        <v>0</v>
      </c>
      <c r="AW40" s="122">
        <v>0</v>
      </c>
      <c r="AX40" s="122"/>
      <c r="AY40" s="122"/>
      <c r="AZ40" s="122"/>
      <c r="BA40" s="122"/>
      <c r="BB40" s="122"/>
      <c r="BC40" s="122"/>
      <c r="BD40" s="122"/>
      <c r="BE40" s="120">
        <f t="shared" si="20"/>
        <v>0</v>
      </c>
      <c r="BF40" s="122">
        <f t="shared" si="15"/>
        <v>0</v>
      </c>
      <c r="BG40"/>
      <c r="BH40" s="7"/>
    </row>
    <row r="41" spans="1:60" s="108" customFormat="1" x14ac:dyDescent="0.3">
      <c r="A41">
        <f t="shared" si="16"/>
        <v>3025427</v>
      </c>
      <c r="B41" s="118">
        <v>3025427</v>
      </c>
      <c r="C41" t="s">
        <v>547</v>
      </c>
      <c r="D41" s="106">
        <v>0</v>
      </c>
      <c r="E41" s="106" t="str">
        <f>VLOOKUP(B41,'School Details'!A:E,4,FALSE)</f>
        <v>M</v>
      </c>
      <c r="F41" s="106" t="str">
        <f>VLOOKUP(B41,'School Details'!A:E,5,FALSE)</f>
        <v>Secondary</v>
      </c>
      <c r="G41" t="s">
        <v>900</v>
      </c>
      <c r="H41" t="s">
        <v>568</v>
      </c>
      <c r="I41" t="s">
        <v>23902</v>
      </c>
      <c r="J41">
        <v>661225</v>
      </c>
      <c r="K41" s="118" t="s">
        <v>10</v>
      </c>
      <c r="L41" s="106">
        <f t="shared" si="17"/>
        <v>1</v>
      </c>
      <c r="M41" s="106" t="str">
        <f t="shared" si="2"/>
        <v>CSBG.I01</v>
      </c>
      <c r="N41" s="106">
        <f>VLOOKUP(B41,'School Details'!A:K,10,FALSE)</f>
        <v>400140</v>
      </c>
      <c r="O41" s="106" t="str">
        <f t="shared" si="3"/>
        <v>JCoSS</v>
      </c>
      <c r="P41" t="s">
        <v>169</v>
      </c>
      <c r="Q41" t="s">
        <v>170</v>
      </c>
      <c r="R41" t="s">
        <v>171</v>
      </c>
      <c r="S41" t="str">
        <f>VLOOKUP($G41,LBB_Code!$J:$O, 6,FALSE)</f>
        <v>A1.D10167.661225.99999.9999999.999999</v>
      </c>
      <c r="T41" s="125"/>
      <c r="U41" t="str">
        <f t="shared" si="4"/>
        <v>5427.CSBG.I01.Ap251</v>
      </c>
      <c r="V41" t="str">
        <f t="shared" si="5"/>
        <v>JCoSS.5427.CSBG.I01.Ap25</v>
      </c>
      <c r="W41" s="119"/>
      <c r="X41" t="str">
        <f t="shared" si="6"/>
        <v>5427.CSBG.I01.Ma251</v>
      </c>
      <c r="Y41" t="str">
        <f t="shared" si="7"/>
        <v>JCoSS.5427.CSBG.I01.Ma25</v>
      </c>
      <c r="Z41" s="119"/>
      <c r="AA41" t="str">
        <f t="shared" si="8"/>
        <v>5427.CSBG.I01.Ju251</v>
      </c>
      <c r="AB41" t="str">
        <f t="shared" si="9"/>
        <v>JCoSS.5427.CSBG.I01.Ju25</v>
      </c>
      <c r="AC41" s="119"/>
      <c r="AD41" t="str">
        <f t="shared" si="10"/>
        <v>5427.CSBG.I01.Jul251</v>
      </c>
      <c r="AE41" t="str">
        <f t="shared" si="11"/>
        <v>JCoSS.5427.CSBG.I01.Jul25</v>
      </c>
      <c r="AF41" s="122"/>
      <c r="AG41" s="122">
        <v>0</v>
      </c>
      <c r="AH41" s="122">
        <v>0</v>
      </c>
      <c r="AI41" s="122"/>
      <c r="AJ41" s="122">
        <v>0</v>
      </c>
      <c r="AK41" s="122">
        <v>0</v>
      </c>
      <c r="AL41" s="122"/>
      <c r="AM41" s="122">
        <v>0</v>
      </c>
      <c r="AN41" s="122">
        <v>0</v>
      </c>
      <c r="AO41" s="122"/>
      <c r="AP41" s="387" t="str">
        <f t="shared" si="12"/>
        <v>5427.CSBG.I01.Nov251</v>
      </c>
      <c r="AQ41" s="387" t="str">
        <f t="shared" si="13"/>
        <v>JCoSS.5427.CSBG.I01.Nov25</v>
      </c>
      <c r="AR41" s="122"/>
      <c r="AS41" s="122" t="str">
        <f t="shared" si="18"/>
        <v>5427.CSBG.I01.Dec251</v>
      </c>
      <c r="AT41" s="122" t="str">
        <f t="shared" si="19"/>
        <v>JCoSS.5427.CSBG.I01.Dec25</v>
      </c>
      <c r="AU41" s="122"/>
      <c r="AV41" s="122">
        <v>0</v>
      </c>
      <c r="AW41" s="122">
        <v>0</v>
      </c>
      <c r="AX41" s="122"/>
      <c r="AY41" s="122"/>
      <c r="AZ41" s="122"/>
      <c r="BA41" s="122"/>
      <c r="BB41" s="122"/>
      <c r="BC41" s="122"/>
      <c r="BD41" s="122"/>
      <c r="BE41" s="120">
        <f t="shared" si="20"/>
        <v>0</v>
      </c>
      <c r="BF41" s="122">
        <f t="shared" si="15"/>
        <v>0</v>
      </c>
      <c r="BG41"/>
      <c r="BH41" s="7"/>
    </row>
    <row r="42" spans="1:60" s="108" customFormat="1" x14ac:dyDescent="0.3">
      <c r="A42">
        <f t="shared" si="16"/>
        <v>3022036</v>
      </c>
      <c r="B42" s="118">
        <v>3022036</v>
      </c>
      <c r="C42" t="s">
        <v>175</v>
      </c>
      <c r="D42" s="106">
        <v>0</v>
      </c>
      <c r="E42" s="106" t="str">
        <f>VLOOKUP(B42,'School Details'!A:E,4,FALSE)</f>
        <v>M</v>
      </c>
      <c r="F42" s="106" t="str">
        <f>VLOOKUP(B42,'School Details'!A:E,5,FALSE)</f>
        <v>Primary</v>
      </c>
      <c r="G42" t="s">
        <v>895</v>
      </c>
      <c r="H42" t="s">
        <v>567</v>
      </c>
      <c r="I42" t="s">
        <v>23902</v>
      </c>
      <c r="J42">
        <v>661225</v>
      </c>
      <c r="K42" s="118" t="s">
        <v>10</v>
      </c>
      <c r="L42" s="106">
        <f t="shared" si="17"/>
        <v>1</v>
      </c>
      <c r="M42" s="106" t="str">
        <f t="shared" si="2"/>
        <v>CSBG.I01</v>
      </c>
      <c r="N42" s="106">
        <f>VLOOKUP(B42,'School Details'!A:K,10,FALSE)</f>
        <v>400046</v>
      </c>
      <c r="O42" s="106" t="str">
        <f t="shared" si="3"/>
        <v>Livingstone School</v>
      </c>
      <c r="P42" t="s">
        <v>175</v>
      </c>
      <c r="Q42" t="s">
        <v>176</v>
      </c>
      <c r="R42" t="s">
        <v>177</v>
      </c>
      <c r="S42" t="str">
        <f>VLOOKUP($G42,LBB_Code!$J:$O, 6,FALSE)</f>
        <v>A1.D10166.661225.99999.9999999.999999</v>
      </c>
      <c r="T42" s="125"/>
      <c r="U42" t="str">
        <f t="shared" si="4"/>
        <v>2036.CSBG.I01.Ap251</v>
      </c>
      <c r="V42" t="str">
        <f t="shared" si="5"/>
        <v>Livingstone School.2036.CSBG.I01.Ap25</v>
      </c>
      <c r="W42" s="119"/>
      <c r="X42" t="str">
        <f t="shared" si="6"/>
        <v>2036.CSBG.I01.Ma251</v>
      </c>
      <c r="Y42" t="str">
        <f t="shared" si="7"/>
        <v>Livingstone School.2036.CSBG.I01.Ma25</v>
      </c>
      <c r="Z42" s="119"/>
      <c r="AA42" t="str">
        <f t="shared" si="8"/>
        <v>2036.CSBG.I01.Ju251</v>
      </c>
      <c r="AB42" t="str">
        <f t="shared" si="9"/>
        <v>Livingstone School.2036.CSBG.I01.Ju25</v>
      </c>
      <c r="AC42" s="119"/>
      <c r="AD42" t="str">
        <f t="shared" si="10"/>
        <v>2036.CSBG.I01.Jul251</v>
      </c>
      <c r="AE42" t="str">
        <f t="shared" si="11"/>
        <v>Livingstone School.2036.CSBG.I01.Jul25</v>
      </c>
      <c r="AF42" s="122"/>
      <c r="AG42" s="122">
        <v>0</v>
      </c>
      <c r="AH42" s="122">
        <v>0</v>
      </c>
      <c r="AI42" s="122"/>
      <c r="AJ42" s="122">
        <v>0</v>
      </c>
      <c r="AK42" s="122">
        <v>0</v>
      </c>
      <c r="AL42" s="122"/>
      <c r="AM42" s="122">
        <v>0</v>
      </c>
      <c r="AN42" s="122">
        <v>0</v>
      </c>
      <c r="AO42" s="122"/>
      <c r="AP42" s="387" t="str">
        <f t="shared" si="12"/>
        <v>2036.CSBG.I01.Nov251</v>
      </c>
      <c r="AQ42" s="387" t="str">
        <f t="shared" si="13"/>
        <v>Livingstone School.2036.CSBG.I01.Nov25</v>
      </c>
      <c r="AR42" s="122"/>
      <c r="AS42" s="122" t="str">
        <f t="shared" si="18"/>
        <v>2036.CSBG.I01.Dec251</v>
      </c>
      <c r="AT42" s="122" t="str">
        <f t="shared" si="19"/>
        <v>Livingstone School.2036.CSBG.I01.Dec25</v>
      </c>
      <c r="AU42" s="122"/>
      <c r="AV42" s="122">
        <v>0</v>
      </c>
      <c r="AW42" s="122">
        <v>0</v>
      </c>
      <c r="AX42" s="122"/>
      <c r="AY42" s="122"/>
      <c r="AZ42" s="122"/>
      <c r="BA42" s="122"/>
      <c r="BB42" s="122"/>
      <c r="BC42" s="122"/>
      <c r="BD42" s="122"/>
      <c r="BE42" s="120">
        <f t="shared" si="20"/>
        <v>0</v>
      </c>
      <c r="BF42" s="122">
        <f t="shared" si="15"/>
        <v>0</v>
      </c>
      <c r="BG42"/>
      <c r="BH42" s="7"/>
    </row>
    <row r="43" spans="1:60" s="108" customFormat="1" x14ac:dyDescent="0.3">
      <c r="A43">
        <f t="shared" si="16"/>
        <v>3022037</v>
      </c>
      <c r="B43" s="118">
        <v>3022037</v>
      </c>
      <c r="C43" t="s">
        <v>470</v>
      </c>
      <c r="D43" s="106">
        <v>0</v>
      </c>
      <c r="E43" s="106" t="str">
        <f>VLOOKUP(B43,'School Details'!A:E,4,FALSE)</f>
        <v>M</v>
      </c>
      <c r="F43" s="106" t="str">
        <f>VLOOKUP(B43,'School Details'!A:E,5,FALSE)</f>
        <v>Primary</v>
      </c>
      <c r="G43" t="s">
        <v>895</v>
      </c>
      <c r="H43" t="s">
        <v>567</v>
      </c>
      <c r="I43" t="s">
        <v>23902</v>
      </c>
      <c r="J43">
        <v>661225</v>
      </c>
      <c r="K43" s="118" t="s">
        <v>10</v>
      </c>
      <c r="L43" s="106">
        <f t="shared" si="17"/>
        <v>1</v>
      </c>
      <c r="M43" s="106" t="str">
        <f t="shared" si="2"/>
        <v>CSBG.I01</v>
      </c>
      <c r="N43" s="106">
        <f>VLOOKUP(B43,'School Details'!A:K,10,FALSE)</f>
        <v>400030</v>
      </c>
      <c r="O43" s="106" t="str">
        <f t="shared" si="3"/>
        <v xml:space="preserve">Manorside  </v>
      </c>
      <c r="P43" t="s">
        <v>130</v>
      </c>
      <c r="Q43" t="s">
        <v>131</v>
      </c>
      <c r="R43" t="s">
        <v>132</v>
      </c>
      <c r="S43" t="str">
        <f>VLOOKUP($G43,LBB_Code!$J:$O, 6,FALSE)</f>
        <v>A1.D10166.661225.99999.9999999.999999</v>
      </c>
      <c r="T43" s="125"/>
      <c r="U43" t="str">
        <f t="shared" si="4"/>
        <v>2037.CSBG.I01.Ap251</v>
      </c>
      <c r="V43" t="str">
        <f t="shared" si="5"/>
        <v>Manorside  .2037.CSBG.I01.Ap25</v>
      </c>
      <c r="W43" s="119"/>
      <c r="X43" t="str">
        <f t="shared" si="6"/>
        <v>2037.CSBG.I01.Ma251</v>
      </c>
      <c r="Y43" t="str">
        <f t="shared" si="7"/>
        <v>Manorside  .2037.CSBG.I01.Ma25</v>
      </c>
      <c r="Z43" s="119"/>
      <c r="AA43" t="str">
        <f t="shared" si="8"/>
        <v>2037.CSBG.I01.Ju251</v>
      </c>
      <c r="AB43" t="str">
        <f t="shared" si="9"/>
        <v>Manorside  .2037.CSBG.I01.Ju25</v>
      </c>
      <c r="AC43" s="119"/>
      <c r="AD43" t="str">
        <f t="shared" si="10"/>
        <v>2037.CSBG.I01.Jul251</v>
      </c>
      <c r="AE43" t="str">
        <f t="shared" si="11"/>
        <v>Manorside  .2037.CSBG.I01.Jul25</v>
      </c>
      <c r="AF43" s="122"/>
      <c r="AG43" s="122">
        <v>0</v>
      </c>
      <c r="AH43" s="122">
        <v>0</v>
      </c>
      <c r="AI43" s="122"/>
      <c r="AJ43" s="122">
        <v>0</v>
      </c>
      <c r="AK43" s="122">
        <v>0</v>
      </c>
      <c r="AL43" s="122"/>
      <c r="AM43" s="122">
        <v>0</v>
      </c>
      <c r="AN43" s="122">
        <v>0</v>
      </c>
      <c r="AO43" s="122"/>
      <c r="AP43" s="387" t="str">
        <f t="shared" si="12"/>
        <v>2037.CSBG.I01.Nov251</v>
      </c>
      <c r="AQ43" s="387" t="str">
        <f t="shared" si="13"/>
        <v>Manorside  .2037.CSBG.I01.Nov25</v>
      </c>
      <c r="AR43" s="122"/>
      <c r="AS43" s="122" t="str">
        <f t="shared" si="18"/>
        <v>2037.CSBG.I01.Dec251</v>
      </c>
      <c r="AT43" s="122" t="str">
        <f t="shared" si="19"/>
        <v>Manorside  .2037.CSBG.I01.Dec25</v>
      </c>
      <c r="AU43" s="122"/>
      <c r="AV43" s="122">
        <v>0</v>
      </c>
      <c r="AW43" s="122">
        <v>0</v>
      </c>
      <c r="AX43" s="122"/>
      <c r="AY43" s="122"/>
      <c r="AZ43" s="122"/>
      <c r="BA43" s="122"/>
      <c r="BB43" s="122"/>
      <c r="BC43" s="122"/>
      <c r="BD43" s="122"/>
      <c r="BE43" s="120">
        <f t="shared" si="20"/>
        <v>0</v>
      </c>
      <c r="BF43" s="120">
        <f t="shared" si="15"/>
        <v>0</v>
      </c>
      <c r="BG43"/>
      <c r="BH43" s="7"/>
    </row>
    <row r="44" spans="1:60" s="108" customFormat="1" x14ac:dyDescent="0.3">
      <c r="A44">
        <f t="shared" si="16"/>
        <v>3023523</v>
      </c>
      <c r="B44" s="118">
        <v>3023523</v>
      </c>
      <c r="C44" t="s">
        <v>472</v>
      </c>
      <c r="D44" s="106">
        <v>0</v>
      </c>
      <c r="E44" s="106" t="str">
        <f>VLOOKUP(B44,'School Details'!A:E,4,FALSE)</f>
        <v>M</v>
      </c>
      <c r="F44" s="106" t="str">
        <f>VLOOKUP(B44,'School Details'!A:E,5,FALSE)</f>
        <v>Primary</v>
      </c>
      <c r="G44" t="s">
        <v>895</v>
      </c>
      <c r="H44" t="s">
        <v>567</v>
      </c>
      <c r="I44" t="s">
        <v>23902</v>
      </c>
      <c r="J44">
        <v>661225</v>
      </c>
      <c r="K44" s="118" t="s">
        <v>10</v>
      </c>
      <c r="L44" s="106">
        <f t="shared" si="17"/>
        <v>1</v>
      </c>
      <c r="M44" s="106" t="str">
        <f t="shared" si="2"/>
        <v>CSBG.I01</v>
      </c>
      <c r="N44" s="106">
        <f>VLOOKUP(B44,'School Details'!A:K,10,FALSE)</f>
        <v>400130</v>
      </c>
      <c r="O44" s="106" t="str">
        <f t="shared" si="3"/>
        <v xml:space="preserve">Martin  </v>
      </c>
      <c r="P44" t="s">
        <v>203</v>
      </c>
      <c r="Q44" t="s">
        <v>204</v>
      </c>
      <c r="R44" t="s">
        <v>205</v>
      </c>
      <c r="S44" t="str">
        <f>VLOOKUP($G44,LBB_Code!$J:$O, 6,FALSE)</f>
        <v>A1.D10166.661225.99999.9999999.999999</v>
      </c>
      <c r="T44" s="125"/>
      <c r="U44" t="str">
        <f t="shared" si="4"/>
        <v>3523.CSBG.I01.Ap251</v>
      </c>
      <c r="V44" t="str">
        <f t="shared" si="5"/>
        <v>Martin  .3523.CSBG.I01.Ap25</v>
      </c>
      <c r="W44" s="119"/>
      <c r="X44" t="str">
        <f t="shared" si="6"/>
        <v>3523.CSBG.I01.Ma251</v>
      </c>
      <c r="Y44" t="str">
        <f t="shared" si="7"/>
        <v>Martin  .3523.CSBG.I01.Ma25</v>
      </c>
      <c r="Z44" s="119"/>
      <c r="AA44" t="str">
        <f t="shared" si="8"/>
        <v>3523.CSBG.I01.Ju251</v>
      </c>
      <c r="AB44" t="str">
        <f t="shared" si="9"/>
        <v>Martin  .3523.CSBG.I01.Ju25</v>
      </c>
      <c r="AC44" s="119"/>
      <c r="AD44" t="str">
        <f t="shared" si="10"/>
        <v>3523.CSBG.I01.Jul251</v>
      </c>
      <c r="AE44" t="str">
        <f t="shared" si="11"/>
        <v>Martin  .3523.CSBG.I01.Jul25</v>
      </c>
      <c r="AF44" s="122"/>
      <c r="AG44" s="122">
        <v>0</v>
      </c>
      <c r="AH44" s="122">
        <v>0</v>
      </c>
      <c r="AI44" s="122"/>
      <c r="AJ44" s="122">
        <v>0</v>
      </c>
      <c r="AK44" s="122">
        <v>0</v>
      </c>
      <c r="AL44" s="122"/>
      <c r="AM44" s="122">
        <v>0</v>
      </c>
      <c r="AN44" s="122">
        <v>0</v>
      </c>
      <c r="AO44" s="122"/>
      <c r="AP44" s="387" t="str">
        <f t="shared" si="12"/>
        <v>3523.CSBG.I01.Nov251</v>
      </c>
      <c r="AQ44" s="387" t="str">
        <f t="shared" si="13"/>
        <v>Martin  .3523.CSBG.I01.Nov25</v>
      </c>
      <c r="AR44" s="122"/>
      <c r="AS44" s="122" t="str">
        <f t="shared" si="18"/>
        <v>3523.CSBG.I01.Dec251</v>
      </c>
      <c r="AT44" s="122" t="str">
        <f t="shared" si="19"/>
        <v>Martin  .3523.CSBG.I01.Dec25</v>
      </c>
      <c r="AU44" s="122"/>
      <c r="AV44" s="122">
        <v>0</v>
      </c>
      <c r="AW44" s="122">
        <v>0</v>
      </c>
      <c r="AX44" s="122"/>
      <c r="AY44" s="122"/>
      <c r="AZ44" s="122"/>
      <c r="BA44" s="122"/>
      <c r="BB44" s="122"/>
      <c r="BC44" s="122"/>
      <c r="BD44" s="122"/>
      <c r="BE44" s="120">
        <f t="shared" si="20"/>
        <v>0</v>
      </c>
      <c r="BF44" s="120">
        <f t="shared" si="15"/>
        <v>0</v>
      </c>
      <c r="BG44"/>
      <c r="BH44" s="7"/>
    </row>
    <row r="45" spans="1:60" s="108" customFormat="1" x14ac:dyDescent="0.3">
      <c r="A45">
        <f t="shared" si="16"/>
        <v>3025948</v>
      </c>
      <c r="B45" s="118">
        <v>3025948</v>
      </c>
      <c r="C45" t="s">
        <v>473</v>
      </c>
      <c r="D45" s="106">
        <v>0</v>
      </c>
      <c r="E45" s="106" t="str">
        <f>VLOOKUP(B45,'School Details'!A:E,4,FALSE)</f>
        <v>M</v>
      </c>
      <c r="F45" s="106" t="str">
        <f>VLOOKUP(B45,'School Details'!A:E,5,FALSE)</f>
        <v>Primary</v>
      </c>
      <c r="G45" t="s">
        <v>895</v>
      </c>
      <c r="H45" t="s">
        <v>567</v>
      </c>
      <c r="I45" t="s">
        <v>23902</v>
      </c>
      <c r="J45">
        <v>661225</v>
      </c>
      <c r="K45" s="118" t="s">
        <v>10</v>
      </c>
      <c r="L45" s="106">
        <f t="shared" si="17"/>
        <v>1</v>
      </c>
      <c r="M45" s="106" t="str">
        <f t="shared" si="2"/>
        <v>CSBG.I01</v>
      </c>
      <c r="N45" s="106">
        <f>VLOOKUP(B45,'School Details'!A:K,10,FALSE)</f>
        <v>400112</v>
      </c>
      <c r="O45" s="106" t="str">
        <f t="shared" si="3"/>
        <v>Mathilda Marks-Kennedy</v>
      </c>
      <c r="P45" t="s">
        <v>70</v>
      </c>
      <c r="Q45" t="s">
        <v>71</v>
      </c>
      <c r="R45" t="s">
        <v>72</v>
      </c>
      <c r="S45" t="str">
        <f>VLOOKUP($G45,LBB_Code!$J:$O, 6,FALSE)</f>
        <v>A1.D10166.661225.99999.9999999.999999</v>
      </c>
      <c r="T45" s="125"/>
      <c r="U45" t="str">
        <f t="shared" si="4"/>
        <v>5948.CSBG.I01.Ap251</v>
      </c>
      <c r="V45" t="str">
        <f t="shared" si="5"/>
        <v>Mathilda Marks-Kennedy.5948.CSBG.I01.Ap25</v>
      </c>
      <c r="W45" s="119"/>
      <c r="X45" t="str">
        <f t="shared" si="6"/>
        <v>5948.CSBG.I01.Ma251</v>
      </c>
      <c r="Y45" t="str">
        <f t="shared" si="7"/>
        <v>Mathilda Marks-Kennedy.5948.CSBG.I01.Ma25</v>
      </c>
      <c r="Z45" s="119"/>
      <c r="AA45" t="str">
        <f t="shared" si="8"/>
        <v>5948.CSBG.I01.Ju251</v>
      </c>
      <c r="AB45" t="str">
        <f t="shared" si="9"/>
        <v>Mathilda Marks-Kennedy.5948.CSBG.I01.Ju25</v>
      </c>
      <c r="AC45" s="119"/>
      <c r="AD45" t="str">
        <f t="shared" si="10"/>
        <v>5948.CSBG.I01.Jul251</v>
      </c>
      <c r="AE45" t="str">
        <f t="shared" si="11"/>
        <v>Mathilda Marks-Kennedy.5948.CSBG.I01.Jul25</v>
      </c>
      <c r="AF45" s="122"/>
      <c r="AG45" s="122">
        <v>0</v>
      </c>
      <c r="AH45" s="122">
        <v>0</v>
      </c>
      <c r="AI45" s="122"/>
      <c r="AJ45" s="122">
        <v>0</v>
      </c>
      <c r="AK45" s="122">
        <v>0</v>
      </c>
      <c r="AL45" s="122"/>
      <c r="AM45" s="122">
        <v>0</v>
      </c>
      <c r="AN45" s="122">
        <v>0</v>
      </c>
      <c r="AO45" s="122"/>
      <c r="AP45" s="387" t="str">
        <f t="shared" si="12"/>
        <v>5948.CSBG.I01.Nov251</v>
      </c>
      <c r="AQ45" s="387" t="str">
        <f t="shared" si="13"/>
        <v>Mathilda Marks-Kennedy.5948.CSBG.I01.Nov25</v>
      </c>
      <c r="AR45" s="122"/>
      <c r="AS45" s="122" t="str">
        <f t="shared" si="18"/>
        <v>5948.CSBG.I01.Dec251</v>
      </c>
      <c r="AT45" s="122" t="str">
        <f t="shared" si="19"/>
        <v>Mathilda Marks-Kennedy.5948.CSBG.I01.Dec25</v>
      </c>
      <c r="AU45" s="122"/>
      <c r="AV45" s="122">
        <v>0</v>
      </c>
      <c r="AW45" s="122">
        <v>0</v>
      </c>
      <c r="AX45" s="122"/>
      <c r="AY45" s="122"/>
      <c r="AZ45" s="122"/>
      <c r="BA45" s="122"/>
      <c r="BB45" s="122"/>
      <c r="BC45" s="122"/>
      <c r="BD45" s="122"/>
      <c r="BE45" s="120">
        <f t="shared" si="20"/>
        <v>0</v>
      </c>
      <c r="BF45" s="120">
        <f t="shared" si="15"/>
        <v>0</v>
      </c>
      <c r="BG45"/>
      <c r="BH45" s="7"/>
    </row>
    <row r="46" spans="1:60" s="108" customFormat="1" x14ac:dyDescent="0.3">
      <c r="A46">
        <f t="shared" si="16"/>
        <v>3025949</v>
      </c>
      <c r="B46" s="118">
        <v>3025949</v>
      </c>
      <c r="C46" t="s">
        <v>474</v>
      </c>
      <c r="D46" s="106">
        <v>0</v>
      </c>
      <c r="E46" s="106" t="str">
        <f>VLOOKUP(B46,'School Details'!A:E,4,FALSE)</f>
        <v>M</v>
      </c>
      <c r="F46" s="106" t="str">
        <f>VLOOKUP(B46,'School Details'!A:E,5,FALSE)</f>
        <v>Primary</v>
      </c>
      <c r="G46" t="s">
        <v>895</v>
      </c>
      <c r="H46" t="s">
        <v>567</v>
      </c>
      <c r="I46" t="s">
        <v>23902</v>
      </c>
      <c r="J46">
        <v>661225</v>
      </c>
      <c r="K46" s="118" t="s">
        <v>10</v>
      </c>
      <c r="L46" s="106">
        <f t="shared" si="17"/>
        <v>1</v>
      </c>
      <c r="M46" s="106" t="str">
        <f t="shared" si="2"/>
        <v>CSBG.I01</v>
      </c>
      <c r="N46" s="106">
        <f>VLOOKUP(B46,'School Details'!A:K,10,FALSE)</f>
        <v>400110</v>
      </c>
      <c r="O46" s="106" t="str">
        <f t="shared" si="3"/>
        <v xml:space="preserve">Menorah Foundation </v>
      </c>
      <c r="P46" t="s">
        <v>85</v>
      </c>
      <c r="Q46" t="s">
        <v>86</v>
      </c>
      <c r="R46" t="s">
        <v>87</v>
      </c>
      <c r="S46" t="str">
        <f>VLOOKUP($G46,LBB_Code!$J:$O, 6,FALSE)</f>
        <v>A1.D10166.661225.99999.9999999.999999</v>
      </c>
      <c r="T46" s="125"/>
      <c r="U46" t="str">
        <f t="shared" si="4"/>
        <v>5949.CSBG.I01.Ap251</v>
      </c>
      <c r="V46" t="str">
        <f t="shared" si="5"/>
        <v>Menorah Foundation .5949.CSBG.I01.Ap25</v>
      </c>
      <c r="W46" s="119"/>
      <c r="X46" t="str">
        <f t="shared" si="6"/>
        <v>5949.CSBG.I01.Ma251</v>
      </c>
      <c r="Y46" t="str">
        <f t="shared" si="7"/>
        <v>Menorah Foundation .5949.CSBG.I01.Ma25</v>
      </c>
      <c r="Z46" s="119"/>
      <c r="AA46" t="str">
        <f t="shared" si="8"/>
        <v>5949.CSBG.I01.Ju251</v>
      </c>
      <c r="AB46" t="str">
        <f t="shared" si="9"/>
        <v>Menorah Foundation .5949.CSBG.I01.Ju25</v>
      </c>
      <c r="AC46" s="119"/>
      <c r="AD46" t="str">
        <f t="shared" si="10"/>
        <v>5949.CSBG.I01.Jul251</v>
      </c>
      <c r="AE46" t="str">
        <f t="shared" si="11"/>
        <v>Menorah Foundation .5949.CSBG.I01.Jul25</v>
      </c>
      <c r="AF46" s="122"/>
      <c r="AG46" s="122">
        <v>0</v>
      </c>
      <c r="AH46" s="122">
        <v>0</v>
      </c>
      <c r="AI46" s="122"/>
      <c r="AJ46" s="122">
        <v>0</v>
      </c>
      <c r="AK46" s="122">
        <v>0</v>
      </c>
      <c r="AL46" s="122"/>
      <c r="AM46" s="122">
        <v>0</v>
      </c>
      <c r="AN46" s="122">
        <v>0</v>
      </c>
      <c r="AO46" s="122"/>
      <c r="AP46" s="387" t="str">
        <f t="shared" si="12"/>
        <v>5949.CSBG.I01.Nov251</v>
      </c>
      <c r="AQ46" s="387" t="str">
        <f t="shared" si="13"/>
        <v>Menorah Foundation .5949.CSBG.I01.Nov25</v>
      </c>
      <c r="AR46" s="122"/>
      <c r="AS46" s="122" t="str">
        <f t="shared" si="18"/>
        <v>5949.CSBG.I01.Dec251</v>
      </c>
      <c r="AT46" s="122" t="str">
        <f t="shared" si="19"/>
        <v>Menorah Foundation .5949.CSBG.I01.Dec25</v>
      </c>
      <c r="AU46" s="122"/>
      <c r="AV46" s="122">
        <v>0</v>
      </c>
      <c r="AW46" s="122">
        <v>0</v>
      </c>
      <c r="AX46" s="122"/>
      <c r="AY46" s="122"/>
      <c r="AZ46" s="122"/>
      <c r="BA46" s="122"/>
      <c r="BB46" s="122"/>
      <c r="BC46" s="122"/>
      <c r="BD46" s="122"/>
      <c r="BE46" s="120">
        <f t="shared" si="20"/>
        <v>0</v>
      </c>
      <c r="BF46" s="120">
        <f t="shared" si="15"/>
        <v>0</v>
      </c>
      <c r="BG46"/>
      <c r="BH46" s="7"/>
    </row>
    <row r="47" spans="1:60" s="108" customFormat="1" x14ac:dyDescent="0.3">
      <c r="A47">
        <f t="shared" si="16"/>
        <v>3024004</v>
      </c>
      <c r="B47" s="118">
        <v>3024004</v>
      </c>
      <c r="C47" t="s">
        <v>548</v>
      </c>
      <c r="D47" s="106">
        <v>0</v>
      </c>
      <c r="E47" s="106" t="str">
        <f>VLOOKUP(B47,'School Details'!A:E,4,FALSE)</f>
        <v>M</v>
      </c>
      <c r="F47" s="106" t="str">
        <f>VLOOKUP(B47,'School Details'!A:E,5,FALSE)</f>
        <v>Secondary</v>
      </c>
      <c r="G47" t="s">
        <v>900</v>
      </c>
      <c r="H47" t="s">
        <v>568</v>
      </c>
      <c r="I47" t="s">
        <v>23902</v>
      </c>
      <c r="J47">
        <v>661225</v>
      </c>
      <c r="K47" s="118" t="s">
        <v>10</v>
      </c>
      <c r="L47" s="106">
        <f t="shared" si="17"/>
        <v>1</v>
      </c>
      <c r="M47" s="106" t="str">
        <f t="shared" si="2"/>
        <v>CSBG.I01</v>
      </c>
      <c r="N47" s="106">
        <f>VLOOKUP(B47,'School Details'!A:K,10,FALSE)</f>
        <v>107953</v>
      </c>
      <c r="O47" s="106" t="str">
        <f t="shared" si="3"/>
        <v>Menorah High Sch Girls</v>
      </c>
      <c r="P47" t="s">
        <v>106</v>
      </c>
      <c r="Q47" t="s">
        <v>107</v>
      </c>
      <c r="R47" t="s">
        <v>108</v>
      </c>
      <c r="S47" t="str">
        <f>VLOOKUP($G47,LBB_Code!$J:$O, 6,FALSE)</f>
        <v>A1.D10167.661225.99999.9999999.999999</v>
      </c>
      <c r="T47" s="125"/>
      <c r="U47" t="str">
        <f t="shared" si="4"/>
        <v>4004.CSBG.I01.Ap251</v>
      </c>
      <c r="V47" t="str">
        <f t="shared" si="5"/>
        <v>Menorah High Sch Girls.4004.CSBG.I01.Ap25</v>
      </c>
      <c r="W47" s="119"/>
      <c r="X47" t="str">
        <f t="shared" si="6"/>
        <v>4004.CSBG.I01.Ma251</v>
      </c>
      <c r="Y47" t="str">
        <f t="shared" si="7"/>
        <v>Menorah High Sch Girls.4004.CSBG.I01.Ma25</v>
      </c>
      <c r="Z47" s="119"/>
      <c r="AA47" t="str">
        <f t="shared" si="8"/>
        <v>4004.CSBG.I01.Ju251</v>
      </c>
      <c r="AB47" t="str">
        <f t="shared" si="9"/>
        <v>Menorah High Sch Girls.4004.CSBG.I01.Ju25</v>
      </c>
      <c r="AC47" s="119"/>
      <c r="AD47" t="str">
        <f t="shared" si="10"/>
        <v>4004.CSBG.I01.Jul251</v>
      </c>
      <c r="AE47" t="str">
        <f t="shared" si="11"/>
        <v>Menorah High Sch Girls.4004.CSBG.I01.Jul25</v>
      </c>
      <c r="AF47" s="122"/>
      <c r="AG47" s="122">
        <v>0</v>
      </c>
      <c r="AH47" s="122">
        <v>0</v>
      </c>
      <c r="AI47" s="122"/>
      <c r="AJ47" s="122">
        <v>0</v>
      </c>
      <c r="AK47" s="122">
        <v>0</v>
      </c>
      <c r="AL47" s="122"/>
      <c r="AM47" s="122">
        <v>0</v>
      </c>
      <c r="AN47" s="122">
        <v>0</v>
      </c>
      <c r="AO47" s="122"/>
      <c r="AP47" s="387" t="str">
        <f t="shared" si="12"/>
        <v>4004.CSBG.I01.Nov251</v>
      </c>
      <c r="AQ47" s="387" t="str">
        <f t="shared" si="13"/>
        <v>Menorah High Sch Girls.4004.CSBG.I01.Nov25</v>
      </c>
      <c r="AR47" s="122"/>
      <c r="AS47" s="122" t="str">
        <f t="shared" si="18"/>
        <v>4004.CSBG.I01.Dec251</v>
      </c>
      <c r="AT47" s="122" t="str">
        <f t="shared" si="19"/>
        <v>Menorah High Sch Girls.4004.CSBG.I01.Dec25</v>
      </c>
      <c r="AU47" s="122"/>
      <c r="AV47" s="122">
        <v>0</v>
      </c>
      <c r="AW47" s="122">
        <v>0</v>
      </c>
      <c r="AX47" s="122"/>
      <c r="AY47" s="122"/>
      <c r="AZ47" s="122"/>
      <c r="BA47" s="122"/>
      <c r="BB47" s="122"/>
      <c r="BC47" s="122"/>
      <c r="BD47" s="122"/>
      <c r="BE47" s="120">
        <f t="shared" si="20"/>
        <v>0</v>
      </c>
      <c r="BF47" s="120">
        <f t="shared" si="15"/>
        <v>0</v>
      </c>
      <c r="BG47"/>
      <c r="BH47" s="7"/>
    </row>
    <row r="48" spans="1:60" s="108" customFormat="1" x14ac:dyDescent="0.3">
      <c r="A48" t="s">
        <v>23911</v>
      </c>
      <c r="B48" s="118">
        <v>3023513</v>
      </c>
      <c r="C48" t="s">
        <v>475</v>
      </c>
      <c r="D48" s="106">
        <v>0</v>
      </c>
      <c r="E48" s="106" t="str">
        <f>VLOOKUP(B48,'School Details'!A:E,4,FALSE)</f>
        <v>M</v>
      </c>
      <c r="F48" s="106" t="str">
        <f>VLOOKUP(B48,'School Details'!A:E,5,FALSE)</f>
        <v>Primary</v>
      </c>
      <c r="G48" t="s">
        <v>895</v>
      </c>
      <c r="H48" t="s">
        <v>567</v>
      </c>
      <c r="I48" t="s">
        <v>23902</v>
      </c>
      <c r="J48">
        <v>661225</v>
      </c>
      <c r="K48" s="118" t="s">
        <v>10</v>
      </c>
      <c r="L48" s="106">
        <f t="shared" si="17"/>
        <v>1</v>
      </c>
      <c r="M48" s="106" t="str">
        <f t="shared" si="2"/>
        <v>CSBG.I01</v>
      </c>
      <c r="N48" s="106">
        <f>VLOOKUP(B48,'School Details'!A:K,10,FALSE)</f>
        <v>400007</v>
      </c>
      <c r="O48" s="106" t="str">
        <f t="shared" si="3"/>
        <v>Menorah Primary School For Girls</v>
      </c>
      <c r="P48" t="s">
        <v>76</v>
      </c>
      <c r="Q48" t="s">
        <v>77</v>
      </c>
      <c r="R48" t="s">
        <v>78</v>
      </c>
      <c r="S48" t="str">
        <f>VLOOKUP($G48,LBB_Code!$J:$O, 6,FALSE)</f>
        <v>A1.D10166.661225.99999.9999999.999999</v>
      </c>
      <c r="T48" s="125"/>
      <c r="U48" t="str">
        <f t="shared" si="4"/>
        <v>3513.CSBG.I01.Ap251</v>
      </c>
      <c r="V48" t="str">
        <f t="shared" si="5"/>
        <v>Menorah Primary School For Girls.3513.CSBG.I01.Ap25</v>
      </c>
      <c r="W48" s="119"/>
      <c r="X48" t="str">
        <f t="shared" si="6"/>
        <v>3513.CSBG.I01.Ma251</v>
      </c>
      <c r="Y48" t="str">
        <f t="shared" si="7"/>
        <v>Menorah Primary School For Girls.3513.CSBG.I01.Ma25</v>
      </c>
      <c r="Z48" s="119"/>
      <c r="AA48" t="str">
        <f t="shared" si="8"/>
        <v>3513.CSBG.I01.Ju251</v>
      </c>
      <c r="AB48" t="str">
        <f t="shared" si="9"/>
        <v>Menorah Primary School For Girls.3513.CSBG.I01.Ju25</v>
      </c>
      <c r="AC48" s="119"/>
      <c r="AD48" t="str">
        <f t="shared" si="10"/>
        <v>3513.CSBG.I01.Jul251</v>
      </c>
      <c r="AE48" t="str">
        <f t="shared" si="11"/>
        <v>Menorah Primary School For Girls.3513.CSBG.I01.Jul25</v>
      </c>
      <c r="AF48" s="122"/>
      <c r="AG48" s="122">
        <v>0</v>
      </c>
      <c r="AH48" s="122">
        <v>0</v>
      </c>
      <c r="AI48" s="122"/>
      <c r="AJ48" s="122">
        <v>0</v>
      </c>
      <c r="AK48" s="122">
        <v>0</v>
      </c>
      <c r="AL48" s="122"/>
      <c r="AM48" s="122">
        <v>0</v>
      </c>
      <c r="AN48" s="122">
        <v>0</v>
      </c>
      <c r="AO48" s="122"/>
      <c r="AP48" s="387" t="str">
        <f t="shared" si="12"/>
        <v>3513.CSBG.I01.Nov251</v>
      </c>
      <c r="AQ48" s="387" t="str">
        <f t="shared" si="13"/>
        <v>Menorah Primary School For Girls.3513.CSBG.I01.Nov25</v>
      </c>
      <c r="AR48" s="122"/>
      <c r="AS48" s="122" t="str">
        <f t="shared" si="18"/>
        <v>3513.CSBG.I01.Dec251</v>
      </c>
      <c r="AT48" s="122" t="str">
        <f t="shared" si="19"/>
        <v>Menorah Primary School For Girls.3513.CSBG.I01.Dec25</v>
      </c>
      <c r="AU48" s="122"/>
      <c r="AV48" s="122">
        <v>0</v>
      </c>
      <c r="AW48" s="122">
        <v>0</v>
      </c>
      <c r="AX48" s="122"/>
      <c r="AY48" s="122"/>
      <c r="AZ48" s="122"/>
      <c r="BA48" s="122"/>
      <c r="BB48" s="122"/>
      <c r="BC48" s="122"/>
      <c r="BD48" s="122"/>
      <c r="BE48" s="120">
        <f t="shared" si="20"/>
        <v>0</v>
      </c>
      <c r="BF48" s="120">
        <f t="shared" si="15"/>
        <v>0</v>
      </c>
      <c r="BG48"/>
      <c r="BH48" s="7"/>
    </row>
    <row r="49" spans="1:60" s="108" customFormat="1" x14ac:dyDescent="0.3">
      <c r="A49">
        <f t="shared" si="16"/>
        <v>3023305</v>
      </c>
      <c r="B49" s="118">
        <v>3023305</v>
      </c>
      <c r="C49" t="s">
        <v>478</v>
      </c>
      <c r="D49" s="106">
        <v>0</v>
      </c>
      <c r="E49" s="106" t="str">
        <f>VLOOKUP(B49,'School Details'!A:E,4,FALSE)</f>
        <v>M</v>
      </c>
      <c r="F49" s="106" t="str">
        <f>VLOOKUP(B49,'School Details'!A:E,5,FALSE)</f>
        <v>Primary</v>
      </c>
      <c r="G49" t="s">
        <v>895</v>
      </c>
      <c r="H49" t="s">
        <v>567</v>
      </c>
      <c r="I49" t="s">
        <v>23902</v>
      </c>
      <c r="J49">
        <v>661225</v>
      </c>
      <c r="K49" s="118" t="s">
        <v>10</v>
      </c>
      <c r="L49" s="106">
        <f t="shared" si="17"/>
        <v>1</v>
      </c>
      <c r="M49" s="106" t="str">
        <f t="shared" si="2"/>
        <v>CSBG.I01</v>
      </c>
      <c r="N49" s="106">
        <f>VLOOKUP(B49,'School Details'!A:K,10,FALSE)</f>
        <v>400086</v>
      </c>
      <c r="O49" s="106" t="str">
        <f t="shared" si="3"/>
        <v xml:space="preserve">Monken Hadley </v>
      </c>
      <c r="P49" t="s">
        <v>163</v>
      </c>
      <c r="Q49" t="s">
        <v>164</v>
      </c>
      <c r="R49" t="s">
        <v>165</v>
      </c>
      <c r="S49" t="str">
        <f>VLOOKUP($G49,LBB_Code!$J:$O, 6,FALSE)</f>
        <v>A1.D10166.661225.99999.9999999.999999</v>
      </c>
      <c r="T49" s="125"/>
      <c r="U49" t="str">
        <f t="shared" si="4"/>
        <v>3305.CSBG.I01.Ap251</v>
      </c>
      <c r="V49" t="str">
        <f t="shared" si="5"/>
        <v>Monken Hadley .3305.CSBG.I01.Ap25</v>
      </c>
      <c r="W49" s="119"/>
      <c r="X49" t="str">
        <f t="shared" si="6"/>
        <v>3305.CSBG.I01.Ma251</v>
      </c>
      <c r="Y49" t="str">
        <f t="shared" si="7"/>
        <v>Monken Hadley .3305.CSBG.I01.Ma25</v>
      </c>
      <c r="Z49" s="119"/>
      <c r="AA49" t="str">
        <f t="shared" si="8"/>
        <v>3305.CSBG.I01.Ju251</v>
      </c>
      <c r="AB49" t="str">
        <f t="shared" si="9"/>
        <v>Monken Hadley .3305.CSBG.I01.Ju25</v>
      </c>
      <c r="AC49" s="119"/>
      <c r="AD49" t="str">
        <f t="shared" si="10"/>
        <v>3305.CSBG.I01.Jul251</v>
      </c>
      <c r="AE49" t="str">
        <f t="shared" si="11"/>
        <v>Monken Hadley .3305.CSBG.I01.Jul25</v>
      </c>
      <c r="AF49" s="122"/>
      <c r="AG49" s="122">
        <v>0</v>
      </c>
      <c r="AH49" s="122">
        <v>0</v>
      </c>
      <c r="AI49" s="122"/>
      <c r="AJ49" s="122">
        <v>0</v>
      </c>
      <c r="AK49" s="122">
        <v>0</v>
      </c>
      <c r="AL49" s="122"/>
      <c r="AM49" s="122">
        <v>0</v>
      </c>
      <c r="AN49" s="122">
        <v>0</v>
      </c>
      <c r="AO49" s="122"/>
      <c r="AP49" s="387" t="str">
        <f t="shared" si="12"/>
        <v>3305.CSBG.I01.Nov251</v>
      </c>
      <c r="AQ49" s="387" t="str">
        <f t="shared" si="13"/>
        <v>Monken Hadley .3305.CSBG.I01.Nov25</v>
      </c>
      <c r="AR49" s="122"/>
      <c r="AS49" s="122" t="str">
        <f t="shared" si="18"/>
        <v>3305.CSBG.I01.Dec251</v>
      </c>
      <c r="AT49" s="122" t="str">
        <f t="shared" si="19"/>
        <v>Monken Hadley .3305.CSBG.I01.Dec25</v>
      </c>
      <c r="AU49" s="122"/>
      <c r="AV49" s="122">
        <v>0</v>
      </c>
      <c r="AW49" s="122">
        <v>0</v>
      </c>
      <c r="AX49" s="122"/>
      <c r="AY49" s="122"/>
      <c r="AZ49" s="122"/>
      <c r="BA49" s="122"/>
      <c r="BB49" s="122"/>
      <c r="BC49" s="122"/>
      <c r="BD49" s="122"/>
      <c r="BE49" s="120">
        <f t="shared" si="20"/>
        <v>0</v>
      </c>
      <c r="BF49" s="120">
        <f t="shared" si="15"/>
        <v>0</v>
      </c>
      <c r="BG49"/>
      <c r="BH49" s="7"/>
    </row>
    <row r="50" spans="1:60" s="108" customFormat="1" x14ac:dyDescent="0.3">
      <c r="A50">
        <f t="shared" si="16"/>
        <v>3022042</v>
      </c>
      <c r="B50" s="118">
        <v>3022042</v>
      </c>
      <c r="C50" t="s">
        <v>479</v>
      </c>
      <c r="D50" s="106">
        <v>0</v>
      </c>
      <c r="E50" s="106" t="str">
        <f>VLOOKUP(B50,'School Details'!A:E,4,FALSE)</f>
        <v>M</v>
      </c>
      <c r="F50" s="106" t="str">
        <f>VLOOKUP(B50,'School Details'!A:E,5,FALSE)</f>
        <v>Primary</v>
      </c>
      <c r="G50" t="s">
        <v>895</v>
      </c>
      <c r="H50" t="s">
        <v>567</v>
      </c>
      <c r="I50" t="s">
        <v>23902</v>
      </c>
      <c r="J50">
        <v>661225</v>
      </c>
      <c r="K50" s="118" t="s">
        <v>10</v>
      </c>
      <c r="L50" s="106">
        <f t="shared" si="17"/>
        <v>1</v>
      </c>
      <c r="M50" s="106" t="str">
        <f t="shared" si="2"/>
        <v>CSBG.I01</v>
      </c>
      <c r="N50" s="106">
        <f>VLOOKUP(B50,'School Details'!A:K,10,FALSE)</f>
        <v>400048</v>
      </c>
      <c r="O50" s="106" t="str">
        <f t="shared" si="3"/>
        <v>Monkfrith Sch</v>
      </c>
      <c r="P50" t="s">
        <v>22</v>
      </c>
      <c r="Q50" t="s">
        <v>23</v>
      </c>
      <c r="R50" t="s">
        <v>24</v>
      </c>
      <c r="S50" t="str">
        <f>VLOOKUP($G50,LBB_Code!$J:$O, 6,FALSE)</f>
        <v>A1.D10166.661225.99999.9999999.999999</v>
      </c>
      <c r="T50" s="125"/>
      <c r="U50" t="str">
        <f t="shared" si="4"/>
        <v>2042.CSBG.I01.Ap251</v>
      </c>
      <c r="V50" t="str">
        <f t="shared" si="5"/>
        <v>Monkfrith Sch.2042.CSBG.I01.Ap25</v>
      </c>
      <c r="W50" s="119"/>
      <c r="X50" t="str">
        <f t="shared" si="6"/>
        <v>2042.CSBG.I01.Ma251</v>
      </c>
      <c r="Y50" t="str">
        <f t="shared" si="7"/>
        <v>Monkfrith Sch.2042.CSBG.I01.Ma25</v>
      </c>
      <c r="Z50" s="119"/>
      <c r="AA50" t="str">
        <f t="shared" si="8"/>
        <v>2042.CSBG.I01.Ju251</v>
      </c>
      <c r="AB50" t="str">
        <f t="shared" si="9"/>
        <v>Monkfrith Sch.2042.CSBG.I01.Ju25</v>
      </c>
      <c r="AC50" s="119"/>
      <c r="AD50" t="str">
        <f t="shared" si="10"/>
        <v>2042.CSBG.I01.Jul251</v>
      </c>
      <c r="AE50" t="str">
        <f t="shared" si="11"/>
        <v>Monkfrith Sch.2042.CSBG.I01.Jul25</v>
      </c>
      <c r="AF50" s="122"/>
      <c r="AG50" s="122">
        <v>0</v>
      </c>
      <c r="AH50" s="122">
        <v>0</v>
      </c>
      <c r="AI50" s="122"/>
      <c r="AJ50" s="122">
        <v>0</v>
      </c>
      <c r="AK50" s="122">
        <v>0</v>
      </c>
      <c r="AL50" s="122"/>
      <c r="AM50" s="122">
        <v>0</v>
      </c>
      <c r="AN50" s="122">
        <v>0</v>
      </c>
      <c r="AO50" s="122"/>
      <c r="AP50" s="387" t="str">
        <f t="shared" si="12"/>
        <v>2042.CSBG.I01.Nov251</v>
      </c>
      <c r="AQ50" s="387" t="str">
        <f t="shared" si="13"/>
        <v>Monkfrith Sch.2042.CSBG.I01.Nov25</v>
      </c>
      <c r="AR50" s="122"/>
      <c r="AS50" s="122" t="str">
        <f t="shared" si="18"/>
        <v>2042.CSBG.I01.Dec251</v>
      </c>
      <c r="AT50" s="122" t="str">
        <f t="shared" si="19"/>
        <v>Monkfrith Sch.2042.CSBG.I01.Dec25</v>
      </c>
      <c r="AU50" s="122"/>
      <c r="AV50" s="122">
        <v>0</v>
      </c>
      <c r="AW50" s="122">
        <v>0</v>
      </c>
      <c r="AX50" s="122"/>
      <c r="AY50" s="122"/>
      <c r="AZ50" s="122"/>
      <c r="BA50" s="122"/>
      <c r="BB50" s="122"/>
      <c r="BC50" s="122"/>
      <c r="BD50" s="122"/>
      <c r="BE50" s="120">
        <f t="shared" si="20"/>
        <v>0</v>
      </c>
      <c r="BF50" s="120">
        <f t="shared" si="15"/>
        <v>0</v>
      </c>
      <c r="BG50"/>
      <c r="BH50" s="7"/>
    </row>
    <row r="51" spans="1:60" s="108" customFormat="1" x14ac:dyDescent="0.3">
      <c r="A51">
        <f t="shared" si="16"/>
        <v>3022044</v>
      </c>
      <c r="B51" s="118">
        <v>3022044</v>
      </c>
      <c r="C51" t="s">
        <v>480</v>
      </c>
      <c r="D51" s="106">
        <v>0</v>
      </c>
      <c r="E51" s="106" t="str">
        <f>VLOOKUP(B51,'School Details'!A:E,4,FALSE)</f>
        <v>M</v>
      </c>
      <c r="F51" s="106" t="str">
        <f>VLOOKUP(B51,'School Details'!A:E,5,FALSE)</f>
        <v>Primary</v>
      </c>
      <c r="G51" t="s">
        <v>895</v>
      </c>
      <c r="H51" t="s">
        <v>567</v>
      </c>
      <c r="I51" t="s">
        <v>23902</v>
      </c>
      <c r="J51">
        <v>661225</v>
      </c>
      <c r="K51" s="118" t="s">
        <v>10</v>
      </c>
      <c r="L51" s="106">
        <f t="shared" si="17"/>
        <v>1</v>
      </c>
      <c r="M51" s="106" t="str">
        <f t="shared" si="2"/>
        <v>CSBG.I01</v>
      </c>
      <c r="N51" s="106">
        <f>VLOOKUP(B51,'School Details'!A:K,10,FALSE)</f>
        <v>400088</v>
      </c>
      <c r="O51" s="106" t="str">
        <f t="shared" si="3"/>
        <v>Moss Hall Infant</v>
      </c>
      <c r="P51" t="s">
        <v>109</v>
      </c>
      <c r="Q51" t="s">
        <v>110</v>
      </c>
      <c r="R51" t="s">
        <v>111</v>
      </c>
      <c r="S51" t="str">
        <f>VLOOKUP($G51,LBB_Code!$J:$O, 6,FALSE)</f>
        <v>A1.D10166.661225.99999.9999999.999999</v>
      </c>
      <c r="T51" s="125"/>
      <c r="U51" t="str">
        <f t="shared" si="4"/>
        <v>2044.CSBG.I01.Ap251</v>
      </c>
      <c r="V51" t="str">
        <f t="shared" si="5"/>
        <v>Moss Hall Infant.2044.CSBG.I01.Ap25</v>
      </c>
      <c r="W51" s="119"/>
      <c r="X51" t="str">
        <f t="shared" si="6"/>
        <v>2044.CSBG.I01.Ma251</v>
      </c>
      <c r="Y51" t="str">
        <f t="shared" si="7"/>
        <v>Moss Hall Infant.2044.CSBG.I01.Ma25</v>
      </c>
      <c r="Z51" s="119"/>
      <c r="AA51" t="str">
        <f t="shared" si="8"/>
        <v>2044.CSBG.I01.Ju251</v>
      </c>
      <c r="AB51" t="str">
        <f t="shared" si="9"/>
        <v>Moss Hall Infant.2044.CSBG.I01.Ju25</v>
      </c>
      <c r="AC51" s="119"/>
      <c r="AD51" t="str">
        <f t="shared" si="10"/>
        <v>2044.CSBG.I01.Jul251</v>
      </c>
      <c r="AE51" t="str">
        <f t="shared" si="11"/>
        <v>Moss Hall Infant.2044.CSBG.I01.Jul25</v>
      </c>
      <c r="AF51" s="122"/>
      <c r="AG51" s="122">
        <v>0</v>
      </c>
      <c r="AH51" s="122">
        <v>0</v>
      </c>
      <c r="AI51" s="122"/>
      <c r="AJ51" s="122">
        <v>0</v>
      </c>
      <c r="AK51" s="122">
        <v>0</v>
      </c>
      <c r="AL51" s="122"/>
      <c r="AM51" s="122">
        <v>0</v>
      </c>
      <c r="AN51" s="122">
        <v>0</v>
      </c>
      <c r="AO51" s="122"/>
      <c r="AP51" s="387" t="str">
        <f t="shared" si="12"/>
        <v>2044.CSBG.I01.Nov251</v>
      </c>
      <c r="AQ51" s="387" t="str">
        <f t="shared" si="13"/>
        <v>Moss Hall Infant.2044.CSBG.I01.Nov25</v>
      </c>
      <c r="AR51" s="122"/>
      <c r="AS51" s="122" t="str">
        <f t="shared" si="18"/>
        <v>2044.CSBG.I01.Dec251</v>
      </c>
      <c r="AT51" s="122" t="str">
        <f t="shared" si="19"/>
        <v>Moss Hall Infant.2044.CSBG.I01.Dec25</v>
      </c>
      <c r="AU51" s="122"/>
      <c r="AV51" s="122">
        <v>0</v>
      </c>
      <c r="AW51" s="122">
        <v>0</v>
      </c>
      <c r="AX51" s="122"/>
      <c r="AY51" s="122"/>
      <c r="AZ51" s="122"/>
      <c r="BA51" s="122"/>
      <c r="BB51" s="122"/>
      <c r="BC51" s="122"/>
      <c r="BD51" s="122"/>
      <c r="BE51" s="120">
        <f t="shared" si="20"/>
        <v>0</v>
      </c>
      <c r="BF51" s="120">
        <f t="shared" si="15"/>
        <v>0</v>
      </c>
      <c r="BG51"/>
      <c r="BH51" s="7"/>
    </row>
    <row r="52" spans="1:60" s="108" customFormat="1" x14ac:dyDescent="0.3">
      <c r="A52">
        <f t="shared" si="16"/>
        <v>3022043</v>
      </c>
      <c r="B52" s="118">
        <v>3022043</v>
      </c>
      <c r="C52" t="s">
        <v>481</v>
      </c>
      <c r="D52" s="106">
        <v>0</v>
      </c>
      <c r="E52" s="106" t="str">
        <f>VLOOKUP(B52,'School Details'!A:E,4,FALSE)</f>
        <v>M</v>
      </c>
      <c r="F52" s="106" t="str">
        <f>VLOOKUP(B52,'School Details'!A:E,5,FALSE)</f>
        <v>Primary</v>
      </c>
      <c r="G52" t="s">
        <v>895</v>
      </c>
      <c r="H52" t="s">
        <v>567</v>
      </c>
      <c r="I52" t="s">
        <v>23902</v>
      </c>
      <c r="J52">
        <v>661225</v>
      </c>
      <c r="K52" s="118" t="s">
        <v>10</v>
      </c>
      <c r="L52" s="106">
        <f t="shared" si="17"/>
        <v>1</v>
      </c>
      <c r="M52" s="106" t="str">
        <f t="shared" si="2"/>
        <v>CSBG.I01</v>
      </c>
      <c r="N52" s="106">
        <f>VLOOKUP(B52,'School Details'!A:K,10,FALSE)</f>
        <v>400088</v>
      </c>
      <c r="O52" s="106" t="str">
        <f t="shared" si="3"/>
        <v>Moss Hall Junior</v>
      </c>
      <c r="P52" t="s">
        <v>198</v>
      </c>
      <c r="Q52" t="s">
        <v>199</v>
      </c>
      <c r="R52" t="s">
        <v>200</v>
      </c>
      <c r="S52" t="str">
        <f>VLOOKUP($G52,LBB_Code!$J:$O, 6,FALSE)</f>
        <v>A1.D10166.661225.99999.9999999.999999</v>
      </c>
      <c r="T52" s="125"/>
      <c r="U52" t="str">
        <f t="shared" si="4"/>
        <v>2043.CSBG.I01.Ap251</v>
      </c>
      <c r="V52" t="str">
        <f t="shared" si="5"/>
        <v>Moss Hall Junior.2043.CSBG.I01.Ap25</v>
      </c>
      <c r="W52" s="119"/>
      <c r="X52" t="str">
        <f t="shared" si="6"/>
        <v>2043.CSBG.I01.Ma251</v>
      </c>
      <c r="Y52" t="str">
        <f t="shared" si="7"/>
        <v>Moss Hall Junior.2043.CSBG.I01.Ma25</v>
      </c>
      <c r="Z52" s="119"/>
      <c r="AA52" t="str">
        <f t="shared" si="8"/>
        <v>2043.CSBG.I01.Ju251</v>
      </c>
      <c r="AB52" t="str">
        <f t="shared" si="9"/>
        <v>Moss Hall Junior.2043.CSBG.I01.Ju25</v>
      </c>
      <c r="AC52" s="119"/>
      <c r="AD52" t="str">
        <f t="shared" si="10"/>
        <v>2043.CSBG.I01.Jul251</v>
      </c>
      <c r="AE52" t="str">
        <f t="shared" si="11"/>
        <v>Moss Hall Junior.2043.CSBG.I01.Jul25</v>
      </c>
      <c r="AF52" s="122"/>
      <c r="AG52" s="122">
        <v>0</v>
      </c>
      <c r="AH52" s="122">
        <v>0</v>
      </c>
      <c r="AI52" s="122"/>
      <c r="AJ52" s="122">
        <v>0</v>
      </c>
      <c r="AK52" s="122">
        <v>0</v>
      </c>
      <c r="AL52" s="122"/>
      <c r="AM52" s="122">
        <v>0</v>
      </c>
      <c r="AN52" s="122">
        <v>0</v>
      </c>
      <c r="AO52" s="122"/>
      <c r="AP52" s="387" t="str">
        <f t="shared" si="12"/>
        <v>2043.CSBG.I01.Nov251</v>
      </c>
      <c r="AQ52" s="387" t="str">
        <f t="shared" si="13"/>
        <v>Moss Hall Junior.2043.CSBG.I01.Nov25</v>
      </c>
      <c r="AR52" s="122"/>
      <c r="AS52" s="122" t="str">
        <f t="shared" si="18"/>
        <v>2043.CSBG.I01.Dec251</v>
      </c>
      <c r="AT52" s="122" t="str">
        <f t="shared" si="19"/>
        <v>Moss Hall Junior.2043.CSBG.I01.Dec25</v>
      </c>
      <c r="AU52" s="122"/>
      <c r="AV52" s="122">
        <v>0</v>
      </c>
      <c r="AW52" s="122">
        <v>0</v>
      </c>
      <c r="AX52" s="122"/>
      <c r="AY52" s="122"/>
      <c r="AZ52" s="122"/>
      <c r="BA52" s="122"/>
      <c r="BB52" s="122"/>
      <c r="BC52" s="122"/>
      <c r="BD52" s="122"/>
      <c r="BE52" s="120">
        <f t="shared" si="20"/>
        <v>0</v>
      </c>
      <c r="BF52" s="120">
        <f t="shared" si="15"/>
        <v>0</v>
      </c>
      <c r="BG52"/>
      <c r="BH52" s="7"/>
    </row>
    <row r="53" spans="1:60" s="108" customFormat="1" x14ac:dyDescent="0.3">
      <c r="A53">
        <f t="shared" si="16"/>
        <v>3022045</v>
      </c>
      <c r="B53" s="118">
        <v>3022045</v>
      </c>
      <c r="C53" t="s">
        <v>483</v>
      </c>
      <c r="D53" s="106">
        <v>0</v>
      </c>
      <c r="E53" s="106" t="str">
        <f>VLOOKUP(B53,'School Details'!A:E,4,FALSE)</f>
        <v>M</v>
      </c>
      <c r="F53" s="106" t="str">
        <f>VLOOKUP(B53,'School Details'!A:E,5,FALSE)</f>
        <v>Primary</v>
      </c>
      <c r="G53" t="s">
        <v>895</v>
      </c>
      <c r="H53" t="s">
        <v>567</v>
      </c>
      <c r="I53" t="s">
        <v>23902</v>
      </c>
      <c r="J53">
        <v>661225</v>
      </c>
      <c r="K53" s="118" t="s">
        <v>10</v>
      </c>
      <c r="L53" s="106">
        <f t="shared" si="17"/>
        <v>1</v>
      </c>
      <c r="M53" s="106" t="str">
        <f t="shared" si="2"/>
        <v>CSBG.I01</v>
      </c>
      <c r="N53" s="106">
        <f>VLOOKUP(B53,'School Details'!A:K,10,FALSE)</f>
        <v>400089</v>
      </c>
      <c r="O53" s="106" t="str">
        <f t="shared" si="3"/>
        <v>Northside</v>
      </c>
      <c r="P53" t="s">
        <v>43</v>
      </c>
      <c r="Q53" t="s">
        <v>44</v>
      </c>
      <c r="R53" t="s">
        <v>45</v>
      </c>
      <c r="S53" t="str">
        <f>VLOOKUP($G53,LBB_Code!$J:$O, 6,FALSE)</f>
        <v>A1.D10166.661225.99999.9999999.999999</v>
      </c>
      <c r="T53" s="125"/>
      <c r="U53" t="str">
        <f t="shared" si="4"/>
        <v>2045.CSBG.I01.Ap251</v>
      </c>
      <c r="V53" t="str">
        <f t="shared" si="5"/>
        <v>Northside.2045.CSBG.I01.Ap25</v>
      </c>
      <c r="W53" s="119"/>
      <c r="X53" t="str">
        <f t="shared" si="6"/>
        <v>2045.CSBG.I01.Ma251</v>
      </c>
      <c r="Y53" t="str">
        <f t="shared" si="7"/>
        <v>Northside.2045.CSBG.I01.Ma25</v>
      </c>
      <c r="Z53" s="119"/>
      <c r="AA53" t="str">
        <f t="shared" si="8"/>
        <v>2045.CSBG.I01.Ju251</v>
      </c>
      <c r="AB53" t="str">
        <f t="shared" si="9"/>
        <v>Northside.2045.CSBG.I01.Ju25</v>
      </c>
      <c r="AC53" s="119"/>
      <c r="AD53" t="str">
        <f t="shared" si="10"/>
        <v>2045.CSBG.I01.Jul251</v>
      </c>
      <c r="AE53" t="str">
        <f t="shared" si="11"/>
        <v>Northside.2045.CSBG.I01.Jul25</v>
      </c>
      <c r="AF53" s="122"/>
      <c r="AG53" s="122">
        <v>0</v>
      </c>
      <c r="AH53" s="122">
        <v>0</v>
      </c>
      <c r="AI53" s="122"/>
      <c r="AJ53" s="122">
        <v>0</v>
      </c>
      <c r="AK53" s="122">
        <v>0</v>
      </c>
      <c r="AL53" s="122"/>
      <c r="AM53" s="122">
        <v>0</v>
      </c>
      <c r="AN53" s="122">
        <v>0</v>
      </c>
      <c r="AO53" s="122"/>
      <c r="AP53" s="387" t="str">
        <f t="shared" si="12"/>
        <v>2045.CSBG.I01.Nov251</v>
      </c>
      <c r="AQ53" s="387" t="str">
        <f t="shared" si="13"/>
        <v>Northside.2045.CSBG.I01.Nov25</v>
      </c>
      <c r="AR53" s="122"/>
      <c r="AS53" s="122" t="str">
        <f t="shared" si="18"/>
        <v>2045.CSBG.I01.Dec251</v>
      </c>
      <c r="AT53" s="122" t="str">
        <f t="shared" si="19"/>
        <v>Northside.2045.CSBG.I01.Dec25</v>
      </c>
      <c r="AU53" s="122"/>
      <c r="AV53" s="122">
        <v>0</v>
      </c>
      <c r="AW53" s="122">
        <v>0</v>
      </c>
      <c r="AX53" s="122"/>
      <c r="AY53" s="122"/>
      <c r="AZ53" s="122"/>
      <c r="BA53" s="122"/>
      <c r="BB53" s="122"/>
      <c r="BC53" s="122"/>
      <c r="BD53" s="122"/>
      <c r="BE53" s="120">
        <f t="shared" si="20"/>
        <v>0</v>
      </c>
      <c r="BF53" s="120">
        <f t="shared" si="15"/>
        <v>0</v>
      </c>
      <c r="BG53"/>
      <c r="BH53" s="7"/>
    </row>
    <row r="54" spans="1:60" s="108" customFormat="1" x14ac:dyDescent="0.3">
      <c r="A54">
        <f t="shared" si="16"/>
        <v>3022077</v>
      </c>
      <c r="B54" s="118">
        <v>3022077</v>
      </c>
      <c r="C54" t="s">
        <v>484</v>
      </c>
      <c r="D54" s="106">
        <v>0</v>
      </c>
      <c r="E54" s="106" t="str">
        <f>VLOOKUP(B54,'School Details'!A:E,4,FALSE)</f>
        <v>M</v>
      </c>
      <c r="F54" s="106" t="str">
        <f>VLOOKUP(B54,'School Details'!A:E,5,FALSE)</f>
        <v>Primary</v>
      </c>
      <c r="G54" t="s">
        <v>895</v>
      </c>
      <c r="H54" t="s">
        <v>567</v>
      </c>
      <c r="I54" t="s">
        <v>23902</v>
      </c>
      <c r="J54">
        <v>661225</v>
      </c>
      <c r="K54" s="118" t="s">
        <v>10</v>
      </c>
      <c r="L54" s="106">
        <f t="shared" si="17"/>
        <v>1</v>
      </c>
      <c r="M54" s="106" t="str">
        <f t="shared" si="2"/>
        <v>CSBG.I01</v>
      </c>
      <c r="N54" s="106">
        <f>VLOOKUP(B54,'School Details'!A:K,10,FALSE)</f>
        <v>400113</v>
      </c>
      <c r="O54" s="106" t="str">
        <f t="shared" si="3"/>
        <v xml:space="preserve">Orion  </v>
      </c>
      <c r="P54" t="s">
        <v>58</v>
      </c>
      <c r="Q54" t="s">
        <v>59</v>
      </c>
      <c r="R54" t="s">
        <v>60</v>
      </c>
      <c r="S54" t="str">
        <f>VLOOKUP($G54,LBB_Code!$J:$O, 6,FALSE)</f>
        <v>A1.D10166.661225.99999.9999999.999999</v>
      </c>
      <c r="T54" s="125"/>
      <c r="U54" t="str">
        <f t="shared" si="4"/>
        <v>2077.CSBG.I01.Ap251</v>
      </c>
      <c r="V54" t="str">
        <f t="shared" si="5"/>
        <v>Orion  .2077.CSBG.I01.Ap25</v>
      </c>
      <c r="W54" s="119"/>
      <c r="X54" t="str">
        <f t="shared" si="6"/>
        <v>2077.CSBG.I01.Ma251</v>
      </c>
      <c r="Y54" t="str">
        <f t="shared" si="7"/>
        <v>Orion  .2077.CSBG.I01.Ma25</v>
      </c>
      <c r="Z54" s="119"/>
      <c r="AA54" t="str">
        <f t="shared" si="8"/>
        <v>2077.CSBG.I01.Ju251</v>
      </c>
      <c r="AB54" t="str">
        <f t="shared" si="9"/>
        <v>Orion  .2077.CSBG.I01.Ju25</v>
      </c>
      <c r="AC54" s="119"/>
      <c r="AD54" t="str">
        <f t="shared" si="10"/>
        <v>2077.CSBG.I01.Jul251</v>
      </c>
      <c r="AE54" t="str">
        <f t="shared" si="11"/>
        <v>Orion  .2077.CSBG.I01.Jul25</v>
      </c>
      <c r="AF54" s="122"/>
      <c r="AG54" s="122">
        <v>0</v>
      </c>
      <c r="AH54" s="122">
        <v>0</v>
      </c>
      <c r="AI54" s="122"/>
      <c r="AJ54" s="122">
        <v>0</v>
      </c>
      <c r="AK54" s="122">
        <v>0</v>
      </c>
      <c r="AL54" s="122"/>
      <c r="AM54" s="122">
        <v>0</v>
      </c>
      <c r="AN54" s="122">
        <v>0</v>
      </c>
      <c r="AO54" s="122"/>
      <c r="AP54" s="387" t="str">
        <f t="shared" si="12"/>
        <v>2077.CSBG.I01.Nov251</v>
      </c>
      <c r="AQ54" s="387" t="str">
        <f t="shared" si="13"/>
        <v>Orion  .2077.CSBG.I01.Nov25</v>
      </c>
      <c r="AR54" s="122"/>
      <c r="AS54" s="122" t="str">
        <f t="shared" si="18"/>
        <v>2077.CSBG.I01.Dec251</v>
      </c>
      <c r="AT54" s="122" t="str">
        <f t="shared" si="19"/>
        <v>Orion  .2077.CSBG.I01.Dec25</v>
      </c>
      <c r="AU54" s="122"/>
      <c r="AV54" s="122">
        <v>0</v>
      </c>
      <c r="AW54" s="122">
        <v>0</v>
      </c>
      <c r="AX54" s="122"/>
      <c r="AY54" s="122"/>
      <c r="AZ54" s="122"/>
      <c r="BA54" s="122"/>
      <c r="BB54" s="122"/>
      <c r="BC54" s="122"/>
      <c r="BD54" s="122"/>
      <c r="BE54" s="120">
        <f t="shared" si="20"/>
        <v>0</v>
      </c>
      <c r="BF54" s="120">
        <f t="shared" si="15"/>
        <v>0</v>
      </c>
      <c r="BG54"/>
      <c r="BH54" s="7"/>
    </row>
    <row r="55" spans="1:60" s="108" customFormat="1" x14ac:dyDescent="0.3">
      <c r="A55">
        <f t="shared" si="16"/>
        <v>3023501</v>
      </c>
      <c r="B55" s="118">
        <v>3023501</v>
      </c>
      <c r="C55" t="s">
        <v>488</v>
      </c>
      <c r="D55" s="106">
        <v>0</v>
      </c>
      <c r="E55" s="106" t="str">
        <f>VLOOKUP(B55,'School Details'!A:E,4,FALSE)</f>
        <v>M</v>
      </c>
      <c r="F55" s="106" t="str">
        <f>VLOOKUP(B55,'School Details'!A:E,5,FALSE)</f>
        <v>Primary</v>
      </c>
      <c r="G55" t="s">
        <v>895</v>
      </c>
      <c r="H55" t="s">
        <v>567</v>
      </c>
      <c r="I55" t="s">
        <v>23902</v>
      </c>
      <c r="J55">
        <v>661225</v>
      </c>
      <c r="K55" s="118" t="s">
        <v>10</v>
      </c>
      <c r="L55" s="106">
        <f t="shared" si="17"/>
        <v>1</v>
      </c>
      <c r="M55" s="106" t="str">
        <f t="shared" si="2"/>
        <v>CSBG.I01</v>
      </c>
      <c r="N55" s="106">
        <f>VLOOKUP(B55,'School Details'!A:K,10,FALSE)</f>
        <v>400003</v>
      </c>
      <c r="O55" s="106" t="str">
        <f t="shared" si="3"/>
        <v xml:space="preserve">Our Lady of Lourdes </v>
      </c>
      <c r="P55" t="s">
        <v>121</v>
      </c>
      <c r="Q55" t="s">
        <v>122</v>
      </c>
      <c r="R55" t="s">
        <v>123</v>
      </c>
      <c r="S55" t="str">
        <f>VLOOKUP($G55,LBB_Code!$J:$O, 6,FALSE)</f>
        <v>A1.D10166.661225.99999.9999999.999999</v>
      </c>
      <c r="T55" s="125"/>
      <c r="U55" t="str">
        <f t="shared" si="4"/>
        <v>3501.CSBG.I01.Ap251</v>
      </c>
      <c r="V55" t="str">
        <f t="shared" si="5"/>
        <v>Our Lady of Lourdes .3501.CSBG.I01.Ap25</v>
      </c>
      <c r="W55" s="119"/>
      <c r="X55" t="str">
        <f t="shared" si="6"/>
        <v>3501.CSBG.I01.Ma251</v>
      </c>
      <c r="Y55" t="str">
        <f t="shared" si="7"/>
        <v>Our Lady of Lourdes .3501.CSBG.I01.Ma25</v>
      </c>
      <c r="Z55" s="119"/>
      <c r="AA55" t="str">
        <f t="shared" si="8"/>
        <v>3501.CSBG.I01.Ju251</v>
      </c>
      <c r="AB55" t="str">
        <f t="shared" si="9"/>
        <v>Our Lady of Lourdes .3501.CSBG.I01.Ju25</v>
      </c>
      <c r="AC55" s="119"/>
      <c r="AD55" t="str">
        <f t="shared" si="10"/>
        <v>3501.CSBG.I01.Jul251</v>
      </c>
      <c r="AE55" t="str">
        <f t="shared" si="11"/>
        <v>Our Lady of Lourdes .3501.CSBG.I01.Jul25</v>
      </c>
      <c r="AF55" s="122"/>
      <c r="AG55" s="122">
        <v>0</v>
      </c>
      <c r="AH55" s="122">
        <v>0</v>
      </c>
      <c r="AI55" s="122"/>
      <c r="AJ55" s="122">
        <v>0</v>
      </c>
      <c r="AK55" s="122">
        <v>0</v>
      </c>
      <c r="AL55" s="122"/>
      <c r="AM55" s="122">
        <v>0</v>
      </c>
      <c r="AN55" s="122">
        <v>0</v>
      </c>
      <c r="AO55" s="122"/>
      <c r="AP55" s="387" t="str">
        <f t="shared" si="12"/>
        <v>3501.CSBG.I01.Nov251</v>
      </c>
      <c r="AQ55" s="387" t="str">
        <f t="shared" si="13"/>
        <v>Our Lady of Lourdes .3501.CSBG.I01.Nov25</v>
      </c>
      <c r="AR55" s="122"/>
      <c r="AS55" s="122" t="str">
        <f t="shared" si="18"/>
        <v>3501.CSBG.I01.Dec251</v>
      </c>
      <c r="AT55" s="122" t="str">
        <f t="shared" si="19"/>
        <v>Our Lady of Lourdes .3501.CSBG.I01.Dec25</v>
      </c>
      <c r="AU55" s="122"/>
      <c r="AV55" s="122">
        <v>0</v>
      </c>
      <c r="AW55" s="122">
        <v>0</v>
      </c>
      <c r="AX55" s="122"/>
      <c r="AY55" s="122"/>
      <c r="AZ55" s="122"/>
      <c r="BA55" s="122"/>
      <c r="BB55" s="122"/>
      <c r="BC55" s="122"/>
      <c r="BD55" s="122"/>
      <c r="BE55" s="120">
        <f t="shared" si="20"/>
        <v>0</v>
      </c>
      <c r="BF55" s="120">
        <f t="shared" si="15"/>
        <v>0</v>
      </c>
      <c r="BG55"/>
      <c r="BH55" s="7"/>
    </row>
    <row r="56" spans="1:60" s="108" customFormat="1" x14ac:dyDescent="0.3">
      <c r="A56">
        <f t="shared" si="16"/>
        <v>3022078</v>
      </c>
      <c r="B56" s="118">
        <v>3022078</v>
      </c>
      <c r="C56" t="s">
        <v>490</v>
      </c>
      <c r="D56" s="106">
        <v>0</v>
      </c>
      <c r="E56" s="106" t="str">
        <f>VLOOKUP(B56,'School Details'!A:E,4,FALSE)</f>
        <v>M</v>
      </c>
      <c r="F56" s="106" t="str">
        <f>VLOOKUP(B56,'School Details'!A:E,5,FALSE)</f>
        <v>Primary</v>
      </c>
      <c r="G56" t="s">
        <v>895</v>
      </c>
      <c r="H56" t="s">
        <v>567</v>
      </c>
      <c r="I56" t="s">
        <v>23902</v>
      </c>
      <c r="J56">
        <v>661225</v>
      </c>
      <c r="K56" s="118" t="s">
        <v>10</v>
      </c>
      <c r="L56" s="106">
        <f t="shared" si="17"/>
        <v>1</v>
      </c>
      <c r="M56" s="106" t="str">
        <f t="shared" si="2"/>
        <v>CSBG.I01</v>
      </c>
      <c r="N56" s="106">
        <f>VLOOKUP(B56,'School Details'!A:K,10,FALSE)</f>
        <v>400014</v>
      </c>
      <c r="O56" s="106" t="str">
        <f t="shared" si="3"/>
        <v xml:space="preserve">Pardes House </v>
      </c>
      <c r="P56" t="s">
        <v>232</v>
      </c>
      <c r="Q56" t="s">
        <v>233</v>
      </c>
      <c r="R56" t="s">
        <v>234</v>
      </c>
      <c r="S56" t="str">
        <f>VLOOKUP($G56,LBB_Code!$J:$O, 6,FALSE)</f>
        <v>A1.D10166.661225.99999.9999999.999999</v>
      </c>
      <c r="T56" s="125"/>
      <c r="U56" t="str">
        <f t="shared" si="4"/>
        <v>2078.CSBG.I01.Ap251</v>
      </c>
      <c r="V56" t="str">
        <f t="shared" si="5"/>
        <v>Pardes House .2078.CSBG.I01.Ap25</v>
      </c>
      <c r="W56" s="119"/>
      <c r="X56" t="str">
        <f t="shared" si="6"/>
        <v>2078.CSBG.I01.Ma251</v>
      </c>
      <c r="Y56" t="str">
        <f t="shared" si="7"/>
        <v>Pardes House .2078.CSBG.I01.Ma25</v>
      </c>
      <c r="Z56" s="119"/>
      <c r="AA56" t="str">
        <f t="shared" si="8"/>
        <v>2078.CSBG.I01.Ju251</v>
      </c>
      <c r="AB56" t="str">
        <f t="shared" si="9"/>
        <v>Pardes House .2078.CSBG.I01.Ju25</v>
      </c>
      <c r="AC56" s="119"/>
      <c r="AD56" t="str">
        <f t="shared" si="10"/>
        <v>2078.CSBG.I01.Jul251</v>
      </c>
      <c r="AE56" t="str">
        <f t="shared" si="11"/>
        <v>Pardes House .2078.CSBG.I01.Jul25</v>
      </c>
      <c r="AF56" s="122"/>
      <c r="AG56" s="122">
        <v>0</v>
      </c>
      <c r="AH56" s="122">
        <v>0</v>
      </c>
      <c r="AI56" s="122"/>
      <c r="AJ56" s="122">
        <v>0</v>
      </c>
      <c r="AK56" s="122">
        <v>0</v>
      </c>
      <c r="AL56" s="122"/>
      <c r="AM56" s="122">
        <v>0</v>
      </c>
      <c r="AN56" s="122">
        <v>0</v>
      </c>
      <c r="AO56" s="122"/>
      <c r="AP56" s="387" t="str">
        <f t="shared" si="12"/>
        <v>2078.CSBG.I01.Nov251</v>
      </c>
      <c r="AQ56" s="387" t="str">
        <f t="shared" si="13"/>
        <v>Pardes House .2078.CSBG.I01.Nov25</v>
      </c>
      <c r="AR56" s="122"/>
      <c r="AS56" s="122" t="str">
        <f t="shared" si="18"/>
        <v>2078.CSBG.I01.Dec251</v>
      </c>
      <c r="AT56" s="122" t="str">
        <f t="shared" si="19"/>
        <v>Pardes House .2078.CSBG.I01.Dec25</v>
      </c>
      <c r="AU56" s="122"/>
      <c r="AV56" s="122">
        <v>0</v>
      </c>
      <c r="AW56" s="122">
        <v>0</v>
      </c>
      <c r="AX56" s="122"/>
      <c r="AY56" s="122"/>
      <c r="AZ56" s="122"/>
      <c r="BA56" s="122"/>
      <c r="BB56" s="122"/>
      <c r="BC56" s="122"/>
      <c r="BD56" s="122"/>
      <c r="BE56" s="120">
        <f t="shared" si="20"/>
        <v>0</v>
      </c>
      <c r="BF56" s="120">
        <f t="shared" si="15"/>
        <v>0</v>
      </c>
      <c r="BG56"/>
      <c r="BH56" s="7"/>
    </row>
    <row r="57" spans="1:60" s="108" customFormat="1" x14ac:dyDescent="0.3">
      <c r="A57" t="s">
        <v>752</v>
      </c>
      <c r="B57" s="118">
        <v>3022072</v>
      </c>
      <c r="C57" t="s">
        <v>492</v>
      </c>
      <c r="D57" s="106">
        <v>0</v>
      </c>
      <c r="E57" s="106" t="str">
        <f>VLOOKUP(B57,'School Details'!A:E,4,FALSE)</f>
        <v>M</v>
      </c>
      <c r="F57" s="106" t="str">
        <f>VLOOKUP(B57,'School Details'!A:E,5,FALSE)</f>
        <v>Primary</v>
      </c>
      <c r="G57" t="s">
        <v>895</v>
      </c>
      <c r="H57" t="s">
        <v>567</v>
      </c>
      <c r="I57" t="s">
        <v>23902</v>
      </c>
      <c r="J57">
        <v>661225</v>
      </c>
      <c r="K57" s="118" t="s">
        <v>10</v>
      </c>
      <c r="L57" s="106">
        <f t="shared" si="17"/>
        <v>1</v>
      </c>
      <c r="M57" s="106" t="str">
        <f t="shared" si="2"/>
        <v>CSBG.I01</v>
      </c>
      <c r="N57" s="106">
        <f>VLOOKUP(B57,'School Details'!A:K,10,FALSE)</f>
        <v>400012</v>
      </c>
      <c r="O57" s="106" t="str">
        <f t="shared" si="3"/>
        <v xml:space="preserve">Queenswell Infant </v>
      </c>
      <c r="P57" t="s">
        <v>52</v>
      </c>
      <c r="Q57" t="s">
        <v>53</v>
      </c>
      <c r="R57" t="s">
        <v>54</v>
      </c>
      <c r="S57" t="str">
        <f>VLOOKUP($G57,LBB_Code!$J:$O, 6,FALSE)</f>
        <v>A1.D10166.661225.99999.9999999.999999</v>
      </c>
      <c r="T57" s="125"/>
      <c r="U57" t="str">
        <f t="shared" si="4"/>
        <v>2072.CSBG.I01.Ap251</v>
      </c>
      <c r="V57" t="str">
        <f t="shared" si="5"/>
        <v>Queenswell Infant .2072.CSBG.I01.Ap25</v>
      </c>
      <c r="W57" s="119"/>
      <c r="X57" t="str">
        <f t="shared" si="6"/>
        <v>2072.CSBG.I01.Ma251</v>
      </c>
      <c r="Y57" t="str">
        <f t="shared" si="7"/>
        <v>Queenswell Infant .2072.CSBG.I01.Ma25</v>
      </c>
      <c r="Z57" s="119"/>
      <c r="AA57" t="str">
        <f t="shared" si="8"/>
        <v>2072.CSBG.I01.Ju251</v>
      </c>
      <c r="AB57" t="str">
        <f t="shared" si="9"/>
        <v>Queenswell Infant .2072.CSBG.I01.Ju25</v>
      </c>
      <c r="AC57" s="119"/>
      <c r="AD57" t="str">
        <f t="shared" si="10"/>
        <v>2072.CSBG.I01.Jul251</v>
      </c>
      <c r="AE57" t="str">
        <f t="shared" si="11"/>
        <v>Queenswell Infant .2072.CSBG.I01.Jul25</v>
      </c>
      <c r="AF57" s="122"/>
      <c r="AG57" s="122">
        <v>0</v>
      </c>
      <c r="AH57" s="122">
        <v>0</v>
      </c>
      <c r="AI57" s="122"/>
      <c r="AJ57" s="122">
        <v>0</v>
      </c>
      <c r="AK57" s="122">
        <v>0</v>
      </c>
      <c r="AL57" s="122"/>
      <c r="AM57" s="122">
        <v>0</v>
      </c>
      <c r="AN57" s="122">
        <v>0</v>
      </c>
      <c r="AO57" s="122"/>
      <c r="AP57" s="387" t="str">
        <f t="shared" si="12"/>
        <v>2072.CSBG.I01.Nov251</v>
      </c>
      <c r="AQ57" s="387" t="str">
        <f t="shared" si="13"/>
        <v>Queenswell Infant .2072.CSBG.I01.Nov25</v>
      </c>
      <c r="AR57" s="122"/>
      <c r="AS57" s="122" t="str">
        <f t="shared" si="18"/>
        <v>2072.CSBG.I01.Dec251</v>
      </c>
      <c r="AT57" s="122" t="str">
        <f t="shared" si="19"/>
        <v>Queenswell Infant .2072.CSBG.I01.Dec25</v>
      </c>
      <c r="AU57" s="122"/>
      <c r="AV57" s="122">
        <v>0</v>
      </c>
      <c r="AW57" s="122">
        <v>0</v>
      </c>
      <c r="AX57" s="122"/>
      <c r="AY57" s="122"/>
      <c r="AZ57" s="122"/>
      <c r="BA57" s="122"/>
      <c r="BB57" s="122"/>
      <c r="BC57" s="122"/>
      <c r="BD57" s="122"/>
      <c r="BE57" s="120">
        <f t="shared" si="20"/>
        <v>0</v>
      </c>
      <c r="BF57" s="120">
        <f t="shared" si="15"/>
        <v>0</v>
      </c>
      <c r="BG57"/>
      <c r="BH57" s="7"/>
    </row>
    <row r="58" spans="1:60" s="108" customFormat="1" x14ac:dyDescent="0.3">
      <c r="A58" t="s">
        <v>752</v>
      </c>
      <c r="B58" s="118">
        <v>3022072</v>
      </c>
      <c r="C58" t="s">
        <v>493</v>
      </c>
      <c r="D58" s="106">
        <v>0</v>
      </c>
      <c r="E58" s="106" t="str">
        <f>VLOOKUP(B58,'School Details'!A:E,4,FALSE)</f>
        <v>M</v>
      </c>
      <c r="F58" s="106" t="str">
        <f>VLOOKUP(B58,'School Details'!A:E,5,FALSE)</f>
        <v>Primary</v>
      </c>
      <c r="G58" t="s">
        <v>895</v>
      </c>
      <c r="H58" t="s">
        <v>567</v>
      </c>
      <c r="I58" t="s">
        <v>23902</v>
      </c>
      <c r="J58">
        <v>661225</v>
      </c>
      <c r="K58" s="118" t="s">
        <v>10</v>
      </c>
      <c r="L58" s="106">
        <f t="shared" si="17"/>
        <v>1</v>
      </c>
      <c r="M58" s="106" t="str">
        <f t="shared" si="2"/>
        <v>CSBG.I01</v>
      </c>
      <c r="N58" s="106">
        <f>VLOOKUP(B58,'School Details'!A:K,10,FALSE)</f>
        <v>400012</v>
      </c>
      <c r="O58" s="106" t="str">
        <f t="shared" si="3"/>
        <v xml:space="preserve">Queenswell Junior </v>
      </c>
      <c r="P58" t="s">
        <v>52</v>
      </c>
      <c r="Q58" t="s">
        <v>53</v>
      </c>
      <c r="R58" t="s">
        <v>54</v>
      </c>
      <c r="S58" t="str">
        <f>VLOOKUP($G58,LBB_Code!$J:$O, 6,FALSE)</f>
        <v>A1.D10166.661225.99999.9999999.999999</v>
      </c>
      <c r="T58" s="125"/>
      <c r="U58" t="str">
        <f t="shared" si="4"/>
        <v>2072.CSBG.I01.Ap251</v>
      </c>
      <c r="V58" t="str">
        <f t="shared" si="5"/>
        <v>Queenswell Junior .2072.CSBG.I01.Ap25</v>
      </c>
      <c r="W58" s="119"/>
      <c r="X58" t="str">
        <f t="shared" si="6"/>
        <v>2072.CSBG.I01.Ma251</v>
      </c>
      <c r="Y58" t="str">
        <f t="shared" si="7"/>
        <v>Queenswell Junior .2072.CSBG.I01.Ma25</v>
      </c>
      <c r="Z58" s="119"/>
      <c r="AA58" t="str">
        <f t="shared" si="8"/>
        <v>2072.CSBG.I01.Ju251</v>
      </c>
      <c r="AB58" t="str">
        <f t="shared" si="9"/>
        <v>Queenswell Junior .2072.CSBG.I01.Ju25</v>
      </c>
      <c r="AC58" s="119"/>
      <c r="AD58" t="str">
        <f t="shared" si="10"/>
        <v>2072.CSBG.I01.Jul251</v>
      </c>
      <c r="AE58" t="str">
        <f t="shared" si="11"/>
        <v>Queenswell Junior .2072.CSBG.I01.Jul25</v>
      </c>
      <c r="AF58" s="122"/>
      <c r="AG58" s="122">
        <v>0</v>
      </c>
      <c r="AH58" s="122">
        <v>0</v>
      </c>
      <c r="AI58" s="122"/>
      <c r="AJ58" s="122">
        <v>0</v>
      </c>
      <c r="AK58" s="122">
        <v>0</v>
      </c>
      <c r="AL58" s="122"/>
      <c r="AM58" s="122">
        <v>0</v>
      </c>
      <c r="AN58" s="122">
        <v>0</v>
      </c>
      <c r="AO58" s="122"/>
      <c r="AP58" s="387" t="str">
        <f t="shared" si="12"/>
        <v>2072.CSBG.I01.Nov251</v>
      </c>
      <c r="AQ58" s="387" t="str">
        <f t="shared" si="13"/>
        <v>Queenswell Junior .2072.CSBG.I01.Nov25</v>
      </c>
      <c r="AR58" s="122"/>
      <c r="AS58" s="122" t="str">
        <f t="shared" si="18"/>
        <v>2072.CSBG.I01.Dec251</v>
      </c>
      <c r="AT58" s="122" t="str">
        <f t="shared" si="19"/>
        <v>Queenswell Junior .2072.CSBG.I01.Dec25</v>
      </c>
      <c r="AU58" s="122"/>
      <c r="AV58" s="122">
        <v>0</v>
      </c>
      <c r="AW58" s="122">
        <v>0</v>
      </c>
      <c r="AX58" s="122"/>
      <c r="AY58" s="122"/>
      <c r="AZ58" s="122"/>
      <c r="BA58" s="122"/>
      <c r="BB58" s="122"/>
      <c r="BC58" s="122"/>
      <c r="BD58" s="122"/>
      <c r="BE58" s="120">
        <f t="shared" si="20"/>
        <v>0</v>
      </c>
      <c r="BF58" s="122">
        <f t="shared" si="15"/>
        <v>0</v>
      </c>
      <c r="BG58"/>
      <c r="BH58" s="7"/>
    </row>
    <row r="59" spans="1:60" s="108" customFormat="1" x14ac:dyDescent="0.3">
      <c r="A59">
        <f t="shared" si="16"/>
        <v>3023512</v>
      </c>
      <c r="B59" s="118">
        <v>3023512</v>
      </c>
      <c r="C59" t="s">
        <v>495</v>
      </c>
      <c r="D59" s="106">
        <v>0</v>
      </c>
      <c r="E59" s="106" t="str">
        <f>VLOOKUP(B59,'School Details'!A:E,4,FALSE)</f>
        <v>M</v>
      </c>
      <c r="F59" s="106" t="str">
        <f>VLOOKUP(B59,'School Details'!A:E,5,FALSE)</f>
        <v>Primary</v>
      </c>
      <c r="G59" t="s">
        <v>895</v>
      </c>
      <c r="H59" t="s">
        <v>567</v>
      </c>
      <c r="I59" t="s">
        <v>23902</v>
      </c>
      <c r="J59">
        <v>661225</v>
      </c>
      <c r="K59" s="118" t="s">
        <v>10</v>
      </c>
      <c r="L59" s="106">
        <f t="shared" si="17"/>
        <v>1</v>
      </c>
      <c r="M59" s="106" t="str">
        <f t="shared" si="2"/>
        <v>CSBG.I01</v>
      </c>
      <c r="N59" s="106">
        <f>VLOOKUP(B59,'School Details'!A:K,10,FALSE)</f>
        <v>400093</v>
      </c>
      <c r="O59" s="106" t="str">
        <f t="shared" si="3"/>
        <v>Rosh Pinah</v>
      </c>
      <c r="P59" t="s">
        <v>166</v>
      </c>
      <c r="Q59" t="s">
        <v>167</v>
      </c>
      <c r="R59" t="s">
        <v>168</v>
      </c>
      <c r="S59" t="str">
        <f>VLOOKUP($G59,LBB_Code!$J:$O, 6,FALSE)</f>
        <v>A1.D10166.661225.99999.9999999.999999</v>
      </c>
      <c r="T59" s="125"/>
      <c r="U59" t="str">
        <f t="shared" si="4"/>
        <v>3512.CSBG.I01.Ap251</v>
      </c>
      <c r="V59" t="str">
        <f t="shared" si="5"/>
        <v>Rosh Pinah.3512.CSBG.I01.Ap25</v>
      </c>
      <c r="W59" s="119"/>
      <c r="X59" t="str">
        <f t="shared" si="6"/>
        <v>3512.CSBG.I01.Ma251</v>
      </c>
      <c r="Y59" t="str">
        <f t="shared" si="7"/>
        <v>Rosh Pinah.3512.CSBG.I01.Ma25</v>
      </c>
      <c r="Z59" s="119"/>
      <c r="AA59" t="str">
        <f t="shared" si="8"/>
        <v>3512.CSBG.I01.Ju251</v>
      </c>
      <c r="AB59" t="str">
        <f t="shared" si="9"/>
        <v>Rosh Pinah.3512.CSBG.I01.Ju25</v>
      </c>
      <c r="AC59" s="119"/>
      <c r="AD59" t="str">
        <f t="shared" si="10"/>
        <v>3512.CSBG.I01.Jul251</v>
      </c>
      <c r="AE59" t="str">
        <f t="shared" si="11"/>
        <v>Rosh Pinah.3512.CSBG.I01.Jul25</v>
      </c>
      <c r="AF59" s="122"/>
      <c r="AG59" s="122">
        <v>0</v>
      </c>
      <c r="AH59" s="122">
        <v>0</v>
      </c>
      <c r="AI59" s="122"/>
      <c r="AJ59" s="122">
        <v>0</v>
      </c>
      <c r="AK59" s="122">
        <v>0</v>
      </c>
      <c r="AL59" s="122"/>
      <c r="AM59" s="122">
        <v>0</v>
      </c>
      <c r="AN59" s="122">
        <v>0</v>
      </c>
      <c r="AO59" s="122"/>
      <c r="AP59" s="387" t="str">
        <f t="shared" si="12"/>
        <v>3512.CSBG.I01.Nov251</v>
      </c>
      <c r="AQ59" s="387" t="str">
        <f t="shared" si="13"/>
        <v>Rosh Pinah.3512.CSBG.I01.Nov25</v>
      </c>
      <c r="AR59" s="122"/>
      <c r="AS59" s="122" t="str">
        <f t="shared" si="18"/>
        <v>3512.CSBG.I01.Dec251</v>
      </c>
      <c r="AT59" s="122" t="str">
        <f t="shared" si="19"/>
        <v>Rosh Pinah.3512.CSBG.I01.Dec25</v>
      </c>
      <c r="AU59" s="122"/>
      <c r="AV59" s="122">
        <v>0</v>
      </c>
      <c r="AW59" s="122">
        <v>0</v>
      </c>
      <c r="AX59" s="122"/>
      <c r="AY59" s="122"/>
      <c r="AZ59" s="122"/>
      <c r="BA59" s="122"/>
      <c r="BB59" s="122"/>
      <c r="BC59" s="122"/>
      <c r="BD59" s="122"/>
      <c r="BE59" s="120">
        <f t="shared" si="20"/>
        <v>0</v>
      </c>
      <c r="BF59" s="122">
        <f t="shared" si="15"/>
        <v>0</v>
      </c>
      <c r="BG59"/>
      <c r="BH59" s="7"/>
    </row>
    <row r="60" spans="1:60" s="108" customFormat="1" x14ac:dyDescent="0.3">
      <c r="A60">
        <f t="shared" si="16"/>
        <v>3023510</v>
      </c>
      <c r="B60" s="118">
        <v>3023510</v>
      </c>
      <c r="C60" t="s">
        <v>497</v>
      </c>
      <c r="D60" s="106">
        <v>0</v>
      </c>
      <c r="E60" s="106" t="str">
        <f>VLOOKUP(B60,'School Details'!A:E,4,FALSE)</f>
        <v>M</v>
      </c>
      <c r="F60" s="106" t="str">
        <f>VLOOKUP(B60,'School Details'!A:E,5,FALSE)</f>
        <v>Primary</v>
      </c>
      <c r="G60" t="s">
        <v>895</v>
      </c>
      <c r="H60" t="s">
        <v>567</v>
      </c>
      <c r="I60" t="s">
        <v>23902</v>
      </c>
      <c r="J60">
        <v>661225</v>
      </c>
      <c r="K60" s="118" t="s">
        <v>10</v>
      </c>
      <c r="L60" s="106">
        <f t="shared" si="17"/>
        <v>1</v>
      </c>
      <c r="M60" s="106" t="str">
        <f t="shared" si="2"/>
        <v>CSBG.I01</v>
      </c>
      <c r="N60" s="106">
        <f>VLOOKUP(B60,'School Details'!A:K,10,FALSE)</f>
        <v>400071</v>
      </c>
      <c r="O60" s="106" t="str">
        <f t="shared" si="3"/>
        <v xml:space="preserve">Sacred Heart </v>
      </c>
      <c r="P60" t="s">
        <v>235</v>
      </c>
      <c r="Q60" t="s">
        <v>236</v>
      </c>
      <c r="R60" t="s">
        <v>237</v>
      </c>
      <c r="S60" t="str">
        <f>VLOOKUP($G60,LBB_Code!$J:$O, 6,FALSE)</f>
        <v>A1.D10166.661225.99999.9999999.999999</v>
      </c>
      <c r="T60" s="125"/>
      <c r="U60" t="str">
        <f t="shared" si="4"/>
        <v>3510.CSBG.I01.Ap251</v>
      </c>
      <c r="V60" t="str">
        <f t="shared" si="5"/>
        <v>Sacred Heart .3510.CSBG.I01.Ap25</v>
      </c>
      <c r="W60" s="119"/>
      <c r="X60" t="str">
        <f t="shared" si="6"/>
        <v>3510.CSBG.I01.Ma251</v>
      </c>
      <c r="Y60" t="str">
        <f t="shared" si="7"/>
        <v>Sacred Heart .3510.CSBG.I01.Ma25</v>
      </c>
      <c r="Z60" s="119"/>
      <c r="AA60" t="str">
        <f t="shared" si="8"/>
        <v>3510.CSBG.I01.Ju251</v>
      </c>
      <c r="AB60" t="str">
        <f t="shared" si="9"/>
        <v>Sacred Heart .3510.CSBG.I01.Ju25</v>
      </c>
      <c r="AC60" s="119"/>
      <c r="AD60" t="str">
        <f t="shared" si="10"/>
        <v>3510.CSBG.I01.Jul251</v>
      </c>
      <c r="AE60" t="str">
        <f t="shared" si="11"/>
        <v>Sacred Heart .3510.CSBG.I01.Jul25</v>
      </c>
      <c r="AF60" s="122"/>
      <c r="AG60" s="122">
        <v>0</v>
      </c>
      <c r="AH60" s="122">
        <v>0</v>
      </c>
      <c r="AI60" s="122"/>
      <c r="AJ60" s="122">
        <v>0</v>
      </c>
      <c r="AK60" s="122">
        <v>0</v>
      </c>
      <c r="AL60" s="122"/>
      <c r="AM60" s="122">
        <v>0</v>
      </c>
      <c r="AN60" s="122">
        <v>0</v>
      </c>
      <c r="AO60" s="122"/>
      <c r="AP60" s="387" t="str">
        <f t="shared" si="12"/>
        <v>3510.CSBG.I01.Nov251</v>
      </c>
      <c r="AQ60" s="387" t="str">
        <f t="shared" si="13"/>
        <v>Sacred Heart .3510.CSBG.I01.Nov25</v>
      </c>
      <c r="AR60" s="122"/>
      <c r="AS60" s="122" t="str">
        <f t="shared" si="18"/>
        <v>3510.CSBG.I01.Dec251</v>
      </c>
      <c r="AT60" s="122" t="str">
        <f t="shared" si="19"/>
        <v>Sacred Heart .3510.CSBG.I01.Dec25</v>
      </c>
      <c r="AU60" s="122"/>
      <c r="AV60" s="122">
        <v>0</v>
      </c>
      <c r="AW60" s="122">
        <v>0</v>
      </c>
      <c r="AX60" s="122"/>
      <c r="AY60" s="122"/>
      <c r="AZ60" s="122"/>
      <c r="BA60" s="122"/>
      <c r="BB60" s="122"/>
      <c r="BC60" s="122"/>
      <c r="BD60" s="122"/>
      <c r="BE60" s="120">
        <f t="shared" si="20"/>
        <v>0</v>
      </c>
      <c r="BF60" s="122">
        <f t="shared" si="15"/>
        <v>0</v>
      </c>
      <c r="BG60"/>
      <c r="BH60" s="7"/>
    </row>
    <row r="61" spans="1:60" s="108" customFormat="1" x14ac:dyDescent="0.3">
      <c r="A61">
        <f t="shared" si="16"/>
        <v>3022053</v>
      </c>
      <c r="B61" s="118">
        <v>3022053</v>
      </c>
      <c r="C61" t="s">
        <v>482</v>
      </c>
      <c r="D61" s="106">
        <v>0</v>
      </c>
      <c r="E61" s="106" t="str">
        <f>VLOOKUP(B61,'School Details'!A:E,4,FALSE)</f>
        <v>M</v>
      </c>
      <c r="F61" s="106" t="str">
        <f>VLOOKUP(B61,'School Details'!A:E,5,FALSE)</f>
        <v>Primary</v>
      </c>
      <c r="G61" t="s">
        <v>895</v>
      </c>
      <c r="H61" t="s">
        <v>567</v>
      </c>
      <c r="I61" t="s">
        <v>23902</v>
      </c>
      <c r="J61">
        <v>661225</v>
      </c>
      <c r="K61" s="118" t="s">
        <v>10</v>
      </c>
      <c r="L61" s="106">
        <f t="shared" si="17"/>
        <v>1</v>
      </c>
      <c r="M61" s="106" t="str">
        <f t="shared" si="2"/>
        <v>CSBG.I01</v>
      </c>
      <c r="N61" s="106">
        <f>VLOOKUP(B61,'School Details'!A:K,10,FALSE)</f>
        <v>158733</v>
      </c>
      <c r="O61" s="106" t="str">
        <f t="shared" si="3"/>
        <v xml:space="preserve">Shalom Noam  </v>
      </c>
      <c r="P61" t="s">
        <v>31</v>
      </c>
      <c r="Q61" t="s">
        <v>32</v>
      </c>
      <c r="R61" t="s">
        <v>33</v>
      </c>
      <c r="S61" t="str">
        <f>VLOOKUP($G61,LBB_Code!$J:$O, 6,FALSE)</f>
        <v>A1.D10166.661225.99999.9999999.999999</v>
      </c>
      <c r="T61" s="125"/>
      <c r="U61" t="str">
        <f t="shared" si="4"/>
        <v>2053.CSBG.I01.Ap251</v>
      </c>
      <c r="V61" t="str">
        <f t="shared" si="5"/>
        <v>Shalom Noam  .2053.CSBG.I01.Ap25</v>
      </c>
      <c r="W61" s="119"/>
      <c r="X61" t="str">
        <f t="shared" si="6"/>
        <v>2053.CSBG.I01.Ma251</v>
      </c>
      <c r="Y61" t="str">
        <f t="shared" si="7"/>
        <v>Shalom Noam  .2053.CSBG.I01.Ma25</v>
      </c>
      <c r="Z61" s="119"/>
      <c r="AA61" t="str">
        <f t="shared" si="8"/>
        <v>2053.CSBG.I01.Ju251</v>
      </c>
      <c r="AB61" t="str">
        <f t="shared" si="9"/>
        <v>Shalom Noam  .2053.CSBG.I01.Ju25</v>
      </c>
      <c r="AC61" s="119"/>
      <c r="AD61" t="str">
        <f t="shared" si="10"/>
        <v>2053.CSBG.I01.Jul251</v>
      </c>
      <c r="AE61" t="str">
        <f t="shared" si="11"/>
        <v>Shalom Noam  .2053.CSBG.I01.Jul25</v>
      </c>
      <c r="AF61" s="122"/>
      <c r="AG61" s="122">
        <v>0</v>
      </c>
      <c r="AH61" s="122">
        <v>0</v>
      </c>
      <c r="AI61" s="122"/>
      <c r="AJ61" s="122">
        <v>0</v>
      </c>
      <c r="AK61" s="122">
        <v>0</v>
      </c>
      <c r="AL61" s="122"/>
      <c r="AM61" s="122">
        <v>0</v>
      </c>
      <c r="AN61" s="122">
        <v>0</v>
      </c>
      <c r="AO61" s="122"/>
      <c r="AP61" s="387" t="str">
        <f t="shared" si="12"/>
        <v>2053.CSBG.I01.Nov251</v>
      </c>
      <c r="AQ61" s="387" t="str">
        <f t="shared" si="13"/>
        <v>Shalom Noam  .2053.CSBG.I01.Nov25</v>
      </c>
      <c r="AR61" s="122"/>
      <c r="AS61" s="122" t="str">
        <f t="shared" si="18"/>
        <v>2053.CSBG.I01.Dec251</v>
      </c>
      <c r="AT61" s="122" t="str">
        <f t="shared" si="19"/>
        <v>Shalom Noam  .2053.CSBG.I01.Dec25</v>
      </c>
      <c r="AU61" s="122"/>
      <c r="AV61" s="122">
        <v>0</v>
      </c>
      <c r="AW61" s="122">
        <v>0</v>
      </c>
      <c r="AX61" s="122"/>
      <c r="AY61" s="122"/>
      <c r="AZ61" s="122"/>
      <c r="BA61" s="122"/>
      <c r="BB61" s="122"/>
      <c r="BC61" s="122"/>
      <c r="BD61" s="122"/>
      <c r="BE61" s="120">
        <f t="shared" si="20"/>
        <v>0</v>
      </c>
      <c r="BF61" s="120">
        <f t="shared" si="15"/>
        <v>0</v>
      </c>
      <c r="BG61"/>
      <c r="BH61" s="7"/>
    </row>
    <row r="62" spans="1:60" s="108" customFormat="1" x14ac:dyDescent="0.3">
      <c r="A62">
        <f t="shared" si="16"/>
        <v>3023502</v>
      </c>
      <c r="B62" s="118">
        <v>3023502</v>
      </c>
      <c r="C62" t="s">
        <v>499</v>
      </c>
      <c r="D62" s="106">
        <v>0</v>
      </c>
      <c r="E62" s="106" t="str">
        <f>VLOOKUP(B62,'School Details'!A:E,4,FALSE)</f>
        <v>M</v>
      </c>
      <c r="F62" s="106" t="str">
        <f>VLOOKUP(B62,'School Details'!A:E,5,FALSE)</f>
        <v>Primary</v>
      </c>
      <c r="G62" t="s">
        <v>895</v>
      </c>
      <c r="H62" t="s">
        <v>567</v>
      </c>
      <c r="I62" t="s">
        <v>23902</v>
      </c>
      <c r="J62">
        <v>661225</v>
      </c>
      <c r="K62" s="118" t="s">
        <v>10</v>
      </c>
      <c r="L62" s="106">
        <f t="shared" si="17"/>
        <v>1</v>
      </c>
      <c r="M62" s="106" t="str">
        <f t="shared" si="2"/>
        <v>CSBG.I01</v>
      </c>
      <c r="N62" s="106">
        <f>VLOOKUP(B62,'School Details'!A:K,10,FALSE)</f>
        <v>400096</v>
      </c>
      <c r="O62" s="106" t="str">
        <f t="shared" si="3"/>
        <v xml:space="preserve">St Agnes RC  </v>
      </c>
      <c r="P62" t="s">
        <v>136</v>
      </c>
      <c r="Q62" t="s">
        <v>137</v>
      </c>
      <c r="R62" t="s">
        <v>138</v>
      </c>
      <c r="S62" t="str">
        <f>VLOOKUP($G62,LBB_Code!$J:$O, 6,FALSE)</f>
        <v>A1.D10166.661225.99999.9999999.999999</v>
      </c>
      <c r="T62" s="125"/>
      <c r="U62" t="str">
        <f t="shared" si="4"/>
        <v>3502.CSBG.I01.Ap251</v>
      </c>
      <c r="V62" t="str">
        <f t="shared" si="5"/>
        <v>St Agnes RC  .3502.CSBG.I01.Ap25</v>
      </c>
      <c r="W62" s="119"/>
      <c r="X62" t="str">
        <f t="shared" si="6"/>
        <v>3502.CSBG.I01.Ma251</v>
      </c>
      <c r="Y62" t="str">
        <f t="shared" si="7"/>
        <v>St Agnes RC  .3502.CSBG.I01.Ma25</v>
      </c>
      <c r="Z62" s="119"/>
      <c r="AA62" t="str">
        <f t="shared" si="8"/>
        <v>3502.CSBG.I01.Ju251</v>
      </c>
      <c r="AB62" t="str">
        <f t="shared" si="9"/>
        <v>St Agnes RC  .3502.CSBG.I01.Ju25</v>
      </c>
      <c r="AC62" s="119"/>
      <c r="AD62" t="str">
        <f t="shared" si="10"/>
        <v>3502.CSBG.I01.Jul251</v>
      </c>
      <c r="AE62" t="str">
        <f t="shared" si="11"/>
        <v>St Agnes RC  .3502.CSBG.I01.Jul25</v>
      </c>
      <c r="AF62" s="122"/>
      <c r="AG62" s="122">
        <v>0</v>
      </c>
      <c r="AH62" s="122">
        <v>0</v>
      </c>
      <c r="AI62" s="122"/>
      <c r="AJ62" s="122">
        <v>0</v>
      </c>
      <c r="AK62" s="122">
        <v>0</v>
      </c>
      <c r="AL62" s="122"/>
      <c r="AM62" s="122">
        <v>0</v>
      </c>
      <c r="AN62" s="122">
        <v>0</v>
      </c>
      <c r="AO62" s="122"/>
      <c r="AP62" s="387" t="str">
        <f t="shared" si="12"/>
        <v>3502.CSBG.I01.Nov251</v>
      </c>
      <c r="AQ62" s="387" t="str">
        <f t="shared" si="13"/>
        <v>St Agnes RC  .3502.CSBG.I01.Nov25</v>
      </c>
      <c r="AR62" s="122"/>
      <c r="AS62" s="122" t="str">
        <f t="shared" si="18"/>
        <v>3502.CSBG.I01.Dec251</v>
      </c>
      <c r="AT62" s="122" t="str">
        <f t="shared" si="19"/>
        <v>St Agnes RC  .3502.CSBG.I01.Dec25</v>
      </c>
      <c r="AU62" s="122"/>
      <c r="AV62" s="122">
        <v>0</v>
      </c>
      <c r="AW62" s="122">
        <v>0</v>
      </c>
      <c r="AX62" s="122"/>
      <c r="AY62" s="122"/>
      <c r="AZ62" s="122"/>
      <c r="BA62" s="122"/>
      <c r="BB62" s="122"/>
      <c r="BC62" s="122"/>
      <c r="BD62" s="122"/>
      <c r="BE62" s="120">
        <f t="shared" si="20"/>
        <v>0</v>
      </c>
      <c r="BF62" s="120">
        <f t="shared" si="15"/>
        <v>0</v>
      </c>
      <c r="BG62"/>
      <c r="BH62" s="7"/>
    </row>
    <row r="63" spans="1:60" s="108" customFormat="1" x14ac:dyDescent="0.3">
      <c r="A63">
        <f t="shared" si="16"/>
        <v>3023315</v>
      </c>
      <c r="B63" s="118">
        <v>3023315</v>
      </c>
      <c r="C63" t="s">
        <v>501</v>
      </c>
      <c r="D63" s="106">
        <v>0</v>
      </c>
      <c r="E63" s="106" t="str">
        <f>VLOOKUP(B63,'School Details'!A:E,4,FALSE)</f>
        <v>M</v>
      </c>
      <c r="F63" s="106" t="str">
        <f>VLOOKUP(B63,'School Details'!A:E,5,FALSE)</f>
        <v>Primary</v>
      </c>
      <c r="G63" t="s">
        <v>895</v>
      </c>
      <c r="H63" t="s">
        <v>567</v>
      </c>
      <c r="I63" t="s">
        <v>23902</v>
      </c>
      <c r="J63">
        <v>661225</v>
      </c>
      <c r="K63" s="118" t="s">
        <v>10</v>
      </c>
      <c r="L63" s="106">
        <f t="shared" si="17"/>
        <v>1</v>
      </c>
      <c r="M63" s="106" t="str">
        <f t="shared" si="2"/>
        <v>CSBG.I01</v>
      </c>
      <c r="N63" s="106">
        <f>VLOOKUP(B63,'School Details'!A:K,10,FALSE)</f>
        <v>400062</v>
      </c>
      <c r="O63" s="106" t="str">
        <f t="shared" si="3"/>
        <v>St Andrew's C E</v>
      </c>
      <c r="P63" t="s">
        <v>229</v>
      </c>
      <c r="Q63" t="s">
        <v>230</v>
      </c>
      <c r="R63" t="s">
        <v>231</v>
      </c>
      <c r="S63" t="str">
        <f>VLOOKUP($G63,LBB_Code!$J:$O, 6,FALSE)</f>
        <v>A1.D10166.661225.99999.9999999.999999</v>
      </c>
      <c r="T63" s="125"/>
      <c r="U63" t="str">
        <f t="shared" si="4"/>
        <v>3315.CSBG.I01.Ap251</v>
      </c>
      <c r="V63" t="str">
        <f t="shared" si="5"/>
        <v>St Andrew's C E.3315.CSBG.I01.Ap25</v>
      </c>
      <c r="W63" s="119"/>
      <c r="X63" t="str">
        <f t="shared" si="6"/>
        <v>3315.CSBG.I01.Ma251</v>
      </c>
      <c r="Y63" t="str">
        <f t="shared" si="7"/>
        <v>St Andrew's C E.3315.CSBG.I01.Ma25</v>
      </c>
      <c r="Z63" s="119"/>
      <c r="AA63" t="str">
        <f t="shared" si="8"/>
        <v>3315.CSBG.I01.Ju251</v>
      </c>
      <c r="AB63" t="str">
        <f t="shared" si="9"/>
        <v>St Andrew's C E.3315.CSBG.I01.Ju25</v>
      </c>
      <c r="AC63" s="119"/>
      <c r="AD63" t="str">
        <f t="shared" si="10"/>
        <v>3315.CSBG.I01.Jul251</v>
      </c>
      <c r="AE63" t="str">
        <f t="shared" si="11"/>
        <v>St Andrew's C E.3315.CSBG.I01.Jul25</v>
      </c>
      <c r="AF63" s="122"/>
      <c r="AG63" s="122">
        <v>0</v>
      </c>
      <c r="AH63" s="122">
        <v>0</v>
      </c>
      <c r="AI63" s="122"/>
      <c r="AJ63" s="122">
        <v>0</v>
      </c>
      <c r="AK63" s="122">
        <v>0</v>
      </c>
      <c r="AL63" s="122"/>
      <c r="AM63" s="122">
        <v>0</v>
      </c>
      <c r="AN63" s="122">
        <v>0</v>
      </c>
      <c r="AO63" s="122"/>
      <c r="AP63" s="387" t="str">
        <f t="shared" si="12"/>
        <v>3315.CSBG.I01.Nov251</v>
      </c>
      <c r="AQ63" s="387" t="str">
        <f t="shared" si="13"/>
        <v>St Andrew's C E.3315.CSBG.I01.Nov25</v>
      </c>
      <c r="AR63" s="122"/>
      <c r="AS63" s="122" t="str">
        <f t="shared" si="18"/>
        <v>3315.CSBG.I01.Dec251</v>
      </c>
      <c r="AT63" s="122" t="str">
        <f t="shared" si="19"/>
        <v>St Andrew's C E.3315.CSBG.I01.Dec25</v>
      </c>
      <c r="AU63" s="122"/>
      <c r="AV63" s="122">
        <v>0</v>
      </c>
      <c r="AW63" s="122">
        <v>0</v>
      </c>
      <c r="AX63" s="122"/>
      <c r="AY63" s="122"/>
      <c r="AZ63" s="122"/>
      <c r="BA63" s="122"/>
      <c r="BB63" s="122"/>
      <c r="BC63" s="122"/>
      <c r="BD63" s="122"/>
      <c r="BE63" s="120">
        <f t="shared" si="20"/>
        <v>0</v>
      </c>
      <c r="BF63" s="120">
        <f t="shared" si="15"/>
        <v>0</v>
      </c>
      <c r="BG63"/>
      <c r="BH63" s="7"/>
    </row>
    <row r="64" spans="1:60" s="108" customFormat="1" x14ac:dyDescent="0.3">
      <c r="A64">
        <f t="shared" si="16"/>
        <v>3023504</v>
      </c>
      <c r="B64" s="118">
        <v>3023504</v>
      </c>
      <c r="C64" t="s">
        <v>502</v>
      </c>
      <c r="D64" s="106">
        <v>0</v>
      </c>
      <c r="E64" s="106" t="str">
        <f>VLOOKUP(B64,'School Details'!A:E,4,FALSE)</f>
        <v>M</v>
      </c>
      <c r="F64" s="106" t="str">
        <f>VLOOKUP(B64,'School Details'!A:E,5,FALSE)</f>
        <v>Primary</v>
      </c>
      <c r="G64" t="s">
        <v>895</v>
      </c>
      <c r="H64" t="s">
        <v>567</v>
      </c>
      <c r="I64" t="s">
        <v>23902</v>
      </c>
      <c r="J64">
        <v>661225</v>
      </c>
      <c r="K64" s="118" t="s">
        <v>10</v>
      </c>
      <c r="L64" s="106">
        <f t="shared" si="17"/>
        <v>1</v>
      </c>
      <c r="M64" s="106" t="str">
        <f t="shared" si="2"/>
        <v>CSBG.I01</v>
      </c>
      <c r="N64" s="106">
        <f>VLOOKUP(B64,'School Details'!A:K,10,FALSE)</f>
        <v>400064</v>
      </c>
      <c r="O64" s="106" t="str">
        <f t="shared" si="3"/>
        <v xml:space="preserve">St Catherines R C </v>
      </c>
      <c r="P64" t="s">
        <v>238</v>
      </c>
      <c r="Q64" t="s">
        <v>239</v>
      </c>
      <c r="R64" t="s">
        <v>240</v>
      </c>
      <c r="S64" t="str">
        <f>VLOOKUP($G64,LBB_Code!$J:$O, 6,FALSE)</f>
        <v>A1.D10166.661225.99999.9999999.999999</v>
      </c>
      <c r="T64" s="125"/>
      <c r="U64" t="str">
        <f t="shared" si="4"/>
        <v>3504.CSBG.I01.Ap251</v>
      </c>
      <c r="V64" t="str">
        <f t="shared" si="5"/>
        <v>St Catherines R C .3504.CSBG.I01.Ap25</v>
      </c>
      <c r="W64" s="119"/>
      <c r="X64" t="str">
        <f t="shared" si="6"/>
        <v>3504.CSBG.I01.Ma251</v>
      </c>
      <c r="Y64" t="str">
        <f t="shared" si="7"/>
        <v>St Catherines R C .3504.CSBG.I01.Ma25</v>
      </c>
      <c r="Z64" s="119"/>
      <c r="AA64" t="str">
        <f t="shared" si="8"/>
        <v>3504.CSBG.I01.Ju251</v>
      </c>
      <c r="AB64" t="str">
        <f t="shared" si="9"/>
        <v>St Catherines R C .3504.CSBG.I01.Ju25</v>
      </c>
      <c r="AC64" s="119"/>
      <c r="AD64" t="str">
        <f t="shared" si="10"/>
        <v>3504.CSBG.I01.Jul251</v>
      </c>
      <c r="AE64" t="str">
        <f t="shared" si="11"/>
        <v>St Catherines R C .3504.CSBG.I01.Jul25</v>
      </c>
      <c r="AF64" s="122"/>
      <c r="AG64" s="122">
        <v>0</v>
      </c>
      <c r="AH64" s="122">
        <v>0</v>
      </c>
      <c r="AI64" s="122"/>
      <c r="AJ64" s="122">
        <v>0</v>
      </c>
      <c r="AK64" s="122">
        <v>0</v>
      </c>
      <c r="AL64" s="122"/>
      <c r="AM64" s="122">
        <v>0</v>
      </c>
      <c r="AN64" s="122">
        <v>0</v>
      </c>
      <c r="AO64" s="122"/>
      <c r="AP64" s="387" t="str">
        <f t="shared" si="12"/>
        <v>3504.CSBG.I01.Nov251</v>
      </c>
      <c r="AQ64" s="387" t="str">
        <f t="shared" si="13"/>
        <v>St Catherines R C .3504.CSBG.I01.Nov25</v>
      </c>
      <c r="AR64" s="122"/>
      <c r="AS64" s="122" t="str">
        <f t="shared" si="18"/>
        <v>3504.CSBG.I01.Dec251</v>
      </c>
      <c r="AT64" s="122" t="str">
        <f t="shared" si="19"/>
        <v>St Catherines R C .3504.CSBG.I01.Dec25</v>
      </c>
      <c r="AU64" s="122"/>
      <c r="AV64" s="122">
        <v>0</v>
      </c>
      <c r="AW64" s="122">
        <v>0</v>
      </c>
      <c r="AX64" s="122"/>
      <c r="AY64" s="122"/>
      <c r="AZ64" s="122"/>
      <c r="BA64" s="122"/>
      <c r="BB64" s="122"/>
      <c r="BC64" s="122"/>
      <c r="BD64" s="122"/>
      <c r="BE64" s="120">
        <f t="shared" si="20"/>
        <v>0</v>
      </c>
      <c r="BF64" s="120">
        <f t="shared" si="15"/>
        <v>0</v>
      </c>
      <c r="BG64"/>
      <c r="BH64" s="7"/>
    </row>
    <row r="65" spans="1:60" s="108" customFormat="1" x14ac:dyDescent="0.3">
      <c r="A65">
        <f t="shared" si="16"/>
        <v>3023307</v>
      </c>
      <c r="B65" s="118">
        <v>3023307</v>
      </c>
      <c r="C65" t="s">
        <v>504</v>
      </c>
      <c r="D65" s="106">
        <v>0</v>
      </c>
      <c r="E65" s="106" t="str">
        <f>VLOOKUP(B65,'School Details'!A:E,4,FALSE)</f>
        <v>M</v>
      </c>
      <c r="F65" s="106" t="str">
        <f>VLOOKUP(B65,'School Details'!A:E,5,FALSE)</f>
        <v>Primary</v>
      </c>
      <c r="G65" t="s">
        <v>895</v>
      </c>
      <c r="H65" t="s">
        <v>567</v>
      </c>
      <c r="I65" t="s">
        <v>23902</v>
      </c>
      <c r="J65">
        <v>661225</v>
      </c>
      <c r="K65" s="118" t="s">
        <v>10</v>
      </c>
      <c r="L65" s="106">
        <f t="shared" si="17"/>
        <v>1</v>
      </c>
      <c r="M65" s="106" t="str">
        <f t="shared" si="2"/>
        <v>CSBG.I01</v>
      </c>
      <c r="N65" s="106">
        <f>VLOOKUP(B65,'School Details'!A:K,10,FALSE)</f>
        <v>400114</v>
      </c>
      <c r="O65" s="106" t="str">
        <f t="shared" si="3"/>
        <v>St John's CE  N11</v>
      </c>
      <c r="P65" t="s">
        <v>154</v>
      </c>
      <c r="Q65" t="s">
        <v>155</v>
      </c>
      <c r="R65" t="s">
        <v>156</v>
      </c>
      <c r="S65" t="str">
        <f>VLOOKUP($G65,LBB_Code!$J:$O, 6,FALSE)</f>
        <v>A1.D10166.661225.99999.9999999.999999</v>
      </c>
      <c r="T65" s="125"/>
      <c r="U65" t="str">
        <f t="shared" si="4"/>
        <v>3307.CSBG.I01.Ap251</v>
      </c>
      <c r="V65" t="str">
        <f t="shared" si="5"/>
        <v>St John's CE  N11.3307.CSBG.I01.Ap25</v>
      </c>
      <c r="W65" s="119"/>
      <c r="X65" t="str">
        <f t="shared" si="6"/>
        <v>3307.CSBG.I01.Ma251</v>
      </c>
      <c r="Y65" t="str">
        <f t="shared" si="7"/>
        <v>St John's CE  N11.3307.CSBG.I01.Ma25</v>
      </c>
      <c r="Z65" s="119"/>
      <c r="AA65" t="str">
        <f t="shared" si="8"/>
        <v>3307.CSBG.I01.Ju251</v>
      </c>
      <c r="AB65" t="str">
        <f t="shared" si="9"/>
        <v>St John's CE  N11.3307.CSBG.I01.Ju25</v>
      </c>
      <c r="AC65" s="119"/>
      <c r="AD65" t="str">
        <f t="shared" si="10"/>
        <v>3307.CSBG.I01.Jul251</v>
      </c>
      <c r="AE65" t="str">
        <f t="shared" si="11"/>
        <v>St John's CE  N11.3307.CSBG.I01.Jul25</v>
      </c>
      <c r="AF65" s="122"/>
      <c r="AG65" s="122">
        <v>0</v>
      </c>
      <c r="AH65" s="122">
        <v>0</v>
      </c>
      <c r="AI65" s="122"/>
      <c r="AJ65" s="122">
        <v>0</v>
      </c>
      <c r="AK65" s="122">
        <v>0</v>
      </c>
      <c r="AL65" s="122"/>
      <c r="AM65" s="122">
        <v>0</v>
      </c>
      <c r="AN65" s="122">
        <v>0</v>
      </c>
      <c r="AO65" s="122"/>
      <c r="AP65" s="387" t="str">
        <f t="shared" si="12"/>
        <v>3307.CSBG.I01.Nov251</v>
      </c>
      <c r="AQ65" s="387" t="str">
        <f t="shared" si="13"/>
        <v>St John's CE  N11.3307.CSBG.I01.Nov25</v>
      </c>
      <c r="AR65" s="122"/>
      <c r="AS65" s="122" t="str">
        <f t="shared" si="18"/>
        <v>3307.CSBG.I01.Dec251</v>
      </c>
      <c r="AT65" s="122" t="str">
        <f t="shared" si="19"/>
        <v>St John's CE  N11.3307.CSBG.I01.Dec25</v>
      </c>
      <c r="AU65" s="122"/>
      <c r="AV65" s="122">
        <v>0</v>
      </c>
      <c r="AW65" s="122">
        <v>0</v>
      </c>
      <c r="AX65" s="122"/>
      <c r="AY65" s="122"/>
      <c r="AZ65" s="122"/>
      <c r="BA65" s="122"/>
      <c r="BB65" s="122"/>
      <c r="BC65" s="122"/>
      <c r="BD65" s="122"/>
      <c r="BE65" s="120">
        <f t="shared" si="20"/>
        <v>0</v>
      </c>
      <c r="BF65" s="120">
        <f t="shared" si="15"/>
        <v>0</v>
      </c>
      <c r="BG65"/>
      <c r="BH65" s="7"/>
    </row>
    <row r="66" spans="1:60" s="108" customFormat="1" x14ac:dyDescent="0.3">
      <c r="A66">
        <f t="shared" si="16"/>
        <v>3023309</v>
      </c>
      <c r="B66" s="118">
        <v>3023309</v>
      </c>
      <c r="C66" t="s">
        <v>503</v>
      </c>
      <c r="D66" s="106">
        <v>0</v>
      </c>
      <c r="E66" s="106" t="str">
        <f>VLOOKUP(B66,'School Details'!A:E,4,FALSE)</f>
        <v>M</v>
      </c>
      <c r="F66" s="106" t="str">
        <f>VLOOKUP(B66,'School Details'!A:E,5,FALSE)</f>
        <v>Primary</v>
      </c>
      <c r="G66" t="s">
        <v>895</v>
      </c>
      <c r="H66" t="s">
        <v>567</v>
      </c>
      <c r="I66" t="s">
        <v>23902</v>
      </c>
      <c r="J66">
        <v>661225</v>
      </c>
      <c r="K66" s="118" t="s">
        <v>10</v>
      </c>
      <c r="L66" s="106">
        <f t="shared" si="17"/>
        <v>1</v>
      </c>
      <c r="M66" s="106" t="str">
        <f t="shared" si="2"/>
        <v>CSBG.I01</v>
      </c>
      <c r="N66" s="106">
        <f>VLOOKUP(B66,'School Details'!A:K,10,FALSE)</f>
        <v>400098</v>
      </c>
      <c r="O66" s="106" t="str">
        <f t="shared" si="3"/>
        <v>St Johns CE N20</v>
      </c>
      <c r="P66" t="s">
        <v>28</v>
      </c>
      <c r="Q66" t="s">
        <v>29</v>
      </c>
      <c r="R66" t="s">
        <v>30</v>
      </c>
      <c r="S66" t="str">
        <f>VLOOKUP($G66,LBB_Code!$J:$O, 6,FALSE)</f>
        <v>A1.D10166.661225.99999.9999999.999999</v>
      </c>
      <c r="T66" s="125"/>
      <c r="U66" t="str">
        <f t="shared" si="4"/>
        <v>3309.CSBG.I01.Ap251</v>
      </c>
      <c r="V66" t="str">
        <f t="shared" si="5"/>
        <v>St Johns CE N20.3309.CSBG.I01.Ap25</v>
      </c>
      <c r="W66" s="119"/>
      <c r="X66" t="str">
        <f t="shared" si="6"/>
        <v>3309.CSBG.I01.Ma251</v>
      </c>
      <c r="Y66" t="str">
        <f t="shared" si="7"/>
        <v>St Johns CE N20.3309.CSBG.I01.Ma25</v>
      </c>
      <c r="Z66" s="119"/>
      <c r="AA66" t="str">
        <f t="shared" si="8"/>
        <v>3309.CSBG.I01.Ju251</v>
      </c>
      <c r="AB66" t="str">
        <f t="shared" si="9"/>
        <v>St Johns CE N20.3309.CSBG.I01.Ju25</v>
      </c>
      <c r="AC66" s="119"/>
      <c r="AD66" t="str">
        <f t="shared" si="10"/>
        <v>3309.CSBG.I01.Jul251</v>
      </c>
      <c r="AE66" t="str">
        <f t="shared" si="11"/>
        <v>St Johns CE N20.3309.CSBG.I01.Jul25</v>
      </c>
      <c r="AF66" s="122"/>
      <c r="AG66" s="122">
        <v>0</v>
      </c>
      <c r="AH66" s="122">
        <v>0</v>
      </c>
      <c r="AI66" s="122"/>
      <c r="AJ66" s="122">
        <v>0</v>
      </c>
      <c r="AK66" s="122">
        <v>0</v>
      </c>
      <c r="AL66" s="122"/>
      <c r="AM66" s="122">
        <v>0</v>
      </c>
      <c r="AN66" s="122">
        <v>0</v>
      </c>
      <c r="AO66" s="122"/>
      <c r="AP66" s="387" t="str">
        <f t="shared" si="12"/>
        <v>3309.CSBG.I01.Nov251</v>
      </c>
      <c r="AQ66" s="387" t="str">
        <f t="shared" si="13"/>
        <v>St Johns CE N20.3309.CSBG.I01.Nov25</v>
      </c>
      <c r="AR66" s="122"/>
      <c r="AS66" s="122" t="str">
        <f t="shared" si="18"/>
        <v>3309.CSBG.I01.Dec251</v>
      </c>
      <c r="AT66" s="122" t="str">
        <f t="shared" si="19"/>
        <v>St Johns CE N20.3309.CSBG.I01.Dec25</v>
      </c>
      <c r="AU66" s="122"/>
      <c r="AV66" s="122">
        <v>0</v>
      </c>
      <c r="AW66" s="122">
        <v>0</v>
      </c>
      <c r="AX66" s="122"/>
      <c r="AY66" s="122"/>
      <c r="AZ66" s="122"/>
      <c r="BA66" s="122"/>
      <c r="BB66" s="122"/>
      <c r="BC66" s="122"/>
      <c r="BD66" s="122"/>
      <c r="BE66" s="120">
        <f t="shared" si="20"/>
        <v>0</v>
      </c>
      <c r="BF66" s="120">
        <f t="shared" si="15"/>
        <v>0</v>
      </c>
      <c r="BG66"/>
      <c r="BH66" s="7"/>
    </row>
    <row r="67" spans="1:60" s="108" customFormat="1" x14ac:dyDescent="0.3">
      <c r="A67">
        <f t="shared" si="16"/>
        <v>3023509</v>
      </c>
      <c r="B67" s="118">
        <v>3023509</v>
      </c>
      <c r="C67" t="s">
        <v>506</v>
      </c>
      <c r="D67" s="106">
        <v>0</v>
      </c>
      <c r="E67" s="106" t="str">
        <f>VLOOKUP(B67,'School Details'!A:E,4,FALSE)</f>
        <v>M</v>
      </c>
      <c r="F67" s="106" t="str">
        <f>VLOOKUP(B67,'School Details'!A:E,5,FALSE)</f>
        <v>Primary</v>
      </c>
      <c r="G67" t="s">
        <v>895</v>
      </c>
      <c r="H67" t="s">
        <v>567</v>
      </c>
      <c r="I67" t="s">
        <v>23902</v>
      </c>
      <c r="J67">
        <v>661225</v>
      </c>
      <c r="K67" s="118" t="s">
        <v>10</v>
      </c>
      <c r="L67" s="106">
        <f t="shared" si="17"/>
        <v>1</v>
      </c>
      <c r="M67" s="106" t="str">
        <f t="shared" si="2"/>
        <v>CSBG.I01</v>
      </c>
      <c r="N67" s="106">
        <f>VLOOKUP(B67,'School Details'!A:K,10,FALSE)</f>
        <v>400066</v>
      </c>
      <c r="O67" s="106" t="str">
        <f t="shared" si="3"/>
        <v xml:space="preserve">St Joseph's  </v>
      </c>
      <c r="P67" t="s">
        <v>206</v>
      </c>
      <c r="Q67" t="s">
        <v>207</v>
      </c>
      <c r="R67" t="s">
        <v>208</v>
      </c>
      <c r="S67" t="str">
        <f>VLOOKUP($G67,LBB_Code!$J:$O, 6,FALSE)</f>
        <v>A1.D10166.661225.99999.9999999.999999</v>
      </c>
      <c r="T67" s="125"/>
      <c r="U67" t="str">
        <f t="shared" si="4"/>
        <v>3509.CSBG.I01.Ap251</v>
      </c>
      <c r="V67" t="str">
        <f t="shared" si="5"/>
        <v>St Joseph's  .3509.CSBG.I01.Ap25</v>
      </c>
      <c r="W67" s="119"/>
      <c r="X67" t="str">
        <f t="shared" si="6"/>
        <v>3509.CSBG.I01.Ma251</v>
      </c>
      <c r="Y67" t="str">
        <f t="shared" si="7"/>
        <v>St Joseph's  .3509.CSBG.I01.Ma25</v>
      </c>
      <c r="Z67" s="119"/>
      <c r="AA67" t="str">
        <f t="shared" si="8"/>
        <v>3509.CSBG.I01.Ju251</v>
      </c>
      <c r="AB67" t="str">
        <f t="shared" si="9"/>
        <v>St Joseph's  .3509.CSBG.I01.Ju25</v>
      </c>
      <c r="AC67" s="119"/>
      <c r="AD67" t="str">
        <f t="shared" si="10"/>
        <v>3509.CSBG.I01.Jul251</v>
      </c>
      <c r="AE67" t="str">
        <f t="shared" si="11"/>
        <v>St Joseph's  .3509.CSBG.I01.Jul25</v>
      </c>
      <c r="AF67" s="122"/>
      <c r="AG67" s="122">
        <v>0</v>
      </c>
      <c r="AH67" s="122">
        <v>0</v>
      </c>
      <c r="AI67" s="122"/>
      <c r="AJ67" s="122">
        <v>0</v>
      </c>
      <c r="AK67" s="122">
        <v>0</v>
      </c>
      <c r="AL67" s="122"/>
      <c r="AM67" s="122">
        <v>0</v>
      </c>
      <c r="AN67" s="122">
        <v>0</v>
      </c>
      <c r="AO67" s="122"/>
      <c r="AP67" s="387" t="str">
        <f t="shared" si="12"/>
        <v>3509.CSBG.I01.Nov251</v>
      </c>
      <c r="AQ67" s="387" t="str">
        <f t="shared" si="13"/>
        <v>St Joseph's  .3509.CSBG.I01.Nov25</v>
      </c>
      <c r="AR67" s="122"/>
      <c r="AS67" s="122" t="str">
        <f t="shared" si="18"/>
        <v>3509.CSBG.I01.Dec251</v>
      </c>
      <c r="AT67" s="122" t="str">
        <f t="shared" si="19"/>
        <v>St Joseph's  .3509.CSBG.I01.Dec25</v>
      </c>
      <c r="AU67" s="122"/>
      <c r="AV67" s="122">
        <v>0</v>
      </c>
      <c r="AW67" s="122">
        <v>0</v>
      </c>
      <c r="AX67" s="122"/>
      <c r="AY67" s="122"/>
      <c r="AZ67" s="122"/>
      <c r="BA67" s="122"/>
      <c r="BB67" s="122"/>
      <c r="BC67" s="122"/>
      <c r="BD67" s="122"/>
      <c r="BE67" s="120">
        <f t="shared" si="20"/>
        <v>0</v>
      </c>
      <c r="BF67" s="120">
        <f t="shared" si="15"/>
        <v>0</v>
      </c>
      <c r="BG67"/>
      <c r="BH67" s="7"/>
    </row>
    <row r="68" spans="1:60" s="108" customFormat="1" x14ac:dyDescent="0.3">
      <c r="A68">
        <f t="shared" si="16"/>
        <v>3023312</v>
      </c>
      <c r="B68" s="118">
        <v>3023312</v>
      </c>
      <c r="C68" t="s">
        <v>510</v>
      </c>
      <c r="D68" s="106">
        <v>0</v>
      </c>
      <c r="E68" s="106" t="str">
        <f>VLOOKUP(B68,'School Details'!A:E,4,FALSE)</f>
        <v>M</v>
      </c>
      <c r="F68" s="106" t="str">
        <f>VLOOKUP(B68,'School Details'!A:E,5,FALSE)</f>
        <v>Primary</v>
      </c>
      <c r="G68" t="s">
        <v>895</v>
      </c>
      <c r="H68" t="s">
        <v>567</v>
      </c>
      <c r="I68" t="s">
        <v>23902</v>
      </c>
      <c r="J68">
        <v>661225</v>
      </c>
      <c r="K68" s="118" t="s">
        <v>10</v>
      </c>
      <c r="L68" s="106">
        <f t="shared" si="17"/>
        <v>1</v>
      </c>
      <c r="M68" s="106" t="str">
        <f t="shared" ref="M68:M93" si="21">I68&amp;"."&amp;K68</f>
        <v>CSBG.I01</v>
      </c>
      <c r="N68" s="106">
        <f>VLOOKUP(B68,'School Details'!A:K,10,FALSE)</f>
        <v>400017</v>
      </c>
      <c r="O68" s="106" t="str">
        <f t="shared" ref="O68:O93" si="22">C68</f>
        <v>St Mary's  EN4</v>
      </c>
      <c r="P68" t="s">
        <v>181</v>
      </c>
      <c r="Q68" t="s">
        <v>182</v>
      </c>
      <c r="R68" t="s">
        <v>183</v>
      </c>
      <c r="S68" t="str">
        <f>VLOOKUP($G68,LBB_Code!$J:$O, 6,FALSE)</f>
        <v>A1.D10166.661225.99999.9999999.999999</v>
      </c>
      <c r="T68" s="125"/>
      <c r="U68" t="str">
        <f t="shared" ref="U68:U84" si="23">RIGHT($B68,4)&amp;"."&amp;$M68&amp;"."&amp;U$3</f>
        <v>3312.CSBG.I01.Ap251</v>
      </c>
      <c r="V68" t="str">
        <f t="shared" ref="V68:V84" si="24">$O68&amp;"."&amp;RIGHT($B68,4)&amp;"."&amp;$M68&amp;"."&amp;V$3</f>
        <v>St Mary's  EN4.3312.CSBG.I01.Ap25</v>
      </c>
      <c r="W68" s="119"/>
      <c r="X68" t="str">
        <f t="shared" ref="X68:X84" si="25">RIGHT($B68,4)&amp;"."&amp;$M68&amp;"."&amp;X$3</f>
        <v>3312.CSBG.I01.Ma251</v>
      </c>
      <c r="Y68" t="str">
        <f t="shared" ref="Y68:Y84" si="26">$O68&amp;"."&amp;RIGHT($B68,4)&amp;"."&amp;$M68&amp;"."&amp;Y$3</f>
        <v>St Mary's  EN4.3312.CSBG.I01.Ma25</v>
      </c>
      <c r="Z68" s="119"/>
      <c r="AA68" t="str">
        <f t="shared" ref="AA68:AA84" si="27">RIGHT($B68,4)&amp;"."&amp;$M68&amp;"."&amp;AA$3</f>
        <v>3312.CSBG.I01.Ju251</v>
      </c>
      <c r="AB68" t="str">
        <f t="shared" ref="AB68:AB84" si="28">$O68&amp;"."&amp;RIGHT($B68,4)&amp;"."&amp;$M68&amp;"."&amp;AB$3</f>
        <v>St Mary's  EN4.3312.CSBG.I01.Ju25</v>
      </c>
      <c r="AC68" s="119"/>
      <c r="AD68" t="str">
        <f t="shared" ref="AD68:AD93" si="29">RIGHT($B68,4)&amp;"."&amp;$M68&amp;"."&amp;AD$3</f>
        <v>3312.CSBG.I01.Jul251</v>
      </c>
      <c r="AE68" t="str">
        <f t="shared" ref="AE68:AE93" si="30">$O68&amp;"."&amp;RIGHT($B68,4)&amp;"."&amp;$M68&amp;"."&amp;AE$3</f>
        <v>St Mary's  EN4.3312.CSBG.I01.Jul25</v>
      </c>
      <c r="AF68" s="122"/>
      <c r="AG68" s="122">
        <v>0</v>
      </c>
      <c r="AH68" s="122">
        <v>0</v>
      </c>
      <c r="AI68" s="122"/>
      <c r="AJ68" s="122">
        <v>0</v>
      </c>
      <c r="AK68" s="122">
        <v>0</v>
      </c>
      <c r="AL68" s="122"/>
      <c r="AM68" s="122">
        <v>0</v>
      </c>
      <c r="AN68" s="122">
        <v>0</v>
      </c>
      <c r="AO68" s="122"/>
      <c r="AP68" s="387" t="str">
        <f t="shared" ref="AP68:AP84" si="31">RIGHT($B68,4)&amp;"."&amp;$M68&amp;"."&amp;AP$3</f>
        <v>3312.CSBG.I01.Nov251</v>
      </c>
      <c r="AQ68" s="387" t="str">
        <f t="shared" ref="AQ68:AQ84" si="32">$O68&amp;"."&amp;RIGHT($B68,4)&amp;"."&amp;$M68&amp;"."&amp;AQ$3</f>
        <v>St Mary's  EN4.3312.CSBG.I01.Nov25</v>
      </c>
      <c r="AR68" s="122"/>
      <c r="AS68" s="122" t="str">
        <f t="shared" si="18"/>
        <v>3312.CSBG.I01.Dec251</v>
      </c>
      <c r="AT68" s="122" t="str">
        <f t="shared" si="19"/>
        <v>St Mary's  EN4.3312.CSBG.I01.Dec25</v>
      </c>
      <c r="AU68" s="122"/>
      <c r="AV68" s="122">
        <v>0</v>
      </c>
      <c r="AW68" s="122">
        <v>0</v>
      </c>
      <c r="AX68" s="122"/>
      <c r="AY68" s="122"/>
      <c r="AZ68" s="122"/>
      <c r="BA68" s="122"/>
      <c r="BB68" s="122"/>
      <c r="BC68" s="122"/>
      <c r="BD68" s="122"/>
      <c r="BE68" s="120">
        <f t="shared" si="20"/>
        <v>0</v>
      </c>
      <c r="BF68" s="120">
        <f t="shared" ref="BF68:BF93" si="33">BE68-T68</f>
        <v>0</v>
      </c>
      <c r="BG68"/>
      <c r="BH68" s="7"/>
    </row>
    <row r="69" spans="1:60" s="108" customFormat="1" x14ac:dyDescent="0.3">
      <c r="A69">
        <f t="shared" ref="A69:A93" si="34">B69</f>
        <v>3023311</v>
      </c>
      <c r="B69" s="118">
        <v>3023311</v>
      </c>
      <c r="C69" t="s">
        <v>508</v>
      </c>
      <c r="D69" s="106">
        <v>0</v>
      </c>
      <c r="E69" s="106" t="str">
        <f>VLOOKUP(B69,'School Details'!A:E,4,FALSE)</f>
        <v>M</v>
      </c>
      <c r="F69" s="106" t="str">
        <f>VLOOKUP(B69,'School Details'!A:E,5,FALSE)</f>
        <v>Primary</v>
      </c>
      <c r="G69" t="s">
        <v>895</v>
      </c>
      <c r="H69" t="s">
        <v>567</v>
      </c>
      <c r="I69" t="s">
        <v>23902</v>
      </c>
      <c r="J69">
        <v>661225</v>
      </c>
      <c r="K69" s="118" t="s">
        <v>10</v>
      </c>
      <c r="L69" s="106">
        <f t="shared" si="17"/>
        <v>1</v>
      </c>
      <c r="M69" s="106" t="str">
        <f t="shared" si="21"/>
        <v>CSBG.I01</v>
      </c>
      <c r="N69" s="106">
        <f>VLOOKUP(B69,'School Details'!A:K,10,FALSE)</f>
        <v>400058</v>
      </c>
      <c r="O69" s="106" t="str">
        <f t="shared" si="22"/>
        <v>St Mary's  N3</v>
      </c>
      <c r="P69" t="s">
        <v>215</v>
      </c>
      <c r="Q69" t="s">
        <v>216</v>
      </c>
      <c r="R69" t="s">
        <v>217</v>
      </c>
      <c r="S69" t="str">
        <f>VLOOKUP($G69,LBB_Code!$J:$O, 6,FALSE)</f>
        <v>A1.D10166.661225.99999.9999999.999999</v>
      </c>
      <c r="T69" s="125"/>
      <c r="U69" t="str">
        <f t="shared" si="23"/>
        <v>3311.CSBG.I01.Ap251</v>
      </c>
      <c r="V69" t="str">
        <f t="shared" si="24"/>
        <v>St Mary's  N3.3311.CSBG.I01.Ap25</v>
      </c>
      <c r="W69" s="119"/>
      <c r="X69" t="str">
        <f t="shared" si="25"/>
        <v>3311.CSBG.I01.Ma251</v>
      </c>
      <c r="Y69" t="str">
        <f t="shared" si="26"/>
        <v>St Mary's  N3.3311.CSBG.I01.Ma25</v>
      </c>
      <c r="Z69" s="119"/>
      <c r="AA69" t="str">
        <f t="shared" si="27"/>
        <v>3311.CSBG.I01.Ju251</v>
      </c>
      <c r="AB69" t="str">
        <f t="shared" si="28"/>
        <v>St Mary's  N3.3311.CSBG.I01.Ju25</v>
      </c>
      <c r="AC69" s="119"/>
      <c r="AD69" t="str">
        <f t="shared" si="29"/>
        <v>3311.CSBG.I01.Jul251</v>
      </c>
      <c r="AE69" t="str">
        <f t="shared" si="30"/>
        <v>St Mary's  N3.3311.CSBG.I01.Jul25</v>
      </c>
      <c r="AF69" s="122"/>
      <c r="AG69" s="122">
        <v>0</v>
      </c>
      <c r="AH69" s="122">
        <v>0</v>
      </c>
      <c r="AI69" s="122"/>
      <c r="AJ69" s="122">
        <v>0</v>
      </c>
      <c r="AK69" s="122">
        <v>0</v>
      </c>
      <c r="AL69" s="122"/>
      <c r="AM69" s="122">
        <v>0</v>
      </c>
      <c r="AN69" s="122">
        <v>0</v>
      </c>
      <c r="AO69" s="122"/>
      <c r="AP69" s="387" t="str">
        <f t="shared" si="31"/>
        <v>3311.CSBG.I01.Nov251</v>
      </c>
      <c r="AQ69" s="387" t="str">
        <f t="shared" si="32"/>
        <v>St Mary's  N3.3311.CSBG.I01.Nov25</v>
      </c>
      <c r="AR69" s="122"/>
      <c r="AS69" s="122" t="str">
        <f t="shared" si="18"/>
        <v>3311.CSBG.I01.Dec251</v>
      </c>
      <c r="AT69" s="122" t="str">
        <f t="shared" si="19"/>
        <v>St Mary's  N3.3311.CSBG.I01.Dec25</v>
      </c>
      <c r="AU69" s="122"/>
      <c r="AV69" s="122">
        <v>0</v>
      </c>
      <c r="AW69" s="122">
        <v>0</v>
      </c>
      <c r="AX69" s="122"/>
      <c r="AY69" s="122"/>
      <c r="AZ69" s="122"/>
      <c r="BA69" s="122"/>
      <c r="BB69" s="122"/>
      <c r="BC69" s="122"/>
      <c r="BD69" s="122"/>
      <c r="BE69" s="120">
        <f t="shared" si="20"/>
        <v>0</v>
      </c>
      <c r="BF69" s="120">
        <f t="shared" si="33"/>
        <v>0</v>
      </c>
      <c r="BG69"/>
      <c r="BH69" s="7"/>
    </row>
    <row r="70" spans="1:60" s="108" customFormat="1" x14ac:dyDescent="0.3">
      <c r="A70">
        <f t="shared" si="34"/>
        <v>3023521</v>
      </c>
      <c r="B70" s="118">
        <v>3023521</v>
      </c>
      <c r="C70" t="s">
        <v>562</v>
      </c>
      <c r="D70" s="106">
        <v>0</v>
      </c>
      <c r="E70" s="106" t="str">
        <f>VLOOKUP(B70,'School Details'!A:E,4,FALSE)</f>
        <v>M</v>
      </c>
      <c r="F70" s="106" t="str">
        <f>VLOOKUP(B70,'School Details'!A:E,5,FALSE)</f>
        <v>All through</v>
      </c>
      <c r="G70" t="s">
        <v>897</v>
      </c>
      <c r="H70" t="s">
        <v>566</v>
      </c>
      <c r="I70" t="s">
        <v>23902</v>
      </c>
      <c r="J70">
        <v>661225</v>
      </c>
      <c r="K70" s="118" t="s">
        <v>10</v>
      </c>
      <c r="L70" s="106">
        <f t="shared" si="17"/>
        <v>1</v>
      </c>
      <c r="M70" s="106" t="str">
        <f t="shared" si="21"/>
        <v>CSBG.I01</v>
      </c>
      <c r="N70" s="106">
        <f>VLOOKUP(B70,'School Details'!A:K,10,FALSE)</f>
        <v>400135</v>
      </c>
      <c r="O70" s="106" t="str">
        <f t="shared" si="22"/>
        <v xml:space="preserve">St Mary's &amp; St John's </v>
      </c>
      <c r="P70" t="s">
        <v>190</v>
      </c>
      <c r="Q70" t="s">
        <v>191</v>
      </c>
      <c r="R70" t="s">
        <v>192</v>
      </c>
      <c r="S70" t="str">
        <f>VLOOKUP($G70,LBB_Code!$J:$O, 6,FALSE)</f>
        <v>A1.D11329.661225.99999.9999999.999999</v>
      </c>
      <c r="T70" s="125"/>
      <c r="U70" t="str">
        <f t="shared" si="23"/>
        <v>3521.CSBG.I01.Ap251</v>
      </c>
      <c r="V70" t="str">
        <f t="shared" si="24"/>
        <v>St Mary's &amp; St John's .3521.CSBG.I01.Ap25</v>
      </c>
      <c r="W70" s="119"/>
      <c r="X70" t="str">
        <f t="shared" si="25"/>
        <v>3521.CSBG.I01.Ma251</v>
      </c>
      <c r="Y70" t="str">
        <f t="shared" si="26"/>
        <v>St Mary's &amp; St John's .3521.CSBG.I01.Ma25</v>
      </c>
      <c r="Z70" s="119"/>
      <c r="AA70" t="str">
        <f t="shared" si="27"/>
        <v>3521.CSBG.I01.Ju251</v>
      </c>
      <c r="AB70" t="str">
        <f t="shared" si="28"/>
        <v>St Mary's &amp; St John's .3521.CSBG.I01.Ju25</v>
      </c>
      <c r="AC70" s="119"/>
      <c r="AD70" t="str">
        <f t="shared" si="29"/>
        <v>3521.CSBG.I01.Jul251</v>
      </c>
      <c r="AE70" t="str">
        <f t="shared" si="30"/>
        <v>St Mary's &amp; St John's .3521.CSBG.I01.Jul25</v>
      </c>
      <c r="AF70" s="122"/>
      <c r="AG70" s="122">
        <v>0</v>
      </c>
      <c r="AH70" s="122">
        <v>0</v>
      </c>
      <c r="AI70" s="122"/>
      <c r="AJ70" s="122">
        <v>0</v>
      </c>
      <c r="AK70" s="122">
        <v>0</v>
      </c>
      <c r="AL70" s="122"/>
      <c r="AM70" s="122">
        <v>0</v>
      </c>
      <c r="AN70" s="122">
        <v>0</v>
      </c>
      <c r="AO70" s="122"/>
      <c r="AP70" s="387" t="str">
        <f t="shared" si="31"/>
        <v>3521.CSBG.I01.Nov251</v>
      </c>
      <c r="AQ70" s="387" t="str">
        <f t="shared" si="32"/>
        <v>St Mary's &amp; St John's .3521.CSBG.I01.Nov25</v>
      </c>
      <c r="AR70" s="122"/>
      <c r="AS70" s="122" t="str">
        <f t="shared" si="18"/>
        <v>3521.CSBG.I01.Dec251</v>
      </c>
      <c r="AT70" s="122" t="str">
        <f t="shared" si="19"/>
        <v>St Mary's &amp; St John's .3521.CSBG.I01.Dec25</v>
      </c>
      <c r="AU70" s="122"/>
      <c r="AV70" s="122">
        <v>0</v>
      </c>
      <c r="AW70" s="122">
        <v>0</v>
      </c>
      <c r="AX70" s="122"/>
      <c r="AY70" s="122"/>
      <c r="AZ70" s="122"/>
      <c r="BA70" s="122"/>
      <c r="BB70" s="122"/>
      <c r="BC70" s="122"/>
      <c r="BD70" s="122"/>
      <c r="BE70" s="120">
        <f t="shared" si="20"/>
        <v>0</v>
      </c>
      <c r="BF70" s="120">
        <f t="shared" si="33"/>
        <v>0</v>
      </c>
      <c r="BG70"/>
      <c r="BH70" s="7"/>
    </row>
    <row r="71" spans="1:60" s="108" customFormat="1" x14ac:dyDescent="0.3">
      <c r="A71">
        <f t="shared" si="34"/>
        <v>3025404</v>
      </c>
      <c r="B71" s="118">
        <v>3025404</v>
      </c>
      <c r="C71" t="s">
        <v>552</v>
      </c>
      <c r="D71" s="106">
        <v>0</v>
      </c>
      <c r="E71" s="106" t="str">
        <f>VLOOKUP(B71,'School Details'!A:E,4,FALSE)</f>
        <v>M</v>
      </c>
      <c r="F71" s="106" t="str">
        <f>VLOOKUP(B71,'School Details'!A:E,5,FALSE)</f>
        <v>Secondary</v>
      </c>
      <c r="G71" t="s">
        <v>900</v>
      </c>
      <c r="H71" t="s">
        <v>568</v>
      </c>
      <c r="I71" t="s">
        <v>23902</v>
      </c>
      <c r="J71">
        <v>661225</v>
      </c>
      <c r="K71" s="118" t="s">
        <v>10</v>
      </c>
      <c r="L71" s="106">
        <f t="shared" si="17"/>
        <v>1</v>
      </c>
      <c r="M71" s="106" t="str">
        <f t="shared" si="21"/>
        <v>CSBG.I01</v>
      </c>
      <c r="N71" s="106">
        <f>VLOOKUP(B71,'School Details'!A:K,10,FALSE)</f>
        <v>400029</v>
      </c>
      <c r="O71" s="106" t="str">
        <f t="shared" si="22"/>
        <v>St Michaels Catholic Grammar</v>
      </c>
      <c r="P71" t="s">
        <v>118</v>
      </c>
      <c r="Q71" t="s">
        <v>119</v>
      </c>
      <c r="R71" t="s">
        <v>120</v>
      </c>
      <c r="S71" t="str">
        <f>VLOOKUP($G71,LBB_Code!$J:$O, 6,FALSE)</f>
        <v>A1.D10167.661225.99999.9999999.999999</v>
      </c>
      <c r="T71" s="125"/>
      <c r="U71" t="str">
        <f t="shared" si="23"/>
        <v>5404.CSBG.I01.Ap251</v>
      </c>
      <c r="V71" t="str">
        <f t="shared" si="24"/>
        <v>St Michaels Catholic Grammar.5404.CSBG.I01.Ap25</v>
      </c>
      <c r="W71" s="119"/>
      <c r="X71" t="str">
        <f t="shared" si="25"/>
        <v>5404.CSBG.I01.Ma251</v>
      </c>
      <c r="Y71" t="str">
        <f t="shared" si="26"/>
        <v>St Michaels Catholic Grammar.5404.CSBG.I01.Ma25</v>
      </c>
      <c r="Z71" s="119"/>
      <c r="AA71" t="str">
        <f t="shared" si="27"/>
        <v>5404.CSBG.I01.Ju251</v>
      </c>
      <c r="AB71" t="str">
        <f t="shared" si="28"/>
        <v>St Michaels Catholic Grammar.5404.CSBG.I01.Ju25</v>
      </c>
      <c r="AC71" s="119"/>
      <c r="AD71" t="str">
        <f t="shared" si="29"/>
        <v>5404.CSBG.I01.Jul251</v>
      </c>
      <c r="AE71" t="str">
        <f t="shared" si="30"/>
        <v>St Michaels Catholic Grammar.5404.CSBG.I01.Jul25</v>
      </c>
      <c r="AF71" s="122"/>
      <c r="AG71" s="122">
        <v>0</v>
      </c>
      <c r="AH71" s="122">
        <v>0</v>
      </c>
      <c r="AI71" s="122"/>
      <c r="AJ71" s="122">
        <v>0</v>
      </c>
      <c r="AK71" s="122">
        <v>0</v>
      </c>
      <c r="AL71" s="122"/>
      <c r="AM71" s="122">
        <v>0</v>
      </c>
      <c r="AN71" s="122">
        <v>0</v>
      </c>
      <c r="AO71" s="122"/>
      <c r="AP71" s="387" t="str">
        <f t="shared" si="31"/>
        <v>5404.CSBG.I01.Nov251</v>
      </c>
      <c r="AQ71" s="387" t="str">
        <f t="shared" si="32"/>
        <v>St Michaels Catholic Grammar.5404.CSBG.I01.Nov25</v>
      </c>
      <c r="AR71" s="122"/>
      <c r="AS71" s="122" t="str">
        <f t="shared" si="18"/>
        <v>5404.CSBG.I01.Dec251</v>
      </c>
      <c r="AT71" s="122" t="str">
        <f t="shared" si="19"/>
        <v>St Michaels Catholic Grammar.5404.CSBG.I01.Dec25</v>
      </c>
      <c r="AU71" s="122"/>
      <c r="AV71" s="122">
        <v>0</v>
      </c>
      <c r="AW71" s="122">
        <v>0</v>
      </c>
      <c r="AX71" s="122"/>
      <c r="AY71" s="122"/>
      <c r="AZ71" s="122"/>
      <c r="BA71" s="122"/>
      <c r="BB71" s="122"/>
      <c r="BC71" s="122"/>
      <c r="BD71" s="122"/>
      <c r="BE71" s="120">
        <f t="shared" ref="BE71:BE93" si="35">W71+Z71+AC71+AF71+AI71+AL71+AO71+AR71+AU71+AX71+BA71+W71</f>
        <v>0</v>
      </c>
      <c r="BF71" s="120">
        <f t="shared" si="33"/>
        <v>0</v>
      </c>
      <c r="BG71"/>
      <c r="BH71" s="7"/>
    </row>
    <row r="72" spans="1:60" s="108" customFormat="1" x14ac:dyDescent="0.3">
      <c r="A72">
        <f t="shared" si="34"/>
        <v>3023314</v>
      </c>
      <c r="B72" s="118">
        <v>3023314</v>
      </c>
      <c r="C72" t="s">
        <v>512</v>
      </c>
      <c r="D72" s="106">
        <v>0</v>
      </c>
      <c r="E72" s="106" t="str">
        <f>VLOOKUP(B72,'School Details'!A:E,4,FALSE)</f>
        <v>M</v>
      </c>
      <c r="F72" s="106" t="str">
        <f>VLOOKUP(B72,'School Details'!A:E,5,FALSE)</f>
        <v>Primary</v>
      </c>
      <c r="G72" t="s">
        <v>895</v>
      </c>
      <c r="H72" t="s">
        <v>567</v>
      </c>
      <c r="I72" t="s">
        <v>23902</v>
      </c>
      <c r="J72">
        <v>661225</v>
      </c>
      <c r="K72" s="118" t="s">
        <v>10</v>
      </c>
      <c r="L72" s="106">
        <f t="shared" ref="L72:L93" si="36">IF(C72=C73,L71+1,1)</f>
        <v>1</v>
      </c>
      <c r="M72" s="106" t="str">
        <f t="shared" si="21"/>
        <v>CSBG.I01</v>
      </c>
      <c r="N72" s="106">
        <f>VLOOKUP(B72,'School Details'!A:K,10,FALSE)</f>
        <v>400094</v>
      </c>
      <c r="O72" s="106" t="str">
        <f t="shared" si="22"/>
        <v>St Pauls NW7</v>
      </c>
      <c r="P72" t="s">
        <v>97</v>
      </c>
      <c r="Q72" t="s">
        <v>98</v>
      </c>
      <c r="R72" t="s">
        <v>99</v>
      </c>
      <c r="S72" t="str">
        <f>VLOOKUP($G72,LBB_Code!$J:$O, 6,FALSE)</f>
        <v>A1.D10166.661225.99999.9999999.999999</v>
      </c>
      <c r="T72" s="125"/>
      <c r="U72" t="str">
        <f t="shared" si="23"/>
        <v>3314.CSBG.I01.Ap251</v>
      </c>
      <c r="V72" t="str">
        <f t="shared" si="24"/>
        <v>St Pauls NW7.3314.CSBG.I01.Ap25</v>
      </c>
      <c r="W72" s="119"/>
      <c r="X72" t="str">
        <f t="shared" si="25"/>
        <v>3314.CSBG.I01.Ma251</v>
      </c>
      <c r="Y72" t="str">
        <f t="shared" si="26"/>
        <v>St Pauls NW7.3314.CSBG.I01.Ma25</v>
      </c>
      <c r="Z72" s="119"/>
      <c r="AA72" t="str">
        <f t="shared" si="27"/>
        <v>3314.CSBG.I01.Ju251</v>
      </c>
      <c r="AB72" t="str">
        <f t="shared" si="28"/>
        <v>St Pauls NW7.3314.CSBG.I01.Ju25</v>
      </c>
      <c r="AC72" s="119"/>
      <c r="AD72" t="str">
        <f t="shared" si="29"/>
        <v>3314.CSBG.I01.Jul251</v>
      </c>
      <c r="AE72" t="str">
        <f t="shared" si="30"/>
        <v>St Pauls NW7.3314.CSBG.I01.Jul25</v>
      </c>
      <c r="AF72" s="122"/>
      <c r="AG72" s="122">
        <v>0</v>
      </c>
      <c r="AH72" s="122">
        <v>0</v>
      </c>
      <c r="AI72" s="122"/>
      <c r="AJ72" s="122">
        <v>0</v>
      </c>
      <c r="AK72" s="122">
        <v>0</v>
      </c>
      <c r="AL72" s="122"/>
      <c r="AM72" s="122">
        <v>0</v>
      </c>
      <c r="AN72" s="122">
        <v>0</v>
      </c>
      <c r="AO72" s="122"/>
      <c r="AP72" s="387" t="str">
        <f t="shared" si="31"/>
        <v>3314.CSBG.I01.Nov251</v>
      </c>
      <c r="AQ72" s="387" t="str">
        <f t="shared" si="32"/>
        <v>St Pauls NW7.3314.CSBG.I01.Nov25</v>
      </c>
      <c r="AR72" s="122"/>
      <c r="AS72" s="122" t="str">
        <f t="shared" ref="AS72:AS84" si="37">RIGHT($B72,4)&amp;"."&amp;$M72&amp;"."&amp;AS$3</f>
        <v>3314.CSBG.I01.Dec251</v>
      </c>
      <c r="AT72" s="122" t="str">
        <f t="shared" ref="AT72:AT84" si="38">$O72&amp;"."&amp;RIGHT($B72,4)&amp;"."&amp;$M72&amp;"."&amp;AT$3</f>
        <v>St Pauls NW7.3314.CSBG.I01.Dec25</v>
      </c>
      <c r="AU72" s="122"/>
      <c r="AV72" s="122">
        <v>0</v>
      </c>
      <c r="AW72" s="122">
        <v>0</v>
      </c>
      <c r="AX72" s="122"/>
      <c r="AY72" s="122"/>
      <c r="AZ72" s="122"/>
      <c r="BA72" s="122"/>
      <c r="BB72" s="122"/>
      <c r="BC72" s="122"/>
      <c r="BD72" s="122"/>
      <c r="BE72" s="120">
        <f t="shared" si="35"/>
        <v>0</v>
      </c>
      <c r="BF72" s="120">
        <f t="shared" si="33"/>
        <v>0</v>
      </c>
      <c r="BG72"/>
      <c r="BH72" s="7"/>
    </row>
    <row r="73" spans="1:60" s="108" customFormat="1" x14ac:dyDescent="0.3">
      <c r="A73">
        <f t="shared" si="34"/>
        <v>3023507</v>
      </c>
      <c r="B73" s="118">
        <v>3023507</v>
      </c>
      <c r="C73" t="s">
        <v>515</v>
      </c>
      <c r="D73" s="106">
        <v>0</v>
      </c>
      <c r="E73" s="106" t="str">
        <f>VLOOKUP(B73,'School Details'!A:E,4,FALSE)</f>
        <v>M</v>
      </c>
      <c r="F73" s="106" t="str">
        <f>VLOOKUP(B73,'School Details'!A:E,5,FALSE)</f>
        <v>Primary</v>
      </c>
      <c r="G73" t="s">
        <v>895</v>
      </c>
      <c r="H73" t="s">
        <v>567</v>
      </c>
      <c r="I73" t="s">
        <v>23902</v>
      </c>
      <c r="J73">
        <v>661225</v>
      </c>
      <c r="K73" s="118" t="s">
        <v>10</v>
      </c>
      <c r="L73" s="106">
        <f t="shared" si="36"/>
        <v>1</v>
      </c>
      <c r="M73" s="106" t="str">
        <f t="shared" si="21"/>
        <v>CSBG.I01</v>
      </c>
      <c r="N73" s="106">
        <f>VLOOKUP(B73,'School Details'!A:K,10,FALSE)</f>
        <v>400037</v>
      </c>
      <c r="O73" s="106" t="str">
        <f t="shared" si="22"/>
        <v xml:space="preserve">St Theresa's RC  </v>
      </c>
      <c r="P73" t="s">
        <v>82</v>
      </c>
      <c r="Q73" t="s">
        <v>83</v>
      </c>
      <c r="R73" t="s">
        <v>84</v>
      </c>
      <c r="S73" t="str">
        <f>VLOOKUP($G73,LBB_Code!$J:$O, 6,FALSE)</f>
        <v>A1.D10166.661225.99999.9999999.999999</v>
      </c>
      <c r="T73" s="125"/>
      <c r="U73" t="str">
        <f t="shared" si="23"/>
        <v>3507.CSBG.I01.Ap251</v>
      </c>
      <c r="V73" t="str">
        <f t="shared" si="24"/>
        <v>St Theresa's RC  .3507.CSBG.I01.Ap25</v>
      </c>
      <c r="W73" s="119"/>
      <c r="X73" t="str">
        <f t="shared" si="25"/>
        <v>3507.CSBG.I01.Ma251</v>
      </c>
      <c r="Y73" t="str">
        <f t="shared" si="26"/>
        <v>St Theresa's RC  .3507.CSBG.I01.Ma25</v>
      </c>
      <c r="Z73" s="119"/>
      <c r="AA73" t="str">
        <f t="shared" si="27"/>
        <v>3507.CSBG.I01.Ju251</v>
      </c>
      <c r="AB73" t="str">
        <f t="shared" si="28"/>
        <v>St Theresa's RC  .3507.CSBG.I01.Ju25</v>
      </c>
      <c r="AC73" s="119"/>
      <c r="AD73" t="str">
        <f t="shared" si="29"/>
        <v>3507.CSBG.I01.Jul251</v>
      </c>
      <c r="AE73" t="str">
        <f t="shared" si="30"/>
        <v>St Theresa's RC  .3507.CSBG.I01.Jul25</v>
      </c>
      <c r="AF73" s="122"/>
      <c r="AG73" s="122">
        <v>0</v>
      </c>
      <c r="AH73" s="122">
        <v>0</v>
      </c>
      <c r="AI73" s="122"/>
      <c r="AJ73" s="122">
        <v>0</v>
      </c>
      <c r="AK73" s="122">
        <v>0</v>
      </c>
      <c r="AL73" s="122"/>
      <c r="AM73" s="122">
        <v>0</v>
      </c>
      <c r="AN73" s="122">
        <v>0</v>
      </c>
      <c r="AO73" s="122"/>
      <c r="AP73" s="387" t="str">
        <f t="shared" si="31"/>
        <v>3507.CSBG.I01.Nov251</v>
      </c>
      <c r="AQ73" s="387" t="str">
        <f t="shared" si="32"/>
        <v>St Theresa's RC  .3507.CSBG.I01.Nov25</v>
      </c>
      <c r="AR73" s="122"/>
      <c r="AS73" s="122" t="str">
        <f t="shared" si="37"/>
        <v>3507.CSBG.I01.Dec251</v>
      </c>
      <c r="AT73" s="122" t="str">
        <f t="shared" si="38"/>
        <v>St Theresa's RC  .3507.CSBG.I01.Dec25</v>
      </c>
      <c r="AU73" s="122"/>
      <c r="AV73" s="122">
        <v>0</v>
      </c>
      <c r="AW73" s="122">
        <v>0</v>
      </c>
      <c r="AX73" s="122"/>
      <c r="AY73" s="122"/>
      <c r="AZ73" s="122"/>
      <c r="BA73" s="122"/>
      <c r="BB73" s="122"/>
      <c r="BC73" s="122"/>
      <c r="BD73" s="122"/>
      <c r="BE73" s="120">
        <f t="shared" si="35"/>
        <v>0</v>
      </c>
      <c r="BF73" s="120">
        <f t="shared" si="33"/>
        <v>0</v>
      </c>
      <c r="BG73"/>
      <c r="BH73" s="7"/>
    </row>
    <row r="74" spans="1:60" s="108" customFormat="1" x14ac:dyDescent="0.3">
      <c r="A74">
        <f t="shared" si="34"/>
        <v>3023506</v>
      </c>
      <c r="B74" s="118">
        <v>3023506</v>
      </c>
      <c r="C74" t="s">
        <v>517</v>
      </c>
      <c r="D74" s="106">
        <v>0</v>
      </c>
      <c r="E74" s="106" t="str">
        <f>VLOOKUP(B74,'School Details'!A:E,4,FALSE)</f>
        <v>M</v>
      </c>
      <c r="F74" s="106" t="str">
        <f>VLOOKUP(B74,'School Details'!A:E,5,FALSE)</f>
        <v>Primary</v>
      </c>
      <c r="G74" t="s">
        <v>895</v>
      </c>
      <c r="H74" t="s">
        <v>567</v>
      </c>
      <c r="I74" t="s">
        <v>23902</v>
      </c>
      <c r="J74">
        <v>661225</v>
      </c>
      <c r="K74" s="118" t="s">
        <v>10</v>
      </c>
      <c r="L74" s="106">
        <f t="shared" si="36"/>
        <v>1</v>
      </c>
      <c r="M74" s="106" t="str">
        <f t="shared" si="21"/>
        <v>CSBG.I01</v>
      </c>
      <c r="N74" s="106">
        <f>VLOOKUP(B74,'School Details'!A:K,10,FALSE)</f>
        <v>400009</v>
      </c>
      <c r="O74" s="106" t="str">
        <f t="shared" si="22"/>
        <v>St Vincent's RC</v>
      </c>
      <c r="P74" t="s">
        <v>103</v>
      </c>
      <c r="Q74" t="s">
        <v>104</v>
      </c>
      <c r="R74" t="s">
        <v>105</v>
      </c>
      <c r="S74" t="str">
        <f>VLOOKUP($G74,LBB_Code!$J:$O, 6,FALSE)</f>
        <v>A1.D10166.661225.99999.9999999.999999</v>
      </c>
      <c r="T74" s="125"/>
      <c r="U74" t="str">
        <f t="shared" si="23"/>
        <v>3506.CSBG.I01.Ap251</v>
      </c>
      <c r="V74" t="str">
        <f t="shared" si="24"/>
        <v>St Vincent's RC.3506.CSBG.I01.Ap25</v>
      </c>
      <c r="W74" s="119"/>
      <c r="X74" t="str">
        <f t="shared" si="25"/>
        <v>3506.CSBG.I01.Ma251</v>
      </c>
      <c r="Y74" t="str">
        <f t="shared" si="26"/>
        <v>St Vincent's RC.3506.CSBG.I01.Ma25</v>
      </c>
      <c r="Z74" s="119"/>
      <c r="AA74" t="str">
        <f t="shared" si="27"/>
        <v>3506.CSBG.I01.Ju251</v>
      </c>
      <c r="AB74" t="str">
        <f t="shared" si="28"/>
        <v>St Vincent's RC.3506.CSBG.I01.Ju25</v>
      </c>
      <c r="AC74" s="119"/>
      <c r="AD74" t="str">
        <f t="shared" si="29"/>
        <v>3506.CSBG.I01.Jul251</v>
      </c>
      <c r="AE74" t="str">
        <f t="shared" si="30"/>
        <v>St Vincent's RC.3506.CSBG.I01.Jul25</v>
      </c>
      <c r="AF74" s="122"/>
      <c r="AG74" s="122">
        <v>0</v>
      </c>
      <c r="AH74" s="122">
        <v>0</v>
      </c>
      <c r="AI74" s="122"/>
      <c r="AJ74" s="122">
        <v>0</v>
      </c>
      <c r="AK74" s="122">
        <v>0</v>
      </c>
      <c r="AL74" s="122"/>
      <c r="AM74" s="122">
        <v>0</v>
      </c>
      <c r="AN74" s="122">
        <v>0</v>
      </c>
      <c r="AO74" s="122"/>
      <c r="AP74" s="387" t="str">
        <f t="shared" si="31"/>
        <v>3506.CSBG.I01.Nov251</v>
      </c>
      <c r="AQ74" s="387" t="str">
        <f t="shared" si="32"/>
        <v>St Vincent's RC.3506.CSBG.I01.Nov25</v>
      </c>
      <c r="AR74" s="122"/>
      <c r="AS74" s="122" t="str">
        <f t="shared" si="37"/>
        <v>3506.CSBG.I01.Dec251</v>
      </c>
      <c r="AT74" s="122" t="str">
        <f t="shared" si="38"/>
        <v>St Vincent's RC.3506.CSBG.I01.Dec25</v>
      </c>
      <c r="AU74" s="122"/>
      <c r="AV74" s="122">
        <v>0</v>
      </c>
      <c r="AW74" s="122">
        <v>0</v>
      </c>
      <c r="AX74" s="122"/>
      <c r="AY74" s="122"/>
      <c r="AZ74" s="122"/>
      <c r="BA74" s="122"/>
      <c r="BB74" s="122"/>
      <c r="BC74" s="122"/>
      <c r="BD74" s="122"/>
      <c r="BE74" s="120">
        <f t="shared" si="35"/>
        <v>0</v>
      </c>
      <c r="BF74" s="120">
        <f t="shared" si="33"/>
        <v>0</v>
      </c>
      <c r="BG74"/>
      <c r="BH74" s="7"/>
    </row>
    <row r="75" spans="1:60" s="108" customFormat="1" x14ac:dyDescent="0.3">
      <c r="A75">
        <f t="shared" si="34"/>
        <v>3025407</v>
      </c>
      <c r="B75" s="118">
        <v>3025407</v>
      </c>
      <c r="C75" t="s">
        <v>553</v>
      </c>
      <c r="D75" s="106">
        <v>0</v>
      </c>
      <c r="E75" s="106" t="str">
        <f>VLOOKUP(B75,'School Details'!A:E,4,FALSE)</f>
        <v>M</v>
      </c>
      <c r="F75" s="106" t="str">
        <f>VLOOKUP(B75,'School Details'!A:E,5,FALSE)</f>
        <v>Secondary</v>
      </c>
      <c r="G75" t="s">
        <v>900</v>
      </c>
      <c r="H75" t="s">
        <v>568</v>
      </c>
      <c r="I75" t="s">
        <v>23902</v>
      </c>
      <c r="J75">
        <v>661225</v>
      </c>
      <c r="K75" s="118" t="s">
        <v>10</v>
      </c>
      <c r="L75" s="106">
        <f t="shared" si="36"/>
        <v>1</v>
      </c>
      <c r="M75" s="106" t="str">
        <f t="shared" si="21"/>
        <v>CSBG.I01</v>
      </c>
      <c r="N75" s="106">
        <f>VLOOKUP(B75,'School Details'!A:K,10,FALSE)</f>
        <v>400013</v>
      </c>
      <c r="O75" s="106" t="str">
        <f t="shared" si="22"/>
        <v xml:space="preserve">St. James' Catholic High </v>
      </c>
      <c r="P75" t="s">
        <v>55</v>
      </c>
      <c r="Q75" t="s">
        <v>56</v>
      </c>
      <c r="R75" t="s">
        <v>57</v>
      </c>
      <c r="S75" t="str">
        <f>VLOOKUP($G75,LBB_Code!$J:$O, 6,FALSE)</f>
        <v>A1.D10167.661225.99999.9999999.999999</v>
      </c>
      <c r="T75" s="125"/>
      <c r="U75" t="str">
        <f t="shared" si="23"/>
        <v>5407.CSBG.I01.Ap251</v>
      </c>
      <c r="V75" t="str">
        <f t="shared" si="24"/>
        <v>St. James' Catholic High .5407.CSBG.I01.Ap25</v>
      </c>
      <c r="W75" s="119"/>
      <c r="X75" t="str">
        <f t="shared" si="25"/>
        <v>5407.CSBG.I01.Ma251</v>
      </c>
      <c r="Y75" t="str">
        <f t="shared" si="26"/>
        <v>St. James' Catholic High .5407.CSBG.I01.Ma25</v>
      </c>
      <c r="Z75" s="119"/>
      <c r="AA75" t="str">
        <f t="shared" si="27"/>
        <v>5407.CSBG.I01.Ju251</v>
      </c>
      <c r="AB75" t="str">
        <f t="shared" si="28"/>
        <v>St. James' Catholic High .5407.CSBG.I01.Ju25</v>
      </c>
      <c r="AC75" s="119"/>
      <c r="AD75" t="str">
        <f t="shared" si="29"/>
        <v>5407.CSBG.I01.Jul251</v>
      </c>
      <c r="AE75" t="str">
        <f t="shared" si="30"/>
        <v>St. James' Catholic High .5407.CSBG.I01.Jul25</v>
      </c>
      <c r="AF75" s="122"/>
      <c r="AG75" s="122">
        <v>0</v>
      </c>
      <c r="AH75" s="122">
        <v>0</v>
      </c>
      <c r="AI75" s="122"/>
      <c r="AJ75" s="122">
        <v>0</v>
      </c>
      <c r="AK75" s="122">
        <v>0</v>
      </c>
      <c r="AL75" s="122"/>
      <c r="AM75" s="122">
        <v>0</v>
      </c>
      <c r="AN75" s="122">
        <v>0</v>
      </c>
      <c r="AO75" s="122"/>
      <c r="AP75" s="387" t="str">
        <f t="shared" si="31"/>
        <v>5407.CSBG.I01.Nov251</v>
      </c>
      <c r="AQ75" s="387" t="str">
        <f t="shared" si="32"/>
        <v>St. James' Catholic High .5407.CSBG.I01.Nov25</v>
      </c>
      <c r="AR75" s="122"/>
      <c r="AS75" s="122" t="str">
        <f t="shared" si="37"/>
        <v>5407.CSBG.I01.Dec251</v>
      </c>
      <c r="AT75" s="122" t="str">
        <f t="shared" si="38"/>
        <v>St. James' Catholic High .5407.CSBG.I01.Dec25</v>
      </c>
      <c r="AU75" s="122"/>
      <c r="AV75" s="122">
        <v>0</v>
      </c>
      <c r="AW75" s="122">
        <v>0</v>
      </c>
      <c r="AX75" s="122"/>
      <c r="AY75" s="122"/>
      <c r="AZ75" s="122"/>
      <c r="BA75" s="122"/>
      <c r="BB75" s="122"/>
      <c r="BC75" s="122"/>
      <c r="BD75" s="122"/>
      <c r="BE75" s="120">
        <f t="shared" si="35"/>
        <v>0</v>
      </c>
      <c r="BF75" s="120">
        <f t="shared" si="33"/>
        <v>0</v>
      </c>
      <c r="BG75"/>
      <c r="BH75" s="7"/>
    </row>
    <row r="76" spans="1:60" s="108" customFormat="1" x14ac:dyDescent="0.3">
      <c r="A76">
        <f t="shared" si="34"/>
        <v>3023313</v>
      </c>
      <c r="B76" s="118">
        <v>3023313</v>
      </c>
      <c r="C76" t="s">
        <v>513</v>
      </c>
      <c r="D76" s="106">
        <v>0</v>
      </c>
      <c r="E76" s="106" t="str">
        <f>VLOOKUP(B76,'School Details'!A:E,4,FALSE)</f>
        <v>M</v>
      </c>
      <c r="F76" s="106" t="str">
        <f>VLOOKUP(B76,'School Details'!A:E,5,FALSE)</f>
        <v>Primary</v>
      </c>
      <c r="G76" t="s">
        <v>895</v>
      </c>
      <c r="H76" t="s">
        <v>567</v>
      </c>
      <c r="I76" t="s">
        <v>23902</v>
      </c>
      <c r="J76">
        <v>661225</v>
      </c>
      <c r="K76" s="118" t="s">
        <v>10</v>
      </c>
      <c r="L76" s="106">
        <f t="shared" si="36"/>
        <v>1</v>
      </c>
      <c r="M76" s="106" t="str">
        <f t="shared" si="21"/>
        <v>CSBG.I01</v>
      </c>
      <c r="N76" s="106">
        <f>VLOOKUP(B76,'School Details'!A:K,10,FALSE)</f>
        <v>400006</v>
      </c>
      <c r="O76" s="106" t="str">
        <f t="shared" si="22"/>
        <v>St. Pauls N11</v>
      </c>
      <c r="P76" t="s">
        <v>247</v>
      </c>
      <c r="Q76" t="s">
        <v>248</v>
      </c>
      <c r="R76" t="s">
        <v>249</v>
      </c>
      <c r="S76" t="str">
        <f>VLOOKUP($G76,LBB_Code!$J:$O, 6,FALSE)</f>
        <v>A1.D10166.661225.99999.9999999.999999</v>
      </c>
      <c r="T76" s="125"/>
      <c r="U76" t="str">
        <f t="shared" si="23"/>
        <v>3313.CSBG.I01.Ap251</v>
      </c>
      <c r="V76" t="str">
        <f t="shared" si="24"/>
        <v>St. Pauls N11.3313.CSBG.I01.Ap25</v>
      </c>
      <c r="W76" s="119"/>
      <c r="X76" t="str">
        <f t="shared" si="25"/>
        <v>3313.CSBG.I01.Ma251</v>
      </c>
      <c r="Y76" t="str">
        <f t="shared" si="26"/>
        <v>St. Pauls N11.3313.CSBG.I01.Ma25</v>
      </c>
      <c r="Z76" s="119"/>
      <c r="AA76" t="str">
        <f t="shared" si="27"/>
        <v>3313.CSBG.I01.Ju251</v>
      </c>
      <c r="AB76" t="str">
        <f t="shared" si="28"/>
        <v>St. Pauls N11.3313.CSBG.I01.Ju25</v>
      </c>
      <c r="AC76" s="119"/>
      <c r="AD76" t="str">
        <f t="shared" si="29"/>
        <v>3313.CSBG.I01.Jul251</v>
      </c>
      <c r="AE76" t="str">
        <f t="shared" si="30"/>
        <v>St. Pauls N11.3313.CSBG.I01.Jul25</v>
      </c>
      <c r="AF76" s="122"/>
      <c r="AG76" s="122">
        <v>0</v>
      </c>
      <c r="AH76" s="122">
        <v>0</v>
      </c>
      <c r="AI76" s="122"/>
      <c r="AJ76" s="122">
        <v>0</v>
      </c>
      <c r="AK76" s="122">
        <v>0</v>
      </c>
      <c r="AL76" s="122"/>
      <c r="AM76" s="122">
        <v>0</v>
      </c>
      <c r="AN76" s="122">
        <v>0</v>
      </c>
      <c r="AO76" s="122"/>
      <c r="AP76" s="387" t="str">
        <f t="shared" si="31"/>
        <v>3313.CSBG.I01.Nov251</v>
      </c>
      <c r="AQ76" s="387" t="str">
        <f t="shared" si="32"/>
        <v>St. Pauls N11.3313.CSBG.I01.Nov25</v>
      </c>
      <c r="AR76" s="122"/>
      <c r="AS76" s="122" t="str">
        <f t="shared" si="37"/>
        <v>3313.CSBG.I01.Dec251</v>
      </c>
      <c r="AT76" s="122" t="str">
        <f t="shared" si="38"/>
        <v>St. Pauls N11.3313.CSBG.I01.Dec25</v>
      </c>
      <c r="AU76" s="122"/>
      <c r="AV76" s="122">
        <v>0</v>
      </c>
      <c r="AW76" s="122">
        <v>0</v>
      </c>
      <c r="AX76" s="122"/>
      <c r="AY76" s="122"/>
      <c r="AZ76" s="122"/>
      <c r="BA76" s="122"/>
      <c r="BB76" s="122"/>
      <c r="BC76" s="122"/>
      <c r="BD76" s="122"/>
      <c r="BE76" s="120">
        <f t="shared" si="35"/>
        <v>0</v>
      </c>
      <c r="BF76" s="120">
        <f t="shared" si="33"/>
        <v>0</v>
      </c>
      <c r="BG76"/>
      <c r="BH76" s="7"/>
    </row>
    <row r="77" spans="1:60" s="108" customFormat="1" x14ac:dyDescent="0.3">
      <c r="A77">
        <f t="shared" si="34"/>
        <v>3022070</v>
      </c>
      <c r="B77" s="118">
        <v>3022070</v>
      </c>
      <c r="C77" t="s">
        <v>520</v>
      </c>
      <c r="D77" s="106">
        <v>0</v>
      </c>
      <c r="E77" s="106" t="str">
        <f>VLOOKUP(B77,'School Details'!A:E,4,FALSE)</f>
        <v>M</v>
      </c>
      <c r="F77" s="106" t="str">
        <f>VLOOKUP(B77,'School Details'!A:E,5,FALSE)</f>
        <v>Primary</v>
      </c>
      <c r="G77" t="s">
        <v>895</v>
      </c>
      <c r="H77" t="s">
        <v>567</v>
      </c>
      <c r="I77" t="s">
        <v>23902</v>
      </c>
      <c r="J77">
        <v>661225</v>
      </c>
      <c r="K77" s="118" t="s">
        <v>10</v>
      </c>
      <c r="L77" s="106">
        <f t="shared" si="36"/>
        <v>1</v>
      </c>
      <c r="M77" s="106" t="str">
        <f t="shared" si="21"/>
        <v>CSBG.I01</v>
      </c>
      <c r="N77" s="106">
        <f>VLOOKUP(B77,'School Details'!A:K,10,FALSE)</f>
        <v>400038</v>
      </c>
      <c r="O77" s="106" t="str">
        <f t="shared" si="22"/>
        <v xml:space="preserve">Sunnyfields  </v>
      </c>
      <c r="P77" t="s">
        <v>210</v>
      </c>
      <c r="Q77" t="s">
        <v>211</v>
      </c>
      <c r="R77" t="s">
        <v>212</v>
      </c>
      <c r="S77" t="str">
        <f>VLOOKUP($G77,LBB_Code!$J:$O, 6,FALSE)</f>
        <v>A1.D10166.661225.99999.9999999.999999</v>
      </c>
      <c r="T77" s="125"/>
      <c r="U77" t="str">
        <f t="shared" si="23"/>
        <v>2070.CSBG.I01.Ap251</v>
      </c>
      <c r="V77" t="str">
        <f t="shared" si="24"/>
        <v>Sunnyfields  .2070.CSBG.I01.Ap25</v>
      </c>
      <c r="W77" s="119"/>
      <c r="X77" t="str">
        <f t="shared" si="25"/>
        <v>2070.CSBG.I01.Ma251</v>
      </c>
      <c r="Y77" t="str">
        <f t="shared" si="26"/>
        <v>Sunnyfields  .2070.CSBG.I01.Ma25</v>
      </c>
      <c r="Z77" s="119"/>
      <c r="AA77" t="str">
        <f t="shared" si="27"/>
        <v>2070.CSBG.I01.Ju251</v>
      </c>
      <c r="AB77" t="str">
        <f t="shared" si="28"/>
        <v>Sunnyfields  .2070.CSBG.I01.Ju25</v>
      </c>
      <c r="AC77" s="119"/>
      <c r="AD77" t="str">
        <f t="shared" si="29"/>
        <v>2070.CSBG.I01.Jul251</v>
      </c>
      <c r="AE77" t="str">
        <f t="shared" si="30"/>
        <v>Sunnyfields  .2070.CSBG.I01.Jul25</v>
      </c>
      <c r="AF77" s="122"/>
      <c r="AG77" s="122">
        <v>0</v>
      </c>
      <c r="AH77" s="122">
        <v>0</v>
      </c>
      <c r="AI77" s="122"/>
      <c r="AJ77" s="122">
        <v>0</v>
      </c>
      <c r="AK77" s="122">
        <v>0</v>
      </c>
      <c r="AL77" s="122"/>
      <c r="AM77" s="122">
        <v>0</v>
      </c>
      <c r="AN77" s="122">
        <v>0</v>
      </c>
      <c r="AO77" s="122"/>
      <c r="AP77" s="387" t="str">
        <f t="shared" si="31"/>
        <v>2070.CSBG.I01.Nov251</v>
      </c>
      <c r="AQ77" s="387" t="str">
        <f t="shared" si="32"/>
        <v>Sunnyfields  .2070.CSBG.I01.Nov25</v>
      </c>
      <c r="AR77" s="122"/>
      <c r="AS77" s="122" t="str">
        <f t="shared" si="37"/>
        <v>2070.CSBG.I01.Dec251</v>
      </c>
      <c r="AT77" s="122" t="str">
        <f t="shared" si="38"/>
        <v>Sunnyfields  .2070.CSBG.I01.Dec25</v>
      </c>
      <c r="AU77" s="122"/>
      <c r="AV77" s="122">
        <v>0</v>
      </c>
      <c r="AW77" s="122">
        <v>0</v>
      </c>
      <c r="AX77" s="122"/>
      <c r="AY77" s="122"/>
      <c r="AZ77" s="122"/>
      <c r="BA77" s="122"/>
      <c r="BB77" s="122"/>
      <c r="BC77" s="122"/>
      <c r="BD77" s="122"/>
      <c r="BE77" s="120">
        <f t="shared" si="35"/>
        <v>0</v>
      </c>
      <c r="BF77" s="122">
        <f t="shared" si="33"/>
        <v>0</v>
      </c>
      <c r="BG77"/>
      <c r="BH77" s="7"/>
    </row>
    <row r="78" spans="1:60" s="108" customFormat="1" x14ac:dyDescent="0.3">
      <c r="A78">
        <f t="shared" si="34"/>
        <v>3023316</v>
      </c>
      <c r="B78" s="118">
        <v>3023316</v>
      </c>
      <c r="C78" t="s">
        <v>522</v>
      </c>
      <c r="D78" s="106">
        <v>0</v>
      </c>
      <c r="E78" s="106" t="str">
        <f>VLOOKUP(B78,'School Details'!A:E,4,FALSE)</f>
        <v>M</v>
      </c>
      <c r="F78" s="106" t="str">
        <f>VLOOKUP(B78,'School Details'!A:E,5,FALSE)</f>
        <v>Primary</v>
      </c>
      <c r="G78" t="s">
        <v>895</v>
      </c>
      <c r="H78" t="s">
        <v>567</v>
      </c>
      <c r="I78" t="s">
        <v>23902</v>
      </c>
      <c r="J78">
        <v>661225</v>
      </c>
      <c r="K78" s="118" t="s">
        <v>10</v>
      </c>
      <c r="L78" s="106">
        <f t="shared" si="36"/>
        <v>1</v>
      </c>
      <c r="M78" s="106" t="str">
        <f t="shared" si="21"/>
        <v>CSBG.I01</v>
      </c>
      <c r="N78" s="106">
        <f>VLOOKUP(B78,'School Details'!A:K,10,FALSE)</f>
        <v>400100</v>
      </c>
      <c r="O78" s="106" t="str">
        <f t="shared" si="22"/>
        <v xml:space="preserve">Trent  CE  </v>
      </c>
      <c r="P78" t="s">
        <v>157</v>
      </c>
      <c r="Q78" t="s">
        <v>158</v>
      </c>
      <c r="R78" t="s">
        <v>159</v>
      </c>
      <c r="S78" t="str">
        <f>VLOOKUP($G78,LBB_Code!$J:$O, 6,FALSE)</f>
        <v>A1.D10166.661225.99999.9999999.999999</v>
      </c>
      <c r="T78" s="125"/>
      <c r="U78" t="str">
        <f t="shared" si="23"/>
        <v>3316.CSBG.I01.Ap251</v>
      </c>
      <c r="V78" t="str">
        <f t="shared" si="24"/>
        <v>Trent  CE  .3316.CSBG.I01.Ap25</v>
      </c>
      <c r="W78" s="119"/>
      <c r="X78" t="str">
        <f t="shared" si="25"/>
        <v>3316.CSBG.I01.Ma251</v>
      </c>
      <c r="Y78" t="str">
        <f t="shared" si="26"/>
        <v>Trent  CE  .3316.CSBG.I01.Ma25</v>
      </c>
      <c r="Z78" s="119"/>
      <c r="AA78" t="str">
        <f t="shared" si="27"/>
        <v>3316.CSBG.I01.Ju251</v>
      </c>
      <c r="AB78" t="str">
        <f t="shared" si="28"/>
        <v>Trent  CE  .3316.CSBG.I01.Ju25</v>
      </c>
      <c r="AC78" s="119"/>
      <c r="AD78" t="str">
        <f t="shared" si="29"/>
        <v>3316.CSBG.I01.Jul251</v>
      </c>
      <c r="AE78" t="str">
        <f t="shared" si="30"/>
        <v>Trent  CE  .3316.CSBG.I01.Jul25</v>
      </c>
      <c r="AF78" s="122"/>
      <c r="AG78" s="122">
        <v>0</v>
      </c>
      <c r="AH78" s="122">
        <v>0</v>
      </c>
      <c r="AI78" s="122"/>
      <c r="AJ78" s="122">
        <v>0</v>
      </c>
      <c r="AK78" s="122">
        <v>0</v>
      </c>
      <c r="AL78" s="122"/>
      <c r="AM78" s="122">
        <v>0</v>
      </c>
      <c r="AN78" s="122">
        <v>0</v>
      </c>
      <c r="AO78" s="122"/>
      <c r="AP78" s="387" t="str">
        <f t="shared" si="31"/>
        <v>3316.CSBG.I01.Nov251</v>
      </c>
      <c r="AQ78" s="387" t="str">
        <f t="shared" si="32"/>
        <v>Trent  CE  .3316.CSBG.I01.Nov25</v>
      </c>
      <c r="AR78" s="122"/>
      <c r="AS78" s="122" t="str">
        <f t="shared" si="37"/>
        <v>3316.CSBG.I01.Dec251</v>
      </c>
      <c r="AT78" s="122" t="str">
        <f t="shared" si="38"/>
        <v>Trent  CE  .3316.CSBG.I01.Dec25</v>
      </c>
      <c r="AU78" s="122"/>
      <c r="AV78" s="122">
        <v>0</v>
      </c>
      <c r="AW78" s="122">
        <v>0</v>
      </c>
      <c r="AX78" s="122"/>
      <c r="AY78" s="122"/>
      <c r="AZ78" s="122"/>
      <c r="BA78" s="122"/>
      <c r="BB78" s="122"/>
      <c r="BC78" s="122"/>
      <c r="BD78" s="122"/>
      <c r="BE78" s="120">
        <f t="shared" si="35"/>
        <v>0</v>
      </c>
      <c r="BF78" s="122">
        <f t="shared" si="33"/>
        <v>0</v>
      </c>
      <c r="BG78"/>
      <c r="BH78" s="7"/>
    </row>
    <row r="79" spans="1:60" s="108" customFormat="1" x14ac:dyDescent="0.3">
      <c r="A79">
        <f t="shared" si="34"/>
        <v>3022055</v>
      </c>
      <c r="B79" s="118">
        <v>3022055</v>
      </c>
      <c r="C79" t="s">
        <v>524</v>
      </c>
      <c r="D79" s="106">
        <v>0</v>
      </c>
      <c r="E79" s="106" t="str">
        <f>VLOOKUP(B79,'School Details'!A:E,4,FALSE)</f>
        <v>M</v>
      </c>
      <c r="F79" s="106" t="str">
        <f>VLOOKUP(B79,'School Details'!A:E,5,FALSE)</f>
        <v>Primary</v>
      </c>
      <c r="G79" t="s">
        <v>895</v>
      </c>
      <c r="H79" t="s">
        <v>567</v>
      </c>
      <c r="I79" t="s">
        <v>23902</v>
      </c>
      <c r="J79">
        <v>661225</v>
      </c>
      <c r="K79" s="118" t="s">
        <v>10</v>
      </c>
      <c r="L79" s="106">
        <f t="shared" si="36"/>
        <v>1</v>
      </c>
      <c r="M79" s="106" t="str">
        <f t="shared" si="21"/>
        <v>CSBG.I01</v>
      </c>
      <c r="N79" s="106">
        <f>VLOOKUP(B79,'School Details'!A:K,10,FALSE)</f>
        <v>400101</v>
      </c>
      <c r="O79" s="106" t="str">
        <f t="shared" si="22"/>
        <v xml:space="preserve">Tudor </v>
      </c>
      <c r="P79" t="s">
        <v>37</v>
      </c>
      <c r="Q79" t="s">
        <v>38</v>
      </c>
      <c r="R79" t="s">
        <v>39</v>
      </c>
      <c r="S79" t="str">
        <f>VLOOKUP($G79,LBB_Code!$J:$O, 6,FALSE)</f>
        <v>A1.D10166.661225.99999.9999999.999999</v>
      </c>
      <c r="T79" s="125"/>
      <c r="U79" t="str">
        <f t="shared" si="23"/>
        <v>2055.CSBG.I01.Ap251</v>
      </c>
      <c r="V79" t="str">
        <f t="shared" si="24"/>
        <v>Tudor .2055.CSBG.I01.Ap25</v>
      </c>
      <c r="W79" s="119"/>
      <c r="X79" t="str">
        <f t="shared" si="25"/>
        <v>2055.CSBG.I01.Ma251</v>
      </c>
      <c r="Y79" t="str">
        <f t="shared" si="26"/>
        <v>Tudor .2055.CSBG.I01.Ma25</v>
      </c>
      <c r="Z79" s="119"/>
      <c r="AA79" t="str">
        <f t="shared" si="27"/>
        <v>2055.CSBG.I01.Ju251</v>
      </c>
      <c r="AB79" t="str">
        <f t="shared" si="28"/>
        <v>Tudor .2055.CSBG.I01.Ju25</v>
      </c>
      <c r="AC79" s="119"/>
      <c r="AD79" t="str">
        <f t="shared" si="29"/>
        <v>2055.CSBG.I01.Jul251</v>
      </c>
      <c r="AE79" t="str">
        <f t="shared" si="30"/>
        <v>Tudor .2055.CSBG.I01.Jul25</v>
      </c>
      <c r="AF79" s="122"/>
      <c r="AG79" s="122">
        <v>0</v>
      </c>
      <c r="AH79" s="122">
        <v>0</v>
      </c>
      <c r="AI79" s="122"/>
      <c r="AJ79" s="122">
        <v>0</v>
      </c>
      <c r="AK79" s="122">
        <v>0</v>
      </c>
      <c r="AL79" s="122"/>
      <c r="AM79" s="122">
        <v>0</v>
      </c>
      <c r="AN79" s="122">
        <v>0</v>
      </c>
      <c r="AO79" s="122"/>
      <c r="AP79" s="387" t="str">
        <f t="shared" si="31"/>
        <v>2055.CSBG.I01.Nov251</v>
      </c>
      <c r="AQ79" s="387" t="str">
        <f t="shared" si="32"/>
        <v>Tudor .2055.CSBG.I01.Nov25</v>
      </c>
      <c r="AR79" s="122"/>
      <c r="AS79" s="122" t="str">
        <f t="shared" si="37"/>
        <v>2055.CSBG.I01.Dec251</v>
      </c>
      <c r="AT79" s="122" t="str">
        <f t="shared" si="38"/>
        <v>Tudor .2055.CSBG.I01.Dec25</v>
      </c>
      <c r="AU79" s="122"/>
      <c r="AV79" s="122">
        <v>0</v>
      </c>
      <c r="AW79" s="122">
        <v>0</v>
      </c>
      <c r="AX79" s="122"/>
      <c r="AY79" s="122"/>
      <c r="AZ79" s="122"/>
      <c r="BA79" s="122"/>
      <c r="BB79" s="122"/>
      <c r="BC79" s="122"/>
      <c r="BD79" s="122"/>
      <c r="BE79" s="120">
        <f t="shared" si="35"/>
        <v>0</v>
      </c>
      <c r="BF79" s="122">
        <f t="shared" si="33"/>
        <v>0</v>
      </c>
      <c r="BG79"/>
      <c r="BH79" s="7"/>
    </row>
    <row r="80" spans="1:60" s="108" customFormat="1" x14ac:dyDescent="0.3">
      <c r="A80">
        <f t="shared" si="34"/>
        <v>3022057</v>
      </c>
      <c r="B80" s="118">
        <v>3022057</v>
      </c>
      <c r="C80" t="s">
        <v>525</v>
      </c>
      <c r="D80" s="106">
        <v>0</v>
      </c>
      <c r="E80" s="106" t="str">
        <f>VLOOKUP(B80,'School Details'!A:E,4,FALSE)</f>
        <v>M</v>
      </c>
      <c r="F80" s="106" t="str">
        <f>VLOOKUP(B80,'School Details'!A:E,5,FALSE)</f>
        <v>Primary</v>
      </c>
      <c r="G80" t="s">
        <v>895</v>
      </c>
      <c r="H80" t="s">
        <v>567</v>
      </c>
      <c r="I80" t="s">
        <v>23902</v>
      </c>
      <c r="J80">
        <v>661225</v>
      </c>
      <c r="K80" s="118" t="s">
        <v>10</v>
      </c>
      <c r="L80" s="106">
        <f t="shared" si="36"/>
        <v>1</v>
      </c>
      <c r="M80" s="106" t="str">
        <f t="shared" si="21"/>
        <v>CSBG.I01</v>
      </c>
      <c r="N80" s="106">
        <f>VLOOKUP(B80,'School Details'!A:K,10,FALSE)</f>
        <v>400053</v>
      </c>
      <c r="O80" s="106" t="str">
        <f t="shared" si="22"/>
        <v xml:space="preserve">Underhill </v>
      </c>
      <c r="P80" t="s">
        <v>226</v>
      </c>
      <c r="Q80" t="s">
        <v>227</v>
      </c>
      <c r="R80" t="s">
        <v>228</v>
      </c>
      <c r="S80" t="str">
        <f>VLOOKUP($G80,LBB_Code!$J:$O, 6,FALSE)</f>
        <v>A1.D10166.661225.99999.9999999.999999</v>
      </c>
      <c r="T80" s="125"/>
      <c r="U80" t="str">
        <f t="shared" si="23"/>
        <v>2057.CSBG.I01.Ap251</v>
      </c>
      <c r="V80" t="str">
        <f t="shared" si="24"/>
        <v>Underhill .2057.CSBG.I01.Ap25</v>
      </c>
      <c r="W80" s="119"/>
      <c r="X80" t="str">
        <f t="shared" si="25"/>
        <v>2057.CSBG.I01.Ma251</v>
      </c>
      <c r="Y80" t="str">
        <f t="shared" si="26"/>
        <v>Underhill .2057.CSBG.I01.Ma25</v>
      </c>
      <c r="Z80" s="119"/>
      <c r="AA80" t="str">
        <f t="shared" si="27"/>
        <v>2057.CSBG.I01.Ju251</v>
      </c>
      <c r="AB80" t="str">
        <f t="shared" si="28"/>
        <v>Underhill .2057.CSBG.I01.Ju25</v>
      </c>
      <c r="AC80" s="119"/>
      <c r="AD80" t="str">
        <f t="shared" si="29"/>
        <v>2057.CSBG.I01.Jul251</v>
      </c>
      <c r="AE80" t="str">
        <f t="shared" si="30"/>
        <v>Underhill .2057.CSBG.I01.Jul25</v>
      </c>
      <c r="AF80" s="122"/>
      <c r="AG80" s="122">
        <v>0</v>
      </c>
      <c r="AH80" s="122">
        <v>0</v>
      </c>
      <c r="AI80" s="122"/>
      <c r="AJ80" s="122">
        <v>0</v>
      </c>
      <c r="AK80" s="122">
        <v>0</v>
      </c>
      <c r="AL80" s="122"/>
      <c r="AM80" s="122">
        <v>0</v>
      </c>
      <c r="AN80" s="122">
        <v>0</v>
      </c>
      <c r="AO80" s="122"/>
      <c r="AP80" s="387" t="str">
        <f t="shared" si="31"/>
        <v>2057.CSBG.I01.Nov251</v>
      </c>
      <c r="AQ80" s="387" t="str">
        <f t="shared" si="32"/>
        <v>Underhill .2057.CSBG.I01.Nov25</v>
      </c>
      <c r="AR80" s="122"/>
      <c r="AS80" s="122" t="str">
        <f t="shared" si="37"/>
        <v>2057.CSBG.I01.Dec251</v>
      </c>
      <c r="AT80" s="122" t="str">
        <f t="shared" si="38"/>
        <v>Underhill .2057.CSBG.I01.Dec25</v>
      </c>
      <c r="AU80" s="122"/>
      <c r="AV80" s="122">
        <v>0</v>
      </c>
      <c r="AW80" s="122">
        <v>0</v>
      </c>
      <c r="AX80" s="122"/>
      <c r="AY80" s="122"/>
      <c r="AZ80" s="122"/>
      <c r="BA80" s="122"/>
      <c r="BB80" s="122"/>
      <c r="BC80" s="122"/>
      <c r="BD80" s="122"/>
      <c r="BE80" s="120">
        <f t="shared" si="35"/>
        <v>0</v>
      </c>
      <c r="BF80" s="120">
        <f t="shared" si="33"/>
        <v>0</v>
      </c>
      <c r="BG80"/>
      <c r="BH80" s="7"/>
    </row>
    <row r="81" spans="1:60" s="108" customFormat="1" x14ac:dyDescent="0.3">
      <c r="A81">
        <f t="shared" si="34"/>
        <v>3022076</v>
      </c>
      <c r="B81" s="118">
        <v>3022076</v>
      </c>
      <c r="C81" t="s">
        <v>528</v>
      </c>
      <c r="D81" s="106">
        <v>0</v>
      </c>
      <c r="E81" s="106" t="str">
        <f>VLOOKUP(B81,'School Details'!A:E,4,FALSE)</f>
        <v>M</v>
      </c>
      <c r="F81" s="106" t="str">
        <f>VLOOKUP(B81,'School Details'!A:E,5,FALSE)</f>
        <v>Primary</v>
      </c>
      <c r="G81" t="s">
        <v>895</v>
      </c>
      <c r="H81" t="s">
        <v>567</v>
      </c>
      <c r="I81" t="s">
        <v>23902</v>
      </c>
      <c r="J81">
        <v>661225</v>
      </c>
      <c r="K81" s="118" t="s">
        <v>10</v>
      </c>
      <c r="L81" s="106">
        <f t="shared" si="36"/>
        <v>1</v>
      </c>
      <c r="M81" s="106" t="str">
        <f t="shared" si="21"/>
        <v>CSBG.I01</v>
      </c>
      <c r="N81" s="106">
        <f>VLOOKUP(B81,'School Details'!A:K,10,FALSE)</f>
        <v>400111</v>
      </c>
      <c r="O81" s="106" t="str">
        <f t="shared" si="22"/>
        <v xml:space="preserve">Wessex  Gardens  </v>
      </c>
      <c r="P81" t="s">
        <v>127</v>
      </c>
      <c r="Q81" t="s">
        <v>128</v>
      </c>
      <c r="R81" t="s">
        <v>129</v>
      </c>
      <c r="S81" t="str">
        <f>VLOOKUP($G81,LBB_Code!$J:$O, 6,FALSE)</f>
        <v>A1.D10166.661225.99999.9999999.999999</v>
      </c>
      <c r="T81" s="125"/>
      <c r="U81" t="str">
        <f t="shared" si="23"/>
        <v>2076.CSBG.I01.Ap251</v>
      </c>
      <c r="V81" t="str">
        <f t="shared" si="24"/>
        <v>Wessex  Gardens  .2076.CSBG.I01.Ap25</v>
      </c>
      <c r="W81" s="119"/>
      <c r="X81" t="str">
        <f t="shared" si="25"/>
        <v>2076.CSBG.I01.Ma251</v>
      </c>
      <c r="Y81" t="str">
        <f t="shared" si="26"/>
        <v>Wessex  Gardens  .2076.CSBG.I01.Ma25</v>
      </c>
      <c r="Z81" s="119"/>
      <c r="AA81" t="str">
        <f t="shared" si="27"/>
        <v>2076.CSBG.I01.Ju251</v>
      </c>
      <c r="AB81" t="str">
        <f t="shared" si="28"/>
        <v>Wessex  Gardens  .2076.CSBG.I01.Ju25</v>
      </c>
      <c r="AC81" s="119"/>
      <c r="AD81" t="str">
        <f t="shared" si="29"/>
        <v>2076.CSBG.I01.Jul251</v>
      </c>
      <c r="AE81" t="str">
        <f t="shared" si="30"/>
        <v>Wessex  Gardens  .2076.CSBG.I01.Jul25</v>
      </c>
      <c r="AF81" s="122"/>
      <c r="AG81" s="122">
        <v>0</v>
      </c>
      <c r="AH81" s="122">
        <v>0</v>
      </c>
      <c r="AI81" s="122"/>
      <c r="AJ81" s="122">
        <v>0</v>
      </c>
      <c r="AK81" s="122">
        <v>0</v>
      </c>
      <c r="AL81" s="122"/>
      <c r="AM81" s="122">
        <v>0</v>
      </c>
      <c r="AN81" s="122">
        <v>0</v>
      </c>
      <c r="AO81" s="122"/>
      <c r="AP81" s="387" t="str">
        <f t="shared" si="31"/>
        <v>2076.CSBG.I01.Nov251</v>
      </c>
      <c r="AQ81" s="387" t="str">
        <f t="shared" si="32"/>
        <v>Wessex  Gardens  .2076.CSBG.I01.Nov25</v>
      </c>
      <c r="AR81" s="122"/>
      <c r="AS81" s="122" t="str">
        <f t="shared" si="37"/>
        <v>2076.CSBG.I01.Dec251</v>
      </c>
      <c r="AT81" s="122" t="str">
        <f t="shared" si="38"/>
        <v>Wessex  Gardens  .2076.CSBG.I01.Dec25</v>
      </c>
      <c r="AU81" s="122"/>
      <c r="AV81" s="122">
        <v>0</v>
      </c>
      <c r="AW81" s="122">
        <v>0</v>
      </c>
      <c r="AX81" s="122"/>
      <c r="AY81" s="122"/>
      <c r="AZ81" s="122"/>
      <c r="BA81" s="122"/>
      <c r="BB81" s="122"/>
      <c r="BC81" s="122"/>
      <c r="BD81" s="122"/>
      <c r="BE81" s="120">
        <f t="shared" si="35"/>
        <v>0</v>
      </c>
      <c r="BF81" s="120">
        <f t="shared" si="33"/>
        <v>0</v>
      </c>
      <c r="BG81"/>
      <c r="BH81" s="7"/>
    </row>
    <row r="82" spans="1:60" s="108" customFormat="1" x14ac:dyDescent="0.3">
      <c r="A82">
        <f t="shared" si="34"/>
        <v>3022060</v>
      </c>
      <c r="B82" s="118">
        <v>3022060</v>
      </c>
      <c r="C82" t="s">
        <v>529</v>
      </c>
      <c r="D82" s="106">
        <v>0</v>
      </c>
      <c r="E82" s="106" t="str">
        <f>VLOOKUP(B82,'School Details'!A:E,4,FALSE)</f>
        <v>M</v>
      </c>
      <c r="F82" s="106" t="str">
        <f>VLOOKUP(B82,'School Details'!A:E,5,FALSE)</f>
        <v>Primary</v>
      </c>
      <c r="G82" t="s">
        <v>895</v>
      </c>
      <c r="H82" t="s">
        <v>567</v>
      </c>
      <c r="I82" t="s">
        <v>23902</v>
      </c>
      <c r="J82">
        <v>661225</v>
      </c>
      <c r="K82" s="118" t="s">
        <v>10</v>
      </c>
      <c r="L82" s="106">
        <f t="shared" si="36"/>
        <v>1</v>
      </c>
      <c r="M82" s="106" t="str">
        <f t="shared" si="21"/>
        <v>CSBG.I01</v>
      </c>
      <c r="N82" s="106">
        <f>VLOOKUP(B82,'School Details'!A:K,10,FALSE)</f>
        <v>400011</v>
      </c>
      <c r="O82" s="106" t="str">
        <f t="shared" si="22"/>
        <v xml:space="preserve">Whitings Hill  </v>
      </c>
      <c r="P82" t="s">
        <v>250</v>
      </c>
      <c r="Q82" t="s">
        <v>251</v>
      </c>
      <c r="R82" t="s">
        <v>252</v>
      </c>
      <c r="S82" t="str">
        <f>VLOOKUP($G82,LBB_Code!$J:$O, 6,FALSE)</f>
        <v>A1.D10166.661225.99999.9999999.999999</v>
      </c>
      <c r="T82" s="125"/>
      <c r="U82" t="str">
        <f t="shared" si="23"/>
        <v>2060.CSBG.I01.Ap251</v>
      </c>
      <c r="V82" t="str">
        <f t="shared" si="24"/>
        <v>Whitings Hill  .2060.CSBG.I01.Ap25</v>
      </c>
      <c r="W82" s="119"/>
      <c r="X82" t="str">
        <f t="shared" si="25"/>
        <v>2060.CSBG.I01.Ma251</v>
      </c>
      <c r="Y82" t="str">
        <f t="shared" si="26"/>
        <v>Whitings Hill  .2060.CSBG.I01.Ma25</v>
      </c>
      <c r="Z82" s="119"/>
      <c r="AA82" t="str">
        <f t="shared" si="27"/>
        <v>2060.CSBG.I01.Ju251</v>
      </c>
      <c r="AB82" t="str">
        <f t="shared" si="28"/>
        <v>Whitings Hill  .2060.CSBG.I01.Ju25</v>
      </c>
      <c r="AC82" s="119"/>
      <c r="AD82" t="str">
        <f t="shared" si="29"/>
        <v>2060.CSBG.I01.Jul251</v>
      </c>
      <c r="AE82" t="str">
        <f t="shared" si="30"/>
        <v>Whitings Hill  .2060.CSBG.I01.Jul25</v>
      </c>
      <c r="AF82" s="122"/>
      <c r="AG82" s="122">
        <v>0</v>
      </c>
      <c r="AH82" s="122">
        <v>0</v>
      </c>
      <c r="AI82" s="122"/>
      <c r="AJ82" s="122">
        <v>0</v>
      </c>
      <c r="AK82" s="122">
        <v>0</v>
      </c>
      <c r="AL82" s="122"/>
      <c r="AM82" s="122">
        <v>0</v>
      </c>
      <c r="AN82" s="122">
        <v>0</v>
      </c>
      <c r="AO82" s="122"/>
      <c r="AP82" s="387" t="str">
        <f t="shared" si="31"/>
        <v>2060.CSBG.I01.Nov251</v>
      </c>
      <c r="AQ82" s="387" t="str">
        <f t="shared" si="32"/>
        <v>Whitings Hill  .2060.CSBG.I01.Nov25</v>
      </c>
      <c r="AR82" s="122"/>
      <c r="AS82" s="122" t="str">
        <f t="shared" si="37"/>
        <v>2060.CSBG.I01.Dec251</v>
      </c>
      <c r="AT82" s="122" t="str">
        <f t="shared" si="38"/>
        <v>Whitings Hill  .2060.CSBG.I01.Dec25</v>
      </c>
      <c r="AU82" s="122"/>
      <c r="AV82" s="122">
        <v>0</v>
      </c>
      <c r="AW82" s="122">
        <v>0</v>
      </c>
      <c r="AX82" s="122"/>
      <c r="AY82" s="122"/>
      <c r="AZ82" s="122"/>
      <c r="BA82" s="122"/>
      <c r="BB82" s="122"/>
      <c r="BC82" s="122"/>
      <c r="BD82" s="122"/>
      <c r="BE82" s="120">
        <f t="shared" si="35"/>
        <v>0</v>
      </c>
      <c r="BF82" s="120">
        <f t="shared" si="33"/>
        <v>0</v>
      </c>
      <c r="BG82"/>
      <c r="BH82" s="7"/>
    </row>
    <row r="83" spans="1:60" s="108" customFormat="1" x14ac:dyDescent="0.3">
      <c r="A83">
        <f t="shared" si="34"/>
        <v>3023518</v>
      </c>
      <c r="B83" s="118">
        <v>3023518</v>
      </c>
      <c r="C83" t="s">
        <v>531</v>
      </c>
      <c r="D83" s="106">
        <v>0</v>
      </c>
      <c r="E83" s="106" t="str">
        <f>VLOOKUP(B83,'School Details'!A:E,4,FALSE)</f>
        <v>M</v>
      </c>
      <c r="F83" s="106" t="str">
        <f>VLOOKUP(B83,'School Details'!A:E,5,FALSE)</f>
        <v>Primary</v>
      </c>
      <c r="G83" t="s">
        <v>895</v>
      </c>
      <c r="H83" t="s">
        <v>567</v>
      </c>
      <c r="I83" t="s">
        <v>23902</v>
      </c>
      <c r="J83">
        <v>661225</v>
      </c>
      <c r="K83" s="118" t="s">
        <v>10</v>
      </c>
      <c r="L83" s="106">
        <f t="shared" si="36"/>
        <v>1</v>
      </c>
      <c r="M83" s="106" t="str">
        <f t="shared" si="21"/>
        <v>CSBG.I01</v>
      </c>
      <c r="N83" s="106">
        <f>VLOOKUP(B83,'School Details'!A:K,10,FALSE)</f>
        <v>400117</v>
      </c>
      <c r="O83" s="106" t="str">
        <f t="shared" si="22"/>
        <v xml:space="preserve">Woodcroft  </v>
      </c>
      <c r="P83" t="s">
        <v>172</v>
      </c>
      <c r="Q83" t="s">
        <v>173</v>
      </c>
      <c r="R83" t="s">
        <v>174</v>
      </c>
      <c r="S83" t="str">
        <f>VLOOKUP($G83,LBB_Code!$J:$O, 6,FALSE)</f>
        <v>A1.D10166.661225.99999.9999999.999999</v>
      </c>
      <c r="T83" s="125"/>
      <c r="U83" t="str">
        <f t="shared" si="23"/>
        <v>3518.CSBG.I01.Ap251</v>
      </c>
      <c r="V83" t="str">
        <f t="shared" si="24"/>
        <v>Woodcroft  .3518.CSBG.I01.Ap25</v>
      </c>
      <c r="W83" s="119"/>
      <c r="X83" t="str">
        <f t="shared" si="25"/>
        <v>3518.CSBG.I01.Ma251</v>
      </c>
      <c r="Y83" t="str">
        <f t="shared" si="26"/>
        <v>Woodcroft  .3518.CSBG.I01.Ma25</v>
      </c>
      <c r="Z83" s="119"/>
      <c r="AA83" t="str">
        <f t="shared" si="27"/>
        <v>3518.CSBG.I01.Ju251</v>
      </c>
      <c r="AB83" t="str">
        <f t="shared" si="28"/>
        <v>Woodcroft  .3518.CSBG.I01.Ju25</v>
      </c>
      <c r="AC83" s="119"/>
      <c r="AD83" t="str">
        <f t="shared" si="29"/>
        <v>3518.CSBG.I01.Jul251</v>
      </c>
      <c r="AE83" t="str">
        <f t="shared" si="30"/>
        <v>Woodcroft  .3518.CSBG.I01.Jul25</v>
      </c>
      <c r="AF83" s="122"/>
      <c r="AG83" s="122">
        <v>0</v>
      </c>
      <c r="AH83" s="122">
        <v>0</v>
      </c>
      <c r="AI83" s="122"/>
      <c r="AJ83" s="122">
        <v>0</v>
      </c>
      <c r="AK83" s="122">
        <v>0</v>
      </c>
      <c r="AL83" s="122"/>
      <c r="AM83" s="122">
        <v>0</v>
      </c>
      <c r="AN83" s="122">
        <v>0</v>
      </c>
      <c r="AO83" s="122"/>
      <c r="AP83" s="387" t="str">
        <f t="shared" si="31"/>
        <v>3518.CSBG.I01.Nov251</v>
      </c>
      <c r="AQ83" s="387" t="str">
        <f t="shared" si="32"/>
        <v>Woodcroft  .3518.CSBG.I01.Nov25</v>
      </c>
      <c r="AR83" s="122"/>
      <c r="AS83" s="122" t="str">
        <f t="shared" si="37"/>
        <v>3518.CSBG.I01.Dec251</v>
      </c>
      <c r="AT83" s="122" t="str">
        <f t="shared" si="38"/>
        <v>Woodcroft  .3518.CSBG.I01.Dec25</v>
      </c>
      <c r="AU83" s="122"/>
      <c r="AV83" s="122">
        <v>0</v>
      </c>
      <c r="AW83" s="122">
        <v>0</v>
      </c>
      <c r="AX83" s="122"/>
      <c r="AY83" s="122"/>
      <c r="AZ83" s="122"/>
      <c r="BA83" s="122"/>
      <c r="BB83" s="122"/>
      <c r="BC83" s="122"/>
      <c r="BD83" s="122"/>
      <c r="BE83" s="120">
        <f t="shared" si="35"/>
        <v>0</v>
      </c>
      <c r="BF83" s="120">
        <f t="shared" si="33"/>
        <v>0</v>
      </c>
      <c r="BG83"/>
      <c r="BH83" s="7"/>
    </row>
    <row r="84" spans="1:60" s="108" customFormat="1" x14ac:dyDescent="0.3">
      <c r="A84">
        <f t="shared" si="34"/>
        <v>3022054</v>
      </c>
      <c r="B84" s="118">
        <v>3022054</v>
      </c>
      <c r="C84" t="s">
        <v>533</v>
      </c>
      <c r="D84" s="106">
        <v>0</v>
      </c>
      <c r="E84" s="106" t="str">
        <f>VLOOKUP(B84,'School Details'!A:E,4,FALSE)</f>
        <v>M</v>
      </c>
      <c r="F84" s="106" t="str">
        <f>VLOOKUP(B84,'School Details'!A:E,5,FALSE)</f>
        <v>Primary</v>
      </c>
      <c r="G84" t="s">
        <v>895</v>
      </c>
      <c r="H84" t="s">
        <v>567</v>
      </c>
      <c r="I84" t="s">
        <v>23902</v>
      </c>
      <c r="J84">
        <v>661225</v>
      </c>
      <c r="K84" s="118" t="s">
        <v>10</v>
      </c>
      <c r="L84" s="106">
        <f t="shared" si="36"/>
        <v>1</v>
      </c>
      <c r="M84" s="106" t="str">
        <f t="shared" si="21"/>
        <v>CSBG.I01</v>
      </c>
      <c r="N84" s="106">
        <f>VLOOKUP(B84,'School Details'!A:K,10,FALSE)</f>
        <v>400004</v>
      </c>
      <c r="O84" s="106" t="str">
        <f t="shared" si="22"/>
        <v xml:space="preserve">Woodridge   </v>
      </c>
      <c r="P84" t="s">
        <v>79</v>
      </c>
      <c r="Q84" t="s">
        <v>80</v>
      </c>
      <c r="R84" t="s">
        <v>81</v>
      </c>
      <c r="S84" t="str">
        <f>VLOOKUP($G84,LBB_Code!$J:$O, 6,FALSE)</f>
        <v>A1.D10166.661225.99999.9999999.999999</v>
      </c>
      <c r="T84" s="125"/>
      <c r="U84" t="str">
        <f t="shared" si="23"/>
        <v>2054.CSBG.I01.Ap251</v>
      </c>
      <c r="V84" t="str">
        <f t="shared" si="24"/>
        <v>Woodridge   .2054.CSBG.I01.Ap25</v>
      </c>
      <c r="W84" s="119"/>
      <c r="X84" t="str">
        <f t="shared" si="25"/>
        <v>2054.CSBG.I01.Ma251</v>
      </c>
      <c r="Y84" t="str">
        <f t="shared" si="26"/>
        <v>Woodridge   .2054.CSBG.I01.Ma25</v>
      </c>
      <c r="Z84" s="119"/>
      <c r="AA84" t="str">
        <f t="shared" si="27"/>
        <v>2054.CSBG.I01.Ju251</v>
      </c>
      <c r="AB84" t="str">
        <f t="shared" si="28"/>
        <v>Woodridge   .2054.CSBG.I01.Ju25</v>
      </c>
      <c r="AC84" s="119"/>
      <c r="AD84" t="str">
        <f t="shared" si="29"/>
        <v>2054.CSBG.I01.Jul251</v>
      </c>
      <c r="AE84" t="str">
        <f t="shared" si="30"/>
        <v>Woodridge   .2054.CSBG.I01.Jul25</v>
      </c>
      <c r="AF84" s="122"/>
      <c r="AG84" s="122">
        <v>0</v>
      </c>
      <c r="AH84" s="122">
        <v>0</v>
      </c>
      <c r="AI84" s="122"/>
      <c r="AJ84" s="122">
        <v>0</v>
      </c>
      <c r="AK84" s="122">
        <v>0</v>
      </c>
      <c r="AL84" s="122"/>
      <c r="AM84" s="122">
        <v>0</v>
      </c>
      <c r="AN84" s="122">
        <v>0</v>
      </c>
      <c r="AO84" s="122"/>
      <c r="AP84" s="387" t="str">
        <f t="shared" si="31"/>
        <v>2054.CSBG.I01.Nov251</v>
      </c>
      <c r="AQ84" s="387" t="str">
        <f t="shared" si="32"/>
        <v>Woodridge   .2054.CSBG.I01.Nov25</v>
      </c>
      <c r="AR84" s="122"/>
      <c r="AS84" s="122" t="str">
        <f t="shared" si="37"/>
        <v>2054.CSBG.I01.Dec251</v>
      </c>
      <c r="AT84" s="122" t="str">
        <f t="shared" si="38"/>
        <v>Woodridge   .2054.CSBG.I01.Dec25</v>
      </c>
      <c r="AU84" s="122"/>
      <c r="AV84" s="122">
        <v>0</v>
      </c>
      <c r="AW84" s="122">
        <v>0</v>
      </c>
      <c r="AX84" s="122"/>
      <c r="AY84" s="122"/>
      <c r="AZ84" s="122"/>
      <c r="BA84" s="122"/>
      <c r="BB84" s="122"/>
      <c r="BC84" s="122"/>
      <c r="BD84" s="122"/>
      <c r="BE84" s="120">
        <f t="shared" si="35"/>
        <v>0</v>
      </c>
      <c r="BF84" s="120">
        <f t="shared" si="33"/>
        <v>0</v>
      </c>
      <c r="BG84"/>
      <c r="BH84" s="7"/>
    </row>
    <row r="85" spans="1:60" x14ac:dyDescent="0.3">
      <c r="A85">
        <f t="shared" si="34"/>
        <v>3021100</v>
      </c>
      <c r="B85">
        <v>3021100</v>
      </c>
      <c r="C85" t="s">
        <v>536</v>
      </c>
      <c r="D85" s="106">
        <v>0</v>
      </c>
      <c r="E85" s="106" t="str">
        <f>VLOOKUP(B85,'School Details'!A:E,4,FALSE)</f>
        <v>M</v>
      </c>
      <c r="F85" s="106" t="str">
        <f>VLOOKUP(B85,'School Details'!A:E,5,FALSE)</f>
        <v>PRU</v>
      </c>
      <c r="G85" t="s">
        <v>893</v>
      </c>
      <c r="H85" t="s">
        <v>567</v>
      </c>
      <c r="I85" t="s">
        <v>23902</v>
      </c>
      <c r="J85">
        <v>661225</v>
      </c>
      <c r="K85" s="118" t="s">
        <v>10</v>
      </c>
      <c r="L85" s="106">
        <f t="shared" si="36"/>
        <v>1</v>
      </c>
      <c r="M85" s="106" t="str">
        <f t="shared" si="21"/>
        <v>CSBG.I01</v>
      </c>
      <c r="N85" s="106">
        <f>VLOOKUP(B85,'School Details'!A:K,10,FALSE)</f>
        <v>400156</v>
      </c>
      <c r="O85" s="106" t="str">
        <f t="shared" si="22"/>
        <v>Pavilion</v>
      </c>
      <c r="P85" t="str">
        <f>VLOOKUP($N85,LBB_Code!$B:$F,3,FALSE)</f>
        <v>Pavilion Study Centre</v>
      </c>
      <c r="Q85" t="str">
        <f>VLOOKUP($N85,LBB_Code!$B:$F,2,FALSE)</f>
        <v>S900008365</v>
      </c>
      <c r="R85" t="str">
        <f>VLOOKUP($N85,LBB_Code!$B:$F,4,FALSE)</f>
        <v>N20 9DX</v>
      </c>
      <c r="S85" t="str">
        <f>VLOOKUP($G85,LBB_Code!$J:$O, 6,FALSE)</f>
        <v>A1.D10168.661225.99999.9999999.999999</v>
      </c>
      <c r="T85" s="125"/>
      <c r="W85" s="122"/>
      <c r="Z85" s="122"/>
      <c r="AC85" s="122">
        <f>_xlfn.XLOOKUP(A85,[2]Sheet1!$B:$B,[2]Sheet1!$G:$G)</f>
        <v>313609.47878711735</v>
      </c>
      <c r="AD85" t="str">
        <f t="shared" si="29"/>
        <v>1100.CSBG.I01.Jul251</v>
      </c>
      <c r="AE85" t="str">
        <f t="shared" si="30"/>
        <v>Pavilion.1100.CSBG.I01.Jul25</v>
      </c>
      <c r="AF85" s="122"/>
      <c r="AI85" s="122"/>
      <c r="AJ85" s="122"/>
      <c r="AK85" s="122"/>
      <c r="AL85" s="122"/>
      <c r="AM85" s="122"/>
      <c r="AN85" s="122"/>
      <c r="AO85" s="122"/>
      <c r="AP85" s="387"/>
      <c r="AQ85" s="387"/>
      <c r="AR85" s="122"/>
      <c r="AS85" s="122" t="str">
        <f>RIGHT($B85,4)&amp;"."&amp;$M85&amp;"."&amp;AS$3</f>
        <v>1100.CSBG.I01.Dec251</v>
      </c>
      <c r="AT85" s="122" t="str">
        <f>$O85&amp;"."&amp;RIGHT($B85,4)&amp;"."&amp;$M85&amp;"."&amp;AT$3</f>
        <v>Pavilion.1100.CSBG.I01.Dec25</v>
      </c>
      <c r="AU85" s="122"/>
      <c r="AV85" s="122"/>
      <c r="AW85" s="122"/>
      <c r="AX85" s="122"/>
      <c r="AY85" s="122"/>
      <c r="AZ85" s="122"/>
      <c r="BA85" s="122"/>
      <c r="BB85" s="122"/>
      <c r="BC85" s="122"/>
      <c r="BD85" s="122"/>
      <c r="BE85" s="120">
        <f t="shared" si="35"/>
        <v>313609.47878711735</v>
      </c>
      <c r="BF85" s="120">
        <f t="shared" si="33"/>
        <v>313609.47878711735</v>
      </c>
    </row>
    <row r="86" spans="1:60" x14ac:dyDescent="0.3">
      <c r="A86">
        <f t="shared" si="34"/>
        <v>3021102</v>
      </c>
      <c r="B86">
        <v>3021102</v>
      </c>
      <c r="C86" t="s">
        <v>259</v>
      </c>
      <c r="D86" s="106">
        <v>0</v>
      </c>
      <c r="E86" s="106" t="str">
        <f>VLOOKUP(B86,'School Details'!A:E,4,FALSE)</f>
        <v>M</v>
      </c>
      <c r="F86" s="106" t="str">
        <f>VLOOKUP(B86,'School Details'!A:E,5,FALSE)</f>
        <v>PRU</v>
      </c>
      <c r="G86" t="s">
        <v>893</v>
      </c>
      <c r="H86" t="s">
        <v>567</v>
      </c>
      <c r="I86" t="s">
        <v>23902</v>
      </c>
      <c r="J86">
        <v>661225</v>
      </c>
      <c r="K86" s="118" t="s">
        <v>10</v>
      </c>
      <c r="L86" s="106">
        <f t="shared" si="36"/>
        <v>1</v>
      </c>
      <c r="M86" s="106" t="str">
        <f t="shared" si="21"/>
        <v>CSBG.I01</v>
      </c>
      <c r="N86" s="106">
        <f>VLOOKUP(B86,'School Details'!A:K,10,FALSE)</f>
        <v>400157</v>
      </c>
      <c r="O86" s="106" t="str">
        <f t="shared" si="22"/>
        <v>Northgate</v>
      </c>
      <c r="P86" t="str">
        <f>VLOOKUP($N86,LBB_Code!$B:$F,3,FALSE)</f>
        <v>Northgate</v>
      </c>
      <c r="Q86" t="str">
        <f>VLOOKUP($N86,LBB_Code!$B:$F,2,FALSE)</f>
        <v>S900008366</v>
      </c>
      <c r="R86" t="str">
        <f>VLOOKUP($N86,LBB_Code!$B:$F,4,FALSE)</f>
        <v>HA8 0AD</v>
      </c>
      <c r="S86" t="str">
        <f>VLOOKUP($G86,LBB_Code!$J:$O, 6,FALSE)</f>
        <v>A1.D10168.661225.99999.9999999.999999</v>
      </c>
      <c r="T86" s="125"/>
      <c r="W86" s="122"/>
      <c r="Z86" s="122"/>
      <c r="AC86" s="122">
        <f>_xlfn.XLOOKUP(A86,[2]Sheet1!$B:$B,[2]Sheet1!$G:$G)</f>
        <v>27469.443397411735</v>
      </c>
      <c r="AD86" t="str">
        <f t="shared" si="29"/>
        <v>1102.CSBG.I01.Jul251</v>
      </c>
      <c r="AE86" t="str">
        <f t="shared" si="30"/>
        <v>Northgate.1102.CSBG.I01.Jul25</v>
      </c>
      <c r="AF86" s="122"/>
      <c r="AI86" s="122"/>
      <c r="AJ86" s="122"/>
      <c r="AK86" s="122"/>
      <c r="AL86" s="122"/>
      <c r="AM86" s="122"/>
      <c r="AN86" s="122"/>
      <c r="AO86" s="122"/>
      <c r="AP86" s="387"/>
      <c r="AQ86" s="387"/>
      <c r="AR86" s="122"/>
      <c r="AS86" s="122" t="str">
        <f t="shared" ref="AS86:AS93" si="39">RIGHT($B86,4)&amp;"."&amp;$M86&amp;"."&amp;AS$3</f>
        <v>1102.CSBG.I01.Dec251</v>
      </c>
      <c r="AT86" s="122" t="str">
        <f t="shared" ref="AT86:AT93" si="40">$O86&amp;"."&amp;RIGHT($B86,4)&amp;"."&amp;$M86&amp;"."&amp;AT$3</f>
        <v>Northgate.1102.CSBG.I01.Dec25</v>
      </c>
      <c r="AU86" s="122"/>
      <c r="AV86" s="122"/>
      <c r="AW86" s="122"/>
      <c r="AX86" s="122"/>
      <c r="AY86" s="122"/>
      <c r="AZ86" s="122"/>
      <c r="BA86" s="122"/>
      <c r="BB86" s="122"/>
      <c r="BC86" s="122"/>
      <c r="BD86" s="122"/>
      <c r="BE86" s="120">
        <f t="shared" si="35"/>
        <v>27469.443397411735</v>
      </c>
      <c r="BF86" s="120">
        <f t="shared" si="33"/>
        <v>27469.443397411735</v>
      </c>
    </row>
    <row r="87" spans="1:60" x14ac:dyDescent="0.3">
      <c r="A87">
        <f t="shared" si="34"/>
        <v>3027005</v>
      </c>
      <c r="B87">
        <v>3027005</v>
      </c>
      <c r="C87" t="s">
        <v>558</v>
      </c>
      <c r="D87" s="106">
        <v>0</v>
      </c>
      <c r="E87" s="106" t="str">
        <f>VLOOKUP(B87,'School Details'!A:E,4,FALSE)</f>
        <v>M</v>
      </c>
      <c r="F87" s="106" t="str">
        <f>VLOOKUP(B87,'School Details'!A:E,5,FALSE)</f>
        <v>Special</v>
      </c>
      <c r="G87" t="s">
        <v>893</v>
      </c>
      <c r="H87" t="s">
        <v>567</v>
      </c>
      <c r="I87" t="s">
        <v>23902</v>
      </c>
      <c r="J87">
        <v>661225</v>
      </c>
      <c r="K87" s="118" t="s">
        <v>10</v>
      </c>
      <c r="L87" s="106">
        <f t="shared" si="36"/>
        <v>1</v>
      </c>
      <c r="M87" s="106" t="str">
        <f t="shared" si="21"/>
        <v>CSBG.I01</v>
      </c>
      <c r="N87" s="106">
        <f>VLOOKUP(B87,'School Details'!A:K,10,FALSE)</f>
        <v>400034</v>
      </c>
      <c r="O87" s="106" t="str">
        <f t="shared" si="22"/>
        <v>Northway</v>
      </c>
      <c r="P87" t="str">
        <f>VLOOKUP($N87,LBB_Code!$B:$F,3,FALSE)</f>
        <v>Northway School</v>
      </c>
      <c r="Q87" t="str">
        <f>VLOOKUP($N87,LBB_Code!$B:$F,2,FALSE)</f>
        <v>S900008300</v>
      </c>
      <c r="R87" t="str">
        <f>VLOOKUP($N87,LBB_Code!$B:$F,4,FALSE)</f>
        <v>NW7 3HS</v>
      </c>
      <c r="S87" t="str">
        <f>VLOOKUP($G87,LBB_Code!$J:$O, 6,FALSE)</f>
        <v>A1.D10168.661225.99999.9999999.999999</v>
      </c>
      <c r="T87" s="125"/>
      <c r="W87" s="122"/>
      <c r="Z87" s="122"/>
      <c r="AC87" s="122">
        <f>_xlfn.XLOOKUP(A87,[2]Sheet1!$B:$B,[2]Sheet1!$G:$G)</f>
        <v>375415.7264312937</v>
      </c>
      <c r="AD87" t="str">
        <f t="shared" si="29"/>
        <v>7005.CSBG.I01.Jul251</v>
      </c>
      <c r="AE87" t="str">
        <f t="shared" si="30"/>
        <v>Northway.7005.CSBG.I01.Jul25</v>
      </c>
      <c r="AF87" s="122"/>
      <c r="AI87" s="122"/>
      <c r="AJ87" s="122"/>
      <c r="AK87" s="122"/>
      <c r="AL87" s="122"/>
      <c r="AM87" s="122"/>
      <c r="AN87" s="122"/>
      <c r="AO87" s="122"/>
      <c r="AP87" s="387"/>
      <c r="AQ87" s="387"/>
      <c r="AR87" s="122"/>
      <c r="AS87" s="122" t="str">
        <f t="shared" si="39"/>
        <v>7005.CSBG.I01.Dec251</v>
      </c>
      <c r="AT87" s="122" t="str">
        <f t="shared" si="40"/>
        <v>Northway.7005.CSBG.I01.Dec25</v>
      </c>
      <c r="AU87" s="122"/>
      <c r="AV87" s="122"/>
      <c r="AW87" s="122"/>
      <c r="AX87" s="122"/>
      <c r="AY87" s="122"/>
      <c r="AZ87" s="122"/>
      <c r="BA87" s="122"/>
      <c r="BB87" s="122"/>
      <c r="BC87" s="122"/>
      <c r="BD87" s="122"/>
      <c r="BE87" s="120">
        <f t="shared" si="35"/>
        <v>375415.7264312937</v>
      </c>
      <c r="BF87" s="120">
        <f t="shared" si="33"/>
        <v>375415.7264312937</v>
      </c>
    </row>
    <row r="88" spans="1:60" x14ac:dyDescent="0.3">
      <c r="A88">
        <f t="shared" si="34"/>
        <v>3027009</v>
      </c>
      <c r="B88">
        <v>3027009</v>
      </c>
      <c r="C88" t="s">
        <v>560</v>
      </c>
      <c r="D88" s="106">
        <v>0</v>
      </c>
      <c r="E88" s="106" t="str">
        <f>VLOOKUP(B88,'School Details'!A:E,4,FALSE)</f>
        <v>M</v>
      </c>
      <c r="F88" s="106" t="str">
        <f>VLOOKUP(B88,'School Details'!A:E,5,FALSE)</f>
        <v>Special</v>
      </c>
      <c r="G88" t="s">
        <v>893</v>
      </c>
      <c r="H88" t="s">
        <v>567</v>
      </c>
      <c r="I88" t="s">
        <v>23902</v>
      </c>
      <c r="J88">
        <v>661225</v>
      </c>
      <c r="K88" s="118" t="s">
        <v>10</v>
      </c>
      <c r="L88" s="106">
        <f t="shared" si="36"/>
        <v>1</v>
      </c>
      <c r="M88" s="106" t="str">
        <f t="shared" si="21"/>
        <v>CSBG.I01</v>
      </c>
      <c r="N88" s="106">
        <f>VLOOKUP(B88,'School Details'!A:K,10,FALSE)</f>
        <v>400091</v>
      </c>
      <c r="O88" s="106" t="str">
        <f t="shared" si="22"/>
        <v>Oakleigh</v>
      </c>
      <c r="P88" t="str">
        <f>VLOOKUP($N88,LBB_Code!$B:$F,3,FALSE)</f>
        <v>Oakleigh School</v>
      </c>
      <c r="Q88" t="str">
        <f>VLOOKUP($N88,LBB_Code!$B:$F,2,FALSE)</f>
        <v>S900008338</v>
      </c>
      <c r="R88" t="str">
        <f>VLOOKUP($N88,LBB_Code!$B:$F,4,FALSE)</f>
        <v>N20 0DH</v>
      </c>
      <c r="S88" t="str">
        <f>VLOOKUP($G88,LBB_Code!$J:$O, 6,FALSE)</f>
        <v>A1.D10168.661225.99999.9999999.999999</v>
      </c>
      <c r="T88" s="125"/>
      <c r="W88" s="122"/>
      <c r="Z88" s="122"/>
      <c r="AC88" s="122">
        <f>_xlfn.XLOOKUP(A88,[2]Sheet1!$B:$B,[2]Sheet1!$G:$G)</f>
        <v>350235.40331699961</v>
      </c>
      <c r="AD88" t="str">
        <f t="shared" si="29"/>
        <v>7009.CSBG.I01.Jul251</v>
      </c>
      <c r="AE88" t="str">
        <f t="shared" si="30"/>
        <v>Oakleigh.7009.CSBG.I01.Jul25</v>
      </c>
      <c r="AF88" s="122"/>
      <c r="AI88" s="122"/>
      <c r="AJ88" s="122"/>
      <c r="AK88" s="122"/>
      <c r="AL88" s="122"/>
      <c r="AM88" s="122"/>
      <c r="AN88" s="122"/>
      <c r="AO88" s="122"/>
      <c r="AP88" s="387"/>
      <c r="AQ88" s="387"/>
      <c r="AR88" s="122"/>
      <c r="AS88" s="122" t="str">
        <f t="shared" si="39"/>
        <v>7009.CSBG.I01.Dec251</v>
      </c>
      <c r="AT88" s="122" t="str">
        <f t="shared" si="40"/>
        <v>Oakleigh.7009.CSBG.I01.Dec25</v>
      </c>
      <c r="AU88" s="122"/>
      <c r="AV88" s="122"/>
      <c r="AW88" s="122"/>
      <c r="AX88" s="122"/>
      <c r="AY88" s="122"/>
      <c r="AZ88" s="122"/>
      <c r="BA88" s="122"/>
      <c r="BB88" s="122"/>
      <c r="BC88" s="122"/>
      <c r="BD88" s="122"/>
      <c r="BE88" s="120">
        <f t="shared" si="35"/>
        <v>350235.40331699961</v>
      </c>
      <c r="BF88" s="120">
        <f t="shared" si="33"/>
        <v>350235.40331699961</v>
      </c>
    </row>
    <row r="89" spans="1:60" x14ac:dyDescent="0.3">
      <c r="A89">
        <f t="shared" si="34"/>
        <v>3027010</v>
      </c>
      <c r="B89">
        <v>3027010</v>
      </c>
      <c r="C89" t="s">
        <v>557</v>
      </c>
      <c r="D89" s="106">
        <v>0</v>
      </c>
      <c r="E89" s="106" t="str">
        <f>VLOOKUP(B89,'School Details'!A:E,4,FALSE)</f>
        <v>M</v>
      </c>
      <c r="F89" s="106" t="str">
        <f>VLOOKUP(B89,'School Details'!A:E,5,FALSE)</f>
        <v>Special</v>
      </c>
      <c r="G89" t="s">
        <v>893</v>
      </c>
      <c r="H89" t="s">
        <v>567</v>
      </c>
      <c r="I89" t="s">
        <v>23902</v>
      </c>
      <c r="J89">
        <v>661225</v>
      </c>
      <c r="K89" s="118" t="s">
        <v>10</v>
      </c>
      <c r="L89" s="106">
        <f t="shared" si="36"/>
        <v>1</v>
      </c>
      <c r="M89" s="106" t="str">
        <f t="shared" si="21"/>
        <v>CSBG.I01</v>
      </c>
      <c r="N89" s="106">
        <f>VLOOKUP(B89,'School Details'!A:K,10,FALSE)</f>
        <v>400063</v>
      </c>
      <c r="O89" s="106" t="str">
        <f t="shared" si="22"/>
        <v>Mapledown</v>
      </c>
      <c r="P89" t="str">
        <f>VLOOKUP($N89,LBB_Code!$B:$F,3,FALSE)</f>
        <v>Mapledown School</v>
      </c>
      <c r="Q89" t="str">
        <f>VLOOKUP($N89,LBB_Code!$B:$F,2,FALSE)</f>
        <v>S900008322</v>
      </c>
      <c r="R89" t="str">
        <f>VLOOKUP($N89,LBB_Code!$B:$F,4,FALSE)</f>
        <v>NW2 1TR</v>
      </c>
      <c r="S89" t="str">
        <f>VLOOKUP($G89,LBB_Code!$J:$O, 6,FALSE)</f>
        <v>A1.D10168.661225.99999.9999999.999999</v>
      </c>
      <c r="T89" s="125"/>
      <c r="W89" s="122"/>
      <c r="Z89" s="122"/>
      <c r="AC89" s="122">
        <f>_xlfn.XLOOKUP(A89,[2]Sheet1!$B:$B,[2]Sheet1!$G:$G)</f>
        <v>263248.83255852916</v>
      </c>
      <c r="AD89" t="str">
        <f t="shared" si="29"/>
        <v>7010.CSBG.I01.Jul251</v>
      </c>
      <c r="AE89" t="str">
        <f t="shared" si="30"/>
        <v>Mapledown.7010.CSBG.I01.Jul25</v>
      </c>
      <c r="AF89" s="122"/>
      <c r="AI89" s="122"/>
      <c r="AJ89" s="122"/>
      <c r="AK89" s="122"/>
      <c r="AL89" s="122"/>
      <c r="AM89" s="122"/>
      <c r="AN89" s="122"/>
      <c r="AO89" s="122"/>
      <c r="AP89" s="387"/>
      <c r="AQ89" s="387"/>
      <c r="AR89" s="122"/>
      <c r="AS89" s="122" t="str">
        <f t="shared" si="39"/>
        <v>7010.CSBG.I01.Dec251</v>
      </c>
      <c r="AT89" s="122" t="str">
        <f t="shared" si="40"/>
        <v>Mapledown.7010.CSBG.I01.Dec25</v>
      </c>
      <c r="AU89" s="122"/>
      <c r="AV89" s="122"/>
      <c r="AW89" s="122"/>
      <c r="AX89" s="122"/>
      <c r="AY89" s="122"/>
      <c r="AZ89" s="122"/>
      <c r="BA89" s="122"/>
      <c r="BB89" s="122"/>
      <c r="BC89" s="122"/>
      <c r="BD89" s="122"/>
      <c r="BE89" s="120">
        <f t="shared" si="35"/>
        <v>263248.83255852916</v>
      </c>
      <c r="BF89" s="120">
        <f t="shared" si="33"/>
        <v>263248.83255852916</v>
      </c>
    </row>
    <row r="90" spans="1:60" x14ac:dyDescent="0.3">
      <c r="A90">
        <f t="shared" si="34"/>
        <v>3026085</v>
      </c>
      <c r="B90">
        <v>3026085</v>
      </c>
      <c r="C90" t="s">
        <v>555</v>
      </c>
      <c r="D90" s="106">
        <v>0</v>
      </c>
      <c r="E90" s="106" t="str">
        <f>VLOOKUP(B90,'School Details'!A:E,4,FALSE)</f>
        <v>A</v>
      </c>
      <c r="F90" s="106" t="str">
        <f>VLOOKUP(B90,'School Details'!A:E,5,FALSE)</f>
        <v>Special</v>
      </c>
      <c r="G90" t="s">
        <v>893</v>
      </c>
      <c r="H90" t="s">
        <v>567</v>
      </c>
      <c r="I90" t="s">
        <v>23902</v>
      </c>
      <c r="J90">
        <v>661225</v>
      </c>
      <c r="K90" s="118" t="s">
        <v>10</v>
      </c>
      <c r="L90" s="106">
        <f t="shared" si="36"/>
        <v>1</v>
      </c>
      <c r="M90" s="106" t="str">
        <f t="shared" si="21"/>
        <v>CSBG.I01</v>
      </c>
      <c r="N90" s="106">
        <f>VLOOKUP(B90,'School Details'!A:K,10,FALSE)</f>
        <v>105221</v>
      </c>
      <c r="O90" s="106" t="s">
        <v>285</v>
      </c>
      <c r="P90" t="str">
        <f>VLOOKUP($N90,LBB_Code!$B:$F,3,FALSE)</f>
        <v>Kisharon Day School</v>
      </c>
      <c r="Q90" t="str">
        <f>VLOOKUP($N90,LBB_Code!$B:$F,2,FALSE)</f>
        <v>S900000039</v>
      </c>
      <c r="R90" t="s">
        <v>24158</v>
      </c>
      <c r="S90" t="str">
        <f>VLOOKUP($G90,LBB_Code!$J:$O, 6,FALSE)</f>
        <v>A1.D10168.661225.99999.9999999.999999</v>
      </c>
      <c r="T90" s="125"/>
      <c r="W90" s="122"/>
      <c r="Z90" s="122"/>
      <c r="AC90" s="122">
        <f>_xlfn.XLOOKUP(A90,[2]Sheet1!$B:$B,[2]Sheet1!$G:$G)</f>
        <v>164816.66038447042</v>
      </c>
      <c r="AD90" t="str">
        <f t="shared" si="29"/>
        <v>6085.CSBG.I01.Jul251</v>
      </c>
      <c r="AE90" t="str">
        <f t="shared" si="30"/>
        <v>Kisharon Day School.6085.CSBG.I01.Jul25</v>
      </c>
      <c r="AF90" s="122"/>
      <c r="AI90" s="122"/>
      <c r="AJ90" s="122"/>
      <c r="AK90" s="122"/>
      <c r="AL90" s="122"/>
      <c r="AM90" s="122"/>
      <c r="AN90" s="122"/>
      <c r="AO90" s="122"/>
      <c r="AP90" s="387"/>
      <c r="AQ90" s="387"/>
      <c r="AR90" s="122"/>
      <c r="AS90" s="122" t="str">
        <f t="shared" si="39"/>
        <v>6085.CSBG.I01.Dec251</v>
      </c>
      <c r="AT90" s="122" t="str">
        <f t="shared" si="40"/>
        <v>Kisharon Day School.6085.CSBG.I01.Dec25</v>
      </c>
      <c r="AU90" s="122"/>
      <c r="AV90" s="122"/>
      <c r="AW90" s="122"/>
      <c r="AX90" s="122"/>
      <c r="AY90" s="122"/>
      <c r="AZ90" s="122"/>
      <c r="BA90" s="122"/>
      <c r="BB90" s="122"/>
      <c r="BC90" s="122"/>
      <c r="BD90" s="122"/>
      <c r="BE90" s="120">
        <f t="shared" si="35"/>
        <v>164816.66038447042</v>
      </c>
      <c r="BF90" s="120">
        <f t="shared" si="33"/>
        <v>164816.66038447042</v>
      </c>
    </row>
    <row r="91" spans="1:60" x14ac:dyDescent="0.3">
      <c r="A91">
        <f t="shared" si="34"/>
        <v>3025950</v>
      </c>
      <c r="B91">
        <v>3025950</v>
      </c>
      <c r="C91" t="s">
        <v>339</v>
      </c>
      <c r="D91" s="106">
        <v>0</v>
      </c>
      <c r="E91" s="106" t="str">
        <f>VLOOKUP(B91,'School Details'!A:E,4,FALSE)</f>
        <v>A</v>
      </c>
      <c r="F91" s="106" t="str">
        <f>VLOOKUP(B91,'School Details'!A:E,5,FALSE)</f>
        <v>Special</v>
      </c>
      <c r="G91" t="s">
        <v>893</v>
      </c>
      <c r="H91" t="s">
        <v>567</v>
      </c>
      <c r="I91" t="s">
        <v>23902</v>
      </c>
      <c r="J91">
        <v>661225</v>
      </c>
      <c r="K91" s="118" t="s">
        <v>10</v>
      </c>
      <c r="L91" s="106">
        <f t="shared" si="36"/>
        <v>1</v>
      </c>
      <c r="M91" s="106" t="str">
        <f t="shared" si="21"/>
        <v>CSBG.I01</v>
      </c>
      <c r="N91" s="106">
        <f>VLOOKUP(B91,'School Details'!A:K,10,FALSE)</f>
        <v>157308</v>
      </c>
      <c r="O91" s="106" t="str">
        <f t="shared" si="22"/>
        <v>Oak Hill School</v>
      </c>
      <c r="P91" t="str">
        <f>VLOOKUP($N91,LBB_Code!$B:$F,3,FALSE)</f>
        <v>Oak Hill School</v>
      </c>
      <c r="Q91" t="str">
        <f>VLOOKUP($N91,LBB_Code!$B:$F,2,FALSE)</f>
        <v>S900002527</v>
      </c>
      <c r="R91" t="str">
        <f>VLOOKUP($N91,LBB_Code!$B:$F,4,FALSE)</f>
        <v>EN4 8XE</v>
      </c>
      <c r="S91" t="str">
        <f>VLOOKUP($G91,LBB_Code!$J:$O, 6,FALSE)</f>
        <v>A1.D10168.661225.99999.9999999.999999</v>
      </c>
      <c r="T91" s="125"/>
      <c r="W91" s="122"/>
      <c r="Z91" s="122"/>
      <c r="AC91" s="122">
        <f>_xlfn.XLOOKUP(A91,[2]Sheet1!$B:$B,[2]Sheet1!$G:$G)</f>
        <v>114456.01415588224</v>
      </c>
      <c r="AD91" t="str">
        <f t="shared" si="29"/>
        <v>5950.CSBG.I01.Jul251</v>
      </c>
      <c r="AE91" t="str">
        <f t="shared" si="30"/>
        <v>Oak Hill School.5950.CSBG.I01.Jul25</v>
      </c>
      <c r="AF91" s="122"/>
      <c r="AI91" s="122"/>
      <c r="AJ91" s="122"/>
      <c r="AK91" s="122"/>
      <c r="AL91" s="122"/>
      <c r="AM91" s="122"/>
      <c r="AN91" s="122"/>
      <c r="AO91" s="122"/>
      <c r="AP91" s="387"/>
      <c r="AQ91" s="387"/>
      <c r="AR91" s="122"/>
      <c r="AS91" s="122" t="str">
        <f t="shared" si="39"/>
        <v>5950.CSBG.I01.Dec251</v>
      </c>
      <c r="AT91" s="122" t="str">
        <f t="shared" si="40"/>
        <v>Oak Hill School.5950.CSBG.I01.Dec25</v>
      </c>
      <c r="AU91" s="122"/>
      <c r="AV91" s="122"/>
      <c r="AW91" s="122"/>
      <c r="AX91" s="122"/>
      <c r="AY91" s="122"/>
      <c r="AZ91" s="122"/>
      <c r="BA91" s="122"/>
      <c r="BB91" s="122"/>
      <c r="BC91" s="122"/>
      <c r="BD91" s="122"/>
      <c r="BE91" s="120">
        <f t="shared" si="35"/>
        <v>114456.01415588224</v>
      </c>
      <c r="BF91" s="120">
        <f t="shared" si="33"/>
        <v>114456.01415588224</v>
      </c>
    </row>
    <row r="92" spans="1:60" x14ac:dyDescent="0.3">
      <c r="A92">
        <f t="shared" si="34"/>
        <v>3027000</v>
      </c>
      <c r="B92">
        <v>3027000</v>
      </c>
      <c r="C92" t="s">
        <v>559</v>
      </c>
      <c r="D92" s="106">
        <v>0</v>
      </c>
      <c r="E92" s="106" t="str">
        <f>VLOOKUP(B92,'School Details'!A:E,4,FALSE)</f>
        <v>A</v>
      </c>
      <c r="F92" s="106" t="str">
        <f>VLOOKUP(B92,'School Details'!A:E,5,FALSE)</f>
        <v>Special</v>
      </c>
      <c r="G92" t="s">
        <v>893</v>
      </c>
      <c r="H92" t="s">
        <v>567</v>
      </c>
      <c r="I92" t="s">
        <v>23902</v>
      </c>
      <c r="J92">
        <v>661225</v>
      </c>
      <c r="K92" s="118" t="s">
        <v>10</v>
      </c>
      <c r="L92" s="106">
        <f t="shared" si="36"/>
        <v>1</v>
      </c>
      <c r="M92" s="106" t="str">
        <f t="shared" si="21"/>
        <v>CSBG.I01</v>
      </c>
      <c r="N92" s="106">
        <f>VLOOKUP(B92,'School Details'!A:K,10,FALSE)</f>
        <v>156901</v>
      </c>
      <c r="O92" s="106" t="str">
        <f t="shared" si="22"/>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25"/>
      <c r="W92" s="122"/>
      <c r="Z92" s="122"/>
      <c r="AC92" s="122">
        <f>_xlfn.XLOOKUP(A92,[2]Sheet1!$B:$B,[2]Sheet1!$G:$G)</f>
        <v>451139.82539682544</v>
      </c>
      <c r="AD92" t="str">
        <f t="shared" si="29"/>
        <v>7000.CSBG.I01.Jul251</v>
      </c>
      <c r="AE92" t="str">
        <f t="shared" si="30"/>
        <v>Oak Lodge Academy.7000.CSBG.I01.Jul25</v>
      </c>
      <c r="AF92" s="122"/>
      <c r="AI92" s="122"/>
      <c r="AJ92" s="122"/>
      <c r="AK92" s="122"/>
      <c r="AL92" s="122"/>
      <c r="AM92" s="122"/>
      <c r="AN92" s="122"/>
      <c r="AO92" s="122"/>
      <c r="AP92" s="387"/>
      <c r="AQ92" s="387"/>
      <c r="AR92" s="122"/>
      <c r="AS92" s="122" t="str">
        <f t="shared" si="39"/>
        <v>7000.CSBG.I01.Dec251</v>
      </c>
      <c r="AT92" s="122" t="str">
        <f t="shared" si="40"/>
        <v>Oak Lodge Academy.7000.CSBG.I01.Dec25</v>
      </c>
      <c r="AU92" s="122"/>
      <c r="AV92" s="122"/>
      <c r="AW92" s="122"/>
      <c r="AX92" s="122"/>
      <c r="AY92" s="122"/>
      <c r="AZ92" s="122"/>
      <c r="BA92" s="122"/>
      <c r="BB92" s="122"/>
      <c r="BC92" s="122"/>
      <c r="BD92" s="122"/>
      <c r="BE92" s="120">
        <f t="shared" si="35"/>
        <v>451139.82539682544</v>
      </c>
      <c r="BF92" s="120">
        <f t="shared" si="33"/>
        <v>451139.82539682544</v>
      </c>
    </row>
    <row r="93" spans="1:60" x14ac:dyDescent="0.3">
      <c r="A93">
        <f t="shared" si="34"/>
        <v>3027002</v>
      </c>
      <c r="B93">
        <v>3027002</v>
      </c>
      <c r="C93" t="s">
        <v>945</v>
      </c>
      <c r="D93" s="106">
        <v>0</v>
      </c>
      <c r="E93" s="106" t="str">
        <f>VLOOKUP(B93,'School Details'!A:E,4,FALSE)</f>
        <v>A</v>
      </c>
      <c r="F93" s="106" t="str">
        <f>VLOOKUP(B93,'School Details'!A:E,5,FALSE)</f>
        <v>Special</v>
      </c>
      <c r="G93" t="s">
        <v>893</v>
      </c>
      <c r="H93" t="s">
        <v>567</v>
      </c>
      <c r="I93" t="s">
        <v>23902</v>
      </c>
      <c r="J93">
        <v>661225</v>
      </c>
      <c r="K93" s="118" t="s">
        <v>10</v>
      </c>
      <c r="L93" s="106">
        <f t="shared" si="36"/>
        <v>1</v>
      </c>
      <c r="M93" s="106" t="str">
        <f t="shared" si="21"/>
        <v>CSBG.I01</v>
      </c>
      <c r="N93" s="106">
        <f>VLOOKUP(B93,'School Details'!A:K,10,FALSE)</f>
        <v>165464</v>
      </c>
      <c r="O93" s="106" t="str">
        <f t="shared" si="22"/>
        <v>The Windmill School</v>
      </c>
      <c r="P93" t="s">
        <v>351</v>
      </c>
      <c r="Q93" t="s">
        <v>350</v>
      </c>
      <c r="R93" t="s">
        <v>197</v>
      </c>
      <c r="S93" t="str">
        <f>VLOOKUP($G93,LBB_Code!$J:$O, 6,FALSE)</f>
        <v>A1.D10168.661225.99999.9999999.999999</v>
      </c>
      <c r="T93" s="125"/>
      <c r="W93" s="122"/>
      <c r="Z93" s="122"/>
      <c r="AC93" s="122">
        <f>_xlfn.XLOOKUP(A93,[2]Sheet1!$B:$B,[2]Sheet1!$G:$G)</f>
        <v>125901.61557147047</v>
      </c>
      <c r="AD93" t="str">
        <f t="shared" si="29"/>
        <v>7002.CSBG.I01.Jul251</v>
      </c>
      <c r="AE93" t="str">
        <f t="shared" si="30"/>
        <v>The Windmill School.7002.CSBG.I01.Jul25</v>
      </c>
      <c r="AF93" s="122"/>
      <c r="AI93" s="122"/>
      <c r="AJ93" s="122"/>
      <c r="AK93" s="122"/>
      <c r="AL93" s="122"/>
      <c r="AM93" s="122"/>
      <c r="AN93" s="122"/>
      <c r="AO93" s="122"/>
      <c r="AP93" s="387"/>
      <c r="AQ93" s="387"/>
      <c r="AR93" s="122"/>
      <c r="AS93" s="122" t="str">
        <f t="shared" si="39"/>
        <v>7002.CSBG.I01.Dec251</v>
      </c>
      <c r="AT93" s="122" t="str">
        <f t="shared" si="40"/>
        <v>The Windmill School.7002.CSBG.I01.Dec25</v>
      </c>
      <c r="AU93" s="122"/>
      <c r="AV93" s="122"/>
      <c r="AW93" s="122"/>
      <c r="AX93" s="122"/>
      <c r="AY93" s="122"/>
      <c r="AZ93" s="122"/>
      <c r="BA93" s="122"/>
      <c r="BB93" s="122"/>
      <c r="BC93" s="122"/>
      <c r="BD93" s="122"/>
      <c r="BE93" s="120">
        <f t="shared" si="35"/>
        <v>125901.61557147047</v>
      </c>
      <c r="BF93" s="120">
        <f t="shared" si="33"/>
        <v>125901.61557147047</v>
      </c>
    </row>
    <row r="97" spans="32:32" x14ac:dyDescent="0.3">
      <c r="AF97" s="122"/>
    </row>
    <row r="98" spans="32:32" x14ac:dyDescent="0.3">
      <c r="AF98" s="122"/>
    </row>
    <row r="99" spans="32:32" x14ac:dyDescent="0.3">
      <c r="AF99" s="122"/>
    </row>
    <row r="102" spans="32:32" x14ac:dyDescent="0.3">
      <c r="AF102" s="122"/>
    </row>
    <row r="103" spans="32:32" x14ac:dyDescent="0.3">
      <c r="AF103" s="122"/>
    </row>
    <row r="104" spans="32:32" x14ac:dyDescent="0.3">
      <c r="AF104" s="122"/>
    </row>
  </sheetData>
  <autoFilter ref="A6:BS93" xr:uid="{8DB1C3FF-393F-44C3-8DFA-0F462563F82C}"/>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234"/>
  <sheetViews>
    <sheetView zoomScale="96" zoomScaleNormal="90" workbookViewId="0">
      <pane xSplit="3" ySplit="6" topLeftCell="P77"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2" max="2" width="9.33203125" bestFit="1" customWidth="1"/>
    <col min="3" max="3" width="31.109375" bestFit="1" customWidth="1"/>
    <col min="4" max="4" width="10.6640625" bestFit="1"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6.88671875" bestFit="1" customWidth="1" collapsed="1"/>
    <col min="24" max="24" width="22.44140625" hidden="1" customWidth="1" outlineLevel="1"/>
    <col min="25" max="25" width="51.109375" hidden="1" customWidth="1" outlineLevel="1"/>
    <col min="26" max="26" width="9" bestFit="1" customWidth="1" collapsed="1"/>
    <col min="27" max="27" width="21.6640625" hidden="1" customWidth="1" outlineLevel="1"/>
    <col min="28" max="28" width="50.44140625" hidden="1" customWidth="1" outlineLevel="1"/>
    <col min="29" max="29" width="14.33203125" bestFit="1"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1.5546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3.3320312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61" width="12.33203125" style="108" bestFit="1" customWidth="1"/>
    <col min="62" max="62" width="13.88671875" style="108" bestFit="1" customWidth="1"/>
    <col min="63"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4" ht="15" thickBot="1" x14ac:dyDescent="0.35"/>
    <row r="3" spans="1:64" s="117" customFormat="1" ht="58.8"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t="s">
        <v>23801</v>
      </c>
      <c r="BJ3" s="464" t="s">
        <v>23964</v>
      </c>
      <c r="BL3" s="117" t="s">
        <v>751</v>
      </c>
    </row>
    <row r="4" spans="1:64"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511" t="s">
        <v>886</v>
      </c>
      <c r="AA4" s="511" t="s">
        <v>886</v>
      </c>
      <c r="AB4" s="511" t="s">
        <v>886</v>
      </c>
      <c r="AC4" s="511" t="s">
        <v>886</v>
      </c>
      <c r="AD4" s="511" t="s">
        <v>886</v>
      </c>
      <c r="AE4" s="511" t="s">
        <v>886</v>
      </c>
      <c r="AF4" s="511" t="s">
        <v>886</v>
      </c>
      <c r="AG4" s="511" t="s">
        <v>886</v>
      </c>
      <c r="AH4" s="511" t="s">
        <v>886</v>
      </c>
      <c r="AI4" s="511" t="s">
        <v>886</v>
      </c>
      <c r="AJ4" s="511" t="s">
        <v>886</v>
      </c>
      <c r="AK4" s="511" t="s">
        <v>886</v>
      </c>
      <c r="AL4" s="511" t="s">
        <v>886</v>
      </c>
      <c r="AM4" s="511" t="s">
        <v>886</v>
      </c>
      <c r="AN4" s="511" t="s">
        <v>886</v>
      </c>
      <c r="AO4" s="511" t="s">
        <v>886</v>
      </c>
      <c r="AP4" s="511" t="s">
        <v>886</v>
      </c>
      <c r="AQ4" s="511" t="s">
        <v>886</v>
      </c>
      <c r="AR4" s="511" t="s">
        <v>886</v>
      </c>
      <c r="AS4" s="511" t="s">
        <v>886</v>
      </c>
      <c r="AT4" s="511" t="s">
        <v>886</v>
      </c>
      <c r="AU4" s="511" t="s">
        <v>886</v>
      </c>
      <c r="AV4" s="511" t="s">
        <v>886</v>
      </c>
      <c r="AW4" s="511" t="s">
        <v>886</v>
      </c>
      <c r="AX4" s="511" t="s">
        <v>886</v>
      </c>
      <c r="AY4" s="511" t="s">
        <v>886</v>
      </c>
      <c r="AZ4" s="511" t="s">
        <v>886</v>
      </c>
      <c r="BA4" s="511" t="s">
        <v>886</v>
      </c>
      <c r="BB4" s="511" t="s">
        <v>886</v>
      </c>
      <c r="BC4" s="511" t="s">
        <v>886</v>
      </c>
      <c r="BD4" s="511" t="s">
        <v>886</v>
      </c>
      <c r="BE4" s="132"/>
      <c r="BF4" s="132"/>
      <c r="BG4"/>
      <c r="BH4" s="7"/>
    </row>
    <row r="5" spans="1:64" ht="15.6" thickTop="1" thickBot="1" x14ac:dyDescent="0.35">
      <c r="N5" s="99"/>
      <c r="P5" s="3"/>
      <c r="R5" s="3"/>
      <c r="S5" s="3"/>
      <c r="T5" s="136">
        <f>SUM(T$7:T$229)</f>
        <v>0</v>
      </c>
      <c r="W5" s="137">
        <f>SUM(W$7:W$229)</f>
        <v>0</v>
      </c>
      <c r="X5" s="137">
        <f t="shared" ref="X5:BC5" si="0">SUM(X$7:X$229)</f>
        <v>0</v>
      </c>
      <c r="Y5" s="137">
        <f t="shared" si="0"/>
        <v>0</v>
      </c>
      <c r="Z5" s="137">
        <f t="shared" si="0"/>
        <v>0</v>
      </c>
      <c r="AA5" s="137">
        <f t="shared" si="0"/>
        <v>0</v>
      </c>
      <c r="AB5" s="137">
        <f t="shared" si="0"/>
        <v>0</v>
      </c>
      <c r="AC5" s="137">
        <f t="shared" si="0"/>
        <v>0</v>
      </c>
      <c r="AD5" s="137">
        <f t="shared" si="0"/>
        <v>0</v>
      </c>
      <c r="AE5" s="137">
        <f t="shared" si="0"/>
        <v>0</v>
      </c>
      <c r="AF5" s="137">
        <f>SUM(AF$7:AF$106)</f>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0</v>
      </c>
      <c r="BE5" s="137">
        <f>SUM(BE7:BE229)</f>
        <v>0</v>
      </c>
      <c r="BF5" s="137">
        <f>SUM(W7:W229)</f>
        <v>0</v>
      </c>
      <c r="BH5" s="136">
        <f>SUM(BH$7:BH$229)</f>
        <v>3261069</v>
      </c>
      <c r="BI5" s="136"/>
      <c r="BJ5" s="136">
        <f>SUM(BJ$7:BJ$229)</f>
        <v>3278662</v>
      </c>
    </row>
    <row r="6" spans="1:64"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4" x14ac:dyDescent="0.3">
      <c r="A7">
        <f>B7</f>
        <v>3023520</v>
      </c>
      <c r="B7" s="118">
        <v>3023520</v>
      </c>
      <c r="C7" t="s">
        <v>408</v>
      </c>
      <c r="D7" s="106">
        <f>VLOOKUP(B7,'School Details'!A:E,3,FALSE)</f>
        <v>0</v>
      </c>
      <c r="E7" s="106" t="str">
        <f>VLOOKUP(B7,'School Details'!A:E,4,FALSE)</f>
        <v>M</v>
      </c>
      <c r="F7" s="106" t="str">
        <f>VLOOKUP(B7,'School Details'!A:E,5,FALSE)</f>
        <v>Primary</v>
      </c>
      <c r="G7" t="s">
        <v>895</v>
      </c>
      <c r="H7" t="s">
        <v>567</v>
      </c>
      <c r="I7" t="s">
        <v>915</v>
      </c>
      <c r="J7">
        <v>661225</v>
      </c>
      <c r="K7" s="118" t="s">
        <v>10</v>
      </c>
      <c r="L7" s="106">
        <f>IF(C9=C8,L6+1,1)</f>
        <v>1</v>
      </c>
      <c r="M7" s="106" t="str">
        <f t="shared" ref="M7:M38" si="1">I7&amp;"."&amp;K7</f>
        <v>TPECG.I01</v>
      </c>
      <c r="N7" s="106">
        <f>VLOOKUP(B7,'School Details'!A:K,10,FALSE)</f>
        <v>400125</v>
      </c>
      <c r="O7" s="106" t="str">
        <f t="shared" ref="O7:O38" si="2">C7</f>
        <v>Akiva Sch</v>
      </c>
      <c r="P7" t="s">
        <v>145</v>
      </c>
      <c r="Q7" t="s">
        <v>146</v>
      </c>
      <c r="R7" t="s">
        <v>147</v>
      </c>
      <c r="S7" t="str">
        <f>VLOOKUP($G7,LBB_Code!$J:$O, 6,FALSE)</f>
        <v>A1.D10166.661225.99999.9999999.999999</v>
      </c>
      <c r="T7" s="384"/>
      <c r="W7" s="119"/>
      <c r="Z7" s="119"/>
      <c r="AC7" s="119"/>
      <c r="AF7" s="122"/>
      <c r="AG7" s="122"/>
      <c r="AH7" s="122"/>
      <c r="AI7" s="122"/>
      <c r="AJ7" s="122"/>
      <c r="AK7" s="122"/>
      <c r="AL7" s="122"/>
      <c r="AM7" s="122"/>
      <c r="AN7" s="122"/>
      <c r="AO7" s="122"/>
      <c r="AP7" s="387"/>
      <c r="AQ7" s="387"/>
      <c r="AR7" s="334"/>
      <c r="AS7" s="122"/>
      <c r="AT7" s="122"/>
      <c r="AU7" s="122"/>
      <c r="AV7" s="122"/>
      <c r="AW7" s="122"/>
      <c r="AX7" s="122"/>
      <c r="AY7" s="122"/>
      <c r="AZ7" s="122"/>
      <c r="BA7" s="122"/>
      <c r="BB7" s="122"/>
      <c r="BC7" s="122"/>
      <c r="BD7" s="122"/>
      <c r="BE7" s="120">
        <f t="shared" ref="BE7:BE38" si="3">W7+Z7+AC7+AF7+AI7+AL7+AO7+AR7+AU7+AX7+BA7+W7</f>
        <v>0</v>
      </c>
      <c r="BF7" s="120">
        <f t="shared" ref="BF7:BF70" si="4">BE7-T7</f>
        <v>0</v>
      </c>
      <c r="BG7" t="b">
        <f>BH7=BE7</f>
        <v>0</v>
      </c>
      <c r="BH7" s="7">
        <v>38041</v>
      </c>
      <c r="BJ7" s="108">
        <v>38041</v>
      </c>
      <c r="BL7" s="107">
        <f>BH7-BJ7</f>
        <v>0</v>
      </c>
    </row>
    <row r="8" spans="1:64" x14ac:dyDescent="0.3">
      <c r="A8">
        <f t="shared" ref="A8:A71" si="5">B8</f>
        <v>3023317</v>
      </c>
      <c r="B8" s="118">
        <v>3023317</v>
      </c>
      <c r="C8" t="s">
        <v>414</v>
      </c>
      <c r="D8" s="106">
        <f>VLOOKUP(B8,'School Details'!A:E,3,FALSE)</f>
        <v>0</v>
      </c>
      <c r="E8" s="106" t="str">
        <f>VLOOKUP(B8,'School Details'!A:E,4,FALSE)</f>
        <v>M</v>
      </c>
      <c r="F8" s="106" t="str">
        <f>VLOOKUP(B8,'School Details'!A:E,5,FALSE)</f>
        <v>Primary</v>
      </c>
      <c r="G8" t="s">
        <v>895</v>
      </c>
      <c r="H8" t="s">
        <v>567</v>
      </c>
      <c r="I8" t="s">
        <v>915</v>
      </c>
      <c r="J8">
        <v>661225</v>
      </c>
      <c r="K8" s="118" t="s">
        <v>10</v>
      </c>
      <c r="L8" s="106">
        <f>IF(C10=C9,L7+1,1)</f>
        <v>1</v>
      </c>
      <c r="M8" s="106" t="str">
        <f t="shared" si="1"/>
        <v>TPECG.I01</v>
      </c>
      <c r="N8" s="106">
        <f>VLOOKUP(B8,'School Details'!A:K,10,FALSE)</f>
        <v>400015</v>
      </c>
      <c r="O8" s="106" t="str">
        <f t="shared" si="2"/>
        <v xml:space="preserve">All Saints N20 Sch </v>
      </c>
      <c r="P8" t="s">
        <v>133</v>
      </c>
      <c r="Q8" t="s">
        <v>134</v>
      </c>
      <c r="R8" t="s">
        <v>135</v>
      </c>
      <c r="S8" t="str">
        <f>VLOOKUP($G8,LBB_Code!$J:$O, 6,FALSE)</f>
        <v>A1.D10166.661225.99999.9999999.999999</v>
      </c>
      <c r="T8" s="384"/>
      <c r="W8" s="119"/>
      <c r="Z8" s="119"/>
      <c r="AC8" s="119"/>
      <c r="AF8" s="122"/>
      <c r="AG8" s="122"/>
      <c r="AH8" s="122"/>
      <c r="AI8" s="122"/>
      <c r="AJ8" s="122"/>
      <c r="AK8" s="122"/>
      <c r="AL8" s="122"/>
      <c r="AM8" s="122"/>
      <c r="AN8" s="122"/>
      <c r="AO8" s="122"/>
      <c r="AP8" s="387"/>
      <c r="AQ8" s="387"/>
      <c r="AR8" s="122"/>
      <c r="AS8" s="122"/>
      <c r="AT8" s="122"/>
      <c r="AU8" s="122"/>
      <c r="AV8" s="122"/>
      <c r="AW8" s="122"/>
      <c r="AX8" s="122"/>
      <c r="AY8" s="122"/>
      <c r="AZ8" s="122"/>
      <c r="BA8" s="122"/>
      <c r="BB8" s="122"/>
      <c r="BC8" s="122"/>
      <c r="BD8" s="122"/>
      <c r="BE8" s="120">
        <f t="shared" si="3"/>
        <v>0</v>
      </c>
      <c r="BF8" s="120">
        <f t="shared" si="4"/>
        <v>0</v>
      </c>
      <c r="BG8" t="b">
        <f t="shared" ref="BG8:BG71" si="6">BH8=BE8</f>
        <v>0</v>
      </c>
      <c r="BH8" s="7">
        <v>23659</v>
      </c>
      <c r="BJ8" s="108">
        <v>23659</v>
      </c>
      <c r="BL8" s="107">
        <f t="shared" ref="BL8:BL71" si="7">BH8-BJ8</f>
        <v>0</v>
      </c>
    </row>
    <row r="9" spans="1:64" x14ac:dyDescent="0.3">
      <c r="A9">
        <f t="shared" si="5"/>
        <v>3023300</v>
      </c>
      <c r="B9" s="118">
        <v>3023300</v>
      </c>
      <c r="C9" t="s">
        <v>412</v>
      </c>
      <c r="D9" s="106">
        <f>VLOOKUP(B9,'School Details'!A:E,3,FALSE)</f>
        <v>0</v>
      </c>
      <c r="E9" s="106" t="str">
        <f>VLOOKUP(B9,'School Details'!A:E,4,FALSE)</f>
        <v>M</v>
      </c>
      <c r="F9" s="106" t="str">
        <f>VLOOKUP(B9,'School Details'!A:E,5,FALSE)</f>
        <v>Primary</v>
      </c>
      <c r="G9" t="s">
        <v>895</v>
      </c>
      <c r="H9" t="s">
        <v>567</v>
      </c>
      <c r="I9" t="s">
        <v>915</v>
      </c>
      <c r="J9">
        <v>661225</v>
      </c>
      <c r="K9" s="118" t="s">
        <v>10</v>
      </c>
      <c r="L9" s="106">
        <f>IF(C11=C10,L8+1,1)</f>
        <v>1</v>
      </c>
      <c r="M9" s="106" t="str">
        <f t="shared" si="1"/>
        <v>TPECG.I01</v>
      </c>
      <c r="N9" s="106">
        <f>VLOOKUP(B9,'School Details'!A:K,10,FALSE)</f>
        <v>400069</v>
      </c>
      <c r="O9" s="106" t="str">
        <f t="shared" si="2"/>
        <v xml:space="preserve">All Saints NW2 Sch </v>
      </c>
      <c r="P9" t="s">
        <v>112</v>
      </c>
      <c r="Q9" t="s">
        <v>113</v>
      </c>
      <c r="R9" t="s">
        <v>114</v>
      </c>
      <c r="S9" t="str">
        <f>VLOOKUP($G9,LBB_Code!$J:$O, 6,FALSE)</f>
        <v>A1.D10166.661225.99999.9999999.999999</v>
      </c>
      <c r="T9" s="384"/>
      <c r="W9" s="119"/>
      <c r="Z9" s="119"/>
      <c r="AC9" s="119"/>
      <c r="AF9" s="122"/>
      <c r="AG9" s="122"/>
      <c r="AH9" s="122"/>
      <c r="AI9" s="122"/>
      <c r="AJ9" s="122"/>
      <c r="AK9" s="122"/>
      <c r="AL9" s="122"/>
      <c r="AM9" s="122"/>
      <c r="AN9" s="122"/>
      <c r="AO9" s="122"/>
      <c r="AP9" s="387"/>
      <c r="AQ9" s="387"/>
      <c r="AR9" s="122"/>
      <c r="AS9" s="122"/>
      <c r="AT9" s="122"/>
      <c r="AU9" s="122"/>
      <c r="AV9" s="122"/>
      <c r="AW9" s="122"/>
      <c r="AX9" s="122"/>
      <c r="AY9" s="122"/>
      <c r="AZ9" s="122"/>
      <c r="BA9" s="122"/>
      <c r="BB9" s="122"/>
      <c r="BC9" s="122"/>
      <c r="BD9" s="122"/>
      <c r="BE9" s="120">
        <f t="shared" si="3"/>
        <v>0</v>
      </c>
      <c r="BF9" s="120">
        <f t="shared" si="4"/>
        <v>0</v>
      </c>
      <c r="BG9" t="b">
        <f t="shared" si="6"/>
        <v>0</v>
      </c>
      <c r="BH9" s="7">
        <v>22735</v>
      </c>
      <c r="BJ9" s="108">
        <v>22735</v>
      </c>
      <c r="BL9" s="107">
        <f t="shared" si="7"/>
        <v>0</v>
      </c>
    </row>
    <row r="10" spans="1:64" x14ac:dyDescent="0.3">
      <c r="A10">
        <f t="shared" si="5"/>
        <v>3023500</v>
      </c>
      <c r="B10" s="118">
        <v>3023500</v>
      </c>
      <c r="C10" t="s">
        <v>418</v>
      </c>
      <c r="D10" s="106">
        <f>VLOOKUP(B10,'School Details'!A:E,3,FALSE)</f>
        <v>0</v>
      </c>
      <c r="E10" s="106" t="str">
        <f>VLOOKUP(B10,'School Details'!A:E,4,FALSE)</f>
        <v>M</v>
      </c>
      <c r="F10" s="106" t="str">
        <f>VLOOKUP(B10,'School Details'!A:E,5,FALSE)</f>
        <v>Primary</v>
      </c>
      <c r="G10" t="s">
        <v>895</v>
      </c>
      <c r="H10" t="s">
        <v>567</v>
      </c>
      <c r="I10" t="s">
        <v>915</v>
      </c>
      <c r="J10">
        <v>661225</v>
      </c>
      <c r="K10" s="118" t="s">
        <v>10</v>
      </c>
      <c r="L10" s="106">
        <f>IF(C12=C11,L9+1,1)</f>
        <v>1</v>
      </c>
      <c r="M10" s="106" t="str">
        <f t="shared" si="1"/>
        <v>TPECG.I01</v>
      </c>
      <c r="N10" s="106">
        <f>VLOOKUP(B10,'School Details'!A:K,10,FALSE)</f>
        <v>400023</v>
      </c>
      <c r="O10" s="106" t="str">
        <f t="shared" si="2"/>
        <v xml:space="preserve">Annunciation Infant </v>
      </c>
      <c r="P10" t="s">
        <v>124</v>
      </c>
      <c r="Q10" t="s">
        <v>125</v>
      </c>
      <c r="R10" t="s">
        <v>126</v>
      </c>
      <c r="S10" t="str">
        <f>VLOOKUP($G10,LBB_Code!$J:$O, 6,FALSE)</f>
        <v>A1.D10166.661225.99999.9999999.999999</v>
      </c>
      <c r="T10" s="384"/>
      <c r="W10" s="119"/>
      <c r="Z10" s="119"/>
      <c r="AC10" s="119"/>
      <c r="AF10" s="122"/>
      <c r="AG10" s="122"/>
      <c r="AH10" s="122"/>
      <c r="AI10" s="122"/>
      <c r="AJ10" s="122"/>
      <c r="AK10" s="122"/>
      <c r="AL10" s="122"/>
      <c r="AM10" s="122"/>
      <c r="AN10" s="122"/>
      <c r="AO10" s="122"/>
      <c r="AP10" s="387"/>
      <c r="AQ10" s="387"/>
      <c r="AR10" s="122"/>
      <c r="AS10" s="122"/>
      <c r="AT10" s="122"/>
      <c r="AU10" s="122"/>
      <c r="AV10" s="122"/>
      <c r="AW10" s="122"/>
      <c r="AX10" s="122"/>
      <c r="AY10" s="122"/>
      <c r="AZ10" s="122"/>
      <c r="BA10" s="122"/>
      <c r="BB10" s="122"/>
      <c r="BC10" s="122"/>
      <c r="BD10" s="122"/>
      <c r="BE10" s="120">
        <f t="shared" si="3"/>
        <v>0</v>
      </c>
      <c r="BF10" s="120">
        <f t="shared" si="4"/>
        <v>0</v>
      </c>
      <c r="BG10" t="b">
        <f t="shared" si="6"/>
        <v>0</v>
      </c>
      <c r="BH10" s="7">
        <v>19169</v>
      </c>
      <c r="BJ10" s="108">
        <v>19169</v>
      </c>
      <c r="BL10" s="107">
        <f t="shared" si="7"/>
        <v>0</v>
      </c>
    </row>
    <row r="11" spans="1:64" x14ac:dyDescent="0.3">
      <c r="A11">
        <f t="shared" si="5"/>
        <v>3023514</v>
      </c>
      <c r="B11" s="118">
        <v>3023514</v>
      </c>
      <c r="C11" t="s">
        <v>420</v>
      </c>
      <c r="D11" s="106">
        <f>VLOOKUP(B11,'School Details'!A:E,3,FALSE)</f>
        <v>0</v>
      </c>
      <c r="E11" s="106" t="str">
        <f>VLOOKUP(B11,'School Details'!A:E,4,FALSE)</f>
        <v>M</v>
      </c>
      <c r="F11" s="106" t="str">
        <f>VLOOKUP(B11,'School Details'!A:E,5,FALSE)</f>
        <v>Primary</v>
      </c>
      <c r="G11" t="s">
        <v>895</v>
      </c>
      <c r="H11" t="s">
        <v>567</v>
      </c>
      <c r="I11" t="s">
        <v>915</v>
      </c>
      <c r="J11">
        <v>661225</v>
      </c>
      <c r="K11" s="118" t="s">
        <v>10</v>
      </c>
      <c r="L11" s="106">
        <f>IF(C13=C12,L10+1,1)</f>
        <v>1</v>
      </c>
      <c r="M11" s="106" t="str">
        <f t="shared" si="1"/>
        <v>TPECG.I01</v>
      </c>
      <c r="N11" s="106">
        <f>VLOOKUP(B11,'School Details'!A:K,10,FALSE)</f>
        <v>400107</v>
      </c>
      <c r="O11" s="106" t="str">
        <f t="shared" si="2"/>
        <v>Annunciation Junior</v>
      </c>
      <c r="P11" t="s">
        <v>193</v>
      </c>
      <c r="Q11" t="s">
        <v>194</v>
      </c>
      <c r="R11" t="s">
        <v>195</v>
      </c>
      <c r="S11" t="str">
        <f>VLOOKUP($G11,LBB_Code!$J:$O, 6,FALSE)</f>
        <v>A1.D10166.661225.99999.9999999.999999</v>
      </c>
      <c r="T11" s="384"/>
      <c r="W11" s="119"/>
      <c r="Z11" s="119"/>
      <c r="AC11" s="119"/>
      <c r="AF11" s="122"/>
      <c r="AG11" s="122"/>
      <c r="AH11" s="122"/>
      <c r="AI11" s="122"/>
      <c r="AJ11" s="122"/>
      <c r="AK11" s="122"/>
      <c r="AL11" s="122"/>
      <c r="AM11" s="122"/>
      <c r="AN11" s="122"/>
      <c r="AO11" s="122"/>
      <c r="AP11" s="387"/>
      <c r="AQ11" s="387"/>
      <c r="AR11" s="122"/>
      <c r="AS11" s="122"/>
      <c r="AT11" s="122"/>
      <c r="AU11" s="122"/>
      <c r="AV11" s="122"/>
      <c r="AW11" s="122"/>
      <c r="AX11" s="122"/>
      <c r="AY11" s="122"/>
      <c r="AZ11" s="122"/>
      <c r="BA11" s="122"/>
      <c r="BB11" s="122"/>
      <c r="BC11" s="122"/>
      <c r="BD11" s="122"/>
      <c r="BE11" s="120">
        <f t="shared" si="3"/>
        <v>0</v>
      </c>
      <c r="BF11" s="120">
        <f t="shared" si="4"/>
        <v>0</v>
      </c>
      <c r="BG11" t="b">
        <f t="shared" si="6"/>
        <v>0</v>
      </c>
      <c r="BH11" s="7">
        <v>21494</v>
      </c>
      <c r="BJ11" s="108">
        <v>21494</v>
      </c>
      <c r="BL11" s="107">
        <f t="shared" si="7"/>
        <v>0</v>
      </c>
    </row>
    <row r="12" spans="1:64" x14ac:dyDescent="0.3">
      <c r="A12">
        <f t="shared" si="5"/>
        <v>3022002</v>
      </c>
      <c r="B12" s="118">
        <v>3022002</v>
      </c>
      <c r="C12" t="s">
        <v>423</v>
      </c>
      <c r="D12" s="106">
        <f>VLOOKUP(B12,'School Details'!A:K,3,FALSE)</f>
        <v>0</v>
      </c>
      <c r="E12" s="106" t="str">
        <f>VLOOKUP(B12,'School Details'!A:K,4,FALSE)</f>
        <v>M</v>
      </c>
      <c r="F12" s="106" t="str">
        <f>VLOOKUP(B12,'School Details'!A:K,5,FALSE)</f>
        <v>Primary</v>
      </c>
      <c r="G12" s="100" t="s">
        <v>895</v>
      </c>
      <c r="H12" t="s">
        <v>567</v>
      </c>
      <c r="I12" t="s">
        <v>915</v>
      </c>
      <c r="J12">
        <v>661225</v>
      </c>
      <c r="K12" s="118" t="s">
        <v>10</v>
      </c>
      <c r="L12" s="106">
        <v>1</v>
      </c>
      <c r="M12" s="106" t="str">
        <f t="shared" si="1"/>
        <v>TPECG.I01</v>
      </c>
      <c r="N12" s="106">
        <f>VLOOKUP(B12,'School Details'!A:K,10,FALSE)</f>
        <v>400005</v>
      </c>
      <c r="O12" s="106" t="str">
        <f t="shared" si="2"/>
        <v xml:space="preserve">Barnfield </v>
      </c>
      <c r="P12" t="s">
        <v>139</v>
      </c>
      <c r="Q12" t="s">
        <v>140</v>
      </c>
      <c r="R12" t="s">
        <v>141</v>
      </c>
      <c r="S12" t="str">
        <f>VLOOKUP($G12,LBB_Code!$J:$O, 6,FALSE)</f>
        <v>A1.D10166.661225.99999.9999999.999999</v>
      </c>
      <c r="T12" s="384"/>
      <c r="W12" s="119"/>
      <c r="Z12" s="119"/>
      <c r="AC12" s="119"/>
      <c r="AF12" s="122"/>
      <c r="AG12" s="122"/>
      <c r="AH12" s="122"/>
      <c r="AI12" s="122"/>
      <c r="AJ12" s="122"/>
      <c r="AK12" s="122"/>
      <c r="AL12" s="122"/>
      <c r="AM12" s="122"/>
      <c r="AN12" s="122"/>
      <c r="AO12" s="122"/>
      <c r="AP12" s="387"/>
      <c r="AQ12" s="387"/>
      <c r="AR12" s="122"/>
      <c r="AS12" s="122"/>
      <c r="AT12" s="122"/>
      <c r="AU12" s="122"/>
      <c r="AV12" s="122"/>
      <c r="AW12" s="122"/>
      <c r="AX12" s="122"/>
      <c r="AY12" s="122"/>
      <c r="AZ12" s="122"/>
      <c r="BA12" s="122"/>
      <c r="BB12" s="122"/>
      <c r="BC12" s="122"/>
      <c r="BD12" s="122"/>
      <c r="BE12" s="120">
        <f t="shared" si="3"/>
        <v>0</v>
      </c>
      <c r="BF12" s="120">
        <f t="shared" si="4"/>
        <v>0</v>
      </c>
      <c r="BG12" t="b">
        <f t="shared" si="6"/>
        <v>0</v>
      </c>
      <c r="BH12" s="7">
        <v>43411</v>
      </c>
      <c r="BJ12" s="108">
        <v>43411</v>
      </c>
      <c r="BL12" s="107">
        <f t="shared" si="7"/>
        <v>0</v>
      </c>
    </row>
    <row r="13" spans="1:64" x14ac:dyDescent="0.3">
      <c r="A13">
        <f t="shared" si="5"/>
        <v>3022079</v>
      </c>
      <c r="B13" s="118">
        <v>3022079</v>
      </c>
      <c r="C13" t="s">
        <v>425</v>
      </c>
      <c r="D13" s="106">
        <f>VLOOKUP(B13,'School Details'!A:E,3,FALSE)</f>
        <v>0</v>
      </c>
      <c r="E13" s="106" t="str">
        <f>VLOOKUP(B13,'School Details'!A:E,4,FALSE)</f>
        <v>M</v>
      </c>
      <c r="F13" s="106" t="str">
        <f>VLOOKUP(B13,'School Details'!A:E,5,FALSE)</f>
        <v>Primary</v>
      </c>
      <c r="G13" t="s">
        <v>895</v>
      </c>
      <c r="H13" t="s">
        <v>567</v>
      </c>
      <c r="I13" t="s">
        <v>915</v>
      </c>
      <c r="J13">
        <v>661225</v>
      </c>
      <c r="K13" s="118" t="s">
        <v>10</v>
      </c>
      <c r="L13" s="106">
        <f t="shared" ref="L13:L44" si="8">IF(C15=C14,L12+1,1)</f>
        <v>1</v>
      </c>
      <c r="M13" s="106" t="str">
        <f t="shared" si="1"/>
        <v>TPECG.I01</v>
      </c>
      <c r="N13" s="106">
        <f>VLOOKUP(B13,'School Details'!A:K,10,FALSE)</f>
        <v>400070</v>
      </c>
      <c r="O13" s="106" t="str">
        <f t="shared" si="2"/>
        <v>Beis Yaakov</v>
      </c>
      <c r="P13" t="s">
        <v>16</v>
      </c>
      <c r="Q13" t="s">
        <v>17</v>
      </c>
      <c r="R13" t="s">
        <v>18</v>
      </c>
      <c r="S13" t="str">
        <f>VLOOKUP($G13,LBB_Code!$J:$O, 6,FALSE)</f>
        <v>A1.D10166.661225.99999.9999999.999999</v>
      </c>
      <c r="T13" s="384"/>
      <c r="W13" s="119"/>
      <c r="Z13" s="119"/>
      <c r="AC13" s="119"/>
      <c r="AF13" s="122"/>
      <c r="AG13" s="122"/>
      <c r="AH13" s="122"/>
      <c r="AI13" s="122"/>
      <c r="AJ13" s="122"/>
      <c r="AK13" s="122"/>
      <c r="AL13" s="122"/>
      <c r="AM13" s="122"/>
      <c r="AN13" s="122"/>
      <c r="AO13" s="122"/>
      <c r="AP13" s="387"/>
      <c r="AQ13" s="387"/>
      <c r="AR13" s="122"/>
      <c r="AS13" s="122"/>
      <c r="AT13" s="122"/>
      <c r="AU13" s="122"/>
      <c r="AV13" s="122"/>
      <c r="AW13" s="122"/>
      <c r="AX13" s="122"/>
      <c r="AY13" s="122"/>
      <c r="AZ13" s="122"/>
      <c r="BA13" s="122"/>
      <c r="BB13" s="122"/>
      <c r="BC13" s="122"/>
      <c r="BD13" s="122"/>
      <c r="BE13" s="120">
        <f t="shared" si="3"/>
        <v>0</v>
      </c>
      <c r="BF13" s="120">
        <f t="shared" si="4"/>
        <v>0</v>
      </c>
      <c r="BG13" t="b">
        <f t="shared" si="6"/>
        <v>0</v>
      </c>
      <c r="BH13" s="7">
        <v>37964</v>
      </c>
      <c r="BJ13" s="108">
        <v>37964</v>
      </c>
      <c r="BL13" s="107">
        <f t="shared" si="7"/>
        <v>0</v>
      </c>
    </row>
    <row r="14" spans="1:64" x14ac:dyDescent="0.3">
      <c r="A14">
        <f t="shared" si="5"/>
        <v>3023524</v>
      </c>
      <c r="B14" s="118">
        <v>3023524</v>
      </c>
      <c r="C14" t="s">
        <v>426</v>
      </c>
      <c r="D14" s="106">
        <f>VLOOKUP(B14,'School Details'!A:E,3,FALSE)</f>
        <v>0</v>
      </c>
      <c r="E14" s="106" t="str">
        <f>VLOOKUP(B14,'School Details'!A:E,4,FALSE)</f>
        <v>M</v>
      </c>
      <c r="F14" s="106" t="str">
        <f>VLOOKUP(B14,'School Details'!A:E,5,FALSE)</f>
        <v>Primary</v>
      </c>
      <c r="G14" t="s">
        <v>895</v>
      </c>
      <c r="H14" t="s">
        <v>567</v>
      </c>
      <c r="I14" t="s">
        <v>915</v>
      </c>
      <c r="J14">
        <v>661225</v>
      </c>
      <c r="K14" s="118" t="s">
        <v>10</v>
      </c>
      <c r="L14" s="106">
        <f t="shared" si="8"/>
        <v>1</v>
      </c>
      <c r="M14" s="106" t="str">
        <f t="shared" si="1"/>
        <v>TPECG.I01</v>
      </c>
      <c r="N14" s="106">
        <f>VLOOKUP(B14,'School Details'!A:K,10,FALSE)</f>
        <v>400150</v>
      </c>
      <c r="O14" s="106" t="str">
        <f t="shared" si="2"/>
        <v xml:space="preserve">Beit Shvidler </v>
      </c>
      <c r="P14" t="s">
        <v>187</v>
      </c>
      <c r="Q14" t="s">
        <v>188</v>
      </c>
      <c r="R14" t="s">
        <v>189</v>
      </c>
      <c r="S14" t="str">
        <f>VLOOKUP($G14,LBB_Code!$J:$O, 6,FALSE)</f>
        <v>A1.D10166.661225.99999.9999999.999999</v>
      </c>
      <c r="T14" s="384"/>
      <c r="W14" s="119"/>
      <c r="Z14" s="119"/>
      <c r="AC14" s="119"/>
      <c r="AF14" s="122"/>
      <c r="AG14" s="122"/>
      <c r="AH14" s="122"/>
      <c r="AI14" s="122"/>
      <c r="AJ14" s="122"/>
      <c r="AK14" s="122"/>
      <c r="AL14" s="122"/>
      <c r="AM14" s="122"/>
      <c r="AN14" s="122"/>
      <c r="AO14" s="122"/>
      <c r="AP14" s="387"/>
      <c r="AQ14" s="387"/>
      <c r="AR14" s="122"/>
      <c r="AS14" s="122"/>
      <c r="AT14" s="122"/>
      <c r="AU14" s="122"/>
      <c r="AV14" s="122"/>
      <c r="AW14" s="122"/>
      <c r="AX14" s="122"/>
      <c r="AY14" s="122"/>
      <c r="AZ14" s="122"/>
      <c r="BA14" s="122"/>
      <c r="BB14" s="122"/>
      <c r="BC14" s="122"/>
      <c r="BD14" s="122"/>
      <c r="BE14" s="120">
        <f t="shared" si="3"/>
        <v>0</v>
      </c>
      <c r="BF14" s="120">
        <f t="shared" si="4"/>
        <v>0</v>
      </c>
      <c r="BG14" t="b">
        <f t="shared" si="6"/>
        <v>0</v>
      </c>
      <c r="BH14" s="7">
        <v>20880</v>
      </c>
      <c r="BJ14" s="108">
        <v>20880</v>
      </c>
      <c r="BL14" s="107">
        <f t="shared" si="7"/>
        <v>0</v>
      </c>
    </row>
    <row r="15" spans="1:64" x14ac:dyDescent="0.3">
      <c r="A15">
        <f t="shared" si="5"/>
        <v>3022066</v>
      </c>
      <c r="B15" s="118">
        <v>3022066</v>
      </c>
      <c r="C15" t="s">
        <v>427</v>
      </c>
      <c r="D15" s="106">
        <f>VLOOKUP(B15,'School Details'!A:E,3,FALSE)</f>
        <v>0</v>
      </c>
      <c r="E15" s="106" t="str">
        <f>VLOOKUP(B15,'School Details'!A:E,4,FALSE)</f>
        <v>A</v>
      </c>
      <c r="F15" s="106" t="str">
        <f>VLOOKUP(B15,'School Details'!A:E,5,FALSE)</f>
        <v>Primary</v>
      </c>
      <c r="G15" t="s">
        <v>895</v>
      </c>
      <c r="H15" t="s">
        <v>567</v>
      </c>
      <c r="I15" t="s">
        <v>915</v>
      </c>
      <c r="J15">
        <v>661225</v>
      </c>
      <c r="K15" s="118" t="s">
        <v>10</v>
      </c>
      <c r="L15" s="106">
        <f t="shared" si="8"/>
        <v>1</v>
      </c>
      <c r="M15" s="106" t="str">
        <f t="shared" si="1"/>
        <v>TPECG.I01</v>
      </c>
      <c r="N15" s="106">
        <f>VLOOKUP(B15,'School Details'!A:K,10,FALSE)</f>
        <v>400051</v>
      </c>
      <c r="O15" s="106" t="str">
        <f t="shared" si="2"/>
        <v xml:space="preserve">Bell Lane </v>
      </c>
      <c r="P15" t="str">
        <f>VLOOKUP($N15,LBB_Code!$B:$F,3,FALSE)</f>
        <v>Saracens Multi Academy Trust</v>
      </c>
      <c r="Q15" t="str">
        <f>VLOOKUP($N15,LBB_Code!$B:$F,2,FALSE)</f>
        <v>S900008717</v>
      </c>
      <c r="R15" t="str">
        <f>VLOOKUP($N15,LBB_Code!$B:$F,4,FALSE)</f>
        <v>NW9 4AS</v>
      </c>
      <c r="S15" t="str">
        <f>VLOOKUP($G15,LBB_Code!$J:$O, 6,FALSE)</f>
        <v>A1.D10166.661225.99999.9999999.999999</v>
      </c>
      <c r="T15" s="384"/>
      <c r="W15" s="119"/>
      <c r="Z15" s="119"/>
      <c r="AC15" s="119"/>
      <c r="AF15" s="122"/>
      <c r="AG15" s="122"/>
      <c r="AH15" s="122"/>
      <c r="AI15" s="122"/>
      <c r="AJ15" s="122"/>
      <c r="AK15" s="122"/>
      <c r="AL15" s="122"/>
      <c r="AM15" s="122"/>
      <c r="AN15" s="122"/>
      <c r="AO15" s="122"/>
      <c r="AP15" s="387"/>
      <c r="AQ15" s="387"/>
      <c r="AR15" s="367"/>
      <c r="AS15" s="122"/>
      <c r="AT15" s="122"/>
      <c r="AU15" s="122"/>
      <c r="AV15" s="122"/>
      <c r="AW15" s="122"/>
      <c r="AX15" s="122"/>
      <c r="AY15" s="122"/>
      <c r="AZ15" s="122"/>
      <c r="BA15" s="122"/>
      <c r="BB15" s="122"/>
      <c r="BC15" s="122"/>
      <c r="BD15" s="122"/>
      <c r="BE15" s="120">
        <f t="shared" si="3"/>
        <v>0</v>
      </c>
      <c r="BF15" s="120">
        <f t="shared" si="4"/>
        <v>0</v>
      </c>
      <c r="BG15" t="b">
        <f>BI15=BE15</f>
        <v>0</v>
      </c>
      <c r="BH15" s="7">
        <v>17453</v>
      </c>
      <c r="BI15" s="7">
        <v>41887</v>
      </c>
      <c r="BJ15" s="108">
        <v>17453</v>
      </c>
      <c r="BL15" s="107">
        <f t="shared" si="7"/>
        <v>0</v>
      </c>
    </row>
    <row r="16" spans="1:64" x14ac:dyDescent="0.3">
      <c r="A16">
        <f t="shared" si="5"/>
        <v>3023511</v>
      </c>
      <c r="B16" s="118">
        <v>3023511</v>
      </c>
      <c r="C16" t="s">
        <v>429</v>
      </c>
      <c r="D16" s="106">
        <f>VLOOKUP(B16,'School Details'!A:E,3,FALSE)</f>
        <v>0</v>
      </c>
      <c r="E16" s="106" t="str">
        <f>VLOOKUP(B16,'School Details'!A:E,4,FALSE)</f>
        <v>M</v>
      </c>
      <c r="F16" s="106" t="str">
        <f>VLOOKUP(B16,'School Details'!A:E,5,FALSE)</f>
        <v>Primary</v>
      </c>
      <c r="G16" t="s">
        <v>895</v>
      </c>
      <c r="H16" t="s">
        <v>567</v>
      </c>
      <c r="I16" t="s">
        <v>915</v>
      </c>
      <c r="J16">
        <v>661225</v>
      </c>
      <c r="K16" s="118" t="s">
        <v>10</v>
      </c>
      <c r="L16" s="106">
        <f t="shared" si="8"/>
        <v>1</v>
      </c>
      <c r="M16" s="106" t="str">
        <f t="shared" si="1"/>
        <v>TPECG.I01</v>
      </c>
      <c r="N16" s="106">
        <f>VLOOKUP(B16,'School Details'!A:K,10,FALSE)</f>
        <v>400024</v>
      </c>
      <c r="O16" s="106" t="str">
        <f t="shared" si="2"/>
        <v xml:space="preserve">Blessed Dominic </v>
      </c>
      <c r="P16" t="s">
        <v>64</v>
      </c>
      <c r="Q16" t="s">
        <v>65</v>
      </c>
      <c r="R16" t="s">
        <v>66</v>
      </c>
      <c r="S16" t="str">
        <f>VLOOKUP($G16,LBB_Code!$J:$O, 6,FALSE)</f>
        <v>A1.D10166.661225.99999.9999999.999999</v>
      </c>
      <c r="T16" s="384"/>
      <c r="W16" s="119"/>
      <c r="Z16" s="119"/>
      <c r="AC16" s="119"/>
      <c r="AF16" s="122"/>
      <c r="AG16" s="122"/>
      <c r="AH16" s="122"/>
      <c r="AI16" s="122"/>
      <c r="AJ16" s="122"/>
      <c r="AK16" s="122"/>
      <c r="AL16" s="122"/>
      <c r="AM16" s="122"/>
      <c r="AN16" s="122"/>
      <c r="AO16" s="122"/>
      <c r="AP16" s="387"/>
      <c r="AQ16" s="387"/>
      <c r="AR16" s="122"/>
      <c r="AS16" s="122"/>
      <c r="AT16" s="122"/>
      <c r="AU16" s="122"/>
      <c r="AV16" s="122"/>
      <c r="AW16" s="122"/>
      <c r="AX16" s="122"/>
      <c r="AY16" s="122"/>
      <c r="AZ16" s="122"/>
      <c r="BA16" s="122"/>
      <c r="BB16" s="122"/>
      <c r="BC16" s="122"/>
      <c r="BD16" s="122"/>
      <c r="BE16" s="120">
        <f t="shared" si="3"/>
        <v>0</v>
      </c>
      <c r="BF16" s="120">
        <f t="shared" si="4"/>
        <v>0</v>
      </c>
      <c r="BG16" t="b">
        <f t="shared" si="6"/>
        <v>0</v>
      </c>
      <c r="BH16" s="7">
        <v>42900</v>
      </c>
      <c r="BJ16" s="108">
        <v>42900</v>
      </c>
      <c r="BL16" s="107">
        <f t="shared" si="7"/>
        <v>0</v>
      </c>
    </row>
    <row r="17" spans="1:64" x14ac:dyDescent="0.3">
      <c r="A17">
        <f t="shared" si="5"/>
        <v>3022008</v>
      </c>
      <c r="B17" s="118">
        <v>3022008</v>
      </c>
      <c r="C17" t="s">
        <v>432</v>
      </c>
      <c r="D17" s="106">
        <f>VLOOKUP(B17,'School Details'!A:E,3,FALSE)</f>
        <v>0</v>
      </c>
      <c r="E17" s="106" t="str">
        <f>VLOOKUP(B17,'School Details'!A:E,4,FALSE)</f>
        <v>M</v>
      </c>
      <c r="F17" s="106" t="str">
        <f>VLOOKUP(B17,'School Details'!A:E,5,FALSE)</f>
        <v>Primary</v>
      </c>
      <c r="G17" s="100" t="s">
        <v>895</v>
      </c>
      <c r="H17" t="s">
        <v>567</v>
      </c>
      <c r="I17" t="s">
        <v>915</v>
      </c>
      <c r="J17">
        <v>661225</v>
      </c>
      <c r="K17" s="118" t="s">
        <v>10</v>
      </c>
      <c r="L17" s="106">
        <f t="shared" si="8"/>
        <v>1</v>
      </c>
      <c r="M17" s="106" t="str">
        <f t="shared" si="1"/>
        <v>TPECG.I01</v>
      </c>
      <c r="N17" s="106">
        <f>VLOOKUP(B17,'School Details'!A:K,10,FALSE)</f>
        <v>400057</v>
      </c>
      <c r="O17" s="106" t="str">
        <f t="shared" si="2"/>
        <v xml:space="preserve">Brookland Infant  </v>
      </c>
      <c r="P17" t="s">
        <v>213</v>
      </c>
      <c r="Q17" t="s">
        <v>214</v>
      </c>
      <c r="R17" t="s">
        <v>75</v>
      </c>
      <c r="S17" t="str">
        <f>VLOOKUP($G17,LBB_Code!$J:$O, 6,FALSE)</f>
        <v>A1.D10166.661225.99999.9999999.999999</v>
      </c>
      <c r="T17" s="384"/>
      <c r="W17" s="119"/>
      <c r="Z17" s="119"/>
      <c r="AC17" s="119"/>
      <c r="AF17" s="122"/>
      <c r="AG17" s="122"/>
      <c r="AH17" s="122"/>
      <c r="AI17" s="122"/>
      <c r="AJ17" s="122"/>
      <c r="AK17" s="122"/>
      <c r="AL17" s="122"/>
      <c r="AM17" s="122"/>
      <c r="AN17" s="122"/>
      <c r="AO17" s="122"/>
      <c r="AP17" s="387"/>
      <c r="AQ17" s="387"/>
      <c r="AR17" s="122"/>
      <c r="AS17" s="122"/>
      <c r="AT17" s="122"/>
      <c r="AU17" s="122"/>
      <c r="AV17" s="122"/>
      <c r="AW17" s="122"/>
      <c r="AX17" s="122"/>
      <c r="AY17" s="122"/>
      <c r="AZ17" s="122"/>
      <c r="BA17" s="122"/>
      <c r="BB17" s="122"/>
      <c r="BC17" s="122"/>
      <c r="BD17" s="122"/>
      <c r="BE17" s="120">
        <f t="shared" si="3"/>
        <v>0</v>
      </c>
      <c r="BF17" s="120">
        <f t="shared" si="4"/>
        <v>0</v>
      </c>
      <c r="BG17" t="b">
        <f t="shared" si="6"/>
        <v>0</v>
      </c>
      <c r="BH17" s="7">
        <v>26542</v>
      </c>
      <c r="BJ17" s="108">
        <v>26542</v>
      </c>
      <c r="BL17" s="107">
        <f t="shared" si="7"/>
        <v>0</v>
      </c>
    </row>
    <row r="18" spans="1:64" x14ac:dyDescent="0.3">
      <c r="A18">
        <f t="shared" si="5"/>
        <v>3022007</v>
      </c>
      <c r="B18" s="118">
        <v>3022007</v>
      </c>
      <c r="C18" t="s">
        <v>433</v>
      </c>
      <c r="D18" s="106">
        <f>VLOOKUP(B18,'School Details'!A:E,3,FALSE)</f>
        <v>0</v>
      </c>
      <c r="E18" s="106" t="str">
        <f>VLOOKUP(B18,'School Details'!A:E,4,FALSE)</f>
        <v>M</v>
      </c>
      <c r="F18" s="106" t="str">
        <f>VLOOKUP(B18,'School Details'!A:E,5,FALSE)</f>
        <v>Primary</v>
      </c>
      <c r="G18" s="100" t="s">
        <v>895</v>
      </c>
      <c r="H18" t="s">
        <v>567</v>
      </c>
      <c r="I18" t="s">
        <v>915</v>
      </c>
      <c r="J18">
        <v>661225</v>
      </c>
      <c r="K18" s="118" t="s">
        <v>10</v>
      </c>
      <c r="L18" s="106">
        <f t="shared" si="8"/>
        <v>1</v>
      </c>
      <c r="M18" s="106" t="str">
        <f t="shared" si="1"/>
        <v>TPECG.I01</v>
      </c>
      <c r="N18" s="106">
        <f>VLOOKUP(B18,'School Details'!A:K,10,FALSE)</f>
        <v>400040</v>
      </c>
      <c r="O18" s="106" t="str">
        <f t="shared" si="2"/>
        <v>Brookland Junior</v>
      </c>
      <c r="P18" t="s">
        <v>73</v>
      </c>
      <c r="Q18" t="s">
        <v>74</v>
      </c>
      <c r="R18" t="s">
        <v>75</v>
      </c>
      <c r="S18" t="str">
        <f>VLOOKUP($G18,LBB_Code!$J:$O, 6,FALSE)</f>
        <v>A1.D10166.661225.99999.9999999.999999</v>
      </c>
      <c r="T18" s="384"/>
      <c r="W18" s="119"/>
      <c r="Z18" s="119"/>
      <c r="AC18" s="119"/>
      <c r="AF18" s="122"/>
      <c r="AG18" s="122"/>
      <c r="AH18" s="122"/>
      <c r="AI18" s="122"/>
      <c r="AJ18" s="122"/>
      <c r="AK18" s="122"/>
      <c r="AL18" s="122"/>
      <c r="AM18" s="122"/>
      <c r="AN18" s="122"/>
      <c r="AO18" s="122"/>
      <c r="AP18" s="387"/>
      <c r="AQ18" s="387"/>
      <c r="AR18" s="122"/>
      <c r="AS18" s="122"/>
      <c r="AT18" s="122"/>
      <c r="AU18" s="122"/>
      <c r="AV18" s="122"/>
      <c r="AW18" s="122"/>
      <c r="AX18" s="122"/>
      <c r="AY18" s="122"/>
      <c r="AZ18" s="122"/>
      <c r="BA18" s="122"/>
      <c r="BB18" s="122"/>
      <c r="BC18" s="122"/>
      <c r="BD18" s="122"/>
      <c r="BE18" s="120">
        <f t="shared" si="3"/>
        <v>0</v>
      </c>
      <c r="BF18" s="120">
        <f t="shared" si="4"/>
        <v>0</v>
      </c>
      <c r="BG18" t="b">
        <f t="shared" si="6"/>
        <v>0</v>
      </c>
      <c r="BH18" s="7">
        <v>37078</v>
      </c>
      <c r="BJ18" s="108">
        <v>37078</v>
      </c>
      <c r="BL18" s="107">
        <f t="shared" si="7"/>
        <v>0</v>
      </c>
    </row>
    <row r="19" spans="1:64" x14ac:dyDescent="0.3">
      <c r="A19">
        <f t="shared" si="5"/>
        <v>3022009</v>
      </c>
      <c r="B19" s="118">
        <v>3022009</v>
      </c>
      <c r="C19" t="s">
        <v>434</v>
      </c>
      <c r="D19" s="106">
        <f>VLOOKUP(B19,'School Details'!A:E,3,FALSE)</f>
        <v>0</v>
      </c>
      <c r="E19" s="106" t="str">
        <f>VLOOKUP(B19,'School Details'!A:E,4,FALSE)</f>
        <v>M</v>
      </c>
      <c r="F19" s="106" t="str">
        <f>VLOOKUP(B19,'School Details'!A:E,5,FALSE)</f>
        <v>Primary</v>
      </c>
      <c r="G19" s="100" t="s">
        <v>895</v>
      </c>
      <c r="H19" t="s">
        <v>567</v>
      </c>
      <c r="I19" t="s">
        <v>915</v>
      </c>
      <c r="J19">
        <v>661225</v>
      </c>
      <c r="K19" s="118" t="s">
        <v>10</v>
      </c>
      <c r="L19" s="106">
        <f t="shared" si="8"/>
        <v>1</v>
      </c>
      <c r="M19" s="106" t="str">
        <f t="shared" si="1"/>
        <v>TPECG.I01</v>
      </c>
      <c r="N19" s="106">
        <f>VLOOKUP(B19,'School Details'!A:K,10,FALSE)</f>
        <v>400061</v>
      </c>
      <c r="O19" s="106" t="str">
        <f t="shared" si="2"/>
        <v xml:space="preserve">Brunswick Park </v>
      </c>
      <c r="P19" t="s">
        <v>253</v>
      </c>
      <c r="Q19" t="s">
        <v>254</v>
      </c>
      <c r="R19" t="s">
        <v>255</v>
      </c>
      <c r="S19" t="str">
        <f>VLOOKUP($G19,LBB_Code!$J:$O, 6,FALSE)</f>
        <v>A1.D10166.661225.99999.9999999.999999</v>
      </c>
      <c r="T19" s="384"/>
      <c r="W19" s="119"/>
      <c r="Z19" s="119"/>
      <c r="AC19" s="119"/>
      <c r="AF19" s="122"/>
      <c r="AG19" s="122"/>
      <c r="AH19" s="122"/>
      <c r="AI19" s="122"/>
      <c r="AJ19" s="122"/>
      <c r="AK19" s="122"/>
      <c r="AL19" s="122"/>
      <c r="AM19" s="122"/>
      <c r="AN19" s="122"/>
      <c r="AO19" s="122"/>
      <c r="AP19" s="387"/>
      <c r="AQ19" s="387"/>
      <c r="AR19" s="122"/>
      <c r="AS19" s="122"/>
      <c r="AT19" s="122"/>
      <c r="AU19" s="122"/>
      <c r="AV19" s="122"/>
      <c r="AW19" s="122"/>
      <c r="AX19" s="122"/>
      <c r="AY19" s="122"/>
      <c r="AZ19" s="122"/>
      <c r="BA19" s="122"/>
      <c r="BB19" s="122"/>
      <c r="BC19" s="122"/>
      <c r="BD19" s="122"/>
      <c r="BE19" s="120">
        <f t="shared" si="3"/>
        <v>0</v>
      </c>
      <c r="BF19" s="120">
        <f t="shared" si="4"/>
        <v>0</v>
      </c>
      <c r="BG19" t="b">
        <f t="shared" si="6"/>
        <v>0</v>
      </c>
      <c r="BH19" s="7">
        <v>43384</v>
      </c>
      <c r="BJ19" s="108">
        <v>43384</v>
      </c>
      <c r="BL19" s="107">
        <f t="shared" si="7"/>
        <v>0</v>
      </c>
    </row>
    <row r="20" spans="1:64" x14ac:dyDescent="0.3">
      <c r="A20">
        <f t="shared" si="5"/>
        <v>3022067</v>
      </c>
      <c r="B20" s="118">
        <v>3022067</v>
      </c>
      <c r="C20" t="s">
        <v>436</v>
      </c>
      <c r="D20" s="106">
        <f>VLOOKUP(B20,'School Details'!A:E,3,FALSE)</f>
        <v>0</v>
      </c>
      <c r="E20" s="106" t="str">
        <f>VLOOKUP(B20,'School Details'!A:E,4,FALSE)</f>
        <v>M</v>
      </c>
      <c r="F20" s="106" t="str">
        <f>VLOOKUP(B20,'School Details'!A:E,5,FALSE)</f>
        <v>Primary</v>
      </c>
      <c r="G20" t="s">
        <v>895</v>
      </c>
      <c r="H20" t="s">
        <v>567</v>
      </c>
      <c r="I20" t="s">
        <v>915</v>
      </c>
      <c r="J20">
        <v>661225</v>
      </c>
      <c r="K20" s="118" t="s">
        <v>10</v>
      </c>
      <c r="L20" s="106">
        <f t="shared" si="8"/>
        <v>1</v>
      </c>
      <c r="M20" s="106" t="str">
        <f t="shared" si="1"/>
        <v>TPECG.I01</v>
      </c>
      <c r="N20" s="106">
        <f>VLOOKUP(B20,'School Details'!A:K,10,FALSE)</f>
        <v>400065</v>
      </c>
      <c r="O20" s="106" t="str">
        <f t="shared" si="2"/>
        <v xml:space="preserve">Chalgrove </v>
      </c>
      <c r="P20" t="s">
        <v>49</v>
      </c>
      <c r="Q20" t="s">
        <v>50</v>
      </c>
      <c r="R20" t="s">
        <v>51</v>
      </c>
      <c r="S20" t="str">
        <f>VLOOKUP($G20,LBB_Code!$J:$O, 6,FALSE)</f>
        <v>A1.D10166.661225.99999.9999999.999999</v>
      </c>
      <c r="T20" s="384"/>
      <c r="W20" s="119"/>
      <c r="Z20" s="119"/>
      <c r="AC20" s="119"/>
      <c r="AF20" s="122"/>
      <c r="AG20" s="122"/>
      <c r="AH20" s="122"/>
      <c r="AI20" s="122"/>
      <c r="AJ20" s="122"/>
      <c r="AK20" s="122"/>
      <c r="AL20" s="122"/>
      <c r="AM20" s="122"/>
      <c r="AN20" s="122"/>
      <c r="AO20" s="122"/>
      <c r="AP20" s="387"/>
      <c r="AQ20" s="387"/>
      <c r="AR20" s="122"/>
      <c r="AS20" s="122"/>
      <c r="AT20" s="122"/>
      <c r="AU20" s="122"/>
      <c r="AV20" s="122"/>
      <c r="AW20" s="122"/>
      <c r="AX20" s="122"/>
      <c r="AY20" s="122"/>
      <c r="AZ20" s="122"/>
      <c r="BA20" s="122"/>
      <c r="BB20" s="122"/>
      <c r="BC20" s="122"/>
      <c r="BD20" s="122"/>
      <c r="BE20" s="120">
        <f t="shared" si="3"/>
        <v>0</v>
      </c>
      <c r="BF20" s="120">
        <f t="shared" si="4"/>
        <v>0</v>
      </c>
      <c r="BG20" t="b">
        <f t="shared" si="6"/>
        <v>0</v>
      </c>
      <c r="BH20" s="7">
        <v>23648</v>
      </c>
      <c r="BJ20" s="108">
        <v>23648</v>
      </c>
      <c r="BL20" s="107">
        <f t="shared" si="7"/>
        <v>0</v>
      </c>
    </row>
    <row r="21" spans="1:64" x14ac:dyDescent="0.3">
      <c r="A21">
        <f t="shared" si="5"/>
        <v>3023302</v>
      </c>
      <c r="B21" s="118">
        <v>3023302</v>
      </c>
      <c r="C21" t="s">
        <v>439</v>
      </c>
      <c r="D21" s="106">
        <f>VLOOKUP(B21,'School Details'!A:E,3,FALSE)</f>
        <v>0</v>
      </c>
      <c r="E21" s="106" t="str">
        <f>VLOOKUP(B21,'School Details'!A:E,4,FALSE)</f>
        <v>M</v>
      </c>
      <c r="F21" s="106" t="str">
        <f>VLOOKUP(B21,'School Details'!A:E,5,FALSE)</f>
        <v>Primary</v>
      </c>
      <c r="G21" t="s">
        <v>895</v>
      </c>
      <c r="H21" t="s">
        <v>567</v>
      </c>
      <c r="I21" t="s">
        <v>915</v>
      </c>
      <c r="J21">
        <v>661225</v>
      </c>
      <c r="K21" s="118" t="s">
        <v>10</v>
      </c>
      <c r="L21" s="106">
        <f t="shared" si="8"/>
        <v>1</v>
      </c>
      <c r="M21" s="106" t="str">
        <f t="shared" si="1"/>
        <v>TPECG.I01</v>
      </c>
      <c r="N21" s="106">
        <f>VLOOKUP(B21,'School Details'!A:K,10,FALSE)</f>
        <v>400039</v>
      </c>
      <c r="O21" s="106" t="str">
        <f t="shared" si="2"/>
        <v>Christ Church Sch</v>
      </c>
      <c r="P21" t="s">
        <v>67</v>
      </c>
      <c r="Q21" t="s">
        <v>68</v>
      </c>
      <c r="R21" t="s">
        <v>69</v>
      </c>
      <c r="S21" t="str">
        <f>VLOOKUP($G21,LBB_Code!$J:$O, 6,FALSE)</f>
        <v>A1.D10166.661225.99999.9999999.999999</v>
      </c>
      <c r="T21" s="384"/>
      <c r="W21" s="119"/>
      <c r="Z21" s="119"/>
      <c r="AC21" s="119"/>
      <c r="AF21" s="122"/>
      <c r="AG21" s="122"/>
      <c r="AH21" s="122"/>
      <c r="AI21" s="122"/>
      <c r="AJ21" s="122"/>
      <c r="AK21" s="122"/>
      <c r="AL21" s="122"/>
      <c r="AM21" s="122"/>
      <c r="AN21" s="122"/>
      <c r="AO21" s="122"/>
      <c r="AP21" s="387"/>
      <c r="AQ21" s="387"/>
      <c r="AR21" s="122"/>
      <c r="AS21" s="122"/>
      <c r="AT21" s="122"/>
      <c r="AU21" s="122"/>
      <c r="AV21" s="122"/>
      <c r="AW21" s="122"/>
      <c r="AX21" s="122"/>
      <c r="AY21" s="122"/>
      <c r="AZ21" s="122"/>
      <c r="BA21" s="122"/>
      <c r="BB21" s="122"/>
      <c r="BC21" s="122"/>
      <c r="BD21" s="122"/>
      <c r="BE21" s="120">
        <f t="shared" si="3"/>
        <v>0</v>
      </c>
      <c r="BF21" s="120">
        <f t="shared" si="4"/>
        <v>0</v>
      </c>
      <c r="BG21" t="b">
        <f t="shared" si="6"/>
        <v>0</v>
      </c>
      <c r="BH21" s="7">
        <v>21337</v>
      </c>
      <c r="BJ21" s="108">
        <v>21337</v>
      </c>
      <c r="BL21" s="107">
        <f t="shared" si="7"/>
        <v>0</v>
      </c>
    </row>
    <row r="22" spans="1:64" x14ac:dyDescent="0.3">
      <c r="A22">
        <f t="shared" si="5"/>
        <v>3022011</v>
      </c>
      <c r="B22" s="118">
        <v>3022011</v>
      </c>
      <c r="C22" t="s">
        <v>440</v>
      </c>
      <c r="D22" s="106">
        <f>VLOOKUP(B22,'School Details'!A:E,3,FALSE)</f>
        <v>0</v>
      </c>
      <c r="E22" s="106" t="str">
        <f>VLOOKUP(B22,'School Details'!A:E,4,FALSE)</f>
        <v>M</v>
      </c>
      <c r="F22" s="106" t="str">
        <f>VLOOKUP(B22,'School Details'!A:E,5,FALSE)</f>
        <v>Primary</v>
      </c>
      <c r="G22" s="100" t="s">
        <v>895</v>
      </c>
      <c r="H22" t="s">
        <v>567</v>
      </c>
      <c r="I22" t="s">
        <v>915</v>
      </c>
      <c r="J22">
        <v>661225</v>
      </c>
      <c r="K22" s="118" t="s">
        <v>10</v>
      </c>
      <c r="L22" s="106">
        <f t="shared" si="8"/>
        <v>1</v>
      </c>
      <c r="M22" s="106" t="str">
        <f t="shared" si="1"/>
        <v>TPECG.I01</v>
      </c>
      <c r="N22" s="106">
        <f>VLOOKUP(B22,'School Details'!A:K,10,FALSE)</f>
        <v>400020</v>
      </c>
      <c r="O22" s="106" t="str">
        <f t="shared" si="2"/>
        <v xml:space="preserve">Church Hill </v>
      </c>
      <c r="P22" t="s">
        <v>46</v>
      </c>
      <c r="Q22" t="s">
        <v>47</v>
      </c>
      <c r="R22" t="s">
        <v>48</v>
      </c>
      <c r="S22" t="str">
        <f>VLOOKUP($G22,LBB_Code!$J:$O, 6,FALSE)</f>
        <v>A1.D10166.661225.99999.9999999.999999</v>
      </c>
      <c r="T22" s="384"/>
      <c r="W22" s="119"/>
      <c r="Z22" s="119"/>
      <c r="AC22" s="119"/>
      <c r="AF22" s="122"/>
      <c r="AG22" s="122"/>
      <c r="AH22" s="122"/>
      <c r="AI22" s="122"/>
      <c r="AJ22" s="122"/>
      <c r="AK22" s="122"/>
      <c r="AL22" s="122"/>
      <c r="AM22" s="122"/>
      <c r="AN22" s="122"/>
      <c r="AO22" s="122"/>
      <c r="AP22" s="387"/>
      <c r="AQ22" s="387"/>
      <c r="AR22" s="122"/>
      <c r="AS22" s="122"/>
      <c r="AT22" s="122"/>
      <c r="AU22" s="122"/>
      <c r="AV22" s="122"/>
      <c r="AW22" s="122"/>
      <c r="AX22" s="122"/>
      <c r="AY22" s="122"/>
      <c r="AZ22" s="122"/>
      <c r="BA22" s="122"/>
      <c r="BB22" s="122"/>
      <c r="BC22" s="122"/>
      <c r="BD22" s="122"/>
      <c r="BE22" s="120">
        <f t="shared" si="3"/>
        <v>0</v>
      </c>
      <c r="BF22" s="120">
        <f t="shared" si="4"/>
        <v>0</v>
      </c>
      <c r="BG22" t="b">
        <f t="shared" si="6"/>
        <v>0</v>
      </c>
      <c r="BH22" s="7">
        <v>22790</v>
      </c>
      <c r="BJ22" s="108">
        <v>22790</v>
      </c>
      <c r="BL22" s="107">
        <f t="shared" si="7"/>
        <v>0</v>
      </c>
    </row>
    <row r="23" spans="1:64" x14ac:dyDescent="0.3">
      <c r="A23">
        <f t="shared" si="5"/>
        <v>3022014</v>
      </c>
      <c r="B23" s="118">
        <v>3022014</v>
      </c>
      <c r="C23" t="s">
        <v>443</v>
      </c>
      <c r="D23" s="106">
        <f>VLOOKUP(B23,'School Details'!A:E,3,FALSE)</f>
        <v>0</v>
      </c>
      <c r="E23" s="106" t="str">
        <f>VLOOKUP(B23,'School Details'!A:E,4,FALSE)</f>
        <v>M</v>
      </c>
      <c r="F23" s="106" t="str">
        <f>VLOOKUP(B23,'School Details'!A:E,5,FALSE)</f>
        <v>Primary</v>
      </c>
      <c r="G23" s="100" t="s">
        <v>895</v>
      </c>
      <c r="H23" t="s">
        <v>567</v>
      </c>
      <c r="I23" t="s">
        <v>915</v>
      </c>
      <c r="J23">
        <v>661225</v>
      </c>
      <c r="K23" s="118" t="s">
        <v>10</v>
      </c>
      <c r="L23" s="106">
        <f t="shared" si="8"/>
        <v>1</v>
      </c>
      <c r="M23" s="106" t="str">
        <f t="shared" si="1"/>
        <v>TPECG.I01</v>
      </c>
      <c r="N23" s="106">
        <f>VLOOKUP(B23,'School Details'!A:K,10,FALSE)</f>
        <v>400050</v>
      </c>
      <c r="O23" s="106" t="str">
        <f t="shared" si="2"/>
        <v xml:space="preserve">Colindale </v>
      </c>
      <c r="P23" t="s">
        <v>91</v>
      </c>
      <c r="Q23" t="s">
        <v>92</v>
      </c>
      <c r="R23" t="s">
        <v>93</v>
      </c>
      <c r="S23" t="str">
        <f>VLOOKUP($G23,LBB_Code!$J:$O, 6,FALSE)</f>
        <v>A1.D10166.661225.99999.9999999.999999</v>
      </c>
      <c r="T23" s="384"/>
      <c r="W23" s="119"/>
      <c r="Z23" s="119"/>
      <c r="AC23" s="119"/>
      <c r="AF23" s="122"/>
      <c r="AG23" s="122"/>
      <c r="AH23" s="122"/>
      <c r="AI23" s="122"/>
      <c r="AJ23" s="122"/>
      <c r="AK23" s="122"/>
      <c r="AL23" s="122"/>
      <c r="AM23" s="122"/>
      <c r="AN23" s="122"/>
      <c r="AO23" s="122"/>
      <c r="AP23" s="387"/>
      <c r="AQ23" s="387"/>
      <c r="AR23" s="122"/>
      <c r="AS23" s="122"/>
      <c r="AT23" s="122"/>
      <c r="AU23" s="122"/>
      <c r="AV23" s="122"/>
      <c r="AW23" s="122"/>
      <c r="AX23" s="122"/>
      <c r="AY23" s="122"/>
      <c r="AZ23" s="122"/>
      <c r="BA23" s="122"/>
      <c r="BB23" s="122"/>
      <c r="BC23" s="122"/>
      <c r="BD23" s="122"/>
      <c r="BE23" s="120">
        <f t="shared" si="3"/>
        <v>0</v>
      </c>
      <c r="BF23" s="122">
        <f t="shared" si="4"/>
        <v>0</v>
      </c>
      <c r="BG23" t="b">
        <f t="shared" si="6"/>
        <v>0</v>
      </c>
      <c r="BH23" s="7">
        <v>67417</v>
      </c>
      <c r="BJ23" s="108">
        <v>67417</v>
      </c>
      <c r="BL23" s="107">
        <f t="shared" si="7"/>
        <v>0</v>
      </c>
    </row>
    <row r="24" spans="1:64" x14ac:dyDescent="0.3">
      <c r="A24">
        <f t="shared" si="5"/>
        <v>3022015</v>
      </c>
      <c r="B24" s="118">
        <v>3022015</v>
      </c>
      <c r="C24" t="s">
        <v>445</v>
      </c>
      <c r="D24" s="106">
        <f>VLOOKUP(B24,'School Details'!A:E,3,FALSE)</f>
        <v>0</v>
      </c>
      <c r="E24" s="106" t="str">
        <f>VLOOKUP(B24,'School Details'!A:E,4,FALSE)</f>
        <v>M</v>
      </c>
      <c r="F24" s="106" t="str">
        <f>VLOOKUP(B24,'School Details'!A:E,5,FALSE)</f>
        <v>Primary</v>
      </c>
      <c r="G24" s="100" t="s">
        <v>895</v>
      </c>
      <c r="H24" t="s">
        <v>567</v>
      </c>
      <c r="I24" t="s">
        <v>915</v>
      </c>
      <c r="J24">
        <v>661225</v>
      </c>
      <c r="K24" s="118" t="s">
        <v>10</v>
      </c>
      <c r="L24" s="106">
        <f t="shared" si="8"/>
        <v>1</v>
      </c>
      <c r="M24" s="106" t="str">
        <f t="shared" si="1"/>
        <v>TPECG.I01</v>
      </c>
      <c r="N24" s="106">
        <f>VLOOKUP(B24,'School Details'!A:K,10,FALSE)</f>
        <v>400059</v>
      </c>
      <c r="O24" s="106" t="str">
        <f t="shared" si="2"/>
        <v>Coppetts Wood</v>
      </c>
      <c r="P24" t="s">
        <v>241</v>
      </c>
      <c r="Q24" t="s">
        <v>242</v>
      </c>
      <c r="R24" t="s">
        <v>243</v>
      </c>
      <c r="S24" t="str">
        <f>VLOOKUP($G24,LBB_Code!$J:$O, 6,FALSE)</f>
        <v>A1.D10166.661225.99999.9999999.999999</v>
      </c>
      <c r="T24" s="384"/>
      <c r="W24" s="119"/>
      <c r="Z24" s="119"/>
      <c r="AC24" s="119"/>
      <c r="AF24" s="122"/>
      <c r="AG24" s="122"/>
      <c r="AH24" s="122"/>
      <c r="AI24" s="122"/>
      <c r="AJ24" s="122"/>
      <c r="AK24" s="122"/>
      <c r="AL24" s="122"/>
      <c r="AM24" s="122"/>
      <c r="AN24" s="122"/>
      <c r="AO24" s="122"/>
      <c r="AP24" s="387"/>
      <c r="AQ24" s="387"/>
      <c r="AR24" s="122"/>
      <c r="AS24" s="122"/>
      <c r="AT24" s="122"/>
      <c r="AU24" s="122"/>
      <c r="AV24" s="122"/>
      <c r="AW24" s="122"/>
      <c r="AX24" s="122"/>
      <c r="AY24" s="122"/>
      <c r="AZ24" s="122"/>
      <c r="BA24" s="122"/>
      <c r="BB24" s="122"/>
      <c r="BC24" s="122"/>
      <c r="BD24" s="122"/>
      <c r="BE24" s="120">
        <f t="shared" si="3"/>
        <v>0</v>
      </c>
      <c r="BF24" s="122">
        <f t="shared" si="4"/>
        <v>0</v>
      </c>
      <c r="BG24" t="b">
        <f t="shared" si="6"/>
        <v>0</v>
      </c>
      <c r="BH24" s="7">
        <v>23945</v>
      </c>
      <c r="BJ24" s="108">
        <v>23945</v>
      </c>
      <c r="BL24" s="107">
        <f t="shared" si="7"/>
        <v>0</v>
      </c>
    </row>
    <row r="25" spans="1:64" x14ac:dyDescent="0.3">
      <c r="A25">
        <f t="shared" si="5"/>
        <v>3022016</v>
      </c>
      <c r="B25" s="118">
        <v>3022016</v>
      </c>
      <c r="C25" t="s">
        <v>446</v>
      </c>
      <c r="D25" s="106">
        <f>VLOOKUP(B25,'School Details'!A:E,3,FALSE)</f>
        <v>0</v>
      </c>
      <c r="E25" s="106" t="str">
        <f>VLOOKUP(B25,'School Details'!A:E,4,FALSE)</f>
        <v>M</v>
      </c>
      <c r="F25" s="106" t="str">
        <f>VLOOKUP(B25,'School Details'!A:E,5,FALSE)</f>
        <v>Primary</v>
      </c>
      <c r="G25" s="100" t="s">
        <v>895</v>
      </c>
      <c r="H25" t="s">
        <v>567</v>
      </c>
      <c r="I25" t="s">
        <v>915</v>
      </c>
      <c r="J25">
        <v>661225</v>
      </c>
      <c r="K25" s="118" t="s">
        <v>10</v>
      </c>
      <c r="L25" s="106">
        <f t="shared" si="8"/>
        <v>1</v>
      </c>
      <c r="M25" s="106" t="str">
        <f t="shared" si="1"/>
        <v>TPECG.I01</v>
      </c>
      <c r="N25" s="106">
        <f>VLOOKUP(B25,'School Details'!A:K,10,FALSE)</f>
        <v>400049</v>
      </c>
      <c r="O25" s="106" t="str">
        <f t="shared" si="2"/>
        <v xml:space="preserve">Courtland </v>
      </c>
      <c r="P25" t="s">
        <v>160</v>
      </c>
      <c r="Q25" t="s">
        <v>161</v>
      </c>
      <c r="R25" t="s">
        <v>162</v>
      </c>
      <c r="S25" t="str">
        <f>VLOOKUP($G25,LBB_Code!$J:$O, 6,FALSE)</f>
        <v>A1.D10166.661225.99999.9999999.999999</v>
      </c>
      <c r="T25" s="384"/>
      <c r="W25" s="119"/>
      <c r="Z25" s="119"/>
      <c r="AC25" s="119"/>
      <c r="AF25" s="122"/>
      <c r="AG25" s="122"/>
      <c r="AH25" s="122"/>
      <c r="AI25" s="122"/>
      <c r="AJ25" s="122"/>
      <c r="AK25" s="122"/>
      <c r="AL25" s="122"/>
      <c r="AM25" s="122"/>
      <c r="AN25" s="122"/>
      <c r="AO25" s="122"/>
      <c r="AP25" s="387"/>
      <c r="AQ25" s="387"/>
      <c r="AR25" s="122"/>
      <c r="AS25" s="122"/>
      <c r="AT25" s="122"/>
      <c r="AU25" s="122"/>
      <c r="AV25" s="122"/>
      <c r="AW25" s="122"/>
      <c r="AX25" s="122"/>
      <c r="AY25" s="122"/>
      <c r="AZ25" s="122"/>
      <c r="BA25" s="122"/>
      <c r="BB25" s="122"/>
      <c r="BC25" s="122"/>
      <c r="BD25" s="122"/>
      <c r="BE25" s="120">
        <f t="shared" si="3"/>
        <v>0</v>
      </c>
      <c r="BF25" s="122">
        <f t="shared" si="4"/>
        <v>0</v>
      </c>
      <c r="BG25" t="b">
        <f t="shared" si="6"/>
        <v>0</v>
      </c>
      <c r="BH25" s="7">
        <v>22426</v>
      </c>
      <c r="BJ25" s="108">
        <v>22426</v>
      </c>
      <c r="BL25" s="107">
        <f t="shared" si="7"/>
        <v>0</v>
      </c>
    </row>
    <row r="26" spans="1:64" x14ac:dyDescent="0.3">
      <c r="A26">
        <f t="shared" si="5"/>
        <v>3022017</v>
      </c>
      <c r="B26" s="118">
        <v>3022017</v>
      </c>
      <c r="C26" t="s">
        <v>447</v>
      </c>
      <c r="D26" s="106">
        <f>VLOOKUP(B26,'School Details'!A:E,3,FALSE)</f>
        <v>0</v>
      </c>
      <c r="E26" s="106" t="str">
        <f>VLOOKUP(B26,'School Details'!A:E,4,FALSE)</f>
        <v>M</v>
      </c>
      <c r="F26" s="106" t="str">
        <f>VLOOKUP(B26,'School Details'!A:E,5,FALSE)</f>
        <v>Primary</v>
      </c>
      <c r="G26" s="100" t="s">
        <v>895</v>
      </c>
      <c r="H26" t="s">
        <v>567</v>
      </c>
      <c r="I26" t="s">
        <v>915</v>
      </c>
      <c r="J26">
        <v>661225</v>
      </c>
      <c r="K26" s="118" t="s">
        <v>10</v>
      </c>
      <c r="L26" s="106">
        <f t="shared" si="8"/>
        <v>1</v>
      </c>
      <c r="M26" s="106" t="str">
        <f t="shared" si="1"/>
        <v>TPECG.I01</v>
      </c>
      <c r="N26" s="106">
        <f>VLOOKUP(B26,'School Details'!A:K,10,FALSE)</f>
        <v>400080</v>
      </c>
      <c r="O26" s="106" t="str">
        <f t="shared" si="2"/>
        <v xml:space="preserve">Cromer Road </v>
      </c>
      <c r="P26" t="s">
        <v>61</v>
      </c>
      <c r="Q26" t="s">
        <v>62</v>
      </c>
      <c r="R26" t="s">
        <v>63</v>
      </c>
      <c r="S26" t="str">
        <f>VLOOKUP($G26,LBB_Code!$J:$O, 6,FALSE)</f>
        <v>A1.D10166.661225.99999.9999999.999999</v>
      </c>
      <c r="T26" s="384"/>
      <c r="W26" s="119"/>
      <c r="Z26" s="119"/>
      <c r="AC26" s="119"/>
      <c r="AF26" s="122"/>
      <c r="AG26" s="122"/>
      <c r="AH26" s="122"/>
      <c r="AI26" s="122"/>
      <c r="AJ26" s="122"/>
      <c r="AK26" s="122"/>
      <c r="AL26" s="122"/>
      <c r="AM26" s="122"/>
      <c r="AN26" s="122"/>
      <c r="AO26" s="122"/>
      <c r="AP26" s="387"/>
      <c r="AQ26" s="387"/>
      <c r="AR26" s="122"/>
      <c r="AS26" s="122"/>
      <c r="AT26" s="122"/>
      <c r="AU26" s="122"/>
      <c r="AV26" s="122"/>
      <c r="AW26" s="122"/>
      <c r="AX26" s="122"/>
      <c r="AY26" s="122"/>
      <c r="AZ26" s="122"/>
      <c r="BA26" s="122"/>
      <c r="BB26" s="122"/>
      <c r="BC26" s="122"/>
      <c r="BD26" s="122"/>
      <c r="BE26" s="120">
        <f t="shared" si="3"/>
        <v>0</v>
      </c>
      <c r="BF26" s="120">
        <f t="shared" si="4"/>
        <v>0</v>
      </c>
      <c r="BG26" t="b">
        <f t="shared" si="6"/>
        <v>0</v>
      </c>
      <c r="BH26" s="7">
        <v>42911</v>
      </c>
      <c r="BJ26" s="108">
        <v>42911</v>
      </c>
      <c r="BL26" s="107">
        <f t="shared" si="7"/>
        <v>0</v>
      </c>
    </row>
    <row r="27" spans="1:64" x14ac:dyDescent="0.3">
      <c r="A27">
        <f t="shared" si="5"/>
        <v>3022073</v>
      </c>
      <c r="B27" s="118">
        <v>3022073</v>
      </c>
      <c r="C27" t="s">
        <v>449</v>
      </c>
      <c r="D27" s="106">
        <f>VLOOKUP(B27,'School Details'!A:E,3,FALSE)</f>
        <v>0</v>
      </c>
      <c r="E27" s="106" t="str">
        <f>VLOOKUP(B27,'School Details'!A:E,4,FALSE)</f>
        <v>M</v>
      </c>
      <c r="F27" s="106" t="str">
        <f>VLOOKUP(B27,'School Details'!A:E,5,FALSE)</f>
        <v>Primary</v>
      </c>
      <c r="G27" t="s">
        <v>895</v>
      </c>
      <c r="H27" t="s">
        <v>567</v>
      </c>
      <c r="I27" t="s">
        <v>915</v>
      </c>
      <c r="J27">
        <v>661225</v>
      </c>
      <c r="K27" s="118" t="s">
        <v>10</v>
      </c>
      <c r="L27" s="106">
        <f t="shared" si="8"/>
        <v>1</v>
      </c>
      <c r="M27" s="106" t="str">
        <f t="shared" si="1"/>
        <v>TPECG.I01</v>
      </c>
      <c r="N27" s="106">
        <f>VLOOKUP(B27,'School Details'!A:K,10,FALSE)</f>
        <v>400105</v>
      </c>
      <c r="O27" s="106" t="str">
        <f t="shared" si="2"/>
        <v>Danegrove JMI Sch</v>
      </c>
      <c r="P27" t="s">
        <v>256</v>
      </c>
      <c r="Q27" t="s">
        <v>257</v>
      </c>
      <c r="R27" t="s">
        <v>258</v>
      </c>
      <c r="S27" t="str">
        <f>VLOOKUP($G27,LBB_Code!$J:$O, 6,FALSE)</f>
        <v>A1.D10166.661225.99999.9999999.999999</v>
      </c>
      <c r="T27" s="384"/>
      <c r="W27" s="119"/>
      <c r="Z27" s="119"/>
      <c r="AC27" s="119"/>
      <c r="AF27" s="122"/>
      <c r="AG27" s="122"/>
      <c r="AH27" s="122"/>
      <c r="AI27" s="122"/>
      <c r="AJ27" s="122"/>
      <c r="AK27" s="122"/>
      <c r="AL27" s="122"/>
      <c r="AM27" s="122"/>
      <c r="AN27" s="122"/>
      <c r="AO27" s="122"/>
      <c r="AP27" s="387"/>
      <c r="AQ27" s="387"/>
      <c r="AR27" s="122"/>
      <c r="AS27" s="122"/>
      <c r="AT27" s="122"/>
      <c r="AU27" s="122"/>
      <c r="AV27" s="122"/>
      <c r="AW27" s="122"/>
      <c r="AX27" s="122"/>
      <c r="AY27" s="122"/>
      <c r="AZ27" s="122"/>
      <c r="BA27" s="122"/>
      <c r="BB27" s="122"/>
      <c r="BC27" s="122"/>
      <c r="BD27" s="122"/>
      <c r="BE27" s="120">
        <f t="shared" si="3"/>
        <v>0</v>
      </c>
      <c r="BF27" s="120">
        <f t="shared" si="4"/>
        <v>0</v>
      </c>
      <c r="BG27" t="b">
        <f t="shared" si="6"/>
        <v>0</v>
      </c>
      <c r="BH27" s="7">
        <v>70107</v>
      </c>
      <c r="BJ27" s="108">
        <v>70107</v>
      </c>
      <c r="BL27" s="107">
        <f t="shared" si="7"/>
        <v>0</v>
      </c>
    </row>
    <row r="28" spans="1:64" x14ac:dyDescent="0.3">
      <c r="A28">
        <f t="shared" si="5"/>
        <v>3022019</v>
      </c>
      <c r="B28" s="118">
        <v>3022019</v>
      </c>
      <c r="C28" t="s">
        <v>450</v>
      </c>
      <c r="D28" s="106">
        <f>VLOOKUP(B28,'School Details'!A:E,3,FALSE)</f>
        <v>0</v>
      </c>
      <c r="E28" s="106" t="str">
        <f>VLOOKUP(B28,'School Details'!A:E,4,FALSE)</f>
        <v>M</v>
      </c>
      <c r="F28" s="106" t="str">
        <f>VLOOKUP(B28,'School Details'!A:E,5,FALSE)</f>
        <v>Primary</v>
      </c>
      <c r="G28" s="100" t="s">
        <v>895</v>
      </c>
      <c r="H28" t="s">
        <v>567</v>
      </c>
      <c r="I28" t="s">
        <v>915</v>
      </c>
      <c r="J28">
        <v>661225</v>
      </c>
      <c r="K28" s="118" t="s">
        <v>10</v>
      </c>
      <c r="L28" s="106">
        <f t="shared" si="8"/>
        <v>1</v>
      </c>
      <c r="M28" s="106" t="str">
        <f t="shared" si="1"/>
        <v>TPECG.I01</v>
      </c>
      <c r="N28" s="106">
        <f>VLOOKUP(B28,'School Details'!A:K,10,FALSE)</f>
        <v>400036</v>
      </c>
      <c r="O28" s="106" t="str">
        <f t="shared" si="2"/>
        <v xml:space="preserve">Deansbrook Infant </v>
      </c>
      <c r="P28" t="s">
        <v>40</v>
      </c>
      <c r="Q28" t="s">
        <v>41</v>
      </c>
      <c r="R28" t="s">
        <v>42</v>
      </c>
      <c r="S28" t="str">
        <f>VLOOKUP($G28,LBB_Code!$J:$O, 6,FALSE)</f>
        <v>A1.D10166.661225.99999.9999999.999999</v>
      </c>
      <c r="T28" s="384"/>
      <c r="W28" s="119"/>
      <c r="Z28" s="119"/>
      <c r="AC28" s="119"/>
      <c r="AF28" s="122"/>
      <c r="AG28" s="122"/>
      <c r="AH28" s="122"/>
      <c r="AI28" s="122"/>
      <c r="AJ28" s="122"/>
      <c r="AK28" s="122"/>
      <c r="AL28" s="122"/>
      <c r="AM28" s="122"/>
      <c r="AN28" s="122"/>
      <c r="AO28" s="122"/>
      <c r="AP28" s="387"/>
      <c r="AQ28" s="387"/>
      <c r="AR28" s="122"/>
      <c r="AS28" s="122"/>
      <c r="AT28" s="122"/>
      <c r="AU28" s="122"/>
      <c r="AV28" s="122"/>
      <c r="AW28" s="122"/>
      <c r="AX28" s="122"/>
      <c r="AY28" s="122"/>
      <c r="AZ28" s="122"/>
      <c r="BA28" s="122"/>
      <c r="BB28" s="122"/>
      <c r="BC28" s="122"/>
      <c r="BD28" s="122"/>
      <c r="BE28" s="120">
        <f t="shared" si="3"/>
        <v>0</v>
      </c>
      <c r="BF28" s="120">
        <f t="shared" si="4"/>
        <v>0</v>
      </c>
      <c r="BG28" t="b">
        <f t="shared" si="6"/>
        <v>0</v>
      </c>
      <c r="BH28" s="7">
        <v>19890</v>
      </c>
      <c r="BJ28" s="108">
        <v>19890</v>
      </c>
      <c r="BL28" s="107">
        <f t="shared" si="7"/>
        <v>0</v>
      </c>
    </row>
    <row r="29" spans="1:64" x14ac:dyDescent="0.3">
      <c r="A29">
        <f t="shared" si="5"/>
        <v>3022021</v>
      </c>
      <c r="B29" s="118">
        <v>3022021</v>
      </c>
      <c r="C29" t="s">
        <v>452</v>
      </c>
      <c r="D29" s="106">
        <f>VLOOKUP(B29,'School Details'!A:E,3,FALSE)</f>
        <v>0</v>
      </c>
      <c r="E29" s="106" t="str">
        <f>VLOOKUP(B29,'School Details'!A:E,4,FALSE)</f>
        <v>A</v>
      </c>
      <c r="F29" s="106" t="str">
        <f>VLOOKUP(B29,'School Details'!A:E,5,FALSE)</f>
        <v>Primary</v>
      </c>
      <c r="G29" t="s">
        <v>895</v>
      </c>
      <c r="H29" t="s">
        <v>567</v>
      </c>
      <c r="I29" t="s">
        <v>915</v>
      </c>
      <c r="J29">
        <v>661225</v>
      </c>
      <c r="K29" s="118" t="s">
        <v>10</v>
      </c>
      <c r="L29" s="106">
        <f t="shared" si="8"/>
        <v>1</v>
      </c>
      <c r="M29" s="106" t="str">
        <f t="shared" si="1"/>
        <v>TPECG.I01</v>
      </c>
      <c r="N29" s="106">
        <f>VLOOKUP(B29,'School Details'!A:K,10,FALSE)</f>
        <v>400042</v>
      </c>
      <c r="O29" s="106" t="s">
        <v>452</v>
      </c>
      <c r="P29" t="str">
        <f>VLOOKUP($N29,LBB_Code!$B:$F,3,FALSE)</f>
        <v>Dollis Primary School</v>
      </c>
      <c r="Q29" t="str">
        <f>VLOOKUP($N29,LBB_Code!$B:$F,2,FALSE)</f>
        <v>S900008308</v>
      </c>
      <c r="R29" t="str">
        <f>VLOOKUP($N29,LBB_Code!$B:$F,4,FALSE)</f>
        <v>NW7 2BU</v>
      </c>
      <c r="S29" t="str">
        <f>VLOOKUP($G29,LBB_Code!$J:$O, 6,FALSE)</f>
        <v>A1.D10166.661225.99999.9999999.999999</v>
      </c>
      <c r="T29" s="384"/>
      <c r="W29" s="119"/>
      <c r="Z29" s="119"/>
      <c r="AC29" s="119"/>
      <c r="AF29" s="122"/>
      <c r="AG29" s="122"/>
      <c r="AH29" s="122"/>
      <c r="AI29" s="122"/>
      <c r="AJ29" s="122"/>
      <c r="AK29" s="122"/>
      <c r="AL29" s="122"/>
      <c r="AM29" s="122"/>
      <c r="AN29" s="122"/>
      <c r="AO29" s="122"/>
      <c r="AP29" s="387"/>
      <c r="AQ29" s="387"/>
      <c r="AR29" s="367"/>
      <c r="AS29" s="122"/>
      <c r="AT29" s="122"/>
      <c r="AU29" s="122"/>
      <c r="AV29" s="122"/>
      <c r="AW29" s="122"/>
      <c r="AX29" s="122"/>
      <c r="AY29" s="122"/>
      <c r="AZ29" s="122"/>
      <c r="BA29" s="122"/>
      <c r="BB29" s="122"/>
      <c r="BC29" s="122"/>
      <c r="BD29" s="122"/>
      <c r="BE29" s="120">
        <f t="shared" si="3"/>
        <v>0</v>
      </c>
      <c r="BF29" s="120">
        <f t="shared" si="4"/>
        <v>0</v>
      </c>
      <c r="BG29" t="b">
        <f>BI29=BE29</f>
        <v>0</v>
      </c>
      <c r="BH29" s="120">
        <f>Z29+AC29+AF29+AI29+AL29+AO29+AR29+AU29+AX29+BA29+W29+BG29</f>
        <v>0</v>
      </c>
      <c r="BI29" s="7">
        <v>42223</v>
      </c>
      <c r="BJ29" s="108">
        <v>17593</v>
      </c>
      <c r="BL29" s="107">
        <f t="shared" si="7"/>
        <v>-17593</v>
      </c>
    </row>
    <row r="30" spans="1:64" x14ac:dyDescent="0.3">
      <c r="A30">
        <f t="shared" si="5"/>
        <v>3022023</v>
      </c>
      <c r="B30" s="118">
        <v>3022023</v>
      </c>
      <c r="C30" t="s">
        <v>453</v>
      </c>
      <c r="D30" s="106">
        <f>VLOOKUP(B30,'School Details'!A:E,3,FALSE)</f>
        <v>0</v>
      </c>
      <c r="E30" s="106" t="str">
        <f>VLOOKUP(B30,'School Details'!A:E,4,FALSE)</f>
        <v>M</v>
      </c>
      <c r="F30" s="106" t="str">
        <f>VLOOKUP(B30,'School Details'!A:E,5,FALSE)</f>
        <v>Primary</v>
      </c>
      <c r="G30" t="s">
        <v>895</v>
      </c>
      <c r="H30" t="s">
        <v>567</v>
      </c>
      <c r="I30" t="s">
        <v>915</v>
      </c>
      <c r="J30">
        <v>661225</v>
      </c>
      <c r="K30" s="118" t="s">
        <v>10</v>
      </c>
      <c r="L30" s="106">
        <f t="shared" si="8"/>
        <v>1</v>
      </c>
      <c r="M30" s="106" t="str">
        <f t="shared" si="1"/>
        <v>TPECG.I01</v>
      </c>
      <c r="N30" s="106">
        <f>VLOOKUP(B30,'School Details'!A:K,10,FALSE)</f>
        <v>400159</v>
      </c>
      <c r="O30" s="106" t="str">
        <f t="shared" si="2"/>
        <v>Edgware Primary</v>
      </c>
      <c r="P30" t="s">
        <v>88</v>
      </c>
      <c r="Q30" t="s">
        <v>89</v>
      </c>
      <c r="R30" t="s">
        <v>90</v>
      </c>
      <c r="S30" t="str">
        <f>VLOOKUP($G30,LBB_Code!$J:$O, 6,FALSE)</f>
        <v>A1.D10166.661225.99999.9999999.999999</v>
      </c>
      <c r="T30" s="384"/>
      <c r="W30" s="119"/>
      <c r="Z30" s="119"/>
      <c r="AC30" s="119"/>
      <c r="AF30" s="122"/>
      <c r="AG30" s="122"/>
      <c r="AH30" s="122"/>
      <c r="AI30" s="122"/>
      <c r="AJ30" s="122"/>
      <c r="AK30" s="122"/>
      <c r="AL30" s="122"/>
      <c r="AM30" s="122"/>
      <c r="AN30" s="122"/>
      <c r="AO30" s="122"/>
      <c r="AP30" s="387"/>
      <c r="AQ30" s="387"/>
      <c r="AR30" s="122"/>
      <c r="AS30" s="122"/>
      <c r="AT30" s="122"/>
      <c r="AU30" s="122"/>
      <c r="AV30" s="122"/>
      <c r="AW30" s="122"/>
      <c r="AX30" s="122"/>
      <c r="AY30" s="122"/>
      <c r="AZ30" s="122"/>
      <c r="BA30" s="122"/>
      <c r="BB30" s="122"/>
      <c r="BC30" s="122"/>
      <c r="BD30" s="122"/>
      <c r="BE30" s="120">
        <f t="shared" si="3"/>
        <v>0</v>
      </c>
      <c r="BF30" s="120">
        <f t="shared" si="4"/>
        <v>0</v>
      </c>
      <c r="BG30" t="b">
        <f t="shared" si="6"/>
        <v>0</v>
      </c>
      <c r="BH30" s="7">
        <v>47588</v>
      </c>
      <c r="BJ30" s="108">
        <v>47588</v>
      </c>
      <c r="BL30" s="107">
        <f t="shared" si="7"/>
        <v>0</v>
      </c>
    </row>
    <row r="31" spans="1:64" x14ac:dyDescent="0.3">
      <c r="A31">
        <f t="shared" si="5"/>
        <v>3022024</v>
      </c>
      <c r="B31" s="118">
        <v>3022024</v>
      </c>
      <c r="C31" t="s">
        <v>455</v>
      </c>
      <c r="D31" s="106">
        <f>VLOOKUP(B31,'School Details'!A:E,3,FALSE)</f>
        <v>0</v>
      </c>
      <c r="E31" s="106" t="str">
        <f>VLOOKUP(B31,'School Details'!A:E,4,FALSE)</f>
        <v>M</v>
      </c>
      <c r="F31" s="106" t="str">
        <f>VLOOKUP(B31,'School Details'!A:E,5,FALSE)</f>
        <v>Primary</v>
      </c>
      <c r="G31" t="s">
        <v>895</v>
      </c>
      <c r="H31" t="s">
        <v>567</v>
      </c>
      <c r="I31" t="s">
        <v>915</v>
      </c>
      <c r="J31">
        <v>661225</v>
      </c>
      <c r="K31" s="118" t="s">
        <v>10</v>
      </c>
      <c r="L31" s="106">
        <f t="shared" si="8"/>
        <v>1</v>
      </c>
      <c r="M31" s="106" t="str">
        <f t="shared" si="1"/>
        <v>TPECG.I01</v>
      </c>
      <c r="N31" s="106">
        <f>VLOOKUP(B31,'School Details'!A:K,10,FALSE)</f>
        <v>400047</v>
      </c>
      <c r="O31" s="106" t="str">
        <f t="shared" si="2"/>
        <v xml:space="preserve">Fairway  </v>
      </c>
      <c r="P31" t="s">
        <v>178</v>
      </c>
      <c r="Q31" t="s">
        <v>179</v>
      </c>
      <c r="R31" t="s">
        <v>180</v>
      </c>
      <c r="S31" t="str">
        <f>VLOOKUP($G31,LBB_Code!$J:$O, 6,FALSE)</f>
        <v>A1.D10166.661225.99999.9999999.999999</v>
      </c>
      <c r="T31" s="384"/>
      <c r="W31" s="119"/>
      <c r="Z31" s="119"/>
      <c r="AC31" s="119"/>
      <c r="AF31" s="122"/>
      <c r="AG31" s="122"/>
      <c r="AH31" s="122"/>
      <c r="AI31" s="122"/>
      <c r="AJ31" s="122"/>
      <c r="AK31" s="122"/>
      <c r="AL31" s="122"/>
      <c r="AM31" s="122"/>
      <c r="AN31" s="122"/>
      <c r="AO31" s="122"/>
      <c r="AP31" s="387"/>
      <c r="AQ31" s="387"/>
      <c r="AR31" s="122"/>
      <c r="AS31" s="122"/>
      <c r="AT31" s="122"/>
      <c r="AU31" s="122"/>
      <c r="AV31" s="122"/>
      <c r="AW31" s="122"/>
      <c r="AX31" s="122"/>
      <c r="AY31" s="122"/>
      <c r="AZ31" s="122"/>
      <c r="BA31" s="122"/>
      <c r="BB31" s="122"/>
      <c r="BC31" s="122"/>
      <c r="BD31" s="122"/>
      <c r="BE31" s="120">
        <f t="shared" si="3"/>
        <v>0</v>
      </c>
      <c r="BF31" s="120">
        <f t="shared" si="4"/>
        <v>0</v>
      </c>
      <c r="BG31" t="b">
        <f t="shared" si="6"/>
        <v>0</v>
      </c>
      <c r="BH31" s="7">
        <v>25662</v>
      </c>
      <c r="BJ31" s="108">
        <v>25662</v>
      </c>
      <c r="BL31" s="107">
        <f t="shared" si="7"/>
        <v>0</v>
      </c>
    </row>
    <row r="32" spans="1:64" x14ac:dyDescent="0.3">
      <c r="A32">
        <f t="shared" si="5"/>
        <v>3025405</v>
      </c>
      <c r="B32" s="118">
        <v>3025405</v>
      </c>
      <c r="C32" t="s">
        <v>542</v>
      </c>
      <c r="D32" s="106">
        <f>VLOOKUP(B32,'School Details'!A:E,3,FALSE)</f>
        <v>0</v>
      </c>
      <c r="E32" s="106" t="str">
        <f>VLOOKUP(B32,'School Details'!A:E,4,FALSE)</f>
        <v>M</v>
      </c>
      <c r="F32" s="106" t="str">
        <f>VLOOKUP(B32,'School Details'!A:E,5,FALSE)</f>
        <v>Secondary</v>
      </c>
      <c r="G32" t="s">
        <v>900</v>
      </c>
      <c r="H32" t="s">
        <v>568</v>
      </c>
      <c r="I32" t="s">
        <v>915</v>
      </c>
      <c r="J32">
        <v>661225</v>
      </c>
      <c r="K32" s="118" t="s">
        <v>10</v>
      </c>
      <c r="L32" s="106">
        <f t="shared" si="8"/>
        <v>1</v>
      </c>
      <c r="M32" s="106" t="str">
        <f t="shared" si="1"/>
        <v>TPECG.I01</v>
      </c>
      <c r="N32" s="106">
        <f>VLOOKUP(B32,'School Details'!A:K,10,FALSE)</f>
        <v>400041</v>
      </c>
      <c r="O32" s="106" t="str">
        <f t="shared" si="2"/>
        <v>Finchley Catholic High Sch</v>
      </c>
      <c r="P32" t="s">
        <v>220</v>
      </c>
      <c r="Q32" t="s">
        <v>221</v>
      </c>
      <c r="R32" t="s">
        <v>222</v>
      </c>
      <c r="S32" t="str">
        <f>VLOOKUP($G32,LBB_Code!$J:$O, 6,FALSE)</f>
        <v>A1.D10167.661225.99999.9999999.999999</v>
      </c>
      <c r="T32" s="384"/>
      <c r="W32" s="119"/>
      <c r="Z32" s="119"/>
      <c r="AC32" s="119"/>
      <c r="AF32" s="122"/>
      <c r="AG32" s="122"/>
      <c r="AH32" s="122"/>
      <c r="AI32" s="122"/>
      <c r="AJ32" s="122"/>
      <c r="AK32" s="122"/>
      <c r="AL32" s="122"/>
      <c r="AM32" s="122"/>
      <c r="AN32" s="122"/>
      <c r="AO32" s="122"/>
      <c r="AP32" s="387"/>
      <c r="AQ32" s="387"/>
      <c r="AR32" s="122"/>
      <c r="AS32" s="122"/>
      <c r="AT32" s="122"/>
      <c r="AU32" s="122"/>
      <c r="AV32" s="122"/>
      <c r="AW32" s="122"/>
      <c r="AX32" s="122"/>
      <c r="AY32" s="122"/>
      <c r="AZ32" s="122"/>
      <c r="BA32" s="122"/>
      <c r="BB32" s="122"/>
      <c r="BC32" s="122"/>
      <c r="BD32" s="122"/>
      <c r="BE32" s="120">
        <f t="shared" si="3"/>
        <v>0</v>
      </c>
      <c r="BF32" s="120">
        <f t="shared" si="4"/>
        <v>0</v>
      </c>
      <c r="BG32" t="b">
        <f t="shared" si="6"/>
        <v>0</v>
      </c>
      <c r="BH32" s="7">
        <v>127060</v>
      </c>
      <c r="BJ32" s="108">
        <v>127060</v>
      </c>
      <c r="BL32" s="107">
        <f t="shared" si="7"/>
        <v>0</v>
      </c>
    </row>
    <row r="33" spans="1:64" x14ac:dyDescent="0.3">
      <c r="A33">
        <f t="shared" si="5"/>
        <v>3022025</v>
      </c>
      <c r="B33" s="118">
        <v>3022025</v>
      </c>
      <c r="C33" t="s">
        <v>457</v>
      </c>
      <c r="D33" s="106">
        <f>VLOOKUP(B33,'School Details'!A:E,3,FALSE)</f>
        <v>0</v>
      </c>
      <c r="E33" s="106" t="str">
        <f>VLOOKUP(B33,'School Details'!A:E,4,FALSE)</f>
        <v>M</v>
      </c>
      <c r="F33" s="106" t="str">
        <f>VLOOKUP(B33,'School Details'!A:E,5,FALSE)</f>
        <v>Primary</v>
      </c>
      <c r="G33" t="s">
        <v>895</v>
      </c>
      <c r="H33" t="s">
        <v>567</v>
      </c>
      <c r="I33" t="s">
        <v>915</v>
      </c>
      <c r="J33">
        <v>661225</v>
      </c>
      <c r="K33" s="118" t="s">
        <v>10</v>
      </c>
      <c r="L33" s="106">
        <f t="shared" si="8"/>
        <v>1</v>
      </c>
      <c r="M33" s="106" t="str">
        <f t="shared" si="1"/>
        <v>TPECG.I01</v>
      </c>
      <c r="N33" s="106">
        <f>VLOOKUP(B33,'School Details'!A:K,10,FALSE)</f>
        <v>400001</v>
      </c>
      <c r="O33" s="106" t="str">
        <f t="shared" si="2"/>
        <v>Foulds</v>
      </c>
      <c r="P33" t="s">
        <v>244</v>
      </c>
      <c r="Q33" t="s">
        <v>245</v>
      </c>
      <c r="R33" t="s">
        <v>246</v>
      </c>
      <c r="S33" t="str">
        <f>VLOOKUP($G33,LBB_Code!$J:$O, 6,FALSE)</f>
        <v>A1.D10166.661225.99999.9999999.999999</v>
      </c>
      <c r="T33" s="384"/>
      <c r="W33" s="122"/>
      <c r="Z33" s="119"/>
      <c r="AC33" s="119"/>
      <c r="AF33" s="122"/>
      <c r="AG33" s="122"/>
      <c r="AH33" s="122"/>
      <c r="AI33" s="122"/>
      <c r="AJ33" s="122"/>
      <c r="AK33" s="122"/>
      <c r="AL33" s="122"/>
      <c r="AM33" s="122"/>
      <c r="AN33" s="122"/>
      <c r="AO33" s="122"/>
      <c r="AP33" s="387"/>
      <c r="AQ33" s="387"/>
      <c r="AR33" s="122"/>
      <c r="AS33" s="122"/>
      <c r="AT33" s="122"/>
      <c r="AU33" s="122"/>
      <c r="AV33" s="122"/>
      <c r="AW33" s="122"/>
      <c r="AX33" s="122"/>
      <c r="AY33" s="122"/>
      <c r="AZ33" s="122"/>
      <c r="BA33" s="122"/>
      <c r="BB33" s="122"/>
      <c r="BC33" s="122"/>
      <c r="BD33" s="122"/>
      <c r="BE33" s="120">
        <f t="shared" si="3"/>
        <v>0</v>
      </c>
      <c r="BF33" s="120">
        <f t="shared" si="4"/>
        <v>0</v>
      </c>
      <c r="BG33" t="b">
        <f t="shared" si="6"/>
        <v>0</v>
      </c>
      <c r="BH33" s="7">
        <v>29342</v>
      </c>
      <c r="BJ33" s="108">
        <v>29342</v>
      </c>
      <c r="BL33" s="107">
        <f t="shared" si="7"/>
        <v>0</v>
      </c>
    </row>
    <row r="34" spans="1:64" x14ac:dyDescent="0.3">
      <c r="A34">
        <f t="shared" si="5"/>
        <v>3024003</v>
      </c>
      <c r="B34" s="118">
        <v>3024003</v>
      </c>
      <c r="C34" t="s">
        <v>543</v>
      </c>
      <c r="D34" s="106">
        <f>VLOOKUP(B34,'School Details'!A:E,3,FALSE)</f>
        <v>0</v>
      </c>
      <c r="E34" s="106" t="str">
        <f>VLOOKUP(B34,'School Details'!A:E,4,FALSE)</f>
        <v>M</v>
      </c>
      <c r="F34" s="106" t="str">
        <f>VLOOKUP(B34,'School Details'!A:E,5,FALSE)</f>
        <v>Secondary</v>
      </c>
      <c r="G34" t="s">
        <v>900</v>
      </c>
      <c r="H34" t="s">
        <v>568</v>
      </c>
      <c r="I34" t="s">
        <v>915</v>
      </c>
      <c r="J34">
        <v>661225</v>
      </c>
      <c r="K34" s="118" t="s">
        <v>10</v>
      </c>
      <c r="L34" s="106">
        <f t="shared" si="8"/>
        <v>1</v>
      </c>
      <c r="M34" s="106" t="str">
        <f t="shared" si="1"/>
        <v>TPECG.I01</v>
      </c>
      <c r="N34" s="106">
        <f>VLOOKUP(B34,'School Details'!A:K,10,FALSE)</f>
        <v>400033</v>
      </c>
      <c r="O34" s="106" t="str">
        <f t="shared" si="2"/>
        <v>Friern Barnet Sch</v>
      </c>
      <c r="P34" t="s">
        <v>184</v>
      </c>
      <c r="Q34" t="s">
        <v>185</v>
      </c>
      <c r="R34" t="s">
        <v>186</v>
      </c>
      <c r="S34" t="str">
        <f>VLOOKUP($G34,LBB_Code!$J:$O, 6,FALSE)</f>
        <v>A1.D10167.661225.99999.9999999.999999</v>
      </c>
      <c r="T34" s="384"/>
      <c r="W34" s="119"/>
      <c r="Z34" s="119"/>
      <c r="AC34" s="119"/>
      <c r="AF34" s="122"/>
      <c r="AG34" s="122"/>
      <c r="AH34" s="122"/>
      <c r="AI34" s="122"/>
      <c r="AJ34" s="122"/>
      <c r="AK34" s="122"/>
      <c r="AL34" s="122"/>
      <c r="AM34" s="122"/>
      <c r="AN34" s="122"/>
      <c r="AO34" s="122"/>
      <c r="AP34" s="387"/>
      <c r="AQ34" s="387"/>
      <c r="AR34" s="122"/>
      <c r="AS34" s="122"/>
      <c r="AT34" s="122"/>
      <c r="AU34" s="122"/>
      <c r="AV34" s="122"/>
      <c r="AW34" s="122"/>
      <c r="AX34" s="122"/>
      <c r="AY34" s="122"/>
      <c r="AZ34" s="122"/>
      <c r="BA34" s="122"/>
      <c r="BB34" s="122"/>
      <c r="BC34" s="122"/>
      <c r="BD34" s="122"/>
      <c r="BE34" s="120">
        <f t="shared" si="3"/>
        <v>0</v>
      </c>
      <c r="BF34" s="120">
        <f t="shared" si="4"/>
        <v>0</v>
      </c>
      <c r="BG34" t="b">
        <f t="shared" si="6"/>
        <v>0</v>
      </c>
      <c r="BH34" s="7">
        <v>124142</v>
      </c>
      <c r="BJ34" s="108">
        <v>124142</v>
      </c>
      <c r="BL34" s="107">
        <f t="shared" si="7"/>
        <v>0</v>
      </c>
    </row>
    <row r="35" spans="1:64" x14ac:dyDescent="0.3">
      <c r="A35">
        <f t="shared" si="5"/>
        <v>3022026</v>
      </c>
      <c r="B35" s="118">
        <v>3022026</v>
      </c>
      <c r="C35" t="s">
        <v>458</v>
      </c>
      <c r="D35" s="106">
        <f>VLOOKUP(B35,'School Details'!A:E,3,FALSE)</f>
        <v>0</v>
      </c>
      <c r="E35" s="106" t="str">
        <f>VLOOKUP(B35,'School Details'!A:E,4,FALSE)</f>
        <v>M</v>
      </c>
      <c r="F35" s="106" t="str">
        <f>VLOOKUP(B35,'School Details'!A:E,5,FALSE)</f>
        <v>Primary</v>
      </c>
      <c r="G35" t="s">
        <v>895</v>
      </c>
      <c r="H35" t="s">
        <v>567</v>
      </c>
      <c r="I35" t="s">
        <v>915</v>
      </c>
      <c r="J35">
        <v>661225</v>
      </c>
      <c r="K35" s="118" t="s">
        <v>10</v>
      </c>
      <c r="L35" s="106">
        <f t="shared" si="8"/>
        <v>1</v>
      </c>
      <c r="M35" s="106" t="str">
        <f t="shared" si="1"/>
        <v>TPECG.I01</v>
      </c>
      <c r="N35" s="106">
        <f>VLOOKUP(B35,'School Details'!A:K,10,FALSE)</f>
        <v>400082</v>
      </c>
      <c r="O35" s="106" t="str">
        <f t="shared" si="2"/>
        <v>Frith Manor Sch</v>
      </c>
      <c r="P35" t="s">
        <v>115</v>
      </c>
      <c r="Q35" t="s">
        <v>116</v>
      </c>
      <c r="R35" t="s">
        <v>117</v>
      </c>
      <c r="S35" t="str">
        <f>VLOOKUP($G35,LBB_Code!$J:$O, 6,FALSE)</f>
        <v>A1.D10166.661225.99999.9999999.999999</v>
      </c>
      <c r="T35" s="384"/>
      <c r="W35" s="119"/>
      <c r="Z35" s="119"/>
      <c r="AC35" s="119"/>
      <c r="AF35" s="122"/>
      <c r="AG35" s="122"/>
      <c r="AH35" s="122"/>
      <c r="AI35" s="122"/>
      <c r="AJ35" s="122"/>
      <c r="AK35" s="122"/>
      <c r="AL35" s="122"/>
      <c r="AM35" s="122"/>
      <c r="AN35" s="122"/>
      <c r="AO35" s="122"/>
      <c r="AP35" s="387"/>
      <c r="AQ35" s="387"/>
      <c r="AR35" s="122"/>
      <c r="AS35" s="122"/>
      <c r="AT35" s="122"/>
      <c r="AU35" s="122"/>
      <c r="AV35" s="122"/>
      <c r="AW35" s="122"/>
      <c r="AX35" s="122"/>
      <c r="AY35" s="122"/>
      <c r="AZ35" s="122"/>
      <c r="BA35" s="122"/>
      <c r="BB35" s="122"/>
      <c r="BC35" s="122"/>
      <c r="BD35" s="122"/>
      <c r="BE35" s="120">
        <f t="shared" si="3"/>
        <v>0</v>
      </c>
      <c r="BF35" s="120">
        <f t="shared" si="4"/>
        <v>0</v>
      </c>
      <c r="BG35" t="b">
        <f t="shared" si="6"/>
        <v>0</v>
      </c>
      <c r="BH35" s="7">
        <v>44044</v>
      </c>
      <c r="BJ35" s="108">
        <v>44044</v>
      </c>
      <c r="BL35" s="107">
        <f t="shared" si="7"/>
        <v>0</v>
      </c>
    </row>
    <row r="36" spans="1:64" x14ac:dyDescent="0.3">
      <c r="A36">
        <f t="shared" si="5"/>
        <v>3022028</v>
      </c>
      <c r="B36" s="118">
        <v>3022028</v>
      </c>
      <c r="C36" t="s">
        <v>459</v>
      </c>
      <c r="D36" s="106">
        <f>VLOOKUP(B36,'School Details'!A:E,3,FALSE)</f>
        <v>0</v>
      </c>
      <c r="E36" s="106" t="str">
        <f>VLOOKUP(B36,'School Details'!A:E,4,FALSE)</f>
        <v>M</v>
      </c>
      <c r="F36" s="106" t="str">
        <f>VLOOKUP(B36,'School Details'!A:E,5,FALSE)</f>
        <v>Primary</v>
      </c>
      <c r="G36" t="s">
        <v>895</v>
      </c>
      <c r="H36" t="s">
        <v>567</v>
      </c>
      <c r="I36" t="s">
        <v>915</v>
      </c>
      <c r="J36">
        <v>661225</v>
      </c>
      <c r="K36" s="118" t="s">
        <v>10</v>
      </c>
      <c r="L36" s="106">
        <f t="shared" si="8"/>
        <v>1</v>
      </c>
      <c r="M36" s="106" t="str">
        <f t="shared" si="1"/>
        <v>TPECG.I01</v>
      </c>
      <c r="N36" s="106">
        <f>VLOOKUP(B36,'School Details'!A:K,10,FALSE)</f>
        <v>400067</v>
      </c>
      <c r="O36" s="106" t="str">
        <f t="shared" si="2"/>
        <v>Garden Suburb Infant</v>
      </c>
      <c r="P36" t="s">
        <v>94</v>
      </c>
      <c r="Q36" t="s">
        <v>95</v>
      </c>
      <c r="R36" t="s">
        <v>96</v>
      </c>
      <c r="S36" t="str">
        <f>VLOOKUP($G36,LBB_Code!$J:$O, 6,FALSE)</f>
        <v>A1.D10166.661225.99999.9999999.999999</v>
      </c>
      <c r="T36" s="384"/>
      <c r="W36" s="119"/>
      <c r="Z36" s="119"/>
      <c r="AC36" s="119"/>
      <c r="AF36" s="122"/>
      <c r="AG36" s="122"/>
      <c r="AH36" s="122"/>
      <c r="AI36" s="122"/>
      <c r="AJ36" s="122"/>
      <c r="AK36" s="122"/>
      <c r="AL36" s="122"/>
      <c r="AM36" s="122"/>
      <c r="AN36" s="122"/>
      <c r="AO36" s="122"/>
      <c r="AP36" s="387"/>
      <c r="AQ36" s="387"/>
      <c r="AR36" s="122"/>
      <c r="AS36" s="122"/>
      <c r="AT36" s="122"/>
      <c r="AU36" s="122"/>
      <c r="AV36" s="122"/>
      <c r="AW36" s="122"/>
      <c r="AX36" s="122"/>
      <c r="AY36" s="122"/>
      <c r="AZ36" s="122"/>
      <c r="BA36" s="122"/>
      <c r="BB36" s="122"/>
      <c r="BC36" s="122"/>
      <c r="BD36" s="122"/>
      <c r="BE36" s="120">
        <f t="shared" si="3"/>
        <v>0</v>
      </c>
      <c r="BF36" s="120">
        <f t="shared" si="4"/>
        <v>0</v>
      </c>
      <c r="BG36" t="b">
        <f t="shared" si="6"/>
        <v>0</v>
      </c>
      <c r="BH36" s="7">
        <v>25090</v>
      </c>
      <c r="BJ36" s="108">
        <v>25090</v>
      </c>
      <c r="BL36" s="107">
        <f t="shared" si="7"/>
        <v>0</v>
      </c>
    </row>
    <row r="37" spans="1:64" x14ac:dyDescent="0.3">
      <c r="A37">
        <f t="shared" si="5"/>
        <v>3022027</v>
      </c>
      <c r="B37" s="118">
        <v>3022027</v>
      </c>
      <c r="C37" t="s">
        <v>460</v>
      </c>
      <c r="D37" s="106">
        <f>VLOOKUP(B37,'School Details'!A:E,3,FALSE)</f>
        <v>0</v>
      </c>
      <c r="E37" s="106" t="str">
        <f>VLOOKUP(B37,'School Details'!A:E,4,FALSE)</f>
        <v>M</v>
      </c>
      <c r="F37" s="106" t="str">
        <f>VLOOKUP(B37,'School Details'!A:E,5,FALSE)</f>
        <v>Primary</v>
      </c>
      <c r="G37" t="s">
        <v>895</v>
      </c>
      <c r="H37" t="s">
        <v>567</v>
      </c>
      <c r="I37" t="s">
        <v>915</v>
      </c>
      <c r="J37">
        <v>661225</v>
      </c>
      <c r="K37" s="118" t="s">
        <v>10</v>
      </c>
      <c r="L37" s="106">
        <f t="shared" si="8"/>
        <v>1</v>
      </c>
      <c r="M37" s="106" t="str">
        <f t="shared" si="1"/>
        <v>TPECG.I01</v>
      </c>
      <c r="N37" s="106">
        <f>VLOOKUP(B37,'School Details'!A:K,10,FALSE)</f>
        <v>400002</v>
      </c>
      <c r="O37" s="106" t="str">
        <f t="shared" si="2"/>
        <v>Garden Suburb Junior</v>
      </c>
      <c r="P37" t="s">
        <v>201</v>
      </c>
      <c r="Q37" t="s">
        <v>202</v>
      </c>
      <c r="R37" t="s">
        <v>96</v>
      </c>
      <c r="S37" t="str">
        <f>VLOOKUP($G37,LBB_Code!$J:$O, 6,FALSE)</f>
        <v>A1.D10166.661225.99999.9999999.999999</v>
      </c>
      <c r="T37" s="384"/>
      <c r="W37" s="119"/>
      <c r="Z37" s="119"/>
      <c r="AC37" s="119"/>
      <c r="AF37" s="122"/>
      <c r="AG37" s="122"/>
      <c r="AH37" s="122"/>
      <c r="AI37" s="122"/>
      <c r="AJ37" s="122"/>
      <c r="AK37" s="122"/>
      <c r="AL37" s="122"/>
      <c r="AM37" s="122"/>
      <c r="AN37" s="122"/>
      <c r="AO37" s="122"/>
      <c r="AP37" s="387"/>
      <c r="AQ37" s="387"/>
      <c r="AR37" s="122"/>
      <c r="AS37" s="122"/>
      <c r="AT37" s="122"/>
      <c r="AU37" s="122"/>
      <c r="AV37" s="122"/>
      <c r="AW37" s="122"/>
      <c r="AX37" s="122"/>
      <c r="AY37" s="122"/>
      <c r="AZ37" s="122"/>
      <c r="BA37" s="122"/>
      <c r="BB37" s="122"/>
      <c r="BC37" s="122"/>
      <c r="BD37" s="122"/>
      <c r="BE37" s="120">
        <f t="shared" si="3"/>
        <v>0</v>
      </c>
      <c r="BF37" s="120">
        <f t="shared" si="4"/>
        <v>0</v>
      </c>
      <c r="BG37" t="b">
        <f t="shared" si="6"/>
        <v>0</v>
      </c>
      <c r="BH37" s="7">
        <v>36314</v>
      </c>
      <c r="BJ37" s="108">
        <v>36314</v>
      </c>
      <c r="BL37" s="107">
        <f t="shared" si="7"/>
        <v>0</v>
      </c>
    </row>
    <row r="38" spans="1:64" x14ac:dyDescent="0.3">
      <c r="A38">
        <f t="shared" si="5"/>
        <v>3022029</v>
      </c>
      <c r="B38" s="118">
        <v>3022029</v>
      </c>
      <c r="C38" t="s">
        <v>461</v>
      </c>
      <c r="D38" s="106">
        <f>VLOOKUP(B38,'School Details'!A:E,3,FALSE)</f>
        <v>0</v>
      </c>
      <c r="E38" s="106" t="str">
        <f>VLOOKUP(B38,'School Details'!A:E,4,FALSE)</f>
        <v>M</v>
      </c>
      <c r="F38" s="106" t="str">
        <f>VLOOKUP(B38,'School Details'!A:E,5,FALSE)</f>
        <v>Primary</v>
      </c>
      <c r="G38" t="s">
        <v>895</v>
      </c>
      <c r="H38" t="s">
        <v>567</v>
      </c>
      <c r="I38" t="s">
        <v>915</v>
      </c>
      <c r="J38">
        <v>661225</v>
      </c>
      <c r="K38" s="118" t="s">
        <v>10</v>
      </c>
      <c r="L38" s="106">
        <f t="shared" si="8"/>
        <v>1</v>
      </c>
      <c r="M38" s="106" t="str">
        <f t="shared" si="1"/>
        <v>TPECG.I01</v>
      </c>
      <c r="N38" s="106">
        <f>VLOOKUP(B38,'School Details'!A:K,10,FALSE)</f>
        <v>400035</v>
      </c>
      <c r="O38" s="106" t="str">
        <f t="shared" si="2"/>
        <v xml:space="preserve">Goldbeaters  </v>
      </c>
      <c r="P38" t="s">
        <v>100</v>
      </c>
      <c r="Q38" t="s">
        <v>101</v>
      </c>
      <c r="R38" t="s">
        <v>102</v>
      </c>
      <c r="S38" t="str">
        <f>VLOOKUP($G38,LBB_Code!$J:$O, 6,FALSE)</f>
        <v>A1.D10166.661225.99999.9999999.999999</v>
      </c>
      <c r="T38" s="384"/>
      <c r="W38" s="119"/>
      <c r="Z38" s="119"/>
      <c r="AC38" s="119"/>
      <c r="AF38" s="122"/>
      <c r="AG38" s="122"/>
      <c r="AH38" s="122"/>
      <c r="AI38" s="122"/>
      <c r="AJ38" s="122"/>
      <c r="AK38" s="122"/>
      <c r="AL38" s="122"/>
      <c r="AM38" s="122"/>
      <c r="AN38" s="122"/>
      <c r="AO38" s="122"/>
      <c r="AP38" s="387"/>
      <c r="AQ38" s="387"/>
      <c r="AR38" s="122"/>
      <c r="AS38" s="122"/>
      <c r="AT38" s="122"/>
      <c r="AU38" s="122"/>
      <c r="AV38" s="122"/>
      <c r="AW38" s="122"/>
      <c r="AX38" s="122"/>
      <c r="AY38" s="122"/>
      <c r="AZ38" s="122"/>
      <c r="BA38" s="122"/>
      <c r="BB38" s="122"/>
      <c r="BC38" s="122"/>
      <c r="BD38" s="122"/>
      <c r="BE38" s="120">
        <f t="shared" si="3"/>
        <v>0</v>
      </c>
      <c r="BF38" s="120">
        <f t="shared" si="4"/>
        <v>0</v>
      </c>
      <c r="BG38" t="b">
        <f t="shared" si="6"/>
        <v>0</v>
      </c>
      <c r="BH38" s="7">
        <v>49843</v>
      </c>
      <c r="BJ38" s="108">
        <v>49843</v>
      </c>
      <c r="BL38" s="107">
        <f t="shared" si="7"/>
        <v>0</v>
      </c>
    </row>
    <row r="39" spans="1:64" x14ac:dyDescent="0.3">
      <c r="A39">
        <f t="shared" si="5"/>
        <v>3023516</v>
      </c>
      <c r="B39" s="118">
        <v>3023516</v>
      </c>
      <c r="C39" t="s">
        <v>464</v>
      </c>
      <c r="D39" s="106">
        <f>VLOOKUP(B39,'School Details'!A:E,3,FALSE)</f>
        <v>0</v>
      </c>
      <c r="E39" s="106" t="str">
        <f>VLOOKUP(B39,'School Details'!A:E,4,FALSE)</f>
        <v>M</v>
      </c>
      <c r="F39" s="106" t="str">
        <f>VLOOKUP(B39,'School Details'!A:E,5,FALSE)</f>
        <v>Primary</v>
      </c>
      <c r="G39" t="s">
        <v>895</v>
      </c>
      <c r="H39" t="s">
        <v>567</v>
      </c>
      <c r="I39" t="s">
        <v>915</v>
      </c>
      <c r="J39">
        <v>661225</v>
      </c>
      <c r="K39" s="118" t="s">
        <v>10</v>
      </c>
      <c r="L39" s="106">
        <f t="shared" si="8"/>
        <v>1</v>
      </c>
      <c r="M39" s="106" t="str">
        <f t="shared" ref="M39:M70" si="9">I39&amp;"."&amp;K39</f>
        <v>TPECG.I01</v>
      </c>
      <c r="N39" s="106">
        <f>VLOOKUP(B39,'School Details'!A:K,10,FALSE)</f>
        <v>400108</v>
      </c>
      <c r="O39" s="106" t="str">
        <f t="shared" ref="O39:O70" si="10">C39</f>
        <v xml:space="preserve">Hasmonean  </v>
      </c>
      <c r="P39" t="s">
        <v>19</v>
      </c>
      <c r="Q39" t="s">
        <v>20</v>
      </c>
      <c r="R39" t="s">
        <v>21</v>
      </c>
      <c r="S39" t="str">
        <f>VLOOKUP($G39,LBB_Code!$J:$O, 6,FALSE)</f>
        <v>A1.D10166.661225.99999.9999999.999999</v>
      </c>
      <c r="T39" s="384"/>
      <c r="W39" s="119"/>
      <c r="Z39" s="119"/>
      <c r="AC39" s="119"/>
      <c r="AF39" s="122"/>
      <c r="AG39" s="122"/>
      <c r="AH39" s="122"/>
      <c r="AI39" s="122"/>
      <c r="AJ39" s="122"/>
      <c r="AK39" s="122"/>
      <c r="AL39" s="122"/>
      <c r="AM39" s="122"/>
      <c r="AN39" s="122"/>
      <c r="AO39" s="122"/>
      <c r="AP39" s="387"/>
      <c r="AQ39" s="387"/>
      <c r="AR39" s="122"/>
      <c r="AS39" s="122"/>
      <c r="AT39" s="122"/>
      <c r="AU39" s="122"/>
      <c r="AV39" s="122"/>
      <c r="AW39" s="122"/>
      <c r="AX39" s="122"/>
      <c r="AY39" s="122"/>
      <c r="AZ39" s="122"/>
      <c r="BA39" s="122"/>
      <c r="BB39" s="122"/>
      <c r="BC39" s="122"/>
      <c r="BD39" s="122"/>
      <c r="BE39" s="120">
        <f t="shared" ref="BE39:BE70" si="11">W39+Z39+AC39+AF39+AI39+AL39+AO39+AR39+AU39+AX39+BA39+W39</f>
        <v>0</v>
      </c>
      <c r="BF39" s="120">
        <f t="shared" si="4"/>
        <v>0</v>
      </c>
      <c r="BG39" t="b">
        <f t="shared" si="6"/>
        <v>0</v>
      </c>
      <c r="BH39" s="7">
        <v>21596</v>
      </c>
      <c r="BJ39" s="108">
        <v>21596</v>
      </c>
      <c r="BL39" s="107">
        <f t="shared" si="7"/>
        <v>0</v>
      </c>
    </row>
    <row r="40" spans="1:64" x14ac:dyDescent="0.3">
      <c r="A40">
        <f t="shared" si="5"/>
        <v>3022031</v>
      </c>
      <c r="B40" s="118">
        <v>3022031</v>
      </c>
      <c r="C40" t="s">
        <v>465</v>
      </c>
      <c r="D40" s="106">
        <f>VLOOKUP(B40,'School Details'!A:E,3,FALSE)</f>
        <v>0</v>
      </c>
      <c r="E40" s="106" t="str">
        <f>VLOOKUP(B40,'School Details'!A:E,4,FALSE)</f>
        <v>M</v>
      </c>
      <c r="F40" s="106" t="str">
        <f>VLOOKUP(B40,'School Details'!A:E,5,FALSE)</f>
        <v>Primary</v>
      </c>
      <c r="G40" t="s">
        <v>895</v>
      </c>
      <c r="H40" t="s">
        <v>567</v>
      </c>
      <c r="I40" t="s">
        <v>915</v>
      </c>
      <c r="J40">
        <v>661225</v>
      </c>
      <c r="K40" s="118" t="s">
        <v>10</v>
      </c>
      <c r="L40" s="106">
        <f t="shared" si="8"/>
        <v>1</v>
      </c>
      <c r="M40" s="106" t="str">
        <f t="shared" si="9"/>
        <v>TPECG.I01</v>
      </c>
      <c r="N40" s="106">
        <f>VLOOKUP(B40,'School Details'!A:K,10,FALSE)</f>
        <v>400026</v>
      </c>
      <c r="O40" s="106" t="str">
        <f t="shared" si="10"/>
        <v>Hollickwood JMI Sch</v>
      </c>
      <c r="P40" t="s">
        <v>151</v>
      </c>
      <c r="Q40" t="s">
        <v>152</v>
      </c>
      <c r="R40" t="s">
        <v>153</v>
      </c>
      <c r="S40" t="str">
        <f>VLOOKUP($G40,LBB_Code!$J:$O, 6,FALSE)</f>
        <v>A1.D10166.661225.99999.9999999.999999</v>
      </c>
      <c r="T40" s="384"/>
      <c r="W40" s="122"/>
      <c r="Z40" s="122"/>
      <c r="AC40" s="122"/>
      <c r="AF40" s="122"/>
      <c r="AG40" s="122"/>
      <c r="AH40" s="122"/>
      <c r="AI40" s="122"/>
      <c r="AJ40" s="122"/>
      <c r="AK40" s="122"/>
      <c r="AL40" s="122"/>
      <c r="AM40" s="122"/>
      <c r="AN40" s="122"/>
      <c r="AO40" s="122"/>
      <c r="AP40" s="387"/>
      <c r="AQ40" s="387"/>
      <c r="AR40" s="122"/>
      <c r="AS40" s="122"/>
      <c r="AT40" s="122"/>
      <c r="AU40" s="122"/>
      <c r="AV40" s="122"/>
      <c r="AW40" s="122"/>
      <c r="AX40" s="122"/>
      <c r="AY40" s="122"/>
      <c r="AZ40" s="122"/>
      <c r="BA40" s="122"/>
      <c r="BB40" s="122"/>
      <c r="BC40" s="122"/>
      <c r="BD40" s="122"/>
      <c r="BE40" s="120">
        <f t="shared" si="11"/>
        <v>0</v>
      </c>
      <c r="BF40" s="120">
        <f t="shared" si="4"/>
        <v>0</v>
      </c>
      <c r="BG40" t="b">
        <f t="shared" si="6"/>
        <v>0</v>
      </c>
      <c r="BH40" s="7">
        <v>24627</v>
      </c>
      <c r="BJ40" s="108">
        <v>24627</v>
      </c>
      <c r="BL40" s="107">
        <f t="shared" si="7"/>
        <v>0</v>
      </c>
    </row>
    <row r="41" spans="1:64" x14ac:dyDescent="0.3">
      <c r="A41">
        <f t="shared" si="5"/>
        <v>3022032</v>
      </c>
      <c r="B41" s="118">
        <v>3022032</v>
      </c>
      <c r="C41" t="s">
        <v>148</v>
      </c>
      <c r="D41" s="106">
        <f>VLOOKUP(B41,'School Details'!A:E,3,FALSE)</f>
        <v>0</v>
      </c>
      <c r="E41" s="106" t="str">
        <f>VLOOKUP(B41,'School Details'!A:E,4,FALSE)</f>
        <v>M</v>
      </c>
      <c r="F41" s="106" t="str">
        <f>VLOOKUP(B41,'School Details'!A:E,5,FALSE)</f>
        <v>Primary</v>
      </c>
      <c r="G41" t="s">
        <v>895</v>
      </c>
      <c r="H41" t="s">
        <v>567</v>
      </c>
      <c r="I41" t="s">
        <v>915</v>
      </c>
      <c r="J41">
        <v>661225</v>
      </c>
      <c r="K41" s="118" t="s">
        <v>10</v>
      </c>
      <c r="L41" s="106">
        <f t="shared" si="8"/>
        <v>1</v>
      </c>
      <c r="M41" s="106" t="str">
        <f t="shared" si="9"/>
        <v>TPECG.I01</v>
      </c>
      <c r="N41" s="106">
        <f>VLOOKUP(B41,'School Details'!A:K,10,FALSE)</f>
        <v>400084</v>
      </c>
      <c r="O41" s="106" t="str">
        <f t="shared" si="10"/>
        <v>Holly Park School</v>
      </c>
      <c r="P41" t="s">
        <v>148</v>
      </c>
      <c r="Q41" t="s">
        <v>149</v>
      </c>
      <c r="R41" t="s">
        <v>150</v>
      </c>
      <c r="S41" t="str">
        <f>VLOOKUP($G41,LBB_Code!$J:$O, 6,FALSE)</f>
        <v>A1.D10166.661225.99999.9999999.999999</v>
      </c>
      <c r="T41" s="384"/>
      <c r="W41" s="119"/>
      <c r="Z41" s="119"/>
      <c r="AC41" s="119"/>
      <c r="AF41" s="122"/>
      <c r="AG41" s="122"/>
      <c r="AH41" s="122"/>
      <c r="AI41" s="122"/>
      <c r="AJ41" s="122"/>
      <c r="AK41" s="122"/>
      <c r="AL41" s="122"/>
      <c r="AM41" s="122"/>
      <c r="AN41" s="122"/>
      <c r="AO41" s="122"/>
      <c r="AP41" s="387"/>
      <c r="AQ41" s="387"/>
      <c r="AR41" s="122"/>
      <c r="AS41" s="122"/>
      <c r="AT41" s="122"/>
      <c r="AU41" s="122"/>
      <c r="AV41" s="122"/>
      <c r="AW41" s="122"/>
      <c r="AX41" s="122"/>
      <c r="AY41" s="122"/>
      <c r="AZ41" s="122"/>
      <c r="BA41" s="122"/>
      <c r="BB41" s="122"/>
      <c r="BC41" s="122"/>
      <c r="BD41" s="122"/>
      <c r="BE41" s="120">
        <f t="shared" si="11"/>
        <v>0</v>
      </c>
      <c r="BF41" s="120">
        <f t="shared" si="4"/>
        <v>0</v>
      </c>
      <c r="BG41" t="b">
        <f t="shared" si="6"/>
        <v>0</v>
      </c>
      <c r="BH41" s="7">
        <v>45172</v>
      </c>
      <c r="BJ41" s="108">
        <v>45172</v>
      </c>
      <c r="BL41" s="107">
        <f t="shared" si="7"/>
        <v>0</v>
      </c>
    </row>
    <row r="42" spans="1:64" x14ac:dyDescent="0.3">
      <c r="A42">
        <f t="shared" si="5"/>
        <v>3023304</v>
      </c>
      <c r="B42" s="118">
        <v>3023304</v>
      </c>
      <c r="C42" t="s">
        <v>468</v>
      </c>
      <c r="D42" s="106">
        <f>VLOOKUP(B42,'School Details'!A:E,3,FALSE)</f>
        <v>0</v>
      </c>
      <c r="E42" s="106" t="str">
        <f>VLOOKUP(B42,'School Details'!A:E,4,FALSE)</f>
        <v>M</v>
      </c>
      <c r="F42" s="106" t="str">
        <f>VLOOKUP(B42,'School Details'!A:E,5,FALSE)</f>
        <v>Primary</v>
      </c>
      <c r="G42" t="s">
        <v>895</v>
      </c>
      <c r="H42" t="s">
        <v>567</v>
      </c>
      <c r="I42" t="s">
        <v>915</v>
      </c>
      <c r="J42">
        <v>661225</v>
      </c>
      <c r="K42" s="118" t="s">
        <v>10</v>
      </c>
      <c r="L42" s="106">
        <f t="shared" si="8"/>
        <v>1</v>
      </c>
      <c r="M42" s="106" t="str">
        <f t="shared" si="9"/>
        <v>TPECG.I01</v>
      </c>
      <c r="N42" s="106">
        <f>VLOOKUP(B42,'School Details'!A:K,10,FALSE)</f>
        <v>400008</v>
      </c>
      <c r="O42" s="106" t="str">
        <f t="shared" si="10"/>
        <v>Holy Trinity School</v>
      </c>
      <c r="P42" t="s">
        <v>34</v>
      </c>
      <c r="Q42" t="s">
        <v>35</v>
      </c>
      <c r="R42" t="s">
        <v>36</v>
      </c>
      <c r="S42" t="str">
        <f>VLOOKUP($G42,LBB_Code!$J:$O, 6,FALSE)</f>
        <v>A1.D10166.661225.99999.9999999.999999</v>
      </c>
      <c r="T42" s="384"/>
      <c r="W42" s="119"/>
      <c r="Z42" s="119"/>
      <c r="AC42" s="119"/>
      <c r="AF42" s="122"/>
      <c r="AG42" s="122"/>
      <c r="AH42" s="122"/>
      <c r="AI42" s="122"/>
      <c r="AJ42" s="122"/>
      <c r="AK42" s="122"/>
      <c r="AL42" s="122"/>
      <c r="AM42" s="122"/>
      <c r="AN42" s="122"/>
      <c r="AO42" s="122"/>
      <c r="AP42" s="387"/>
      <c r="AQ42" s="387"/>
      <c r="AR42" s="122"/>
      <c r="AS42" s="122"/>
      <c r="AT42" s="122"/>
      <c r="AU42" s="122"/>
      <c r="AV42" s="122"/>
      <c r="AW42" s="122"/>
      <c r="AX42" s="122"/>
      <c r="AY42" s="122"/>
      <c r="AZ42" s="122"/>
      <c r="BA42" s="122"/>
      <c r="BB42" s="122"/>
      <c r="BC42" s="122"/>
      <c r="BD42" s="122"/>
      <c r="BE42" s="120">
        <f t="shared" si="11"/>
        <v>0</v>
      </c>
      <c r="BF42" s="122">
        <f t="shared" si="4"/>
        <v>0</v>
      </c>
      <c r="BG42" t="b">
        <f t="shared" si="6"/>
        <v>0</v>
      </c>
      <c r="BH42" s="7">
        <v>23043</v>
      </c>
      <c r="BJ42" s="108">
        <v>23043</v>
      </c>
      <c r="BL42" s="107">
        <f t="shared" si="7"/>
        <v>0</v>
      </c>
    </row>
    <row r="43" spans="1:64" x14ac:dyDescent="0.3">
      <c r="A43">
        <f t="shared" si="5"/>
        <v>3025427</v>
      </c>
      <c r="B43" s="118">
        <v>3025427</v>
      </c>
      <c r="C43" t="s">
        <v>547</v>
      </c>
      <c r="D43" s="106">
        <f>VLOOKUP(B43,'School Details'!A:E,3,FALSE)</f>
        <v>0</v>
      </c>
      <c r="E43" s="106" t="str">
        <f>VLOOKUP(B43,'School Details'!A:E,4,FALSE)</f>
        <v>M</v>
      </c>
      <c r="F43" s="106" t="str">
        <f>VLOOKUP(B43,'School Details'!A:E,5,FALSE)</f>
        <v>Secondary</v>
      </c>
      <c r="G43" t="s">
        <v>900</v>
      </c>
      <c r="H43" t="s">
        <v>568</v>
      </c>
      <c r="I43" t="s">
        <v>915</v>
      </c>
      <c r="J43">
        <v>661225</v>
      </c>
      <c r="K43" s="118" t="s">
        <v>10</v>
      </c>
      <c r="L43" s="106">
        <f t="shared" si="8"/>
        <v>1</v>
      </c>
      <c r="M43" s="106" t="str">
        <f t="shared" si="9"/>
        <v>TPECG.I01</v>
      </c>
      <c r="N43" s="106">
        <f>VLOOKUP(B43,'School Details'!A:K,10,FALSE)</f>
        <v>400140</v>
      </c>
      <c r="O43" s="106" t="str">
        <f t="shared" si="10"/>
        <v>JCoSS</v>
      </c>
      <c r="P43" t="s">
        <v>169</v>
      </c>
      <c r="Q43" t="s">
        <v>170</v>
      </c>
      <c r="R43" t="s">
        <v>171</v>
      </c>
      <c r="S43" t="str">
        <f>VLOOKUP($G43,LBB_Code!$J:$O, 6,FALSE)</f>
        <v>A1.D10167.661225.99999.9999999.999999</v>
      </c>
      <c r="T43" s="384"/>
      <c r="W43" s="119"/>
      <c r="Z43" s="119"/>
      <c r="AC43" s="119"/>
      <c r="AF43" s="122"/>
      <c r="AG43" s="122"/>
      <c r="AH43" s="122"/>
      <c r="AI43" s="122"/>
      <c r="AJ43" s="122"/>
      <c r="AK43" s="122"/>
      <c r="AL43" s="122"/>
      <c r="AM43" s="122"/>
      <c r="AN43" s="122"/>
      <c r="AO43" s="122"/>
      <c r="AP43" s="387"/>
      <c r="AQ43" s="387"/>
      <c r="AR43" s="122"/>
      <c r="AS43" s="122"/>
      <c r="AT43" s="122"/>
      <c r="AU43" s="122"/>
      <c r="AV43" s="122"/>
      <c r="AW43" s="122"/>
      <c r="AX43" s="122"/>
      <c r="AY43" s="122"/>
      <c r="AZ43" s="122"/>
      <c r="BA43" s="122"/>
      <c r="BB43" s="122"/>
      <c r="BC43" s="122"/>
      <c r="BD43" s="122"/>
      <c r="BE43" s="120">
        <f t="shared" si="11"/>
        <v>0</v>
      </c>
      <c r="BF43" s="122">
        <f t="shared" si="4"/>
        <v>0</v>
      </c>
      <c r="BG43" t="b">
        <f t="shared" si="6"/>
        <v>0</v>
      </c>
      <c r="BH43" s="7">
        <v>128803</v>
      </c>
      <c r="BJ43" s="108">
        <v>128803</v>
      </c>
      <c r="BL43" s="107">
        <f t="shared" si="7"/>
        <v>0</v>
      </c>
    </row>
    <row r="44" spans="1:64" x14ac:dyDescent="0.3">
      <c r="A44">
        <f t="shared" si="5"/>
        <v>3022036</v>
      </c>
      <c r="B44" s="118">
        <v>3022036</v>
      </c>
      <c r="C44" t="s">
        <v>175</v>
      </c>
      <c r="D44" s="106">
        <f>VLOOKUP(B44,'School Details'!A:E,3,FALSE)</f>
        <v>0</v>
      </c>
      <c r="E44" s="106" t="str">
        <f>VLOOKUP(B44,'School Details'!A:E,4,FALSE)</f>
        <v>M</v>
      </c>
      <c r="F44" s="106" t="str">
        <f>VLOOKUP(B44,'School Details'!A:E,5,FALSE)</f>
        <v>Primary</v>
      </c>
      <c r="G44" t="s">
        <v>895</v>
      </c>
      <c r="H44" t="s">
        <v>567</v>
      </c>
      <c r="I44" t="s">
        <v>915</v>
      </c>
      <c r="J44">
        <v>661225</v>
      </c>
      <c r="K44" s="118" t="s">
        <v>10</v>
      </c>
      <c r="L44" s="106">
        <f t="shared" si="8"/>
        <v>1</v>
      </c>
      <c r="M44" s="106" t="str">
        <f t="shared" si="9"/>
        <v>TPECG.I01</v>
      </c>
      <c r="N44" s="106">
        <f>VLOOKUP(B44,'School Details'!A:K,10,FALSE)</f>
        <v>400046</v>
      </c>
      <c r="O44" s="106" t="str">
        <f t="shared" si="10"/>
        <v>Livingstone School</v>
      </c>
      <c r="P44" t="s">
        <v>175</v>
      </c>
      <c r="Q44" t="s">
        <v>176</v>
      </c>
      <c r="R44" t="s">
        <v>177</v>
      </c>
      <c r="S44" t="str">
        <f>VLOOKUP($G44,LBB_Code!$J:$O, 6,FALSE)</f>
        <v>A1.D10166.661225.99999.9999999.999999</v>
      </c>
      <c r="T44" s="384"/>
      <c r="W44" s="119"/>
      <c r="Z44" s="119"/>
      <c r="AC44" s="119"/>
      <c r="AF44" s="122"/>
      <c r="AG44" s="122"/>
      <c r="AH44" s="122"/>
      <c r="AI44" s="122"/>
      <c r="AJ44" s="122"/>
      <c r="AK44" s="122"/>
      <c r="AL44" s="122"/>
      <c r="AM44" s="122"/>
      <c r="AN44" s="122"/>
      <c r="AO44" s="122"/>
      <c r="AP44" s="387"/>
      <c r="AQ44" s="387"/>
      <c r="AR44" s="122"/>
      <c r="AS44" s="122"/>
      <c r="AT44" s="122"/>
      <c r="AU44" s="122"/>
      <c r="AV44" s="122"/>
      <c r="AW44" s="122"/>
      <c r="AX44" s="122"/>
      <c r="AY44" s="122"/>
      <c r="AZ44" s="122"/>
      <c r="BA44" s="122"/>
      <c r="BB44" s="122"/>
      <c r="BC44" s="122"/>
      <c r="BD44" s="122"/>
      <c r="BE44" s="120">
        <f t="shared" si="11"/>
        <v>0</v>
      </c>
      <c r="BF44" s="122">
        <f t="shared" si="4"/>
        <v>0</v>
      </c>
      <c r="BG44" t="b">
        <f t="shared" si="6"/>
        <v>0</v>
      </c>
      <c r="BH44" s="7">
        <v>24897</v>
      </c>
      <c r="BJ44" s="108">
        <v>24897</v>
      </c>
      <c r="BL44" s="107">
        <f t="shared" si="7"/>
        <v>0</v>
      </c>
    </row>
    <row r="45" spans="1:64" x14ac:dyDescent="0.3">
      <c r="A45">
        <f t="shared" si="5"/>
        <v>3022037</v>
      </c>
      <c r="B45" s="118">
        <v>3022037</v>
      </c>
      <c r="C45" t="s">
        <v>470</v>
      </c>
      <c r="D45" s="106">
        <f>VLOOKUP(B45,'School Details'!A:E,3,FALSE)</f>
        <v>0</v>
      </c>
      <c r="E45" s="106" t="str">
        <f>VLOOKUP(B45,'School Details'!A:E,4,FALSE)</f>
        <v>M</v>
      </c>
      <c r="F45" s="106" t="str">
        <f>VLOOKUP(B45,'School Details'!A:E,5,FALSE)</f>
        <v>Primary</v>
      </c>
      <c r="G45" t="s">
        <v>895</v>
      </c>
      <c r="H45" t="s">
        <v>567</v>
      </c>
      <c r="I45" t="s">
        <v>915</v>
      </c>
      <c r="J45">
        <v>661225</v>
      </c>
      <c r="K45" s="118" t="s">
        <v>10</v>
      </c>
      <c r="L45" s="106">
        <f t="shared" ref="L45:L76" si="12">IF(C47=C46,L44+1,1)</f>
        <v>1</v>
      </c>
      <c r="M45" s="106" t="str">
        <f t="shared" si="9"/>
        <v>TPECG.I01</v>
      </c>
      <c r="N45" s="106">
        <f>VLOOKUP(B45,'School Details'!A:K,10,FALSE)</f>
        <v>400030</v>
      </c>
      <c r="O45" s="106" t="str">
        <f t="shared" si="10"/>
        <v xml:space="preserve">Manorside  </v>
      </c>
      <c r="P45" t="s">
        <v>130</v>
      </c>
      <c r="Q45" t="s">
        <v>131</v>
      </c>
      <c r="R45" t="s">
        <v>132</v>
      </c>
      <c r="S45" t="str">
        <f>VLOOKUP($G45,LBB_Code!$J:$O, 6,FALSE)</f>
        <v>A1.D10166.661225.99999.9999999.999999</v>
      </c>
      <c r="T45" s="384"/>
      <c r="W45" s="119"/>
      <c r="Z45" s="119"/>
      <c r="AC45" s="119"/>
      <c r="AF45" s="122"/>
      <c r="AG45" s="122"/>
      <c r="AH45" s="122"/>
      <c r="AI45" s="122"/>
      <c r="AJ45" s="122"/>
      <c r="AK45" s="122"/>
      <c r="AL45" s="122"/>
      <c r="AM45" s="122"/>
      <c r="AN45" s="122"/>
      <c r="AO45" s="122"/>
      <c r="AP45" s="387"/>
      <c r="AQ45" s="387"/>
      <c r="AR45" s="122"/>
      <c r="AS45" s="122"/>
      <c r="AT45" s="122"/>
      <c r="AU45" s="122"/>
      <c r="AV45" s="122"/>
      <c r="AW45" s="122"/>
      <c r="AX45" s="122"/>
      <c r="AY45" s="122"/>
      <c r="AZ45" s="122"/>
      <c r="BA45" s="122"/>
      <c r="BB45" s="122"/>
      <c r="BC45" s="122"/>
      <c r="BD45" s="122"/>
      <c r="BE45" s="120">
        <f t="shared" si="11"/>
        <v>0</v>
      </c>
      <c r="BF45" s="120">
        <f t="shared" si="4"/>
        <v>0</v>
      </c>
      <c r="BG45" t="b">
        <f t="shared" si="6"/>
        <v>0</v>
      </c>
      <c r="BH45" s="7">
        <v>22916</v>
      </c>
      <c r="BJ45" s="108">
        <v>22916</v>
      </c>
      <c r="BL45" s="107">
        <f t="shared" si="7"/>
        <v>0</v>
      </c>
    </row>
    <row r="46" spans="1:64" x14ac:dyDescent="0.3">
      <c r="A46">
        <f t="shared" si="5"/>
        <v>3023523</v>
      </c>
      <c r="B46" s="118">
        <v>3023523</v>
      </c>
      <c r="C46" t="s">
        <v>472</v>
      </c>
      <c r="D46" s="106">
        <f>VLOOKUP(B46,'School Details'!A:E,3,FALSE)</f>
        <v>0</v>
      </c>
      <c r="E46" s="106" t="str">
        <f>VLOOKUP(B46,'School Details'!A:E,4,FALSE)</f>
        <v>M</v>
      </c>
      <c r="F46" s="106" t="str">
        <f>VLOOKUP(B46,'School Details'!A:E,5,FALSE)</f>
        <v>Primary</v>
      </c>
      <c r="G46" t="s">
        <v>895</v>
      </c>
      <c r="H46" t="s">
        <v>567</v>
      </c>
      <c r="I46" t="s">
        <v>915</v>
      </c>
      <c r="J46">
        <v>661225</v>
      </c>
      <c r="K46" s="118" t="s">
        <v>10</v>
      </c>
      <c r="L46" s="106">
        <f t="shared" si="12"/>
        <v>1</v>
      </c>
      <c r="M46" s="106" t="str">
        <f t="shared" si="9"/>
        <v>TPECG.I01</v>
      </c>
      <c r="N46" s="106">
        <f>VLOOKUP(B46,'School Details'!A:K,10,FALSE)</f>
        <v>400130</v>
      </c>
      <c r="O46" s="106" t="str">
        <f t="shared" si="10"/>
        <v xml:space="preserve">Martin  </v>
      </c>
      <c r="P46" t="s">
        <v>203</v>
      </c>
      <c r="Q46" t="s">
        <v>204</v>
      </c>
      <c r="R46" t="s">
        <v>205</v>
      </c>
      <c r="S46" t="str">
        <f>VLOOKUP($G46,LBB_Code!$J:$O, 6,FALSE)</f>
        <v>A1.D10166.661225.99999.9999999.999999</v>
      </c>
      <c r="T46" s="384"/>
      <c r="W46" s="119"/>
      <c r="Z46" s="119"/>
      <c r="AC46" s="119"/>
      <c r="AF46" s="122"/>
      <c r="AG46" s="122"/>
      <c r="AH46" s="122"/>
      <c r="AI46" s="122"/>
      <c r="AJ46" s="122"/>
      <c r="AK46" s="122"/>
      <c r="AL46" s="122"/>
      <c r="AM46" s="122"/>
      <c r="AN46" s="122"/>
      <c r="AO46" s="122"/>
      <c r="AP46" s="387"/>
      <c r="AQ46" s="387"/>
      <c r="AR46" s="122"/>
      <c r="AS46" s="122"/>
      <c r="AT46" s="122"/>
      <c r="AU46" s="122"/>
      <c r="AV46" s="122"/>
      <c r="AW46" s="122"/>
      <c r="AX46" s="122"/>
      <c r="AY46" s="122"/>
      <c r="AZ46" s="122"/>
      <c r="BA46" s="122"/>
      <c r="BB46" s="122"/>
      <c r="BC46" s="122"/>
      <c r="BD46" s="122"/>
      <c r="BE46" s="120">
        <f t="shared" si="11"/>
        <v>0</v>
      </c>
      <c r="BF46" s="120">
        <f t="shared" si="4"/>
        <v>0</v>
      </c>
      <c r="BG46" t="b">
        <f t="shared" si="6"/>
        <v>0</v>
      </c>
      <c r="BH46" s="7">
        <v>67995</v>
      </c>
      <c r="BJ46" s="108">
        <v>67995</v>
      </c>
      <c r="BL46" s="107">
        <f t="shared" si="7"/>
        <v>0</v>
      </c>
    </row>
    <row r="47" spans="1:64" x14ac:dyDescent="0.3">
      <c r="A47">
        <f t="shared" si="5"/>
        <v>3025948</v>
      </c>
      <c r="B47" s="118">
        <v>3025948</v>
      </c>
      <c r="C47" t="s">
        <v>473</v>
      </c>
      <c r="D47" s="106">
        <f>VLOOKUP(B47,'School Details'!A:E,3,FALSE)</f>
        <v>0</v>
      </c>
      <c r="E47" s="106" t="str">
        <f>VLOOKUP(B47,'School Details'!A:E,4,FALSE)</f>
        <v>M</v>
      </c>
      <c r="F47" s="106" t="str">
        <f>VLOOKUP(B47,'School Details'!A:E,5,FALSE)</f>
        <v>Primary</v>
      </c>
      <c r="G47" t="s">
        <v>895</v>
      </c>
      <c r="H47" t="s">
        <v>567</v>
      </c>
      <c r="I47" t="s">
        <v>915</v>
      </c>
      <c r="J47">
        <v>661225</v>
      </c>
      <c r="K47" s="118" t="s">
        <v>10</v>
      </c>
      <c r="L47" s="106">
        <f t="shared" si="12"/>
        <v>1</v>
      </c>
      <c r="M47" s="106" t="str">
        <f t="shared" si="9"/>
        <v>TPECG.I01</v>
      </c>
      <c r="N47" s="106">
        <f>VLOOKUP(B47,'School Details'!A:K,10,FALSE)</f>
        <v>400112</v>
      </c>
      <c r="O47" s="106" t="str">
        <f t="shared" si="10"/>
        <v>Mathilda Marks-Kennedy</v>
      </c>
      <c r="P47" t="s">
        <v>70</v>
      </c>
      <c r="Q47" t="s">
        <v>71</v>
      </c>
      <c r="R47" t="s">
        <v>72</v>
      </c>
      <c r="S47" t="str">
        <f>VLOOKUP($G47,LBB_Code!$J:$O, 6,FALSE)</f>
        <v>A1.D10166.661225.99999.9999999.999999</v>
      </c>
      <c r="T47" s="384"/>
      <c r="W47" s="119"/>
      <c r="Z47" s="119"/>
      <c r="AC47" s="119"/>
      <c r="AF47" s="122"/>
      <c r="AG47" s="122"/>
      <c r="AH47" s="122"/>
      <c r="AI47" s="122"/>
      <c r="AJ47" s="122"/>
      <c r="AK47" s="122"/>
      <c r="AL47" s="122"/>
      <c r="AM47" s="122"/>
      <c r="AN47" s="122"/>
      <c r="AO47" s="122"/>
      <c r="AP47" s="387"/>
      <c r="AQ47" s="387"/>
      <c r="AR47" s="122"/>
      <c r="AS47" s="122"/>
      <c r="AT47" s="122"/>
      <c r="AU47" s="122"/>
      <c r="AV47" s="122"/>
      <c r="AW47" s="122"/>
      <c r="AX47" s="122"/>
      <c r="AY47" s="122"/>
      <c r="AZ47" s="122"/>
      <c r="BA47" s="122"/>
      <c r="BB47" s="122"/>
      <c r="BC47" s="122"/>
      <c r="BD47" s="122"/>
      <c r="BE47" s="120">
        <f t="shared" si="11"/>
        <v>0</v>
      </c>
      <c r="BF47" s="120">
        <f t="shared" si="4"/>
        <v>0</v>
      </c>
      <c r="BG47" t="b">
        <f t="shared" si="6"/>
        <v>0</v>
      </c>
      <c r="BH47" s="7">
        <v>19367</v>
      </c>
      <c r="BJ47" s="108">
        <v>19367</v>
      </c>
      <c r="BL47" s="107">
        <f t="shared" si="7"/>
        <v>0</v>
      </c>
    </row>
    <row r="48" spans="1:64" x14ac:dyDescent="0.3">
      <c r="A48">
        <f t="shared" si="5"/>
        <v>3025949</v>
      </c>
      <c r="B48" s="118">
        <v>3025949</v>
      </c>
      <c r="C48" t="s">
        <v>474</v>
      </c>
      <c r="D48" s="106">
        <f>VLOOKUP(B48,'School Details'!A:E,3,FALSE)</f>
        <v>0</v>
      </c>
      <c r="E48" s="106" t="str">
        <f>VLOOKUP(B48,'School Details'!A:E,4,FALSE)</f>
        <v>M</v>
      </c>
      <c r="F48" s="106" t="str">
        <f>VLOOKUP(B48,'School Details'!A:E,5,FALSE)</f>
        <v>Primary</v>
      </c>
      <c r="G48" t="s">
        <v>895</v>
      </c>
      <c r="H48" t="s">
        <v>567</v>
      </c>
      <c r="I48" t="s">
        <v>915</v>
      </c>
      <c r="J48">
        <v>661225</v>
      </c>
      <c r="K48" s="118" t="s">
        <v>10</v>
      </c>
      <c r="L48" s="106">
        <f t="shared" si="12"/>
        <v>1</v>
      </c>
      <c r="M48" s="106" t="str">
        <f t="shared" si="9"/>
        <v>TPECG.I01</v>
      </c>
      <c r="N48" s="106">
        <f>VLOOKUP(B48,'School Details'!A:K,10,FALSE)</f>
        <v>400110</v>
      </c>
      <c r="O48" s="106" t="str">
        <f t="shared" si="10"/>
        <v xml:space="preserve">Menorah Foundation </v>
      </c>
      <c r="P48" t="s">
        <v>85</v>
      </c>
      <c r="Q48" t="s">
        <v>86</v>
      </c>
      <c r="R48" t="s">
        <v>87</v>
      </c>
      <c r="S48" t="str">
        <f>VLOOKUP($G48,LBB_Code!$J:$O, 6,FALSE)</f>
        <v>A1.D10166.661225.99999.9999999.999999</v>
      </c>
      <c r="T48" s="384"/>
      <c r="W48" s="119"/>
      <c r="Z48" s="119"/>
      <c r="AC48" s="119"/>
      <c r="AF48" s="122"/>
      <c r="AG48" s="122"/>
      <c r="AH48" s="122"/>
      <c r="AI48" s="122"/>
      <c r="AJ48" s="122"/>
      <c r="AK48" s="122"/>
      <c r="AL48" s="122"/>
      <c r="AM48" s="122"/>
      <c r="AN48" s="122"/>
      <c r="AO48" s="122"/>
      <c r="AP48" s="387"/>
      <c r="AQ48" s="387"/>
      <c r="AR48" s="122"/>
      <c r="AS48" s="122"/>
      <c r="AT48" s="122"/>
      <c r="AU48" s="122"/>
      <c r="AV48" s="122"/>
      <c r="AW48" s="122"/>
      <c r="AX48" s="122"/>
      <c r="AY48" s="122"/>
      <c r="AZ48" s="122"/>
      <c r="BA48" s="122"/>
      <c r="BB48" s="122"/>
      <c r="BC48" s="122"/>
      <c r="BD48" s="122"/>
      <c r="BE48" s="120">
        <f t="shared" si="11"/>
        <v>0</v>
      </c>
      <c r="BF48" s="120">
        <f t="shared" si="4"/>
        <v>0</v>
      </c>
      <c r="BG48" t="b">
        <f t="shared" si="6"/>
        <v>0</v>
      </c>
      <c r="BH48" s="7">
        <v>29937</v>
      </c>
      <c r="BJ48" s="108">
        <v>29937</v>
      </c>
      <c r="BL48" s="107">
        <f t="shared" si="7"/>
        <v>0</v>
      </c>
    </row>
    <row r="49" spans="1:64" x14ac:dyDescent="0.3">
      <c r="A49">
        <f t="shared" si="5"/>
        <v>3024004</v>
      </c>
      <c r="B49" s="118">
        <v>3024004</v>
      </c>
      <c r="C49" t="s">
        <v>548</v>
      </c>
      <c r="D49" s="106">
        <f>VLOOKUP(B49,'School Details'!A:E,3,FALSE)</f>
        <v>0</v>
      </c>
      <c r="E49" s="106" t="str">
        <f>VLOOKUP(B49,'School Details'!A:E,4,FALSE)</f>
        <v>M</v>
      </c>
      <c r="F49" s="106" t="str">
        <f>VLOOKUP(B49,'School Details'!A:E,5,FALSE)</f>
        <v>Secondary</v>
      </c>
      <c r="G49" t="s">
        <v>900</v>
      </c>
      <c r="H49" t="s">
        <v>568</v>
      </c>
      <c r="I49" t="s">
        <v>915</v>
      </c>
      <c r="J49">
        <v>661225</v>
      </c>
      <c r="K49" s="118" t="s">
        <v>10</v>
      </c>
      <c r="L49" s="106">
        <f t="shared" si="12"/>
        <v>1</v>
      </c>
      <c r="M49" s="106" t="str">
        <f t="shared" si="9"/>
        <v>TPECG.I01</v>
      </c>
      <c r="N49" s="106">
        <f>VLOOKUP(B49,'School Details'!A:K,10,FALSE)</f>
        <v>107953</v>
      </c>
      <c r="O49" s="106" t="str">
        <f t="shared" si="10"/>
        <v>Menorah High Sch Girls</v>
      </c>
      <c r="P49" t="s">
        <v>106</v>
      </c>
      <c r="Q49" t="s">
        <v>107</v>
      </c>
      <c r="R49" t="s">
        <v>108</v>
      </c>
      <c r="S49" t="str">
        <f>VLOOKUP($G49,LBB_Code!$J:$O, 6,FALSE)</f>
        <v>A1.D10167.661225.99999.9999999.999999</v>
      </c>
      <c r="T49" s="384"/>
      <c r="W49" s="119"/>
      <c r="Z49" s="119"/>
      <c r="AC49" s="119"/>
      <c r="AF49" s="122"/>
      <c r="AG49" s="122"/>
      <c r="AH49" s="122"/>
      <c r="AI49" s="122"/>
      <c r="AJ49" s="122"/>
      <c r="AK49" s="122"/>
      <c r="AL49" s="122"/>
      <c r="AM49" s="122"/>
      <c r="AN49" s="122"/>
      <c r="AO49" s="122"/>
      <c r="AP49" s="387"/>
      <c r="AQ49" s="387"/>
      <c r="AR49" s="122"/>
      <c r="AS49" s="122"/>
      <c r="AT49" s="122"/>
      <c r="AU49" s="122"/>
      <c r="AV49" s="122"/>
      <c r="AW49" s="122"/>
      <c r="AX49" s="122"/>
      <c r="AY49" s="122"/>
      <c r="AZ49" s="122"/>
      <c r="BA49" s="122"/>
      <c r="BB49" s="122"/>
      <c r="BC49" s="122"/>
      <c r="BD49" s="122"/>
      <c r="BE49" s="120">
        <f t="shared" si="11"/>
        <v>0</v>
      </c>
      <c r="BF49" s="120">
        <f t="shared" si="4"/>
        <v>0</v>
      </c>
      <c r="BG49" t="b">
        <f t="shared" si="6"/>
        <v>0</v>
      </c>
      <c r="BH49" s="7">
        <v>42583</v>
      </c>
      <c r="BJ49" s="108">
        <v>42583</v>
      </c>
      <c r="BL49" s="107">
        <f t="shared" si="7"/>
        <v>0</v>
      </c>
    </row>
    <row r="50" spans="1:64" x14ac:dyDescent="0.3">
      <c r="A50" t="s">
        <v>23911</v>
      </c>
      <c r="B50" s="118">
        <v>3023513</v>
      </c>
      <c r="C50" t="s">
        <v>475</v>
      </c>
      <c r="D50" s="106">
        <f>VLOOKUP(B50,'School Details'!A:E,3,FALSE)</f>
        <v>0</v>
      </c>
      <c r="E50" s="106" t="str">
        <f>VLOOKUP(B50,'School Details'!A:E,4,FALSE)</f>
        <v>M</v>
      </c>
      <c r="F50" s="106" t="str">
        <f>VLOOKUP(B50,'School Details'!A:E,5,FALSE)</f>
        <v>Primary</v>
      </c>
      <c r="G50" t="s">
        <v>895</v>
      </c>
      <c r="H50" t="s">
        <v>567</v>
      </c>
      <c r="I50" t="s">
        <v>915</v>
      </c>
      <c r="J50">
        <v>661225</v>
      </c>
      <c r="K50" s="118" t="s">
        <v>10</v>
      </c>
      <c r="L50" s="106">
        <f t="shared" si="12"/>
        <v>1</v>
      </c>
      <c r="M50" s="106" t="str">
        <f t="shared" si="9"/>
        <v>TPECG.I01</v>
      </c>
      <c r="N50" s="106">
        <f>VLOOKUP(B50,'School Details'!A:K,10,FALSE)</f>
        <v>400007</v>
      </c>
      <c r="O50" s="106" t="str">
        <f t="shared" si="10"/>
        <v>Menorah Primary School For Girls</v>
      </c>
      <c r="P50" t="s">
        <v>76</v>
      </c>
      <c r="Q50" t="s">
        <v>77</v>
      </c>
      <c r="R50" t="s">
        <v>78</v>
      </c>
      <c r="S50" t="str">
        <f>VLOOKUP($G50,LBB_Code!$J:$O, 6,FALSE)</f>
        <v>A1.D10166.661225.99999.9999999.999999</v>
      </c>
      <c r="T50" s="384"/>
      <c r="W50" s="119"/>
      <c r="Z50" s="119"/>
      <c r="AC50" s="119"/>
      <c r="AF50" s="122"/>
      <c r="AG50" s="122"/>
      <c r="AH50" s="122"/>
      <c r="AI50" s="122"/>
      <c r="AJ50" s="122"/>
      <c r="AK50" s="122"/>
      <c r="AL50" s="122"/>
      <c r="AM50" s="122"/>
      <c r="AN50" s="122"/>
      <c r="AO50" s="122"/>
      <c r="AP50" s="387"/>
      <c r="AQ50" s="387"/>
      <c r="AR50" s="122"/>
      <c r="AS50" s="122"/>
      <c r="AT50" s="122"/>
      <c r="AU50" s="122"/>
      <c r="AV50" s="122"/>
      <c r="AW50" s="122"/>
      <c r="AX50" s="122"/>
      <c r="AY50" s="122"/>
      <c r="AZ50" s="122"/>
      <c r="BA50" s="122"/>
      <c r="BB50" s="122"/>
      <c r="BC50" s="122"/>
      <c r="BD50" s="122"/>
      <c r="BE50" s="120">
        <f t="shared" si="11"/>
        <v>0</v>
      </c>
      <c r="BF50" s="120">
        <f t="shared" si="4"/>
        <v>0</v>
      </c>
      <c r="BG50" t="b">
        <f t="shared" si="6"/>
        <v>0</v>
      </c>
      <c r="BH50" s="7">
        <v>34696</v>
      </c>
      <c r="BJ50" s="108">
        <v>34696</v>
      </c>
      <c r="BL50" s="107">
        <f t="shared" si="7"/>
        <v>0</v>
      </c>
    </row>
    <row r="51" spans="1:64" x14ac:dyDescent="0.3">
      <c r="A51">
        <f t="shared" si="5"/>
        <v>3023305</v>
      </c>
      <c r="B51" s="118">
        <v>3023305</v>
      </c>
      <c r="C51" t="s">
        <v>478</v>
      </c>
      <c r="D51" s="106">
        <f>VLOOKUP(B51,'School Details'!A:E,3,FALSE)</f>
        <v>0</v>
      </c>
      <c r="E51" s="106" t="str">
        <f>VLOOKUP(B51,'School Details'!A:E,4,FALSE)</f>
        <v>M</v>
      </c>
      <c r="F51" s="106" t="str">
        <f>VLOOKUP(B51,'School Details'!A:E,5,FALSE)</f>
        <v>Primary</v>
      </c>
      <c r="G51" t="s">
        <v>895</v>
      </c>
      <c r="H51" t="s">
        <v>567</v>
      </c>
      <c r="I51" t="s">
        <v>915</v>
      </c>
      <c r="J51">
        <v>661225</v>
      </c>
      <c r="K51" s="118" t="s">
        <v>10</v>
      </c>
      <c r="L51" s="106">
        <f t="shared" si="12"/>
        <v>1</v>
      </c>
      <c r="M51" s="106" t="str">
        <f t="shared" si="9"/>
        <v>TPECG.I01</v>
      </c>
      <c r="N51" s="106">
        <f>VLOOKUP(B51,'School Details'!A:K,10,FALSE)</f>
        <v>400086</v>
      </c>
      <c r="O51" s="106" t="str">
        <f t="shared" si="10"/>
        <v xml:space="preserve">Monken Hadley </v>
      </c>
      <c r="P51" t="s">
        <v>163</v>
      </c>
      <c r="Q51" t="s">
        <v>164</v>
      </c>
      <c r="R51" t="s">
        <v>165</v>
      </c>
      <c r="S51" t="str">
        <f>VLOOKUP($G51,LBB_Code!$J:$O, 6,FALSE)</f>
        <v>A1.D10166.661225.99999.9999999.999999</v>
      </c>
      <c r="T51" s="384"/>
      <c r="W51" s="119"/>
      <c r="Z51" s="119"/>
      <c r="AC51" s="119"/>
      <c r="AF51" s="122"/>
      <c r="AG51" s="122"/>
      <c r="AH51" s="122"/>
      <c r="AI51" s="122"/>
      <c r="AJ51" s="122"/>
      <c r="AK51" s="122"/>
      <c r="AL51" s="122"/>
      <c r="AM51" s="122"/>
      <c r="AN51" s="122"/>
      <c r="AO51" s="122"/>
      <c r="AP51" s="387"/>
      <c r="AQ51" s="387"/>
      <c r="AR51" s="122"/>
      <c r="AS51" s="122"/>
      <c r="AT51" s="122"/>
      <c r="AU51" s="122"/>
      <c r="AV51" s="122"/>
      <c r="AW51" s="122"/>
      <c r="AX51" s="122"/>
      <c r="AY51" s="122"/>
      <c r="AZ51" s="122"/>
      <c r="BA51" s="122"/>
      <c r="BB51" s="122"/>
      <c r="BC51" s="122"/>
      <c r="BD51" s="122"/>
      <c r="BE51" s="120">
        <f t="shared" si="11"/>
        <v>0</v>
      </c>
      <c r="BF51" s="120">
        <f t="shared" si="4"/>
        <v>0</v>
      </c>
      <c r="BG51" t="b">
        <f t="shared" si="6"/>
        <v>0</v>
      </c>
      <c r="BH51" s="7">
        <v>17095</v>
      </c>
      <c r="BJ51" s="108">
        <v>17095</v>
      </c>
      <c r="BL51" s="107">
        <f t="shared" si="7"/>
        <v>0</v>
      </c>
    </row>
    <row r="52" spans="1:64" x14ac:dyDescent="0.3">
      <c r="A52">
        <f t="shared" si="5"/>
        <v>3022042</v>
      </c>
      <c r="B52" s="118">
        <v>3022042</v>
      </c>
      <c r="C52" t="s">
        <v>479</v>
      </c>
      <c r="D52" s="106">
        <f>VLOOKUP(B52,'School Details'!A:E,3,FALSE)</f>
        <v>0</v>
      </c>
      <c r="E52" s="106" t="str">
        <f>VLOOKUP(B52,'School Details'!A:E,4,FALSE)</f>
        <v>M</v>
      </c>
      <c r="F52" s="106" t="str">
        <f>VLOOKUP(B52,'School Details'!A:E,5,FALSE)</f>
        <v>Primary</v>
      </c>
      <c r="G52" t="s">
        <v>895</v>
      </c>
      <c r="H52" t="s">
        <v>567</v>
      </c>
      <c r="I52" t="s">
        <v>915</v>
      </c>
      <c r="J52">
        <v>661225</v>
      </c>
      <c r="K52" s="118" t="s">
        <v>10</v>
      </c>
      <c r="L52" s="106">
        <f t="shared" si="12"/>
        <v>1</v>
      </c>
      <c r="M52" s="106" t="str">
        <f t="shared" si="9"/>
        <v>TPECG.I01</v>
      </c>
      <c r="N52" s="106">
        <f>VLOOKUP(B52,'School Details'!A:K,10,FALSE)</f>
        <v>400048</v>
      </c>
      <c r="O52" s="106" t="str">
        <f t="shared" si="10"/>
        <v>Monkfrith Sch</v>
      </c>
      <c r="P52" t="s">
        <v>22</v>
      </c>
      <c r="Q52" t="s">
        <v>23</v>
      </c>
      <c r="R52" t="s">
        <v>24</v>
      </c>
      <c r="S52" t="str">
        <f>VLOOKUP($G52,LBB_Code!$J:$O, 6,FALSE)</f>
        <v>A1.D10166.661225.99999.9999999.999999</v>
      </c>
      <c r="T52" s="384"/>
      <c r="W52" s="119"/>
      <c r="Z52" s="119"/>
      <c r="AC52" s="119"/>
      <c r="AF52" s="122"/>
      <c r="AG52" s="122"/>
      <c r="AH52" s="122"/>
      <c r="AI52" s="122"/>
      <c r="AJ52" s="122"/>
      <c r="AK52" s="122"/>
      <c r="AL52" s="122"/>
      <c r="AM52" s="122"/>
      <c r="AN52" s="122"/>
      <c r="AO52" s="122"/>
      <c r="AP52" s="387"/>
      <c r="AQ52" s="387"/>
      <c r="AR52" s="122"/>
      <c r="AS52" s="122"/>
      <c r="AT52" s="122"/>
      <c r="AU52" s="122"/>
      <c r="AV52" s="122"/>
      <c r="AW52" s="122"/>
      <c r="AX52" s="122"/>
      <c r="AY52" s="122"/>
      <c r="AZ52" s="122"/>
      <c r="BA52" s="122"/>
      <c r="BB52" s="122"/>
      <c r="BC52" s="122"/>
      <c r="BD52" s="122"/>
      <c r="BE52" s="120">
        <f t="shared" si="11"/>
        <v>0</v>
      </c>
      <c r="BF52" s="120">
        <f t="shared" si="4"/>
        <v>0</v>
      </c>
      <c r="BG52" t="b">
        <f t="shared" si="6"/>
        <v>0</v>
      </c>
      <c r="BH52" s="7">
        <v>39092</v>
      </c>
      <c r="BJ52" s="108">
        <v>39092</v>
      </c>
      <c r="BL52" s="107">
        <f t="shared" si="7"/>
        <v>0</v>
      </c>
    </row>
    <row r="53" spans="1:64" x14ac:dyDescent="0.3">
      <c r="A53">
        <f t="shared" si="5"/>
        <v>3022044</v>
      </c>
      <c r="B53" s="118">
        <v>3022044</v>
      </c>
      <c r="C53" t="s">
        <v>480</v>
      </c>
      <c r="D53" s="106">
        <f>VLOOKUP(B53,'School Details'!A:E,3,FALSE)</f>
        <v>0</v>
      </c>
      <c r="E53" s="106" t="str">
        <f>VLOOKUP(B53,'School Details'!A:E,4,FALSE)</f>
        <v>M</v>
      </c>
      <c r="F53" s="106" t="str">
        <f>VLOOKUP(B53,'School Details'!A:E,5,FALSE)</f>
        <v>Primary</v>
      </c>
      <c r="G53" t="s">
        <v>895</v>
      </c>
      <c r="H53" t="s">
        <v>567</v>
      </c>
      <c r="I53" t="s">
        <v>915</v>
      </c>
      <c r="J53">
        <v>661225</v>
      </c>
      <c r="K53" s="118" t="s">
        <v>10</v>
      </c>
      <c r="L53" s="106">
        <f t="shared" si="12"/>
        <v>1</v>
      </c>
      <c r="M53" s="106" t="str">
        <f t="shared" si="9"/>
        <v>TPECG.I01</v>
      </c>
      <c r="N53" s="106">
        <f>VLOOKUP(B53,'School Details'!A:K,10,FALSE)</f>
        <v>400088</v>
      </c>
      <c r="O53" s="106" t="str">
        <f t="shared" si="10"/>
        <v>Moss Hall Infant</v>
      </c>
      <c r="P53" t="s">
        <v>109</v>
      </c>
      <c r="Q53" t="s">
        <v>110</v>
      </c>
      <c r="R53" t="s">
        <v>111</v>
      </c>
      <c r="S53" t="str">
        <f>VLOOKUP($G53,LBB_Code!$J:$O, 6,FALSE)</f>
        <v>A1.D10166.661225.99999.9999999.999999</v>
      </c>
      <c r="T53" s="384"/>
      <c r="W53" s="119"/>
      <c r="Z53" s="119"/>
      <c r="AC53" s="119"/>
      <c r="AF53" s="122"/>
      <c r="AG53" s="122"/>
      <c r="AH53" s="122"/>
      <c r="AI53" s="122"/>
      <c r="AJ53" s="122"/>
      <c r="AK53" s="122"/>
      <c r="AL53" s="122"/>
      <c r="AM53" s="122"/>
      <c r="AN53" s="122"/>
      <c r="AO53" s="122"/>
      <c r="AP53" s="387"/>
      <c r="AQ53" s="387"/>
      <c r="AR53" s="122"/>
      <c r="AS53" s="122"/>
      <c r="AT53" s="122"/>
      <c r="AU53" s="122"/>
      <c r="AV53" s="122"/>
      <c r="AW53" s="122"/>
      <c r="AX53" s="122"/>
      <c r="AY53" s="122"/>
      <c r="AZ53" s="122"/>
      <c r="BA53" s="122"/>
      <c r="BB53" s="122"/>
      <c r="BC53" s="122"/>
      <c r="BD53" s="122"/>
      <c r="BE53" s="120">
        <f t="shared" si="11"/>
        <v>0</v>
      </c>
      <c r="BF53" s="120">
        <f t="shared" si="4"/>
        <v>0</v>
      </c>
      <c r="BG53" t="b">
        <f t="shared" si="6"/>
        <v>0</v>
      </c>
      <c r="BH53" s="7">
        <v>32512</v>
      </c>
      <c r="BJ53" s="108">
        <v>32512</v>
      </c>
      <c r="BL53" s="107">
        <f t="shared" si="7"/>
        <v>0</v>
      </c>
    </row>
    <row r="54" spans="1:64" x14ac:dyDescent="0.3">
      <c r="A54">
        <f t="shared" si="5"/>
        <v>3022043</v>
      </c>
      <c r="B54" s="118">
        <v>3022043</v>
      </c>
      <c r="C54" t="s">
        <v>481</v>
      </c>
      <c r="D54" s="106">
        <f>VLOOKUP(B54,'School Details'!A:E,3,FALSE)</f>
        <v>0</v>
      </c>
      <c r="E54" s="106" t="str">
        <f>VLOOKUP(B54,'School Details'!A:E,4,FALSE)</f>
        <v>M</v>
      </c>
      <c r="F54" s="106" t="str">
        <f>VLOOKUP(B54,'School Details'!A:E,5,FALSE)</f>
        <v>Primary</v>
      </c>
      <c r="G54" t="s">
        <v>895</v>
      </c>
      <c r="H54" t="s">
        <v>567</v>
      </c>
      <c r="I54" t="s">
        <v>915</v>
      </c>
      <c r="J54">
        <v>661225</v>
      </c>
      <c r="K54" s="118" t="s">
        <v>10</v>
      </c>
      <c r="L54" s="106">
        <f t="shared" si="12"/>
        <v>1</v>
      </c>
      <c r="M54" s="106" t="str">
        <f t="shared" si="9"/>
        <v>TPECG.I01</v>
      </c>
      <c r="N54" s="106">
        <f>VLOOKUP(B54,'School Details'!A:K,10,FALSE)</f>
        <v>400088</v>
      </c>
      <c r="O54" s="106" t="str">
        <f t="shared" si="10"/>
        <v>Moss Hall Junior</v>
      </c>
      <c r="P54" t="s">
        <v>198</v>
      </c>
      <c r="Q54" t="s">
        <v>199</v>
      </c>
      <c r="R54" t="s">
        <v>200</v>
      </c>
      <c r="S54" t="str">
        <f>VLOOKUP($G54,LBB_Code!$J:$O, 6,FALSE)</f>
        <v>A1.D10166.661225.99999.9999999.999999</v>
      </c>
      <c r="T54" s="384"/>
      <c r="W54" s="119"/>
      <c r="Z54" s="119"/>
      <c r="AC54" s="119"/>
      <c r="AF54" s="122"/>
      <c r="AG54" s="122"/>
      <c r="AH54" s="122"/>
      <c r="AI54" s="122"/>
      <c r="AJ54" s="122"/>
      <c r="AK54" s="122"/>
      <c r="AL54" s="122"/>
      <c r="AM54" s="122"/>
      <c r="AN54" s="122"/>
      <c r="AO54" s="122"/>
      <c r="AP54" s="387"/>
      <c r="AQ54" s="387"/>
      <c r="AR54" s="122"/>
      <c r="AS54" s="122"/>
      <c r="AT54" s="122"/>
      <c r="AU54" s="122"/>
      <c r="AV54" s="122"/>
      <c r="AW54" s="122"/>
      <c r="AX54" s="122"/>
      <c r="AY54" s="122"/>
      <c r="AZ54" s="122"/>
      <c r="BA54" s="122"/>
      <c r="BB54" s="122"/>
      <c r="BC54" s="122"/>
      <c r="BD54" s="122"/>
      <c r="BE54" s="120">
        <f t="shared" si="11"/>
        <v>0</v>
      </c>
      <c r="BF54" s="120">
        <f t="shared" si="4"/>
        <v>0</v>
      </c>
      <c r="BG54" t="b">
        <f t="shared" si="6"/>
        <v>0</v>
      </c>
      <c r="BH54" s="7">
        <v>46371</v>
      </c>
      <c r="BJ54" s="108">
        <v>46371</v>
      </c>
      <c r="BL54" s="107">
        <f t="shared" si="7"/>
        <v>0</v>
      </c>
    </row>
    <row r="55" spans="1:64" x14ac:dyDescent="0.3">
      <c r="A55">
        <f t="shared" si="5"/>
        <v>3022045</v>
      </c>
      <c r="B55" s="118">
        <v>3022045</v>
      </c>
      <c r="C55" t="s">
        <v>483</v>
      </c>
      <c r="D55" s="106">
        <f>VLOOKUP(B55,'School Details'!A:E,3,FALSE)</f>
        <v>0</v>
      </c>
      <c r="E55" s="106" t="str">
        <f>VLOOKUP(B55,'School Details'!A:E,4,FALSE)</f>
        <v>M</v>
      </c>
      <c r="F55" s="106" t="str">
        <f>VLOOKUP(B55,'School Details'!A:E,5,FALSE)</f>
        <v>Primary</v>
      </c>
      <c r="G55" t="s">
        <v>895</v>
      </c>
      <c r="H55" t="s">
        <v>567</v>
      </c>
      <c r="I55" t="s">
        <v>915</v>
      </c>
      <c r="J55">
        <v>661225</v>
      </c>
      <c r="K55" s="118" t="s">
        <v>10</v>
      </c>
      <c r="L55" s="106">
        <f t="shared" si="12"/>
        <v>1</v>
      </c>
      <c r="M55" s="106" t="str">
        <f t="shared" si="9"/>
        <v>TPECG.I01</v>
      </c>
      <c r="N55" s="106">
        <f>VLOOKUP(B55,'School Details'!A:K,10,FALSE)</f>
        <v>400089</v>
      </c>
      <c r="O55" s="106" t="str">
        <f t="shared" si="10"/>
        <v>Northside</v>
      </c>
      <c r="P55" t="s">
        <v>43</v>
      </c>
      <c r="Q55" t="s">
        <v>44</v>
      </c>
      <c r="R55" t="s">
        <v>45</v>
      </c>
      <c r="S55" t="str">
        <f>VLOOKUP($G55,LBB_Code!$J:$O, 6,FALSE)</f>
        <v>A1.D10166.661225.99999.9999999.999999</v>
      </c>
      <c r="T55" s="384"/>
      <c r="W55" s="119"/>
      <c r="Z55" s="119"/>
      <c r="AC55" s="119"/>
      <c r="AF55" s="122"/>
      <c r="AG55" s="122"/>
      <c r="AH55" s="122"/>
      <c r="AI55" s="122"/>
      <c r="AJ55" s="122"/>
      <c r="AK55" s="122"/>
      <c r="AL55" s="122"/>
      <c r="AM55" s="122"/>
      <c r="AN55" s="122"/>
      <c r="AO55" s="122"/>
      <c r="AP55" s="387"/>
      <c r="AQ55" s="387"/>
      <c r="AR55" s="122"/>
      <c r="AS55" s="122"/>
      <c r="AT55" s="122"/>
      <c r="AU55" s="122"/>
      <c r="AV55" s="122"/>
      <c r="AW55" s="122"/>
      <c r="AX55" s="122"/>
      <c r="AY55" s="122"/>
      <c r="AZ55" s="122"/>
      <c r="BA55" s="122"/>
      <c r="BB55" s="122"/>
      <c r="BC55" s="122"/>
      <c r="BD55" s="122"/>
      <c r="BE55" s="120">
        <f t="shared" si="11"/>
        <v>0</v>
      </c>
      <c r="BF55" s="120">
        <f t="shared" si="4"/>
        <v>0</v>
      </c>
      <c r="BG55" t="b">
        <f t="shared" si="6"/>
        <v>0</v>
      </c>
      <c r="BH55" s="7">
        <v>22988</v>
      </c>
      <c r="BJ55" s="108">
        <v>22988</v>
      </c>
      <c r="BL55" s="107">
        <f t="shared" si="7"/>
        <v>0</v>
      </c>
    </row>
    <row r="56" spans="1:64" x14ac:dyDescent="0.3">
      <c r="A56">
        <f t="shared" si="5"/>
        <v>3022077</v>
      </c>
      <c r="B56" s="118">
        <v>3022077</v>
      </c>
      <c r="C56" t="s">
        <v>484</v>
      </c>
      <c r="D56" s="106">
        <f>VLOOKUP(B56,'School Details'!A:E,3,FALSE)</f>
        <v>0</v>
      </c>
      <c r="E56" s="106" t="str">
        <f>VLOOKUP(B56,'School Details'!A:E,4,FALSE)</f>
        <v>M</v>
      </c>
      <c r="F56" s="106" t="str">
        <f>VLOOKUP(B56,'School Details'!A:E,5,FALSE)</f>
        <v>Primary</v>
      </c>
      <c r="G56" t="s">
        <v>895</v>
      </c>
      <c r="H56" t="s">
        <v>567</v>
      </c>
      <c r="I56" t="s">
        <v>915</v>
      </c>
      <c r="J56">
        <v>661225</v>
      </c>
      <c r="K56" s="118" t="s">
        <v>10</v>
      </c>
      <c r="L56" s="106">
        <f t="shared" si="12"/>
        <v>1</v>
      </c>
      <c r="M56" s="106" t="str">
        <f t="shared" si="9"/>
        <v>TPECG.I01</v>
      </c>
      <c r="N56" s="106">
        <f>VLOOKUP(B56,'School Details'!A:K,10,FALSE)</f>
        <v>400113</v>
      </c>
      <c r="O56" s="106" t="str">
        <f t="shared" si="10"/>
        <v xml:space="preserve">Orion  </v>
      </c>
      <c r="P56" t="s">
        <v>58</v>
      </c>
      <c r="Q56" t="s">
        <v>59</v>
      </c>
      <c r="R56" t="s">
        <v>60</v>
      </c>
      <c r="S56" t="str">
        <f>VLOOKUP($G56,LBB_Code!$J:$O, 6,FALSE)</f>
        <v>A1.D10166.661225.99999.9999999.999999</v>
      </c>
      <c r="T56" s="384"/>
      <c r="W56" s="119"/>
      <c r="Z56" s="119"/>
      <c r="AC56" s="119"/>
      <c r="AF56" s="122"/>
      <c r="AG56" s="122"/>
      <c r="AH56" s="122"/>
      <c r="AI56" s="122"/>
      <c r="AJ56" s="122"/>
      <c r="AK56" s="122"/>
      <c r="AL56" s="122"/>
      <c r="AM56" s="122"/>
      <c r="AN56" s="122"/>
      <c r="AO56" s="122"/>
      <c r="AP56" s="387"/>
      <c r="AQ56" s="387"/>
      <c r="AR56" s="122"/>
      <c r="AS56" s="122"/>
      <c r="AT56" s="122"/>
      <c r="AU56" s="122"/>
      <c r="AV56" s="122"/>
      <c r="AW56" s="122"/>
      <c r="AX56" s="122"/>
      <c r="AY56" s="122"/>
      <c r="AZ56" s="122"/>
      <c r="BA56" s="122"/>
      <c r="BB56" s="122"/>
      <c r="BC56" s="122"/>
      <c r="BD56" s="122"/>
      <c r="BE56" s="120">
        <f t="shared" si="11"/>
        <v>0</v>
      </c>
      <c r="BF56" s="120">
        <f t="shared" si="4"/>
        <v>0</v>
      </c>
      <c r="BG56" t="b">
        <f t="shared" si="6"/>
        <v>0</v>
      </c>
      <c r="BH56" s="7">
        <v>100732</v>
      </c>
      <c r="BJ56" s="108">
        <v>100732</v>
      </c>
      <c r="BL56" s="107">
        <f t="shared" si="7"/>
        <v>0</v>
      </c>
    </row>
    <row r="57" spans="1:64" x14ac:dyDescent="0.3">
      <c r="A57">
        <f t="shared" si="5"/>
        <v>3025201</v>
      </c>
      <c r="B57" s="118">
        <v>3025201</v>
      </c>
      <c r="C57" t="s">
        <v>486</v>
      </c>
      <c r="D57" s="106">
        <f>VLOOKUP(B57,'School Details'!A:E,3,FALSE)</f>
        <v>0</v>
      </c>
      <c r="E57" s="106" t="str">
        <f>VLOOKUP(B57,'School Details'!A:E,4,FALSE)</f>
        <v>A</v>
      </c>
      <c r="F57" s="106" t="str">
        <f>VLOOKUP(B57,'School Details'!A:E,5,FALSE)</f>
        <v>Primary</v>
      </c>
      <c r="G57" t="s">
        <v>895</v>
      </c>
      <c r="H57" t="s">
        <v>567</v>
      </c>
      <c r="I57" t="s">
        <v>915</v>
      </c>
      <c r="J57">
        <v>661225</v>
      </c>
      <c r="K57" s="118" t="s">
        <v>10</v>
      </c>
      <c r="L57" s="106">
        <f t="shared" si="12"/>
        <v>1</v>
      </c>
      <c r="M57" s="106" t="str">
        <f t="shared" si="9"/>
        <v>TPECG.I01</v>
      </c>
      <c r="N57" s="106">
        <f>VLOOKUP(B57,'School Details'!A:K,10,FALSE)</f>
        <v>400021</v>
      </c>
      <c r="O57" s="106" t="str">
        <f t="shared" si="10"/>
        <v xml:space="preserve">Osidge  </v>
      </c>
      <c r="P57" t="s">
        <v>142</v>
      </c>
      <c r="Q57" t="s">
        <v>143</v>
      </c>
      <c r="R57" t="s">
        <v>144</v>
      </c>
      <c r="S57" t="str">
        <f>VLOOKUP($G57,LBB_Code!$J:$O, 6,FALSE)</f>
        <v>A1.D10166.661225.99999.9999999.999999</v>
      </c>
      <c r="T57" s="384"/>
      <c r="W57" s="119"/>
      <c r="Z57" s="119"/>
      <c r="AC57" s="119"/>
      <c r="AF57" s="122"/>
      <c r="AG57" s="122"/>
      <c r="AH57" s="122"/>
      <c r="AI57" s="122"/>
      <c r="AJ57" s="122"/>
      <c r="AK57" s="122"/>
      <c r="AL57" s="122"/>
      <c r="AM57" s="122"/>
      <c r="AN57" s="122"/>
      <c r="AO57" s="122"/>
      <c r="AP57" s="387"/>
      <c r="AQ57" s="387"/>
      <c r="AR57" s="367"/>
      <c r="AS57" s="122"/>
      <c r="AT57" s="122"/>
      <c r="AU57" s="122"/>
      <c r="AV57" s="122"/>
      <c r="AW57" s="122"/>
      <c r="AX57" s="122"/>
      <c r="AY57" s="122"/>
      <c r="AZ57" s="122"/>
      <c r="BA57" s="122"/>
      <c r="BB57" s="122"/>
      <c r="BC57" s="122"/>
      <c r="BD57" s="122"/>
      <c r="BE57" s="120">
        <f t="shared" si="11"/>
        <v>0</v>
      </c>
      <c r="BF57" s="120">
        <f t="shared" si="4"/>
        <v>0</v>
      </c>
      <c r="BG57" t="b">
        <f>BI57=BE57</f>
        <v>0</v>
      </c>
      <c r="BH57" s="108">
        <v>17448</v>
      </c>
      <c r="BI57" s="7">
        <v>41876</v>
      </c>
      <c r="BJ57" s="108">
        <v>17448</v>
      </c>
      <c r="BL57" s="107">
        <f t="shared" si="7"/>
        <v>0</v>
      </c>
    </row>
    <row r="58" spans="1:64" x14ac:dyDescent="0.3">
      <c r="A58">
        <f t="shared" si="5"/>
        <v>3023501</v>
      </c>
      <c r="B58" s="118">
        <v>3023501</v>
      </c>
      <c r="C58" t="s">
        <v>488</v>
      </c>
      <c r="D58" s="106">
        <f>VLOOKUP(B58,'School Details'!A:E,3,FALSE)</f>
        <v>0</v>
      </c>
      <c r="E58" s="106" t="str">
        <f>VLOOKUP(B58,'School Details'!A:E,4,FALSE)</f>
        <v>M</v>
      </c>
      <c r="F58" s="106" t="str">
        <f>VLOOKUP(B58,'School Details'!A:E,5,FALSE)</f>
        <v>Primary</v>
      </c>
      <c r="G58" t="s">
        <v>895</v>
      </c>
      <c r="H58" t="s">
        <v>567</v>
      </c>
      <c r="I58" t="s">
        <v>915</v>
      </c>
      <c r="J58">
        <v>661225</v>
      </c>
      <c r="K58" s="118" t="s">
        <v>10</v>
      </c>
      <c r="L58" s="106">
        <f t="shared" si="12"/>
        <v>1</v>
      </c>
      <c r="M58" s="106" t="str">
        <f t="shared" si="9"/>
        <v>TPECG.I01</v>
      </c>
      <c r="N58" s="106">
        <f>VLOOKUP(B58,'School Details'!A:K,10,FALSE)</f>
        <v>400003</v>
      </c>
      <c r="O58" s="106" t="str">
        <f t="shared" si="10"/>
        <v xml:space="preserve">Our Lady of Lourdes </v>
      </c>
      <c r="P58" t="s">
        <v>121</v>
      </c>
      <c r="Q58" t="s">
        <v>122</v>
      </c>
      <c r="R58" t="s">
        <v>123</v>
      </c>
      <c r="S58" t="str">
        <f>VLOOKUP($G58,LBB_Code!$J:$O, 6,FALSE)</f>
        <v>A1.D10166.661225.99999.9999999.999999</v>
      </c>
      <c r="T58" s="384"/>
      <c r="W58" s="119"/>
      <c r="Z58" s="119"/>
      <c r="AC58" s="119"/>
      <c r="AF58" s="122"/>
      <c r="AG58" s="122"/>
      <c r="AH58" s="122"/>
      <c r="AI58" s="122"/>
      <c r="AJ58" s="122"/>
      <c r="AK58" s="122"/>
      <c r="AL58" s="122"/>
      <c r="AM58" s="122"/>
      <c r="AN58" s="122"/>
      <c r="AO58" s="122"/>
      <c r="AP58" s="387"/>
      <c r="AQ58" s="387"/>
      <c r="AR58" s="122"/>
      <c r="AS58" s="122"/>
      <c r="AT58" s="122"/>
      <c r="AU58" s="122"/>
      <c r="AV58" s="122"/>
      <c r="AW58" s="122"/>
      <c r="AX58" s="122"/>
      <c r="AY58" s="122"/>
      <c r="AZ58" s="122"/>
      <c r="BA58" s="122"/>
      <c r="BB58" s="122"/>
      <c r="BC58" s="122"/>
      <c r="BD58" s="122"/>
      <c r="BE58" s="120">
        <f t="shared" si="11"/>
        <v>0</v>
      </c>
      <c r="BF58" s="120">
        <f t="shared" si="4"/>
        <v>0</v>
      </c>
      <c r="BG58" t="b">
        <f t="shared" si="6"/>
        <v>0</v>
      </c>
      <c r="BH58" s="7">
        <v>22223</v>
      </c>
      <c r="BJ58" s="108">
        <v>22223</v>
      </c>
      <c r="BL58" s="107">
        <f t="shared" si="7"/>
        <v>0</v>
      </c>
    </row>
    <row r="59" spans="1:64" x14ac:dyDescent="0.3">
      <c r="A59">
        <f t="shared" si="5"/>
        <v>3022078</v>
      </c>
      <c r="B59" s="118">
        <v>3022078</v>
      </c>
      <c r="C59" t="s">
        <v>490</v>
      </c>
      <c r="D59" s="106">
        <f>VLOOKUP(B59,'School Details'!A:E,3,FALSE)</f>
        <v>0</v>
      </c>
      <c r="E59" s="106" t="str">
        <f>VLOOKUP(B59,'School Details'!A:E,4,FALSE)</f>
        <v>M</v>
      </c>
      <c r="F59" s="106" t="str">
        <f>VLOOKUP(B59,'School Details'!A:E,5,FALSE)</f>
        <v>Primary</v>
      </c>
      <c r="G59" t="s">
        <v>895</v>
      </c>
      <c r="H59" t="s">
        <v>567</v>
      </c>
      <c r="I59" t="s">
        <v>915</v>
      </c>
      <c r="J59">
        <v>661225</v>
      </c>
      <c r="K59" s="118" t="s">
        <v>10</v>
      </c>
      <c r="L59" s="106">
        <f t="shared" si="12"/>
        <v>1</v>
      </c>
      <c r="M59" s="106" t="str">
        <f t="shared" si="9"/>
        <v>TPECG.I01</v>
      </c>
      <c r="N59" s="106">
        <f>VLOOKUP(B59,'School Details'!A:K,10,FALSE)</f>
        <v>400014</v>
      </c>
      <c r="O59" s="106" t="str">
        <f t="shared" si="10"/>
        <v xml:space="preserve">Pardes House </v>
      </c>
      <c r="P59" t="s">
        <v>232</v>
      </c>
      <c r="Q59" t="s">
        <v>233</v>
      </c>
      <c r="R59" t="s">
        <v>234</v>
      </c>
      <c r="S59" t="str">
        <f>VLOOKUP($G59,LBB_Code!$J:$O, 6,FALSE)</f>
        <v>A1.D10166.661225.99999.9999999.999999</v>
      </c>
      <c r="T59" s="384"/>
      <c r="W59" s="119"/>
      <c r="Z59" s="119"/>
      <c r="AC59" s="119"/>
      <c r="AF59" s="122"/>
      <c r="AG59" s="122"/>
      <c r="AH59" s="122"/>
      <c r="AI59" s="122"/>
      <c r="AJ59" s="122"/>
      <c r="AK59" s="122"/>
      <c r="AL59" s="122"/>
      <c r="AM59" s="122"/>
      <c r="AN59" s="122"/>
      <c r="AO59" s="122"/>
      <c r="AP59" s="387"/>
      <c r="AQ59" s="387"/>
      <c r="AR59" s="122"/>
      <c r="AS59" s="122"/>
      <c r="AT59" s="122"/>
      <c r="AU59" s="122"/>
      <c r="AV59" s="122"/>
      <c r="AW59" s="122"/>
      <c r="AX59" s="122"/>
      <c r="AY59" s="122"/>
      <c r="AZ59" s="122"/>
      <c r="BA59" s="122"/>
      <c r="BB59" s="122"/>
      <c r="BC59" s="122"/>
      <c r="BD59" s="122"/>
      <c r="BE59" s="120">
        <f t="shared" si="11"/>
        <v>0</v>
      </c>
      <c r="BF59" s="120">
        <f t="shared" si="4"/>
        <v>0</v>
      </c>
      <c r="BG59" t="b">
        <f t="shared" si="6"/>
        <v>0</v>
      </c>
      <c r="BH59" s="7">
        <v>33606</v>
      </c>
      <c r="BJ59" s="108">
        <v>33606</v>
      </c>
      <c r="BL59" s="107">
        <f t="shared" si="7"/>
        <v>0</v>
      </c>
    </row>
    <row r="60" spans="1:64" x14ac:dyDescent="0.3">
      <c r="A60">
        <f t="shared" si="5"/>
        <v>3022071</v>
      </c>
      <c r="B60" s="118">
        <v>3022071</v>
      </c>
      <c r="C60" t="s">
        <v>492</v>
      </c>
      <c r="D60" s="106">
        <f>VLOOKUP(B60,'School Details'!A:E,3,FALSE)</f>
        <v>0</v>
      </c>
      <c r="E60" s="106" t="str">
        <f>VLOOKUP(B60,'School Details'!A:E,4,FALSE)</f>
        <v>M</v>
      </c>
      <c r="F60" s="106" t="str">
        <f>VLOOKUP(B60,'School Details'!A:E,5,FALSE)</f>
        <v>Primary</v>
      </c>
      <c r="G60" t="s">
        <v>895</v>
      </c>
      <c r="H60" t="s">
        <v>567</v>
      </c>
      <c r="I60" t="s">
        <v>915</v>
      </c>
      <c r="J60">
        <v>661225</v>
      </c>
      <c r="K60" s="118" t="s">
        <v>10</v>
      </c>
      <c r="L60" s="106">
        <f t="shared" si="12"/>
        <v>1</v>
      </c>
      <c r="M60" s="106" t="str">
        <f t="shared" si="9"/>
        <v>TPECG.I01</v>
      </c>
      <c r="N60" s="106">
        <f>VLOOKUP(B60,'School Details'!A:K,10,FALSE)</f>
        <v>400012</v>
      </c>
      <c r="O60" s="106" t="str">
        <f t="shared" si="10"/>
        <v xml:space="preserve">Queenswell Infant </v>
      </c>
      <c r="P60" t="s">
        <v>52</v>
      </c>
      <c r="Q60" t="s">
        <v>53</v>
      </c>
      <c r="R60" t="s">
        <v>54</v>
      </c>
      <c r="S60" t="str">
        <f>VLOOKUP($G60,LBB_Code!$J:$O, 6,FALSE)</f>
        <v>A1.D10166.661225.99999.9999999.999999</v>
      </c>
      <c r="T60" s="384"/>
      <c r="W60" s="119"/>
      <c r="Z60" s="119"/>
      <c r="AC60" s="119"/>
      <c r="AF60" s="122"/>
      <c r="AG60" s="122"/>
      <c r="AH60" s="122"/>
      <c r="AI60" s="122"/>
      <c r="AJ60" s="122"/>
      <c r="AK60" s="122"/>
      <c r="AL60" s="122"/>
      <c r="AM60" s="122"/>
      <c r="AN60" s="122"/>
      <c r="AO60" s="122"/>
      <c r="AP60" s="387"/>
      <c r="AQ60" s="387"/>
      <c r="AR60" s="122"/>
      <c r="AS60" s="122"/>
      <c r="AT60" s="122"/>
      <c r="AU60" s="122"/>
      <c r="AV60" s="122"/>
      <c r="AW60" s="122"/>
      <c r="AX60" s="122"/>
      <c r="AY60" s="122"/>
      <c r="AZ60" s="122"/>
      <c r="BA60" s="122"/>
      <c r="BB60" s="122"/>
      <c r="BC60" s="122"/>
      <c r="BD60" s="122"/>
      <c r="BE60" s="120">
        <f t="shared" si="11"/>
        <v>0</v>
      </c>
      <c r="BF60" s="120">
        <f t="shared" si="4"/>
        <v>0</v>
      </c>
      <c r="BG60" t="b">
        <f t="shared" si="6"/>
        <v>0</v>
      </c>
      <c r="BH60" s="7">
        <v>20704</v>
      </c>
      <c r="BJ60" s="108">
        <v>20704</v>
      </c>
      <c r="BL60" s="107">
        <f t="shared" si="7"/>
        <v>0</v>
      </c>
    </row>
    <row r="61" spans="1:64" x14ac:dyDescent="0.3">
      <c r="A61">
        <f t="shared" si="5"/>
        <v>3022072</v>
      </c>
      <c r="B61" s="118">
        <v>3022072</v>
      </c>
      <c r="C61" t="s">
        <v>493</v>
      </c>
      <c r="D61" s="106">
        <f>VLOOKUP(B61,'School Details'!A:E,3,FALSE)</f>
        <v>0</v>
      </c>
      <c r="E61" s="106" t="str">
        <f>VLOOKUP(B61,'School Details'!A:E,4,FALSE)</f>
        <v>M</v>
      </c>
      <c r="F61" s="106" t="str">
        <f>VLOOKUP(B61,'School Details'!A:E,5,FALSE)</f>
        <v>Primary</v>
      </c>
      <c r="G61" t="s">
        <v>895</v>
      </c>
      <c r="H61" t="s">
        <v>567</v>
      </c>
      <c r="I61" t="s">
        <v>915</v>
      </c>
      <c r="J61">
        <v>661225</v>
      </c>
      <c r="K61" s="118" t="s">
        <v>10</v>
      </c>
      <c r="L61" s="106">
        <f t="shared" si="12"/>
        <v>1</v>
      </c>
      <c r="M61" s="106" t="str">
        <f t="shared" si="9"/>
        <v>TPECG.I01</v>
      </c>
      <c r="N61" s="106">
        <f>VLOOKUP(B61,'School Details'!A:K,10,FALSE)</f>
        <v>400012</v>
      </c>
      <c r="O61" s="106" t="str">
        <f t="shared" si="10"/>
        <v xml:space="preserve">Queenswell Junior </v>
      </c>
      <c r="P61" t="s">
        <v>52</v>
      </c>
      <c r="Q61" t="s">
        <v>53</v>
      </c>
      <c r="R61" t="s">
        <v>54</v>
      </c>
      <c r="S61" t="str">
        <f>VLOOKUP($G61,LBB_Code!$J:$O, 6,FALSE)</f>
        <v>A1.D10166.661225.99999.9999999.999999</v>
      </c>
      <c r="T61" s="384"/>
      <c r="W61" s="119"/>
      <c r="Z61" s="119"/>
      <c r="AC61" s="119"/>
      <c r="AF61" s="122"/>
      <c r="AG61" s="122"/>
      <c r="AH61" s="122"/>
      <c r="AI61" s="122"/>
      <c r="AJ61" s="122"/>
      <c r="AK61" s="122"/>
      <c r="AL61" s="122"/>
      <c r="AM61" s="122"/>
      <c r="AN61" s="122"/>
      <c r="AO61" s="122"/>
      <c r="AP61" s="387"/>
      <c r="AQ61" s="387"/>
      <c r="AR61" s="122"/>
      <c r="AS61" s="122"/>
      <c r="AT61" s="122"/>
      <c r="AU61" s="122"/>
      <c r="AV61" s="122"/>
      <c r="AW61" s="122"/>
      <c r="AX61" s="122"/>
      <c r="AY61" s="122"/>
      <c r="AZ61" s="122"/>
      <c r="BA61" s="122"/>
      <c r="BB61" s="122"/>
      <c r="BC61" s="122"/>
      <c r="BD61" s="122"/>
      <c r="BE61" s="120">
        <f t="shared" si="11"/>
        <v>0</v>
      </c>
      <c r="BF61" s="122">
        <f t="shared" si="4"/>
        <v>0</v>
      </c>
      <c r="BG61" t="b">
        <f t="shared" si="6"/>
        <v>0</v>
      </c>
      <c r="BH61" s="7">
        <v>30845</v>
      </c>
      <c r="BJ61" s="108">
        <v>30845</v>
      </c>
      <c r="BL61" s="107">
        <f t="shared" si="7"/>
        <v>0</v>
      </c>
    </row>
    <row r="62" spans="1:64" x14ac:dyDescent="0.3">
      <c r="A62">
        <f t="shared" si="5"/>
        <v>3023512</v>
      </c>
      <c r="B62" s="118">
        <v>3023512</v>
      </c>
      <c r="C62" t="s">
        <v>495</v>
      </c>
      <c r="D62" s="106">
        <f>VLOOKUP(B62,'School Details'!A:E,3,FALSE)</f>
        <v>0</v>
      </c>
      <c r="E62" s="106" t="str">
        <f>VLOOKUP(B62,'School Details'!A:E,4,FALSE)</f>
        <v>M</v>
      </c>
      <c r="F62" s="106" t="str">
        <f>VLOOKUP(B62,'School Details'!A:E,5,FALSE)</f>
        <v>Primary</v>
      </c>
      <c r="G62" t="s">
        <v>895</v>
      </c>
      <c r="H62" t="s">
        <v>567</v>
      </c>
      <c r="I62" t="s">
        <v>915</v>
      </c>
      <c r="J62">
        <v>661225</v>
      </c>
      <c r="K62" s="118" t="s">
        <v>10</v>
      </c>
      <c r="L62" s="106">
        <f t="shared" si="12"/>
        <v>1</v>
      </c>
      <c r="M62" s="106" t="str">
        <f t="shared" si="9"/>
        <v>TPECG.I01</v>
      </c>
      <c r="N62" s="106">
        <f>VLOOKUP(B62,'School Details'!A:K,10,FALSE)</f>
        <v>400093</v>
      </c>
      <c r="O62" s="106" t="str">
        <f t="shared" si="10"/>
        <v>Rosh Pinah</v>
      </c>
      <c r="P62" t="s">
        <v>166</v>
      </c>
      <c r="Q62" t="s">
        <v>167</v>
      </c>
      <c r="R62" t="s">
        <v>168</v>
      </c>
      <c r="S62" t="str">
        <f>VLOOKUP($G62,LBB_Code!$J:$O, 6,FALSE)</f>
        <v>A1.D10166.661225.99999.9999999.999999</v>
      </c>
      <c r="T62" s="384"/>
      <c r="W62" s="119"/>
      <c r="Z62" s="119"/>
      <c r="AC62" s="119"/>
      <c r="AF62" s="122"/>
      <c r="AG62" s="122"/>
      <c r="AH62" s="122"/>
      <c r="AI62" s="122"/>
      <c r="AJ62" s="122"/>
      <c r="AK62" s="122"/>
      <c r="AL62" s="122"/>
      <c r="AM62" s="122"/>
      <c r="AN62" s="122"/>
      <c r="AO62" s="122"/>
      <c r="AP62" s="387"/>
      <c r="AQ62" s="387"/>
      <c r="AR62" s="122"/>
      <c r="AS62" s="122"/>
      <c r="AT62" s="122"/>
      <c r="AU62" s="122"/>
      <c r="AV62" s="122"/>
      <c r="AW62" s="122"/>
      <c r="AX62" s="122"/>
      <c r="AY62" s="122"/>
      <c r="AZ62" s="122"/>
      <c r="BA62" s="122"/>
      <c r="BB62" s="122"/>
      <c r="BC62" s="122"/>
      <c r="BD62" s="122"/>
      <c r="BE62" s="120">
        <f t="shared" si="11"/>
        <v>0</v>
      </c>
      <c r="BF62" s="122">
        <f t="shared" si="4"/>
        <v>0</v>
      </c>
      <c r="BG62" t="b">
        <f t="shared" si="6"/>
        <v>0</v>
      </c>
      <c r="BH62" s="7">
        <v>33150</v>
      </c>
      <c r="BJ62" s="108">
        <v>33150</v>
      </c>
      <c r="BL62" s="107">
        <f t="shared" si="7"/>
        <v>0</v>
      </c>
    </row>
    <row r="63" spans="1:64" x14ac:dyDescent="0.3">
      <c r="A63">
        <f t="shared" si="5"/>
        <v>3023510</v>
      </c>
      <c r="B63" s="118">
        <v>3023510</v>
      </c>
      <c r="C63" t="s">
        <v>497</v>
      </c>
      <c r="D63" s="106">
        <f>VLOOKUP(B63,'School Details'!A:E,3,FALSE)</f>
        <v>0</v>
      </c>
      <c r="E63" s="106" t="str">
        <f>VLOOKUP(B63,'School Details'!A:E,4,FALSE)</f>
        <v>M</v>
      </c>
      <c r="F63" s="106" t="str">
        <f>VLOOKUP(B63,'School Details'!A:E,5,FALSE)</f>
        <v>Primary</v>
      </c>
      <c r="G63" t="s">
        <v>895</v>
      </c>
      <c r="H63" t="s">
        <v>567</v>
      </c>
      <c r="I63" t="s">
        <v>915</v>
      </c>
      <c r="J63">
        <v>661225</v>
      </c>
      <c r="K63" s="118" t="s">
        <v>10</v>
      </c>
      <c r="L63" s="106">
        <f t="shared" si="12"/>
        <v>1</v>
      </c>
      <c r="M63" s="106" t="str">
        <f t="shared" si="9"/>
        <v>TPECG.I01</v>
      </c>
      <c r="N63" s="106">
        <f>VLOOKUP(B63,'School Details'!A:K,10,FALSE)</f>
        <v>400071</v>
      </c>
      <c r="O63" s="106" t="str">
        <f t="shared" si="10"/>
        <v xml:space="preserve">Sacred Heart </v>
      </c>
      <c r="P63" t="s">
        <v>235</v>
      </c>
      <c r="Q63" t="s">
        <v>236</v>
      </c>
      <c r="R63" t="s">
        <v>237</v>
      </c>
      <c r="S63" t="str">
        <f>VLOOKUP($G63,LBB_Code!$J:$O, 6,FALSE)</f>
        <v>A1.D10166.661225.99999.9999999.999999</v>
      </c>
      <c r="T63" s="384"/>
      <c r="W63" s="119"/>
      <c r="Z63" s="119"/>
      <c r="AC63" s="119"/>
      <c r="AF63" s="122"/>
      <c r="AG63" s="122"/>
      <c r="AH63" s="122"/>
      <c r="AI63" s="122"/>
      <c r="AJ63" s="122"/>
      <c r="AK63" s="122"/>
      <c r="AL63" s="122"/>
      <c r="AM63" s="122"/>
      <c r="AN63" s="122"/>
      <c r="AO63" s="122"/>
      <c r="AP63" s="387"/>
      <c r="AQ63" s="387"/>
      <c r="AR63" s="122"/>
      <c r="AS63" s="122"/>
      <c r="AT63" s="122"/>
      <c r="AU63" s="122"/>
      <c r="AV63" s="122"/>
      <c r="AW63" s="122"/>
      <c r="AX63" s="122"/>
      <c r="AY63" s="122"/>
      <c r="AZ63" s="122"/>
      <c r="BA63" s="122"/>
      <c r="BB63" s="122"/>
      <c r="BC63" s="122"/>
      <c r="BD63" s="122"/>
      <c r="BE63" s="120">
        <f t="shared" si="11"/>
        <v>0</v>
      </c>
      <c r="BF63" s="122">
        <f t="shared" si="4"/>
        <v>0</v>
      </c>
      <c r="BG63" t="b">
        <f t="shared" si="6"/>
        <v>0</v>
      </c>
      <c r="BH63" s="7">
        <v>40605</v>
      </c>
      <c r="BJ63" s="108">
        <v>40605</v>
      </c>
      <c r="BL63" s="107">
        <f t="shared" si="7"/>
        <v>0</v>
      </c>
    </row>
    <row r="64" spans="1:64" x14ac:dyDescent="0.3">
      <c r="A64">
        <f t="shared" si="5"/>
        <v>3022053</v>
      </c>
      <c r="B64" s="118">
        <v>3022053</v>
      </c>
      <c r="C64" t="s">
        <v>482</v>
      </c>
      <c r="D64" s="106">
        <f>VLOOKUP(B64,'School Details'!A:E,3,FALSE)</f>
        <v>0</v>
      </c>
      <c r="E64" s="106" t="str">
        <f>VLOOKUP(B64,'School Details'!A:E,4,FALSE)</f>
        <v>M</v>
      </c>
      <c r="F64" s="106" t="str">
        <f>VLOOKUP(B64,'School Details'!A:E,5,FALSE)</f>
        <v>Primary</v>
      </c>
      <c r="G64" t="s">
        <v>895</v>
      </c>
      <c r="H64" t="s">
        <v>567</v>
      </c>
      <c r="I64" t="s">
        <v>915</v>
      </c>
      <c r="J64">
        <v>661225</v>
      </c>
      <c r="K64" s="118" t="s">
        <v>10</v>
      </c>
      <c r="L64" s="106">
        <f t="shared" si="12"/>
        <v>1</v>
      </c>
      <c r="M64" s="106" t="str">
        <f t="shared" si="9"/>
        <v>TPECG.I01</v>
      </c>
      <c r="N64" s="106">
        <f>VLOOKUP(B64,'School Details'!A:K,10,FALSE)</f>
        <v>158733</v>
      </c>
      <c r="O64" s="106" t="str">
        <f t="shared" si="10"/>
        <v xml:space="preserve">Shalom Noam  </v>
      </c>
      <c r="P64" t="s">
        <v>31</v>
      </c>
      <c r="Q64" t="s">
        <v>32</v>
      </c>
      <c r="R64" t="s">
        <v>33</v>
      </c>
      <c r="S64" t="str">
        <f>VLOOKUP($G64,LBB_Code!$J:$O, 6,FALSE)</f>
        <v>A1.D10166.661225.99999.9999999.999999</v>
      </c>
      <c r="T64" s="384"/>
      <c r="W64" s="119"/>
      <c r="Z64" s="119"/>
      <c r="AC64" s="119"/>
      <c r="AF64" s="122"/>
      <c r="AG64" s="122"/>
      <c r="AH64" s="122"/>
      <c r="AI64" s="122"/>
      <c r="AJ64" s="122"/>
      <c r="AK64" s="122"/>
      <c r="AL64" s="122"/>
      <c r="AM64" s="122"/>
      <c r="AN64" s="122"/>
      <c r="AO64" s="122"/>
      <c r="AP64" s="387"/>
      <c r="AQ64" s="387"/>
      <c r="AR64" s="122"/>
      <c r="AS64" s="122"/>
      <c r="AT64" s="122"/>
      <c r="AU64" s="122"/>
      <c r="AV64" s="122"/>
      <c r="AW64" s="122"/>
      <c r="AX64" s="122"/>
      <c r="AY64" s="122"/>
      <c r="AZ64" s="122"/>
      <c r="BA64" s="122"/>
      <c r="BB64" s="122"/>
      <c r="BC64" s="122"/>
      <c r="BD64" s="122"/>
      <c r="BE64" s="120">
        <f t="shared" si="11"/>
        <v>0</v>
      </c>
      <c r="BF64" s="120">
        <f t="shared" si="4"/>
        <v>0</v>
      </c>
      <c r="BG64" t="b">
        <f t="shared" si="6"/>
        <v>0</v>
      </c>
      <c r="BH64" s="7">
        <v>20523</v>
      </c>
      <c r="BJ64" s="108">
        <v>20523</v>
      </c>
      <c r="BL64" s="107">
        <f t="shared" si="7"/>
        <v>0</v>
      </c>
    </row>
    <row r="65" spans="1:64" x14ac:dyDescent="0.3">
      <c r="A65">
        <f t="shared" si="5"/>
        <v>3023502</v>
      </c>
      <c r="B65" s="118">
        <v>3023502</v>
      </c>
      <c r="C65" t="s">
        <v>499</v>
      </c>
      <c r="D65" s="106">
        <f>VLOOKUP(B65,'School Details'!A:E,3,FALSE)</f>
        <v>0</v>
      </c>
      <c r="E65" s="106" t="str">
        <f>VLOOKUP(B65,'School Details'!A:E,4,FALSE)</f>
        <v>M</v>
      </c>
      <c r="F65" s="106" t="str">
        <f>VLOOKUP(B65,'School Details'!A:E,5,FALSE)</f>
        <v>Primary</v>
      </c>
      <c r="G65" t="s">
        <v>895</v>
      </c>
      <c r="H65" t="s">
        <v>567</v>
      </c>
      <c r="I65" t="s">
        <v>915</v>
      </c>
      <c r="J65">
        <v>661225</v>
      </c>
      <c r="K65" s="118" t="s">
        <v>10</v>
      </c>
      <c r="L65" s="106">
        <f t="shared" si="12"/>
        <v>1</v>
      </c>
      <c r="M65" s="106" t="str">
        <f t="shared" si="9"/>
        <v>TPECG.I01</v>
      </c>
      <c r="N65" s="106">
        <f>VLOOKUP(B65,'School Details'!A:K,10,FALSE)</f>
        <v>400096</v>
      </c>
      <c r="O65" s="106" t="str">
        <f t="shared" si="10"/>
        <v xml:space="preserve">St Agnes RC  </v>
      </c>
      <c r="P65" t="s">
        <v>136</v>
      </c>
      <c r="Q65" t="s">
        <v>137</v>
      </c>
      <c r="R65" t="s">
        <v>138</v>
      </c>
      <c r="S65" t="str">
        <f>VLOOKUP($G65,LBB_Code!$J:$O, 6,FALSE)</f>
        <v>A1.D10166.661225.99999.9999999.999999</v>
      </c>
      <c r="T65" s="384"/>
      <c r="W65" s="119"/>
      <c r="Z65" s="119"/>
      <c r="AC65" s="119"/>
      <c r="AF65" s="122"/>
      <c r="AG65" s="122"/>
      <c r="AH65" s="122"/>
      <c r="AI65" s="122"/>
      <c r="AJ65" s="122"/>
      <c r="AK65" s="122"/>
      <c r="AL65" s="122"/>
      <c r="AM65" s="122"/>
      <c r="AN65" s="122"/>
      <c r="AO65" s="122"/>
      <c r="AP65" s="387"/>
      <c r="AQ65" s="387"/>
      <c r="AR65" s="122"/>
      <c r="AS65" s="122"/>
      <c r="AT65" s="122"/>
      <c r="AU65" s="122"/>
      <c r="AV65" s="122"/>
      <c r="AW65" s="122"/>
      <c r="AX65" s="122"/>
      <c r="AY65" s="122"/>
      <c r="AZ65" s="122"/>
      <c r="BA65" s="122"/>
      <c r="BB65" s="122"/>
      <c r="BC65" s="122"/>
      <c r="BD65" s="122"/>
      <c r="BE65" s="120">
        <f t="shared" si="11"/>
        <v>0</v>
      </c>
      <c r="BF65" s="120">
        <f t="shared" si="4"/>
        <v>0</v>
      </c>
      <c r="BG65" t="b">
        <f t="shared" si="6"/>
        <v>0</v>
      </c>
      <c r="BH65" s="7">
        <v>43637</v>
      </c>
      <c r="BJ65" s="108">
        <v>43637</v>
      </c>
      <c r="BL65" s="107">
        <f t="shared" si="7"/>
        <v>0</v>
      </c>
    </row>
    <row r="66" spans="1:64" x14ac:dyDescent="0.3">
      <c r="A66">
        <f t="shared" si="5"/>
        <v>3023315</v>
      </c>
      <c r="B66" s="118">
        <v>3023315</v>
      </c>
      <c r="C66" t="s">
        <v>501</v>
      </c>
      <c r="D66" s="106">
        <f>VLOOKUP(B66,'School Details'!A:E,3,FALSE)</f>
        <v>0</v>
      </c>
      <c r="E66" s="106" t="str">
        <f>VLOOKUP(B66,'School Details'!A:E,4,FALSE)</f>
        <v>M</v>
      </c>
      <c r="F66" s="106" t="str">
        <f>VLOOKUP(B66,'School Details'!A:E,5,FALSE)</f>
        <v>Primary</v>
      </c>
      <c r="G66" t="s">
        <v>895</v>
      </c>
      <c r="H66" t="s">
        <v>567</v>
      </c>
      <c r="I66" t="s">
        <v>915</v>
      </c>
      <c r="J66">
        <v>661225</v>
      </c>
      <c r="K66" s="118" t="s">
        <v>10</v>
      </c>
      <c r="L66" s="106">
        <f t="shared" si="12"/>
        <v>1</v>
      </c>
      <c r="M66" s="106" t="str">
        <f t="shared" si="9"/>
        <v>TPECG.I01</v>
      </c>
      <c r="N66" s="106">
        <f>VLOOKUP(B66,'School Details'!A:K,10,FALSE)</f>
        <v>400062</v>
      </c>
      <c r="O66" s="106" t="str">
        <f t="shared" si="10"/>
        <v>St Andrew's C E</v>
      </c>
      <c r="P66" t="s">
        <v>229</v>
      </c>
      <c r="Q66" t="s">
        <v>230</v>
      </c>
      <c r="R66" t="s">
        <v>231</v>
      </c>
      <c r="S66" t="str">
        <f>VLOOKUP($G66,LBB_Code!$J:$O, 6,FALSE)</f>
        <v>A1.D10166.661225.99999.9999999.999999</v>
      </c>
      <c r="T66" s="384"/>
      <c r="W66" s="119"/>
      <c r="Z66" s="119"/>
      <c r="AC66" s="119"/>
      <c r="AF66" s="122"/>
      <c r="AG66" s="122"/>
      <c r="AH66" s="122"/>
      <c r="AI66" s="122"/>
      <c r="AJ66" s="122"/>
      <c r="AK66" s="122"/>
      <c r="AL66" s="122"/>
      <c r="AM66" s="122"/>
      <c r="AN66" s="122"/>
      <c r="AO66" s="122"/>
      <c r="AP66" s="387"/>
      <c r="AQ66" s="387"/>
      <c r="AR66" s="122"/>
      <c r="AS66" s="122"/>
      <c r="AT66" s="122"/>
      <c r="AU66" s="122"/>
      <c r="AV66" s="122"/>
      <c r="AW66" s="122"/>
      <c r="AX66" s="122"/>
      <c r="AY66" s="122"/>
      <c r="AZ66" s="122"/>
      <c r="BA66" s="122"/>
      <c r="BB66" s="122"/>
      <c r="BC66" s="122"/>
      <c r="BD66" s="122"/>
      <c r="BE66" s="120">
        <f t="shared" si="11"/>
        <v>0</v>
      </c>
      <c r="BF66" s="120">
        <f t="shared" si="4"/>
        <v>0</v>
      </c>
      <c r="BG66" t="b">
        <f t="shared" si="6"/>
        <v>0</v>
      </c>
      <c r="BH66" s="7">
        <v>20468</v>
      </c>
      <c r="BJ66" s="108">
        <v>20468</v>
      </c>
      <c r="BL66" s="107">
        <f t="shared" si="7"/>
        <v>0</v>
      </c>
    </row>
    <row r="67" spans="1:64" x14ac:dyDescent="0.3">
      <c r="A67">
        <f t="shared" si="5"/>
        <v>3023504</v>
      </c>
      <c r="B67" s="118">
        <v>3023504</v>
      </c>
      <c r="C67" t="s">
        <v>502</v>
      </c>
      <c r="D67" s="106">
        <f>VLOOKUP(B67,'School Details'!A:E,3,FALSE)</f>
        <v>0</v>
      </c>
      <c r="E67" s="106" t="str">
        <f>VLOOKUP(B67,'School Details'!A:E,4,FALSE)</f>
        <v>M</v>
      </c>
      <c r="F67" s="106" t="str">
        <f>VLOOKUP(B67,'School Details'!A:E,5,FALSE)</f>
        <v>Primary</v>
      </c>
      <c r="G67" t="s">
        <v>895</v>
      </c>
      <c r="H67" t="s">
        <v>567</v>
      </c>
      <c r="I67" t="s">
        <v>915</v>
      </c>
      <c r="J67">
        <v>661225</v>
      </c>
      <c r="K67" s="118" t="s">
        <v>10</v>
      </c>
      <c r="L67" s="106">
        <f t="shared" si="12"/>
        <v>1</v>
      </c>
      <c r="M67" s="106" t="str">
        <f t="shared" si="9"/>
        <v>TPECG.I01</v>
      </c>
      <c r="N67" s="106">
        <f>VLOOKUP(B67,'School Details'!A:K,10,FALSE)</f>
        <v>400064</v>
      </c>
      <c r="O67" s="106" t="str">
        <f t="shared" si="10"/>
        <v xml:space="preserve">St Catherines R C </v>
      </c>
      <c r="P67" t="s">
        <v>238</v>
      </c>
      <c r="Q67" t="s">
        <v>239</v>
      </c>
      <c r="R67" t="s">
        <v>240</v>
      </c>
      <c r="S67" t="str">
        <f>VLOOKUP($G67,LBB_Code!$J:$O, 6,FALSE)</f>
        <v>A1.D10166.661225.99999.9999999.999999</v>
      </c>
      <c r="T67" s="384"/>
      <c r="W67" s="119"/>
      <c r="Z67" s="119"/>
      <c r="AC67" s="119"/>
      <c r="AF67" s="122"/>
      <c r="AG67" s="122"/>
      <c r="AH67" s="122"/>
      <c r="AI67" s="122"/>
      <c r="AJ67" s="122"/>
      <c r="AK67" s="122"/>
      <c r="AL67" s="122"/>
      <c r="AM67" s="122"/>
      <c r="AN67" s="122"/>
      <c r="AO67" s="122"/>
      <c r="AP67" s="387"/>
      <c r="AQ67" s="387"/>
      <c r="AR67" s="122"/>
      <c r="AS67" s="122"/>
      <c r="AT67" s="122"/>
      <c r="AU67" s="122"/>
      <c r="AV67" s="122"/>
      <c r="AW67" s="122"/>
      <c r="AX67" s="122"/>
      <c r="AY67" s="122"/>
      <c r="AZ67" s="122"/>
      <c r="BA67" s="122"/>
      <c r="BB67" s="122"/>
      <c r="BC67" s="122"/>
      <c r="BD67" s="122"/>
      <c r="BE67" s="120">
        <f t="shared" si="11"/>
        <v>0</v>
      </c>
      <c r="BF67" s="120">
        <f t="shared" si="4"/>
        <v>0</v>
      </c>
      <c r="BG67" t="b">
        <f t="shared" si="6"/>
        <v>0</v>
      </c>
      <c r="BH67" s="7">
        <v>39758</v>
      </c>
      <c r="BJ67" s="108">
        <v>39758</v>
      </c>
      <c r="BL67" s="107">
        <f t="shared" si="7"/>
        <v>0</v>
      </c>
    </row>
    <row r="68" spans="1:64" x14ac:dyDescent="0.3">
      <c r="A68">
        <f t="shared" si="5"/>
        <v>3023307</v>
      </c>
      <c r="B68" s="118">
        <v>3023307</v>
      </c>
      <c r="C68" t="s">
        <v>504</v>
      </c>
      <c r="D68" s="106">
        <f>VLOOKUP(B68,'School Details'!A:E,3,FALSE)</f>
        <v>0</v>
      </c>
      <c r="E68" s="106" t="str">
        <f>VLOOKUP(B68,'School Details'!A:E,4,FALSE)</f>
        <v>M</v>
      </c>
      <c r="F68" s="106" t="str">
        <f>VLOOKUP(B68,'School Details'!A:E,5,FALSE)</f>
        <v>Primary</v>
      </c>
      <c r="G68" t="s">
        <v>895</v>
      </c>
      <c r="H68" t="s">
        <v>567</v>
      </c>
      <c r="I68" t="s">
        <v>915</v>
      </c>
      <c r="J68">
        <v>661225</v>
      </c>
      <c r="K68" s="118" t="s">
        <v>10</v>
      </c>
      <c r="L68" s="106">
        <f t="shared" si="12"/>
        <v>1</v>
      </c>
      <c r="M68" s="106" t="str">
        <f t="shared" si="9"/>
        <v>TPECG.I01</v>
      </c>
      <c r="N68" s="106">
        <f>VLOOKUP(B68,'School Details'!A:K,10,FALSE)</f>
        <v>400114</v>
      </c>
      <c r="O68" s="106" t="str">
        <f t="shared" si="10"/>
        <v>St John's CE  N11</v>
      </c>
      <c r="P68" t="s">
        <v>154</v>
      </c>
      <c r="Q68" t="s">
        <v>155</v>
      </c>
      <c r="R68" t="s">
        <v>156</v>
      </c>
      <c r="S68" t="str">
        <f>VLOOKUP($G68,LBB_Code!$J:$O, 6,FALSE)</f>
        <v>A1.D10166.661225.99999.9999999.999999</v>
      </c>
      <c r="T68" s="384"/>
      <c r="W68" s="119"/>
      <c r="Z68" s="119"/>
      <c r="AC68" s="119"/>
      <c r="AF68" s="122"/>
      <c r="AG68" s="122"/>
      <c r="AH68" s="122"/>
      <c r="AI68" s="122"/>
      <c r="AJ68" s="122"/>
      <c r="AK68" s="122"/>
      <c r="AL68" s="122"/>
      <c r="AM68" s="122"/>
      <c r="AN68" s="122"/>
      <c r="AO68" s="122"/>
      <c r="AP68" s="387"/>
      <c r="AQ68" s="387"/>
      <c r="AR68" s="122"/>
      <c r="AS68" s="122"/>
      <c r="AT68" s="122"/>
      <c r="AU68" s="122"/>
      <c r="AV68" s="122"/>
      <c r="AW68" s="122"/>
      <c r="AX68" s="122"/>
      <c r="AY68" s="122"/>
      <c r="AZ68" s="122"/>
      <c r="BA68" s="122"/>
      <c r="BB68" s="122"/>
      <c r="BC68" s="122"/>
      <c r="BD68" s="122"/>
      <c r="BE68" s="120">
        <f t="shared" si="11"/>
        <v>0</v>
      </c>
      <c r="BF68" s="120">
        <f t="shared" si="4"/>
        <v>0</v>
      </c>
      <c r="BG68" t="b">
        <f t="shared" si="6"/>
        <v>0</v>
      </c>
      <c r="BH68" s="7">
        <v>22498</v>
      </c>
      <c r="BJ68" s="108">
        <v>22498</v>
      </c>
      <c r="BL68" s="107">
        <f t="shared" si="7"/>
        <v>0</v>
      </c>
    </row>
    <row r="69" spans="1:64" x14ac:dyDescent="0.3">
      <c r="A69">
        <f t="shared" si="5"/>
        <v>3023309</v>
      </c>
      <c r="B69" s="118">
        <v>3023309</v>
      </c>
      <c r="C69" t="s">
        <v>503</v>
      </c>
      <c r="D69" s="106">
        <f>VLOOKUP(B69,'School Details'!A:E,3,FALSE)</f>
        <v>0</v>
      </c>
      <c r="E69" s="106" t="str">
        <f>VLOOKUP(B69,'School Details'!A:E,4,FALSE)</f>
        <v>M</v>
      </c>
      <c r="F69" s="106" t="str">
        <f>VLOOKUP(B69,'School Details'!A:E,5,FALSE)</f>
        <v>Primary</v>
      </c>
      <c r="G69" t="s">
        <v>895</v>
      </c>
      <c r="H69" t="s">
        <v>567</v>
      </c>
      <c r="I69" t="s">
        <v>915</v>
      </c>
      <c r="J69">
        <v>661225</v>
      </c>
      <c r="K69" s="118" t="s">
        <v>10</v>
      </c>
      <c r="L69" s="106">
        <f t="shared" si="12"/>
        <v>1</v>
      </c>
      <c r="M69" s="106" t="str">
        <f t="shared" si="9"/>
        <v>TPECG.I01</v>
      </c>
      <c r="N69" s="106">
        <f>VLOOKUP(B69,'School Details'!A:K,10,FALSE)</f>
        <v>400098</v>
      </c>
      <c r="O69" s="106" t="str">
        <f t="shared" si="10"/>
        <v>St Johns CE N20</v>
      </c>
      <c r="P69" t="s">
        <v>28</v>
      </c>
      <c r="Q69" t="s">
        <v>29</v>
      </c>
      <c r="R69" t="s">
        <v>30</v>
      </c>
      <c r="S69" t="str">
        <f>VLOOKUP($G69,LBB_Code!$J:$O, 6,FALSE)</f>
        <v>A1.D10166.661225.99999.9999999.999999</v>
      </c>
      <c r="T69" s="384"/>
      <c r="W69" s="119"/>
      <c r="Z69" s="119"/>
      <c r="AC69" s="119"/>
      <c r="AF69" s="122"/>
      <c r="AG69" s="122"/>
      <c r="AH69" s="122"/>
      <c r="AI69" s="122"/>
      <c r="AJ69" s="122"/>
      <c r="AK69" s="122"/>
      <c r="AL69" s="122"/>
      <c r="AM69" s="122"/>
      <c r="AN69" s="122"/>
      <c r="AO69" s="122"/>
      <c r="AP69" s="387"/>
      <c r="AQ69" s="387"/>
      <c r="AR69" s="122"/>
      <c r="AS69" s="122"/>
      <c r="AT69" s="122"/>
      <c r="AU69" s="122"/>
      <c r="AV69" s="122"/>
      <c r="AW69" s="122"/>
      <c r="AX69" s="122"/>
      <c r="AY69" s="122"/>
      <c r="AZ69" s="122"/>
      <c r="BA69" s="122"/>
      <c r="BB69" s="122"/>
      <c r="BC69" s="122"/>
      <c r="BD69" s="122"/>
      <c r="BE69" s="120">
        <f t="shared" si="11"/>
        <v>0</v>
      </c>
      <c r="BF69" s="120">
        <f t="shared" si="4"/>
        <v>0</v>
      </c>
      <c r="BG69" t="b">
        <f t="shared" si="6"/>
        <v>0</v>
      </c>
      <c r="BH69" s="7">
        <v>21656</v>
      </c>
      <c r="BJ69" s="108">
        <v>21656</v>
      </c>
      <c r="BL69" s="107">
        <f t="shared" si="7"/>
        <v>0</v>
      </c>
    </row>
    <row r="70" spans="1:64" x14ac:dyDescent="0.3">
      <c r="A70">
        <f t="shared" si="5"/>
        <v>3023509</v>
      </c>
      <c r="B70" s="118">
        <v>3023509</v>
      </c>
      <c r="C70" t="s">
        <v>506</v>
      </c>
      <c r="D70" s="106">
        <f>VLOOKUP(B70,'School Details'!A:E,3,FALSE)</f>
        <v>0</v>
      </c>
      <c r="E70" s="106" t="str">
        <f>VLOOKUP(B70,'School Details'!A:E,4,FALSE)</f>
        <v>M</v>
      </c>
      <c r="F70" s="106" t="str">
        <f>VLOOKUP(B70,'School Details'!A:E,5,FALSE)</f>
        <v>Primary</v>
      </c>
      <c r="G70" t="s">
        <v>895</v>
      </c>
      <c r="H70" t="s">
        <v>567</v>
      </c>
      <c r="I70" t="s">
        <v>915</v>
      </c>
      <c r="J70">
        <v>661225</v>
      </c>
      <c r="K70" s="118" t="s">
        <v>10</v>
      </c>
      <c r="L70" s="106">
        <f t="shared" si="12"/>
        <v>1</v>
      </c>
      <c r="M70" s="106" t="str">
        <f t="shared" si="9"/>
        <v>TPECG.I01</v>
      </c>
      <c r="N70" s="106">
        <f>VLOOKUP(B70,'School Details'!A:K,10,FALSE)</f>
        <v>400066</v>
      </c>
      <c r="O70" s="106" t="str">
        <f t="shared" si="10"/>
        <v xml:space="preserve">St Joseph's  </v>
      </c>
      <c r="P70" t="s">
        <v>206</v>
      </c>
      <c r="Q70" t="s">
        <v>207</v>
      </c>
      <c r="R70" t="s">
        <v>208</v>
      </c>
      <c r="S70" t="str">
        <f>VLOOKUP($G70,LBB_Code!$J:$O, 6,FALSE)</f>
        <v>A1.D10166.661225.99999.9999999.999999</v>
      </c>
      <c r="T70" s="384"/>
      <c r="W70" s="119"/>
      <c r="Z70" s="119"/>
      <c r="AC70" s="119"/>
      <c r="AF70" s="122"/>
      <c r="AG70" s="122"/>
      <c r="AH70" s="122"/>
      <c r="AI70" s="122"/>
      <c r="AJ70" s="122"/>
      <c r="AK70" s="122"/>
      <c r="AL70" s="122"/>
      <c r="AM70" s="122"/>
      <c r="AN70" s="122"/>
      <c r="AO70" s="122"/>
      <c r="AP70" s="387"/>
      <c r="AQ70" s="387"/>
      <c r="AR70" s="122"/>
      <c r="AS70" s="122"/>
      <c r="AT70" s="122"/>
      <c r="AU70" s="122"/>
      <c r="AV70" s="122"/>
      <c r="AW70" s="122"/>
      <c r="AX70" s="122"/>
      <c r="AY70" s="122"/>
      <c r="AZ70" s="122"/>
      <c r="BA70" s="122"/>
      <c r="BB70" s="122"/>
      <c r="BC70" s="122"/>
      <c r="BD70" s="122"/>
      <c r="BE70" s="120">
        <f t="shared" si="11"/>
        <v>0</v>
      </c>
      <c r="BF70" s="120">
        <f t="shared" si="4"/>
        <v>0</v>
      </c>
      <c r="BG70" t="b">
        <f t="shared" si="6"/>
        <v>0</v>
      </c>
      <c r="BH70" s="7">
        <v>47081</v>
      </c>
      <c r="BJ70" s="108">
        <v>47081</v>
      </c>
      <c r="BL70" s="107">
        <f t="shared" si="7"/>
        <v>0</v>
      </c>
    </row>
    <row r="71" spans="1:64" x14ac:dyDescent="0.3">
      <c r="A71">
        <f t="shared" si="5"/>
        <v>3023312</v>
      </c>
      <c r="B71" s="118">
        <v>3023312</v>
      </c>
      <c r="C71" t="s">
        <v>510</v>
      </c>
      <c r="D71" s="106">
        <f>VLOOKUP(B71,'School Details'!A:E,3,FALSE)</f>
        <v>0</v>
      </c>
      <c r="E71" s="106" t="str">
        <f>VLOOKUP(B71,'School Details'!A:E,4,FALSE)</f>
        <v>M</v>
      </c>
      <c r="F71" s="106" t="str">
        <f>VLOOKUP(B71,'School Details'!A:E,5,FALSE)</f>
        <v>Primary</v>
      </c>
      <c r="G71" t="s">
        <v>895</v>
      </c>
      <c r="H71" t="s">
        <v>567</v>
      </c>
      <c r="I71" t="s">
        <v>915</v>
      </c>
      <c r="J71">
        <v>661225</v>
      </c>
      <c r="K71" s="118" t="s">
        <v>10</v>
      </c>
      <c r="L71" s="106">
        <f t="shared" si="12"/>
        <v>1</v>
      </c>
      <c r="M71" s="106" t="str">
        <f t="shared" ref="M71:M87" si="13">I71&amp;"."&amp;K71</f>
        <v>TPECG.I01</v>
      </c>
      <c r="N71" s="106">
        <f>VLOOKUP(B71,'School Details'!A:K,10,FALSE)</f>
        <v>400017</v>
      </c>
      <c r="O71" s="106" t="str">
        <f t="shared" ref="O71:O87" si="14">C71</f>
        <v>St Mary's  EN4</v>
      </c>
      <c r="P71" t="s">
        <v>181</v>
      </c>
      <c r="Q71" t="s">
        <v>182</v>
      </c>
      <c r="R71" t="s">
        <v>183</v>
      </c>
      <c r="S71" t="str">
        <f>VLOOKUP($G71,LBB_Code!$J:$O, 6,FALSE)</f>
        <v>A1.D10166.661225.99999.9999999.999999</v>
      </c>
      <c r="T71" s="384"/>
      <c r="W71" s="119"/>
      <c r="Z71" s="119"/>
      <c r="AC71" s="119"/>
      <c r="AF71" s="122"/>
      <c r="AG71" s="122"/>
      <c r="AH71" s="122"/>
      <c r="AI71" s="122"/>
      <c r="AJ71" s="122"/>
      <c r="AK71" s="122"/>
      <c r="AL71" s="122"/>
      <c r="AM71" s="122"/>
      <c r="AN71" s="122"/>
      <c r="AO71" s="122"/>
      <c r="AP71" s="387"/>
      <c r="AQ71" s="387"/>
      <c r="AR71" s="122"/>
      <c r="AS71" s="122"/>
      <c r="AT71" s="122"/>
      <c r="AU71" s="122"/>
      <c r="AV71" s="122"/>
      <c r="AW71" s="122"/>
      <c r="AX71" s="122"/>
      <c r="AY71" s="122"/>
      <c r="AZ71" s="122"/>
      <c r="BA71" s="122"/>
      <c r="BB71" s="122"/>
      <c r="BC71" s="122"/>
      <c r="BD71" s="122"/>
      <c r="BE71" s="120">
        <f t="shared" ref="BE71:BE102" si="15">W71+Z71+AC71+AF71+AI71+AL71+AO71+AR71+AU71+AX71+BA71+W71</f>
        <v>0</v>
      </c>
      <c r="BF71" s="120">
        <f t="shared" ref="BF71:BF87" si="16">BE71-T71</f>
        <v>0</v>
      </c>
      <c r="BG71" t="b">
        <f t="shared" si="6"/>
        <v>0</v>
      </c>
      <c r="BH71" s="7">
        <v>22047</v>
      </c>
      <c r="BJ71" s="108">
        <v>22047</v>
      </c>
      <c r="BL71" s="107">
        <f t="shared" si="7"/>
        <v>0</v>
      </c>
    </row>
    <row r="72" spans="1:64" x14ac:dyDescent="0.3">
      <c r="A72">
        <f t="shared" ref="A72:A105" si="17">B72</f>
        <v>3023311</v>
      </c>
      <c r="B72" s="118">
        <v>3023311</v>
      </c>
      <c r="C72" t="s">
        <v>508</v>
      </c>
      <c r="D72" s="106">
        <f>VLOOKUP(B72,'School Details'!A:E,3,FALSE)</f>
        <v>0</v>
      </c>
      <c r="E72" s="106" t="str">
        <f>VLOOKUP(B72,'School Details'!A:E,4,FALSE)</f>
        <v>M</v>
      </c>
      <c r="F72" s="106" t="str">
        <f>VLOOKUP(B72,'School Details'!A:E,5,FALSE)</f>
        <v>Primary</v>
      </c>
      <c r="G72" t="s">
        <v>895</v>
      </c>
      <c r="H72" t="s">
        <v>567</v>
      </c>
      <c r="I72" t="s">
        <v>915</v>
      </c>
      <c r="J72">
        <v>661225</v>
      </c>
      <c r="K72" s="118" t="s">
        <v>10</v>
      </c>
      <c r="L72" s="106">
        <f t="shared" si="12"/>
        <v>1</v>
      </c>
      <c r="M72" s="106" t="str">
        <f t="shared" si="13"/>
        <v>TPECG.I01</v>
      </c>
      <c r="N72" s="106">
        <f>VLOOKUP(B72,'School Details'!A:K,10,FALSE)</f>
        <v>400058</v>
      </c>
      <c r="O72" s="106" t="str">
        <f t="shared" si="14"/>
        <v>St Mary's  N3</v>
      </c>
      <c r="P72" t="s">
        <v>215</v>
      </c>
      <c r="Q72" t="s">
        <v>216</v>
      </c>
      <c r="R72" t="s">
        <v>217</v>
      </c>
      <c r="S72" t="str">
        <f>VLOOKUP($G72,LBB_Code!$J:$O, 6,FALSE)</f>
        <v>A1.D10166.661225.99999.9999999.999999</v>
      </c>
      <c r="T72" s="384"/>
      <c r="W72" s="119"/>
      <c r="Z72" s="119"/>
      <c r="AC72" s="119"/>
      <c r="AF72" s="122"/>
      <c r="AG72" s="122"/>
      <c r="AH72" s="122"/>
      <c r="AI72" s="122"/>
      <c r="AJ72" s="122"/>
      <c r="AK72" s="122"/>
      <c r="AL72" s="122"/>
      <c r="AM72" s="122"/>
      <c r="AN72" s="122"/>
      <c r="AO72" s="122"/>
      <c r="AP72" s="387"/>
      <c r="AQ72" s="387"/>
      <c r="AR72" s="122"/>
      <c r="AS72" s="122"/>
      <c r="AT72" s="122"/>
      <c r="AU72" s="122"/>
      <c r="AV72" s="122"/>
      <c r="AW72" s="122"/>
      <c r="AX72" s="122"/>
      <c r="AY72" s="122"/>
      <c r="AZ72" s="122"/>
      <c r="BA72" s="122"/>
      <c r="BB72" s="122"/>
      <c r="BC72" s="122"/>
      <c r="BD72" s="122"/>
      <c r="BE72" s="120">
        <f t="shared" si="15"/>
        <v>0</v>
      </c>
      <c r="BF72" s="120">
        <f t="shared" si="16"/>
        <v>0</v>
      </c>
      <c r="BG72" t="b">
        <f t="shared" ref="BG72:BG87" si="18">BH72=BE72</f>
        <v>0</v>
      </c>
      <c r="BH72" s="7">
        <v>41139</v>
      </c>
      <c r="BJ72" s="108">
        <v>41139</v>
      </c>
      <c r="BL72" s="107">
        <f t="shared" ref="BL72:BL87" si="19">BH72-BJ72</f>
        <v>0</v>
      </c>
    </row>
    <row r="73" spans="1:64" x14ac:dyDescent="0.3">
      <c r="A73">
        <f t="shared" si="17"/>
        <v>3023521</v>
      </c>
      <c r="B73" s="118">
        <v>3023521</v>
      </c>
      <c r="C73" t="s">
        <v>562</v>
      </c>
      <c r="D73" s="106">
        <f>VLOOKUP(B73,'School Details'!A:E,3,FALSE)</f>
        <v>0</v>
      </c>
      <c r="E73" s="106" t="str">
        <f>VLOOKUP(B73,'School Details'!A:E,4,FALSE)</f>
        <v>M</v>
      </c>
      <c r="F73" s="106" t="str">
        <f>VLOOKUP(B73,'School Details'!A:E,5,FALSE)</f>
        <v>All through</v>
      </c>
      <c r="G73" t="s">
        <v>897</v>
      </c>
      <c r="H73" t="s">
        <v>566</v>
      </c>
      <c r="I73" t="s">
        <v>915</v>
      </c>
      <c r="J73">
        <v>661225</v>
      </c>
      <c r="K73" s="118" t="s">
        <v>10</v>
      </c>
      <c r="L73" s="106">
        <f t="shared" si="12"/>
        <v>1</v>
      </c>
      <c r="M73" s="106" t="str">
        <f t="shared" si="13"/>
        <v>TPECG.I01</v>
      </c>
      <c r="N73" s="106">
        <f>VLOOKUP(B73,'School Details'!A:K,10,FALSE)</f>
        <v>400135</v>
      </c>
      <c r="O73" s="106" t="str">
        <f t="shared" si="14"/>
        <v xml:space="preserve">St Mary's &amp; St John's </v>
      </c>
      <c r="P73" t="s">
        <v>190</v>
      </c>
      <c r="Q73" t="s">
        <v>191</v>
      </c>
      <c r="R73" t="s">
        <v>192</v>
      </c>
      <c r="S73" t="str">
        <f>VLOOKUP($G73,LBB_Code!$J:$O, 6,FALSE)</f>
        <v>A1.D11329.661225.99999.9999999.999999</v>
      </c>
      <c r="T73" s="384"/>
      <c r="W73" s="119"/>
      <c r="Z73" s="119"/>
      <c r="AC73" s="119"/>
      <c r="AF73" s="122"/>
      <c r="AG73" s="122"/>
      <c r="AH73" s="122"/>
      <c r="AI73" s="122"/>
      <c r="AJ73" s="122"/>
      <c r="AK73" s="122"/>
      <c r="AL73" s="122"/>
      <c r="AM73" s="122"/>
      <c r="AN73" s="122"/>
      <c r="AO73" s="122"/>
      <c r="AP73" s="387"/>
      <c r="AQ73" s="387"/>
      <c r="AR73" s="122"/>
      <c r="AS73" s="122"/>
      <c r="AT73" s="122"/>
      <c r="AU73" s="122"/>
      <c r="AV73" s="122"/>
      <c r="AW73" s="122"/>
      <c r="AX73" s="122"/>
      <c r="AY73" s="122"/>
      <c r="AZ73" s="122"/>
      <c r="BA73" s="122"/>
      <c r="BB73" s="122"/>
      <c r="BC73" s="122"/>
      <c r="BD73" s="122"/>
      <c r="BE73" s="120">
        <f t="shared" si="15"/>
        <v>0</v>
      </c>
      <c r="BF73" s="120">
        <f t="shared" si="16"/>
        <v>0</v>
      </c>
      <c r="BG73" t="b">
        <f t="shared" si="18"/>
        <v>0</v>
      </c>
      <c r="BH73" s="7">
        <v>202512</v>
      </c>
      <c r="BJ73" s="108">
        <v>202512</v>
      </c>
      <c r="BL73" s="107">
        <f t="shared" si="19"/>
        <v>0</v>
      </c>
    </row>
    <row r="74" spans="1:64" x14ac:dyDescent="0.3">
      <c r="A74">
        <f t="shared" si="17"/>
        <v>3025404</v>
      </c>
      <c r="B74" s="118">
        <v>3025404</v>
      </c>
      <c r="C74" t="s">
        <v>552</v>
      </c>
      <c r="D74" s="106">
        <f>VLOOKUP(B74,'School Details'!A:E,3,FALSE)</f>
        <v>0</v>
      </c>
      <c r="E74" s="106" t="str">
        <f>VLOOKUP(B74,'School Details'!A:E,4,FALSE)</f>
        <v>M</v>
      </c>
      <c r="F74" s="106" t="str">
        <f>VLOOKUP(B74,'School Details'!A:E,5,FALSE)</f>
        <v>Secondary</v>
      </c>
      <c r="G74" t="s">
        <v>900</v>
      </c>
      <c r="H74" t="s">
        <v>568</v>
      </c>
      <c r="I74" t="s">
        <v>915</v>
      </c>
      <c r="J74">
        <v>661225</v>
      </c>
      <c r="K74" s="118" t="s">
        <v>10</v>
      </c>
      <c r="L74" s="106">
        <f t="shared" si="12"/>
        <v>1</v>
      </c>
      <c r="M74" s="106" t="str">
        <f t="shared" si="13"/>
        <v>TPECG.I01</v>
      </c>
      <c r="N74" s="106">
        <f>VLOOKUP(B74,'School Details'!A:K,10,FALSE)</f>
        <v>400029</v>
      </c>
      <c r="O74" s="106" t="str">
        <f t="shared" si="14"/>
        <v>St Michaels Catholic Grammar</v>
      </c>
      <c r="P74" t="s">
        <v>118</v>
      </c>
      <c r="Q74" t="s">
        <v>119</v>
      </c>
      <c r="R74" t="s">
        <v>120</v>
      </c>
      <c r="S74" t="str">
        <f>VLOOKUP($G74,LBB_Code!$J:$O, 6,FALSE)</f>
        <v>A1.D10167.661225.99999.9999999.999999</v>
      </c>
      <c r="T74" s="384"/>
      <c r="W74" s="119"/>
      <c r="Z74" s="119"/>
      <c r="AC74" s="119"/>
      <c r="AF74" s="122"/>
      <c r="AG74" s="122"/>
      <c r="AH74" s="122"/>
      <c r="AI74" s="122"/>
      <c r="AJ74" s="122"/>
      <c r="AK74" s="122"/>
      <c r="AL74" s="122"/>
      <c r="AM74" s="122"/>
      <c r="AN74" s="122"/>
      <c r="AO74" s="122"/>
      <c r="AP74" s="387"/>
      <c r="AQ74" s="387"/>
      <c r="AR74" s="122"/>
      <c r="AS74" s="122"/>
      <c r="AT74" s="122"/>
      <c r="AU74" s="122"/>
      <c r="AV74" s="122"/>
      <c r="AW74" s="122"/>
      <c r="AX74" s="122"/>
      <c r="AY74" s="122"/>
      <c r="AZ74" s="122"/>
      <c r="BA74" s="122"/>
      <c r="BB74" s="122"/>
      <c r="BC74" s="122"/>
      <c r="BD74" s="122"/>
      <c r="BE74" s="120">
        <f t="shared" si="15"/>
        <v>0</v>
      </c>
      <c r="BF74" s="120">
        <f t="shared" si="16"/>
        <v>0</v>
      </c>
      <c r="BG74" t="b">
        <f t="shared" si="18"/>
        <v>0</v>
      </c>
      <c r="BH74" s="7">
        <v>89755</v>
      </c>
      <c r="BJ74" s="108">
        <v>89755</v>
      </c>
      <c r="BL74" s="107">
        <f t="shared" si="19"/>
        <v>0</v>
      </c>
    </row>
    <row r="75" spans="1:64" x14ac:dyDescent="0.3">
      <c r="A75">
        <f t="shared" si="17"/>
        <v>3023314</v>
      </c>
      <c r="B75" s="118">
        <v>3023314</v>
      </c>
      <c r="C75" t="s">
        <v>512</v>
      </c>
      <c r="D75" s="106">
        <f>VLOOKUP(B75,'School Details'!A:E,3,FALSE)</f>
        <v>0</v>
      </c>
      <c r="E75" s="106" t="str">
        <f>VLOOKUP(B75,'School Details'!A:E,4,FALSE)</f>
        <v>M</v>
      </c>
      <c r="F75" s="106" t="str">
        <f>VLOOKUP(B75,'School Details'!A:E,5,FALSE)</f>
        <v>Primary</v>
      </c>
      <c r="G75" t="s">
        <v>895</v>
      </c>
      <c r="H75" t="s">
        <v>567</v>
      </c>
      <c r="I75" t="s">
        <v>915</v>
      </c>
      <c r="J75">
        <v>661225</v>
      </c>
      <c r="K75" s="118" t="s">
        <v>10</v>
      </c>
      <c r="L75" s="106">
        <f t="shared" si="12"/>
        <v>1</v>
      </c>
      <c r="M75" s="106" t="str">
        <f t="shared" si="13"/>
        <v>TPECG.I01</v>
      </c>
      <c r="N75" s="106">
        <f>VLOOKUP(B75,'School Details'!A:K,10,FALSE)</f>
        <v>400094</v>
      </c>
      <c r="O75" s="106" t="str">
        <f t="shared" si="14"/>
        <v>St Pauls NW7</v>
      </c>
      <c r="P75" t="s">
        <v>97</v>
      </c>
      <c r="Q75" t="s">
        <v>98</v>
      </c>
      <c r="R75" t="s">
        <v>99</v>
      </c>
      <c r="S75" t="str">
        <f>VLOOKUP($G75,LBB_Code!$J:$O, 6,FALSE)</f>
        <v>A1.D10166.661225.99999.9999999.999999</v>
      </c>
      <c r="T75" s="384"/>
      <c r="W75" s="119"/>
      <c r="Z75" s="119"/>
      <c r="AC75" s="119"/>
      <c r="AF75" s="122"/>
      <c r="AG75" s="122"/>
      <c r="AH75" s="122"/>
      <c r="AI75" s="122"/>
      <c r="AJ75" s="122"/>
      <c r="AK75" s="122"/>
      <c r="AL75" s="122"/>
      <c r="AM75" s="122"/>
      <c r="AN75" s="122"/>
      <c r="AO75" s="122"/>
      <c r="AP75" s="387"/>
      <c r="AQ75" s="387"/>
      <c r="AR75" s="122"/>
      <c r="AS75" s="122"/>
      <c r="AT75" s="122"/>
      <c r="AU75" s="122"/>
      <c r="AV75" s="122"/>
      <c r="AW75" s="122"/>
      <c r="AX75" s="122"/>
      <c r="AY75" s="122"/>
      <c r="AZ75" s="122"/>
      <c r="BA75" s="122"/>
      <c r="BB75" s="122"/>
      <c r="BC75" s="122"/>
      <c r="BD75" s="122"/>
      <c r="BE75" s="120">
        <f t="shared" si="15"/>
        <v>0</v>
      </c>
      <c r="BF75" s="120">
        <f t="shared" si="16"/>
        <v>0</v>
      </c>
      <c r="BG75" t="b">
        <f t="shared" si="18"/>
        <v>0</v>
      </c>
      <c r="BH75" s="7">
        <v>23087</v>
      </c>
      <c r="BJ75" s="108">
        <v>23087</v>
      </c>
      <c r="BL75" s="107">
        <f t="shared" si="19"/>
        <v>0</v>
      </c>
    </row>
    <row r="76" spans="1:64" x14ac:dyDescent="0.3">
      <c r="A76">
        <f t="shared" si="17"/>
        <v>3023507</v>
      </c>
      <c r="B76" s="118">
        <v>3023507</v>
      </c>
      <c r="C76" t="s">
        <v>515</v>
      </c>
      <c r="D76" s="106">
        <f>VLOOKUP(B76,'School Details'!A:E,3,FALSE)</f>
        <v>0</v>
      </c>
      <c r="E76" s="106" t="str">
        <f>VLOOKUP(B76,'School Details'!A:E,4,FALSE)</f>
        <v>M</v>
      </c>
      <c r="F76" s="106" t="str">
        <f>VLOOKUP(B76,'School Details'!A:E,5,FALSE)</f>
        <v>Primary</v>
      </c>
      <c r="G76" t="s">
        <v>895</v>
      </c>
      <c r="H76" t="s">
        <v>567</v>
      </c>
      <c r="I76" t="s">
        <v>915</v>
      </c>
      <c r="J76">
        <v>661225</v>
      </c>
      <c r="K76" s="118" t="s">
        <v>10</v>
      </c>
      <c r="L76" s="106">
        <f t="shared" si="12"/>
        <v>1</v>
      </c>
      <c r="M76" s="106" t="str">
        <f t="shared" si="13"/>
        <v>TPECG.I01</v>
      </c>
      <c r="N76" s="106">
        <f>VLOOKUP(B76,'School Details'!A:K,10,FALSE)</f>
        <v>400037</v>
      </c>
      <c r="O76" s="106" t="str">
        <f t="shared" si="14"/>
        <v xml:space="preserve">St Theresa's RC  </v>
      </c>
      <c r="P76" t="s">
        <v>82</v>
      </c>
      <c r="Q76" t="s">
        <v>83</v>
      </c>
      <c r="R76" t="s">
        <v>84</v>
      </c>
      <c r="S76" t="str">
        <f>VLOOKUP($G76,LBB_Code!$J:$O, 6,FALSE)</f>
        <v>A1.D10166.661225.99999.9999999.999999</v>
      </c>
      <c r="T76" s="384"/>
      <c r="W76" s="119"/>
      <c r="Z76" s="119"/>
      <c r="AC76" s="119"/>
      <c r="AF76" s="122"/>
      <c r="AG76" s="122"/>
      <c r="AH76" s="122"/>
      <c r="AI76" s="122"/>
      <c r="AJ76" s="122"/>
      <c r="AK76" s="122"/>
      <c r="AL76" s="122"/>
      <c r="AM76" s="122"/>
      <c r="AN76" s="122"/>
      <c r="AO76" s="122"/>
      <c r="AP76" s="387"/>
      <c r="AQ76" s="387"/>
      <c r="AR76" s="122"/>
      <c r="AS76" s="122"/>
      <c r="AT76" s="122"/>
      <c r="AU76" s="122"/>
      <c r="AV76" s="122"/>
      <c r="AW76" s="122"/>
      <c r="AX76" s="122"/>
      <c r="AY76" s="122"/>
      <c r="AZ76" s="122"/>
      <c r="BA76" s="122"/>
      <c r="BB76" s="122"/>
      <c r="BC76" s="122"/>
      <c r="BD76" s="122"/>
      <c r="BE76" s="120">
        <f t="shared" si="15"/>
        <v>0</v>
      </c>
      <c r="BF76" s="120">
        <f t="shared" si="16"/>
        <v>0</v>
      </c>
      <c r="BG76" t="b">
        <f t="shared" si="18"/>
        <v>0</v>
      </c>
      <c r="BH76" s="7">
        <v>18647</v>
      </c>
      <c r="BJ76" s="108">
        <v>18647</v>
      </c>
      <c r="BL76" s="107">
        <f t="shared" si="19"/>
        <v>0</v>
      </c>
    </row>
    <row r="77" spans="1:64" x14ac:dyDescent="0.3">
      <c r="A77">
        <f t="shared" si="17"/>
        <v>3023506</v>
      </c>
      <c r="B77" s="118">
        <v>3023506</v>
      </c>
      <c r="C77" t="s">
        <v>517</v>
      </c>
      <c r="D77" s="106">
        <f>VLOOKUP(B77,'School Details'!A:E,3,FALSE)</f>
        <v>0</v>
      </c>
      <c r="E77" s="106" t="str">
        <f>VLOOKUP(B77,'School Details'!A:E,4,FALSE)</f>
        <v>M</v>
      </c>
      <c r="F77" s="106" t="str">
        <f>VLOOKUP(B77,'School Details'!A:E,5,FALSE)</f>
        <v>Primary</v>
      </c>
      <c r="G77" t="s">
        <v>895</v>
      </c>
      <c r="H77" t="s">
        <v>567</v>
      </c>
      <c r="I77" t="s">
        <v>915</v>
      </c>
      <c r="J77">
        <v>661225</v>
      </c>
      <c r="K77" s="118" t="s">
        <v>10</v>
      </c>
      <c r="L77" s="106">
        <f t="shared" ref="L77:L87" si="20">IF(C79=C78,L76+1,1)</f>
        <v>1</v>
      </c>
      <c r="M77" s="106" t="str">
        <f t="shared" si="13"/>
        <v>TPECG.I01</v>
      </c>
      <c r="N77" s="106">
        <f>VLOOKUP(B77,'School Details'!A:K,10,FALSE)</f>
        <v>400009</v>
      </c>
      <c r="O77" s="106" t="str">
        <f t="shared" si="14"/>
        <v>St Vincent's RC</v>
      </c>
      <c r="P77" t="s">
        <v>103</v>
      </c>
      <c r="Q77" t="s">
        <v>104</v>
      </c>
      <c r="R77" t="s">
        <v>105</v>
      </c>
      <c r="S77" t="str">
        <f>VLOOKUP($G77,LBB_Code!$J:$O, 6,FALSE)</f>
        <v>A1.D10166.661225.99999.9999999.999999</v>
      </c>
      <c r="T77" s="384"/>
      <c r="W77" s="119"/>
      <c r="Z77" s="119"/>
      <c r="AC77" s="119"/>
      <c r="AF77" s="122"/>
      <c r="AG77" s="122"/>
      <c r="AH77" s="122"/>
      <c r="AI77" s="122"/>
      <c r="AJ77" s="122"/>
      <c r="AK77" s="122"/>
      <c r="AL77" s="122"/>
      <c r="AM77" s="122"/>
      <c r="AN77" s="122"/>
      <c r="AO77" s="122"/>
      <c r="AP77" s="387"/>
      <c r="AQ77" s="387"/>
      <c r="AR77" s="122"/>
      <c r="AS77" s="122"/>
      <c r="AT77" s="122"/>
      <c r="AU77" s="122"/>
      <c r="AV77" s="122"/>
      <c r="AW77" s="122"/>
      <c r="AX77" s="122"/>
      <c r="AY77" s="122"/>
      <c r="AZ77" s="122"/>
      <c r="BA77" s="122"/>
      <c r="BB77" s="122"/>
      <c r="BC77" s="122"/>
      <c r="BD77" s="122"/>
      <c r="BE77" s="120">
        <f t="shared" si="15"/>
        <v>0</v>
      </c>
      <c r="BF77" s="120">
        <f t="shared" si="16"/>
        <v>0</v>
      </c>
      <c r="BG77" t="b">
        <f t="shared" si="18"/>
        <v>0</v>
      </c>
      <c r="BH77" s="7">
        <v>28132</v>
      </c>
      <c r="BJ77" s="108">
        <v>28132</v>
      </c>
      <c r="BL77" s="107">
        <f t="shared" si="19"/>
        <v>0</v>
      </c>
    </row>
    <row r="78" spans="1:64" x14ac:dyDescent="0.3">
      <c r="A78">
        <f t="shared" si="17"/>
        <v>3025407</v>
      </c>
      <c r="B78" s="118">
        <v>3025407</v>
      </c>
      <c r="C78" t="s">
        <v>553</v>
      </c>
      <c r="D78" s="106">
        <f>VLOOKUP(B78,'School Details'!A:E,3,FALSE)</f>
        <v>0</v>
      </c>
      <c r="E78" s="106" t="str">
        <f>VLOOKUP(B78,'School Details'!A:E,4,FALSE)</f>
        <v>M</v>
      </c>
      <c r="F78" s="106" t="str">
        <f>VLOOKUP(B78,'School Details'!A:E,5,FALSE)</f>
        <v>Secondary</v>
      </c>
      <c r="G78" t="s">
        <v>900</v>
      </c>
      <c r="H78" t="s">
        <v>568</v>
      </c>
      <c r="I78" t="s">
        <v>915</v>
      </c>
      <c r="J78">
        <v>661225</v>
      </c>
      <c r="K78" s="118" t="s">
        <v>10</v>
      </c>
      <c r="L78" s="106">
        <f t="shared" si="20"/>
        <v>1</v>
      </c>
      <c r="M78" s="106" t="str">
        <f t="shared" si="13"/>
        <v>TPECG.I01</v>
      </c>
      <c r="N78" s="106">
        <f>VLOOKUP(B78,'School Details'!A:K,10,FALSE)</f>
        <v>400013</v>
      </c>
      <c r="O78" s="106" t="str">
        <f t="shared" si="14"/>
        <v xml:space="preserve">St. James' Catholic High </v>
      </c>
      <c r="P78" t="s">
        <v>55</v>
      </c>
      <c r="Q78" t="s">
        <v>56</v>
      </c>
      <c r="R78" t="s">
        <v>57</v>
      </c>
      <c r="S78" t="str">
        <f>VLOOKUP($G78,LBB_Code!$J:$O, 6,FALSE)</f>
        <v>A1.D10167.661225.99999.9999999.999999</v>
      </c>
      <c r="T78" s="384"/>
      <c r="W78" s="119"/>
      <c r="Z78" s="119"/>
      <c r="AC78" s="119"/>
      <c r="AF78" s="122"/>
      <c r="AG78" s="122"/>
      <c r="AH78" s="122"/>
      <c r="AI78" s="122"/>
      <c r="AJ78" s="122"/>
      <c r="AK78" s="122"/>
      <c r="AL78" s="122"/>
      <c r="AM78" s="122"/>
      <c r="AN78" s="122"/>
      <c r="AO78" s="122"/>
      <c r="AP78" s="387"/>
      <c r="AQ78" s="387"/>
      <c r="AR78" s="122"/>
      <c r="AS78" s="122"/>
      <c r="AT78" s="122"/>
      <c r="AU78" s="122"/>
      <c r="AV78" s="122"/>
      <c r="AW78" s="122"/>
      <c r="AX78" s="122"/>
      <c r="AY78" s="122"/>
      <c r="AZ78" s="122"/>
      <c r="BA78" s="122"/>
      <c r="BB78" s="122"/>
      <c r="BC78" s="122"/>
      <c r="BD78" s="122"/>
      <c r="BE78" s="120">
        <f t="shared" si="15"/>
        <v>0</v>
      </c>
      <c r="BF78" s="120">
        <f t="shared" si="16"/>
        <v>0</v>
      </c>
      <c r="BG78" t="b">
        <f t="shared" si="18"/>
        <v>0</v>
      </c>
      <c r="BH78" s="7">
        <v>170947</v>
      </c>
      <c r="BJ78" s="108">
        <v>170947</v>
      </c>
      <c r="BL78" s="107">
        <f t="shared" si="19"/>
        <v>0</v>
      </c>
    </row>
    <row r="79" spans="1:64" x14ac:dyDescent="0.3">
      <c r="A79">
        <f t="shared" si="17"/>
        <v>3023313</v>
      </c>
      <c r="B79" s="118">
        <v>3023313</v>
      </c>
      <c r="C79" t="s">
        <v>513</v>
      </c>
      <c r="D79" s="106">
        <f>VLOOKUP(B79,'School Details'!A:E,3,FALSE)</f>
        <v>0</v>
      </c>
      <c r="E79" s="106" t="str">
        <f>VLOOKUP(B79,'School Details'!A:E,4,FALSE)</f>
        <v>M</v>
      </c>
      <c r="F79" s="106" t="str">
        <f>VLOOKUP(B79,'School Details'!A:E,5,FALSE)</f>
        <v>Primary</v>
      </c>
      <c r="G79" t="s">
        <v>895</v>
      </c>
      <c r="H79" t="s">
        <v>567</v>
      </c>
      <c r="I79" t="s">
        <v>915</v>
      </c>
      <c r="J79">
        <v>661225</v>
      </c>
      <c r="K79" s="118" t="s">
        <v>10</v>
      </c>
      <c r="L79" s="106">
        <f t="shared" si="20"/>
        <v>1</v>
      </c>
      <c r="M79" s="106" t="str">
        <f t="shared" si="13"/>
        <v>TPECG.I01</v>
      </c>
      <c r="N79" s="106">
        <f>VLOOKUP(B79,'School Details'!A:K,10,FALSE)</f>
        <v>400006</v>
      </c>
      <c r="O79" s="106" t="str">
        <f t="shared" si="14"/>
        <v>St. Pauls N11</v>
      </c>
      <c r="P79" t="s">
        <v>247</v>
      </c>
      <c r="Q79" t="s">
        <v>248</v>
      </c>
      <c r="R79" t="s">
        <v>249</v>
      </c>
      <c r="S79" t="str">
        <f>VLOOKUP($G79,LBB_Code!$J:$O, 6,FALSE)</f>
        <v>A1.D10166.661225.99999.9999999.999999</v>
      </c>
      <c r="T79" s="384"/>
      <c r="W79" s="119"/>
      <c r="Z79" s="119"/>
      <c r="AC79" s="119"/>
      <c r="AF79" s="122"/>
      <c r="AG79" s="122"/>
      <c r="AH79" s="122"/>
      <c r="AI79" s="122"/>
      <c r="AJ79" s="122"/>
      <c r="AK79" s="122"/>
      <c r="AL79" s="122"/>
      <c r="AM79" s="122"/>
      <c r="AN79" s="122"/>
      <c r="AO79" s="122"/>
      <c r="AP79" s="387"/>
      <c r="AQ79" s="387"/>
      <c r="AR79" s="122"/>
      <c r="AS79" s="122"/>
      <c r="AT79" s="122"/>
      <c r="AU79" s="122"/>
      <c r="AV79" s="122"/>
      <c r="AW79" s="122"/>
      <c r="AX79" s="122"/>
      <c r="AY79" s="122"/>
      <c r="AZ79" s="122"/>
      <c r="BA79" s="122"/>
      <c r="BB79" s="122"/>
      <c r="BC79" s="122"/>
      <c r="BD79" s="122"/>
      <c r="BE79" s="120">
        <f t="shared" si="15"/>
        <v>0</v>
      </c>
      <c r="BF79" s="120">
        <f t="shared" si="16"/>
        <v>0</v>
      </c>
      <c r="BG79" t="b">
        <f t="shared" si="18"/>
        <v>0</v>
      </c>
      <c r="BH79" s="7">
        <v>22515</v>
      </c>
      <c r="BJ79" s="108">
        <v>22515</v>
      </c>
      <c r="BL79" s="107">
        <f t="shared" si="19"/>
        <v>0</v>
      </c>
    </row>
    <row r="80" spans="1:64" x14ac:dyDescent="0.3">
      <c r="A80">
        <f t="shared" si="17"/>
        <v>3022070</v>
      </c>
      <c r="B80" s="118">
        <v>3022070</v>
      </c>
      <c r="C80" t="s">
        <v>520</v>
      </c>
      <c r="D80" s="106">
        <f>VLOOKUP(B80,'School Details'!A:E,3,FALSE)</f>
        <v>0</v>
      </c>
      <c r="E80" s="106" t="str">
        <f>VLOOKUP(B80,'School Details'!A:E,4,FALSE)</f>
        <v>M</v>
      </c>
      <c r="F80" s="106" t="str">
        <f>VLOOKUP(B80,'School Details'!A:E,5,FALSE)</f>
        <v>Primary</v>
      </c>
      <c r="G80" t="s">
        <v>895</v>
      </c>
      <c r="H80" t="s">
        <v>567</v>
      </c>
      <c r="I80" t="s">
        <v>915</v>
      </c>
      <c r="J80">
        <v>661225</v>
      </c>
      <c r="K80" s="118" t="s">
        <v>10</v>
      </c>
      <c r="L80" s="106">
        <f t="shared" si="20"/>
        <v>1</v>
      </c>
      <c r="M80" s="106" t="str">
        <f t="shared" si="13"/>
        <v>TPECG.I01</v>
      </c>
      <c r="N80" s="106">
        <f>VLOOKUP(B80,'School Details'!A:K,10,FALSE)</f>
        <v>400038</v>
      </c>
      <c r="O80" s="106" t="str">
        <f t="shared" si="14"/>
        <v xml:space="preserve">Sunnyfields  </v>
      </c>
      <c r="P80" t="s">
        <v>210</v>
      </c>
      <c r="Q80" t="s">
        <v>211</v>
      </c>
      <c r="R80" t="s">
        <v>212</v>
      </c>
      <c r="S80" t="str">
        <f>VLOOKUP($G80,LBB_Code!$J:$O, 6,FALSE)</f>
        <v>A1.D10166.661225.99999.9999999.999999</v>
      </c>
      <c r="T80" s="384"/>
      <c r="W80" s="119"/>
      <c r="Z80" s="119"/>
      <c r="AC80" s="119"/>
      <c r="AF80" s="122"/>
      <c r="AG80" s="122"/>
      <c r="AH80" s="122"/>
      <c r="AI80" s="122"/>
      <c r="AJ80" s="122"/>
      <c r="AK80" s="122"/>
      <c r="AL80" s="122"/>
      <c r="AM80" s="122"/>
      <c r="AN80" s="122"/>
      <c r="AO80" s="122"/>
      <c r="AP80" s="387"/>
      <c r="AQ80" s="387"/>
      <c r="AR80" s="122"/>
      <c r="AS80" s="122"/>
      <c r="AT80" s="122"/>
      <c r="AU80" s="122"/>
      <c r="AV80" s="122"/>
      <c r="AW80" s="122"/>
      <c r="AX80" s="122"/>
      <c r="AY80" s="122"/>
      <c r="AZ80" s="122"/>
      <c r="BA80" s="122"/>
      <c r="BB80" s="122"/>
      <c r="BC80" s="122"/>
      <c r="BD80" s="122"/>
      <c r="BE80" s="120">
        <f t="shared" si="15"/>
        <v>0</v>
      </c>
      <c r="BF80" s="122">
        <f t="shared" si="16"/>
        <v>0</v>
      </c>
      <c r="BG80" t="b">
        <f t="shared" si="18"/>
        <v>0</v>
      </c>
      <c r="BH80" s="7">
        <v>25073</v>
      </c>
      <c r="BJ80" s="108">
        <v>25073</v>
      </c>
      <c r="BL80" s="107">
        <f t="shared" si="19"/>
        <v>0</v>
      </c>
    </row>
    <row r="81" spans="1:64" x14ac:dyDescent="0.3">
      <c r="A81">
        <f t="shared" si="17"/>
        <v>3023316</v>
      </c>
      <c r="B81" s="118">
        <v>3023316</v>
      </c>
      <c r="C81" t="s">
        <v>522</v>
      </c>
      <c r="D81" s="106">
        <f>VLOOKUP(B81,'School Details'!A:E,3,FALSE)</f>
        <v>0</v>
      </c>
      <c r="E81" s="106" t="str">
        <f>VLOOKUP(B81,'School Details'!A:E,4,FALSE)</f>
        <v>M</v>
      </c>
      <c r="F81" s="106" t="str">
        <f>VLOOKUP(B81,'School Details'!A:E,5,FALSE)</f>
        <v>Primary</v>
      </c>
      <c r="G81" t="s">
        <v>895</v>
      </c>
      <c r="H81" t="s">
        <v>567</v>
      </c>
      <c r="I81" t="s">
        <v>915</v>
      </c>
      <c r="J81">
        <v>661225</v>
      </c>
      <c r="K81" s="118" t="s">
        <v>10</v>
      </c>
      <c r="L81" s="106">
        <f t="shared" si="20"/>
        <v>1</v>
      </c>
      <c r="M81" s="106" t="str">
        <f t="shared" si="13"/>
        <v>TPECG.I01</v>
      </c>
      <c r="N81" s="106">
        <f>VLOOKUP(B81,'School Details'!A:K,10,FALSE)</f>
        <v>400100</v>
      </c>
      <c r="O81" s="106" t="str">
        <f t="shared" si="14"/>
        <v xml:space="preserve">Trent  CE  </v>
      </c>
      <c r="P81" t="s">
        <v>157</v>
      </c>
      <c r="Q81" t="s">
        <v>158</v>
      </c>
      <c r="R81" t="s">
        <v>159</v>
      </c>
      <c r="S81" t="str">
        <f>VLOOKUP($G81,LBB_Code!$J:$O, 6,FALSE)</f>
        <v>A1.D10166.661225.99999.9999999.999999</v>
      </c>
      <c r="T81" s="384"/>
      <c r="W81" s="119"/>
      <c r="Z81" s="119"/>
      <c r="AC81" s="119"/>
      <c r="AF81" s="122"/>
      <c r="AG81" s="122"/>
      <c r="AH81" s="122"/>
      <c r="AI81" s="122"/>
      <c r="AJ81" s="122"/>
      <c r="AK81" s="122"/>
      <c r="AL81" s="122"/>
      <c r="AM81" s="122"/>
      <c r="AN81" s="122"/>
      <c r="AO81" s="122"/>
      <c r="AP81" s="387"/>
      <c r="AQ81" s="387"/>
      <c r="AR81" s="122"/>
      <c r="AS81" s="122"/>
      <c r="AT81" s="122"/>
      <c r="AU81" s="122"/>
      <c r="AV81" s="122"/>
      <c r="AW81" s="122"/>
      <c r="AX81" s="122"/>
      <c r="AY81" s="122"/>
      <c r="AZ81" s="122"/>
      <c r="BA81" s="122"/>
      <c r="BB81" s="122"/>
      <c r="BC81" s="122"/>
      <c r="BD81" s="122"/>
      <c r="BE81" s="120">
        <f t="shared" si="15"/>
        <v>0</v>
      </c>
      <c r="BF81" s="122">
        <f t="shared" si="16"/>
        <v>0</v>
      </c>
      <c r="BG81" t="b">
        <f t="shared" si="18"/>
        <v>0</v>
      </c>
      <c r="BH81" s="7">
        <v>21607</v>
      </c>
      <c r="BJ81" s="108">
        <v>21607</v>
      </c>
      <c r="BL81" s="107">
        <f t="shared" si="19"/>
        <v>0</v>
      </c>
    </row>
    <row r="82" spans="1:64" x14ac:dyDescent="0.3">
      <c r="A82">
        <f t="shared" si="17"/>
        <v>3022055</v>
      </c>
      <c r="B82" s="118">
        <v>3022055</v>
      </c>
      <c r="C82" t="s">
        <v>524</v>
      </c>
      <c r="D82" s="106">
        <f>VLOOKUP(B82,'School Details'!A:E,3,FALSE)</f>
        <v>0</v>
      </c>
      <c r="E82" s="106" t="str">
        <f>VLOOKUP(B82,'School Details'!A:E,4,FALSE)</f>
        <v>M</v>
      </c>
      <c r="F82" s="106" t="str">
        <f>VLOOKUP(B82,'School Details'!A:E,5,FALSE)</f>
        <v>Primary</v>
      </c>
      <c r="G82" t="s">
        <v>895</v>
      </c>
      <c r="H82" t="s">
        <v>567</v>
      </c>
      <c r="I82" t="s">
        <v>915</v>
      </c>
      <c r="J82">
        <v>661225</v>
      </c>
      <c r="K82" s="118" t="s">
        <v>10</v>
      </c>
      <c r="L82" s="106">
        <f t="shared" si="20"/>
        <v>1</v>
      </c>
      <c r="M82" s="106" t="str">
        <f t="shared" si="13"/>
        <v>TPECG.I01</v>
      </c>
      <c r="N82" s="106">
        <f>VLOOKUP(B82,'School Details'!A:K,10,FALSE)</f>
        <v>400101</v>
      </c>
      <c r="O82" s="106" t="str">
        <f t="shared" si="14"/>
        <v xml:space="preserve">Tudor </v>
      </c>
      <c r="P82" t="s">
        <v>37</v>
      </c>
      <c r="Q82" t="s">
        <v>38</v>
      </c>
      <c r="R82" t="s">
        <v>39</v>
      </c>
      <c r="S82" t="str">
        <f>VLOOKUP($G82,LBB_Code!$J:$O, 6,FALSE)</f>
        <v>A1.D10166.661225.99999.9999999.999999</v>
      </c>
      <c r="T82" s="384"/>
      <c r="W82" s="119"/>
      <c r="Z82" s="119"/>
      <c r="AC82" s="119"/>
      <c r="AF82" s="122"/>
      <c r="AG82" s="122"/>
      <c r="AH82" s="122"/>
      <c r="AI82" s="122"/>
      <c r="AJ82" s="122"/>
      <c r="AK82" s="122"/>
      <c r="AL82" s="122"/>
      <c r="AM82" s="122"/>
      <c r="AN82" s="122"/>
      <c r="AO82" s="122"/>
      <c r="AP82" s="387"/>
      <c r="AQ82" s="387"/>
      <c r="AR82" s="122"/>
      <c r="AS82" s="122"/>
      <c r="AT82" s="122"/>
      <c r="AU82" s="122"/>
      <c r="AV82" s="122"/>
      <c r="AW82" s="122"/>
      <c r="AX82" s="122"/>
      <c r="AY82" s="122"/>
      <c r="AZ82" s="122"/>
      <c r="BA82" s="122"/>
      <c r="BB82" s="122"/>
      <c r="BC82" s="122"/>
      <c r="BD82" s="122"/>
      <c r="BE82" s="120">
        <f t="shared" si="15"/>
        <v>0</v>
      </c>
      <c r="BF82" s="122">
        <f t="shared" si="16"/>
        <v>0</v>
      </c>
      <c r="BG82" t="b">
        <f t="shared" si="18"/>
        <v>0</v>
      </c>
      <c r="BH82" s="7">
        <v>22190</v>
      </c>
      <c r="BJ82" s="108">
        <v>22190</v>
      </c>
      <c r="BL82" s="107">
        <f t="shared" si="19"/>
        <v>0</v>
      </c>
    </row>
    <row r="83" spans="1:64" x14ac:dyDescent="0.3">
      <c r="A83">
        <f t="shared" si="17"/>
        <v>3022057</v>
      </c>
      <c r="B83" s="118">
        <v>3022057</v>
      </c>
      <c r="C83" t="s">
        <v>525</v>
      </c>
      <c r="D83" s="106">
        <f>VLOOKUP(B83,'School Details'!A:E,3,FALSE)</f>
        <v>0</v>
      </c>
      <c r="E83" s="106" t="str">
        <f>VLOOKUP(B83,'School Details'!A:E,4,FALSE)</f>
        <v>M</v>
      </c>
      <c r="F83" s="106" t="str">
        <f>VLOOKUP(B83,'School Details'!A:E,5,FALSE)</f>
        <v>Primary</v>
      </c>
      <c r="G83" t="s">
        <v>895</v>
      </c>
      <c r="H83" t="s">
        <v>567</v>
      </c>
      <c r="I83" t="s">
        <v>915</v>
      </c>
      <c r="J83">
        <v>661225</v>
      </c>
      <c r="K83" s="118" t="s">
        <v>10</v>
      </c>
      <c r="L83" s="106">
        <f t="shared" si="20"/>
        <v>1</v>
      </c>
      <c r="M83" s="106" t="str">
        <f t="shared" si="13"/>
        <v>TPECG.I01</v>
      </c>
      <c r="N83" s="106">
        <f>VLOOKUP(B83,'School Details'!A:K,10,FALSE)</f>
        <v>400053</v>
      </c>
      <c r="O83" s="106" t="str">
        <f t="shared" si="14"/>
        <v xml:space="preserve">Underhill </v>
      </c>
      <c r="P83" t="s">
        <v>226</v>
      </c>
      <c r="Q83" t="s">
        <v>227</v>
      </c>
      <c r="R83" t="s">
        <v>228</v>
      </c>
      <c r="S83" t="str">
        <f>VLOOKUP($G83,LBB_Code!$J:$O, 6,FALSE)</f>
        <v>A1.D10166.661225.99999.9999999.999999</v>
      </c>
      <c r="T83" s="384"/>
      <c r="W83" s="119"/>
      <c r="Z83" s="119"/>
      <c r="AC83" s="119"/>
      <c r="AF83" s="122"/>
      <c r="AG83" s="122"/>
      <c r="AH83" s="122"/>
      <c r="AI83" s="122"/>
      <c r="AJ83" s="122"/>
      <c r="AK83" s="122"/>
      <c r="AL83" s="122"/>
      <c r="AM83" s="122"/>
      <c r="AN83" s="122"/>
      <c r="AO83" s="122"/>
      <c r="AP83" s="387"/>
      <c r="AQ83" s="387"/>
      <c r="AR83" s="122"/>
      <c r="AS83" s="122"/>
      <c r="AT83" s="122"/>
      <c r="AU83" s="122"/>
      <c r="AV83" s="122"/>
      <c r="AW83" s="122"/>
      <c r="AX83" s="122"/>
      <c r="AY83" s="122"/>
      <c r="AZ83" s="122"/>
      <c r="BA83" s="122"/>
      <c r="BB83" s="122"/>
      <c r="BC83" s="122"/>
      <c r="BD83" s="122"/>
      <c r="BE83" s="120">
        <f t="shared" si="15"/>
        <v>0</v>
      </c>
      <c r="BF83" s="120">
        <f t="shared" si="16"/>
        <v>0</v>
      </c>
      <c r="BG83" t="b">
        <f t="shared" si="18"/>
        <v>0</v>
      </c>
      <c r="BH83" s="7">
        <v>53865</v>
      </c>
      <c r="BJ83" s="108">
        <v>53865</v>
      </c>
      <c r="BL83" s="107">
        <f t="shared" si="19"/>
        <v>0</v>
      </c>
    </row>
    <row r="84" spans="1:64" x14ac:dyDescent="0.3">
      <c r="A84">
        <f t="shared" si="17"/>
        <v>3022076</v>
      </c>
      <c r="B84" s="118">
        <v>3022076</v>
      </c>
      <c r="C84" t="s">
        <v>528</v>
      </c>
      <c r="D84" s="106">
        <f>VLOOKUP(B84,'School Details'!A:E,3,FALSE)</f>
        <v>0</v>
      </c>
      <c r="E84" s="106" t="str">
        <f>VLOOKUP(B84,'School Details'!A:E,4,FALSE)</f>
        <v>M</v>
      </c>
      <c r="F84" s="106" t="str">
        <f>VLOOKUP(B84,'School Details'!A:E,5,FALSE)</f>
        <v>Primary</v>
      </c>
      <c r="G84" t="s">
        <v>895</v>
      </c>
      <c r="H84" t="s">
        <v>567</v>
      </c>
      <c r="I84" t="s">
        <v>915</v>
      </c>
      <c r="J84">
        <v>661225</v>
      </c>
      <c r="K84" s="118" t="s">
        <v>10</v>
      </c>
      <c r="L84" s="106">
        <f t="shared" si="20"/>
        <v>1</v>
      </c>
      <c r="M84" s="106" t="str">
        <f t="shared" si="13"/>
        <v>TPECG.I01</v>
      </c>
      <c r="N84" s="106">
        <f>VLOOKUP(B84,'School Details'!A:K,10,FALSE)</f>
        <v>400111</v>
      </c>
      <c r="O84" s="106" t="str">
        <f t="shared" si="14"/>
        <v xml:space="preserve">Wessex  Gardens  </v>
      </c>
      <c r="P84" t="s">
        <v>127</v>
      </c>
      <c r="Q84" t="s">
        <v>128</v>
      </c>
      <c r="R84" t="s">
        <v>129</v>
      </c>
      <c r="S84" t="str">
        <f>VLOOKUP($G84,LBB_Code!$J:$O, 6,FALSE)</f>
        <v>A1.D10166.661225.99999.9999999.999999</v>
      </c>
      <c r="T84" s="384"/>
      <c r="W84" s="119"/>
      <c r="Z84" s="119"/>
      <c r="AC84" s="119"/>
      <c r="AF84" s="122"/>
      <c r="AG84" s="122"/>
      <c r="AH84" s="122"/>
      <c r="AI84" s="122"/>
      <c r="AJ84" s="122"/>
      <c r="AK84" s="122"/>
      <c r="AL84" s="122"/>
      <c r="AM84" s="122"/>
      <c r="AN84" s="122"/>
      <c r="AO84" s="122"/>
      <c r="AP84" s="387"/>
      <c r="AQ84" s="387"/>
      <c r="AR84" s="122"/>
      <c r="AS84" s="122"/>
      <c r="AT84" s="122"/>
      <c r="AU84" s="122"/>
      <c r="AV84" s="122"/>
      <c r="AW84" s="122"/>
      <c r="AX84" s="122"/>
      <c r="AY84" s="122"/>
      <c r="AZ84" s="122"/>
      <c r="BA84" s="122"/>
      <c r="BB84" s="122"/>
      <c r="BC84" s="122"/>
      <c r="BD84" s="122"/>
      <c r="BE84" s="120">
        <f t="shared" si="15"/>
        <v>0</v>
      </c>
      <c r="BF84" s="120">
        <f t="shared" si="16"/>
        <v>0</v>
      </c>
      <c r="BG84" t="b">
        <f t="shared" si="18"/>
        <v>0</v>
      </c>
      <c r="BH84" s="7">
        <v>30784</v>
      </c>
      <c r="BJ84" s="108">
        <v>30784</v>
      </c>
      <c r="BL84" s="107">
        <f t="shared" si="19"/>
        <v>0</v>
      </c>
    </row>
    <row r="85" spans="1:64" x14ac:dyDescent="0.3">
      <c r="A85">
        <f t="shared" si="17"/>
        <v>3022060</v>
      </c>
      <c r="B85" s="118">
        <v>3022060</v>
      </c>
      <c r="C85" t="s">
        <v>529</v>
      </c>
      <c r="D85" s="106">
        <f>VLOOKUP(B85,'School Details'!A:E,3,FALSE)</f>
        <v>0</v>
      </c>
      <c r="E85" s="106" t="str">
        <f>VLOOKUP(B85,'School Details'!A:E,4,FALSE)</f>
        <v>M</v>
      </c>
      <c r="F85" s="106" t="str">
        <f>VLOOKUP(B85,'School Details'!A:E,5,FALSE)</f>
        <v>Primary</v>
      </c>
      <c r="G85" t="s">
        <v>895</v>
      </c>
      <c r="H85" t="s">
        <v>567</v>
      </c>
      <c r="I85" t="s">
        <v>915</v>
      </c>
      <c r="J85">
        <v>661225</v>
      </c>
      <c r="K85" s="118" t="s">
        <v>10</v>
      </c>
      <c r="L85" s="106">
        <f t="shared" si="20"/>
        <v>1</v>
      </c>
      <c r="M85" s="106" t="str">
        <f t="shared" si="13"/>
        <v>TPECG.I01</v>
      </c>
      <c r="N85" s="106">
        <f>VLOOKUP(B85,'School Details'!A:K,10,FALSE)</f>
        <v>400011</v>
      </c>
      <c r="O85" s="106" t="str">
        <f t="shared" si="14"/>
        <v xml:space="preserve">Whitings Hill  </v>
      </c>
      <c r="P85" t="s">
        <v>250</v>
      </c>
      <c r="Q85" t="s">
        <v>251</v>
      </c>
      <c r="R85" t="s">
        <v>252</v>
      </c>
      <c r="S85" t="str">
        <f>VLOOKUP($G85,LBB_Code!$J:$O, 6,FALSE)</f>
        <v>A1.D10166.661225.99999.9999999.999999</v>
      </c>
      <c r="T85" s="384"/>
      <c r="W85" s="119"/>
      <c r="Z85" s="119"/>
      <c r="AC85" s="119"/>
      <c r="AF85" s="122"/>
      <c r="AG85" s="122"/>
      <c r="AH85" s="122"/>
      <c r="AI85" s="122"/>
      <c r="AJ85" s="122"/>
      <c r="AK85" s="122"/>
      <c r="AL85" s="122"/>
      <c r="AM85" s="122"/>
      <c r="AN85" s="122"/>
      <c r="AO85" s="122"/>
      <c r="AP85" s="387"/>
      <c r="AQ85" s="387"/>
      <c r="AR85" s="122"/>
      <c r="AS85" s="122"/>
      <c r="AT85" s="122"/>
      <c r="AU85" s="122"/>
      <c r="AV85" s="122"/>
      <c r="AW85" s="122"/>
      <c r="AX85" s="122"/>
      <c r="AY85" s="122"/>
      <c r="AZ85" s="122"/>
      <c r="BA85" s="122"/>
      <c r="BB85" s="122"/>
      <c r="BC85" s="122"/>
      <c r="BD85" s="122"/>
      <c r="BE85" s="120">
        <f t="shared" si="15"/>
        <v>0</v>
      </c>
      <c r="BF85" s="120">
        <f t="shared" si="16"/>
        <v>0</v>
      </c>
      <c r="BG85" t="b">
        <f t="shared" si="18"/>
        <v>0</v>
      </c>
      <c r="BH85" s="7">
        <v>46091</v>
      </c>
      <c r="BJ85" s="108">
        <v>46091</v>
      </c>
      <c r="BL85" s="107">
        <f t="shared" si="19"/>
        <v>0</v>
      </c>
    </row>
    <row r="86" spans="1:64" x14ac:dyDescent="0.3">
      <c r="A86">
        <f t="shared" si="17"/>
        <v>3023518</v>
      </c>
      <c r="B86" s="118">
        <v>3023518</v>
      </c>
      <c r="C86" t="s">
        <v>531</v>
      </c>
      <c r="D86" s="106">
        <f>VLOOKUP(B86,'School Details'!A:E,3,FALSE)</f>
        <v>0</v>
      </c>
      <c r="E86" s="106" t="str">
        <f>VLOOKUP(B86,'School Details'!A:E,4,FALSE)</f>
        <v>M</v>
      </c>
      <c r="F86" s="106" t="str">
        <f>VLOOKUP(B86,'School Details'!A:E,5,FALSE)</f>
        <v>Primary</v>
      </c>
      <c r="G86" t="s">
        <v>895</v>
      </c>
      <c r="H86" t="s">
        <v>567</v>
      </c>
      <c r="I86" t="s">
        <v>915</v>
      </c>
      <c r="J86">
        <v>661225</v>
      </c>
      <c r="K86" s="118" t="s">
        <v>10</v>
      </c>
      <c r="L86" s="106">
        <f t="shared" si="20"/>
        <v>1</v>
      </c>
      <c r="M86" s="106" t="str">
        <f t="shared" si="13"/>
        <v>TPECG.I01</v>
      </c>
      <c r="N86" s="106">
        <f>VLOOKUP(B86,'School Details'!A:K,10,FALSE)</f>
        <v>400117</v>
      </c>
      <c r="O86" s="106" t="str">
        <f t="shared" si="14"/>
        <v xml:space="preserve">Woodcroft  </v>
      </c>
      <c r="P86" t="s">
        <v>172</v>
      </c>
      <c r="Q86" t="s">
        <v>173</v>
      </c>
      <c r="R86" t="s">
        <v>174</v>
      </c>
      <c r="S86" t="str">
        <f>VLOOKUP($G86,LBB_Code!$J:$O, 6,FALSE)</f>
        <v>A1.D10166.661225.99999.9999999.999999</v>
      </c>
      <c r="T86" s="384"/>
      <c r="W86" s="119"/>
      <c r="Z86" s="119"/>
      <c r="AC86" s="119"/>
      <c r="AF86" s="122"/>
      <c r="AG86" s="122"/>
      <c r="AH86" s="122"/>
      <c r="AI86" s="122"/>
      <c r="AJ86" s="122"/>
      <c r="AK86" s="122"/>
      <c r="AL86" s="122"/>
      <c r="AM86" s="122"/>
      <c r="AN86" s="122"/>
      <c r="AO86" s="122"/>
      <c r="AP86" s="387"/>
      <c r="AQ86" s="387"/>
      <c r="AR86" s="122"/>
      <c r="AS86" s="122"/>
      <c r="AT86" s="122"/>
      <c r="AU86" s="122"/>
      <c r="AV86" s="122"/>
      <c r="AW86" s="122"/>
      <c r="AX86" s="122"/>
      <c r="AY86" s="122"/>
      <c r="AZ86" s="122"/>
      <c r="BA86" s="122"/>
      <c r="BB86" s="122"/>
      <c r="BC86" s="122"/>
      <c r="BD86" s="122"/>
      <c r="BE86" s="120">
        <f t="shared" si="15"/>
        <v>0</v>
      </c>
      <c r="BF86" s="120">
        <f t="shared" si="16"/>
        <v>0</v>
      </c>
      <c r="BG86" t="b">
        <f t="shared" si="18"/>
        <v>0</v>
      </c>
      <c r="BH86" s="7">
        <v>45227</v>
      </c>
      <c r="BJ86" s="108">
        <v>45227</v>
      </c>
      <c r="BL86" s="107">
        <f t="shared" si="19"/>
        <v>0</v>
      </c>
    </row>
    <row r="87" spans="1:64" x14ac:dyDescent="0.3">
      <c r="A87">
        <f t="shared" si="17"/>
        <v>3022054</v>
      </c>
      <c r="B87" s="118">
        <v>3022054</v>
      </c>
      <c r="C87" t="s">
        <v>533</v>
      </c>
      <c r="D87" s="106">
        <f>VLOOKUP(B87,'School Details'!A:E,3,FALSE)</f>
        <v>0</v>
      </c>
      <c r="E87" s="106" t="str">
        <f>VLOOKUP(B87,'School Details'!A:E,4,FALSE)</f>
        <v>M</v>
      </c>
      <c r="F87" s="106" t="str">
        <f>VLOOKUP(B87,'School Details'!A:E,5,FALSE)</f>
        <v>Primary</v>
      </c>
      <c r="G87" t="s">
        <v>895</v>
      </c>
      <c r="H87" t="s">
        <v>567</v>
      </c>
      <c r="I87" t="s">
        <v>915</v>
      </c>
      <c r="J87">
        <v>661225</v>
      </c>
      <c r="K87" s="118" t="s">
        <v>10</v>
      </c>
      <c r="L87" s="106">
        <f t="shared" si="20"/>
        <v>1</v>
      </c>
      <c r="M87" s="106" t="str">
        <f t="shared" si="13"/>
        <v>TPECG.I01</v>
      </c>
      <c r="N87" s="106">
        <f>VLOOKUP(B87,'School Details'!A:K,10,FALSE)</f>
        <v>400004</v>
      </c>
      <c r="O87" s="106" t="str">
        <f t="shared" si="14"/>
        <v xml:space="preserve">Woodridge   </v>
      </c>
      <c r="P87" t="s">
        <v>79</v>
      </c>
      <c r="Q87" t="s">
        <v>80</v>
      </c>
      <c r="R87" t="s">
        <v>81</v>
      </c>
      <c r="S87" t="str">
        <f>VLOOKUP($G87,LBB_Code!$J:$O, 6,FALSE)</f>
        <v>A1.D10166.661225.99999.9999999.999999</v>
      </c>
      <c r="T87" s="384"/>
      <c r="W87" s="119"/>
      <c r="Z87" s="119"/>
      <c r="AC87" s="119"/>
      <c r="AF87" s="122"/>
      <c r="AG87" s="122"/>
      <c r="AH87" s="122"/>
      <c r="AI87" s="122"/>
      <c r="AJ87" s="122"/>
      <c r="AK87" s="122"/>
      <c r="AL87" s="122"/>
      <c r="AM87" s="122"/>
      <c r="AN87" s="122"/>
      <c r="AO87" s="122"/>
      <c r="AP87" s="387"/>
      <c r="AQ87" s="387"/>
      <c r="AR87" s="122"/>
      <c r="AS87" s="122"/>
      <c r="AT87" s="122"/>
      <c r="AU87" s="122"/>
      <c r="AV87" s="122"/>
      <c r="AW87" s="122"/>
      <c r="AX87" s="122"/>
      <c r="AY87" s="122"/>
      <c r="AZ87" s="122"/>
      <c r="BA87" s="122"/>
      <c r="BB87" s="122"/>
      <c r="BC87" s="122"/>
      <c r="BD87" s="122"/>
      <c r="BE87" s="120">
        <f t="shared" si="15"/>
        <v>0</v>
      </c>
      <c r="BF87" s="120">
        <f t="shared" si="16"/>
        <v>0</v>
      </c>
      <c r="BG87" t="b">
        <f t="shared" si="18"/>
        <v>0</v>
      </c>
      <c r="BH87" s="7">
        <v>20561</v>
      </c>
      <c r="BJ87" s="108">
        <v>20561</v>
      </c>
      <c r="BL87" s="107">
        <f t="shared" si="19"/>
        <v>0</v>
      </c>
    </row>
    <row r="88" spans="1:64" x14ac:dyDescent="0.3">
      <c r="A88">
        <f t="shared" si="17"/>
        <v>3021100</v>
      </c>
      <c r="B88">
        <v>3021100</v>
      </c>
      <c r="C88" t="str">
        <f>VLOOKUP(B88,'School Details'!A:K,2,FALSE)</f>
        <v>Pavilion</v>
      </c>
      <c r="D88" s="106">
        <f>VLOOKUP(B88,'School Details'!A:E,3,FALSE)</f>
        <v>0</v>
      </c>
      <c r="E88" s="106" t="str">
        <f>VLOOKUP(B88,'School Details'!A:E,4,FALSE)</f>
        <v>M</v>
      </c>
      <c r="F88" s="106" t="str">
        <f>VLOOKUP(B88,'School Details'!A:E,5,FALSE)</f>
        <v>PRU</v>
      </c>
      <c r="G88" s="100" t="s">
        <v>893</v>
      </c>
      <c r="H88" t="s">
        <v>567</v>
      </c>
      <c r="I88" t="s">
        <v>23667</v>
      </c>
      <c r="J88">
        <v>661225</v>
      </c>
      <c r="K88" s="118" t="s">
        <v>10</v>
      </c>
      <c r="L88" s="106">
        <f t="shared" ref="L88:L96" si="21">IF(C90=C89,L87+1,1)</f>
        <v>1</v>
      </c>
      <c r="M88" s="106" t="str">
        <f t="shared" ref="M88:M96" si="22">I88&amp;"."&amp;K88</f>
        <v>TPG.I01</v>
      </c>
      <c r="N88" s="106">
        <f>VLOOKUP(B88,'School Details'!A:K,10,FALSE)</f>
        <v>400156</v>
      </c>
      <c r="O88" s="106" t="str">
        <f t="shared" ref="O88:O96" si="23">C88</f>
        <v>Pavilion</v>
      </c>
      <c r="P88" t="str">
        <f>VLOOKUP($N88,LBB_Code!$B:$F,3,FALSE)</f>
        <v>Pavilion Study Centre</v>
      </c>
      <c r="Q88" t="str">
        <f>VLOOKUP($N88,LBB_Code!$B:$F,2,FALSE)</f>
        <v>S900008365</v>
      </c>
      <c r="R88" t="str">
        <f>VLOOKUP($N88,LBB_Code!$B:$F,4,FALSE)</f>
        <v>N20 9DX</v>
      </c>
      <c r="S88" s="4" t="str">
        <f>VLOOKUP($G88,LBB_Code!$J:$O, 6,FALSE)</f>
        <v>A1.D10168.661225.99999.9999999.999999</v>
      </c>
      <c r="T88" s="155"/>
      <c r="W88" s="122"/>
      <c r="Z88" s="122"/>
      <c r="AC88" s="122"/>
      <c r="AF88" s="122"/>
      <c r="AI88" s="122"/>
      <c r="AL88" s="122"/>
      <c r="AO88" s="122"/>
      <c r="AP88" s="387"/>
      <c r="AQ88" s="387"/>
      <c r="AR88" s="122"/>
      <c r="AU88" s="122"/>
      <c r="AX88" s="122"/>
      <c r="BA88" s="122"/>
      <c r="BD88" s="122"/>
      <c r="BE88" s="120">
        <f t="shared" si="15"/>
        <v>0</v>
      </c>
      <c r="BF88" s="120">
        <f t="shared" ref="BF88:BF111" si="24">BE88-T88</f>
        <v>0</v>
      </c>
    </row>
    <row r="89" spans="1:64" x14ac:dyDescent="0.3">
      <c r="A89">
        <f t="shared" si="17"/>
        <v>3021102</v>
      </c>
      <c r="B89">
        <v>3021102</v>
      </c>
      <c r="C89" t="str">
        <f>VLOOKUP(B89,'School Details'!A:K,2,FALSE)</f>
        <v>Northgate</v>
      </c>
      <c r="D89" s="106">
        <f>VLOOKUP(B89,'School Details'!A:E,3,FALSE)</f>
        <v>0</v>
      </c>
      <c r="E89" s="106" t="str">
        <f>VLOOKUP(B89,'School Details'!A:E,4,FALSE)</f>
        <v>M</v>
      </c>
      <c r="F89" s="106" t="str">
        <f>VLOOKUP(B89,'School Details'!A:E,5,FALSE)</f>
        <v>PRU</v>
      </c>
      <c r="G89" s="100" t="s">
        <v>893</v>
      </c>
      <c r="H89" t="s">
        <v>567</v>
      </c>
      <c r="I89" t="s">
        <v>23667</v>
      </c>
      <c r="J89">
        <v>661225</v>
      </c>
      <c r="K89" s="118" t="s">
        <v>10</v>
      </c>
      <c r="L89" s="106">
        <f t="shared" si="21"/>
        <v>1</v>
      </c>
      <c r="M89" s="106" t="str">
        <f t="shared" si="22"/>
        <v>TPG.I01</v>
      </c>
      <c r="N89" s="106">
        <f>VLOOKUP(B89,'School Details'!A:K,10,FALSE)</f>
        <v>400157</v>
      </c>
      <c r="O89" s="106" t="str">
        <f t="shared" si="23"/>
        <v>Northgate</v>
      </c>
      <c r="P89" t="str">
        <f>VLOOKUP($N89,LBB_Code!$B:$F,3,FALSE)</f>
        <v>Northgate</v>
      </c>
      <c r="Q89" t="str">
        <f>VLOOKUP($N89,LBB_Code!$B:$F,2,FALSE)</f>
        <v>S900008366</v>
      </c>
      <c r="R89" t="str">
        <f>VLOOKUP($N89,LBB_Code!$B:$F,4,FALSE)</f>
        <v>HA8 0AD</v>
      </c>
      <c r="S89" s="4" t="str">
        <f>VLOOKUP($G89,LBB_Code!$J:$O, 6,FALSE)</f>
        <v>A1.D10168.661225.99999.9999999.999999</v>
      </c>
      <c r="T89" s="155"/>
      <c r="W89" s="122"/>
      <c r="Z89" s="122"/>
      <c r="AC89" s="122"/>
      <c r="AF89" s="122"/>
      <c r="AI89" s="122"/>
      <c r="AL89" s="122"/>
      <c r="AO89" s="122"/>
      <c r="AP89" s="387"/>
      <c r="AQ89" s="387"/>
      <c r="AR89" s="122"/>
      <c r="AU89" s="122"/>
      <c r="AX89" s="122"/>
      <c r="BA89" s="122"/>
      <c r="BD89" s="122"/>
      <c r="BE89" s="120">
        <f t="shared" si="15"/>
        <v>0</v>
      </c>
      <c r="BF89" s="120">
        <f t="shared" si="24"/>
        <v>0</v>
      </c>
    </row>
    <row r="90" spans="1:64" x14ac:dyDescent="0.3">
      <c r="A90">
        <f t="shared" si="17"/>
        <v>3027005</v>
      </c>
      <c r="B90">
        <v>3027005</v>
      </c>
      <c r="C90" t="str">
        <f>VLOOKUP(B90,'School Details'!A:K,2,FALSE)</f>
        <v>Northway</v>
      </c>
      <c r="D90" s="106">
        <f>VLOOKUP(B90,'School Details'!A:E,3,FALSE)</f>
        <v>0</v>
      </c>
      <c r="E90" s="106" t="str">
        <f>VLOOKUP(B90,'School Details'!A:E,4,FALSE)</f>
        <v>M</v>
      </c>
      <c r="F90" s="106" t="str">
        <f>VLOOKUP(B90,'School Details'!A:E,5,FALSE)</f>
        <v>Special</v>
      </c>
      <c r="G90" s="100" t="s">
        <v>893</v>
      </c>
      <c r="H90" t="s">
        <v>567</v>
      </c>
      <c r="I90" t="s">
        <v>23667</v>
      </c>
      <c r="J90">
        <v>661225</v>
      </c>
      <c r="K90" s="118" t="s">
        <v>10</v>
      </c>
      <c r="L90" s="106">
        <f t="shared" si="21"/>
        <v>1</v>
      </c>
      <c r="M90" s="106" t="str">
        <f t="shared" si="22"/>
        <v>TPG.I01</v>
      </c>
      <c r="N90" s="106">
        <f>VLOOKUP(B90,'School Details'!A:K,10,FALSE)</f>
        <v>400034</v>
      </c>
      <c r="O90" s="106" t="str">
        <f t="shared" si="23"/>
        <v>Northway</v>
      </c>
      <c r="P90" t="str">
        <f>VLOOKUP($N90,LBB_Code!$B:$F,3,FALSE)</f>
        <v>Northway School</v>
      </c>
      <c r="Q90" t="str">
        <f>VLOOKUP($N90,LBB_Code!$B:$F,2,FALSE)</f>
        <v>S900008300</v>
      </c>
      <c r="R90" t="str">
        <f>VLOOKUP($N90,LBB_Code!$B:$F,4,FALSE)</f>
        <v>NW7 3HS</v>
      </c>
      <c r="S90" s="4" t="str">
        <f>VLOOKUP($G90,LBB_Code!$J:$O, 6,FALSE)</f>
        <v>A1.D10168.661225.99999.9999999.999999</v>
      </c>
      <c r="T90" s="155"/>
      <c r="W90" s="122"/>
      <c r="Z90" s="122"/>
      <c r="AC90" s="122"/>
      <c r="AF90" s="122"/>
      <c r="AI90" s="122"/>
      <c r="AL90" s="122"/>
      <c r="AO90" s="122"/>
      <c r="AP90" s="387"/>
      <c r="AQ90" s="387"/>
      <c r="AR90" s="122"/>
      <c r="AU90" s="122"/>
      <c r="AX90" s="122"/>
      <c r="BA90" s="122"/>
      <c r="BD90" s="122"/>
      <c r="BE90" s="120">
        <f t="shared" si="15"/>
        <v>0</v>
      </c>
      <c r="BF90" s="120">
        <f t="shared" si="24"/>
        <v>0</v>
      </c>
    </row>
    <row r="91" spans="1:64" x14ac:dyDescent="0.3">
      <c r="A91">
        <f t="shared" si="17"/>
        <v>3027009</v>
      </c>
      <c r="B91">
        <v>3027009</v>
      </c>
      <c r="C91" t="str">
        <f>VLOOKUP(B91,'School Details'!A:K,2,FALSE)</f>
        <v>Oakleigh</v>
      </c>
      <c r="D91" s="106">
        <f>VLOOKUP(B91,'School Details'!A:E,3,FALSE)</f>
        <v>0</v>
      </c>
      <c r="E91" s="106" t="str">
        <f>VLOOKUP(B91,'School Details'!A:E,4,FALSE)</f>
        <v>M</v>
      </c>
      <c r="F91" s="106" t="str">
        <f>VLOOKUP(B91,'School Details'!A:E,5,FALSE)</f>
        <v>Special</v>
      </c>
      <c r="G91" s="100" t="s">
        <v>893</v>
      </c>
      <c r="H91" t="s">
        <v>567</v>
      </c>
      <c r="I91" t="s">
        <v>23667</v>
      </c>
      <c r="J91">
        <v>661225</v>
      </c>
      <c r="K91" s="118" t="s">
        <v>10</v>
      </c>
      <c r="L91" s="106">
        <f t="shared" si="21"/>
        <v>1</v>
      </c>
      <c r="M91" s="106" t="str">
        <f t="shared" si="22"/>
        <v>TPG.I01</v>
      </c>
      <c r="N91" s="106">
        <f>VLOOKUP(B91,'School Details'!A:K,10,FALSE)</f>
        <v>400091</v>
      </c>
      <c r="O91" s="106" t="str">
        <f t="shared" si="23"/>
        <v>Oakleigh</v>
      </c>
      <c r="P91" t="str">
        <f>VLOOKUP($N91,LBB_Code!$B:$F,3,FALSE)</f>
        <v>Oakleigh School</v>
      </c>
      <c r="Q91" t="str">
        <f>VLOOKUP($N91,LBB_Code!$B:$F,2,FALSE)</f>
        <v>S900008338</v>
      </c>
      <c r="R91" t="str">
        <f>VLOOKUP($N91,LBB_Code!$B:$F,4,FALSE)</f>
        <v>N20 0DH</v>
      </c>
      <c r="S91" s="4" t="str">
        <f>VLOOKUP($G91,LBB_Code!$J:$O, 6,FALSE)</f>
        <v>A1.D10168.661225.99999.9999999.999999</v>
      </c>
      <c r="T91" s="155"/>
      <c r="W91" s="122"/>
      <c r="Z91" s="122"/>
      <c r="AC91" s="122"/>
      <c r="AF91" s="122"/>
      <c r="AI91" s="122"/>
      <c r="AL91" s="122"/>
      <c r="AO91" s="122"/>
      <c r="AP91" s="387"/>
      <c r="AQ91" s="387"/>
      <c r="AR91" s="122"/>
      <c r="AU91" s="122"/>
      <c r="AX91" s="122"/>
      <c r="BA91" s="122"/>
      <c r="BD91" s="122"/>
      <c r="BE91" s="120">
        <f t="shared" si="15"/>
        <v>0</v>
      </c>
      <c r="BF91" s="120">
        <f t="shared" si="24"/>
        <v>0</v>
      </c>
    </row>
    <row r="92" spans="1:64" x14ac:dyDescent="0.3">
      <c r="A92">
        <f t="shared" si="17"/>
        <v>3027010</v>
      </c>
      <c r="B92">
        <v>3027010</v>
      </c>
      <c r="C92" t="str">
        <f>VLOOKUP(B92,'School Details'!A:K,2,FALSE)</f>
        <v>Mapledown</v>
      </c>
      <c r="D92" s="106">
        <f>VLOOKUP(B92,'School Details'!A:E,3,FALSE)</f>
        <v>0</v>
      </c>
      <c r="E92" s="106" t="str">
        <f>VLOOKUP(B92,'School Details'!A:E,4,FALSE)</f>
        <v>M</v>
      </c>
      <c r="F92" s="106" t="str">
        <f>VLOOKUP(B92,'School Details'!A:E,5,FALSE)</f>
        <v>Special</v>
      </c>
      <c r="G92" s="100" t="s">
        <v>893</v>
      </c>
      <c r="H92" t="s">
        <v>567</v>
      </c>
      <c r="I92" t="s">
        <v>23667</v>
      </c>
      <c r="J92">
        <v>661225</v>
      </c>
      <c r="K92" s="118" t="s">
        <v>10</v>
      </c>
      <c r="L92" s="106">
        <f t="shared" si="21"/>
        <v>1</v>
      </c>
      <c r="M92" s="106" t="str">
        <f t="shared" si="22"/>
        <v>TPG.I01</v>
      </c>
      <c r="N92" s="106">
        <f>VLOOKUP(B92,'School Details'!A:K,10,FALSE)</f>
        <v>400063</v>
      </c>
      <c r="O92" s="106" t="str">
        <f t="shared" si="23"/>
        <v>Mapledown</v>
      </c>
      <c r="P92" t="str">
        <f>VLOOKUP($N92,LBB_Code!$B:$F,3,FALSE)</f>
        <v>Mapledown School</v>
      </c>
      <c r="Q92" t="str">
        <f>VLOOKUP($N92,LBB_Code!$B:$F,2,FALSE)</f>
        <v>S900008322</v>
      </c>
      <c r="R92" t="str">
        <f>VLOOKUP($N92,LBB_Code!$B:$F,4,FALSE)</f>
        <v>NW2 1TR</v>
      </c>
      <c r="S92" s="4" t="str">
        <f>VLOOKUP($G92,LBB_Code!$J:$O, 6,FALSE)</f>
        <v>A1.D10168.661225.99999.9999999.999999</v>
      </c>
      <c r="T92" s="155"/>
      <c r="W92" s="122"/>
      <c r="Z92" s="122"/>
      <c r="AC92" s="122"/>
      <c r="AF92" s="122"/>
      <c r="AI92" s="122"/>
      <c r="AL92" s="122"/>
      <c r="AO92" s="122"/>
      <c r="AP92" s="387"/>
      <c r="AQ92" s="387"/>
      <c r="AR92" s="122"/>
      <c r="AU92" s="122"/>
      <c r="AX92" s="122"/>
      <c r="BA92" s="122"/>
      <c r="BD92" s="122"/>
      <c r="BE92" s="120">
        <f t="shared" si="15"/>
        <v>0</v>
      </c>
      <c r="BF92" s="120">
        <f t="shared" si="24"/>
        <v>0</v>
      </c>
    </row>
    <row r="93" spans="1:64" x14ac:dyDescent="0.3">
      <c r="A93">
        <f t="shared" si="17"/>
        <v>3026085</v>
      </c>
      <c r="B93">
        <v>3026085</v>
      </c>
      <c r="C93" t="str">
        <f>VLOOKUP(B93,'School Details'!A:K,2,FALSE)</f>
        <v>Kisharon Inclusive Special Free School</v>
      </c>
      <c r="D93" s="106">
        <f>VLOOKUP(B93,'School Details'!A:E,3,FALSE)</f>
        <v>0</v>
      </c>
      <c r="E93" s="106" t="str">
        <f>VLOOKUP(B93,'School Details'!A:E,4,FALSE)</f>
        <v>A</v>
      </c>
      <c r="F93" s="106" t="str">
        <f>VLOOKUP(B93,'School Details'!A:E,5,FALSE)</f>
        <v>Special</v>
      </c>
      <c r="G93" s="100" t="s">
        <v>893</v>
      </c>
      <c r="H93" t="s">
        <v>567</v>
      </c>
      <c r="I93" t="s">
        <v>23667</v>
      </c>
      <c r="J93">
        <v>661225</v>
      </c>
      <c r="K93" s="118" t="s">
        <v>10</v>
      </c>
      <c r="L93" s="106">
        <f t="shared" si="21"/>
        <v>1</v>
      </c>
      <c r="M93" s="106" t="str">
        <f t="shared" si="22"/>
        <v>TPG.I01</v>
      </c>
      <c r="N93" s="106">
        <f>VLOOKUP(B93,'School Details'!A:K,10,FALSE)</f>
        <v>105221</v>
      </c>
      <c r="O93" s="106" t="str">
        <f t="shared" si="23"/>
        <v>Kisharon Inclusive Special Free School</v>
      </c>
      <c r="P93" t="str">
        <f>VLOOKUP($N93,LBB_Code!$B:$F,3,FALSE)</f>
        <v>Kisharon Day School</v>
      </c>
      <c r="Q93" t="str">
        <f>VLOOKUP($N93,LBB_Code!$B:$F,2,FALSE)</f>
        <v>S900000039</v>
      </c>
      <c r="R93" t="str">
        <f>VLOOKUP($N93,LBB_Code!$B:$F,4,FALSE)</f>
        <v>NW4 1TP</v>
      </c>
      <c r="S93" s="4" t="str">
        <f>VLOOKUP($G93,LBB_Code!$J:$O, 6,FALSE)</f>
        <v>A1.D10168.661225.99999.9999999.999999</v>
      </c>
      <c r="T93" s="155"/>
      <c r="W93" s="122"/>
      <c r="Z93" s="122"/>
      <c r="AC93" s="122"/>
      <c r="AF93" s="122"/>
      <c r="AI93" s="122"/>
      <c r="AL93" s="122"/>
      <c r="AO93" s="122"/>
      <c r="AP93" s="387"/>
      <c r="AQ93" s="387"/>
      <c r="AR93" s="122"/>
      <c r="AU93" s="122"/>
      <c r="AX93" s="122"/>
      <c r="BA93" s="122"/>
      <c r="BD93" s="122"/>
      <c r="BE93" s="120">
        <f t="shared" si="15"/>
        <v>0</v>
      </c>
      <c r="BF93" s="120">
        <f t="shared" si="24"/>
        <v>0</v>
      </c>
    </row>
    <row r="94" spans="1:64" x14ac:dyDescent="0.3">
      <c r="A94">
        <f t="shared" si="17"/>
        <v>3025950</v>
      </c>
      <c r="B94">
        <v>3025950</v>
      </c>
      <c r="C94" t="str">
        <f>VLOOKUP(B94,'School Details'!A:K,2,FALSE)</f>
        <v>Oak Hill School</v>
      </c>
      <c r="D94" s="106">
        <f>VLOOKUP(B94,'School Details'!A:E,3,FALSE)</f>
        <v>0</v>
      </c>
      <c r="E94" s="106" t="str">
        <f>VLOOKUP(B94,'School Details'!A:E,4,FALSE)</f>
        <v>A</v>
      </c>
      <c r="F94" s="106" t="str">
        <f>VLOOKUP(B94,'School Details'!A:E,5,FALSE)</f>
        <v>Special</v>
      </c>
      <c r="G94" s="100" t="s">
        <v>893</v>
      </c>
      <c r="H94" t="s">
        <v>567</v>
      </c>
      <c r="I94" t="s">
        <v>23667</v>
      </c>
      <c r="J94">
        <v>661225</v>
      </c>
      <c r="K94" s="118" t="s">
        <v>10</v>
      </c>
      <c r="L94" s="106">
        <f t="shared" si="21"/>
        <v>1</v>
      </c>
      <c r="M94" s="106" t="str">
        <f t="shared" si="22"/>
        <v>TPG.I01</v>
      </c>
      <c r="N94" s="106">
        <f>VLOOKUP(B94,'School Details'!A:K,10,FALSE)</f>
        <v>157308</v>
      </c>
      <c r="O94" s="106" t="str">
        <f t="shared" si="23"/>
        <v>Oak Hill School</v>
      </c>
      <c r="P94" t="str">
        <f>VLOOKUP($N94,LBB_Code!$B:$F,3,FALSE)</f>
        <v>Oak Hill School</v>
      </c>
      <c r="Q94" t="str">
        <f>VLOOKUP($N94,LBB_Code!$B:$F,2,FALSE)</f>
        <v>S900002527</v>
      </c>
      <c r="R94" t="str">
        <f>VLOOKUP($N94,LBB_Code!$B:$F,4,FALSE)</f>
        <v>EN4 8XE</v>
      </c>
      <c r="S94" s="4" t="str">
        <f>VLOOKUP($G94,LBB_Code!$J:$O, 6,FALSE)</f>
        <v>A1.D10168.661225.99999.9999999.999999</v>
      </c>
      <c r="T94" s="155"/>
      <c r="W94" s="122"/>
      <c r="Z94" s="122"/>
      <c r="AC94" s="122"/>
      <c r="AF94" s="122"/>
      <c r="AI94" s="122"/>
      <c r="AL94" s="122"/>
      <c r="AO94" s="122"/>
      <c r="AP94" s="387"/>
      <c r="AQ94" s="387"/>
      <c r="AR94" s="122"/>
      <c r="AU94" s="122"/>
      <c r="AX94" s="122"/>
      <c r="BA94" s="122"/>
      <c r="BD94" s="122"/>
      <c r="BE94" s="120">
        <f t="shared" si="15"/>
        <v>0</v>
      </c>
      <c r="BF94" s="120">
        <f t="shared" si="24"/>
        <v>0</v>
      </c>
    </row>
    <row r="95" spans="1:64" x14ac:dyDescent="0.3">
      <c r="A95">
        <f t="shared" si="17"/>
        <v>3027000</v>
      </c>
      <c r="B95">
        <v>3027000</v>
      </c>
      <c r="C95" t="str">
        <f>VLOOKUP(B95,'School Details'!A:K,2,FALSE)</f>
        <v>Oak Lodge Academy</v>
      </c>
      <c r="D95" s="106" t="str">
        <f>VLOOKUP(B95,'School Details'!A:E,3,FALSE)</f>
        <v>BARNET SPECIAL EDUCATION TRUST</v>
      </c>
      <c r="E95" s="106" t="str">
        <f>VLOOKUP(B95,'School Details'!A:E,4,FALSE)</f>
        <v>A</v>
      </c>
      <c r="F95" s="106" t="str">
        <f>VLOOKUP(B95,'School Details'!A:E,5,FALSE)</f>
        <v>Special</v>
      </c>
      <c r="G95" s="100" t="s">
        <v>893</v>
      </c>
      <c r="H95" t="s">
        <v>567</v>
      </c>
      <c r="I95" t="s">
        <v>23667</v>
      </c>
      <c r="J95">
        <v>661225</v>
      </c>
      <c r="K95" s="118" t="s">
        <v>10</v>
      </c>
      <c r="L95" s="106">
        <f t="shared" si="21"/>
        <v>1</v>
      </c>
      <c r="M95" s="106" t="str">
        <f t="shared" si="22"/>
        <v>TPG.I01</v>
      </c>
      <c r="N95" s="106">
        <f>VLOOKUP(B95,'School Details'!A:K,10,FALSE)</f>
        <v>156901</v>
      </c>
      <c r="O95" s="106" t="str">
        <f t="shared" si="23"/>
        <v>Oak Lodge Academy</v>
      </c>
      <c r="P95" t="str">
        <f>VLOOKUP($N95,LBB_Code!$B:$F,3,FALSE)</f>
        <v>Oak Lodge School Academy</v>
      </c>
      <c r="Q95" t="str">
        <f>VLOOKUP($N95,LBB_Code!$B:$F,2,FALSE)</f>
        <v>S900002409</v>
      </c>
      <c r="R95" t="str">
        <f>VLOOKUP($N95,LBB_Code!$B:$F,4,FALSE)</f>
        <v>N2 0QY</v>
      </c>
      <c r="S95" s="4" t="str">
        <f>VLOOKUP($G95,LBB_Code!$J:$O, 6,FALSE)</f>
        <v>A1.D10168.661225.99999.9999999.999999</v>
      </c>
      <c r="T95" s="155"/>
      <c r="W95" s="122"/>
      <c r="Z95" s="122"/>
      <c r="AC95" s="122"/>
      <c r="AF95" s="122"/>
      <c r="AI95" s="122"/>
      <c r="AL95" s="122"/>
      <c r="AO95" s="122"/>
      <c r="AP95" s="387"/>
      <c r="AQ95" s="387"/>
      <c r="AR95" s="122"/>
      <c r="AU95" s="122"/>
      <c r="AX95" s="122"/>
      <c r="BA95" s="122"/>
      <c r="BD95" s="122"/>
      <c r="BE95" s="120">
        <f t="shared" si="15"/>
        <v>0</v>
      </c>
      <c r="BF95" s="120">
        <f t="shared" si="24"/>
        <v>0</v>
      </c>
    </row>
    <row r="96" spans="1:64" x14ac:dyDescent="0.3">
      <c r="A96">
        <f t="shared" si="17"/>
        <v>3027002</v>
      </c>
      <c r="B96">
        <v>3027002</v>
      </c>
      <c r="C96" t="str">
        <f>VLOOKUP(B96,'School Details'!A:K,2,FALSE)</f>
        <v>The Windmill School</v>
      </c>
      <c r="D96" s="106" t="str">
        <f>VLOOKUP(B96,'School Details'!A:E,3,FALSE)</f>
        <v>BARNET SPECIAL EDUCATION TRUST</v>
      </c>
      <c r="E96" s="106" t="str">
        <f>VLOOKUP(B96,'School Details'!A:E,4,FALSE)</f>
        <v>A</v>
      </c>
      <c r="F96" s="106" t="str">
        <f>VLOOKUP(B96,'School Details'!A:E,5,FALSE)</f>
        <v>Special</v>
      </c>
      <c r="G96" s="100" t="s">
        <v>893</v>
      </c>
      <c r="H96" t="s">
        <v>567</v>
      </c>
      <c r="I96" t="s">
        <v>23667</v>
      </c>
      <c r="J96">
        <v>661225</v>
      </c>
      <c r="K96" s="118" t="s">
        <v>10</v>
      </c>
      <c r="L96" s="106">
        <f t="shared" si="21"/>
        <v>1</v>
      </c>
      <c r="M96" s="106" t="str">
        <f t="shared" si="22"/>
        <v>TPG.I01</v>
      </c>
      <c r="N96" s="4">
        <f>VLOOKUP(B96,'School Details'!A:K,10,FALSE)</f>
        <v>165464</v>
      </c>
      <c r="O96" s="106" t="str">
        <f t="shared" si="23"/>
        <v>The Windmill School</v>
      </c>
      <c r="P96" t="s">
        <v>351</v>
      </c>
      <c r="Q96" t="s">
        <v>350</v>
      </c>
      <c r="R96" t="s">
        <v>197</v>
      </c>
      <c r="S96" s="4" t="str">
        <f>VLOOKUP($G96,LBB_Code!$J:$O, 6,FALSE)</f>
        <v>A1.D10168.661225.99999.9999999.999999</v>
      </c>
      <c r="T96" s="155"/>
      <c r="W96" s="122"/>
      <c r="Z96" s="122"/>
      <c r="AC96" s="122"/>
      <c r="AF96" s="122"/>
      <c r="AI96" s="122"/>
      <c r="AL96" s="122"/>
      <c r="AO96" s="122"/>
      <c r="AP96" s="387"/>
      <c r="AQ96" s="387"/>
      <c r="AR96" s="122"/>
      <c r="AU96" s="122"/>
      <c r="AX96" s="122"/>
      <c r="BA96" s="122"/>
      <c r="BD96" s="122"/>
      <c r="BE96" s="120">
        <f t="shared" si="15"/>
        <v>0</v>
      </c>
      <c r="BF96" s="120">
        <f t="shared" si="24"/>
        <v>0</v>
      </c>
    </row>
    <row r="97" spans="1:58" x14ac:dyDescent="0.3">
      <c r="A97">
        <f t="shared" si="17"/>
        <v>3021100</v>
      </c>
      <c r="B97">
        <v>3021100</v>
      </c>
      <c r="C97" t="s">
        <v>536</v>
      </c>
      <c r="D97" s="106">
        <f>VLOOKUP(B97,'School Details'!A:E,3,FALSE)</f>
        <v>0</v>
      </c>
      <c r="E97" s="106" t="str">
        <f>VLOOKUP(B97,'School Details'!A:E,4,FALSE)</f>
        <v>M</v>
      </c>
      <c r="F97" s="106" t="str">
        <f>VLOOKUP(B97,'School Details'!A:E,5,FALSE)</f>
        <v>PRU</v>
      </c>
      <c r="G97" s="100" t="s">
        <v>893</v>
      </c>
      <c r="H97" t="s">
        <v>567</v>
      </c>
      <c r="I97" t="s">
        <v>915</v>
      </c>
      <c r="J97">
        <v>661225</v>
      </c>
      <c r="K97" s="118" t="s">
        <v>10</v>
      </c>
      <c r="L97" s="106">
        <f t="shared" ref="L97:L104" si="25">IF(C99=C98,L96+1,1)</f>
        <v>1</v>
      </c>
      <c r="M97" s="106" t="str">
        <f t="shared" ref="M97:M111" si="26">I97&amp;"."&amp;K97</f>
        <v>TPECG.I01</v>
      </c>
      <c r="N97" s="106">
        <f>VLOOKUP(B97,'School Details'!A:K,10,FALSE)</f>
        <v>400156</v>
      </c>
      <c r="O97" s="106" t="str">
        <f t="shared" ref="O97:O105" si="27">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155"/>
      <c r="W97" s="122"/>
      <c r="Z97" s="122"/>
      <c r="AC97" s="122"/>
      <c r="AF97" s="122"/>
      <c r="AI97" s="122"/>
      <c r="AJ97" s="122"/>
      <c r="AK97" s="122"/>
      <c r="AL97" s="122"/>
      <c r="AM97" s="122"/>
      <c r="AN97" s="122"/>
      <c r="AO97" s="122"/>
      <c r="AP97" s="387"/>
      <c r="AQ97" s="387"/>
      <c r="AR97" s="122"/>
      <c r="AS97" s="122"/>
      <c r="AT97" s="122"/>
      <c r="AU97" s="122"/>
      <c r="AV97" s="122"/>
      <c r="AW97" s="122"/>
      <c r="AX97" s="122"/>
      <c r="AY97" s="122"/>
      <c r="AZ97" s="122"/>
      <c r="BA97" s="122"/>
      <c r="BB97" s="122"/>
      <c r="BC97" s="122"/>
      <c r="BD97" s="122"/>
      <c r="BE97" s="120">
        <f t="shared" si="15"/>
        <v>0</v>
      </c>
      <c r="BF97" s="120">
        <f t="shared" si="24"/>
        <v>0</v>
      </c>
    </row>
    <row r="98" spans="1:58" x14ac:dyDescent="0.3">
      <c r="A98">
        <f t="shared" si="17"/>
        <v>3021102</v>
      </c>
      <c r="B98">
        <v>3021102</v>
      </c>
      <c r="C98" t="s">
        <v>259</v>
      </c>
      <c r="D98" s="106">
        <f>VLOOKUP(B98,'School Details'!A:E,3,FALSE)</f>
        <v>0</v>
      </c>
      <c r="E98" s="106" t="str">
        <f>VLOOKUP(B98,'School Details'!A:E,4,FALSE)</f>
        <v>M</v>
      </c>
      <c r="F98" s="106" t="str">
        <f>VLOOKUP(B98,'School Details'!A:E,5,FALSE)</f>
        <v>PRU</v>
      </c>
      <c r="G98" s="100" t="s">
        <v>893</v>
      </c>
      <c r="H98" t="s">
        <v>567</v>
      </c>
      <c r="I98" t="s">
        <v>915</v>
      </c>
      <c r="J98">
        <v>661225</v>
      </c>
      <c r="K98" s="118" t="s">
        <v>10</v>
      </c>
      <c r="L98" s="106">
        <f t="shared" si="25"/>
        <v>1</v>
      </c>
      <c r="M98" s="106" t="str">
        <f t="shared" si="26"/>
        <v>TPECG.I01</v>
      </c>
      <c r="N98" s="106">
        <f>VLOOKUP(B98,'School Details'!A:K,10,FALSE)</f>
        <v>400157</v>
      </c>
      <c r="O98" s="106" t="str">
        <f t="shared" si="27"/>
        <v>Northgate</v>
      </c>
      <c r="P98" t="str">
        <f>VLOOKUP($N98,LBB_Code!$B:$F,3,FALSE)</f>
        <v>Northgate</v>
      </c>
      <c r="Q98" t="str">
        <f>VLOOKUP($N98,LBB_Code!$B:$F,2,FALSE)</f>
        <v>S900008366</v>
      </c>
      <c r="R98" t="str">
        <f>VLOOKUP($N98,LBB_Code!$B:$F,4,FALSE)</f>
        <v>HA8 0AD</v>
      </c>
      <c r="S98" t="str">
        <f>VLOOKUP($G98,LBB_Code!$J:$O, 6,FALSE)</f>
        <v>A1.D10168.661225.99999.9999999.999999</v>
      </c>
      <c r="T98" s="155"/>
      <c r="W98" s="122"/>
      <c r="Z98" s="122"/>
      <c r="AC98" s="122"/>
      <c r="AF98" s="122"/>
      <c r="AI98" s="122"/>
      <c r="AJ98" s="122"/>
      <c r="AK98" s="122"/>
      <c r="AL98" s="122"/>
      <c r="AM98" s="122"/>
      <c r="AN98" s="122"/>
      <c r="AO98" s="122"/>
      <c r="AP98" s="387"/>
      <c r="AQ98" s="387"/>
      <c r="AR98" s="122"/>
      <c r="AS98" s="122"/>
      <c r="AT98" s="122"/>
      <c r="AU98" s="122"/>
      <c r="AV98" s="122"/>
      <c r="AW98" s="122"/>
      <c r="AX98" s="122"/>
      <c r="AY98" s="122"/>
      <c r="AZ98" s="122"/>
      <c r="BA98" s="122"/>
      <c r="BB98" s="122"/>
      <c r="BC98" s="122"/>
      <c r="BD98" s="122"/>
      <c r="BE98" s="120">
        <f t="shared" si="15"/>
        <v>0</v>
      </c>
      <c r="BF98" s="120">
        <f t="shared" si="24"/>
        <v>0</v>
      </c>
    </row>
    <row r="99" spans="1:58" x14ac:dyDescent="0.3">
      <c r="A99">
        <f t="shared" si="17"/>
        <v>3027005</v>
      </c>
      <c r="B99">
        <v>3027005</v>
      </c>
      <c r="C99" t="s">
        <v>558</v>
      </c>
      <c r="D99" s="106">
        <f>VLOOKUP(B99,'School Details'!A:E,3,FALSE)</f>
        <v>0</v>
      </c>
      <c r="E99" s="106" t="str">
        <f>VLOOKUP(B99,'School Details'!A:E,4,FALSE)</f>
        <v>M</v>
      </c>
      <c r="F99" s="106" t="str">
        <f>VLOOKUP(B99,'School Details'!A:E,5,FALSE)</f>
        <v>Special</v>
      </c>
      <c r="G99" s="100" t="s">
        <v>893</v>
      </c>
      <c r="H99" t="s">
        <v>567</v>
      </c>
      <c r="I99" t="s">
        <v>915</v>
      </c>
      <c r="J99">
        <v>661225</v>
      </c>
      <c r="K99" s="118" t="s">
        <v>10</v>
      </c>
      <c r="L99" s="106">
        <f t="shared" si="25"/>
        <v>1</v>
      </c>
      <c r="M99" s="106" t="str">
        <f t="shared" si="26"/>
        <v>TPECG.I01</v>
      </c>
      <c r="N99" s="106">
        <f>VLOOKUP(B99,'School Details'!A:K,10,FALSE)</f>
        <v>400034</v>
      </c>
      <c r="O99" s="106" t="str">
        <f t="shared" si="27"/>
        <v>Northway</v>
      </c>
      <c r="P99" t="str">
        <f>VLOOKUP($N99,LBB_Code!$B:$F,3,FALSE)</f>
        <v>Northway School</v>
      </c>
      <c r="Q99" t="str">
        <f>VLOOKUP($N99,LBB_Code!$B:$F,2,FALSE)</f>
        <v>S900008300</v>
      </c>
      <c r="R99" t="str">
        <f>VLOOKUP($N99,LBB_Code!$B:$F,4,FALSE)</f>
        <v>NW7 3HS</v>
      </c>
      <c r="S99" t="str">
        <f>VLOOKUP($G99,LBB_Code!$J:$O, 6,FALSE)</f>
        <v>A1.D10168.661225.99999.9999999.999999</v>
      </c>
      <c r="T99" s="155"/>
      <c r="W99" s="122"/>
      <c r="Z99" s="122"/>
      <c r="AC99" s="122"/>
      <c r="AF99" s="122"/>
      <c r="AI99" s="122"/>
      <c r="AJ99" s="122"/>
      <c r="AK99" s="122"/>
      <c r="AL99" s="122"/>
      <c r="AM99" s="122"/>
      <c r="AN99" s="122"/>
      <c r="AO99" s="122"/>
      <c r="AP99" s="387"/>
      <c r="AQ99" s="387"/>
      <c r="AR99" s="122"/>
      <c r="AS99" s="122"/>
      <c r="AT99" s="122"/>
      <c r="AU99" s="122"/>
      <c r="AV99" s="122"/>
      <c r="AW99" s="122"/>
      <c r="AX99" s="122"/>
      <c r="AY99" s="122"/>
      <c r="AZ99" s="122"/>
      <c r="BA99" s="122"/>
      <c r="BB99" s="122"/>
      <c r="BC99" s="122"/>
      <c r="BD99" s="122"/>
      <c r="BE99" s="120">
        <f t="shared" si="15"/>
        <v>0</v>
      </c>
      <c r="BF99" s="120">
        <f t="shared" si="24"/>
        <v>0</v>
      </c>
    </row>
    <row r="100" spans="1:58" x14ac:dyDescent="0.3">
      <c r="A100">
        <f t="shared" si="17"/>
        <v>3027009</v>
      </c>
      <c r="B100">
        <v>3027009</v>
      </c>
      <c r="C100" t="s">
        <v>560</v>
      </c>
      <c r="D100" s="106">
        <f>VLOOKUP(B100,'School Details'!A:E,3,FALSE)</f>
        <v>0</v>
      </c>
      <c r="E100" s="106" t="str">
        <f>VLOOKUP(B100,'School Details'!A:E,4,FALSE)</f>
        <v>M</v>
      </c>
      <c r="F100" s="106" t="str">
        <f>VLOOKUP(B100,'School Details'!A:E,5,FALSE)</f>
        <v>Special</v>
      </c>
      <c r="G100" s="100" t="s">
        <v>893</v>
      </c>
      <c r="H100" t="s">
        <v>567</v>
      </c>
      <c r="I100" t="s">
        <v>915</v>
      </c>
      <c r="J100">
        <v>661225</v>
      </c>
      <c r="K100" s="118" t="s">
        <v>10</v>
      </c>
      <c r="L100" s="106">
        <f t="shared" si="25"/>
        <v>1</v>
      </c>
      <c r="M100" s="106" t="str">
        <f t="shared" si="26"/>
        <v>TPECG.I01</v>
      </c>
      <c r="N100" s="106">
        <f>VLOOKUP(B100,'School Details'!A:K,10,FALSE)</f>
        <v>400091</v>
      </c>
      <c r="O100" s="106" t="str">
        <f t="shared" si="27"/>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155"/>
      <c r="W100" s="122"/>
      <c r="Z100" s="122"/>
      <c r="AC100" s="122"/>
      <c r="AF100" s="122"/>
      <c r="AI100" s="122"/>
      <c r="AJ100" s="122"/>
      <c r="AK100" s="122"/>
      <c r="AL100" s="122"/>
      <c r="AM100" s="122"/>
      <c r="AN100" s="122"/>
      <c r="AO100" s="122"/>
      <c r="AP100" s="387"/>
      <c r="AQ100" s="387"/>
      <c r="AR100" s="122"/>
      <c r="AS100" s="122"/>
      <c r="AT100" s="122"/>
      <c r="AU100" s="122"/>
      <c r="AV100" s="122"/>
      <c r="AW100" s="122"/>
      <c r="AX100" s="122"/>
      <c r="AY100" s="122"/>
      <c r="AZ100" s="122"/>
      <c r="BA100" s="122"/>
      <c r="BB100" s="122"/>
      <c r="BC100" s="122"/>
      <c r="BD100" s="122"/>
      <c r="BE100" s="120">
        <f t="shared" si="15"/>
        <v>0</v>
      </c>
      <c r="BF100" s="120">
        <f t="shared" si="24"/>
        <v>0</v>
      </c>
    </row>
    <row r="101" spans="1:58" x14ac:dyDescent="0.3">
      <c r="A101">
        <f t="shared" si="17"/>
        <v>3027010</v>
      </c>
      <c r="B101">
        <v>3027010</v>
      </c>
      <c r="C101" t="s">
        <v>557</v>
      </c>
      <c r="D101" s="106">
        <f>VLOOKUP(B101,'School Details'!A:E,3,FALSE)</f>
        <v>0</v>
      </c>
      <c r="E101" s="106" t="str">
        <f>VLOOKUP(B101,'School Details'!A:E,4,FALSE)</f>
        <v>M</v>
      </c>
      <c r="F101" s="106" t="str">
        <f>VLOOKUP(B101,'School Details'!A:E,5,FALSE)</f>
        <v>Special</v>
      </c>
      <c r="G101" s="100" t="s">
        <v>893</v>
      </c>
      <c r="H101" t="s">
        <v>567</v>
      </c>
      <c r="I101" t="s">
        <v>915</v>
      </c>
      <c r="J101">
        <v>661225</v>
      </c>
      <c r="K101" s="118" t="s">
        <v>10</v>
      </c>
      <c r="L101" s="106">
        <f t="shared" si="25"/>
        <v>1</v>
      </c>
      <c r="M101" s="106" t="str">
        <f t="shared" si="26"/>
        <v>TPECG.I01</v>
      </c>
      <c r="N101" s="106">
        <f>VLOOKUP(B101,'School Details'!A:K,10,FALSE)</f>
        <v>400063</v>
      </c>
      <c r="O101" s="106" t="str">
        <f t="shared" si="27"/>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155"/>
      <c r="W101" s="122"/>
      <c r="Z101" s="122"/>
      <c r="AC101" s="122"/>
      <c r="AF101" s="122"/>
      <c r="AI101" s="122"/>
      <c r="AJ101" s="122"/>
      <c r="AK101" s="122"/>
      <c r="AL101" s="122"/>
      <c r="AM101" s="122"/>
      <c r="AN101" s="122"/>
      <c r="AO101" s="122"/>
      <c r="AP101" s="387"/>
      <c r="AQ101" s="387"/>
      <c r="AR101" s="122"/>
      <c r="AS101" s="122"/>
      <c r="AT101" s="122"/>
      <c r="AU101" s="122"/>
      <c r="AV101" s="122"/>
      <c r="AW101" s="122"/>
      <c r="AX101" s="122"/>
      <c r="AY101" s="122"/>
      <c r="AZ101" s="122"/>
      <c r="BA101" s="122"/>
      <c r="BB101" s="122"/>
      <c r="BC101" s="122"/>
      <c r="BD101" s="122"/>
      <c r="BE101" s="120">
        <f t="shared" si="15"/>
        <v>0</v>
      </c>
      <c r="BF101" s="120">
        <f t="shared" si="24"/>
        <v>0</v>
      </c>
    </row>
    <row r="102" spans="1:58" x14ac:dyDescent="0.3">
      <c r="A102">
        <f t="shared" si="17"/>
        <v>3026085</v>
      </c>
      <c r="B102">
        <v>3026085</v>
      </c>
      <c r="C102" t="s">
        <v>555</v>
      </c>
      <c r="D102" s="106">
        <f>VLOOKUP(B102,'School Details'!A:E,3,FALSE)</f>
        <v>0</v>
      </c>
      <c r="E102" s="106" t="str">
        <f>VLOOKUP(B102,'School Details'!A:E,4,FALSE)</f>
        <v>A</v>
      </c>
      <c r="F102" s="106" t="str">
        <f>VLOOKUP(B102,'School Details'!A:E,5,FALSE)</f>
        <v>Special</v>
      </c>
      <c r="G102" s="100" t="s">
        <v>893</v>
      </c>
      <c r="H102" t="s">
        <v>567</v>
      </c>
      <c r="I102" t="s">
        <v>915</v>
      </c>
      <c r="J102">
        <v>661225</v>
      </c>
      <c r="K102" s="118" t="s">
        <v>10</v>
      </c>
      <c r="L102" s="106">
        <f t="shared" si="25"/>
        <v>1</v>
      </c>
      <c r="M102" s="106" t="str">
        <f t="shared" si="26"/>
        <v>TPECG.I01</v>
      </c>
      <c r="N102" s="106">
        <f>VLOOKUP(B102,'School Details'!A:K,10,FALSE)</f>
        <v>105221</v>
      </c>
      <c r="O102" s="106" t="s">
        <v>285</v>
      </c>
      <c r="P102" t="str">
        <f>VLOOKUP($N102,LBB_Code!$B:$F,3,FALSE)</f>
        <v>Kisharon Day School</v>
      </c>
      <c r="Q102" t="str">
        <f>VLOOKUP($N102,LBB_Code!$B:$F,2,FALSE)</f>
        <v>S900000039</v>
      </c>
      <c r="R102" t="str">
        <f>VLOOKUP($N102,LBB_Code!$B:$F,4,FALSE)</f>
        <v>NW4 1TP</v>
      </c>
      <c r="S102" t="str">
        <f>VLOOKUP($G102,LBB_Code!$J:$O, 6,FALSE)</f>
        <v>A1.D10168.661225.99999.9999999.999999</v>
      </c>
      <c r="T102" s="155"/>
      <c r="W102" s="122"/>
      <c r="Z102" s="122"/>
      <c r="AC102" s="122"/>
      <c r="AF102" s="122"/>
      <c r="AI102" s="122"/>
      <c r="AJ102" s="122"/>
      <c r="AK102" s="122"/>
      <c r="AL102" s="122"/>
      <c r="AM102" s="122"/>
      <c r="AN102" s="122"/>
      <c r="AO102" s="122"/>
      <c r="AP102" s="387"/>
      <c r="AQ102" s="387"/>
      <c r="AR102" s="122"/>
      <c r="AS102" s="122"/>
      <c r="AT102" s="122"/>
      <c r="AU102" s="122"/>
      <c r="AV102" s="122"/>
      <c r="AW102" s="122"/>
      <c r="AX102" s="122"/>
      <c r="AY102" s="122"/>
      <c r="AZ102" s="122"/>
      <c r="BA102" s="122"/>
      <c r="BB102" s="122"/>
      <c r="BC102" s="122"/>
      <c r="BD102" s="122"/>
      <c r="BE102" s="120">
        <f t="shared" si="15"/>
        <v>0</v>
      </c>
      <c r="BF102" s="120">
        <f t="shared" si="24"/>
        <v>0</v>
      </c>
    </row>
    <row r="103" spans="1:58" x14ac:dyDescent="0.3">
      <c r="A103">
        <f t="shared" si="17"/>
        <v>3025950</v>
      </c>
      <c r="B103">
        <v>3025950</v>
      </c>
      <c r="C103" t="s">
        <v>339</v>
      </c>
      <c r="D103" s="106">
        <f>VLOOKUP(B103,'School Details'!A:E,3,FALSE)</f>
        <v>0</v>
      </c>
      <c r="E103" s="106" t="str">
        <f>VLOOKUP(B103,'School Details'!A:E,4,FALSE)</f>
        <v>A</v>
      </c>
      <c r="F103" s="106" t="str">
        <f>VLOOKUP(B103,'School Details'!A:E,5,FALSE)</f>
        <v>Special</v>
      </c>
      <c r="G103" s="100" t="s">
        <v>893</v>
      </c>
      <c r="H103" t="s">
        <v>567</v>
      </c>
      <c r="I103" t="s">
        <v>915</v>
      </c>
      <c r="J103">
        <v>661225</v>
      </c>
      <c r="K103" s="118" t="s">
        <v>10</v>
      </c>
      <c r="L103" s="106">
        <f t="shared" si="25"/>
        <v>1</v>
      </c>
      <c r="M103" s="106" t="str">
        <f t="shared" si="26"/>
        <v>TPECG.I01</v>
      </c>
      <c r="N103" s="106">
        <f>VLOOKUP(B103,'School Details'!A:K,10,FALSE)</f>
        <v>157308</v>
      </c>
      <c r="O103" s="106" t="str">
        <f t="shared" si="27"/>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155"/>
      <c r="W103" s="122"/>
      <c r="Z103" s="122"/>
      <c r="AC103" s="122"/>
      <c r="AF103" s="122"/>
      <c r="AI103" s="122"/>
      <c r="AJ103" s="122"/>
      <c r="AK103" s="122"/>
      <c r="AL103" s="122"/>
      <c r="AM103" s="122"/>
      <c r="AN103" s="122"/>
      <c r="AO103" s="122"/>
      <c r="AP103" s="387"/>
      <c r="AQ103" s="387"/>
      <c r="AR103" s="122"/>
      <c r="AS103" s="122"/>
      <c r="AT103" s="122"/>
      <c r="AU103" s="122"/>
      <c r="AV103" s="122"/>
      <c r="AW103" s="122"/>
      <c r="AX103" s="122"/>
      <c r="AY103" s="122"/>
      <c r="AZ103" s="122"/>
      <c r="BA103" s="122"/>
      <c r="BB103" s="122"/>
      <c r="BC103" s="122"/>
      <c r="BD103" s="122"/>
      <c r="BE103" s="120">
        <f t="shared" ref="BE103:BE111" si="28">W103+Z103+AC103+AF103+AI103+AL103+AO103+AR103+AU103+AX103+BA103+W103</f>
        <v>0</v>
      </c>
      <c r="BF103" s="120">
        <f t="shared" si="24"/>
        <v>0</v>
      </c>
    </row>
    <row r="104" spans="1:58" x14ac:dyDescent="0.3">
      <c r="A104">
        <f t="shared" si="17"/>
        <v>3027000</v>
      </c>
      <c r="B104">
        <v>3027000</v>
      </c>
      <c r="C104" t="s">
        <v>559</v>
      </c>
      <c r="D104" s="106" t="str">
        <f>VLOOKUP(B104,'School Details'!A:E,3,FALSE)</f>
        <v>BARNET SPECIAL EDUCATION TRUST</v>
      </c>
      <c r="E104" s="106" t="str">
        <f>VLOOKUP(B104,'School Details'!A:E,4,FALSE)</f>
        <v>A</v>
      </c>
      <c r="F104" s="106" t="str">
        <f>VLOOKUP(B104,'School Details'!A:E,5,FALSE)</f>
        <v>Special</v>
      </c>
      <c r="G104" s="100" t="s">
        <v>893</v>
      </c>
      <c r="H104" t="s">
        <v>567</v>
      </c>
      <c r="I104" t="s">
        <v>915</v>
      </c>
      <c r="J104">
        <v>661225</v>
      </c>
      <c r="K104" s="118" t="s">
        <v>10</v>
      </c>
      <c r="L104" s="106">
        <f t="shared" si="25"/>
        <v>1</v>
      </c>
      <c r="M104" s="106" t="str">
        <f t="shared" si="26"/>
        <v>TPECG.I01</v>
      </c>
      <c r="N104" s="106">
        <f>VLOOKUP(B104,'School Details'!A:K,10,FALSE)</f>
        <v>156901</v>
      </c>
      <c r="O104" s="106" t="str">
        <f t="shared" si="27"/>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155"/>
      <c r="W104" s="122"/>
      <c r="Z104" s="122"/>
      <c r="AC104" s="122"/>
      <c r="AF104" s="122"/>
      <c r="AI104" s="122"/>
      <c r="AJ104" s="122"/>
      <c r="AK104" s="122"/>
      <c r="AL104" s="122"/>
      <c r="AM104" s="122"/>
      <c r="AN104" s="122"/>
      <c r="AO104" s="122"/>
      <c r="AP104" s="387"/>
      <c r="AQ104" s="387"/>
      <c r="AR104" s="122"/>
      <c r="AS104" s="122"/>
      <c r="AT104" s="122"/>
      <c r="AU104" s="122"/>
      <c r="AV104" s="122"/>
      <c r="AW104" s="122"/>
      <c r="AX104" s="122"/>
      <c r="AY104" s="122"/>
      <c r="AZ104" s="122"/>
      <c r="BA104" s="122"/>
      <c r="BB104" s="122"/>
      <c r="BC104" s="122"/>
      <c r="BD104" s="122"/>
      <c r="BE104" s="120">
        <f t="shared" si="28"/>
        <v>0</v>
      </c>
      <c r="BF104" s="120">
        <f t="shared" si="24"/>
        <v>0</v>
      </c>
    </row>
    <row r="105" spans="1:58" x14ac:dyDescent="0.3">
      <c r="A105">
        <f t="shared" si="17"/>
        <v>3027002</v>
      </c>
      <c r="B105">
        <v>3027002</v>
      </c>
      <c r="C105" t="s">
        <v>945</v>
      </c>
      <c r="D105" s="106" t="str">
        <f>VLOOKUP(B105,'School Details'!A:E,3,FALSE)</f>
        <v>BARNET SPECIAL EDUCATION TRUST</v>
      </c>
      <c r="E105" s="106" t="str">
        <f>VLOOKUP(B105,'School Details'!A:E,4,FALSE)</f>
        <v>A</v>
      </c>
      <c r="F105" s="106" t="str">
        <f>VLOOKUP(B105,'School Details'!A:E,5,FALSE)</f>
        <v>Special</v>
      </c>
      <c r="G105" s="100" t="s">
        <v>893</v>
      </c>
      <c r="H105" t="s">
        <v>567</v>
      </c>
      <c r="I105" t="s">
        <v>915</v>
      </c>
      <c r="J105">
        <v>661225</v>
      </c>
      <c r="K105" s="118" t="s">
        <v>10</v>
      </c>
      <c r="L105" s="106">
        <v>1</v>
      </c>
      <c r="M105" s="106" t="str">
        <f t="shared" si="26"/>
        <v>TPECG.I01</v>
      </c>
      <c r="N105" s="106">
        <f>VLOOKUP(B105,'School Details'!A:K,10,FALSE)</f>
        <v>165464</v>
      </c>
      <c r="O105" s="106" t="str">
        <f t="shared" si="27"/>
        <v>The Windmill School</v>
      </c>
      <c r="P105" t="s">
        <v>351</v>
      </c>
      <c r="Q105" t="s">
        <v>350</v>
      </c>
      <c r="R105" t="s">
        <v>197</v>
      </c>
      <c r="S105" t="str">
        <f>VLOOKUP($G105,LBB_Code!$J:$O, 6,FALSE)</f>
        <v>A1.D10168.661225.99999.9999999.999999</v>
      </c>
      <c r="T105" s="155"/>
      <c r="W105" s="122"/>
      <c r="Z105" s="122"/>
      <c r="AC105" s="122"/>
      <c r="AF105" s="122"/>
      <c r="AI105" s="122"/>
      <c r="AJ105" s="122"/>
      <c r="AK105" s="122"/>
      <c r="AL105" s="122"/>
      <c r="AM105" s="122"/>
      <c r="AN105" s="122"/>
      <c r="AO105" s="122"/>
      <c r="AP105" s="387"/>
      <c r="AQ105" s="387"/>
      <c r="AR105" s="122"/>
      <c r="AS105" s="122"/>
      <c r="AT105" s="122"/>
      <c r="AU105" s="122"/>
      <c r="AV105" s="122"/>
      <c r="AW105" s="122"/>
      <c r="AX105" s="122"/>
      <c r="AY105" s="122"/>
      <c r="AZ105" s="122"/>
      <c r="BA105" s="122"/>
      <c r="BB105" s="122"/>
      <c r="BC105" s="122"/>
      <c r="BD105" s="122"/>
      <c r="BE105" s="120">
        <f t="shared" si="28"/>
        <v>0</v>
      </c>
      <c r="BF105" s="120">
        <f t="shared" si="24"/>
        <v>0</v>
      </c>
    </row>
    <row r="106" spans="1:58" x14ac:dyDescent="0.3">
      <c r="A106">
        <v>3025405</v>
      </c>
      <c r="B106">
        <v>3025405</v>
      </c>
      <c r="C106" t="s">
        <v>542</v>
      </c>
      <c r="E106" t="s">
        <v>400</v>
      </c>
      <c r="F106" t="s">
        <v>393</v>
      </c>
      <c r="G106" t="s">
        <v>900</v>
      </c>
      <c r="H106" t="s">
        <v>567</v>
      </c>
      <c r="I106" t="s">
        <v>23895</v>
      </c>
      <c r="J106">
        <v>661225</v>
      </c>
      <c r="K106" s="118" t="s">
        <v>10</v>
      </c>
      <c r="L106" s="106">
        <v>1</v>
      </c>
      <c r="M106" s="106" t="str">
        <f t="shared" si="26"/>
        <v>TPECG16-19.I01</v>
      </c>
      <c r="N106" s="106">
        <f>VLOOKUP(B106,'School Details'!A:K,10,FALSE)</f>
        <v>400041</v>
      </c>
      <c r="O106" s="106" t="s">
        <v>542</v>
      </c>
      <c r="P106" t="s">
        <v>220</v>
      </c>
      <c r="Q106" t="s">
        <v>221</v>
      </c>
      <c r="R106" t="s">
        <v>222</v>
      </c>
      <c r="S106" t="str">
        <f>VLOOKUP($G106,LBB_Code!$J:$O, 6,FALSE)</f>
        <v>A1.D10167.661225.99999.9999999.999999</v>
      </c>
      <c r="T106" s="155"/>
      <c r="W106" s="385"/>
      <c r="X106" s="49"/>
      <c r="Y106" s="49"/>
      <c r="Z106" s="385"/>
      <c r="AA106" s="49"/>
      <c r="AB106" s="49"/>
      <c r="AC106" s="385"/>
      <c r="AD106" s="49"/>
      <c r="AE106" s="49"/>
      <c r="AF106" s="385"/>
      <c r="AG106" s="49"/>
      <c r="AH106" s="49"/>
      <c r="AI106" s="385"/>
      <c r="AJ106" s="49"/>
      <c r="AK106" s="49"/>
      <c r="AL106" s="385"/>
      <c r="AM106" s="49"/>
      <c r="AN106" s="49"/>
      <c r="AO106" s="385"/>
      <c r="AP106" s="387"/>
      <c r="AQ106" s="387"/>
      <c r="AR106" s="385"/>
      <c r="AS106" s="49"/>
      <c r="AT106" s="49"/>
      <c r="AU106" s="385"/>
      <c r="AV106" s="49"/>
      <c r="AW106" s="49"/>
      <c r="AX106" s="385"/>
      <c r="AY106" s="49"/>
      <c r="AZ106" s="49"/>
      <c r="BA106" s="385"/>
      <c r="BB106" s="49"/>
      <c r="BC106" s="49"/>
      <c r="BD106" s="385"/>
      <c r="BE106" s="120">
        <f t="shared" si="28"/>
        <v>0</v>
      </c>
      <c r="BF106" s="120">
        <f t="shared" si="24"/>
        <v>0</v>
      </c>
    </row>
    <row r="107" spans="1:58" x14ac:dyDescent="0.3">
      <c r="A107">
        <v>3025427</v>
      </c>
      <c r="B107">
        <v>3025427</v>
      </c>
      <c r="C107" t="s">
        <v>547</v>
      </c>
      <c r="E107" t="s">
        <v>400</v>
      </c>
      <c r="F107" t="s">
        <v>393</v>
      </c>
      <c r="G107" t="s">
        <v>900</v>
      </c>
      <c r="H107" t="s">
        <v>567</v>
      </c>
      <c r="I107" t="s">
        <v>23895</v>
      </c>
      <c r="J107">
        <v>661225</v>
      </c>
      <c r="K107" s="118" t="s">
        <v>10</v>
      </c>
      <c r="L107" s="106">
        <v>1</v>
      </c>
      <c r="M107" s="106" t="str">
        <f t="shared" si="26"/>
        <v>TPECG16-19.I01</v>
      </c>
      <c r="N107" s="106">
        <f>VLOOKUP(B107,'School Details'!A:K,10,FALSE)</f>
        <v>400140</v>
      </c>
      <c r="O107" s="106" t="s">
        <v>547</v>
      </c>
      <c r="P107" t="s">
        <v>169</v>
      </c>
      <c r="Q107" t="s">
        <v>170</v>
      </c>
      <c r="R107" t="s">
        <v>171</v>
      </c>
      <c r="S107" t="str">
        <f>VLOOKUP($G107,LBB_Code!$J:$O, 6,FALSE)</f>
        <v>A1.D10167.661225.99999.9999999.999999</v>
      </c>
      <c r="T107" s="155"/>
      <c r="W107" s="385"/>
      <c r="X107" s="49"/>
      <c r="Y107" s="49"/>
      <c r="Z107" s="385"/>
      <c r="AA107" s="49"/>
      <c r="AB107" s="49"/>
      <c r="AC107" s="385"/>
      <c r="AD107" s="49"/>
      <c r="AE107" s="49"/>
      <c r="AF107" s="385"/>
      <c r="AG107" s="49"/>
      <c r="AH107" s="49"/>
      <c r="AI107" s="385"/>
      <c r="AJ107" s="49"/>
      <c r="AK107" s="49"/>
      <c r="AL107" s="385"/>
      <c r="AM107" s="49"/>
      <c r="AN107" s="49"/>
      <c r="AO107" s="385"/>
      <c r="AP107" s="387"/>
      <c r="AQ107" s="387"/>
      <c r="AR107" s="385"/>
      <c r="AS107" s="49"/>
      <c r="AT107" s="49"/>
      <c r="AU107" s="385"/>
      <c r="AV107" s="49"/>
      <c r="AW107" s="49"/>
      <c r="AX107" s="385"/>
      <c r="AY107" s="49"/>
      <c r="AZ107" s="49"/>
      <c r="BA107" s="385"/>
      <c r="BB107" s="49"/>
      <c r="BC107" s="49"/>
      <c r="BD107" s="385"/>
      <c r="BE107" s="120">
        <f t="shared" si="28"/>
        <v>0</v>
      </c>
      <c r="BF107" s="120">
        <f t="shared" si="24"/>
        <v>0</v>
      </c>
    </row>
    <row r="108" spans="1:58" x14ac:dyDescent="0.3">
      <c r="A108">
        <v>3024004</v>
      </c>
      <c r="B108">
        <v>3024004</v>
      </c>
      <c r="C108" t="s">
        <v>548</v>
      </c>
      <c r="E108" t="s">
        <v>400</v>
      </c>
      <c r="F108" t="s">
        <v>393</v>
      </c>
      <c r="G108" t="s">
        <v>900</v>
      </c>
      <c r="H108" t="s">
        <v>567</v>
      </c>
      <c r="I108" t="s">
        <v>23895</v>
      </c>
      <c r="J108">
        <v>661225</v>
      </c>
      <c r="K108" s="118" t="s">
        <v>10</v>
      </c>
      <c r="L108" s="106">
        <v>1</v>
      </c>
      <c r="M108" s="106" t="str">
        <f t="shared" si="26"/>
        <v>TPECG16-19.I01</v>
      </c>
      <c r="N108" s="106">
        <f>VLOOKUP(B108,'School Details'!A:K,10,FALSE)</f>
        <v>107953</v>
      </c>
      <c r="O108" s="106" t="s">
        <v>548</v>
      </c>
      <c r="P108" t="s">
        <v>106</v>
      </c>
      <c r="Q108" t="s">
        <v>107</v>
      </c>
      <c r="R108" t="s">
        <v>108</v>
      </c>
      <c r="S108" t="str">
        <f>VLOOKUP($G108,LBB_Code!$J:$O, 6,FALSE)</f>
        <v>A1.D10167.661225.99999.9999999.999999</v>
      </c>
      <c r="T108" s="155"/>
      <c r="W108" s="385"/>
      <c r="X108" s="49"/>
      <c r="Y108" s="49"/>
      <c r="Z108" s="385"/>
      <c r="AA108" s="49"/>
      <c r="AB108" s="49"/>
      <c r="AC108" s="49"/>
      <c r="AD108" s="49"/>
      <c r="AE108" s="49"/>
      <c r="AF108" s="49"/>
      <c r="AG108" s="49"/>
      <c r="AH108" s="49"/>
      <c r="AI108" s="385"/>
      <c r="AJ108" s="49"/>
      <c r="AK108" s="49"/>
      <c r="AL108" s="385"/>
      <c r="AM108" s="49"/>
      <c r="AN108" s="49"/>
      <c r="AO108" s="385"/>
      <c r="AP108" s="387"/>
      <c r="AQ108" s="387"/>
      <c r="AR108" s="385"/>
      <c r="AS108" s="49"/>
      <c r="AT108" s="49"/>
      <c r="AU108" s="385"/>
      <c r="AV108" s="49"/>
      <c r="AW108" s="49"/>
      <c r="AX108" s="385"/>
      <c r="AY108" s="49"/>
      <c r="AZ108" s="49"/>
      <c r="BA108" s="385"/>
      <c r="BB108" s="49"/>
      <c r="BC108" s="49"/>
      <c r="BD108" s="385"/>
      <c r="BE108" s="120">
        <f t="shared" si="28"/>
        <v>0</v>
      </c>
      <c r="BF108" s="120">
        <f t="shared" si="24"/>
        <v>0</v>
      </c>
    </row>
    <row r="109" spans="1:58" x14ac:dyDescent="0.3">
      <c r="A109">
        <v>3025404</v>
      </c>
      <c r="B109">
        <v>3025404</v>
      </c>
      <c r="C109" t="s">
        <v>552</v>
      </c>
      <c r="E109" t="s">
        <v>400</v>
      </c>
      <c r="F109" t="s">
        <v>393</v>
      </c>
      <c r="G109" t="s">
        <v>900</v>
      </c>
      <c r="H109" t="s">
        <v>567</v>
      </c>
      <c r="I109" t="s">
        <v>23895</v>
      </c>
      <c r="J109">
        <v>661225</v>
      </c>
      <c r="K109" s="118" t="s">
        <v>10</v>
      </c>
      <c r="L109" s="106">
        <v>1</v>
      </c>
      <c r="M109" s="106" t="str">
        <f t="shared" si="26"/>
        <v>TPECG16-19.I01</v>
      </c>
      <c r="N109" s="106">
        <f>VLOOKUP(B109,'School Details'!A:K,10,FALSE)</f>
        <v>400029</v>
      </c>
      <c r="O109" s="106" t="s">
        <v>552</v>
      </c>
      <c r="P109" t="s">
        <v>118</v>
      </c>
      <c r="Q109" t="s">
        <v>119</v>
      </c>
      <c r="R109" t="s">
        <v>120</v>
      </c>
      <c r="S109" t="str">
        <f>VLOOKUP($G109,LBB_Code!$J:$O, 6,FALSE)</f>
        <v>A1.D10167.661225.99999.9999999.999999</v>
      </c>
      <c r="T109" s="155"/>
      <c r="W109" s="385"/>
      <c r="X109" s="49"/>
      <c r="Y109" s="49"/>
      <c r="Z109" s="385"/>
      <c r="AA109" s="49"/>
      <c r="AB109" s="49"/>
      <c r="AC109" s="49"/>
      <c r="AD109" s="49"/>
      <c r="AE109" s="49"/>
      <c r="AF109" s="49"/>
      <c r="AG109" s="49"/>
      <c r="AH109" s="49"/>
      <c r="AI109" s="385"/>
      <c r="AJ109" s="49"/>
      <c r="AK109" s="49"/>
      <c r="AL109" s="385"/>
      <c r="AM109" s="49"/>
      <c r="AN109" s="49"/>
      <c r="AO109" s="385"/>
      <c r="AP109" s="387"/>
      <c r="AQ109" s="387"/>
      <c r="AR109" s="385"/>
      <c r="AS109" s="49"/>
      <c r="AT109" s="49"/>
      <c r="AU109" s="385"/>
      <c r="AV109" s="49"/>
      <c r="AW109" s="49"/>
      <c r="AX109" s="385"/>
      <c r="AY109" s="49"/>
      <c r="AZ109" s="49"/>
      <c r="BA109" s="385"/>
      <c r="BB109" s="49"/>
      <c r="BC109" s="49"/>
      <c r="BD109" s="385"/>
      <c r="BE109" s="120">
        <f t="shared" si="28"/>
        <v>0</v>
      </c>
      <c r="BF109" s="120">
        <f t="shared" si="24"/>
        <v>0</v>
      </c>
    </row>
    <row r="110" spans="1:58" x14ac:dyDescent="0.3">
      <c r="A110">
        <v>3025407</v>
      </c>
      <c r="B110">
        <v>3025407</v>
      </c>
      <c r="C110" t="s">
        <v>23870</v>
      </c>
      <c r="E110" t="s">
        <v>400</v>
      </c>
      <c r="F110" t="s">
        <v>393</v>
      </c>
      <c r="G110" t="s">
        <v>900</v>
      </c>
      <c r="H110" t="s">
        <v>567</v>
      </c>
      <c r="I110" t="s">
        <v>23895</v>
      </c>
      <c r="J110">
        <v>661225</v>
      </c>
      <c r="K110" s="118" t="s">
        <v>10</v>
      </c>
      <c r="L110" s="106">
        <v>1</v>
      </c>
      <c r="M110" s="106" t="str">
        <f t="shared" si="26"/>
        <v>TPECG16-19.I01</v>
      </c>
      <c r="N110" s="106">
        <f>VLOOKUP(B110,'School Details'!A:K,10,FALSE)</f>
        <v>400013</v>
      </c>
      <c r="O110" s="106" t="s">
        <v>23870</v>
      </c>
      <c r="P110" t="s">
        <v>55</v>
      </c>
      <c r="Q110" t="s">
        <v>56</v>
      </c>
      <c r="R110" t="s">
        <v>57</v>
      </c>
      <c r="S110" t="str">
        <f>VLOOKUP($G110,LBB_Code!$J:$O, 6,FALSE)</f>
        <v>A1.D10167.661225.99999.9999999.999999</v>
      </c>
      <c r="T110" s="155"/>
      <c r="W110" s="385"/>
      <c r="X110" s="49"/>
      <c r="Y110" s="49"/>
      <c r="Z110" s="385"/>
      <c r="AA110" s="49"/>
      <c r="AB110" s="49"/>
      <c r="AC110" s="49"/>
      <c r="AD110" s="49"/>
      <c r="AE110" s="49"/>
      <c r="AF110" s="49"/>
      <c r="AG110" s="49"/>
      <c r="AH110" s="49"/>
      <c r="AI110" s="385"/>
      <c r="AJ110" s="49"/>
      <c r="AK110" s="49"/>
      <c r="AL110" s="385"/>
      <c r="AM110" s="49"/>
      <c r="AN110" s="49"/>
      <c r="AO110" s="385"/>
      <c r="AP110" s="387"/>
      <c r="AQ110" s="387"/>
      <c r="AR110" s="385"/>
      <c r="AS110" s="49"/>
      <c r="AT110" s="49"/>
      <c r="AU110" s="385"/>
      <c r="AV110" s="49"/>
      <c r="AW110" s="49"/>
      <c r="AX110" s="385"/>
      <c r="AY110" s="49"/>
      <c r="AZ110" s="49"/>
      <c r="BA110" s="385"/>
      <c r="BB110" s="49"/>
      <c r="BC110" s="49"/>
      <c r="BD110" s="385"/>
      <c r="BE110" s="120">
        <f t="shared" si="28"/>
        <v>0</v>
      </c>
      <c r="BF110" s="120">
        <f t="shared" si="24"/>
        <v>0</v>
      </c>
    </row>
    <row r="111" spans="1:58" x14ac:dyDescent="0.3">
      <c r="A111">
        <v>3023521</v>
      </c>
      <c r="B111">
        <v>3023521</v>
      </c>
      <c r="C111" t="s">
        <v>23871</v>
      </c>
      <c r="E111" t="s">
        <v>400</v>
      </c>
      <c r="F111" t="s">
        <v>561</v>
      </c>
      <c r="G111" t="s">
        <v>897</v>
      </c>
      <c r="H111" t="s">
        <v>567</v>
      </c>
      <c r="I111" t="s">
        <v>23895</v>
      </c>
      <c r="J111">
        <v>661225</v>
      </c>
      <c r="K111" s="118" t="s">
        <v>10</v>
      </c>
      <c r="L111" s="106">
        <v>1</v>
      </c>
      <c r="M111" s="106" t="str">
        <f t="shared" si="26"/>
        <v>TPECG16-19.I01</v>
      </c>
      <c r="N111" s="106">
        <f>VLOOKUP(B111,'School Details'!A:K,10,FALSE)</f>
        <v>400135</v>
      </c>
      <c r="O111" s="106" t="s">
        <v>23871</v>
      </c>
      <c r="P111" t="s">
        <v>190</v>
      </c>
      <c r="Q111" t="s">
        <v>191</v>
      </c>
      <c r="R111" t="s">
        <v>192</v>
      </c>
      <c r="S111" t="str">
        <f>VLOOKUP($G111,LBB_Code!$J:$O, 6,FALSE)</f>
        <v>A1.D11329.661225.99999.9999999.999999</v>
      </c>
      <c r="T111" s="155"/>
      <c r="W111" s="49"/>
      <c r="X111" s="49"/>
      <c r="Y111" s="49"/>
      <c r="Z111" s="49"/>
      <c r="AA111" s="49"/>
      <c r="AB111" s="49"/>
      <c r="AC111" s="49"/>
      <c r="AD111" s="49"/>
      <c r="AE111" s="49"/>
      <c r="AF111" s="49"/>
      <c r="AG111" s="49"/>
      <c r="AH111" s="49"/>
      <c r="AI111" s="49"/>
      <c r="AJ111" s="49"/>
      <c r="AK111" s="49"/>
      <c r="AL111" s="49"/>
      <c r="AM111" s="49"/>
      <c r="AN111" s="49"/>
      <c r="AO111" s="49"/>
      <c r="AP111" s="387"/>
      <c r="AQ111" s="387"/>
      <c r="AR111" s="49"/>
      <c r="AS111" s="49"/>
      <c r="AT111" s="49"/>
      <c r="AU111" s="49"/>
      <c r="AV111" s="49"/>
      <c r="AW111" s="49"/>
      <c r="AX111" s="49"/>
      <c r="AY111" s="49"/>
      <c r="AZ111" s="49"/>
      <c r="BA111" s="49"/>
      <c r="BB111" s="49"/>
      <c r="BC111" s="49"/>
      <c r="BD111" s="49"/>
      <c r="BE111" s="120">
        <f t="shared" si="28"/>
        <v>0</v>
      </c>
      <c r="BF111" s="120">
        <f t="shared" si="24"/>
        <v>0</v>
      </c>
    </row>
    <row r="115" spans="29:32" x14ac:dyDescent="0.3">
      <c r="AC115" t="s">
        <v>23706</v>
      </c>
      <c r="AF115" s="122">
        <f>SUMIFS($AF$7:$AF$105,$I$7:$I$105,AC116,$E$7:$E$105,"M")</f>
        <v>0</v>
      </c>
    </row>
    <row r="116" spans="29:32" x14ac:dyDescent="0.3">
      <c r="AC116" t="s">
        <v>915</v>
      </c>
      <c r="AF116" s="122">
        <f>SUMIFS($AF$7:$AF$105,$I$7:$I$105,AC117,$E$7:$E$105,"M")</f>
        <v>0</v>
      </c>
    </row>
    <row r="117" spans="29:32" x14ac:dyDescent="0.3">
      <c r="AC117" t="s">
        <v>23667</v>
      </c>
      <c r="AF117" s="122"/>
    </row>
    <row r="120" spans="29:32" x14ac:dyDescent="0.3">
      <c r="AC120" t="s">
        <v>417</v>
      </c>
      <c r="AF120" s="122">
        <f>SUMIFS($AF$7:$AF$105,$I$7:$I$105,AC121,$E$7:$E$105,"A")</f>
        <v>0</v>
      </c>
    </row>
    <row r="121" spans="29:32" x14ac:dyDescent="0.3">
      <c r="AC121" t="s">
        <v>915</v>
      </c>
      <c r="AF121" s="122">
        <f>SUMIFS($AF$7:$AF$105,$I$7:$I$105,AC122,$E$7:$E$105,"A")</f>
        <v>0</v>
      </c>
    </row>
    <row r="122" spans="29:32" x14ac:dyDescent="0.3">
      <c r="AC122" t="s">
        <v>23667</v>
      </c>
      <c r="AF122" s="122"/>
    </row>
    <row r="232" spans="53:60" x14ac:dyDescent="0.3">
      <c r="BA232" s="122"/>
      <c r="BH232" s="372"/>
    </row>
    <row r="233" spans="53:60" x14ac:dyDescent="0.3">
      <c r="BA233" s="120"/>
    </row>
    <row r="234" spans="53:60" x14ac:dyDescent="0.3">
      <c r="BA234" s="120"/>
      <c r="BH234" s="372"/>
    </row>
  </sheetData>
  <autoFilter ref="A6:BS111" xr:uid="{8F4D6B44-0307-4AB1-899A-F9D76A7BA526}"/>
  <phoneticPr fontId="7" type="noConversion"/>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M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9.33203125" bestFit="1" customWidth="1"/>
    <col min="3" max="3" width="31.109375" bestFit="1" customWidth="1"/>
    <col min="4" max="4" width="33.109375" bestFit="1" customWidth="1"/>
    <col min="5" max="5" width="15.5546875" bestFit="1" customWidth="1"/>
    <col min="6" max="6" width="10.5546875" bestFit="1" customWidth="1"/>
    <col min="7" max="7" width="8.33203125" bestFit="1" customWidth="1"/>
    <col min="8" max="8" width="17.6640625" bestFit="1" customWidth="1"/>
    <col min="9" max="9" width="10.109375" bestFit="1" customWidth="1"/>
    <col min="10" max="10" width="7.6640625" bestFit="1" customWidth="1"/>
    <col min="11" max="11" width="9.5546875" bestFit="1" customWidth="1"/>
    <col min="12" max="12" width="8.33203125" bestFit="1" customWidth="1"/>
    <col min="13" max="13" width="13.441406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6.88671875" bestFit="1" customWidth="1" collapsed="1"/>
    <col min="24" max="24" width="22.44140625" hidden="1" customWidth="1" outlineLevel="1"/>
    <col min="25" max="25" width="51.109375" hidden="1" customWidth="1" outlineLevel="1"/>
    <col min="26" max="26" width="6.88671875" bestFit="1" customWidth="1" collapsed="1"/>
    <col min="27" max="27" width="21.6640625" hidden="1" customWidth="1" outlineLevel="1"/>
    <col min="28" max="28" width="50.44140625" hidden="1" customWidth="1" outlineLevel="1"/>
    <col min="29" max="29" width="14.33203125" bestFit="1" customWidth="1" collapsed="1"/>
    <col min="30" max="30" width="22.33203125" hidden="1" customWidth="1" outlineLevel="1"/>
    <col min="31" max="31" width="51" hidden="1" customWidth="1" outlineLevel="1"/>
    <col min="32" max="32" width="12.6640625" customWidth="1" collapsed="1"/>
    <col min="33" max="34" width="31.6640625" hidden="1" customWidth="1" outlineLevel="1"/>
    <col min="35" max="35" width="12" customWidth="1" collapsed="1"/>
    <col min="36" max="36" width="28.88671875" hidden="1" customWidth="1" outlineLevel="1"/>
    <col min="37" max="37" width="34.6640625" hidden="1" customWidth="1" outlineLevel="1"/>
    <col min="38" max="38" width="13.33203125" customWidth="1" collapsed="1"/>
    <col min="39" max="39" width="7.6640625" hidden="1" customWidth="1" outlineLevel="1"/>
    <col min="40" max="40" width="6.5546875" hidden="1" customWidth="1" outlineLevel="1"/>
    <col min="41" max="41" width="13" customWidth="1" collapsed="1"/>
    <col min="42" max="42" width="25" hidden="1" customWidth="1" outlineLevel="1"/>
    <col min="43" max="43" width="31.5546875" hidden="1" customWidth="1" outlineLevel="1"/>
    <col min="44" max="44" width="12.6640625" customWidth="1" collapsed="1"/>
    <col min="45" max="45" width="8" hidden="1" customWidth="1" outlineLevel="1"/>
    <col min="46" max="46" width="7" hidden="1" customWidth="1" outlineLevel="1"/>
    <col min="47" max="47" width="11.33203125" customWidth="1" collapsed="1"/>
    <col min="48" max="48" width="7.33203125" hidden="1" customWidth="1" outlineLevel="1"/>
    <col min="49" max="49" width="6.33203125" hidden="1" customWidth="1" outlineLevel="1"/>
    <col min="50" max="50" width="12.33203125" customWidth="1" collapsed="1"/>
    <col min="51" max="51" width="7.6640625" hidden="1" customWidth="1" outlineLevel="1"/>
    <col min="52" max="52" width="6.5546875" hidden="1" customWidth="1" outlineLevel="1"/>
    <col min="53" max="53" width="12" customWidth="1" collapsed="1"/>
    <col min="54" max="54" width="7.88671875" hidden="1" customWidth="1" outlineLevel="1"/>
    <col min="55" max="55" width="6.6640625" hidden="1" customWidth="1" outlineLevel="1"/>
    <col min="56" max="56" width="12.33203125" customWidth="1" collapsed="1"/>
    <col min="57" max="57" width="13.33203125" customWidth="1"/>
    <col min="58" max="58" width="14.33203125" bestFit="1"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30"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row>
    <row r="5" spans="1:58" ht="15.6" thickTop="1" thickBot="1" x14ac:dyDescent="0.35">
      <c r="N5" s="99"/>
      <c r="P5" s="3"/>
      <c r="R5" s="3"/>
      <c r="S5" s="3"/>
      <c r="T5" s="136">
        <f>SUM(T$7:T$139)</f>
        <v>0</v>
      </c>
      <c r="W5" s="137">
        <f t="shared" ref="W5:BC5" si="0">SUM(W$7:W$139)</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SUM(AF$7:AF$15)</f>
        <v>0</v>
      </c>
      <c r="AG5" s="137">
        <f t="shared" si="0"/>
        <v>0</v>
      </c>
      <c r="AH5" s="137">
        <f t="shared" si="0"/>
        <v>0</v>
      </c>
      <c r="AI5" s="137">
        <f>SUM(AI$7:AI$15)</f>
        <v>0</v>
      </c>
      <c r="AJ5" s="137">
        <f t="shared" si="0"/>
        <v>0</v>
      </c>
      <c r="AK5" s="137">
        <f t="shared" si="0"/>
        <v>0</v>
      </c>
      <c r="AL5" s="137">
        <f>SUM(AL$7:AL$15)</f>
        <v>0</v>
      </c>
      <c r="AM5" s="137">
        <f t="shared" si="0"/>
        <v>0</v>
      </c>
      <c r="AN5" s="137">
        <f t="shared" si="0"/>
        <v>0</v>
      </c>
      <c r="AO5" s="137">
        <f>SUM(AO$7:AO$15)</f>
        <v>0</v>
      </c>
      <c r="AP5" s="137">
        <f t="shared" si="0"/>
        <v>0</v>
      </c>
      <c r="AQ5" s="137">
        <f t="shared" si="0"/>
        <v>0</v>
      </c>
      <c r="AR5" s="137">
        <f>SUM(AR$7:AR$15)</f>
        <v>0</v>
      </c>
      <c r="AS5" s="137">
        <f t="shared" si="0"/>
        <v>0</v>
      </c>
      <c r="AT5" s="137">
        <f t="shared" si="0"/>
        <v>0</v>
      </c>
      <c r="AU5" s="137">
        <f>SUM(AU$7:AU$15)</f>
        <v>0</v>
      </c>
      <c r="AV5" s="137">
        <f t="shared" si="0"/>
        <v>0</v>
      </c>
      <c r="AW5" s="137">
        <f t="shared" si="0"/>
        <v>0</v>
      </c>
      <c r="AX5" s="137">
        <f>SUM(AX$7:AX$15)</f>
        <v>0</v>
      </c>
      <c r="AY5" s="137">
        <f t="shared" si="0"/>
        <v>0</v>
      </c>
      <c r="AZ5" s="137">
        <f t="shared" si="0"/>
        <v>0</v>
      </c>
      <c r="BA5" s="137">
        <f>SUM(BA$7:BA$15)</f>
        <v>0</v>
      </c>
      <c r="BB5" s="137">
        <f t="shared" si="0"/>
        <v>0</v>
      </c>
      <c r="BC5" s="137">
        <f t="shared" si="0"/>
        <v>0</v>
      </c>
      <c r="BD5" s="137">
        <f>SUM(W$7:W$15)</f>
        <v>0</v>
      </c>
      <c r="BE5" s="137">
        <f>SUM(BE7:BE139)</f>
        <v>0</v>
      </c>
      <c r="BF5" s="137">
        <f>SUM(W7:W139)</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3021100</v>
      </c>
      <c r="B7">
        <v>3021100</v>
      </c>
      <c r="C7" t="s">
        <v>536</v>
      </c>
      <c r="D7" s="106">
        <f>VLOOKUP(B7,'School Details'!A:E,3,FALSE)</f>
        <v>0</v>
      </c>
      <c r="E7" s="106" t="str">
        <f>VLOOKUP(B7,'School Details'!A:E,4,FALSE)</f>
        <v>M</v>
      </c>
      <c r="F7" s="106" t="str">
        <f>VLOOKUP(B7,'School Details'!A:E,5,FALSE)</f>
        <v>PRU</v>
      </c>
      <c r="G7" s="100" t="s">
        <v>893</v>
      </c>
      <c r="H7" t="s">
        <v>567</v>
      </c>
      <c r="I7" t="s">
        <v>23691</v>
      </c>
      <c r="J7">
        <v>661225</v>
      </c>
      <c r="K7" s="118" t="s">
        <v>10</v>
      </c>
      <c r="L7" s="106">
        <f>IF(C9=C8,#REF!+1,1)</f>
        <v>1</v>
      </c>
      <c r="M7" s="106" t="str">
        <f t="shared" ref="M7:M15" si="1">I7&amp;"."&amp;K7</f>
        <v>34ADDHN.I01</v>
      </c>
      <c r="N7" s="106">
        <f>VLOOKUP(B7,'School Details'!A:K,10,FALSE)</f>
        <v>400156</v>
      </c>
      <c r="O7" s="106"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155"/>
      <c r="W7" s="122"/>
      <c r="Z7" s="122"/>
      <c r="AC7" s="122"/>
      <c r="AD7" t="str">
        <f t="shared" ref="AD7:AD15" si="3">RIGHT($B7,4)&amp;"."&amp;$M7&amp;"."&amp;AD$3</f>
        <v>1100.34ADDHN.I01.Jul251</v>
      </c>
      <c r="AE7" t="str">
        <f t="shared" ref="AE7:AE15" si="4">$O7&amp;"."&amp;RIGHT($B7,4)&amp;"."&amp;$M7&amp;"."&amp;AE$3</f>
        <v>Pavilion.1100.34ADDHN.I01.Jul25</v>
      </c>
      <c r="AF7" s="122"/>
      <c r="AI7" s="122"/>
      <c r="AL7" s="122"/>
      <c r="AO7" s="122"/>
      <c r="AR7" s="122"/>
      <c r="AU7" s="122"/>
      <c r="AX7" s="122"/>
      <c r="BA7" s="122"/>
      <c r="BD7" s="122"/>
      <c r="BE7" s="120">
        <f t="shared" ref="BE7:BE15" si="5">SUM(W7:W7)</f>
        <v>0</v>
      </c>
      <c r="BF7" s="120">
        <f>BE7-T7</f>
        <v>0</v>
      </c>
    </row>
    <row r="8" spans="1:58" x14ac:dyDescent="0.3">
      <c r="A8">
        <f t="shared" ref="A8:A15" si="6">B8</f>
        <v>3021102</v>
      </c>
      <c r="B8">
        <v>3021102</v>
      </c>
      <c r="C8" t="s">
        <v>259</v>
      </c>
      <c r="D8" s="106">
        <f>VLOOKUP(B8,'School Details'!A:E,3,FALSE)</f>
        <v>0</v>
      </c>
      <c r="E8" s="106" t="str">
        <f>VLOOKUP(B8,'School Details'!A:E,4,FALSE)</f>
        <v>M</v>
      </c>
      <c r="F8" s="106" t="str">
        <f>VLOOKUP(B8,'School Details'!A:E,5,FALSE)</f>
        <v>PRU</v>
      </c>
      <c r="G8" s="100" t="s">
        <v>893</v>
      </c>
      <c r="H8" t="s">
        <v>567</v>
      </c>
      <c r="I8" t="s">
        <v>23691</v>
      </c>
      <c r="J8">
        <v>661225</v>
      </c>
      <c r="K8" s="118" t="s">
        <v>10</v>
      </c>
      <c r="L8" s="106">
        <f t="shared" ref="L8:L14" si="7">IF(C10=C9,L7+1,1)</f>
        <v>1</v>
      </c>
      <c r="M8" s="106" t="str">
        <f t="shared" si="1"/>
        <v>34ADDHN.I01</v>
      </c>
      <c r="N8" s="106">
        <f>VLOOKUP(B8,'School Details'!A:K,10,FALSE)</f>
        <v>400157</v>
      </c>
      <c r="O8" s="106" t="str">
        <f t="shared" si="2"/>
        <v>Northgate</v>
      </c>
      <c r="P8" t="str">
        <f>VLOOKUP($N8,LBB_Code!$B:$F,3,FALSE)</f>
        <v>Northgate</v>
      </c>
      <c r="Q8" t="str">
        <f>VLOOKUP($N8,LBB_Code!$B:$F,2,FALSE)</f>
        <v>S900008366</v>
      </c>
      <c r="R8" t="str">
        <f>VLOOKUP($N8,LBB_Code!$B:$F,4,FALSE)</f>
        <v>HA8 0AD</v>
      </c>
      <c r="S8" t="str">
        <f>VLOOKUP(G8,LBB_Code!$J:$O, 6,FALSE)</f>
        <v>A1.D10168.661225.99999.9999999.999999</v>
      </c>
      <c r="T8" s="155"/>
      <c r="W8" s="122"/>
      <c r="Z8" s="122"/>
      <c r="AC8" s="122"/>
      <c r="AD8" t="str">
        <f t="shared" si="3"/>
        <v>1102.34ADDHN.I01.Jul251</v>
      </c>
      <c r="AE8" t="str">
        <f t="shared" si="4"/>
        <v>Northgate.1102.34ADDHN.I01.Jul25</v>
      </c>
      <c r="AF8" s="122"/>
      <c r="AI8" s="122"/>
      <c r="AL8" s="122"/>
      <c r="AO8" s="122"/>
      <c r="AR8" s="122"/>
      <c r="AU8" s="122"/>
      <c r="AX8" s="122"/>
      <c r="BA8" s="122"/>
      <c r="BD8" s="122"/>
      <c r="BE8" s="120">
        <f t="shared" si="5"/>
        <v>0</v>
      </c>
      <c r="BF8" s="120">
        <f t="shared" ref="BF8:BF15" si="8">BE8-T8</f>
        <v>0</v>
      </c>
    </row>
    <row r="9" spans="1:58" x14ac:dyDescent="0.3">
      <c r="A9">
        <f t="shared" si="6"/>
        <v>3027005</v>
      </c>
      <c r="B9">
        <v>3027005</v>
      </c>
      <c r="C9" t="s">
        <v>558</v>
      </c>
      <c r="D9" s="106">
        <f>VLOOKUP(B9,'School Details'!A:E,3,FALSE)</f>
        <v>0</v>
      </c>
      <c r="E9" s="106" t="str">
        <f>VLOOKUP(B9,'School Details'!A:E,4,FALSE)</f>
        <v>M</v>
      </c>
      <c r="F9" s="106" t="str">
        <f>VLOOKUP(B9,'School Details'!A:E,5,FALSE)</f>
        <v>Special</v>
      </c>
      <c r="G9" s="100" t="s">
        <v>893</v>
      </c>
      <c r="H9" t="s">
        <v>567</v>
      </c>
      <c r="I9" t="s">
        <v>23691</v>
      </c>
      <c r="J9">
        <v>661225</v>
      </c>
      <c r="K9" s="118" t="s">
        <v>10</v>
      </c>
      <c r="L9" s="106">
        <f t="shared" si="7"/>
        <v>1</v>
      </c>
      <c r="M9" s="106" t="str">
        <f t="shared" si="1"/>
        <v>34ADDHN.I01</v>
      </c>
      <c r="N9" s="106">
        <f>VLOOKUP(B9,'School Details'!A:K,10,FALSE)</f>
        <v>400034</v>
      </c>
      <c r="O9" s="106"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155"/>
      <c r="W9" s="122"/>
      <c r="Z9" s="122"/>
      <c r="AC9" s="122"/>
      <c r="AD9" t="str">
        <f t="shared" si="3"/>
        <v>7005.34ADDHN.I01.Jul251</v>
      </c>
      <c r="AE9" t="str">
        <f t="shared" si="4"/>
        <v>Northway.7005.34ADDHN.I01.Jul25</v>
      </c>
      <c r="AF9" s="122"/>
      <c r="AI9" s="122"/>
      <c r="AL9" s="122"/>
      <c r="AO9" s="122"/>
      <c r="AR9" s="122"/>
      <c r="AU9" s="122"/>
      <c r="AX9" s="122"/>
      <c r="BA9" s="122"/>
      <c r="BD9" s="122"/>
      <c r="BE9" s="120">
        <f t="shared" si="5"/>
        <v>0</v>
      </c>
      <c r="BF9" s="120">
        <f t="shared" si="8"/>
        <v>0</v>
      </c>
    </row>
    <row r="10" spans="1:58" x14ac:dyDescent="0.3">
      <c r="A10">
        <f t="shared" si="6"/>
        <v>3027009</v>
      </c>
      <c r="B10">
        <v>3027009</v>
      </c>
      <c r="C10" t="s">
        <v>560</v>
      </c>
      <c r="D10" s="106">
        <f>VLOOKUP(B10,'School Details'!A:E,3,FALSE)</f>
        <v>0</v>
      </c>
      <c r="E10" s="106" t="str">
        <f>VLOOKUP(B10,'School Details'!A:E,4,FALSE)</f>
        <v>M</v>
      </c>
      <c r="F10" s="106" t="str">
        <f>VLOOKUP(B10,'School Details'!A:E,5,FALSE)</f>
        <v>Special</v>
      </c>
      <c r="G10" s="100" t="s">
        <v>893</v>
      </c>
      <c r="H10" t="s">
        <v>567</v>
      </c>
      <c r="I10" t="s">
        <v>23691</v>
      </c>
      <c r="J10">
        <v>661225</v>
      </c>
      <c r="K10" s="118" t="s">
        <v>10</v>
      </c>
      <c r="L10" s="106">
        <f t="shared" si="7"/>
        <v>1</v>
      </c>
      <c r="M10" s="106" t="str">
        <f t="shared" si="1"/>
        <v>34ADDHN.I01</v>
      </c>
      <c r="N10" s="106">
        <f>VLOOKUP(B10,'School Details'!A:K,10,FALSE)</f>
        <v>400091</v>
      </c>
      <c r="O10" s="106"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155"/>
      <c r="W10" s="122"/>
      <c r="Z10" s="122"/>
      <c r="AC10" s="122"/>
      <c r="AD10" t="str">
        <f t="shared" si="3"/>
        <v>7009.34ADDHN.I01.Jul251</v>
      </c>
      <c r="AE10" t="str">
        <f t="shared" si="4"/>
        <v>Oakleigh.7009.34ADDHN.I01.Jul25</v>
      </c>
      <c r="AF10" s="122"/>
      <c r="AI10" s="122"/>
      <c r="AL10" s="122"/>
      <c r="AO10" s="122"/>
      <c r="AR10" s="122"/>
      <c r="AU10" s="122"/>
      <c r="AX10" s="122"/>
      <c r="BA10" s="122"/>
      <c r="BD10" s="122"/>
      <c r="BE10" s="120">
        <f t="shared" si="5"/>
        <v>0</v>
      </c>
      <c r="BF10" s="120">
        <f t="shared" si="8"/>
        <v>0</v>
      </c>
    </row>
    <row r="11" spans="1:58" x14ac:dyDescent="0.3">
      <c r="A11">
        <f t="shared" si="6"/>
        <v>3027010</v>
      </c>
      <c r="B11">
        <v>3027010</v>
      </c>
      <c r="C11" t="s">
        <v>557</v>
      </c>
      <c r="D11" s="106">
        <f>VLOOKUP(B11,'School Details'!A:E,3,FALSE)</f>
        <v>0</v>
      </c>
      <c r="E11" s="106" t="str">
        <f>VLOOKUP(B11,'School Details'!A:E,4,FALSE)</f>
        <v>M</v>
      </c>
      <c r="F11" s="106" t="str">
        <f>VLOOKUP(B11,'School Details'!A:E,5,FALSE)</f>
        <v>Special</v>
      </c>
      <c r="G11" s="100" t="s">
        <v>893</v>
      </c>
      <c r="H11" t="s">
        <v>567</v>
      </c>
      <c r="I11" t="s">
        <v>23691</v>
      </c>
      <c r="J11">
        <v>661225</v>
      </c>
      <c r="K11" s="118" t="s">
        <v>10</v>
      </c>
      <c r="L11" s="106">
        <f t="shared" si="7"/>
        <v>1</v>
      </c>
      <c r="M11" s="106" t="str">
        <f t="shared" si="1"/>
        <v>34ADDHN.I01</v>
      </c>
      <c r="N11" s="106">
        <f>VLOOKUP(B11,'School Details'!A:K,10,FALSE)</f>
        <v>400063</v>
      </c>
      <c r="O11" s="106"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155"/>
      <c r="W11" s="122"/>
      <c r="Z11" s="122"/>
      <c r="AC11" s="122"/>
      <c r="AD11" t="str">
        <f t="shared" si="3"/>
        <v>7010.34ADDHN.I01.Jul251</v>
      </c>
      <c r="AE11" t="str">
        <f t="shared" si="4"/>
        <v>Mapledown.7010.34ADDHN.I01.Jul25</v>
      </c>
      <c r="AF11" s="122"/>
      <c r="AI11" s="122"/>
      <c r="AL11" s="122"/>
      <c r="AO11" s="122"/>
      <c r="AR11" s="122"/>
      <c r="AU11" s="122"/>
      <c r="AX11" s="122"/>
      <c r="BA11" s="122"/>
      <c r="BD11" s="122"/>
      <c r="BE11" s="120">
        <f t="shared" si="5"/>
        <v>0</v>
      </c>
      <c r="BF11" s="120">
        <f t="shared" si="8"/>
        <v>0</v>
      </c>
    </row>
    <row r="12" spans="1:58" x14ac:dyDescent="0.3">
      <c r="A12">
        <f t="shared" si="6"/>
        <v>3026085</v>
      </c>
      <c r="B12">
        <v>3026085</v>
      </c>
      <c r="C12" t="s">
        <v>555</v>
      </c>
      <c r="D12" s="106">
        <f>VLOOKUP(B12,'School Details'!A:E,3,FALSE)</f>
        <v>0</v>
      </c>
      <c r="E12" s="106" t="str">
        <f>VLOOKUP(B12,'School Details'!A:E,4,FALSE)</f>
        <v>A</v>
      </c>
      <c r="F12" s="106" t="str">
        <f>VLOOKUP(B12,'School Details'!A:E,5,FALSE)</f>
        <v>Special</v>
      </c>
      <c r="G12" s="100" t="s">
        <v>893</v>
      </c>
      <c r="H12" t="s">
        <v>567</v>
      </c>
      <c r="I12" t="s">
        <v>23691</v>
      </c>
      <c r="J12">
        <v>661225</v>
      </c>
      <c r="K12" s="118" t="s">
        <v>10</v>
      </c>
      <c r="L12" s="106">
        <f t="shared" si="7"/>
        <v>1</v>
      </c>
      <c r="M12" s="106" t="str">
        <f t="shared" si="1"/>
        <v>34ADDHN.I01</v>
      </c>
      <c r="N12" s="106">
        <f>VLOOKUP(B12,'School Details'!A:K,10,FALSE)</f>
        <v>105221</v>
      </c>
      <c r="O12" s="106" t="s">
        <v>285</v>
      </c>
      <c r="P12" t="str">
        <f>VLOOKUP($N12,LBB_Code!$B:$F,3,FALSE)</f>
        <v>Kisharon Day School</v>
      </c>
      <c r="Q12" t="str">
        <f>VLOOKUP($N12,LBB_Code!$B:$F,2,FALSE)</f>
        <v>S900000039</v>
      </c>
      <c r="R12" t="str">
        <f>VLOOKUP($N12,LBB_Code!$B:$F,4,FALSE)</f>
        <v>NW4 1TP</v>
      </c>
      <c r="S12" t="str">
        <f>VLOOKUP(G12,LBB_Code!$J:$O, 6,FALSE)</f>
        <v>A1.D10168.661225.99999.9999999.999999</v>
      </c>
      <c r="T12" s="155"/>
      <c r="W12" s="122"/>
      <c r="Z12" s="122"/>
      <c r="AC12" s="122"/>
      <c r="AD12" t="str">
        <f t="shared" si="3"/>
        <v>6085.34ADDHN.I01.Jul251</v>
      </c>
      <c r="AE12" t="str">
        <f>$O12&amp;"."&amp;RIGHT($B12,4)&amp;"."&amp;$M12&amp;"."&amp;AE$3</f>
        <v>Kisharon Day School.6085.34ADDHN.I01.Jul25</v>
      </c>
      <c r="AF12" s="122"/>
      <c r="AI12" s="122"/>
      <c r="AL12" s="122"/>
      <c r="AO12" s="122"/>
      <c r="AR12" s="122"/>
      <c r="AU12" s="122"/>
      <c r="AX12" s="122"/>
      <c r="BA12" s="122"/>
      <c r="BD12" s="122"/>
      <c r="BE12" s="120">
        <f t="shared" si="5"/>
        <v>0</v>
      </c>
      <c r="BF12" s="120">
        <f t="shared" si="8"/>
        <v>0</v>
      </c>
    </row>
    <row r="13" spans="1:58" x14ac:dyDescent="0.3">
      <c r="A13">
        <f t="shared" si="6"/>
        <v>3025950</v>
      </c>
      <c r="B13">
        <v>3025950</v>
      </c>
      <c r="C13" t="s">
        <v>339</v>
      </c>
      <c r="D13" s="106">
        <f>VLOOKUP(B13,'School Details'!A:E,3,FALSE)</f>
        <v>0</v>
      </c>
      <c r="E13" s="106" t="str">
        <f>VLOOKUP(B13,'School Details'!A:E,4,FALSE)</f>
        <v>A</v>
      </c>
      <c r="F13" s="106" t="str">
        <f>VLOOKUP(B13,'School Details'!A:E,5,FALSE)</f>
        <v>Special</v>
      </c>
      <c r="G13" s="100" t="s">
        <v>893</v>
      </c>
      <c r="H13" t="s">
        <v>567</v>
      </c>
      <c r="I13" t="s">
        <v>23691</v>
      </c>
      <c r="J13">
        <v>661225</v>
      </c>
      <c r="K13" s="118" t="s">
        <v>10</v>
      </c>
      <c r="L13" s="106">
        <f t="shared" si="7"/>
        <v>1</v>
      </c>
      <c r="M13" s="106" t="str">
        <f t="shared" si="1"/>
        <v>34ADDHN.I01</v>
      </c>
      <c r="N13" s="106">
        <f>VLOOKUP(B13,'School Details'!A:K,10,FALSE)</f>
        <v>157308</v>
      </c>
      <c r="O13" s="106"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155"/>
      <c r="W13" s="122"/>
      <c r="Z13" s="122"/>
      <c r="AC13" s="122"/>
      <c r="AD13" t="str">
        <f t="shared" si="3"/>
        <v>5950.34ADDHN.I01.Jul251</v>
      </c>
      <c r="AE13" t="str">
        <f t="shared" si="4"/>
        <v>Oak Hill School.5950.34ADDHN.I01.Jul25</v>
      </c>
      <c r="AF13" s="122"/>
      <c r="AI13" s="122"/>
      <c r="AL13" s="122"/>
      <c r="AO13" s="122"/>
      <c r="AR13" s="122"/>
      <c r="AU13" s="122"/>
      <c r="AX13" s="122"/>
      <c r="BA13" s="122"/>
      <c r="BD13" s="122"/>
      <c r="BE13" s="120">
        <f t="shared" si="5"/>
        <v>0</v>
      </c>
      <c r="BF13" s="120">
        <f t="shared" si="8"/>
        <v>0</v>
      </c>
    </row>
    <row r="14" spans="1:58" x14ac:dyDescent="0.3">
      <c r="A14">
        <f t="shared" si="6"/>
        <v>3027000</v>
      </c>
      <c r="B14">
        <v>3027000</v>
      </c>
      <c r="C14" t="s">
        <v>559</v>
      </c>
      <c r="D14" s="106" t="str">
        <f>VLOOKUP(B14,'School Details'!A:E,3,FALSE)</f>
        <v>BARNET SPECIAL EDUCATION TRUST</v>
      </c>
      <c r="E14" s="106" t="str">
        <f>VLOOKUP(B14,'School Details'!A:E,4,FALSE)</f>
        <v>A</v>
      </c>
      <c r="F14" s="106" t="str">
        <f>VLOOKUP(B14,'School Details'!A:E,5,FALSE)</f>
        <v>Special</v>
      </c>
      <c r="G14" s="100" t="s">
        <v>893</v>
      </c>
      <c r="H14" t="s">
        <v>567</v>
      </c>
      <c r="I14" t="s">
        <v>23691</v>
      </c>
      <c r="J14">
        <v>661225</v>
      </c>
      <c r="K14" s="118" t="s">
        <v>10</v>
      </c>
      <c r="L14" s="106">
        <f t="shared" si="7"/>
        <v>1</v>
      </c>
      <c r="M14" s="106" t="str">
        <f t="shared" si="1"/>
        <v>34ADDHN.I01</v>
      </c>
      <c r="N14" s="106">
        <f>VLOOKUP(B14,'School Details'!A:K,10,FALSE)</f>
        <v>156901</v>
      </c>
      <c r="O14" s="106"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155"/>
      <c r="W14" s="122"/>
      <c r="Z14" s="122"/>
      <c r="AC14" s="122"/>
      <c r="AD14" t="str">
        <f t="shared" si="3"/>
        <v>7000.34ADDHN.I01.Jul251</v>
      </c>
      <c r="AE14" t="str">
        <f t="shared" si="4"/>
        <v>Oak Lodge Academy.7000.34ADDHN.I01.Jul25</v>
      </c>
      <c r="AF14" s="122"/>
      <c r="AI14" s="122"/>
      <c r="AL14" s="122"/>
      <c r="AO14" s="122"/>
      <c r="AR14" s="122"/>
      <c r="AU14" s="122"/>
      <c r="AX14" s="122"/>
      <c r="BA14" s="122"/>
      <c r="BD14" s="122"/>
      <c r="BE14" s="120">
        <f t="shared" si="5"/>
        <v>0</v>
      </c>
      <c r="BF14" s="120">
        <f t="shared" si="8"/>
        <v>0</v>
      </c>
    </row>
    <row r="15" spans="1:58" x14ac:dyDescent="0.3">
      <c r="A15">
        <f t="shared" si="6"/>
        <v>3027002</v>
      </c>
      <c r="B15">
        <v>3027002</v>
      </c>
      <c r="C15" t="s">
        <v>945</v>
      </c>
      <c r="D15" s="106" t="str">
        <f>VLOOKUP(B15,'School Details'!A:E,3,FALSE)</f>
        <v>BARNET SPECIAL EDUCATION TRUST</v>
      </c>
      <c r="E15" s="106" t="str">
        <f>VLOOKUP(B15,'School Details'!A:E,4,FALSE)</f>
        <v>A</v>
      </c>
      <c r="F15" s="106" t="str">
        <f>VLOOKUP(B15,'School Details'!A:E,5,FALSE)</f>
        <v>Special</v>
      </c>
      <c r="G15" s="100" t="s">
        <v>893</v>
      </c>
      <c r="H15" t="s">
        <v>567</v>
      </c>
      <c r="I15" t="s">
        <v>23691</v>
      </c>
      <c r="J15">
        <v>661225</v>
      </c>
      <c r="K15" s="118" t="s">
        <v>10</v>
      </c>
      <c r="L15" s="106">
        <v>1</v>
      </c>
      <c r="M15" s="106" t="str">
        <f t="shared" si="1"/>
        <v>34ADDHN.I01</v>
      </c>
      <c r="N15" s="4">
        <f>VLOOKUP(B15,'School Details'!A:K,10,FALSE)</f>
        <v>165464</v>
      </c>
      <c r="O15" s="106" t="str">
        <f t="shared" si="2"/>
        <v>The Windmill School</v>
      </c>
      <c r="P15" t="s">
        <v>351</v>
      </c>
      <c r="Q15" t="s">
        <v>350</v>
      </c>
      <c r="R15" t="s">
        <v>197</v>
      </c>
      <c r="S15" t="str">
        <f>VLOOKUP(G15,LBB_Code!$J:$O, 6,FALSE)</f>
        <v>A1.D10168.661225.99999.9999999.999999</v>
      </c>
      <c r="T15" s="155"/>
      <c r="W15" s="122"/>
      <c r="Z15" s="122"/>
      <c r="AC15" s="122"/>
      <c r="AD15" t="str">
        <f t="shared" si="3"/>
        <v>7002.34ADDHN.I01.Jul251</v>
      </c>
      <c r="AE15" t="str">
        <f t="shared" si="4"/>
        <v>The Windmill School.7002.34ADDHN.I01.Jul25</v>
      </c>
      <c r="AF15" s="122"/>
      <c r="AI15" s="122"/>
      <c r="AL15" s="122"/>
      <c r="AO15" s="122"/>
      <c r="AR15" s="122"/>
      <c r="AU15" s="122"/>
      <c r="AX15" s="122"/>
      <c r="BA15" s="122"/>
      <c r="BD15" s="122"/>
      <c r="BE15" s="120">
        <f t="shared" si="5"/>
        <v>0</v>
      </c>
      <c r="BF15" s="120">
        <f t="shared" si="8"/>
        <v>0</v>
      </c>
    </row>
    <row r="18" spans="5:32" x14ac:dyDescent="0.3">
      <c r="E18" t="s">
        <v>23706</v>
      </c>
      <c r="T18" s="155"/>
      <c r="W18" s="122"/>
      <c r="Z18" s="122"/>
      <c r="AC18" s="122"/>
      <c r="AF18" s="122"/>
    </row>
    <row r="19" spans="5:32" x14ac:dyDescent="0.3">
      <c r="E19" t="s">
        <v>417</v>
      </c>
      <c r="T19" s="155"/>
      <c r="W19" s="122"/>
      <c r="Z19" s="122"/>
      <c r="AC19" s="122"/>
      <c r="AF19" s="122"/>
    </row>
  </sheetData>
  <autoFilter ref="B6:BA139" xr:uid="{C0D18325-7934-42EE-93F6-D2C41E2CF98B}"/>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99"/>
  <sheetViews>
    <sheetView zoomScale="90" zoomScaleNormal="90" workbookViewId="0">
      <pane xSplit="3" ySplit="6" topLeftCell="H16"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8.5546875" bestFit="1" customWidth="1"/>
    <col min="3" max="3" width="36.88671875" customWidth="1"/>
    <col min="4" max="4" width="1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30.664062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1093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33203125"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row>
    <row r="5" spans="1:58" ht="15.6" thickTop="1" thickBot="1" x14ac:dyDescent="0.35">
      <c r="N5" s="99"/>
      <c r="P5" s="3"/>
      <c r="R5" s="3"/>
      <c r="S5" s="3"/>
      <c r="T5" s="136">
        <f>SUM(T$7:T$206)</f>
        <v>0</v>
      </c>
      <c r="W5" s="137">
        <f t="shared" ref="W5:BC5" si="0">SUM(W$7:W$206)</f>
        <v>0</v>
      </c>
      <c r="X5" s="137">
        <f t="shared" si="0"/>
        <v>0</v>
      </c>
      <c r="Y5" s="137">
        <f t="shared" si="0"/>
        <v>0</v>
      </c>
      <c r="Z5" s="137">
        <f t="shared" si="0"/>
        <v>0</v>
      </c>
      <c r="AA5" s="137">
        <f t="shared" si="0"/>
        <v>0</v>
      </c>
      <c r="AB5" s="137">
        <f t="shared" si="0"/>
        <v>0</v>
      </c>
      <c r="AC5" s="137">
        <f t="shared" si="0"/>
        <v>2188468.3499999992</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SUM(W$7:W$206)</f>
        <v>0</v>
      </c>
      <c r="BE5" s="137">
        <f>SUM(BE7:BE206)</f>
        <v>2188468.3499999992</v>
      </c>
      <c r="BF5" s="137">
        <f>SUM(W7:W206)</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
        <v>145</v>
      </c>
      <c r="D7">
        <f>VLOOKUP(B7,'School Details'!A:K,3,FALSE)</f>
        <v>0</v>
      </c>
      <c r="E7" t="str">
        <f>VLOOKUP(B7,'School Details'!A:K,4,FALSE)</f>
        <v>M</v>
      </c>
      <c r="F7" t="str">
        <f>VLOOKUP(B7,'School Details'!A:K,5,FALSE)</f>
        <v>Primary</v>
      </c>
      <c r="G7" t="s">
        <v>895</v>
      </c>
      <c r="I7" t="s">
        <v>988</v>
      </c>
      <c r="J7">
        <v>661225</v>
      </c>
      <c r="K7" s="118" t="s">
        <v>987</v>
      </c>
      <c r="M7" s="106" t="str">
        <f t="shared" ref="M7:M71" si="1">I7&amp;"."&amp;K7</f>
        <v>FSMKS2.I07</v>
      </c>
      <c r="N7" s="106">
        <f>VLOOKUP(B7,'School Details'!A:K,10,FALSE)</f>
        <v>400125</v>
      </c>
      <c r="O7" t="s">
        <v>408</v>
      </c>
      <c r="P7" t="s">
        <v>145</v>
      </c>
      <c r="Q7" t="s">
        <v>146</v>
      </c>
      <c r="R7" t="s">
        <v>147</v>
      </c>
      <c r="S7" t="str">
        <f>VLOOKUP($G7,LBB_Code!$J:$O, 6,FALSE)</f>
        <v>A1.D10166.661225.99999.9999999.999999</v>
      </c>
      <c r="T7" s="155"/>
      <c r="W7" s="122"/>
      <c r="Z7" s="122"/>
      <c r="AC7" s="122">
        <v>52351.156420323314</v>
      </c>
      <c r="AF7" s="122"/>
      <c r="AI7" s="122"/>
      <c r="AL7" s="122"/>
      <c r="AO7" s="122"/>
      <c r="AR7" s="122"/>
      <c r="AU7" s="122"/>
      <c r="AX7" s="122"/>
      <c r="BA7" s="122"/>
      <c r="BD7" s="122"/>
      <c r="BE7" s="120">
        <f t="shared" ref="BE7:BE37" si="2">W7+Z7+AC7+AF7+AI7+AL7+AO7+AR7+AU7+AX7+BA7+W7</f>
        <v>52351.156420323314</v>
      </c>
      <c r="BF7" s="120">
        <f>BE7 - T7</f>
        <v>52351.156420323314</v>
      </c>
    </row>
    <row r="8" spans="1:58" x14ac:dyDescent="0.3">
      <c r="A8">
        <f t="shared" ref="A8:A72" si="3">B8</f>
        <v>3023317</v>
      </c>
      <c r="B8">
        <v>3023317</v>
      </c>
      <c r="C8" t="s">
        <v>730</v>
      </c>
      <c r="D8">
        <f>VLOOKUP(B8,'School Details'!A:K,3,FALSE)</f>
        <v>0</v>
      </c>
      <c r="E8" t="str">
        <f>VLOOKUP(B8,'School Details'!A:K,4,FALSE)</f>
        <v>M</v>
      </c>
      <c r="F8" t="str">
        <f>VLOOKUP(B8,'School Details'!A:K,5,FALSE)</f>
        <v>Primary</v>
      </c>
      <c r="G8" t="s">
        <v>895</v>
      </c>
      <c r="I8" t="s">
        <v>988</v>
      </c>
      <c r="J8">
        <v>661225</v>
      </c>
      <c r="K8" s="118" t="s">
        <v>987</v>
      </c>
      <c r="M8" s="106" t="str">
        <f t="shared" si="1"/>
        <v>FSMKS2.I07</v>
      </c>
      <c r="N8" s="106">
        <f>VLOOKUP(B8,'School Details'!A:K,10,FALSE)</f>
        <v>400015</v>
      </c>
      <c r="O8" t="s">
        <v>414</v>
      </c>
      <c r="P8" t="s">
        <v>133</v>
      </c>
      <c r="Q8" t="s">
        <v>134</v>
      </c>
      <c r="R8" t="s">
        <v>135</v>
      </c>
      <c r="S8" t="str">
        <f>VLOOKUP($G8,LBB_Code!$J:$O, 6,FALSE)</f>
        <v>A1.D10166.661225.99999.9999999.999999</v>
      </c>
      <c r="T8" s="155"/>
      <c r="W8" s="122"/>
      <c r="Z8" s="122"/>
      <c r="AC8" s="122">
        <v>13346.945708237103</v>
      </c>
      <c r="AF8" s="122"/>
      <c r="AI8" s="122"/>
      <c r="AL8" s="122"/>
      <c r="AO8" s="122"/>
      <c r="AR8" s="122"/>
      <c r="AU8" s="122"/>
      <c r="AX8" s="122"/>
      <c r="BA8" s="122"/>
      <c r="BD8" s="122"/>
      <c r="BE8" s="120">
        <f t="shared" si="2"/>
        <v>13346.945708237103</v>
      </c>
      <c r="BF8" s="120">
        <f t="shared" ref="BF8:BF72" si="4">BE8 - T8</f>
        <v>13346.945708237103</v>
      </c>
    </row>
    <row r="9" spans="1:58" x14ac:dyDescent="0.3">
      <c r="A9">
        <f t="shared" si="3"/>
        <v>3023300</v>
      </c>
      <c r="B9">
        <v>3023300</v>
      </c>
      <c r="C9" t="s">
        <v>718</v>
      </c>
      <c r="D9">
        <f>VLOOKUP(B9,'School Details'!A:K,3,FALSE)</f>
        <v>0</v>
      </c>
      <c r="E9" t="str">
        <f>VLOOKUP(B9,'School Details'!A:K,4,FALSE)</f>
        <v>M</v>
      </c>
      <c r="F9" t="str">
        <f>VLOOKUP(B9,'School Details'!A:K,5,FALSE)</f>
        <v>Primary</v>
      </c>
      <c r="G9" t="s">
        <v>895</v>
      </c>
      <c r="I9" t="s">
        <v>988</v>
      </c>
      <c r="J9">
        <v>661225</v>
      </c>
      <c r="K9" s="118" t="s">
        <v>987</v>
      </c>
      <c r="M9" s="106" t="str">
        <f t="shared" si="1"/>
        <v>FSMKS2.I07</v>
      </c>
      <c r="N9" s="106">
        <f>VLOOKUP(B9,'School Details'!A:K,10,FALSE)</f>
        <v>400069</v>
      </c>
      <c r="O9" t="s">
        <v>412</v>
      </c>
      <c r="P9" t="s">
        <v>112</v>
      </c>
      <c r="Q9" t="s">
        <v>113</v>
      </c>
      <c r="R9" t="s">
        <v>114</v>
      </c>
      <c r="S9" t="str">
        <f>VLOOKUP($G9,LBB_Code!$J:$O, 6,FALSE)</f>
        <v>A1.D10166.661225.99999.9999999.999999</v>
      </c>
      <c r="T9" s="155"/>
      <c r="W9" s="122"/>
      <c r="Z9" s="122"/>
      <c r="AC9" s="122">
        <v>5495.801173979984</v>
      </c>
      <c r="AF9" s="122"/>
      <c r="AI9" s="122"/>
      <c r="AL9" s="122"/>
      <c r="AO9" s="122"/>
      <c r="AR9" s="122"/>
      <c r="AU9" s="122"/>
      <c r="AX9" s="122"/>
      <c r="BA9" s="122"/>
      <c r="BD9" s="122"/>
      <c r="BE9" s="120">
        <f t="shared" si="2"/>
        <v>5495.801173979984</v>
      </c>
      <c r="BF9" s="120">
        <f t="shared" si="4"/>
        <v>5495.801173979984</v>
      </c>
    </row>
    <row r="10" spans="1:58" x14ac:dyDescent="0.3">
      <c r="A10">
        <f t="shared" si="3"/>
        <v>3022020</v>
      </c>
      <c r="B10">
        <v>3022020</v>
      </c>
      <c r="C10" t="s">
        <v>331</v>
      </c>
      <c r="D10">
        <f>VLOOKUP(B10,'School Details'!A:K,3,FALSE)</f>
        <v>0</v>
      </c>
      <c r="E10" t="str">
        <f>VLOOKUP(B10,'School Details'!A:K,4,FALSE)</f>
        <v>A</v>
      </c>
      <c r="F10" t="str">
        <f>VLOOKUP(B10,'School Details'!A:K,5,FALSE)</f>
        <v>Primary</v>
      </c>
      <c r="G10" t="s">
        <v>895</v>
      </c>
      <c r="I10" t="s">
        <v>988</v>
      </c>
      <c r="J10">
        <v>657120</v>
      </c>
      <c r="K10" s="118" t="s">
        <v>987</v>
      </c>
      <c r="M10" s="106" t="str">
        <f t="shared" si="1"/>
        <v>FSMKS2.I07</v>
      </c>
      <c r="N10" s="106">
        <f>VLOOKUP(B10,'School Details'!A:K,10,FALSE)</f>
        <v>156270</v>
      </c>
      <c r="O10" t="s">
        <v>331</v>
      </c>
      <c r="P10" t="s">
        <v>331</v>
      </c>
      <c r="Q10" t="s">
        <v>330</v>
      </c>
      <c r="R10" t="s">
        <v>811</v>
      </c>
      <c r="S10" t="str">
        <f>VLOOKUP($G10,LBB_Code!$J:$O, 6,FALSE)</f>
        <v>A1.D10166.661225.99999.9999999.999999</v>
      </c>
      <c r="T10" s="155"/>
      <c r="W10" s="122"/>
      <c r="Z10" s="122"/>
      <c r="AC10" s="122">
        <v>23267.180631254811</v>
      </c>
      <c r="AF10" s="122"/>
      <c r="AI10" s="122"/>
      <c r="AL10" s="122"/>
      <c r="AO10" s="122"/>
      <c r="AR10" s="122"/>
      <c r="AU10" s="122"/>
      <c r="AX10" s="122"/>
      <c r="BA10" s="122"/>
      <c r="BD10" s="122"/>
      <c r="BE10" s="120">
        <f t="shared" si="2"/>
        <v>23267.180631254811</v>
      </c>
      <c r="BF10" s="120">
        <f t="shared" si="4"/>
        <v>23267.180631254811</v>
      </c>
    </row>
    <row r="11" spans="1:58" x14ac:dyDescent="0.3">
      <c r="A11">
        <f t="shared" si="3"/>
        <v>3023514</v>
      </c>
      <c r="B11">
        <v>3023514</v>
      </c>
      <c r="C11" t="s">
        <v>741</v>
      </c>
      <c r="D11">
        <f>VLOOKUP(B11,'School Details'!A:K,3,FALSE)</f>
        <v>0</v>
      </c>
      <c r="E11" t="str">
        <f>VLOOKUP(B11,'School Details'!A:K,4,FALSE)</f>
        <v>M</v>
      </c>
      <c r="F11" t="str">
        <f>VLOOKUP(B11,'School Details'!A:K,5,FALSE)</f>
        <v>Primary</v>
      </c>
      <c r="G11" t="s">
        <v>895</v>
      </c>
      <c r="I11" t="s">
        <v>988</v>
      </c>
      <c r="J11">
        <v>661225</v>
      </c>
      <c r="K11" s="118" t="s">
        <v>987</v>
      </c>
      <c r="M11" s="106" t="str">
        <f t="shared" si="1"/>
        <v>FSMKS2.I07</v>
      </c>
      <c r="N11" s="106">
        <f>VLOOKUP(B11,'School Details'!A:K,10,FALSE)</f>
        <v>400107</v>
      </c>
      <c r="O11" t="s">
        <v>420</v>
      </c>
      <c r="P11" t="s">
        <v>193</v>
      </c>
      <c r="Q11" t="s">
        <v>194</v>
      </c>
      <c r="R11" t="s">
        <v>195</v>
      </c>
      <c r="S11" t="str">
        <f>VLOOKUP($G11,LBB_Code!$J:$O, 6,FALSE)</f>
        <v>A1.D10166.661225.99999.9999999.999999</v>
      </c>
      <c r="T11" s="155"/>
      <c r="W11" s="122"/>
      <c r="Z11" s="122"/>
      <c r="AC11" s="122">
        <v>21983.204695919936</v>
      </c>
      <c r="AF11" s="122"/>
      <c r="AI11" s="122"/>
      <c r="AL11" s="122"/>
      <c r="AO11" s="122"/>
      <c r="AR11" s="122"/>
      <c r="AU11" s="122"/>
      <c r="AX11" s="122"/>
      <c r="BA11" s="122"/>
      <c r="BD11" s="122"/>
      <c r="BE11" s="120">
        <f t="shared" si="2"/>
        <v>21983.204695919936</v>
      </c>
      <c r="BF11" s="120">
        <f t="shared" si="4"/>
        <v>21983.204695919936</v>
      </c>
    </row>
    <row r="12" spans="1:58" x14ac:dyDescent="0.3">
      <c r="A12">
        <f t="shared" si="3"/>
        <v>3022050</v>
      </c>
      <c r="B12">
        <v>3022050</v>
      </c>
      <c r="C12" t="s">
        <v>422</v>
      </c>
      <c r="D12">
        <f>VLOOKUP(B12,'School Details'!A:K,3,FALSE)</f>
        <v>0</v>
      </c>
      <c r="E12" t="str">
        <f>VLOOKUP(B12,'School Details'!A:K,4,FALSE)</f>
        <v>A</v>
      </c>
      <c r="F12" t="str">
        <f>VLOOKUP(B12,'School Details'!A:K,5,FALSE)</f>
        <v>Primary</v>
      </c>
      <c r="G12" t="s">
        <v>895</v>
      </c>
      <c r="I12" t="s">
        <v>988</v>
      </c>
      <c r="J12">
        <v>657120</v>
      </c>
      <c r="K12" s="118" t="s">
        <v>987</v>
      </c>
      <c r="M12" s="106" t="str">
        <f t="shared" si="1"/>
        <v>FSMKS2.I07</v>
      </c>
      <c r="N12" s="106">
        <f>VLOOKUP(B12,'School Details'!A:K,10,FALSE)</f>
        <v>157839</v>
      </c>
      <c r="O12" t="s">
        <v>422</v>
      </c>
      <c r="P12" t="s">
        <v>343</v>
      </c>
      <c r="Q12" t="s">
        <v>342</v>
      </c>
      <c r="R12" t="s">
        <v>817</v>
      </c>
      <c r="S12" t="str">
        <f>VLOOKUP($G12,LBB_Code!$J:$O, 6,FALSE)</f>
        <v>A1.D10166.661225.99999.9999999.999999</v>
      </c>
      <c r="T12" s="155"/>
      <c r="W12" s="122"/>
      <c r="Z12" s="122"/>
      <c r="AC12" s="122">
        <v>35173.127513471896</v>
      </c>
      <c r="AF12" s="122"/>
      <c r="AI12" s="122"/>
      <c r="AL12" s="122"/>
      <c r="AO12" s="122"/>
      <c r="AR12" s="122"/>
      <c r="AU12" s="122"/>
      <c r="AX12" s="122"/>
      <c r="BA12" s="122"/>
      <c r="BD12" s="122"/>
      <c r="BE12" s="120">
        <f t="shared" si="2"/>
        <v>35173.127513471896</v>
      </c>
      <c r="BF12" s="120">
        <f t="shared" si="4"/>
        <v>35173.127513471896</v>
      </c>
    </row>
    <row r="13" spans="1:58" x14ac:dyDescent="0.3">
      <c r="A13">
        <f t="shared" si="3"/>
        <v>3022002</v>
      </c>
      <c r="B13">
        <v>3022002</v>
      </c>
      <c r="C13" t="s">
        <v>699</v>
      </c>
      <c r="D13">
        <f>VLOOKUP(B13,'School Details'!A:K,3,FALSE)</f>
        <v>0</v>
      </c>
      <c r="E13" t="str">
        <f>VLOOKUP(B13,'School Details'!A:K,4,FALSE)</f>
        <v>M</v>
      </c>
      <c r="F13" t="str">
        <f>VLOOKUP(B13,'School Details'!A:K,5,FALSE)</f>
        <v>Primary</v>
      </c>
      <c r="G13" t="s">
        <v>895</v>
      </c>
      <c r="I13" t="s">
        <v>988</v>
      </c>
      <c r="J13">
        <v>661225</v>
      </c>
      <c r="K13" s="118" t="s">
        <v>987</v>
      </c>
      <c r="M13" s="106" t="str">
        <f t="shared" si="1"/>
        <v>FSMKS2.I07</v>
      </c>
      <c r="N13" s="106">
        <f>VLOOKUP(B13,'School Details'!A:K,10,FALSE)</f>
        <v>400005</v>
      </c>
      <c r="O13" t="s">
        <v>423</v>
      </c>
      <c r="P13" t="s">
        <v>139</v>
      </c>
      <c r="Q13" t="s">
        <v>140</v>
      </c>
      <c r="R13" t="s">
        <v>141</v>
      </c>
      <c r="S13" t="str">
        <f>VLOOKUP($G13,LBB_Code!$J:$O, 6,FALSE)</f>
        <v>A1.D10166.661225.99999.9999999.999999</v>
      </c>
      <c r="T13" s="155"/>
      <c r="W13" s="122"/>
      <c r="Z13" s="122"/>
      <c r="AC13" s="122">
        <v>27950.07454195535</v>
      </c>
      <c r="AF13" s="122"/>
      <c r="AI13" s="122"/>
      <c r="AL13" s="122"/>
      <c r="AO13" s="122"/>
      <c r="AR13" s="122"/>
      <c r="AU13" s="122"/>
      <c r="AX13" s="122"/>
      <c r="BA13" s="122"/>
      <c r="BD13" s="122"/>
      <c r="BE13" s="120">
        <f t="shared" si="2"/>
        <v>27950.07454195535</v>
      </c>
      <c r="BF13" s="120">
        <f t="shared" si="4"/>
        <v>27950.07454195535</v>
      </c>
    </row>
    <row r="14" spans="1:58" x14ac:dyDescent="0.3">
      <c r="A14">
        <f t="shared" si="3"/>
        <v>3022079</v>
      </c>
      <c r="B14">
        <v>3022079</v>
      </c>
      <c r="C14" t="s">
        <v>717</v>
      </c>
      <c r="D14">
        <f>VLOOKUP(B14,'School Details'!A:K,3,FALSE)</f>
        <v>0</v>
      </c>
      <c r="E14" t="str">
        <f>VLOOKUP(B14,'School Details'!A:K,4,FALSE)</f>
        <v>M</v>
      </c>
      <c r="F14" t="str">
        <f>VLOOKUP(B14,'School Details'!A:K,5,FALSE)</f>
        <v>Primary</v>
      </c>
      <c r="G14" t="s">
        <v>895</v>
      </c>
      <c r="I14" t="s">
        <v>988</v>
      </c>
      <c r="J14">
        <v>661225</v>
      </c>
      <c r="K14" s="118" t="s">
        <v>987</v>
      </c>
      <c r="M14" s="106" t="str">
        <f t="shared" si="1"/>
        <v>FSMKS2.I07</v>
      </c>
      <c r="N14" s="106">
        <f>VLOOKUP(B14,'School Details'!A:K,10,FALSE)</f>
        <v>400070</v>
      </c>
      <c r="O14" t="s">
        <v>425</v>
      </c>
      <c r="P14" t="s">
        <v>16</v>
      </c>
      <c r="Q14" t="s">
        <v>17</v>
      </c>
      <c r="R14" t="s">
        <v>18</v>
      </c>
      <c r="S14" t="str">
        <f>VLOOKUP($G14,LBB_Code!$J:$O, 6,FALSE)</f>
        <v>A1.D10166.661225.99999.9999999.999999</v>
      </c>
      <c r="T14" s="155"/>
      <c r="W14" s="122"/>
      <c r="Z14" s="122"/>
      <c r="AC14" s="122">
        <v>53469.770873749025</v>
      </c>
      <c r="AF14" s="122"/>
      <c r="AI14" s="122"/>
      <c r="AL14" s="122"/>
      <c r="AO14" s="122"/>
      <c r="AR14" s="122"/>
      <c r="AU14" s="122"/>
      <c r="AX14" s="122"/>
      <c r="BA14" s="122"/>
      <c r="BD14" s="122"/>
      <c r="BE14" s="120">
        <f t="shared" si="2"/>
        <v>53469.770873749025</v>
      </c>
      <c r="BF14" s="120">
        <f t="shared" si="4"/>
        <v>53469.770873749025</v>
      </c>
    </row>
    <row r="15" spans="1:58" x14ac:dyDescent="0.3">
      <c r="A15">
        <f t="shared" si="3"/>
        <v>3023524</v>
      </c>
      <c r="B15">
        <v>3023524</v>
      </c>
      <c r="C15" t="s">
        <v>187</v>
      </c>
      <c r="D15">
        <f>VLOOKUP(B15,'School Details'!A:K,3,FALSE)</f>
        <v>0</v>
      </c>
      <c r="E15" t="str">
        <f>VLOOKUP(B15,'School Details'!A:K,4,FALSE)</f>
        <v>M</v>
      </c>
      <c r="F15" t="str">
        <f>VLOOKUP(B15,'School Details'!A:K,5,FALSE)</f>
        <v>Primary</v>
      </c>
      <c r="G15" t="s">
        <v>895</v>
      </c>
      <c r="I15" t="s">
        <v>988</v>
      </c>
      <c r="J15">
        <v>661225</v>
      </c>
      <c r="K15" s="118" t="s">
        <v>987</v>
      </c>
      <c r="M15" s="106" t="str">
        <f t="shared" si="1"/>
        <v>FSMKS2.I07</v>
      </c>
      <c r="N15" s="106">
        <f>VLOOKUP(B15,'School Details'!A:K,10,FALSE)</f>
        <v>400150</v>
      </c>
      <c r="O15" t="s">
        <v>426</v>
      </c>
      <c r="P15" t="s">
        <v>187</v>
      </c>
      <c r="Q15" t="s">
        <v>188</v>
      </c>
      <c r="R15" t="s">
        <v>189</v>
      </c>
      <c r="S15" t="str">
        <f>VLOOKUP($G15,LBB_Code!$J:$O, 6,FALSE)</f>
        <v>A1.D10166.661225.99999.9999999.999999</v>
      </c>
      <c r="T15" s="155"/>
      <c r="W15" s="122"/>
      <c r="Z15" s="122"/>
      <c r="AC15" s="122">
        <v>25280.686647421091</v>
      </c>
      <c r="AF15" s="122"/>
      <c r="AI15" s="122"/>
      <c r="AL15" s="122"/>
      <c r="AO15" s="122"/>
      <c r="AR15" s="122"/>
      <c r="AU15" s="122"/>
      <c r="AX15" s="122"/>
      <c r="BA15" s="122"/>
      <c r="BD15" s="122"/>
      <c r="BE15" s="120">
        <f t="shared" si="2"/>
        <v>25280.686647421091</v>
      </c>
      <c r="BF15" s="120">
        <f t="shared" si="4"/>
        <v>25280.686647421091</v>
      </c>
    </row>
    <row r="16" spans="1:58" x14ac:dyDescent="0.3">
      <c r="A16">
        <f t="shared" si="3"/>
        <v>3022066</v>
      </c>
      <c r="B16">
        <v>3022066</v>
      </c>
      <c r="C16" t="s">
        <v>428</v>
      </c>
      <c r="D16">
        <f>VLOOKUP(B16,'School Details'!A:K,3,FALSE)</f>
        <v>0</v>
      </c>
      <c r="E16" t="str">
        <f>VLOOKUP(B16,'School Details'!A:K,4,FALSE)</f>
        <v>A</v>
      </c>
      <c r="F16" t="str">
        <f>VLOOKUP(B16,'School Details'!A:K,5,FALSE)</f>
        <v>Primary</v>
      </c>
      <c r="G16" t="s">
        <v>895</v>
      </c>
      <c r="I16" t="s">
        <v>988</v>
      </c>
      <c r="J16">
        <v>661225</v>
      </c>
      <c r="K16" s="118" t="s">
        <v>987</v>
      </c>
      <c r="M16" s="106" t="str">
        <f t="shared" si="1"/>
        <v>FSMKS2.I07</v>
      </c>
      <c r="N16" s="106">
        <f>VLOOKUP(B16,'School Details'!A:K,10,FALSE)</f>
        <v>400051</v>
      </c>
      <c r="O16" t="s">
        <v>427</v>
      </c>
      <c r="P16" t="s">
        <v>345</v>
      </c>
      <c r="Q16" t="s">
        <v>344</v>
      </c>
      <c r="R16" t="s">
        <v>823</v>
      </c>
      <c r="S16" t="str">
        <f>VLOOKUP($G16,LBB_Code!$J:$O, 6,FALSE)</f>
        <v>A1.D10166.661225.99999.9999999.999999</v>
      </c>
      <c r="T16" s="154"/>
      <c r="W16" s="122"/>
      <c r="Z16" s="122"/>
      <c r="AC16" s="122">
        <v>22140.227586605077</v>
      </c>
      <c r="AF16" s="122"/>
      <c r="AI16" s="122"/>
      <c r="AL16" s="122"/>
      <c r="AO16" s="122"/>
      <c r="AR16" s="122"/>
      <c r="AU16" s="122"/>
      <c r="AX16" s="122"/>
      <c r="BA16" s="122"/>
      <c r="BD16" s="122"/>
      <c r="BE16" s="120">
        <f t="shared" si="2"/>
        <v>22140.227586605077</v>
      </c>
      <c r="BF16" s="120">
        <f t="shared" si="4"/>
        <v>22140.227586605077</v>
      </c>
    </row>
    <row r="17" spans="1:58" x14ac:dyDescent="0.3">
      <c r="A17">
        <f t="shared" si="3"/>
        <v>3023511</v>
      </c>
      <c r="B17">
        <v>3023511</v>
      </c>
      <c r="C17" t="s">
        <v>737</v>
      </c>
      <c r="D17">
        <f>VLOOKUP(B17,'School Details'!A:K,3,FALSE)</f>
        <v>0</v>
      </c>
      <c r="E17" t="str">
        <f>VLOOKUP(B17,'School Details'!A:K,4,FALSE)</f>
        <v>M</v>
      </c>
      <c r="F17" t="str">
        <f>VLOOKUP(B17,'School Details'!A:K,5,FALSE)</f>
        <v>Primary</v>
      </c>
      <c r="G17" t="s">
        <v>895</v>
      </c>
      <c r="I17" t="s">
        <v>988</v>
      </c>
      <c r="J17">
        <v>661225</v>
      </c>
      <c r="K17" s="118" t="s">
        <v>987</v>
      </c>
      <c r="M17" s="106" t="str">
        <f t="shared" si="1"/>
        <v>FSMKS2.I07</v>
      </c>
      <c r="N17" s="106">
        <f>VLOOKUP(B17,'School Details'!A:K,10,FALSE)</f>
        <v>400024</v>
      </c>
      <c r="O17" t="s">
        <v>429</v>
      </c>
      <c r="P17" t="s">
        <v>64</v>
      </c>
      <c r="Q17" t="s">
        <v>65</v>
      </c>
      <c r="R17" t="s">
        <v>66</v>
      </c>
      <c r="S17" t="str">
        <f>VLOOKUP($G17,LBB_Code!$J:$O, 6,FALSE)</f>
        <v>A1.D10166.661225.99999.9999999.999999</v>
      </c>
      <c r="T17" s="155"/>
      <c r="W17" s="122"/>
      <c r="Z17" s="122"/>
      <c r="AC17" s="122">
        <v>28107.09743264049</v>
      </c>
      <c r="AF17" s="122"/>
      <c r="AI17" s="122"/>
      <c r="AL17" s="122"/>
      <c r="AO17" s="122"/>
      <c r="AR17" s="122"/>
      <c r="AU17" s="122"/>
      <c r="AX17" s="122"/>
      <c r="BA17" s="122"/>
      <c r="BD17" s="122"/>
      <c r="BE17" s="120">
        <f t="shared" si="2"/>
        <v>28107.09743264049</v>
      </c>
      <c r="BF17" s="120">
        <f t="shared" si="4"/>
        <v>28107.09743264049</v>
      </c>
    </row>
    <row r="18" spans="1:58" x14ac:dyDescent="0.3">
      <c r="A18">
        <f t="shared" si="3"/>
        <v>3023519</v>
      </c>
      <c r="B18">
        <v>3023519</v>
      </c>
      <c r="C18" t="s">
        <v>431</v>
      </c>
      <c r="D18">
        <f>VLOOKUP(B18,'School Details'!A:K,3,FALSE)</f>
        <v>0</v>
      </c>
      <c r="E18" t="str">
        <f>VLOOKUP(B18,'School Details'!A:K,4,FALSE)</f>
        <v>A</v>
      </c>
      <c r="F18" t="str">
        <f>VLOOKUP(B18,'School Details'!A:K,5,FALSE)</f>
        <v>Primary</v>
      </c>
      <c r="G18" t="s">
        <v>895</v>
      </c>
      <c r="I18" t="s">
        <v>988</v>
      </c>
      <c r="J18">
        <v>657120</v>
      </c>
      <c r="K18" s="118" t="s">
        <v>987</v>
      </c>
      <c r="M18" s="106" t="str">
        <f t="shared" si="1"/>
        <v>FSMKS2.I07</v>
      </c>
      <c r="N18" s="106">
        <f>VLOOKUP(B18,'School Details'!A:K,10,FALSE)</f>
        <v>152128</v>
      </c>
      <c r="O18" t="s">
        <v>431</v>
      </c>
      <c r="P18" t="s">
        <v>319</v>
      </c>
      <c r="Q18" t="s">
        <v>318</v>
      </c>
      <c r="R18" t="s">
        <v>820</v>
      </c>
      <c r="S18" t="str">
        <f>VLOOKUP($G18,LBB_Code!$J:$O, 6,FALSE)</f>
        <v>A1.D10166.661225.99999.9999999.999999</v>
      </c>
      <c r="T18" s="154"/>
      <c r="W18" s="122"/>
      <c r="Z18" s="122"/>
      <c r="AC18" s="122">
        <v>35644.196185527318</v>
      </c>
      <c r="AF18" s="122"/>
      <c r="AI18" s="122"/>
      <c r="AL18" s="122"/>
      <c r="AO18" s="122"/>
      <c r="AR18" s="122"/>
      <c r="AU18" s="122"/>
      <c r="AX18" s="122"/>
      <c r="BA18" s="122"/>
      <c r="BD18" s="122"/>
      <c r="BE18" s="120">
        <f t="shared" si="2"/>
        <v>35644.196185527318</v>
      </c>
      <c r="BF18" s="120">
        <f t="shared" si="4"/>
        <v>35644.196185527318</v>
      </c>
    </row>
    <row r="19" spans="1:58" x14ac:dyDescent="0.3">
      <c r="A19">
        <f t="shared" si="3"/>
        <v>3022007</v>
      </c>
      <c r="B19">
        <v>3022007</v>
      </c>
      <c r="C19" t="s">
        <v>73</v>
      </c>
      <c r="D19">
        <f>VLOOKUP(B19,'School Details'!A:K,3,FALSE)</f>
        <v>0</v>
      </c>
      <c r="E19" t="str">
        <f>VLOOKUP(B19,'School Details'!A:K,4,FALSE)</f>
        <v>M</v>
      </c>
      <c r="F19" t="str">
        <f>VLOOKUP(B19,'School Details'!A:K,5,FALSE)</f>
        <v>Primary</v>
      </c>
      <c r="G19" t="s">
        <v>895</v>
      </c>
      <c r="I19" t="s">
        <v>988</v>
      </c>
      <c r="J19">
        <v>661225</v>
      </c>
      <c r="K19" s="118" t="s">
        <v>987</v>
      </c>
      <c r="M19" s="106" t="str">
        <f t="shared" si="1"/>
        <v>FSMKS2.I07</v>
      </c>
      <c r="N19" s="106">
        <f>VLOOKUP(B19,'School Details'!A:K,10,FALSE)</f>
        <v>400040</v>
      </c>
      <c r="O19" t="s">
        <v>433</v>
      </c>
      <c r="P19" t="s">
        <v>73</v>
      </c>
      <c r="Q19" t="s">
        <v>74</v>
      </c>
      <c r="R19" t="s">
        <v>75</v>
      </c>
      <c r="S19" t="str">
        <f>VLOOKUP($G19,LBB_Code!$J:$O, 6,FALSE)</f>
        <v>A1.D10166.661225.99999.9999999.999999</v>
      </c>
      <c r="T19" s="155"/>
      <c r="W19" s="122"/>
      <c r="Z19" s="122"/>
      <c r="AC19" s="122">
        <v>45065.569626635865</v>
      </c>
      <c r="AF19" s="122"/>
      <c r="AI19" s="122"/>
      <c r="AL19" s="122"/>
      <c r="AO19" s="122"/>
      <c r="AR19" s="122"/>
      <c r="AU19" s="122"/>
      <c r="AX19" s="122"/>
      <c r="BA19" s="122"/>
      <c r="BD19" s="122"/>
      <c r="BE19" s="120">
        <f t="shared" si="2"/>
        <v>45065.569626635865</v>
      </c>
      <c r="BF19" s="120">
        <f t="shared" si="4"/>
        <v>45065.569626635865</v>
      </c>
    </row>
    <row r="20" spans="1:58" x14ac:dyDescent="0.3">
      <c r="A20">
        <f t="shared" si="3"/>
        <v>3022009</v>
      </c>
      <c r="B20">
        <v>3022009</v>
      </c>
      <c r="C20" t="s">
        <v>702</v>
      </c>
      <c r="D20">
        <f>VLOOKUP(B20,'School Details'!A:K,3,FALSE)</f>
        <v>0</v>
      </c>
      <c r="E20" t="str">
        <f>VLOOKUP(B20,'School Details'!A:K,4,FALSE)</f>
        <v>M</v>
      </c>
      <c r="F20" t="str">
        <f>VLOOKUP(B20,'School Details'!A:K,5,FALSE)</f>
        <v>Primary</v>
      </c>
      <c r="G20" t="s">
        <v>895</v>
      </c>
      <c r="I20" t="s">
        <v>988</v>
      </c>
      <c r="J20">
        <v>661225</v>
      </c>
      <c r="K20" s="118" t="s">
        <v>987</v>
      </c>
      <c r="M20" s="106" t="str">
        <f t="shared" si="1"/>
        <v>FSMKS2.I07</v>
      </c>
      <c r="N20" s="106">
        <f>VLOOKUP(B20,'School Details'!A:K,10,FALSE)</f>
        <v>400061</v>
      </c>
      <c r="O20" t="s">
        <v>434</v>
      </c>
      <c r="P20" t="s">
        <v>253</v>
      </c>
      <c r="Q20" t="s">
        <v>254</v>
      </c>
      <c r="R20" t="s">
        <v>255</v>
      </c>
      <c r="S20" t="str">
        <f>VLOOKUP($G20,LBB_Code!$J:$O, 6,FALSE)</f>
        <v>A1.D10166.661225.99999.9999999.999999</v>
      </c>
      <c r="T20" s="155"/>
      <c r="W20" s="122"/>
      <c r="Z20" s="122"/>
      <c r="AC20" s="122">
        <v>29206.257667436483</v>
      </c>
      <c r="AF20" s="122"/>
      <c r="AI20" s="122"/>
      <c r="AL20" s="122"/>
      <c r="AO20" s="122"/>
      <c r="AR20" s="122"/>
      <c r="AU20" s="122"/>
      <c r="AX20" s="122"/>
      <c r="BA20" s="122"/>
      <c r="BD20" s="122"/>
      <c r="BE20" s="120">
        <f t="shared" si="2"/>
        <v>29206.257667436483</v>
      </c>
      <c r="BF20" s="120">
        <f t="shared" si="4"/>
        <v>29206.257667436483</v>
      </c>
    </row>
    <row r="21" spans="1:58" x14ac:dyDescent="0.3">
      <c r="A21">
        <f t="shared" si="3"/>
        <v>3022067</v>
      </c>
      <c r="B21">
        <v>3022067</v>
      </c>
      <c r="C21" t="s">
        <v>437</v>
      </c>
      <c r="D21">
        <f>VLOOKUP(B21,'School Details'!A:K,3,FALSE)</f>
        <v>0</v>
      </c>
      <c r="E21" t="str">
        <f>VLOOKUP(B21,'School Details'!A:K,4,FALSE)</f>
        <v>M</v>
      </c>
      <c r="F21" t="str">
        <f>VLOOKUP(B21,'School Details'!A:K,5,FALSE)</f>
        <v>Primary</v>
      </c>
      <c r="G21" t="s">
        <v>895</v>
      </c>
      <c r="I21" t="s">
        <v>988</v>
      </c>
      <c r="J21">
        <v>661225</v>
      </c>
      <c r="K21" s="118" t="s">
        <v>987</v>
      </c>
      <c r="M21" s="106" t="str">
        <f t="shared" si="1"/>
        <v>FSMKS2.I07</v>
      </c>
      <c r="N21" s="106">
        <f>VLOOKUP(B21,'School Details'!A:K,10,FALSE)</f>
        <v>400065</v>
      </c>
      <c r="O21" t="s">
        <v>436</v>
      </c>
      <c r="P21" t="s">
        <v>49</v>
      </c>
      <c r="Q21" t="s">
        <v>50</v>
      </c>
      <c r="R21" t="s">
        <v>51</v>
      </c>
      <c r="S21" t="str">
        <f>VLOOKUP($G21,LBB_Code!$J:$O, 6,FALSE)</f>
        <v>A1.D10166.661225.99999.9999999.999999</v>
      </c>
      <c r="T21" s="154"/>
      <c r="W21" s="122"/>
      <c r="Z21" s="122"/>
      <c r="AC21" s="122">
        <v>14917.174615088526</v>
      </c>
      <c r="AF21" s="122"/>
      <c r="AI21" s="122"/>
      <c r="AL21" s="122"/>
      <c r="AO21" s="122"/>
      <c r="AR21" s="122"/>
      <c r="AU21" s="122"/>
      <c r="AX21" s="122"/>
      <c r="BA21" s="122"/>
      <c r="BD21" s="122"/>
      <c r="BE21" s="120">
        <f t="shared" si="2"/>
        <v>14917.174615088526</v>
      </c>
      <c r="BF21" s="120">
        <f t="shared" si="4"/>
        <v>14917.174615088526</v>
      </c>
    </row>
    <row r="22" spans="1:58" x14ac:dyDescent="0.3">
      <c r="A22">
        <f t="shared" si="3"/>
        <v>3022010</v>
      </c>
      <c r="B22">
        <v>3022010</v>
      </c>
      <c r="C22" t="s">
        <v>438</v>
      </c>
      <c r="D22">
        <f>VLOOKUP(B22,'School Details'!A:K,3,FALSE)</f>
        <v>0</v>
      </c>
      <c r="E22" t="str">
        <f>VLOOKUP(B22,'School Details'!A:K,4,FALSE)</f>
        <v>A</v>
      </c>
      <c r="F22" t="str">
        <f>VLOOKUP(B22,'School Details'!A:K,5,FALSE)</f>
        <v>Primary</v>
      </c>
      <c r="G22" t="s">
        <v>895</v>
      </c>
      <c r="I22" t="s">
        <v>988</v>
      </c>
      <c r="J22">
        <v>657120</v>
      </c>
      <c r="K22" s="118" t="s">
        <v>987</v>
      </c>
      <c r="M22" s="106" t="str">
        <f t="shared" si="1"/>
        <v>FSMKS2.I07</v>
      </c>
      <c r="N22" s="106">
        <f>VLOOKUP(B22,'School Details'!A:K,10,FALSE)</f>
        <v>160141</v>
      </c>
      <c r="O22" t="s">
        <v>438</v>
      </c>
      <c r="P22" t="s">
        <v>353</v>
      </c>
      <c r="Q22" t="s">
        <v>352</v>
      </c>
      <c r="R22" t="s">
        <v>810</v>
      </c>
      <c r="S22" t="str">
        <f>VLOOKUP($G22,LBB_Code!$J:$O, 6,FALSE)</f>
        <v>A1.D10166.661225.99999.9999999.999999</v>
      </c>
      <c r="T22" s="154"/>
      <c r="W22" s="122"/>
      <c r="Z22" s="122"/>
      <c r="AC22" s="122">
        <v>24338.548056197069</v>
      </c>
      <c r="AF22" s="122"/>
      <c r="AI22" s="122"/>
      <c r="AL22" s="122"/>
      <c r="AO22" s="122"/>
      <c r="AR22" s="122"/>
      <c r="AU22" s="122"/>
      <c r="AX22" s="122"/>
      <c r="BA22" s="122"/>
      <c r="BD22" s="122"/>
      <c r="BE22" s="120">
        <f t="shared" si="2"/>
        <v>24338.548056197069</v>
      </c>
      <c r="BF22" s="120">
        <f t="shared" si="4"/>
        <v>24338.548056197069</v>
      </c>
    </row>
    <row r="23" spans="1:58" x14ac:dyDescent="0.3">
      <c r="A23">
        <f t="shared" si="3"/>
        <v>3023302</v>
      </c>
      <c r="B23">
        <v>3023302</v>
      </c>
      <c r="C23" t="s">
        <v>719</v>
      </c>
      <c r="D23">
        <f>VLOOKUP(B23,'School Details'!A:K,3,FALSE)</f>
        <v>0</v>
      </c>
      <c r="E23" t="str">
        <f>VLOOKUP(B23,'School Details'!A:K,4,FALSE)</f>
        <v>M</v>
      </c>
      <c r="F23" t="str">
        <f>VLOOKUP(B23,'School Details'!A:K,5,FALSE)</f>
        <v>Primary</v>
      </c>
      <c r="G23" t="s">
        <v>895</v>
      </c>
      <c r="I23" t="s">
        <v>988</v>
      </c>
      <c r="J23">
        <v>661225</v>
      </c>
      <c r="K23" s="118" t="s">
        <v>987</v>
      </c>
      <c r="M23" s="106" t="str">
        <f t="shared" si="1"/>
        <v>FSMKS2.I07</v>
      </c>
      <c r="N23" s="106">
        <f>VLOOKUP(B23,'School Details'!A:K,10,FALSE)</f>
        <v>400039</v>
      </c>
      <c r="O23" t="s">
        <v>439</v>
      </c>
      <c r="P23" t="s">
        <v>67</v>
      </c>
      <c r="Q23" t="s">
        <v>68</v>
      </c>
      <c r="R23" t="s">
        <v>69</v>
      </c>
      <c r="S23" t="str">
        <f>VLOOKUP($G23,LBB_Code!$J:$O, 6,FALSE)</f>
        <v>A1.D10166.661225.99999.9999999.999999</v>
      </c>
      <c r="T23" s="155"/>
      <c r="W23" s="122"/>
      <c r="Z23" s="122"/>
      <c r="AC23" s="122">
        <v>16801.449303310237</v>
      </c>
      <c r="AF23" s="122"/>
      <c r="AI23" s="122"/>
      <c r="AL23" s="122"/>
      <c r="AO23" s="122"/>
      <c r="AR23" s="122"/>
      <c r="AU23" s="122"/>
      <c r="AX23" s="122"/>
      <c r="BA23" s="122"/>
      <c r="BD23" s="122"/>
      <c r="BE23" s="120">
        <f t="shared" si="2"/>
        <v>16801.449303310237</v>
      </c>
      <c r="BF23" s="120">
        <f t="shared" si="4"/>
        <v>16801.449303310237</v>
      </c>
    </row>
    <row r="24" spans="1:58" x14ac:dyDescent="0.3">
      <c r="A24">
        <f t="shared" si="3"/>
        <v>3022011</v>
      </c>
      <c r="B24">
        <v>3022011</v>
      </c>
      <c r="C24" t="s">
        <v>46</v>
      </c>
      <c r="D24">
        <f>VLOOKUP(B24,'School Details'!A:K,3,FALSE)</f>
        <v>0</v>
      </c>
      <c r="E24" t="str">
        <f>VLOOKUP(B24,'School Details'!A:K,4,FALSE)</f>
        <v>M</v>
      </c>
      <c r="F24" t="str">
        <f>VLOOKUP(B24,'School Details'!A:K,5,FALSE)</f>
        <v>Primary</v>
      </c>
      <c r="G24" t="s">
        <v>895</v>
      </c>
      <c r="I24" t="s">
        <v>988</v>
      </c>
      <c r="J24">
        <v>661225</v>
      </c>
      <c r="K24" s="118" t="s">
        <v>987</v>
      </c>
      <c r="M24" s="106" t="str">
        <f t="shared" si="1"/>
        <v>FSMKS2.I07</v>
      </c>
      <c r="N24" s="106">
        <f>VLOOKUP(B24,'School Details'!A:K,10,FALSE)</f>
        <v>400020</v>
      </c>
      <c r="O24" t="s">
        <v>440</v>
      </c>
      <c r="P24" t="s">
        <v>46</v>
      </c>
      <c r="Q24" t="s">
        <v>47</v>
      </c>
      <c r="R24" t="s">
        <v>48</v>
      </c>
      <c r="S24" t="str">
        <f>VLOOKUP($G24,LBB_Code!$J:$O, 6,FALSE)</f>
        <v>A1.D10166.661225.99999.9999999.999999</v>
      </c>
      <c r="T24" s="155"/>
      <c r="W24" s="122"/>
      <c r="Z24" s="122"/>
      <c r="AC24" s="122">
        <v>16016.334849884526</v>
      </c>
      <c r="AF24" s="122"/>
      <c r="AI24" s="122"/>
      <c r="AL24" s="122"/>
      <c r="AO24" s="122"/>
      <c r="AR24" s="122"/>
      <c r="AU24" s="122"/>
      <c r="AX24" s="122"/>
      <c r="BA24" s="122"/>
      <c r="BD24" s="122"/>
      <c r="BE24" s="120">
        <f t="shared" si="2"/>
        <v>16016.334849884526</v>
      </c>
      <c r="BF24" s="120">
        <f t="shared" si="4"/>
        <v>16016.334849884526</v>
      </c>
    </row>
    <row r="25" spans="1:58" x14ac:dyDescent="0.3">
      <c r="A25">
        <f t="shared" si="3"/>
        <v>3023522</v>
      </c>
      <c r="B25">
        <v>3023522</v>
      </c>
      <c r="C25" t="s">
        <v>442</v>
      </c>
      <c r="D25">
        <f>VLOOKUP(B25,'School Details'!A:K,3,FALSE)</f>
        <v>0</v>
      </c>
      <c r="E25" t="str">
        <f>VLOOKUP(B25,'School Details'!A:K,4,FALSE)</f>
        <v>A</v>
      </c>
      <c r="F25" t="str">
        <f>VLOOKUP(B25,'School Details'!A:K,5,FALSE)</f>
        <v>Primary</v>
      </c>
      <c r="G25" t="s">
        <v>895</v>
      </c>
      <c r="I25" t="s">
        <v>988</v>
      </c>
      <c r="J25">
        <v>657120</v>
      </c>
      <c r="K25" s="118" t="s">
        <v>987</v>
      </c>
      <c r="M25" s="106" t="str">
        <f t="shared" si="1"/>
        <v>FSMKS2.I07</v>
      </c>
      <c r="N25" s="106">
        <f>VLOOKUP(B25,'School Details'!A:K,10,FALSE)</f>
        <v>156151</v>
      </c>
      <c r="O25" t="s">
        <v>442</v>
      </c>
      <c r="P25" t="s">
        <v>365</v>
      </c>
      <c r="Q25" t="s">
        <v>364</v>
      </c>
      <c r="R25" t="s">
        <v>821</v>
      </c>
      <c r="S25" t="str">
        <f>VLOOKUP($G25,LBB_Code!$J:$O, 6,FALSE)</f>
        <v>A1.D10166.661225.99999.9999999.999999</v>
      </c>
      <c r="T25" s="155"/>
      <c r="W25" s="122"/>
      <c r="Z25" s="122"/>
      <c r="AC25" s="122">
        <v>12875.877036181677</v>
      </c>
      <c r="AF25" s="122"/>
      <c r="AI25" s="122"/>
      <c r="AL25" s="122"/>
      <c r="AO25" s="122"/>
      <c r="AR25" s="122"/>
      <c r="AU25" s="122"/>
      <c r="AX25" s="122"/>
      <c r="BA25" s="122"/>
      <c r="BD25" s="122"/>
      <c r="BE25" s="120">
        <f t="shared" si="2"/>
        <v>12875.877036181677</v>
      </c>
      <c r="BF25" s="120">
        <f t="shared" si="4"/>
        <v>12875.877036181677</v>
      </c>
    </row>
    <row r="26" spans="1:58" x14ac:dyDescent="0.3">
      <c r="A26">
        <f t="shared" si="3"/>
        <v>3022014</v>
      </c>
      <c r="B26">
        <v>3022014</v>
      </c>
      <c r="C26" t="s">
        <v>703</v>
      </c>
      <c r="D26">
        <f>VLOOKUP(B26,'School Details'!A:K,3,FALSE)</f>
        <v>0</v>
      </c>
      <c r="E26" t="str">
        <f>VLOOKUP(B26,'School Details'!A:K,4,FALSE)</f>
        <v>M</v>
      </c>
      <c r="F26" t="str">
        <f>VLOOKUP(B26,'School Details'!A:K,5,FALSE)</f>
        <v>Primary</v>
      </c>
      <c r="G26" t="s">
        <v>895</v>
      </c>
      <c r="I26" t="s">
        <v>988</v>
      </c>
      <c r="J26">
        <v>661225</v>
      </c>
      <c r="K26" s="118" t="s">
        <v>987</v>
      </c>
      <c r="M26" s="106" t="str">
        <f t="shared" si="1"/>
        <v>FSMKS2.I07</v>
      </c>
      <c r="N26" s="106">
        <f>VLOOKUP(B26,'School Details'!A:K,10,FALSE)</f>
        <v>400050</v>
      </c>
      <c r="O26" t="s">
        <v>443</v>
      </c>
      <c r="P26" t="s">
        <v>91</v>
      </c>
      <c r="Q26" t="s">
        <v>92</v>
      </c>
      <c r="R26" t="s">
        <v>93</v>
      </c>
      <c r="S26" t="str">
        <f>VLOOKUP($G26,LBB_Code!$J:$O, 6,FALSE)</f>
        <v>A1.D10166.661225.99999.9999999.999999</v>
      </c>
      <c r="T26" s="155"/>
      <c r="W26" s="122"/>
      <c r="Z26" s="122"/>
      <c r="AC26" s="122">
        <v>36586.333529638177</v>
      </c>
      <c r="AF26" s="122"/>
      <c r="AI26" s="122"/>
      <c r="AL26" s="122"/>
      <c r="AO26" s="122"/>
      <c r="AR26" s="122"/>
      <c r="AU26" s="122"/>
      <c r="AX26" s="122"/>
      <c r="BA26" s="122"/>
      <c r="BD26" s="122"/>
      <c r="BE26" s="120">
        <f t="shared" si="2"/>
        <v>36586.333529638177</v>
      </c>
      <c r="BF26" s="120">
        <f t="shared" si="4"/>
        <v>36586.333529638177</v>
      </c>
    </row>
    <row r="27" spans="1:58" x14ac:dyDescent="0.3">
      <c r="A27">
        <f t="shared" si="3"/>
        <v>3022015</v>
      </c>
      <c r="B27">
        <v>3022015</v>
      </c>
      <c r="C27" t="s">
        <v>704</v>
      </c>
      <c r="D27">
        <f>VLOOKUP(B27,'School Details'!A:K,3,FALSE)</f>
        <v>0</v>
      </c>
      <c r="E27" t="str">
        <f>VLOOKUP(B27,'School Details'!A:K,4,FALSE)</f>
        <v>M</v>
      </c>
      <c r="F27" t="str">
        <f>VLOOKUP(B27,'School Details'!A:K,5,FALSE)</f>
        <v>Primary</v>
      </c>
      <c r="G27" t="s">
        <v>895</v>
      </c>
      <c r="I27" t="s">
        <v>988</v>
      </c>
      <c r="J27">
        <v>661225</v>
      </c>
      <c r="K27" s="118" t="s">
        <v>987</v>
      </c>
      <c r="M27" s="106" t="str">
        <f t="shared" si="1"/>
        <v>FSMKS2.I07</v>
      </c>
      <c r="N27" s="106">
        <f>VLOOKUP(B27,'School Details'!A:K,10,FALSE)</f>
        <v>400059</v>
      </c>
      <c r="O27" t="s">
        <v>445</v>
      </c>
      <c r="P27" t="s">
        <v>241</v>
      </c>
      <c r="Q27" t="s">
        <v>242</v>
      </c>
      <c r="R27" t="s">
        <v>243</v>
      </c>
      <c r="S27" t="str">
        <f>VLOOKUP($G27,LBB_Code!$J:$O, 6,FALSE)</f>
        <v>A1.D10166.661225.99999.9999999.999999</v>
      </c>
      <c r="T27" s="155"/>
      <c r="W27" s="122"/>
      <c r="Z27" s="122"/>
      <c r="AC27" s="122">
        <v>10363.510785219398</v>
      </c>
      <c r="AF27" s="122"/>
      <c r="AI27" s="122"/>
      <c r="AL27" s="122"/>
      <c r="AO27" s="122"/>
      <c r="AR27" s="122"/>
      <c r="AU27" s="122"/>
      <c r="AX27" s="122"/>
      <c r="BA27" s="122"/>
      <c r="BD27" s="122"/>
      <c r="BE27" s="120">
        <f t="shared" si="2"/>
        <v>10363.510785219398</v>
      </c>
      <c r="BF27" s="120">
        <f t="shared" si="4"/>
        <v>10363.510785219398</v>
      </c>
    </row>
    <row r="28" spans="1:58" x14ac:dyDescent="0.3">
      <c r="A28">
        <f t="shared" si="3"/>
        <v>3022016</v>
      </c>
      <c r="B28">
        <v>3022016</v>
      </c>
      <c r="C28" t="s">
        <v>160</v>
      </c>
      <c r="D28">
        <f>VLOOKUP(B28,'School Details'!A:K,3,FALSE)</f>
        <v>0</v>
      </c>
      <c r="E28" t="str">
        <f>VLOOKUP(B28,'School Details'!A:K,4,FALSE)</f>
        <v>M</v>
      </c>
      <c r="F28" t="str">
        <f>VLOOKUP(B28,'School Details'!A:K,5,FALSE)</f>
        <v>Primary</v>
      </c>
      <c r="G28" t="s">
        <v>895</v>
      </c>
      <c r="I28" t="s">
        <v>988</v>
      </c>
      <c r="J28">
        <v>661225</v>
      </c>
      <c r="K28" s="118" t="s">
        <v>987</v>
      </c>
      <c r="M28" s="106" t="str">
        <f t="shared" si="1"/>
        <v>FSMKS2.I07</v>
      </c>
      <c r="N28" s="106">
        <f>VLOOKUP(B28,'School Details'!A:K,10,FALSE)</f>
        <v>400049</v>
      </c>
      <c r="O28" t="s">
        <v>446</v>
      </c>
      <c r="P28" t="s">
        <v>160</v>
      </c>
      <c r="Q28" t="s">
        <v>161</v>
      </c>
      <c r="R28" t="s">
        <v>162</v>
      </c>
      <c r="S28" t="str">
        <f>VLOOKUP($G28,LBB_Code!$J:$O, 6,FALSE)</f>
        <v>A1.D10166.661225.99999.9999999.999999</v>
      </c>
      <c r="T28" s="155"/>
      <c r="W28" s="122"/>
      <c r="Z28" s="122"/>
      <c r="AC28" s="122">
        <v>16487.403521939952</v>
      </c>
      <c r="AF28" s="122"/>
      <c r="AI28" s="122"/>
      <c r="AL28" s="122"/>
      <c r="AO28" s="122"/>
      <c r="AR28" s="122"/>
      <c r="AU28" s="122"/>
      <c r="AX28" s="122"/>
      <c r="BA28" s="122"/>
      <c r="BD28" s="122"/>
      <c r="BE28" s="120">
        <f t="shared" si="2"/>
        <v>16487.403521939952</v>
      </c>
      <c r="BF28" s="120">
        <f t="shared" si="4"/>
        <v>16487.403521939952</v>
      </c>
    </row>
    <row r="29" spans="1:58" x14ac:dyDescent="0.3">
      <c r="A29">
        <f t="shared" si="3"/>
        <v>3022017</v>
      </c>
      <c r="B29">
        <v>3022017</v>
      </c>
      <c r="C29" t="s">
        <v>448</v>
      </c>
      <c r="D29">
        <f>VLOOKUP(B29,'School Details'!A:K,3,FALSE)</f>
        <v>0</v>
      </c>
      <c r="E29" t="str">
        <f>VLOOKUP(B29,'School Details'!A:K,4,FALSE)</f>
        <v>M</v>
      </c>
      <c r="F29" t="str">
        <f>VLOOKUP(B29,'School Details'!A:K,5,FALSE)</f>
        <v>Primary</v>
      </c>
      <c r="G29" t="s">
        <v>895</v>
      </c>
      <c r="I29" t="s">
        <v>988</v>
      </c>
      <c r="J29">
        <v>661225</v>
      </c>
      <c r="K29" s="118" t="s">
        <v>987</v>
      </c>
      <c r="M29" s="106" t="str">
        <f t="shared" si="1"/>
        <v>FSMKS2.I07</v>
      </c>
      <c r="N29" s="106">
        <f>VLOOKUP(B29,'School Details'!A:K,10,FALSE)</f>
        <v>400080</v>
      </c>
      <c r="O29" t="s">
        <v>447</v>
      </c>
      <c r="P29" t="s">
        <v>61</v>
      </c>
      <c r="Q29" t="s">
        <v>62</v>
      </c>
      <c r="R29" t="s">
        <v>63</v>
      </c>
      <c r="S29" t="str">
        <f>VLOOKUP($G29,LBB_Code!$J:$O, 6,FALSE)</f>
        <v>A1.D10166.661225.99999.9999999.999999</v>
      </c>
      <c r="T29" s="155"/>
      <c r="W29" s="122"/>
      <c r="Z29" s="122"/>
      <c r="AC29" s="122">
        <v>29363.280558121627</v>
      </c>
      <c r="AF29" s="122"/>
      <c r="AI29" s="122"/>
      <c r="AL29" s="122"/>
      <c r="AO29" s="122"/>
      <c r="AR29" s="122"/>
      <c r="AU29" s="122"/>
      <c r="AX29" s="122"/>
      <c r="BA29" s="122"/>
      <c r="BD29" s="122"/>
      <c r="BE29" s="120">
        <f t="shared" si="2"/>
        <v>29363.280558121627</v>
      </c>
      <c r="BF29" s="120">
        <f t="shared" si="4"/>
        <v>29363.280558121627</v>
      </c>
    </row>
    <row r="30" spans="1:58" x14ac:dyDescent="0.3">
      <c r="A30">
        <f t="shared" si="3"/>
        <v>3022073</v>
      </c>
      <c r="B30">
        <v>3022073</v>
      </c>
      <c r="C30" t="s">
        <v>256</v>
      </c>
      <c r="D30">
        <f>VLOOKUP(B30,'School Details'!A:K,3,FALSE)</f>
        <v>0</v>
      </c>
      <c r="E30" t="str">
        <f>VLOOKUP(B30,'School Details'!A:K,4,FALSE)</f>
        <v>M</v>
      </c>
      <c r="F30" t="str">
        <f>VLOOKUP(B30,'School Details'!A:K,5,FALSE)</f>
        <v>Primary</v>
      </c>
      <c r="G30" t="s">
        <v>895</v>
      </c>
      <c r="I30" t="s">
        <v>988</v>
      </c>
      <c r="J30">
        <v>661225</v>
      </c>
      <c r="K30" s="118" t="s">
        <v>987</v>
      </c>
      <c r="M30" s="106" t="str">
        <f t="shared" si="1"/>
        <v>FSMKS2.I07</v>
      </c>
      <c r="N30" s="106">
        <f>VLOOKUP(B30,'School Details'!A:K,10,FALSE)</f>
        <v>400105</v>
      </c>
      <c r="O30" t="s">
        <v>449</v>
      </c>
      <c r="P30" t="s">
        <v>256</v>
      </c>
      <c r="Q30" t="s">
        <v>257</v>
      </c>
      <c r="R30" t="s">
        <v>258</v>
      </c>
      <c r="S30" t="str">
        <f>VLOOKUP($G30,LBB_Code!$J:$O, 6,FALSE)</f>
        <v>A1.D10166.661225.99999.9999999.999999</v>
      </c>
      <c r="T30" s="155"/>
      <c r="W30" s="122"/>
      <c r="Z30" s="122"/>
      <c r="AC30" s="122">
        <v>41768.08892224788</v>
      </c>
      <c r="AF30" s="122"/>
      <c r="AI30" s="122"/>
      <c r="AL30" s="122"/>
      <c r="AO30" s="122"/>
      <c r="AR30" s="122"/>
      <c r="AU30" s="122"/>
      <c r="AX30" s="122"/>
      <c r="BA30" s="122"/>
      <c r="BD30" s="122"/>
      <c r="BE30" s="120">
        <f t="shared" si="2"/>
        <v>41768.08892224788</v>
      </c>
      <c r="BF30" s="120">
        <f t="shared" si="4"/>
        <v>41768.08892224788</v>
      </c>
    </row>
    <row r="31" spans="1:58" x14ac:dyDescent="0.3">
      <c r="A31">
        <f t="shared" si="3"/>
        <v>3022018</v>
      </c>
      <c r="B31">
        <v>3022018</v>
      </c>
      <c r="C31" t="s">
        <v>451</v>
      </c>
      <c r="D31">
        <f>VLOOKUP(B31,'School Details'!A:K,3,FALSE)</f>
        <v>0</v>
      </c>
      <c r="E31" t="str">
        <f>VLOOKUP(B31,'School Details'!A:K,4,FALSE)</f>
        <v>A</v>
      </c>
      <c r="F31" t="str">
        <f>VLOOKUP(B31,'School Details'!A:K,5,FALSE)</f>
        <v>Primary</v>
      </c>
      <c r="G31" t="s">
        <v>895</v>
      </c>
      <c r="I31" t="s">
        <v>988</v>
      </c>
      <c r="J31">
        <v>657120</v>
      </c>
      <c r="K31" s="118" t="s">
        <v>987</v>
      </c>
      <c r="M31" s="106" t="str">
        <f t="shared" si="1"/>
        <v>FSMKS2.I07</v>
      </c>
      <c r="N31" s="106">
        <f>VLOOKUP(B31,'School Details'!A:K,10,FALSE)</f>
        <v>151094</v>
      </c>
      <c r="O31" t="s">
        <v>451</v>
      </c>
      <c r="P31" t="s">
        <v>315</v>
      </c>
      <c r="Q31" t="s">
        <v>314</v>
      </c>
      <c r="R31" t="s">
        <v>42</v>
      </c>
      <c r="S31" t="str">
        <f>VLOOKUP($G31,LBB_Code!$J:$O, 6,FALSE)</f>
        <v>A1.D10166.661225.99999.9999999.999999</v>
      </c>
      <c r="T31" s="155"/>
      <c r="W31" s="122"/>
      <c r="Z31" s="122"/>
      <c r="AC31" s="122">
        <v>29049.234776751342</v>
      </c>
      <c r="AF31" s="122"/>
      <c r="AI31" s="122"/>
      <c r="AL31" s="122"/>
      <c r="AO31" s="122"/>
      <c r="AR31" s="122"/>
      <c r="AU31" s="122"/>
      <c r="AX31" s="122"/>
      <c r="BA31" s="122"/>
      <c r="BD31" s="122"/>
      <c r="BE31" s="120">
        <f t="shared" si="2"/>
        <v>29049.234776751342</v>
      </c>
      <c r="BF31" s="120">
        <f t="shared" si="4"/>
        <v>29049.234776751342</v>
      </c>
    </row>
    <row r="32" spans="1:58" x14ac:dyDescent="0.3">
      <c r="A32">
        <f t="shared" si="3"/>
        <v>3022021</v>
      </c>
      <c r="B32">
        <v>3022021</v>
      </c>
      <c r="C32" t="s">
        <v>196</v>
      </c>
      <c r="D32">
        <f>VLOOKUP(B32,'School Details'!A:K,3,FALSE)</f>
        <v>0</v>
      </c>
      <c r="E32" t="str">
        <f>VLOOKUP(B32,'School Details'!A:K,4,FALSE)</f>
        <v>A</v>
      </c>
      <c r="F32" t="str">
        <f>VLOOKUP(B32,'School Details'!A:K,5,FALSE)</f>
        <v>Primary</v>
      </c>
      <c r="G32" t="s">
        <v>895</v>
      </c>
      <c r="I32" t="s">
        <v>988</v>
      </c>
      <c r="J32">
        <v>661225</v>
      </c>
      <c r="K32" s="118" t="s">
        <v>987</v>
      </c>
      <c r="M32" s="106" t="str">
        <f t="shared" si="1"/>
        <v>FSMKS2.I07</v>
      </c>
      <c r="N32" s="106">
        <f>VLOOKUP(B32,'School Details'!A:K,10,FALSE)</f>
        <v>400042</v>
      </c>
      <c r="O32" t="s">
        <v>452</v>
      </c>
      <c r="P32" t="s">
        <v>23899</v>
      </c>
      <c r="Q32" t="s">
        <v>336</v>
      </c>
      <c r="R32" t="s">
        <v>23901</v>
      </c>
      <c r="S32" t="str">
        <f>VLOOKUP($G32,LBB_Code!$J:$O, 6,FALSE)</f>
        <v>A1.D10166.661225.99999.9999999.999999</v>
      </c>
      <c r="T32" s="155"/>
      <c r="W32" s="122"/>
      <c r="Z32" s="122"/>
      <c r="AC32" s="122">
        <v>23239.387821401077</v>
      </c>
      <c r="AF32" s="122"/>
      <c r="AI32" s="122"/>
      <c r="AL32" s="122"/>
      <c r="AO32" s="122"/>
      <c r="AR32" s="122"/>
      <c r="AU32" s="122"/>
      <c r="AX32" s="122"/>
      <c r="BA32" s="122"/>
      <c r="BD32" s="122"/>
      <c r="BE32" s="120">
        <f t="shared" si="2"/>
        <v>23239.387821401077</v>
      </c>
      <c r="BF32" s="120">
        <f t="shared" si="4"/>
        <v>23239.387821401077</v>
      </c>
    </row>
    <row r="33" spans="1:58" x14ac:dyDescent="0.3">
      <c r="A33">
        <f t="shared" si="3"/>
        <v>3022023</v>
      </c>
      <c r="B33">
        <v>3022023</v>
      </c>
      <c r="C33" t="s">
        <v>88</v>
      </c>
      <c r="D33">
        <f>VLOOKUP(B33,'School Details'!A:K,3,FALSE)</f>
        <v>0</v>
      </c>
      <c r="E33" t="str">
        <f>VLOOKUP(B33,'School Details'!A:K,4,FALSE)</f>
        <v>M</v>
      </c>
      <c r="F33" t="str">
        <f>VLOOKUP(B33,'School Details'!A:K,5,FALSE)</f>
        <v>Primary</v>
      </c>
      <c r="G33" t="s">
        <v>895</v>
      </c>
      <c r="I33" t="s">
        <v>988</v>
      </c>
      <c r="J33">
        <v>661225</v>
      </c>
      <c r="K33" s="118" t="s">
        <v>987</v>
      </c>
      <c r="M33" s="106" t="str">
        <f t="shared" si="1"/>
        <v>FSMKS2.I07</v>
      </c>
      <c r="N33" s="106">
        <f>VLOOKUP(B33,'School Details'!A:K,10,FALSE)</f>
        <v>400159</v>
      </c>
      <c r="O33" t="s">
        <v>453</v>
      </c>
      <c r="P33" t="s">
        <v>88</v>
      </c>
      <c r="Q33" t="s">
        <v>89</v>
      </c>
      <c r="R33" t="s">
        <v>90</v>
      </c>
      <c r="S33" t="str">
        <f>VLOOKUP($G33,LBB_Code!$J:$O, 6,FALSE)</f>
        <v>A1.D10166.661225.99999.9999999.999999</v>
      </c>
      <c r="T33" s="155"/>
      <c r="W33" s="122"/>
      <c r="Z33" s="122"/>
      <c r="AC33" s="122">
        <v>22140.227586605077</v>
      </c>
      <c r="AF33" s="122"/>
      <c r="AI33" s="122"/>
      <c r="AL33" s="122"/>
      <c r="AO33" s="122"/>
      <c r="AR33" s="122"/>
      <c r="AU33" s="122"/>
      <c r="AX33" s="122"/>
      <c r="BA33" s="122"/>
      <c r="BD33" s="122"/>
      <c r="BE33" s="120">
        <f t="shared" si="2"/>
        <v>22140.227586605077</v>
      </c>
      <c r="BF33" s="120">
        <f t="shared" si="4"/>
        <v>22140.227586605077</v>
      </c>
    </row>
    <row r="34" spans="1:58" x14ac:dyDescent="0.3">
      <c r="A34">
        <f t="shared" si="3"/>
        <v>3022001</v>
      </c>
      <c r="B34">
        <v>3022001</v>
      </c>
      <c r="C34" t="s">
        <v>454</v>
      </c>
      <c r="D34">
        <f>VLOOKUP(B34,'School Details'!A:K,3,FALSE)</f>
        <v>0</v>
      </c>
      <c r="E34" t="str">
        <f>VLOOKUP(B34,'School Details'!A:K,4,FALSE)</f>
        <v>A</v>
      </c>
      <c r="F34" t="str">
        <f>VLOOKUP(B34,'School Details'!A:K,5,FALSE)</f>
        <v>Primary</v>
      </c>
      <c r="G34" t="s">
        <v>895</v>
      </c>
      <c r="I34" t="s">
        <v>988</v>
      </c>
      <c r="J34">
        <v>657120</v>
      </c>
      <c r="K34" s="118" t="s">
        <v>987</v>
      </c>
      <c r="M34" s="106" t="str">
        <f t="shared" si="1"/>
        <v>FSMKS2.I07</v>
      </c>
      <c r="N34" s="106">
        <f>VLOOKUP(B34,'School Details'!A:K,10,FALSE)</f>
        <v>143691</v>
      </c>
      <c r="O34" t="s">
        <v>23622</v>
      </c>
      <c r="P34" t="s">
        <v>293</v>
      </c>
      <c r="Q34" t="s">
        <v>292</v>
      </c>
      <c r="R34" t="s">
        <v>808</v>
      </c>
      <c r="S34" t="str">
        <f>VLOOKUP($G34,LBB_Code!$J:$O, 6,FALSE)</f>
        <v>A1.D10166.661225.99999.9999999.999999</v>
      </c>
      <c r="T34" s="155"/>
      <c r="W34" s="122"/>
      <c r="Z34" s="122"/>
      <c r="AC34" s="122">
        <v>20135.060161662816</v>
      </c>
      <c r="AF34" s="122"/>
      <c r="AI34" s="122"/>
      <c r="AL34" s="122"/>
      <c r="AO34" s="122"/>
      <c r="AR34" s="122"/>
      <c r="AU34" s="122"/>
      <c r="AX34" s="122"/>
      <c r="BA34" s="122"/>
      <c r="BD34" s="122"/>
      <c r="BE34" s="120">
        <f t="shared" si="2"/>
        <v>20135.060161662816</v>
      </c>
      <c r="BF34" s="120">
        <f t="shared" si="4"/>
        <v>20135.060161662816</v>
      </c>
    </row>
    <row r="35" spans="1:58" x14ac:dyDescent="0.3">
      <c r="A35">
        <f t="shared" si="3"/>
        <v>3022024</v>
      </c>
      <c r="B35">
        <v>3022024</v>
      </c>
      <c r="C35" t="s">
        <v>705</v>
      </c>
      <c r="D35">
        <f>VLOOKUP(B35,'School Details'!A:K,3,FALSE)</f>
        <v>0</v>
      </c>
      <c r="E35" t="str">
        <f>VLOOKUP(B35,'School Details'!A:K,4,FALSE)</f>
        <v>M</v>
      </c>
      <c r="F35" t="str">
        <f>VLOOKUP(B35,'School Details'!A:K,5,FALSE)</f>
        <v>Primary</v>
      </c>
      <c r="G35" t="s">
        <v>895</v>
      </c>
      <c r="I35" t="s">
        <v>988</v>
      </c>
      <c r="J35">
        <v>661225</v>
      </c>
      <c r="K35" s="118" t="s">
        <v>987</v>
      </c>
      <c r="M35" s="106" t="str">
        <f t="shared" si="1"/>
        <v>FSMKS2.I07</v>
      </c>
      <c r="N35" s="106">
        <f>VLOOKUP(B35,'School Details'!A:K,10,FALSE)</f>
        <v>400047</v>
      </c>
      <c r="O35" t="s">
        <v>455</v>
      </c>
      <c r="P35" t="s">
        <v>178</v>
      </c>
      <c r="Q35" t="s">
        <v>179</v>
      </c>
      <c r="R35" t="s">
        <v>180</v>
      </c>
      <c r="S35" t="str">
        <f>VLOOKUP($G35,LBB_Code!$J:$O, 6,FALSE)</f>
        <v>A1.D10166.661225.99999.9999999.999999</v>
      </c>
      <c r="T35" s="155"/>
      <c r="W35" s="122"/>
      <c r="Z35" s="122"/>
      <c r="AC35" s="122">
        <v>10677.556566589681</v>
      </c>
      <c r="AF35" s="122"/>
      <c r="AI35" s="122"/>
      <c r="AL35" s="122"/>
      <c r="AO35" s="122"/>
      <c r="AR35" s="122"/>
      <c r="AU35" s="122"/>
      <c r="AX35" s="122"/>
      <c r="BA35" s="122"/>
      <c r="BD35" s="122"/>
      <c r="BE35" s="120">
        <f t="shared" si="2"/>
        <v>10677.556566589681</v>
      </c>
      <c r="BF35" s="120">
        <f t="shared" si="4"/>
        <v>10677.556566589681</v>
      </c>
    </row>
    <row r="36" spans="1:58" x14ac:dyDescent="0.3">
      <c r="A36">
        <f t="shared" si="3"/>
        <v>3022025</v>
      </c>
      <c r="B36">
        <v>3022025</v>
      </c>
      <c r="C36" t="s">
        <v>244</v>
      </c>
      <c r="D36">
        <f>VLOOKUP(B36,'School Details'!A:K,3,FALSE)</f>
        <v>0</v>
      </c>
      <c r="E36" t="str">
        <f>VLOOKUP(B36,'School Details'!A:K,4,FALSE)</f>
        <v>M</v>
      </c>
      <c r="F36" t="str">
        <f>VLOOKUP(B36,'School Details'!A:K,5,FALSE)</f>
        <v>Primary</v>
      </c>
      <c r="G36" t="s">
        <v>895</v>
      </c>
      <c r="I36" t="s">
        <v>988</v>
      </c>
      <c r="J36">
        <v>661225</v>
      </c>
      <c r="K36" s="118" t="s">
        <v>987</v>
      </c>
      <c r="M36" s="106" t="str">
        <f t="shared" si="1"/>
        <v>FSMKS2.I07</v>
      </c>
      <c r="N36" s="106">
        <f>VLOOKUP(B36,'School Details'!A:K,10,FALSE)</f>
        <v>400001</v>
      </c>
      <c r="O36" t="s">
        <v>457</v>
      </c>
      <c r="P36" t="s">
        <v>244</v>
      </c>
      <c r="Q36" t="s">
        <v>245</v>
      </c>
      <c r="R36" t="s">
        <v>246</v>
      </c>
      <c r="S36" t="str">
        <f>VLOOKUP($G36,LBB_Code!$J:$O, 6,FALSE)</f>
        <v>A1.D10166.661225.99999.9999999.999999</v>
      </c>
      <c r="T36" s="155"/>
      <c r="W36" s="122"/>
      <c r="Z36" s="122"/>
      <c r="AC36" s="122">
        <v>27479.005869899916</v>
      </c>
      <c r="AF36" s="122"/>
      <c r="AI36" s="122"/>
      <c r="AL36" s="122"/>
      <c r="AO36" s="122"/>
      <c r="AR36" s="122"/>
      <c r="AU36" s="122"/>
      <c r="AX36" s="122"/>
      <c r="BA36" s="122"/>
      <c r="BD36" s="122"/>
      <c r="BE36" s="120">
        <f t="shared" si="2"/>
        <v>27479.005869899916</v>
      </c>
      <c r="BF36" s="120">
        <f t="shared" si="4"/>
        <v>27479.005869899916</v>
      </c>
    </row>
    <row r="37" spans="1:58" x14ac:dyDescent="0.3">
      <c r="A37">
        <f t="shared" si="3"/>
        <v>3022026</v>
      </c>
      <c r="B37">
        <v>3022026</v>
      </c>
      <c r="C37" t="s">
        <v>706</v>
      </c>
      <c r="D37">
        <f>VLOOKUP(B37,'School Details'!A:K,3,FALSE)</f>
        <v>0</v>
      </c>
      <c r="E37" t="str">
        <f>VLOOKUP(B37,'School Details'!A:K,4,FALSE)</f>
        <v>M</v>
      </c>
      <c r="F37" t="str">
        <f>VLOOKUP(B37,'School Details'!A:K,5,FALSE)</f>
        <v>Primary</v>
      </c>
      <c r="G37" t="s">
        <v>895</v>
      </c>
      <c r="I37" t="s">
        <v>988</v>
      </c>
      <c r="J37">
        <v>661225</v>
      </c>
      <c r="K37" s="118" t="s">
        <v>987</v>
      </c>
      <c r="M37" s="106" t="str">
        <f t="shared" si="1"/>
        <v>FSMKS2.I07</v>
      </c>
      <c r="N37" s="106">
        <f>VLOOKUP(B37,'School Details'!A:K,10,FALSE)</f>
        <v>400082</v>
      </c>
      <c r="O37" t="s">
        <v>458</v>
      </c>
      <c r="P37" t="s">
        <v>115</v>
      </c>
      <c r="Q37" t="s">
        <v>116</v>
      </c>
      <c r="R37" t="s">
        <v>117</v>
      </c>
      <c r="S37" t="str">
        <f>VLOOKUP($G37,LBB_Code!$J:$O, 6,FALSE)</f>
        <v>A1.D10166.661225.99999.9999999.999999</v>
      </c>
      <c r="T37" s="155"/>
      <c r="W37" s="122"/>
      <c r="Z37" s="122"/>
      <c r="AC37" s="122">
        <v>32974.807043879904</v>
      </c>
      <c r="AF37" s="122"/>
      <c r="AI37" s="122"/>
      <c r="AL37" s="122"/>
      <c r="AO37" s="122"/>
      <c r="AR37" s="122"/>
      <c r="AU37" s="122"/>
      <c r="AX37" s="122"/>
      <c r="BA37" s="122"/>
      <c r="BD37" s="122"/>
      <c r="BE37" s="120">
        <f t="shared" si="2"/>
        <v>32974.807043879904</v>
      </c>
      <c r="BF37" s="120">
        <f t="shared" si="4"/>
        <v>32974.807043879904</v>
      </c>
    </row>
    <row r="38" spans="1:58" x14ac:dyDescent="0.3">
      <c r="A38">
        <f t="shared" si="3"/>
        <v>3022027</v>
      </c>
      <c r="B38">
        <v>3022027</v>
      </c>
      <c r="C38" t="s">
        <v>201</v>
      </c>
      <c r="D38">
        <f>VLOOKUP(B38,'School Details'!A:K,3,FALSE)</f>
        <v>0</v>
      </c>
      <c r="E38" t="str">
        <f>VLOOKUP(B38,'School Details'!A:K,4,FALSE)</f>
        <v>M</v>
      </c>
      <c r="F38" t="str">
        <f>VLOOKUP(B38,'School Details'!A:K,5,FALSE)</f>
        <v>Primary</v>
      </c>
      <c r="G38" t="s">
        <v>895</v>
      </c>
      <c r="I38" t="s">
        <v>988</v>
      </c>
      <c r="J38">
        <v>661225</v>
      </c>
      <c r="K38" s="118" t="s">
        <v>987</v>
      </c>
      <c r="M38" s="106" t="str">
        <f t="shared" si="1"/>
        <v>FSMKS2.I07</v>
      </c>
      <c r="N38" s="106">
        <f>VLOOKUP(B38,'School Details'!A:K,10,FALSE)</f>
        <v>400002</v>
      </c>
      <c r="O38" t="s">
        <v>460</v>
      </c>
      <c r="P38" t="s">
        <v>201</v>
      </c>
      <c r="Q38" t="s">
        <v>202</v>
      </c>
      <c r="R38" t="s">
        <v>96</v>
      </c>
      <c r="S38" t="str">
        <f>VLOOKUP($G38,LBB_Code!$J:$O, 6,FALSE)</f>
        <v>A1.D10166.661225.99999.9999999.999999</v>
      </c>
      <c r="T38" s="155"/>
      <c r="W38" s="122"/>
      <c r="Z38" s="122"/>
      <c r="AC38" s="122">
        <v>40040.83712471131</v>
      </c>
      <c r="AF38" s="122"/>
      <c r="AI38" s="122"/>
      <c r="AL38" s="122"/>
      <c r="AO38" s="122"/>
      <c r="AR38" s="122"/>
      <c r="AU38" s="122"/>
      <c r="AX38" s="122"/>
      <c r="BA38" s="122"/>
      <c r="BD38" s="122"/>
      <c r="BE38" s="120">
        <f t="shared" ref="BE38:BE68" si="5">W38+Z38+AC38+AF38+AI38+AL38+AO38+AR38+AU38+AX38+BA38+W38</f>
        <v>40040.83712471131</v>
      </c>
      <c r="BF38" s="120">
        <f t="shared" si="4"/>
        <v>40040.83712471131</v>
      </c>
    </row>
    <row r="39" spans="1:58" x14ac:dyDescent="0.3">
      <c r="A39">
        <f t="shared" si="3"/>
        <v>3022029</v>
      </c>
      <c r="B39">
        <v>3022029</v>
      </c>
      <c r="C39" t="s">
        <v>462</v>
      </c>
      <c r="D39">
        <f>VLOOKUP(B39,'School Details'!A:K,3,FALSE)</f>
        <v>0</v>
      </c>
      <c r="E39" t="str">
        <f>VLOOKUP(B39,'School Details'!A:K,4,FALSE)</f>
        <v>M</v>
      </c>
      <c r="F39" t="str">
        <f>VLOOKUP(B39,'School Details'!A:K,5,FALSE)</f>
        <v>Primary</v>
      </c>
      <c r="G39" t="s">
        <v>895</v>
      </c>
      <c r="I39" t="s">
        <v>988</v>
      </c>
      <c r="J39">
        <v>661225</v>
      </c>
      <c r="K39" s="118" t="s">
        <v>987</v>
      </c>
      <c r="M39" s="106" t="str">
        <f t="shared" si="1"/>
        <v>FSMKS2.I07</v>
      </c>
      <c r="N39" s="106">
        <f>VLOOKUP(B39,'School Details'!A:K,10,FALSE)</f>
        <v>400035</v>
      </c>
      <c r="O39" t="s">
        <v>461</v>
      </c>
      <c r="P39" t="s">
        <v>100</v>
      </c>
      <c r="Q39" t="s">
        <v>101</v>
      </c>
      <c r="R39" t="s">
        <v>102</v>
      </c>
      <c r="S39" t="str">
        <f>VLOOKUP($G39,LBB_Code!$J:$O, 6,FALSE)</f>
        <v>A1.D10166.661225.99999.9999999.999999</v>
      </c>
      <c r="T39" s="155"/>
      <c r="W39" s="122"/>
      <c r="Z39" s="122"/>
      <c r="AC39" s="122">
        <v>20098.930007698229</v>
      </c>
      <c r="AF39" s="122"/>
      <c r="AI39" s="122"/>
      <c r="AL39" s="122"/>
      <c r="AO39" s="122"/>
      <c r="AR39" s="122"/>
      <c r="AU39" s="122"/>
      <c r="AX39" s="122"/>
      <c r="BA39" s="122"/>
      <c r="BD39" s="122"/>
      <c r="BE39" s="120">
        <f t="shared" si="5"/>
        <v>20098.930007698229</v>
      </c>
      <c r="BF39" s="120">
        <f t="shared" si="4"/>
        <v>20098.930007698229</v>
      </c>
    </row>
    <row r="40" spans="1:58" x14ac:dyDescent="0.3">
      <c r="A40">
        <f t="shared" si="3"/>
        <v>3023516</v>
      </c>
      <c r="B40">
        <v>3023516</v>
      </c>
      <c r="C40" t="s">
        <v>19</v>
      </c>
      <c r="D40">
        <f>VLOOKUP(B40,'School Details'!A:K,3,FALSE)</f>
        <v>0</v>
      </c>
      <c r="E40" t="str">
        <f>VLOOKUP(B40,'School Details'!A:K,4,FALSE)</f>
        <v>M</v>
      </c>
      <c r="F40" t="str">
        <f>VLOOKUP(B40,'School Details'!A:K,5,FALSE)</f>
        <v>Primary</v>
      </c>
      <c r="G40" t="s">
        <v>895</v>
      </c>
      <c r="I40" t="s">
        <v>988</v>
      </c>
      <c r="J40">
        <v>661225</v>
      </c>
      <c r="K40" s="118" t="s">
        <v>987</v>
      </c>
      <c r="M40" s="106" t="str">
        <f t="shared" si="1"/>
        <v>FSMKS2.I07</v>
      </c>
      <c r="N40" s="106">
        <f>VLOOKUP(B40,'School Details'!A:K,10,FALSE)</f>
        <v>400108</v>
      </c>
      <c r="O40" t="s">
        <v>464</v>
      </c>
      <c r="P40" t="s">
        <v>19</v>
      </c>
      <c r="Q40" t="s">
        <v>20</v>
      </c>
      <c r="R40" t="s">
        <v>21</v>
      </c>
      <c r="S40" t="str">
        <f>VLOOKUP($G40,LBB_Code!$J:$O, 6,FALSE)</f>
        <v>A1.D10166.661225.99999.9999999.999999</v>
      </c>
      <c r="T40" s="155"/>
      <c r="W40" s="122"/>
      <c r="Z40" s="122"/>
      <c r="AC40" s="122">
        <v>22372.289068514237</v>
      </c>
      <c r="AF40" s="122"/>
      <c r="AI40" s="122"/>
      <c r="AL40" s="122"/>
      <c r="AO40" s="122"/>
      <c r="AR40" s="122"/>
      <c r="AU40" s="122"/>
      <c r="AX40" s="122"/>
      <c r="BA40" s="122"/>
      <c r="BD40" s="122"/>
      <c r="BE40" s="120">
        <f t="shared" si="5"/>
        <v>22372.289068514237</v>
      </c>
      <c r="BF40" s="120">
        <f t="shared" si="4"/>
        <v>22372.289068514237</v>
      </c>
    </row>
    <row r="41" spans="1:58" x14ac:dyDescent="0.3">
      <c r="A41">
        <f t="shared" si="3"/>
        <v>3022031</v>
      </c>
      <c r="B41">
        <v>3022031</v>
      </c>
      <c r="C41" t="s">
        <v>707</v>
      </c>
      <c r="D41">
        <f>VLOOKUP(B41,'School Details'!A:K,3,FALSE)</f>
        <v>0</v>
      </c>
      <c r="E41" t="str">
        <f>VLOOKUP(B41,'School Details'!A:K,4,FALSE)</f>
        <v>M</v>
      </c>
      <c r="F41" t="str">
        <f>VLOOKUP(B41,'School Details'!A:K,5,FALSE)</f>
        <v>Primary</v>
      </c>
      <c r="G41" t="s">
        <v>895</v>
      </c>
      <c r="I41" t="s">
        <v>988</v>
      </c>
      <c r="J41">
        <v>661225</v>
      </c>
      <c r="K41" s="118" t="s">
        <v>987</v>
      </c>
      <c r="M41" s="106" t="str">
        <f t="shared" si="1"/>
        <v>FSMKS2.I07</v>
      </c>
      <c r="N41" s="106">
        <f>VLOOKUP(B41,'School Details'!A:K,10,FALSE)</f>
        <v>400026</v>
      </c>
      <c r="O41" t="s">
        <v>465</v>
      </c>
      <c r="P41" t="s">
        <v>151</v>
      </c>
      <c r="Q41" t="s">
        <v>152</v>
      </c>
      <c r="R41" t="s">
        <v>153</v>
      </c>
      <c r="S41" t="str">
        <f>VLOOKUP($G41,LBB_Code!$J:$O, 6,FALSE)</f>
        <v>A1.D10166.661225.99999.9999999.999999</v>
      </c>
      <c r="T41" s="155"/>
      <c r="W41" s="122"/>
      <c r="Z41" s="122"/>
      <c r="AC41" s="122">
        <v>10206.487894534255</v>
      </c>
      <c r="AF41" s="122"/>
      <c r="AI41" s="122"/>
      <c r="AL41" s="122"/>
      <c r="AO41" s="122"/>
      <c r="AR41" s="122"/>
      <c r="AU41" s="122"/>
      <c r="AX41" s="122"/>
      <c r="BA41" s="122"/>
      <c r="BD41" s="122"/>
      <c r="BE41" s="120">
        <f t="shared" si="5"/>
        <v>10206.487894534255</v>
      </c>
      <c r="BF41" s="120">
        <f t="shared" si="4"/>
        <v>10206.487894534255</v>
      </c>
    </row>
    <row r="42" spans="1:58" x14ac:dyDescent="0.3">
      <c r="A42">
        <f t="shared" si="3"/>
        <v>3022032</v>
      </c>
      <c r="B42">
        <v>3022032</v>
      </c>
      <c r="C42" t="s">
        <v>708</v>
      </c>
      <c r="D42">
        <f>VLOOKUP(B42,'School Details'!A:K,3,FALSE)</f>
        <v>0</v>
      </c>
      <c r="E42" t="str">
        <f>VLOOKUP(B42,'School Details'!A:K,4,FALSE)</f>
        <v>M</v>
      </c>
      <c r="F42" t="str">
        <f>VLOOKUP(B42,'School Details'!A:K,5,FALSE)</f>
        <v>Primary</v>
      </c>
      <c r="G42" t="s">
        <v>895</v>
      </c>
      <c r="I42" t="s">
        <v>988</v>
      </c>
      <c r="J42">
        <v>661225</v>
      </c>
      <c r="K42" s="118" t="s">
        <v>987</v>
      </c>
      <c r="M42" s="106" t="str">
        <f t="shared" si="1"/>
        <v>FSMKS2.I07</v>
      </c>
      <c r="N42" s="106">
        <f>VLOOKUP(B42,'School Details'!A:K,10,FALSE)</f>
        <v>400084</v>
      </c>
      <c r="O42" t="s">
        <v>148</v>
      </c>
      <c r="P42" t="s">
        <v>148</v>
      </c>
      <c r="Q42" t="s">
        <v>149</v>
      </c>
      <c r="R42" t="s">
        <v>150</v>
      </c>
      <c r="S42" t="str">
        <f>VLOOKUP($G42,LBB_Code!$J:$O, 6,FALSE)</f>
        <v>A1.D10166.661225.99999.9999999.999999</v>
      </c>
      <c r="T42" s="155"/>
      <c r="W42" s="122"/>
      <c r="Z42" s="122"/>
      <c r="AC42" s="122">
        <v>30776.486574287912</v>
      </c>
      <c r="AF42" s="122"/>
      <c r="AI42" s="122"/>
      <c r="AL42" s="122"/>
      <c r="AO42" s="122"/>
      <c r="AR42" s="122"/>
      <c r="AU42" s="122"/>
      <c r="AX42" s="122"/>
      <c r="BA42" s="122"/>
      <c r="BD42" s="122"/>
      <c r="BE42" s="120">
        <f t="shared" si="5"/>
        <v>30776.486574287912</v>
      </c>
      <c r="BF42" s="120">
        <f t="shared" si="4"/>
        <v>30776.486574287912</v>
      </c>
    </row>
    <row r="43" spans="1:58" x14ac:dyDescent="0.3">
      <c r="A43">
        <f t="shared" si="3"/>
        <v>3023304</v>
      </c>
      <c r="B43">
        <v>3023304</v>
      </c>
      <c r="C43" t="s">
        <v>720</v>
      </c>
      <c r="D43">
        <f>VLOOKUP(B43,'School Details'!A:K,3,FALSE)</f>
        <v>0</v>
      </c>
      <c r="E43" t="str">
        <f>VLOOKUP(B43,'School Details'!A:K,4,FALSE)</f>
        <v>M</v>
      </c>
      <c r="F43" t="str">
        <f>VLOOKUP(B43,'School Details'!A:K,5,FALSE)</f>
        <v>Primary</v>
      </c>
      <c r="G43" t="s">
        <v>895</v>
      </c>
      <c r="I43" t="s">
        <v>988</v>
      </c>
      <c r="J43">
        <v>661225</v>
      </c>
      <c r="K43" s="118" t="s">
        <v>987</v>
      </c>
      <c r="M43" s="106" t="str">
        <f t="shared" si="1"/>
        <v>FSMKS2.I07</v>
      </c>
      <c r="N43" s="106">
        <f>VLOOKUP(B43,'School Details'!A:K,10,FALSE)</f>
        <v>400008</v>
      </c>
      <c r="O43" t="s">
        <v>468</v>
      </c>
      <c r="P43" t="s">
        <v>34</v>
      </c>
      <c r="Q43" t="s">
        <v>35</v>
      </c>
      <c r="R43" t="s">
        <v>36</v>
      </c>
      <c r="S43" t="str">
        <f>VLOOKUP($G43,LBB_Code!$J:$O, 6,FALSE)</f>
        <v>A1.D10166.661225.99999.9999999.999999</v>
      </c>
      <c r="T43" s="155"/>
      <c r="W43" s="122"/>
      <c r="Z43" s="122"/>
      <c r="AC43" s="122">
        <v>13346.945708237103</v>
      </c>
      <c r="AF43" s="122"/>
      <c r="AI43" s="122"/>
      <c r="AL43" s="122"/>
      <c r="AO43" s="122"/>
      <c r="AR43" s="122"/>
      <c r="AU43" s="122"/>
      <c r="AX43" s="122"/>
      <c r="BA43" s="122"/>
      <c r="BD43" s="122"/>
      <c r="BE43" s="120">
        <f t="shared" si="5"/>
        <v>13346.945708237103</v>
      </c>
      <c r="BF43" s="120">
        <f t="shared" si="4"/>
        <v>13346.945708237103</v>
      </c>
    </row>
    <row r="44" spans="1:58" x14ac:dyDescent="0.3">
      <c r="A44">
        <f t="shared" si="3"/>
        <v>3023515</v>
      </c>
      <c r="B44">
        <v>3023515</v>
      </c>
      <c r="C44" t="s">
        <v>297</v>
      </c>
      <c r="D44">
        <f>VLOOKUP(B44,'School Details'!A:K,3,FALSE)</f>
        <v>0</v>
      </c>
      <c r="E44" t="str">
        <f>VLOOKUP(B44,'School Details'!A:K,4,FALSE)</f>
        <v>A</v>
      </c>
      <c r="F44" t="str">
        <f>VLOOKUP(B44,'School Details'!A:K,5,FALSE)</f>
        <v>Primary</v>
      </c>
      <c r="G44" t="s">
        <v>895</v>
      </c>
      <c r="I44" t="s">
        <v>988</v>
      </c>
      <c r="J44">
        <v>657120</v>
      </c>
      <c r="K44" s="118" t="s">
        <v>987</v>
      </c>
      <c r="M44" s="106" t="str">
        <f t="shared" si="1"/>
        <v>FSMKS2.I07</v>
      </c>
      <c r="N44" s="106">
        <f>VLOOKUP(B44,'School Details'!A:K,10,FALSE)</f>
        <v>143982</v>
      </c>
      <c r="O44" t="s">
        <v>23623</v>
      </c>
      <c r="P44" t="s">
        <v>297</v>
      </c>
      <c r="Q44" t="s">
        <v>296</v>
      </c>
      <c r="R44" t="s">
        <v>819</v>
      </c>
      <c r="S44" t="str">
        <f>VLOOKUP($G44,LBB_Code!$J:$O, 6,FALSE)</f>
        <v>A1.D10166.661225.99999.9999999.999999</v>
      </c>
      <c r="T44" s="155"/>
      <c r="W44" s="122"/>
      <c r="Z44" s="122"/>
      <c r="AC44" s="122">
        <v>26175.578210161657</v>
      </c>
      <c r="AF44" s="122"/>
      <c r="AI44" s="122"/>
      <c r="AL44" s="122"/>
      <c r="AO44" s="122"/>
      <c r="AR44" s="122"/>
      <c r="AU44" s="122"/>
      <c r="AX44" s="122"/>
      <c r="BA44" s="122"/>
      <c r="BD44" s="122"/>
      <c r="BE44" s="120">
        <f t="shared" si="5"/>
        <v>26175.578210161657</v>
      </c>
      <c r="BF44" s="120">
        <f t="shared" si="4"/>
        <v>26175.578210161657</v>
      </c>
    </row>
    <row r="45" spans="1:58" x14ac:dyDescent="0.3">
      <c r="A45">
        <f t="shared" si="3"/>
        <v>3026085</v>
      </c>
      <c r="B45">
        <v>3026085</v>
      </c>
      <c r="C45" t="s">
        <v>555</v>
      </c>
      <c r="D45">
        <f>VLOOKUP(B45,'School Details'!A:K,3,FALSE)</f>
        <v>0</v>
      </c>
      <c r="E45" t="str">
        <f>VLOOKUP(B45,'School Details'!A:K,4,FALSE)</f>
        <v>A</v>
      </c>
      <c r="F45" t="str">
        <f>VLOOKUP(B45,'School Details'!A:K,5,FALSE)</f>
        <v>Special</v>
      </c>
      <c r="G45" t="s">
        <v>893</v>
      </c>
      <c r="I45" t="s">
        <v>988</v>
      </c>
      <c r="J45">
        <v>657120</v>
      </c>
      <c r="K45" s="118" t="s">
        <v>987</v>
      </c>
      <c r="M45" s="106" t="str">
        <f t="shared" si="1"/>
        <v>FSMKS2.I07</v>
      </c>
      <c r="N45" s="106">
        <f>VLOOKUP(B45,'School Details'!A:K,10,FALSE)</f>
        <v>105221</v>
      </c>
      <c r="O45" t="s">
        <v>23624</v>
      </c>
      <c r="P45" t="s">
        <v>285</v>
      </c>
      <c r="Q45" t="s">
        <v>284</v>
      </c>
      <c r="R45" t="s">
        <v>24158</v>
      </c>
      <c r="S45" t="str">
        <f>VLOOKUP($G45,LBB_Code!$J:$O, 6,FALSE)</f>
        <v>A1.D10168.661225.99999.9999999.999999</v>
      </c>
      <c r="T45" s="155"/>
      <c r="W45" s="122"/>
      <c r="Z45" s="122"/>
      <c r="AC45" s="122">
        <v>2512.3662509622786</v>
      </c>
      <c r="AF45" s="122"/>
      <c r="AI45" s="122"/>
      <c r="AL45" s="122"/>
      <c r="AO45" s="122"/>
      <c r="AR45" s="122"/>
      <c r="AU45" s="122"/>
      <c r="AX45" s="122"/>
      <c r="BA45" s="122"/>
      <c r="BD45" s="122"/>
      <c r="BE45" s="120">
        <f t="shared" si="5"/>
        <v>2512.3662509622786</v>
      </c>
      <c r="BF45" s="120">
        <f t="shared" si="4"/>
        <v>2512.3662509622786</v>
      </c>
    </row>
    <row r="46" spans="1:58" x14ac:dyDescent="0.3">
      <c r="A46">
        <f t="shared" si="3"/>
        <v>3022036</v>
      </c>
      <c r="B46">
        <v>3022036</v>
      </c>
      <c r="C46" t="s">
        <v>709</v>
      </c>
      <c r="D46">
        <f>VLOOKUP(B46,'School Details'!A:K,3,FALSE)</f>
        <v>0</v>
      </c>
      <c r="E46" t="str">
        <f>VLOOKUP(B46,'School Details'!A:K,4,FALSE)</f>
        <v>M</v>
      </c>
      <c r="F46" t="str">
        <f>VLOOKUP(B46,'School Details'!A:K,5,FALSE)</f>
        <v>Primary</v>
      </c>
      <c r="G46" t="s">
        <v>895</v>
      </c>
      <c r="I46" t="s">
        <v>988</v>
      </c>
      <c r="J46">
        <v>661225</v>
      </c>
      <c r="K46" s="118" t="s">
        <v>987</v>
      </c>
      <c r="M46" s="106" t="str">
        <f t="shared" si="1"/>
        <v>FSMKS2.I07</v>
      </c>
      <c r="N46" s="106">
        <f>VLOOKUP(B46,'School Details'!A:K,10,FALSE)</f>
        <v>400046</v>
      </c>
      <c r="O46" t="s">
        <v>175</v>
      </c>
      <c r="P46" t="s">
        <v>175</v>
      </c>
      <c r="Q46" t="s">
        <v>176</v>
      </c>
      <c r="R46" t="s">
        <v>177</v>
      </c>
      <c r="S46" t="str">
        <f>VLOOKUP($G46,LBB_Code!$J:$O, 6,FALSE)</f>
        <v>A1.D10166.661225.99999.9999999.999999</v>
      </c>
      <c r="T46" s="155"/>
      <c r="W46" s="122"/>
      <c r="Z46" s="122"/>
      <c r="AC46" s="122">
        <v>12090.762582755964</v>
      </c>
      <c r="AF46" s="122"/>
      <c r="AI46" s="122"/>
      <c r="AL46" s="122"/>
      <c r="AO46" s="122"/>
      <c r="AR46" s="122"/>
      <c r="AU46" s="122"/>
      <c r="AX46" s="122"/>
      <c r="BA46" s="122"/>
      <c r="BD46" s="122"/>
      <c r="BE46" s="120">
        <f t="shared" si="5"/>
        <v>12090.762582755964</v>
      </c>
      <c r="BF46" s="120">
        <f t="shared" si="4"/>
        <v>12090.762582755964</v>
      </c>
    </row>
    <row r="47" spans="1:58" x14ac:dyDescent="0.3">
      <c r="A47">
        <f t="shared" si="3"/>
        <v>3026905</v>
      </c>
      <c r="B47">
        <v>3026905</v>
      </c>
      <c r="C47" t="s">
        <v>363</v>
      </c>
      <c r="D47">
        <f>VLOOKUP(B47,'School Details'!A:K,3,FALSE)</f>
        <v>0</v>
      </c>
      <c r="E47" t="str">
        <f>VLOOKUP(B47,'School Details'!A:K,4,FALSE)</f>
        <v>A</v>
      </c>
      <c r="F47" t="str">
        <f>VLOOKUP(B47,'School Details'!A:K,5,FALSE)</f>
        <v>All through</v>
      </c>
      <c r="G47" t="s">
        <v>897</v>
      </c>
      <c r="I47" t="s">
        <v>988</v>
      </c>
      <c r="J47">
        <v>657120</v>
      </c>
      <c r="K47" s="118" t="s">
        <v>987</v>
      </c>
      <c r="M47" s="106" t="str">
        <f t="shared" si="1"/>
        <v>FSMKS2.I07</v>
      </c>
      <c r="N47" s="106">
        <f>VLOOKUP(B47,'School Details'!A:K,10,FALSE)</f>
        <v>400116</v>
      </c>
      <c r="O47" t="s">
        <v>363</v>
      </c>
      <c r="P47" t="s">
        <v>363</v>
      </c>
      <c r="Q47" t="s">
        <v>362</v>
      </c>
      <c r="R47" t="s">
        <v>837</v>
      </c>
      <c r="S47" t="str">
        <f>VLOOKUP($G47,LBB_Code!$J:$O, 6,FALSE)</f>
        <v>A1.D11329.661225.99999.9999999.999999</v>
      </c>
      <c r="T47" s="155"/>
      <c r="W47" s="122"/>
      <c r="Z47" s="122"/>
      <c r="AC47" s="122">
        <v>17586.563756735948</v>
      </c>
      <c r="AF47" s="122"/>
      <c r="AI47" s="122"/>
      <c r="AL47" s="122"/>
      <c r="AO47" s="122"/>
      <c r="AR47" s="122"/>
      <c r="AU47" s="122"/>
      <c r="AX47" s="122"/>
      <c r="BA47" s="122"/>
      <c r="BD47" s="122"/>
      <c r="BE47" s="120">
        <f t="shared" si="5"/>
        <v>17586.563756735948</v>
      </c>
      <c r="BF47" s="120">
        <f t="shared" si="4"/>
        <v>17586.563756735948</v>
      </c>
    </row>
    <row r="48" spans="1:58" x14ac:dyDescent="0.3">
      <c r="A48">
        <f t="shared" si="3"/>
        <v>3022037</v>
      </c>
      <c r="B48">
        <v>3022037</v>
      </c>
      <c r="C48" t="s">
        <v>471</v>
      </c>
      <c r="D48">
        <f>VLOOKUP(B48,'School Details'!A:K,3,FALSE)</f>
        <v>0</v>
      </c>
      <c r="E48" t="str">
        <f>VLOOKUP(B48,'School Details'!A:K,4,FALSE)</f>
        <v>M</v>
      </c>
      <c r="F48" t="str">
        <f>VLOOKUP(B48,'School Details'!A:K,5,FALSE)</f>
        <v>Primary</v>
      </c>
      <c r="G48" t="s">
        <v>895</v>
      </c>
      <c r="I48" t="s">
        <v>988</v>
      </c>
      <c r="J48">
        <v>661225</v>
      </c>
      <c r="K48" s="118" t="s">
        <v>987</v>
      </c>
      <c r="M48" s="106" t="str">
        <f t="shared" si="1"/>
        <v>FSMKS2.I07</v>
      </c>
      <c r="N48" s="106">
        <f>VLOOKUP(B48,'School Details'!A:K,10,FALSE)</f>
        <v>400030</v>
      </c>
      <c r="O48" t="s">
        <v>470</v>
      </c>
      <c r="P48" t="s">
        <v>130</v>
      </c>
      <c r="Q48" t="s">
        <v>131</v>
      </c>
      <c r="R48" t="s">
        <v>132</v>
      </c>
      <c r="S48" t="str">
        <f>VLOOKUP($G48,LBB_Code!$J:$O, 6,FALSE)</f>
        <v>A1.D10166.661225.99999.9999999.999999</v>
      </c>
      <c r="T48" s="155"/>
      <c r="W48" s="122"/>
      <c r="Z48" s="122"/>
      <c r="AC48" s="122">
        <v>14289.083052347958</v>
      </c>
      <c r="AF48" s="122"/>
      <c r="AI48" s="122"/>
      <c r="AL48" s="122"/>
      <c r="AO48" s="122"/>
      <c r="AR48" s="122"/>
      <c r="AU48" s="122"/>
      <c r="AX48" s="122"/>
      <c r="BA48" s="122"/>
      <c r="BD48" s="122"/>
      <c r="BE48" s="120">
        <f t="shared" si="5"/>
        <v>14289.083052347958</v>
      </c>
      <c r="BF48" s="120">
        <f t="shared" si="4"/>
        <v>14289.083052347958</v>
      </c>
    </row>
    <row r="49" spans="1:58" x14ac:dyDescent="0.3">
      <c r="A49">
        <f t="shared" si="3"/>
        <v>3023523</v>
      </c>
      <c r="B49">
        <v>3023523</v>
      </c>
      <c r="C49" t="s">
        <v>203</v>
      </c>
      <c r="D49">
        <f>VLOOKUP(B49,'School Details'!A:K,3,FALSE)</f>
        <v>0</v>
      </c>
      <c r="E49" t="str">
        <f>VLOOKUP(B49,'School Details'!A:K,4,FALSE)</f>
        <v>M</v>
      </c>
      <c r="F49" t="str">
        <f>VLOOKUP(B49,'School Details'!A:K,5,FALSE)</f>
        <v>Primary</v>
      </c>
      <c r="G49" t="s">
        <v>895</v>
      </c>
      <c r="I49" t="s">
        <v>988</v>
      </c>
      <c r="J49">
        <v>661225</v>
      </c>
      <c r="K49" s="118" t="s">
        <v>987</v>
      </c>
      <c r="M49" s="106" t="str">
        <f t="shared" si="1"/>
        <v>FSMKS2.I07</v>
      </c>
      <c r="N49" s="106">
        <f>VLOOKUP(B49,'School Details'!A:K,10,FALSE)</f>
        <v>400130</v>
      </c>
      <c r="O49" t="s">
        <v>472</v>
      </c>
      <c r="P49" t="s">
        <v>203</v>
      </c>
      <c r="Q49" t="s">
        <v>204</v>
      </c>
      <c r="R49" t="s">
        <v>205</v>
      </c>
      <c r="S49" t="str">
        <f>VLOOKUP($G49,LBB_Code!$J:$O, 6,FALSE)</f>
        <v>A1.D10166.661225.99999.9999999.999999</v>
      </c>
      <c r="T49" s="155"/>
      <c r="W49" s="122"/>
      <c r="Z49" s="122"/>
      <c r="AC49" s="122">
        <v>39098.699780600458</v>
      </c>
      <c r="AF49" s="122"/>
      <c r="AI49" s="122"/>
      <c r="AL49" s="122"/>
      <c r="AO49" s="122"/>
      <c r="AR49" s="122"/>
      <c r="AU49" s="122"/>
      <c r="AX49" s="122"/>
      <c r="BA49" s="122"/>
      <c r="BD49" s="122"/>
      <c r="BE49" s="120">
        <f t="shared" si="5"/>
        <v>39098.699780600458</v>
      </c>
      <c r="BF49" s="120">
        <f t="shared" si="4"/>
        <v>39098.699780600458</v>
      </c>
    </row>
    <row r="50" spans="1:58" x14ac:dyDescent="0.3">
      <c r="A50">
        <f t="shared" si="3"/>
        <v>3025948</v>
      </c>
      <c r="B50">
        <v>3025948</v>
      </c>
      <c r="C50" t="s">
        <v>742</v>
      </c>
      <c r="D50">
        <f>VLOOKUP(B50,'School Details'!A:K,3,FALSE)</f>
        <v>0</v>
      </c>
      <c r="E50" t="str">
        <f>VLOOKUP(B50,'School Details'!A:K,4,FALSE)</f>
        <v>M</v>
      </c>
      <c r="F50" t="str">
        <f>VLOOKUP(B50,'School Details'!A:K,5,FALSE)</f>
        <v>Primary</v>
      </c>
      <c r="G50" t="s">
        <v>895</v>
      </c>
      <c r="I50" t="s">
        <v>988</v>
      </c>
      <c r="J50">
        <v>661225</v>
      </c>
      <c r="K50" s="118" t="s">
        <v>987</v>
      </c>
      <c r="M50" s="106" t="str">
        <f t="shared" si="1"/>
        <v>FSMKS2.I07</v>
      </c>
      <c r="N50" s="106">
        <f>VLOOKUP(B50,'School Details'!A:K,10,FALSE)</f>
        <v>400112</v>
      </c>
      <c r="O50" t="s">
        <v>23625</v>
      </c>
      <c r="P50" t="s">
        <v>70</v>
      </c>
      <c r="Q50" t="s">
        <v>71</v>
      </c>
      <c r="R50" t="s">
        <v>72</v>
      </c>
      <c r="S50" t="str">
        <f>VLOOKUP($G50,LBB_Code!$J:$O, 6,FALSE)</f>
        <v>A1.D10166.661225.99999.9999999.999999</v>
      </c>
      <c r="T50" s="155"/>
      <c r="W50" s="122"/>
      <c r="Z50" s="122"/>
      <c r="AC50" s="122">
        <v>23267.180631254811</v>
      </c>
      <c r="AF50" s="122"/>
      <c r="AI50" s="122"/>
      <c r="AL50" s="122"/>
      <c r="AO50" s="122"/>
      <c r="AR50" s="122"/>
      <c r="AU50" s="122"/>
      <c r="AX50" s="122"/>
      <c r="BA50" s="122"/>
      <c r="BD50" s="122"/>
      <c r="BE50" s="120">
        <f t="shared" si="5"/>
        <v>23267.180631254811</v>
      </c>
      <c r="BF50" s="120">
        <f t="shared" si="4"/>
        <v>23267.180631254811</v>
      </c>
    </row>
    <row r="51" spans="1:58" x14ac:dyDescent="0.3">
      <c r="A51">
        <f t="shared" si="3"/>
        <v>3025949</v>
      </c>
      <c r="B51">
        <v>3025949</v>
      </c>
      <c r="C51" t="s">
        <v>85</v>
      </c>
      <c r="D51">
        <f>VLOOKUP(B51,'School Details'!A:K,3,FALSE)</f>
        <v>0</v>
      </c>
      <c r="E51" t="str">
        <f>VLOOKUP(B51,'School Details'!A:K,4,FALSE)</f>
        <v>M</v>
      </c>
      <c r="F51" t="str">
        <f>VLOOKUP(B51,'School Details'!A:K,5,FALSE)</f>
        <v>Primary</v>
      </c>
      <c r="G51" t="s">
        <v>895</v>
      </c>
      <c r="I51" t="s">
        <v>988</v>
      </c>
      <c r="J51">
        <v>661225</v>
      </c>
      <c r="K51" s="118" t="s">
        <v>987</v>
      </c>
      <c r="M51" s="106" t="str">
        <f t="shared" si="1"/>
        <v>FSMKS2.I07</v>
      </c>
      <c r="N51" s="106">
        <f>VLOOKUP(B51,'School Details'!A:K,10,FALSE)</f>
        <v>400110</v>
      </c>
      <c r="O51" t="s">
        <v>474</v>
      </c>
      <c r="P51" t="s">
        <v>85</v>
      </c>
      <c r="Q51" t="s">
        <v>86</v>
      </c>
      <c r="R51" t="s">
        <v>87</v>
      </c>
      <c r="S51" t="str">
        <f>VLOOKUP($G51,LBB_Code!$J:$O, 6,FALSE)</f>
        <v>A1.D10166.661225.99999.9999999.999999</v>
      </c>
      <c r="T51" s="155"/>
      <c r="W51" s="122"/>
      <c r="Z51" s="122"/>
      <c r="AC51" s="122">
        <v>41836.180558121632</v>
      </c>
      <c r="AF51" s="122"/>
      <c r="AI51" s="122"/>
      <c r="AL51" s="122"/>
      <c r="AO51" s="122"/>
      <c r="AR51" s="122"/>
      <c r="AU51" s="122"/>
      <c r="AX51" s="122"/>
      <c r="BA51" s="122"/>
      <c r="BD51" s="122"/>
      <c r="BE51" s="120">
        <f t="shared" si="5"/>
        <v>41836.180558121632</v>
      </c>
      <c r="BF51" s="120">
        <f t="shared" si="4"/>
        <v>41836.180558121632</v>
      </c>
    </row>
    <row r="52" spans="1:58" x14ac:dyDescent="0.3">
      <c r="A52" t="s">
        <v>23911</v>
      </c>
      <c r="B52">
        <v>3022061</v>
      </c>
      <c r="C52" t="s">
        <v>476</v>
      </c>
      <c r="D52">
        <f>VLOOKUP(B52,'School Details'!A:K,3,FALSE)</f>
        <v>0</v>
      </c>
      <c r="E52" t="str">
        <f>VLOOKUP(B52,'School Details'!A:K,4,FALSE)</f>
        <v>M</v>
      </c>
      <c r="F52" t="str">
        <f>VLOOKUP(B52,'School Details'!A:K,5,FALSE)</f>
        <v>Primary</v>
      </c>
      <c r="G52" t="s">
        <v>895</v>
      </c>
      <c r="I52" t="s">
        <v>988</v>
      </c>
      <c r="J52">
        <v>661225</v>
      </c>
      <c r="K52" s="118" t="s">
        <v>987</v>
      </c>
      <c r="M52" s="106" t="str">
        <f t="shared" si="1"/>
        <v>FSMKS2.I07</v>
      </c>
      <c r="N52" s="106">
        <f>VLOOKUP(B52,'School Details'!A:K,10,FALSE)</f>
        <v>400007</v>
      </c>
      <c r="O52" t="s">
        <v>476</v>
      </c>
      <c r="P52" t="s">
        <v>76</v>
      </c>
      <c r="Q52" t="s">
        <v>77</v>
      </c>
      <c r="R52" t="s">
        <v>78</v>
      </c>
      <c r="S52" t="str">
        <f>VLOOKUP($G52,LBB_Code!$J:$O, 6,FALSE)</f>
        <v>A1.D10166.661225.99999.9999999.999999</v>
      </c>
      <c r="T52" s="155"/>
      <c r="W52" s="122"/>
      <c r="Z52" s="122"/>
      <c r="AC52" s="122">
        <v>23267.180631254811</v>
      </c>
      <c r="AF52" s="122"/>
      <c r="AI52" s="122"/>
      <c r="AL52" s="122"/>
      <c r="AO52" s="122"/>
      <c r="AR52" s="122"/>
      <c r="AU52" s="122"/>
      <c r="AX52" s="122"/>
      <c r="BA52" s="122"/>
      <c r="BD52" s="122"/>
      <c r="BE52" s="120">
        <f t="shared" si="5"/>
        <v>23267.180631254811</v>
      </c>
      <c r="BF52" s="120">
        <f t="shared" si="4"/>
        <v>23267.180631254811</v>
      </c>
    </row>
    <row r="53" spans="1:58" x14ac:dyDescent="0.3">
      <c r="A53" t="s">
        <v>23911</v>
      </c>
      <c r="B53">
        <v>3023513</v>
      </c>
      <c r="C53" t="s">
        <v>76</v>
      </c>
      <c r="D53">
        <f>VLOOKUP(B53,'School Details'!A:K,3,FALSE)</f>
        <v>0</v>
      </c>
      <c r="E53" t="str">
        <f>VLOOKUP(B53,'School Details'!A:K,4,FALSE)</f>
        <v>M</v>
      </c>
      <c r="F53" t="str">
        <f>VLOOKUP(B53,'School Details'!A:K,5,FALSE)</f>
        <v>Primary</v>
      </c>
      <c r="G53" t="s">
        <v>895</v>
      </c>
      <c r="I53" t="s">
        <v>988</v>
      </c>
      <c r="J53">
        <v>661225</v>
      </c>
      <c r="K53" s="118" t="s">
        <v>987</v>
      </c>
      <c r="M53" s="106" t="str">
        <f t="shared" si="1"/>
        <v>FSMKS2.I07</v>
      </c>
      <c r="N53" s="106">
        <f>VLOOKUP(B53,'School Details'!A:K,10,FALSE)</f>
        <v>400007</v>
      </c>
      <c r="O53" t="s">
        <v>23626</v>
      </c>
      <c r="P53" t="s">
        <v>76</v>
      </c>
      <c r="Q53" t="s">
        <v>77</v>
      </c>
      <c r="R53" t="s">
        <v>78</v>
      </c>
      <c r="S53" t="str">
        <f>VLOOKUP($G53,LBB_Code!$J:$O, 6,FALSE)</f>
        <v>A1.D10166.661225.99999.9999999.999999</v>
      </c>
      <c r="T53" s="155"/>
      <c r="W53" s="122"/>
      <c r="Z53" s="122"/>
      <c r="AC53" s="122">
        <v>24385.795084680522</v>
      </c>
      <c r="AF53" s="122"/>
      <c r="AI53" s="122"/>
      <c r="AL53" s="122"/>
      <c r="AO53" s="122"/>
      <c r="AR53" s="122"/>
      <c r="AU53" s="122"/>
      <c r="AX53" s="122"/>
      <c r="BA53" s="122"/>
      <c r="BD53" s="122"/>
      <c r="BE53" s="120">
        <f t="shared" si="5"/>
        <v>24385.795084680522</v>
      </c>
      <c r="BF53" s="120">
        <f t="shared" si="4"/>
        <v>24385.795084680522</v>
      </c>
    </row>
    <row r="54" spans="1:58" x14ac:dyDescent="0.3">
      <c r="A54">
        <f t="shared" si="3"/>
        <v>3022048</v>
      </c>
      <c r="B54">
        <v>3022048</v>
      </c>
      <c r="C54" t="s">
        <v>477</v>
      </c>
      <c r="D54">
        <f>VLOOKUP(B54,'School Details'!A:K,3,FALSE)</f>
        <v>0</v>
      </c>
      <c r="E54" t="str">
        <f>VLOOKUP(B54,'School Details'!A:K,4,FALSE)</f>
        <v>A</v>
      </c>
      <c r="F54" t="str">
        <f>VLOOKUP(B54,'School Details'!A:K,5,FALSE)</f>
        <v>Primary</v>
      </c>
      <c r="G54" t="s">
        <v>895</v>
      </c>
      <c r="I54" t="s">
        <v>988</v>
      </c>
      <c r="J54">
        <v>657120</v>
      </c>
      <c r="K54" s="118" t="s">
        <v>987</v>
      </c>
      <c r="M54" s="106" t="str">
        <f t="shared" si="1"/>
        <v>FSMKS2.I07</v>
      </c>
      <c r="N54" s="106">
        <f>VLOOKUP(B54,'School Details'!A:K,10,FALSE)</f>
        <v>155126</v>
      </c>
      <c r="O54" t="s">
        <v>23627</v>
      </c>
      <c r="P54" t="s">
        <v>327</v>
      </c>
      <c r="Q54" t="s">
        <v>326</v>
      </c>
      <c r="R54" t="s">
        <v>815</v>
      </c>
      <c r="S54" t="str">
        <f>VLOOKUP($G54,LBB_Code!$J:$O, 6,FALSE)</f>
        <v>A1.D10166.661225.99999.9999999.999999</v>
      </c>
      <c r="T54" s="155"/>
      <c r="W54" s="122"/>
      <c r="Z54" s="122"/>
      <c r="AC54" s="122">
        <v>25437.708290993069</v>
      </c>
      <c r="AF54" s="122"/>
      <c r="AI54" s="122"/>
      <c r="AL54" s="122"/>
      <c r="AO54" s="122"/>
      <c r="AR54" s="122"/>
      <c r="AU54" s="122"/>
      <c r="AX54" s="122"/>
      <c r="BA54" s="122"/>
      <c r="BD54" s="122"/>
      <c r="BE54" s="120">
        <f t="shared" si="5"/>
        <v>25437.708290993069</v>
      </c>
      <c r="BF54" s="120">
        <f t="shared" si="4"/>
        <v>25437.708290993069</v>
      </c>
    </row>
    <row r="55" spans="1:58" x14ac:dyDescent="0.3">
      <c r="A55">
        <f t="shared" si="3"/>
        <v>3023305</v>
      </c>
      <c r="B55">
        <v>3023305</v>
      </c>
      <c r="C55" t="s">
        <v>721</v>
      </c>
      <c r="D55">
        <f>VLOOKUP(B55,'School Details'!A:K,3,FALSE)</f>
        <v>0</v>
      </c>
      <c r="E55" t="str">
        <f>VLOOKUP(B55,'School Details'!A:K,4,FALSE)</f>
        <v>M</v>
      </c>
      <c r="F55" t="str">
        <f>VLOOKUP(B55,'School Details'!A:K,5,FALSE)</f>
        <v>Primary</v>
      </c>
      <c r="G55" t="s">
        <v>895</v>
      </c>
      <c r="I55" t="s">
        <v>988</v>
      </c>
      <c r="J55">
        <v>661225</v>
      </c>
      <c r="K55" s="118" t="s">
        <v>987</v>
      </c>
      <c r="M55" s="106" t="str">
        <f t="shared" si="1"/>
        <v>FSMKS2.I07</v>
      </c>
      <c r="N55" s="106">
        <f>VLOOKUP(B55,'School Details'!A:K,10,FALSE)</f>
        <v>400086</v>
      </c>
      <c r="O55" t="s">
        <v>478</v>
      </c>
      <c r="P55" t="s">
        <v>163</v>
      </c>
      <c r="Q55" t="s">
        <v>164</v>
      </c>
      <c r="R55" t="s">
        <v>165</v>
      </c>
      <c r="S55" t="str">
        <f>VLOOKUP($G55,LBB_Code!$J:$O, 6,FALSE)</f>
        <v>A1.D10166.661225.99999.9999999.999999</v>
      </c>
      <c r="T55" s="155"/>
      <c r="W55" s="122"/>
      <c r="Z55" s="122"/>
      <c r="AC55" s="122">
        <v>12090.762582755964</v>
      </c>
      <c r="AF55" s="122"/>
      <c r="AI55" s="122"/>
      <c r="AL55" s="122"/>
      <c r="AO55" s="122"/>
      <c r="AR55" s="122"/>
      <c r="AU55" s="122"/>
      <c r="AX55" s="122"/>
      <c r="BA55" s="122"/>
      <c r="BD55" s="122"/>
      <c r="BE55" s="120">
        <f t="shared" si="5"/>
        <v>12090.762582755964</v>
      </c>
      <c r="BF55" s="120">
        <f t="shared" si="4"/>
        <v>12090.762582755964</v>
      </c>
    </row>
    <row r="56" spans="1:58" x14ac:dyDescent="0.3">
      <c r="A56">
        <f t="shared" si="3"/>
        <v>3022042</v>
      </c>
      <c r="B56">
        <v>3022042</v>
      </c>
      <c r="C56" t="s">
        <v>710</v>
      </c>
      <c r="D56">
        <f>VLOOKUP(B56,'School Details'!A:K,3,FALSE)</f>
        <v>0</v>
      </c>
      <c r="E56" t="str">
        <f>VLOOKUP(B56,'School Details'!A:K,4,FALSE)</f>
        <v>M</v>
      </c>
      <c r="F56" t="str">
        <f>VLOOKUP(B56,'School Details'!A:K,5,FALSE)</f>
        <v>Primary</v>
      </c>
      <c r="G56" t="s">
        <v>895</v>
      </c>
      <c r="I56" t="s">
        <v>988</v>
      </c>
      <c r="J56">
        <v>661225</v>
      </c>
      <c r="K56" s="118" t="s">
        <v>987</v>
      </c>
      <c r="M56" s="106" t="str">
        <f t="shared" si="1"/>
        <v>FSMKS2.I07</v>
      </c>
      <c r="N56" s="106">
        <f>VLOOKUP(B56,'School Details'!A:K,10,FALSE)</f>
        <v>400048</v>
      </c>
      <c r="O56" t="s">
        <v>479</v>
      </c>
      <c r="P56" t="s">
        <v>22</v>
      </c>
      <c r="Q56" t="s">
        <v>23</v>
      </c>
      <c r="R56" t="s">
        <v>24</v>
      </c>
      <c r="S56" t="str">
        <f>VLOOKUP($G56,LBB_Code!$J:$O, 6,FALSE)</f>
        <v>A1.D10166.661225.99999.9999999.999999</v>
      </c>
      <c r="T56" s="155"/>
      <c r="W56" s="122"/>
      <c r="Z56" s="122"/>
      <c r="AC56" s="122">
        <v>35958.241966897607</v>
      </c>
      <c r="AF56" s="122"/>
      <c r="AI56" s="122"/>
      <c r="AL56" s="122"/>
      <c r="AO56" s="122"/>
      <c r="AR56" s="122"/>
      <c r="AU56" s="122"/>
      <c r="AX56" s="122"/>
      <c r="BA56" s="122"/>
      <c r="BD56" s="122"/>
      <c r="BE56" s="120">
        <f t="shared" si="5"/>
        <v>35958.241966897607</v>
      </c>
      <c r="BF56" s="120">
        <f t="shared" si="4"/>
        <v>35958.241966897607</v>
      </c>
    </row>
    <row r="57" spans="1:58" x14ac:dyDescent="0.3">
      <c r="A57">
        <f t="shared" si="3"/>
        <v>3022043</v>
      </c>
      <c r="B57">
        <v>3022043</v>
      </c>
      <c r="C57" t="s">
        <v>198</v>
      </c>
      <c r="D57">
        <f>VLOOKUP(B57,'School Details'!A:K,3,FALSE)</f>
        <v>0</v>
      </c>
      <c r="E57" t="str">
        <f>VLOOKUP(B57,'School Details'!A:K,4,FALSE)</f>
        <v>M</v>
      </c>
      <c r="F57" t="str">
        <f>VLOOKUP(B57,'School Details'!A:K,5,FALSE)</f>
        <v>Primary</v>
      </c>
      <c r="G57" t="s">
        <v>895</v>
      </c>
      <c r="I57" t="s">
        <v>988</v>
      </c>
      <c r="J57">
        <v>661225</v>
      </c>
      <c r="K57" s="118" t="s">
        <v>987</v>
      </c>
      <c r="M57" s="106" t="str">
        <f t="shared" si="1"/>
        <v>FSMKS2.I07</v>
      </c>
      <c r="N57" s="106">
        <f>VLOOKUP(B57,'School Details'!A:K,10,FALSE)</f>
        <v>400088</v>
      </c>
      <c r="O57" t="s">
        <v>481</v>
      </c>
      <c r="P57" t="s">
        <v>198</v>
      </c>
      <c r="Q57" t="s">
        <v>199</v>
      </c>
      <c r="R57" t="s">
        <v>200</v>
      </c>
      <c r="S57" t="str">
        <f>VLOOKUP($G57,LBB_Code!$J:$O, 6,FALSE)</f>
        <v>A1.D10166.661225.99999.9999999.999999</v>
      </c>
      <c r="T57" s="155"/>
      <c r="W57" s="122"/>
      <c r="Z57" s="122"/>
      <c r="AC57" s="122">
        <v>55586.10330254041</v>
      </c>
      <c r="AF57" s="122"/>
      <c r="AI57" s="122"/>
      <c r="AL57" s="122"/>
      <c r="AO57" s="122"/>
      <c r="AR57" s="122"/>
      <c r="AU57" s="122"/>
      <c r="AX57" s="122"/>
      <c r="BA57" s="122"/>
      <c r="BD57" s="122"/>
      <c r="BE57" s="120">
        <f t="shared" si="5"/>
        <v>55586.10330254041</v>
      </c>
      <c r="BF57" s="120">
        <f t="shared" si="4"/>
        <v>55586.10330254041</v>
      </c>
    </row>
    <row r="58" spans="1:58" x14ac:dyDescent="0.3">
      <c r="A58">
        <f t="shared" si="3"/>
        <v>3022045</v>
      </c>
      <c r="B58">
        <v>3022045</v>
      </c>
      <c r="C58" t="s">
        <v>711</v>
      </c>
      <c r="D58">
        <f>VLOOKUP(B58,'School Details'!A:K,3,FALSE)</f>
        <v>0</v>
      </c>
      <c r="E58" t="str">
        <f>VLOOKUP(B58,'School Details'!A:K,4,FALSE)</f>
        <v>M</v>
      </c>
      <c r="F58" t="str">
        <f>VLOOKUP(B58,'School Details'!A:K,5,FALSE)</f>
        <v>Primary</v>
      </c>
      <c r="G58" t="s">
        <v>895</v>
      </c>
      <c r="I58" t="s">
        <v>988</v>
      </c>
      <c r="J58">
        <v>661225</v>
      </c>
      <c r="K58" s="118" t="s">
        <v>987</v>
      </c>
      <c r="M58" s="106" t="str">
        <f t="shared" si="1"/>
        <v>FSMKS2.I07</v>
      </c>
      <c r="N58" s="106">
        <f>VLOOKUP(B58,'School Details'!A:K,10,FALSE)</f>
        <v>400089</v>
      </c>
      <c r="O58" t="s">
        <v>483</v>
      </c>
      <c r="P58" t="s">
        <v>43</v>
      </c>
      <c r="Q58" t="s">
        <v>44</v>
      </c>
      <c r="R58" t="s">
        <v>45</v>
      </c>
      <c r="S58" t="str">
        <f>VLOOKUP($G58,LBB_Code!$J:$O, 6,FALSE)</f>
        <v>A1.D10166.661225.99999.9999999.999999</v>
      </c>
      <c r="T58" s="155"/>
      <c r="W58" s="122"/>
      <c r="Z58" s="122"/>
      <c r="AC58" s="122">
        <v>15859.31195919938</v>
      </c>
      <c r="AF58" s="122"/>
      <c r="AI58" s="122"/>
      <c r="AL58" s="122"/>
      <c r="AO58" s="122"/>
      <c r="AR58" s="122"/>
      <c r="AU58" s="122"/>
      <c r="AX58" s="122"/>
      <c r="BA58" s="122"/>
      <c r="BD58" s="122"/>
      <c r="BE58" s="120">
        <f t="shared" si="5"/>
        <v>15859.31195919938</v>
      </c>
      <c r="BF58" s="120">
        <f t="shared" si="4"/>
        <v>15859.31195919938</v>
      </c>
    </row>
    <row r="59" spans="1:58" x14ac:dyDescent="0.3">
      <c r="A59">
        <f t="shared" si="3"/>
        <v>3027005</v>
      </c>
      <c r="B59">
        <v>3027005</v>
      </c>
      <c r="C59" t="s">
        <v>218</v>
      </c>
      <c r="D59">
        <f>VLOOKUP(B59,'School Details'!A:K,3,FALSE)</f>
        <v>0</v>
      </c>
      <c r="E59" t="str">
        <f>VLOOKUP(B59,'School Details'!A:K,4,FALSE)</f>
        <v>M</v>
      </c>
      <c r="F59" t="str">
        <f>VLOOKUP(B59,'School Details'!A:K,5,FALSE)</f>
        <v>Special</v>
      </c>
      <c r="G59" t="s">
        <v>893</v>
      </c>
      <c r="I59" t="s">
        <v>988</v>
      </c>
      <c r="J59">
        <v>661225</v>
      </c>
      <c r="K59" s="118" t="s">
        <v>987</v>
      </c>
      <c r="M59" s="106" t="str">
        <f t="shared" si="1"/>
        <v>FSMKS2.I07</v>
      </c>
      <c r="N59" s="106">
        <f>VLOOKUP(B59,'School Details'!A:K,10,FALSE)</f>
        <v>400034</v>
      </c>
      <c r="O59" t="s">
        <v>558</v>
      </c>
      <c r="P59" t="s">
        <v>218</v>
      </c>
      <c r="Q59" t="s">
        <v>219</v>
      </c>
      <c r="R59" t="s">
        <v>180</v>
      </c>
      <c r="S59" t="str">
        <f>VLOOKUP($G59,LBB_Code!$J:$O, 6,FALSE)</f>
        <v>A1.D10168.661225.99999.9999999.999999</v>
      </c>
      <c r="T59" s="155"/>
      <c r="W59" s="122"/>
      <c r="Z59" s="122"/>
      <c r="AC59" s="122">
        <v>7223.0529715165503</v>
      </c>
      <c r="AF59" s="122"/>
      <c r="AI59" s="122"/>
      <c r="AL59" s="122"/>
      <c r="AO59" s="122"/>
      <c r="AR59" s="122"/>
      <c r="AU59" s="122"/>
      <c r="AX59" s="122"/>
      <c r="BA59" s="122"/>
      <c r="BD59" s="122"/>
      <c r="BE59" s="120">
        <f t="shared" si="5"/>
        <v>7223.0529715165503</v>
      </c>
      <c r="BF59" s="120">
        <f t="shared" si="4"/>
        <v>7223.0529715165503</v>
      </c>
    </row>
    <row r="60" spans="1:58" x14ac:dyDescent="0.3">
      <c r="A60">
        <f t="shared" si="3"/>
        <v>3027009</v>
      </c>
      <c r="B60">
        <v>3027009</v>
      </c>
      <c r="C60" t="s">
        <v>25</v>
      </c>
      <c r="D60">
        <f>VLOOKUP(B60,'School Details'!A:K,3,FALSE)</f>
        <v>0</v>
      </c>
      <c r="E60" t="str">
        <f>VLOOKUP(B60,'School Details'!A:K,4,FALSE)</f>
        <v>M</v>
      </c>
      <c r="F60" t="str">
        <f>VLOOKUP(B60,'School Details'!A:K,5,FALSE)</f>
        <v>Special</v>
      </c>
      <c r="G60" t="s">
        <v>893</v>
      </c>
      <c r="I60" t="s">
        <v>988</v>
      </c>
      <c r="J60">
        <v>661225</v>
      </c>
      <c r="K60" s="118" t="s">
        <v>987</v>
      </c>
      <c r="M60" s="106" t="str">
        <f t="shared" si="1"/>
        <v>FSMKS2.I07</v>
      </c>
      <c r="N60" s="106">
        <f>VLOOKUP(B60,'School Details'!A:K,10,FALSE)</f>
        <v>400091</v>
      </c>
      <c r="O60" t="s">
        <v>560</v>
      </c>
      <c r="P60" t="s">
        <v>25</v>
      </c>
      <c r="Q60" t="s">
        <v>26</v>
      </c>
      <c r="R60" t="s">
        <v>27</v>
      </c>
      <c r="S60" t="str">
        <f>VLOOKUP($G60,LBB_Code!$J:$O, 6,FALSE)</f>
        <v>A1.D10168.661225.99999.9999999.999999</v>
      </c>
      <c r="T60" s="155"/>
      <c r="W60" s="122"/>
      <c r="Z60" s="122"/>
      <c r="AC60" s="122">
        <v>5181.7553926096989</v>
      </c>
      <c r="AF60" s="122"/>
      <c r="AI60" s="122"/>
      <c r="AL60" s="122"/>
      <c r="AO60" s="122"/>
      <c r="AR60" s="122"/>
      <c r="AU60" s="122"/>
      <c r="AX60" s="122"/>
      <c r="BA60" s="122"/>
      <c r="BD60" s="122"/>
      <c r="BE60" s="120">
        <f t="shared" si="5"/>
        <v>5181.7553926096989</v>
      </c>
      <c r="BF60" s="120">
        <f t="shared" si="4"/>
        <v>5181.7553926096989</v>
      </c>
    </row>
    <row r="61" spans="1:58" x14ac:dyDescent="0.3">
      <c r="A61">
        <f t="shared" si="3"/>
        <v>3025201</v>
      </c>
      <c r="B61">
        <v>3025201</v>
      </c>
      <c r="C61" t="s">
        <v>487</v>
      </c>
      <c r="D61">
        <f>VLOOKUP(B61,'School Details'!A:K,3,FALSE)</f>
        <v>0</v>
      </c>
      <c r="E61" t="str">
        <f>VLOOKUP(B61,'School Details'!A:K,4,FALSE)</f>
        <v>A</v>
      </c>
      <c r="F61" t="str">
        <f>VLOOKUP(B61,'School Details'!A:K,5,FALSE)</f>
        <v>Primary</v>
      </c>
      <c r="G61" t="s">
        <v>895</v>
      </c>
      <c r="I61" t="s">
        <v>988</v>
      </c>
      <c r="J61">
        <v>661225</v>
      </c>
      <c r="K61" s="118" t="s">
        <v>987</v>
      </c>
      <c r="M61" s="106" t="str">
        <f t="shared" si="1"/>
        <v>FSMKS2.I07</v>
      </c>
      <c r="N61" s="106">
        <f>VLOOKUP(B61,'School Details'!A:K,10,FALSE)</f>
        <v>400021</v>
      </c>
      <c r="O61" t="s">
        <v>486</v>
      </c>
      <c r="P61" t="s">
        <v>142</v>
      </c>
      <c r="Q61" t="s">
        <v>143</v>
      </c>
      <c r="R61" t="s">
        <v>144</v>
      </c>
      <c r="S61" t="str">
        <f>VLOOKUP($G61,LBB_Code!$J:$O, 6,FALSE)</f>
        <v>A1.D10166.661225.99999.9999999.999999</v>
      </c>
      <c r="T61" s="155"/>
      <c r="W61" s="122"/>
      <c r="Z61" s="122"/>
      <c r="AC61" s="122">
        <v>26693.891416474205</v>
      </c>
      <c r="AF61" s="122"/>
      <c r="AI61" s="122"/>
      <c r="AL61" s="122"/>
      <c r="AO61" s="122"/>
      <c r="AR61" s="122"/>
      <c r="AU61" s="122"/>
      <c r="AX61" s="122"/>
      <c r="BA61" s="122"/>
      <c r="BD61" s="122"/>
      <c r="BE61" s="120">
        <f t="shared" si="5"/>
        <v>26693.891416474205</v>
      </c>
      <c r="BF61" s="120">
        <f t="shared" si="4"/>
        <v>26693.891416474205</v>
      </c>
    </row>
    <row r="62" spans="1:58" x14ac:dyDescent="0.3">
      <c r="A62">
        <f t="shared" si="3"/>
        <v>3023501</v>
      </c>
      <c r="B62">
        <v>3023501</v>
      </c>
      <c r="C62" t="s">
        <v>732</v>
      </c>
      <c r="D62">
        <f>VLOOKUP(B62,'School Details'!A:K,3,FALSE)</f>
        <v>0</v>
      </c>
      <c r="E62" t="str">
        <f>VLOOKUP(B62,'School Details'!A:K,4,FALSE)</f>
        <v>M</v>
      </c>
      <c r="F62" t="str">
        <f>VLOOKUP(B62,'School Details'!A:K,5,FALSE)</f>
        <v>Primary</v>
      </c>
      <c r="G62" t="s">
        <v>895</v>
      </c>
      <c r="I62" t="s">
        <v>988</v>
      </c>
      <c r="J62">
        <v>661225</v>
      </c>
      <c r="K62" s="118" t="s">
        <v>987</v>
      </c>
      <c r="M62" s="106" t="str">
        <f t="shared" si="1"/>
        <v>FSMKS2.I07</v>
      </c>
      <c r="N62" s="106">
        <f>VLOOKUP(B62,'School Details'!A:K,10,FALSE)</f>
        <v>400003</v>
      </c>
      <c r="O62" t="s">
        <v>488</v>
      </c>
      <c r="P62" t="s">
        <v>121</v>
      </c>
      <c r="Q62" t="s">
        <v>122</v>
      </c>
      <c r="R62" t="s">
        <v>123</v>
      </c>
      <c r="S62" t="str">
        <f>VLOOKUP($G62,LBB_Code!$J:$O, 6,FALSE)</f>
        <v>A1.D10166.661225.99999.9999999.999999</v>
      </c>
      <c r="T62" s="155"/>
      <c r="W62" s="122"/>
      <c r="Z62" s="122"/>
      <c r="AC62" s="122">
        <v>15702.289068514239</v>
      </c>
      <c r="AF62" s="122"/>
      <c r="AI62" s="122"/>
      <c r="AL62" s="122"/>
      <c r="AO62" s="122"/>
      <c r="AR62" s="122"/>
      <c r="AU62" s="122"/>
      <c r="AX62" s="122"/>
      <c r="BA62" s="122"/>
      <c r="BD62" s="122"/>
      <c r="BE62" s="120">
        <f t="shared" si="5"/>
        <v>15702.289068514239</v>
      </c>
      <c r="BF62" s="120">
        <f t="shared" si="4"/>
        <v>15702.289068514239</v>
      </c>
    </row>
    <row r="63" spans="1:58" x14ac:dyDescent="0.3">
      <c r="A63">
        <f t="shared" si="3"/>
        <v>3022078</v>
      </c>
      <c r="B63">
        <v>3022078</v>
      </c>
      <c r="C63" t="s">
        <v>716</v>
      </c>
      <c r="D63">
        <f>VLOOKUP(B63,'School Details'!A:K,3,FALSE)</f>
        <v>0</v>
      </c>
      <c r="E63" t="str">
        <f>VLOOKUP(B63,'School Details'!A:K,4,FALSE)</f>
        <v>M</v>
      </c>
      <c r="F63" t="str">
        <f>VLOOKUP(B63,'School Details'!A:K,5,FALSE)</f>
        <v>Primary</v>
      </c>
      <c r="G63" t="s">
        <v>895</v>
      </c>
      <c r="I63" t="s">
        <v>988</v>
      </c>
      <c r="J63">
        <v>661225</v>
      </c>
      <c r="K63" s="118" t="s">
        <v>987</v>
      </c>
      <c r="M63" s="106" t="str">
        <f t="shared" si="1"/>
        <v>FSMKS2.I07</v>
      </c>
      <c r="N63" s="106">
        <f>VLOOKUP(B63,'School Details'!A:K,10,FALSE)</f>
        <v>400014</v>
      </c>
      <c r="O63" t="s">
        <v>490</v>
      </c>
      <c r="P63" t="s">
        <v>232</v>
      </c>
      <c r="Q63" t="s">
        <v>233</v>
      </c>
      <c r="R63" t="s">
        <v>234</v>
      </c>
      <c r="S63" t="str">
        <f>VLOOKUP($G63,LBB_Code!$J:$O, 6,FALSE)</f>
        <v>A1.D10166.661225.99999.9999999.999999</v>
      </c>
      <c r="T63" s="155"/>
      <c r="W63" s="122"/>
      <c r="Z63" s="122"/>
      <c r="AC63" s="122">
        <v>41836.180558121632</v>
      </c>
      <c r="AF63" s="122"/>
      <c r="AI63" s="122"/>
      <c r="AL63" s="122"/>
      <c r="AO63" s="122"/>
      <c r="AR63" s="122"/>
      <c r="AU63" s="122"/>
      <c r="AX63" s="122"/>
      <c r="BA63" s="122"/>
      <c r="BD63" s="122"/>
      <c r="BE63" s="120">
        <f t="shared" si="5"/>
        <v>41836.180558121632</v>
      </c>
      <c r="BF63" s="120">
        <f t="shared" si="4"/>
        <v>41836.180558121632</v>
      </c>
    </row>
    <row r="64" spans="1:58" x14ac:dyDescent="0.3">
      <c r="A64">
        <f t="shared" si="3"/>
        <v>3022038</v>
      </c>
      <c r="B64">
        <v>3022038</v>
      </c>
      <c r="C64" t="s">
        <v>491</v>
      </c>
      <c r="D64">
        <f>VLOOKUP(B64,'School Details'!A:K,3,FALSE)</f>
        <v>0</v>
      </c>
      <c r="E64" t="str">
        <f>VLOOKUP(B64,'School Details'!A:K,4,FALSE)</f>
        <v>A</v>
      </c>
      <c r="F64" t="str">
        <f>VLOOKUP(B64,'School Details'!A:K,5,FALSE)</f>
        <v>Primary</v>
      </c>
      <c r="G64" t="s">
        <v>895</v>
      </c>
      <c r="I64" t="s">
        <v>988</v>
      </c>
      <c r="J64">
        <v>657120</v>
      </c>
      <c r="K64" s="118" t="s">
        <v>987</v>
      </c>
      <c r="M64" s="106" t="str">
        <f t="shared" si="1"/>
        <v>FSMKS2.I07</v>
      </c>
      <c r="N64" s="106">
        <f>VLOOKUP(B64,'School Details'!A:K,10,FALSE)</f>
        <v>152217</v>
      </c>
      <c r="O64" t="s">
        <v>491</v>
      </c>
      <c r="P64" t="s">
        <v>321</v>
      </c>
      <c r="Q64" t="s">
        <v>320</v>
      </c>
      <c r="R64" t="s">
        <v>812</v>
      </c>
      <c r="S64" t="str">
        <f>VLOOKUP($G64,LBB_Code!$J:$O, 6,FALSE)</f>
        <v>A1.D10166.661225.99999.9999999.999999</v>
      </c>
      <c r="T64" s="154"/>
      <c r="W64" s="122"/>
      <c r="Z64" s="122"/>
      <c r="AC64" s="122">
        <v>25751.754072363354</v>
      </c>
      <c r="AF64" s="122"/>
      <c r="AI64" s="122"/>
      <c r="AL64" s="122"/>
      <c r="AO64" s="122"/>
      <c r="AR64" s="122"/>
      <c r="AU64" s="122"/>
      <c r="AX64" s="122"/>
      <c r="BA64" s="122"/>
      <c r="BD64" s="122"/>
      <c r="BE64" s="120">
        <f t="shared" si="5"/>
        <v>25751.754072363354</v>
      </c>
      <c r="BF64" s="120">
        <f t="shared" si="4"/>
        <v>25751.754072363354</v>
      </c>
    </row>
    <row r="65" spans="1:58" x14ac:dyDescent="0.3">
      <c r="A65">
        <f t="shared" si="3"/>
        <v>3022072</v>
      </c>
      <c r="B65">
        <v>3022072</v>
      </c>
      <c r="C65" t="s">
        <v>746</v>
      </c>
      <c r="D65">
        <f>VLOOKUP(B65,'School Details'!A:K,3,FALSE)</f>
        <v>0</v>
      </c>
      <c r="E65" t="str">
        <f>VLOOKUP(B65,'School Details'!A:K,4,FALSE)</f>
        <v>M</v>
      </c>
      <c r="F65" t="str">
        <f>VLOOKUP(B65,'School Details'!A:K,5,FALSE)</f>
        <v>Primary</v>
      </c>
      <c r="G65" t="s">
        <v>895</v>
      </c>
      <c r="I65" t="s">
        <v>988</v>
      </c>
      <c r="J65">
        <v>661225</v>
      </c>
      <c r="K65" s="118" t="s">
        <v>987</v>
      </c>
      <c r="M65" s="106" t="str">
        <f t="shared" si="1"/>
        <v>FSMKS2.I07</v>
      </c>
      <c r="N65" s="106">
        <f>VLOOKUP(B65,'School Details'!A:K,10,FALSE)</f>
        <v>400012</v>
      </c>
      <c r="O65" t="s">
        <v>493</v>
      </c>
      <c r="P65" t="s">
        <v>52</v>
      </c>
      <c r="Q65" t="s">
        <v>53</v>
      </c>
      <c r="R65" t="s">
        <v>54</v>
      </c>
      <c r="S65" t="str">
        <f>VLOOKUP($G65,LBB_Code!$J:$O, 6,FALSE)</f>
        <v>A1.D10166.661225.99999.9999999.999999</v>
      </c>
      <c r="T65" s="155"/>
      <c r="W65" s="122"/>
      <c r="Z65" s="122"/>
      <c r="AC65" s="122">
        <v>26065.799853733635</v>
      </c>
      <c r="AF65" s="122"/>
      <c r="AI65" s="122"/>
      <c r="AL65" s="122"/>
      <c r="AO65" s="122"/>
      <c r="AR65" s="122"/>
      <c r="AU65" s="122"/>
      <c r="AX65" s="122"/>
      <c r="BA65" s="122"/>
      <c r="BD65" s="122"/>
      <c r="BE65" s="120">
        <f t="shared" si="5"/>
        <v>26065.799853733635</v>
      </c>
      <c r="BF65" s="120">
        <f t="shared" si="4"/>
        <v>26065.799853733635</v>
      </c>
    </row>
    <row r="66" spans="1:58" x14ac:dyDescent="0.3">
      <c r="A66">
        <f t="shared" si="3"/>
        <v>3022004</v>
      </c>
      <c r="B66">
        <v>3022004</v>
      </c>
      <c r="C66" t="s">
        <v>494</v>
      </c>
      <c r="D66">
        <f>VLOOKUP(B66,'School Details'!A:K,3,FALSE)</f>
        <v>0</v>
      </c>
      <c r="E66" t="str">
        <f>VLOOKUP(B66,'School Details'!A:K,4,FALSE)</f>
        <v>A</v>
      </c>
      <c r="F66" t="str">
        <f>VLOOKUP(B66,'School Details'!A:K,5,FALSE)</f>
        <v>Primary</v>
      </c>
      <c r="G66" t="s">
        <v>895</v>
      </c>
      <c r="I66" t="s">
        <v>988</v>
      </c>
      <c r="J66">
        <v>657120</v>
      </c>
      <c r="K66" s="118" t="s">
        <v>987</v>
      </c>
      <c r="M66" s="106" t="str">
        <f t="shared" si="1"/>
        <v>FSMKS2.I07</v>
      </c>
      <c r="N66" s="106">
        <f>VLOOKUP(B66,'School Details'!A:K,10,FALSE)</f>
        <v>155029</v>
      </c>
      <c r="O66" t="s">
        <v>494</v>
      </c>
      <c r="P66" t="s">
        <v>325</v>
      </c>
      <c r="Q66" t="s">
        <v>324</v>
      </c>
      <c r="R66" t="s">
        <v>809</v>
      </c>
      <c r="S66" t="str">
        <f>VLOOKUP($G66,LBB_Code!$J:$O, 6,FALSE)</f>
        <v>A1.D10166.661225.99999.9999999.999999</v>
      </c>
      <c r="T66" s="155"/>
      <c r="W66" s="122"/>
      <c r="Z66" s="122"/>
      <c r="AC66" s="122">
        <v>23267.180631254811</v>
      </c>
      <c r="AF66" s="122"/>
      <c r="AI66" s="122"/>
      <c r="AL66" s="122"/>
      <c r="AO66" s="122"/>
      <c r="AR66" s="122"/>
      <c r="AU66" s="122"/>
      <c r="AX66" s="122"/>
      <c r="BA66" s="122"/>
      <c r="BD66" s="122"/>
      <c r="BE66" s="120">
        <f t="shared" si="5"/>
        <v>23267.180631254811</v>
      </c>
      <c r="BF66" s="120">
        <f t="shared" si="4"/>
        <v>23267.180631254811</v>
      </c>
    </row>
    <row r="67" spans="1:58" x14ac:dyDescent="0.3">
      <c r="A67">
        <f t="shared" si="3"/>
        <v>3023512</v>
      </c>
      <c r="B67">
        <v>3023512</v>
      </c>
      <c r="C67" t="s">
        <v>738</v>
      </c>
      <c r="D67">
        <f>VLOOKUP(B67,'School Details'!A:K,3,FALSE)</f>
        <v>0</v>
      </c>
      <c r="E67" t="str">
        <f>VLOOKUP(B67,'School Details'!A:K,4,FALSE)</f>
        <v>M</v>
      </c>
      <c r="F67" t="str">
        <f>VLOOKUP(B67,'School Details'!A:K,5,FALSE)</f>
        <v>Primary</v>
      </c>
      <c r="G67" t="s">
        <v>895</v>
      </c>
      <c r="I67" t="s">
        <v>988</v>
      </c>
      <c r="J67">
        <v>661225</v>
      </c>
      <c r="K67" s="118" t="s">
        <v>987</v>
      </c>
      <c r="M67" s="106" t="str">
        <f t="shared" si="1"/>
        <v>FSMKS2.I07</v>
      </c>
      <c r="N67" s="106">
        <f>VLOOKUP(B67,'School Details'!A:K,10,FALSE)</f>
        <v>400093</v>
      </c>
      <c r="O67" t="s">
        <v>495</v>
      </c>
      <c r="P67" t="s">
        <v>166</v>
      </c>
      <c r="Q67" t="s">
        <v>167</v>
      </c>
      <c r="R67" t="s">
        <v>168</v>
      </c>
      <c r="S67" t="str">
        <f>VLOOKUP($G67,LBB_Code!$J:$O, 6,FALSE)</f>
        <v>A1.D10166.661225.99999.9999999.999999</v>
      </c>
      <c r="T67" s="155"/>
      <c r="W67" s="122"/>
      <c r="Z67" s="122"/>
      <c r="AC67" s="122">
        <v>46534.361262509621</v>
      </c>
      <c r="AF67" s="122"/>
      <c r="AI67" s="122"/>
      <c r="AL67" s="122"/>
      <c r="AO67" s="122"/>
      <c r="AR67" s="122"/>
      <c r="AU67" s="122"/>
      <c r="AX67" s="122"/>
      <c r="BA67" s="122"/>
      <c r="BD67" s="122"/>
      <c r="BE67" s="120">
        <f t="shared" si="5"/>
        <v>46534.361262509621</v>
      </c>
      <c r="BF67" s="120">
        <f t="shared" si="4"/>
        <v>46534.361262509621</v>
      </c>
    </row>
    <row r="68" spans="1:58" x14ac:dyDescent="0.3">
      <c r="A68">
        <f t="shared" si="3"/>
        <v>3022041</v>
      </c>
      <c r="B68">
        <v>3022041</v>
      </c>
      <c r="C68" t="s">
        <v>496</v>
      </c>
      <c r="D68">
        <f>VLOOKUP(B68,'School Details'!A:K,3,FALSE)</f>
        <v>0</v>
      </c>
      <c r="E68" t="str">
        <f>VLOOKUP(B68,'School Details'!A:K,4,FALSE)</f>
        <v>A</v>
      </c>
      <c r="F68" t="str">
        <f>VLOOKUP(B68,'School Details'!A:K,5,FALSE)</f>
        <v>Primary</v>
      </c>
      <c r="G68" t="s">
        <v>895</v>
      </c>
      <c r="I68" t="s">
        <v>988</v>
      </c>
      <c r="J68">
        <v>657120</v>
      </c>
      <c r="K68" s="118" t="s">
        <v>987</v>
      </c>
      <c r="M68" s="106" t="str">
        <f t="shared" si="1"/>
        <v>FSMKS2.I07</v>
      </c>
      <c r="N68" s="106">
        <f>VLOOKUP(B68,'School Details'!A:K,10,FALSE)</f>
        <v>160025</v>
      </c>
      <c r="O68" t="s">
        <v>23628</v>
      </c>
      <c r="P68" t="s">
        <v>349</v>
      </c>
      <c r="Q68" t="s">
        <v>348</v>
      </c>
      <c r="R68" t="s">
        <v>813</v>
      </c>
      <c r="S68" t="str">
        <f>VLOOKUP($G68,LBB_Code!$J:$O, 6,FALSE)</f>
        <v>A1.D10166.661225.99999.9999999.999999</v>
      </c>
      <c r="T68" s="155"/>
      <c r="W68" s="122"/>
      <c r="Z68" s="122"/>
      <c r="AC68" s="122">
        <v>25504.409538106233</v>
      </c>
      <c r="AF68" s="122"/>
      <c r="AI68" s="122"/>
      <c r="AL68" s="122"/>
      <c r="AO68" s="122"/>
      <c r="AR68" s="122"/>
      <c r="AU68" s="122"/>
      <c r="AX68" s="122"/>
      <c r="BA68" s="122"/>
      <c r="BD68" s="122"/>
      <c r="BE68" s="120">
        <f t="shared" si="5"/>
        <v>25504.409538106233</v>
      </c>
      <c r="BF68" s="120">
        <f t="shared" si="4"/>
        <v>25504.409538106233</v>
      </c>
    </row>
    <row r="69" spans="1:58" x14ac:dyDescent="0.3">
      <c r="A69">
        <f t="shared" si="3"/>
        <v>3023510</v>
      </c>
      <c r="B69">
        <v>3023510</v>
      </c>
      <c r="C69" t="s">
        <v>736</v>
      </c>
      <c r="D69">
        <f>VLOOKUP(B69,'School Details'!A:K,3,FALSE)</f>
        <v>0</v>
      </c>
      <c r="E69" t="str">
        <f>VLOOKUP(B69,'School Details'!A:K,4,FALSE)</f>
        <v>M</v>
      </c>
      <c r="F69" t="str">
        <f>VLOOKUP(B69,'School Details'!A:K,5,FALSE)</f>
        <v>Primary</v>
      </c>
      <c r="G69" t="s">
        <v>895</v>
      </c>
      <c r="I69" t="s">
        <v>988</v>
      </c>
      <c r="J69">
        <v>661225</v>
      </c>
      <c r="K69" s="118" t="s">
        <v>987</v>
      </c>
      <c r="M69" s="106" t="str">
        <f t="shared" si="1"/>
        <v>FSMKS2.I07</v>
      </c>
      <c r="N69" s="106">
        <f>VLOOKUP(B69,'School Details'!A:K,10,FALSE)</f>
        <v>400071</v>
      </c>
      <c r="O69" t="s">
        <v>497</v>
      </c>
      <c r="P69" t="s">
        <v>235</v>
      </c>
      <c r="Q69" t="s">
        <v>236</v>
      </c>
      <c r="R69" t="s">
        <v>237</v>
      </c>
      <c r="S69" t="str">
        <f>VLOOKUP($G69,LBB_Code!$J:$O, 6,FALSE)</f>
        <v>A1.D10166.661225.99999.9999999.999999</v>
      </c>
      <c r="T69" s="155"/>
      <c r="W69" s="122"/>
      <c r="Z69" s="122"/>
      <c r="AC69" s="122">
        <v>31718.62391839876</v>
      </c>
      <c r="AF69" s="122"/>
      <c r="AI69" s="122"/>
      <c r="AL69" s="122"/>
      <c r="AO69" s="122"/>
      <c r="AR69" s="122"/>
      <c r="AU69" s="122"/>
      <c r="AX69" s="122"/>
      <c r="BA69" s="122"/>
      <c r="BD69" s="122"/>
      <c r="BE69" s="120">
        <f t="shared" ref="BE69:BE98" si="6">W69+Z69+AC69+AF69+AI69+AL69+AO69+AR69+AU69+AX69+BA69+W69</f>
        <v>31718.62391839876</v>
      </c>
      <c r="BF69" s="120">
        <f t="shared" si="4"/>
        <v>31718.62391839876</v>
      </c>
    </row>
    <row r="70" spans="1:58" x14ac:dyDescent="0.3">
      <c r="A70">
        <f t="shared" si="3"/>
        <v>3022053</v>
      </c>
      <c r="B70">
        <v>3022053</v>
      </c>
      <c r="C70" t="s">
        <v>31</v>
      </c>
      <c r="D70">
        <f>VLOOKUP(B70,'School Details'!A:K,3,FALSE)</f>
        <v>0</v>
      </c>
      <c r="E70" t="str">
        <f>VLOOKUP(B70,'School Details'!A:K,4,FALSE)</f>
        <v>M</v>
      </c>
      <c r="F70" t="str">
        <f>VLOOKUP(B70,'School Details'!A:K,5,FALSE)</f>
        <v>Primary</v>
      </c>
      <c r="G70" t="s">
        <v>895</v>
      </c>
      <c r="I70" t="s">
        <v>988</v>
      </c>
      <c r="J70">
        <v>661225</v>
      </c>
      <c r="K70" s="118" t="s">
        <v>987</v>
      </c>
      <c r="M70" s="106" t="str">
        <f t="shared" si="1"/>
        <v>FSMKS2.I07</v>
      </c>
      <c r="N70" s="106">
        <f>VLOOKUP(B70,'School Details'!A:K,10,FALSE)</f>
        <v>158733</v>
      </c>
      <c r="O70" t="s">
        <v>482</v>
      </c>
      <c r="P70" t="s">
        <v>31</v>
      </c>
      <c r="Q70" t="s">
        <v>32</v>
      </c>
      <c r="R70" t="s">
        <v>33</v>
      </c>
      <c r="S70" t="str">
        <f>VLOOKUP($G70,LBB_Code!$J:$O, 6,FALSE)</f>
        <v>A1.D10166.661225.99999.9999999.999999</v>
      </c>
      <c r="T70" s="155"/>
      <c r="W70" s="122"/>
      <c r="Z70" s="122"/>
      <c r="AC70" s="122">
        <v>25951.855319476519</v>
      </c>
      <c r="AF70" s="122"/>
      <c r="AI70" s="122"/>
      <c r="AL70" s="122"/>
      <c r="AO70" s="122"/>
      <c r="AR70" s="122"/>
      <c r="AU70" s="122"/>
      <c r="AX70" s="122"/>
      <c r="BA70" s="122"/>
      <c r="BD70" s="122"/>
      <c r="BE70" s="120">
        <f t="shared" si="6"/>
        <v>25951.855319476519</v>
      </c>
      <c r="BF70" s="120">
        <f t="shared" si="4"/>
        <v>25951.855319476519</v>
      </c>
    </row>
    <row r="71" spans="1:58" x14ac:dyDescent="0.3">
      <c r="A71">
        <f t="shared" si="3"/>
        <v>3023502</v>
      </c>
      <c r="B71">
        <v>3023502</v>
      </c>
      <c r="C71" t="s">
        <v>733</v>
      </c>
      <c r="D71">
        <f>VLOOKUP(B71,'School Details'!A:K,3,FALSE)</f>
        <v>0</v>
      </c>
      <c r="E71" t="str">
        <f>VLOOKUP(B71,'School Details'!A:K,4,FALSE)</f>
        <v>M</v>
      </c>
      <c r="F71" t="str">
        <f>VLOOKUP(B71,'School Details'!A:K,5,FALSE)</f>
        <v>Primary</v>
      </c>
      <c r="G71" t="s">
        <v>895</v>
      </c>
      <c r="I71" t="s">
        <v>988</v>
      </c>
      <c r="J71">
        <v>661225</v>
      </c>
      <c r="K71" s="118" t="s">
        <v>987</v>
      </c>
      <c r="M71" s="106" t="str">
        <f t="shared" si="1"/>
        <v>FSMKS2.I07</v>
      </c>
      <c r="N71" s="106">
        <f>VLOOKUP(B71,'School Details'!A:K,10,FALSE)</f>
        <v>400096</v>
      </c>
      <c r="O71" t="s">
        <v>499</v>
      </c>
      <c r="P71" t="s">
        <v>136</v>
      </c>
      <c r="Q71" t="s">
        <v>137</v>
      </c>
      <c r="R71" t="s">
        <v>138</v>
      </c>
      <c r="S71" t="str">
        <f>VLOOKUP($G71,LBB_Code!$J:$O, 6,FALSE)</f>
        <v>A1.D10166.661225.99999.9999999.999999</v>
      </c>
      <c r="T71" s="155"/>
      <c r="W71" s="122"/>
      <c r="Z71" s="122"/>
      <c r="AC71" s="122">
        <v>24966.639618937643</v>
      </c>
      <c r="AF71" s="122"/>
      <c r="AI71" s="122"/>
      <c r="AL71" s="122"/>
      <c r="AO71" s="122"/>
      <c r="AR71" s="122"/>
      <c r="AU71" s="122"/>
      <c r="AX71" s="122"/>
      <c r="BA71" s="122"/>
      <c r="BD71" s="122"/>
      <c r="BE71" s="120">
        <f t="shared" si="6"/>
        <v>24966.639618937643</v>
      </c>
      <c r="BF71" s="120">
        <f t="shared" si="4"/>
        <v>24966.639618937643</v>
      </c>
    </row>
    <row r="72" spans="1:58" x14ac:dyDescent="0.3">
      <c r="A72">
        <f t="shared" si="3"/>
        <v>3023315</v>
      </c>
      <c r="B72">
        <v>3023315</v>
      </c>
      <c r="C72" t="s">
        <v>728</v>
      </c>
      <c r="D72">
        <f>VLOOKUP(B72,'School Details'!A:K,3,FALSE)</f>
        <v>0</v>
      </c>
      <c r="E72" t="str">
        <f>VLOOKUP(B72,'School Details'!A:K,4,FALSE)</f>
        <v>M</v>
      </c>
      <c r="F72" t="str">
        <f>VLOOKUP(B72,'School Details'!A:K,5,FALSE)</f>
        <v>Primary</v>
      </c>
      <c r="G72" t="s">
        <v>895</v>
      </c>
      <c r="I72" t="s">
        <v>988</v>
      </c>
      <c r="J72">
        <v>661225</v>
      </c>
      <c r="K72" s="118" t="s">
        <v>987</v>
      </c>
      <c r="M72" s="106" t="str">
        <f t="shared" ref="M72:M96" si="7">I72&amp;"."&amp;K72</f>
        <v>FSMKS2.I07</v>
      </c>
      <c r="N72" s="106">
        <f>VLOOKUP(B72,'School Details'!A:K,10,FALSE)</f>
        <v>400062</v>
      </c>
      <c r="O72" t="s">
        <v>501</v>
      </c>
      <c r="P72" t="s">
        <v>229</v>
      </c>
      <c r="Q72" t="s">
        <v>230</v>
      </c>
      <c r="R72" t="s">
        <v>231</v>
      </c>
      <c r="S72" t="str">
        <f>VLOOKUP($G72,LBB_Code!$J:$O, 6,FALSE)</f>
        <v>A1.D10166.661225.99999.9999999.999999</v>
      </c>
      <c r="T72" s="154"/>
      <c r="W72" s="122"/>
      <c r="Z72" s="122"/>
      <c r="AC72" s="122">
        <v>17900.609538106233</v>
      </c>
      <c r="AF72" s="122"/>
      <c r="AI72" s="122"/>
      <c r="AL72" s="122"/>
      <c r="AO72" s="122"/>
      <c r="AR72" s="122"/>
      <c r="AU72" s="122"/>
      <c r="AX72" s="122"/>
      <c r="BA72" s="122"/>
      <c r="BD72" s="122"/>
      <c r="BE72" s="120">
        <f t="shared" si="6"/>
        <v>17900.609538106233</v>
      </c>
      <c r="BF72" s="120">
        <f t="shared" si="4"/>
        <v>17900.609538106233</v>
      </c>
    </row>
    <row r="73" spans="1:58" x14ac:dyDescent="0.3">
      <c r="A73">
        <f t="shared" ref="A73:A96" si="8">B73</f>
        <v>3023504</v>
      </c>
      <c r="B73">
        <v>3023504</v>
      </c>
      <c r="C73" t="s">
        <v>734</v>
      </c>
      <c r="D73">
        <f>VLOOKUP(B73,'School Details'!A:K,3,FALSE)</f>
        <v>0</v>
      </c>
      <c r="E73" t="str">
        <f>VLOOKUP(B73,'School Details'!A:K,4,FALSE)</f>
        <v>M</v>
      </c>
      <c r="F73" t="str">
        <f>VLOOKUP(B73,'School Details'!A:K,5,FALSE)</f>
        <v>Primary</v>
      </c>
      <c r="G73" t="s">
        <v>895</v>
      </c>
      <c r="I73" t="s">
        <v>988</v>
      </c>
      <c r="J73">
        <v>661225</v>
      </c>
      <c r="K73" s="118" t="s">
        <v>987</v>
      </c>
      <c r="M73" s="106" t="str">
        <f t="shared" si="7"/>
        <v>FSMKS2.I07</v>
      </c>
      <c r="N73" s="106">
        <f>VLOOKUP(B73,'School Details'!A:K,10,FALSE)</f>
        <v>400064</v>
      </c>
      <c r="O73" t="s">
        <v>502</v>
      </c>
      <c r="P73" t="s">
        <v>238</v>
      </c>
      <c r="Q73" t="s">
        <v>239</v>
      </c>
      <c r="R73" t="s">
        <v>240</v>
      </c>
      <c r="S73" t="str">
        <f>VLOOKUP($G73,LBB_Code!$J:$O, 6,FALSE)</f>
        <v>A1.D10166.661225.99999.9999999.999999</v>
      </c>
      <c r="T73" s="155"/>
      <c r="W73" s="122"/>
      <c r="Z73" s="122"/>
      <c r="AC73" s="122">
        <v>34702.058841416474</v>
      </c>
      <c r="AF73" s="122"/>
      <c r="AI73" s="122"/>
      <c r="AL73" s="122"/>
      <c r="AO73" s="122"/>
      <c r="AR73" s="122"/>
      <c r="AU73" s="122"/>
      <c r="AX73" s="122"/>
      <c r="BA73" s="122"/>
      <c r="BD73" s="122"/>
      <c r="BE73" s="120">
        <f t="shared" si="6"/>
        <v>34702.058841416474</v>
      </c>
      <c r="BF73" s="120">
        <f t="shared" ref="BF73:BF96" si="9">BE73 - T73</f>
        <v>34702.058841416474</v>
      </c>
    </row>
    <row r="74" spans="1:58" x14ac:dyDescent="0.3">
      <c r="A74">
        <f t="shared" si="8"/>
        <v>3023307</v>
      </c>
      <c r="B74">
        <v>3023307</v>
      </c>
      <c r="C74" t="s">
        <v>722</v>
      </c>
      <c r="D74">
        <f>VLOOKUP(B74,'School Details'!A:K,3,FALSE)</f>
        <v>0</v>
      </c>
      <c r="E74" t="str">
        <f>VLOOKUP(B74,'School Details'!A:K,4,FALSE)</f>
        <v>M</v>
      </c>
      <c r="F74" t="str">
        <f>VLOOKUP(B74,'School Details'!A:K,5,FALSE)</f>
        <v>Primary</v>
      </c>
      <c r="G74" t="s">
        <v>895</v>
      </c>
      <c r="I74" t="s">
        <v>988</v>
      </c>
      <c r="J74">
        <v>661225</v>
      </c>
      <c r="K74" s="118" t="s">
        <v>987</v>
      </c>
      <c r="M74" s="106" t="str">
        <f t="shared" si="7"/>
        <v>FSMKS2.I07</v>
      </c>
      <c r="N74" s="106">
        <f>VLOOKUP(B74,'School Details'!A:K,10,FALSE)</f>
        <v>400114</v>
      </c>
      <c r="O74" t="s">
        <v>504</v>
      </c>
      <c r="P74" t="s">
        <v>154</v>
      </c>
      <c r="Q74" t="s">
        <v>155</v>
      </c>
      <c r="R74" t="s">
        <v>156</v>
      </c>
      <c r="S74" t="str">
        <f>VLOOKUP($G74,LBB_Code!$J:$O, 6,FALSE)</f>
        <v>A1.D10166.661225.99999.9999999.999999</v>
      </c>
      <c r="T74" s="155"/>
      <c r="W74" s="122"/>
      <c r="Z74" s="122"/>
      <c r="AC74" s="122">
        <v>16330.380631254809</v>
      </c>
      <c r="AF74" s="122"/>
      <c r="AI74" s="122"/>
      <c r="AL74" s="122"/>
      <c r="AO74" s="122"/>
      <c r="AR74" s="122"/>
      <c r="AU74" s="122"/>
      <c r="AX74" s="122"/>
      <c r="BA74" s="122"/>
      <c r="BD74" s="122"/>
      <c r="BE74" s="120">
        <f t="shared" si="6"/>
        <v>16330.380631254809</v>
      </c>
      <c r="BF74" s="120">
        <f t="shared" si="9"/>
        <v>16330.380631254809</v>
      </c>
    </row>
    <row r="75" spans="1:58" x14ac:dyDescent="0.3">
      <c r="A75">
        <f t="shared" si="8"/>
        <v>3023309</v>
      </c>
      <c r="B75">
        <v>3023309</v>
      </c>
      <c r="C75" t="s">
        <v>723</v>
      </c>
      <c r="D75">
        <f>VLOOKUP(B75,'School Details'!A:K,3,FALSE)</f>
        <v>0</v>
      </c>
      <c r="E75" t="str">
        <f>VLOOKUP(B75,'School Details'!A:K,4,FALSE)</f>
        <v>M</v>
      </c>
      <c r="F75" t="str">
        <f>VLOOKUP(B75,'School Details'!A:K,5,FALSE)</f>
        <v>Primary</v>
      </c>
      <c r="G75" t="s">
        <v>895</v>
      </c>
      <c r="I75" t="s">
        <v>988</v>
      </c>
      <c r="J75">
        <v>661225</v>
      </c>
      <c r="K75" s="118" t="s">
        <v>987</v>
      </c>
      <c r="M75" s="106" t="str">
        <f t="shared" si="7"/>
        <v>FSMKS2.I07</v>
      </c>
      <c r="N75" s="106">
        <f>VLOOKUP(B75,'School Details'!A:K,10,FALSE)</f>
        <v>400098</v>
      </c>
      <c r="O75" t="s">
        <v>503</v>
      </c>
      <c r="P75" t="s">
        <v>28</v>
      </c>
      <c r="Q75" t="s">
        <v>29</v>
      </c>
      <c r="R75" t="s">
        <v>30</v>
      </c>
      <c r="S75" t="str">
        <f>VLOOKUP($G75,LBB_Code!$J:$O, 6,FALSE)</f>
        <v>A1.D10166.661225.99999.9999999.999999</v>
      </c>
      <c r="T75" s="155"/>
      <c r="W75" s="122"/>
      <c r="Z75" s="122"/>
      <c r="AC75" s="122">
        <v>15702.289068514239</v>
      </c>
      <c r="AF75" s="122"/>
      <c r="AI75" s="122"/>
      <c r="AL75" s="122"/>
      <c r="AO75" s="122"/>
      <c r="AR75" s="122"/>
      <c r="AU75" s="122"/>
      <c r="AX75" s="122"/>
      <c r="BA75" s="122"/>
      <c r="BD75" s="122"/>
      <c r="BE75" s="120">
        <f t="shared" si="6"/>
        <v>15702.289068514239</v>
      </c>
      <c r="BF75" s="120">
        <f t="shared" si="9"/>
        <v>15702.289068514239</v>
      </c>
    </row>
    <row r="76" spans="1:58" x14ac:dyDescent="0.3">
      <c r="A76">
        <f t="shared" si="8"/>
        <v>3023509</v>
      </c>
      <c r="B76">
        <v>3023509</v>
      </c>
      <c r="C76" t="s">
        <v>206</v>
      </c>
      <c r="D76">
        <f>VLOOKUP(B76,'School Details'!A:K,3,FALSE)</f>
        <v>0</v>
      </c>
      <c r="E76" t="str">
        <f>VLOOKUP(B76,'School Details'!A:K,4,FALSE)</f>
        <v>M</v>
      </c>
      <c r="F76" t="str">
        <f>VLOOKUP(B76,'School Details'!A:K,5,FALSE)</f>
        <v>Primary</v>
      </c>
      <c r="G76" t="s">
        <v>895</v>
      </c>
      <c r="I76" t="s">
        <v>988</v>
      </c>
      <c r="J76">
        <v>661225</v>
      </c>
      <c r="K76" s="118" t="s">
        <v>987</v>
      </c>
      <c r="M76" s="106" t="str">
        <f t="shared" si="7"/>
        <v>FSMKS2.I07</v>
      </c>
      <c r="N76" s="106">
        <f>VLOOKUP(B76,'School Details'!A:K,10,FALSE)</f>
        <v>400066</v>
      </c>
      <c r="O76" t="s">
        <v>506</v>
      </c>
      <c r="P76" t="s">
        <v>206</v>
      </c>
      <c r="Q76" t="s">
        <v>207</v>
      </c>
      <c r="R76" t="s">
        <v>208</v>
      </c>
      <c r="S76" t="str">
        <f>VLOOKUP($G76,LBB_Code!$J:$O, 6,FALSE)</f>
        <v>A1.D10166.661225.99999.9999999.999999</v>
      </c>
      <c r="T76" s="155"/>
      <c r="W76" s="122"/>
      <c r="Z76" s="122"/>
      <c r="AC76" s="122">
        <v>32189.692590454189</v>
      </c>
      <c r="AF76" s="122"/>
      <c r="AI76" s="122"/>
      <c r="AL76" s="122"/>
      <c r="AO76" s="122"/>
      <c r="AR76" s="122"/>
      <c r="AU76" s="122"/>
      <c r="AX76" s="122"/>
      <c r="BA76" s="122"/>
      <c r="BD76" s="122"/>
      <c r="BE76" s="120">
        <f t="shared" si="6"/>
        <v>32189.692590454189</v>
      </c>
      <c r="BF76" s="120">
        <f t="shared" si="9"/>
        <v>32189.692590454189</v>
      </c>
    </row>
    <row r="77" spans="1:58" x14ac:dyDescent="0.3">
      <c r="A77">
        <f t="shared" si="8"/>
        <v>3023521</v>
      </c>
      <c r="B77">
        <v>3023521</v>
      </c>
      <c r="C77" t="s">
        <v>744</v>
      </c>
      <c r="D77">
        <f>VLOOKUP(B77,'School Details'!A:K,3,FALSE)</f>
        <v>0</v>
      </c>
      <c r="E77" t="str">
        <f>VLOOKUP(B77,'School Details'!A:K,4,FALSE)</f>
        <v>M</v>
      </c>
      <c r="F77" t="str">
        <f>VLOOKUP(B77,'School Details'!A:K,5,FALSE)</f>
        <v>All through</v>
      </c>
      <c r="G77" t="s">
        <v>897</v>
      </c>
      <c r="I77" t="s">
        <v>988</v>
      </c>
      <c r="J77">
        <v>661225</v>
      </c>
      <c r="K77" s="118" t="s">
        <v>987</v>
      </c>
      <c r="M77" s="106" t="str">
        <f t="shared" si="7"/>
        <v>FSMKS2.I07</v>
      </c>
      <c r="N77" s="106">
        <f>VLOOKUP(B77,'School Details'!A:K,10,FALSE)</f>
        <v>400135</v>
      </c>
      <c r="O77" t="s">
        <v>23629</v>
      </c>
      <c r="P77" t="s">
        <v>190</v>
      </c>
      <c r="Q77" t="s">
        <v>191</v>
      </c>
      <c r="R77" t="s">
        <v>192</v>
      </c>
      <c r="S77" t="str">
        <f>VLOOKUP($G77,LBB_Code!$J:$O, 6,FALSE)</f>
        <v>A1.D11329.661225.99999.9999999.999999</v>
      </c>
      <c r="T77" s="155"/>
      <c r="W77" s="122"/>
      <c r="Z77" s="122"/>
      <c r="AC77" s="122">
        <v>41139.997359507302</v>
      </c>
      <c r="AF77" s="122"/>
      <c r="AI77" s="122"/>
      <c r="AL77" s="122"/>
      <c r="AO77" s="122"/>
      <c r="AR77" s="122"/>
      <c r="AU77" s="122"/>
      <c r="AX77" s="122"/>
      <c r="BA77" s="122"/>
      <c r="BD77" s="122"/>
      <c r="BE77" s="120">
        <f t="shared" si="6"/>
        <v>41139.997359507302</v>
      </c>
      <c r="BF77" s="120">
        <f t="shared" si="9"/>
        <v>41139.997359507302</v>
      </c>
    </row>
    <row r="78" spans="1:58" x14ac:dyDescent="0.3">
      <c r="A78">
        <f t="shared" si="8"/>
        <v>3023311</v>
      </c>
      <c r="B78">
        <v>3023311</v>
      </c>
      <c r="C78" t="s">
        <v>724</v>
      </c>
      <c r="D78">
        <f>VLOOKUP(B78,'School Details'!A:K,3,FALSE)</f>
        <v>0</v>
      </c>
      <c r="E78" t="str">
        <f>VLOOKUP(B78,'School Details'!A:K,4,FALSE)</f>
        <v>M</v>
      </c>
      <c r="F78" t="str">
        <f>VLOOKUP(B78,'School Details'!A:K,5,FALSE)</f>
        <v>Primary</v>
      </c>
      <c r="G78" t="s">
        <v>895</v>
      </c>
      <c r="I78" t="s">
        <v>988</v>
      </c>
      <c r="J78">
        <v>661225</v>
      </c>
      <c r="K78" s="118" t="s">
        <v>987</v>
      </c>
      <c r="M78" s="106" t="str">
        <f t="shared" si="7"/>
        <v>FSMKS2.I07</v>
      </c>
      <c r="N78" s="106">
        <f>VLOOKUP(B78,'School Details'!A:K,10,FALSE)</f>
        <v>400058</v>
      </c>
      <c r="O78" t="s">
        <v>508</v>
      </c>
      <c r="P78" t="s">
        <v>215</v>
      </c>
      <c r="Q78" t="s">
        <v>216</v>
      </c>
      <c r="R78" t="s">
        <v>217</v>
      </c>
      <c r="S78" t="str">
        <f>VLOOKUP($G78,LBB_Code!$J:$O, 6,FALSE)</f>
        <v>A1.D10166.661225.99999.9999999.999999</v>
      </c>
      <c r="T78" s="154"/>
      <c r="W78" s="122"/>
      <c r="Z78" s="122"/>
      <c r="AC78" s="122">
        <v>30148.395011547334</v>
      </c>
      <c r="AF78" s="122"/>
      <c r="AI78" s="122"/>
      <c r="AL78" s="122"/>
      <c r="AO78" s="122"/>
      <c r="AR78" s="122"/>
      <c r="AU78" s="122"/>
      <c r="AX78" s="122"/>
      <c r="BA78" s="122"/>
      <c r="BD78" s="122"/>
      <c r="BE78" s="120">
        <f t="shared" si="6"/>
        <v>30148.395011547334</v>
      </c>
      <c r="BF78" s="120">
        <f t="shared" si="9"/>
        <v>30148.395011547334</v>
      </c>
    </row>
    <row r="79" spans="1:58" x14ac:dyDescent="0.3">
      <c r="A79">
        <f t="shared" si="8"/>
        <v>3023312</v>
      </c>
      <c r="B79">
        <v>3023312</v>
      </c>
      <c r="C79" t="s">
        <v>725</v>
      </c>
      <c r="D79">
        <f>VLOOKUP(B79,'School Details'!A:K,3,FALSE)</f>
        <v>0</v>
      </c>
      <c r="E79" t="str">
        <f>VLOOKUP(B79,'School Details'!A:K,4,FALSE)</f>
        <v>M</v>
      </c>
      <c r="F79" t="str">
        <f>VLOOKUP(B79,'School Details'!A:K,5,FALSE)</f>
        <v>Primary</v>
      </c>
      <c r="G79" t="s">
        <v>895</v>
      </c>
      <c r="I79" t="s">
        <v>988</v>
      </c>
      <c r="J79">
        <v>661225</v>
      </c>
      <c r="K79" s="118" t="s">
        <v>987</v>
      </c>
      <c r="M79" s="106" t="str">
        <f t="shared" si="7"/>
        <v>FSMKS2.I07</v>
      </c>
      <c r="N79" s="106">
        <f>VLOOKUP(B79,'School Details'!A:K,10,FALSE)</f>
        <v>400017</v>
      </c>
      <c r="O79" t="s">
        <v>510</v>
      </c>
      <c r="P79" t="s">
        <v>181</v>
      </c>
      <c r="Q79" t="s">
        <v>182</v>
      </c>
      <c r="R79" t="s">
        <v>183</v>
      </c>
      <c r="S79" t="str">
        <f>VLOOKUP($G79,LBB_Code!$J:$O, 6,FALSE)</f>
        <v>A1.D10166.661225.99999.9999999.999999</v>
      </c>
      <c r="T79" s="155"/>
      <c r="W79" s="122"/>
      <c r="Z79" s="122"/>
      <c r="AC79" s="122">
        <v>16487.403521939952</v>
      </c>
      <c r="AF79" s="122"/>
      <c r="AI79" s="122"/>
      <c r="AL79" s="122"/>
      <c r="AO79" s="122"/>
      <c r="AR79" s="122"/>
      <c r="AU79" s="122"/>
      <c r="AX79" s="122"/>
      <c r="BA79" s="122"/>
      <c r="BD79" s="122"/>
      <c r="BE79" s="120">
        <f t="shared" si="6"/>
        <v>16487.403521939952</v>
      </c>
      <c r="BF79" s="120">
        <f t="shared" si="9"/>
        <v>16487.403521939952</v>
      </c>
    </row>
    <row r="80" spans="1:58" x14ac:dyDescent="0.3">
      <c r="A80">
        <f t="shared" si="8"/>
        <v>3023313</v>
      </c>
      <c r="B80">
        <v>3023313</v>
      </c>
      <c r="C80" t="s">
        <v>726</v>
      </c>
      <c r="D80">
        <f>VLOOKUP(B80,'School Details'!A:K,3,FALSE)</f>
        <v>0</v>
      </c>
      <c r="E80" t="str">
        <f>VLOOKUP(B80,'School Details'!A:K,4,FALSE)</f>
        <v>M</v>
      </c>
      <c r="F80" t="str">
        <f>VLOOKUP(B80,'School Details'!A:K,5,FALSE)</f>
        <v>Primary</v>
      </c>
      <c r="G80" t="s">
        <v>895</v>
      </c>
      <c r="I80" t="s">
        <v>988</v>
      </c>
      <c r="J80">
        <v>661225</v>
      </c>
      <c r="K80" s="118" t="s">
        <v>987</v>
      </c>
      <c r="M80" s="106" t="str">
        <f t="shared" si="7"/>
        <v>FSMKS2.I07</v>
      </c>
      <c r="N80" s="106">
        <f>VLOOKUP(B80,'School Details'!A:K,10,FALSE)</f>
        <v>400006</v>
      </c>
      <c r="O80" t="s">
        <v>23630</v>
      </c>
      <c r="P80" t="s">
        <v>247</v>
      </c>
      <c r="Q80" t="s">
        <v>248</v>
      </c>
      <c r="R80" t="s">
        <v>249</v>
      </c>
      <c r="S80" t="str">
        <f>VLOOKUP($G80,LBB_Code!$J:$O, 6,FALSE)</f>
        <v>A1.D10166.661225.99999.9999999.999999</v>
      </c>
      <c r="T80" s="155"/>
      <c r="W80" s="122"/>
      <c r="Z80" s="122"/>
      <c r="AC80" s="122">
        <v>11619.693910700538</v>
      </c>
      <c r="AF80" s="122"/>
      <c r="AI80" s="122"/>
      <c r="AL80" s="122"/>
      <c r="AO80" s="122"/>
      <c r="AR80" s="122"/>
      <c r="AU80" s="122"/>
      <c r="AX80" s="122"/>
      <c r="BA80" s="122"/>
      <c r="BD80" s="122"/>
      <c r="BE80" s="120">
        <f t="shared" si="6"/>
        <v>11619.693910700538</v>
      </c>
      <c r="BF80" s="120">
        <f t="shared" si="9"/>
        <v>11619.693910700538</v>
      </c>
    </row>
    <row r="81" spans="1:58" x14ac:dyDescent="0.3">
      <c r="A81">
        <f t="shared" si="8"/>
        <v>3023506</v>
      </c>
      <c r="B81">
        <v>3023506</v>
      </c>
      <c r="C81" t="s">
        <v>518</v>
      </c>
      <c r="D81">
        <f>VLOOKUP(B81,'School Details'!A:K,3,FALSE)</f>
        <v>0</v>
      </c>
      <c r="E81" t="str">
        <f>VLOOKUP(B81,'School Details'!A:K,4,FALSE)</f>
        <v>M</v>
      </c>
      <c r="F81" t="str">
        <f>VLOOKUP(B81,'School Details'!A:K,5,FALSE)</f>
        <v>Primary</v>
      </c>
      <c r="G81" t="s">
        <v>895</v>
      </c>
      <c r="I81" t="s">
        <v>988</v>
      </c>
      <c r="J81">
        <v>661225</v>
      </c>
      <c r="K81" s="118" t="s">
        <v>987</v>
      </c>
      <c r="M81" s="106" t="str">
        <f t="shared" si="7"/>
        <v>FSMKS2.I07</v>
      </c>
      <c r="N81" s="106">
        <f>VLOOKUP(B81,'School Details'!A:K,10,FALSE)</f>
        <v>400009</v>
      </c>
      <c r="O81" t="s">
        <v>517</v>
      </c>
      <c r="P81" t="s">
        <v>103</v>
      </c>
      <c r="Q81" t="s">
        <v>104</v>
      </c>
      <c r="R81" t="s">
        <v>105</v>
      </c>
      <c r="S81" t="str">
        <f>VLOOKUP($G81,LBB_Code!$J:$O, 6,FALSE)</f>
        <v>A1.D10166.661225.99999.9999999.999999</v>
      </c>
      <c r="T81" s="155"/>
      <c r="W81" s="122"/>
      <c r="Z81" s="122"/>
      <c r="AC81" s="122">
        <v>24495.57094688221</v>
      </c>
      <c r="AF81" s="122"/>
      <c r="AI81" s="122"/>
      <c r="AL81" s="122"/>
      <c r="AO81" s="122"/>
      <c r="AR81" s="122"/>
      <c r="AU81" s="122"/>
      <c r="AX81" s="122"/>
      <c r="BA81" s="122"/>
      <c r="BD81" s="122"/>
      <c r="BE81" s="120">
        <f t="shared" si="6"/>
        <v>24495.57094688221</v>
      </c>
      <c r="BF81" s="120">
        <f t="shared" si="9"/>
        <v>24495.57094688221</v>
      </c>
    </row>
    <row r="82" spans="1:58" x14ac:dyDescent="0.3">
      <c r="A82">
        <f t="shared" si="8"/>
        <v>3023314</v>
      </c>
      <c r="B82">
        <v>3023314</v>
      </c>
      <c r="C82" t="s">
        <v>727</v>
      </c>
      <c r="D82">
        <f>VLOOKUP(B82,'School Details'!A:K,3,FALSE)</f>
        <v>0</v>
      </c>
      <c r="E82" t="str">
        <f>VLOOKUP(B82,'School Details'!A:K,4,FALSE)</f>
        <v>M</v>
      </c>
      <c r="F82" t="str">
        <f>VLOOKUP(B82,'School Details'!A:K,5,FALSE)</f>
        <v>Primary</v>
      </c>
      <c r="G82" t="s">
        <v>895</v>
      </c>
      <c r="I82" t="s">
        <v>988</v>
      </c>
      <c r="J82">
        <v>661225</v>
      </c>
      <c r="K82" s="118" t="s">
        <v>987</v>
      </c>
      <c r="M82" s="106" t="str">
        <f t="shared" si="7"/>
        <v>FSMKS2.I07</v>
      </c>
      <c r="N82" s="106">
        <f>VLOOKUP(B82,'School Details'!A:K,10,FALSE)</f>
        <v>400094</v>
      </c>
      <c r="O82" t="s">
        <v>512</v>
      </c>
      <c r="P82" t="s">
        <v>97</v>
      </c>
      <c r="Q82" t="s">
        <v>98</v>
      </c>
      <c r="R82" t="s">
        <v>99</v>
      </c>
      <c r="S82" t="str">
        <f>VLOOKUP($G82,LBB_Code!$J:$O, 6,FALSE)</f>
        <v>A1.D10166.661225.99999.9999999.999999</v>
      </c>
      <c r="T82" s="155"/>
      <c r="W82" s="122"/>
      <c r="Z82" s="122"/>
      <c r="AC82" s="122">
        <v>14760.151724403386</v>
      </c>
      <c r="AF82" s="122"/>
      <c r="AI82" s="122"/>
      <c r="AL82" s="122"/>
      <c r="AO82" s="122"/>
      <c r="AR82" s="122"/>
      <c r="AU82" s="122"/>
      <c r="AX82" s="122"/>
      <c r="BA82" s="122"/>
      <c r="BD82" s="122"/>
      <c r="BE82" s="120">
        <f t="shared" si="6"/>
        <v>14760.151724403386</v>
      </c>
      <c r="BF82" s="120">
        <f t="shared" si="9"/>
        <v>14760.151724403386</v>
      </c>
    </row>
    <row r="83" spans="1:58" x14ac:dyDescent="0.3">
      <c r="A83">
        <f t="shared" si="8"/>
        <v>3023507</v>
      </c>
      <c r="B83">
        <v>3023507</v>
      </c>
      <c r="C83" t="s">
        <v>735</v>
      </c>
      <c r="D83">
        <f>VLOOKUP(B83,'School Details'!A:K,3,FALSE)</f>
        <v>0</v>
      </c>
      <c r="E83" t="str">
        <f>VLOOKUP(B83,'School Details'!A:K,4,FALSE)</f>
        <v>M</v>
      </c>
      <c r="F83" t="str">
        <f>VLOOKUP(B83,'School Details'!A:K,5,FALSE)</f>
        <v>Primary</v>
      </c>
      <c r="G83" t="s">
        <v>895</v>
      </c>
      <c r="I83" t="s">
        <v>988</v>
      </c>
      <c r="J83">
        <v>661225</v>
      </c>
      <c r="K83" s="118" t="s">
        <v>987</v>
      </c>
      <c r="M83" s="106" t="str">
        <f t="shared" si="7"/>
        <v>FSMKS2.I07</v>
      </c>
      <c r="N83" s="106">
        <f>VLOOKUP(B83,'School Details'!A:K,10,FALSE)</f>
        <v>400037</v>
      </c>
      <c r="O83" t="s">
        <v>515</v>
      </c>
      <c r="P83" t="s">
        <v>82</v>
      </c>
      <c r="Q83" t="s">
        <v>83</v>
      </c>
      <c r="R83" t="s">
        <v>84</v>
      </c>
      <c r="S83" t="str">
        <f>VLOOKUP($G83,LBB_Code!$J:$O, 6,FALSE)</f>
        <v>A1.D10166.661225.99999.9999999.999999</v>
      </c>
      <c r="T83" s="155"/>
      <c r="W83" s="122"/>
      <c r="Z83" s="122"/>
      <c r="AC83" s="122">
        <v>13503.968598922245</v>
      </c>
      <c r="AF83" s="122"/>
      <c r="AI83" s="122"/>
      <c r="AL83" s="122"/>
      <c r="AO83" s="122"/>
      <c r="AR83" s="122"/>
      <c r="AU83" s="122"/>
      <c r="AX83" s="122"/>
      <c r="BA83" s="122"/>
      <c r="BD83" s="122"/>
      <c r="BE83" s="120">
        <f t="shared" si="6"/>
        <v>13503.968598922245</v>
      </c>
      <c r="BF83" s="120">
        <f t="shared" si="9"/>
        <v>13503.968598922245</v>
      </c>
    </row>
    <row r="84" spans="1:58" x14ac:dyDescent="0.3">
      <c r="A84">
        <f t="shared" si="8"/>
        <v>3022051</v>
      </c>
      <c r="B84">
        <v>3022051</v>
      </c>
      <c r="C84" t="s">
        <v>519</v>
      </c>
      <c r="D84">
        <f>VLOOKUP(B84,'School Details'!A:K,3,FALSE)</f>
        <v>0</v>
      </c>
      <c r="E84" t="str">
        <f>VLOOKUP(B84,'School Details'!A:K,4,FALSE)</f>
        <v>A</v>
      </c>
      <c r="F84" t="str">
        <f>VLOOKUP(B84,'School Details'!A:K,5,FALSE)</f>
        <v>Primary</v>
      </c>
      <c r="G84" t="s">
        <v>895</v>
      </c>
      <c r="I84" t="s">
        <v>988</v>
      </c>
      <c r="J84">
        <v>657120</v>
      </c>
      <c r="K84" s="118" t="s">
        <v>987</v>
      </c>
      <c r="M84" s="106" t="str">
        <f t="shared" si="7"/>
        <v>FSMKS2.I07</v>
      </c>
      <c r="N84" s="106">
        <f>VLOOKUP(B84,'School Details'!A:K,10,FALSE)</f>
        <v>157542</v>
      </c>
      <c r="O84" t="s">
        <v>519</v>
      </c>
      <c r="P84" t="s">
        <v>341</v>
      </c>
      <c r="Q84" t="s">
        <v>340</v>
      </c>
      <c r="R84" t="s">
        <v>818</v>
      </c>
      <c r="S84" t="str">
        <f>VLOOKUP($G84,LBB_Code!$J:$O, 6,FALSE)</f>
        <v>A1.D10166.661225.99999.9999999.999999</v>
      </c>
      <c r="T84" s="154"/>
      <c r="W84" s="122"/>
      <c r="Z84" s="122"/>
      <c r="AC84" s="122">
        <v>23553.433602771358</v>
      </c>
      <c r="AF84" s="122"/>
      <c r="AI84" s="122"/>
      <c r="AL84" s="122"/>
      <c r="AO84" s="122"/>
      <c r="AR84" s="122"/>
      <c r="AU84" s="122"/>
      <c r="AX84" s="122"/>
      <c r="BA84" s="122"/>
      <c r="BD84" s="122"/>
      <c r="BE84" s="120">
        <f t="shared" si="6"/>
        <v>23553.433602771358</v>
      </c>
      <c r="BF84" s="120">
        <f t="shared" si="9"/>
        <v>23553.433602771358</v>
      </c>
    </row>
    <row r="85" spans="1:58" x14ac:dyDescent="0.3">
      <c r="A85">
        <f t="shared" si="8"/>
        <v>3022070</v>
      </c>
      <c r="B85">
        <v>3022070</v>
      </c>
      <c r="C85" t="s">
        <v>521</v>
      </c>
      <c r="D85">
        <f>VLOOKUP(B85,'School Details'!A:K,3,FALSE)</f>
        <v>0</v>
      </c>
      <c r="E85" t="str">
        <f>VLOOKUP(B85,'School Details'!A:K,4,FALSE)</f>
        <v>M</v>
      </c>
      <c r="F85" t="str">
        <f>VLOOKUP(B85,'School Details'!A:K,5,FALSE)</f>
        <v>Primary</v>
      </c>
      <c r="G85" t="s">
        <v>895</v>
      </c>
      <c r="I85" t="s">
        <v>988</v>
      </c>
      <c r="J85">
        <v>661225</v>
      </c>
      <c r="K85" s="118" t="s">
        <v>987</v>
      </c>
      <c r="M85" s="106" t="str">
        <f t="shared" si="7"/>
        <v>FSMKS2.I07</v>
      </c>
      <c r="N85" s="106">
        <f>VLOOKUP(B85,'School Details'!A:K,10,FALSE)</f>
        <v>400038</v>
      </c>
      <c r="O85" t="s">
        <v>520</v>
      </c>
      <c r="P85" t="s">
        <v>210</v>
      </c>
      <c r="Q85" t="s">
        <v>211</v>
      </c>
      <c r="R85" t="s">
        <v>212</v>
      </c>
      <c r="S85" t="str">
        <f>VLOOKUP($G85,LBB_Code!$J:$O, 6,FALSE)</f>
        <v>A1.D10166.661225.99999.9999999.999999</v>
      </c>
      <c r="T85" s="155"/>
      <c r="W85" s="122"/>
      <c r="Z85" s="122"/>
      <c r="AC85" s="122">
        <v>10991.602347959968</v>
      </c>
      <c r="AF85" s="122"/>
      <c r="AI85" s="122"/>
      <c r="AL85" s="122"/>
      <c r="AO85" s="122"/>
      <c r="AR85" s="122"/>
      <c r="AU85" s="122"/>
      <c r="AX85" s="122"/>
      <c r="BA85" s="122"/>
      <c r="BD85" s="122"/>
      <c r="BE85" s="120">
        <f t="shared" si="6"/>
        <v>10991.602347959968</v>
      </c>
      <c r="BF85" s="120">
        <f t="shared" si="9"/>
        <v>10991.602347959968</v>
      </c>
    </row>
    <row r="86" spans="1:58" x14ac:dyDescent="0.3">
      <c r="A86">
        <f t="shared" si="8"/>
        <v>3022047</v>
      </c>
      <c r="B86">
        <v>3022047</v>
      </c>
      <c r="C86" t="s">
        <v>469</v>
      </c>
      <c r="D86">
        <f>VLOOKUP(B86,'School Details'!A:K,3,FALSE)</f>
        <v>0</v>
      </c>
      <c r="E86" t="str">
        <f>VLOOKUP(B86,'School Details'!A:K,4,FALSE)</f>
        <v>A</v>
      </c>
      <c r="F86" t="str">
        <f>VLOOKUP(B86,'School Details'!A:K,5,FALSE)</f>
        <v>Primary</v>
      </c>
      <c r="G86" t="s">
        <v>895</v>
      </c>
      <c r="I86" t="s">
        <v>988</v>
      </c>
      <c r="J86">
        <v>657120</v>
      </c>
      <c r="K86" s="118" t="s">
        <v>987</v>
      </c>
      <c r="M86" s="106" t="str">
        <f t="shared" si="7"/>
        <v>FSMKS2.I07</v>
      </c>
      <c r="N86" s="106">
        <f>VLOOKUP(B86,'School Details'!A:K,10,FALSE)</f>
        <v>151702</v>
      </c>
      <c r="O86" t="s">
        <v>469</v>
      </c>
      <c r="P86" t="s">
        <v>317</v>
      </c>
      <c r="Q86" t="s">
        <v>316</v>
      </c>
      <c r="R86" t="s">
        <v>814</v>
      </c>
      <c r="S86" t="str">
        <f>VLOOKUP($G86,LBB_Code!$J:$O, 6,FALSE)</f>
        <v>A1.D10166.661225.99999.9999999.999999</v>
      </c>
      <c r="T86" s="154"/>
      <c r="W86" s="122"/>
      <c r="Z86" s="122"/>
      <c r="AC86" s="122">
        <v>27321.982979214776</v>
      </c>
      <c r="AF86" s="122"/>
      <c r="AI86" s="122"/>
      <c r="AL86" s="122"/>
      <c r="AO86" s="122"/>
      <c r="AR86" s="122"/>
      <c r="AU86" s="122"/>
      <c r="AX86" s="122"/>
      <c r="BA86" s="122"/>
      <c r="BD86" s="122"/>
      <c r="BE86" s="120">
        <f t="shared" si="6"/>
        <v>27321.982979214776</v>
      </c>
      <c r="BF86" s="120">
        <f t="shared" si="9"/>
        <v>27321.982979214776</v>
      </c>
    </row>
    <row r="87" spans="1:58" x14ac:dyDescent="0.3">
      <c r="A87">
        <f t="shared" si="8"/>
        <v>3022077</v>
      </c>
      <c r="B87">
        <v>3022077</v>
      </c>
      <c r="C87" t="s">
        <v>58</v>
      </c>
      <c r="D87">
        <f>VLOOKUP(B87,'School Details'!A:K,3,FALSE)</f>
        <v>0</v>
      </c>
      <c r="E87" t="str">
        <f>VLOOKUP(B87,'School Details'!A:K,4,FALSE)</f>
        <v>M</v>
      </c>
      <c r="F87" t="str">
        <f>VLOOKUP(B87,'School Details'!A:K,5,FALSE)</f>
        <v>Primary</v>
      </c>
      <c r="G87" t="s">
        <v>895</v>
      </c>
      <c r="I87" t="s">
        <v>988</v>
      </c>
      <c r="J87">
        <v>661225</v>
      </c>
      <c r="K87" s="118" t="s">
        <v>987</v>
      </c>
      <c r="M87" s="106" t="str">
        <f t="shared" si="7"/>
        <v>FSMKS2.I07</v>
      </c>
      <c r="N87" s="106">
        <f>VLOOKUP(B87,'School Details'!A:K,10,FALSE)</f>
        <v>400113</v>
      </c>
      <c r="O87" t="s">
        <v>484</v>
      </c>
      <c r="P87" t="s">
        <v>58</v>
      </c>
      <c r="Q87" t="s">
        <v>59</v>
      </c>
      <c r="R87" t="s">
        <v>60</v>
      </c>
      <c r="S87" t="str">
        <f>VLOOKUP($G87,LBB_Code!$J:$O, 6,FALSE)</f>
        <v>A1.D10166.661225.99999.9999999.999999</v>
      </c>
      <c r="T87" s="155"/>
      <c r="W87" s="122"/>
      <c r="Z87" s="122"/>
      <c r="AC87" s="122">
        <v>35487.173294842185</v>
      </c>
      <c r="AF87" s="122"/>
      <c r="AI87" s="122"/>
      <c r="AL87" s="122"/>
      <c r="AO87" s="122"/>
      <c r="AR87" s="122"/>
      <c r="AU87" s="122"/>
      <c r="AX87" s="122"/>
      <c r="BA87" s="122"/>
      <c r="BD87" s="122"/>
      <c r="BE87" s="120">
        <f t="shared" si="6"/>
        <v>35487.173294842185</v>
      </c>
      <c r="BF87" s="120">
        <f t="shared" si="9"/>
        <v>35487.173294842185</v>
      </c>
    </row>
    <row r="88" spans="1:58" x14ac:dyDescent="0.3">
      <c r="A88">
        <f t="shared" si="8"/>
        <v>3023316</v>
      </c>
      <c r="B88">
        <v>3023316</v>
      </c>
      <c r="C88" t="s">
        <v>729</v>
      </c>
      <c r="D88">
        <f>VLOOKUP(B88,'School Details'!A:K,3,FALSE)</f>
        <v>0</v>
      </c>
      <c r="E88" t="str">
        <f>VLOOKUP(B88,'School Details'!A:K,4,FALSE)</f>
        <v>M</v>
      </c>
      <c r="F88" t="str">
        <f>VLOOKUP(B88,'School Details'!A:K,5,FALSE)</f>
        <v>Primary</v>
      </c>
      <c r="G88" t="s">
        <v>895</v>
      </c>
      <c r="I88" t="s">
        <v>988</v>
      </c>
      <c r="J88">
        <v>661225</v>
      </c>
      <c r="K88" s="118" t="s">
        <v>987</v>
      </c>
      <c r="M88" s="106" t="str">
        <f t="shared" si="7"/>
        <v>FSMKS2.I07</v>
      </c>
      <c r="N88" s="106">
        <f>VLOOKUP(B88,'School Details'!A:K,10,FALSE)</f>
        <v>400100</v>
      </c>
      <c r="O88" t="s">
        <v>522</v>
      </c>
      <c r="P88" t="s">
        <v>157</v>
      </c>
      <c r="Q88" t="s">
        <v>158</v>
      </c>
      <c r="R88" t="s">
        <v>159</v>
      </c>
      <c r="S88" t="str">
        <f>VLOOKUP($G88,LBB_Code!$J:$O, 6,FALSE)</f>
        <v>A1.D10166.661225.99999.9999999.999999</v>
      </c>
      <c r="T88" s="155"/>
      <c r="W88" s="122"/>
      <c r="Z88" s="122"/>
      <c r="AC88" s="122">
        <v>16644.426412625093</v>
      </c>
      <c r="AF88" s="122"/>
      <c r="AI88" s="122"/>
      <c r="AL88" s="122"/>
      <c r="AO88" s="122"/>
      <c r="AR88" s="122"/>
      <c r="AU88" s="122"/>
      <c r="AX88" s="122"/>
      <c r="BA88" s="122"/>
      <c r="BD88" s="122"/>
      <c r="BE88" s="120">
        <f t="shared" si="6"/>
        <v>16644.426412625093</v>
      </c>
      <c r="BF88" s="120">
        <f t="shared" si="9"/>
        <v>16644.426412625093</v>
      </c>
    </row>
    <row r="89" spans="1:58" x14ac:dyDescent="0.3">
      <c r="A89">
        <f t="shared" si="8"/>
        <v>3022055</v>
      </c>
      <c r="B89">
        <v>3022055</v>
      </c>
      <c r="C89" t="s">
        <v>713</v>
      </c>
      <c r="D89">
        <f>VLOOKUP(B89,'School Details'!A:K,3,FALSE)</f>
        <v>0</v>
      </c>
      <c r="E89" t="str">
        <f>VLOOKUP(B89,'School Details'!A:K,4,FALSE)</f>
        <v>M</v>
      </c>
      <c r="F89" t="str">
        <f>VLOOKUP(B89,'School Details'!A:K,5,FALSE)</f>
        <v>Primary</v>
      </c>
      <c r="G89" t="s">
        <v>895</v>
      </c>
      <c r="I89" t="s">
        <v>988</v>
      </c>
      <c r="J89">
        <v>661225</v>
      </c>
      <c r="K89" s="118" t="s">
        <v>987</v>
      </c>
      <c r="M89" s="106" t="str">
        <f t="shared" si="7"/>
        <v>FSMKS2.I07</v>
      </c>
      <c r="N89" s="106">
        <f>VLOOKUP(B89,'School Details'!A:K,10,FALSE)</f>
        <v>400101</v>
      </c>
      <c r="O89" t="s">
        <v>524</v>
      </c>
      <c r="P89" t="s">
        <v>37</v>
      </c>
      <c r="Q89" t="s">
        <v>38</v>
      </c>
      <c r="R89" t="s">
        <v>39</v>
      </c>
      <c r="S89" t="str">
        <f>VLOOKUP($G89,LBB_Code!$J:$O, 6,FALSE)</f>
        <v>A1.D10166.661225.99999.9999999.999999</v>
      </c>
      <c r="T89" s="155"/>
      <c r="W89" s="122"/>
      <c r="Z89" s="122"/>
      <c r="AC89" s="122">
        <v>12404.808364126251</v>
      </c>
      <c r="AF89" s="122"/>
      <c r="AI89" s="122"/>
      <c r="AL89" s="122"/>
      <c r="AO89" s="122"/>
      <c r="AR89" s="122"/>
      <c r="AU89" s="122"/>
      <c r="AX89" s="122"/>
      <c r="BA89" s="122"/>
      <c r="BD89" s="122"/>
      <c r="BE89" s="120">
        <f t="shared" si="6"/>
        <v>12404.808364126251</v>
      </c>
      <c r="BF89" s="120">
        <f t="shared" si="9"/>
        <v>12404.808364126251</v>
      </c>
    </row>
    <row r="90" spans="1:58" x14ac:dyDescent="0.3">
      <c r="A90">
        <f t="shared" si="8"/>
        <v>3022057</v>
      </c>
      <c r="B90">
        <v>3022057</v>
      </c>
      <c r="C90" t="s">
        <v>226</v>
      </c>
      <c r="D90">
        <f>VLOOKUP(B90,'School Details'!A:K,3,FALSE)</f>
        <v>0</v>
      </c>
      <c r="E90" t="str">
        <f>VLOOKUP(B90,'School Details'!A:K,4,FALSE)</f>
        <v>M</v>
      </c>
      <c r="F90" t="str">
        <f>VLOOKUP(B90,'School Details'!A:K,5,FALSE)</f>
        <v>Primary</v>
      </c>
      <c r="G90" t="s">
        <v>895</v>
      </c>
      <c r="I90" t="s">
        <v>988</v>
      </c>
      <c r="J90">
        <v>661225</v>
      </c>
      <c r="K90" s="118" t="s">
        <v>987</v>
      </c>
      <c r="M90" s="106" t="str">
        <f t="shared" si="7"/>
        <v>FSMKS2.I07</v>
      </c>
      <c r="N90" s="106">
        <f>VLOOKUP(B90,'School Details'!A:K,10,FALSE)</f>
        <v>400053</v>
      </c>
      <c r="O90" t="s">
        <v>525</v>
      </c>
      <c r="P90" t="s">
        <v>226</v>
      </c>
      <c r="Q90" t="s">
        <v>227</v>
      </c>
      <c r="R90" t="s">
        <v>228</v>
      </c>
      <c r="S90" t="str">
        <f>VLOOKUP($G90,LBB_Code!$J:$O, 6,FALSE)</f>
        <v>A1.D10166.661225.99999.9999999.999999</v>
      </c>
      <c r="T90" s="155"/>
      <c r="W90" s="122"/>
      <c r="Z90" s="122"/>
      <c r="AC90" s="122">
        <v>28578.166104695916</v>
      </c>
      <c r="AF90" s="122"/>
      <c r="AI90" s="122"/>
      <c r="AL90" s="122"/>
      <c r="AO90" s="122"/>
      <c r="AR90" s="122"/>
      <c r="AU90" s="122"/>
      <c r="AX90" s="122"/>
      <c r="BA90" s="122"/>
      <c r="BD90" s="122"/>
      <c r="BE90" s="120">
        <f t="shared" si="6"/>
        <v>28578.166104695916</v>
      </c>
      <c r="BF90" s="120">
        <f t="shared" si="9"/>
        <v>28578.166104695916</v>
      </c>
    </row>
    <row r="91" spans="1:58" x14ac:dyDescent="0.3">
      <c r="A91">
        <f t="shared" si="8"/>
        <v>3022049</v>
      </c>
      <c r="B91">
        <v>3022049</v>
      </c>
      <c r="C91" t="s">
        <v>526</v>
      </c>
      <c r="D91">
        <f>VLOOKUP(B91,'School Details'!A:K,3,FALSE)</f>
        <v>0</v>
      </c>
      <c r="E91" t="str">
        <f>VLOOKUP(B91,'School Details'!A:K,4,FALSE)</f>
        <v>A</v>
      </c>
      <c r="F91" t="str">
        <f>VLOOKUP(B91,'School Details'!A:K,5,FALSE)</f>
        <v>Primary</v>
      </c>
      <c r="G91" t="s">
        <v>895</v>
      </c>
      <c r="I91" t="s">
        <v>988</v>
      </c>
      <c r="J91">
        <v>657120</v>
      </c>
      <c r="K91" s="118" t="s">
        <v>987</v>
      </c>
      <c r="M91" s="106" t="str">
        <f t="shared" si="7"/>
        <v>FSMKS2.I07</v>
      </c>
      <c r="N91" s="106">
        <f>VLOOKUP(B91,'School Details'!A:K,10,FALSE)</f>
        <v>157055</v>
      </c>
      <c r="O91" t="s">
        <v>526</v>
      </c>
      <c r="P91" t="s">
        <v>23899</v>
      </c>
      <c r="Q91" t="s">
        <v>336</v>
      </c>
      <c r="R91" t="s">
        <v>23901</v>
      </c>
      <c r="S91" t="s">
        <v>896</v>
      </c>
      <c r="T91" s="155"/>
      <c r="W91" s="122"/>
      <c r="Z91" s="122"/>
      <c r="AC91" s="122">
        <v>14603.128833718241</v>
      </c>
      <c r="AF91" s="122"/>
      <c r="AI91" s="122"/>
      <c r="AL91" s="122"/>
      <c r="AO91" s="122"/>
      <c r="AR91" s="122"/>
      <c r="AU91" s="122"/>
      <c r="AX91" s="122"/>
      <c r="BA91" s="122"/>
      <c r="BD91" s="122"/>
      <c r="BE91" s="120">
        <f t="shared" si="6"/>
        <v>14603.128833718241</v>
      </c>
      <c r="BF91" s="120">
        <f t="shared" si="9"/>
        <v>14603.128833718241</v>
      </c>
    </row>
    <row r="92" spans="1:58" x14ac:dyDescent="0.3">
      <c r="A92">
        <f t="shared" si="8"/>
        <v>3022076</v>
      </c>
      <c r="B92">
        <v>3022076</v>
      </c>
      <c r="C92" t="s">
        <v>715</v>
      </c>
      <c r="D92">
        <f>VLOOKUP(B92,'School Details'!A:K,3,FALSE)</f>
        <v>0</v>
      </c>
      <c r="E92" t="str">
        <f>VLOOKUP(B92,'School Details'!A:K,4,FALSE)</f>
        <v>M</v>
      </c>
      <c r="F92" t="str">
        <f>VLOOKUP(B92,'School Details'!A:K,5,FALSE)</f>
        <v>Primary</v>
      </c>
      <c r="G92" t="s">
        <v>895</v>
      </c>
      <c r="I92" t="s">
        <v>988</v>
      </c>
      <c r="J92">
        <v>661225</v>
      </c>
      <c r="K92" s="118" t="s">
        <v>987</v>
      </c>
      <c r="M92" s="106" t="str">
        <f t="shared" si="7"/>
        <v>FSMKS2.I07</v>
      </c>
      <c r="N92" s="106">
        <f>VLOOKUP(B92,'School Details'!A:K,10,FALSE)</f>
        <v>400111</v>
      </c>
      <c r="O92" t="s">
        <v>528</v>
      </c>
      <c r="P92" t="s">
        <v>127</v>
      </c>
      <c r="Q92" t="s">
        <v>128</v>
      </c>
      <c r="R92" t="s">
        <v>129</v>
      </c>
      <c r="S92" t="str">
        <f>VLOOKUP($G92,LBB_Code!$J:$O, 6,FALSE)</f>
        <v>A1.D10166.661225.99999.9999999.999999</v>
      </c>
      <c r="T92" s="155"/>
      <c r="W92" s="122"/>
      <c r="Z92" s="122"/>
      <c r="AC92" s="122">
        <v>15074.197505773667</v>
      </c>
      <c r="AF92" s="122"/>
      <c r="AI92" s="122"/>
      <c r="AL92" s="122"/>
      <c r="AO92" s="122"/>
      <c r="AR92" s="122"/>
      <c r="AU92" s="122"/>
      <c r="AX92" s="122"/>
      <c r="BA92" s="122"/>
      <c r="BD92" s="122"/>
      <c r="BE92" s="120">
        <f t="shared" si="6"/>
        <v>15074.197505773667</v>
      </c>
      <c r="BF92" s="120">
        <f t="shared" si="9"/>
        <v>15074.197505773667</v>
      </c>
    </row>
    <row r="93" spans="1:58" x14ac:dyDescent="0.3">
      <c r="A93">
        <f t="shared" si="8"/>
        <v>3022060</v>
      </c>
      <c r="B93">
        <v>3022060</v>
      </c>
      <c r="C93" t="s">
        <v>530</v>
      </c>
      <c r="D93">
        <f>VLOOKUP(B93,'School Details'!A:K,3,FALSE)</f>
        <v>0</v>
      </c>
      <c r="E93" t="str">
        <f>VLOOKUP(B93,'School Details'!A:K,4,FALSE)</f>
        <v>M</v>
      </c>
      <c r="F93" t="str">
        <f>VLOOKUP(B93,'School Details'!A:K,5,FALSE)</f>
        <v>Primary</v>
      </c>
      <c r="G93" t="s">
        <v>895</v>
      </c>
      <c r="I93" t="s">
        <v>988</v>
      </c>
      <c r="J93">
        <v>661225</v>
      </c>
      <c r="K93" s="118" t="s">
        <v>987</v>
      </c>
      <c r="M93" s="106" t="str">
        <f t="shared" si="7"/>
        <v>FSMKS2.I07</v>
      </c>
      <c r="N93" s="106">
        <f>VLOOKUP(B93,'School Details'!A:K,10,FALSE)</f>
        <v>400011</v>
      </c>
      <c r="O93" t="s">
        <v>529</v>
      </c>
      <c r="P93" t="s">
        <v>250</v>
      </c>
      <c r="Q93" t="s">
        <v>251</v>
      </c>
      <c r="R93" t="s">
        <v>252</v>
      </c>
      <c r="S93" t="str">
        <f>VLOOKUP($G93,LBB_Code!$J:$O, 6,FALSE)</f>
        <v>A1.D10166.661225.99999.9999999.999999</v>
      </c>
      <c r="T93" s="155"/>
      <c r="W93" s="122"/>
      <c r="Z93" s="122"/>
      <c r="AC93" s="122">
        <v>25123.662509622784</v>
      </c>
      <c r="AF93" s="122"/>
      <c r="AI93" s="122"/>
      <c r="AL93" s="122"/>
      <c r="AO93" s="122"/>
      <c r="AR93" s="122"/>
      <c r="AU93" s="122"/>
      <c r="AX93" s="122"/>
      <c r="BA93" s="122"/>
      <c r="BD93" s="122"/>
      <c r="BE93" s="120">
        <f t="shared" si="6"/>
        <v>25123.662509622784</v>
      </c>
      <c r="BF93" s="120">
        <f t="shared" si="9"/>
        <v>25123.662509622784</v>
      </c>
    </row>
    <row r="94" spans="1:58" x14ac:dyDescent="0.3">
      <c r="A94">
        <f t="shared" si="8"/>
        <v>3023518</v>
      </c>
      <c r="B94">
        <v>3023518</v>
      </c>
      <c r="C94" t="s">
        <v>532</v>
      </c>
      <c r="D94">
        <f>VLOOKUP(B94,'School Details'!A:K,3,FALSE)</f>
        <v>0</v>
      </c>
      <c r="E94" t="str">
        <f>VLOOKUP(B94,'School Details'!A:K,4,FALSE)</f>
        <v>M</v>
      </c>
      <c r="F94" t="str">
        <f>VLOOKUP(B94,'School Details'!A:K,5,FALSE)</f>
        <v>Primary</v>
      </c>
      <c r="G94" t="s">
        <v>895</v>
      </c>
      <c r="I94" t="s">
        <v>988</v>
      </c>
      <c r="J94">
        <v>661225</v>
      </c>
      <c r="K94" s="118" t="s">
        <v>987</v>
      </c>
      <c r="M94" s="106" t="str">
        <f t="shared" si="7"/>
        <v>FSMKS2.I07</v>
      </c>
      <c r="N94" s="106">
        <f>VLOOKUP(B94,'School Details'!A:K,10,FALSE)</f>
        <v>400117</v>
      </c>
      <c r="O94" t="s">
        <v>531</v>
      </c>
      <c r="P94" t="s">
        <v>172</v>
      </c>
      <c r="Q94" t="s">
        <v>173</v>
      </c>
      <c r="R94" t="s">
        <v>174</v>
      </c>
      <c r="S94" t="str">
        <f>VLOOKUP($G94,LBB_Code!$J:$O, 6,FALSE)</f>
        <v>A1.D10166.661225.99999.9999999.999999</v>
      </c>
      <c r="T94" s="155"/>
      <c r="W94" s="122"/>
      <c r="Z94" s="122"/>
      <c r="AC94" s="122">
        <v>22611.296258660506</v>
      </c>
      <c r="AF94" s="122"/>
      <c r="AI94" s="122"/>
      <c r="AL94" s="122"/>
      <c r="AO94" s="122"/>
      <c r="AR94" s="122"/>
      <c r="AU94" s="122"/>
      <c r="AX94" s="122"/>
      <c r="BA94" s="122"/>
      <c r="BD94" s="122"/>
      <c r="BE94" s="120">
        <f t="shared" si="6"/>
        <v>22611.296258660506</v>
      </c>
      <c r="BF94" s="120">
        <f t="shared" si="9"/>
        <v>22611.296258660506</v>
      </c>
    </row>
    <row r="95" spans="1:58" x14ac:dyDescent="0.3">
      <c r="A95">
        <f t="shared" si="8"/>
        <v>3022054</v>
      </c>
      <c r="B95">
        <v>3022054</v>
      </c>
      <c r="C95" t="s">
        <v>712</v>
      </c>
      <c r="D95">
        <f>VLOOKUP(B95,'School Details'!A:K,3,FALSE)</f>
        <v>0</v>
      </c>
      <c r="E95" t="str">
        <f>VLOOKUP(B95,'School Details'!A:K,4,FALSE)</f>
        <v>M</v>
      </c>
      <c r="F95" t="str">
        <f>VLOOKUP(B95,'School Details'!A:K,5,FALSE)</f>
        <v>Primary</v>
      </c>
      <c r="G95" t="s">
        <v>895</v>
      </c>
      <c r="I95" t="s">
        <v>988</v>
      </c>
      <c r="J95">
        <v>661225</v>
      </c>
      <c r="K95" s="118" t="s">
        <v>987</v>
      </c>
      <c r="M95" s="106" t="str">
        <f t="shared" si="7"/>
        <v>FSMKS2.I07</v>
      </c>
      <c r="N95" s="106">
        <f>VLOOKUP(B95,'School Details'!A:K,10,FALSE)</f>
        <v>400004</v>
      </c>
      <c r="O95" t="s">
        <v>533</v>
      </c>
      <c r="P95" t="s">
        <v>79</v>
      </c>
      <c r="Q95" t="s">
        <v>80</v>
      </c>
      <c r="R95" t="s">
        <v>81</v>
      </c>
      <c r="S95" t="str">
        <f>VLOOKUP($G95,LBB_Code!$J:$O, 6,FALSE)</f>
        <v>A1.D10166.661225.99999.9999999.999999</v>
      </c>
      <c r="T95" s="155"/>
      <c r="W95" s="122"/>
      <c r="Z95" s="122"/>
      <c r="AC95" s="122">
        <v>17900.609538106233</v>
      </c>
      <c r="AF95" s="122"/>
      <c r="AI95" s="122"/>
      <c r="AL95" s="122"/>
      <c r="AO95" s="122"/>
      <c r="AR95" s="122"/>
      <c r="AU95" s="122"/>
      <c r="AX95" s="122"/>
      <c r="BA95" s="122"/>
      <c r="BD95" s="122"/>
      <c r="BE95" s="120">
        <f t="shared" si="6"/>
        <v>17900.609538106233</v>
      </c>
      <c r="BF95" s="120">
        <f t="shared" si="9"/>
        <v>17900.609538106233</v>
      </c>
    </row>
    <row r="96" spans="1:58" x14ac:dyDescent="0.3">
      <c r="A96">
        <f t="shared" si="8"/>
        <v>3026906</v>
      </c>
      <c r="B96">
        <v>3026906</v>
      </c>
      <c r="C96" t="s">
        <v>287</v>
      </c>
      <c r="D96">
        <f>VLOOKUP(B96,'School Details'!A:K,3,FALSE)</f>
        <v>0</v>
      </c>
      <c r="E96" t="str">
        <f>VLOOKUP(B96,'School Details'!A:K,4,FALSE)</f>
        <v>A</v>
      </c>
      <c r="F96" t="str">
        <f>VLOOKUP(B96,'School Details'!A:K,5,FALSE)</f>
        <v>All through</v>
      </c>
      <c r="G96" t="s">
        <v>897</v>
      </c>
      <c r="I96" t="s">
        <v>988</v>
      </c>
      <c r="J96">
        <v>657120</v>
      </c>
      <c r="K96" s="118" t="s">
        <v>987</v>
      </c>
      <c r="M96" s="106" t="str">
        <f t="shared" si="7"/>
        <v>FSMKS2.I07</v>
      </c>
      <c r="N96" s="106">
        <f>VLOOKUP(B96,'School Details'!A:K,10,FALSE)</f>
        <v>128957</v>
      </c>
      <c r="O96" t="s">
        <v>287</v>
      </c>
      <c r="P96" t="s">
        <v>287</v>
      </c>
      <c r="Q96" t="s">
        <v>286</v>
      </c>
      <c r="R96" t="s">
        <v>838</v>
      </c>
      <c r="S96" t="str">
        <f>VLOOKUP($G96,LBB_Code!$J:$O, 6,FALSE)</f>
        <v>A1.D11329.661225.99999.9999999.999999</v>
      </c>
      <c r="T96" s="155"/>
      <c r="W96" s="122"/>
      <c r="Z96" s="122"/>
      <c r="AC96" s="122">
        <v>32503.738371824471</v>
      </c>
      <c r="AF96" s="122"/>
      <c r="AI96" s="122"/>
      <c r="AL96" s="122"/>
      <c r="AO96" s="122"/>
      <c r="AR96" s="122"/>
      <c r="AU96" s="122"/>
      <c r="AX96" s="122"/>
      <c r="BA96" s="122"/>
      <c r="BD96" s="122"/>
      <c r="BE96" s="120">
        <f t="shared" si="6"/>
        <v>32503.738371824471</v>
      </c>
      <c r="BF96" s="120">
        <f t="shared" si="9"/>
        <v>32503.738371824471</v>
      </c>
    </row>
    <row r="97" spans="1:57" x14ac:dyDescent="0.3">
      <c r="A97">
        <v>3021100</v>
      </c>
      <c r="B97">
        <v>3021100</v>
      </c>
      <c r="C97" t="s">
        <v>536</v>
      </c>
      <c r="D97">
        <v>0</v>
      </c>
      <c r="E97" t="s">
        <v>400</v>
      </c>
      <c r="F97" t="s">
        <v>535</v>
      </c>
      <c r="G97" t="s">
        <v>893</v>
      </c>
      <c r="I97" t="s">
        <v>988</v>
      </c>
      <c r="J97">
        <v>661225</v>
      </c>
      <c r="K97" t="s">
        <v>987</v>
      </c>
      <c r="M97" t="s">
        <v>23648</v>
      </c>
      <c r="N97">
        <v>400156</v>
      </c>
      <c r="O97" t="s">
        <v>536</v>
      </c>
      <c r="P97" t="s">
        <v>262</v>
      </c>
      <c r="Q97" t="s">
        <v>263</v>
      </c>
      <c r="R97" t="s">
        <v>264</v>
      </c>
      <c r="S97" t="s">
        <v>894</v>
      </c>
      <c r="AC97" s="122">
        <v>157.02289068514241</v>
      </c>
      <c r="BE97" s="120">
        <f t="shared" si="6"/>
        <v>157.02289068514241</v>
      </c>
    </row>
    <row r="98" spans="1:57" x14ac:dyDescent="0.3">
      <c r="A98">
        <v>3027002</v>
      </c>
      <c r="B98">
        <v>3027002</v>
      </c>
      <c r="C98" t="s">
        <v>945</v>
      </c>
      <c r="D98" t="s">
        <v>944</v>
      </c>
      <c r="E98" t="s">
        <v>403</v>
      </c>
      <c r="F98" t="s">
        <v>556</v>
      </c>
      <c r="G98" t="s">
        <v>893</v>
      </c>
      <c r="I98" t="s">
        <v>988</v>
      </c>
      <c r="J98">
        <v>661225</v>
      </c>
      <c r="K98" t="s">
        <v>987</v>
      </c>
      <c r="M98" t="s">
        <v>23648</v>
      </c>
      <c r="N98">
        <v>165464</v>
      </c>
      <c r="O98" t="s">
        <v>945</v>
      </c>
      <c r="P98" t="s">
        <v>351</v>
      </c>
      <c r="Q98" t="s">
        <v>350</v>
      </c>
      <c r="R98" t="s">
        <v>197</v>
      </c>
      <c r="S98" t="s">
        <v>894</v>
      </c>
      <c r="AC98" s="122">
        <v>157.02289068514241</v>
      </c>
      <c r="BE98" s="120">
        <f t="shared" si="6"/>
        <v>157.02289068514241</v>
      </c>
    </row>
    <row r="99" spans="1:57" x14ac:dyDescent="0.3">
      <c r="AC99" s="122"/>
    </row>
  </sheetData>
  <autoFilter ref="A6:BX98" xr:uid="{E175898C-7F7F-4734-9ACB-76F95DBF7E64}"/>
  <phoneticPr fontId="7" type="noConversion"/>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tabColor theme="4" tint="0.39997558519241921"/>
  </sheetPr>
  <dimension ref="A3:BS148"/>
  <sheetViews>
    <sheetView zoomScale="87" zoomScaleNormal="77" workbookViewId="0">
      <pane xSplit="5" ySplit="152" topLeftCell="S153" activePane="bottomRight" state="frozen"/>
      <selection activeCell="K60" sqref="K60"/>
      <selection pane="topRight" activeCell="K60" sqref="K60"/>
      <selection pane="bottomLeft" activeCell="K60" sqref="K60"/>
      <selection pane="bottomRight" activeCell="K60" sqref="K60"/>
    </sheetView>
  </sheetViews>
  <sheetFormatPr defaultRowHeight="14.4" outlineLevelCol="1" x14ac:dyDescent="0.3"/>
  <cols>
    <col min="1" max="1" width="11.33203125" customWidth="1"/>
    <col min="2" max="2" width="10" bestFit="1" customWidth="1"/>
    <col min="3" max="3" width="34.33203125" customWidth="1"/>
    <col min="4" max="4" width="10.6640625" bestFit="1" customWidth="1"/>
    <col min="5" max="5" width="7.5546875"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8.33203125" customWidth="1"/>
    <col min="13" max="13" width="18.44140625" bestFit="1" customWidth="1"/>
    <col min="14" max="14" width="11.5546875" bestFit="1" customWidth="1"/>
    <col min="15" max="15" width="21.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55468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61" width="12.33203125" style="108" bestFit="1" customWidth="1"/>
    <col min="62" max="62" width="14.5546875" style="108" bestFit="1" customWidth="1"/>
    <col min="63"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63" s="117" customFormat="1" ht="44.4"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c r="BJ3" s="333" t="s">
        <v>23798</v>
      </c>
      <c r="BK3"/>
    </row>
    <row r="4" spans="1:63"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c r="BG4"/>
      <c r="BH4"/>
      <c r="BI4"/>
      <c r="BJ4" s="332" t="s">
        <v>23799</v>
      </c>
      <c r="BK4"/>
    </row>
    <row r="5" spans="1:63" ht="15.6" thickTop="1" thickBot="1" x14ac:dyDescent="0.35">
      <c r="N5" s="99"/>
      <c r="P5" s="3"/>
      <c r="R5" s="3"/>
      <c r="S5" s="3"/>
      <c r="T5" s="136">
        <f>SUM(T$7:T$168)</f>
        <v>0</v>
      </c>
      <c r="W5" s="137">
        <f>SUM(W$7:W$100)</f>
        <v>0</v>
      </c>
      <c r="X5" s="137">
        <f t="shared" ref="X5:BE5" si="0">SUM(X$7:X$100)</f>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SUM(AL$7:AL$148)</f>
        <v>0</v>
      </c>
      <c r="AM5" s="137">
        <f t="shared" ref="AM5:BA5" si="1">SUM(AM$7:AM$148)</f>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0"/>
        <v>0</v>
      </c>
      <c r="BC5" s="137">
        <f t="shared" si="0"/>
        <v>0</v>
      </c>
      <c r="BD5" s="137">
        <f>SUM(W$7:W$100)</f>
        <v>0</v>
      </c>
      <c r="BE5" s="137">
        <f t="shared" si="0"/>
        <v>0</v>
      </c>
      <c r="BF5" s="137">
        <f>SUM(W7:W168)</f>
        <v>0</v>
      </c>
      <c r="BI5"/>
      <c r="BJ5" s="137">
        <f>SUM(BJ$7:BJ$100)</f>
        <v>2752315</v>
      </c>
      <c r="BK5"/>
    </row>
    <row r="6" spans="1:63"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c r="BJ6" s="332"/>
      <c r="BK6"/>
    </row>
    <row r="7" spans="1:63" x14ac:dyDescent="0.3">
      <c r="A7">
        <f>B7</f>
        <v>3022002</v>
      </c>
      <c r="B7" s="118">
        <v>3022002</v>
      </c>
      <c r="C7" t="s">
        <v>423</v>
      </c>
      <c r="D7" s="106">
        <f>VLOOKUP(B7,'School Details'!A:K,3,FALSE)</f>
        <v>0</v>
      </c>
      <c r="E7" s="106" t="str">
        <f>VLOOKUP(B7,'School Details'!A:K,4,FALSE)</f>
        <v>M</v>
      </c>
      <c r="F7" s="106" t="str">
        <f>VLOOKUP(B7,'School Details'!A:K,5,FALSE)</f>
        <v>Primary</v>
      </c>
      <c r="G7" s="100" t="s">
        <v>895</v>
      </c>
      <c r="H7" t="s">
        <v>567</v>
      </c>
      <c r="I7" t="s">
        <v>914</v>
      </c>
      <c r="J7">
        <v>661225</v>
      </c>
      <c r="K7" s="118" t="s">
        <v>10</v>
      </c>
      <c r="L7" s="106">
        <v>1</v>
      </c>
      <c r="M7" s="106" t="str">
        <f>I7&amp;"."&amp;K7</f>
        <v>TPAG.I01</v>
      </c>
      <c r="N7" s="106">
        <f>VLOOKUP(B7,'School Details'!A:K,10,FALSE)</f>
        <v>400005</v>
      </c>
      <c r="O7" s="106" t="str">
        <f>C7</f>
        <v xml:space="preserve">Barnfield </v>
      </c>
      <c r="P7" t="s">
        <v>139</v>
      </c>
      <c r="Q7" t="s">
        <v>140</v>
      </c>
      <c r="R7" t="s">
        <v>141</v>
      </c>
      <c r="S7" t="s">
        <v>896</v>
      </c>
      <c r="T7" s="384"/>
      <c r="U7" s="384"/>
      <c r="V7" s="384"/>
      <c r="W7" s="119"/>
      <c r="Z7" s="119"/>
      <c r="AC7" s="119"/>
      <c r="AF7" s="122"/>
      <c r="AI7" s="122"/>
      <c r="AL7" s="122"/>
      <c r="AO7" s="122"/>
      <c r="AR7" s="385"/>
      <c r="AU7" s="122"/>
      <c r="AX7" s="122"/>
      <c r="BA7" s="122"/>
      <c r="BD7" s="122"/>
      <c r="BE7" s="120">
        <f>SUM(W7:BD7)</f>
        <v>0</v>
      </c>
      <c r="BF7" s="120">
        <f t="shared" ref="BF7:BF70" si="2">BE7-T7</f>
        <v>0</v>
      </c>
      <c r="BI7"/>
      <c r="BJ7" s="332">
        <v>35810</v>
      </c>
      <c r="BK7"/>
    </row>
    <row r="8" spans="1:63" x14ac:dyDescent="0.3">
      <c r="A8">
        <f t="shared" ref="A8:A70" si="3">B8</f>
        <v>3022066</v>
      </c>
      <c r="B8" s="118">
        <v>3022066</v>
      </c>
      <c r="C8" t="s">
        <v>427</v>
      </c>
      <c r="D8" s="106">
        <f>VLOOKUP(B8,'School Details'!A:E,3,FALSE)</f>
        <v>0</v>
      </c>
      <c r="E8" s="106" t="str">
        <f>VLOOKUP(B8,'School Details'!A:E,4,FALSE)</f>
        <v>A</v>
      </c>
      <c r="F8" s="106" t="str">
        <f>VLOOKUP(B8,'School Details'!A:E,5,FALSE)</f>
        <v>Primary</v>
      </c>
      <c r="G8" s="100" t="s">
        <v>895</v>
      </c>
      <c r="H8" t="s">
        <v>567</v>
      </c>
      <c r="I8" t="s">
        <v>914</v>
      </c>
      <c r="J8">
        <v>661225</v>
      </c>
      <c r="K8" s="118" t="s">
        <v>10</v>
      </c>
      <c r="L8" s="106">
        <f>IF(C10=C9,L7+1,1)</f>
        <v>1</v>
      </c>
      <c r="M8" s="106" t="str">
        <f t="shared" ref="M8:M71" si="4">I8&amp;"."&amp;K8</f>
        <v>TPAG.I01</v>
      </c>
      <c r="N8" s="106">
        <f>VLOOKUP(B8,'School Details'!A:K,10,FALSE)</f>
        <v>400051</v>
      </c>
      <c r="O8" s="106" t="str">
        <f t="shared" ref="O8:O71" si="5">C8</f>
        <v xml:space="preserve">Bell Lane </v>
      </c>
      <c r="P8" t="str">
        <f>VLOOKUP($N8,LBB_Code!$B:$F,3,FALSE)</f>
        <v>Saracens Multi Academy Trust</v>
      </c>
      <c r="Q8" t="str">
        <f>VLOOKUP($N8,LBB_Code!$B:$F,2,FALSE)</f>
        <v>S900008717</v>
      </c>
      <c r="R8" t="str">
        <f>VLOOKUP($N8,LBB_Code!$B:$F,4,FALSE)</f>
        <v>NW9 4AS</v>
      </c>
      <c r="S8" t="str">
        <f>VLOOKUP($G8,LBB_Code!$J:$O, 6,FALSE)</f>
        <v>A1.D10166.661225.99999.9999999.999999</v>
      </c>
      <c r="T8" s="384"/>
      <c r="W8" s="119"/>
      <c r="Z8" s="119"/>
      <c r="AC8" s="119"/>
      <c r="AF8" s="122"/>
      <c r="AI8" s="122"/>
      <c r="AL8" s="122"/>
      <c r="AO8" s="122"/>
      <c r="AR8" s="385"/>
      <c r="AU8" s="122"/>
      <c r="AX8" s="122"/>
      <c r="BA8" s="122"/>
      <c r="BD8" s="122"/>
      <c r="BE8" s="120">
        <f t="shared" ref="BE8:BE71" si="6">SUM(W8:BD8)</f>
        <v>0</v>
      </c>
      <c r="BF8" s="120">
        <f t="shared" si="2"/>
        <v>0</v>
      </c>
      <c r="BI8"/>
      <c r="BJ8" s="332">
        <v>34529</v>
      </c>
      <c r="BK8" t="s">
        <v>23800</v>
      </c>
    </row>
    <row r="9" spans="1:63" x14ac:dyDescent="0.3">
      <c r="A9">
        <f t="shared" si="3"/>
        <v>3022007</v>
      </c>
      <c r="B9" s="118">
        <v>3022007</v>
      </c>
      <c r="C9" t="s">
        <v>433</v>
      </c>
      <c r="D9" s="106">
        <f>VLOOKUP(B9,'School Details'!A:E,3,FALSE)</f>
        <v>0</v>
      </c>
      <c r="E9" s="106" t="str">
        <f>VLOOKUP(B9,'School Details'!A:E,4,FALSE)</f>
        <v>M</v>
      </c>
      <c r="F9" s="106" t="str">
        <f>VLOOKUP(B9,'School Details'!A:E,5,FALSE)</f>
        <v>Primary</v>
      </c>
      <c r="G9" s="100" t="s">
        <v>895</v>
      </c>
      <c r="H9" t="s">
        <v>567</v>
      </c>
      <c r="I9" t="s">
        <v>914</v>
      </c>
      <c r="J9">
        <v>661225</v>
      </c>
      <c r="K9" s="118" t="s">
        <v>10</v>
      </c>
      <c r="L9" s="106">
        <f t="shared" ref="L9:L72" si="7">IF(C11=C10,L8+1,1)</f>
        <v>1</v>
      </c>
      <c r="M9" s="106" t="str">
        <f t="shared" si="4"/>
        <v>TPAG.I01</v>
      </c>
      <c r="N9" s="106">
        <f>VLOOKUP(B9,'School Details'!A:K,10,FALSE)</f>
        <v>400040</v>
      </c>
      <c r="O9" s="106" t="str">
        <f t="shared" si="5"/>
        <v>Brookland Junior</v>
      </c>
      <c r="P9" t="s">
        <v>73</v>
      </c>
      <c r="Q9" t="s">
        <v>74</v>
      </c>
      <c r="R9" t="s">
        <v>75</v>
      </c>
      <c r="S9" t="s">
        <v>896</v>
      </c>
      <c r="T9" s="384"/>
      <c r="W9" s="119"/>
      <c r="Z9" s="119"/>
      <c r="AC9" s="119"/>
      <c r="AF9" s="122"/>
      <c r="AI9" s="122"/>
      <c r="AL9" s="122"/>
      <c r="AO9" s="122"/>
      <c r="AR9" s="385"/>
      <c r="AU9" s="122"/>
      <c r="AX9" s="122"/>
      <c r="BA9" s="122"/>
      <c r="BD9" s="122"/>
      <c r="BE9" s="120">
        <f t="shared" si="6"/>
        <v>0</v>
      </c>
      <c r="BF9" s="120">
        <f t="shared" si="2"/>
        <v>0</v>
      </c>
      <c r="BI9"/>
      <c r="BJ9" s="332">
        <v>30589</v>
      </c>
      <c r="BK9"/>
    </row>
    <row r="10" spans="1:63" x14ac:dyDescent="0.3">
      <c r="A10">
        <f t="shared" si="3"/>
        <v>3022008</v>
      </c>
      <c r="B10" s="118">
        <v>3022008</v>
      </c>
      <c r="C10" t="s">
        <v>432</v>
      </c>
      <c r="D10" s="106">
        <f>VLOOKUP(B10,'School Details'!A:E,3,FALSE)</f>
        <v>0</v>
      </c>
      <c r="E10" s="106" t="str">
        <f>VLOOKUP(B10,'School Details'!A:E,4,FALSE)</f>
        <v>M</v>
      </c>
      <c r="F10" s="106" t="str">
        <f>VLOOKUP(B10,'School Details'!A:E,5,FALSE)</f>
        <v>Primary</v>
      </c>
      <c r="G10" s="100" t="s">
        <v>895</v>
      </c>
      <c r="H10" t="s">
        <v>567</v>
      </c>
      <c r="I10" t="s">
        <v>914</v>
      </c>
      <c r="J10">
        <v>661225</v>
      </c>
      <c r="K10" s="118" t="s">
        <v>10</v>
      </c>
      <c r="L10" s="106">
        <f t="shared" si="7"/>
        <v>1</v>
      </c>
      <c r="M10" s="106" t="str">
        <f t="shared" si="4"/>
        <v>TPAG.I01</v>
      </c>
      <c r="N10" s="106">
        <f>VLOOKUP(B10,'School Details'!A:K,10,FALSE)</f>
        <v>400057</v>
      </c>
      <c r="O10" s="106" t="str">
        <f t="shared" si="5"/>
        <v xml:space="preserve">Brookland Infant  </v>
      </c>
      <c r="P10" t="s">
        <v>213</v>
      </c>
      <c r="Q10" t="s">
        <v>214</v>
      </c>
      <c r="R10" t="s">
        <v>75</v>
      </c>
      <c r="S10" t="s">
        <v>896</v>
      </c>
      <c r="T10" s="384"/>
      <c r="W10" s="119"/>
      <c r="Z10" s="119"/>
      <c r="AC10" s="119"/>
      <c r="AF10" s="122"/>
      <c r="AI10" s="122"/>
      <c r="AL10" s="122"/>
      <c r="AO10" s="122"/>
      <c r="AR10" s="385"/>
      <c r="AU10" s="122"/>
      <c r="AX10" s="122"/>
      <c r="BA10" s="122"/>
      <c r="BD10" s="122"/>
      <c r="BE10" s="120">
        <f t="shared" si="6"/>
        <v>0</v>
      </c>
      <c r="BF10" s="120">
        <f t="shared" si="2"/>
        <v>0</v>
      </c>
      <c r="BI10"/>
      <c r="BJ10" s="332">
        <v>21910</v>
      </c>
      <c r="BK10"/>
    </row>
    <row r="11" spans="1:63" x14ac:dyDescent="0.3">
      <c r="A11">
        <f t="shared" si="3"/>
        <v>3022009</v>
      </c>
      <c r="B11" s="118">
        <v>3022009</v>
      </c>
      <c r="C11" t="s">
        <v>434</v>
      </c>
      <c r="D11" s="106">
        <f>VLOOKUP(B11,'School Details'!A:E,3,FALSE)</f>
        <v>0</v>
      </c>
      <c r="E11" s="106" t="str">
        <f>VLOOKUP(B11,'School Details'!A:E,4,FALSE)</f>
        <v>M</v>
      </c>
      <c r="F11" s="106" t="str">
        <f>VLOOKUP(B11,'School Details'!A:E,5,FALSE)</f>
        <v>Primary</v>
      </c>
      <c r="G11" s="100" t="s">
        <v>895</v>
      </c>
      <c r="H11" t="s">
        <v>567</v>
      </c>
      <c r="I11" t="s">
        <v>914</v>
      </c>
      <c r="J11">
        <v>661225</v>
      </c>
      <c r="K11" s="118" t="s">
        <v>10</v>
      </c>
      <c r="L11" s="106">
        <f t="shared" si="7"/>
        <v>1</v>
      </c>
      <c r="M11" s="106" t="str">
        <f t="shared" si="4"/>
        <v>TPAG.I01</v>
      </c>
      <c r="N11" s="106">
        <f>VLOOKUP(B11,'School Details'!A:K,10,FALSE)</f>
        <v>400061</v>
      </c>
      <c r="O11" s="106" t="str">
        <f t="shared" si="5"/>
        <v xml:space="preserve">Brunswick Park </v>
      </c>
      <c r="P11" t="s">
        <v>253</v>
      </c>
      <c r="Q11" t="s">
        <v>254</v>
      </c>
      <c r="R11" t="s">
        <v>255</v>
      </c>
      <c r="S11" t="s">
        <v>896</v>
      </c>
      <c r="T11" s="384"/>
      <c r="W11" s="119"/>
      <c r="Z11" s="119"/>
      <c r="AC11" s="119"/>
      <c r="AF11" s="122"/>
      <c r="AI11" s="122"/>
      <c r="AL11" s="122"/>
      <c r="AO11" s="122"/>
      <c r="AR11" s="385"/>
      <c r="AU11" s="122"/>
      <c r="AX11" s="122"/>
      <c r="BA11" s="122"/>
      <c r="BD11" s="122"/>
      <c r="BE11" s="120">
        <f t="shared" si="6"/>
        <v>0</v>
      </c>
      <c r="BF11" s="120">
        <f t="shared" si="2"/>
        <v>0</v>
      </c>
      <c r="BI11"/>
      <c r="BJ11" s="332">
        <v>35792</v>
      </c>
      <c r="BK11"/>
    </row>
    <row r="12" spans="1:63" x14ac:dyDescent="0.3">
      <c r="A12">
        <f t="shared" si="3"/>
        <v>3022011</v>
      </c>
      <c r="B12" s="118">
        <v>3022011</v>
      </c>
      <c r="C12" t="s">
        <v>440</v>
      </c>
      <c r="D12" s="106">
        <f>VLOOKUP(B12,'School Details'!A:E,3,FALSE)</f>
        <v>0</v>
      </c>
      <c r="E12" s="106" t="str">
        <f>VLOOKUP(B12,'School Details'!A:E,4,FALSE)</f>
        <v>M</v>
      </c>
      <c r="F12" s="106" t="str">
        <f>VLOOKUP(B12,'School Details'!A:E,5,FALSE)</f>
        <v>Primary</v>
      </c>
      <c r="G12" s="100" t="s">
        <v>895</v>
      </c>
      <c r="H12" t="s">
        <v>567</v>
      </c>
      <c r="I12" t="s">
        <v>914</v>
      </c>
      <c r="J12">
        <v>661225</v>
      </c>
      <c r="K12" s="118" t="s">
        <v>10</v>
      </c>
      <c r="L12" s="106">
        <f t="shared" si="7"/>
        <v>1</v>
      </c>
      <c r="M12" s="106" t="str">
        <f t="shared" si="4"/>
        <v>TPAG.I01</v>
      </c>
      <c r="N12" s="106">
        <f>VLOOKUP(B12,'School Details'!A:K,10,FALSE)</f>
        <v>400020</v>
      </c>
      <c r="O12" s="106" t="str">
        <f t="shared" si="5"/>
        <v xml:space="preserve">Church Hill </v>
      </c>
      <c r="P12" t="s">
        <v>46</v>
      </c>
      <c r="Q12" t="s">
        <v>47</v>
      </c>
      <c r="R12" t="s">
        <v>48</v>
      </c>
      <c r="S12" t="s">
        <v>896</v>
      </c>
      <c r="T12" s="384"/>
      <c r="W12" s="119"/>
      <c r="Z12" s="119"/>
      <c r="AC12" s="119"/>
      <c r="AF12" s="122"/>
      <c r="AI12" s="122"/>
      <c r="AL12" s="122"/>
      <c r="AO12" s="122"/>
      <c r="AR12" s="385"/>
      <c r="AU12" s="122"/>
      <c r="AX12" s="122"/>
      <c r="BA12" s="122"/>
      <c r="BD12" s="122"/>
      <c r="BE12" s="120">
        <f t="shared" si="6"/>
        <v>0</v>
      </c>
      <c r="BF12" s="120">
        <f t="shared" si="2"/>
        <v>0</v>
      </c>
      <c r="BI12"/>
      <c r="BJ12" s="332">
        <v>18799</v>
      </c>
      <c r="BK12"/>
    </row>
    <row r="13" spans="1:63" x14ac:dyDescent="0.3">
      <c r="A13">
        <f t="shared" si="3"/>
        <v>3022014</v>
      </c>
      <c r="B13" s="118">
        <v>3022014</v>
      </c>
      <c r="C13" t="s">
        <v>443</v>
      </c>
      <c r="D13" s="106">
        <f>VLOOKUP(B13,'School Details'!A:E,3,FALSE)</f>
        <v>0</v>
      </c>
      <c r="E13" s="106" t="str">
        <f>VLOOKUP(B13,'School Details'!A:E,4,FALSE)</f>
        <v>M</v>
      </c>
      <c r="F13" s="106" t="str">
        <f>VLOOKUP(B13,'School Details'!A:E,5,FALSE)</f>
        <v>Primary</v>
      </c>
      <c r="G13" s="100" t="s">
        <v>895</v>
      </c>
      <c r="H13" t="s">
        <v>567</v>
      </c>
      <c r="I13" t="s">
        <v>914</v>
      </c>
      <c r="J13">
        <v>661225</v>
      </c>
      <c r="K13" s="118" t="s">
        <v>10</v>
      </c>
      <c r="L13" s="106">
        <f t="shared" si="7"/>
        <v>1</v>
      </c>
      <c r="M13" s="106" t="str">
        <f t="shared" si="4"/>
        <v>TPAG.I01</v>
      </c>
      <c r="N13" s="106">
        <f>VLOOKUP(B13,'School Details'!A:K,10,FALSE)</f>
        <v>400050</v>
      </c>
      <c r="O13" s="106" t="str">
        <f t="shared" si="5"/>
        <v xml:space="preserve">Colindale </v>
      </c>
      <c r="P13" t="s">
        <v>91</v>
      </c>
      <c r="Q13" t="s">
        <v>92</v>
      </c>
      <c r="R13" t="s">
        <v>93</v>
      </c>
      <c r="S13" t="s">
        <v>896</v>
      </c>
      <c r="T13" s="384"/>
      <c r="W13" s="119"/>
      <c r="Z13" s="119"/>
      <c r="AC13" s="119"/>
      <c r="AF13" s="122"/>
      <c r="AI13" s="122"/>
      <c r="AL13" s="122"/>
      <c r="AO13" s="122"/>
      <c r="AR13" s="385"/>
      <c r="AU13" s="122"/>
      <c r="AX13" s="122"/>
      <c r="BA13" s="122"/>
      <c r="BD13" s="122"/>
      <c r="BE13" s="120">
        <f t="shared" si="6"/>
        <v>0</v>
      </c>
      <c r="BF13" s="120">
        <f t="shared" si="2"/>
        <v>0</v>
      </c>
      <c r="BI13"/>
      <c r="BJ13" s="332">
        <v>55582</v>
      </c>
      <c r="BK13"/>
    </row>
    <row r="14" spans="1:63" x14ac:dyDescent="0.3">
      <c r="A14">
        <f t="shared" si="3"/>
        <v>3022015</v>
      </c>
      <c r="B14" s="118">
        <v>3022015</v>
      </c>
      <c r="C14" t="s">
        <v>445</v>
      </c>
      <c r="D14" s="106">
        <f>VLOOKUP(B14,'School Details'!A:E,3,FALSE)</f>
        <v>0</v>
      </c>
      <c r="E14" s="106" t="str">
        <f>VLOOKUP(B14,'School Details'!A:E,4,FALSE)</f>
        <v>M</v>
      </c>
      <c r="F14" s="106" t="str">
        <f>VLOOKUP(B14,'School Details'!A:E,5,FALSE)</f>
        <v>Primary</v>
      </c>
      <c r="G14" s="100" t="s">
        <v>895</v>
      </c>
      <c r="H14" t="s">
        <v>567</v>
      </c>
      <c r="I14" t="s">
        <v>914</v>
      </c>
      <c r="J14">
        <v>661225</v>
      </c>
      <c r="K14" s="118" t="s">
        <v>10</v>
      </c>
      <c r="L14" s="106">
        <f t="shared" si="7"/>
        <v>1</v>
      </c>
      <c r="M14" s="106" t="str">
        <f t="shared" si="4"/>
        <v>TPAG.I01</v>
      </c>
      <c r="N14" s="106">
        <f>VLOOKUP(B14,'School Details'!A:K,10,FALSE)</f>
        <v>400059</v>
      </c>
      <c r="O14" s="106" t="str">
        <f t="shared" si="5"/>
        <v>Coppetts Wood</v>
      </c>
      <c r="P14" t="s">
        <v>241</v>
      </c>
      <c r="Q14" t="s">
        <v>242</v>
      </c>
      <c r="R14" t="s">
        <v>243</v>
      </c>
      <c r="S14" t="s">
        <v>896</v>
      </c>
      <c r="T14" s="384"/>
      <c r="W14" s="119"/>
      <c r="Z14" s="119"/>
      <c r="AC14" s="119"/>
      <c r="AF14" s="122"/>
      <c r="AI14" s="122"/>
      <c r="AL14" s="122"/>
      <c r="AO14" s="122"/>
      <c r="AR14" s="385"/>
      <c r="AU14" s="122"/>
      <c r="AX14" s="122"/>
      <c r="BA14" s="122"/>
      <c r="BD14" s="122"/>
      <c r="BE14" s="120">
        <f t="shared" si="6"/>
        <v>0</v>
      </c>
      <c r="BF14" s="120">
        <f t="shared" si="2"/>
        <v>0</v>
      </c>
      <c r="BI14"/>
      <c r="BJ14" s="332">
        <v>19730</v>
      </c>
      <c r="BK14"/>
    </row>
    <row r="15" spans="1:63" x14ac:dyDescent="0.3">
      <c r="A15">
        <f t="shared" si="3"/>
        <v>3022016</v>
      </c>
      <c r="B15" s="118">
        <v>3022016</v>
      </c>
      <c r="C15" t="s">
        <v>446</v>
      </c>
      <c r="D15" s="106">
        <f>VLOOKUP(B15,'School Details'!A:E,3,FALSE)</f>
        <v>0</v>
      </c>
      <c r="E15" s="106" t="str">
        <f>VLOOKUP(B15,'School Details'!A:E,4,FALSE)</f>
        <v>M</v>
      </c>
      <c r="F15" s="106" t="str">
        <f>VLOOKUP(B15,'School Details'!A:E,5,FALSE)</f>
        <v>Primary</v>
      </c>
      <c r="G15" s="100" t="s">
        <v>895</v>
      </c>
      <c r="H15" t="s">
        <v>567</v>
      </c>
      <c r="I15" t="s">
        <v>914</v>
      </c>
      <c r="J15">
        <v>661225</v>
      </c>
      <c r="K15" s="118" t="s">
        <v>10</v>
      </c>
      <c r="L15" s="106">
        <f t="shared" si="7"/>
        <v>1</v>
      </c>
      <c r="M15" s="106" t="str">
        <f t="shared" si="4"/>
        <v>TPAG.I01</v>
      </c>
      <c r="N15" s="106">
        <f>VLOOKUP(B15,'School Details'!A:K,10,FALSE)</f>
        <v>400049</v>
      </c>
      <c r="O15" s="106" t="str">
        <f t="shared" si="5"/>
        <v xml:space="preserve">Courtland </v>
      </c>
      <c r="P15" t="s">
        <v>160</v>
      </c>
      <c r="Q15" t="s">
        <v>161</v>
      </c>
      <c r="R15" t="s">
        <v>162</v>
      </c>
      <c r="S15" t="s">
        <v>896</v>
      </c>
      <c r="T15" s="384"/>
      <c r="W15" s="119"/>
      <c r="Z15" s="119"/>
      <c r="AC15" s="119"/>
      <c r="AF15" s="122"/>
      <c r="AI15" s="122"/>
      <c r="AL15" s="122"/>
      <c r="AO15" s="122"/>
      <c r="AR15" s="385"/>
      <c r="AU15" s="122"/>
      <c r="AX15" s="122"/>
      <c r="BA15" s="122"/>
      <c r="BD15" s="122"/>
      <c r="BE15" s="120">
        <f t="shared" si="6"/>
        <v>0</v>
      </c>
      <c r="BF15" s="120">
        <f t="shared" si="2"/>
        <v>0</v>
      </c>
      <c r="BI15"/>
      <c r="BJ15" s="332">
        <v>18509</v>
      </c>
      <c r="BK15"/>
    </row>
    <row r="16" spans="1:63" x14ac:dyDescent="0.3">
      <c r="A16">
        <f t="shared" si="3"/>
        <v>3022017</v>
      </c>
      <c r="B16" s="118">
        <v>3022017</v>
      </c>
      <c r="C16" t="s">
        <v>447</v>
      </c>
      <c r="D16" s="106">
        <f>VLOOKUP(B16,'School Details'!A:E,3,FALSE)</f>
        <v>0</v>
      </c>
      <c r="E16" s="106" t="str">
        <f>VLOOKUP(B16,'School Details'!A:E,4,FALSE)</f>
        <v>M</v>
      </c>
      <c r="F16" s="106" t="str">
        <f>VLOOKUP(B16,'School Details'!A:E,5,FALSE)</f>
        <v>Primary</v>
      </c>
      <c r="G16" s="100" t="s">
        <v>895</v>
      </c>
      <c r="H16" t="s">
        <v>567</v>
      </c>
      <c r="I16" t="s">
        <v>914</v>
      </c>
      <c r="J16">
        <v>661225</v>
      </c>
      <c r="K16" s="118" t="s">
        <v>10</v>
      </c>
      <c r="L16" s="106">
        <f t="shared" si="7"/>
        <v>1</v>
      </c>
      <c r="M16" s="106" t="str">
        <f t="shared" si="4"/>
        <v>TPAG.I01</v>
      </c>
      <c r="N16" s="106">
        <f>VLOOKUP(B16,'School Details'!A:K,10,FALSE)</f>
        <v>400080</v>
      </c>
      <c r="O16" s="106" t="str">
        <f t="shared" si="5"/>
        <v xml:space="preserve">Cromer Road </v>
      </c>
      <c r="P16" t="s">
        <v>61</v>
      </c>
      <c r="Q16" t="s">
        <v>62</v>
      </c>
      <c r="R16" t="s">
        <v>63</v>
      </c>
      <c r="S16" t="s">
        <v>896</v>
      </c>
      <c r="T16" s="384"/>
      <c r="W16" s="119"/>
      <c r="Z16" s="119"/>
      <c r="AC16" s="119"/>
      <c r="AF16" s="122"/>
      <c r="AI16" s="122"/>
      <c r="AL16" s="122"/>
      <c r="AO16" s="122"/>
      <c r="AR16" s="385"/>
      <c r="AU16" s="122"/>
      <c r="AX16" s="122"/>
      <c r="BA16" s="122"/>
      <c r="BD16" s="122"/>
      <c r="BE16" s="120">
        <f t="shared" si="6"/>
        <v>0</v>
      </c>
      <c r="BF16" s="120">
        <f t="shared" si="2"/>
        <v>0</v>
      </c>
      <c r="BI16"/>
      <c r="BJ16" s="332">
        <v>35402</v>
      </c>
      <c r="BK16"/>
    </row>
    <row r="17" spans="1:63" x14ac:dyDescent="0.3">
      <c r="A17">
        <f t="shared" si="3"/>
        <v>3022019</v>
      </c>
      <c r="B17" s="118">
        <v>3022019</v>
      </c>
      <c r="C17" t="s">
        <v>450</v>
      </c>
      <c r="D17" s="106">
        <f>VLOOKUP(B17,'School Details'!A:E,3,FALSE)</f>
        <v>0</v>
      </c>
      <c r="E17" s="106" t="str">
        <f>VLOOKUP(B17,'School Details'!A:E,4,FALSE)</f>
        <v>M</v>
      </c>
      <c r="F17" s="106" t="str">
        <f>VLOOKUP(B17,'School Details'!A:E,5,FALSE)</f>
        <v>Primary</v>
      </c>
      <c r="G17" s="100" t="s">
        <v>895</v>
      </c>
      <c r="H17" t="s">
        <v>567</v>
      </c>
      <c r="I17" t="s">
        <v>914</v>
      </c>
      <c r="J17">
        <v>661225</v>
      </c>
      <c r="K17" s="118" t="s">
        <v>10</v>
      </c>
      <c r="L17" s="106">
        <f t="shared" si="7"/>
        <v>1</v>
      </c>
      <c r="M17" s="106" t="str">
        <f t="shared" si="4"/>
        <v>TPAG.I01</v>
      </c>
      <c r="N17" s="106">
        <f>VLOOKUP(B17,'School Details'!A:K,10,FALSE)</f>
        <v>400036</v>
      </c>
      <c r="O17" s="106" t="str">
        <f t="shared" si="5"/>
        <v xml:space="preserve">Deansbrook Infant </v>
      </c>
      <c r="P17" t="s">
        <v>40</v>
      </c>
      <c r="Q17" t="s">
        <v>41</v>
      </c>
      <c r="R17" t="s">
        <v>42</v>
      </c>
      <c r="S17" t="s">
        <v>896</v>
      </c>
      <c r="T17" s="384"/>
      <c r="W17" s="119"/>
      <c r="Z17" s="119"/>
      <c r="AC17" s="119"/>
      <c r="AF17" s="122"/>
      <c r="AI17" s="122"/>
      <c r="AL17" s="122"/>
      <c r="AO17" s="122"/>
      <c r="AR17" s="385"/>
      <c r="AU17" s="122"/>
      <c r="AX17" s="122"/>
      <c r="BA17" s="122"/>
      <c r="BD17" s="122"/>
      <c r="BE17" s="120">
        <f t="shared" si="6"/>
        <v>0</v>
      </c>
      <c r="BF17" s="120">
        <f t="shared" si="2"/>
        <v>0</v>
      </c>
      <c r="BI17"/>
      <c r="BJ17" s="332">
        <v>16401</v>
      </c>
      <c r="BK17"/>
    </row>
    <row r="18" spans="1:63" x14ac:dyDescent="0.3">
      <c r="A18">
        <f t="shared" si="3"/>
        <v>3022021</v>
      </c>
      <c r="B18" s="118">
        <v>3022021</v>
      </c>
      <c r="C18" t="s">
        <v>452</v>
      </c>
      <c r="D18" s="106">
        <f>VLOOKUP(B18,'School Details'!A:E,3,FALSE)</f>
        <v>0</v>
      </c>
      <c r="E18" s="106" t="str">
        <f>VLOOKUP(B18,'School Details'!A:E,4,FALSE)</f>
        <v>A</v>
      </c>
      <c r="F18" s="106" t="str">
        <f>VLOOKUP(B18,'School Details'!A:E,5,FALSE)</f>
        <v>Primary</v>
      </c>
      <c r="G18" s="100" t="s">
        <v>895</v>
      </c>
      <c r="H18" t="s">
        <v>567</v>
      </c>
      <c r="I18" t="s">
        <v>914</v>
      </c>
      <c r="J18">
        <v>661225</v>
      </c>
      <c r="K18" s="118" t="s">
        <v>10</v>
      </c>
      <c r="L18" s="106">
        <f t="shared" si="7"/>
        <v>1</v>
      </c>
      <c r="M18" s="106" t="str">
        <f t="shared" si="4"/>
        <v>TPAG.I01</v>
      </c>
      <c r="N18" s="106">
        <f>VLOOKUP(B18,'School Details'!A:K,10,FALSE)</f>
        <v>400042</v>
      </c>
      <c r="O18" s="106" t="str">
        <f t="shared" si="5"/>
        <v>Dollis Primary</v>
      </c>
      <c r="P18" t="str">
        <f>VLOOKUP($N18,LBB_Code!$B:$F,3,FALSE)</f>
        <v>Dollis Primary School</v>
      </c>
      <c r="Q18" t="str">
        <f>VLOOKUP($N18,LBB_Code!$B:$F,2,FALSE)</f>
        <v>S900008308</v>
      </c>
      <c r="R18" t="str">
        <f>VLOOKUP($N18,LBB_Code!$B:$F,4,FALSE)</f>
        <v>NW7 2BU</v>
      </c>
      <c r="S18" t="str">
        <f>VLOOKUP($G18,LBB_Code!$J:$O, 6,FALSE)</f>
        <v>A1.D10166.661225.99999.9999999.999999</v>
      </c>
      <c r="T18" s="384"/>
      <c r="W18" s="119"/>
      <c r="Z18" s="119"/>
      <c r="AC18" s="119"/>
      <c r="AF18" s="122"/>
      <c r="AI18" s="122"/>
      <c r="AL18" s="122"/>
      <c r="AO18" s="122"/>
      <c r="AR18" s="385"/>
      <c r="AU18" s="122"/>
      <c r="AX18" s="122"/>
      <c r="BA18" s="122"/>
      <c r="BD18" s="122"/>
      <c r="BE18" s="120">
        <f t="shared" si="6"/>
        <v>0</v>
      </c>
      <c r="BF18" s="120">
        <f t="shared" si="2"/>
        <v>0</v>
      </c>
      <c r="BI18"/>
      <c r="BJ18" s="332">
        <v>34801</v>
      </c>
      <c r="BK18"/>
    </row>
    <row r="19" spans="1:63" x14ac:dyDescent="0.3">
      <c r="A19">
        <f t="shared" si="3"/>
        <v>3022023</v>
      </c>
      <c r="B19" s="118">
        <v>3022023</v>
      </c>
      <c r="C19" t="s">
        <v>453</v>
      </c>
      <c r="D19" s="106">
        <f>VLOOKUP(B19,'School Details'!A:E,3,FALSE)</f>
        <v>0</v>
      </c>
      <c r="E19" s="106" t="str">
        <f>VLOOKUP(B19,'School Details'!A:E,4,FALSE)</f>
        <v>M</v>
      </c>
      <c r="F19" s="106" t="str">
        <f>VLOOKUP(B19,'School Details'!A:E,5,FALSE)</f>
        <v>Primary</v>
      </c>
      <c r="G19" s="100" t="s">
        <v>895</v>
      </c>
      <c r="H19" t="s">
        <v>567</v>
      </c>
      <c r="I19" t="s">
        <v>914</v>
      </c>
      <c r="J19">
        <v>661225</v>
      </c>
      <c r="K19" s="118" t="s">
        <v>10</v>
      </c>
      <c r="L19" s="106">
        <f t="shared" si="7"/>
        <v>1</v>
      </c>
      <c r="M19" s="106" t="str">
        <f t="shared" si="4"/>
        <v>TPAG.I01</v>
      </c>
      <c r="N19" s="106">
        <f>VLOOKUP(B19,'School Details'!A:K,10,FALSE)</f>
        <v>400159</v>
      </c>
      <c r="O19" s="106" t="str">
        <f t="shared" si="5"/>
        <v>Edgware Primary</v>
      </c>
      <c r="P19" t="s">
        <v>88</v>
      </c>
      <c r="Q19" t="s">
        <v>89</v>
      </c>
      <c r="R19" t="s">
        <v>90</v>
      </c>
      <c r="S19" t="s">
        <v>896</v>
      </c>
      <c r="T19" s="384"/>
      <c r="W19" s="119"/>
      <c r="Z19" s="119"/>
      <c r="AC19" s="119"/>
      <c r="AF19" s="122"/>
      <c r="AI19" s="122"/>
      <c r="AL19" s="122"/>
      <c r="AO19" s="122"/>
      <c r="AR19" s="385"/>
      <c r="AU19" s="122"/>
      <c r="AX19" s="122"/>
      <c r="BA19" s="122"/>
      <c r="BD19" s="122"/>
      <c r="BE19" s="120">
        <f t="shared" si="6"/>
        <v>0</v>
      </c>
      <c r="BF19" s="120">
        <f t="shared" si="2"/>
        <v>0</v>
      </c>
      <c r="BI19"/>
      <c r="BJ19" s="332">
        <v>39212</v>
      </c>
      <c r="BK19"/>
    </row>
    <row r="20" spans="1:63" x14ac:dyDescent="0.3">
      <c r="A20">
        <f t="shared" si="3"/>
        <v>3022024</v>
      </c>
      <c r="B20" s="118">
        <v>3022024</v>
      </c>
      <c r="C20" t="s">
        <v>455</v>
      </c>
      <c r="D20" s="106">
        <f>VLOOKUP(B20,'School Details'!A:E,3,FALSE)</f>
        <v>0</v>
      </c>
      <c r="E20" s="106" t="str">
        <f>VLOOKUP(B20,'School Details'!A:E,4,FALSE)</f>
        <v>M</v>
      </c>
      <c r="F20" s="106" t="str">
        <f>VLOOKUP(B20,'School Details'!A:E,5,FALSE)</f>
        <v>Primary</v>
      </c>
      <c r="G20" s="100" t="s">
        <v>895</v>
      </c>
      <c r="H20" t="s">
        <v>567</v>
      </c>
      <c r="I20" t="s">
        <v>914</v>
      </c>
      <c r="J20">
        <v>661225</v>
      </c>
      <c r="K20" s="118" t="s">
        <v>10</v>
      </c>
      <c r="L20" s="106">
        <f t="shared" si="7"/>
        <v>1</v>
      </c>
      <c r="M20" s="106" t="str">
        <f t="shared" si="4"/>
        <v>TPAG.I01</v>
      </c>
      <c r="N20" s="106">
        <f>VLOOKUP(B20,'School Details'!A:K,10,FALSE)</f>
        <v>400047</v>
      </c>
      <c r="O20" s="106" t="str">
        <f t="shared" si="5"/>
        <v xml:space="preserve">Fairway  </v>
      </c>
      <c r="P20" t="s">
        <v>178</v>
      </c>
      <c r="Q20" t="s">
        <v>179</v>
      </c>
      <c r="R20" t="s">
        <v>180</v>
      </c>
      <c r="S20" t="s">
        <v>896</v>
      </c>
      <c r="T20" s="384"/>
      <c r="W20" s="119"/>
      <c r="Z20" s="119"/>
      <c r="AC20" s="119"/>
      <c r="AF20" s="122"/>
      <c r="AI20" s="122"/>
      <c r="AL20" s="122"/>
      <c r="AO20" s="122"/>
      <c r="AR20" s="385"/>
      <c r="AU20" s="122"/>
      <c r="AX20" s="122"/>
      <c r="BA20" s="122"/>
      <c r="BD20" s="122"/>
      <c r="BE20" s="120">
        <f t="shared" si="6"/>
        <v>0</v>
      </c>
      <c r="BF20" s="120">
        <f t="shared" si="2"/>
        <v>0</v>
      </c>
      <c r="BI20"/>
      <c r="BJ20" s="332">
        <v>21142</v>
      </c>
      <c r="BK20"/>
    </row>
    <row r="21" spans="1:63" x14ac:dyDescent="0.3">
      <c r="A21">
        <f t="shared" si="3"/>
        <v>3022025</v>
      </c>
      <c r="B21" s="118">
        <v>3022025</v>
      </c>
      <c r="C21" t="s">
        <v>457</v>
      </c>
      <c r="D21" s="106">
        <f>VLOOKUP(B21,'School Details'!A:E,3,FALSE)</f>
        <v>0</v>
      </c>
      <c r="E21" s="106" t="str">
        <f>VLOOKUP(B21,'School Details'!A:E,4,FALSE)</f>
        <v>M</v>
      </c>
      <c r="F21" s="106" t="str">
        <f>VLOOKUP(B21,'School Details'!A:E,5,FALSE)</f>
        <v>Primary</v>
      </c>
      <c r="G21" s="100" t="s">
        <v>895</v>
      </c>
      <c r="H21" t="s">
        <v>567</v>
      </c>
      <c r="I21" t="s">
        <v>914</v>
      </c>
      <c r="J21">
        <v>661225</v>
      </c>
      <c r="K21" s="118" t="s">
        <v>10</v>
      </c>
      <c r="L21" s="106">
        <f t="shared" si="7"/>
        <v>1</v>
      </c>
      <c r="M21" s="106" t="str">
        <f t="shared" si="4"/>
        <v>TPAG.I01</v>
      </c>
      <c r="N21" s="106">
        <f>VLOOKUP(B21,'School Details'!A:K,10,FALSE)</f>
        <v>400001</v>
      </c>
      <c r="O21" s="106" t="str">
        <f t="shared" si="5"/>
        <v>Foulds</v>
      </c>
      <c r="P21" t="s">
        <v>244</v>
      </c>
      <c r="Q21" t="s">
        <v>245</v>
      </c>
      <c r="R21" t="s">
        <v>246</v>
      </c>
      <c r="S21" t="s">
        <v>896</v>
      </c>
      <c r="T21" s="384"/>
      <c r="W21" s="122"/>
      <c r="Z21" s="119"/>
      <c r="AC21" s="119"/>
      <c r="AF21" s="122"/>
      <c r="AI21" s="122"/>
      <c r="AL21" s="122"/>
      <c r="AO21" s="122"/>
      <c r="AR21" s="385"/>
      <c r="AU21" s="122"/>
      <c r="AX21" s="122"/>
      <c r="BA21" s="122"/>
      <c r="BD21" s="122"/>
      <c r="BE21" s="120">
        <f t="shared" si="6"/>
        <v>0</v>
      </c>
      <c r="BF21" s="120">
        <f t="shared" si="2"/>
        <v>0</v>
      </c>
      <c r="BI21"/>
      <c r="BJ21" s="332">
        <v>24244</v>
      </c>
      <c r="BK21"/>
    </row>
    <row r="22" spans="1:63" x14ac:dyDescent="0.3">
      <c r="A22">
        <f t="shared" si="3"/>
        <v>3022026</v>
      </c>
      <c r="B22" s="118">
        <v>3022026</v>
      </c>
      <c r="C22" t="s">
        <v>458</v>
      </c>
      <c r="D22" s="106">
        <f>VLOOKUP(B22,'School Details'!A:E,3,FALSE)</f>
        <v>0</v>
      </c>
      <c r="E22" s="106" t="str">
        <f>VLOOKUP(B22,'School Details'!A:E,4,FALSE)</f>
        <v>M</v>
      </c>
      <c r="F22" s="106" t="str">
        <f>VLOOKUP(B22,'School Details'!A:E,5,FALSE)</f>
        <v>Primary</v>
      </c>
      <c r="G22" s="100" t="s">
        <v>895</v>
      </c>
      <c r="H22" t="s">
        <v>567</v>
      </c>
      <c r="I22" t="s">
        <v>914</v>
      </c>
      <c r="J22">
        <v>661225</v>
      </c>
      <c r="K22" s="118" t="s">
        <v>10</v>
      </c>
      <c r="L22" s="106">
        <f t="shared" si="7"/>
        <v>1</v>
      </c>
      <c r="M22" s="106" t="str">
        <f t="shared" si="4"/>
        <v>TPAG.I01</v>
      </c>
      <c r="N22" s="106">
        <f>VLOOKUP(B22,'School Details'!A:K,10,FALSE)</f>
        <v>400082</v>
      </c>
      <c r="O22" s="106" t="str">
        <f t="shared" si="5"/>
        <v>Frith Manor Sch</v>
      </c>
      <c r="P22" t="s">
        <v>115</v>
      </c>
      <c r="Q22" t="s">
        <v>116</v>
      </c>
      <c r="R22" t="s">
        <v>117</v>
      </c>
      <c r="S22" t="s">
        <v>896</v>
      </c>
      <c r="T22" s="384"/>
      <c r="W22" s="119"/>
      <c r="Z22" s="119"/>
      <c r="AC22" s="119"/>
      <c r="AF22" s="122"/>
      <c r="AI22" s="122"/>
      <c r="AL22" s="122"/>
      <c r="AO22" s="122"/>
      <c r="AR22" s="385"/>
      <c r="AU22" s="122"/>
      <c r="AX22" s="122"/>
      <c r="BA22" s="122"/>
      <c r="BD22" s="122"/>
      <c r="BE22" s="120">
        <f t="shared" si="6"/>
        <v>0</v>
      </c>
      <c r="BF22" s="120">
        <f t="shared" si="2"/>
        <v>0</v>
      </c>
      <c r="BI22"/>
      <c r="BJ22" s="332">
        <v>36350</v>
      </c>
      <c r="BK22"/>
    </row>
    <row r="23" spans="1:63" x14ac:dyDescent="0.3">
      <c r="A23">
        <f t="shared" si="3"/>
        <v>3022027</v>
      </c>
      <c r="B23" s="118">
        <v>3022027</v>
      </c>
      <c r="C23" t="s">
        <v>460</v>
      </c>
      <c r="D23" s="106">
        <f>VLOOKUP(B23,'School Details'!A:E,3,FALSE)</f>
        <v>0</v>
      </c>
      <c r="E23" s="106" t="str">
        <f>VLOOKUP(B23,'School Details'!A:E,4,FALSE)</f>
        <v>M</v>
      </c>
      <c r="F23" s="106" t="str">
        <f>VLOOKUP(B23,'School Details'!A:E,5,FALSE)</f>
        <v>Primary</v>
      </c>
      <c r="G23" s="100" t="s">
        <v>895</v>
      </c>
      <c r="H23" t="s">
        <v>567</v>
      </c>
      <c r="I23" t="s">
        <v>914</v>
      </c>
      <c r="J23">
        <v>661225</v>
      </c>
      <c r="K23" s="118" t="s">
        <v>10</v>
      </c>
      <c r="L23" s="106">
        <f t="shared" si="7"/>
        <v>1</v>
      </c>
      <c r="M23" s="106" t="str">
        <f t="shared" si="4"/>
        <v>TPAG.I01</v>
      </c>
      <c r="N23" s="106">
        <f>VLOOKUP(B23,'School Details'!A:K,10,FALSE)</f>
        <v>400002</v>
      </c>
      <c r="O23" s="106" t="str">
        <f t="shared" si="5"/>
        <v>Garden Suburb Junior</v>
      </c>
      <c r="P23" t="s">
        <v>201</v>
      </c>
      <c r="Q23" t="s">
        <v>202</v>
      </c>
      <c r="R23" t="s">
        <v>96</v>
      </c>
      <c r="S23" t="s">
        <v>896</v>
      </c>
      <c r="T23" s="384"/>
      <c r="W23" s="119"/>
      <c r="Z23" s="119"/>
      <c r="AC23" s="119"/>
      <c r="AF23" s="122"/>
      <c r="AI23" s="122"/>
      <c r="AL23" s="122"/>
      <c r="AO23" s="122"/>
      <c r="AR23" s="385"/>
      <c r="AU23" s="122"/>
      <c r="AX23" s="122"/>
      <c r="BA23" s="122"/>
      <c r="BD23" s="122"/>
      <c r="BE23" s="120">
        <f t="shared" si="6"/>
        <v>0</v>
      </c>
      <c r="BF23" s="122">
        <f t="shared" si="2"/>
        <v>0</v>
      </c>
      <c r="BI23"/>
      <c r="BJ23" s="332">
        <v>29943</v>
      </c>
      <c r="BK23"/>
    </row>
    <row r="24" spans="1:63" x14ac:dyDescent="0.3">
      <c r="A24">
        <f t="shared" si="3"/>
        <v>3022028</v>
      </c>
      <c r="B24" s="118">
        <v>3022028</v>
      </c>
      <c r="C24" t="s">
        <v>459</v>
      </c>
      <c r="D24" s="106">
        <f>VLOOKUP(B24,'School Details'!A:E,3,FALSE)</f>
        <v>0</v>
      </c>
      <c r="E24" s="106" t="str">
        <f>VLOOKUP(B24,'School Details'!A:E,4,FALSE)</f>
        <v>M</v>
      </c>
      <c r="F24" s="106" t="str">
        <f>VLOOKUP(B24,'School Details'!A:E,5,FALSE)</f>
        <v>Primary</v>
      </c>
      <c r="G24" s="100" t="s">
        <v>895</v>
      </c>
      <c r="H24" t="s">
        <v>567</v>
      </c>
      <c r="I24" t="s">
        <v>914</v>
      </c>
      <c r="J24">
        <v>661225</v>
      </c>
      <c r="K24" s="118" t="s">
        <v>10</v>
      </c>
      <c r="L24" s="106">
        <f t="shared" si="7"/>
        <v>1</v>
      </c>
      <c r="M24" s="106" t="str">
        <f t="shared" si="4"/>
        <v>TPAG.I01</v>
      </c>
      <c r="N24" s="106">
        <f>VLOOKUP(B24,'School Details'!A:K,10,FALSE)</f>
        <v>400067</v>
      </c>
      <c r="O24" s="106" t="str">
        <f t="shared" si="5"/>
        <v>Garden Suburb Infant</v>
      </c>
      <c r="P24" t="s">
        <v>94</v>
      </c>
      <c r="Q24" t="s">
        <v>95</v>
      </c>
      <c r="R24" t="s">
        <v>96</v>
      </c>
      <c r="S24" t="s">
        <v>896</v>
      </c>
      <c r="T24" s="384"/>
      <c r="W24" s="119"/>
      <c r="Z24" s="119"/>
      <c r="AC24" s="119"/>
      <c r="AF24" s="122"/>
      <c r="AI24" s="122"/>
      <c r="AL24" s="122"/>
      <c r="AO24" s="122"/>
      <c r="AR24" s="385"/>
      <c r="AU24" s="122"/>
      <c r="AX24" s="122"/>
      <c r="BA24" s="122"/>
      <c r="BD24" s="122"/>
      <c r="BE24" s="120">
        <f t="shared" si="6"/>
        <v>0</v>
      </c>
      <c r="BF24" s="122">
        <f t="shared" si="2"/>
        <v>0</v>
      </c>
      <c r="BI24"/>
      <c r="BJ24" s="332">
        <v>20688</v>
      </c>
      <c r="BK24"/>
    </row>
    <row r="25" spans="1:63" x14ac:dyDescent="0.3">
      <c r="A25">
        <f t="shared" si="3"/>
        <v>3022029</v>
      </c>
      <c r="B25" s="118">
        <v>3022029</v>
      </c>
      <c r="C25" t="s">
        <v>461</v>
      </c>
      <c r="D25" s="106">
        <f>VLOOKUP(B25,'School Details'!A:E,3,FALSE)</f>
        <v>0</v>
      </c>
      <c r="E25" s="106" t="str">
        <f>VLOOKUP(B25,'School Details'!A:E,4,FALSE)</f>
        <v>M</v>
      </c>
      <c r="F25" s="106" t="str">
        <f>VLOOKUP(B25,'School Details'!A:E,5,FALSE)</f>
        <v>Primary</v>
      </c>
      <c r="G25" s="100" t="s">
        <v>895</v>
      </c>
      <c r="H25" t="s">
        <v>567</v>
      </c>
      <c r="I25" t="s">
        <v>914</v>
      </c>
      <c r="J25">
        <v>661225</v>
      </c>
      <c r="K25" s="118" t="s">
        <v>10</v>
      </c>
      <c r="L25" s="106">
        <f t="shared" si="7"/>
        <v>1</v>
      </c>
      <c r="M25" s="106" t="str">
        <f t="shared" si="4"/>
        <v>TPAG.I01</v>
      </c>
      <c r="N25" s="106">
        <f>VLOOKUP(B25,'School Details'!A:K,10,FALSE)</f>
        <v>400035</v>
      </c>
      <c r="O25" s="106" t="str">
        <f t="shared" si="5"/>
        <v xml:space="preserve">Goldbeaters  </v>
      </c>
      <c r="P25" t="s">
        <v>100</v>
      </c>
      <c r="Q25" t="s">
        <v>101</v>
      </c>
      <c r="R25" t="s">
        <v>102</v>
      </c>
      <c r="S25" t="s">
        <v>896</v>
      </c>
      <c r="T25" s="384"/>
      <c r="W25" s="119"/>
      <c r="Z25" s="119"/>
      <c r="AC25" s="119"/>
      <c r="AF25" s="122"/>
      <c r="AI25" s="122"/>
      <c r="AL25" s="122"/>
      <c r="AO25" s="122"/>
      <c r="AR25" s="385"/>
      <c r="AU25" s="122"/>
      <c r="AX25" s="122"/>
      <c r="BA25" s="122"/>
      <c r="BD25" s="122"/>
      <c r="BE25" s="120">
        <f t="shared" si="6"/>
        <v>0</v>
      </c>
      <c r="BF25" s="122">
        <f t="shared" si="2"/>
        <v>0</v>
      </c>
      <c r="BI25"/>
      <c r="BJ25" s="332">
        <v>41060</v>
      </c>
      <c r="BK25"/>
    </row>
    <row r="26" spans="1:63" x14ac:dyDescent="0.3">
      <c r="A26">
        <f t="shared" si="3"/>
        <v>3022031</v>
      </c>
      <c r="B26" s="118">
        <v>3022031</v>
      </c>
      <c r="C26" t="s">
        <v>465</v>
      </c>
      <c r="D26" s="106">
        <f>VLOOKUP(B26,'School Details'!A:E,3,FALSE)</f>
        <v>0</v>
      </c>
      <c r="E26" s="106" t="str">
        <f>VLOOKUP(B26,'School Details'!A:E,4,FALSE)</f>
        <v>M</v>
      </c>
      <c r="F26" s="106" t="str">
        <f>VLOOKUP(B26,'School Details'!A:E,5,FALSE)</f>
        <v>Primary</v>
      </c>
      <c r="G26" t="s">
        <v>895</v>
      </c>
      <c r="H26" t="s">
        <v>567</v>
      </c>
      <c r="I26" t="s">
        <v>914</v>
      </c>
      <c r="J26">
        <v>661225</v>
      </c>
      <c r="K26" s="118" t="s">
        <v>10</v>
      </c>
      <c r="L26" s="106">
        <f t="shared" si="7"/>
        <v>1</v>
      </c>
      <c r="M26" s="106" t="str">
        <f t="shared" si="4"/>
        <v>TPAG.I01</v>
      </c>
      <c r="N26" s="106">
        <f>VLOOKUP(B26,'School Details'!A:K,10,FALSE)</f>
        <v>400026</v>
      </c>
      <c r="O26" s="106" t="str">
        <f t="shared" si="5"/>
        <v>Hollickwood JMI Sch</v>
      </c>
      <c r="P26" t="s">
        <v>151</v>
      </c>
      <c r="Q26" t="s">
        <v>152</v>
      </c>
      <c r="R26" t="s">
        <v>153</v>
      </c>
      <c r="S26" t="s">
        <v>896</v>
      </c>
      <c r="T26" s="384"/>
      <c r="W26" s="122"/>
      <c r="Z26" s="122"/>
      <c r="AC26" s="119"/>
      <c r="AF26" s="122"/>
      <c r="AI26" s="122"/>
      <c r="AL26" s="122"/>
      <c r="AO26" s="122"/>
      <c r="AR26" s="385"/>
      <c r="AU26" s="122"/>
      <c r="AX26" s="122"/>
      <c r="BA26" s="122"/>
      <c r="BD26" s="122"/>
      <c r="BE26" s="120">
        <f t="shared" si="6"/>
        <v>0</v>
      </c>
      <c r="BF26" s="120">
        <f t="shared" si="2"/>
        <v>0</v>
      </c>
      <c r="BI26"/>
      <c r="BJ26" s="332">
        <v>20284</v>
      </c>
      <c r="BK26"/>
    </row>
    <row r="27" spans="1:63" x14ac:dyDescent="0.3">
      <c r="A27">
        <f t="shared" si="3"/>
        <v>3022032</v>
      </c>
      <c r="B27" s="118">
        <v>3022032</v>
      </c>
      <c r="C27" t="s">
        <v>148</v>
      </c>
      <c r="D27" s="106">
        <f>VLOOKUP(B27,'School Details'!A:E,3,FALSE)</f>
        <v>0</v>
      </c>
      <c r="E27" s="106" t="str">
        <f>VLOOKUP(B27,'School Details'!A:E,4,FALSE)</f>
        <v>M</v>
      </c>
      <c r="F27" s="106" t="str">
        <f>VLOOKUP(B27,'School Details'!A:E,5,FALSE)</f>
        <v>Primary</v>
      </c>
      <c r="G27" t="s">
        <v>895</v>
      </c>
      <c r="H27" t="s">
        <v>567</v>
      </c>
      <c r="I27" t="s">
        <v>914</v>
      </c>
      <c r="J27">
        <v>661225</v>
      </c>
      <c r="K27" s="118" t="s">
        <v>10</v>
      </c>
      <c r="L27" s="106">
        <f t="shared" si="7"/>
        <v>1</v>
      </c>
      <c r="M27" s="106" t="str">
        <f t="shared" si="4"/>
        <v>TPAG.I01</v>
      </c>
      <c r="N27" s="106">
        <f>VLOOKUP(B27,'School Details'!A:K,10,FALSE)</f>
        <v>400084</v>
      </c>
      <c r="O27" s="106" t="str">
        <f t="shared" si="5"/>
        <v>Holly Park School</v>
      </c>
      <c r="P27" t="s">
        <v>148</v>
      </c>
      <c r="Q27" t="s">
        <v>149</v>
      </c>
      <c r="R27" t="s">
        <v>150</v>
      </c>
      <c r="S27" t="s">
        <v>896</v>
      </c>
      <c r="T27" s="384"/>
      <c r="W27" s="119"/>
      <c r="Z27" s="119"/>
      <c r="AC27" s="119"/>
      <c r="AF27" s="122"/>
      <c r="AI27" s="122"/>
      <c r="AL27" s="122"/>
      <c r="AO27" s="122"/>
      <c r="AR27" s="385"/>
      <c r="AU27" s="122"/>
      <c r="AX27" s="122"/>
      <c r="BA27" s="122"/>
      <c r="BD27" s="122"/>
      <c r="BE27" s="120">
        <f t="shared" si="6"/>
        <v>0</v>
      </c>
      <c r="BF27" s="120">
        <f t="shared" si="2"/>
        <v>0</v>
      </c>
      <c r="BI27"/>
      <c r="BJ27" s="332">
        <v>37262</v>
      </c>
      <c r="BK27"/>
    </row>
    <row r="28" spans="1:63" x14ac:dyDescent="0.3">
      <c r="A28">
        <f t="shared" si="3"/>
        <v>3022036</v>
      </c>
      <c r="B28" s="118">
        <v>3022036</v>
      </c>
      <c r="C28" t="s">
        <v>175</v>
      </c>
      <c r="D28" s="106">
        <f>VLOOKUP(B28,'School Details'!A:E,3,FALSE)</f>
        <v>0</v>
      </c>
      <c r="E28" s="106" t="str">
        <f>VLOOKUP(B28,'School Details'!A:E,4,FALSE)</f>
        <v>M</v>
      </c>
      <c r="F28" s="106" t="str">
        <f>VLOOKUP(B28,'School Details'!A:E,5,FALSE)</f>
        <v>Primary</v>
      </c>
      <c r="G28" t="s">
        <v>895</v>
      </c>
      <c r="H28" t="s">
        <v>567</v>
      </c>
      <c r="I28" t="s">
        <v>914</v>
      </c>
      <c r="J28">
        <v>661225</v>
      </c>
      <c r="K28" s="118" t="s">
        <v>10</v>
      </c>
      <c r="L28" s="106">
        <f t="shared" si="7"/>
        <v>1</v>
      </c>
      <c r="M28" s="106" t="str">
        <f t="shared" si="4"/>
        <v>TPAG.I01</v>
      </c>
      <c r="N28" s="106">
        <f>VLOOKUP(B28,'School Details'!A:K,10,FALSE)</f>
        <v>400046</v>
      </c>
      <c r="O28" s="106" t="str">
        <f t="shared" si="5"/>
        <v>Livingstone School</v>
      </c>
      <c r="P28" t="s">
        <v>175</v>
      </c>
      <c r="Q28" t="s">
        <v>176</v>
      </c>
      <c r="R28" t="s">
        <v>177</v>
      </c>
      <c r="S28" t="s">
        <v>896</v>
      </c>
      <c r="T28" s="384"/>
      <c r="W28" s="119"/>
      <c r="Z28" s="119"/>
      <c r="AC28" s="119"/>
      <c r="AF28" s="122"/>
      <c r="AI28" s="122"/>
      <c r="AL28" s="122"/>
      <c r="AO28" s="122"/>
      <c r="AR28" s="385"/>
      <c r="AU28" s="122"/>
      <c r="AX28" s="122"/>
      <c r="BA28" s="122"/>
      <c r="BD28" s="122"/>
      <c r="BE28" s="120">
        <f t="shared" si="6"/>
        <v>0</v>
      </c>
      <c r="BF28" s="120">
        <f t="shared" si="2"/>
        <v>0</v>
      </c>
      <c r="BI28"/>
      <c r="BJ28" s="332">
        <v>20520</v>
      </c>
      <c r="BK28"/>
    </row>
    <row r="29" spans="1:63" x14ac:dyDescent="0.3">
      <c r="A29">
        <f t="shared" si="3"/>
        <v>3022037</v>
      </c>
      <c r="B29" s="118">
        <v>3022037</v>
      </c>
      <c r="C29" t="s">
        <v>470</v>
      </c>
      <c r="D29" s="106">
        <f>VLOOKUP(B29,'School Details'!A:E,3,FALSE)</f>
        <v>0</v>
      </c>
      <c r="E29" s="106" t="str">
        <f>VLOOKUP(B29,'School Details'!A:E,4,FALSE)</f>
        <v>M</v>
      </c>
      <c r="F29" s="106" t="str">
        <f>VLOOKUP(B29,'School Details'!A:E,5,FALSE)</f>
        <v>Primary</v>
      </c>
      <c r="G29" t="s">
        <v>895</v>
      </c>
      <c r="H29" t="s">
        <v>567</v>
      </c>
      <c r="I29" t="s">
        <v>914</v>
      </c>
      <c r="J29">
        <v>661225</v>
      </c>
      <c r="K29" s="118" t="s">
        <v>10</v>
      </c>
      <c r="L29" s="106">
        <f t="shared" si="7"/>
        <v>1</v>
      </c>
      <c r="M29" s="106" t="str">
        <f t="shared" si="4"/>
        <v>TPAG.I01</v>
      </c>
      <c r="N29" s="106">
        <f>VLOOKUP(B29,'School Details'!A:K,10,FALSE)</f>
        <v>400030</v>
      </c>
      <c r="O29" s="106" t="str">
        <f t="shared" si="5"/>
        <v xml:space="preserve">Manorside  </v>
      </c>
      <c r="P29" t="s">
        <v>130</v>
      </c>
      <c r="Q29" t="s">
        <v>131</v>
      </c>
      <c r="R29" t="s">
        <v>132</v>
      </c>
      <c r="S29" t="s">
        <v>896</v>
      </c>
      <c r="T29" s="384"/>
      <c r="W29" s="119"/>
      <c r="Z29" s="119"/>
      <c r="AC29" s="119"/>
      <c r="AF29" s="122"/>
      <c r="AI29" s="122"/>
      <c r="AL29" s="122"/>
      <c r="AO29" s="122"/>
      <c r="AR29" s="385"/>
      <c r="AU29" s="122"/>
      <c r="AX29" s="122"/>
      <c r="BA29" s="122"/>
      <c r="BD29" s="122"/>
      <c r="BE29" s="120">
        <f t="shared" si="6"/>
        <v>0</v>
      </c>
      <c r="BF29" s="120">
        <f t="shared" si="2"/>
        <v>0</v>
      </c>
      <c r="BI29"/>
      <c r="BJ29" s="332">
        <v>18907</v>
      </c>
      <c r="BK29"/>
    </row>
    <row r="30" spans="1:63" x14ac:dyDescent="0.3">
      <c r="A30">
        <f t="shared" si="3"/>
        <v>3022042</v>
      </c>
      <c r="B30" s="118">
        <v>3022042</v>
      </c>
      <c r="C30" t="s">
        <v>479</v>
      </c>
      <c r="D30" s="106">
        <f>VLOOKUP(B30,'School Details'!A:E,3,FALSE)</f>
        <v>0</v>
      </c>
      <c r="E30" s="106" t="str">
        <f>VLOOKUP(B30,'School Details'!A:E,4,FALSE)</f>
        <v>M</v>
      </c>
      <c r="F30" s="106" t="str">
        <f>VLOOKUP(B30,'School Details'!A:E,5,FALSE)</f>
        <v>Primary</v>
      </c>
      <c r="G30" t="s">
        <v>895</v>
      </c>
      <c r="H30" t="s">
        <v>567</v>
      </c>
      <c r="I30" t="s">
        <v>914</v>
      </c>
      <c r="J30">
        <v>661225</v>
      </c>
      <c r="K30" s="118" t="s">
        <v>10</v>
      </c>
      <c r="L30" s="106">
        <f t="shared" si="7"/>
        <v>1</v>
      </c>
      <c r="M30" s="106" t="str">
        <f t="shared" si="4"/>
        <v>TPAG.I01</v>
      </c>
      <c r="N30" s="106">
        <f>VLOOKUP(B30,'School Details'!A:K,10,FALSE)</f>
        <v>400048</v>
      </c>
      <c r="O30" s="106" t="str">
        <f t="shared" si="5"/>
        <v>Monkfrith Sch</v>
      </c>
      <c r="P30" t="s">
        <v>22</v>
      </c>
      <c r="Q30" t="s">
        <v>23</v>
      </c>
      <c r="R30" t="s">
        <v>24</v>
      </c>
      <c r="S30" t="s">
        <v>896</v>
      </c>
      <c r="T30" s="384"/>
      <c r="W30" s="119"/>
      <c r="Z30" s="119"/>
      <c r="AC30" s="119"/>
      <c r="AF30" s="122"/>
      <c r="AI30" s="122"/>
      <c r="AL30" s="122"/>
      <c r="AO30" s="122"/>
      <c r="AR30" s="385"/>
      <c r="AU30" s="122"/>
      <c r="AX30" s="122"/>
      <c r="BA30" s="122"/>
      <c r="BD30" s="122"/>
      <c r="BE30" s="120">
        <f t="shared" si="6"/>
        <v>0</v>
      </c>
      <c r="BF30" s="120">
        <f t="shared" si="2"/>
        <v>0</v>
      </c>
      <c r="BI30"/>
      <c r="BJ30" s="332">
        <v>32292</v>
      </c>
      <c r="BK30"/>
    </row>
    <row r="31" spans="1:63" x14ac:dyDescent="0.3">
      <c r="A31">
        <f t="shared" si="3"/>
        <v>3022043</v>
      </c>
      <c r="B31" s="118">
        <v>3022043</v>
      </c>
      <c r="C31" t="s">
        <v>481</v>
      </c>
      <c r="D31" s="106">
        <f>VLOOKUP(B31,'School Details'!A:E,3,FALSE)</f>
        <v>0</v>
      </c>
      <c r="E31" s="106" t="str">
        <f>VLOOKUP(B31,'School Details'!A:E,4,FALSE)</f>
        <v>M</v>
      </c>
      <c r="F31" s="106" t="str">
        <f>VLOOKUP(B31,'School Details'!A:E,5,FALSE)</f>
        <v>Primary</v>
      </c>
      <c r="G31" t="s">
        <v>895</v>
      </c>
      <c r="H31" t="s">
        <v>567</v>
      </c>
      <c r="I31" t="s">
        <v>914</v>
      </c>
      <c r="J31">
        <v>661225</v>
      </c>
      <c r="K31" s="118" t="s">
        <v>10</v>
      </c>
      <c r="L31" s="106">
        <f t="shared" si="7"/>
        <v>1</v>
      </c>
      <c r="M31" s="106" t="str">
        <f t="shared" si="4"/>
        <v>TPAG.I01</v>
      </c>
      <c r="N31" s="106">
        <f>VLOOKUP(B31,'School Details'!A:K,10,FALSE)</f>
        <v>400088</v>
      </c>
      <c r="O31" s="106" t="str">
        <f t="shared" si="5"/>
        <v>Moss Hall Junior</v>
      </c>
      <c r="P31" t="s">
        <v>198</v>
      </c>
      <c r="Q31" t="s">
        <v>199</v>
      </c>
      <c r="R31" t="s">
        <v>200</v>
      </c>
      <c r="S31" t="s">
        <v>896</v>
      </c>
      <c r="T31" s="384"/>
      <c r="W31" s="119"/>
      <c r="Z31" s="119"/>
      <c r="AC31" s="119"/>
      <c r="AF31" s="122"/>
      <c r="AI31" s="122"/>
      <c r="AL31" s="122"/>
      <c r="AO31" s="122"/>
      <c r="AR31" s="385"/>
      <c r="AU31" s="122"/>
      <c r="AX31" s="122"/>
      <c r="BA31" s="122"/>
      <c r="BD31" s="122"/>
      <c r="BE31" s="120">
        <f t="shared" si="6"/>
        <v>0</v>
      </c>
      <c r="BF31" s="120">
        <f t="shared" si="2"/>
        <v>0</v>
      </c>
      <c r="BI31"/>
      <c r="BJ31" s="332">
        <v>38257</v>
      </c>
      <c r="BK31"/>
    </row>
    <row r="32" spans="1:63" x14ac:dyDescent="0.3">
      <c r="A32">
        <f t="shared" si="3"/>
        <v>3022044</v>
      </c>
      <c r="B32" s="118">
        <v>3022044</v>
      </c>
      <c r="C32" t="s">
        <v>480</v>
      </c>
      <c r="D32" s="106">
        <f>VLOOKUP(B32,'School Details'!A:E,3,FALSE)</f>
        <v>0</v>
      </c>
      <c r="E32" s="106" t="str">
        <f>VLOOKUP(B32,'School Details'!A:E,4,FALSE)</f>
        <v>M</v>
      </c>
      <c r="F32" s="106" t="str">
        <f>VLOOKUP(B32,'School Details'!A:E,5,FALSE)</f>
        <v>Primary</v>
      </c>
      <c r="G32" t="s">
        <v>895</v>
      </c>
      <c r="H32" t="s">
        <v>567</v>
      </c>
      <c r="I32" t="s">
        <v>914</v>
      </c>
      <c r="J32">
        <v>661225</v>
      </c>
      <c r="K32" s="118" t="s">
        <v>10</v>
      </c>
      <c r="L32" s="106">
        <f t="shared" si="7"/>
        <v>1</v>
      </c>
      <c r="M32" s="106" t="str">
        <f t="shared" si="4"/>
        <v>TPAG.I01</v>
      </c>
      <c r="N32" s="106">
        <f>VLOOKUP(B32,'School Details'!A:K,10,FALSE)</f>
        <v>400088</v>
      </c>
      <c r="O32" s="106" t="str">
        <f t="shared" si="5"/>
        <v>Moss Hall Infant</v>
      </c>
      <c r="P32" t="s">
        <v>109</v>
      </c>
      <c r="Q32" t="s">
        <v>110</v>
      </c>
      <c r="R32" t="s">
        <v>111</v>
      </c>
      <c r="S32" t="s">
        <v>896</v>
      </c>
      <c r="T32" s="384"/>
      <c r="W32" s="119"/>
      <c r="Z32" s="119"/>
      <c r="AC32" s="119"/>
      <c r="AF32" s="122"/>
      <c r="AI32" s="122"/>
      <c r="AL32" s="122"/>
      <c r="AO32" s="122"/>
      <c r="AR32" s="385"/>
      <c r="AU32" s="122"/>
      <c r="AX32" s="122"/>
      <c r="BA32" s="122"/>
      <c r="BD32" s="122"/>
      <c r="BE32" s="120">
        <f t="shared" si="6"/>
        <v>0</v>
      </c>
      <c r="BF32" s="120">
        <f t="shared" si="2"/>
        <v>0</v>
      </c>
      <c r="BI32"/>
      <c r="BJ32" s="332">
        <v>26829</v>
      </c>
      <c r="BK32"/>
    </row>
    <row r="33" spans="1:63" x14ac:dyDescent="0.3">
      <c r="A33">
        <f t="shared" si="3"/>
        <v>3022045</v>
      </c>
      <c r="B33" s="118">
        <v>3022045</v>
      </c>
      <c r="C33" t="s">
        <v>483</v>
      </c>
      <c r="D33" s="106">
        <f>VLOOKUP(B33,'School Details'!A:E,3,FALSE)</f>
        <v>0</v>
      </c>
      <c r="E33" s="106" t="str">
        <f>VLOOKUP(B33,'School Details'!A:E,4,FALSE)</f>
        <v>M</v>
      </c>
      <c r="F33" s="106" t="str">
        <f>VLOOKUP(B33,'School Details'!A:E,5,FALSE)</f>
        <v>Primary</v>
      </c>
      <c r="G33" t="s">
        <v>895</v>
      </c>
      <c r="H33" t="s">
        <v>567</v>
      </c>
      <c r="I33" t="s">
        <v>914</v>
      </c>
      <c r="J33">
        <v>661225</v>
      </c>
      <c r="K33" s="118" t="s">
        <v>10</v>
      </c>
      <c r="L33" s="106">
        <f t="shared" si="7"/>
        <v>1</v>
      </c>
      <c r="M33" s="106" t="str">
        <f t="shared" si="4"/>
        <v>TPAG.I01</v>
      </c>
      <c r="N33" s="106">
        <f>VLOOKUP(B33,'School Details'!A:K,10,FALSE)</f>
        <v>400089</v>
      </c>
      <c r="O33" s="106" t="str">
        <f t="shared" si="5"/>
        <v>Northside</v>
      </c>
      <c r="P33" t="s">
        <v>43</v>
      </c>
      <c r="Q33" t="s">
        <v>44</v>
      </c>
      <c r="R33" t="s">
        <v>45</v>
      </c>
      <c r="S33" t="s">
        <v>896</v>
      </c>
      <c r="T33" s="384"/>
      <c r="W33" s="119"/>
      <c r="Z33" s="119"/>
      <c r="AC33" s="119"/>
      <c r="AF33" s="122"/>
      <c r="AI33" s="122"/>
      <c r="AL33" s="122"/>
      <c r="AO33" s="122"/>
      <c r="AR33" s="385"/>
      <c r="AU33" s="122"/>
      <c r="AX33" s="122"/>
      <c r="BA33" s="122"/>
      <c r="BD33" s="122"/>
      <c r="BE33" s="120">
        <f t="shared" si="6"/>
        <v>0</v>
      </c>
      <c r="BF33" s="120">
        <f t="shared" si="2"/>
        <v>0</v>
      </c>
      <c r="BI33"/>
      <c r="BJ33" s="332">
        <v>18965</v>
      </c>
      <c r="BK33"/>
    </row>
    <row r="34" spans="1:63" x14ac:dyDescent="0.3">
      <c r="A34">
        <f t="shared" si="3"/>
        <v>3022053</v>
      </c>
      <c r="B34" s="118">
        <v>3022053</v>
      </c>
      <c r="C34" t="s">
        <v>482</v>
      </c>
      <c r="D34" s="106">
        <f>VLOOKUP(B34,'School Details'!A:E,3,FALSE)</f>
        <v>0</v>
      </c>
      <c r="E34" s="106" t="str">
        <f>VLOOKUP(B34,'School Details'!A:E,4,FALSE)</f>
        <v>M</v>
      </c>
      <c r="F34" s="106" t="str">
        <f>VLOOKUP(B34,'School Details'!A:E,5,FALSE)</f>
        <v>Primary</v>
      </c>
      <c r="G34" t="s">
        <v>895</v>
      </c>
      <c r="H34" t="s">
        <v>567</v>
      </c>
      <c r="I34" t="s">
        <v>914</v>
      </c>
      <c r="J34">
        <v>661225</v>
      </c>
      <c r="K34" s="118" t="s">
        <v>10</v>
      </c>
      <c r="L34" s="106">
        <f t="shared" si="7"/>
        <v>1</v>
      </c>
      <c r="M34" s="106" t="str">
        <f t="shared" si="4"/>
        <v>TPAG.I01</v>
      </c>
      <c r="N34" s="106">
        <f>VLOOKUP(B34,'School Details'!A:K,10,FALSE)</f>
        <v>158733</v>
      </c>
      <c r="O34" s="106" t="str">
        <f t="shared" si="5"/>
        <v xml:space="preserve">Shalom Noam  </v>
      </c>
      <c r="P34" t="s">
        <v>31</v>
      </c>
      <c r="Q34" t="s">
        <v>32</v>
      </c>
      <c r="R34" t="s">
        <v>33</v>
      </c>
      <c r="S34" t="s">
        <v>896</v>
      </c>
      <c r="T34" s="384"/>
      <c r="W34" s="119"/>
      <c r="Z34" s="119"/>
      <c r="AC34" s="119"/>
      <c r="AF34" s="122"/>
      <c r="AI34" s="122"/>
      <c r="AL34" s="122"/>
      <c r="AO34" s="122"/>
      <c r="AR34" s="385"/>
      <c r="AU34" s="122"/>
      <c r="AX34" s="122"/>
      <c r="BA34" s="122"/>
      <c r="BD34" s="122"/>
      <c r="BE34" s="120">
        <f t="shared" si="6"/>
        <v>0</v>
      </c>
      <c r="BF34" s="120">
        <f t="shared" si="2"/>
        <v>0</v>
      </c>
      <c r="BI34"/>
      <c r="BJ34" s="332">
        <v>16953</v>
      </c>
      <c r="BK34"/>
    </row>
    <row r="35" spans="1:63" x14ac:dyDescent="0.3">
      <c r="A35">
        <f t="shared" si="3"/>
        <v>3022054</v>
      </c>
      <c r="B35" s="118">
        <v>3022054</v>
      </c>
      <c r="C35" t="s">
        <v>533</v>
      </c>
      <c r="D35" s="106">
        <f>VLOOKUP(B35,'School Details'!A:E,3,FALSE)</f>
        <v>0</v>
      </c>
      <c r="E35" s="106" t="str">
        <f>VLOOKUP(B35,'School Details'!A:E,4,FALSE)</f>
        <v>M</v>
      </c>
      <c r="F35" s="106" t="str">
        <f>VLOOKUP(B35,'School Details'!A:E,5,FALSE)</f>
        <v>Primary</v>
      </c>
      <c r="G35" t="s">
        <v>895</v>
      </c>
      <c r="H35" t="s">
        <v>567</v>
      </c>
      <c r="I35" t="s">
        <v>914</v>
      </c>
      <c r="J35">
        <v>661225</v>
      </c>
      <c r="K35" s="118" t="s">
        <v>10</v>
      </c>
      <c r="L35" s="106">
        <f t="shared" si="7"/>
        <v>1</v>
      </c>
      <c r="M35" s="106" t="str">
        <f t="shared" si="4"/>
        <v>TPAG.I01</v>
      </c>
      <c r="N35" s="106">
        <f>VLOOKUP(B35,'School Details'!A:K,10,FALSE)</f>
        <v>400004</v>
      </c>
      <c r="O35" s="106" t="str">
        <f t="shared" si="5"/>
        <v xml:space="preserve">Woodridge   </v>
      </c>
      <c r="P35" t="s">
        <v>79</v>
      </c>
      <c r="Q35" t="s">
        <v>80</v>
      </c>
      <c r="R35" t="s">
        <v>81</v>
      </c>
      <c r="S35" t="s">
        <v>896</v>
      </c>
      <c r="T35" s="384"/>
      <c r="W35" s="119"/>
      <c r="Z35" s="119"/>
      <c r="AC35" s="119"/>
      <c r="AF35" s="122"/>
      <c r="AI35" s="122"/>
      <c r="AL35" s="122"/>
      <c r="AO35" s="122"/>
      <c r="AR35" s="385"/>
      <c r="AU35" s="122"/>
      <c r="AX35" s="122"/>
      <c r="BA35" s="122"/>
      <c r="BD35" s="122"/>
      <c r="BE35" s="120">
        <f t="shared" si="6"/>
        <v>0</v>
      </c>
      <c r="BF35" s="120">
        <f t="shared" si="2"/>
        <v>0</v>
      </c>
      <c r="BI35"/>
      <c r="BJ35" s="332">
        <v>16981</v>
      </c>
      <c r="BK35"/>
    </row>
    <row r="36" spans="1:63" x14ac:dyDescent="0.3">
      <c r="A36">
        <f t="shared" si="3"/>
        <v>3022055</v>
      </c>
      <c r="B36" s="118">
        <v>3022055</v>
      </c>
      <c r="C36" t="s">
        <v>524</v>
      </c>
      <c r="D36" s="106">
        <f>VLOOKUP(B36,'School Details'!A:E,3,FALSE)</f>
        <v>0</v>
      </c>
      <c r="E36" s="106" t="str">
        <f>VLOOKUP(B36,'School Details'!A:E,4,FALSE)</f>
        <v>M</v>
      </c>
      <c r="F36" s="106" t="str">
        <f>VLOOKUP(B36,'School Details'!A:E,5,FALSE)</f>
        <v>Primary</v>
      </c>
      <c r="G36" t="s">
        <v>895</v>
      </c>
      <c r="H36" t="s">
        <v>567</v>
      </c>
      <c r="I36" t="s">
        <v>914</v>
      </c>
      <c r="J36">
        <v>661225</v>
      </c>
      <c r="K36" s="118" t="s">
        <v>10</v>
      </c>
      <c r="L36" s="106">
        <f t="shared" si="7"/>
        <v>1</v>
      </c>
      <c r="M36" s="106" t="str">
        <f t="shared" si="4"/>
        <v>TPAG.I01</v>
      </c>
      <c r="N36" s="106">
        <f>VLOOKUP(B36,'School Details'!A:K,10,FALSE)</f>
        <v>400101</v>
      </c>
      <c r="O36" s="106" t="str">
        <f t="shared" si="5"/>
        <v xml:space="preserve">Tudor </v>
      </c>
      <c r="P36" t="s">
        <v>37</v>
      </c>
      <c r="Q36" t="s">
        <v>38</v>
      </c>
      <c r="R36" t="s">
        <v>39</v>
      </c>
      <c r="S36" t="s">
        <v>896</v>
      </c>
      <c r="T36" s="384"/>
      <c r="W36" s="119"/>
      <c r="Z36" s="119"/>
      <c r="AC36" s="119"/>
      <c r="AF36" s="122"/>
      <c r="AI36" s="122"/>
      <c r="AL36" s="122"/>
      <c r="AO36" s="122"/>
      <c r="AR36" s="385"/>
      <c r="AU36" s="122"/>
      <c r="AX36" s="122"/>
      <c r="BA36" s="122"/>
      <c r="BD36" s="122"/>
      <c r="BE36" s="120">
        <f t="shared" si="6"/>
        <v>0</v>
      </c>
      <c r="BF36" s="120">
        <f t="shared" si="2"/>
        <v>0</v>
      </c>
      <c r="BI36"/>
      <c r="BJ36" s="332">
        <v>18302</v>
      </c>
      <c r="BK36"/>
    </row>
    <row r="37" spans="1:63" x14ac:dyDescent="0.3">
      <c r="A37">
        <f t="shared" si="3"/>
        <v>3022057</v>
      </c>
      <c r="B37" s="118">
        <v>3022057</v>
      </c>
      <c r="C37" t="s">
        <v>525</v>
      </c>
      <c r="D37" s="106">
        <f>VLOOKUP(B37,'School Details'!A:E,3,FALSE)</f>
        <v>0</v>
      </c>
      <c r="E37" s="106" t="str">
        <f>VLOOKUP(B37,'School Details'!A:E,4,FALSE)</f>
        <v>M</v>
      </c>
      <c r="F37" s="106" t="str">
        <f>VLOOKUP(B37,'School Details'!A:E,5,FALSE)</f>
        <v>Primary</v>
      </c>
      <c r="G37" t="s">
        <v>895</v>
      </c>
      <c r="H37" t="s">
        <v>567</v>
      </c>
      <c r="I37" t="s">
        <v>914</v>
      </c>
      <c r="J37">
        <v>661225</v>
      </c>
      <c r="K37" s="118" t="s">
        <v>10</v>
      </c>
      <c r="L37" s="106">
        <f t="shared" si="7"/>
        <v>1</v>
      </c>
      <c r="M37" s="106" t="str">
        <f t="shared" si="4"/>
        <v>TPAG.I01</v>
      </c>
      <c r="N37" s="106">
        <f>VLOOKUP(B37,'School Details'!A:K,10,FALSE)</f>
        <v>400053</v>
      </c>
      <c r="O37" s="106" t="str">
        <f t="shared" si="5"/>
        <v xml:space="preserve">Underhill </v>
      </c>
      <c r="P37" t="s">
        <v>226</v>
      </c>
      <c r="Q37" t="s">
        <v>227</v>
      </c>
      <c r="R37" t="s">
        <v>228</v>
      </c>
      <c r="S37" t="s">
        <v>896</v>
      </c>
      <c r="T37" s="384"/>
      <c r="W37" s="119"/>
      <c r="Z37" s="119"/>
      <c r="AC37" s="119"/>
      <c r="AF37" s="122"/>
      <c r="AI37" s="122"/>
      <c r="AL37" s="122"/>
      <c r="AO37" s="122"/>
      <c r="AR37" s="385"/>
      <c r="AU37" s="122"/>
      <c r="AX37" s="122"/>
      <c r="BA37" s="122"/>
      <c r="BD37" s="122"/>
      <c r="BE37" s="120">
        <f t="shared" si="6"/>
        <v>0</v>
      </c>
      <c r="BF37" s="120">
        <f t="shared" si="2"/>
        <v>0</v>
      </c>
      <c r="BI37"/>
      <c r="BJ37" s="332">
        <v>44372</v>
      </c>
      <c r="BK37"/>
    </row>
    <row r="38" spans="1:63" x14ac:dyDescent="0.3">
      <c r="A38">
        <f t="shared" si="3"/>
        <v>3022060</v>
      </c>
      <c r="B38" s="118">
        <v>3022060</v>
      </c>
      <c r="C38" t="s">
        <v>529</v>
      </c>
      <c r="D38" s="106">
        <f>VLOOKUP(B38,'School Details'!A:E,3,FALSE)</f>
        <v>0</v>
      </c>
      <c r="E38" s="106" t="str">
        <f>VLOOKUP(B38,'School Details'!A:E,4,FALSE)</f>
        <v>M</v>
      </c>
      <c r="F38" s="106" t="str">
        <f>VLOOKUP(B38,'School Details'!A:E,5,FALSE)</f>
        <v>Primary</v>
      </c>
      <c r="G38" t="s">
        <v>895</v>
      </c>
      <c r="H38" t="s">
        <v>567</v>
      </c>
      <c r="I38" t="s">
        <v>914</v>
      </c>
      <c r="J38">
        <v>661225</v>
      </c>
      <c r="K38" s="118" t="s">
        <v>10</v>
      </c>
      <c r="L38" s="106">
        <f t="shared" si="7"/>
        <v>1</v>
      </c>
      <c r="M38" s="106" t="str">
        <f t="shared" si="4"/>
        <v>TPAG.I01</v>
      </c>
      <c r="N38" s="106">
        <f>VLOOKUP(B38,'School Details'!A:K,10,FALSE)</f>
        <v>400011</v>
      </c>
      <c r="O38" s="106" t="str">
        <f t="shared" si="5"/>
        <v xml:space="preserve">Whitings Hill  </v>
      </c>
      <c r="P38" t="s">
        <v>250</v>
      </c>
      <c r="Q38" t="s">
        <v>251</v>
      </c>
      <c r="R38" t="s">
        <v>252</v>
      </c>
      <c r="S38" t="s">
        <v>896</v>
      </c>
      <c r="T38" s="384"/>
      <c r="W38" s="119"/>
      <c r="Z38" s="119"/>
      <c r="AC38" s="119"/>
      <c r="AF38" s="122"/>
      <c r="AI38" s="122"/>
      <c r="AL38" s="122"/>
      <c r="AO38" s="122"/>
      <c r="AR38" s="385"/>
      <c r="AU38" s="122"/>
      <c r="AX38" s="122"/>
      <c r="BA38" s="122"/>
      <c r="BD38" s="122"/>
      <c r="BE38" s="120">
        <f t="shared" si="6"/>
        <v>0</v>
      </c>
      <c r="BF38" s="120">
        <f t="shared" si="2"/>
        <v>0</v>
      </c>
      <c r="BI38"/>
      <c r="BJ38" s="332">
        <v>37998</v>
      </c>
      <c r="BK38"/>
    </row>
    <row r="39" spans="1:63" x14ac:dyDescent="0.3">
      <c r="A39">
        <f t="shared" si="3"/>
        <v>3022067</v>
      </c>
      <c r="B39" s="118">
        <v>3022067</v>
      </c>
      <c r="C39" t="s">
        <v>436</v>
      </c>
      <c r="D39" s="106">
        <f>VLOOKUP(B39,'School Details'!A:E,3,FALSE)</f>
        <v>0</v>
      </c>
      <c r="E39" s="106" t="str">
        <f>VLOOKUP(B39,'School Details'!A:E,4,FALSE)</f>
        <v>M</v>
      </c>
      <c r="F39" s="106" t="str">
        <f>VLOOKUP(B39,'School Details'!A:E,5,FALSE)</f>
        <v>Primary</v>
      </c>
      <c r="G39" t="s">
        <v>895</v>
      </c>
      <c r="H39" t="s">
        <v>567</v>
      </c>
      <c r="I39" t="s">
        <v>914</v>
      </c>
      <c r="J39">
        <v>661225</v>
      </c>
      <c r="K39" s="118" t="s">
        <v>10</v>
      </c>
      <c r="L39" s="106">
        <f t="shared" si="7"/>
        <v>1</v>
      </c>
      <c r="M39" s="106" t="str">
        <f t="shared" si="4"/>
        <v>TPAG.I01</v>
      </c>
      <c r="N39" s="106">
        <f>VLOOKUP(B39,'School Details'!A:K,10,FALSE)</f>
        <v>400065</v>
      </c>
      <c r="O39" s="106" t="str">
        <f t="shared" si="5"/>
        <v xml:space="preserve">Chalgrove </v>
      </c>
      <c r="P39" t="s">
        <v>49</v>
      </c>
      <c r="Q39" t="s">
        <v>50</v>
      </c>
      <c r="R39" t="s">
        <v>51</v>
      </c>
      <c r="S39" t="s">
        <v>896</v>
      </c>
      <c r="T39" s="384"/>
      <c r="W39" s="119"/>
      <c r="Z39" s="119"/>
      <c r="AC39" s="119"/>
      <c r="AF39" s="122"/>
      <c r="AI39" s="122"/>
      <c r="AL39" s="122"/>
      <c r="AO39" s="122"/>
      <c r="AR39" s="385"/>
      <c r="AU39" s="122"/>
      <c r="AX39" s="122"/>
      <c r="BA39" s="122"/>
      <c r="BD39" s="122"/>
      <c r="BE39" s="120">
        <f t="shared" si="6"/>
        <v>0</v>
      </c>
      <c r="BF39" s="120">
        <f t="shared" si="2"/>
        <v>0</v>
      </c>
      <c r="BI39"/>
      <c r="BJ39" s="332">
        <v>19511</v>
      </c>
      <c r="BK39"/>
    </row>
    <row r="40" spans="1:63" x14ac:dyDescent="0.3">
      <c r="A40">
        <f t="shared" si="3"/>
        <v>3022070</v>
      </c>
      <c r="B40" s="118">
        <v>3022070</v>
      </c>
      <c r="C40" t="s">
        <v>520</v>
      </c>
      <c r="D40" s="106">
        <f>VLOOKUP(B40,'School Details'!A:E,3,FALSE)</f>
        <v>0</v>
      </c>
      <c r="E40" s="106" t="str">
        <f>VLOOKUP(B40,'School Details'!A:E,4,FALSE)</f>
        <v>M</v>
      </c>
      <c r="F40" s="106" t="str">
        <f>VLOOKUP(B40,'School Details'!A:E,5,FALSE)</f>
        <v>Primary</v>
      </c>
      <c r="G40" t="s">
        <v>895</v>
      </c>
      <c r="H40" t="s">
        <v>567</v>
      </c>
      <c r="I40" t="s">
        <v>914</v>
      </c>
      <c r="J40">
        <v>661225</v>
      </c>
      <c r="K40" s="118" t="s">
        <v>10</v>
      </c>
      <c r="L40" s="106">
        <f t="shared" si="7"/>
        <v>1</v>
      </c>
      <c r="M40" s="106" t="str">
        <f t="shared" si="4"/>
        <v>TPAG.I01</v>
      </c>
      <c r="N40" s="106">
        <f>VLOOKUP(B40,'School Details'!A:K,10,FALSE)</f>
        <v>400038</v>
      </c>
      <c r="O40" s="106" t="str">
        <f t="shared" si="5"/>
        <v xml:space="preserve">Sunnyfields  </v>
      </c>
      <c r="P40" t="s">
        <v>210</v>
      </c>
      <c r="Q40" t="s">
        <v>211</v>
      </c>
      <c r="R40" t="s">
        <v>212</v>
      </c>
      <c r="S40" t="s">
        <v>896</v>
      </c>
      <c r="T40" s="384"/>
      <c r="W40" s="119"/>
      <c r="Z40" s="119"/>
      <c r="AC40" s="119"/>
      <c r="AF40" s="122"/>
      <c r="AI40" s="122"/>
      <c r="AL40" s="122"/>
      <c r="AO40" s="122"/>
      <c r="AR40" s="385"/>
      <c r="AU40" s="122"/>
      <c r="AX40" s="122"/>
      <c r="BA40" s="122"/>
      <c r="BD40" s="122"/>
      <c r="BE40" s="120">
        <f t="shared" si="6"/>
        <v>0</v>
      </c>
      <c r="BF40" s="120">
        <f t="shared" si="2"/>
        <v>0</v>
      </c>
      <c r="BI40"/>
      <c r="BJ40" s="332">
        <v>20667</v>
      </c>
      <c r="BK40"/>
    </row>
    <row r="41" spans="1:63" x14ac:dyDescent="0.3">
      <c r="A41">
        <f t="shared" si="3"/>
        <v>3022071</v>
      </c>
      <c r="B41" s="118">
        <v>3022071</v>
      </c>
      <c r="C41" t="s">
        <v>492</v>
      </c>
      <c r="D41" s="106">
        <f>VLOOKUP(B41,'School Details'!A:E,3,FALSE)</f>
        <v>0</v>
      </c>
      <c r="E41" s="106" t="str">
        <f>VLOOKUP(B41,'School Details'!A:E,4,FALSE)</f>
        <v>M</v>
      </c>
      <c r="F41" s="106" t="str">
        <f>VLOOKUP(B41,'School Details'!A:E,5,FALSE)</f>
        <v>Primary</v>
      </c>
      <c r="G41" t="s">
        <v>895</v>
      </c>
      <c r="H41" t="s">
        <v>567</v>
      </c>
      <c r="I41" t="s">
        <v>914</v>
      </c>
      <c r="J41">
        <v>661225</v>
      </c>
      <c r="K41" s="118" t="s">
        <v>10</v>
      </c>
      <c r="L41" s="106">
        <f t="shared" si="7"/>
        <v>1</v>
      </c>
      <c r="M41" s="106" t="str">
        <f t="shared" si="4"/>
        <v>TPAG.I01</v>
      </c>
      <c r="N41" s="106">
        <f>VLOOKUP(B41,'School Details'!A:K,10,FALSE)</f>
        <v>400012</v>
      </c>
      <c r="O41" s="106" t="str">
        <f t="shared" si="5"/>
        <v xml:space="preserve">Queenswell Infant </v>
      </c>
      <c r="P41" t="s">
        <v>52</v>
      </c>
      <c r="Q41" t="s">
        <v>53</v>
      </c>
      <c r="R41" t="s">
        <v>54</v>
      </c>
      <c r="S41" t="s">
        <v>896</v>
      </c>
      <c r="T41" s="384"/>
      <c r="W41" s="119"/>
      <c r="Z41" s="119"/>
      <c r="AC41" s="119"/>
      <c r="AF41" s="122"/>
      <c r="AI41" s="122"/>
      <c r="AL41" s="122"/>
      <c r="AO41" s="122"/>
      <c r="AR41" s="385"/>
      <c r="AU41" s="122"/>
      <c r="AX41" s="122"/>
      <c r="BA41" s="122"/>
      <c r="BD41" s="122"/>
      <c r="BE41" s="120">
        <f t="shared" si="6"/>
        <v>0</v>
      </c>
      <c r="BF41" s="120">
        <f t="shared" si="2"/>
        <v>0</v>
      </c>
      <c r="BI41"/>
      <c r="BJ41" s="332">
        <v>17062</v>
      </c>
      <c r="BK41"/>
    </row>
    <row r="42" spans="1:63" x14ac:dyDescent="0.3">
      <c r="A42">
        <f t="shared" si="3"/>
        <v>3022072</v>
      </c>
      <c r="B42" s="118">
        <v>3022072</v>
      </c>
      <c r="C42" t="s">
        <v>493</v>
      </c>
      <c r="D42" s="106">
        <f>VLOOKUP(B42,'School Details'!A:E,3,FALSE)</f>
        <v>0</v>
      </c>
      <c r="E42" s="106" t="str">
        <f>VLOOKUP(B42,'School Details'!A:E,4,FALSE)</f>
        <v>M</v>
      </c>
      <c r="F42" s="106" t="str">
        <f>VLOOKUP(B42,'School Details'!A:E,5,FALSE)</f>
        <v>Primary</v>
      </c>
      <c r="G42" t="s">
        <v>895</v>
      </c>
      <c r="H42" t="s">
        <v>567</v>
      </c>
      <c r="I42" t="s">
        <v>914</v>
      </c>
      <c r="J42">
        <v>661225</v>
      </c>
      <c r="K42" s="118" t="s">
        <v>10</v>
      </c>
      <c r="L42" s="106">
        <f t="shared" si="7"/>
        <v>1</v>
      </c>
      <c r="M42" s="106" t="str">
        <f t="shared" si="4"/>
        <v>TPAG.I01</v>
      </c>
      <c r="N42" s="106">
        <f>VLOOKUP(B42,'School Details'!A:K,10,FALSE)</f>
        <v>400012</v>
      </c>
      <c r="O42" s="106" t="str">
        <f t="shared" si="5"/>
        <v xml:space="preserve">Queenswell Junior </v>
      </c>
      <c r="P42" t="s">
        <v>52</v>
      </c>
      <c r="Q42" t="s">
        <v>53</v>
      </c>
      <c r="R42" t="s">
        <v>54</v>
      </c>
      <c r="S42" t="s">
        <v>896</v>
      </c>
      <c r="T42" s="384"/>
      <c r="W42" s="119"/>
      <c r="Z42" s="119"/>
      <c r="AC42" s="119"/>
      <c r="AF42" s="122"/>
      <c r="AI42" s="122"/>
      <c r="AL42" s="122"/>
      <c r="AO42" s="122"/>
      <c r="AR42" s="385"/>
      <c r="AU42" s="122"/>
      <c r="AX42" s="122"/>
      <c r="BA42" s="122"/>
      <c r="BD42" s="122"/>
      <c r="BE42" s="120">
        <f t="shared" si="6"/>
        <v>0</v>
      </c>
      <c r="BF42" s="122">
        <f t="shared" si="2"/>
        <v>0</v>
      </c>
      <c r="BI42"/>
      <c r="BJ42" s="332">
        <v>25420</v>
      </c>
      <c r="BK42"/>
    </row>
    <row r="43" spans="1:63" x14ac:dyDescent="0.3">
      <c r="A43">
        <f t="shared" si="3"/>
        <v>3022073</v>
      </c>
      <c r="B43" s="118">
        <v>3022073</v>
      </c>
      <c r="C43" t="s">
        <v>449</v>
      </c>
      <c r="D43" s="106">
        <f>VLOOKUP(B43,'School Details'!A:E,3,FALSE)</f>
        <v>0</v>
      </c>
      <c r="E43" s="106" t="str">
        <f>VLOOKUP(B43,'School Details'!A:E,4,FALSE)</f>
        <v>M</v>
      </c>
      <c r="F43" s="106" t="str">
        <f>VLOOKUP(B43,'School Details'!A:E,5,FALSE)</f>
        <v>Primary</v>
      </c>
      <c r="G43" t="s">
        <v>895</v>
      </c>
      <c r="H43" t="s">
        <v>567</v>
      </c>
      <c r="I43" t="s">
        <v>914</v>
      </c>
      <c r="J43">
        <v>661225</v>
      </c>
      <c r="K43" s="118" t="s">
        <v>10</v>
      </c>
      <c r="L43" s="106">
        <f t="shared" si="7"/>
        <v>1</v>
      </c>
      <c r="M43" s="106" t="str">
        <f t="shared" si="4"/>
        <v>TPAG.I01</v>
      </c>
      <c r="N43" s="106">
        <f>VLOOKUP(B43,'School Details'!A:K,10,FALSE)</f>
        <v>400105</v>
      </c>
      <c r="O43" s="106" t="str">
        <f t="shared" si="5"/>
        <v>Danegrove JMI Sch</v>
      </c>
      <c r="P43" t="s">
        <v>256</v>
      </c>
      <c r="Q43" t="s">
        <v>257</v>
      </c>
      <c r="R43" t="s">
        <v>258</v>
      </c>
      <c r="S43" t="s">
        <v>896</v>
      </c>
      <c r="T43" s="384"/>
      <c r="W43" s="119"/>
      <c r="Z43" s="119"/>
      <c r="AC43" s="119"/>
      <c r="AF43" s="122"/>
      <c r="AI43" s="122"/>
      <c r="AL43" s="122"/>
      <c r="AO43" s="122"/>
      <c r="AR43" s="385"/>
      <c r="AU43" s="122"/>
      <c r="AX43" s="122"/>
      <c r="BA43" s="122"/>
      <c r="BD43" s="122"/>
      <c r="BE43" s="120">
        <f t="shared" si="6"/>
        <v>0</v>
      </c>
      <c r="BF43" s="122">
        <f t="shared" si="2"/>
        <v>0</v>
      </c>
      <c r="BI43"/>
      <c r="BJ43" s="332">
        <v>57780</v>
      </c>
      <c r="BK43"/>
    </row>
    <row r="44" spans="1:63" x14ac:dyDescent="0.3">
      <c r="A44">
        <f t="shared" si="3"/>
        <v>3022076</v>
      </c>
      <c r="B44" s="118">
        <v>3022076</v>
      </c>
      <c r="C44" t="s">
        <v>528</v>
      </c>
      <c r="D44" s="106">
        <f>VLOOKUP(B44,'School Details'!A:E,3,FALSE)</f>
        <v>0</v>
      </c>
      <c r="E44" s="106" t="str">
        <f>VLOOKUP(B44,'School Details'!A:E,4,FALSE)</f>
        <v>M</v>
      </c>
      <c r="F44" s="106" t="str">
        <f>VLOOKUP(B44,'School Details'!A:E,5,FALSE)</f>
        <v>Primary</v>
      </c>
      <c r="G44" t="s">
        <v>895</v>
      </c>
      <c r="H44" t="s">
        <v>567</v>
      </c>
      <c r="I44" t="s">
        <v>914</v>
      </c>
      <c r="J44">
        <v>661225</v>
      </c>
      <c r="K44" s="118" t="s">
        <v>10</v>
      </c>
      <c r="L44" s="106">
        <f t="shared" si="7"/>
        <v>1</v>
      </c>
      <c r="M44" s="106" t="str">
        <f t="shared" si="4"/>
        <v>TPAG.I01</v>
      </c>
      <c r="N44" s="106">
        <f>VLOOKUP(B44,'School Details'!A:K,10,FALSE)</f>
        <v>400111</v>
      </c>
      <c r="O44" s="106" t="str">
        <f t="shared" si="5"/>
        <v xml:space="preserve">Wessex  Gardens  </v>
      </c>
      <c r="P44" t="s">
        <v>127</v>
      </c>
      <c r="Q44" t="s">
        <v>128</v>
      </c>
      <c r="R44" t="s">
        <v>129</v>
      </c>
      <c r="S44" t="s">
        <v>896</v>
      </c>
      <c r="T44" s="384"/>
      <c r="W44" s="119"/>
      <c r="Z44" s="119"/>
      <c r="AC44" s="119"/>
      <c r="AF44" s="122"/>
      <c r="AI44" s="122"/>
      <c r="AL44" s="122"/>
      <c r="AO44" s="122"/>
      <c r="AR44" s="385"/>
      <c r="AU44" s="122"/>
      <c r="AX44" s="122"/>
      <c r="BA44" s="122"/>
      <c r="BD44" s="122"/>
      <c r="BE44" s="120">
        <f t="shared" si="6"/>
        <v>0</v>
      </c>
      <c r="BF44" s="122">
        <f t="shared" si="2"/>
        <v>0</v>
      </c>
      <c r="BI44"/>
      <c r="BJ44" s="332">
        <v>25371</v>
      </c>
      <c r="BK44"/>
    </row>
    <row r="45" spans="1:63" x14ac:dyDescent="0.3">
      <c r="A45">
        <f t="shared" si="3"/>
        <v>3022077</v>
      </c>
      <c r="B45" s="118">
        <v>3022077</v>
      </c>
      <c r="C45" t="s">
        <v>484</v>
      </c>
      <c r="D45" s="106">
        <f>VLOOKUP(B45,'School Details'!A:E,3,FALSE)</f>
        <v>0</v>
      </c>
      <c r="E45" s="106" t="str">
        <f>VLOOKUP(B45,'School Details'!A:E,4,FALSE)</f>
        <v>M</v>
      </c>
      <c r="F45" s="106" t="str">
        <f>VLOOKUP(B45,'School Details'!A:E,5,FALSE)</f>
        <v>Primary</v>
      </c>
      <c r="G45" t="s">
        <v>895</v>
      </c>
      <c r="H45" t="s">
        <v>567</v>
      </c>
      <c r="I45" t="s">
        <v>914</v>
      </c>
      <c r="J45">
        <v>661225</v>
      </c>
      <c r="K45" s="118" t="s">
        <v>10</v>
      </c>
      <c r="L45" s="106">
        <f t="shared" si="7"/>
        <v>1</v>
      </c>
      <c r="M45" s="106" t="str">
        <f t="shared" si="4"/>
        <v>TPAG.I01</v>
      </c>
      <c r="N45" s="106">
        <f>VLOOKUP(B45,'School Details'!A:K,10,FALSE)</f>
        <v>400113</v>
      </c>
      <c r="O45" s="106" t="str">
        <f t="shared" si="5"/>
        <v xml:space="preserve">Orion  </v>
      </c>
      <c r="P45" t="s">
        <v>58</v>
      </c>
      <c r="Q45" t="s">
        <v>59</v>
      </c>
      <c r="R45" t="s">
        <v>60</v>
      </c>
      <c r="S45" t="s">
        <v>896</v>
      </c>
      <c r="T45" s="384"/>
      <c r="W45" s="119"/>
      <c r="Z45" s="119"/>
      <c r="AC45" s="119"/>
      <c r="AF45" s="122"/>
      <c r="AI45" s="122"/>
      <c r="AL45" s="122"/>
      <c r="AO45" s="122"/>
      <c r="AR45" s="385"/>
      <c r="AU45" s="122"/>
      <c r="AX45" s="122"/>
      <c r="BA45" s="122"/>
      <c r="BD45" s="122"/>
      <c r="BE45" s="120">
        <f t="shared" si="6"/>
        <v>0</v>
      </c>
      <c r="BF45" s="120">
        <f t="shared" si="2"/>
        <v>0</v>
      </c>
      <c r="BI45"/>
      <c r="BJ45" s="332">
        <v>82946</v>
      </c>
      <c r="BK45"/>
    </row>
    <row r="46" spans="1:63" x14ac:dyDescent="0.3">
      <c r="A46">
        <f t="shared" si="3"/>
        <v>3022078</v>
      </c>
      <c r="B46" s="118">
        <v>3022078</v>
      </c>
      <c r="C46" t="s">
        <v>490</v>
      </c>
      <c r="D46" s="106">
        <f>VLOOKUP(B46,'School Details'!A:E,3,FALSE)</f>
        <v>0</v>
      </c>
      <c r="E46" s="106" t="str">
        <f>VLOOKUP(B46,'School Details'!A:E,4,FALSE)</f>
        <v>M</v>
      </c>
      <c r="F46" s="106" t="str">
        <f>VLOOKUP(B46,'School Details'!A:E,5,FALSE)</f>
        <v>Primary</v>
      </c>
      <c r="G46" t="s">
        <v>895</v>
      </c>
      <c r="H46" t="s">
        <v>567</v>
      </c>
      <c r="I46" t="s">
        <v>914</v>
      </c>
      <c r="J46">
        <v>661225</v>
      </c>
      <c r="K46" s="118" t="s">
        <v>10</v>
      </c>
      <c r="L46" s="106">
        <f t="shared" si="7"/>
        <v>1</v>
      </c>
      <c r="M46" s="106" t="str">
        <f t="shared" si="4"/>
        <v>TPAG.I01</v>
      </c>
      <c r="N46" s="106">
        <f>VLOOKUP(B46,'School Details'!A:K,10,FALSE)</f>
        <v>400014</v>
      </c>
      <c r="O46" s="106" t="str">
        <f t="shared" si="5"/>
        <v xml:space="preserve">Pardes House </v>
      </c>
      <c r="P46" t="s">
        <v>232</v>
      </c>
      <c r="Q46" t="s">
        <v>233</v>
      </c>
      <c r="R46" t="s">
        <v>234</v>
      </c>
      <c r="S46" t="s">
        <v>896</v>
      </c>
      <c r="T46" s="384"/>
      <c r="W46" s="119"/>
      <c r="Z46" s="119"/>
      <c r="AC46" s="119"/>
      <c r="AF46" s="122"/>
      <c r="AI46" s="122"/>
      <c r="AL46" s="122"/>
      <c r="AO46" s="122"/>
      <c r="AR46" s="385"/>
      <c r="AU46" s="122"/>
      <c r="AX46" s="122"/>
      <c r="BA46" s="122"/>
      <c r="BD46" s="122"/>
      <c r="BE46" s="120">
        <f t="shared" si="6"/>
        <v>0</v>
      </c>
      <c r="BF46" s="120">
        <f t="shared" si="2"/>
        <v>0</v>
      </c>
      <c r="BI46"/>
      <c r="BJ46" s="332">
        <v>27761</v>
      </c>
      <c r="BK46"/>
    </row>
    <row r="47" spans="1:63" x14ac:dyDescent="0.3">
      <c r="A47">
        <f t="shared" si="3"/>
        <v>3022079</v>
      </c>
      <c r="B47" s="118">
        <v>3022079</v>
      </c>
      <c r="C47" t="s">
        <v>425</v>
      </c>
      <c r="D47" s="106">
        <f>VLOOKUP(B47,'School Details'!A:E,3,FALSE)</f>
        <v>0</v>
      </c>
      <c r="E47" s="106" t="str">
        <f>VLOOKUP(B47,'School Details'!A:E,4,FALSE)</f>
        <v>M</v>
      </c>
      <c r="F47" s="106" t="str">
        <f>VLOOKUP(B47,'School Details'!A:E,5,FALSE)</f>
        <v>Primary</v>
      </c>
      <c r="G47" t="s">
        <v>895</v>
      </c>
      <c r="H47" t="s">
        <v>567</v>
      </c>
      <c r="I47" t="s">
        <v>914</v>
      </c>
      <c r="J47">
        <v>661225</v>
      </c>
      <c r="K47" s="118" t="s">
        <v>10</v>
      </c>
      <c r="L47" s="106">
        <f t="shared" si="7"/>
        <v>1</v>
      </c>
      <c r="M47" s="106" t="str">
        <f t="shared" si="4"/>
        <v>TPAG.I01</v>
      </c>
      <c r="N47" s="106">
        <f>VLOOKUP(B47,'School Details'!A:K,10,FALSE)</f>
        <v>400070</v>
      </c>
      <c r="O47" s="106" t="str">
        <f t="shared" si="5"/>
        <v>Beis Yaakov</v>
      </c>
      <c r="P47" t="s">
        <v>16</v>
      </c>
      <c r="Q47" t="s">
        <v>17</v>
      </c>
      <c r="R47" t="s">
        <v>18</v>
      </c>
      <c r="S47" t="s">
        <v>896</v>
      </c>
      <c r="T47" s="384"/>
      <c r="W47" s="119"/>
      <c r="Z47" s="119"/>
      <c r="AC47" s="119"/>
      <c r="AF47" s="122"/>
      <c r="AI47" s="122"/>
      <c r="AL47" s="122"/>
      <c r="AO47" s="122"/>
      <c r="AR47" s="385"/>
      <c r="AU47" s="122"/>
      <c r="AX47" s="122"/>
      <c r="BA47" s="122"/>
      <c r="BD47" s="122"/>
      <c r="BE47" s="120">
        <f t="shared" si="6"/>
        <v>0</v>
      </c>
      <c r="BF47" s="120">
        <f t="shared" si="2"/>
        <v>0</v>
      </c>
      <c r="BI47"/>
      <c r="BJ47" s="332">
        <v>31368</v>
      </c>
      <c r="BK47"/>
    </row>
    <row r="48" spans="1:63" x14ac:dyDescent="0.3">
      <c r="A48">
        <f t="shared" si="3"/>
        <v>3023300</v>
      </c>
      <c r="B48" s="118">
        <v>3023300</v>
      </c>
      <c r="C48" t="s">
        <v>412</v>
      </c>
      <c r="D48" s="106">
        <f>VLOOKUP(B48,'School Details'!A:E,3,FALSE)</f>
        <v>0</v>
      </c>
      <c r="E48" s="106" t="str">
        <f>VLOOKUP(B48,'School Details'!A:E,4,FALSE)</f>
        <v>M</v>
      </c>
      <c r="F48" s="106" t="str">
        <f>VLOOKUP(B48,'School Details'!A:E,5,FALSE)</f>
        <v>Primary</v>
      </c>
      <c r="G48" t="s">
        <v>895</v>
      </c>
      <c r="H48" t="s">
        <v>567</v>
      </c>
      <c r="I48" t="s">
        <v>914</v>
      </c>
      <c r="J48">
        <v>661225</v>
      </c>
      <c r="K48" s="118" t="s">
        <v>10</v>
      </c>
      <c r="L48" s="106">
        <f t="shared" si="7"/>
        <v>1</v>
      </c>
      <c r="M48" s="106" t="str">
        <f t="shared" si="4"/>
        <v>TPAG.I01</v>
      </c>
      <c r="N48" s="106">
        <f>VLOOKUP(B48,'School Details'!A:K,10,FALSE)</f>
        <v>400069</v>
      </c>
      <c r="O48" s="106" t="str">
        <f t="shared" si="5"/>
        <v xml:space="preserve">All Saints NW2 Sch </v>
      </c>
      <c r="P48" t="s">
        <v>112</v>
      </c>
      <c r="Q48" t="s">
        <v>113</v>
      </c>
      <c r="R48" t="s">
        <v>114</v>
      </c>
      <c r="S48" t="s">
        <v>896</v>
      </c>
      <c r="T48" s="384"/>
      <c r="W48" s="119"/>
      <c r="Z48" s="119"/>
      <c r="AC48" s="119"/>
      <c r="AF48" s="122"/>
      <c r="AI48" s="122"/>
      <c r="AL48" s="122"/>
      <c r="AO48" s="122"/>
      <c r="AR48" s="385"/>
      <c r="AU48" s="122"/>
      <c r="AX48" s="122"/>
      <c r="BA48" s="122"/>
      <c r="BD48" s="122"/>
      <c r="BE48" s="120">
        <f t="shared" si="6"/>
        <v>0</v>
      </c>
      <c r="BF48" s="120">
        <f t="shared" si="2"/>
        <v>0</v>
      </c>
      <c r="BI48"/>
      <c r="BJ48" s="332">
        <v>18713</v>
      </c>
      <c r="BK48"/>
    </row>
    <row r="49" spans="1:63" x14ac:dyDescent="0.3">
      <c r="A49">
        <f t="shared" si="3"/>
        <v>3023302</v>
      </c>
      <c r="B49" s="118">
        <v>3023302</v>
      </c>
      <c r="C49" t="s">
        <v>439</v>
      </c>
      <c r="D49" s="106">
        <f>VLOOKUP(B49,'School Details'!A:E,3,FALSE)</f>
        <v>0</v>
      </c>
      <c r="E49" s="106" t="str">
        <f>VLOOKUP(B49,'School Details'!A:E,4,FALSE)</f>
        <v>M</v>
      </c>
      <c r="F49" s="106" t="str">
        <f>VLOOKUP(B49,'School Details'!A:E,5,FALSE)</f>
        <v>Primary</v>
      </c>
      <c r="G49" t="s">
        <v>895</v>
      </c>
      <c r="H49" t="s">
        <v>567</v>
      </c>
      <c r="I49" t="s">
        <v>914</v>
      </c>
      <c r="J49">
        <v>661225</v>
      </c>
      <c r="K49" s="118" t="s">
        <v>10</v>
      </c>
      <c r="L49" s="106">
        <f t="shared" si="7"/>
        <v>1</v>
      </c>
      <c r="M49" s="106" t="str">
        <f t="shared" si="4"/>
        <v>TPAG.I01</v>
      </c>
      <c r="N49" s="106">
        <f>VLOOKUP(B49,'School Details'!A:K,10,FALSE)</f>
        <v>400039</v>
      </c>
      <c r="O49" s="106" t="str">
        <f t="shared" si="5"/>
        <v>Christ Church Sch</v>
      </c>
      <c r="P49" t="s">
        <v>67</v>
      </c>
      <c r="Q49" t="s">
        <v>68</v>
      </c>
      <c r="R49" t="s">
        <v>69</v>
      </c>
      <c r="S49" t="s">
        <v>896</v>
      </c>
      <c r="T49" s="384"/>
      <c r="W49" s="119"/>
      <c r="Z49" s="119"/>
      <c r="AC49" s="119"/>
      <c r="AF49" s="122"/>
      <c r="AI49" s="122"/>
      <c r="AL49" s="122"/>
      <c r="AO49" s="122"/>
      <c r="AR49" s="385"/>
      <c r="AU49" s="122"/>
      <c r="AX49" s="122"/>
      <c r="BA49" s="122"/>
      <c r="BD49" s="122"/>
      <c r="BE49" s="120">
        <f t="shared" si="6"/>
        <v>0</v>
      </c>
      <c r="BF49" s="120">
        <f t="shared" si="2"/>
        <v>0</v>
      </c>
      <c r="BI49"/>
      <c r="BJ49" s="332">
        <v>17613</v>
      </c>
      <c r="BK49"/>
    </row>
    <row r="50" spans="1:63" x14ac:dyDescent="0.3">
      <c r="A50">
        <f t="shared" si="3"/>
        <v>3023304</v>
      </c>
      <c r="B50" s="118">
        <v>3023304</v>
      </c>
      <c r="C50" t="s">
        <v>468</v>
      </c>
      <c r="D50" s="106">
        <f>VLOOKUP(B50,'School Details'!A:E,3,FALSE)</f>
        <v>0</v>
      </c>
      <c r="E50" s="106" t="str">
        <f>VLOOKUP(B50,'School Details'!A:E,4,FALSE)</f>
        <v>M</v>
      </c>
      <c r="F50" s="106" t="str">
        <f>VLOOKUP(B50,'School Details'!A:E,5,FALSE)</f>
        <v>Primary</v>
      </c>
      <c r="G50" t="s">
        <v>895</v>
      </c>
      <c r="H50" t="s">
        <v>567</v>
      </c>
      <c r="I50" t="s">
        <v>914</v>
      </c>
      <c r="J50">
        <v>661225</v>
      </c>
      <c r="K50" s="118" t="s">
        <v>10</v>
      </c>
      <c r="L50" s="106">
        <f t="shared" si="7"/>
        <v>1</v>
      </c>
      <c r="M50" s="106" t="str">
        <f t="shared" si="4"/>
        <v>TPAG.I01</v>
      </c>
      <c r="N50" s="106">
        <f>VLOOKUP(B50,'School Details'!A:K,10,FALSE)</f>
        <v>400008</v>
      </c>
      <c r="O50" s="106" t="str">
        <f t="shared" si="5"/>
        <v>Holy Trinity School</v>
      </c>
      <c r="P50" t="s">
        <v>34</v>
      </c>
      <c r="Q50" t="s">
        <v>35</v>
      </c>
      <c r="R50" t="s">
        <v>36</v>
      </c>
      <c r="S50" t="s">
        <v>896</v>
      </c>
      <c r="T50" s="384"/>
      <c r="W50" s="119"/>
      <c r="Z50" s="119"/>
      <c r="AC50" s="119"/>
      <c r="AF50" s="122"/>
      <c r="AI50" s="122"/>
      <c r="AL50" s="122"/>
      <c r="AO50" s="122"/>
      <c r="AR50" s="385"/>
      <c r="AU50" s="122"/>
      <c r="AX50" s="122"/>
      <c r="BA50" s="122"/>
      <c r="BD50" s="122"/>
      <c r="BE50" s="120">
        <f t="shared" si="6"/>
        <v>0</v>
      </c>
      <c r="BF50" s="120">
        <f t="shared" si="2"/>
        <v>0</v>
      </c>
      <c r="BI50"/>
      <c r="BJ50" s="332">
        <v>19003</v>
      </c>
      <c r="BK50"/>
    </row>
    <row r="51" spans="1:63" x14ac:dyDescent="0.3">
      <c r="A51">
        <f t="shared" si="3"/>
        <v>3023305</v>
      </c>
      <c r="B51" s="118">
        <v>3023305</v>
      </c>
      <c r="C51" t="s">
        <v>478</v>
      </c>
      <c r="D51" s="106">
        <f>VLOOKUP(B51,'School Details'!A:E,3,FALSE)</f>
        <v>0</v>
      </c>
      <c r="E51" s="106" t="str">
        <f>VLOOKUP(B51,'School Details'!A:E,4,FALSE)</f>
        <v>M</v>
      </c>
      <c r="F51" s="106" t="str">
        <f>VLOOKUP(B51,'School Details'!A:E,5,FALSE)</f>
        <v>Primary</v>
      </c>
      <c r="G51" t="s">
        <v>895</v>
      </c>
      <c r="H51" t="s">
        <v>567</v>
      </c>
      <c r="I51" t="s">
        <v>914</v>
      </c>
      <c r="J51">
        <v>661225</v>
      </c>
      <c r="K51" s="118" t="s">
        <v>10</v>
      </c>
      <c r="L51" s="106">
        <f t="shared" si="7"/>
        <v>1</v>
      </c>
      <c r="M51" s="106" t="str">
        <f t="shared" si="4"/>
        <v>TPAG.I01</v>
      </c>
      <c r="N51" s="106">
        <f>VLOOKUP(B51,'School Details'!A:K,10,FALSE)</f>
        <v>400086</v>
      </c>
      <c r="O51" s="106" t="str">
        <f t="shared" si="5"/>
        <v xml:space="preserve">Monken Hadley </v>
      </c>
      <c r="P51" t="s">
        <v>163</v>
      </c>
      <c r="Q51" t="s">
        <v>164</v>
      </c>
      <c r="R51" t="s">
        <v>165</v>
      </c>
      <c r="S51" t="s">
        <v>896</v>
      </c>
      <c r="T51" s="384"/>
      <c r="W51" s="119"/>
      <c r="Z51" s="119"/>
      <c r="AC51" s="119"/>
      <c r="AF51" s="122"/>
      <c r="AI51" s="122"/>
      <c r="AL51" s="122"/>
      <c r="AO51" s="122"/>
      <c r="AR51" s="385"/>
      <c r="AU51" s="122"/>
      <c r="AX51" s="122"/>
      <c r="BA51" s="122"/>
      <c r="BD51" s="122"/>
      <c r="BE51" s="120">
        <f t="shared" si="6"/>
        <v>0</v>
      </c>
      <c r="BF51" s="120">
        <f t="shared" si="2"/>
        <v>0</v>
      </c>
      <c r="BI51"/>
      <c r="BJ51" s="332">
        <v>14104</v>
      </c>
      <c r="BK51"/>
    </row>
    <row r="52" spans="1:63" x14ac:dyDescent="0.3">
      <c r="A52">
        <f t="shared" si="3"/>
        <v>3023307</v>
      </c>
      <c r="B52" s="118">
        <v>3023307</v>
      </c>
      <c r="C52" t="s">
        <v>504</v>
      </c>
      <c r="D52" s="106">
        <f>VLOOKUP(B52,'School Details'!A:E,3,FALSE)</f>
        <v>0</v>
      </c>
      <c r="E52" s="106" t="str">
        <f>VLOOKUP(B52,'School Details'!A:E,4,FALSE)</f>
        <v>M</v>
      </c>
      <c r="F52" s="106" t="str">
        <f>VLOOKUP(B52,'School Details'!A:E,5,FALSE)</f>
        <v>Primary</v>
      </c>
      <c r="G52" t="s">
        <v>895</v>
      </c>
      <c r="H52" t="s">
        <v>567</v>
      </c>
      <c r="I52" t="s">
        <v>914</v>
      </c>
      <c r="J52">
        <v>661225</v>
      </c>
      <c r="K52" s="118" t="s">
        <v>10</v>
      </c>
      <c r="L52" s="106">
        <f t="shared" si="7"/>
        <v>1</v>
      </c>
      <c r="M52" s="106" t="str">
        <f t="shared" si="4"/>
        <v>TPAG.I01</v>
      </c>
      <c r="N52" s="106">
        <f>VLOOKUP(B52,'School Details'!A:K,10,FALSE)</f>
        <v>400114</v>
      </c>
      <c r="O52" s="106" t="str">
        <f t="shared" si="5"/>
        <v>St John's CE  N11</v>
      </c>
      <c r="P52" t="s">
        <v>154</v>
      </c>
      <c r="Q52" t="s">
        <v>155</v>
      </c>
      <c r="R52" t="s">
        <v>156</v>
      </c>
      <c r="S52" t="s">
        <v>896</v>
      </c>
      <c r="T52" s="384"/>
      <c r="W52" s="119"/>
      <c r="Z52" s="119"/>
      <c r="AC52" s="119"/>
      <c r="AF52" s="122"/>
      <c r="AI52" s="122"/>
      <c r="AL52" s="122"/>
      <c r="AO52" s="122"/>
      <c r="AR52" s="385"/>
      <c r="AU52" s="122"/>
      <c r="AX52" s="122"/>
      <c r="BA52" s="122"/>
      <c r="BD52" s="122"/>
      <c r="BE52" s="120">
        <f t="shared" si="6"/>
        <v>0</v>
      </c>
      <c r="BF52" s="120">
        <f t="shared" si="2"/>
        <v>0</v>
      </c>
      <c r="BI52"/>
      <c r="BJ52" s="332">
        <v>18567</v>
      </c>
      <c r="BK52"/>
    </row>
    <row r="53" spans="1:63" x14ac:dyDescent="0.3">
      <c r="A53">
        <f t="shared" si="3"/>
        <v>3023309</v>
      </c>
      <c r="B53" s="118">
        <v>3023309</v>
      </c>
      <c r="C53" t="s">
        <v>503</v>
      </c>
      <c r="D53" s="106">
        <f>VLOOKUP(B53,'School Details'!A:E,3,FALSE)</f>
        <v>0</v>
      </c>
      <c r="E53" s="106" t="str">
        <f>VLOOKUP(B53,'School Details'!A:E,4,FALSE)</f>
        <v>M</v>
      </c>
      <c r="F53" s="106" t="str">
        <f>VLOOKUP(B53,'School Details'!A:E,5,FALSE)</f>
        <v>Primary</v>
      </c>
      <c r="G53" t="s">
        <v>895</v>
      </c>
      <c r="H53" t="s">
        <v>567</v>
      </c>
      <c r="I53" t="s">
        <v>914</v>
      </c>
      <c r="J53">
        <v>661225</v>
      </c>
      <c r="K53" s="118" t="s">
        <v>10</v>
      </c>
      <c r="L53" s="106">
        <f t="shared" si="7"/>
        <v>1</v>
      </c>
      <c r="M53" s="106" t="str">
        <f t="shared" si="4"/>
        <v>TPAG.I01</v>
      </c>
      <c r="N53" s="106">
        <f>VLOOKUP(B53,'School Details'!A:K,10,FALSE)</f>
        <v>400098</v>
      </c>
      <c r="O53" s="106" t="str">
        <f t="shared" si="5"/>
        <v>St Johns CE N20</v>
      </c>
      <c r="P53" t="s">
        <v>28</v>
      </c>
      <c r="Q53" t="s">
        <v>29</v>
      </c>
      <c r="R53" t="s">
        <v>30</v>
      </c>
      <c r="S53" t="s">
        <v>896</v>
      </c>
      <c r="T53" s="384"/>
      <c r="W53" s="119"/>
      <c r="Z53" s="119"/>
      <c r="AC53" s="119"/>
      <c r="AF53" s="122"/>
      <c r="AI53" s="122"/>
      <c r="AL53" s="122"/>
      <c r="AO53" s="122"/>
      <c r="AR53" s="385"/>
      <c r="AU53" s="122"/>
      <c r="AX53" s="122"/>
      <c r="BA53" s="122"/>
      <c r="BD53" s="122"/>
      <c r="BE53" s="120">
        <f t="shared" si="6"/>
        <v>0</v>
      </c>
      <c r="BF53" s="120">
        <f t="shared" si="2"/>
        <v>0</v>
      </c>
      <c r="BI53"/>
      <c r="BJ53" s="332">
        <v>17876</v>
      </c>
      <c r="BK53"/>
    </row>
    <row r="54" spans="1:63" x14ac:dyDescent="0.3">
      <c r="A54">
        <f t="shared" si="3"/>
        <v>3023311</v>
      </c>
      <c r="B54" s="118">
        <v>3023311</v>
      </c>
      <c r="C54" t="s">
        <v>508</v>
      </c>
      <c r="D54" s="106">
        <f>VLOOKUP(B54,'School Details'!A:E,3,FALSE)</f>
        <v>0</v>
      </c>
      <c r="E54" s="106" t="str">
        <f>VLOOKUP(B54,'School Details'!A:E,4,FALSE)</f>
        <v>M</v>
      </c>
      <c r="F54" s="106" t="str">
        <f>VLOOKUP(B54,'School Details'!A:E,5,FALSE)</f>
        <v>Primary</v>
      </c>
      <c r="G54" t="s">
        <v>895</v>
      </c>
      <c r="H54" t="s">
        <v>567</v>
      </c>
      <c r="I54" t="s">
        <v>914</v>
      </c>
      <c r="J54">
        <v>661225</v>
      </c>
      <c r="K54" s="118" t="s">
        <v>10</v>
      </c>
      <c r="L54" s="106">
        <f t="shared" si="7"/>
        <v>1</v>
      </c>
      <c r="M54" s="106" t="str">
        <f t="shared" si="4"/>
        <v>TPAG.I01</v>
      </c>
      <c r="N54" s="106">
        <f>VLOOKUP(B54,'School Details'!A:K,10,FALSE)</f>
        <v>400058</v>
      </c>
      <c r="O54" s="106" t="str">
        <f t="shared" si="5"/>
        <v>St Mary's  N3</v>
      </c>
      <c r="P54" t="s">
        <v>215</v>
      </c>
      <c r="Q54" t="s">
        <v>216</v>
      </c>
      <c r="R54" t="s">
        <v>217</v>
      </c>
      <c r="S54" t="s">
        <v>896</v>
      </c>
      <c r="T54" s="384"/>
      <c r="W54" s="119"/>
      <c r="Z54" s="119"/>
      <c r="AC54" s="119"/>
      <c r="AF54" s="122"/>
      <c r="AI54" s="122"/>
      <c r="AL54" s="122"/>
      <c r="AO54" s="122"/>
      <c r="AR54" s="385"/>
      <c r="AU54" s="122"/>
      <c r="AX54" s="122"/>
      <c r="BA54" s="122"/>
      <c r="BD54" s="122"/>
      <c r="BE54" s="120">
        <f t="shared" si="6"/>
        <v>0</v>
      </c>
      <c r="BF54" s="120">
        <f t="shared" si="2"/>
        <v>0</v>
      </c>
      <c r="BI54"/>
      <c r="BJ54" s="332">
        <v>33953</v>
      </c>
      <c r="BK54"/>
    </row>
    <row r="55" spans="1:63" x14ac:dyDescent="0.3">
      <c r="A55">
        <f t="shared" si="3"/>
        <v>3023312</v>
      </c>
      <c r="B55" s="118">
        <v>3023312</v>
      </c>
      <c r="C55" t="s">
        <v>510</v>
      </c>
      <c r="D55" s="106">
        <f>VLOOKUP(B55,'School Details'!A:E,3,FALSE)</f>
        <v>0</v>
      </c>
      <c r="E55" s="106" t="str">
        <f>VLOOKUP(B55,'School Details'!A:E,4,FALSE)</f>
        <v>M</v>
      </c>
      <c r="F55" s="106" t="str">
        <f>VLOOKUP(B55,'School Details'!A:E,5,FALSE)</f>
        <v>Primary</v>
      </c>
      <c r="G55" t="s">
        <v>895</v>
      </c>
      <c r="H55" t="s">
        <v>567</v>
      </c>
      <c r="I55" t="s">
        <v>914</v>
      </c>
      <c r="J55">
        <v>661225</v>
      </c>
      <c r="K55" s="118" t="s">
        <v>10</v>
      </c>
      <c r="L55" s="106">
        <f t="shared" si="7"/>
        <v>1</v>
      </c>
      <c r="M55" s="106" t="str">
        <f t="shared" si="4"/>
        <v>TPAG.I01</v>
      </c>
      <c r="N55" s="106">
        <f>VLOOKUP(B55,'School Details'!A:K,10,FALSE)</f>
        <v>400017</v>
      </c>
      <c r="O55" s="106" t="str">
        <f t="shared" si="5"/>
        <v>St Mary's  EN4</v>
      </c>
      <c r="P55" t="s">
        <v>181</v>
      </c>
      <c r="Q55" t="s">
        <v>182</v>
      </c>
      <c r="R55" t="s">
        <v>183</v>
      </c>
      <c r="S55" t="s">
        <v>896</v>
      </c>
      <c r="T55" s="384"/>
      <c r="W55" s="119"/>
      <c r="Z55" s="119"/>
      <c r="AC55" s="119"/>
      <c r="AF55" s="122"/>
      <c r="AI55" s="122"/>
      <c r="AL55" s="122"/>
      <c r="AO55" s="122"/>
      <c r="AR55" s="385"/>
      <c r="AU55" s="122"/>
      <c r="AX55" s="122"/>
      <c r="BA55" s="122"/>
      <c r="BD55" s="122"/>
      <c r="BE55" s="120">
        <f t="shared" si="6"/>
        <v>0</v>
      </c>
      <c r="BF55" s="120">
        <f t="shared" si="2"/>
        <v>0</v>
      </c>
      <c r="BI55"/>
      <c r="BJ55" s="332">
        <v>18197</v>
      </c>
      <c r="BK55"/>
    </row>
    <row r="56" spans="1:63" x14ac:dyDescent="0.3">
      <c r="A56">
        <f t="shared" si="3"/>
        <v>3023313</v>
      </c>
      <c r="B56" s="118">
        <v>3023313</v>
      </c>
      <c r="C56" t="s">
        <v>513</v>
      </c>
      <c r="D56" s="106">
        <f>VLOOKUP(B56,'School Details'!A:E,3,FALSE)</f>
        <v>0</v>
      </c>
      <c r="E56" s="106" t="str">
        <f>VLOOKUP(B56,'School Details'!A:E,4,FALSE)</f>
        <v>M</v>
      </c>
      <c r="F56" s="106" t="str">
        <f>VLOOKUP(B56,'School Details'!A:E,5,FALSE)</f>
        <v>Primary</v>
      </c>
      <c r="G56" t="s">
        <v>895</v>
      </c>
      <c r="H56" t="s">
        <v>567</v>
      </c>
      <c r="I56" t="s">
        <v>914</v>
      </c>
      <c r="J56">
        <v>661225</v>
      </c>
      <c r="K56" s="118" t="s">
        <v>10</v>
      </c>
      <c r="L56" s="106">
        <f t="shared" si="7"/>
        <v>1</v>
      </c>
      <c r="M56" s="106" t="str">
        <f t="shared" si="4"/>
        <v>TPAG.I01</v>
      </c>
      <c r="N56" s="106">
        <f>VLOOKUP(B56,'School Details'!A:K,10,FALSE)</f>
        <v>400006</v>
      </c>
      <c r="O56" s="106" t="str">
        <f t="shared" si="5"/>
        <v>St. Pauls N11</v>
      </c>
      <c r="P56" t="s">
        <v>247</v>
      </c>
      <c r="Q56" t="s">
        <v>248</v>
      </c>
      <c r="R56" t="s">
        <v>249</v>
      </c>
      <c r="S56" t="s">
        <v>896</v>
      </c>
      <c r="T56" s="384"/>
      <c r="W56" s="119"/>
      <c r="Z56" s="119"/>
      <c r="AC56" s="119"/>
      <c r="AF56" s="122"/>
      <c r="AI56" s="122"/>
      <c r="AL56" s="122"/>
      <c r="AO56" s="122"/>
      <c r="AR56" s="385"/>
      <c r="AU56" s="122"/>
      <c r="AX56" s="122"/>
      <c r="BA56" s="122"/>
      <c r="BD56" s="122"/>
      <c r="BE56" s="120">
        <f t="shared" si="6"/>
        <v>0</v>
      </c>
      <c r="BF56" s="120">
        <f t="shared" si="2"/>
        <v>0</v>
      </c>
      <c r="BI56"/>
      <c r="BJ56" s="332">
        <v>18564</v>
      </c>
      <c r="BK56"/>
    </row>
    <row r="57" spans="1:63" x14ac:dyDescent="0.3">
      <c r="A57">
        <f t="shared" si="3"/>
        <v>3023314</v>
      </c>
      <c r="B57" s="118">
        <v>3023314</v>
      </c>
      <c r="C57" t="s">
        <v>512</v>
      </c>
      <c r="D57" s="106">
        <f>VLOOKUP(B57,'School Details'!A:E,3,FALSE)</f>
        <v>0</v>
      </c>
      <c r="E57" s="106" t="str">
        <f>VLOOKUP(B57,'School Details'!A:E,4,FALSE)</f>
        <v>M</v>
      </c>
      <c r="F57" s="106" t="str">
        <f>VLOOKUP(B57,'School Details'!A:E,5,FALSE)</f>
        <v>Primary</v>
      </c>
      <c r="G57" t="s">
        <v>895</v>
      </c>
      <c r="H57" t="s">
        <v>567</v>
      </c>
      <c r="I57" t="s">
        <v>914</v>
      </c>
      <c r="J57">
        <v>661225</v>
      </c>
      <c r="K57" s="118" t="s">
        <v>10</v>
      </c>
      <c r="L57" s="106">
        <f t="shared" si="7"/>
        <v>1</v>
      </c>
      <c r="M57" s="106" t="str">
        <f t="shared" si="4"/>
        <v>TPAG.I01</v>
      </c>
      <c r="N57" s="106">
        <f>VLOOKUP(B57,'School Details'!A:K,10,FALSE)</f>
        <v>400094</v>
      </c>
      <c r="O57" s="106" t="str">
        <f t="shared" si="5"/>
        <v>St Pauls NW7</v>
      </c>
      <c r="P57" t="s">
        <v>97</v>
      </c>
      <c r="Q57" t="s">
        <v>98</v>
      </c>
      <c r="R57" t="s">
        <v>99</v>
      </c>
      <c r="S57" t="s">
        <v>896</v>
      </c>
      <c r="T57" s="384"/>
      <c r="W57" s="119"/>
      <c r="Z57" s="119"/>
      <c r="AC57" s="119"/>
      <c r="AF57" s="122"/>
      <c r="AI57" s="122"/>
      <c r="AL57" s="122"/>
      <c r="AO57" s="122"/>
      <c r="AR57" s="385"/>
      <c r="AU57" s="122"/>
      <c r="AX57" s="122"/>
      <c r="BA57" s="122"/>
      <c r="BD57" s="122"/>
      <c r="BE57" s="120">
        <f t="shared" si="6"/>
        <v>0</v>
      </c>
      <c r="BF57" s="120">
        <f t="shared" si="2"/>
        <v>0</v>
      </c>
      <c r="BI57"/>
      <c r="BJ57" s="332">
        <v>19042</v>
      </c>
      <c r="BK57"/>
    </row>
    <row r="58" spans="1:63" x14ac:dyDescent="0.3">
      <c r="A58">
        <f t="shared" si="3"/>
        <v>3023315</v>
      </c>
      <c r="B58" s="118">
        <v>3023315</v>
      </c>
      <c r="C58" t="s">
        <v>501</v>
      </c>
      <c r="D58" s="106">
        <f>VLOOKUP(B58,'School Details'!A:E,3,FALSE)</f>
        <v>0</v>
      </c>
      <c r="E58" s="106" t="str">
        <f>VLOOKUP(B58,'School Details'!A:E,4,FALSE)</f>
        <v>M</v>
      </c>
      <c r="F58" s="106" t="str">
        <f>VLOOKUP(B58,'School Details'!A:E,5,FALSE)</f>
        <v>Primary</v>
      </c>
      <c r="G58" t="s">
        <v>895</v>
      </c>
      <c r="H58" t="s">
        <v>567</v>
      </c>
      <c r="I58" t="s">
        <v>914</v>
      </c>
      <c r="J58">
        <v>661225</v>
      </c>
      <c r="K58" s="118" t="s">
        <v>10</v>
      </c>
      <c r="L58" s="106">
        <f t="shared" si="7"/>
        <v>1</v>
      </c>
      <c r="M58" s="106" t="str">
        <f t="shared" si="4"/>
        <v>TPAG.I01</v>
      </c>
      <c r="N58" s="106">
        <f>VLOOKUP(B58,'School Details'!A:K,10,FALSE)</f>
        <v>400062</v>
      </c>
      <c r="O58" s="106" t="str">
        <f t="shared" si="5"/>
        <v>St Andrew's C E</v>
      </c>
      <c r="P58" t="s">
        <v>229</v>
      </c>
      <c r="Q58" t="s">
        <v>230</v>
      </c>
      <c r="R58" t="s">
        <v>231</v>
      </c>
      <c r="S58" t="s">
        <v>896</v>
      </c>
      <c r="T58" s="384"/>
      <c r="W58" s="119"/>
      <c r="Z58" s="119"/>
      <c r="AC58" s="119"/>
      <c r="AF58" s="122"/>
      <c r="AI58" s="122"/>
      <c r="AL58" s="122"/>
      <c r="AO58" s="122"/>
      <c r="AR58" s="385"/>
      <c r="AU58" s="122"/>
      <c r="AX58" s="122"/>
      <c r="BA58" s="122"/>
      <c r="BD58" s="122"/>
      <c r="BE58" s="120">
        <f t="shared" si="6"/>
        <v>0</v>
      </c>
      <c r="BF58" s="120">
        <f t="shared" si="2"/>
        <v>0</v>
      </c>
      <c r="BI58"/>
      <c r="BJ58" s="332">
        <v>16903</v>
      </c>
      <c r="BK58"/>
    </row>
    <row r="59" spans="1:63" x14ac:dyDescent="0.3">
      <c r="A59">
        <f t="shared" si="3"/>
        <v>3023316</v>
      </c>
      <c r="B59" s="118">
        <v>3023316</v>
      </c>
      <c r="C59" t="s">
        <v>522</v>
      </c>
      <c r="D59" s="106">
        <f>VLOOKUP(B59,'School Details'!A:E,3,FALSE)</f>
        <v>0</v>
      </c>
      <c r="E59" s="106" t="str">
        <f>VLOOKUP(B59,'School Details'!A:E,4,FALSE)</f>
        <v>M</v>
      </c>
      <c r="F59" s="106" t="str">
        <f>VLOOKUP(B59,'School Details'!A:E,5,FALSE)</f>
        <v>Primary</v>
      </c>
      <c r="G59" t="s">
        <v>895</v>
      </c>
      <c r="H59" t="s">
        <v>567</v>
      </c>
      <c r="I59" t="s">
        <v>914</v>
      </c>
      <c r="J59">
        <v>661225</v>
      </c>
      <c r="K59" s="118" t="s">
        <v>10</v>
      </c>
      <c r="L59" s="106">
        <f t="shared" si="7"/>
        <v>1</v>
      </c>
      <c r="M59" s="106" t="str">
        <f t="shared" si="4"/>
        <v>TPAG.I01</v>
      </c>
      <c r="N59" s="106">
        <f>VLOOKUP(B59,'School Details'!A:K,10,FALSE)</f>
        <v>400100</v>
      </c>
      <c r="O59" s="106" t="str">
        <f t="shared" si="5"/>
        <v xml:space="preserve">Trent  CE  </v>
      </c>
      <c r="P59" t="s">
        <v>157</v>
      </c>
      <c r="Q59" t="s">
        <v>158</v>
      </c>
      <c r="R59" t="s">
        <v>159</v>
      </c>
      <c r="S59" t="s">
        <v>896</v>
      </c>
      <c r="T59" s="384"/>
      <c r="W59" s="119"/>
      <c r="Z59" s="119"/>
      <c r="AC59" s="119"/>
      <c r="AF59" s="122"/>
      <c r="AI59" s="122"/>
      <c r="AL59" s="122"/>
      <c r="AO59" s="122"/>
      <c r="AR59" s="385"/>
      <c r="AU59" s="122"/>
      <c r="AX59" s="122"/>
      <c r="BA59" s="122"/>
      <c r="BD59" s="122"/>
      <c r="BE59" s="120">
        <f t="shared" si="6"/>
        <v>0</v>
      </c>
      <c r="BF59" s="120">
        <f t="shared" si="2"/>
        <v>0</v>
      </c>
      <c r="BI59"/>
      <c r="BJ59" s="332">
        <v>17838</v>
      </c>
      <c r="BK59"/>
    </row>
    <row r="60" spans="1:63" x14ac:dyDescent="0.3">
      <c r="A60">
        <f t="shared" si="3"/>
        <v>3023317</v>
      </c>
      <c r="B60" s="118">
        <v>3023317</v>
      </c>
      <c r="C60" t="s">
        <v>414</v>
      </c>
      <c r="D60" s="106">
        <f>VLOOKUP(B60,'School Details'!A:E,3,FALSE)</f>
        <v>0</v>
      </c>
      <c r="E60" s="106" t="str">
        <f>VLOOKUP(B60,'School Details'!A:E,4,FALSE)</f>
        <v>M</v>
      </c>
      <c r="F60" s="106" t="str">
        <f>VLOOKUP(B60,'School Details'!A:E,5,FALSE)</f>
        <v>Primary</v>
      </c>
      <c r="G60" t="s">
        <v>895</v>
      </c>
      <c r="H60" t="s">
        <v>567</v>
      </c>
      <c r="I60" t="s">
        <v>914</v>
      </c>
      <c r="J60">
        <v>661225</v>
      </c>
      <c r="K60" s="118" t="s">
        <v>10</v>
      </c>
      <c r="L60" s="106">
        <f t="shared" si="7"/>
        <v>1</v>
      </c>
      <c r="M60" s="106" t="str">
        <f t="shared" si="4"/>
        <v>TPAG.I01</v>
      </c>
      <c r="N60" s="106">
        <f>VLOOKUP(B60,'School Details'!A:K,10,FALSE)</f>
        <v>400015</v>
      </c>
      <c r="O60" s="106" t="str">
        <f t="shared" si="5"/>
        <v xml:space="preserve">All Saints N20 Sch </v>
      </c>
      <c r="P60" t="s">
        <v>133</v>
      </c>
      <c r="Q60" t="s">
        <v>134</v>
      </c>
      <c r="R60" t="s">
        <v>135</v>
      </c>
      <c r="S60" t="s">
        <v>896</v>
      </c>
      <c r="T60" s="384"/>
      <c r="W60" s="119"/>
      <c r="Z60" s="119"/>
      <c r="AC60" s="119"/>
      <c r="AF60" s="122"/>
      <c r="AI60" s="122"/>
      <c r="AL60" s="122"/>
      <c r="AO60" s="122"/>
      <c r="AR60" s="385"/>
      <c r="AU60" s="122"/>
      <c r="AX60" s="122"/>
      <c r="BA60" s="122"/>
      <c r="BD60" s="122"/>
      <c r="BE60" s="120">
        <f t="shared" si="6"/>
        <v>0</v>
      </c>
      <c r="BF60" s="120">
        <f t="shared" si="2"/>
        <v>0</v>
      </c>
      <c r="BI60"/>
      <c r="BJ60" s="332">
        <v>19509</v>
      </c>
      <c r="BK60"/>
    </row>
    <row r="61" spans="1:63" x14ac:dyDescent="0.3">
      <c r="A61">
        <f t="shared" si="3"/>
        <v>3023500</v>
      </c>
      <c r="B61" s="118">
        <v>3023500</v>
      </c>
      <c r="C61" t="s">
        <v>418</v>
      </c>
      <c r="D61" s="106">
        <f>VLOOKUP(B61,'School Details'!A:E,3,FALSE)</f>
        <v>0</v>
      </c>
      <c r="E61" s="106" t="str">
        <f>VLOOKUP(B61,'School Details'!A:E,4,FALSE)</f>
        <v>M</v>
      </c>
      <c r="F61" s="106" t="str">
        <f>VLOOKUP(B61,'School Details'!A:E,5,FALSE)</f>
        <v>Primary</v>
      </c>
      <c r="G61" t="s">
        <v>895</v>
      </c>
      <c r="H61" t="s">
        <v>567</v>
      </c>
      <c r="I61" t="s">
        <v>914</v>
      </c>
      <c r="J61">
        <v>661225</v>
      </c>
      <c r="K61" s="118" t="s">
        <v>10</v>
      </c>
      <c r="L61" s="106">
        <f t="shared" si="7"/>
        <v>1</v>
      </c>
      <c r="M61" s="106" t="str">
        <f t="shared" si="4"/>
        <v>TPAG.I01</v>
      </c>
      <c r="N61" s="106">
        <f>VLOOKUP(B61,'School Details'!A:K,10,FALSE)</f>
        <v>400023</v>
      </c>
      <c r="O61" s="106" t="str">
        <f t="shared" si="5"/>
        <v xml:space="preserve">Annunciation Infant </v>
      </c>
      <c r="P61" t="s">
        <v>124</v>
      </c>
      <c r="Q61" t="s">
        <v>125</v>
      </c>
      <c r="R61" t="s">
        <v>126</v>
      </c>
      <c r="S61" t="s">
        <v>896</v>
      </c>
      <c r="T61" s="384"/>
      <c r="W61" s="119"/>
      <c r="Z61" s="119"/>
      <c r="AC61" s="119"/>
      <c r="AF61" s="122"/>
      <c r="AI61" s="122"/>
      <c r="AL61" s="122"/>
      <c r="AO61" s="122"/>
      <c r="AR61" s="385"/>
      <c r="AU61" s="122"/>
      <c r="AX61" s="122"/>
      <c r="BA61" s="122"/>
      <c r="BD61" s="122"/>
      <c r="BE61" s="120">
        <f t="shared" si="6"/>
        <v>0</v>
      </c>
      <c r="BF61" s="122">
        <f t="shared" si="2"/>
        <v>0</v>
      </c>
      <c r="BI61"/>
      <c r="BJ61" s="332">
        <v>15807</v>
      </c>
      <c r="BK61"/>
    </row>
    <row r="62" spans="1:63" x14ac:dyDescent="0.3">
      <c r="A62">
        <f t="shared" si="3"/>
        <v>3023501</v>
      </c>
      <c r="B62" s="118">
        <v>3023501</v>
      </c>
      <c r="C62" t="s">
        <v>488</v>
      </c>
      <c r="D62" s="106">
        <f>VLOOKUP(B62,'School Details'!A:E,3,FALSE)</f>
        <v>0</v>
      </c>
      <c r="E62" s="106" t="str">
        <f>VLOOKUP(B62,'School Details'!A:E,4,FALSE)</f>
        <v>M</v>
      </c>
      <c r="F62" s="106" t="str">
        <f>VLOOKUP(B62,'School Details'!A:E,5,FALSE)</f>
        <v>Primary</v>
      </c>
      <c r="G62" t="s">
        <v>895</v>
      </c>
      <c r="H62" t="s">
        <v>567</v>
      </c>
      <c r="I62" t="s">
        <v>914</v>
      </c>
      <c r="J62">
        <v>661225</v>
      </c>
      <c r="K62" s="118" t="s">
        <v>10</v>
      </c>
      <c r="L62" s="106">
        <f t="shared" si="7"/>
        <v>1</v>
      </c>
      <c r="M62" s="106" t="str">
        <f t="shared" si="4"/>
        <v>TPAG.I01</v>
      </c>
      <c r="N62" s="106">
        <f>VLOOKUP(B62,'School Details'!A:K,10,FALSE)</f>
        <v>400003</v>
      </c>
      <c r="O62" s="106" t="str">
        <f t="shared" si="5"/>
        <v xml:space="preserve">Our Lady of Lourdes </v>
      </c>
      <c r="P62" t="s">
        <v>121</v>
      </c>
      <c r="Q62" t="s">
        <v>122</v>
      </c>
      <c r="R62" t="s">
        <v>123</v>
      </c>
      <c r="S62" t="s">
        <v>896</v>
      </c>
      <c r="T62" s="384"/>
      <c r="W62" s="119"/>
      <c r="Z62" s="119"/>
      <c r="AC62" s="119"/>
      <c r="AF62" s="122"/>
      <c r="AI62" s="122"/>
      <c r="AL62" s="122"/>
      <c r="AO62" s="122"/>
      <c r="AR62" s="385"/>
      <c r="AU62" s="122"/>
      <c r="AX62" s="122"/>
      <c r="BA62" s="122"/>
      <c r="BD62" s="122"/>
      <c r="BE62" s="120">
        <f t="shared" si="6"/>
        <v>0</v>
      </c>
      <c r="BF62" s="122">
        <f t="shared" si="2"/>
        <v>0</v>
      </c>
      <c r="BI62"/>
      <c r="BJ62" s="332">
        <v>18332</v>
      </c>
      <c r="BK62"/>
    </row>
    <row r="63" spans="1:63" x14ac:dyDescent="0.3">
      <c r="A63">
        <f t="shared" si="3"/>
        <v>3023502</v>
      </c>
      <c r="B63" s="118">
        <v>3023502</v>
      </c>
      <c r="C63" t="s">
        <v>499</v>
      </c>
      <c r="D63" s="106">
        <f>VLOOKUP(B63,'School Details'!A:E,3,FALSE)</f>
        <v>0</v>
      </c>
      <c r="E63" s="106" t="str">
        <f>VLOOKUP(B63,'School Details'!A:E,4,FALSE)</f>
        <v>M</v>
      </c>
      <c r="F63" s="106" t="str">
        <f>VLOOKUP(B63,'School Details'!A:E,5,FALSE)</f>
        <v>Primary</v>
      </c>
      <c r="G63" t="s">
        <v>895</v>
      </c>
      <c r="H63" t="s">
        <v>567</v>
      </c>
      <c r="I63" t="s">
        <v>914</v>
      </c>
      <c r="J63">
        <v>661225</v>
      </c>
      <c r="K63" s="118" t="s">
        <v>10</v>
      </c>
      <c r="L63" s="106">
        <f t="shared" si="7"/>
        <v>1</v>
      </c>
      <c r="M63" s="106" t="str">
        <f t="shared" si="4"/>
        <v>TPAG.I01</v>
      </c>
      <c r="N63" s="106">
        <f>VLOOKUP(B63,'School Details'!A:K,10,FALSE)</f>
        <v>400096</v>
      </c>
      <c r="O63" s="106" t="str">
        <f t="shared" si="5"/>
        <v xml:space="preserve">St Agnes RC  </v>
      </c>
      <c r="P63" t="s">
        <v>136</v>
      </c>
      <c r="Q63" t="s">
        <v>137</v>
      </c>
      <c r="R63" t="s">
        <v>138</v>
      </c>
      <c r="S63" t="s">
        <v>896</v>
      </c>
      <c r="T63" s="384"/>
      <c r="W63" s="119"/>
      <c r="Z63" s="119"/>
      <c r="AC63" s="119"/>
      <c r="AF63" s="122"/>
      <c r="AI63" s="122"/>
      <c r="AL63" s="122"/>
      <c r="AO63" s="122"/>
      <c r="AR63" s="385"/>
      <c r="AU63" s="122"/>
      <c r="AX63" s="122"/>
      <c r="BA63" s="122"/>
      <c r="BD63" s="122"/>
      <c r="BE63" s="120">
        <f t="shared" si="6"/>
        <v>0</v>
      </c>
      <c r="BF63" s="122">
        <f t="shared" si="2"/>
        <v>0</v>
      </c>
      <c r="BI63"/>
      <c r="BJ63" s="332">
        <v>35983</v>
      </c>
      <c r="BK63"/>
    </row>
    <row r="64" spans="1:63" x14ac:dyDescent="0.3">
      <c r="A64">
        <f t="shared" si="3"/>
        <v>3023504</v>
      </c>
      <c r="B64" s="118">
        <v>3023504</v>
      </c>
      <c r="C64" t="s">
        <v>502</v>
      </c>
      <c r="D64" s="106">
        <f>VLOOKUP(B64,'School Details'!A:E,3,FALSE)</f>
        <v>0</v>
      </c>
      <c r="E64" s="106" t="str">
        <f>VLOOKUP(B64,'School Details'!A:E,4,FALSE)</f>
        <v>M</v>
      </c>
      <c r="F64" s="106" t="str">
        <f>VLOOKUP(B64,'School Details'!A:E,5,FALSE)</f>
        <v>Primary</v>
      </c>
      <c r="G64" t="s">
        <v>895</v>
      </c>
      <c r="H64" t="s">
        <v>567</v>
      </c>
      <c r="I64" t="s">
        <v>914</v>
      </c>
      <c r="J64">
        <v>661225</v>
      </c>
      <c r="K64" s="118" t="s">
        <v>10</v>
      </c>
      <c r="L64" s="106">
        <f t="shared" si="7"/>
        <v>1</v>
      </c>
      <c r="M64" s="106" t="str">
        <f t="shared" si="4"/>
        <v>TPAG.I01</v>
      </c>
      <c r="N64" s="106">
        <f>VLOOKUP(B64,'School Details'!A:K,10,FALSE)</f>
        <v>400064</v>
      </c>
      <c r="O64" s="106" t="str">
        <f t="shared" si="5"/>
        <v xml:space="preserve">St Catherines R C </v>
      </c>
      <c r="P64" t="s">
        <v>238</v>
      </c>
      <c r="Q64" t="s">
        <v>239</v>
      </c>
      <c r="R64" t="s">
        <v>240</v>
      </c>
      <c r="S64" t="s">
        <v>896</v>
      </c>
      <c r="T64" s="384"/>
      <c r="W64" s="119"/>
      <c r="Z64" s="119"/>
      <c r="AC64" s="119"/>
      <c r="AF64" s="122"/>
      <c r="AI64" s="122"/>
      <c r="AL64" s="122"/>
      <c r="AO64" s="122"/>
      <c r="AR64" s="385"/>
      <c r="AU64" s="122"/>
      <c r="AX64" s="122"/>
      <c r="BA64" s="122"/>
      <c r="BD64" s="122"/>
      <c r="BE64" s="120">
        <f t="shared" si="6"/>
        <v>0</v>
      </c>
      <c r="BF64" s="120">
        <f t="shared" si="2"/>
        <v>0</v>
      </c>
      <c r="BI64"/>
      <c r="BJ64" s="332">
        <v>32837</v>
      </c>
      <c r="BK64"/>
    </row>
    <row r="65" spans="1:63" x14ac:dyDescent="0.3">
      <c r="A65">
        <f t="shared" si="3"/>
        <v>3023506</v>
      </c>
      <c r="B65" s="118">
        <v>3023506</v>
      </c>
      <c r="C65" t="s">
        <v>517</v>
      </c>
      <c r="D65" s="106">
        <f>VLOOKUP(B65,'School Details'!A:E,3,FALSE)</f>
        <v>0</v>
      </c>
      <c r="E65" s="106" t="str">
        <f>VLOOKUP(B65,'School Details'!A:E,4,FALSE)</f>
        <v>M</v>
      </c>
      <c r="F65" s="106" t="str">
        <f>VLOOKUP(B65,'School Details'!A:E,5,FALSE)</f>
        <v>Primary</v>
      </c>
      <c r="G65" t="s">
        <v>895</v>
      </c>
      <c r="H65" t="s">
        <v>567</v>
      </c>
      <c r="I65" t="s">
        <v>914</v>
      </c>
      <c r="J65">
        <v>661225</v>
      </c>
      <c r="K65" s="118" t="s">
        <v>10</v>
      </c>
      <c r="L65" s="106">
        <f t="shared" si="7"/>
        <v>1</v>
      </c>
      <c r="M65" s="106" t="str">
        <f t="shared" si="4"/>
        <v>TPAG.I01</v>
      </c>
      <c r="N65" s="106">
        <f>VLOOKUP(B65,'School Details'!A:K,10,FALSE)</f>
        <v>400009</v>
      </c>
      <c r="O65" s="106" t="str">
        <f t="shared" si="5"/>
        <v>St Vincent's RC</v>
      </c>
      <c r="P65" t="s">
        <v>103</v>
      </c>
      <c r="Q65" t="s">
        <v>104</v>
      </c>
      <c r="R65" t="s">
        <v>105</v>
      </c>
      <c r="S65" t="s">
        <v>896</v>
      </c>
      <c r="T65" s="384"/>
      <c r="W65" s="119"/>
      <c r="Z65" s="119"/>
      <c r="AC65" s="119"/>
      <c r="AF65" s="122"/>
      <c r="AI65" s="122"/>
      <c r="AL65" s="122"/>
      <c r="AO65" s="122"/>
      <c r="AR65" s="385"/>
      <c r="AU65" s="122"/>
      <c r="AX65" s="122"/>
      <c r="BA65" s="122"/>
      <c r="BD65" s="122"/>
      <c r="BE65" s="120">
        <f t="shared" si="6"/>
        <v>0</v>
      </c>
      <c r="BF65" s="120">
        <f t="shared" si="2"/>
        <v>0</v>
      </c>
      <c r="BI65"/>
      <c r="BJ65" s="332">
        <v>23227</v>
      </c>
      <c r="BK65"/>
    </row>
    <row r="66" spans="1:63" x14ac:dyDescent="0.3">
      <c r="A66">
        <f t="shared" si="3"/>
        <v>3023507</v>
      </c>
      <c r="B66" s="118">
        <v>3023507</v>
      </c>
      <c r="C66" t="s">
        <v>515</v>
      </c>
      <c r="D66" s="106">
        <f>VLOOKUP(B66,'School Details'!A:E,3,FALSE)</f>
        <v>0</v>
      </c>
      <c r="E66" s="106" t="str">
        <f>VLOOKUP(B66,'School Details'!A:E,4,FALSE)</f>
        <v>M</v>
      </c>
      <c r="F66" s="106" t="str">
        <f>VLOOKUP(B66,'School Details'!A:E,5,FALSE)</f>
        <v>Primary</v>
      </c>
      <c r="G66" t="s">
        <v>895</v>
      </c>
      <c r="H66" t="s">
        <v>567</v>
      </c>
      <c r="I66" t="s">
        <v>914</v>
      </c>
      <c r="J66">
        <v>661225</v>
      </c>
      <c r="K66" s="118" t="s">
        <v>10</v>
      </c>
      <c r="L66" s="106">
        <f t="shared" si="7"/>
        <v>1</v>
      </c>
      <c r="M66" s="106" t="str">
        <f t="shared" si="4"/>
        <v>TPAG.I01</v>
      </c>
      <c r="N66" s="106">
        <f>VLOOKUP(B66,'School Details'!A:K,10,FALSE)</f>
        <v>400037</v>
      </c>
      <c r="O66" s="106" t="str">
        <f t="shared" si="5"/>
        <v xml:space="preserve">St Theresa's RC  </v>
      </c>
      <c r="P66" t="s">
        <v>82</v>
      </c>
      <c r="Q66" t="s">
        <v>83</v>
      </c>
      <c r="R66" t="s">
        <v>84</v>
      </c>
      <c r="S66" t="s">
        <v>896</v>
      </c>
      <c r="T66" s="384"/>
      <c r="W66" s="119"/>
      <c r="Z66" s="119"/>
      <c r="AC66" s="119"/>
      <c r="AF66" s="122"/>
      <c r="AI66" s="122"/>
      <c r="AL66" s="122"/>
      <c r="AO66" s="122"/>
      <c r="AR66" s="385"/>
      <c r="AU66" s="122"/>
      <c r="AX66" s="122"/>
      <c r="BA66" s="122"/>
      <c r="BD66" s="122"/>
      <c r="BE66" s="120">
        <f t="shared" si="6"/>
        <v>0</v>
      </c>
      <c r="BF66" s="120">
        <f t="shared" si="2"/>
        <v>0</v>
      </c>
      <c r="BI66"/>
      <c r="BJ66" s="332">
        <v>15379</v>
      </c>
      <c r="BK66"/>
    </row>
    <row r="67" spans="1:63" x14ac:dyDescent="0.3">
      <c r="A67">
        <f t="shared" si="3"/>
        <v>3023509</v>
      </c>
      <c r="B67" s="118">
        <v>3023509</v>
      </c>
      <c r="C67" t="s">
        <v>506</v>
      </c>
      <c r="D67" s="106">
        <f>VLOOKUP(B67,'School Details'!A:E,3,FALSE)</f>
        <v>0</v>
      </c>
      <c r="E67" s="106" t="str">
        <f>VLOOKUP(B67,'School Details'!A:E,4,FALSE)</f>
        <v>M</v>
      </c>
      <c r="F67" s="106" t="str">
        <f>VLOOKUP(B67,'School Details'!A:E,5,FALSE)</f>
        <v>Primary</v>
      </c>
      <c r="G67" t="s">
        <v>895</v>
      </c>
      <c r="H67" t="s">
        <v>567</v>
      </c>
      <c r="I67" t="s">
        <v>914</v>
      </c>
      <c r="J67">
        <v>661225</v>
      </c>
      <c r="K67" s="118" t="s">
        <v>10</v>
      </c>
      <c r="L67" s="106">
        <f t="shared" si="7"/>
        <v>1</v>
      </c>
      <c r="M67" s="106" t="str">
        <f t="shared" si="4"/>
        <v>TPAG.I01</v>
      </c>
      <c r="N67" s="106">
        <f>VLOOKUP(B67,'School Details'!A:K,10,FALSE)</f>
        <v>400066</v>
      </c>
      <c r="O67" s="106" t="str">
        <f t="shared" si="5"/>
        <v xml:space="preserve">St Joseph's  </v>
      </c>
      <c r="P67" t="s">
        <v>206</v>
      </c>
      <c r="Q67" t="s">
        <v>207</v>
      </c>
      <c r="R67" t="s">
        <v>208</v>
      </c>
      <c r="S67" t="s">
        <v>896</v>
      </c>
      <c r="T67" s="384"/>
      <c r="W67" s="119"/>
      <c r="Z67" s="119"/>
      <c r="AC67" s="119"/>
      <c r="AF67" s="122"/>
      <c r="AI67" s="122"/>
      <c r="AL67" s="122"/>
      <c r="AO67" s="122"/>
      <c r="AR67" s="385"/>
      <c r="AU67" s="122"/>
      <c r="AX67" s="122"/>
      <c r="BA67" s="122"/>
      <c r="BD67" s="122"/>
      <c r="BE67" s="120">
        <f t="shared" si="6"/>
        <v>0</v>
      </c>
      <c r="BF67" s="120">
        <f t="shared" si="2"/>
        <v>0</v>
      </c>
      <c r="BI67"/>
      <c r="BJ67" s="332">
        <v>38829</v>
      </c>
      <c r="BK67"/>
    </row>
    <row r="68" spans="1:63" x14ac:dyDescent="0.3">
      <c r="A68">
        <f t="shared" si="3"/>
        <v>3023510</v>
      </c>
      <c r="B68" s="118">
        <v>3023510</v>
      </c>
      <c r="C68" t="s">
        <v>497</v>
      </c>
      <c r="D68" s="106">
        <f>VLOOKUP(B68,'School Details'!A:E,3,FALSE)</f>
        <v>0</v>
      </c>
      <c r="E68" s="106" t="str">
        <f>VLOOKUP(B68,'School Details'!A:E,4,FALSE)</f>
        <v>M</v>
      </c>
      <c r="F68" s="106" t="str">
        <f>VLOOKUP(B68,'School Details'!A:E,5,FALSE)</f>
        <v>Primary</v>
      </c>
      <c r="G68" t="s">
        <v>895</v>
      </c>
      <c r="H68" t="s">
        <v>567</v>
      </c>
      <c r="I68" t="s">
        <v>914</v>
      </c>
      <c r="J68">
        <v>661225</v>
      </c>
      <c r="K68" s="118" t="s">
        <v>10</v>
      </c>
      <c r="L68" s="106">
        <f t="shared" si="7"/>
        <v>1</v>
      </c>
      <c r="M68" s="106" t="str">
        <f t="shared" si="4"/>
        <v>TPAG.I01</v>
      </c>
      <c r="N68" s="106">
        <f>VLOOKUP(B68,'School Details'!A:K,10,FALSE)</f>
        <v>400071</v>
      </c>
      <c r="O68" s="106" t="str">
        <f t="shared" si="5"/>
        <v xml:space="preserve">Sacred Heart </v>
      </c>
      <c r="P68" t="s">
        <v>235</v>
      </c>
      <c r="Q68" t="s">
        <v>236</v>
      </c>
      <c r="R68" t="s">
        <v>237</v>
      </c>
      <c r="S68" t="s">
        <v>896</v>
      </c>
      <c r="T68" s="384"/>
      <c r="W68" s="119"/>
      <c r="Z68" s="119"/>
      <c r="AC68" s="119"/>
      <c r="AF68" s="122"/>
      <c r="AI68" s="122"/>
      <c r="AL68" s="122"/>
      <c r="AO68" s="122"/>
      <c r="AR68" s="385"/>
      <c r="AU68" s="122"/>
      <c r="AX68" s="122"/>
      <c r="BA68" s="122"/>
      <c r="BD68" s="122"/>
      <c r="BE68" s="120">
        <f t="shared" si="6"/>
        <v>0</v>
      </c>
      <c r="BF68" s="120">
        <f t="shared" si="2"/>
        <v>0</v>
      </c>
      <c r="BI68"/>
      <c r="BJ68" s="332">
        <v>33515</v>
      </c>
      <c r="BK68"/>
    </row>
    <row r="69" spans="1:63" x14ac:dyDescent="0.3">
      <c r="A69">
        <f t="shared" si="3"/>
        <v>3023511</v>
      </c>
      <c r="B69" s="118">
        <v>3023511</v>
      </c>
      <c r="C69" t="s">
        <v>429</v>
      </c>
      <c r="D69" s="106">
        <f>VLOOKUP(B69,'School Details'!A:E,3,FALSE)</f>
        <v>0</v>
      </c>
      <c r="E69" s="106" t="str">
        <f>VLOOKUP(B69,'School Details'!A:E,4,FALSE)</f>
        <v>M</v>
      </c>
      <c r="F69" s="106" t="str">
        <f>VLOOKUP(B69,'School Details'!A:E,5,FALSE)</f>
        <v>Primary</v>
      </c>
      <c r="G69" t="s">
        <v>895</v>
      </c>
      <c r="H69" t="s">
        <v>567</v>
      </c>
      <c r="I69" t="s">
        <v>914</v>
      </c>
      <c r="J69">
        <v>661225</v>
      </c>
      <c r="K69" s="118" t="s">
        <v>10</v>
      </c>
      <c r="L69" s="106">
        <f t="shared" si="7"/>
        <v>1</v>
      </c>
      <c r="M69" s="106" t="str">
        <f t="shared" si="4"/>
        <v>TPAG.I01</v>
      </c>
      <c r="N69" s="106">
        <f>VLOOKUP(B69,'School Details'!A:K,10,FALSE)</f>
        <v>400024</v>
      </c>
      <c r="O69" s="106" t="str">
        <f t="shared" si="5"/>
        <v xml:space="preserve">Blessed Dominic </v>
      </c>
      <c r="P69" t="s">
        <v>64</v>
      </c>
      <c r="Q69" t="s">
        <v>65</v>
      </c>
      <c r="R69" t="s">
        <v>66</v>
      </c>
      <c r="S69" t="s">
        <v>896</v>
      </c>
      <c r="T69" s="384"/>
      <c r="W69" s="119"/>
      <c r="Z69" s="119"/>
      <c r="AC69" s="119"/>
      <c r="AF69" s="122"/>
      <c r="AI69" s="122"/>
      <c r="AL69" s="122"/>
      <c r="AO69" s="122"/>
      <c r="AR69" s="385"/>
      <c r="AU69" s="122"/>
      <c r="AX69" s="122"/>
      <c r="BA69" s="122"/>
      <c r="BD69" s="122"/>
      <c r="BE69" s="120">
        <f t="shared" si="6"/>
        <v>0</v>
      </c>
      <c r="BF69" s="120">
        <f t="shared" si="2"/>
        <v>0</v>
      </c>
      <c r="BI69"/>
      <c r="BJ69" s="332">
        <v>35392</v>
      </c>
      <c r="BK69"/>
    </row>
    <row r="70" spans="1:63" x14ac:dyDescent="0.3">
      <c r="A70">
        <f t="shared" si="3"/>
        <v>3023512</v>
      </c>
      <c r="B70" s="118">
        <v>3023512</v>
      </c>
      <c r="C70" t="s">
        <v>495</v>
      </c>
      <c r="D70" s="106">
        <f>VLOOKUP(B70,'School Details'!A:E,3,FALSE)</f>
        <v>0</v>
      </c>
      <c r="E70" s="106" t="str">
        <f>VLOOKUP(B70,'School Details'!A:E,4,FALSE)</f>
        <v>M</v>
      </c>
      <c r="F70" s="106" t="str">
        <f>VLOOKUP(B70,'School Details'!A:E,5,FALSE)</f>
        <v>Primary</v>
      </c>
      <c r="G70" t="s">
        <v>895</v>
      </c>
      <c r="H70" t="s">
        <v>567</v>
      </c>
      <c r="I70" t="s">
        <v>914</v>
      </c>
      <c r="J70">
        <v>661225</v>
      </c>
      <c r="K70" s="118" t="s">
        <v>10</v>
      </c>
      <c r="L70" s="106">
        <f t="shared" si="7"/>
        <v>1</v>
      </c>
      <c r="M70" s="106" t="str">
        <f t="shared" si="4"/>
        <v>TPAG.I01</v>
      </c>
      <c r="N70" s="106">
        <f>VLOOKUP(B70,'School Details'!A:K,10,FALSE)</f>
        <v>400093</v>
      </c>
      <c r="O70" s="106" t="str">
        <f t="shared" si="5"/>
        <v>Rosh Pinah</v>
      </c>
      <c r="P70" t="s">
        <v>166</v>
      </c>
      <c r="Q70" t="s">
        <v>167</v>
      </c>
      <c r="R70" t="s">
        <v>168</v>
      </c>
      <c r="S70" t="s">
        <v>896</v>
      </c>
      <c r="T70" s="384"/>
      <c r="W70" s="119"/>
      <c r="Z70" s="119"/>
      <c r="AC70" s="119"/>
      <c r="AF70" s="122"/>
      <c r="AI70" s="122"/>
      <c r="AL70" s="122"/>
      <c r="AO70" s="122"/>
      <c r="AR70" s="385"/>
      <c r="AU70" s="122"/>
      <c r="AX70" s="122"/>
      <c r="BA70" s="122"/>
      <c r="BD70" s="122"/>
      <c r="BE70" s="120">
        <f t="shared" si="6"/>
        <v>0</v>
      </c>
      <c r="BF70" s="120">
        <f t="shared" si="2"/>
        <v>0</v>
      </c>
      <c r="BI70"/>
      <c r="BJ70" s="332">
        <v>27392</v>
      </c>
      <c r="BK70"/>
    </row>
    <row r="71" spans="1:63" x14ac:dyDescent="0.3">
      <c r="A71" t="s">
        <v>23911</v>
      </c>
      <c r="B71" s="118">
        <v>3023513</v>
      </c>
      <c r="C71" t="s">
        <v>475</v>
      </c>
      <c r="D71" s="106">
        <f>VLOOKUP(B71,'School Details'!A:E,3,FALSE)</f>
        <v>0</v>
      </c>
      <c r="E71" s="106" t="str">
        <f>VLOOKUP(B71,'School Details'!A:E,4,FALSE)</f>
        <v>M</v>
      </c>
      <c r="F71" s="106" t="str">
        <f>VLOOKUP(B71,'School Details'!A:E,5,FALSE)</f>
        <v>Primary</v>
      </c>
      <c r="G71" t="s">
        <v>895</v>
      </c>
      <c r="H71" t="s">
        <v>567</v>
      </c>
      <c r="I71" t="s">
        <v>914</v>
      </c>
      <c r="J71">
        <v>661225</v>
      </c>
      <c r="K71" s="118" t="s">
        <v>10</v>
      </c>
      <c r="L71" s="106">
        <f t="shared" si="7"/>
        <v>1</v>
      </c>
      <c r="M71" s="106" t="str">
        <f t="shared" si="4"/>
        <v>TPAG.I01</v>
      </c>
      <c r="N71" s="106">
        <f>VLOOKUP(B71,'School Details'!A:K,10,FALSE)</f>
        <v>400007</v>
      </c>
      <c r="O71" s="106" t="str">
        <f t="shared" si="5"/>
        <v>Menorah Primary School For Girls</v>
      </c>
      <c r="P71" t="s">
        <v>76</v>
      </c>
      <c r="Q71" t="s">
        <v>77</v>
      </c>
      <c r="R71" t="s">
        <v>78</v>
      </c>
      <c r="S71" t="s">
        <v>896</v>
      </c>
      <c r="T71" s="384"/>
      <c r="W71" s="119"/>
      <c r="Z71" s="119"/>
      <c r="AC71" s="119"/>
      <c r="AF71" s="122"/>
      <c r="AI71" s="122"/>
      <c r="AL71" s="122"/>
      <c r="AO71" s="122"/>
      <c r="AR71" s="385"/>
      <c r="AU71" s="122"/>
      <c r="AX71" s="122"/>
      <c r="BA71" s="122"/>
      <c r="BD71" s="122"/>
      <c r="BE71" s="120">
        <f t="shared" si="6"/>
        <v>0</v>
      </c>
      <c r="BF71" s="120">
        <f t="shared" ref="BF71:BF100" si="8">BE71-T71</f>
        <v>0</v>
      </c>
      <c r="BI71"/>
      <c r="BJ71" s="332">
        <v>28669</v>
      </c>
      <c r="BK71"/>
    </row>
    <row r="72" spans="1:63" x14ac:dyDescent="0.3">
      <c r="A72">
        <f t="shared" ref="A72:A100" si="9">B72</f>
        <v>3023514</v>
      </c>
      <c r="B72" s="118">
        <v>3023514</v>
      </c>
      <c r="C72" t="s">
        <v>420</v>
      </c>
      <c r="D72" s="106">
        <f>VLOOKUP(B72,'School Details'!A:E,3,FALSE)</f>
        <v>0</v>
      </c>
      <c r="E72" s="106" t="str">
        <f>VLOOKUP(B72,'School Details'!A:E,4,FALSE)</f>
        <v>M</v>
      </c>
      <c r="F72" s="106" t="str">
        <f>VLOOKUP(B72,'School Details'!A:E,5,FALSE)</f>
        <v>Primary</v>
      </c>
      <c r="G72" t="s">
        <v>895</v>
      </c>
      <c r="H72" t="s">
        <v>567</v>
      </c>
      <c r="I72" t="s">
        <v>914</v>
      </c>
      <c r="J72">
        <v>661225</v>
      </c>
      <c r="K72" s="118" t="s">
        <v>10</v>
      </c>
      <c r="L72" s="106">
        <f t="shared" si="7"/>
        <v>1</v>
      </c>
      <c r="M72" s="106" t="str">
        <f t="shared" ref="M72:M100" si="10">I72&amp;"."&amp;K72</f>
        <v>TPAG.I01</v>
      </c>
      <c r="N72" s="106">
        <f>VLOOKUP(B72,'School Details'!A:K,10,FALSE)</f>
        <v>400107</v>
      </c>
      <c r="O72" s="106" t="str">
        <f t="shared" ref="O72:O100" si="11">C72</f>
        <v>Annunciation Junior</v>
      </c>
      <c r="P72" t="s">
        <v>193</v>
      </c>
      <c r="Q72" t="s">
        <v>194</v>
      </c>
      <c r="R72" t="s">
        <v>195</v>
      </c>
      <c r="S72" t="s">
        <v>896</v>
      </c>
      <c r="T72" s="384"/>
      <c r="W72" s="119"/>
      <c r="Z72" s="119"/>
      <c r="AC72" s="119"/>
      <c r="AF72" s="122"/>
      <c r="AI72" s="122"/>
      <c r="AL72" s="122"/>
      <c r="AO72" s="122"/>
      <c r="AR72" s="385"/>
      <c r="AU72" s="122"/>
      <c r="AX72" s="122"/>
      <c r="BA72" s="122"/>
      <c r="BD72" s="122"/>
      <c r="BE72" s="120">
        <f t="shared" ref="BE72:BE100" si="12">SUM(W72:BD72)</f>
        <v>0</v>
      </c>
      <c r="BF72" s="120">
        <f t="shared" si="8"/>
        <v>0</v>
      </c>
      <c r="BI72"/>
      <c r="BJ72" s="332">
        <v>17721</v>
      </c>
      <c r="BK72"/>
    </row>
    <row r="73" spans="1:63" x14ac:dyDescent="0.3">
      <c r="A73">
        <f t="shared" si="9"/>
        <v>3023516</v>
      </c>
      <c r="B73" s="118">
        <v>3023516</v>
      </c>
      <c r="C73" t="s">
        <v>464</v>
      </c>
      <c r="D73" s="106">
        <f>VLOOKUP(B73,'School Details'!A:E,3,FALSE)</f>
        <v>0</v>
      </c>
      <c r="E73" s="106" t="str">
        <f>VLOOKUP(B73,'School Details'!A:E,4,FALSE)</f>
        <v>M</v>
      </c>
      <c r="F73" s="106" t="str">
        <f>VLOOKUP(B73,'School Details'!A:E,5,FALSE)</f>
        <v>Primary</v>
      </c>
      <c r="G73" t="s">
        <v>895</v>
      </c>
      <c r="H73" t="s">
        <v>567</v>
      </c>
      <c r="I73" t="s">
        <v>914</v>
      </c>
      <c r="J73">
        <v>661225</v>
      </c>
      <c r="K73" s="118" t="s">
        <v>10</v>
      </c>
      <c r="L73" s="106">
        <f t="shared" ref="L73:L85" si="13">IF(C75=C74,L72+1,1)</f>
        <v>1</v>
      </c>
      <c r="M73" s="106" t="str">
        <f t="shared" si="10"/>
        <v>TPAG.I01</v>
      </c>
      <c r="N73" s="106">
        <f>VLOOKUP(B73,'School Details'!A:K,10,FALSE)</f>
        <v>400108</v>
      </c>
      <c r="O73" s="106" t="str">
        <f t="shared" si="11"/>
        <v xml:space="preserve">Hasmonean  </v>
      </c>
      <c r="P73" t="s">
        <v>19</v>
      </c>
      <c r="Q73" t="s">
        <v>20</v>
      </c>
      <c r="R73" t="s">
        <v>21</v>
      </c>
      <c r="S73" t="s">
        <v>896</v>
      </c>
      <c r="T73" s="384"/>
      <c r="W73" s="119"/>
      <c r="Z73" s="119"/>
      <c r="AC73" s="119"/>
      <c r="AF73" s="122"/>
      <c r="AI73" s="122"/>
      <c r="AL73" s="122"/>
      <c r="AO73" s="122"/>
      <c r="AR73" s="385"/>
      <c r="AU73" s="122"/>
      <c r="AX73" s="122"/>
      <c r="BA73" s="122"/>
      <c r="BD73" s="122"/>
      <c r="BE73" s="120">
        <f t="shared" si="12"/>
        <v>0</v>
      </c>
      <c r="BF73" s="120">
        <f t="shared" si="8"/>
        <v>0</v>
      </c>
      <c r="BI73"/>
      <c r="BJ73" s="332">
        <v>17815</v>
      </c>
      <c r="BK73"/>
    </row>
    <row r="74" spans="1:63" x14ac:dyDescent="0.3">
      <c r="A74">
        <f t="shared" si="9"/>
        <v>3023518</v>
      </c>
      <c r="B74" s="118">
        <v>3023518</v>
      </c>
      <c r="C74" t="s">
        <v>531</v>
      </c>
      <c r="D74" s="106">
        <f>VLOOKUP(B74,'School Details'!A:E,3,FALSE)</f>
        <v>0</v>
      </c>
      <c r="E74" s="106" t="str">
        <f>VLOOKUP(B74,'School Details'!A:E,4,FALSE)</f>
        <v>M</v>
      </c>
      <c r="F74" s="106" t="str">
        <f>VLOOKUP(B74,'School Details'!A:E,5,FALSE)</f>
        <v>Primary</v>
      </c>
      <c r="G74" t="s">
        <v>895</v>
      </c>
      <c r="H74" t="s">
        <v>567</v>
      </c>
      <c r="I74" t="s">
        <v>914</v>
      </c>
      <c r="J74">
        <v>661225</v>
      </c>
      <c r="K74" s="118" t="s">
        <v>10</v>
      </c>
      <c r="L74" s="106">
        <f t="shared" si="13"/>
        <v>1</v>
      </c>
      <c r="M74" s="106" t="str">
        <f t="shared" si="10"/>
        <v>TPAG.I01</v>
      </c>
      <c r="N74" s="106">
        <f>VLOOKUP(B74,'School Details'!A:K,10,FALSE)</f>
        <v>400117</v>
      </c>
      <c r="O74" s="106" t="str">
        <f t="shared" si="11"/>
        <v xml:space="preserve">Woodcroft  </v>
      </c>
      <c r="P74" t="s">
        <v>172</v>
      </c>
      <c r="Q74" t="s">
        <v>173</v>
      </c>
      <c r="R74" t="s">
        <v>174</v>
      </c>
      <c r="S74" t="s">
        <v>896</v>
      </c>
      <c r="T74" s="384"/>
      <c r="W74" s="119"/>
      <c r="Z74" s="119"/>
      <c r="AC74" s="119"/>
      <c r="AF74" s="122"/>
      <c r="AI74" s="122"/>
      <c r="AL74" s="122"/>
      <c r="AO74" s="122"/>
      <c r="AR74" s="385"/>
      <c r="AU74" s="122"/>
      <c r="AX74" s="122"/>
      <c r="BA74" s="122"/>
      <c r="BD74" s="122"/>
      <c r="BE74" s="120">
        <f t="shared" si="12"/>
        <v>0</v>
      </c>
      <c r="BF74" s="120">
        <f t="shared" si="8"/>
        <v>0</v>
      </c>
      <c r="BI74"/>
      <c r="BJ74" s="332">
        <v>37275</v>
      </c>
      <c r="BK74"/>
    </row>
    <row r="75" spans="1:63" x14ac:dyDescent="0.3">
      <c r="A75">
        <f t="shared" si="9"/>
        <v>3023520</v>
      </c>
      <c r="B75" s="118">
        <v>3023520</v>
      </c>
      <c r="C75" t="s">
        <v>408</v>
      </c>
      <c r="D75" s="106">
        <f>VLOOKUP(B75,'School Details'!A:E,3,FALSE)</f>
        <v>0</v>
      </c>
      <c r="E75" s="106" t="str">
        <f>VLOOKUP(B75,'School Details'!A:E,4,FALSE)</f>
        <v>M</v>
      </c>
      <c r="F75" s="106" t="str">
        <f>VLOOKUP(B75,'School Details'!A:E,5,FALSE)</f>
        <v>Primary</v>
      </c>
      <c r="G75" t="s">
        <v>895</v>
      </c>
      <c r="H75" t="s">
        <v>567</v>
      </c>
      <c r="I75" t="s">
        <v>914</v>
      </c>
      <c r="J75">
        <v>661225</v>
      </c>
      <c r="K75" s="118" t="s">
        <v>10</v>
      </c>
      <c r="L75" s="106">
        <f t="shared" si="13"/>
        <v>1</v>
      </c>
      <c r="M75" s="106" t="str">
        <f t="shared" si="10"/>
        <v>TPAG.I01</v>
      </c>
      <c r="N75" s="106">
        <f>VLOOKUP(B75,'School Details'!A:K,10,FALSE)</f>
        <v>400125</v>
      </c>
      <c r="O75" s="106" t="str">
        <f t="shared" si="11"/>
        <v>Akiva Sch</v>
      </c>
      <c r="P75" t="s">
        <v>145</v>
      </c>
      <c r="Q75" t="s">
        <v>146</v>
      </c>
      <c r="R75" t="s">
        <v>147</v>
      </c>
      <c r="S75" t="s">
        <v>896</v>
      </c>
      <c r="T75" s="384"/>
      <c r="W75" s="119"/>
      <c r="Z75" s="119"/>
      <c r="AC75" s="119"/>
      <c r="AF75" s="122"/>
      <c r="AI75" s="122"/>
      <c r="AL75" s="122"/>
      <c r="AO75" s="122"/>
      <c r="AR75" s="385"/>
      <c r="AU75" s="122"/>
      <c r="AX75" s="122"/>
      <c r="BA75" s="122"/>
      <c r="BD75" s="122"/>
      <c r="BE75" s="120">
        <f t="shared" si="12"/>
        <v>0</v>
      </c>
      <c r="BF75" s="120">
        <f t="shared" si="8"/>
        <v>0</v>
      </c>
      <c r="BI75"/>
      <c r="BJ75" s="332">
        <v>31437</v>
      </c>
      <c r="BK75"/>
    </row>
    <row r="76" spans="1:63" x14ac:dyDescent="0.3">
      <c r="A76">
        <f t="shared" si="9"/>
        <v>3023521</v>
      </c>
      <c r="B76" s="118">
        <v>3023521</v>
      </c>
      <c r="C76" t="s">
        <v>562</v>
      </c>
      <c r="D76" s="106">
        <f>VLOOKUP(B76,'School Details'!A:E,3,FALSE)</f>
        <v>0</v>
      </c>
      <c r="E76" s="106" t="str">
        <f>VLOOKUP(B76,'School Details'!A:E,4,FALSE)</f>
        <v>M</v>
      </c>
      <c r="F76" s="106" t="str">
        <f>VLOOKUP(B76,'School Details'!A:E,5,FALSE)</f>
        <v>All through</v>
      </c>
      <c r="G76" t="s">
        <v>897</v>
      </c>
      <c r="H76" t="s">
        <v>566</v>
      </c>
      <c r="I76" t="s">
        <v>914</v>
      </c>
      <c r="J76">
        <v>661225</v>
      </c>
      <c r="K76" s="118" t="s">
        <v>10</v>
      </c>
      <c r="L76" s="106">
        <f t="shared" si="13"/>
        <v>1</v>
      </c>
      <c r="M76" s="106" t="str">
        <f t="shared" si="10"/>
        <v>TPAG.I01</v>
      </c>
      <c r="N76" s="106">
        <f>VLOOKUP(B76,'School Details'!A:K,10,FALSE)</f>
        <v>400135</v>
      </c>
      <c r="O76" s="106" t="str">
        <f t="shared" si="11"/>
        <v xml:space="preserve">St Mary's &amp; St John's </v>
      </c>
      <c r="P76" t="s">
        <v>190</v>
      </c>
      <c r="Q76" t="s">
        <v>191</v>
      </c>
      <c r="R76" t="s">
        <v>192</v>
      </c>
      <c r="S76" t="s">
        <v>898</v>
      </c>
      <c r="T76" s="384"/>
      <c r="W76" s="119"/>
      <c r="Z76" s="119"/>
      <c r="AC76" s="119"/>
      <c r="AF76" s="122"/>
      <c r="AI76" s="122"/>
      <c r="AL76" s="122"/>
      <c r="AO76" s="122"/>
      <c r="AR76" s="385"/>
      <c r="AU76" s="122"/>
      <c r="AX76" s="122"/>
      <c r="BA76" s="122"/>
      <c r="BD76" s="122"/>
      <c r="BE76" s="120">
        <f t="shared" si="12"/>
        <v>0</v>
      </c>
      <c r="BF76" s="120">
        <f t="shared" si="8"/>
        <v>0</v>
      </c>
      <c r="BI76"/>
      <c r="BJ76" s="332">
        <v>164444</v>
      </c>
      <c r="BK76"/>
    </row>
    <row r="77" spans="1:63" x14ac:dyDescent="0.3">
      <c r="A77">
        <f t="shared" si="9"/>
        <v>3023523</v>
      </c>
      <c r="B77" s="118">
        <v>3023523</v>
      </c>
      <c r="C77" t="s">
        <v>472</v>
      </c>
      <c r="D77" s="106">
        <f>VLOOKUP(B77,'School Details'!A:E,3,FALSE)</f>
        <v>0</v>
      </c>
      <c r="E77" s="106" t="str">
        <f>VLOOKUP(B77,'School Details'!A:E,4,FALSE)</f>
        <v>M</v>
      </c>
      <c r="F77" s="106" t="str">
        <f>VLOOKUP(B77,'School Details'!A:E,5,FALSE)</f>
        <v>Primary</v>
      </c>
      <c r="G77" t="s">
        <v>895</v>
      </c>
      <c r="H77" t="s">
        <v>567</v>
      </c>
      <c r="I77" t="s">
        <v>914</v>
      </c>
      <c r="J77">
        <v>661225</v>
      </c>
      <c r="K77" s="118" t="s">
        <v>10</v>
      </c>
      <c r="L77" s="106">
        <f t="shared" si="13"/>
        <v>1</v>
      </c>
      <c r="M77" s="106" t="str">
        <f t="shared" si="10"/>
        <v>TPAG.I01</v>
      </c>
      <c r="N77" s="106">
        <f>VLOOKUP(B77,'School Details'!A:K,10,FALSE)</f>
        <v>400130</v>
      </c>
      <c r="O77" s="106" t="str">
        <f t="shared" si="11"/>
        <v xml:space="preserve">Martin  </v>
      </c>
      <c r="P77" t="s">
        <v>203</v>
      </c>
      <c r="Q77" t="s">
        <v>204</v>
      </c>
      <c r="R77" t="s">
        <v>205</v>
      </c>
      <c r="S77" t="s">
        <v>896</v>
      </c>
      <c r="T77" s="384"/>
      <c r="W77" s="119"/>
      <c r="Z77" s="119"/>
      <c r="AC77" s="119"/>
      <c r="AF77" s="122"/>
      <c r="AI77" s="122"/>
      <c r="AL77" s="122"/>
      <c r="AO77" s="122"/>
      <c r="AR77" s="385"/>
      <c r="AU77" s="122"/>
      <c r="AX77" s="122"/>
      <c r="BA77" s="122"/>
      <c r="BD77" s="122"/>
      <c r="BE77" s="120">
        <f t="shared" si="12"/>
        <v>0</v>
      </c>
      <c r="BF77" s="120">
        <f t="shared" si="8"/>
        <v>0</v>
      </c>
      <c r="BI77"/>
      <c r="BJ77" s="332">
        <v>56048</v>
      </c>
      <c r="BK77"/>
    </row>
    <row r="78" spans="1:63" x14ac:dyDescent="0.3">
      <c r="A78">
        <f t="shared" si="9"/>
        <v>3023524</v>
      </c>
      <c r="B78" s="118">
        <v>3023524</v>
      </c>
      <c r="C78" t="s">
        <v>426</v>
      </c>
      <c r="D78" s="106">
        <f>VLOOKUP(B78,'School Details'!A:E,3,FALSE)</f>
        <v>0</v>
      </c>
      <c r="E78" s="106" t="str">
        <f>VLOOKUP(B78,'School Details'!A:E,4,FALSE)</f>
        <v>M</v>
      </c>
      <c r="F78" s="106" t="str">
        <f>VLOOKUP(B78,'School Details'!A:E,5,FALSE)</f>
        <v>Primary</v>
      </c>
      <c r="G78" t="s">
        <v>895</v>
      </c>
      <c r="H78" t="s">
        <v>567</v>
      </c>
      <c r="I78" t="s">
        <v>914</v>
      </c>
      <c r="J78">
        <v>661225</v>
      </c>
      <c r="K78" s="118" t="s">
        <v>10</v>
      </c>
      <c r="L78" s="106">
        <f t="shared" si="13"/>
        <v>1</v>
      </c>
      <c r="M78" s="106" t="str">
        <f t="shared" si="10"/>
        <v>TPAG.I01</v>
      </c>
      <c r="N78" s="106">
        <f>VLOOKUP(B78,'School Details'!A:K,10,FALSE)</f>
        <v>400150</v>
      </c>
      <c r="O78" s="106" t="str">
        <f t="shared" si="11"/>
        <v xml:space="preserve">Beit Shvidler </v>
      </c>
      <c r="P78" t="s">
        <v>187</v>
      </c>
      <c r="Q78" t="s">
        <v>188</v>
      </c>
      <c r="R78" t="s">
        <v>189</v>
      </c>
      <c r="S78" t="s">
        <v>896</v>
      </c>
      <c r="T78" s="384"/>
      <c r="W78" s="119"/>
      <c r="Z78" s="119"/>
      <c r="AC78" s="119"/>
      <c r="AF78" s="122"/>
      <c r="AI78" s="122"/>
      <c r="AL78" s="122"/>
      <c r="AO78" s="122"/>
      <c r="AR78" s="385"/>
      <c r="AU78" s="122"/>
      <c r="AX78" s="122"/>
      <c r="BA78" s="122"/>
      <c r="BD78" s="122"/>
      <c r="BE78" s="120">
        <f t="shared" si="12"/>
        <v>0</v>
      </c>
      <c r="BF78" s="120">
        <f t="shared" si="8"/>
        <v>0</v>
      </c>
      <c r="BI78"/>
      <c r="BJ78" s="332">
        <v>17244</v>
      </c>
      <c r="BK78"/>
    </row>
    <row r="79" spans="1:63" x14ac:dyDescent="0.3">
      <c r="A79">
        <f t="shared" si="9"/>
        <v>3024003</v>
      </c>
      <c r="B79" s="118">
        <v>3024003</v>
      </c>
      <c r="C79" t="s">
        <v>543</v>
      </c>
      <c r="D79" s="106">
        <f>VLOOKUP(B79,'School Details'!A:E,3,FALSE)</f>
        <v>0</v>
      </c>
      <c r="E79" s="106" t="str">
        <f>VLOOKUP(B79,'School Details'!A:E,4,FALSE)</f>
        <v>M</v>
      </c>
      <c r="F79" s="106" t="str">
        <f>VLOOKUP(B79,'School Details'!A:E,5,FALSE)</f>
        <v>Secondary</v>
      </c>
      <c r="G79" t="s">
        <v>900</v>
      </c>
      <c r="H79" t="s">
        <v>568</v>
      </c>
      <c r="I79" t="s">
        <v>914</v>
      </c>
      <c r="J79">
        <v>661225</v>
      </c>
      <c r="K79" s="118" t="s">
        <v>10</v>
      </c>
      <c r="L79" s="106">
        <f t="shared" si="13"/>
        <v>1</v>
      </c>
      <c r="M79" s="106" t="str">
        <f t="shared" si="10"/>
        <v>TPAG.I01</v>
      </c>
      <c r="N79" s="106">
        <f>VLOOKUP(B79,'School Details'!A:K,10,FALSE)</f>
        <v>400033</v>
      </c>
      <c r="O79" s="106" t="str">
        <f t="shared" si="11"/>
        <v>Friern Barnet Sch</v>
      </c>
      <c r="P79" t="s">
        <v>184</v>
      </c>
      <c r="Q79" t="s">
        <v>185</v>
      </c>
      <c r="R79" t="s">
        <v>186</v>
      </c>
      <c r="S79" t="s">
        <v>901</v>
      </c>
      <c r="T79" s="384"/>
      <c r="W79" s="119"/>
      <c r="Z79" s="119"/>
      <c r="AC79" s="119"/>
      <c r="AF79" s="122"/>
      <c r="AI79" s="122"/>
      <c r="AL79" s="122"/>
      <c r="AO79" s="122"/>
      <c r="AR79" s="385"/>
      <c r="AU79" s="122"/>
      <c r="AX79" s="122"/>
      <c r="BA79" s="122"/>
      <c r="BD79" s="122"/>
      <c r="BE79" s="120">
        <f t="shared" si="12"/>
        <v>0</v>
      </c>
      <c r="BF79" s="120">
        <f t="shared" si="8"/>
        <v>0</v>
      </c>
      <c r="BI79"/>
      <c r="BJ79" s="332">
        <v>99915</v>
      </c>
      <c r="BK79"/>
    </row>
    <row r="80" spans="1:63" x14ac:dyDescent="0.3">
      <c r="A80">
        <f t="shared" si="9"/>
        <v>3024004</v>
      </c>
      <c r="B80" s="118">
        <v>3024004</v>
      </c>
      <c r="C80" t="s">
        <v>548</v>
      </c>
      <c r="D80" s="106">
        <f>VLOOKUP(B80,'School Details'!A:E,3,FALSE)</f>
        <v>0</v>
      </c>
      <c r="E80" s="106" t="str">
        <f>VLOOKUP(B80,'School Details'!A:E,4,FALSE)</f>
        <v>M</v>
      </c>
      <c r="F80" s="106" t="str">
        <f>VLOOKUP(B80,'School Details'!A:E,5,FALSE)</f>
        <v>Secondary</v>
      </c>
      <c r="G80" t="s">
        <v>900</v>
      </c>
      <c r="H80" t="s">
        <v>568</v>
      </c>
      <c r="I80" t="s">
        <v>914</v>
      </c>
      <c r="J80">
        <v>661225</v>
      </c>
      <c r="K80" s="118" t="s">
        <v>10</v>
      </c>
      <c r="L80" s="106">
        <f t="shared" si="13"/>
        <v>1</v>
      </c>
      <c r="M80" s="106" t="str">
        <f t="shared" si="10"/>
        <v>TPAG.I01</v>
      </c>
      <c r="N80" s="106">
        <f>VLOOKUP(B80,'School Details'!A:K,10,FALSE)</f>
        <v>107953</v>
      </c>
      <c r="O80" s="106" t="str">
        <f t="shared" si="11"/>
        <v>Menorah High Sch Girls</v>
      </c>
      <c r="P80" t="s">
        <v>106</v>
      </c>
      <c r="Q80" t="s">
        <v>107</v>
      </c>
      <c r="R80" t="s">
        <v>108</v>
      </c>
      <c r="S80" t="s">
        <v>901</v>
      </c>
      <c r="T80" s="384"/>
      <c r="W80" s="119"/>
      <c r="Z80" s="119"/>
      <c r="AC80" s="119"/>
      <c r="AF80" s="122"/>
      <c r="AI80" s="122"/>
      <c r="AL80" s="122"/>
      <c r="AO80" s="122"/>
      <c r="AR80" s="385"/>
      <c r="AU80" s="122"/>
      <c r="AX80" s="122"/>
      <c r="BA80" s="122"/>
      <c r="BD80" s="122"/>
      <c r="BE80" s="120">
        <f t="shared" si="12"/>
        <v>0</v>
      </c>
      <c r="BF80" s="122">
        <f t="shared" si="8"/>
        <v>0</v>
      </c>
      <c r="BI80"/>
      <c r="BJ80" s="332">
        <v>34740</v>
      </c>
      <c r="BK80"/>
    </row>
    <row r="81" spans="1:63" x14ac:dyDescent="0.3">
      <c r="A81">
        <f t="shared" si="9"/>
        <v>3025201</v>
      </c>
      <c r="B81" s="118">
        <v>3025201</v>
      </c>
      <c r="C81" t="s">
        <v>486</v>
      </c>
      <c r="D81" s="106">
        <f>VLOOKUP(B81,'School Details'!A:E,3,FALSE)</f>
        <v>0</v>
      </c>
      <c r="E81" s="106" t="str">
        <f>VLOOKUP(B81,'School Details'!A:E,4,FALSE)</f>
        <v>A</v>
      </c>
      <c r="F81" s="106" t="str">
        <f>VLOOKUP(B81,'School Details'!A:E,5,FALSE)</f>
        <v>Primary</v>
      </c>
      <c r="G81" t="s">
        <v>895</v>
      </c>
      <c r="H81" t="s">
        <v>567</v>
      </c>
      <c r="I81" t="s">
        <v>914</v>
      </c>
      <c r="J81">
        <v>661225</v>
      </c>
      <c r="K81" s="118" t="s">
        <v>10</v>
      </c>
      <c r="L81" s="106">
        <f t="shared" si="13"/>
        <v>1</v>
      </c>
      <c r="M81" s="106" t="str">
        <f t="shared" si="10"/>
        <v>TPAG.I01</v>
      </c>
      <c r="N81" s="106">
        <f>VLOOKUP(B81,'School Details'!A:K,10,FALSE)</f>
        <v>400021</v>
      </c>
      <c r="O81" s="106" t="str">
        <f t="shared" si="11"/>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384"/>
      <c r="W81" s="119"/>
      <c r="Z81" s="119"/>
      <c r="AC81" s="119"/>
      <c r="AF81" s="122"/>
      <c r="AI81" s="122"/>
      <c r="AL81" s="122"/>
      <c r="AO81" s="122"/>
      <c r="AR81" s="385"/>
      <c r="AU81" s="122"/>
      <c r="AX81" s="122"/>
      <c r="BA81" s="122"/>
      <c r="BD81" s="122"/>
      <c r="BE81" s="120">
        <f t="shared" si="12"/>
        <v>0</v>
      </c>
      <c r="BF81" s="122">
        <f t="shared" si="8"/>
        <v>0</v>
      </c>
      <c r="BI81"/>
      <c r="BJ81" s="332">
        <v>34531</v>
      </c>
      <c r="BK81" t="s">
        <v>23800</v>
      </c>
    </row>
    <row r="82" spans="1:63" x14ac:dyDescent="0.3">
      <c r="A82">
        <f t="shared" si="9"/>
        <v>3025404</v>
      </c>
      <c r="B82" s="118">
        <v>3025404</v>
      </c>
      <c r="C82" t="s">
        <v>552</v>
      </c>
      <c r="D82" s="106">
        <f>VLOOKUP(B82,'School Details'!A:E,3,FALSE)</f>
        <v>0</v>
      </c>
      <c r="E82" s="106" t="str">
        <f>VLOOKUP(B82,'School Details'!A:E,4,FALSE)</f>
        <v>M</v>
      </c>
      <c r="F82" s="106" t="str">
        <f>VLOOKUP(B82,'School Details'!A:E,5,FALSE)</f>
        <v>Secondary</v>
      </c>
      <c r="G82" t="s">
        <v>900</v>
      </c>
      <c r="H82" t="s">
        <v>568</v>
      </c>
      <c r="I82" t="s">
        <v>914</v>
      </c>
      <c r="J82">
        <v>661225</v>
      </c>
      <c r="K82" s="118" t="s">
        <v>10</v>
      </c>
      <c r="L82" s="106">
        <f t="shared" si="13"/>
        <v>1</v>
      </c>
      <c r="M82" s="106" t="str">
        <f t="shared" si="10"/>
        <v>TPAG.I01</v>
      </c>
      <c r="N82" s="106">
        <f>VLOOKUP(B82,'School Details'!A:K,10,FALSE)</f>
        <v>400029</v>
      </c>
      <c r="O82" s="106" t="str">
        <f t="shared" si="11"/>
        <v>St Michaels Catholic Grammar</v>
      </c>
      <c r="P82" t="s">
        <v>118</v>
      </c>
      <c r="Q82" t="s">
        <v>119</v>
      </c>
      <c r="R82" t="s">
        <v>120</v>
      </c>
      <c r="S82" t="s">
        <v>901</v>
      </c>
      <c r="T82" s="384"/>
      <c r="W82" s="119"/>
      <c r="Z82" s="119"/>
      <c r="AC82" s="119"/>
      <c r="AF82" s="122"/>
      <c r="AI82" s="122"/>
      <c r="AL82" s="122"/>
      <c r="AO82" s="122"/>
      <c r="AR82" s="385"/>
      <c r="AU82" s="122"/>
      <c r="AX82" s="122"/>
      <c r="BA82" s="122"/>
      <c r="BD82" s="122"/>
      <c r="BE82" s="120">
        <f t="shared" si="12"/>
        <v>0</v>
      </c>
      <c r="BF82" s="122">
        <f t="shared" si="8"/>
        <v>0</v>
      </c>
      <c r="BI82"/>
      <c r="BJ82" s="332">
        <v>72919</v>
      </c>
      <c r="BK82"/>
    </row>
    <row r="83" spans="1:63" x14ac:dyDescent="0.3">
      <c r="A83">
        <f t="shared" si="9"/>
        <v>3025405</v>
      </c>
      <c r="B83" s="118">
        <v>3025405</v>
      </c>
      <c r="C83" t="s">
        <v>542</v>
      </c>
      <c r="D83" s="106">
        <f>VLOOKUP(B83,'School Details'!A:E,3,FALSE)</f>
        <v>0</v>
      </c>
      <c r="E83" s="106" t="str">
        <f>VLOOKUP(B83,'School Details'!A:E,4,FALSE)</f>
        <v>M</v>
      </c>
      <c r="F83" s="106" t="str">
        <f>VLOOKUP(B83,'School Details'!A:E,5,FALSE)</f>
        <v>Secondary</v>
      </c>
      <c r="G83" t="s">
        <v>900</v>
      </c>
      <c r="H83" t="s">
        <v>568</v>
      </c>
      <c r="I83" t="s">
        <v>914</v>
      </c>
      <c r="J83">
        <v>661225</v>
      </c>
      <c r="K83" s="118" t="s">
        <v>10</v>
      </c>
      <c r="L83" s="106">
        <f t="shared" si="13"/>
        <v>1</v>
      </c>
      <c r="M83" s="106" t="str">
        <f t="shared" si="10"/>
        <v>TPAG.I01</v>
      </c>
      <c r="N83" s="106">
        <f>VLOOKUP(B83,'School Details'!A:K,10,FALSE)</f>
        <v>400041</v>
      </c>
      <c r="O83" s="106" t="str">
        <f t="shared" si="11"/>
        <v>Finchley Catholic High Sch</v>
      </c>
      <c r="P83" t="s">
        <v>220</v>
      </c>
      <c r="Q83" t="s">
        <v>221</v>
      </c>
      <c r="R83" t="s">
        <v>222</v>
      </c>
      <c r="S83" t="s">
        <v>901</v>
      </c>
      <c r="T83" s="384"/>
      <c r="W83" s="119"/>
      <c r="Z83" s="119"/>
      <c r="AC83" s="119"/>
      <c r="AF83" s="122"/>
      <c r="AI83" s="122"/>
      <c r="AL83" s="122"/>
      <c r="AO83" s="122"/>
      <c r="AR83" s="385"/>
      <c r="AU83" s="122"/>
      <c r="AX83" s="122"/>
      <c r="BA83" s="122"/>
      <c r="BD83" s="122"/>
      <c r="BE83" s="120">
        <f t="shared" si="12"/>
        <v>0</v>
      </c>
      <c r="BF83" s="120">
        <f t="shared" si="8"/>
        <v>0</v>
      </c>
      <c r="BI83" s="7"/>
      <c r="BJ83" s="332">
        <v>103076</v>
      </c>
      <c r="BK83" s="7"/>
    </row>
    <row r="84" spans="1:63" x14ac:dyDescent="0.3">
      <c r="A84">
        <f t="shared" si="9"/>
        <v>3025407</v>
      </c>
      <c r="B84" s="118">
        <v>3025407</v>
      </c>
      <c r="C84" t="s">
        <v>553</v>
      </c>
      <c r="D84" s="106">
        <f>VLOOKUP(B84,'School Details'!A:E,3,FALSE)</f>
        <v>0</v>
      </c>
      <c r="E84" s="106" t="str">
        <f>VLOOKUP(B84,'School Details'!A:E,4,FALSE)</f>
        <v>M</v>
      </c>
      <c r="F84" s="106" t="str">
        <f>VLOOKUP(B84,'School Details'!A:E,5,FALSE)</f>
        <v>Secondary</v>
      </c>
      <c r="G84" t="s">
        <v>900</v>
      </c>
      <c r="H84" t="s">
        <v>568</v>
      </c>
      <c r="I84" t="s">
        <v>914</v>
      </c>
      <c r="J84">
        <v>661225</v>
      </c>
      <c r="K84" s="118" t="s">
        <v>10</v>
      </c>
      <c r="L84" s="106">
        <f t="shared" si="13"/>
        <v>1</v>
      </c>
      <c r="M84" s="106" t="str">
        <f t="shared" si="10"/>
        <v>TPAG.I01</v>
      </c>
      <c r="N84" s="106">
        <f>VLOOKUP(B84,'School Details'!A:K,10,FALSE)</f>
        <v>400013</v>
      </c>
      <c r="O84" s="106" t="str">
        <f t="shared" si="11"/>
        <v xml:space="preserve">St. James' Catholic High </v>
      </c>
      <c r="P84" t="s">
        <v>55</v>
      </c>
      <c r="Q84" t="s">
        <v>56</v>
      </c>
      <c r="R84" t="s">
        <v>57</v>
      </c>
      <c r="S84" t="s">
        <v>901</v>
      </c>
      <c r="T84" s="384"/>
      <c r="W84" s="119"/>
      <c r="Z84" s="119"/>
      <c r="AC84" s="119"/>
      <c r="AF84" s="122"/>
      <c r="AI84" s="122"/>
      <c r="AL84" s="122"/>
      <c r="AO84" s="122"/>
      <c r="AR84" s="385"/>
      <c r="AU84" s="122"/>
      <c r="AX84" s="122"/>
      <c r="BA84" s="122"/>
      <c r="BD84" s="122"/>
      <c r="BE84" s="120">
        <f t="shared" si="12"/>
        <v>0</v>
      </c>
      <c r="BF84" s="120">
        <f t="shared" si="8"/>
        <v>0</v>
      </c>
      <c r="BI84" s="7"/>
      <c r="BJ84" s="332">
        <v>137961</v>
      </c>
      <c r="BK84" s="7"/>
    </row>
    <row r="85" spans="1:63" x14ac:dyDescent="0.3">
      <c r="A85">
        <f t="shared" si="9"/>
        <v>3025427</v>
      </c>
      <c r="B85" s="118">
        <v>3025427</v>
      </c>
      <c r="C85" t="s">
        <v>547</v>
      </c>
      <c r="D85" s="106">
        <f>VLOOKUP(B85,'School Details'!A:E,3,FALSE)</f>
        <v>0</v>
      </c>
      <c r="E85" s="106" t="str">
        <f>VLOOKUP(B85,'School Details'!A:E,4,FALSE)</f>
        <v>M</v>
      </c>
      <c r="F85" s="106" t="str">
        <f>VLOOKUP(B85,'School Details'!A:E,5,FALSE)</f>
        <v>Secondary</v>
      </c>
      <c r="G85" t="s">
        <v>900</v>
      </c>
      <c r="H85" t="s">
        <v>568</v>
      </c>
      <c r="I85" t="s">
        <v>914</v>
      </c>
      <c r="J85">
        <v>661225</v>
      </c>
      <c r="K85" s="118" t="s">
        <v>10</v>
      </c>
      <c r="L85" s="106">
        <f t="shared" si="13"/>
        <v>1</v>
      </c>
      <c r="M85" s="106" t="str">
        <f t="shared" si="10"/>
        <v>TPAG.I01</v>
      </c>
      <c r="N85" s="106">
        <f>VLOOKUP(B85,'School Details'!A:K,10,FALSE)</f>
        <v>400140</v>
      </c>
      <c r="O85" s="106" t="str">
        <f t="shared" si="11"/>
        <v>JCoSS</v>
      </c>
      <c r="P85" t="s">
        <v>169</v>
      </c>
      <c r="Q85" t="s">
        <v>170</v>
      </c>
      <c r="R85" t="s">
        <v>171</v>
      </c>
      <c r="S85" t="s">
        <v>901</v>
      </c>
      <c r="T85" s="384"/>
      <c r="W85" s="119"/>
      <c r="Z85" s="119"/>
      <c r="AC85" s="119"/>
      <c r="AF85" s="122"/>
      <c r="AI85" s="122"/>
      <c r="AL85" s="122"/>
      <c r="AO85" s="122"/>
      <c r="AR85" s="385"/>
      <c r="AU85" s="122"/>
      <c r="AX85" s="122"/>
      <c r="BA85" s="122"/>
      <c r="BD85" s="122"/>
      <c r="BE85" s="120">
        <f t="shared" si="12"/>
        <v>0</v>
      </c>
      <c r="BF85" s="120">
        <f t="shared" si="8"/>
        <v>0</v>
      </c>
      <c r="BI85" s="7"/>
      <c r="BJ85" s="332">
        <v>104916</v>
      </c>
      <c r="BK85" s="7"/>
    </row>
    <row r="86" spans="1:63" x14ac:dyDescent="0.3">
      <c r="A86">
        <f t="shared" si="9"/>
        <v>3025948</v>
      </c>
      <c r="B86" s="118">
        <v>3025948</v>
      </c>
      <c r="C86" t="s">
        <v>473</v>
      </c>
      <c r="D86" s="106">
        <f>VLOOKUP(B86,'School Details'!A:E,3,FALSE)</f>
        <v>0</v>
      </c>
      <c r="E86" s="106" t="str">
        <f>VLOOKUP(B86,'School Details'!A:E,4,FALSE)</f>
        <v>M</v>
      </c>
      <c r="F86" s="106" t="str">
        <f>VLOOKUP(B86,'School Details'!A:E,5,FALSE)</f>
        <v>Primary</v>
      </c>
      <c r="G86" t="s">
        <v>895</v>
      </c>
      <c r="H86" t="s">
        <v>567</v>
      </c>
      <c r="I86" t="s">
        <v>914</v>
      </c>
      <c r="J86">
        <v>661225</v>
      </c>
      <c r="K86" s="118" t="s">
        <v>10</v>
      </c>
      <c r="L86" s="106">
        <v>1</v>
      </c>
      <c r="M86" s="106" t="str">
        <f t="shared" si="10"/>
        <v>TPAG.I01</v>
      </c>
      <c r="N86" s="106">
        <f>VLOOKUP(B86,'School Details'!A:K,10,FALSE)</f>
        <v>400112</v>
      </c>
      <c r="O86" s="106" t="str">
        <f t="shared" si="11"/>
        <v>Mathilda Marks-Kennedy</v>
      </c>
      <c r="P86" t="s">
        <v>70</v>
      </c>
      <c r="Q86" t="s">
        <v>71</v>
      </c>
      <c r="R86" t="s">
        <v>72</v>
      </c>
      <c r="S86" t="s">
        <v>896</v>
      </c>
      <c r="T86" s="384"/>
      <c r="W86" s="119"/>
      <c r="Z86" s="119"/>
      <c r="AC86" s="119"/>
      <c r="AF86" s="122"/>
      <c r="AI86" s="122"/>
      <c r="AL86" s="122"/>
      <c r="AO86" s="122"/>
      <c r="AR86" s="385"/>
      <c r="AU86" s="122"/>
      <c r="AX86" s="122"/>
      <c r="BA86" s="122"/>
      <c r="BD86" s="122"/>
      <c r="BE86" s="120">
        <f t="shared" si="12"/>
        <v>0</v>
      </c>
      <c r="BF86" s="120">
        <f t="shared" si="8"/>
        <v>0</v>
      </c>
      <c r="BI86" s="7"/>
      <c r="BJ86" s="332">
        <v>15998</v>
      </c>
      <c r="BK86" s="7"/>
    </row>
    <row r="87" spans="1:63" x14ac:dyDescent="0.3">
      <c r="A87">
        <f t="shared" si="9"/>
        <v>3025949</v>
      </c>
      <c r="B87" s="118">
        <v>3025949</v>
      </c>
      <c r="C87" t="s">
        <v>474</v>
      </c>
      <c r="D87" s="106">
        <f>VLOOKUP(B87,'School Details'!A:E,3,FALSE)</f>
        <v>0</v>
      </c>
      <c r="E87" s="106" t="str">
        <f>VLOOKUP(B87,'School Details'!A:E,4,FALSE)</f>
        <v>M</v>
      </c>
      <c r="F87" s="106" t="str">
        <f>VLOOKUP(B87,'School Details'!A:E,5,FALSE)</f>
        <v>Primary</v>
      </c>
      <c r="G87" t="s">
        <v>895</v>
      </c>
      <c r="H87" t="s">
        <v>567</v>
      </c>
      <c r="I87" t="s">
        <v>914</v>
      </c>
      <c r="J87">
        <v>661225</v>
      </c>
      <c r="K87" s="118" t="s">
        <v>10</v>
      </c>
      <c r="L87" s="106">
        <v>1</v>
      </c>
      <c r="M87" s="106" t="str">
        <f t="shared" si="10"/>
        <v>TPAG.I01</v>
      </c>
      <c r="N87" s="106">
        <f>VLOOKUP(B87,'School Details'!A:K,10,FALSE)</f>
        <v>400110</v>
      </c>
      <c r="O87" s="106" t="str">
        <f t="shared" si="11"/>
        <v xml:space="preserve">Menorah Foundation </v>
      </c>
      <c r="P87" t="s">
        <v>85</v>
      </c>
      <c r="Q87" t="s">
        <v>86</v>
      </c>
      <c r="R87" t="s">
        <v>87</v>
      </c>
      <c r="S87" t="s">
        <v>896</v>
      </c>
      <c r="T87" s="384"/>
      <c r="W87" s="119"/>
      <c r="Z87" s="119"/>
      <c r="AC87" s="119"/>
      <c r="AF87" s="122"/>
      <c r="AI87" s="122"/>
      <c r="AL87" s="122"/>
      <c r="AO87" s="122"/>
      <c r="AR87" s="385"/>
      <c r="AU87" s="122"/>
      <c r="AX87" s="122"/>
      <c r="BA87" s="122"/>
      <c r="BD87" s="122"/>
      <c r="BE87" s="120">
        <f t="shared" si="12"/>
        <v>0</v>
      </c>
      <c r="BF87" s="120">
        <f t="shared" si="8"/>
        <v>0</v>
      </c>
      <c r="BI87" s="7"/>
      <c r="BJ87" s="332">
        <v>24730</v>
      </c>
      <c r="BK87" s="7"/>
    </row>
    <row r="88" spans="1:63" x14ac:dyDescent="0.3">
      <c r="A88">
        <f t="shared" si="9"/>
        <v>3021100</v>
      </c>
      <c r="B88">
        <v>3021100</v>
      </c>
      <c r="C88" t="s">
        <v>536</v>
      </c>
      <c r="D88" s="106">
        <f>VLOOKUP(B88,'School Details'!A:E,3,FALSE)</f>
        <v>0</v>
      </c>
      <c r="E88" s="106" t="str">
        <f>VLOOKUP(B88,'School Details'!A:E,4,FALSE)</f>
        <v>M</v>
      </c>
      <c r="F88" s="106" t="str">
        <f>VLOOKUP(B88,'School Details'!A:E,5,FALSE)</f>
        <v>PRU</v>
      </c>
      <c r="G88" t="s">
        <v>893</v>
      </c>
      <c r="H88" t="s">
        <v>567</v>
      </c>
      <c r="I88" t="s">
        <v>914</v>
      </c>
      <c r="J88">
        <v>661225</v>
      </c>
      <c r="K88" s="118" t="s">
        <v>10</v>
      </c>
      <c r="L88" s="106">
        <v>1</v>
      </c>
      <c r="M88" s="106" t="str">
        <f t="shared" si="10"/>
        <v>TPAG.I01</v>
      </c>
      <c r="N88" s="106">
        <f>VLOOKUP(B88,'School Details'!A:K,10,FALSE)</f>
        <v>400156</v>
      </c>
      <c r="O88" s="106" t="str">
        <f t="shared" si="11"/>
        <v>Pavilion</v>
      </c>
      <c r="P88" t="s">
        <v>262</v>
      </c>
      <c r="Q88" t="s">
        <v>263</v>
      </c>
      <c r="R88" t="s">
        <v>264</v>
      </c>
      <c r="S88" t="str">
        <f>VLOOKUP($G88,LBB_Code!$J:$O, 6,FALSE)</f>
        <v>A1.D10168.661225.99999.9999999.999999</v>
      </c>
      <c r="T88" s="384"/>
      <c r="W88" s="122"/>
      <c r="Z88" s="122"/>
      <c r="AC88" s="122"/>
      <c r="AF88" s="122"/>
      <c r="AI88" s="122"/>
      <c r="AL88" s="122"/>
      <c r="AM88" s="4"/>
      <c r="AN88" s="4"/>
      <c r="AO88" s="122"/>
      <c r="AP88" s="4"/>
      <c r="AQ88" s="4"/>
      <c r="AR88" s="122"/>
      <c r="AS88" s="4"/>
      <c r="AT88" s="4"/>
      <c r="AU88" s="122"/>
      <c r="AV88" s="4"/>
      <c r="AW88" s="4"/>
      <c r="AX88" s="122"/>
      <c r="AY88" s="4"/>
      <c r="AZ88" s="4"/>
      <c r="BA88" s="122"/>
      <c r="BB88" s="4"/>
      <c r="BC88" s="4"/>
      <c r="BD88" s="122"/>
      <c r="BE88" s="120">
        <f t="shared" si="12"/>
        <v>0</v>
      </c>
      <c r="BF88" s="120">
        <f t="shared" si="8"/>
        <v>0</v>
      </c>
      <c r="BJ88" s="332"/>
    </row>
    <row r="89" spans="1:63" x14ac:dyDescent="0.3">
      <c r="A89">
        <f t="shared" si="9"/>
        <v>3021102</v>
      </c>
      <c r="B89">
        <v>3021102</v>
      </c>
      <c r="C89" t="s">
        <v>259</v>
      </c>
      <c r="D89" s="106">
        <f>VLOOKUP(B89,'School Details'!A:E,3,FALSE)</f>
        <v>0</v>
      </c>
      <c r="E89" s="106" t="str">
        <f>VLOOKUP(B89,'School Details'!A:E,4,FALSE)</f>
        <v>M</v>
      </c>
      <c r="F89" s="106" t="str">
        <f>VLOOKUP(B89,'School Details'!A:E,5,FALSE)</f>
        <v>PRU</v>
      </c>
      <c r="G89" t="s">
        <v>893</v>
      </c>
      <c r="H89" t="s">
        <v>567</v>
      </c>
      <c r="I89" t="s">
        <v>914</v>
      </c>
      <c r="J89">
        <v>661225</v>
      </c>
      <c r="K89" s="118" t="s">
        <v>10</v>
      </c>
      <c r="L89" s="106">
        <v>1</v>
      </c>
      <c r="M89" s="106" t="str">
        <f t="shared" si="10"/>
        <v>TPAG.I01</v>
      </c>
      <c r="N89" s="106">
        <f>VLOOKUP(B89,'School Details'!A:K,10,FALSE)</f>
        <v>400157</v>
      </c>
      <c r="O89" s="106" t="str">
        <f t="shared" si="11"/>
        <v>Northgate</v>
      </c>
      <c r="P89" t="s">
        <v>259</v>
      </c>
      <c r="Q89" t="s">
        <v>260</v>
      </c>
      <c r="R89" t="s">
        <v>261</v>
      </c>
      <c r="S89" t="str">
        <f>VLOOKUP($G89,LBB_Code!$J:$O, 6,FALSE)</f>
        <v>A1.D10168.661225.99999.9999999.999999</v>
      </c>
      <c r="T89" s="384"/>
      <c r="W89" s="122"/>
      <c r="Z89" s="122"/>
      <c r="AC89" s="122"/>
      <c r="AF89" s="122"/>
      <c r="AI89" s="122"/>
      <c r="AL89" s="122"/>
      <c r="AM89" s="4"/>
      <c r="AN89" s="4"/>
      <c r="AO89" s="122"/>
      <c r="AP89" s="4"/>
      <c r="AQ89" s="4"/>
      <c r="AR89" s="122"/>
      <c r="AS89" s="4"/>
      <c r="AT89" s="4"/>
      <c r="AU89" s="122"/>
      <c r="AV89" s="4"/>
      <c r="AW89" s="4"/>
      <c r="AX89" s="122"/>
      <c r="AY89" s="4"/>
      <c r="AZ89" s="4"/>
      <c r="BA89" s="122"/>
      <c r="BB89" s="4"/>
      <c r="BC89" s="4"/>
      <c r="BD89" s="122"/>
      <c r="BE89" s="120">
        <f t="shared" si="12"/>
        <v>0</v>
      </c>
      <c r="BF89" s="120">
        <f t="shared" si="8"/>
        <v>0</v>
      </c>
      <c r="BJ89" s="332"/>
    </row>
    <row r="90" spans="1:63" x14ac:dyDescent="0.3">
      <c r="A90">
        <f t="shared" si="9"/>
        <v>3027005</v>
      </c>
      <c r="B90">
        <v>3027005</v>
      </c>
      <c r="C90" t="s">
        <v>558</v>
      </c>
      <c r="D90" s="106">
        <f>VLOOKUP(B90,'School Details'!A:E,3,FALSE)</f>
        <v>0</v>
      </c>
      <c r="E90" s="106" t="str">
        <f>VLOOKUP(B90,'School Details'!A:E,4,FALSE)</f>
        <v>M</v>
      </c>
      <c r="F90" s="106" t="str">
        <f>VLOOKUP(B90,'School Details'!A:E,5,FALSE)</f>
        <v>Special</v>
      </c>
      <c r="G90" t="s">
        <v>893</v>
      </c>
      <c r="H90" t="s">
        <v>567</v>
      </c>
      <c r="I90" t="s">
        <v>914</v>
      </c>
      <c r="J90">
        <v>661225</v>
      </c>
      <c r="K90" s="118" t="s">
        <v>10</v>
      </c>
      <c r="L90" s="106">
        <v>1</v>
      </c>
      <c r="M90" s="106" t="str">
        <f t="shared" si="10"/>
        <v>TPAG.I01</v>
      </c>
      <c r="N90" s="106">
        <f>VLOOKUP(B90,'School Details'!A:K,10,FALSE)</f>
        <v>400034</v>
      </c>
      <c r="O90" s="106" t="str">
        <f t="shared" si="11"/>
        <v>Northway</v>
      </c>
      <c r="P90" t="s">
        <v>218</v>
      </c>
      <c r="Q90" t="s">
        <v>219</v>
      </c>
      <c r="R90" t="s">
        <v>180</v>
      </c>
      <c r="S90" t="str">
        <f>VLOOKUP($G90,LBB_Code!$J:$O, 6,FALSE)</f>
        <v>A1.D10168.661225.99999.9999999.999999</v>
      </c>
      <c r="T90" s="384"/>
      <c r="W90" s="122"/>
      <c r="Z90" s="122"/>
      <c r="AC90" s="122"/>
      <c r="AF90" s="122"/>
      <c r="AI90" s="122"/>
      <c r="AL90" s="122"/>
      <c r="AM90" s="4"/>
      <c r="AN90" s="4"/>
      <c r="AO90" s="122"/>
      <c r="AP90" s="4"/>
      <c r="AQ90" s="4"/>
      <c r="AR90" s="122"/>
      <c r="AS90" s="4"/>
      <c r="AT90" s="4"/>
      <c r="AU90" s="122"/>
      <c r="AV90" s="4"/>
      <c r="AW90" s="4"/>
      <c r="AX90" s="122"/>
      <c r="AY90" s="4"/>
      <c r="AZ90" s="4"/>
      <c r="BA90" s="122"/>
      <c r="BB90" s="4"/>
      <c r="BC90" s="4"/>
      <c r="BD90" s="122"/>
      <c r="BE90" s="120">
        <f t="shared" si="12"/>
        <v>0</v>
      </c>
      <c r="BF90" s="120">
        <f t="shared" si="8"/>
        <v>0</v>
      </c>
      <c r="BJ90" s="332"/>
    </row>
    <row r="91" spans="1:63" x14ac:dyDescent="0.3">
      <c r="A91">
        <f t="shared" si="9"/>
        <v>3027009</v>
      </c>
      <c r="B91">
        <v>3027009</v>
      </c>
      <c r="C91" t="s">
        <v>560</v>
      </c>
      <c r="D91" s="106">
        <f>VLOOKUP(B91,'School Details'!A:E,3,FALSE)</f>
        <v>0</v>
      </c>
      <c r="E91" s="106" t="str">
        <f>VLOOKUP(B91,'School Details'!A:E,4,FALSE)</f>
        <v>M</v>
      </c>
      <c r="F91" s="106" t="str">
        <f>VLOOKUP(B91,'School Details'!A:E,5,FALSE)</f>
        <v>Special</v>
      </c>
      <c r="G91" t="s">
        <v>893</v>
      </c>
      <c r="H91" t="s">
        <v>567</v>
      </c>
      <c r="I91" t="s">
        <v>914</v>
      </c>
      <c r="J91">
        <v>661225</v>
      </c>
      <c r="K91" s="118" t="s">
        <v>10</v>
      </c>
      <c r="L91" s="106">
        <v>1</v>
      </c>
      <c r="M91" s="106" t="str">
        <f t="shared" si="10"/>
        <v>TPAG.I01</v>
      </c>
      <c r="N91" s="106">
        <f>VLOOKUP(B91,'School Details'!A:K,10,FALSE)</f>
        <v>400091</v>
      </c>
      <c r="O91" s="106" t="str">
        <f t="shared" si="11"/>
        <v>Oakleigh</v>
      </c>
      <c r="P91" t="s">
        <v>25</v>
      </c>
      <c r="Q91" t="s">
        <v>26</v>
      </c>
      <c r="R91" t="s">
        <v>27</v>
      </c>
      <c r="S91" t="str">
        <f>VLOOKUP($G91,LBB_Code!$J:$O, 6,FALSE)</f>
        <v>A1.D10168.661225.99999.9999999.999999</v>
      </c>
      <c r="T91" s="384"/>
      <c r="W91" s="122"/>
      <c r="Z91" s="122"/>
      <c r="AC91" s="122"/>
      <c r="AF91" s="122"/>
      <c r="AI91" s="122"/>
      <c r="AL91" s="122"/>
      <c r="AM91" s="4"/>
      <c r="AN91" s="4"/>
      <c r="AO91" s="122"/>
      <c r="AP91" s="4"/>
      <c r="AQ91" s="4"/>
      <c r="AR91" s="122"/>
      <c r="AS91" s="4"/>
      <c r="AT91" s="4"/>
      <c r="AU91" s="122"/>
      <c r="AV91" s="4"/>
      <c r="AW91" s="4"/>
      <c r="AX91" s="122"/>
      <c r="AY91" s="4"/>
      <c r="AZ91" s="4"/>
      <c r="BA91" s="122"/>
      <c r="BB91" s="4"/>
      <c r="BC91" s="4"/>
      <c r="BD91" s="122"/>
      <c r="BE91" s="120">
        <f t="shared" si="12"/>
        <v>0</v>
      </c>
      <c r="BF91" s="120">
        <f t="shared" si="8"/>
        <v>0</v>
      </c>
      <c r="BJ91" s="332"/>
    </row>
    <row r="92" spans="1:63" x14ac:dyDescent="0.3">
      <c r="A92">
        <f t="shared" si="9"/>
        <v>3027010</v>
      </c>
      <c r="B92">
        <v>3027010</v>
      </c>
      <c r="C92" t="s">
        <v>557</v>
      </c>
      <c r="D92" s="106">
        <f>VLOOKUP(B92,'School Details'!A:E,3,FALSE)</f>
        <v>0</v>
      </c>
      <c r="E92" s="106" t="str">
        <f>VLOOKUP(B92,'School Details'!A:E,4,FALSE)</f>
        <v>M</v>
      </c>
      <c r="F92" s="106" t="str">
        <f>VLOOKUP(B92,'School Details'!A:E,5,FALSE)</f>
        <v>Special</v>
      </c>
      <c r="G92" t="s">
        <v>893</v>
      </c>
      <c r="H92" t="s">
        <v>567</v>
      </c>
      <c r="I92" t="s">
        <v>914</v>
      </c>
      <c r="J92">
        <v>661225</v>
      </c>
      <c r="K92" s="118" t="s">
        <v>10</v>
      </c>
      <c r="L92" s="106">
        <v>1</v>
      </c>
      <c r="M92" s="106" t="str">
        <f t="shared" si="10"/>
        <v>TPAG.I01</v>
      </c>
      <c r="N92" s="106">
        <f>VLOOKUP(B92,'School Details'!A:K,10,FALSE)</f>
        <v>400063</v>
      </c>
      <c r="O92" s="106" t="str">
        <f t="shared" si="11"/>
        <v>Mapledown</v>
      </c>
      <c r="P92" t="s">
        <v>223</v>
      </c>
      <c r="Q92" t="s">
        <v>224</v>
      </c>
      <c r="R92" t="s">
        <v>225</v>
      </c>
      <c r="S92" t="str">
        <f>VLOOKUP($G92,LBB_Code!$J:$O, 6,FALSE)</f>
        <v>A1.D10168.661225.99999.9999999.999999</v>
      </c>
      <c r="T92" s="384"/>
      <c r="W92" s="122"/>
      <c r="Z92" s="122"/>
      <c r="AC92" s="122"/>
      <c r="AF92" s="122"/>
      <c r="AI92" s="122"/>
      <c r="AL92" s="122"/>
      <c r="AM92" s="4"/>
      <c r="AN92" s="4"/>
      <c r="AO92" s="122"/>
      <c r="AP92" s="4"/>
      <c r="AQ92" s="4"/>
      <c r="AR92" s="122"/>
      <c r="AS92" s="4"/>
      <c r="AT92" s="4"/>
      <c r="AU92" s="122"/>
      <c r="AV92" s="4"/>
      <c r="AW92" s="4"/>
      <c r="AX92" s="122"/>
      <c r="AY92" s="4"/>
      <c r="AZ92" s="4"/>
      <c r="BA92" s="122"/>
      <c r="BB92" s="4"/>
      <c r="BC92" s="4"/>
      <c r="BD92" s="122"/>
      <c r="BE92" s="120">
        <f t="shared" si="12"/>
        <v>0</v>
      </c>
      <c r="BF92" s="120">
        <f t="shared" si="8"/>
        <v>0</v>
      </c>
      <c r="BJ92" s="332"/>
    </row>
    <row r="93" spans="1:63" x14ac:dyDescent="0.3">
      <c r="A93">
        <f t="shared" si="9"/>
        <v>3026085</v>
      </c>
      <c r="B93">
        <v>3026085</v>
      </c>
      <c r="C93" t="s">
        <v>555</v>
      </c>
      <c r="D93" s="106">
        <f>VLOOKUP(B93,'School Details'!A:E,3,FALSE)</f>
        <v>0</v>
      </c>
      <c r="E93" s="106" t="str">
        <f>VLOOKUP(B93,'School Details'!A:E,4,FALSE)</f>
        <v>A</v>
      </c>
      <c r="F93" s="106" t="str">
        <f>VLOOKUP(B93,'School Details'!A:E,5,FALSE)</f>
        <v>Special</v>
      </c>
      <c r="G93" t="s">
        <v>893</v>
      </c>
      <c r="H93" t="s">
        <v>567</v>
      </c>
      <c r="I93" t="s">
        <v>914</v>
      </c>
      <c r="J93">
        <v>661225</v>
      </c>
      <c r="K93" s="118" t="s">
        <v>10</v>
      </c>
      <c r="L93" s="106">
        <v>1</v>
      </c>
      <c r="M93" s="106" t="str">
        <f t="shared" si="10"/>
        <v>TPAG.I01</v>
      </c>
      <c r="N93" s="106">
        <f>VLOOKUP(B93,'School Details'!A:K,10,FALSE)</f>
        <v>105221</v>
      </c>
      <c r="O93" s="106" t="str">
        <f t="shared" si="11"/>
        <v>Kisharon Inclusive Special Free School</v>
      </c>
      <c r="P93" t="s">
        <v>285</v>
      </c>
      <c r="Q93" t="s">
        <v>284</v>
      </c>
      <c r="R93" t="s">
        <v>24158</v>
      </c>
      <c r="S93" t="str">
        <f>VLOOKUP($G93,LBB_Code!$J:$O, 6,FALSE)</f>
        <v>A1.D10168.661225.99999.9999999.999999</v>
      </c>
      <c r="T93" s="384"/>
      <c r="W93" s="122"/>
      <c r="Z93" s="122"/>
      <c r="AC93" s="122"/>
      <c r="AF93" s="122"/>
      <c r="AI93" s="122"/>
      <c r="AL93" s="122"/>
      <c r="AM93" s="4"/>
      <c r="AN93" s="4"/>
      <c r="AO93" s="122"/>
      <c r="AP93" s="4"/>
      <c r="AQ93" s="4"/>
      <c r="AR93" s="122"/>
      <c r="AS93" s="4"/>
      <c r="AT93" s="4"/>
      <c r="AU93" s="122"/>
      <c r="AV93" s="4"/>
      <c r="AW93" s="4"/>
      <c r="AX93" s="122"/>
      <c r="AY93" s="4"/>
      <c r="AZ93" s="4"/>
      <c r="BA93" s="122"/>
      <c r="BB93" s="4"/>
      <c r="BC93" s="4"/>
      <c r="BD93" s="122"/>
      <c r="BE93" s="120">
        <f t="shared" si="12"/>
        <v>0</v>
      </c>
      <c r="BF93" s="120">
        <f t="shared" si="8"/>
        <v>0</v>
      </c>
      <c r="BJ93" s="332"/>
    </row>
    <row r="94" spans="1:63" x14ac:dyDescent="0.3">
      <c r="A94">
        <f t="shared" si="9"/>
        <v>3025950</v>
      </c>
      <c r="B94">
        <v>3025950</v>
      </c>
      <c r="C94" t="s">
        <v>339</v>
      </c>
      <c r="D94" s="106">
        <f>VLOOKUP(B94,'School Details'!A:E,3,FALSE)</f>
        <v>0</v>
      </c>
      <c r="E94" s="106" t="str">
        <f>VLOOKUP(B94,'School Details'!A:E,4,FALSE)</f>
        <v>A</v>
      </c>
      <c r="F94" s="106" t="str">
        <f>VLOOKUP(B94,'School Details'!A:E,5,FALSE)</f>
        <v>Special</v>
      </c>
      <c r="G94" t="s">
        <v>893</v>
      </c>
      <c r="H94" t="s">
        <v>567</v>
      </c>
      <c r="I94" t="s">
        <v>914</v>
      </c>
      <c r="J94">
        <v>661225</v>
      </c>
      <c r="K94" s="118" t="s">
        <v>10</v>
      </c>
      <c r="L94" s="106">
        <v>1</v>
      </c>
      <c r="M94" s="106" t="str">
        <f t="shared" si="10"/>
        <v>TPAG.I01</v>
      </c>
      <c r="N94" s="106">
        <f>VLOOKUP(B94,'School Details'!A:K,10,FALSE)</f>
        <v>157308</v>
      </c>
      <c r="O94" s="106" t="str">
        <f t="shared" si="11"/>
        <v>Oak Hill School</v>
      </c>
      <c r="P94" t="s">
        <v>339</v>
      </c>
      <c r="Q94" t="s">
        <v>338</v>
      </c>
      <c r="R94" t="s">
        <v>835</v>
      </c>
      <c r="S94" t="str">
        <f>VLOOKUP($G94,LBB_Code!$J:$O, 6,FALSE)</f>
        <v>A1.D10168.661225.99999.9999999.999999</v>
      </c>
      <c r="T94" s="384"/>
      <c r="W94" s="122"/>
      <c r="Z94" s="122"/>
      <c r="AC94" s="122"/>
      <c r="AF94" s="122"/>
      <c r="AI94" s="122"/>
      <c r="AL94" s="122"/>
      <c r="AM94" s="4"/>
      <c r="AN94" s="4"/>
      <c r="AO94" s="122"/>
      <c r="AP94" s="4"/>
      <c r="AQ94" s="4"/>
      <c r="AR94" s="122"/>
      <c r="AS94" s="4"/>
      <c r="AT94" s="4"/>
      <c r="AU94" s="122"/>
      <c r="AV94" s="4"/>
      <c r="AW94" s="4"/>
      <c r="AX94" s="122"/>
      <c r="AY94" s="4"/>
      <c r="AZ94" s="4"/>
      <c r="BA94" s="122"/>
      <c r="BB94" s="4"/>
      <c r="BC94" s="4"/>
      <c r="BD94" s="122"/>
      <c r="BE94" s="120">
        <f t="shared" si="12"/>
        <v>0</v>
      </c>
      <c r="BF94" s="120">
        <f t="shared" si="8"/>
        <v>0</v>
      </c>
      <c r="BJ94" s="332"/>
    </row>
    <row r="95" spans="1:63" x14ac:dyDescent="0.3">
      <c r="A95">
        <f t="shared" si="9"/>
        <v>3027000</v>
      </c>
      <c r="B95">
        <v>3027000</v>
      </c>
      <c r="C95" t="s">
        <v>559</v>
      </c>
      <c r="D95" s="106" t="str">
        <f>VLOOKUP(B95,'School Details'!A:E,3,FALSE)</f>
        <v>BARNET SPECIAL EDUCATION TRUST</v>
      </c>
      <c r="E95" s="106" t="str">
        <f>VLOOKUP(B95,'School Details'!A:E,4,FALSE)</f>
        <v>A</v>
      </c>
      <c r="F95" s="106" t="str">
        <f>VLOOKUP(B95,'School Details'!A:E,5,FALSE)</f>
        <v>Special</v>
      </c>
      <c r="G95" t="s">
        <v>893</v>
      </c>
      <c r="H95" t="s">
        <v>567</v>
      </c>
      <c r="I95" t="s">
        <v>914</v>
      </c>
      <c r="J95">
        <v>661225</v>
      </c>
      <c r="K95" s="118" t="s">
        <v>10</v>
      </c>
      <c r="L95" s="106">
        <v>1</v>
      </c>
      <c r="M95" s="106" t="str">
        <f t="shared" si="10"/>
        <v>TPAG.I01</v>
      </c>
      <c r="N95" s="106">
        <f>VLOOKUP(B95,'School Details'!A:K,10,FALSE)</f>
        <v>156901</v>
      </c>
      <c r="O95" s="106" t="str">
        <f t="shared" si="11"/>
        <v>Oak Lodge Academy</v>
      </c>
      <c r="P95" t="s">
        <v>335</v>
      </c>
      <c r="Q95" t="s">
        <v>334</v>
      </c>
      <c r="R95" t="s">
        <v>839</v>
      </c>
      <c r="S95" t="str">
        <f>VLOOKUP($G95,LBB_Code!$J:$O, 6,FALSE)</f>
        <v>A1.D10168.661225.99999.9999999.999999</v>
      </c>
      <c r="T95" s="384"/>
      <c r="W95" s="122"/>
      <c r="Z95" s="122"/>
      <c r="AC95" s="122"/>
      <c r="AF95" s="122"/>
      <c r="AI95" s="122"/>
      <c r="AL95" s="122"/>
      <c r="AM95" s="4"/>
      <c r="AN95" s="4"/>
      <c r="AO95" s="122"/>
      <c r="AP95" s="4"/>
      <c r="AQ95" s="4"/>
      <c r="AR95" s="122"/>
      <c r="AS95" s="4"/>
      <c r="AT95" s="4"/>
      <c r="AU95" s="122"/>
      <c r="AV95" s="4"/>
      <c r="AW95" s="4"/>
      <c r="AX95" s="122"/>
      <c r="AY95" s="4"/>
      <c r="AZ95" s="4"/>
      <c r="BA95" s="122"/>
      <c r="BB95" s="4"/>
      <c r="BC95" s="4"/>
      <c r="BD95" s="122"/>
      <c r="BE95" s="120">
        <f t="shared" si="12"/>
        <v>0</v>
      </c>
      <c r="BF95" s="120">
        <f t="shared" si="8"/>
        <v>0</v>
      </c>
      <c r="BJ95" s="332"/>
    </row>
    <row r="96" spans="1:63" x14ac:dyDescent="0.3">
      <c r="A96">
        <f t="shared" si="9"/>
        <v>3027002</v>
      </c>
      <c r="B96">
        <v>3027002</v>
      </c>
      <c r="C96" t="s">
        <v>945</v>
      </c>
      <c r="D96" s="106" t="str">
        <f>VLOOKUP(B96,'School Details'!A:E,3,FALSE)</f>
        <v>BARNET SPECIAL EDUCATION TRUST</v>
      </c>
      <c r="E96" s="106" t="str">
        <f>VLOOKUP(B96,'School Details'!A:E,4,FALSE)</f>
        <v>A</v>
      </c>
      <c r="F96" s="106" t="str">
        <f>VLOOKUP(B96,'School Details'!A:E,5,FALSE)</f>
        <v>Special</v>
      </c>
      <c r="G96" t="s">
        <v>893</v>
      </c>
      <c r="H96" t="s">
        <v>567</v>
      </c>
      <c r="I96" t="s">
        <v>914</v>
      </c>
      <c r="J96">
        <v>661225</v>
      </c>
      <c r="K96" s="118" t="s">
        <v>10</v>
      </c>
      <c r="L96" s="106">
        <v>1</v>
      </c>
      <c r="M96" s="106" t="str">
        <f t="shared" si="10"/>
        <v>TPAG.I01</v>
      </c>
      <c r="N96" s="106">
        <f>VLOOKUP(B96,'School Details'!A:K,10,FALSE)</f>
        <v>165464</v>
      </c>
      <c r="O96" s="106" t="str">
        <f t="shared" si="11"/>
        <v>The Windmill School</v>
      </c>
      <c r="P96" t="s">
        <v>351</v>
      </c>
      <c r="Q96" t="s">
        <v>21673</v>
      </c>
      <c r="R96" t="s">
        <v>197</v>
      </c>
      <c r="S96" t="str">
        <f>VLOOKUP($G96,LBB_Code!$J:$O, 6,FALSE)</f>
        <v>A1.D10168.661225.99999.9999999.999999</v>
      </c>
      <c r="T96" s="384"/>
      <c r="W96" s="122"/>
      <c r="Z96" s="122"/>
      <c r="AC96" s="122"/>
      <c r="AF96" s="122"/>
      <c r="AI96" s="122"/>
      <c r="AL96" s="122"/>
      <c r="AM96" s="4"/>
      <c r="AN96" s="4"/>
      <c r="AO96" s="122"/>
      <c r="AP96" s="4"/>
      <c r="AQ96" s="4"/>
      <c r="AR96" s="122"/>
      <c r="AS96" s="4"/>
      <c r="AT96" s="4"/>
      <c r="AU96" s="122"/>
      <c r="AV96" s="4"/>
      <c r="AW96" s="4"/>
      <c r="AX96" s="122"/>
      <c r="AY96" s="4"/>
      <c r="AZ96" s="4"/>
      <c r="BA96" s="122"/>
      <c r="BB96" s="4"/>
      <c r="BC96" s="4"/>
      <c r="BD96" s="122"/>
      <c r="BE96" s="120">
        <f t="shared" si="12"/>
        <v>0</v>
      </c>
      <c r="BF96" s="120">
        <f t="shared" si="8"/>
        <v>0</v>
      </c>
      <c r="BJ96" s="332"/>
    </row>
    <row r="97" spans="1:58" x14ac:dyDescent="0.3">
      <c r="A97">
        <f t="shared" si="9"/>
        <v>3021000</v>
      </c>
      <c r="B97">
        <v>3021000</v>
      </c>
      <c r="C97" t="s">
        <v>357</v>
      </c>
      <c r="D97" s="106">
        <f>VLOOKUP(B97,'School Details'!A:E,3,FALSE)</f>
        <v>0</v>
      </c>
      <c r="E97" s="106" t="str">
        <f>VLOOKUP(B97,'School Details'!A:E,4,FALSE)</f>
        <v>M</v>
      </c>
      <c r="F97" s="106" t="str">
        <f>VLOOKUP(B97,'School Details'!A:E,5,FALSE)</f>
        <v>Nursery</v>
      </c>
      <c r="G97" t="s">
        <v>997</v>
      </c>
      <c r="H97" t="s">
        <v>567</v>
      </c>
      <c r="I97" t="s">
        <v>914</v>
      </c>
      <c r="J97">
        <v>661225</v>
      </c>
      <c r="K97" s="118" t="s">
        <v>10</v>
      </c>
      <c r="L97" s="106">
        <v>1</v>
      </c>
      <c r="M97" s="106" t="str">
        <f t="shared" si="10"/>
        <v>TPAG.I01</v>
      </c>
      <c r="N97" s="106">
        <f>VLOOKUP(B97,'School Details'!A:K,10,FALSE)</f>
        <v>400102</v>
      </c>
      <c r="O97" s="106" t="str">
        <f t="shared" si="11"/>
        <v>Brookhill Nursery School</v>
      </c>
      <c r="P97" t="s">
        <v>351</v>
      </c>
      <c r="Q97" t="s">
        <v>23708</v>
      </c>
      <c r="R97" t="s">
        <v>197</v>
      </c>
      <c r="S97" s="4" t="str">
        <f>VLOOKUP($G97,LBB_Code!$J:$O, 6,FALSE)</f>
        <v>A1.D10164.661225.99999.9999999.999999</v>
      </c>
      <c r="T97" s="384"/>
      <c r="W97" s="122"/>
      <c r="Z97" s="122"/>
      <c r="AC97" s="122"/>
      <c r="AF97" s="323"/>
      <c r="AI97" s="122"/>
      <c r="AL97" s="122"/>
      <c r="AM97" s="4"/>
      <c r="AN97" s="4"/>
      <c r="AO97" s="122"/>
      <c r="AP97" s="4"/>
      <c r="AQ97" s="4"/>
      <c r="AR97" s="122"/>
      <c r="AS97" s="4"/>
      <c r="AT97" s="4"/>
      <c r="AU97" s="122"/>
      <c r="AV97" s="4"/>
      <c r="AW97" s="4"/>
      <c r="AX97" s="122"/>
      <c r="AY97" s="4"/>
      <c r="AZ97" s="4"/>
      <c r="BA97" s="122"/>
      <c r="BB97" s="4"/>
      <c r="BC97" s="4"/>
      <c r="BD97" s="122"/>
      <c r="BE97" s="120">
        <f t="shared" si="12"/>
        <v>0</v>
      </c>
      <c r="BF97" s="120">
        <f t="shared" si="8"/>
        <v>0</v>
      </c>
    </row>
    <row r="98" spans="1:58" x14ac:dyDescent="0.3">
      <c r="A98">
        <f t="shared" si="9"/>
        <v>3021001</v>
      </c>
      <c r="B98">
        <v>3021001</v>
      </c>
      <c r="C98" t="s">
        <v>405</v>
      </c>
      <c r="D98" s="106">
        <f>VLOOKUP(B98,'School Details'!A:E,3,FALSE)</f>
        <v>0</v>
      </c>
      <c r="E98" s="106" t="str">
        <f>VLOOKUP(B98,'School Details'!A:E,4,FALSE)</f>
        <v>M</v>
      </c>
      <c r="F98" s="106" t="str">
        <f>VLOOKUP(B98,'School Details'!A:E,5,FALSE)</f>
        <v>Nursery</v>
      </c>
      <c r="G98" t="s">
        <v>997</v>
      </c>
      <c r="H98" t="s">
        <v>567</v>
      </c>
      <c r="I98" t="s">
        <v>914</v>
      </c>
      <c r="J98">
        <v>661225</v>
      </c>
      <c r="K98" s="118" t="s">
        <v>10</v>
      </c>
      <c r="L98" s="106">
        <v>1</v>
      </c>
      <c r="M98" s="106" t="str">
        <f t="shared" si="10"/>
        <v>TPAG.I01</v>
      </c>
      <c r="N98" s="106">
        <f>VLOOKUP(B98,'School Details'!A:K,10,FALSE)</f>
        <v>400102</v>
      </c>
      <c r="O98" s="106" t="str">
        <f t="shared" si="11"/>
        <v>Hampden Way Nursery</v>
      </c>
      <c r="P98" t="s">
        <v>351</v>
      </c>
      <c r="Q98" t="s">
        <v>21677</v>
      </c>
      <c r="R98" t="s">
        <v>197</v>
      </c>
      <c r="S98" s="4" t="str">
        <f>VLOOKUP($G98,LBB_Code!$J:$O, 6,FALSE)</f>
        <v>A1.D10164.661225.99999.9999999.999999</v>
      </c>
      <c r="T98" s="384"/>
      <c r="W98" s="122"/>
      <c r="Z98" s="122"/>
      <c r="AC98" s="122"/>
      <c r="AF98" s="323"/>
      <c r="AI98" s="122"/>
      <c r="AL98" s="122"/>
      <c r="AM98" s="4"/>
      <c r="AN98" s="4"/>
      <c r="AO98" s="122"/>
      <c r="AP98" s="4"/>
      <c r="AQ98" s="4"/>
      <c r="AR98" s="122"/>
      <c r="AS98" s="4"/>
      <c r="AT98" s="4"/>
      <c r="AU98" s="122"/>
      <c r="AV98" s="4"/>
      <c r="AW98" s="4"/>
      <c r="AX98" s="122"/>
      <c r="AY98" s="4"/>
      <c r="AZ98" s="4"/>
      <c r="BA98" s="122"/>
      <c r="BB98" s="4"/>
      <c r="BC98" s="4"/>
      <c r="BD98" s="122"/>
      <c r="BE98" s="120">
        <f t="shared" si="12"/>
        <v>0</v>
      </c>
      <c r="BF98" s="120">
        <f t="shared" si="8"/>
        <v>0</v>
      </c>
    </row>
    <row r="99" spans="1:58" x14ac:dyDescent="0.3">
      <c r="A99">
        <f t="shared" si="9"/>
        <v>3021002</v>
      </c>
      <c r="B99">
        <v>3021002</v>
      </c>
      <c r="C99" t="s">
        <v>407</v>
      </c>
      <c r="D99" s="106">
        <f>VLOOKUP(B99,'School Details'!A:E,3,FALSE)</f>
        <v>0</v>
      </c>
      <c r="E99" s="106" t="str">
        <f>VLOOKUP(B99,'School Details'!A:E,4,FALSE)</f>
        <v>M</v>
      </c>
      <c r="F99" s="106" t="str">
        <f>VLOOKUP(B99,'School Details'!A:E,5,FALSE)</f>
        <v>Nursery</v>
      </c>
      <c r="G99" t="s">
        <v>998</v>
      </c>
      <c r="H99" t="s">
        <v>567</v>
      </c>
      <c r="I99" t="s">
        <v>914</v>
      </c>
      <c r="J99">
        <v>661225</v>
      </c>
      <c r="K99" s="118" t="s">
        <v>10</v>
      </c>
      <c r="L99" s="106">
        <v>1</v>
      </c>
      <c r="M99" s="106" t="str">
        <f t="shared" si="10"/>
        <v>TPAG.I01</v>
      </c>
      <c r="N99" s="106">
        <f>VLOOKUP(B99,'School Details'!A:K,10,FALSE)</f>
        <v>400072</v>
      </c>
      <c r="O99" s="106" t="str">
        <f t="shared" si="11"/>
        <v>Moss Hall Nursery</v>
      </c>
      <c r="P99" t="s">
        <v>351</v>
      </c>
      <c r="Q99" t="s">
        <v>21679</v>
      </c>
      <c r="R99" t="s">
        <v>197</v>
      </c>
      <c r="S99" s="4" t="str">
        <f>VLOOKUP($G99,LBB_Code!$J:$O, 6,FALSE)</f>
        <v>A1.D11510.661225.99999.9999999.999999</v>
      </c>
      <c r="T99" s="384"/>
      <c r="W99" s="122"/>
      <c r="Z99" s="122"/>
      <c r="AC99" s="122"/>
      <c r="AF99" s="323"/>
      <c r="AI99" s="122"/>
      <c r="AL99" s="122"/>
      <c r="AM99" s="4"/>
      <c r="AN99" s="4"/>
      <c r="AO99" s="122"/>
      <c r="AP99" s="4"/>
      <c r="AQ99" s="4"/>
      <c r="AR99" s="122"/>
      <c r="AS99" s="4"/>
      <c r="AT99" s="4"/>
      <c r="AU99" s="122"/>
      <c r="AV99" s="4"/>
      <c r="AW99" s="4"/>
      <c r="AX99" s="122"/>
      <c r="AY99" s="4"/>
      <c r="AZ99" s="4"/>
      <c r="BA99" s="122"/>
      <c r="BB99" s="4"/>
      <c r="BC99" s="4"/>
      <c r="BD99" s="122"/>
      <c r="BE99" s="120">
        <f t="shared" si="12"/>
        <v>0</v>
      </c>
      <c r="BF99" s="120">
        <f t="shared" si="8"/>
        <v>0</v>
      </c>
    </row>
    <row r="100" spans="1:58" x14ac:dyDescent="0.3">
      <c r="A100">
        <f t="shared" si="9"/>
        <v>3021003</v>
      </c>
      <c r="B100">
        <v>3021003</v>
      </c>
      <c r="C100" t="s">
        <v>23707</v>
      </c>
      <c r="D100" s="106">
        <f>VLOOKUP(B100,'School Details'!A:E,3,FALSE)</f>
        <v>0</v>
      </c>
      <c r="E100" s="106" t="str">
        <f>VLOOKUP(B100,'School Details'!A:E,4,FALSE)</f>
        <v>M</v>
      </c>
      <c r="F100" s="106" t="str">
        <f>VLOOKUP(B100,'School Details'!A:E,5,FALSE)</f>
        <v>Nursery</v>
      </c>
      <c r="G100" t="s">
        <v>997</v>
      </c>
      <c r="H100" t="s">
        <v>567</v>
      </c>
      <c r="I100" t="s">
        <v>914</v>
      </c>
      <c r="J100">
        <v>661225</v>
      </c>
      <c r="K100" s="118" t="s">
        <v>10</v>
      </c>
      <c r="L100" s="106">
        <v>1</v>
      </c>
      <c r="M100" s="106" t="str">
        <f t="shared" si="10"/>
        <v>TPAG.I01</v>
      </c>
      <c r="N100" s="106">
        <f>VLOOKUP(B100,'School Details'!A:K,10,FALSE)</f>
        <v>400102</v>
      </c>
      <c r="O100" s="106" t="str">
        <f t="shared" si="11"/>
        <v>St Margarets Nursery School</v>
      </c>
      <c r="P100" t="s">
        <v>351</v>
      </c>
      <c r="Q100" t="s">
        <v>21681</v>
      </c>
      <c r="R100" t="s">
        <v>197</v>
      </c>
      <c r="S100" s="4" t="str">
        <f>VLOOKUP($G100,LBB_Code!$J:$O, 6,FALSE)</f>
        <v>A1.D10164.661225.99999.9999999.999999</v>
      </c>
      <c r="T100" s="384"/>
      <c r="W100" s="122"/>
      <c r="Z100" s="122"/>
      <c r="AC100" s="122"/>
      <c r="AF100" s="323"/>
      <c r="AI100" s="122"/>
      <c r="AL100" s="122"/>
      <c r="AM100" s="4"/>
      <c r="AN100" s="4"/>
      <c r="AO100" s="122"/>
      <c r="AP100" s="4"/>
      <c r="AQ100" s="4"/>
      <c r="AR100" s="122"/>
      <c r="AS100" s="4"/>
      <c r="AT100" s="4"/>
      <c r="AU100" s="122"/>
      <c r="AV100" s="4"/>
      <c r="AW100" s="4"/>
      <c r="AX100" s="122"/>
      <c r="AY100" s="4"/>
      <c r="AZ100" s="4"/>
      <c r="BA100" s="122"/>
      <c r="BB100" s="4"/>
      <c r="BC100" s="4"/>
      <c r="BD100" s="122"/>
      <c r="BE100" s="120">
        <f t="shared" si="12"/>
        <v>0</v>
      </c>
      <c r="BF100" s="120">
        <f t="shared" si="8"/>
        <v>0</v>
      </c>
    </row>
    <row r="101" spans="1:58" x14ac:dyDescent="0.3">
      <c r="A101">
        <v>3023317</v>
      </c>
      <c r="B101">
        <v>3023317</v>
      </c>
      <c r="C101" t="s">
        <v>414</v>
      </c>
      <c r="D101" s="106">
        <v>0</v>
      </c>
      <c r="E101" s="106" t="s">
        <v>400</v>
      </c>
      <c r="F101" s="106" t="s">
        <v>409</v>
      </c>
      <c r="G101" t="s">
        <v>1005</v>
      </c>
      <c r="H101" t="s">
        <v>586</v>
      </c>
      <c r="I101" t="s">
        <v>23789</v>
      </c>
      <c r="J101">
        <v>511010</v>
      </c>
      <c r="K101" s="118" t="s">
        <v>10</v>
      </c>
      <c r="L101" s="106">
        <v>1</v>
      </c>
      <c r="M101" s="106" t="s">
        <v>23790</v>
      </c>
      <c r="N101" s="106">
        <v>400015</v>
      </c>
      <c r="O101" s="106" t="s">
        <v>414</v>
      </c>
      <c r="P101" t="s">
        <v>133</v>
      </c>
      <c r="Q101" t="s">
        <v>134</v>
      </c>
      <c r="R101" t="s">
        <v>135</v>
      </c>
      <c r="S101" t="s">
        <v>23430</v>
      </c>
      <c r="T101" s="384"/>
      <c r="W101" s="122"/>
      <c r="Z101" s="122"/>
      <c r="AC101" s="122"/>
      <c r="AF101" s="122"/>
      <c r="AI101" s="122"/>
      <c r="AL101" s="122"/>
      <c r="AM101" s="4"/>
      <c r="AN101" s="4"/>
      <c r="AO101" s="122"/>
      <c r="AP101" s="4"/>
      <c r="AQ101" s="4"/>
      <c r="AR101" s="122"/>
      <c r="AS101" s="4"/>
      <c r="AT101" s="4"/>
      <c r="AU101" s="122"/>
      <c r="AV101" s="4"/>
      <c r="AW101" s="4"/>
      <c r="AX101" s="122"/>
      <c r="AY101" s="4"/>
      <c r="AZ101" s="4"/>
      <c r="BA101" s="122"/>
      <c r="BB101" s="4"/>
      <c r="BC101" s="4"/>
      <c r="BD101" s="122"/>
      <c r="BE101" s="120"/>
      <c r="BF101" s="120"/>
    </row>
    <row r="102" spans="1:58" x14ac:dyDescent="0.3">
      <c r="A102">
        <v>3022002</v>
      </c>
      <c r="B102">
        <v>3022002</v>
      </c>
      <c r="C102" t="s">
        <v>423</v>
      </c>
      <c r="D102" s="106">
        <v>0</v>
      </c>
      <c r="E102" s="106" t="s">
        <v>400</v>
      </c>
      <c r="F102" s="106" t="s">
        <v>409</v>
      </c>
      <c r="G102" t="s">
        <v>1005</v>
      </c>
      <c r="H102" t="s">
        <v>586</v>
      </c>
      <c r="I102" t="s">
        <v>23789</v>
      </c>
      <c r="J102">
        <v>511010</v>
      </c>
      <c r="K102" s="118" t="s">
        <v>10</v>
      </c>
      <c r="L102" s="106">
        <v>1</v>
      </c>
      <c r="M102" s="106" t="s">
        <v>23790</v>
      </c>
      <c r="N102" s="106">
        <v>400005</v>
      </c>
      <c r="O102" s="106" t="s">
        <v>423</v>
      </c>
      <c r="P102" t="s">
        <v>139</v>
      </c>
      <c r="Q102" t="s">
        <v>140</v>
      </c>
      <c r="R102" t="s">
        <v>141</v>
      </c>
      <c r="S102" t="s">
        <v>23430</v>
      </c>
      <c r="T102" s="384"/>
      <c r="W102" s="122"/>
      <c r="Z102" s="122"/>
      <c r="AC102" s="122"/>
      <c r="AI102" s="122"/>
      <c r="AL102" s="122"/>
      <c r="AM102" s="4"/>
      <c r="AN102" s="4"/>
      <c r="AO102" s="122"/>
      <c r="AP102" s="4"/>
      <c r="AQ102" s="4"/>
      <c r="AR102" s="122"/>
      <c r="AS102" s="4"/>
      <c r="AT102" s="4"/>
      <c r="AU102" s="122"/>
      <c r="AV102" s="4"/>
      <c r="AW102" s="4"/>
      <c r="AX102" s="122"/>
      <c r="AY102" s="4"/>
      <c r="AZ102" s="4"/>
      <c r="BA102" s="122"/>
      <c r="BB102" s="4"/>
      <c r="BC102" s="4"/>
      <c r="BD102" s="122"/>
      <c r="BE102" s="120"/>
      <c r="BF102" s="120"/>
    </row>
    <row r="103" spans="1:58" x14ac:dyDescent="0.3">
      <c r="A103">
        <v>3022079</v>
      </c>
      <c r="B103">
        <v>3022079</v>
      </c>
      <c r="C103" t="s">
        <v>425</v>
      </c>
      <c r="D103" s="106">
        <v>0</v>
      </c>
      <c r="E103" s="106" t="s">
        <v>400</v>
      </c>
      <c r="F103" s="106" t="s">
        <v>409</v>
      </c>
      <c r="G103" t="s">
        <v>1005</v>
      </c>
      <c r="H103" t="s">
        <v>586</v>
      </c>
      <c r="I103" t="s">
        <v>23789</v>
      </c>
      <c r="J103">
        <v>511010</v>
      </c>
      <c r="K103" s="118" t="s">
        <v>10</v>
      </c>
      <c r="L103" s="106">
        <v>1</v>
      </c>
      <c r="M103" s="106" t="s">
        <v>23790</v>
      </c>
      <c r="N103" s="106">
        <v>400070</v>
      </c>
      <c r="O103" s="106" t="s">
        <v>425</v>
      </c>
      <c r="P103" t="s">
        <v>16</v>
      </c>
      <c r="Q103" t="s">
        <v>17</v>
      </c>
      <c r="R103" t="s">
        <v>18</v>
      </c>
      <c r="S103" t="s">
        <v>23430</v>
      </c>
      <c r="T103" s="384"/>
      <c r="W103" s="122"/>
      <c r="Z103" s="122"/>
      <c r="AC103" s="122"/>
      <c r="AI103" s="122"/>
      <c r="AL103" s="122"/>
      <c r="AM103" s="4"/>
      <c r="AN103" s="4"/>
      <c r="AO103" s="122"/>
      <c r="AP103" s="4"/>
      <c r="AQ103" s="4"/>
      <c r="AR103" s="122"/>
      <c r="AS103" s="4"/>
      <c r="AT103" s="4"/>
      <c r="AU103" s="122"/>
      <c r="AV103" s="4"/>
      <c r="AW103" s="4"/>
      <c r="AX103" s="122"/>
      <c r="AY103" s="4"/>
      <c r="AZ103" s="4"/>
      <c r="BA103" s="122"/>
      <c r="BB103" s="4"/>
      <c r="BC103" s="4"/>
      <c r="BD103" s="122"/>
      <c r="BE103" s="120"/>
      <c r="BF103" s="120"/>
    </row>
    <row r="104" spans="1:58" x14ac:dyDescent="0.3">
      <c r="A104">
        <v>3023524</v>
      </c>
      <c r="B104">
        <v>3023524</v>
      </c>
      <c r="C104" t="s">
        <v>426</v>
      </c>
      <c r="D104" s="106">
        <v>0</v>
      </c>
      <c r="E104" s="106" t="s">
        <v>400</v>
      </c>
      <c r="F104" s="106" t="s">
        <v>409</v>
      </c>
      <c r="G104" t="s">
        <v>1005</v>
      </c>
      <c r="H104" t="s">
        <v>586</v>
      </c>
      <c r="I104" t="s">
        <v>23789</v>
      </c>
      <c r="J104">
        <v>511010</v>
      </c>
      <c r="K104" s="118" t="s">
        <v>10</v>
      </c>
      <c r="L104" s="106">
        <v>1</v>
      </c>
      <c r="M104" s="106" t="s">
        <v>23790</v>
      </c>
      <c r="N104" s="106">
        <v>400150</v>
      </c>
      <c r="O104" s="106" t="s">
        <v>426</v>
      </c>
      <c r="P104" t="s">
        <v>187</v>
      </c>
      <c r="Q104" t="s">
        <v>188</v>
      </c>
      <c r="R104" t="s">
        <v>189</v>
      </c>
      <c r="S104" t="s">
        <v>23430</v>
      </c>
      <c r="T104" s="384"/>
      <c r="W104" s="122"/>
      <c r="Z104" s="122"/>
      <c r="AC104" s="122"/>
      <c r="AF104" s="122"/>
      <c r="AI104" s="122"/>
      <c r="AL104" s="122"/>
      <c r="AM104" s="4"/>
      <c r="AN104" s="4"/>
      <c r="AO104" s="122"/>
      <c r="AP104" s="4"/>
      <c r="AQ104" s="4"/>
      <c r="AR104" s="122"/>
      <c r="AS104" s="4"/>
      <c r="AT104" s="4"/>
      <c r="AU104" s="122"/>
      <c r="AV104" s="4"/>
      <c r="AW104" s="4"/>
      <c r="AX104" s="122"/>
      <c r="AY104" s="4"/>
      <c r="AZ104" s="4"/>
      <c r="BA104" s="122"/>
      <c r="BB104" s="4"/>
      <c r="BC104" s="4"/>
      <c r="BD104" s="122"/>
      <c r="BE104" s="120"/>
      <c r="BF104" s="120"/>
    </row>
    <row r="105" spans="1:58" x14ac:dyDescent="0.3">
      <c r="A105">
        <v>3022066</v>
      </c>
      <c r="B105">
        <v>3022066</v>
      </c>
      <c r="C105" t="s">
        <v>427</v>
      </c>
      <c r="D105" s="106">
        <v>0</v>
      </c>
      <c r="E105" s="106" t="s">
        <v>403</v>
      </c>
      <c r="F105" s="106" t="s">
        <v>409</v>
      </c>
      <c r="G105" t="s">
        <v>1005</v>
      </c>
      <c r="H105" t="s">
        <v>586</v>
      </c>
      <c r="I105" t="s">
        <v>23789</v>
      </c>
      <c r="J105">
        <v>511010</v>
      </c>
      <c r="K105" s="118" t="s">
        <v>10</v>
      </c>
      <c r="L105" s="106">
        <v>1</v>
      </c>
      <c r="M105" s="106" t="s">
        <v>23790</v>
      </c>
      <c r="N105" s="106">
        <v>400051</v>
      </c>
      <c r="O105" s="106" t="s">
        <v>427</v>
      </c>
      <c r="P105" t="str">
        <f>VLOOKUP($N105,LBB_Code!$B:$F,3,FALSE)</f>
        <v>Saracens Multi Academy Trust</v>
      </c>
      <c r="Q105" t="str">
        <f>VLOOKUP($N105,LBB_Code!$B:$F,2,FALSE)</f>
        <v>S900008717</v>
      </c>
      <c r="R105" t="str">
        <f>VLOOKUP($N105,LBB_Code!$B:$F,4,FALSE)</f>
        <v>NW9 4AS</v>
      </c>
      <c r="S105" t="str">
        <f>VLOOKUP($G105,LBB_Code!$J:$O, 6,FALSE)</f>
        <v>A1.D10694.661225.99999.9999999.999999</v>
      </c>
      <c r="T105" s="384"/>
      <c r="W105" s="122"/>
      <c r="Z105" s="122"/>
      <c r="AC105" s="122"/>
      <c r="AF105" s="122"/>
      <c r="AI105" s="122"/>
      <c r="AL105" s="122"/>
      <c r="AM105" s="4"/>
      <c r="AN105" s="4"/>
      <c r="AO105" s="122"/>
      <c r="AP105" s="4"/>
      <c r="AQ105" s="4"/>
      <c r="AR105" s="122"/>
      <c r="AS105" s="4"/>
      <c r="AT105" s="4"/>
      <c r="AU105" s="122"/>
      <c r="AV105" s="4"/>
      <c r="AW105" s="4"/>
      <c r="AX105" s="122"/>
      <c r="AY105" s="4"/>
      <c r="AZ105" s="4"/>
      <c r="BA105" s="122"/>
      <c r="BB105" s="4"/>
      <c r="BC105" s="4"/>
      <c r="BD105" s="122"/>
      <c r="BE105" s="120"/>
      <c r="BF105" s="120"/>
    </row>
    <row r="106" spans="1:58" x14ac:dyDescent="0.3">
      <c r="A106">
        <v>3023511</v>
      </c>
      <c r="B106">
        <v>3023511</v>
      </c>
      <c r="C106" t="s">
        <v>429</v>
      </c>
      <c r="D106" s="106">
        <v>0</v>
      </c>
      <c r="E106" s="106" t="s">
        <v>400</v>
      </c>
      <c r="F106" s="106" t="s">
        <v>409</v>
      </c>
      <c r="G106" t="s">
        <v>1005</v>
      </c>
      <c r="H106" t="s">
        <v>586</v>
      </c>
      <c r="I106" t="s">
        <v>23789</v>
      </c>
      <c r="J106">
        <v>511010</v>
      </c>
      <c r="K106" s="118" t="s">
        <v>10</v>
      </c>
      <c r="L106" s="106">
        <v>1</v>
      </c>
      <c r="M106" s="106" t="s">
        <v>23790</v>
      </c>
      <c r="N106" s="106">
        <v>400024</v>
      </c>
      <c r="O106" s="106" t="s">
        <v>429</v>
      </c>
      <c r="P106" t="s">
        <v>64</v>
      </c>
      <c r="Q106" t="s">
        <v>65</v>
      </c>
      <c r="R106" t="s">
        <v>66</v>
      </c>
      <c r="S106" t="s">
        <v>23430</v>
      </c>
      <c r="T106" s="384"/>
      <c r="W106" s="122"/>
      <c r="Z106" s="122"/>
      <c r="AC106" s="122"/>
      <c r="AF106" s="122"/>
      <c r="AI106" s="122"/>
      <c r="AL106" s="122"/>
      <c r="AM106" s="4"/>
      <c r="AN106" s="4"/>
      <c r="AO106" s="122"/>
      <c r="AP106" s="4"/>
      <c r="AQ106" s="4"/>
      <c r="AR106" s="122"/>
      <c r="AS106" s="4"/>
      <c r="AT106" s="4"/>
      <c r="AU106" s="122"/>
      <c r="AV106" s="4"/>
      <c r="AW106" s="4"/>
      <c r="AX106" s="122"/>
      <c r="AY106" s="4"/>
      <c r="AZ106" s="4"/>
      <c r="BA106" s="122"/>
      <c r="BB106" s="4"/>
      <c r="BC106" s="4"/>
      <c r="BD106" s="122"/>
      <c r="BE106" s="120"/>
      <c r="BF106" s="120"/>
    </row>
    <row r="107" spans="1:58" x14ac:dyDescent="0.3">
      <c r="A107">
        <v>3022008</v>
      </c>
      <c r="B107">
        <v>3022008</v>
      </c>
      <c r="C107" t="s">
        <v>432</v>
      </c>
      <c r="D107" s="106">
        <v>0</v>
      </c>
      <c r="E107" s="106" t="s">
        <v>400</v>
      </c>
      <c r="F107" s="106" t="s">
        <v>409</v>
      </c>
      <c r="G107" t="s">
        <v>1005</v>
      </c>
      <c r="H107" t="s">
        <v>586</v>
      </c>
      <c r="I107" t="s">
        <v>23789</v>
      </c>
      <c r="J107">
        <v>511010</v>
      </c>
      <c r="K107" s="118" t="s">
        <v>10</v>
      </c>
      <c r="L107" s="106">
        <v>1</v>
      </c>
      <c r="M107" s="106" t="s">
        <v>23790</v>
      </c>
      <c r="N107" s="106">
        <v>400057</v>
      </c>
      <c r="O107" s="106" t="s">
        <v>432</v>
      </c>
      <c r="P107" t="s">
        <v>213</v>
      </c>
      <c r="Q107" t="s">
        <v>214</v>
      </c>
      <c r="R107" t="s">
        <v>75</v>
      </c>
      <c r="S107" t="s">
        <v>23430</v>
      </c>
      <c r="T107" s="384"/>
      <c r="W107" s="122"/>
      <c r="Z107" s="122"/>
      <c r="AC107" s="122"/>
      <c r="AF107" s="122"/>
      <c r="AI107" s="122"/>
      <c r="AL107" s="122"/>
      <c r="AM107" s="4"/>
      <c r="AN107" s="4"/>
      <c r="AO107" s="122"/>
      <c r="AP107" s="4"/>
      <c r="AQ107" s="4"/>
      <c r="AR107" s="122"/>
      <c r="AS107" s="4"/>
      <c r="AT107" s="4"/>
      <c r="AU107" s="122"/>
      <c r="AV107" s="4"/>
      <c r="AW107" s="4"/>
      <c r="AX107" s="122"/>
      <c r="AY107" s="4"/>
      <c r="AZ107" s="4"/>
      <c r="BA107" s="122"/>
      <c r="BB107" s="4"/>
      <c r="BC107" s="4"/>
      <c r="BD107" s="122"/>
      <c r="BE107" s="120"/>
      <c r="BF107" s="120"/>
    </row>
    <row r="108" spans="1:58" x14ac:dyDescent="0.3">
      <c r="A108">
        <v>3022009</v>
      </c>
      <c r="B108">
        <v>3022009</v>
      </c>
      <c r="C108" t="s">
        <v>434</v>
      </c>
      <c r="D108" s="106">
        <v>0</v>
      </c>
      <c r="E108" s="106" t="s">
        <v>400</v>
      </c>
      <c r="F108" s="106" t="s">
        <v>409</v>
      </c>
      <c r="G108" t="s">
        <v>1005</v>
      </c>
      <c r="H108" t="s">
        <v>586</v>
      </c>
      <c r="I108" t="s">
        <v>23789</v>
      </c>
      <c r="J108">
        <v>511010</v>
      </c>
      <c r="K108" s="118" t="s">
        <v>10</v>
      </c>
      <c r="L108" s="106">
        <v>1</v>
      </c>
      <c r="M108" s="106" t="s">
        <v>23790</v>
      </c>
      <c r="N108" s="106">
        <v>400061</v>
      </c>
      <c r="O108" s="106" t="s">
        <v>434</v>
      </c>
      <c r="P108" t="s">
        <v>253</v>
      </c>
      <c r="Q108" t="s">
        <v>254</v>
      </c>
      <c r="R108" t="s">
        <v>255</v>
      </c>
      <c r="S108" t="s">
        <v>23430</v>
      </c>
      <c r="T108" s="384"/>
      <c r="W108" s="122"/>
      <c r="Z108" s="122"/>
      <c r="AC108" s="122"/>
      <c r="AF108" s="122"/>
      <c r="AI108" s="122"/>
      <c r="AL108" s="122"/>
      <c r="AM108" s="4"/>
      <c r="AN108" s="4"/>
      <c r="AO108" s="122"/>
      <c r="AP108" s="4"/>
      <c r="AQ108" s="4"/>
      <c r="AR108" s="122"/>
      <c r="AS108" s="4"/>
      <c r="AT108" s="4"/>
      <c r="AU108" s="122"/>
      <c r="AV108" s="4"/>
      <c r="AW108" s="4"/>
      <c r="AX108" s="122"/>
      <c r="AY108" s="4"/>
      <c r="AZ108" s="4"/>
      <c r="BA108" s="122"/>
      <c r="BB108" s="4"/>
      <c r="BC108" s="4"/>
      <c r="BD108" s="122"/>
      <c r="BE108" s="120"/>
      <c r="BF108" s="120"/>
    </row>
    <row r="109" spans="1:58" x14ac:dyDescent="0.3">
      <c r="A109">
        <v>3023302</v>
      </c>
      <c r="B109">
        <v>3023302</v>
      </c>
      <c r="C109" t="s">
        <v>439</v>
      </c>
      <c r="D109" s="106">
        <v>0</v>
      </c>
      <c r="E109" s="106" t="s">
        <v>400</v>
      </c>
      <c r="F109" s="106" t="s">
        <v>409</v>
      </c>
      <c r="G109" t="s">
        <v>1005</v>
      </c>
      <c r="H109" t="s">
        <v>586</v>
      </c>
      <c r="I109" t="s">
        <v>23789</v>
      </c>
      <c r="J109">
        <v>511010</v>
      </c>
      <c r="K109" s="118" t="s">
        <v>10</v>
      </c>
      <c r="L109" s="106">
        <v>1</v>
      </c>
      <c r="M109" s="106" t="s">
        <v>23790</v>
      </c>
      <c r="N109" s="106">
        <v>400039</v>
      </c>
      <c r="O109" s="106" t="s">
        <v>439</v>
      </c>
      <c r="P109" t="s">
        <v>67</v>
      </c>
      <c r="Q109" t="s">
        <v>68</v>
      </c>
      <c r="R109" t="s">
        <v>69</v>
      </c>
      <c r="S109" t="s">
        <v>23430</v>
      </c>
      <c r="T109" s="384"/>
      <c r="W109" s="122"/>
      <c r="Z109" s="122"/>
      <c r="AC109" s="122"/>
      <c r="AF109" s="122"/>
      <c r="AI109" s="122"/>
      <c r="AL109" s="122"/>
      <c r="AM109" s="4"/>
      <c r="AN109" s="4"/>
      <c r="AO109" s="122"/>
      <c r="AP109" s="4"/>
      <c r="AQ109" s="4"/>
      <c r="AR109" s="122"/>
      <c r="AS109" s="4"/>
      <c r="AT109" s="4"/>
      <c r="AU109" s="122"/>
      <c r="AV109" s="4"/>
      <c r="AW109" s="4"/>
      <c r="AX109" s="122"/>
      <c r="AY109" s="4"/>
      <c r="AZ109" s="4"/>
      <c r="BA109" s="122"/>
      <c r="BB109" s="4"/>
      <c r="BC109" s="4"/>
      <c r="BD109" s="122"/>
      <c r="BE109" s="120"/>
      <c r="BF109" s="120"/>
    </row>
    <row r="110" spans="1:58" x14ac:dyDescent="0.3">
      <c r="A110">
        <v>3022014</v>
      </c>
      <c r="B110">
        <v>3022014</v>
      </c>
      <c r="C110" t="s">
        <v>443</v>
      </c>
      <c r="D110" s="106">
        <v>0</v>
      </c>
      <c r="E110" s="106" t="s">
        <v>400</v>
      </c>
      <c r="F110" s="106" t="s">
        <v>409</v>
      </c>
      <c r="G110" t="s">
        <v>1005</v>
      </c>
      <c r="H110" t="s">
        <v>586</v>
      </c>
      <c r="I110" t="s">
        <v>23789</v>
      </c>
      <c r="J110">
        <v>511010</v>
      </c>
      <c r="K110" s="118" t="s">
        <v>10</v>
      </c>
      <c r="L110" s="106">
        <v>1</v>
      </c>
      <c r="M110" s="106" t="s">
        <v>23790</v>
      </c>
      <c r="N110" s="106">
        <v>400050</v>
      </c>
      <c r="O110" s="106" t="s">
        <v>443</v>
      </c>
      <c r="P110" t="s">
        <v>91</v>
      </c>
      <c r="Q110" t="s">
        <v>92</v>
      </c>
      <c r="R110" t="s">
        <v>93</v>
      </c>
      <c r="S110" t="s">
        <v>23430</v>
      </c>
      <c r="T110" s="384"/>
      <c r="W110" s="122"/>
      <c r="Z110" s="122"/>
      <c r="AC110" s="122"/>
      <c r="AF110" s="122"/>
      <c r="AI110" s="122"/>
      <c r="AL110" s="122"/>
      <c r="AM110" s="4"/>
      <c r="AN110" s="4"/>
      <c r="AO110" s="122"/>
      <c r="AP110" s="4"/>
      <c r="AQ110" s="4"/>
      <c r="AR110" s="122"/>
      <c r="AS110" s="4"/>
      <c r="AT110" s="4"/>
      <c r="AU110" s="122"/>
      <c r="AV110" s="4"/>
      <c r="AW110" s="4"/>
      <c r="AX110" s="122"/>
      <c r="AY110" s="4"/>
      <c r="AZ110" s="4"/>
      <c r="BA110" s="122"/>
      <c r="BB110" s="4"/>
      <c r="BC110" s="4"/>
      <c r="BD110" s="122"/>
      <c r="BE110" s="120"/>
      <c r="BF110" s="120"/>
    </row>
    <row r="111" spans="1:58" x14ac:dyDescent="0.3">
      <c r="A111">
        <v>3022015</v>
      </c>
      <c r="B111">
        <v>3022015</v>
      </c>
      <c r="C111" t="s">
        <v>445</v>
      </c>
      <c r="D111" s="106">
        <v>0</v>
      </c>
      <c r="E111" s="106" t="s">
        <v>400</v>
      </c>
      <c r="F111" s="106" t="s">
        <v>409</v>
      </c>
      <c r="G111" t="s">
        <v>1005</v>
      </c>
      <c r="H111" t="s">
        <v>586</v>
      </c>
      <c r="I111" t="s">
        <v>23789</v>
      </c>
      <c r="J111">
        <v>511010</v>
      </c>
      <c r="K111" s="118" t="s">
        <v>10</v>
      </c>
      <c r="L111" s="106">
        <v>1</v>
      </c>
      <c r="M111" s="106" t="s">
        <v>23790</v>
      </c>
      <c r="N111" s="106">
        <v>400059</v>
      </c>
      <c r="O111" s="106" t="s">
        <v>445</v>
      </c>
      <c r="P111" t="s">
        <v>241</v>
      </c>
      <c r="Q111" t="s">
        <v>242</v>
      </c>
      <c r="R111" t="s">
        <v>243</v>
      </c>
      <c r="S111" t="s">
        <v>23430</v>
      </c>
      <c r="T111" s="384"/>
      <c r="W111" s="122"/>
      <c r="Z111" s="122"/>
      <c r="AC111" s="122"/>
      <c r="AF111" s="122"/>
      <c r="AI111" s="122"/>
      <c r="AL111" s="122"/>
      <c r="AM111" s="4"/>
      <c r="AN111" s="4"/>
      <c r="AO111" s="122"/>
      <c r="AP111" s="4"/>
      <c r="AQ111" s="4"/>
      <c r="AR111" s="122"/>
      <c r="AS111" s="4"/>
      <c r="AT111" s="4"/>
      <c r="AU111" s="122"/>
      <c r="AV111" s="4"/>
      <c r="AW111" s="4"/>
      <c r="AX111" s="122"/>
      <c r="AY111" s="4"/>
      <c r="AZ111" s="4"/>
      <c r="BA111" s="122"/>
      <c r="BB111" s="4"/>
      <c r="BC111" s="4"/>
      <c r="BD111" s="122"/>
      <c r="BE111" s="120"/>
      <c r="BF111" s="120"/>
    </row>
    <row r="112" spans="1:58" x14ac:dyDescent="0.3">
      <c r="A112">
        <v>3022019</v>
      </c>
      <c r="B112">
        <v>3022019</v>
      </c>
      <c r="C112" t="s">
        <v>450</v>
      </c>
      <c r="D112" s="106">
        <v>0</v>
      </c>
      <c r="E112" s="106" t="s">
        <v>400</v>
      </c>
      <c r="F112" s="106" t="s">
        <v>409</v>
      </c>
      <c r="G112" t="s">
        <v>1005</v>
      </c>
      <c r="H112" t="s">
        <v>586</v>
      </c>
      <c r="I112" t="s">
        <v>23789</v>
      </c>
      <c r="J112">
        <v>511010</v>
      </c>
      <c r="K112" s="118" t="s">
        <v>10</v>
      </c>
      <c r="L112" s="106">
        <v>1</v>
      </c>
      <c r="M112" s="106" t="s">
        <v>23790</v>
      </c>
      <c r="N112" s="106">
        <v>400036</v>
      </c>
      <c r="O112" s="106" t="s">
        <v>450</v>
      </c>
      <c r="P112" t="s">
        <v>40</v>
      </c>
      <c r="Q112" t="s">
        <v>41</v>
      </c>
      <c r="R112" t="s">
        <v>42</v>
      </c>
      <c r="S112" t="s">
        <v>23430</v>
      </c>
      <c r="T112" s="384"/>
      <c r="W112" s="122"/>
      <c r="Z112" s="122"/>
      <c r="AC112" s="122"/>
      <c r="AF112" s="122"/>
      <c r="AI112" s="122"/>
      <c r="AL112" s="122"/>
      <c r="AM112" s="4"/>
      <c r="AN112" s="4"/>
      <c r="AO112" s="122"/>
      <c r="AP112" s="4"/>
      <c r="AQ112" s="4"/>
      <c r="AR112" s="122"/>
      <c r="AS112" s="4"/>
      <c r="AT112" s="4"/>
      <c r="AU112" s="122"/>
      <c r="AV112" s="4"/>
      <c r="AW112" s="4"/>
      <c r="AX112" s="122"/>
      <c r="AY112" s="4"/>
      <c r="AZ112" s="4"/>
      <c r="BA112" s="122"/>
      <c r="BB112" s="4"/>
      <c r="BC112" s="4"/>
      <c r="BD112" s="122"/>
      <c r="BE112" s="120"/>
      <c r="BF112" s="120"/>
    </row>
    <row r="113" spans="1:38" x14ac:dyDescent="0.3">
      <c r="A113">
        <v>3022021</v>
      </c>
      <c r="B113">
        <v>3022021</v>
      </c>
      <c r="C113" t="s">
        <v>452</v>
      </c>
      <c r="D113" s="106">
        <v>0</v>
      </c>
      <c r="E113" s="106" t="s">
        <v>403</v>
      </c>
      <c r="F113" s="106" t="s">
        <v>409</v>
      </c>
      <c r="G113" t="s">
        <v>1005</v>
      </c>
      <c r="H113" t="s">
        <v>586</v>
      </c>
      <c r="I113" t="s">
        <v>23789</v>
      </c>
      <c r="J113">
        <v>511010</v>
      </c>
      <c r="K113" s="118" t="s">
        <v>10</v>
      </c>
      <c r="L113" s="106">
        <v>1</v>
      </c>
      <c r="M113" s="106" t="s">
        <v>23790</v>
      </c>
      <c r="N113" s="106">
        <v>400042</v>
      </c>
      <c r="O113" s="106" t="s">
        <v>452</v>
      </c>
      <c r="P113" t="str">
        <f>VLOOKUP($N113,LBB_Code!$B:$F,3,FALSE)</f>
        <v>Dollis Primary School</v>
      </c>
      <c r="Q113" t="str">
        <f>VLOOKUP($N113,LBB_Code!$B:$F,2,FALSE)</f>
        <v>S900008308</v>
      </c>
      <c r="R113" t="str">
        <f>VLOOKUP($N113,LBB_Code!$B:$F,4,FALSE)</f>
        <v>NW7 2BU</v>
      </c>
      <c r="S113" t="str">
        <f>VLOOKUP($G113,LBB_Code!$J:$O, 6,FALSE)</f>
        <v>A1.D10694.661225.99999.9999999.999999</v>
      </c>
      <c r="T113" s="384"/>
      <c r="W113" s="122"/>
      <c r="Z113" s="122"/>
      <c r="AC113" s="122"/>
      <c r="AF113" s="122"/>
      <c r="AI113" s="122"/>
      <c r="AL113" s="122"/>
    </row>
    <row r="114" spans="1:38" x14ac:dyDescent="0.3">
      <c r="A114">
        <v>3022023</v>
      </c>
      <c r="B114">
        <v>3022023</v>
      </c>
      <c r="C114" t="s">
        <v>453</v>
      </c>
      <c r="D114" s="106">
        <v>0</v>
      </c>
      <c r="E114" s="106" t="s">
        <v>400</v>
      </c>
      <c r="F114" s="106" t="s">
        <v>409</v>
      </c>
      <c r="G114" t="s">
        <v>1005</v>
      </c>
      <c r="H114" t="s">
        <v>586</v>
      </c>
      <c r="I114" t="s">
        <v>23789</v>
      </c>
      <c r="J114">
        <v>511010</v>
      </c>
      <c r="K114" s="118" t="s">
        <v>10</v>
      </c>
      <c r="L114" s="106">
        <v>1</v>
      </c>
      <c r="M114" s="106" t="s">
        <v>23790</v>
      </c>
      <c r="N114" s="106">
        <v>400159</v>
      </c>
      <c r="O114" s="106" t="s">
        <v>453</v>
      </c>
      <c r="P114" t="s">
        <v>88</v>
      </c>
      <c r="Q114" t="s">
        <v>89</v>
      </c>
      <c r="R114" t="s">
        <v>90</v>
      </c>
      <c r="S114" t="s">
        <v>23430</v>
      </c>
      <c r="T114" s="384"/>
      <c r="W114" s="122"/>
      <c r="Z114" s="122"/>
      <c r="AC114" s="122"/>
      <c r="AF114" s="122"/>
      <c r="AI114" s="122"/>
      <c r="AL114" s="122"/>
    </row>
    <row r="115" spans="1:38" x14ac:dyDescent="0.3">
      <c r="A115">
        <v>3022024</v>
      </c>
      <c r="B115">
        <v>3022024</v>
      </c>
      <c r="C115" t="s">
        <v>455</v>
      </c>
      <c r="D115" s="106">
        <v>0</v>
      </c>
      <c r="E115" s="106" t="s">
        <v>400</v>
      </c>
      <c r="F115" s="106" t="s">
        <v>409</v>
      </c>
      <c r="G115" t="s">
        <v>1005</v>
      </c>
      <c r="H115" t="s">
        <v>586</v>
      </c>
      <c r="I115" t="s">
        <v>23789</v>
      </c>
      <c r="J115">
        <v>511010</v>
      </c>
      <c r="K115" s="118" t="s">
        <v>10</v>
      </c>
      <c r="L115" s="106">
        <v>1</v>
      </c>
      <c r="M115" s="106" t="s">
        <v>23790</v>
      </c>
      <c r="N115" s="106">
        <v>400047</v>
      </c>
      <c r="O115" s="106" t="s">
        <v>455</v>
      </c>
      <c r="P115" t="s">
        <v>178</v>
      </c>
      <c r="Q115" t="s">
        <v>179</v>
      </c>
      <c r="R115" t="s">
        <v>180</v>
      </c>
      <c r="S115" t="s">
        <v>23430</v>
      </c>
      <c r="T115" s="384"/>
      <c r="W115" s="122"/>
      <c r="Z115" s="122"/>
      <c r="AC115" s="122"/>
      <c r="AF115" s="122"/>
      <c r="AI115" s="122"/>
      <c r="AL115" s="122"/>
    </row>
    <row r="116" spans="1:38" x14ac:dyDescent="0.3">
      <c r="A116">
        <v>3022026</v>
      </c>
      <c r="B116">
        <v>3022026</v>
      </c>
      <c r="C116" t="s">
        <v>458</v>
      </c>
      <c r="D116" s="106">
        <v>0</v>
      </c>
      <c r="E116" s="106" t="s">
        <v>400</v>
      </c>
      <c r="F116" s="106" t="s">
        <v>409</v>
      </c>
      <c r="G116" t="s">
        <v>1005</v>
      </c>
      <c r="H116" t="s">
        <v>586</v>
      </c>
      <c r="I116" t="s">
        <v>23789</v>
      </c>
      <c r="J116">
        <v>511010</v>
      </c>
      <c r="K116" s="118" t="s">
        <v>10</v>
      </c>
      <c r="L116" s="106">
        <v>1</v>
      </c>
      <c r="M116" s="106" t="s">
        <v>23790</v>
      </c>
      <c r="N116" s="106">
        <v>400082</v>
      </c>
      <c r="O116" s="106" t="s">
        <v>458</v>
      </c>
      <c r="P116" t="s">
        <v>115</v>
      </c>
      <c r="Q116" t="s">
        <v>116</v>
      </c>
      <c r="R116" t="s">
        <v>117</v>
      </c>
      <c r="S116" t="s">
        <v>23430</v>
      </c>
      <c r="T116" s="384"/>
      <c r="W116" s="122"/>
      <c r="Z116" s="122"/>
      <c r="AC116" s="122"/>
      <c r="AF116" s="122"/>
      <c r="AI116" s="122"/>
      <c r="AL116" s="122"/>
    </row>
    <row r="117" spans="1:38" x14ac:dyDescent="0.3">
      <c r="A117">
        <v>3022029</v>
      </c>
      <c r="B117">
        <v>3022029</v>
      </c>
      <c r="C117" t="s">
        <v>461</v>
      </c>
      <c r="D117" s="106">
        <v>0</v>
      </c>
      <c r="E117" s="106" t="s">
        <v>400</v>
      </c>
      <c r="F117" s="106" t="s">
        <v>409</v>
      </c>
      <c r="G117" t="s">
        <v>1005</v>
      </c>
      <c r="H117" t="s">
        <v>586</v>
      </c>
      <c r="I117" t="s">
        <v>23789</v>
      </c>
      <c r="J117">
        <v>511010</v>
      </c>
      <c r="K117" s="118" t="s">
        <v>10</v>
      </c>
      <c r="L117" s="106">
        <v>1</v>
      </c>
      <c r="M117" s="106" t="s">
        <v>23790</v>
      </c>
      <c r="N117" s="106">
        <v>400035</v>
      </c>
      <c r="O117" s="106" t="s">
        <v>461</v>
      </c>
      <c r="P117" t="s">
        <v>100</v>
      </c>
      <c r="Q117" t="s">
        <v>101</v>
      </c>
      <c r="R117" t="s">
        <v>102</v>
      </c>
      <c r="S117" t="s">
        <v>23430</v>
      </c>
      <c r="T117" s="384"/>
      <c r="W117" s="122"/>
      <c r="Z117" s="122"/>
      <c r="AC117" s="122"/>
      <c r="AF117" s="122"/>
      <c r="AI117" s="122"/>
      <c r="AL117" s="122"/>
    </row>
    <row r="118" spans="1:38" x14ac:dyDescent="0.3">
      <c r="A118">
        <v>3023516</v>
      </c>
      <c r="B118">
        <v>3023516</v>
      </c>
      <c r="C118" t="s">
        <v>464</v>
      </c>
      <c r="D118" s="106">
        <v>0</v>
      </c>
      <c r="E118" s="106" t="s">
        <v>400</v>
      </c>
      <c r="F118" s="106" t="s">
        <v>409</v>
      </c>
      <c r="G118" t="s">
        <v>1005</v>
      </c>
      <c r="H118" t="s">
        <v>586</v>
      </c>
      <c r="I118" t="s">
        <v>23789</v>
      </c>
      <c r="J118">
        <v>511010</v>
      </c>
      <c r="K118" s="118" t="s">
        <v>10</v>
      </c>
      <c r="L118" s="106">
        <v>1</v>
      </c>
      <c r="M118" s="106" t="s">
        <v>23790</v>
      </c>
      <c r="N118" s="106">
        <v>400108</v>
      </c>
      <c r="O118" s="106" t="s">
        <v>464</v>
      </c>
      <c r="P118" t="s">
        <v>19</v>
      </c>
      <c r="Q118" t="s">
        <v>20</v>
      </c>
      <c r="R118" t="s">
        <v>21</v>
      </c>
      <c r="S118" t="s">
        <v>23430</v>
      </c>
      <c r="T118" s="384"/>
      <c r="W118" s="122"/>
      <c r="Z118" s="122"/>
      <c r="AC118" s="122"/>
      <c r="AF118" s="122"/>
      <c r="AI118" s="122"/>
      <c r="AL118" s="122"/>
    </row>
    <row r="119" spans="1:38" x14ac:dyDescent="0.3">
      <c r="A119">
        <v>3022031</v>
      </c>
      <c r="B119">
        <v>3022031</v>
      </c>
      <c r="C119" t="s">
        <v>465</v>
      </c>
      <c r="D119" s="106">
        <v>0</v>
      </c>
      <c r="E119" s="106" t="s">
        <v>400</v>
      </c>
      <c r="F119" s="106" t="s">
        <v>409</v>
      </c>
      <c r="G119" t="s">
        <v>1005</v>
      </c>
      <c r="H119" t="s">
        <v>586</v>
      </c>
      <c r="I119" t="s">
        <v>23789</v>
      </c>
      <c r="J119">
        <v>511010</v>
      </c>
      <c r="K119" s="118" t="s">
        <v>10</v>
      </c>
      <c r="L119" s="106">
        <v>1</v>
      </c>
      <c r="M119" s="106" t="s">
        <v>23790</v>
      </c>
      <c r="N119" s="106">
        <v>400026</v>
      </c>
      <c r="O119" s="106" t="s">
        <v>465</v>
      </c>
      <c r="P119" t="s">
        <v>151</v>
      </c>
      <c r="Q119" t="s">
        <v>152</v>
      </c>
      <c r="R119" t="s">
        <v>153</v>
      </c>
      <c r="S119" t="s">
        <v>23430</v>
      </c>
      <c r="T119" s="384"/>
      <c r="W119" s="122"/>
      <c r="Z119" s="122"/>
      <c r="AC119" s="122"/>
      <c r="AF119" s="122"/>
      <c r="AI119" s="122"/>
      <c r="AL119" s="122"/>
    </row>
    <row r="120" spans="1:38" x14ac:dyDescent="0.3">
      <c r="A120">
        <v>3022032</v>
      </c>
      <c r="B120">
        <v>3022032</v>
      </c>
      <c r="C120" t="s">
        <v>148</v>
      </c>
      <c r="D120" s="106">
        <v>0</v>
      </c>
      <c r="E120" s="106" t="s">
        <v>400</v>
      </c>
      <c r="F120" s="106" t="s">
        <v>409</v>
      </c>
      <c r="G120" t="s">
        <v>1005</v>
      </c>
      <c r="H120" t="s">
        <v>586</v>
      </c>
      <c r="I120" t="s">
        <v>23789</v>
      </c>
      <c r="J120">
        <v>511010</v>
      </c>
      <c r="K120" s="118" t="s">
        <v>10</v>
      </c>
      <c r="L120" s="106">
        <v>1</v>
      </c>
      <c r="M120" s="106" t="s">
        <v>23790</v>
      </c>
      <c r="N120" s="106">
        <v>400084</v>
      </c>
      <c r="O120" s="106" t="s">
        <v>148</v>
      </c>
      <c r="P120" t="s">
        <v>148</v>
      </c>
      <c r="Q120" t="s">
        <v>149</v>
      </c>
      <c r="R120" t="s">
        <v>150</v>
      </c>
      <c r="S120" t="s">
        <v>23430</v>
      </c>
      <c r="T120" s="384"/>
      <c r="W120" s="122"/>
      <c r="Z120" s="122"/>
      <c r="AC120" s="122"/>
      <c r="AF120" s="122"/>
      <c r="AI120" s="122"/>
      <c r="AL120" s="122"/>
    </row>
    <row r="121" spans="1:38" x14ac:dyDescent="0.3">
      <c r="A121">
        <v>3023304</v>
      </c>
      <c r="B121">
        <v>3023304</v>
      </c>
      <c r="C121" t="s">
        <v>468</v>
      </c>
      <c r="D121" s="106">
        <v>0</v>
      </c>
      <c r="E121" s="106" t="s">
        <v>400</v>
      </c>
      <c r="F121" s="106" t="s">
        <v>409</v>
      </c>
      <c r="G121" t="s">
        <v>1005</v>
      </c>
      <c r="H121" t="s">
        <v>586</v>
      </c>
      <c r="I121" t="s">
        <v>23789</v>
      </c>
      <c r="J121">
        <v>511010</v>
      </c>
      <c r="K121" s="118" t="s">
        <v>10</v>
      </c>
      <c r="L121" s="106">
        <v>1</v>
      </c>
      <c r="M121" s="106" t="s">
        <v>23790</v>
      </c>
      <c r="N121" s="106">
        <v>400008</v>
      </c>
      <c r="O121" s="106" t="s">
        <v>468</v>
      </c>
      <c r="P121" t="s">
        <v>34</v>
      </c>
      <c r="Q121" t="s">
        <v>35</v>
      </c>
      <c r="R121" t="s">
        <v>36</v>
      </c>
      <c r="S121" t="s">
        <v>23430</v>
      </c>
      <c r="T121" s="384"/>
      <c r="W121" s="122"/>
      <c r="Z121" s="122"/>
      <c r="AC121" s="122"/>
      <c r="AF121" s="122"/>
      <c r="AI121" s="122"/>
      <c r="AL121" s="122"/>
    </row>
    <row r="122" spans="1:38" x14ac:dyDescent="0.3">
      <c r="A122">
        <v>3022036</v>
      </c>
      <c r="B122">
        <v>3022036</v>
      </c>
      <c r="C122" t="s">
        <v>175</v>
      </c>
      <c r="D122" s="106">
        <v>0</v>
      </c>
      <c r="E122" s="106" t="s">
        <v>400</v>
      </c>
      <c r="F122" s="106" t="s">
        <v>409</v>
      </c>
      <c r="G122" t="s">
        <v>1005</v>
      </c>
      <c r="H122" t="s">
        <v>586</v>
      </c>
      <c r="I122" t="s">
        <v>23789</v>
      </c>
      <c r="J122">
        <v>511010</v>
      </c>
      <c r="K122" s="118" t="s">
        <v>10</v>
      </c>
      <c r="L122" s="106">
        <v>1</v>
      </c>
      <c r="M122" s="106" t="s">
        <v>23790</v>
      </c>
      <c r="N122" s="106">
        <v>400046</v>
      </c>
      <c r="O122" s="106" t="s">
        <v>175</v>
      </c>
      <c r="P122" t="s">
        <v>175</v>
      </c>
      <c r="Q122" t="s">
        <v>176</v>
      </c>
      <c r="R122" t="s">
        <v>177</v>
      </c>
      <c r="S122" t="s">
        <v>23430</v>
      </c>
      <c r="T122" s="384"/>
      <c r="W122" s="122"/>
      <c r="Z122" s="122"/>
      <c r="AC122" s="122"/>
      <c r="AF122" s="122"/>
      <c r="AI122" s="122"/>
      <c r="AL122" s="122"/>
    </row>
    <row r="123" spans="1:38" x14ac:dyDescent="0.3">
      <c r="A123">
        <v>3022037</v>
      </c>
      <c r="B123">
        <v>3022037</v>
      </c>
      <c r="C123" t="s">
        <v>470</v>
      </c>
      <c r="D123" s="106">
        <v>0</v>
      </c>
      <c r="E123" s="106" t="s">
        <v>400</v>
      </c>
      <c r="F123" s="106" t="s">
        <v>409</v>
      </c>
      <c r="G123" t="s">
        <v>1005</v>
      </c>
      <c r="H123" t="s">
        <v>586</v>
      </c>
      <c r="I123" t="s">
        <v>23789</v>
      </c>
      <c r="J123">
        <v>511010</v>
      </c>
      <c r="K123" s="118" t="s">
        <v>10</v>
      </c>
      <c r="L123" s="106">
        <v>1</v>
      </c>
      <c r="M123" s="106" t="s">
        <v>23790</v>
      </c>
      <c r="N123" s="106">
        <v>400030</v>
      </c>
      <c r="O123" s="106" t="s">
        <v>470</v>
      </c>
      <c r="P123" t="s">
        <v>130</v>
      </c>
      <c r="Q123" t="s">
        <v>131</v>
      </c>
      <c r="R123" t="s">
        <v>132</v>
      </c>
      <c r="S123" t="s">
        <v>23430</v>
      </c>
      <c r="T123" s="384"/>
      <c r="W123" s="122"/>
      <c r="Z123" s="122"/>
      <c r="AC123" s="122"/>
      <c r="AF123" s="122"/>
      <c r="AI123" s="122"/>
      <c r="AL123" s="122"/>
    </row>
    <row r="124" spans="1:38" x14ac:dyDescent="0.3">
      <c r="A124">
        <v>3023523</v>
      </c>
      <c r="B124">
        <v>3023523</v>
      </c>
      <c r="C124" t="s">
        <v>472</v>
      </c>
      <c r="D124" s="106">
        <v>0</v>
      </c>
      <c r="E124" s="106" t="s">
        <v>400</v>
      </c>
      <c r="F124" s="106" t="s">
        <v>409</v>
      </c>
      <c r="G124" t="s">
        <v>1005</v>
      </c>
      <c r="H124" t="s">
        <v>586</v>
      </c>
      <c r="I124" t="s">
        <v>23789</v>
      </c>
      <c r="J124">
        <v>511010</v>
      </c>
      <c r="K124" s="118" t="s">
        <v>10</v>
      </c>
      <c r="L124" s="106">
        <v>1</v>
      </c>
      <c r="M124" s="106" t="s">
        <v>23790</v>
      </c>
      <c r="N124" s="106">
        <v>400130</v>
      </c>
      <c r="O124" s="106" t="s">
        <v>472</v>
      </c>
      <c r="P124" t="s">
        <v>203</v>
      </c>
      <c r="Q124" t="s">
        <v>204</v>
      </c>
      <c r="R124" t="s">
        <v>205</v>
      </c>
      <c r="S124" t="s">
        <v>23430</v>
      </c>
      <c r="T124" s="384"/>
      <c r="W124" s="122"/>
      <c r="Z124" s="122"/>
      <c r="AC124" s="122"/>
      <c r="AF124" s="122"/>
      <c r="AI124" s="122"/>
      <c r="AL124" s="122"/>
    </row>
    <row r="125" spans="1:38" x14ac:dyDescent="0.3">
      <c r="A125">
        <v>3025948</v>
      </c>
      <c r="B125">
        <v>3025948</v>
      </c>
      <c r="C125" t="s">
        <v>473</v>
      </c>
      <c r="D125" s="106">
        <v>0</v>
      </c>
      <c r="E125" s="106" t="s">
        <v>400</v>
      </c>
      <c r="F125" s="106" t="s">
        <v>409</v>
      </c>
      <c r="G125" t="s">
        <v>1005</v>
      </c>
      <c r="H125" t="s">
        <v>586</v>
      </c>
      <c r="I125" t="s">
        <v>23789</v>
      </c>
      <c r="J125">
        <v>511010</v>
      </c>
      <c r="K125" s="118" t="s">
        <v>10</v>
      </c>
      <c r="L125" s="106">
        <v>1</v>
      </c>
      <c r="M125" s="106" t="s">
        <v>23790</v>
      </c>
      <c r="N125" s="106">
        <v>400112</v>
      </c>
      <c r="O125" s="106" t="s">
        <v>473</v>
      </c>
      <c r="P125" t="s">
        <v>70</v>
      </c>
      <c r="Q125" t="s">
        <v>71</v>
      </c>
      <c r="R125" t="s">
        <v>72</v>
      </c>
      <c r="S125" t="s">
        <v>23430</v>
      </c>
      <c r="T125" s="384"/>
      <c r="W125" s="122"/>
      <c r="Z125" s="122"/>
      <c r="AC125" s="122"/>
      <c r="AF125" s="122"/>
      <c r="AI125" s="122"/>
      <c r="AL125" s="122"/>
    </row>
    <row r="126" spans="1:38" x14ac:dyDescent="0.3">
      <c r="A126">
        <v>3025949</v>
      </c>
      <c r="B126">
        <v>3025949</v>
      </c>
      <c r="C126" t="s">
        <v>474</v>
      </c>
      <c r="D126" s="106">
        <v>0</v>
      </c>
      <c r="E126" s="106" t="s">
        <v>400</v>
      </c>
      <c r="F126" s="106" t="s">
        <v>409</v>
      </c>
      <c r="G126" t="s">
        <v>1005</v>
      </c>
      <c r="H126" t="s">
        <v>586</v>
      </c>
      <c r="I126" t="s">
        <v>23789</v>
      </c>
      <c r="J126">
        <v>511010</v>
      </c>
      <c r="K126" s="118" t="s">
        <v>10</v>
      </c>
      <c r="L126" s="106">
        <v>1</v>
      </c>
      <c r="M126" s="106" t="s">
        <v>23790</v>
      </c>
      <c r="N126" s="106">
        <v>400110</v>
      </c>
      <c r="O126" s="106" t="s">
        <v>474</v>
      </c>
      <c r="P126" t="s">
        <v>85</v>
      </c>
      <c r="Q126" t="s">
        <v>86</v>
      </c>
      <c r="R126" t="s">
        <v>87</v>
      </c>
      <c r="S126" t="s">
        <v>23430</v>
      </c>
      <c r="T126" s="384"/>
      <c r="W126" s="122"/>
      <c r="Z126" s="122"/>
      <c r="AC126" s="122"/>
      <c r="AF126" s="122"/>
      <c r="AI126" s="122"/>
      <c r="AL126" s="122"/>
    </row>
    <row r="127" spans="1:38" x14ac:dyDescent="0.3">
      <c r="A127" t="s">
        <v>23911</v>
      </c>
      <c r="B127">
        <v>3023513</v>
      </c>
      <c r="C127" t="s">
        <v>475</v>
      </c>
      <c r="D127" s="106">
        <v>0</v>
      </c>
      <c r="E127" s="106" t="s">
        <v>400</v>
      </c>
      <c r="F127" s="106" t="s">
        <v>409</v>
      </c>
      <c r="G127" t="s">
        <v>1005</v>
      </c>
      <c r="H127" t="s">
        <v>586</v>
      </c>
      <c r="I127" t="s">
        <v>23789</v>
      </c>
      <c r="J127">
        <v>511010</v>
      </c>
      <c r="K127" s="118" t="s">
        <v>10</v>
      </c>
      <c r="L127" s="106">
        <v>1</v>
      </c>
      <c r="M127" s="106" t="s">
        <v>23790</v>
      </c>
      <c r="N127" s="106">
        <v>400007</v>
      </c>
      <c r="O127" s="106" t="s">
        <v>475</v>
      </c>
      <c r="P127" t="s">
        <v>76</v>
      </c>
      <c r="Q127" t="s">
        <v>77</v>
      </c>
      <c r="R127" t="s">
        <v>78</v>
      </c>
      <c r="S127" t="s">
        <v>23430</v>
      </c>
      <c r="T127" s="384"/>
      <c r="W127" s="122"/>
      <c r="Z127" s="122"/>
      <c r="AC127" s="122"/>
      <c r="AF127" s="122"/>
      <c r="AI127" s="122"/>
      <c r="AL127" s="122"/>
    </row>
    <row r="128" spans="1:38" x14ac:dyDescent="0.3">
      <c r="A128">
        <v>3022045</v>
      </c>
      <c r="B128">
        <v>3022045</v>
      </c>
      <c r="C128" t="s">
        <v>483</v>
      </c>
      <c r="D128" s="106">
        <v>0</v>
      </c>
      <c r="E128" s="106" t="s">
        <v>400</v>
      </c>
      <c r="F128" s="106" t="s">
        <v>409</v>
      </c>
      <c r="G128" t="s">
        <v>1005</v>
      </c>
      <c r="H128" t="s">
        <v>586</v>
      </c>
      <c r="I128" t="s">
        <v>23789</v>
      </c>
      <c r="J128">
        <v>511010</v>
      </c>
      <c r="K128" s="118" t="s">
        <v>10</v>
      </c>
      <c r="L128" s="106">
        <v>1</v>
      </c>
      <c r="M128" s="106" t="s">
        <v>23790</v>
      </c>
      <c r="N128" s="106">
        <v>400089</v>
      </c>
      <c r="O128" s="106" t="s">
        <v>483</v>
      </c>
      <c r="P128" t="s">
        <v>43</v>
      </c>
      <c r="Q128" t="s">
        <v>44</v>
      </c>
      <c r="R128" t="s">
        <v>45</v>
      </c>
      <c r="S128" t="s">
        <v>23430</v>
      </c>
      <c r="T128" s="384"/>
      <c r="W128" s="122"/>
      <c r="Z128" s="122"/>
      <c r="AC128" s="122"/>
      <c r="AF128" s="122"/>
      <c r="AI128" s="122"/>
      <c r="AL128" s="122"/>
    </row>
    <row r="129" spans="1:38" x14ac:dyDescent="0.3">
      <c r="A129">
        <v>3023501</v>
      </c>
      <c r="B129">
        <v>3023501</v>
      </c>
      <c r="C129" t="s">
        <v>488</v>
      </c>
      <c r="D129" s="106">
        <v>0</v>
      </c>
      <c r="E129" s="106" t="s">
        <v>400</v>
      </c>
      <c r="F129" s="106" t="s">
        <v>409</v>
      </c>
      <c r="G129" t="s">
        <v>1005</v>
      </c>
      <c r="H129" t="s">
        <v>586</v>
      </c>
      <c r="I129" t="s">
        <v>23789</v>
      </c>
      <c r="J129">
        <v>511010</v>
      </c>
      <c r="K129" s="118" t="s">
        <v>10</v>
      </c>
      <c r="L129" s="106">
        <v>1</v>
      </c>
      <c r="M129" s="106" t="s">
        <v>23790</v>
      </c>
      <c r="N129" s="106">
        <v>400003</v>
      </c>
      <c r="O129" s="106" t="s">
        <v>488</v>
      </c>
      <c r="P129" t="s">
        <v>121</v>
      </c>
      <c r="Q129" t="s">
        <v>122</v>
      </c>
      <c r="R129" t="s">
        <v>123</v>
      </c>
      <c r="S129" t="s">
        <v>23430</v>
      </c>
      <c r="T129" s="384"/>
      <c r="W129" s="122"/>
      <c r="Z129" s="122"/>
      <c r="AC129" s="122"/>
      <c r="AF129" s="122"/>
      <c r="AI129" s="122"/>
      <c r="AL129" s="122"/>
    </row>
    <row r="130" spans="1:38" x14ac:dyDescent="0.3">
      <c r="A130" t="s">
        <v>752</v>
      </c>
      <c r="B130">
        <v>3022071</v>
      </c>
      <c r="C130" t="s">
        <v>492</v>
      </c>
      <c r="D130" s="106">
        <v>0</v>
      </c>
      <c r="E130" s="106" t="s">
        <v>400</v>
      </c>
      <c r="F130" s="106" t="s">
        <v>409</v>
      </c>
      <c r="G130" t="s">
        <v>1005</v>
      </c>
      <c r="H130" t="s">
        <v>586</v>
      </c>
      <c r="I130" t="s">
        <v>23789</v>
      </c>
      <c r="J130">
        <v>511010</v>
      </c>
      <c r="K130" s="118" t="s">
        <v>10</v>
      </c>
      <c r="L130" s="106">
        <v>1</v>
      </c>
      <c r="M130" s="106" t="s">
        <v>23790</v>
      </c>
      <c r="N130" s="106">
        <v>400012</v>
      </c>
      <c r="O130" s="106" t="s">
        <v>492</v>
      </c>
      <c r="P130" t="s">
        <v>52</v>
      </c>
      <c r="Q130" t="s">
        <v>53</v>
      </c>
      <c r="R130" t="s">
        <v>54</v>
      </c>
      <c r="S130" t="s">
        <v>23430</v>
      </c>
      <c r="T130" s="384"/>
      <c r="W130" s="122"/>
      <c r="Z130" s="122"/>
      <c r="AC130" s="122"/>
      <c r="AF130" s="122"/>
      <c r="AI130" s="122"/>
      <c r="AL130" s="122"/>
    </row>
    <row r="131" spans="1:38" x14ac:dyDescent="0.3">
      <c r="A131">
        <v>3023512</v>
      </c>
      <c r="B131">
        <v>3023512</v>
      </c>
      <c r="C131" t="s">
        <v>495</v>
      </c>
      <c r="D131" s="106">
        <v>0</v>
      </c>
      <c r="E131" s="106" t="s">
        <v>400</v>
      </c>
      <c r="F131" s="106" t="s">
        <v>409</v>
      </c>
      <c r="G131" t="s">
        <v>1005</v>
      </c>
      <c r="H131" t="s">
        <v>586</v>
      </c>
      <c r="I131" t="s">
        <v>23789</v>
      </c>
      <c r="J131">
        <v>511010</v>
      </c>
      <c r="K131" s="118" t="s">
        <v>10</v>
      </c>
      <c r="L131" s="106">
        <v>1</v>
      </c>
      <c r="M131" s="106" t="s">
        <v>23790</v>
      </c>
      <c r="N131" s="106">
        <v>400093</v>
      </c>
      <c r="O131" s="106" t="s">
        <v>495</v>
      </c>
      <c r="P131" t="s">
        <v>166</v>
      </c>
      <c r="Q131" t="s">
        <v>167</v>
      </c>
      <c r="R131" t="s">
        <v>168</v>
      </c>
      <c r="S131" t="s">
        <v>23430</v>
      </c>
      <c r="T131" s="384"/>
      <c r="W131" s="122"/>
      <c r="Z131" s="122"/>
      <c r="AC131" s="122"/>
      <c r="AF131" s="122"/>
      <c r="AI131" s="122"/>
      <c r="AL131" s="122"/>
    </row>
    <row r="132" spans="1:38" x14ac:dyDescent="0.3">
      <c r="A132">
        <v>3022053</v>
      </c>
      <c r="B132">
        <v>3022053</v>
      </c>
      <c r="C132" t="s">
        <v>482</v>
      </c>
      <c r="D132" s="106">
        <v>0</v>
      </c>
      <c r="E132" s="106" t="s">
        <v>400</v>
      </c>
      <c r="F132" s="106" t="s">
        <v>409</v>
      </c>
      <c r="G132" t="s">
        <v>1005</v>
      </c>
      <c r="H132" t="s">
        <v>586</v>
      </c>
      <c r="I132" t="s">
        <v>23789</v>
      </c>
      <c r="J132">
        <v>511010</v>
      </c>
      <c r="K132" s="118" t="s">
        <v>10</v>
      </c>
      <c r="L132" s="106">
        <v>1</v>
      </c>
      <c r="M132" s="106" t="s">
        <v>23790</v>
      </c>
      <c r="N132" s="106">
        <v>158733</v>
      </c>
      <c r="O132" s="106" t="s">
        <v>482</v>
      </c>
      <c r="P132" t="s">
        <v>31</v>
      </c>
      <c r="Q132" t="s">
        <v>32</v>
      </c>
      <c r="R132" t="s">
        <v>33</v>
      </c>
      <c r="S132" t="s">
        <v>23430</v>
      </c>
      <c r="T132" s="384"/>
      <c r="W132" s="122"/>
      <c r="Z132" s="122"/>
      <c r="AC132" s="122"/>
      <c r="AF132" s="122"/>
      <c r="AI132" s="122"/>
      <c r="AL132" s="122"/>
    </row>
    <row r="133" spans="1:38" x14ac:dyDescent="0.3">
      <c r="A133">
        <v>3023502</v>
      </c>
      <c r="B133">
        <v>3023502</v>
      </c>
      <c r="C133" t="s">
        <v>499</v>
      </c>
      <c r="D133" s="106">
        <v>0</v>
      </c>
      <c r="E133" s="106" t="s">
        <v>400</v>
      </c>
      <c r="F133" s="106" t="s">
        <v>409</v>
      </c>
      <c r="G133" t="s">
        <v>1005</v>
      </c>
      <c r="H133" t="s">
        <v>586</v>
      </c>
      <c r="I133" t="s">
        <v>23789</v>
      </c>
      <c r="J133">
        <v>511010</v>
      </c>
      <c r="K133" s="118" t="s">
        <v>10</v>
      </c>
      <c r="L133" s="106">
        <v>1</v>
      </c>
      <c r="M133" s="106" t="s">
        <v>23790</v>
      </c>
      <c r="N133" s="106">
        <v>400096</v>
      </c>
      <c r="O133" s="106" t="s">
        <v>499</v>
      </c>
      <c r="P133" t="s">
        <v>136</v>
      </c>
      <c r="Q133" t="s">
        <v>137</v>
      </c>
      <c r="R133" t="s">
        <v>138</v>
      </c>
      <c r="S133" t="s">
        <v>23430</v>
      </c>
      <c r="T133" s="384"/>
      <c r="W133" s="122"/>
      <c r="Z133" s="122"/>
      <c r="AC133" s="122"/>
      <c r="AF133" s="122"/>
      <c r="AI133" s="122"/>
      <c r="AL133" s="122"/>
    </row>
    <row r="134" spans="1:38" x14ac:dyDescent="0.3">
      <c r="A134">
        <v>3023504</v>
      </c>
      <c r="B134">
        <v>3023504</v>
      </c>
      <c r="C134" t="s">
        <v>502</v>
      </c>
      <c r="D134" s="106">
        <v>0</v>
      </c>
      <c r="E134" s="106" t="s">
        <v>400</v>
      </c>
      <c r="F134" s="106" t="s">
        <v>409</v>
      </c>
      <c r="G134" t="s">
        <v>1005</v>
      </c>
      <c r="H134" t="s">
        <v>586</v>
      </c>
      <c r="I134" t="s">
        <v>23789</v>
      </c>
      <c r="J134">
        <v>511010</v>
      </c>
      <c r="K134" s="118" t="s">
        <v>10</v>
      </c>
      <c r="L134" s="106">
        <v>1</v>
      </c>
      <c r="M134" s="106" t="s">
        <v>23790</v>
      </c>
      <c r="N134" s="106">
        <v>400064</v>
      </c>
      <c r="O134" s="106" t="s">
        <v>502</v>
      </c>
      <c r="P134" t="s">
        <v>238</v>
      </c>
      <c r="Q134" t="s">
        <v>239</v>
      </c>
      <c r="R134" t="s">
        <v>240</v>
      </c>
      <c r="S134" t="s">
        <v>23430</v>
      </c>
      <c r="T134" s="384"/>
      <c r="W134" s="122"/>
      <c r="Z134" s="122"/>
      <c r="AC134" s="122"/>
      <c r="AF134" s="122"/>
      <c r="AI134" s="122"/>
      <c r="AL134" s="122"/>
    </row>
    <row r="135" spans="1:38" x14ac:dyDescent="0.3">
      <c r="A135">
        <v>3023307</v>
      </c>
      <c r="B135">
        <v>3023307</v>
      </c>
      <c r="C135" t="s">
        <v>504</v>
      </c>
      <c r="D135" s="106">
        <v>0</v>
      </c>
      <c r="E135" s="106" t="s">
        <v>400</v>
      </c>
      <c r="F135" s="106" t="s">
        <v>409</v>
      </c>
      <c r="G135" t="s">
        <v>1005</v>
      </c>
      <c r="H135" t="s">
        <v>586</v>
      </c>
      <c r="I135" t="s">
        <v>23789</v>
      </c>
      <c r="J135">
        <v>511010</v>
      </c>
      <c r="K135" s="118" t="s">
        <v>10</v>
      </c>
      <c r="L135" s="106">
        <v>1</v>
      </c>
      <c r="M135" s="106" t="s">
        <v>23790</v>
      </c>
      <c r="N135" s="106">
        <v>400114</v>
      </c>
      <c r="O135" s="106" t="s">
        <v>504</v>
      </c>
      <c r="P135" t="s">
        <v>154</v>
      </c>
      <c r="Q135" t="s">
        <v>155</v>
      </c>
      <c r="R135" t="s">
        <v>156</v>
      </c>
      <c r="S135" t="s">
        <v>23430</v>
      </c>
      <c r="T135" s="384"/>
      <c r="W135" s="122"/>
      <c r="Z135" s="122"/>
      <c r="AC135" s="122"/>
      <c r="AF135" s="122"/>
      <c r="AI135" s="122"/>
      <c r="AL135" s="122"/>
    </row>
    <row r="136" spans="1:38" x14ac:dyDescent="0.3">
      <c r="A136">
        <v>3023309</v>
      </c>
      <c r="B136">
        <v>3023309</v>
      </c>
      <c r="C136" t="s">
        <v>503</v>
      </c>
      <c r="D136" s="106">
        <v>0</v>
      </c>
      <c r="E136" s="106" t="s">
        <v>400</v>
      </c>
      <c r="F136" s="106" t="s">
        <v>409</v>
      </c>
      <c r="G136" t="s">
        <v>1005</v>
      </c>
      <c r="H136" t="s">
        <v>586</v>
      </c>
      <c r="I136" t="s">
        <v>23789</v>
      </c>
      <c r="J136">
        <v>511010</v>
      </c>
      <c r="K136" s="118" t="s">
        <v>10</v>
      </c>
      <c r="L136" s="106">
        <v>1</v>
      </c>
      <c r="M136" s="106" t="s">
        <v>23790</v>
      </c>
      <c r="N136" s="106">
        <v>400098</v>
      </c>
      <c r="O136" s="106" t="s">
        <v>503</v>
      </c>
      <c r="P136" t="s">
        <v>28</v>
      </c>
      <c r="Q136" t="s">
        <v>29</v>
      </c>
      <c r="R136" t="s">
        <v>30</v>
      </c>
      <c r="S136" t="s">
        <v>23430</v>
      </c>
      <c r="T136" s="384"/>
      <c r="W136" s="122"/>
      <c r="Z136" s="122"/>
      <c r="AC136" s="122"/>
      <c r="AF136" s="122"/>
      <c r="AI136" s="122"/>
      <c r="AL136" s="122"/>
    </row>
    <row r="137" spans="1:38" x14ac:dyDescent="0.3">
      <c r="A137">
        <v>3023509</v>
      </c>
      <c r="B137">
        <v>3023509</v>
      </c>
      <c r="C137" t="s">
        <v>506</v>
      </c>
      <c r="D137" s="106">
        <v>0</v>
      </c>
      <c r="E137" s="106" t="s">
        <v>400</v>
      </c>
      <c r="F137" s="106" t="s">
        <v>409</v>
      </c>
      <c r="G137" t="s">
        <v>1005</v>
      </c>
      <c r="H137" t="s">
        <v>586</v>
      </c>
      <c r="I137" t="s">
        <v>23789</v>
      </c>
      <c r="J137">
        <v>511010</v>
      </c>
      <c r="K137" s="118" t="s">
        <v>10</v>
      </c>
      <c r="L137" s="106">
        <v>1</v>
      </c>
      <c r="M137" s="106" t="s">
        <v>23790</v>
      </c>
      <c r="N137" s="106">
        <v>400066</v>
      </c>
      <c r="O137" s="106" t="s">
        <v>506</v>
      </c>
      <c r="P137" t="s">
        <v>206</v>
      </c>
      <c r="Q137" t="s">
        <v>207</v>
      </c>
      <c r="R137" t="s">
        <v>208</v>
      </c>
      <c r="S137" t="s">
        <v>23430</v>
      </c>
      <c r="T137" s="384"/>
      <c r="W137" s="122"/>
      <c r="Z137" s="122"/>
      <c r="AC137" s="122"/>
      <c r="AF137" s="122"/>
      <c r="AI137" s="122"/>
      <c r="AL137" s="122"/>
    </row>
    <row r="138" spans="1:38" x14ac:dyDescent="0.3">
      <c r="A138">
        <v>3023521</v>
      </c>
      <c r="B138">
        <v>3023521</v>
      </c>
      <c r="C138" t="s">
        <v>562</v>
      </c>
      <c r="D138" s="106">
        <v>0</v>
      </c>
      <c r="E138" s="106" t="s">
        <v>400</v>
      </c>
      <c r="F138" s="106" t="s">
        <v>561</v>
      </c>
      <c r="G138" t="s">
        <v>1005</v>
      </c>
      <c r="H138" t="s">
        <v>586</v>
      </c>
      <c r="I138" t="s">
        <v>23789</v>
      </c>
      <c r="J138">
        <v>511010</v>
      </c>
      <c r="K138" s="118" t="s">
        <v>10</v>
      </c>
      <c r="L138" s="106">
        <v>1</v>
      </c>
      <c r="M138" s="106" t="s">
        <v>23790</v>
      </c>
      <c r="N138" s="106">
        <v>400135</v>
      </c>
      <c r="O138" s="106" t="s">
        <v>562</v>
      </c>
      <c r="P138" t="s">
        <v>190</v>
      </c>
      <c r="Q138" t="s">
        <v>191</v>
      </c>
      <c r="R138" t="s">
        <v>192</v>
      </c>
      <c r="S138" t="s">
        <v>23430</v>
      </c>
      <c r="T138" s="384"/>
      <c r="W138" s="122"/>
      <c r="Z138" s="122"/>
      <c r="AC138" s="122"/>
      <c r="AF138" s="122"/>
      <c r="AI138" s="122"/>
      <c r="AL138" s="122"/>
    </row>
    <row r="139" spans="1:38" x14ac:dyDescent="0.3">
      <c r="A139">
        <v>3023311</v>
      </c>
      <c r="B139">
        <v>3023311</v>
      </c>
      <c r="C139" t="s">
        <v>508</v>
      </c>
      <c r="D139" s="106">
        <v>0</v>
      </c>
      <c r="E139" s="106" t="s">
        <v>400</v>
      </c>
      <c r="F139" s="106" t="s">
        <v>409</v>
      </c>
      <c r="G139" t="s">
        <v>1005</v>
      </c>
      <c r="H139" t="s">
        <v>586</v>
      </c>
      <c r="I139" t="s">
        <v>23789</v>
      </c>
      <c r="J139">
        <v>511010</v>
      </c>
      <c r="K139" s="118" t="s">
        <v>10</v>
      </c>
      <c r="L139" s="106">
        <v>1</v>
      </c>
      <c r="M139" s="106" t="s">
        <v>23790</v>
      </c>
      <c r="N139" s="106">
        <v>400058</v>
      </c>
      <c r="O139" s="106" t="s">
        <v>508</v>
      </c>
      <c r="P139" t="s">
        <v>215</v>
      </c>
      <c r="Q139" t="s">
        <v>216</v>
      </c>
      <c r="R139" t="s">
        <v>217</v>
      </c>
      <c r="S139" t="s">
        <v>23430</v>
      </c>
      <c r="T139" s="384"/>
      <c r="W139" s="122"/>
      <c r="Z139" s="122"/>
      <c r="AC139" s="122"/>
      <c r="AF139" s="122"/>
      <c r="AI139" s="122"/>
      <c r="AL139" s="122"/>
    </row>
    <row r="140" spans="1:38" x14ac:dyDescent="0.3">
      <c r="A140">
        <v>3023313</v>
      </c>
      <c r="B140">
        <v>3023313</v>
      </c>
      <c r="C140" t="s">
        <v>513</v>
      </c>
      <c r="D140" s="106">
        <v>0</v>
      </c>
      <c r="E140" s="106" t="s">
        <v>400</v>
      </c>
      <c r="F140" s="106" t="s">
        <v>409</v>
      </c>
      <c r="G140" t="s">
        <v>1005</v>
      </c>
      <c r="H140" t="s">
        <v>586</v>
      </c>
      <c r="I140" t="s">
        <v>23789</v>
      </c>
      <c r="J140">
        <v>511010</v>
      </c>
      <c r="K140" s="118" t="s">
        <v>10</v>
      </c>
      <c r="L140" s="106">
        <v>1</v>
      </c>
      <c r="M140" s="106" t="s">
        <v>23790</v>
      </c>
      <c r="N140" s="106">
        <v>400006</v>
      </c>
      <c r="O140" s="106" t="s">
        <v>513</v>
      </c>
      <c r="P140" t="s">
        <v>247</v>
      </c>
      <c r="Q140" t="s">
        <v>248</v>
      </c>
      <c r="R140" t="s">
        <v>249</v>
      </c>
      <c r="S140" t="s">
        <v>23430</v>
      </c>
      <c r="T140" s="384"/>
      <c r="W140" s="122"/>
      <c r="Z140" s="122"/>
      <c r="AC140" s="122"/>
      <c r="AF140" s="122"/>
      <c r="AI140" s="122"/>
      <c r="AL140" s="122"/>
    </row>
    <row r="141" spans="1:38" x14ac:dyDescent="0.3">
      <c r="A141">
        <v>3022070</v>
      </c>
      <c r="B141">
        <v>3022070</v>
      </c>
      <c r="C141" t="s">
        <v>520</v>
      </c>
      <c r="D141" s="106">
        <v>0</v>
      </c>
      <c r="E141" s="106" t="s">
        <v>400</v>
      </c>
      <c r="F141" s="106" t="s">
        <v>409</v>
      </c>
      <c r="G141" t="s">
        <v>1005</v>
      </c>
      <c r="H141" t="s">
        <v>586</v>
      </c>
      <c r="I141" t="s">
        <v>23789</v>
      </c>
      <c r="J141">
        <v>511010</v>
      </c>
      <c r="K141" s="118" t="s">
        <v>10</v>
      </c>
      <c r="L141" s="106">
        <v>1</v>
      </c>
      <c r="M141" s="106" t="s">
        <v>23790</v>
      </c>
      <c r="N141" s="106">
        <v>400038</v>
      </c>
      <c r="O141" s="106" t="s">
        <v>520</v>
      </c>
      <c r="P141" t="s">
        <v>210</v>
      </c>
      <c r="Q141" t="s">
        <v>211</v>
      </c>
      <c r="R141" t="s">
        <v>212</v>
      </c>
      <c r="S141" t="s">
        <v>23430</v>
      </c>
      <c r="T141" s="384"/>
      <c r="W141" s="122"/>
      <c r="Z141" s="122"/>
      <c r="AC141" s="122"/>
      <c r="AF141" s="122"/>
      <c r="AI141" s="122"/>
      <c r="AL141" s="122"/>
    </row>
    <row r="142" spans="1:38" x14ac:dyDescent="0.3">
      <c r="A142">
        <v>3023500</v>
      </c>
      <c r="B142">
        <v>3023500</v>
      </c>
      <c r="C142" t="s">
        <v>418</v>
      </c>
      <c r="D142" s="106">
        <v>0</v>
      </c>
      <c r="E142" s="106" t="s">
        <v>400</v>
      </c>
      <c r="F142" s="106" t="s">
        <v>409</v>
      </c>
      <c r="G142" t="s">
        <v>1005</v>
      </c>
      <c r="H142" t="s">
        <v>586</v>
      </c>
      <c r="I142" t="s">
        <v>23789</v>
      </c>
      <c r="J142">
        <v>511010</v>
      </c>
      <c r="K142" s="118" t="s">
        <v>10</v>
      </c>
      <c r="L142" s="106">
        <v>1</v>
      </c>
      <c r="M142" s="106" t="s">
        <v>23790</v>
      </c>
      <c r="N142" s="106">
        <v>400023</v>
      </c>
      <c r="O142" s="106" t="s">
        <v>418</v>
      </c>
      <c r="P142" t="s">
        <v>124</v>
      </c>
      <c r="Q142" t="s">
        <v>125</v>
      </c>
      <c r="R142" t="s">
        <v>126</v>
      </c>
      <c r="S142" t="s">
        <v>23430</v>
      </c>
      <c r="T142" s="384"/>
      <c r="W142" s="122"/>
      <c r="Z142" s="122"/>
      <c r="AC142" s="122"/>
      <c r="AF142" s="122"/>
      <c r="AI142" s="122"/>
      <c r="AL142" s="122"/>
    </row>
    <row r="143" spans="1:38" x14ac:dyDescent="0.3">
      <c r="A143">
        <v>3022077</v>
      </c>
      <c r="B143">
        <v>3022077</v>
      </c>
      <c r="C143" t="s">
        <v>484</v>
      </c>
      <c r="D143" s="106">
        <v>0</v>
      </c>
      <c r="E143" s="106" t="s">
        <v>400</v>
      </c>
      <c r="F143" s="106" t="s">
        <v>409</v>
      </c>
      <c r="G143" t="s">
        <v>1005</v>
      </c>
      <c r="H143" t="s">
        <v>586</v>
      </c>
      <c r="I143" t="s">
        <v>23789</v>
      </c>
      <c r="J143">
        <v>511010</v>
      </c>
      <c r="K143" s="118" t="s">
        <v>10</v>
      </c>
      <c r="L143" s="106">
        <v>1</v>
      </c>
      <c r="M143" s="106" t="s">
        <v>23790</v>
      </c>
      <c r="N143" s="106">
        <v>400113</v>
      </c>
      <c r="O143" s="106" t="s">
        <v>484</v>
      </c>
      <c r="P143" t="s">
        <v>58</v>
      </c>
      <c r="Q143" t="s">
        <v>59</v>
      </c>
      <c r="R143" t="s">
        <v>60</v>
      </c>
      <c r="S143" t="s">
        <v>23430</v>
      </c>
      <c r="T143" s="384"/>
      <c r="W143" s="122"/>
      <c r="Z143" s="122"/>
      <c r="AC143" s="122"/>
      <c r="AF143" s="122"/>
      <c r="AI143" s="122"/>
      <c r="AL143" s="122"/>
    </row>
    <row r="144" spans="1:38" x14ac:dyDescent="0.3">
      <c r="A144">
        <v>3022055</v>
      </c>
      <c r="B144">
        <v>3022055</v>
      </c>
      <c r="C144" t="s">
        <v>524</v>
      </c>
      <c r="D144" s="106">
        <v>0</v>
      </c>
      <c r="E144" s="106" t="s">
        <v>400</v>
      </c>
      <c r="F144" s="106" t="s">
        <v>409</v>
      </c>
      <c r="G144" t="s">
        <v>1005</v>
      </c>
      <c r="H144" t="s">
        <v>586</v>
      </c>
      <c r="I144" t="s">
        <v>23789</v>
      </c>
      <c r="J144">
        <v>511010</v>
      </c>
      <c r="K144" s="118" t="s">
        <v>10</v>
      </c>
      <c r="L144" s="106">
        <v>1</v>
      </c>
      <c r="M144" s="106" t="s">
        <v>23790</v>
      </c>
      <c r="N144" s="106">
        <v>400101</v>
      </c>
      <c r="O144" s="106" t="s">
        <v>524</v>
      </c>
      <c r="P144" t="s">
        <v>37</v>
      </c>
      <c r="Q144" t="s">
        <v>38</v>
      </c>
      <c r="R144" t="s">
        <v>39</v>
      </c>
      <c r="S144" t="s">
        <v>23430</v>
      </c>
      <c r="T144" s="384"/>
      <c r="W144" s="122"/>
      <c r="Z144" s="122"/>
      <c r="AC144" s="122"/>
      <c r="AF144" s="122"/>
      <c r="AI144" s="122"/>
      <c r="AL144" s="122"/>
    </row>
    <row r="145" spans="1:38" x14ac:dyDescent="0.3">
      <c r="A145">
        <v>3022057</v>
      </c>
      <c r="B145">
        <v>3022057</v>
      </c>
      <c r="C145" t="s">
        <v>525</v>
      </c>
      <c r="D145" s="106">
        <v>0</v>
      </c>
      <c r="E145" s="106" t="s">
        <v>400</v>
      </c>
      <c r="F145" s="106" t="s">
        <v>409</v>
      </c>
      <c r="G145" t="s">
        <v>1005</v>
      </c>
      <c r="H145" t="s">
        <v>586</v>
      </c>
      <c r="I145" t="s">
        <v>23789</v>
      </c>
      <c r="J145">
        <v>511010</v>
      </c>
      <c r="K145" s="118" t="s">
        <v>10</v>
      </c>
      <c r="L145" s="106">
        <v>1</v>
      </c>
      <c r="M145" s="106" t="s">
        <v>23790</v>
      </c>
      <c r="N145" s="106">
        <v>400053</v>
      </c>
      <c r="O145" s="106" t="s">
        <v>525</v>
      </c>
      <c r="P145" t="s">
        <v>226</v>
      </c>
      <c r="Q145" t="s">
        <v>227</v>
      </c>
      <c r="R145" t="s">
        <v>228</v>
      </c>
      <c r="S145" t="s">
        <v>23430</v>
      </c>
      <c r="T145" s="384"/>
      <c r="W145" s="122"/>
      <c r="Z145" s="122"/>
      <c r="AC145" s="122"/>
      <c r="AF145" s="122"/>
      <c r="AI145" s="122"/>
      <c r="AL145" s="122"/>
    </row>
    <row r="146" spans="1:38" x14ac:dyDescent="0.3">
      <c r="A146">
        <v>3022076</v>
      </c>
      <c r="B146">
        <v>3022076</v>
      </c>
      <c r="C146" t="s">
        <v>1015</v>
      </c>
      <c r="D146" s="106">
        <v>0</v>
      </c>
      <c r="E146" s="106" t="s">
        <v>400</v>
      </c>
      <c r="F146" s="106" t="s">
        <v>409</v>
      </c>
      <c r="G146" t="s">
        <v>1005</v>
      </c>
      <c r="H146" t="s">
        <v>586</v>
      </c>
      <c r="I146" t="s">
        <v>23789</v>
      </c>
      <c r="J146">
        <v>511010</v>
      </c>
      <c r="K146" s="118" t="s">
        <v>10</v>
      </c>
      <c r="L146" s="106">
        <v>1</v>
      </c>
      <c r="M146" s="106" t="s">
        <v>23790</v>
      </c>
      <c r="N146" s="106">
        <v>400111</v>
      </c>
      <c r="O146" s="106" t="s">
        <v>1015</v>
      </c>
      <c r="P146" t="s">
        <v>127</v>
      </c>
      <c r="Q146" t="s">
        <v>128</v>
      </c>
      <c r="R146" t="s">
        <v>129</v>
      </c>
      <c r="S146" t="s">
        <v>23430</v>
      </c>
      <c r="T146" s="384"/>
      <c r="W146" s="122"/>
      <c r="Z146" s="122"/>
      <c r="AC146" s="122"/>
      <c r="AF146" s="122"/>
      <c r="AI146" s="122"/>
      <c r="AL146" s="122"/>
    </row>
    <row r="147" spans="1:38" x14ac:dyDescent="0.3">
      <c r="A147">
        <v>3022060</v>
      </c>
      <c r="B147">
        <v>3022060</v>
      </c>
      <c r="C147" t="s">
        <v>529</v>
      </c>
      <c r="D147" s="106">
        <v>0</v>
      </c>
      <c r="E147" s="106" t="s">
        <v>400</v>
      </c>
      <c r="F147" s="106" t="s">
        <v>409</v>
      </c>
      <c r="G147" t="s">
        <v>1005</v>
      </c>
      <c r="H147" t="s">
        <v>586</v>
      </c>
      <c r="I147" t="s">
        <v>23789</v>
      </c>
      <c r="J147">
        <v>511010</v>
      </c>
      <c r="K147" s="118" t="s">
        <v>10</v>
      </c>
      <c r="L147" s="106">
        <v>1</v>
      </c>
      <c r="M147" s="106" t="s">
        <v>23790</v>
      </c>
      <c r="N147" s="106">
        <v>400011</v>
      </c>
      <c r="O147" s="106" t="s">
        <v>529</v>
      </c>
      <c r="P147" t="s">
        <v>250</v>
      </c>
      <c r="Q147" t="s">
        <v>251</v>
      </c>
      <c r="R147" t="s">
        <v>252</v>
      </c>
      <c r="S147" t="s">
        <v>23430</v>
      </c>
      <c r="T147" s="384"/>
      <c r="W147" s="122"/>
      <c r="Z147" s="122"/>
      <c r="AC147" s="122"/>
      <c r="AF147" s="122"/>
      <c r="AI147" s="122"/>
      <c r="AL147" s="122"/>
    </row>
    <row r="148" spans="1:38" x14ac:dyDescent="0.3">
      <c r="A148">
        <v>3023518</v>
      </c>
      <c r="B148">
        <v>3023518</v>
      </c>
      <c r="C148" t="s">
        <v>531</v>
      </c>
      <c r="D148" s="106">
        <v>0</v>
      </c>
      <c r="E148" s="106" t="s">
        <v>400</v>
      </c>
      <c r="F148" s="106" t="s">
        <v>409</v>
      </c>
      <c r="G148" t="s">
        <v>1005</v>
      </c>
      <c r="H148" t="s">
        <v>586</v>
      </c>
      <c r="I148" t="s">
        <v>23789</v>
      </c>
      <c r="J148">
        <v>511010</v>
      </c>
      <c r="K148" s="118" t="s">
        <v>10</v>
      </c>
      <c r="L148" s="106">
        <v>1</v>
      </c>
      <c r="M148" s="106" t="s">
        <v>23790</v>
      </c>
      <c r="N148" s="106">
        <v>400117</v>
      </c>
      <c r="O148" s="106" t="s">
        <v>531</v>
      </c>
      <c r="P148" t="s">
        <v>172</v>
      </c>
      <c r="Q148" t="s">
        <v>173</v>
      </c>
      <c r="R148" t="s">
        <v>174</v>
      </c>
      <c r="S148" t="s">
        <v>23430</v>
      </c>
      <c r="T148" s="384"/>
      <c r="W148" s="122"/>
      <c r="Z148" s="122"/>
      <c r="AC148" s="122"/>
      <c r="AF148" s="122"/>
      <c r="AI148" s="122"/>
      <c r="AL148" s="122"/>
    </row>
  </sheetData>
  <autoFilter ref="A6:BS148" xr:uid="{40867054-784C-4C80-9491-B597E04709FB}"/>
  <phoneticPr fontId="7" type="noConversion"/>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78"/>
  <sheetViews>
    <sheetView zoomScale="86" zoomScaleNormal="85" workbookViewId="0">
      <pane xSplit="3" ySplit="6" topLeftCell="S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4.33203125" customWidth="1" collapsed="1"/>
    <col min="36" max="36" width="24.5546875" hidden="1" customWidth="1" outlineLevel="1"/>
    <col min="37" max="37" width="39.44140625" hidden="1" customWidth="1" outlineLevel="1"/>
    <col min="38" max="38" width="15.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317" t="s">
        <v>565</v>
      </c>
      <c r="H3" s="102" t="s">
        <v>880</v>
      </c>
      <c r="I3" s="102" t="s">
        <v>758</v>
      </c>
      <c r="J3" s="317"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row>
    <row r="5" spans="1:58" ht="15.6" thickTop="1" thickBot="1" x14ac:dyDescent="0.35">
      <c r="N5" s="99"/>
      <c r="P5" s="3"/>
      <c r="R5" s="3"/>
      <c r="S5" s="3"/>
      <c r="T5" s="136">
        <f>SUM(T$7:T$193)</f>
        <v>0</v>
      </c>
      <c r="W5" s="137">
        <f t="shared" ref="W5:BC5" si="0">SUM(W$7:W$193)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SUM(W$7:W$193)</f>
        <v>0</v>
      </c>
      <c r="BE5" s="137">
        <f>SUM(BE7:BE193)</f>
        <v>0</v>
      </c>
      <c r="BF5" s="137">
        <f>SUM(W7:W193)</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
        <v>145</v>
      </c>
      <c r="E7" t="e">
        <f>VLOOKUP(B7,#REF!,4,FALSE)</f>
        <v>#REF!</v>
      </c>
      <c r="F7" t="str">
        <f>VLOOKUP(B7,'School Details'!A:K,5,FALSE)</f>
        <v>Primary</v>
      </c>
      <c r="G7" t="s">
        <v>895</v>
      </c>
      <c r="I7" t="s">
        <v>23769</v>
      </c>
      <c r="J7">
        <v>661225</v>
      </c>
      <c r="K7" s="118" t="s">
        <v>15</v>
      </c>
      <c r="M7" s="106" t="str">
        <f t="shared" ref="M7:M78" si="1">I7&amp;"."&amp;K7</f>
        <v>UIFSM2425.I06</v>
      </c>
      <c r="N7">
        <f>VLOOKUP(B7,'School Details'!A:K,10,FALSE)</f>
        <v>400125</v>
      </c>
      <c r="O7" t="s">
        <v>408</v>
      </c>
      <c r="P7" t="s">
        <v>145</v>
      </c>
      <c r="Q7" t="s">
        <v>146</v>
      </c>
      <c r="R7" t="s">
        <v>147</v>
      </c>
      <c r="S7" t="str">
        <f>VLOOKUP($G7,LBB_Code!$J:$O, 6,FALSE)</f>
        <v>A1.D10166.661225.99999.9999999.999999</v>
      </c>
      <c r="T7" s="155"/>
      <c r="W7" s="122"/>
      <c r="Z7" s="122"/>
      <c r="AC7" s="122"/>
      <c r="AF7" s="122"/>
      <c r="AI7" s="122"/>
      <c r="AL7" s="122"/>
      <c r="AO7" s="122"/>
      <c r="AR7" s="122"/>
      <c r="AU7" s="122"/>
      <c r="AX7" s="122"/>
      <c r="BA7" s="122"/>
      <c r="BD7" s="122"/>
      <c r="BE7" s="120">
        <f>W7+Z7+AC7+AF7+AI7+AL7+AO7+AR7+AU7+AX7+BA7+W7</f>
        <v>0</v>
      </c>
      <c r="BF7" s="120">
        <f>BE7 - T7</f>
        <v>0</v>
      </c>
    </row>
    <row r="8" spans="1:58" x14ac:dyDescent="0.3">
      <c r="A8">
        <f t="shared" ref="A8:A79" si="2">B8</f>
        <v>3023317</v>
      </c>
      <c r="B8">
        <v>3023317</v>
      </c>
      <c r="C8" t="s">
        <v>730</v>
      </c>
      <c r="E8" t="e">
        <f>VLOOKUP(B8,#REF!,4,FALSE)</f>
        <v>#REF!</v>
      </c>
      <c r="F8" t="str">
        <f>VLOOKUP(B8,'School Details'!A:K,5,FALSE)</f>
        <v>Primary</v>
      </c>
      <c r="G8" t="s">
        <v>895</v>
      </c>
      <c r="I8" t="s">
        <v>23769</v>
      </c>
      <c r="J8">
        <v>661225</v>
      </c>
      <c r="K8" s="118" t="s">
        <v>15</v>
      </c>
      <c r="M8" s="106" t="str">
        <f t="shared" si="1"/>
        <v>UIFSM2425.I06</v>
      </c>
      <c r="N8">
        <f>VLOOKUP(B8,'School Details'!A:K,10,FALSE)</f>
        <v>400015</v>
      </c>
      <c r="O8" t="s">
        <v>414</v>
      </c>
      <c r="P8" t="s">
        <v>133</v>
      </c>
      <c r="Q8" t="s">
        <v>134</v>
      </c>
      <c r="R8" t="s">
        <v>135</v>
      </c>
      <c r="S8" t="str">
        <f>VLOOKUP($G8,LBB_Code!$J:$O, 6,FALSE)</f>
        <v>A1.D10166.661225.99999.9999999.999999</v>
      </c>
      <c r="T8" s="155"/>
      <c r="W8" s="122"/>
      <c r="Z8" s="122"/>
      <c r="AC8" s="122"/>
      <c r="AF8" s="122"/>
      <c r="AI8" s="122"/>
      <c r="AL8" s="122"/>
      <c r="AO8" s="122"/>
      <c r="AR8" s="122"/>
      <c r="AU8" s="122"/>
      <c r="AX8" s="122"/>
      <c r="BA8" s="122"/>
      <c r="BD8" s="122"/>
      <c r="BE8" s="120">
        <f>W8+Z8+AC8+AF8+AI8+AL8+AO8+AR8+AU8+AX8+BA8+W8</f>
        <v>0</v>
      </c>
      <c r="BF8" s="120">
        <f t="shared" ref="BF8:BF79" si="3">BE8 - T8</f>
        <v>0</v>
      </c>
    </row>
    <row r="9" spans="1:58" x14ac:dyDescent="0.3">
      <c r="A9">
        <f t="shared" si="2"/>
        <v>3023300</v>
      </c>
      <c r="B9">
        <v>3023300</v>
      </c>
      <c r="C9" t="s">
        <v>718</v>
      </c>
      <c r="E9" t="e">
        <f>VLOOKUP(B9,#REF!,4,FALSE)</f>
        <v>#REF!</v>
      </c>
      <c r="F9" t="str">
        <f>VLOOKUP(B9,'School Details'!A:K,5,FALSE)</f>
        <v>Primary</v>
      </c>
      <c r="G9" t="s">
        <v>895</v>
      </c>
      <c r="I9" t="s">
        <v>23769</v>
      </c>
      <c r="J9">
        <v>661225</v>
      </c>
      <c r="K9" s="118" t="s">
        <v>15</v>
      </c>
      <c r="M9" s="106" t="str">
        <f t="shared" si="1"/>
        <v>UIFSM2425.I06</v>
      </c>
      <c r="N9">
        <f>VLOOKUP(B9,'School Details'!A:K,10,FALSE)</f>
        <v>400069</v>
      </c>
      <c r="O9" t="s">
        <v>412</v>
      </c>
      <c r="P9" t="s">
        <v>112</v>
      </c>
      <c r="Q9" t="s">
        <v>113</v>
      </c>
      <c r="R9" t="s">
        <v>114</v>
      </c>
      <c r="S9" t="str">
        <f>VLOOKUP($G9,LBB_Code!$J:$O, 6,FALSE)</f>
        <v>A1.D10166.661225.99999.9999999.999999</v>
      </c>
      <c r="T9" s="155"/>
      <c r="W9" s="122"/>
      <c r="Z9" s="122"/>
      <c r="AC9" s="122"/>
      <c r="AF9" s="122"/>
      <c r="AI9" s="122"/>
      <c r="AL9" s="122"/>
      <c r="AO9" s="122"/>
      <c r="AR9" s="122"/>
      <c r="AU9" s="122"/>
      <c r="AX9" s="122"/>
      <c r="BA9" s="122"/>
      <c r="BD9" s="122"/>
      <c r="BE9" s="120">
        <f>W9+Z9+AC9+AF9+AI9+AL9+AO9+AR9+AU9+AX9+BA9+W9</f>
        <v>0</v>
      </c>
      <c r="BF9" s="120">
        <f t="shared" si="3"/>
        <v>0</v>
      </c>
    </row>
    <row r="10" spans="1:58" x14ac:dyDescent="0.3">
      <c r="A10">
        <f t="shared" si="2"/>
        <v>3022020</v>
      </c>
      <c r="B10">
        <v>3022020</v>
      </c>
      <c r="C10" t="s">
        <v>331</v>
      </c>
      <c r="E10" t="e">
        <f>VLOOKUP(B10,#REF!,4,FALSE)</f>
        <v>#REF!</v>
      </c>
      <c r="F10" t="str">
        <f>VLOOKUP(B10,'School Details'!A:K,5,FALSE)</f>
        <v>Primary</v>
      </c>
      <c r="G10" t="s">
        <v>895</v>
      </c>
      <c r="I10" t="s">
        <v>23769</v>
      </c>
      <c r="J10">
        <v>661225</v>
      </c>
      <c r="K10" s="118" t="s">
        <v>15</v>
      </c>
      <c r="M10" s="106" t="str">
        <f t="shared" si="1"/>
        <v>UIFSM2425.I06</v>
      </c>
      <c r="N10">
        <f>VLOOKUP(B10,'School Details'!A:K,10,FALSE)</f>
        <v>156270</v>
      </c>
      <c r="O10" t="s">
        <v>331</v>
      </c>
      <c r="P10" t="s">
        <v>331</v>
      </c>
      <c r="Q10" t="s">
        <v>330</v>
      </c>
      <c r="R10" t="s">
        <v>811</v>
      </c>
      <c r="S10" t="str">
        <f>VLOOKUP($G10,LBB_Code!$J:$O, 6,FALSE)</f>
        <v>A1.D10166.661225.99999.9999999.999999</v>
      </c>
      <c r="T10" s="155"/>
      <c r="W10" s="122"/>
      <c r="Z10" s="122"/>
      <c r="AC10" s="122"/>
      <c r="AF10" s="122"/>
      <c r="AI10" s="122"/>
      <c r="AL10" s="122"/>
      <c r="AO10" s="122"/>
      <c r="AR10" s="122"/>
      <c r="AU10" s="122"/>
      <c r="AX10" s="122"/>
      <c r="BA10" s="122"/>
      <c r="BD10" s="122"/>
      <c r="BE10" s="120">
        <f>W10+Z10+AC10+AF10+AI10+AL10+AO10+AR10+AU10+AX10+BA10+W10</f>
        <v>0</v>
      </c>
      <c r="BF10" s="120">
        <f t="shared" si="3"/>
        <v>0</v>
      </c>
    </row>
    <row r="11" spans="1:58" x14ac:dyDescent="0.3">
      <c r="A11">
        <v>3023500</v>
      </c>
      <c r="B11">
        <v>3023500</v>
      </c>
      <c r="C11" t="s">
        <v>731</v>
      </c>
      <c r="E11" t="e">
        <f>VLOOKUP(B11,#REF!,4,FALSE)</f>
        <v>#REF!</v>
      </c>
      <c r="F11" t="str">
        <f>VLOOKUP(B11,'School Details'!A:K,5,FALSE)</f>
        <v>Primary</v>
      </c>
      <c r="G11" t="s">
        <v>895</v>
      </c>
      <c r="I11" t="s">
        <v>23769</v>
      </c>
      <c r="J11">
        <v>661225</v>
      </c>
      <c r="K11" s="118" t="s">
        <v>15</v>
      </c>
      <c r="M11" s="106" t="str">
        <f t="shared" si="1"/>
        <v>UIFSM2425.I06</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155"/>
      <c r="W11" s="122"/>
      <c r="Z11" s="122"/>
      <c r="AC11" s="122"/>
      <c r="AF11" s="122"/>
      <c r="AI11" s="122"/>
      <c r="AL11" s="122"/>
      <c r="AO11" s="122"/>
      <c r="AR11" s="122"/>
      <c r="AU11" s="122"/>
      <c r="AX11" s="122"/>
      <c r="BA11" s="122"/>
      <c r="BD11" s="122"/>
      <c r="BE11" s="120"/>
      <c r="BF11" s="120"/>
    </row>
    <row r="12" spans="1:58" x14ac:dyDescent="0.3">
      <c r="A12">
        <f t="shared" si="2"/>
        <v>3023514</v>
      </c>
      <c r="B12">
        <v>3023514</v>
      </c>
      <c r="C12" t="s">
        <v>741</v>
      </c>
      <c r="E12" t="e">
        <f>VLOOKUP(B12,#REF!,4,FALSE)</f>
        <v>#REF!</v>
      </c>
      <c r="F12" t="str">
        <f>VLOOKUP(B12,'School Details'!A:K,5,FALSE)</f>
        <v>Primary</v>
      </c>
      <c r="G12" t="s">
        <v>895</v>
      </c>
      <c r="I12" t="s">
        <v>23769</v>
      </c>
      <c r="J12">
        <v>661225</v>
      </c>
      <c r="K12" s="118" t="s">
        <v>15</v>
      </c>
      <c r="M12" s="106" t="str">
        <f t="shared" si="1"/>
        <v>UIFSM2425.I06</v>
      </c>
      <c r="N12">
        <f>VLOOKUP(B12,'School Details'!A:K,10,FALSE)</f>
        <v>400107</v>
      </c>
      <c r="O12" t="s">
        <v>420</v>
      </c>
      <c r="P12" t="s">
        <v>193</v>
      </c>
      <c r="Q12" t="s">
        <v>194</v>
      </c>
      <c r="R12" t="s">
        <v>195</v>
      </c>
      <c r="S12" t="str">
        <f>VLOOKUP($G12,LBB_Code!$J:$O, 6,FALSE)</f>
        <v>A1.D10166.661225.99999.9999999.999999</v>
      </c>
      <c r="T12" s="155"/>
      <c r="W12" s="122"/>
      <c r="Z12" s="122"/>
      <c r="AC12" s="122"/>
      <c r="AF12" s="122"/>
      <c r="AI12" s="122"/>
      <c r="AL12" s="122"/>
      <c r="AO12" s="122"/>
      <c r="AR12" s="122"/>
      <c r="AU12" s="122"/>
      <c r="AX12" s="122"/>
      <c r="BA12" s="122"/>
      <c r="BD12" s="122"/>
      <c r="BE12" s="120">
        <f>W12+Z12+AC12+AF12+AI12+AL12+AO12+AR12+AU12+AX12+BA12+W12</f>
        <v>0</v>
      </c>
      <c r="BF12" s="120">
        <f t="shared" si="3"/>
        <v>0</v>
      </c>
    </row>
    <row r="13" spans="1:58" x14ac:dyDescent="0.3">
      <c r="A13">
        <f t="shared" si="2"/>
        <v>3022050</v>
      </c>
      <c r="B13">
        <v>3022050</v>
      </c>
      <c r="C13" t="s">
        <v>422</v>
      </c>
      <c r="E13" t="e">
        <f>VLOOKUP(B13,#REF!,4,FALSE)</f>
        <v>#REF!</v>
      </c>
      <c r="F13" t="str">
        <f>VLOOKUP(B13,'School Details'!A:K,5,FALSE)</f>
        <v>Primary</v>
      </c>
      <c r="G13" t="s">
        <v>895</v>
      </c>
      <c r="I13" t="s">
        <v>23769</v>
      </c>
      <c r="J13">
        <v>661225</v>
      </c>
      <c r="K13" s="118" t="s">
        <v>15</v>
      </c>
      <c r="M13" s="106" t="str">
        <f t="shared" si="1"/>
        <v>UIFSM2425.I06</v>
      </c>
      <c r="N13">
        <f>VLOOKUP(B13,'School Details'!A:K,10,FALSE)</f>
        <v>157839</v>
      </c>
      <c r="O13" t="s">
        <v>422</v>
      </c>
      <c r="P13" t="s">
        <v>343</v>
      </c>
      <c r="Q13" t="s">
        <v>342</v>
      </c>
      <c r="R13" t="s">
        <v>817</v>
      </c>
      <c r="S13" t="str">
        <f>VLOOKUP($G13,LBB_Code!$J:$O, 6,FALSE)</f>
        <v>A1.D10166.661225.99999.9999999.999999</v>
      </c>
      <c r="T13" s="155"/>
      <c r="W13" s="122"/>
      <c r="Z13" s="122"/>
      <c r="AC13" s="122"/>
      <c r="AF13" s="122"/>
      <c r="AI13" s="122"/>
      <c r="AL13" s="122"/>
      <c r="AO13" s="122"/>
      <c r="AR13" s="122"/>
      <c r="AU13" s="122"/>
      <c r="AX13" s="122"/>
      <c r="BA13" s="122"/>
      <c r="BD13" s="122"/>
      <c r="BE13" s="120">
        <f>W13+Z13+AC13+AF13+AI13+AL13+AO13+AR13+AU13+AX13+BA13+W13</f>
        <v>0</v>
      </c>
      <c r="BF13" s="120">
        <f t="shared" si="3"/>
        <v>0</v>
      </c>
    </row>
    <row r="14" spans="1:58" x14ac:dyDescent="0.3">
      <c r="A14">
        <f t="shared" si="2"/>
        <v>3022002</v>
      </c>
      <c r="B14">
        <v>3022002</v>
      </c>
      <c r="C14" t="s">
        <v>699</v>
      </c>
      <c r="E14" t="e">
        <f>VLOOKUP(B14,#REF!,4,FALSE)</f>
        <v>#REF!</v>
      </c>
      <c r="F14" t="str">
        <f>VLOOKUP(B14,'School Details'!A:K,5,FALSE)</f>
        <v>Primary</v>
      </c>
      <c r="G14" t="s">
        <v>895</v>
      </c>
      <c r="I14" t="s">
        <v>23769</v>
      </c>
      <c r="J14">
        <v>661225</v>
      </c>
      <c r="K14" s="118" t="s">
        <v>15</v>
      </c>
      <c r="M14" s="106" t="str">
        <f t="shared" si="1"/>
        <v>UIFSM2425.I06</v>
      </c>
      <c r="N14">
        <f>VLOOKUP(B14,'School Details'!A:K,10,FALSE)</f>
        <v>400005</v>
      </c>
      <c r="O14" t="s">
        <v>423</v>
      </c>
      <c r="P14" t="s">
        <v>139</v>
      </c>
      <c r="Q14" t="s">
        <v>140</v>
      </c>
      <c r="R14" t="s">
        <v>141</v>
      </c>
      <c r="S14" t="str">
        <f>VLOOKUP($G14,LBB_Code!$J:$O, 6,FALSE)</f>
        <v>A1.D10166.661225.99999.9999999.999999</v>
      </c>
      <c r="T14" s="155"/>
      <c r="W14" s="122"/>
      <c r="Z14" s="122"/>
      <c r="AC14" s="122"/>
      <c r="AF14" s="122"/>
      <c r="AI14" s="122"/>
      <c r="AL14" s="122"/>
      <c r="AO14" s="122"/>
      <c r="AR14" s="122"/>
      <c r="AU14" s="122"/>
      <c r="AX14" s="122"/>
      <c r="BA14" s="122"/>
      <c r="BD14" s="122"/>
      <c r="BE14" s="120">
        <f>W14+Z14+AC14+AF14+AI14+AL14+AO14+AR14+AU14+AX14+BA14+W14</f>
        <v>0</v>
      </c>
      <c r="BF14" s="120">
        <f t="shared" si="3"/>
        <v>0</v>
      </c>
    </row>
    <row r="15" spans="1:58" x14ac:dyDescent="0.3">
      <c r="A15">
        <f t="shared" si="2"/>
        <v>3022079</v>
      </c>
      <c r="B15">
        <v>3022079</v>
      </c>
      <c r="C15" t="s">
        <v>717</v>
      </c>
      <c r="E15" t="e">
        <f>VLOOKUP(B15,#REF!,4,FALSE)</f>
        <v>#REF!</v>
      </c>
      <c r="F15" t="str">
        <f>VLOOKUP(B15,'School Details'!A:K,5,FALSE)</f>
        <v>Primary</v>
      </c>
      <c r="G15" t="s">
        <v>895</v>
      </c>
      <c r="I15" t="s">
        <v>23769</v>
      </c>
      <c r="J15">
        <v>661225</v>
      </c>
      <c r="K15" s="118" t="s">
        <v>15</v>
      </c>
      <c r="M15" s="106" t="str">
        <f t="shared" si="1"/>
        <v>UIFSM2425.I06</v>
      </c>
      <c r="N15">
        <f>VLOOKUP(B15,'School Details'!A:K,10,FALSE)</f>
        <v>400070</v>
      </c>
      <c r="O15" t="s">
        <v>425</v>
      </c>
      <c r="P15" t="s">
        <v>16</v>
      </c>
      <c r="Q15" t="s">
        <v>17</v>
      </c>
      <c r="R15" t="s">
        <v>18</v>
      </c>
      <c r="S15" t="str">
        <f>VLOOKUP($G15,LBB_Code!$J:$O, 6,FALSE)</f>
        <v>A1.D10166.661225.99999.9999999.999999</v>
      </c>
      <c r="T15" s="155"/>
      <c r="W15" s="122"/>
      <c r="Z15" s="122"/>
      <c r="AC15" s="122"/>
      <c r="AF15" s="122"/>
      <c r="AI15" s="122"/>
      <c r="AL15" s="122"/>
      <c r="AO15" s="122"/>
      <c r="AR15" s="122"/>
      <c r="AU15" s="122"/>
      <c r="AX15" s="122"/>
      <c r="BA15" s="122"/>
      <c r="BD15" s="122"/>
      <c r="BE15" s="120">
        <f>W15+Z15+AC15+AF15+AI16+AL15+AO15+AR15+AU15+AX15+BA15+W15</f>
        <v>0</v>
      </c>
      <c r="BF15" s="120">
        <f t="shared" si="3"/>
        <v>0</v>
      </c>
    </row>
    <row r="16" spans="1:58" x14ac:dyDescent="0.3">
      <c r="A16">
        <f t="shared" si="2"/>
        <v>3023524</v>
      </c>
      <c r="B16">
        <v>3023524</v>
      </c>
      <c r="C16" t="s">
        <v>187</v>
      </c>
      <c r="E16" t="e">
        <f>VLOOKUP(B16,#REF!,4,FALSE)</f>
        <v>#REF!</v>
      </c>
      <c r="F16" t="str">
        <f>VLOOKUP(B16,'School Details'!A:K,5,FALSE)</f>
        <v>Primary</v>
      </c>
      <c r="G16" t="s">
        <v>895</v>
      </c>
      <c r="I16" t="s">
        <v>23769</v>
      </c>
      <c r="J16">
        <v>661225</v>
      </c>
      <c r="K16" s="118" t="s">
        <v>15</v>
      </c>
      <c r="M16" s="106" t="str">
        <f t="shared" si="1"/>
        <v>UIFSM2425.I06</v>
      </c>
      <c r="N16">
        <f>VLOOKUP(B16,'School Details'!A:K,10,FALSE)</f>
        <v>400150</v>
      </c>
      <c r="O16" t="s">
        <v>426</v>
      </c>
      <c r="P16" t="s">
        <v>187</v>
      </c>
      <c r="Q16" t="s">
        <v>188</v>
      </c>
      <c r="R16" t="s">
        <v>189</v>
      </c>
      <c r="S16" t="str">
        <f>VLOOKUP($G16,LBB_Code!$J:$O, 6,FALSE)</f>
        <v>A1.D10166.661225.99999.9999999.999999</v>
      </c>
      <c r="T16" s="155"/>
      <c r="W16" s="122"/>
      <c r="Z16" s="122"/>
      <c r="AC16" s="122"/>
      <c r="AF16" s="122"/>
      <c r="AI16" s="122"/>
      <c r="AL16" s="122"/>
      <c r="AO16" s="122"/>
      <c r="AR16" s="122"/>
      <c r="AU16" s="122"/>
      <c r="AX16" s="122"/>
      <c r="BA16" s="122"/>
      <c r="BD16" s="122"/>
      <c r="BE16" s="120">
        <f>W16+Z16+AC16+AF16+AI17+AL16+AO16+AR16+AU16+AX16+BA16+W16</f>
        <v>0</v>
      </c>
      <c r="BF16" s="120">
        <f>BE16 - T16</f>
        <v>0</v>
      </c>
    </row>
    <row r="17" spans="1:58" x14ac:dyDescent="0.3">
      <c r="A17">
        <f t="shared" si="2"/>
        <v>3022066</v>
      </c>
      <c r="B17">
        <v>3022066</v>
      </c>
      <c r="C17" t="s">
        <v>428</v>
      </c>
      <c r="E17" t="e">
        <f>VLOOKUP(B17,#REF!,4,FALSE)</f>
        <v>#REF!</v>
      </c>
      <c r="F17" t="str">
        <f>VLOOKUP(B17,'School Details'!A:K,5,FALSE)</f>
        <v>Primary</v>
      </c>
      <c r="G17" t="s">
        <v>895</v>
      </c>
      <c r="I17" t="s">
        <v>23769</v>
      </c>
      <c r="J17">
        <v>661225</v>
      </c>
      <c r="K17" s="118" t="s">
        <v>15</v>
      </c>
      <c r="M17" s="106" t="str">
        <f t="shared" si="1"/>
        <v>UIFSM2425.I06</v>
      </c>
      <c r="N17">
        <f>VLOOKUP(B17,'School Details'!A:K,10,FALSE)</f>
        <v>400051</v>
      </c>
      <c r="O17" t="s">
        <v>427</v>
      </c>
      <c r="P17" t="s">
        <v>345</v>
      </c>
      <c r="Q17" t="s">
        <v>344</v>
      </c>
      <c r="R17" t="s">
        <v>823</v>
      </c>
      <c r="S17" t="str">
        <f>VLOOKUP($G17,LBB_Code!$J:$O, 6,FALSE)</f>
        <v>A1.D10166.661225.99999.9999999.999999</v>
      </c>
      <c r="T17" s="154"/>
      <c r="W17" s="122"/>
      <c r="Z17" s="122"/>
      <c r="AC17" s="122"/>
      <c r="AF17" s="122"/>
      <c r="AI17" s="122"/>
      <c r="AL17" s="122"/>
      <c r="AO17" s="122"/>
      <c r="AR17" s="122"/>
      <c r="AU17" s="122"/>
      <c r="AX17" s="122"/>
      <c r="BA17" s="122"/>
      <c r="BD17" s="122"/>
      <c r="BE17" s="120">
        <f>W17+Z17+AC17+AF17+AI17+AL17+AO17+AR17+AU17+AX17+BA17+W17</f>
        <v>0</v>
      </c>
      <c r="BF17" s="120">
        <f t="shared" si="3"/>
        <v>0</v>
      </c>
    </row>
    <row r="18" spans="1:58" x14ac:dyDescent="0.3">
      <c r="A18">
        <f t="shared" si="2"/>
        <v>3023511</v>
      </c>
      <c r="B18">
        <v>3023511</v>
      </c>
      <c r="C18" t="s">
        <v>737</v>
      </c>
      <c r="E18" t="e">
        <f>VLOOKUP(B18,#REF!,4,FALSE)</f>
        <v>#REF!</v>
      </c>
      <c r="F18" t="str">
        <f>VLOOKUP(B18,'School Details'!A:K,5,FALSE)</f>
        <v>Primary</v>
      </c>
      <c r="G18" t="s">
        <v>895</v>
      </c>
      <c r="I18" t="s">
        <v>23769</v>
      </c>
      <c r="J18">
        <v>661225</v>
      </c>
      <c r="K18" s="118" t="s">
        <v>15</v>
      </c>
      <c r="M18" s="106" t="str">
        <f t="shared" si="1"/>
        <v>UIFSM2425.I06</v>
      </c>
      <c r="N18">
        <f>VLOOKUP(B18,'School Details'!A:K,10,FALSE)</f>
        <v>400024</v>
      </c>
      <c r="O18" t="s">
        <v>429</v>
      </c>
      <c r="P18" t="s">
        <v>64</v>
      </c>
      <c r="Q18" t="s">
        <v>65</v>
      </c>
      <c r="R18" t="s">
        <v>66</v>
      </c>
      <c r="S18" t="str">
        <f>VLOOKUP($G18,LBB_Code!$J:$O, 6,FALSE)</f>
        <v>A1.D10166.661225.99999.9999999.999999</v>
      </c>
      <c r="T18" s="155"/>
      <c r="W18" s="122"/>
      <c r="Z18" s="122"/>
      <c r="AC18" s="122"/>
      <c r="AF18" s="122"/>
      <c r="AI18" s="122"/>
      <c r="AL18" s="122"/>
      <c r="AO18" s="122"/>
      <c r="AR18" s="122"/>
      <c r="AU18" s="122"/>
      <c r="AX18" s="122"/>
      <c r="BA18" s="122"/>
      <c r="BD18" s="122"/>
      <c r="BE18" s="120">
        <f>W18+Z18+AC18+AF18+AI18+AL18+AO18+AR18+AU18+AX18+BA18+W18</f>
        <v>0</v>
      </c>
      <c r="BF18" s="120">
        <f t="shared" si="3"/>
        <v>0</v>
      </c>
    </row>
    <row r="19" spans="1:58" x14ac:dyDescent="0.3">
      <c r="A19">
        <f t="shared" si="2"/>
        <v>3023519</v>
      </c>
      <c r="B19">
        <v>3023519</v>
      </c>
      <c r="C19" t="s">
        <v>431</v>
      </c>
      <c r="E19" t="e">
        <f>VLOOKUP(B19,#REF!,4,FALSE)</f>
        <v>#REF!</v>
      </c>
      <c r="F19" t="str">
        <f>VLOOKUP(B19,'School Details'!A:K,5,FALSE)</f>
        <v>Primary</v>
      </c>
      <c r="G19" t="s">
        <v>895</v>
      </c>
      <c r="I19" t="s">
        <v>23769</v>
      </c>
      <c r="J19">
        <v>661225</v>
      </c>
      <c r="K19" s="118" t="s">
        <v>15</v>
      </c>
      <c r="M19" s="106" t="str">
        <f t="shared" si="1"/>
        <v>UIFSM2425.I06</v>
      </c>
      <c r="N19">
        <f>VLOOKUP(B19,'School Details'!A:K,10,FALSE)</f>
        <v>152128</v>
      </c>
      <c r="O19" t="s">
        <v>431</v>
      </c>
      <c r="P19" t="s">
        <v>319</v>
      </c>
      <c r="Q19" t="s">
        <v>318</v>
      </c>
      <c r="R19" t="s">
        <v>820</v>
      </c>
      <c r="S19" t="str">
        <f>VLOOKUP($G19,LBB_Code!$J:$O, 6,FALSE)</f>
        <v>A1.D10166.661225.99999.9999999.999999</v>
      </c>
      <c r="T19" s="154"/>
      <c r="W19" s="122"/>
      <c r="Z19" s="122"/>
      <c r="AC19" s="122"/>
      <c r="AF19" s="122"/>
      <c r="AI19" s="122"/>
      <c r="AL19" s="122"/>
      <c r="AO19" s="122"/>
      <c r="AR19" s="122"/>
      <c r="AU19" s="122"/>
      <c r="AX19" s="122"/>
      <c r="BA19" s="122"/>
      <c r="BD19" s="122"/>
      <c r="BE19" s="120">
        <f>W19+Z19+AC19+AF19+AI19+AL19+AO19+AR19+AU19+AX19+BA19+W19</f>
        <v>0</v>
      </c>
      <c r="BF19" s="120">
        <f t="shared" si="3"/>
        <v>0</v>
      </c>
    </row>
    <row r="20" spans="1:58" x14ac:dyDescent="0.3">
      <c r="A20">
        <v>3022008</v>
      </c>
      <c r="B20">
        <v>3022008</v>
      </c>
      <c r="C20" t="s">
        <v>432</v>
      </c>
      <c r="E20" t="e">
        <f>VLOOKUP(B20,#REF!,4,FALSE)</f>
        <v>#REF!</v>
      </c>
      <c r="F20" t="str">
        <f>VLOOKUP(B20,'School Details'!A:K,5,FALSE)</f>
        <v>Primary</v>
      </c>
      <c r="G20" t="s">
        <v>895</v>
      </c>
      <c r="I20" t="s">
        <v>23769</v>
      </c>
      <c r="J20">
        <v>661225</v>
      </c>
      <c r="K20" s="118" t="s">
        <v>15</v>
      </c>
      <c r="M20" s="106" t="str">
        <f t="shared" si="1"/>
        <v>UIFSM2425.I06</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154"/>
      <c r="W20" s="122"/>
      <c r="Z20" s="122"/>
      <c r="AC20" s="122"/>
      <c r="AF20" s="122"/>
      <c r="AI20" s="122"/>
      <c r="AL20" s="122"/>
      <c r="AO20" s="122"/>
      <c r="AR20" s="122"/>
      <c r="AU20" s="122"/>
      <c r="AX20" s="122"/>
      <c r="BA20" s="122"/>
      <c r="BD20" s="122"/>
      <c r="BE20" s="120"/>
      <c r="BF20" s="120"/>
    </row>
    <row r="21" spans="1:58" x14ac:dyDescent="0.3">
      <c r="A21">
        <f t="shared" si="2"/>
        <v>3022007</v>
      </c>
      <c r="B21">
        <v>3022007</v>
      </c>
      <c r="C21" t="s">
        <v>73</v>
      </c>
      <c r="E21" t="e">
        <f>VLOOKUP(B21,#REF!,4,FALSE)</f>
        <v>#REF!</v>
      </c>
      <c r="F21" t="str">
        <f>VLOOKUP(B21,'School Details'!A:K,5,FALSE)</f>
        <v>Primary</v>
      </c>
      <c r="G21" t="s">
        <v>895</v>
      </c>
      <c r="I21" t="s">
        <v>23769</v>
      </c>
      <c r="J21">
        <v>661225</v>
      </c>
      <c r="K21" s="118" t="s">
        <v>15</v>
      </c>
      <c r="M21" s="106" t="str">
        <f t="shared" si="1"/>
        <v>UIFSM2425.I06</v>
      </c>
      <c r="N21">
        <f>VLOOKUP(B21,'School Details'!A:K,10,FALSE)</f>
        <v>400040</v>
      </c>
      <c r="O21" t="s">
        <v>433</v>
      </c>
      <c r="P21" t="s">
        <v>73</v>
      </c>
      <c r="Q21" t="s">
        <v>74</v>
      </c>
      <c r="R21" t="s">
        <v>75</v>
      </c>
      <c r="S21" t="str">
        <f>VLOOKUP($G21,LBB_Code!$J:$O, 6,FALSE)</f>
        <v>A1.D10166.661225.99999.9999999.999999</v>
      </c>
      <c r="T21" s="155"/>
      <c r="W21" s="122"/>
      <c r="Z21" s="122"/>
      <c r="AC21" s="122"/>
      <c r="AF21" s="122"/>
      <c r="AL21" s="122"/>
      <c r="AO21" s="122"/>
      <c r="AR21" s="122"/>
      <c r="AU21" s="122"/>
      <c r="AX21" s="122"/>
      <c r="BA21" s="122"/>
      <c r="BD21" s="122"/>
      <c r="BE21" s="120">
        <f>W21+Z21+AC21+AF21+AI20+AL21+AO21+AR21+AU21+AX21+BA21+W21</f>
        <v>0</v>
      </c>
      <c r="BF21" s="120">
        <f t="shared" si="3"/>
        <v>0</v>
      </c>
    </row>
    <row r="22" spans="1:58" x14ac:dyDescent="0.3">
      <c r="A22">
        <f t="shared" si="2"/>
        <v>3022009</v>
      </c>
      <c r="B22">
        <v>3022009</v>
      </c>
      <c r="C22" t="s">
        <v>702</v>
      </c>
      <c r="E22" t="e">
        <f>VLOOKUP(B22,#REF!,4,FALSE)</f>
        <v>#REF!</v>
      </c>
      <c r="F22" t="str">
        <f>VLOOKUP(B22,'School Details'!A:K,5,FALSE)</f>
        <v>Primary</v>
      </c>
      <c r="G22" t="s">
        <v>895</v>
      </c>
      <c r="I22" t="s">
        <v>23769</v>
      </c>
      <c r="J22">
        <v>661225</v>
      </c>
      <c r="K22" s="118" t="s">
        <v>15</v>
      </c>
      <c r="M22" s="106" t="str">
        <f t="shared" si="1"/>
        <v>UIFSM2425.I06</v>
      </c>
      <c r="N22">
        <f>VLOOKUP(B22,'School Details'!A:K,10,FALSE)</f>
        <v>400061</v>
      </c>
      <c r="O22" t="s">
        <v>434</v>
      </c>
      <c r="P22" t="s">
        <v>253</v>
      </c>
      <c r="Q22" t="s">
        <v>254</v>
      </c>
      <c r="R22" t="s">
        <v>255</v>
      </c>
      <c r="S22" t="str">
        <f>VLOOKUP($G22,LBB_Code!$J:$O, 6,FALSE)</f>
        <v>A1.D10166.661225.99999.9999999.999999</v>
      </c>
      <c r="T22" s="155"/>
      <c r="W22" s="122"/>
      <c r="Z22" s="122"/>
      <c r="AC22" s="122"/>
      <c r="AF22" s="122"/>
      <c r="AI22" s="122"/>
      <c r="AL22" s="122"/>
      <c r="AO22" s="122"/>
      <c r="AR22" s="122"/>
      <c r="AU22" s="122"/>
      <c r="AX22" s="122"/>
      <c r="BA22" s="122"/>
      <c r="BD22" s="122"/>
      <c r="BE22" s="120">
        <f>W22+Z22+AC22+AF22+AI22+AL22+AO22+AR22+AU22+AX22+BA22+W22</f>
        <v>0</v>
      </c>
      <c r="BF22" s="120">
        <f t="shared" si="3"/>
        <v>0</v>
      </c>
    </row>
    <row r="23" spans="1:58" x14ac:dyDescent="0.3">
      <c r="A23">
        <f t="shared" si="2"/>
        <v>3022067</v>
      </c>
      <c r="B23">
        <v>3022067</v>
      </c>
      <c r="C23" t="s">
        <v>437</v>
      </c>
      <c r="E23" t="e">
        <f>VLOOKUP(B23,#REF!,4,FALSE)</f>
        <v>#REF!</v>
      </c>
      <c r="F23" t="str">
        <f>VLOOKUP(B23,'School Details'!A:K,5,FALSE)</f>
        <v>Primary</v>
      </c>
      <c r="G23" t="s">
        <v>895</v>
      </c>
      <c r="I23" t="s">
        <v>23769</v>
      </c>
      <c r="J23">
        <v>661225</v>
      </c>
      <c r="K23" s="118" t="s">
        <v>15</v>
      </c>
      <c r="M23" s="106" t="str">
        <f t="shared" si="1"/>
        <v>UIFSM2425.I06</v>
      </c>
      <c r="N23">
        <f>VLOOKUP(B23,'School Details'!A:K,10,FALSE)</f>
        <v>400065</v>
      </c>
      <c r="O23" t="s">
        <v>436</v>
      </c>
      <c r="P23" t="s">
        <v>49</v>
      </c>
      <c r="Q23" t="s">
        <v>50</v>
      </c>
      <c r="R23" t="s">
        <v>51</v>
      </c>
      <c r="S23" t="str">
        <f>VLOOKUP($G23,LBB_Code!$J:$O, 6,FALSE)</f>
        <v>A1.D10166.661225.99999.9999999.999999</v>
      </c>
      <c r="T23" s="154"/>
      <c r="W23" s="122"/>
      <c r="Z23" s="122"/>
      <c r="AC23" s="122"/>
      <c r="AF23" s="122"/>
      <c r="AI23" s="122"/>
      <c r="AL23" s="122"/>
      <c r="AO23" s="122"/>
      <c r="AR23" s="122"/>
      <c r="AU23" s="122"/>
      <c r="AX23" s="122"/>
      <c r="BA23" s="122"/>
      <c r="BD23" s="122"/>
      <c r="BE23" s="120">
        <f>W23+Z23+AC23+AF23+AI23+AL23+AO23+AR23+AU23+AX23+BA23+W23</f>
        <v>0</v>
      </c>
      <c r="BF23" s="120">
        <f t="shared" si="3"/>
        <v>0</v>
      </c>
    </row>
    <row r="24" spans="1:58" x14ac:dyDescent="0.3">
      <c r="A24">
        <f t="shared" si="2"/>
        <v>3022010</v>
      </c>
      <c r="B24">
        <v>3022010</v>
      </c>
      <c r="C24" t="s">
        <v>438</v>
      </c>
      <c r="E24" t="e">
        <f>VLOOKUP(B24,#REF!,4,FALSE)</f>
        <v>#REF!</v>
      </c>
      <c r="F24" t="str">
        <f>VLOOKUP(B24,'School Details'!A:K,5,FALSE)</f>
        <v>Primary</v>
      </c>
      <c r="G24" t="s">
        <v>895</v>
      </c>
      <c r="I24" t="s">
        <v>23769</v>
      </c>
      <c r="J24">
        <v>661225</v>
      </c>
      <c r="K24" s="118" t="s">
        <v>15</v>
      </c>
      <c r="M24" s="106" t="str">
        <f t="shared" si="1"/>
        <v>UIFSM2425.I06</v>
      </c>
      <c r="N24">
        <f>VLOOKUP(B24,'School Details'!A:K,10,FALSE)</f>
        <v>160141</v>
      </c>
      <c r="O24" t="s">
        <v>438</v>
      </c>
      <c r="P24" t="s">
        <v>353</v>
      </c>
      <c r="Q24" t="s">
        <v>352</v>
      </c>
      <c r="R24" t="s">
        <v>810</v>
      </c>
      <c r="S24" t="str">
        <f>VLOOKUP($G24,LBB_Code!$J:$O, 6,FALSE)</f>
        <v>A1.D10166.661225.99999.9999999.999999</v>
      </c>
      <c r="T24" s="154"/>
      <c r="W24" s="122"/>
      <c r="Z24" s="122"/>
      <c r="AC24" s="122"/>
      <c r="AF24" s="122"/>
      <c r="AL24" s="122"/>
      <c r="AO24" s="122"/>
      <c r="AR24" s="122"/>
      <c r="AU24" s="122"/>
      <c r="AX24" s="122"/>
      <c r="BA24" s="122"/>
      <c r="BD24" s="122"/>
      <c r="BE24" s="120">
        <f>W24+Z24+AC24+AF24+AI25+AL24+AO24+AR24+AU24+AX24+BA24+W24</f>
        <v>0</v>
      </c>
      <c r="BF24" s="120">
        <f t="shared" si="3"/>
        <v>0</v>
      </c>
    </row>
    <row r="25" spans="1:58" x14ac:dyDescent="0.3">
      <c r="A25">
        <f t="shared" si="2"/>
        <v>3023302</v>
      </c>
      <c r="B25">
        <v>3023302</v>
      </c>
      <c r="C25" t="s">
        <v>719</v>
      </c>
      <c r="E25" t="e">
        <f>VLOOKUP(B25,#REF!,4,FALSE)</f>
        <v>#REF!</v>
      </c>
      <c r="F25" t="str">
        <f>VLOOKUP(B25,'School Details'!A:K,5,FALSE)</f>
        <v>Primary</v>
      </c>
      <c r="G25" t="s">
        <v>895</v>
      </c>
      <c r="I25" t="s">
        <v>23769</v>
      </c>
      <c r="J25">
        <v>661225</v>
      </c>
      <c r="K25" s="118" t="s">
        <v>15</v>
      </c>
      <c r="M25" s="106" t="str">
        <f t="shared" si="1"/>
        <v>UIFSM2425.I06</v>
      </c>
      <c r="N25">
        <f>VLOOKUP(B25,'School Details'!A:K,10,FALSE)</f>
        <v>400039</v>
      </c>
      <c r="O25" t="s">
        <v>439</v>
      </c>
      <c r="P25" t="s">
        <v>67</v>
      </c>
      <c r="Q25" t="s">
        <v>68</v>
      </c>
      <c r="R25" t="s">
        <v>69</v>
      </c>
      <c r="S25" t="str">
        <f>VLOOKUP($G25,LBB_Code!$J:$O, 6,FALSE)</f>
        <v>A1.D10166.661225.99999.9999999.999999</v>
      </c>
      <c r="T25" s="155"/>
      <c r="W25" s="122"/>
      <c r="Z25" s="122"/>
      <c r="AC25" s="122"/>
      <c r="AF25" s="122"/>
      <c r="AI25" s="122"/>
      <c r="AL25" s="122"/>
      <c r="AO25" s="122"/>
      <c r="AR25" s="122"/>
      <c r="AU25" s="122"/>
      <c r="AX25" s="122"/>
      <c r="BA25" s="122"/>
      <c r="BD25" s="122"/>
      <c r="BE25" s="120">
        <f>W25+Z25+AC25+AF25+AI26+AL25+AO25+AR25+AU25+AX25+BA25+W25</f>
        <v>0</v>
      </c>
      <c r="BF25" s="120">
        <f t="shared" si="3"/>
        <v>0</v>
      </c>
    </row>
    <row r="26" spans="1:58" x14ac:dyDescent="0.3">
      <c r="A26">
        <f t="shared" si="2"/>
        <v>3022011</v>
      </c>
      <c r="B26">
        <v>3022011</v>
      </c>
      <c r="C26" t="s">
        <v>46</v>
      </c>
      <c r="E26" t="e">
        <f>VLOOKUP(B26,#REF!,4,FALSE)</f>
        <v>#REF!</v>
      </c>
      <c r="F26" t="str">
        <f>VLOOKUP(B26,'School Details'!A:K,5,FALSE)</f>
        <v>Primary</v>
      </c>
      <c r="G26" t="s">
        <v>895</v>
      </c>
      <c r="I26" t="s">
        <v>23769</v>
      </c>
      <c r="J26">
        <v>661225</v>
      </c>
      <c r="K26" s="118" t="s">
        <v>15</v>
      </c>
      <c r="M26" s="106" t="str">
        <f t="shared" si="1"/>
        <v>UIFSM2425.I06</v>
      </c>
      <c r="N26">
        <f>VLOOKUP(B26,'School Details'!A:K,10,FALSE)</f>
        <v>400020</v>
      </c>
      <c r="O26" t="s">
        <v>440</v>
      </c>
      <c r="P26" t="s">
        <v>46</v>
      </c>
      <c r="Q26" t="s">
        <v>47</v>
      </c>
      <c r="R26" t="s">
        <v>48</v>
      </c>
      <c r="S26" t="str">
        <f>VLOOKUP($G26,LBB_Code!$J:$O, 6,FALSE)</f>
        <v>A1.D10166.661225.99999.9999999.999999</v>
      </c>
      <c r="T26" s="155"/>
      <c r="W26" s="122"/>
      <c r="Z26" s="122"/>
      <c r="AC26" s="122"/>
      <c r="AF26" s="122"/>
      <c r="AI26" s="122"/>
      <c r="AL26" s="122"/>
      <c r="AO26" s="122"/>
      <c r="AR26" s="122"/>
      <c r="AU26" s="122"/>
      <c r="AX26" s="122"/>
      <c r="BA26" s="122"/>
      <c r="BD26" s="122"/>
      <c r="BE26" s="120">
        <f>W26+Z26+AC26+AF26+AI27+AL26+AO26+AR26+AU26+AX26+BA26+W26</f>
        <v>0</v>
      </c>
      <c r="BF26" s="120">
        <f>BE26 - T26</f>
        <v>0</v>
      </c>
    </row>
    <row r="27" spans="1:58" x14ac:dyDescent="0.3">
      <c r="A27">
        <f t="shared" si="2"/>
        <v>3023522</v>
      </c>
      <c r="B27">
        <v>3023522</v>
      </c>
      <c r="C27" t="s">
        <v>442</v>
      </c>
      <c r="E27" t="e">
        <f>VLOOKUP(B27,#REF!,4,FALSE)</f>
        <v>#REF!</v>
      </c>
      <c r="F27" t="str">
        <f>VLOOKUP(B27,'School Details'!A:K,5,FALSE)</f>
        <v>Primary</v>
      </c>
      <c r="G27" t="s">
        <v>895</v>
      </c>
      <c r="I27" t="s">
        <v>23769</v>
      </c>
      <c r="J27">
        <v>661225</v>
      </c>
      <c r="K27" s="118" t="s">
        <v>15</v>
      </c>
      <c r="M27" s="106" t="str">
        <f t="shared" si="1"/>
        <v>UIFSM2425.I06</v>
      </c>
      <c r="N27">
        <f>VLOOKUP(B27,'School Details'!A:K,10,FALSE)</f>
        <v>156151</v>
      </c>
      <c r="O27" t="s">
        <v>442</v>
      </c>
      <c r="P27" t="s">
        <v>365</v>
      </c>
      <c r="Q27" t="s">
        <v>364</v>
      </c>
      <c r="R27" t="s">
        <v>821</v>
      </c>
      <c r="S27" t="str">
        <f>VLOOKUP($G27,LBB_Code!$J:$O, 6,FALSE)</f>
        <v>A1.D10166.661225.99999.9999999.999999</v>
      </c>
      <c r="T27" s="155"/>
      <c r="W27" s="122"/>
      <c r="Z27" s="122"/>
      <c r="AC27" s="122"/>
      <c r="AF27" s="122"/>
      <c r="AI27" s="122"/>
      <c r="AL27" s="122"/>
      <c r="AO27" s="122"/>
      <c r="AR27" s="122"/>
      <c r="AU27" s="122"/>
      <c r="AX27" s="122"/>
      <c r="BA27" s="122"/>
      <c r="BD27" s="122"/>
      <c r="BE27" s="120">
        <f t="shared" ref="BE27:BE32" si="4">W27+Z27+AC27+AF27+AI27+AL27+AO27+AR27+AU27+AX27+BA27+W27</f>
        <v>0</v>
      </c>
      <c r="BF27" s="120">
        <f t="shared" si="3"/>
        <v>0</v>
      </c>
    </row>
    <row r="28" spans="1:58" x14ac:dyDescent="0.3">
      <c r="A28">
        <f t="shared" si="2"/>
        <v>3022014</v>
      </c>
      <c r="B28">
        <v>3022014</v>
      </c>
      <c r="C28" t="s">
        <v>703</v>
      </c>
      <c r="E28" t="e">
        <f>VLOOKUP(B28,#REF!,4,FALSE)</f>
        <v>#REF!</v>
      </c>
      <c r="F28" t="str">
        <f>VLOOKUP(B28,'School Details'!A:K,5,FALSE)</f>
        <v>Primary</v>
      </c>
      <c r="G28" t="s">
        <v>895</v>
      </c>
      <c r="I28" t="s">
        <v>23769</v>
      </c>
      <c r="J28">
        <v>661225</v>
      </c>
      <c r="K28" s="118" t="s">
        <v>15</v>
      </c>
      <c r="M28" s="106" t="str">
        <f t="shared" si="1"/>
        <v>UIFSM2425.I06</v>
      </c>
      <c r="N28">
        <f>VLOOKUP(B28,'School Details'!A:K,10,FALSE)</f>
        <v>400050</v>
      </c>
      <c r="O28" t="s">
        <v>443</v>
      </c>
      <c r="P28" t="s">
        <v>91</v>
      </c>
      <c r="Q28" t="s">
        <v>92</v>
      </c>
      <c r="R28" t="s">
        <v>93</v>
      </c>
      <c r="S28" t="str">
        <f>VLOOKUP($G28,LBB_Code!$J:$O, 6,FALSE)</f>
        <v>A1.D10166.661225.99999.9999999.999999</v>
      </c>
      <c r="T28" s="155"/>
      <c r="W28" s="122"/>
      <c r="Z28" s="122"/>
      <c r="AC28" s="122"/>
      <c r="AF28" s="122"/>
      <c r="AI28" s="122"/>
      <c r="AL28" s="122"/>
      <c r="AO28" s="122"/>
      <c r="AR28" s="122"/>
      <c r="AU28" s="122"/>
      <c r="AX28" s="122"/>
      <c r="BA28" s="122"/>
      <c r="BD28" s="122"/>
      <c r="BE28" s="120">
        <f t="shared" si="4"/>
        <v>0</v>
      </c>
      <c r="BF28" s="120">
        <f t="shared" si="3"/>
        <v>0</v>
      </c>
    </row>
    <row r="29" spans="1:58" x14ac:dyDescent="0.3">
      <c r="A29">
        <f t="shared" si="2"/>
        <v>3022015</v>
      </c>
      <c r="B29">
        <v>3022015</v>
      </c>
      <c r="C29" t="s">
        <v>704</v>
      </c>
      <c r="E29" t="e">
        <f>VLOOKUP(B29,#REF!,4,FALSE)</f>
        <v>#REF!</v>
      </c>
      <c r="F29" t="str">
        <f>VLOOKUP(B29,'School Details'!A:K,5,FALSE)</f>
        <v>Primary</v>
      </c>
      <c r="G29" t="s">
        <v>895</v>
      </c>
      <c r="I29" t="s">
        <v>23769</v>
      </c>
      <c r="J29">
        <v>661225</v>
      </c>
      <c r="K29" s="118" t="s">
        <v>15</v>
      </c>
      <c r="M29" s="106" t="str">
        <f t="shared" si="1"/>
        <v>UIFSM2425.I06</v>
      </c>
      <c r="N29">
        <f>VLOOKUP(B29,'School Details'!A:K,10,FALSE)</f>
        <v>400059</v>
      </c>
      <c r="O29" t="s">
        <v>445</v>
      </c>
      <c r="P29" t="s">
        <v>241</v>
      </c>
      <c r="Q29" t="s">
        <v>242</v>
      </c>
      <c r="R29" t="s">
        <v>243</v>
      </c>
      <c r="S29" t="str">
        <f>VLOOKUP($G29,LBB_Code!$J:$O, 6,FALSE)</f>
        <v>A1.D10166.661225.99999.9999999.999999</v>
      </c>
      <c r="T29" s="155"/>
      <c r="W29" s="122"/>
      <c r="Z29" s="122"/>
      <c r="AC29" s="122"/>
      <c r="AF29" s="122"/>
      <c r="AI29" s="122"/>
      <c r="AL29" s="122"/>
      <c r="AO29" s="122"/>
      <c r="AR29" s="122"/>
      <c r="AU29" s="122"/>
      <c r="AX29" s="122"/>
      <c r="BA29" s="122"/>
      <c r="BD29" s="122"/>
      <c r="BE29" s="120">
        <f t="shared" si="4"/>
        <v>0</v>
      </c>
      <c r="BF29" s="120">
        <f t="shared" si="3"/>
        <v>0</v>
      </c>
    </row>
    <row r="30" spans="1:58" x14ac:dyDescent="0.3">
      <c r="A30">
        <f t="shared" si="2"/>
        <v>3022016</v>
      </c>
      <c r="B30">
        <v>3022016</v>
      </c>
      <c r="C30" t="s">
        <v>160</v>
      </c>
      <c r="E30" t="e">
        <f>VLOOKUP(B30,#REF!,4,FALSE)</f>
        <v>#REF!</v>
      </c>
      <c r="F30" t="str">
        <f>VLOOKUP(B30,'School Details'!A:K,5,FALSE)</f>
        <v>Primary</v>
      </c>
      <c r="G30" t="s">
        <v>895</v>
      </c>
      <c r="I30" t="s">
        <v>23769</v>
      </c>
      <c r="J30">
        <v>661225</v>
      </c>
      <c r="K30" s="118" t="s">
        <v>15</v>
      </c>
      <c r="M30" s="106" t="str">
        <f t="shared" si="1"/>
        <v>UIFSM2425.I06</v>
      </c>
      <c r="N30">
        <f>VLOOKUP(B30,'School Details'!A:K,10,FALSE)</f>
        <v>400049</v>
      </c>
      <c r="O30" t="s">
        <v>446</v>
      </c>
      <c r="P30" t="s">
        <v>160</v>
      </c>
      <c r="Q30" t="s">
        <v>161</v>
      </c>
      <c r="R30" t="s">
        <v>162</v>
      </c>
      <c r="S30" t="str">
        <f>VLOOKUP($G30,LBB_Code!$J:$O, 6,FALSE)</f>
        <v>A1.D10166.661225.99999.9999999.999999</v>
      </c>
      <c r="T30" s="155"/>
      <c r="W30" s="122"/>
      <c r="Z30" s="122"/>
      <c r="AC30" s="122"/>
      <c r="AF30" s="122"/>
      <c r="AI30" s="122"/>
      <c r="AL30" s="122"/>
      <c r="AO30" s="122"/>
      <c r="AR30" s="122"/>
      <c r="AU30" s="122"/>
      <c r="AX30" s="122"/>
      <c r="BA30" s="122"/>
      <c r="BD30" s="122"/>
      <c r="BE30" s="120">
        <f t="shared" si="4"/>
        <v>0</v>
      </c>
      <c r="BF30" s="120">
        <f t="shared" si="3"/>
        <v>0</v>
      </c>
    </row>
    <row r="31" spans="1:58" x14ac:dyDescent="0.3">
      <c r="A31">
        <f t="shared" si="2"/>
        <v>3022017</v>
      </c>
      <c r="B31">
        <v>3022017</v>
      </c>
      <c r="C31" t="s">
        <v>448</v>
      </c>
      <c r="E31" t="e">
        <f>VLOOKUP(B31,#REF!,4,FALSE)</f>
        <v>#REF!</v>
      </c>
      <c r="F31" t="str">
        <f>VLOOKUP(B31,'School Details'!A:K,5,FALSE)</f>
        <v>Primary</v>
      </c>
      <c r="G31" t="s">
        <v>895</v>
      </c>
      <c r="I31" t="s">
        <v>23769</v>
      </c>
      <c r="J31">
        <v>661225</v>
      </c>
      <c r="K31" s="118" t="s">
        <v>15</v>
      </c>
      <c r="M31" s="106" t="str">
        <f t="shared" si="1"/>
        <v>UIFSM2425.I06</v>
      </c>
      <c r="N31">
        <f>VLOOKUP(B31,'School Details'!A:K,10,FALSE)</f>
        <v>400080</v>
      </c>
      <c r="O31" t="s">
        <v>447</v>
      </c>
      <c r="P31" t="s">
        <v>61</v>
      </c>
      <c r="Q31" t="s">
        <v>62</v>
      </c>
      <c r="R31" t="s">
        <v>63</v>
      </c>
      <c r="S31" t="str">
        <f>VLOOKUP($G31,LBB_Code!$J:$O, 6,FALSE)</f>
        <v>A1.D10166.661225.99999.9999999.999999</v>
      </c>
      <c r="T31" s="155"/>
      <c r="W31" s="122"/>
      <c r="Z31" s="122"/>
      <c r="AC31" s="122"/>
      <c r="AF31" s="122"/>
      <c r="AI31" s="122"/>
      <c r="AL31" s="122"/>
      <c r="AO31" s="122"/>
      <c r="AR31" s="122"/>
      <c r="AU31" s="122"/>
      <c r="AX31" s="122"/>
      <c r="BA31" s="122"/>
      <c r="BD31" s="122"/>
      <c r="BE31" s="120">
        <f t="shared" si="4"/>
        <v>0</v>
      </c>
      <c r="BF31" s="120">
        <f t="shared" si="3"/>
        <v>0</v>
      </c>
    </row>
    <row r="32" spans="1:58" x14ac:dyDescent="0.3">
      <c r="A32">
        <f t="shared" si="2"/>
        <v>3022073</v>
      </c>
      <c r="B32">
        <v>3022073</v>
      </c>
      <c r="C32" t="s">
        <v>256</v>
      </c>
      <c r="E32" t="e">
        <f>VLOOKUP(B32,#REF!,4,FALSE)</f>
        <v>#REF!</v>
      </c>
      <c r="F32" t="str">
        <f>VLOOKUP(B32,'School Details'!A:K,5,FALSE)</f>
        <v>Primary</v>
      </c>
      <c r="G32" t="s">
        <v>895</v>
      </c>
      <c r="I32" t="s">
        <v>23769</v>
      </c>
      <c r="J32">
        <v>661225</v>
      </c>
      <c r="K32" s="118" t="s">
        <v>15</v>
      </c>
      <c r="M32" s="106" t="str">
        <f t="shared" si="1"/>
        <v>UIFSM2425.I06</v>
      </c>
      <c r="N32">
        <f>VLOOKUP(B32,'School Details'!A:K,10,FALSE)</f>
        <v>400105</v>
      </c>
      <c r="O32" t="s">
        <v>449</v>
      </c>
      <c r="P32" t="s">
        <v>256</v>
      </c>
      <c r="Q32" t="s">
        <v>257</v>
      </c>
      <c r="R32" t="s">
        <v>258</v>
      </c>
      <c r="S32" t="str">
        <f>VLOOKUP($G32,LBB_Code!$J:$O, 6,FALSE)</f>
        <v>A1.D10166.661225.99999.9999999.999999</v>
      </c>
      <c r="T32" s="155"/>
      <c r="W32" s="122"/>
      <c r="Z32" s="122"/>
      <c r="AC32" s="122"/>
      <c r="AF32" s="122"/>
      <c r="AI32" s="122"/>
      <c r="AL32" s="122"/>
      <c r="AO32" s="122"/>
      <c r="AR32" s="122"/>
      <c r="AU32" s="122"/>
      <c r="AX32" s="122"/>
      <c r="BA32" s="122"/>
      <c r="BD32" s="122"/>
      <c r="BE32" s="120">
        <f t="shared" si="4"/>
        <v>0</v>
      </c>
      <c r="BF32" s="120">
        <f t="shared" si="3"/>
        <v>0</v>
      </c>
    </row>
    <row r="33" spans="1:58" x14ac:dyDescent="0.3">
      <c r="A33">
        <v>3022019</v>
      </c>
      <c r="B33">
        <v>3022019</v>
      </c>
      <c r="C33" t="s">
        <v>450</v>
      </c>
      <c r="E33" t="e">
        <f>VLOOKUP(B33,#REF!,4,FALSE)</f>
        <v>#REF!</v>
      </c>
      <c r="F33" t="str">
        <f>VLOOKUP(B33,'School Details'!A:K,5,FALSE)</f>
        <v>Primary</v>
      </c>
      <c r="G33" t="s">
        <v>895</v>
      </c>
      <c r="I33" t="s">
        <v>23769</v>
      </c>
      <c r="J33">
        <v>661225</v>
      </c>
      <c r="K33" s="118" t="s">
        <v>15</v>
      </c>
      <c r="M33" s="106" t="str">
        <f t="shared" si="1"/>
        <v>UIFSM2425.I06</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155"/>
      <c r="W33" s="122"/>
      <c r="Z33" s="122"/>
      <c r="AC33" s="122"/>
      <c r="AF33" s="122"/>
      <c r="AI33" s="122"/>
      <c r="AL33" s="122"/>
      <c r="AO33" s="122"/>
      <c r="AR33" s="122"/>
      <c r="AU33" s="122"/>
      <c r="AX33" s="122"/>
      <c r="BA33" s="122"/>
      <c r="BD33" s="122"/>
      <c r="BE33" s="120"/>
      <c r="BF33" s="120"/>
    </row>
    <row r="34" spans="1:58" x14ac:dyDescent="0.3">
      <c r="A34">
        <f t="shared" si="2"/>
        <v>3022018</v>
      </c>
      <c r="B34">
        <v>3022018</v>
      </c>
      <c r="C34" t="s">
        <v>451</v>
      </c>
      <c r="E34" t="e">
        <f>VLOOKUP(B34,#REF!,4,FALSE)</f>
        <v>#REF!</v>
      </c>
      <c r="F34" t="str">
        <f>VLOOKUP(B34,'School Details'!A:K,5,FALSE)</f>
        <v>Primary</v>
      </c>
      <c r="G34" t="s">
        <v>895</v>
      </c>
      <c r="I34" t="s">
        <v>23769</v>
      </c>
      <c r="J34">
        <v>661225</v>
      </c>
      <c r="K34" s="118" t="s">
        <v>15</v>
      </c>
      <c r="M34" s="106" t="str">
        <f t="shared" si="1"/>
        <v>UIFSM2425.I06</v>
      </c>
      <c r="N34">
        <f>VLOOKUP(B34,'School Details'!A:K,10,FALSE)</f>
        <v>151094</v>
      </c>
      <c r="O34" t="s">
        <v>451</v>
      </c>
      <c r="P34" t="s">
        <v>315</v>
      </c>
      <c r="Q34" t="s">
        <v>314</v>
      </c>
      <c r="R34" t="s">
        <v>42</v>
      </c>
      <c r="S34" t="str">
        <f>VLOOKUP($G34,LBB_Code!$J:$O, 6,FALSE)</f>
        <v>A1.D10166.661225.99999.9999999.999999</v>
      </c>
      <c r="T34" s="155"/>
      <c r="W34" s="122"/>
      <c r="Z34" s="122"/>
      <c r="AC34" s="122"/>
      <c r="AF34" s="122"/>
      <c r="AL34" s="122"/>
      <c r="AO34" s="122"/>
      <c r="AR34" s="122"/>
      <c r="AU34" s="122"/>
      <c r="AX34" s="122"/>
      <c r="BA34" s="122"/>
      <c r="BD34" s="122"/>
      <c r="BE34" s="120">
        <f>W34+Z34+AC34+AF34+AI33+AL34+AO34+AR34+AU34+AX34+BA34+W34</f>
        <v>0</v>
      </c>
      <c r="BF34" s="120">
        <f t="shared" si="3"/>
        <v>0</v>
      </c>
    </row>
    <row r="35" spans="1:58" x14ac:dyDescent="0.3">
      <c r="A35">
        <f t="shared" si="2"/>
        <v>3022021</v>
      </c>
      <c r="B35">
        <v>3022021</v>
      </c>
      <c r="C35" t="s">
        <v>196</v>
      </c>
      <c r="E35" t="e">
        <f>VLOOKUP(B35,#REF!,4,FALSE)</f>
        <v>#REF!</v>
      </c>
      <c r="F35" t="str">
        <f>VLOOKUP(B35,'School Details'!A:K,5,FALSE)</f>
        <v>Primary</v>
      </c>
      <c r="G35" t="s">
        <v>895</v>
      </c>
      <c r="I35" t="s">
        <v>23769</v>
      </c>
      <c r="J35">
        <v>661225</v>
      </c>
      <c r="K35" s="118" t="s">
        <v>15</v>
      </c>
      <c r="M35" s="106" t="str">
        <f t="shared" si="1"/>
        <v>UIFSM2425.I06</v>
      </c>
      <c r="N35">
        <f>VLOOKUP(B35,'School Details'!A:K,10,FALSE)</f>
        <v>400042</v>
      </c>
      <c r="O35" t="s">
        <v>452</v>
      </c>
      <c r="P35" t="s">
        <v>337</v>
      </c>
      <c r="Q35" t="s">
        <v>336</v>
      </c>
      <c r="R35" t="s">
        <v>816</v>
      </c>
      <c r="S35" t="str">
        <f>VLOOKUP($G35,LBB_Code!$J:$O, 6,FALSE)</f>
        <v>A1.D10166.661225.99999.9999999.999999</v>
      </c>
      <c r="T35" s="155"/>
      <c r="W35" s="122"/>
      <c r="Z35" s="122"/>
      <c r="AC35" s="122"/>
      <c r="AF35" s="122"/>
      <c r="AI35" s="122"/>
      <c r="AL35" s="122"/>
      <c r="AO35" s="122"/>
      <c r="AR35" s="122"/>
      <c r="AU35" s="122"/>
      <c r="AX35" s="122"/>
      <c r="BA35" s="122"/>
      <c r="BD35" s="122"/>
      <c r="BE35" s="120">
        <f t="shared" ref="BE35:BE40" si="5">W35+Z35+AC35+AF35+AI35+AL35+AO35+AR35+AU35+AX35+BA35+W35</f>
        <v>0</v>
      </c>
      <c r="BF35" s="120">
        <f t="shared" si="3"/>
        <v>0</v>
      </c>
    </row>
    <row r="36" spans="1:58" x14ac:dyDescent="0.3">
      <c r="A36">
        <f t="shared" si="2"/>
        <v>3022023</v>
      </c>
      <c r="B36">
        <v>3022023</v>
      </c>
      <c r="C36" t="s">
        <v>88</v>
      </c>
      <c r="E36" t="e">
        <f>VLOOKUP(B36,#REF!,4,FALSE)</f>
        <v>#REF!</v>
      </c>
      <c r="F36" t="str">
        <f>VLOOKUP(B36,'School Details'!A:K,5,FALSE)</f>
        <v>Primary</v>
      </c>
      <c r="G36" t="s">
        <v>895</v>
      </c>
      <c r="I36" t="s">
        <v>23769</v>
      </c>
      <c r="J36">
        <v>661225</v>
      </c>
      <c r="K36" s="118" t="s">
        <v>15</v>
      </c>
      <c r="M36" s="106" t="str">
        <f t="shared" si="1"/>
        <v>UIFSM2425.I06</v>
      </c>
      <c r="N36">
        <f>VLOOKUP(B36,'School Details'!A:K,10,FALSE)</f>
        <v>400159</v>
      </c>
      <c r="O36" t="s">
        <v>453</v>
      </c>
      <c r="P36" t="s">
        <v>88</v>
      </c>
      <c r="Q36" t="s">
        <v>89</v>
      </c>
      <c r="R36" t="s">
        <v>90</v>
      </c>
      <c r="S36" t="str">
        <f>VLOOKUP($G36,LBB_Code!$J:$O, 6,FALSE)</f>
        <v>A1.D10166.661225.99999.9999999.999999</v>
      </c>
      <c r="T36" s="155"/>
      <c r="W36" s="122"/>
      <c r="Z36" s="122"/>
      <c r="AC36" s="122"/>
      <c r="AF36" s="122"/>
      <c r="AI36" s="122"/>
      <c r="AL36" s="122"/>
      <c r="AO36" s="122"/>
      <c r="AR36" s="122"/>
      <c r="AU36" s="122"/>
      <c r="AX36" s="122"/>
      <c r="BA36" s="122"/>
      <c r="BD36" s="122"/>
      <c r="BE36" s="120">
        <f t="shared" si="5"/>
        <v>0</v>
      </c>
      <c r="BF36" s="120">
        <f t="shared" si="3"/>
        <v>0</v>
      </c>
    </row>
    <row r="37" spans="1:58" x14ac:dyDescent="0.3">
      <c r="A37">
        <f t="shared" si="2"/>
        <v>3022001</v>
      </c>
      <c r="B37">
        <v>3022001</v>
      </c>
      <c r="C37" t="s">
        <v>454</v>
      </c>
      <c r="E37" t="e">
        <f>VLOOKUP(B37,#REF!,4,FALSE)</f>
        <v>#REF!</v>
      </c>
      <c r="F37" t="str">
        <f>VLOOKUP(B37,'School Details'!A:K,5,FALSE)</f>
        <v>Primary</v>
      </c>
      <c r="G37" t="s">
        <v>895</v>
      </c>
      <c r="I37" t="s">
        <v>23769</v>
      </c>
      <c r="J37">
        <v>661225</v>
      </c>
      <c r="K37" s="118" t="s">
        <v>15</v>
      </c>
      <c r="M37" s="106" t="str">
        <f t="shared" si="1"/>
        <v>UIFSM2425.I06</v>
      </c>
      <c r="N37">
        <f>VLOOKUP(B37,'School Details'!A:K,10,FALSE)</f>
        <v>143691</v>
      </c>
      <c r="O37" t="s">
        <v>23622</v>
      </c>
      <c r="P37" t="s">
        <v>293</v>
      </c>
      <c r="Q37" t="s">
        <v>292</v>
      </c>
      <c r="R37" t="s">
        <v>808</v>
      </c>
      <c r="S37" t="str">
        <f>VLOOKUP($G37,LBB_Code!$J:$O, 6,FALSE)</f>
        <v>A1.D10166.661225.99999.9999999.999999</v>
      </c>
      <c r="T37" s="155"/>
      <c r="W37" s="122"/>
      <c r="Z37" s="122"/>
      <c r="AC37" s="122"/>
      <c r="AF37" s="122"/>
      <c r="AI37" s="122"/>
      <c r="AL37" s="122"/>
      <c r="AO37" s="122"/>
      <c r="AR37" s="122"/>
      <c r="AU37" s="122"/>
      <c r="AX37" s="122"/>
      <c r="BA37" s="122"/>
      <c r="BD37" s="122"/>
      <c r="BE37" s="120">
        <f t="shared" si="5"/>
        <v>0</v>
      </c>
      <c r="BF37" s="120">
        <f t="shared" si="3"/>
        <v>0</v>
      </c>
    </row>
    <row r="38" spans="1:58" x14ac:dyDescent="0.3">
      <c r="A38">
        <f t="shared" si="2"/>
        <v>3022024</v>
      </c>
      <c r="B38">
        <v>3022024</v>
      </c>
      <c r="C38" t="s">
        <v>705</v>
      </c>
      <c r="E38" t="e">
        <f>VLOOKUP(B38,#REF!,4,FALSE)</f>
        <v>#REF!</v>
      </c>
      <c r="F38" t="str">
        <f>VLOOKUP(B38,'School Details'!A:K,5,FALSE)</f>
        <v>Primary</v>
      </c>
      <c r="G38" t="s">
        <v>895</v>
      </c>
      <c r="I38" t="s">
        <v>23769</v>
      </c>
      <c r="J38">
        <v>661225</v>
      </c>
      <c r="K38" s="118" t="s">
        <v>15</v>
      </c>
      <c r="M38" s="106" t="str">
        <f t="shared" si="1"/>
        <v>UIFSM2425.I06</v>
      </c>
      <c r="N38">
        <f>VLOOKUP(B38,'School Details'!A:K,10,FALSE)</f>
        <v>400047</v>
      </c>
      <c r="O38" t="s">
        <v>455</v>
      </c>
      <c r="P38" t="s">
        <v>178</v>
      </c>
      <c r="Q38" t="s">
        <v>179</v>
      </c>
      <c r="R38" t="s">
        <v>180</v>
      </c>
      <c r="S38" t="str">
        <f>VLOOKUP($G38,LBB_Code!$J:$O, 6,FALSE)</f>
        <v>A1.D10166.661225.99999.9999999.999999</v>
      </c>
      <c r="T38" s="155"/>
      <c r="W38" s="122"/>
      <c r="Z38" s="122"/>
      <c r="AC38" s="122"/>
      <c r="AF38" s="122"/>
      <c r="AI38" s="122"/>
      <c r="AL38" s="122"/>
      <c r="AO38" s="122"/>
      <c r="AR38" s="122"/>
      <c r="AU38" s="122"/>
      <c r="AX38" s="122"/>
      <c r="BA38" s="122"/>
      <c r="BD38" s="122"/>
      <c r="BE38" s="120">
        <f t="shared" si="5"/>
        <v>0</v>
      </c>
      <c r="BF38" s="120">
        <f t="shared" si="3"/>
        <v>0</v>
      </c>
    </row>
    <row r="39" spans="1:58" x14ac:dyDescent="0.3">
      <c r="A39">
        <f t="shared" si="2"/>
        <v>3022025</v>
      </c>
      <c r="B39">
        <v>3022025</v>
      </c>
      <c r="C39" t="s">
        <v>244</v>
      </c>
      <c r="E39" t="e">
        <f>VLOOKUP(B39,#REF!,4,FALSE)</f>
        <v>#REF!</v>
      </c>
      <c r="F39" t="str">
        <f>VLOOKUP(B39,'School Details'!A:K,5,FALSE)</f>
        <v>Primary</v>
      </c>
      <c r="G39" t="s">
        <v>895</v>
      </c>
      <c r="I39" t="s">
        <v>23769</v>
      </c>
      <c r="J39">
        <v>661225</v>
      </c>
      <c r="K39" s="118" t="s">
        <v>15</v>
      </c>
      <c r="M39" s="106" t="str">
        <f t="shared" si="1"/>
        <v>UIFSM2425.I06</v>
      </c>
      <c r="N39">
        <f>VLOOKUP(B39,'School Details'!A:K,10,FALSE)</f>
        <v>400001</v>
      </c>
      <c r="O39" t="s">
        <v>457</v>
      </c>
      <c r="P39" t="s">
        <v>244</v>
      </c>
      <c r="Q39" t="s">
        <v>245</v>
      </c>
      <c r="R39" t="s">
        <v>246</v>
      </c>
      <c r="S39" t="str">
        <f>VLOOKUP($G39,LBB_Code!$J:$O, 6,FALSE)</f>
        <v>A1.D10166.661225.99999.9999999.999999</v>
      </c>
      <c r="T39" s="155"/>
      <c r="W39" s="122"/>
      <c r="Z39" s="122"/>
      <c r="AC39" s="122"/>
      <c r="AF39" s="122"/>
      <c r="AI39" s="122"/>
      <c r="AL39" s="122"/>
      <c r="AO39" s="122"/>
      <c r="AR39" s="122"/>
      <c r="AU39" s="122"/>
      <c r="AX39" s="122"/>
      <c r="BA39" s="122"/>
      <c r="BD39" s="122"/>
      <c r="BE39" s="120">
        <f t="shared" si="5"/>
        <v>0</v>
      </c>
      <c r="BF39" s="120">
        <f t="shared" si="3"/>
        <v>0</v>
      </c>
    </row>
    <row r="40" spans="1:58" x14ac:dyDescent="0.3">
      <c r="A40">
        <f t="shared" si="2"/>
        <v>3022026</v>
      </c>
      <c r="B40">
        <v>3022026</v>
      </c>
      <c r="C40" t="s">
        <v>706</v>
      </c>
      <c r="E40" t="e">
        <f>VLOOKUP(B40,#REF!,4,FALSE)</f>
        <v>#REF!</v>
      </c>
      <c r="F40" t="str">
        <f>VLOOKUP(B40,'School Details'!A:K,5,FALSE)</f>
        <v>Primary</v>
      </c>
      <c r="G40" t="s">
        <v>895</v>
      </c>
      <c r="I40" t="s">
        <v>23769</v>
      </c>
      <c r="J40">
        <v>661225</v>
      </c>
      <c r="K40" s="118" t="s">
        <v>15</v>
      </c>
      <c r="M40" s="106" t="str">
        <f t="shared" si="1"/>
        <v>UIFSM2425.I06</v>
      </c>
      <c r="N40">
        <f>VLOOKUP(B40,'School Details'!A:K,10,FALSE)</f>
        <v>400082</v>
      </c>
      <c r="O40" t="s">
        <v>458</v>
      </c>
      <c r="P40" t="s">
        <v>115</v>
      </c>
      <c r="Q40" t="s">
        <v>116</v>
      </c>
      <c r="R40" t="s">
        <v>117</v>
      </c>
      <c r="S40" t="str">
        <f>VLOOKUP($G40,LBB_Code!$J:$O, 6,FALSE)</f>
        <v>A1.D10166.661225.99999.9999999.999999</v>
      </c>
      <c r="T40" s="155"/>
      <c r="W40" s="122"/>
      <c r="Z40" s="122"/>
      <c r="AC40" s="122"/>
      <c r="AF40" s="122"/>
      <c r="AI40" s="122"/>
      <c r="AL40" s="122"/>
      <c r="AO40" s="122"/>
      <c r="AR40" s="122"/>
      <c r="AU40" s="122"/>
      <c r="AX40" s="122"/>
      <c r="BA40" s="122"/>
      <c r="BD40" s="122"/>
      <c r="BE40" s="120">
        <f t="shared" si="5"/>
        <v>0</v>
      </c>
      <c r="BF40" s="120">
        <f t="shared" si="3"/>
        <v>0</v>
      </c>
    </row>
    <row r="41" spans="1:58" x14ac:dyDescent="0.3">
      <c r="A41">
        <v>3022028</v>
      </c>
      <c r="B41">
        <v>3022028</v>
      </c>
      <c r="C41" t="s">
        <v>459</v>
      </c>
      <c r="E41" t="e">
        <f>VLOOKUP(B41,#REF!,4,FALSE)</f>
        <v>#REF!</v>
      </c>
      <c r="F41" t="str">
        <f>VLOOKUP(B41,'School Details'!A:K,5,FALSE)</f>
        <v>Primary</v>
      </c>
      <c r="G41" t="s">
        <v>895</v>
      </c>
      <c r="I41" t="s">
        <v>23769</v>
      </c>
      <c r="J41">
        <v>661225</v>
      </c>
      <c r="K41" s="118" t="s">
        <v>15</v>
      </c>
      <c r="M41" s="106" t="str">
        <f t="shared" si="1"/>
        <v>UIFSM2425.I06</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22"/>
      <c r="AL41" s="122"/>
    </row>
    <row r="42" spans="1:58" x14ac:dyDescent="0.3">
      <c r="A42">
        <f t="shared" si="2"/>
        <v>3022027</v>
      </c>
      <c r="B42">
        <v>3022027</v>
      </c>
      <c r="C42" t="s">
        <v>201</v>
      </c>
      <c r="E42" t="e">
        <f>VLOOKUP(B42,#REF!,4,FALSE)</f>
        <v>#REF!</v>
      </c>
      <c r="F42" t="str">
        <f>VLOOKUP(B42,'School Details'!A:K,5,FALSE)</f>
        <v>Primary</v>
      </c>
      <c r="G42" t="s">
        <v>895</v>
      </c>
      <c r="I42" t="s">
        <v>23769</v>
      </c>
      <c r="J42">
        <v>661225</v>
      </c>
      <c r="K42" s="118" t="s">
        <v>15</v>
      </c>
      <c r="M42" s="106" t="str">
        <f t="shared" si="1"/>
        <v>UIFSM2425.I06</v>
      </c>
      <c r="N42">
        <f>VLOOKUP(B42,'School Details'!A:K,10,FALSE)</f>
        <v>400002</v>
      </c>
      <c r="O42" t="s">
        <v>460</v>
      </c>
      <c r="P42" t="s">
        <v>201</v>
      </c>
      <c r="Q42" t="s">
        <v>202</v>
      </c>
      <c r="R42" t="s">
        <v>96</v>
      </c>
      <c r="S42" t="str">
        <f>VLOOKUP($G42,LBB_Code!$J:$O, 6,FALSE)</f>
        <v>A1.D10166.661225.99999.9999999.999999</v>
      </c>
      <c r="T42" s="155"/>
      <c r="W42" s="122"/>
      <c r="Z42" s="122"/>
      <c r="AC42" s="122"/>
      <c r="AF42" s="122"/>
      <c r="AL42" s="122"/>
      <c r="AO42" s="122"/>
      <c r="AR42" s="122"/>
      <c r="AU42" s="122"/>
      <c r="AX42" s="122"/>
      <c r="BA42" s="122"/>
      <c r="BD42" s="122"/>
      <c r="BE42" s="120">
        <f>W42+Z42+AC42+AF42+AI41+AL42+AO42+AR42+AU42+AX42+BA42+W42</f>
        <v>0</v>
      </c>
      <c r="BF42" s="120">
        <f t="shared" si="3"/>
        <v>0</v>
      </c>
    </row>
    <row r="43" spans="1:58" x14ac:dyDescent="0.3">
      <c r="A43">
        <f t="shared" si="2"/>
        <v>3022029</v>
      </c>
      <c r="B43">
        <v>3022029</v>
      </c>
      <c r="C43" t="s">
        <v>462</v>
      </c>
      <c r="E43" t="e">
        <f>VLOOKUP(B43,#REF!,4,FALSE)</f>
        <v>#REF!</v>
      </c>
      <c r="F43" t="str">
        <f>VLOOKUP(B43,'School Details'!A:K,5,FALSE)</f>
        <v>Primary</v>
      </c>
      <c r="G43" t="s">
        <v>895</v>
      </c>
      <c r="I43" t="s">
        <v>23769</v>
      </c>
      <c r="J43">
        <v>661225</v>
      </c>
      <c r="K43" s="118" t="s">
        <v>15</v>
      </c>
      <c r="M43" s="106" t="str">
        <f t="shared" si="1"/>
        <v>UIFSM2425.I06</v>
      </c>
      <c r="N43">
        <f>VLOOKUP(B43,'School Details'!A:K,10,FALSE)</f>
        <v>400035</v>
      </c>
      <c r="O43" t="s">
        <v>461</v>
      </c>
      <c r="P43" t="s">
        <v>100</v>
      </c>
      <c r="Q43" t="s">
        <v>101</v>
      </c>
      <c r="R43" t="s">
        <v>102</v>
      </c>
      <c r="S43" t="str">
        <f>VLOOKUP($G43,LBB_Code!$J:$O, 6,FALSE)</f>
        <v>A1.D10166.661225.99999.9999999.999999</v>
      </c>
      <c r="T43" s="155"/>
      <c r="W43" s="122"/>
      <c r="Z43" s="122"/>
      <c r="AC43" s="122"/>
      <c r="AF43" s="122"/>
      <c r="AI43" s="122"/>
      <c r="AL43" s="122"/>
      <c r="AO43" s="122"/>
      <c r="AR43" s="122"/>
      <c r="AU43" s="122"/>
      <c r="AX43" s="122"/>
      <c r="BA43" s="122"/>
      <c r="BD43" s="122"/>
      <c r="BE43" s="120">
        <f t="shared" ref="BE43:BE69" si="6">W43+Z43+AC43+AF43+AI43+AL43+AO43+AR43+AU43+AX43+BA43+W43</f>
        <v>0</v>
      </c>
      <c r="BF43" s="120">
        <f t="shared" si="3"/>
        <v>0</v>
      </c>
    </row>
    <row r="44" spans="1:58" x14ac:dyDescent="0.3">
      <c r="A44">
        <f t="shared" si="2"/>
        <v>3023516</v>
      </c>
      <c r="B44">
        <v>3023516</v>
      </c>
      <c r="C44" t="s">
        <v>19</v>
      </c>
      <c r="E44" t="e">
        <f>VLOOKUP(B44,#REF!,4,FALSE)</f>
        <v>#REF!</v>
      </c>
      <c r="F44" t="str">
        <f>VLOOKUP(B44,'School Details'!A:K,5,FALSE)</f>
        <v>Primary</v>
      </c>
      <c r="G44" t="s">
        <v>895</v>
      </c>
      <c r="I44" t="s">
        <v>23769</v>
      </c>
      <c r="J44">
        <v>661225</v>
      </c>
      <c r="K44" s="118" t="s">
        <v>15</v>
      </c>
      <c r="M44" s="106" t="str">
        <f t="shared" si="1"/>
        <v>UIFSM2425.I06</v>
      </c>
      <c r="N44">
        <f>VLOOKUP(B44,'School Details'!A:K,10,FALSE)</f>
        <v>400108</v>
      </c>
      <c r="O44" t="s">
        <v>464</v>
      </c>
      <c r="P44" t="s">
        <v>19</v>
      </c>
      <c r="Q44" t="s">
        <v>20</v>
      </c>
      <c r="R44" t="s">
        <v>21</v>
      </c>
      <c r="S44" t="str">
        <f>VLOOKUP($G44,LBB_Code!$J:$O, 6,FALSE)</f>
        <v>A1.D10166.661225.99999.9999999.999999</v>
      </c>
      <c r="T44" s="155"/>
      <c r="W44" s="122"/>
      <c r="Z44" s="122"/>
      <c r="AC44" s="122"/>
      <c r="AF44" s="122"/>
      <c r="AI44" s="122"/>
      <c r="AL44" s="122"/>
      <c r="AO44" s="122"/>
      <c r="AR44" s="122"/>
      <c r="AU44" s="122"/>
      <c r="AX44" s="122"/>
      <c r="BA44" s="122"/>
      <c r="BD44" s="122"/>
      <c r="BE44" s="120">
        <f t="shared" si="6"/>
        <v>0</v>
      </c>
      <c r="BF44" s="120">
        <f t="shared" si="3"/>
        <v>0</v>
      </c>
    </row>
    <row r="45" spans="1:58" x14ac:dyDescent="0.3">
      <c r="A45">
        <f t="shared" si="2"/>
        <v>3022031</v>
      </c>
      <c r="B45">
        <v>3022031</v>
      </c>
      <c r="C45" t="s">
        <v>707</v>
      </c>
      <c r="E45" t="e">
        <f>VLOOKUP(B45,#REF!,4,FALSE)</f>
        <v>#REF!</v>
      </c>
      <c r="F45" t="str">
        <f>VLOOKUP(B45,'School Details'!A:K,5,FALSE)</f>
        <v>Primary</v>
      </c>
      <c r="G45" t="s">
        <v>895</v>
      </c>
      <c r="I45" t="s">
        <v>23769</v>
      </c>
      <c r="J45">
        <v>661225</v>
      </c>
      <c r="K45" s="118" t="s">
        <v>15</v>
      </c>
      <c r="M45" s="106" t="str">
        <f t="shared" si="1"/>
        <v>UIFSM2425.I06</v>
      </c>
      <c r="N45">
        <f>VLOOKUP(B45,'School Details'!A:K,10,FALSE)</f>
        <v>400026</v>
      </c>
      <c r="O45" t="s">
        <v>465</v>
      </c>
      <c r="P45" t="s">
        <v>151</v>
      </c>
      <c r="Q45" t="s">
        <v>152</v>
      </c>
      <c r="R45" t="s">
        <v>153</v>
      </c>
      <c r="S45" t="str">
        <f>VLOOKUP($G45,LBB_Code!$J:$O, 6,FALSE)</f>
        <v>A1.D10166.661225.99999.9999999.999999</v>
      </c>
      <c r="T45" s="155"/>
      <c r="W45" s="122"/>
      <c r="Z45" s="122"/>
      <c r="AC45" s="122"/>
      <c r="AF45" s="122"/>
      <c r="AI45" s="122"/>
      <c r="AL45" s="122"/>
      <c r="AO45" s="122"/>
      <c r="AR45" s="122"/>
      <c r="AU45" s="122"/>
      <c r="AX45" s="122"/>
      <c r="BA45" s="122"/>
      <c r="BD45" s="122"/>
      <c r="BE45" s="120">
        <f t="shared" si="6"/>
        <v>0</v>
      </c>
      <c r="BF45" s="120">
        <f t="shared" si="3"/>
        <v>0</v>
      </c>
    </row>
    <row r="46" spans="1:58" x14ac:dyDescent="0.3">
      <c r="A46">
        <f t="shared" si="2"/>
        <v>3022032</v>
      </c>
      <c r="B46">
        <v>3022032</v>
      </c>
      <c r="C46" t="s">
        <v>708</v>
      </c>
      <c r="E46" t="e">
        <f>VLOOKUP(B46,#REF!,4,FALSE)</f>
        <v>#REF!</v>
      </c>
      <c r="F46" t="str">
        <f>VLOOKUP(B46,'School Details'!A:K,5,FALSE)</f>
        <v>Primary</v>
      </c>
      <c r="G46" t="s">
        <v>895</v>
      </c>
      <c r="I46" t="s">
        <v>23769</v>
      </c>
      <c r="J46">
        <v>661225</v>
      </c>
      <c r="K46" s="118" t="s">
        <v>15</v>
      </c>
      <c r="M46" s="106" t="str">
        <f t="shared" si="1"/>
        <v>UIFSM2425.I06</v>
      </c>
      <c r="N46">
        <f>VLOOKUP(B46,'School Details'!A:K,10,FALSE)</f>
        <v>400084</v>
      </c>
      <c r="O46" t="s">
        <v>148</v>
      </c>
      <c r="P46" t="s">
        <v>148</v>
      </c>
      <c r="Q46" t="s">
        <v>149</v>
      </c>
      <c r="R46" t="s">
        <v>150</v>
      </c>
      <c r="S46" t="str">
        <f>VLOOKUP($G46,LBB_Code!$J:$O, 6,FALSE)</f>
        <v>A1.D10166.661225.99999.9999999.999999</v>
      </c>
      <c r="T46" s="155"/>
      <c r="W46" s="122"/>
      <c r="Z46" s="122"/>
      <c r="AC46" s="122"/>
      <c r="AF46" s="122"/>
      <c r="AI46" s="122"/>
      <c r="AL46" s="122"/>
      <c r="AO46" s="122"/>
      <c r="AR46" s="122"/>
      <c r="AU46" s="122"/>
      <c r="AX46" s="122"/>
      <c r="BA46" s="122"/>
      <c r="BD46" s="122"/>
      <c r="BE46" s="120">
        <f t="shared" si="6"/>
        <v>0</v>
      </c>
      <c r="BF46" s="120">
        <f t="shared" si="3"/>
        <v>0</v>
      </c>
    </row>
    <row r="47" spans="1:58" x14ac:dyDescent="0.3">
      <c r="A47">
        <f t="shared" si="2"/>
        <v>3023304</v>
      </c>
      <c r="B47">
        <v>3023304</v>
      </c>
      <c r="C47" t="s">
        <v>720</v>
      </c>
      <c r="E47" t="e">
        <f>VLOOKUP(B47,#REF!,4,FALSE)</f>
        <v>#REF!</v>
      </c>
      <c r="F47" t="str">
        <f>VLOOKUP(B47,'School Details'!A:K,5,FALSE)</f>
        <v>Primary</v>
      </c>
      <c r="G47" t="s">
        <v>895</v>
      </c>
      <c r="I47" t="s">
        <v>23769</v>
      </c>
      <c r="J47">
        <v>661225</v>
      </c>
      <c r="K47" s="118" t="s">
        <v>15</v>
      </c>
      <c r="M47" s="106" t="str">
        <f t="shared" si="1"/>
        <v>UIFSM2425.I06</v>
      </c>
      <c r="N47">
        <f>VLOOKUP(B47,'School Details'!A:K,10,FALSE)</f>
        <v>400008</v>
      </c>
      <c r="O47" t="s">
        <v>468</v>
      </c>
      <c r="P47" t="s">
        <v>34</v>
      </c>
      <c r="Q47" t="s">
        <v>35</v>
      </c>
      <c r="R47" t="s">
        <v>36</v>
      </c>
      <c r="S47" t="str">
        <f>VLOOKUP($G47,LBB_Code!$J:$O, 6,FALSE)</f>
        <v>A1.D10166.661225.99999.9999999.999999</v>
      </c>
      <c r="T47" s="155"/>
      <c r="W47" s="122"/>
      <c r="Z47" s="122"/>
      <c r="AC47" s="122"/>
      <c r="AF47" s="122"/>
      <c r="AI47" s="122"/>
      <c r="AL47" s="122"/>
      <c r="AO47" s="122"/>
      <c r="AR47" s="122"/>
      <c r="AU47" s="122"/>
      <c r="AX47" s="122"/>
      <c r="BA47" s="122"/>
      <c r="BD47" s="122"/>
      <c r="BE47" s="120">
        <f t="shared" si="6"/>
        <v>0</v>
      </c>
      <c r="BF47" s="120">
        <f t="shared" si="3"/>
        <v>0</v>
      </c>
    </row>
    <row r="48" spans="1:58" x14ac:dyDescent="0.3">
      <c r="A48">
        <f t="shared" si="2"/>
        <v>3023515</v>
      </c>
      <c r="B48">
        <v>3023515</v>
      </c>
      <c r="C48" t="s">
        <v>297</v>
      </c>
      <c r="E48" t="e">
        <f>VLOOKUP(B48,#REF!,4,FALSE)</f>
        <v>#REF!</v>
      </c>
      <c r="F48" t="str">
        <f>VLOOKUP(B48,'School Details'!A:K,5,FALSE)</f>
        <v>Primary</v>
      </c>
      <c r="G48" t="s">
        <v>895</v>
      </c>
      <c r="I48" t="s">
        <v>23769</v>
      </c>
      <c r="J48">
        <v>661225</v>
      </c>
      <c r="K48" s="118" t="s">
        <v>15</v>
      </c>
      <c r="M48" s="106" t="str">
        <f t="shared" si="1"/>
        <v>UIFSM2425.I06</v>
      </c>
      <c r="N48">
        <f>VLOOKUP(B48,'School Details'!A:K,10,FALSE)</f>
        <v>143982</v>
      </c>
      <c r="O48" t="s">
        <v>23623</v>
      </c>
      <c r="P48" t="s">
        <v>297</v>
      </c>
      <c r="Q48" t="s">
        <v>296</v>
      </c>
      <c r="R48" t="s">
        <v>819</v>
      </c>
      <c r="S48" t="str">
        <f>VLOOKUP($G48,LBB_Code!$J:$O, 6,FALSE)</f>
        <v>A1.D10166.661225.99999.9999999.999999</v>
      </c>
      <c r="T48" s="155"/>
      <c r="W48" s="122"/>
      <c r="Z48" s="122"/>
      <c r="AC48" s="122"/>
      <c r="AF48" s="122"/>
      <c r="AI48" s="122"/>
      <c r="AL48" s="122"/>
      <c r="AO48" s="122"/>
      <c r="AR48" s="122"/>
      <c r="AU48" s="122"/>
      <c r="AX48" s="122"/>
      <c r="BA48" s="122"/>
      <c r="BD48" s="122"/>
      <c r="BE48" s="120">
        <f t="shared" si="6"/>
        <v>0</v>
      </c>
      <c r="BF48" s="120">
        <f t="shared" si="3"/>
        <v>0</v>
      </c>
    </row>
    <row r="49" spans="1:58" x14ac:dyDescent="0.3">
      <c r="A49">
        <f t="shared" si="2"/>
        <v>3026085</v>
      </c>
      <c r="B49">
        <v>3026085</v>
      </c>
      <c r="C49" t="s">
        <v>555</v>
      </c>
      <c r="E49" t="e">
        <f>VLOOKUP(B49,#REF!,4,FALSE)</f>
        <v>#REF!</v>
      </c>
      <c r="F49" t="str">
        <f>VLOOKUP(B49,'School Details'!A:K,5,FALSE)</f>
        <v>Special</v>
      </c>
      <c r="G49" t="s">
        <v>893</v>
      </c>
      <c r="I49" t="s">
        <v>23769</v>
      </c>
      <c r="J49">
        <v>661225</v>
      </c>
      <c r="K49" s="118" t="s">
        <v>15</v>
      </c>
      <c r="M49" s="106" t="str">
        <f t="shared" si="1"/>
        <v>UIFSM2425.I06</v>
      </c>
      <c r="N49">
        <f>VLOOKUP(B49,'School Details'!A:K,10,FALSE)</f>
        <v>105221</v>
      </c>
      <c r="O49" t="s">
        <v>23624</v>
      </c>
      <c r="P49" t="s">
        <v>285</v>
      </c>
      <c r="Q49" t="s">
        <v>284</v>
      </c>
      <c r="R49" t="s">
        <v>24158</v>
      </c>
      <c r="S49" t="str">
        <f>VLOOKUP($G49,LBB_Code!$J:$O, 6,FALSE)</f>
        <v>A1.D10168.661225.99999.9999999.999999</v>
      </c>
      <c r="T49" s="155"/>
      <c r="W49" s="122"/>
      <c r="Z49" s="122"/>
      <c r="AC49" s="122"/>
      <c r="AF49" s="122"/>
      <c r="AI49" s="122"/>
      <c r="AL49" s="122"/>
      <c r="AO49" s="122"/>
      <c r="AR49" s="122"/>
      <c r="AU49" s="122"/>
      <c r="AX49" s="122"/>
      <c r="BA49" s="122"/>
      <c r="BD49" s="122"/>
      <c r="BE49" s="120">
        <f t="shared" si="6"/>
        <v>0</v>
      </c>
      <c r="BF49" s="120">
        <f t="shared" si="3"/>
        <v>0</v>
      </c>
    </row>
    <row r="50" spans="1:58" x14ac:dyDescent="0.3">
      <c r="A50">
        <f t="shared" si="2"/>
        <v>3022036</v>
      </c>
      <c r="B50">
        <v>3022036</v>
      </c>
      <c r="C50" t="s">
        <v>709</v>
      </c>
      <c r="E50" t="e">
        <f>VLOOKUP(B50,#REF!,4,FALSE)</f>
        <v>#REF!</v>
      </c>
      <c r="F50" t="str">
        <f>VLOOKUP(B50,'School Details'!A:K,5,FALSE)</f>
        <v>Primary</v>
      </c>
      <c r="G50" t="s">
        <v>895</v>
      </c>
      <c r="I50" t="s">
        <v>23769</v>
      </c>
      <c r="J50">
        <v>661225</v>
      </c>
      <c r="K50" s="118" t="s">
        <v>15</v>
      </c>
      <c r="M50" s="106" t="str">
        <f t="shared" si="1"/>
        <v>UIFSM2425.I06</v>
      </c>
      <c r="N50">
        <f>VLOOKUP(B50,'School Details'!A:K,10,FALSE)</f>
        <v>400046</v>
      </c>
      <c r="O50" t="s">
        <v>175</v>
      </c>
      <c r="P50" t="s">
        <v>175</v>
      </c>
      <c r="Q50" t="s">
        <v>176</v>
      </c>
      <c r="R50" t="s">
        <v>177</v>
      </c>
      <c r="S50" t="str">
        <f>VLOOKUP($G50,LBB_Code!$J:$O, 6,FALSE)</f>
        <v>A1.D10166.661225.99999.9999999.999999</v>
      </c>
      <c r="T50" s="155"/>
      <c r="W50" s="122"/>
      <c r="Z50" s="122"/>
      <c r="AC50" s="122"/>
      <c r="AF50" s="122"/>
      <c r="AI50" s="122"/>
      <c r="AL50" s="122"/>
      <c r="AO50" s="122"/>
      <c r="AR50" s="122"/>
      <c r="AU50" s="122"/>
      <c r="AX50" s="122"/>
      <c r="BA50" s="122"/>
      <c r="BD50" s="122"/>
      <c r="BE50" s="120">
        <f t="shared" si="6"/>
        <v>0</v>
      </c>
      <c r="BF50" s="120">
        <f t="shared" si="3"/>
        <v>0</v>
      </c>
    </row>
    <row r="51" spans="1:58" x14ac:dyDescent="0.3">
      <c r="A51">
        <f t="shared" si="2"/>
        <v>3026905</v>
      </c>
      <c r="B51">
        <v>3026905</v>
      </c>
      <c r="C51" t="s">
        <v>363</v>
      </c>
      <c r="E51" t="e">
        <f>VLOOKUP(B51,#REF!,4,FALSE)</f>
        <v>#REF!</v>
      </c>
      <c r="F51" t="str">
        <f>VLOOKUP(B51,'School Details'!A:K,5,FALSE)</f>
        <v>All through</v>
      </c>
      <c r="G51" t="s">
        <v>897</v>
      </c>
      <c r="I51" t="s">
        <v>23769</v>
      </c>
      <c r="J51">
        <v>661225</v>
      </c>
      <c r="K51" s="118" t="s">
        <v>15</v>
      </c>
      <c r="M51" s="106" t="str">
        <f t="shared" si="1"/>
        <v>UIFSM2425.I06</v>
      </c>
      <c r="N51">
        <f>VLOOKUP(B51,'School Details'!A:K,10,FALSE)</f>
        <v>400116</v>
      </c>
      <c r="O51" t="s">
        <v>363</v>
      </c>
      <c r="P51" t="s">
        <v>363</v>
      </c>
      <c r="Q51" t="s">
        <v>362</v>
      </c>
      <c r="R51" t="s">
        <v>837</v>
      </c>
      <c r="S51" t="str">
        <f>VLOOKUP($G51,LBB_Code!$J:$O, 6,FALSE)</f>
        <v>A1.D11329.661225.99999.9999999.999999</v>
      </c>
      <c r="T51" s="155"/>
      <c r="W51" s="122"/>
      <c r="Z51" s="122"/>
      <c r="AC51" s="122"/>
      <c r="AF51" s="122"/>
      <c r="AI51" s="122"/>
      <c r="AL51" s="122"/>
      <c r="AO51" s="122"/>
      <c r="AR51" s="122"/>
      <c r="AU51" s="122"/>
      <c r="AX51" s="122"/>
      <c r="BA51" s="122"/>
      <c r="BD51" s="122"/>
      <c r="BE51" s="120">
        <f t="shared" si="6"/>
        <v>0</v>
      </c>
      <c r="BF51" s="120">
        <f t="shared" si="3"/>
        <v>0</v>
      </c>
    </row>
    <row r="52" spans="1:58" x14ac:dyDescent="0.3">
      <c r="A52">
        <f t="shared" si="2"/>
        <v>3022037</v>
      </c>
      <c r="B52">
        <v>3022037</v>
      </c>
      <c r="C52" t="s">
        <v>471</v>
      </c>
      <c r="E52" t="e">
        <f>VLOOKUP(B52,#REF!,4,FALSE)</f>
        <v>#REF!</v>
      </c>
      <c r="F52" t="str">
        <f>VLOOKUP(B52,'School Details'!A:K,5,FALSE)</f>
        <v>Primary</v>
      </c>
      <c r="G52" t="s">
        <v>895</v>
      </c>
      <c r="I52" t="s">
        <v>23769</v>
      </c>
      <c r="J52">
        <v>661225</v>
      </c>
      <c r="K52" s="118" t="s">
        <v>15</v>
      </c>
      <c r="M52" s="106" t="str">
        <f t="shared" si="1"/>
        <v>UIFSM2425.I06</v>
      </c>
      <c r="N52">
        <f>VLOOKUP(B52,'School Details'!A:K,10,FALSE)</f>
        <v>400030</v>
      </c>
      <c r="O52" t="s">
        <v>470</v>
      </c>
      <c r="P52" t="s">
        <v>130</v>
      </c>
      <c r="Q52" t="s">
        <v>131</v>
      </c>
      <c r="R52" t="s">
        <v>132</v>
      </c>
      <c r="S52" t="str">
        <f>VLOOKUP($G52,LBB_Code!$J:$O, 6,FALSE)</f>
        <v>A1.D10166.661225.99999.9999999.999999</v>
      </c>
      <c r="T52" s="155"/>
      <c r="W52" s="122"/>
      <c r="Z52" s="122"/>
      <c r="AC52" s="122"/>
      <c r="AF52" s="122"/>
      <c r="AI52" s="122"/>
      <c r="AL52" s="122"/>
      <c r="AO52" s="122"/>
      <c r="AR52" s="122"/>
      <c r="AU52" s="122"/>
      <c r="AX52" s="122"/>
      <c r="BA52" s="122"/>
      <c r="BD52" s="122"/>
      <c r="BE52" s="120">
        <f t="shared" si="6"/>
        <v>0</v>
      </c>
      <c r="BF52" s="120">
        <f t="shared" si="3"/>
        <v>0</v>
      </c>
    </row>
    <row r="53" spans="1:58" x14ac:dyDescent="0.3">
      <c r="A53">
        <f t="shared" si="2"/>
        <v>3023523</v>
      </c>
      <c r="B53">
        <v>3023523</v>
      </c>
      <c r="C53" t="s">
        <v>203</v>
      </c>
      <c r="E53" t="e">
        <f>VLOOKUP(B53,#REF!,4,FALSE)</f>
        <v>#REF!</v>
      </c>
      <c r="F53" t="str">
        <f>VLOOKUP(B53,'School Details'!A:K,5,FALSE)</f>
        <v>Primary</v>
      </c>
      <c r="G53" t="s">
        <v>895</v>
      </c>
      <c r="I53" t="s">
        <v>23769</v>
      </c>
      <c r="J53">
        <v>661225</v>
      </c>
      <c r="K53" s="118" t="s">
        <v>15</v>
      </c>
      <c r="M53" s="106" t="str">
        <f t="shared" si="1"/>
        <v>UIFSM2425.I06</v>
      </c>
      <c r="N53">
        <f>VLOOKUP(B53,'School Details'!A:K,10,FALSE)</f>
        <v>400130</v>
      </c>
      <c r="O53" t="s">
        <v>472</v>
      </c>
      <c r="P53" t="s">
        <v>203</v>
      </c>
      <c r="Q53" t="s">
        <v>204</v>
      </c>
      <c r="R53" t="s">
        <v>205</v>
      </c>
      <c r="S53" t="str">
        <f>VLOOKUP($G53,LBB_Code!$J:$O, 6,FALSE)</f>
        <v>A1.D10166.661225.99999.9999999.999999</v>
      </c>
      <c r="T53" s="155"/>
      <c r="W53" s="122"/>
      <c r="Z53" s="122"/>
      <c r="AC53" s="122"/>
      <c r="AF53" s="122"/>
      <c r="AI53" s="122"/>
      <c r="AL53" s="122"/>
      <c r="AO53" s="122"/>
      <c r="AR53" s="122"/>
      <c r="AU53" s="122"/>
      <c r="AX53" s="122"/>
      <c r="BA53" s="122"/>
      <c r="BD53" s="122"/>
      <c r="BE53" s="120">
        <f t="shared" si="6"/>
        <v>0</v>
      </c>
      <c r="BF53" s="120">
        <f t="shared" si="3"/>
        <v>0</v>
      </c>
    </row>
    <row r="54" spans="1:58" x14ac:dyDescent="0.3">
      <c r="A54">
        <f t="shared" si="2"/>
        <v>3025948</v>
      </c>
      <c r="B54">
        <v>3025948</v>
      </c>
      <c r="C54" t="s">
        <v>742</v>
      </c>
      <c r="E54" t="e">
        <f>VLOOKUP(B54,#REF!,4,FALSE)</f>
        <v>#REF!</v>
      </c>
      <c r="F54" t="str">
        <f>VLOOKUP(B54,'School Details'!A:K,5,FALSE)</f>
        <v>Primary</v>
      </c>
      <c r="G54" t="s">
        <v>895</v>
      </c>
      <c r="I54" t="s">
        <v>23769</v>
      </c>
      <c r="J54">
        <v>661225</v>
      </c>
      <c r="K54" s="118" t="s">
        <v>15</v>
      </c>
      <c r="M54" s="106" t="str">
        <f t="shared" si="1"/>
        <v>UIFSM2425.I06</v>
      </c>
      <c r="N54">
        <f>VLOOKUP(B54,'School Details'!A:K,10,FALSE)</f>
        <v>400112</v>
      </c>
      <c r="O54" t="s">
        <v>23625</v>
      </c>
      <c r="P54" t="s">
        <v>70</v>
      </c>
      <c r="Q54" t="s">
        <v>71</v>
      </c>
      <c r="R54" t="s">
        <v>72</v>
      </c>
      <c r="S54" t="str">
        <f>VLOOKUP($G54,LBB_Code!$J:$O, 6,FALSE)</f>
        <v>A1.D10166.661225.99999.9999999.999999</v>
      </c>
      <c r="T54" s="155"/>
      <c r="W54" s="122"/>
      <c r="Z54" s="122"/>
      <c r="AC54" s="122"/>
      <c r="AF54" s="122"/>
      <c r="AI54" s="122"/>
      <c r="AL54" s="122"/>
      <c r="AO54" s="122"/>
      <c r="AR54" s="122"/>
      <c r="AU54" s="122"/>
      <c r="AX54" s="122"/>
      <c r="BA54" s="122"/>
      <c r="BD54" s="122"/>
      <c r="BE54" s="120">
        <f t="shared" si="6"/>
        <v>0</v>
      </c>
      <c r="BF54" s="120">
        <f t="shared" si="3"/>
        <v>0</v>
      </c>
    </row>
    <row r="55" spans="1:58" x14ac:dyDescent="0.3">
      <c r="A55">
        <f t="shared" si="2"/>
        <v>3025949</v>
      </c>
      <c r="B55">
        <v>3025949</v>
      </c>
      <c r="C55" t="s">
        <v>85</v>
      </c>
      <c r="E55" t="e">
        <f>VLOOKUP(B55,#REF!,4,FALSE)</f>
        <v>#REF!</v>
      </c>
      <c r="F55" t="str">
        <f>VLOOKUP(B55,'School Details'!A:K,5,FALSE)</f>
        <v>Primary</v>
      </c>
      <c r="G55" t="s">
        <v>895</v>
      </c>
      <c r="I55" t="s">
        <v>23769</v>
      </c>
      <c r="J55">
        <v>661225</v>
      </c>
      <c r="K55" s="118" t="s">
        <v>15</v>
      </c>
      <c r="M55" s="106" t="str">
        <f t="shared" si="1"/>
        <v>UIFSM2425.I06</v>
      </c>
      <c r="N55">
        <f>VLOOKUP(B55,'School Details'!A:K,10,FALSE)</f>
        <v>400110</v>
      </c>
      <c r="O55" t="s">
        <v>474</v>
      </c>
      <c r="P55" t="s">
        <v>85</v>
      </c>
      <c r="Q55" t="s">
        <v>86</v>
      </c>
      <c r="R55" t="s">
        <v>87</v>
      </c>
      <c r="S55" t="str">
        <f>VLOOKUP($G55,LBB_Code!$J:$O, 6,FALSE)</f>
        <v>A1.D10166.661225.99999.9999999.999999</v>
      </c>
      <c r="T55" s="155"/>
      <c r="W55" s="122"/>
      <c r="Z55" s="122"/>
      <c r="AC55" s="122"/>
      <c r="AF55" s="122"/>
      <c r="AI55" s="122"/>
      <c r="AL55" s="122"/>
      <c r="AO55" s="122"/>
      <c r="AR55" s="122"/>
      <c r="AU55" s="122"/>
      <c r="AX55" s="122"/>
      <c r="BA55" s="122"/>
      <c r="BD55" s="122"/>
      <c r="BE55" s="120">
        <f t="shared" si="6"/>
        <v>0</v>
      </c>
      <c r="BF55" s="120">
        <f t="shared" si="3"/>
        <v>0</v>
      </c>
    </row>
    <row r="56" spans="1:58" x14ac:dyDescent="0.3">
      <c r="A56" s="4" t="s">
        <v>23911</v>
      </c>
      <c r="B56">
        <v>3022061</v>
      </c>
      <c r="C56" t="s">
        <v>476</v>
      </c>
      <c r="E56" t="s">
        <v>400</v>
      </c>
      <c r="F56" t="str">
        <f>VLOOKUP(B56,'School Details'!A:K,5,FALSE)</f>
        <v>Primary</v>
      </c>
      <c r="G56" t="s">
        <v>895</v>
      </c>
      <c r="I56" t="s">
        <v>23769</v>
      </c>
      <c r="J56">
        <v>661225</v>
      </c>
      <c r="K56" s="118" t="s">
        <v>15</v>
      </c>
      <c r="M56" s="106" t="str">
        <f t="shared" si="1"/>
        <v>UIFSM2425.I06</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155"/>
      <c r="W56" s="122"/>
      <c r="Z56" s="122"/>
      <c r="AC56" s="122"/>
      <c r="AF56" s="122"/>
      <c r="AI56" s="122"/>
      <c r="AL56" s="122"/>
      <c r="AO56" s="122"/>
      <c r="AR56" s="122"/>
      <c r="AU56" s="122"/>
      <c r="AX56" s="122"/>
      <c r="BA56" s="122"/>
      <c r="BD56" s="122"/>
      <c r="BE56" s="120">
        <f t="shared" si="6"/>
        <v>0</v>
      </c>
      <c r="BF56" s="120">
        <f t="shared" si="3"/>
        <v>0</v>
      </c>
    </row>
    <row r="57" spans="1:58" x14ac:dyDescent="0.3">
      <c r="A57" t="s">
        <v>23911</v>
      </c>
      <c r="B57">
        <v>3023513</v>
      </c>
      <c r="C57" t="s">
        <v>76</v>
      </c>
      <c r="E57" t="e">
        <f>VLOOKUP(B57,#REF!,4,FALSE)</f>
        <v>#REF!</v>
      </c>
      <c r="F57" t="str">
        <f>VLOOKUP(B57,'School Details'!A:K,5,FALSE)</f>
        <v>Primary</v>
      </c>
      <c r="G57" t="s">
        <v>895</v>
      </c>
      <c r="I57" t="s">
        <v>23769</v>
      </c>
      <c r="J57">
        <v>661225</v>
      </c>
      <c r="K57" s="118" t="s">
        <v>15</v>
      </c>
      <c r="M57" s="106" t="str">
        <f t="shared" si="1"/>
        <v>UIFSM2425.I06</v>
      </c>
      <c r="N57">
        <f>VLOOKUP(B57,'School Details'!A:K,10,FALSE)</f>
        <v>400007</v>
      </c>
      <c r="O57" t="s">
        <v>23626</v>
      </c>
      <c r="P57" t="s">
        <v>76</v>
      </c>
      <c r="Q57" t="s">
        <v>77</v>
      </c>
      <c r="R57" t="s">
        <v>78</v>
      </c>
      <c r="S57" t="str">
        <f>VLOOKUP($G57,LBB_Code!$J:$O, 6,FALSE)</f>
        <v>A1.D10166.661225.99999.9999999.999999</v>
      </c>
      <c r="T57" s="155"/>
      <c r="W57" s="122"/>
      <c r="Z57" s="122"/>
      <c r="AC57" s="122"/>
      <c r="AF57" s="122"/>
      <c r="AI57" s="122"/>
      <c r="AL57" s="122"/>
      <c r="AO57" s="122"/>
      <c r="AR57" s="122"/>
      <c r="AU57" s="122"/>
      <c r="AX57" s="122"/>
      <c r="BA57" s="122"/>
      <c r="BD57" s="122"/>
      <c r="BE57" s="120">
        <f t="shared" si="6"/>
        <v>0</v>
      </c>
      <c r="BF57" s="120">
        <f t="shared" si="3"/>
        <v>0</v>
      </c>
    </row>
    <row r="58" spans="1:58" x14ac:dyDescent="0.3">
      <c r="A58">
        <f t="shared" si="2"/>
        <v>3022048</v>
      </c>
      <c r="B58">
        <v>3022048</v>
      </c>
      <c r="C58" t="s">
        <v>477</v>
      </c>
      <c r="E58" t="e">
        <f>VLOOKUP(B58,#REF!,4,FALSE)</f>
        <v>#REF!</v>
      </c>
      <c r="F58" t="str">
        <f>VLOOKUP(B58,'School Details'!A:K,5,FALSE)</f>
        <v>Primary</v>
      </c>
      <c r="G58" t="s">
        <v>895</v>
      </c>
      <c r="I58" t="s">
        <v>23769</v>
      </c>
      <c r="J58">
        <v>661225</v>
      </c>
      <c r="K58" s="118" t="s">
        <v>15</v>
      </c>
      <c r="M58" s="106" t="str">
        <f t="shared" si="1"/>
        <v>UIFSM2425.I06</v>
      </c>
      <c r="N58">
        <f>VLOOKUP(B58,'School Details'!A:K,10,FALSE)</f>
        <v>155126</v>
      </c>
      <c r="O58" t="s">
        <v>23627</v>
      </c>
      <c r="P58" t="s">
        <v>327</v>
      </c>
      <c r="Q58" t="s">
        <v>326</v>
      </c>
      <c r="R58" t="s">
        <v>815</v>
      </c>
      <c r="S58" t="str">
        <f>VLOOKUP($G58,LBB_Code!$J:$O, 6,FALSE)</f>
        <v>A1.D10166.661225.99999.9999999.999999</v>
      </c>
      <c r="T58" s="155"/>
      <c r="W58" s="122"/>
      <c r="Z58" s="122"/>
      <c r="AC58" s="122"/>
      <c r="AF58" s="122"/>
      <c r="AI58" s="122"/>
      <c r="AL58" s="122"/>
      <c r="AO58" s="122"/>
      <c r="AR58" s="122"/>
      <c r="AU58" s="122"/>
      <c r="AX58" s="122"/>
      <c r="BA58" s="122"/>
      <c r="BD58" s="122"/>
      <c r="BE58" s="120">
        <f t="shared" si="6"/>
        <v>0</v>
      </c>
      <c r="BF58" s="120">
        <f t="shared" si="3"/>
        <v>0</v>
      </c>
    </row>
    <row r="59" spans="1:58" x14ac:dyDescent="0.3">
      <c r="A59">
        <f t="shared" si="2"/>
        <v>3023305</v>
      </c>
      <c r="B59">
        <v>3023305</v>
      </c>
      <c r="C59" t="s">
        <v>721</v>
      </c>
      <c r="E59" t="e">
        <f>VLOOKUP(B59,#REF!,4,FALSE)</f>
        <v>#REF!</v>
      </c>
      <c r="F59" t="str">
        <f>VLOOKUP(B59,'School Details'!A:K,5,FALSE)</f>
        <v>Primary</v>
      </c>
      <c r="G59" t="s">
        <v>895</v>
      </c>
      <c r="I59" t="s">
        <v>23769</v>
      </c>
      <c r="J59">
        <v>661225</v>
      </c>
      <c r="K59" s="118" t="s">
        <v>15</v>
      </c>
      <c r="M59" s="106" t="str">
        <f t="shared" si="1"/>
        <v>UIFSM2425.I06</v>
      </c>
      <c r="N59">
        <f>VLOOKUP(B59,'School Details'!A:K,10,FALSE)</f>
        <v>400086</v>
      </c>
      <c r="O59" t="s">
        <v>478</v>
      </c>
      <c r="P59" t="s">
        <v>163</v>
      </c>
      <c r="Q59" t="s">
        <v>164</v>
      </c>
      <c r="R59" t="s">
        <v>165</v>
      </c>
      <c r="S59" t="str">
        <f>VLOOKUP($G59,LBB_Code!$J:$O, 6,FALSE)</f>
        <v>A1.D10166.661225.99999.9999999.999999</v>
      </c>
      <c r="T59" s="155"/>
      <c r="W59" s="122"/>
      <c r="Z59" s="122"/>
      <c r="AC59" s="122"/>
      <c r="AF59" s="122"/>
      <c r="AI59" s="122"/>
      <c r="AL59" s="122"/>
      <c r="AO59" s="122"/>
      <c r="AR59" s="122"/>
      <c r="AU59" s="122"/>
      <c r="AX59" s="122"/>
      <c r="BA59" s="122"/>
      <c r="BD59" s="122"/>
      <c r="BE59" s="120">
        <f t="shared" si="6"/>
        <v>0</v>
      </c>
      <c r="BF59" s="120">
        <f t="shared" si="3"/>
        <v>0</v>
      </c>
    </row>
    <row r="60" spans="1:58" x14ac:dyDescent="0.3">
      <c r="A60">
        <f t="shared" si="2"/>
        <v>3022042</v>
      </c>
      <c r="B60">
        <v>3022042</v>
      </c>
      <c r="C60" t="s">
        <v>710</v>
      </c>
      <c r="E60" t="e">
        <f>VLOOKUP(B60,#REF!,4,FALSE)</f>
        <v>#REF!</v>
      </c>
      <c r="F60" t="str">
        <f>VLOOKUP(B60,'School Details'!A:K,5,FALSE)</f>
        <v>Primary</v>
      </c>
      <c r="G60" t="s">
        <v>895</v>
      </c>
      <c r="I60" t="s">
        <v>23769</v>
      </c>
      <c r="J60">
        <v>661225</v>
      </c>
      <c r="K60" s="118" t="s">
        <v>15</v>
      </c>
      <c r="M60" s="106" t="str">
        <f t="shared" si="1"/>
        <v>UIFSM2425.I06</v>
      </c>
      <c r="N60">
        <f>VLOOKUP(B60,'School Details'!A:K,10,FALSE)</f>
        <v>400048</v>
      </c>
      <c r="O60" t="s">
        <v>479</v>
      </c>
      <c r="P60" t="s">
        <v>22</v>
      </c>
      <c r="Q60" t="s">
        <v>23</v>
      </c>
      <c r="R60" t="s">
        <v>24</v>
      </c>
      <c r="S60" t="str">
        <f>VLOOKUP($G60,LBB_Code!$J:$O, 6,FALSE)</f>
        <v>A1.D10166.661225.99999.9999999.999999</v>
      </c>
      <c r="T60" s="155"/>
      <c r="W60" s="122"/>
      <c r="Z60" s="122"/>
      <c r="AC60" s="122"/>
      <c r="AF60" s="122"/>
      <c r="AI60" s="122"/>
      <c r="AL60" s="122"/>
      <c r="AO60" s="122"/>
      <c r="AR60" s="122"/>
      <c r="AU60" s="122"/>
      <c r="AX60" s="122"/>
      <c r="BA60" s="122"/>
      <c r="BD60" s="122"/>
      <c r="BE60" s="120">
        <f t="shared" si="6"/>
        <v>0</v>
      </c>
      <c r="BF60" s="120">
        <f t="shared" si="3"/>
        <v>0</v>
      </c>
    </row>
    <row r="61" spans="1:58" x14ac:dyDescent="0.3">
      <c r="A61">
        <v>3022044</v>
      </c>
      <c r="B61">
        <v>3022044</v>
      </c>
      <c r="C61" t="s">
        <v>109</v>
      </c>
      <c r="E61" t="e">
        <f>VLOOKUP(B61,#REF!,4,FALSE)</f>
        <v>#REF!</v>
      </c>
      <c r="F61" t="str">
        <f>VLOOKUP(B61,'School Details'!A:K,5,FALSE)</f>
        <v>Primary</v>
      </c>
      <c r="G61" t="s">
        <v>895</v>
      </c>
      <c r="I61" t="s">
        <v>23769</v>
      </c>
      <c r="J61">
        <v>661225</v>
      </c>
      <c r="K61" s="118" t="s">
        <v>15</v>
      </c>
      <c r="M61" s="106" t="str">
        <f t="shared" si="1"/>
        <v>UIFSM2425.I06</v>
      </c>
      <c r="N61">
        <f>VLOOKUP(B61,'School Details'!A:K,10,FALSE)</f>
        <v>400088</v>
      </c>
      <c r="O61" t="str">
        <f>C61</f>
        <v>Moss Hall Infant School</v>
      </c>
      <c r="P61" t="str">
        <f>VLOOKUP($N61,LBB_Code!$B:$F,3,FALSE)</f>
        <v>Moss Hall Junior School</v>
      </c>
      <c r="Q61" t="str">
        <f>VLOOKUP($N61,LBB_Code!$B:$F,2,FALSE)</f>
        <v>S900008336</v>
      </c>
      <c r="R61" t="str">
        <f>VLOOKUP($N61,LBB_Code!$B:$F,4,FALSE)</f>
        <v>N3 1NR</v>
      </c>
      <c r="S61" t="str">
        <f>VLOOKUP($G61,LBB_Code!$J:$O, 6,FALSE)</f>
        <v>A1.D10166.661225.99999.9999999.999999</v>
      </c>
      <c r="T61" s="155"/>
      <c r="W61" s="122"/>
      <c r="Z61" s="122"/>
      <c r="AC61" s="122"/>
      <c r="AF61" s="122"/>
      <c r="AI61" s="122"/>
      <c r="AL61" s="122"/>
      <c r="AO61" s="122"/>
      <c r="AR61" s="122"/>
      <c r="AU61" s="122"/>
      <c r="AX61" s="122"/>
      <c r="BA61" s="122"/>
      <c r="BD61" s="122"/>
      <c r="BE61" s="120">
        <f t="shared" si="6"/>
        <v>0</v>
      </c>
      <c r="BF61" s="120">
        <f t="shared" si="3"/>
        <v>0</v>
      </c>
    </row>
    <row r="62" spans="1:58" x14ac:dyDescent="0.3">
      <c r="A62">
        <f t="shared" si="2"/>
        <v>3022043</v>
      </c>
      <c r="B62">
        <v>3022043</v>
      </c>
      <c r="C62" t="s">
        <v>198</v>
      </c>
      <c r="E62" t="e">
        <f>VLOOKUP(B62,#REF!,4,FALSE)</f>
        <v>#REF!</v>
      </c>
      <c r="F62" t="str">
        <f>VLOOKUP(B62,'School Details'!A:K,5,FALSE)</f>
        <v>Primary</v>
      </c>
      <c r="G62" t="s">
        <v>895</v>
      </c>
      <c r="I62" t="s">
        <v>23769</v>
      </c>
      <c r="J62">
        <v>661225</v>
      </c>
      <c r="K62" s="118" t="s">
        <v>15</v>
      </c>
      <c r="M62" s="106" t="str">
        <f t="shared" si="1"/>
        <v>UIFSM2425.I06</v>
      </c>
      <c r="N62">
        <f>VLOOKUP(B62,'School Details'!A:K,10,FALSE)</f>
        <v>400088</v>
      </c>
      <c r="O62" t="s">
        <v>481</v>
      </c>
      <c r="P62" t="s">
        <v>198</v>
      </c>
      <c r="Q62" t="s">
        <v>199</v>
      </c>
      <c r="R62" t="s">
        <v>200</v>
      </c>
      <c r="S62" t="str">
        <f>VLOOKUP($G62,LBB_Code!$J:$O, 6,FALSE)</f>
        <v>A1.D10166.661225.99999.9999999.999999</v>
      </c>
      <c r="T62" s="155"/>
      <c r="W62" s="122"/>
      <c r="Z62" s="122"/>
      <c r="AC62" s="122"/>
      <c r="AF62" s="122"/>
      <c r="AI62" s="122"/>
      <c r="AL62" s="122"/>
      <c r="AO62" s="122"/>
      <c r="AR62" s="122"/>
      <c r="AU62" s="122"/>
      <c r="AX62" s="122"/>
      <c r="BA62" s="122"/>
      <c r="BD62" s="122"/>
      <c r="BE62" s="120">
        <f t="shared" si="6"/>
        <v>0</v>
      </c>
      <c r="BF62" s="120">
        <f t="shared" si="3"/>
        <v>0</v>
      </c>
    </row>
    <row r="63" spans="1:58" x14ac:dyDescent="0.3">
      <c r="A63">
        <f t="shared" si="2"/>
        <v>3022045</v>
      </c>
      <c r="B63">
        <v>3022045</v>
      </c>
      <c r="C63" t="s">
        <v>711</v>
      </c>
      <c r="E63" t="e">
        <f>VLOOKUP(B63,#REF!,4,FALSE)</f>
        <v>#REF!</v>
      </c>
      <c r="F63" t="str">
        <f>VLOOKUP(B63,'School Details'!A:K,5,FALSE)</f>
        <v>Primary</v>
      </c>
      <c r="G63" t="s">
        <v>895</v>
      </c>
      <c r="I63" t="s">
        <v>23769</v>
      </c>
      <c r="J63">
        <v>661225</v>
      </c>
      <c r="K63" s="118" t="s">
        <v>15</v>
      </c>
      <c r="M63" s="106" t="str">
        <f t="shared" si="1"/>
        <v>UIFSM2425.I06</v>
      </c>
      <c r="N63">
        <f>VLOOKUP(B63,'School Details'!A:K,10,FALSE)</f>
        <v>400089</v>
      </c>
      <c r="O63" t="s">
        <v>483</v>
      </c>
      <c r="P63" t="s">
        <v>43</v>
      </c>
      <c r="Q63" t="s">
        <v>44</v>
      </c>
      <c r="R63" t="s">
        <v>45</v>
      </c>
      <c r="S63" t="str">
        <f>VLOOKUP($G63,LBB_Code!$J:$O, 6,FALSE)</f>
        <v>A1.D10166.661225.99999.9999999.999999</v>
      </c>
      <c r="T63" s="155"/>
      <c r="W63" s="122"/>
      <c r="Z63" s="122"/>
      <c r="AC63" s="122"/>
      <c r="AF63" s="122"/>
      <c r="AI63" s="122"/>
      <c r="AL63" s="122"/>
      <c r="AO63" s="122"/>
      <c r="AR63" s="122"/>
      <c r="AU63" s="122"/>
      <c r="AX63" s="122"/>
      <c r="BA63" s="122"/>
      <c r="BD63" s="122"/>
      <c r="BE63" s="120">
        <f t="shared" si="6"/>
        <v>0</v>
      </c>
      <c r="BF63" s="120">
        <f t="shared" si="3"/>
        <v>0</v>
      </c>
    </row>
    <row r="64" spans="1:58" x14ac:dyDescent="0.3">
      <c r="A64">
        <f t="shared" si="2"/>
        <v>3027005</v>
      </c>
      <c r="B64">
        <v>3027005</v>
      </c>
      <c r="C64" t="s">
        <v>218</v>
      </c>
      <c r="E64" t="e">
        <f>VLOOKUP(B64,#REF!,4,FALSE)</f>
        <v>#REF!</v>
      </c>
      <c r="F64" t="str">
        <f>VLOOKUP(B64,'School Details'!A:K,5,FALSE)</f>
        <v>Special</v>
      </c>
      <c r="G64" t="s">
        <v>893</v>
      </c>
      <c r="I64" t="s">
        <v>23769</v>
      </c>
      <c r="J64">
        <v>661225</v>
      </c>
      <c r="K64" s="118" t="s">
        <v>15</v>
      </c>
      <c r="M64" s="106" t="str">
        <f t="shared" si="1"/>
        <v>UIFSM2425.I06</v>
      </c>
      <c r="N64">
        <f>VLOOKUP(B64,'School Details'!A:K,10,FALSE)</f>
        <v>400034</v>
      </c>
      <c r="O64" t="s">
        <v>558</v>
      </c>
      <c r="P64" t="s">
        <v>218</v>
      </c>
      <c r="Q64" t="s">
        <v>219</v>
      </c>
      <c r="R64" t="s">
        <v>180</v>
      </c>
      <c r="S64" t="str">
        <f>VLOOKUP($G64,LBB_Code!$J:$O, 6,FALSE)</f>
        <v>A1.D10168.661225.99999.9999999.999999</v>
      </c>
      <c r="T64" s="155"/>
      <c r="W64" s="122"/>
      <c r="Z64" s="122"/>
      <c r="AC64" s="122"/>
      <c r="AF64" s="122"/>
      <c r="AI64" s="122"/>
      <c r="AL64" s="122"/>
      <c r="AO64" s="122"/>
      <c r="AR64" s="122"/>
      <c r="AU64" s="122"/>
      <c r="AX64" s="122"/>
      <c r="BA64" s="122"/>
      <c r="BD64" s="122"/>
      <c r="BE64" s="120">
        <f t="shared" si="6"/>
        <v>0</v>
      </c>
      <c r="BF64" s="120">
        <f t="shared" si="3"/>
        <v>0</v>
      </c>
    </row>
    <row r="65" spans="1:58" x14ac:dyDescent="0.3">
      <c r="A65">
        <f t="shared" si="2"/>
        <v>3027009</v>
      </c>
      <c r="B65">
        <v>3027009</v>
      </c>
      <c r="C65" t="s">
        <v>25</v>
      </c>
      <c r="E65" t="e">
        <f>VLOOKUP(B65,#REF!,4,FALSE)</f>
        <v>#REF!</v>
      </c>
      <c r="F65" t="str">
        <f>VLOOKUP(B65,'School Details'!A:K,5,FALSE)</f>
        <v>Special</v>
      </c>
      <c r="G65" t="s">
        <v>893</v>
      </c>
      <c r="I65" t="s">
        <v>23769</v>
      </c>
      <c r="J65">
        <v>661225</v>
      </c>
      <c r="K65" s="118" t="s">
        <v>15</v>
      </c>
      <c r="M65" s="106" t="str">
        <f t="shared" si="1"/>
        <v>UIFSM2425.I06</v>
      </c>
      <c r="N65">
        <f>VLOOKUP(B65,'School Details'!A:K,10,FALSE)</f>
        <v>400091</v>
      </c>
      <c r="O65" t="s">
        <v>560</v>
      </c>
      <c r="P65" t="s">
        <v>25</v>
      </c>
      <c r="Q65" t="s">
        <v>26</v>
      </c>
      <c r="R65" t="s">
        <v>27</v>
      </c>
      <c r="S65" t="str">
        <f>VLOOKUP($G65,LBB_Code!$J:$O, 6,FALSE)</f>
        <v>A1.D10168.661225.99999.9999999.999999</v>
      </c>
      <c r="T65" s="155"/>
      <c r="W65" s="122"/>
      <c r="Z65" s="122"/>
      <c r="AC65" s="122"/>
      <c r="AF65" s="122"/>
      <c r="AI65" s="122"/>
      <c r="AL65" s="122"/>
      <c r="AO65" s="122"/>
      <c r="AR65" s="122"/>
      <c r="AU65" s="122"/>
      <c r="AX65" s="122"/>
      <c r="BA65" s="122"/>
      <c r="BD65" s="122"/>
      <c r="BE65" s="120">
        <f t="shared" si="6"/>
        <v>0</v>
      </c>
      <c r="BF65" s="120">
        <f t="shared" si="3"/>
        <v>0</v>
      </c>
    </row>
    <row r="66" spans="1:58" x14ac:dyDescent="0.3">
      <c r="A66">
        <f t="shared" si="2"/>
        <v>3025201</v>
      </c>
      <c r="B66">
        <v>3025201</v>
      </c>
      <c r="C66" t="s">
        <v>487</v>
      </c>
      <c r="E66" t="e">
        <f>VLOOKUP(B66,#REF!,4,FALSE)</f>
        <v>#REF!</v>
      </c>
      <c r="F66" t="str">
        <f>VLOOKUP(B66,'School Details'!A:K,5,FALSE)</f>
        <v>Primary</v>
      </c>
      <c r="G66" t="s">
        <v>895</v>
      </c>
      <c r="I66" t="s">
        <v>23769</v>
      </c>
      <c r="J66">
        <v>661225</v>
      </c>
      <c r="K66" s="118" t="s">
        <v>15</v>
      </c>
      <c r="M66" s="106" t="str">
        <f t="shared" si="1"/>
        <v>UIFSM2425.I06</v>
      </c>
      <c r="N66">
        <f>VLOOKUP(B66,'School Details'!A:K,10,FALSE)</f>
        <v>400021</v>
      </c>
      <c r="O66" t="s">
        <v>486</v>
      </c>
      <c r="P66" t="s">
        <v>142</v>
      </c>
      <c r="Q66" t="s">
        <v>143</v>
      </c>
      <c r="R66" t="s">
        <v>144</v>
      </c>
      <c r="S66" t="str">
        <f>VLOOKUP($G66,LBB_Code!$J:$O, 6,FALSE)</f>
        <v>A1.D10166.661225.99999.9999999.999999</v>
      </c>
      <c r="T66" s="155"/>
      <c r="W66" s="122"/>
      <c r="Z66" s="122"/>
      <c r="AC66" s="122"/>
      <c r="AF66" s="122"/>
      <c r="AI66" s="122"/>
      <c r="AL66" s="122"/>
      <c r="AO66" s="122"/>
      <c r="AR66" s="122"/>
      <c r="AU66" s="122"/>
      <c r="AX66" s="122"/>
      <c r="BA66" s="122"/>
      <c r="BD66" s="122"/>
      <c r="BE66" s="120">
        <f t="shared" si="6"/>
        <v>0</v>
      </c>
      <c r="BF66" s="120">
        <f t="shared" si="3"/>
        <v>0</v>
      </c>
    </row>
    <row r="67" spans="1:58" x14ac:dyDescent="0.3">
      <c r="A67">
        <f t="shared" si="2"/>
        <v>3023501</v>
      </c>
      <c r="B67">
        <v>3023501</v>
      </c>
      <c r="C67" t="s">
        <v>732</v>
      </c>
      <c r="E67" t="e">
        <f>VLOOKUP(B67,#REF!,4,FALSE)</f>
        <v>#REF!</v>
      </c>
      <c r="F67" t="str">
        <f>VLOOKUP(B67,'School Details'!A:K,5,FALSE)</f>
        <v>Primary</v>
      </c>
      <c r="G67" t="s">
        <v>895</v>
      </c>
      <c r="I67" t="s">
        <v>23769</v>
      </c>
      <c r="J67">
        <v>661225</v>
      </c>
      <c r="K67" s="118" t="s">
        <v>15</v>
      </c>
      <c r="M67" s="106" t="str">
        <f t="shared" si="1"/>
        <v>UIFSM2425.I06</v>
      </c>
      <c r="N67">
        <f>VLOOKUP(B67,'School Details'!A:K,10,FALSE)</f>
        <v>400003</v>
      </c>
      <c r="O67" t="s">
        <v>488</v>
      </c>
      <c r="P67" t="s">
        <v>121</v>
      </c>
      <c r="Q67" t="s">
        <v>122</v>
      </c>
      <c r="R67" t="s">
        <v>123</v>
      </c>
      <c r="S67" t="str">
        <f>VLOOKUP($G67,LBB_Code!$J:$O, 6,FALSE)</f>
        <v>A1.D10166.661225.99999.9999999.999999</v>
      </c>
      <c r="T67" s="155"/>
      <c r="W67" s="122"/>
      <c r="Z67" s="122"/>
      <c r="AC67" s="122"/>
      <c r="AF67" s="122"/>
      <c r="AI67" s="122"/>
      <c r="AL67" s="122"/>
      <c r="AO67" s="122"/>
      <c r="AR67" s="122"/>
      <c r="AU67" s="122"/>
      <c r="AX67" s="122"/>
      <c r="BA67" s="122"/>
      <c r="BD67" s="122"/>
      <c r="BE67" s="120">
        <f t="shared" si="6"/>
        <v>0</v>
      </c>
      <c r="BF67" s="120">
        <f t="shared" si="3"/>
        <v>0</v>
      </c>
    </row>
    <row r="68" spans="1:58" x14ac:dyDescent="0.3">
      <c r="A68">
        <f t="shared" si="2"/>
        <v>3022078</v>
      </c>
      <c r="B68">
        <v>3022078</v>
      </c>
      <c r="C68" t="s">
        <v>716</v>
      </c>
      <c r="E68" t="e">
        <f>VLOOKUP(B68,#REF!,4,FALSE)</f>
        <v>#REF!</v>
      </c>
      <c r="F68" t="str">
        <f>VLOOKUP(B68,'School Details'!A:K,5,FALSE)</f>
        <v>Primary</v>
      </c>
      <c r="G68" t="s">
        <v>895</v>
      </c>
      <c r="I68" t="s">
        <v>23769</v>
      </c>
      <c r="J68">
        <v>661225</v>
      </c>
      <c r="K68" s="118" t="s">
        <v>15</v>
      </c>
      <c r="M68" s="106" t="str">
        <f t="shared" si="1"/>
        <v>UIFSM2425.I06</v>
      </c>
      <c r="N68">
        <f>VLOOKUP(B68,'School Details'!A:K,10,FALSE)</f>
        <v>400014</v>
      </c>
      <c r="O68" t="s">
        <v>490</v>
      </c>
      <c r="P68" t="s">
        <v>232</v>
      </c>
      <c r="Q68" t="s">
        <v>233</v>
      </c>
      <c r="R68" t="s">
        <v>234</v>
      </c>
      <c r="S68" t="str">
        <f>VLOOKUP($G68,LBB_Code!$J:$O, 6,FALSE)</f>
        <v>A1.D10166.661225.99999.9999999.999999</v>
      </c>
      <c r="T68" s="155"/>
      <c r="W68" s="122"/>
      <c r="Z68" s="122"/>
      <c r="AC68" s="122"/>
      <c r="AF68" s="122"/>
      <c r="AI68" s="122"/>
      <c r="AL68" s="122"/>
      <c r="AO68" s="122"/>
      <c r="AR68" s="122"/>
      <c r="AU68" s="122"/>
      <c r="AX68" s="122"/>
      <c r="BA68" s="122"/>
      <c r="BD68" s="122"/>
      <c r="BE68" s="120">
        <f t="shared" si="6"/>
        <v>0</v>
      </c>
      <c r="BF68" s="120">
        <f t="shared" si="3"/>
        <v>0</v>
      </c>
    </row>
    <row r="69" spans="1:58" x14ac:dyDescent="0.3">
      <c r="A69">
        <f t="shared" si="2"/>
        <v>3022038</v>
      </c>
      <c r="B69">
        <v>3022038</v>
      </c>
      <c r="C69" t="s">
        <v>491</v>
      </c>
      <c r="E69" t="e">
        <f>VLOOKUP(B69,#REF!,4,FALSE)</f>
        <v>#REF!</v>
      </c>
      <c r="F69" t="str">
        <f>VLOOKUP(B69,'School Details'!A:K,5,FALSE)</f>
        <v>Primary</v>
      </c>
      <c r="G69" t="s">
        <v>895</v>
      </c>
      <c r="I69" t="s">
        <v>23769</v>
      </c>
      <c r="J69">
        <v>661225</v>
      </c>
      <c r="K69" s="118" t="s">
        <v>15</v>
      </c>
      <c r="M69" s="106" t="str">
        <f t="shared" si="1"/>
        <v>UIFSM2425.I06</v>
      </c>
      <c r="N69">
        <f>VLOOKUP(B69,'School Details'!A:K,10,FALSE)</f>
        <v>152217</v>
      </c>
      <c r="O69" t="s">
        <v>491</v>
      </c>
      <c r="P69" t="s">
        <v>321</v>
      </c>
      <c r="Q69" t="s">
        <v>320</v>
      </c>
      <c r="R69" t="s">
        <v>812</v>
      </c>
      <c r="S69" t="str">
        <f>VLOOKUP($G69,LBB_Code!$J:$O, 6,FALSE)</f>
        <v>A1.D10166.661225.99999.9999999.999999</v>
      </c>
      <c r="T69" s="154"/>
      <c r="W69" s="122"/>
      <c r="Z69" s="122"/>
      <c r="AC69" s="122"/>
      <c r="AF69" s="122"/>
      <c r="AI69" s="122"/>
      <c r="AL69" s="122"/>
      <c r="AO69" s="122"/>
      <c r="AR69" s="122"/>
      <c r="AU69" s="122"/>
      <c r="AX69" s="122"/>
      <c r="BA69" s="122"/>
      <c r="BD69" s="122"/>
      <c r="BE69" s="120">
        <f t="shared" si="6"/>
        <v>0</v>
      </c>
      <c r="BF69" s="120">
        <f t="shared" si="3"/>
        <v>0</v>
      </c>
    </row>
    <row r="70" spans="1:58" x14ac:dyDescent="0.3">
      <c r="A70">
        <v>3021100</v>
      </c>
      <c r="B70">
        <v>3021100</v>
      </c>
      <c r="C70" t="s">
        <v>536</v>
      </c>
      <c r="E70" t="e">
        <f>VLOOKUP(B70,#REF!,4,FALSE)</f>
        <v>#REF!</v>
      </c>
      <c r="F70" t="str">
        <f>VLOOKUP(B70,'School Details'!A:K,5,FALSE)</f>
        <v>PRU</v>
      </c>
      <c r="G70" t="s">
        <v>893</v>
      </c>
      <c r="I70" t="s">
        <v>23769</v>
      </c>
      <c r="J70">
        <v>661225</v>
      </c>
      <c r="K70" s="118" t="s">
        <v>15</v>
      </c>
      <c r="M70" s="106" t="str">
        <f t="shared" si="1"/>
        <v>UIFSM2425.I06</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154"/>
      <c r="W70" s="122"/>
      <c r="Z70" s="122"/>
      <c r="AC70" s="122"/>
      <c r="AF70" s="122"/>
      <c r="AI70" s="122"/>
      <c r="AL70" s="122"/>
      <c r="AO70" s="122"/>
      <c r="AR70" s="122"/>
      <c r="AU70" s="122"/>
      <c r="AX70" s="122"/>
      <c r="BA70" s="122"/>
      <c r="BD70" s="122"/>
      <c r="BE70" s="120"/>
      <c r="BF70" s="120"/>
    </row>
    <row r="71" spans="1:58" x14ac:dyDescent="0.3">
      <c r="A71" t="s">
        <v>752</v>
      </c>
      <c r="B71">
        <v>3022071</v>
      </c>
      <c r="C71" t="s">
        <v>714</v>
      </c>
      <c r="E71" t="s">
        <v>400</v>
      </c>
      <c r="F71" t="str">
        <f>VLOOKUP(B71,'School Details'!A:K,5,FALSE)</f>
        <v>Primary</v>
      </c>
      <c r="G71" t="s">
        <v>895</v>
      </c>
      <c r="I71" t="s">
        <v>23769</v>
      </c>
      <c r="J71">
        <v>661225</v>
      </c>
      <c r="K71" s="118" t="s">
        <v>15</v>
      </c>
      <c r="M71" s="106" t="str">
        <f t="shared" si="1"/>
        <v>UIFSM2425.I06</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154"/>
      <c r="W71" s="122"/>
      <c r="Z71" s="122"/>
      <c r="AC71" s="122"/>
      <c r="AF71" s="122"/>
      <c r="AI71" s="122"/>
      <c r="AL71" s="122"/>
      <c r="AO71" s="122"/>
      <c r="AR71" s="122"/>
      <c r="AU71" s="122"/>
      <c r="AX71" s="122"/>
      <c r="BA71" s="122"/>
      <c r="BD71" s="122"/>
      <c r="BE71" s="120"/>
      <c r="BF71" s="120"/>
    </row>
    <row r="72" spans="1:58" x14ac:dyDescent="0.3">
      <c r="A72" t="s">
        <v>752</v>
      </c>
      <c r="B72">
        <v>3022072</v>
      </c>
      <c r="C72" t="s">
        <v>52</v>
      </c>
      <c r="E72" t="e">
        <f>VLOOKUP(B72,#REF!,4,FALSE)</f>
        <v>#REF!</v>
      </c>
      <c r="F72" t="str">
        <f>VLOOKUP(B72,'School Details'!A:K,5,FALSE)</f>
        <v>Primary</v>
      </c>
      <c r="G72" t="s">
        <v>895</v>
      </c>
      <c r="I72" t="s">
        <v>23769</v>
      </c>
      <c r="J72">
        <v>661225</v>
      </c>
      <c r="K72" s="118" t="s">
        <v>15</v>
      </c>
      <c r="M72" s="106" t="str">
        <f t="shared" si="1"/>
        <v>UIFSM2425.I06</v>
      </c>
      <c r="N72">
        <f>VLOOKUP(B72,'School Details'!A:K,10,FALSE)</f>
        <v>400012</v>
      </c>
      <c r="O72" t="s">
        <v>493</v>
      </c>
      <c r="P72" t="s">
        <v>52</v>
      </c>
      <c r="Q72" t="s">
        <v>53</v>
      </c>
      <c r="R72" t="s">
        <v>54</v>
      </c>
      <c r="S72" t="str">
        <f>VLOOKUP($G72,LBB_Code!$J:$O, 6,FALSE)</f>
        <v>A1.D10166.661225.99999.9999999.999999</v>
      </c>
      <c r="T72" s="155"/>
      <c r="W72" s="122"/>
      <c r="Z72" s="122"/>
      <c r="AC72" s="122"/>
      <c r="AF72" s="122"/>
      <c r="AI72" s="122"/>
      <c r="AL72" s="122"/>
      <c r="AO72" s="122"/>
      <c r="AR72" s="122"/>
      <c r="AU72" s="122"/>
      <c r="AX72" s="122"/>
      <c r="BA72" s="122"/>
      <c r="BD72" s="122"/>
      <c r="BE72" s="120">
        <f t="shared" ref="BE72:BE103" si="7">W72+Z72+AC72+AF72+AI72+AL72+AO72+AR72+AU72+AX72+BA72+W72</f>
        <v>0</v>
      </c>
      <c r="BF72" s="120">
        <f t="shared" si="3"/>
        <v>0</v>
      </c>
    </row>
    <row r="73" spans="1:58" x14ac:dyDescent="0.3">
      <c r="A73">
        <f t="shared" si="2"/>
        <v>3022004</v>
      </c>
      <c r="B73">
        <v>3022004</v>
      </c>
      <c r="C73" t="s">
        <v>494</v>
      </c>
      <c r="E73" t="e">
        <f>VLOOKUP(B73,#REF!,4,FALSE)</f>
        <v>#REF!</v>
      </c>
      <c r="F73" t="str">
        <f>VLOOKUP(B73,'School Details'!A:K,5,FALSE)</f>
        <v>Primary</v>
      </c>
      <c r="G73" t="s">
        <v>895</v>
      </c>
      <c r="I73" t="s">
        <v>23769</v>
      </c>
      <c r="J73">
        <v>661225</v>
      </c>
      <c r="K73" s="118" t="s">
        <v>15</v>
      </c>
      <c r="M73" s="106" t="str">
        <f t="shared" si="1"/>
        <v>UIFSM2425.I06</v>
      </c>
      <c r="N73">
        <f>VLOOKUP(B73,'School Details'!A:K,10,FALSE)</f>
        <v>155029</v>
      </c>
      <c r="O73" t="s">
        <v>494</v>
      </c>
      <c r="P73" t="s">
        <v>325</v>
      </c>
      <c r="Q73" t="s">
        <v>324</v>
      </c>
      <c r="R73" t="s">
        <v>809</v>
      </c>
      <c r="S73" t="str">
        <f>VLOOKUP($G73,LBB_Code!$J:$O, 6,FALSE)</f>
        <v>A1.D10166.661225.99999.9999999.999999</v>
      </c>
      <c r="T73" s="155"/>
      <c r="W73" s="122"/>
      <c r="Z73" s="122"/>
      <c r="AC73" s="122"/>
      <c r="AF73" s="122"/>
      <c r="AI73" s="122"/>
      <c r="AL73" s="122"/>
      <c r="AO73" s="122"/>
      <c r="AR73" s="122"/>
      <c r="AU73" s="122"/>
      <c r="AX73" s="122"/>
      <c r="BA73" s="122"/>
      <c r="BD73" s="122"/>
      <c r="BE73" s="120">
        <f t="shared" si="7"/>
        <v>0</v>
      </c>
      <c r="BF73" s="120">
        <f t="shared" si="3"/>
        <v>0</v>
      </c>
    </row>
    <row r="74" spans="1:58" x14ac:dyDescent="0.3">
      <c r="A74">
        <f t="shared" si="2"/>
        <v>3023512</v>
      </c>
      <c r="B74">
        <v>3023512</v>
      </c>
      <c r="C74" t="s">
        <v>738</v>
      </c>
      <c r="E74" t="e">
        <f>VLOOKUP(B74,#REF!,4,FALSE)</f>
        <v>#REF!</v>
      </c>
      <c r="F74" t="str">
        <f>VLOOKUP(B74,'School Details'!A:K,5,FALSE)</f>
        <v>Primary</v>
      </c>
      <c r="G74" t="s">
        <v>895</v>
      </c>
      <c r="I74" t="s">
        <v>23769</v>
      </c>
      <c r="J74">
        <v>661225</v>
      </c>
      <c r="K74" s="118" t="s">
        <v>15</v>
      </c>
      <c r="M74" s="106" t="str">
        <f t="shared" si="1"/>
        <v>UIFSM2425.I06</v>
      </c>
      <c r="N74">
        <f>VLOOKUP(B74,'School Details'!A:K,10,FALSE)</f>
        <v>400093</v>
      </c>
      <c r="O74" t="s">
        <v>495</v>
      </c>
      <c r="P74" t="s">
        <v>166</v>
      </c>
      <c r="Q74" t="s">
        <v>167</v>
      </c>
      <c r="R74" t="s">
        <v>168</v>
      </c>
      <c r="S74" t="str">
        <f>VLOOKUP($G74,LBB_Code!$J:$O, 6,FALSE)</f>
        <v>A1.D10166.661225.99999.9999999.999999</v>
      </c>
      <c r="T74" s="155"/>
      <c r="W74" s="122"/>
      <c r="Z74" s="122"/>
      <c r="AC74" s="122"/>
      <c r="AF74" s="122"/>
      <c r="AI74" s="122"/>
      <c r="AL74" s="122"/>
      <c r="AO74" s="122"/>
      <c r="AR74" s="122"/>
      <c r="AU74" s="122"/>
      <c r="AX74" s="122"/>
      <c r="BA74" s="122"/>
      <c r="BD74" s="122"/>
      <c r="BE74" s="120">
        <f t="shared" si="7"/>
        <v>0</v>
      </c>
      <c r="BF74" s="120">
        <f t="shared" si="3"/>
        <v>0</v>
      </c>
    </row>
    <row r="75" spans="1:58" x14ac:dyDescent="0.3">
      <c r="A75">
        <f t="shared" si="2"/>
        <v>3022041</v>
      </c>
      <c r="B75">
        <v>3022041</v>
      </c>
      <c r="C75" t="s">
        <v>496</v>
      </c>
      <c r="E75" t="e">
        <f>VLOOKUP(B75,#REF!,4,FALSE)</f>
        <v>#REF!</v>
      </c>
      <c r="F75" t="str">
        <f>VLOOKUP(B75,'School Details'!A:K,5,FALSE)</f>
        <v>Primary</v>
      </c>
      <c r="G75" t="s">
        <v>895</v>
      </c>
      <c r="I75" t="s">
        <v>23769</v>
      </c>
      <c r="J75">
        <v>661225</v>
      </c>
      <c r="K75" s="118" t="s">
        <v>15</v>
      </c>
      <c r="M75" s="106" t="str">
        <f t="shared" si="1"/>
        <v>UIFSM2425.I06</v>
      </c>
      <c r="N75">
        <f>VLOOKUP(B75,'School Details'!A:K,10,FALSE)</f>
        <v>160025</v>
      </c>
      <c r="O75" t="s">
        <v>23628</v>
      </c>
      <c r="P75" t="s">
        <v>349</v>
      </c>
      <c r="Q75" t="s">
        <v>348</v>
      </c>
      <c r="R75" t="s">
        <v>813</v>
      </c>
      <c r="S75" t="str">
        <f>VLOOKUP($G75,LBB_Code!$J:$O, 6,FALSE)</f>
        <v>A1.D10166.661225.99999.9999999.999999</v>
      </c>
      <c r="T75" s="155"/>
      <c r="W75" s="122"/>
      <c r="Z75" s="122"/>
      <c r="AC75" s="122"/>
      <c r="AF75" s="122"/>
      <c r="AI75" s="122"/>
      <c r="AL75" s="122"/>
      <c r="AO75" s="122"/>
      <c r="AR75" s="122"/>
      <c r="AU75" s="122"/>
      <c r="AX75" s="122"/>
      <c r="BA75" s="122"/>
      <c r="BD75" s="122"/>
      <c r="BE75" s="120">
        <f t="shared" si="7"/>
        <v>0</v>
      </c>
      <c r="BF75" s="120">
        <f t="shared" si="3"/>
        <v>0</v>
      </c>
    </row>
    <row r="76" spans="1:58" x14ac:dyDescent="0.3">
      <c r="A76">
        <f t="shared" si="2"/>
        <v>3023510</v>
      </c>
      <c r="B76">
        <v>3023510</v>
      </c>
      <c r="C76" t="s">
        <v>736</v>
      </c>
      <c r="E76" t="e">
        <f>VLOOKUP(B76,#REF!,4,FALSE)</f>
        <v>#REF!</v>
      </c>
      <c r="F76" t="str">
        <f>VLOOKUP(B76,'School Details'!A:K,5,FALSE)</f>
        <v>Primary</v>
      </c>
      <c r="G76" t="s">
        <v>895</v>
      </c>
      <c r="I76" t="s">
        <v>23769</v>
      </c>
      <c r="J76">
        <v>661225</v>
      </c>
      <c r="K76" s="118" t="s">
        <v>15</v>
      </c>
      <c r="M76" s="106" t="str">
        <f t="shared" si="1"/>
        <v>UIFSM2425.I06</v>
      </c>
      <c r="N76">
        <f>VLOOKUP(B76,'School Details'!A:K,10,FALSE)</f>
        <v>400071</v>
      </c>
      <c r="O76" t="s">
        <v>497</v>
      </c>
      <c r="P76" t="s">
        <v>235</v>
      </c>
      <c r="Q76" t="s">
        <v>236</v>
      </c>
      <c r="R76" t="s">
        <v>237</v>
      </c>
      <c r="S76" t="str">
        <f>VLOOKUP($G76,LBB_Code!$J:$O, 6,FALSE)</f>
        <v>A1.D10166.661225.99999.9999999.999999</v>
      </c>
      <c r="T76" s="155"/>
      <c r="W76" s="122"/>
      <c r="Z76" s="122"/>
      <c r="AC76" s="122"/>
      <c r="AF76" s="122"/>
      <c r="AI76" s="122"/>
      <c r="AL76" s="122"/>
      <c r="AO76" s="122"/>
      <c r="AR76" s="122"/>
      <c r="AU76" s="122"/>
      <c r="AX76" s="122"/>
      <c r="BA76" s="122"/>
      <c r="BD76" s="122"/>
      <c r="BE76" s="120">
        <f t="shared" si="7"/>
        <v>0</v>
      </c>
      <c r="BF76" s="120">
        <f t="shared" si="3"/>
        <v>0</v>
      </c>
    </row>
    <row r="77" spans="1:58" x14ac:dyDescent="0.3">
      <c r="A77">
        <f t="shared" si="2"/>
        <v>3022053</v>
      </c>
      <c r="B77">
        <v>3022053</v>
      </c>
      <c r="C77" t="s">
        <v>31</v>
      </c>
      <c r="E77" t="e">
        <f>VLOOKUP(B77,#REF!,4,FALSE)</f>
        <v>#REF!</v>
      </c>
      <c r="F77" t="str">
        <f>VLOOKUP(B77,'School Details'!A:K,5,FALSE)</f>
        <v>Primary</v>
      </c>
      <c r="G77" t="s">
        <v>895</v>
      </c>
      <c r="I77" t="s">
        <v>23769</v>
      </c>
      <c r="J77">
        <v>661225</v>
      </c>
      <c r="K77" s="118" t="s">
        <v>15</v>
      </c>
      <c r="M77" s="106" t="str">
        <f t="shared" si="1"/>
        <v>UIFSM2425.I06</v>
      </c>
      <c r="N77">
        <f>VLOOKUP(B77,'School Details'!A:K,10,FALSE)</f>
        <v>158733</v>
      </c>
      <c r="O77" t="s">
        <v>482</v>
      </c>
      <c r="P77" t="s">
        <v>31</v>
      </c>
      <c r="Q77" t="s">
        <v>32</v>
      </c>
      <c r="R77" t="s">
        <v>33</v>
      </c>
      <c r="S77" t="str">
        <f>VLOOKUP($G77,LBB_Code!$J:$O, 6,FALSE)</f>
        <v>A1.D10166.661225.99999.9999999.999999</v>
      </c>
      <c r="T77" s="155"/>
      <c r="W77" s="122"/>
      <c r="Z77" s="122"/>
      <c r="AC77" s="122"/>
      <c r="AF77" s="122"/>
      <c r="AI77" s="122"/>
      <c r="AL77" s="122"/>
      <c r="AO77" s="122"/>
      <c r="AR77" s="122"/>
      <c r="AU77" s="122"/>
      <c r="AX77" s="122"/>
      <c r="BA77" s="122"/>
      <c r="BD77" s="122"/>
      <c r="BE77" s="120">
        <f t="shared" si="7"/>
        <v>0</v>
      </c>
      <c r="BF77" s="120">
        <f t="shared" si="3"/>
        <v>0</v>
      </c>
    </row>
    <row r="78" spans="1:58" x14ac:dyDescent="0.3">
      <c r="A78">
        <f t="shared" si="2"/>
        <v>3023502</v>
      </c>
      <c r="B78">
        <v>3023502</v>
      </c>
      <c r="C78" t="s">
        <v>733</v>
      </c>
      <c r="E78" t="e">
        <f>VLOOKUP(B78,#REF!,4,FALSE)</f>
        <v>#REF!</v>
      </c>
      <c r="F78" t="str">
        <f>VLOOKUP(B78,'School Details'!A:K,5,FALSE)</f>
        <v>Primary</v>
      </c>
      <c r="G78" t="s">
        <v>895</v>
      </c>
      <c r="I78" t="s">
        <v>23769</v>
      </c>
      <c r="J78">
        <v>661225</v>
      </c>
      <c r="K78" s="118" t="s">
        <v>15</v>
      </c>
      <c r="M78" s="106" t="str">
        <f t="shared" si="1"/>
        <v>UIFSM2425.I06</v>
      </c>
      <c r="N78">
        <f>VLOOKUP(B78,'School Details'!A:K,10,FALSE)</f>
        <v>400096</v>
      </c>
      <c r="O78" t="s">
        <v>499</v>
      </c>
      <c r="P78" t="s">
        <v>136</v>
      </c>
      <c r="Q78" t="s">
        <v>137</v>
      </c>
      <c r="R78" t="s">
        <v>138</v>
      </c>
      <c r="S78" t="str">
        <f>VLOOKUP($G78,LBB_Code!$J:$O, 6,FALSE)</f>
        <v>A1.D10166.661225.99999.9999999.999999</v>
      </c>
      <c r="T78" s="155"/>
      <c r="W78" s="122"/>
      <c r="Z78" s="122"/>
      <c r="AC78" s="122"/>
      <c r="AF78" s="122"/>
      <c r="AI78" s="122"/>
      <c r="AL78" s="122"/>
      <c r="AO78" s="122"/>
      <c r="AR78" s="122"/>
      <c r="AU78" s="122"/>
      <c r="AX78" s="122"/>
      <c r="BA78" s="122"/>
      <c r="BD78" s="122"/>
      <c r="BE78" s="120">
        <f t="shared" si="7"/>
        <v>0</v>
      </c>
      <c r="BF78" s="120">
        <f t="shared" si="3"/>
        <v>0</v>
      </c>
    </row>
    <row r="79" spans="1:58" x14ac:dyDescent="0.3">
      <c r="A79">
        <f t="shared" si="2"/>
        <v>3023315</v>
      </c>
      <c r="B79">
        <v>3023315</v>
      </c>
      <c r="C79" t="s">
        <v>728</v>
      </c>
      <c r="E79" t="e">
        <f>VLOOKUP(B79,#REF!,4,FALSE)</f>
        <v>#REF!</v>
      </c>
      <c r="F79" t="str">
        <f>VLOOKUP(B79,'School Details'!A:K,5,FALSE)</f>
        <v>Primary</v>
      </c>
      <c r="G79" t="s">
        <v>895</v>
      </c>
      <c r="I79" t="s">
        <v>23769</v>
      </c>
      <c r="J79">
        <v>661225</v>
      </c>
      <c r="K79" s="118" t="s">
        <v>15</v>
      </c>
      <c r="M79" s="106" t="str">
        <f t="shared" ref="M79:M104" si="8">I79&amp;"."&amp;K79</f>
        <v>UIFSM2425.I06</v>
      </c>
      <c r="N79">
        <f>VLOOKUP(B79,'School Details'!A:K,10,FALSE)</f>
        <v>400062</v>
      </c>
      <c r="O79" t="s">
        <v>501</v>
      </c>
      <c r="P79" t="s">
        <v>229</v>
      </c>
      <c r="Q79" t="s">
        <v>230</v>
      </c>
      <c r="R79" t="s">
        <v>231</v>
      </c>
      <c r="S79" t="str">
        <f>VLOOKUP($G79,LBB_Code!$J:$O, 6,FALSE)</f>
        <v>A1.D10166.661225.99999.9999999.999999</v>
      </c>
      <c r="T79" s="154"/>
      <c r="W79" s="122"/>
      <c r="Z79" s="122"/>
      <c r="AC79" s="122"/>
      <c r="AF79" s="122"/>
      <c r="AI79" s="122"/>
      <c r="AL79" s="122"/>
      <c r="AO79" s="122"/>
      <c r="AR79" s="122"/>
      <c r="AU79" s="122"/>
      <c r="AX79" s="122"/>
      <c r="BA79" s="122"/>
      <c r="BD79" s="122"/>
      <c r="BE79" s="120">
        <f t="shared" si="7"/>
        <v>0</v>
      </c>
      <c r="BF79" s="120">
        <f t="shared" si="3"/>
        <v>0</v>
      </c>
    </row>
    <row r="80" spans="1:58" x14ac:dyDescent="0.3">
      <c r="A80">
        <f t="shared" ref="A80:A103" si="9">B80</f>
        <v>3023504</v>
      </c>
      <c r="B80">
        <v>3023504</v>
      </c>
      <c r="C80" t="s">
        <v>734</v>
      </c>
      <c r="E80" t="e">
        <f>VLOOKUP(B80,#REF!,4,FALSE)</f>
        <v>#REF!</v>
      </c>
      <c r="F80" t="str">
        <f>VLOOKUP(B80,'School Details'!A:K,5,FALSE)</f>
        <v>Primary</v>
      </c>
      <c r="G80" t="s">
        <v>895</v>
      </c>
      <c r="I80" t="s">
        <v>23769</v>
      </c>
      <c r="J80">
        <v>661225</v>
      </c>
      <c r="K80" s="118" t="s">
        <v>15</v>
      </c>
      <c r="M80" s="106" t="str">
        <f t="shared" si="8"/>
        <v>UIFSM2425.I06</v>
      </c>
      <c r="N80">
        <f>VLOOKUP(B80,'School Details'!A:K,10,FALSE)</f>
        <v>400064</v>
      </c>
      <c r="O80" t="s">
        <v>502</v>
      </c>
      <c r="P80" t="s">
        <v>238</v>
      </c>
      <c r="Q80" t="s">
        <v>239</v>
      </c>
      <c r="R80" t="s">
        <v>240</v>
      </c>
      <c r="S80" t="str">
        <f>VLOOKUP($G80,LBB_Code!$J:$O, 6,FALSE)</f>
        <v>A1.D10166.661225.99999.9999999.999999</v>
      </c>
      <c r="T80" s="155"/>
      <c r="W80" s="122"/>
      <c r="Z80" s="122"/>
      <c r="AC80" s="122"/>
      <c r="AF80" s="122"/>
      <c r="AI80" s="122"/>
      <c r="AL80" s="122"/>
      <c r="AO80" s="122"/>
      <c r="AR80" s="122"/>
      <c r="AU80" s="122"/>
      <c r="AX80" s="122"/>
      <c r="BA80" s="122"/>
      <c r="BD80" s="122"/>
      <c r="BE80" s="120">
        <f t="shared" si="7"/>
        <v>0</v>
      </c>
      <c r="BF80" s="120">
        <f t="shared" ref="BF80:BF102" si="10">BE80 - T80</f>
        <v>0</v>
      </c>
    </row>
    <row r="81" spans="1:58" x14ac:dyDescent="0.3">
      <c r="A81">
        <f t="shared" si="9"/>
        <v>3023307</v>
      </c>
      <c r="B81">
        <v>3023307</v>
      </c>
      <c r="C81" t="s">
        <v>722</v>
      </c>
      <c r="E81" t="e">
        <f>VLOOKUP(B81,#REF!,4,FALSE)</f>
        <v>#REF!</v>
      </c>
      <c r="F81" t="str">
        <f>VLOOKUP(B81,'School Details'!A:K,5,FALSE)</f>
        <v>Primary</v>
      </c>
      <c r="G81" t="s">
        <v>895</v>
      </c>
      <c r="I81" t="s">
        <v>23769</v>
      </c>
      <c r="J81">
        <v>661225</v>
      </c>
      <c r="K81" s="118" t="s">
        <v>15</v>
      </c>
      <c r="M81" s="106" t="str">
        <f t="shared" si="8"/>
        <v>UIFSM2425.I06</v>
      </c>
      <c r="N81">
        <f>VLOOKUP(B81,'School Details'!A:K,10,FALSE)</f>
        <v>400114</v>
      </c>
      <c r="O81" t="s">
        <v>504</v>
      </c>
      <c r="P81" t="s">
        <v>154</v>
      </c>
      <c r="Q81" t="s">
        <v>155</v>
      </c>
      <c r="R81" t="s">
        <v>156</v>
      </c>
      <c r="S81" t="str">
        <f>VLOOKUP($G81,LBB_Code!$J:$O, 6,FALSE)</f>
        <v>A1.D10166.661225.99999.9999999.999999</v>
      </c>
      <c r="T81" s="155"/>
      <c r="W81" s="122"/>
      <c r="Z81" s="122"/>
      <c r="AC81" s="122"/>
      <c r="AF81" s="122"/>
      <c r="AI81" s="122"/>
      <c r="AL81" s="122"/>
      <c r="AO81" s="122"/>
      <c r="AR81" s="122"/>
      <c r="AU81" s="122"/>
      <c r="AX81" s="122"/>
      <c r="BA81" s="122"/>
      <c r="BD81" s="122"/>
      <c r="BE81" s="120">
        <f t="shared" si="7"/>
        <v>0</v>
      </c>
      <c r="BF81" s="120">
        <f t="shared" si="10"/>
        <v>0</v>
      </c>
    </row>
    <row r="82" spans="1:58" x14ac:dyDescent="0.3">
      <c r="A82">
        <f t="shared" si="9"/>
        <v>3023309</v>
      </c>
      <c r="B82">
        <v>3023309</v>
      </c>
      <c r="C82" t="s">
        <v>723</v>
      </c>
      <c r="E82" t="e">
        <f>VLOOKUP(B82,#REF!,4,FALSE)</f>
        <v>#REF!</v>
      </c>
      <c r="F82" t="str">
        <f>VLOOKUP(B82,'School Details'!A:K,5,FALSE)</f>
        <v>Primary</v>
      </c>
      <c r="G82" t="s">
        <v>895</v>
      </c>
      <c r="I82" t="s">
        <v>23769</v>
      </c>
      <c r="J82">
        <v>661225</v>
      </c>
      <c r="K82" s="118" t="s">
        <v>15</v>
      </c>
      <c r="M82" s="106" t="str">
        <f t="shared" si="8"/>
        <v>UIFSM2425.I06</v>
      </c>
      <c r="N82">
        <f>VLOOKUP(B82,'School Details'!A:K,10,FALSE)</f>
        <v>400098</v>
      </c>
      <c r="O82" t="s">
        <v>503</v>
      </c>
      <c r="P82" t="s">
        <v>28</v>
      </c>
      <c r="Q82" t="s">
        <v>29</v>
      </c>
      <c r="R82" t="s">
        <v>30</v>
      </c>
      <c r="S82" t="str">
        <f>VLOOKUP($G82,LBB_Code!$J:$O, 6,FALSE)</f>
        <v>A1.D10166.661225.99999.9999999.999999</v>
      </c>
      <c r="T82" s="155"/>
      <c r="W82" s="122"/>
      <c r="Z82" s="122"/>
      <c r="AC82" s="122"/>
      <c r="AF82" s="122"/>
      <c r="AI82" s="122"/>
      <c r="AL82" s="122"/>
      <c r="AO82" s="122"/>
      <c r="AR82" s="122"/>
      <c r="AU82" s="122"/>
      <c r="AX82" s="122"/>
      <c r="BA82" s="122"/>
      <c r="BD82" s="122"/>
      <c r="BE82" s="120">
        <f t="shared" si="7"/>
        <v>0</v>
      </c>
      <c r="BF82" s="120">
        <f t="shared" si="10"/>
        <v>0</v>
      </c>
    </row>
    <row r="83" spans="1:58" x14ac:dyDescent="0.3">
      <c r="A83">
        <f t="shared" si="9"/>
        <v>3023509</v>
      </c>
      <c r="B83">
        <v>3023509</v>
      </c>
      <c r="C83" t="s">
        <v>206</v>
      </c>
      <c r="E83" t="e">
        <f>VLOOKUP(B83,#REF!,4,FALSE)</f>
        <v>#REF!</v>
      </c>
      <c r="F83" t="str">
        <f>VLOOKUP(B83,'School Details'!A:K,5,FALSE)</f>
        <v>Primary</v>
      </c>
      <c r="G83" t="s">
        <v>895</v>
      </c>
      <c r="I83" t="s">
        <v>23769</v>
      </c>
      <c r="J83">
        <v>661225</v>
      </c>
      <c r="K83" s="118" t="s">
        <v>15</v>
      </c>
      <c r="M83" s="106" t="str">
        <f t="shared" si="8"/>
        <v>UIFSM2425.I06</v>
      </c>
      <c r="N83">
        <f>VLOOKUP(B83,'School Details'!A:K,10,FALSE)</f>
        <v>400066</v>
      </c>
      <c r="O83" t="s">
        <v>506</v>
      </c>
      <c r="P83" t="s">
        <v>206</v>
      </c>
      <c r="Q83" t="s">
        <v>207</v>
      </c>
      <c r="R83" t="s">
        <v>208</v>
      </c>
      <c r="S83" t="str">
        <f>VLOOKUP($G83,LBB_Code!$J:$O, 6,FALSE)</f>
        <v>A1.D10166.661225.99999.9999999.999999</v>
      </c>
      <c r="T83" s="155"/>
      <c r="W83" s="122"/>
      <c r="Z83" s="122"/>
      <c r="AC83" s="122"/>
      <c r="AF83" s="122"/>
      <c r="AI83" s="122"/>
      <c r="AL83" s="122"/>
      <c r="AO83" s="122"/>
      <c r="AR83" s="122"/>
      <c r="AU83" s="122"/>
      <c r="AX83" s="122"/>
      <c r="BA83" s="122"/>
      <c r="BD83" s="122"/>
      <c r="BE83" s="120">
        <f t="shared" si="7"/>
        <v>0</v>
      </c>
      <c r="BF83" s="120">
        <f t="shared" si="10"/>
        <v>0</v>
      </c>
    </row>
    <row r="84" spans="1:58" x14ac:dyDescent="0.3">
      <c r="A84">
        <f t="shared" si="9"/>
        <v>3023521</v>
      </c>
      <c r="B84">
        <v>3023521</v>
      </c>
      <c r="C84" t="s">
        <v>744</v>
      </c>
      <c r="E84" t="e">
        <f>VLOOKUP(B84,#REF!,4,FALSE)</f>
        <v>#REF!</v>
      </c>
      <c r="F84" t="str">
        <f>VLOOKUP(B84,'School Details'!A:K,5,FALSE)</f>
        <v>All through</v>
      </c>
      <c r="G84" t="s">
        <v>897</v>
      </c>
      <c r="I84" t="s">
        <v>23769</v>
      </c>
      <c r="J84">
        <v>661225</v>
      </c>
      <c r="K84" s="118" t="s">
        <v>15</v>
      </c>
      <c r="M84" s="106" t="str">
        <f t="shared" si="8"/>
        <v>UIFSM2425.I06</v>
      </c>
      <c r="N84">
        <f>VLOOKUP(B84,'School Details'!A:K,10,FALSE)</f>
        <v>400135</v>
      </c>
      <c r="O84" t="s">
        <v>23629</v>
      </c>
      <c r="P84" t="s">
        <v>190</v>
      </c>
      <c r="Q84" t="s">
        <v>191</v>
      </c>
      <c r="R84" t="s">
        <v>192</v>
      </c>
      <c r="S84" t="str">
        <f>VLOOKUP($G84,LBB_Code!$J:$O, 6,FALSE)</f>
        <v>A1.D11329.661225.99999.9999999.999999</v>
      </c>
      <c r="T84" s="155"/>
      <c r="W84" s="122"/>
      <c r="Z84" s="122"/>
      <c r="AC84" s="122"/>
      <c r="AF84" s="122"/>
      <c r="AI84" s="122"/>
      <c r="AL84" s="122"/>
      <c r="AO84" s="122"/>
      <c r="AR84" s="122"/>
      <c r="AU84" s="122"/>
      <c r="AX84" s="122"/>
      <c r="BA84" s="122"/>
      <c r="BD84" s="122"/>
      <c r="BE84" s="120">
        <f t="shared" si="7"/>
        <v>0</v>
      </c>
      <c r="BF84" s="120">
        <f t="shared" si="10"/>
        <v>0</v>
      </c>
    </row>
    <row r="85" spans="1:58" x14ac:dyDescent="0.3">
      <c r="A85">
        <f t="shared" si="9"/>
        <v>3023311</v>
      </c>
      <c r="B85">
        <v>3023311</v>
      </c>
      <c r="C85" t="s">
        <v>724</v>
      </c>
      <c r="E85" t="e">
        <f>VLOOKUP(B85,#REF!,4,FALSE)</f>
        <v>#REF!</v>
      </c>
      <c r="F85" t="str">
        <f>VLOOKUP(B85,'School Details'!A:K,5,FALSE)</f>
        <v>Primary</v>
      </c>
      <c r="G85" t="s">
        <v>895</v>
      </c>
      <c r="I85" t="s">
        <v>23769</v>
      </c>
      <c r="J85">
        <v>661225</v>
      </c>
      <c r="K85" s="118" t="s">
        <v>15</v>
      </c>
      <c r="M85" s="106" t="str">
        <f t="shared" si="8"/>
        <v>UIFSM2425.I06</v>
      </c>
      <c r="N85">
        <f>VLOOKUP(B85,'School Details'!A:K,10,FALSE)</f>
        <v>400058</v>
      </c>
      <c r="O85" t="s">
        <v>508</v>
      </c>
      <c r="P85" t="s">
        <v>215</v>
      </c>
      <c r="Q85" t="s">
        <v>216</v>
      </c>
      <c r="R85" t="s">
        <v>217</v>
      </c>
      <c r="S85" t="str">
        <f>VLOOKUP($G85,LBB_Code!$J:$O, 6,FALSE)</f>
        <v>A1.D10166.661225.99999.9999999.999999</v>
      </c>
      <c r="T85" s="154"/>
      <c r="W85" s="122"/>
      <c r="Z85" s="122"/>
      <c r="AC85" s="122"/>
      <c r="AF85" s="122"/>
      <c r="AI85" s="122"/>
      <c r="AL85" s="122"/>
      <c r="AO85" s="122"/>
      <c r="AR85" s="122"/>
      <c r="AU85" s="122"/>
      <c r="AX85" s="122"/>
      <c r="BA85" s="122"/>
      <c r="BD85" s="122"/>
      <c r="BE85" s="120">
        <f t="shared" si="7"/>
        <v>0</v>
      </c>
      <c r="BF85" s="120">
        <f t="shared" si="10"/>
        <v>0</v>
      </c>
    </row>
    <row r="86" spans="1:58" x14ac:dyDescent="0.3">
      <c r="A86">
        <f t="shared" si="9"/>
        <v>3023312</v>
      </c>
      <c r="B86">
        <v>3023312</v>
      </c>
      <c r="C86" t="s">
        <v>725</v>
      </c>
      <c r="E86" t="e">
        <f>VLOOKUP(B86,#REF!,4,FALSE)</f>
        <v>#REF!</v>
      </c>
      <c r="F86" t="str">
        <f>VLOOKUP(B86,'School Details'!A:K,5,FALSE)</f>
        <v>Primary</v>
      </c>
      <c r="G86" t="s">
        <v>895</v>
      </c>
      <c r="I86" t="s">
        <v>23769</v>
      </c>
      <c r="J86">
        <v>661225</v>
      </c>
      <c r="K86" s="118" t="s">
        <v>15</v>
      </c>
      <c r="M86" s="106" t="str">
        <f t="shared" si="8"/>
        <v>UIFSM2425.I06</v>
      </c>
      <c r="N86">
        <f>VLOOKUP(B86,'School Details'!A:K,10,FALSE)</f>
        <v>400017</v>
      </c>
      <c r="O86" t="s">
        <v>510</v>
      </c>
      <c r="P86" t="s">
        <v>181</v>
      </c>
      <c r="Q86" t="s">
        <v>182</v>
      </c>
      <c r="R86" t="s">
        <v>183</v>
      </c>
      <c r="S86" t="str">
        <f>VLOOKUP($G86,LBB_Code!$J:$O, 6,FALSE)</f>
        <v>A1.D10166.661225.99999.9999999.999999</v>
      </c>
      <c r="T86" s="155"/>
      <c r="W86" s="122"/>
      <c r="Z86" s="122"/>
      <c r="AC86" s="122"/>
      <c r="AF86" s="122"/>
      <c r="AI86" s="122"/>
      <c r="AL86" s="122"/>
      <c r="AO86" s="122"/>
      <c r="AR86" s="122"/>
      <c r="AU86" s="122"/>
      <c r="AX86" s="122"/>
      <c r="BA86" s="122"/>
      <c r="BD86" s="122"/>
      <c r="BE86" s="120">
        <f t="shared" si="7"/>
        <v>0</v>
      </c>
      <c r="BF86" s="120">
        <f t="shared" si="10"/>
        <v>0</v>
      </c>
    </row>
    <row r="87" spans="1:58" x14ac:dyDescent="0.3">
      <c r="A87">
        <f t="shared" si="9"/>
        <v>3023313</v>
      </c>
      <c r="B87">
        <v>3023313</v>
      </c>
      <c r="C87" t="s">
        <v>726</v>
      </c>
      <c r="E87" t="e">
        <f>VLOOKUP(B87,#REF!,4,FALSE)</f>
        <v>#REF!</v>
      </c>
      <c r="F87" t="str">
        <f>VLOOKUP(B87,'School Details'!A:K,5,FALSE)</f>
        <v>Primary</v>
      </c>
      <c r="G87" t="s">
        <v>895</v>
      </c>
      <c r="I87" t="s">
        <v>23769</v>
      </c>
      <c r="J87">
        <v>661225</v>
      </c>
      <c r="K87" s="118" t="s">
        <v>15</v>
      </c>
      <c r="M87" s="106" t="str">
        <f t="shared" si="8"/>
        <v>UIFSM2425.I06</v>
      </c>
      <c r="N87">
        <f>VLOOKUP(B87,'School Details'!A:K,10,FALSE)</f>
        <v>400006</v>
      </c>
      <c r="O87" t="s">
        <v>23630</v>
      </c>
      <c r="P87" t="s">
        <v>247</v>
      </c>
      <c r="Q87" t="s">
        <v>248</v>
      </c>
      <c r="R87" t="s">
        <v>249</v>
      </c>
      <c r="S87" t="str">
        <f>VLOOKUP($G87,LBB_Code!$J:$O, 6,FALSE)</f>
        <v>A1.D10166.661225.99999.9999999.999999</v>
      </c>
      <c r="T87" s="155"/>
      <c r="W87" s="122"/>
      <c r="Z87" s="122"/>
      <c r="AC87" s="122"/>
      <c r="AF87" s="122"/>
      <c r="AI87" s="122"/>
      <c r="AL87" s="122"/>
      <c r="AO87" s="122"/>
      <c r="AR87" s="122"/>
      <c r="AU87" s="122"/>
      <c r="AX87" s="122"/>
      <c r="BA87" s="122"/>
      <c r="BD87" s="122"/>
      <c r="BE87" s="120">
        <f t="shared" si="7"/>
        <v>0</v>
      </c>
      <c r="BF87" s="120">
        <f t="shared" si="10"/>
        <v>0</v>
      </c>
    </row>
    <row r="88" spans="1:58" x14ac:dyDescent="0.3">
      <c r="A88">
        <f t="shared" si="9"/>
        <v>3023506</v>
      </c>
      <c r="B88">
        <v>3023506</v>
      </c>
      <c r="C88" t="s">
        <v>518</v>
      </c>
      <c r="E88" t="e">
        <f>VLOOKUP(B88,#REF!,4,FALSE)</f>
        <v>#REF!</v>
      </c>
      <c r="F88" t="str">
        <f>VLOOKUP(B88,'School Details'!A:K,5,FALSE)</f>
        <v>Primary</v>
      </c>
      <c r="G88" t="s">
        <v>895</v>
      </c>
      <c r="I88" t="s">
        <v>23769</v>
      </c>
      <c r="J88">
        <v>661225</v>
      </c>
      <c r="K88" s="118" t="s">
        <v>15</v>
      </c>
      <c r="M88" s="106" t="str">
        <f t="shared" si="8"/>
        <v>UIFSM2425.I06</v>
      </c>
      <c r="N88">
        <f>VLOOKUP(B88,'School Details'!A:K,10,FALSE)</f>
        <v>400009</v>
      </c>
      <c r="O88" t="s">
        <v>517</v>
      </c>
      <c r="P88" t="s">
        <v>103</v>
      </c>
      <c r="Q88" t="s">
        <v>104</v>
      </c>
      <c r="R88" t="s">
        <v>105</v>
      </c>
      <c r="S88" t="str">
        <f>VLOOKUP($G88,LBB_Code!$J:$O, 6,FALSE)</f>
        <v>A1.D10166.661225.99999.9999999.999999</v>
      </c>
      <c r="T88" s="155"/>
      <c r="W88" s="122"/>
      <c r="Z88" s="122"/>
      <c r="AC88" s="122"/>
      <c r="AF88" s="122"/>
      <c r="AI88" s="122"/>
      <c r="AL88" s="122"/>
      <c r="AO88" s="122"/>
      <c r="AR88" s="122"/>
      <c r="AU88" s="122"/>
      <c r="AX88" s="122"/>
      <c r="BA88" s="122"/>
      <c r="BD88" s="122"/>
      <c r="BE88" s="120">
        <f t="shared" si="7"/>
        <v>0</v>
      </c>
      <c r="BF88" s="120">
        <f t="shared" si="10"/>
        <v>0</v>
      </c>
    </row>
    <row r="89" spans="1:58" x14ac:dyDescent="0.3">
      <c r="A89">
        <f t="shared" si="9"/>
        <v>3023314</v>
      </c>
      <c r="B89">
        <v>3023314</v>
      </c>
      <c r="C89" t="s">
        <v>727</v>
      </c>
      <c r="E89" t="e">
        <f>VLOOKUP(B89,#REF!,4,FALSE)</f>
        <v>#REF!</v>
      </c>
      <c r="F89" t="str">
        <f>VLOOKUP(B89,'School Details'!A:K,5,FALSE)</f>
        <v>Primary</v>
      </c>
      <c r="G89" t="s">
        <v>895</v>
      </c>
      <c r="I89" t="s">
        <v>23769</v>
      </c>
      <c r="J89">
        <v>661225</v>
      </c>
      <c r="K89" s="118" t="s">
        <v>15</v>
      </c>
      <c r="M89" s="106" t="str">
        <f t="shared" si="8"/>
        <v>UIFSM2425.I06</v>
      </c>
      <c r="N89">
        <f>VLOOKUP(B89,'School Details'!A:K,10,FALSE)</f>
        <v>400094</v>
      </c>
      <c r="O89" t="s">
        <v>512</v>
      </c>
      <c r="P89" t="s">
        <v>97</v>
      </c>
      <c r="Q89" t="s">
        <v>98</v>
      </c>
      <c r="R89" t="s">
        <v>99</v>
      </c>
      <c r="S89" t="str">
        <f>VLOOKUP($G89,LBB_Code!$J:$O, 6,FALSE)</f>
        <v>A1.D10166.661225.99999.9999999.999999</v>
      </c>
      <c r="T89" s="155"/>
      <c r="W89" s="122"/>
      <c r="Z89" s="122"/>
      <c r="AC89" s="122"/>
      <c r="AF89" s="122"/>
      <c r="AI89" s="122"/>
      <c r="AL89" s="122"/>
      <c r="AO89" s="122"/>
      <c r="AR89" s="122"/>
      <c r="AU89" s="122"/>
      <c r="AX89" s="122"/>
      <c r="BA89" s="122"/>
      <c r="BD89" s="122"/>
      <c r="BE89" s="120">
        <f t="shared" si="7"/>
        <v>0</v>
      </c>
      <c r="BF89" s="120">
        <f t="shared" si="10"/>
        <v>0</v>
      </c>
    </row>
    <row r="90" spans="1:58" x14ac:dyDescent="0.3">
      <c r="A90">
        <f t="shared" si="9"/>
        <v>3023507</v>
      </c>
      <c r="B90">
        <v>3023507</v>
      </c>
      <c r="C90" t="s">
        <v>735</v>
      </c>
      <c r="E90" t="e">
        <f>VLOOKUP(B90,#REF!,4,FALSE)</f>
        <v>#REF!</v>
      </c>
      <c r="F90" t="str">
        <f>VLOOKUP(B90,'School Details'!A:K,5,FALSE)</f>
        <v>Primary</v>
      </c>
      <c r="G90" t="s">
        <v>895</v>
      </c>
      <c r="I90" t="s">
        <v>23769</v>
      </c>
      <c r="J90">
        <v>661225</v>
      </c>
      <c r="K90" s="118" t="s">
        <v>15</v>
      </c>
      <c r="M90" s="106" t="str">
        <f t="shared" si="8"/>
        <v>UIFSM2425.I06</v>
      </c>
      <c r="N90">
        <f>VLOOKUP(B90,'School Details'!A:K,10,FALSE)</f>
        <v>400037</v>
      </c>
      <c r="O90" t="s">
        <v>515</v>
      </c>
      <c r="P90" t="s">
        <v>82</v>
      </c>
      <c r="Q90" t="s">
        <v>83</v>
      </c>
      <c r="R90" t="s">
        <v>84</v>
      </c>
      <c r="S90" t="str">
        <f>VLOOKUP($G90,LBB_Code!$J:$O, 6,FALSE)</f>
        <v>A1.D10166.661225.99999.9999999.999999</v>
      </c>
      <c r="T90" s="155"/>
      <c r="W90" s="122"/>
      <c r="Z90" s="122"/>
      <c r="AC90" s="122"/>
      <c r="AF90" s="122"/>
      <c r="AI90" s="122"/>
      <c r="AL90" s="122"/>
      <c r="AO90" s="122"/>
      <c r="AR90" s="122"/>
      <c r="AU90" s="122"/>
      <c r="AX90" s="122"/>
      <c r="BA90" s="122"/>
      <c r="BD90" s="122"/>
      <c r="BE90" s="120">
        <f t="shared" si="7"/>
        <v>0</v>
      </c>
      <c r="BF90" s="120">
        <f t="shared" si="10"/>
        <v>0</v>
      </c>
    </row>
    <row r="91" spans="1:58" x14ac:dyDescent="0.3">
      <c r="A91">
        <f t="shared" si="9"/>
        <v>3022051</v>
      </c>
      <c r="B91">
        <v>3022051</v>
      </c>
      <c r="C91" t="s">
        <v>519</v>
      </c>
      <c r="E91" t="e">
        <f>VLOOKUP(B91,#REF!,4,FALSE)</f>
        <v>#REF!</v>
      </c>
      <c r="F91" t="str">
        <f>VLOOKUP(B91,'School Details'!A:K,5,FALSE)</f>
        <v>Primary</v>
      </c>
      <c r="G91" t="s">
        <v>895</v>
      </c>
      <c r="I91" t="s">
        <v>23769</v>
      </c>
      <c r="J91">
        <v>661225</v>
      </c>
      <c r="K91" s="118" t="s">
        <v>15</v>
      </c>
      <c r="M91" s="106" t="str">
        <f t="shared" si="8"/>
        <v>UIFSM2425.I06</v>
      </c>
      <c r="N91">
        <f>VLOOKUP(B91,'School Details'!A:K,10,FALSE)</f>
        <v>157542</v>
      </c>
      <c r="O91" t="s">
        <v>519</v>
      </c>
      <c r="P91" t="s">
        <v>341</v>
      </c>
      <c r="Q91" t="s">
        <v>340</v>
      </c>
      <c r="R91" t="s">
        <v>818</v>
      </c>
      <c r="S91" t="str">
        <f>VLOOKUP($G91,LBB_Code!$J:$O, 6,FALSE)</f>
        <v>A1.D10166.661225.99999.9999999.999999</v>
      </c>
      <c r="T91" s="154"/>
      <c r="W91" s="122"/>
      <c r="Z91" s="122"/>
      <c r="AC91" s="122"/>
      <c r="AF91" s="122"/>
      <c r="AI91" s="122"/>
      <c r="AL91" s="122"/>
      <c r="AO91" s="122"/>
      <c r="AR91" s="122"/>
      <c r="AU91" s="122"/>
      <c r="AX91" s="122"/>
      <c r="BA91" s="122"/>
      <c r="BD91" s="122"/>
      <c r="BE91" s="120">
        <f t="shared" si="7"/>
        <v>0</v>
      </c>
      <c r="BF91" s="120">
        <f t="shared" si="10"/>
        <v>0</v>
      </c>
    </row>
    <row r="92" spans="1:58" x14ac:dyDescent="0.3">
      <c r="A92">
        <f t="shared" si="9"/>
        <v>3022070</v>
      </c>
      <c r="B92">
        <v>3022070</v>
      </c>
      <c r="C92" t="s">
        <v>521</v>
      </c>
      <c r="E92" t="e">
        <f>VLOOKUP(B92,#REF!,4,FALSE)</f>
        <v>#REF!</v>
      </c>
      <c r="F92" t="str">
        <f>VLOOKUP(B92,'School Details'!A:K,5,FALSE)</f>
        <v>Primary</v>
      </c>
      <c r="G92" t="s">
        <v>895</v>
      </c>
      <c r="I92" t="s">
        <v>23769</v>
      </c>
      <c r="J92">
        <v>661225</v>
      </c>
      <c r="K92" s="118" t="s">
        <v>15</v>
      </c>
      <c r="M92" s="106" t="str">
        <f t="shared" si="8"/>
        <v>UIFSM2425.I06</v>
      </c>
      <c r="N92">
        <f>VLOOKUP(B92,'School Details'!A:K,10,FALSE)</f>
        <v>400038</v>
      </c>
      <c r="O92" t="s">
        <v>520</v>
      </c>
      <c r="P92" t="s">
        <v>210</v>
      </c>
      <c r="Q92" t="s">
        <v>211</v>
      </c>
      <c r="R92" t="s">
        <v>212</v>
      </c>
      <c r="S92" t="str">
        <f>VLOOKUP($G92,LBB_Code!$J:$O, 6,FALSE)</f>
        <v>A1.D10166.661225.99999.9999999.999999</v>
      </c>
      <c r="T92" s="155"/>
      <c r="W92" s="122"/>
      <c r="Z92" s="122"/>
      <c r="AC92" s="122"/>
      <c r="AF92" s="122"/>
      <c r="AI92" s="122"/>
      <c r="AL92" s="122"/>
      <c r="AO92" s="122"/>
      <c r="AR92" s="122"/>
      <c r="AU92" s="122"/>
      <c r="AX92" s="122"/>
      <c r="BA92" s="122"/>
      <c r="BD92" s="122"/>
      <c r="BE92" s="120">
        <f t="shared" si="7"/>
        <v>0</v>
      </c>
      <c r="BF92" s="120">
        <f t="shared" si="10"/>
        <v>0</v>
      </c>
    </row>
    <row r="93" spans="1:58" x14ac:dyDescent="0.3">
      <c r="A93">
        <f t="shared" si="9"/>
        <v>3022047</v>
      </c>
      <c r="B93">
        <v>3022047</v>
      </c>
      <c r="C93" t="s">
        <v>469</v>
      </c>
      <c r="E93" t="e">
        <f>VLOOKUP(B93,#REF!,4,FALSE)</f>
        <v>#REF!</v>
      </c>
      <c r="F93" t="str">
        <f>VLOOKUP(B93,'School Details'!A:K,5,FALSE)</f>
        <v>Primary</v>
      </c>
      <c r="G93" t="s">
        <v>895</v>
      </c>
      <c r="I93" t="s">
        <v>23769</v>
      </c>
      <c r="J93">
        <v>661225</v>
      </c>
      <c r="K93" s="118" t="s">
        <v>15</v>
      </c>
      <c r="M93" s="106" t="str">
        <f t="shared" si="8"/>
        <v>UIFSM2425.I06</v>
      </c>
      <c r="N93">
        <f>VLOOKUP(B93,'School Details'!A:K,10,FALSE)</f>
        <v>151702</v>
      </c>
      <c r="O93" t="s">
        <v>469</v>
      </c>
      <c r="P93" t="s">
        <v>317</v>
      </c>
      <c r="Q93" t="s">
        <v>316</v>
      </c>
      <c r="R93" t="s">
        <v>814</v>
      </c>
      <c r="S93" t="str">
        <f>VLOOKUP($G93,LBB_Code!$J:$O, 6,FALSE)</f>
        <v>A1.D10166.661225.99999.9999999.999999</v>
      </c>
      <c r="T93" s="154"/>
      <c r="W93" s="122"/>
      <c r="Z93" s="122"/>
      <c r="AC93" s="122"/>
      <c r="AF93" s="122"/>
      <c r="AI93" s="122"/>
      <c r="AL93" s="122"/>
      <c r="AO93" s="122"/>
      <c r="AR93" s="122"/>
      <c r="AU93" s="122"/>
      <c r="AX93" s="122"/>
      <c r="BA93" s="122"/>
      <c r="BD93" s="122"/>
      <c r="BE93" s="120">
        <f t="shared" si="7"/>
        <v>0</v>
      </c>
      <c r="BF93" s="120">
        <f t="shared" si="10"/>
        <v>0</v>
      </c>
    </row>
    <row r="94" spans="1:58" x14ac:dyDescent="0.3">
      <c r="A94">
        <f t="shared" si="9"/>
        <v>3022077</v>
      </c>
      <c r="B94">
        <v>3022077</v>
      </c>
      <c r="C94" t="s">
        <v>58</v>
      </c>
      <c r="E94" t="e">
        <f>VLOOKUP(B94,#REF!,4,FALSE)</f>
        <v>#REF!</v>
      </c>
      <c r="F94" t="str">
        <f>VLOOKUP(B94,'School Details'!A:K,5,FALSE)</f>
        <v>Primary</v>
      </c>
      <c r="G94" t="s">
        <v>895</v>
      </c>
      <c r="I94" t="s">
        <v>23769</v>
      </c>
      <c r="J94">
        <v>661225</v>
      </c>
      <c r="K94" s="118" t="s">
        <v>15</v>
      </c>
      <c r="M94" s="106" t="str">
        <f t="shared" si="8"/>
        <v>UIFSM2425.I06</v>
      </c>
      <c r="N94">
        <f>VLOOKUP(B94,'School Details'!A:K,10,FALSE)</f>
        <v>400113</v>
      </c>
      <c r="O94" t="s">
        <v>484</v>
      </c>
      <c r="P94" t="s">
        <v>58</v>
      </c>
      <c r="Q94" t="s">
        <v>59</v>
      </c>
      <c r="R94" t="s">
        <v>60</v>
      </c>
      <c r="S94" t="str">
        <f>VLOOKUP($G94,LBB_Code!$J:$O, 6,FALSE)</f>
        <v>A1.D10166.661225.99999.9999999.999999</v>
      </c>
      <c r="T94" s="155"/>
      <c r="W94" s="122"/>
      <c r="Z94" s="122"/>
      <c r="AC94" s="122"/>
      <c r="AF94" s="122"/>
      <c r="AI94" s="122"/>
      <c r="AL94" s="122"/>
      <c r="AO94" s="122"/>
      <c r="AR94" s="122"/>
      <c r="AU94" s="122"/>
      <c r="AX94" s="122"/>
      <c r="BA94" s="122"/>
      <c r="BD94" s="122"/>
      <c r="BE94" s="120">
        <f t="shared" si="7"/>
        <v>0</v>
      </c>
      <c r="BF94" s="120">
        <f t="shared" si="10"/>
        <v>0</v>
      </c>
    </row>
    <row r="95" spans="1:58" x14ac:dyDescent="0.3">
      <c r="A95">
        <f t="shared" si="9"/>
        <v>3023316</v>
      </c>
      <c r="B95">
        <v>3023316</v>
      </c>
      <c r="C95" t="s">
        <v>729</v>
      </c>
      <c r="E95" t="e">
        <f>VLOOKUP(B95,#REF!,4,FALSE)</f>
        <v>#REF!</v>
      </c>
      <c r="F95" t="str">
        <f>VLOOKUP(B95,'School Details'!A:K,5,FALSE)</f>
        <v>Primary</v>
      </c>
      <c r="G95" t="s">
        <v>895</v>
      </c>
      <c r="I95" t="s">
        <v>23769</v>
      </c>
      <c r="J95">
        <v>661225</v>
      </c>
      <c r="K95" s="118" t="s">
        <v>15</v>
      </c>
      <c r="M95" s="106" t="str">
        <f t="shared" si="8"/>
        <v>UIFSM2425.I06</v>
      </c>
      <c r="N95">
        <f>VLOOKUP(B95,'School Details'!A:K,10,FALSE)</f>
        <v>400100</v>
      </c>
      <c r="O95" t="s">
        <v>522</v>
      </c>
      <c r="P95" t="s">
        <v>157</v>
      </c>
      <c r="Q95" t="s">
        <v>158</v>
      </c>
      <c r="R95" t="s">
        <v>159</v>
      </c>
      <c r="S95" t="str">
        <f>VLOOKUP($G95,LBB_Code!$J:$O, 6,FALSE)</f>
        <v>A1.D10166.661225.99999.9999999.999999</v>
      </c>
      <c r="T95" s="155"/>
      <c r="W95" s="122"/>
      <c r="Z95" s="122"/>
      <c r="AC95" s="122"/>
      <c r="AF95" s="122"/>
      <c r="AI95" s="122"/>
      <c r="AL95" s="122"/>
      <c r="AO95" s="122"/>
      <c r="AR95" s="122"/>
      <c r="AU95" s="122"/>
      <c r="AX95" s="122"/>
      <c r="BA95" s="122"/>
      <c r="BD95" s="122"/>
      <c r="BE95" s="120">
        <f t="shared" si="7"/>
        <v>0</v>
      </c>
      <c r="BF95" s="120">
        <f t="shared" si="10"/>
        <v>0</v>
      </c>
    </row>
    <row r="96" spans="1:58" x14ac:dyDescent="0.3">
      <c r="A96">
        <f t="shared" si="9"/>
        <v>3022055</v>
      </c>
      <c r="B96">
        <v>3022055</v>
      </c>
      <c r="C96" t="s">
        <v>713</v>
      </c>
      <c r="D96">
        <f>VLOOKUP(B96,'School Details'!A:K,3,FALSE)</f>
        <v>0</v>
      </c>
      <c r="E96" t="str">
        <f>VLOOKUP(B96,'School Details'!A:K,4,FALSE)</f>
        <v>M</v>
      </c>
      <c r="F96" t="str">
        <f>VLOOKUP(B96,'School Details'!A:K,5,FALSE)</f>
        <v>Primary</v>
      </c>
      <c r="G96" t="s">
        <v>895</v>
      </c>
      <c r="I96" t="s">
        <v>23769</v>
      </c>
      <c r="J96">
        <v>661225</v>
      </c>
      <c r="K96" s="118" t="s">
        <v>15</v>
      </c>
      <c r="M96" s="106" t="str">
        <f t="shared" si="8"/>
        <v>UIFSM2425.I06</v>
      </c>
      <c r="N96">
        <f>VLOOKUP(B96,'School Details'!A:K,10,FALSE)</f>
        <v>400101</v>
      </c>
      <c r="O96" t="s">
        <v>524</v>
      </c>
      <c r="P96" t="s">
        <v>37</v>
      </c>
      <c r="Q96" t="s">
        <v>38</v>
      </c>
      <c r="R96" t="s">
        <v>39</v>
      </c>
      <c r="S96" t="str">
        <f>VLOOKUP($G96,LBB_Code!$J:$O, 6,FALSE)</f>
        <v>A1.D10166.661225.99999.9999999.999999</v>
      </c>
      <c r="T96" s="155"/>
      <c r="W96" s="122"/>
      <c r="Z96" s="122"/>
      <c r="AC96" s="122"/>
      <c r="AF96" s="122"/>
      <c r="AI96" s="122"/>
      <c r="AL96" s="122"/>
      <c r="AO96" s="122"/>
      <c r="AR96" s="122"/>
      <c r="AU96" s="122"/>
      <c r="AX96" s="122"/>
      <c r="BA96" s="122"/>
      <c r="BD96" s="122"/>
      <c r="BE96" s="120">
        <f t="shared" si="7"/>
        <v>0</v>
      </c>
      <c r="BF96" s="120">
        <f t="shared" si="10"/>
        <v>0</v>
      </c>
    </row>
    <row r="97" spans="1:58" x14ac:dyDescent="0.3">
      <c r="A97">
        <f t="shared" si="9"/>
        <v>3022057</v>
      </c>
      <c r="B97">
        <v>3022057</v>
      </c>
      <c r="C97" t="s">
        <v>226</v>
      </c>
      <c r="E97" t="e">
        <f>VLOOKUP(B97,#REF!,4,FALSE)</f>
        <v>#REF!</v>
      </c>
      <c r="F97" t="str">
        <f>VLOOKUP(B97,'School Details'!A:K,5,FALSE)</f>
        <v>Primary</v>
      </c>
      <c r="G97" t="s">
        <v>895</v>
      </c>
      <c r="I97" t="s">
        <v>23769</v>
      </c>
      <c r="J97">
        <v>661225</v>
      </c>
      <c r="K97" s="118" t="s">
        <v>15</v>
      </c>
      <c r="M97" s="106" t="str">
        <f t="shared" si="8"/>
        <v>UIFSM2425.I06</v>
      </c>
      <c r="N97">
        <f>VLOOKUP(B97,'School Details'!A:K,10,FALSE)</f>
        <v>400053</v>
      </c>
      <c r="O97" t="s">
        <v>525</v>
      </c>
      <c r="P97" t="s">
        <v>226</v>
      </c>
      <c r="Q97" t="s">
        <v>227</v>
      </c>
      <c r="R97" t="s">
        <v>228</v>
      </c>
      <c r="S97" t="str">
        <f>VLOOKUP($G97,LBB_Code!$J:$O, 6,FALSE)</f>
        <v>A1.D10166.661225.99999.9999999.999999</v>
      </c>
      <c r="T97" s="155"/>
      <c r="W97" s="122"/>
      <c r="Z97" s="122"/>
      <c r="AC97" s="122"/>
      <c r="AF97" s="122"/>
      <c r="AI97" s="122"/>
      <c r="AL97" s="122"/>
      <c r="AO97" s="122"/>
      <c r="AR97" s="122"/>
      <c r="AU97" s="122"/>
      <c r="AX97" s="122"/>
      <c r="BA97" s="122"/>
      <c r="BD97" s="122"/>
      <c r="BE97" s="120">
        <f t="shared" si="7"/>
        <v>0</v>
      </c>
      <c r="BF97" s="120">
        <f t="shared" si="10"/>
        <v>0</v>
      </c>
    </row>
    <row r="98" spans="1:58" x14ac:dyDescent="0.3">
      <c r="A98">
        <f t="shared" si="9"/>
        <v>3022049</v>
      </c>
      <c r="B98">
        <v>3022049</v>
      </c>
      <c r="C98" t="s">
        <v>526</v>
      </c>
      <c r="E98" t="e">
        <f>VLOOKUP(B98,#REF!,4,FALSE)</f>
        <v>#REF!</v>
      </c>
      <c r="F98" t="str">
        <f>VLOOKUP(B98,'School Details'!A:K,5,FALSE)</f>
        <v>Primary</v>
      </c>
      <c r="G98" t="s">
        <v>895</v>
      </c>
      <c r="I98" t="s">
        <v>23769</v>
      </c>
      <c r="J98">
        <v>661225</v>
      </c>
      <c r="K98" s="118" t="s">
        <v>15</v>
      </c>
      <c r="M98" s="106" t="str">
        <f t="shared" si="8"/>
        <v>UIFSM2425.I06</v>
      </c>
      <c r="N98">
        <f>VLOOKUP(B98,'School Details'!A:K,10,FALSE)</f>
        <v>157055</v>
      </c>
      <c r="O98" t="s">
        <v>526</v>
      </c>
      <c r="P98" t="s">
        <v>337</v>
      </c>
      <c r="Q98" t="s">
        <v>336</v>
      </c>
      <c r="R98" t="s">
        <v>816</v>
      </c>
      <c r="S98" t="str">
        <f>VLOOKUP($G98,LBB_Code!$J:$O, 6,FALSE)</f>
        <v>A1.D10166.661225.99999.9999999.999999</v>
      </c>
      <c r="T98" s="155"/>
      <c r="W98" s="122"/>
      <c r="Z98" s="122"/>
      <c r="AC98" s="122"/>
      <c r="AF98" s="122"/>
      <c r="AI98" s="122"/>
      <c r="AL98" s="122"/>
      <c r="AO98" s="122"/>
      <c r="AR98" s="122"/>
      <c r="AU98" s="122"/>
      <c r="AX98" s="122"/>
      <c r="BA98" s="122"/>
      <c r="BD98" s="122"/>
      <c r="BE98" s="120">
        <f t="shared" si="7"/>
        <v>0</v>
      </c>
      <c r="BF98" s="120">
        <f t="shared" si="10"/>
        <v>0</v>
      </c>
    </row>
    <row r="99" spans="1:58" x14ac:dyDescent="0.3">
      <c r="A99">
        <f t="shared" si="9"/>
        <v>3022076</v>
      </c>
      <c r="B99">
        <v>3022076</v>
      </c>
      <c r="C99" t="s">
        <v>715</v>
      </c>
      <c r="E99" t="e">
        <f>VLOOKUP(B99,#REF!,4,FALSE)</f>
        <v>#REF!</v>
      </c>
      <c r="F99" t="str">
        <f>VLOOKUP(B99,'School Details'!A:K,5,FALSE)</f>
        <v>Primary</v>
      </c>
      <c r="G99" t="s">
        <v>895</v>
      </c>
      <c r="I99" t="s">
        <v>23769</v>
      </c>
      <c r="J99">
        <v>661225</v>
      </c>
      <c r="K99" s="118" t="s">
        <v>15</v>
      </c>
      <c r="M99" s="106" t="str">
        <f t="shared" si="8"/>
        <v>UIFSM2425.I06</v>
      </c>
      <c r="N99">
        <f>VLOOKUP(B99,'School Details'!A:K,10,FALSE)</f>
        <v>400111</v>
      </c>
      <c r="O99" t="s">
        <v>528</v>
      </c>
      <c r="P99" t="s">
        <v>127</v>
      </c>
      <c r="Q99" t="s">
        <v>128</v>
      </c>
      <c r="R99" t="s">
        <v>129</v>
      </c>
      <c r="S99" t="str">
        <f>VLOOKUP($G99,LBB_Code!$J:$O, 6,FALSE)</f>
        <v>A1.D10166.661225.99999.9999999.999999</v>
      </c>
      <c r="T99" s="155"/>
      <c r="W99" s="122"/>
      <c r="Z99" s="122"/>
      <c r="AC99" s="122"/>
      <c r="AF99" s="122"/>
      <c r="AI99" s="122"/>
      <c r="AL99" s="122"/>
      <c r="AO99" s="122"/>
      <c r="AR99" s="122"/>
      <c r="AU99" s="122"/>
      <c r="AX99" s="122"/>
      <c r="BA99" s="122"/>
      <c r="BD99" s="122"/>
      <c r="BE99" s="120">
        <f t="shared" si="7"/>
        <v>0</v>
      </c>
      <c r="BF99" s="120">
        <f t="shared" si="10"/>
        <v>0</v>
      </c>
    </row>
    <row r="100" spans="1:58" x14ac:dyDescent="0.3">
      <c r="A100">
        <f t="shared" si="9"/>
        <v>3022060</v>
      </c>
      <c r="B100">
        <v>3022060</v>
      </c>
      <c r="C100" t="s">
        <v>530</v>
      </c>
      <c r="E100" t="e">
        <f>VLOOKUP(B100,#REF!,4,FALSE)</f>
        <v>#REF!</v>
      </c>
      <c r="F100" t="str">
        <f>VLOOKUP(B100,'School Details'!A:K,5,FALSE)</f>
        <v>Primary</v>
      </c>
      <c r="G100" t="s">
        <v>895</v>
      </c>
      <c r="I100" t="s">
        <v>23769</v>
      </c>
      <c r="J100">
        <v>661225</v>
      </c>
      <c r="K100" s="118" t="s">
        <v>15</v>
      </c>
      <c r="M100" s="106" t="str">
        <f t="shared" si="8"/>
        <v>UIFSM2425.I06</v>
      </c>
      <c r="N100">
        <f>VLOOKUP(B100,'School Details'!A:K,10,FALSE)</f>
        <v>400011</v>
      </c>
      <c r="O100" t="s">
        <v>529</v>
      </c>
      <c r="P100" t="s">
        <v>250</v>
      </c>
      <c r="Q100" t="s">
        <v>251</v>
      </c>
      <c r="R100" t="s">
        <v>252</v>
      </c>
      <c r="S100" t="str">
        <f>VLOOKUP($G100,LBB_Code!$J:$O, 6,FALSE)</f>
        <v>A1.D10166.661225.99999.9999999.999999</v>
      </c>
      <c r="T100" s="155"/>
      <c r="W100" s="122"/>
      <c r="Z100" s="122"/>
      <c r="AC100" s="122"/>
      <c r="AF100" s="122"/>
      <c r="AI100" s="122"/>
      <c r="AL100" s="122"/>
      <c r="AO100" s="122"/>
      <c r="AR100" s="122"/>
      <c r="AU100" s="122"/>
      <c r="AX100" s="122"/>
      <c r="BA100" s="122"/>
      <c r="BD100" s="122"/>
      <c r="BE100" s="120">
        <f t="shared" si="7"/>
        <v>0</v>
      </c>
      <c r="BF100" s="120">
        <f t="shared" si="10"/>
        <v>0</v>
      </c>
    </row>
    <row r="101" spans="1:58" x14ac:dyDescent="0.3">
      <c r="A101">
        <f t="shared" si="9"/>
        <v>3023518</v>
      </c>
      <c r="B101">
        <v>3023518</v>
      </c>
      <c r="C101" t="s">
        <v>532</v>
      </c>
      <c r="E101" t="e">
        <f>VLOOKUP(B101,#REF!,4,FALSE)</f>
        <v>#REF!</v>
      </c>
      <c r="F101" t="str">
        <f>VLOOKUP(B101,'School Details'!A:K,5,FALSE)</f>
        <v>Primary</v>
      </c>
      <c r="G101" t="s">
        <v>895</v>
      </c>
      <c r="I101" t="s">
        <v>23769</v>
      </c>
      <c r="J101">
        <v>661225</v>
      </c>
      <c r="K101" s="118" t="s">
        <v>15</v>
      </c>
      <c r="M101" s="106" t="str">
        <f t="shared" si="8"/>
        <v>UIFSM2425.I06</v>
      </c>
      <c r="N101">
        <f>VLOOKUP(B101,'School Details'!A:K,10,FALSE)</f>
        <v>400117</v>
      </c>
      <c r="O101" t="s">
        <v>531</v>
      </c>
      <c r="P101" t="s">
        <v>172</v>
      </c>
      <c r="Q101" t="s">
        <v>173</v>
      </c>
      <c r="R101" t="s">
        <v>174</v>
      </c>
      <c r="S101" t="str">
        <f>VLOOKUP($G101,LBB_Code!$J:$O, 6,FALSE)</f>
        <v>A1.D10166.661225.99999.9999999.999999</v>
      </c>
      <c r="T101" s="155"/>
      <c r="W101" s="122"/>
      <c r="Z101" s="122"/>
      <c r="AC101" s="122"/>
      <c r="AF101" s="122"/>
      <c r="AI101" s="122"/>
      <c r="AL101" s="122"/>
      <c r="AO101" s="122"/>
      <c r="AR101" s="122"/>
      <c r="AU101" s="122"/>
      <c r="AX101" s="122"/>
      <c r="BA101" s="122"/>
      <c r="BD101" s="122"/>
      <c r="BE101" s="120">
        <f t="shared" si="7"/>
        <v>0</v>
      </c>
      <c r="BF101" s="120">
        <f t="shared" si="10"/>
        <v>0</v>
      </c>
    </row>
    <row r="102" spans="1:58" x14ac:dyDescent="0.3">
      <c r="A102">
        <f t="shared" si="9"/>
        <v>3022054</v>
      </c>
      <c r="B102">
        <v>3022054</v>
      </c>
      <c r="C102" t="s">
        <v>712</v>
      </c>
      <c r="E102" t="e">
        <f>VLOOKUP(B102,#REF!,4,FALSE)</f>
        <v>#REF!</v>
      </c>
      <c r="F102" t="str">
        <f>VLOOKUP(B102,'School Details'!A:K,5,FALSE)</f>
        <v>Primary</v>
      </c>
      <c r="G102" t="s">
        <v>895</v>
      </c>
      <c r="I102" t="s">
        <v>23769</v>
      </c>
      <c r="J102">
        <v>661225</v>
      </c>
      <c r="K102" s="118" t="s">
        <v>15</v>
      </c>
      <c r="M102" s="106" t="str">
        <f t="shared" si="8"/>
        <v>UIFSM2425.I06</v>
      </c>
      <c r="N102">
        <f>VLOOKUP(B102,'School Details'!A:K,10,FALSE)</f>
        <v>400004</v>
      </c>
      <c r="O102" t="s">
        <v>533</v>
      </c>
      <c r="P102" t="s">
        <v>79</v>
      </c>
      <c r="Q102" t="s">
        <v>80</v>
      </c>
      <c r="R102" t="s">
        <v>81</v>
      </c>
      <c r="S102" t="str">
        <f>VLOOKUP($G102,LBB_Code!$J:$O, 6,FALSE)</f>
        <v>A1.D10166.661225.99999.9999999.999999</v>
      </c>
      <c r="T102" s="155"/>
      <c r="W102" s="122"/>
      <c r="Z102" s="122"/>
      <c r="AC102" s="122"/>
      <c r="AF102" s="122"/>
      <c r="AI102" s="122"/>
      <c r="AL102" s="122"/>
      <c r="AO102" s="122"/>
      <c r="AR102" s="122"/>
      <c r="AU102" s="122"/>
      <c r="AX102" s="122"/>
      <c r="BA102" s="122"/>
      <c r="BD102" s="122"/>
      <c r="BE102" s="120">
        <f t="shared" si="7"/>
        <v>0</v>
      </c>
      <c r="BF102" s="120">
        <f t="shared" si="10"/>
        <v>0</v>
      </c>
    </row>
    <row r="103" spans="1:58" x14ac:dyDescent="0.3">
      <c r="A103">
        <f t="shared" si="9"/>
        <v>3026906</v>
      </c>
      <c r="B103">
        <v>3026906</v>
      </c>
      <c r="C103" t="s">
        <v>287</v>
      </c>
      <c r="E103" t="e">
        <f>VLOOKUP(B103,#REF!,4,FALSE)</f>
        <v>#REF!</v>
      </c>
      <c r="F103" t="str">
        <f>VLOOKUP(B103,'School Details'!A:K,5,FALSE)</f>
        <v>All through</v>
      </c>
      <c r="G103" t="s">
        <v>897</v>
      </c>
      <c r="I103" t="s">
        <v>23769</v>
      </c>
      <c r="J103">
        <v>661225</v>
      </c>
      <c r="K103" s="118" t="s">
        <v>15</v>
      </c>
      <c r="M103" s="106" t="str">
        <f t="shared" si="8"/>
        <v>UIFSM2425.I06</v>
      </c>
      <c r="N103">
        <f>VLOOKUP(B103,'School Details'!A:K,10,FALSE)</f>
        <v>128957</v>
      </c>
      <c r="O103" t="s">
        <v>287</v>
      </c>
      <c r="P103" t="s">
        <v>287</v>
      </c>
      <c r="Q103" t="s">
        <v>286</v>
      </c>
      <c r="R103" t="s">
        <v>838</v>
      </c>
      <c r="S103" t="str">
        <f>VLOOKUP($G103,LBB_Code!$J:$O, 6,FALSE)</f>
        <v>A1.D11329.661225.99999.9999999.999999</v>
      </c>
      <c r="T103" s="155"/>
      <c r="W103" s="122"/>
      <c r="Z103" s="122"/>
      <c r="AC103" s="122"/>
      <c r="AF103" s="122"/>
      <c r="AI103" s="122"/>
      <c r="AL103" s="122"/>
      <c r="AO103" s="122"/>
      <c r="AR103" s="122"/>
      <c r="AU103" s="122"/>
      <c r="AX103" s="122"/>
      <c r="BA103" s="122"/>
      <c r="BD103" s="122"/>
      <c r="BE103" s="120">
        <f t="shared" si="7"/>
        <v>0</v>
      </c>
      <c r="BF103" s="120">
        <f t="shared" ref="BF103:BF166" si="11">BE103 - T103</f>
        <v>0</v>
      </c>
    </row>
    <row r="104" spans="1:58" x14ac:dyDescent="0.3">
      <c r="A104">
        <v>3023520</v>
      </c>
      <c r="B104">
        <v>3023520</v>
      </c>
      <c r="C104" t="s">
        <v>145</v>
      </c>
      <c r="E104" t="s">
        <v>400</v>
      </c>
      <c r="F104" t="s">
        <v>409</v>
      </c>
      <c r="G104" t="s">
        <v>895</v>
      </c>
      <c r="I104" t="s">
        <v>23770</v>
      </c>
      <c r="J104">
        <v>661225</v>
      </c>
      <c r="K104" s="118" t="s">
        <v>15</v>
      </c>
      <c r="M104" s="106" t="str">
        <f t="shared" si="8"/>
        <v>UIFSM2324.I06</v>
      </c>
      <c r="N104">
        <f>VLOOKUP(B104,'School Details'!A:K,10,FALSE)</f>
        <v>400125</v>
      </c>
      <c r="O104" t="str">
        <f t="shared" ref="O104:O151" si="12">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155"/>
      <c r="W104" s="122"/>
      <c r="Z104" s="122"/>
      <c r="AC104" s="122"/>
      <c r="AF104" s="122"/>
      <c r="AI104" s="122"/>
      <c r="AL104" s="122"/>
      <c r="AO104" s="122"/>
      <c r="AR104" s="122"/>
      <c r="AU104" s="122"/>
      <c r="AX104" s="122"/>
      <c r="BA104" s="122"/>
      <c r="BD104" s="122"/>
      <c r="BE104" s="120">
        <f t="shared" ref="BE104:BE135" si="13">W104+Z104+AC104+AF104+AI104+AL104+AO104+AR104+AU104+AX104+BA104+W104</f>
        <v>0</v>
      </c>
      <c r="BF104" s="120">
        <f t="shared" si="11"/>
        <v>0</v>
      </c>
    </row>
    <row r="105" spans="1:58" x14ac:dyDescent="0.3">
      <c r="A105">
        <v>3023317</v>
      </c>
      <c r="B105">
        <v>3023317</v>
      </c>
      <c r="C105" t="s">
        <v>730</v>
      </c>
      <c r="E105" t="s">
        <v>400</v>
      </c>
      <c r="F105" t="s">
        <v>409</v>
      </c>
      <c r="G105" t="s">
        <v>895</v>
      </c>
      <c r="I105" t="s">
        <v>23770</v>
      </c>
      <c r="J105">
        <v>661225</v>
      </c>
      <c r="K105" s="118" t="s">
        <v>15</v>
      </c>
      <c r="M105" s="106" t="str">
        <f t="shared" ref="M105:M152" si="14">I105&amp;"."&amp;K105</f>
        <v>UIFSM2324.I06</v>
      </c>
      <c r="N105">
        <f>VLOOKUP(B105,'School Details'!A:K,10,FALSE)</f>
        <v>400015</v>
      </c>
      <c r="O105" t="str">
        <f t="shared" si="12"/>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155"/>
      <c r="W105" s="122"/>
      <c r="Z105" s="122"/>
      <c r="AC105" s="122"/>
      <c r="AF105" s="122"/>
      <c r="AI105" s="122"/>
      <c r="AL105" s="122"/>
      <c r="AO105" s="122"/>
      <c r="AR105" s="122"/>
      <c r="AU105" s="122"/>
      <c r="AX105" s="122"/>
      <c r="BA105" s="122"/>
      <c r="BD105" s="122"/>
      <c r="BE105" s="120">
        <f t="shared" si="13"/>
        <v>0</v>
      </c>
      <c r="BF105" s="120">
        <f t="shared" si="11"/>
        <v>0</v>
      </c>
    </row>
    <row r="106" spans="1:58" x14ac:dyDescent="0.3">
      <c r="A106">
        <v>3023300</v>
      </c>
      <c r="B106">
        <v>3023300</v>
      </c>
      <c r="C106" t="s">
        <v>718</v>
      </c>
      <c r="E106" t="s">
        <v>400</v>
      </c>
      <c r="F106" t="s">
        <v>409</v>
      </c>
      <c r="G106" t="s">
        <v>895</v>
      </c>
      <c r="I106" t="s">
        <v>23770</v>
      </c>
      <c r="J106">
        <v>661225</v>
      </c>
      <c r="K106" s="118" t="s">
        <v>15</v>
      </c>
      <c r="M106" s="106" t="str">
        <f t="shared" si="14"/>
        <v>UIFSM2324.I06</v>
      </c>
      <c r="N106">
        <f>VLOOKUP(B106,'School Details'!A:K,10,FALSE)</f>
        <v>400069</v>
      </c>
      <c r="O106" t="str">
        <f t="shared" si="12"/>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155"/>
      <c r="W106" s="122"/>
      <c r="Z106" s="122"/>
      <c r="AC106" s="122"/>
      <c r="AF106" s="122"/>
      <c r="AI106" s="122"/>
      <c r="AL106" s="122"/>
      <c r="AO106" s="122"/>
      <c r="AR106" s="122"/>
      <c r="AU106" s="122"/>
      <c r="AX106" s="122"/>
      <c r="BA106" s="122"/>
      <c r="BD106" s="122"/>
      <c r="BE106" s="120">
        <f t="shared" si="13"/>
        <v>0</v>
      </c>
      <c r="BF106" s="120">
        <f t="shared" si="11"/>
        <v>0</v>
      </c>
    </row>
    <row r="107" spans="1:58" x14ac:dyDescent="0.3">
      <c r="A107">
        <v>3023500</v>
      </c>
      <c r="B107">
        <v>3023500</v>
      </c>
      <c r="C107" t="s">
        <v>731</v>
      </c>
      <c r="E107" t="s">
        <v>400</v>
      </c>
      <c r="F107" t="s">
        <v>409</v>
      </c>
      <c r="G107" t="s">
        <v>895</v>
      </c>
      <c r="I107" t="s">
        <v>23770</v>
      </c>
      <c r="J107">
        <v>661225</v>
      </c>
      <c r="K107" s="118" t="s">
        <v>15</v>
      </c>
      <c r="M107" s="106" t="str">
        <f t="shared" si="14"/>
        <v>UIFSM2324.I06</v>
      </c>
      <c r="N107">
        <f>VLOOKUP(B107,'School Details'!A:K,10,FALSE)</f>
        <v>400023</v>
      </c>
      <c r="O107" t="str">
        <f t="shared" si="12"/>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155"/>
      <c r="W107" s="122"/>
      <c r="Z107" s="122"/>
      <c r="AC107" s="122"/>
      <c r="AF107" s="122"/>
      <c r="AI107" s="122"/>
      <c r="AL107" s="122"/>
      <c r="AO107" s="122"/>
      <c r="AR107" s="122"/>
      <c r="AU107" s="122"/>
      <c r="AX107" s="122"/>
      <c r="BA107" s="122"/>
      <c r="BD107" s="122"/>
      <c r="BE107" s="120">
        <f t="shared" si="13"/>
        <v>0</v>
      </c>
      <c r="BF107" s="120">
        <f t="shared" si="11"/>
        <v>0</v>
      </c>
    </row>
    <row r="108" spans="1:58" x14ac:dyDescent="0.3">
      <c r="A108">
        <v>3022002</v>
      </c>
      <c r="B108">
        <v>3022002</v>
      </c>
      <c r="C108" t="s">
        <v>699</v>
      </c>
      <c r="E108" t="s">
        <v>400</v>
      </c>
      <c r="F108" t="s">
        <v>409</v>
      </c>
      <c r="G108" t="s">
        <v>895</v>
      </c>
      <c r="I108" t="s">
        <v>23770</v>
      </c>
      <c r="J108">
        <v>661225</v>
      </c>
      <c r="K108" s="118" t="s">
        <v>15</v>
      </c>
      <c r="M108" s="106" t="str">
        <f t="shared" si="14"/>
        <v>UIFSM2324.I06</v>
      </c>
      <c r="N108">
        <f>VLOOKUP(B108,'School Details'!A:K,10,FALSE)</f>
        <v>400005</v>
      </c>
      <c r="O108" t="str">
        <f t="shared" si="12"/>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155"/>
      <c r="W108" s="122"/>
      <c r="Z108" s="122"/>
      <c r="AC108" s="122"/>
      <c r="AF108" s="122"/>
      <c r="AI108" s="122"/>
      <c r="AL108" s="122"/>
      <c r="AO108" s="122"/>
      <c r="AR108" s="122"/>
      <c r="AU108" s="122"/>
      <c r="AX108" s="122"/>
      <c r="BA108" s="122"/>
      <c r="BD108" s="122"/>
      <c r="BE108" s="120">
        <f t="shared" si="13"/>
        <v>0</v>
      </c>
      <c r="BF108" s="120">
        <f t="shared" si="11"/>
        <v>0</v>
      </c>
    </row>
    <row r="109" spans="1:58" x14ac:dyDescent="0.3">
      <c r="A109">
        <v>3022079</v>
      </c>
      <c r="B109">
        <v>3022079</v>
      </c>
      <c r="C109" t="s">
        <v>717</v>
      </c>
      <c r="E109" t="s">
        <v>400</v>
      </c>
      <c r="F109" t="s">
        <v>409</v>
      </c>
      <c r="G109" t="s">
        <v>895</v>
      </c>
      <c r="I109" t="s">
        <v>23770</v>
      </c>
      <c r="J109">
        <v>661225</v>
      </c>
      <c r="K109" s="118" t="s">
        <v>15</v>
      </c>
      <c r="M109" s="106" t="str">
        <f t="shared" si="14"/>
        <v>UIFSM2324.I06</v>
      </c>
      <c r="N109">
        <f>VLOOKUP(B109,'School Details'!A:K,10,FALSE)</f>
        <v>400070</v>
      </c>
      <c r="O109" t="str">
        <f t="shared" si="12"/>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155"/>
      <c r="W109" s="122"/>
      <c r="Z109" s="122"/>
      <c r="AC109" s="122"/>
      <c r="AF109" s="122"/>
      <c r="AI109" s="122"/>
      <c r="AL109" s="122"/>
      <c r="AO109" s="122"/>
      <c r="AR109" s="122"/>
      <c r="AU109" s="122"/>
      <c r="AX109" s="122"/>
      <c r="BA109" s="122"/>
      <c r="BD109" s="122"/>
      <c r="BE109" s="120">
        <f t="shared" si="13"/>
        <v>0</v>
      </c>
      <c r="BF109" s="120">
        <f t="shared" si="11"/>
        <v>0</v>
      </c>
    </row>
    <row r="110" spans="1:58" x14ac:dyDescent="0.3">
      <c r="A110">
        <v>3023524</v>
      </c>
      <c r="B110">
        <v>3023524</v>
      </c>
      <c r="C110" t="s">
        <v>187</v>
      </c>
      <c r="E110" t="s">
        <v>400</v>
      </c>
      <c r="F110" t="s">
        <v>409</v>
      </c>
      <c r="G110" t="s">
        <v>895</v>
      </c>
      <c r="I110" t="s">
        <v>23770</v>
      </c>
      <c r="J110">
        <v>661225</v>
      </c>
      <c r="K110" s="118" t="s">
        <v>15</v>
      </c>
      <c r="M110" s="106" t="str">
        <f t="shared" si="14"/>
        <v>UIFSM2324.I06</v>
      </c>
      <c r="N110">
        <f>VLOOKUP(B110,'School Details'!A:K,10,FALSE)</f>
        <v>400150</v>
      </c>
      <c r="O110" t="str">
        <f t="shared" si="12"/>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155"/>
      <c r="W110" s="122"/>
      <c r="Z110" s="122"/>
      <c r="AC110" s="122"/>
      <c r="AF110" s="122"/>
      <c r="AI110" s="122"/>
      <c r="AL110" s="122"/>
      <c r="AO110" s="122"/>
      <c r="AR110" s="122"/>
      <c r="AU110" s="122"/>
      <c r="AX110" s="122"/>
      <c r="BA110" s="122"/>
      <c r="BD110" s="122"/>
      <c r="BE110" s="120">
        <f t="shared" si="13"/>
        <v>0</v>
      </c>
      <c r="BF110" s="120">
        <f t="shared" si="11"/>
        <v>0</v>
      </c>
    </row>
    <row r="111" spans="1:58" x14ac:dyDescent="0.3">
      <c r="A111">
        <v>3022066</v>
      </c>
      <c r="B111">
        <v>3022066</v>
      </c>
      <c r="C111" t="s">
        <v>428</v>
      </c>
      <c r="E111" t="s">
        <v>400</v>
      </c>
      <c r="F111" t="s">
        <v>409</v>
      </c>
      <c r="G111" t="s">
        <v>895</v>
      </c>
      <c r="I111" t="s">
        <v>23770</v>
      </c>
      <c r="J111">
        <v>661225</v>
      </c>
      <c r="K111" s="118" t="s">
        <v>15</v>
      </c>
      <c r="M111" s="106" t="str">
        <f t="shared" si="14"/>
        <v>UIFSM2324.I06</v>
      </c>
      <c r="N111">
        <f>VLOOKUP(B111,'School Details'!A:K,10,FALSE)</f>
        <v>400051</v>
      </c>
      <c r="O111" t="str">
        <f t="shared" si="12"/>
        <v>Bell Lane Primary School</v>
      </c>
      <c r="P111" t="str">
        <f>VLOOKUP($N111,LBB_Code!$B:$F,3,FALSE)</f>
        <v>Saracens Multi Academy Trust</v>
      </c>
      <c r="Q111" t="str">
        <f>VLOOKUP($N111,LBB_Code!$B:$F,2,FALSE)</f>
        <v>S900008717</v>
      </c>
      <c r="R111" t="str">
        <f>VLOOKUP($N111,LBB_Code!$B:$F,4,FALSE)</f>
        <v>NW9 4AS</v>
      </c>
      <c r="S111" t="str">
        <f>VLOOKUP($G111,LBB_Code!$J:$O, 6,FALSE)</f>
        <v>A1.D10166.661225.99999.9999999.999999</v>
      </c>
      <c r="T111" s="155"/>
      <c r="W111" s="122"/>
      <c r="Z111" s="122"/>
      <c r="AC111" s="122"/>
      <c r="AF111" s="122"/>
      <c r="AI111" s="122"/>
      <c r="AL111" s="122"/>
      <c r="AO111" s="122"/>
      <c r="AR111" s="122"/>
      <c r="AU111" s="122"/>
      <c r="AX111" s="122"/>
      <c r="BA111" s="122"/>
      <c r="BD111" s="122"/>
      <c r="BE111" s="120">
        <f t="shared" si="13"/>
        <v>0</v>
      </c>
      <c r="BF111" s="120">
        <f t="shared" si="11"/>
        <v>0</v>
      </c>
    </row>
    <row r="112" spans="1:58" x14ac:dyDescent="0.3">
      <c r="A112">
        <v>3023511</v>
      </c>
      <c r="B112">
        <v>3023511</v>
      </c>
      <c r="C112" t="s">
        <v>737</v>
      </c>
      <c r="E112" t="s">
        <v>400</v>
      </c>
      <c r="F112" t="s">
        <v>409</v>
      </c>
      <c r="G112" t="s">
        <v>895</v>
      </c>
      <c r="I112" t="s">
        <v>23770</v>
      </c>
      <c r="J112">
        <v>661225</v>
      </c>
      <c r="K112" s="118" t="s">
        <v>15</v>
      </c>
      <c r="M112" s="106" t="str">
        <f t="shared" si="14"/>
        <v>UIFSM2324.I06</v>
      </c>
      <c r="N112">
        <f>VLOOKUP(B112,'School Details'!A:K,10,FALSE)</f>
        <v>400024</v>
      </c>
      <c r="O112" t="str">
        <f t="shared" si="12"/>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155"/>
      <c r="W112" s="122"/>
      <c r="Z112" s="122"/>
      <c r="AC112" s="122"/>
      <c r="AF112" s="122"/>
      <c r="AI112" s="122"/>
      <c r="AL112" s="122"/>
      <c r="AO112" s="122"/>
      <c r="AR112" s="122"/>
      <c r="AU112" s="122"/>
      <c r="AX112" s="122"/>
      <c r="BA112" s="122"/>
      <c r="BD112" s="122"/>
      <c r="BE112" s="120">
        <f t="shared" si="13"/>
        <v>0</v>
      </c>
      <c r="BF112" s="120">
        <f t="shared" si="11"/>
        <v>0</v>
      </c>
    </row>
    <row r="113" spans="1:58" x14ac:dyDescent="0.3">
      <c r="A113">
        <v>3022008</v>
      </c>
      <c r="B113">
        <v>3022008</v>
      </c>
      <c r="C113" t="s">
        <v>432</v>
      </c>
      <c r="E113" t="s">
        <v>400</v>
      </c>
      <c r="F113" t="s">
        <v>409</v>
      </c>
      <c r="G113" t="s">
        <v>895</v>
      </c>
      <c r="I113" t="s">
        <v>23770</v>
      </c>
      <c r="J113">
        <v>661225</v>
      </c>
      <c r="K113" s="118" t="s">
        <v>15</v>
      </c>
      <c r="M113" s="106" t="str">
        <f t="shared" si="14"/>
        <v>UIFSM2324.I06</v>
      </c>
      <c r="N113">
        <f>VLOOKUP(B113,'School Details'!A:K,10,FALSE)</f>
        <v>400057</v>
      </c>
      <c r="O113" t="str">
        <f t="shared" si="12"/>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155"/>
      <c r="W113" s="122"/>
      <c r="Z113" s="122"/>
      <c r="AC113" s="122"/>
      <c r="AF113" s="122"/>
      <c r="AI113" s="122"/>
      <c r="BE113" s="120">
        <f t="shared" si="13"/>
        <v>0</v>
      </c>
      <c r="BF113" s="120">
        <f t="shared" si="11"/>
        <v>0</v>
      </c>
    </row>
    <row r="114" spans="1:58" x14ac:dyDescent="0.3">
      <c r="A114">
        <v>3022009</v>
      </c>
      <c r="B114">
        <v>3022009</v>
      </c>
      <c r="C114" t="s">
        <v>702</v>
      </c>
      <c r="E114" t="s">
        <v>400</v>
      </c>
      <c r="F114" t="s">
        <v>409</v>
      </c>
      <c r="G114" t="s">
        <v>895</v>
      </c>
      <c r="I114" t="s">
        <v>23770</v>
      </c>
      <c r="J114">
        <v>661225</v>
      </c>
      <c r="K114" s="118" t="s">
        <v>15</v>
      </c>
      <c r="M114" s="106" t="str">
        <f t="shared" si="14"/>
        <v>UIFSM2324.I06</v>
      </c>
      <c r="N114">
        <f>VLOOKUP(B114,'School Details'!A:K,10,FALSE)</f>
        <v>400061</v>
      </c>
      <c r="O114" t="str">
        <f t="shared" si="12"/>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155"/>
      <c r="W114" s="122"/>
      <c r="Z114" s="122"/>
      <c r="AC114" s="122"/>
      <c r="AF114" s="122"/>
      <c r="AI114" s="122"/>
      <c r="BE114" s="120">
        <f t="shared" si="13"/>
        <v>0</v>
      </c>
      <c r="BF114" s="120">
        <f t="shared" si="11"/>
        <v>0</v>
      </c>
    </row>
    <row r="115" spans="1:58" x14ac:dyDescent="0.3">
      <c r="A115">
        <v>3022067</v>
      </c>
      <c r="B115">
        <v>3022067</v>
      </c>
      <c r="C115" t="s">
        <v>437</v>
      </c>
      <c r="E115" t="s">
        <v>400</v>
      </c>
      <c r="F115" t="s">
        <v>409</v>
      </c>
      <c r="G115" t="s">
        <v>895</v>
      </c>
      <c r="I115" t="s">
        <v>23770</v>
      </c>
      <c r="J115">
        <v>661225</v>
      </c>
      <c r="K115" s="118" t="s">
        <v>15</v>
      </c>
      <c r="M115" s="106" t="str">
        <f t="shared" si="14"/>
        <v>UIFSM2324.I06</v>
      </c>
      <c r="N115">
        <f>VLOOKUP(B115,'School Details'!A:K,10,FALSE)</f>
        <v>400065</v>
      </c>
      <c r="O115" t="str">
        <f t="shared" si="12"/>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155"/>
      <c r="W115" s="122"/>
      <c r="Z115" s="122"/>
      <c r="AC115" s="122"/>
      <c r="AF115" s="122"/>
      <c r="AI115" s="122"/>
      <c r="BE115" s="120">
        <f t="shared" si="13"/>
        <v>0</v>
      </c>
      <c r="BF115" s="120">
        <f t="shared" si="11"/>
        <v>0</v>
      </c>
    </row>
    <row r="116" spans="1:58" x14ac:dyDescent="0.3">
      <c r="A116">
        <v>3023302</v>
      </c>
      <c r="B116">
        <v>3023302</v>
      </c>
      <c r="C116" t="s">
        <v>719</v>
      </c>
      <c r="E116" t="s">
        <v>400</v>
      </c>
      <c r="F116" t="s">
        <v>409</v>
      </c>
      <c r="G116" t="s">
        <v>895</v>
      </c>
      <c r="I116" t="s">
        <v>23770</v>
      </c>
      <c r="J116">
        <v>661225</v>
      </c>
      <c r="K116" s="118" t="s">
        <v>15</v>
      </c>
      <c r="M116" s="106" t="str">
        <f t="shared" si="14"/>
        <v>UIFSM2324.I06</v>
      </c>
      <c r="N116">
        <f>VLOOKUP(B116,'School Details'!A:K,10,FALSE)</f>
        <v>400039</v>
      </c>
      <c r="O116" t="str">
        <f t="shared" si="12"/>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155"/>
      <c r="W116" s="122"/>
      <c r="Z116" s="122"/>
      <c r="AC116" s="122"/>
      <c r="AF116" s="122"/>
      <c r="AI116" s="122"/>
      <c r="BE116" s="120">
        <f t="shared" si="13"/>
        <v>0</v>
      </c>
      <c r="BF116" s="120">
        <f t="shared" si="11"/>
        <v>0</v>
      </c>
    </row>
    <row r="117" spans="1:58" x14ac:dyDescent="0.3">
      <c r="A117">
        <v>3022011</v>
      </c>
      <c r="B117">
        <v>3022011</v>
      </c>
      <c r="C117" t="s">
        <v>46</v>
      </c>
      <c r="E117" t="s">
        <v>400</v>
      </c>
      <c r="F117" t="s">
        <v>409</v>
      </c>
      <c r="G117" t="s">
        <v>895</v>
      </c>
      <c r="I117" t="s">
        <v>23770</v>
      </c>
      <c r="J117">
        <v>661225</v>
      </c>
      <c r="K117" s="118" t="s">
        <v>15</v>
      </c>
      <c r="M117" s="106" t="str">
        <f t="shared" si="14"/>
        <v>UIFSM2324.I06</v>
      </c>
      <c r="N117">
        <f>VLOOKUP(B117,'School Details'!A:K,10,FALSE)</f>
        <v>400020</v>
      </c>
      <c r="O117" t="str">
        <f t="shared" si="12"/>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155"/>
      <c r="W117" s="122"/>
      <c r="Z117" s="122"/>
      <c r="AC117" s="122"/>
      <c r="AF117" s="122"/>
      <c r="AI117" s="122"/>
      <c r="BE117" s="120">
        <f t="shared" si="13"/>
        <v>0</v>
      </c>
      <c r="BF117" s="120">
        <f t="shared" si="11"/>
        <v>0</v>
      </c>
    </row>
    <row r="118" spans="1:58" x14ac:dyDescent="0.3">
      <c r="A118">
        <v>3022014</v>
      </c>
      <c r="B118">
        <v>3022014</v>
      </c>
      <c r="C118" t="s">
        <v>703</v>
      </c>
      <c r="E118" t="s">
        <v>400</v>
      </c>
      <c r="F118" t="s">
        <v>409</v>
      </c>
      <c r="G118" t="s">
        <v>895</v>
      </c>
      <c r="I118" t="s">
        <v>23770</v>
      </c>
      <c r="J118">
        <v>661225</v>
      </c>
      <c r="K118" s="118" t="s">
        <v>15</v>
      </c>
      <c r="M118" s="106" t="str">
        <f t="shared" si="14"/>
        <v>UIFSM2324.I06</v>
      </c>
      <c r="N118">
        <f>VLOOKUP(B118,'School Details'!A:K,10,FALSE)</f>
        <v>400050</v>
      </c>
      <c r="O118" t="str">
        <f t="shared" si="12"/>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155"/>
      <c r="W118" s="122"/>
      <c r="Z118" s="122"/>
      <c r="AC118" s="122"/>
      <c r="AF118" s="122"/>
      <c r="AI118" s="122"/>
      <c r="BE118" s="120">
        <f t="shared" si="13"/>
        <v>0</v>
      </c>
      <c r="BF118" s="120">
        <f t="shared" si="11"/>
        <v>0</v>
      </c>
    </row>
    <row r="119" spans="1:58" x14ac:dyDescent="0.3">
      <c r="A119">
        <v>3022015</v>
      </c>
      <c r="B119">
        <v>3022015</v>
      </c>
      <c r="C119" t="s">
        <v>704</v>
      </c>
      <c r="E119" t="s">
        <v>400</v>
      </c>
      <c r="F119" t="s">
        <v>409</v>
      </c>
      <c r="G119" t="s">
        <v>895</v>
      </c>
      <c r="I119" t="s">
        <v>23770</v>
      </c>
      <c r="J119">
        <v>661225</v>
      </c>
      <c r="K119" s="118" t="s">
        <v>15</v>
      </c>
      <c r="M119" s="106" t="str">
        <f t="shared" si="14"/>
        <v>UIFSM2324.I06</v>
      </c>
      <c r="N119">
        <f>VLOOKUP(B119,'School Details'!A:K,10,FALSE)</f>
        <v>400059</v>
      </c>
      <c r="O119" t="str">
        <f t="shared" si="12"/>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155"/>
      <c r="W119" s="122"/>
      <c r="Z119" s="122"/>
      <c r="AC119" s="122"/>
      <c r="AF119" s="122"/>
      <c r="AI119" s="122"/>
      <c r="BE119" s="120">
        <f t="shared" si="13"/>
        <v>0</v>
      </c>
      <c r="BF119" s="120">
        <f t="shared" si="11"/>
        <v>0</v>
      </c>
    </row>
    <row r="120" spans="1:58" x14ac:dyDescent="0.3">
      <c r="A120">
        <v>3022016</v>
      </c>
      <c r="B120">
        <v>3022016</v>
      </c>
      <c r="C120" t="s">
        <v>160</v>
      </c>
      <c r="E120" t="s">
        <v>400</v>
      </c>
      <c r="F120" t="s">
        <v>409</v>
      </c>
      <c r="G120" t="s">
        <v>895</v>
      </c>
      <c r="I120" t="s">
        <v>23770</v>
      </c>
      <c r="J120">
        <v>661225</v>
      </c>
      <c r="K120" s="118" t="s">
        <v>15</v>
      </c>
      <c r="M120" s="106" t="str">
        <f t="shared" si="14"/>
        <v>UIFSM2324.I06</v>
      </c>
      <c r="N120">
        <f>VLOOKUP(B120,'School Details'!A:K,10,FALSE)</f>
        <v>400049</v>
      </c>
      <c r="O120" t="str">
        <f t="shared" si="12"/>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155"/>
      <c r="W120" s="122"/>
      <c r="Z120" s="122"/>
      <c r="AC120" s="122"/>
      <c r="AF120" s="122"/>
      <c r="AI120" s="122"/>
      <c r="BE120" s="120">
        <f t="shared" si="13"/>
        <v>0</v>
      </c>
      <c r="BF120" s="120">
        <f t="shared" si="11"/>
        <v>0</v>
      </c>
    </row>
    <row r="121" spans="1:58" x14ac:dyDescent="0.3">
      <c r="A121">
        <v>3022017</v>
      </c>
      <c r="B121">
        <v>3022017</v>
      </c>
      <c r="C121" t="s">
        <v>448</v>
      </c>
      <c r="E121" t="s">
        <v>400</v>
      </c>
      <c r="F121" t="s">
        <v>409</v>
      </c>
      <c r="G121" t="s">
        <v>895</v>
      </c>
      <c r="I121" t="s">
        <v>23770</v>
      </c>
      <c r="J121">
        <v>661225</v>
      </c>
      <c r="K121" s="118" t="s">
        <v>15</v>
      </c>
      <c r="M121" s="106" t="str">
        <f t="shared" si="14"/>
        <v>UIFSM2324.I06</v>
      </c>
      <c r="N121">
        <f>VLOOKUP(B121,'School Details'!A:K,10,FALSE)</f>
        <v>400080</v>
      </c>
      <c r="O121" t="str">
        <f t="shared" si="12"/>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155"/>
      <c r="W121" s="122"/>
      <c r="Z121" s="122"/>
      <c r="AC121" s="122"/>
      <c r="AF121" s="122"/>
      <c r="AI121" s="122"/>
      <c r="BE121" s="120">
        <f t="shared" si="13"/>
        <v>0</v>
      </c>
      <c r="BF121" s="120">
        <f t="shared" si="11"/>
        <v>0</v>
      </c>
    </row>
    <row r="122" spans="1:58" x14ac:dyDescent="0.3">
      <c r="A122">
        <v>3022073</v>
      </c>
      <c r="B122">
        <v>3022073</v>
      </c>
      <c r="C122" t="s">
        <v>256</v>
      </c>
      <c r="E122" t="s">
        <v>400</v>
      </c>
      <c r="F122" t="s">
        <v>409</v>
      </c>
      <c r="G122" t="s">
        <v>895</v>
      </c>
      <c r="I122" t="s">
        <v>23770</v>
      </c>
      <c r="J122">
        <v>661225</v>
      </c>
      <c r="K122" s="118" t="s">
        <v>15</v>
      </c>
      <c r="M122" s="106" t="str">
        <f t="shared" si="14"/>
        <v>UIFSM2324.I06</v>
      </c>
      <c r="N122">
        <f>VLOOKUP(B122,'School Details'!A:K,10,FALSE)</f>
        <v>400105</v>
      </c>
      <c r="O122" t="str">
        <f t="shared" si="12"/>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155"/>
      <c r="W122" s="122"/>
      <c r="Z122" s="122"/>
      <c r="AC122" s="122"/>
      <c r="AF122" s="122"/>
      <c r="AI122" s="122"/>
      <c r="BE122" s="120">
        <f t="shared" si="13"/>
        <v>0</v>
      </c>
      <c r="BF122" s="120">
        <f t="shared" si="11"/>
        <v>0</v>
      </c>
    </row>
    <row r="123" spans="1:58" x14ac:dyDescent="0.3">
      <c r="A123">
        <v>3022019</v>
      </c>
      <c r="B123">
        <v>3022019</v>
      </c>
      <c r="C123" t="s">
        <v>450</v>
      </c>
      <c r="E123" t="s">
        <v>400</v>
      </c>
      <c r="F123" t="s">
        <v>409</v>
      </c>
      <c r="G123" t="s">
        <v>895</v>
      </c>
      <c r="I123" t="s">
        <v>23770</v>
      </c>
      <c r="J123">
        <v>661225</v>
      </c>
      <c r="K123" s="118" t="s">
        <v>15</v>
      </c>
      <c r="M123" s="106" t="str">
        <f t="shared" si="14"/>
        <v>UIFSM2324.I06</v>
      </c>
      <c r="N123">
        <f>VLOOKUP(B123,'School Details'!A:K,10,FALSE)</f>
        <v>400036</v>
      </c>
      <c r="O123" t="str">
        <f t="shared" si="12"/>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155"/>
      <c r="W123" s="122"/>
      <c r="Z123" s="122"/>
      <c r="AC123" s="122"/>
      <c r="AF123" s="122"/>
      <c r="AI123" s="122"/>
      <c r="BE123" s="120">
        <f t="shared" si="13"/>
        <v>0</v>
      </c>
      <c r="BF123" s="120">
        <f t="shared" si="11"/>
        <v>0</v>
      </c>
    </row>
    <row r="124" spans="1:58" x14ac:dyDescent="0.3">
      <c r="A124">
        <v>3022021</v>
      </c>
      <c r="B124">
        <v>3022021</v>
      </c>
      <c r="C124" t="s">
        <v>196</v>
      </c>
      <c r="E124" t="s">
        <v>400</v>
      </c>
      <c r="F124" t="s">
        <v>409</v>
      </c>
      <c r="G124" t="s">
        <v>895</v>
      </c>
      <c r="I124" t="s">
        <v>23770</v>
      </c>
      <c r="J124">
        <v>661225</v>
      </c>
      <c r="K124" s="118" t="s">
        <v>15</v>
      </c>
      <c r="M124" s="106" t="str">
        <f t="shared" si="14"/>
        <v>UIFSM2324.I06</v>
      </c>
      <c r="N124">
        <f>VLOOKUP(B124,'School Details'!A:K,10,FALSE)</f>
        <v>400042</v>
      </c>
      <c r="O124" t="str">
        <f t="shared" si="12"/>
        <v>Dollis Primary School</v>
      </c>
      <c r="P124" t="str">
        <f>VLOOKUP($N124,LBB_Code!$B:$F,3,FALSE)</f>
        <v>Dollis Primary School</v>
      </c>
      <c r="Q124" t="str">
        <f>VLOOKUP($N124,LBB_Code!$B:$F,2,FALSE)</f>
        <v>S900008308</v>
      </c>
      <c r="R124" t="str">
        <f>VLOOKUP($N124,LBB_Code!$B:$F,4,FALSE)</f>
        <v>NW7 2BU</v>
      </c>
      <c r="S124" t="str">
        <f>VLOOKUP($G124,LBB_Code!$J:$O, 6,FALSE)</f>
        <v>A1.D10166.661225.99999.9999999.999999</v>
      </c>
      <c r="T124" s="155"/>
      <c r="W124" s="122"/>
      <c r="Z124" s="122"/>
      <c r="AC124" s="122"/>
      <c r="AF124" s="122"/>
      <c r="AI124" s="122"/>
      <c r="BE124" s="120">
        <f t="shared" si="13"/>
        <v>0</v>
      </c>
      <c r="BF124" s="120">
        <f t="shared" si="11"/>
        <v>0</v>
      </c>
    </row>
    <row r="125" spans="1:58" x14ac:dyDescent="0.3">
      <c r="A125">
        <v>3022023</v>
      </c>
      <c r="B125">
        <v>3022023</v>
      </c>
      <c r="C125" t="s">
        <v>88</v>
      </c>
      <c r="E125" t="s">
        <v>400</v>
      </c>
      <c r="F125" t="s">
        <v>409</v>
      </c>
      <c r="G125" t="s">
        <v>895</v>
      </c>
      <c r="I125" t="s">
        <v>23770</v>
      </c>
      <c r="J125">
        <v>661225</v>
      </c>
      <c r="K125" s="118" t="s">
        <v>15</v>
      </c>
      <c r="M125" s="106" t="str">
        <f t="shared" si="14"/>
        <v>UIFSM2324.I06</v>
      </c>
      <c r="N125">
        <f>VLOOKUP(B125,'School Details'!A:K,10,FALSE)</f>
        <v>400159</v>
      </c>
      <c r="O125" t="str">
        <f t="shared" si="12"/>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155"/>
      <c r="W125" s="122"/>
      <c r="Z125" s="122"/>
      <c r="AC125" s="122"/>
      <c r="AF125" s="122"/>
      <c r="AI125" s="122"/>
      <c r="BE125" s="120">
        <f t="shared" si="13"/>
        <v>0</v>
      </c>
      <c r="BF125" s="120">
        <f t="shared" si="11"/>
        <v>0</v>
      </c>
    </row>
    <row r="126" spans="1:58" x14ac:dyDescent="0.3">
      <c r="A126">
        <v>3022024</v>
      </c>
      <c r="B126">
        <v>3022024</v>
      </c>
      <c r="C126" t="s">
        <v>705</v>
      </c>
      <c r="E126" t="s">
        <v>400</v>
      </c>
      <c r="F126" t="s">
        <v>409</v>
      </c>
      <c r="G126" t="s">
        <v>895</v>
      </c>
      <c r="I126" t="s">
        <v>23770</v>
      </c>
      <c r="J126">
        <v>661225</v>
      </c>
      <c r="K126" s="118" t="s">
        <v>15</v>
      </c>
      <c r="M126" s="106" t="str">
        <f t="shared" si="14"/>
        <v>UIFSM2324.I06</v>
      </c>
      <c r="N126">
        <f>VLOOKUP(B126,'School Details'!A:K,10,FALSE)</f>
        <v>400047</v>
      </c>
      <c r="O126" t="str">
        <f t="shared" si="12"/>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155"/>
      <c r="W126" s="122"/>
      <c r="Z126" s="122"/>
      <c r="AC126" s="122"/>
      <c r="AF126" s="122"/>
      <c r="AI126" s="122"/>
      <c r="BE126" s="120">
        <f t="shared" si="13"/>
        <v>0</v>
      </c>
      <c r="BF126" s="120">
        <f t="shared" si="11"/>
        <v>0</v>
      </c>
    </row>
    <row r="127" spans="1:58" x14ac:dyDescent="0.3">
      <c r="A127">
        <v>3022025</v>
      </c>
      <c r="B127">
        <v>3022025</v>
      </c>
      <c r="C127" t="s">
        <v>244</v>
      </c>
      <c r="E127" t="s">
        <v>400</v>
      </c>
      <c r="F127" t="s">
        <v>409</v>
      </c>
      <c r="G127" t="s">
        <v>895</v>
      </c>
      <c r="I127" t="s">
        <v>23770</v>
      </c>
      <c r="J127">
        <v>661225</v>
      </c>
      <c r="K127" s="118" t="s">
        <v>15</v>
      </c>
      <c r="M127" s="106" t="str">
        <f t="shared" si="14"/>
        <v>UIFSM2324.I06</v>
      </c>
      <c r="N127">
        <f>VLOOKUP(B127,'School Details'!A:K,10,FALSE)</f>
        <v>400001</v>
      </c>
      <c r="O127" t="str">
        <f t="shared" si="12"/>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155"/>
      <c r="W127" s="122"/>
      <c r="Z127" s="122"/>
      <c r="AC127" s="122"/>
      <c r="AF127" s="122"/>
      <c r="AI127" s="122"/>
      <c r="BE127" s="120">
        <f t="shared" si="13"/>
        <v>0</v>
      </c>
      <c r="BF127" s="120">
        <f t="shared" si="11"/>
        <v>0</v>
      </c>
    </row>
    <row r="128" spans="1:58" x14ac:dyDescent="0.3">
      <c r="A128">
        <v>3022026</v>
      </c>
      <c r="B128">
        <v>3022026</v>
      </c>
      <c r="C128" t="s">
        <v>706</v>
      </c>
      <c r="E128" t="s">
        <v>400</v>
      </c>
      <c r="F128" t="s">
        <v>409</v>
      </c>
      <c r="G128" t="s">
        <v>895</v>
      </c>
      <c r="I128" t="s">
        <v>23770</v>
      </c>
      <c r="J128">
        <v>661225</v>
      </c>
      <c r="K128" s="118" t="s">
        <v>15</v>
      </c>
      <c r="M128" s="106" t="str">
        <f t="shared" si="14"/>
        <v>UIFSM2324.I06</v>
      </c>
      <c r="N128">
        <f>VLOOKUP(B128,'School Details'!A:K,10,FALSE)</f>
        <v>400082</v>
      </c>
      <c r="O128" t="str">
        <f t="shared" si="12"/>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155"/>
      <c r="W128" s="122"/>
      <c r="Z128" s="122"/>
      <c r="AC128" s="122"/>
      <c r="AF128" s="122"/>
      <c r="AI128" s="122"/>
      <c r="BE128" s="120">
        <f t="shared" si="13"/>
        <v>0</v>
      </c>
      <c r="BF128" s="120">
        <f t="shared" si="11"/>
        <v>0</v>
      </c>
    </row>
    <row r="129" spans="1:58" x14ac:dyDescent="0.3">
      <c r="A129">
        <v>3022028</v>
      </c>
      <c r="B129">
        <v>3022028</v>
      </c>
      <c r="C129" t="s">
        <v>459</v>
      </c>
      <c r="E129" t="s">
        <v>400</v>
      </c>
      <c r="F129" t="s">
        <v>409</v>
      </c>
      <c r="G129" t="s">
        <v>895</v>
      </c>
      <c r="I129" t="s">
        <v>23770</v>
      </c>
      <c r="J129">
        <v>661225</v>
      </c>
      <c r="K129" s="118" t="s">
        <v>15</v>
      </c>
      <c r="M129" s="106" t="str">
        <f t="shared" si="14"/>
        <v>UIFSM2324.I06</v>
      </c>
      <c r="N129">
        <f>VLOOKUP(B129,'School Details'!A:K,10,FALSE)</f>
        <v>400067</v>
      </c>
      <c r="O129" t="str">
        <f t="shared" si="12"/>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155"/>
      <c r="W129" s="122"/>
      <c r="Z129" s="122"/>
      <c r="AC129" s="122"/>
      <c r="AF129" s="122"/>
      <c r="AI129" s="122"/>
      <c r="BE129" s="120">
        <f t="shared" si="13"/>
        <v>0</v>
      </c>
      <c r="BF129" s="120">
        <f t="shared" si="11"/>
        <v>0</v>
      </c>
    </row>
    <row r="130" spans="1:58" x14ac:dyDescent="0.3">
      <c r="A130">
        <v>3022029</v>
      </c>
      <c r="B130">
        <v>3022029</v>
      </c>
      <c r="C130" t="s">
        <v>462</v>
      </c>
      <c r="E130" t="s">
        <v>400</v>
      </c>
      <c r="F130" t="s">
        <v>409</v>
      </c>
      <c r="G130" t="s">
        <v>895</v>
      </c>
      <c r="I130" t="s">
        <v>23770</v>
      </c>
      <c r="J130">
        <v>661225</v>
      </c>
      <c r="K130" s="118" t="s">
        <v>15</v>
      </c>
      <c r="M130" s="106" t="str">
        <f t="shared" si="14"/>
        <v>UIFSM2324.I06</v>
      </c>
      <c r="N130">
        <f>VLOOKUP(B130,'School Details'!A:K,10,FALSE)</f>
        <v>400035</v>
      </c>
      <c r="O130" t="str">
        <f t="shared" si="12"/>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155"/>
      <c r="W130" s="122"/>
      <c r="Z130" s="122"/>
      <c r="AC130" s="122"/>
      <c r="AF130" s="122"/>
      <c r="AI130" s="122"/>
      <c r="BE130" s="120">
        <f t="shared" si="13"/>
        <v>0</v>
      </c>
      <c r="BF130" s="120">
        <f t="shared" si="11"/>
        <v>0</v>
      </c>
    </row>
    <row r="131" spans="1:58" x14ac:dyDescent="0.3">
      <c r="A131">
        <v>3023516</v>
      </c>
      <c r="B131">
        <v>3023516</v>
      </c>
      <c r="C131" t="s">
        <v>19</v>
      </c>
      <c r="E131" t="s">
        <v>400</v>
      </c>
      <c r="F131" t="s">
        <v>409</v>
      </c>
      <c r="G131" t="s">
        <v>895</v>
      </c>
      <c r="I131" t="s">
        <v>23770</v>
      </c>
      <c r="J131">
        <v>661225</v>
      </c>
      <c r="K131" s="118" t="s">
        <v>15</v>
      </c>
      <c r="M131" s="106" t="str">
        <f t="shared" si="14"/>
        <v>UIFSM2324.I06</v>
      </c>
      <c r="N131">
        <f>VLOOKUP(B131,'School Details'!A:K,10,FALSE)</f>
        <v>400108</v>
      </c>
      <c r="O131" t="str">
        <f t="shared" si="12"/>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155"/>
      <c r="W131" s="122"/>
      <c r="Z131" s="122"/>
      <c r="AC131" s="122"/>
      <c r="AF131" s="122"/>
      <c r="AI131" s="122"/>
      <c r="BE131" s="120">
        <f t="shared" si="13"/>
        <v>0</v>
      </c>
      <c r="BF131" s="120">
        <f t="shared" si="11"/>
        <v>0</v>
      </c>
    </row>
    <row r="132" spans="1:58" x14ac:dyDescent="0.3">
      <c r="A132">
        <v>3022031</v>
      </c>
      <c r="B132">
        <v>3022031</v>
      </c>
      <c r="C132" t="s">
        <v>707</v>
      </c>
      <c r="E132" t="s">
        <v>400</v>
      </c>
      <c r="F132" t="s">
        <v>409</v>
      </c>
      <c r="G132" t="s">
        <v>895</v>
      </c>
      <c r="I132" t="s">
        <v>23770</v>
      </c>
      <c r="J132">
        <v>661225</v>
      </c>
      <c r="K132" s="118" t="s">
        <v>15</v>
      </c>
      <c r="M132" s="106" t="str">
        <f t="shared" si="14"/>
        <v>UIFSM2324.I06</v>
      </c>
      <c r="N132">
        <f>VLOOKUP(B132,'School Details'!A:K,10,FALSE)</f>
        <v>400026</v>
      </c>
      <c r="O132" t="str">
        <f t="shared" si="12"/>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155"/>
      <c r="W132" s="122"/>
      <c r="Z132" s="122"/>
      <c r="AC132" s="122"/>
      <c r="AF132" s="122"/>
      <c r="AI132" s="122"/>
      <c r="BE132" s="120">
        <f t="shared" si="13"/>
        <v>0</v>
      </c>
      <c r="BF132" s="120">
        <f t="shared" si="11"/>
        <v>0</v>
      </c>
    </row>
    <row r="133" spans="1:58" x14ac:dyDescent="0.3">
      <c r="A133">
        <v>3022032</v>
      </c>
      <c r="B133">
        <v>3022032</v>
      </c>
      <c r="C133" t="s">
        <v>708</v>
      </c>
      <c r="E133" t="s">
        <v>400</v>
      </c>
      <c r="F133" t="s">
        <v>409</v>
      </c>
      <c r="G133" t="s">
        <v>895</v>
      </c>
      <c r="I133" t="s">
        <v>23770</v>
      </c>
      <c r="J133">
        <v>661225</v>
      </c>
      <c r="K133" s="118" t="s">
        <v>15</v>
      </c>
      <c r="M133" s="106" t="str">
        <f t="shared" si="14"/>
        <v>UIFSM2324.I06</v>
      </c>
      <c r="N133">
        <f>VLOOKUP(B133,'School Details'!A:K,10,FALSE)</f>
        <v>400084</v>
      </c>
      <c r="O133" t="str">
        <f t="shared" si="12"/>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155"/>
      <c r="W133" s="122"/>
      <c r="Z133" s="122"/>
      <c r="AC133" s="122"/>
      <c r="AF133" s="122"/>
      <c r="AI133" s="122"/>
      <c r="BE133" s="120">
        <f t="shared" si="13"/>
        <v>0</v>
      </c>
      <c r="BF133" s="120">
        <f t="shared" si="11"/>
        <v>0</v>
      </c>
    </row>
    <row r="134" spans="1:58" x14ac:dyDescent="0.3">
      <c r="A134">
        <v>3023304</v>
      </c>
      <c r="B134">
        <v>3023304</v>
      </c>
      <c r="C134" t="s">
        <v>720</v>
      </c>
      <c r="E134" t="s">
        <v>400</v>
      </c>
      <c r="F134" t="s">
        <v>409</v>
      </c>
      <c r="G134" t="s">
        <v>895</v>
      </c>
      <c r="I134" t="s">
        <v>23770</v>
      </c>
      <c r="J134">
        <v>661225</v>
      </c>
      <c r="K134" s="118" t="s">
        <v>15</v>
      </c>
      <c r="M134" s="106" t="str">
        <f t="shared" si="14"/>
        <v>UIFSM2324.I06</v>
      </c>
      <c r="N134">
        <f>VLOOKUP(B134,'School Details'!A:K,10,FALSE)</f>
        <v>400008</v>
      </c>
      <c r="O134" t="str">
        <f t="shared" si="12"/>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155"/>
      <c r="W134" s="122"/>
      <c r="Z134" s="122"/>
      <c r="AC134" s="122"/>
      <c r="AF134" s="122"/>
      <c r="AI134" s="122"/>
      <c r="BE134" s="120">
        <f t="shared" si="13"/>
        <v>0</v>
      </c>
      <c r="BF134" s="120">
        <f t="shared" si="11"/>
        <v>0</v>
      </c>
    </row>
    <row r="135" spans="1:58" x14ac:dyDescent="0.3">
      <c r="A135">
        <v>3022036</v>
      </c>
      <c r="B135">
        <v>3022036</v>
      </c>
      <c r="C135" t="s">
        <v>709</v>
      </c>
      <c r="E135" t="s">
        <v>400</v>
      </c>
      <c r="F135" t="s">
        <v>409</v>
      </c>
      <c r="G135" t="s">
        <v>895</v>
      </c>
      <c r="I135" t="s">
        <v>23770</v>
      </c>
      <c r="J135">
        <v>661225</v>
      </c>
      <c r="K135" s="118" t="s">
        <v>15</v>
      </c>
      <c r="M135" s="106" t="str">
        <f t="shared" si="14"/>
        <v>UIFSM2324.I06</v>
      </c>
      <c r="N135">
        <f>VLOOKUP(B135,'School Details'!A:K,10,FALSE)</f>
        <v>400046</v>
      </c>
      <c r="O135" t="str">
        <f t="shared" si="12"/>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155"/>
      <c r="W135" s="122"/>
      <c r="Z135" s="122"/>
      <c r="AC135" s="122"/>
      <c r="AF135" s="122"/>
      <c r="AI135" s="122"/>
      <c r="BE135" s="120">
        <f t="shared" si="13"/>
        <v>0</v>
      </c>
      <c r="BF135" s="120">
        <f t="shared" si="11"/>
        <v>0</v>
      </c>
    </row>
    <row r="136" spans="1:58" x14ac:dyDescent="0.3">
      <c r="A136">
        <v>3022037</v>
      </c>
      <c r="B136">
        <v>3022037</v>
      </c>
      <c r="C136" t="s">
        <v>471</v>
      </c>
      <c r="E136" t="s">
        <v>400</v>
      </c>
      <c r="F136" t="s">
        <v>409</v>
      </c>
      <c r="G136" t="s">
        <v>895</v>
      </c>
      <c r="I136" t="s">
        <v>23770</v>
      </c>
      <c r="J136">
        <v>661225</v>
      </c>
      <c r="K136" s="118" t="s">
        <v>15</v>
      </c>
      <c r="M136" s="106" t="str">
        <f t="shared" si="14"/>
        <v>UIFSM2324.I06</v>
      </c>
      <c r="N136">
        <f>VLOOKUP(B136,'School Details'!A:K,10,FALSE)</f>
        <v>400030</v>
      </c>
      <c r="O136" t="str">
        <f t="shared" si="12"/>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155"/>
      <c r="W136" s="122"/>
      <c r="Z136" s="122"/>
      <c r="AC136" s="122"/>
      <c r="AF136" s="122"/>
      <c r="AI136" s="122"/>
      <c r="BE136" s="120">
        <f t="shared" ref="BE136:BE167" si="15">W136+Z136+AC136+AF136+AI136+AL136+AO136+AR136+AU136+AX136+BA136+W136</f>
        <v>0</v>
      </c>
      <c r="BF136" s="120">
        <f t="shared" si="11"/>
        <v>0</v>
      </c>
    </row>
    <row r="137" spans="1:58" x14ac:dyDescent="0.3">
      <c r="A137">
        <v>3023523</v>
      </c>
      <c r="B137">
        <v>3023523</v>
      </c>
      <c r="C137" t="s">
        <v>203</v>
      </c>
      <c r="E137" t="s">
        <v>400</v>
      </c>
      <c r="F137" t="s">
        <v>409</v>
      </c>
      <c r="G137" t="s">
        <v>895</v>
      </c>
      <c r="I137" t="s">
        <v>23770</v>
      </c>
      <c r="J137">
        <v>661225</v>
      </c>
      <c r="K137" s="118" t="s">
        <v>15</v>
      </c>
      <c r="M137" s="106" t="str">
        <f t="shared" si="14"/>
        <v>UIFSM2324.I06</v>
      </c>
      <c r="N137">
        <f>VLOOKUP(B137,'School Details'!A:K,10,FALSE)</f>
        <v>400130</v>
      </c>
      <c r="O137" t="str">
        <f t="shared" si="12"/>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155"/>
      <c r="W137" s="122"/>
      <c r="Z137" s="122"/>
      <c r="AC137" s="122"/>
      <c r="AF137" s="122"/>
      <c r="AI137" s="122"/>
      <c r="BE137" s="120">
        <f t="shared" si="15"/>
        <v>0</v>
      </c>
      <c r="BF137" s="120">
        <f t="shared" si="11"/>
        <v>0</v>
      </c>
    </row>
    <row r="138" spans="1:58" x14ac:dyDescent="0.3">
      <c r="A138">
        <v>3025948</v>
      </c>
      <c r="B138">
        <v>3025948</v>
      </c>
      <c r="C138" t="s">
        <v>742</v>
      </c>
      <c r="E138" t="s">
        <v>400</v>
      </c>
      <c r="F138" t="s">
        <v>409</v>
      </c>
      <c r="G138" t="s">
        <v>895</v>
      </c>
      <c r="I138" t="s">
        <v>23770</v>
      </c>
      <c r="J138">
        <v>661225</v>
      </c>
      <c r="K138" s="118" t="s">
        <v>15</v>
      </c>
      <c r="M138" s="106" t="str">
        <f t="shared" si="14"/>
        <v>UIFSM2324.I06</v>
      </c>
      <c r="N138">
        <f>VLOOKUP(B138,'School Details'!A:K,10,FALSE)</f>
        <v>400112</v>
      </c>
      <c r="O138" t="str">
        <f t="shared" si="12"/>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155"/>
      <c r="W138" s="122"/>
      <c r="Z138" s="122"/>
      <c r="AC138" s="122"/>
      <c r="AF138" s="122"/>
      <c r="AI138" s="122"/>
      <c r="BE138" s="120">
        <f t="shared" si="15"/>
        <v>0</v>
      </c>
      <c r="BF138" s="120">
        <f t="shared" si="11"/>
        <v>0</v>
      </c>
    </row>
    <row r="139" spans="1:58" x14ac:dyDescent="0.3">
      <c r="A139">
        <v>3025949</v>
      </c>
      <c r="B139">
        <v>3025949</v>
      </c>
      <c r="C139" t="s">
        <v>85</v>
      </c>
      <c r="E139" t="s">
        <v>400</v>
      </c>
      <c r="F139" t="s">
        <v>409</v>
      </c>
      <c r="G139" t="s">
        <v>895</v>
      </c>
      <c r="I139" t="s">
        <v>23770</v>
      </c>
      <c r="J139">
        <v>661225</v>
      </c>
      <c r="K139" s="118" t="s">
        <v>15</v>
      </c>
      <c r="M139" s="106" t="str">
        <f t="shared" si="14"/>
        <v>UIFSM2324.I06</v>
      </c>
      <c r="N139">
        <f>VLOOKUP(B139,'School Details'!A:K,10,FALSE)</f>
        <v>400110</v>
      </c>
      <c r="O139" t="str">
        <f t="shared" si="12"/>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155"/>
      <c r="W139" s="122"/>
      <c r="Z139" s="122"/>
      <c r="AC139" s="122"/>
      <c r="AF139" s="122"/>
      <c r="AI139" s="122"/>
      <c r="BE139" s="120">
        <f t="shared" si="15"/>
        <v>0</v>
      </c>
      <c r="BF139" s="120">
        <f t="shared" si="11"/>
        <v>0</v>
      </c>
    </row>
    <row r="140" spans="1:58" x14ac:dyDescent="0.3">
      <c r="A140">
        <v>3022061</v>
      </c>
      <c r="B140">
        <v>3022061</v>
      </c>
      <c r="C140" t="s">
        <v>476</v>
      </c>
      <c r="E140" t="s">
        <v>400</v>
      </c>
      <c r="F140" t="s">
        <v>409</v>
      </c>
      <c r="G140" t="s">
        <v>895</v>
      </c>
      <c r="I140" t="s">
        <v>23770</v>
      </c>
      <c r="J140">
        <v>661225</v>
      </c>
      <c r="K140" s="118" t="s">
        <v>15</v>
      </c>
      <c r="M140" s="106" t="str">
        <f t="shared" si="14"/>
        <v>UIFSM2324.I06</v>
      </c>
      <c r="N140">
        <f>VLOOKUP(B140,'School Details'!A:K,10,FALSE)</f>
        <v>400007</v>
      </c>
      <c r="O140" t="str">
        <f t="shared" si="12"/>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155"/>
      <c r="W140" s="122"/>
      <c r="Z140" s="122"/>
      <c r="AC140" s="122"/>
      <c r="AF140" s="122"/>
      <c r="AI140" s="122"/>
      <c r="BE140" s="120">
        <f t="shared" si="15"/>
        <v>0</v>
      </c>
      <c r="BF140" s="120">
        <f t="shared" si="11"/>
        <v>0</v>
      </c>
    </row>
    <row r="141" spans="1:58" x14ac:dyDescent="0.3">
      <c r="A141" t="s">
        <v>23911</v>
      </c>
      <c r="B141">
        <v>3023513</v>
      </c>
      <c r="C141" t="s">
        <v>76</v>
      </c>
      <c r="E141" t="s">
        <v>400</v>
      </c>
      <c r="F141" t="s">
        <v>409</v>
      </c>
      <c r="G141" t="s">
        <v>895</v>
      </c>
      <c r="I141" t="s">
        <v>23770</v>
      </c>
      <c r="J141">
        <v>661225</v>
      </c>
      <c r="K141" s="118" t="s">
        <v>15</v>
      </c>
      <c r="M141" s="106" t="str">
        <f t="shared" si="14"/>
        <v>UIFSM2324.I06</v>
      </c>
      <c r="N141">
        <f>VLOOKUP(B141,'School Details'!A:K,10,FALSE)</f>
        <v>400007</v>
      </c>
      <c r="O141" t="str">
        <f t="shared" si="12"/>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155"/>
      <c r="W141" s="122"/>
      <c r="Z141" s="122"/>
      <c r="AC141" s="122"/>
      <c r="AF141" s="122"/>
      <c r="AI141" s="122"/>
      <c r="BE141" s="120">
        <f t="shared" si="15"/>
        <v>0</v>
      </c>
      <c r="BF141" s="120">
        <f t="shared" si="11"/>
        <v>0</v>
      </c>
    </row>
    <row r="142" spans="1:58" x14ac:dyDescent="0.3">
      <c r="A142">
        <v>3023305</v>
      </c>
      <c r="B142">
        <v>3023305</v>
      </c>
      <c r="C142" t="s">
        <v>721</v>
      </c>
      <c r="E142" t="s">
        <v>400</v>
      </c>
      <c r="F142" t="s">
        <v>409</v>
      </c>
      <c r="G142" t="s">
        <v>895</v>
      </c>
      <c r="I142" t="s">
        <v>23770</v>
      </c>
      <c r="J142">
        <v>661225</v>
      </c>
      <c r="K142" s="118" t="s">
        <v>15</v>
      </c>
      <c r="M142" s="106" t="str">
        <f t="shared" si="14"/>
        <v>UIFSM2324.I06</v>
      </c>
      <c r="N142">
        <f>VLOOKUP(B142,'School Details'!A:K,10,FALSE)</f>
        <v>400086</v>
      </c>
      <c r="O142" t="str">
        <f t="shared" si="12"/>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155"/>
      <c r="W142" s="122"/>
      <c r="Z142" s="122"/>
      <c r="AC142" s="122"/>
      <c r="AF142" s="122"/>
      <c r="AI142" s="122"/>
      <c r="BE142" s="120">
        <f t="shared" si="15"/>
        <v>0</v>
      </c>
      <c r="BF142" s="120">
        <f t="shared" si="11"/>
        <v>0</v>
      </c>
    </row>
    <row r="143" spans="1:58" x14ac:dyDescent="0.3">
      <c r="A143">
        <v>3022042</v>
      </c>
      <c r="B143">
        <v>3022042</v>
      </c>
      <c r="C143" t="s">
        <v>710</v>
      </c>
      <c r="E143" t="s">
        <v>400</v>
      </c>
      <c r="F143" t="s">
        <v>409</v>
      </c>
      <c r="G143" t="s">
        <v>895</v>
      </c>
      <c r="I143" t="s">
        <v>23770</v>
      </c>
      <c r="J143">
        <v>661225</v>
      </c>
      <c r="K143" s="118" t="s">
        <v>15</v>
      </c>
      <c r="M143" s="106" t="str">
        <f t="shared" si="14"/>
        <v>UIFSM2324.I06</v>
      </c>
      <c r="N143">
        <f>VLOOKUP(B143,'School Details'!A:K,10,FALSE)</f>
        <v>400048</v>
      </c>
      <c r="O143" t="str">
        <f t="shared" si="12"/>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155"/>
      <c r="W143" s="122"/>
      <c r="Z143" s="122"/>
      <c r="AC143" s="122"/>
      <c r="AF143" s="122"/>
      <c r="AI143" s="122"/>
      <c r="BE143" s="120">
        <f t="shared" si="15"/>
        <v>0</v>
      </c>
      <c r="BF143" s="120">
        <f t="shared" si="11"/>
        <v>0</v>
      </c>
    </row>
    <row r="144" spans="1:58" x14ac:dyDescent="0.3">
      <c r="A144">
        <v>3022044</v>
      </c>
      <c r="B144">
        <v>3022044</v>
      </c>
      <c r="C144" t="s">
        <v>109</v>
      </c>
      <c r="E144" t="s">
        <v>400</v>
      </c>
      <c r="F144" t="s">
        <v>409</v>
      </c>
      <c r="G144" t="s">
        <v>895</v>
      </c>
      <c r="I144" t="s">
        <v>23770</v>
      </c>
      <c r="J144">
        <v>661225</v>
      </c>
      <c r="K144" s="118" t="s">
        <v>15</v>
      </c>
      <c r="M144" s="106" t="str">
        <f t="shared" si="14"/>
        <v>UIFSM2324.I06</v>
      </c>
      <c r="N144">
        <f>VLOOKUP(B144,'School Details'!A:K,10,FALSE)</f>
        <v>400088</v>
      </c>
      <c r="O144" t="str">
        <f t="shared" si="12"/>
        <v>Moss Hall Infant School</v>
      </c>
      <c r="P144" t="str">
        <f>VLOOKUP($N144,LBB_Code!$B:$F,3,FALSE)</f>
        <v>Moss Hall Junior School</v>
      </c>
      <c r="Q144" t="str">
        <f>VLOOKUP($N144,LBB_Code!$B:$F,2,FALSE)</f>
        <v>S900008336</v>
      </c>
      <c r="R144" t="str">
        <f>VLOOKUP($N144,LBB_Code!$B:$F,4,FALSE)</f>
        <v>N3 1NR</v>
      </c>
      <c r="S144" t="str">
        <f>VLOOKUP($G144,LBB_Code!$J:$O, 6,FALSE)</f>
        <v>A1.D10166.661225.99999.9999999.999999</v>
      </c>
      <c r="T144" s="155"/>
      <c r="W144" s="122"/>
      <c r="Z144" s="122"/>
      <c r="AC144" s="122"/>
      <c r="AF144" s="122"/>
      <c r="AI144" s="122"/>
      <c r="BE144" s="120">
        <f t="shared" si="15"/>
        <v>0</v>
      </c>
      <c r="BF144" s="120">
        <f t="shared" si="11"/>
        <v>0</v>
      </c>
    </row>
    <row r="145" spans="1:58" x14ac:dyDescent="0.3">
      <c r="A145">
        <v>3022045</v>
      </c>
      <c r="B145">
        <v>3022045</v>
      </c>
      <c r="C145" t="s">
        <v>711</v>
      </c>
      <c r="E145" t="s">
        <v>400</v>
      </c>
      <c r="F145" t="s">
        <v>409</v>
      </c>
      <c r="G145" t="s">
        <v>895</v>
      </c>
      <c r="I145" t="s">
        <v>23770</v>
      </c>
      <c r="J145">
        <v>661225</v>
      </c>
      <c r="K145" s="118" t="s">
        <v>15</v>
      </c>
      <c r="M145" s="106" t="str">
        <f t="shared" si="14"/>
        <v>UIFSM2324.I06</v>
      </c>
      <c r="N145">
        <f>VLOOKUP(B145,'School Details'!A:K,10,FALSE)</f>
        <v>400089</v>
      </c>
      <c r="O145" t="str">
        <f t="shared" si="12"/>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155"/>
      <c r="W145" s="122"/>
      <c r="Z145" s="122"/>
      <c r="AC145" s="122"/>
      <c r="AF145" s="122"/>
      <c r="AI145" s="122"/>
      <c r="BE145" s="120">
        <f t="shared" si="15"/>
        <v>0</v>
      </c>
      <c r="BF145" s="120">
        <f t="shared" si="11"/>
        <v>0</v>
      </c>
    </row>
    <row r="146" spans="1:58" x14ac:dyDescent="0.3">
      <c r="A146">
        <v>3027005</v>
      </c>
      <c r="B146">
        <v>3027005</v>
      </c>
      <c r="C146" t="s">
        <v>218</v>
      </c>
      <c r="E146" t="s">
        <v>400</v>
      </c>
      <c r="F146" t="s">
        <v>556</v>
      </c>
      <c r="G146" t="s">
        <v>893</v>
      </c>
      <c r="I146" t="s">
        <v>23770</v>
      </c>
      <c r="J146">
        <v>661225</v>
      </c>
      <c r="K146" s="118" t="s">
        <v>15</v>
      </c>
      <c r="M146" s="106" t="str">
        <f t="shared" si="14"/>
        <v>UIFSM2324.I06</v>
      </c>
      <c r="N146">
        <f>VLOOKUP(B146,'School Details'!A:K,10,FALSE)</f>
        <v>400034</v>
      </c>
      <c r="O146" t="str">
        <f t="shared" si="12"/>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155"/>
      <c r="W146" s="122"/>
      <c r="Z146" s="122"/>
      <c r="AC146" s="122"/>
      <c r="AF146" s="122"/>
      <c r="AI146" s="122"/>
      <c r="BE146" s="120">
        <f t="shared" si="15"/>
        <v>0</v>
      </c>
      <c r="BF146" s="120">
        <f t="shared" si="11"/>
        <v>0</v>
      </c>
    </row>
    <row r="147" spans="1:58" x14ac:dyDescent="0.3">
      <c r="A147">
        <v>3027009</v>
      </c>
      <c r="B147">
        <v>3027009</v>
      </c>
      <c r="C147" t="s">
        <v>25</v>
      </c>
      <c r="E147" t="s">
        <v>400</v>
      </c>
      <c r="F147" t="s">
        <v>556</v>
      </c>
      <c r="G147" t="s">
        <v>893</v>
      </c>
      <c r="I147" t="s">
        <v>23770</v>
      </c>
      <c r="J147">
        <v>661225</v>
      </c>
      <c r="K147" s="118" t="s">
        <v>15</v>
      </c>
      <c r="M147" s="106" t="str">
        <f t="shared" si="14"/>
        <v>UIFSM2324.I06</v>
      </c>
      <c r="N147">
        <f>VLOOKUP(B147,'School Details'!A:K,10,FALSE)</f>
        <v>400091</v>
      </c>
      <c r="O147" t="str">
        <f t="shared" si="12"/>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155"/>
      <c r="W147" s="122"/>
      <c r="Z147" s="122"/>
      <c r="AC147" s="122"/>
      <c r="AF147" s="122"/>
      <c r="AI147" s="122"/>
      <c r="BE147" s="120">
        <f t="shared" si="15"/>
        <v>0</v>
      </c>
      <c r="BF147" s="120">
        <f t="shared" si="11"/>
        <v>0</v>
      </c>
    </row>
    <row r="148" spans="1:58" x14ac:dyDescent="0.3">
      <c r="A148">
        <v>3025201</v>
      </c>
      <c r="B148">
        <v>3025201</v>
      </c>
      <c r="C148" t="s">
        <v>487</v>
      </c>
      <c r="E148" t="s">
        <v>400</v>
      </c>
      <c r="F148" t="s">
        <v>409</v>
      </c>
      <c r="G148" t="s">
        <v>895</v>
      </c>
      <c r="I148" t="s">
        <v>23770</v>
      </c>
      <c r="J148">
        <v>661225</v>
      </c>
      <c r="K148" s="118" t="s">
        <v>15</v>
      </c>
      <c r="M148" s="106" t="str">
        <f t="shared" si="14"/>
        <v>UIFSM2324.I06</v>
      </c>
      <c r="N148">
        <f>VLOOKUP(B148,'School Details'!A:K,10,FALSE)</f>
        <v>400021</v>
      </c>
      <c r="O148" t="str">
        <f t="shared" si="12"/>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155"/>
      <c r="W148" s="122"/>
      <c r="Z148" s="122"/>
      <c r="AC148" s="122"/>
      <c r="AF148" s="122"/>
      <c r="AI148" s="122"/>
      <c r="BE148" s="120">
        <f t="shared" si="15"/>
        <v>0</v>
      </c>
      <c r="BF148" s="120">
        <f t="shared" si="11"/>
        <v>0</v>
      </c>
    </row>
    <row r="149" spans="1:58" x14ac:dyDescent="0.3">
      <c r="A149">
        <v>3023501</v>
      </c>
      <c r="B149">
        <v>3023501</v>
      </c>
      <c r="C149" t="s">
        <v>732</v>
      </c>
      <c r="E149" t="s">
        <v>400</v>
      </c>
      <c r="F149" t="s">
        <v>409</v>
      </c>
      <c r="G149" t="s">
        <v>895</v>
      </c>
      <c r="I149" t="s">
        <v>23770</v>
      </c>
      <c r="J149">
        <v>661225</v>
      </c>
      <c r="K149" s="118" t="s">
        <v>15</v>
      </c>
      <c r="M149" s="106" t="str">
        <f t="shared" si="14"/>
        <v>UIFSM2324.I06</v>
      </c>
      <c r="N149">
        <f>VLOOKUP(B149,'School Details'!A:K,10,FALSE)</f>
        <v>400003</v>
      </c>
      <c r="O149" t="str">
        <f t="shared" si="12"/>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155"/>
      <c r="W149" s="122"/>
      <c r="Z149" s="122"/>
      <c r="AC149" s="122"/>
      <c r="AF149" s="122"/>
      <c r="AI149" s="122"/>
      <c r="BE149" s="120">
        <f t="shared" si="15"/>
        <v>0</v>
      </c>
      <c r="BF149" s="120">
        <f t="shared" si="11"/>
        <v>0</v>
      </c>
    </row>
    <row r="150" spans="1:58" x14ac:dyDescent="0.3">
      <c r="A150">
        <v>3022078</v>
      </c>
      <c r="B150">
        <v>3022078</v>
      </c>
      <c r="C150" t="s">
        <v>716</v>
      </c>
      <c r="E150" t="s">
        <v>400</v>
      </c>
      <c r="F150" t="s">
        <v>409</v>
      </c>
      <c r="G150" t="s">
        <v>895</v>
      </c>
      <c r="I150" t="s">
        <v>23770</v>
      </c>
      <c r="J150">
        <v>661225</v>
      </c>
      <c r="K150" s="118" t="s">
        <v>15</v>
      </c>
      <c r="M150" s="106" t="str">
        <f t="shared" si="14"/>
        <v>UIFSM2324.I06</v>
      </c>
      <c r="N150">
        <f>VLOOKUP(B150,'School Details'!A:K,10,FALSE)</f>
        <v>400014</v>
      </c>
      <c r="O150" t="str">
        <f t="shared" si="12"/>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155"/>
      <c r="W150" s="122"/>
      <c r="Z150" s="122"/>
      <c r="AC150" s="122"/>
      <c r="AF150" s="122"/>
      <c r="AI150" s="122"/>
      <c r="BE150" s="120">
        <f t="shared" si="15"/>
        <v>0</v>
      </c>
      <c r="BF150" s="120">
        <f t="shared" si="11"/>
        <v>0</v>
      </c>
    </row>
    <row r="151" spans="1:58" x14ac:dyDescent="0.3">
      <c r="A151">
        <v>3021100</v>
      </c>
      <c r="B151">
        <v>3021100</v>
      </c>
      <c r="C151" t="s">
        <v>536</v>
      </c>
      <c r="E151" t="s">
        <v>400</v>
      </c>
      <c r="F151" t="s">
        <v>535</v>
      </c>
      <c r="G151" t="s">
        <v>893</v>
      </c>
      <c r="I151" t="s">
        <v>23770</v>
      </c>
      <c r="J151">
        <v>661225</v>
      </c>
      <c r="K151" s="118" t="s">
        <v>15</v>
      </c>
      <c r="M151" s="106" t="str">
        <f t="shared" si="14"/>
        <v>UIFSM2324.I06</v>
      </c>
      <c r="N151">
        <f>VLOOKUP(B151,'School Details'!A:K,10,FALSE)</f>
        <v>400156</v>
      </c>
      <c r="O151" t="str">
        <f t="shared" si="12"/>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155"/>
      <c r="W151" s="122"/>
      <c r="Z151" s="122"/>
      <c r="AC151" s="122"/>
      <c r="AF151" s="122"/>
      <c r="AI151" s="122"/>
      <c r="BE151" s="120">
        <f t="shared" si="15"/>
        <v>0</v>
      </c>
      <c r="BF151" s="120">
        <f t="shared" si="11"/>
        <v>0</v>
      </c>
    </row>
    <row r="152" spans="1:58" x14ac:dyDescent="0.3">
      <c r="A152" t="s">
        <v>752</v>
      </c>
      <c r="B152">
        <v>3022071</v>
      </c>
      <c r="C152" t="s">
        <v>714</v>
      </c>
      <c r="E152" t="s">
        <v>400</v>
      </c>
      <c r="F152" t="s">
        <v>409</v>
      </c>
      <c r="G152" t="s">
        <v>895</v>
      </c>
      <c r="I152" t="s">
        <v>23770</v>
      </c>
      <c r="J152">
        <v>661225</v>
      </c>
      <c r="K152" s="118" t="s">
        <v>15</v>
      </c>
      <c r="M152" s="106" t="str">
        <f t="shared" si="14"/>
        <v>UIFSM2324.I06</v>
      </c>
      <c r="N152">
        <f>VLOOKUP(B152,'School Details'!A:K,10,FALSE)</f>
        <v>400012</v>
      </c>
      <c r="O152" t="str">
        <f t="shared" ref="O152:O178" si="16">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155"/>
      <c r="W152" s="122"/>
      <c r="Z152" s="122"/>
      <c r="AC152" s="122"/>
      <c r="AF152" s="122"/>
      <c r="AI152" s="122"/>
      <c r="BE152" s="120">
        <f t="shared" si="15"/>
        <v>0</v>
      </c>
      <c r="BF152" s="120">
        <f t="shared" si="11"/>
        <v>0</v>
      </c>
    </row>
    <row r="153" spans="1:58" x14ac:dyDescent="0.3">
      <c r="A153" t="s">
        <v>752</v>
      </c>
      <c r="B153">
        <v>3022072</v>
      </c>
      <c r="C153" t="s">
        <v>52</v>
      </c>
      <c r="E153" t="s">
        <v>400</v>
      </c>
      <c r="F153" t="s">
        <v>409</v>
      </c>
      <c r="G153" t="s">
        <v>895</v>
      </c>
      <c r="I153" t="s">
        <v>23770</v>
      </c>
      <c r="J153">
        <v>661225</v>
      </c>
      <c r="K153" s="118" t="s">
        <v>15</v>
      </c>
      <c r="M153" s="106" t="str">
        <f t="shared" ref="M153:M178" si="17">I153&amp;"."&amp;K153</f>
        <v>UIFSM2324.I06</v>
      </c>
      <c r="N153">
        <f>VLOOKUP(B153,'School Details'!A:K,10,FALSE)</f>
        <v>400012</v>
      </c>
      <c r="O153" t="str">
        <f t="shared" si="16"/>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155"/>
      <c r="W153" s="122"/>
      <c r="Z153" s="122"/>
      <c r="AC153" s="122"/>
      <c r="AF153" s="122"/>
      <c r="AI153" s="122"/>
      <c r="BE153" s="120">
        <f t="shared" si="15"/>
        <v>0</v>
      </c>
      <c r="BF153" s="120">
        <f t="shared" si="11"/>
        <v>0</v>
      </c>
    </row>
    <row r="154" spans="1:58" x14ac:dyDescent="0.3">
      <c r="A154">
        <v>3023512</v>
      </c>
      <c r="B154">
        <v>3023512</v>
      </c>
      <c r="C154" t="s">
        <v>738</v>
      </c>
      <c r="E154" t="s">
        <v>400</v>
      </c>
      <c r="F154" t="s">
        <v>409</v>
      </c>
      <c r="G154" t="s">
        <v>895</v>
      </c>
      <c r="I154" t="s">
        <v>23770</v>
      </c>
      <c r="J154">
        <v>661225</v>
      </c>
      <c r="K154" s="118" t="s">
        <v>15</v>
      </c>
      <c r="M154" s="106" t="str">
        <f t="shared" si="17"/>
        <v>UIFSM2324.I06</v>
      </c>
      <c r="N154">
        <f>VLOOKUP(B154,'School Details'!A:K,10,FALSE)</f>
        <v>400093</v>
      </c>
      <c r="O154" t="str">
        <f t="shared" si="16"/>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155"/>
      <c r="W154" s="122"/>
      <c r="Z154" s="122"/>
      <c r="AC154" s="122"/>
      <c r="AF154" s="122"/>
      <c r="AI154" s="122"/>
      <c r="BE154" s="120">
        <f t="shared" si="15"/>
        <v>0</v>
      </c>
      <c r="BF154" s="120">
        <f t="shared" si="11"/>
        <v>0</v>
      </c>
    </row>
    <row r="155" spans="1:58" x14ac:dyDescent="0.3">
      <c r="A155">
        <v>3023510</v>
      </c>
      <c r="B155">
        <v>3023510</v>
      </c>
      <c r="C155" t="s">
        <v>736</v>
      </c>
      <c r="E155" t="s">
        <v>400</v>
      </c>
      <c r="F155" t="s">
        <v>409</v>
      </c>
      <c r="G155" t="s">
        <v>895</v>
      </c>
      <c r="I155" t="s">
        <v>23770</v>
      </c>
      <c r="J155">
        <v>661225</v>
      </c>
      <c r="K155" s="118" t="s">
        <v>15</v>
      </c>
      <c r="M155" s="106" t="str">
        <f t="shared" si="17"/>
        <v>UIFSM2324.I06</v>
      </c>
      <c r="N155">
        <f>VLOOKUP(B155,'School Details'!A:K,10,FALSE)</f>
        <v>400071</v>
      </c>
      <c r="O155" t="str">
        <f t="shared" si="16"/>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155"/>
      <c r="W155" s="122"/>
      <c r="Z155" s="122"/>
      <c r="AC155" s="122"/>
      <c r="AF155" s="122"/>
      <c r="AI155" s="122"/>
      <c r="BE155" s="120">
        <f t="shared" si="15"/>
        <v>0</v>
      </c>
      <c r="BF155" s="120">
        <f t="shared" si="11"/>
        <v>0</v>
      </c>
    </row>
    <row r="156" spans="1:58" x14ac:dyDescent="0.3">
      <c r="A156">
        <v>3022053</v>
      </c>
      <c r="B156">
        <v>3022053</v>
      </c>
      <c r="C156" t="s">
        <v>31</v>
      </c>
      <c r="E156" t="s">
        <v>400</v>
      </c>
      <c r="F156" t="s">
        <v>409</v>
      </c>
      <c r="G156" t="s">
        <v>895</v>
      </c>
      <c r="I156" t="s">
        <v>23770</v>
      </c>
      <c r="J156">
        <v>661225</v>
      </c>
      <c r="K156" s="118" t="s">
        <v>15</v>
      </c>
      <c r="M156" s="106" t="str">
        <f t="shared" si="17"/>
        <v>UIFSM2324.I06</v>
      </c>
      <c r="N156">
        <f>VLOOKUP(B156,'School Details'!A:K,10,FALSE)</f>
        <v>158733</v>
      </c>
      <c r="O156" t="str">
        <f t="shared" si="16"/>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155"/>
      <c r="W156" s="122"/>
      <c r="Z156" s="122"/>
      <c r="AC156" s="122"/>
      <c r="AF156" s="122"/>
      <c r="AI156" s="122"/>
      <c r="BE156" s="120">
        <f t="shared" si="15"/>
        <v>0</v>
      </c>
      <c r="BF156" s="120">
        <f t="shared" si="11"/>
        <v>0</v>
      </c>
    </row>
    <row r="157" spans="1:58" x14ac:dyDescent="0.3">
      <c r="A157">
        <v>3023502</v>
      </c>
      <c r="B157">
        <v>3023502</v>
      </c>
      <c r="C157" t="s">
        <v>733</v>
      </c>
      <c r="E157" t="s">
        <v>400</v>
      </c>
      <c r="F157" t="s">
        <v>409</v>
      </c>
      <c r="G157" t="s">
        <v>895</v>
      </c>
      <c r="I157" t="s">
        <v>23770</v>
      </c>
      <c r="J157">
        <v>661225</v>
      </c>
      <c r="K157" s="118" t="s">
        <v>15</v>
      </c>
      <c r="M157" s="106" t="str">
        <f t="shared" si="17"/>
        <v>UIFSM2324.I06</v>
      </c>
      <c r="N157">
        <f>VLOOKUP(B157,'School Details'!A:K,10,FALSE)</f>
        <v>400096</v>
      </c>
      <c r="O157" t="str">
        <f t="shared" si="16"/>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155"/>
      <c r="W157" s="122"/>
      <c r="Z157" s="122"/>
      <c r="AC157" s="122"/>
      <c r="AF157" s="122"/>
      <c r="AI157" s="122"/>
      <c r="BE157" s="120">
        <f t="shared" si="15"/>
        <v>0</v>
      </c>
      <c r="BF157" s="120">
        <f t="shared" si="11"/>
        <v>0</v>
      </c>
    </row>
    <row r="158" spans="1:58" x14ac:dyDescent="0.3">
      <c r="A158">
        <v>3023315</v>
      </c>
      <c r="B158">
        <v>3023315</v>
      </c>
      <c r="C158" t="s">
        <v>728</v>
      </c>
      <c r="E158" t="s">
        <v>400</v>
      </c>
      <c r="F158" t="s">
        <v>409</v>
      </c>
      <c r="G158" t="s">
        <v>895</v>
      </c>
      <c r="I158" t="s">
        <v>23770</v>
      </c>
      <c r="J158">
        <v>661225</v>
      </c>
      <c r="K158" s="118" t="s">
        <v>15</v>
      </c>
      <c r="M158" s="106" t="str">
        <f t="shared" si="17"/>
        <v>UIFSM2324.I06</v>
      </c>
      <c r="N158">
        <f>VLOOKUP(B158,'School Details'!A:K,10,FALSE)</f>
        <v>400062</v>
      </c>
      <c r="O158" t="str">
        <f t="shared" si="16"/>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155"/>
      <c r="W158" s="122"/>
      <c r="Z158" s="122"/>
      <c r="AC158" s="122"/>
      <c r="AF158" s="122"/>
      <c r="AI158" s="122"/>
      <c r="BE158" s="120">
        <f t="shared" si="15"/>
        <v>0</v>
      </c>
      <c r="BF158" s="120">
        <f t="shared" si="11"/>
        <v>0</v>
      </c>
    </row>
    <row r="159" spans="1:58" x14ac:dyDescent="0.3">
      <c r="A159">
        <v>3023504</v>
      </c>
      <c r="B159">
        <v>3023504</v>
      </c>
      <c r="C159" t="s">
        <v>734</v>
      </c>
      <c r="E159" t="s">
        <v>400</v>
      </c>
      <c r="F159" t="s">
        <v>409</v>
      </c>
      <c r="G159" t="s">
        <v>895</v>
      </c>
      <c r="I159" t="s">
        <v>23770</v>
      </c>
      <c r="J159">
        <v>661225</v>
      </c>
      <c r="K159" s="118" t="s">
        <v>15</v>
      </c>
      <c r="M159" s="106" t="str">
        <f t="shared" si="17"/>
        <v>UIFSM2324.I06</v>
      </c>
      <c r="N159">
        <f>VLOOKUP(B159,'School Details'!A:K,10,FALSE)</f>
        <v>400064</v>
      </c>
      <c r="O159" t="str">
        <f t="shared" si="16"/>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155"/>
      <c r="W159" s="122"/>
      <c r="Z159" s="122"/>
      <c r="AC159" s="122"/>
      <c r="AF159" s="122"/>
      <c r="AI159" s="122"/>
      <c r="BE159" s="120">
        <f t="shared" si="15"/>
        <v>0</v>
      </c>
      <c r="BF159" s="120">
        <f t="shared" si="11"/>
        <v>0</v>
      </c>
    </row>
    <row r="160" spans="1:58" x14ac:dyDescent="0.3">
      <c r="A160">
        <v>3023307</v>
      </c>
      <c r="B160">
        <v>3023307</v>
      </c>
      <c r="C160" t="s">
        <v>722</v>
      </c>
      <c r="E160" t="s">
        <v>400</v>
      </c>
      <c r="F160" t="s">
        <v>409</v>
      </c>
      <c r="G160" t="s">
        <v>895</v>
      </c>
      <c r="I160" t="s">
        <v>23770</v>
      </c>
      <c r="J160">
        <v>661225</v>
      </c>
      <c r="K160" s="118" t="s">
        <v>15</v>
      </c>
      <c r="M160" s="106" t="str">
        <f t="shared" si="17"/>
        <v>UIFSM2324.I06</v>
      </c>
      <c r="N160">
        <f>VLOOKUP(B160,'School Details'!A:K,10,FALSE)</f>
        <v>400114</v>
      </c>
      <c r="O160" t="str">
        <f t="shared" si="16"/>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155"/>
      <c r="W160" s="122"/>
      <c r="Z160" s="122"/>
      <c r="AC160" s="122"/>
      <c r="AF160" s="122"/>
      <c r="AI160" s="122"/>
      <c r="BE160" s="120">
        <f t="shared" si="15"/>
        <v>0</v>
      </c>
      <c r="BF160" s="120">
        <f t="shared" si="11"/>
        <v>0</v>
      </c>
    </row>
    <row r="161" spans="1:58" x14ac:dyDescent="0.3">
      <c r="A161">
        <v>3023309</v>
      </c>
      <c r="B161">
        <v>3023309</v>
      </c>
      <c r="C161" t="s">
        <v>723</v>
      </c>
      <c r="E161" t="s">
        <v>400</v>
      </c>
      <c r="F161" t="s">
        <v>409</v>
      </c>
      <c r="G161" t="s">
        <v>895</v>
      </c>
      <c r="I161" t="s">
        <v>23770</v>
      </c>
      <c r="J161">
        <v>661225</v>
      </c>
      <c r="K161" s="118" t="s">
        <v>15</v>
      </c>
      <c r="M161" s="106" t="str">
        <f t="shared" si="17"/>
        <v>UIFSM2324.I06</v>
      </c>
      <c r="N161">
        <f>VLOOKUP(B161,'School Details'!A:K,10,FALSE)</f>
        <v>400098</v>
      </c>
      <c r="O161" t="str">
        <f t="shared" si="16"/>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155"/>
      <c r="W161" s="122"/>
      <c r="Z161" s="122"/>
      <c r="AC161" s="122"/>
      <c r="AF161" s="122"/>
      <c r="AI161" s="122"/>
      <c r="BE161" s="120">
        <f t="shared" si="15"/>
        <v>0</v>
      </c>
      <c r="BF161" s="120">
        <f t="shared" si="11"/>
        <v>0</v>
      </c>
    </row>
    <row r="162" spans="1:58" x14ac:dyDescent="0.3">
      <c r="A162">
        <v>3023509</v>
      </c>
      <c r="B162">
        <v>3023509</v>
      </c>
      <c r="C162" t="s">
        <v>206</v>
      </c>
      <c r="E162" t="s">
        <v>400</v>
      </c>
      <c r="F162" t="s">
        <v>409</v>
      </c>
      <c r="G162" t="s">
        <v>895</v>
      </c>
      <c r="I162" t="s">
        <v>23770</v>
      </c>
      <c r="J162">
        <v>661225</v>
      </c>
      <c r="K162" s="118" t="s">
        <v>15</v>
      </c>
      <c r="M162" s="106" t="str">
        <f t="shared" si="17"/>
        <v>UIFSM2324.I06</v>
      </c>
      <c r="N162">
        <f>VLOOKUP(B162,'School Details'!A:K,10,FALSE)</f>
        <v>400066</v>
      </c>
      <c r="O162" t="str">
        <f t="shared" si="16"/>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155"/>
      <c r="W162" s="122"/>
      <c r="Z162" s="122"/>
      <c r="AC162" s="122"/>
      <c r="AF162" s="122"/>
      <c r="AI162" s="122"/>
      <c r="BE162" s="120">
        <f t="shared" si="15"/>
        <v>0</v>
      </c>
      <c r="BF162" s="120">
        <f t="shared" si="11"/>
        <v>0</v>
      </c>
    </row>
    <row r="163" spans="1:58" x14ac:dyDescent="0.3">
      <c r="A163">
        <v>3023521</v>
      </c>
      <c r="B163">
        <v>3023521</v>
      </c>
      <c r="C163" t="s">
        <v>744</v>
      </c>
      <c r="E163" t="s">
        <v>400</v>
      </c>
      <c r="F163" t="s">
        <v>561</v>
      </c>
      <c r="G163" t="s">
        <v>897</v>
      </c>
      <c r="I163" t="s">
        <v>23770</v>
      </c>
      <c r="J163">
        <v>661225</v>
      </c>
      <c r="K163" s="118" t="s">
        <v>15</v>
      </c>
      <c r="M163" s="106" t="str">
        <f t="shared" si="17"/>
        <v>UIFSM2324.I06</v>
      </c>
      <c r="N163">
        <f>VLOOKUP(B163,'School Details'!A:K,10,FALSE)</f>
        <v>400135</v>
      </c>
      <c r="O163" t="str">
        <f t="shared" si="16"/>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155"/>
      <c r="W163" s="122"/>
      <c r="Z163" s="122"/>
      <c r="AC163" s="122"/>
      <c r="AF163" s="122"/>
      <c r="AI163" s="122"/>
      <c r="BE163" s="120">
        <f t="shared" si="15"/>
        <v>0</v>
      </c>
      <c r="BF163" s="120">
        <f t="shared" si="11"/>
        <v>0</v>
      </c>
    </row>
    <row r="164" spans="1:58" x14ac:dyDescent="0.3">
      <c r="A164">
        <v>3023311</v>
      </c>
      <c r="B164">
        <v>3023311</v>
      </c>
      <c r="C164" t="s">
        <v>724</v>
      </c>
      <c r="E164" t="s">
        <v>400</v>
      </c>
      <c r="F164" t="s">
        <v>409</v>
      </c>
      <c r="G164" t="s">
        <v>895</v>
      </c>
      <c r="I164" t="s">
        <v>23770</v>
      </c>
      <c r="J164">
        <v>661225</v>
      </c>
      <c r="K164" s="118" t="s">
        <v>15</v>
      </c>
      <c r="M164" s="106" t="str">
        <f t="shared" si="17"/>
        <v>UIFSM2324.I06</v>
      </c>
      <c r="N164">
        <f>VLOOKUP(B164,'School Details'!A:K,10,FALSE)</f>
        <v>400058</v>
      </c>
      <c r="O164" t="str">
        <f t="shared" si="16"/>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155"/>
      <c r="W164" s="122"/>
      <c r="Z164" s="122"/>
      <c r="AC164" s="122"/>
      <c r="AF164" s="122"/>
      <c r="AI164" s="122"/>
      <c r="BE164" s="120">
        <f t="shared" si="15"/>
        <v>0</v>
      </c>
      <c r="BF164" s="120">
        <f t="shared" si="11"/>
        <v>0</v>
      </c>
    </row>
    <row r="165" spans="1:58" x14ac:dyDescent="0.3">
      <c r="A165">
        <v>3023312</v>
      </c>
      <c r="B165">
        <v>3023312</v>
      </c>
      <c r="C165" t="s">
        <v>725</v>
      </c>
      <c r="E165" t="s">
        <v>400</v>
      </c>
      <c r="F165" t="s">
        <v>409</v>
      </c>
      <c r="G165" t="s">
        <v>895</v>
      </c>
      <c r="I165" t="s">
        <v>23770</v>
      </c>
      <c r="J165">
        <v>661225</v>
      </c>
      <c r="K165" s="118" t="s">
        <v>15</v>
      </c>
      <c r="M165" s="106" t="str">
        <f t="shared" si="17"/>
        <v>UIFSM2324.I06</v>
      </c>
      <c r="N165">
        <f>VLOOKUP(B165,'School Details'!A:K,10,FALSE)</f>
        <v>400017</v>
      </c>
      <c r="O165" t="str">
        <f t="shared" si="16"/>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155"/>
      <c r="W165" s="122"/>
      <c r="Z165" s="122"/>
      <c r="AC165" s="122"/>
      <c r="AF165" s="122"/>
      <c r="AI165" s="122"/>
      <c r="BE165" s="120">
        <f t="shared" si="15"/>
        <v>0</v>
      </c>
      <c r="BF165" s="120">
        <f t="shared" si="11"/>
        <v>0</v>
      </c>
    </row>
    <row r="166" spans="1:58" x14ac:dyDescent="0.3">
      <c r="A166">
        <v>3023313</v>
      </c>
      <c r="B166">
        <v>3023313</v>
      </c>
      <c r="C166" t="s">
        <v>726</v>
      </c>
      <c r="E166" t="s">
        <v>400</v>
      </c>
      <c r="F166" t="s">
        <v>409</v>
      </c>
      <c r="G166" t="s">
        <v>895</v>
      </c>
      <c r="I166" t="s">
        <v>23770</v>
      </c>
      <c r="J166">
        <v>661225</v>
      </c>
      <c r="K166" s="118" t="s">
        <v>15</v>
      </c>
      <c r="M166" s="106" t="str">
        <f t="shared" si="17"/>
        <v>UIFSM2324.I06</v>
      </c>
      <c r="N166">
        <f>VLOOKUP(B166,'School Details'!A:K,10,FALSE)</f>
        <v>400006</v>
      </c>
      <c r="O166" t="str">
        <f t="shared" si="16"/>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155"/>
      <c r="W166" s="122"/>
      <c r="Z166" s="122"/>
      <c r="AC166" s="122"/>
      <c r="AF166" s="122"/>
      <c r="AI166" s="122"/>
      <c r="BE166" s="120">
        <f t="shared" si="15"/>
        <v>0</v>
      </c>
      <c r="BF166" s="120">
        <f t="shared" si="11"/>
        <v>0</v>
      </c>
    </row>
    <row r="167" spans="1:58" x14ac:dyDescent="0.3">
      <c r="A167">
        <v>3023506</v>
      </c>
      <c r="B167">
        <v>3023506</v>
      </c>
      <c r="C167" t="s">
        <v>518</v>
      </c>
      <c r="E167" t="s">
        <v>400</v>
      </c>
      <c r="F167" t="s">
        <v>409</v>
      </c>
      <c r="G167" t="s">
        <v>895</v>
      </c>
      <c r="I167" t="s">
        <v>23770</v>
      </c>
      <c r="J167">
        <v>661225</v>
      </c>
      <c r="K167" s="118" t="s">
        <v>15</v>
      </c>
      <c r="M167" s="106" t="str">
        <f t="shared" si="17"/>
        <v>UIFSM2324.I06</v>
      </c>
      <c r="N167">
        <f>VLOOKUP(B167,'School Details'!A:K,10,FALSE)</f>
        <v>400009</v>
      </c>
      <c r="O167" t="str">
        <f t="shared" si="16"/>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155"/>
      <c r="W167" s="122"/>
      <c r="Z167" s="122"/>
      <c r="AC167" s="122"/>
      <c r="AF167" s="122"/>
      <c r="AI167" s="122"/>
      <c r="BE167" s="120">
        <f t="shared" si="15"/>
        <v>0</v>
      </c>
      <c r="BF167" s="120">
        <f t="shared" ref="BF167:BF178" si="18">BE167 - T167</f>
        <v>0</v>
      </c>
    </row>
    <row r="168" spans="1:58" x14ac:dyDescent="0.3">
      <c r="A168">
        <v>3023314</v>
      </c>
      <c r="B168">
        <v>3023314</v>
      </c>
      <c r="C168" t="s">
        <v>727</v>
      </c>
      <c r="E168" t="s">
        <v>400</v>
      </c>
      <c r="F168" t="s">
        <v>409</v>
      </c>
      <c r="G168" t="s">
        <v>895</v>
      </c>
      <c r="I168" t="s">
        <v>23770</v>
      </c>
      <c r="J168">
        <v>661225</v>
      </c>
      <c r="K168" s="118" t="s">
        <v>15</v>
      </c>
      <c r="M168" s="106" t="str">
        <f t="shared" si="17"/>
        <v>UIFSM2324.I06</v>
      </c>
      <c r="N168">
        <f>VLOOKUP(B168,'School Details'!A:K,10,FALSE)</f>
        <v>400094</v>
      </c>
      <c r="O168" t="str">
        <f t="shared" si="16"/>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155"/>
      <c r="W168" s="122"/>
      <c r="Z168" s="122"/>
      <c r="AC168" s="122"/>
      <c r="AF168" s="122"/>
      <c r="AI168" s="122"/>
      <c r="BE168" s="120">
        <f t="shared" ref="BE168:BE178" si="19">W168+Z168+AC168+AF168+AI168+AL168+AO168+AR168+AU168+AX168+BA168+W168</f>
        <v>0</v>
      </c>
      <c r="BF168" s="120">
        <f t="shared" si="18"/>
        <v>0</v>
      </c>
    </row>
    <row r="169" spans="1:58" x14ac:dyDescent="0.3">
      <c r="A169">
        <v>3023507</v>
      </c>
      <c r="B169">
        <v>3023507</v>
      </c>
      <c r="C169" t="s">
        <v>735</v>
      </c>
      <c r="E169" t="s">
        <v>400</v>
      </c>
      <c r="F169" t="s">
        <v>409</v>
      </c>
      <c r="G169" t="s">
        <v>895</v>
      </c>
      <c r="I169" t="s">
        <v>23770</v>
      </c>
      <c r="J169">
        <v>661225</v>
      </c>
      <c r="K169" s="118" t="s">
        <v>15</v>
      </c>
      <c r="M169" s="106" t="str">
        <f t="shared" si="17"/>
        <v>UIFSM2324.I06</v>
      </c>
      <c r="N169">
        <f>VLOOKUP(B169,'School Details'!A:K,10,FALSE)</f>
        <v>400037</v>
      </c>
      <c r="O169" t="str">
        <f t="shared" si="16"/>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155"/>
      <c r="W169" s="122"/>
      <c r="Z169" s="122"/>
      <c r="AC169" s="122"/>
      <c r="AF169" s="122"/>
      <c r="AI169" s="122"/>
      <c r="BE169" s="120">
        <f t="shared" si="19"/>
        <v>0</v>
      </c>
      <c r="BF169" s="120">
        <f t="shared" si="18"/>
        <v>0</v>
      </c>
    </row>
    <row r="170" spans="1:58" x14ac:dyDescent="0.3">
      <c r="A170">
        <v>3022070</v>
      </c>
      <c r="B170">
        <v>3022070</v>
      </c>
      <c r="C170" t="s">
        <v>521</v>
      </c>
      <c r="E170" t="s">
        <v>400</v>
      </c>
      <c r="F170" t="s">
        <v>409</v>
      </c>
      <c r="G170" t="s">
        <v>895</v>
      </c>
      <c r="I170" t="s">
        <v>23770</v>
      </c>
      <c r="J170">
        <v>661225</v>
      </c>
      <c r="K170" s="118" t="s">
        <v>15</v>
      </c>
      <c r="M170" s="106" t="str">
        <f t="shared" si="17"/>
        <v>UIFSM2324.I06</v>
      </c>
      <c r="N170">
        <f>VLOOKUP(B170,'School Details'!A:K,10,FALSE)</f>
        <v>400038</v>
      </c>
      <c r="O170" t="str">
        <f t="shared" si="16"/>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155"/>
      <c r="W170" s="122"/>
      <c r="Z170" s="122"/>
      <c r="AC170" s="122"/>
      <c r="AF170" s="122"/>
      <c r="AI170" s="122"/>
      <c r="BE170" s="120">
        <f t="shared" si="19"/>
        <v>0</v>
      </c>
      <c r="BF170" s="120">
        <f t="shared" si="18"/>
        <v>0</v>
      </c>
    </row>
    <row r="171" spans="1:58" x14ac:dyDescent="0.3">
      <c r="A171">
        <v>3022077</v>
      </c>
      <c r="B171">
        <v>3022077</v>
      </c>
      <c r="C171" t="s">
        <v>58</v>
      </c>
      <c r="E171" t="s">
        <v>400</v>
      </c>
      <c r="F171" t="s">
        <v>409</v>
      </c>
      <c r="G171" t="s">
        <v>895</v>
      </c>
      <c r="I171" t="s">
        <v>23770</v>
      </c>
      <c r="J171">
        <v>661225</v>
      </c>
      <c r="K171" s="118" t="s">
        <v>15</v>
      </c>
      <c r="M171" s="106" t="str">
        <f t="shared" si="17"/>
        <v>UIFSM2324.I06</v>
      </c>
      <c r="N171">
        <f>VLOOKUP(B171,'School Details'!A:K,10,FALSE)</f>
        <v>400113</v>
      </c>
      <c r="O171" t="str">
        <f t="shared" si="16"/>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155"/>
      <c r="W171" s="122"/>
      <c r="Z171" s="122"/>
      <c r="AC171" s="122"/>
      <c r="AF171" s="122"/>
      <c r="AI171" s="122"/>
      <c r="BE171" s="120">
        <f t="shared" si="19"/>
        <v>0</v>
      </c>
      <c r="BF171" s="120">
        <f t="shared" si="18"/>
        <v>0</v>
      </c>
    </row>
    <row r="172" spans="1:58" x14ac:dyDescent="0.3">
      <c r="A172">
        <v>3023316</v>
      </c>
      <c r="B172">
        <v>3023316</v>
      </c>
      <c r="C172" t="s">
        <v>729</v>
      </c>
      <c r="E172" t="s">
        <v>400</v>
      </c>
      <c r="F172" t="s">
        <v>409</v>
      </c>
      <c r="G172" t="s">
        <v>895</v>
      </c>
      <c r="I172" t="s">
        <v>23770</v>
      </c>
      <c r="J172">
        <v>661225</v>
      </c>
      <c r="K172" s="118" t="s">
        <v>15</v>
      </c>
      <c r="M172" s="106" t="str">
        <f t="shared" si="17"/>
        <v>UIFSM2324.I06</v>
      </c>
      <c r="N172">
        <f>VLOOKUP(B172,'School Details'!A:K,10,FALSE)</f>
        <v>400100</v>
      </c>
      <c r="O172" t="str">
        <f t="shared" si="16"/>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155"/>
      <c r="W172" s="122"/>
      <c r="Z172" s="122"/>
      <c r="AC172" s="122"/>
      <c r="AF172" s="122"/>
      <c r="AI172" s="122"/>
      <c r="BE172" s="120">
        <f t="shared" si="19"/>
        <v>0</v>
      </c>
      <c r="BF172" s="120">
        <f t="shared" si="18"/>
        <v>0</v>
      </c>
    </row>
    <row r="173" spans="1:58" x14ac:dyDescent="0.3">
      <c r="A173">
        <v>3022055</v>
      </c>
      <c r="B173">
        <v>3022055</v>
      </c>
      <c r="C173" t="s">
        <v>713</v>
      </c>
      <c r="E173" t="s">
        <v>400</v>
      </c>
      <c r="F173" t="s">
        <v>409</v>
      </c>
      <c r="G173" t="s">
        <v>895</v>
      </c>
      <c r="I173" t="s">
        <v>23770</v>
      </c>
      <c r="J173">
        <v>661225</v>
      </c>
      <c r="K173" s="118" t="s">
        <v>15</v>
      </c>
      <c r="M173" s="106" t="str">
        <f t="shared" si="17"/>
        <v>UIFSM2324.I06</v>
      </c>
      <c r="N173">
        <f>VLOOKUP(B173,'School Details'!A:K,10,FALSE)</f>
        <v>400101</v>
      </c>
      <c r="O173" t="str">
        <f t="shared" si="16"/>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155"/>
      <c r="W173" s="122"/>
      <c r="Z173" s="122"/>
      <c r="AC173" s="122"/>
      <c r="AF173" s="122"/>
      <c r="AI173" s="122"/>
      <c r="BE173" s="120">
        <f t="shared" si="19"/>
        <v>0</v>
      </c>
      <c r="BF173" s="120">
        <f t="shared" si="18"/>
        <v>0</v>
      </c>
    </row>
    <row r="174" spans="1:58" x14ac:dyDescent="0.3">
      <c r="A174">
        <v>3022057</v>
      </c>
      <c r="B174">
        <v>3022057</v>
      </c>
      <c r="C174" t="s">
        <v>226</v>
      </c>
      <c r="E174" t="s">
        <v>400</v>
      </c>
      <c r="F174" t="s">
        <v>409</v>
      </c>
      <c r="G174" t="s">
        <v>895</v>
      </c>
      <c r="I174" t="s">
        <v>23770</v>
      </c>
      <c r="J174">
        <v>661225</v>
      </c>
      <c r="K174" s="118" t="s">
        <v>15</v>
      </c>
      <c r="M174" s="106" t="str">
        <f t="shared" si="17"/>
        <v>UIFSM2324.I06</v>
      </c>
      <c r="N174">
        <f>VLOOKUP(B174,'School Details'!A:K,10,FALSE)</f>
        <v>400053</v>
      </c>
      <c r="O174" t="str">
        <f t="shared" si="16"/>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155"/>
      <c r="W174" s="122"/>
      <c r="Z174" s="122"/>
      <c r="AC174" s="122"/>
      <c r="AF174" s="122"/>
      <c r="AI174" s="122"/>
      <c r="BE174" s="120">
        <f t="shared" si="19"/>
        <v>0</v>
      </c>
      <c r="BF174" s="120">
        <f t="shared" si="18"/>
        <v>0</v>
      </c>
    </row>
    <row r="175" spans="1:58" x14ac:dyDescent="0.3">
      <c r="A175">
        <v>3022076</v>
      </c>
      <c r="B175">
        <v>3022076</v>
      </c>
      <c r="C175" t="s">
        <v>715</v>
      </c>
      <c r="E175" t="s">
        <v>400</v>
      </c>
      <c r="F175" t="s">
        <v>409</v>
      </c>
      <c r="G175" t="s">
        <v>895</v>
      </c>
      <c r="I175" t="s">
        <v>23770</v>
      </c>
      <c r="J175">
        <v>661225</v>
      </c>
      <c r="K175" s="118" t="s">
        <v>15</v>
      </c>
      <c r="M175" s="106" t="str">
        <f t="shared" si="17"/>
        <v>UIFSM2324.I06</v>
      </c>
      <c r="N175">
        <f>VLOOKUP(B175,'School Details'!A:K,10,FALSE)</f>
        <v>400111</v>
      </c>
      <c r="O175" t="str">
        <f t="shared" si="16"/>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155"/>
      <c r="W175" s="122"/>
      <c r="Z175" s="122"/>
      <c r="AC175" s="122"/>
      <c r="AF175" s="122"/>
      <c r="AI175" s="122"/>
      <c r="BE175" s="120">
        <f t="shared" si="19"/>
        <v>0</v>
      </c>
      <c r="BF175" s="120">
        <f t="shared" si="18"/>
        <v>0</v>
      </c>
    </row>
    <row r="176" spans="1:58" x14ac:dyDescent="0.3">
      <c r="A176">
        <v>3022060</v>
      </c>
      <c r="B176">
        <v>3022060</v>
      </c>
      <c r="C176" t="s">
        <v>530</v>
      </c>
      <c r="E176" t="s">
        <v>400</v>
      </c>
      <c r="F176" t="s">
        <v>409</v>
      </c>
      <c r="G176" t="s">
        <v>895</v>
      </c>
      <c r="I176" t="s">
        <v>23770</v>
      </c>
      <c r="J176">
        <v>661225</v>
      </c>
      <c r="K176" s="118" t="s">
        <v>15</v>
      </c>
      <c r="M176" s="106" t="str">
        <f t="shared" si="17"/>
        <v>UIFSM2324.I06</v>
      </c>
      <c r="N176">
        <f>VLOOKUP(B176,'School Details'!A:K,10,FALSE)</f>
        <v>400011</v>
      </c>
      <c r="O176" t="str">
        <f t="shared" si="16"/>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155"/>
      <c r="W176" s="122"/>
      <c r="Z176" s="122"/>
      <c r="AC176" s="122"/>
      <c r="AF176" s="122"/>
      <c r="AI176" s="122"/>
      <c r="BE176" s="120">
        <f t="shared" si="19"/>
        <v>0</v>
      </c>
      <c r="BF176" s="120">
        <f t="shared" si="18"/>
        <v>0</v>
      </c>
    </row>
    <row r="177" spans="1:58" x14ac:dyDescent="0.3">
      <c r="A177">
        <v>3023518</v>
      </c>
      <c r="B177">
        <v>3023518</v>
      </c>
      <c r="C177" t="s">
        <v>532</v>
      </c>
      <c r="E177" t="s">
        <v>400</v>
      </c>
      <c r="F177" t="s">
        <v>409</v>
      </c>
      <c r="G177" t="s">
        <v>895</v>
      </c>
      <c r="I177" t="s">
        <v>23770</v>
      </c>
      <c r="J177">
        <v>661225</v>
      </c>
      <c r="K177" s="118" t="s">
        <v>15</v>
      </c>
      <c r="M177" s="106" t="str">
        <f t="shared" si="17"/>
        <v>UIFSM2324.I06</v>
      </c>
      <c r="N177">
        <f>VLOOKUP(B177,'School Details'!A:K,10,FALSE)</f>
        <v>400117</v>
      </c>
      <c r="O177" t="str">
        <f t="shared" si="16"/>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155"/>
      <c r="W177" s="122"/>
      <c r="Z177" s="122"/>
      <c r="AC177" s="122"/>
      <c r="AF177" s="122"/>
      <c r="AI177" s="122"/>
      <c r="BE177" s="120">
        <f t="shared" si="19"/>
        <v>0</v>
      </c>
      <c r="BF177" s="120">
        <f t="shared" si="18"/>
        <v>0</v>
      </c>
    </row>
    <row r="178" spans="1:58" x14ac:dyDescent="0.3">
      <c r="A178">
        <v>3022054</v>
      </c>
      <c r="B178">
        <v>3022054</v>
      </c>
      <c r="C178" t="s">
        <v>712</v>
      </c>
      <c r="E178" t="s">
        <v>400</v>
      </c>
      <c r="F178" t="s">
        <v>409</v>
      </c>
      <c r="G178" t="s">
        <v>895</v>
      </c>
      <c r="I178" t="s">
        <v>23770</v>
      </c>
      <c r="J178">
        <v>661225</v>
      </c>
      <c r="K178" s="118" t="s">
        <v>15</v>
      </c>
      <c r="M178" s="106" t="str">
        <f t="shared" si="17"/>
        <v>UIFSM2324.I06</v>
      </c>
      <c r="N178">
        <f>VLOOKUP(B178,'School Details'!A:K,10,FALSE)</f>
        <v>400004</v>
      </c>
      <c r="O178" t="str">
        <f t="shared" si="16"/>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155"/>
      <c r="W178" s="122"/>
      <c r="Z178" s="122"/>
      <c r="AC178" s="122"/>
      <c r="AF178" s="122"/>
      <c r="AI178" s="122"/>
      <c r="BE178" s="120">
        <f t="shared" si="19"/>
        <v>0</v>
      </c>
      <c r="BF178" s="120">
        <f t="shared" si="18"/>
        <v>0</v>
      </c>
    </row>
  </sheetData>
  <autoFilter ref="A6:BX178" xr:uid="{E175898C-7F7F-4734-9ACB-76F95DBF7E64}"/>
  <phoneticPr fontId="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2:BT105"/>
  <sheetViews>
    <sheetView zoomScale="88" zoomScaleNormal="80" workbookViewId="0">
      <pane xSplit="3" ySplit="6" topLeftCell="T56"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3.554687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6" width="40" hidden="1" customWidth="1" outlineLevel="1"/>
    <col min="57" max="57" width="14.44140625" bestFit="1" customWidth="1" collapsed="1"/>
    <col min="58" max="58" width="14.109375" bestFit="1" customWidth="1"/>
    <col min="59" max="59" width="16.33203125" customWidth="1"/>
    <col min="60" max="60" width="15" customWidth="1"/>
    <col min="61" max="61" width="14" bestFit="1" customWidth="1"/>
    <col min="62" max="62" width="16.33203125" style="108" bestFit="1" customWidth="1"/>
    <col min="63" max="72" width="12.33203125" style="108" bestFit="1" customWidth="1"/>
    <col min="74" max="74" width="12.6640625" bestFit="1" customWidth="1"/>
    <col min="75" max="75" width="13.88671875" bestFit="1" customWidth="1"/>
    <col min="76" max="76" width="12.44140625" bestFit="1" customWidth="1"/>
    <col min="79" max="79" width="10.5546875" bestFit="1" customWidth="1"/>
    <col min="80" max="80" width="12.44140625" bestFit="1" customWidth="1"/>
    <col min="81" max="81" width="11" bestFit="1" customWidth="1"/>
    <col min="82" max="82" width="13.88671875" bestFit="1" customWidth="1"/>
    <col min="83" max="90" width="14.109375" customWidth="1"/>
    <col min="91" max="91" width="13.88671875" bestFit="1" customWidth="1"/>
    <col min="92" max="92" width="11.33203125" bestFit="1" customWidth="1"/>
    <col min="93" max="93" width="17" bestFit="1" customWidth="1"/>
  </cols>
  <sheetData>
    <row r="2" spans="1:62" ht="15" thickBot="1" x14ac:dyDescent="0.35"/>
    <row r="3" spans="1:62" s="117" customFormat="1" ht="76.5" customHeight="1" thickTop="1" thickBot="1" x14ac:dyDescent="0.3">
      <c r="A3" s="102" t="s">
        <v>23713</v>
      </c>
      <c r="B3" s="102" t="s">
        <v>774</v>
      </c>
      <c r="C3" s="102" t="s">
        <v>775</v>
      </c>
      <c r="D3" s="102" t="s">
        <v>386</v>
      </c>
      <c r="E3" s="102" t="s">
        <v>759</v>
      </c>
      <c r="F3" s="102" t="s">
        <v>384</v>
      </c>
      <c r="G3" s="116" t="s">
        <v>565</v>
      </c>
      <c r="H3" s="102" t="s">
        <v>880</v>
      </c>
      <c r="I3" s="141"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1"/>
      <c r="BE3" s="104" t="s">
        <v>768</v>
      </c>
      <c r="BF3" s="105" t="s">
        <v>778</v>
      </c>
      <c r="BG3" s="105" t="s">
        <v>751</v>
      </c>
      <c r="BI3" s="558" t="s">
        <v>24022</v>
      </c>
      <c r="BJ3" s="558"/>
    </row>
    <row r="4" spans="1:62"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t="s">
        <v>886</v>
      </c>
      <c r="BF4" s="132"/>
      <c r="BG4" s="132"/>
    </row>
    <row r="5" spans="1:62" ht="15.6" thickTop="1" thickBot="1" x14ac:dyDescent="0.35">
      <c r="N5" s="99"/>
      <c r="P5" s="3"/>
      <c r="R5" s="3"/>
      <c r="S5" s="3"/>
      <c r="T5" s="137">
        <f>SUM(T$7:T$94)</f>
        <v>0</v>
      </c>
      <c r="U5" s="137">
        <f t="shared" ref="U5:BG5" si="0">SUM(U$7:U$94)</f>
        <v>0</v>
      </c>
      <c r="V5" s="137">
        <f t="shared" si="0"/>
        <v>0</v>
      </c>
      <c r="W5" s="137">
        <f t="shared" si="0"/>
        <v>2149701</v>
      </c>
      <c r="X5" s="137">
        <f t="shared" si="0"/>
        <v>1110</v>
      </c>
      <c r="Y5" s="137" t="e">
        <f t="shared" si="0"/>
        <v>#N/A</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SUM(AX$7:AX$94)</f>
        <v>0</v>
      </c>
      <c r="AY5" s="137">
        <f t="shared" si="0"/>
        <v>0</v>
      </c>
      <c r="AZ5" s="137">
        <f t="shared" si="0"/>
        <v>0</v>
      </c>
      <c r="BA5" s="137">
        <f t="shared" si="0"/>
        <v>0</v>
      </c>
      <c r="BB5" s="137">
        <f t="shared" si="0"/>
        <v>0</v>
      </c>
      <c r="BC5" s="137">
        <f t="shared" si="0"/>
        <v>0</v>
      </c>
      <c r="BD5" s="137"/>
      <c r="BE5" s="137">
        <f t="shared" si="0"/>
        <v>0</v>
      </c>
      <c r="BF5" s="137">
        <f>SUM(W$7:W$94)</f>
        <v>2149701</v>
      </c>
      <c r="BG5" s="137">
        <f t="shared" si="0"/>
        <v>2149701</v>
      </c>
      <c r="BI5" s="49">
        <f>SUM(BI7:BI94)</f>
        <v>2149701</v>
      </c>
    </row>
    <row r="6" spans="1:62"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row>
    <row r="7" spans="1:62" hidden="1"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1012</v>
      </c>
      <c r="H7" t="str">
        <f>VLOOKUP(G7,CCs!$Q:$R,2,FALSE)</f>
        <v>Pupil Premium Primar</v>
      </c>
      <c r="I7" s="128" t="s">
        <v>23682</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154"/>
      <c r="U7" t="str">
        <f>RIGHT($B7,4)&amp;"."&amp;$M7&amp;"."&amp;U$3</f>
        <v>3520.PPFSMPRI.I05.Ap251</v>
      </c>
      <c r="V7" t="str">
        <f>$O7&amp;"."&amp;RIGHT($B7,4)&amp;"."&amp;$M7&amp;"."&amp;V$3</f>
        <v>Akiva Sch.3520.PPFSMPRI.I05.Ap25</v>
      </c>
      <c r="W7" s="122">
        <v>1110</v>
      </c>
      <c r="X7" s="122">
        <f>_xlfn.XLOOKUP(B7, [3]Sheet1!$D$3:$D$89, [3]Sheet1!$M$3:$M$89)</f>
        <v>1110</v>
      </c>
      <c r="Y7" s="122" t="e">
        <f>_xlfn.XLOOKUP(C7, [3]Sheet1!$D$3:$D$89, [3]Sheet1!$M$3:$M$89)</f>
        <v>#N/A</v>
      </c>
      <c r="Z7" s="122"/>
      <c r="AC7" s="122"/>
      <c r="AF7" s="122"/>
      <c r="AI7" s="122"/>
      <c r="AL7" s="122"/>
      <c r="AO7" s="122"/>
      <c r="AR7" s="122"/>
      <c r="AU7" s="122"/>
      <c r="AX7" s="122"/>
      <c r="BA7" s="122"/>
      <c r="BE7" s="122"/>
      <c r="BF7" s="120">
        <f>AF7+AO7+AX7+BE7</f>
        <v>0</v>
      </c>
      <c r="BG7" s="120">
        <f t="shared" ref="BG7:BG38" si="3">W7-T7</f>
        <v>1110</v>
      </c>
      <c r="BI7" s="49">
        <v>1110</v>
      </c>
    </row>
    <row r="8" spans="1:62" hidden="1" x14ac:dyDescent="0.3">
      <c r="A8">
        <f t="shared" ref="A8:A72" si="4">B8</f>
        <v>3023317</v>
      </c>
      <c r="B8">
        <v>3023317</v>
      </c>
      <c r="C8" t="str">
        <f>VLOOKUP(B8,'School Details'!A:K,2,FALSE)</f>
        <v>All Saints N20 Sch</v>
      </c>
      <c r="D8">
        <f>VLOOKUP(B8,'School Details'!A:K,3,FALSE)</f>
        <v>0</v>
      </c>
      <c r="E8" t="str">
        <f>VLOOKUP(B8,'School Details'!A:K,4,FALSE)</f>
        <v>M</v>
      </c>
      <c r="F8" t="str">
        <f>VLOOKUP(B8,'School Details'!A:K,5,FALSE)</f>
        <v>Primary</v>
      </c>
      <c r="G8" s="100" t="s">
        <v>1012</v>
      </c>
      <c r="H8" t="str">
        <f>VLOOKUP(G8,CCs!$Q:$R,2,FALSE)</f>
        <v>Pupil Premium Primar</v>
      </c>
      <c r="I8" s="128" t="s">
        <v>23682</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154"/>
      <c r="U8" t="str">
        <f t="shared" ref="U8:U71" si="5">RIGHT($B8,4)&amp;"."&amp;$M8&amp;"."&amp;U$3</f>
        <v>3317.PPFSMPRI.I05.Ap251</v>
      </c>
      <c r="V8" t="str">
        <f t="shared" ref="V8:V71" si="6">$O8&amp;"."&amp;RIGHT($B8,4)&amp;"."&amp;$M8&amp;"."&amp;V$3</f>
        <v>All Saints N20 Sch.3317.PPFSMPRI.I05.Ap25</v>
      </c>
      <c r="W8" s="122">
        <v>20429</v>
      </c>
      <c r="Z8" s="122"/>
      <c r="AC8" s="122"/>
      <c r="AF8" s="122"/>
      <c r="AI8" s="122"/>
      <c r="AL8" s="122"/>
      <c r="AO8" s="122"/>
      <c r="AR8" s="122"/>
      <c r="AU8" s="122"/>
      <c r="AX8" s="122"/>
      <c r="BA8" s="122"/>
      <c r="BE8" s="122"/>
      <c r="BF8" s="120">
        <f t="shared" ref="BF8:BF71" si="7">AF8+AO8+AX8+BE8</f>
        <v>0</v>
      </c>
      <c r="BG8" s="120">
        <f t="shared" si="3"/>
        <v>20429</v>
      </c>
      <c r="BI8" s="49">
        <v>20429</v>
      </c>
    </row>
    <row r="9" spans="1:62" hidden="1" x14ac:dyDescent="0.3">
      <c r="A9">
        <f t="shared" si="4"/>
        <v>3023300</v>
      </c>
      <c r="B9">
        <v>3023300</v>
      </c>
      <c r="C9" t="str">
        <f>VLOOKUP(B9,'School Details'!A:K,2,FALSE)</f>
        <v>All Saints NW2 Sch</v>
      </c>
      <c r="D9">
        <f>VLOOKUP(B9,'School Details'!A:K,3,FALSE)</f>
        <v>0</v>
      </c>
      <c r="E9" t="str">
        <f>VLOOKUP(B9,'School Details'!A:K,4,FALSE)</f>
        <v>M</v>
      </c>
      <c r="F9" t="str">
        <f>VLOOKUP(B9,'School Details'!A:K,5,FALSE)</f>
        <v>Primary</v>
      </c>
      <c r="G9" s="100" t="s">
        <v>1012</v>
      </c>
      <c r="H9" t="str">
        <f>VLOOKUP(G9,CCs!$Q:$R,2,FALSE)</f>
        <v>Pupil Premium Primar</v>
      </c>
      <c r="I9" s="128" t="s">
        <v>23682</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154"/>
      <c r="U9" t="str">
        <f t="shared" si="5"/>
        <v>3300.PPFSMPRI.I05.Ap251</v>
      </c>
      <c r="V9" t="str">
        <f t="shared" si="6"/>
        <v>All Saints NW2 Sch.3300.PPFSMPRI.I05.Ap25</v>
      </c>
      <c r="W9" s="122">
        <v>32930</v>
      </c>
      <c r="Z9" s="122"/>
      <c r="AC9" s="122"/>
      <c r="AF9" s="122"/>
      <c r="AL9" s="122"/>
      <c r="AO9" s="122"/>
      <c r="AR9" s="122"/>
      <c r="AU9" s="122"/>
      <c r="AX9" s="122"/>
      <c r="BA9" s="122"/>
      <c r="BE9" s="122"/>
      <c r="BF9" s="120">
        <f t="shared" si="7"/>
        <v>0</v>
      </c>
      <c r="BG9" s="120">
        <f t="shared" si="3"/>
        <v>32930</v>
      </c>
      <c r="BI9" s="49">
        <v>32930</v>
      </c>
    </row>
    <row r="10" spans="1:62" hidden="1" x14ac:dyDescent="0.3">
      <c r="A10">
        <v>3023300</v>
      </c>
      <c r="B10">
        <v>3023300</v>
      </c>
      <c r="C10" t="s">
        <v>412</v>
      </c>
      <c r="D10">
        <v>0</v>
      </c>
      <c r="E10" t="s">
        <v>400</v>
      </c>
      <c r="F10" t="s">
        <v>409</v>
      </c>
      <c r="G10" s="100" t="s">
        <v>1012</v>
      </c>
      <c r="H10" t="s">
        <v>593</v>
      </c>
      <c r="I10" s="128" t="s">
        <v>23682</v>
      </c>
      <c r="J10">
        <v>661225</v>
      </c>
      <c r="K10" t="s">
        <v>23673</v>
      </c>
      <c r="L10">
        <v>1</v>
      </c>
      <c r="M10" t="s">
        <v>23694</v>
      </c>
      <c r="N10">
        <v>400069</v>
      </c>
      <c r="O10" t="s">
        <v>412</v>
      </c>
      <c r="P10" t="s">
        <v>112</v>
      </c>
      <c r="Q10" t="s">
        <v>113</v>
      </c>
      <c r="R10" t="s">
        <v>114</v>
      </c>
      <c r="S10" t="s">
        <v>23448</v>
      </c>
      <c r="T10" s="154"/>
      <c r="U10" t="str">
        <f t="shared" si="5"/>
        <v>3300.PPFSMPRI.I05.Ap251</v>
      </c>
      <c r="V10" t="str">
        <f t="shared" si="6"/>
        <v>All Saints NW2 Sch .3300.PPFSMPRI.I05.Ap25</v>
      </c>
      <c r="W10" s="122">
        <v>0</v>
      </c>
      <c r="Z10" s="122"/>
      <c r="AC10" s="122"/>
      <c r="AF10" s="122"/>
      <c r="AI10" s="122"/>
      <c r="AL10" s="122"/>
      <c r="AO10" s="122"/>
      <c r="AR10" s="122"/>
      <c r="AU10" s="122"/>
      <c r="AX10" s="122"/>
      <c r="BA10" s="122"/>
      <c r="BE10" s="122"/>
      <c r="BF10" s="120">
        <f t="shared" si="7"/>
        <v>0</v>
      </c>
      <c r="BG10" s="120">
        <f t="shared" si="3"/>
        <v>0</v>
      </c>
      <c r="BI10" s="49">
        <v>0</v>
      </c>
    </row>
    <row r="11" spans="1:62" hidden="1" x14ac:dyDescent="0.3">
      <c r="A11">
        <f t="shared" si="4"/>
        <v>3023500</v>
      </c>
      <c r="B11">
        <v>3023500</v>
      </c>
      <c r="C11" t="str">
        <f>VLOOKUP(B11,'School Details'!A:K,2,FALSE)</f>
        <v>Annunciation Infant</v>
      </c>
      <c r="D11">
        <f>VLOOKUP(B11,'School Details'!A:K,3,FALSE)</f>
        <v>0</v>
      </c>
      <c r="E11" t="str">
        <f>VLOOKUP(B11,'School Details'!A:K,4,FALSE)</f>
        <v>M</v>
      </c>
      <c r="F11" t="str">
        <f>VLOOKUP(B11,'School Details'!A:K,5,FALSE)</f>
        <v>Primary</v>
      </c>
      <c r="G11" s="100" t="s">
        <v>1012</v>
      </c>
      <c r="H11" t="str">
        <f>VLOOKUP(G11,CCs!$Q:$R,2,FALSE)</f>
        <v>Pupil Premium Primar</v>
      </c>
      <c r="I11" s="128" t="s">
        <v>23682</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154"/>
      <c r="U11" t="str">
        <f t="shared" si="5"/>
        <v>3500.PPFSMPRI.I05.Ap251</v>
      </c>
      <c r="V11" t="str">
        <f t="shared" si="6"/>
        <v>Annunciation Infant.3500.PPFSMPRI.I05.Ap25</v>
      </c>
      <c r="W11" s="122">
        <v>14060</v>
      </c>
      <c r="Z11" s="122"/>
      <c r="AC11" s="122"/>
      <c r="AF11" s="122"/>
      <c r="AI11" s="122"/>
      <c r="AL11" s="122"/>
      <c r="AO11" s="122"/>
      <c r="AR11" s="122"/>
      <c r="AU11" s="122"/>
      <c r="AX11" s="122"/>
      <c r="BA11" s="122"/>
      <c r="BE11" s="122"/>
      <c r="BF11" s="120">
        <f t="shared" si="7"/>
        <v>0</v>
      </c>
      <c r="BG11" s="120">
        <f t="shared" si="3"/>
        <v>14060</v>
      </c>
      <c r="BI11" s="49">
        <v>14060</v>
      </c>
    </row>
    <row r="12" spans="1:62" hidden="1" x14ac:dyDescent="0.3">
      <c r="A12">
        <f t="shared" si="4"/>
        <v>3023514</v>
      </c>
      <c r="B12">
        <v>3023514</v>
      </c>
      <c r="C12" t="str">
        <f>VLOOKUP(B12,'School Details'!A:K,2,FALSE)</f>
        <v>Annunciation Junior</v>
      </c>
      <c r="D12">
        <f>VLOOKUP(B12,'School Details'!A:K,3,FALSE)</f>
        <v>0</v>
      </c>
      <c r="E12" t="str">
        <f>VLOOKUP(B12,'School Details'!A:K,4,FALSE)</f>
        <v>M</v>
      </c>
      <c r="F12" t="str">
        <f>VLOOKUP(B12,'School Details'!A:K,5,FALSE)</f>
        <v>Primary</v>
      </c>
      <c r="G12" s="100" t="s">
        <v>1012</v>
      </c>
      <c r="H12" t="str">
        <f>VLOOKUP(G12,CCs!$Q:$R,2,FALSE)</f>
        <v>Pupil Premium Primar</v>
      </c>
      <c r="I12" s="128" t="s">
        <v>23682</v>
      </c>
      <c r="J12">
        <f>VLOOKUP(G12,LBB_Code!$J:$O, 2,FALSE)</f>
        <v>661225</v>
      </c>
      <c r="K12" t="str">
        <f>VLOOKUP(I12,'Drop Down'!$H:$I,2,FALSE)</f>
        <v>I05</v>
      </c>
      <c r="L12">
        <f t="shared" ref="L12:L22" si="8">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154"/>
      <c r="U12" t="str">
        <f t="shared" si="5"/>
        <v>3514.PPFSMPRI.I05.Ap251</v>
      </c>
      <c r="V12" t="str">
        <f t="shared" si="6"/>
        <v>Annunciation Junior.3514.PPFSMPRI.I05.Ap25</v>
      </c>
      <c r="W12" s="122">
        <v>17845</v>
      </c>
      <c r="Z12" s="122"/>
      <c r="AC12" s="122"/>
      <c r="AF12" s="122"/>
      <c r="AI12" s="122"/>
      <c r="AL12" s="122"/>
      <c r="AO12" s="122"/>
      <c r="AR12" s="122"/>
      <c r="AU12" s="122"/>
      <c r="AX12" s="122"/>
      <c r="BA12" s="122"/>
      <c r="BE12" s="122"/>
      <c r="BF12" s="120">
        <f t="shared" si="7"/>
        <v>0</v>
      </c>
      <c r="BG12" s="120">
        <f t="shared" si="3"/>
        <v>17845</v>
      </c>
      <c r="BI12" s="49">
        <v>17845</v>
      </c>
    </row>
    <row r="13" spans="1:62" hidden="1" x14ac:dyDescent="0.3">
      <c r="A13">
        <f t="shared" si="4"/>
        <v>3022002</v>
      </c>
      <c r="B13">
        <v>3022002</v>
      </c>
      <c r="C13" t="str">
        <f>VLOOKUP(B13,'School Details'!A:K,2,FALSE)</f>
        <v>Barnfield</v>
      </c>
      <c r="D13">
        <f>VLOOKUP(B13,'School Details'!A:K,3,FALSE)</f>
        <v>0</v>
      </c>
      <c r="E13" t="str">
        <f>VLOOKUP(B13,'School Details'!A:K,4,FALSE)</f>
        <v>M</v>
      </c>
      <c r="F13" t="str">
        <f>VLOOKUP(B13,'School Details'!A:K,5,FALSE)</f>
        <v>Primary</v>
      </c>
      <c r="G13" s="100" t="s">
        <v>1012</v>
      </c>
      <c r="H13" t="str">
        <f>VLOOKUP(G13,CCs!$Q:$R,2,FALSE)</f>
        <v>Pupil Premium Primar</v>
      </c>
      <c r="I13" s="128" t="s">
        <v>23682</v>
      </c>
      <c r="J13">
        <f>VLOOKUP(G13,LBB_Code!$J:$O, 2,FALSE)</f>
        <v>661225</v>
      </c>
      <c r="K13" t="str">
        <f>VLOOKUP(I13,'Drop Down'!$H:$I,2,FALSE)</f>
        <v>I05</v>
      </c>
      <c r="L13">
        <f t="shared" si="8"/>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154"/>
      <c r="U13" t="str">
        <f t="shared" si="5"/>
        <v>2002.PPFSMPRI.I05.Ap251</v>
      </c>
      <c r="V13" t="str">
        <f t="shared" si="6"/>
        <v>Barnfield.2002.PPFSMPRI.I05.Ap25</v>
      </c>
      <c r="W13" s="122">
        <v>31450</v>
      </c>
      <c r="Z13" s="122"/>
      <c r="AC13" s="122"/>
      <c r="AF13" s="122"/>
      <c r="AI13" s="122"/>
      <c r="AL13" s="122"/>
      <c r="AO13" s="122"/>
      <c r="AR13" s="122"/>
      <c r="AU13" s="122"/>
      <c r="AX13" s="122"/>
      <c r="BA13" s="122"/>
      <c r="BE13" s="122"/>
      <c r="BF13" s="120">
        <f t="shared" si="7"/>
        <v>0</v>
      </c>
      <c r="BG13" s="120">
        <f t="shared" si="3"/>
        <v>31450</v>
      </c>
      <c r="BI13" s="49">
        <v>31450</v>
      </c>
    </row>
    <row r="14" spans="1:62" hidden="1" x14ac:dyDescent="0.3">
      <c r="A14">
        <f t="shared" si="4"/>
        <v>3022079</v>
      </c>
      <c r="B14">
        <v>3022079</v>
      </c>
      <c r="C14" t="str">
        <f>VLOOKUP(B14,'School Details'!A:K,2,FALSE)</f>
        <v>Beis Yaakov</v>
      </c>
      <c r="D14">
        <f>VLOOKUP(B14,'School Details'!A:K,3,FALSE)</f>
        <v>0</v>
      </c>
      <c r="E14" t="str">
        <f>VLOOKUP(B14,'School Details'!A:K,4,FALSE)</f>
        <v>M</v>
      </c>
      <c r="F14" t="str">
        <f>VLOOKUP(B14,'School Details'!A:K,5,FALSE)</f>
        <v>Primary</v>
      </c>
      <c r="G14" s="100" t="s">
        <v>1012</v>
      </c>
      <c r="H14" t="str">
        <f>VLOOKUP(G14,CCs!$Q:$R,2,FALSE)</f>
        <v>Pupil Premium Primar</v>
      </c>
      <c r="I14" s="128" t="s">
        <v>23682</v>
      </c>
      <c r="J14">
        <f>VLOOKUP(G14,LBB_Code!$J:$O, 2,FALSE)</f>
        <v>661225</v>
      </c>
      <c r="K14" t="str">
        <f>VLOOKUP(I14,'Drop Down'!$H:$I,2,FALSE)</f>
        <v>I05</v>
      </c>
      <c r="L14">
        <f t="shared" si="8"/>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154"/>
      <c r="U14" t="str">
        <f t="shared" si="5"/>
        <v>2079.PPFSMPRI.I05.Ap251</v>
      </c>
      <c r="V14" t="str">
        <f t="shared" si="6"/>
        <v>Beis Yaakov.2079.PPFSMPRI.I05.Ap25</v>
      </c>
      <c r="W14" s="122">
        <v>3700</v>
      </c>
      <c r="Z14" s="122"/>
      <c r="AC14" s="122"/>
      <c r="AF14" s="122"/>
      <c r="AI14" s="122"/>
      <c r="AL14" s="122"/>
      <c r="AO14" s="122"/>
      <c r="AR14" s="122"/>
      <c r="AU14" s="122"/>
      <c r="AX14" s="122"/>
      <c r="BA14" s="122"/>
      <c r="BE14" s="122"/>
      <c r="BF14" s="120">
        <f t="shared" si="7"/>
        <v>0</v>
      </c>
      <c r="BG14" s="120">
        <f t="shared" si="3"/>
        <v>3700</v>
      </c>
      <c r="BI14" s="49">
        <v>3700</v>
      </c>
    </row>
    <row r="15" spans="1:62" hidden="1" x14ac:dyDescent="0.3">
      <c r="A15">
        <f t="shared" si="4"/>
        <v>3023524</v>
      </c>
      <c r="B15">
        <v>3023524</v>
      </c>
      <c r="C15" t="str">
        <f>VLOOKUP(B15,'School Details'!A:K,2,FALSE)</f>
        <v>Beit Shvidler</v>
      </c>
      <c r="D15">
        <f>VLOOKUP(B15,'School Details'!A:K,3,FALSE)</f>
        <v>0</v>
      </c>
      <c r="E15" t="str">
        <f>VLOOKUP(B15,'School Details'!A:K,4,FALSE)</f>
        <v>M</v>
      </c>
      <c r="F15" t="str">
        <f>VLOOKUP(B15,'School Details'!A:K,5,FALSE)</f>
        <v>Primary</v>
      </c>
      <c r="G15" s="100" t="s">
        <v>1012</v>
      </c>
      <c r="H15" t="str">
        <f>VLOOKUP(G15,CCs!$Q:$R,2,FALSE)</f>
        <v>Pupil Premium Primar</v>
      </c>
      <c r="I15" s="128" t="s">
        <v>23682</v>
      </c>
      <c r="J15">
        <f>VLOOKUP(G15,LBB_Code!$J:$O, 2,FALSE)</f>
        <v>661225</v>
      </c>
      <c r="K15" t="str">
        <f>VLOOKUP(I15,'Drop Down'!$H:$I,2,FALSE)</f>
        <v>I05</v>
      </c>
      <c r="L15">
        <f t="shared" si="8"/>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154"/>
      <c r="U15" t="str">
        <f t="shared" si="5"/>
        <v>3524.PPFSMPRI.I05.Ap251</v>
      </c>
      <c r="V15" t="str">
        <f t="shared" si="6"/>
        <v>Beit Shvidler.3524.PPFSMPRI.I05.Ap25</v>
      </c>
      <c r="W15" s="122">
        <v>3700</v>
      </c>
      <c r="Z15" s="122"/>
      <c r="AC15" s="122"/>
      <c r="AF15" s="122"/>
      <c r="AI15" s="122"/>
      <c r="AL15" s="122"/>
      <c r="AO15" s="122"/>
      <c r="AR15" s="122"/>
      <c r="AU15" s="122"/>
      <c r="AX15" s="122"/>
      <c r="BA15" s="122"/>
      <c r="BE15" s="122"/>
      <c r="BF15" s="120">
        <f t="shared" si="7"/>
        <v>0</v>
      </c>
      <c r="BG15" s="120">
        <f t="shared" si="3"/>
        <v>3700</v>
      </c>
      <c r="BI15" s="49">
        <v>3700</v>
      </c>
    </row>
    <row r="16" spans="1:62" hidden="1" x14ac:dyDescent="0.3">
      <c r="A16">
        <f t="shared" si="4"/>
        <v>3022066</v>
      </c>
      <c r="B16">
        <v>3022066</v>
      </c>
      <c r="C16" t="str">
        <f>VLOOKUP(B16,'School Details'!A:K,2,FALSE)</f>
        <v>Saracens Bell Lane</v>
      </c>
      <c r="D16">
        <f>VLOOKUP(B16,'School Details'!A:K,3,FALSE)</f>
        <v>0</v>
      </c>
      <c r="E16" t="str">
        <f>VLOOKUP(B16,'School Details'!A:K,4,FALSE)</f>
        <v>A</v>
      </c>
      <c r="F16" t="str">
        <f>VLOOKUP(B16,'School Details'!A:K,5,FALSE)</f>
        <v>Primary</v>
      </c>
      <c r="G16" s="100" t="s">
        <v>1012</v>
      </c>
      <c r="H16" t="str">
        <f>VLOOKUP(G16,CCs!$Q:$R,2,FALSE)</f>
        <v>Pupil Premium Primar</v>
      </c>
      <c r="I16" s="128" t="s">
        <v>23682</v>
      </c>
      <c r="J16">
        <f>VLOOKUP(G16,LBB_Code!$J:$O, 2,FALSE)</f>
        <v>661225</v>
      </c>
      <c r="K16" t="str">
        <f>VLOOKUP(I16,'Drop Down'!$H:$I,2,FALSE)</f>
        <v>I05</v>
      </c>
      <c r="L16">
        <f t="shared" si="8"/>
        <v>1</v>
      </c>
      <c r="M16" t="str">
        <f t="shared" si="1"/>
        <v>PPFSMPRI.I05</v>
      </c>
      <c r="N16">
        <f>VLOOKUP(B16,'School Details'!A:K,10,FALSE)</f>
        <v>400051</v>
      </c>
      <c r="O16" t="str">
        <f t="shared" si="2"/>
        <v>Saracens Bell Lane</v>
      </c>
      <c r="P16" t="str">
        <f>VLOOKUP($N16,LBB_Code!$B:$F,3,FALSE)</f>
        <v>Saracens Multi Academy Trust</v>
      </c>
      <c r="Q16" t="str">
        <f>VLOOKUP($N16,LBB_Code!$B:$F,2,FALSE)</f>
        <v>S900008717</v>
      </c>
      <c r="R16" t="str">
        <f>VLOOKUP($N16,LBB_Code!$B:$F,4,FALSE)</f>
        <v>NW9 4AS</v>
      </c>
      <c r="S16" t="str">
        <f>VLOOKUP(G16,LBB_Code!$J:$O, 6,FALSE)</f>
        <v>A1.D11334.661225.99999.9999999.999999</v>
      </c>
      <c r="T16" s="154"/>
      <c r="U16" t="str">
        <f t="shared" si="5"/>
        <v>2066.PPFSMPRI.I05.Ap251</v>
      </c>
      <c r="V16" t="str">
        <f t="shared" si="6"/>
        <v>Saracens Bell Lane.2066.PPFSMPRI.I05.Ap25</v>
      </c>
      <c r="W16" s="122">
        <v>0</v>
      </c>
      <c r="Z16" s="122"/>
      <c r="AC16" s="122"/>
      <c r="AF16" s="122"/>
      <c r="AI16" s="122"/>
      <c r="AL16" s="122"/>
      <c r="AO16" s="122"/>
      <c r="AR16" s="122"/>
      <c r="AU16" s="122"/>
      <c r="AX16" s="122"/>
      <c r="BA16" s="122"/>
      <c r="BE16" s="122"/>
      <c r="BF16" s="120">
        <f t="shared" si="7"/>
        <v>0</v>
      </c>
      <c r="BG16" s="120">
        <f t="shared" si="3"/>
        <v>0</v>
      </c>
      <c r="BI16" s="49">
        <v>0</v>
      </c>
    </row>
    <row r="17" spans="1:61" hidden="1" x14ac:dyDescent="0.3">
      <c r="A17">
        <f t="shared" si="4"/>
        <v>3023511</v>
      </c>
      <c r="B17">
        <v>3023511</v>
      </c>
      <c r="C17" t="str">
        <f>VLOOKUP(B17,'School Details'!A:K,2,FALSE)</f>
        <v>Blessed Dominic</v>
      </c>
      <c r="D17">
        <f>VLOOKUP(B17,'School Details'!A:K,3,FALSE)</f>
        <v>0</v>
      </c>
      <c r="E17" t="str">
        <f>VLOOKUP(B17,'School Details'!A:K,4,FALSE)</f>
        <v>M</v>
      </c>
      <c r="F17" t="str">
        <f>VLOOKUP(B17,'School Details'!A:K,5,FALSE)</f>
        <v>Primary</v>
      </c>
      <c r="G17" s="100" t="s">
        <v>1012</v>
      </c>
      <c r="H17" t="str">
        <f>VLOOKUP(G17,CCs!$Q:$R,2,FALSE)</f>
        <v>Pupil Premium Primar</v>
      </c>
      <c r="I17" s="128" t="s">
        <v>23682</v>
      </c>
      <c r="J17">
        <f>VLOOKUP(G17,LBB_Code!$J:$O, 2,FALSE)</f>
        <v>661225</v>
      </c>
      <c r="K17" t="str">
        <f>VLOOKUP(I17,'Drop Down'!$H:$I,2,FALSE)</f>
        <v>I05</v>
      </c>
      <c r="L17">
        <f t="shared" si="8"/>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154"/>
      <c r="U17" t="str">
        <f t="shared" si="5"/>
        <v>3511.PPFSMPRI.I05.Ap251</v>
      </c>
      <c r="V17" t="str">
        <f t="shared" si="6"/>
        <v>Blessed Dominic.3511.PPFSMPRI.I05.Ap25</v>
      </c>
      <c r="W17" s="122">
        <v>31800</v>
      </c>
      <c r="Z17" s="122"/>
      <c r="AC17" s="122"/>
      <c r="AF17" s="122"/>
      <c r="AI17" s="122"/>
      <c r="AL17" s="122"/>
      <c r="AO17" s="122"/>
      <c r="AR17" s="122"/>
      <c r="AU17" s="122"/>
      <c r="AX17" s="122"/>
      <c r="BA17" s="122"/>
      <c r="BE17" s="122"/>
      <c r="BF17" s="120">
        <f t="shared" si="7"/>
        <v>0</v>
      </c>
      <c r="BG17" s="120">
        <f t="shared" si="3"/>
        <v>31800</v>
      </c>
      <c r="BI17" s="49">
        <v>31800</v>
      </c>
    </row>
    <row r="18" spans="1:61" hidden="1" x14ac:dyDescent="0.3">
      <c r="A18">
        <f t="shared" si="4"/>
        <v>3022008</v>
      </c>
      <c r="B18">
        <v>3022008</v>
      </c>
      <c r="C18" t="str">
        <f>VLOOKUP(B18,'School Details'!A:K,2,FALSE)</f>
        <v>Brookland Infant</v>
      </c>
      <c r="D18">
        <f>VLOOKUP(B18,'School Details'!A:K,3,FALSE)</f>
        <v>0</v>
      </c>
      <c r="E18" t="str">
        <f>VLOOKUP(B18,'School Details'!A:K,4,FALSE)</f>
        <v>M</v>
      </c>
      <c r="F18" t="str">
        <f>VLOOKUP(B18,'School Details'!A:K,5,FALSE)</f>
        <v>Primary</v>
      </c>
      <c r="G18" s="100" t="s">
        <v>1012</v>
      </c>
      <c r="H18" t="str">
        <f>VLOOKUP(G18,CCs!$Q:$R,2,FALSE)</f>
        <v>Pupil Premium Primar</v>
      </c>
      <c r="I18" s="128" t="s">
        <v>23682</v>
      </c>
      <c r="J18">
        <f>VLOOKUP(G18,LBB_Code!$J:$O, 2,FALSE)</f>
        <v>661225</v>
      </c>
      <c r="K18" t="str">
        <f>VLOOKUP(I18,'Drop Down'!$H:$I,2,FALSE)</f>
        <v>I05</v>
      </c>
      <c r="L18">
        <f t="shared" si="8"/>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154"/>
      <c r="U18" t="str">
        <f t="shared" si="5"/>
        <v>2008.PPFSMPRI.I05.Ap251</v>
      </c>
      <c r="V18" t="str">
        <f t="shared" si="6"/>
        <v>Brookland Infant.2008.PPFSMPRI.I05.Ap25</v>
      </c>
      <c r="W18" s="122">
        <v>10360</v>
      </c>
      <c r="Z18" s="122"/>
      <c r="AC18" s="122"/>
      <c r="AF18" s="122"/>
      <c r="AI18" s="122"/>
      <c r="AL18" s="122"/>
      <c r="AO18" s="122"/>
      <c r="AR18" s="122"/>
      <c r="AU18" s="122"/>
      <c r="AX18" s="122"/>
      <c r="BA18" s="122"/>
      <c r="BE18" s="122"/>
      <c r="BF18" s="120">
        <f t="shared" si="7"/>
        <v>0</v>
      </c>
      <c r="BG18" s="120">
        <f t="shared" si="3"/>
        <v>10360</v>
      </c>
      <c r="BI18" s="49">
        <v>10360</v>
      </c>
    </row>
    <row r="19" spans="1:61" hidden="1" x14ac:dyDescent="0.3">
      <c r="A19">
        <f t="shared" si="4"/>
        <v>3022007</v>
      </c>
      <c r="B19">
        <v>3022007</v>
      </c>
      <c r="C19" t="str">
        <f>VLOOKUP(B19,'School Details'!A:K,2,FALSE)</f>
        <v>Brookland Junior</v>
      </c>
      <c r="D19">
        <f>VLOOKUP(B19,'School Details'!A:K,3,FALSE)</f>
        <v>0</v>
      </c>
      <c r="E19" t="str">
        <f>VLOOKUP(B19,'School Details'!A:K,4,FALSE)</f>
        <v>M</v>
      </c>
      <c r="F19" t="str">
        <f>VLOOKUP(B19,'School Details'!A:K,5,FALSE)</f>
        <v>Primary</v>
      </c>
      <c r="G19" s="100" t="s">
        <v>1012</v>
      </c>
      <c r="H19" t="str">
        <f>VLOOKUP(G19,CCs!$Q:$R,2,FALSE)</f>
        <v>Pupil Premium Primar</v>
      </c>
      <c r="I19" s="128" t="s">
        <v>23682</v>
      </c>
      <c r="J19">
        <f>VLOOKUP(G19,LBB_Code!$J:$O, 2,FALSE)</f>
        <v>661225</v>
      </c>
      <c r="K19" t="str">
        <f>VLOOKUP(I19,'Drop Down'!$H:$I,2,FALSE)</f>
        <v>I05</v>
      </c>
      <c r="L19">
        <f t="shared" si="8"/>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154"/>
      <c r="U19" t="str">
        <f t="shared" si="5"/>
        <v>2007.PPFSMPRI.I05.Ap251</v>
      </c>
      <c r="V19" t="str">
        <f t="shared" si="6"/>
        <v>Brookland Junior.2007.PPFSMPRI.I05.Ap25</v>
      </c>
      <c r="W19" s="122">
        <v>27089</v>
      </c>
      <c r="Z19" s="122"/>
      <c r="AC19" s="122"/>
      <c r="AF19" s="122"/>
      <c r="AI19" s="122"/>
      <c r="AL19" s="122"/>
      <c r="AO19" s="122"/>
      <c r="AR19" s="122"/>
      <c r="AU19" s="122"/>
      <c r="AX19" s="122"/>
      <c r="BA19" s="122"/>
      <c r="BE19" s="122"/>
      <c r="BF19" s="120">
        <f t="shared" si="7"/>
        <v>0</v>
      </c>
      <c r="BG19" s="120">
        <f t="shared" si="3"/>
        <v>27089</v>
      </c>
      <c r="BI19" s="49">
        <v>27089</v>
      </c>
    </row>
    <row r="20" spans="1:61" hidden="1" x14ac:dyDescent="0.3">
      <c r="A20">
        <f t="shared" si="4"/>
        <v>3022009</v>
      </c>
      <c r="B20">
        <v>3022009</v>
      </c>
      <c r="C20" t="str">
        <f>VLOOKUP(B20,'School Details'!A:K,2,FALSE)</f>
        <v>Brunswick Park</v>
      </c>
      <c r="D20">
        <f>VLOOKUP(B20,'School Details'!A:K,3,FALSE)</f>
        <v>0</v>
      </c>
      <c r="E20" t="str">
        <f>VLOOKUP(B20,'School Details'!A:K,4,FALSE)</f>
        <v>M</v>
      </c>
      <c r="F20" t="str">
        <f>VLOOKUP(B20,'School Details'!A:K,5,FALSE)</f>
        <v>Primary</v>
      </c>
      <c r="G20" s="100" t="s">
        <v>1012</v>
      </c>
      <c r="H20" t="str">
        <f>VLOOKUP(G20,CCs!$Q:$R,2,FALSE)</f>
        <v>Pupil Premium Primar</v>
      </c>
      <c r="I20" s="128" t="s">
        <v>23682</v>
      </c>
      <c r="J20">
        <f>VLOOKUP(G20,LBB_Code!$J:$O, 2,FALSE)</f>
        <v>661225</v>
      </c>
      <c r="K20" t="str">
        <f>VLOOKUP(I20,'Drop Down'!$H:$I,2,FALSE)</f>
        <v>I05</v>
      </c>
      <c r="L20">
        <f t="shared" si="8"/>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154"/>
      <c r="U20" t="str">
        <f t="shared" si="5"/>
        <v>2009.PPFSMPRI.I05.Ap251</v>
      </c>
      <c r="V20" t="str">
        <f t="shared" si="6"/>
        <v>Brunswick Park.2009.PPFSMPRI.I05.Ap25</v>
      </c>
      <c r="W20" s="122">
        <v>31529</v>
      </c>
      <c r="Z20" s="122"/>
      <c r="AC20" s="122"/>
      <c r="AF20" s="122"/>
      <c r="AI20" s="122"/>
      <c r="AL20" s="122"/>
      <c r="AO20" s="122"/>
      <c r="AR20" s="122"/>
      <c r="AU20" s="122"/>
      <c r="AX20" s="122"/>
      <c r="BA20" s="122"/>
      <c r="BE20" s="122"/>
      <c r="BF20" s="120">
        <f t="shared" si="7"/>
        <v>0</v>
      </c>
      <c r="BG20" s="120">
        <f t="shared" si="3"/>
        <v>31529</v>
      </c>
      <c r="BI20" s="49">
        <v>31529</v>
      </c>
    </row>
    <row r="21" spans="1:61" hidden="1" x14ac:dyDescent="0.3">
      <c r="A21">
        <f t="shared" si="4"/>
        <v>3022067</v>
      </c>
      <c r="B21">
        <v>3022067</v>
      </c>
      <c r="C21" t="str">
        <f>VLOOKUP(B21,'School Details'!A:K,2,FALSE)</f>
        <v>Chalgrove</v>
      </c>
      <c r="D21">
        <f>VLOOKUP(B21,'School Details'!A:K,3,FALSE)</f>
        <v>0</v>
      </c>
      <c r="E21" t="str">
        <f>VLOOKUP(B21,'School Details'!A:K,4,FALSE)</f>
        <v>M</v>
      </c>
      <c r="F21" t="str">
        <f>VLOOKUP(B21,'School Details'!A:K,5,FALSE)</f>
        <v>Primary</v>
      </c>
      <c r="G21" s="100" t="s">
        <v>1012</v>
      </c>
      <c r="H21" t="str">
        <f>VLOOKUP(G21,CCs!$Q:$R,2,FALSE)</f>
        <v>Pupil Premium Primar</v>
      </c>
      <c r="I21" s="128" t="s">
        <v>23682</v>
      </c>
      <c r="J21">
        <f>VLOOKUP(G21,LBB_Code!$J:$O, 2,FALSE)</f>
        <v>661225</v>
      </c>
      <c r="K21" t="str">
        <f>VLOOKUP(I21,'Drop Down'!$H:$I,2,FALSE)</f>
        <v>I05</v>
      </c>
      <c r="L21">
        <f t="shared" si="8"/>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154"/>
      <c r="U21" t="str">
        <f t="shared" si="5"/>
        <v>2067.PPFSMPRI.I05.Ap251</v>
      </c>
      <c r="V21" t="str">
        <f t="shared" si="6"/>
        <v>Chalgrove.2067.PPFSMPRI.I05.Ap25</v>
      </c>
      <c r="W21" s="122">
        <v>13320</v>
      </c>
      <c r="Z21" s="122"/>
      <c r="AC21" s="122"/>
      <c r="AF21" s="122"/>
      <c r="AI21" s="122"/>
      <c r="AL21" s="122"/>
      <c r="AO21" s="122"/>
      <c r="AR21" s="122"/>
      <c r="AU21" s="122"/>
      <c r="AX21" s="122"/>
      <c r="BA21" s="122"/>
      <c r="BE21" s="122"/>
      <c r="BF21" s="120">
        <f t="shared" si="7"/>
        <v>0</v>
      </c>
      <c r="BG21" s="120">
        <f t="shared" si="3"/>
        <v>13320</v>
      </c>
      <c r="BI21" s="49">
        <v>13320</v>
      </c>
    </row>
    <row r="22" spans="1:61" hidden="1" x14ac:dyDescent="0.3">
      <c r="A22">
        <f t="shared" si="4"/>
        <v>3023302</v>
      </c>
      <c r="B22">
        <v>3023302</v>
      </c>
      <c r="C22" t="str">
        <f>VLOOKUP(B22,'School Details'!A:K,2,FALSE)</f>
        <v>Christ Church Sch</v>
      </c>
      <c r="D22">
        <f>VLOOKUP(B22,'School Details'!A:K,3,FALSE)</f>
        <v>0</v>
      </c>
      <c r="E22" t="str">
        <f>VLOOKUP(B22,'School Details'!A:K,4,FALSE)</f>
        <v>M</v>
      </c>
      <c r="F22" t="str">
        <f>VLOOKUP(B22,'School Details'!A:K,5,FALSE)</f>
        <v>Primary</v>
      </c>
      <c r="G22" s="100" t="s">
        <v>1012</v>
      </c>
      <c r="H22" t="str">
        <f>VLOOKUP(G22,CCs!$Q:$R,2,FALSE)</f>
        <v>Pupil Premium Primar</v>
      </c>
      <c r="I22" s="128" t="s">
        <v>23682</v>
      </c>
      <c r="J22">
        <f>VLOOKUP(G22,LBB_Code!$J:$O, 2,FALSE)</f>
        <v>661225</v>
      </c>
      <c r="K22" t="str">
        <f>VLOOKUP(I22,'Drop Down'!$H:$I,2,FALSE)</f>
        <v>I05</v>
      </c>
      <c r="L22">
        <f t="shared" si="8"/>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154"/>
      <c r="U22" t="str">
        <f t="shared" si="5"/>
        <v>3302.PPFSMPRI.I05.Ap251</v>
      </c>
      <c r="V22" t="str">
        <f t="shared" si="6"/>
        <v>Christ Church Sch.3302.PPFSMPRI.I05.Ap25</v>
      </c>
      <c r="W22" s="122">
        <v>9699</v>
      </c>
      <c r="Z22" s="122"/>
      <c r="AC22" s="122"/>
      <c r="AF22" s="122"/>
      <c r="AI22" s="122"/>
      <c r="AL22" s="122"/>
      <c r="AO22" s="122"/>
      <c r="AR22" s="122"/>
      <c r="AU22" s="122"/>
      <c r="AX22" s="122"/>
      <c r="BA22" s="122"/>
      <c r="BE22" s="122"/>
      <c r="BF22" s="120">
        <f t="shared" si="7"/>
        <v>0</v>
      </c>
      <c r="BG22" s="120">
        <f t="shared" si="3"/>
        <v>9699</v>
      </c>
      <c r="BI22" s="49">
        <v>9699</v>
      </c>
    </row>
    <row r="23" spans="1:61" hidden="1" x14ac:dyDescent="0.3">
      <c r="A23">
        <f t="shared" si="4"/>
        <v>3022011</v>
      </c>
      <c r="B23">
        <v>3022011</v>
      </c>
      <c r="C23" t="str">
        <f>VLOOKUP(B23,'School Details'!A:K,2,FALSE)</f>
        <v>Church Hill</v>
      </c>
      <c r="D23">
        <f>VLOOKUP(B23,'School Details'!A:K,3,FALSE)</f>
        <v>0</v>
      </c>
      <c r="E23" t="str">
        <f>VLOOKUP(B23,'School Details'!A:K,4,FALSE)</f>
        <v>M</v>
      </c>
      <c r="F23" t="str">
        <f>VLOOKUP(B23,'School Details'!A:K,5,FALSE)</f>
        <v>Primary</v>
      </c>
      <c r="G23" s="100" t="s">
        <v>1012</v>
      </c>
      <c r="H23" t="str">
        <f>VLOOKUP(G23,CCs!$Q:$R,2,FALSE)</f>
        <v>Pupil Premium Primar</v>
      </c>
      <c r="I23" s="128" t="s">
        <v>23682</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154"/>
      <c r="U23" t="str">
        <f t="shared" si="5"/>
        <v>2011.PPFSMPRI.I05.Ap251</v>
      </c>
      <c r="V23" t="str">
        <f t="shared" si="6"/>
        <v>Church Hill.2011.PPFSMPRI.I05.Ap25</v>
      </c>
      <c r="W23" s="122">
        <v>15074</v>
      </c>
      <c r="Z23" s="122"/>
      <c r="AC23" s="122"/>
      <c r="AF23" s="122"/>
      <c r="AI23" s="122"/>
      <c r="AL23" s="122"/>
      <c r="AO23" s="122"/>
      <c r="AR23" s="122"/>
      <c r="AU23" s="122"/>
      <c r="AX23" s="122"/>
      <c r="BA23" s="122"/>
      <c r="BE23" s="122"/>
      <c r="BF23" s="120">
        <f t="shared" si="7"/>
        <v>0</v>
      </c>
      <c r="BG23" s="120">
        <f t="shared" si="3"/>
        <v>15074</v>
      </c>
      <c r="BI23" s="49">
        <v>15074</v>
      </c>
    </row>
    <row r="24" spans="1:61" hidden="1" x14ac:dyDescent="0.3">
      <c r="A24">
        <f t="shared" si="4"/>
        <v>3022014</v>
      </c>
      <c r="B24">
        <v>3022014</v>
      </c>
      <c r="C24" t="str">
        <f>VLOOKUP(B24,'School Details'!A:K,2,FALSE)</f>
        <v>Colindale</v>
      </c>
      <c r="D24">
        <f>VLOOKUP(B24,'School Details'!A:K,3,FALSE)</f>
        <v>0</v>
      </c>
      <c r="E24" t="str">
        <f>VLOOKUP(B24,'School Details'!A:K,4,FALSE)</f>
        <v>M</v>
      </c>
      <c r="F24" t="str">
        <f>VLOOKUP(B24,'School Details'!A:K,5,FALSE)</f>
        <v>Primary</v>
      </c>
      <c r="G24" s="100" t="s">
        <v>1012</v>
      </c>
      <c r="H24" t="str">
        <f>VLOOKUP(G24,CCs!$Q:$R,2,FALSE)</f>
        <v>Pupil Premium Primar</v>
      </c>
      <c r="I24" s="128" t="s">
        <v>23682</v>
      </c>
      <c r="J24">
        <f>VLOOKUP(G24,LBB_Code!$J:$O, 2,FALSE)</f>
        <v>661225</v>
      </c>
      <c r="K24" t="str">
        <f>VLOOKUP(I24,'Drop Down'!$H:$I,2,FALSE)</f>
        <v>I05</v>
      </c>
      <c r="L24">
        <f t="shared" ref="L24:L39" si="9">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154"/>
      <c r="U24" t="str">
        <f t="shared" si="5"/>
        <v>2014.PPFSMPRI.I05.Ap251</v>
      </c>
      <c r="V24" t="str">
        <f t="shared" si="6"/>
        <v>Colindale.2014.PPFSMPRI.I05.Ap25</v>
      </c>
      <c r="W24" s="122">
        <v>65764</v>
      </c>
      <c r="Z24" s="122"/>
      <c r="AC24" s="122"/>
      <c r="AF24" s="122"/>
      <c r="AI24" s="122"/>
      <c r="AL24" s="122"/>
      <c r="AO24" s="122"/>
      <c r="AR24" s="122"/>
      <c r="AU24" s="122"/>
      <c r="AX24" s="122"/>
      <c r="BA24" s="122"/>
      <c r="BE24" s="122"/>
      <c r="BF24" s="120">
        <f t="shared" si="7"/>
        <v>0</v>
      </c>
      <c r="BG24" s="122">
        <f t="shared" si="3"/>
        <v>65764</v>
      </c>
      <c r="BI24" s="49">
        <v>65764</v>
      </c>
    </row>
    <row r="25" spans="1:61" hidden="1" x14ac:dyDescent="0.3">
      <c r="A25">
        <f t="shared" si="4"/>
        <v>3022015</v>
      </c>
      <c r="B25">
        <v>3022015</v>
      </c>
      <c r="C25" t="str">
        <f>VLOOKUP(B25,'School Details'!A:K,2,FALSE)</f>
        <v>Coppetts Wood</v>
      </c>
      <c r="D25">
        <f>VLOOKUP(B25,'School Details'!A:K,3,FALSE)</f>
        <v>0</v>
      </c>
      <c r="E25" t="str">
        <f>VLOOKUP(B25,'School Details'!A:K,4,FALSE)</f>
        <v>M</v>
      </c>
      <c r="F25" t="str">
        <f>VLOOKUP(B25,'School Details'!A:K,5,FALSE)</f>
        <v>Primary</v>
      </c>
      <c r="G25" s="100" t="s">
        <v>1012</v>
      </c>
      <c r="H25" t="str">
        <f>VLOOKUP(G25,CCs!$Q:$R,2,FALSE)</f>
        <v>Pupil Premium Primar</v>
      </c>
      <c r="I25" s="128" t="s">
        <v>23682</v>
      </c>
      <c r="J25">
        <f>VLOOKUP(G25,LBB_Code!$J:$O, 2,FALSE)</f>
        <v>661225</v>
      </c>
      <c r="K25" t="str">
        <f>VLOOKUP(I25,'Drop Down'!$H:$I,2,FALSE)</f>
        <v>I05</v>
      </c>
      <c r="L25">
        <f t="shared" si="9"/>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154"/>
      <c r="U25" t="str">
        <f t="shared" si="5"/>
        <v>2015.PPFSMPRI.I05.Ap251</v>
      </c>
      <c r="V25" t="str">
        <f t="shared" si="6"/>
        <v>Coppetts Wood.2015.PPFSMPRI.I05.Ap25</v>
      </c>
      <c r="W25" s="122">
        <v>26174</v>
      </c>
      <c r="Z25" s="122"/>
      <c r="AC25" s="122"/>
      <c r="AF25" s="122"/>
      <c r="AI25" s="122"/>
      <c r="AL25" s="122"/>
      <c r="AO25" s="122"/>
      <c r="AR25" s="122"/>
      <c r="AU25" s="122"/>
      <c r="AX25" s="122"/>
      <c r="BA25" s="122"/>
      <c r="BE25" s="122"/>
      <c r="BF25" s="120">
        <f t="shared" si="7"/>
        <v>0</v>
      </c>
      <c r="BG25" s="122">
        <f t="shared" si="3"/>
        <v>26174</v>
      </c>
      <c r="BI25" s="49">
        <v>26174</v>
      </c>
    </row>
    <row r="26" spans="1:61" hidden="1" x14ac:dyDescent="0.3">
      <c r="A26">
        <f t="shared" si="4"/>
        <v>3022016</v>
      </c>
      <c r="B26">
        <v>3022016</v>
      </c>
      <c r="C26" t="str">
        <f>VLOOKUP(B26,'School Details'!A:K,2,FALSE)</f>
        <v>Courtland</v>
      </c>
      <c r="D26">
        <f>VLOOKUP(B26,'School Details'!A:K,3,FALSE)</f>
        <v>0</v>
      </c>
      <c r="E26" t="str">
        <f>VLOOKUP(B26,'School Details'!A:K,4,FALSE)</f>
        <v>M</v>
      </c>
      <c r="F26" t="str">
        <f>VLOOKUP(B26,'School Details'!A:K,5,FALSE)</f>
        <v>Primary</v>
      </c>
      <c r="G26" s="100" t="s">
        <v>1012</v>
      </c>
      <c r="H26" t="str">
        <f>VLOOKUP(G26,CCs!$Q:$R,2,FALSE)</f>
        <v>Pupil Premium Primar</v>
      </c>
      <c r="I26" s="128" t="s">
        <v>23682</v>
      </c>
      <c r="J26">
        <f>VLOOKUP(G26,LBB_Code!$J:$O, 2,FALSE)</f>
        <v>661225</v>
      </c>
      <c r="K26" t="str">
        <f>VLOOKUP(I26,'Drop Down'!$H:$I,2,FALSE)</f>
        <v>I05</v>
      </c>
      <c r="L26">
        <f t="shared" si="9"/>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154"/>
      <c r="U26" t="str">
        <f t="shared" si="5"/>
        <v>2016.PPFSMPRI.I05.Ap251</v>
      </c>
      <c r="V26" t="str">
        <f t="shared" si="6"/>
        <v>Courtland.2016.PPFSMPRI.I05.Ap25</v>
      </c>
      <c r="W26" s="122">
        <v>11919</v>
      </c>
      <c r="Z26" s="122"/>
      <c r="AC26" s="122"/>
      <c r="AF26" s="122"/>
      <c r="AI26" s="122"/>
      <c r="AL26" s="122"/>
      <c r="AO26" s="122"/>
      <c r="AR26" s="122"/>
      <c r="AU26" s="122"/>
      <c r="AX26" s="122"/>
      <c r="BA26" s="122"/>
      <c r="BE26" s="122"/>
      <c r="BF26" s="120">
        <f t="shared" si="7"/>
        <v>0</v>
      </c>
      <c r="BG26" s="122">
        <f t="shared" si="3"/>
        <v>11919</v>
      </c>
      <c r="BI26" s="49">
        <v>11919</v>
      </c>
    </row>
    <row r="27" spans="1:61" hidden="1" x14ac:dyDescent="0.3">
      <c r="A27">
        <f t="shared" si="4"/>
        <v>3022017</v>
      </c>
      <c r="B27">
        <v>3022017</v>
      </c>
      <c r="C27" t="str">
        <f>VLOOKUP(B27,'School Details'!A:K,2,FALSE)</f>
        <v>Cromer Road</v>
      </c>
      <c r="D27">
        <f>VLOOKUP(B27,'School Details'!A:K,3,FALSE)</f>
        <v>0</v>
      </c>
      <c r="E27" t="str">
        <f>VLOOKUP(B27,'School Details'!A:K,4,FALSE)</f>
        <v>M</v>
      </c>
      <c r="F27" t="str">
        <f>VLOOKUP(B27,'School Details'!A:K,5,FALSE)</f>
        <v>Primary</v>
      </c>
      <c r="G27" s="100" t="s">
        <v>1012</v>
      </c>
      <c r="H27" t="str">
        <f>VLOOKUP(G27,CCs!$Q:$R,2,FALSE)</f>
        <v>Pupil Premium Primar</v>
      </c>
      <c r="I27" s="128" t="s">
        <v>23682</v>
      </c>
      <c r="J27">
        <f>VLOOKUP(G27,LBB_Code!$J:$O, 2,FALSE)</f>
        <v>661225</v>
      </c>
      <c r="K27" t="str">
        <f>VLOOKUP(I27,'Drop Down'!$H:$I,2,FALSE)</f>
        <v>I05</v>
      </c>
      <c r="L27">
        <f t="shared" si="9"/>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154"/>
      <c r="U27" t="str">
        <f t="shared" si="5"/>
        <v>2017.PPFSMPRI.I05.Ap251</v>
      </c>
      <c r="V27" t="str">
        <f t="shared" si="6"/>
        <v>Cromer Road.2017.PPFSMPRI.I05.Ap25</v>
      </c>
      <c r="W27" s="122">
        <v>29504</v>
      </c>
      <c r="Z27" s="122"/>
      <c r="AC27" s="122"/>
      <c r="AF27" s="122"/>
      <c r="AI27" s="122"/>
      <c r="AL27" s="122"/>
      <c r="AO27" s="122"/>
      <c r="AR27" s="122"/>
      <c r="AU27" s="122"/>
      <c r="AX27" s="122"/>
      <c r="BA27" s="122"/>
      <c r="BE27" s="122"/>
      <c r="BF27" s="120">
        <f t="shared" si="7"/>
        <v>0</v>
      </c>
      <c r="BG27" s="120">
        <f t="shared" si="3"/>
        <v>29504</v>
      </c>
      <c r="BI27" s="49">
        <v>29504</v>
      </c>
    </row>
    <row r="28" spans="1:61" hidden="1" x14ac:dyDescent="0.3">
      <c r="A28">
        <f t="shared" si="4"/>
        <v>3022073</v>
      </c>
      <c r="B28">
        <v>3022073</v>
      </c>
      <c r="C28" t="str">
        <f>VLOOKUP(B28,'School Details'!A:K,2,FALSE)</f>
        <v>Danegrove JMI Sch</v>
      </c>
      <c r="D28">
        <f>VLOOKUP(B28,'School Details'!A:K,3,FALSE)</f>
        <v>0</v>
      </c>
      <c r="E28" t="str">
        <f>VLOOKUP(B28,'School Details'!A:K,4,FALSE)</f>
        <v>M</v>
      </c>
      <c r="F28" t="str">
        <f>VLOOKUP(B28,'School Details'!A:K,5,FALSE)</f>
        <v>Primary</v>
      </c>
      <c r="G28" s="100" t="s">
        <v>1012</v>
      </c>
      <c r="H28" t="str">
        <f>VLOOKUP(G28,CCs!$Q:$R,2,FALSE)</f>
        <v>Pupil Premium Primar</v>
      </c>
      <c r="I28" s="128" t="s">
        <v>23682</v>
      </c>
      <c r="J28">
        <f>VLOOKUP(G28,LBB_Code!$J:$O, 2,FALSE)</f>
        <v>661225</v>
      </c>
      <c r="K28" t="str">
        <f>VLOOKUP(I28,'Drop Down'!$H:$I,2,FALSE)</f>
        <v>I05</v>
      </c>
      <c r="L28">
        <f t="shared" si="9"/>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154"/>
      <c r="U28" t="str">
        <f t="shared" si="5"/>
        <v>2073.PPFSMPRI.I05.Ap251</v>
      </c>
      <c r="V28" t="str">
        <f t="shared" si="6"/>
        <v>Danegrove JMI Sch.2073.PPFSMPRI.I05.Ap25</v>
      </c>
      <c r="W28" s="122">
        <v>77330</v>
      </c>
      <c r="Z28" s="122"/>
      <c r="AC28" s="122"/>
      <c r="AF28" s="122"/>
      <c r="AI28" s="122"/>
      <c r="AL28" s="122"/>
      <c r="AO28" s="122"/>
      <c r="AR28" s="122"/>
      <c r="AU28" s="122"/>
      <c r="AX28" s="122"/>
      <c r="BA28" s="122"/>
      <c r="BE28" s="122"/>
      <c r="BF28" s="120">
        <f t="shared" si="7"/>
        <v>0</v>
      </c>
      <c r="BG28" s="120">
        <f t="shared" si="3"/>
        <v>77330</v>
      </c>
      <c r="BI28" s="49">
        <v>77330</v>
      </c>
    </row>
    <row r="29" spans="1:61" hidden="1" x14ac:dyDescent="0.3">
      <c r="A29">
        <f t="shared" si="4"/>
        <v>3022019</v>
      </c>
      <c r="B29">
        <v>3022019</v>
      </c>
      <c r="C29" t="str">
        <f>VLOOKUP(B29,'School Details'!A:K,2,FALSE)</f>
        <v>Deansbrook Infant</v>
      </c>
      <c r="D29">
        <f>VLOOKUP(B29,'School Details'!A:K,3,FALSE)</f>
        <v>0</v>
      </c>
      <c r="E29" t="str">
        <f>VLOOKUP(B29,'School Details'!A:K,4,FALSE)</f>
        <v>M</v>
      </c>
      <c r="F29" t="str">
        <f>VLOOKUP(B29,'School Details'!A:K,5,FALSE)</f>
        <v>Primary</v>
      </c>
      <c r="G29" s="100" t="s">
        <v>1012</v>
      </c>
      <c r="H29" t="str">
        <f>VLOOKUP(G29,CCs!$Q:$R,2,FALSE)</f>
        <v>Pupil Premium Primar</v>
      </c>
      <c r="I29" s="128" t="s">
        <v>23682</v>
      </c>
      <c r="J29">
        <f>VLOOKUP(G29,LBB_Code!$J:$O, 2,FALSE)</f>
        <v>661225</v>
      </c>
      <c r="K29" t="str">
        <f>VLOOKUP(I29,'Drop Down'!$H:$I,2,FALSE)</f>
        <v>I05</v>
      </c>
      <c r="L29">
        <f t="shared" si="9"/>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154"/>
      <c r="U29" t="str">
        <f t="shared" si="5"/>
        <v>2019.PPFSMPRI.I05.Ap251</v>
      </c>
      <c r="V29" t="str">
        <f t="shared" si="6"/>
        <v>Deansbrook Infant.2019.PPFSMPRI.I05.Ap25</v>
      </c>
      <c r="W29" s="122">
        <v>14800</v>
      </c>
      <c r="Z29" s="122"/>
      <c r="AC29" s="122"/>
      <c r="AF29" s="122"/>
      <c r="AI29" s="122"/>
      <c r="AL29" s="122"/>
      <c r="AO29" s="122"/>
      <c r="AR29" s="122"/>
      <c r="AU29" s="122"/>
      <c r="AX29" s="122"/>
      <c r="BA29" s="122"/>
      <c r="BE29" s="122"/>
      <c r="BF29" s="120">
        <f t="shared" si="7"/>
        <v>0</v>
      </c>
      <c r="BG29" s="120">
        <f t="shared" si="3"/>
        <v>14800</v>
      </c>
      <c r="BI29" s="49">
        <v>14800</v>
      </c>
    </row>
    <row r="30" spans="1:61" hidden="1" x14ac:dyDescent="0.3">
      <c r="A30">
        <f t="shared" si="4"/>
        <v>3022021</v>
      </c>
      <c r="B30">
        <v>3022021</v>
      </c>
      <c r="C30" t="str">
        <f>VLOOKUP(B30,'School Details'!A:K,2,FALSE)</f>
        <v>Dollis Primary</v>
      </c>
      <c r="D30">
        <f>VLOOKUP(B30,'School Details'!A:K,3,FALSE)</f>
        <v>0</v>
      </c>
      <c r="E30" t="str">
        <f>VLOOKUP(B30,'School Details'!A:K,4,FALSE)</f>
        <v>A</v>
      </c>
      <c r="F30" t="str">
        <f>VLOOKUP(B30,'School Details'!A:K,5,FALSE)</f>
        <v>Primary</v>
      </c>
      <c r="G30" s="100" t="s">
        <v>1012</v>
      </c>
      <c r="H30" t="str">
        <f>VLOOKUP(G30,CCs!$Q:$R,2,FALSE)</f>
        <v>Pupil Premium Primar</v>
      </c>
      <c r="I30" s="128" t="s">
        <v>23682</v>
      </c>
      <c r="J30">
        <f>VLOOKUP(G30,LBB_Code!$J:$O, 2,FALSE)</f>
        <v>661225</v>
      </c>
      <c r="K30" t="str">
        <f>VLOOKUP(I30,'Drop Down'!$H:$I,2,FALSE)</f>
        <v>I05</v>
      </c>
      <c r="L30">
        <f t="shared" si="9"/>
        <v>1</v>
      </c>
      <c r="M30" t="str">
        <f t="shared" si="1"/>
        <v>PPFSMPRI.I05</v>
      </c>
      <c r="N30">
        <f>VLOOKUP(B30,'School Details'!A:K,10,FALSE)</f>
        <v>400042</v>
      </c>
      <c r="O30" t="s">
        <v>452</v>
      </c>
      <c r="P30" t="str">
        <f>VLOOKUP($N30,LBB_Code!$B:$F,3,FALSE)</f>
        <v>Dollis Primary School</v>
      </c>
      <c r="Q30" t="str">
        <f>VLOOKUP($N30,LBB_Code!$B:$F,2,FALSE)</f>
        <v>S900008308</v>
      </c>
      <c r="R30" t="str">
        <f>VLOOKUP($N30,LBB_Code!$B:$F,4,FALSE)</f>
        <v>NW7 2BU</v>
      </c>
      <c r="S30" t="str">
        <f>VLOOKUP(G30,LBB_Code!$J:$O, 6,FALSE)</f>
        <v>A1.D11334.661225.99999.9999999.999999</v>
      </c>
      <c r="T30" s="154"/>
      <c r="U30" t="str">
        <f t="shared" si="5"/>
        <v>2021.PPFSMPRI.I05.Ap251</v>
      </c>
      <c r="V30" t="str">
        <f t="shared" si="6"/>
        <v>Dollis Primary.2021.PPFSMPRI.I05.Ap25</v>
      </c>
      <c r="W30" s="122">
        <v>0</v>
      </c>
      <c r="Z30" s="122"/>
      <c r="AC30" s="122"/>
      <c r="AF30" s="122"/>
      <c r="AI30" s="122"/>
      <c r="AL30" s="122"/>
      <c r="AO30" s="122"/>
      <c r="AR30" s="122"/>
      <c r="AU30" s="122"/>
      <c r="AX30" s="122"/>
      <c r="BA30" s="122"/>
      <c r="BE30" s="122"/>
      <c r="BF30" s="120">
        <f t="shared" si="7"/>
        <v>0</v>
      </c>
      <c r="BG30" s="120">
        <f t="shared" si="3"/>
        <v>0</v>
      </c>
      <c r="BI30" s="49">
        <v>0</v>
      </c>
    </row>
    <row r="31" spans="1:61" hidden="1" x14ac:dyDescent="0.3">
      <c r="A31">
        <f t="shared" si="4"/>
        <v>3022023</v>
      </c>
      <c r="B31">
        <v>3022023</v>
      </c>
      <c r="C31" t="str">
        <f>VLOOKUP(B31,'School Details'!A:K,2,FALSE)</f>
        <v>Edgware Primary</v>
      </c>
      <c r="D31">
        <f>VLOOKUP(B31,'School Details'!A:K,3,FALSE)</f>
        <v>0</v>
      </c>
      <c r="E31" t="str">
        <f>VLOOKUP(B31,'School Details'!A:K,4,FALSE)</f>
        <v>M</v>
      </c>
      <c r="F31" t="str">
        <f>VLOOKUP(B31,'School Details'!A:K,5,FALSE)</f>
        <v>Primary</v>
      </c>
      <c r="G31" s="100" t="s">
        <v>1012</v>
      </c>
      <c r="H31" t="str">
        <f>VLOOKUP(G31,CCs!$Q:$R,2,FALSE)</f>
        <v>Pupil Premium Primar</v>
      </c>
      <c r="I31" s="128" t="s">
        <v>23682</v>
      </c>
      <c r="J31">
        <f>VLOOKUP(G31,LBB_Code!$J:$O, 2,FALSE)</f>
        <v>661225</v>
      </c>
      <c r="K31" t="str">
        <f>VLOOKUP(I31,'Drop Down'!$H:$I,2,FALSE)</f>
        <v>I05</v>
      </c>
      <c r="L31">
        <f t="shared" si="9"/>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154"/>
      <c r="U31" t="str">
        <f t="shared" si="5"/>
        <v>2023.PPFSMPRI.I05.Ap251</v>
      </c>
      <c r="V31" t="str">
        <f t="shared" si="6"/>
        <v>Edgware Primary.2023.PPFSMPRI.I05.Ap25</v>
      </c>
      <c r="W31" s="122">
        <v>54390</v>
      </c>
      <c r="Z31" s="122"/>
      <c r="AC31" s="122"/>
      <c r="AF31" s="122"/>
      <c r="AI31" s="122"/>
      <c r="AL31" s="122"/>
      <c r="AO31" s="122"/>
      <c r="AR31" s="122"/>
      <c r="AU31" s="122"/>
      <c r="AX31" s="122"/>
      <c r="BA31" s="122"/>
      <c r="BE31" s="122"/>
      <c r="BF31" s="120">
        <f t="shared" si="7"/>
        <v>0</v>
      </c>
      <c r="BG31" s="120">
        <f t="shared" si="3"/>
        <v>54390</v>
      </c>
      <c r="BI31" s="49">
        <v>54390</v>
      </c>
    </row>
    <row r="32" spans="1:61" hidden="1" x14ac:dyDescent="0.3">
      <c r="A32">
        <f t="shared" si="4"/>
        <v>3022024</v>
      </c>
      <c r="B32">
        <v>3022024</v>
      </c>
      <c r="C32" t="str">
        <f>VLOOKUP(B32,'School Details'!A:K,2,FALSE)</f>
        <v>Fairway</v>
      </c>
      <c r="D32">
        <f>VLOOKUP(B32,'School Details'!A:K,3,FALSE)</f>
        <v>0</v>
      </c>
      <c r="E32" t="str">
        <f>VLOOKUP(B32,'School Details'!A:K,4,FALSE)</f>
        <v>M</v>
      </c>
      <c r="F32" t="str">
        <f>VLOOKUP(B32,'School Details'!A:K,5,FALSE)</f>
        <v>Primary</v>
      </c>
      <c r="G32" s="100" t="s">
        <v>1012</v>
      </c>
      <c r="H32" t="str">
        <f>VLOOKUP(G32,CCs!$Q:$R,2,FALSE)</f>
        <v>Pupil Premium Primar</v>
      </c>
      <c r="I32" s="128" t="s">
        <v>23682</v>
      </c>
      <c r="J32">
        <f>VLOOKUP(G32,LBB_Code!$J:$O, 2,FALSE)</f>
        <v>661225</v>
      </c>
      <c r="K32" t="str">
        <f>VLOOKUP(I32,'Drop Down'!$H:$I,2,FALSE)</f>
        <v>I05</v>
      </c>
      <c r="L32">
        <f t="shared" si="9"/>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154"/>
      <c r="U32" t="str">
        <f t="shared" si="5"/>
        <v>2024.PPFSMPRI.I05.Ap251</v>
      </c>
      <c r="V32" t="str">
        <f t="shared" si="6"/>
        <v>Fairway.2024.PPFSMPRI.I05.Ap25</v>
      </c>
      <c r="W32" s="122">
        <v>31430</v>
      </c>
      <c r="Z32" s="122"/>
      <c r="AC32" s="122"/>
      <c r="AF32" s="122"/>
      <c r="AI32" s="122"/>
      <c r="AL32" s="122"/>
      <c r="AO32" s="122"/>
      <c r="AR32" s="122"/>
      <c r="AU32" s="122"/>
      <c r="AX32" s="122"/>
      <c r="BA32" s="122"/>
      <c r="BE32" s="122"/>
      <c r="BF32" s="120">
        <f t="shared" si="7"/>
        <v>0</v>
      </c>
      <c r="BG32" s="120">
        <f t="shared" si="3"/>
        <v>31430</v>
      </c>
      <c r="BI32" s="49">
        <v>31430</v>
      </c>
    </row>
    <row r="33" spans="1:61" hidden="1" x14ac:dyDescent="0.3">
      <c r="A33">
        <f t="shared" si="4"/>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00" t="s">
        <v>1011</v>
      </c>
      <c r="H33" t="str">
        <f>VLOOKUP(G33,CCs!$Q:$R,2,FALSE)</f>
        <v>Pupil Premium Second</v>
      </c>
      <c r="I33" s="128" t="s">
        <v>23684</v>
      </c>
      <c r="J33">
        <f>VLOOKUP(G33,LBB_Code!$J:$O, 2,FALSE)</f>
        <v>661225</v>
      </c>
      <c r="K33" t="str">
        <f>VLOOKUP(I33,'Drop Down'!$H:$I,2,FALSE)</f>
        <v>I05</v>
      </c>
      <c r="L33">
        <f t="shared" si="9"/>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154"/>
      <c r="U33" t="str">
        <f t="shared" si="5"/>
        <v>5405.PPFSMSEC.I05.Ap251</v>
      </c>
      <c r="V33" t="str">
        <f t="shared" si="6"/>
        <v>Finchley Catholic High Sch.5405.PPFSMSEC.I05.Ap25</v>
      </c>
      <c r="W33" s="122">
        <v>38525</v>
      </c>
      <c r="Z33" s="122"/>
      <c r="AC33" s="122"/>
      <c r="AF33" s="122"/>
      <c r="AI33" s="122"/>
      <c r="AL33" s="122"/>
      <c r="AO33" s="122"/>
      <c r="AR33" s="122"/>
      <c r="AU33" s="122"/>
      <c r="AX33" s="122"/>
      <c r="BA33" s="122"/>
      <c r="BE33" s="122"/>
      <c r="BF33" s="120">
        <f t="shared" si="7"/>
        <v>0</v>
      </c>
      <c r="BG33" s="120">
        <f t="shared" si="3"/>
        <v>38525</v>
      </c>
      <c r="BI33" s="49">
        <v>38525</v>
      </c>
    </row>
    <row r="34" spans="1:61" hidden="1" x14ac:dyDescent="0.3">
      <c r="A34">
        <f t="shared" si="4"/>
        <v>3022025</v>
      </c>
      <c r="B34">
        <v>3022025</v>
      </c>
      <c r="C34" t="str">
        <f>VLOOKUP(B34,'School Details'!A:K,2,FALSE)</f>
        <v>Foulds</v>
      </c>
      <c r="D34">
        <f>VLOOKUP(B34,'School Details'!A:K,3,FALSE)</f>
        <v>0</v>
      </c>
      <c r="E34" t="str">
        <f>VLOOKUP(B34,'School Details'!A:K,4,FALSE)</f>
        <v>M</v>
      </c>
      <c r="F34" t="str">
        <f>VLOOKUP(B34,'School Details'!A:K,5,FALSE)</f>
        <v>Primary</v>
      </c>
      <c r="G34" s="100" t="s">
        <v>1012</v>
      </c>
      <c r="H34" t="str">
        <f>VLOOKUP(G34,CCs!$Q:$R,2,FALSE)</f>
        <v>Pupil Premium Primar</v>
      </c>
      <c r="I34" s="128" t="s">
        <v>23682</v>
      </c>
      <c r="J34">
        <f>VLOOKUP(G34,LBB_Code!$J:$O, 2,FALSE)</f>
        <v>661225</v>
      </c>
      <c r="K34" t="str">
        <f>VLOOKUP(I34,'Drop Down'!$H:$I,2,FALSE)</f>
        <v>I05</v>
      </c>
      <c r="L34">
        <f t="shared" si="9"/>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154"/>
      <c r="U34" t="str">
        <f t="shared" si="5"/>
        <v>2025.PPFSMPRI.I05.Ap251</v>
      </c>
      <c r="V34" t="str">
        <f t="shared" si="6"/>
        <v>Foulds.2025.PPFSMPRI.I05.Ap25</v>
      </c>
      <c r="W34" s="122">
        <v>4790</v>
      </c>
      <c r="Z34" s="122"/>
      <c r="AC34" s="122"/>
      <c r="AF34" s="122"/>
      <c r="AI34" s="122"/>
      <c r="AL34" s="122"/>
      <c r="AO34" s="122"/>
      <c r="AR34" s="122"/>
      <c r="AU34" s="122"/>
      <c r="AX34" s="122"/>
      <c r="BA34" s="122"/>
      <c r="BE34" s="122"/>
      <c r="BF34" s="120">
        <f t="shared" si="7"/>
        <v>0</v>
      </c>
      <c r="BG34" s="120">
        <f t="shared" si="3"/>
        <v>4790</v>
      </c>
      <c r="BI34" s="49">
        <v>4790</v>
      </c>
    </row>
    <row r="35" spans="1:61" hidden="1" x14ac:dyDescent="0.3">
      <c r="A35">
        <f t="shared" si="4"/>
        <v>3024003</v>
      </c>
      <c r="B35">
        <v>3024003</v>
      </c>
      <c r="C35" t="str">
        <f>VLOOKUP(B35,'School Details'!A:K,2,FALSE)</f>
        <v>Friern Barnet Sch</v>
      </c>
      <c r="D35">
        <f>VLOOKUP(B35,'School Details'!A:K,3,FALSE)</f>
        <v>0</v>
      </c>
      <c r="E35" t="str">
        <f>VLOOKUP(B35,'School Details'!A:K,4,FALSE)</f>
        <v>M</v>
      </c>
      <c r="F35" t="str">
        <f>VLOOKUP(B35,'School Details'!A:K,5,FALSE)</f>
        <v>Secondary</v>
      </c>
      <c r="G35" s="100" t="s">
        <v>1011</v>
      </c>
      <c r="H35" t="str">
        <f>VLOOKUP(G35,CCs!$Q:$R,2,FALSE)</f>
        <v>Pupil Premium Second</v>
      </c>
      <c r="I35" s="128" t="s">
        <v>23684</v>
      </c>
      <c r="J35">
        <f>VLOOKUP(G35,LBB_Code!$J:$O, 2,FALSE)</f>
        <v>661225</v>
      </c>
      <c r="K35" t="str">
        <f>VLOOKUP(I35,'Drop Down'!$H:$I,2,FALSE)</f>
        <v>I05</v>
      </c>
      <c r="L35">
        <f t="shared" si="9"/>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154"/>
      <c r="U35" t="str">
        <f t="shared" si="5"/>
        <v>4003.PPFSMSEC.I05.Ap251</v>
      </c>
      <c r="V35" t="str">
        <f t="shared" si="6"/>
        <v>Friern Barnet Sch.4003.PPFSMSEC.I05.Ap25</v>
      </c>
      <c r="W35" s="122">
        <v>79949</v>
      </c>
      <c r="Z35" s="122"/>
      <c r="AC35" s="122"/>
      <c r="AF35" s="122"/>
      <c r="AI35" s="122"/>
      <c r="AL35" s="122"/>
      <c r="AO35" s="122"/>
      <c r="AR35" s="122"/>
      <c r="AU35" s="122"/>
      <c r="AX35" s="122"/>
      <c r="BA35" s="122"/>
      <c r="BE35" s="122"/>
      <c r="BF35" s="120">
        <f t="shared" si="7"/>
        <v>0</v>
      </c>
      <c r="BG35" s="120">
        <f t="shared" si="3"/>
        <v>79949</v>
      </c>
      <c r="BI35" s="49">
        <v>79949</v>
      </c>
    </row>
    <row r="36" spans="1:61" hidden="1" x14ac:dyDescent="0.3">
      <c r="A36">
        <f t="shared" si="4"/>
        <v>3022026</v>
      </c>
      <c r="B36">
        <v>3022026</v>
      </c>
      <c r="C36" t="str">
        <f>VLOOKUP(B36,'School Details'!A:K,2,FALSE)</f>
        <v>Frith Manor Sch</v>
      </c>
      <c r="D36">
        <f>VLOOKUP(B36,'School Details'!A:K,3,FALSE)</f>
        <v>0</v>
      </c>
      <c r="E36" t="str">
        <f>VLOOKUP(B36,'School Details'!A:K,4,FALSE)</f>
        <v>M</v>
      </c>
      <c r="F36" t="str">
        <f>VLOOKUP(B36,'School Details'!A:K,5,FALSE)</f>
        <v>Primary</v>
      </c>
      <c r="G36" s="100" t="s">
        <v>1012</v>
      </c>
      <c r="H36" t="str">
        <f>VLOOKUP(G36,CCs!$Q:$R,2,FALSE)</f>
        <v>Pupil Premium Primar</v>
      </c>
      <c r="I36" s="128" t="s">
        <v>23682</v>
      </c>
      <c r="J36">
        <f>VLOOKUP(G36,LBB_Code!$J:$O, 2,FALSE)</f>
        <v>661225</v>
      </c>
      <c r="K36" t="str">
        <f>VLOOKUP(I36,'Drop Down'!$H:$I,2,FALSE)</f>
        <v>I05</v>
      </c>
      <c r="L36">
        <f t="shared" si="9"/>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154"/>
      <c r="U36" t="str">
        <f t="shared" si="5"/>
        <v>2026.PPFSMPRI.I05.Ap251</v>
      </c>
      <c r="V36" t="str">
        <f t="shared" si="6"/>
        <v>Frith Manor Sch.2026.PPFSMPRI.I05.Ap25</v>
      </c>
      <c r="W36" s="122">
        <v>24694</v>
      </c>
      <c r="Z36" s="122"/>
      <c r="AC36" s="122"/>
      <c r="AF36" s="122"/>
      <c r="AI36" s="122"/>
      <c r="AL36" s="122"/>
      <c r="AO36" s="122"/>
      <c r="AR36" s="122"/>
      <c r="AU36" s="122"/>
      <c r="AX36" s="122"/>
      <c r="BA36" s="122"/>
      <c r="BE36" s="122"/>
      <c r="BF36" s="120">
        <f t="shared" si="7"/>
        <v>0</v>
      </c>
      <c r="BG36" s="120">
        <f t="shared" si="3"/>
        <v>24694</v>
      </c>
      <c r="BI36" s="49">
        <v>24694</v>
      </c>
    </row>
    <row r="37" spans="1:61" hidden="1" x14ac:dyDescent="0.3">
      <c r="A37">
        <f t="shared" si="4"/>
        <v>3022028</v>
      </c>
      <c r="B37">
        <v>3022028</v>
      </c>
      <c r="C37" t="str">
        <f>VLOOKUP(B37,'School Details'!A:K,2,FALSE)</f>
        <v>Garden Suburb Infant</v>
      </c>
      <c r="D37">
        <f>VLOOKUP(B37,'School Details'!A:K,3,FALSE)</f>
        <v>0</v>
      </c>
      <c r="E37" t="str">
        <f>VLOOKUP(B37,'School Details'!A:K,4,FALSE)</f>
        <v>M</v>
      </c>
      <c r="F37" t="str">
        <f>VLOOKUP(B37,'School Details'!A:K,5,FALSE)</f>
        <v>Primary</v>
      </c>
      <c r="G37" s="100" t="s">
        <v>1012</v>
      </c>
      <c r="H37" t="str">
        <f>VLOOKUP(G37,CCs!$Q:$R,2,FALSE)</f>
        <v>Pupil Premium Primar</v>
      </c>
      <c r="I37" s="128" t="s">
        <v>23682</v>
      </c>
      <c r="J37">
        <f>VLOOKUP(G37,LBB_Code!$J:$O, 2,FALSE)</f>
        <v>661225</v>
      </c>
      <c r="K37" t="str">
        <f>VLOOKUP(I37,'Drop Down'!$H:$I,2,FALSE)</f>
        <v>I05</v>
      </c>
      <c r="L37">
        <f t="shared" si="9"/>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154"/>
      <c r="U37" t="str">
        <f t="shared" si="5"/>
        <v>2028.PPFSMPRI.I05.Ap251</v>
      </c>
      <c r="V37" t="str">
        <f t="shared" si="6"/>
        <v>Garden Suburb Infant.2028.PPFSMPRI.I05.Ap25</v>
      </c>
      <c r="W37" s="122">
        <v>20350</v>
      </c>
      <c r="Z37" s="122"/>
      <c r="AC37" s="122"/>
      <c r="AF37" s="122"/>
      <c r="AI37" s="122"/>
      <c r="AL37" s="122"/>
      <c r="AO37" s="122"/>
      <c r="AR37" s="122"/>
      <c r="AU37" s="122"/>
      <c r="AX37" s="122"/>
      <c r="BA37" s="122"/>
      <c r="BE37" s="122"/>
      <c r="BF37" s="120">
        <f t="shared" si="7"/>
        <v>0</v>
      </c>
      <c r="BG37" s="120">
        <f t="shared" si="3"/>
        <v>20350</v>
      </c>
      <c r="BI37" s="49">
        <v>20350</v>
      </c>
    </row>
    <row r="38" spans="1:61" hidden="1" x14ac:dyDescent="0.3">
      <c r="A38">
        <f t="shared" si="4"/>
        <v>3022027</v>
      </c>
      <c r="B38">
        <v>3022027</v>
      </c>
      <c r="C38" t="str">
        <f>VLOOKUP(B38,'School Details'!A:K,2,FALSE)</f>
        <v>Garden Suburb Junior</v>
      </c>
      <c r="D38">
        <f>VLOOKUP(B38,'School Details'!A:K,3,FALSE)</f>
        <v>0</v>
      </c>
      <c r="E38" t="str">
        <f>VLOOKUP(B38,'School Details'!A:K,4,FALSE)</f>
        <v>M</v>
      </c>
      <c r="F38" t="str">
        <f>VLOOKUP(B38,'School Details'!A:K,5,FALSE)</f>
        <v>Primary</v>
      </c>
      <c r="G38" s="100" t="s">
        <v>1012</v>
      </c>
      <c r="H38" t="str">
        <f>VLOOKUP(G38,CCs!$Q:$R,2,FALSE)</f>
        <v>Pupil Premium Primar</v>
      </c>
      <c r="I38" s="128" t="s">
        <v>23682</v>
      </c>
      <c r="J38">
        <f>VLOOKUP(G38,LBB_Code!$J:$O, 2,FALSE)</f>
        <v>661225</v>
      </c>
      <c r="K38" t="str">
        <f>VLOOKUP(I38,'Drop Down'!$H:$I,2,FALSE)</f>
        <v>I05</v>
      </c>
      <c r="L38">
        <f t="shared" si="9"/>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154"/>
      <c r="U38" t="str">
        <f t="shared" si="5"/>
        <v>2027.PPFSMPRI.I05.Ap251</v>
      </c>
      <c r="V38" t="str">
        <f t="shared" si="6"/>
        <v>Garden Suburb Junior.2027.PPFSMPRI.I05.Ap25</v>
      </c>
      <c r="W38" s="122">
        <v>32735</v>
      </c>
      <c r="Z38" s="122"/>
      <c r="AC38" s="122"/>
      <c r="AF38" s="122"/>
      <c r="AI38" s="122"/>
      <c r="AL38" s="122"/>
      <c r="AO38" s="122"/>
      <c r="AR38" s="122"/>
      <c r="AU38" s="122"/>
      <c r="AX38" s="122"/>
      <c r="BA38" s="122"/>
      <c r="BE38" s="122"/>
      <c r="BF38" s="120">
        <f t="shared" si="7"/>
        <v>0</v>
      </c>
      <c r="BG38" s="120">
        <f t="shared" si="3"/>
        <v>32735</v>
      </c>
      <c r="BI38" s="49">
        <v>32735</v>
      </c>
    </row>
    <row r="39" spans="1:61" hidden="1" x14ac:dyDescent="0.3">
      <c r="A39">
        <f t="shared" si="4"/>
        <v>3022029</v>
      </c>
      <c r="B39">
        <v>3022029</v>
      </c>
      <c r="C39" t="str">
        <f>VLOOKUP(B39,'School Details'!A:K,2,FALSE)</f>
        <v>Goldbeaters</v>
      </c>
      <c r="D39">
        <f>VLOOKUP(B39,'School Details'!A:K,3,FALSE)</f>
        <v>0</v>
      </c>
      <c r="E39" t="str">
        <f>VLOOKUP(B39,'School Details'!A:K,4,FALSE)</f>
        <v>M</v>
      </c>
      <c r="F39" t="str">
        <f>VLOOKUP(B39,'School Details'!A:K,5,FALSE)</f>
        <v>Primary</v>
      </c>
      <c r="G39" s="100" t="s">
        <v>1012</v>
      </c>
      <c r="H39" t="str">
        <f>VLOOKUP(G39,CCs!$Q:$R,2,FALSE)</f>
        <v>Pupil Premium Primar</v>
      </c>
      <c r="I39" s="128" t="s">
        <v>23682</v>
      </c>
      <c r="J39">
        <f>VLOOKUP(G39,LBB_Code!$J:$O, 2,FALSE)</f>
        <v>661225</v>
      </c>
      <c r="K39" t="str">
        <f>VLOOKUP(I39,'Drop Down'!$H:$I,2,FALSE)</f>
        <v>I05</v>
      </c>
      <c r="L39">
        <f t="shared" si="9"/>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154"/>
      <c r="U39" t="str">
        <f t="shared" si="5"/>
        <v>2029.PPFSMPRI.I05.Ap251</v>
      </c>
      <c r="V39" t="str">
        <f t="shared" si="6"/>
        <v>Goldbeaters.2029.PPFSMPRI.I05.Ap25</v>
      </c>
      <c r="W39" s="122">
        <v>64730</v>
      </c>
      <c r="Z39" s="122"/>
      <c r="AC39" s="122"/>
      <c r="AF39" s="122"/>
      <c r="AI39" s="122"/>
      <c r="AL39" s="122"/>
      <c r="AO39" s="122"/>
      <c r="AR39" s="122"/>
      <c r="AU39" s="122"/>
      <c r="AX39" s="122"/>
      <c r="BA39" s="122"/>
      <c r="BE39" s="122"/>
      <c r="BF39" s="120">
        <f t="shared" si="7"/>
        <v>0</v>
      </c>
      <c r="BG39" s="120">
        <f t="shared" ref="BG39:BG70" si="10">W39-T39</f>
        <v>64730</v>
      </c>
      <c r="BI39" s="49">
        <v>64730</v>
      </c>
    </row>
    <row r="40" spans="1:61" hidden="1" x14ac:dyDescent="0.3">
      <c r="A40">
        <f t="shared" si="4"/>
        <v>3023516</v>
      </c>
      <c r="B40">
        <v>3023516</v>
      </c>
      <c r="C40" t="str">
        <f>VLOOKUP(B40,'School Details'!A:K,2,FALSE)</f>
        <v>Hasmonean</v>
      </c>
      <c r="D40">
        <f>VLOOKUP(B40,'School Details'!A:K,3,FALSE)</f>
        <v>0</v>
      </c>
      <c r="E40" t="str">
        <f>VLOOKUP(B40,'School Details'!A:K,4,FALSE)</f>
        <v>M</v>
      </c>
      <c r="F40" t="str">
        <f>VLOOKUP(B40,'School Details'!A:K,5,FALSE)</f>
        <v>Primary</v>
      </c>
      <c r="G40" s="100" t="s">
        <v>1012</v>
      </c>
      <c r="H40" t="str">
        <f>VLOOKUP(G40,CCs!$Q:$R,2,FALSE)</f>
        <v>Pupil Premium Primar</v>
      </c>
      <c r="I40" s="128" t="s">
        <v>23682</v>
      </c>
      <c r="J40">
        <f>VLOOKUP(G40,LBB_Code!$J:$O, 2,FALSE)</f>
        <v>661225</v>
      </c>
      <c r="K40" t="str">
        <f>VLOOKUP(I40,'Drop Down'!$H:$I,2,FALSE)</f>
        <v>I05</v>
      </c>
      <c r="L40">
        <v>1</v>
      </c>
      <c r="M40" t="str">
        <f t="shared" ref="M40:M71" si="11">I40&amp;"."&amp;K40</f>
        <v>PPFSMPRI.I05</v>
      </c>
      <c r="N40">
        <f>VLOOKUP(B40,'School Details'!A:K,10,FALSE)</f>
        <v>400108</v>
      </c>
      <c r="O40" t="str">
        <f t="shared" ref="O40:O71" si="12">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154"/>
      <c r="U40" t="str">
        <f t="shared" si="5"/>
        <v>3516.PPFSMPRI.I05.Ap251</v>
      </c>
      <c r="V40" t="str">
        <f t="shared" si="6"/>
        <v>Hasmonean.3516.PPFSMPRI.I05.Ap25</v>
      </c>
      <c r="W40" s="122">
        <v>12950</v>
      </c>
      <c r="Z40" s="122"/>
      <c r="AC40" s="122"/>
      <c r="AF40" s="122"/>
      <c r="AI40" s="122"/>
      <c r="AL40" s="122"/>
      <c r="AO40" s="122"/>
      <c r="AR40" s="122"/>
      <c r="AU40" s="122"/>
      <c r="AX40" s="122"/>
      <c r="BA40" s="122"/>
      <c r="BE40" s="122"/>
      <c r="BF40" s="120">
        <f t="shared" si="7"/>
        <v>0</v>
      </c>
      <c r="BG40" s="120">
        <f t="shared" si="10"/>
        <v>12950</v>
      </c>
      <c r="BI40" s="49">
        <v>12950</v>
      </c>
    </row>
    <row r="41" spans="1:61" hidden="1" x14ac:dyDescent="0.3">
      <c r="A41">
        <f t="shared" si="4"/>
        <v>3022031</v>
      </c>
      <c r="B41">
        <v>3022031</v>
      </c>
      <c r="C41" t="str">
        <f>VLOOKUP(B41,'School Details'!A:K,2,FALSE)</f>
        <v>Hollickwood JMI Sch</v>
      </c>
      <c r="D41">
        <f>VLOOKUP(B41,'School Details'!A:K,3,FALSE)</f>
        <v>0</v>
      </c>
      <c r="E41" t="str">
        <f>VLOOKUP(B41,'School Details'!A:K,4,FALSE)</f>
        <v>M</v>
      </c>
      <c r="F41" t="str">
        <f>VLOOKUP(B41,'School Details'!A:K,5,FALSE)</f>
        <v>Primary</v>
      </c>
      <c r="G41" s="100" t="s">
        <v>1012</v>
      </c>
      <c r="H41" t="str">
        <f>VLOOKUP(G41,CCs!$Q:$R,2,FALSE)</f>
        <v>Pupil Premium Primar</v>
      </c>
      <c r="I41" s="128" t="s">
        <v>23682</v>
      </c>
      <c r="J41">
        <f>VLOOKUP(G41,LBB_Code!$J:$O, 2,FALSE)</f>
        <v>661225</v>
      </c>
      <c r="K41" t="str">
        <f>VLOOKUP(I41,'Drop Down'!$H:$I,2,FALSE)</f>
        <v>I05</v>
      </c>
      <c r="L41">
        <f t="shared" ref="L41:L51" si="13">IF(C43=C42,L40+1,1)</f>
        <v>1</v>
      </c>
      <c r="M41" t="str">
        <f t="shared" si="11"/>
        <v>PPFSMPRI.I05</v>
      </c>
      <c r="N41">
        <f>VLOOKUP(B41,'School Details'!A:K,10,FALSE)</f>
        <v>400026</v>
      </c>
      <c r="O41" t="str">
        <f t="shared" si="12"/>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154"/>
      <c r="U41" t="str">
        <f t="shared" si="5"/>
        <v>2031.PPFSMPRI.I05.Ap251</v>
      </c>
      <c r="V41" t="str">
        <f t="shared" si="6"/>
        <v>Hollickwood JMI Sch.2031.PPFSMPRI.I05.Ap25</v>
      </c>
      <c r="W41" s="122">
        <v>29970</v>
      </c>
      <c r="Z41" s="122"/>
      <c r="AC41" s="122"/>
      <c r="AF41" s="122"/>
      <c r="AI41" s="122"/>
      <c r="AL41" s="122"/>
      <c r="AO41" s="122"/>
      <c r="AR41" s="122"/>
      <c r="AU41" s="122"/>
      <c r="AX41" s="122"/>
      <c r="BA41" s="122"/>
      <c r="BE41" s="122"/>
      <c r="BF41" s="120">
        <f t="shared" si="7"/>
        <v>0</v>
      </c>
      <c r="BG41" s="120">
        <f t="shared" si="10"/>
        <v>29970</v>
      </c>
      <c r="BI41" s="49">
        <v>29970</v>
      </c>
    </row>
    <row r="42" spans="1:61" hidden="1" x14ac:dyDescent="0.3">
      <c r="A42">
        <f t="shared" si="4"/>
        <v>3022032</v>
      </c>
      <c r="B42">
        <v>3022032</v>
      </c>
      <c r="C42" t="str">
        <f>VLOOKUP(B42,'School Details'!A:K,2,FALSE)</f>
        <v>Holly Park School</v>
      </c>
      <c r="D42">
        <f>VLOOKUP(B42,'School Details'!A:K,3,FALSE)</f>
        <v>0</v>
      </c>
      <c r="E42" t="str">
        <f>VLOOKUP(B42,'School Details'!A:K,4,FALSE)</f>
        <v>M</v>
      </c>
      <c r="F42" t="str">
        <f>VLOOKUP(B42,'School Details'!A:K,5,FALSE)</f>
        <v>Primary</v>
      </c>
      <c r="G42" s="100" t="s">
        <v>1012</v>
      </c>
      <c r="H42" t="str">
        <f>VLOOKUP(G42,CCs!$Q:$R,2,FALSE)</f>
        <v>Pupil Premium Primar</v>
      </c>
      <c r="I42" s="128" t="s">
        <v>23682</v>
      </c>
      <c r="J42">
        <f>VLOOKUP(G42,LBB_Code!$J:$O, 2,FALSE)</f>
        <v>661225</v>
      </c>
      <c r="K42" t="str">
        <f>VLOOKUP(I42,'Drop Down'!$H:$I,2,FALSE)</f>
        <v>I05</v>
      </c>
      <c r="L42">
        <f t="shared" si="13"/>
        <v>1</v>
      </c>
      <c r="M42" t="str">
        <f t="shared" si="11"/>
        <v>PPFSMPRI.I05</v>
      </c>
      <c r="N42">
        <f>VLOOKUP(B42,'School Details'!A:K,10,FALSE)</f>
        <v>400084</v>
      </c>
      <c r="O42" t="str">
        <f t="shared" si="12"/>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154"/>
      <c r="U42" t="str">
        <f t="shared" si="5"/>
        <v>2032.PPFSMPRI.I05.Ap251</v>
      </c>
      <c r="V42" t="str">
        <f t="shared" si="6"/>
        <v>Holly Park School.2032.PPFSMPRI.I05.Ap25</v>
      </c>
      <c r="W42" s="122">
        <v>33944</v>
      </c>
      <c r="Z42" s="122"/>
      <c r="AC42" s="122"/>
      <c r="AF42" s="122"/>
      <c r="AI42" s="122"/>
      <c r="AL42" s="122"/>
      <c r="AO42" s="122"/>
      <c r="AR42" s="122"/>
      <c r="AU42" s="122"/>
      <c r="AX42" s="122"/>
      <c r="BA42" s="122"/>
      <c r="BE42" s="122"/>
      <c r="BF42" s="120">
        <f t="shared" si="7"/>
        <v>0</v>
      </c>
      <c r="BG42" s="120">
        <f t="shared" si="10"/>
        <v>33944</v>
      </c>
      <c r="BI42" s="49">
        <v>33944</v>
      </c>
    </row>
    <row r="43" spans="1:61" hidden="1" x14ac:dyDescent="0.3">
      <c r="A43">
        <f t="shared" si="4"/>
        <v>3023304</v>
      </c>
      <c r="B43">
        <v>3023304</v>
      </c>
      <c r="C43" t="str">
        <f>VLOOKUP(B43,'School Details'!A:K,2,FALSE)</f>
        <v>Holy Trinity School</v>
      </c>
      <c r="D43">
        <f>VLOOKUP(B43,'School Details'!A:K,3,FALSE)</f>
        <v>0</v>
      </c>
      <c r="E43" t="str">
        <f>VLOOKUP(B43,'School Details'!A:K,4,FALSE)</f>
        <v>M</v>
      </c>
      <c r="F43" t="str">
        <f>VLOOKUP(B43,'School Details'!A:K,5,FALSE)</f>
        <v>Primary</v>
      </c>
      <c r="G43" s="100" t="s">
        <v>1012</v>
      </c>
      <c r="H43" t="str">
        <f>VLOOKUP(G43,CCs!$Q:$R,2,FALSE)</f>
        <v>Pupil Premium Primar</v>
      </c>
      <c r="I43" s="128" t="s">
        <v>23682</v>
      </c>
      <c r="J43">
        <f>VLOOKUP(G43,LBB_Code!$J:$O, 2,FALSE)</f>
        <v>661225</v>
      </c>
      <c r="K43" t="str">
        <f>VLOOKUP(I43,'Drop Down'!$H:$I,2,FALSE)</f>
        <v>I05</v>
      </c>
      <c r="L43">
        <f t="shared" si="13"/>
        <v>1</v>
      </c>
      <c r="M43" t="str">
        <f t="shared" si="11"/>
        <v>PPFSMPRI.I05</v>
      </c>
      <c r="N43">
        <f>VLOOKUP(B43,'School Details'!A:K,10,FALSE)</f>
        <v>400008</v>
      </c>
      <c r="O43" t="str">
        <f t="shared" si="12"/>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154"/>
      <c r="U43" t="str">
        <f t="shared" si="5"/>
        <v>3304.PPFSMPRI.I05.Ap251</v>
      </c>
      <c r="V43" t="str">
        <f t="shared" si="6"/>
        <v>Holy Trinity School.3304.PPFSMPRI.I05.Ap25</v>
      </c>
      <c r="W43" s="122">
        <v>17664</v>
      </c>
      <c r="Z43" s="122"/>
      <c r="AC43" s="122"/>
      <c r="AF43" s="122"/>
      <c r="AI43" s="122"/>
      <c r="AL43" s="122"/>
      <c r="AO43" s="122"/>
      <c r="AR43" s="122"/>
      <c r="AU43" s="122"/>
      <c r="AX43" s="122"/>
      <c r="BA43" s="122"/>
      <c r="BE43" s="122"/>
      <c r="BF43" s="120">
        <f t="shared" si="7"/>
        <v>0</v>
      </c>
      <c r="BG43" s="122">
        <f t="shared" si="10"/>
        <v>17664</v>
      </c>
      <c r="BI43" s="49">
        <v>17664</v>
      </c>
    </row>
    <row r="44" spans="1:61" hidden="1" x14ac:dyDescent="0.3">
      <c r="A44">
        <f t="shared" si="4"/>
        <v>3025427</v>
      </c>
      <c r="B44">
        <v>3025427</v>
      </c>
      <c r="C44" t="str">
        <f>VLOOKUP(B44,'School Details'!A:K,2,FALSE)</f>
        <v>JCoSS</v>
      </c>
      <c r="D44">
        <f>VLOOKUP(B44,'School Details'!A:K,3,FALSE)</f>
        <v>0</v>
      </c>
      <c r="E44" t="str">
        <f>VLOOKUP(B44,'School Details'!A:K,4,FALSE)</f>
        <v>M</v>
      </c>
      <c r="F44" t="str">
        <f>VLOOKUP(B44,'School Details'!A:K,5,FALSE)</f>
        <v>Secondary</v>
      </c>
      <c r="G44" s="100" t="s">
        <v>1011</v>
      </c>
      <c r="H44" t="str">
        <f>VLOOKUP(G44,CCs!$Q:$R,2,FALSE)</f>
        <v>Pupil Premium Second</v>
      </c>
      <c r="I44" s="128" t="s">
        <v>23684</v>
      </c>
      <c r="J44">
        <f>VLOOKUP(G44,LBB_Code!$J:$O, 2,FALSE)</f>
        <v>661225</v>
      </c>
      <c r="K44" t="str">
        <f>VLOOKUP(I44,'Drop Down'!$H:$I,2,FALSE)</f>
        <v>I05</v>
      </c>
      <c r="L44">
        <f t="shared" si="13"/>
        <v>1</v>
      </c>
      <c r="M44" t="str">
        <f t="shared" si="11"/>
        <v>PPFSMSEC.I05</v>
      </c>
      <c r="N44">
        <f>VLOOKUP(B44,'School Details'!A:K,10,FALSE)</f>
        <v>400140</v>
      </c>
      <c r="O44" t="str">
        <f t="shared" si="12"/>
        <v>JCoSS</v>
      </c>
      <c r="P44" t="str">
        <f>VLOOKUP($N44,LBB_Code!$B:$F,3,FALSE)</f>
        <v>Jcoss</v>
      </c>
      <c r="Q44" t="str">
        <f>VLOOKUP($N44,LBB_Code!$B:$F,2,FALSE)</f>
        <v>S900008363</v>
      </c>
      <c r="R44" t="str">
        <f>VLOOKUP($N44,LBB_Code!$B:$F,4,FALSE)</f>
        <v>EN4 9GE</v>
      </c>
      <c r="S44" t="str">
        <f>VLOOKUP(G44,LBB_Code!$J:$O, 6,FALSE)</f>
        <v>A1.D11333.661225.99999.9999999.999999</v>
      </c>
      <c r="T44" s="154"/>
      <c r="U44" t="str">
        <f t="shared" si="5"/>
        <v>5427.PPFSMSEC.I05.Ap251</v>
      </c>
      <c r="V44" t="str">
        <f t="shared" si="6"/>
        <v>JCoSS.5427.PPFSMSEC.I05.Ap25</v>
      </c>
      <c r="W44" s="122">
        <v>15814</v>
      </c>
      <c r="Z44" s="122"/>
      <c r="AC44" s="122"/>
      <c r="AF44" s="122"/>
      <c r="AI44" s="122"/>
      <c r="AL44" s="122"/>
      <c r="AO44" s="122"/>
      <c r="AR44" s="122"/>
      <c r="AU44" s="122"/>
      <c r="AX44" s="122"/>
      <c r="BA44" s="122"/>
      <c r="BE44" s="122"/>
      <c r="BF44" s="120">
        <f t="shared" si="7"/>
        <v>0</v>
      </c>
      <c r="BG44" s="122">
        <f t="shared" si="10"/>
        <v>15814</v>
      </c>
      <c r="BI44" s="49">
        <v>15814</v>
      </c>
    </row>
    <row r="45" spans="1:61" hidden="1" x14ac:dyDescent="0.3">
      <c r="A45">
        <f t="shared" si="4"/>
        <v>3022036</v>
      </c>
      <c r="B45">
        <v>3022036</v>
      </c>
      <c r="C45" t="str">
        <f>VLOOKUP(B45,'School Details'!A:K,2,FALSE)</f>
        <v>Livingstone School</v>
      </c>
      <c r="D45">
        <f>VLOOKUP(B45,'School Details'!A:K,3,FALSE)</f>
        <v>0</v>
      </c>
      <c r="E45" t="str">
        <f>VLOOKUP(B45,'School Details'!A:K,4,FALSE)</f>
        <v>M</v>
      </c>
      <c r="F45" t="str">
        <f>VLOOKUP(B45,'School Details'!A:K,5,FALSE)</f>
        <v>Primary</v>
      </c>
      <c r="G45" s="100" t="s">
        <v>1012</v>
      </c>
      <c r="H45" t="str">
        <f>VLOOKUP(G45,CCs!$Q:$R,2,FALSE)</f>
        <v>Pupil Premium Primar</v>
      </c>
      <c r="I45" s="128" t="s">
        <v>23682</v>
      </c>
      <c r="J45">
        <f>VLOOKUP(G45,LBB_Code!$J:$O, 2,FALSE)</f>
        <v>661225</v>
      </c>
      <c r="K45" t="str">
        <f>VLOOKUP(I45,'Drop Down'!$H:$I,2,FALSE)</f>
        <v>I05</v>
      </c>
      <c r="L45">
        <f t="shared" si="13"/>
        <v>1</v>
      </c>
      <c r="M45" t="str">
        <f t="shared" si="11"/>
        <v>PPFSMPRI.I05</v>
      </c>
      <c r="N45">
        <f>VLOOKUP(B45,'School Details'!A:K,10,FALSE)</f>
        <v>400046</v>
      </c>
      <c r="O45" t="str">
        <f t="shared" si="12"/>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154"/>
      <c r="U45" t="str">
        <f t="shared" si="5"/>
        <v>2036.PPFSMPRI.I05.Ap251</v>
      </c>
      <c r="V45" t="str">
        <f t="shared" si="6"/>
        <v>Livingstone School.2036.PPFSMPRI.I05.Ap25</v>
      </c>
      <c r="W45" s="122">
        <v>24050</v>
      </c>
      <c r="Z45" s="122"/>
      <c r="AC45" s="122"/>
      <c r="AF45" s="122"/>
      <c r="AI45" s="122"/>
      <c r="AL45" s="122"/>
      <c r="AO45" s="122"/>
      <c r="AR45" s="122"/>
      <c r="AU45" s="122"/>
      <c r="AX45" s="122"/>
      <c r="BA45" s="122"/>
      <c r="BE45" s="122"/>
      <c r="BF45" s="120">
        <f t="shared" si="7"/>
        <v>0</v>
      </c>
      <c r="BG45" s="122">
        <f t="shared" si="10"/>
        <v>24050</v>
      </c>
      <c r="BI45" s="49">
        <v>24050</v>
      </c>
    </row>
    <row r="46" spans="1:61" hidden="1" x14ac:dyDescent="0.3">
      <c r="A46">
        <f t="shared" si="4"/>
        <v>3022037</v>
      </c>
      <c r="B46">
        <v>3022037</v>
      </c>
      <c r="C46" t="str">
        <f>VLOOKUP(B46,'School Details'!A:K,2,FALSE)</f>
        <v>Manorside</v>
      </c>
      <c r="D46">
        <f>VLOOKUP(B46,'School Details'!A:K,3,FALSE)</f>
        <v>0</v>
      </c>
      <c r="E46" t="str">
        <f>VLOOKUP(B46,'School Details'!A:K,4,FALSE)</f>
        <v>M</v>
      </c>
      <c r="F46" t="str">
        <f>VLOOKUP(B46,'School Details'!A:K,5,FALSE)</f>
        <v>Primary</v>
      </c>
      <c r="G46" s="100" t="s">
        <v>1012</v>
      </c>
      <c r="H46" t="str">
        <f>VLOOKUP(G46,CCs!$Q:$R,2,FALSE)</f>
        <v>Pupil Premium Primar</v>
      </c>
      <c r="I46" s="128" t="s">
        <v>23682</v>
      </c>
      <c r="J46">
        <f>VLOOKUP(G46,LBB_Code!$J:$O, 2,FALSE)</f>
        <v>661225</v>
      </c>
      <c r="K46" t="str">
        <f>VLOOKUP(I46,'Drop Down'!$H:$I,2,FALSE)</f>
        <v>I05</v>
      </c>
      <c r="L46">
        <f t="shared" si="13"/>
        <v>1</v>
      </c>
      <c r="M46" t="str">
        <f t="shared" si="11"/>
        <v>PPFSMPRI.I05</v>
      </c>
      <c r="N46">
        <f>VLOOKUP(B46,'School Details'!A:K,10,FALSE)</f>
        <v>400030</v>
      </c>
      <c r="O46" t="str">
        <f t="shared" si="12"/>
        <v>Manorside</v>
      </c>
      <c r="P46" t="str">
        <f>VLOOKUP($N46,LBB_Code!$B:$F,3,FALSE)</f>
        <v>Manorside School</v>
      </c>
      <c r="Q46" t="str">
        <f>VLOOKUP($N46,LBB_Code!$B:$F,2,FALSE)</f>
        <v>S900008298</v>
      </c>
      <c r="R46" t="str">
        <f>VLOOKUP($N46,LBB_Code!$B:$F,4,FALSE)</f>
        <v>N3 2AB</v>
      </c>
      <c r="S46" t="str">
        <f>VLOOKUP(G46,LBB_Code!$J:$O, 6,FALSE)</f>
        <v>A1.D11334.661225.99999.9999999.999999</v>
      </c>
      <c r="T46" s="154"/>
      <c r="U46" t="str">
        <f t="shared" si="5"/>
        <v>2037.PPFSMPRI.I05.Ap251</v>
      </c>
      <c r="V46" t="str">
        <f t="shared" si="6"/>
        <v>Manorside.2037.PPFSMPRI.I05.Ap25</v>
      </c>
      <c r="W46" s="122">
        <v>13594</v>
      </c>
      <c r="Z46" s="122"/>
      <c r="AC46" s="122"/>
      <c r="AF46" s="122"/>
      <c r="AI46" s="122"/>
      <c r="AL46" s="122"/>
      <c r="AO46" s="122"/>
      <c r="AR46" s="122"/>
      <c r="AU46" s="122"/>
      <c r="AX46" s="122"/>
      <c r="BA46" s="122"/>
      <c r="BE46" s="122"/>
      <c r="BF46" s="120">
        <f t="shared" si="7"/>
        <v>0</v>
      </c>
      <c r="BG46" s="120">
        <f t="shared" si="10"/>
        <v>13594</v>
      </c>
      <c r="BI46" s="49">
        <v>13594</v>
      </c>
    </row>
    <row r="47" spans="1:61" hidden="1" x14ac:dyDescent="0.3">
      <c r="A47">
        <f t="shared" si="4"/>
        <v>3027010</v>
      </c>
      <c r="B47">
        <v>3027010</v>
      </c>
      <c r="C47" t="str">
        <f>VLOOKUP(B47,'School Details'!A:K,2,FALSE)</f>
        <v>Mapledown</v>
      </c>
      <c r="D47">
        <f>VLOOKUP(B47,'School Details'!A:K,3,FALSE)</f>
        <v>0</v>
      </c>
      <c r="E47" t="str">
        <f>VLOOKUP(B47,'School Details'!A:K,4,FALSE)</f>
        <v>M</v>
      </c>
      <c r="F47" t="str">
        <f>VLOOKUP(B47,'School Details'!A:K,5,FALSE)</f>
        <v>Special</v>
      </c>
      <c r="G47" s="100" t="s">
        <v>1010</v>
      </c>
      <c r="H47" t="str">
        <f>VLOOKUP(G47,CCs!$Q:$R,2,FALSE)</f>
        <v>Pupil Premium Specia</v>
      </c>
      <c r="I47" s="128" t="s">
        <v>23682</v>
      </c>
      <c r="J47">
        <f>VLOOKUP(G47,LBB_Code!$J:$O, 2,FALSE)</f>
        <v>661225</v>
      </c>
      <c r="K47" t="str">
        <f>VLOOKUP(I47,'Drop Down'!$H:$I,2,FALSE)</f>
        <v>I05</v>
      </c>
      <c r="L47">
        <f t="shared" si="13"/>
        <v>1</v>
      </c>
      <c r="M47" t="str">
        <f t="shared" si="11"/>
        <v>PPFSMPRI.I05</v>
      </c>
      <c r="N47">
        <f>VLOOKUP(B47,'School Details'!A:K,10,FALSE)</f>
        <v>400063</v>
      </c>
      <c r="O47" t="str">
        <f t="shared" si="12"/>
        <v>Mapledown</v>
      </c>
      <c r="P47" t="str">
        <f>VLOOKUP($N47,LBB_Code!$B:$F,3,FALSE)</f>
        <v>Mapledown School</v>
      </c>
      <c r="Q47" t="str">
        <f>VLOOKUP($N47,LBB_Code!$B:$F,2,FALSE)</f>
        <v>S900008322</v>
      </c>
      <c r="R47" t="str">
        <f>VLOOKUP($N47,LBB_Code!$B:$F,4,FALSE)</f>
        <v>NW2 1TR</v>
      </c>
      <c r="S47" t="str">
        <f>VLOOKUP(G47,LBB_Code!$J:$O, 6,FALSE)</f>
        <v>A1.D11332.661225.99999.9999999.999999</v>
      </c>
      <c r="T47" s="154"/>
      <c r="U47" t="str">
        <f t="shared" si="5"/>
        <v>7010.PPFSMPRI.I05.Ap251</v>
      </c>
      <c r="V47" t="str">
        <f t="shared" si="6"/>
        <v>Mapledown.7010.PPFSMPRI.I05.Ap25</v>
      </c>
      <c r="W47" s="122">
        <v>9189</v>
      </c>
      <c r="Z47" s="122"/>
      <c r="AC47" s="122"/>
      <c r="AF47" s="122"/>
      <c r="AI47" s="122"/>
      <c r="AL47" s="122"/>
      <c r="AO47" s="122"/>
      <c r="AR47" s="122"/>
      <c r="AU47" s="122"/>
      <c r="AX47" s="122"/>
      <c r="BA47" s="122"/>
      <c r="BE47" s="122"/>
      <c r="BF47" s="120">
        <f t="shared" si="7"/>
        <v>0</v>
      </c>
      <c r="BG47" s="120">
        <f t="shared" si="10"/>
        <v>9189</v>
      </c>
      <c r="BI47" s="49">
        <v>9189</v>
      </c>
    </row>
    <row r="48" spans="1:61" hidden="1" x14ac:dyDescent="0.3">
      <c r="A48">
        <f t="shared" si="4"/>
        <v>3023523</v>
      </c>
      <c r="B48">
        <v>3023523</v>
      </c>
      <c r="C48" t="str">
        <f>VLOOKUP(B48,'School Details'!A:K,2,FALSE)</f>
        <v>Martin</v>
      </c>
      <c r="D48">
        <f>VLOOKUP(B48,'School Details'!A:K,3,FALSE)</f>
        <v>0</v>
      </c>
      <c r="E48" t="str">
        <f>VLOOKUP(B48,'School Details'!A:K,4,FALSE)</f>
        <v>M</v>
      </c>
      <c r="F48" t="str">
        <f>VLOOKUP(B48,'School Details'!A:K,5,FALSE)</f>
        <v>Primary</v>
      </c>
      <c r="G48" s="100" t="s">
        <v>1012</v>
      </c>
      <c r="H48" t="str">
        <f>VLOOKUP(G48,CCs!$Q:$R,2,FALSE)</f>
        <v>Pupil Premium Primar</v>
      </c>
      <c r="I48" s="128" t="s">
        <v>23682</v>
      </c>
      <c r="J48">
        <f>VLOOKUP(G48,LBB_Code!$J:$O, 2,FALSE)</f>
        <v>661225</v>
      </c>
      <c r="K48" t="str">
        <f>VLOOKUP(I48,'Drop Down'!$H:$I,2,FALSE)</f>
        <v>I05</v>
      </c>
      <c r="L48">
        <f t="shared" si="13"/>
        <v>1</v>
      </c>
      <c r="M48" t="str">
        <f t="shared" si="11"/>
        <v>PPFSMPRI.I05</v>
      </c>
      <c r="N48">
        <f>VLOOKUP(B48,'School Details'!A:K,10,FALSE)</f>
        <v>400130</v>
      </c>
      <c r="O48" t="str">
        <f t="shared" si="12"/>
        <v>Martin</v>
      </c>
      <c r="P48" t="str">
        <f>VLOOKUP($N48,LBB_Code!$B:$F,3,FALSE)</f>
        <v>Martin Primary School</v>
      </c>
      <c r="Q48" t="str">
        <f>VLOOKUP($N48,LBB_Code!$B:$F,2,FALSE)</f>
        <v>S900008361</v>
      </c>
      <c r="R48" t="str">
        <f>VLOOKUP($N48,LBB_Code!$B:$F,4,FALSE)</f>
        <v>N2 9JP</v>
      </c>
      <c r="S48" t="str">
        <f>VLOOKUP(G48,LBB_Code!$J:$O, 6,FALSE)</f>
        <v>A1.D11334.661225.99999.9999999.999999</v>
      </c>
      <c r="T48" s="154"/>
      <c r="U48" t="str">
        <f t="shared" si="5"/>
        <v>3523.PPFSMPRI.I05.Ap251</v>
      </c>
      <c r="V48" t="str">
        <f t="shared" si="6"/>
        <v>Martin.3523.PPFSMPRI.I05.Ap25</v>
      </c>
      <c r="W48" s="122">
        <v>71955</v>
      </c>
      <c r="Z48" s="122"/>
      <c r="AC48" s="122"/>
      <c r="AF48" s="122"/>
      <c r="AI48" s="122"/>
      <c r="AL48" s="122"/>
      <c r="AO48" s="122"/>
      <c r="AR48" s="122"/>
      <c r="AU48" s="122"/>
      <c r="AX48" s="122"/>
      <c r="BA48" s="122"/>
      <c r="BE48" s="122"/>
      <c r="BF48" s="120">
        <f t="shared" si="7"/>
        <v>0</v>
      </c>
      <c r="BG48" s="120">
        <f t="shared" si="10"/>
        <v>71955</v>
      </c>
      <c r="BI48" s="49">
        <v>71955</v>
      </c>
    </row>
    <row r="49" spans="1:61" hidden="1" x14ac:dyDescent="0.3">
      <c r="A49">
        <f t="shared" si="4"/>
        <v>3025948</v>
      </c>
      <c r="B49">
        <v>3025948</v>
      </c>
      <c r="C49" t="str">
        <f>VLOOKUP(B49,'School Details'!A:K,2,FALSE)</f>
        <v>Mathilda Marks-Kennedy</v>
      </c>
      <c r="D49">
        <f>VLOOKUP(B49,'School Details'!A:K,3,FALSE)</f>
        <v>0</v>
      </c>
      <c r="E49" t="str">
        <f>VLOOKUP(B49,'School Details'!A:K,4,FALSE)</f>
        <v>M</v>
      </c>
      <c r="F49" t="str">
        <f>VLOOKUP(B49,'School Details'!A:K,5,FALSE)</f>
        <v>Primary</v>
      </c>
      <c r="G49" s="100" t="s">
        <v>1012</v>
      </c>
      <c r="H49" t="str">
        <f>VLOOKUP(G49,CCs!$Q:$R,2,FALSE)</f>
        <v>Pupil Premium Primar</v>
      </c>
      <c r="I49" s="128" t="s">
        <v>23682</v>
      </c>
      <c r="J49">
        <f>VLOOKUP(G49,LBB_Code!$J:$O, 2,FALSE)</f>
        <v>661225</v>
      </c>
      <c r="K49" t="str">
        <f>VLOOKUP(I49,'Drop Down'!$H:$I,2,FALSE)</f>
        <v>I05</v>
      </c>
      <c r="L49">
        <f t="shared" si="13"/>
        <v>1</v>
      </c>
      <c r="M49" t="str">
        <f t="shared" si="11"/>
        <v>PPFSMPRI.I05</v>
      </c>
      <c r="N49">
        <f>VLOOKUP(B49,'School Details'!A:K,10,FALSE)</f>
        <v>400112</v>
      </c>
      <c r="O49" t="str">
        <f t="shared" si="12"/>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154"/>
      <c r="U49" t="str">
        <f t="shared" si="5"/>
        <v>5948.PPFSMPRI.I05.Ap251</v>
      </c>
      <c r="V49" t="str">
        <f t="shared" si="6"/>
        <v>Mathilda Marks-Kennedy.5948.PPFSMPRI.I05.Ap25</v>
      </c>
      <c r="W49" s="122">
        <v>1850</v>
      </c>
      <c r="Z49" s="122"/>
      <c r="AC49" s="122"/>
      <c r="AF49" s="122"/>
      <c r="AI49" s="122"/>
      <c r="AL49" s="122"/>
      <c r="AO49" s="122"/>
      <c r="AR49" s="122"/>
      <c r="AU49" s="122"/>
      <c r="AX49" s="122"/>
      <c r="BA49" s="122"/>
      <c r="BE49" s="122"/>
      <c r="BF49" s="120">
        <f t="shared" si="7"/>
        <v>0</v>
      </c>
      <c r="BG49" s="120">
        <f t="shared" si="10"/>
        <v>1850</v>
      </c>
      <c r="BI49" s="49">
        <v>1850</v>
      </c>
    </row>
    <row r="50" spans="1:61" hidden="1" x14ac:dyDescent="0.3">
      <c r="A50">
        <f t="shared" si="4"/>
        <v>3025949</v>
      </c>
      <c r="B50">
        <v>3025949</v>
      </c>
      <c r="C50" t="str">
        <f>VLOOKUP(B50,'School Details'!A:K,2,FALSE)</f>
        <v>Menorah Foundation</v>
      </c>
      <c r="D50">
        <f>VLOOKUP(B50,'School Details'!A:K,3,FALSE)</f>
        <v>0</v>
      </c>
      <c r="E50" t="str">
        <f>VLOOKUP(B50,'School Details'!A:K,4,FALSE)</f>
        <v>M</v>
      </c>
      <c r="F50" t="str">
        <f>VLOOKUP(B50,'School Details'!A:K,5,FALSE)</f>
        <v>Primary</v>
      </c>
      <c r="G50" s="100" t="s">
        <v>1012</v>
      </c>
      <c r="H50" t="str">
        <f>VLOOKUP(G50,CCs!$Q:$R,2,FALSE)</f>
        <v>Pupil Premium Primar</v>
      </c>
      <c r="I50" s="128" t="s">
        <v>23682</v>
      </c>
      <c r="J50">
        <f>VLOOKUP(G50,LBB_Code!$J:$O, 2,FALSE)</f>
        <v>661225</v>
      </c>
      <c r="K50" t="str">
        <f>VLOOKUP(I50,'Drop Down'!$H:$I,2,FALSE)</f>
        <v>I05</v>
      </c>
      <c r="L50">
        <f t="shared" si="13"/>
        <v>1</v>
      </c>
      <c r="M50" t="str">
        <f t="shared" si="11"/>
        <v>PPFSMPRI.I05</v>
      </c>
      <c r="N50">
        <f>VLOOKUP(B50,'School Details'!A:K,10,FALSE)</f>
        <v>400110</v>
      </c>
      <c r="O50" t="str">
        <f t="shared" si="12"/>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154"/>
      <c r="U50" t="str">
        <f t="shared" si="5"/>
        <v>5949.PPFSMPRI.I05.Ap251</v>
      </c>
      <c r="V50" t="str">
        <f t="shared" si="6"/>
        <v>Menorah Foundation.5949.PPFSMPRI.I05.Ap25</v>
      </c>
      <c r="W50" s="122">
        <v>4440</v>
      </c>
      <c r="Z50" s="122"/>
      <c r="AC50" s="122"/>
      <c r="AF50" s="122"/>
      <c r="AI50" s="122"/>
      <c r="AL50" s="122"/>
      <c r="AO50" s="122"/>
      <c r="AR50" s="122"/>
      <c r="AU50" s="122"/>
      <c r="AX50" s="122"/>
      <c r="BA50" s="122"/>
      <c r="BE50" s="122"/>
      <c r="BF50" s="120">
        <f t="shared" si="7"/>
        <v>0</v>
      </c>
      <c r="BG50" s="120">
        <f t="shared" si="10"/>
        <v>4440</v>
      </c>
      <c r="BI50" s="49">
        <v>4440</v>
      </c>
    </row>
    <row r="51" spans="1:61" hidden="1" x14ac:dyDescent="0.3">
      <c r="A51">
        <f t="shared" si="4"/>
        <v>3024004</v>
      </c>
      <c r="B51">
        <v>3024004</v>
      </c>
      <c r="C51" t="str">
        <f>VLOOKUP(B51,'School Details'!A:K,2,FALSE)</f>
        <v>Menorah High Sch Girls</v>
      </c>
      <c r="D51">
        <f>VLOOKUP(B51,'School Details'!A:K,3,FALSE)</f>
        <v>0</v>
      </c>
      <c r="E51" t="str">
        <f>VLOOKUP(B51,'School Details'!A:K,4,FALSE)</f>
        <v>M</v>
      </c>
      <c r="F51" t="str">
        <f>VLOOKUP(B51,'School Details'!A:K,5,FALSE)</f>
        <v>Secondary</v>
      </c>
      <c r="G51" s="100" t="s">
        <v>1011</v>
      </c>
      <c r="H51" t="str">
        <f>VLOOKUP(G51,CCs!$Q:$R,2,FALSE)</f>
        <v>Pupil Premium Second</v>
      </c>
      <c r="I51" s="128" t="s">
        <v>23684</v>
      </c>
      <c r="J51">
        <f>VLOOKUP(G51,LBB_Code!$J:$O, 2,FALSE)</f>
        <v>661225</v>
      </c>
      <c r="K51" t="str">
        <f>VLOOKUP(I51,'Drop Down'!$H:$I,2,FALSE)</f>
        <v>I05</v>
      </c>
      <c r="L51">
        <f t="shared" si="13"/>
        <v>1</v>
      </c>
      <c r="M51" t="str">
        <f t="shared" si="11"/>
        <v>PPFSMSEC.I05</v>
      </c>
      <c r="N51">
        <f>VLOOKUP(B51,'School Details'!A:K,10,FALSE)</f>
        <v>107953</v>
      </c>
      <c r="O51" t="str">
        <f t="shared" si="12"/>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154"/>
      <c r="U51" t="str">
        <f t="shared" si="5"/>
        <v>4004.PPFSMSEC.I05.Ap251</v>
      </c>
      <c r="V51" t="str">
        <f t="shared" si="6"/>
        <v>Menorah High Sch Girls.4004.PPFSMSEC.I05.Ap25</v>
      </c>
      <c r="W51" s="122">
        <v>2625</v>
      </c>
      <c r="Z51" s="122"/>
      <c r="AC51" s="122"/>
      <c r="AF51" s="122"/>
      <c r="AI51" s="122"/>
      <c r="AL51" s="122"/>
      <c r="AO51" s="122"/>
      <c r="AR51" s="122"/>
      <c r="AU51" s="122"/>
      <c r="AX51" s="122"/>
      <c r="BA51" s="122"/>
      <c r="BE51" s="122"/>
      <c r="BF51" s="120">
        <f t="shared" si="7"/>
        <v>0</v>
      </c>
      <c r="BG51" s="120">
        <f t="shared" si="10"/>
        <v>2625</v>
      </c>
      <c r="BI51" s="49">
        <v>2625</v>
      </c>
    </row>
    <row r="52" spans="1:61" hidden="1" x14ac:dyDescent="0.3">
      <c r="A52" t="s">
        <v>23911</v>
      </c>
      <c r="B52">
        <v>3022061</v>
      </c>
      <c r="C52" t="str">
        <f>VLOOKUP(B52,'School Details'!A:K,2,FALSE)</f>
        <v>Menorah Primary School for Boys</v>
      </c>
      <c r="D52">
        <f>VLOOKUP(B52,'School Details'!A:K,3,FALSE)</f>
        <v>0</v>
      </c>
      <c r="E52" t="str">
        <f>VLOOKUP(B52,'School Details'!A:K,4,FALSE)</f>
        <v>M</v>
      </c>
      <c r="F52" t="str">
        <f>VLOOKUP(B52,'School Details'!A:K,5,FALSE)</f>
        <v>Primary</v>
      </c>
      <c r="G52" s="100" t="s">
        <v>1012</v>
      </c>
      <c r="H52" t="str">
        <f>VLOOKUP(G52,CCs!$Q:$R,2,FALSE)</f>
        <v>Pupil Premium Primar</v>
      </c>
      <c r="I52" s="128" t="s">
        <v>23682</v>
      </c>
      <c r="J52">
        <f>VLOOKUP(G52,LBB_Code!$J:$O, 2,FALSE)</f>
        <v>661225</v>
      </c>
      <c r="K52" t="str">
        <f>VLOOKUP(I52,'Drop Down'!$H:$I,2,FALSE)</f>
        <v>I05</v>
      </c>
      <c r="L52">
        <v>1</v>
      </c>
      <c r="M52" t="str">
        <f t="shared" si="11"/>
        <v>PPFSMPRI.I05</v>
      </c>
      <c r="N52" s="4">
        <f>VLOOKUP(B52,'School Details'!A:K,10,FALSE)</f>
        <v>400007</v>
      </c>
      <c r="O52" t="str">
        <f t="shared" si="12"/>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154"/>
      <c r="U52" t="str">
        <f t="shared" si="5"/>
        <v>2061.PPFSMPRI.I05.Ap251</v>
      </c>
      <c r="V52" t="str">
        <f t="shared" si="6"/>
        <v>Menorah Primary School for Boys.2061.PPFSMPRI.I05.Ap25</v>
      </c>
      <c r="W52" s="122">
        <v>0</v>
      </c>
      <c r="Z52" s="122"/>
      <c r="AC52" s="122"/>
      <c r="AI52" s="122"/>
      <c r="AL52" s="122"/>
      <c r="AO52" s="122"/>
      <c r="AR52" s="122"/>
      <c r="AU52" s="122"/>
      <c r="AX52" s="122"/>
      <c r="BA52" s="122"/>
      <c r="BE52" s="122"/>
      <c r="BF52" s="120">
        <f>AF51+AO52+AX52+BE52</f>
        <v>0</v>
      </c>
      <c r="BG52" s="120">
        <f t="shared" si="10"/>
        <v>0</v>
      </c>
      <c r="BI52" s="49">
        <v>0</v>
      </c>
    </row>
    <row r="53" spans="1:61" hidden="1" x14ac:dyDescent="0.3">
      <c r="A53" t="s">
        <v>23911</v>
      </c>
      <c r="B53">
        <v>3023513</v>
      </c>
      <c r="C53" t="str">
        <f>VLOOKUP(B53,'School Details'!A:K,2,FALSE)</f>
        <v>Menorah Primary School For Girls</v>
      </c>
      <c r="D53">
        <f>VLOOKUP(B53,'School Details'!A:K,3,FALSE)</f>
        <v>0</v>
      </c>
      <c r="E53" t="str">
        <f>VLOOKUP(B53,'School Details'!A:K,4,FALSE)</f>
        <v>M</v>
      </c>
      <c r="F53" t="str">
        <f>VLOOKUP(B53,'School Details'!A:K,5,FALSE)</f>
        <v>Primary</v>
      </c>
      <c r="G53" s="100" t="s">
        <v>1012</v>
      </c>
      <c r="H53" t="str">
        <f>VLOOKUP(G53,CCs!$Q:$R,2,FALSE)</f>
        <v>Pupil Premium Primar</v>
      </c>
      <c r="I53" s="128" t="s">
        <v>23682</v>
      </c>
      <c r="J53">
        <f>VLOOKUP(G53,LBB_Code!$J:$O, 2,FALSE)</f>
        <v>661225</v>
      </c>
      <c r="K53" t="str">
        <f>VLOOKUP(I53,'Drop Down'!$H:$I,2,FALSE)</f>
        <v>I05</v>
      </c>
      <c r="L53">
        <f t="shared" ref="L53:L70" si="14">IF(C55=C54,L52+1,1)</f>
        <v>1</v>
      </c>
      <c r="M53" t="str">
        <f t="shared" si="11"/>
        <v>PPFSMPRI.I05</v>
      </c>
      <c r="N53">
        <f>VLOOKUP(B53,'School Details'!A:K,10,FALSE)</f>
        <v>400007</v>
      </c>
      <c r="O53" t="str">
        <f t="shared" si="12"/>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154"/>
      <c r="U53" t="str">
        <f t="shared" si="5"/>
        <v>3513.PPFSMPRI.I05.Ap251</v>
      </c>
      <c r="V53" t="str">
        <f t="shared" si="6"/>
        <v>Menorah Primary School For Girls.3513.PPFSMPRI.I05.Ap25</v>
      </c>
      <c r="W53" s="122">
        <v>2590</v>
      </c>
      <c r="Z53" s="122"/>
      <c r="AC53" s="122"/>
      <c r="AF53" s="122"/>
      <c r="AI53" s="122"/>
      <c r="AL53" s="122"/>
      <c r="AO53" s="122"/>
      <c r="AR53" s="122"/>
      <c r="AU53" s="122"/>
      <c r="AX53" s="122"/>
      <c r="BA53" s="122"/>
      <c r="BE53" s="122"/>
      <c r="BF53" s="120">
        <f t="shared" si="7"/>
        <v>0</v>
      </c>
      <c r="BG53" s="120">
        <f t="shared" si="10"/>
        <v>2590</v>
      </c>
      <c r="BI53" s="49">
        <v>2590</v>
      </c>
    </row>
    <row r="54" spans="1:61" hidden="1" x14ac:dyDescent="0.3">
      <c r="A54">
        <f t="shared" si="4"/>
        <v>3023305</v>
      </c>
      <c r="B54">
        <v>3023305</v>
      </c>
      <c r="C54" t="str">
        <f>VLOOKUP(B54,'School Details'!A:K,2,FALSE)</f>
        <v>Monken Hadley</v>
      </c>
      <c r="D54">
        <f>VLOOKUP(B54,'School Details'!A:K,3,FALSE)</f>
        <v>0</v>
      </c>
      <c r="E54" t="str">
        <f>VLOOKUP(B54,'School Details'!A:K,4,FALSE)</f>
        <v>M</v>
      </c>
      <c r="F54" t="str">
        <f>VLOOKUP(B54,'School Details'!A:K,5,FALSE)</f>
        <v>Primary</v>
      </c>
      <c r="G54" s="100" t="s">
        <v>1012</v>
      </c>
      <c r="H54" t="str">
        <f>VLOOKUP(G54,CCs!$Q:$R,2,FALSE)</f>
        <v>Pupil Premium Primar</v>
      </c>
      <c r="I54" s="128" t="s">
        <v>23682</v>
      </c>
      <c r="J54">
        <f>VLOOKUP(G54,LBB_Code!$J:$O, 2,FALSE)</f>
        <v>661225</v>
      </c>
      <c r="K54" t="str">
        <f>VLOOKUP(I54,'Drop Down'!$H:$I,2,FALSE)</f>
        <v>I05</v>
      </c>
      <c r="L54">
        <f t="shared" si="14"/>
        <v>1</v>
      </c>
      <c r="M54" t="str">
        <f t="shared" si="11"/>
        <v>PPFSMPRI.I05</v>
      </c>
      <c r="N54">
        <f>VLOOKUP(B54,'School Details'!A:K,10,FALSE)</f>
        <v>400086</v>
      </c>
      <c r="O54" t="str">
        <f t="shared" si="12"/>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154"/>
      <c r="U54" t="str">
        <f t="shared" si="5"/>
        <v>3305.PPFSMPRI.I05.Ap251</v>
      </c>
      <c r="V54" t="str">
        <f t="shared" si="6"/>
        <v>Monken Hadley.3305.PPFSMPRI.I05.Ap25</v>
      </c>
      <c r="W54" s="122">
        <v>9524</v>
      </c>
      <c r="Z54" s="122"/>
      <c r="AC54" s="122"/>
      <c r="AF54" s="122"/>
      <c r="AI54" s="122"/>
      <c r="AL54" s="122"/>
      <c r="AO54" s="122"/>
      <c r="AR54" s="122"/>
      <c r="AU54" s="122"/>
      <c r="AX54" s="122"/>
      <c r="BA54" s="122"/>
      <c r="BE54" s="122"/>
      <c r="BF54" s="120">
        <f t="shared" si="7"/>
        <v>0</v>
      </c>
      <c r="BG54" s="120">
        <f t="shared" si="10"/>
        <v>9524</v>
      </c>
      <c r="BI54" s="49">
        <v>9524</v>
      </c>
    </row>
    <row r="55" spans="1:61" hidden="1" x14ac:dyDescent="0.3">
      <c r="A55">
        <f t="shared" si="4"/>
        <v>3022042</v>
      </c>
      <c r="B55">
        <v>3022042</v>
      </c>
      <c r="C55" t="str">
        <f>VLOOKUP(B55,'School Details'!A:K,2,FALSE)</f>
        <v>Monkfrith Sch</v>
      </c>
      <c r="D55">
        <f>VLOOKUP(B55,'School Details'!A:K,3,FALSE)</f>
        <v>0</v>
      </c>
      <c r="E55" t="str">
        <f>VLOOKUP(B55,'School Details'!A:K,4,FALSE)</f>
        <v>M</v>
      </c>
      <c r="F55" t="str">
        <f>VLOOKUP(B55,'School Details'!A:K,5,FALSE)</f>
        <v>Primary</v>
      </c>
      <c r="G55" s="100" t="s">
        <v>1012</v>
      </c>
      <c r="H55" t="str">
        <f>VLOOKUP(G55,CCs!$Q:$R,2,FALSE)</f>
        <v>Pupil Premium Primar</v>
      </c>
      <c r="I55" s="128" t="s">
        <v>23682</v>
      </c>
      <c r="J55">
        <f>VLOOKUP(G55,LBB_Code!$J:$O, 2,FALSE)</f>
        <v>661225</v>
      </c>
      <c r="K55" t="str">
        <f>VLOOKUP(I55,'Drop Down'!$H:$I,2,FALSE)</f>
        <v>I05</v>
      </c>
      <c r="L55">
        <f t="shared" si="14"/>
        <v>1</v>
      </c>
      <c r="M55" t="str">
        <f t="shared" si="11"/>
        <v>PPFSMPRI.I05</v>
      </c>
      <c r="N55">
        <f>VLOOKUP(B55,'School Details'!A:K,10,FALSE)</f>
        <v>400048</v>
      </c>
      <c r="O55" t="str">
        <f t="shared" si="12"/>
        <v>Monkfrith Sch</v>
      </c>
      <c r="P55" t="str">
        <f>VLOOKUP($N55,LBB_Code!$B:$F,3,FALSE)</f>
        <v>Monkfrith School</v>
      </c>
      <c r="Q55" t="str">
        <f>VLOOKUP($N55,LBB_Code!$B:$F,2,FALSE)</f>
        <v>S900008312</v>
      </c>
      <c r="R55" t="str">
        <f>VLOOKUP($N55,LBB_Code!$B:$F,4,FALSE)</f>
        <v>N14 5NG</v>
      </c>
      <c r="S55" t="str">
        <f>VLOOKUP(G55,LBB_Code!$J:$O, 6,FALSE)</f>
        <v>A1.D11334.661225.99999.9999999.999999</v>
      </c>
      <c r="T55" s="154"/>
      <c r="U55" t="str">
        <f t="shared" si="5"/>
        <v>2042.PPFSMPRI.I05.Ap251</v>
      </c>
      <c r="V55" t="str">
        <f t="shared" si="6"/>
        <v>Monkfrith Sch.2042.PPFSMPRI.I05.Ap25</v>
      </c>
      <c r="W55" s="122">
        <v>8685</v>
      </c>
      <c r="Z55" s="122"/>
      <c r="AC55" s="122"/>
      <c r="AF55" s="122"/>
      <c r="AI55" s="122"/>
      <c r="AL55" s="122"/>
      <c r="AO55" s="122"/>
      <c r="AR55" s="122"/>
      <c r="AU55" s="122"/>
      <c r="AX55" s="122"/>
      <c r="BA55" s="122"/>
      <c r="BE55" s="122"/>
      <c r="BF55" s="120">
        <f t="shared" si="7"/>
        <v>0</v>
      </c>
      <c r="BG55" s="120">
        <f t="shared" si="10"/>
        <v>8685</v>
      </c>
      <c r="BI55" s="49">
        <v>8685</v>
      </c>
    </row>
    <row r="56" spans="1:61" x14ac:dyDescent="0.3">
      <c r="A56" t="s">
        <v>23990</v>
      </c>
      <c r="B56">
        <v>3022044</v>
      </c>
      <c r="C56" t="str">
        <f>VLOOKUP(B56,'School Details'!A:K,2,FALSE)</f>
        <v>Moss Hall Infant</v>
      </c>
      <c r="D56">
        <f>VLOOKUP(B56,'School Details'!A:K,3,FALSE)</f>
        <v>0</v>
      </c>
      <c r="E56" t="str">
        <f>VLOOKUP(B56,'School Details'!A:K,4,FALSE)</f>
        <v>M</v>
      </c>
      <c r="F56" t="str">
        <f>VLOOKUP(B56,'School Details'!A:K,5,FALSE)</f>
        <v>Primary</v>
      </c>
      <c r="G56" s="100" t="s">
        <v>1012</v>
      </c>
      <c r="H56" t="str">
        <f>VLOOKUP(G56,CCs!$Q:$R,2,FALSE)</f>
        <v>Pupil Premium Primar</v>
      </c>
      <c r="I56" s="128" t="s">
        <v>23682</v>
      </c>
      <c r="J56">
        <f>VLOOKUP(G56,LBB_Code!$J:$O, 2,FALSE)</f>
        <v>661225</v>
      </c>
      <c r="K56" t="str">
        <f>VLOOKUP(I56,'Drop Down'!$H:$I,2,FALSE)</f>
        <v>I05</v>
      </c>
      <c r="L56">
        <f t="shared" si="14"/>
        <v>1</v>
      </c>
      <c r="M56" t="str">
        <f t="shared" si="11"/>
        <v>PPFSMPRI.I05</v>
      </c>
      <c r="N56">
        <f>VLOOKUP(B56,'School Details'!A:K,10,FALSE)</f>
        <v>400088</v>
      </c>
      <c r="O56" t="str">
        <f t="shared" si="12"/>
        <v>Moss Hall Infant</v>
      </c>
      <c r="P56" t="str">
        <f>VLOOKUP($N56,LBB_Code!$B:$F,3,FALSE)</f>
        <v>Moss Hall Junior School</v>
      </c>
      <c r="Q56" t="str">
        <f>VLOOKUP($N56,LBB_Code!$B:$F,2,FALSE)</f>
        <v>S900008336</v>
      </c>
      <c r="R56" t="str">
        <f>VLOOKUP($N56,LBB_Code!$B:$F,4,FALSE)</f>
        <v>N3 1NR</v>
      </c>
      <c r="S56" t="str">
        <f>VLOOKUP(G56,LBB_Code!$J:$O, 6,FALSE)</f>
        <v>A1.D11334.661225.99999.9999999.999999</v>
      </c>
      <c r="T56" s="154"/>
      <c r="U56" t="str">
        <f t="shared" si="5"/>
        <v>2044.PPFSMPRI.I05.Ap251</v>
      </c>
      <c r="V56" t="str">
        <f t="shared" si="6"/>
        <v>Moss Hall Infant.2044.PPFSMPRI.I05.Ap25</v>
      </c>
      <c r="W56" s="122">
        <v>17760</v>
      </c>
      <c r="Z56" s="122"/>
      <c r="AC56" s="122"/>
      <c r="AF56" s="122"/>
      <c r="AI56" s="122"/>
      <c r="AL56" s="122"/>
      <c r="AO56" s="122"/>
      <c r="AR56" s="122"/>
      <c r="AU56" s="122"/>
      <c r="AX56" s="122"/>
      <c r="BA56" s="122"/>
      <c r="BE56" s="122"/>
      <c r="BF56" s="120">
        <f t="shared" si="7"/>
        <v>0</v>
      </c>
      <c r="BG56" s="120">
        <f t="shared" si="10"/>
        <v>17760</v>
      </c>
      <c r="BI56" s="49">
        <v>17760</v>
      </c>
    </row>
    <row r="57" spans="1:61" x14ac:dyDescent="0.3">
      <c r="A57" t="s">
        <v>23990</v>
      </c>
      <c r="B57">
        <v>3022043</v>
      </c>
      <c r="C57" t="str">
        <f>VLOOKUP(B57,'School Details'!A:K,2,FALSE)</f>
        <v>Moss Hall Junior</v>
      </c>
      <c r="D57">
        <f>VLOOKUP(B57,'School Details'!A:K,3,FALSE)</f>
        <v>0</v>
      </c>
      <c r="E57" t="str">
        <f>VLOOKUP(B57,'School Details'!A:K,4,FALSE)</f>
        <v>M</v>
      </c>
      <c r="F57" t="str">
        <f>VLOOKUP(B57,'School Details'!A:K,5,FALSE)</f>
        <v>Primary</v>
      </c>
      <c r="G57" s="100" t="s">
        <v>1012</v>
      </c>
      <c r="H57" t="str">
        <f>VLOOKUP(G57,CCs!$Q:$R,2,FALSE)</f>
        <v>Pupil Premium Primar</v>
      </c>
      <c r="I57" s="128" t="s">
        <v>23682</v>
      </c>
      <c r="J57">
        <f>VLOOKUP(G57,LBB_Code!$J:$O, 2,FALSE)</f>
        <v>661225</v>
      </c>
      <c r="K57" t="str">
        <f>VLOOKUP(I57,'Drop Down'!$H:$I,2,FALSE)</f>
        <v>I05</v>
      </c>
      <c r="L57">
        <f t="shared" si="14"/>
        <v>1</v>
      </c>
      <c r="M57" t="str">
        <f t="shared" si="11"/>
        <v>PPFSMPRI.I05</v>
      </c>
      <c r="N57">
        <f>VLOOKUP(B57,'School Details'!A:K,10,FALSE)</f>
        <v>400088</v>
      </c>
      <c r="O57" t="str">
        <f t="shared" si="12"/>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154"/>
      <c r="U57" t="str">
        <f t="shared" si="5"/>
        <v>2043.PPFSMPRI.I05.Ap251</v>
      </c>
      <c r="V57" t="str">
        <f t="shared" si="6"/>
        <v>Moss Hall Junior.2043.PPFSMPRI.I05.Ap25</v>
      </c>
      <c r="W57" s="122">
        <v>32735</v>
      </c>
      <c r="Z57" s="122"/>
      <c r="AC57" s="122"/>
      <c r="AF57" s="122"/>
      <c r="AI57" s="122"/>
      <c r="AL57" s="122"/>
      <c r="AO57" s="122"/>
      <c r="AR57" s="122"/>
      <c r="AU57" s="122"/>
      <c r="AX57" s="122"/>
      <c r="BA57" s="122"/>
      <c r="BE57" s="122"/>
      <c r="BF57" s="120">
        <f t="shared" si="7"/>
        <v>0</v>
      </c>
      <c r="BG57" s="120">
        <f t="shared" si="10"/>
        <v>32735</v>
      </c>
      <c r="BI57" s="49">
        <v>32735</v>
      </c>
    </row>
    <row r="58" spans="1:61" hidden="1" x14ac:dyDescent="0.3">
      <c r="A58">
        <f t="shared" si="4"/>
        <v>3021102</v>
      </c>
      <c r="B58">
        <v>3021102</v>
      </c>
      <c r="C58" t="str">
        <f>VLOOKUP(B58,'School Details'!A:K,2,FALSE)</f>
        <v>Northgate</v>
      </c>
      <c r="D58">
        <f>VLOOKUP(B58,'School Details'!A:K,3,FALSE)</f>
        <v>0</v>
      </c>
      <c r="E58" t="str">
        <f>VLOOKUP(B58,'School Details'!A:K,4,FALSE)</f>
        <v>M</v>
      </c>
      <c r="F58" t="str">
        <f>VLOOKUP(B58,'School Details'!A:K,5,FALSE)</f>
        <v>PRU</v>
      </c>
      <c r="G58" s="100" t="s">
        <v>1010</v>
      </c>
      <c r="H58" t="str">
        <f>VLOOKUP(G58,CCs!$Q:$R,2,FALSE)</f>
        <v>Pupil Premium Specia</v>
      </c>
      <c r="I58" s="128" t="s">
        <v>23682</v>
      </c>
      <c r="J58">
        <f>VLOOKUP(G58,LBB_Code!$J:$O, 2,FALSE)</f>
        <v>661225</v>
      </c>
      <c r="K58" t="str">
        <f>VLOOKUP(I58,'Drop Down'!$H:$I,2,FALSE)</f>
        <v>I05</v>
      </c>
      <c r="L58">
        <f t="shared" si="14"/>
        <v>1</v>
      </c>
      <c r="M58" t="str">
        <f t="shared" si="11"/>
        <v>PPFSMPRI.I05</v>
      </c>
      <c r="N58">
        <f>VLOOKUP(B58,'School Details'!A:K,10,FALSE)</f>
        <v>400157</v>
      </c>
      <c r="O58" t="str">
        <f t="shared" si="12"/>
        <v>Northgate</v>
      </c>
      <c r="P58" t="str">
        <f>VLOOKUP($N58,LBB_Code!$B:$F,3,FALSE)</f>
        <v>Northgate</v>
      </c>
      <c r="Q58" t="str">
        <f>VLOOKUP($N58,LBB_Code!$B:$F,2,FALSE)</f>
        <v>S900008366</v>
      </c>
      <c r="R58" t="str">
        <f>VLOOKUP($N58,LBB_Code!$B:$F,4,FALSE)</f>
        <v>HA8 0AD</v>
      </c>
      <c r="S58" t="str">
        <f>VLOOKUP(G58,LBB_Code!$J:$O, 6,FALSE)</f>
        <v>A1.D11332.661225.99999.9999999.999999</v>
      </c>
      <c r="T58" s="154"/>
      <c r="U58" t="str">
        <f t="shared" si="5"/>
        <v>1102.PPFSMPRI.I05.Ap251</v>
      </c>
      <c r="V58" t="str">
        <f t="shared" si="6"/>
        <v>Northgate.1102.PPFSMPRI.I05.Ap25</v>
      </c>
      <c r="W58" s="122">
        <v>789</v>
      </c>
      <c r="Z58" s="122"/>
      <c r="AC58" s="122"/>
      <c r="AF58" s="122"/>
      <c r="AI58" s="122"/>
      <c r="AL58" s="122"/>
      <c r="AO58" s="122"/>
      <c r="AR58" s="122"/>
      <c r="AU58" s="122"/>
      <c r="AX58" s="122"/>
      <c r="BA58" s="122"/>
      <c r="BE58" s="122"/>
      <c r="BF58" s="120">
        <f t="shared" si="7"/>
        <v>0</v>
      </c>
      <c r="BG58" s="120">
        <f t="shared" si="10"/>
        <v>789</v>
      </c>
      <c r="BI58" s="49">
        <v>789</v>
      </c>
    </row>
    <row r="59" spans="1:61" hidden="1" x14ac:dyDescent="0.3">
      <c r="A59">
        <f t="shared" si="4"/>
        <v>3022045</v>
      </c>
      <c r="B59">
        <v>3022045</v>
      </c>
      <c r="C59" t="str">
        <f>VLOOKUP(B59,'School Details'!A:K,2,FALSE)</f>
        <v>Northside</v>
      </c>
      <c r="D59">
        <f>VLOOKUP(B59,'School Details'!A:K,3,FALSE)</f>
        <v>0</v>
      </c>
      <c r="E59" t="str">
        <f>VLOOKUP(B59,'School Details'!A:K,4,FALSE)</f>
        <v>M</v>
      </c>
      <c r="F59" t="str">
        <f>VLOOKUP(B59,'School Details'!A:K,5,FALSE)</f>
        <v>Primary</v>
      </c>
      <c r="G59" s="100" t="s">
        <v>1012</v>
      </c>
      <c r="H59" t="str">
        <f>VLOOKUP(G59,CCs!$Q:$R,2,FALSE)</f>
        <v>Pupil Premium Primar</v>
      </c>
      <c r="I59" s="128" t="s">
        <v>23682</v>
      </c>
      <c r="J59">
        <f>VLOOKUP(G59,LBB_Code!$J:$O, 2,FALSE)</f>
        <v>661225</v>
      </c>
      <c r="K59" t="str">
        <f>VLOOKUP(I59,'Drop Down'!$H:$I,2,FALSE)</f>
        <v>I05</v>
      </c>
      <c r="L59">
        <f t="shared" si="14"/>
        <v>1</v>
      </c>
      <c r="M59" t="str">
        <f t="shared" si="11"/>
        <v>PPFSMPRI.I05</v>
      </c>
      <c r="N59">
        <f>VLOOKUP(B59,'School Details'!A:K,10,FALSE)</f>
        <v>400089</v>
      </c>
      <c r="O59" t="str">
        <f t="shared" si="12"/>
        <v>Northside</v>
      </c>
      <c r="P59" t="str">
        <f>VLOOKUP($N59,LBB_Code!$B:$F,3,FALSE)</f>
        <v>Northside School</v>
      </c>
      <c r="Q59" t="str">
        <f>VLOOKUP($N59,LBB_Code!$B:$F,2,FALSE)</f>
        <v>S900008337</v>
      </c>
      <c r="R59" t="str">
        <f>VLOOKUP($N59,LBB_Code!$B:$F,4,FALSE)</f>
        <v>N12 8JP</v>
      </c>
      <c r="S59" t="str">
        <f>VLOOKUP(G59,LBB_Code!$J:$O, 6,FALSE)</f>
        <v>A1.D11334.661225.99999.9999999.999999</v>
      </c>
      <c r="T59" s="154"/>
      <c r="U59" t="str">
        <f t="shared" si="5"/>
        <v>2045.PPFSMPRI.I05.Ap251</v>
      </c>
      <c r="V59" t="str">
        <f t="shared" si="6"/>
        <v>Northside.2045.PPFSMPRI.I05.Ap25</v>
      </c>
      <c r="W59" s="122">
        <v>13320</v>
      </c>
      <c r="Z59" s="122"/>
      <c r="AC59" s="122"/>
      <c r="AF59" s="122"/>
      <c r="AI59" s="122"/>
      <c r="AL59" s="122"/>
      <c r="AO59" s="122"/>
      <c r="AR59" s="122"/>
      <c r="AU59" s="122"/>
      <c r="AX59" s="122"/>
      <c r="BA59" s="122"/>
      <c r="BE59" s="122"/>
      <c r="BF59" s="120">
        <f t="shared" si="7"/>
        <v>0</v>
      </c>
      <c r="BG59" s="120">
        <f t="shared" si="10"/>
        <v>13320</v>
      </c>
      <c r="BI59" s="49">
        <v>13320</v>
      </c>
    </row>
    <row r="60" spans="1:61" hidden="1" x14ac:dyDescent="0.3">
      <c r="A60">
        <f t="shared" si="4"/>
        <v>3027005</v>
      </c>
      <c r="B60">
        <v>3027005</v>
      </c>
      <c r="C60" t="str">
        <f>VLOOKUP(B60,'School Details'!A:K,2,FALSE)</f>
        <v>Northway</v>
      </c>
      <c r="D60">
        <f>VLOOKUP(B60,'School Details'!A:K,3,FALSE)</f>
        <v>0</v>
      </c>
      <c r="E60" t="str">
        <f>VLOOKUP(B60,'School Details'!A:K,4,FALSE)</f>
        <v>M</v>
      </c>
      <c r="F60" t="str">
        <f>VLOOKUP(B60,'School Details'!A:K,5,FALSE)</f>
        <v>Special</v>
      </c>
      <c r="G60" s="100" t="s">
        <v>1010</v>
      </c>
      <c r="H60" t="str">
        <f>VLOOKUP(G60,CCs!$Q:$R,2,FALSE)</f>
        <v>Pupil Premium Specia</v>
      </c>
      <c r="I60" s="128" t="s">
        <v>23682</v>
      </c>
      <c r="J60">
        <f>VLOOKUP(G60,LBB_Code!$J:$O, 2,FALSE)</f>
        <v>661225</v>
      </c>
      <c r="K60" t="str">
        <f>VLOOKUP(I60,'Drop Down'!$H:$I,2,FALSE)</f>
        <v>I05</v>
      </c>
      <c r="L60">
        <f t="shared" si="14"/>
        <v>1</v>
      </c>
      <c r="M60" t="str">
        <f t="shared" si="11"/>
        <v>PPFSMPRI.I05</v>
      </c>
      <c r="N60">
        <f>VLOOKUP(B60,'School Details'!A:K,10,FALSE)</f>
        <v>400034</v>
      </c>
      <c r="O60" t="str">
        <f t="shared" si="12"/>
        <v>Northway</v>
      </c>
      <c r="P60" t="str">
        <f>VLOOKUP($N60,LBB_Code!$B:$F,3,FALSE)</f>
        <v>Northway School</v>
      </c>
      <c r="Q60" t="str">
        <f>VLOOKUP($N60,LBB_Code!$B:$F,2,FALSE)</f>
        <v>S900008300</v>
      </c>
      <c r="R60" t="str">
        <f>VLOOKUP($N60,LBB_Code!$B:$F,4,FALSE)</f>
        <v>NW7 3HS</v>
      </c>
      <c r="S60" t="str">
        <f>VLOOKUP(G60,LBB_Code!$J:$O, 6,FALSE)</f>
        <v>A1.D11332.661225.99999.9999999.999999</v>
      </c>
      <c r="T60" s="154"/>
      <c r="U60" t="str">
        <f t="shared" si="5"/>
        <v>7005.PPFSMPRI.I05.Ap251</v>
      </c>
      <c r="V60" t="str">
        <f t="shared" si="6"/>
        <v>Northway.7005.PPFSMPRI.I05.Ap25</v>
      </c>
      <c r="W60" s="122">
        <v>22450</v>
      </c>
      <c r="Z60" s="122"/>
      <c r="AC60" s="122"/>
      <c r="AF60" s="122"/>
      <c r="AI60" s="122"/>
      <c r="AL60" s="122"/>
      <c r="AO60" s="122"/>
      <c r="AR60" s="122"/>
      <c r="AU60" s="122"/>
      <c r="AX60" s="122"/>
      <c r="BA60" s="122"/>
      <c r="BE60" s="122"/>
      <c r="BF60" s="120">
        <f t="shared" si="7"/>
        <v>0</v>
      </c>
      <c r="BG60" s="120">
        <f t="shared" si="10"/>
        <v>22450</v>
      </c>
      <c r="BI60" s="49">
        <v>22450</v>
      </c>
    </row>
    <row r="61" spans="1:61" hidden="1" x14ac:dyDescent="0.3">
      <c r="A61">
        <f t="shared" si="4"/>
        <v>3027009</v>
      </c>
      <c r="B61">
        <v>3027009</v>
      </c>
      <c r="C61" t="str">
        <f>VLOOKUP(B61,'School Details'!A:K,2,FALSE)</f>
        <v>Oakleigh</v>
      </c>
      <c r="D61">
        <f>VLOOKUP(B61,'School Details'!A:K,3,FALSE)</f>
        <v>0</v>
      </c>
      <c r="E61" t="str">
        <f>VLOOKUP(B61,'School Details'!A:K,4,FALSE)</f>
        <v>M</v>
      </c>
      <c r="F61" t="str">
        <f>VLOOKUP(B61,'School Details'!A:K,5,FALSE)</f>
        <v>Special</v>
      </c>
      <c r="G61" s="100" t="s">
        <v>1010</v>
      </c>
      <c r="H61" t="str">
        <f>VLOOKUP(G61,CCs!$Q:$R,2,FALSE)</f>
        <v>Pupil Premium Specia</v>
      </c>
      <c r="I61" s="128" t="s">
        <v>23682</v>
      </c>
      <c r="J61">
        <f>VLOOKUP(G61,LBB_Code!$J:$O, 2,FALSE)</f>
        <v>661225</v>
      </c>
      <c r="K61" t="str">
        <f>VLOOKUP(I61,'Drop Down'!$H:$I,2,FALSE)</f>
        <v>I05</v>
      </c>
      <c r="L61">
        <f t="shared" si="14"/>
        <v>1</v>
      </c>
      <c r="M61" t="str">
        <f t="shared" si="11"/>
        <v>PPFSMPRI.I05</v>
      </c>
      <c r="N61">
        <f>VLOOKUP(B61,'School Details'!A:K,10,FALSE)</f>
        <v>400091</v>
      </c>
      <c r="O61" t="str">
        <f t="shared" si="12"/>
        <v>Oakleigh</v>
      </c>
      <c r="P61" t="str">
        <f>VLOOKUP($N61,LBB_Code!$B:$F,3,FALSE)</f>
        <v>Oakleigh School</v>
      </c>
      <c r="Q61" t="str">
        <f>VLOOKUP($N61,LBB_Code!$B:$F,2,FALSE)</f>
        <v>S900008338</v>
      </c>
      <c r="R61" t="str">
        <f>VLOOKUP($N61,LBB_Code!$B:$F,4,FALSE)</f>
        <v>N20 0DH</v>
      </c>
      <c r="S61" t="str">
        <f>VLOOKUP(G61,LBB_Code!$J:$O, 6,FALSE)</f>
        <v>A1.D11332.661225.99999.9999999.999999</v>
      </c>
      <c r="T61" s="154"/>
      <c r="U61" t="str">
        <f t="shared" si="5"/>
        <v>7009.PPFSMPRI.I05.Ap251</v>
      </c>
      <c r="V61" t="str">
        <f t="shared" si="6"/>
        <v>Oakleigh.7009.PPFSMPRI.I05.Ap25</v>
      </c>
      <c r="W61" s="122">
        <v>25530</v>
      </c>
      <c r="Z61" s="122"/>
      <c r="AC61" s="122"/>
      <c r="AF61" s="122"/>
      <c r="AI61" s="122"/>
      <c r="AL61" s="122"/>
      <c r="AO61" s="122"/>
      <c r="AR61" s="122"/>
      <c r="AU61" s="122"/>
      <c r="AX61" s="122"/>
      <c r="BA61" s="122"/>
      <c r="BE61" s="122"/>
      <c r="BF61" s="120">
        <f t="shared" si="7"/>
        <v>0</v>
      </c>
      <c r="BG61" s="120">
        <f t="shared" si="10"/>
        <v>25530</v>
      </c>
      <c r="BI61" s="49">
        <v>25530</v>
      </c>
    </row>
    <row r="62" spans="1:61" hidden="1" x14ac:dyDescent="0.3">
      <c r="A62">
        <f t="shared" si="4"/>
        <v>3022077</v>
      </c>
      <c r="B62">
        <v>3022077</v>
      </c>
      <c r="C62" t="str">
        <f>VLOOKUP(B62,'School Details'!A:K,2,FALSE)</f>
        <v>Orion</v>
      </c>
      <c r="D62">
        <f>VLOOKUP(B62,'School Details'!A:K,3,FALSE)</f>
        <v>0</v>
      </c>
      <c r="E62" t="str">
        <f>VLOOKUP(B62,'School Details'!A:K,4,FALSE)</f>
        <v>M</v>
      </c>
      <c r="F62" t="str">
        <f>VLOOKUP(B62,'School Details'!A:K,5,FALSE)</f>
        <v>Primary</v>
      </c>
      <c r="G62" s="100" t="s">
        <v>1012</v>
      </c>
      <c r="H62" t="str">
        <f>VLOOKUP(G62,CCs!$Q:$R,2,FALSE)</f>
        <v>Pupil Premium Primar</v>
      </c>
      <c r="I62" s="128" t="s">
        <v>23682</v>
      </c>
      <c r="J62">
        <f>VLOOKUP(G62,LBB_Code!$J:$O, 2,FALSE)</f>
        <v>661225</v>
      </c>
      <c r="K62" t="str">
        <f>VLOOKUP(I62,'Drop Down'!$H:$I,2,FALSE)</f>
        <v>I05</v>
      </c>
      <c r="L62">
        <f t="shared" si="14"/>
        <v>1</v>
      </c>
      <c r="M62" t="str">
        <f t="shared" si="11"/>
        <v>PPFSMPRI.I05</v>
      </c>
      <c r="N62">
        <f>VLOOKUP(B62,'School Details'!A:K,10,FALSE)</f>
        <v>400113</v>
      </c>
      <c r="O62" t="str">
        <f t="shared" si="12"/>
        <v>Orion</v>
      </c>
      <c r="P62" t="str">
        <f>VLOOKUP($N62,LBB_Code!$B:$F,3,FALSE)</f>
        <v>The Orion Primary School</v>
      </c>
      <c r="Q62" t="str">
        <f>VLOOKUP($N62,LBB_Code!$B:$F,2,FALSE)</f>
        <v>S900008355</v>
      </c>
      <c r="R62" t="str">
        <f>VLOOKUP($N62,LBB_Code!$B:$F,4,FALSE)</f>
        <v>NW7 2AL</v>
      </c>
      <c r="S62" t="str">
        <f>VLOOKUP(G62,LBB_Code!$J:$O, 6,FALSE)</f>
        <v>A1.D11334.661225.99999.9999999.999999</v>
      </c>
      <c r="T62" s="154"/>
      <c r="U62" t="str">
        <f t="shared" si="5"/>
        <v>2077.PPFSMPRI.I05.Ap251</v>
      </c>
      <c r="V62" t="str">
        <f t="shared" si="6"/>
        <v>Orion.2077.PPFSMPRI.I05.Ap25</v>
      </c>
      <c r="W62" s="122">
        <v>147240</v>
      </c>
      <c r="Z62" s="122"/>
      <c r="AC62" s="122"/>
      <c r="AF62" s="122"/>
      <c r="AI62" s="122"/>
      <c r="AL62" s="122"/>
      <c r="AO62" s="122"/>
      <c r="AR62" s="122"/>
      <c r="AU62" s="122"/>
      <c r="AX62" s="122"/>
      <c r="BA62" s="122"/>
      <c r="BE62" s="122"/>
      <c r="BF62" s="120">
        <f t="shared" si="7"/>
        <v>0</v>
      </c>
      <c r="BG62" s="122">
        <f t="shared" si="10"/>
        <v>147240</v>
      </c>
      <c r="BI62" s="49">
        <v>147240</v>
      </c>
    </row>
    <row r="63" spans="1:61" hidden="1" x14ac:dyDescent="0.3">
      <c r="A63">
        <f t="shared" si="4"/>
        <v>3025201</v>
      </c>
      <c r="B63">
        <v>3025201</v>
      </c>
      <c r="C63" t="str">
        <f>VLOOKUP(B63,'School Details'!A:K,2,FALSE)</f>
        <v>Osidge</v>
      </c>
      <c r="D63">
        <f>VLOOKUP(B63,'School Details'!A:K,3,FALSE)</f>
        <v>0</v>
      </c>
      <c r="E63" t="str">
        <f>VLOOKUP(B63,'School Details'!A:K,4,FALSE)</f>
        <v>A</v>
      </c>
      <c r="F63" t="str">
        <f>VLOOKUP(B63,'School Details'!A:K,5,FALSE)</f>
        <v>Primary</v>
      </c>
      <c r="G63" s="100" t="s">
        <v>1012</v>
      </c>
      <c r="H63" t="str">
        <f>VLOOKUP(G63,CCs!$Q:$R,2,FALSE)</f>
        <v>Pupil Premium Primar</v>
      </c>
      <c r="I63" s="128" t="s">
        <v>23682</v>
      </c>
      <c r="J63">
        <f>VLOOKUP(G63,LBB_Code!$J:$O, 2,FALSE)</f>
        <v>661225</v>
      </c>
      <c r="K63" t="str">
        <f>VLOOKUP(I63,'Drop Down'!$H:$I,2,FALSE)</f>
        <v>I05</v>
      </c>
      <c r="L63">
        <f t="shared" si="14"/>
        <v>1</v>
      </c>
      <c r="M63" t="str">
        <f t="shared" si="11"/>
        <v>PPFSMPRI.I05</v>
      </c>
      <c r="N63">
        <f>VLOOKUP(B63,'School Details'!A:K,10,FALSE)</f>
        <v>400021</v>
      </c>
      <c r="O63" t="str">
        <f t="shared" si="12"/>
        <v>Osidge</v>
      </c>
      <c r="P63" t="str">
        <f>VLOOKUP($N63,LBB_Code!$B:$F,3,FALSE)</f>
        <v>Osidge School</v>
      </c>
      <c r="Q63" t="str">
        <f>VLOOKUP($N63,LBB_Code!$B:$F,2,FALSE)</f>
        <v>S900008293</v>
      </c>
      <c r="R63" t="str">
        <f>VLOOKUP($N63,LBB_Code!$B:$F,4,FALSE)</f>
        <v>N14 5HD</v>
      </c>
      <c r="S63" t="str">
        <f>VLOOKUP(G63,LBB_Code!$J:$O, 6,FALSE)</f>
        <v>A1.D11334.661225.99999.9999999.999999</v>
      </c>
      <c r="T63" s="154"/>
      <c r="U63" t="str">
        <f t="shared" si="5"/>
        <v>5201.PPFSMPRI.I05.Ap251</v>
      </c>
      <c r="V63" t="str">
        <f t="shared" si="6"/>
        <v>Osidge.5201.PPFSMPRI.I05.Ap25</v>
      </c>
      <c r="W63" s="122">
        <v>0</v>
      </c>
      <c r="Z63" s="122"/>
      <c r="AC63" s="122"/>
      <c r="AF63" s="122"/>
      <c r="AI63" s="122"/>
      <c r="AL63" s="122"/>
      <c r="AO63" s="122"/>
      <c r="AR63" s="122"/>
      <c r="AU63" s="122"/>
      <c r="AX63" s="122"/>
      <c r="BA63" s="122"/>
      <c r="BE63" s="122"/>
      <c r="BF63" s="120">
        <f t="shared" si="7"/>
        <v>0</v>
      </c>
      <c r="BG63" s="122">
        <f t="shared" si="10"/>
        <v>0</v>
      </c>
      <c r="BI63" s="49">
        <v>0</v>
      </c>
    </row>
    <row r="64" spans="1:61" hidden="1" x14ac:dyDescent="0.3">
      <c r="A64">
        <f t="shared" si="4"/>
        <v>3023501</v>
      </c>
      <c r="B64">
        <v>3023501</v>
      </c>
      <c r="C64" t="str">
        <f>VLOOKUP(B64,'School Details'!A:K,2,FALSE)</f>
        <v>Our Lady of Lourdes</v>
      </c>
      <c r="D64">
        <f>VLOOKUP(B64,'School Details'!A:K,3,FALSE)</f>
        <v>0</v>
      </c>
      <c r="E64" t="str">
        <f>VLOOKUP(B64,'School Details'!A:K,4,FALSE)</f>
        <v>M</v>
      </c>
      <c r="F64" t="str">
        <f>VLOOKUP(B64,'School Details'!A:K,5,FALSE)</f>
        <v>Primary</v>
      </c>
      <c r="G64" s="100" t="s">
        <v>1012</v>
      </c>
      <c r="H64" t="str">
        <f>VLOOKUP(G64,CCs!$Q:$R,2,FALSE)</f>
        <v>Pupil Premium Primar</v>
      </c>
      <c r="I64" s="128" t="s">
        <v>23682</v>
      </c>
      <c r="J64">
        <f>VLOOKUP(G64,LBB_Code!$J:$O, 2,FALSE)</f>
        <v>661225</v>
      </c>
      <c r="K64" t="str">
        <f>VLOOKUP(I64,'Drop Down'!$H:$I,2,FALSE)</f>
        <v>I05</v>
      </c>
      <c r="L64">
        <f t="shared" si="14"/>
        <v>1</v>
      </c>
      <c r="M64" t="str">
        <f t="shared" si="11"/>
        <v>PPFSMPRI.I05</v>
      </c>
      <c r="N64">
        <f>VLOOKUP(B64,'School Details'!A:K,10,FALSE)</f>
        <v>400003</v>
      </c>
      <c r="O64" t="str">
        <f t="shared" si="12"/>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154"/>
      <c r="U64" t="str">
        <f t="shared" si="5"/>
        <v>3501.PPFSMPRI.I05.Ap251</v>
      </c>
      <c r="V64" t="str">
        <f t="shared" si="6"/>
        <v>Our Lady of Lourdes.3501.PPFSMPRI.I05.Ap25</v>
      </c>
      <c r="W64" s="122">
        <v>15989</v>
      </c>
      <c r="Z64" s="122"/>
      <c r="AC64" s="122"/>
      <c r="AF64" s="122"/>
      <c r="AI64" s="122"/>
      <c r="AL64" s="122"/>
      <c r="AO64" s="122"/>
      <c r="AR64" s="122"/>
      <c r="AU64" s="122"/>
      <c r="AX64" s="122"/>
      <c r="BA64" s="122"/>
      <c r="BE64" s="122"/>
      <c r="BF64" s="120">
        <f t="shared" si="7"/>
        <v>0</v>
      </c>
      <c r="BG64" s="122">
        <f t="shared" si="10"/>
        <v>15989</v>
      </c>
      <c r="BI64" s="49">
        <v>15989</v>
      </c>
    </row>
    <row r="65" spans="1:61" hidden="1" x14ac:dyDescent="0.3">
      <c r="A65">
        <f t="shared" si="4"/>
        <v>3022078</v>
      </c>
      <c r="B65">
        <v>3022078</v>
      </c>
      <c r="C65" t="str">
        <f>VLOOKUP(B65,'School Details'!A:K,2,FALSE)</f>
        <v>Pardes House</v>
      </c>
      <c r="D65">
        <f>VLOOKUP(B65,'School Details'!A:K,3,FALSE)</f>
        <v>0</v>
      </c>
      <c r="E65" t="str">
        <f>VLOOKUP(B65,'School Details'!A:K,4,FALSE)</f>
        <v>M</v>
      </c>
      <c r="F65" t="str">
        <f>VLOOKUP(B65,'School Details'!A:K,5,FALSE)</f>
        <v>Primary</v>
      </c>
      <c r="G65" s="100" t="s">
        <v>1012</v>
      </c>
      <c r="H65" t="str">
        <f>VLOOKUP(G65,CCs!$Q:$R,2,FALSE)</f>
        <v>Pupil Premium Primar</v>
      </c>
      <c r="I65" s="128" t="s">
        <v>23682</v>
      </c>
      <c r="J65">
        <f>VLOOKUP(G65,LBB_Code!$J:$O, 2,FALSE)</f>
        <v>661225</v>
      </c>
      <c r="K65" t="str">
        <f>VLOOKUP(I65,'Drop Down'!$H:$I,2,FALSE)</f>
        <v>I05</v>
      </c>
      <c r="L65">
        <f t="shared" si="14"/>
        <v>1</v>
      </c>
      <c r="M65" t="str">
        <f t="shared" si="11"/>
        <v>PPFSMPRI.I05</v>
      </c>
      <c r="N65">
        <f>VLOOKUP(B65,'School Details'!A:K,10,FALSE)</f>
        <v>400014</v>
      </c>
      <c r="O65" t="str">
        <f t="shared" si="12"/>
        <v>Pardes House</v>
      </c>
      <c r="P65" t="str">
        <f>VLOOKUP($N65,LBB_Code!$B:$F,3,FALSE)</f>
        <v>Pardes House School</v>
      </c>
      <c r="Q65" t="str">
        <f>VLOOKUP($N65,LBB_Code!$B:$F,2,FALSE)</f>
        <v>S900008289</v>
      </c>
      <c r="R65" t="str">
        <f>VLOOKUP($N65,LBB_Code!$B:$F,4,FALSE)</f>
        <v>N3 1SA</v>
      </c>
      <c r="S65" t="str">
        <f>VLOOKUP(G65,LBB_Code!$J:$O, 6,FALSE)</f>
        <v>A1.D11334.661225.99999.9999999.999999</v>
      </c>
      <c r="T65" s="154"/>
      <c r="U65" t="str">
        <f t="shared" si="5"/>
        <v>2078.PPFSMPRI.I05.Ap251</v>
      </c>
      <c r="V65" t="str">
        <f t="shared" si="6"/>
        <v>Pardes House.2078.PPFSMPRI.I05.Ap25</v>
      </c>
      <c r="W65" s="122">
        <v>5920</v>
      </c>
      <c r="Z65" s="122"/>
      <c r="AC65" s="122"/>
      <c r="AF65" s="122"/>
      <c r="AI65" s="122"/>
      <c r="AL65" s="122"/>
      <c r="AO65" s="122"/>
      <c r="AR65" s="122"/>
      <c r="AU65" s="122"/>
      <c r="AX65" s="122"/>
      <c r="BA65" s="122"/>
      <c r="BE65" s="122"/>
      <c r="BF65" s="120">
        <f t="shared" si="7"/>
        <v>0</v>
      </c>
      <c r="BG65" s="120">
        <f t="shared" si="10"/>
        <v>5920</v>
      </c>
      <c r="BI65" s="49">
        <v>5920</v>
      </c>
    </row>
    <row r="66" spans="1:61" hidden="1" x14ac:dyDescent="0.3">
      <c r="A66">
        <f t="shared" si="4"/>
        <v>3021100</v>
      </c>
      <c r="B66">
        <v>3021100</v>
      </c>
      <c r="C66" t="str">
        <f>VLOOKUP(B66,'School Details'!A:K,2,FALSE)</f>
        <v>Pavilion</v>
      </c>
      <c r="D66">
        <f>VLOOKUP(B66,'School Details'!A:K,3,FALSE)</f>
        <v>0</v>
      </c>
      <c r="E66" t="str">
        <f>VLOOKUP(B66,'School Details'!A:K,4,FALSE)</f>
        <v>M</v>
      </c>
      <c r="F66" t="str">
        <f>VLOOKUP(B66,'School Details'!A:K,5,FALSE)</f>
        <v>PRU</v>
      </c>
      <c r="G66" s="100" t="s">
        <v>1010</v>
      </c>
      <c r="H66" t="str">
        <f>VLOOKUP(G66,CCs!$Q:$R,2,FALSE)</f>
        <v>Pupil Premium Specia</v>
      </c>
      <c r="I66" s="128" t="s">
        <v>23682</v>
      </c>
      <c r="J66">
        <f>VLOOKUP(G66,LBB_Code!$J:$O, 2,FALSE)</f>
        <v>661225</v>
      </c>
      <c r="K66" t="str">
        <f>VLOOKUP(I66,'Drop Down'!$H:$I,2,FALSE)</f>
        <v>I05</v>
      </c>
      <c r="L66">
        <f t="shared" si="14"/>
        <v>1</v>
      </c>
      <c r="M66" t="str">
        <f t="shared" si="11"/>
        <v>PPFSMPRI.I05</v>
      </c>
      <c r="N66">
        <f>VLOOKUP(B66,'School Details'!A:K,10,FALSE)</f>
        <v>400156</v>
      </c>
      <c r="O66" t="str">
        <f t="shared" si="12"/>
        <v>Pavilion</v>
      </c>
      <c r="P66" t="str">
        <f>VLOOKUP($N66,LBB_Code!$B:$F,3,FALSE)</f>
        <v>Pavilion Study Centre</v>
      </c>
      <c r="Q66" t="str">
        <f>VLOOKUP($N66,LBB_Code!$B:$F,2,FALSE)</f>
        <v>S900008365</v>
      </c>
      <c r="R66" t="str">
        <f>VLOOKUP($N66,LBB_Code!$B:$F,4,FALSE)</f>
        <v>N20 9DX</v>
      </c>
      <c r="S66" t="str">
        <f>VLOOKUP(G66,LBB_Code!$J:$O, 6,FALSE)</f>
        <v>A1.D11332.661225.99999.9999999.999999</v>
      </c>
      <c r="T66" s="154"/>
      <c r="U66" t="str">
        <f t="shared" si="5"/>
        <v>1100.PPFSMPRI.I05.Ap251</v>
      </c>
      <c r="V66" t="str">
        <f t="shared" si="6"/>
        <v>Pavilion.1100.PPFSMPRI.I05.Ap25</v>
      </c>
      <c r="W66" s="122">
        <v>7195</v>
      </c>
      <c r="Z66" s="122"/>
      <c r="AC66" s="122"/>
      <c r="AF66" s="122"/>
      <c r="AI66" s="122"/>
      <c r="AL66" s="122"/>
      <c r="AO66" s="122"/>
      <c r="AR66" s="122"/>
      <c r="AU66" s="122"/>
      <c r="AX66" s="122"/>
      <c r="BA66" s="122"/>
      <c r="BE66" s="122"/>
      <c r="BF66" s="120">
        <f t="shared" si="7"/>
        <v>0</v>
      </c>
      <c r="BG66" s="120">
        <f t="shared" si="10"/>
        <v>7195</v>
      </c>
      <c r="BI66" s="49">
        <v>7195</v>
      </c>
    </row>
    <row r="67" spans="1:61" x14ac:dyDescent="0.3">
      <c r="A67" t="s">
        <v>752</v>
      </c>
      <c r="B67">
        <v>3022071</v>
      </c>
      <c r="C67" t="str">
        <f>VLOOKUP(B67,'School Details'!A:K,2,FALSE)</f>
        <v xml:space="preserve">Queenswell Infant </v>
      </c>
      <c r="D67">
        <f>VLOOKUP(B67,'School Details'!A:K,3,FALSE)</f>
        <v>0</v>
      </c>
      <c r="E67" t="str">
        <f>VLOOKUP(B67,'School Details'!A:K,4,FALSE)</f>
        <v>M</v>
      </c>
      <c r="F67" t="str">
        <f>VLOOKUP(B67,'School Details'!A:K,5,FALSE)</f>
        <v>Primary</v>
      </c>
      <c r="G67" s="100" t="s">
        <v>1012</v>
      </c>
      <c r="H67" t="str">
        <f>VLOOKUP(G67,CCs!$Q:$R,2,FALSE)</f>
        <v>Pupil Premium Primar</v>
      </c>
      <c r="I67" s="128" t="s">
        <v>23682</v>
      </c>
      <c r="J67">
        <f>VLOOKUP(G67,LBB_Code!$J:$O, 2,FALSE)</f>
        <v>661225</v>
      </c>
      <c r="K67" t="str">
        <f>VLOOKUP(I67,'Drop Down'!$H:$I,2,FALSE)</f>
        <v>I05</v>
      </c>
      <c r="L67">
        <f t="shared" si="14"/>
        <v>1</v>
      </c>
      <c r="M67" t="str">
        <f t="shared" si="11"/>
        <v>PPFSMPRI.I05</v>
      </c>
      <c r="N67">
        <f>VLOOKUP(B67,'School Details'!A:K,10,FALSE)</f>
        <v>400012</v>
      </c>
      <c r="O67" t="str">
        <f t="shared" si="12"/>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154"/>
      <c r="U67" t="str">
        <f t="shared" si="5"/>
        <v>2071.PPFSMPRI.I05.Ap251</v>
      </c>
      <c r="V67" t="str">
        <f t="shared" si="6"/>
        <v>Queenswell Infant .2071.PPFSMPRI.I05.Ap25</v>
      </c>
      <c r="W67" s="122">
        <v>20805</v>
      </c>
      <c r="Z67" s="122"/>
      <c r="AC67" s="122"/>
      <c r="AF67" s="122"/>
      <c r="AI67" s="122"/>
      <c r="AL67" s="122"/>
      <c r="AO67" s="122"/>
      <c r="AR67" s="122"/>
      <c r="AU67" s="122"/>
      <c r="AX67" s="122"/>
      <c r="BA67" s="122"/>
      <c r="BE67" s="122"/>
      <c r="BF67" s="120">
        <f t="shared" si="7"/>
        <v>0</v>
      </c>
      <c r="BG67" s="120">
        <f t="shared" si="10"/>
        <v>20805</v>
      </c>
      <c r="BI67" s="49">
        <v>20805</v>
      </c>
    </row>
    <row r="68" spans="1:61" x14ac:dyDescent="0.3">
      <c r="A68" t="s">
        <v>752</v>
      </c>
      <c r="B68">
        <v>3022072</v>
      </c>
      <c r="C68" t="str">
        <f>VLOOKUP(B68,'School Details'!A:K,2,FALSE)</f>
        <v>Queenswell Junior</v>
      </c>
      <c r="D68">
        <f>VLOOKUP(B68,'School Details'!A:K,3,FALSE)</f>
        <v>0</v>
      </c>
      <c r="E68" t="str">
        <f>VLOOKUP(B68,'School Details'!A:K,4,FALSE)</f>
        <v>M</v>
      </c>
      <c r="F68" t="str">
        <f>VLOOKUP(B68,'School Details'!A:K,5,FALSE)</f>
        <v>Primary</v>
      </c>
      <c r="G68" s="100" t="s">
        <v>1012</v>
      </c>
      <c r="H68" t="str">
        <f>VLOOKUP(G68,CCs!$Q:$R,2,FALSE)</f>
        <v>Pupil Premium Primar</v>
      </c>
      <c r="I68" s="128" t="s">
        <v>23682</v>
      </c>
      <c r="J68">
        <f>VLOOKUP(G68,LBB_Code!$J:$O, 2,FALSE)</f>
        <v>661225</v>
      </c>
      <c r="K68" t="str">
        <f>VLOOKUP(I68,'Drop Down'!$H:$I,2,FALSE)</f>
        <v>I05</v>
      </c>
      <c r="L68">
        <f t="shared" si="14"/>
        <v>1</v>
      </c>
      <c r="M68" t="str">
        <f t="shared" si="11"/>
        <v>PPFSMPRI.I05</v>
      </c>
      <c r="N68">
        <f>VLOOKUP(B68,'School Details'!A:K,10,FALSE)</f>
        <v>400012</v>
      </c>
      <c r="O68" t="str">
        <f t="shared" si="12"/>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154"/>
      <c r="U68" t="str">
        <f t="shared" si="5"/>
        <v>2072.PPFSMPRI.I05.Ap251</v>
      </c>
      <c r="V68" t="str">
        <f t="shared" si="6"/>
        <v>Queenswell Junior.2072.PPFSMPRI.I05.Ap25</v>
      </c>
      <c r="W68" s="122">
        <v>32275</v>
      </c>
      <c r="Z68" s="122"/>
      <c r="AC68" s="122"/>
      <c r="AF68" s="122"/>
      <c r="AI68" s="122"/>
      <c r="AL68" s="122"/>
      <c r="AO68" s="122"/>
      <c r="AR68" s="122"/>
      <c r="AU68" s="122"/>
      <c r="AX68" s="122"/>
      <c r="BA68" s="122"/>
      <c r="BE68" s="122"/>
      <c r="BF68" s="120">
        <f t="shared" si="7"/>
        <v>0</v>
      </c>
      <c r="BG68" s="120">
        <f t="shared" si="10"/>
        <v>32275</v>
      </c>
      <c r="BI68" s="49">
        <v>32275</v>
      </c>
    </row>
    <row r="69" spans="1:61" hidden="1" x14ac:dyDescent="0.3">
      <c r="A69">
        <f t="shared" si="4"/>
        <v>3023512</v>
      </c>
      <c r="B69">
        <v>3023512</v>
      </c>
      <c r="C69" t="str">
        <f>VLOOKUP(B69,'School Details'!A:K,2,FALSE)</f>
        <v>Rosh Pinah</v>
      </c>
      <c r="D69">
        <f>VLOOKUP(B69,'School Details'!A:K,3,FALSE)</f>
        <v>0</v>
      </c>
      <c r="E69" t="str">
        <f>VLOOKUP(B69,'School Details'!A:K,4,FALSE)</f>
        <v>M</v>
      </c>
      <c r="F69" t="str">
        <f>VLOOKUP(B69,'School Details'!A:K,5,FALSE)</f>
        <v>Primary</v>
      </c>
      <c r="G69" s="100" t="s">
        <v>1012</v>
      </c>
      <c r="H69" t="str">
        <f>VLOOKUP(G69,CCs!$Q:$R,2,FALSE)</f>
        <v>Pupil Premium Primar</v>
      </c>
      <c r="I69" s="128" t="s">
        <v>23682</v>
      </c>
      <c r="J69">
        <f>VLOOKUP(G69,LBB_Code!$J:$O, 2,FALSE)</f>
        <v>661225</v>
      </c>
      <c r="K69" t="str">
        <f>VLOOKUP(I69,'Drop Down'!$H:$I,2,FALSE)</f>
        <v>I05</v>
      </c>
      <c r="L69">
        <f t="shared" si="14"/>
        <v>1</v>
      </c>
      <c r="M69" t="str">
        <f t="shared" si="11"/>
        <v>PPFSMPRI.I05</v>
      </c>
      <c r="N69">
        <f>VLOOKUP(B69,'School Details'!A:K,10,FALSE)</f>
        <v>400093</v>
      </c>
      <c r="O69" t="str">
        <f t="shared" si="12"/>
        <v>Rosh Pinah</v>
      </c>
      <c r="P69" t="str">
        <f>VLOOKUP($N69,LBB_Code!$B:$F,3,FALSE)</f>
        <v>Rosh Pinah School</v>
      </c>
      <c r="Q69" t="str">
        <f>VLOOKUP($N69,LBB_Code!$B:$F,2,FALSE)</f>
        <v>S900008339</v>
      </c>
      <c r="R69" t="str">
        <f>VLOOKUP($N69,LBB_Code!$B:$F,4,FALSE)</f>
        <v>HA8 8TE</v>
      </c>
      <c r="S69" t="str">
        <f>VLOOKUP(G69,LBB_Code!$J:$O, 6,FALSE)</f>
        <v>A1.D11334.661225.99999.9999999.999999</v>
      </c>
      <c r="T69" s="154"/>
      <c r="U69" t="str">
        <f t="shared" si="5"/>
        <v>3512.PPFSMPRI.I05.Ap251</v>
      </c>
      <c r="V69" t="str">
        <f t="shared" si="6"/>
        <v>Rosh Pinah.3512.PPFSMPRI.I05.Ap25</v>
      </c>
      <c r="W69" s="122">
        <v>1850</v>
      </c>
      <c r="Z69" s="122"/>
      <c r="AC69" s="122"/>
      <c r="AF69" s="122"/>
      <c r="AI69" s="122"/>
      <c r="AL69" s="122"/>
      <c r="AO69" s="122"/>
      <c r="AR69" s="122"/>
      <c r="AU69" s="122"/>
      <c r="AX69" s="122"/>
      <c r="BA69" s="122"/>
      <c r="BE69" s="122"/>
      <c r="BF69" s="120">
        <f t="shared" si="7"/>
        <v>0</v>
      </c>
      <c r="BG69" s="120">
        <f t="shared" si="10"/>
        <v>1850</v>
      </c>
      <c r="BI69" s="49">
        <v>1850</v>
      </c>
    </row>
    <row r="70" spans="1:61" hidden="1" x14ac:dyDescent="0.3">
      <c r="A70">
        <f t="shared" si="4"/>
        <v>3023510</v>
      </c>
      <c r="B70">
        <v>3023510</v>
      </c>
      <c r="C70" t="str">
        <f>VLOOKUP(B70,'School Details'!A:K,2,FALSE)</f>
        <v>Sacred Heart</v>
      </c>
      <c r="D70">
        <f>VLOOKUP(B70,'School Details'!A:K,3,FALSE)</f>
        <v>0</v>
      </c>
      <c r="E70" t="str">
        <f>VLOOKUP(B70,'School Details'!A:K,4,FALSE)</f>
        <v>M</v>
      </c>
      <c r="F70" t="str">
        <f>VLOOKUP(B70,'School Details'!A:K,5,FALSE)</f>
        <v>Primary</v>
      </c>
      <c r="G70" s="100" t="s">
        <v>1012</v>
      </c>
      <c r="H70" t="str">
        <f>VLOOKUP(G70,CCs!$Q:$R,2,FALSE)</f>
        <v>Pupil Premium Primar</v>
      </c>
      <c r="I70" s="128" t="s">
        <v>23682</v>
      </c>
      <c r="J70">
        <f>VLOOKUP(G70,LBB_Code!$J:$O, 2,FALSE)</f>
        <v>661225</v>
      </c>
      <c r="K70" t="str">
        <f>VLOOKUP(I70,'Drop Down'!$H:$I,2,FALSE)</f>
        <v>I05</v>
      </c>
      <c r="L70">
        <f t="shared" si="14"/>
        <v>1</v>
      </c>
      <c r="M70" t="str">
        <f t="shared" si="11"/>
        <v>PPFSMPRI.I05</v>
      </c>
      <c r="N70">
        <f>VLOOKUP(B70,'School Details'!A:K,10,FALSE)</f>
        <v>400071</v>
      </c>
      <c r="O70" t="str">
        <f t="shared" si="12"/>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154"/>
      <c r="U70" t="str">
        <f t="shared" si="5"/>
        <v>3510.PPFSMPRI.I05.Ap251</v>
      </c>
      <c r="V70" t="str">
        <f t="shared" si="6"/>
        <v>Sacred Heart.3510.PPFSMPRI.I05.Ap25</v>
      </c>
      <c r="W70" s="122">
        <v>20065</v>
      </c>
      <c r="Z70" s="122"/>
      <c r="AC70" s="122"/>
      <c r="AF70" s="122"/>
      <c r="AI70" s="122"/>
      <c r="AL70" s="122"/>
      <c r="AO70" s="122"/>
      <c r="AR70" s="122"/>
      <c r="AU70" s="122"/>
      <c r="AX70" s="122"/>
      <c r="BA70" s="122"/>
      <c r="BE70" s="122"/>
      <c r="BF70" s="120">
        <f t="shared" si="7"/>
        <v>0</v>
      </c>
      <c r="BG70" s="120">
        <f t="shared" si="10"/>
        <v>20065</v>
      </c>
      <c r="BI70" s="49">
        <v>20065</v>
      </c>
    </row>
    <row r="71" spans="1:61" hidden="1" x14ac:dyDescent="0.3">
      <c r="A71">
        <f t="shared" si="4"/>
        <v>3022053</v>
      </c>
      <c r="B71">
        <v>3022053</v>
      </c>
      <c r="C71" t="str">
        <f>VLOOKUP(B71,'School Details'!A:K,2,FALSE)</f>
        <v>Shalom Noam</v>
      </c>
      <c r="D71">
        <f>VLOOKUP(B71,'School Details'!A:K,3,FALSE)</f>
        <v>0</v>
      </c>
      <c r="E71" t="str">
        <f>VLOOKUP(B71,'School Details'!A:K,4,FALSE)</f>
        <v>M</v>
      </c>
      <c r="F71" t="str">
        <f>VLOOKUP(B71,'School Details'!A:K,5,FALSE)</f>
        <v>Primary</v>
      </c>
      <c r="G71" s="100" t="s">
        <v>1012</v>
      </c>
      <c r="H71" t="str">
        <f>VLOOKUP(G71,CCs!$Q:$R,2,FALSE)</f>
        <v>Pupil Premium Primar</v>
      </c>
      <c r="I71" s="128" t="s">
        <v>23682</v>
      </c>
      <c r="J71">
        <f>VLOOKUP(G71,LBB_Code!$J:$O, 2,FALSE)</f>
        <v>661225</v>
      </c>
      <c r="K71" t="str">
        <f>VLOOKUP(I71,'Drop Down'!$H:$I,2,FALSE)</f>
        <v>I05</v>
      </c>
      <c r="L71">
        <v>1</v>
      </c>
      <c r="M71" t="str">
        <f t="shared" si="11"/>
        <v>PPFSMPRI.I05</v>
      </c>
      <c r="N71">
        <f>VLOOKUP(B71,'School Details'!A:K,10,FALSE)</f>
        <v>158733</v>
      </c>
      <c r="O71" t="str">
        <f t="shared" si="12"/>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154"/>
      <c r="U71" t="str">
        <f t="shared" si="5"/>
        <v>2053.PPFSMPRI.I05.Ap251</v>
      </c>
      <c r="V71" t="str">
        <f t="shared" si="6"/>
        <v>Shalom Noam.2053.PPFSMPRI.I05.Ap25</v>
      </c>
      <c r="W71" s="122">
        <v>1850</v>
      </c>
      <c r="X71" s="122"/>
      <c r="Y71" s="122"/>
      <c r="Z71" s="122"/>
      <c r="AA71" s="122"/>
      <c r="AB71" s="122"/>
      <c r="AC71" s="122"/>
      <c r="AF71" s="122"/>
      <c r="AG71" s="122"/>
      <c r="AH71" s="122"/>
      <c r="AI71" s="122"/>
      <c r="AJ71" s="122"/>
      <c r="AK71" s="122"/>
      <c r="AL71" s="122"/>
      <c r="AO71" s="122"/>
      <c r="AP71" s="122"/>
      <c r="AQ71" s="122"/>
      <c r="AR71" s="122"/>
      <c r="AS71" s="122"/>
      <c r="AT71" s="122"/>
      <c r="AU71" s="122"/>
      <c r="AX71" s="122"/>
      <c r="AY71" s="122"/>
      <c r="AZ71" s="122"/>
      <c r="BA71" s="122"/>
      <c r="BE71" s="122"/>
      <c r="BF71" s="120">
        <f t="shared" si="7"/>
        <v>0</v>
      </c>
      <c r="BG71" s="120">
        <f t="shared" ref="BG71:BG94" si="15">W71-T71</f>
        <v>1850</v>
      </c>
      <c r="BI71" s="49">
        <v>1850</v>
      </c>
    </row>
    <row r="72" spans="1:61" hidden="1" x14ac:dyDescent="0.3">
      <c r="A72">
        <f t="shared" si="4"/>
        <v>3023502</v>
      </c>
      <c r="B72">
        <v>3023502</v>
      </c>
      <c r="C72" t="str">
        <f>VLOOKUP(B72,'School Details'!A:K,2,FALSE)</f>
        <v>St Agnes RC</v>
      </c>
      <c r="D72">
        <f>VLOOKUP(B72,'School Details'!A:K,3,FALSE)</f>
        <v>0</v>
      </c>
      <c r="E72" t="str">
        <f>VLOOKUP(B72,'School Details'!A:K,4,FALSE)</f>
        <v>M</v>
      </c>
      <c r="F72" t="str">
        <f>VLOOKUP(B72,'School Details'!A:K,5,FALSE)</f>
        <v>Primary</v>
      </c>
      <c r="G72" s="100" t="s">
        <v>1012</v>
      </c>
      <c r="H72" t="str">
        <f>VLOOKUP(G72,CCs!$Q:$R,2,FALSE)</f>
        <v>Pupil Premium Primar</v>
      </c>
      <c r="I72" s="128" t="s">
        <v>23682</v>
      </c>
      <c r="J72">
        <f>VLOOKUP(G72,LBB_Code!$J:$O, 2,FALSE)</f>
        <v>661225</v>
      </c>
      <c r="K72" t="str">
        <f>VLOOKUP(I72,'Drop Down'!$H:$I,2,FALSE)</f>
        <v>I05</v>
      </c>
      <c r="L72">
        <f t="shared" ref="L72:L94" si="16">IF(C74=C73,L71+1,1)</f>
        <v>1</v>
      </c>
      <c r="M72" t="str">
        <f t="shared" ref="M72:M94" si="17">I72&amp;"."&amp;K72</f>
        <v>PPFSMPRI.I05</v>
      </c>
      <c r="N72">
        <f>VLOOKUP(B72,'School Details'!A:K,10,FALSE)</f>
        <v>400096</v>
      </c>
      <c r="O72" t="str">
        <f t="shared" ref="O72:O94" si="18">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154"/>
      <c r="U72" t="str">
        <f t="shared" ref="U72:U94" si="19">RIGHT($B72,4)&amp;"."&amp;$M72&amp;"."&amp;U$3</f>
        <v>3502.PPFSMPRI.I05.Ap251</v>
      </c>
      <c r="V72" t="str">
        <f t="shared" ref="V72:V94" si="20">$O72&amp;"."&amp;RIGHT($B72,4)&amp;"."&amp;$M72&amp;"."&amp;V$3</f>
        <v>St Agnes RC.3502.PPFSMPRI.I05.Ap25</v>
      </c>
      <c r="W72" s="122">
        <v>39025</v>
      </c>
      <c r="Z72" s="122"/>
      <c r="AC72" s="122"/>
      <c r="AF72" s="122"/>
      <c r="AI72" s="122"/>
      <c r="AL72" s="122"/>
      <c r="AO72" s="122"/>
      <c r="AR72" s="122"/>
      <c r="AU72" s="122"/>
      <c r="AX72" s="122"/>
      <c r="BA72" s="122"/>
      <c r="BE72" s="122"/>
      <c r="BF72" s="120">
        <f t="shared" ref="BF72:BF94" si="21">AF72+AO72+AX72+BE72</f>
        <v>0</v>
      </c>
      <c r="BG72" s="120">
        <f t="shared" si="15"/>
        <v>39025</v>
      </c>
      <c r="BI72" s="49">
        <v>39025</v>
      </c>
    </row>
    <row r="73" spans="1:61" hidden="1" x14ac:dyDescent="0.3">
      <c r="A73">
        <f t="shared" ref="A73:A94" si="22">B73</f>
        <v>3023315</v>
      </c>
      <c r="B73">
        <v>3023315</v>
      </c>
      <c r="C73" t="str">
        <f>VLOOKUP(B73,'School Details'!A:K,2,FALSE)</f>
        <v>St Andrew's C E</v>
      </c>
      <c r="D73">
        <f>VLOOKUP(B73,'School Details'!A:K,3,FALSE)</f>
        <v>0</v>
      </c>
      <c r="E73" t="str">
        <f>VLOOKUP(B73,'School Details'!A:K,4,FALSE)</f>
        <v>M</v>
      </c>
      <c r="F73" t="str">
        <f>VLOOKUP(B73,'School Details'!A:K,5,FALSE)</f>
        <v>Primary</v>
      </c>
      <c r="G73" s="100" t="s">
        <v>1012</v>
      </c>
      <c r="H73" t="str">
        <f>VLOOKUP(G73,CCs!$Q:$R,2,FALSE)</f>
        <v>Pupil Premium Primar</v>
      </c>
      <c r="I73" s="128" t="s">
        <v>23682</v>
      </c>
      <c r="J73">
        <f>VLOOKUP(G73,LBB_Code!$J:$O, 2,FALSE)</f>
        <v>661225</v>
      </c>
      <c r="K73" t="str">
        <f>VLOOKUP(I73,'Drop Down'!$H:$I,2,FALSE)</f>
        <v>I05</v>
      </c>
      <c r="L73">
        <f t="shared" si="16"/>
        <v>1</v>
      </c>
      <c r="M73" t="str">
        <f t="shared" si="17"/>
        <v>PPFSMPRI.I05</v>
      </c>
      <c r="N73">
        <f>VLOOKUP(B73,'School Details'!A:K,10,FALSE)</f>
        <v>400062</v>
      </c>
      <c r="O73" t="str">
        <f t="shared" si="18"/>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154"/>
      <c r="U73" t="str">
        <f t="shared" si="19"/>
        <v>3315.PPFSMPRI.I05.Ap251</v>
      </c>
      <c r="V73" t="str">
        <f t="shared" si="20"/>
        <v>St Andrew's C E.3315.PPFSMPRI.I05.Ap25</v>
      </c>
      <c r="W73" s="122">
        <v>4344</v>
      </c>
      <c r="Z73" s="122"/>
      <c r="AC73" s="122"/>
      <c r="AF73" s="122"/>
      <c r="AI73" s="122"/>
      <c r="AL73" s="122"/>
      <c r="AO73" s="122"/>
      <c r="AR73" s="122"/>
      <c r="AU73" s="122"/>
      <c r="AX73" s="122"/>
      <c r="BA73" s="122"/>
      <c r="BE73" s="122"/>
      <c r="BF73" s="120">
        <f t="shared" si="21"/>
        <v>0</v>
      </c>
      <c r="BG73" s="120">
        <f t="shared" si="15"/>
        <v>4344</v>
      </c>
      <c r="BI73" s="49">
        <v>4344</v>
      </c>
    </row>
    <row r="74" spans="1:61" hidden="1" x14ac:dyDescent="0.3">
      <c r="A74">
        <f t="shared" si="22"/>
        <v>3023504</v>
      </c>
      <c r="B74">
        <v>3023504</v>
      </c>
      <c r="C74" t="str">
        <f>VLOOKUP(B74,'School Details'!A:K,2,FALSE)</f>
        <v>St Catherines R C</v>
      </c>
      <c r="D74">
        <f>VLOOKUP(B74,'School Details'!A:K,3,FALSE)</f>
        <v>0</v>
      </c>
      <c r="E74" t="str">
        <f>VLOOKUP(B74,'School Details'!A:K,4,FALSE)</f>
        <v>M</v>
      </c>
      <c r="F74" t="str">
        <f>VLOOKUP(B74,'School Details'!A:K,5,FALSE)</f>
        <v>Primary</v>
      </c>
      <c r="G74" s="100" t="s">
        <v>1012</v>
      </c>
      <c r="H74" t="str">
        <f>VLOOKUP(G74,CCs!$Q:$R,2,FALSE)</f>
        <v>Pupil Premium Primar</v>
      </c>
      <c r="I74" s="128" t="s">
        <v>23682</v>
      </c>
      <c r="J74">
        <f>VLOOKUP(G74,LBB_Code!$J:$O, 2,FALSE)</f>
        <v>661225</v>
      </c>
      <c r="K74" t="str">
        <f>VLOOKUP(I74,'Drop Down'!$H:$I,2,FALSE)</f>
        <v>I05</v>
      </c>
      <c r="L74">
        <f t="shared" si="16"/>
        <v>1</v>
      </c>
      <c r="M74" t="str">
        <f t="shared" si="17"/>
        <v>PPFSMPRI.I05</v>
      </c>
      <c r="N74">
        <f>VLOOKUP(B74,'School Details'!A:K,10,FALSE)</f>
        <v>400064</v>
      </c>
      <c r="O74" t="str">
        <f t="shared" si="18"/>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154"/>
      <c r="U74" t="str">
        <f t="shared" si="19"/>
        <v>3504.PPFSMPRI.I05.Ap251</v>
      </c>
      <c r="V74" t="str">
        <f t="shared" si="20"/>
        <v>St Catherines R C.3504.PPFSMPRI.I05.Ap25</v>
      </c>
      <c r="W74" s="122">
        <v>10634</v>
      </c>
      <c r="Z74" s="122"/>
      <c r="AC74" s="122"/>
      <c r="AF74" s="122"/>
      <c r="AI74" s="122"/>
      <c r="AL74" s="122"/>
      <c r="AO74" s="122"/>
      <c r="AR74" s="122"/>
      <c r="AU74" s="122"/>
      <c r="AX74" s="122"/>
      <c r="BA74" s="122"/>
      <c r="BE74" s="122"/>
      <c r="BF74" s="120">
        <f t="shared" si="21"/>
        <v>0</v>
      </c>
      <c r="BG74" s="120">
        <f t="shared" si="15"/>
        <v>10634</v>
      </c>
      <c r="BI74" s="49">
        <v>10634</v>
      </c>
    </row>
    <row r="75" spans="1:61" hidden="1" x14ac:dyDescent="0.3">
      <c r="A75">
        <f t="shared" si="22"/>
        <v>3023307</v>
      </c>
      <c r="B75">
        <v>3023307</v>
      </c>
      <c r="C75" t="str">
        <f>VLOOKUP(B75,'School Details'!A:K,2,FALSE)</f>
        <v>St John's CE  N11</v>
      </c>
      <c r="D75">
        <f>VLOOKUP(B75,'School Details'!A:K,3,FALSE)</f>
        <v>0</v>
      </c>
      <c r="E75" t="str">
        <f>VLOOKUP(B75,'School Details'!A:K,4,FALSE)</f>
        <v>M</v>
      </c>
      <c r="F75" t="str">
        <f>VLOOKUP(B75,'School Details'!A:K,5,FALSE)</f>
        <v>Primary</v>
      </c>
      <c r="G75" s="100" t="s">
        <v>1012</v>
      </c>
      <c r="H75" t="str">
        <f>VLOOKUP(G75,CCs!$Q:$R,2,FALSE)</f>
        <v>Pupil Premium Primar</v>
      </c>
      <c r="I75" s="128" t="s">
        <v>23682</v>
      </c>
      <c r="J75">
        <f>VLOOKUP(G75,LBB_Code!$J:$O, 2,FALSE)</f>
        <v>661225</v>
      </c>
      <c r="K75" t="str">
        <f>VLOOKUP(I75,'Drop Down'!$H:$I,2,FALSE)</f>
        <v>I05</v>
      </c>
      <c r="L75">
        <f t="shared" si="16"/>
        <v>1</v>
      </c>
      <c r="M75" t="str">
        <f t="shared" si="17"/>
        <v>PPFSMPRI.I05</v>
      </c>
      <c r="N75">
        <f>VLOOKUP(B75,'School Details'!A:K,10,FALSE)</f>
        <v>400114</v>
      </c>
      <c r="O75" t="str">
        <f t="shared" si="18"/>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154"/>
      <c r="U75" t="str">
        <f t="shared" si="19"/>
        <v>3307.PPFSMPRI.I05.Ap251</v>
      </c>
      <c r="V75" t="str">
        <f t="shared" si="20"/>
        <v>St John's CE  N11.3307.PPFSMPRI.I05.Ap25</v>
      </c>
      <c r="W75" s="122">
        <v>12289</v>
      </c>
      <c r="Z75" s="122"/>
      <c r="AC75" s="122"/>
      <c r="AF75" s="122"/>
      <c r="AI75" s="122"/>
      <c r="AL75" s="122"/>
      <c r="AO75" s="122"/>
      <c r="AR75" s="122"/>
      <c r="AU75" s="122"/>
      <c r="AX75" s="122"/>
      <c r="BA75" s="122"/>
      <c r="BE75" s="122"/>
      <c r="BF75" s="120">
        <f t="shared" si="21"/>
        <v>0</v>
      </c>
      <c r="BG75" s="120">
        <f t="shared" si="15"/>
        <v>12289</v>
      </c>
      <c r="BI75" s="49">
        <v>12289</v>
      </c>
    </row>
    <row r="76" spans="1:61" hidden="1" x14ac:dyDescent="0.3">
      <c r="A76">
        <f t="shared" si="22"/>
        <v>3023309</v>
      </c>
      <c r="B76">
        <v>3023309</v>
      </c>
      <c r="C76" t="str">
        <f>VLOOKUP(B76,'School Details'!A:K,2,FALSE)</f>
        <v>St Johns CE N20</v>
      </c>
      <c r="D76">
        <f>VLOOKUP(B76,'School Details'!A:K,3,FALSE)</f>
        <v>0</v>
      </c>
      <c r="E76" t="str">
        <f>VLOOKUP(B76,'School Details'!A:K,4,FALSE)</f>
        <v>M</v>
      </c>
      <c r="F76" t="str">
        <f>VLOOKUP(B76,'School Details'!A:K,5,FALSE)</f>
        <v>Primary</v>
      </c>
      <c r="G76" s="100" t="s">
        <v>1012</v>
      </c>
      <c r="H76" t="str">
        <f>VLOOKUP(G76,CCs!$Q:$R,2,FALSE)</f>
        <v>Pupil Premium Primar</v>
      </c>
      <c r="I76" s="128" t="s">
        <v>23682</v>
      </c>
      <c r="J76">
        <f>VLOOKUP(G76,LBB_Code!$J:$O, 2,FALSE)</f>
        <v>661225</v>
      </c>
      <c r="K76" t="str">
        <f>VLOOKUP(I76,'Drop Down'!$H:$I,2,FALSE)</f>
        <v>I05</v>
      </c>
      <c r="L76">
        <f t="shared" si="16"/>
        <v>1</v>
      </c>
      <c r="M76" t="str">
        <f t="shared" si="17"/>
        <v>PPFSMPRI.I05</v>
      </c>
      <c r="N76">
        <f>VLOOKUP(B76,'School Details'!A:K,10,FALSE)</f>
        <v>400098</v>
      </c>
      <c r="O76" t="str">
        <f t="shared" si="18"/>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154"/>
      <c r="U76" t="str">
        <f t="shared" si="19"/>
        <v>3309.PPFSMPRI.I05.Ap251</v>
      </c>
      <c r="V76" t="str">
        <f t="shared" si="20"/>
        <v>St Johns CE N20.3309.PPFSMPRI.I05.Ap25</v>
      </c>
      <c r="W76" s="122">
        <v>10069</v>
      </c>
      <c r="Z76" s="122"/>
      <c r="AC76" s="122"/>
      <c r="AF76" s="122"/>
      <c r="AI76" s="122"/>
      <c r="AL76" s="122"/>
      <c r="AO76" s="122"/>
      <c r="AR76" s="122"/>
      <c r="AU76" s="122"/>
      <c r="AX76" s="122"/>
      <c r="BA76" s="122"/>
      <c r="BE76" s="122"/>
      <c r="BF76" s="120">
        <f t="shared" si="21"/>
        <v>0</v>
      </c>
      <c r="BG76" s="120">
        <f t="shared" si="15"/>
        <v>10069</v>
      </c>
      <c r="BI76" s="49">
        <v>10069</v>
      </c>
    </row>
    <row r="77" spans="1:61" hidden="1" x14ac:dyDescent="0.3">
      <c r="A77">
        <f t="shared" si="22"/>
        <v>3023509</v>
      </c>
      <c r="B77">
        <v>3023509</v>
      </c>
      <c r="C77" t="str">
        <f>VLOOKUP(B77,'School Details'!A:K,2,FALSE)</f>
        <v>St Joseph's</v>
      </c>
      <c r="D77">
        <f>VLOOKUP(B77,'School Details'!A:K,3,FALSE)</f>
        <v>0</v>
      </c>
      <c r="E77" t="str">
        <f>VLOOKUP(B77,'School Details'!A:K,4,FALSE)</f>
        <v>M</v>
      </c>
      <c r="F77" t="str">
        <f>VLOOKUP(B77,'School Details'!A:K,5,FALSE)</f>
        <v>Primary</v>
      </c>
      <c r="G77" s="100" t="s">
        <v>1012</v>
      </c>
      <c r="H77" t="str">
        <f>VLOOKUP(G77,CCs!$Q:$R,2,FALSE)</f>
        <v>Pupil Premium Primar</v>
      </c>
      <c r="I77" s="128" t="s">
        <v>23682</v>
      </c>
      <c r="J77">
        <f>VLOOKUP(G77,LBB_Code!$J:$O, 2,FALSE)</f>
        <v>661225</v>
      </c>
      <c r="K77" t="str">
        <f>VLOOKUP(I77,'Drop Down'!$H:$I,2,FALSE)</f>
        <v>I05</v>
      </c>
      <c r="L77">
        <f t="shared" si="16"/>
        <v>1</v>
      </c>
      <c r="M77" t="str">
        <f t="shared" si="17"/>
        <v>PPFSMPRI.I05</v>
      </c>
      <c r="N77">
        <f>VLOOKUP(B77,'School Details'!A:K,10,FALSE)</f>
        <v>400066</v>
      </c>
      <c r="O77" t="str">
        <f t="shared" si="18"/>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154"/>
      <c r="U77" t="str">
        <f t="shared" si="19"/>
        <v>3509.PPFSMPRI.I05.Ap251</v>
      </c>
      <c r="V77" t="str">
        <f t="shared" si="20"/>
        <v>St Joseph's.3509.PPFSMPRI.I05.Ap25</v>
      </c>
      <c r="W77" s="122">
        <v>38480</v>
      </c>
      <c r="Z77" s="122"/>
      <c r="AC77" s="122"/>
      <c r="AF77" s="122"/>
      <c r="AI77" s="122"/>
      <c r="AL77" s="122"/>
      <c r="AO77" s="122"/>
      <c r="AR77" s="122"/>
      <c r="AU77" s="122"/>
      <c r="AX77" s="122"/>
      <c r="BA77" s="122"/>
      <c r="BE77" s="122"/>
      <c r="BF77" s="120">
        <f t="shared" si="21"/>
        <v>0</v>
      </c>
      <c r="BG77" s="120">
        <f t="shared" si="15"/>
        <v>38480</v>
      </c>
      <c r="BI77" s="49">
        <v>38480</v>
      </c>
    </row>
    <row r="78" spans="1:61" hidden="1" x14ac:dyDescent="0.3">
      <c r="A78">
        <f t="shared" si="22"/>
        <v>3023312</v>
      </c>
      <c r="B78">
        <v>3023312</v>
      </c>
      <c r="C78" t="str">
        <f>VLOOKUP(B78,'School Details'!A:K,2,FALSE)</f>
        <v>St Mary's  EN4</v>
      </c>
      <c r="D78">
        <f>VLOOKUP(B78,'School Details'!A:K,3,FALSE)</f>
        <v>0</v>
      </c>
      <c r="E78" t="str">
        <f>VLOOKUP(B78,'School Details'!A:K,4,FALSE)</f>
        <v>M</v>
      </c>
      <c r="F78" t="str">
        <f>VLOOKUP(B78,'School Details'!A:K,5,FALSE)</f>
        <v>Primary</v>
      </c>
      <c r="G78" s="100" t="s">
        <v>1012</v>
      </c>
      <c r="H78" t="str">
        <f>VLOOKUP(G78,CCs!$Q:$R,2,FALSE)</f>
        <v>Pupil Premium Primar</v>
      </c>
      <c r="I78" s="128" t="s">
        <v>23682</v>
      </c>
      <c r="J78">
        <f>VLOOKUP(G78,LBB_Code!$J:$O, 2,FALSE)</f>
        <v>661225</v>
      </c>
      <c r="K78" t="str">
        <f>VLOOKUP(I78,'Drop Down'!$H:$I,2,FALSE)</f>
        <v>I05</v>
      </c>
      <c r="L78">
        <f t="shared" si="16"/>
        <v>1</v>
      </c>
      <c r="M78" t="str">
        <f t="shared" si="17"/>
        <v>PPFSMPRI.I05</v>
      </c>
      <c r="N78">
        <f>VLOOKUP(B78,'School Details'!A:K,10,FALSE)</f>
        <v>400017</v>
      </c>
      <c r="O78" t="str">
        <f t="shared" si="18"/>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154"/>
      <c r="U78" t="str">
        <f t="shared" si="19"/>
        <v>3312.PPFSMPRI.I05.Ap251</v>
      </c>
      <c r="V78" t="str">
        <f t="shared" si="20"/>
        <v>St Mary's  EN4.3312.PPFSMPRI.I05.Ap25</v>
      </c>
      <c r="W78" s="122">
        <v>11450</v>
      </c>
      <c r="Z78" s="122"/>
      <c r="AC78" s="122"/>
      <c r="AF78" s="122"/>
      <c r="AI78" s="122"/>
      <c r="AL78" s="122"/>
      <c r="AO78" s="122"/>
      <c r="AR78" s="122"/>
      <c r="AU78" s="122"/>
      <c r="AX78" s="122"/>
      <c r="BA78" s="122"/>
      <c r="BE78" s="122"/>
      <c r="BF78" s="120">
        <f t="shared" si="21"/>
        <v>0</v>
      </c>
      <c r="BG78" s="120">
        <f t="shared" si="15"/>
        <v>11450</v>
      </c>
      <c r="BI78" s="49">
        <v>11450</v>
      </c>
    </row>
    <row r="79" spans="1:61" hidden="1" x14ac:dyDescent="0.3">
      <c r="A79">
        <f t="shared" si="22"/>
        <v>3023311</v>
      </c>
      <c r="B79">
        <v>3023311</v>
      </c>
      <c r="C79" t="str">
        <f>VLOOKUP(B79,'School Details'!A:K,2,FALSE)</f>
        <v>St Mary's  N3</v>
      </c>
      <c r="D79">
        <f>VLOOKUP(B79,'School Details'!A:K,3,FALSE)</f>
        <v>0</v>
      </c>
      <c r="E79" t="str">
        <f>VLOOKUP(B79,'School Details'!A:K,4,FALSE)</f>
        <v>M</v>
      </c>
      <c r="F79" t="str">
        <f>VLOOKUP(B79,'School Details'!A:K,5,FALSE)</f>
        <v>Primary</v>
      </c>
      <c r="G79" s="100" t="s">
        <v>1012</v>
      </c>
      <c r="H79" t="str">
        <f>VLOOKUP(G79,CCs!$Q:$R,2,FALSE)</f>
        <v>Pupil Premium Primar</v>
      </c>
      <c r="I79" s="128" t="s">
        <v>23682</v>
      </c>
      <c r="J79">
        <f>VLOOKUP(G79,LBB_Code!$J:$O, 2,FALSE)</f>
        <v>661225</v>
      </c>
      <c r="K79" t="str">
        <f>VLOOKUP(I79,'Drop Down'!$H:$I,2,FALSE)</f>
        <v>I05</v>
      </c>
      <c r="L79">
        <f t="shared" si="16"/>
        <v>1</v>
      </c>
      <c r="M79" t="str">
        <f t="shared" si="17"/>
        <v>PPFSMPRI.I05</v>
      </c>
      <c r="N79">
        <f>VLOOKUP(B79,'School Details'!A:K,10,FALSE)</f>
        <v>400058</v>
      </c>
      <c r="O79" t="str">
        <f t="shared" si="18"/>
        <v>St Mary's  N3</v>
      </c>
      <c r="P79" t="str">
        <f>VLOOKUP($N79,LBB_Code!$B:$F,3,FALSE)</f>
        <v>St Marys Ce School N3</v>
      </c>
      <c r="Q79" t="str">
        <f>VLOOKUP($N79,LBB_Code!$B:$F,2,FALSE)</f>
        <v>S900008318</v>
      </c>
      <c r="R79" t="str">
        <f>VLOOKUP($N79,LBB_Code!$B:$F,4,FALSE)</f>
        <v>N3 1BT</v>
      </c>
      <c r="S79" t="str">
        <f>VLOOKUP(G79,LBB_Code!$J:$O, 6,FALSE)</f>
        <v>A1.D11334.661225.99999.9999999.999999</v>
      </c>
      <c r="T79" s="154"/>
      <c r="U79" t="str">
        <f t="shared" si="19"/>
        <v>3311.PPFSMPRI.I05.Ap251</v>
      </c>
      <c r="V79" t="str">
        <f t="shared" si="20"/>
        <v>St Mary's  N3.3311.PPFSMPRI.I05.Ap25</v>
      </c>
      <c r="W79" s="122">
        <v>23759</v>
      </c>
      <c r="Z79" s="122"/>
      <c r="AC79" s="122"/>
      <c r="AF79" s="122"/>
      <c r="AI79" s="122"/>
      <c r="AL79" s="122"/>
      <c r="AO79" s="122"/>
      <c r="AR79" s="122"/>
      <c r="AU79" s="122"/>
      <c r="AX79" s="122"/>
      <c r="BA79" s="122"/>
      <c r="BE79" s="122"/>
      <c r="BF79" s="120">
        <f t="shared" si="21"/>
        <v>0</v>
      </c>
      <c r="BG79" s="120">
        <f t="shared" si="15"/>
        <v>23759</v>
      </c>
      <c r="BI79" s="49">
        <v>23759</v>
      </c>
    </row>
    <row r="80" spans="1:61" hidden="1" x14ac:dyDescent="0.3">
      <c r="A80">
        <f t="shared" si="22"/>
        <v>3023521</v>
      </c>
      <c r="B80">
        <v>3023521</v>
      </c>
      <c r="C80" t="str">
        <f>VLOOKUP(B80,'School Details'!A:K,2,FALSE)</f>
        <v>St Mary's &amp; St John's</v>
      </c>
      <c r="D80">
        <f>VLOOKUP(B80,'School Details'!A:K,3,FALSE)</f>
        <v>0</v>
      </c>
      <c r="E80" t="str">
        <f>VLOOKUP(B80,'School Details'!A:K,4,FALSE)</f>
        <v>M</v>
      </c>
      <c r="F80" t="str">
        <f>VLOOKUP(B80,'School Details'!A:K,5,FALSE)</f>
        <v>All through</v>
      </c>
      <c r="G80" s="100" t="s">
        <v>1012</v>
      </c>
      <c r="H80" t="str">
        <f>VLOOKUP(G80,CCs!$Q:$R,2,FALSE)</f>
        <v>Pupil Premium Primar</v>
      </c>
      <c r="I80" s="128" t="s">
        <v>23682</v>
      </c>
      <c r="J80">
        <f>VLOOKUP(G80,LBB_Code!$J:$O, 2,FALSE)</f>
        <v>661225</v>
      </c>
      <c r="K80" t="str">
        <f>VLOOKUP(I80,'Drop Down'!$H:$I,2,FALSE)</f>
        <v>I05</v>
      </c>
      <c r="L80">
        <f t="shared" si="16"/>
        <v>1</v>
      </c>
      <c r="M80" t="str">
        <f t="shared" si="17"/>
        <v>PPFSMPRI.I05</v>
      </c>
      <c r="N80">
        <f>VLOOKUP(B80,'School Details'!A:K,10,FALSE)</f>
        <v>400135</v>
      </c>
      <c r="O80" t="str">
        <f t="shared" si="18"/>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154"/>
      <c r="U80" t="str">
        <f t="shared" si="19"/>
        <v>3521.PPFSMPRI.I05.Ap251</v>
      </c>
      <c r="V80" t="str">
        <f t="shared" si="20"/>
        <v>St Mary's &amp; St John's.3521.PPFSMPRI.I05.Ap25</v>
      </c>
      <c r="W80" s="122">
        <v>127090</v>
      </c>
      <c r="Z80" s="122"/>
      <c r="AC80" s="122"/>
      <c r="AF80" s="122"/>
      <c r="AI80" s="122"/>
      <c r="AL80" s="122"/>
      <c r="AO80" s="122"/>
      <c r="AR80" s="122"/>
      <c r="AU80" s="122"/>
      <c r="AX80" s="122"/>
      <c r="BA80" s="122"/>
      <c r="BE80" s="122"/>
      <c r="BF80" s="120">
        <f t="shared" si="21"/>
        <v>0</v>
      </c>
      <c r="BG80" s="120">
        <f t="shared" si="15"/>
        <v>127090</v>
      </c>
      <c r="BI80" s="49">
        <v>127090</v>
      </c>
    </row>
    <row r="81" spans="1:61" hidden="1" x14ac:dyDescent="0.3">
      <c r="A81">
        <f t="shared" si="22"/>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00" t="s">
        <v>1011</v>
      </c>
      <c r="H81" t="str">
        <f>VLOOKUP(G81,CCs!$Q:$R,2,FALSE)</f>
        <v>Pupil Premium Second</v>
      </c>
      <c r="I81" s="128" t="s">
        <v>23684</v>
      </c>
      <c r="J81">
        <f>VLOOKUP(G81,LBB_Code!$J:$O, 2,FALSE)</f>
        <v>661225</v>
      </c>
      <c r="K81" t="str">
        <f>VLOOKUP(I81,'Drop Down'!$H:$I,2,FALSE)</f>
        <v>I05</v>
      </c>
      <c r="L81">
        <f t="shared" si="16"/>
        <v>1</v>
      </c>
      <c r="M81" t="str">
        <f t="shared" si="17"/>
        <v>PPFSMSEC.I05</v>
      </c>
      <c r="N81">
        <f>VLOOKUP(B81,'School Details'!A:K,10,FALSE)</f>
        <v>400029</v>
      </c>
      <c r="O81" t="str">
        <f t="shared" si="18"/>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154"/>
      <c r="U81" t="str">
        <f t="shared" si="19"/>
        <v>5404.PPFSMSEC.I05.Ap251</v>
      </c>
      <c r="V81" t="str">
        <f t="shared" si="20"/>
        <v>St Michaels Catholic Grammar.5404.PPFSMSEC.I05.Ap25</v>
      </c>
      <c r="W81" s="122">
        <v>20469</v>
      </c>
      <c r="Z81" s="122"/>
      <c r="AC81" s="122"/>
      <c r="AF81" s="122"/>
      <c r="AI81" s="122"/>
      <c r="AL81" s="122"/>
      <c r="AO81" s="122"/>
      <c r="AR81" s="122"/>
      <c r="AU81" s="122"/>
      <c r="AX81" s="122"/>
      <c r="BA81" s="122"/>
      <c r="BE81" s="122"/>
      <c r="BF81" s="120">
        <f t="shared" si="21"/>
        <v>0</v>
      </c>
      <c r="BG81" s="122">
        <f t="shared" si="15"/>
        <v>20469</v>
      </c>
      <c r="BI81" s="49">
        <v>20469</v>
      </c>
    </row>
    <row r="82" spans="1:61" hidden="1" x14ac:dyDescent="0.3">
      <c r="A82">
        <f t="shared" si="22"/>
        <v>3023314</v>
      </c>
      <c r="B82">
        <v>3023314</v>
      </c>
      <c r="C82" t="str">
        <f>VLOOKUP(B82,'School Details'!A:K,2,FALSE)</f>
        <v>St Pauls NW7</v>
      </c>
      <c r="D82">
        <f>VLOOKUP(B82,'School Details'!A:K,3,FALSE)</f>
        <v>0</v>
      </c>
      <c r="E82" t="str">
        <f>VLOOKUP(B82,'School Details'!A:K,4,FALSE)</f>
        <v>M</v>
      </c>
      <c r="F82" t="str">
        <f>VLOOKUP(B82,'School Details'!A:K,5,FALSE)</f>
        <v>Primary</v>
      </c>
      <c r="G82" s="100" t="s">
        <v>1012</v>
      </c>
      <c r="H82" t="str">
        <f>VLOOKUP(G82,CCs!$Q:$R,2,FALSE)</f>
        <v>Pupil Premium Primar</v>
      </c>
      <c r="I82" s="128" t="s">
        <v>23682</v>
      </c>
      <c r="J82">
        <f>VLOOKUP(G82,LBB_Code!$J:$O, 2,FALSE)</f>
        <v>661225</v>
      </c>
      <c r="K82" t="str">
        <f>VLOOKUP(I82,'Drop Down'!$H:$I,2,FALSE)</f>
        <v>I05</v>
      </c>
      <c r="L82">
        <f t="shared" si="16"/>
        <v>1</v>
      </c>
      <c r="M82" t="str">
        <f t="shared" si="17"/>
        <v>PPFSMPRI.I05</v>
      </c>
      <c r="N82">
        <f>VLOOKUP(B82,'School Details'!A:K,10,FALSE)</f>
        <v>400094</v>
      </c>
      <c r="O82" t="str">
        <f t="shared" si="18"/>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154"/>
      <c r="U82" t="str">
        <f t="shared" si="19"/>
        <v>3314.PPFSMPRI.I05.Ap251</v>
      </c>
      <c r="V82" t="str">
        <f t="shared" si="20"/>
        <v>St Pauls NW7.3314.PPFSMPRI.I05.Ap25</v>
      </c>
      <c r="W82" s="122">
        <v>16184</v>
      </c>
      <c r="Z82" s="122"/>
      <c r="AC82" s="122"/>
      <c r="AF82" s="122"/>
      <c r="AI82" s="122"/>
      <c r="AL82" s="122"/>
      <c r="AO82" s="122"/>
      <c r="AR82" s="122"/>
      <c r="AU82" s="122"/>
      <c r="AX82" s="122"/>
      <c r="BA82" s="122"/>
      <c r="BE82" s="122"/>
      <c r="BF82" s="120">
        <f t="shared" si="21"/>
        <v>0</v>
      </c>
      <c r="BG82" s="122">
        <f t="shared" si="15"/>
        <v>16184</v>
      </c>
      <c r="BI82" s="49">
        <v>16184</v>
      </c>
    </row>
    <row r="83" spans="1:61" hidden="1" x14ac:dyDescent="0.3">
      <c r="A83">
        <f t="shared" si="22"/>
        <v>3023507</v>
      </c>
      <c r="B83">
        <v>3023507</v>
      </c>
      <c r="C83" t="str">
        <f>VLOOKUP(B83,'School Details'!A:K,2,FALSE)</f>
        <v>St Theresa's RC</v>
      </c>
      <c r="D83">
        <f>VLOOKUP(B83,'School Details'!A:K,3,FALSE)</f>
        <v>0</v>
      </c>
      <c r="E83" t="str">
        <f>VLOOKUP(B83,'School Details'!A:K,4,FALSE)</f>
        <v>M</v>
      </c>
      <c r="F83" t="str">
        <f>VLOOKUP(B83,'School Details'!A:K,5,FALSE)</f>
        <v>Primary</v>
      </c>
      <c r="G83" s="100" t="s">
        <v>1012</v>
      </c>
      <c r="H83" t="str">
        <f>VLOOKUP(G83,CCs!$Q:$R,2,FALSE)</f>
        <v>Pupil Premium Primar</v>
      </c>
      <c r="I83" s="128" t="s">
        <v>23682</v>
      </c>
      <c r="J83">
        <f>VLOOKUP(G83,LBB_Code!$J:$O, 2,FALSE)</f>
        <v>661225</v>
      </c>
      <c r="K83" t="str">
        <f>VLOOKUP(I83,'Drop Down'!$H:$I,2,FALSE)</f>
        <v>I05</v>
      </c>
      <c r="L83">
        <f t="shared" si="16"/>
        <v>1</v>
      </c>
      <c r="M83" t="str">
        <f t="shared" si="17"/>
        <v>PPFSMPRI.I05</v>
      </c>
      <c r="N83">
        <f>VLOOKUP(B83,'School Details'!A:K,10,FALSE)</f>
        <v>400037</v>
      </c>
      <c r="O83" t="str">
        <f t="shared" si="18"/>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154"/>
      <c r="U83" t="str">
        <f t="shared" si="19"/>
        <v>3507.PPFSMPRI.I05.Ap251</v>
      </c>
      <c r="V83" t="str">
        <f t="shared" si="20"/>
        <v>St Theresa's RC.3507.PPFSMPRI.I05.Ap25</v>
      </c>
      <c r="W83" s="122">
        <v>12854</v>
      </c>
      <c r="Z83" s="122"/>
      <c r="AC83" s="122"/>
      <c r="AF83" s="122"/>
      <c r="AI83" s="122"/>
      <c r="AL83" s="122"/>
      <c r="AO83" s="122"/>
      <c r="AR83" s="122"/>
      <c r="AU83" s="122"/>
      <c r="AX83" s="122"/>
      <c r="BA83" s="122"/>
      <c r="BE83" s="122"/>
      <c r="BF83" s="120">
        <f t="shared" si="21"/>
        <v>0</v>
      </c>
      <c r="BG83" s="122">
        <f t="shared" si="15"/>
        <v>12854</v>
      </c>
      <c r="BI83" s="49">
        <v>12854</v>
      </c>
    </row>
    <row r="84" spans="1:61" hidden="1" x14ac:dyDescent="0.3">
      <c r="A84">
        <f t="shared" si="22"/>
        <v>3023506</v>
      </c>
      <c r="B84">
        <v>3023506</v>
      </c>
      <c r="C84" t="str">
        <f>VLOOKUP(B84,'School Details'!A:K,2,FALSE)</f>
        <v>St Vincent's RC</v>
      </c>
      <c r="D84">
        <f>VLOOKUP(B84,'School Details'!A:K,3,FALSE)</f>
        <v>0</v>
      </c>
      <c r="E84" t="str">
        <f>VLOOKUP(B84,'School Details'!A:K,4,FALSE)</f>
        <v>M</v>
      </c>
      <c r="F84" t="str">
        <f>VLOOKUP(B84,'School Details'!A:K,5,FALSE)</f>
        <v>Primary</v>
      </c>
      <c r="G84" s="100" t="s">
        <v>1012</v>
      </c>
      <c r="H84" t="str">
        <f>VLOOKUP(G84,CCs!$Q:$R,2,FALSE)</f>
        <v>Pupil Premium Primar</v>
      </c>
      <c r="I84" s="128" t="s">
        <v>23682</v>
      </c>
      <c r="J84">
        <f>VLOOKUP(G84,LBB_Code!$J:$O, 2,FALSE)</f>
        <v>661225</v>
      </c>
      <c r="K84" t="str">
        <f>VLOOKUP(I84,'Drop Down'!$H:$I,2,FALSE)</f>
        <v>I05</v>
      </c>
      <c r="L84">
        <f t="shared" si="16"/>
        <v>1</v>
      </c>
      <c r="M84" t="str">
        <f t="shared" si="17"/>
        <v>PPFSMPRI.I05</v>
      </c>
      <c r="N84">
        <f>VLOOKUP(B84,'School Details'!A:K,10,FALSE)</f>
        <v>400009</v>
      </c>
      <c r="O84" t="str">
        <f t="shared" si="18"/>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154"/>
      <c r="U84" t="str">
        <f t="shared" si="19"/>
        <v>3506.PPFSMPRI.I05.Ap251</v>
      </c>
      <c r="V84" t="str">
        <f t="shared" si="20"/>
        <v>St Vincent's RC.3506.PPFSMPRI.I05.Ap25</v>
      </c>
      <c r="W84" s="122">
        <v>10264</v>
      </c>
      <c r="Z84" s="122"/>
      <c r="AC84" s="122"/>
      <c r="AF84" s="122"/>
      <c r="AI84" s="122"/>
      <c r="AL84" s="122"/>
      <c r="AO84" s="122"/>
      <c r="AR84" s="122"/>
      <c r="AU84" s="122"/>
      <c r="AX84" s="122"/>
      <c r="BA84" s="122"/>
      <c r="BE84" s="122"/>
      <c r="BF84" s="120">
        <f t="shared" si="21"/>
        <v>0</v>
      </c>
      <c r="BG84" s="120">
        <f t="shared" si="15"/>
        <v>10264</v>
      </c>
      <c r="BI84" s="49">
        <v>10264</v>
      </c>
    </row>
    <row r="85" spans="1:61" hidden="1" x14ac:dyDescent="0.3">
      <c r="A85">
        <f t="shared" si="22"/>
        <v>3025407</v>
      </c>
      <c r="B85">
        <v>3025407</v>
      </c>
      <c r="C85" t="str">
        <f>VLOOKUP(B85,'School Details'!A:K,2,FALSE)</f>
        <v>St. James' Catholic High</v>
      </c>
      <c r="D85">
        <f>VLOOKUP(B85,'School Details'!A:K,3,FALSE)</f>
        <v>0</v>
      </c>
      <c r="E85" t="str">
        <f>VLOOKUP(B85,'School Details'!A:K,4,FALSE)</f>
        <v>M</v>
      </c>
      <c r="F85" t="str">
        <f>VLOOKUP(B85,'School Details'!A:K,5,FALSE)</f>
        <v>Secondary</v>
      </c>
      <c r="G85" s="100" t="s">
        <v>1011</v>
      </c>
      <c r="H85" t="str">
        <f>VLOOKUP(G85,CCs!$Q:$R,2,FALSE)</f>
        <v>Pupil Premium Second</v>
      </c>
      <c r="I85" s="128" t="s">
        <v>23684</v>
      </c>
      <c r="J85">
        <f>VLOOKUP(G85,LBB_Code!$J:$O, 2,FALSE)</f>
        <v>661225</v>
      </c>
      <c r="K85" t="str">
        <f>VLOOKUP(I85,'Drop Down'!$H:$I,2,FALSE)</f>
        <v>I05</v>
      </c>
      <c r="L85">
        <f t="shared" si="16"/>
        <v>1</v>
      </c>
      <c r="M85" t="str">
        <f t="shared" si="17"/>
        <v>PPFSMSEC.I05</v>
      </c>
      <c r="N85">
        <f>VLOOKUP(B85,'School Details'!A:K,10,FALSE)</f>
        <v>400013</v>
      </c>
      <c r="O85" t="str">
        <f t="shared" si="18"/>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154"/>
      <c r="U85" t="str">
        <f t="shared" si="19"/>
        <v>5407.PPFSMSEC.I05.Ap251</v>
      </c>
      <c r="V85" t="str">
        <f t="shared" si="20"/>
        <v>St. James' Catholic High.5407.PPFSMSEC.I05.Ap25</v>
      </c>
      <c r="W85" s="122">
        <v>84525</v>
      </c>
      <c r="Z85" s="122"/>
      <c r="AC85" s="122"/>
      <c r="AF85" s="122"/>
      <c r="AI85" s="122"/>
      <c r="AL85" s="122"/>
      <c r="AO85" s="122"/>
      <c r="AR85" s="122"/>
      <c r="AU85" s="122"/>
      <c r="AX85" s="122"/>
      <c r="BA85" s="122"/>
      <c r="BE85" s="122"/>
      <c r="BF85" s="120">
        <f t="shared" si="21"/>
        <v>0</v>
      </c>
      <c r="BG85" s="120">
        <f t="shared" si="15"/>
        <v>84525</v>
      </c>
      <c r="BI85" s="49">
        <v>84525</v>
      </c>
    </row>
    <row r="86" spans="1:61" hidden="1" x14ac:dyDescent="0.3">
      <c r="A86">
        <f t="shared" si="22"/>
        <v>3023313</v>
      </c>
      <c r="B86">
        <v>3023313</v>
      </c>
      <c r="C86" t="str">
        <f>VLOOKUP(B86,'School Details'!A:K,2,FALSE)</f>
        <v>St. Pauls N11</v>
      </c>
      <c r="D86">
        <f>VLOOKUP(B86,'School Details'!A:K,3,FALSE)</f>
        <v>0</v>
      </c>
      <c r="E86" t="str">
        <f>VLOOKUP(B86,'School Details'!A:K,4,FALSE)</f>
        <v>M</v>
      </c>
      <c r="F86" t="str">
        <f>VLOOKUP(B86,'School Details'!A:K,5,FALSE)</f>
        <v>Primary</v>
      </c>
      <c r="G86" s="100" t="s">
        <v>1012</v>
      </c>
      <c r="H86" t="str">
        <f>VLOOKUP(G86,CCs!$Q:$R,2,FALSE)</f>
        <v>Pupil Premium Primar</v>
      </c>
      <c r="I86" s="128" t="s">
        <v>23682</v>
      </c>
      <c r="J86">
        <f>VLOOKUP(G86,LBB_Code!$J:$O, 2,FALSE)</f>
        <v>661225</v>
      </c>
      <c r="K86" t="str">
        <f>VLOOKUP(I86,'Drop Down'!$H:$I,2,FALSE)</f>
        <v>I05</v>
      </c>
      <c r="L86">
        <f t="shared" si="16"/>
        <v>1</v>
      </c>
      <c r="M86" t="str">
        <f t="shared" si="17"/>
        <v>PPFSMPRI.I05</v>
      </c>
      <c r="N86">
        <f>VLOOKUP(B86,'School Details'!A:K,10,FALSE)</f>
        <v>400006</v>
      </c>
      <c r="O86" t="str">
        <f t="shared" si="18"/>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154"/>
      <c r="U86" t="str">
        <f t="shared" si="19"/>
        <v>3313.PPFSMPRI.I05.Ap251</v>
      </c>
      <c r="V86" t="str">
        <f t="shared" si="20"/>
        <v>St. Pauls N11.3313.PPFSMPRI.I05.Ap25</v>
      </c>
      <c r="W86" s="122">
        <v>19415</v>
      </c>
      <c r="Z86" s="122"/>
      <c r="AC86" s="122"/>
      <c r="AF86" s="122"/>
      <c r="AI86" s="122"/>
      <c r="AL86" s="122"/>
      <c r="AO86" s="122"/>
      <c r="AR86" s="122"/>
      <c r="AU86" s="122"/>
      <c r="AX86" s="122"/>
      <c r="BA86" s="122"/>
      <c r="BE86" s="122"/>
      <c r="BF86" s="120">
        <f t="shared" si="21"/>
        <v>0</v>
      </c>
      <c r="BG86" s="120">
        <f t="shared" si="15"/>
        <v>19415</v>
      </c>
      <c r="BI86" s="49">
        <v>19415</v>
      </c>
    </row>
    <row r="87" spans="1:61" hidden="1" x14ac:dyDescent="0.3">
      <c r="A87">
        <f t="shared" si="22"/>
        <v>3022070</v>
      </c>
      <c r="B87">
        <v>3022070</v>
      </c>
      <c r="C87" t="str">
        <f>VLOOKUP(B87,'School Details'!A:K,2,FALSE)</f>
        <v>Sunnyfields</v>
      </c>
      <c r="D87">
        <f>VLOOKUP(B87,'School Details'!A:K,3,FALSE)</f>
        <v>0</v>
      </c>
      <c r="E87" t="str">
        <f>VLOOKUP(B87,'School Details'!A:K,4,FALSE)</f>
        <v>M</v>
      </c>
      <c r="F87" t="str">
        <f>VLOOKUP(B87,'School Details'!A:K,5,FALSE)</f>
        <v>Primary</v>
      </c>
      <c r="G87" s="100" t="s">
        <v>1012</v>
      </c>
      <c r="H87" t="str">
        <f>VLOOKUP(G87,CCs!$Q:$R,2,FALSE)</f>
        <v>Pupil Premium Primar</v>
      </c>
      <c r="I87" s="128" t="s">
        <v>23682</v>
      </c>
      <c r="J87">
        <f>VLOOKUP(G87,LBB_Code!$J:$O, 2,FALSE)</f>
        <v>661225</v>
      </c>
      <c r="K87" t="str">
        <f>VLOOKUP(I87,'Drop Down'!$H:$I,2,FALSE)</f>
        <v>I05</v>
      </c>
      <c r="L87">
        <f t="shared" si="16"/>
        <v>1</v>
      </c>
      <c r="M87" t="str">
        <f t="shared" si="17"/>
        <v>PPFSMPRI.I05</v>
      </c>
      <c r="N87">
        <f>VLOOKUP(B87,'School Details'!A:K,10,FALSE)</f>
        <v>400038</v>
      </c>
      <c r="O87" t="str">
        <f t="shared" si="18"/>
        <v>Sunnyfields</v>
      </c>
      <c r="P87" t="str">
        <f>VLOOKUP($N87,LBB_Code!$B:$F,3,FALSE)</f>
        <v>Sunnyfields School</v>
      </c>
      <c r="Q87" t="str">
        <f>VLOOKUP($N87,LBB_Code!$B:$F,2,FALSE)</f>
        <v>S900008304</v>
      </c>
      <c r="R87" t="str">
        <f>VLOOKUP($N87,LBB_Code!$B:$F,4,FALSE)</f>
        <v>NW4 4JH</v>
      </c>
      <c r="S87" t="str">
        <f>VLOOKUP(G87,LBB_Code!$J:$O, 6,FALSE)</f>
        <v>A1.D11334.661225.99999.9999999.999999</v>
      </c>
      <c r="T87" s="154"/>
      <c r="U87" t="str">
        <f t="shared" si="19"/>
        <v>2070.PPFSMPRI.I05.Ap251</v>
      </c>
      <c r="V87" t="str">
        <f t="shared" si="20"/>
        <v>Sunnyfields.2070.PPFSMPRI.I05.Ap25</v>
      </c>
      <c r="W87" s="122">
        <v>23680</v>
      </c>
      <c r="Z87" s="122"/>
      <c r="AC87" s="122"/>
      <c r="AF87" s="122"/>
      <c r="AI87" s="122"/>
      <c r="AL87" s="122"/>
      <c r="AO87" s="122"/>
      <c r="AR87" s="122"/>
      <c r="AU87" s="122"/>
      <c r="AX87" s="122"/>
      <c r="BA87" s="122"/>
      <c r="BE87" s="122"/>
      <c r="BF87" s="120">
        <f t="shared" si="21"/>
        <v>0</v>
      </c>
      <c r="BG87" s="120">
        <f t="shared" si="15"/>
        <v>23680</v>
      </c>
      <c r="BI87" s="49">
        <v>23680</v>
      </c>
    </row>
    <row r="88" spans="1:61" hidden="1" x14ac:dyDescent="0.3">
      <c r="A88">
        <f t="shared" si="22"/>
        <v>3023316</v>
      </c>
      <c r="B88">
        <v>3023316</v>
      </c>
      <c r="C88" t="str">
        <f>VLOOKUP(B88,'School Details'!A:K,2,FALSE)</f>
        <v>Trent  CE</v>
      </c>
      <c r="D88">
        <f>VLOOKUP(B88,'School Details'!A:K,3,FALSE)</f>
        <v>0</v>
      </c>
      <c r="E88" t="str">
        <f>VLOOKUP(B88,'School Details'!A:K,4,FALSE)</f>
        <v>M</v>
      </c>
      <c r="F88" t="str">
        <f>VLOOKUP(B88,'School Details'!A:K,5,FALSE)</f>
        <v>Primary</v>
      </c>
      <c r="G88" s="100" t="s">
        <v>1012</v>
      </c>
      <c r="H88" t="str">
        <f>VLOOKUP(G88,CCs!$Q:$R,2,FALSE)</f>
        <v>Pupil Premium Primar</v>
      </c>
      <c r="I88" s="128" t="s">
        <v>23682</v>
      </c>
      <c r="J88">
        <f>VLOOKUP(G88,LBB_Code!$J:$O, 2,FALSE)</f>
        <v>661225</v>
      </c>
      <c r="K88" t="str">
        <f>VLOOKUP(I88,'Drop Down'!$H:$I,2,FALSE)</f>
        <v>I05</v>
      </c>
      <c r="L88">
        <f t="shared" si="16"/>
        <v>1</v>
      </c>
      <c r="M88" t="str">
        <f t="shared" si="17"/>
        <v>PPFSMPRI.I05</v>
      </c>
      <c r="N88">
        <f>VLOOKUP(B88,'School Details'!A:K,10,FALSE)</f>
        <v>400100</v>
      </c>
      <c r="O88" t="str">
        <f t="shared" si="18"/>
        <v>Trent  CE</v>
      </c>
      <c r="P88" t="str">
        <f>VLOOKUP($N88,LBB_Code!$B:$F,3,FALSE)</f>
        <v>Trent Ce School</v>
      </c>
      <c r="Q88" t="str">
        <f>VLOOKUP($N88,LBB_Code!$B:$F,2,FALSE)</f>
        <v>S900008344</v>
      </c>
      <c r="R88" t="str">
        <f>VLOOKUP($N88,LBB_Code!$B:$F,4,FALSE)</f>
        <v>EN4 9JH</v>
      </c>
      <c r="S88" t="str">
        <f>VLOOKUP(G88,LBB_Code!$J:$O, 6,FALSE)</f>
        <v>A1.D11334.661225.99999.9999999.999999</v>
      </c>
      <c r="T88" s="154"/>
      <c r="U88" t="str">
        <f t="shared" si="19"/>
        <v>3316.PPFSMPRI.I05.Ap251</v>
      </c>
      <c r="V88" t="str">
        <f t="shared" si="20"/>
        <v>Trent  CE.3316.PPFSMPRI.I05.Ap25</v>
      </c>
      <c r="W88" s="122">
        <v>7285</v>
      </c>
      <c r="Z88" s="122"/>
      <c r="AC88" s="122"/>
      <c r="AF88" s="122"/>
      <c r="AI88" s="122"/>
      <c r="AL88" s="122"/>
      <c r="AO88" s="122"/>
      <c r="AR88" s="122"/>
      <c r="AU88" s="122"/>
      <c r="AX88" s="122"/>
      <c r="BA88" s="122"/>
      <c r="BE88" s="122"/>
      <c r="BF88" s="120">
        <f t="shared" si="21"/>
        <v>0</v>
      </c>
      <c r="BG88" s="120">
        <f t="shared" si="15"/>
        <v>7285</v>
      </c>
      <c r="BI88" s="49">
        <v>7285</v>
      </c>
    </row>
    <row r="89" spans="1:61" hidden="1" x14ac:dyDescent="0.3">
      <c r="A89">
        <f t="shared" si="22"/>
        <v>3022055</v>
      </c>
      <c r="B89">
        <v>3022055</v>
      </c>
      <c r="C89" t="str">
        <f>VLOOKUP(B89,'School Details'!A:K,2,FALSE)</f>
        <v>Tudor</v>
      </c>
      <c r="D89">
        <f>VLOOKUP(B89,'School Details'!A:K,3,FALSE)</f>
        <v>0</v>
      </c>
      <c r="E89" t="str">
        <f>VLOOKUP(B89,'School Details'!A:K,4,FALSE)</f>
        <v>M</v>
      </c>
      <c r="F89" t="str">
        <f>VLOOKUP(B89,'School Details'!A:K,5,FALSE)</f>
        <v>Primary</v>
      </c>
      <c r="G89" s="100" t="s">
        <v>1012</v>
      </c>
      <c r="H89" t="str">
        <f>VLOOKUP(G89,CCs!$Q:$R,2,FALSE)</f>
        <v>Pupil Premium Primar</v>
      </c>
      <c r="I89" s="128" t="s">
        <v>23682</v>
      </c>
      <c r="J89">
        <f>VLOOKUP(G89,LBB_Code!$J:$O, 2,FALSE)</f>
        <v>661225</v>
      </c>
      <c r="K89" t="str">
        <f>VLOOKUP(I89,'Drop Down'!$H:$I,2,FALSE)</f>
        <v>I05</v>
      </c>
      <c r="L89">
        <f t="shared" si="16"/>
        <v>1</v>
      </c>
      <c r="M89" t="str">
        <f t="shared" si="17"/>
        <v>PPFSMPRI.I05</v>
      </c>
      <c r="N89">
        <f>VLOOKUP(B89,'School Details'!A:K,10,FALSE)</f>
        <v>400101</v>
      </c>
      <c r="O89" t="str">
        <f t="shared" si="18"/>
        <v>Tudor</v>
      </c>
      <c r="P89" t="str">
        <f>VLOOKUP($N89,LBB_Code!$B:$F,3,FALSE)</f>
        <v>Tudor School</v>
      </c>
      <c r="Q89" t="str">
        <f>VLOOKUP($N89,LBB_Code!$B:$F,2,FALSE)</f>
        <v>S900008345</v>
      </c>
      <c r="R89" t="str">
        <f>VLOOKUP($N89,LBB_Code!$B:$F,4,FALSE)</f>
        <v>N3 2AG</v>
      </c>
      <c r="S89" t="str">
        <f>VLOOKUP(G89,LBB_Code!$J:$O, 6,FALSE)</f>
        <v>A1.D11334.661225.99999.9999999.999999</v>
      </c>
      <c r="T89" s="154"/>
      <c r="U89" t="str">
        <f t="shared" si="19"/>
        <v>2055.PPFSMPRI.I05.Ap251</v>
      </c>
      <c r="V89" t="str">
        <f t="shared" si="20"/>
        <v>Tudor.2055.PPFSMPRI.I05.Ap25</v>
      </c>
      <c r="W89" s="122">
        <v>15170</v>
      </c>
      <c r="Z89" s="122"/>
      <c r="AC89" s="122"/>
      <c r="AF89" s="122"/>
      <c r="AI89" s="122"/>
      <c r="AL89" s="122"/>
      <c r="AO89" s="122"/>
      <c r="AR89" s="122"/>
      <c r="AU89" s="122"/>
      <c r="AX89" s="122"/>
      <c r="BA89" s="122"/>
      <c r="BE89" s="122"/>
      <c r="BF89" s="120">
        <f t="shared" si="21"/>
        <v>0</v>
      </c>
      <c r="BG89" s="120">
        <f t="shared" si="15"/>
        <v>15170</v>
      </c>
      <c r="BI89" s="49">
        <v>15170</v>
      </c>
    </row>
    <row r="90" spans="1:61" hidden="1" x14ac:dyDescent="0.3">
      <c r="A90">
        <f t="shared" si="22"/>
        <v>3022057</v>
      </c>
      <c r="B90">
        <v>3022057</v>
      </c>
      <c r="C90" t="str">
        <f>VLOOKUP(B90,'School Details'!A:K,2,FALSE)</f>
        <v>Underhill</v>
      </c>
      <c r="D90">
        <f>VLOOKUP(B90,'School Details'!A:K,3,FALSE)</f>
        <v>0</v>
      </c>
      <c r="E90" t="str">
        <f>VLOOKUP(B90,'School Details'!A:K,4,FALSE)</f>
        <v>M</v>
      </c>
      <c r="F90" t="str">
        <f>VLOOKUP(B90,'School Details'!A:K,5,FALSE)</f>
        <v>Primary</v>
      </c>
      <c r="G90" s="100" t="s">
        <v>1012</v>
      </c>
      <c r="H90" t="str">
        <f>VLOOKUP(G90,CCs!$Q:$R,2,FALSE)</f>
        <v>Pupil Premium Primar</v>
      </c>
      <c r="I90" s="128" t="s">
        <v>23682</v>
      </c>
      <c r="J90">
        <f>VLOOKUP(G90,LBB_Code!$J:$O, 2,FALSE)</f>
        <v>661225</v>
      </c>
      <c r="K90" t="str">
        <f>VLOOKUP(I90,'Drop Down'!$H:$I,2,FALSE)</f>
        <v>I05</v>
      </c>
      <c r="L90">
        <f t="shared" si="16"/>
        <v>1</v>
      </c>
      <c r="M90" t="str">
        <f t="shared" si="17"/>
        <v>PPFSMPRI.I05</v>
      </c>
      <c r="N90">
        <f>VLOOKUP(B90,'School Details'!A:K,10,FALSE)</f>
        <v>400053</v>
      </c>
      <c r="O90" t="str">
        <f t="shared" si="18"/>
        <v>Underhill</v>
      </c>
      <c r="P90" t="str">
        <f>VLOOKUP($N90,LBB_Code!$B:$F,3,FALSE)</f>
        <v>Underhill School</v>
      </c>
      <c r="Q90" t="str">
        <f>VLOOKUP($N90,LBB_Code!$B:$F,2,FALSE)</f>
        <v>S900008316</v>
      </c>
      <c r="R90" t="str">
        <f>VLOOKUP($N90,LBB_Code!$B:$F,4,FALSE)</f>
        <v>EN5 2LZ</v>
      </c>
      <c r="S90" t="str">
        <f>VLOOKUP(G90,LBB_Code!$J:$O, 6,FALSE)</f>
        <v>A1.D11334.661225.99999.9999999.999999</v>
      </c>
      <c r="T90" s="154"/>
      <c r="U90" t="str">
        <f t="shared" si="19"/>
        <v>2057.PPFSMPRI.I05.Ap251</v>
      </c>
      <c r="V90" t="str">
        <f t="shared" si="20"/>
        <v>Underhill.2057.PPFSMPRI.I05.Ap25</v>
      </c>
      <c r="W90" s="122">
        <v>68450</v>
      </c>
      <c r="Z90" s="122"/>
      <c r="AC90" s="122"/>
      <c r="AF90" s="122"/>
      <c r="AI90" s="122"/>
      <c r="AL90" s="122"/>
      <c r="AO90" s="122"/>
      <c r="AR90" s="122"/>
      <c r="AU90" s="122"/>
      <c r="AX90" s="122"/>
      <c r="BA90" s="122"/>
      <c r="BE90" s="122"/>
      <c r="BF90" s="120">
        <f t="shared" si="21"/>
        <v>0</v>
      </c>
      <c r="BG90" s="120">
        <f t="shared" si="15"/>
        <v>68450</v>
      </c>
      <c r="BI90" s="49">
        <v>68450</v>
      </c>
    </row>
    <row r="91" spans="1:61" hidden="1" x14ac:dyDescent="0.3">
      <c r="A91">
        <f t="shared" si="22"/>
        <v>3022076</v>
      </c>
      <c r="B91">
        <v>3022076</v>
      </c>
      <c r="C91" t="str">
        <f>VLOOKUP(B91,'School Details'!A:K,2,FALSE)</f>
        <v>Wessex Gardens</v>
      </c>
      <c r="D91">
        <f>VLOOKUP(B91,'School Details'!A:K,3,FALSE)</f>
        <v>0</v>
      </c>
      <c r="E91" t="str">
        <f>VLOOKUP(B91,'School Details'!A:K,4,FALSE)</f>
        <v>M</v>
      </c>
      <c r="F91" t="str">
        <f>VLOOKUP(B91,'School Details'!A:K,5,FALSE)</f>
        <v>Primary</v>
      </c>
      <c r="G91" s="100" t="s">
        <v>1012</v>
      </c>
      <c r="H91" t="str">
        <f>VLOOKUP(G91,CCs!$Q:$R,2,FALSE)</f>
        <v>Pupil Premium Primar</v>
      </c>
      <c r="I91" s="128" t="s">
        <v>23682</v>
      </c>
      <c r="J91">
        <f>VLOOKUP(G91,LBB_Code!$J:$O, 2,FALSE)</f>
        <v>661225</v>
      </c>
      <c r="K91" t="str">
        <f>VLOOKUP(I91,'Drop Down'!$H:$I,2,FALSE)</f>
        <v>I05</v>
      </c>
      <c r="L91">
        <f t="shared" si="16"/>
        <v>1</v>
      </c>
      <c r="M91" t="str">
        <f t="shared" si="17"/>
        <v>PPFSMPRI.I05</v>
      </c>
      <c r="N91">
        <f>VLOOKUP(B91,'School Details'!A:K,10,FALSE)</f>
        <v>400111</v>
      </c>
      <c r="O91" t="str">
        <f t="shared" si="18"/>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154"/>
      <c r="U91" t="str">
        <f t="shared" si="19"/>
        <v>2076.PPFSMPRI.I05.Ap251</v>
      </c>
      <c r="V91" t="str">
        <f t="shared" si="20"/>
        <v>Wessex Gardens.2076.PPFSMPRI.I05.Ap25</v>
      </c>
      <c r="W91" s="122">
        <v>31450</v>
      </c>
      <c r="Z91" s="122"/>
      <c r="AC91" s="122"/>
      <c r="AF91" s="122"/>
      <c r="AI91" s="122"/>
      <c r="AL91" s="122"/>
      <c r="AO91" s="122"/>
      <c r="AR91" s="122"/>
      <c r="AU91" s="122"/>
      <c r="AX91" s="122"/>
      <c r="BA91" s="122"/>
      <c r="BE91" s="122"/>
      <c r="BF91" s="120">
        <f t="shared" si="21"/>
        <v>0</v>
      </c>
      <c r="BG91" s="120">
        <f t="shared" si="15"/>
        <v>31450</v>
      </c>
      <c r="BI91" s="49">
        <v>31450</v>
      </c>
    </row>
    <row r="92" spans="1:61" hidden="1" x14ac:dyDescent="0.3">
      <c r="A92">
        <f t="shared" si="22"/>
        <v>3022060</v>
      </c>
      <c r="B92">
        <v>3022060</v>
      </c>
      <c r="C92" t="str">
        <f>VLOOKUP(B92,'School Details'!A:K,2,FALSE)</f>
        <v>Whitings Hill</v>
      </c>
      <c r="D92">
        <f>VLOOKUP(B92,'School Details'!A:K,3,FALSE)</f>
        <v>0</v>
      </c>
      <c r="E92" t="str">
        <f>VLOOKUP(B92,'School Details'!A:K,4,FALSE)</f>
        <v>M</v>
      </c>
      <c r="F92" t="str">
        <f>VLOOKUP(B92,'School Details'!A:K,5,FALSE)</f>
        <v>Primary</v>
      </c>
      <c r="G92" s="100" t="s">
        <v>1012</v>
      </c>
      <c r="H92" t="str">
        <f>VLOOKUP(G92,CCs!$Q:$R,2,FALSE)</f>
        <v>Pupil Premium Primar</v>
      </c>
      <c r="I92" s="128" t="s">
        <v>23682</v>
      </c>
      <c r="J92">
        <f>VLOOKUP(G92,LBB_Code!$J:$O, 2,FALSE)</f>
        <v>661225</v>
      </c>
      <c r="K92" t="str">
        <f>VLOOKUP(I92,'Drop Down'!$H:$I,2,FALSE)</f>
        <v>I05</v>
      </c>
      <c r="L92">
        <f t="shared" si="16"/>
        <v>1</v>
      </c>
      <c r="M92" t="str">
        <f t="shared" si="17"/>
        <v>PPFSMPRI.I05</v>
      </c>
      <c r="N92">
        <f>VLOOKUP(B92,'School Details'!A:K,10,FALSE)</f>
        <v>400011</v>
      </c>
      <c r="O92" t="str">
        <f t="shared" si="18"/>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154"/>
      <c r="U92" t="str">
        <f t="shared" si="19"/>
        <v>2060.PPFSMPRI.I05.Ap251</v>
      </c>
      <c r="V92" t="str">
        <f t="shared" si="20"/>
        <v>Whitings Hill.2060.PPFSMPRI.I05.Ap25</v>
      </c>
      <c r="W92" s="122">
        <v>45685</v>
      </c>
      <c r="Z92" s="122"/>
      <c r="AC92" s="122"/>
      <c r="AF92" s="122"/>
      <c r="AI92" s="122"/>
      <c r="AL92" s="122"/>
      <c r="AO92" s="122"/>
      <c r="AR92" s="122"/>
      <c r="AU92" s="122"/>
      <c r="AX92" s="122"/>
      <c r="BA92" s="122"/>
      <c r="BE92" s="122"/>
      <c r="BF92" s="120">
        <f t="shared" si="21"/>
        <v>0</v>
      </c>
      <c r="BG92" s="120">
        <f t="shared" si="15"/>
        <v>45685</v>
      </c>
      <c r="BI92" s="49">
        <v>45685</v>
      </c>
    </row>
    <row r="93" spans="1:61" hidden="1" x14ac:dyDescent="0.3">
      <c r="A93">
        <f t="shared" si="22"/>
        <v>3023518</v>
      </c>
      <c r="B93">
        <v>3023518</v>
      </c>
      <c r="C93" t="str">
        <f>VLOOKUP(B93,'School Details'!A:K,2,FALSE)</f>
        <v>Woodcroft</v>
      </c>
      <c r="D93">
        <f>VLOOKUP(B93,'School Details'!A:K,3,FALSE)</f>
        <v>0</v>
      </c>
      <c r="E93" t="str">
        <f>VLOOKUP(B93,'School Details'!A:K,4,FALSE)</f>
        <v>M</v>
      </c>
      <c r="F93" t="str">
        <f>VLOOKUP(B93,'School Details'!A:K,5,FALSE)</f>
        <v>Primary</v>
      </c>
      <c r="G93" s="100" t="s">
        <v>1012</v>
      </c>
      <c r="H93" t="str">
        <f>VLOOKUP(G93,CCs!$Q:$R,2,FALSE)</f>
        <v>Pupil Premium Primar</v>
      </c>
      <c r="I93" s="128" t="s">
        <v>23682</v>
      </c>
      <c r="J93">
        <f>VLOOKUP(G93,LBB_Code!$J:$O, 2,FALSE)</f>
        <v>661225</v>
      </c>
      <c r="K93" t="str">
        <f>VLOOKUP(I93,'Drop Down'!$H:$I,2,FALSE)</f>
        <v>I05</v>
      </c>
      <c r="L93">
        <f t="shared" si="16"/>
        <v>1</v>
      </c>
      <c r="M93" t="str">
        <f t="shared" si="17"/>
        <v>PPFSMPRI.I05</v>
      </c>
      <c r="N93">
        <f>VLOOKUP(B93,'School Details'!A:K,10,FALSE)</f>
        <v>400117</v>
      </c>
      <c r="O93" t="str">
        <f t="shared" si="18"/>
        <v>Woodcroft</v>
      </c>
      <c r="P93" t="str">
        <f>VLOOKUP($N93,LBB_Code!$B:$F,3,FALSE)</f>
        <v>Woodcroft School</v>
      </c>
      <c r="Q93" t="str">
        <f>VLOOKUP($N93,LBB_Code!$B:$F,2,FALSE)</f>
        <v>S900008358</v>
      </c>
      <c r="R93" t="str">
        <f>VLOOKUP($N93,LBB_Code!$B:$F,4,FALSE)</f>
        <v>HA8 0QF</v>
      </c>
      <c r="S93" t="str">
        <f>VLOOKUP(G93,LBB_Code!$J:$O, 6,FALSE)</f>
        <v>A1.D11334.661225.99999.9999999.999999</v>
      </c>
      <c r="T93" s="154"/>
      <c r="U93" t="str">
        <f t="shared" si="19"/>
        <v>3518.PPFSMPRI.I05.Ap251</v>
      </c>
      <c r="V93" t="str">
        <f t="shared" si="20"/>
        <v>Woodcroft.3518.PPFSMPRI.I05.Ap25</v>
      </c>
      <c r="W93" s="122">
        <v>47360</v>
      </c>
      <c r="Z93" s="122"/>
      <c r="AC93" s="122"/>
      <c r="AF93" s="122"/>
      <c r="AI93" s="122"/>
      <c r="AL93" s="122"/>
      <c r="AO93" s="122"/>
      <c r="AR93" s="122"/>
      <c r="AU93" s="122"/>
      <c r="AX93" s="122"/>
      <c r="BA93" s="122"/>
      <c r="BE93" s="122"/>
      <c r="BF93" s="120">
        <f t="shared" si="21"/>
        <v>0</v>
      </c>
      <c r="BG93" s="120">
        <f t="shared" si="15"/>
        <v>47360</v>
      </c>
      <c r="BI93" s="49">
        <v>47360</v>
      </c>
    </row>
    <row r="94" spans="1:61" hidden="1" x14ac:dyDescent="0.3">
      <c r="A94">
        <f t="shared" si="22"/>
        <v>3022054</v>
      </c>
      <c r="B94">
        <v>3022054</v>
      </c>
      <c r="C94" t="str">
        <f>VLOOKUP(B94,'School Details'!A:K,2,FALSE)</f>
        <v>Woodridge</v>
      </c>
      <c r="D94">
        <f>VLOOKUP(B94,'School Details'!A:K,3,FALSE)</f>
        <v>0</v>
      </c>
      <c r="E94" t="str">
        <f>VLOOKUP(B94,'School Details'!A:K,4,FALSE)</f>
        <v>M</v>
      </c>
      <c r="F94" t="str">
        <f>VLOOKUP(B94,'School Details'!A:K,5,FALSE)</f>
        <v>Primary</v>
      </c>
      <c r="G94" s="100" t="s">
        <v>1012</v>
      </c>
      <c r="H94" t="str">
        <f>VLOOKUP(G94,CCs!$Q:$R,2,FALSE)</f>
        <v>Pupil Premium Primar</v>
      </c>
      <c r="I94" s="128" t="s">
        <v>23682</v>
      </c>
      <c r="J94">
        <f>VLOOKUP(G94,LBB_Code!$J:$O, 2,FALSE)</f>
        <v>661225</v>
      </c>
      <c r="K94" t="str">
        <f>VLOOKUP(I94,'Drop Down'!$H:$I,2,FALSE)</f>
        <v>I05</v>
      </c>
      <c r="L94">
        <f t="shared" si="16"/>
        <v>2</v>
      </c>
      <c r="M94" t="str">
        <f t="shared" si="17"/>
        <v>PPFSMPRI.I05</v>
      </c>
      <c r="N94">
        <f>VLOOKUP(B94,'School Details'!A:K,10,FALSE)</f>
        <v>400004</v>
      </c>
      <c r="O94" t="str">
        <f t="shared" si="18"/>
        <v>Woodridge</v>
      </c>
      <c r="P94" t="str">
        <f>VLOOKUP($N94,LBB_Code!$B:$F,3,FALSE)</f>
        <v>Woodridge School</v>
      </c>
      <c r="Q94" t="str">
        <f>VLOOKUP($N94,LBB_Code!$B:$F,2,FALSE)</f>
        <v>S900008280</v>
      </c>
      <c r="R94" t="str">
        <f>VLOOKUP($N94,LBB_Code!$B:$F,4,FALSE)</f>
        <v>N12 7HE</v>
      </c>
      <c r="S94" t="str">
        <f>VLOOKUP(G94,LBB_Code!$J:$O, 6,FALSE)</f>
        <v>A1.D11334.661225.99999.9999999.999999</v>
      </c>
      <c r="T94" s="154"/>
      <c r="U94" t="str">
        <f t="shared" si="19"/>
        <v>2054.PPFSMPRI.I05.Ap251</v>
      </c>
      <c r="V94" t="str">
        <f t="shared" si="20"/>
        <v>Woodridge.2054.PPFSMPRI.I05.Ap25</v>
      </c>
      <c r="W94" s="122">
        <v>3974</v>
      </c>
      <c r="Z94" s="122"/>
      <c r="AC94" s="122"/>
      <c r="AF94" s="122"/>
      <c r="AI94" s="122"/>
      <c r="AL94" s="122"/>
      <c r="AO94" s="122"/>
      <c r="AR94" s="122"/>
      <c r="AU94" s="122"/>
      <c r="AX94" s="122"/>
      <c r="BA94" s="122"/>
      <c r="BB94" s="120"/>
      <c r="BC94" s="120"/>
      <c r="BD94" s="120"/>
      <c r="BE94" s="122"/>
      <c r="BF94" s="120">
        <f t="shared" si="21"/>
        <v>0</v>
      </c>
      <c r="BG94" s="120">
        <f t="shared" si="15"/>
        <v>3974</v>
      </c>
      <c r="BI94" s="49">
        <v>3974</v>
      </c>
    </row>
    <row r="95" spans="1:61" x14ac:dyDescent="0.3">
      <c r="T95" s="120"/>
    </row>
    <row r="97" spans="15:20" x14ac:dyDescent="0.3">
      <c r="O97" t="s">
        <v>23694</v>
      </c>
      <c r="T97" s="122"/>
    </row>
    <row r="98" spans="15:20" x14ac:dyDescent="0.3">
      <c r="O98" t="s">
        <v>23695</v>
      </c>
      <c r="T98" s="122"/>
    </row>
    <row r="99" spans="15:20" x14ac:dyDescent="0.3">
      <c r="T99" s="122"/>
    </row>
    <row r="100" spans="15:20" x14ac:dyDescent="0.3">
      <c r="T100" s="122"/>
    </row>
    <row r="101" spans="15:20" x14ac:dyDescent="0.3">
      <c r="T101" s="122"/>
    </row>
    <row r="102" spans="15:20" x14ac:dyDescent="0.3">
      <c r="T102" s="122"/>
    </row>
    <row r="103" spans="15:20" x14ac:dyDescent="0.3">
      <c r="T103" s="122"/>
    </row>
    <row r="104" spans="15:20" x14ac:dyDescent="0.3">
      <c r="T104" s="122"/>
    </row>
    <row r="105" spans="15:20" x14ac:dyDescent="0.3">
      <c r="T105" s="122"/>
    </row>
  </sheetData>
  <autoFilter ref="A6:BG94" xr:uid="{BB919530-50BB-43C4-98AE-49DBB672BC43}">
    <filterColumn colId="2">
      <filters>
        <filter val="Moss Hall Infant"/>
        <filter val="Moss Hall Junior"/>
        <filter val="Queenswell Infant"/>
        <filter val="Queenswell Junior"/>
      </filters>
    </filterColumn>
  </autoFilter>
  <mergeCells count="1">
    <mergeCell ref="BI3:BJ3"/>
  </mergeCells>
  <conditionalFormatting sqref="A1:A1048576">
    <cfRule type="duplicateValues" dxfId="4"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R13"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41"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row>
    <row r="5" spans="1:58" ht="15.6" thickTop="1" thickBot="1" x14ac:dyDescent="0.35">
      <c r="N5" s="99"/>
      <c r="P5" s="3"/>
      <c r="R5" s="3"/>
      <c r="S5" s="3"/>
      <c r="T5" s="136">
        <f>SUM(T$7:T$54)</f>
        <v>0</v>
      </c>
      <c r="W5" s="137">
        <f t="shared" ref="W5:BC5" si="0">SUM(W$7:W$54)</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SUM(W$7:W$54)</f>
        <v>0</v>
      </c>
      <c r="BE5" s="137">
        <f>SUM(BE7:BE54)</f>
        <v>0</v>
      </c>
      <c r="BF5" s="137">
        <f>SUM(W7:W54)</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3021100</v>
      </c>
      <c r="B7">
        <v>3021100</v>
      </c>
      <c r="C7" t="s">
        <v>536</v>
      </c>
      <c r="D7">
        <f>VLOOKUP(B7,'School Details'!A:K,3,FALSE)</f>
        <v>0</v>
      </c>
      <c r="E7" t="str">
        <f>VLOOKUP(B7,'School Details'!A:K,4,FALSE)</f>
        <v>M</v>
      </c>
      <c r="F7" t="str">
        <f>VLOOKUP(B7,'School Details'!A:K,5,FALSE)</f>
        <v>PRU</v>
      </c>
      <c r="G7" s="100" t="s">
        <v>893</v>
      </c>
      <c r="H7" t="str">
        <f>VLOOKUP(G7,CCs!$Q:$R,2,FALSE)</f>
        <v>SF Grnt Pd-Spec Sch</v>
      </c>
      <c r="I7" s="128" t="s">
        <v>23679</v>
      </c>
      <c r="J7">
        <f>VLOOKUP(G7,LBB_Code!$J:$O, 2,FALSE)</f>
        <v>661225</v>
      </c>
      <c r="K7" t="s">
        <v>15</v>
      </c>
      <c r="L7">
        <v>1</v>
      </c>
      <c r="M7" t="str">
        <f>I7&amp;"."&amp;K7</f>
        <v>NPQ.I06</v>
      </c>
      <c r="N7">
        <f>VLOOKUP(B7,'School Details'!A:K,10,FALSE)</f>
        <v>400156</v>
      </c>
      <c r="O7" t="str">
        <f>C7</f>
        <v>Pavilion</v>
      </c>
      <c r="P7" t="str">
        <f>VLOOKUP($N7,LBB_Code!$B:$F,3,FALSE)</f>
        <v>Pavilion Study Centre</v>
      </c>
      <c r="Q7" t="s">
        <v>263</v>
      </c>
      <c r="R7" t="str">
        <f>VLOOKUP($N7,LBB_Code!$B:$F,4,FALSE)</f>
        <v>N20 9DX</v>
      </c>
      <c r="S7" t="str">
        <f>VLOOKUP(G7,LBB_Code!$J:$O, 6,FALSE)</f>
        <v>A1.D10168.661225.99999.9999999.999999</v>
      </c>
      <c r="T7" s="154"/>
      <c r="U7" t="str">
        <f>RIGHT($B7,4)&amp;"."&amp;$M7&amp;"."&amp;U$3</f>
        <v>1100.NPQ.I06.Ap251</v>
      </c>
      <c r="V7" t="str">
        <f>$O7&amp;"."&amp;RIGHT($B7,4)&amp;"."&amp;$M7&amp;"."&amp;V$3</f>
        <v>Pavilion.1100.NPQ.I06.Ap25</v>
      </c>
      <c r="W7" s="122"/>
      <c r="X7" t="str">
        <f>RIGHT($B7,4)&amp;"."&amp;$M7&amp;"."&amp;X$3</f>
        <v>1100.NPQ.I06.Ma251</v>
      </c>
      <c r="Y7" t="str">
        <f>$O7&amp;"."&amp;RIGHT($B7,4)&amp;"."&amp;$M7&amp;"."&amp;Y$3</f>
        <v>Pavilion.1100.NPQ.I06.Ma25</v>
      </c>
      <c r="Z7" s="122"/>
      <c r="AA7" t="str">
        <f>RIGHT($B7,4)&amp;"."&amp;$M7&amp;"."&amp;AA$3</f>
        <v>1100.NPQ.I06.Ju251</v>
      </c>
      <c r="AB7" t="str">
        <f>$O7&amp;"."&amp;RIGHT($B7,4)&amp;"."&amp;$M7&amp;"."&amp;AB$3</f>
        <v>Pavilion.1100.NPQ.I06.Ju25</v>
      </c>
      <c r="AC7" s="122"/>
      <c r="AD7" t="str">
        <f>RIGHT($B7,4)&amp;"."&amp;$M7&amp;"."&amp;AD$3</f>
        <v>1100.NPQ.I06.Jul251</v>
      </c>
      <c r="AE7" t="str">
        <f>$O7&amp;"."&amp;RIGHT($B7,4)&amp;"."&amp;$M7&amp;"."&amp;AE$3</f>
        <v>Pavilion.1100.NPQ.I06.Jul25</v>
      </c>
      <c r="AF7" s="122"/>
      <c r="AG7" t="str">
        <f>RIGHT($B7,4)&amp;"."&amp;$M7&amp;"."&amp;AG$3</f>
        <v>1100.NPQ.I06.Aug251</v>
      </c>
      <c r="AH7" t="str">
        <f>$O7&amp;"."&amp;RIGHT($B7,4)&amp;"."&amp;$M7&amp;"."&amp;AH$3</f>
        <v>Pavilion.1100.NPQ.I06.Aug25</v>
      </c>
      <c r="AI7" s="122"/>
      <c r="AL7" s="122"/>
      <c r="AO7" s="122"/>
      <c r="AR7" s="122"/>
      <c r="AU7" s="122"/>
      <c r="AX7" s="122"/>
      <c r="BA7" s="122"/>
      <c r="BD7" s="122"/>
      <c r="BE7" s="120">
        <f t="shared" ref="BE7:BE54" si="1">SUM(W7:W7)</f>
        <v>0</v>
      </c>
      <c r="BF7" s="120">
        <f>BE7-T7</f>
        <v>0</v>
      </c>
    </row>
    <row r="8" spans="1:58" x14ac:dyDescent="0.3">
      <c r="A8">
        <f t="shared" ref="A8:A54" si="2">B8</f>
        <v>3022002</v>
      </c>
      <c r="B8">
        <v>3022002</v>
      </c>
      <c r="C8" t="s">
        <v>423</v>
      </c>
      <c r="D8">
        <f>VLOOKUP(B8,'School Details'!A:K,3,FALSE)</f>
        <v>0</v>
      </c>
      <c r="E8" t="str">
        <f>VLOOKUP(B8,'School Details'!A:K,4,FALSE)</f>
        <v>M</v>
      </c>
      <c r="F8" t="str">
        <f>VLOOKUP(B8,'School Details'!A:K,5,FALSE)</f>
        <v>Primary</v>
      </c>
      <c r="G8" s="100" t="s">
        <v>895</v>
      </c>
      <c r="H8" t="str">
        <f>VLOOKUP(G8,CCs!$Q:$R,2,FALSE)</f>
        <v>SF Grnt Pd-Pri Sch</v>
      </c>
      <c r="I8" s="128" t="s">
        <v>23679</v>
      </c>
      <c r="J8" t="str">
        <f>MID(S8,11,6)</f>
        <v>661225</v>
      </c>
      <c r="K8" t="s">
        <v>15</v>
      </c>
      <c r="L8">
        <f>IF(C10=C9,L7+1,1)</f>
        <v>1</v>
      </c>
      <c r="M8" t="str">
        <f t="shared" ref="M8:M54" si="3">I8&amp;"."&amp;K8</f>
        <v>NPQ.I06</v>
      </c>
      <c r="N8">
        <f>VLOOKUP(B8,'School Details'!A:K,10,FALSE)</f>
        <v>400005</v>
      </c>
      <c r="O8" t="str">
        <f t="shared" ref="O8:O54" si="4">C8</f>
        <v xml:space="preserve">Barnfield </v>
      </c>
      <c r="P8" t="str">
        <f>VLOOKUP($N8,LBB_Code!$B:$F,3,FALSE)</f>
        <v>Barnfield School</v>
      </c>
      <c r="Q8" t="s">
        <v>140</v>
      </c>
      <c r="R8" t="str">
        <f>VLOOKUP($N8,LBB_Code!$B:$F,4,FALSE)</f>
        <v>HA8 0DA</v>
      </c>
      <c r="S8" t="str">
        <f>VLOOKUP(G8,LBB_Code!$J:$O, 6,FALSE)</f>
        <v>A1.D10166.661225.99999.9999999.999999</v>
      </c>
      <c r="T8" s="154"/>
      <c r="U8" t="str">
        <f t="shared" ref="U8:U54" si="5">RIGHT($B8,4)&amp;"."&amp;$M8&amp;"."&amp;U$3</f>
        <v>2002.NPQ.I06.Ap251</v>
      </c>
      <c r="V8" t="str">
        <f t="shared" ref="V8:V54" si="6">$O8&amp;"."&amp;RIGHT($B8,4)&amp;"."&amp;$M8&amp;"."&amp;V$3</f>
        <v>Barnfield .2002.NPQ.I06.Ap25</v>
      </c>
      <c r="W8" s="122"/>
      <c r="X8" t="str">
        <f t="shared" ref="X8:X54" si="7">RIGHT($B8,4)&amp;"."&amp;$M8&amp;"."&amp;X$3</f>
        <v>2002.NPQ.I06.Ma251</v>
      </c>
      <c r="Y8" t="str">
        <f t="shared" ref="Y8:Y54" si="8">$O8&amp;"."&amp;RIGHT($B8,4)&amp;"."&amp;$M8&amp;"."&amp;Y$3</f>
        <v>Barnfield .2002.NPQ.I06.Ma25</v>
      </c>
      <c r="Z8" s="122"/>
      <c r="AA8" t="str">
        <f t="shared" ref="AA8:AA54" si="9">RIGHT($B8,4)&amp;"."&amp;$M8&amp;"."&amp;AA$3</f>
        <v>2002.NPQ.I06.Ju251</v>
      </c>
      <c r="AB8" t="str">
        <f t="shared" ref="AB8:AB54" si="10">$O8&amp;"."&amp;RIGHT($B8,4)&amp;"."&amp;$M8&amp;"."&amp;AB$3</f>
        <v>Barnfield .2002.NPQ.I06.Ju25</v>
      </c>
      <c r="AC8" s="122"/>
      <c r="AD8" t="str">
        <f t="shared" ref="AD8:AD54" si="11">RIGHT($B8,4)&amp;"."&amp;$M8&amp;"."&amp;AD$3</f>
        <v>2002.NPQ.I06.Jul251</v>
      </c>
      <c r="AE8" t="str">
        <f t="shared" ref="AE8:AE54" si="12">$O8&amp;"."&amp;RIGHT($B8,4)&amp;"."&amp;$M8&amp;"."&amp;AE$3</f>
        <v>Barnfield .2002.NPQ.I06.Jul25</v>
      </c>
      <c r="AF8" s="122"/>
      <c r="AG8" t="str">
        <f t="shared" ref="AG8:AG54" si="13">RIGHT($B8,4)&amp;"."&amp;$M8&amp;"."&amp;AG$3</f>
        <v>2002.NPQ.I06.Aug251</v>
      </c>
      <c r="AH8" t="str">
        <f t="shared" ref="AH8:AH54" si="14">$O8&amp;"."&amp;RIGHT($B8,4)&amp;"."&amp;$M8&amp;"."&amp;AH$3</f>
        <v>Barnfield .2002.NPQ.I06.Aug25</v>
      </c>
      <c r="AI8" s="122"/>
      <c r="AL8" s="122"/>
      <c r="AO8" s="122"/>
      <c r="AR8" s="122"/>
      <c r="AU8" s="122"/>
      <c r="AX8" s="122"/>
      <c r="BA8" s="122"/>
      <c r="BD8" s="122"/>
      <c r="BE8" s="120">
        <f t="shared" si="1"/>
        <v>0</v>
      </c>
      <c r="BF8" s="120">
        <f t="shared" ref="BF8:BF54" si="15">BE8-T8</f>
        <v>0</v>
      </c>
    </row>
    <row r="9" spans="1:58" x14ac:dyDescent="0.3">
      <c r="A9">
        <f t="shared" si="2"/>
        <v>3022066</v>
      </c>
      <c r="B9">
        <v>3022066</v>
      </c>
      <c r="C9" t="s">
        <v>427</v>
      </c>
      <c r="D9">
        <f>VLOOKUP(B9,'School Details'!A:K,3,FALSE)</f>
        <v>0</v>
      </c>
      <c r="E9" t="str">
        <f>VLOOKUP(B9,'School Details'!A:K,4,FALSE)</f>
        <v>A</v>
      </c>
      <c r="F9" t="str">
        <f>VLOOKUP(B9,'School Details'!A:K,5,FALSE)</f>
        <v>Primary</v>
      </c>
      <c r="G9" s="100" t="s">
        <v>895</v>
      </c>
      <c r="H9" t="str">
        <f>VLOOKUP(G9,CCs!$Q:$R,2,FALSE)</f>
        <v>SF Grnt Pd-Pri Sch</v>
      </c>
      <c r="I9" s="128" t="s">
        <v>23679</v>
      </c>
      <c r="J9" t="str">
        <f t="shared" ref="J9:J54" si="16">MID(S9,11,6)</f>
        <v>661225</v>
      </c>
      <c r="K9" t="s">
        <v>15</v>
      </c>
      <c r="L9">
        <f t="shared" ref="L9:L52" si="17">IF(C11=C10,L8+1,1)</f>
        <v>1</v>
      </c>
      <c r="M9" t="str">
        <f t="shared" si="3"/>
        <v>NPQ.I06</v>
      </c>
      <c r="N9">
        <f>VLOOKUP(B9,'School Details'!A:K,10,FALSE)</f>
        <v>400051</v>
      </c>
      <c r="O9"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54"/>
      <c r="U9" t="str">
        <f t="shared" si="5"/>
        <v>2066.NPQ.I06.Ap251</v>
      </c>
      <c r="V9" t="str">
        <f t="shared" si="6"/>
        <v>Bell Lane .2066.NPQ.I06.Ap25</v>
      </c>
      <c r="W9" s="122"/>
      <c r="X9" t="str">
        <f t="shared" si="7"/>
        <v>2066.NPQ.I06.Ma251</v>
      </c>
      <c r="Y9" t="str">
        <f t="shared" si="8"/>
        <v>Bell Lane .2066.NPQ.I06.Ma25</v>
      </c>
      <c r="Z9" s="122"/>
      <c r="AA9" t="str">
        <f t="shared" si="9"/>
        <v>2066.NPQ.I06.Ju251</v>
      </c>
      <c r="AB9" t="str">
        <f t="shared" si="10"/>
        <v>Bell Lane .2066.NPQ.I06.Ju25</v>
      </c>
      <c r="AC9" s="122"/>
      <c r="AD9" t="str">
        <f t="shared" si="11"/>
        <v>2066.NPQ.I06.Jul251</v>
      </c>
      <c r="AE9" t="str">
        <f t="shared" si="12"/>
        <v>Bell Lane .2066.NPQ.I06.Jul25</v>
      </c>
      <c r="AF9" s="122"/>
      <c r="AG9" t="str">
        <f t="shared" si="13"/>
        <v>2066.NPQ.I06.Aug251</v>
      </c>
      <c r="AH9" t="str">
        <f t="shared" si="14"/>
        <v>Bell Lane .2066.NPQ.I06.Aug25</v>
      </c>
      <c r="AI9" s="122"/>
      <c r="AL9" s="122"/>
      <c r="AO9" s="122"/>
      <c r="AR9" s="122"/>
      <c r="AU9" s="122"/>
      <c r="AX9" s="122"/>
      <c r="BA9" s="122"/>
      <c r="BD9" s="122"/>
      <c r="BE9" s="120">
        <f t="shared" si="1"/>
        <v>0</v>
      </c>
      <c r="BF9" s="120">
        <f t="shared" si="15"/>
        <v>0</v>
      </c>
    </row>
    <row r="10" spans="1:58" x14ac:dyDescent="0.3">
      <c r="A10">
        <f t="shared" si="2"/>
        <v>3022007</v>
      </c>
      <c r="B10">
        <v>3022007</v>
      </c>
      <c r="C10" t="s">
        <v>433</v>
      </c>
      <c r="D10">
        <f>VLOOKUP(B10,'School Details'!A:K,3,FALSE)</f>
        <v>0</v>
      </c>
      <c r="E10" t="str">
        <f>VLOOKUP(B10,'School Details'!A:K,4,FALSE)</f>
        <v>M</v>
      </c>
      <c r="F10" t="str">
        <f>VLOOKUP(B10,'School Details'!A:K,5,FALSE)</f>
        <v>Primary</v>
      </c>
      <c r="G10" s="100" t="s">
        <v>895</v>
      </c>
      <c r="H10" t="str">
        <f>VLOOKUP(G10,CCs!$Q:$R,2,FALSE)</f>
        <v>SF Grnt Pd-Pri Sch</v>
      </c>
      <c r="I10" s="128" t="s">
        <v>23679</v>
      </c>
      <c r="J10" t="str">
        <f t="shared" si="16"/>
        <v>661225</v>
      </c>
      <c r="K10" t="s">
        <v>15</v>
      </c>
      <c r="L10">
        <f t="shared" si="17"/>
        <v>1</v>
      </c>
      <c r="M10" t="str">
        <f t="shared" si="3"/>
        <v>NPQ.I06</v>
      </c>
      <c r="N10">
        <f>VLOOKUP(B10,'School Details'!A:K,10,FALSE)</f>
        <v>400040</v>
      </c>
      <c r="O10" t="str">
        <f t="shared" si="4"/>
        <v>Brookland Junior</v>
      </c>
      <c r="P10" t="str">
        <f>VLOOKUP($N10,LBB_Code!$B:$F,3,FALSE)</f>
        <v>Brookland Junior School</v>
      </c>
      <c r="Q10" t="s">
        <v>74</v>
      </c>
      <c r="R10" t="str">
        <f>VLOOKUP($N10,LBB_Code!$B:$F,4,FALSE)</f>
        <v>NW11 6EJ</v>
      </c>
      <c r="S10" t="str">
        <f>VLOOKUP(G10,LBB_Code!$J:$O, 6,FALSE)</f>
        <v>A1.D10166.661225.99999.9999999.999999</v>
      </c>
      <c r="T10" s="154"/>
      <c r="U10" t="str">
        <f t="shared" si="5"/>
        <v>2007.NPQ.I06.Ap251</v>
      </c>
      <c r="V10" t="str">
        <f t="shared" si="6"/>
        <v>Brookland Junior.2007.NPQ.I06.Ap25</v>
      </c>
      <c r="W10" s="122"/>
      <c r="X10" t="str">
        <f t="shared" si="7"/>
        <v>2007.NPQ.I06.Ma251</v>
      </c>
      <c r="Y10" t="str">
        <f t="shared" si="8"/>
        <v>Brookland Junior.2007.NPQ.I06.Ma25</v>
      </c>
      <c r="Z10" s="122"/>
      <c r="AA10" t="str">
        <f t="shared" si="9"/>
        <v>2007.NPQ.I06.Ju251</v>
      </c>
      <c r="AB10" t="str">
        <f t="shared" si="10"/>
        <v>Brookland Junior.2007.NPQ.I06.Ju25</v>
      </c>
      <c r="AC10" s="122"/>
      <c r="AD10" t="str">
        <f t="shared" si="11"/>
        <v>2007.NPQ.I06.Jul251</v>
      </c>
      <c r="AE10" t="str">
        <f t="shared" si="12"/>
        <v>Brookland Junior.2007.NPQ.I06.Jul25</v>
      </c>
      <c r="AF10" s="122"/>
      <c r="AG10" t="str">
        <f t="shared" si="13"/>
        <v>2007.NPQ.I06.Aug251</v>
      </c>
      <c r="AH10" t="str">
        <f t="shared" si="14"/>
        <v>Brookland Junior.2007.NPQ.I06.Aug25</v>
      </c>
      <c r="AI10" s="122"/>
      <c r="AL10" s="122"/>
      <c r="AO10" s="122"/>
      <c r="AR10" s="122"/>
      <c r="AU10" s="122"/>
      <c r="AX10" s="122"/>
      <c r="BA10" s="122"/>
      <c r="BD10" s="122"/>
      <c r="BE10" s="120">
        <f t="shared" si="1"/>
        <v>0</v>
      </c>
      <c r="BF10" s="120">
        <f t="shared" si="15"/>
        <v>0</v>
      </c>
    </row>
    <row r="11" spans="1:58" x14ac:dyDescent="0.3">
      <c r="A11">
        <f t="shared" si="2"/>
        <v>3022009</v>
      </c>
      <c r="B11">
        <v>3022009</v>
      </c>
      <c r="C11" t="s">
        <v>434</v>
      </c>
      <c r="D11">
        <f>VLOOKUP(B11,'School Details'!A:K,3,FALSE)</f>
        <v>0</v>
      </c>
      <c r="E11" t="str">
        <f>VLOOKUP(B11,'School Details'!A:K,4,FALSE)</f>
        <v>M</v>
      </c>
      <c r="F11" t="str">
        <f>VLOOKUP(B11,'School Details'!A:K,5,FALSE)</f>
        <v>Primary</v>
      </c>
      <c r="G11" s="100" t="s">
        <v>895</v>
      </c>
      <c r="H11" t="str">
        <f>VLOOKUP(G11,CCs!$Q:$R,2,FALSE)</f>
        <v>SF Grnt Pd-Pri Sch</v>
      </c>
      <c r="I11" s="128" t="s">
        <v>23679</v>
      </c>
      <c r="J11" t="str">
        <f t="shared" si="16"/>
        <v>661225</v>
      </c>
      <c r="K11" t="s">
        <v>15</v>
      </c>
      <c r="L11">
        <f t="shared" si="17"/>
        <v>1</v>
      </c>
      <c r="M11" t="str">
        <f t="shared" si="3"/>
        <v>NPQ.I06</v>
      </c>
      <c r="N11">
        <f>VLOOKUP(B11,'School Details'!A:K,10,FALSE)</f>
        <v>400061</v>
      </c>
      <c r="O11" t="str">
        <f t="shared" si="4"/>
        <v xml:space="preserve">Brunswick Park </v>
      </c>
      <c r="P11" t="str">
        <f>VLOOKUP($N11,LBB_Code!$B:$F,3,FALSE)</f>
        <v>Brunswick Park Primary and Nursery Sc</v>
      </c>
      <c r="Q11" t="s">
        <v>254</v>
      </c>
      <c r="R11" t="str">
        <f>VLOOKUP($N11,LBB_Code!$B:$F,4,FALSE)</f>
        <v>N14 5DU</v>
      </c>
      <c r="S11" t="str">
        <f>VLOOKUP(G11,LBB_Code!$J:$O, 6,FALSE)</f>
        <v>A1.D10166.661225.99999.9999999.999999</v>
      </c>
      <c r="T11" s="154"/>
      <c r="U11" t="str">
        <f t="shared" si="5"/>
        <v>2009.NPQ.I06.Ap251</v>
      </c>
      <c r="V11" t="str">
        <f t="shared" si="6"/>
        <v>Brunswick Park .2009.NPQ.I06.Ap25</v>
      </c>
      <c r="W11" s="122"/>
      <c r="X11" t="str">
        <f t="shared" si="7"/>
        <v>2009.NPQ.I06.Ma251</v>
      </c>
      <c r="Y11" t="str">
        <f t="shared" si="8"/>
        <v>Brunswick Park .2009.NPQ.I06.Ma25</v>
      </c>
      <c r="Z11" s="122"/>
      <c r="AA11" t="str">
        <f t="shared" si="9"/>
        <v>2009.NPQ.I06.Ju251</v>
      </c>
      <c r="AB11" t="str">
        <f t="shared" si="10"/>
        <v>Brunswick Park .2009.NPQ.I06.Ju25</v>
      </c>
      <c r="AC11" s="122"/>
      <c r="AD11" t="str">
        <f t="shared" si="11"/>
        <v>2009.NPQ.I06.Jul251</v>
      </c>
      <c r="AE11" t="str">
        <f t="shared" si="12"/>
        <v>Brunswick Park .2009.NPQ.I06.Jul25</v>
      </c>
      <c r="AF11" s="122"/>
      <c r="AG11" t="str">
        <f t="shared" si="13"/>
        <v>2009.NPQ.I06.Aug251</v>
      </c>
      <c r="AH11" t="str">
        <f t="shared" si="14"/>
        <v>Brunswick Park .2009.NPQ.I06.Aug25</v>
      </c>
      <c r="AI11" s="122"/>
      <c r="AL11" s="122"/>
      <c r="AO11" s="122"/>
      <c r="AR11" s="122"/>
      <c r="AU11" s="122"/>
      <c r="AX11" s="122"/>
      <c r="BA11" s="122"/>
      <c r="BD11" s="122"/>
      <c r="BE11" s="120">
        <f t="shared" si="1"/>
        <v>0</v>
      </c>
      <c r="BF11" s="120">
        <f t="shared" si="15"/>
        <v>0</v>
      </c>
    </row>
    <row r="12" spans="1:58" x14ac:dyDescent="0.3">
      <c r="A12">
        <f t="shared" si="2"/>
        <v>3022011</v>
      </c>
      <c r="B12">
        <v>3022011</v>
      </c>
      <c r="C12" t="s">
        <v>440</v>
      </c>
      <c r="D12">
        <f>VLOOKUP(B12,'School Details'!A:K,3,FALSE)</f>
        <v>0</v>
      </c>
      <c r="E12" t="str">
        <f>VLOOKUP(B12,'School Details'!A:K,4,FALSE)</f>
        <v>M</v>
      </c>
      <c r="F12" t="str">
        <f>VLOOKUP(B12,'School Details'!A:K,5,FALSE)</f>
        <v>Primary</v>
      </c>
      <c r="G12" s="100" t="s">
        <v>895</v>
      </c>
      <c r="H12" t="str">
        <f>VLOOKUP(G12,CCs!$Q:$R,2,FALSE)</f>
        <v>SF Grnt Pd-Pri Sch</v>
      </c>
      <c r="I12" s="128" t="s">
        <v>23679</v>
      </c>
      <c r="J12" t="str">
        <f t="shared" si="16"/>
        <v>661225</v>
      </c>
      <c r="K12" t="s">
        <v>15</v>
      </c>
      <c r="L12">
        <f t="shared" si="17"/>
        <v>1</v>
      </c>
      <c r="M12" t="str">
        <f t="shared" si="3"/>
        <v>NPQ.I06</v>
      </c>
      <c r="N12">
        <f>VLOOKUP(B12,'School Details'!A:K,10,FALSE)</f>
        <v>400020</v>
      </c>
      <c r="O12" t="str">
        <f t="shared" si="4"/>
        <v xml:space="preserve">Church Hill </v>
      </c>
      <c r="P12" t="str">
        <f>VLOOKUP($N12,LBB_Code!$B:$F,3,FALSE)</f>
        <v>Church Hill School</v>
      </c>
      <c r="Q12" t="s">
        <v>47</v>
      </c>
      <c r="R12" t="str">
        <f>VLOOKUP($N12,LBB_Code!$B:$F,4,FALSE)</f>
        <v>EN4 8NN</v>
      </c>
      <c r="S12" t="str">
        <f>VLOOKUP(G12,LBB_Code!$J:$O, 6,FALSE)</f>
        <v>A1.D10166.661225.99999.9999999.999999</v>
      </c>
      <c r="T12" s="154"/>
      <c r="U12" t="str">
        <f t="shared" si="5"/>
        <v>2011.NPQ.I06.Ap251</v>
      </c>
      <c r="V12" t="str">
        <f t="shared" si="6"/>
        <v>Church Hill .2011.NPQ.I06.Ap25</v>
      </c>
      <c r="W12" s="122"/>
      <c r="X12" t="str">
        <f t="shared" si="7"/>
        <v>2011.NPQ.I06.Ma251</v>
      </c>
      <c r="Y12" t="str">
        <f t="shared" si="8"/>
        <v>Church Hill .2011.NPQ.I06.Ma25</v>
      </c>
      <c r="Z12" s="122"/>
      <c r="AA12" t="str">
        <f t="shared" si="9"/>
        <v>2011.NPQ.I06.Ju251</v>
      </c>
      <c r="AB12" t="str">
        <f t="shared" si="10"/>
        <v>Church Hill .2011.NPQ.I06.Ju25</v>
      </c>
      <c r="AC12" s="122"/>
      <c r="AD12" t="str">
        <f t="shared" si="11"/>
        <v>2011.NPQ.I06.Jul251</v>
      </c>
      <c r="AE12" t="str">
        <f t="shared" si="12"/>
        <v>Church Hill .2011.NPQ.I06.Jul25</v>
      </c>
      <c r="AF12" s="122"/>
      <c r="AG12" t="str">
        <f t="shared" si="13"/>
        <v>2011.NPQ.I06.Aug251</v>
      </c>
      <c r="AH12" t="str">
        <f t="shared" si="14"/>
        <v>Church Hill .2011.NPQ.I06.Aug25</v>
      </c>
      <c r="AI12" s="122"/>
      <c r="AL12" s="122"/>
      <c r="AO12" s="122"/>
      <c r="AR12" s="122"/>
      <c r="AU12" s="122"/>
      <c r="AX12" s="122"/>
      <c r="BA12" s="122"/>
      <c r="BD12" s="122"/>
      <c r="BE12" s="120">
        <f t="shared" si="1"/>
        <v>0</v>
      </c>
      <c r="BF12" s="120">
        <f t="shared" si="15"/>
        <v>0</v>
      </c>
    </row>
    <row r="13" spans="1:58" x14ac:dyDescent="0.3">
      <c r="A13">
        <f t="shared" si="2"/>
        <v>3022014</v>
      </c>
      <c r="B13">
        <v>3022014</v>
      </c>
      <c r="C13" t="s">
        <v>443</v>
      </c>
      <c r="D13">
        <f>VLOOKUP(B13,'School Details'!A:K,3,FALSE)</f>
        <v>0</v>
      </c>
      <c r="E13" t="str">
        <f>VLOOKUP(B13,'School Details'!A:K,4,FALSE)</f>
        <v>M</v>
      </c>
      <c r="F13" t="str">
        <f>VLOOKUP(B13,'School Details'!A:K,5,FALSE)</f>
        <v>Primary</v>
      </c>
      <c r="G13" s="100" t="s">
        <v>895</v>
      </c>
      <c r="H13" t="str">
        <f>VLOOKUP(G13,CCs!$Q:$R,2,FALSE)</f>
        <v>SF Grnt Pd-Pri Sch</v>
      </c>
      <c r="I13" s="128" t="s">
        <v>23679</v>
      </c>
      <c r="J13" t="str">
        <f t="shared" si="16"/>
        <v>661225</v>
      </c>
      <c r="K13" t="s">
        <v>15</v>
      </c>
      <c r="L13">
        <f t="shared" si="17"/>
        <v>1</v>
      </c>
      <c r="M13" t="str">
        <f t="shared" si="3"/>
        <v>NPQ.I06</v>
      </c>
      <c r="N13">
        <f>VLOOKUP(B13,'School Details'!A:K,10,FALSE)</f>
        <v>400050</v>
      </c>
      <c r="O13" t="str">
        <f t="shared" si="4"/>
        <v xml:space="preserve">Colindale </v>
      </c>
      <c r="P13" t="str">
        <f>VLOOKUP($N13,LBB_Code!$B:$F,3,FALSE)</f>
        <v>Colindale School</v>
      </c>
      <c r="Q13" t="s">
        <v>92</v>
      </c>
      <c r="R13" t="str">
        <f>VLOOKUP($N13,LBB_Code!$B:$F,4,FALSE)</f>
        <v>NW9 6DT</v>
      </c>
      <c r="S13" t="str">
        <f>VLOOKUP(G13,LBB_Code!$J:$O, 6,FALSE)</f>
        <v>A1.D10166.661225.99999.9999999.999999</v>
      </c>
      <c r="T13" s="154"/>
      <c r="U13" t="str">
        <f t="shared" si="5"/>
        <v>2014.NPQ.I06.Ap251</v>
      </c>
      <c r="V13" t="str">
        <f t="shared" si="6"/>
        <v>Colindale .2014.NPQ.I06.Ap25</v>
      </c>
      <c r="W13" s="122"/>
      <c r="X13" t="str">
        <f t="shared" si="7"/>
        <v>2014.NPQ.I06.Ma251</v>
      </c>
      <c r="Y13" t="str">
        <f t="shared" si="8"/>
        <v>Colindale .2014.NPQ.I06.Ma25</v>
      </c>
      <c r="Z13" s="122"/>
      <c r="AA13" t="str">
        <f t="shared" si="9"/>
        <v>2014.NPQ.I06.Ju251</v>
      </c>
      <c r="AB13" t="str">
        <f t="shared" si="10"/>
        <v>Colindale .2014.NPQ.I06.Ju25</v>
      </c>
      <c r="AC13" s="122"/>
      <c r="AD13" t="str">
        <f t="shared" si="11"/>
        <v>2014.NPQ.I06.Jul251</v>
      </c>
      <c r="AE13" t="str">
        <f t="shared" si="12"/>
        <v>Colindale .2014.NPQ.I06.Jul25</v>
      </c>
      <c r="AF13" s="122"/>
      <c r="AG13" t="str">
        <f t="shared" si="13"/>
        <v>2014.NPQ.I06.Aug251</v>
      </c>
      <c r="AH13" t="str">
        <f t="shared" si="14"/>
        <v>Colindale .2014.NPQ.I06.Aug25</v>
      </c>
      <c r="AI13" s="122"/>
      <c r="AL13" s="122"/>
      <c r="AO13" s="122"/>
      <c r="AR13" s="122"/>
      <c r="AU13" s="122"/>
      <c r="AX13" s="122"/>
      <c r="BA13" s="122"/>
      <c r="BD13" s="122"/>
      <c r="BE13" s="120">
        <f t="shared" si="1"/>
        <v>0</v>
      </c>
      <c r="BF13" s="120">
        <f t="shared" si="15"/>
        <v>0</v>
      </c>
    </row>
    <row r="14" spans="1:58" x14ac:dyDescent="0.3">
      <c r="A14">
        <f t="shared" si="2"/>
        <v>3022015</v>
      </c>
      <c r="B14">
        <v>3022015</v>
      </c>
      <c r="C14" t="s">
        <v>445</v>
      </c>
      <c r="D14">
        <f>VLOOKUP(B14,'School Details'!A:K,3,FALSE)</f>
        <v>0</v>
      </c>
      <c r="E14" t="str">
        <f>VLOOKUP(B14,'School Details'!A:K,4,FALSE)</f>
        <v>M</v>
      </c>
      <c r="F14" t="str">
        <f>VLOOKUP(B14,'School Details'!A:K,5,FALSE)</f>
        <v>Primary</v>
      </c>
      <c r="G14" s="100" t="s">
        <v>895</v>
      </c>
      <c r="H14" t="str">
        <f>VLOOKUP(G14,CCs!$Q:$R,2,FALSE)</f>
        <v>SF Grnt Pd-Pri Sch</v>
      </c>
      <c r="I14" s="128" t="s">
        <v>23679</v>
      </c>
      <c r="J14" t="str">
        <f t="shared" si="16"/>
        <v>661225</v>
      </c>
      <c r="K14" t="s">
        <v>15</v>
      </c>
      <c r="L14">
        <f t="shared" si="17"/>
        <v>1</v>
      </c>
      <c r="M14" t="str">
        <f t="shared" si="3"/>
        <v>NPQ.I06</v>
      </c>
      <c r="N14">
        <f>VLOOKUP(B14,'School Details'!A:K,10,FALSE)</f>
        <v>400059</v>
      </c>
      <c r="O14" t="str">
        <f t="shared" si="4"/>
        <v>Coppetts Wood</v>
      </c>
      <c r="P14" t="str">
        <f>VLOOKUP($N14,LBB_Code!$B:$F,3,FALSE)</f>
        <v>Coppetts Wood School</v>
      </c>
      <c r="Q14" t="s">
        <v>242</v>
      </c>
      <c r="R14" t="str">
        <f>VLOOKUP($N14,LBB_Code!$B:$F,4,FALSE)</f>
        <v>N10 1JS</v>
      </c>
      <c r="S14" t="str">
        <f>VLOOKUP(G14,LBB_Code!$J:$O, 6,FALSE)</f>
        <v>A1.D10166.661225.99999.9999999.999999</v>
      </c>
      <c r="T14" s="154"/>
      <c r="U14" t="str">
        <f t="shared" si="5"/>
        <v>2015.NPQ.I06.Ap251</v>
      </c>
      <c r="V14" t="str">
        <f t="shared" si="6"/>
        <v>Coppetts Wood.2015.NPQ.I06.Ap25</v>
      </c>
      <c r="W14" s="122"/>
      <c r="X14" t="str">
        <f t="shared" si="7"/>
        <v>2015.NPQ.I06.Ma251</v>
      </c>
      <c r="Y14" t="str">
        <f t="shared" si="8"/>
        <v>Coppetts Wood.2015.NPQ.I06.Ma25</v>
      </c>
      <c r="Z14" s="122"/>
      <c r="AA14" t="str">
        <f t="shared" si="9"/>
        <v>2015.NPQ.I06.Ju251</v>
      </c>
      <c r="AB14" t="str">
        <f t="shared" si="10"/>
        <v>Coppetts Wood.2015.NPQ.I06.Ju25</v>
      </c>
      <c r="AC14" s="122"/>
      <c r="AD14" t="str">
        <f t="shared" si="11"/>
        <v>2015.NPQ.I06.Jul251</v>
      </c>
      <c r="AE14" t="str">
        <f t="shared" si="12"/>
        <v>Coppetts Wood.2015.NPQ.I06.Jul25</v>
      </c>
      <c r="AF14" s="122"/>
      <c r="AG14" t="str">
        <f t="shared" si="13"/>
        <v>2015.NPQ.I06.Aug251</v>
      </c>
      <c r="AH14" t="str">
        <f t="shared" si="14"/>
        <v>Coppetts Wood.2015.NPQ.I06.Aug25</v>
      </c>
      <c r="AI14" s="122"/>
      <c r="AL14" s="122"/>
      <c r="AO14" s="122"/>
      <c r="AR14" s="122"/>
      <c r="AU14" s="122"/>
      <c r="AX14" s="122"/>
      <c r="BA14" s="122"/>
      <c r="BD14" s="122"/>
      <c r="BE14" s="120">
        <f t="shared" si="1"/>
        <v>0</v>
      </c>
      <c r="BF14" s="120">
        <f t="shared" si="15"/>
        <v>0</v>
      </c>
    </row>
    <row r="15" spans="1:58" x14ac:dyDescent="0.3">
      <c r="A15">
        <f t="shared" si="2"/>
        <v>3022017</v>
      </c>
      <c r="B15">
        <v>3022017</v>
      </c>
      <c r="C15" t="s">
        <v>447</v>
      </c>
      <c r="D15">
        <f>VLOOKUP(B15,'School Details'!A:K,3,FALSE)</f>
        <v>0</v>
      </c>
      <c r="E15" t="str">
        <f>VLOOKUP(B15,'School Details'!A:K,4,FALSE)</f>
        <v>M</v>
      </c>
      <c r="F15" t="str">
        <f>VLOOKUP(B15,'School Details'!A:K,5,FALSE)</f>
        <v>Primary</v>
      </c>
      <c r="G15" s="100" t="s">
        <v>895</v>
      </c>
      <c r="H15" t="str">
        <f>VLOOKUP(G15,CCs!$Q:$R,2,FALSE)</f>
        <v>SF Grnt Pd-Pri Sch</v>
      </c>
      <c r="I15" s="128" t="s">
        <v>23679</v>
      </c>
      <c r="J15" t="str">
        <f t="shared" si="16"/>
        <v>661225</v>
      </c>
      <c r="K15" t="s">
        <v>15</v>
      </c>
      <c r="L15">
        <f t="shared" si="17"/>
        <v>1</v>
      </c>
      <c r="M15" t="str">
        <f t="shared" si="3"/>
        <v>NPQ.I06</v>
      </c>
      <c r="N15">
        <f>VLOOKUP(B15,'School Details'!A:K,10,FALSE)</f>
        <v>400080</v>
      </c>
      <c r="O15" t="str">
        <f t="shared" si="4"/>
        <v xml:space="preserve">Cromer Road </v>
      </c>
      <c r="P15" t="str">
        <f>VLOOKUP($N15,LBB_Code!$B:$F,3,FALSE)</f>
        <v>Cromer Road School</v>
      </c>
      <c r="Q15" t="s">
        <v>62</v>
      </c>
      <c r="R15" t="str">
        <f>VLOOKUP($N15,LBB_Code!$B:$F,4,FALSE)</f>
        <v>EN5 5HT</v>
      </c>
      <c r="S15" t="str">
        <f>VLOOKUP(G15,LBB_Code!$J:$O, 6,FALSE)</f>
        <v>A1.D10166.661225.99999.9999999.999999</v>
      </c>
      <c r="T15" s="154"/>
      <c r="U15" t="str">
        <f t="shared" si="5"/>
        <v>2017.NPQ.I06.Ap251</v>
      </c>
      <c r="V15" t="str">
        <f t="shared" si="6"/>
        <v>Cromer Road .2017.NPQ.I06.Ap25</v>
      </c>
      <c r="W15" s="122"/>
      <c r="X15" t="str">
        <f t="shared" si="7"/>
        <v>2017.NPQ.I06.Ma251</v>
      </c>
      <c r="Y15" t="str">
        <f t="shared" si="8"/>
        <v>Cromer Road .2017.NPQ.I06.Ma25</v>
      </c>
      <c r="Z15" s="122"/>
      <c r="AA15" t="str">
        <f t="shared" si="9"/>
        <v>2017.NPQ.I06.Ju251</v>
      </c>
      <c r="AB15" t="str">
        <f t="shared" si="10"/>
        <v>Cromer Road .2017.NPQ.I06.Ju25</v>
      </c>
      <c r="AC15" s="122"/>
      <c r="AD15" t="str">
        <f t="shared" si="11"/>
        <v>2017.NPQ.I06.Jul251</v>
      </c>
      <c r="AE15" t="str">
        <f t="shared" si="12"/>
        <v>Cromer Road .2017.NPQ.I06.Jul25</v>
      </c>
      <c r="AF15" s="122"/>
      <c r="AG15" t="str">
        <f t="shared" si="13"/>
        <v>2017.NPQ.I06.Aug251</v>
      </c>
      <c r="AH15" t="str">
        <f t="shared" si="14"/>
        <v>Cromer Road .2017.NPQ.I06.Aug25</v>
      </c>
      <c r="AI15" s="122"/>
      <c r="AL15" s="122"/>
      <c r="AO15" s="122"/>
      <c r="AR15" s="122"/>
      <c r="AU15" s="122"/>
      <c r="AX15" s="122"/>
      <c r="BA15" s="122"/>
      <c r="BD15" s="122"/>
      <c r="BE15" s="120">
        <f t="shared" si="1"/>
        <v>0</v>
      </c>
      <c r="BF15" s="120">
        <f t="shared" si="15"/>
        <v>0</v>
      </c>
    </row>
    <row r="16" spans="1:58" x14ac:dyDescent="0.3">
      <c r="A16">
        <f t="shared" si="2"/>
        <v>3022021</v>
      </c>
      <c r="B16">
        <v>3022021</v>
      </c>
      <c r="C16" t="s">
        <v>452</v>
      </c>
      <c r="D16">
        <f>VLOOKUP(B16,'School Details'!A:K,3,FALSE)</f>
        <v>0</v>
      </c>
      <c r="E16" t="str">
        <f>VLOOKUP(B16,'School Details'!A:K,4,FALSE)</f>
        <v>A</v>
      </c>
      <c r="F16" t="str">
        <f>VLOOKUP(B16,'School Details'!A:K,5,FALSE)</f>
        <v>Primary</v>
      </c>
      <c r="G16" s="100" t="s">
        <v>895</v>
      </c>
      <c r="H16" t="str">
        <f>VLOOKUP(G16,CCs!$Q:$R,2,FALSE)</f>
        <v>SF Grnt Pd-Pri Sch</v>
      </c>
      <c r="I16" s="128" t="s">
        <v>23679</v>
      </c>
      <c r="J16" t="str">
        <f t="shared" si="16"/>
        <v>661225</v>
      </c>
      <c r="K16" t="s">
        <v>15</v>
      </c>
      <c r="L16">
        <f t="shared" si="17"/>
        <v>1</v>
      </c>
      <c r="M16" t="str">
        <f t="shared" si="3"/>
        <v>NPQ.I06</v>
      </c>
      <c r="N16">
        <f>VLOOKUP(B16,'School Details'!A:K,10,FALSE)</f>
        <v>400042</v>
      </c>
      <c r="O16" t="s">
        <v>452</v>
      </c>
      <c r="P16" t="str">
        <f>VLOOKUP($N16,LBB_Code!$B:$F,3,FALSE)</f>
        <v>Dollis Primary School</v>
      </c>
      <c r="Q16" t="str">
        <f>VLOOKUP($N16,LBB_Code!$B:$F,2,FALSE)</f>
        <v>S900008308</v>
      </c>
      <c r="R16" t="str">
        <f>VLOOKUP($N16,LBB_Code!$B:$F,4,FALSE)</f>
        <v>NW7 2BU</v>
      </c>
      <c r="S16" t="str">
        <f>VLOOKUP(G16,LBB_Code!$J:$O, 6,FALSE)</f>
        <v>A1.D10166.661225.99999.9999999.999999</v>
      </c>
      <c r="T16" s="154"/>
      <c r="U16" t="str">
        <f t="shared" si="5"/>
        <v>2021.NPQ.I06.Ap251</v>
      </c>
      <c r="V16" t="str">
        <f t="shared" si="6"/>
        <v>Dollis Primary.2021.NPQ.I06.Ap25</v>
      </c>
      <c r="W16" s="122"/>
      <c r="X16" t="str">
        <f t="shared" si="7"/>
        <v>2021.NPQ.I06.Ma251</v>
      </c>
      <c r="Y16" t="str">
        <f t="shared" si="8"/>
        <v>Dollis Primary.2021.NPQ.I06.Ma25</v>
      </c>
      <c r="Z16" s="122"/>
      <c r="AA16" t="str">
        <f t="shared" si="9"/>
        <v>2021.NPQ.I06.Ju251</v>
      </c>
      <c r="AB16" t="str">
        <f t="shared" si="10"/>
        <v>Dollis Primary.2021.NPQ.I06.Ju25</v>
      </c>
      <c r="AC16" s="122"/>
      <c r="AD16" t="str">
        <f t="shared" si="11"/>
        <v>2021.NPQ.I06.Jul251</v>
      </c>
      <c r="AE16" t="str">
        <f t="shared" si="12"/>
        <v>Dollis Primary.2021.NPQ.I06.Jul25</v>
      </c>
      <c r="AF16" s="122"/>
      <c r="AG16" t="str">
        <f t="shared" si="13"/>
        <v>2021.NPQ.I06.Aug251</v>
      </c>
      <c r="AH16" t="str">
        <f t="shared" si="14"/>
        <v>Dollis Primary.2021.NPQ.I06.Aug25</v>
      </c>
      <c r="AI16" s="122"/>
      <c r="AL16" s="122"/>
      <c r="AO16" s="122"/>
      <c r="AR16" s="122"/>
      <c r="AU16" s="122"/>
      <c r="AX16" s="122"/>
      <c r="BA16" s="122"/>
      <c r="BD16" s="122"/>
      <c r="BE16" s="120">
        <f t="shared" si="1"/>
        <v>0</v>
      </c>
      <c r="BF16" s="120">
        <f t="shared" si="15"/>
        <v>0</v>
      </c>
    </row>
    <row r="17" spans="1:58" x14ac:dyDescent="0.3">
      <c r="A17">
        <f t="shared" si="2"/>
        <v>3022023</v>
      </c>
      <c r="B17">
        <v>3022023</v>
      </c>
      <c r="C17" t="s">
        <v>453</v>
      </c>
      <c r="D17">
        <f>VLOOKUP(B17,'School Details'!A:K,3,FALSE)</f>
        <v>0</v>
      </c>
      <c r="E17" t="str">
        <f>VLOOKUP(B17,'School Details'!A:K,4,FALSE)</f>
        <v>M</v>
      </c>
      <c r="F17" t="str">
        <f>VLOOKUP(B17,'School Details'!A:K,5,FALSE)</f>
        <v>Primary</v>
      </c>
      <c r="G17" s="100" t="s">
        <v>895</v>
      </c>
      <c r="H17" t="str">
        <f>VLOOKUP(G17,CCs!$Q:$R,2,FALSE)</f>
        <v>SF Grnt Pd-Pri Sch</v>
      </c>
      <c r="I17" s="128" t="s">
        <v>23679</v>
      </c>
      <c r="J17" t="str">
        <f t="shared" si="16"/>
        <v>661225</v>
      </c>
      <c r="K17" t="s">
        <v>15</v>
      </c>
      <c r="L17">
        <f t="shared" si="17"/>
        <v>1</v>
      </c>
      <c r="M17" t="str">
        <f t="shared" si="3"/>
        <v>NPQ.I06</v>
      </c>
      <c r="N17">
        <f>VLOOKUP(B17,'School Details'!A:K,10,FALSE)</f>
        <v>400159</v>
      </c>
      <c r="O17" t="str">
        <f t="shared" si="4"/>
        <v>Edgware Primary</v>
      </c>
      <c r="P17" t="str">
        <f>VLOOKUP($N17,LBB_Code!$B:$F,3,FALSE)</f>
        <v>Edgware Primary School</v>
      </c>
      <c r="Q17" t="s">
        <v>89</v>
      </c>
      <c r="R17" t="str">
        <f>VLOOKUP($N17,LBB_Code!$B:$F,4,FALSE)</f>
        <v>HA8 9AB</v>
      </c>
      <c r="S17" t="str">
        <f>VLOOKUP(G17,LBB_Code!$J:$O, 6,FALSE)</f>
        <v>A1.D10166.661225.99999.9999999.999999</v>
      </c>
      <c r="T17" s="154"/>
      <c r="U17" t="str">
        <f t="shared" si="5"/>
        <v>2023.NPQ.I06.Ap251</v>
      </c>
      <c r="V17" t="str">
        <f t="shared" si="6"/>
        <v>Edgware Primary.2023.NPQ.I06.Ap25</v>
      </c>
      <c r="W17" s="122"/>
      <c r="X17" t="str">
        <f t="shared" si="7"/>
        <v>2023.NPQ.I06.Ma251</v>
      </c>
      <c r="Y17" t="str">
        <f t="shared" si="8"/>
        <v>Edgware Primary.2023.NPQ.I06.Ma25</v>
      </c>
      <c r="Z17" s="122"/>
      <c r="AA17" t="str">
        <f t="shared" si="9"/>
        <v>2023.NPQ.I06.Ju251</v>
      </c>
      <c r="AB17" t="str">
        <f t="shared" si="10"/>
        <v>Edgware Primary.2023.NPQ.I06.Ju25</v>
      </c>
      <c r="AC17" s="122"/>
      <c r="AD17" t="str">
        <f t="shared" si="11"/>
        <v>2023.NPQ.I06.Jul251</v>
      </c>
      <c r="AE17" t="str">
        <f t="shared" si="12"/>
        <v>Edgware Primary.2023.NPQ.I06.Jul25</v>
      </c>
      <c r="AF17" s="122"/>
      <c r="AG17" t="str">
        <f t="shared" si="13"/>
        <v>2023.NPQ.I06.Aug251</v>
      </c>
      <c r="AH17" t="str">
        <f t="shared" si="14"/>
        <v>Edgware Primary.2023.NPQ.I06.Aug25</v>
      </c>
      <c r="AI17" s="122"/>
      <c r="AL17" s="122"/>
      <c r="AO17" s="122"/>
      <c r="AR17" s="122"/>
      <c r="AU17" s="122"/>
      <c r="AX17" s="122"/>
      <c r="BA17" s="122"/>
      <c r="BD17" s="122"/>
      <c r="BE17" s="120">
        <f t="shared" si="1"/>
        <v>0</v>
      </c>
      <c r="BF17" s="120">
        <f t="shared" si="15"/>
        <v>0</v>
      </c>
    </row>
    <row r="18" spans="1:58" x14ac:dyDescent="0.3">
      <c r="A18">
        <f t="shared" si="2"/>
        <v>3022024</v>
      </c>
      <c r="B18">
        <v>3022024</v>
      </c>
      <c r="C18" t="s">
        <v>455</v>
      </c>
      <c r="D18">
        <f>VLOOKUP(B18,'School Details'!A:K,3,FALSE)</f>
        <v>0</v>
      </c>
      <c r="E18" t="str">
        <f>VLOOKUP(B18,'School Details'!A:K,4,FALSE)</f>
        <v>M</v>
      </c>
      <c r="F18" t="str">
        <f>VLOOKUP(B18,'School Details'!A:K,5,FALSE)</f>
        <v>Primary</v>
      </c>
      <c r="G18" s="100" t="s">
        <v>895</v>
      </c>
      <c r="H18" t="str">
        <f>VLOOKUP(G18,CCs!$Q:$R,2,FALSE)</f>
        <v>SF Grnt Pd-Pri Sch</v>
      </c>
      <c r="I18" s="128" t="s">
        <v>23679</v>
      </c>
      <c r="J18" t="str">
        <f t="shared" si="16"/>
        <v>661225</v>
      </c>
      <c r="K18" t="s">
        <v>15</v>
      </c>
      <c r="L18">
        <f t="shared" si="17"/>
        <v>1</v>
      </c>
      <c r="M18" t="str">
        <f t="shared" si="3"/>
        <v>NPQ.I06</v>
      </c>
      <c r="N18">
        <f>VLOOKUP(B18,'School Details'!A:K,10,FALSE)</f>
        <v>400047</v>
      </c>
      <c r="O18" t="str">
        <f t="shared" si="4"/>
        <v xml:space="preserve">Fairway  </v>
      </c>
      <c r="P18" t="str">
        <f>VLOOKUP($N18,LBB_Code!$B:$F,3,FALSE)</f>
        <v>Fairway School</v>
      </c>
      <c r="Q18" t="s">
        <v>179</v>
      </c>
      <c r="R18" t="str">
        <f>VLOOKUP($N18,LBB_Code!$B:$F,4,FALSE)</f>
        <v>NW7 3HS</v>
      </c>
      <c r="S18" t="str">
        <f>VLOOKUP(G18,LBB_Code!$J:$O, 6,FALSE)</f>
        <v>A1.D10166.661225.99999.9999999.999999</v>
      </c>
      <c r="T18" s="154"/>
      <c r="U18" t="str">
        <f t="shared" si="5"/>
        <v>2024.NPQ.I06.Ap251</v>
      </c>
      <c r="V18" t="str">
        <f t="shared" si="6"/>
        <v>Fairway  .2024.NPQ.I06.Ap25</v>
      </c>
      <c r="W18" s="122"/>
      <c r="X18" t="str">
        <f t="shared" si="7"/>
        <v>2024.NPQ.I06.Ma251</v>
      </c>
      <c r="Y18" t="str">
        <f t="shared" si="8"/>
        <v>Fairway  .2024.NPQ.I06.Ma25</v>
      </c>
      <c r="Z18" s="122"/>
      <c r="AA18" t="str">
        <f t="shared" si="9"/>
        <v>2024.NPQ.I06.Ju251</v>
      </c>
      <c r="AB18" t="str">
        <f t="shared" si="10"/>
        <v>Fairway  .2024.NPQ.I06.Ju25</v>
      </c>
      <c r="AC18" s="122"/>
      <c r="AD18" t="str">
        <f t="shared" si="11"/>
        <v>2024.NPQ.I06.Jul251</v>
      </c>
      <c r="AE18" t="str">
        <f t="shared" si="12"/>
        <v>Fairway  .2024.NPQ.I06.Jul25</v>
      </c>
      <c r="AF18" s="122"/>
      <c r="AG18" t="str">
        <f t="shared" si="13"/>
        <v>2024.NPQ.I06.Aug251</v>
      </c>
      <c r="AH18" t="str">
        <f t="shared" si="14"/>
        <v>Fairway  .2024.NPQ.I06.Aug25</v>
      </c>
      <c r="AI18" s="122"/>
      <c r="AL18" s="122"/>
      <c r="AO18" s="122"/>
      <c r="AR18" s="122"/>
      <c r="AU18" s="122"/>
      <c r="AX18" s="122"/>
      <c r="BA18" s="122"/>
      <c r="BD18" s="122"/>
      <c r="BE18" s="120">
        <f t="shared" si="1"/>
        <v>0</v>
      </c>
      <c r="BF18" s="120">
        <f t="shared" si="15"/>
        <v>0</v>
      </c>
    </row>
    <row r="19" spans="1:58" x14ac:dyDescent="0.3">
      <c r="A19">
        <f t="shared" si="2"/>
        <v>3022025</v>
      </c>
      <c r="B19">
        <v>3022025</v>
      </c>
      <c r="C19" t="s">
        <v>457</v>
      </c>
      <c r="D19">
        <f>VLOOKUP(B19,'School Details'!A:K,3,FALSE)</f>
        <v>0</v>
      </c>
      <c r="E19" t="str">
        <f>VLOOKUP(B19,'School Details'!A:K,4,FALSE)</f>
        <v>M</v>
      </c>
      <c r="F19" t="str">
        <f>VLOOKUP(B19,'School Details'!A:K,5,FALSE)</f>
        <v>Primary</v>
      </c>
      <c r="G19" s="100" t="s">
        <v>895</v>
      </c>
      <c r="H19" t="str">
        <f>VLOOKUP(G19,CCs!$Q:$R,2,FALSE)</f>
        <v>SF Grnt Pd-Pri Sch</v>
      </c>
      <c r="I19" s="128" t="s">
        <v>23679</v>
      </c>
      <c r="J19" t="str">
        <f t="shared" si="16"/>
        <v>661225</v>
      </c>
      <c r="K19" t="s">
        <v>15</v>
      </c>
      <c r="L19">
        <f t="shared" si="17"/>
        <v>1</v>
      </c>
      <c r="M19" t="str">
        <f t="shared" si="3"/>
        <v>NPQ.I06</v>
      </c>
      <c r="N19">
        <f>VLOOKUP(B19,'School Details'!A:K,10,FALSE)</f>
        <v>400001</v>
      </c>
      <c r="O19" t="str">
        <f t="shared" si="4"/>
        <v>Foulds</v>
      </c>
      <c r="P19" t="str">
        <f>VLOOKUP($N19,LBB_Code!$B:$F,3,FALSE)</f>
        <v>Foulds School</v>
      </c>
      <c r="Q19" t="s">
        <v>245</v>
      </c>
      <c r="R19" t="str">
        <f>VLOOKUP($N19,LBB_Code!$B:$F,4,FALSE)</f>
        <v>EN5 4NR</v>
      </c>
      <c r="S19" t="str">
        <f>VLOOKUP(G19,LBB_Code!$J:$O, 6,FALSE)</f>
        <v>A1.D10166.661225.99999.9999999.999999</v>
      </c>
      <c r="T19" s="154"/>
      <c r="U19" t="str">
        <f t="shared" si="5"/>
        <v>2025.NPQ.I06.Ap251</v>
      </c>
      <c r="V19" t="str">
        <f t="shared" si="6"/>
        <v>Foulds.2025.NPQ.I06.Ap25</v>
      </c>
      <c r="W19" s="122"/>
      <c r="X19" t="str">
        <f t="shared" si="7"/>
        <v>2025.NPQ.I06.Ma251</v>
      </c>
      <c r="Y19" t="str">
        <f t="shared" si="8"/>
        <v>Foulds.2025.NPQ.I06.Ma25</v>
      </c>
      <c r="Z19" s="122"/>
      <c r="AA19" t="str">
        <f t="shared" si="9"/>
        <v>2025.NPQ.I06.Ju251</v>
      </c>
      <c r="AB19" t="str">
        <f t="shared" si="10"/>
        <v>Foulds.2025.NPQ.I06.Ju25</v>
      </c>
      <c r="AC19" s="122"/>
      <c r="AD19" t="str">
        <f t="shared" si="11"/>
        <v>2025.NPQ.I06.Jul251</v>
      </c>
      <c r="AE19" t="str">
        <f t="shared" si="12"/>
        <v>Foulds.2025.NPQ.I06.Jul25</v>
      </c>
      <c r="AF19" s="122"/>
      <c r="AG19" t="str">
        <f t="shared" si="13"/>
        <v>2025.NPQ.I06.Aug251</v>
      </c>
      <c r="AH19" t="str">
        <f t="shared" si="14"/>
        <v>Foulds.2025.NPQ.I06.Aug25</v>
      </c>
      <c r="AI19" s="122"/>
      <c r="AL19" s="122"/>
      <c r="AO19" s="122"/>
      <c r="AR19" s="122"/>
      <c r="AU19" s="122"/>
      <c r="AX19" s="122"/>
      <c r="BA19" s="122"/>
      <c r="BD19" s="122"/>
      <c r="BE19" s="120">
        <f t="shared" si="1"/>
        <v>0</v>
      </c>
      <c r="BF19" s="120">
        <f t="shared" si="15"/>
        <v>0</v>
      </c>
    </row>
    <row r="20" spans="1:58" x14ac:dyDescent="0.3">
      <c r="A20">
        <f t="shared" si="2"/>
        <v>3022026</v>
      </c>
      <c r="B20">
        <v>3022026</v>
      </c>
      <c r="C20" t="s">
        <v>458</v>
      </c>
      <c r="D20">
        <f>VLOOKUP(B20,'School Details'!A:K,3,FALSE)</f>
        <v>0</v>
      </c>
      <c r="E20" t="str">
        <f>VLOOKUP(B20,'School Details'!A:K,4,FALSE)</f>
        <v>M</v>
      </c>
      <c r="F20" t="str">
        <f>VLOOKUP(B20,'School Details'!A:K,5,FALSE)</f>
        <v>Primary</v>
      </c>
      <c r="G20" s="100" t="s">
        <v>895</v>
      </c>
      <c r="H20" t="str">
        <f>VLOOKUP(G20,CCs!$Q:$R,2,FALSE)</f>
        <v>SF Grnt Pd-Pri Sch</v>
      </c>
      <c r="I20" s="128" t="s">
        <v>23679</v>
      </c>
      <c r="J20" t="str">
        <f t="shared" si="16"/>
        <v>661225</v>
      </c>
      <c r="K20" t="s">
        <v>15</v>
      </c>
      <c r="L20">
        <f t="shared" si="17"/>
        <v>1</v>
      </c>
      <c r="M20" t="str">
        <f t="shared" si="3"/>
        <v>NPQ.I06</v>
      </c>
      <c r="N20">
        <f>VLOOKUP(B20,'School Details'!A:K,10,FALSE)</f>
        <v>400082</v>
      </c>
      <c r="O20" t="str">
        <f t="shared" si="4"/>
        <v>Frith Manor Sch</v>
      </c>
      <c r="P20" t="str">
        <f>VLOOKUP($N20,LBB_Code!$B:$F,3,FALSE)</f>
        <v>Frith Manor School</v>
      </c>
      <c r="Q20" t="s">
        <v>116</v>
      </c>
      <c r="R20" t="str">
        <f>VLOOKUP($N20,LBB_Code!$B:$F,4,FALSE)</f>
        <v>N12 7BN</v>
      </c>
      <c r="S20" t="str">
        <f>VLOOKUP(G20,LBB_Code!$J:$O, 6,FALSE)</f>
        <v>A1.D10166.661225.99999.9999999.999999</v>
      </c>
      <c r="T20" s="154"/>
      <c r="U20" t="str">
        <f t="shared" si="5"/>
        <v>2026.NPQ.I06.Ap251</v>
      </c>
      <c r="V20" t="str">
        <f t="shared" si="6"/>
        <v>Frith Manor Sch.2026.NPQ.I06.Ap25</v>
      </c>
      <c r="W20" s="122"/>
      <c r="X20" t="str">
        <f t="shared" si="7"/>
        <v>2026.NPQ.I06.Ma251</v>
      </c>
      <c r="Y20" t="str">
        <f t="shared" si="8"/>
        <v>Frith Manor Sch.2026.NPQ.I06.Ma25</v>
      </c>
      <c r="Z20" s="122"/>
      <c r="AA20" t="str">
        <f t="shared" si="9"/>
        <v>2026.NPQ.I06.Ju251</v>
      </c>
      <c r="AB20" t="str">
        <f t="shared" si="10"/>
        <v>Frith Manor Sch.2026.NPQ.I06.Ju25</v>
      </c>
      <c r="AC20" s="122"/>
      <c r="AD20" t="str">
        <f t="shared" si="11"/>
        <v>2026.NPQ.I06.Jul251</v>
      </c>
      <c r="AE20" t="str">
        <f t="shared" si="12"/>
        <v>Frith Manor Sch.2026.NPQ.I06.Jul25</v>
      </c>
      <c r="AF20" s="122"/>
      <c r="AG20" t="str">
        <f t="shared" si="13"/>
        <v>2026.NPQ.I06.Aug251</v>
      </c>
      <c r="AH20" t="str">
        <f t="shared" si="14"/>
        <v>Frith Manor Sch.2026.NPQ.I06.Aug25</v>
      </c>
      <c r="AI20" s="122"/>
      <c r="AL20" s="122"/>
      <c r="AO20" s="122"/>
      <c r="AR20" s="122"/>
      <c r="AU20" s="122"/>
      <c r="AX20" s="122"/>
      <c r="BA20" s="122"/>
      <c r="BD20" s="122"/>
      <c r="BE20" s="120">
        <f t="shared" si="1"/>
        <v>0</v>
      </c>
      <c r="BF20" s="120">
        <f t="shared" si="15"/>
        <v>0</v>
      </c>
    </row>
    <row r="21" spans="1:58" x14ac:dyDescent="0.3">
      <c r="A21">
        <f t="shared" si="2"/>
        <v>3022027</v>
      </c>
      <c r="B21">
        <v>3022027</v>
      </c>
      <c r="C21" t="s">
        <v>460</v>
      </c>
      <c r="D21">
        <f>VLOOKUP(B21,'School Details'!A:K,3,FALSE)</f>
        <v>0</v>
      </c>
      <c r="E21" t="str">
        <f>VLOOKUP(B21,'School Details'!A:K,4,FALSE)</f>
        <v>M</v>
      </c>
      <c r="F21" t="str">
        <f>VLOOKUP(B21,'School Details'!A:K,5,FALSE)</f>
        <v>Primary</v>
      </c>
      <c r="G21" s="100" t="s">
        <v>895</v>
      </c>
      <c r="H21" t="str">
        <f>VLOOKUP(G21,CCs!$Q:$R,2,FALSE)</f>
        <v>SF Grnt Pd-Pri Sch</v>
      </c>
      <c r="I21" s="128" t="s">
        <v>23679</v>
      </c>
      <c r="J21" t="str">
        <f t="shared" si="16"/>
        <v>661225</v>
      </c>
      <c r="K21" t="s">
        <v>15</v>
      </c>
      <c r="L21">
        <f t="shared" si="17"/>
        <v>1</v>
      </c>
      <c r="M21" t="str">
        <f t="shared" si="3"/>
        <v>NPQ.I06</v>
      </c>
      <c r="N21">
        <f>VLOOKUP(B21,'School Details'!A:K,10,FALSE)</f>
        <v>400002</v>
      </c>
      <c r="O21" t="str">
        <f t="shared" si="4"/>
        <v>Garden Suburb Junior</v>
      </c>
      <c r="P21" t="str">
        <f>VLOOKUP($N21,LBB_Code!$B:$F,3,FALSE)</f>
        <v>Garden Suburb Junior School</v>
      </c>
      <c r="Q21" t="s">
        <v>202</v>
      </c>
      <c r="R21" t="str">
        <f>VLOOKUP($N21,LBB_Code!$B:$F,4,FALSE)</f>
        <v>NW11 6XU</v>
      </c>
      <c r="S21" t="str">
        <f>VLOOKUP(G21,LBB_Code!$J:$O, 6,FALSE)</f>
        <v>A1.D10166.661225.99999.9999999.999999</v>
      </c>
      <c r="T21" s="154"/>
      <c r="U21" t="str">
        <f t="shared" si="5"/>
        <v>2027.NPQ.I06.Ap251</v>
      </c>
      <c r="V21" t="str">
        <f t="shared" si="6"/>
        <v>Garden Suburb Junior.2027.NPQ.I06.Ap25</v>
      </c>
      <c r="W21" s="122"/>
      <c r="X21" t="str">
        <f t="shared" si="7"/>
        <v>2027.NPQ.I06.Ma251</v>
      </c>
      <c r="Y21" t="str">
        <f t="shared" si="8"/>
        <v>Garden Suburb Junior.2027.NPQ.I06.Ma25</v>
      </c>
      <c r="Z21" s="122"/>
      <c r="AA21" t="str">
        <f t="shared" si="9"/>
        <v>2027.NPQ.I06.Ju251</v>
      </c>
      <c r="AB21" t="str">
        <f t="shared" si="10"/>
        <v>Garden Suburb Junior.2027.NPQ.I06.Ju25</v>
      </c>
      <c r="AC21" s="122"/>
      <c r="AD21" t="str">
        <f t="shared" si="11"/>
        <v>2027.NPQ.I06.Jul251</v>
      </c>
      <c r="AE21" t="str">
        <f t="shared" si="12"/>
        <v>Garden Suburb Junior.2027.NPQ.I06.Jul25</v>
      </c>
      <c r="AF21" s="122"/>
      <c r="AG21" t="str">
        <f t="shared" si="13"/>
        <v>2027.NPQ.I06.Aug251</v>
      </c>
      <c r="AH21" t="str">
        <f t="shared" si="14"/>
        <v>Garden Suburb Junior.2027.NPQ.I06.Aug25</v>
      </c>
      <c r="AI21" s="122"/>
      <c r="AL21" s="122"/>
      <c r="AO21" s="122"/>
      <c r="AR21" s="122"/>
      <c r="AU21" s="122"/>
      <c r="AX21" s="122"/>
      <c r="BA21" s="122"/>
      <c r="BD21" s="122"/>
      <c r="BE21" s="120">
        <f t="shared" si="1"/>
        <v>0</v>
      </c>
      <c r="BF21" s="120">
        <f t="shared" si="15"/>
        <v>0</v>
      </c>
    </row>
    <row r="22" spans="1:58" x14ac:dyDescent="0.3">
      <c r="A22">
        <f t="shared" si="2"/>
        <v>3022031</v>
      </c>
      <c r="B22">
        <v>3022031</v>
      </c>
      <c r="C22" t="s">
        <v>465</v>
      </c>
      <c r="D22">
        <f>VLOOKUP(B22,'School Details'!A:K,3,FALSE)</f>
        <v>0</v>
      </c>
      <c r="E22" t="str">
        <f>VLOOKUP(B22,'School Details'!A:K,4,FALSE)</f>
        <v>M</v>
      </c>
      <c r="F22" t="str">
        <f>VLOOKUP(B22,'School Details'!A:K,5,FALSE)</f>
        <v>Primary</v>
      </c>
      <c r="G22" s="100" t="s">
        <v>895</v>
      </c>
      <c r="H22" t="str">
        <f>VLOOKUP(G22,CCs!$Q:$R,2,FALSE)</f>
        <v>SF Grnt Pd-Pri Sch</v>
      </c>
      <c r="I22" s="128" t="s">
        <v>23679</v>
      </c>
      <c r="J22" t="str">
        <f t="shared" si="16"/>
        <v>661225</v>
      </c>
      <c r="K22" t="s">
        <v>15</v>
      </c>
      <c r="L22">
        <f t="shared" si="17"/>
        <v>1</v>
      </c>
      <c r="M22" t="str">
        <f t="shared" si="3"/>
        <v>NPQ.I06</v>
      </c>
      <c r="N22">
        <f>VLOOKUP(B22,'School Details'!A:K,10,FALSE)</f>
        <v>400026</v>
      </c>
      <c r="O22" t="str">
        <f t="shared" si="4"/>
        <v>Hollickwood JMI Sch</v>
      </c>
      <c r="P22" t="str">
        <f>VLOOKUP($N22,LBB_Code!$B:$F,3,FALSE)</f>
        <v>Hollickwood School</v>
      </c>
      <c r="Q22" t="s">
        <v>152</v>
      </c>
      <c r="R22" t="str">
        <f>VLOOKUP($N22,LBB_Code!$B:$F,4,FALSE)</f>
        <v>N10 2NL</v>
      </c>
      <c r="S22" t="str">
        <f>VLOOKUP(G22,LBB_Code!$J:$O, 6,FALSE)</f>
        <v>A1.D10166.661225.99999.9999999.999999</v>
      </c>
      <c r="T22" s="154"/>
      <c r="U22" t="str">
        <f t="shared" si="5"/>
        <v>2031.NPQ.I06.Ap251</v>
      </c>
      <c r="V22" t="str">
        <f t="shared" si="6"/>
        <v>Hollickwood JMI Sch.2031.NPQ.I06.Ap25</v>
      </c>
      <c r="W22" s="122"/>
      <c r="X22" t="str">
        <f t="shared" si="7"/>
        <v>2031.NPQ.I06.Ma251</v>
      </c>
      <c r="Y22" t="str">
        <f t="shared" si="8"/>
        <v>Hollickwood JMI Sch.2031.NPQ.I06.Ma25</v>
      </c>
      <c r="Z22" s="122"/>
      <c r="AA22" t="str">
        <f t="shared" si="9"/>
        <v>2031.NPQ.I06.Ju251</v>
      </c>
      <c r="AB22" t="str">
        <f t="shared" si="10"/>
        <v>Hollickwood JMI Sch.2031.NPQ.I06.Ju25</v>
      </c>
      <c r="AC22" s="122"/>
      <c r="AD22" t="str">
        <f t="shared" si="11"/>
        <v>2031.NPQ.I06.Jul251</v>
      </c>
      <c r="AE22" t="str">
        <f t="shared" si="12"/>
        <v>Hollickwood JMI Sch.2031.NPQ.I06.Jul25</v>
      </c>
      <c r="AF22" s="122"/>
      <c r="AG22" t="str">
        <f t="shared" si="13"/>
        <v>2031.NPQ.I06.Aug251</v>
      </c>
      <c r="AH22" t="str">
        <f t="shared" si="14"/>
        <v>Hollickwood JMI Sch.2031.NPQ.I06.Aug25</v>
      </c>
      <c r="AI22" s="122"/>
      <c r="AL22" s="122"/>
      <c r="AO22" s="122"/>
      <c r="AR22" s="122"/>
      <c r="AU22" s="122"/>
      <c r="AX22" s="122"/>
      <c r="BA22" s="122"/>
      <c r="BD22" s="122"/>
      <c r="BE22" s="120">
        <f t="shared" si="1"/>
        <v>0</v>
      </c>
      <c r="BF22" s="120">
        <f t="shared" si="15"/>
        <v>0</v>
      </c>
    </row>
    <row r="23" spans="1:58" x14ac:dyDescent="0.3">
      <c r="A23">
        <f t="shared" si="2"/>
        <v>3022032</v>
      </c>
      <c r="B23">
        <v>3022032</v>
      </c>
      <c r="C23" t="s">
        <v>148</v>
      </c>
      <c r="D23">
        <f>VLOOKUP(B23,'School Details'!A:K,3,FALSE)</f>
        <v>0</v>
      </c>
      <c r="E23" t="str">
        <f>VLOOKUP(B23,'School Details'!A:K,4,FALSE)</f>
        <v>M</v>
      </c>
      <c r="F23" t="str">
        <f>VLOOKUP(B23,'School Details'!A:K,5,FALSE)</f>
        <v>Primary</v>
      </c>
      <c r="G23" s="100" t="s">
        <v>895</v>
      </c>
      <c r="H23" t="str">
        <f>VLOOKUP(G23,CCs!$Q:$R,2,FALSE)</f>
        <v>SF Grnt Pd-Pri Sch</v>
      </c>
      <c r="I23" s="128" t="s">
        <v>23679</v>
      </c>
      <c r="J23" t="str">
        <f t="shared" si="16"/>
        <v>661225</v>
      </c>
      <c r="K23" t="s">
        <v>15</v>
      </c>
      <c r="L23">
        <f t="shared" si="17"/>
        <v>1</v>
      </c>
      <c r="M23" t="str">
        <f t="shared" si="3"/>
        <v>NPQ.I06</v>
      </c>
      <c r="N23">
        <f>VLOOKUP(B23,'School Details'!A:K,10,FALSE)</f>
        <v>400084</v>
      </c>
      <c r="O23" t="str">
        <f t="shared" si="4"/>
        <v>Holly Park School</v>
      </c>
      <c r="P23" t="str">
        <f>VLOOKUP($N23,LBB_Code!$B:$F,3,FALSE)</f>
        <v>Holly Park School</v>
      </c>
      <c r="Q23" t="s">
        <v>149</v>
      </c>
      <c r="R23" t="str">
        <f>VLOOKUP($N23,LBB_Code!$B:$F,4,FALSE)</f>
        <v>N11 3HG</v>
      </c>
      <c r="S23" t="str">
        <f>VLOOKUP(G23,LBB_Code!$J:$O, 6,FALSE)</f>
        <v>A1.D10166.661225.99999.9999999.999999</v>
      </c>
      <c r="T23" s="154"/>
      <c r="U23" t="str">
        <f t="shared" si="5"/>
        <v>2032.NPQ.I06.Ap251</v>
      </c>
      <c r="V23" t="str">
        <f t="shared" si="6"/>
        <v>Holly Park School.2032.NPQ.I06.Ap25</v>
      </c>
      <c r="W23" s="122"/>
      <c r="X23" t="str">
        <f t="shared" si="7"/>
        <v>2032.NPQ.I06.Ma251</v>
      </c>
      <c r="Y23" t="str">
        <f t="shared" si="8"/>
        <v>Holly Park School.2032.NPQ.I06.Ma25</v>
      </c>
      <c r="Z23" s="122"/>
      <c r="AA23" t="str">
        <f t="shared" si="9"/>
        <v>2032.NPQ.I06.Ju251</v>
      </c>
      <c r="AB23" t="str">
        <f t="shared" si="10"/>
        <v>Holly Park School.2032.NPQ.I06.Ju25</v>
      </c>
      <c r="AC23" s="122"/>
      <c r="AD23" t="str">
        <f t="shared" si="11"/>
        <v>2032.NPQ.I06.Jul251</v>
      </c>
      <c r="AE23" t="str">
        <f t="shared" si="12"/>
        <v>Holly Park School.2032.NPQ.I06.Jul25</v>
      </c>
      <c r="AF23" s="122"/>
      <c r="AG23" t="str">
        <f t="shared" si="13"/>
        <v>2032.NPQ.I06.Aug251</v>
      </c>
      <c r="AH23" t="str">
        <f t="shared" si="14"/>
        <v>Holly Park School.2032.NPQ.I06.Aug25</v>
      </c>
      <c r="AI23" s="122"/>
      <c r="AL23" s="122"/>
      <c r="AO23" s="122"/>
      <c r="AR23" s="122"/>
      <c r="AU23" s="122"/>
      <c r="AX23" s="122"/>
      <c r="BA23" s="122"/>
      <c r="BD23" s="122"/>
      <c r="BE23" s="120">
        <f t="shared" si="1"/>
        <v>0</v>
      </c>
      <c r="BF23" s="122">
        <f t="shared" si="15"/>
        <v>0</v>
      </c>
    </row>
    <row r="24" spans="1:58" x14ac:dyDescent="0.3">
      <c r="A24">
        <f t="shared" si="2"/>
        <v>3022036</v>
      </c>
      <c r="B24">
        <v>3022036</v>
      </c>
      <c r="C24" t="s">
        <v>175</v>
      </c>
      <c r="D24">
        <f>VLOOKUP(B24,'School Details'!A:K,3,FALSE)</f>
        <v>0</v>
      </c>
      <c r="E24" t="str">
        <f>VLOOKUP(B24,'School Details'!A:K,4,FALSE)</f>
        <v>M</v>
      </c>
      <c r="F24" t="str">
        <f>VLOOKUP(B24,'School Details'!A:K,5,FALSE)</f>
        <v>Primary</v>
      </c>
      <c r="G24" s="100" t="s">
        <v>895</v>
      </c>
      <c r="H24" t="str">
        <f>VLOOKUP(G24,CCs!$Q:$R,2,FALSE)</f>
        <v>SF Grnt Pd-Pri Sch</v>
      </c>
      <c r="I24" s="128" t="s">
        <v>23679</v>
      </c>
      <c r="J24" t="str">
        <f t="shared" si="16"/>
        <v>661225</v>
      </c>
      <c r="K24" t="s">
        <v>15</v>
      </c>
      <c r="L24">
        <f t="shared" si="17"/>
        <v>1</v>
      </c>
      <c r="M24" t="str">
        <f t="shared" si="3"/>
        <v>NPQ.I06</v>
      </c>
      <c r="N24">
        <f>VLOOKUP(B24,'School Details'!A:K,10,FALSE)</f>
        <v>400046</v>
      </c>
      <c r="O24" t="str">
        <f t="shared" si="4"/>
        <v>Livingstone School</v>
      </c>
      <c r="P24" t="str">
        <f>VLOOKUP($N24,LBB_Code!$B:$F,3,FALSE)</f>
        <v>Livingstone School</v>
      </c>
      <c r="Q24" t="s">
        <v>176</v>
      </c>
      <c r="R24" t="str">
        <f>VLOOKUP($N24,LBB_Code!$B:$F,4,FALSE)</f>
        <v>EN4 9BU</v>
      </c>
      <c r="S24" t="str">
        <f>VLOOKUP(G24,LBB_Code!$J:$O, 6,FALSE)</f>
        <v>A1.D10166.661225.99999.9999999.999999</v>
      </c>
      <c r="T24" s="154"/>
      <c r="U24" t="str">
        <f t="shared" si="5"/>
        <v>2036.NPQ.I06.Ap251</v>
      </c>
      <c r="V24" t="str">
        <f t="shared" si="6"/>
        <v>Livingstone School.2036.NPQ.I06.Ap25</v>
      </c>
      <c r="W24" s="122"/>
      <c r="X24" t="str">
        <f t="shared" si="7"/>
        <v>2036.NPQ.I06.Ma251</v>
      </c>
      <c r="Y24" t="str">
        <f t="shared" si="8"/>
        <v>Livingstone School.2036.NPQ.I06.Ma25</v>
      </c>
      <c r="Z24" s="122"/>
      <c r="AA24" t="str">
        <f t="shared" si="9"/>
        <v>2036.NPQ.I06.Ju251</v>
      </c>
      <c r="AB24" t="str">
        <f t="shared" si="10"/>
        <v>Livingstone School.2036.NPQ.I06.Ju25</v>
      </c>
      <c r="AC24" s="122"/>
      <c r="AD24" t="str">
        <f t="shared" si="11"/>
        <v>2036.NPQ.I06.Jul251</v>
      </c>
      <c r="AE24" t="str">
        <f t="shared" si="12"/>
        <v>Livingstone School.2036.NPQ.I06.Jul25</v>
      </c>
      <c r="AF24" s="122"/>
      <c r="AG24" t="str">
        <f t="shared" si="13"/>
        <v>2036.NPQ.I06.Aug251</v>
      </c>
      <c r="AH24" t="str">
        <f t="shared" si="14"/>
        <v>Livingstone School.2036.NPQ.I06.Aug25</v>
      </c>
      <c r="AI24" s="122"/>
      <c r="AL24" s="122"/>
      <c r="AO24" s="122"/>
      <c r="AR24" s="122"/>
      <c r="AU24" s="122"/>
      <c r="AX24" s="122"/>
      <c r="BA24" s="122"/>
      <c r="BD24" s="122"/>
      <c r="BE24" s="120">
        <f t="shared" si="1"/>
        <v>0</v>
      </c>
      <c r="BF24" s="122">
        <f t="shared" si="15"/>
        <v>0</v>
      </c>
    </row>
    <row r="25" spans="1:58" x14ac:dyDescent="0.3">
      <c r="A25">
        <f t="shared" si="2"/>
        <v>3022043</v>
      </c>
      <c r="B25">
        <v>3022043</v>
      </c>
      <c r="C25" t="s">
        <v>481</v>
      </c>
      <c r="D25">
        <f>VLOOKUP(B25,'School Details'!A:K,3,FALSE)</f>
        <v>0</v>
      </c>
      <c r="E25" t="str">
        <f>VLOOKUP(B25,'School Details'!A:K,4,FALSE)</f>
        <v>M</v>
      </c>
      <c r="F25" t="str">
        <f>VLOOKUP(B25,'School Details'!A:K,5,FALSE)</f>
        <v>Primary</v>
      </c>
      <c r="G25" s="100" t="s">
        <v>895</v>
      </c>
      <c r="H25" t="str">
        <f>VLOOKUP(G25,CCs!$Q:$R,2,FALSE)</f>
        <v>SF Grnt Pd-Pri Sch</v>
      </c>
      <c r="I25" s="128" t="s">
        <v>23679</v>
      </c>
      <c r="J25" t="str">
        <f t="shared" si="16"/>
        <v>661225</v>
      </c>
      <c r="K25" t="s">
        <v>15</v>
      </c>
      <c r="L25">
        <f t="shared" si="17"/>
        <v>1</v>
      </c>
      <c r="M25" t="str">
        <f t="shared" si="3"/>
        <v>NPQ.I06</v>
      </c>
      <c r="N25">
        <f>VLOOKUP(B25,'School Details'!A:K,10,FALSE)</f>
        <v>400088</v>
      </c>
      <c r="O25" t="str">
        <f t="shared" si="4"/>
        <v>Moss Hall Junior</v>
      </c>
      <c r="P25" t="str">
        <f>VLOOKUP($N25,LBB_Code!$B:$F,3,FALSE)</f>
        <v>Moss Hall Junior School</v>
      </c>
      <c r="Q25" t="s">
        <v>199</v>
      </c>
      <c r="R25" t="str">
        <f>VLOOKUP($N25,LBB_Code!$B:$F,4,FALSE)</f>
        <v>N3 1NR</v>
      </c>
      <c r="S25" t="str">
        <f>VLOOKUP(G25,LBB_Code!$J:$O, 6,FALSE)</f>
        <v>A1.D10166.661225.99999.9999999.999999</v>
      </c>
      <c r="T25" s="154"/>
      <c r="U25" t="str">
        <f t="shared" si="5"/>
        <v>2043.NPQ.I06.Ap251</v>
      </c>
      <c r="V25" t="str">
        <f t="shared" si="6"/>
        <v>Moss Hall Junior.2043.NPQ.I06.Ap25</v>
      </c>
      <c r="W25" s="122"/>
      <c r="X25" t="str">
        <f t="shared" si="7"/>
        <v>2043.NPQ.I06.Ma251</v>
      </c>
      <c r="Y25" t="str">
        <f t="shared" si="8"/>
        <v>Moss Hall Junior.2043.NPQ.I06.Ma25</v>
      </c>
      <c r="Z25" s="122"/>
      <c r="AA25" t="str">
        <f t="shared" si="9"/>
        <v>2043.NPQ.I06.Ju251</v>
      </c>
      <c r="AB25" t="str">
        <f t="shared" si="10"/>
        <v>Moss Hall Junior.2043.NPQ.I06.Ju25</v>
      </c>
      <c r="AC25" s="122"/>
      <c r="AD25" t="str">
        <f t="shared" si="11"/>
        <v>2043.NPQ.I06.Jul251</v>
      </c>
      <c r="AE25" t="str">
        <f t="shared" si="12"/>
        <v>Moss Hall Junior.2043.NPQ.I06.Jul25</v>
      </c>
      <c r="AF25" s="122"/>
      <c r="AG25" t="str">
        <f t="shared" si="13"/>
        <v>2043.NPQ.I06.Aug251</v>
      </c>
      <c r="AH25" t="str">
        <f t="shared" si="14"/>
        <v>Moss Hall Junior.2043.NPQ.I06.Aug25</v>
      </c>
      <c r="AI25" s="122"/>
      <c r="AL25" s="122"/>
      <c r="AO25" s="122"/>
      <c r="AR25" s="122"/>
      <c r="AU25" s="122"/>
      <c r="AX25" s="122"/>
      <c r="BA25" s="122"/>
      <c r="BD25" s="122"/>
      <c r="BE25" s="120">
        <f t="shared" si="1"/>
        <v>0</v>
      </c>
      <c r="BF25" s="122">
        <f t="shared" si="15"/>
        <v>0</v>
      </c>
    </row>
    <row r="26" spans="1:58" x14ac:dyDescent="0.3">
      <c r="A26">
        <f t="shared" si="2"/>
        <v>3022044</v>
      </c>
      <c r="B26">
        <v>3022044</v>
      </c>
      <c r="C26" t="s">
        <v>480</v>
      </c>
      <c r="D26">
        <f>VLOOKUP(B26,'School Details'!A:K,3,FALSE)</f>
        <v>0</v>
      </c>
      <c r="E26" t="str">
        <f>VLOOKUP(B26,'School Details'!A:K,4,FALSE)</f>
        <v>M</v>
      </c>
      <c r="F26" t="str">
        <f>VLOOKUP(B26,'School Details'!A:K,5,FALSE)</f>
        <v>Primary</v>
      </c>
      <c r="G26" s="100" t="s">
        <v>895</v>
      </c>
      <c r="H26" t="str">
        <f>VLOOKUP(G26,CCs!$Q:$R,2,FALSE)</f>
        <v>SF Grnt Pd-Pri Sch</v>
      </c>
      <c r="I26" s="128" t="s">
        <v>23679</v>
      </c>
      <c r="J26" t="str">
        <f t="shared" si="16"/>
        <v>661225</v>
      </c>
      <c r="K26" t="s">
        <v>15</v>
      </c>
      <c r="L26">
        <f t="shared" si="17"/>
        <v>1</v>
      </c>
      <c r="M26" t="str">
        <f t="shared" si="3"/>
        <v>NPQ.I06</v>
      </c>
      <c r="N26">
        <f>VLOOKUP(B26,'School Details'!A:K,10,FALSE)</f>
        <v>400088</v>
      </c>
      <c r="O26" t="str">
        <f t="shared" si="4"/>
        <v>Moss Hall Infant</v>
      </c>
      <c r="P26" t="str">
        <f>VLOOKUP($N26,LBB_Code!$B:$F,3,FALSE)</f>
        <v>Moss Hall Junior School</v>
      </c>
      <c r="Q26" t="s">
        <v>110</v>
      </c>
      <c r="R26" t="str">
        <f>VLOOKUP($N26,LBB_Code!$B:$F,4,FALSE)</f>
        <v>N3 1NR</v>
      </c>
      <c r="S26" t="str">
        <f>VLOOKUP(G26,LBB_Code!$J:$O, 6,FALSE)</f>
        <v>A1.D10166.661225.99999.9999999.999999</v>
      </c>
      <c r="T26" s="154"/>
      <c r="U26" t="str">
        <f t="shared" si="5"/>
        <v>2044.NPQ.I06.Ap251</v>
      </c>
      <c r="V26" t="str">
        <f t="shared" si="6"/>
        <v>Moss Hall Infant.2044.NPQ.I06.Ap25</v>
      </c>
      <c r="W26" s="122"/>
      <c r="X26" t="str">
        <f t="shared" si="7"/>
        <v>2044.NPQ.I06.Ma251</v>
      </c>
      <c r="Y26" t="str">
        <f t="shared" si="8"/>
        <v>Moss Hall Infant.2044.NPQ.I06.Ma25</v>
      </c>
      <c r="Z26" s="122"/>
      <c r="AA26" t="str">
        <f t="shared" si="9"/>
        <v>2044.NPQ.I06.Ju251</v>
      </c>
      <c r="AB26" t="str">
        <f t="shared" si="10"/>
        <v>Moss Hall Infant.2044.NPQ.I06.Ju25</v>
      </c>
      <c r="AC26" s="122"/>
      <c r="AD26" t="str">
        <f t="shared" si="11"/>
        <v>2044.NPQ.I06.Jul251</v>
      </c>
      <c r="AE26" t="str">
        <f t="shared" si="12"/>
        <v>Moss Hall Infant.2044.NPQ.I06.Jul25</v>
      </c>
      <c r="AF26" s="122"/>
      <c r="AG26" t="str">
        <f t="shared" si="13"/>
        <v>2044.NPQ.I06.Aug251</v>
      </c>
      <c r="AH26" t="str">
        <f t="shared" si="14"/>
        <v>Moss Hall Infant.2044.NPQ.I06.Aug25</v>
      </c>
      <c r="AI26" s="122"/>
      <c r="AL26" s="122"/>
      <c r="AO26" s="122"/>
      <c r="AR26" s="122"/>
      <c r="AU26" s="122"/>
      <c r="AX26" s="122"/>
      <c r="BA26" s="122"/>
      <c r="BD26" s="122"/>
      <c r="BE26" s="120">
        <f t="shared" si="1"/>
        <v>0</v>
      </c>
      <c r="BF26" s="120">
        <f t="shared" si="15"/>
        <v>0</v>
      </c>
    </row>
    <row r="27" spans="1:58" x14ac:dyDescent="0.3">
      <c r="A27">
        <f t="shared" si="2"/>
        <v>3022055</v>
      </c>
      <c r="B27">
        <v>3022055</v>
      </c>
      <c r="C27" t="s">
        <v>524</v>
      </c>
      <c r="D27">
        <f>VLOOKUP(B27,'School Details'!A:K,3,FALSE)</f>
        <v>0</v>
      </c>
      <c r="E27" t="str">
        <f>VLOOKUP(B27,'School Details'!A:K,4,FALSE)</f>
        <v>M</v>
      </c>
      <c r="F27" t="str">
        <f>VLOOKUP(B27,'School Details'!A:K,5,FALSE)</f>
        <v>Primary</v>
      </c>
      <c r="G27" s="100" t="s">
        <v>895</v>
      </c>
      <c r="H27" t="str">
        <f>VLOOKUP(G27,CCs!$Q:$R,2,FALSE)</f>
        <v>SF Grnt Pd-Pri Sch</v>
      </c>
      <c r="I27" s="128" t="s">
        <v>23679</v>
      </c>
      <c r="J27" t="str">
        <f t="shared" si="16"/>
        <v>661225</v>
      </c>
      <c r="K27" t="s">
        <v>15</v>
      </c>
      <c r="L27">
        <f t="shared" si="17"/>
        <v>1</v>
      </c>
      <c r="M27" t="str">
        <f t="shared" si="3"/>
        <v>NPQ.I06</v>
      </c>
      <c r="N27">
        <f>VLOOKUP(B27,'School Details'!A:K,10,FALSE)</f>
        <v>400101</v>
      </c>
      <c r="O27" t="str">
        <f t="shared" si="4"/>
        <v xml:space="preserve">Tudor </v>
      </c>
      <c r="P27" t="str">
        <f>VLOOKUP($N27,LBB_Code!$B:$F,3,FALSE)</f>
        <v>Tudor School</v>
      </c>
      <c r="Q27" t="s">
        <v>38</v>
      </c>
      <c r="R27" t="str">
        <f>VLOOKUP($N27,LBB_Code!$B:$F,4,FALSE)</f>
        <v>N3 2AG</v>
      </c>
      <c r="S27" t="str">
        <f>VLOOKUP(G27,LBB_Code!$J:$O, 6,FALSE)</f>
        <v>A1.D10166.661225.99999.9999999.999999</v>
      </c>
      <c r="T27" s="154"/>
      <c r="U27" t="str">
        <f t="shared" si="5"/>
        <v>2055.NPQ.I06.Ap251</v>
      </c>
      <c r="V27" t="str">
        <f t="shared" si="6"/>
        <v>Tudor .2055.NPQ.I06.Ap25</v>
      </c>
      <c r="W27" s="122"/>
      <c r="X27" t="str">
        <f t="shared" si="7"/>
        <v>2055.NPQ.I06.Ma251</v>
      </c>
      <c r="Y27" t="str">
        <f t="shared" si="8"/>
        <v>Tudor .2055.NPQ.I06.Ma25</v>
      </c>
      <c r="Z27" s="122"/>
      <c r="AA27" t="str">
        <f t="shared" si="9"/>
        <v>2055.NPQ.I06.Ju251</v>
      </c>
      <c r="AB27" t="str">
        <f t="shared" si="10"/>
        <v>Tudor .2055.NPQ.I06.Ju25</v>
      </c>
      <c r="AC27" s="122"/>
      <c r="AD27" t="str">
        <f t="shared" si="11"/>
        <v>2055.NPQ.I06.Jul251</v>
      </c>
      <c r="AE27" t="str">
        <f t="shared" si="12"/>
        <v>Tudor .2055.NPQ.I06.Jul25</v>
      </c>
      <c r="AF27" s="122"/>
      <c r="AG27" t="str">
        <f t="shared" si="13"/>
        <v>2055.NPQ.I06.Aug251</v>
      </c>
      <c r="AH27" t="str">
        <f t="shared" si="14"/>
        <v>Tudor .2055.NPQ.I06.Aug25</v>
      </c>
      <c r="AI27" s="122"/>
      <c r="AL27" s="122"/>
      <c r="AO27" s="122"/>
      <c r="AR27" s="122"/>
      <c r="AU27" s="122"/>
      <c r="AX27" s="122"/>
      <c r="BA27" s="122"/>
      <c r="BD27" s="122"/>
      <c r="BE27" s="120">
        <f t="shared" si="1"/>
        <v>0</v>
      </c>
      <c r="BF27" s="120">
        <f t="shared" si="15"/>
        <v>0</v>
      </c>
    </row>
    <row r="28" spans="1:58" x14ac:dyDescent="0.3">
      <c r="A28">
        <f t="shared" si="2"/>
        <v>3022057</v>
      </c>
      <c r="B28">
        <v>3022057</v>
      </c>
      <c r="C28" t="s">
        <v>525</v>
      </c>
      <c r="D28">
        <f>VLOOKUP(B28,'School Details'!A:K,3,FALSE)</f>
        <v>0</v>
      </c>
      <c r="E28" t="str">
        <f>VLOOKUP(B28,'School Details'!A:K,4,FALSE)</f>
        <v>M</v>
      </c>
      <c r="F28" t="str">
        <f>VLOOKUP(B28,'School Details'!A:K,5,FALSE)</f>
        <v>Primary</v>
      </c>
      <c r="G28" s="100" t="s">
        <v>895</v>
      </c>
      <c r="H28" t="str">
        <f>VLOOKUP(G28,CCs!$Q:$R,2,FALSE)</f>
        <v>SF Grnt Pd-Pri Sch</v>
      </c>
      <c r="I28" s="128" t="s">
        <v>23679</v>
      </c>
      <c r="J28" t="str">
        <f t="shared" si="16"/>
        <v>661225</v>
      </c>
      <c r="K28" t="s">
        <v>15</v>
      </c>
      <c r="L28">
        <f t="shared" si="17"/>
        <v>1</v>
      </c>
      <c r="M28" t="str">
        <f t="shared" si="3"/>
        <v>NPQ.I06</v>
      </c>
      <c r="N28">
        <f>VLOOKUP(B28,'School Details'!A:K,10,FALSE)</f>
        <v>400053</v>
      </c>
      <c r="O28" t="str">
        <f t="shared" si="4"/>
        <v xml:space="preserve">Underhill </v>
      </c>
      <c r="P28" t="str">
        <f>VLOOKUP($N28,LBB_Code!$B:$F,3,FALSE)</f>
        <v>Underhill School</v>
      </c>
      <c r="Q28" t="s">
        <v>227</v>
      </c>
      <c r="R28" t="str">
        <f>VLOOKUP($N28,LBB_Code!$B:$F,4,FALSE)</f>
        <v>EN5 2LZ</v>
      </c>
      <c r="S28" t="str">
        <f>VLOOKUP(G28,LBB_Code!$J:$O, 6,FALSE)</f>
        <v>A1.D10166.661225.99999.9999999.999999</v>
      </c>
      <c r="T28" s="154"/>
      <c r="U28" t="str">
        <f t="shared" si="5"/>
        <v>2057.NPQ.I06.Ap251</v>
      </c>
      <c r="V28" t="str">
        <f t="shared" si="6"/>
        <v>Underhill .2057.NPQ.I06.Ap25</v>
      </c>
      <c r="W28" s="122"/>
      <c r="X28" t="str">
        <f t="shared" si="7"/>
        <v>2057.NPQ.I06.Ma251</v>
      </c>
      <c r="Y28" t="str">
        <f t="shared" si="8"/>
        <v>Underhill .2057.NPQ.I06.Ma25</v>
      </c>
      <c r="Z28" s="122"/>
      <c r="AA28" t="str">
        <f t="shared" si="9"/>
        <v>2057.NPQ.I06.Ju251</v>
      </c>
      <c r="AB28" t="str">
        <f t="shared" si="10"/>
        <v>Underhill .2057.NPQ.I06.Ju25</v>
      </c>
      <c r="AC28" s="122"/>
      <c r="AD28" t="str">
        <f t="shared" si="11"/>
        <v>2057.NPQ.I06.Jul251</v>
      </c>
      <c r="AE28" t="str">
        <f t="shared" si="12"/>
        <v>Underhill .2057.NPQ.I06.Jul25</v>
      </c>
      <c r="AF28" s="122"/>
      <c r="AG28" t="str">
        <f t="shared" si="13"/>
        <v>2057.NPQ.I06.Aug251</v>
      </c>
      <c r="AH28" t="str">
        <f t="shared" si="14"/>
        <v>Underhill .2057.NPQ.I06.Aug25</v>
      </c>
      <c r="AI28" s="122"/>
      <c r="AL28" s="122"/>
      <c r="AO28" s="122"/>
      <c r="AR28" s="122"/>
      <c r="AU28" s="122"/>
      <c r="AX28" s="122"/>
      <c r="BA28" s="122"/>
      <c r="BD28" s="122"/>
      <c r="BE28" s="120">
        <f t="shared" si="1"/>
        <v>0</v>
      </c>
      <c r="BF28" s="120">
        <f t="shared" si="15"/>
        <v>0</v>
      </c>
    </row>
    <row r="29" spans="1:58" x14ac:dyDescent="0.3">
      <c r="A29">
        <f t="shared" si="2"/>
        <v>3022060</v>
      </c>
      <c r="B29">
        <v>3022060</v>
      </c>
      <c r="C29" t="s">
        <v>529</v>
      </c>
      <c r="D29">
        <f>VLOOKUP(B29,'School Details'!A:K,3,FALSE)</f>
        <v>0</v>
      </c>
      <c r="E29" t="str">
        <f>VLOOKUP(B29,'School Details'!A:K,4,FALSE)</f>
        <v>M</v>
      </c>
      <c r="F29" t="str">
        <f>VLOOKUP(B29,'School Details'!A:K,5,FALSE)</f>
        <v>Primary</v>
      </c>
      <c r="G29" s="100" t="s">
        <v>895</v>
      </c>
      <c r="H29" t="str">
        <f>VLOOKUP(G29,CCs!$Q:$R,2,FALSE)</f>
        <v>SF Grnt Pd-Pri Sch</v>
      </c>
      <c r="I29" s="128" t="s">
        <v>23679</v>
      </c>
      <c r="J29" t="str">
        <f t="shared" si="16"/>
        <v>661225</v>
      </c>
      <c r="K29" t="s">
        <v>15</v>
      </c>
      <c r="L29">
        <f t="shared" si="17"/>
        <v>1</v>
      </c>
      <c r="M29" t="str">
        <f t="shared" si="3"/>
        <v>NPQ.I06</v>
      </c>
      <c r="N29">
        <f>VLOOKUP(B29,'School Details'!A:K,10,FALSE)</f>
        <v>400011</v>
      </c>
      <c r="O29" t="str">
        <f t="shared" si="4"/>
        <v xml:space="preserve">Whitings Hill  </v>
      </c>
      <c r="P29" t="str">
        <f>VLOOKUP($N29,LBB_Code!$B:$F,3,FALSE)</f>
        <v>Whitings Hill School</v>
      </c>
      <c r="Q29" t="s">
        <v>251</v>
      </c>
      <c r="R29" t="str">
        <f>VLOOKUP($N29,LBB_Code!$B:$F,4,FALSE)</f>
        <v>EN5 2QY</v>
      </c>
      <c r="S29" t="str">
        <f>VLOOKUP(G29,LBB_Code!$J:$O, 6,FALSE)</f>
        <v>A1.D10166.661225.99999.9999999.999999</v>
      </c>
      <c r="T29" s="154"/>
      <c r="U29" t="str">
        <f t="shared" si="5"/>
        <v>2060.NPQ.I06.Ap251</v>
      </c>
      <c r="V29" t="str">
        <f t="shared" si="6"/>
        <v>Whitings Hill  .2060.NPQ.I06.Ap25</v>
      </c>
      <c r="W29" s="122"/>
      <c r="X29" t="str">
        <f t="shared" si="7"/>
        <v>2060.NPQ.I06.Ma251</v>
      </c>
      <c r="Y29" t="str">
        <f t="shared" si="8"/>
        <v>Whitings Hill  .2060.NPQ.I06.Ma25</v>
      </c>
      <c r="Z29" s="122"/>
      <c r="AA29" t="str">
        <f t="shared" si="9"/>
        <v>2060.NPQ.I06.Ju251</v>
      </c>
      <c r="AB29" t="str">
        <f t="shared" si="10"/>
        <v>Whitings Hill  .2060.NPQ.I06.Ju25</v>
      </c>
      <c r="AC29" s="122"/>
      <c r="AD29" t="str">
        <f t="shared" si="11"/>
        <v>2060.NPQ.I06.Jul251</v>
      </c>
      <c r="AE29" t="str">
        <f t="shared" si="12"/>
        <v>Whitings Hill  .2060.NPQ.I06.Jul25</v>
      </c>
      <c r="AF29" s="122"/>
      <c r="AG29" t="str">
        <f t="shared" si="13"/>
        <v>2060.NPQ.I06.Aug251</v>
      </c>
      <c r="AH29" t="str">
        <f t="shared" si="14"/>
        <v>Whitings Hill  .2060.NPQ.I06.Aug25</v>
      </c>
      <c r="AI29" s="122"/>
      <c r="AL29" s="122"/>
      <c r="AO29" s="122"/>
      <c r="AR29" s="122"/>
      <c r="AU29" s="122"/>
      <c r="AX29" s="122"/>
      <c r="BA29" s="122"/>
      <c r="BD29" s="122"/>
      <c r="BE29" s="120">
        <f t="shared" si="1"/>
        <v>0</v>
      </c>
      <c r="BF29" s="120">
        <f t="shared" si="15"/>
        <v>0</v>
      </c>
    </row>
    <row r="30" spans="1:58" x14ac:dyDescent="0.3">
      <c r="A30">
        <f t="shared" si="2"/>
        <v>3022067</v>
      </c>
      <c r="B30">
        <v>3022067</v>
      </c>
      <c r="C30" t="s">
        <v>436</v>
      </c>
      <c r="D30">
        <f>VLOOKUP(B30,'School Details'!A:K,3,FALSE)</f>
        <v>0</v>
      </c>
      <c r="E30" t="str">
        <f>VLOOKUP(B30,'School Details'!A:K,4,FALSE)</f>
        <v>M</v>
      </c>
      <c r="F30" t="str">
        <f>VLOOKUP(B30,'School Details'!A:K,5,FALSE)</f>
        <v>Primary</v>
      </c>
      <c r="G30" s="100" t="s">
        <v>895</v>
      </c>
      <c r="H30" t="str">
        <f>VLOOKUP(G30,CCs!$Q:$R,2,FALSE)</f>
        <v>SF Grnt Pd-Pri Sch</v>
      </c>
      <c r="I30" s="128" t="s">
        <v>23679</v>
      </c>
      <c r="J30" t="str">
        <f t="shared" si="16"/>
        <v>661225</v>
      </c>
      <c r="K30" t="s">
        <v>15</v>
      </c>
      <c r="L30">
        <f t="shared" si="17"/>
        <v>1</v>
      </c>
      <c r="M30" t="str">
        <f t="shared" si="3"/>
        <v>NPQ.I06</v>
      </c>
      <c r="N30">
        <f>VLOOKUP(B30,'School Details'!A:K,10,FALSE)</f>
        <v>400065</v>
      </c>
      <c r="O30" t="str">
        <f t="shared" si="4"/>
        <v xml:space="preserve">Chalgrove </v>
      </c>
      <c r="P30" t="str">
        <f>VLOOKUP($N30,LBB_Code!$B:$F,3,FALSE)</f>
        <v>Chalgrove School</v>
      </c>
      <c r="Q30" t="s">
        <v>50</v>
      </c>
      <c r="R30" t="str">
        <f>VLOOKUP($N30,LBB_Code!$B:$F,4,FALSE)</f>
        <v>N3 3PL</v>
      </c>
      <c r="S30" t="str">
        <f>VLOOKUP(G30,LBB_Code!$J:$O, 6,FALSE)</f>
        <v>A1.D10166.661225.99999.9999999.999999</v>
      </c>
      <c r="T30" s="154"/>
      <c r="U30" t="str">
        <f t="shared" si="5"/>
        <v>2067.NPQ.I06.Ap251</v>
      </c>
      <c r="V30" t="str">
        <f t="shared" si="6"/>
        <v>Chalgrove .2067.NPQ.I06.Ap25</v>
      </c>
      <c r="W30" s="122"/>
      <c r="X30" t="str">
        <f t="shared" si="7"/>
        <v>2067.NPQ.I06.Ma251</v>
      </c>
      <c r="Y30" t="str">
        <f t="shared" si="8"/>
        <v>Chalgrove .2067.NPQ.I06.Ma25</v>
      </c>
      <c r="Z30" s="122"/>
      <c r="AA30" t="str">
        <f t="shared" si="9"/>
        <v>2067.NPQ.I06.Ju251</v>
      </c>
      <c r="AB30" t="str">
        <f t="shared" si="10"/>
        <v>Chalgrove .2067.NPQ.I06.Ju25</v>
      </c>
      <c r="AC30" s="122"/>
      <c r="AD30" t="str">
        <f t="shared" si="11"/>
        <v>2067.NPQ.I06.Jul251</v>
      </c>
      <c r="AE30" t="str">
        <f t="shared" si="12"/>
        <v>Chalgrove .2067.NPQ.I06.Jul25</v>
      </c>
      <c r="AF30" s="122"/>
      <c r="AG30" t="str">
        <f t="shared" si="13"/>
        <v>2067.NPQ.I06.Aug251</v>
      </c>
      <c r="AH30" t="str">
        <f t="shared" si="14"/>
        <v>Chalgrove .2067.NPQ.I06.Aug25</v>
      </c>
      <c r="AI30" s="122"/>
      <c r="AL30" s="122"/>
      <c r="AO30" s="122"/>
      <c r="AR30" s="122"/>
      <c r="AU30" s="122"/>
      <c r="AX30" s="122"/>
      <c r="BA30" s="122"/>
      <c r="BD30" s="122"/>
      <c r="BE30" s="120">
        <f t="shared" si="1"/>
        <v>0</v>
      </c>
      <c r="BF30" s="120">
        <f t="shared" si="15"/>
        <v>0</v>
      </c>
    </row>
    <row r="31" spans="1:58" x14ac:dyDescent="0.3">
      <c r="A31">
        <f t="shared" si="2"/>
        <v>3022070</v>
      </c>
      <c r="B31">
        <v>3022070</v>
      </c>
      <c r="C31" t="s">
        <v>520</v>
      </c>
      <c r="D31">
        <f>VLOOKUP(B31,'School Details'!A:K,3,FALSE)</f>
        <v>0</v>
      </c>
      <c r="E31" t="str">
        <f>VLOOKUP(B31,'School Details'!A:K,4,FALSE)</f>
        <v>M</v>
      </c>
      <c r="F31" t="str">
        <f>VLOOKUP(B31,'School Details'!A:K,5,FALSE)</f>
        <v>Primary</v>
      </c>
      <c r="G31" s="100" t="s">
        <v>895</v>
      </c>
      <c r="H31" t="str">
        <f>VLOOKUP(G31,CCs!$Q:$R,2,FALSE)</f>
        <v>SF Grnt Pd-Pri Sch</v>
      </c>
      <c r="I31" s="128" t="s">
        <v>23679</v>
      </c>
      <c r="J31" t="str">
        <f t="shared" si="16"/>
        <v>661225</v>
      </c>
      <c r="K31" t="s">
        <v>15</v>
      </c>
      <c r="L31">
        <f t="shared" si="17"/>
        <v>1</v>
      </c>
      <c r="M31" t="str">
        <f t="shared" si="3"/>
        <v>NPQ.I06</v>
      </c>
      <c r="N31">
        <f>VLOOKUP(B31,'School Details'!A:K,10,FALSE)</f>
        <v>400038</v>
      </c>
      <c r="O31" t="str">
        <f t="shared" si="4"/>
        <v xml:space="preserve">Sunnyfields  </v>
      </c>
      <c r="P31" t="str">
        <f>VLOOKUP($N31,LBB_Code!$B:$F,3,FALSE)</f>
        <v>Sunnyfields School</v>
      </c>
      <c r="Q31" t="s">
        <v>211</v>
      </c>
      <c r="R31" t="str">
        <f>VLOOKUP($N31,LBB_Code!$B:$F,4,FALSE)</f>
        <v>NW4 4JH</v>
      </c>
      <c r="S31" t="str">
        <f>VLOOKUP(G31,LBB_Code!$J:$O, 6,FALSE)</f>
        <v>A1.D10166.661225.99999.9999999.999999</v>
      </c>
      <c r="T31" s="154"/>
      <c r="U31" t="str">
        <f t="shared" si="5"/>
        <v>2070.NPQ.I06.Ap251</v>
      </c>
      <c r="V31" t="str">
        <f t="shared" si="6"/>
        <v>Sunnyfields  .2070.NPQ.I06.Ap25</v>
      </c>
      <c r="W31" s="122"/>
      <c r="X31" t="str">
        <f t="shared" si="7"/>
        <v>2070.NPQ.I06.Ma251</v>
      </c>
      <c r="Y31" t="str">
        <f t="shared" si="8"/>
        <v>Sunnyfields  .2070.NPQ.I06.Ma25</v>
      </c>
      <c r="Z31" s="122"/>
      <c r="AA31" t="str">
        <f t="shared" si="9"/>
        <v>2070.NPQ.I06.Ju251</v>
      </c>
      <c r="AB31" t="str">
        <f t="shared" si="10"/>
        <v>Sunnyfields  .2070.NPQ.I06.Ju25</v>
      </c>
      <c r="AC31" s="122"/>
      <c r="AD31" t="str">
        <f t="shared" si="11"/>
        <v>2070.NPQ.I06.Jul251</v>
      </c>
      <c r="AE31" t="str">
        <f t="shared" si="12"/>
        <v>Sunnyfields  .2070.NPQ.I06.Jul25</v>
      </c>
      <c r="AF31" s="122"/>
      <c r="AG31" t="str">
        <f t="shared" si="13"/>
        <v>2070.NPQ.I06.Aug251</v>
      </c>
      <c r="AH31" t="str">
        <f t="shared" si="14"/>
        <v>Sunnyfields  .2070.NPQ.I06.Aug25</v>
      </c>
      <c r="AI31" s="122"/>
      <c r="AL31" s="122"/>
      <c r="AO31" s="122"/>
      <c r="AR31" s="122"/>
      <c r="AU31" s="122"/>
      <c r="AX31" s="122"/>
      <c r="BA31" s="122"/>
      <c r="BD31" s="122"/>
      <c r="BE31" s="120">
        <f t="shared" si="1"/>
        <v>0</v>
      </c>
      <c r="BF31" s="120">
        <f t="shared" si="15"/>
        <v>0</v>
      </c>
    </row>
    <row r="32" spans="1:58" x14ac:dyDescent="0.3">
      <c r="A32">
        <f t="shared" si="2"/>
        <v>3022072</v>
      </c>
      <c r="B32">
        <v>3022072</v>
      </c>
      <c r="C32" t="s">
        <v>493</v>
      </c>
      <c r="D32">
        <f>VLOOKUP(B32,'School Details'!A:K,3,FALSE)</f>
        <v>0</v>
      </c>
      <c r="E32" t="str">
        <f>VLOOKUP(B32,'School Details'!A:K,4,FALSE)</f>
        <v>M</v>
      </c>
      <c r="F32" t="str">
        <f>VLOOKUP(B32,'School Details'!A:K,5,FALSE)</f>
        <v>Primary</v>
      </c>
      <c r="G32" s="100" t="s">
        <v>895</v>
      </c>
      <c r="H32" t="str">
        <f>VLOOKUP(G32,CCs!$Q:$R,2,FALSE)</f>
        <v>SF Grnt Pd-Pri Sch</v>
      </c>
      <c r="I32" s="128" t="s">
        <v>23679</v>
      </c>
      <c r="J32" t="str">
        <f t="shared" si="16"/>
        <v>661225</v>
      </c>
      <c r="K32" t="s">
        <v>15</v>
      </c>
      <c r="L32">
        <f t="shared" si="17"/>
        <v>1</v>
      </c>
      <c r="M32" t="str">
        <f t="shared" si="3"/>
        <v>NPQ.I06</v>
      </c>
      <c r="N32">
        <f>VLOOKUP(B32,'School Details'!A:K,10,FALSE)</f>
        <v>400012</v>
      </c>
      <c r="O32" t="str">
        <f t="shared" si="4"/>
        <v xml:space="preserve">Queenswell Junior </v>
      </c>
      <c r="P32" t="str">
        <f>VLOOKUP($N32,LBB_Code!$B:$F,3,FALSE)</f>
        <v>Queenswell Junior School</v>
      </c>
      <c r="Q32" t="s">
        <v>53</v>
      </c>
      <c r="R32" t="str">
        <f>VLOOKUP($N32,LBB_Code!$B:$F,4,FALSE)</f>
        <v>N20 0NQ</v>
      </c>
      <c r="S32" t="str">
        <f>VLOOKUP(G32,LBB_Code!$J:$O, 6,FALSE)</f>
        <v>A1.D10166.661225.99999.9999999.999999</v>
      </c>
      <c r="T32" s="154"/>
      <c r="U32" t="str">
        <f t="shared" si="5"/>
        <v>2072.NPQ.I06.Ap251</v>
      </c>
      <c r="V32" t="str">
        <f t="shared" si="6"/>
        <v>Queenswell Junior .2072.NPQ.I06.Ap25</v>
      </c>
      <c r="W32" s="122"/>
      <c r="X32" t="str">
        <f t="shared" si="7"/>
        <v>2072.NPQ.I06.Ma251</v>
      </c>
      <c r="Y32" t="str">
        <f t="shared" si="8"/>
        <v>Queenswell Junior .2072.NPQ.I06.Ma25</v>
      </c>
      <c r="Z32" s="122"/>
      <c r="AA32" t="str">
        <f t="shared" si="9"/>
        <v>2072.NPQ.I06.Ju251</v>
      </c>
      <c r="AB32" t="str">
        <f t="shared" si="10"/>
        <v>Queenswell Junior .2072.NPQ.I06.Ju25</v>
      </c>
      <c r="AC32" s="122"/>
      <c r="AD32" t="str">
        <f t="shared" si="11"/>
        <v>2072.NPQ.I06.Jul251</v>
      </c>
      <c r="AE32" t="str">
        <f t="shared" si="12"/>
        <v>Queenswell Junior .2072.NPQ.I06.Jul25</v>
      </c>
      <c r="AF32" s="122"/>
      <c r="AG32" t="str">
        <f t="shared" si="13"/>
        <v>2072.NPQ.I06.Aug251</v>
      </c>
      <c r="AH32" t="str">
        <f t="shared" si="14"/>
        <v>Queenswell Junior .2072.NPQ.I06.Aug25</v>
      </c>
      <c r="AI32" s="122"/>
      <c r="AL32" s="122"/>
      <c r="AO32" s="122"/>
      <c r="AR32" s="122"/>
      <c r="AU32" s="122"/>
      <c r="AX32" s="122"/>
      <c r="BA32" s="122"/>
      <c r="BD32" s="122"/>
      <c r="BE32" s="120">
        <f t="shared" si="1"/>
        <v>0</v>
      </c>
      <c r="BF32" s="120">
        <f t="shared" si="15"/>
        <v>0</v>
      </c>
    </row>
    <row r="33" spans="1:58" x14ac:dyDescent="0.3">
      <c r="A33">
        <f t="shared" si="2"/>
        <v>3022073</v>
      </c>
      <c r="B33">
        <v>3022073</v>
      </c>
      <c r="C33" t="s">
        <v>449</v>
      </c>
      <c r="D33">
        <f>VLOOKUP(B33,'School Details'!A:K,3,FALSE)</f>
        <v>0</v>
      </c>
      <c r="E33" t="str">
        <f>VLOOKUP(B33,'School Details'!A:K,4,FALSE)</f>
        <v>M</v>
      </c>
      <c r="F33" t="str">
        <f>VLOOKUP(B33,'School Details'!A:K,5,FALSE)</f>
        <v>Primary</v>
      </c>
      <c r="G33" s="100" t="s">
        <v>895</v>
      </c>
      <c r="H33" t="str">
        <f>VLOOKUP(G33,CCs!$Q:$R,2,FALSE)</f>
        <v>SF Grnt Pd-Pri Sch</v>
      </c>
      <c r="I33" s="128" t="s">
        <v>23679</v>
      </c>
      <c r="J33" t="str">
        <f t="shared" si="16"/>
        <v>661225</v>
      </c>
      <c r="K33" t="s">
        <v>15</v>
      </c>
      <c r="L33">
        <f t="shared" si="17"/>
        <v>1</v>
      </c>
      <c r="M33" t="str">
        <f t="shared" si="3"/>
        <v>NPQ.I06</v>
      </c>
      <c r="N33">
        <f>VLOOKUP(B33,'School Details'!A:K,10,FALSE)</f>
        <v>400105</v>
      </c>
      <c r="O33" t="str">
        <f t="shared" si="4"/>
        <v>Danegrove JMI Sch</v>
      </c>
      <c r="P33" t="str">
        <f>VLOOKUP($N33,LBB_Code!$B:$F,3,FALSE)</f>
        <v>Danegrove Primary School</v>
      </c>
      <c r="Q33" t="s">
        <v>257</v>
      </c>
      <c r="R33" t="str">
        <f>VLOOKUP($N33,LBB_Code!$B:$F,4,FALSE)</f>
        <v>EN4 8UD</v>
      </c>
      <c r="S33" t="str">
        <f>VLOOKUP(G33,LBB_Code!$J:$O, 6,FALSE)</f>
        <v>A1.D10166.661225.99999.9999999.999999</v>
      </c>
      <c r="T33" s="154"/>
      <c r="U33" t="str">
        <f t="shared" si="5"/>
        <v>2073.NPQ.I06.Ap251</v>
      </c>
      <c r="V33" t="str">
        <f t="shared" si="6"/>
        <v>Danegrove JMI Sch.2073.NPQ.I06.Ap25</v>
      </c>
      <c r="W33" s="122"/>
      <c r="X33" t="str">
        <f t="shared" si="7"/>
        <v>2073.NPQ.I06.Ma251</v>
      </c>
      <c r="Y33" t="str">
        <f t="shared" si="8"/>
        <v>Danegrove JMI Sch.2073.NPQ.I06.Ma25</v>
      </c>
      <c r="Z33" s="122"/>
      <c r="AA33" t="str">
        <f t="shared" si="9"/>
        <v>2073.NPQ.I06.Ju251</v>
      </c>
      <c r="AB33" t="str">
        <f t="shared" si="10"/>
        <v>Danegrove JMI Sch.2073.NPQ.I06.Ju25</v>
      </c>
      <c r="AC33" s="122"/>
      <c r="AD33" t="str">
        <f t="shared" si="11"/>
        <v>2073.NPQ.I06.Jul251</v>
      </c>
      <c r="AE33" t="str">
        <f t="shared" si="12"/>
        <v>Danegrove JMI Sch.2073.NPQ.I06.Jul25</v>
      </c>
      <c r="AF33" s="122"/>
      <c r="AG33" t="str">
        <f t="shared" si="13"/>
        <v>2073.NPQ.I06.Aug251</v>
      </c>
      <c r="AH33" t="str">
        <f t="shared" si="14"/>
        <v>Danegrove JMI Sch.2073.NPQ.I06.Aug25</v>
      </c>
      <c r="AI33" s="122"/>
      <c r="AL33" s="122"/>
      <c r="AO33" s="122"/>
      <c r="AR33" s="122"/>
      <c r="AU33" s="122"/>
      <c r="AX33" s="122"/>
      <c r="BA33" s="122"/>
      <c r="BD33" s="122"/>
      <c r="BE33" s="120">
        <f t="shared" si="1"/>
        <v>0</v>
      </c>
      <c r="BF33" s="120">
        <f t="shared" si="15"/>
        <v>0</v>
      </c>
    </row>
    <row r="34" spans="1:58" x14ac:dyDescent="0.3">
      <c r="A34">
        <f t="shared" si="2"/>
        <v>3023304</v>
      </c>
      <c r="B34">
        <v>3023304</v>
      </c>
      <c r="C34" t="s">
        <v>468</v>
      </c>
      <c r="D34">
        <f>VLOOKUP(B34,'School Details'!A:K,3,FALSE)</f>
        <v>0</v>
      </c>
      <c r="E34" t="str">
        <f>VLOOKUP(B34,'School Details'!A:K,4,FALSE)</f>
        <v>M</v>
      </c>
      <c r="F34" t="str">
        <f>VLOOKUP(B34,'School Details'!A:K,5,FALSE)</f>
        <v>Primary</v>
      </c>
      <c r="G34" s="100" t="s">
        <v>895</v>
      </c>
      <c r="H34" t="str">
        <f>VLOOKUP(G34,CCs!$Q:$R,2,FALSE)</f>
        <v>SF Grnt Pd-Pri Sch</v>
      </c>
      <c r="I34" s="128" t="s">
        <v>23679</v>
      </c>
      <c r="J34" t="str">
        <f t="shared" si="16"/>
        <v>661225</v>
      </c>
      <c r="K34" t="s">
        <v>15</v>
      </c>
      <c r="L34">
        <f t="shared" si="17"/>
        <v>1</v>
      </c>
      <c r="M34" t="str">
        <f t="shared" si="3"/>
        <v>NPQ.I06</v>
      </c>
      <c r="N34">
        <f>VLOOKUP(B34,'School Details'!A:K,10,FALSE)</f>
        <v>400008</v>
      </c>
      <c r="O34" t="str">
        <f t="shared" si="4"/>
        <v>Holy Trinity School</v>
      </c>
      <c r="P34" t="str">
        <f>VLOOKUP($N34,LBB_Code!$B:$F,3,FALSE)</f>
        <v>Holy Trinity Ce School</v>
      </c>
      <c r="Q34" t="s">
        <v>35</v>
      </c>
      <c r="R34" t="str">
        <f>VLOOKUP($N34,LBB_Code!$B:$F,4,FALSE)</f>
        <v>N2 8GA</v>
      </c>
      <c r="S34" t="str">
        <f>VLOOKUP(G34,LBB_Code!$J:$O, 6,FALSE)</f>
        <v>A1.D10166.661225.99999.9999999.999999</v>
      </c>
      <c r="T34" s="154"/>
      <c r="U34" t="str">
        <f t="shared" si="5"/>
        <v>3304.NPQ.I06.Ap251</v>
      </c>
      <c r="V34" t="str">
        <f t="shared" si="6"/>
        <v>Holy Trinity School.3304.NPQ.I06.Ap25</v>
      </c>
      <c r="W34" s="122"/>
      <c r="X34" t="str">
        <f t="shared" si="7"/>
        <v>3304.NPQ.I06.Ma251</v>
      </c>
      <c r="Y34" t="str">
        <f t="shared" si="8"/>
        <v>Holy Trinity School.3304.NPQ.I06.Ma25</v>
      </c>
      <c r="Z34" s="122"/>
      <c r="AA34" t="str">
        <f t="shared" si="9"/>
        <v>3304.NPQ.I06.Ju251</v>
      </c>
      <c r="AB34" t="str">
        <f t="shared" si="10"/>
        <v>Holy Trinity School.3304.NPQ.I06.Ju25</v>
      </c>
      <c r="AC34" s="122"/>
      <c r="AD34" t="str">
        <f t="shared" si="11"/>
        <v>3304.NPQ.I06.Jul251</v>
      </c>
      <c r="AE34" t="str">
        <f t="shared" si="12"/>
        <v>Holy Trinity School.3304.NPQ.I06.Jul25</v>
      </c>
      <c r="AF34" s="122"/>
      <c r="AG34" t="str">
        <f t="shared" si="13"/>
        <v>3304.NPQ.I06.Aug251</v>
      </c>
      <c r="AH34" t="str">
        <f t="shared" si="14"/>
        <v>Holy Trinity School.3304.NPQ.I06.Aug25</v>
      </c>
      <c r="AI34" s="122"/>
      <c r="AL34" s="122"/>
      <c r="AO34" s="122"/>
      <c r="AR34" s="122"/>
      <c r="AU34" s="122"/>
      <c r="AX34" s="122"/>
      <c r="BA34" s="122"/>
      <c r="BD34" s="122"/>
      <c r="BE34" s="120">
        <f t="shared" si="1"/>
        <v>0</v>
      </c>
      <c r="BF34" s="120">
        <f t="shared" si="15"/>
        <v>0</v>
      </c>
    </row>
    <row r="35" spans="1:58" x14ac:dyDescent="0.3">
      <c r="A35">
        <f t="shared" si="2"/>
        <v>3023309</v>
      </c>
      <c r="B35">
        <v>3023309</v>
      </c>
      <c r="C35" t="s">
        <v>503</v>
      </c>
      <c r="D35">
        <f>VLOOKUP(B35,'School Details'!A:K,3,FALSE)</f>
        <v>0</v>
      </c>
      <c r="E35" t="str">
        <f>VLOOKUP(B35,'School Details'!A:K,4,FALSE)</f>
        <v>M</v>
      </c>
      <c r="F35" t="str">
        <f>VLOOKUP(B35,'School Details'!A:K,5,FALSE)</f>
        <v>Primary</v>
      </c>
      <c r="G35" s="100" t="s">
        <v>895</v>
      </c>
      <c r="H35" t="str">
        <f>VLOOKUP(G35,CCs!$Q:$R,2,FALSE)</f>
        <v>SF Grnt Pd-Pri Sch</v>
      </c>
      <c r="I35" s="128" t="s">
        <v>23679</v>
      </c>
      <c r="J35" t="str">
        <f t="shared" si="16"/>
        <v>661225</v>
      </c>
      <c r="K35" t="s">
        <v>15</v>
      </c>
      <c r="L35">
        <f t="shared" si="17"/>
        <v>1</v>
      </c>
      <c r="M35" t="str">
        <f t="shared" si="3"/>
        <v>NPQ.I06</v>
      </c>
      <c r="N35">
        <f>VLOOKUP(B35,'School Details'!A:K,10,FALSE)</f>
        <v>400098</v>
      </c>
      <c r="O35" t="str">
        <f t="shared" si="4"/>
        <v>St Johns CE N20</v>
      </c>
      <c r="P35" t="str">
        <f>VLOOKUP($N35,LBB_Code!$B:$F,3,FALSE)</f>
        <v>St John's Ce School N20</v>
      </c>
      <c r="Q35" t="s">
        <v>29</v>
      </c>
      <c r="R35" t="str">
        <f>VLOOKUP($N35,LBB_Code!$B:$F,4,FALSE)</f>
        <v>N20 0PL</v>
      </c>
      <c r="S35" t="str">
        <f>VLOOKUP(G35,LBB_Code!$J:$O, 6,FALSE)</f>
        <v>A1.D10166.661225.99999.9999999.999999</v>
      </c>
      <c r="T35" s="154"/>
      <c r="U35" t="str">
        <f t="shared" si="5"/>
        <v>3309.NPQ.I06.Ap251</v>
      </c>
      <c r="V35" t="str">
        <f t="shared" si="6"/>
        <v>St Johns CE N20.3309.NPQ.I06.Ap25</v>
      </c>
      <c r="W35" s="122"/>
      <c r="X35" t="str">
        <f t="shared" si="7"/>
        <v>3309.NPQ.I06.Ma251</v>
      </c>
      <c r="Y35" t="str">
        <f t="shared" si="8"/>
        <v>St Johns CE N20.3309.NPQ.I06.Ma25</v>
      </c>
      <c r="Z35" s="122"/>
      <c r="AA35" t="str">
        <f t="shared" si="9"/>
        <v>3309.NPQ.I06.Ju251</v>
      </c>
      <c r="AB35" t="str">
        <f t="shared" si="10"/>
        <v>St Johns CE N20.3309.NPQ.I06.Ju25</v>
      </c>
      <c r="AC35" s="122"/>
      <c r="AD35" t="str">
        <f t="shared" si="11"/>
        <v>3309.NPQ.I06.Jul251</v>
      </c>
      <c r="AE35" t="str">
        <f t="shared" si="12"/>
        <v>St Johns CE N20.3309.NPQ.I06.Jul25</v>
      </c>
      <c r="AF35" s="122"/>
      <c r="AG35" t="str">
        <f t="shared" si="13"/>
        <v>3309.NPQ.I06.Aug251</v>
      </c>
      <c r="AH35" t="str">
        <f t="shared" si="14"/>
        <v>St Johns CE N20.3309.NPQ.I06.Aug25</v>
      </c>
      <c r="AI35" s="122"/>
      <c r="AL35" s="122"/>
      <c r="AO35" s="122"/>
      <c r="AR35" s="122"/>
      <c r="AU35" s="122"/>
      <c r="AX35" s="122"/>
      <c r="BA35" s="122"/>
      <c r="BD35" s="122"/>
      <c r="BE35" s="120">
        <f t="shared" si="1"/>
        <v>0</v>
      </c>
      <c r="BF35" s="120">
        <f t="shared" si="15"/>
        <v>0</v>
      </c>
    </row>
    <row r="36" spans="1:58" x14ac:dyDescent="0.3">
      <c r="A36">
        <f t="shared" si="2"/>
        <v>3023311</v>
      </c>
      <c r="B36">
        <v>3023311</v>
      </c>
      <c r="C36" t="s">
        <v>508</v>
      </c>
      <c r="D36">
        <f>VLOOKUP(B36,'School Details'!A:K,3,FALSE)</f>
        <v>0</v>
      </c>
      <c r="E36" t="str">
        <f>VLOOKUP(B36,'School Details'!A:K,4,FALSE)</f>
        <v>M</v>
      </c>
      <c r="F36" t="str">
        <f>VLOOKUP(B36,'School Details'!A:K,5,FALSE)</f>
        <v>Primary</v>
      </c>
      <c r="G36" s="100" t="s">
        <v>895</v>
      </c>
      <c r="H36" t="str">
        <f>VLOOKUP(G36,CCs!$Q:$R,2,FALSE)</f>
        <v>SF Grnt Pd-Pri Sch</v>
      </c>
      <c r="I36" s="128" t="s">
        <v>23679</v>
      </c>
      <c r="J36" t="str">
        <f t="shared" si="16"/>
        <v>661225</v>
      </c>
      <c r="K36" t="s">
        <v>15</v>
      </c>
      <c r="L36">
        <f t="shared" si="17"/>
        <v>1</v>
      </c>
      <c r="M36" t="str">
        <f t="shared" si="3"/>
        <v>NPQ.I06</v>
      </c>
      <c r="N36">
        <f>VLOOKUP(B36,'School Details'!A:K,10,FALSE)</f>
        <v>400058</v>
      </c>
      <c r="O36" t="str">
        <f t="shared" si="4"/>
        <v>St Mary's  N3</v>
      </c>
      <c r="P36" t="str">
        <f>VLOOKUP($N36,LBB_Code!$B:$F,3,FALSE)</f>
        <v>St Marys Ce School N3</v>
      </c>
      <c r="Q36" t="s">
        <v>216</v>
      </c>
      <c r="R36" t="str">
        <f>VLOOKUP($N36,LBB_Code!$B:$F,4,FALSE)</f>
        <v>N3 1BT</v>
      </c>
      <c r="S36" t="str">
        <f>VLOOKUP(G36,LBB_Code!$J:$O, 6,FALSE)</f>
        <v>A1.D10166.661225.99999.9999999.999999</v>
      </c>
      <c r="T36" s="154"/>
      <c r="U36" t="str">
        <f t="shared" si="5"/>
        <v>3311.NPQ.I06.Ap251</v>
      </c>
      <c r="V36" t="str">
        <f t="shared" si="6"/>
        <v>St Mary's  N3.3311.NPQ.I06.Ap25</v>
      </c>
      <c r="W36" s="122"/>
      <c r="X36" t="str">
        <f t="shared" si="7"/>
        <v>3311.NPQ.I06.Ma251</v>
      </c>
      <c r="Y36" t="str">
        <f t="shared" si="8"/>
        <v>St Mary's  N3.3311.NPQ.I06.Ma25</v>
      </c>
      <c r="Z36" s="122"/>
      <c r="AA36" t="str">
        <f t="shared" si="9"/>
        <v>3311.NPQ.I06.Ju251</v>
      </c>
      <c r="AB36" t="str">
        <f t="shared" si="10"/>
        <v>St Mary's  N3.3311.NPQ.I06.Ju25</v>
      </c>
      <c r="AC36" s="122"/>
      <c r="AD36" t="str">
        <f t="shared" si="11"/>
        <v>3311.NPQ.I06.Jul251</v>
      </c>
      <c r="AE36" t="str">
        <f t="shared" si="12"/>
        <v>St Mary's  N3.3311.NPQ.I06.Jul25</v>
      </c>
      <c r="AF36" s="122"/>
      <c r="AG36" t="str">
        <f t="shared" si="13"/>
        <v>3311.NPQ.I06.Aug251</v>
      </c>
      <c r="AH36" t="str">
        <f t="shared" si="14"/>
        <v>St Mary's  N3.3311.NPQ.I06.Aug25</v>
      </c>
      <c r="AI36" s="122"/>
      <c r="AL36" s="122"/>
      <c r="AO36" s="122"/>
      <c r="AR36" s="122"/>
      <c r="AU36" s="122"/>
      <c r="AX36" s="122"/>
      <c r="BA36" s="122"/>
      <c r="BD36" s="122"/>
      <c r="BE36" s="120">
        <f t="shared" si="1"/>
        <v>0</v>
      </c>
      <c r="BF36" s="120">
        <f t="shared" si="15"/>
        <v>0</v>
      </c>
    </row>
    <row r="37" spans="1:58" x14ac:dyDescent="0.3">
      <c r="A37">
        <f t="shared" si="2"/>
        <v>3023313</v>
      </c>
      <c r="B37">
        <v>3023313</v>
      </c>
      <c r="C37" t="s">
        <v>513</v>
      </c>
      <c r="D37">
        <f>VLOOKUP(B37,'School Details'!A:K,3,FALSE)</f>
        <v>0</v>
      </c>
      <c r="E37" t="str">
        <f>VLOOKUP(B37,'School Details'!A:K,4,FALSE)</f>
        <v>M</v>
      </c>
      <c r="F37" t="str">
        <f>VLOOKUP(B37,'School Details'!A:K,5,FALSE)</f>
        <v>Primary</v>
      </c>
      <c r="G37" s="100" t="s">
        <v>895</v>
      </c>
      <c r="H37" t="str">
        <f>VLOOKUP(G37,CCs!$Q:$R,2,FALSE)</f>
        <v>SF Grnt Pd-Pri Sch</v>
      </c>
      <c r="I37" s="128" t="s">
        <v>23679</v>
      </c>
      <c r="J37" t="str">
        <f t="shared" si="16"/>
        <v>661225</v>
      </c>
      <c r="K37" t="s">
        <v>15</v>
      </c>
      <c r="L37">
        <f t="shared" si="17"/>
        <v>1</v>
      </c>
      <c r="M37" t="str">
        <f t="shared" si="3"/>
        <v>NPQ.I06</v>
      </c>
      <c r="N37">
        <f>VLOOKUP(B37,'School Details'!A:K,10,FALSE)</f>
        <v>400006</v>
      </c>
      <c r="O37" t="str">
        <f t="shared" si="4"/>
        <v>St. Pauls N11</v>
      </c>
      <c r="P37" t="str">
        <f>VLOOKUP($N37,LBB_Code!$B:$F,3,FALSE)</f>
        <v>St Paul's Ce School N11</v>
      </c>
      <c r="Q37" t="s">
        <v>248</v>
      </c>
      <c r="R37" t="str">
        <f>VLOOKUP($N37,LBB_Code!$B:$F,4,FALSE)</f>
        <v>N11 1NQ</v>
      </c>
      <c r="S37" t="str">
        <f>VLOOKUP(G37,LBB_Code!$J:$O, 6,FALSE)</f>
        <v>A1.D10166.661225.99999.9999999.999999</v>
      </c>
      <c r="T37" s="154"/>
      <c r="U37" t="str">
        <f t="shared" si="5"/>
        <v>3313.NPQ.I06.Ap251</v>
      </c>
      <c r="V37" t="str">
        <f t="shared" si="6"/>
        <v>St. Pauls N11.3313.NPQ.I06.Ap25</v>
      </c>
      <c r="W37" s="122"/>
      <c r="X37" t="str">
        <f t="shared" si="7"/>
        <v>3313.NPQ.I06.Ma251</v>
      </c>
      <c r="Y37" t="str">
        <f t="shared" si="8"/>
        <v>St. Pauls N11.3313.NPQ.I06.Ma25</v>
      </c>
      <c r="Z37" s="122"/>
      <c r="AA37" t="str">
        <f t="shared" si="9"/>
        <v>3313.NPQ.I06.Ju251</v>
      </c>
      <c r="AB37" t="str">
        <f t="shared" si="10"/>
        <v>St. Pauls N11.3313.NPQ.I06.Ju25</v>
      </c>
      <c r="AC37" s="122"/>
      <c r="AD37" t="str">
        <f t="shared" si="11"/>
        <v>3313.NPQ.I06.Jul251</v>
      </c>
      <c r="AE37" t="str">
        <f t="shared" si="12"/>
        <v>St. Pauls N11.3313.NPQ.I06.Jul25</v>
      </c>
      <c r="AF37" s="122"/>
      <c r="AG37" t="str">
        <f t="shared" si="13"/>
        <v>3313.NPQ.I06.Aug251</v>
      </c>
      <c r="AH37" t="str">
        <f t="shared" si="14"/>
        <v>St. Pauls N11.3313.NPQ.I06.Aug25</v>
      </c>
      <c r="AI37" s="122"/>
      <c r="AL37" s="122"/>
      <c r="AO37" s="122"/>
      <c r="AR37" s="122"/>
      <c r="AU37" s="122"/>
      <c r="AX37" s="122"/>
      <c r="BA37" s="122"/>
      <c r="BD37" s="122"/>
      <c r="BE37" s="120">
        <f t="shared" si="1"/>
        <v>0</v>
      </c>
      <c r="BF37" s="120">
        <f t="shared" si="15"/>
        <v>0</v>
      </c>
    </row>
    <row r="38" spans="1:58" x14ac:dyDescent="0.3">
      <c r="A38">
        <f t="shared" si="2"/>
        <v>3023316</v>
      </c>
      <c r="B38">
        <v>3023316</v>
      </c>
      <c r="C38" t="s">
        <v>522</v>
      </c>
      <c r="D38">
        <f>VLOOKUP(B38,'School Details'!A:K,3,FALSE)</f>
        <v>0</v>
      </c>
      <c r="E38" t="str">
        <f>VLOOKUP(B38,'School Details'!A:K,4,FALSE)</f>
        <v>M</v>
      </c>
      <c r="F38" t="str">
        <f>VLOOKUP(B38,'School Details'!A:K,5,FALSE)</f>
        <v>Primary</v>
      </c>
      <c r="G38" s="100" t="s">
        <v>895</v>
      </c>
      <c r="H38" t="str">
        <f>VLOOKUP(G38,CCs!$Q:$R,2,FALSE)</f>
        <v>SF Grnt Pd-Pri Sch</v>
      </c>
      <c r="I38" s="128" t="s">
        <v>23679</v>
      </c>
      <c r="J38" t="str">
        <f t="shared" si="16"/>
        <v>661225</v>
      </c>
      <c r="K38" t="s">
        <v>15</v>
      </c>
      <c r="L38">
        <f t="shared" si="17"/>
        <v>1</v>
      </c>
      <c r="M38" t="str">
        <f t="shared" si="3"/>
        <v>NPQ.I06</v>
      </c>
      <c r="N38">
        <f>VLOOKUP(B38,'School Details'!A:K,10,FALSE)</f>
        <v>400100</v>
      </c>
      <c r="O38" t="str">
        <f t="shared" si="4"/>
        <v xml:space="preserve">Trent  CE  </v>
      </c>
      <c r="P38" t="str">
        <f>VLOOKUP($N38,LBB_Code!$B:$F,3,FALSE)</f>
        <v>Trent Ce School</v>
      </c>
      <c r="Q38" t="s">
        <v>158</v>
      </c>
      <c r="R38" t="str">
        <f>VLOOKUP($N38,LBB_Code!$B:$F,4,FALSE)</f>
        <v>EN4 9JH</v>
      </c>
      <c r="S38" t="str">
        <f>VLOOKUP(G38,LBB_Code!$J:$O, 6,FALSE)</f>
        <v>A1.D10166.661225.99999.9999999.999999</v>
      </c>
      <c r="T38" s="154"/>
      <c r="U38" t="str">
        <f t="shared" si="5"/>
        <v>3316.NPQ.I06.Ap251</v>
      </c>
      <c r="V38" t="str">
        <f t="shared" si="6"/>
        <v>Trent  CE  .3316.NPQ.I06.Ap25</v>
      </c>
      <c r="W38" s="122"/>
      <c r="X38" t="str">
        <f t="shared" si="7"/>
        <v>3316.NPQ.I06.Ma251</v>
      </c>
      <c r="Y38" t="str">
        <f t="shared" si="8"/>
        <v>Trent  CE  .3316.NPQ.I06.Ma25</v>
      </c>
      <c r="Z38" s="122"/>
      <c r="AA38" t="str">
        <f t="shared" si="9"/>
        <v>3316.NPQ.I06.Ju251</v>
      </c>
      <c r="AB38" t="str">
        <f t="shared" si="10"/>
        <v>Trent  CE  .3316.NPQ.I06.Ju25</v>
      </c>
      <c r="AC38" s="122"/>
      <c r="AD38" t="str">
        <f t="shared" si="11"/>
        <v>3316.NPQ.I06.Jul251</v>
      </c>
      <c r="AE38" t="str">
        <f t="shared" si="12"/>
        <v>Trent  CE  .3316.NPQ.I06.Jul25</v>
      </c>
      <c r="AF38" s="122"/>
      <c r="AG38" t="str">
        <f t="shared" si="13"/>
        <v>3316.NPQ.I06.Aug251</v>
      </c>
      <c r="AH38" t="str">
        <f t="shared" si="14"/>
        <v>Trent  CE  .3316.NPQ.I06.Aug25</v>
      </c>
      <c r="AI38" s="122"/>
      <c r="AL38" s="122"/>
      <c r="AO38" s="122"/>
      <c r="AR38" s="122"/>
      <c r="AU38" s="122"/>
      <c r="AX38" s="122"/>
      <c r="BA38" s="122"/>
      <c r="BD38" s="122"/>
      <c r="BE38" s="120">
        <f t="shared" si="1"/>
        <v>0</v>
      </c>
      <c r="BF38" s="120">
        <f t="shared" si="15"/>
        <v>0</v>
      </c>
    </row>
    <row r="39" spans="1:58" x14ac:dyDescent="0.3">
      <c r="A39">
        <f t="shared" si="2"/>
        <v>3023506</v>
      </c>
      <c r="B39">
        <v>3023506</v>
      </c>
      <c r="C39" t="s">
        <v>517</v>
      </c>
      <c r="D39">
        <f>VLOOKUP(B39,'School Details'!A:K,3,FALSE)</f>
        <v>0</v>
      </c>
      <c r="E39" t="str">
        <f>VLOOKUP(B39,'School Details'!A:K,4,FALSE)</f>
        <v>M</v>
      </c>
      <c r="F39" t="str">
        <f>VLOOKUP(B39,'School Details'!A:K,5,FALSE)</f>
        <v>Primary</v>
      </c>
      <c r="G39" s="100" t="s">
        <v>895</v>
      </c>
      <c r="H39" t="str">
        <f>VLOOKUP(G39,CCs!$Q:$R,2,FALSE)</f>
        <v>SF Grnt Pd-Pri Sch</v>
      </c>
      <c r="I39" s="128" t="s">
        <v>23679</v>
      </c>
      <c r="J39" t="str">
        <f t="shared" si="16"/>
        <v>661225</v>
      </c>
      <c r="K39" t="s">
        <v>15</v>
      </c>
      <c r="L39">
        <f t="shared" si="17"/>
        <v>1</v>
      </c>
      <c r="M39" t="str">
        <f t="shared" si="3"/>
        <v>NPQ.I06</v>
      </c>
      <c r="N39">
        <f>VLOOKUP(B39,'School Details'!A:K,10,FALSE)</f>
        <v>400009</v>
      </c>
      <c r="O39" t="str">
        <f t="shared" si="4"/>
        <v>St Vincent's RC</v>
      </c>
      <c r="P39" t="str">
        <f>VLOOKUP($N39,LBB_Code!$B:$F,3,FALSE)</f>
        <v>St Vincent's Rc School</v>
      </c>
      <c r="Q39" t="s">
        <v>104</v>
      </c>
      <c r="R39" t="str">
        <f>VLOOKUP($N39,LBB_Code!$B:$F,4,FALSE)</f>
        <v>NW7 1EJ</v>
      </c>
      <c r="S39" t="str">
        <f>VLOOKUP(G39,LBB_Code!$J:$O, 6,FALSE)</f>
        <v>A1.D10166.661225.99999.9999999.999999</v>
      </c>
      <c r="T39" s="154"/>
      <c r="U39" t="str">
        <f t="shared" si="5"/>
        <v>3506.NPQ.I06.Ap251</v>
      </c>
      <c r="V39" t="str">
        <f t="shared" si="6"/>
        <v>St Vincent's RC.3506.NPQ.I06.Ap25</v>
      </c>
      <c r="W39" s="122"/>
      <c r="X39" t="str">
        <f t="shared" si="7"/>
        <v>3506.NPQ.I06.Ma251</v>
      </c>
      <c r="Y39" t="str">
        <f t="shared" si="8"/>
        <v>St Vincent's RC.3506.NPQ.I06.Ma25</v>
      </c>
      <c r="Z39" s="122"/>
      <c r="AA39" t="str">
        <f t="shared" si="9"/>
        <v>3506.NPQ.I06.Ju251</v>
      </c>
      <c r="AB39" t="str">
        <f t="shared" si="10"/>
        <v>St Vincent's RC.3506.NPQ.I06.Ju25</v>
      </c>
      <c r="AC39" s="122"/>
      <c r="AD39" t="str">
        <f t="shared" si="11"/>
        <v>3506.NPQ.I06.Jul251</v>
      </c>
      <c r="AE39" t="str">
        <f t="shared" si="12"/>
        <v>St Vincent's RC.3506.NPQ.I06.Jul25</v>
      </c>
      <c r="AF39" s="122"/>
      <c r="AG39" t="str">
        <f t="shared" si="13"/>
        <v>3506.NPQ.I06.Aug251</v>
      </c>
      <c r="AH39" t="str">
        <f t="shared" si="14"/>
        <v>St Vincent's RC.3506.NPQ.I06.Aug25</v>
      </c>
      <c r="AI39" s="122"/>
      <c r="AL39" s="122"/>
      <c r="AO39" s="122"/>
      <c r="AR39" s="122"/>
      <c r="AU39" s="122"/>
      <c r="AX39" s="122"/>
      <c r="BA39" s="122"/>
      <c r="BD39" s="122"/>
      <c r="BE39" s="120">
        <f t="shared" si="1"/>
        <v>0</v>
      </c>
      <c r="BF39" s="120">
        <f t="shared" si="15"/>
        <v>0</v>
      </c>
    </row>
    <row r="40" spans="1:58" x14ac:dyDescent="0.3">
      <c r="A40">
        <f t="shared" si="2"/>
        <v>3023509</v>
      </c>
      <c r="B40">
        <v>3023509</v>
      </c>
      <c r="C40" t="s">
        <v>506</v>
      </c>
      <c r="D40">
        <f>VLOOKUP(B40,'School Details'!A:K,3,FALSE)</f>
        <v>0</v>
      </c>
      <c r="E40" t="str">
        <f>VLOOKUP(B40,'School Details'!A:K,4,FALSE)</f>
        <v>M</v>
      </c>
      <c r="F40" t="str">
        <f>VLOOKUP(B40,'School Details'!A:K,5,FALSE)</f>
        <v>Primary</v>
      </c>
      <c r="G40" s="100" t="s">
        <v>895</v>
      </c>
      <c r="H40" t="str">
        <f>VLOOKUP(G40,CCs!$Q:$R,2,FALSE)</f>
        <v>SF Grnt Pd-Pri Sch</v>
      </c>
      <c r="I40" s="128" t="s">
        <v>23679</v>
      </c>
      <c r="J40" t="str">
        <f t="shared" si="16"/>
        <v>661225</v>
      </c>
      <c r="K40" t="s">
        <v>15</v>
      </c>
      <c r="L40">
        <f t="shared" si="17"/>
        <v>1</v>
      </c>
      <c r="M40" t="str">
        <f t="shared" si="3"/>
        <v>NPQ.I06</v>
      </c>
      <c r="N40">
        <f>VLOOKUP(B40,'School Details'!A:K,10,FALSE)</f>
        <v>400066</v>
      </c>
      <c r="O40" t="str">
        <f t="shared" si="4"/>
        <v xml:space="preserve">St Joseph's  </v>
      </c>
      <c r="P40" t="str">
        <f>VLOOKUP($N40,LBB_Code!$B:$F,3,FALSE)</f>
        <v>St Joseph's Catholic Primary School</v>
      </c>
      <c r="Q40" t="s">
        <v>207</v>
      </c>
      <c r="R40" t="str">
        <f>VLOOKUP($N40,LBB_Code!$B:$F,4,FALSE)</f>
        <v>NW4 4TY</v>
      </c>
      <c r="S40" t="str">
        <f>VLOOKUP(G40,LBB_Code!$J:$O, 6,FALSE)</f>
        <v>A1.D10166.661225.99999.9999999.999999</v>
      </c>
      <c r="T40" s="154"/>
      <c r="U40" t="str">
        <f t="shared" si="5"/>
        <v>3509.NPQ.I06.Ap251</v>
      </c>
      <c r="V40" t="str">
        <f t="shared" si="6"/>
        <v>St Joseph's  .3509.NPQ.I06.Ap25</v>
      </c>
      <c r="W40" s="122"/>
      <c r="X40" t="str">
        <f t="shared" si="7"/>
        <v>3509.NPQ.I06.Ma251</v>
      </c>
      <c r="Y40" t="str">
        <f t="shared" si="8"/>
        <v>St Joseph's  .3509.NPQ.I06.Ma25</v>
      </c>
      <c r="Z40" s="122"/>
      <c r="AA40" t="str">
        <f t="shared" si="9"/>
        <v>3509.NPQ.I06.Ju251</v>
      </c>
      <c r="AB40" t="str">
        <f t="shared" si="10"/>
        <v>St Joseph's  .3509.NPQ.I06.Ju25</v>
      </c>
      <c r="AC40" s="122"/>
      <c r="AD40" t="str">
        <f t="shared" si="11"/>
        <v>3509.NPQ.I06.Jul251</v>
      </c>
      <c r="AE40" t="str">
        <f t="shared" si="12"/>
        <v>St Joseph's  .3509.NPQ.I06.Jul25</v>
      </c>
      <c r="AF40" s="122"/>
      <c r="AG40" t="str">
        <f t="shared" si="13"/>
        <v>3509.NPQ.I06.Aug251</v>
      </c>
      <c r="AH40" t="str">
        <f t="shared" si="14"/>
        <v>St Joseph's  .3509.NPQ.I06.Aug25</v>
      </c>
      <c r="AI40" s="122"/>
      <c r="AL40" s="122"/>
      <c r="AO40" s="122"/>
      <c r="AR40" s="122"/>
      <c r="AU40" s="122"/>
      <c r="AX40" s="122"/>
      <c r="BA40" s="122"/>
      <c r="BD40" s="122"/>
      <c r="BE40" s="120">
        <f t="shared" si="1"/>
        <v>0</v>
      </c>
      <c r="BF40" s="120">
        <f t="shared" si="15"/>
        <v>0</v>
      </c>
    </row>
    <row r="41" spans="1:58" x14ac:dyDescent="0.3">
      <c r="A41">
        <f t="shared" si="2"/>
        <v>3023511</v>
      </c>
      <c r="B41">
        <v>3023511</v>
      </c>
      <c r="C41" t="s">
        <v>429</v>
      </c>
      <c r="D41">
        <f>VLOOKUP(B41,'School Details'!A:K,3,FALSE)</f>
        <v>0</v>
      </c>
      <c r="E41" t="str">
        <f>VLOOKUP(B41,'School Details'!A:K,4,FALSE)</f>
        <v>M</v>
      </c>
      <c r="F41" t="str">
        <f>VLOOKUP(B41,'School Details'!A:K,5,FALSE)</f>
        <v>Primary</v>
      </c>
      <c r="G41" s="100" t="s">
        <v>895</v>
      </c>
      <c r="H41" t="str">
        <f>VLOOKUP(G41,CCs!$Q:$R,2,FALSE)</f>
        <v>SF Grnt Pd-Pri Sch</v>
      </c>
      <c r="I41" s="128" t="s">
        <v>23679</v>
      </c>
      <c r="J41" t="str">
        <f t="shared" si="16"/>
        <v>661225</v>
      </c>
      <c r="K41" t="s">
        <v>15</v>
      </c>
      <c r="L41">
        <f t="shared" si="17"/>
        <v>1</v>
      </c>
      <c r="M41" t="str">
        <f t="shared" si="3"/>
        <v>NPQ.I06</v>
      </c>
      <c r="N41">
        <f>VLOOKUP(B41,'School Details'!A:K,10,FALSE)</f>
        <v>400024</v>
      </c>
      <c r="O41" t="str">
        <f t="shared" si="4"/>
        <v xml:space="preserve">Blessed Dominic </v>
      </c>
      <c r="P41" t="str">
        <f>VLOOKUP($N41,LBB_Code!$B:$F,3,FALSE)</f>
        <v>Blessed Dominic Rc School</v>
      </c>
      <c r="Q41" t="s">
        <v>65</v>
      </c>
      <c r="R41" t="str">
        <f>VLOOKUP($N41,LBB_Code!$B:$F,4,FALSE)</f>
        <v>NW9 5FN</v>
      </c>
      <c r="S41" t="str">
        <f>VLOOKUP(G41,LBB_Code!$J:$O, 6,FALSE)</f>
        <v>A1.D10166.661225.99999.9999999.999999</v>
      </c>
      <c r="T41" s="154"/>
      <c r="U41" t="str">
        <f t="shared" si="5"/>
        <v>3511.NPQ.I06.Ap251</v>
      </c>
      <c r="V41" t="str">
        <f t="shared" si="6"/>
        <v>Blessed Dominic .3511.NPQ.I06.Ap25</v>
      </c>
      <c r="W41" s="122"/>
      <c r="X41" t="str">
        <f t="shared" si="7"/>
        <v>3511.NPQ.I06.Ma251</v>
      </c>
      <c r="Y41" t="str">
        <f t="shared" si="8"/>
        <v>Blessed Dominic .3511.NPQ.I06.Ma25</v>
      </c>
      <c r="Z41" s="122"/>
      <c r="AA41" t="str">
        <f t="shared" si="9"/>
        <v>3511.NPQ.I06.Ju251</v>
      </c>
      <c r="AB41" t="str">
        <f t="shared" si="10"/>
        <v>Blessed Dominic .3511.NPQ.I06.Ju25</v>
      </c>
      <c r="AC41" s="122"/>
      <c r="AD41" t="str">
        <f t="shared" si="11"/>
        <v>3511.NPQ.I06.Jul251</v>
      </c>
      <c r="AE41" t="str">
        <f t="shared" si="12"/>
        <v>Blessed Dominic .3511.NPQ.I06.Jul25</v>
      </c>
      <c r="AF41" s="122"/>
      <c r="AG41" t="str">
        <f t="shared" si="13"/>
        <v>3511.NPQ.I06.Aug251</v>
      </c>
      <c r="AH41" t="str">
        <f t="shared" si="14"/>
        <v>Blessed Dominic .3511.NPQ.I06.Aug25</v>
      </c>
      <c r="AI41" s="122"/>
      <c r="AL41" s="122"/>
      <c r="AO41" s="122"/>
      <c r="AR41" s="122"/>
      <c r="AU41" s="122"/>
      <c r="AX41" s="122"/>
      <c r="BA41" s="122"/>
      <c r="BD41" s="122"/>
      <c r="BE41" s="120">
        <f t="shared" si="1"/>
        <v>0</v>
      </c>
      <c r="BF41" s="120">
        <f t="shared" si="15"/>
        <v>0</v>
      </c>
    </row>
    <row r="42" spans="1:58" x14ac:dyDescent="0.3">
      <c r="A42">
        <f t="shared" si="2"/>
        <v>3023514</v>
      </c>
      <c r="B42">
        <v>3023514</v>
      </c>
      <c r="C42" t="s">
        <v>420</v>
      </c>
      <c r="D42">
        <f>VLOOKUP(B42,'School Details'!A:K,3,FALSE)</f>
        <v>0</v>
      </c>
      <c r="E42" t="str">
        <f>VLOOKUP(B42,'School Details'!A:K,4,FALSE)</f>
        <v>M</v>
      </c>
      <c r="F42" t="str">
        <f>VLOOKUP(B42,'School Details'!A:K,5,FALSE)</f>
        <v>Primary</v>
      </c>
      <c r="G42" s="100" t="s">
        <v>895</v>
      </c>
      <c r="H42" t="str">
        <f>VLOOKUP(G42,CCs!$Q:$R,2,FALSE)</f>
        <v>SF Grnt Pd-Pri Sch</v>
      </c>
      <c r="I42" s="128" t="s">
        <v>23679</v>
      </c>
      <c r="J42" t="str">
        <f t="shared" si="16"/>
        <v>661225</v>
      </c>
      <c r="K42" t="s">
        <v>15</v>
      </c>
      <c r="L42">
        <f t="shared" si="17"/>
        <v>1</v>
      </c>
      <c r="M42" t="str">
        <f t="shared" si="3"/>
        <v>NPQ.I06</v>
      </c>
      <c r="N42">
        <f>VLOOKUP(B42,'School Details'!A:K,10,FALSE)</f>
        <v>400107</v>
      </c>
      <c r="O42" t="str">
        <f t="shared" si="4"/>
        <v>Annunciation Junior</v>
      </c>
      <c r="P42" t="str">
        <f>VLOOKUP($N42,LBB_Code!$B:$F,3,FALSE)</f>
        <v>The Annunciation Rc Junior School</v>
      </c>
      <c r="Q42" t="s">
        <v>194</v>
      </c>
      <c r="R42" t="str">
        <f>VLOOKUP($N42,LBB_Code!$B:$F,4,FALSE)</f>
        <v>HA8 9HQ</v>
      </c>
      <c r="S42" t="str">
        <f>VLOOKUP(G42,LBB_Code!$J:$O, 6,FALSE)</f>
        <v>A1.D10166.661225.99999.9999999.999999</v>
      </c>
      <c r="T42" s="154"/>
      <c r="U42" t="str">
        <f t="shared" si="5"/>
        <v>3514.NPQ.I06.Ap251</v>
      </c>
      <c r="V42" t="str">
        <f t="shared" si="6"/>
        <v>Annunciation Junior.3514.NPQ.I06.Ap25</v>
      </c>
      <c r="W42" s="122"/>
      <c r="X42" t="str">
        <f t="shared" si="7"/>
        <v>3514.NPQ.I06.Ma251</v>
      </c>
      <c r="Y42" t="str">
        <f t="shared" si="8"/>
        <v>Annunciation Junior.3514.NPQ.I06.Ma25</v>
      </c>
      <c r="Z42" s="122"/>
      <c r="AA42" t="str">
        <f t="shared" si="9"/>
        <v>3514.NPQ.I06.Ju251</v>
      </c>
      <c r="AB42" t="str">
        <f t="shared" si="10"/>
        <v>Annunciation Junior.3514.NPQ.I06.Ju25</v>
      </c>
      <c r="AC42" s="122"/>
      <c r="AD42" t="str">
        <f t="shared" si="11"/>
        <v>3514.NPQ.I06.Jul251</v>
      </c>
      <c r="AE42" t="str">
        <f t="shared" si="12"/>
        <v>Annunciation Junior.3514.NPQ.I06.Jul25</v>
      </c>
      <c r="AF42" s="122"/>
      <c r="AG42" t="str">
        <f t="shared" si="13"/>
        <v>3514.NPQ.I06.Aug251</v>
      </c>
      <c r="AH42" t="str">
        <f t="shared" si="14"/>
        <v>Annunciation Junior.3514.NPQ.I06.Aug25</v>
      </c>
      <c r="AI42" s="122"/>
      <c r="AL42" s="122"/>
      <c r="AO42" s="122"/>
      <c r="AR42" s="122"/>
      <c r="AU42" s="122"/>
      <c r="AX42" s="122"/>
      <c r="BA42" s="122"/>
      <c r="BD42" s="122"/>
      <c r="BE42" s="120">
        <f t="shared" si="1"/>
        <v>0</v>
      </c>
      <c r="BF42" s="122">
        <f t="shared" si="15"/>
        <v>0</v>
      </c>
    </row>
    <row r="43" spans="1:58" x14ac:dyDescent="0.3">
      <c r="A43">
        <f t="shared" si="2"/>
        <v>3027005</v>
      </c>
      <c r="B43">
        <v>3027005</v>
      </c>
      <c r="C43" t="s">
        <v>558</v>
      </c>
      <c r="D43">
        <f>VLOOKUP(B43,'School Details'!A:K,3,FALSE)</f>
        <v>0</v>
      </c>
      <c r="E43" t="str">
        <f>VLOOKUP(B43,'School Details'!A:K,4,FALSE)</f>
        <v>M</v>
      </c>
      <c r="F43" t="str">
        <f>VLOOKUP(B43,'School Details'!A:K,5,FALSE)</f>
        <v>Special</v>
      </c>
      <c r="G43" s="100" t="s">
        <v>893</v>
      </c>
      <c r="H43" t="str">
        <f>VLOOKUP(G43,CCs!$Q:$R,2,FALSE)</f>
        <v>SF Grnt Pd-Spec Sch</v>
      </c>
      <c r="I43" s="128" t="s">
        <v>23679</v>
      </c>
      <c r="J43" t="str">
        <f t="shared" si="16"/>
        <v>661225</v>
      </c>
      <c r="K43" t="s">
        <v>15</v>
      </c>
      <c r="L43">
        <f t="shared" si="17"/>
        <v>1</v>
      </c>
      <c r="M43" t="str">
        <f t="shared" si="3"/>
        <v>NPQ.I06</v>
      </c>
      <c r="N43">
        <f>VLOOKUP(B43,'School Details'!A:K,10,FALSE)</f>
        <v>400034</v>
      </c>
      <c r="O43" t="str">
        <f t="shared" si="4"/>
        <v>Northway</v>
      </c>
      <c r="P43" t="str">
        <f>VLOOKUP($N43,LBB_Code!$B:$F,3,FALSE)</f>
        <v>Northway School</v>
      </c>
      <c r="Q43" t="s">
        <v>219</v>
      </c>
      <c r="R43" t="str">
        <f>VLOOKUP($N43,LBB_Code!$B:$F,4,FALSE)</f>
        <v>NW7 3HS</v>
      </c>
      <c r="S43" t="str">
        <f>VLOOKUP(G43,LBB_Code!$J:$O, 6,FALSE)</f>
        <v>A1.D10168.661225.99999.9999999.999999</v>
      </c>
      <c r="T43" s="154"/>
      <c r="U43" t="str">
        <f t="shared" si="5"/>
        <v>7005.NPQ.I06.Ap251</v>
      </c>
      <c r="V43" t="str">
        <f t="shared" si="6"/>
        <v>Northway.7005.NPQ.I06.Ap25</v>
      </c>
      <c r="W43" s="122"/>
      <c r="X43" t="str">
        <f t="shared" si="7"/>
        <v>7005.NPQ.I06.Ma251</v>
      </c>
      <c r="Y43" t="str">
        <f t="shared" si="8"/>
        <v>Northway.7005.NPQ.I06.Ma25</v>
      </c>
      <c r="Z43" s="122"/>
      <c r="AA43" t="str">
        <f t="shared" si="9"/>
        <v>7005.NPQ.I06.Ju251</v>
      </c>
      <c r="AB43" t="str">
        <f t="shared" si="10"/>
        <v>Northway.7005.NPQ.I06.Ju25</v>
      </c>
      <c r="AC43" s="122"/>
      <c r="AD43" t="str">
        <f t="shared" si="11"/>
        <v>7005.NPQ.I06.Jul251</v>
      </c>
      <c r="AE43" t="str">
        <f t="shared" si="12"/>
        <v>Northway.7005.NPQ.I06.Jul25</v>
      </c>
      <c r="AF43" s="122"/>
      <c r="AG43" t="str">
        <f t="shared" si="13"/>
        <v>7005.NPQ.I06.Aug251</v>
      </c>
      <c r="AH43" t="str">
        <f t="shared" si="14"/>
        <v>Northway.7005.NPQ.I06.Aug25</v>
      </c>
      <c r="AI43" s="122"/>
      <c r="AL43" s="122"/>
      <c r="AO43" s="122"/>
      <c r="AR43" s="122"/>
      <c r="AU43" s="122"/>
      <c r="AX43" s="122"/>
      <c r="BA43" s="122"/>
      <c r="BD43" s="122"/>
      <c r="BE43" s="120">
        <f t="shared" si="1"/>
        <v>0</v>
      </c>
      <c r="BF43" s="122">
        <f t="shared" si="15"/>
        <v>0</v>
      </c>
    </row>
    <row r="44" spans="1:58" x14ac:dyDescent="0.3">
      <c r="A44">
        <f t="shared" si="2"/>
        <v>3027010</v>
      </c>
      <c r="B44">
        <v>3027010</v>
      </c>
      <c r="C44" t="s">
        <v>557</v>
      </c>
      <c r="D44">
        <f>VLOOKUP(B44,'School Details'!A:K,3,FALSE)</f>
        <v>0</v>
      </c>
      <c r="E44" t="str">
        <f>VLOOKUP(B44,'School Details'!A:K,4,FALSE)</f>
        <v>M</v>
      </c>
      <c r="F44" t="str">
        <f>VLOOKUP(B44,'School Details'!A:K,5,FALSE)</f>
        <v>Special</v>
      </c>
      <c r="G44" s="100" t="s">
        <v>893</v>
      </c>
      <c r="H44" t="str">
        <f>VLOOKUP(G44,CCs!$Q:$R,2,FALSE)</f>
        <v>SF Grnt Pd-Spec Sch</v>
      </c>
      <c r="I44" s="128" t="s">
        <v>23679</v>
      </c>
      <c r="J44" t="str">
        <f t="shared" si="16"/>
        <v>661225</v>
      </c>
      <c r="K44" t="s">
        <v>15</v>
      </c>
      <c r="L44">
        <f t="shared" si="17"/>
        <v>1</v>
      </c>
      <c r="M44" t="str">
        <f t="shared" si="3"/>
        <v>NPQ.I06</v>
      </c>
      <c r="N44">
        <f>VLOOKUP(B44,'School Details'!A:K,10,FALSE)</f>
        <v>400063</v>
      </c>
      <c r="O44" t="str">
        <f t="shared" si="4"/>
        <v>Mapledown</v>
      </c>
      <c r="P44" t="str">
        <f>VLOOKUP($N44,LBB_Code!$B:$F,3,FALSE)</f>
        <v>Mapledown School</v>
      </c>
      <c r="Q44" t="s">
        <v>224</v>
      </c>
      <c r="R44" t="str">
        <f>VLOOKUP($N44,LBB_Code!$B:$F,4,FALSE)</f>
        <v>NW2 1TR</v>
      </c>
      <c r="S44" t="str">
        <f>VLOOKUP(G44,LBB_Code!$J:$O, 6,FALSE)</f>
        <v>A1.D10168.661225.99999.9999999.999999</v>
      </c>
      <c r="T44" s="154"/>
      <c r="U44" t="str">
        <f t="shared" si="5"/>
        <v>7010.NPQ.I06.Ap251</v>
      </c>
      <c r="V44" t="str">
        <f t="shared" si="6"/>
        <v>Mapledown.7010.NPQ.I06.Ap25</v>
      </c>
      <c r="W44" s="122"/>
      <c r="X44" t="str">
        <f t="shared" si="7"/>
        <v>7010.NPQ.I06.Ma251</v>
      </c>
      <c r="Y44" t="str">
        <f t="shared" si="8"/>
        <v>Mapledown.7010.NPQ.I06.Ma25</v>
      </c>
      <c r="Z44" s="122"/>
      <c r="AA44" t="str">
        <f t="shared" si="9"/>
        <v>7010.NPQ.I06.Ju251</v>
      </c>
      <c r="AB44" t="str">
        <f t="shared" si="10"/>
        <v>Mapledown.7010.NPQ.I06.Ju25</v>
      </c>
      <c r="AC44" s="122"/>
      <c r="AD44" t="str">
        <f t="shared" si="11"/>
        <v>7010.NPQ.I06.Jul251</v>
      </c>
      <c r="AE44" t="str">
        <f t="shared" si="12"/>
        <v>Mapledown.7010.NPQ.I06.Jul25</v>
      </c>
      <c r="AF44" s="122"/>
      <c r="AG44" t="str">
        <f t="shared" si="13"/>
        <v>7010.NPQ.I06.Aug251</v>
      </c>
      <c r="AH44" t="str">
        <f t="shared" si="14"/>
        <v>Mapledown.7010.NPQ.I06.Aug25</v>
      </c>
      <c r="AI44" s="122"/>
      <c r="AL44" s="122"/>
      <c r="AO44" s="122"/>
      <c r="AR44" s="122"/>
      <c r="AU44" s="122"/>
      <c r="AX44" s="122"/>
      <c r="BA44" s="122"/>
      <c r="BD44" s="122"/>
      <c r="BE44" s="120">
        <f t="shared" si="1"/>
        <v>0</v>
      </c>
      <c r="BF44" s="122">
        <f t="shared" si="15"/>
        <v>0</v>
      </c>
    </row>
    <row r="45" spans="1:58" x14ac:dyDescent="0.3">
      <c r="A45">
        <f t="shared" si="2"/>
        <v>3025949</v>
      </c>
      <c r="B45">
        <v>3025949</v>
      </c>
      <c r="C45" t="s">
        <v>474</v>
      </c>
      <c r="D45">
        <f>VLOOKUP(B45,'School Details'!A:K,3,FALSE)</f>
        <v>0</v>
      </c>
      <c r="E45" t="str">
        <f>VLOOKUP(B45,'School Details'!A:K,4,FALSE)</f>
        <v>M</v>
      </c>
      <c r="F45" t="str">
        <f>VLOOKUP(B45,'School Details'!A:K,5,FALSE)</f>
        <v>Primary</v>
      </c>
      <c r="G45" s="100" t="s">
        <v>895</v>
      </c>
      <c r="H45" t="str">
        <f>VLOOKUP(G45,CCs!$Q:$R,2,FALSE)</f>
        <v>SF Grnt Pd-Pri Sch</v>
      </c>
      <c r="I45" s="128" t="s">
        <v>23679</v>
      </c>
      <c r="J45" t="str">
        <f t="shared" si="16"/>
        <v>661225</v>
      </c>
      <c r="K45" t="s">
        <v>15</v>
      </c>
      <c r="L45">
        <f t="shared" si="17"/>
        <v>1</v>
      </c>
      <c r="M45" t="str">
        <f t="shared" si="3"/>
        <v>NPQ.I06</v>
      </c>
      <c r="N45">
        <f>VLOOKUP(B45,'School Details'!A:K,10,FALSE)</f>
        <v>400110</v>
      </c>
      <c r="O45" t="str">
        <f t="shared" si="4"/>
        <v xml:space="preserve">Menorah Foundation </v>
      </c>
      <c r="P45" t="str">
        <f>VLOOKUP($N45,LBB_Code!$B:$F,3,FALSE)</f>
        <v>Menorah Foundation School</v>
      </c>
      <c r="Q45" t="s">
        <v>86</v>
      </c>
      <c r="R45" t="str">
        <f>VLOOKUP($N45,LBB_Code!$B:$F,4,FALSE)</f>
        <v>HA8 0QS</v>
      </c>
      <c r="S45" t="str">
        <f>VLOOKUP(G45,LBB_Code!$J:$O, 6,FALSE)</f>
        <v>A1.D10166.661225.99999.9999999.999999</v>
      </c>
      <c r="T45" s="154"/>
      <c r="U45" t="str">
        <f t="shared" si="5"/>
        <v>5949.NPQ.I06.Ap251</v>
      </c>
      <c r="V45" t="str">
        <f t="shared" si="6"/>
        <v>Menorah Foundation .5949.NPQ.I06.Ap25</v>
      </c>
      <c r="W45" s="122"/>
      <c r="X45" t="str">
        <f t="shared" si="7"/>
        <v>5949.NPQ.I06.Ma251</v>
      </c>
      <c r="Y45" t="str">
        <f t="shared" si="8"/>
        <v>Menorah Foundation .5949.NPQ.I06.Ma25</v>
      </c>
      <c r="Z45" s="122"/>
      <c r="AA45" t="str">
        <f t="shared" si="9"/>
        <v>5949.NPQ.I06.Ju251</v>
      </c>
      <c r="AB45" t="str">
        <f t="shared" si="10"/>
        <v>Menorah Foundation .5949.NPQ.I06.Ju25</v>
      </c>
      <c r="AC45" s="122"/>
      <c r="AD45" t="str">
        <f t="shared" si="11"/>
        <v>5949.NPQ.I06.Jul251</v>
      </c>
      <c r="AE45" t="str">
        <f t="shared" si="12"/>
        <v>Menorah Foundation .5949.NPQ.I06.Jul25</v>
      </c>
      <c r="AF45" s="122"/>
      <c r="AG45" t="str">
        <f t="shared" si="13"/>
        <v>5949.NPQ.I06.Aug251</v>
      </c>
      <c r="AH45" t="str">
        <f t="shared" si="14"/>
        <v>Menorah Foundation .5949.NPQ.I06.Aug25</v>
      </c>
      <c r="AI45" s="122"/>
      <c r="AL45" s="122"/>
      <c r="AO45" s="122"/>
      <c r="AR45" s="122"/>
      <c r="AU45" s="122"/>
      <c r="AX45" s="122"/>
      <c r="BA45" s="122"/>
      <c r="BD45" s="122"/>
      <c r="BE45" s="120">
        <f t="shared" si="1"/>
        <v>0</v>
      </c>
      <c r="BF45" s="120">
        <f t="shared" si="15"/>
        <v>0</v>
      </c>
    </row>
    <row r="46" spans="1:58" x14ac:dyDescent="0.3">
      <c r="A46">
        <f t="shared" si="2"/>
        <v>3022076</v>
      </c>
      <c r="B46">
        <v>3022076</v>
      </c>
      <c r="C46" t="s">
        <v>1015</v>
      </c>
      <c r="D46">
        <f>VLOOKUP(B46,'School Details'!A:K,3,FALSE)</f>
        <v>0</v>
      </c>
      <c r="E46" t="str">
        <f>VLOOKUP(B46,'School Details'!A:K,4,FALSE)</f>
        <v>M</v>
      </c>
      <c r="F46" t="str">
        <f>VLOOKUP(B46,'School Details'!A:K,5,FALSE)</f>
        <v>Primary</v>
      </c>
      <c r="G46" s="100" t="s">
        <v>895</v>
      </c>
      <c r="H46" t="str">
        <f>VLOOKUP(G46,CCs!$Q:$R,2,FALSE)</f>
        <v>SF Grnt Pd-Pri Sch</v>
      </c>
      <c r="I46" s="128" t="s">
        <v>23679</v>
      </c>
      <c r="J46" t="str">
        <f t="shared" si="16"/>
        <v>661225</v>
      </c>
      <c r="K46" t="s">
        <v>15</v>
      </c>
      <c r="L46">
        <f t="shared" si="17"/>
        <v>1</v>
      </c>
      <c r="M46" t="str">
        <f t="shared" si="3"/>
        <v>NPQ.I06</v>
      </c>
      <c r="N46">
        <f>VLOOKUP(B46,'School Details'!A:K,10,FALSE)</f>
        <v>400111</v>
      </c>
      <c r="O46" t="str">
        <f t="shared" si="4"/>
        <v xml:space="preserve">Wessex Gardens  </v>
      </c>
      <c r="P46" t="str">
        <f>VLOOKUP($N46,LBB_Code!$B:$F,3,FALSE)</f>
        <v>Wessex Gardens School</v>
      </c>
      <c r="Q46" t="s">
        <v>128</v>
      </c>
      <c r="R46" t="str">
        <f>VLOOKUP($N46,LBB_Code!$B:$F,4,FALSE)</f>
        <v>NW11 9RR</v>
      </c>
      <c r="S46" t="str">
        <f>VLOOKUP(G46,LBB_Code!$J:$O, 6,FALSE)</f>
        <v>A1.D10166.661225.99999.9999999.999999</v>
      </c>
      <c r="T46" s="154"/>
      <c r="U46" t="str">
        <f t="shared" si="5"/>
        <v>2076.NPQ.I06.Ap251</v>
      </c>
      <c r="V46" t="str">
        <f t="shared" si="6"/>
        <v>Wessex Gardens  .2076.NPQ.I06.Ap25</v>
      </c>
      <c r="W46" s="122"/>
      <c r="X46" t="str">
        <f t="shared" si="7"/>
        <v>2076.NPQ.I06.Ma251</v>
      </c>
      <c r="Y46" t="str">
        <f t="shared" si="8"/>
        <v>Wessex Gardens  .2076.NPQ.I06.Ma25</v>
      </c>
      <c r="Z46" s="122"/>
      <c r="AA46" t="str">
        <f t="shared" si="9"/>
        <v>2076.NPQ.I06.Ju251</v>
      </c>
      <c r="AB46" t="str">
        <f t="shared" si="10"/>
        <v>Wessex Gardens  .2076.NPQ.I06.Ju25</v>
      </c>
      <c r="AC46" s="122"/>
      <c r="AD46" t="str">
        <f t="shared" si="11"/>
        <v>2076.NPQ.I06.Jul251</v>
      </c>
      <c r="AE46" t="str">
        <f t="shared" si="12"/>
        <v>Wessex Gardens  .2076.NPQ.I06.Jul25</v>
      </c>
      <c r="AF46" s="122"/>
      <c r="AG46" t="str">
        <f t="shared" si="13"/>
        <v>2076.NPQ.I06.Aug251</v>
      </c>
      <c r="AH46" t="str">
        <f t="shared" si="14"/>
        <v>Wessex Gardens  .2076.NPQ.I06.Aug25</v>
      </c>
      <c r="AI46" s="122"/>
      <c r="AL46" s="122"/>
      <c r="AO46" s="122"/>
      <c r="AR46" s="122"/>
      <c r="AU46" s="122"/>
      <c r="AX46" s="122"/>
      <c r="BA46" s="122"/>
      <c r="BD46" s="122"/>
      <c r="BE46" s="120">
        <f t="shared" si="1"/>
        <v>0</v>
      </c>
      <c r="BF46" s="120">
        <f t="shared" si="15"/>
        <v>0</v>
      </c>
    </row>
    <row r="47" spans="1:58" x14ac:dyDescent="0.3">
      <c r="A47">
        <f t="shared" si="2"/>
        <v>3022078</v>
      </c>
      <c r="B47">
        <v>3022078</v>
      </c>
      <c r="C47" t="s">
        <v>490</v>
      </c>
      <c r="D47">
        <f>VLOOKUP(B47,'School Details'!A:K,3,FALSE)</f>
        <v>0</v>
      </c>
      <c r="E47" t="str">
        <f>VLOOKUP(B47,'School Details'!A:K,4,FALSE)</f>
        <v>M</v>
      </c>
      <c r="F47" t="str">
        <f>VLOOKUP(B47,'School Details'!A:K,5,FALSE)</f>
        <v>Primary</v>
      </c>
      <c r="G47" s="100" t="s">
        <v>895</v>
      </c>
      <c r="H47" t="str">
        <f>VLOOKUP(G47,CCs!$Q:$R,2,FALSE)</f>
        <v>SF Grnt Pd-Pri Sch</v>
      </c>
      <c r="I47" s="128" t="s">
        <v>23679</v>
      </c>
      <c r="J47" t="str">
        <f t="shared" si="16"/>
        <v>661225</v>
      </c>
      <c r="K47" t="s">
        <v>15</v>
      </c>
      <c r="L47">
        <f t="shared" si="17"/>
        <v>1</v>
      </c>
      <c r="M47" t="str">
        <f t="shared" si="3"/>
        <v>NPQ.I06</v>
      </c>
      <c r="N47">
        <f>VLOOKUP(B47,'School Details'!A:K,10,FALSE)</f>
        <v>400014</v>
      </c>
      <c r="O47" t="str">
        <f t="shared" si="4"/>
        <v xml:space="preserve">Pardes House </v>
      </c>
      <c r="P47" t="str">
        <f>VLOOKUP($N47,LBB_Code!$B:$F,3,FALSE)</f>
        <v>Pardes House School</v>
      </c>
      <c r="Q47" t="s">
        <v>233</v>
      </c>
      <c r="R47" t="str">
        <f>VLOOKUP($N47,LBB_Code!$B:$F,4,FALSE)</f>
        <v>N3 1SA</v>
      </c>
      <c r="S47" t="str">
        <f>VLOOKUP(G47,LBB_Code!$J:$O, 6,FALSE)</f>
        <v>A1.D10166.661225.99999.9999999.999999</v>
      </c>
      <c r="T47" s="154"/>
      <c r="U47" t="str">
        <f t="shared" si="5"/>
        <v>2078.NPQ.I06.Ap251</v>
      </c>
      <c r="V47" t="str">
        <f t="shared" si="6"/>
        <v>Pardes House .2078.NPQ.I06.Ap25</v>
      </c>
      <c r="W47" s="122"/>
      <c r="X47" t="str">
        <f t="shared" si="7"/>
        <v>2078.NPQ.I06.Ma251</v>
      </c>
      <c r="Y47" t="str">
        <f t="shared" si="8"/>
        <v>Pardes House .2078.NPQ.I06.Ma25</v>
      </c>
      <c r="Z47" s="122"/>
      <c r="AA47" t="str">
        <f t="shared" si="9"/>
        <v>2078.NPQ.I06.Ju251</v>
      </c>
      <c r="AB47" t="str">
        <f t="shared" si="10"/>
        <v>Pardes House .2078.NPQ.I06.Ju25</v>
      </c>
      <c r="AC47" s="122"/>
      <c r="AD47" t="str">
        <f t="shared" si="11"/>
        <v>2078.NPQ.I06.Jul251</v>
      </c>
      <c r="AE47" t="str">
        <f t="shared" si="12"/>
        <v>Pardes House .2078.NPQ.I06.Jul25</v>
      </c>
      <c r="AF47" s="122"/>
      <c r="AG47" t="str">
        <f t="shared" si="13"/>
        <v>2078.NPQ.I06.Aug251</v>
      </c>
      <c r="AH47" t="str">
        <f t="shared" si="14"/>
        <v>Pardes House .2078.NPQ.I06.Aug25</v>
      </c>
      <c r="AI47" s="122"/>
      <c r="AL47" s="122"/>
      <c r="AO47" s="122"/>
      <c r="AR47" s="122"/>
      <c r="AU47" s="122"/>
      <c r="AX47" s="122"/>
      <c r="BA47" s="122"/>
      <c r="BD47" s="122"/>
      <c r="BE47" s="120">
        <f t="shared" si="1"/>
        <v>0</v>
      </c>
      <c r="BF47" s="120">
        <f t="shared" si="15"/>
        <v>0</v>
      </c>
    </row>
    <row r="48" spans="1:58" x14ac:dyDescent="0.3">
      <c r="A48">
        <f t="shared" si="2"/>
        <v>3022079</v>
      </c>
      <c r="B48">
        <v>3022079</v>
      </c>
      <c r="C48" t="s">
        <v>425</v>
      </c>
      <c r="D48">
        <f>VLOOKUP(B48,'School Details'!A:K,3,FALSE)</f>
        <v>0</v>
      </c>
      <c r="E48" t="str">
        <f>VLOOKUP(B48,'School Details'!A:K,4,FALSE)</f>
        <v>M</v>
      </c>
      <c r="F48" t="str">
        <f>VLOOKUP(B48,'School Details'!A:K,5,FALSE)</f>
        <v>Primary</v>
      </c>
      <c r="G48" s="100" t="s">
        <v>895</v>
      </c>
      <c r="H48" t="str">
        <f>VLOOKUP(G48,CCs!$Q:$R,2,FALSE)</f>
        <v>SF Grnt Pd-Pri Sch</v>
      </c>
      <c r="I48" s="128" t="s">
        <v>23679</v>
      </c>
      <c r="J48" t="str">
        <f t="shared" si="16"/>
        <v>661225</v>
      </c>
      <c r="K48" t="s">
        <v>15</v>
      </c>
      <c r="L48">
        <f t="shared" si="17"/>
        <v>1</v>
      </c>
      <c r="M48" t="str">
        <f t="shared" si="3"/>
        <v>NPQ.I06</v>
      </c>
      <c r="N48">
        <f>VLOOKUP(B48,'School Details'!A:K,10,FALSE)</f>
        <v>400070</v>
      </c>
      <c r="O48" t="str">
        <f t="shared" si="4"/>
        <v>Beis Yaakov</v>
      </c>
      <c r="P48" t="str">
        <f>VLOOKUP($N48,LBB_Code!$B:$F,3,FALSE)</f>
        <v>Beis Yaakov School</v>
      </c>
      <c r="Q48" t="s">
        <v>17</v>
      </c>
      <c r="R48" t="str">
        <f>VLOOKUP($N48,LBB_Code!$B:$F,4,FALSE)</f>
        <v>NW9 6NQ</v>
      </c>
      <c r="S48" t="str">
        <f>VLOOKUP(G48,LBB_Code!$J:$O, 6,FALSE)</f>
        <v>A1.D10166.661225.99999.9999999.999999</v>
      </c>
      <c r="T48" s="154"/>
      <c r="U48" t="str">
        <f t="shared" si="5"/>
        <v>2079.NPQ.I06.Ap251</v>
      </c>
      <c r="V48" t="str">
        <f t="shared" si="6"/>
        <v>Beis Yaakov.2079.NPQ.I06.Ap25</v>
      </c>
      <c r="W48" s="122"/>
      <c r="X48" t="str">
        <f t="shared" si="7"/>
        <v>2079.NPQ.I06.Ma251</v>
      </c>
      <c r="Y48" t="str">
        <f t="shared" si="8"/>
        <v>Beis Yaakov.2079.NPQ.I06.Ma25</v>
      </c>
      <c r="Z48" s="122"/>
      <c r="AA48" t="str">
        <f t="shared" si="9"/>
        <v>2079.NPQ.I06.Ju251</v>
      </c>
      <c r="AB48" t="str">
        <f t="shared" si="10"/>
        <v>Beis Yaakov.2079.NPQ.I06.Ju25</v>
      </c>
      <c r="AC48" s="122"/>
      <c r="AD48" t="str">
        <f t="shared" si="11"/>
        <v>2079.NPQ.I06.Jul251</v>
      </c>
      <c r="AE48" t="str">
        <f t="shared" si="12"/>
        <v>Beis Yaakov.2079.NPQ.I06.Jul25</v>
      </c>
      <c r="AF48" s="122"/>
      <c r="AG48" t="str">
        <f t="shared" si="13"/>
        <v>2079.NPQ.I06.Aug251</v>
      </c>
      <c r="AH48" t="str">
        <f t="shared" si="14"/>
        <v>Beis Yaakov.2079.NPQ.I06.Aug25</v>
      </c>
      <c r="AI48" s="122"/>
      <c r="AL48" s="122"/>
      <c r="AO48" s="122"/>
      <c r="AR48" s="122"/>
      <c r="AU48" s="122"/>
      <c r="AX48" s="122"/>
      <c r="BA48" s="122"/>
      <c r="BD48" s="122"/>
      <c r="BE48" s="120">
        <f t="shared" si="1"/>
        <v>0</v>
      </c>
      <c r="BF48" s="120">
        <f t="shared" si="15"/>
        <v>0</v>
      </c>
    </row>
    <row r="49" spans="1:58" x14ac:dyDescent="0.3">
      <c r="A49">
        <f t="shared" si="2"/>
        <v>3023518</v>
      </c>
      <c r="B49">
        <v>3023518</v>
      </c>
      <c r="C49" t="s">
        <v>531</v>
      </c>
      <c r="D49">
        <f>VLOOKUP(B49,'School Details'!A:K,3,FALSE)</f>
        <v>0</v>
      </c>
      <c r="E49" t="str">
        <f>VLOOKUP(B49,'School Details'!A:K,4,FALSE)</f>
        <v>M</v>
      </c>
      <c r="F49" t="str">
        <f>VLOOKUP(B49,'School Details'!A:K,5,FALSE)</f>
        <v>Primary</v>
      </c>
      <c r="G49" s="100" t="s">
        <v>895</v>
      </c>
      <c r="H49" t="str">
        <f>VLOOKUP(G49,CCs!$Q:$R,2,FALSE)</f>
        <v>SF Grnt Pd-Pri Sch</v>
      </c>
      <c r="I49" s="128" t="s">
        <v>23679</v>
      </c>
      <c r="J49" t="str">
        <f t="shared" si="16"/>
        <v>661225</v>
      </c>
      <c r="K49" t="s">
        <v>15</v>
      </c>
      <c r="L49">
        <f t="shared" si="17"/>
        <v>1</v>
      </c>
      <c r="M49" t="str">
        <f t="shared" si="3"/>
        <v>NPQ.I06</v>
      </c>
      <c r="N49">
        <f>VLOOKUP(B49,'School Details'!A:K,10,FALSE)</f>
        <v>400117</v>
      </c>
      <c r="O49" t="str">
        <f t="shared" si="4"/>
        <v xml:space="preserve">Woodcroft  </v>
      </c>
      <c r="P49" t="str">
        <f>VLOOKUP($N49,LBB_Code!$B:$F,3,FALSE)</f>
        <v>Woodcroft School</v>
      </c>
      <c r="Q49" t="s">
        <v>173</v>
      </c>
      <c r="R49" t="str">
        <f>VLOOKUP($N49,LBB_Code!$B:$F,4,FALSE)</f>
        <v>HA8 0QF</v>
      </c>
      <c r="S49" t="str">
        <f>VLOOKUP(G49,LBB_Code!$J:$O, 6,FALSE)</f>
        <v>A1.D10166.661225.99999.9999999.999999</v>
      </c>
      <c r="T49" s="154"/>
      <c r="U49" t="str">
        <f t="shared" si="5"/>
        <v>3518.NPQ.I06.Ap251</v>
      </c>
      <c r="V49" t="str">
        <f t="shared" si="6"/>
        <v>Woodcroft  .3518.NPQ.I06.Ap25</v>
      </c>
      <c r="W49" s="122"/>
      <c r="X49" t="str">
        <f t="shared" si="7"/>
        <v>3518.NPQ.I06.Ma251</v>
      </c>
      <c r="Y49" t="str">
        <f t="shared" si="8"/>
        <v>Woodcroft  .3518.NPQ.I06.Ma25</v>
      </c>
      <c r="Z49" s="122"/>
      <c r="AA49" t="str">
        <f t="shared" si="9"/>
        <v>3518.NPQ.I06.Ju251</v>
      </c>
      <c r="AB49" t="str">
        <f t="shared" si="10"/>
        <v>Woodcroft  .3518.NPQ.I06.Ju25</v>
      </c>
      <c r="AC49" s="122"/>
      <c r="AD49" t="str">
        <f t="shared" si="11"/>
        <v>3518.NPQ.I06.Jul251</v>
      </c>
      <c r="AE49" t="str">
        <f t="shared" si="12"/>
        <v>Woodcroft  .3518.NPQ.I06.Jul25</v>
      </c>
      <c r="AF49" s="122"/>
      <c r="AG49" t="str">
        <f t="shared" si="13"/>
        <v>3518.NPQ.I06.Aug251</v>
      </c>
      <c r="AH49" t="str">
        <f t="shared" si="14"/>
        <v>Woodcroft  .3518.NPQ.I06.Aug25</v>
      </c>
      <c r="AI49" s="122"/>
      <c r="AL49" s="122"/>
      <c r="AO49" s="122"/>
      <c r="AR49" s="122"/>
      <c r="AU49" s="122"/>
      <c r="AX49" s="122"/>
      <c r="BA49" s="122"/>
      <c r="BD49" s="122"/>
      <c r="BE49" s="120">
        <f t="shared" si="1"/>
        <v>0</v>
      </c>
      <c r="BF49" s="120">
        <f t="shared" si="15"/>
        <v>0</v>
      </c>
    </row>
    <row r="50" spans="1:58" x14ac:dyDescent="0.3">
      <c r="A50">
        <f t="shared" si="2"/>
        <v>3023520</v>
      </c>
      <c r="B50">
        <v>3023520</v>
      </c>
      <c r="C50" t="s">
        <v>408</v>
      </c>
      <c r="D50">
        <f>VLOOKUP(B50,'School Details'!A:K,3,FALSE)</f>
        <v>0</v>
      </c>
      <c r="E50" t="str">
        <f>VLOOKUP(B50,'School Details'!A:K,4,FALSE)</f>
        <v>M</v>
      </c>
      <c r="F50" t="str">
        <f>VLOOKUP(B50,'School Details'!A:K,5,FALSE)</f>
        <v>Primary</v>
      </c>
      <c r="G50" s="100" t="s">
        <v>895</v>
      </c>
      <c r="H50" t="str">
        <f>VLOOKUP(G50,CCs!$Q:$R,2,FALSE)</f>
        <v>SF Grnt Pd-Pri Sch</v>
      </c>
      <c r="I50" s="128" t="s">
        <v>23679</v>
      </c>
      <c r="J50" t="str">
        <f t="shared" si="16"/>
        <v>661225</v>
      </c>
      <c r="K50" t="s">
        <v>15</v>
      </c>
      <c r="L50">
        <f t="shared" si="17"/>
        <v>1</v>
      </c>
      <c r="M50" t="str">
        <f t="shared" si="3"/>
        <v>NPQ.I06</v>
      </c>
      <c r="N50">
        <f>VLOOKUP(B50,'School Details'!A:K,10,FALSE)</f>
        <v>400125</v>
      </c>
      <c r="O50" t="str">
        <f t="shared" si="4"/>
        <v>Akiva Sch</v>
      </c>
      <c r="P50" t="str">
        <f>VLOOKUP($N50,LBB_Code!$B:$F,3,FALSE)</f>
        <v>Akiva School</v>
      </c>
      <c r="Q50" t="s">
        <v>146</v>
      </c>
      <c r="R50" t="str">
        <f>VLOOKUP($N50,LBB_Code!$B:$F,4,FALSE)</f>
        <v>N3 2SY</v>
      </c>
      <c r="S50" t="str">
        <f>VLOOKUP(G50,LBB_Code!$J:$O, 6,FALSE)</f>
        <v>A1.D10166.661225.99999.9999999.999999</v>
      </c>
      <c r="T50" s="154"/>
      <c r="U50" t="str">
        <f t="shared" si="5"/>
        <v>3520.NPQ.I06.Ap251</v>
      </c>
      <c r="V50" t="str">
        <f t="shared" si="6"/>
        <v>Akiva Sch.3520.NPQ.I06.Ap25</v>
      </c>
      <c r="W50" s="122"/>
      <c r="X50" t="str">
        <f t="shared" si="7"/>
        <v>3520.NPQ.I06.Ma251</v>
      </c>
      <c r="Y50" t="str">
        <f t="shared" si="8"/>
        <v>Akiva Sch.3520.NPQ.I06.Ma25</v>
      </c>
      <c r="Z50" s="122"/>
      <c r="AA50" t="str">
        <f t="shared" si="9"/>
        <v>3520.NPQ.I06.Ju251</v>
      </c>
      <c r="AB50" t="str">
        <f t="shared" si="10"/>
        <v>Akiva Sch.3520.NPQ.I06.Ju25</v>
      </c>
      <c r="AC50" s="122"/>
      <c r="AD50" t="str">
        <f t="shared" si="11"/>
        <v>3520.NPQ.I06.Jul251</v>
      </c>
      <c r="AE50" t="str">
        <f t="shared" si="12"/>
        <v>Akiva Sch.3520.NPQ.I06.Jul25</v>
      </c>
      <c r="AF50" s="122"/>
      <c r="AG50" t="str">
        <f t="shared" si="13"/>
        <v>3520.NPQ.I06.Aug251</v>
      </c>
      <c r="AH50" t="str">
        <f t="shared" si="14"/>
        <v>Akiva Sch.3520.NPQ.I06.Aug25</v>
      </c>
      <c r="AI50" s="122"/>
      <c r="AL50" s="122"/>
      <c r="AO50" s="122"/>
      <c r="AR50" s="122"/>
      <c r="AU50" s="122"/>
      <c r="AX50" s="122"/>
      <c r="BA50" s="122"/>
      <c r="BD50" s="122"/>
      <c r="BE50" s="120">
        <f t="shared" si="1"/>
        <v>0</v>
      </c>
      <c r="BF50" s="120">
        <f t="shared" si="15"/>
        <v>0</v>
      </c>
    </row>
    <row r="51" spans="1:58" x14ac:dyDescent="0.3">
      <c r="A51">
        <f t="shared" si="2"/>
        <v>3023523</v>
      </c>
      <c r="B51">
        <v>3023523</v>
      </c>
      <c r="C51" t="s">
        <v>472</v>
      </c>
      <c r="D51">
        <f>VLOOKUP(B51,'School Details'!A:K,3,FALSE)</f>
        <v>0</v>
      </c>
      <c r="E51" t="str">
        <f>VLOOKUP(B51,'School Details'!A:K,4,FALSE)</f>
        <v>M</v>
      </c>
      <c r="F51" t="str">
        <f>VLOOKUP(B51,'School Details'!A:K,5,FALSE)</f>
        <v>Primary</v>
      </c>
      <c r="G51" s="100" t="s">
        <v>895</v>
      </c>
      <c r="H51" t="str">
        <f>VLOOKUP(G51,CCs!$Q:$R,2,FALSE)</f>
        <v>SF Grnt Pd-Pri Sch</v>
      </c>
      <c r="I51" s="128" t="s">
        <v>23679</v>
      </c>
      <c r="J51" t="str">
        <f t="shared" si="16"/>
        <v>661225</v>
      </c>
      <c r="K51" t="s">
        <v>15</v>
      </c>
      <c r="L51">
        <f t="shared" si="17"/>
        <v>1</v>
      </c>
      <c r="M51" t="str">
        <f t="shared" si="3"/>
        <v>NPQ.I06</v>
      </c>
      <c r="N51">
        <f>VLOOKUP(B51,'School Details'!A:K,10,FALSE)</f>
        <v>400130</v>
      </c>
      <c r="O51" t="str">
        <f t="shared" si="4"/>
        <v xml:space="preserve">Martin  </v>
      </c>
      <c r="P51" t="str">
        <f>VLOOKUP($N51,LBB_Code!$B:$F,3,FALSE)</f>
        <v>Martin Primary School</v>
      </c>
      <c r="Q51" t="s">
        <v>204</v>
      </c>
      <c r="R51" t="str">
        <f>VLOOKUP($N51,LBB_Code!$B:$F,4,FALSE)</f>
        <v>N2 9JP</v>
      </c>
      <c r="S51" t="str">
        <f>VLOOKUP(G51,LBB_Code!$J:$O, 6,FALSE)</f>
        <v>A1.D10166.661225.99999.9999999.999999</v>
      </c>
      <c r="T51" s="154"/>
      <c r="U51" t="str">
        <f t="shared" si="5"/>
        <v>3523.NPQ.I06.Ap251</v>
      </c>
      <c r="V51" t="str">
        <f t="shared" si="6"/>
        <v>Martin  .3523.NPQ.I06.Ap25</v>
      </c>
      <c r="W51" s="122"/>
      <c r="X51" t="str">
        <f t="shared" si="7"/>
        <v>3523.NPQ.I06.Ma251</v>
      </c>
      <c r="Y51" t="str">
        <f t="shared" si="8"/>
        <v>Martin  .3523.NPQ.I06.Ma25</v>
      </c>
      <c r="Z51" s="122"/>
      <c r="AA51" t="str">
        <f t="shared" si="9"/>
        <v>3523.NPQ.I06.Ju251</v>
      </c>
      <c r="AB51" t="str">
        <f t="shared" si="10"/>
        <v>Martin  .3523.NPQ.I06.Ju25</v>
      </c>
      <c r="AC51" s="122"/>
      <c r="AD51" t="str">
        <f t="shared" si="11"/>
        <v>3523.NPQ.I06.Jul251</v>
      </c>
      <c r="AE51" t="str">
        <f t="shared" si="12"/>
        <v>Martin  .3523.NPQ.I06.Jul25</v>
      </c>
      <c r="AF51" s="122"/>
      <c r="AG51" t="str">
        <f t="shared" si="13"/>
        <v>3523.NPQ.I06.Aug251</v>
      </c>
      <c r="AH51" t="str">
        <f t="shared" si="14"/>
        <v>Martin  .3523.NPQ.I06.Aug25</v>
      </c>
      <c r="AI51" s="122"/>
      <c r="AL51" s="122"/>
      <c r="AO51" s="122"/>
      <c r="AR51" s="122"/>
      <c r="AU51" s="122"/>
      <c r="AX51" s="122"/>
      <c r="BA51" s="122"/>
      <c r="BD51" s="122"/>
      <c r="BE51" s="120">
        <f t="shared" si="1"/>
        <v>0</v>
      </c>
      <c r="BF51" s="120">
        <f t="shared" si="15"/>
        <v>0</v>
      </c>
    </row>
    <row r="52" spans="1:58" x14ac:dyDescent="0.3">
      <c r="A52">
        <f t="shared" si="2"/>
        <v>3023524</v>
      </c>
      <c r="B52">
        <v>3023524</v>
      </c>
      <c r="C52" t="s">
        <v>426</v>
      </c>
      <c r="D52">
        <f>VLOOKUP(B52,'School Details'!A:K,3,FALSE)</f>
        <v>0</v>
      </c>
      <c r="E52" t="str">
        <f>VLOOKUP(B52,'School Details'!A:K,4,FALSE)</f>
        <v>M</v>
      </c>
      <c r="F52" t="str">
        <f>VLOOKUP(B52,'School Details'!A:K,5,FALSE)</f>
        <v>Primary</v>
      </c>
      <c r="G52" s="100" t="s">
        <v>895</v>
      </c>
      <c r="H52" t="str">
        <f>VLOOKUP(G52,CCs!$Q:$R,2,FALSE)</f>
        <v>SF Grnt Pd-Pri Sch</v>
      </c>
      <c r="I52" s="128" t="s">
        <v>23679</v>
      </c>
      <c r="J52" t="str">
        <f t="shared" si="16"/>
        <v>661225</v>
      </c>
      <c r="K52" t="s">
        <v>15</v>
      </c>
      <c r="L52">
        <f t="shared" si="17"/>
        <v>1</v>
      </c>
      <c r="M52" t="str">
        <f t="shared" si="3"/>
        <v>NPQ.I06</v>
      </c>
      <c r="N52">
        <f>VLOOKUP(B52,'School Details'!A:K,10,FALSE)</f>
        <v>400150</v>
      </c>
      <c r="O52" t="str">
        <f t="shared" si="4"/>
        <v xml:space="preserve">Beit Shvidler </v>
      </c>
      <c r="P52" t="str">
        <f>VLOOKUP($N52,LBB_Code!$B:$F,3,FALSE)</f>
        <v>Beit Shvidler Primary School</v>
      </c>
      <c r="Q52" t="s">
        <v>188</v>
      </c>
      <c r="R52" t="str">
        <f>VLOOKUP($N52,LBB_Code!$B:$F,4,FALSE)</f>
        <v>HA8 8NX</v>
      </c>
      <c r="S52" t="str">
        <f>VLOOKUP(G52,LBB_Code!$J:$O, 6,FALSE)</f>
        <v>A1.D10166.661225.99999.9999999.999999</v>
      </c>
      <c r="T52" s="154"/>
      <c r="U52" t="str">
        <f t="shared" si="5"/>
        <v>3524.NPQ.I06.Ap251</v>
      </c>
      <c r="V52" t="str">
        <f t="shared" si="6"/>
        <v>Beit Shvidler .3524.NPQ.I06.Ap25</v>
      </c>
      <c r="W52" s="122"/>
      <c r="X52" t="str">
        <f t="shared" si="7"/>
        <v>3524.NPQ.I06.Ma251</v>
      </c>
      <c r="Y52" t="str">
        <f t="shared" si="8"/>
        <v>Beit Shvidler .3524.NPQ.I06.Ma25</v>
      </c>
      <c r="Z52" s="122"/>
      <c r="AA52" t="str">
        <f t="shared" si="9"/>
        <v>3524.NPQ.I06.Ju251</v>
      </c>
      <c r="AB52" t="str">
        <f t="shared" si="10"/>
        <v>Beit Shvidler .3524.NPQ.I06.Ju25</v>
      </c>
      <c r="AC52" s="122"/>
      <c r="AD52" t="str">
        <f t="shared" si="11"/>
        <v>3524.NPQ.I06.Jul251</v>
      </c>
      <c r="AE52" t="str">
        <f t="shared" si="12"/>
        <v>Beit Shvidler .3524.NPQ.I06.Jul25</v>
      </c>
      <c r="AF52" s="122"/>
      <c r="AG52" t="str">
        <f t="shared" si="13"/>
        <v>3524.NPQ.I06.Aug251</v>
      </c>
      <c r="AH52" t="str">
        <f t="shared" si="14"/>
        <v>Beit Shvidler .3524.NPQ.I06.Aug25</v>
      </c>
      <c r="AI52" s="122"/>
      <c r="AL52" s="122"/>
      <c r="AO52" s="122"/>
      <c r="AR52" s="122"/>
      <c r="AU52" s="122"/>
      <c r="AX52" s="122"/>
      <c r="BA52" s="122"/>
      <c r="BD52" s="122"/>
      <c r="BE52" s="120">
        <f t="shared" si="1"/>
        <v>0</v>
      </c>
      <c r="BF52" s="120">
        <f t="shared" si="15"/>
        <v>0</v>
      </c>
    </row>
    <row r="53" spans="1:58" x14ac:dyDescent="0.3">
      <c r="A53">
        <f t="shared" si="2"/>
        <v>3024004</v>
      </c>
      <c r="B53">
        <v>3024004</v>
      </c>
      <c r="C53" t="s">
        <v>548</v>
      </c>
      <c r="D53">
        <f>VLOOKUP(B53,'School Details'!A:K,3,FALSE)</f>
        <v>0</v>
      </c>
      <c r="E53" t="str">
        <f>VLOOKUP(B53,'School Details'!A:K,4,FALSE)</f>
        <v>M</v>
      </c>
      <c r="F53" t="str">
        <f>VLOOKUP(B53,'School Details'!A:K,5,FALSE)</f>
        <v>Secondary</v>
      </c>
      <c r="G53" s="100" t="s">
        <v>900</v>
      </c>
      <c r="H53" t="str">
        <f>VLOOKUP(G53,CCs!$Q:$R,2,FALSE)</f>
        <v>SF Grnt Pd-Sec Sch</v>
      </c>
      <c r="I53" s="128" t="s">
        <v>23679</v>
      </c>
      <c r="J53" t="str">
        <f t="shared" si="16"/>
        <v>661225</v>
      </c>
      <c r="K53" t="s">
        <v>15</v>
      </c>
      <c r="L53">
        <v>1</v>
      </c>
      <c r="M53" t="str">
        <f t="shared" si="3"/>
        <v>NPQ.I06</v>
      </c>
      <c r="N53">
        <f>VLOOKUP(B53,'School Details'!A:K,10,FALSE)</f>
        <v>107953</v>
      </c>
      <c r="O53" t="str">
        <f t="shared" si="4"/>
        <v>Menorah High Sch Girls</v>
      </c>
      <c r="P53" t="str">
        <f>VLOOKUP($N53,LBB_Code!$B:$F,3,FALSE)</f>
        <v>Menorah High School For Girls</v>
      </c>
      <c r="Q53" t="s">
        <v>107</v>
      </c>
      <c r="R53" t="str">
        <f>VLOOKUP($N53,LBB_Code!$B:$F,4,FALSE)</f>
        <v>NW2 7BZ</v>
      </c>
      <c r="S53" t="str">
        <f>VLOOKUP(G53,LBB_Code!$J:$O, 6,FALSE)</f>
        <v>A1.D10167.661225.99999.9999999.999999</v>
      </c>
      <c r="T53" s="154"/>
      <c r="U53" t="str">
        <f t="shared" si="5"/>
        <v>4004.NPQ.I06.Ap251</v>
      </c>
      <c r="V53" t="str">
        <f t="shared" si="6"/>
        <v>Menorah High Sch Girls.4004.NPQ.I06.Ap25</v>
      </c>
      <c r="W53" s="122"/>
      <c r="X53" t="str">
        <f t="shared" si="7"/>
        <v>4004.NPQ.I06.Ma251</v>
      </c>
      <c r="Y53" t="str">
        <f t="shared" si="8"/>
        <v>Menorah High Sch Girls.4004.NPQ.I06.Ma25</v>
      </c>
      <c r="Z53" s="122"/>
      <c r="AA53" t="str">
        <f t="shared" si="9"/>
        <v>4004.NPQ.I06.Ju251</v>
      </c>
      <c r="AB53" t="str">
        <f t="shared" si="10"/>
        <v>Menorah High Sch Girls.4004.NPQ.I06.Ju25</v>
      </c>
      <c r="AC53" s="122"/>
      <c r="AD53" t="str">
        <f t="shared" si="11"/>
        <v>4004.NPQ.I06.Jul251</v>
      </c>
      <c r="AE53" t="str">
        <f t="shared" si="12"/>
        <v>Menorah High Sch Girls.4004.NPQ.I06.Jul25</v>
      </c>
      <c r="AF53" s="122"/>
      <c r="AG53" t="str">
        <f t="shared" si="13"/>
        <v>4004.NPQ.I06.Aug251</v>
      </c>
      <c r="AH53" t="str">
        <f t="shared" si="14"/>
        <v>Menorah High Sch Girls.4004.NPQ.I06.Aug25</v>
      </c>
      <c r="AI53" s="122"/>
      <c r="AL53" s="122"/>
      <c r="AO53" s="122"/>
      <c r="AR53" s="122"/>
      <c r="AU53" s="122"/>
      <c r="AX53" s="122"/>
      <c r="BA53" s="122"/>
      <c r="BD53" s="122"/>
      <c r="BE53" s="120">
        <f t="shared" si="1"/>
        <v>0</v>
      </c>
      <c r="BF53" s="120">
        <f t="shared" si="15"/>
        <v>0</v>
      </c>
    </row>
    <row r="54" spans="1:58" x14ac:dyDescent="0.3">
      <c r="A54">
        <f t="shared" si="2"/>
        <v>3022053</v>
      </c>
      <c r="B54">
        <v>3022053</v>
      </c>
      <c r="C54" t="s">
        <v>482</v>
      </c>
      <c r="D54">
        <f>VLOOKUP(B54,'School Details'!A:K,3,FALSE)</f>
        <v>0</v>
      </c>
      <c r="E54" t="str">
        <f>VLOOKUP(B54,'School Details'!A:K,4,FALSE)</f>
        <v>M</v>
      </c>
      <c r="F54" t="str">
        <f>VLOOKUP(B54,'School Details'!A:K,5,FALSE)</f>
        <v>Primary</v>
      </c>
      <c r="G54" s="100" t="s">
        <v>895</v>
      </c>
      <c r="H54" t="str">
        <f>VLOOKUP(G54,CCs!$Q:$R,2,FALSE)</f>
        <v>SF Grnt Pd-Pri Sch</v>
      </c>
      <c r="I54" s="128" t="s">
        <v>23679</v>
      </c>
      <c r="J54" t="str">
        <f t="shared" si="16"/>
        <v>661225</v>
      </c>
      <c r="K54" t="s">
        <v>15</v>
      </c>
      <c r="L54">
        <v>1</v>
      </c>
      <c r="M54" t="str">
        <f t="shared" si="3"/>
        <v>NPQ.I06</v>
      </c>
      <c r="N54">
        <f>VLOOKUP(B54,'School Details'!A:K,10,FALSE)</f>
        <v>158733</v>
      </c>
      <c r="O54" t="str">
        <f t="shared" si="4"/>
        <v xml:space="preserve">Shalom Noam  </v>
      </c>
      <c r="P54" t="str">
        <f>VLOOKUP($N54,LBB_Code!$B:$F,3,FALSE)</f>
        <v>Shalom Noam Primary School</v>
      </c>
      <c r="Q54" t="s">
        <v>32</v>
      </c>
      <c r="R54" t="str">
        <f>VLOOKUP($N54,LBB_Code!$B:$F,4,FALSE)</f>
        <v>HA8 0AJ</v>
      </c>
      <c r="S54" t="str">
        <f>VLOOKUP(G54,LBB_Code!$J:$O, 6,FALSE)</f>
        <v>A1.D10166.661225.99999.9999999.999999</v>
      </c>
      <c r="T54" s="154"/>
      <c r="U54" t="str">
        <f t="shared" si="5"/>
        <v>2053.NPQ.I06.Ap251</v>
      </c>
      <c r="V54" t="str">
        <f t="shared" si="6"/>
        <v>Shalom Noam  .2053.NPQ.I06.Ap25</v>
      </c>
      <c r="W54" s="122"/>
      <c r="X54" t="str">
        <f t="shared" si="7"/>
        <v>2053.NPQ.I06.Ma251</v>
      </c>
      <c r="Y54" t="str">
        <f t="shared" si="8"/>
        <v>Shalom Noam  .2053.NPQ.I06.Ma25</v>
      </c>
      <c r="Z54" s="122"/>
      <c r="AA54" t="str">
        <f t="shared" si="9"/>
        <v>2053.NPQ.I06.Ju251</v>
      </c>
      <c r="AB54" t="str">
        <f t="shared" si="10"/>
        <v>Shalom Noam  .2053.NPQ.I06.Ju25</v>
      </c>
      <c r="AC54" s="122"/>
      <c r="AD54" t="str">
        <f t="shared" si="11"/>
        <v>2053.NPQ.I06.Jul251</v>
      </c>
      <c r="AE54" t="str">
        <f t="shared" si="12"/>
        <v>Shalom Noam  .2053.NPQ.I06.Jul25</v>
      </c>
      <c r="AF54" s="122"/>
      <c r="AG54" t="str">
        <f t="shared" si="13"/>
        <v>2053.NPQ.I06.Aug251</v>
      </c>
      <c r="AH54" t="str">
        <f t="shared" si="14"/>
        <v>Shalom Noam  .2053.NPQ.I06.Aug25</v>
      </c>
      <c r="AI54" s="122"/>
      <c r="AL54" s="122"/>
      <c r="AO54" s="122"/>
      <c r="AR54" s="122"/>
      <c r="AU54" s="122"/>
      <c r="AX54" s="122"/>
      <c r="BA54" s="122"/>
      <c r="BD54" s="122"/>
      <c r="BE54" s="120">
        <f t="shared" si="1"/>
        <v>0</v>
      </c>
      <c r="BF54" s="120">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85" zoomScaleNormal="90" workbookViewId="0">
      <pane xSplit="3" ySplit="6" topLeftCell="D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7.6640625" bestFit="1" customWidth="1"/>
    <col min="9" max="9" width="17" bestFit="1" customWidth="1"/>
    <col min="10" max="10" width="8" customWidth="1"/>
    <col min="11" max="11" width="9.5546875" bestFit="1" customWidth="1"/>
    <col min="12" max="12" width="9.5546875" customWidth="1"/>
    <col min="13" max="13" width="23.44140625" customWidth="1"/>
    <col min="14" max="14" width="11.5546875" bestFit="1" customWidth="1"/>
    <col min="15" max="15" width="26.88671875" bestFit="1" customWidth="1"/>
    <col min="16" max="16" width="34.88671875" bestFit="1" customWidth="1"/>
    <col min="17" max="17" width="19.88671875" bestFit="1" customWidth="1"/>
    <col min="18" max="18" width="17.6640625" bestFit="1" customWidth="1"/>
    <col min="19" max="19" width="39.44140625" bestFit="1" customWidth="1"/>
    <col min="20" max="20" width="18.44140625" customWidth="1"/>
    <col min="21" max="21" width="24.6640625" hidden="1" customWidth="1" outlineLevel="1"/>
    <col min="22" max="22" width="39.5546875" hidden="1" customWidth="1" outlineLevel="1"/>
    <col min="23" max="23" width="14.109375" bestFit="1" customWidth="1" collapsed="1"/>
    <col min="24" max="24" width="32.554687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35" hidden="1" customWidth="1" outlineLevel="1"/>
    <col min="34" max="34" width="60.6640625" hidden="1" customWidth="1" outlineLevel="1"/>
    <col min="35" max="35" width="14.8867187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56.88671875" hidden="1" customWidth="1" outlineLevel="1"/>
    <col min="44" max="44" width="12.33203125" bestFit="1" customWidth="1" collapsed="1"/>
    <col min="45" max="45" width="24.88671875" hidden="1" customWidth="1" outlineLevel="1"/>
    <col min="46" max="46" width="49.109375" hidden="1" customWidth="1" outlineLevel="1"/>
    <col min="47" max="47" width="12.33203125" bestFit="1" customWidth="1" collapsed="1"/>
    <col min="48" max="48" width="29.88671875" hidden="1" customWidth="1" outlineLevel="1"/>
    <col min="49" max="49" width="39.109375" hidden="1" customWidth="1" outlineLevel="1"/>
    <col min="50" max="50" width="14.33203125" bestFit="1" customWidth="1" collapsed="1"/>
    <col min="51" max="51" width="24.5546875" hidden="1" customWidth="1" outlineLevel="1"/>
    <col min="52" max="52" width="53" hidden="1" customWidth="1" outlineLevel="1"/>
    <col min="53" max="53" width="12.33203125" bestFit="1" customWidth="1" collapsed="1"/>
    <col min="54" max="54" width="25" hidden="1" customWidth="1" outlineLevel="1"/>
    <col min="55" max="55" width="50.109375" hidden="1" customWidth="1" outlineLevel="1"/>
    <col min="56" max="56" width="12"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2" t="s">
        <v>23992</v>
      </c>
      <c r="AE4" s="132" t="s">
        <v>23992</v>
      </c>
      <c r="AF4" s="132" t="s">
        <v>23992</v>
      </c>
      <c r="AG4" s="132" t="s">
        <v>23992</v>
      </c>
      <c r="AH4" s="132" t="s">
        <v>23992</v>
      </c>
      <c r="AI4" s="132" t="s">
        <v>23992</v>
      </c>
      <c r="AJ4" s="132" t="s">
        <v>23992</v>
      </c>
      <c r="AK4" s="132" t="s">
        <v>23992</v>
      </c>
      <c r="AL4" s="132" t="s">
        <v>23992</v>
      </c>
      <c r="AM4" s="132" t="s">
        <v>23992</v>
      </c>
      <c r="AN4" s="132" t="s">
        <v>23992</v>
      </c>
      <c r="AO4" s="132" t="s">
        <v>23992</v>
      </c>
      <c r="AP4" s="132" t="s">
        <v>23992</v>
      </c>
      <c r="AQ4" s="132" t="s">
        <v>23992</v>
      </c>
      <c r="AR4" s="132" t="s">
        <v>23992</v>
      </c>
      <c r="AS4" s="132" t="s">
        <v>23992</v>
      </c>
      <c r="AT4" s="132" t="s">
        <v>23992</v>
      </c>
      <c r="AU4" s="132" t="s">
        <v>23992</v>
      </c>
      <c r="AV4" s="132" t="s">
        <v>23992</v>
      </c>
      <c r="AW4" s="132" t="s">
        <v>23992</v>
      </c>
      <c r="AX4" s="132" t="s">
        <v>23992</v>
      </c>
      <c r="AY4" s="132" t="s">
        <v>23992</v>
      </c>
      <c r="AZ4" s="132" t="s">
        <v>23992</v>
      </c>
      <c r="BA4" s="132" t="s">
        <v>23992</v>
      </c>
      <c r="BB4" s="132" t="s">
        <v>23992</v>
      </c>
      <c r="BC4" s="132" t="s">
        <v>23992</v>
      </c>
      <c r="BD4" s="132" t="s">
        <v>23992</v>
      </c>
      <c r="BE4" s="132"/>
      <c r="BF4" s="132"/>
    </row>
    <row r="5" spans="1:58" ht="15.6" thickTop="1" thickBot="1" x14ac:dyDescent="0.35">
      <c r="N5" s="99"/>
      <c r="P5" s="3"/>
      <c r="R5" s="3"/>
      <c r="S5" s="3"/>
      <c r="T5" s="136">
        <f>SUM(T$7:T$229)</f>
        <v>21348.01</v>
      </c>
      <c r="W5" s="137">
        <f t="shared" ref="W5:BC5" si="0">SUM(W$7:W$229)</f>
        <v>5139.42</v>
      </c>
      <c r="X5" s="137">
        <f t="shared" si="0"/>
        <v>0</v>
      </c>
      <c r="Y5" s="137">
        <f t="shared" si="0"/>
        <v>0</v>
      </c>
      <c r="Z5" s="137">
        <f t="shared" si="0"/>
        <v>9909.2899999999991</v>
      </c>
      <c r="AA5" s="137">
        <f t="shared" si="0"/>
        <v>0</v>
      </c>
      <c r="AB5" s="137">
        <f t="shared" si="0"/>
        <v>0</v>
      </c>
      <c r="AC5" s="137">
        <f t="shared" si="0"/>
        <v>6299.3</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5139.42</v>
      </c>
      <c r="BE5" s="137">
        <f>SUM(BE7:BE229)</f>
        <v>21348.01</v>
      </c>
      <c r="BF5" s="137">
        <f>SUM(W7:W229)</f>
        <v>5139.42</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3022020</v>
      </c>
      <c r="B7" s="118">
        <v>3022020</v>
      </c>
      <c r="C7" t="str">
        <f>VLOOKUP(B7,'School Details'!A:K,2,FALSE)</f>
        <v>Alma Primary</v>
      </c>
      <c r="D7" s="106">
        <f>VLOOKUP(B7,'School Details'!A:K,3,FALSE)</f>
        <v>0</v>
      </c>
      <c r="E7" s="106" t="str">
        <f>VLOOKUP(B7,'School Details'!A:K,4,FALSE)</f>
        <v>A</v>
      </c>
      <c r="F7" s="106" t="str">
        <f>VLOOKUP(B7,'School Details'!A:K,5,FALSE)</f>
        <v>Primary</v>
      </c>
      <c r="G7" s="100" t="s">
        <v>895</v>
      </c>
      <c r="H7" t="str">
        <f>VLOOKUP(G7,CCs!$Q:$R,2,FALSE)</f>
        <v>SF Grnt Pd-Pri Sch</v>
      </c>
      <c r="I7" t="s">
        <v>23991</v>
      </c>
      <c r="J7">
        <v>661225</v>
      </c>
      <c r="K7" s="118" t="s">
        <v>10</v>
      </c>
      <c r="L7" s="106">
        <v>1</v>
      </c>
      <c r="M7" s="106" t="str">
        <f>I7&amp;"."&amp;K7</f>
        <v>Movers In.I01</v>
      </c>
      <c r="N7" s="106">
        <f>VLOOKUP(B7,'School Details'!A:K,10,FALSE)</f>
        <v>156270</v>
      </c>
      <c r="O7" s="106" t="str">
        <f>C7</f>
        <v>Alma Primary</v>
      </c>
      <c r="P7" t="str">
        <f>VLOOKUP($N7,LBB_Code!$B:$F,3,FALSE)</f>
        <v>Alma Primary</v>
      </c>
      <c r="Q7" t="str">
        <f>VLOOKUP($N7,LBB_Code!$B:$F,2,FALSE)</f>
        <v>S900002220</v>
      </c>
      <c r="R7" t="str">
        <f>VLOOKUP($N7,LBB_Code!$B:$F,4,FALSE)</f>
        <v>N2 0GA</v>
      </c>
      <c r="S7" t="str">
        <f>VLOOKUP(G7,LBB_Code!$J:$O, 6,FALSE)</f>
        <v>A1.D10166.661225.99999.9999999.999999</v>
      </c>
      <c r="T7" s="125">
        <v>5000</v>
      </c>
      <c r="U7" t="str">
        <f>RIGHT($B7,4)&amp;"."&amp;$M7&amp;"."&amp;U$3</f>
        <v>2020.Movers In.I01.Ap251</v>
      </c>
      <c r="V7" t="str">
        <f>$O7&amp;"."&amp;RIGHT($B7,4)&amp;"."&amp;$M7&amp;"."&amp;V$3</f>
        <v>Alma Primary.2020.Movers In.I01.Ap25</v>
      </c>
      <c r="W7" s="119">
        <v>5000</v>
      </c>
      <c r="Z7" s="119"/>
      <c r="AC7" s="119"/>
      <c r="AF7" s="122"/>
      <c r="AI7" s="122"/>
      <c r="AL7" s="122"/>
      <c r="AO7" s="122"/>
      <c r="AR7" s="122"/>
      <c r="AU7" s="122"/>
      <c r="AX7" s="122"/>
      <c r="BA7" s="122"/>
      <c r="BD7" s="122"/>
      <c r="BE7" s="120">
        <f>SUM(W7:BD7)</f>
        <v>5000</v>
      </c>
      <c r="BF7" s="120">
        <f>BE7-T7</f>
        <v>0</v>
      </c>
    </row>
    <row r="8" spans="1:58" x14ac:dyDescent="0.3">
      <c r="A8">
        <f>B8</f>
        <v>3022002</v>
      </c>
      <c r="B8">
        <v>3022002</v>
      </c>
      <c r="C8" t="s">
        <v>906</v>
      </c>
      <c r="D8" s="106">
        <f>VLOOKUP(B8,'School Details'!A:K,3,FALSE)</f>
        <v>0</v>
      </c>
      <c r="E8" s="106" t="str">
        <f>VLOOKUP(B8,'School Details'!A:K,4,FALSE)</f>
        <v>M</v>
      </c>
      <c r="F8" s="106" t="str">
        <f>VLOOKUP(B8,'School Details'!A:K,5,FALSE)</f>
        <v>Primary</v>
      </c>
      <c r="G8" t="s">
        <v>856</v>
      </c>
      <c r="H8" t="s">
        <v>277</v>
      </c>
      <c r="I8" t="s">
        <v>24281</v>
      </c>
      <c r="J8">
        <v>661225</v>
      </c>
      <c r="K8" s="118" t="s">
        <v>12</v>
      </c>
      <c r="L8" s="106">
        <v>1</v>
      </c>
      <c r="M8" s="106" t="str">
        <f>I8&amp;"."&amp;K8</f>
        <v>SEN 2425.I03</v>
      </c>
      <c r="N8" s="106">
        <f>VLOOKUP(B8,'School Details'!A:K,10,FALSE)</f>
        <v>400005</v>
      </c>
      <c r="O8" s="106" t="str">
        <f>C8</f>
        <v>Barnfield</v>
      </c>
      <c r="P8" t="str">
        <f>VLOOKUP($N8,LBB_Code!$B:$F,3,FALSE)</f>
        <v>Barnfield School</v>
      </c>
      <c r="Q8" t="str">
        <f>VLOOKUP($N8,LBB_Code!$B:$F,2,FALSE)</f>
        <v>S900008281</v>
      </c>
      <c r="R8" t="str">
        <f>VLOOKUP($N8,LBB_Code!$B:$F,4,FALSE)</f>
        <v>HA8 0DA</v>
      </c>
      <c r="S8" t="str">
        <f>VLOOKUP(G8,LBB_Code!$J:$O, 6,FALSE)</f>
        <v>A1.D10265.661225.99999.9999999.999999</v>
      </c>
      <c r="T8" s="125">
        <v>139.41999999999999</v>
      </c>
      <c r="U8" t="str">
        <f>RIGHT($B8,4)&amp;"."&amp;$M8&amp;"."&amp;U$3</f>
        <v>2002.SEN 2425.I03.Ap251</v>
      </c>
      <c r="V8" t="str">
        <f>$O8&amp;"."&amp;RIGHT($B8,4)&amp;"."&amp;$M8&amp;"."&amp;V$3</f>
        <v>Barnfield.2002.SEN 2425.I03.Ap25</v>
      </c>
      <c r="W8">
        <v>139.41999999999999</v>
      </c>
      <c r="BE8" s="120">
        <f>SUM(W8:BD8)</f>
        <v>139.41999999999999</v>
      </c>
      <c r="BF8" s="120">
        <f>BE8-T8</f>
        <v>0</v>
      </c>
    </row>
    <row r="9" spans="1:58" x14ac:dyDescent="0.3">
      <c r="A9">
        <f>B9</f>
        <v>3023311</v>
      </c>
      <c r="B9">
        <v>3023311</v>
      </c>
      <c r="C9" t="str">
        <f>VLOOKUP(B9,'School Details'!A:K,2,FALSE)</f>
        <v>St Mary's  N3</v>
      </c>
      <c r="D9" s="106">
        <f>VLOOKUP(B9,'School Details'!A:K,3,FALSE)</f>
        <v>0</v>
      </c>
      <c r="E9" s="106" t="str">
        <f>VLOOKUP(B9,'School Details'!A:K,4,FALSE)</f>
        <v>M</v>
      </c>
      <c r="F9" s="106" t="str">
        <f>VLOOKUP(B9,'School Details'!A:K,5,FALSE)</f>
        <v>Primary</v>
      </c>
      <c r="G9" t="s">
        <v>23438</v>
      </c>
      <c r="H9" t="s">
        <v>23730</v>
      </c>
      <c r="I9" t="s">
        <v>24184</v>
      </c>
      <c r="J9">
        <v>661225</v>
      </c>
      <c r="K9" s="118" t="s">
        <v>10</v>
      </c>
      <c r="L9" s="106">
        <v>1</v>
      </c>
      <c r="M9" s="106" t="str">
        <f>I9&amp;"."&amp;K9</f>
        <v>TradeUnion Claim.I01</v>
      </c>
      <c r="N9" s="106">
        <f>VLOOKUP(B9,'School Details'!A:K,10,FALSE)</f>
        <v>400058</v>
      </c>
      <c r="O9" s="106" t="str">
        <f>C9</f>
        <v>St Mary's  N3</v>
      </c>
      <c r="P9" t="str">
        <f>VLOOKUP($N9,LBB_Code!$B:$F,3,FALSE)</f>
        <v>St Marys Ce School N3</v>
      </c>
      <c r="Q9" t="str">
        <f>VLOOKUP($N9,LBB_Code!$B:$F,2,FALSE)</f>
        <v>S900008318</v>
      </c>
      <c r="R9" t="str">
        <f>VLOOKUP($N9,LBB_Code!$B:$F,4,FALSE)</f>
        <v>N3 1BT</v>
      </c>
      <c r="S9" t="str">
        <f>VLOOKUP(G9,LBB_Code!$J:$O, 6,FALSE)</f>
        <v>A1.D11299.661225.99999.9999999.999999</v>
      </c>
      <c r="T9" s="125">
        <v>8199.7999999999993</v>
      </c>
      <c r="W9" s="119"/>
      <c r="X9" t="str">
        <f>RIGHT($B9,4)&amp;"."&amp;$M9&amp;"."&amp;X$3</f>
        <v>3311.TradeUnion Claim.I01.Ma251</v>
      </c>
      <c r="Y9" t="str">
        <f>$O9&amp;"."&amp;RIGHT($B9,4)&amp;"."&amp;$M9&amp;"."&amp;Y$3</f>
        <v>St Mary's  N3.3311.TradeUnion Claim.I01.Ma25</v>
      </c>
      <c r="Z9" s="119">
        <v>8199.7999999999993</v>
      </c>
      <c r="AC9" s="119"/>
      <c r="AF9" s="122"/>
      <c r="AI9" s="122"/>
      <c r="AL9" s="122"/>
      <c r="AO9" s="122"/>
      <c r="AR9" s="122"/>
      <c r="AU9" s="122"/>
      <c r="AX9" s="122"/>
      <c r="BA9" s="122"/>
      <c r="BD9" s="122"/>
      <c r="BE9" s="120">
        <f>SUM(W9:BD9)</f>
        <v>8199.7999999999993</v>
      </c>
      <c r="BF9" s="120">
        <f>BE9-T9</f>
        <v>0</v>
      </c>
    </row>
    <row r="10" spans="1:58" x14ac:dyDescent="0.3">
      <c r="A10">
        <f>B10</f>
        <v>3022055</v>
      </c>
      <c r="B10">
        <v>3022055</v>
      </c>
      <c r="C10" t="str">
        <f>VLOOKUP(B10,'School Details'!A:K,2,FALSE)</f>
        <v>Tudor</v>
      </c>
      <c r="D10" s="106">
        <f>VLOOKUP(B10,'School Details'!A:K,3,FALSE)</f>
        <v>0</v>
      </c>
      <c r="E10" s="106" t="str">
        <f>VLOOKUP(B10,'School Details'!A:K,4,FALSE)</f>
        <v>M</v>
      </c>
      <c r="F10" s="106" t="str">
        <f>VLOOKUP(B10,'School Details'!A:K,5,FALSE)</f>
        <v>Primary</v>
      </c>
      <c r="G10" t="s">
        <v>895</v>
      </c>
      <c r="H10" t="s">
        <v>24318</v>
      </c>
      <c r="I10" t="s">
        <v>24284</v>
      </c>
      <c r="J10">
        <v>661225</v>
      </c>
      <c r="K10" s="118" t="s">
        <v>15</v>
      </c>
      <c r="L10" s="106">
        <v>1</v>
      </c>
      <c r="M10" s="106" t="str">
        <f>I10&amp;"."&amp;K10</f>
        <v>Breakfast Club IEYA.I06</v>
      </c>
      <c r="N10" s="106">
        <f>VLOOKUP(B10,'School Details'!A:K,10,FALSE)</f>
        <v>400101</v>
      </c>
      <c r="O10" s="106" t="str">
        <f>C10</f>
        <v>Tudor</v>
      </c>
      <c r="P10" t="str">
        <f>VLOOKUP($N10,LBB_Code!$B:$F,3,FALSE)</f>
        <v>Tudor School</v>
      </c>
      <c r="Q10" t="str">
        <f>VLOOKUP($N10,LBB_Code!$B:$F,2,FALSE)</f>
        <v>S900008345</v>
      </c>
      <c r="R10" t="str">
        <f>VLOOKUP($N10,LBB_Code!$B:$F,4,FALSE)</f>
        <v>N3 2AG</v>
      </c>
      <c r="S10" t="str">
        <f>VLOOKUP(G10,LBB_Code!$J:$O, 6,FALSE)</f>
        <v>A1.D10166.661225.99999.9999999.999999</v>
      </c>
      <c r="T10" s="125">
        <v>1709.49</v>
      </c>
      <c r="W10" s="122"/>
      <c r="X10" t="str">
        <f>RIGHT($B10,4)&amp;"."&amp;$M10&amp;"."&amp;X$3</f>
        <v>2055.Breakfast Club IEYA.I06.Ma251</v>
      </c>
      <c r="Y10" t="str">
        <f>$O10&amp;"."&amp;RIGHT($B10,4)&amp;"."&amp;$M10&amp;"."&amp;Y$3</f>
        <v>Tudor.2055.Breakfast Club IEYA.I06.Ma25</v>
      </c>
      <c r="Z10" s="122">
        <v>1709.49</v>
      </c>
      <c r="AF10" s="122"/>
      <c r="AI10" s="122"/>
      <c r="AL10" s="122"/>
      <c r="AO10" s="122"/>
      <c r="AR10" s="122"/>
      <c r="AU10" s="122"/>
      <c r="AX10" s="122"/>
      <c r="BA10" s="122"/>
      <c r="BD10" s="122"/>
      <c r="BE10" s="120">
        <f>SUM(W10:BD10)</f>
        <v>1709.49</v>
      </c>
      <c r="BF10" s="120">
        <f>BE10-T10</f>
        <v>0</v>
      </c>
    </row>
    <row r="11" spans="1:58" x14ac:dyDescent="0.3">
      <c r="A11">
        <v>3024208</v>
      </c>
      <c r="B11">
        <v>3024208</v>
      </c>
      <c r="C11" t="str">
        <f>VLOOKUP(B11,'School Details'!A:K,2,FALSE)</f>
        <v>Queen Elizabeth's Girls' School</v>
      </c>
      <c r="D11" s="106">
        <f>VLOOKUP(B11,'School Details'!A:K,3,FALSE)</f>
        <v>0</v>
      </c>
      <c r="E11" s="106" t="str">
        <f>VLOOKUP(B11,'School Details'!A:K,4,FALSE)</f>
        <v>A</v>
      </c>
      <c r="F11" s="106" t="str">
        <f>VLOOKUP(B11,'School Details'!A:K,5,FALSE)</f>
        <v>Secondary</v>
      </c>
      <c r="G11" t="s">
        <v>23438</v>
      </c>
      <c r="H11" t="s">
        <v>23730</v>
      </c>
      <c r="I11" t="s">
        <v>24184</v>
      </c>
      <c r="J11">
        <v>661225</v>
      </c>
      <c r="K11" t="s">
        <v>10</v>
      </c>
      <c r="L11">
        <v>1</v>
      </c>
      <c r="M11" t="s">
        <v>23757</v>
      </c>
      <c r="N11">
        <v>139142</v>
      </c>
      <c r="O11" t="s">
        <v>549</v>
      </c>
      <c r="P11" t="str">
        <f>VLOOKUP($N11,LBB_Code!$B:$F,3,FALSE)</f>
        <v>Queen Elizabeths School</v>
      </c>
      <c r="Q11" t="str">
        <f>VLOOKUP($N11,LBB_Code!$B:$F,2,FALSE)</f>
        <v>S900001155</v>
      </c>
      <c r="R11" t="str">
        <f>VLOOKUP($N11,LBB_Code!$B:$F,4,FALSE)</f>
        <v>EN5 4DQ</v>
      </c>
      <c r="S11" t="str">
        <f>VLOOKUP(G11,LBB_Code!$J:$O, 6,FALSE)</f>
        <v>A1.D11299.661225.99999.9999999.999999</v>
      </c>
      <c r="T11" s="125">
        <v>6299.3</v>
      </c>
      <c r="W11" s="122"/>
      <c r="Z11" s="122"/>
      <c r="AC11" s="122">
        <v>6299.3</v>
      </c>
      <c r="AF11" s="122"/>
      <c r="AI11" s="122"/>
      <c r="AL11" s="122"/>
      <c r="AO11" s="122"/>
      <c r="AR11" s="122"/>
      <c r="AU11" s="122"/>
      <c r="AX11" s="122"/>
      <c r="BA11" s="122"/>
      <c r="BD11" s="122"/>
      <c r="BE11" s="120">
        <f>SUM(W11:BD11)</f>
        <v>6299.3</v>
      </c>
      <c r="BF11" s="120"/>
    </row>
    <row r="12" spans="1:58" x14ac:dyDescent="0.3">
      <c r="W12" s="122"/>
      <c r="Z12" s="122"/>
      <c r="AC12" s="122"/>
      <c r="AF12" s="122"/>
      <c r="AI12" s="122"/>
      <c r="AL12" s="122"/>
      <c r="AO12" s="122"/>
      <c r="AR12" s="122"/>
      <c r="AU12" s="122"/>
      <c r="AX12" s="122"/>
      <c r="BA12" s="122"/>
      <c r="BD12" s="122"/>
      <c r="BE12" s="120"/>
      <c r="BF12" s="120"/>
    </row>
    <row r="13" spans="1:58" x14ac:dyDescent="0.3">
      <c r="W13" s="122"/>
      <c r="Z13" s="122"/>
      <c r="AC13" s="122"/>
      <c r="AF13" s="122"/>
      <c r="AI13" s="122"/>
      <c r="AL13" s="122"/>
      <c r="AO13" s="122"/>
      <c r="AR13" s="122"/>
      <c r="AU13" s="122"/>
      <c r="AX13" s="122"/>
      <c r="BA13" s="122"/>
      <c r="BD13" s="122"/>
      <c r="BE13" s="120"/>
      <c r="BF13" s="120"/>
    </row>
    <row r="14" spans="1:58" x14ac:dyDescent="0.3">
      <c r="W14" s="122"/>
      <c r="Z14" s="122"/>
      <c r="AC14" s="122"/>
      <c r="AF14" s="122"/>
      <c r="AI14" s="122"/>
      <c r="AL14" s="122"/>
      <c r="AO14" s="122"/>
      <c r="AR14" s="122"/>
      <c r="AU14" s="122"/>
      <c r="AX14" s="122"/>
      <c r="BA14" s="122"/>
      <c r="BD14" s="122"/>
      <c r="BE14" s="120"/>
      <c r="BF14" s="120"/>
    </row>
    <row r="15" spans="1:58" x14ac:dyDescent="0.3">
      <c r="W15" s="122"/>
      <c r="Z15" s="122"/>
      <c r="AC15" s="122"/>
      <c r="AF15" s="122"/>
      <c r="AI15" s="122"/>
      <c r="AL15" s="122"/>
      <c r="AO15" s="122"/>
      <c r="AR15" s="122"/>
      <c r="AU15" s="122"/>
      <c r="AX15" s="122"/>
      <c r="BA15" s="122"/>
      <c r="BD15" s="122"/>
      <c r="BE15" s="120"/>
      <c r="BF15" s="120"/>
    </row>
    <row r="16" spans="1:58" x14ac:dyDescent="0.3">
      <c r="W16" s="122"/>
      <c r="Z16" s="122"/>
      <c r="AC16" s="122"/>
      <c r="AF16" s="122"/>
      <c r="AI16" s="122"/>
      <c r="AL16" s="122"/>
      <c r="AO16" s="122"/>
      <c r="AR16" s="122"/>
      <c r="AU16" s="122"/>
      <c r="AX16" s="122"/>
      <c r="BA16" s="122"/>
      <c r="BD16" s="122"/>
      <c r="BE16" s="120"/>
      <c r="BF16" s="120"/>
    </row>
    <row r="17" spans="3:58" x14ac:dyDescent="0.3">
      <c r="W17" s="122"/>
      <c r="Z17" s="122"/>
      <c r="AC17" s="122"/>
      <c r="AF17" s="122"/>
      <c r="AI17" s="122"/>
      <c r="AL17" s="122"/>
      <c r="AO17" s="122"/>
      <c r="AR17" s="122"/>
      <c r="AU17" s="122"/>
      <c r="AX17" s="122"/>
      <c r="BA17" s="122"/>
      <c r="BD17" s="122"/>
      <c r="BE17" s="120"/>
      <c r="BF17" s="120"/>
    </row>
    <row r="18" spans="3:58" x14ac:dyDescent="0.3">
      <c r="W18" s="122"/>
      <c r="Z18" s="122"/>
      <c r="AC18" s="122"/>
      <c r="AF18" s="122"/>
      <c r="AI18" s="122"/>
      <c r="AL18" s="122"/>
      <c r="AO18" s="122"/>
      <c r="AR18" s="122"/>
      <c r="AU18" s="122"/>
      <c r="AX18" s="122"/>
      <c r="BA18" s="122"/>
      <c r="BD18" s="122"/>
      <c r="BE18" s="120"/>
      <c r="BF18" s="120"/>
    </row>
    <row r="19" spans="3:58" x14ac:dyDescent="0.3">
      <c r="C19" s="268"/>
      <c r="W19" s="122"/>
      <c r="Z19" s="122"/>
      <c r="AC19" s="122"/>
      <c r="AF19" s="122"/>
      <c r="AI19" s="122"/>
      <c r="AL19" s="122"/>
      <c r="AO19" s="122"/>
      <c r="AR19" s="122"/>
      <c r="AU19" s="122"/>
      <c r="AX19" s="122"/>
      <c r="BA19" s="122"/>
      <c r="BD19" s="122"/>
      <c r="BE19" s="120"/>
      <c r="BF19" s="120"/>
    </row>
    <row r="20" spans="3:58" x14ac:dyDescent="0.3">
      <c r="W20" s="122"/>
      <c r="Z20" s="122"/>
      <c r="AC20" s="122"/>
      <c r="AF20" s="122"/>
      <c r="AI20" s="122"/>
      <c r="AL20" s="122"/>
      <c r="AO20" s="122"/>
      <c r="AR20" s="122"/>
      <c r="AU20" s="122"/>
      <c r="AX20" s="122"/>
      <c r="BA20" s="122"/>
      <c r="BD20" s="122"/>
      <c r="BE20" s="120"/>
      <c r="BF20" s="120"/>
    </row>
    <row r="21" spans="3:58" x14ac:dyDescent="0.3">
      <c r="W21" s="122"/>
      <c r="Z21" s="122"/>
      <c r="AC21" s="122"/>
      <c r="AF21" s="122"/>
      <c r="AI21" s="122"/>
      <c r="AL21" s="122"/>
      <c r="AO21" s="122"/>
      <c r="AR21" s="122"/>
      <c r="AU21" s="122"/>
      <c r="AX21" s="122"/>
      <c r="BA21" s="122"/>
      <c r="BD21" s="122"/>
      <c r="BE21" s="120"/>
      <c r="BF21" s="120"/>
    </row>
    <row r="22" spans="3:58" x14ac:dyDescent="0.3">
      <c r="W22" s="122"/>
      <c r="Z22" s="122"/>
      <c r="AC22" s="122"/>
      <c r="AF22" s="122"/>
      <c r="AI22" s="122"/>
      <c r="AL22" s="122"/>
      <c r="AO22" s="122"/>
      <c r="AR22" s="122"/>
      <c r="AU22" s="122"/>
      <c r="AX22" s="122"/>
      <c r="BA22" s="122"/>
      <c r="BD22" s="122"/>
      <c r="BE22" s="120"/>
      <c r="BF22" s="120"/>
    </row>
    <row r="23" spans="3:58" x14ac:dyDescent="0.3">
      <c r="W23" s="122"/>
      <c r="Z23" s="122"/>
      <c r="AC23" s="122"/>
      <c r="AF23" s="122"/>
      <c r="AI23" s="122"/>
      <c r="AL23" s="122"/>
      <c r="AO23" s="122"/>
      <c r="AR23" s="122"/>
      <c r="AU23" s="122"/>
      <c r="AX23" s="122"/>
      <c r="BA23" s="122"/>
      <c r="BD23" s="122"/>
      <c r="BE23" s="120"/>
      <c r="BF23" s="120"/>
    </row>
    <row r="24" spans="3:58" x14ac:dyDescent="0.3">
      <c r="AR24" s="122"/>
      <c r="BE24" s="120"/>
      <c r="BF24" s="120"/>
    </row>
    <row r="25" spans="3:58" x14ac:dyDescent="0.3">
      <c r="AR25" s="122"/>
      <c r="BE25" s="120"/>
      <c r="BF25" s="120"/>
    </row>
    <row r="26" spans="3:58" x14ac:dyDescent="0.3">
      <c r="AR26" s="122"/>
      <c r="BE26" s="120"/>
      <c r="BF26" s="120"/>
    </row>
    <row r="27" spans="3:58" x14ac:dyDescent="0.3">
      <c r="AR27" s="122"/>
      <c r="BE27" s="120"/>
      <c r="BF27" s="120"/>
    </row>
    <row r="28" spans="3:58" x14ac:dyDescent="0.3">
      <c r="AR28" s="122"/>
      <c r="BE28" s="120"/>
      <c r="BF28" s="120"/>
    </row>
    <row r="29" spans="3:58" x14ac:dyDescent="0.3">
      <c r="AU29" s="49"/>
      <c r="AX29" s="441"/>
      <c r="BE29" s="120"/>
      <c r="BF29" s="120"/>
    </row>
    <row r="30" spans="3:58" x14ac:dyDescent="0.3">
      <c r="W30" s="122"/>
      <c r="Z30" s="122"/>
      <c r="AC30" s="122"/>
      <c r="AF30" s="122"/>
      <c r="AI30" s="122"/>
      <c r="AL30" s="122"/>
      <c r="AO30" s="122"/>
      <c r="AR30" s="122"/>
      <c r="AU30" s="122"/>
      <c r="AX30" s="441"/>
      <c r="BA30" s="122"/>
      <c r="BD30" s="122"/>
      <c r="BE30" s="120"/>
      <c r="BF30" s="120"/>
    </row>
    <row r="31" spans="3:58" x14ac:dyDescent="0.3">
      <c r="G31" s="100"/>
      <c r="K31" s="118"/>
      <c r="L31" s="106"/>
      <c r="M31" s="106"/>
      <c r="N31" s="106"/>
      <c r="O31" s="106"/>
      <c r="W31" s="122"/>
      <c r="Z31" s="122"/>
      <c r="AC31" s="122"/>
      <c r="AF31" s="122"/>
      <c r="AI31" s="122"/>
      <c r="AL31" s="122"/>
      <c r="AO31" s="122"/>
      <c r="AR31" s="122"/>
      <c r="AU31" s="122"/>
      <c r="AX31" s="122"/>
      <c r="BA31" s="122"/>
      <c r="BD31" s="122"/>
      <c r="BE31" s="120"/>
      <c r="BF31" s="120"/>
    </row>
    <row r="32" spans="3:58" x14ac:dyDescent="0.3">
      <c r="K32" s="118"/>
      <c r="L32" s="106"/>
      <c r="M32" s="106"/>
      <c r="N32" s="106"/>
      <c r="O32" s="106"/>
      <c r="BA32" s="49"/>
      <c r="BE32" s="120"/>
      <c r="BF32" s="120"/>
    </row>
    <row r="33" spans="11:58" x14ac:dyDescent="0.3">
      <c r="K33" s="118"/>
      <c r="L33" s="106"/>
      <c r="M33" s="106"/>
      <c r="N33" s="106"/>
      <c r="O33" s="106"/>
      <c r="BA33" s="49"/>
      <c r="BE33" s="120"/>
      <c r="BF33" s="120"/>
    </row>
    <row r="34" spans="11:58" x14ac:dyDescent="0.3">
      <c r="L34" s="106"/>
      <c r="M34" s="106"/>
      <c r="N34" s="106"/>
      <c r="O34" s="106"/>
      <c r="BD34" s="49"/>
      <c r="BE34" s="120"/>
      <c r="BF34" s="120"/>
    </row>
  </sheetData>
  <autoFilter ref="A6:BS34" xr:uid="{87EB0641-0CA9-45A0-8DF5-8352B286C3F1}"/>
  <phoneticPr fontId="7" type="noConversion"/>
  <conditionalFormatting sqref="A30">
    <cfRule type="duplicateValues" dxfId="3" priority="1"/>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4"/>
  <sheetViews>
    <sheetView zoomScale="90" zoomScaleNormal="80" workbookViewId="0">
      <pane xSplit="3" ySplit="6" topLeftCell="S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2" max="2" width="8.88671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4.6640625"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66406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41"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c r="BC4" s="132"/>
      <c r="BD4" s="132" t="s">
        <v>886</v>
      </c>
      <c r="BE4" s="132"/>
      <c r="BF4" s="132"/>
    </row>
    <row r="5" spans="1:58" ht="15.6" thickTop="1" thickBot="1" x14ac:dyDescent="0.35">
      <c r="N5" s="99"/>
      <c r="P5" s="3"/>
      <c r="R5" s="3"/>
      <c r="S5" s="3"/>
      <c r="T5" s="137">
        <f>SUM(T$7:T$54)</f>
        <v>0</v>
      </c>
      <c r="W5" s="137">
        <f t="shared" ref="W5:AL5" si="0">SUM(W$7:W$54)</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ref="AM5:AO5" si="1">SUM(AM$7:AM$54)</f>
        <v>0</v>
      </c>
      <c r="AN5" s="137">
        <f t="shared" si="1"/>
        <v>0</v>
      </c>
      <c r="AO5" s="137">
        <f t="shared" si="1"/>
        <v>388922.30000000005</v>
      </c>
      <c r="AP5" s="137">
        <f t="shared" ref="AP5:BC5" si="2">SUM(AP$7:AP$54)</f>
        <v>0</v>
      </c>
      <c r="AQ5" s="137">
        <f t="shared" si="2"/>
        <v>0</v>
      </c>
      <c r="AR5" s="137">
        <f t="shared" si="2"/>
        <v>0</v>
      </c>
      <c r="AS5" s="137">
        <f t="shared" si="2"/>
        <v>0</v>
      </c>
      <c r="AT5" s="137">
        <f t="shared" si="2"/>
        <v>0</v>
      </c>
      <c r="AU5" s="137">
        <f t="shared" si="2"/>
        <v>0</v>
      </c>
      <c r="AV5" s="137">
        <f t="shared" si="2"/>
        <v>0</v>
      </c>
      <c r="AW5" s="137">
        <f t="shared" si="2"/>
        <v>0</v>
      </c>
      <c r="AX5" s="137">
        <f t="shared" si="2"/>
        <v>0</v>
      </c>
      <c r="AY5" s="137">
        <f t="shared" si="2"/>
        <v>0</v>
      </c>
      <c r="AZ5" s="137">
        <f t="shared" si="2"/>
        <v>0</v>
      </c>
      <c r="BA5" s="137">
        <f t="shared" si="2"/>
        <v>0</v>
      </c>
      <c r="BB5" s="137">
        <f t="shared" si="2"/>
        <v>0</v>
      </c>
      <c r="BC5" s="137">
        <f t="shared" si="2"/>
        <v>0</v>
      </c>
      <c r="BD5" s="137">
        <f>SUM(W$7:W$54)</f>
        <v>0</v>
      </c>
      <c r="BE5" s="137">
        <f>SUM(BE7:BE54)</f>
        <v>388922.30000000005</v>
      </c>
      <c r="BF5" s="137">
        <f>SUM(W7:W54)</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3022002</v>
      </c>
      <c r="B7">
        <v>3022002</v>
      </c>
      <c r="C7" t="str">
        <f>VLOOKUP(B7,'School Details'!A:K,2,FALSE)</f>
        <v>Barnfield</v>
      </c>
      <c r="D7">
        <f>VLOOKUP(B7,'School Details'!A:K,3,FALSE)</f>
        <v>0</v>
      </c>
      <c r="E7" t="s">
        <v>400</v>
      </c>
      <c r="F7" t="str">
        <f>VLOOKUP(B7,'School Details'!A:K,5,FALSE)</f>
        <v>Primary</v>
      </c>
      <c r="G7" s="100" t="s">
        <v>1009</v>
      </c>
      <c r="H7" t="str">
        <f>VLOOKUP(G7,CCs!$Q:$R,2,FALSE)</f>
        <v>DFC Grnt Pd-Pri Sch</v>
      </c>
      <c r="I7" s="128" t="s">
        <v>570</v>
      </c>
      <c r="J7">
        <v>661225</v>
      </c>
      <c r="K7" t="s">
        <v>23874</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154"/>
      <c r="W7" s="122"/>
      <c r="Z7" s="122"/>
      <c r="AC7" s="122"/>
      <c r="AF7" s="122"/>
      <c r="AI7" s="122"/>
      <c r="AL7" s="122"/>
      <c r="AO7" s="122">
        <f>_xlfn.XLOOKUP(B7,'[4]2_Schools'!$D$609:$D$10537,'[4]2_Schools'!$F$609:$F$10537)</f>
        <v>8897.1299999999992</v>
      </c>
      <c r="AR7" s="122"/>
      <c r="AU7" s="122"/>
      <c r="AX7" s="122"/>
      <c r="BA7" s="122"/>
      <c r="BD7" s="122"/>
      <c r="BE7" s="120">
        <f>W7+Z7+AC7+AF7+AI7+AL7+AO7+AR7+AU7+AX7+BA7+W7</f>
        <v>8897.1299999999992</v>
      </c>
      <c r="BF7" s="120">
        <f>BE7-T7</f>
        <v>8897.1299999999992</v>
      </c>
    </row>
    <row r="8" spans="1:58" x14ac:dyDescent="0.3">
      <c r="A8">
        <f t="shared" ref="A8:A54" si="3">B8</f>
        <v>3021000</v>
      </c>
      <c r="B8">
        <v>3021000</v>
      </c>
      <c r="C8" t="str">
        <f>VLOOKUP(B8,'School Details'!A:K,2,FALSE)</f>
        <v>Brookhill Nursery</v>
      </c>
      <c r="D8">
        <f>VLOOKUP(B8,'School Details'!A:K,3,FALSE)</f>
        <v>0</v>
      </c>
      <c r="E8" t="s">
        <v>400</v>
      </c>
      <c r="F8" t="str">
        <f>VLOOKUP(B8,'School Details'!A:K,5,FALSE)</f>
        <v>Nursery</v>
      </c>
      <c r="G8" s="100" t="s">
        <v>1007</v>
      </c>
      <c r="H8" t="str">
        <f>VLOOKUP(G8,CCs!$Q:$R,2,FALSE)</f>
        <v>DFC Grnt Pd-Nur Sch</v>
      </c>
      <c r="I8" s="128" t="s">
        <v>570</v>
      </c>
      <c r="J8">
        <v>661225</v>
      </c>
      <c r="K8" t="s">
        <v>23874</v>
      </c>
      <c r="L8">
        <v>1</v>
      </c>
      <c r="M8" t="str">
        <f t="shared" ref="M8:M54" si="4">I8&amp;"."&amp;K8</f>
        <v>DFC.CI01</v>
      </c>
      <c r="N8">
        <f>VLOOKUP(B8,'School Details'!A:K,10,FALSE)</f>
        <v>400102</v>
      </c>
      <c r="O8" t="str">
        <f t="shared" ref="O8:O54" si="5">C8</f>
        <v>Brookhill Nursery</v>
      </c>
      <c r="P8" t="str">
        <f>VLOOKUP($N8,LBB_Code!$B:$F,3,FALSE)</f>
        <v>Brookhill Nursery School</v>
      </c>
      <c r="Q8" t="str">
        <f>VLOOKUP($N8,LBB_Code!$B:$F,2,FALSE)</f>
        <v>S900008346</v>
      </c>
      <c r="R8" t="str">
        <f>VLOOKUP($N8,LBB_Code!$B:$F,4,FALSE)</f>
        <v>EN4 8SD</v>
      </c>
      <c r="S8" t="str">
        <f>VLOOKUP($G8,LBB_Code!$J:$O, 6,FALSE)</f>
        <v>A1.D11327.661225.99999.9999999.999999</v>
      </c>
      <c r="T8" s="154"/>
      <c r="W8" s="122"/>
      <c r="Z8" s="122"/>
      <c r="AC8" s="122"/>
      <c r="AF8" s="122"/>
      <c r="AI8" s="122"/>
      <c r="AL8" s="122"/>
      <c r="AO8" s="122">
        <f>_xlfn.XLOOKUP(B8,'[4]2_Schools'!$D$609:$D$10537,'[4]2_Schools'!$F$609:$F$10537)</f>
        <v>4924.75</v>
      </c>
      <c r="AR8" s="122"/>
      <c r="AU8" s="122"/>
      <c r="AX8" s="122"/>
      <c r="BA8" s="122"/>
      <c r="BD8" s="122"/>
      <c r="BE8" s="120">
        <f t="shared" ref="BE8:BE38" si="6">W8+Z8+AC8+AF8+AI8+AL8+AO8+AR8+AU8+AX8+BA8+W8</f>
        <v>4924.75</v>
      </c>
      <c r="BF8" s="120">
        <f t="shared" ref="BF8:BF54" si="7">BE8-T8</f>
        <v>4924.75</v>
      </c>
    </row>
    <row r="9" spans="1:58" x14ac:dyDescent="0.3">
      <c r="A9">
        <f t="shared" si="3"/>
        <v>3022008</v>
      </c>
      <c r="B9">
        <v>3022008</v>
      </c>
      <c r="C9" t="str">
        <f>VLOOKUP(B9,'School Details'!A:K,2,FALSE)</f>
        <v>Brookland Infant</v>
      </c>
      <c r="D9">
        <f>VLOOKUP(B9,'School Details'!A:K,3,FALSE)</f>
        <v>0</v>
      </c>
      <c r="E9" t="s">
        <v>400</v>
      </c>
      <c r="F9" t="str">
        <f>VLOOKUP(B9,'School Details'!A:K,5,FALSE)</f>
        <v>Primary</v>
      </c>
      <c r="G9" s="100" t="s">
        <v>1009</v>
      </c>
      <c r="H9" t="str">
        <f>VLOOKUP(G9,CCs!$Q:$R,2,FALSE)</f>
        <v>DFC Grnt Pd-Pri Sch</v>
      </c>
      <c r="I9" s="128" t="s">
        <v>570</v>
      </c>
      <c r="J9">
        <v>661225</v>
      </c>
      <c r="K9" t="s">
        <v>23874</v>
      </c>
      <c r="L9">
        <f t="shared" ref="L9:L54" si="8">IF(C9=C8,L8+1,1)</f>
        <v>1</v>
      </c>
      <c r="M9" t="str">
        <f t="shared" si="4"/>
        <v>DFC.CI01</v>
      </c>
      <c r="N9">
        <f>VLOOKUP(B9,'School Details'!A:K,10,FALSE)</f>
        <v>400057</v>
      </c>
      <c r="O9" t="str">
        <f t="shared" si="5"/>
        <v>Brookland Infant</v>
      </c>
      <c r="P9" t="str">
        <f>VLOOKUP($N9,LBB_Code!$B:$F,3,FALSE)</f>
        <v>Brookland Infant School</v>
      </c>
      <c r="Q9" t="str">
        <f>VLOOKUP($N9,LBB_Code!$B:$F,2,FALSE)</f>
        <v>S900008317</v>
      </c>
      <c r="R9" t="str">
        <f>VLOOKUP($N9,LBB_Code!$B:$F,4,FALSE)</f>
        <v>NW11 6EJ</v>
      </c>
      <c r="S9" t="str">
        <f>VLOOKUP($G9,LBB_Code!$J:$O, 6,FALSE)</f>
        <v>A1.D11331.661225.99999.9999999.999999</v>
      </c>
      <c r="T9" s="154"/>
      <c r="W9" s="122"/>
      <c r="Z9" s="122"/>
      <c r="AC9" s="122"/>
      <c r="AF9" s="122"/>
      <c r="AI9" s="122"/>
      <c r="AL9" s="122"/>
      <c r="AO9" s="122">
        <f>_xlfn.XLOOKUP(B9,'[4]2_Schools'!$D$609:$D$10537,'[4]2_Schools'!$F$609:$F$10537)</f>
        <v>7291.75</v>
      </c>
      <c r="AR9" s="122"/>
      <c r="AU9" s="122"/>
      <c r="AX9" s="122"/>
      <c r="BA9" s="122"/>
      <c r="BD9" s="122"/>
      <c r="BE9" s="120">
        <f t="shared" si="6"/>
        <v>7291.75</v>
      </c>
      <c r="BF9" s="120">
        <f t="shared" si="7"/>
        <v>7291.75</v>
      </c>
    </row>
    <row r="10" spans="1:58" x14ac:dyDescent="0.3">
      <c r="A10">
        <f t="shared" si="3"/>
        <v>3022007</v>
      </c>
      <c r="B10">
        <v>3022007</v>
      </c>
      <c r="C10" t="str">
        <f>VLOOKUP(B10,'School Details'!A:K,2,FALSE)</f>
        <v>Brookland Junior</v>
      </c>
      <c r="D10">
        <f>VLOOKUP(B10,'School Details'!A:K,3,FALSE)</f>
        <v>0</v>
      </c>
      <c r="E10" t="s">
        <v>400</v>
      </c>
      <c r="F10" t="str">
        <f>VLOOKUP(B10,'School Details'!A:K,5,FALSE)</f>
        <v>Primary</v>
      </c>
      <c r="G10" s="100" t="s">
        <v>1009</v>
      </c>
      <c r="H10" t="str">
        <f>VLOOKUP(G10,CCs!$Q:$R,2,FALSE)</f>
        <v>DFC Grnt Pd-Pri Sch</v>
      </c>
      <c r="I10" s="128" t="s">
        <v>570</v>
      </c>
      <c r="J10">
        <v>661225</v>
      </c>
      <c r="K10" t="s">
        <v>23874</v>
      </c>
      <c r="L10">
        <f t="shared" si="8"/>
        <v>1</v>
      </c>
      <c r="M10" t="str">
        <f t="shared" si="4"/>
        <v>DFC.CI01</v>
      </c>
      <c r="N10">
        <f>VLOOKUP(B10,'School Details'!A:K,10,FALSE)</f>
        <v>400040</v>
      </c>
      <c r="O10" t="str">
        <f t="shared" si="5"/>
        <v>Brookland Junior</v>
      </c>
      <c r="P10" t="str">
        <f>VLOOKUP($N10,LBB_Code!$B:$F,3,FALSE)</f>
        <v>Brookland Junior School</v>
      </c>
      <c r="Q10" t="str">
        <f>VLOOKUP($N10,LBB_Code!$B:$F,2,FALSE)</f>
        <v>S900008306</v>
      </c>
      <c r="R10" t="str">
        <f>VLOOKUP($N10,LBB_Code!$B:$F,4,FALSE)</f>
        <v>NW11 6EJ</v>
      </c>
      <c r="S10" t="str">
        <f>VLOOKUP($G10,LBB_Code!$J:$O, 6,FALSE)</f>
        <v>A1.D11331.661225.99999.9999999.999999</v>
      </c>
      <c r="T10" s="154"/>
      <c r="W10" s="122"/>
      <c r="Z10" s="122"/>
      <c r="AC10" s="122"/>
      <c r="AF10" s="122"/>
      <c r="AI10" s="122"/>
      <c r="AL10" s="122"/>
      <c r="AO10" s="122">
        <f>_xlfn.XLOOKUP(B10,'[4]2_Schools'!$D$609:$D$10537,'[4]2_Schools'!$F$609:$F$10537)</f>
        <v>7982.5</v>
      </c>
      <c r="AR10" s="122"/>
      <c r="AU10" s="122"/>
      <c r="AX10" s="122"/>
      <c r="BA10" s="122"/>
      <c r="BD10" s="122"/>
      <c r="BE10" s="120">
        <f t="shared" si="6"/>
        <v>7982.5</v>
      </c>
      <c r="BF10" s="120">
        <f t="shared" si="7"/>
        <v>7982.5</v>
      </c>
    </row>
    <row r="11" spans="1:58" x14ac:dyDescent="0.3">
      <c r="A11">
        <f t="shared" si="3"/>
        <v>3022009</v>
      </c>
      <c r="B11">
        <v>3022009</v>
      </c>
      <c r="C11" t="str">
        <f>VLOOKUP(B11,'School Details'!A:K,2,FALSE)</f>
        <v>Brunswick Park</v>
      </c>
      <c r="D11">
        <f>VLOOKUP(B11,'School Details'!A:K,3,FALSE)</f>
        <v>0</v>
      </c>
      <c r="E11" t="s">
        <v>400</v>
      </c>
      <c r="F11" t="str">
        <f>VLOOKUP(B11,'School Details'!A:K,5,FALSE)</f>
        <v>Primary</v>
      </c>
      <c r="G11" s="100" t="s">
        <v>1009</v>
      </c>
      <c r="H11" t="str">
        <f>VLOOKUP(G11,CCs!$Q:$R,2,FALSE)</f>
        <v>DFC Grnt Pd-Pri Sch</v>
      </c>
      <c r="I11" s="128" t="s">
        <v>570</v>
      </c>
      <c r="J11">
        <v>661225</v>
      </c>
      <c r="K11" t="s">
        <v>23874</v>
      </c>
      <c r="L11">
        <f t="shared" si="8"/>
        <v>1</v>
      </c>
      <c r="M11" t="str">
        <f t="shared" si="4"/>
        <v>DFC.CI01</v>
      </c>
      <c r="N11">
        <f>VLOOKUP(B11,'School Details'!A:K,10,FALSE)</f>
        <v>400061</v>
      </c>
      <c r="O11" t="str">
        <f t="shared" si="5"/>
        <v>Brunswick Park</v>
      </c>
      <c r="P11" t="str">
        <f>VLOOKUP($N11,LBB_Code!$B:$F,3,FALSE)</f>
        <v>Brunswick Park Primary and Nursery Sc</v>
      </c>
      <c r="Q11" t="str">
        <f>VLOOKUP($N11,LBB_Code!$B:$F,2,FALSE)</f>
        <v>S900008320</v>
      </c>
      <c r="R11" t="str">
        <f>VLOOKUP($N11,LBB_Code!$B:$F,4,FALSE)</f>
        <v>N14 5DU</v>
      </c>
      <c r="S11" t="str">
        <f>VLOOKUP($G11,LBB_Code!$J:$O, 6,FALSE)</f>
        <v>A1.D11331.661225.99999.9999999.999999</v>
      </c>
      <c r="T11" s="154"/>
      <c r="W11" s="122"/>
      <c r="Z11" s="122"/>
      <c r="AC11" s="122"/>
      <c r="AF11" s="122"/>
      <c r="AI11" s="122"/>
      <c r="AL11" s="122"/>
      <c r="AO11" s="122">
        <f>_xlfn.XLOOKUP(B11,'[4]2_Schools'!$D$609:$D$10537,'[4]2_Schools'!$F$609:$F$10537)</f>
        <v>9035.5</v>
      </c>
      <c r="AR11" s="122"/>
      <c r="AU11" s="122"/>
      <c r="AX11" s="122"/>
      <c r="BA11" s="122"/>
      <c r="BD11" s="122"/>
      <c r="BE11" s="120">
        <f t="shared" si="6"/>
        <v>9035.5</v>
      </c>
      <c r="BF11" s="120">
        <f t="shared" si="7"/>
        <v>9035.5</v>
      </c>
    </row>
    <row r="12" spans="1:58" x14ac:dyDescent="0.3">
      <c r="A12">
        <f t="shared" si="3"/>
        <v>3022067</v>
      </c>
      <c r="B12">
        <v>3022067</v>
      </c>
      <c r="C12" t="str">
        <f>VLOOKUP(B12,'School Details'!A:K,2,FALSE)</f>
        <v>Chalgrove</v>
      </c>
      <c r="D12">
        <f>VLOOKUP(B12,'School Details'!A:K,3,FALSE)</f>
        <v>0</v>
      </c>
      <c r="E12" t="s">
        <v>400</v>
      </c>
      <c r="F12" t="str">
        <f>VLOOKUP(B12,'School Details'!A:K,5,FALSE)</f>
        <v>Primary</v>
      </c>
      <c r="G12" s="100" t="s">
        <v>1009</v>
      </c>
      <c r="H12" t="str">
        <f>VLOOKUP(G12,CCs!$Q:$R,2,FALSE)</f>
        <v>DFC Grnt Pd-Pri Sch</v>
      </c>
      <c r="I12" s="128" t="s">
        <v>570</v>
      </c>
      <c r="J12">
        <v>661225</v>
      </c>
      <c r="K12" t="s">
        <v>23874</v>
      </c>
      <c r="L12">
        <f t="shared" si="8"/>
        <v>1</v>
      </c>
      <c r="M12" t="str">
        <f t="shared" si="4"/>
        <v>DFC.CI01</v>
      </c>
      <c r="N12">
        <f>VLOOKUP(B12,'School Details'!A:K,10,FALSE)</f>
        <v>400065</v>
      </c>
      <c r="O12" t="str">
        <f t="shared" si="5"/>
        <v>Chalgrove</v>
      </c>
      <c r="P12" t="str">
        <f>VLOOKUP($N12,LBB_Code!$B:$F,3,FALSE)</f>
        <v>Chalgrove School</v>
      </c>
      <c r="Q12" t="str">
        <f>VLOOKUP($N12,LBB_Code!$B:$F,2,FALSE)</f>
        <v>S900008324</v>
      </c>
      <c r="R12" t="str">
        <f>VLOOKUP($N12,LBB_Code!$B:$F,4,FALSE)</f>
        <v>N3 3PL</v>
      </c>
      <c r="S12" t="str">
        <f>VLOOKUP($G12,LBB_Code!$J:$O, 6,FALSE)</f>
        <v>A1.D11331.661225.99999.9999999.999999</v>
      </c>
      <c r="T12" s="154"/>
      <c r="W12" s="122"/>
      <c r="Z12" s="122"/>
      <c r="AC12" s="122"/>
      <c r="AF12" s="122"/>
      <c r="AI12" s="122"/>
      <c r="AL12" s="122"/>
      <c r="AO12" s="122">
        <f>_xlfn.XLOOKUP(B12,'[4]2_Schools'!$D$609:$D$10537,'[4]2_Schools'!$F$609:$F$10537)</f>
        <v>6452.5</v>
      </c>
      <c r="AR12" s="122"/>
      <c r="AU12" s="122"/>
      <c r="AX12" s="122"/>
      <c r="BA12" s="122"/>
      <c r="BD12" s="122"/>
      <c r="BE12" s="120">
        <f t="shared" si="6"/>
        <v>6452.5</v>
      </c>
      <c r="BF12" s="120">
        <f t="shared" si="7"/>
        <v>6452.5</v>
      </c>
    </row>
    <row r="13" spans="1:58" x14ac:dyDescent="0.3">
      <c r="A13">
        <f t="shared" si="3"/>
        <v>3022011</v>
      </c>
      <c r="B13">
        <v>3022011</v>
      </c>
      <c r="C13" t="str">
        <f>VLOOKUP(B13,'School Details'!A:K,2,FALSE)</f>
        <v>Church Hill</v>
      </c>
      <c r="D13">
        <f>VLOOKUP(B13,'School Details'!A:K,3,FALSE)</f>
        <v>0</v>
      </c>
      <c r="E13" t="s">
        <v>400</v>
      </c>
      <c r="F13" t="str">
        <f>VLOOKUP(B13,'School Details'!A:K,5,FALSE)</f>
        <v>Primary</v>
      </c>
      <c r="G13" s="100" t="s">
        <v>1009</v>
      </c>
      <c r="H13" t="str">
        <f>VLOOKUP(G13,CCs!$Q:$R,2,FALSE)</f>
        <v>DFC Grnt Pd-Pri Sch</v>
      </c>
      <c r="I13" s="128" t="s">
        <v>570</v>
      </c>
      <c r="J13">
        <v>661225</v>
      </c>
      <c r="K13" t="s">
        <v>23874</v>
      </c>
      <c r="L13">
        <f t="shared" si="8"/>
        <v>1</v>
      </c>
      <c r="M13" t="str">
        <f t="shared" si="4"/>
        <v>DFC.CI01</v>
      </c>
      <c r="N13">
        <f>VLOOKUP(B13,'School Details'!A:K,10,FALSE)</f>
        <v>400020</v>
      </c>
      <c r="O13" t="str">
        <f t="shared" si="5"/>
        <v>Church Hill</v>
      </c>
      <c r="P13" t="str">
        <f>VLOOKUP($N13,LBB_Code!$B:$F,3,FALSE)</f>
        <v>Church Hill School</v>
      </c>
      <c r="Q13" t="str">
        <f>VLOOKUP($N13,LBB_Code!$B:$F,2,FALSE)</f>
        <v>S900008292</v>
      </c>
      <c r="R13" t="str">
        <f>VLOOKUP($N13,LBB_Code!$B:$F,4,FALSE)</f>
        <v>EN4 8NN</v>
      </c>
      <c r="S13" t="str">
        <f>VLOOKUP($G13,LBB_Code!$J:$O, 6,FALSE)</f>
        <v>A1.D11331.661225.99999.9999999.999999</v>
      </c>
      <c r="T13" s="154"/>
      <c r="W13" s="122"/>
      <c r="Z13" s="122"/>
      <c r="AC13" s="122"/>
      <c r="AF13" s="122"/>
      <c r="AI13" s="122"/>
      <c r="AL13" s="122"/>
      <c r="AO13" s="122">
        <f>_xlfn.XLOOKUP(B13,'[4]2_Schools'!$D$609:$D$10537,'[4]2_Schools'!$F$609:$F$10537)</f>
        <v>6385</v>
      </c>
      <c r="AR13" s="122"/>
      <c r="AU13" s="122"/>
      <c r="AX13" s="122"/>
      <c r="BA13" s="122"/>
      <c r="BD13" s="122"/>
      <c r="BE13" s="120">
        <f t="shared" si="6"/>
        <v>6385</v>
      </c>
      <c r="BF13" s="120">
        <f t="shared" si="7"/>
        <v>6385</v>
      </c>
    </row>
    <row r="14" spans="1:58" x14ac:dyDescent="0.3">
      <c r="A14">
        <f t="shared" si="3"/>
        <v>3022014</v>
      </c>
      <c r="B14">
        <v>3022014</v>
      </c>
      <c r="C14" t="str">
        <f>VLOOKUP(B14,'School Details'!A:K,2,FALSE)</f>
        <v>Colindale</v>
      </c>
      <c r="D14">
        <f>VLOOKUP(B14,'School Details'!A:K,3,FALSE)</f>
        <v>0</v>
      </c>
      <c r="E14" t="s">
        <v>400</v>
      </c>
      <c r="F14" t="str">
        <f>VLOOKUP(B14,'School Details'!A:K,5,FALSE)</f>
        <v>Primary</v>
      </c>
      <c r="G14" s="100" t="s">
        <v>1009</v>
      </c>
      <c r="H14" t="str">
        <f>VLOOKUP(G14,CCs!$Q:$R,2,FALSE)</f>
        <v>DFC Grnt Pd-Pri Sch</v>
      </c>
      <c r="I14" s="128" t="s">
        <v>570</v>
      </c>
      <c r="J14">
        <v>661225</v>
      </c>
      <c r="K14" t="s">
        <v>23874</v>
      </c>
      <c r="L14">
        <f t="shared" si="8"/>
        <v>1</v>
      </c>
      <c r="M14" t="str">
        <f t="shared" si="4"/>
        <v>DFC.CI01</v>
      </c>
      <c r="N14">
        <f>VLOOKUP(B14,'School Details'!A:K,10,FALSE)</f>
        <v>400050</v>
      </c>
      <c r="O14" t="str">
        <f t="shared" si="5"/>
        <v>Colindale</v>
      </c>
      <c r="P14" t="str">
        <f>VLOOKUP($N14,LBB_Code!$B:$F,3,FALSE)</f>
        <v>Colindale School</v>
      </c>
      <c r="Q14" t="str">
        <f>VLOOKUP($N14,LBB_Code!$B:$F,2,FALSE)</f>
        <v>S900008314</v>
      </c>
      <c r="R14" t="str">
        <f>VLOOKUP($N14,LBB_Code!$B:$F,4,FALSE)</f>
        <v>NW9 6DT</v>
      </c>
      <c r="S14" t="str">
        <f>VLOOKUP($G14,LBB_Code!$J:$O, 6,FALSE)</f>
        <v>A1.D11331.661225.99999.9999999.999999</v>
      </c>
      <c r="T14" s="154"/>
      <c r="W14" s="122"/>
      <c r="Z14" s="122"/>
      <c r="AC14" s="122"/>
      <c r="AF14" s="122"/>
      <c r="AI14" s="122"/>
      <c r="AL14" s="122"/>
      <c r="AO14" s="122">
        <f>_xlfn.XLOOKUP(B14,'[4]2_Schools'!$D$609:$D$10537,'[4]2_Schools'!$F$609:$F$10537)</f>
        <v>11711.88</v>
      </c>
      <c r="AR14" s="122"/>
      <c r="AU14" s="122"/>
      <c r="AX14" s="122"/>
      <c r="BA14" s="122"/>
      <c r="BD14" s="122"/>
      <c r="BE14" s="120">
        <f t="shared" si="6"/>
        <v>11711.88</v>
      </c>
      <c r="BF14" s="120">
        <f t="shared" si="7"/>
        <v>11711.88</v>
      </c>
    </row>
    <row r="15" spans="1:58" x14ac:dyDescent="0.3">
      <c r="A15">
        <f t="shared" si="3"/>
        <v>3022015</v>
      </c>
      <c r="B15">
        <v>3022015</v>
      </c>
      <c r="C15" t="str">
        <f>VLOOKUP(B15,'School Details'!A:K,2,FALSE)</f>
        <v>Coppetts Wood</v>
      </c>
      <c r="D15">
        <f>VLOOKUP(B15,'School Details'!A:K,3,FALSE)</f>
        <v>0</v>
      </c>
      <c r="E15" t="s">
        <v>400</v>
      </c>
      <c r="F15" t="str">
        <f>VLOOKUP(B15,'School Details'!A:K,5,FALSE)</f>
        <v>Primary</v>
      </c>
      <c r="G15" s="100" t="s">
        <v>1009</v>
      </c>
      <c r="H15" t="str">
        <f>VLOOKUP(G15,CCs!$Q:$R,2,FALSE)</f>
        <v>DFC Grnt Pd-Pri Sch</v>
      </c>
      <c r="I15" s="128" t="s">
        <v>570</v>
      </c>
      <c r="J15">
        <v>661225</v>
      </c>
      <c r="K15" t="s">
        <v>23874</v>
      </c>
      <c r="L15">
        <f t="shared" si="8"/>
        <v>1</v>
      </c>
      <c r="M15" t="str">
        <f t="shared" si="4"/>
        <v>DFC.CI01</v>
      </c>
      <c r="N15">
        <f>VLOOKUP(B15,'School Details'!A:K,10,FALSE)</f>
        <v>400059</v>
      </c>
      <c r="O15" t="str">
        <f t="shared" si="5"/>
        <v>Coppetts Wood</v>
      </c>
      <c r="P15" t="str">
        <f>VLOOKUP($N15,LBB_Code!$B:$F,3,FALSE)</f>
        <v>Coppetts Wood School</v>
      </c>
      <c r="Q15" t="str">
        <f>VLOOKUP($N15,LBB_Code!$B:$F,2,FALSE)</f>
        <v>S900008319</v>
      </c>
      <c r="R15" t="str">
        <f>VLOOKUP($N15,LBB_Code!$B:$F,4,FALSE)</f>
        <v>N10 1JS</v>
      </c>
      <c r="S15" t="str">
        <f>VLOOKUP($G15,LBB_Code!$J:$O, 6,FALSE)</f>
        <v>A1.D11331.661225.99999.9999999.999999</v>
      </c>
      <c r="T15" s="154"/>
      <c r="W15" s="122"/>
      <c r="Z15" s="122"/>
      <c r="AC15" s="122"/>
      <c r="AF15" s="122"/>
      <c r="AI15" s="122"/>
      <c r="AL15" s="122"/>
      <c r="AO15" s="122">
        <f>_xlfn.XLOOKUP(B15,'[4]2_Schools'!$D$609:$D$10537,'[4]2_Schools'!$F$609:$F$10537)</f>
        <v>6580.75</v>
      </c>
      <c r="AR15" s="122"/>
      <c r="AU15" s="122"/>
      <c r="AX15" s="122"/>
      <c r="BA15" s="122"/>
      <c r="BD15" s="122"/>
      <c r="BE15" s="120">
        <f t="shared" si="6"/>
        <v>6580.75</v>
      </c>
      <c r="BF15" s="120">
        <f t="shared" si="7"/>
        <v>6580.75</v>
      </c>
    </row>
    <row r="16" spans="1:58" x14ac:dyDescent="0.3">
      <c r="A16">
        <f t="shared" si="3"/>
        <v>3022016</v>
      </c>
      <c r="B16">
        <v>3022016</v>
      </c>
      <c r="C16" t="str">
        <f>VLOOKUP(B16,'School Details'!A:K,2,FALSE)</f>
        <v>Courtland</v>
      </c>
      <c r="D16">
        <f>VLOOKUP(B16,'School Details'!A:K,3,FALSE)</f>
        <v>0</v>
      </c>
      <c r="E16" t="s">
        <v>400</v>
      </c>
      <c r="F16" t="str">
        <f>VLOOKUP(B16,'School Details'!A:K,5,FALSE)</f>
        <v>Primary</v>
      </c>
      <c r="G16" s="100" t="s">
        <v>1009</v>
      </c>
      <c r="H16" t="str">
        <f>VLOOKUP(G16,CCs!$Q:$R,2,FALSE)</f>
        <v>DFC Grnt Pd-Pri Sch</v>
      </c>
      <c r="I16" s="128" t="s">
        <v>570</v>
      </c>
      <c r="J16">
        <v>661225</v>
      </c>
      <c r="K16" t="s">
        <v>23874</v>
      </c>
      <c r="L16">
        <f t="shared" si="8"/>
        <v>1</v>
      </c>
      <c r="M16" t="str">
        <f t="shared" si="4"/>
        <v>DFC.CI01</v>
      </c>
      <c r="N16">
        <f>VLOOKUP(B16,'School Details'!A:K,10,FALSE)</f>
        <v>400049</v>
      </c>
      <c r="O16" t="str">
        <f t="shared" si="5"/>
        <v>Courtland</v>
      </c>
      <c r="P16" t="str">
        <f>VLOOKUP($N16,LBB_Code!$B:$F,3,FALSE)</f>
        <v>Courtland School</v>
      </c>
      <c r="Q16" t="str">
        <f>VLOOKUP($N16,LBB_Code!$B:$F,2,FALSE)</f>
        <v>S900008313</v>
      </c>
      <c r="R16" t="str">
        <f>VLOOKUP($N16,LBB_Code!$B:$F,4,FALSE)</f>
        <v>NW7 3BG</v>
      </c>
      <c r="S16" t="str">
        <f>VLOOKUP($G16,LBB_Code!$J:$O, 6,FALSE)</f>
        <v>A1.D11331.661225.99999.9999999.999999</v>
      </c>
      <c r="T16" s="154"/>
      <c r="W16" s="122"/>
      <c r="Z16" s="122"/>
      <c r="AC16" s="122"/>
      <c r="AF16" s="122"/>
      <c r="AI16" s="122"/>
      <c r="AL16" s="122"/>
      <c r="AO16" s="122">
        <f>_xlfn.XLOOKUP(B16,'[4]2_Schools'!$D$609:$D$10537,'[4]2_Schools'!$F$609:$F$10537)</f>
        <v>6368.13</v>
      </c>
      <c r="AR16" s="122"/>
      <c r="AU16" s="122"/>
      <c r="AX16" s="122"/>
      <c r="BA16" s="122"/>
      <c r="BD16" s="122"/>
      <c r="BE16" s="120">
        <f t="shared" si="6"/>
        <v>6368.13</v>
      </c>
      <c r="BF16" s="120">
        <f t="shared" si="7"/>
        <v>6368.13</v>
      </c>
    </row>
    <row r="17" spans="1:58" x14ac:dyDescent="0.3">
      <c r="A17">
        <f t="shared" si="3"/>
        <v>3022017</v>
      </c>
      <c r="B17">
        <v>3022017</v>
      </c>
      <c r="C17" t="str">
        <f>VLOOKUP(B17,'School Details'!A:K,2,FALSE)</f>
        <v>Cromer Road</v>
      </c>
      <c r="D17">
        <f>VLOOKUP(B17,'School Details'!A:K,3,FALSE)</f>
        <v>0</v>
      </c>
      <c r="E17" t="s">
        <v>400</v>
      </c>
      <c r="F17" t="str">
        <f>VLOOKUP(B17,'School Details'!A:K,5,FALSE)</f>
        <v>Primary</v>
      </c>
      <c r="G17" s="100" t="s">
        <v>1009</v>
      </c>
      <c r="H17" t="str">
        <f>VLOOKUP(G17,CCs!$Q:$R,2,FALSE)</f>
        <v>DFC Grnt Pd-Pri Sch</v>
      </c>
      <c r="I17" s="128" t="s">
        <v>570</v>
      </c>
      <c r="J17">
        <v>661225</v>
      </c>
      <c r="K17" t="s">
        <v>23874</v>
      </c>
      <c r="L17">
        <f t="shared" si="8"/>
        <v>1</v>
      </c>
      <c r="M17" t="str">
        <f t="shared" si="4"/>
        <v>DFC.CI01</v>
      </c>
      <c r="N17">
        <f>VLOOKUP(B17,'School Details'!A:K,10,FALSE)</f>
        <v>400080</v>
      </c>
      <c r="O17" t="str">
        <f t="shared" si="5"/>
        <v>Cromer Road</v>
      </c>
      <c r="P17" t="str">
        <f>VLOOKUP($N17,LBB_Code!$B:$F,3,FALSE)</f>
        <v>Cromer Road School</v>
      </c>
      <c r="Q17" t="str">
        <f>VLOOKUP($N17,LBB_Code!$B:$F,2,FALSE)</f>
        <v>S900008331</v>
      </c>
      <c r="R17" t="str">
        <f>VLOOKUP($N17,LBB_Code!$B:$F,4,FALSE)</f>
        <v>EN5 5HT</v>
      </c>
      <c r="S17" t="str">
        <f>VLOOKUP($G17,LBB_Code!$J:$O, 6,FALSE)</f>
        <v>A1.D11331.661225.99999.9999999.999999</v>
      </c>
      <c r="T17" s="154"/>
      <c r="W17" s="122"/>
      <c r="Z17" s="122"/>
      <c r="AC17" s="122"/>
      <c r="AF17" s="122"/>
      <c r="AI17" s="122"/>
      <c r="AL17" s="122"/>
      <c r="AO17" s="122">
        <f>_xlfn.XLOOKUP(B17,'[4]2_Schools'!$D$609:$D$10537,'[4]2_Schools'!$F$609:$F$10537)</f>
        <v>8612.5</v>
      </c>
      <c r="AR17" s="122"/>
      <c r="AU17" s="122"/>
      <c r="AX17" s="122"/>
      <c r="BA17" s="122"/>
      <c r="BD17" s="122"/>
      <c r="BE17" s="120">
        <f t="shared" si="6"/>
        <v>8612.5</v>
      </c>
      <c r="BF17" s="120">
        <f t="shared" si="7"/>
        <v>8612.5</v>
      </c>
    </row>
    <row r="18" spans="1:58" x14ac:dyDescent="0.3">
      <c r="A18">
        <f t="shared" si="3"/>
        <v>3022073</v>
      </c>
      <c r="B18">
        <v>3022073</v>
      </c>
      <c r="C18" t="str">
        <f>VLOOKUP(B18,'School Details'!A:K,2,FALSE)</f>
        <v>Danegrove JMI Sch</v>
      </c>
      <c r="D18">
        <f>VLOOKUP(B18,'School Details'!A:K,3,FALSE)</f>
        <v>0</v>
      </c>
      <c r="E18" t="s">
        <v>400</v>
      </c>
      <c r="F18" t="str">
        <f>VLOOKUP(B18,'School Details'!A:K,5,FALSE)</f>
        <v>Primary</v>
      </c>
      <c r="G18" s="100" t="s">
        <v>1009</v>
      </c>
      <c r="H18" t="str">
        <f>VLOOKUP(G18,CCs!$Q:$R,2,FALSE)</f>
        <v>DFC Grnt Pd-Pri Sch</v>
      </c>
      <c r="I18" s="128" t="s">
        <v>570</v>
      </c>
      <c r="J18">
        <v>661225</v>
      </c>
      <c r="K18" t="s">
        <v>23874</v>
      </c>
      <c r="L18">
        <f t="shared" si="8"/>
        <v>1</v>
      </c>
      <c r="M18" t="str">
        <f t="shared" si="4"/>
        <v>DFC.CI01</v>
      </c>
      <c r="N18">
        <f>VLOOKUP(B18,'School Details'!A:K,10,FALSE)</f>
        <v>400105</v>
      </c>
      <c r="O18" t="str">
        <f t="shared" si="5"/>
        <v>Danegrove JMI Sch</v>
      </c>
      <c r="P18" t="str">
        <f>VLOOKUP($N18,LBB_Code!$B:$F,3,FALSE)</f>
        <v>Danegrove Primary School</v>
      </c>
      <c r="Q18" t="str">
        <f>VLOOKUP($N18,LBB_Code!$B:$F,2,FALSE)</f>
        <v>S900008349</v>
      </c>
      <c r="R18" t="str">
        <f>VLOOKUP($N18,LBB_Code!$B:$F,4,FALSE)</f>
        <v>EN4 8UD</v>
      </c>
      <c r="S18" t="str">
        <f>VLOOKUP($G18,LBB_Code!$J:$O, 6,FALSE)</f>
        <v>A1.D11331.661225.99999.9999999.999999</v>
      </c>
      <c r="T18" s="154"/>
      <c r="W18" s="122"/>
      <c r="Z18" s="122"/>
      <c r="AC18" s="122"/>
      <c r="AF18" s="122"/>
      <c r="AI18" s="122"/>
      <c r="AL18" s="122"/>
      <c r="AO18" s="122">
        <f>_xlfn.XLOOKUP(B18,'[4]2_Schools'!$D$609:$D$10537,'[4]2_Schools'!$F$609:$F$10537)</f>
        <v>11076.25</v>
      </c>
      <c r="AR18" s="122"/>
      <c r="AU18" s="122"/>
      <c r="AX18" s="122"/>
      <c r="BA18" s="122"/>
      <c r="BD18" s="122"/>
      <c r="BE18" s="120">
        <f t="shared" si="6"/>
        <v>11076.25</v>
      </c>
      <c r="BF18" s="120">
        <f t="shared" si="7"/>
        <v>11076.25</v>
      </c>
    </row>
    <row r="19" spans="1:58" x14ac:dyDescent="0.3">
      <c r="A19">
        <f t="shared" si="3"/>
        <v>3022019</v>
      </c>
      <c r="B19">
        <v>3022019</v>
      </c>
      <c r="C19" t="str">
        <f>VLOOKUP(B19,'School Details'!A:K,2,FALSE)</f>
        <v>Deansbrook Infant</v>
      </c>
      <c r="D19">
        <f>VLOOKUP(B19,'School Details'!A:K,3,FALSE)</f>
        <v>0</v>
      </c>
      <c r="E19" t="s">
        <v>400</v>
      </c>
      <c r="F19" t="str">
        <f>VLOOKUP(B19,'School Details'!A:K,5,FALSE)</f>
        <v>Primary</v>
      </c>
      <c r="G19" s="100" t="s">
        <v>1009</v>
      </c>
      <c r="H19" t="str">
        <f>VLOOKUP(G19,CCs!$Q:$R,2,FALSE)</f>
        <v>DFC Grnt Pd-Pri Sch</v>
      </c>
      <c r="I19" s="128" t="s">
        <v>570</v>
      </c>
      <c r="J19">
        <v>661225</v>
      </c>
      <c r="K19" t="s">
        <v>23874</v>
      </c>
      <c r="L19">
        <f t="shared" si="8"/>
        <v>1</v>
      </c>
      <c r="M19" t="str">
        <f t="shared" si="4"/>
        <v>DFC.CI01</v>
      </c>
      <c r="N19">
        <f>VLOOKUP(B19,'School Details'!A:K,10,FALSE)</f>
        <v>400036</v>
      </c>
      <c r="O19" t="str">
        <f t="shared" si="5"/>
        <v>Deansbrook Infant</v>
      </c>
      <c r="P19" t="str">
        <f>VLOOKUP($N19,LBB_Code!$B:$F,3,FALSE)</f>
        <v>Deansbrook Infant School</v>
      </c>
      <c r="Q19" t="str">
        <f>VLOOKUP($N19,LBB_Code!$B:$F,2,FALSE)</f>
        <v>S900008302</v>
      </c>
      <c r="R19" t="str">
        <f>VLOOKUP($N19,LBB_Code!$B:$F,4,FALSE)</f>
        <v>NW7 3ED</v>
      </c>
      <c r="S19" t="str">
        <f>VLOOKUP($G19,LBB_Code!$J:$O, 6,FALSE)</f>
        <v>A1.D11331.661225.99999.9999999.999999</v>
      </c>
      <c r="T19" s="154"/>
      <c r="W19" s="122"/>
      <c r="Z19" s="122"/>
      <c r="AC19" s="122"/>
      <c r="AF19" s="122"/>
      <c r="AI19" s="122"/>
      <c r="AL19" s="122"/>
      <c r="AO19" s="122">
        <f>_xlfn.XLOOKUP(B19,'[4]2_Schools'!$D$609:$D$10537,'[4]2_Schools'!$F$609:$F$10537)</f>
        <v>6400.75</v>
      </c>
      <c r="AR19" s="122"/>
      <c r="AU19" s="122"/>
      <c r="AX19" s="122"/>
      <c r="BA19" s="122"/>
      <c r="BD19" s="122"/>
      <c r="BE19" s="120">
        <f t="shared" si="6"/>
        <v>6400.75</v>
      </c>
      <c r="BF19" s="120">
        <f t="shared" si="7"/>
        <v>6400.75</v>
      </c>
    </row>
    <row r="20" spans="1:58" x14ac:dyDescent="0.3">
      <c r="A20">
        <f t="shared" si="3"/>
        <v>3022023</v>
      </c>
      <c r="B20">
        <v>3022023</v>
      </c>
      <c r="C20" t="str">
        <f>VLOOKUP(B20,'School Details'!A:K,2,FALSE)</f>
        <v>Edgware Primary</v>
      </c>
      <c r="D20">
        <f>VLOOKUP(B20,'School Details'!A:K,3,FALSE)</f>
        <v>0</v>
      </c>
      <c r="E20" t="s">
        <v>400</v>
      </c>
      <c r="F20" t="str">
        <f>VLOOKUP(B20,'School Details'!A:K,5,FALSE)</f>
        <v>Primary</v>
      </c>
      <c r="G20" s="100" t="s">
        <v>1009</v>
      </c>
      <c r="H20" t="str">
        <f>VLOOKUP(G20,CCs!$Q:$R,2,FALSE)</f>
        <v>DFC Grnt Pd-Pri Sch</v>
      </c>
      <c r="I20" s="128" t="s">
        <v>570</v>
      </c>
      <c r="J20">
        <v>661225</v>
      </c>
      <c r="K20" t="s">
        <v>23874</v>
      </c>
      <c r="L20" t="e">
        <f>IF(C20=#REF!,#REF!+1,1)</f>
        <v>#REF!</v>
      </c>
      <c r="M20" t="str">
        <f t="shared" si="4"/>
        <v>DFC.CI01</v>
      </c>
      <c r="N20">
        <f>VLOOKUP(B20,'School Details'!A:K,10,FALSE)</f>
        <v>400159</v>
      </c>
      <c r="O20" t="str">
        <f t="shared" si="5"/>
        <v>Edgware Primary</v>
      </c>
      <c r="P20" t="str">
        <f>VLOOKUP($N20,LBB_Code!$B:$F,3,FALSE)</f>
        <v>Edgware Primary School</v>
      </c>
      <c r="Q20" t="str">
        <f>VLOOKUP($N20,LBB_Code!$B:$F,2,FALSE)</f>
        <v>S900008367</v>
      </c>
      <c r="R20" t="str">
        <f>VLOOKUP($N20,LBB_Code!$B:$F,4,FALSE)</f>
        <v>HA8 9AB</v>
      </c>
      <c r="S20" t="str">
        <f>VLOOKUP($G20,LBB_Code!$J:$O, 6,FALSE)</f>
        <v>A1.D11331.661225.99999.9999999.999999</v>
      </c>
      <c r="T20" s="154"/>
      <c r="W20" s="122"/>
      <c r="Z20" s="122"/>
      <c r="AC20" s="122"/>
      <c r="AF20" s="122"/>
      <c r="AI20" s="122"/>
      <c r="AL20" s="122"/>
      <c r="AO20" s="122">
        <f>_xlfn.XLOOKUP(B20,'[4]2_Schools'!$D$609:$D$10537,'[4]2_Schools'!$F$609:$F$10537)</f>
        <v>8981.5</v>
      </c>
      <c r="AR20" s="122"/>
      <c r="AU20" s="122"/>
      <c r="AX20" s="122"/>
      <c r="BA20" s="122"/>
      <c r="BD20" s="122"/>
      <c r="BE20" s="120">
        <f t="shared" si="6"/>
        <v>8981.5</v>
      </c>
      <c r="BF20" s="120">
        <f t="shared" si="7"/>
        <v>8981.5</v>
      </c>
    </row>
    <row r="21" spans="1:58" x14ac:dyDescent="0.3">
      <c r="A21">
        <f t="shared" si="3"/>
        <v>3022024</v>
      </c>
      <c r="B21">
        <v>3022024</v>
      </c>
      <c r="C21" t="str">
        <f>VLOOKUP(B21,'School Details'!A:K,2,FALSE)</f>
        <v>Fairway</v>
      </c>
      <c r="D21">
        <f>VLOOKUP(B21,'School Details'!A:K,3,FALSE)</f>
        <v>0</v>
      </c>
      <c r="E21" t="s">
        <v>400</v>
      </c>
      <c r="F21" t="str">
        <f>VLOOKUP(B21,'School Details'!A:K,5,FALSE)</f>
        <v>Primary</v>
      </c>
      <c r="G21" s="100" t="s">
        <v>1009</v>
      </c>
      <c r="H21" t="str">
        <f>VLOOKUP(G21,CCs!$Q:$R,2,FALSE)</f>
        <v>DFC Grnt Pd-Pri Sch</v>
      </c>
      <c r="I21" s="128" t="s">
        <v>570</v>
      </c>
      <c r="J21">
        <v>661225</v>
      </c>
      <c r="K21" t="s">
        <v>23874</v>
      </c>
      <c r="L21">
        <f t="shared" si="8"/>
        <v>1</v>
      </c>
      <c r="M21" t="str">
        <f t="shared" si="4"/>
        <v>DFC.CI01</v>
      </c>
      <c r="N21">
        <f>VLOOKUP(B21,'School Details'!A:K,10,FALSE)</f>
        <v>400047</v>
      </c>
      <c r="O21" t="str">
        <f t="shared" si="5"/>
        <v>Fairway</v>
      </c>
      <c r="P21" t="str">
        <f>VLOOKUP($N21,LBB_Code!$B:$F,3,FALSE)</f>
        <v>Fairway School</v>
      </c>
      <c r="Q21" t="str">
        <f>VLOOKUP($N21,LBB_Code!$B:$F,2,FALSE)</f>
        <v>S900008311</v>
      </c>
      <c r="R21" t="str">
        <f>VLOOKUP($N21,LBB_Code!$B:$F,4,FALSE)</f>
        <v>NW7 3HS</v>
      </c>
      <c r="S21" t="str">
        <f>VLOOKUP($G21,LBB_Code!$J:$O, 6,FALSE)</f>
        <v>A1.D11331.661225.99999.9999999.999999</v>
      </c>
      <c r="T21" s="154"/>
      <c r="W21" s="122"/>
      <c r="Z21" s="122"/>
      <c r="AC21" s="122"/>
      <c r="AF21" s="122"/>
      <c r="AI21" s="122"/>
      <c r="AL21" s="122"/>
      <c r="AO21" s="122">
        <f>_xlfn.XLOOKUP(B21,'[4]2_Schools'!$D$609:$D$10537,'[4]2_Schools'!$F$609:$F$10537)</f>
        <v>6820.26</v>
      </c>
      <c r="AR21" s="122"/>
      <c r="AU21" s="122"/>
      <c r="AX21" s="122"/>
      <c r="BA21" s="122"/>
      <c r="BD21" s="122"/>
      <c r="BE21" s="120">
        <f t="shared" si="6"/>
        <v>6820.26</v>
      </c>
      <c r="BF21" s="122">
        <f t="shared" si="7"/>
        <v>6820.26</v>
      </c>
    </row>
    <row r="22" spans="1:58" x14ac:dyDescent="0.3">
      <c r="A22">
        <f t="shared" si="3"/>
        <v>3022025</v>
      </c>
      <c r="B22">
        <v>3022025</v>
      </c>
      <c r="C22" t="str">
        <f>VLOOKUP(B22,'School Details'!A:K,2,FALSE)</f>
        <v>Foulds</v>
      </c>
      <c r="D22">
        <f>VLOOKUP(B22,'School Details'!A:K,3,FALSE)</f>
        <v>0</v>
      </c>
      <c r="E22" t="s">
        <v>400</v>
      </c>
      <c r="F22" t="str">
        <f>VLOOKUP(B22,'School Details'!A:K,5,FALSE)</f>
        <v>Primary</v>
      </c>
      <c r="G22" s="100" t="s">
        <v>1009</v>
      </c>
      <c r="H22" t="str">
        <f>VLOOKUP(G22,CCs!$Q:$R,2,FALSE)</f>
        <v>DFC Grnt Pd-Pri Sch</v>
      </c>
      <c r="I22" s="128" t="s">
        <v>570</v>
      </c>
      <c r="J22">
        <v>661225</v>
      </c>
      <c r="K22" t="s">
        <v>23874</v>
      </c>
      <c r="L22">
        <f t="shared" si="8"/>
        <v>1</v>
      </c>
      <c r="M22" t="str">
        <f t="shared" si="4"/>
        <v>DFC.CI01</v>
      </c>
      <c r="N22">
        <f>VLOOKUP(B22,'School Details'!A:K,10,FALSE)</f>
        <v>400001</v>
      </c>
      <c r="O22" t="str">
        <f t="shared" si="5"/>
        <v>Foulds</v>
      </c>
      <c r="P22" t="str">
        <f>VLOOKUP($N22,LBB_Code!$B:$F,3,FALSE)</f>
        <v>Foulds School</v>
      </c>
      <c r="Q22" t="str">
        <f>VLOOKUP($N22,LBB_Code!$B:$F,2,FALSE)</f>
        <v>S900008277</v>
      </c>
      <c r="R22" t="str">
        <f>VLOOKUP($N22,LBB_Code!$B:$F,4,FALSE)</f>
        <v>EN5 4NR</v>
      </c>
      <c r="S22" t="str">
        <f>VLOOKUP($G22,LBB_Code!$J:$O, 6,FALSE)</f>
        <v>A1.D11331.661225.99999.9999999.999999</v>
      </c>
      <c r="T22" s="154"/>
      <c r="W22" s="122"/>
      <c r="Z22" s="122"/>
      <c r="AC22" s="122"/>
      <c r="AF22" s="122"/>
      <c r="AI22" s="122"/>
      <c r="AL22" s="122"/>
      <c r="AO22" s="122">
        <f>_xlfn.XLOOKUP(B22,'[4]2_Schools'!$D$609:$D$10537,'[4]2_Schools'!$F$609:$F$10537)</f>
        <v>7510</v>
      </c>
      <c r="AR22" s="122"/>
      <c r="AU22" s="122"/>
      <c r="AX22" s="122"/>
      <c r="BA22" s="122"/>
      <c r="BD22" s="122"/>
      <c r="BE22" s="120">
        <f t="shared" si="6"/>
        <v>7510</v>
      </c>
      <c r="BF22" s="122">
        <f t="shared" si="7"/>
        <v>7510</v>
      </c>
    </row>
    <row r="23" spans="1:58" x14ac:dyDescent="0.3">
      <c r="A23">
        <f t="shared" si="3"/>
        <v>3024003</v>
      </c>
      <c r="B23">
        <v>3024003</v>
      </c>
      <c r="C23" t="str">
        <f>VLOOKUP(B23,'School Details'!A:K,2,FALSE)</f>
        <v>Friern Barnet Sch</v>
      </c>
      <c r="D23">
        <f>VLOOKUP(B23,'School Details'!A:K,3,FALSE)</f>
        <v>0</v>
      </c>
      <c r="E23" t="s">
        <v>400</v>
      </c>
      <c r="F23" t="str">
        <f>VLOOKUP(B23,'School Details'!A:K,5,FALSE)</f>
        <v>Secondary</v>
      </c>
      <c r="G23" s="100" t="s">
        <v>1013</v>
      </c>
      <c r="H23" t="str">
        <f>VLOOKUP(G23,CCs!$Q:$R,2,FALSE)</f>
        <v>DFC Grnt Pd-Sec Sch</v>
      </c>
      <c r="I23" s="128" t="s">
        <v>570</v>
      </c>
      <c r="J23">
        <v>661225</v>
      </c>
      <c r="K23" t="s">
        <v>23874</v>
      </c>
      <c r="L23">
        <f t="shared" si="8"/>
        <v>1</v>
      </c>
      <c r="M23" t="str">
        <f t="shared" si="4"/>
        <v>DFC.CI01</v>
      </c>
      <c r="N23">
        <f>VLOOKUP(B23,'School Details'!A:K,10,FALSE)</f>
        <v>400033</v>
      </c>
      <c r="O23" t="str">
        <f t="shared" si="5"/>
        <v>Friern Barnet Sch</v>
      </c>
      <c r="P23" t="str">
        <f>VLOOKUP($N23,LBB_Code!$B:$F,3,FALSE)</f>
        <v>Friern Barnet School</v>
      </c>
      <c r="Q23" t="str">
        <f>VLOOKUP($N23,LBB_Code!$B:$F,2,FALSE)</f>
        <v>S900008299</v>
      </c>
      <c r="R23" t="str">
        <f>VLOOKUP($N23,LBB_Code!$B:$F,4,FALSE)</f>
        <v>N11 3LS</v>
      </c>
      <c r="S23" t="str">
        <f>VLOOKUP($G23,LBB_Code!$J:$O, 6,FALSE)</f>
        <v>A1.D11339.661225.99999.9999999.999999</v>
      </c>
      <c r="T23" s="154"/>
      <c r="W23" s="122"/>
      <c r="Z23" s="122"/>
      <c r="AC23" s="122"/>
      <c r="AF23" s="122"/>
      <c r="AI23" s="122"/>
      <c r="AL23" s="122"/>
      <c r="AO23" s="122">
        <f>_xlfn.XLOOKUP(B23,'[4]2_Schools'!$D$609:$D$10537,'[4]2_Schools'!$F$609:$F$10537)</f>
        <v>16096.56</v>
      </c>
      <c r="AR23" s="122"/>
      <c r="AU23" s="122"/>
      <c r="AX23" s="122"/>
      <c r="BA23" s="122"/>
      <c r="BD23" s="122"/>
      <c r="BE23" s="120">
        <f t="shared" si="6"/>
        <v>16096.56</v>
      </c>
      <c r="BF23" s="122">
        <f>BE23-T23</f>
        <v>16096.56</v>
      </c>
    </row>
    <row r="24" spans="1:58" x14ac:dyDescent="0.3">
      <c r="A24">
        <f t="shared" si="3"/>
        <v>3022026</v>
      </c>
      <c r="B24">
        <v>3022026</v>
      </c>
      <c r="C24" t="str">
        <f>VLOOKUP(B24,'School Details'!A:K,2,FALSE)</f>
        <v>Frith Manor Sch</v>
      </c>
      <c r="D24">
        <f>VLOOKUP(B24,'School Details'!A:K,3,FALSE)</f>
        <v>0</v>
      </c>
      <c r="E24" t="s">
        <v>400</v>
      </c>
      <c r="F24" t="str">
        <f>VLOOKUP(B24,'School Details'!A:K,5,FALSE)</f>
        <v>Primary</v>
      </c>
      <c r="G24" s="100" t="s">
        <v>1009</v>
      </c>
      <c r="H24" t="str">
        <f>VLOOKUP(G24,CCs!$Q:$R,2,FALSE)</f>
        <v>DFC Grnt Pd-Pri Sch</v>
      </c>
      <c r="I24" s="128" t="s">
        <v>570</v>
      </c>
      <c r="J24">
        <v>661225</v>
      </c>
      <c r="K24" t="s">
        <v>23874</v>
      </c>
      <c r="L24">
        <f t="shared" si="8"/>
        <v>1</v>
      </c>
      <c r="M24" t="str">
        <f t="shared" si="4"/>
        <v>DFC.CI01</v>
      </c>
      <c r="N24">
        <f>VLOOKUP(B24,'School Details'!A:K,10,FALSE)</f>
        <v>400082</v>
      </c>
      <c r="O24" t="str">
        <f t="shared" si="5"/>
        <v>Frith Manor Sch</v>
      </c>
      <c r="P24" t="str">
        <f>VLOOKUP($N24,LBB_Code!$B:$F,3,FALSE)</f>
        <v>Frith Manor School</v>
      </c>
      <c r="Q24" t="str">
        <f>VLOOKUP($N24,LBB_Code!$B:$F,2,FALSE)</f>
        <v>S900008332</v>
      </c>
      <c r="R24" t="str">
        <f>VLOOKUP($N24,LBB_Code!$B:$F,4,FALSE)</f>
        <v>N12 7BN</v>
      </c>
      <c r="S24" t="str">
        <f>VLOOKUP($G24,LBB_Code!$J:$O, 6,FALSE)</f>
        <v>A1.D11331.661225.99999.9999999.999999</v>
      </c>
      <c r="T24" s="154"/>
      <c r="W24" s="122"/>
      <c r="Z24" s="122"/>
      <c r="AC24" s="122"/>
      <c r="AF24" s="122"/>
      <c r="AI24" s="122"/>
      <c r="AL24" s="122"/>
      <c r="AO24" s="122">
        <f>_xlfn.XLOOKUP(B24,'[4]2_Schools'!$D$609:$D$10537,'[4]2_Schools'!$F$609:$F$10537)</f>
        <v>9382</v>
      </c>
      <c r="AR24" s="122"/>
      <c r="AU24" s="122"/>
      <c r="AX24" s="122"/>
      <c r="BA24" s="122"/>
      <c r="BD24" s="122"/>
      <c r="BE24" s="120">
        <f t="shared" si="6"/>
        <v>9382</v>
      </c>
      <c r="BF24" s="120">
        <f t="shared" si="7"/>
        <v>9382</v>
      </c>
    </row>
    <row r="25" spans="1:58" x14ac:dyDescent="0.3">
      <c r="A25">
        <f t="shared" si="3"/>
        <v>3022028</v>
      </c>
      <c r="B25">
        <v>3022028</v>
      </c>
      <c r="C25" t="str">
        <f>VLOOKUP(B25,'School Details'!A:K,2,FALSE)</f>
        <v>Garden Suburb Infant</v>
      </c>
      <c r="D25">
        <f>VLOOKUP(B25,'School Details'!A:K,3,FALSE)</f>
        <v>0</v>
      </c>
      <c r="E25" t="s">
        <v>400</v>
      </c>
      <c r="F25" t="str">
        <f>VLOOKUP(B25,'School Details'!A:K,5,FALSE)</f>
        <v>Primary</v>
      </c>
      <c r="G25" s="100" t="s">
        <v>1009</v>
      </c>
      <c r="H25" t="str">
        <f>VLOOKUP(G25,CCs!$Q:$R,2,FALSE)</f>
        <v>DFC Grnt Pd-Pri Sch</v>
      </c>
      <c r="I25" s="128" t="s">
        <v>570</v>
      </c>
      <c r="J25">
        <v>661225</v>
      </c>
      <c r="K25" t="s">
        <v>23874</v>
      </c>
      <c r="L25">
        <f t="shared" si="8"/>
        <v>1</v>
      </c>
      <c r="M25" t="str">
        <f t="shared" si="4"/>
        <v>DFC.CI01</v>
      </c>
      <c r="N25">
        <f>VLOOKUP(B25,'School Details'!A:K,10,FALSE)</f>
        <v>400067</v>
      </c>
      <c r="O25" t="str">
        <f t="shared" si="5"/>
        <v>Garden Suburb Infant</v>
      </c>
      <c r="P25" t="str">
        <f>VLOOKUP($N25,LBB_Code!$B:$F,3,FALSE)</f>
        <v>Garden Suburb Infant School</v>
      </c>
      <c r="Q25" t="str">
        <f>VLOOKUP($N25,LBB_Code!$B:$F,2,FALSE)</f>
        <v>S900008326</v>
      </c>
      <c r="R25" t="str">
        <f>VLOOKUP($N25,LBB_Code!$B:$F,4,FALSE)</f>
        <v>NW11 6XU</v>
      </c>
      <c r="S25" t="str">
        <f>VLOOKUP($G25,LBB_Code!$J:$O, 6,FALSE)</f>
        <v>A1.D11331.661225.99999.9999999.999999</v>
      </c>
      <c r="T25" s="154"/>
      <c r="W25" s="122"/>
      <c r="Z25" s="122"/>
      <c r="AC25" s="122"/>
      <c r="AF25" s="122"/>
      <c r="AI25" s="122"/>
      <c r="AL25" s="122"/>
      <c r="AO25" s="122">
        <f>_xlfn.XLOOKUP(B25,'[4]2_Schools'!$D$609:$D$10537,'[4]2_Schools'!$F$609:$F$10537)</f>
        <v>6430</v>
      </c>
      <c r="AR25" s="122"/>
      <c r="AU25" s="122"/>
      <c r="AX25" s="122"/>
      <c r="BA25" s="122"/>
      <c r="BD25" s="122"/>
      <c r="BE25" s="120">
        <f t="shared" si="6"/>
        <v>6430</v>
      </c>
      <c r="BF25" s="120">
        <f t="shared" si="7"/>
        <v>6430</v>
      </c>
    </row>
    <row r="26" spans="1:58" x14ac:dyDescent="0.3">
      <c r="A26">
        <f t="shared" si="3"/>
        <v>3022027</v>
      </c>
      <c r="B26">
        <v>3022027</v>
      </c>
      <c r="C26" t="str">
        <f>VLOOKUP(B26,'School Details'!A:K,2,FALSE)</f>
        <v>Garden Suburb Junior</v>
      </c>
      <c r="D26">
        <f>VLOOKUP(B26,'School Details'!A:K,3,FALSE)</f>
        <v>0</v>
      </c>
      <c r="E26" t="s">
        <v>400</v>
      </c>
      <c r="F26" t="str">
        <f>VLOOKUP(B26,'School Details'!A:K,5,FALSE)</f>
        <v>Primary</v>
      </c>
      <c r="G26" s="100" t="s">
        <v>1009</v>
      </c>
      <c r="H26" t="str">
        <f>VLOOKUP(G26,CCs!$Q:$R,2,FALSE)</f>
        <v>DFC Grnt Pd-Pri Sch</v>
      </c>
      <c r="I26" s="128" t="s">
        <v>570</v>
      </c>
      <c r="J26">
        <v>661225</v>
      </c>
      <c r="K26" t="s">
        <v>23874</v>
      </c>
      <c r="L26">
        <f t="shared" si="8"/>
        <v>1</v>
      </c>
      <c r="M26" t="str">
        <f t="shared" si="4"/>
        <v>DFC.CI01</v>
      </c>
      <c r="N26">
        <f>VLOOKUP(B26,'School Details'!A:K,10,FALSE)</f>
        <v>400002</v>
      </c>
      <c r="O26" t="str">
        <f t="shared" si="5"/>
        <v>Garden Suburb Junior</v>
      </c>
      <c r="P26" t="str">
        <f>VLOOKUP($N26,LBB_Code!$B:$F,3,FALSE)</f>
        <v>Garden Suburb Junior School</v>
      </c>
      <c r="Q26" t="str">
        <f>VLOOKUP($N26,LBB_Code!$B:$F,2,FALSE)</f>
        <v>S900008278</v>
      </c>
      <c r="R26" t="str">
        <f>VLOOKUP($N26,LBB_Code!$B:$F,4,FALSE)</f>
        <v>NW11 6XU</v>
      </c>
      <c r="S26" t="str">
        <f>VLOOKUP($G26,LBB_Code!$J:$O, 6,FALSE)</f>
        <v>A1.D11331.661225.99999.9999999.999999</v>
      </c>
      <c r="T26" s="154"/>
      <c r="W26" s="122"/>
      <c r="Z26" s="122"/>
      <c r="AC26" s="122"/>
      <c r="AF26" s="122"/>
      <c r="AI26" s="122"/>
      <c r="AL26" s="122"/>
      <c r="AO26" s="122">
        <f>_xlfn.XLOOKUP(B26,'[4]2_Schools'!$D$609:$D$10537,'[4]2_Schools'!$F$609:$F$10537)</f>
        <v>7735</v>
      </c>
      <c r="AR26" s="122"/>
      <c r="AU26" s="122"/>
      <c r="AX26" s="122"/>
      <c r="BA26" s="122"/>
      <c r="BD26" s="122"/>
      <c r="BE26" s="120">
        <f t="shared" si="6"/>
        <v>7735</v>
      </c>
      <c r="BF26" s="120">
        <f t="shared" si="7"/>
        <v>7735</v>
      </c>
    </row>
    <row r="27" spans="1:58" x14ac:dyDescent="0.3">
      <c r="A27">
        <f t="shared" si="3"/>
        <v>3022029</v>
      </c>
      <c r="B27">
        <v>3022029</v>
      </c>
      <c r="C27" t="str">
        <f>VLOOKUP(B27,'School Details'!A:K,2,FALSE)</f>
        <v>Goldbeaters</v>
      </c>
      <c r="D27">
        <f>VLOOKUP(B27,'School Details'!A:K,3,FALSE)</f>
        <v>0</v>
      </c>
      <c r="E27" t="s">
        <v>400</v>
      </c>
      <c r="F27" t="str">
        <f>VLOOKUP(B27,'School Details'!A:K,5,FALSE)</f>
        <v>Primary</v>
      </c>
      <c r="G27" s="100" t="s">
        <v>1009</v>
      </c>
      <c r="H27" t="str">
        <f>VLOOKUP(G27,CCs!$Q:$R,2,FALSE)</f>
        <v>DFC Grnt Pd-Pri Sch</v>
      </c>
      <c r="I27" s="128" t="s">
        <v>570</v>
      </c>
      <c r="J27">
        <v>661225</v>
      </c>
      <c r="K27" t="s">
        <v>23874</v>
      </c>
      <c r="L27">
        <f t="shared" si="8"/>
        <v>1</v>
      </c>
      <c r="M27" t="str">
        <f t="shared" si="4"/>
        <v>DFC.CI01</v>
      </c>
      <c r="N27">
        <f>VLOOKUP(B27,'School Details'!A:K,10,FALSE)</f>
        <v>400035</v>
      </c>
      <c r="O27" t="str">
        <f t="shared" si="5"/>
        <v>Goldbeaters</v>
      </c>
      <c r="P27" t="str">
        <f>VLOOKUP($N27,LBB_Code!$B:$F,3,FALSE)</f>
        <v>Goldbeaters School</v>
      </c>
      <c r="Q27" t="str">
        <f>VLOOKUP($N27,LBB_Code!$B:$F,2,FALSE)</f>
        <v>S900008301</v>
      </c>
      <c r="R27" t="str">
        <f>VLOOKUP($N27,LBB_Code!$B:$F,4,FALSE)</f>
        <v>HA8 0HA</v>
      </c>
      <c r="S27" t="str">
        <f>VLOOKUP($G27,LBB_Code!$J:$O, 6,FALSE)</f>
        <v>A1.D11331.661225.99999.9999999.999999</v>
      </c>
      <c r="T27" s="154"/>
      <c r="W27" s="122"/>
      <c r="Z27" s="122"/>
      <c r="AC27" s="122"/>
      <c r="AF27" s="122"/>
      <c r="AI27" s="122"/>
      <c r="AL27" s="122"/>
      <c r="AO27" s="122">
        <f>_xlfn.XLOOKUP(B27,'[4]2_Schools'!$D$609:$D$10537,'[4]2_Schools'!$F$609:$F$10537)</f>
        <v>9172.75</v>
      </c>
      <c r="AR27" s="122"/>
      <c r="AU27" s="122"/>
      <c r="AX27" s="122"/>
      <c r="BA27" s="122"/>
      <c r="BD27" s="122"/>
      <c r="BE27" s="120">
        <f t="shared" si="6"/>
        <v>9172.75</v>
      </c>
      <c r="BF27" s="120">
        <f t="shared" si="7"/>
        <v>9172.75</v>
      </c>
    </row>
    <row r="28" spans="1:58" x14ac:dyDescent="0.3">
      <c r="A28">
        <f t="shared" si="3"/>
        <v>3021001</v>
      </c>
      <c r="B28">
        <v>3021001</v>
      </c>
      <c r="C28" t="str">
        <f>VLOOKUP(B28,'School Details'!A:K,2,FALSE)</f>
        <v>Hampden Way Nursery</v>
      </c>
      <c r="D28">
        <f>VLOOKUP(B28,'School Details'!A:K,3,FALSE)</f>
        <v>0</v>
      </c>
      <c r="E28" t="s">
        <v>400</v>
      </c>
      <c r="F28" t="str">
        <f>VLOOKUP(B28,'School Details'!A:K,5,FALSE)</f>
        <v>Nursery</v>
      </c>
      <c r="G28" s="100" t="s">
        <v>1007</v>
      </c>
      <c r="H28" t="str">
        <f>VLOOKUP(G28,CCs!$Q:$R,2,FALSE)</f>
        <v>DFC Grnt Pd-Nur Sch</v>
      </c>
      <c r="I28" s="128" t="s">
        <v>570</v>
      </c>
      <c r="J28">
        <v>661225</v>
      </c>
      <c r="K28" t="s">
        <v>23874</v>
      </c>
      <c r="L28">
        <f t="shared" si="8"/>
        <v>1</v>
      </c>
      <c r="M28" t="str">
        <f t="shared" si="4"/>
        <v>DFC.CI01</v>
      </c>
      <c r="N28">
        <f>VLOOKUP(B28,'School Details'!A:K,10,FALSE)</f>
        <v>400102</v>
      </c>
      <c r="O28" t="str">
        <f t="shared" si="5"/>
        <v>Hampden Way Nursery</v>
      </c>
      <c r="P28" t="str">
        <f>VLOOKUP($N28,LBB_Code!$B:$F,3,FALSE)</f>
        <v>Brookhill Nursery School</v>
      </c>
      <c r="Q28" t="str">
        <f>VLOOKUP($N28,LBB_Code!$B:$F,2,FALSE)</f>
        <v>S900008346</v>
      </c>
      <c r="R28" t="str">
        <f>VLOOKUP($N28,LBB_Code!$B:$F,4,FALSE)</f>
        <v>EN4 8SD</v>
      </c>
      <c r="S28" t="str">
        <f>VLOOKUP($G28,LBB_Code!$J:$O, 6,FALSE)</f>
        <v>A1.D11327.661225.99999.9999999.999999</v>
      </c>
      <c r="T28" s="154"/>
      <c r="W28" s="122"/>
      <c r="Z28" s="122"/>
      <c r="AC28" s="122"/>
      <c r="AF28" s="122"/>
      <c r="AI28" s="122"/>
      <c r="AL28" s="122"/>
      <c r="AO28" s="122">
        <f>_xlfn.XLOOKUP(B28,'[4]2_Schools'!$D$609:$D$10537,'[4]2_Schools'!$F$609:$F$10537)</f>
        <v>4776.25</v>
      </c>
      <c r="AR28" s="122"/>
      <c r="AU28" s="122"/>
      <c r="AX28" s="122"/>
      <c r="BA28" s="122"/>
      <c r="BD28" s="122"/>
      <c r="BE28" s="120">
        <f t="shared" si="6"/>
        <v>4776.25</v>
      </c>
      <c r="BF28" s="120">
        <f t="shared" si="7"/>
        <v>4776.25</v>
      </c>
    </row>
    <row r="29" spans="1:58" x14ac:dyDescent="0.3">
      <c r="A29">
        <f t="shared" si="3"/>
        <v>3022031</v>
      </c>
      <c r="B29">
        <v>3022031</v>
      </c>
      <c r="C29" t="str">
        <f>VLOOKUP(B29,'School Details'!A:K,2,FALSE)</f>
        <v>Hollickwood JMI Sch</v>
      </c>
      <c r="D29">
        <f>VLOOKUP(B29,'School Details'!A:K,3,FALSE)</f>
        <v>0</v>
      </c>
      <c r="E29" t="s">
        <v>400</v>
      </c>
      <c r="F29" t="str">
        <f>VLOOKUP(B29,'School Details'!A:K,5,FALSE)</f>
        <v>Primary</v>
      </c>
      <c r="G29" s="100" t="s">
        <v>1009</v>
      </c>
      <c r="H29" t="str">
        <f>VLOOKUP(G29,CCs!$Q:$R,2,FALSE)</f>
        <v>DFC Grnt Pd-Pri Sch</v>
      </c>
      <c r="I29" s="128" t="s">
        <v>570</v>
      </c>
      <c r="J29">
        <v>661225</v>
      </c>
      <c r="K29" t="s">
        <v>23874</v>
      </c>
      <c r="L29">
        <f t="shared" si="8"/>
        <v>1</v>
      </c>
      <c r="M29" t="str">
        <f t="shared" si="4"/>
        <v>DFC.CI01</v>
      </c>
      <c r="N29">
        <f>VLOOKUP(B29,'School Details'!A:K,10,FALSE)</f>
        <v>400026</v>
      </c>
      <c r="O29" t="str">
        <f t="shared" si="5"/>
        <v>Hollickwood JMI Sch</v>
      </c>
      <c r="P29" t="str">
        <f>VLOOKUP($N29,LBB_Code!$B:$F,3,FALSE)</f>
        <v>Hollickwood School</v>
      </c>
      <c r="Q29" t="str">
        <f>VLOOKUP($N29,LBB_Code!$B:$F,2,FALSE)</f>
        <v>S900008296</v>
      </c>
      <c r="R29" t="str">
        <f>VLOOKUP($N29,LBB_Code!$B:$F,4,FALSE)</f>
        <v>N10 2NL</v>
      </c>
      <c r="S29" t="str">
        <f>VLOOKUP($G29,LBB_Code!$J:$O, 6,FALSE)</f>
        <v>A1.D11331.661225.99999.9999999.999999</v>
      </c>
      <c r="T29" s="154"/>
      <c r="W29" s="122"/>
      <c r="Z29" s="122"/>
      <c r="AC29" s="122"/>
      <c r="AF29" s="122"/>
      <c r="AI29" s="122"/>
      <c r="AL29" s="122"/>
      <c r="AO29" s="122">
        <f>_xlfn.XLOOKUP(B29,'[4]2_Schools'!$D$609:$D$10537,'[4]2_Schools'!$F$609:$F$10537)</f>
        <v>6252.25</v>
      </c>
      <c r="AR29" s="122"/>
      <c r="AU29" s="122"/>
      <c r="AX29" s="122"/>
      <c r="BA29" s="122"/>
      <c r="BD29" s="122"/>
      <c r="BE29" s="120">
        <f t="shared" si="6"/>
        <v>6252.25</v>
      </c>
      <c r="BF29" s="120">
        <f t="shared" si="7"/>
        <v>6252.25</v>
      </c>
    </row>
    <row r="30" spans="1:58" x14ac:dyDescent="0.3">
      <c r="A30">
        <f t="shared" si="3"/>
        <v>3022032</v>
      </c>
      <c r="B30">
        <v>3022032</v>
      </c>
      <c r="C30" t="str">
        <f>VLOOKUP(B30,'School Details'!A:K,2,FALSE)</f>
        <v>Holly Park School</v>
      </c>
      <c r="D30">
        <f>VLOOKUP(B30,'School Details'!A:K,3,FALSE)</f>
        <v>0</v>
      </c>
      <c r="E30" t="s">
        <v>400</v>
      </c>
      <c r="F30" t="str">
        <f>VLOOKUP(B30,'School Details'!A:K,5,FALSE)</f>
        <v>Primary</v>
      </c>
      <c r="G30" s="100" t="s">
        <v>1009</v>
      </c>
      <c r="H30" t="str">
        <f>VLOOKUP(G30,CCs!$Q:$R,2,FALSE)</f>
        <v>DFC Grnt Pd-Pri Sch</v>
      </c>
      <c r="I30" s="128" t="s">
        <v>570</v>
      </c>
      <c r="J30">
        <v>661225</v>
      </c>
      <c r="K30" t="s">
        <v>23874</v>
      </c>
      <c r="L30">
        <f t="shared" si="8"/>
        <v>1</v>
      </c>
      <c r="M30" t="str">
        <f t="shared" si="4"/>
        <v>DFC.CI01</v>
      </c>
      <c r="N30">
        <f>VLOOKUP(B30,'School Details'!A:K,10,FALSE)</f>
        <v>400084</v>
      </c>
      <c r="O30" t="str">
        <f t="shared" si="5"/>
        <v>Holly Park School</v>
      </c>
      <c r="P30" t="str">
        <f>VLOOKUP($N30,LBB_Code!$B:$F,3,FALSE)</f>
        <v>Holly Park School</v>
      </c>
      <c r="Q30" t="str">
        <f>VLOOKUP($N30,LBB_Code!$B:$F,2,FALSE)</f>
        <v>S900008333</v>
      </c>
      <c r="R30" t="str">
        <f>VLOOKUP($N30,LBB_Code!$B:$F,4,FALSE)</f>
        <v>N11 3HG</v>
      </c>
      <c r="S30" t="str">
        <f>VLOOKUP($G30,LBB_Code!$J:$O, 6,FALSE)</f>
        <v>A1.D11331.661225.99999.9999999.999999</v>
      </c>
      <c r="T30" s="154"/>
      <c r="W30" s="122"/>
      <c r="Z30" s="122"/>
      <c r="AC30" s="122"/>
      <c r="AF30" s="122"/>
      <c r="AI30" s="122"/>
      <c r="AL30" s="122"/>
      <c r="AO30" s="122">
        <f>_xlfn.XLOOKUP(B30,'[4]2_Schools'!$D$609:$D$10537,'[4]2_Schools'!$F$609:$F$10537)</f>
        <v>9269.5</v>
      </c>
      <c r="AR30" s="122"/>
      <c r="AU30" s="122"/>
      <c r="AX30" s="122"/>
      <c r="BA30" s="122"/>
      <c r="BD30" s="122"/>
      <c r="BE30" s="120">
        <f t="shared" si="6"/>
        <v>9269.5</v>
      </c>
      <c r="BF30" s="120">
        <f t="shared" si="7"/>
        <v>9269.5</v>
      </c>
    </row>
    <row r="31" spans="1:58" x14ac:dyDescent="0.3">
      <c r="A31">
        <f t="shared" si="3"/>
        <v>3022036</v>
      </c>
      <c r="B31">
        <v>3022036</v>
      </c>
      <c r="C31" t="str">
        <f>VLOOKUP(B31,'School Details'!A:K,2,FALSE)</f>
        <v>Livingstone School</v>
      </c>
      <c r="D31">
        <f>VLOOKUP(B31,'School Details'!A:K,3,FALSE)</f>
        <v>0</v>
      </c>
      <c r="E31" t="s">
        <v>400</v>
      </c>
      <c r="F31" t="str">
        <f>VLOOKUP(B31,'School Details'!A:K,5,FALSE)</f>
        <v>Primary</v>
      </c>
      <c r="G31" s="100" t="s">
        <v>1009</v>
      </c>
      <c r="H31" t="str">
        <f>VLOOKUP(G31,CCs!$Q:$R,2,FALSE)</f>
        <v>DFC Grnt Pd-Pri Sch</v>
      </c>
      <c r="I31" s="128" t="s">
        <v>570</v>
      </c>
      <c r="J31">
        <v>661225</v>
      </c>
      <c r="K31" t="s">
        <v>23874</v>
      </c>
      <c r="L31">
        <f t="shared" si="8"/>
        <v>1</v>
      </c>
      <c r="M31" t="str">
        <f t="shared" si="4"/>
        <v>DFC.CI01</v>
      </c>
      <c r="N31">
        <f>VLOOKUP(B31,'School Details'!A:K,10,FALSE)</f>
        <v>400046</v>
      </c>
      <c r="O31" t="str">
        <f t="shared" si="5"/>
        <v>Livingstone School</v>
      </c>
      <c r="P31" t="str">
        <f>VLOOKUP($N31,LBB_Code!$B:$F,3,FALSE)</f>
        <v>Livingstone School</v>
      </c>
      <c r="Q31" t="str">
        <f>VLOOKUP($N31,LBB_Code!$B:$F,2,FALSE)</f>
        <v>S900008310</v>
      </c>
      <c r="R31" t="str">
        <f>VLOOKUP($N31,LBB_Code!$B:$F,4,FALSE)</f>
        <v>EN4 9BU</v>
      </c>
      <c r="S31" t="str">
        <f>VLOOKUP($G31,LBB_Code!$J:$O, 6,FALSE)</f>
        <v>A1.D11331.661225.99999.9999999.999999</v>
      </c>
      <c r="T31" s="154"/>
      <c r="W31" s="122"/>
      <c r="Z31" s="122"/>
      <c r="AC31" s="122"/>
      <c r="AF31" s="122"/>
      <c r="AI31" s="122"/>
      <c r="AL31" s="122"/>
      <c r="AO31" s="122">
        <f>_xlfn.XLOOKUP(B31,'[4]2_Schools'!$D$609:$D$10537,'[4]2_Schools'!$F$609:$F$10537)</f>
        <v>6685.38</v>
      </c>
      <c r="AR31" s="122"/>
      <c r="AU31" s="122"/>
      <c r="AX31" s="122"/>
      <c r="BA31" s="122"/>
      <c r="BD31" s="122"/>
      <c r="BE31" s="120">
        <f t="shared" si="6"/>
        <v>6685.38</v>
      </c>
      <c r="BF31" s="120">
        <f t="shared" si="7"/>
        <v>6685.38</v>
      </c>
    </row>
    <row r="32" spans="1:58" x14ac:dyDescent="0.3">
      <c r="A32">
        <f t="shared" si="3"/>
        <v>3022037</v>
      </c>
      <c r="B32">
        <v>3022037</v>
      </c>
      <c r="C32" t="str">
        <f>VLOOKUP(B32,'School Details'!A:K,2,FALSE)</f>
        <v>Manorside</v>
      </c>
      <c r="D32">
        <f>VLOOKUP(B32,'School Details'!A:K,3,FALSE)</f>
        <v>0</v>
      </c>
      <c r="E32" t="s">
        <v>400</v>
      </c>
      <c r="F32" t="str">
        <f>VLOOKUP(B32,'School Details'!A:K,5,FALSE)</f>
        <v>Primary</v>
      </c>
      <c r="G32" s="100" t="s">
        <v>1009</v>
      </c>
      <c r="H32" t="str">
        <f>VLOOKUP(G32,CCs!$Q:$R,2,FALSE)</f>
        <v>DFC Grnt Pd-Pri Sch</v>
      </c>
      <c r="I32" s="128" t="s">
        <v>570</v>
      </c>
      <c r="J32">
        <v>661225</v>
      </c>
      <c r="K32" t="s">
        <v>23874</v>
      </c>
      <c r="L32">
        <f t="shared" si="8"/>
        <v>1</v>
      </c>
      <c r="M32" t="str">
        <f t="shared" si="4"/>
        <v>DFC.CI01</v>
      </c>
      <c r="N32">
        <f>VLOOKUP(B32,'School Details'!A:K,10,FALSE)</f>
        <v>400030</v>
      </c>
      <c r="O32" t="str">
        <f t="shared" si="5"/>
        <v>Manorside</v>
      </c>
      <c r="P32" t="str">
        <f>VLOOKUP($N32,LBB_Code!$B:$F,3,FALSE)</f>
        <v>Manorside School</v>
      </c>
      <c r="Q32" t="str">
        <f>VLOOKUP($N32,LBB_Code!$B:$F,2,FALSE)</f>
        <v>S900008298</v>
      </c>
      <c r="R32" t="str">
        <f>VLOOKUP($N32,LBB_Code!$B:$F,4,FALSE)</f>
        <v>N3 2AB</v>
      </c>
      <c r="S32" t="str">
        <f>VLOOKUP($G32,LBB_Code!$J:$O, 6,FALSE)</f>
        <v>A1.D11331.661225.99999.9999999.999999</v>
      </c>
      <c r="T32" s="154"/>
      <c r="W32" s="122"/>
      <c r="Z32" s="122"/>
      <c r="AC32" s="122"/>
      <c r="AF32" s="122"/>
      <c r="AI32" s="122"/>
      <c r="AL32" s="122"/>
      <c r="AO32" s="122">
        <f>_xlfn.XLOOKUP(B32,'[4]2_Schools'!$D$609:$D$10537,'[4]2_Schools'!$F$609:$F$10537)</f>
        <v>6596.5</v>
      </c>
      <c r="AR32" s="122"/>
      <c r="AU32" s="122"/>
      <c r="AX32" s="122"/>
      <c r="BA32" s="122"/>
      <c r="BD32" s="122"/>
      <c r="BE32" s="120">
        <f t="shared" si="6"/>
        <v>6596.5</v>
      </c>
      <c r="BF32" s="120">
        <f t="shared" si="7"/>
        <v>6596.5</v>
      </c>
    </row>
    <row r="33" spans="1:58" x14ac:dyDescent="0.3">
      <c r="A33">
        <f t="shared" si="3"/>
        <v>3027010</v>
      </c>
      <c r="B33">
        <v>3027010</v>
      </c>
      <c r="C33" t="str">
        <f>VLOOKUP(B33,'School Details'!A:K,2,FALSE)</f>
        <v>Mapledown</v>
      </c>
      <c r="D33">
        <f>VLOOKUP(B33,'School Details'!A:K,3,FALSE)</f>
        <v>0</v>
      </c>
      <c r="E33" t="s">
        <v>400</v>
      </c>
      <c r="F33" t="str">
        <f>VLOOKUP(B33,'School Details'!A:K,5,FALSE)</f>
        <v>Special</v>
      </c>
      <c r="G33" s="100" t="s">
        <v>1014</v>
      </c>
      <c r="H33" t="str">
        <f>VLOOKUP(G33,CCs!$Q:$R,2,FALSE)</f>
        <v>DFC Grnt Pd-Spec Sch</v>
      </c>
      <c r="I33" s="128" t="s">
        <v>570</v>
      </c>
      <c r="J33">
        <v>661225</v>
      </c>
      <c r="K33" t="s">
        <v>23874</v>
      </c>
      <c r="L33">
        <f t="shared" si="8"/>
        <v>1</v>
      </c>
      <c r="M33" t="str">
        <f t="shared" si="4"/>
        <v>DFC.CI01</v>
      </c>
      <c r="N33">
        <f>VLOOKUP(B33,'School Details'!A:K,10,FALSE)</f>
        <v>400063</v>
      </c>
      <c r="O33" t="str">
        <f t="shared" si="5"/>
        <v>Mapledown</v>
      </c>
      <c r="P33" t="str">
        <f>VLOOKUP($N33,LBB_Code!$B:$F,3,FALSE)</f>
        <v>Mapledown School</v>
      </c>
      <c r="Q33" t="str">
        <f>VLOOKUP($N33,LBB_Code!$B:$F,2,FALSE)</f>
        <v>S900008322</v>
      </c>
      <c r="R33" t="str">
        <f>VLOOKUP($N33,LBB_Code!$B:$F,4,FALSE)</f>
        <v>NW2 1TR</v>
      </c>
      <c r="S33" t="str">
        <f>VLOOKUP($G33,LBB_Code!$J:$O, 6,FALSE)</f>
        <v>A1.D11340.661225.99999.9999999.999999</v>
      </c>
      <c r="T33" s="154"/>
      <c r="W33" s="122"/>
      <c r="Z33" s="122"/>
      <c r="AC33" s="122"/>
      <c r="AF33" s="122"/>
      <c r="AI33" s="122"/>
      <c r="AL33" s="122"/>
      <c r="AO33" s="122">
        <f>_xlfn.XLOOKUP(B33,'[4]2_Schools'!$D$609:$D$10537,'[4]2_Schools'!$F$609:$F$10537)</f>
        <v>9771.25</v>
      </c>
      <c r="AR33" s="122"/>
      <c r="AU33" s="122"/>
      <c r="AX33" s="122"/>
      <c r="BA33" s="122"/>
      <c r="BD33" s="122"/>
      <c r="BE33" s="120">
        <f t="shared" si="6"/>
        <v>9771.25</v>
      </c>
      <c r="BF33" s="120">
        <f t="shared" si="7"/>
        <v>9771.25</v>
      </c>
    </row>
    <row r="34" spans="1:58" x14ac:dyDescent="0.3">
      <c r="A34">
        <f t="shared" si="3"/>
        <v>3023523</v>
      </c>
      <c r="B34">
        <v>3023523</v>
      </c>
      <c r="C34" t="str">
        <f>VLOOKUP(B34,'School Details'!A:K,2,FALSE)</f>
        <v>Martin</v>
      </c>
      <c r="D34">
        <f>VLOOKUP(B34,'School Details'!A:K,3,FALSE)</f>
        <v>0</v>
      </c>
      <c r="E34" t="s">
        <v>400</v>
      </c>
      <c r="F34" t="str">
        <f>VLOOKUP(B34,'School Details'!A:K,5,FALSE)</f>
        <v>Primary</v>
      </c>
      <c r="G34" s="100" t="s">
        <v>1009</v>
      </c>
      <c r="H34" t="str">
        <f>VLOOKUP(G34,CCs!$Q:$R,2,FALSE)</f>
        <v>DFC Grnt Pd-Pri Sch</v>
      </c>
      <c r="I34" s="128" t="s">
        <v>570</v>
      </c>
      <c r="J34">
        <v>661225</v>
      </c>
      <c r="K34" t="s">
        <v>23874</v>
      </c>
      <c r="L34">
        <f t="shared" si="8"/>
        <v>1</v>
      </c>
      <c r="M34" t="str">
        <f t="shared" si="4"/>
        <v>DFC.CI01</v>
      </c>
      <c r="N34">
        <f>VLOOKUP(B34,'School Details'!A:K,10,FALSE)</f>
        <v>400130</v>
      </c>
      <c r="O34" t="str">
        <f t="shared" si="5"/>
        <v>Martin</v>
      </c>
      <c r="P34" t="str">
        <f>VLOOKUP($N34,LBB_Code!$B:$F,3,FALSE)</f>
        <v>Martin Primary School</v>
      </c>
      <c r="Q34" t="str">
        <f>VLOOKUP($N34,LBB_Code!$B:$F,2,FALSE)</f>
        <v>S900008361</v>
      </c>
      <c r="R34" t="str">
        <f>VLOOKUP($N34,LBB_Code!$B:$F,4,FALSE)</f>
        <v>N2 9JP</v>
      </c>
      <c r="S34" t="str">
        <f>VLOOKUP($G34,LBB_Code!$J:$O, 6,FALSE)</f>
        <v>A1.D11331.661225.99999.9999999.999999</v>
      </c>
      <c r="T34" s="154"/>
      <c r="W34" s="122"/>
      <c r="Z34" s="122"/>
      <c r="AC34" s="122"/>
      <c r="AF34" s="122"/>
      <c r="AI34" s="122"/>
      <c r="AL34" s="122"/>
      <c r="AO34" s="122">
        <f>_xlfn.XLOOKUP(B34,'[4]2_Schools'!$D$609:$D$10537,'[4]2_Schools'!$F$609:$F$10537)</f>
        <v>11627.5</v>
      </c>
      <c r="AR34" s="122"/>
      <c r="AU34" s="122"/>
      <c r="AX34" s="122"/>
      <c r="BA34" s="122"/>
      <c r="BD34" s="122"/>
      <c r="BE34" s="120">
        <f t="shared" si="6"/>
        <v>11627.5</v>
      </c>
      <c r="BF34" s="120">
        <f t="shared" si="7"/>
        <v>11627.5</v>
      </c>
    </row>
    <row r="35" spans="1:58" x14ac:dyDescent="0.3">
      <c r="A35">
        <f t="shared" si="3"/>
        <v>3022042</v>
      </c>
      <c r="B35">
        <v>3022042</v>
      </c>
      <c r="C35" t="str">
        <f>VLOOKUP(B35,'School Details'!A:K,2,FALSE)</f>
        <v>Monkfrith Sch</v>
      </c>
      <c r="D35">
        <f>VLOOKUP(B35,'School Details'!A:K,3,FALSE)</f>
        <v>0</v>
      </c>
      <c r="E35" t="s">
        <v>400</v>
      </c>
      <c r="F35" t="str">
        <f>VLOOKUP(B35,'School Details'!A:K,5,FALSE)</f>
        <v>Primary</v>
      </c>
      <c r="G35" s="100" t="s">
        <v>1009</v>
      </c>
      <c r="H35" t="str">
        <f>VLOOKUP(G35,CCs!$Q:$R,2,FALSE)</f>
        <v>DFC Grnt Pd-Pri Sch</v>
      </c>
      <c r="I35" s="128" t="s">
        <v>570</v>
      </c>
      <c r="J35">
        <v>661225</v>
      </c>
      <c r="K35" t="s">
        <v>23874</v>
      </c>
      <c r="L35">
        <f t="shared" si="8"/>
        <v>1</v>
      </c>
      <c r="M35" t="str">
        <f t="shared" si="4"/>
        <v>DFC.CI01</v>
      </c>
      <c r="N35">
        <f>VLOOKUP(B35,'School Details'!A:K,10,FALSE)</f>
        <v>400048</v>
      </c>
      <c r="O35" t="str">
        <f t="shared" si="5"/>
        <v>Monkfrith Sch</v>
      </c>
      <c r="P35" t="str">
        <f>VLOOKUP($N35,LBB_Code!$B:$F,3,FALSE)</f>
        <v>Monkfrith School</v>
      </c>
      <c r="Q35" t="str">
        <f>VLOOKUP($N35,LBB_Code!$B:$F,2,FALSE)</f>
        <v>S900008312</v>
      </c>
      <c r="R35" t="str">
        <f>VLOOKUP($N35,LBB_Code!$B:$F,4,FALSE)</f>
        <v>N14 5NG</v>
      </c>
      <c r="S35" t="str">
        <f>VLOOKUP($G35,LBB_Code!$J:$O, 6,FALSE)</f>
        <v>A1.D11331.661225.99999.9999999.999999</v>
      </c>
      <c r="T35" s="154"/>
      <c r="W35" s="122"/>
      <c r="Z35" s="122"/>
      <c r="AC35" s="122"/>
      <c r="AF35" s="122"/>
      <c r="AI35" s="122"/>
      <c r="AL35" s="122"/>
      <c r="AO35" s="122">
        <f>_xlfn.XLOOKUP(B35,'[4]2_Schools'!$D$609:$D$10537,'[4]2_Schools'!$F$609:$F$10537)</f>
        <v>8691.25</v>
      </c>
      <c r="AR35" s="122"/>
      <c r="AU35" s="122"/>
      <c r="AX35" s="122"/>
      <c r="BA35" s="122"/>
      <c r="BD35" s="122"/>
      <c r="BE35" s="120">
        <f t="shared" si="6"/>
        <v>8691.25</v>
      </c>
      <c r="BF35" s="120">
        <f t="shared" si="7"/>
        <v>8691.25</v>
      </c>
    </row>
    <row r="36" spans="1:58" x14ac:dyDescent="0.3">
      <c r="A36">
        <f t="shared" si="3"/>
        <v>3022044</v>
      </c>
      <c r="B36">
        <v>3022044</v>
      </c>
      <c r="C36" t="str">
        <f>VLOOKUP(B36,'School Details'!A:K,2,FALSE)</f>
        <v>Moss Hall Infant</v>
      </c>
      <c r="D36">
        <f>VLOOKUP(B36,'School Details'!A:K,3,FALSE)</f>
        <v>0</v>
      </c>
      <c r="E36" t="s">
        <v>400</v>
      </c>
      <c r="F36" t="str">
        <f>VLOOKUP(B36,'School Details'!A:K,5,FALSE)</f>
        <v>Primary</v>
      </c>
      <c r="G36" s="100" t="s">
        <v>1009</v>
      </c>
      <c r="H36" t="str">
        <f>VLOOKUP(G36,CCs!$Q:$R,2,FALSE)</f>
        <v>DFC Grnt Pd-Pri Sch</v>
      </c>
      <c r="I36" s="128" t="s">
        <v>570</v>
      </c>
      <c r="J36">
        <v>661225</v>
      </c>
      <c r="K36" t="s">
        <v>23874</v>
      </c>
      <c r="L36">
        <f t="shared" si="8"/>
        <v>1</v>
      </c>
      <c r="M36" t="str">
        <f t="shared" si="4"/>
        <v>DFC.CI01</v>
      </c>
      <c r="N36">
        <f>VLOOKUP(B36,'School Details'!A:K,10,FALSE)</f>
        <v>400088</v>
      </c>
      <c r="O36" t="str">
        <f t="shared" si="5"/>
        <v>Moss Hall Infant</v>
      </c>
      <c r="P36" t="str">
        <f>VLOOKUP($N36,LBB_Code!$B:$F,3,FALSE)</f>
        <v>Moss Hall Junior School</v>
      </c>
      <c r="Q36" t="str">
        <f>VLOOKUP($N36,LBB_Code!$B:$F,2,FALSE)</f>
        <v>S900008336</v>
      </c>
      <c r="R36" t="str">
        <f>VLOOKUP($N36,LBB_Code!$B:$F,4,FALSE)</f>
        <v>N3 1NR</v>
      </c>
      <c r="S36" t="str">
        <f>VLOOKUP($G36,LBB_Code!$J:$O, 6,FALSE)</f>
        <v>A1.D11331.661225.99999.9999999.999999</v>
      </c>
      <c r="T36" s="154"/>
      <c r="W36" s="122"/>
      <c r="Z36" s="122"/>
      <c r="AC36" s="122"/>
      <c r="AF36" s="122"/>
      <c r="AI36" s="122"/>
      <c r="AL36" s="122"/>
      <c r="AO36" s="122">
        <f>_xlfn.XLOOKUP(B36,'[4]2_Schools'!$D$609:$D$10537,'[4]2_Schools'!$F$609:$F$10537)</f>
        <v>7566.25</v>
      </c>
      <c r="AR36" s="122"/>
      <c r="AU36" s="122"/>
      <c r="AX36" s="122"/>
      <c r="BA36" s="122"/>
      <c r="BD36" s="122"/>
      <c r="BE36" s="120">
        <f t="shared" si="6"/>
        <v>7566.25</v>
      </c>
      <c r="BF36" s="120">
        <f t="shared" si="7"/>
        <v>7566.25</v>
      </c>
    </row>
    <row r="37" spans="1:58" x14ac:dyDescent="0.3">
      <c r="A37">
        <f t="shared" si="3"/>
        <v>3022043</v>
      </c>
      <c r="B37">
        <v>3022043</v>
      </c>
      <c r="C37" t="str">
        <f>VLOOKUP(B37,'School Details'!A:K,2,FALSE)</f>
        <v>Moss Hall Junior</v>
      </c>
      <c r="D37">
        <f>VLOOKUP(B37,'School Details'!A:K,3,FALSE)</f>
        <v>0</v>
      </c>
      <c r="E37" t="s">
        <v>400</v>
      </c>
      <c r="F37" t="str">
        <f>VLOOKUP(B37,'School Details'!A:K,5,FALSE)</f>
        <v>Primary</v>
      </c>
      <c r="G37" s="100" t="s">
        <v>1009</v>
      </c>
      <c r="H37" t="str">
        <f>VLOOKUP(G37,CCs!$Q:$R,2,FALSE)</f>
        <v>DFC Grnt Pd-Pri Sch</v>
      </c>
      <c r="I37" s="128" t="s">
        <v>570</v>
      </c>
      <c r="J37">
        <v>661225</v>
      </c>
      <c r="K37" t="s">
        <v>23874</v>
      </c>
      <c r="L37">
        <f t="shared" si="8"/>
        <v>1</v>
      </c>
      <c r="M37" t="str">
        <f t="shared" si="4"/>
        <v>DFC.CI01</v>
      </c>
      <c r="N37">
        <f>VLOOKUP(B37,'School Details'!A:K,10,FALSE)</f>
        <v>400088</v>
      </c>
      <c r="O37" t="str">
        <f t="shared" si="5"/>
        <v>Moss Hall Junior</v>
      </c>
      <c r="P37" t="str">
        <f>VLOOKUP($N37,LBB_Code!$B:$F,3,FALSE)</f>
        <v>Moss Hall Junior School</v>
      </c>
      <c r="Q37" t="str">
        <f>VLOOKUP($N37,LBB_Code!$B:$F,2,FALSE)</f>
        <v>S900008336</v>
      </c>
      <c r="R37" t="str">
        <f>VLOOKUP($N37,LBB_Code!$B:$F,4,FALSE)</f>
        <v>N3 1NR</v>
      </c>
      <c r="S37" t="str">
        <f>VLOOKUP($G37,LBB_Code!$J:$O, 6,FALSE)</f>
        <v>A1.D11331.661225.99999.9999999.999999</v>
      </c>
      <c r="T37" s="154"/>
      <c r="W37" s="122"/>
      <c r="Z37" s="122"/>
      <c r="AC37" s="122"/>
      <c r="AF37" s="122"/>
      <c r="AI37" s="122"/>
      <c r="AL37" s="122"/>
      <c r="AO37" s="122">
        <f>_xlfn.XLOOKUP(B37,'[4]2_Schools'!$D$609:$D$10537,'[4]2_Schools'!$F$609:$F$10537)</f>
        <v>9028.75</v>
      </c>
      <c r="AR37" s="122"/>
      <c r="AU37" s="122"/>
      <c r="AX37" s="122"/>
      <c r="BA37" s="122"/>
      <c r="BD37" s="122"/>
      <c r="BE37" s="120">
        <f t="shared" si="6"/>
        <v>9028.75</v>
      </c>
      <c r="BF37" s="120">
        <f t="shared" si="7"/>
        <v>9028.75</v>
      </c>
    </row>
    <row r="38" spans="1:58" x14ac:dyDescent="0.3">
      <c r="A38">
        <f t="shared" si="3"/>
        <v>3021002</v>
      </c>
      <c r="B38">
        <v>3021002</v>
      </c>
      <c r="C38" t="str">
        <f>VLOOKUP(B38,'School Details'!A:K,2,FALSE)</f>
        <v>Moss Hall Nursery</v>
      </c>
      <c r="D38">
        <f>VLOOKUP(B38,'School Details'!A:K,3,FALSE)</f>
        <v>0</v>
      </c>
      <c r="E38" t="s">
        <v>400</v>
      </c>
      <c r="F38" t="str">
        <f>VLOOKUP(B38,'School Details'!A:K,5,FALSE)</f>
        <v>Nursery</v>
      </c>
      <c r="G38" s="100" t="s">
        <v>1007</v>
      </c>
      <c r="H38" t="str">
        <f>VLOOKUP(G38,CCs!$Q:$R,2,FALSE)</f>
        <v>DFC Grnt Pd-Nur Sch</v>
      </c>
      <c r="I38" s="128" t="s">
        <v>570</v>
      </c>
      <c r="J38">
        <v>661225</v>
      </c>
      <c r="K38" t="s">
        <v>23874</v>
      </c>
      <c r="L38">
        <f t="shared" si="8"/>
        <v>1</v>
      </c>
      <c r="M38" t="str">
        <f t="shared" si="4"/>
        <v>DFC.CI01</v>
      </c>
      <c r="N38">
        <f>VLOOKUP(B38,'School Details'!A:K,10,FALSE)</f>
        <v>400072</v>
      </c>
      <c r="O38" t="str">
        <f t="shared" si="5"/>
        <v>Moss Hall Nursery</v>
      </c>
      <c r="P38" t="str">
        <f>VLOOKUP($N38,LBB_Code!$B:$F,3,FALSE)</f>
        <v>Moss Hall Nursery School</v>
      </c>
      <c r="Q38" t="str">
        <f>VLOOKUP($N38,LBB_Code!$B:$F,2,FALSE)</f>
        <v>S900008330</v>
      </c>
      <c r="R38" t="str">
        <f>VLOOKUP($N38,LBB_Code!$B:$F,4,FALSE)</f>
        <v>N3 1NR</v>
      </c>
      <c r="S38" t="str">
        <f>VLOOKUP($G38,LBB_Code!$J:$O, 6,FALSE)</f>
        <v>A1.D11327.661225.99999.9999999.999999</v>
      </c>
      <c r="T38" s="154"/>
      <c r="W38" s="122"/>
      <c r="Z38" s="122"/>
      <c r="AC38" s="122"/>
      <c r="AF38" s="122"/>
      <c r="AI38" s="122"/>
      <c r="AL38" s="122"/>
      <c r="AO38" s="122">
        <f>_xlfn.XLOOKUP(B38,'[4]2_Schools'!$D$609:$D$10537,'[4]2_Schools'!$F$609:$F$10537)</f>
        <v>4708.75</v>
      </c>
      <c r="AR38" s="122"/>
      <c r="AU38" s="122"/>
      <c r="AX38" s="122"/>
      <c r="BA38" s="122"/>
      <c r="BD38" s="122"/>
      <c r="BE38" s="120">
        <f t="shared" si="6"/>
        <v>4708.75</v>
      </c>
      <c r="BF38" s="120">
        <f t="shared" si="7"/>
        <v>4708.75</v>
      </c>
    </row>
    <row r="39" spans="1:58" x14ac:dyDescent="0.3">
      <c r="A39">
        <f t="shared" si="3"/>
        <v>3021102</v>
      </c>
      <c r="B39">
        <v>3021102</v>
      </c>
      <c r="C39" t="str">
        <f>VLOOKUP(B39,'School Details'!A:K,2,FALSE)</f>
        <v>Northgate</v>
      </c>
      <c r="D39">
        <f>VLOOKUP(B39,'School Details'!A:K,3,FALSE)</f>
        <v>0</v>
      </c>
      <c r="E39" t="s">
        <v>400</v>
      </c>
      <c r="F39" t="str">
        <f>VLOOKUP(B39,'School Details'!A:K,5,FALSE)</f>
        <v>PRU</v>
      </c>
      <c r="G39" s="100" t="s">
        <v>1014</v>
      </c>
      <c r="H39" t="str">
        <f>VLOOKUP(G39,CCs!$Q:$R,2,FALSE)</f>
        <v>DFC Grnt Pd-Spec Sch</v>
      </c>
      <c r="I39" s="128" t="s">
        <v>570</v>
      </c>
      <c r="J39">
        <v>661225</v>
      </c>
      <c r="K39" t="s">
        <v>23874</v>
      </c>
      <c r="L39">
        <f t="shared" si="8"/>
        <v>1</v>
      </c>
      <c r="M39" t="str">
        <f t="shared" si="4"/>
        <v>DFC.CI01</v>
      </c>
      <c r="N39">
        <f>VLOOKUP(B39,'School Details'!A:K,10,FALSE)</f>
        <v>400157</v>
      </c>
      <c r="O39" t="str">
        <f t="shared" si="5"/>
        <v>Northgate</v>
      </c>
      <c r="P39" t="str">
        <f>VLOOKUP($N39,LBB_Code!$B:$F,3,FALSE)</f>
        <v>Northgate</v>
      </c>
      <c r="Q39" t="str">
        <f>VLOOKUP($N39,LBB_Code!$B:$F,2,FALSE)</f>
        <v>S900008366</v>
      </c>
      <c r="R39" t="str">
        <f>VLOOKUP($N39,LBB_Code!$B:$F,4,FALSE)</f>
        <v>HA8 0AD</v>
      </c>
      <c r="S39" t="str">
        <f>VLOOKUP($G39,LBB_Code!$J:$O, 6,FALSE)</f>
        <v>A1.D11340.661225.99999.9999999.999999</v>
      </c>
      <c r="T39" s="154"/>
      <c r="W39" s="122"/>
      <c r="Z39" s="122"/>
      <c r="AC39" s="122"/>
      <c r="AF39" s="122"/>
      <c r="AI39" s="122"/>
      <c r="AL39" s="122"/>
      <c r="AO39" s="122">
        <f>_xlfn.XLOOKUP(B39,'[4]2_Schools'!$D$609:$D$10537,'[4]2_Schools'!$F$609:$F$10537)</f>
        <v>4928.12</v>
      </c>
      <c r="AR39" s="122"/>
      <c r="AU39" s="122"/>
      <c r="AX39" s="122"/>
      <c r="BA39" s="122"/>
      <c r="BD39" s="122"/>
      <c r="BE39" s="120">
        <f t="shared" ref="BE39:BE54" si="9">W39+Z39+AC39+AF39+AI39+AL39+AO39+AR39+AU39+AX39+BA39+W39</f>
        <v>4928.12</v>
      </c>
      <c r="BF39" s="120">
        <f t="shared" si="7"/>
        <v>4928.12</v>
      </c>
    </row>
    <row r="40" spans="1:58" x14ac:dyDescent="0.3">
      <c r="A40">
        <f t="shared" si="3"/>
        <v>3022045</v>
      </c>
      <c r="B40">
        <v>3022045</v>
      </c>
      <c r="C40" t="str">
        <f>VLOOKUP(B40,'School Details'!A:K,2,FALSE)</f>
        <v>Northside</v>
      </c>
      <c r="D40">
        <f>VLOOKUP(B40,'School Details'!A:K,3,FALSE)</f>
        <v>0</v>
      </c>
      <c r="E40" t="s">
        <v>400</v>
      </c>
      <c r="F40" t="str">
        <f>VLOOKUP(B40,'School Details'!A:K,5,FALSE)</f>
        <v>Primary</v>
      </c>
      <c r="G40" s="100" t="s">
        <v>1009</v>
      </c>
      <c r="H40" t="str">
        <f>VLOOKUP(G40,CCs!$Q:$R,2,FALSE)</f>
        <v>DFC Grnt Pd-Pri Sch</v>
      </c>
      <c r="I40" s="128" t="s">
        <v>570</v>
      </c>
      <c r="J40">
        <v>661225</v>
      </c>
      <c r="K40" t="s">
        <v>23874</v>
      </c>
      <c r="L40">
        <f t="shared" si="8"/>
        <v>1</v>
      </c>
      <c r="M40" t="str">
        <f t="shared" si="4"/>
        <v>DFC.CI01</v>
      </c>
      <c r="N40">
        <f>VLOOKUP(B40,'School Details'!A:K,10,FALSE)</f>
        <v>400089</v>
      </c>
      <c r="O40" t="str">
        <f t="shared" si="5"/>
        <v>Northside</v>
      </c>
      <c r="P40" t="str">
        <f>VLOOKUP($N40,LBB_Code!$B:$F,3,FALSE)</f>
        <v>Northside School</v>
      </c>
      <c r="Q40" t="str">
        <f>VLOOKUP($N40,LBB_Code!$B:$F,2,FALSE)</f>
        <v>S900008337</v>
      </c>
      <c r="R40" t="str">
        <f>VLOOKUP($N40,LBB_Code!$B:$F,4,FALSE)</f>
        <v>N12 8JP</v>
      </c>
      <c r="S40" t="str">
        <f>VLOOKUP($G40,LBB_Code!$J:$O, 6,FALSE)</f>
        <v>A1.D11331.661225.99999.9999999.999999</v>
      </c>
      <c r="T40" s="154"/>
      <c r="W40" s="122"/>
      <c r="Z40" s="122"/>
      <c r="AC40" s="122"/>
      <c r="AF40" s="122"/>
      <c r="AI40" s="122"/>
      <c r="AL40" s="122"/>
      <c r="AO40" s="122">
        <f>_xlfn.XLOOKUP(B40,'[4]2_Schools'!$D$609:$D$10537,'[4]2_Schools'!$F$609:$F$10537)</f>
        <v>6772</v>
      </c>
      <c r="AR40" s="122"/>
      <c r="AU40" s="122"/>
      <c r="AX40" s="122"/>
      <c r="BA40" s="122"/>
      <c r="BD40" s="122"/>
      <c r="BE40" s="120">
        <f t="shared" si="9"/>
        <v>6772</v>
      </c>
      <c r="BF40" s="122">
        <f t="shared" si="7"/>
        <v>6772</v>
      </c>
    </row>
    <row r="41" spans="1:58" x14ac:dyDescent="0.3">
      <c r="A41">
        <f t="shared" si="3"/>
        <v>3027005</v>
      </c>
      <c r="B41">
        <v>3027005</v>
      </c>
      <c r="C41" t="str">
        <f>VLOOKUP(B41,'School Details'!A:K,2,FALSE)</f>
        <v>Northway</v>
      </c>
      <c r="D41">
        <f>VLOOKUP(B41,'School Details'!A:K,3,FALSE)</f>
        <v>0</v>
      </c>
      <c r="E41" t="s">
        <v>400</v>
      </c>
      <c r="F41" t="str">
        <f>VLOOKUP(B41,'School Details'!A:K,5,FALSE)</f>
        <v>Special</v>
      </c>
      <c r="G41" s="100" t="s">
        <v>1014</v>
      </c>
      <c r="H41" t="str">
        <f>VLOOKUP(G41,CCs!$Q:$R,2,FALSE)</f>
        <v>DFC Grnt Pd-Spec Sch</v>
      </c>
      <c r="I41" s="128" t="s">
        <v>570</v>
      </c>
      <c r="J41">
        <v>661225</v>
      </c>
      <c r="K41" t="s">
        <v>23874</v>
      </c>
      <c r="L41">
        <f t="shared" si="8"/>
        <v>1</v>
      </c>
      <c r="M41" t="str">
        <f t="shared" si="4"/>
        <v>DFC.CI01</v>
      </c>
      <c r="N41">
        <f>VLOOKUP(B41,'School Details'!A:K,10,FALSE)</f>
        <v>400034</v>
      </c>
      <c r="O41" t="str">
        <f t="shared" si="5"/>
        <v>Northway</v>
      </c>
      <c r="P41" t="str">
        <f>VLOOKUP($N41,LBB_Code!$B:$F,3,FALSE)</f>
        <v>Northway School</v>
      </c>
      <c r="Q41" t="str">
        <f>VLOOKUP($N41,LBB_Code!$B:$F,2,FALSE)</f>
        <v>S900008300</v>
      </c>
      <c r="R41" t="str">
        <f>VLOOKUP($N41,LBB_Code!$B:$F,4,FALSE)</f>
        <v>NW7 3HS</v>
      </c>
      <c r="S41" t="str">
        <f>VLOOKUP($G41,LBB_Code!$J:$O, 6,FALSE)</f>
        <v>A1.D11340.661225.99999.9999999.999999</v>
      </c>
      <c r="T41" s="154"/>
      <c r="W41" s="122"/>
      <c r="Z41" s="122"/>
      <c r="AC41" s="122"/>
      <c r="AF41" s="122"/>
      <c r="AI41" s="122"/>
      <c r="AL41" s="122"/>
      <c r="AO41" s="122">
        <f>_xlfn.XLOOKUP(B41,'[4]2_Schools'!$D$609:$D$10537,'[4]2_Schools'!$F$609:$F$10537)</f>
        <v>11796.25</v>
      </c>
      <c r="AR41" s="122"/>
      <c r="AU41" s="122"/>
      <c r="AX41" s="122"/>
      <c r="BA41" s="122"/>
      <c r="BD41" s="122"/>
      <c r="BE41" s="120">
        <f t="shared" si="9"/>
        <v>11796.25</v>
      </c>
      <c r="BF41" s="122">
        <f t="shared" si="7"/>
        <v>11796.25</v>
      </c>
    </row>
    <row r="42" spans="1:58" x14ac:dyDescent="0.3">
      <c r="A42">
        <f t="shared" si="3"/>
        <v>3027009</v>
      </c>
      <c r="B42">
        <v>3027009</v>
      </c>
      <c r="C42" t="str">
        <f>VLOOKUP(B42,'School Details'!A:K,2,FALSE)</f>
        <v>Oakleigh</v>
      </c>
      <c r="D42">
        <f>VLOOKUP(B42,'School Details'!A:K,3,FALSE)</f>
        <v>0</v>
      </c>
      <c r="E42" t="s">
        <v>400</v>
      </c>
      <c r="F42" t="str">
        <f>VLOOKUP(B42,'School Details'!A:K,5,FALSE)</f>
        <v>Special</v>
      </c>
      <c r="G42" s="100" t="s">
        <v>1014</v>
      </c>
      <c r="H42" t="str">
        <f>VLOOKUP(G42,CCs!$Q:$R,2,FALSE)</f>
        <v>DFC Grnt Pd-Spec Sch</v>
      </c>
      <c r="I42" s="128" t="s">
        <v>570</v>
      </c>
      <c r="J42">
        <v>661225</v>
      </c>
      <c r="K42" t="s">
        <v>23874</v>
      </c>
      <c r="L42">
        <f t="shared" si="8"/>
        <v>1</v>
      </c>
      <c r="M42" t="str">
        <f t="shared" si="4"/>
        <v>DFC.CI01</v>
      </c>
      <c r="N42">
        <f>VLOOKUP(B42,'School Details'!A:K,10,FALSE)</f>
        <v>400091</v>
      </c>
      <c r="O42" t="str">
        <f t="shared" si="5"/>
        <v>Oakleigh</v>
      </c>
      <c r="P42" t="str">
        <f>VLOOKUP($N42,LBB_Code!$B:$F,3,FALSE)</f>
        <v>Oakleigh School</v>
      </c>
      <c r="Q42" t="str">
        <f>VLOOKUP($N42,LBB_Code!$B:$F,2,FALSE)</f>
        <v>S900008338</v>
      </c>
      <c r="R42" t="str">
        <f>VLOOKUP($N42,LBB_Code!$B:$F,4,FALSE)</f>
        <v>N20 0DH</v>
      </c>
      <c r="S42" t="str">
        <f>VLOOKUP($G42,LBB_Code!$J:$O, 6,FALSE)</f>
        <v>A1.D11340.661225.99999.9999999.999999</v>
      </c>
      <c r="T42" s="154"/>
      <c r="W42" s="122"/>
      <c r="Z42" s="122"/>
      <c r="AC42" s="122"/>
      <c r="AF42" s="122"/>
      <c r="AI42" s="122"/>
      <c r="AL42" s="122"/>
      <c r="AO42" s="122">
        <f>_xlfn.XLOOKUP(B42,'[4]2_Schools'!$D$609:$D$10537,'[4]2_Schools'!$F$609:$F$10537)</f>
        <v>11857</v>
      </c>
      <c r="AR42" s="122"/>
      <c r="AU42" s="122"/>
      <c r="AX42" s="122"/>
      <c r="BA42" s="122"/>
      <c r="BD42" s="122"/>
      <c r="BE42" s="120">
        <f t="shared" si="9"/>
        <v>11857</v>
      </c>
      <c r="BF42" s="122">
        <f t="shared" si="7"/>
        <v>11857</v>
      </c>
    </row>
    <row r="43" spans="1:58" x14ac:dyDescent="0.3">
      <c r="A43">
        <f t="shared" si="3"/>
        <v>3021100</v>
      </c>
      <c r="B43">
        <v>3021100</v>
      </c>
      <c r="C43" t="str">
        <f>VLOOKUP(B43,'School Details'!A:K,2,FALSE)</f>
        <v>Pavilion</v>
      </c>
      <c r="D43">
        <f>VLOOKUP(B43,'School Details'!A:K,3,FALSE)</f>
        <v>0</v>
      </c>
      <c r="E43" t="s">
        <v>400</v>
      </c>
      <c r="F43" t="str">
        <f>VLOOKUP(B43,'School Details'!A:K,5,FALSE)</f>
        <v>PRU</v>
      </c>
      <c r="G43" s="100" t="s">
        <v>1014</v>
      </c>
      <c r="H43" t="str">
        <f>VLOOKUP(G43,CCs!$Q:$R,2,FALSE)</f>
        <v>DFC Grnt Pd-Spec Sch</v>
      </c>
      <c r="I43" s="128" t="s">
        <v>570</v>
      </c>
      <c r="J43">
        <v>661225</v>
      </c>
      <c r="K43" t="s">
        <v>23874</v>
      </c>
      <c r="L43" t="e">
        <f>IF(C43=#REF!,#REF!+1,1)</f>
        <v>#REF!</v>
      </c>
      <c r="M43" t="str">
        <f t="shared" si="4"/>
        <v>DFC.CI01</v>
      </c>
      <c r="N43">
        <f>VLOOKUP(B43,'School Details'!A:K,10,FALSE)</f>
        <v>400156</v>
      </c>
      <c r="O43" t="str">
        <f t="shared" si="5"/>
        <v>Pavilion</v>
      </c>
      <c r="P43" t="str">
        <f>VLOOKUP($N43,LBB_Code!$B:$F,3,FALSE)</f>
        <v>Pavilion Study Centre</v>
      </c>
      <c r="Q43" t="str">
        <f>VLOOKUP($N43,LBB_Code!$B:$F,2,FALSE)</f>
        <v>S900008365</v>
      </c>
      <c r="R43" t="str">
        <f>VLOOKUP($N43,LBB_Code!$B:$F,4,FALSE)</f>
        <v>N20 9DX</v>
      </c>
      <c r="S43" t="str">
        <f>VLOOKUP($G43,LBB_Code!$J:$O, 6,FALSE)</f>
        <v>A1.D11340.661225.99999.9999999.999999</v>
      </c>
      <c r="T43" s="154"/>
      <c r="W43" s="122"/>
      <c r="Z43" s="122"/>
      <c r="AC43" s="122"/>
      <c r="AF43" s="122"/>
      <c r="AI43" s="122"/>
      <c r="AL43" s="122"/>
      <c r="AO43" s="122">
        <f>_xlfn.XLOOKUP(B43,'[4]2_Schools'!$D$609:$D$10537,'[4]2_Schools'!$F$609:$F$10537)</f>
        <v>8615.31</v>
      </c>
      <c r="AR43" s="122"/>
      <c r="AU43" s="122"/>
      <c r="AX43" s="122"/>
      <c r="BA43" s="122"/>
      <c r="BD43" s="122"/>
      <c r="BE43" s="120">
        <f t="shared" si="9"/>
        <v>8615.31</v>
      </c>
      <c r="BF43" s="120">
        <f t="shared" si="7"/>
        <v>8615.31</v>
      </c>
    </row>
    <row r="44" spans="1:58" x14ac:dyDescent="0.3">
      <c r="A44" t="s">
        <v>752</v>
      </c>
      <c r="B44">
        <v>3022071</v>
      </c>
      <c r="C44" t="str">
        <f>VLOOKUP(B44,'School Details'!A:K,2,FALSE)</f>
        <v xml:space="preserve">Queenswell Infant </v>
      </c>
      <c r="D44">
        <f>VLOOKUP(B44,'School Details'!A:K,3,FALSE)</f>
        <v>0</v>
      </c>
      <c r="E44" t="s">
        <v>400</v>
      </c>
      <c r="F44" t="str">
        <f>VLOOKUP(B44,'School Details'!A:K,5,FALSE)</f>
        <v>Primary</v>
      </c>
      <c r="G44" s="100" t="s">
        <v>1009</v>
      </c>
      <c r="H44" t="str">
        <f>VLOOKUP(G44,CCs!$Q:$R,2,FALSE)</f>
        <v>DFC Grnt Pd-Pri Sch</v>
      </c>
      <c r="I44" s="128" t="s">
        <v>570</v>
      </c>
      <c r="J44">
        <v>661225</v>
      </c>
      <c r="K44" t="s">
        <v>23874</v>
      </c>
      <c r="L44">
        <f t="shared" si="8"/>
        <v>1</v>
      </c>
      <c r="M44" t="str">
        <f t="shared" si="4"/>
        <v>DFC.CI01</v>
      </c>
      <c r="N44">
        <f>VLOOKUP(B44,'School Details'!A:K,10,FALSE)</f>
        <v>400012</v>
      </c>
      <c r="O44" t="str">
        <f t="shared" si="5"/>
        <v xml:space="preserve">Queenswell Infant </v>
      </c>
      <c r="P44" t="str">
        <f>VLOOKUP($N44,LBB_Code!$B:$F,3,FALSE)</f>
        <v>Queenswell Junior School</v>
      </c>
      <c r="Q44" t="str">
        <f>VLOOKUP($N44,LBB_Code!$B:$F,2,FALSE)</f>
        <v>S900008287</v>
      </c>
      <c r="R44" t="str">
        <f>VLOOKUP($N44,LBB_Code!$B:$F,4,FALSE)</f>
        <v>N20 0NQ</v>
      </c>
      <c r="S44" t="str">
        <f>VLOOKUP($G44,LBB_Code!$J:$O, 6,FALSE)</f>
        <v>A1.D11331.661225.99999.9999999.999999</v>
      </c>
      <c r="T44" s="154"/>
      <c r="W44" s="122"/>
      <c r="Z44" s="122"/>
      <c r="AC44" s="122"/>
      <c r="AF44" s="122"/>
      <c r="AI44" s="122"/>
      <c r="AL44" s="122"/>
      <c r="AO44" s="122">
        <f>_xlfn.XLOOKUP(B44,'[4]2_Schools'!$D$609:$D$10537,'[4]2_Schools'!$F$609:$F$10537)</f>
        <v>6106</v>
      </c>
      <c r="AR44" s="122"/>
      <c r="AU44" s="122"/>
      <c r="AX44" s="122"/>
      <c r="BA44" s="122"/>
      <c r="BD44" s="122"/>
      <c r="BE44" s="120">
        <f t="shared" si="9"/>
        <v>6106</v>
      </c>
      <c r="BF44" s="120">
        <f t="shared" si="7"/>
        <v>6106</v>
      </c>
    </row>
    <row r="45" spans="1:58" x14ac:dyDescent="0.3">
      <c r="A45" t="s">
        <v>752</v>
      </c>
      <c r="B45">
        <v>3022072</v>
      </c>
      <c r="C45" t="str">
        <f>VLOOKUP(B45,'School Details'!A:K,2,FALSE)</f>
        <v>Queenswell Junior</v>
      </c>
      <c r="D45">
        <f>VLOOKUP(B45,'School Details'!A:K,3,FALSE)</f>
        <v>0</v>
      </c>
      <c r="E45" t="s">
        <v>400</v>
      </c>
      <c r="F45" t="str">
        <f>VLOOKUP(B45,'School Details'!A:K,5,FALSE)</f>
        <v>Primary</v>
      </c>
      <c r="G45" s="100" t="s">
        <v>1009</v>
      </c>
      <c r="H45" t="str">
        <f>VLOOKUP(G45,CCs!$Q:$R,2,FALSE)</f>
        <v>DFC Grnt Pd-Pri Sch</v>
      </c>
      <c r="I45" s="128" t="s">
        <v>570</v>
      </c>
      <c r="J45">
        <v>661225</v>
      </c>
      <c r="K45" t="s">
        <v>23874</v>
      </c>
      <c r="L45">
        <f t="shared" si="8"/>
        <v>1</v>
      </c>
      <c r="M45" t="str">
        <f t="shared" si="4"/>
        <v>DFC.CI01</v>
      </c>
      <c r="N45">
        <f>VLOOKUP(B45,'School Details'!A:K,10,FALSE)</f>
        <v>400012</v>
      </c>
      <c r="O45" t="str">
        <f t="shared" si="5"/>
        <v>Queenswell Junior</v>
      </c>
      <c r="P45" t="str">
        <f>VLOOKUP($N45,LBB_Code!$B:$F,3,FALSE)</f>
        <v>Queenswell Junior School</v>
      </c>
      <c r="Q45" t="str">
        <f>VLOOKUP($N45,LBB_Code!$B:$F,2,FALSE)</f>
        <v>S900008287</v>
      </c>
      <c r="R45" t="str">
        <f>VLOOKUP($N45,LBB_Code!$B:$F,4,FALSE)</f>
        <v>N20 0NQ</v>
      </c>
      <c r="S45" t="str">
        <f>VLOOKUP($G45,LBB_Code!$J:$O, 6,FALSE)</f>
        <v>A1.D11331.661225.99999.9999999.999999</v>
      </c>
      <c r="T45" s="154"/>
      <c r="W45" s="122"/>
      <c r="Z45" s="122"/>
      <c r="AC45" s="122"/>
      <c r="AF45" s="122"/>
      <c r="AI45" s="122"/>
      <c r="AL45" s="122"/>
      <c r="AO45" s="122">
        <f>_xlfn.XLOOKUP(B45,'[4]2_Schools'!$D$609:$D$10537,'[4]2_Schools'!$F$609:$F$10537)</f>
        <v>6925</v>
      </c>
      <c r="AR45" s="122"/>
      <c r="AU45" s="122"/>
      <c r="AX45" s="122"/>
      <c r="BA45" s="122"/>
      <c r="BD45" s="122"/>
      <c r="BE45" s="120">
        <f t="shared" si="9"/>
        <v>6925</v>
      </c>
      <c r="BF45" s="120">
        <f t="shared" si="7"/>
        <v>6925</v>
      </c>
    </row>
    <row r="46" spans="1:58" x14ac:dyDescent="0.3">
      <c r="A46">
        <f t="shared" si="3"/>
        <v>3021003</v>
      </c>
      <c r="B46">
        <v>3021003</v>
      </c>
      <c r="C46" t="str">
        <f>VLOOKUP(B46,'School Details'!A:K,2,FALSE)</f>
        <v>St Margaret's Nursery</v>
      </c>
      <c r="D46">
        <f>VLOOKUP(B46,'School Details'!A:K,3,FALSE)</f>
        <v>0</v>
      </c>
      <c r="E46" t="s">
        <v>400</v>
      </c>
      <c r="F46" t="str">
        <f>VLOOKUP(B46,'School Details'!A:K,5,FALSE)</f>
        <v>Nursery</v>
      </c>
      <c r="G46" s="100" t="s">
        <v>1007</v>
      </c>
      <c r="H46" t="str">
        <f>VLOOKUP(G46,CCs!$Q:$R,2,FALSE)</f>
        <v>DFC Grnt Pd-Nur Sch</v>
      </c>
      <c r="I46" s="128" t="s">
        <v>570</v>
      </c>
      <c r="J46">
        <v>661225</v>
      </c>
      <c r="K46" t="s">
        <v>23874</v>
      </c>
      <c r="L46">
        <f t="shared" si="8"/>
        <v>1</v>
      </c>
      <c r="M46" t="str">
        <f t="shared" si="4"/>
        <v>DFC.CI01</v>
      </c>
      <c r="N46">
        <f>VLOOKUP(B46,'School Details'!A:K,10,FALSE)</f>
        <v>400102</v>
      </c>
      <c r="O46" t="str">
        <f t="shared" si="5"/>
        <v>St Margaret's Nursery</v>
      </c>
      <c r="P46" t="str">
        <f>VLOOKUP($N46,LBB_Code!$B:$F,3,FALSE)</f>
        <v>Brookhill Nursery School</v>
      </c>
      <c r="Q46" t="str">
        <f>VLOOKUP($N46,LBB_Code!$B:$F,2,FALSE)</f>
        <v>S900008346</v>
      </c>
      <c r="R46" t="str">
        <f>VLOOKUP($N46,LBB_Code!$B:$F,4,FALSE)</f>
        <v>EN4 8SD</v>
      </c>
      <c r="S46" t="str">
        <f>VLOOKUP($G46,LBB_Code!$J:$O, 6,FALSE)</f>
        <v>A1.D11327.661225.99999.9999999.999999</v>
      </c>
      <c r="T46" s="154"/>
      <c r="W46" s="122"/>
      <c r="Z46" s="122"/>
      <c r="AC46" s="122"/>
      <c r="AF46" s="122"/>
      <c r="AI46" s="122"/>
      <c r="AL46" s="122"/>
      <c r="AO46" s="122">
        <f>_xlfn.XLOOKUP(B46,'[4]2_Schools'!$D$609:$D$10537,'[4]2_Schools'!$F$609:$F$10537)</f>
        <v>4904.5</v>
      </c>
      <c r="AR46" s="122"/>
      <c r="AU46" s="122"/>
      <c r="AX46" s="122"/>
      <c r="BA46" s="122"/>
      <c r="BD46" s="122"/>
      <c r="BE46" s="120">
        <f t="shared" si="9"/>
        <v>4904.5</v>
      </c>
      <c r="BF46" s="120">
        <f t="shared" si="7"/>
        <v>4904.5</v>
      </c>
    </row>
    <row r="47" spans="1:58" x14ac:dyDescent="0.3">
      <c r="A47">
        <f t="shared" si="3"/>
        <v>3022070</v>
      </c>
      <c r="B47">
        <v>3022070</v>
      </c>
      <c r="C47" t="str">
        <f>VLOOKUP(B47,'School Details'!A:K,2,FALSE)</f>
        <v>Sunnyfields</v>
      </c>
      <c r="D47">
        <f>VLOOKUP(B47,'School Details'!A:K,3,FALSE)</f>
        <v>0</v>
      </c>
      <c r="E47" t="s">
        <v>400</v>
      </c>
      <c r="F47" t="str">
        <f>VLOOKUP(B47,'School Details'!A:K,5,FALSE)</f>
        <v>Primary</v>
      </c>
      <c r="G47" s="100" t="s">
        <v>1009</v>
      </c>
      <c r="H47" t="str">
        <f>VLOOKUP(G47,CCs!$Q:$R,2,FALSE)</f>
        <v>DFC Grnt Pd-Pri Sch</v>
      </c>
      <c r="I47" s="128" t="s">
        <v>570</v>
      </c>
      <c r="J47">
        <v>661225</v>
      </c>
      <c r="K47" t="s">
        <v>23874</v>
      </c>
      <c r="L47">
        <f t="shared" si="8"/>
        <v>1</v>
      </c>
      <c r="M47" t="str">
        <f t="shared" si="4"/>
        <v>DFC.CI01</v>
      </c>
      <c r="N47">
        <f>VLOOKUP(B47,'School Details'!A:K,10,FALSE)</f>
        <v>400038</v>
      </c>
      <c r="O47" t="str">
        <f t="shared" si="5"/>
        <v>Sunnyfields</v>
      </c>
      <c r="P47" t="str">
        <f>VLOOKUP($N47,LBB_Code!$B:$F,3,FALSE)</f>
        <v>Sunnyfields School</v>
      </c>
      <c r="Q47" t="str">
        <f>VLOOKUP($N47,LBB_Code!$B:$F,2,FALSE)</f>
        <v>S900008304</v>
      </c>
      <c r="R47" t="str">
        <f>VLOOKUP($N47,LBB_Code!$B:$F,4,FALSE)</f>
        <v>NW4 4JH</v>
      </c>
      <c r="S47" t="str">
        <f>VLOOKUP($G47,LBB_Code!$J:$O, 6,FALSE)</f>
        <v>A1.D11331.661225.99999.9999999.999999</v>
      </c>
      <c r="T47" s="154"/>
      <c r="W47" s="122"/>
      <c r="Z47" s="122"/>
      <c r="AC47" s="122"/>
      <c r="AF47" s="122"/>
      <c r="AI47" s="122"/>
      <c r="AL47" s="122"/>
      <c r="AO47" s="122">
        <f>_xlfn.XLOOKUP(B47,'[4]2_Schools'!$D$609:$D$10537,'[4]2_Schools'!$F$609:$F$10537)</f>
        <v>6686.5</v>
      </c>
      <c r="AR47" s="122"/>
      <c r="AU47" s="122"/>
      <c r="AX47" s="122"/>
      <c r="BA47" s="122"/>
      <c r="BD47" s="122"/>
      <c r="BE47" s="120">
        <f t="shared" si="9"/>
        <v>6686.5</v>
      </c>
      <c r="BF47" s="120">
        <f t="shared" si="7"/>
        <v>6686.5</v>
      </c>
    </row>
    <row r="48" spans="1:58" x14ac:dyDescent="0.3">
      <c r="A48">
        <f t="shared" si="3"/>
        <v>3022077</v>
      </c>
      <c r="B48">
        <v>3022077</v>
      </c>
      <c r="C48" t="str">
        <f>VLOOKUP(B48,'School Details'!A:K,2,FALSE)</f>
        <v>Orion</v>
      </c>
      <c r="D48">
        <f>VLOOKUP(B48,'School Details'!A:K,3,FALSE)</f>
        <v>0</v>
      </c>
      <c r="E48" t="s">
        <v>400</v>
      </c>
      <c r="F48" t="str">
        <f>VLOOKUP(B48,'School Details'!A:K,5,FALSE)</f>
        <v>Primary</v>
      </c>
      <c r="G48" s="100" t="s">
        <v>1009</v>
      </c>
      <c r="H48" t="str">
        <f>VLOOKUP(G48,CCs!$Q:$R,2,FALSE)</f>
        <v>DFC Grnt Pd-Pri Sch</v>
      </c>
      <c r="I48" s="128" t="s">
        <v>570</v>
      </c>
      <c r="J48">
        <v>661225</v>
      </c>
      <c r="K48" t="s">
        <v>23874</v>
      </c>
      <c r="L48">
        <f t="shared" si="8"/>
        <v>1</v>
      </c>
      <c r="M48" t="str">
        <f t="shared" si="4"/>
        <v>DFC.CI01</v>
      </c>
      <c r="N48">
        <f>VLOOKUP(B48,'School Details'!A:K,10,FALSE)</f>
        <v>400113</v>
      </c>
      <c r="O48" t="str">
        <f t="shared" si="5"/>
        <v>Orion</v>
      </c>
      <c r="P48" t="str">
        <f>VLOOKUP($N48,LBB_Code!$B:$F,3,FALSE)</f>
        <v>The Orion Primary School</v>
      </c>
      <c r="Q48" t="str">
        <f>VLOOKUP($N48,LBB_Code!$B:$F,2,FALSE)</f>
        <v>S900008355</v>
      </c>
      <c r="R48" t="str">
        <f>VLOOKUP($N48,LBB_Code!$B:$F,4,FALSE)</f>
        <v>NW7 2AL</v>
      </c>
      <c r="S48" t="str">
        <f>VLOOKUP($G48,LBB_Code!$J:$O, 6,FALSE)</f>
        <v>A1.D11331.661225.99999.9999999.999999</v>
      </c>
      <c r="T48" s="154"/>
      <c r="W48" s="122"/>
      <c r="Z48" s="122"/>
      <c r="AC48" s="122"/>
      <c r="AF48" s="122"/>
      <c r="AI48" s="122"/>
      <c r="AL48" s="122"/>
      <c r="AO48" s="122">
        <f>_xlfn.XLOOKUP(B48,'[4]2_Schools'!$D$609:$D$10537,'[4]2_Schools'!$F$609:$F$10537)</f>
        <v>14404</v>
      </c>
      <c r="AR48" s="122"/>
      <c r="AU48" s="122"/>
      <c r="AX48" s="122"/>
      <c r="BA48" s="122"/>
      <c r="BD48" s="122"/>
      <c r="BE48" s="120">
        <f t="shared" si="9"/>
        <v>14404</v>
      </c>
      <c r="BF48" s="120">
        <f t="shared" si="7"/>
        <v>14404</v>
      </c>
    </row>
    <row r="49" spans="1:58" x14ac:dyDescent="0.3">
      <c r="A49">
        <f t="shared" si="3"/>
        <v>3022055</v>
      </c>
      <c r="B49">
        <v>3022055</v>
      </c>
      <c r="C49" t="str">
        <f>VLOOKUP(B49,'School Details'!A:K,2,FALSE)</f>
        <v>Tudor</v>
      </c>
      <c r="D49">
        <f>VLOOKUP(B49,'School Details'!A:K,3,FALSE)</f>
        <v>0</v>
      </c>
      <c r="E49" t="s">
        <v>400</v>
      </c>
      <c r="F49" t="str">
        <f>VLOOKUP(B49,'School Details'!A:K,5,FALSE)</f>
        <v>Primary</v>
      </c>
      <c r="G49" s="100" t="s">
        <v>1009</v>
      </c>
      <c r="H49" t="str">
        <f>VLOOKUP(G49,CCs!$Q:$R,2,FALSE)</f>
        <v>DFC Grnt Pd-Pri Sch</v>
      </c>
      <c r="I49" s="128" t="s">
        <v>570</v>
      </c>
      <c r="J49">
        <v>661225</v>
      </c>
      <c r="K49" t="s">
        <v>23874</v>
      </c>
      <c r="L49">
        <f t="shared" si="8"/>
        <v>1</v>
      </c>
      <c r="M49" t="str">
        <f t="shared" si="4"/>
        <v>DFC.CI01</v>
      </c>
      <c r="N49">
        <f>VLOOKUP(B49,'School Details'!A:K,10,FALSE)</f>
        <v>400101</v>
      </c>
      <c r="O49" t="str">
        <f t="shared" si="5"/>
        <v>Tudor</v>
      </c>
      <c r="P49" t="str">
        <f>VLOOKUP($N49,LBB_Code!$B:$F,3,FALSE)</f>
        <v>Tudor School</v>
      </c>
      <c r="Q49" t="str">
        <f>VLOOKUP($N49,LBB_Code!$B:$F,2,FALSE)</f>
        <v>S900008345</v>
      </c>
      <c r="R49" t="str">
        <f>VLOOKUP($N49,LBB_Code!$B:$F,4,FALSE)</f>
        <v>N3 2AG</v>
      </c>
      <c r="S49" t="str">
        <f>VLOOKUP($G49,LBB_Code!$J:$O, 6,FALSE)</f>
        <v>A1.D11331.661225.99999.9999999.999999</v>
      </c>
      <c r="T49" s="154"/>
      <c r="W49" s="122"/>
      <c r="Z49" s="122"/>
      <c r="AC49" s="122"/>
      <c r="AF49" s="122"/>
      <c r="AI49" s="122"/>
      <c r="AL49" s="122"/>
      <c r="AO49" s="122">
        <f>_xlfn.XLOOKUP(B49,'[4]2_Schools'!$D$609:$D$10537,'[4]2_Schools'!$F$609:$F$10537)</f>
        <v>6369.25</v>
      </c>
      <c r="AR49" s="122"/>
      <c r="AU49" s="122"/>
      <c r="AX49" s="122"/>
      <c r="BA49" s="122"/>
      <c r="BD49" s="122"/>
      <c r="BE49" s="120">
        <f t="shared" si="9"/>
        <v>6369.25</v>
      </c>
      <c r="BF49" s="120">
        <f t="shared" si="7"/>
        <v>6369.25</v>
      </c>
    </row>
    <row r="50" spans="1:58" x14ac:dyDescent="0.3">
      <c r="A50">
        <f t="shared" si="3"/>
        <v>3022057</v>
      </c>
      <c r="B50">
        <v>3022057</v>
      </c>
      <c r="C50" t="str">
        <f>VLOOKUP(B50,'School Details'!A:K,2,FALSE)</f>
        <v>Underhill</v>
      </c>
      <c r="D50">
        <f>VLOOKUP(B50,'School Details'!A:K,3,FALSE)</f>
        <v>0</v>
      </c>
      <c r="E50" t="s">
        <v>400</v>
      </c>
      <c r="F50" t="str">
        <f>VLOOKUP(B50,'School Details'!A:K,5,FALSE)</f>
        <v>Primary</v>
      </c>
      <c r="G50" s="100" t="s">
        <v>1009</v>
      </c>
      <c r="H50" t="str">
        <f>VLOOKUP(G50,CCs!$Q:$R,2,FALSE)</f>
        <v>DFC Grnt Pd-Pri Sch</v>
      </c>
      <c r="I50" s="128" t="s">
        <v>570</v>
      </c>
      <c r="J50">
        <v>661225</v>
      </c>
      <c r="K50" t="s">
        <v>23874</v>
      </c>
      <c r="L50">
        <f t="shared" si="8"/>
        <v>1</v>
      </c>
      <c r="M50" t="str">
        <f t="shared" si="4"/>
        <v>DFC.CI01</v>
      </c>
      <c r="N50">
        <f>VLOOKUP(B50,'School Details'!A:K,10,FALSE)</f>
        <v>400053</v>
      </c>
      <c r="O50" t="str">
        <f t="shared" si="5"/>
        <v>Underhill</v>
      </c>
      <c r="P50" t="str">
        <f>VLOOKUP($N50,LBB_Code!$B:$F,3,FALSE)</f>
        <v>Underhill School</v>
      </c>
      <c r="Q50" t="str">
        <f>VLOOKUP($N50,LBB_Code!$B:$F,2,FALSE)</f>
        <v>S900008316</v>
      </c>
      <c r="R50" t="str">
        <f>VLOOKUP($N50,LBB_Code!$B:$F,4,FALSE)</f>
        <v>EN5 2LZ</v>
      </c>
      <c r="S50" t="str">
        <f>VLOOKUP($G50,LBB_Code!$J:$O, 6,FALSE)</f>
        <v>A1.D11331.661225.99999.9999999.999999</v>
      </c>
      <c r="T50" s="154"/>
      <c r="W50" s="122"/>
      <c r="Z50" s="122"/>
      <c r="AC50" s="122"/>
      <c r="AF50" s="122"/>
      <c r="AI50" s="122"/>
      <c r="AL50" s="122"/>
      <c r="AO50" s="122">
        <f>_xlfn.XLOOKUP(B50,'[4]2_Schools'!$D$609:$D$10537,'[4]2_Schools'!$F$609:$F$10537)</f>
        <v>9484.15</v>
      </c>
      <c r="AR50" s="122"/>
      <c r="AU50" s="122"/>
      <c r="AX50" s="122"/>
      <c r="BA50" s="122"/>
      <c r="BD50" s="122"/>
      <c r="BE50" s="120">
        <f t="shared" si="9"/>
        <v>9484.15</v>
      </c>
      <c r="BF50" s="120">
        <f t="shared" si="7"/>
        <v>9484.15</v>
      </c>
    </row>
    <row r="51" spans="1:58" x14ac:dyDescent="0.3">
      <c r="A51">
        <f t="shared" si="3"/>
        <v>3022076</v>
      </c>
      <c r="B51">
        <v>3022076</v>
      </c>
      <c r="C51" t="str">
        <f>VLOOKUP(B51,'School Details'!A:K,2,FALSE)</f>
        <v>Wessex Gardens</v>
      </c>
      <c r="D51">
        <f>VLOOKUP(B51,'School Details'!A:K,3,FALSE)</f>
        <v>0</v>
      </c>
      <c r="E51" t="s">
        <v>400</v>
      </c>
      <c r="F51" t="str">
        <f>VLOOKUP(B51,'School Details'!A:K,5,FALSE)</f>
        <v>Primary</v>
      </c>
      <c r="G51" s="100" t="s">
        <v>1009</v>
      </c>
      <c r="H51" t="str">
        <f>VLOOKUP(G51,CCs!$Q:$R,2,FALSE)</f>
        <v>DFC Grnt Pd-Pri Sch</v>
      </c>
      <c r="I51" s="128" t="s">
        <v>570</v>
      </c>
      <c r="J51">
        <v>661225</v>
      </c>
      <c r="K51" t="s">
        <v>23874</v>
      </c>
      <c r="L51">
        <f t="shared" si="8"/>
        <v>1</v>
      </c>
      <c r="M51" t="str">
        <f t="shared" si="4"/>
        <v>DFC.CI01</v>
      </c>
      <c r="N51">
        <f>VLOOKUP(B51,'School Details'!A:K,10,FALSE)</f>
        <v>400111</v>
      </c>
      <c r="O51" t="str">
        <f t="shared" si="5"/>
        <v>Wessex Gardens</v>
      </c>
      <c r="P51" t="str">
        <f>VLOOKUP($N51,LBB_Code!$B:$F,3,FALSE)</f>
        <v>Wessex Gardens School</v>
      </c>
      <c r="Q51" t="str">
        <f>VLOOKUP($N51,LBB_Code!$B:$F,2,FALSE)</f>
        <v>S900008353</v>
      </c>
      <c r="R51" t="str">
        <f>VLOOKUP($N51,LBB_Code!$B:$F,4,FALSE)</f>
        <v>NW11 9RR</v>
      </c>
      <c r="S51" t="str">
        <f>VLOOKUP($G51,LBB_Code!$J:$O, 6,FALSE)</f>
        <v>A1.D11331.661225.99999.9999999.999999</v>
      </c>
      <c r="T51" s="154"/>
      <c r="W51" s="122"/>
      <c r="Z51" s="122"/>
      <c r="AC51" s="122"/>
      <c r="AF51" s="122"/>
      <c r="AI51" s="122"/>
      <c r="AL51" s="122"/>
      <c r="AO51" s="122">
        <f>_xlfn.XLOOKUP(B51,'[4]2_Schools'!$D$609:$D$10537,'[4]2_Schools'!$F$609:$F$10537)</f>
        <v>7136.5</v>
      </c>
      <c r="AR51" s="122"/>
      <c r="AU51" s="122"/>
      <c r="AX51" s="122"/>
      <c r="BA51" s="122"/>
      <c r="BD51" s="122"/>
      <c r="BE51" s="120">
        <f t="shared" si="9"/>
        <v>7136.5</v>
      </c>
      <c r="BF51" s="120">
        <f t="shared" si="7"/>
        <v>7136.5</v>
      </c>
    </row>
    <row r="52" spans="1:58" x14ac:dyDescent="0.3">
      <c r="A52">
        <f t="shared" si="3"/>
        <v>3022060</v>
      </c>
      <c r="B52">
        <v>3022060</v>
      </c>
      <c r="C52" t="str">
        <f>VLOOKUP(B52,'School Details'!A:K,2,FALSE)</f>
        <v>Whitings Hill</v>
      </c>
      <c r="D52">
        <f>VLOOKUP(B52,'School Details'!A:K,3,FALSE)</f>
        <v>0</v>
      </c>
      <c r="E52" t="s">
        <v>400</v>
      </c>
      <c r="F52" t="str">
        <f>VLOOKUP(B52,'School Details'!A:K,5,FALSE)</f>
        <v>Primary</v>
      </c>
      <c r="G52" s="100" t="s">
        <v>1009</v>
      </c>
      <c r="H52" t="str">
        <f>VLOOKUP(G52,CCs!$Q:$R,2,FALSE)</f>
        <v>DFC Grnt Pd-Pri Sch</v>
      </c>
      <c r="I52" s="128" t="s">
        <v>570</v>
      </c>
      <c r="J52">
        <v>661225</v>
      </c>
      <c r="K52" t="s">
        <v>23874</v>
      </c>
      <c r="L52">
        <f t="shared" si="8"/>
        <v>1</v>
      </c>
      <c r="M52" t="str">
        <f t="shared" si="4"/>
        <v>DFC.CI01</v>
      </c>
      <c r="N52">
        <f>VLOOKUP(B52,'School Details'!A:K,10,FALSE)</f>
        <v>400011</v>
      </c>
      <c r="O52" t="str">
        <f t="shared" si="5"/>
        <v>Whitings Hill</v>
      </c>
      <c r="P52" t="str">
        <f>VLOOKUP($N52,LBB_Code!$B:$F,3,FALSE)</f>
        <v>Whitings Hill School</v>
      </c>
      <c r="Q52" t="str">
        <f>VLOOKUP($N52,LBB_Code!$B:$F,2,FALSE)</f>
        <v>S900008286</v>
      </c>
      <c r="R52" t="str">
        <f>VLOOKUP($N52,LBB_Code!$B:$F,4,FALSE)</f>
        <v>EN5 2QY</v>
      </c>
      <c r="S52" t="str">
        <f>VLOOKUP($G52,LBB_Code!$J:$O, 6,FALSE)</f>
        <v>A1.D11331.661225.99999.9999999.999999</v>
      </c>
      <c r="T52" s="154"/>
      <c r="W52" s="122"/>
      <c r="Z52" s="122"/>
      <c r="AC52" s="122"/>
      <c r="AF52" s="122"/>
      <c r="AI52" s="122"/>
      <c r="AL52" s="122"/>
      <c r="AO52" s="122">
        <f>_xlfn.XLOOKUP(B52,'[4]2_Schools'!$D$609:$D$10537,'[4]2_Schools'!$F$609:$F$10537)</f>
        <v>9154.75</v>
      </c>
      <c r="AR52" s="122"/>
      <c r="AU52" s="122"/>
      <c r="AX52" s="122"/>
      <c r="BA52" s="122"/>
      <c r="BD52" s="122"/>
      <c r="BE52" s="120">
        <f t="shared" si="9"/>
        <v>9154.75</v>
      </c>
      <c r="BF52" s="120">
        <f t="shared" si="7"/>
        <v>9154.75</v>
      </c>
    </row>
    <row r="53" spans="1:58" x14ac:dyDescent="0.3">
      <c r="A53">
        <f t="shared" si="3"/>
        <v>3023518</v>
      </c>
      <c r="B53">
        <v>3023518</v>
      </c>
      <c r="C53" t="str">
        <f>VLOOKUP(B53,'School Details'!A:K,2,FALSE)</f>
        <v>Woodcroft</v>
      </c>
      <c r="D53">
        <f>VLOOKUP(B53,'School Details'!A:K,3,FALSE)</f>
        <v>0</v>
      </c>
      <c r="E53" t="s">
        <v>400</v>
      </c>
      <c r="F53" t="str">
        <f>VLOOKUP(B53,'School Details'!A:K,5,FALSE)</f>
        <v>Primary</v>
      </c>
      <c r="G53" s="100" t="s">
        <v>1009</v>
      </c>
      <c r="H53" t="str">
        <f>VLOOKUP(G53,CCs!$Q:$R,2,FALSE)</f>
        <v>DFC Grnt Pd-Pri Sch</v>
      </c>
      <c r="I53" s="128" t="s">
        <v>570</v>
      </c>
      <c r="J53">
        <v>661225</v>
      </c>
      <c r="K53" t="s">
        <v>23874</v>
      </c>
      <c r="L53">
        <f t="shared" si="8"/>
        <v>1</v>
      </c>
      <c r="M53" t="str">
        <f t="shared" si="4"/>
        <v>DFC.CI01</v>
      </c>
      <c r="N53">
        <f>VLOOKUP(B53,'School Details'!A:K,10,FALSE)</f>
        <v>400117</v>
      </c>
      <c r="O53" t="str">
        <f t="shared" si="5"/>
        <v>Woodcroft</v>
      </c>
      <c r="P53" t="str">
        <f>VLOOKUP($N53,LBB_Code!$B:$F,3,FALSE)</f>
        <v>Woodcroft School</v>
      </c>
      <c r="Q53" t="str">
        <f>VLOOKUP($N53,LBB_Code!$B:$F,2,FALSE)</f>
        <v>S900008358</v>
      </c>
      <c r="R53" t="str">
        <f>VLOOKUP($N53,LBB_Code!$B:$F,4,FALSE)</f>
        <v>HA8 0QF</v>
      </c>
      <c r="S53" t="str">
        <f>VLOOKUP($G53,LBB_Code!$J:$O, 6,FALSE)</f>
        <v>A1.D11331.661225.99999.9999999.999999</v>
      </c>
      <c r="T53" s="154"/>
      <c r="W53" s="122"/>
      <c r="Z53" s="122"/>
      <c r="AC53" s="122"/>
      <c r="AF53" s="122"/>
      <c r="AI53" s="122"/>
      <c r="AL53" s="122"/>
      <c r="AO53" s="122">
        <f>_xlfn.XLOOKUP(B53,'[4]2_Schools'!$D$609:$D$10537,'[4]2_Schools'!$F$609:$F$10537)</f>
        <v>8719.3799999999992</v>
      </c>
      <c r="AR53" s="122"/>
      <c r="AU53" s="122"/>
      <c r="AX53" s="122"/>
      <c r="BA53" s="122"/>
      <c r="BD53" s="122"/>
      <c r="BE53" s="120">
        <f t="shared" si="9"/>
        <v>8719.3799999999992</v>
      </c>
      <c r="BF53" s="120">
        <f t="shared" si="7"/>
        <v>8719.3799999999992</v>
      </c>
    </row>
    <row r="54" spans="1:58" x14ac:dyDescent="0.3">
      <c r="A54">
        <f t="shared" si="3"/>
        <v>3022054</v>
      </c>
      <c r="B54">
        <v>3022054</v>
      </c>
      <c r="C54" t="str">
        <f>VLOOKUP(B54,'School Details'!A:K,2,FALSE)</f>
        <v>Woodridge</v>
      </c>
      <c r="D54">
        <f>VLOOKUP(B54,'School Details'!A:K,3,FALSE)</f>
        <v>0</v>
      </c>
      <c r="E54" t="s">
        <v>400</v>
      </c>
      <c r="F54" t="str">
        <f>VLOOKUP(B54,'School Details'!A:K,5,FALSE)</f>
        <v>Primary</v>
      </c>
      <c r="G54" s="100" t="s">
        <v>1009</v>
      </c>
      <c r="H54" t="str">
        <f>VLOOKUP(G54,CCs!$Q:$R,2,FALSE)</f>
        <v>DFC Grnt Pd-Pri Sch</v>
      </c>
      <c r="I54" s="128" t="s">
        <v>570</v>
      </c>
      <c r="J54">
        <v>661225</v>
      </c>
      <c r="K54" t="s">
        <v>23874</v>
      </c>
      <c r="L54">
        <f t="shared" si="8"/>
        <v>1</v>
      </c>
      <c r="M54" t="str">
        <f t="shared" si="4"/>
        <v>DFC.CI01</v>
      </c>
      <c r="N54">
        <f>VLOOKUP(B54,'School Details'!A:K,10,FALSE)</f>
        <v>400004</v>
      </c>
      <c r="O54" t="str">
        <f t="shared" si="5"/>
        <v>Woodridge</v>
      </c>
      <c r="P54" t="str">
        <f>VLOOKUP($N54,LBB_Code!$B:$F,3,FALSE)</f>
        <v>Woodridge School</v>
      </c>
      <c r="Q54" t="str">
        <f>VLOOKUP($N54,LBB_Code!$B:$F,2,FALSE)</f>
        <v>S900008280</v>
      </c>
      <c r="R54" t="str">
        <f>VLOOKUP($N54,LBB_Code!$B:$F,4,FALSE)</f>
        <v>N12 7HE</v>
      </c>
      <c r="S54" t="str">
        <f>VLOOKUP($G54,LBB_Code!$J:$O, 6,FALSE)</f>
        <v>A1.D11331.661225.99999.9999999.999999</v>
      </c>
      <c r="T54" s="154"/>
      <c r="W54" s="122"/>
      <c r="Z54" s="122"/>
      <c r="AC54" s="122"/>
      <c r="AF54" s="122"/>
      <c r="AI54" s="122"/>
      <c r="AL54" s="122"/>
      <c r="AO54" s="122">
        <f>_xlfn.XLOOKUP(B54,'[4]2_Schools'!$D$609:$D$10537,'[4]2_Schools'!$F$609:$F$10537)</f>
        <v>6242.5</v>
      </c>
      <c r="AR54" s="122"/>
      <c r="AU54" s="122"/>
      <c r="AX54" s="122"/>
      <c r="BA54" s="122"/>
      <c r="BD54" s="122"/>
      <c r="BE54" s="120">
        <f t="shared" si="9"/>
        <v>6242.5</v>
      </c>
      <c r="BF54" s="120">
        <f t="shared" si="7"/>
        <v>6242.5</v>
      </c>
    </row>
  </sheetData>
  <autoFilter ref="A6:BX54" xr:uid="{C984CDB7-D3F7-464D-9D72-69ADF7520D63}"/>
  <phoneticPr fontId="7" type="noConversion"/>
  <conditionalFormatting sqref="A44">
    <cfRule type="duplicateValues" dxfId="2" priority="2"/>
  </conditionalFormatting>
  <conditionalFormatting sqref="A45">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58"/>
  <sheetViews>
    <sheetView showGridLines="0" showZeros="0" tabSelected="1" zoomScale="82" zoomScaleNormal="120" zoomScaleSheetLayoutView="100" workbookViewId="0">
      <pane xSplit="3" ySplit="11" topLeftCell="D12" activePane="bottomRight" state="frozen"/>
      <selection activeCell="K60" sqref="K60"/>
      <selection pane="topRight" activeCell="K60" sqref="K60"/>
      <selection pane="bottomLeft" activeCell="K60" sqref="K60"/>
      <selection pane="bottomRight" activeCell="C6" sqref="C6:H6"/>
    </sheetView>
  </sheetViews>
  <sheetFormatPr defaultColWidth="9.109375" defaultRowHeight="15.6" x14ac:dyDescent="0.3"/>
  <cols>
    <col min="1" max="1" width="1.6640625" style="163" customWidth="1"/>
    <col min="2" max="2" width="63.5546875" style="163" customWidth="1"/>
    <col min="3" max="3" width="31.109375" style="163" bestFit="1" customWidth="1"/>
    <col min="4" max="15" width="14.33203125" style="163" customWidth="1"/>
    <col min="16" max="16" width="16.88671875" style="232" bestFit="1" customWidth="1"/>
    <col min="17" max="17" width="14.33203125" style="163" customWidth="1"/>
    <col min="18" max="18" width="16.88671875" style="232" bestFit="1" customWidth="1"/>
    <col min="19" max="19" width="2.33203125" style="163" customWidth="1"/>
    <col min="20" max="20" width="14.6640625" style="163" customWidth="1"/>
    <col min="21" max="21" width="15" style="163" customWidth="1"/>
    <col min="22" max="22" width="12.5546875" style="163" bestFit="1" customWidth="1"/>
    <col min="23" max="23" width="11.5546875" style="163" bestFit="1" customWidth="1"/>
    <col min="24" max="16384" width="9.109375" style="163"/>
  </cols>
  <sheetData>
    <row r="1" spans="2:18" s="237" customFormat="1" ht="18" x14ac:dyDescent="0.35">
      <c r="B1" s="233" t="s">
        <v>24161</v>
      </c>
      <c r="C1" s="234"/>
      <c r="D1" s="234"/>
      <c r="E1" s="234"/>
      <c r="F1" s="234"/>
      <c r="G1" s="234"/>
      <c r="H1" s="234"/>
      <c r="I1" s="234"/>
      <c r="J1" s="234"/>
      <c r="K1" s="234"/>
      <c r="L1" s="234"/>
      <c r="M1" s="235"/>
      <c r="N1" s="235"/>
      <c r="O1" s="234"/>
      <c r="P1" s="443"/>
      <c r="Q1" s="234"/>
      <c r="R1" s="443"/>
    </row>
    <row r="2" spans="2:18" s="237" customFormat="1" ht="18" x14ac:dyDescent="0.35">
      <c r="B2" s="239" t="s">
        <v>24696</v>
      </c>
      <c r="C2" s="240"/>
      <c r="D2" s="240"/>
      <c r="E2" s="240"/>
      <c r="F2" s="240"/>
      <c r="G2" s="240"/>
      <c r="H2" s="240"/>
      <c r="I2" s="240"/>
      <c r="J2" s="240"/>
      <c r="K2" s="240"/>
      <c r="L2" s="240"/>
      <c r="M2" s="240"/>
      <c r="N2" s="240"/>
      <c r="O2" s="240"/>
      <c r="P2" s="444"/>
      <c r="Q2" s="240"/>
      <c r="R2" s="444"/>
    </row>
    <row r="3" spans="2:18" s="237" customFormat="1" ht="18.600000000000001" thickBot="1" x14ac:dyDescent="0.4">
      <c r="B3" s="242" t="s">
        <v>0</v>
      </c>
      <c r="C3" s="243" t="str">
        <f>IFERROR(INDEX('Drop Down'!C6:C90,MATCH(Remittances!C6,'Drop Down'!E6:E90,0),1),"XXXXXX")</f>
        <v>XXXXXX</v>
      </c>
      <c r="D3" s="240"/>
      <c r="E3" s="240"/>
      <c r="F3" s="240"/>
      <c r="G3" s="240"/>
      <c r="H3" s="240"/>
      <c r="I3" s="240"/>
      <c r="J3" s="240"/>
      <c r="K3" s="240"/>
      <c r="L3" s="240"/>
      <c r="M3" s="240"/>
      <c r="N3" s="240"/>
      <c r="O3" s="240"/>
      <c r="P3" s="444"/>
      <c r="Q3" s="240"/>
      <c r="R3" s="444"/>
    </row>
    <row r="4" spans="2:18" s="237" customFormat="1" ht="18.600000000000001" hidden="1" thickBot="1" x14ac:dyDescent="0.4">
      <c r="B4" s="244" t="s">
        <v>1</v>
      </c>
      <c r="C4" s="245"/>
      <c r="D4" s="245"/>
      <c r="E4" s="245"/>
      <c r="F4" s="245"/>
      <c r="G4" s="245"/>
      <c r="H4" s="245"/>
      <c r="I4" s="245"/>
      <c r="J4" s="245"/>
      <c r="K4" s="245"/>
      <c r="L4" s="245"/>
      <c r="M4" s="245"/>
      <c r="N4" s="245"/>
      <c r="O4" s="245"/>
      <c r="P4" s="445"/>
      <c r="Q4" s="245"/>
      <c r="R4" s="445"/>
    </row>
    <row r="5" spans="2:18" s="237" customFormat="1" ht="18.600000000000001" hidden="1" thickBot="1" x14ac:dyDescent="0.4">
      <c r="B5" s="244" t="s">
        <v>745</v>
      </c>
      <c r="C5" s="245"/>
      <c r="D5" s="245"/>
      <c r="E5" s="245"/>
      <c r="F5" s="245"/>
      <c r="G5" s="245"/>
      <c r="H5" s="245"/>
      <c r="I5" s="245"/>
      <c r="J5" s="245"/>
      <c r="K5" s="245"/>
      <c r="L5" s="245"/>
      <c r="M5" s="245"/>
      <c r="N5" s="245"/>
      <c r="O5" s="245"/>
      <c r="P5" s="445"/>
      <c r="Q5" s="245"/>
      <c r="R5" s="445"/>
    </row>
    <row r="6" spans="2:18" s="237" customFormat="1" ht="18.600000000000001" thickBot="1" x14ac:dyDescent="0.4">
      <c r="B6" s="242" t="s">
        <v>2</v>
      </c>
      <c r="C6" s="536"/>
      <c r="D6" s="537"/>
      <c r="E6" s="537"/>
      <c r="F6" s="537"/>
      <c r="G6" s="537"/>
      <c r="H6" s="538"/>
      <c r="I6" s="246"/>
      <c r="J6" s="246"/>
      <c r="K6" s="246"/>
      <c r="L6" s="246"/>
      <c r="M6" s="246"/>
      <c r="N6" s="246"/>
      <c r="O6" s="246"/>
      <c r="P6" s="446"/>
      <c r="Q6" s="246"/>
      <c r="R6" s="446"/>
    </row>
    <row r="7" spans="2:18" s="237" customFormat="1" ht="18.600000000000001" thickBot="1" x14ac:dyDescent="0.4">
      <c r="B7" s="247"/>
      <c r="C7" s="248"/>
      <c r="D7" s="248"/>
      <c r="E7" s="248"/>
      <c r="F7" s="248"/>
      <c r="G7" s="248"/>
      <c r="H7" s="248"/>
      <c r="I7" s="248"/>
      <c r="J7" s="248"/>
      <c r="K7" s="248"/>
      <c r="L7" s="248"/>
      <c r="M7" s="248"/>
      <c r="N7" s="248"/>
      <c r="O7" s="248"/>
      <c r="P7" s="447"/>
      <c r="Q7" s="248"/>
      <c r="R7" s="447"/>
    </row>
    <row r="8" spans="2:18" ht="16.2" thickBot="1" x14ac:dyDescent="0.35">
      <c r="B8" s="168"/>
      <c r="C8" s="164"/>
    </row>
    <row r="9" spans="2:18" ht="16.2" thickBot="1" x14ac:dyDescent="0.35">
      <c r="B9" s="169"/>
      <c r="C9" s="170"/>
      <c r="D9" s="170"/>
      <c r="E9" s="170"/>
      <c r="F9" s="170"/>
      <c r="G9" s="171"/>
      <c r="H9" s="172"/>
      <c r="I9" s="172"/>
      <c r="J9" s="172"/>
      <c r="K9" s="172"/>
      <c r="L9" s="172"/>
      <c r="M9" s="172"/>
      <c r="N9" s="172"/>
      <c r="O9" s="172"/>
      <c r="P9" s="448"/>
      <c r="Q9" s="172"/>
      <c r="R9" s="448"/>
    </row>
    <row r="10" spans="2:18" ht="46.8" x14ac:dyDescent="0.3">
      <c r="B10" s="174" t="s">
        <v>23663</v>
      </c>
      <c r="C10" s="175" t="s">
        <v>23617</v>
      </c>
      <c r="D10" s="176">
        <v>45748</v>
      </c>
      <c r="E10" s="176">
        <v>45778</v>
      </c>
      <c r="F10" s="176">
        <v>45809</v>
      </c>
      <c r="G10" s="176">
        <v>45839</v>
      </c>
      <c r="H10" s="176">
        <v>45870</v>
      </c>
      <c r="I10" s="176">
        <v>45901</v>
      </c>
      <c r="J10" s="176">
        <v>45931</v>
      </c>
      <c r="K10" s="176">
        <v>45962</v>
      </c>
      <c r="L10" s="176">
        <v>45992</v>
      </c>
      <c r="M10" s="176">
        <v>46023</v>
      </c>
      <c r="N10" s="176">
        <v>46054</v>
      </c>
      <c r="O10" s="176">
        <v>46082</v>
      </c>
      <c r="P10" s="449" t="s">
        <v>23722</v>
      </c>
      <c r="Q10" s="177" t="s">
        <v>930</v>
      </c>
      <c r="R10" s="449" t="s">
        <v>929</v>
      </c>
    </row>
    <row r="11" spans="2:18" x14ac:dyDescent="0.3">
      <c r="B11" s="179" t="s">
        <v>926</v>
      </c>
      <c r="C11" s="180"/>
      <c r="D11" s="211" t="s">
        <v>922</v>
      </c>
      <c r="E11" s="211" t="s">
        <v>922</v>
      </c>
      <c r="F11" s="211" t="s">
        <v>922</v>
      </c>
      <c r="G11" s="450"/>
      <c r="H11" s="450"/>
      <c r="I11" s="450"/>
      <c r="J11" s="450"/>
      <c r="K11" s="450"/>
      <c r="L11" s="450"/>
      <c r="M11" s="450"/>
      <c r="N11" s="450"/>
      <c r="O11" s="450"/>
      <c r="P11" s="450"/>
      <c r="Q11" s="182"/>
      <c r="R11" s="450"/>
    </row>
    <row r="12" spans="2:18" x14ac:dyDescent="0.3">
      <c r="B12" s="184" t="s">
        <v>994</v>
      </c>
      <c r="C12" s="185" t="s">
        <v>995</v>
      </c>
      <c r="D12" s="187">
        <f>SUMIF('APT 25-26'!$C:$C,Remittances!$C$3,'APT 25-26'!CQ:CQ)</f>
        <v>0</v>
      </c>
      <c r="E12" s="192">
        <f>SUMIF('APT 25-26'!$C:$C,Remittances!$C$3,'APT 25-26'!CR:CR)</f>
        <v>0</v>
      </c>
      <c r="F12" s="192">
        <f>SUMIF('APT 25-26'!$C:$C,Remittances!$C$3,'APT 25-26'!CS:CS)</f>
        <v>0</v>
      </c>
      <c r="G12" s="188"/>
      <c r="H12" s="188"/>
      <c r="I12" s="188"/>
      <c r="J12" s="188"/>
      <c r="K12" s="188"/>
      <c r="L12" s="188"/>
      <c r="M12" s="188"/>
      <c r="N12" s="188"/>
      <c r="O12" s="188"/>
      <c r="P12" s="451">
        <f>SUM(D12:O12)</f>
        <v>0</v>
      </c>
      <c r="Q12" s="189"/>
      <c r="R12" s="451">
        <f>SUM(P12:Q12)</f>
        <v>0</v>
      </c>
    </row>
    <row r="13" spans="2:18" ht="15" customHeight="1" x14ac:dyDescent="0.3">
      <c r="B13" s="190" t="s">
        <v>932</v>
      </c>
      <c r="C13" s="185" t="s">
        <v>995</v>
      </c>
      <c r="D13" s="187">
        <f>SUMIFS(NurserySupplement!W:W,NurserySupplement!$A:$A,Remittances!$C$3,NurserySupplement!$M:$M,Remittances!$C13)</f>
        <v>0</v>
      </c>
      <c r="E13" s="192">
        <f>SUMIFS(NurserySupplement!Z:Z,NurserySupplement!$A:$A,Remittances!$C$3,NurserySupplement!$M:$M,Remittances!$C13)</f>
        <v>0</v>
      </c>
      <c r="F13" s="192">
        <f>SUMIFS(NurserySupplement!AA:AA,NurserySupplement!$A:$A,Remittances!$C$3,NurserySupplement!$M:$M,Remittances!$C13)</f>
        <v>0</v>
      </c>
      <c r="G13" s="193"/>
      <c r="H13" s="193"/>
      <c r="I13" s="193"/>
      <c r="J13" s="193"/>
      <c r="K13" s="193"/>
      <c r="L13" s="193"/>
      <c r="M13" s="193"/>
      <c r="N13" s="193"/>
      <c r="O13" s="193"/>
      <c r="P13" s="451">
        <f t="shared" ref="P13:P48" si="0">SUM(D13:O13)</f>
        <v>0</v>
      </c>
      <c r="Q13" s="189"/>
      <c r="R13" s="451">
        <f t="shared" ref="R13:R48" si="1">SUM(P13:Q13)</f>
        <v>0</v>
      </c>
    </row>
    <row r="14" spans="2:18" x14ac:dyDescent="0.3">
      <c r="B14" s="195" t="s">
        <v>23652</v>
      </c>
      <c r="C14" s="185" t="s">
        <v>953</v>
      </c>
      <c r="D14" s="187">
        <f>SUMIFS(HNPlaces!W:W,HNPlaces!$A:$A,Remittances!$C$3,HNPlaces!$M:$M,Remittances!$C14)</f>
        <v>0</v>
      </c>
      <c r="E14" s="192">
        <f>SUMIFS(HNPlaces!Z:Z,HNPlaces!$A:$A,Remittances!$C$3,HNPlaces!$M:$M,Remittances!$C14)</f>
        <v>0</v>
      </c>
      <c r="F14" s="192">
        <f>SUMIFS(HNPlaces!AA:AA,HNPlaces!$A:$A,Remittances!$C$3,HNPlaces!$M:$M,Remittances!$C14)</f>
        <v>0</v>
      </c>
      <c r="G14" s="193"/>
      <c r="H14" s="193"/>
      <c r="I14" s="193"/>
      <c r="J14" s="193"/>
      <c r="K14" s="193"/>
      <c r="L14" s="193"/>
      <c r="M14" s="193"/>
      <c r="N14" s="193"/>
      <c r="O14" s="193"/>
      <c r="P14" s="451">
        <f t="shared" si="0"/>
        <v>0</v>
      </c>
      <c r="Q14" s="189"/>
      <c r="R14" s="451">
        <f t="shared" si="1"/>
        <v>0</v>
      </c>
    </row>
    <row r="15" spans="2:18" x14ac:dyDescent="0.3">
      <c r="B15" s="195" t="s">
        <v>23652</v>
      </c>
      <c r="C15" s="185" t="s">
        <v>955</v>
      </c>
      <c r="D15" s="187">
        <f>SUMIFS(HNPlaces!W:W,HNPlaces!$A:$A,Remittances!$C$3,HNPlaces!$M:$M,Remittances!$C15)</f>
        <v>0</v>
      </c>
      <c r="E15" s="192">
        <f>SUMIFS(HNPlaces!Z:Z,HNPlaces!$A:$A,Remittances!$C$3,HNPlaces!$M:$M,Remittances!$C15)</f>
        <v>0</v>
      </c>
      <c r="F15" s="192">
        <f>SUMIFS(HNPlaces!AA:AA,HNPlaces!$A:$A,Remittances!$C$3,HNPlaces!$M:$M,Remittances!$C15)</f>
        <v>0</v>
      </c>
      <c r="G15" s="193"/>
      <c r="H15" s="193"/>
      <c r="I15" s="193"/>
      <c r="J15" s="193"/>
      <c r="K15" s="193"/>
      <c r="L15" s="193"/>
      <c r="M15" s="193"/>
      <c r="N15" s="193"/>
      <c r="O15" s="193"/>
      <c r="P15" s="451">
        <f t="shared" si="0"/>
        <v>0</v>
      </c>
      <c r="Q15" s="189"/>
      <c r="R15" s="451">
        <f t="shared" si="1"/>
        <v>0</v>
      </c>
    </row>
    <row r="16" spans="2:18" x14ac:dyDescent="0.3">
      <c r="B16" s="195" t="s">
        <v>964</v>
      </c>
      <c r="C16" s="185" t="s">
        <v>954</v>
      </c>
      <c r="D16" s="187">
        <f>SUMIFS(HNPlaces!W:W,HNPlaces!$A:$A,Remittances!$C$3,HNPlaces!$M:$M,Remittances!$C16)</f>
        <v>0</v>
      </c>
      <c r="E16" s="192">
        <f>SUMIFS(HNPlaces!Z:Z,HNPlaces!$A:$A,Remittances!$C$3,HNPlaces!$M:$M,Remittances!$C16)</f>
        <v>0</v>
      </c>
      <c r="F16" s="192">
        <f>SUMIFS(HNPlaces!AA:AA,HNPlaces!$A:$A,Remittances!$C$3,HNPlaces!$M:$M,Remittances!$C16)</f>
        <v>0</v>
      </c>
      <c r="G16" s="193"/>
      <c r="H16" s="193"/>
      <c r="I16" s="193"/>
      <c r="J16" s="193"/>
      <c r="K16" s="193"/>
      <c r="L16" s="193"/>
      <c r="M16" s="193"/>
      <c r="N16" s="193"/>
      <c r="O16" s="193"/>
      <c r="P16" s="451">
        <f t="shared" si="0"/>
        <v>0</v>
      </c>
      <c r="Q16" s="189"/>
      <c r="R16" s="451">
        <f t="shared" si="1"/>
        <v>0</v>
      </c>
    </row>
    <row r="17" spans="2:18" x14ac:dyDescent="0.3">
      <c r="B17" s="195" t="s">
        <v>962</v>
      </c>
      <c r="C17" s="185" t="s">
        <v>956</v>
      </c>
      <c r="D17" s="187">
        <f>SUMIFS(HNPlaces!W:W,HNPlaces!$A:$A,Remittances!$C$3,HNPlaces!$M:$M,Remittances!$C17)</f>
        <v>0</v>
      </c>
      <c r="E17" s="192">
        <f>SUMIFS(HNPlaces!Z:Z,HNPlaces!$A:$A,Remittances!$C$3,HNPlaces!$M:$M,Remittances!$C17)</f>
        <v>0</v>
      </c>
      <c r="F17" s="192">
        <f>SUMIFS(HNPlaces!AA:AA,HNPlaces!$A:$A,Remittances!$C$3,HNPlaces!$M:$M,Remittances!$C17)</f>
        <v>0</v>
      </c>
      <c r="G17" s="193"/>
      <c r="H17" s="193"/>
      <c r="I17" s="193"/>
      <c r="J17" s="193"/>
      <c r="K17" s="193"/>
      <c r="L17" s="193"/>
      <c r="M17" s="193"/>
      <c r="N17" s="193"/>
      <c r="O17" s="193"/>
      <c r="P17" s="451">
        <f t="shared" si="0"/>
        <v>0</v>
      </c>
      <c r="Q17" s="189"/>
      <c r="R17" s="451">
        <f t="shared" si="1"/>
        <v>0</v>
      </c>
    </row>
    <row r="18" spans="2:18" x14ac:dyDescent="0.3">
      <c r="B18" s="195" t="s">
        <v>963</v>
      </c>
      <c r="C18" s="185" t="s">
        <v>957</v>
      </c>
      <c r="D18" s="187">
        <f>SUMIFS(HNPlaces!W:W,HNPlaces!$A:$A,Remittances!$C$3,HNPlaces!$M:$M,Remittances!$C18)</f>
        <v>0</v>
      </c>
      <c r="E18" s="192">
        <f>SUMIFS(HNPlaces!Z:Z,HNPlaces!$A:$A,Remittances!$C$3,HNPlaces!$M:$M,Remittances!$C18)</f>
        <v>0</v>
      </c>
      <c r="F18" s="192">
        <f>SUMIFS(HNPlaces!AA:AA,HNPlaces!$A:$A,Remittances!$C$3,HNPlaces!$M:$M,Remittances!$C18)</f>
        <v>0</v>
      </c>
      <c r="G18" s="193"/>
      <c r="H18" s="193"/>
      <c r="I18" s="193"/>
      <c r="J18" s="193"/>
      <c r="K18" s="193"/>
      <c r="L18" s="193"/>
      <c r="M18" s="193"/>
      <c r="N18" s="193"/>
      <c r="O18" s="193"/>
      <c r="P18" s="451">
        <f t="shared" si="0"/>
        <v>0</v>
      </c>
      <c r="Q18" s="189"/>
      <c r="R18" s="451">
        <f t="shared" si="1"/>
        <v>0</v>
      </c>
    </row>
    <row r="19" spans="2:18" x14ac:dyDescent="0.3">
      <c r="B19" s="195" t="s">
        <v>960</v>
      </c>
      <c r="C19" s="185" t="s">
        <v>958</v>
      </c>
      <c r="D19" s="187">
        <f>SUMIFS(HNPlaces!W:W,HNPlaces!$A:$A,Remittances!$C$3,HNPlaces!$M:$M,Remittances!$C19)</f>
        <v>0</v>
      </c>
      <c r="E19" s="192">
        <f>SUMIFS(HNPlaces!Z:Z,HNPlaces!$A:$A,Remittances!$C$3,HNPlaces!$M:$M,Remittances!$C19)</f>
        <v>0</v>
      </c>
      <c r="F19" s="192">
        <f>SUMIFS(HNPlaces!AA:AA,HNPlaces!$A:$A,Remittances!$C$3,HNPlaces!$M:$M,Remittances!$C19)</f>
        <v>0</v>
      </c>
      <c r="G19" s="193"/>
      <c r="H19" s="193"/>
      <c r="I19" s="193"/>
      <c r="J19" s="193"/>
      <c r="K19" s="193"/>
      <c r="L19" s="193"/>
      <c r="M19" s="193"/>
      <c r="N19" s="193"/>
      <c r="O19" s="193"/>
      <c r="P19" s="451">
        <f t="shared" si="0"/>
        <v>0</v>
      </c>
      <c r="Q19" s="189"/>
      <c r="R19" s="451">
        <f t="shared" si="1"/>
        <v>0</v>
      </c>
    </row>
    <row r="20" spans="2:18" x14ac:dyDescent="0.3">
      <c r="B20" s="195" t="s">
        <v>961</v>
      </c>
      <c r="C20" s="185" t="s">
        <v>959</v>
      </c>
      <c r="D20" s="187">
        <f>SUMIFS(HNPlaces!W:W,HNPlaces!$A:$A,Remittances!$C$3,HNPlaces!$M:$M,Remittances!$C20)</f>
        <v>0</v>
      </c>
      <c r="E20" s="192">
        <f>SUMIFS(HNPlaces!Z:Z,HNPlaces!$A:$A,Remittances!$C$3,HNPlaces!$M:$M,Remittances!$C20)</f>
        <v>0</v>
      </c>
      <c r="F20" s="192">
        <f>SUMIFS(HNPlaces!AA:AA,HNPlaces!$A:$A,Remittances!$C$3,HNPlaces!$M:$M,Remittances!$C20)</f>
        <v>0</v>
      </c>
      <c r="G20" s="193"/>
      <c r="H20" s="193"/>
      <c r="I20" s="193"/>
      <c r="J20" s="193"/>
      <c r="K20" s="193"/>
      <c r="L20" s="193"/>
      <c r="M20" s="193"/>
      <c r="N20" s="193"/>
      <c r="O20" s="193"/>
      <c r="P20" s="451">
        <f t="shared" si="0"/>
        <v>0</v>
      </c>
      <c r="Q20" s="189"/>
      <c r="R20" s="451">
        <f t="shared" si="1"/>
        <v>0</v>
      </c>
    </row>
    <row r="21" spans="2:18" x14ac:dyDescent="0.3">
      <c r="B21" s="195" t="s">
        <v>23690</v>
      </c>
      <c r="C21" s="185" t="s">
        <v>23697</v>
      </c>
      <c r="D21" s="192">
        <f>SUMIFS('3.4% HN'!W:W,'3.4% HN'!$A:$A,Remittances!$C$3,'3.4% HN'!$M:$M,Remittances!$C21)</f>
        <v>0</v>
      </c>
      <c r="E21" s="192">
        <f>SUMIFS('3.4% HN'!Z:Z,'3.4% HN'!$A:$A,Remittances!$C$3,'3.4% HN'!$M:$M,Remittances!$C21)</f>
        <v>0</v>
      </c>
      <c r="F21" s="192"/>
      <c r="G21" s="192"/>
      <c r="H21" s="192"/>
      <c r="I21" s="192"/>
      <c r="J21" s="192"/>
      <c r="K21" s="192"/>
      <c r="L21" s="192"/>
      <c r="M21" s="192"/>
      <c r="N21" s="192"/>
      <c r="O21" s="192"/>
      <c r="P21" s="451">
        <f t="shared" si="0"/>
        <v>0</v>
      </c>
      <c r="Q21" s="189"/>
      <c r="R21" s="451">
        <f t="shared" si="1"/>
        <v>0</v>
      </c>
    </row>
    <row r="22" spans="2:18" x14ac:dyDescent="0.3">
      <c r="B22" s="195" t="s">
        <v>23650</v>
      </c>
      <c r="C22" s="185" t="s">
        <v>1000</v>
      </c>
      <c r="D22" s="191">
        <f>SUMIFS(MISC!W:W,MISC!$A:$A,Remittances!$C$3,MISC!$M:$M,Remittances!$C22)</f>
        <v>0</v>
      </c>
      <c r="E22" s="192">
        <f>SUMIFS(MISC!Z:Z,MISC!$A:$A,Remittances!$C$3,MISC!$M:$M,Remittances!$C22)</f>
        <v>0</v>
      </c>
      <c r="F22" s="192"/>
      <c r="G22" s="193"/>
      <c r="H22" s="193"/>
      <c r="I22" s="193"/>
      <c r="J22" s="193"/>
      <c r="K22" s="193"/>
      <c r="L22" s="193"/>
      <c r="M22" s="193"/>
      <c r="N22" s="193"/>
      <c r="O22" s="193"/>
      <c r="P22" s="451">
        <f t="shared" si="0"/>
        <v>0</v>
      </c>
      <c r="Q22" s="189"/>
      <c r="R22" s="451">
        <f t="shared" si="1"/>
        <v>0</v>
      </c>
    </row>
    <row r="23" spans="2:18" x14ac:dyDescent="0.3">
      <c r="B23" s="195" t="s">
        <v>23674</v>
      </c>
      <c r="C23" s="185" t="s">
        <v>23672</v>
      </c>
      <c r="D23" s="191">
        <f>SUMIFS(MISC!W:W,MISC!$A:$A,Remittances!$C$3,MISC!$M:$M,Remittances!$C23)</f>
        <v>0</v>
      </c>
      <c r="E23" s="192">
        <f>SUMIFS(MISC!Z:Z,MISC!$A:$A,Remittances!$C$3,MISC!$M:$M,Remittances!$C23)</f>
        <v>0</v>
      </c>
      <c r="F23" s="192"/>
      <c r="G23" s="192"/>
      <c r="H23" s="192"/>
      <c r="I23" s="192"/>
      <c r="J23" s="192"/>
      <c r="K23" s="192"/>
      <c r="L23" s="193"/>
      <c r="M23" s="193"/>
      <c r="N23" s="193"/>
      <c r="O23" s="193"/>
      <c r="P23" s="451">
        <f t="shared" si="0"/>
        <v>0</v>
      </c>
      <c r="Q23" s="189"/>
      <c r="R23" s="451">
        <f t="shared" si="1"/>
        <v>0</v>
      </c>
    </row>
    <row r="24" spans="2:18" x14ac:dyDescent="0.3">
      <c r="B24" s="195" t="s">
        <v>23767</v>
      </c>
      <c r="C24" s="185" t="s">
        <v>23756</v>
      </c>
      <c r="D24" s="191">
        <f>SUMIFS(MISC!W:W,MISC!$A:$A,Remittances!$C$3,MISC!$M:$M,Remittances!$C24)</f>
        <v>0</v>
      </c>
      <c r="E24" s="192">
        <f>SUMIFS(MISC!Z:Z,MISC!$A:$A,Remittances!$C$3,MISC!$M:$M,Remittances!$C24)</f>
        <v>0</v>
      </c>
      <c r="F24" s="192"/>
      <c r="G24" s="192"/>
      <c r="H24" s="192"/>
      <c r="I24" s="192"/>
      <c r="J24" s="192"/>
      <c r="K24" s="192"/>
      <c r="L24" s="193"/>
      <c r="M24" s="193"/>
      <c r="N24" s="193"/>
      <c r="O24" s="193"/>
      <c r="P24" s="451">
        <f t="shared" si="0"/>
        <v>0</v>
      </c>
      <c r="Q24" s="189"/>
      <c r="R24" s="451">
        <f t="shared" si="1"/>
        <v>0</v>
      </c>
    </row>
    <row r="25" spans="2:18" x14ac:dyDescent="0.3">
      <c r="B25" s="195" t="s">
        <v>24707</v>
      </c>
      <c r="C25" s="185" t="s">
        <v>23757</v>
      </c>
      <c r="D25" s="191">
        <f>SUMIFS(MISC!W:W,MISC!$A:$A,Remittances!$C$3,MISC!$M:$M,Remittances!$C25)</f>
        <v>0</v>
      </c>
      <c r="E25" s="192">
        <f>SUMIFS(MISC!Z:Z,MISC!$A:$A,Remittances!$C$3,MISC!$M:$M,Remittances!$C25)</f>
        <v>0</v>
      </c>
      <c r="F25" s="192">
        <f>SUMIFS(MISC!AC:AC,MISC!$A:$A,Remittances!$C$3,MISC!$M:$M,Remittances!$C25)</f>
        <v>0</v>
      </c>
      <c r="G25" s="192"/>
      <c r="H25" s="192"/>
      <c r="I25" s="192"/>
      <c r="J25" s="192"/>
      <c r="K25" s="192"/>
      <c r="L25" s="193"/>
      <c r="M25" s="193"/>
      <c r="N25" s="193"/>
      <c r="O25" s="193"/>
      <c r="P25" s="451">
        <f t="shared" si="0"/>
        <v>0</v>
      </c>
      <c r="Q25" s="189"/>
      <c r="R25" s="451">
        <f t="shared" si="1"/>
        <v>0</v>
      </c>
    </row>
    <row r="26" spans="2:18" x14ac:dyDescent="0.3">
      <c r="B26" s="195" t="s">
        <v>23698</v>
      </c>
      <c r="C26" s="196" t="s">
        <v>983</v>
      </c>
      <c r="D26" s="191">
        <f>SUMIFS(POST16!W:W,POST16!$A:$A,Remittances!$C$3,POST16!$M:$M,Remittances!$C26)</f>
        <v>0</v>
      </c>
      <c r="E26" s="192">
        <f>SUMIFS(POST16!Z:Z,POST16!$A:$A,Remittances!$C$3,POST16!$M:$M,Remittances!$C26)</f>
        <v>0</v>
      </c>
      <c r="F26" s="192">
        <f>SUMIFS(POST16!AC:AC,POST16!$A:$A,Remittances!$C$3,POST16!$M:$M,Remittances!$C26)</f>
        <v>0</v>
      </c>
      <c r="G26" s="193"/>
      <c r="H26" s="193"/>
      <c r="I26" s="193"/>
      <c r="J26" s="193"/>
      <c r="K26" s="193"/>
      <c r="L26" s="193"/>
      <c r="M26" s="193"/>
      <c r="N26" s="193"/>
      <c r="O26" s="193"/>
      <c r="P26" s="451">
        <f t="shared" si="0"/>
        <v>0</v>
      </c>
      <c r="Q26" s="189"/>
      <c r="R26" s="451">
        <f t="shared" si="1"/>
        <v>0</v>
      </c>
    </row>
    <row r="27" spans="2:18" x14ac:dyDescent="0.3">
      <c r="B27" s="195" t="s">
        <v>23699</v>
      </c>
      <c r="C27" s="196" t="s">
        <v>984</v>
      </c>
      <c r="D27" s="191">
        <f>SUMIFS(POST16!W:W,POST16!$A:$A,Remittances!$C$3,POST16!$M:$M,Remittances!$C27)</f>
        <v>0</v>
      </c>
      <c r="E27" s="192">
        <f>SUMIFS(POST16!Z:Z,POST16!$A:$A,Remittances!$C$3,POST16!$M:$M,Remittances!$C27)</f>
        <v>0</v>
      </c>
      <c r="F27" s="192">
        <f>SUMIFS(POST16!AC:AC,POST16!$A:$A,Remittances!$C$3,POST16!$M:$M,Remittances!$C27)</f>
        <v>0</v>
      </c>
      <c r="G27" s="193"/>
      <c r="H27" s="193"/>
      <c r="I27" s="193"/>
      <c r="J27" s="193"/>
      <c r="K27" s="193"/>
      <c r="L27" s="193"/>
      <c r="M27" s="193"/>
      <c r="N27" s="193"/>
      <c r="O27" s="193"/>
      <c r="P27" s="451">
        <f t="shared" si="0"/>
        <v>0</v>
      </c>
      <c r="Q27" s="189"/>
      <c r="R27" s="451">
        <f t="shared" si="1"/>
        <v>0</v>
      </c>
    </row>
    <row r="28" spans="2:18" x14ac:dyDescent="0.3">
      <c r="B28" s="195" t="s">
        <v>23700</v>
      </c>
      <c r="C28" s="196" t="s">
        <v>985</v>
      </c>
      <c r="D28" s="191">
        <f>SUMIFS(POST16!W:W,POST16!$A:$A,Remittances!$C$3,POST16!$M:$M,Remittances!$C28)</f>
        <v>0</v>
      </c>
      <c r="E28" s="192">
        <f>SUMIFS(POST16!Z:Z,POST16!$A:$A,Remittances!$C$3,POST16!$M:$M,Remittances!$C28)</f>
        <v>0</v>
      </c>
      <c r="F28" s="192">
        <f>SUMIFS(POST16!AC:AC,POST16!$A:$A,Remittances!$C$3,POST16!$M:$M,Remittances!$C28)</f>
        <v>0</v>
      </c>
      <c r="G28" s="193"/>
      <c r="H28" s="193"/>
      <c r="I28" s="193"/>
      <c r="J28" s="193"/>
      <c r="K28" s="193"/>
      <c r="L28" s="193"/>
      <c r="M28" s="193"/>
      <c r="N28" s="193"/>
      <c r="O28" s="193"/>
      <c r="P28" s="451">
        <f t="shared" si="0"/>
        <v>0</v>
      </c>
      <c r="Q28" s="189"/>
      <c r="R28" s="451">
        <f t="shared" si="1"/>
        <v>0</v>
      </c>
    </row>
    <row r="29" spans="2:18" x14ac:dyDescent="0.3">
      <c r="B29" s="195" t="s">
        <v>23701</v>
      </c>
      <c r="C29" s="196" t="s">
        <v>986</v>
      </c>
      <c r="D29" s="191">
        <f>SUMIFS(POST16!W:W,POST16!$A:$A,Remittances!$C$3,POST16!$M:$M,Remittances!$C29)</f>
        <v>0</v>
      </c>
      <c r="E29" s="192">
        <f>SUMIFS(POST16!Z:Z,POST16!$A:$A,Remittances!$C$3,POST16!$M:$M,Remittances!$C29)</f>
        <v>0</v>
      </c>
      <c r="F29" s="192">
        <f>SUMIFS(POST16!AC:AC,POST16!$A:$A,Remittances!$C$3,POST16!$M:$M,Remittances!$C29)</f>
        <v>0</v>
      </c>
      <c r="G29" s="193"/>
      <c r="H29" s="193"/>
      <c r="I29" s="193"/>
      <c r="J29" s="193"/>
      <c r="K29" s="193"/>
      <c r="L29" s="193"/>
      <c r="M29" s="193"/>
      <c r="N29" s="193"/>
      <c r="O29" s="193"/>
      <c r="P29" s="451">
        <f t="shared" si="0"/>
        <v>0</v>
      </c>
      <c r="Q29" s="189"/>
      <c r="R29" s="451">
        <f t="shared" si="1"/>
        <v>0</v>
      </c>
    </row>
    <row r="30" spans="2:18" x14ac:dyDescent="0.3">
      <c r="B30" s="195" t="s">
        <v>23794</v>
      </c>
      <c r="C30" s="196" t="s">
        <v>23793</v>
      </c>
      <c r="D30" s="191">
        <f>SUMIFS(POST16!W:W,POST16!$A:$A,Remittances!$C$3,POST16!$M:$M,Remittances!$C30)</f>
        <v>0</v>
      </c>
      <c r="E30" s="192">
        <f>SUMIFS(POST16!Z:Z,POST16!$A:$A,Remittances!$C$3,POST16!$M:$M,Remittances!$C30)</f>
        <v>0</v>
      </c>
      <c r="F30" s="192"/>
      <c r="G30" s="193"/>
      <c r="H30" s="193"/>
      <c r="I30" s="193"/>
      <c r="J30" s="193"/>
      <c r="K30" s="193"/>
      <c r="L30" s="193"/>
      <c r="M30" s="193"/>
      <c r="N30" s="193"/>
      <c r="O30" s="193"/>
      <c r="P30" s="451">
        <f t="shared" si="0"/>
        <v>0</v>
      </c>
      <c r="Q30" s="189"/>
      <c r="R30" s="451">
        <f t="shared" si="1"/>
        <v>0</v>
      </c>
    </row>
    <row r="31" spans="2:18" x14ac:dyDescent="0.3">
      <c r="B31" s="195" t="s">
        <v>925</v>
      </c>
      <c r="C31" s="185" t="s">
        <v>967</v>
      </c>
      <c r="D31" s="191">
        <f>SUMIFS(HNTopUp!W:W,HNTopUp!$A:$A,Remittances!$C$3,HNTopUp!$M:$M,Remittances!$C31)</f>
        <v>0</v>
      </c>
      <c r="E31" s="192">
        <f>SUMIFS(HNTopUp!Z:Z,HNTopUp!$A:$A,Remittances!$C$3,HNTopUp!$M:$M,Remittances!$C31)</f>
        <v>0</v>
      </c>
      <c r="F31" s="192">
        <f>SUMIFS(HNTopUp!AC:AC,HNTopUp!$A:$A,Remittances!$C$3,HNTopUp!$M:$M,Remittances!$C31)</f>
        <v>0</v>
      </c>
      <c r="G31" s="193"/>
      <c r="H31" s="193"/>
      <c r="I31" s="193"/>
      <c r="J31" s="193"/>
      <c r="K31" s="193"/>
      <c r="L31" s="193"/>
      <c r="M31" s="193"/>
      <c r="N31" s="193"/>
      <c r="O31" s="193"/>
      <c r="P31" s="451">
        <f t="shared" si="0"/>
        <v>0</v>
      </c>
      <c r="Q31" s="189"/>
      <c r="R31" s="451">
        <f t="shared" si="1"/>
        <v>0</v>
      </c>
    </row>
    <row r="32" spans="2:18" x14ac:dyDescent="0.3">
      <c r="B32" s="195" t="s">
        <v>973</v>
      </c>
      <c r="C32" s="185" t="s">
        <v>969</v>
      </c>
      <c r="D32" s="191">
        <f>SUMIFS(HNTopUp!W:W,HNTopUp!$A:$A,Remittances!$C$3,HNTopUp!$M:$M,Remittances!$C32)</f>
        <v>0</v>
      </c>
      <c r="E32" s="192">
        <f>SUMIFS(HNTopUp!Z:Z,HNTopUp!$A:$A,Remittances!$C$3,HNTopUp!$M:$M,Remittances!$C32)</f>
        <v>0</v>
      </c>
      <c r="F32" s="192">
        <f>SUMIFS(HNTopUp!AC:AC,HNTopUp!$A:$A,Remittances!$C$3,HNTopUp!$M:$M,Remittances!$C32)</f>
        <v>0</v>
      </c>
      <c r="G32" s="193"/>
      <c r="H32" s="193"/>
      <c r="I32" s="193"/>
      <c r="J32" s="193"/>
      <c r="K32" s="193"/>
      <c r="L32" s="193"/>
      <c r="M32" s="193"/>
      <c r="N32" s="193"/>
      <c r="O32" s="193"/>
      <c r="P32" s="451">
        <f t="shared" si="0"/>
        <v>0</v>
      </c>
      <c r="Q32" s="189"/>
      <c r="R32" s="451">
        <f t="shared" si="1"/>
        <v>0</v>
      </c>
    </row>
    <row r="33" spans="2:18" x14ac:dyDescent="0.3">
      <c r="B33" s="195" t="s">
        <v>974</v>
      </c>
      <c r="C33" s="185" t="s">
        <v>971</v>
      </c>
      <c r="D33" s="191">
        <f>SUMIFS(HNTopUp!W:W,HNTopUp!$A:$A,Remittances!$C$3,HNTopUp!$M:$M,Remittances!$C33)</f>
        <v>0</v>
      </c>
      <c r="E33" s="192">
        <f>SUMIFS(HNTopUp!Z:Z,HNTopUp!$A:$A,Remittances!$C$3,HNTopUp!$M:$M,Remittances!$C33)</f>
        <v>0</v>
      </c>
      <c r="F33" s="192">
        <f>SUMIFS(HNTopUp!AC:AC,HNTopUp!$A:$A,Remittances!$C$3,HNTopUp!$M:$M,Remittances!$C33)</f>
        <v>0</v>
      </c>
      <c r="G33" s="193"/>
      <c r="H33" s="193"/>
      <c r="I33" s="193"/>
      <c r="J33" s="193"/>
      <c r="K33" s="193"/>
      <c r="L33" s="193"/>
      <c r="M33" s="193"/>
      <c r="N33" s="193"/>
      <c r="O33" s="193"/>
      <c r="P33" s="451">
        <f t="shared" si="0"/>
        <v>0</v>
      </c>
      <c r="Q33" s="189"/>
      <c r="R33" s="451">
        <f t="shared" si="1"/>
        <v>0</v>
      </c>
    </row>
    <row r="34" spans="2:18" x14ac:dyDescent="0.3">
      <c r="B34" s="195" t="s">
        <v>772</v>
      </c>
      <c r="C34" s="185" t="s">
        <v>970</v>
      </c>
      <c r="D34" s="191">
        <f>SUMIFS(HNTopUp!W:W,HNTopUp!$A:$A,Remittances!$C$3,HNTopUp!$M:$M,Remittances!$C34)</f>
        <v>0</v>
      </c>
      <c r="E34" s="192">
        <f>SUMIFS(HNTopUp!Z:Z,HNTopUp!$A:$A,Remittances!$C$3,HNTopUp!$M:$M,Remittances!$C34)</f>
        <v>0</v>
      </c>
      <c r="F34" s="192">
        <f>SUMIFS(HNTopUp!AC:AC,HNTopUp!$A:$A,Remittances!$C$3,HNTopUp!$M:$M,Remittances!$C34)</f>
        <v>0</v>
      </c>
      <c r="G34" s="193"/>
      <c r="H34" s="193"/>
      <c r="I34" s="193"/>
      <c r="J34" s="193"/>
      <c r="K34" s="193"/>
      <c r="L34" s="193"/>
      <c r="M34" s="193"/>
      <c r="N34" s="193"/>
      <c r="O34" s="193"/>
      <c r="P34" s="451">
        <f t="shared" si="0"/>
        <v>0</v>
      </c>
      <c r="Q34" s="189"/>
      <c r="R34" s="451">
        <f t="shared" si="1"/>
        <v>0</v>
      </c>
    </row>
    <row r="35" spans="2:18" x14ac:dyDescent="0.3">
      <c r="B35" s="195" t="s">
        <v>773</v>
      </c>
      <c r="C35" s="185" t="s">
        <v>966</v>
      </c>
      <c r="D35" s="191">
        <f>SUMIFS(HNTopUp!W:W,HNTopUp!$A:$A,Remittances!$C$3,HNTopUp!$M:$M,Remittances!$C35)</f>
        <v>0</v>
      </c>
      <c r="E35" s="192">
        <f>SUMIFS(HNTopUp!Z:Z,HNTopUp!$A:$A,Remittances!$C$3,HNTopUp!$M:$M,Remittances!$C35)</f>
        <v>0</v>
      </c>
      <c r="F35" s="192">
        <f>SUMIFS(HNTopUp!AC:AC,HNTopUp!$A:$A,Remittances!$C$3,HNTopUp!$M:$M,Remittances!$C35)</f>
        <v>0</v>
      </c>
      <c r="G35" s="193"/>
      <c r="H35" s="193"/>
      <c r="I35" s="193"/>
      <c r="J35" s="193"/>
      <c r="K35" s="193"/>
      <c r="L35" s="193"/>
      <c r="M35" s="193"/>
      <c r="N35" s="193"/>
      <c r="O35" s="193"/>
      <c r="P35" s="451">
        <f t="shared" si="0"/>
        <v>0</v>
      </c>
      <c r="Q35" s="189"/>
      <c r="R35" s="451">
        <f t="shared" si="1"/>
        <v>0</v>
      </c>
    </row>
    <row r="36" spans="2:18" x14ac:dyDescent="0.3">
      <c r="B36" s="195" t="s">
        <v>23653</v>
      </c>
      <c r="C36" s="185" t="s">
        <v>968</v>
      </c>
      <c r="D36" s="191">
        <f>SUMIFS(HNTopUp!W:W,HNTopUp!$A:$A,Remittances!$C$3,HNTopUp!$M:$M,Remittances!$C36)</f>
        <v>0</v>
      </c>
      <c r="E36" s="192">
        <f>SUMIFS(HNTopUp!Z:Z,HNTopUp!$A:$A,Remittances!$C$3,HNTopUp!$M:$M,Remittances!$C36)</f>
        <v>0</v>
      </c>
      <c r="F36" s="192">
        <f>SUMIFS(HNTopUp!AC:AC,HNTopUp!$A:$A,Remittances!$C$3,HNTopUp!$M:$M,Remittances!$C36)</f>
        <v>0</v>
      </c>
      <c r="G36" s="193"/>
      <c r="H36" s="193"/>
      <c r="I36" s="193"/>
      <c r="J36" s="193"/>
      <c r="K36" s="193"/>
      <c r="L36" s="193"/>
      <c r="M36" s="193"/>
      <c r="N36" s="193"/>
      <c r="O36" s="193"/>
      <c r="P36" s="451">
        <f t="shared" si="0"/>
        <v>0</v>
      </c>
      <c r="Q36" s="189"/>
      <c r="R36" s="451">
        <f t="shared" si="1"/>
        <v>0</v>
      </c>
    </row>
    <row r="37" spans="2:18" x14ac:dyDescent="0.3">
      <c r="B37" s="195" t="s">
        <v>976</v>
      </c>
      <c r="C37" s="185" t="s">
        <v>972</v>
      </c>
      <c r="D37" s="191">
        <f>SUMIFS(HNTopUp!W:W,HNTopUp!$A:$A,Remittances!$C$3,HNTopUp!$M:$M,Remittances!$C37)</f>
        <v>0</v>
      </c>
      <c r="E37" s="192">
        <f>SUMIFS(HNTopUp!Z:Z,HNTopUp!$A:$A,Remittances!$C$3,HNTopUp!$M:$M,Remittances!$C37)</f>
        <v>0</v>
      </c>
      <c r="F37" s="192">
        <f>SUMIFS(HNTopUp!AC:AC,HNTopUp!$A:$A,Remittances!$C$3,HNTopUp!$M:$M,Remittances!$C37)</f>
        <v>0</v>
      </c>
      <c r="G37" s="193"/>
      <c r="H37" s="193"/>
      <c r="I37" s="193"/>
      <c r="J37" s="193"/>
      <c r="K37" s="193"/>
      <c r="L37" s="193"/>
      <c r="M37" s="193"/>
      <c r="N37" s="193"/>
      <c r="O37" s="193"/>
      <c r="P37" s="451">
        <f t="shared" si="0"/>
        <v>0</v>
      </c>
      <c r="Q37" s="189"/>
      <c r="R37" s="451">
        <f t="shared" si="1"/>
        <v>0</v>
      </c>
    </row>
    <row r="38" spans="2:18" x14ac:dyDescent="0.3">
      <c r="B38" s="195" t="s">
        <v>23681</v>
      </c>
      <c r="C38" s="185" t="s">
        <v>23694</v>
      </c>
      <c r="D38" s="191">
        <f>SUMIFS(PPG!W:W,PPG!$A:$A,Remittances!$C$3,PPG!$M:$M,Remittances!$C38)</f>
        <v>0</v>
      </c>
      <c r="E38" s="192">
        <f>SUMIFS(PPG!Z:Z,PPG!$A:$A,Remittances!$C$3,PPG!$M:$M,Remittances!$C38)</f>
        <v>0</v>
      </c>
      <c r="F38" s="192"/>
      <c r="G38" s="193"/>
      <c r="H38" s="193"/>
      <c r="I38" s="193"/>
      <c r="J38" s="193"/>
      <c r="K38" s="193"/>
      <c r="L38" s="193"/>
      <c r="M38" s="193"/>
      <c r="N38" s="193"/>
      <c r="O38" s="193"/>
      <c r="P38" s="451">
        <f t="shared" si="0"/>
        <v>0</v>
      </c>
      <c r="Q38" s="189"/>
      <c r="R38" s="451">
        <f t="shared" si="1"/>
        <v>0</v>
      </c>
    </row>
    <row r="39" spans="2:18" x14ac:dyDescent="0.3">
      <c r="B39" s="195" t="s">
        <v>23683</v>
      </c>
      <c r="C39" s="185" t="s">
        <v>23695</v>
      </c>
      <c r="D39" s="191">
        <f>SUMIFS(PPG!W:W,PPG!$A:$A,Remittances!$C$3,PPG!$M:$M,Remittances!$C39)</f>
        <v>0</v>
      </c>
      <c r="E39" s="192">
        <f>SUMIFS(PPG!Z:Z,PPG!$A:$A,Remittances!$C$3,PPG!$M:$M,Remittances!$C39)</f>
        <v>0</v>
      </c>
      <c r="F39" s="192"/>
      <c r="G39" s="193"/>
      <c r="H39" s="193"/>
      <c r="I39" s="193"/>
      <c r="J39" s="193"/>
      <c r="K39" s="193"/>
      <c r="L39" s="193"/>
      <c r="M39" s="193"/>
      <c r="N39" s="193"/>
      <c r="O39" s="193"/>
      <c r="P39" s="451">
        <f t="shared" si="0"/>
        <v>0</v>
      </c>
      <c r="Q39" s="189"/>
      <c r="R39" s="451">
        <f t="shared" si="1"/>
        <v>0</v>
      </c>
    </row>
    <row r="40" spans="2:18" x14ac:dyDescent="0.3">
      <c r="B40" s="195" t="s">
        <v>23649</v>
      </c>
      <c r="C40" s="196" t="s">
        <v>993</v>
      </c>
      <c r="D40" s="191">
        <f>SUMIFS(SMHL!W:W,SMHL!$A:$A,Remittances!$C$3,SMHL!$M:$M,Remittances!$C40)</f>
        <v>0</v>
      </c>
      <c r="E40" s="192">
        <f>SUMIFS(SMHL!Z:Z,SMHL!$A:$A,Remittances!$C$3,SMHL!$M:$M,Remittances!$C40)</f>
        <v>0</v>
      </c>
      <c r="F40" s="192"/>
      <c r="G40" s="192"/>
      <c r="H40" s="192"/>
      <c r="I40" s="192"/>
      <c r="J40" s="192"/>
      <c r="K40" s="192"/>
      <c r="L40" s="192"/>
      <c r="M40" s="192"/>
      <c r="N40" s="192"/>
      <c r="O40" s="192"/>
      <c r="P40" s="451">
        <f t="shared" si="0"/>
        <v>0</v>
      </c>
      <c r="Q40" s="189"/>
      <c r="R40" s="451">
        <f t="shared" si="1"/>
        <v>0</v>
      </c>
    </row>
    <row r="41" spans="2:18" x14ac:dyDescent="0.3">
      <c r="B41" s="195" t="s">
        <v>903</v>
      </c>
      <c r="C41" s="185" t="s">
        <v>992</v>
      </c>
      <c r="D41" s="192">
        <f>SUMIFS(Asylum!W:W,Asylum!$A:$A,Remittances!$C$3,Asylum!$M:$M,Remittances!$C41)</f>
        <v>0</v>
      </c>
      <c r="E41" s="192">
        <f>SUMIFS(Asylum!Z:Z,Asylum!$A:$A,Remittances!$C$3,Asylum!$M:$M,Remittances!$C41)</f>
        <v>0</v>
      </c>
      <c r="F41" s="192"/>
      <c r="G41" s="193"/>
      <c r="H41" s="193"/>
      <c r="I41" s="193"/>
      <c r="J41" s="193"/>
      <c r="K41" s="193"/>
      <c r="L41" s="193"/>
      <c r="M41" s="193"/>
      <c r="N41" s="193"/>
      <c r="O41" s="193"/>
      <c r="P41" s="451">
        <f t="shared" si="0"/>
        <v>0</v>
      </c>
      <c r="Q41" s="189"/>
      <c r="R41" s="451">
        <f t="shared" si="1"/>
        <v>0</v>
      </c>
    </row>
    <row r="42" spans="2:18" x14ac:dyDescent="0.3">
      <c r="B42" s="195" t="s">
        <v>23621</v>
      </c>
      <c r="C42" s="185" t="s">
        <v>23648</v>
      </c>
      <c r="D42" s="191">
        <f>SUMIFS('UFSM KS2'!W:W,'UFSM KS2'!$A:$A,Remittances!$C$3,'UFSM KS2'!$M:$M,Remittances!$C42)</f>
        <v>0</v>
      </c>
      <c r="E42" s="192">
        <f>SUMIFS('UFSM KS2'!Z:Z,'UFSM KS2'!$A:$A,Remittances!$C$3,'UFSM KS2'!$M:$M,Remittances!$C42)</f>
        <v>0</v>
      </c>
      <c r="F42" s="192">
        <f>SUMIFS('UFSM KS2'!AC:AC,'UFSM KS2'!$A:$A,Remittances!$C$3,'UFSM KS2'!$M:$M,Remittances!$C42)</f>
        <v>0</v>
      </c>
      <c r="G42" s="193"/>
      <c r="H42" s="193"/>
      <c r="I42" s="193"/>
      <c r="J42" s="193"/>
      <c r="K42" s="193"/>
      <c r="L42" s="193"/>
      <c r="M42" s="193"/>
      <c r="N42" s="193"/>
      <c r="O42" s="193"/>
      <c r="P42" s="451">
        <f t="shared" si="0"/>
        <v>0</v>
      </c>
      <c r="Q42" s="189"/>
      <c r="R42" s="451">
        <f t="shared" si="1"/>
        <v>0</v>
      </c>
    </row>
    <row r="43" spans="2:18" x14ac:dyDescent="0.3">
      <c r="B43" s="195" t="s">
        <v>23961</v>
      </c>
      <c r="C43" s="196" t="s">
        <v>990</v>
      </c>
      <c r="D43" s="191">
        <f>SUMIFS(NTP!W:W,NTP!$A:$A,Remittances!$C$3,NTP!$M:$M,Remittances!$C43)</f>
        <v>0</v>
      </c>
      <c r="E43" s="192">
        <f>SUMIFS(NTP!Z:Z,NTP!$A:$A,Remittances!$C$3,NTP!$M:$M,Remittances!$C43)</f>
        <v>0</v>
      </c>
      <c r="F43" s="192"/>
      <c r="G43" s="193"/>
      <c r="H43" s="193"/>
      <c r="I43" s="193"/>
      <c r="J43" s="193"/>
      <c r="K43" s="193"/>
      <c r="L43" s="193"/>
      <c r="M43" s="193"/>
      <c r="N43" s="193"/>
      <c r="O43" s="193"/>
      <c r="P43" s="451">
        <f t="shared" si="0"/>
        <v>0</v>
      </c>
      <c r="Q43" s="189"/>
      <c r="R43" s="451">
        <f t="shared" si="1"/>
        <v>0</v>
      </c>
    </row>
    <row r="44" spans="2:18" x14ac:dyDescent="0.3">
      <c r="B44" s="195" t="s">
        <v>23785</v>
      </c>
      <c r="C44" s="196" t="s">
        <v>24285</v>
      </c>
      <c r="D44" s="191">
        <f>SUMIFS(UIFSM!W:W,UIFSM!$A:$A,Remittances!$C$3,UIFSM!$M:$M,Remittances!$C44)</f>
        <v>0</v>
      </c>
      <c r="E44" s="192">
        <f>SUMIFS(UIFSM!Z:Z,UIFSM!$A:$A,Remittances!$C$3,UIFSM!$M:$M,Remittances!$C44)</f>
        <v>0</v>
      </c>
      <c r="F44" s="192"/>
      <c r="G44" s="193"/>
      <c r="H44" s="193"/>
      <c r="I44" s="193"/>
      <c r="J44" s="193"/>
      <c r="K44" s="193"/>
      <c r="L44" s="193"/>
      <c r="M44" s="193"/>
      <c r="N44" s="193"/>
      <c r="O44" s="193"/>
      <c r="P44" s="451">
        <f>SUM(D44:O44)</f>
        <v>0</v>
      </c>
      <c r="Q44" s="189"/>
      <c r="R44" s="451">
        <f>SUM(P44:Q44)</f>
        <v>0</v>
      </c>
    </row>
    <row r="45" spans="2:18" x14ac:dyDescent="0.3">
      <c r="B45" s="195" t="s">
        <v>24286</v>
      </c>
      <c r="C45" s="196" t="s">
        <v>24280</v>
      </c>
      <c r="D45" s="191">
        <f>SUMIFS(UIFSM!W:W,UIFSM!$A:$A,Remittances!$C$3,UIFSM!$M:$M,Remittances!$C45)</f>
        <v>0</v>
      </c>
      <c r="E45" s="192">
        <f>SUMIFS(UIFSM!Z:Z,UIFSM!$A:$A,Remittances!$C$3,UIFSM!$M:$M,Remittances!$C45)</f>
        <v>0</v>
      </c>
      <c r="F45" s="192"/>
      <c r="G45" s="193"/>
      <c r="H45" s="193"/>
      <c r="I45" s="193"/>
      <c r="J45" s="193"/>
      <c r="K45" s="193"/>
      <c r="L45" s="193"/>
      <c r="M45" s="193"/>
      <c r="N45" s="193"/>
      <c r="O45" s="193"/>
      <c r="P45" s="451">
        <f t="shared" si="0"/>
        <v>0</v>
      </c>
      <c r="Q45" s="189"/>
      <c r="R45" s="451">
        <f t="shared" si="1"/>
        <v>0</v>
      </c>
    </row>
    <row r="46" spans="2:18" x14ac:dyDescent="0.3">
      <c r="B46" s="195" t="s">
        <v>920</v>
      </c>
      <c r="C46" s="196" t="s">
        <v>24279</v>
      </c>
      <c r="D46" s="192">
        <f>SUMIFS(PESports!W:W,PESports!$A:$A,Remittances!$C$3,PESports!$M:$M,Remittances!$C46)</f>
        <v>0</v>
      </c>
      <c r="E46" s="192">
        <f>SUMIFS(PESports!Z:Z,PESports!$A:$A,Remittances!$C$3,PESports!$M:$M,Remittances!$C46)</f>
        <v>0</v>
      </c>
      <c r="F46" s="192"/>
      <c r="G46" s="193"/>
      <c r="H46" s="193"/>
      <c r="I46" s="193"/>
      <c r="J46" s="193"/>
      <c r="K46" s="193"/>
      <c r="L46" s="193"/>
      <c r="M46" s="193"/>
      <c r="N46" s="193"/>
      <c r="O46" s="193"/>
      <c r="P46" s="451">
        <f t="shared" si="0"/>
        <v>0</v>
      </c>
      <c r="Q46" s="189"/>
      <c r="R46" s="451">
        <f t="shared" si="1"/>
        <v>0</v>
      </c>
    </row>
    <row r="47" spans="2:18" x14ac:dyDescent="0.3">
      <c r="B47" s="195" t="s">
        <v>23817</v>
      </c>
      <c r="C47" s="185" t="s">
        <v>23872</v>
      </c>
      <c r="D47" s="191">
        <f>SUMIFS(DFC!W:W,DFC!$A:$A,Remittances!$C$3,DFC!$M:$M,Remittances!$C47)</f>
        <v>0</v>
      </c>
      <c r="E47" s="192">
        <f>SUMIFS(DFC!Z:Z,DFC!$A:$A,Remittances!$C$3,DFC!$M:$M,Remittances!$C47)</f>
        <v>0</v>
      </c>
      <c r="F47" s="192"/>
      <c r="G47" s="193"/>
      <c r="H47" s="193"/>
      <c r="I47" s="193"/>
      <c r="J47" s="193"/>
      <c r="K47" s="193"/>
      <c r="L47" s="193"/>
      <c r="M47" s="193"/>
      <c r="N47" s="193"/>
      <c r="O47" s="193"/>
      <c r="P47" s="451">
        <f t="shared" si="0"/>
        <v>0</v>
      </c>
      <c r="Q47" s="189"/>
      <c r="R47" s="451">
        <f t="shared" si="1"/>
        <v>0</v>
      </c>
    </row>
    <row r="48" spans="2:18" x14ac:dyDescent="0.3">
      <c r="B48" s="195" t="s">
        <v>23905</v>
      </c>
      <c r="C48" s="185" t="s">
        <v>23903</v>
      </c>
      <c r="D48" s="191">
        <f>SUMIFS(CSBG!W:W,CSBG!$A:$A,Remittances!$C$3,CSBG!$M:$M,Remittances!$C48)</f>
        <v>0</v>
      </c>
      <c r="E48" s="192">
        <f>SUMIFS(CSBG!Z:Z,CSBG!$A:$A,Remittances!$C$3,CSBG!$M:$M,Remittances!$C48)</f>
        <v>0</v>
      </c>
      <c r="F48" s="192">
        <f>SUMIFS(CSBG!AC:AC,CSBG!$A:$A,Remittances!$C$3,CSBG!$M:$M,Remittances!$C48)</f>
        <v>0</v>
      </c>
      <c r="G48" s="193"/>
      <c r="H48" s="193"/>
      <c r="I48" s="193"/>
      <c r="J48" s="193"/>
      <c r="K48" s="193"/>
      <c r="L48" s="193"/>
      <c r="M48" s="193"/>
      <c r="N48" s="193"/>
      <c r="O48" s="193"/>
      <c r="P48" s="451">
        <f t="shared" si="0"/>
        <v>0</v>
      </c>
      <c r="Q48" s="189"/>
      <c r="R48" s="451">
        <f t="shared" si="1"/>
        <v>0</v>
      </c>
    </row>
    <row r="49" spans="2:18" x14ac:dyDescent="0.3">
      <c r="B49" s="195" t="s">
        <v>24183</v>
      </c>
      <c r="C49" s="185" t="s">
        <v>24153</v>
      </c>
      <c r="D49" s="191">
        <f>SUMIFS(MISC!W:W,MISC!$A:$A,Remittances!$C$3,MISC!$M:$M,Remittances!$C49)</f>
        <v>0</v>
      </c>
      <c r="E49" s="192">
        <f>SUMIFS(MISC!Z:Z,MISC!$A:$A,Remittances!$C$3,MISC!$M:$M,Remittances!$C49)</f>
        <v>0</v>
      </c>
      <c r="F49" s="192"/>
      <c r="G49" s="193"/>
      <c r="H49" s="193"/>
      <c r="I49" s="193"/>
      <c r="J49" s="193"/>
      <c r="K49" s="193"/>
      <c r="L49" s="193"/>
      <c r="M49" s="193"/>
      <c r="N49" s="193"/>
      <c r="O49" s="193"/>
      <c r="P49" s="451"/>
      <c r="Q49" s="189"/>
      <c r="R49" s="451"/>
    </row>
    <row r="50" spans="2:18" x14ac:dyDescent="0.3">
      <c r="B50" s="195" t="s">
        <v>24282</v>
      </c>
      <c r="C50" s="185" t="s">
        <v>24283</v>
      </c>
      <c r="D50" s="192">
        <f>SUMIFS(MISC!W:W,MISC!$A:$A,Remittances!$C$3,MISC!$M:$M,Remittances!$C50)</f>
        <v>0</v>
      </c>
      <c r="E50" s="192">
        <f>SUMIFS(MISC!Z:Z,MISC!$A:$A,Remittances!$C$3,MISC!$M:$M,Remittances!$C50)</f>
        <v>0</v>
      </c>
      <c r="F50" s="192"/>
      <c r="G50" s="193"/>
      <c r="H50" s="193"/>
      <c r="I50" s="193"/>
      <c r="J50" s="193"/>
      <c r="K50" s="193"/>
      <c r="L50" s="193"/>
      <c r="M50" s="193"/>
      <c r="N50" s="193"/>
      <c r="O50" s="193"/>
      <c r="P50" s="451"/>
      <c r="Q50" s="189"/>
      <c r="R50" s="451"/>
    </row>
    <row r="51" spans="2:18" s="168" customFormat="1" x14ac:dyDescent="0.3">
      <c r="B51" s="197" t="s">
        <v>23660</v>
      </c>
      <c r="C51" s="198"/>
      <c r="D51" s="200">
        <f>SUM(D12:D50)</f>
        <v>0</v>
      </c>
      <c r="E51" s="200">
        <f>SUM(E12:E50)</f>
        <v>0</v>
      </c>
      <c r="F51" s="200">
        <f>SUM(F12:F50)</f>
        <v>0</v>
      </c>
      <c r="G51" s="200">
        <f t="shared" ref="E51:R51" si="2">SUM(G12:G48)</f>
        <v>0</v>
      </c>
      <c r="H51" s="200">
        <f t="shared" si="2"/>
        <v>0</v>
      </c>
      <c r="I51" s="200">
        <f t="shared" si="2"/>
        <v>0</v>
      </c>
      <c r="J51" s="200">
        <f t="shared" si="2"/>
        <v>0</v>
      </c>
      <c r="K51" s="200">
        <f t="shared" si="2"/>
        <v>0</v>
      </c>
      <c r="L51" s="200">
        <f t="shared" si="2"/>
        <v>0</v>
      </c>
      <c r="M51" s="200">
        <f t="shared" si="2"/>
        <v>0</v>
      </c>
      <c r="N51" s="200">
        <f t="shared" si="2"/>
        <v>0</v>
      </c>
      <c r="O51" s="200">
        <f t="shared" si="2"/>
        <v>0</v>
      </c>
      <c r="P51" s="452">
        <f t="shared" si="2"/>
        <v>0</v>
      </c>
      <c r="Q51" s="201">
        <f t="shared" si="2"/>
        <v>0</v>
      </c>
      <c r="R51" s="452">
        <f t="shared" si="2"/>
        <v>0</v>
      </c>
    </row>
    <row r="52" spans="2:18" x14ac:dyDescent="0.3">
      <c r="B52" s="202"/>
      <c r="C52" s="203"/>
      <c r="D52" s="186"/>
      <c r="E52" s="188"/>
      <c r="F52" s="188"/>
      <c r="G52" s="188"/>
      <c r="H52" s="187"/>
      <c r="I52" s="188"/>
      <c r="J52" s="188"/>
      <c r="K52" s="188"/>
      <c r="L52" s="188"/>
      <c r="M52" s="188"/>
      <c r="N52" s="188"/>
      <c r="O52" s="188"/>
      <c r="P52" s="451"/>
      <c r="Q52" s="204"/>
      <c r="R52" s="456">
        <f>SUM(P52:Q52)</f>
        <v>0</v>
      </c>
    </row>
    <row r="53" spans="2:18" x14ac:dyDescent="0.3">
      <c r="B53" s="195" t="s">
        <v>24164</v>
      </c>
      <c r="C53" s="185"/>
      <c r="D53" s="191">
        <f>-SUMIF('Monthly Payroll Deductions'!$B:$B,$C3,'Monthly Payroll Deductions'!Q:Q)</f>
        <v>0</v>
      </c>
      <c r="E53" s="192">
        <f>-SUMIF('Monthly Payroll Deductions'!$B:$B,$C3,'Monthly Payroll Deductions'!W:W)</f>
        <v>0</v>
      </c>
      <c r="F53" s="192">
        <f>-SUMIF('Monthly Payroll Deductions'!$B:$B,C3,'Monthly Payroll Deductions'!AG:AG)</f>
        <v>0</v>
      </c>
      <c r="G53" s="193">
        <f>-SUMIF('Monthly Payroll Deductions'!B:B,C3,'Monthly Payroll Deductions'!AO:AO)</f>
        <v>0</v>
      </c>
      <c r="H53" s="192">
        <f>-SUMIF('Monthly Payroll Deductions'!B:B,C3,'Monthly Payroll Deductions'!AT:AT)</f>
        <v>0</v>
      </c>
      <c r="I53" s="193">
        <f>-SUMIF('Monthly Payroll Deductions'!B:B,C3,'Monthly Payroll Deductions'!AY:AY)</f>
        <v>0</v>
      </c>
      <c r="J53" s="193">
        <f>-SUMIF('Monthly Payroll Deductions'!$B:$B,$C$3,'Monthly Payroll Deductions'!BD:BD)</f>
        <v>0</v>
      </c>
      <c r="K53" s="193">
        <f>-SUMIF('Monthly Payroll Deductions'!$B:$B,$C$3,'Monthly Payroll Deductions'!BI:BI)</f>
        <v>0</v>
      </c>
      <c r="L53" s="193">
        <f>-SUMIF('Monthly Payroll Deductions'!$B:$B,$C$3,'Monthly Payroll Deductions'!BN:BN)</f>
        <v>0</v>
      </c>
      <c r="M53" s="193">
        <f>-SUMIF('Monthly Payroll Deductions'!$B:$B,$C$3,'Monthly Payroll Deductions'!BS:BS)</f>
        <v>0</v>
      </c>
      <c r="N53" s="193">
        <f>-SUMIF('Monthly Payroll Deductions'!$B:$B,$C$3,'Monthly Payroll Deductions'!BX:BX)</f>
        <v>0</v>
      </c>
      <c r="O53" s="193">
        <f>-SUMIF('Monthly Payroll Deductions'!$B:$B,$C$3,'Monthly Payroll Deductions'!CC:CC)</f>
        <v>0</v>
      </c>
      <c r="P53" s="454">
        <f>SUM(D53:O53)</f>
        <v>0</v>
      </c>
      <c r="Q53" s="194"/>
      <c r="R53" s="457">
        <f>SUM(P53:Q53)</f>
        <v>0</v>
      </c>
    </row>
    <row r="54" spans="2:18" ht="16.5" customHeight="1" x14ac:dyDescent="0.3">
      <c r="B54" s="195" t="s">
        <v>23765</v>
      </c>
      <c r="C54" s="185"/>
      <c r="D54" s="193">
        <f>SUMIF('Cash Advance'!$A:$A,Remittances!$C$3,'Cash Advance'!I:I)</f>
        <v>0</v>
      </c>
      <c r="E54" s="193">
        <f>SUMIF('Cash Advance'!$A:$A,Remittances!$C$3,'Cash Advance'!J:J)</f>
        <v>0</v>
      </c>
      <c r="F54" s="193">
        <f>SUMIF('Cash Advance'!$A:$A,Remittances!$C$3,'Cash Advance'!K:K)</f>
        <v>0</v>
      </c>
      <c r="G54" s="193">
        <f>SUMIF('Cash Advance'!$A:$A,Remittances!$C$3,'Cash Advance'!L:L)</f>
        <v>0</v>
      </c>
      <c r="H54" s="193">
        <f>SUMIF('Cash Advance'!$A:$A,Remittances!$C$3,'Cash Advance'!M:M)</f>
        <v>0</v>
      </c>
      <c r="I54" s="193">
        <f>SUMIF('Cash Advance'!$A:$A,Remittances!$C$3,'Cash Advance'!N:N)</f>
        <v>0</v>
      </c>
      <c r="J54" s="193">
        <f>SUMIF('Cash Advance'!$A:$A,Remittances!$C$3,'Cash Advance'!O:O)</f>
        <v>0</v>
      </c>
      <c r="K54" s="193">
        <f>SUMIF('Cash Advance'!$A:$A,Remittances!$C$3,'Cash Advance'!P:P)</f>
        <v>0</v>
      </c>
      <c r="L54" s="193">
        <f>SUMIF('Cash Advance'!$A:$A,Remittances!$C$3,'Cash Advance'!Q:Q)</f>
        <v>0</v>
      </c>
      <c r="M54" s="193">
        <f>SUMIF('Cash Advance'!$A:$A,Remittances!$C$3,'Cash Advance'!R:R)</f>
        <v>0</v>
      </c>
      <c r="N54" s="193">
        <f>SUMIF('Cash Advance'!$A:$A,Remittances!$C$3,'Cash Advance'!S:S)</f>
        <v>0</v>
      </c>
      <c r="O54" s="193"/>
      <c r="P54" s="451">
        <f>SUM(D54:O54)</f>
        <v>0</v>
      </c>
      <c r="Q54" s="194"/>
      <c r="R54" s="458">
        <f>SUM(P54:Q54)</f>
        <v>0</v>
      </c>
    </row>
    <row r="55" spans="2:18" ht="16.5" customHeight="1" x14ac:dyDescent="0.3">
      <c r="B55" s="205" t="s">
        <v>24165</v>
      </c>
      <c r="C55" s="206"/>
      <c r="D55" s="505">
        <f>-SUMIF('Monthly Payroll Deductions'!$B:$B,$C3,'Monthly Payroll Deductions'!K:K)</f>
        <v>0</v>
      </c>
      <c r="E55" s="192">
        <f>-SUMIF('Monthly Payroll Deductions'!$B:$B,$C3,'Monthly Payroll Deductions'!Z:Z)</f>
        <v>0</v>
      </c>
      <c r="F55" s="192">
        <f>-SUMIF('Monthly Payroll Deductions'!$B:$B,$C3,'Monthly Payroll Deductions'!AH:AH)</f>
        <v>0</v>
      </c>
      <c r="G55" s="506"/>
      <c r="H55" s="506"/>
      <c r="I55" s="506"/>
      <c r="J55" s="506"/>
      <c r="K55" s="506"/>
      <c r="L55" s="506"/>
      <c r="M55" s="506"/>
      <c r="N55" s="506"/>
      <c r="O55" s="506"/>
      <c r="P55" s="507"/>
      <c r="Q55" s="508"/>
      <c r="R55" s="509"/>
    </row>
    <row r="56" spans="2:18" s="168" customFormat="1" x14ac:dyDescent="0.3">
      <c r="B56" s="197" t="s">
        <v>23661</v>
      </c>
      <c r="C56" s="198"/>
      <c r="D56" s="199">
        <f>SUM(D53:D55)</f>
        <v>0</v>
      </c>
      <c r="E56" s="200">
        <f t="shared" ref="E56:F56" si="3">SUM(E53:E55)</f>
        <v>0</v>
      </c>
      <c r="F56" s="200">
        <f t="shared" si="3"/>
        <v>0</v>
      </c>
      <c r="G56" s="200">
        <f t="shared" ref="G56:R56" si="4">SUM(G53:G54)</f>
        <v>0</v>
      </c>
      <c r="H56" s="200">
        <f t="shared" si="4"/>
        <v>0</v>
      </c>
      <c r="I56" s="200">
        <f t="shared" si="4"/>
        <v>0</v>
      </c>
      <c r="J56" s="200">
        <f t="shared" si="4"/>
        <v>0</v>
      </c>
      <c r="K56" s="200">
        <f t="shared" si="4"/>
        <v>0</v>
      </c>
      <c r="L56" s="200">
        <f t="shared" si="4"/>
        <v>0</v>
      </c>
      <c r="M56" s="200">
        <f t="shared" si="4"/>
        <v>0</v>
      </c>
      <c r="N56" s="200">
        <f t="shared" si="4"/>
        <v>0</v>
      </c>
      <c r="O56" s="200">
        <f t="shared" si="4"/>
        <v>0</v>
      </c>
      <c r="P56" s="200">
        <f t="shared" si="4"/>
        <v>0</v>
      </c>
      <c r="Q56" s="455">
        <f t="shared" si="4"/>
        <v>0</v>
      </c>
      <c r="R56" s="201">
        <f t="shared" si="4"/>
        <v>0</v>
      </c>
    </row>
    <row r="58" spans="2:18" s="168" customFormat="1" ht="16.2" thickBot="1" x14ac:dyDescent="0.35">
      <c r="B58" s="207" t="s">
        <v>23662</v>
      </c>
      <c r="C58" s="208"/>
      <c r="D58" s="209">
        <f t="shared" ref="D58:R58" si="5">D51+D56</f>
        <v>0</v>
      </c>
      <c r="E58" s="209">
        <f t="shared" si="5"/>
        <v>0</v>
      </c>
      <c r="F58" s="209">
        <f t="shared" si="5"/>
        <v>0</v>
      </c>
      <c r="G58" s="209">
        <f t="shared" si="5"/>
        <v>0</v>
      </c>
      <c r="H58" s="209">
        <f t="shared" si="5"/>
        <v>0</v>
      </c>
      <c r="I58" s="209">
        <f t="shared" si="5"/>
        <v>0</v>
      </c>
      <c r="J58" s="209">
        <f t="shared" si="5"/>
        <v>0</v>
      </c>
      <c r="K58" s="209">
        <f t="shared" si="5"/>
        <v>0</v>
      </c>
      <c r="L58" s="209">
        <f t="shared" si="5"/>
        <v>0</v>
      </c>
      <c r="M58" s="209">
        <f t="shared" si="5"/>
        <v>0</v>
      </c>
      <c r="N58" s="209">
        <f t="shared" si="5"/>
        <v>0</v>
      </c>
      <c r="O58" s="209">
        <f t="shared" si="5"/>
        <v>0</v>
      </c>
      <c r="P58" s="453">
        <f t="shared" si="5"/>
        <v>0</v>
      </c>
      <c r="Q58" s="210">
        <f t="shared" si="5"/>
        <v>0</v>
      </c>
      <c r="R58" s="453">
        <f t="shared" si="5"/>
        <v>0</v>
      </c>
    </row>
  </sheetData>
  <sheetProtection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Down'!$E$5:$E$90</xm:f>
          </x14:formula1>
          <xm:sqref>C6:H6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S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3.554687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441406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8" ht="15" thickBot="1" x14ac:dyDescent="0.35"/>
    <row r="3" spans="1:58" s="117" customFormat="1" ht="30" thickTop="1" thickBot="1" x14ac:dyDescent="0.3">
      <c r="A3" s="102" t="s">
        <v>23713</v>
      </c>
      <c r="B3" s="102" t="s">
        <v>774</v>
      </c>
      <c r="C3" s="102" t="s">
        <v>775</v>
      </c>
      <c r="D3" s="102" t="s">
        <v>386</v>
      </c>
      <c r="E3" s="102" t="s">
        <v>759</v>
      </c>
      <c r="F3" s="102" t="s">
        <v>384</v>
      </c>
      <c r="G3" s="116" t="s">
        <v>565</v>
      </c>
      <c r="H3" s="102" t="s">
        <v>880</v>
      </c>
      <c r="I3" s="141"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2" t="s">
        <v>886</v>
      </c>
      <c r="AA4" s="132" t="s">
        <v>886</v>
      </c>
      <c r="AB4" s="132" t="s">
        <v>886</v>
      </c>
      <c r="AC4" s="132" t="s">
        <v>886</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row>
    <row r="5" spans="1:58" ht="15.6" thickTop="1" thickBot="1" x14ac:dyDescent="0.35">
      <c r="N5" s="99"/>
      <c r="P5" s="3"/>
      <c r="R5" s="3"/>
      <c r="S5" s="3"/>
      <c r="T5" s="137">
        <f t="shared" ref="T5:BE5" si="0">SUM(T$7:T$46)</f>
        <v>0</v>
      </c>
      <c r="U5" s="137">
        <f t="shared" si="0"/>
        <v>0</v>
      </c>
      <c r="V5" s="137">
        <f t="shared" si="0"/>
        <v>0</v>
      </c>
      <c r="W5" s="137">
        <f t="shared" si="0"/>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SUM(W$7:W$46)</f>
        <v>0</v>
      </c>
      <c r="BE5" s="137">
        <f t="shared" si="0"/>
        <v>0</v>
      </c>
      <c r="BF5" s="137">
        <f>SUM(W$7:W$46)</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895</v>
      </c>
      <c r="H7" t="str">
        <f>VLOOKUP(G7,CCs!$Q:$R,2,FALSE)</f>
        <v>SF Grnt Pd-Pri Sch</v>
      </c>
      <c r="I7" s="128" t="s">
        <v>23962</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154"/>
      <c r="U7" t="str">
        <f t="shared" ref="U7:U46" si="3">RIGHT($B7,4)&amp;"."&amp;$M7&amp;"."&amp;U$3</f>
        <v>3520.RPA.I01.Ap251</v>
      </c>
      <c r="V7" t="str">
        <f t="shared" ref="V7:V46" si="4">$O7&amp;"."&amp;RIGHT($B7,4)&amp;"."&amp;$M7&amp;"."&amp;V$3</f>
        <v>Akiva Sch.3520.RPA.I01.Ap25</v>
      </c>
      <c r="W7" s="122"/>
      <c r="Z7" s="122"/>
      <c r="AC7" s="122"/>
      <c r="AF7" s="122"/>
      <c r="AI7" s="122"/>
      <c r="AL7" s="122"/>
      <c r="AO7" s="122"/>
      <c r="AR7" s="122"/>
      <c r="AU7" s="122"/>
      <c r="AX7" s="122"/>
      <c r="BA7" s="122"/>
      <c r="BD7" s="122"/>
      <c r="BE7" s="120">
        <f t="shared" ref="BE7:BE46" si="5">AF7+AO7+AX7+W7</f>
        <v>0</v>
      </c>
      <c r="BF7" s="120">
        <f>BE7-T7</f>
        <v>0</v>
      </c>
    </row>
    <row r="8" spans="1:58" x14ac:dyDescent="0.3">
      <c r="A8">
        <f t="shared" ref="A8:A46" si="6">B8</f>
        <v>3023317</v>
      </c>
      <c r="B8">
        <v>3023317</v>
      </c>
      <c r="C8" t="str">
        <f>VLOOKUP(B8,'School Details'!A:K,2,FALSE)</f>
        <v>All Saints N20 Sch</v>
      </c>
      <c r="D8">
        <f>VLOOKUP(B8,'School Details'!A:K,3,FALSE)</f>
        <v>0</v>
      </c>
      <c r="E8" t="str">
        <f>VLOOKUP(B8,'School Details'!A:K,4,FALSE)</f>
        <v>M</v>
      </c>
      <c r="F8" t="str">
        <f>VLOOKUP(B8,'School Details'!A:K,5,FALSE)</f>
        <v>Primary</v>
      </c>
      <c r="G8" s="100" t="s">
        <v>895</v>
      </c>
      <c r="H8" t="str">
        <f>VLOOKUP(G8,CCs!$Q:$R,2,FALSE)</f>
        <v>SF Grnt Pd-Pri Sch</v>
      </c>
      <c r="I8" s="128" t="s">
        <v>23962</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154"/>
      <c r="U8" t="str">
        <f t="shared" si="3"/>
        <v>3317.RPA.I01.Ap251</v>
      </c>
      <c r="V8" t="str">
        <f t="shared" si="4"/>
        <v>All Saints N20 Sch.3317.RPA.I01.Ap25</v>
      </c>
      <c r="W8" s="122"/>
      <c r="Z8" s="122"/>
      <c r="AC8" s="122"/>
      <c r="AF8" s="122"/>
      <c r="AI8" s="122"/>
      <c r="AL8" s="122"/>
      <c r="AO8" s="122"/>
      <c r="AR8" s="122"/>
      <c r="AU8" s="122"/>
      <c r="AX8" s="122"/>
      <c r="BA8" s="122"/>
      <c r="BD8" s="122"/>
      <c r="BE8" s="120">
        <f t="shared" si="5"/>
        <v>0</v>
      </c>
      <c r="BF8" s="120">
        <f t="shared" ref="BF8:BF46" si="7">BE8-T8</f>
        <v>0</v>
      </c>
    </row>
    <row r="9" spans="1:58" x14ac:dyDescent="0.3">
      <c r="A9">
        <f t="shared" si="6"/>
        <v>3023300</v>
      </c>
      <c r="B9">
        <v>3023300</v>
      </c>
      <c r="C9" t="str">
        <f>VLOOKUP(B9,'School Details'!A:K,2,FALSE)</f>
        <v>All Saints NW2 Sch</v>
      </c>
      <c r="D9">
        <f>VLOOKUP(B9,'School Details'!A:K,3,FALSE)</f>
        <v>0</v>
      </c>
      <c r="E9" t="str">
        <f>VLOOKUP(B9,'School Details'!A:K,4,FALSE)</f>
        <v>M</v>
      </c>
      <c r="F9" t="str">
        <f>VLOOKUP(B9,'School Details'!A:K,5,FALSE)</f>
        <v>Primary</v>
      </c>
      <c r="G9" s="100" t="s">
        <v>895</v>
      </c>
      <c r="H9" t="str">
        <f>VLOOKUP(G9,CCs!$Q:$R,2,FALSE)</f>
        <v>SF Grnt Pd-Pri Sch</v>
      </c>
      <c r="I9" s="128" t="s">
        <v>23962</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154"/>
      <c r="U9" t="str">
        <f t="shared" si="3"/>
        <v>3300.RPA.I01.Ap251</v>
      </c>
      <c r="V9" t="str">
        <f t="shared" si="4"/>
        <v>All Saints NW2 Sch.3300.RPA.I01.Ap25</v>
      </c>
      <c r="W9" s="122"/>
      <c r="Z9" s="122"/>
      <c r="AC9" s="122"/>
      <c r="AF9" s="122"/>
      <c r="AL9" s="122"/>
      <c r="AO9" s="122"/>
      <c r="AR9" s="122"/>
      <c r="AU9" s="122"/>
      <c r="AX9" s="122"/>
      <c r="BA9" s="122"/>
      <c r="BD9" s="122"/>
      <c r="BE9" s="120">
        <f t="shared" si="5"/>
        <v>0</v>
      </c>
      <c r="BF9" s="120">
        <f t="shared" si="7"/>
        <v>0</v>
      </c>
    </row>
    <row r="10" spans="1:58" x14ac:dyDescent="0.3">
      <c r="A10">
        <f t="shared" si="6"/>
        <v>3023500</v>
      </c>
      <c r="B10">
        <v>3023500</v>
      </c>
      <c r="C10" t="str">
        <f>VLOOKUP(B10,'School Details'!A:K,2,FALSE)</f>
        <v>Annunciation Infant</v>
      </c>
      <c r="D10">
        <f>VLOOKUP(B10,'School Details'!A:K,3,FALSE)</f>
        <v>0</v>
      </c>
      <c r="E10" t="str">
        <f>VLOOKUP(B10,'School Details'!A:K,4,FALSE)</f>
        <v>M</v>
      </c>
      <c r="F10" t="str">
        <f>VLOOKUP(B10,'School Details'!A:K,5,FALSE)</f>
        <v>Primary</v>
      </c>
      <c r="G10" s="100" t="s">
        <v>895</v>
      </c>
      <c r="H10" t="str">
        <f>VLOOKUP(G10,CCs!$Q:$R,2,FALSE)</f>
        <v>SF Grnt Pd-Pri Sch</v>
      </c>
      <c r="I10" s="128" t="s">
        <v>23962</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4"/>
      <c r="W10" s="122"/>
      <c r="Z10" s="122"/>
      <c r="AC10" s="122"/>
      <c r="AF10" s="122"/>
      <c r="AI10" s="122"/>
      <c r="AL10" s="122"/>
      <c r="AO10" s="122"/>
      <c r="AR10" s="122"/>
      <c r="AU10" s="122"/>
      <c r="AX10" s="122"/>
      <c r="BA10" s="122"/>
      <c r="BD10" s="122"/>
      <c r="BE10" s="120">
        <f t="shared" si="5"/>
        <v>0</v>
      </c>
      <c r="BF10" s="120">
        <f t="shared" si="7"/>
        <v>0</v>
      </c>
    </row>
    <row r="11" spans="1:58" x14ac:dyDescent="0.3">
      <c r="A11">
        <f t="shared" si="6"/>
        <v>3023514</v>
      </c>
      <c r="B11">
        <v>3023514</v>
      </c>
      <c r="C11" t="str">
        <f>VLOOKUP(B11,'School Details'!A:K,2,FALSE)</f>
        <v>Annunciation Junior</v>
      </c>
      <c r="D11">
        <f>VLOOKUP(B11,'School Details'!A:K,3,FALSE)</f>
        <v>0</v>
      </c>
      <c r="E11" t="str">
        <f>VLOOKUP(B11,'School Details'!A:K,4,FALSE)</f>
        <v>M</v>
      </c>
      <c r="F11" t="str">
        <f>VLOOKUP(B11,'School Details'!A:K,5,FALSE)</f>
        <v>Primary</v>
      </c>
      <c r="G11" s="100" t="s">
        <v>895</v>
      </c>
      <c r="H11" t="str">
        <f>VLOOKUP(G11,CCs!$Q:$R,2,FALSE)</f>
        <v>SF Grnt Pd-Pri Sch</v>
      </c>
      <c r="I11" s="128" t="s">
        <v>23962</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154"/>
      <c r="U11" t="str">
        <f t="shared" si="3"/>
        <v>3514.RPA.I01.Ap251</v>
      </c>
      <c r="V11" t="str">
        <f t="shared" si="4"/>
        <v>Annunciation Junior.3514.RPA.I01.Ap25</v>
      </c>
      <c r="W11" s="122"/>
      <c r="Z11" s="122"/>
      <c r="AC11" s="122"/>
      <c r="AF11" s="122"/>
      <c r="AI11" s="122"/>
      <c r="AL11" s="122"/>
      <c r="AO11" s="122"/>
      <c r="AR11" s="122"/>
      <c r="AU11" s="122"/>
      <c r="AX11" s="122"/>
      <c r="BA11" s="122"/>
      <c r="BD11" s="122"/>
      <c r="BE11" s="120">
        <f t="shared" si="5"/>
        <v>0</v>
      </c>
      <c r="BF11" s="120">
        <f t="shared" si="7"/>
        <v>0</v>
      </c>
    </row>
    <row r="12" spans="1:58" x14ac:dyDescent="0.3">
      <c r="A12">
        <f t="shared" si="6"/>
        <v>3022002</v>
      </c>
      <c r="B12">
        <v>3022002</v>
      </c>
      <c r="C12" t="str">
        <f>VLOOKUP(B12,'School Details'!A:K,2,FALSE)</f>
        <v>Barnfield</v>
      </c>
      <c r="D12">
        <f>VLOOKUP(B12,'School Details'!A:K,3,FALSE)</f>
        <v>0</v>
      </c>
      <c r="E12" t="str">
        <f>VLOOKUP(B12,'School Details'!A:K,4,FALSE)</f>
        <v>M</v>
      </c>
      <c r="F12" t="str">
        <f>VLOOKUP(B12,'School Details'!A:K,5,FALSE)</f>
        <v>Primary</v>
      </c>
      <c r="G12" s="100" t="s">
        <v>895</v>
      </c>
      <c r="H12" t="str">
        <f>VLOOKUP(G12,CCs!$Q:$R,2,FALSE)</f>
        <v>SF Grnt Pd-Pri Sch</v>
      </c>
      <c r="I12" s="128" t="s">
        <v>23962</v>
      </c>
      <c r="J12">
        <f>VLOOKUP(G12,LBB_Code!$J:$O, 2,FALSE)</f>
        <v>661225</v>
      </c>
      <c r="K12" t="str">
        <f>VLOOKUP(I12,'Drop Down'!$H:$I,2,FALSE)</f>
        <v>I01</v>
      </c>
      <c r="L12">
        <f t="shared" ref="L12:L22" si="8">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154"/>
      <c r="U12" t="str">
        <f t="shared" si="3"/>
        <v>2002.RPA.I01.Ap251</v>
      </c>
      <c r="V12" t="str">
        <f t="shared" si="4"/>
        <v>Barnfield.2002.RPA.I01.Ap25</v>
      </c>
      <c r="W12" s="122"/>
      <c r="Z12" s="122"/>
      <c r="AC12" s="122"/>
      <c r="AF12" s="122"/>
      <c r="AI12" s="122"/>
      <c r="AL12" s="122"/>
      <c r="AO12" s="122"/>
      <c r="AR12" s="122"/>
      <c r="AU12" s="122"/>
      <c r="AX12" s="122"/>
      <c r="BA12" s="122"/>
      <c r="BD12" s="122"/>
      <c r="BE12" s="120">
        <f t="shared" si="5"/>
        <v>0</v>
      </c>
      <c r="BF12" s="120">
        <f t="shared" si="7"/>
        <v>0</v>
      </c>
    </row>
    <row r="13" spans="1:58" x14ac:dyDescent="0.3">
      <c r="A13">
        <f t="shared" si="6"/>
        <v>3022079</v>
      </c>
      <c r="B13">
        <v>3022079</v>
      </c>
      <c r="C13" t="str">
        <f>VLOOKUP(B13,'School Details'!A:K,2,FALSE)</f>
        <v>Beis Yaakov</v>
      </c>
      <c r="D13">
        <f>VLOOKUP(B13,'School Details'!A:K,3,FALSE)</f>
        <v>0</v>
      </c>
      <c r="E13" t="str">
        <f>VLOOKUP(B13,'School Details'!A:K,4,FALSE)</f>
        <v>M</v>
      </c>
      <c r="F13" t="str">
        <f>VLOOKUP(B13,'School Details'!A:K,5,FALSE)</f>
        <v>Primary</v>
      </c>
      <c r="G13" s="100" t="s">
        <v>895</v>
      </c>
      <c r="H13" t="str">
        <f>VLOOKUP(G13,CCs!$Q:$R,2,FALSE)</f>
        <v>SF Grnt Pd-Pri Sch</v>
      </c>
      <c r="I13" s="128" t="s">
        <v>23962</v>
      </c>
      <c r="J13">
        <f>VLOOKUP(G13,LBB_Code!$J:$O, 2,FALSE)</f>
        <v>661225</v>
      </c>
      <c r="K13" t="str">
        <f>VLOOKUP(I13,'Drop Down'!$H:$I,2,FALSE)</f>
        <v>I01</v>
      </c>
      <c r="L13">
        <f t="shared" si="8"/>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154"/>
      <c r="U13" t="str">
        <f t="shared" si="3"/>
        <v>2079.RPA.I01.Ap251</v>
      </c>
      <c r="V13" t="str">
        <f t="shared" si="4"/>
        <v>Beis Yaakov.2079.RPA.I01.Ap25</v>
      </c>
      <c r="W13" s="122"/>
      <c r="Z13" s="122"/>
      <c r="AC13" s="122"/>
      <c r="AF13" s="122"/>
      <c r="AI13" s="122"/>
      <c r="AL13" s="122"/>
      <c r="AO13" s="122"/>
      <c r="AR13" s="122"/>
      <c r="AU13" s="122"/>
      <c r="AX13" s="122"/>
      <c r="BA13" s="122"/>
      <c r="BD13" s="122"/>
      <c r="BE13" s="120">
        <f t="shared" si="5"/>
        <v>0</v>
      </c>
      <c r="BF13" s="120">
        <f t="shared" si="7"/>
        <v>0</v>
      </c>
    </row>
    <row r="14" spans="1:58" x14ac:dyDescent="0.3">
      <c r="A14">
        <f t="shared" si="6"/>
        <v>3023524</v>
      </c>
      <c r="B14">
        <v>3023524</v>
      </c>
      <c r="C14" t="str">
        <f>VLOOKUP(B14,'School Details'!A:K,2,FALSE)</f>
        <v>Beit Shvidler</v>
      </c>
      <c r="D14">
        <f>VLOOKUP(B14,'School Details'!A:K,3,FALSE)</f>
        <v>0</v>
      </c>
      <c r="E14" t="str">
        <f>VLOOKUP(B14,'School Details'!A:K,4,FALSE)</f>
        <v>M</v>
      </c>
      <c r="F14" t="str">
        <f>VLOOKUP(B14,'School Details'!A:K,5,FALSE)</f>
        <v>Primary</v>
      </c>
      <c r="G14" s="100" t="s">
        <v>895</v>
      </c>
      <c r="H14" t="str">
        <f>VLOOKUP(G14,CCs!$Q:$R,2,FALSE)</f>
        <v>SF Grnt Pd-Pri Sch</v>
      </c>
      <c r="I14" s="128" t="s">
        <v>23962</v>
      </c>
      <c r="J14">
        <f>VLOOKUP(G14,LBB_Code!$J:$O, 2,FALSE)</f>
        <v>661225</v>
      </c>
      <c r="K14" t="str">
        <f>VLOOKUP(I14,'Drop Down'!$H:$I,2,FALSE)</f>
        <v>I01</v>
      </c>
      <c r="L14">
        <f t="shared" si="8"/>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154"/>
      <c r="U14" t="str">
        <f t="shared" si="3"/>
        <v>3524.RPA.I01.Ap251</v>
      </c>
      <c r="V14" t="str">
        <f t="shared" si="4"/>
        <v>Beit Shvidler.3524.RPA.I01.Ap25</v>
      </c>
      <c r="W14" s="122"/>
      <c r="Z14" s="122"/>
      <c r="AC14" s="122"/>
      <c r="AF14" s="122"/>
      <c r="AI14" s="122"/>
      <c r="AL14" s="122"/>
      <c r="AO14" s="122"/>
      <c r="AR14" s="122"/>
      <c r="AU14" s="122"/>
      <c r="AX14" s="122"/>
      <c r="BA14" s="122"/>
      <c r="BD14" s="122"/>
      <c r="BE14" s="120">
        <f t="shared" si="5"/>
        <v>0</v>
      </c>
      <c r="BF14" s="120">
        <f t="shared" si="7"/>
        <v>0</v>
      </c>
    </row>
    <row r="15" spans="1:58" x14ac:dyDescent="0.3">
      <c r="A15">
        <f t="shared" si="6"/>
        <v>3022066</v>
      </c>
      <c r="B15">
        <v>3022066</v>
      </c>
      <c r="C15" t="str">
        <f>VLOOKUP(B15,'School Details'!A:K,2,FALSE)</f>
        <v>Saracens Bell Lane</v>
      </c>
      <c r="D15">
        <f>VLOOKUP(B15,'School Details'!A:K,3,FALSE)</f>
        <v>0</v>
      </c>
      <c r="E15" t="str">
        <f>VLOOKUP(B15,'School Details'!A:K,4,FALSE)</f>
        <v>A</v>
      </c>
      <c r="F15" t="str">
        <f>VLOOKUP(B15,'School Details'!A:K,5,FALSE)</f>
        <v>Primary</v>
      </c>
      <c r="G15" s="100" t="s">
        <v>895</v>
      </c>
      <c r="H15" t="str">
        <f>VLOOKUP(G15,CCs!$Q:$R,2,FALSE)</f>
        <v>SF Grnt Pd-Pri Sch</v>
      </c>
      <c r="I15" s="128" t="s">
        <v>23962</v>
      </c>
      <c r="J15">
        <f>VLOOKUP(G15,LBB_Code!$J:$O, 2,FALSE)</f>
        <v>661225</v>
      </c>
      <c r="K15" t="str">
        <f>VLOOKUP(I15,'Drop Down'!$H:$I,2,FALSE)</f>
        <v>I01</v>
      </c>
      <c r="L15">
        <f t="shared" si="8"/>
        <v>1</v>
      </c>
      <c r="M15" t="str">
        <f t="shared" si="1"/>
        <v>RPA.I01</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A1.D10166.661225.99999.9999999.999999</v>
      </c>
      <c r="T15" s="154"/>
      <c r="U15" t="str">
        <f t="shared" si="3"/>
        <v>2066.RPA.I01.Ap251</v>
      </c>
      <c r="V15" t="str">
        <f t="shared" si="4"/>
        <v>Saracens Bell Lane.2066.RPA.I01.Ap25</v>
      </c>
      <c r="W15" s="122"/>
      <c r="Z15" s="122"/>
      <c r="AC15" s="122"/>
      <c r="AF15" s="122"/>
      <c r="AI15" s="122"/>
      <c r="AL15" s="122"/>
      <c r="AO15" s="122"/>
      <c r="AR15" s="122"/>
      <c r="AU15" s="122"/>
      <c r="AX15" s="122"/>
      <c r="BA15" s="122"/>
      <c r="BD15" s="122"/>
      <c r="BE15" s="120">
        <f t="shared" si="5"/>
        <v>0</v>
      </c>
      <c r="BF15" s="120">
        <f t="shared" si="7"/>
        <v>0</v>
      </c>
    </row>
    <row r="16" spans="1:58" x14ac:dyDescent="0.3">
      <c r="A16">
        <f t="shared" si="6"/>
        <v>3023511</v>
      </c>
      <c r="B16">
        <v>3023511</v>
      </c>
      <c r="C16" t="str">
        <f>VLOOKUP(B16,'School Details'!A:K,2,FALSE)</f>
        <v>Blessed Dominic</v>
      </c>
      <c r="D16">
        <f>VLOOKUP(B16,'School Details'!A:K,3,FALSE)</f>
        <v>0</v>
      </c>
      <c r="E16" t="str">
        <f>VLOOKUP(B16,'School Details'!A:K,4,FALSE)</f>
        <v>M</v>
      </c>
      <c r="F16" t="str">
        <f>VLOOKUP(B16,'School Details'!A:K,5,FALSE)</f>
        <v>Primary</v>
      </c>
      <c r="G16" s="100" t="s">
        <v>895</v>
      </c>
      <c r="H16" t="str">
        <f>VLOOKUP(G16,CCs!$Q:$R,2,FALSE)</f>
        <v>SF Grnt Pd-Pri Sch</v>
      </c>
      <c r="I16" s="128" t="s">
        <v>23962</v>
      </c>
      <c r="J16">
        <f>VLOOKUP(G16,LBB_Code!$J:$O, 2,FALSE)</f>
        <v>661225</v>
      </c>
      <c r="K16" t="str">
        <f>VLOOKUP(I16,'Drop Down'!$H:$I,2,FALSE)</f>
        <v>I01</v>
      </c>
      <c r="L16">
        <f t="shared" si="8"/>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154"/>
      <c r="U16" t="str">
        <f t="shared" si="3"/>
        <v>3511.RPA.I01.Ap251</v>
      </c>
      <c r="V16" t="str">
        <f t="shared" si="4"/>
        <v>Blessed Dominic.3511.RPA.I01.Ap25</v>
      </c>
      <c r="W16" s="122"/>
      <c r="Z16" s="122"/>
      <c r="AC16" s="122"/>
      <c r="AF16" s="122"/>
      <c r="AI16" s="122"/>
      <c r="AL16" s="122"/>
      <c r="AO16" s="122"/>
      <c r="AR16" s="122"/>
      <c r="AU16" s="122"/>
      <c r="AX16" s="122"/>
      <c r="BA16" s="122"/>
      <c r="BD16" s="122"/>
      <c r="BE16" s="120">
        <f t="shared" si="5"/>
        <v>0</v>
      </c>
      <c r="BF16" s="120">
        <f t="shared" si="7"/>
        <v>0</v>
      </c>
    </row>
    <row r="17" spans="1:58" x14ac:dyDescent="0.3">
      <c r="A17">
        <f t="shared" si="6"/>
        <v>3023302</v>
      </c>
      <c r="B17">
        <v>3023302</v>
      </c>
      <c r="C17" t="str">
        <f>VLOOKUP(B17,'School Details'!A:K,2,FALSE)</f>
        <v>Christ Church Sch</v>
      </c>
      <c r="D17">
        <f>VLOOKUP(B17,'School Details'!A:K,3,FALSE)</f>
        <v>0</v>
      </c>
      <c r="E17" t="str">
        <f>VLOOKUP(B17,'School Details'!A:K,4,FALSE)</f>
        <v>M</v>
      </c>
      <c r="F17" t="str">
        <f>VLOOKUP(B17,'School Details'!A:K,5,FALSE)</f>
        <v>Primary</v>
      </c>
      <c r="G17" s="100" t="s">
        <v>895</v>
      </c>
      <c r="H17" t="str">
        <f>VLOOKUP(G17,CCs!$Q:$R,2,FALSE)</f>
        <v>SF Grnt Pd-Pri Sch</v>
      </c>
      <c r="I17" s="128" t="s">
        <v>23962</v>
      </c>
      <c r="J17">
        <f>VLOOKUP(G17,LBB_Code!$J:$O, 2,FALSE)</f>
        <v>661225</v>
      </c>
      <c r="K17" t="str">
        <f>VLOOKUP(I17,'Drop Down'!$H:$I,2,FALSE)</f>
        <v>I01</v>
      </c>
      <c r="L17">
        <f t="shared" si="8"/>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154"/>
      <c r="U17" t="str">
        <f t="shared" si="3"/>
        <v>3302.RPA.I01.Ap251</v>
      </c>
      <c r="V17" t="str">
        <f t="shared" si="4"/>
        <v>Christ Church Sch.3302.RPA.I01.Ap25</v>
      </c>
      <c r="W17" s="122"/>
      <c r="Z17" s="122"/>
      <c r="AC17" s="122"/>
      <c r="AF17" s="122"/>
      <c r="AI17" s="122"/>
      <c r="AL17" s="122"/>
      <c r="AO17" s="122"/>
      <c r="AR17" s="122"/>
      <c r="AU17" s="122"/>
      <c r="AX17" s="122"/>
      <c r="BA17" s="122"/>
      <c r="BD17" s="122"/>
      <c r="BE17" s="120">
        <f t="shared" si="5"/>
        <v>0</v>
      </c>
      <c r="BF17" s="120">
        <f t="shared" si="7"/>
        <v>0</v>
      </c>
    </row>
    <row r="18" spans="1:58" x14ac:dyDescent="0.3">
      <c r="A18">
        <f t="shared" si="6"/>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00" t="s">
        <v>900</v>
      </c>
      <c r="H18" t="str">
        <f>VLOOKUP(G18,CCs!$Q:$R,2,FALSE)</f>
        <v>SF Grnt Pd-Sec Sch</v>
      </c>
      <c r="I18" s="128" t="s">
        <v>23962</v>
      </c>
      <c r="J18">
        <f>VLOOKUP(G18,LBB_Code!$J:$O, 2,FALSE)</f>
        <v>661225</v>
      </c>
      <c r="K18" t="str">
        <f>VLOOKUP(I18,'Drop Down'!$H:$I,2,FALSE)</f>
        <v>I01</v>
      </c>
      <c r="L18">
        <f t="shared" si="8"/>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154"/>
      <c r="U18" t="str">
        <f t="shared" si="3"/>
        <v>5405.RPA.I01.Ap251</v>
      </c>
      <c r="V18" t="str">
        <f t="shared" si="4"/>
        <v>Finchley Catholic High Sch.5405.RPA.I01.Ap25</v>
      </c>
      <c r="W18" s="122"/>
      <c r="Z18" s="122"/>
      <c r="AC18" s="122"/>
      <c r="AF18" s="122"/>
      <c r="AI18" s="122"/>
      <c r="AL18" s="122"/>
      <c r="AO18" s="122"/>
      <c r="AR18" s="122"/>
      <c r="AU18" s="122"/>
      <c r="AX18" s="122"/>
      <c r="BA18" s="122"/>
      <c r="BD18" s="122"/>
      <c r="BE18" s="120">
        <f t="shared" si="5"/>
        <v>0</v>
      </c>
      <c r="BF18" s="120">
        <f t="shared" si="7"/>
        <v>0</v>
      </c>
    </row>
    <row r="19" spans="1:58" x14ac:dyDescent="0.3">
      <c r="A19">
        <f t="shared" si="6"/>
        <v>3023516</v>
      </c>
      <c r="B19">
        <v>3023516</v>
      </c>
      <c r="C19" t="str">
        <f>VLOOKUP(B19,'School Details'!A:K,2,FALSE)</f>
        <v>Hasmonean</v>
      </c>
      <c r="D19">
        <f>VLOOKUP(B19,'School Details'!A:K,3,FALSE)</f>
        <v>0</v>
      </c>
      <c r="E19" t="str">
        <f>VLOOKUP(B19,'School Details'!A:K,4,FALSE)</f>
        <v>M</v>
      </c>
      <c r="F19" t="str">
        <f>VLOOKUP(B19,'School Details'!A:K,5,FALSE)</f>
        <v>Primary</v>
      </c>
      <c r="G19" s="100" t="s">
        <v>895</v>
      </c>
      <c r="H19" t="str">
        <f>VLOOKUP(G19,CCs!$Q:$R,2,FALSE)</f>
        <v>SF Grnt Pd-Pri Sch</v>
      </c>
      <c r="I19" s="128" t="s">
        <v>23962</v>
      </c>
      <c r="J19">
        <f>VLOOKUP(G19,LBB_Code!$J:$O, 2,FALSE)</f>
        <v>661225</v>
      </c>
      <c r="K19" t="str">
        <f>VLOOKUP(I19,'Drop Down'!$H:$I,2,FALSE)</f>
        <v>I01</v>
      </c>
      <c r="L19">
        <f t="shared" si="8"/>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154"/>
      <c r="U19" t="str">
        <f t="shared" si="3"/>
        <v>3516.RPA.I01.Ap251</v>
      </c>
      <c r="V19" t="str">
        <f t="shared" si="4"/>
        <v>Hasmonean.3516.RPA.I01.Ap25</v>
      </c>
      <c r="W19" s="122"/>
      <c r="Z19" s="122"/>
      <c r="AC19" s="122"/>
      <c r="AF19" s="122"/>
      <c r="AI19" s="122"/>
      <c r="AL19" s="122"/>
      <c r="AO19" s="122"/>
      <c r="AR19" s="122"/>
      <c r="AU19" s="122"/>
      <c r="AX19" s="122"/>
      <c r="BA19" s="122"/>
      <c r="BD19" s="122"/>
      <c r="BE19" s="120">
        <f t="shared" si="5"/>
        <v>0</v>
      </c>
      <c r="BF19" s="120">
        <f t="shared" si="7"/>
        <v>0</v>
      </c>
    </row>
    <row r="20" spans="1:58" x14ac:dyDescent="0.3">
      <c r="A20">
        <f t="shared" si="6"/>
        <v>3023304</v>
      </c>
      <c r="B20">
        <v>3023304</v>
      </c>
      <c r="C20" t="str">
        <f>VLOOKUP(B20,'School Details'!A:K,2,FALSE)</f>
        <v>Holy Trinity School</v>
      </c>
      <c r="D20">
        <f>VLOOKUP(B20,'School Details'!A:K,3,FALSE)</f>
        <v>0</v>
      </c>
      <c r="E20" t="str">
        <f>VLOOKUP(B20,'School Details'!A:K,4,FALSE)</f>
        <v>M</v>
      </c>
      <c r="F20" t="str">
        <f>VLOOKUP(B20,'School Details'!A:K,5,FALSE)</f>
        <v>Primary</v>
      </c>
      <c r="G20" s="100" t="s">
        <v>895</v>
      </c>
      <c r="H20" t="str">
        <f>VLOOKUP(G20,CCs!$Q:$R,2,FALSE)</f>
        <v>SF Grnt Pd-Pri Sch</v>
      </c>
      <c r="I20" s="128" t="s">
        <v>23962</v>
      </c>
      <c r="J20">
        <f>VLOOKUP(G20,LBB_Code!$J:$O, 2,FALSE)</f>
        <v>661225</v>
      </c>
      <c r="K20" t="str">
        <f>VLOOKUP(I20,'Drop Down'!$H:$I,2,FALSE)</f>
        <v>I01</v>
      </c>
      <c r="L20">
        <f t="shared" si="8"/>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154"/>
      <c r="U20" t="str">
        <f t="shared" si="3"/>
        <v>3304.RPA.I01.Ap251</v>
      </c>
      <c r="V20" t="str">
        <f t="shared" si="4"/>
        <v>Holy Trinity School.3304.RPA.I01.Ap25</v>
      </c>
      <c r="W20" s="122"/>
      <c r="Z20" s="122"/>
      <c r="AC20" s="122"/>
      <c r="AF20" s="122"/>
      <c r="AI20" s="122"/>
      <c r="AL20" s="122"/>
      <c r="AO20" s="122"/>
      <c r="AR20" s="122"/>
      <c r="AU20" s="122"/>
      <c r="AX20" s="122"/>
      <c r="BA20" s="122"/>
      <c r="BD20" s="122"/>
      <c r="BE20" s="120">
        <f t="shared" si="5"/>
        <v>0</v>
      </c>
      <c r="BF20" s="120">
        <f t="shared" si="7"/>
        <v>0</v>
      </c>
    </row>
    <row r="21" spans="1:58" x14ac:dyDescent="0.3">
      <c r="A21">
        <f t="shared" si="6"/>
        <v>3025427</v>
      </c>
      <c r="B21">
        <v>3025427</v>
      </c>
      <c r="C21" t="str">
        <f>VLOOKUP(B21,'School Details'!A:K,2,FALSE)</f>
        <v>JCoSS</v>
      </c>
      <c r="D21">
        <f>VLOOKUP(B21,'School Details'!A:K,3,FALSE)</f>
        <v>0</v>
      </c>
      <c r="E21" t="str">
        <f>VLOOKUP(B21,'School Details'!A:K,4,FALSE)</f>
        <v>M</v>
      </c>
      <c r="F21" t="str">
        <f>VLOOKUP(B21,'School Details'!A:K,5,FALSE)</f>
        <v>Secondary</v>
      </c>
      <c r="G21" s="100" t="s">
        <v>900</v>
      </c>
      <c r="H21" t="str">
        <f>VLOOKUP(G21,CCs!$Q:$R,2,FALSE)</f>
        <v>SF Grnt Pd-Sec Sch</v>
      </c>
      <c r="I21" s="128" t="s">
        <v>23962</v>
      </c>
      <c r="J21">
        <f>VLOOKUP(G21,LBB_Code!$J:$O, 2,FALSE)</f>
        <v>661225</v>
      </c>
      <c r="K21" t="str">
        <f>VLOOKUP(I21,'Drop Down'!$H:$I,2,FALSE)</f>
        <v>I01</v>
      </c>
      <c r="L21">
        <f t="shared" si="8"/>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154"/>
      <c r="U21" t="str">
        <f t="shared" si="3"/>
        <v>5427.RPA.I01.Ap251</v>
      </c>
      <c r="V21" t="str">
        <f t="shared" si="4"/>
        <v>JCoSS.5427.RPA.I01.Ap25</v>
      </c>
      <c r="W21" s="122"/>
      <c r="Z21" s="122"/>
      <c r="AC21" s="122"/>
      <c r="AF21" s="122"/>
      <c r="AI21" s="122"/>
      <c r="AL21" s="122"/>
      <c r="AO21" s="122"/>
      <c r="AR21" s="122"/>
      <c r="AU21" s="122"/>
      <c r="AX21" s="122"/>
      <c r="BA21" s="122"/>
      <c r="BD21" s="122"/>
      <c r="BE21" s="120">
        <f t="shared" si="5"/>
        <v>0</v>
      </c>
      <c r="BF21" s="120">
        <f t="shared" si="7"/>
        <v>0</v>
      </c>
    </row>
    <row r="22" spans="1:58" x14ac:dyDescent="0.3">
      <c r="A22">
        <f t="shared" si="6"/>
        <v>3027010</v>
      </c>
      <c r="B22">
        <v>3027010</v>
      </c>
      <c r="C22" t="str">
        <f>VLOOKUP(B22,'School Details'!A:K,2,FALSE)</f>
        <v>Mapledown</v>
      </c>
      <c r="D22">
        <f>VLOOKUP(B22,'School Details'!A:K,3,FALSE)</f>
        <v>0</v>
      </c>
      <c r="E22" t="str">
        <f>VLOOKUP(B22,'School Details'!A:K,4,FALSE)</f>
        <v>M</v>
      </c>
      <c r="F22" t="str">
        <f>VLOOKUP(B22,'School Details'!A:K,5,FALSE)</f>
        <v>Special</v>
      </c>
      <c r="G22" s="100" t="s">
        <v>893</v>
      </c>
      <c r="H22" t="str">
        <f>VLOOKUP(G22,CCs!$Q:$R,2,FALSE)</f>
        <v>SF Grnt Pd-Spec Sch</v>
      </c>
      <c r="I22" s="128" t="s">
        <v>23962</v>
      </c>
      <c r="J22">
        <f>VLOOKUP(G22,LBB_Code!$J:$O, 2,FALSE)</f>
        <v>661225</v>
      </c>
      <c r="K22" t="str">
        <f>VLOOKUP(I22,'Drop Down'!$H:$I,2,FALSE)</f>
        <v>I01</v>
      </c>
      <c r="L22">
        <f t="shared" si="8"/>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154"/>
      <c r="U22" t="str">
        <f t="shared" si="3"/>
        <v>7010.RPA.I01.Ap251</v>
      </c>
      <c r="V22" t="str">
        <f t="shared" si="4"/>
        <v>Mapledown.7010.RPA.I01.Ap25</v>
      </c>
      <c r="W22" s="122"/>
      <c r="Z22" s="122"/>
      <c r="AC22" s="122"/>
      <c r="AF22" s="122"/>
      <c r="AI22" s="122"/>
      <c r="AL22" s="122"/>
      <c r="AO22" s="122"/>
      <c r="AR22" s="122"/>
      <c r="AU22" s="122"/>
      <c r="AX22" s="122"/>
      <c r="BA22" s="122"/>
      <c r="BD22" s="122"/>
      <c r="BE22" s="120">
        <f t="shared" si="5"/>
        <v>0</v>
      </c>
      <c r="BF22" s="120">
        <f t="shared" si="7"/>
        <v>0</v>
      </c>
    </row>
    <row r="23" spans="1:58" x14ac:dyDescent="0.3">
      <c r="A23">
        <f t="shared" si="6"/>
        <v>3025948</v>
      </c>
      <c r="B23">
        <v>3025948</v>
      </c>
      <c r="C23" t="str">
        <f>VLOOKUP(B23,'School Details'!A:K,2,FALSE)</f>
        <v>Mathilda Marks-Kennedy</v>
      </c>
      <c r="D23">
        <f>VLOOKUP(B23,'School Details'!A:K,3,FALSE)</f>
        <v>0</v>
      </c>
      <c r="E23" t="str">
        <f>VLOOKUP(B23,'School Details'!A:K,4,FALSE)</f>
        <v>M</v>
      </c>
      <c r="F23" t="str">
        <f>VLOOKUP(B23,'School Details'!A:K,5,FALSE)</f>
        <v>Primary</v>
      </c>
      <c r="G23" s="100" t="s">
        <v>895</v>
      </c>
      <c r="H23" t="str">
        <f>VLOOKUP(G23,CCs!$Q:$R,2,FALSE)</f>
        <v>SF Grnt Pd-Pri Sch</v>
      </c>
      <c r="I23" s="128" t="s">
        <v>23962</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154"/>
      <c r="U23" t="str">
        <f t="shared" si="3"/>
        <v>5948.RPA.I01.Ap251</v>
      </c>
      <c r="V23" t="str">
        <f t="shared" si="4"/>
        <v>Mathilda Marks-Kennedy.5948.RPA.I01.Ap25</v>
      </c>
      <c r="W23" s="122"/>
      <c r="Z23" s="122"/>
      <c r="AC23" s="122"/>
      <c r="AF23" s="122"/>
      <c r="AI23" s="122"/>
      <c r="AL23" s="122"/>
      <c r="AO23" s="122"/>
      <c r="AR23" s="122"/>
      <c r="AU23" s="122"/>
      <c r="AX23" s="122"/>
      <c r="BA23" s="122"/>
      <c r="BD23" s="122"/>
      <c r="BE23" s="120">
        <f t="shared" si="5"/>
        <v>0</v>
      </c>
      <c r="BF23" s="120">
        <f t="shared" si="7"/>
        <v>0</v>
      </c>
    </row>
    <row r="24" spans="1:58" x14ac:dyDescent="0.3">
      <c r="A24">
        <f t="shared" si="6"/>
        <v>3025949</v>
      </c>
      <c r="B24">
        <v>3025949</v>
      </c>
      <c r="C24" t="str">
        <f>VLOOKUP(B24,'School Details'!A:K,2,FALSE)</f>
        <v>Menorah Foundation</v>
      </c>
      <c r="D24">
        <f>VLOOKUP(B24,'School Details'!A:K,3,FALSE)</f>
        <v>0</v>
      </c>
      <c r="E24" t="str">
        <f>VLOOKUP(B24,'School Details'!A:K,4,FALSE)</f>
        <v>M</v>
      </c>
      <c r="F24" t="str">
        <f>VLOOKUP(B24,'School Details'!A:K,5,FALSE)</f>
        <v>Primary</v>
      </c>
      <c r="G24" s="100" t="s">
        <v>895</v>
      </c>
      <c r="H24" t="str">
        <f>VLOOKUP(G24,CCs!$Q:$R,2,FALSE)</f>
        <v>SF Grnt Pd-Pri Sch</v>
      </c>
      <c r="I24" s="128" t="s">
        <v>23962</v>
      </c>
      <c r="J24">
        <f>VLOOKUP(G24,LBB_Code!$J:$O, 2,FALSE)</f>
        <v>661225</v>
      </c>
      <c r="K24" t="str">
        <f>VLOOKUP(I24,'Drop Down'!$H:$I,2,FALSE)</f>
        <v>I01</v>
      </c>
      <c r="L24">
        <f t="shared" ref="L24:L39" si="9">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154"/>
      <c r="U24" t="str">
        <f t="shared" si="3"/>
        <v>5949.RPA.I01.Ap251</v>
      </c>
      <c r="V24" t="str">
        <f t="shared" si="4"/>
        <v>Menorah Foundation.5949.RPA.I01.Ap25</v>
      </c>
      <c r="W24" s="122"/>
      <c r="Z24" s="122"/>
      <c r="AC24" s="122"/>
      <c r="AF24" s="122"/>
      <c r="AI24" s="122"/>
      <c r="AL24" s="122"/>
      <c r="AO24" s="122"/>
      <c r="AR24" s="122"/>
      <c r="AU24" s="122"/>
      <c r="AX24" s="122"/>
      <c r="BA24" s="122"/>
      <c r="BD24" s="122"/>
      <c r="BE24" s="120">
        <f t="shared" si="5"/>
        <v>0</v>
      </c>
      <c r="BF24" s="122">
        <f t="shared" si="7"/>
        <v>0</v>
      </c>
    </row>
    <row r="25" spans="1:58" x14ac:dyDescent="0.3">
      <c r="A25">
        <f t="shared" si="6"/>
        <v>3024004</v>
      </c>
      <c r="B25">
        <v>3024004</v>
      </c>
      <c r="C25" t="str">
        <f>VLOOKUP(B25,'School Details'!A:K,2,FALSE)</f>
        <v>Menorah High Sch Girls</v>
      </c>
      <c r="D25">
        <f>VLOOKUP(B25,'School Details'!A:K,3,FALSE)</f>
        <v>0</v>
      </c>
      <c r="E25" t="str">
        <f>VLOOKUP(B25,'School Details'!A:K,4,FALSE)</f>
        <v>M</v>
      </c>
      <c r="F25" t="str">
        <f>VLOOKUP(B25,'School Details'!A:K,5,FALSE)</f>
        <v>Secondary</v>
      </c>
      <c r="G25" s="100" t="s">
        <v>900</v>
      </c>
      <c r="H25" t="str">
        <f>VLOOKUP(G25,CCs!$Q:$R,2,FALSE)</f>
        <v>SF Grnt Pd-Sec Sch</v>
      </c>
      <c r="I25" s="128" t="s">
        <v>23962</v>
      </c>
      <c r="J25">
        <f>VLOOKUP(G25,LBB_Code!$J:$O, 2,FALSE)</f>
        <v>661225</v>
      </c>
      <c r="K25" t="str">
        <f>VLOOKUP(I25,'Drop Down'!$H:$I,2,FALSE)</f>
        <v>I01</v>
      </c>
      <c r="L25">
        <f t="shared" si="9"/>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154"/>
      <c r="U25" t="str">
        <f t="shared" si="3"/>
        <v>4004.RPA.I01.Ap251</v>
      </c>
      <c r="V25" t="str">
        <f t="shared" si="4"/>
        <v>Menorah High Sch Girls.4004.RPA.I01.Ap25</v>
      </c>
      <c r="W25" s="122"/>
      <c r="Z25" s="122"/>
      <c r="AC25" s="122"/>
      <c r="AF25" s="122"/>
      <c r="AI25" s="122"/>
      <c r="AL25" s="122"/>
      <c r="AO25" s="122"/>
      <c r="AR25" s="122"/>
      <c r="AU25" s="122"/>
      <c r="AX25" s="122"/>
      <c r="BA25" s="122"/>
      <c r="BD25" s="122"/>
      <c r="BE25" s="120">
        <f t="shared" si="5"/>
        <v>0</v>
      </c>
      <c r="BF25" s="122">
        <f t="shared" si="7"/>
        <v>0</v>
      </c>
    </row>
    <row r="26" spans="1:58" x14ac:dyDescent="0.3">
      <c r="A26">
        <f t="shared" si="6"/>
        <v>3025201</v>
      </c>
      <c r="B26">
        <v>3025201</v>
      </c>
      <c r="C26" t="str">
        <f>VLOOKUP(B26,'School Details'!A:K,2,FALSE)</f>
        <v>Osidge</v>
      </c>
      <c r="D26">
        <f>VLOOKUP(B26,'School Details'!A:K,3,FALSE)</f>
        <v>0</v>
      </c>
      <c r="E26" t="str">
        <f>VLOOKUP(B26,'School Details'!A:K,4,FALSE)</f>
        <v>A</v>
      </c>
      <c r="F26" t="str">
        <f>VLOOKUP(B26,'School Details'!A:K,5,FALSE)</f>
        <v>Primary</v>
      </c>
      <c r="G26" s="100" t="s">
        <v>895</v>
      </c>
      <c r="H26" t="str">
        <f>VLOOKUP(G26,CCs!$Q:$R,2,FALSE)</f>
        <v>SF Grnt Pd-Pri Sch</v>
      </c>
      <c r="I26" s="128" t="s">
        <v>23962</v>
      </c>
      <c r="J26">
        <f>VLOOKUP(G26,LBB_Code!$J:$O, 2,FALSE)</f>
        <v>661225</v>
      </c>
      <c r="K26" t="str">
        <f>VLOOKUP(I26,'Drop Down'!$H:$I,2,FALSE)</f>
        <v>I01</v>
      </c>
      <c r="L26">
        <f t="shared" si="9"/>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154"/>
      <c r="U26" t="str">
        <f t="shared" si="3"/>
        <v>5201.RPA.I01.Ap251</v>
      </c>
      <c r="V26" t="str">
        <f t="shared" si="4"/>
        <v>Osidge.5201.RPA.I01.Ap25</v>
      </c>
      <c r="W26" s="122"/>
      <c r="Z26" s="122"/>
      <c r="AC26" s="122"/>
      <c r="AF26" s="122"/>
      <c r="AI26" s="122"/>
      <c r="AL26" s="122"/>
      <c r="AO26" s="122"/>
      <c r="AR26" s="122"/>
      <c r="AU26" s="122"/>
      <c r="AX26" s="122"/>
      <c r="BA26" s="122"/>
      <c r="BD26" s="122"/>
      <c r="BE26" s="120">
        <f t="shared" si="5"/>
        <v>0</v>
      </c>
      <c r="BF26" s="122">
        <f t="shared" si="7"/>
        <v>0</v>
      </c>
    </row>
    <row r="27" spans="1:58" x14ac:dyDescent="0.3">
      <c r="A27">
        <f t="shared" si="6"/>
        <v>3023501</v>
      </c>
      <c r="B27">
        <v>3023501</v>
      </c>
      <c r="C27" t="str">
        <f>VLOOKUP(B27,'School Details'!A:K,2,FALSE)</f>
        <v>Our Lady of Lourdes</v>
      </c>
      <c r="D27">
        <f>VLOOKUP(B27,'School Details'!A:K,3,FALSE)</f>
        <v>0</v>
      </c>
      <c r="E27" t="str">
        <f>VLOOKUP(B27,'School Details'!A:K,4,FALSE)</f>
        <v>M</v>
      </c>
      <c r="F27" t="str">
        <f>VLOOKUP(B27,'School Details'!A:K,5,FALSE)</f>
        <v>Primary</v>
      </c>
      <c r="G27" s="100" t="s">
        <v>895</v>
      </c>
      <c r="H27" t="str">
        <f>VLOOKUP(G27,CCs!$Q:$R,2,FALSE)</f>
        <v>SF Grnt Pd-Pri Sch</v>
      </c>
      <c r="I27" s="128" t="s">
        <v>23962</v>
      </c>
      <c r="J27">
        <f>VLOOKUP(G27,LBB_Code!$J:$O, 2,FALSE)</f>
        <v>661225</v>
      </c>
      <c r="K27" t="str">
        <f>VLOOKUP(I27,'Drop Down'!$H:$I,2,FALSE)</f>
        <v>I01</v>
      </c>
      <c r="L27">
        <f t="shared" si="9"/>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154"/>
      <c r="U27" t="str">
        <f t="shared" si="3"/>
        <v>3501.RPA.I01.Ap251</v>
      </c>
      <c r="V27" t="str">
        <f t="shared" si="4"/>
        <v>Our Lady of Lourdes.3501.RPA.I01.Ap25</v>
      </c>
      <c r="W27" s="122"/>
      <c r="Z27" s="122"/>
      <c r="AC27" s="122"/>
      <c r="AF27" s="122"/>
      <c r="AI27" s="122"/>
      <c r="AL27" s="122"/>
      <c r="AO27" s="122"/>
      <c r="AR27" s="122"/>
      <c r="AU27" s="122"/>
      <c r="AX27" s="122"/>
      <c r="BA27" s="122"/>
      <c r="BD27" s="122"/>
      <c r="BE27" s="120">
        <f t="shared" si="5"/>
        <v>0</v>
      </c>
      <c r="BF27" s="120">
        <f t="shared" si="7"/>
        <v>0</v>
      </c>
    </row>
    <row r="28" spans="1:58" x14ac:dyDescent="0.3">
      <c r="A28">
        <f t="shared" si="6"/>
        <v>3023510</v>
      </c>
      <c r="B28">
        <v>3023510</v>
      </c>
      <c r="C28" t="str">
        <f>VLOOKUP(B28,'School Details'!A:K,2,FALSE)</f>
        <v>Sacred Heart</v>
      </c>
      <c r="D28">
        <f>VLOOKUP(B28,'School Details'!A:K,3,FALSE)</f>
        <v>0</v>
      </c>
      <c r="E28" t="str">
        <f>VLOOKUP(B28,'School Details'!A:K,4,FALSE)</f>
        <v>M</v>
      </c>
      <c r="F28" t="str">
        <f>VLOOKUP(B28,'School Details'!A:K,5,FALSE)</f>
        <v>Primary</v>
      </c>
      <c r="G28" s="100" t="s">
        <v>895</v>
      </c>
      <c r="H28" t="str">
        <f>VLOOKUP(G28,CCs!$Q:$R,2,FALSE)</f>
        <v>SF Grnt Pd-Pri Sch</v>
      </c>
      <c r="I28" s="128" t="s">
        <v>23962</v>
      </c>
      <c r="J28">
        <f>VLOOKUP(G28,LBB_Code!$J:$O, 2,FALSE)</f>
        <v>661225</v>
      </c>
      <c r="K28" t="str">
        <f>VLOOKUP(I28,'Drop Down'!$H:$I,2,FALSE)</f>
        <v>I01</v>
      </c>
      <c r="L28">
        <f t="shared" si="9"/>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154"/>
      <c r="U28" t="str">
        <f t="shared" si="3"/>
        <v>3510.RPA.I01.Ap251</v>
      </c>
      <c r="V28" t="str">
        <f t="shared" si="4"/>
        <v>Sacred Heart.3510.RPA.I01.Ap25</v>
      </c>
      <c r="W28" s="122"/>
      <c r="Z28" s="122"/>
      <c r="AC28" s="122"/>
      <c r="AF28" s="122"/>
      <c r="AI28" s="122"/>
      <c r="AL28" s="122"/>
      <c r="AO28" s="122"/>
      <c r="AR28" s="122"/>
      <c r="AU28" s="122"/>
      <c r="AX28" s="122"/>
      <c r="BA28" s="122"/>
      <c r="BD28" s="122"/>
      <c r="BE28" s="120">
        <f t="shared" si="5"/>
        <v>0</v>
      </c>
      <c r="BF28" s="120">
        <f t="shared" si="7"/>
        <v>0</v>
      </c>
    </row>
    <row r="29" spans="1:58" x14ac:dyDescent="0.3">
      <c r="A29">
        <f t="shared" si="6"/>
        <v>3022053</v>
      </c>
      <c r="B29">
        <v>3022053</v>
      </c>
      <c r="C29" t="str">
        <f>VLOOKUP(B29,'School Details'!A:K,2,FALSE)</f>
        <v>Shalom Noam</v>
      </c>
      <c r="D29">
        <f>VLOOKUP(B29,'School Details'!A:K,3,FALSE)</f>
        <v>0</v>
      </c>
      <c r="E29" t="str">
        <f>VLOOKUP(B29,'School Details'!A:K,4,FALSE)</f>
        <v>M</v>
      </c>
      <c r="F29" t="str">
        <f>VLOOKUP(B29,'School Details'!A:K,5,FALSE)</f>
        <v>Primary</v>
      </c>
      <c r="G29" s="100" t="s">
        <v>895</v>
      </c>
      <c r="H29" t="str">
        <f>VLOOKUP(G29,CCs!$Q:$R,2,FALSE)</f>
        <v>SF Grnt Pd-Pri Sch</v>
      </c>
      <c r="I29" s="128" t="s">
        <v>23962</v>
      </c>
      <c r="J29">
        <f>VLOOKUP(G29,LBB_Code!$J:$O, 2,FALSE)</f>
        <v>661225</v>
      </c>
      <c r="K29" t="str">
        <f>VLOOKUP(I29,'Drop Down'!$H:$I,2,FALSE)</f>
        <v>I01</v>
      </c>
      <c r="L29">
        <f t="shared" si="9"/>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154"/>
      <c r="U29" t="str">
        <f t="shared" si="3"/>
        <v>2053.RPA.I01.Ap251</v>
      </c>
      <c r="V29" t="str">
        <f t="shared" si="4"/>
        <v>Shalom Noam.2053.RPA.I01.Ap25</v>
      </c>
      <c r="W29" s="122"/>
      <c r="Z29" s="122"/>
      <c r="AC29" s="122"/>
      <c r="AF29" s="122"/>
      <c r="AI29" s="122"/>
      <c r="AL29" s="122"/>
      <c r="AO29" s="122"/>
      <c r="AR29" s="122"/>
      <c r="AU29" s="122"/>
      <c r="AX29" s="122"/>
      <c r="BA29" s="122"/>
      <c r="BD29" s="122"/>
      <c r="BE29" s="120">
        <f t="shared" si="5"/>
        <v>0</v>
      </c>
      <c r="BF29" s="120">
        <f t="shared" si="7"/>
        <v>0</v>
      </c>
    </row>
    <row r="30" spans="1:58" x14ac:dyDescent="0.3">
      <c r="A30">
        <f t="shared" si="6"/>
        <v>3023502</v>
      </c>
      <c r="B30">
        <v>3023502</v>
      </c>
      <c r="C30" t="str">
        <f>VLOOKUP(B30,'School Details'!A:K,2,FALSE)</f>
        <v>St Agnes RC</v>
      </c>
      <c r="D30">
        <f>VLOOKUP(B30,'School Details'!A:K,3,FALSE)</f>
        <v>0</v>
      </c>
      <c r="E30" t="str">
        <f>VLOOKUP(B30,'School Details'!A:K,4,FALSE)</f>
        <v>M</v>
      </c>
      <c r="F30" t="str">
        <f>VLOOKUP(B30,'School Details'!A:K,5,FALSE)</f>
        <v>Primary</v>
      </c>
      <c r="G30" s="100" t="s">
        <v>895</v>
      </c>
      <c r="H30" t="str">
        <f>VLOOKUP(G30,CCs!$Q:$R,2,FALSE)</f>
        <v>SF Grnt Pd-Pri Sch</v>
      </c>
      <c r="I30" s="128" t="s">
        <v>23962</v>
      </c>
      <c r="J30">
        <f>VLOOKUP(G30,LBB_Code!$J:$O, 2,FALSE)</f>
        <v>661225</v>
      </c>
      <c r="K30" t="str">
        <f>VLOOKUP(I30,'Drop Down'!$H:$I,2,FALSE)</f>
        <v>I01</v>
      </c>
      <c r="L30">
        <f t="shared" si="9"/>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154"/>
      <c r="U30" t="str">
        <f t="shared" si="3"/>
        <v>3502.RPA.I01.Ap251</v>
      </c>
      <c r="V30" t="str">
        <f t="shared" si="4"/>
        <v>St Agnes RC.3502.RPA.I01.Ap25</v>
      </c>
      <c r="W30" s="122"/>
      <c r="Z30" s="122"/>
      <c r="AC30" s="122"/>
      <c r="AF30" s="122"/>
      <c r="AI30" s="122"/>
      <c r="AL30" s="122"/>
      <c r="AO30" s="122"/>
      <c r="AR30" s="122"/>
      <c r="AU30" s="122"/>
      <c r="AX30" s="122"/>
      <c r="BA30" s="122"/>
      <c r="BD30" s="122"/>
      <c r="BE30" s="120">
        <f t="shared" si="5"/>
        <v>0</v>
      </c>
      <c r="BF30" s="120">
        <f t="shared" si="7"/>
        <v>0</v>
      </c>
    </row>
    <row r="31" spans="1:58" x14ac:dyDescent="0.3">
      <c r="A31">
        <f t="shared" si="6"/>
        <v>3023315</v>
      </c>
      <c r="B31">
        <v>3023315</v>
      </c>
      <c r="C31" t="str">
        <f>VLOOKUP(B31,'School Details'!A:K,2,FALSE)</f>
        <v>St Andrew's C E</v>
      </c>
      <c r="D31">
        <f>VLOOKUP(B31,'School Details'!A:K,3,FALSE)</f>
        <v>0</v>
      </c>
      <c r="E31" t="str">
        <f>VLOOKUP(B31,'School Details'!A:K,4,FALSE)</f>
        <v>M</v>
      </c>
      <c r="F31" t="str">
        <f>VLOOKUP(B31,'School Details'!A:K,5,FALSE)</f>
        <v>Primary</v>
      </c>
      <c r="G31" s="100" t="s">
        <v>895</v>
      </c>
      <c r="H31" t="str">
        <f>VLOOKUP(G31,CCs!$Q:$R,2,FALSE)</f>
        <v>SF Grnt Pd-Pri Sch</v>
      </c>
      <c r="I31" s="128" t="s">
        <v>23962</v>
      </c>
      <c r="J31">
        <f>VLOOKUP(G31,LBB_Code!$J:$O, 2,FALSE)</f>
        <v>661225</v>
      </c>
      <c r="K31" t="str">
        <f>VLOOKUP(I31,'Drop Down'!$H:$I,2,FALSE)</f>
        <v>I01</v>
      </c>
      <c r="L31">
        <f t="shared" si="9"/>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154"/>
      <c r="U31" t="str">
        <f t="shared" si="3"/>
        <v>3315.RPA.I01.Ap251</v>
      </c>
      <c r="V31" t="str">
        <f t="shared" si="4"/>
        <v>St Andrew's C E.3315.RPA.I01.Ap25</v>
      </c>
      <c r="W31" s="122"/>
      <c r="Z31" s="122"/>
      <c r="AC31" s="122"/>
      <c r="AF31" s="122"/>
      <c r="AI31" s="122"/>
      <c r="AL31" s="122"/>
      <c r="AO31" s="122"/>
      <c r="AR31" s="122"/>
      <c r="AU31" s="122"/>
      <c r="AX31" s="122"/>
      <c r="BA31" s="122"/>
      <c r="BD31" s="122"/>
      <c r="BE31" s="120">
        <f t="shared" si="5"/>
        <v>0</v>
      </c>
      <c r="BF31" s="120">
        <f t="shared" si="7"/>
        <v>0</v>
      </c>
    </row>
    <row r="32" spans="1:58" x14ac:dyDescent="0.3">
      <c r="A32">
        <f t="shared" si="6"/>
        <v>3023504</v>
      </c>
      <c r="B32">
        <v>3023504</v>
      </c>
      <c r="C32" t="str">
        <f>VLOOKUP(B32,'School Details'!A:K,2,FALSE)</f>
        <v>St Catherines R C</v>
      </c>
      <c r="D32">
        <f>VLOOKUP(B32,'School Details'!A:K,3,FALSE)</f>
        <v>0</v>
      </c>
      <c r="E32" t="str">
        <f>VLOOKUP(B32,'School Details'!A:K,4,FALSE)</f>
        <v>M</v>
      </c>
      <c r="F32" t="str">
        <f>VLOOKUP(B32,'School Details'!A:K,5,FALSE)</f>
        <v>Primary</v>
      </c>
      <c r="G32" s="100" t="s">
        <v>895</v>
      </c>
      <c r="H32" t="str">
        <f>VLOOKUP(G32,CCs!$Q:$R,2,FALSE)</f>
        <v>SF Grnt Pd-Pri Sch</v>
      </c>
      <c r="I32" s="128" t="s">
        <v>23962</v>
      </c>
      <c r="J32">
        <f>VLOOKUP(G32,LBB_Code!$J:$O, 2,FALSE)</f>
        <v>661225</v>
      </c>
      <c r="K32" t="str">
        <f>VLOOKUP(I32,'Drop Down'!$H:$I,2,FALSE)</f>
        <v>I01</v>
      </c>
      <c r="L32">
        <f t="shared" si="9"/>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154"/>
      <c r="U32" t="str">
        <f t="shared" si="3"/>
        <v>3504.RPA.I01.Ap251</v>
      </c>
      <c r="V32" t="str">
        <f t="shared" si="4"/>
        <v>St Catherines R C.3504.RPA.I01.Ap25</v>
      </c>
      <c r="W32" s="122"/>
      <c r="Z32" s="122"/>
      <c r="AC32" s="122"/>
      <c r="AF32" s="122"/>
      <c r="AI32" s="122"/>
      <c r="AL32" s="122"/>
      <c r="AO32" s="122"/>
      <c r="AR32" s="122"/>
      <c r="AU32" s="122"/>
      <c r="AX32" s="122"/>
      <c r="BA32" s="122"/>
      <c r="BD32" s="122"/>
      <c r="BE32" s="120">
        <f t="shared" si="5"/>
        <v>0</v>
      </c>
      <c r="BF32" s="120">
        <f t="shared" si="7"/>
        <v>0</v>
      </c>
    </row>
    <row r="33" spans="1:58" x14ac:dyDescent="0.3">
      <c r="A33">
        <f t="shared" si="6"/>
        <v>3025407</v>
      </c>
      <c r="B33">
        <v>3025407</v>
      </c>
      <c r="C33" t="str">
        <f>VLOOKUP(B33,'School Details'!A:K,2,FALSE)</f>
        <v>St. James' Catholic High</v>
      </c>
      <c r="D33">
        <f>VLOOKUP(B33,'School Details'!A:K,3,FALSE)</f>
        <v>0</v>
      </c>
      <c r="E33" t="str">
        <f>VLOOKUP(B33,'School Details'!A:K,4,FALSE)</f>
        <v>M</v>
      </c>
      <c r="F33" t="str">
        <f>VLOOKUP(B33,'School Details'!A:K,5,FALSE)</f>
        <v>Secondary</v>
      </c>
      <c r="G33" s="100" t="s">
        <v>900</v>
      </c>
      <c r="H33" t="str">
        <f>VLOOKUP(G33,CCs!$Q:$R,2,FALSE)</f>
        <v>SF Grnt Pd-Sec Sch</v>
      </c>
      <c r="I33" s="128" t="s">
        <v>23962</v>
      </c>
      <c r="J33">
        <f>VLOOKUP(G33,LBB_Code!$J:$O, 2,FALSE)</f>
        <v>661225</v>
      </c>
      <c r="K33" t="str">
        <f>VLOOKUP(I33,'Drop Down'!$H:$I,2,FALSE)</f>
        <v>I01</v>
      </c>
      <c r="L33">
        <f t="shared" si="9"/>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154"/>
      <c r="U33" t="str">
        <f t="shared" si="3"/>
        <v>5407.RPA.I01.Ap251</v>
      </c>
      <c r="V33" t="str">
        <f t="shared" si="4"/>
        <v>St. James' Catholic High.5407.RPA.I01.Ap25</v>
      </c>
      <c r="W33" s="122"/>
      <c r="Z33" s="122"/>
      <c r="AC33" s="122"/>
      <c r="AF33" s="122"/>
      <c r="AI33" s="122"/>
      <c r="AL33" s="122"/>
      <c r="AO33" s="122"/>
      <c r="AR33" s="122"/>
      <c r="AU33" s="122"/>
      <c r="AX33" s="122"/>
      <c r="BA33" s="122"/>
      <c r="BD33" s="122"/>
      <c r="BE33" s="120">
        <f t="shared" si="5"/>
        <v>0</v>
      </c>
      <c r="BF33" s="120">
        <f t="shared" si="7"/>
        <v>0</v>
      </c>
    </row>
    <row r="34" spans="1:58" x14ac:dyDescent="0.3">
      <c r="A34">
        <f t="shared" si="6"/>
        <v>3023307</v>
      </c>
      <c r="B34">
        <v>3023307</v>
      </c>
      <c r="C34" t="str">
        <f>VLOOKUP(B34,'School Details'!A:K,2,FALSE)</f>
        <v>St John's CE  N11</v>
      </c>
      <c r="D34">
        <f>VLOOKUP(B34,'School Details'!A:K,3,FALSE)</f>
        <v>0</v>
      </c>
      <c r="E34" t="str">
        <f>VLOOKUP(B34,'School Details'!A:K,4,FALSE)</f>
        <v>M</v>
      </c>
      <c r="F34" t="str">
        <f>VLOOKUP(B34,'School Details'!A:K,5,FALSE)</f>
        <v>Primary</v>
      </c>
      <c r="G34" s="100" t="s">
        <v>895</v>
      </c>
      <c r="H34" t="str">
        <f>VLOOKUP(G34,CCs!$Q:$R,2,FALSE)</f>
        <v>SF Grnt Pd-Pri Sch</v>
      </c>
      <c r="I34" s="128" t="s">
        <v>23962</v>
      </c>
      <c r="J34">
        <f>VLOOKUP(G34,LBB_Code!$J:$O, 2,FALSE)</f>
        <v>661225</v>
      </c>
      <c r="K34" t="str">
        <f>VLOOKUP(I34,'Drop Down'!$H:$I,2,FALSE)</f>
        <v>I01</v>
      </c>
      <c r="L34">
        <f t="shared" si="9"/>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154"/>
      <c r="U34" t="str">
        <f t="shared" si="3"/>
        <v>3307.RPA.I01.Ap251</v>
      </c>
      <c r="V34" t="str">
        <f t="shared" si="4"/>
        <v>St John's CE  N11.3307.RPA.I01.Ap25</v>
      </c>
      <c r="W34" s="122"/>
      <c r="Z34" s="122"/>
      <c r="AC34" s="122"/>
      <c r="AF34" s="122"/>
      <c r="AI34" s="122"/>
      <c r="AL34" s="122"/>
      <c r="AO34" s="122"/>
      <c r="AR34" s="122"/>
      <c r="AU34" s="122"/>
      <c r="AX34" s="122"/>
      <c r="BA34" s="122"/>
      <c r="BD34" s="122"/>
      <c r="BE34" s="120">
        <f t="shared" si="5"/>
        <v>0</v>
      </c>
      <c r="BF34" s="120">
        <f t="shared" si="7"/>
        <v>0</v>
      </c>
    </row>
    <row r="35" spans="1:58" x14ac:dyDescent="0.3">
      <c r="A35">
        <f t="shared" si="6"/>
        <v>3023309</v>
      </c>
      <c r="B35">
        <v>3023309</v>
      </c>
      <c r="C35" t="str">
        <f>VLOOKUP(B35,'School Details'!A:K,2,FALSE)</f>
        <v>St Johns CE N20</v>
      </c>
      <c r="D35">
        <f>VLOOKUP(B35,'School Details'!A:K,3,FALSE)</f>
        <v>0</v>
      </c>
      <c r="E35" t="str">
        <f>VLOOKUP(B35,'School Details'!A:K,4,FALSE)</f>
        <v>M</v>
      </c>
      <c r="F35" t="str">
        <f>VLOOKUP(B35,'School Details'!A:K,5,FALSE)</f>
        <v>Primary</v>
      </c>
      <c r="G35" s="100" t="s">
        <v>895</v>
      </c>
      <c r="H35" t="str">
        <f>VLOOKUP(G35,CCs!$Q:$R,2,FALSE)</f>
        <v>SF Grnt Pd-Pri Sch</v>
      </c>
      <c r="I35" s="128" t="s">
        <v>23962</v>
      </c>
      <c r="J35">
        <f>VLOOKUP(G35,LBB_Code!$J:$O, 2,FALSE)</f>
        <v>661225</v>
      </c>
      <c r="K35" t="str">
        <f>VLOOKUP(I35,'Drop Down'!$H:$I,2,FALSE)</f>
        <v>I01</v>
      </c>
      <c r="L35">
        <f t="shared" si="9"/>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154"/>
      <c r="U35" t="str">
        <f t="shared" si="3"/>
        <v>3309.RPA.I01.Ap251</v>
      </c>
      <c r="V35" t="str">
        <f t="shared" si="4"/>
        <v>St Johns CE N20.3309.RPA.I01.Ap25</v>
      </c>
      <c r="W35" s="122"/>
      <c r="Z35" s="122"/>
      <c r="AC35" s="122"/>
      <c r="AF35" s="122"/>
      <c r="AI35" s="122"/>
      <c r="AL35" s="122"/>
      <c r="AO35" s="122"/>
      <c r="AR35" s="122"/>
      <c r="AU35" s="122"/>
      <c r="AX35" s="122"/>
      <c r="BA35" s="122"/>
      <c r="BD35" s="122"/>
      <c r="BE35" s="120">
        <f t="shared" si="5"/>
        <v>0</v>
      </c>
      <c r="BF35" s="120">
        <f t="shared" si="7"/>
        <v>0</v>
      </c>
    </row>
    <row r="36" spans="1:58" x14ac:dyDescent="0.3">
      <c r="A36">
        <f t="shared" si="6"/>
        <v>3023509</v>
      </c>
      <c r="B36">
        <v>3023509</v>
      </c>
      <c r="C36" t="str">
        <f>VLOOKUP(B36,'School Details'!A:K,2,FALSE)</f>
        <v>St Joseph's</v>
      </c>
      <c r="D36">
        <f>VLOOKUP(B36,'School Details'!A:K,3,FALSE)</f>
        <v>0</v>
      </c>
      <c r="E36" t="str">
        <f>VLOOKUP(B36,'School Details'!A:K,4,FALSE)</f>
        <v>M</v>
      </c>
      <c r="F36" t="str">
        <f>VLOOKUP(B36,'School Details'!A:K,5,FALSE)</f>
        <v>Primary</v>
      </c>
      <c r="G36" s="100" t="s">
        <v>895</v>
      </c>
      <c r="H36" t="str">
        <f>VLOOKUP(G36,CCs!$Q:$R,2,FALSE)</f>
        <v>SF Grnt Pd-Pri Sch</v>
      </c>
      <c r="I36" s="128" t="s">
        <v>23962</v>
      </c>
      <c r="J36">
        <f>VLOOKUP(G36,LBB_Code!$J:$O, 2,FALSE)</f>
        <v>661225</v>
      </c>
      <c r="K36" t="str">
        <f>VLOOKUP(I36,'Drop Down'!$H:$I,2,FALSE)</f>
        <v>I01</v>
      </c>
      <c r="L36">
        <f t="shared" si="9"/>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154"/>
      <c r="U36" t="str">
        <f t="shared" si="3"/>
        <v>3509.RPA.I01.Ap251</v>
      </c>
      <c r="V36" t="str">
        <f t="shared" si="4"/>
        <v>St Joseph's.3509.RPA.I01.Ap25</v>
      </c>
      <c r="W36" s="122"/>
      <c r="Z36" s="122"/>
      <c r="AC36" s="122"/>
      <c r="AF36" s="122"/>
      <c r="AI36" s="122"/>
      <c r="AL36" s="122"/>
      <c r="AO36" s="122"/>
      <c r="AR36" s="122"/>
      <c r="AU36" s="122"/>
      <c r="AX36" s="122"/>
      <c r="BA36" s="122"/>
      <c r="BD36" s="122"/>
      <c r="BE36" s="120">
        <f t="shared" si="5"/>
        <v>0</v>
      </c>
      <c r="BF36" s="120">
        <f t="shared" si="7"/>
        <v>0</v>
      </c>
    </row>
    <row r="37" spans="1:58" x14ac:dyDescent="0.3">
      <c r="A37">
        <f t="shared" si="6"/>
        <v>3023521</v>
      </c>
      <c r="B37">
        <v>3023521</v>
      </c>
      <c r="C37" t="str">
        <f>VLOOKUP(B37,'School Details'!A:K,2,FALSE)</f>
        <v>St Mary's &amp; St John's</v>
      </c>
      <c r="D37">
        <f>VLOOKUP(B37,'School Details'!A:K,3,FALSE)</f>
        <v>0</v>
      </c>
      <c r="E37" t="str">
        <f>VLOOKUP(B37,'School Details'!A:K,4,FALSE)</f>
        <v>M</v>
      </c>
      <c r="F37" t="str">
        <f>VLOOKUP(B37,'School Details'!A:K,5,FALSE)</f>
        <v>All through</v>
      </c>
      <c r="G37" s="100" t="s">
        <v>897</v>
      </c>
      <c r="H37" t="str">
        <f>VLOOKUP(G37,CCs!$Q:$R,2,FALSE)</f>
        <v>SF Grnt Pd-All thru</v>
      </c>
      <c r="I37" s="128" t="s">
        <v>23962</v>
      </c>
      <c r="J37">
        <f>VLOOKUP(G37,LBB_Code!$J:$O, 2,FALSE)</f>
        <v>661225</v>
      </c>
      <c r="K37" t="str">
        <f>VLOOKUP(I37,'Drop Down'!$H:$I,2,FALSE)</f>
        <v>I01</v>
      </c>
      <c r="L37">
        <f t="shared" si="9"/>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154"/>
      <c r="U37" t="str">
        <f t="shared" si="3"/>
        <v>3521.RPA.I01.Ap251</v>
      </c>
      <c r="V37" t="str">
        <f t="shared" si="4"/>
        <v>St Mary's &amp; St John's.3521.RPA.I01.Ap25</v>
      </c>
      <c r="W37" s="122"/>
      <c r="Z37" s="122"/>
      <c r="AC37" s="122"/>
      <c r="AF37" s="122"/>
      <c r="AI37" s="122"/>
      <c r="AL37" s="122"/>
      <c r="AO37" s="122"/>
      <c r="AR37" s="122"/>
      <c r="AU37" s="122"/>
      <c r="AX37" s="122"/>
      <c r="BA37" s="122"/>
      <c r="BD37" s="122"/>
      <c r="BE37" s="120">
        <f t="shared" si="5"/>
        <v>0</v>
      </c>
      <c r="BF37" s="120">
        <f t="shared" si="7"/>
        <v>0</v>
      </c>
    </row>
    <row r="38" spans="1:58" x14ac:dyDescent="0.3">
      <c r="A38">
        <f t="shared" si="6"/>
        <v>3023311</v>
      </c>
      <c r="B38">
        <v>3023311</v>
      </c>
      <c r="C38" t="str">
        <f>VLOOKUP(B38,'School Details'!A:K,2,FALSE)</f>
        <v>St Mary's  N3</v>
      </c>
      <c r="D38">
        <f>VLOOKUP(B38,'School Details'!A:K,3,FALSE)</f>
        <v>0</v>
      </c>
      <c r="E38" t="str">
        <f>VLOOKUP(B38,'School Details'!A:K,4,FALSE)</f>
        <v>M</v>
      </c>
      <c r="F38" t="str">
        <f>VLOOKUP(B38,'School Details'!A:K,5,FALSE)</f>
        <v>Primary</v>
      </c>
      <c r="G38" s="100" t="s">
        <v>895</v>
      </c>
      <c r="H38" t="str">
        <f>VLOOKUP(G38,CCs!$Q:$R,2,FALSE)</f>
        <v>SF Grnt Pd-Pri Sch</v>
      </c>
      <c r="I38" s="128" t="s">
        <v>23962</v>
      </c>
      <c r="J38">
        <f>VLOOKUP(G38,LBB_Code!$J:$O, 2,FALSE)</f>
        <v>661225</v>
      </c>
      <c r="K38" t="str">
        <f>VLOOKUP(I38,'Drop Down'!$H:$I,2,FALSE)</f>
        <v>I01</v>
      </c>
      <c r="L38">
        <f t="shared" si="9"/>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154"/>
      <c r="U38" t="str">
        <f t="shared" si="3"/>
        <v>3311.RPA.I01.Ap251</v>
      </c>
      <c r="V38" t="str">
        <f t="shared" si="4"/>
        <v>St Mary's  N3.3311.RPA.I01.Ap25</v>
      </c>
      <c r="W38" s="122"/>
      <c r="Z38" s="122"/>
      <c r="AC38" s="122"/>
      <c r="AF38" s="122"/>
      <c r="AI38" s="122"/>
      <c r="AL38" s="122"/>
      <c r="AO38" s="122"/>
      <c r="AR38" s="122"/>
      <c r="AU38" s="122"/>
      <c r="AX38" s="122"/>
      <c r="BA38" s="122"/>
      <c r="BD38" s="122"/>
      <c r="BE38" s="120">
        <f t="shared" si="5"/>
        <v>0</v>
      </c>
      <c r="BF38" s="120">
        <f t="shared" si="7"/>
        <v>0</v>
      </c>
    </row>
    <row r="39" spans="1:58" x14ac:dyDescent="0.3">
      <c r="A39">
        <f t="shared" si="6"/>
        <v>3023312</v>
      </c>
      <c r="B39">
        <v>3023312</v>
      </c>
      <c r="C39" t="str">
        <f>VLOOKUP(B39,'School Details'!A:K,2,FALSE)</f>
        <v>St Mary's  EN4</v>
      </c>
      <c r="D39">
        <f>VLOOKUP(B39,'School Details'!A:K,3,FALSE)</f>
        <v>0</v>
      </c>
      <c r="E39" t="str">
        <f>VLOOKUP(B39,'School Details'!A:K,4,FALSE)</f>
        <v>M</v>
      </c>
      <c r="F39" t="str">
        <f>VLOOKUP(B39,'School Details'!A:K,5,FALSE)</f>
        <v>Primary</v>
      </c>
      <c r="G39" s="100" t="s">
        <v>895</v>
      </c>
      <c r="H39" t="str">
        <f>VLOOKUP(G39,CCs!$Q:$R,2,FALSE)</f>
        <v>SF Grnt Pd-Pri Sch</v>
      </c>
      <c r="I39" s="128" t="s">
        <v>23962</v>
      </c>
      <c r="J39">
        <f>VLOOKUP(G39,LBB_Code!$J:$O, 2,FALSE)</f>
        <v>661225</v>
      </c>
      <c r="K39" t="str">
        <f>VLOOKUP(I39,'Drop Down'!$H:$I,2,FALSE)</f>
        <v>I01</v>
      </c>
      <c r="L39">
        <f t="shared" si="9"/>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154"/>
      <c r="U39" t="str">
        <f t="shared" si="3"/>
        <v>3312.RPA.I01.Ap251</v>
      </c>
      <c r="V39" t="str">
        <f t="shared" si="4"/>
        <v>St Mary's  EN4.3312.RPA.I01.Ap25</v>
      </c>
      <c r="W39" s="122"/>
      <c r="Z39" s="122"/>
      <c r="AC39" s="122"/>
      <c r="AF39" s="122"/>
      <c r="AI39" s="122"/>
      <c r="AL39" s="122"/>
      <c r="AO39" s="122"/>
      <c r="AR39" s="122"/>
      <c r="AU39" s="122"/>
      <c r="AX39" s="122"/>
      <c r="BA39" s="122"/>
      <c r="BD39" s="122"/>
      <c r="BE39" s="120">
        <f t="shared" si="5"/>
        <v>0</v>
      </c>
      <c r="BF39" s="120">
        <f t="shared" si="7"/>
        <v>0</v>
      </c>
    </row>
    <row r="40" spans="1:58" x14ac:dyDescent="0.3">
      <c r="A40">
        <f t="shared" si="6"/>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00" t="s">
        <v>900</v>
      </c>
      <c r="H40" t="str">
        <f>VLOOKUP(G40,CCs!$Q:$R,2,FALSE)</f>
        <v>SF Grnt Pd-Sec Sch</v>
      </c>
      <c r="I40" s="128" t="s">
        <v>23962</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154"/>
      <c r="U40" t="str">
        <f t="shared" si="3"/>
        <v>5404.RPA.I01.Ap251</v>
      </c>
      <c r="V40" t="str">
        <f t="shared" si="4"/>
        <v>St Michaels Catholic Grammar.5404.RPA.I01.Ap25</v>
      </c>
      <c r="W40" s="122"/>
      <c r="Z40" s="122"/>
      <c r="AC40" s="122"/>
      <c r="AF40" s="122"/>
      <c r="AI40" s="122"/>
      <c r="AL40" s="122"/>
      <c r="AO40" s="122"/>
      <c r="AR40" s="122"/>
      <c r="AU40" s="122"/>
      <c r="AX40" s="122"/>
      <c r="BA40" s="122"/>
      <c r="BD40" s="122"/>
      <c r="BE40" s="120">
        <f t="shared" si="5"/>
        <v>0</v>
      </c>
      <c r="BF40" s="120">
        <f t="shared" si="7"/>
        <v>0</v>
      </c>
    </row>
    <row r="41" spans="1:58" x14ac:dyDescent="0.3">
      <c r="A41">
        <f t="shared" si="6"/>
        <v>3023313</v>
      </c>
      <c r="B41">
        <v>3023313</v>
      </c>
      <c r="C41" t="str">
        <f>VLOOKUP(B41,'School Details'!A:K,2,FALSE)</f>
        <v>St. Pauls N11</v>
      </c>
      <c r="D41">
        <f>VLOOKUP(B41,'School Details'!A:K,3,FALSE)</f>
        <v>0</v>
      </c>
      <c r="E41" t="str">
        <f>VLOOKUP(B41,'School Details'!A:K,4,FALSE)</f>
        <v>M</v>
      </c>
      <c r="F41" t="str">
        <f>VLOOKUP(B41,'School Details'!A:K,5,FALSE)</f>
        <v>Primary</v>
      </c>
      <c r="G41" s="100" t="s">
        <v>895</v>
      </c>
      <c r="H41" t="str">
        <f>VLOOKUP(G41,CCs!$Q:$R,2,FALSE)</f>
        <v>SF Grnt Pd-Pri Sch</v>
      </c>
      <c r="I41" s="128" t="s">
        <v>23962</v>
      </c>
      <c r="J41">
        <f>VLOOKUP(G41,LBB_Code!$J:$O, 2,FALSE)</f>
        <v>661225</v>
      </c>
      <c r="K41" t="str">
        <f>VLOOKUP(I41,'Drop Down'!$H:$I,2,FALSE)</f>
        <v>I01</v>
      </c>
      <c r="L41">
        <f>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154"/>
      <c r="U41" t="str">
        <f t="shared" si="3"/>
        <v>3313.RPA.I01.Ap251</v>
      </c>
      <c r="V41" t="str">
        <f t="shared" si="4"/>
        <v>St. Pauls N11.3313.RPA.I01.Ap25</v>
      </c>
      <c r="W41" s="122"/>
      <c r="Z41" s="122"/>
      <c r="AC41" s="122"/>
      <c r="AF41" s="122"/>
      <c r="AI41" s="122"/>
      <c r="AL41" s="122"/>
      <c r="AO41" s="122"/>
      <c r="AR41" s="122"/>
      <c r="AU41" s="122"/>
      <c r="AX41" s="122"/>
      <c r="BA41" s="122"/>
      <c r="BD41" s="122"/>
      <c r="BE41" s="120">
        <f t="shared" si="5"/>
        <v>0</v>
      </c>
      <c r="BF41" s="120">
        <f t="shared" si="7"/>
        <v>0</v>
      </c>
    </row>
    <row r="42" spans="1:58" x14ac:dyDescent="0.3">
      <c r="A42">
        <f t="shared" si="6"/>
        <v>3023314</v>
      </c>
      <c r="B42">
        <v>3023314</v>
      </c>
      <c r="C42" t="str">
        <f>VLOOKUP(B42,'School Details'!A:K,2,FALSE)</f>
        <v>St Pauls NW7</v>
      </c>
      <c r="D42">
        <f>VLOOKUP(B42,'School Details'!A:K,3,FALSE)</f>
        <v>0</v>
      </c>
      <c r="E42" t="str">
        <f>VLOOKUP(B42,'School Details'!A:K,4,FALSE)</f>
        <v>M</v>
      </c>
      <c r="F42" t="str">
        <f>VLOOKUP(B42,'School Details'!A:K,5,FALSE)</f>
        <v>Primary</v>
      </c>
      <c r="G42" s="100" t="s">
        <v>895</v>
      </c>
      <c r="H42" t="str">
        <f>VLOOKUP(G42,CCs!$Q:$R,2,FALSE)</f>
        <v>SF Grnt Pd-Pri Sch</v>
      </c>
      <c r="I42" s="128" t="s">
        <v>23962</v>
      </c>
      <c r="J42">
        <f>VLOOKUP(G42,LBB_Code!$J:$O, 2,FALSE)</f>
        <v>661225</v>
      </c>
      <c r="K42" t="str">
        <f>VLOOKUP(I42,'Drop Down'!$H:$I,2,FALSE)</f>
        <v>I01</v>
      </c>
      <c r="L42">
        <f>IF(C44=C43,L41+1,1)</f>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154"/>
      <c r="U42" t="str">
        <f t="shared" si="3"/>
        <v>3314.RPA.I01.Ap251</v>
      </c>
      <c r="V42" t="str">
        <f t="shared" si="4"/>
        <v>St Pauls NW7.3314.RPA.I01.Ap25</v>
      </c>
      <c r="W42" s="122"/>
      <c r="Z42" s="122"/>
      <c r="AC42" s="122"/>
      <c r="AF42" s="122"/>
      <c r="AI42" s="122"/>
      <c r="AL42" s="122"/>
      <c r="AO42" s="122"/>
      <c r="AR42" s="122"/>
      <c r="AU42" s="122"/>
      <c r="AX42" s="122"/>
      <c r="BA42" s="122"/>
      <c r="BD42" s="122"/>
      <c r="BE42" s="120">
        <f t="shared" si="5"/>
        <v>0</v>
      </c>
      <c r="BF42" s="120">
        <f t="shared" si="7"/>
        <v>0</v>
      </c>
    </row>
    <row r="43" spans="1:58" x14ac:dyDescent="0.3">
      <c r="A43">
        <f t="shared" si="6"/>
        <v>3023507</v>
      </c>
      <c r="B43">
        <v>3023507</v>
      </c>
      <c r="C43" t="str">
        <f>VLOOKUP(B43,'School Details'!A:K,2,FALSE)</f>
        <v>St Theresa's RC</v>
      </c>
      <c r="D43">
        <f>VLOOKUP(B43,'School Details'!A:K,3,FALSE)</f>
        <v>0</v>
      </c>
      <c r="E43" t="str">
        <f>VLOOKUP(B43,'School Details'!A:K,4,FALSE)</f>
        <v>M</v>
      </c>
      <c r="F43" t="str">
        <f>VLOOKUP(B43,'School Details'!A:K,5,FALSE)</f>
        <v>Primary</v>
      </c>
      <c r="G43" s="100" t="s">
        <v>895</v>
      </c>
      <c r="H43" t="str">
        <f>VLOOKUP(G43,CCs!$Q:$R,2,FALSE)</f>
        <v>SF Grnt Pd-Pri Sch</v>
      </c>
      <c r="I43" s="128" t="s">
        <v>23962</v>
      </c>
      <c r="J43">
        <f>VLOOKUP(G43,LBB_Code!$J:$O, 2,FALSE)</f>
        <v>661225</v>
      </c>
      <c r="K43" t="str">
        <f>VLOOKUP(I43,'Drop Down'!$H:$I,2,FALSE)</f>
        <v>I01</v>
      </c>
      <c r="L43">
        <f>IF(C45=C44,L42+1,1)</f>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154"/>
      <c r="U43" t="str">
        <f t="shared" si="3"/>
        <v>3507.RPA.I01.Ap251</v>
      </c>
      <c r="V43" t="str">
        <f t="shared" si="4"/>
        <v>St Theresa's RC.3507.RPA.I01.Ap25</v>
      </c>
      <c r="W43" s="122"/>
      <c r="Z43" s="122"/>
      <c r="AC43" s="122"/>
      <c r="AF43" s="122"/>
      <c r="AI43" s="122"/>
      <c r="AL43" s="122"/>
      <c r="AO43" s="122"/>
      <c r="AR43" s="122"/>
      <c r="AU43" s="122"/>
      <c r="AX43" s="122"/>
      <c r="BA43" s="122"/>
      <c r="BD43" s="122"/>
      <c r="BE43" s="120">
        <f t="shared" si="5"/>
        <v>0</v>
      </c>
      <c r="BF43" s="122">
        <f t="shared" si="7"/>
        <v>0</v>
      </c>
    </row>
    <row r="44" spans="1:58" x14ac:dyDescent="0.3">
      <c r="A44">
        <f t="shared" si="6"/>
        <v>3023506</v>
      </c>
      <c r="B44">
        <v>3023506</v>
      </c>
      <c r="C44" t="str">
        <f>VLOOKUP(B44,'School Details'!A:K,2,FALSE)</f>
        <v>St Vincent's RC</v>
      </c>
      <c r="D44">
        <f>VLOOKUP(B44,'School Details'!A:K,3,FALSE)</f>
        <v>0</v>
      </c>
      <c r="E44" t="str">
        <f>VLOOKUP(B44,'School Details'!A:K,4,FALSE)</f>
        <v>M</v>
      </c>
      <c r="F44" t="str">
        <f>VLOOKUP(B44,'School Details'!A:K,5,FALSE)</f>
        <v>Primary</v>
      </c>
      <c r="G44" s="100" t="s">
        <v>895</v>
      </c>
      <c r="H44" t="str">
        <f>VLOOKUP(G44,CCs!$Q:$R,2,FALSE)</f>
        <v>SF Grnt Pd-Pri Sch</v>
      </c>
      <c r="I44" s="128" t="s">
        <v>23962</v>
      </c>
      <c r="J44">
        <f>VLOOKUP(G44,LBB_Code!$J:$O, 2,FALSE)</f>
        <v>661225</v>
      </c>
      <c r="K44" t="str">
        <f>VLOOKUP(I44,'Drop Down'!$H:$I,2,FALSE)</f>
        <v>I01</v>
      </c>
      <c r="L44">
        <f>IF(C46=C45,L43+1,1)</f>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154"/>
      <c r="U44" t="str">
        <f t="shared" si="3"/>
        <v>3506.RPA.I01.Ap251</v>
      </c>
      <c r="V44" t="str">
        <f t="shared" si="4"/>
        <v>St Vincent's RC.3506.RPA.I01.Ap25</v>
      </c>
      <c r="W44" s="122"/>
      <c r="Z44" s="122"/>
      <c r="AC44" s="122"/>
      <c r="AF44" s="122"/>
      <c r="AI44" s="122"/>
      <c r="AL44" s="122"/>
      <c r="AO44" s="122"/>
      <c r="AR44" s="122"/>
      <c r="AU44" s="122"/>
      <c r="AX44" s="122"/>
      <c r="BA44" s="122"/>
      <c r="BD44" s="122"/>
      <c r="BE44" s="120">
        <f t="shared" si="5"/>
        <v>0</v>
      </c>
      <c r="BF44" s="122">
        <f t="shared" si="7"/>
        <v>0</v>
      </c>
    </row>
    <row r="45" spans="1:58" x14ac:dyDescent="0.3">
      <c r="A45">
        <f t="shared" si="6"/>
        <v>3023316</v>
      </c>
      <c r="B45">
        <v>3023316</v>
      </c>
      <c r="C45" t="str">
        <f>VLOOKUP(B45,'School Details'!A:K,2,FALSE)</f>
        <v>Trent  CE</v>
      </c>
      <c r="D45">
        <f>VLOOKUP(B45,'School Details'!A:K,3,FALSE)</f>
        <v>0</v>
      </c>
      <c r="E45" t="str">
        <f>VLOOKUP(B45,'School Details'!A:K,4,FALSE)</f>
        <v>M</v>
      </c>
      <c r="F45" t="str">
        <f>VLOOKUP(B45,'School Details'!A:K,5,FALSE)</f>
        <v>Primary</v>
      </c>
      <c r="G45" s="100" t="s">
        <v>895</v>
      </c>
      <c r="H45" t="str">
        <f>VLOOKUP(G45,CCs!$Q:$R,2,FALSE)</f>
        <v>SF Grnt Pd-Pri Sch</v>
      </c>
      <c r="I45" s="128" t="s">
        <v>23962</v>
      </c>
      <c r="J45">
        <f>VLOOKUP(G45,LBB_Code!$J:$O, 2,FALSE)</f>
        <v>661225</v>
      </c>
      <c r="K45" t="str">
        <f>VLOOKUP(I45,'Drop Down'!$H:$I,2,FALSE)</f>
        <v>I01</v>
      </c>
      <c r="L45">
        <f>IF(C47=C46,L44+1,1)</f>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154"/>
      <c r="U45" t="str">
        <f t="shared" si="3"/>
        <v>3316.RPA.I01.Ap251</v>
      </c>
      <c r="V45" t="str">
        <f t="shared" si="4"/>
        <v>Trent  CE.3316.RPA.I01.Ap25</v>
      </c>
      <c r="W45" s="122"/>
      <c r="Z45" s="122"/>
      <c r="AC45" s="122"/>
      <c r="AF45" s="122"/>
      <c r="AI45" s="122"/>
      <c r="AL45" s="122"/>
      <c r="AO45" s="122"/>
      <c r="AR45" s="122"/>
      <c r="AU45" s="122"/>
      <c r="AX45" s="122"/>
      <c r="BA45" s="122"/>
      <c r="BD45" s="122"/>
      <c r="BE45" s="120">
        <f t="shared" si="5"/>
        <v>0</v>
      </c>
      <c r="BF45" s="122">
        <f t="shared" si="7"/>
        <v>0</v>
      </c>
    </row>
    <row r="46" spans="1:58" x14ac:dyDescent="0.3">
      <c r="A46">
        <f t="shared" si="6"/>
        <v>3022076</v>
      </c>
      <c r="B46">
        <v>3022076</v>
      </c>
      <c r="C46" t="str">
        <f>VLOOKUP(B46,'School Details'!A:K,2,FALSE)</f>
        <v>Wessex Gardens</v>
      </c>
      <c r="D46">
        <f>VLOOKUP(B46,'School Details'!A:K,3,FALSE)</f>
        <v>0</v>
      </c>
      <c r="E46" t="str">
        <f>VLOOKUP(B46,'School Details'!A:K,4,FALSE)</f>
        <v>M</v>
      </c>
      <c r="F46" t="str">
        <f>VLOOKUP(B46,'School Details'!A:K,5,FALSE)</f>
        <v>Primary</v>
      </c>
      <c r="G46" s="100" t="s">
        <v>895</v>
      </c>
      <c r="H46" t="str">
        <f>VLOOKUP(G46,CCs!$Q:$R,2,FALSE)</f>
        <v>SF Grnt Pd-Pri Sch</v>
      </c>
      <c r="I46" s="128" t="s">
        <v>23962</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154"/>
      <c r="U46" t="str">
        <f t="shared" si="3"/>
        <v>2076.RPA.I01.Ap251</v>
      </c>
      <c r="V46" t="str">
        <f t="shared" si="4"/>
        <v>Wessex Gardens.2076.RPA.I01.Ap25</v>
      </c>
      <c r="W46" s="122"/>
      <c r="Z46" s="122"/>
      <c r="AC46" s="122"/>
      <c r="AF46" s="122"/>
      <c r="AI46" s="122"/>
      <c r="AL46" s="122"/>
      <c r="AO46" s="122"/>
      <c r="AR46" s="122"/>
      <c r="AU46" s="122"/>
      <c r="AX46" s="122"/>
      <c r="BA46" s="122"/>
      <c r="BD46" s="122"/>
      <c r="BE46" s="120">
        <f t="shared" si="5"/>
        <v>0</v>
      </c>
      <c r="BF46" s="120">
        <f t="shared" si="7"/>
        <v>0</v>
      </c>
    </row>
    <row r="47" spans="1:58" x14ac:dyDescent="0.3">
      <c r="T47" s="120"/>
    </row>
    <row r="49" spans="15:20" x14ac:dyDescent="0.3">
      <c r="O49" t="s">
        <v>23694</v>
      </c>
      <c r="T49" s="122"/>
    </row>
    <row r="50" spans="15:20" x14ac:dyDescent="0.3">
      <c r="O50" t="s">
        <v>23695</v>
      </c>
      <c r="T50" s="122"/>
    </row>
    <row r="51" spans="15:20" x14ac:dyDescent="0.3">
      <c r="T51" s="122"/>
    </row>
    <row r="52" spans="15:20" x14ac:dyDescent="0.3">
      <c r="T52" s="122"/>
    </row>
    <row r="53" spans="15:20" x14ac:dyDescent="0.3">
      <c r="T53" s="122"/>
    </row>
    <row r="54" spans="15:20" x14ac:dyDescent="0.3">
      <c r="T54" s="122"/>
    </row>
    <row r="55" spans="15:20" x14ac:dyDescent="0.3">
      <c r="T55" s="122"/>
    </row>
    <row r="56" spans="15:20" x14ac:dyDescent="0.3">
      <c r="T56" s="122">
        <f>SUMIF($M$7:$M$46,O49,$AF$7:$AF$46)</f>
        <v>0</v>
      </c>
    </row>
    <row r="57" spans="15:20" x14ac:dyDescent="0.3">
      <c r="T57" s="122">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tabColor theme="4" tint="0.39997558519241921"/>
  </sheetPr>
  <dimension ref="A1:BT764"/>
  <sheetViews>
    <sheetView topLeftCell="P1" zoomScale="83" zoomScaleNormal="120" workbookViewId="0">
      <pane ySplit="6" topLeftCell="A45" activePane="bottomLeft" state="frozen"/>
      <selection activeCell="B14" sqref="B14"/>
      <selection pane="bottomLeft" activeCell="B14" sqref="B14"/>
    </sheetView>
  </sheetViews>
  <sheetFormatPr defaultRowHeight="14.4" outlineLevelCol="1" x14ac:dyDescent="0.3"/>
  <cols>
    <col min="1" max="1" width="18.33203125" customWidth="1"/>
    <col min="2" max="2" width="21.33203125" customWidth="1"/>
    <col min="3" max="3" width="45.6640625" bestFit="1" customWidth="1"/>
    <col min="4" max="4" width="17.77734375" customWidth="1"/>
    <col min="5" max="5" width="15.44140625" bestFit="1" customWidth="1"/>
    <col min="6" max="6" width="11.6640625" bestFit="1" customWidth="1"/>
    <col min="7" max="7" width="8.5546875" bestFit="1" customWidth="1"/>
    <col min="8" max="8" width="28.109375" bestFit="1" customWidth="1"/>
    <col min="9" max="9" width="13.33203125" bestFit="1" customWidth="1"/>
    <col min="10" max="10" width="8.6640625" bestFit="1" customWidth="1"/>
    <col min="11" max="11" width="9.5546875" bestFit="1" customWidth="1"/>
    <col min="12" max="12" width="10.33203125" bestFit="1" customWidth="1"/>
    <col min="13" max="13" width="13.5546875" bestFit="1" customWidth="1"/>
    <col min="14" max="14" width="11.5546875" bestFit="1" customWidth="1"/>
    <col min="15" max="16" width="43" bestFit="1" customWidth="1"/>
    <col min="17" max="17" width="20.5546875" bestFit="1" customWidth="1"/>
    <col min="18" max="18" width="18.6640625" bestFit="1" customWidth="1"/>
    <col min="19" max="19" width="44" bestFit="1" customWidth="1"/>
    <col min="20" max="20" width="26.77734375" customWidth="1"/>
    <col min="21" max="21" width="24.33203125" hidden="1" customWidth="1" outlineLevel="1"/>
    <col min="22" max="22" width="0.5546875" hidden="1" customWidth="1" outlineLevel="1"/>
    <col min="23" max="23" width="18.5546875" bestFit="1" customWidth="1" collapsed="1"/>
    <col min="24" max="24" width="24.44140625" hidden="1" customWidth="1" outlineLevel="1"/>
    <col min="25" max="25" width="66.33203125" hidden="1" customWidth="1" outlineLevel="1"/>
    <col min="26" max="26" width="18.5546875" bestFit="1" customWidth="1" collapsed="1"/>
    <col min="27" max="27" width="23.88671875" hidden="1" customWidth="1" outlineLevel="1"/>
    <col min="28" max="28" width="65.6640625" hidden="1" customWidth="1" outlineLevel="1"/>
    <col min="29" max="29" width="17.6640625" bestFit="1" customWidth="1" collapsed="1"/>
    <col min="30" max="30" width="24.33203125" hidden="1" customWidth="1" outlineLevel="1"/>
    <col min="31" max="31" width="66" hidden="1" customWidth="1" outlineLevel="1"/>
    <col min="32" max="32" width="13.5546875" bestFit="1" customWidth="1" collapsed="1"/>
    <col min="33" max="33" width="25.44140625" hidden="1" customWidth="1" outlineLevel="1"/>
    <col min="34" max="34" width="67.44140625" hidden="1" customWidth="1" outlineLevel="1"/>
    <col min="35" max="35" width="14" customWidth="1" collapsed="1"/>
    <col min="36" max="36" width="25.44140625" hidden="1" customWidth="1" outlineLevel="1"/>
    <col min="37" max="37" width="67.44140625" hidden="1" customWidth="1" outlineLevel="1"/>
    <col min="38" max="38" width="17.6640625" customWidth="1" collapsed="1"/>
    <col min="39" max="39" width="25" hidden="1" customWidth="1" outlineLevel="1"/>
    <col min="40" max="40" width="66.88671875" hidden="1" customWidth="1" outlineLevel="1"/>
    <col min="41" max="41" width="13.6640625" customWidth="1" collapsed="1"/>
    <col min="42" max="42" width="25.33203125" hidden="1" customWidth="1" outlineLevel="1"/>
    <col min="43" max="43" width="67.33203125" hidden="1" customWidth="1" outlineLevel="1"/>
    <col min="44" max="44" width="13.5546875" bestFit="1" customWidth="1" collapsed="1"/>
    <col min="45" max="45" width="25.44140625" hidden="1" customWidth="1" outlineLevel="1"/>
    <col min="46" max="46" width="67.44140625" hidden="1" customWidth="1" outlineLevel="1"/>
    <col min="47" max="47" width="18.33203125" bestFit="1" customWidth="1" collapsed="1"/>
    <col min="48" max="48" width="25" hidden="1" customWidth="1" outlineLevel="1"/>
    <col min="49" max="49" width="66.88671875" hidden="1" customWidth="1" outlineLevel="1"/>
    <col min="50" max="50" width="13.5546875" bestFit="1" customWidth="1" collapsed="1"/>
    <col min="51" max="51" width="25.33203125" hidden="1" customWidth="1" outlineLevel="1"/>
    <col min="52" max="52" width="67.33203125" hidden="1" customWidth="1" outlineLevel="1"/>
    <col min="53" max="53" width="13.5546875" bestFit="1" customWidth="1" collapsed="1"/>
    <col min="54" max="54" width="25" hidden="1" customWidth="1" outlineLevel="1"/>
    <col min="55" max="55" width="66.88671875" hidden="1" customWidth="1" outlineLevel="1"/>
    <col min="56" max="56" width="13.5546875" bestFit="1" customWidth="1" collapsed="1"/>
    <col min="57" max="57" width="19.6640625" bestFit="1" customWidth="1"/>
    <col min="58" max="58" width="13.88671875" bestFit="1" customWidth="1"/>
    <col min="59" max="59" width="15" customWidth="1"/>
    <col min="60" max="60" width="17.33203125" bestFit="1" customWidth="1"/>
    <col min="61" max="61" width="48" style="474" bestFit="1" customWidth="1"/>
    <col min="62" max="62" width="36.5546875" style="474" bestFit="1" customWidth="1"/>
    <col min="63" max="63" width="9.88671875" style="474" bestFit="1" customWidth="1"/>
    <col min="64" max="64" width="13.44140625" style="474" bestFit="1" customWidth="1"/>
    <col min="65" max="65" width="9.44140625" style="474" bestFit="1" customWidth="1"/>
    <col min="66" max="66" width="30.5546875" style="474" bestFit="1" customWidth="1"/>
    <col min="67" max="67" width="8.6640625" style="474" bestFit="1" customWidth="1"/>
    <col min="68" max="68" width="7.6640625" bestFit="1" customWidth="1"/>
    <col min="69" max="69" width="9.88671875" bestFit="1" customWidth="1"/>
    <col min="70" max="70" width="13.5546875" bestFit="1" customWidth="1"/>
    <col min="71" max="71" width="11" bestFit="1" customWidth="1"/>
    <col min="72" max="72" width="8.6640625" bestFit="1" customWidth="1"/>
    <col min="73" max="74" width="43.44140625" bestFit="1" customWidth="1"/>
    <col min="75" max="75" width="12" bestFit="1" customWidth="1"/>
    <col min="76" max="76" width="11" bestFit="1" customWidth="1"/>
    <col min="77" max="77" width="39.88671875" bestFit="1" customWidth="1"/>
    <col min="78" max="78" width="13" bestFit="1" customWidth="1"/>
    <col min="79" max="79" width="22.109375" bestFit="1" customWidth="1"/>
    <col min="80" max="80" width="63.88671875" bestFit="1" customWidth="1"/>
    <col min="81" max="81" width="13" bestFit="1" customWidth="1"/>
    <col min="82" max="82" width="22.6640625" bestFit="1" customWidth="1"/>
    <col min="83" max="83" width="64.44140625" bestFit="1" customWidth="1"/>
    <col min="84" max="84" width="13" bestFit="1" customWidth="1"/>
    <col min="85" max="85" width="21.5546875" bestFit="1" customWidth="1"/>
    <col min="86" max="86" width="63.44140625" bestFit="1" customWidth="1"/>
    <col min="87" max="87" width="13" bestFit="1" customWidth="1"/>
    <col min="88" max="88" width="22.33203125" bestFit="1" customWidth="1"/>
    <col min="89" max="89" width="64.109375" bestFit="1" customWidth="1"/>
    <col min="90" max="90" width="13.6640625" bestFit="1" customWidth="1"/>
    <col min="91" max="91" width="23.44140625" bestFit="1" customWidth="1"/>
    <col min="92" max="92" width="65" bestFit="1" customWidth="1"/>
    <col min="93" max="93" width="13.6640625" bestFit="1" customWidth="1"/>
    <col min="94" max="94" width="23.44140625" bestFit="1" customWidth="1"/>
    <col min="95" max="95" width="65" bestFit="1" customWidth="1"/>
    <col min="96" max="96" width="13" bestFit="1" customWidth="1"/>
    <col min="97" max="97" width="22.6640625" bestFit="1" customWidth="1"/>
    <col min="98" max="98" width="64.44140625" bestFit="1" customWidth="1"/>
    <col min="99" max="99" width="13" bestFit="1" customWidth="1"/>
    <col min="100" max="100" width="23.44140625" bestFit="1" customWidth="1"/>
    <col min="101" max="101" width="65" bestFit="1" customWidth="1"/>
    <col min="102" max="102" width="13" bestFit="1" customWidth="1"/>
    <col min="103" max="103" width="23.44140625" bestFit="1" customWidth="1"/>
    <col min="104" max="104" width="65" bestFit="1" customWidth="1"/>
    <col min="105" max="105" width="13" bestFit="1" customWidth="1"/>
    <col min="106" max="106" width="22.88671875" bestFit="1" customWidth="1"/>
    <col min="107" max="107" width="64.5546875" bestFit="1" customWidth="1"/>
    <col min="108" max="108" width="13" bestFit="1" customWidth="1"/>
    <col min="109" max="109" width="23.44140625" bestFit="1" customWidth="1"/>
    <col min="110" max="110" width="65" bestFit="1" customWidth="1"/>
    <col min="111" max="111" width="13" bestFit="1" customWidth="1"/>
    <col min="112" max="112" width="23.5546875" bestFit="1" customWidth="1"/>
    <col min="113" max="113" width="65.109375" bestFit="1" customWidth="1"/>
    <col min="114" max="115" width="13" bestFit="1" customWidth="1"/>
    <col min="116" max="116" width="6.6640625" bestFit="1" customWidth="1"/>
  </cols>
  <sheetData>
    <row r="1" spans="1:72" ht="25.2" x14ac:dyDescent="0.6">
      <c r="C1" s="121"/>
      <c r="D1" s="121"/>
      <c r="E1" s="121"/>
      <c r="F1" s="121"/>
      <c r="G1" s="121"/>
      <c r="H1" s="121"/>
      <c r="I1" s="121"/>
      <c r="N1" s="3"/>
      <c r="O1" s="472"/>
      <c r="P1" s="472"/>
      <c r="Q1" s="472"/>
      <c r="R1" s="472"/>
      <c r="S1" s="472"/>
      <c r="T1" s="5"/>
      <c r="U1" s="472"/>
      <c r="V1" s="472"/>
      <c r="W1" s="5"/>
      <c r="Z1" s="5"/>
      <c r="AC1" s="120"/>
      <c r="AF1" s="5"/>
      <c r="AI1" s="5"/>
      <c r="BC1" t="s">
        <v>23985</v>
      </c>
      <c r="BI1"/>
      <c r="BJ1" s="473"/>
      <c r="BK1" s="473"/>
      <c r="BL1" s="473"/>
      <c r="BM1" s="473"/>
      <c r="BN1" s="473"/>
      <c r="BO1" s="473"/>
      <c r="BP1" s="473"/>
      <c r="BQ1" s="473"/>
      <c r="BR1" s="473"/>
      <c r="BS1" s="473"/>
      <c r="BT1" s="473"/>
    </row>
    <row r="2" spans="1:72" ht="25.8" thickBot="1" x14ac:dyDescent="0.65">
      <c r="C2" s="121"/>
      <c r="G2" s="3"/>
      <c r="N2" s="3"/>
      <c r="P2" s="3"/>
      <c r="R2" s="3"/>
      <c r="S2" s="3"/>
      <c r="BI2"/>
      <c r="BJ2" s="473"/>
      <c r="BK2" s="473"/>
      <c r="BL2" s="473"/>
      <c r="BM2" s="473"/>
      <c r="BN2" s="473"/>
      <c r="BO2" s="473"/>
      <c r="BP2" s="473"/>
      <c r="BQ2" s="473"/>
      <c r="BR2" s="473"/>
      <c r="BS2" s="473"/>
      <c r="BT2" s="473"/>
    </row>
    <row r="3" spans="1:72" s="117" customFormat="1" ht="45.6" customHeight="1" thickTop="1" thickBot="1" x14ac:dyDescent="0.35">
      <c r="A3" s="102" t="s">
        <v>23713</v>
      </c>
      <c r="B3" s="102" t="s">
        <v>774</v>
      </c>
      <c r="C3" s="102" t="s">
        <v>775</v>
      </c>
      <c r="D3" s="102" t="s">
        <v>386</v>
      </c>
      <c r="E3" s="102" t="s">
        <v>759</v>
      </c>
      <c r="F3" s="102" t="s">
        <v>384</v>
      </c>
      <c r="G3" s="116" t="s">
        <v>565</v>
      </c>
      <c r="H3" s="102" t="s">
        <v>880</v>
      </c>
      <c r="I3" s="102"/>
      <c r="J3" s="116" t="s">
        <v>756</v>
      </c>
      <c r="K3" s="102" t="s">
        <v>5</v>
      </c>
      <c r="L3" s="101" t="s">
        <v>881</v>
      </c>
      <c r="M3" s="101" t="s">
        <v>755</v>
      </c>
      <c r="N3" s="102" t="s">
        <v>777</v>
      </c>
      <c r="O3" s="105" t="s">
        <v>946</v>
      </c>
      <c r="P3" s="127" t="s">
        <v>265</v>
      </c>
      <c r="Q3" s="126" t="s">
        <v>266</v>
      </c>
      <c r="R3" s="126" t="s">
        <v>267</v>
      </c>
      <c r="S3" s="126" t="s">
        <v>840</v>
      </c>
      <c r="T3" s="525" t="s">
        <v>24694</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
        <v>23969</v>
      </c>
      <c r="AK3" s="101" t="s">
        <v>23970</v>
      </c>
      <c r="AL3" s="104" t="s">
        <v>753</v>
      </c>
      <c r="AM3" s="101" t="s">
        <v>23971</v>
      </c>
      <c r="AN3" s="101" t="s">
        <v>23972</v>
      </c>
      <c r="AO3" s="104" t="s">
        <v>763</v>
      </c>
      <c r="AP3" s="101" t="s">
        <v>23973</v>
      </c>
      <c r="AQ3" s="101" t="s">
        <v>23974</v>
      </c>
      <c r="AR3" s="104" t="s">
        <v>764</v>
      </c>
      <c r="AS3" s="101" t="s">
        <v>23975</v>
      </c>
      <c r="AT3" s="101" t="s">
        <v>23976</v>
      </c>
      <c r="AU3" s="104" t="s">
        <v>765</v>
      </c>
      <c r="AV3" s="101" t="s">
        <v>23977</v>
      </c>
      <c r="AW3" s="101" t="s">
        <v>23978</v>
      </c>
      <c r="AX3" s="104" t="s">
        <v>766</v>
      </c>
      <c r="AY3" s="101" t="s">
        <v>23979</v>
      </c>
      <c r="AZ3" s="101" t="s">
        <v>23980</v>
      </c>
      <c r="BA3" s="104" t="s">
        <v>767</v>
      </c>
      <c r="BB3" s="101" t="s">
        <v>23981</v>
      </c>
      <c r="BC3" s="101" t="s">
        <v>23982</v>
      </c>
      <c r="BD3" s="104" t="s">
        <v>768</v>
      </c>
      <c r="BE3" s="105" t="s">
        <v>778</v>
      </c>
      <c r="BF3" s="105" t="s">
        <v>751</v>
      </c>
      <c r="BG3"/>
      <c r="BH3"/>
    </row>
    <row r="4" spans="1:72"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1" t="s">
        <v>8</v>
      </c>
      <c r="BC4" s="131" t="s">
        <v>8</v>
      </c>
      <c r="BD4" s="132" t="s">
        <v>886</v>
      </c>
      <c r="BE4" s="132"/>
      <c r="BF4" s="132"/>
      <c r="BG4"/>
      <c r="BH4"/>
    </row>
    <row r="5" spans="1:72" ht="15.6" thickTop="1" thickBot="1" x14ac:dyDescent="0.35">
      <c r="N5" s="99"/>
      <c r="P5" s="3"/>
      <c r="R5" s="3"/>
      <c r="S5" s="3"/>
      <c r="T5" s="136">
        <f>SUM(T$7:T$197)</f>
        <v>41145775.454999998</v>
      </c>
      <c r="W5" s="137">
        <f t="shared" ref="W5:BF5" si="0">SUM(W7:W197)</f>
        <v>6228406.099487179</v>
      </c>
      <c r="X5" s="137">
        <f t="shared" si="0"/>
        <v>0</v>
      </c>
      <c r="Y5" s="137">
        <f t="shared" si="0"/>
        <v>0</v>
      </c>
      <c r="Z5" s="137">
        <f t="shared" si="0"/>
        <v>3114203.0497435895</v>
      </c>
      <c r="AA5" s="137"/>
      <c r="AB5" s="137">
        <f t="shared" si="0"/>
        <v>-27.576923076923077</v>
      </c>
      <c r="AC5" s="137">
        <f t="shared" si="0"/>
        <v>3180316.6305769226</v>
      </c>
      <c r="AD5" s="137">
        <f>SUM(AA7:AA197)</f>
        <v>0</v>
      </c>
      <c r="AE5" s="137">
        <f t="shared" si="0"/>
        <v>0</v>
      </c>
      <c r="AF5" s="137">
        <f t="shared" si="0"/>
        <v>3180316.6305769226</v>
      </c>
      <c r="AG5" s="137">
        <f t="shared" si="0"/>
        <v>3180316.6305769226</v>
      </c>
      <c r="AH5" s="137">
        <f t="shared" si="0"/>
        <v>3180316.6305769226</v>
      </c>
      <c r="AI5" s="137">
        <f t="shared" si="0"/>
        <v>3180316.6305769226</v>
      </c>
      <c r="AJ5" s="137">
        <f t="shared" si="0"/>
        <v>3180316.6305769226</v>
      </c>
      <c r="AK5" s="137">
        <f t="shared" si="0"/>
        <v>3180316.6305769226</v>
      </c>
      <c r="AL5" s="137">
        <f t="shared" si="0"/>
        <v>3180316.6305769226</v>
      </c>
      <c r="AM5" s="137">
        <f t="shared" si="0"/>
        <v>3180316.6305769226</v>
      </c>
      <c r="AN5" s="137">
        <f t="shared" si="0"/>
        <v>3180316.6305769226</v>
      </c>
      <c r="AO5" s="137">
        <f t="shared" si="0"/>
        <v>3180316.6305769226</v>
      </c>
      <c r="AP5" s="137">
        <f t="shared" si="0"/>
        <v>3180316.6305769226</v>
      </c>
      <c r="AQ5" s="137">
        <f t="shared" si="0"/>
        <v>3180316.6305769226</v>
      </c>
      <c r="AR5" s="137">
        <f t="shared" si="0"/>
        <v>3180316.6305769226</v>
      </c>
      <c r="AS5" s="137">
        <f t="shared" si="0"/>
        <v>3180316.6305769226</v>
      </c>
      <c r="AT5" s="137">
        <f t="shared" si="0"/>
        <v>3180316.6305769226</v>
      </c>
      <c r="AU5" s="137">
        <f t="shared" si="0"/>
        <v>3180316.6305769226</v>
      </c>
      <c r="AV5" s="137">
        <f t="shared" si="0"/>
        <v>3180316.6305769226</v>
      </c>
      <c r="AW5" s="137">
        <f t="shared" si="0"/>
        <v>3180316.6305769226</v>
      </c>
      <c r="AX5" s="137">
        <f t="shared" si="0"/>
        <v>3180316.6305769226</v>
      </c>
      <c r="AY5" s="137">
        <f t="shared" si="0"/>
        <v>3180316.6305769226</v>
      </c>
      <c r="AZ5" s="137">
        <f t="shared" si="0"/>
        <v>3180316.6305769226</v>
      </c>
      <c r="BA5" s="137">
        <f t="shared" si="0"/>
        <v>3180316.6305769226</v>
      </c>
      <c r="BB5" s="137">
        <f t="shared" si="0"/>
        <v>3180316.6305769226</v>
      </c>
      <c r="BC5" s="137">
        <f t="shared" si="0"/>
        <v>3180316.6305769226</v>
      </c>
      <c r="BD5" s="137">
        <f t="shared" si="0"/>
        <v>3180316.6305769226</v>
      </c>
      <c r="BE5" s="137">
        <f t="shared" si="0"/>
        <v>41145775.455000006</v>
      </c>
      <c r="BF5" s="137">
        <f t="shared" si="0"/>
        <v>0</v>
      </c>
      <c r="BI5"/>
      <c r="BJ5"/>
      <c r="BK5"/>
      <c r="BL5"/>
      <c r="BM5"/>
      <c r="BN5"/>
      <c r="BO5"/>
    </row>
    <row r="6" spans="1:72"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c r="BP6" s="474"/>
      <c r="BQ6" s="474"/>
      <c r="BR6" s="474"/>
      <c r="BS6" s="474"/>
      <c r="BT6" s="474"/>
    </row>
    <row r="7" spans="1:72" x14ac:dyDescent="0.3">
      <c r="A7">
        <v>3021000</v>
      </c>
      <c r="B7" s="118">
        <v>3021000</v>
      </c>
      <c r="C7" t="s">
        <v>404</v>
      </c>
      <c r="D7" s="106">
        <v>0</v>
      </c>
      <c r="E7" s="106" t="s">
        <v>400</v>
      </c>
      <c r="F7" s="106" t="s">
        <v>390</v>
      </c>
      <c r="G7" s="100" t="s">
        <v>856</v>
      </c>
      <c r="H7" t="s">
        <v>277</v>
      </c>
      <c r="I7" t="s">
        <v>277</v>
      </c>
      <c r="J7">
        <v>661225</v>
      </c>
      <c r="K7" s="118" t="s">
        <v>12</v>
      </c>
      <c r="L7" s="106">
        <v>1</v>
      </c>
      <c r="M7" s="106" t="str">
        <f>LEFT(I7,4)&amp;"."&amp;K7</f>
        <v>SEN .I03</v>
      </c>
      <c r="N7" s="106">
        <v>400102</v>
      </c>
      <c r="O7" t="s">
        <v>357</v>
      </c>
      <c r="P7" t="s">
        <v>357</v>
      </c>
      <c r="Q7" t="s">
        <v>356</v>
      </c>
      <c r="R7" t="s">
        <v>805</v>
      </c>
      <c r="S7" t="s">
        <v>841</v>
      </c>
      <c r="T7" s="125">
        <v>6023</v>
      </c>
      <c r="U7" t="str">
        <f t="shared" ref="U7:U38" si="1">RIGHT($B7,4)&amp;"."&amp;$M7&amp;"."&amp;U$3</f>
        <v>1000.SEN .I03.Ap251</v>
      </c>
      <c r="V7" t="str">
        <f t="shared" ref="V7:V38" si="2">$O7&amp;"."&amp;RIGHT($B7,4)&amp;"."&amp;$M7&amp;"."&amp;V$3</f>
        <v>Brookhill Nursery School.1000.SEN .I03.Ap25</v>
      </c>
      <c r="W7" s="119">
        <v>926.61538461538464</v>
      </c>
      <c r="X7" s="119" t="s">
        <v>24319</v>
      </c>
      <c r="Y7" s="119" t="s">
        <v>24320</v>
      </c>
      <c r="Z7" s="119">
        <v>463.30769230769232</v>
      </c>
      <c r="AA7" s="97" t="str">
        <f>RIGHT(A7,4)&amp;M7&amp;"Jun25"</f>
        <v>1000SEN .I03Jun25</v>
      </c>
      <c r="AB7" s="119" t="str">
        <f>LEFT(C7,10)&amp;"."&amp;AA7</f>
        <v>Brookhill .1000SEN .I03Jun25</v>
      </c>
      <c r="AC7" s="97">
        <f>($T7-($W7+$Z7))/10</f>
        <v>463.30769230769226</v>
      </c>
      <c r="AE7" s="97"/>
      <c r="AF7" s="97">
        <f t="shared" ref="AF7:BD22" si="3">($T7-($W7+$Z7))/10</f>
        <v>463.30769230769226</v>
      </c>
      <c r="AG7" s="97">
        <f t="shared" si="3"/>
        <v>463.30769230769226</v>
      </c>
      <c r="AH7" s="97">
        <f t="shared" si="3"/>
        <v>463.30769230769226</v>
      </c>
      <c r="AI7" s="97">
        <f t="shared" si="3"/>
        <v>463.30769230769226</v>
      </c>
      <c r="AJ7" s="97">
        <f t="shared" si="3"/>
        <v>463.30769230769226</v>
      </c>
      <c r="AK7" s="97">
        <f t="shared" si="3"/>
        <v>463.30769230769226</v>
      </c>
      <c r="AL7" s="97">
        <f t="shared" si="3"/>
        <v>463.30769230769226</v>
      </c>
      <c r="AM7" s="97">
        <f t="shared" si="3"/>
        <v>463.30769230769226</v>
      </c>
      <c r="AN7" s="97">
        <f t="shared" si="3"/>
        <v>463.30769230769226</v>
      </c>
      <c r="AO7" s="97">
        <f t="shared" si="3"/>
        <v>463.30769230769226</v>
      </c>
      <c r="AP7" s="97">
        <f t="shared" si="3"/>
        <v>463.30769230769226</v>
      </c>
      <c r="AQ7" s="97">
        <f t="shared" si="3"/>
        <v>463.30769230769226</v>
      </c>
      <c r="AR7" s="97">
        <f t="shared" si="3"/>
        <v>463.30769230769226</v>
      </c>
      <c r="AS7" s="97">
        <f t="shared" si="3"/>
        <v>463.30769230769226</v>
      </c>
      <c r="AT7" s="97">
        <f t="shared" si="3"/>
        <v>463.30769230769226</v>
      </c>
      <c r="AU7" s="97">
        <f t="shared" si="3"/>
        <v>463.30769230769226</v>
      </c>
      <c r="AV7" s="97">
        <f t="shared" si="3"/>
        <v>463.30769230769226</v>
      </c>
      <c r="AW7" s="97">
        <f t="shared" si="3"/>
        <v>463.30769230769226</v>
      </c>
      <c r="AX7" s="97">
        <f t="shared" si="3"/>
        <v>463.30769230769226</v>
      </c>
      <c r="AY7" s="97">
        <f t="shared" si="3"/>
        <v>463.30769230769226</v>
      </c>
      <c r="AZ7" s="97">
        <f t="shared" si="3"/>
        <v>463.30769230769226</v>
      </c>
      <c r="BA7" s="97">
        <f t="shared" si="3"/>
        <v>463.30769230769226</v>
      </c>
      <c r="BB7" s="97">
        <f t="shared" si="3"/>
        <v>463.30769230769226</v>
      </c>
      <c r="BC7" s="97">
        <f t="shared" si="3"/>
        <v>463.30769230769226</v>
      </c>
      <c r="BD7" s="97">
        <f t="shared" si="3"/>
        <v>463.30769230769226</v>
      </c>
      <c r="BE7" s="120">
        <f>W7+Z7+AC7+AF7+AI7+AL7+AO7+AR7+AU7+AX7+BA7+BD7</f>
        <v>6023</v>
      </c>
      <c r="BF7" s="120">
        <f>BE7-T7</f>
        <v>0</v>
      </c>
      <c r="BI7"/>
      <c r="BJ7"/>
      <c r="BK7"/>
      <c r="BL7"/>
      <c r="BM7"/>
      <c r="BN7"/>
      <c r="BO7"/>
    </row>
    <row r="8" spans="1:72" x14ac:dyDescent="0.3">
      <c r="A8">
        <v>3021000</v>
      </c>
      <c r="B8" s="118">
        <v>3021000</v>
      </c>
      <c r="C8" t="s">
        <v>404</v>
      </c>
      <c r="D8" s="106">
        <v>0</v>
      </c>
      <c r="E8" s="106" t="s">
        <v>400</v>
      </c>
      <c r="F8" s="106" t="s">
        <v>390</v>
      </c>
      <c r="G8" s="100" t="s">
        <v>857</v>
      </c>
      <c r="H8" t="s">
        <v>876</v>
      </c>
      <c r="I8" t="s">
        <v>279</v>
      </c>
      <c r="J8">
        <v>661225</v>
      </c>
      <c r="K8" s="118" t="s">
        <v>12</v>
      </c>
      <c r="L8" s="106">
        <v>1</v>
      </c>
      <c r="M8" s="106" t="str">
        <f t="shared" ref="M8:M73" si="4">LEFT(I8,4)&amp;"."&amp;K8</f>
        <v>EHCP.I03</v>
      </c>
      <c r="N8" s="106">
        <v>400102</v>
      </c>
      <c r="O8" t="s">
        <v>357</v>
      </c>
      <c r="P8" t="s">
        <v>357</v>
      </c>
      <c r="Q8" t="s">
        <v>356</v>
      </c>
      <c r="R8" t="s">
        <v>805</v>
      </c>
      <c r="S8" t="s">
        <v>842</v>
      </c>
      <c r="T8" s="125">
        <v>6811.51</v>
      </c>
      <c r="U8" t="str">
        <f t="shared" si="1"/>
        <v>1000.EHCP.I03.Ap251</v>
      </c>
      <c r="V8" t="str">
        <f t="shared" si="2"/>
        <v>Brookhill Nursery School.1000.EHCP.I03.Ap25</v>
      </c>
      <c r="W8" s="119">
        <v>1811.1246153846155</v>
      </c>
      <c r="X8" s="119" t="s">
        <v>24321</v>
      </c>
      <c r="Y8" s="119" t="s">
        <v>24322</v>
      </c>
      <c r="Z8" s="119">
        <v>905.56230769230774</v>
      </c>
      <c r="AA8" s="97" t="str">
        <f>RIGHT(A8,4)&amp;M8&amp;"Jun25"</f>
        <v>1000EHCP.I03Jun25</v>
      </c>
      <c r="AB8" s="119" t="str">
        <f>LEFT(C8,10)&amp;"."&amp;AA8</f>
        <v>Brookhill .1000EHCP.I03Jun25</v>
      </c>
      <c r="AC8" s="97">
        <f t="shared" ref="AA8:AR23" si="5">($T8-($W8+$Z8))/10</f>
        <v>409.4823076923077</v>
      </c>
      <c r="AE8" s="97"/>
      <c r="AF8" s="97">
        <f t="shared" si="5"/>
        <v>409.4823076923077</v>
      </c>
      <c r="AG8" s="97">
        <f t="shared" si="5"/>
        <v>409.4823076923077</v>
      </c>
      <c r="AH8" s="97">
        <f t="shared" si="5"/>
        <v>409.4823076923077</v>
      </c>
      <c r="AI8" s="97">
        <f t="shared" si="5"/>
        <v>409.4823076923077</v>
      </c>
      <c r="AJ8" s="97">
        <f t="shared" si="5"/>
        <v>409.4823076923077</v>
      </c>
      <c r="AK8" s="97">
        <f t="shared" si="5"/>
        <v>409.4823076923077</v>
      </c>
      <c r="AL8" s="97">
        <f t="shared" si="5"/>
        <v>409.4823076923077</v>
      </c>
      <c r="AM8" s="97">
        <f t="shared" si="5"/>
        <v>409.4823076923077</v>
      </c>
      <c r="AN8" s="97">
        <f t="shared" si="5"/>
        <v>409.4823076923077</v>
      </c>
      <c r="AO8" s="97">
        <f t="shared" si="5"/>
        <v>409.4823076923077</v>
      </c>
      <c r="AP8" s="97">
        <f t="shared" si="5"/>
        <v>409.4823076923077</v>
      </c>
      <c r="AQ8" s="97">
        <f t="shared" si="5"/>
        <v>409.4823076923077</v>
      </c>
      <c r="AR8" s="97">
        <f t="shared" si="5"/>
        <v>409.4823076923077</v>
      </c>
      <c r="AS8" s="97">
        <f t="shared" si="3"/>
        <v>409.4823076923077</v>
      </c>
      <c r="AT8" s="97">
        <f t="shared" si="3"/>
        <v>409.4823076923077</v>
      </c>
      <c r="AU8" s="97">
        <f t="shared" si="3"/>
        <v>409.4823076923077</v>
      </c>
      <c r="AV8" s="97">
        <f t="shared" si="3"/>
        <v>409.4823076923077</v>
      </c>
      <c r="AW8" s="97">
        <f t="shared" si="3"/>
        <v>409.4823076923077</v>
      </c>
      <c r="AX8" s="97">
        <f t="shared" si="3"/>
        <v>409.4823076923077</v>
      </c>
      <c r="AY8" s="97">
        <f t="shared" si="3"/>
        <v>409.4823076923077</v>
      </c>
      <c r="AZ8" s="97">
        <f t="shared" si="3"/>
        <v>409.4823076923077</v>
      </c>
      <c r="BA8" s="97">
        <f t="shared" si="3"/>
        <v>409.4823076923077</v>
      </c>
      <c r="BB8" s="97">
        <f t="shared" si="3"/>
        <v>409.4823076923077</v>
      </c>
      <c r="BC8" s="97">
        <f t="shared" si="3"/>
        <v>409.4823076923077</v>
      </c>
      <c r="BD8" s="97">
        <f t="shared" si="3"/>
        <v>409.4823076923077</v>
      </c>
      <c r="BE8" s="120">
        <f t="shared" ref="BE8:BE73" si="6">W8+Z8+AC8+AF8+AI8+AL8+AO8+AR8+AU8+AX8+BA8+BD8</f>
        <v>6811.5099999999993</v>
      </c>
      <c r="BF8" s="120">
        <f t="shared" ref="BF8:BF73" si="7">BE8-T8</f>
        <v>0</v>
      </c>
      <c r="BI8"/>
      <c r="BJ8"/>
      <c r="BK8"/>
      <c r="BL8"/>
      <c r="BM8"/>
      <c r="BN8"/>
      <c r="BO8"/>
    </row>
    <row r="9" spans="1:72" x14ac:dyDescent="0.3">
      <c r="A9">
        <v>3021001</v>
      </c>
      <c r="B9" s="118">
        <v>3021001</v>
      </c>
      <c r="C9" t="s">
        <v>405</v>
      </c>
      <c r="D9" s="106">
        <v>0</v>
      </c>
      <c r="E9" s="106" t="s">
        <v>400</v>
      </c>
      <c r="F9" s="106" t="s">
        <v>390</v>
      </c>
      <c r="G9" s="100" t="s">
        <v>857</v>
      </c>
      <c r="H9" t="s">
        <v>876</v>
      </c>
      <c r="I9" t="s">
        <v>279</v>
      </c>
      <c r="J9">
        <v>661225</v>
      </c>
      <c r="K9" s="118" t="s">
        <v>12</v>
      </c>
      <c r="L9" s="106">
        <v>1</v>
      </c>
      <c r="M9" s="106" t="str">
        <f t="shared" si="4"/>
        <v>EHCP.I03</v>
      </c>
      <c r="N9" s="106">
        <v>400102</v>
      </c>
      <c r="O9" t="s">
        <v>359</v>
      </c>
      <c r="P9" t="s">
        <v>359</v>
      </c>
      <c r="Q9" t="s">
        <v>358</v>
      </c>
      <c r="R9" t="s">
        <v>806</v>
      </c>
      <c r="S9" t="s">
        <v>842</v>
      </c>
      <c r="T9" s="125">
        <v>26110.770000000004</v>
      </c>
      <c r="U9" t="str">
        <f t="shared" si="1"/>
        <v>1001.EHCP.I03.Ap251</v>
      </c>
      <c r="V9" t="str">
        <f t="shared" si="2"/>
        <v>Hampden Way Nursery School.1001.EHCP.I03.Ap25</v>
      </c>
      <c r="W9" s="119">
        <v>1047.9246153846154</v>
      </c>
      <c r="X9" s="119" t="s">
        <v>24323</v>
      </c>
      <c r="Y9" s="119" t="s">
        <v>24324</v>
      </c>
      <c r="Z9" s="119">
        <v>523.96230769230772</v>
      </c>
      <c r="AA9" s="97" t="str">
        <f>RIGHT(A9,4)&amp;M9&amp;"Jun25"</f>
        <v>1001EHCP.I03Jun25</v>
      </c>
      <c r="AB9" s="119" t="str">
        <f t="shared" ref="AB9:AB11" si="8">LEFT(C9,7)&amp;"."&amp;AA9</f>
        <v>Hampden.1001EHCP.I03Jun25</v>
      </c>
      <c r="AC9" s="97">
        <f t="shared" si="5"/>
        <v>2453.888307692308</v>
      </c>
      <c r="AE9" s="97"/>
      <c r="AF9" s="97">
        <f t="shared" si="5"/>
        <v>2453.888307692308</v>
      </c>
      <c r="AG9" s="97">
        <f t="shared" si="5"/>
        <v>2453.888307692308</v>
      </c>
      <c r="AH9" s="97">
        <f t="shared" si="5"/>
        <v>2453.888307692308</v>
      </c>
      <c r="AI9" s="97">
        <f t="shared" si="5"/>
        <v>2453.888307692308</v>
      </c>
      <c r="AJ9" s="97">
        <f t="shared" si="5"/>
        <v>2453.888307692308</v>
      </c>
      <c r="AK9" s="97">
        <f t="shared" si="5"/>
        <v>2453.888307692308</v>
      </c>
      <c r="AL9" s="97">
        <f t="shared" si="5"/>
        <v>2453.888307692308</v>
      </c>
      <c r="AM9" s="97">
        <f t="shared" si="5"/>
        <v>2453.888307692308</v>
      </c>
      <c r="AN9" s="97">
        <f t="shared" si="5"/>
        <v>2453.888307692308</v>
      </c>
      <c r="AO9" s="97">
        <f t="shared" si="5"/>
        <v>2453.888307692308</v>
      </c>
      <c r="AP9" s="97">
        <f t="shared" si="5"/>
        <v>2453.888307692308</v>
      </c>
      <c r="AQ9" s="97">
        <f t="shared" si="5"/>
        <v>2453.888307692308</v>
      </c>
      <c r="AR9" s="97">
        <f t="shared" si="5"/>
        <v>2453.888307692308</v>
      </c>
      <c r="AS9" s="97">
        <f t="shared" si="3"/>
        <v>2453.888307692308</v>
      </c>
      <c r="AT9" s="97">
        <f t="shared" si="3"/>
        <v>2453.888307692308</v>
      </c>
      <c r="AU9" s="97">
        <f t="shared" si="3"/>
        <v>2453.888307692308</v>
      </c>
      <c r="AV9" s="97">
        <f t="shared" si="3"/>
        <v>2453.888307692308</v>
      </c>
      <c r="AW9" s="97">
        <f t="shared" si="3"/>
        <v>2453.888307692308</v>
      </c>
      <c r="AX9" s="97">
        <f t="shared" si="3"/>
        <v>2453.888307692308</v>
      </c>
      <c r="AY9" s="97">
        <f t="shared" si="3"/>
        <v>2453.888307692308</v>
      </c>
      <c r="AZ9" s="97">
        <f t="shared" si="3"/>
        <v>2453.888307692308</v>
      </c>
      <c r="BA9" s="97">
        <f t="shared" si="3"/>
        <v>2453.888307692308</v>
      </c>
      <c r="BB9" s="97">
        <f t="shared" si="3"/>
        <v>2453.888307692308</v>
      </c>
      <c r="BC9" s="97">
        <f t="shared" si="3"/>
        <v>2453.888307692308</v>
      </c>
      <c r="BD9" s="97">
        <f t="shared" si="3"/>
        <v>2453.888307692308</v>
      </c>
      <c r="BE9" s="120">
        <f t="shared" si="6"/>
        <v>26110.770000000004</v>
      </c>
      <c r="BF9" s="120">
        <f t="shared" si="7"/>
        <v>0</v>
      </c>
      <c r="BI9"/>
      <c r="BJ9"/>
      <c r="BK9"/>
      <c r="BL9"/>
      <c r="BM9"/>
      <c r="BN9"/>
      <c r="BO9"/>
    </row>
    <row r="10" spans="1:72" x14ac:dyDescent="0.3">
      <c r="A10">
        <v>3021001</v>
      </c>
      <c r="B10" s="118">
        <v>3021001</v>
      </c>
      <c r="C10" t="s">
        <v>405</v>
      </c>
      <c r="D10" s="106">
        <v>0</v>
      </c>
      <c r="E10" s="106" t="s">
        <v>400</v>
      </c>
      <c r="F10" s="106" t="s">
        <v>390</v>
      </c>
      <c r="G10" s="100" t="s">
        <v>856</v>
      </c>
      <c r="H10" t="s">
        <v>277</v>
      </c>
      <c r="I10" t="s">
        <v>277</v>
      </c>
      <c r="J10">
        <v>661225</v>
      </c>
      <c r="K10" s="118" t="s">
        <v>12</v>
      </c>
      <c r="L10" s="106">
        <v>1</v>
      </c>
      <c r="M10" s="106" t="str">
        <f t="shared" si="4"/>
        <v>SEN .I03</v>
      </c>
      <c r="N10" s="106">
        <v>400102</v>
      </c>
      <c r="O10" t="s">
        <v>359</v>
      </c>
      <c r="P10" t="s">
        <v>359</v>
      </c>
      <c r="Q10" t="s">
        <v>358</v>
      </c>
      <c r="R10" t="s">
        <v>806</v>
      </c>
      <c r="S10" t="s">
        <v>841</v>
      </c>
      <c r="T10" s="125">
        <v>2151</v>
      </c>
      <c r="U10" t="str">
        <f t="shared" si="1"/>
        <v>1001.SEN .I03.Ap251</v>
      </c>
      <c r="V10" t="str">
        <f t="shared" si="2"/>
        <v>Hampden Way Nursery School.1001.SEN .I03.Ap25</v>
      </c>
      <c r="W10" s="119">
        <v>0</v>
      </c>
      <c r="X10" s="119" t="s">
        <v>24325</v>
      </c>
      <c r="Y10" s="119" t="s">
        <v>24326</v>
      </c>
      <c r="Z10" s="119">
        <v>0</v>
      </c>
      <c r="AA10" s="97" t="str">
        <f>RIGHT(A10,4)&amp;M10&amp;"Jun25"</f>
        <v>1001SEN .I03Jun25</v>
      </c>
      <c r="AB10" s="119" t="str">
        <f t="shared" si="8"/>
        <v>Hampden.1001SEN .I03Jun25</v>
      </c>
      <c r="AC10" s="97">
        <f t="shared" si="5"/>
        <v>215.1</v>
      </c>
      <c r="AE10" s="97"/>
      <c r="AF10" s="97">
        <f t="shared" si="5"/>
        <v>215.1</v>
      </c>
      <c r="AG10" s="97">
        <f t="shared" si="5"/>
        <v>215.1</v>
      </c>
      <c r="AH10" s="97">
        <f t="shared" si="5"/>
        <v>215.1</v>
      </c>
      <c r="AI10" s="97">
        <f t="shared" si="5"/>
        <v>215.1</v>
      </c>
      <c r="AJ10" s="97">
        <f t="shared" si="5"/>
        <v>215.1</v>
      </c>
      <c r="AK10" s="97">
        <f t="shared" si="5"/>
        <v>215.1</v>
      </c>
      <c r="AL10" s="97">
        <f t="shared" si="5"/>
        <v>215.1</v>
      </c>
      <c r="AM10" s="97">
        <f t="shared" si="5"/>
        <v>215.1</v>
      </c>
      <c r="AN10" s="97">
        <f t="shared" si="5"/>
        <v>215.1</v>
      </c>
      <c r="AO10" s="97">
        <f t="shared" si="5"/>
        <v>215.1</v>
      </c>
      <c r="AP10" s="97">
        <f t="shared" si="5"/>
        <v>215.1</v>
      </c>
      <c r="AQ10" s="97">
        <f t="shared" si="5"/>
        <v>215.1</v>
      </c>
      <c r="AR10" s="97">
        <f t="shared" si="5"/>
        <v>215.1</v>
      </c>
      <c r="AS10" s="97">
        <f t="shared" si="3"/>
        <v>215.1</v>
      </c>
      <c r="AT10" s="97">
        <f t="shared" si="3"/>
        <v>215.1</v>
      </c>
      <c r="AU10" s="97">
        <f t="shared" si="3"/>
        <v>215.1</v>
      </c>
      <c r="AV10" s="97">
        <f t="shared" si="3"/>
        <v>215.1</v>
      </c>
      <c r="AW10" s="97">
        <f t="shared" si="3"/>
        <v>215.1</v>
      </c>
      <c r="AX10" s="97">
        <f t="shared" si="3"/>
        <v>215.1</v>
      </c>
      <c r="AY10" s="97">
        <f t="shared" si="3"/>
        <v>215.1</v>
      </c>
      <c r="AZ10" s="97">
        <f t="shared" si="3"/>
        <v>215.1</v>
      </c>
      <c r="BA10" s="97">
        <f t="shared" si="3"/>
        <v>215.1</v>
      </c>
      <c r="BB10" s="97">
        <f t="shared" si="3"/>
        <v>215.1</v>
      </c>
      <c r="BC10" s="97">
        <f t="shared" si="3"/>
        <v>215.1</v>
      </c>
      <c r="BD10" s="97">
        <f t="shared" si="3"/>
        <v>215.1</v>
      </c>
      <c r="BE10" s="120">
        <f t="shared" si="6"/>
        <v>2150.9999999999995</v>
      </c>
      <c r="BF10" s="120">
        <f t="shared" si="7"/>
        <v>0</v>
      </c>
      <c r="BI10"/>
      <c r="BJ10"/>
      <c r="BK10"/>
      <c r="BL10"/>
      <c r="BM10"/>
      <c r="BN10"/>
      <c r="BO10"/>
    </row>
    <row r="11" spans="1:72" x14ac:dyDescent="0.3">
      <c r="A11">
        <v>3021002</v>
      </c>
      <c r="B11" s="118">
        <v>3021002</v>
      </c>
      <c r="C11" t="s">
        <v>407</v>
      </c>
      <c r="D11" s="106">
        <v>0</v>
      </c>
      <c r="E11" s="106" t="s">
        <v>400</v>
      </c>
      <c r="F11" s="106" t="s">
        <v>390</v>
      </c>
      <c r="G11" s="100" t="s">
        <v>856</v>
      </c>
      <c r="H11" t="s">
        <v>277</v>
      </c>
      <c r="I11" t="s">
        <v>277</v>
      </c>
      <c r="J11">
        <v>661225</v>
      </c>
      <c r="K11" s="118" t="s">
        <v>12</v>
      </c>
      <c r="L11" s="106">
        <v>1</v>
      </c>
      <c r="M11" s="106" t="str">
        <f t="shared" si="4"/>
        <v>SEN .I03</v>
      </c>
      <c r="N11" s="106">
        <v>400072</v>
      </c>
      <c r="O11" t="s">
        <v>355</v>
      </c>
      <c r="P11" t="s">
        <v>355</v>
      </c>
      <c r="Q11" t="s">
        <v>354</v>
      </c>
      <c r="R11" t="s">
        <v>200</v>
      </c>
      <c r="S11" t="s">
        <v>841</v>
      </c>
      <c r="T11" s="125">
        <v>4732</v>
      </c>
      <c r="U11" t="str">
        <f t="shared" si="1"/>
        <v>1002.SEN .I03.Ap251</v>
      </c>
      <c r="V11" t="str">
        <f t="shared" si="2"/>
        <v>Moss Hall Nursery School.1002.SEN .I03.Ap25</v>
      </c>
      <c r="W11" s="119">
        <v>728</v>
      </c>
      <c r="X11" s="119" t="s">
        <v>24327</v>
      </c>
      <c r="Y11" s="119" t="s">
        <v>24328</v>
      </c>
      <c r="Z11" s="119">
        <v>364</v>
      </c>
      <c r="AA11" s="97" t="str">
        <f>RIGHT(A11,4)&amp;M11&amp;"Jun25"</f>
        <v>1002SEN .I03Jun25</v>
      </c>
      <c r="AB11" s="119" t="str">
        <f t="shared" si="8"/>
        <v>Moss Ha.1002SEN .I03Jun25</v>
      </c>
      <c r="AC11" s="97">
        <f t="shared" si="5"/>
        <v>364</v>
      </c>
      <c r="AE11" s="97"/>
      <c r="AF11" s="97">
        <f t="shared" si="5"/>
        <v>364</v>
      </c>
      <c r="AG11" s="97">
        <f t="shared" si="5"/>
        <v>364</v>
      </c>
      <c r="AH11" s="97">
        <f t="shared" si="5"/>
        <v>364</v>
      </c>
      <c r="AI11" s="97">
        <f t="shared" si="5"/>
        <v>364</v>
      </c>
      <c r="AJ11" s="97">
        <f t="shared" si="5"/>
        <v>364</v>
      </c>
      <c r="AK11" s="97">
        <f t="shared" si="5"/>
        <v>364</v>
      </c>
      <c r="AL11" s="97">
        <f t="shared" si="5"/>
        <v>364</v>
      </c>
      <c r="AM11" s="97">
        <f t="shared" si="5"/>
        <v>364</v>
      </c>
      <c r="AN11" s="97">
        <f t="shared" si="5"/>
        <v>364</v>
      </c>
      <c r="AO11" s="97">
        <f t="shared" si="5"/>
        <v>364</v>
      </c>
      <c r="AP11" s="97">
        <f t="shared" si="5"/>
        <v>364</v>
      </c>
      <c r="AQ11" s="97">
        <f t="shared" si="5"/>
        <v>364</v>
      </c>
      <c r="AR11" s="97">
        <f t="shared" si="5"/>
        <v>364</v>
      </c>
      <c r="AS11" s="97">
        <f t="shared" si="3"/>
        <v>364</v>
      </c>
      <c r="AT11" s="97">
        <f t="shared" si="3"/>
        <v>364</v>
      </c>
      <c r="AU11" s="97">
        <f t="shared" si="3"/>
        <v>364</v>
      </c>
      <c r="AV11" s="97">
        <f t="shared" si="3"/>
        <v>364</v>
      </c>
      <c r="AW11" s="97">
        <f t="shared" si="3"/>
        <v>364</v>
      </c>
      <c r="AX11" s="97">
        <f t="shared" si="3"/>
        <v>364</v>
      </c>
      <c r="AY11" s="97">
        <f t="shared" si="3"/>
        <v>364</v>
      </c>
      <c r="AZ11" s="97">
        <f t="shared" si="3"/>
        <v>364</v>
      </c>
      <c r="BA11" s="97">
        <f t="shared" si="3"/>
        <v>364</v>
      </c>
      <c r="BB11" s="97">
        <f t="shared" si="3"/>
        <v>364</v>
      </c>
      <c r="BC11" s="97">
        <f t="shared" si="3"/>
        <v>364</v>
      </c>
      <c r="BD11" s="97">
        <f t="shared" si="3"/>
        <v>364</v>
      </c>
      <c r="BE11" s="120">
        <f t="shared" si="6"/>
        <v>4732</v>
      </c>
      <c r="BF11" s="120">
        <f t="shared" si="7"/>
        <v>0</v>
      </c>
      <c r="BI11"/>
      <c r="BJ11"/>
      <c r="BK11"/>
      <c r="BL11"/>
      <c r="BM11"/>
      <c r="BN11"/>
      <c r="BO11"/>
    </row>
    <row r="12" spans="1:72" x14ac:dyDescent="0.3">
      <c r="A12">
        <v>3021002</v>
      </c>
      <c r="B12" s="118">
        <v>3021002</v>
      </c>
      <c r="C12" t="s">
        <v>407</v>
      </c>
      <c r="D12" s="106">
        <v>0</v>
      </c>
      <c r="E12" s="106" t="s">
        <v>400</v>
      </c>
      <c r="F12" s="106" t="s">
        <v>390</v>
      </c>
      <c r="G12" s="100" t="s">
        <v>857</v>
      </c>
      <c r="H12" t="s">
        <v>876</v>
      </c>
      <c r="I12" t="s">
        <v>279</v>
      </c>
      <c r="J12">
        <v>661225</v>
      </c>
      <c r="K12" s="118" t="s">
        <v>12</v>
      </c>
      <c r="L12" s="106">
        <v>1</v>
      </c>
      <c r="M12" s="106" t="str">
        <f t="shared" si="4"/>
        <v>EHCP.I03</v>
      </c>
      <c r="N12" s="106">
        <v>400072</v>
      </c>
      <c r="O12" t="s">
        <v>355</v>
      </c>
      <c r="P12" t="s">
        <v>355</v>
      </c>
      <c r="Q12" t="s">
        <v>354</v>
      </c>
      <c r="R12" t="s">
        <v>200</v>
      </c>
      <c r="S12" t="s">
        <v>842</v>
      </c>
      <c r="T12" s="125">
        <v>0</v>
      </c>
      <c r="U12" t="str">
        <f t="shared" si="1"/>
        <v>1002.EHCP.I03.Ap251</v>
      </c>
      <c r="V12" t="str">
        <f t="shared" si="2"/>
        <v>Moss Hall Nursery School.1002.EHCP.I03.Ap25</v>
      </c>
      <c r="W12" s="119">
        <v>0</v>
      </c>
      <c r="X12" s="119" t="s">
        <v>24329</v>
      </c>
      <c r="Y12" s="119" t="s">
        <v>24330</v>
      </c>
      <c r="Z12" s="119">
        <v>0</v>
      </c>
      <c r="AA12" s="97">
        <f t="shared" si="5"/>
        <v>0</v>
      </c>
      <c r="AB12" s="119">
        <f t="shared" ref="AB12:AB26" si="9">$T12/13</f>
        <v>0</v>
      </c>
      <c r="AC12" s="97">
        <f t="shared" si="5"/>
        <v>0</v>
      </c>
      <c r="AE12" s="97">
        <f t="shared" si="5"/>
        <v>0</v>
      </c>
      <c r="AF12" s="97">
        <f t="shared" si="5"/>
        <v>0</v>
      </c>
      <c r="AG12" s="97">
        <f t="shared" si="5"/>
        <v>0</v>
      </c>
      <c r="AH12" s="97">
        <f t="shared" si="5"/>
        <v>0</v>
      </c>
      <c r="AI12" s="97">
        <f t="shared" si="5"/>
        <v>0</v>
      </c>
      <c r="AJ12" s="97">
        <f t="shared" si="5"/>
        <v>0</v>
      </c>
      <c r="AK12" s="97">
        <f t="shared" si="5"/>
        <v>0</v>
      </c>
      <c r="AL12" s="97">
        <f t="shared" si="5"/>
        <v>0</v>
      </c>
      <c r="AM12" s="97">
        <f t="shared" si="5"/>
        <v>0</v>
      </c>
      <c r="AN12" s="97">
        <f t="shared" si="5"/>
        <v>0</v>
      </c>
      <c r="AO12" s="97">
        <f t="shared" si="5"/>
        <v>0</v>
      </c>
      <c r="AP12" s="97">
        <f t="shared" si="5"/>
        <v>0</v>
      </c>
      <c r="AQ12" s="97">
        <f t="shared" si="5"/>
        <v>0</v>
      </c>
      <c r="AR12" s="97">
        <f t="shared" si="5"/>
        <v>0</v>
      </c>
      <c r="AS12" s="97">
        <f t="shared" si="3"/>
        <v>0</v>
      </c>
      <c r="AT12" s="97">
        <f t="shared" si="3"/>
        <v>0</v>
      </c>
      <c r="AU12" s="97">
        <f t="shared" si="3"/>
        <v>0</v>
      </c>
      <c r="AV12" s="97">
        <f t="shared" si="3"/>
        <v>0</v>
      </c>
      <c r="AW12" s="97">
        <f t="shared" si="3"/>
        <v>0</v>
      </c>
      <c r="AX12" s="97">
        <f t="shared" si="3"/>
        <v>0</v>
      </c>
      <c r="AY12" s="97">
        <f t="shared" si="3"/>
        <v>0</v>
      </c>
      <c r="AZ12" s="97">
        <f t="shared" si="3"/>
        <v>0</v>
      </c>
      <c r="BA12" s="97">
        <f t="shared" si="3"/>
        <v>0</v>
      </c>
      <c r="BB12" s="97">
        <f t="shared" si="3"/>
        <v>0</v>
      </c>
      <c r="BC12" s="97">
        <f t="shared" si="3"/>
        <v>0</v>
      </c>
      <c r="BD12" s="97">
        <f t="shared" si="3"/>
        <v>0</v>
      </c>
      <c r="BE12" s="120">
        <f t="shared" si="6"/>
        <v>0</v>
      </c>
      <c r="BF12" s="120">
        <f t="shared" si="7"/>
        <v>0</v>
      </c>
      <c r="BI12"/>
      <c r="BJ12"/>
      <c r="BK12"/>
      <c r="BL12"/>
      <c r="BM12"/>
      <c r="BN12"/>
      <c r="BO12"/>
    </row>
    <row r="13" spans="1:72" x14ac:dyDescent="0.3">
      <c r="A13">
        <v>3021003</v>
      </c>
      <c r="B13" s="118">
        <v>3021003</v>
      </c>
      <c r="C13" t="s">
        <v>406</v>
      </c>
      <c r="D13" s="106">
        <v>0</v>
      </c>
      <c r="E13" s="106" t="s">
        <v>400</v>
      </c>
      <c r="F13" s="106" t="s">
        <v>390</v>
      </c>
      <c r="G13" s="100" t="s">
        <v>856</v>
      </c>
      <c r="H13" t="s">
        <v>277</v>
      </c>
      <c r="I13" t="s">
        <v>277</v>
      </c>
      <c r="J13">
        <v>661225</v>
      </c>
      <c r="K13" s="118" t="s">
        <v>12</v>
      </c>
      <c r="L13" s="106">
        <v>1</v>
      </c>
      <c r="M13" s="106" t="str">
        <f t="shared" si="4"/>
        <v>SEN .I03</v>
      </c>
      <c r="N13" s="106">
        <v>400102</v>
      </c>
      <c r="O13" t="s">
        <v>361</v>
      </c>
      <c r="P13" t="s">
        <v>361</v>
      </c>
      <c r="Q13" t="s">
        <v>360</v>
      </c>
      <c r="R13" t="s">
        <v>807</v>
      </c>
      <c r="S13" t="s">
        <v>841</v>
      </c>
      <c r="T13" s="125">
        <v>14937.5</v>
      </c>
      <c r="U13" t="str">
        <f t="shared" si="1"/>
        <v>1003.SEN .I03.Ap251</v>
      </c>
      <c r="V13" t="str">
        <f t="shared" si="2"/>
        <v>St Margaret's Nursery School.1003.SEN .I03.Ap25</v>
      </c>
      <c r="W13" s="119">
        <v>0</v>
      </c>
      <c r="X13" s="119" t="s">
        <v>24331</v>
      </c>
      <c r="Y13" s="119" t="s">
        <v>24332</v>
      </c>
      <c r="Z13" s="119">
        <v>0</v>
      </c>
      <c r="AA13" s="97" t="str">
        <f t="shared" ref="AA13:AA24" si="10">RIGHT(A13,4)&amp;M13&amp;"Jun25"</f>
        <v>1003SEN .I03Jun25</v>
      </c>
      <c r="AB13" s="119" t="str">
        <f t="shared" ref="AB13:AB24" si="11">LEFT(C13,7)&amp;"."&amp;AA13</f>
        <v>St Marg.1003SEN .I03Jun25</v>
      </c>
      <c r="AC13" s="97">
        <f t="shared" si="5"/>
        <v>1493.75</v>
      </c>
      <c r="AE13" s="97"/>
      <c r="AF13" s="97">
        <f t="shared" si="5"/>
        <v>1493.75</v>
      </c>
      <c r="AG13" s="97">
        <f t="shared" si="5"/>
        <v>1493.75</v>
      </c>
      <c r="AH13" s="97">
        <f t="shared" si="5"/>
        <v>1493.75</v>
      </c>
      <c r="AI13" s="97">
        <f t="shared" si="5"/>
        <v>1493.75</v>
      </c>
      <c r="AJ13" s="97">
        <f t="shared" si="5"/>
        <v>1493.75</v>
      </c>
      <c r="AK13" s="97">
        <f t="shared" si="5"/>
        <v>1493.75</v>
      </c>
      <c r="AL13" s="97">
        <f t="shared" si="5"/>
        <v>1493.75</v>
      </c>
      <c r="AM13" s="97">
        <f t="shared" si="5"/>
        <v>1493.75</v>
      </c>
      <c r="AN13" s="97">
        <f t="shared" si="5"/>
        <v>1493.75</v>
      </c>
      <c r="AO13" s="97">
        <f t="shared" si="5"/>
        <v>1493.75</v>
      </c>
      <c r="AP13" s="97">
        <f t="shared" si="5"/>
        <v>1493.75</v>
      </c>
      <c r="AQ13" s="97">
        <f t="shared" si="5"/>
        <v>1493.75</v>
      </c>
      <c r="AR13" s="97">
        <f t="shared" si="5"/>
        <v>1493.75</v>
      </c>
      <c r="AS13" s="97">
        <f t="shared" si="3"/>
        <v>1493.75</v>
      </c>
      <c r="AT13" s="97">
        <f t="shared" si="3"/>
        <v>1493.75</v>
      </c>
      <c r="AU13" s="97">
        <f t="shared" si="3"/>
        <v>1493.75</v>
      </c>
      <c r="AV13" s="97">
        <f t="shared" si="3"/>
        <v>1493.75</v>
      </c>
      <c r="AW13" s="97">
        <f t="shared" si="3"/>
        <v>1493.75</v>
      </c>
      <c r="AX13" s="97">
        <f t="shared" si="3"/>
        <v>1493.75</v>
      </c>
      <c r="AY13" s="97">
        <f t="shared" si="3"/>
        <v>1493.75</v>
      </c>
      <c r="AZ13" s="97">
        <f t="shared" si="3"/>
        <v>1493.75</v>
      </c>
      <c r="BA13" s="97">
        <f t="shared" si="3"/>
        <v>1493.75</v>
      </c>
      <c r="BB13" s="97">
        <f t="shared" si="3"/>
        <v>1493.75</v>
      </c>
      <c r="BC13" s="97">
        <f t="shared" si="3"/>
        <v>1493.75</v>
      </c>
      <c r="BD13" s="97">
        <f t="shared" si="3"/>
        <v>1493.75</v>
      </c>
      <c r="BE13" s="120">
        <f t="shared" si="6"/>
        <v>14937.5</v>
      </c>
      <c r="BF13" s="120">
        <f t="shared" si="7"/>
        <v>0</v>
      </c>
      <c r="BI13"/>
      <c r="BJ13"/>
      <c r="BK13"/>
      <c r="BL13"/>
      <c r="BM13"/>
      <c r="BN13"/>
      <c r="BO13"/>
    </row>
    <row r="14" spans="1:72" x14ac:dyDescent="0.3">
      <c r="A14">
        <v>3021003</v>
      </c>
      <c r="B14" s="118">
        <v>3021003</v>
      </c>
      <c r="C14" t="s">
        <v>406</v>
      </c>
      <c r="D14" s="106">
        <v>0</v>
      </c>
      <c r="E14" s="106" t="s">
        <v>400</v>
      </c>
      <c r="F14" s="106" t="s">
        <v>390</v>
      </c>
      <c r="G14" s="100" t="s">
        <v>857</v>
      </c>
      <c r="H14" t="s">
        <v>876</v>
      </c>
      <c r="I14" t="s">
        <v>279</v>
      </c>
      <c r="J14">
        <v>661225</v>
      </c>
      <c r="K14" s="118" t="s">
        <v>12</v>
      </c>
      <c r="L14" s="106">
        <v>1</v>
      </c>
      <c r="M14" s="106" t="str">
        <f t="shared" si="4"/>
        <v>EHCP.I03</v>
      </c>
      <c r="N14" s="106">
        <v>400102</v>
      </c>
      <c r="O14" t="s">
        <v>361</v>
      </c>
      <c r="P14" t="s">
        <v>361</v>
      </c>
      <c r="Q14" t="s">
        <v>360</v>
      </c>
      <c r="R14" t="s">
        <v>807</v>
      </c>
      <c r="S14" t="s">
        <v>842</v>
      </c>
      <c r="T14" s="125">
        <v>16461.150000000001</v>
      </c>
      <c r="U14" t="str">
        <f t="shared" si="1"/>
        <v>1003.EHCP.I03.Ap251</v>
      </c>
      <c r="V14" t="str">
        <f t="shared" si="2"/>
        <v>St Margaret's Nursery School.1003.EHCP.I03.Ap25</v>
      </c>
      <c r="W14" s="119">
        <v>0</v>
      </c>
      <c r="X14" s="119" t="s">
        <v>24333</v>
      </c>
      <c r="Y14" s="119" t="s">
        <v>24334</v>
      </c>
      <c r="Z14" s="119">
        <v>0</v>
      </c>
      <c r="AA14" s="97" t="str">
        <f t="shared" si="10"/>
        <v>1003EHCP.I03Jun25</v>
      </c>
      <c r="AB14" s="119" t="str">
        <f t="shared" si="11"/>
        <v>St Marg.1003EHCP.I03Jun25</v>
      </c>
      <c r="AC14" s="97">
        <f t="shared" si="5"/>
        <v>1646.1150000000002</v>
      </c>
      <c r="AE14" s="97"/>
      <c r="AF14" s="97">
        <f t="shared" si="5"/>
        <v>1646.1150000000002</v>
      </c>
      <c r="AG14" s="97">
        <f t="shared" si="5"/>
        <v>1646.1150000000002</v>
      </c>
      <c r="AH14" s="97">
        <f t="shared" si="5"/>
        <v>1646.1150000000002</v>
      </c>
      <c r="AI14" s="97">
        <f t="shared" si="5"/>
        <v>1646.1150000000002</v>
      </c>
      <c r="AJ14" s="97">
        <f t="shared" si="5"/>
        <v>1646.1150000000002</v>
      </c>
      <c r="AK14" s="97">
        <f t="shared" si="5"/>
        <v>1646.1150000000002</v>
      </c>
      <c r="AL14" s="97">
        <f t="shared" si="5"/>
        <v>1646.1150000000002</v>
      </c>
      <c r="AM14" s="97">
        <f t="shared" si="5"/>
        <v>1646.1150000000002</v>
      </c>
      <c r="AN14" s="97">
        <f t="shared" si="5"/>
        <v>1646.1150000000002</v>
      </c>
      <c r="AO14" s="97">
        <f t="shared" si="5"/>
        <v>1646.1150000000002</v>
      </c>
      <c r="AP14" s="97">
        <f t="shared" si="5"/>
        <v>1646.1150000000002</v>
      </c>
      <c r="AQ14" s="97">
        <f t="shared" si="5"/>
        <v>1646.1150000000002</v>
      </c>
      <c r="AR14" s="97">
        <f t="shared" si="5"/>
        <v>1646.1150000000002</v>
      </c>
      <c r="AS14" s="97">
        <f t="shared" si="3"/>
        <v>1646.1150000000002</v>
      </c>
      <c r="AT14" s="97">
        <f t="shared" si="3"/>
        <v>1646.1150000000002</v>
      </c>
      <c r="AU14" s="97">
        <f t="shared" si="3"/>
        <v>1646.1150000000002</v>
      </c>
      <c r="AV14" s="97">
        <f t="shared" si="3"/>
        <v>1646.1150000000002</v>
      </c>
      <c r="AW14" s="97">
        <f t="shared" si="3"/>
        <v>1646.1150000000002</v>
      </c>
      <c r="AX14" s="97">
        <f t="shared" si="3"/>
        <v>1646.1150000000002</v>
      </c>
      <c r="AY14" s="97">
        <f t="shared" si="3"/>
        <v>1646.1150000000002</v>
      </c>
      <c r="AZ14" s="97">
        <f t="shared" si="3"/>
        <v>1646.1150000000002</v>
      </c>
      <c r="BA14" s="97">
        <f t="shared" si="3"/>
        <v>1646.1150000000002</v>
      </c>
      <c r="BB14" s="97">
        <f t="shared" si="3"/>
        <v>1646.1150000000002</v>
      </c>
      <c r="BC14" s="97">
        <f t="shared" si="3"/>
        <v>1646.1150000000002</v>
      </c>
      <c r="BD14" s="97">
        <f t="shared" si="3"/>
        <v>1646.1150000000002</v>
      </c>
      <c r="BE14" s="120">
        <f t="shared" si="6"/>
        <v>16461.150000000001</v>
      </c>
      <c r="BF14" s="120">
        <f t="shared" si="7"/>
        <v>0</v>
      </c>
      <c r="BI14"/>
      <c r="BJ14"/>
      <c r="BK14"/>
      <c r="BL14"/>
      <c r="BM14"/>
      <c r="BN14"/>
      <c r="BO14"/>
    </row>
    <row r="15" spans="1:72" x14ac:dyDescent="0.3">
      <c r="A15">
        <v>3021100</v>
      </c>
      <c r="B15" s="118">
        <v>3021100</v>
      </c>
      <c r="C15" t="s">
        <v>536</v>
      </c>
      <c r="D15" s="106">
        <v>0</v>
      </c>
      <c r="E15" s="106" t="s">
        <v>400</v>
      </c>
      <c r="F15" s="106" t="s">
        <v>535</v>
      </c>
      <c r="G15" s="100" t="s">
        <v>858</v>
      </c>
      <c r="H15" t="s">
        <v>281</v>
      </c>
      <c r="I15" t="s">
        <v>281</v>
      </c>
      <c r="J15">
        <v>661225</v>
      </c>
      <c r="K15" s="118" t="s">
        <v>12</v>
      </c>
      <c r="L15" s="106">
        <v>1</v>
      </c>
      <c r="M15" s="106" t="str">
        <f t="shared" si="4"/>
        <v>PRUs.I03</v>
      </c>
      <c r="N15" s="106">
        <v>400156</v>
      </c>
      <c r="O15" t="s">
        <v>262</v>
      </c>
      <c r="P15" t="s">
        <v>262</v>
      </c>
      <c r="Q15" t="s">
        <v>263</v>
      </c>
      <c r="R15" t="s">
        <v>264</v>
      </c>
      <c r="S15" t="s">
        <v>843</v>
      </c>
      <c r="T15" s="125">
        <v>1182191.08</v>
      </c>
      <c r="U15" t="str">
        <f t="shared" si="1"/>
        <v>1100.PRUs.I03.Ap251</v>
      </c>
      <c r="V15" t="str">
        <f t="shared" si="2"/>
        <v>Pavilion Study Centre.1100.PRUs.I03.Ap25</v>
      </c>
      <c r="W15" s="119">
        <v>178486.76923076922</v>
      </c>
      <c r="X15" s="119" t="s">
        <v>24335</v>
      </c>
      <c r="Y15" s="119" t="s">
        <v>24336</v>
      </c>
      <c r="Z15" s="119">
        <v>89243.38461538461</v>
      </c>
      <c r="AA15" s="97" t="str">
        <f t="shared" si="10"/>
        <v>1100PRUs.I03Jun25</v>
      </c>
      <c r="AB15" s="119" t="str">
        <f t="shared" si="11"/>
        <v>Pavilio.1100PRUs.I03Jun25</v>
      </c>
      <c r="AC15" s="97">
        <f t="shared" si="5"/>
        <v>91446.092615384638</v>
      </c>
      <c r="AE15" s="97"/>
      <c r="AF15" s="97">
        <f t="shared" si="5"/>
        <v>91446.092615384638</v>
      </c>
      <c r="AG15" s="97">
        <f t="shared" si="5"/>
        <v>91446.092615384638</v>
      </c>
      <c r="AH15" s="97">
        <f t="shared" si="5"/>
        <v>91446.092615384638</v>
      </c>
      <c r="AI15" s="97">
        <f t="shared" si="5"/>
        <v>91446.092615384638</v>
      </c>
      <c r="AJ15" s="97">
        <f t="shared" si="5"/>
        <v>91446.092615384638</v>
      </c>
      <c r="AK15" s="97">
        <f t="shared" si="5"/>
        <v>91446.092615384638</v>
      </c>
      <c r="AL15" s="97">
        <f t="shared" si="5"/>
        <v>91446.092615384638</v>
      </c>
      <c r="AM15" s="97">
        <f t="shared" si="5"/>
        <v>91446.092615384638</v>
      </c>
      <c r="AN15" s="97">
        <f t="shared" si="5"/>
        <v>91446.092615384638</v>
      </c>
      <c r="AO15" s="97">
        <f t="shared" si="5"/>
        <v>91446.092615384638</v>
      </c>
      <c r="AP15" s="97">
        <f t="shared" si="5"/>
        <v>91446.092615384638</v>
      </c>
      <c r="AQ15" s="97">
        <f t="shared" si="5"/>
        <v>91446.092615384638</v>
      </c>
      <c r="AR15" s="97">
        <f t="shared" si="5"/>
        <v>91446.092615384638</v>
      </c>
      <c r="AS15" s="97">
        <f t="shared" si="3"/>
        <v>91446.092615384638</v>
      </c>
      <c r="AT15" s="97">
        <f t="shared" si="3"/>
        <v>91446.092615384638</v>
      </c>
      <c r="AU15" s="97">
        <f t="shared" si="3"/>
        <v>91446.092615384638</v>
      </c>
      <c r="AV15" s="97">
        <f t="shared" si="3"/>
        <v>91446.092615384638</v>
      </c>
      <c r="AW15" s="97">
        <f t="shared" si="3"/>
        <v>91446.092615384638</v>
      </c>
      <c r="AX15" s="97">
        <f t="shared" si="3"/>
        <v>91446.092615384638</v>
      </c>
      <c r="AY15" s="97">
        <f t="shared" si="3"/>
        <v>91446.092615384638</v>
      </c>
      <c r="AZ15" s="97">
        <f t="shared" si="3"/>
        <v>91446.092615384638</v>
      </c>
      <c r="BA15" s="97">
        <f t="shared" si="3"/>
        <v>91446.092615384638</v>
      </c>
      <c r="BB15" s="97">
        <f t="shared" si="3"/>
        <v>91446.092615384638</v>
      </c>
      <c r="BC15" s="97">
        <f t="shared" si="3"/>
        <v>91446.092615384638</v>
      </c>
      <c r="BD15" s="97">
        <f t="shared" si="3"/>
        <v>91446.092615384638</v>
      </c>
      <c r="BE15" s="120">
        <f t="shared" si="6"/>
        <v>1182191.08</v>
      </c>
      <c r="BF15" s="120">
        <f t="shared" si="7"/>
        <v>0</v>
      </c>
      <c r="BI15"/>
      <c r="BJ15"/>
      <c r="BK15"/>
      <c r="BL15"/>
      <c r="BM15"/>
      <c r="BN15"/>
      <c r="BO15"/>
    </row>
    <row r="16" spans="1:72" x14ac:dyDescent="0.3">
      <c r="A16">
        <v>3021102</v>
      </c>
      <c r="B16" s="118">
        <v>3021102</v>
      </c>
      <c r="C16" t="s">
        <v>259</v>
      </c>
      <c r="D16" s="106">
        <v>0</v>
      </c>
      <c r="E16" s="106" t="s">
        <v>400</v>
      </c>
      <c r="F16" s="106" t="s">
        <v>535</v>
      </c>
      <c r="G16" s="100" t="s">
        <v>858</v>
      </c>
      <c r="H16" t="s">
        <v>281</v>
      </c>
      <c r="I16" t="s">
        <v>281</v>
      </c>
      <c r="J16">
        <v>661225</v>
      </c>
      <c r="K16" s="118" t="s">
        <v>12</v>
      </c>
      <c r="L16" s="106">
        <v>1</v>
      </c>
      <c r="M16" s="106" t="str">
        <f t="shared" si="4"/>
        <v>PRUs.I03</v>
      </c>
      <c r="N16" s="106">
        <v>400157</v>
      </c>
      <c r="O16" s="129" t="s">
        <v>259</v>
      </c>
      <c r="P16" t="s">
        <v>259</v>
      </c>
      <c r="Q16" s="129" t="s">
        <v>260</v>
      </c>
      <c r="R16" s="129" t="s">
        <v>261</v>
      </c>
      <c r="S16" s="129" t="s">
        <v>843</v>
      </c>
      <c r="T16" s="125">
        <v>24854</v>
      </c>
      <c r="U16" t="str">
        <f t="shared" si="1"/>
        <v>1102.PRUs.I03.Ap251</v>
      </c>
      <c r="V16" t="str">
        <f t="shared" si="2"/>
        <v>Northgate.1102.PRUs.I03.Ap25</v>
      </c>
      <c r="W16" s="119">
        <v>3823.6923076923076</v>
      </c>
      <c r="X16" s="119" t="s">
        <v>24337</v>
      </c>
      <c r="Y16" s="119" t="s">
        <v>24338</v>
      </c>
      <c r="Z16" s="119">
        <v>1911.8461538461538</v>
      </c>
      <c r="AA16" s="97" t="str">
        <f t="shared" si="10"/>
        <v>1102PRUs.I03Jun25</v>
      </c>
      <c r="AB16" s="119" t="str">
        <f t="shared" si="11"/>
        <v>Northga.1102PRUs.I03Jun25</v>
      </c>
      <c r="AC16" s="97">
        <f t="shared" si="5"/>
        <v>1911.8461538461538</v>
      </c>
      <c r="AE16" s="119"/>
      <c r="AF16" s="97">
        <f t="shared" si="5"/>
        <v>1911.8461538461538</v>
      </c>
      <c r="AG16" s="97">
        <f t="shared" si="5"/>
        <v>1911.8461538461538</v>
      </c>
      <c r="AH16" s="97">
        <f t="shared" si="5"/>
        <v>1911.8461538461538</v>
      </c>
      <c r="AI16" s="97">
        <f t="shared" si="5"/>
        <v>1911.8461538461538</v>
      </c>
      <c r="AJ16" s="97">
        <f t="shared" si="5"/>
        <v>1911.8461538461538</v>
      </c>
      <c r="AK16" s="97">
        <f t="shared" si="5"/>
        <v>1911.8461538461538</v>
      </c>
      <c r="AL16" s="97">
        <f t="shared" si="5"/>
        <v>1911.8461538461538</v>
      </c>
      <c r="AM16" s="97">
        <f t="shared" si="5"/>
        <v>1911.8461538461538</v>
      </c>
      <c r="AN16" s="97">
        <f t="shared" si="5"/>
        <v>1911.8461538461538</v>
      </c>
      <c r="AO16" s="97">
        <f t="shared" si="5"/>
        <v>1911.8461538461538</v>
      </c>
      <c r="AP16" s="97">
        <f t="shared" si="5"/>
        <v>1911.8461538461538</v>
      </c>
      <c r="AQ16" s="97">
        <f t="shared" si="5"/>
        <v>1911.8461538461538</v>
      </c>
      <c r="AR16" s="97">
        <f t="shared" si="5"/>
        <v>1911.8461538461538</v>
      </c>
      <c r="AS16" s="97">
        <f t="shared" si="3"/>
        <v>1911.8461538461538</v>
      </c>
      <c r="AT16" s="97">
        <f t="shared" si="3"/>
        <v>1911.8461538461538</v>
      </c>
      <c r="AU16" s="97">
        <f t="shared" si="3"/>
        <v>1911.8461538461538</v>
      </c>
      <c r="AV16" s="97">
        <f t="shared" si="3"/>
        <v>1911.8461538461538</v>
      </c>
      <c r="AW16" s="97">
        <f t="shared" si="3"/>
        <v>1911.8461538461538</v>
      </c>
      <c r="AX16" s="97">
        <f t="shared" si="3"/>
        <v>1911.8461538461538</v>
      </c>
      <c r="AY16" s="97">
        <f t="shared" si="3"/>
        <v>1911.8461538461538</v>
      </c>
      <c r="AZ16" s="97">
        <f t="shared" si="3"/>
        <v>1911.8461538461538</v>
      </c>
      <c r="BA16" s="97">
        <f t="shared" si="3"/>
        <v>1911.8461538461538</v>
      </c>
      <c r="BB16" s="97">
        <f t="shared" si="3"/>
        <v>1911.8461538461538</v>
      </c>
      <c r="BC16" s="97">
        <f t="shared" si="3"/>
        <v>1911.8461538461538</v>
      </c>
      <c r="BD16" s="97">
        <f t="shared" si="3"/>
        <v>1911.8461538461538</v>
      </c>
      <c r="BE16" s="120">
        <f t="shared" si="6"/>
        <v>24853.999999999996</v>
      </c>
      <c r="BF16" s="120">
        <f t="shared" si="7"/>
        <v>0</v>
      </c>
      <c r="BI16"/>
      <c r="BJ16"/>
      <c r="BK16"/>
      <c r="BL16"/>
      <c r="BM16"/>
      <c r="BN16"/>
      <c r="BO16"/>
    </row>
    <row r="17" spans="1:67" x14ac:dyDescent="0.3">
      <c r="A17">
        <v>3022001</v>
      </c>
      <c r="B17" s="118">
        <v>3022001</v>
      </c>
      <c r="C17" t="s">
        <v>454</v>
      </c>
      <c r="D17" s="106">
        <v>0</v>
      </c>
      <c r="E17" s="106" t="s">
        <v>403</v>
      </c>
      <c r="F17" s="106" t="s">
        <v>409</v>
      </c>
      <c r="G17" t="s">
        <v>859</v>
      </c>
      <c r="H17" t="s">
        <v>873</v>
      </c>
      <c r="I17" t="s">
        <v>279</v>
      </c>
      <c r="J17">
        <v>657120</v>
      </c>
      <c r="K17" s="118" t="s">
        <v>12</v>
      </c>
      <c r="L17" s="106">
        <v>1</v>
      </c>
      <c r="M17" s="106" t="str">
        <f t="shared" si="4"/>
        <v>EHCP.I03</v>
      </c>
      <c r="N17" s="106">
        <v>143691</v>
      </c>
      <c r="O17" t="s">
        <v>293</v>
      </c>
      <c r="P17" t="s">
        <v>293</v>
      </c>
      <c r="Q17" t="s">
        <v>292</v>
      </c>
      <c r="R17" t="s">
        <v>808</v>
      </c>
      <c r="S17" t="s">
        <v>844</v>
      </c>
      <c r="T17" s="125">
        <v>26913</v>
      </c>
      <c r="U17" t="str">
        <f t="shared" si="1"/>
        <v>2001.EHCP.I03.Ap251</v>
      </c>
      <c r="V17" t="str">
        <f t="shared" si="2"/>
        <v>ETZ Chaim Jewish Primary School.2001.EHCP.I03.Ap25</v>
      </c>
      <c r="W17" s="119">
        <v>4140.4615384615381</v>
      </c>
      <c r="X17" s="119" t="s">
        <v>24339</v>
      </c>
      <c r="Y17" s="119" t="s">
        <v>24340</v>
      </c>
      <c r="Z17" s="119">
        <v>2070.2307692307691</v>
      </c>
      <c r="AA17" s="97" t="str">
        <f t="shared" si="10"/>
        <v>2001EHCP.I03Jun25</v>
      </c>
      <c r="AB17" s="119" t="str">
        <f t="shared" si="11"/>
        <v>Etz Cha.2001EHCP.I03Jun25</v>
      </c>
      <c r="AC17" s="97">
        <f t="shared" si="5"/>
        <v>2070.2307692307695</v>
      </c>
      <c r="AE17" s="119"/>
      <c r="AF17" s="97">
        <f t="shared" si="5"/>
        <v>2070.2307692307695</v>
      </c>
      <c r="AG17" s="97">
        <f t="shared" si="5"/>
        <v>2070.2307692307695</v>
      </c>
      <c r="AH17" s="97">
        <f t="shared" si="5"/>
        <v>2070.2307692307695</v>
      </c>
      <c r="AI17" s="97">
        <f t="shared" si="5"/>
        <v>2070.2307692307695</v>
      </c>
      <c r="AJ17" s="97">
        <f t="shared" si="5"/>
        <v>2070.2307692307695</v>
      </c>
      <c r="AK17" s="97">
        <f t="shared" si="5"/>
        <v>2070.2307692307695</v>
      </c>
      <c r="AL17" s="97">
        <f t="shared" si="5"/>
        <v>2070.2307692307695</v>
      </c>
      <c r="AM17" s="97">
        <f t="shared" si="5"/>
        <v>2070.2307692307695</v>
      </c>
      <c r="AN17" s="97">
        <f t="shared" si="5"/>
        <v>2070.2307692307695</v>
      </c>
      <c r="AO17" s="97">
        <f t="shared" si="5"/>
        <v>2070.2307692307695</v>
      </c>
      <c r="AP17" s="97">
        <f t="shared" si="5"/>
        <v>2070.2307692307695</v>
      </c>
      <c r="AQ17" s="97">
        <f t="shared" si="5"/>
        <v>2070.2307692307695</v>
      </c>
      <c r="AR17" s="97">
        <f t="shared" si="5"/>
        <v>2070.2307692307695</v>
      </c>
      <c r="AS17" s="97">
        <f t="shared" si="3"/>
        <v>2070.2307692307695</v>
      </c>
      <c r="AT17" s="97">
        <f t="shared" si="3"/>
        <v>2070.2307692307695</v>
      </c>
      <c r="AU17" s="97">
        <f t="shared" si="3"/>
        <v>2070.2307692307695</v>
      </c>
      <c r="AV17" s="97">
        <f t="shared" si="3"/>
        <v>2070.2307692307695</v>
      </c>
      <c r="AW17" s="97">
        <f t="shared" si="3"/>
        <v>2070.2307692307695</v>
      </c>
      <c r="AX17" s="97">
        <f t="shared" si="3"/>
        <v>2070.2307692307695</v>
      </c>
      <c r="AY17" s="97">
        <f t="shared" si="3"/>
        <v>2070.2307692307695</v>
      </c>
      <c r="AZ17" s="97">
        <f t="shared" si="3"/>
        <v>2070.2307692307695</v>
      </c>
      <c r="BA17" s="97">
        <f t="shared" si="3"/>
        <v>2070.2307692307695</v>
      </c>
      <c r="BB17" s="97">
        <f t="shared" si="3"/>
        <v>2070.2307692307695</v>
      </c>
      <c r="BC17" s="97">
        <f t="shared" si="3"/>
        <v>2070.2307692307695</v>
      </c>
      <c r="BD17" s="97">
        <f t="shared" si="3"/>
        <v>2070.2307692307695</v>
      </c>
      <c r="BE17" s="120">
        <f t="shared" si="6"/>
        <v>26913.000000000004</v>
      </c>
      <c r="BF17" s="120">
        <f t="shared" si="7"/>
        <v>0</v>
      </c>
      <c r="BI17"/>
      <c r="BJ17"/>
      <c r="BK17"/>
      <c r="BL17"/>
      <c r="BM17"/>
      <c r="BN17"/>
      <c r="BO17"/>
    </row>
    <row r="18" spans="1:67" x14ac:dyDescent="0.3">
      <c r="A18">
        <v>3022002</v>
      </c>
      <c r="B18" s="118">
        <v>3022002</v>
      </c>
      <c r="C18" t="s">
        <v>423</v>
      </c>
      <c r="D18" s="106">
        <v>0</v>
      </c>
      <c r="E18" s="106" t="s">
        <v>400</v>
      </c>
      <c r="F18" s="106" t="s">
        <v>409</v>
      </c>
      <c r="G18" t="s">
        <v>860</v>
      </c>
      <c r="H18" t="s">
        <v>872</v>
      </c>
      <c r="I18" t="s">
        <v>279</v>
      </c>
      <c r="J18">
        <v>661225</v>
      </c>
      <c r="K18" s="118" t="s">
        <v>12</v>
      </c>
      <c r="L18" s="106">
        <v>1</v>
      </c>
      <c r="M18" s="106" t="str">
        <f t="shared" si="4"/>
        <v>EHCP.I03</v>
      </c>
      <c r="N18" s="106">
        <v>400005</v>
      </c>
      <c r="O18" t="s">
        <v>139</v>
      </c>
      <c r="P18" t="s">
        <v>139</v>
      </c>
      <c r="Q18" t="s">
        <v>140</v>
      </c>
      <c r="R18" t="s">
        <v>141</v>
      </c>
      <c r="S18" t="s">
        <v>845</v>
      </c>
      <c r="T18" s="125">
        <v>246151.82666666666</v>
      </c>
      <c r="U18" t="str">
        <f t="shared" si="1"/>
        <v>2002.EHCP.I03.Ap251</v>
      </c>
      <c r="V18" t="str">
        <f t="shared" si="2"/>
        <v>Barnfield School.2002.EHCP.I03.Ap25</v>
      </c>
      <c r="W18" s="119">
        <v>37347.101538461531</v>
      </c>
      <c r="X18" s="119" t="s">
        <v>24341</v>
      </c>
      <c r="Y18" s="119" t="s">
        <v>24342</v>
      </c>
      <c r="Z18" s="119">
        <v>18673.550769230766</v>
      </c>
      <c r="AA18" s="97" t="str">
        <f t="shared" si="10"/>
        <v>2002EHCP.I03Jun25</v>
      </c>
      <c r="AB18" s="119" t="str">
        <f t="shared" si="11"/>
        <v>Barnfie.2002EHCP.I03Jun25</v>
      </c>
      <c r="AC18" s="97">
        <f t="shared" si="5"/>
        <v>19013.117435897435</v>
      </c>
      <c r="AE18" s="119"/>
      <c r="AF18" s="97">
        <f t="shared" si="5"/>
        <v>19013.117435897435</v>
      </c>
      <c r="AG18" s="97">
        <f t="shared" si="5"/>
        <v>19013.117435897435</v>
      </c>
      <c r="AH18" s="97">
        <f t="shared" si="5"/>
        <v>19013.117435897435</v>
      </c>
      <c r="AI18" s="97">
        <f t="shared" si="5"/>
        <v>19013.117435897435</v>
      </c>
      <c r="AJ18" s="97">
        <f t="shared" si="5"/>
        <v>19013.117435897435</v>
      </c>
      <c r="AK18" s="97">
        <f t="shared" si="5"/>
        <v>19013.117435897435</v>
      </c>
      <c r="AL18" s="97">
        <f t="shared" si="5"/>
        <v>19013.117435897435</v>
      </c>
      <c r="AM18" s="97">
        <f t="shared" si="5"/>
        <v>19013.117435897435</v>
      </c>
      <c r="AN18" s="97">
        <f t="shared" si="5"/>
        <v>19013.117435897435</v>
      </c>
      <c r="AO18" s="97">
        <f t="shared" si="5"/>
        <v>19013.117435897435</v>
      </c>
      <c r="AP18" s="97">
        <f t="shared" si="5"/>
        <v>19013.117435897435</v>
      </c>
      <c r="AQ18" s="97">
        <f t="shared" si="5"/>
        <v>19013.117435897435</v>
      </c>
      <c r="AR18" s="97">
        <f t="shared" si="5"/>
        <v>19013.117435897435</v>
      </c>
      <c r="AS18" s="97">
        <f t="shared" si="3"/>
        <v>19013.117435897435</v>
      </c>
      <c r="AT18" s="97">
        <f t="shared" si="3"/>
        <v>19013.117435897435</v>
      </c>
      <c r="AU18" s="97">
        <f t="shared" si="3"/>
        <v>19013.117435897435</v>
      </c>
      <c r="AV18" s="97">
        <f t="shared" si="3"/>
        <v>19013.117435897435</v>
      </c>
      <c r="AW18" s="97">
        <f t="shared" si="3"/>
        <v>19013.117435897435</v>
      </c>
      <c r="AX18" s="97">
        <f t="shared" si="3"/>
        <v>19013.117435897435</v>
      </c>
      <c r="AY18" s="97">
        <f t="shared" si="3"/>
        <v>19013.117435897435</v>
      </c>
      <c r="AZ18" s="97">
        <f t="shared" si="3"/>
        <v>19013.117435897435</v>
      </c>
      <c r="BA18" s="97">
        <f t="shared" si="3"/>
        <v>19013.117435897435</v>
      </c>
      <c r="BB18" s="97">
        <f t="shared" si="3"/>
        <v>19013.117435897435</v>
      </c>
      <c r="BC18" s="97">
        <f t="shared" si="3"/>
        <v>19013.117435897435</v>
      </c>
      <c r="BD18" s="97">
        <f t="shared" si="3"/>
        <v>19013.117435897435</v>
      </c>
      <c r="BE18" s="120">
        <f t="shared" si="6"/>
        <v>246151.82666666666</v>
      </c>
      <c r="BF18" s="120">
        <f t="shared" si="7"/>
        <v>0</v>
      </c>
      <c r="BI18"/>
      <c r="BJ18"/>
      <c r="BK18"/>
      <c r="BL18"/>
      <c r="BM18"/>
      <c r="BN18"/>
      <c r="BO18"/>
    </row>
    <row r="19" spans="1:67" x14ac:dyDescent="0.3">
      <c r="A19">
        <v>3022002</v>
      </c>
      <c r="B19" s="118">
        <v>3022002</v>
      </c>
      <c r="C19" t="s">
        <v>423</v>
      </c>
      <c r="D19" s="106">
        <v>0</v>
      </c>
      <c r="E19" s="106" t="s">
        <v>400</v>
      </c>
      <c r="F19" s="106" t="s">
        <v>409</v>
      </c>
      <c r="G19" t="s">
        <v>856</v>
      </c>
      <c r="H19" t="s">
        <v>277</v>
      </c>
      <c r="I19" t="s">
        <v>277</v>
      </c>
      <c r="J19">
        <v>661225</v>
      </c>
      <c r="K19" s="118" t="s">
        <v>12</v>
      </c>
      <c r="L19" s="106">
        <v>1</v>
      </c>
      <c r="M19" s="106" t="str">
        <f t="shared" si="4"/>
        <v>SEN .I03</v>
      </c>
      <c r="N19" s="106">
        <v>400005</v>
      </c>
      <c r="O19" t="s">
        <v>139</v>
      </c>
      <c r="P19" t="s">
        <v>139</v>
      </c>
      <c r="Q19" t="s">
        <v>140</v>
      </c>
      <c r="R19" t="s">
        <v>141</v>
      </c>
      <c r="S19" t="s">
        <v>841</v>
      </c>
      <c r="T19" s="125">
        <v>3728</v>
      </c>
      <c r="U19" t="str">
        <f t="shared" si="1"/>
        <v>2002.SEN .I03.Ap251</v>
      </c>
      <c r="V19" t="str">
        <f t="shared" si="2"/>
        <v>Barnfield School.2002.SEN .I03.Ap25</v>
      </c>
      <c r="W19" s="119">
        <v>220.61538461538461</v>
      </c>
      <c r="X19" s="119" t="s">
        <v>24343</v>
      </c>
      <c r="Y19" s="119" t="s">
        <v>24344</v>
      </c>
      <c r="Z19" s="119">
        <v>110.30769230769231</v>
      </c>
      <c r="AA19" s="97" t="str">
        <f t="shared" si="10"/>
        <v>2002SEN .I03Jun25</v>
      </c>
      <c r="AB19" s="119" t="str">
        <f t="shared" si="11"/>
        <v>Barnfie.2002SEN .I03Jun25</v>
      </c>
      <c r="AC19" s="97">
        <f t="shared" si="5"/>
        <v>339.7076923076923</v>
      </c>
      <c r="AE19" s="119"/>
      <c r="AF19" s="97">
        <f t="shared" si="5"/>
        <v>339.7076923076923</v>
      </c>
      <c r="AG19" s="97">
        <f t="shared" si="5"/>
        <v>339.7076923076923</v>
      </c>
      <c r="AH19" s="97">
        <f t="shared" si="5"/>
        <v>339.7076923076923</v>
      </c>
      <c r="AI19" s="97">
        <f t="shared" si="5"/>
        <v>339.7076923076923</v>
      </c>
      <c r="AJ19" s="97">
        <f t="shared" si="5"/>
        <v>339.7076923076923</v>
      </c>
      <c r="AK19" s="97">
        <f t="shared" si="5"/>
        <v>339.7076923076923</v>
      </c>
      <c r="AL19" s="97">
        <f t="shared" si="5"/>
        <v>339.7076923076923</v>
      </c>
      <c r="AM19" s="97">
        <f t="shared" si="5"/>
        <v>339.7076923076923</v>
      </c>
      <c r="AN19" s="97">
        <f t="shared" si="5"/>
        <v>339.7076923076923</v>
      </c>
      <c r="AO19" s="97">
        <f t="shared" si="5"/>
        <v>339.7076923076923</v>
      </c>
      <c r="AP19" s="97">
        <f t="shared" si="5"/>
        <v>339.7076923076923</v>
      </c>
      <c r="AQ19" s="97">
        <f t="shared" si="5"/>
        <v>339.7076923076923</v>
      </c>
      <c r="AR19" s="97">
        <f t="shared" si="5"/>
        <v>339.7076923076923</v>
      </c>
      <c r="AS19" s="97">
        <f t="shared" si="3"/>
        <v>339.7076923076923</v>
      </c>
      <c r="AT19" s="97">
        <f t="shared" si="3"/>
        <v>339.7076923076923</v>
      </c>
      <c r="AU19" s="97">
        <f t="shared" si="3"/>
        <v>339.7076923076923</v>
      </c>
      <c r="AV19" s="97">
        <f t="shared" si="3"/>
        <v>339.7076923076923</v>
      </c>
      <c r="AW19" s="97">
        <f t="shared" si="3"/>
        <v>339.7076923076923</v>
      </c>
      <c r="AX19" s="97">
        <f t="shared" si="3"/>
        <v>339.7076923076923</v>
      </c>
      <c r="AY19" s="97">
        <f t="shared" si="3"/>
        <v>339.7076923076923</v>
      </c>
      <c r="AZ19" s="97">
        <f t="shared" si="3"/>
        <v>339.7076923076923</v>
      </c>
      <c r="BA19" s="97">
        <f t="shared" si="3"/>
        <v>339.7076923076923</v>
      </c>
      <c r="BB19" s="97">
        <f t="shared" si="3"/>
        <v>339.7076923076923</v>
      </c>
      <c r="BC19" s="97">
        <f t="shared" si="3"/>
        <v>339.7076923076923</v>
      </c>
      <c r="BD19" s="97">
        <f t="shared" si="3"/>
        <v>339.7076923076923</v>
      </c>
      <c r="BE19" s="120">
        <f t="shared" si="6"/>
        <v>3728.0000000000005</v>
      </c>
      <c r="BF19" s="120">
        <f t="shared" si="7"/>
        <v>0</v>
      </c>
      <c r="BI19"/>
      <c r="BJ19"/>
      <c r="BK19"/>
      <c r="BL19"/>
      <c r="BM19"/>
      <c r="BN19"/>
      <c r="BO19"/>
    </row>
    <row r="20" spans="1:67" x14ac:dyDescent="0.3">
      <c r="A20">
        <v>3022066</v>
      </c>
      <c r="B20" s="118">
        <v>3022066</v>
      </c>
      <c r="C20" t="s">
        <v>427</v>
      </c>
      <c r="D20" s="106">
        <v>0</v>
      </c>
      <c r="E20" s="106" t="s">
        <v>403</v>
      </c>
      <c r="F20" s="106" t="s">
        <v>409</v>
      </c>
      <c r="G20" t="s">
        <v>860</v>
      </c>
      <c r="H20" t="s">
        <v>873</v>
      </c>
      <c r="I20" t="s">
        <v>279</v>
      </c>
      <c r="J20">
        <v>657120</v>
      </c>
      <c r="K20" s="118" t="s">
        <v>12</v>
      </c>
      <c r="L20" s="106">
        <v>1</v>
      </c>
      <c r="M20" s="106" t="str">
        <f t="shared" si="4"/>
        <v>EHCP.I03</v>
      </c>
      <c r="N20" s="106">
        <v>400051</v>
      </c>
      <c r="O20" t="s">
        <v>209</v>
      </c>
      <c r="P20" t="s">
        <v>345</v>
      </c>
      <c r="Q20" t="s">
        <v>344</v>
      </c>
      <c r="R20" t="s">
        <v>823</v>
      </c>
      <c r="S20" t="s">
        <v>845</v>
      </c>
      <c r="T20" s="125">
        <v>280557.16333333339</v>
      </c>
      <c r="U20" t="str">
        <f t="shared" si="1"/>
        <v>2066.EHCP.I03.Ap251</v>
      </c>
      <c r="V20" t="str">
        <f t="shared" si="2"/>
        <v>Bell Lane School.2066.EHCP.I03.Ap25</v>
      </c>
      <c r="W20" s="119">
        <v>42012.512820512828</v>
      </c>
      <c r="X20" s="119" t="s">
        <v>24345</v>
      </c>
      <c r="Y20" s="119" t="s">
        <v>24346</v>
      </c>
      <c r="Z20" s="119">
        <v>21006.256410256414</v>
      </c>
      <c r="AA20" s="97" t="str">
        <f t="shared" si="10"/>
        <v>2066EHCP.I03Jun25</v>
      </c>
      <c r="AB20" s="119" t="str">
        <f t="shared" si="11"/>
        <v>Bell La.2066EHCP.I03Jun25</v>
      </c>
      <c r="AC20" s="97">
        <f t="shared" si="5"/>
        <v>21753.839410256413</v>
      </c>
      <c r="AE20" s="119"/>
      <c r="AF20" s="97">
        <f t="shared" si="5"/>
        <v>21753.839410256413</v>
      </c>
      <c r="AG20" s="97">
        <f t="shared" si="5"/>
        <v>21753.839410256413</v>
      </c>
      <c r="AH20" s="97">
        <f t="shared" si="5"/>
        <v>21753.839410256413</v>
      </c>
      <c r="AI20" s="97">
        <f t="shared" si="5"/>
        <v>21753.839410256413</v>
      </c>
      <c r="AJ20" s="97">
        <f t="shared" si="5"/>
        <v>21753.839410256413</v>
      </c>
      <c r="AK20" s="97">
        <f t="shared" si="5"/>
        <v>21753.839410256413</v>
      </c>
      <c r="AL20" s="97">
        <f t="shared" si="5"/>
        <v>21753.839410256413</v>
      </c>
      <c r="AM20" s="97">
        <f t="shared" si="5"/>
        <v>21753.839410256413</v>
      </c>
      <c r="AN20" s="97">
        <f t="shared" si="5"/>
        <v>21753.839410256413</v>
      </c>
      <c r="AO20" s="97">
        <f t="shared" si="5"/>
        <v>21753.839410256413</v>
      </c>
      <c r="AP20" s="97">
        <f t="shared" si="5"/>
        <v>21753.839410256413</v>
      </c>
      <c r="AQ20" s="97">
        <f t="shared" si="5"/>
        <v>21753.839410256413</v>
      </c>
      <c r="AR20" s="97">
        <f t="shared" si="5"/>
        <v>21753.839410256413</v>
      </c>
      <c r="AS20" s="97">
        <f t="shared" si="3"/>
        <v>21753.839410256413</v>
      </c>
      <c r="AT20" s="97">
        <f t="shared" si="3"/>
        <v>21753.839410256413</v>
      </c>
      <c r="AU20" s="97">
        <f t="shared" si="3"/>
        <v>21753.839410256413</v>
      </c>
      <c r="AV20" s="97">
        <f t="shared" si="3"/>
        <v>21753.839410256413</v>
      </c>
      <c r="AW20" s="97">
        <f t="shared" si="3"/>
        <v>21753.839410256413</v>
      </c>
      <c r="AX20" s="97">
        <f t="shared" si="3"/>
        <v>21753.839410256413</v>
      </c>
      <c r="AY20" s="97">
        <f t="shared" si="3"/>
        <v>21753.839410256413</v>
      </c>
      <c r="AZ20" s="97">
        <f t="shared" si="3"/>
        <v>21753.839410256413</v>
      </c>
      <c r="BA20" s="97">
        <f t="shared" si="3"/>
        <v>21753.839410256413</v>
      </c>
      <c r="BB20" s="97">
        <f t="shared" si="3"/>
        <v>21753.839410256413</v>
      </c>
      <c r="BC20" s="97">
        <f t="shared" si="3"/>
        <v>21753.839410256413</v>
      </c>
      <c r="BD20" s="97">
        <f t="shared" si="3"/>
        <v>21753.839410256413</v>
      </c>
      <c r="BE20" s="120">
        <f t="shared" si="6"/>
        <v>280557.16333333339</v>
      </c>
      <c r="BF20" s="120">
        <f t="shared" si="7"/>
        <v>0</v>
      </c>
      <c r="BI20"/>
      <c r="BJ20"/>
      <c r="BK20"/>
      <c r="BL20"/>
      <c r="BM20"/>
      <c r="BN20"/>
      <c r="BO20"/>
    </row>
    <row r="21" spans="1:67" x14ac:dyDescent="0.3">
      <c r="A21">
        <v>3022066</v>
      </c>
      <c r="B21" s="118">
        <v>3022066</v>
      </c>
      <c r="C21" t="s">
        <v>427</v>
      </c>
      <c r="D21" s="106">
        <v>0</v>
      </c>
      <c r="E21" s="106" t="s">
        <v>403</v>
      </c>
      <c r="F21" s="106" t="s">
        <v>409</v>
      </c>
      <c r="G21" t="s">
        <v>856</v>
      </c>
      <c r="H21" t="s">
        <v>277</v>
      </c>
      <c r="I21" t="s">
        <v>277</v>
      </c>
      <c r="J21">
        <v>657120</v>
      </c>
      <c r="K21" s="118" t="s">
        <v>12</v>
      </c>
      <c r="L21" s="106">
        <v>1</v>
      </c>
      <c r="M21" s="106" t="str">
        <f t="shared" si="4"/>
        <v>SEN .I03</v>
      </c>
      <c r="N21" s="106">
        <v>400051</v>
      </c>
      <c r="O21" t="s">
        <v>209</v>
      </c>
      <c r="P21" t="s">
        <v>345</v>
      </c>
      <c r="Q21" t="s">
        <v>344</v>
      </c>
      <c r="R21" t="s">
        <v>823</v>
      </c>
      <c r="S21" t="s">
        <v>841</v>
      </c>
      <c r="T21" s="125">
        <v>2151</v>
      </c>
      <c r="U21" t="str">
        <f t="shared" si="1"/>
        <v>2066.SEN .I03.Ap251</v>
      </c>
      <c r="V21" t="str">
        <f t="shared" si="2"/>
        <v>Bell Lane School.2066.SEN .I03.Ap25</v>
      </c>
      <c r="W21" s="119">
        <v>330.92307692307691</v>
      </c>
      <c r="X21" s="119" t="s">
        <v>24347</v>
      </c>
      <c r="Y21" s="119" t="s">
        <v>24348</v>
      </c>
      <c r="Z21" s="119">
        <v>165.46153846153845</v>
      </c>
      <c r="AA21" s="97" t="str">
        <f t="shared" si="10"/>
        <v>2066SEN .I03Jun25</v>
      </c>
      <c r="AB21" s="119" t="str">
        <f t="shared" si="11"/>
        <v>Bell La.2066SEN .I03Jun25</v>
      </c>
      <c r="AC21" s="97">
        <f t="shared" si="5"/>
        <v>165.46153846153848</v>
      </c>
      <c r="AE21" s="119"/>
      <c r="AF21" s="97">
        <f t="shared" si="5"/>
        <v>165.46153846153848</v>
      </c>
      <c r="AG21" s="97">
        <f t="shared" si="5"/>
        <v>165.46153846153848</v>
      </c>
      <c r="AH21" s="97">
        <f t="shared" si="5"/>
        <v>165.46153846153848</v>
      </c>
      <c r="AI21" s="97">
        <f t="shared" si="5"/>
        <v>165.46153846153848</v>
      </c>
      <c r="AJ21" s="97">
        <f t="shared" si="5"/>
        <v>165.46153846153848</v>
      </c>
      <c r="AK21" s="97">
        <f t="shared" si="5"/>
        <v>165.46153846153848</v>
      </c>
      <c r="AL21" s="97">
        <f t="shared" si="5"/>
        <v>165.46153846153848</v>
      </c>
      <c r="AM21" s="97">
        <f t="shared" si="5"/>
        <v>165.46153846153848</v>
      </c>
      <c r="AN21" s="97">
        <f t="shared" si="5"/>
        <v>165.46153846153848</v>
      </c>
      <c r="AO21" s="97">
        <f t="shared" si="5"/>
        <v>165.46153846153848</v>
      </c>
      <c r="AP21" s="97">
        <f t="shared" si="5"/>
        <v>165.46153846153848</v>
      </c>
      <c r="AQ21" s="97">
        <f t="shared" si="5"/>
        <v>165.46153846153848</v>
      </c>
      <c r="AR21" s="97">
        <f t="shared" si="5"/>
        <v>165.46153846153848</v>
      </c>
      <c r="AS21" s="97">
        <f t="shared" si="3"/>
        <v>165.46153846153848</v>
      </c>
      <c r="AT21" s="97">
        <f t="shared" si="3"/>
        <v>165.46153846153848</v>
      </c>
      <c r="AU21" s="97">
        <f t="shared" si="3"/>
        <v>165.46153846153848</v>
      </c>
      <c r="AV21" s="97">
        <f t="shared" si="3"/>
        <v>165.46153846153848</v>
      </c>
      <c r="AW21" s="97">
        <f t="shared" si="3"/>
        <v>165.46153846153848</v>
      </c>
      <c r="AX21" s="97">
        <f t="shared" si="3"/>
        <v>165.46153846153848</v>
      </c>
      <c r="AY21" s="97">
        <f t="shared" si="3"/>
        <v>165.46153846153848</v>
      </c>
      <c r="AZ21" s="97">
        <f t="shared" si="3"/>
        <v>165.46153846153848</v>
      </c>
      <c r="BA21" s="97">
        <f t="shared" si="3"/>
        <v>165.46153846153848</v>
      </c>
      <c r="BB21" s="97">
        <f t="shared" si="3"/>
        <v>165.46153846153848</v>
      </c>
      <c r="BC21" s="97">
        <f t="shared" si="3"/>
        <v>165.46153846153848</v>
      </c>
      <c r="BD21" s="97">
        <f t="shared" si="3"/>
        <v>165.46153846153848</v>
      </c>
      <c r="BE21" s="120">
        <f t="shared" si="6"/>
        <v>2151.0000000000005</v>
      </c>
      <c r="BF21" s="120">
        <f t="shared" si="7"/>
        <v>0</v>
      </c>
      <c r="BI21"/>
      <c r="BJ21"/>
      <c r="BK21"/>
      <c r="BL21"/>
      <c r="BM21"/>
      <c r="BN21"/>
      <c r="BO21"/>
    </row>
    <row r="22" spans="1:67" x14ac:dyDescent="0.3">
      <c r="A22">
        <v>3022004</v>
      </c>
      <c r="B22" s="118">
        <v>3022004</v>
      </c>
      <c r="C22" t="s">
        <v>494</v>
      </c>
      <c r="D22" s="106">
        <v>0</v>
      </c>
      <c r="E22" s="106" t="s">
        <v>403</v>
      </c>
      <c r="F22" s="106" t="s">
        <v>409</v>
      </c>
      <c r="G22" t="s">
        <v>859</v>
      </c>
      <c r="H22" t="s">
        <v>873</v>
      </c>
      <c r="I22" t="s">
        <v>279</v>
      </c>
      <c r="J22">
        <v>657120</v>
      </c>
      <c r="K22" s="118" t="s">
        <v>12</v>
      </c>
      <c r="L22" s="106">
        <v>1</v>
      </c>
      <c r="M22" s="106" t="str">
        <f t="shared" si="4"/>
        <v>EHCP.I03</v>
      </c>
      <c r="N22" s="106">
        <v>155029</v>
      </c>
      <c r="O22" t="s">
        <v>325</v>
      </c>
      <c r="P22" t="s">
        <v>325</v>
      </c>
      <c r="Q22" t="s">
        <v>324</v>
      </c>
      <c r="R22" t="s">
        <v>809</v>
      </c>
      <c r="S22" t="s">
        <v>844</v>
      </c>
      <c r="T22" s="125">
        <v>58157.83</v>
      </c>
      <c r="U22" t="str">
        <f t="shared" si="1"/>
        <v>2004.EHCP.I03.Ap251</v>
      </c>
      <c r="V22" t="str">
        <f t="shared" si="2"/>
        <v>Rimon Jewish Primary School.2004.EHCP.I03.Ap25</v>
      </c>
      <c r="W22" s="119">
        <v>7797.2307692307695</v>
      </c>
      <c r="X22" s="119" t="s">
        <v>24349</v>
      </c>
      <c r="Y22" s="119" t="s">
        <v>24350</v>
      </c>
      <c r="Z22" s="119">
        <v>3898.6153846153848</v>
      </c>
      <c r="AA22" s="97" t="str">
        <f t="shared" si="10"/>
        <v>2004EHCP.I03Jun25</v>
      </c>
      <c r="AB22" s="119" t="str">
        <f t="shared" si="11"/>
        <v>Rimon J.2004EHCP.I03Jun25</v>
      </c>
      <c r="AC22" s="97">
        <f t="shared" si="5"/>
        <v>4646.1983846153844</v>
      </c>
      <c r="AE22" s="119"/>
      <c r="AF22" s="97">
        <f t="shared" si="5"/>
        <v>4646.1983846153844</v>
      </c>
      <c r="AG22" s="97">
        <f t="shared" si="5"/>
        <v>4646.1983846153844</v>
      </c>
      <c r="AH22" s="97">
        <f t="shared" si="5"/>
        <v>4646.1983846153844</v>
      </c>
      <c r="AI22" s="97">
        <f t="shared" si="5"/>
        <v>4646.1983846153844</v>
      </c>
      <c r="AJ22" s="97">
        <f t="shared" si="5"/>
        <v>4646.1983846153844</v>
      </c>
      <c r="AK22" s="97">
        <f t="shared" si="5"/>
        <v>4646.1983846153844</v>
      </c>
      <c r="AL22" s="97">
        <f t="shared" si="5"/>
        <v>4646.1983846153844</v>
      </c>
      <c r="AM22" s="97">
        <f t="shared" si="5"/>
        <v>4646.1983846153844</v>
      </c>
      <c r="AN22" s="97">
        <f t="shared" si="5"/>
        <v>4646.1983846153844</v>
      </c>
      <c r="AO22" s="97">
        <f t="shared" si="5"/>
        <v>4646.1983846153844</v>
      </c>
      <c r="AP22" s="97">
        <f t="shared" si="5"/>
        <v>4646.1983846153844</v>
      </c>
      <c r="AQ22" s="97">
        <f t="shared" si="5"/>
        <v>4646.1983846153844</v>
      </c>
      <c r="AR22" s="97">
        <f t="shared" si="5"/>
        <v>4646.1983846153844</v>
      </c>
      <c r="AS22" s="97">
        <f t="shared" si="3"/>
        <v>4646.1983846153844</v>
      </c>
      <c r="AT22" s="97">
        <f t="shared" si="3"/>
        <v>4646.1983846153844</v>
      </c>
      <c r="AU22" s="97">
        <f t="shared" si="3"/>
        <v>4646.1983846153844</v>
      </c>
      <c r="AV22" s="97">
        <f t="shared" si="3"/>
        <v>4646.1983846153844</v>
      </c>
      <c r="AW22" s="97">
        <f t="shared" si="3"/>
        <v>4646.1983846153844</v>
      </c>
      <c r="AX22" s="97">
        <f t="shared" si="3"/>
        <v>4646.1983846153844</v>
      </c>
      <c r="AY22" s="97">
        <f t="shared" si="3"/>
        <v>4646.1983846153844</v>
      </c>
      <c r="AZ22" s="97">
        <f t="shared" si="3"/>
        <v>4646.1983846153844</v>
      </c>
      <c r="BA22" s="97">
        <f t="shared" si="3"/>
        <v>4646.1983846153844</v>
      </c>
      <c r="BB22" s="97">
        <f t="shared" si="3"/>
        <v>4646.1983846153844</v>
      </c>
      <c r="BC22" s="97">
        <f t="shared" si="3"/>
        <v>4646.1983846153844</v>
      </c>
      <c r="BD22" s="97">
        <f t="shared" si="3"/>
        <v>4646.1983846153844</v>
      </c>
      <c r="BE22" s="120">
        <f t="shared" si="6"/>
        <v>58157.829999999987</v>
      </c>
      <c r="BF22" s="120">
        <f t="shared" si="7"/>
        <v>0</v>
      </c>
      <c r="BI22"/>
      <c r="BJ22"/>
      <c r="BK22"/>
      <c r="BL22"/>
      <c r="BM22"/>
      <c r="BN22"/>
      <c r="BO22"/>
    </row>
    <row r="23" spans="1:67" x14ac:dyDescent="0.3">
      <c r="A23">
        <v>3022007</v>
      </c>
      <c r="B23" s="118">
        <v>3022007</v>
      </c>
      <c r="C23" t="s">
        <v>433</v>
      </c>
      <c r="D23" s="106">
        <v>0</v>
      </c>
      <c r="E23" s="106" t="s">
        <v>400</v>
      </c>
      <c r="F23" s="106" t="s">
        <v>409</v>
      </c>
      <c r="G23" t="s">
        <v>860</v>
      </c>
      <c r="H23" t="s">
        <v>872</v>
      </c>
      <c r="I23" t="s">
        <v>279</v>
      </c>
      <c r="J23">
        <v>661225</v>
      </c>
      <c r="K23" s="118" t="s">
        <v>12</v>
      </c>
      <c r="L23" s="106">
        <v>1</v>
      </c>
      <c r="M23" s="106" t="str">
        <f t="shared" si="4"/>
        <v>EHCP.I03</v>
      </c>
      <c r="N23" s="106">
        <v>400040</v>
      </c>
      <c r="O23" t="s">
        <v>73</v>
      </c>
      <c r="P23" t="s">
        <v>73</v>
      </c>
      <c r="Q23" t="s">
        <v>74</v>
      </c>
      <c r="R23" t="s">
        <v>75</v>
      </c>
      <c r="S23" t="s">
        <v>845</v>
      </c>
      <c r="T23" s="125">
        <v>156586</v>
      </c>
      <c r="U23" t="str">
        <f t="shared" si="1"/>
        <v>2007.EHCP.I03.Ap251</v>
      </c>
      <c r="V23" t="str">
        <f t="shared" si="2"/>
        <v>Brookland Junior School.2007.EHCP.I03.Ap25</v>
      </c>
      <c r="W23" s="119">
        <v>24090.153846153848</v>
      </c>
      <c r="X23" s="119" t="s">
        <v>24351</v>
      </c>
      <c r="Y23" s="119" t="s">
        <v>24352</v>
      </c>
      <c r="Z23" s="119">
        <v>12045.076923076924</v>
      </c>
      <c r="AA23" s="97" t="str">
        <f t="shared" si="10"/>
        <v>2007EHCP.I03Jun25</v>
      </c>
      <c r="AB23" s="119" t="str">
        <f t="shared" si="11"/>
        <v>Brookla.2007EHCP.I03Jun25</v>
      </c>
      <c r="AC23" s="97">
        <f t="shared" si="5"/>
        <v>12045.076923076922</v>
      </c>
      <c r="AE23" s="119"/>
      <c r="AF23" s="97">
        <f t="shared" si="5"/>
        <v>12045.076923076922</v>
      </c>
      <c r="AG23" s="97">
        <f t="shared" si="5"/>
        <v>12045.076923076922</v>
      </c>
      <c r="AH23" s="97">
        <f t="shared" si="5"/>
        <v>12045.076923076922</v>
      </c>
      <c r="AI23" s="97">
        <f t="shared" si="5"/>
        <v>12045.076923076922</v>
      </c>
      <c r="AJ23" s="97">
        <f t="shared" si="5"/>
        <v>12045.076923076922</v>
      </c>
      <c r="AK23" s="97">
        <f t="shared" si="5"/>
        <v>12045.076923076922</v>
      </c>
      <c r="AL23" s="97">
        <f t="shared" si="5"/>
        <v>12045.076923076922</v>
      </c>
      <c r="AM23" s="97">
        <f t="shared" si="5"/>
        <v>12045.076923076922</v>
      </c>
      <c r="AN23" s="97">
        <f t="shared" si="5"/>
        <v>12045.076923076922</v>
      </c>
      <c r="AO23" s="97">
        <f t="shared" si="5"/>
        <v>12045.076923076922</v>
      </c>
      <c r="AP23" s="97">
        <f t="shared" si="5"/>
        <v>12045.076923076922</v>
      </c>
      <c r="AQ23" s="97">
        <f t="shared" si="5"/>
        <v>12045.076923076922</v>
      </c>
      <c r="AR23" s="97">
        <f t="shared" si="5"/>
        <v>12045.076923076922</v>
      </c>
      <c r="AS23" s="97">
        <f t="shared" ref="AS23:BD44" si="12">($T23-($W23+$Z23))/10</f>
        <v>12045.076923076922</v>
      </c>
      <c r="AT23" s="97">
        <f t="shared" si="12"/>
        <v>12045.076923076922</v>
      </c>
      <c r="AU23" s="97">
        <f t="shared" si="12"/>
        <v>12045.076923076922</v>
      </c>
      <c r="AV23" s="97">
        <f t="shared" si="12"/>
        <v>12045.076923076922</v>
      </c>
      <c r="AW23" s="97">
        <f t="shared" si="12"/>
        <v>12045.076923076922</v>
      </c>
      <c r="AX23" s="97">
        <f t="shared" si="12"/>
        <v>12045.076923076922</v>
      </c>
      <c r="AY23" s="97">
        <f t="shared" si="12"/>
        <v>12045.076923076922</v>
      </c>
      <c r="AZ23" s="97">
        <f t="shared" si="12"/>
        <v>12045.076923076922</v>
      </c>
      <c r="BA23" s="97">
        <f t="shared" si="12"/>
        <v>12045.076923076922</v>
      </c>
      <c r="BB23" s="97">
        <f t="shared" si="12"/>
        <v>12045.076923076922</v>
      </c>
      <c r="BC23" s="97">
        <f t="shared" si="12"/>
        <v>12045.076923076922</v>
      </c>
      <c r="BD23" s="97">
        <f t="shared" si="12"/>
        <v>12045.076923076922</v>
      </c>
      <c r="BE23" s="120">
        <f t="shared" si="6"/>
        <v>156586</v>
      </c>
      <c r="BF23" s="120">
        <f t="shared" si="7"/>
        <v>0</v>
      </c>
      <c r="BI23"/>
      <c r="BJ23"/>
      <c r="BK23"/>
      <c r="BL23"/>
      <c r="BM23"/>
      <c r="BN23"/>
      <c r="BO23"/>
    </row>
    <row r="24" spans="1:67" x14ac:dyDescent="0.3">
      <c r="A24">
        <v>3022008</v>
      </c>
      <c r="B24" s="118">
        <v>3022008</v>
      </c>
      <c r="C24" t="s">
        <v>432</v>
      </c>
      <c r="D24" s="106">
        <v>0</v>
      </c>
      <c r="E24" s="106" t="s">
        <v>400</v>
      </c>
      <c r="F24" s="106" t="s">
        <v>409</v>
      </c>
      <c r="G24" t="s">
        <v>860</v>
      </c>
      <c r="H24" t="s">
        <v>872</v>
      </c>
      <c r="I24" t="s">
        <v>279</v>
      </c>
      <c r="J24">
        <v>661225</v>
      </c>
      <c r="K24" s="118" t="s">
        <v>12</v>
      </c>
      <c r="L24" s="106">
        <v>1</v>
      </c>
      <c r="M24" s="106" t="str">
        <f t="shared" si="4"/>
        <v>EHCP.I03</v>
      </c>
      <c r="N24" s="106">
        <v>400057</v>
      </c>
      <c r="O24" t="s">
        <v>213</v>
      </c>
      <c r="P24" t="s">
        <v>213</v>
      </c>
      <c r="Q24" t="s">
        <v>214</v>
      </c>
      <c r="R24" t="s">
        <v>75</v>
      </c>
      <c r="S24" t="s">
        <v>845</v>
      </c>
      <c r="T24" s="125">
        <v>139739.17666666667</v>
      </c>
      <c r="U24" t="str">
        <f t="shared" si="1"/>
        <v>2008.EHCP.I03.Ap251</v>
      </c>
      <c r="V24" t="str">
        <f t="shared" si="2"/>
        <v>Brookland Infant School.2008.EHCP.I03.Ap25</v>
      </c>
      <c r="W24" s="119">
        <v>19697.541538461537</v>
      </c>
      <c r="X24" s="119" t="s">
        <v>24353</v>
      </c>
      <c r="Y24" s="119" t="s">
        <v>24354</v>
      </c>
      <c r="Z24" s="119">
        <v>9848.7707692307686</v>
      </c>
      <c r="AA24" s="97" t="str">
        <f t="shared" si="10"/>
        <v>2008EHCP.I03Jun25</v>
      </c>
      <c r="AB24" s="119" t="str">
        <f t="shared" si="11"/>
        <v>Brookla.2008EHCP.I03Jun25</v>
      </c>
      <c r="AC24" s="97">
        <f t="shared" ref="AC24:AC87" si="13">($T24-($W24+$Z24))/10</f>
        <v>11019.286435897437</v>
      </c>
      <c r="AE24" s="119"/>
      <c r="AF24" s="97">
        <f t="shared" ref="AF24:AR43" si="14">($T24-($W24+$Z24))/10</f>
        <v>11019.286435897437</v>
      </c>
      <c r="AG24" s="97">
        <f t="shared" si="14"/>
        <v>11019.286435897437</v>
      </c>
      <c r="AH24" s="97">
        <f t="shared" si="14"/>
        <v>11019.286435897437</v>
      </c>
      <c r="AI24" s="97">
        <f t="shared" si="14"/>
        <v>11019.286435897437</v>
      </c>
      <c r="AJ24" s="97">
        <f t="shared" si="14"/>
        <v>11019.286435897437</v>
      </c>
      <c r="AK24" s="97">
        <f t="shared" si="14"/>
        <v>11019.286435897437</v>
      </c>
      <c r="AL24" s="97">
        <f t="shared" si="14"/>
        <v>11019.286435897437</v>
      </c>
      <c r="AM24" s="97">
        <f t="shared" si="14"/>
        <v>11019.286435897437</v>
      </c>
      <c r="AN24" s="97">
        <f t="shared" si="14"/>
        <v>11019.286435897437</v>
      </c>
      <c r="AO24" s="97">
        <f t="shared" si="14"/>
        <v>11019.286435897437</v>
      </c>
      <c r="AP24" s="97">
        <f t="shared" si="14"/>
        <v>11019.286435897437</v>
      </c>
      <c r="AQ24" s="97">
        <f t="shared" si="14"/>
        <v>11019.286435897437</v>
      </c>
      <c r="AR24" s="97">
        <f t="shared" si="14"/>
        <v>11019.286435897437</v>
      </c>
      <c r="AS24" s="97">
        <f t="shared" si="12"/>
        <v>11019.286435897437</v>
      </c>
      <c r="AT24" s="97">
        <f t="shared" si="12"/>
        <v>11019.286435897437</v>
      </c>
      <c r="AU24" s="97">
        <f t="shared" si="12"/>
        <v>11019.286435897437</v>
      </c>
      <c r="AV24" s="97">
        <f t="shared" si="12"/>
        <v>11019.286435897437</v>
      </c>
      <c r="AW24" s="97">
        <f t="shared" si="12"/>
        <v>11019.286435897437</v>
      </c>
      <c r="AX24" s="97">
        <f t="shared" si="12"/>
        <v>11019.286435897437</v>
      </c>
      <c r="AY24" s="97">
        <f t="shared" si="12"/>
        <v>11019.286435897437</v>
      </c>
      <c r="AZ24" s="97">
        <f t="shared" si="12"/>
        <v>11019.286435897437</v>
      </c>
      <c r="BA24" s="97">
        <f t="shared" si="12"/>
        <v>11019.286435897437</v>
      </c>
      <c r="BB24" s="97">
        <f t="shared" si="12"/>
        <v>11019.286435897437</v>
      </c>
      <c r="BC24" s="97">
        <f t="shared" si="12"/>
        <v>11019.286435897437</v>
      </c>
      <c r="BD24" s="97">
        <f t="shared" si="12"/>
        <v>11019.286435897437</v>
      </c>
      <c r="BE24" s="120">
        <f t="shared" si="6"/>
        <v>139739.17666666664</v>
      </c>
      <c r="BF24" s="120">
        <f t="shared" si="7"/>
        <v>0</v>
      </c>
      <c r="BI24"/>
      <c r="BJ24"/>
      <c r="BK24"/>
      <c r="BL24"/>
      <c r="BM24"/>
      <c r="BN24"/>
      <c r="BO24"/>
    </row>
    <row r="25" spans="1:67" x14ac:dyDescent="0.3">
      <c r="A25">
        <v>3022008</v>
      </c>
      <c r="B25" s="118">
        <v>3022008</v>
      </c>
      <c r="C25" t="s">
        <v>432</v>
      </c>
      <c r="D25" s="106">
        <v>0</v>
      </c>
      <c r="E25" s="106" t="s">
        <v>400</v>
      </c>
      <c r="F25" s="106" t="s">
        <v>409</v>
      </c>
      <c r="G25" t="s">
        <v>856</v>
      </c>
      <c r="H25" t="s">
        <v>277</v>
      </c>
      <c r="I25" t="s">
        <v>277</v>
      </c>
      <c r="J25">
        <v>661225</v>
      </c>
      <c r="K25" s="118" t="s">
        <v>12</v>
      </c>
      <c r="L25" s="106">
        <v>1</v>
      </c>
      <c r="M25" s="106" t="str">
        <f t="shared" si="4"/>
        <v>SEN .I03</v>
      </c>
      <c r="N25" s="106">
        <v>400057</v>
      </c>
      <c r="O25" t="s">
        <v>213</v>
      </c>
      <c r="P25" t="s">
        <v>213</v>
      </c>
      <c r="Q25" t="s">
        <v>214</v>
      </c>
      <c r="R25" t="s">
        <v>75</v>
      </c>
      <c r="S25" t="s">
        <v>841</v>
      </c>
      <c r="T25" s="125">
        <v>0</v>
      </c>
      <c r="U25" t="str">
        <f t="shared" si="1"/>
        <v>2008.SEN .I03.Ap251</v>
      </c>
      <c r="V25" t="str">
        <f t="shared" si="2"/>
        <v>Brookland Infant School.2008.SEN .I03.Ap25</v>
      </c>
      <c r="W25" s="119">
        <v>0</v>
      </c>
      <c r="X25" s="119" t="s">
        <v>24355</v>
      </c>
      <c r="Y25" s="119" t="s">
        <v>24356</v>
      </c>
      <c r="Z25" s="119">
        <v>0</v>
      </c>
      <c r="AA25" s="119"/>
      <c r="AB25" s="119">
        <f t="shared" si="9"/>
        <v>0</v>
      </c>
      <c r="AC25" s="97">
        <f t="shared" si="13"/>
        <v>0</v>
      </c>
      <c r="AE25" s="119"/>
      <c r="AF25" s="97">
        <f t="shared" si="14"/>
        <v>0</v>
      </c>
      <c r="AG25" s="97">
        <f t="shared" si="14"/>
        <v>0</v>
      </c>
      <c r="AH25" s="97">
        <f t="shared" si="14"/>
        <v>0</v>
      </c>
      <c r="AI25" s="97">
        <f t="shared" si="14"/>
        <v>0</v>
      </c>
      <c r="AJ25" s="97">
        <f t="shared" si="14"/>
        <v>0</v>
      </c>
      <c r="AK25" s="97">
        <f t="shared" si="14"/>
        <v>0</v>
      </c>
      <c r="AL25" s="97">
        <f t="shared" si="14"/>
        <v>0</v>
      </c>
      <c r="AM25" s="97">
        <f t="shared" si="14"/>
        <v>0</v>
      </c>
      <c r="AN25" s="97">
        <f t="shared" si="14"/>
        <v>0</v>
      </c>
      <c r="AO25" s="97">
        <f t="shared" si="14"/>
        <v>0</v>
      </c>
      <c r="AP25" s="97">
        <f t="shared" si="14"/>
        <v>0</v>
      </c>
      <c r="AQ25" s="97">
        <f t="shared" si="14"/>
        <v>0</v>
      </c>
      <c r="AR25" s="97">
        <f t="shared" si="14"/>
        <v>0</v>
      </c>
      <c r="AS25" s="97">
        <f t="shared" si="12"/>
        <v>0</v>
      </c>
      <c r="AT25" s="97">
        <f t="shared" si="12"/>
        <v>0</v>
      </c>
      <c r="AU25" s="97">
        <f t="shared" si="12"/>
        <v>0</v>
      </c>
      <c r="AV25" s="97">
        <f t="shared" si="12"/>
        <v>0</v>
      </c>
      <c r="AW25" s="97">
        <f t="shared" si="12"/>
        <v>0</v>
      </c>
      <c r="AX25" s="97">
        <f t="shared" si="12"/>
        <v>0</v>
      </c>
      <c r="AY25" s="97">
        <f t="shared" si="12"/>
        <v>0</v>
      </c>
      <c r="AZ25" s="97">
        <f t="shared" si="12"/>
        <v>0</v>
      </c>
      <c r="BA25" s="97">
        <f t="shared" si="12"/>
        <v>0</v>
      </c>
      <c r="BB25" s="97">
        <f t="shared" si="12"/>
        <v>0</v>
      </c>
      <c r="BC25" s="97">
        <f t="shared" si="12"/>
        <v>0</v>
      </c>
      <c r="BD25" s="97">
        <f t="shared" si="12"/>
        <v>0</v>
      </c>
      <c r="BE25" s="120">
        <f t="shared" si="6"/>
        <v>0</v>
      </c>
      <c r="BF25" s="120">
        <f t="shared" si="7"/>
        <v>0</v>
      </c>
      <c r="BI25"/>
      <c r="BJ25"/>
      <c r="BK25"/>
      <c r="BL25"/>
      <c r="BM25"/>
      <c r="BN25"/>
      <c r="BO25"/>
    </row>
    <row r="26" spans="1:67" x14ac:dyDescent="0.3">
      <c r="A26">
        <v>3022009</v>
      </c>
      <c r="B26" s="118">
        <v>3022009</v>
      </c>
      <c r="C26" t="s">
        <v>434</v>
      </c>
      <c r="D26" s="106">
        <v>0</v>
      </c>
      <c r="E26" s="106" t="s">
        <v>400</v>
      </c>
      <c r="F26" s="106" t="s">
        <v>409</v>
      </c>
      <c r="G26" t="s">
        <v>856</v>
      </c>
      <c r="H26" t="s">
        <v>277</v>
      </c>
      <c r="I26" t="s">
        <v>277</v>
      </c>
      <c r="J26">
        <v>661225</v>
      </c>
      <c r="K26" s="118" t="s">
        <v>12</v>
      </c>
      <c r="L26" s="106">
        <v>1</v>
      </c>
      <c r="M26" s="106" t="str">
        <f t="shared" si="4"/>
        <v>SEN .I03</v>
      </c>
      <c r="N26" s="106">
        <v>400061</v>
      </c>
      <c r="O26" t="s">
        <v>253</v>
      </c>
      <c r="P26" t="s">
        <v>253</v>
      </c>
      <c r="Q26" t="s">
        <v>254</v>
      </c>
      <c r="R26" t="s">
        <v>255</v>
      </c>
      <c r="S26" t="s">
        <v>841</v>
      </c>
      <c r="T26" s="125">
        <v>0</v>
      </c>
      <c r="U26" t="str">
        <f t="shared" si="1"/>
        <v>2009.SEN .I03.Ap251</v>
      </c>
      <c r="V26" t="str">
        <f t="shared" si="2"/>
        <v>Brunswick Park Primary and Nursery Sc.2009.SEN .I03.Ap25</v>
      </c>
      <c r="W26" s="119">
        <v>0</v>
      </c>
      <c r="X26" s="119" t="s">
        <v>24357</v>
      </c>
      <c r="Y26" s="119" t="s">
        <v>24358</v>
      </c>
      <c r="Z26" s="119">
        <v>0</v>
      </c>
      <c r="AA26" s="119"/>
      <c r="AB26" s="119">
        <f t="shared" si="9"/>
        <v>0</v>
      </c>
      <c r="AC26" s="97">
        <f t="shared" si="13"/>
        <v>0</v>
      </c>
      <c r="AE26" s="119"/>
      <c r="AF26" s="97">
        <f t="shared" si="14"/>
        <v>0</v>
      </c>
      <c r="AG26" s="97">
        <f t="shared" si="14"/>
        <v>0</v>
      </c>
      <c r="AH26" s="97">
        <f t="shared" si="14"/>
        <v>0</v>
      </c>
      <c r="AI26" s="97">
        <f t="shared" si="14"/>
        <v>0</v>
      </c>
      <c r="AJ26" s="97">
        <f t="shared" si="14"/>
        <v>0</v>
      </c>
      <c r="AK26" s="97">
        <f t="shared" si="14"/>
        <v>0</v>
      </c>
      <c r="AL26" s="97">
        <f t="shared" si="14"/>
        <v>0</v>
      </c>
      <c r="AM26" s="97">
        <f t="shared" si="14"/>
        <v>0</v>
      </c>
      <c r="AN26" s="97">
        <f t="shared" si="14"/>
        <v>0</v>
      </c>
      <c r="AO26" s="97">
        <f t="shared" si="14"/>
        <v>0</v>
      </c>
      <c r="AP26" s="97">
        <f t="shared" si="14"/>
        <v>0</v>
      </c>
      <c r="AQ26" s="97">
        <f t="shared" si="14"/>
        <v>0</v>
      </c>
      <c r="AR26" s="97">
        <f t="shared" si="14"/>
        <v>0</v>
      </c>
      <c r="AS26" s="97">
        <f t="shared" si="12"/>
        <v>0</v>
      </c>
      <c r="AT26" s="97">
        <f t="shared" si="12"/>
        <v>0</v>
      </c>
      <c r="AU26" s="97">
        <f t="shared" si="12"/>
        <v>0</v>
      </c>
      <c r="AV26" s="97">
        <f t="shared" si="12"/>
        <v>0</v>
      </c>
      <c r="AW26" s="97">
        <f t="shared" si="12"/>
        <v>0</v>
      </c>
      <c r="AX26" s="97">
        <f t="shared" si="12"/>
        <v>0</v>
      </c>
      <c r="AY26" s="97">
        <f t="shared" si="12"/>
        <v>0</v>
      </c>
      <c r="AZ26" s="97">
        <f t="shared" si="12"/>
        <v>0</v>
      </c>
      <c r="BA26" s="97">
        <f t="shared" si="12"/>
        <v>0</v>
      </c>
      <c r="BB26" s="97">
        <f t="shared" si="12"/>
        <v>0</v>
      </c>
      <c r="BC26" s="97">
        <f t="shared" si="12"/>
        <v>0</v>
      </c>
      <c r="BD26" s="97">
        <f t="shared" si="12"/>
        <v>0</v>
      </c>
      <c r="BE26" s="120">
        <f t="shared" si="6"/>
        <v>0</v>
      </c>
      <c r="BF26" s="120">
        <f t="shared" si="7"/>
        <v>0</v>
      </c>
      <c r="BI26"/>
      <c r="BJ26"/>
      <c r="BK26"/>
      <c r="BL26"/>
      <c r="BM26"/>
      <c r="BN26"/>
      <c r="BO26"/>
    </row>
    <row r="27" spans="1:67" x14ac:dyDescent="0.3">
      <c r="A27">
        <v>3022009</v>
      </c>
      <c r="B27" s="118">
        <v>3022009</v>
      </c>
      <c r="C27" t="s">
        <v>434</v>
      </c>
      <c r="D27" s="106">
        <v>0</v>
      </c>
      <c r="E27" s="106" t="s">
        <v>400</v>
      </c>
      <c r="F27" s="106" t="s">
        <v>409</v>
      </c>
      <c r="G27" t="s">
        <v>860</v>
      </c>
      <c r="H27" t="s">
        <v>872</v>
      </c>
      <c r="I27" t="s">
        <v>279</v>
      </c>
      <c r="J27">
        <v>661225</v>
      </c>
      <c r="K27" s="118" t="s">
        <v>12</v>
      </c>
      <c r="L27" s="106">
        <v>1</v>
      </c>
      <c r="M27" s="106" t="str">
        <f t="shared" si="4"/>
        <v>EHCP.I03</v>
      </c>
      <c r="N27" s="106">
        <v>400061</v>
      </c>
      <c r="O27" t="s">
        <v>253</v>
      </c>
      <c r="P27" t="s">
        <v>253</v>
      </c>
      <c r="Q27" t="s">
        <v>254</v>
      </c>
      <c r="R27" t="s">
        <v>255</v>
      </c>
      <c r="S27" t="s">
        <v>845</v>
      </c>
      <c r="T27" s="125">
        <v>256299.89</v>
      </c>
      <c r="U27" t="str">
        <f t="shared" si="1"/>
        <v>2009.EHCP.I03.Ap251</v>
      </c>
      <c r="V27" t="str">
        <f t="shared" si="2"/>
        <v>Brunswick Park Primary and Nursery Sc.2009.EHCP.I03.Ap25</v>
      </c>
      <c r="W27" s="119">
        <v>38543.560000000005</v>
      </c>
      <c r="X27" s="119" t="s">
        <v>24359</v>
      </c>
      <c r="Y27" s="119" t="s">
        <v>24360</v>
      </c>
      <c r="Z27" s="119">
        <v>19271.780000000002</v>
      </c>
      <c r="AA27" s="97" t="str">
        <f>RIGHT(A27,4)&amp;M27&amp;"Jun25"</f>
        <v>2009EHCP.I03Jun25</v>
      </c>
      <c r="AB27" s="119" t="str">
        <f>LEFT(C27,7)&amp;"."&amp;AA27</f>
        <v>Brunswi.2009EHCP.I03Jun25</v>
      </c>
      <c r="AC27" s="97">
        <f t="shared" si="13"/>
        <v>19848.454999999998</v>
      </c>
      <c r="AE27" s="119"/>
      <c r="AF27" s="97">
        <f t="shared" si="14"/>
        <v>19848.454999999998</v>
      </c>
      <c r="AG27" s="97">
        <f t="shared" si="14"/>
        <v>19848.454999999998</v>
      </c>
      <c r="AH27" s="97">
        <f t="shared" si="14"/>
        <v>19848.454999999998</v>
      </c>
      <c r="AI27" s="97">
        <f t="shared" si="14"/>
        <v>19848.454999999998</v>
      </c>
      <c r="AJ27" s="97">
        <f t="shared" si="14"/>
        <v>19848.454999999998</v>
      </c>
      <c r="AK27" s="97">
        <f t="shared" si="14"/>
        <v>19848.454999999998</v>
      </c>
      <c r="AL27" s="97">
        <f t="shared" si="14"/>
        <v>19848.454999999998</v>
      </c>
      <c r="AM27" s="97">
        <f t="shared" si="14"/>
        <v>19848.454999999998</v>
      </c>
      <c r="AN27" s="97">
        <f t="shared" si="14"/>
        <v>19848.454999999998</v>
      </c>
      <c r="AO27" s="97">
        <f t="shared" si="14"/>
        <v>19848.454999999998</v>
      </c>
      <c r="AP27" s="97">
        <f t="shared" si="14"/>
        <v>19848.454999999998</v>
      </c>
      <c r="AQ27" s="97">
        <f t="shared" si="14"/>
        <v>19848.454999999998</v>
      </c>
      <c r="AR27" s="97">
        <f t="shared" si="14"/>
        <v>19848.454999999998</v>
      </c>
      <c r="AS27" s="97">
        <f t="shared" si="12"/>
        <v>19848.454999999998</v>
      </c>
      <c r="AT27" s="97">
        <f t="shared" si="12"/>
        <v>19848.454999999998</v>
      </c>
      <c r="AU27" s="97">
        <f t="shared" si="12"/>
        <v>19848.454999999998</v>
      </c>
      <c r="AV27" s="97">
        <f t="shared" si="12"/>
        <v>19848.454999999998</v>
      </c>
      <c r="AW27" s="97">
        <f t="shared" si="12"/>
        <v>19848.454999999998</v>
      </c>
      <c r="AX27" s="97">
        <f t="shared" si="12"/>
        <v>19848.454999999998</v>
      </c>
      <c r="AY27" s="97">
        <f t="shared" si="12"/>
        <v>19848.454999999998</v>
      </c>
      <c r="AZ27" s="97">
        <f t="shared" si="12"/>
        <v>19848.454999999998</v>
      </c>
      <c r="BA27" s="97">
        <f t="shared" si="12"/>
        <v>19848.454999999998</v>
      </c>
      <c r="BB27" s="97">
        <f t="shared" si="12"/>
        <v>19848.454999999998</v>
      </c>
      <c r="BC27" s="97">
        <f t="shared" si="12"/>
        <v>19848.454999999998</v>
      </c>
      <c r="BD27" s="97">
        <f t="shared" si="12"/>
        <v>19848.454999999998</v>
      </c>
      <c r="BE27" s="120">
        <f t="shared" si="6"/>
        <v>256299.88999999993</v>
      </c>
      <c r="BF27" s="120">
        <f t="shared" si="7"/>
        <v>0</v>
      </c>
      <c r="BI27"/>
      <c r="BJ27"/>
      <c r="BK27"/>
      <c r="BL27"/>
      <c r="BM27"/>
      <c r="BN27"/>
      <c r="BO27"/>
    </row>
    <row r="28" spans="1:67" x14ac:dyDescent="0.3">
      <c r="A28">
        <v>3022010</v>
      </c>
      <c r="B28" s="118">
        <v>3022010</v>
      </c>
      <c r="C28" t="s">
        <v>438</v>
      </c>
      <c r="D28" s="106">
        <v>0</v>
      </c>
      <c r="E28" s="106" t="s">
        <v>403</v>
      </c>
      <c r="F28" s="106" t="s">
        <v>409</v>
      </c>
      <c r="G28" t="s">
        <v>856</v>
      </c>
      <c r="H28" t="s">
        <v>277</v>
      </c>
      <c r="I28" t="s">
        <v>277</v>
      </c>
      <c r="J28">
        <v>657120</v>
      </c>
      <c r="K28" s="118" t="s">
        <v>12</v>
      </c>
      <c r="L28" s="106">
        <v>1</v>
      </c>
      <c r="M28" s="106" t="str">
        <f t="shared" si="4"/>
        <v>SEN .I03</v>
      </c>
      <c r="N28" s="106">
        <v>160141</v>
      </c>
      <c r="O28" t="s">
        <v>353</v>
      </c>
      <c r="P28" t="s">
        <v>353</v>
      </c>
      <c r="Q28" t="s">
        <v>352</v>
      </c>
      <c r="R28" t="s">
        <v>810</v>
      </c>
      <c r="S28" t="s">
        <v>846</v>
      </c>
      <c r="T28" s="125">
        <v>0</v>
      </c>
      <c r="U28" t="str">
        <f t="shared" si="1"/>
        <v>2010.SEN .I03.Ap251</v>
      </c>
      <c r="V28" t="str">
        <f t="shared" si="2"/>
        <v>Childs Hill School.2010.SEN .I03.Ap25</v>
      </c>
      <c r="W28" s="119">
        <v>0</v>
      </c>
      <c r="X28" s="119" t="s">
        <v>24361</v>
      </c>
      <c r="Y28" s="119" t="s">
        <v>24362</v>
      </c>
      <c r="Z28" s="119">
        <v>0</v>
      </c>
      <c r="AA28" s="119"/>
      <c r="AB28" s="119">
        <f t="shared" ref="AB28:AB37" si="15">$T28/13</f>
        <v>0</v>
      </c>
      <c r="AC28" s="97">
        <f t="shared" si="13"/>
        <v>0</v>
      </c>
      <c r="AE28" s="119"/>
      <c r="AF28" s="97">
        <f t="shared" si="14"/>
        <v>0</v>
      </c>
      <c r="AG28" s="97">
        <f t="shared" si="14"/>
        <v>0</v>
      </c>
      <c r="AH28" s="97">
        <f t="shared" si="14"/>
        <v>0</v>
      </c>
      <c r="AI28" s="97">
        <f t="shared" si="14"/>
        <v>0</v>
      </c>
      <c r="AJ28" s="97">
        <f t="shared" si="14"/>
        <v>0</v>
      </c>
      <c r="AK28" s="97">
        <f t="shared" si="14"/>
        <v>0</v>
      </c>
      <c r="AL28" s="97">
        <f t="shared" si="14"/>
        <v>0</v>
      </c>
      <c r="AM28" s="97">
        <f t="shared" si="14"/>
        <v>0</v>
      </c>
      <c r="AN28" s="97">
        <f t="shared" si="14"/>
        <v>0</v>
      </c>
      <c r="AO28" s="97">
        <f t="shared" si="14"/>
        <v>0</v>
      </c>
      <c r="AP28" s="97">
        <f t="shared" si="14"/>
        <v>0</v>
      </c>
      <c r="AQ28" s="97">
        <f t="shared" si="14"/>
        <v>0</v>
      </c>
      <c r="AR28" s="97">
        <f t="shared" si="14"/>
        <v>0</v>
      </c>
      <c r="AS28" s="97">
        <f t="shared" si="12"/>
        <v>0</v>
      </c>
      <c r="AT28" s="97">
        <f t="shared" si="12"/>
        <v>0</v>
      </c>
      <c r="AU28" s="97">
        <f t="shared" si="12"/>
        <v>0</v>
      </c>
      <c r="AV28" s="97">
        <f t="shared" si="12"/>
        <v>0</v>
      </c>
      <c r="AW28" s="97">
        <f t="shared" si="12"/>
        <v>0</v>
      </c>
      <c r="AX28" s="97">
        <f t="shared" si="12"/>
        <v>0</v>
      </c>
      <c r="AY28" s="97">
        <f t="shared" si="12"/>
        <v>0</v>
      </c>
      <c r="AZ28" s="97">
        <f t="shared" si="12"/>
        <v>0</v>
      </c>
      <c r="BA28" s="97">
        <f t="shared" si="12"/>
        <v>0</v>
      </c>
      <c r="BB28" s="97">
        <f t="shared" si="12"/>
        <v>0</v>
      </c>
      <c r="BC28" s="97">
        <f t="shared" si="12"/>
        <v>0</v>
      </c>
      <c r="BD28" s="97">
        <f t="shared" si="12"/>
        <v>0</v>
      </c>
      <c r="BE28" s="120">
        <f t="shared" si="6"/>
        <v>0</v>
      </c>
      <c r="BF28" s="120">
        <f t="shared" si="7"/>
        <v>0</v>
      </c>
      <c r="BI28"/>
      <c r="BJ28"/>
      <c r="BK28"/>
      <c r="BL28"/>
      <c r="BM28"/>
      <c r="BN28"/>
      <c r="BO28"/>
    </row>
    <row r="29" spans="1:67" x14ac:dyDescent="0.3">
      <c r="A29">
        <v>3022010</v>
      </c>
      <c r="B29" s="118">
        <v>3022010</v>
      </c>
      <c r="C29" t="s">
        <v>438</v>
      </c>
      <c r="D29" s="106">
        <v>0</v>
      </c>
      <c r="E29" s="106" t="s">
        <v>403</v>
      </c>
      <c r="F29" s="106" t="s">
        <v>409</v>
      </c>
      <c r="G29" t="s">
        <v>862</v>
      </c>
      <c r="H29" t="s">
        <v>873</v>
      </c>
      <c r="I29" t="s">
        <v>278</v>
      </c>
      <c r="J29">
        <v>657120</v>
      </c>
      <c r="K29" s="118" t="s">
        <v>12</v>
      </c>
      <c r="L29" s="106">
        <v>1</v>
      </c>
      <c r="M29" s="106" t="str">
        <f t="shared" si="4"/>
        <v>ARPs.I03</v>
      </c>
      <c r="N29" s="106">
        <v>160141</v>
      </c>
      <c r="O29" t="s">
        <v>353</v>
      </c>
      <c r="P29" t="s">
        <v>353</v>
      </c>
      <c r="Q29" t="s">
        <v>352</v>
      </c>
      <c r="R29" t="s">
        <v>810</v>
      </c>
      <c r="S29" t="s">
        <v>846</v>
      </c>
      <c r="T29" s="125">
        <v>291303</v>
      </c>
      <c r="U29" t="str">
        <f t="shared" si="1"/>
        <v>2010.ARPs.I03.Ap251</v>
      </c>
      <c r="V29" t="str">
        <f t="shared" si="2"/>
        <v>Childs Hill School.2010.ARPs.I03.Ap25</v>
      </c>
      <c r="W29" s="119">
        <v>44815.846153846156</v>
      </c>
      <c r="X29" s="119" t="s">
        <v>24363</v>
      </c>
      <c r="Y29" s="119" t="s">
        <v>24364</v>
      </c>
      <c r="Z29" s="119">
        <v>22407.923076923078</v>
      </c>
      <c r="AA29" s="97" t="str">
        <f t="shared" ref="AA29:AA36" si="16">RIGHT(A29,4)&amp;M29&amp;"Jun25"</f>
        <v>2010ARPs.I03Jun25</v>
      </c>
      <c r="AB29" s="119" t="str">
        <f t="shared" ref="AB29:AB36" si="17">LEFT(C29,7)&amp;"."&amp;AA29</f>
        <v>Child's.2010ARPs.I03Jun25</v>
      </c>
      <c r="AC29" s="97">
        <f t="shared" si="13"/>
        <v>22407.923076923074</v>
      </c>
      <c r="AE29" s="119"/>
      <c r="AF29" s="97">
        <f t="shared" si="14"/>
        <v>22407.923076923074</v>
      </c>
      <c r="AG29" s="97">
        <f t="shared" si="14"/>
        <v>22407.923076923074</v>
      </c>
      <c r="AH29" s="97">
        <f t="shared" si="14"/>
        <v>22407.923076923074</v>
      </c>
      <c r="AI29" s="97">
        <f t="shared" si="14"/>
        <v>22407.923076923074</v>
      </c>
      <c r="AJ29" s="97">
        <f t="shared" si="14"/>
        <v>22407.923076923074</v>
      </c>
      <c r="AK29" s="97">
        <f t="shared" si="14"/>
        <v>22407.923076923074</v>
      </c>
      <c r="AL29" s="97">
        <f t="shared" si="14"/>
        <v>22407.923076923074</v>
      </c>
      <c r="AM29" s="97">
        <f t="shared" si="14"/>
        <v>22407.923076923074</v>
      </c>
      <c r="AN29" s="97">
        <f t="shared" si="14"/>
        <v>22407.923076923074</v>
      </c>
      <c r="AO29" s="97">
        <f t="shared" si="14"/>
        <v>22407.923076923074</v>
      </c>
      <c r="AP29" s="97">
        <f t="shared" si="14"/>
        <v>22407.923076923074</v>
      </c>
      <c r="AQ29" s="97">
        <f t="shared" si="14"/>
        <v>22407.923076923074</v>
      </c>
      <c r="AR29" s="97">
        <f t="shared" si="14"/>
        <v>22407.923076923074</v>
      </c>
      <c r="AS29" s="97">
        <f t="shared" si="12"/>
        <v>22407.923076923074</v>
      </c>
      <c r="AT29" s="97">
        <f t="shared" si="12"/>
        <v>22407.923076923074</v>
      </c>
      <c r="AU29" s="97">
        <f t="shared" si="12"/>
        <v>22407.923076923074</v>
      </c>
      <c r="AV29" s="97">
        <f t="shared" si="12"/>
        <v>22407.923076923074</v>
      </c>
      <c r="AW29" s="97">
        <f t="shared" si="12"/>
        <v>22407.923076923074</v>
      </c>
      <c r="AX29" s="97">
        <f t="shared" si="12"/>
        <v>22407.923076923074</v>
      </c>
      <c r="AY29" s="97">
        <f t="shared" si="12"/>
        <v>22407.923076923074</v>
      </c>
      <c r="AZ29" s="97">
        <f t="shared" si="12"/>
        <v>22407.923076923074</v>
      </c>
      <c r="BA29" s="97">
        <f t="shared" si="12"/>
        <v>22407.923076923074</v>
      </c>
      <c r="BB29" s="97">
        <f t="shared" si="12"/>
        <v>22407.923076923074</v>
      </c>
      <c r="BC29" s="97">
        <f t="shared" si="12"/>
        <v>22407.923076923074</v>
      </c>
      <c r="BD29" s="97">
        <f t="shared" si="12"/>
        <v>22407.923076923074</v>
      </c>
      <c r="BE29" s="120">
        <f t="shared" si="6"/>
        <v>291302.99999999994</v>
      </c>
      <c r="BF29" s="120">
        <f t="shared" si="7"/>
        <v>0</v>
      </c>
      <c r="BI29"/>
      <c r="BJ29"/>
      <c r="BK29"/>
      <c r="BL29"/>
      <c r="BM29"/>
      <c r="BN29"/>
      <c r="BO29"/>
    </row>
    <row r="30" spans="1:67" x14ac:dyDescent="0.3">
      <c r="A30">
        <v>3022010</v>
      </c>
      <c r="B30" s="118">
        <v>3022010</v>
      </c>
      <c r="C30" t="s">
        <v>438</v>
      </c>
      <c r="D30" s="106">
        <v>0</v>
      </c>
      <c r="E30" s="106" t="s">
        <v>403</v>
      </c>
      <c r="F30" s="106" t="s">
        <v>409</v>
      </c>
      <c r="G30" t="s">
        <v>859</v>
      </c>
      <c r="H30" t="s">
        <v>873</v>
      </c>
      <c r="I30" t="s">
        <v>279</v>
      </c>
      <c r="J30">
        <v>657120</v>
      </c>
      <c r="K30" s="118" t="s">
        <v>12</v>
      </c>
      <c r="L30" s="106">
        <v>1</v>
      </c>
      <c r="M30" s="106" t="str">
        <f t="shared" si="4"/>
        <v>EHCP.I03</v>
      </c>
      <c r="N30" s="106">
        <v>160141</v>
      </c>
      <c r="O30" t="s">
        <v>353</v>
      </c>
      <c r="P30" t="s">
        <v>353</v>
      </c>
      <c r="Q30" t="s">
        <v>352</v>
      </c>
      <c r="R30" t="s">
        <v>810</v>
      </c>
      <c r="S30" t="s">
        <v>844</v>
      </c>
      <c r="T30" s="125">
        <v>309315.23000000004</v>
      </c>
      <c r="U30" t="str">
        <f t="shared" si="1"/>
        <v>2010.EHCP.I03.Ap251</v>
      </c>
      <c r="V30" t="str">
        <f t="shared" si="2"/>
        <v>Childs Hill School.2010.EHCP.I03.Ap25</v>
      </c>
      <c r="W30" s="119">
        <v>40448.615384615383</v>
      </c>
      <c r="X30" s="119" t="s">
        <v>24365</v>
      </c>
      <c r="Y30" s="119" t="s">
        <v>24366</v>
      </c>
      <c r="Z30" s="119">
        <v>20224.307692307691</v>
      </c>
      <c r="AA30" s="97" t="str">
        <f t="shared" si="16"/>
        <v>2010EHCP.I03Jun25</v>
      </c>
      <c r="AB30" s="119" t="str">
        <f t="shared" si="17"/>
        <v>Child's.2010EHCP.I03Jun25</v>
      </c>
      <c r="AC30" s="97">
        <f t="shared" si="13"/>
        <v>24864.230692307698</v>
      </c>
      <c r="AE30" s="119"/>
      <c r="AF30" s="97">
        <f t="shared" si="14"/>
        <v>24864.230692307698</v>
      </c>
      <c r="AG30" s="97">
        <f t="shared" si="14"/>
        <v>24864.230692307698</v>
      </c>
      <c r="AH30" s="97">
        <f t="shared" si="14"/>
        <v>24864.230692307698</v>
      </c>
      <c r="AI30" s="97">
        <f t="shared" si="14"/>
        <v>24864.230692307698</v>
      </c>
      <c r="AJ30" s="97">
        <f t="shared" si="14"/>
        <v>24864.230692307698</v>
      </c>
      <c r="AK30" s="97">
        <f t="shared" si="14"/>
        <v>24864.230692307698</v>
      </c>
      <c r="AL30" s="97">
        <f t="shared" si="14"/>
        <v>24864.230692307698</v>
      </c>
      <c r="AM30" s="97">
        <f t="shared" si="14"/>
        <v>24864.230692307698</v>
      </c>
      <c r="AN30" s="97">
        <f t="shared" si="14"/>
        <v>24864.230692307698</v>
      </c>
      <c r="AO30" s="97">
        <f t="shared" si="14"/>
        <v>24864.230692307698</v>
      </c>
      <c r="AP30" s="97">
        <f t="shared" si="14"/>
        <v>24864.230692307698</v>
      </c>
      <c r="AQ30" s="97">
        <f t="shared" si="14"/>
        <v>24864.230692307698</v>
      </c>
      <c r="AR30" s="97">
        <f t="shared" si="14"/>
        <v>24864.230692307698</v>
      </c>
      <c r="AS30" s="97">
        <f t="shared" si="12"/>
        <v>24864.230692307698</v>
      </c>
      <c r="AT30" s="97">
        <f t="shared" si="12"/>
        <v>24864.230692307698</v>
      </c>
      <c r="AU30" s="97">
        <f t="shared" si="12"/>
        <v>24864.230692307698</v>
      </c>
      <c r="AV30" s="97">
        <f t="shared" si="12"/>
        <v>24864.230692307698</v>
      </c>
      <c r="AW30" s="97">
        <f t="shared" si="12"/>
        <v>24864.230692307698</v>
      </c>
      <c r="AX30" s="97">
        <f t="shared" si="12"/>
        <v>24864.230692307698</v>
      </c>
      <c r="AY30" s="97">
        <f t="shared" si="12"/>
        <v>24864.230692307698</v>
      </c>
      <c r="AZ30" s="97">
        <f t="shared" si="12"/>
        <v>24864.230692307698</v>
      </c>
      <c r="BA30" s="97">
        <f t="shared" si="12"/>
        <v>24864.230692307698</v>
      </c>
      <c r="BB30" s="97">
        <f t="shared" si="12"/>
        <v>24864.230692307698</v>
      </c>
      <c r="BC30" s="97">
        <f t="shared" si="12"/>
        <v>24864.230692307698</v>
      </c>
      <c r="BD30" s="97">
        <f t="shared" si="12"/>
        <v>24864.230692307698</v>
      </c>
      <c r="BE30" s="120">
        <f t="shared" si="6"/>
        <v>309315.23000000004</v>
      </c>
      <c r="BF30" s="120">
        <f t="shared" si="7"/>
        <v>0</v>
      </c>
      <c r="BI30"/>
      <c r="BJ30"/>
      <c r="BK30"/>
      <c r="BL30"/>
      <c r="BM30"/>
      <c r="BN30"/>
      <c r="BO30"/>
    </row>
    <row r="31" spans="1:67" x14ac:dyDescent="0.3">
      <c r="A31">
        <v>3022011</v>
      </c>
      <c r="B31" s="118">
        <v>3022011</v>
      </c>
      <c r="C31" t="s">
        <v>440</v>
      </c>
      <c r="D31" s="106">
        <v>0</v>
      </c>
      <c r="E31" s="106" t="s">
        <v>400</v>
      </c>
      <c r="F31" s="106" t="s">
        <v>409</v>
      </c>
      <c r="G31" t="s">
        <v>860</v>
      </c>
      <c r="H31" t="s">
        <v>872</v>
      </c>
      <c r="I31" t="s">
        <v>279</v>
      </c>
      <c r="J31">
        <v>661225</v>
      </c>
      <c r="K31" s="118" t="s">
        <v>12</v>
      </c>
      <c r="L31" s="106">
        <v>1</v>
      </c>
      <c r="M31" s="106" t="str">
        <f t="shared" si="4"/>
        <v>EHCP.I03</v>
      </c>
      <c r="N31" s="106">
        <v>400020</v>
      </c>
      <c r="O31" t="s">
        <v>46</v>
      </c>
      <c r="P31" t="s">
        <v>46</v>
      </c>
      <c r="Q31" t="s">
        <v>47</v>
      </c>
      <c r="R31" t="s">
        <v>48</v>
      </c>
      <c r="S31" t="s">
        <v>845</v>
      </c>
      <c r="T31" s="125">
        <v>82915</v>
      </c>
      <c r="U31" t="str">
        <f t="shared" si="1"/>
        <v>2011.EHCP.I03.Ap251</v>
      </c>
      <c r="V31" t="str">
        <f t="shared" si="2"/>
        <v>Church Hill School.2011.EHCP.I03.Ap25</v>
      </c>
      <c r="W31" s="119">
        <v>15737.538461538461</v>
      </c>
      <c r="X31" s="119" t="s">
        <v>24367</v>
      </c>
      <c r="Y31" s="119" t="s">
        <v>24368</v>
      </c>
      <c r="Z31" s="119">
        <v>7868.7692307692305</v>
      </c>
      <c r="AA31" s="97" t="str">
        <f t="shared" si="16"/>
        <v>2011EHCP.I03Jun25</v>
      </c>
      <c r="AB31" s="119" t="str">
        <f t="shared" si="17"/>
        <v>Church .2011EHCP.I03Jun25</v>
      </c>
      <c r="AC31" s="97">
        <f t="shared" si="13"/>
        <v>5930.8692307692309</v>
      </c>
      <c r="AE31" s="119"/>
      <c r="AF31" s="97">
        <f t="shared" si="14"/>
        <v>5930.8692307692309</v>
      </c>
      <c r="AG31" s="97">
        <f t="shared" si="14"/>
        <v>5930.8692307692309</v>
      </c>
      <c r="AH31" s="97">
        <f t="shared" si="14"/>
        <v>5930.8692307692309</v>
      </c>
      <c r="AI31" s="97">
        <f t="shared" si="14"/>
        <v>5930.8692307692309</v>
      </c>
      <c r="AJ31" s="97">
        <f t="shared" si="14"/>
        <v>5930.8692307692309</v>
      </c>
      <c r="AK31" s="97">
        <f t="shared" si="14"/>
        <v>5930.8692307692309</v>
      </c>
      <c r="AL31" s="97">
        <f t="shared" si="14"/>
        <v>5930.8692307692309</v>
      </c>
      <c r="AM31" s="97">
        <f t="shared" si="14"/>
        <v>5930.8692307692309</v>
      </c>
      <c r="AN31" s="97">
        <f t="shared" si="14"/>
        <v>5930.8692307692309</v>
      </c>
      <c r="AO31" s="97">
        <f t="shared" si="14"/>
        <v>5930.8692307692309</v>
      </c>
      <c r="AP31" s="97">
        <f t="shared" si="14"/>
        <v>5930.8692307692309</v>
      </c>
      <c r="AQ31" s="97">
        <f t="shared" si="14"/>
        <v>5930.8692307692309</v>
      </c>
      <c r="AR31" s="97">
        <f t="shared" si="14"/>
        <v>5930.8692307692309</v>
      </c>
      <c r="AS31" s="97">
        <f t="shared" si="12"/>
        <v>5930.8692307692309</v>
      </c>
      <c r="AT31" s="97">
        <f t="shared" si="12"/>
        <v>5930.8692307692309</v>
      </c>
      <c r="AU31" s="97">
        <f t="shared" si="12"/>
        <v>5930.8692307692309</v>
      </c>
      <c r="AV31" s="97">
        <f t="shared" si="12"/>
        <v>5930.8692307692309</v>
      </c>
      <c r="AW31" s="97">
        <f t="shared" si="12"/>
        <v>5930.8692307692309</v>
      </c>
      <c r="AX31" s="97">
        <f t="shared" si="12"/>
        <v>5930.8692307692309</v>
      </c>
      <c r="AY31" s="97">
        <f t="shared" si="12"/>
        <v>5930.8692307692309</v>
      </c>
      <c r="AZ31" s="97">
        <f t="shared" si="12"/>
        <v>5930.8692307692309</v>
      </c>
      <c r="BA31" s="97">
        <f t="shared" si="12"/>
        <v>5930.8692307692309</v>
      </c>
      <c r="BB31" s="97">
        <f t="shared" si="12"/>
        <v>5930.8692307692309</v>
      </c>
      <c r="BC31" s="97">
        <f t="shared" si="12"/>
        <v>5930.8692307692309</v>
      </c>
      <c r="BD31" s="97">
        <f t="shared" si="12"/>
        <v>5930.8692307692309</v>
      </c>
      <c r="BE31" s="120">
        <f t="shared" si="6"/>
        <v>82915</v>
      </c>
      <c r="BF31" s="120">
        <f t="shared" si="7"/>
        <v>0</v>
      </c>
      <c r="BI31"/>
      <c r="BJ31"/>
      <c r="BK31"/>
      <c r="BL31"/>
      <c r="BM31"/>
      <c r="BN31"/>
      <c r="BO31"/>
    </row>
    <row r="32" spans="1:67" x14ac:dyDescent="0.3">
      <c r="A32">
        <v>3022014</v>
      </c>
      <c r="B32" s="118">
        <v>3022014</v>
      </c>
      <c r="C32" t="s">
        <v>443</v>
      </c>
      <c r="D32" s="106">
        <v>0</v>
      </c>
      <c r="E32" s="106" t="s">
        <v>400</v>
      </c>
      <c r="F32" s="106" t="s">
        <v>409</v>
      </c>
      <c r="G32" t="s">
        <v>864</v>
      </c>
      <c r="H32" t="s">
        <v>872</v>
      </c>
      <c r="I32" t="s">
        <v>278</v>
      </c>
      <c r="J32">
        <v>661225</v>
      </c>
      <c r="K32" s="118" t="s">
        <v>12</v>
      </c>
      <c r="L32" s="106">
        <v>1</v>
      </c>
      <c r="M32" s="106" t="str">
        <f t="shared" si="4"/>
        <v>ARPs.I03</v>
      </c>
      <c r="N32" s="106">
        <v>400050</v>
      </c>
      <c r="O32" t="s">
        <v>91</v>
      </c>
      <c r="P32" t="s">
        <v>91</v>
      </c>
      <c r="Q32" t="s">
        <v>92</v>
      </c>
      <c r="R32" t="s">
        <v>93</v>
      </c>
      <c r="S32" t="s">
        <v>847</v>
      </c>
      <c r="T32" s="125">
        <v>128850</v>
      </c>
      <c r="U32" t="str">
        <f t="shared" si="1"/>
        <v>2014.ARPs.I03.Ap251</v>
      </c>
      <c r="V32" t="str">
        <f t="shared" si="2"/>
        <v>Colindale School.2014.ARPs.I03.Ap25</v>
      </c>
      <c r="W32" s="119">
        <v>19823.076923076922</v>
      </c>
      <c r="X32" s="119" t="s">
        <v>24369</v>
      </c>
      <c r="Y32" s="119" t="s">
        <v>24370</v>
      </c>
      <c r="Z32" s="119">
        <v>9911.538461538461</v>
      </c>
      <c r="AA32" s="97" t="str">
        <f t="shared" si="16"/>
        <v>2014ARPs.I03Jun25</v>
      </c>
      <c r="AB32" s="119" t="str">
        <f t="shared" si="17"/>
        <v>Colinda.2014ARPs.I03Jun25</v>
      </c>
      <c r="AC32" s="97">
        <f t="shared" si="13"/>
        <v>9911.5384615384628</v>
      </c>
      <c r="AE32" s="119"/>
      <c r="AF32" s="97">
        <f t="shared" si="14"/>
        <v>9911.5384615384628</v>
      </c>
      <c r="AG32" s="97">
        <f t="shared" si="14"/>
        <v>9911.5384615384628</v>
      </c>
      <c r="AH32" s="97">
        <f t="shared" si="14"/>
        <v>9911.5384615384628</v>
      </c>
      <c r="AI32" s="97">
        <f t="shared" si="14"/>
        <v>9911.5384615384628</v>
      </c>
      <c r="AJ32" s="97">
        <f t="shared" si="14"/>
        <v>9911.5384615384628</v>
      </c>
      <c r="AK32" s="97">
        <f t="shared" si="14"/>
        <v>9911.5384615384628</v>
      </c>
      <c r="AL32" s="97">
        <f t="shared" si="14"/>
        <v>9911.5384615384628</v>
      </c>
      <c r="AM32" s="97">
        <f t="shared" si="14"/>
        <v>9911.5384615384628</v>
      </c>
      <c r="AN32" s="97">
        <f t="shared" si="14"/>
        <v>9911.5384615384628</v>
      </c>
      <c r="AO32" s="97">
        <f t="shared" si="14"/>
        <v>9911.5384615384628</v>
      </c>
      <c r="AP32" s="97">
        <f t="shared" si="14"/>
        <v>9911.5384615384628</v>
      </c>
      <c r="AQ32" s="97">
        <f t="shared" si="14"/>
        <v>9911.5384615384628</v>
      </c>
      <c r="AR32" s="97">
        <f t="shared" si="14"/>
        <v>9911.5384615384628</v>
      </c>
      <c r="AS32" s="97">
        <f t="shared" si="12"/>
        <v>9911.5384615384628</v>
      </c>
      <c r="AT32" s="97">
        <f t="shared" si="12"/>
        <v>9911.5384615384628</v>
      </c>
      <c r="AU32" s="97">
        <f t="shared" si="12"/>
        <v>9911.5384615384628</v>
      </c>
      <c r="AV32" s="97">
        <f t="shared" si="12"/>
        <v>9911.5384615384628</v>
      </c>
      <c r="AW32" s="97">
        <f t="shared" si="12"/>
        <v>9911.5384615384628</v>
      </c>
      <c r="AX32" s="97">
        <f t="shared" si="12"/>
        <v>9911.5384615384628</v>
      </c>
      <c r="AY32" s="97">
        <f t="shared" si="12"/>
        <v>9911.5384615384628</v>
      </c>
      <c r="AZ32" s="97">
        <f t="shared" si="12"/>
        <v>9911.5384615384628</v>
      </c>
      <c r="BA32" s="97">
        <f t="shared" si="12"/>
        <v>9911.5384615384628</v>
      </c>
      <c r="BB32" s="97">
        <f t="shared" si="12"/>
        <v>9911.5384615384628</v>
      </c>
      <c r="BC32" s="97">
        <f t="shared" si="12"/>
        <v>9911.5384615384628</v>
      </c>
      <c r="BD32" s="97">
        <f t="shared" si="12"/>
        <v>9911.5384615384628</v>
      </c>
      <c r="BE32" s="120">
        <f t="shared" si="6"/>
        <v>128850.00000000004</v>
      </c>
      <c r="BF32" s="120">
        <f t="shared" si="7"/>
        <v>0</v>
      </c>
      <c r="BI32"/>
      <c r="BJ32"/>
      <c r="BK32"/>
      <c r="BL32"/>
      <c r="BM32"/>
      <c r="BN32"/>
      <c r="BO32"/>
    </row>
    <row r="33" spans="1:67" x14ac:dyDescent="0.3">
      <c r="A33">
        <v>3022014</v>
      </c>
      <c r="B33" s="118">
        <v>3022014</v>
      </c>
      <c r="C33" t="s">
        <v>443</v>
      </c>
      <c r="D33" s="106">
        <v>0</v>
      </c>
      <c r="E33" s="106" t="s">
        <v>400</v>
      </c>
      <c r="F33" s="106" t="s">
        <v>409</v>
      </c>
      <c r="G33" t="s">
        <v>860</v>
      </c>
      <c r="H33" t="s">
        <v>872</v>
      </c>
      <c r="I33" t="s">
        <v>279</v>
      </c>
      <c r="J33">
        <v>661225</v>
      </c>
      <c r="K33" s="118" t="s">
        <v>12</v>
      </c>
      <c r="L33" s="106">
        <v>1</v>
      </c>
      <c r="M33" s="106" t="str">
        <f t="shared" si="4"/>
        <v>EHCP.I03</v>
      </c>
      <c r="N33" s="106">
        <v>400050</v>
      </c>
      <c r="O33" t="s">
        <v>91</v>
      </c>
      <c r="P33" t="s">
        <v>91</v>
      </c>
      <c r="Q33" t="s">
        <v>92</v>
      </c>
      <c r="R33" t="s">
        <v>93</v>
      </c>
      <c r="S33" t="s">
        <v>845</v>
      </c>
      <c r="T33" s="125">
        <v>255067.82333333333</v>
      </c>
      <c r="U33" t="str">
        <f t="shared" si="1"/>
        <v>2014.EHCP.I03.Ap251</v>
      </c>
      <c r="V33" t="str">
        <f t="shared" si="2"/>
        <v>Colindale School.2014.EHCP.I03.Ap25</v>
      </c>
      <c r="W33" s="119">
        <v>36710.923589743586</v>
      </c>
      <c r="X33" s="119" t="s">
        <v>24371</v>
      </c>
      <c r="Y33" s="119" t="s">
        <v>24372</v>
      </c>
      <c r="Z33" s="119">
        <v>18355.461794871793</v>
      </c>
      <c r="AA33" s="97" t="str">
        <f t="shared" si="16"/>
        <v>2014EHCP.I03Jun25</v>
      </c>
      <c r="AB33" s="119" t="str">
        <f t="shared" si="17"/>
        <v>Colinda.2014EHCP.I03Jun25</v>
      </c>
      <c r="AC33" s="97">
        <f t="shared" si="13"/>
        <v>20000.143794871798</v>
      </c>
      <c r="AE33" s="119"/>
      <c r="AF33" s="97">
        <f t="shared" si="14"/>
        <v>20000.143794871798</v>
      </c>
      <c r="AG33" s="97">
        <f t="shared" si="14"/>
        <v>20000.143794871798</v>
      </c>
      <c r="AH33" s="97">
        <f t="shared" si="14"/>
        <v>20000.143794871798</v>
      </c>
      <c r="AI33" s="97">
        <f t="shared" si="14"/>
        <v>20000.143794871798</v>
      </c>
      <c r="AJ33" s="97">
        <f t="shared" si="14"/>
        <v>20000.143794871798</v>
      </c>
      <c r="AK33" s="97">
        <f t="shared" si="14"/>
        <v>20000.143794871798</v>
      </c>
      <c r="AL33" s="97">
        <f t="shared" si="14"/>
        <v>20000.143794871798</v>
      </c>
      <c r="AM33" s="97">
        <f t="shared" si="14"/>
        <v>20000.143794871798</v>
      </c>
      <c r="AN33" s="97">
        <f t="shared" si="14"/>
        <v>20000.143794871798</v>
      </c>
      <c r="AO33" s="97">
        <f t="shared" si="14"/>
        <v>20000.143794871798</v>
      </c>
      <c r="AP33" s="97">
        <f t="shared" si="14"/>
        <v>20000.143794871798</v>
      </c>
      <c r="AQ33" s="97">
        <f t="shared" si="14"/>
        <v>20000.143794871798</v>
      </c>
      <c r="AR33" s="97">
        <f t="shared" si="14"/>
        <v>20000.143794871798</v>
      </c>
      <c r="AS33" s="97">
        <f t="shared" si="12"/>
        <v>20000.143794871798</v>
      </c>
      <c r="AT33" s="97">
        <f t="shared" si="12"/>
        <v>20000.143794871798</v>
      </c>
      <c r="AU33" s="97">
        <f t="shared" si="12"/>
        <v>20000.143794871798</v>
      </c>
      <c r="AV33" s="97">
        <f t="shared" si="12"/>
        <v>20000.143794871798</v>
      </c>
      <c r="AW33" s="97">
        <f t="shared" si="12"/>
        <v>20000.143794871798</v>
      </c>
      <c r="AX33" s="97">
        <f t="shared" si="12"/>
        <v>20000.143794871798</v>
      </c>
      <c r="AY33" s="97">
        <f t="shared" si="12"/>
        <v>20000.143794871798</v>
      </c>
      <c r="AZ33" s="97">
        <f t="shared" si="12"/>
        <v>20000.143794871798</v>
      </c>
      <c r="BA33" s="97">
        <f t="shared" si="12"/>
        <v>20000.143794871798</v>
      </c>
      <c r="BB33" s="97">
        <f t="shared" si="12"/>
        <v>20000.143794871798</v>
      </c>
      <c r="BC33" s="97">
        <f t="shared" si="12"/>
        <v>20000.143794871798</v>
      </c>
      <c r="BD33" s="97">
        <f t="shared" si="12"/>
        <v>20000.143794871798</v>
      </c>
      <c r="BE33" s="120">
        <f t="shared" si="6"/>
        <v>255067.82333333342</v>
      </c>
      <c r="BF33" s="120">
        <f t="shared" si="7"/>
        <v>0</v>
      </c>
      <c r="BI33"/>
      <c r="BJ33"/>
      <c r="BK33"/>
      <c r="BL33"/>
      <c r="BM33"/>
      <c r="BN33"/>
      <c r="BO33"/>
    </row>
    <row r="34" spans="1:67" x14ac:dyDescent="0.3">
      <c r="A34">
        <v>3022014</v>
      </c>
      <c r="B34" s="118">
        <v>3022014</v>
      </c>
      <c r="C34" t="s">
        <v>443</v>
      </c>
      <c r="D34" s="106">
        <v>0</v>
      </c>
      <c r="E34" s="106" t="s">
        <v>400</v>
      </c>
      <c r="F34" s="106" t="s">
        <v>409</v>
      </c>
      <c r="G34" t="s">
        <v>856</v>
      </c>
      <c r="H34" t="s">
        <v>277</v>
      </c>
      <c r="I34" t="s">
        <v>277</v>
      </c>
      <c r="J34">
        <v>661225</v>
      </c>
      <c r="K34" s="118" t="s">
        <v>12</v>
      </c>
      <c r="L34" s="106">
        <v>1</v>
      </c>
      <c r="M34" s="106" t="str">
        <f t="shared" si="4"/>
        <v>SEN .I03</v>
      </c>
      <c r="N34" s="106">
        <v>400050</v>
      </c>
      <c r="O34" t="s">
        <v>91</v>
      </c>
      <c r="P34" t="s">
        <v>91</v>
      </c>
      <c r="Q34" t="s">
        <v>92</v>
      </c>
      <c r="R34" t="s">
        <v>93</v>
      </c>
      <c r="S34" t="s">
        <v>841</v>
      </c>
      <c r="T34" s="125">
        <v>4422</v>
      </c>
      <c r="U34" t="str">
        <f t="shared" si="1"/>
        <v>2014.SEN .I03.Ap251</v>
      </c>
      <c r="V34" t="str">
        <f t="shared" si="2"/>
        <v>Colindale School.2014.SEN .I03.Ap25</v>
      </c>
      <c r="W34" s="119">
        <v>0</v>
      </c>
      <c r="X34" s="119" t="s">
        <v>24373</v>
      </c>
      <c r="Y34" s="119" t="s">
        <v>24374</v>
      </c>
      <c r="Z34" s="119">
        <v>0</v>
      </c>
      <c r="AA34" s="97" t="str">
        <f t="shared" si="16"/>
        <v>2014SEN .I03Jun25</v>
      </c>
      <c r="AB34" s="119" t="str">
        <f t="shared" si="17"/>
        <v>Colinda.2014SEN .I03Jun25</v>
      </c>
      <c r="AC34" s="97">
        <f t="shared" si="13"/>
        <v>442.2</v>
      </c>
      <c r="AE34" s="119"/>
      <c r="AF34" s="97">
        <f t="shared" si="14"/>
        <v>442.2</v>
      </c>
      <c r="AG34" s="97">
        <f t="shared" si="14"/>
        <v>442.2</v>
      </c>
      <c r="AH34" s="97">
        <f t="shared" si="14"/>
        <v>442.2</v>
      </c>
      <c r="AI34" s="97">
        <f t="shared" si="14"/>
        <v>442.2</v>
      </c>
      <c r="AJ34" s="97">
        <f t="shared" si="14"/>
        <v>442.2</v>
      </c>
      <c r="AK34" s="97">
        <f t="shared" si="14"/>
        <v>442.2</v>
      </c>
      <c r="AL34" s="97">
        <f t="shared" si="14"/>
        <v>442.2</v>
      </c>
      <c r="AM34" s="97">
        <f t="shared" si="14"/>
        <v>442.2</v>
      </c>
      <c r="AN34" s="97">
        <f t="shared" si="14"/>
        <v>442.2</v>
      </c>
      <c r="AO34" s="97">
        <f t="shared" si="14"/>
        <v>442.2</v>
      </c>
      <c r="AP34" s="97">
        <f t="shared" si="14"/>
        <v>442.2</v>
      </c>
      <c r="AQ34" s="97">
        <f t="shared" si="14"/>
        <v>442.2</v>
      </c>
      <c r="AR34" s="97">
        <f t="shared" si="14"/>
        <v>442.2</v>
      </c>
      <c r="AS34" s="97">
        <f t="shared" si="12"/>
        <v>442.2</v>
      </c>
      <c r="AT34" s="97">
        <f t="shared" si="12"/>
        <v>442.2</v>
      </c>
      <c r="AU34" s="97">
        <f t="shared" si="12"/>
        <v>442.2</v>
      </c>
      <c r="AV34" s="97">
        <f t="shared" si="12"/>
        <v>442.2</v>
      </c>
      <c r="AW34" s="97">
        <f t="shared" si="12"/>
        <v>442.2</v>
      </c>
      <c r="AX34" s="97">
        <f t="shared" si="12"/>
        <v>442.2</v>
      </c>
      <c r="AY34" s="97">
        <f t="shared" si="12"/>
        <v>442.2</v>
      </c>
      <c r="AZ34" s="97">
        <f t="shared" si="12"/>
        <v>442.2</v>
      </c>
      <c r="BA34" s="97">
        <f t="shared" si="12"/>
        <v>442.2</v>
      </c>
      <c r="BB34" s="97">
        <f t="shared" si="12"/>
        <v>442.2</v>
      </c>
      <c r="BC34" s="97">
        <f t="shared" si="12"/>
        <v>442.2</v>
      </c>
      <c r="BD34" s="97">
        <f t="shared" si="12"/>
        <v>442.2</v>
      </c>
      <c r="BE34" s="120">
        <f t="shared" si="6"/>
        <v>4421.9999999999991</v>
      </c>
      <c r="BF34" s="120">
        <f t="shared" si="7"/>
        <v>0</v>
      </c>
      <c r="BI34"/>
      <c r="BJ34"/>
      <c r="BK34"/>
      <c r="BL34"/>
      <c r="BM34"/>
      <c r="BN34"/>
      <c r="BO34"/>
    </row>
    <row r="35" spans="1:67" x14ac:dyDescent="0.3">
      <c r="A35">
        <v>3022015</v>
      </c>
      <c r="B35" s="118">
        <v>3022015</v>
      </c>
      <c r="C35" t="s">
        <v>445</v>
      </c>
      <c r="D35" s="106">
        <v>0</v>
      </c>
      <c r="E35" s="106" t="s">
        <v>400</v>
      </c>
      <c r="F35" s="106" t="s">
        <v>409</v>
      </c>
      <c r="G35" t="s">
        <v>864</v>
      </c>
      <c r="H35" t="s">
        <v>872</v>
      </c>
      <c r="I35" t="s">
        <v>278</v>
      </c>
      <c r="J35">
        <v>661225</v>
      </c>
      <c r="K35" s="118" t="s">
        <v>12</v>
      </c>
      <c r="L35" s="106">
        <v>1</v>
      </c>
      <c r="M35" s="106" t="str">
        <f t="shared" si="4"/>
        <v>ARPs.I03</v>
      </c>
      <c r="N35" s="106">
        <v>400059</v>
      </c>
      <c r="O35" t="s">
        <v>241</v>
      </c>
      <c r="P35" t="s">
        <v>241</v>
      </c>
      <c r="Q35" t="s">
        <v>242</v>
      </c>
      <c r="R35" t="s">
        <v>243</v>
      </c>
      <c r="S35" t="s">
        <v>847</v>
      </c>
      <c r="T35" s="125">
        <v>262024</v>
      </c>
      <c r="U35" t="str">
        <f t="shared" si="1"/>
        <v>2015.ARPs.I03.Ap251</v>
      </c>
      <c r="V35" t="str">
        <f t="shared" si="2"/>
        <v>Coppetts Wood School.2015.ARPs.I03.Ap25</v>
      </c>
      <c r="W35" s="119">
        <v>40311.384615384617</v>
      </c>
      <c r="X35" s="119" t="s">
        <v>24375</v>
      </c>
      <c r="Y35" s="119" t="s">
        <v>24376</v>
      </c>
      <c r="Z35" s="119">
        <v>20155.692307692309</v>
      </c>
      <c r="AA35" s="97" t="str">
        <f t="shared" si="16"/>
        <v>2015ARPs.I03Jun25</v>
      </c>
      <c r="AB35" s="119" t="str">
        <f t="shared" si="17"/>
        <v>Coppett.2015ARPs.I03Jun25</v>
      </c>
      <c r="AC35" s="97">
        <f t="shared" si="13"/>
        <v>20155.692307692305</v>
      </c>
      <c r="AE35" s="119"/>
      <c r="AF35" s="97">
        <f t="shared" si="14"/>
        <v>20155.692307692305</v>
      </c>
      <c r="AG35" s="97">
        <f t="shared" si="14"/>
        <v>20155.692307692305</v>
      </c>
      <c r="AH35" s="97">
        <f t="shared" si="14"/>
        <v>20155.692307692305</v>
      </c>
      <c r="AI35" s="97">
        <f t="shared" si="14"/>
        <v>20155.692307692305</v>
      </c>
      <c r="AJ35" s="97">
        <f t="shared" si="14"/>
        <v>20155.692307692305</v>
      </c>
      <c r="AK35" s="97">
        <f t="shared" si="14"/>
        <v>20155.692307692305</v>
      </c>
      <c r="AL35" s="97">
        <f t="shared" si="14"/>
        <v>20155.692307692305</v>
      </c>
      <c r="AM35" s="97">
        <f t="shared" si="14"/>
        <v>20155.692307692305</v>
      </c>
      <c r="AN35" s="97">
        <f t="shared" si="14"/>
        <v>20155.692307692305</v>
      </c>
      <c r="AO35" s="97">
        <f t="shared" si="14"/>
        <v>20155.692307692305</v>
      </c>
      <c r="AP35" s="97">
        <f t="shared" si="14"/>
        <v>20155.692307692305</v>
      </c>
      <c r="AQ35" s="97">
        <f t="shared" si="14"/>
        <v>20155.692307692305</v>
      </c>
      <c r="AR35" s="97">
        <f t="shared" si="14"/>
        <v>20155.692307692305</v>
      </c>
      <c r="AS35" s="97">
        <f t="shared" si="12"/>
        <v>20155.692307692305</v>
      </c>
      <c r="AT35" s="97">
        <f t="shared" si="12"/>
        <v>20155.692307692305</v>
      </c>
      <c r="AU35" s="97">
        <f t="shared" si="12"/>
        <v>20155.692307692305</v>
      </c>
      <c r="AV35" s="97">
        <f t="shared" si="12"/>
        <v>20155.692307692305</v>
      </c>
      <c r="AW35" s="97">
        <f t="shared" si="12"/>
        <v>20155.692307692305</v>
      </c>
      <c r="AX35" s="97">
        <f t="shared" si="12"/>
        <v>20155.692307692305</v>
      </c>
      <c r="AY35" s="97">
        <f t="shared" si="12"/>
        <v>20155.692307692305</v>
      </c>
      <c r="AZ35" s="97">
        <f t="shared" si="12"/>
        <v>20155.692307692305</v>
      </c>
      <c r="BA35" s="97">
        <f t="shared" si="12"/>
        <v>20155.692307692305</v>
      </c>
      <c r="BB35" s="97">
        <f t="shared" si="12"/>
        <v>20155.692307692305</v>
      </c>
      <c r="BC35" s="97">
        <f t="shared" si="12"/>
        <v>20155.692307692305</v>
      </c>
      <c r="BD35" s="97">
        <f t="shared" si="12"/>
        <v>20155.692307692305</v>
      </c>
      <c r="BE35" s="120">
        <f t="shared" si="6"/>
        <v>262024.00000000003</v>
      </c>
      <c r="BF35" s="120">
        <f t="shared" si="7"/>
        <v>0</v>
      </c>
      <c r="BI35"/>
      <c r="BJ35"/>
      <c r="BK35"/>
      <c r="BL35"/>
      <c r="BM35"/>
      <c r="BN35"/>
      <c r="BO35"/>
    </row>
    <row r="36" spans="1:67" x14ac:dyDescent="0.3">
      <c r="A36">
        <v>3022015</v>
      </c>
      <c r="B36" s="118">
        <v>3022015</v>
      </c>
      <c r="C36" t="s">
        <v>445</v>
      </c>
      <c r="D36" s="106">
        <v>0</v>
      </c>
      <c r="E36" s="106" t="s">
        <v>400</v>
      </c>
      <c r="F36" s="106" t="s">
        <v>409</v>
      </c>
      <c r="G36" t="s">
        <v>860</v>
      </c>
      <c r="H36" t="s">
        <v>872</v>
      </c>
      <c r="I36" t="s">
        <v>279</v>
      </c>
      <c r="J36">
        <v>661225</v>
      </c>
      <c r="K36" s="118" t="s">
        <v>12</v>
      </c>
      <c r="L36" s="106">
        <v>1</v>
      </c>
      <c r="M36" s="106" t="str">
        <f t="shared" si="4"/>
        <v>EHCP.I03</v>
      </c>
      <c r="N36" s="106">
        <v>400059</v>
      </c>
      <c r="O36" t="s">
        <v>241</v>
      </c>
      <c r="P36" t="s">
        <v>241</v>
      </c>
      <c r="Q36" t="s">
        <v>242</v>
      </c>
      <c r="R36" t="s">
        <v>243</v>
      </c>
      <c r="S36" t="s">
        <v>845</v>
      </c>
      <c r="T36" s="125">
        <v>111266</v>
      </c>
      <c r="U36" t="str">
        <f t="shared" si="1"/>
        <v>2015.EHCP.I03.Ap251</v>
      </c>
      <c r="V36" t="str">
        <f t="shared" si="2"/>
        <v>Coppetts Wood School.2015.EHCP.I03.Ap25</v>
      </c>
      <c r="W36" s="119">
        <v>17117.846153846152</v>
      </c>
      <c r="X36" s="119" t="s">
        <v>24377</v>
      </c>
      <c r="Y36" s="119" t="s">
        <v>24378</v>
      </c>
      <c r="Z36" s="119">
        <v>8558.9230769230762</v>
      </c>
      <c r="AA36" s="97" t="str">
        <f t="shared" si="16"/>
        <v>2015EHCP.I03Jun25</v>
      </c>
      <c r="AB36" s="119" t="str">
        <f t="shared" si="17"/>
        <v>Coppett.2015EHCP.I03Jun25</v>
      </c>
      <c r="AC36" s="97">
        <f t="shared" si="13"/>
        <v>8558.923076923078</v>
      </c>
      <c r="AE36" s="119"/>
      <c r="AF36" s="97">
        <f t="shared" si="14"/>
        <v>8558.923076923078</v>
      </c>
      <c r="AG36" s="97">
        <f t="shared" si="14"/>
        <v>8558.923076923078</v>
      </c>
      <c r="AH36" s="97">
        <f t="shared" si="14"/>
        <v>8558.923076923078</v>
      </c>
      <c r="AI36" s="97">
        <f t="shared" si="14"/>
        <v>8558.923076923078</v>
      </c>
      <c r="AJ36" s="97">
        <f t="shared" si="14"/>
        <v>8558.923076923078</v>
      </c>
      <c r="AK36" s="97">
        <f t="shared" si="14"/>
        <v>8558.923076923078</v>
      </c>
      <c r="AL36" s="97">
        <f t="shared" si="14"/>
        <v>8558.923076923078</v>
      </c>
      <c r="AM36" s="97">
        <f t="shared" si="14"/>
        <v>8558.923076923078</v>
      </c>
      <c r="AN36" s="97">
        <f t="shared" si="14"/>
        <v>8558.923076923078</v>
      </c>
      <c r="AO36" s="97">
        <f t="shared" si="14"/>
        <v>8558.923076923078</v>
      </c>
      <c r="AP36" s="97">
        <f t="shared" si="14"/>
        <v>8558.923076923078</v>
      </c>
      <c r="AQ36" s="97">
        <f t="shared" si="14"/>
        <v>8558.923076923078</v>
      </c>
      <c r="AR36" s="97">
        <f t="shared" si="14"/>
        <v>8558.923076923078</v>
      </c>
      <c r="AS36" s="97">
        <f t="shared" si="12"/>
        <v>8558.923076923078</v>
      </c>
      <c r="AT36" s="97">
        <f t="shared" si="12"/>
        <v>8558.923076923078</v>
      </c>
      <c r="AU36" s="97">
        <f t="shared" si="12"/>
        <v>8558.923076923078</v>
      </c>
      <c r="AV36" s="97">
        <f t="shared" si="12"/>
        <v>8558.923076923078</v>
      </c>
      <c r="AW36" s="97">
        <f t="shared" si="12"/>
        <v>8558.923076923078</v>
      </c>
      <c r="AX36" s="97">
        <f t="shared" si="12"/>
        <v>8558.923076923078</v>
      </c>
      <c r="AY36" s="97">
        <f t="shared" si="12"/>
        <v>8558.923076923078</v>
      </c>
      <c r="AZ36" s="97">
        <f t="shared" si="12"/>
        <v>8558.923076923078</v>
      </c>
      <c r="BA36" s="97">
        <f t="shared" si="12"/>
        <v>8558.923076923078</v>
      </c>
      <c r="BB36" s="97">
        <f t="shared" si="12"/>
        <v>8558.923076923078</v>
      </c>
      <c r="BC36" s="97">
        <f t="shared" si="12"/>
        <v>8558.923076923078</v>
      </c>
      <c r="BD36" s="97">
        <f t="shared" si="12"/>
        <v>8558.923076923078</v>
      </c>
      <c r="BE36" s="120">
        <f t="shared" si="6"/>
        <v>111266.00000000001</v>
      </c>
      <c r="BF36" s="120">
        <f t="shared" si="7"/>
        <v>0</v>
      </c>
      <c r="BI36"/>
      <c r="BJ36"/>
      <c r="BK36"/>
      <c r="BL36"/>
      <c r="BM36"/>
      <c r="BN36"/>
      <c r="BO36"/>
    </row>
    <row r="37" spans="1:67" x14ac:dyDescent="0.3">
      <c r="A37">
        <v>3022015</v>
      </c>
      <c r="B37" s="118">
        <v>3022015</v>
      </c>
      <c r="C37" t="s">
        <v>445</v>
      </c>
      <c r="D37" s="106">
        <v>0</v>
      </c>
      <c r="E37" s="106" t="s">
        <v>400</v>
      </c>
      <c r="F37" s="106" t="s">
        <v>409</v>
      </c>
      <c r="G37" t="s">
        <v>856</v>
      </c>
      <c r="H37" t="s">
        <v>277</v>
      </c>
      <c r="I37" t="s">
        <v>277</v>
      </c>
      <c r="J37">
        <v>661225</v>
      </c>
      <c r="K37" s="118" t="s">
        <v>12</v>
      </c>
      <c r="L37" s="106">
        <v>1</v>
      </c>
      <c r="M37" s="106" t="str">
        <f t="shared" si="4"/>
        <v>SEN .I03</v>
      </c>
      <c r="N37" s="106">
        <v>400059</v>
      </c>
      <c r="O37" t="s">
        <v>241</v>
      </c>
      <c r="P37" t="s">
        <v>241</v>
      </c>
      <c r="Q37" t="s">
        <v>242</v>
      </c>
      <c r="R37" t="s">
        <v>243</v>
      </c>
      <c r="S37" t="s">
        <v>841</v>
      </c>
      <c r="T37" s="125">
        <v>0</v>
      </c>
      <c r="U37" t="str">
        <f t="shared" si="1"/>
        <v>2015.SEN .I03.Ap251</v>
      </c>
      <c r="V37" t="str">
        <f t="shared" si="2"/>
        <v>Coppetts Wood School.2015.SEN .I03.Ap25</v>
      </c>
      <c r="W37" s="119">
        <v>0</v>
      </c>
      <c r="X37" s="119" t="s">
        <v>24379</v>
      </c>
      <c r="Y37" s="119" t="s">
        <v>24380</v>
      </c>
      <c r="Z37" s="119">
        <v>0</v>
      </c>
      <c r="AA37" s="119"/>
      <c r="AB37" s="119">
        <f t="shared" si="15"/>
        <v>0</v>
      </c>
      <c r="AC37" s="97">
        <f t="shared" si="13"/>
        <v>0</v>
      </c>
      <c r="AE37" s="119"/>
      <c r="AF37" s="97">
        <f t="shared" si="14"/>
        <v>0</v>
      </c>
      <c r="AG37" s="97">
        <f t="shared" si="14"/>
        <v>0</v>
      </c>
      <c r="AH37" s="97">
        <f t="shared" si="14"/>
        <v>0</v>
      </c>
      <c r="AI37" s="97">
        <f t="shared" si="14"/>
        <v>0</v>
      </c>
      <c r="AJ37" s="97">
        <f t="shared" si="14"/>
        <v>0</v>
      </c>
      <c r="AK37" s="97">
        <f t="shared" si="14"/>
        <v>0</v>
      </c>
      <c r="AL37" s="97">
        <f t="shared" si="14"/>
        <v>0</v>
      </c>
      <c r="AM37" s="97">
        <f t="shared" si="14"/>
        <v>0</v>
      </c>
      <c r="AN37" s="97">
        <f t="shared" si="14"/>
        <v>0</v>
      </c>
      <c r="AO37" s="97">
        <f t="shared" si="14"/>
        <v>0</v>
      </c>
      <c r="AP37" s="97">
        <f t="shared" si="14"/>
        <v>0</v>
      </c>
      <c r="AQ37" s="97">
        <f t="shared" si="14"/>
        <v>0</v>
      </c>
      <c r="AR37" s="97">
        <f t="shared" si="14"/>
        <v>0</v>
      </c>
      <c r="AS37" s="97">
        <f t="shared" si="12"/>
        <v>0</v>
      </c>
      <c r="AT37" s="97">
        <f t="shared" si="12"/>
        <v>0</v>
      </c>
      <c r="AU37" s="97">
        <f t="shared" si="12"/>
        <v>0</v>
      </c>
      <c r="AV37" s="97">
        <f t="shared" si="12"/>
        <v>0</v>
      </c>
      <c r="AW37" s="97">
        <f t="shared" si="12"/>
        <v>0</v>
      </c>
      <c r="AX37" s="97">
        <f t="shared" si="12"/>
        <v>0</v>
      </c>
      <c r="AY37" s="97">
        <f t="shared" si="12"/>
        <v>0</v>
      </c>
      <c r="AZ37" s="97">
        <f t="shared" si="12"/>
        <v>0</v>
      </c>
      <c r="BA37" s="97">
        <f t="shared" si="12"/>
        <v>0</v>
      </c>
      <c r="BB37" s="97">
        <f t="shared" si="12"/>
        <v>0</v>
      </c>
      <c r="BC37" s="97">
        <f t="shared" si="12"/>
        <v>0</v>
      </c>
      <c r="BD37" s="97">
        <f t="shared" si="12"/>
        <v>0</v>
      </c>
      <c r="BE37" s="120">
        <f t="shared" si="6"/>
        <v>0</v>
      </c>
      <c r="BF37" s="120">
        <f t="shared" si="7"/>
        <v>0</v>
      </c>
      <c r="BI37"/>
      <c r="BJ37"/>
      <c r="BK37"/>
      <c r="BL37"/>
      <c r="BM37"/>
      <c r="BN37"/>
      <c r="BO37"/>
    </row>
    <row r="38" spans="1:67" x14ac:dyDescent="0.3">
      <c r="A38">
        <v>3022016</v>
      </c>
      <c r="B38" s="118">
        <v>3022016</v>
      </c>
      <c r="C38" t="s">
        <v>446</v>
      </c>
      <c r="D38" s="106">
        <v>0</v>
      </c>
      <c r="E38" s="106" t="s">
        <v>400</v>
      </c>
      <c r="F38" s="106" t="s">
        <v>409</v>
      </c>
      <c r="G38" t="s">
        <v>860</v>
      </c>
      <c r="H38" t="s">
        <v>872</v>
      </c>
      <c r="I38" t="s">
        <v>279</v>
      </c>
      <c r="J38">
        <v>661225</v>
      </c>
      <c r="K38" s="118" t="s">
        <v>12</v>
      </c>
      <c r="L38" s="106">
        <v>1</v>
      </c>
      <c r="M38" s="106" t="str">
        <f t="shared" si="4"/>
        <v>EHCP.I03</v>
      </c>
      <c r="N38" s="106">
        <v>400049</v>
      </c>
      <c r="O38" t="s">
        <v>160</v>
      </c>
      <c r="P38" t="s">
        <v>160</v>
      </c>
      <c r="Q38" t="s">
        <v>161</v>
      </c>
      <c r="R38" t="s">
        <v>162</v>
      </c>
      <c r="S38" t="s">
        <v>845</v>
      </c>
      <c r="T38" s="125">
        <v>109878.25</v>
      </c>
      <c r="U38" t="str">
        <f t="shared" si="1"/>
        <v>2016.EHCP.I03.Ap251</v>
      </c>
      <c r="V38" t="str">
        <f t="shared" si="2"/>
        <v>Courtland School.2016.EHCP.I03.Ap25</v>
      </c>
      <c r="W38" s="119">
        <v>14472.550769230769</v>
      </c>
      <c r="X38" s="119" t="s">
        <v>24381</v>
      </c>
      <c r="Y38" s="119" t="s">
        <v>24382</v>
      </c>
      <c r="Z38" s="119">
        <v>7236.2753846153846</v>
      </c>
      <c r="AA38" s="97" t="str">
        <f t="shared" ref="AA38:AA54" si="18">RIGHT(A38,4)&amp;M38&amp;"Jun25"</f>
        <v>2016EHCP.I03Jun25</v>
      </c>
      <c r="AB38" s="119" t="str">
        <f t="shared" ref="AB38:AB54" si="19">LEFT(C38,7)&amp;"."&amp;AA38</f>
        <v>Courtla.2016EHCP.I03Jun25</v>
      </c>
      <c r="AC38" s="97">
        <f t="shared" si="13"/>
        <v>8816.9423846153841</v>
      </c>
      <c r="AE38" s="119"/>
      <c r="AF38" s="97">
        <f t="shared" si="14"/>
        <v>8816.9423846153841</v>
      </c>
      <c r="AG38" s="97">
        <f t="shared" si="14"/>
        <v>8816.9423846153841</v>
      </c>
      <c r="AH38" s="97">
        <f t="shared" si="14"/>
        <v>8816.9423846153841</v>
      </c>
      <c r="AI38" s="97">
        <f t="shared" si="14"/>
        <v>8816.9423846153841</v>
      </c>
      <c r="AJ38" s="97">
        <f t="shared" si="14"/>
        <v>8816.9423846153841</v>
      </c>
      <c r="AK38" s="97">
        <f t="shared" si="14"/>
        <v>8816.9423846153841</v>
      </c>
      <c r="AL38" s="97">
        <f t="shared" si="14"/>
        <v>8816.9423846153841</v>
      </c>
      <c r="AM38" s="97">
        <f t="shared" si="14"/>
        <v>8816.9423846153841</v>
      </c>
      <c r="AN38" s="97">
        <f t="shared" si="14"/>
        <v>8816.9423846153841</v>
      </c>
      <c r="AO38" s="97">
        <f t="shared" si="14"/>
        <v>8816.9423846153841</v>
      </c>
      <c r="AP38" s="97">
        <f t="shared" si="14"/>
        <v>8816.9423846153841</v>
      </c>
      <c r="AQ38" s="97">
        <f t="shared" si="14"/>
        <v>8816.9423846153841</v>
      </c>
      <c r="AR38" s="97">
        <f t="shared" si="14"/>
        <v>8816.9423846153841</v>
      </c>
      <c r="AS38" s="97">
        <f t="shared" si="12"/>
        <v>8816.9423846153841</v>
      </c>
      <c r="AT38" s="97">
        <f t="shared" si="12"/>
        <v>8816.9423846153841</v>
      </c>
      <c r="AU38" s="97">
        <f t="shared" si="12"/>
        <v>8816.9423846153841</v>
      </c>
      <c r="AV38" s="97">
        <f t="shared" si="12"/>
        <v>8816.9423846153841</v>
      </c>
      <c r="AW38" s="97">
        <f t="shared" si="12"/>
        <v>8816.9423846153841</v>
      </c>
      <c r="AX38" s="97">
        <f t="shared" si="12"/>
        <v>8816.9423846153841</v>
      </c>
      <c r="AY38" s="97">
        <f t="shared" si="12"/>
        <v>8816.9423846153841</v>
      </c>
      <c r="AZ38" s="97">
        <f t="shared" si="12"/>
        <v>8816.9423846153841</v>
      </c>
      <c r="BA38" s="97">
        <f t="shared" si="12"/>
        <v>8816.9423846153841</v>
      </c>
      <c r="BB38" s="97">
        <f t="shared" si="12"/>
        <v>8816.9423846153841</v>
      </c>
      <c r="BC38" s="97">
        <f t="shared" si="12"/>
        <v>8816.9423846153841</v>
      </c>
      <c r="BD38" s="97">
        <f t="shared" si="12"/>
        <v>8816.9423846153841</v>
      </c>
      <c r="BE38" s="120">
        <f t="shared" si="6"/>
        <v>109878.24999999997</v>
      </c>
      <c r="BF38" s="120">
        <f t="shared" si="7"/>
        <v>0</v>
      </c>
      <c r="BI38"/>
      <c r="BJ38"/>
      <c r="BK38"/>
      <c r="BL38"/>
      <c r="BM38"/>
      <c r="BN38"/>
      <c r="BO38"/>
    </row>
    <row r="39" spans="1:67" x14ac:dyDescent="0.3">
      <c r="A39">
        <v>3022017</v>
      </c>
      <c r="B39" s="118">
        <v>3022017</v>
      </c>
      <c r="C39" t="s">
        <v>447</v>
      </c>
      <c r="D39" s="106">
        <v>0</v>
      </c>
      <c r="E39" s="106" t="s">
        <v>400</v>
      </c>
      <c r="F39" s="106" t="s">
        <v>409</v>
      </c>
      <c r="G39" t="s">
        <v>860</v>
      </c>
      <c r="H39" t="s">
        <v>872</v>
      </c>
      <c r="I39" t="s">
        <v>279</v>
      </c>
      <c r="J39">
        <v>661225</v>
      </c>
      <c r="K39" s="118" t="s">
        <v>12</v>
      </c>
      <c r="L39" s="106">
        <v>1</v>
      </c>
      <c r="M39" s="106" t="str">
        <f t="shared" si="4"/>
        <v>EHCP.I03</v>
      </c>
      <c r="N39" s="106">
        <v>400080</v>
      </c>
      <c r="O39" t="s">
        <v>61</v>
      </c>
      <c r="P39" t="s">
        <v>61</v>
      </c>
      <c r="Q39" t="s">
        <v>62</v>
      </c>
      <c r="R39" t="s">
        <v>63</v>
      </c>
      <c r="S39" t="s">
        <v>845</v>
      </c>
      <c r="T39" s="125">
        <v>244537.74333333335</v>
      </c>
      <c r="U39" t="str">
        <f t="shared" ref="U39:U72" si="20">RIGHT($B39,4)&amp;"."&amp;$M39&amp;"."&amp;U$3</f>
        <v>2017.EHCP.I03.Ap251</v>
      </c>
      <c r="V39" t="str">
        <f t="shared" ref="V39:V72" si="21">$O39&amp;"."&amp;RIGHT($B39,4)&amp;"."&amp;$M39&amp;"."&amp;V$3</f>
        <v>Cromer Road School.2017.EHCP.I03.Ap25</v>
      </c>
      <c r="W39" s="119">
        <v>36356.051282051281</v>
      </c>
      <c r="X39" s="119" t="s">
        <v>24383</v>
      </c>
      <c r="Y39" s="119" t="s">
        <v>24384</v>
      </c>
      <c r="Z39" s="119">
        <v>18178.025641025641</v>
      </c>
      <c r="AA39" s="97" t="str">
        <f t="shared" si="18"/>
        <v>2017EHCP.I03Jun25</v>
      </c>
      <c r="AB39" s="119" t="str">
        <f t="shared" si="19"/>
        <v>Cromer .2017EHCP.I03Jun25</v>
      </c>
      <c r="AC39" s="97">
        <f t="shared" si="13"/>
        <v>19000.366641025641</v>
      </c>
      <c r="AE39" s="119"/>
      <c r="AF39" s="97">
        <f t="shared" si="14"/>
        <v>19000.366641025641</v>
      </c>
      <c r="AG39" s="97">
        <f t="shared" si="14"/>
        <v>19000.366641025641</v>
      </c>
      <c r="AH39" s="97">
        <f t="shared" si="14"/>
        <v>19000.366641025641</v>
      </c>
      <c r="AI39" s="97">
        <f t="shared" si="14"/>
        <v>19000.366641025641</v>
      </c>
      <c r="AJ39" s="97">
        <f t="shared" si="14"/>
        <v>19000.366641025641</v>
      </c>
      <c r="AK39" s="97">
        <f t="shared" si="14"/>
        <v>19000.366641025641</v>
      </c>
      <c r="AL39" s="97">
        <f t="shared" si="14"/>
        <v>19000.366641025641</v>
      </c>
      <c r="AM39" s="97">
        <f t="shared" si="14"/>
        <v>19000.366641025641</v>
      </c>
      <c r="AN39" s="97">
        <f t="shared" si="14"/>
        <v>19000.366641025641</v>
      </c>
      <c r="AO39" s="97">
        <f t="shared" si="14"/>
        <v>19000.366641025641</v>
      </c>
      <c r="AP39" s="97">
        <f t="shared" si="14"/>
        <v>19000.366641025641</v>
      </c>
      <c r="AQ39" s="97">
        <f t="shared" si="14"/>
        <v>19000.366641025641</v>
      </c>
      <c r="AR39" s="97">
        <f t="shared" si="14"/>
        <v>19000.366641025641</v>
      </c>
      <c r="AS39" s="97">
        <f t="shared" si="12"/>
        <v>19000.366641025641</v>
      </c>
      <c r="AT39" s="97">
        <f t="shared" si="12"/>
        <v>19000.366641025641</v>
      </c>
      <c r="AU39" s="97">
        <f t="shared" si="12"/>
        <v>19000.366641025641</v>
      </c>
      <c r="AV39" s="97">
        <f t="shared" si="12"/>
        <v>19000.366641025641</v>
      </c>
      <c r="AW39" s="97">
        <f t="shared" si="12"/>
        <v>19000.366641025641</v>
      </c>
      <c r="AX39" s="97">
        <f t="shared" si="12"/>
        <v>19000.366641025641</v>
      </c>
      <c r="AY39" s="97">
        <f t="shared" si="12"/>
        <v>19000.366641025641</v>
      </c>
      <c r="AZ39" s="97">
        <f t="shared" si="12"/>
        <v>19000.366641025641</v>
      </c>
      <c r="BA39" s="97">
        <f t="shared" si="12"/>
        <v>19000.366641025641</v>
      </c>
      <c r="BB39" s="97">
        <f t="shared" si="12"/>
        <v>19000.366641025641</v>
      </c>
      <c r="BC39" s="97">
        <f t="shared" si="12"/>
        <v>19000.366641025641</v>
      </c>
      <c r="BD39" s="97">
        <f t="shared" si="12"/>
        <v>19000.366641025641</v>
      </c>
      <c r="BE39" s="120">
        <f t="shared" si="6"/>
        <v>244537.74333333335</v>
      </c>
      <c r="BF39" s="120">
        <f t="shared" si="7"/>
        <v>0</v>
      </c>
      <c r="BI39"/>
      <c r="BJ39"/>
      <c r="BK39"/>
      <c r="BL39"/>
      <c r="BM39"/>
      <c r="BN39"/>
      <c r="BO39"/>
    </row>
    <row r="40" spans="1:67" x14ac:dyDescent="0.3">
      <c r="A40">
        <v>3022018</v>
      </c>
      <c r="B40" s="118">
        <v>3022018</v>
      </c>
      <c r="C40" t="s">
        <v>451</v>
      </c>
      <c r="D40" s="106">
        <v>0</v>
      </c>
      <c r="E40" s="106" t="s">
        <v>403</v>
      </c>
      <c r="F40" s="106" t="s">
        <v>409</v>
      </c>
      <c r="G40" t="s">
        <v>859</v>
      </c>
      <c r="H40" t="s">
        <v>873</v>
      </c>
      <c r="I40" t="s">
        <v>279</v>
      </c>
      <c r="J40">
        <v>657120</v>
      </c>
      <c r="K40" s="118" t="s">
        <v>12</v>
      </c>
      <c r="L40" s="106">
        <v>1</v>
      </c>
      <c r="M40" s="106" t="str">
        <f t="shared" si="4"/>
        <v>EHCP.I03</v>
      </c>
      <c r="N40" s="106">
        <v>151094</v>
      </c>
      <c r="O40" t="s">
        <v>315</v>
      </c>
      <c r="P40" t="s">
        <v>315</v>
      </c>
      <c r="Q40" t="s">
        <v>314</v>
      </c>
      <c r="R40" t="s">
        <v>42</v>
      </c>
      <c r="S40" t="s">
        <v>844</v>
      </c>
      <c r="T40" s="125">
        <v>149830</v>
      </c>
      <c r="U40" t="str">
        <f t="shared" si="20"/>
        <v>2018.EHCP.I03.Ap251</v>
      </c>
      <c r="V40" t="str">
        <f t="shared" si="21"/>
        <v>Deansbrook Junior Academy.2018.EHCP.I03.Ap25</v>
      </c>
      <c r="W40" s="119">
        <v>23050.76923076923</v>
      </c>
      <c r="X40" s="119" t="s">
        <v>24385</v>
      </c>
      <c r="Y40" s="119" t="s">
        <v>24386</v>
      </c>
      <c r="Z40" s="119">
        <v>11525.384615384615</v>
      </c>
      <c r="AA40" s="97" t="str">
        <f t="shared" si="18"/>
        <v>2018EHCP.I03Jun25</v>
      </c>
      <c r="AB40" s="119" t="str">
        <f t="shared" si="19"/>
        <v>Deansbr.2018EHCP.I03Jun25</v>
      </c>
      <c r="AC40" s="97">
        <f t="shared" si="13"/>
        <v>11525.384615384615</v>
      </c>
      <c r="AE40" s="119"/>
      <c r="AF40" s="97">
        <f t="shared" si="14"/>
        <v>11525.384615384615</v>
      </c>
      <c r="AG40" s="97">
        <f t="shared" si="14"/>
        <v>11525.384615384615</v>
      </c>
      <c r="AH40" s="97">
        <f t="shared" si="14"/>
        <v>11525.384615384615</v>
      </c>
      <c r="AI40" s="97">
        <f t="shared" si="14"/>
        <v>11525.384615384615</v>
      </c>
      <c r="AJ40" s="97">
        <f t="shared" si="14"/>
        <v>11525.384615384615</v>
      </c>
      <c r="AK40" s="97">
        <f t="shared" si="14"/>
        <v>11525.384615384615</v>
      </c>
      <c r="AL40" s="97">
        <f t="shared" si="14"/>
        <v>11525.384615384615</v>
      </c>
      <c r="AM40" s="97">
        <f t="shared" si="14"/>
        <v>11525.384615384615</v>
      </c>
      <c r="AN40" s="97">
        <f t="shared" si="14"/>
        <v>11525.384615384615</v>
      </c>
      <c r="AO40" s="97">
        <f t="shared" si="14"/>
        <v>11525.384615384615</v>
      </c>
      <c r="AP40" s="97">
        <f t="shared" si="14"/>
        <v>11525.384615384615</v>
      </c>
      <c r="AQ40" s="97">
        <f t="shared" si="14"/>
        <v>11525.384615384615</v>
      </c>
      <c r="AR40" s="97">
        <f t="shared" si="14"/>
        <v>11525.384615384615</v>
      </c>
      <c r="AS40" s="97">
        <f t="shared" si="12"/>
        <v>11525.384615384615</v>
      </c>
      <c r="AT40" s="97">
        <f t="shared" si="12"/>
        <v>11525.384615384615</v>
      </c>
      <c r="AU40" s="97">
        <f t="shared" si="12"/>
        <v>11525.384615384615</v>
      </c>
      <c r="AV40" s="97">
        <f t="shared" si="12"/>
        <v>11525.384615384615</v>
      </c>
      <c r="AW40" s="97">
        <f t="shared" si="12"/>
        <v>11525.384615384615</v>
      </c>
      <c r="AX40" s="97">
        <f t="shared" si="12"/>
        <v>11525.384615384615</v>
      </c>
      <c r="AY40" s="97">
        <f t="shared" si="12"/>
        <v>11525.384615384615</v>
      </c>
      <c r="AZ40" s="97">
        <f t="shared" si="12"/>
        <v>11525.384615384615</v>
      </c>
      <c r="BA40" s="97">
        <f t="shared" si="12"/>
        <v>11525.384615384615</v>
      </c>
      <c r="BB40" s="97">
        <f t="shared" si="12"/>
        <v>11525.384615384615</v>
      </c>
      <c r="BC40" s="97">
        <f t="shared" si="12"/>
        <v>11525.384615384615</v>
      </c>
      <c r="BD40" s="97">
        <f t="shared" si="12"/>
        <v>11525.384615384615</v>
      </c>
      <c r="BE40" s="120">
        <f t="shared" si="6"/>
        <v>149829.99999999997</v>
      </c>
      <c r="BF40" s="120">
        <f t="shared" si="7"/>
        <v>0</v>
      </c>
      <c r="BI40"/>
      <c r="BJ40"/>
      <c r="BK40"/>
      <c r="BL40"/>
      <c r="BM40"/>
      <c r="BN40"/>
      <c r="BO40"/>
    </row>
    <row r="41" spans="1:67" x14ac:dyDescent="0.3">
      <c r="A41">
        <v>3022019</v>
      </c>
      <c r="B41" s="118">
        <v>3022019</v>
      </c>
      <c r="C41" t="s">
        <v>450</v>
      </c>
      <c r="D41" s="106">
        <v>0</v>
      </c>
      <c r="E41" s="106" t="s">
        <v>400</v>
      </c>
      <c r="F41" s="106" t="s">
        <v>409</v>
      </c>
      <c r="G41" t="s">
        <v>856</v>
      </c>
      <c r="H41" t="s">
        <v>277</v>
      </c>
      <c r="I41" t="s">
        <v>277</v>
      </c>
      <c r="J41">
        <v>661225</v>
      </c>
      <c r="K41" s="118" t="s">
        <v>12</v>
      </c>
      <c r="L41" s="106">
        <v>1</v>
      </c>
      <c r="M41" s="106" t="str">
        <f t="shared" si="4"/>
        <v>SEN .I03</v>
      </c>
      <c r="N41" s="106">
        <v>400036</v>
      </c>
      <c r="O41" t="s">
        <v>40</v>
      </c>
      <c r="P41" t="s">
        <v>40</v>
      </c>
      <c r="Q41" t="s">
        <v>41</v>
      </c>
      <c r="R41" t="s">
        <v>42</v>
      </c>
      <c r="S41" t="s">
        <v>841</v>
      </c>
      <c r="T41" s="125">
        <v>3370</v>
      </c>
      <c r="U41" t="str">
        <f t="shared" si="20"/>
        <v>2019.SEN .I03.Ap251</v>
      </c>
      <c r="V41" t="str">
        <f t="shared" si="21"/>
        <v>Deansbrook Infant School.2019.SEN .I03.Ap25</v>
      </c>
      <c r="W41" s="119">
        <v>297.84615384615387</v>
      </c>
      <c r="X41" s="119" t="s">
        <v>24387</v>
      </c>
      <c r="Y41" s="119" t="s">
        <v>24388</v>
      </c>
      <c r="Z41" s="119">
        <v>148.92307692307693</v>
      </c>
      <c r="AA41" s="97" t="str">
        <f t="shared" si="18"/>
        <v>2019SEN .I03Jun25</v>
      </c>
      <c r="AB41" s="119" t="str">
        <f t="shared" si="19"/>
        <v>Deansbr.2019SEN .I03Jun25</v>
      </c>
      <c r="AC41" s="97">
        <f t="shared" si="13"/>
        <v>292.32307692307688</v>
      </c>
      <c r="AE41" s="119"/>
      <c r="AF41" s="97">
        <f t="shared" si="14"/>
        <v>292.32307692307688</v>
      </c>
      <c r="AG41" s="97">
        <f t="shared" si="14"/>
        <v>292.32307692307688</v>
      </c>
      <c r="AH41" s="97">
        <f t="shared" si="14"/>
        <v>292.32307692307688</v>
      </c>
      <c r="AI41" s="97">
        <f t="shared" si="14"/>
        <v>292.32307692307688</v>
      </c>
      <c r="AJ41" s="97">
        <f t="shared" si="14"/>
        <v>292.32307692307688</v>
      </c>
      <c r="AK41" s="97">
        <f t="shared" si="14"/>
        <v>292.32307692307688</v>
      </c>
      <c r="AL41" s="97">
        <f t="shared" si="14"/>
        <v>292.32307692307688</v>
      </c>
      <c r="AM41" s="97">
        <f t="shared" si="14"/>
        <v>292.32307692307688</v>
      </c>
      <c r="AN41" s="97">
        <f t="shared" si="14"/>
        <v>292.32307692307688</v>
      </c>
      <c r="AO41" s="97">
        <f t="shared" si="14"/>
        <v>292.32307692307688</v>
      </c>
      <c r="AP41" s="97">
        <f t="shared" si="14"/>
        <v>292.32307692307688</v>
      </c>
      <c r="AQ41" s="97">
        <f t="shared" si="14"/>
        <v>292.32307692307688</v>
      </c>
      <c r="AR41" s="97">
        <f t="shared" si="14"/>
        <v>292.32307692307688</v>
      </c>
      <c r="AS41" s="97">
        <f t="shared" si="12"/>
        <v>292.32307692307688</v>
      </c>
      <c r="AT41" s="97">
        <f t="shared" si="12"/>
        <v>292.32307692307688</v>
      </c>
      <c r="AU41" s="97">
        <f t="shared" si="12"/>
        <v>292.32307692307688</v>
      </c>
      <c r="AV41" s="97">
        <f t="shared" si="12"/>
        <v>292.32307692307688</v>
      </c>
      <c r="AW41" s="97">
        <f t="shared" si="12"/>
        <v>292.32307692307688</v>
      </c>
      <c r="AX41" s="97">
        <f t="shared" si="12"/>
        <v>292.32307692307688</v>
      </c>
      <c r="AY41" s="97">
        <f t="shared" si="12"/>
        <v>292.32307692307688</v>
      </c>
      <c r="AZ41" s="97">
        <f t="shared" si="12"/>
        <v>292.32307692307688</v>
      </c>
      <c r="BA41" s="97">
        <f t="shared" si="12"/>
        <v>292.32307692307688</v>
      </c>
      <c r="BB41" s="97">
        <f t="shared" si="12"/>
        <v>292.32307692307688</v>
      </c>
      <c r="BC41" s="97">
        <f t="shared" si="12"/>
        <v>292.32307692307688</v>
      </c>
      <c r="BD41" s="97">
        <f t="shared" si="12"/>
        <v>292.32307692307688</v>
      </c>
      <c r="BE41" s="120">
        <f t="shared" si="6"/>
        <v>3369.9999999999986</v>
      </c>
      <c r="BF41" s="120">
        <f t="shared" si="7"/>
        <v>0</v>
      </c>
      <c r="BI41"/>
      <c r="BJ41"/>
      <c r="BK41"/>
      <c r="BL41"/>
      <c r="BM41"/>
      <c r="BN41"/>
      <c r="BO41"/>
    </row>
    <row r="42" spans="1:67" x14ac:dyDescent="0.3">
      <c r="A42">
        <v>3022019</v>
      </c>
      <c r="B42" s="118">
        <v>3022019</v>
      </c>
      <c r="C42" t="s">
        <v>450</v>
      </c>
      <c r="D42" s="106">
        <v>0</v>
      </c>
      <c r="E42" s="106" t="s">
        <v>400</v>
      </c>
      <c r="F42" s="106" t="s">
        <v>409</v>
      </c>
      <c r="G42" t="s">
        <v>860</v>
      </c>
      <c r="H42" t="s">
        <v>872</v>
      </c>
      <c r="I42" t="s">
        <v>279</v>
      </c>
      <c r="J42">
        <v>661225</v>
      </c>
      <c r="K42" s="118" t="s">
        <v>12</v>
      </c>
      <c r="L42" s="106">
        <v>1</v>
      </c>
      <c r="M42" s="106" t="str">
        <f t="shared" si="4"/>
        <v>EHCP.I03</v>
      </c>
      <c r="N42" s="106">
        <v>400036</v>
      </c>
      <c r="O42" t="s">
        <v>40</v>
      </c>
      <c r="P42" t="s">
        <v>40</v>
      </c>
      <c r="Q42" t="s">
        <v>41</v>
      </c>
      <c r="R42" t="s">
        <v>42</v>
      </c>
      <c r="S42" t="s">
        <v>845</v>
      </c>
      <c r="T42" s="125">
        <v>87362.673333333325</v>
      </c>
      <c r="U42" t="str">
        <f t="shared" si="20"/>
        <v>2019.EHCP.I03.Ap251</v>
      </c>
      <c r="V42" t="str">
        <f t="shared" si="21"/>
        <v>Deansbrook Infant School.2019.EHCP.I03.Ap25</v>
      </c>
      <c r="W42" s="119">
        <v>13037.206666666667</v>
      </c>
      <c r="X42" s="119" t="s">
        <v>24389</v>
      </c>
      <c r="Y42" s="119" t="s">
        <v>24390</v>
      </c>
      <c r="Z42" s="119">
        <v>6518.6033333333335</v>
      </c>
      <c r="AA42" s="97" t="str">
        <f t="shared" si="18"/>
        <v>2019EHCP.I03Jun25</v>
      </c>
      <c r="AB42" s="119" t="str">
        <f t="shared" si="19"/>
        <v>Deansbr.2019EHCP.I03Jun25</v>
      </c>
      <c r="AC42" s="97">
        <f t="shared" si="13"/>
        <v>6780.6863333333331</v>
      </c>
      <c r="AE42" s="119"/>
      <c r="AF42" s="97">
        <f t="shared" si="14"/>
        <v>6780.6863333333331</v>
      </c>
      <c r="AG42" s="97">
        <f t="shared" si="14"/>
        <v>6780.6863333333331</v>
      </c>
      <c r="AH42" s="97">
        <f t="shared" si="14"/>
        <v>6780.6863333333331</v>
      </c>
      <c r="AI42" s="97">
        <f t="shared" si="14"/>
        <v>6780.6863333333331</v>
      </c>
      <c r="AJ42" s="97">
        <f t="shared" si="14"/>
        <v>6780.6863333333331</v>
      </c>
      <c r="AK42" s="97">
        <f t="shared" si="14"/>
        <v>6780.6863333333331</v>
      </c>
      <c r="AL42" s="97">
        <f t="shared" si="14"/>
        <v>6780.6863333333331</v>
      </c>
      <c r="AM42" s="97">
        <f t="shared" si="14"/>
        <v>6780.6863333333331</v>
      </c>
      <c r="AN42" s="97">
        <f t="shared" si="14"/>
        <v>6780.6863333333331</v>
      </c>
      <c r="AO42" s="97">
        <f t="shared" si="14"/>
        <v>6780.6863333333331</v>
      </c>
      <c r="AP42" s="97">
        <f t="shared" si="14"/>
        <v>6780.6863333333331</v>
      </c>
      <c r="AQ42" s="97">
        <f t="shared" si="14"/>
        <v>6780.6863333333331</v>
      </c>
      <c r="AR42" s="97">
        <f t="shared" si="14"/>
        <v>6780.6863333333331</v>
      </c>
      <c r="AS42" s="97">
        <f t="shared" si="12"/>
        <v>6780.6863333333331</v>
      </c>
      <c r="AT42" s="97">
        <f t="shared" si="12"/>
        <v>6780.6863333333331</v>
      </c>
      <c r="AU42" s="97">
        <f t="shared" si="12"/>
        <v>6780.6863333333331</v>
      </c>
      <c r="AV42" s="97">
        <f t="shared" si="12"/>
        <v>6780.6863333333331</v>
      </c>
      <c r="AW42" s="97">
        <f t="shared" si="12"/>
        <v>6780.6863333333331</v>
      </c>
      <c r="AX42" s="97">
        <f t="shared" si="12"/>
        <v>6780.6863333333331</v>
      </c>
      <c r="AY42" s="97">
        <f t="shared" si="12"/>
        <v>6780.6863333333331</v>
      </c>
      <c r="AZ42" s="97">
        <f t="shared" si="12"/>
        <v>6780.6863333333331</v>
      </c>
      <c r="BA42" s="97">
        <f t="shared" si="12"/>
        <v>6780.6863333333331</v>
      </c>
      <c r="BB42" s="97">
        <f t="shared" si="12"/>
        <v>6780.6863333333331</v>
      </c>
      <c r="BC42" s="97">
        <f t="shared" si="12"/>
        <v>6780.6863333333331</v>
      </c>
      <c r="BD42" s="97">
        <f t="shared" si="12"/>
        <v>6780.6863333333331</v>
      </c>
      <c r="BE42" s="120">
        <f t="shared" si="6"/>
        <v>87362.673333333325</v>
      </c>
      <c r="BF42" s="120">
        <f t="shared" si="7"/>
        <v>0</v>
      </c>
      <c r="BI42"/>
      <c r="BJ42"/>
      <c r="BK42"/>
      <c r="BL42"/>
      <c r="BM42"/>
      <c r="BN42"/>
      <c r="BO42"/>
    </row>
    <row r="43" spans="1:67" x14ac:dyDescent="0.3">
      <c r="A43">
        <v>3022020</v>
      </c>
      <c r="B43" s="118">
        <v>3022020</v>
      </c>
      <c r="C43" t="s">
        <v>331</v>
      </c>
      <c r="D43" s="106">
        <v>0</v>
      </c>
      <c r="E43" s="106" t="s">
        <v>403</v>
      </c>
      <c r="F43" s="106" t="s">
        <v>409</v>
      </c>
      <c r="G43" t="s">
        <v>859</v>
      </c>
      <c r="H43" t="s">
        <v>873</v>
      </c>
      <c r="I43" t="s">
        <v>279</v>
      </c>
      <c r="J43">
        <v>657120</v>
      </c>
      <c r="K43" s="118" t="s">
        <v>12</v>
      </c>
      <c r="L43" s="106">
        <v>1</v>
      </c>
      <c r="M43" s="106" t="str">
        <f t="shared" si="4"/>
        <v>EHCP.I03</v>
      </c>
      <c r="N43" s="106">
        <v>156270</v>
      </c>
      <c r="O43" t="s">
        <v>331</v>
      </c>
      <c r="P43" t="s">
        <v>331</v>
      </c>
      <c r="Q43" t="s">
        <v>330</v>
      </c>
      <c r="R43" t="s">
        <v>811</v>
      </c>
      <c r="S43" t="s">
        <v>844</v>
      </c>
      <c r="T43" s="125">
        <v>87793.22</v>
      </c>
      <c r="U43" t="str">
        <f t="shared" si="20"/>
        <v>2020.EHCP.I03.Ap251</v>
      </c>
      <c r="V43" t="str">
        <f t="shared" si="21"/>
        <v>Alma Primary.2020.EHCP.I03.Ap25</v>
      </c>
      <c r="W43" s="119">
        <v>9672.3923076923074</v>
      </c>
      <c r="X43" s="119" t="s">
        <v>24391</v>
      </c>
      <c r="Y43" s="119" t="s">
        <v>24392</v>
      </c>
      <c r="Z43" s="119">
        <v>4836.1961538461537</v>
      </c>
      <c r="AA43" s="97" t="str">
        <f t="shared" si="18"/>
        <v>2020EHCP.I03Jun25</v>
      </c>
      <c r="AB43" s="119" t="str">
        <f t="shared" si="19"/>
        <v>Alma Pr.2020EHCP.I03Jun25</v>
      </c>
      <c r="AC43" s="97">
        <f t="shared" si="13"/>
        <v>7328.4631538461545</v>
      </c>
      <c r="AE43" s="119"/>
      <c r="AF43" s="97">
        <f t="shared" si="14"/>
        <v>7328.4631538461545</v>
      </c>
      <c r="AG43" s="97">
        <f t="shared" si="14"/>
        <v>7328.4631538461545</v>
      </c>
      <c r="AH43" s="97">
        <f t="shared" si="14"/>
        <v>7328.4631538461545</v>
      </c>
      <c r="AI43" s="97">
        <f t="shared" si="14"/>
        <v>7328.4631538461545</v>
      </c>
      <c r="AJ43" s="97">
        <f t="shared" si="14"/>
        <v>7328.4631538461545</v>
      </c>
      <c r="AK43" s="97">
        <f t="shared" si="14"/>
        <v>7328.4631538461545</v>
      </c>
      <c r="AL43" s="97">
        <f t="shared" si="14"/>
        <v>7328.4631538461545</v>
      </c>
      <c r="AM43" s="97">
        <f t="shared" si="14"/>
        <v>7328.4631538461545</v>
      </c>
      <c r="AN43" s="97">
        <f t="shared" ref="AF43:AR63" si="22">($T43-($W43+$Z43))/10</f>
        <v>7328.4631538461545</v>
      </c>
      <c r="AO43" s="97">
        <f t="shared" si="22"/>
        <v>7328.4631538461545</v>
      </c>
      <c r="AP43" s="97">
        <f t="shared" si="22"/>
        <v>7328.4631538461545</v>
      </c>
      <c r="AQ43" s="97">
        <f t="shared" si="22"/>
        <v>7328.4631538461545</v>
      </c>
      <c r="AR43" s="97">
        <f t="shared" si="22"/>
        <v>7328.4631538461545</v>
      </c>
      <c r="AS43" s="97">
        <f t="shared" si="12"/>
        <v>7328.4631538461545</v>
      </c>
      <c r="AT43" s="97">
        <f t="shared" si="12"/>
        <v>7328.4631538461545</v>
      </c>
      <c r="AU43" s="97">
        <f t="shared" si="12"/>
        <v>7328.4631538461545</v>
      </c>
      <c r="AV43" s="97">
        <f t="shared" si="12"/>
        <v>7328.4631538461545</v>
      </c>
      <c r="AW43" s="97">
        <f t="shared" si="12"/>
        <v>7328.4631538461545</v>
      </c>
      <c r="AX43" s="97">
        <f t="shared" si="12"/>
        <v>7328.4631538461545</v>
      </c>
      <c r="AY43" s="97">
        <f t="shared" si="12"/>
        <v>7328.4631538461545</v>
      </c>
      <c r="AZ43" s="97">
        <f t="shared" si="12"/>
        <v>7328.4631538461545</v>
      </c>
      <c r="BA43" s="97">
        <f t="shared" si="12"/>
        <v>7328.4631538461545</v>
      </c>
      <c r="BB43" s="97">
        <f t="shared" si="12"/>
        <v>7328.4631538461545</v>
      </c>
      <c r="BC43" s="97">
        <f t="shared" si="12"/>
        <v>7328.4631538461545</v>
      </c>
      <c r="BD43" s="97">
        <f t="shared" si="12"/>
        <v>7328.4631538461545</v>
      </c>
      <c r="BE43" s="120">
        <f t="shared" si="6"/>
        <v>87793.22</v>
      </c>
      <c r="BF43" s="120">
        <f t="shared" si="7"/>
        <v>0</v>
      </c>
      <c r="BI43"/>
      <c r="BJ43"/>
      <c r="BK43"/>
      <c r="BL43"/>
      <c r="BM43"/>
      <c r="BN43"/>
      <c r="BO43"/>
    </row>
    <row r="44" spans="1:67" x14ac:dyDescent="0.3">
      <c r="A44">
        <v>3022021</v>
      </c>
      <c r="B44" s="118">
        <v>3022021</v>
      </c>
      <c r="C44" t="s">
        <v>452</v>
      </c>
      <c r="D44" s="106">
        <v>0</v>
      </c>
      <c r="E44" s="106" t="s">
        <v>403</v>
      </c>
      <c r="F44" s="106" t="s">
        <v>409</v>
      </c>
      <c r="G44" t="s">
        <v>859</v>
      </c>
      <c r="H44" t="s">
        <v>873</v>
      </c>
      <c r="I44" t="s">
        <v>279</v>
      </c>
      <c r="J44">
        <v>657120</v>
      </c>
      <c r="K44" s="118" t="s">
        <v>12</v>
      </c>
      <c r="L44" s="106">
        <v>1</v>
      </c>
      <c r="M44" s="106" t="str">
        <f t="shared" si="4"/>
        <v>EHCP.I03</v>
      </c>
      <c r="N44" s="106">
        <v>400042</v>
      </c>
      <c r="O44" t="s">
        <v>196</v>
      </c>
      <c r="P44" t="s">
        <v>23899</v>
      </c>
      <c r="Q44" t="s">
        <v>336</v>
      </c>
      <c r="R44" t="s">
        <v>23901</v>
      </c>
      <c r="S44" t="s">
        <v>23888</v>
      </c>
      <c r="T44" s="125">
        <v>218400.08833333335</v>
      </c>
      <c r="U44" t="str">
        <f t="shared" si="20"/>
        <v>2021.EHCP.I03.Ap251</v>
      </c>
      <c r="V44" t="str">
        <f t="shared" si="21"/>
        <v>Dollis Primary School.2021.EHCP.I03.Ap25</v>
      </c>
      <c r="W44" s="119">
        <v>33600.01358974359</v>
      </c>
      <c r="X44" s="119" t="s">
        <v>24393</v>
      </c>
      <c r="Y44" s="119" t="s">
        <v>24394</v>
      </c>
      <c r="Z44" s="119">
        <v>16800.006794871795</v>
      </c>
      <c r="AA44" s="97" t="str">
        <f t="shared" si="18"/>
        <v>2021EHCP.I03Jun25</v>
      </c>
      <c r="AB44" s="119" t="str">
        <f t="shared" si="19"/>
        <v>Dollis .2021EHCP.I03Jun25</v>
      </c>
      <c r="AC44" s="97">
        <f t="shared" si="13"/>
        <v>16800.006794871799</v>
      </c>
      <c r="AE44" s="119"/>
      <c r="AF44" s="97">
        <f t="shared" si="22"/>
        <v>16800.006794871799</v>
      </c>
      <c r="AG44" s="97">
        <f t="shared" si="22"/>
        <v>16800.006794871799</v>
      </c>
      <c r="AH44" s="97">
        <f t="shared" si="22"/>
        <v>16800.006794871799</v>
      </c>
      <c r="AI44" s="97">
        <f t="shared" si="22"/>
        <v>16800.006794871799</v>
      </c>
      <c r="AJ44" s="97">
        <f t="shared" si="22"/>
        <v>16800.006794871799</v>
      </c>
      <c r="AK44" s="97">
        <f t="shared" si="22"/>
        <v>16800.006794871799</v>
      </c>
      <c r="AL44" s="97">
        <f t="shared" si="22"/>
        <v>16800.006794871799</v>
      </c>
      <c r="AM44" s="97">
        <f t="shared" si="22"/>
        <v>16800.006794871799</v>
      </c>
      <c r="AN44" s="97">
        <f t="shared" si="22"/>
        <v>16800.006794871799</v>
      </c>
      <c r="AO44" s="97">
        <f t="shared" si="22"/>
        <v>16800.006794871799</v>
      </c>
      <c r="AP44" s="97">
        <f t="shared" si="22"/>
        <v>16800.006794871799</v>
      </c>
      <c r="AQ44" s="97">
        <f t="shared" si="22"/>
        <v>16800.006794871799</v>
      </c>
      <c r="AR44" s="97">
        <f t="shared" si="22"/>
        <v>16800.006794871799</v>
      </c>
      <c r="AS44" s="97">
        <f t="shared" si="12"/>
        <v>16800.006794871799</v>
      </c>
      <c r="AT44" s="97">
        <f t="shared" si="12"/>
        <v>16800.006794871799</v>
      </c>
      <c r="AU44" s="97">
        <f t="shared" si="12"/>
        <v>16800.006794871799</v>
      </c>
      <c r="AV44" s="97">
        <f t="shared" ref="AS44:BD65" si="23">($T44-($W44+$Z44))/10</f>
        <v>16800.006794871799</v>
      </c>
      <c r="AW44" s="97">
        <f t="shared" si="23"/>
        <v>16800.006794871799</v>
      </c>
      <c r="AX44" s="97">
        <f t="shared" si="23"/>
        <v>16800.006794871799</v>
      </c>
      <c r="AY44" s="97">
        <f t="shared" si="23"/>
        <v>16800.006794871799</v>
      </c>
      <c r="AZ44" s="97">
        <f t="shared" si="23"/>
        <v>16800.006794871799</v>
      </c>
      <c r="BA44" s="97">
        <f t="shared" si="23"/>
        <v>16800.006794871799</v>
      </c>
      <c r="BB44" s="97">
        <f t="shared" si="23"/>
        <v>16800.006794871799</v>
      </c>
      <c r="BC44" s="97">
        <f t="shared" si="23"/>
        <v>16800.006794871799</v>
      </c>
      <c r="BD44" s="97">
        <f t="shared" si="23"/>
        <v>16800.006794871799</v>
      </c>
      <c r="BE44" s="120">
        <f t="shared" si="6"/>
        <v>218400.08833333332</v>
      </c>
      <c r="BF44" s="120">
        <f t="shared" si="7"/>
        <v>0</v>
      </c>
      <c r="BI44"/>
      <c r="BJ44"/>
      <c r="BK44"/>
      <c r="BL44"/>
      <c r="BM44"/>
      <c r="BN44"/>
      <c r="BO44"/>
    </row>
    <row r="45" spans="1:67" x14ac:dyDescent="0.3">
      <c r="A45">
        <v>3022021</v>
      </c>
      <c r="B45" s="118">
        <v>3022021</v>
      </c>
      <c r="C45" t="s">
        <v>452</v>
      </c>
      <c r="D45" s="106">
        <v>0</v>
      </c>
      <c r="E45" s="106" t="s">
        <v>403</v>
      </c>
      <c r="F45" s="106" t="s">
        <v>409</v>
      </c>
      <c r="G45" t="s">
        <v>856</v>
      </c>
      <c r="H45" t="s">
        <v>277</v>
      </c>
      <c r="I45" t="s">
        <v>277</v>
      </c>
      <c r="J45">
        <v>657120</v>
      </c>
      <c r="K45" s="118" t="s">
        <v>12</v>
      </c>
      <c r="L45" s="106">
        <v>1</v>
      </c>
      <c r="M45" s="106" t="str">
        <f t="shared" si="4"/>
        <v>SEN .I03</v>
      </c>
      <c r="N45" s="106">
        <v>400042</v>
      </c>
      <c r="O45" t="s">
        <v>196</v>
      </c>
      <c r="P45" t="s">
        <v>23899</v>
      </c>
      <c r="Q45" t="s">
        <v>336</v>
      </c>
      <c r="R45" t="s">
        <v>23901</v>
      </c>
      <c r="S45" t="s">
        <v>882</v>
      </c>
      <c r="T45" s="125">
        <v>1434</v>
      </c>
      <c r="U45" t="str">
        <f t="shared" si="20"/>
        <v>2021.SEN .I03.Ap251</v>
      </c>
      <c r="V45" t="str">
        <f t="shared" si="21"/>
        <v>Dollis Primary School.2021.SEN .I03.Ap25</v>
      </c>
      <c r="W45" s="119">
        <v>220.61538461538461</v>
      </c>
      <c r="X45" s="119" t="s">
        <v>24395</v>
      </c>
      <c r="Y45" s="119" t="s">
        <v>24396</v>
      </c>
      <c r="Z45" s="119">
        <v>110.30769230769231</v>
      </c>
      <c r="AA45" s="97" t="str">
        <f t="shared" si="18"/>
        <v>2021SEN .I03Jun25</v>
      </c>
      <c r="AB45" s="119" t="str">
        <f t="shared" si="19"/>
        <v>Dollis .2021SEN .I03Jun25</v>
      </c>
      <c r="AC45" s="97">
        <f t="shared" si="13"/>
        <v>110.30769230769231</v>
      </c>
      <c r="AE45" s="119"/>
      <c r="AF45" s="97">
        <f t="shared" si="22"/>
        <v>110.30769230769231</v>
      </c>
      <c r="AG45" s="97">
        <f t="shared" si="22"/>
        <v>110.30769230769231</v>
      </c>
      <c r="AH45" s="97">
        <f t="shared" si="22"/>
        <v>110.30769230769231</v>
      </c>
      <c r="AI45" s="97">
        <f t="shared" si="22"/>
        <v>110.30769230769231</v>
      </c>
      <c r="AJ45" s="97">
        <f t="shared" si="22"/>
        <v>110.30769230769231</v>
      </c>
      <c r="AK45" s="97">
        <f t="shared" si="22"/>
        <v>110.30769230769231</v>
      </c>
      <c r="AL45" s="97">
        <f t="shared" si="22"/>
        <v>110.30769230769231</v>
      </c>
      <c r="AM45" s="97">
        <f t="shared" si="22"/>
        <v>110.30769230769231</v>
      </c>
      <c r="AN45" s="97">
        <f t="shared" si="22"/>
        <v>110.30769230769231</v>
      </c>
      <c r="AO45" s="97">
        <f t="shared" si="22"/>
        <v>110.30769230769231</v>
      </c>
      <c r="AP45" s="97">
        <f t="shared" si="22"/>
        <v>110.30769230769231</v>
      </c>
      <c r="AQ45" s="97">
        <f t="shared" si="22"/>
        <v>110.30769230769231</v>
      </c>
      <c r="AR45" s="97">
        <f t="shared" si="22"/>
        <v>110.30769230769231</v>
      </c>
      <c r="AS45" s="97">
        <f t="shared" si="23"/>
        <v>110.30769230769231</v>
      </c>
      <c r="AT45" s="97">
        <f t="shared" si="23"/>
        <v>110.30769230769231</v>
      </c>
      <c r="AU45" s="97">
        <f t="shared" si="23"/>
        <v>110.30769230769231</v>
      </c>
      <c r="AV45" s="97">
        <f t="shared" si="23"/>
        <v>110.30769230769231</v>
      </c>
      <c r="AW45" s="97">
        <f t="shared" si="23"/>
        <v>110.30769230769231</v>
      </c>
      <c r="AX45" s="97">
        <f t="shared" si="23"/>
        <v>110.30769230769231</v>
      </c>
      <c r="AY45" s="97">
        <f t="shared" si="23"/>
        <v>110.30769230769231</v>
      </c>
      <c r="AZ45" s="97">
        <f t="shared" si="23"/>
        <v>110.30769230769231</v>
      </c>
      <c r="BA45" s="97">
        <f t="shared" si="23"/>
        <v>110.30769230769231</v>
      </c>
      <c r="BB45" s="97">
        <f t="shared" si="23"/>
        <v>110.30769230769231</v>
      </c>
      <c r="BC45" s="97">
        <f t="shared" si="23"/>
        <v>110.30769230769231</v>
      </c>
      <c r="BD45" s="97">
        <f t="shared" si="23"/>
        <v>110.30769230769231</v>
      </c>
      <c r="BE45" s="120">
        <f t="shared" si="6"/>
        <v>1434</v>
      </c>
      <c r="BF45" s="120">
        <f t="shared" si="7"/>
        <v>0</v>
      </c>
      <c r="BI45"/>
      <c r="BJ45"/>
      <c r="BK45"/>
      <c r="BL45"/>
      <c r="BM45"/>
      <c r="BN45"/>
      <c r="BO45"/>
    </row>
    <row r="46" spans="1:67" x14ac:dyDescent="0.3">
      <c r="A46">
        <v>3022023</v>
      </c>
      <c r="B46" s="118">
        <v>3022023</v>
      </c>
      <c r="C46" t="s">
        <v>453</v>
      </c>
      <c r="D46" s="106">
        <v>0</v>
      </c>
      <c r="E46" s="106" t="s">
        <v>400</v>
      </c>
      <c r="F46" s="106" t="s">
        <v>409</v>
      </c>
      <c r="G46" t="s">
        <v>860</v>
      </c>
      <c r="H46" t="s">
        <v>872</v>
      </c>
      <c r="I46" t="s">
        <v>279</v>
      </c>
      <c r="J46">
        <v>661225</v>
      </c>
      <c r="K46" s="118" t="s">
        <v>12</v>
      </c>
      <c r="L46" s="106">
        <v>1</v>
      </c>
      <c r="M46" s="106" t="str">
        <f t="shared" si="4"/>
        <v>EHCP.I03</v>
      </c>
      <c r="N46" s="106">
        <v>400159</v>
      </c>
      <c r="O46" t="s">
        <v>88</v>
      </c>
      <c r="P46" t="s">
        <v>88</v>
      </c>
      <c r="Q46" t="s">
        <v>89</v>
      </c>
      <c r="R46" t="s">
        <v>90</v>
      </c>
      <c r="S46" t="s">
        <v>845</v>
      </c>
      <c r="T46" s="125">
        <v>153415.57</v>
      </c>
      <c r="U46" t="str">
        <f t="shared" si="20"/>
        <v>2023.EHCP.I03.Ap251</v>
      </c>
      <c r="V46" t="str">
        <f t="shared" si="21"/>
        <v>Edgware Primary School.2023.EHCP.I03.Ap25</v>
      </c>
      <c r="W46" s="119">
        <v>24055.179487179492</v>
      </c>
      <c r="X46" s="119" t="s">
        <v>24397</v>
      </c>
      <c r="Y46" s="119" t="s">
        <v>24398</v>
      </c>
      <c r="Z46" s="119">
        <v>12027.589743589746</v>
      </c>
      <c r="AA46" s="97" t="str">
        <f t="shared" si="18"/>
        <v>2023EHCP.I03Jun25</v>
      </c>
      <c r="AB46" s="119" t="str">
        <f t="shared" si="19"/>
        <v>Edgware.2023EHCP.I03Jun25</v>
      </c>
      <c r="AC46" s="97">
        <f t="shared" si="13"/>
        <v>11733.280076923078</v>
      </c>
      <c r="AE46" s="119"/>
      <c r="AF46" s="97">
        <f t="shared" si="22"/>
        <v>11733.280076923078</v>
      </c>
      <c r="AG46" s="97">
        <f t="shared" si="22"/>
        <v>11733.280076923078</v>
      </c>
      <c r="AH46" s="97">
        <f t="shared" si="22"/>
        <v>11733.280076923078</v>
      </c>
      <c r="AI46" s="97">
        <f t="shared" si="22"/>
        <v>11733.280076923078</v>
      </c>
      <c r="AJ46" s="97">
        <f t="shared" si="22"/>
        <v>11733.280076923078</v>
      </c>
      <c r="AK46" s="97">
        <f t="shared" si="22"/>
        <v>11733.280076923078</v>
      </c>
      <c r="AL46" s="97">
        <f t="shared" si="22"/>
        <v>11733.280076923078</v>
      </c>
      <c r="AM46" s="97">
        <f t="shared" si="22"/>
        <v>11733.280076923078</v>
      </c>
      <c r="AN46" s="97">
        <f t="shared" si="22"/>
        <v>11733.280076923078</v>
      </c>
      <c r="AO46" s="97">
        <f t="shared" si="22"/>
        <v>11733.280076923078</v>
      </c>
      <c r="AP46" s="97">
        <f t="shared" si="22"/>
        <v>11733.280076923078</v>
      </c>
      <c r="AQ46" s="97">
        <f t="shared" si="22"/>
        <v>11733.280076923078</v>
      </c>
      <c r="AR46" s="97">
        <f t="shared" si="22"/>
        <v>11733.280076923078</v>
      </c>
      <c r="AS46" s="97">
        <f t="shared" si="23"/>
        <v>11733.280076923078</v>
      </c>
      <c r="AT46" s="97">
        <f t="shared" si="23"/>
        <v>11733.280076923078</v>
      </c>
      <c r="AU46" s="97">
        <f t="shared" si="23"/>
        <v>11733.280076923078</v>
      </c>
      <c r="AV46" s="97">
        <f t="shared" si="23"/>
        <v>11733.280076923078</v>
      </c>
      <c r="AW46" s="97">
        <f t="shared" si="23"/>
        <v>11733.280076923078</v>
      </c>
      <c r="AX46" s="97">
        <f t="shared" si="23"/>
        <v>11733.280076923078</v>
      </c>
      <c r="AY46" s="97">
        <f t="shared" si="23"/>
        <v>11733.280076923078</v>
      </c>
      <c r="AZ46" s="97">
        <f t="shared" si="23"/>
        <v>11733.280076923078</v>
      </c>
      <c r="BA46" s="97">
        <f t="shared" si="23"/>
        <v>11733.280076923078</v>
      </c>
      <c r="BB46" s="97">
        <f t="shared" si="23"/>
        <v>11733.280076923078</v>
      </c>
      <c r="BC46" s="97">
        <f t="shared" si="23"/>
        <v>11733.280076923078</v>
      </c>
      <c r="BD46" s="97">
        <f t="shared" si="23"/>
        <v>11733.280076923078</v>
      </c>
      <c r="BE46" s="120">
        <f t="shared" si="6"/>
        <v>153415.57000000004</v>
      </c>
      <c r="BF46" s="120">
        <f t="shared" si="7"/>
        <v>0</v>
      </c>
      <c r="BI46"/>
      <c r="BJ46"/>
      <c r="BK46"/>
      <c r="BL46"/>
      <c r="BM46"/>
      <c r="BN46"/>
      <c r="BO46"/>
    </row>
    <row r="47" spans="1:67" x14ac:dyDescent="0.3">
      <c r="A47">
        <v>3022024</v>
      </c>
      <c r="B47" s="118">
        <v>3022024</v>
      </c>
      <c r="C47" t="s">
        <v>455</v>
      </c>
      <c r="D47" s="106">
        <v>0</v>
      </c>
      <c r="E47" s="106" t="s">
        <v>400</v>
      </c>
      <c r="F47" s="106" t="s">
        <v>409</v>
      </c>
      <c r="G47" t="s">
        <v>860</v>
      </c>
      <c r="H47" t="s">
        <v>872</v>
      </c>
      <c r="I47" t="s">
        <v>279</v>
      </c>
      <c r="J47">
        <v>661225</v>
      </c>
      <c r="K47" s="118" t="s">
        <v>12</v>
      </c>
      <c r="L47" s="106">
        <v>1</v>
      </c>
      <c r="M47" s="106" t="str">
        <f t="shared" si="4"/>
        <v>EHCP.I03</v>
      </c>
      <c r="N47" s="106">
        <v>400047</v>
      </c>
      <c r="O47" t="s">
        <v>178</v>
      </c>
      <c r="P47" t="s">
        <v>178</v>
      </c>
      <c r="Q47" t="s">
        <v>179</v>
      </c>
      <c r="R47" t="s">
        <v>180</v>
      </c>
      <c r="S47" t="s">
        <v>845</v>
      </c>
      <c r="T47" s="125">
        <v>116728.33</v>
      </c>
      <c r="U47" t="str">
        <f t="shared" si="20"/>
        <v>2024.EHCP.I03.Ap251</v>
      </c>
      <c r="V47" t="str">
        <f t="shared" si="21"/>
        <v>Fairway School.2024.EHCP.I03.Ap25</v>
      </c>
      <c r="W47" s="119">
        <v>16001.538461538461</v>
      </c>
      <c r="X47" s="119" t="s">
        <v>24399</v>
      </c>
      <c r="Y47" s="119" t="s">
        <v>24400</v>
      </c>
      <c r="Z47" s="119">
        <v>8000.7692307692305</v>
      </c>
      <c r="AA47" s="97" t="str">
        <f t="shared" si="18"/>
        <v>2024EHCP.I03Jun25</v>
      </c>
      <c r="AB47" s="119" t="str">
        <f t="shared" si="19"/>
        <v>Fairway.2024EHCP.I03Jun25</v>
      </c>
      <c r="AC47" s="97">
        <f t="shared" si="13"/>
        <v>9272.602230769231</v>
      </c>
      <c r="AE47" s="119"/>
      <c r="AF47" s="97">
        <f t="shared" si="22"/>
        <v>9272.602230769231</v>
      </c>
      <c r="AG47" s="97">
        <f t="shared" si="22"/>
        <v>9272.602230769231</v>
      </c>
      <c r="AH47" s="97">
        <f t="shared" si="22"/>
        <v>9272.602230769231</v>
      </c>
      <c r="AI47" s="97">
        <f t="shared" si="22"/>
        <v>9272.602230769231</v>
      </c>
      <c r="AJ47" s="97">
        <f t="shared" si="22"/>
        <v>9272.602230769231</v>
      </c>
      <c r="AK47" s="97">
        <f t="shared" si="22"/>
        <v>9272.602230769231</v>
      </c>
      <c r="AL47" s="97">
        <f t="shared" si="22"/>
        <v>9272.602230769231</v>
      </c>
      <c r="AM47" s="97">
        <f t="shared" si="22"/>
        <v>9272.602230769231</v>
      </c>
      <c r="AN47" s="97">
        <f t="shared" si="22"/>
        <v>9272.602230769231</v>
      </c>
      <c r="AO47" s="97">
        <f t="shared" si="22"/>
        <v>9272.602230769231</v>
      </c>
      <c r="AP47" s="97">
        <f t="shared" si="22"/>
        <v>9272.602230769231</v>
      </c>
      <c r="AQ47" s="97">
        <f t="shared" si="22"/>
        <v>9272.602230769231</v>
      </c>
      <c r="AR47" s="97">
        <f t="shared" si="22"/>
        <v>9272.602230769231</v>
      </c>
      <c r="AS47" s="97">
        <f t="shared" si="23"/>
        <v>9272.602230769231</v>
      </c>
      <c r="AT47" s="97">
        <f t="shared" si="23"/>
        <v>9272.602230769231</v>
      </c>
      <c r="AU47" s="97">
        <f t="shared" si="23"/>
        <v>9272.602230769231</v>
      </c>
      <c r="AV47" s="97">
        <f t="shared" si="23"/>
        <v>9272.602230769231</v>
      </c>
      <c r="AW47" s="97">
        <f t="shared" si="23"/>
        <v>9272.602230769231</v>
      </c>
      <c r="AX47" s="97">
        <f t="shared" si="23"/>
        <v>9272.602230769231</v>
      </c>
      <c r="AY47" s="97">
        <f t="shared" si="23"/>
        <v>9272.602230769231</v>
      </c>
      <c r="AZ47" s="97">
        <f t="shared" si="23"/>
        <v>9272.602230769231</v>
      </c>
      <c r="BA47" s="97">
        <f t="shared" si="23"/>
        <v>9272.602230769231</v>
      </c>
      <c r="BB47" s="97">
        <f t="shared" si="23"/>
        <v>9272.602230769231</v>
      </c>
      <c r="BC47" s="97">
        <f t="shared" si="23"/>
        <v>9272.602230769231</v>
      </c>
      <c r="BD47" s="97">
        <f t="shared" si="23"/>
        <v>9272.602230769231</v>
      </c>
      <c r="BE47" s="120">
        <f t="shared" si="6"/>
        <v>116728.33000000002</v>
      </c>
      <c r="BF47" s="120">
        <f t="shared" si="7"/>
        <v>0</v>
      </c>
      <c r="BI47"/>
      <c r="BJ47"/>
      <c r="BK47"/>
      <c r="BL47"/>
      <c r="BM47"/>
      <c r="BN47"/>
      <c r="BO47"/>
    </row>
    <row r="48" spans="1:67" x14ac:dyDescent="0.3">
      <c r="A48">
        <v>3022024</v>
      </c>
      <c r="B48" s="118">
        <v>3022024</v>
      </c>
      <c r="C48" t="s">
        <v>455</v>
      </c>
      <c r="D48" s="106">
        <v>0</v>
      </c>
      <c r="E48" s="106" t="s">
        <v>400</v>
      </c>
      <c r="F48" s="106" t="s">
        <v>409</v>
      </c>
      <c r="G48" t="s">
        <v>856</v>
      </c>
      <c r="H48" t="s">
        <v>277</v>
      </c>
      <c r="I48" t="s">
        <v>277</v>
      </c>
      <c r="J48">
        <v>661225</v>
      </c>
      <c r="K48" s="118" t="s">
        <v>12</v>
      </c>
      <c r="L48" s="106">
        <v>1</v>
      </c>
      <c r="M48" s="106" t="str">
        <f t="shared" si="4"/>
        <v>SEN .I03</v>
      </c>
      <c r="N48" s="106">
        <v>400047</v>
      </c>
      <c r="O48" t="s">
        <v>178</v>
      </c>
      <c r="P48" t="s">
        <v>178</v>
      </c>
      <c r="Q48" t="s">
        <v>179</v>
      </c>
      <c r="R48" t="s">
        <v>180</v>
      </c>
      <c r="S48" t="s">
        <v>841</v>
      </c>
      <c r="T48" s="125">
        <v>7242</v>
      </c>
      <c r="U48" t="str">
        <f t="shared" si="20"/>
        <v>2024.SEN .I03.Ap251</v>
      </c>
      <c r="V48" t="str">
        <f t="shared" si="21"/>
        <v>Fairway School.2024.SEN .I03.Ap25</v>
      </c>
      <c r="W48" s="119">
        <v>297.84615384615387</v>
      </c>
      <c r="X48" s="119" t="s">
        <v>24401</v>
      </c>
      <c r="Y48" s="119" t="s">
        <v>24402</v>
      </c>
      <c r="Z48" s="119">
        <v>148.92307692307693</v>
      </c>
      <c r="AA48" s="97" t="str">
        <f t="shared" si="18"/>
        <v>2024SEN .I03Jun25</v>
      </c>
      <c r="AB48" s="119" t="str">
        <f t="shared" si="19"/>
        <v>Fairway.2024SEN .I03Jun25</v>
      </c>
      <c r="AC48" s="97">
        <f t="shared" si="13"/>
        <v>679.52307692307693</v>
      </c>
      <c r="AE48" s="119"/>
      <c r="AF48" s="97">
        <f t="shared" si="22"/>
        <v>679.52307692307693</v>
      </c>
      <c r="AG48" s="97">
        <f t="shared" si="22"/>
        <v>679.52307692307693</v>
      </c>
      <c r="AH48" s="97">
        <f t="shared" si="22"/>
        <v>679.52307692307693</v>
      </c>
      <c r="AI48" s="97">
        <f t="shared" si="22"/>
        <v>679.52307692307693</v>
      </c>
      <c r="AJ48" s="97">
        <f t="shared" si="22"/>
        <v>679.52307692307693</v>
      </c>
      <c r="AK48" s="97">
        <f t="shared" si="22"/>
        <v>679.52307692307693</v>
      </c>
      <c r="AL48" s="97">
        <f t="shared" si="22"/>
        <v>679.52307692307693</v>
      </c>
      <c r="AM48" s="97">
        <f t="shared" si="22"/>
        <v>679.52307692307693</v>
      </c>
      <c r="AN48" s="97">
        <f t="shared" si="22"/>
        <v>679.52307692307693</v>
      </c>
      <c r="AO48" s="97">
        <f t="shared" si="22"/>
        <v>679.52307692307693</v>
      </c>
      <c r="AP48" s="97">
        <f t="shared" si="22"/>
        <v>679.52307692307693</v>
      </c>
      <c r="AQ48" s="97">
        <f t="shared" si="22"/>
        <v>679.52307692307693</v>
      </c>
      <c r="AR48" s="97">
        <f t="shared" si="22"/>
        <v>679.52307692307693</v>
      </c>
      <c r="AS48" s="97">
        <f t="shared" si="23"/>
        <v>679.52307692307693</v>
      </c>
      <c r="AT48" s="97">
        <f t="shared" si="23"/>
        <v>679.52307692307693</v>
      </c>
      <c r="AU48" s="97">
        <f t="shared" si="23"/>
        <v>679.52307692307693</v>
      </c>
      <c r="AV48" s="97">
        <f t="shared" si="23"/>
        <v>679.52307692307693</v>
      </c>
      <c r="AW48" s="97">
        <f t="shared" si="23"/>
        <v>679.52307692307693</v>
      </c>
      <c r="AX48" s="97">
        <f t="shared" si="23"/>
        <v>679.52307692307693</v>
      </c>
      <c r="AY48" s="97">
        <f t="shared" si="23"/>
        <v>679.52307692307693</v>
      </c>
      <c r="AZ48" s="97">
        <f t="shared" si="23"/>
        <v>679.52307692307693</v>
      </c>
      <c r="BA48" s="97">
        <f t="shared" si="23"/>
        <v>679.52307692307693</v>
      </c>
      <c r="BB48" s="97">
        <f t="shared" si="23"/>
        <v>679.52307692307693</v>
      </c>
      <c r="BC48" s="97">
        <f t="shared" si="23"/>
        <v>679.52307692307693</v>
      </c>
      <c r="BD48" s="97">
        <f t="shared" si="23"/>
        <v>679.52307692307693</v>
      </c>
      <c r="BE48" s="120">
        <f t="shared" si="6"/>
        <v>7241.9999999999991</v>
      </c>
      <c r="BF48" s="120">
        <f t="shared" si="7"/>
        <v>0</v>
      </c>
      <c r="BI48"/>
      <c r="BJ48"/>
      <c r="BK48"/>
      <c r="BL48"/>
      <c r="BM48"/>
      <c r="BN48"/>
      <c r="BO48"/>
    </row>
    <row r="49" spans="1:67" x14ac:dyDescent="0.3">
      <c r="A49">
        <v>3022025</v>
      </c>
      <c r="B49" s="118">
        <v>3022025</v>
      </c>
      <c r="C49" t="s">
        <v>457</v>
      </c>
      <c r="D49" s="106">
        <v>0</v>
      </c>
      <c r="E49" s="106" t="s">
        <v>400</v>
      </c>
      <c r="F49" s="106" t="s">
        <v>409</v>
      </c>
      <c r="G49" t="s">
        <v>860</v>
      </c>
      <c r="H49" t="s">
        <v>872</v>
      </c>
      <c r="I49" t="s">
        <v>279</v>
      </c>
      <c r="J49">
        <v>661225</v>
      </c>
      <c r="K49" s="118" t="s">
        <v>12</v>
      </c>
      <c r="L49" s="106">
        <v>1</v>
      </c>
      <c r="M49" s="106" t="str">
        <f t="shared" si="4"/>
        <v>EHCP.I03</v>
      </c>
      <c r="N49" s="106">
        <v>400001</v>
      </c>
      <c r="O49" t="s">
        <v>244</v>
      </c>
      <c r="P49" t="s">
        <v>244</v>
      </c>
      <c r="Q49" t="s">
        <v>245</v>
      </c>
      <c r="R49" t="s">
        <v>246</v>
      </c>
      <c r="S49" t="s">
        <v>845</v>
      </c>
      <c r="T49" s="125">
        <v>104449.83</v>
      </c>
      <c r="U49" t="str">
        <f t="shared" si="20"/>
        <v>2025.EHCP.I03.Ap251</v>
      </c>
      <c r="V49" t="str">
        <f t="shared" si="21"/>
        <v>Foulds School.2025.EHCP.I03.Ap25</v>
      </c>
      <c r="W49" s="119">
        <v>15666</v>
      </c>
      <c r="X49" s="119" t="s">
        <v>24403</v>
      </c>
      <c r="Y49" s="119" t="s">
        <v>24404</v>
      </c>
      <c r="Z49" s="119">
        <v>7833</v>
      </c>
      <c r="AA49" s="97" t="str">
        <f t="shared" si="18"/>
        <v>2025EHCP.I03Jun25</v>
      </c>
      <c r="AB49" s="119" t="str">
        <f t="shared" si="19"/>
        <v>Foulds.2025EHCP.I03Jun25</v>
      </c>
      <c r="AC49" s="97">
        <f t="shared" si="13"/>
        <v>8095.0830000000005</v>
      </c>
      <c r="AE49" s="119"/>
      <c r="AF49" s="97">
        <f t="shared" si="22"/>
        <v>8095.0830000000005</v>
      </c>
      <c r="AG49" s="97">
        <f t="shared" si="22"/>
        <v>8095.0830000000005</v>
      </c>
      <c r="AH49" s="97">
        <f t="shared" si="22"/>
        <v>8095.0830000000005</v>
      </c>
      <c r="AI49" s="97">
        <f t="shared" si="22"/>
        <v>8095.0830000000005</v>
      </c>
      <c r="AJ49" s="97">
        <f t="shared" si="22"/>
        <v>8095.0830000000005</v>
      </c>
      <c r="AK49" s="97">
        <f t="shared" si="22"/>
        <v>8095.0830000000005</v>
      </c>
      <c r="AL49" s="97">
        <f t="shared" si="22"/>
        <v>8095.0830000000005</v>
      </c>
      <c r="AM49" s="97">
        <f t="shared" si="22"/>
        <v>8095.0830000000005</v>
      </c>
      <c r="AN49" s="97">
        <f t="shared" si="22"/>
        <v>8095.0830000000005</v>
      </c>
      <c r="AO49" s="97">
        <f t="shared" si="22"/>
        <v>8095.0830000000005</v>
      </c>
      <c r="AP49" s="97">
        <f t="shared" si="22"/>
        <v>8095.0830000000005</v>
      </c>
      <c r="AQ49" s="97">
        <f t="shared" si="22"/>
        <v>8095.0830000000005</v>
      </c>
      <c r="AR49" s="97">
        <f t="shared" si="22"/>
        <v>8095.0830000000005</v>
      </c>
      <c r="AS49" s="97">
        <f t="shared" si="23"/>
        <v>8095.0830000000005</v>
      </c>
      <c r="AT49" s="97">
        <f t="shared" si="23"/>
        <v>8095.0830000000005</v>
      </c>
      <c r="AU49" s="97">
        <f t="shared" si="23"/>
        <v>8095.0830000000005</v>
      </c>
      <c r="AV49" s="97">
        <f t="shared" si="23"/>
        <v>8095.0830000000005</v>
      </c>
      <c r="AW49" s="97">
        <f t="shared" si="23"/>
        <v>8095.0830000000005</v>
      </c>
      <c r="AX49" s="97">
        <f t="shared" si="23"/>
        <v>8095.0830000000005</v>
      </c>
      <c r="AY49" s="97">
        <f t="shared" si="23"/>
        <v>8095.0830000000005</v>
      </c>
      <c r="AZ49" s="97">
        <f t="shared" si="23"/>
        <v>8095.0830000000005</v>
      </c>
      <c r="BA49" s="97">
        <f t="shared" si="23"/>
        <v>8095.0830000000005</v>
      </c>
      <c r="BB49" s="97">
        <f t="shared" si="23"/>
        <v>8095.0830000000005</v>
      </c>
      <c r="BC49" s="97">
        <f t="shared" si="23"/>
        <v>8095.0830000000005</v>
      </c>
      <c r="BD49" s="97">
        <f t="shared" si="23"/>
        <v>8095.0830000000005</v>
      </c>
      <c r="BE49" s="120">
        <f t="shared" si="6"/>
        <v>104449.82999999999</v>
      </c>
      <c r="BF49" s="120">
        <f t="shared" si="7"/>
        <v>0</v>
      </c>
      <c r="BI49"/>
      <c r="BJ49"/>
      <c r="BK49"/>
      <c r="BL49"/>
      <c r="BM49"/>
      <c r="BN49"/>
      <c r="BO49"/>
    </row>
    <row r="50" spans="1:67" x14ac:dyDescent="0.3">
      <c r="A50">
        <v>3022026</v>
      </c>
      <c r="B50" s="118">
        <v>3022026</v>
      </c>
      <c r="C50" t="s">
        <v>458</v>
      </c>
      <c r="D50" s="106">
        <v>0</v>
      </c>
      <c r="E50" s="106" t="s">
        <v>400</v>
      </c>
      <c r="F50" s="106" t="s">
        <v>409</v>
      </c>
      <c r="G50" t="s">
        <v>860</v>
      </c>
      <c r="H50" t="s">
        <v>872</v>
      </c>
      <c r="I50" t="s">
        <v>279</v>
      </c>
      <c r="J50">
        <v>661225</v>
      </c>
      <c r="K50" s="118" t="s">
        <v>12</v>
      </c>
      <c r="L50" s="106">
        <v>1</v>
      </c>
      <c r="M50" s="106" t="str">
        <f t="shared" si="4"/>
        <v>EHCP.I03</v>
      </c>
      <c r="N50" s="106">
        <v>400082</v>
      </c>
      <c r="O50" t="s">
        <v>115</v>
      </c>
      <c r="P50" t="s">
        <v>115</v>
      </c>
      <c r="Q50" t="s">
        <v>116</v>
      </c>
      <c r="R50" t="s">
        <v>117</v>
      </c>
      <c r="S50" t="s">
        <v>845</v>
      </c>
      <c r="T50" s="125">
        <v>127048.51000000001</v>
      </c>
      <c r="U50" t="str">
        <f t="shared" si="20"/>
        <v>2026.EHCP.I03.Ap251</v>
      </c>
      <c r="V50" t="str">
        <f t="shared" si="21"/>
        <v>Frith Manor School.2026.EHCP.I03.Ap25</v>
      </c>
      <c r="W50" s="119">
        <v>19545.924615384618</v>
      </c>
      <c r="X50" s="119" t="s">
        <v>24405</v>
      </c>
      <c r="Y50" s="119" t="s">
        <v>24406</v>
      </c>
      <c r="Z50" s="119">
        <v>9772.962307692309</v>
      </c>
      <c r="AA50" s="97" t="str">
        <f t="shared" si="18"/>
        <v>2026EHCP.I03Jun25</v>
      </c>
      <c r="AB50" s="119" t="str">
        <f t="shared" si="19"/>
        <v>Frith M.2026EHCP.I03Jun25</v>
      </c>
      <c r="AC50" s="97">
        <f t="shared" si="13"/>
        <v>9772.9623076923071</v>
      </c>
      <c r="AE50" s="119"/>
      <c r="AF50" s="97">
        <f t="shared" si="22"/>
        <v>9772.9623076923071</v>
      </c>
      <c r="AG50" s="97">
        <f t="shared" si="22"/>
        <v>9772.9623076923071</v>
      </c>
      <c r="AH50" s="97">
        <f t="shared" si="22"/>
        <v>9772.9623076923071</v>
      </c>
      <c r="AI50" s="97">
        <f t="shared" si="22"/>
        <v>9772.9623076923071</v>
      </c>
      <c r="AJ50" s="97">
        <f t="shared" si="22"/>
        <v>9772.9623076923071</v>
      </c>
      <c r="AK50" s="97">
        <f t="shared" si="22"/>
        <v>9772.9623076923071</v>
      </c>
      <c r="AL50" s="97">
        <f t="shared" si="22"/>
        <v>9772.9623076923071</v>
      </c>
      <c r="AM50" s="97">
        <f t="shared" si="22"/>
        <v>9772.9623076923071</v>
      </c>
      <c r="AN50" s="97">
        <f t="shared" si="22"/>
        <v>9772.9623076923071</v>
      </c>
      <c r="AO50" s="97">
        <f t="shared" si="22"/>
        <v>9772.9623076923071</v>
      </c>
      <c r="AP50" s="97">
        <f t="shared" si="22"/>
        <v>9772.9623076923071</v>
      </c>
      <c r="AQ50" s="97">
        <f t="shared" si="22"/>
        <v>9772.9623076923071</v>
      </c>
      <c r="AR50" s="97">
        <f t="shared" si="22"/>
        <v>9772.9623076923071</v>
      </c>
      <c r="AS50" s="97">
        <f t="shared" si="23"/>
        <v>9772.9623076923071</v>
      </c>
      <c r="AT50" s="97">
        <f t="shared" si="23"/>
        <v>9772.9623076923071</v>
      </c>
      <c r="AU50" s="97">
        <f t="shared" si="23"/>
        <v>9772.9623076923071</v>
      </c>
      <c r="AV50" s="97">
        <f t="shared" si="23"/>
        <v>9772.9623076923071</v>
      </c>
      <c r="AW50" s="97">
        <f t="shared" si="23"/>
        <v>9772.9623076923071</v>
      </c>
      <c r="AX50" s="97">
        <f t="shared" si="23"/>
        <v>9772.9623076923071</v>
      </c>
      <c r="AY50" s="97">
        <f t="shared" si="23"/>
        <v>9772.9623076923071</v>
      </c>
      <c r="AZ50" s="97">
        <f t="shared" si="23"/>
        <v>9772.9623076923071</v>
      </c>
      <c r="BA50" s="97">
        <f t="shared" si="23"/>
        <v>9772.9623076923071</v>
      </c>
      <c r="BB50" s="97">
        <f t="shared" si="23"/>
        <v>9772.9623076923071</v>
      </c>
      <c r="BC50" s="97">
        <f t="shared" si="23"/>
        <v>9772.9623076923071</v>
      </c>
      <c r="BD50" s="97">
        <f t="shared" si="23"/>
        <v>9772.9623076923071</v>
      </c>
      <c r="BE50" s="120">
        <f t="shared" si="6"/>
        <v>127048.50999999997</v>
      </c>
      <c r="BF50" s="120">
        <f t="shared" si="7"/>
        <v>0</v>
      </c>
      <c r="BI50"/>
      <c r="BJ50"/>
      <c r="BK50"/>
      <c r="BL50"/>
      <c r="BM50"/>
      <c r="BN50"/>
      <c r="BO50"/>
    </row>
    <row r="51" spans="1:67" x14ac:dyDescent="0.3">
      <c r="A51">
        <v>3022026</v>
      </c>
      <c r="B51" s="118">
        <v>3022026</v>
      </c>
      <c r="C51" t="s">
        <v>458</v>
      </c>
      <c r="D51" s="106">
        <v>0</v>
      </c>
      <c r="E51" s="106" t="s">
        <v>400</v>
      </c>
      <c r="F51" s="106" t="s">
        <v>409</v>
      </c>
      <c r="G51" t="s">
        <v>856</v>
      </c>
      <c r="H51" t="s">
        <v>277</v>
      </c>
      <c r="I51" t="s">
        <v>277</v>
      </c>
      <c r="J51">
        <v>661225</v>
      </c>
      <c r="K51" s="118" t="s">
        <v>12</v>
      </c>
      <c r="L51" s="106">
        <v>1</v>
      </c>
      <c r="M51" s="106" t="str">
        <f t="shared" si="4"/>
        <v>SEN .I03</v>
      </c>
      <c r="N51" s="106">
        <v>400082</v>
      </c>
      <c r="O51" t="s">
        <v>115</v>
      </c>
      <c r="P51" t="s">
        <v>115</v>
      </c>
      <c r="Q51" t="s">
        <v>116</v>
      </c>
      <c r="R51" t="s">
        <v>117</v>
      </c>
      <c r="S51" t="s">
        <v>841</v>
      </c>
      <c r="T51" s="125">
        <v>2988</v>
      </c>
      <c r="U51" t="str">
        <f t="shared" si="20"/>
        <v>2026.SEN .I03.Ap251</v>
      </c>
      <c r="V51" t="str">
        <f t="shared" si="21"/>
        <v>Frith Manor School.2026.SEN .I03.Ap25</v>
      </c>
      <c r="W51" s="119">
        <v>0</v>
      </c>
      <c r="X51" s="119" t="s">
        <v>24407</v>
      </c>
      <c r="Y51" s="119" t="s">
        <v>24408</v>
      </c>
      <c r="Z51" s="119">
        <v>0</v>
      </c>
      <c r="AA51" s="97" t="str">
        <f t="shared" si="18"/>
        <v>2026SEN .I03Jun25</v>
      </c>
      <c r="AB51" s="119" t="str">
        <f t="shared" si="19"/>
        <v>Frith M.2026SEN .I03Jun25</v>
      </c>
      <c r="AC51" s="97">
        <f t="shared" si="13"/>
        <v>298.8</v>
      </c>
      <c r="AE51" s="119"/>
      <c r="AF51" s="97">
        <f t="shared" si="22"/>
        <v>298.8</v>
      </c>
      <c r="AG51" s="97">
        <f t="shared" si="22"/>
        <v>298.8</v>
      </c>
      <c r="AH51" s="97">
        <f t="shared" si="22"/>
        <v>298.8</v>
      </c>
      <c r="AI51" s="97">
        <f t="shared" si="22"/>
        <v>298.8</v>
      </c>
      <c r="AJ51" s="97">
        <f t="shared" si="22"/>
        <v>298.8</v>
      </c>
      <c r="AK51" s="97">
        <f t="shared" si="22"/>
        <v>298.8</v>
      </c>
      <c r="AL51" s="97">
        <f t="shared" si="22"/>
        <v>298.8</v>
      </c>
      <c r="AM51" s="97">
        <f t="shared" si="22"/>
        <v>298.8</v>
      </c>
      <c r="AN51" s="97">
        <f t="shared" si="22"/>
        <v>298.8</v>
      </c>
      <c r="AO51" s="97">
        <f t="shared" si="22"/>
        <v>298.8</v>
      </c>
      <c r="AP51" s="97">
        <f t="shared" si="22"/>
        <v>298.8</v>
      </c>
      <c r="AQ51" s="97">
        <f t="shared" si="22"/>
        <v>298.8</v>
      </c>
      <c r="AR51" s="97">
        <f t="shared" si="22"/>
        <v>298.8</v>
      </c>
      <c r="AS51" s="97">
        <f t="shared" si="23"/>
        <v>298.8</v>
      </c>
      <c r="AT51" s="97">
        <f t="shared" si="23"/>
        <v>298.8</v>
      </c>
      <c r="AU51" s="97">
        <f t="shared" si="23"/>
        <v>298.8</v>
      </c>
      <c r="AV51" s="97">
        <f t="shared" si="23"/>
        <v>298.8</v>
      </c>
      <c r="AW51" s="97">
        <f t="shared" si="23"/>
        <v>298.8</v>
      </c>
      <c r="AX51" s="97">
        <f t="shared" si="23"/>
        <v>298.8</v>
      </c>
      <c r="AY51" s="97">
        <f t="shared" si="23"/>
        <v>298.8</v>
      </c>
      <c r="AZ51" s="97">
        <f t="shared" si="23"/>
        <v>298.8</v>
      </c>
      <c r="BA51" s="97">
        <f t="shared" si="23"/>
        <v>298.8</v>
      </c>
      <c r="BB51" s="97">
        <f t="shared" si="23"/>
        <v>298.8</v>
      </c>
      <c r="BC51" s="97">
        <f t="shared" si="23"/>
        <v>298.8</v>
      </c>
      <c r="BD51" s="97">
        <f t="shared" si="23"/>
        <v>298.8</v>
      </c>
      <c r="BE51" s="120">
        <f t="shared" si="6"/>
        <v>2988.0000000000005</v>
      </c>
      <c r="BF51" s="120">
        <f t="shared" si="7"/>
        <v>0</v>
      </c>
      <c r="BI51"/>
      <c r="BJ51"/>
      <c r="BK51"/>
      <c r="BL51"/>
      <c r="BM51"/>
      <c r="BN51"/>
      <c r="BO51"/>
    </row>
    <row r="52" spans="1:67" x14ac:dyDescent="0.3">
      <c r="A52">
        <v>3022027</v>
      </c>
      <c r="B52" s="118">
        <v>3022027</v>
      </c>
      <c r="C52" t="s">
        <v>460</v>
      </c>
      <c r="D52" s="106">
        <v>0</v>
      </c>
      <c r="E52" s="106" t="s">
        <v>400</v>
      </c>
      <c r="F52" s="106" t="s">
        <v>409</v>
      </c>
      <c r="G52" t="s">
        <v>860</v>
      </c>
      <c r="H52" t="s">
        <v>872</v>
      </c>
      <c r="I52" t="s">
        <v>279</v>
      </c>
      <c r="J52">
        <v>661225</v>
      </c>
      <c r="K52" s="118" t="s">
        <v>12</v>
      </c>
      <c r="L52" s="106">
        <v>1</v>
      </c>
      <c r="M52" s="106" t="str">
        <f t="shared" si="4"/>
        <v>EHCP.I03</v>
      </c>
      <c r="N52" s="106">
        <v>400002</v>
      </c>
      <c r="O52" t="s">
        <v>201</v>
      </c>
      <c r="P52" t="s">
        <v>201</v>
      </c>
      <c r="Q52" t="s">
        <v>202</v>
      </c>
      <c r="R52" t="s">
        <v>96</v>
      </c>
      <c r="S52" t="s">
        <v>845</v>
      </c>
      <c r="T52" s="125">
        <v>179227.5</v>
      </c>
      <c r="U52" t="str">
        <f t="shared" si="20"/>
        <v>2027.EHCP.I03.Ap251</v>
      </c>
      <c r="V52" t="str">
        <f t="shared" si="21"/>
        <v>Garden Suburb Junior School.2027.EHCP.I03.Ap25</v>
      </c>
      <c r="W52" s="119">
        <v>27262.76923076923</v>
      </c>
      <c r="X52" s="119" t="s">
        <v>24409</v>
      </c>
      <c r="Y52" s="119" t="s">
        <v>24410</v>
      </c>
      <c r="Z52" s="119">
        <v>13631.384615384615</v>
      </c>
      <c r="AA52" s="97" t="str">
        <f t="shared" si="18"/>
        <v>2027EHCP.I03Jun25</v>
      </c>
      <c r="AB52" s="119" t="str">
        <f t="shared" si="19"/>
        <v>Garden .2027EHCP.I03Jun25</v>
      </c>
      <c r="AC52" s="97">
        <f t="shared" si="13"/>
        <v>13833.334615384616</v>
      </c>
      <c r="AE52" s="119"/>
      <c r="AF52" s="97">
        <f t="shared" si="22"/>
        <v>13833.334615384616</v>
      </c>
      <c r="AG52" s="97">
        <f t="shared" si="22"/>
        <v>13833.334615384616</v>
      </c>
      <c r="AH52" s="97">
        <f t="shared" si="22"/>
        <v>13833.334615384616</v>
      </c>
      <c r="AI52" s="97">
        <f t="shared" si="22"/>
        <v>13833.334615384616</v>
      </c>
      <c r="AJ52" s="97">
        <f t="shared" si="22"/>
        <v>13833.334615384616</v>
      </c>
      <c r="AK52" s="97">
        <f t="shared" si="22"/>
        <v>13833.334615384616</v>
      </c>
      <c r="AL52" s="97">
        <f t="shared" si="22"/>
        <v>13833.334615384616</v>
      </c>
      <c r="AM52" s="97">
        <f t="shared" si="22"/>
        <v>13833.334615384616</v>
      </c>
      <c r="AN52" s="97">
        <f t="shared" si="22"/>
        <v>13833.334615384616</v>
      </c>
      <c r="AO52" s="97">
        <f t="shared" si="22"/>
        <v>13833.334615384616</v>
      </c>
      <c r="AP52" s="97">
        <f t="shared" si="22"/>
        <v>13833.334615384616</v>
      </c>
      <c r="AQ52" s="97">
        <f t="shared" si="22"/>
        <v>13833.334615384616</v>
      </c>
      <c r="AR52" s="97">
        <f t="shared" si="22"/>
        <v>13833.334615384616</v>
      </c>
      <c r="AS52" s="97">
        <f t="shared" si="23"/>
        <v>13833.334615384616</v>
      </c>
      <c r="AT52" s="97">
        <f t="shared" si="23"/>
        <v>13833.334615384616</v>
      </c>
      <c r="AU52" s="97">
        <f t="shared" si="23"/>
        <v>13833.334615384616</v>
      </c>
      <c r="AV52" s="97">
        <f t="shared" si="23"/>
        <v>13833.334615384616</v>
      </c>
      <c r="AW52" s="97">
        <f t="shared" si="23"/>
        <v>13833.334615384616</v>
      </c>
      <c r="AX52" s="97">
        <f t="shared" si="23"/>
        <v>13833.334615384616</v>
      </c>
      <c r="AY52" s="97">
        <f t="shared" si="23"/>
        <v>13833.334615384616</v>
      </c>
      <c r="AZ52" s="97">
        <f t="shared" si="23"/>
        <v>13833.334615384616</v>
      </c>
      <c r="BA52" s="97">
        <f t="shared" si="23"/>
        <v>13833.334615384616</v>
      </c>
      <c r="BB52" s="97">
        <f t="shared" si="23"/>
        <v>13833.334615384616</v>
      </c>
      <c r="BC52" s="97">
        <f t="shared" si="23"/>
        <v>13833.334615384616</v>
      </c>
      <c r="BD52" s="97">
        <f t="shared" si="23"/>
        <v>13833.334615384616</v>
      </c>
      <c r="BE52" s="120">
        <f t="shared" si="6"/>
        <v>179227.5</v>
      </c>
      <c r="BF52" s="120">
        <f t="shared" si="7"/>
        <v>0</v>
      </c>
      <c r="BI52"/>
      <c r="BJ52"/>
      <c r="BK52"/>
      <c r="BL52"/>
      <c r="BM52"/>
      <c r="BN52"/>
      <c r="BO52"/>
    </row>
    <row r="53" spans="1:67" x14ac:dyDescent="0.3">
      <c r="A53">
        <v>3022028</v>
      </c>
      <c r="B53" s="118">
        <v>3022028</v>
      </c>
      <c r="C53" t="s">
        <v>459</v>
      </c>
      <c r="D53" s="106">
        <v>0</v>
      </c>
      <c r="E53" s="106" t="s">
        <v>400</v>
      </c>
      <c r="F53" s="106" t="s">
        <v>409</v>
      </c>
      <c r="G53" t="s">
        <v>860</v>
      </c>
      <c r="H53" t="s">
        <v>872</v>
      </c>
      <c r="I53" t="s">
        <v>279</v>
      </c>
      <c r="J53">
        <v>661225</v>
      </c>
      <c r="K53" s="118" t="s">
        <v>12</v>
      </c>
      <c r="L53" s="106">
        <v>1</v>
      </c>
      <c r="M53" s="106" t="str">
        <f t="shared" si="4"/>
        <v>EHCP.I03</v>
      </c>
      <c r="N53" s="106">
        <v>400067</v>
      </c>
      <c r="O53" t="s">
        <v>94</v>
      </c>
      <c r="P53" t="s">
        <v>94</v>
      </c>
      <c r="Q53" t="s">
        <v>95</v>
      </c>
      <c r="R53" t="s">
        <v>96</v>
      </c>
      <c r="S53" t="s">
        <v>845</v>
      </c>
      <c r="T53" s="125">
        <v>147877.08000000002</v>
      </c>
      <c r="U53" t="str">
        <f t="shared" si="20"/>
        <v>2028.EHCP.I03.Ap251</v>
      </c>
      <c r="V53" t="str">
        <f t="shared" si="21"/>
        <v>Garden Suburb Infant School.2028.EHCP.I03.Ap25</v>
      </c>
      <c r="W53" s="119">
        <v>18497.846153846152</v>
      </c>
      <c r="X53" s="119" t="s">
        <v>24411</v>
      </c>
      <c r="Y53" s="119" t="s">
        <v>24412</v>
      </c>
      <c r="Z53" s="119">
        <v>9248.9230769230762</v>
      </c>
      <c r="AA53" s="97" t="str">
        <f t="shared" si="18"/>
        <v>2028EHCP.I03Jun25</v>
      </c>
      <c r="AB53" s="119" t="str">
        <f t="shared" si="19"/>
        <v>Garden .2028EHCP.I03Jun25</v>
      </c>
      <c r="AC53" s="97">
        <f t="shared" si="13"/>
        <v>12013.03107692308</v>
      </c>
      <c r="AE53" s="119"/>
      <c r="AF53" s="97">
        <f t="shared" si="22"/>
        <v>12013.03107692308</v>
      </c>
      <c r="AG53" s="97">
        <f t="shared" si="22"/>
        <v>12013.03107692308</v>
      </c>
      <c r="AH53" s="97">
        <f t="shared" si="22"/>
        <v>12013.03107692308</v>
      </c>
      <c r="AI53" s="97">
        <f t="shared" si="22"/>
        <v>12013.03107692308</v>
      </c>
      <c r="AJ53" s="97">
        <f t="shared" si="22"/>
        <v>12013.03107692308</v>
      </c>
      <c r="AK53" s="97">
        <f t="shared" si="22"/>
        <v>12013.03107692308</v>
      </c>
      <c r="AL53" s="97">
        <f t="shared" si="22"/>
        <v>12013.03107692308</v>
      </c>
      <c r="AM53" s="97">
        <f t="shared" si="22"/>
        <v>12013.03107692308</v>
      </c>
      <c r="AN53" s="97">
        <f t="shared" si="22"/>
        <v>12013.03107692308</v>
      </c>
      <c r="AO53" s="97">
        <f t="shared" si="22"/>
        <v>12013.03107692308</v>
      </c>
      <c r="AP53" s="97">
        <f t="shared" si="22"/>
        <v>12013.03107692308</v>
      </c>
      <c r="AQ53" s="97">
        <f t="shared" si="22"/>
        <v>12013.03107692308</v>
      </c>
      <c r="AR53" s="97">
        <f t="shared" si="22"/>
        <v>12013.03107692308</v>
      </c>
      <c r="AS53" s="97">
        <f t="shared" si="23"/>
        <v>12013.03107692308</v>
      </c>
      <c r="AT53" s="97">
        <f t="shared" si="23"/>
        <v>12013.03107692308</v>
      </c>
      <c r="AU53" s="97">
        <f t="shared" si="23"/>
        <v>12013.03107692308</v>
      </c>
      <c r="AV53" s="97">
        <f t="shared" si="23"/>
        <v>12013.03107692308</v>
      </c>
      <c r="AW53" s="97">
        <f t="shared" si="23"/>
        <v>12013.03107692308</v>
      </c>
      <c r="AX53" s="97">
        <f t="shared" si="23"/>
        <v>12013.03107692308</v>
      </c>
      <c r="AY53" s="97">
        <f t="shared" si="23"/>
        <v>12013.03107692308</v>
      </c>
      <c r="AZ53" s="97">
        <f t="shared" si="23"/>
        <v>12013.03107692308</v>
      </c>
      <c r="BA53" s="97">
        <f t="shared" si="23"/>
        <v>12013.03107692308</v>
      </c>
      <c r="BB53" s="97">
        <f t="shared" si="23"/>
        <v>12013.03107692308</v>
      </c>
      <c r="BC53" s="97">
        <f t="shared" si="23"/>
        <v>12013.03107692308</v>
      </c>
      <c r="BD53" s="97">
        <f t="shared" si="23"/>
        <v>12013.03107692308</v>
      </c>
      <c r="BE53" s="120">
        <f t="shared" si="6"/>
        <v>147877.08000000005</v>
      </c>
      <c r="BF53" s="120">
        <f t="shared" si="7"/>
        <v>0</v>
      </c>
      <c r="BI53"/>
      <c r="BJ53"/>
      <c r="BK53"/>
      <c r="BL53"/>
      <c r="BM53"/>
      <c r="BN53"/>
      <c r="BO53"/>
    </row>
    <row r="54" spans="1:67" x14ac:dyDescent="0.3">
      <c r="A54">
        <v>3022029</v>
      </c>
      <c r="B54" s="118">
        <v>3022029</v>
      </c>
      <c r="C54" t="s">
        <v>461</v>
      </c>
      <c r="D54" s="106">
        <v>0</v>
      </c>
      <c r="E54" s="106" t="s">
        <v>400</v>
      </c>
      <c r="F54" s="106" t="s">
        <v>409</v>
      </c>
      <c r="G54" t="s">
        <v>860</v>
      </c>
      <c r="H54" t="s">
        <v>872</v>
      </c>
      <c r="I54" t="s">
        <v>279</v>
      </c>
      <c r="J54">
        <v>661225</v>
      </c>
      <c r="K54" s="118" t="s">
        <v>12</v>
      </c>
      <c r="L54" s="106">
        <v>1</v>
      </c>
      <c r="M54" s="106" t="str">
        <f t="shared" si="4"/>
        <v>EHCP.I03</v>
      </c>
      <c r="N54" s="106">
        <v>400035</v>
      </c>
      <c r="O54" t="s">
        <v>100</v>
      </c>
      <c r="P54" t="s">
        <v>100</v>
      </c>
      <c r="Q54" t="s">
        <v>101</v>
      </c>
      <c r="R54" t="s">
        <v>102</v>
      </c>
      <c r="S54" t="s">
        <v>845</v>
      </c>
      <c r="T54" s="125">
        <v>215992.57666666666</v>
      </c>
      <c r="U54" t="str">
        <f t="shared" si="20"/>
        <v>2029.EHCP.I03.Ap251</v>
      </c>
      <c r="V54" t="str">
        <f t="shared" si="21"/>
        <v>Goldbeaters School.2029.EHCP.I03.Ap25</v>
      </c>
      <c r="W54" s="119">
        <v>30411.025641025644</v>
      </c>
      <c r="X54" s="119" t="s">
        <v>24413</v>
      </c>
      <c r="Y54" s="119" t="s">
        <v>24414</v>
      </c>
      <c r="Z54" s="119">
        <v>15205.512820512822</v>
      </c>
      <c r="AA54" s="97" t="str">
        <f t="shared" si="18"/>
        <v>2029EHCP.I03Jun25</v>
      </c>
      <c r="AB54" s="119" t="str">
        <f t="shared" si="19"/>
        <v>Goldbea.2029EHCP.I03Jun25</v>
      </c>
      <c r="AC54" s="97">
        <f t="shared" si="13"/>
        <v>17037.603820512821</v>
      </c>
      <c r="AE54" s="119"/>
      <c r="AF54" s="97">
        <f t="shared" si="22"/>
        <v>17037.603820512821</v>
      </c>
      <c r="AG54" s="97">
        <f t="shared" si="22"/>
        <v>17037.603820512821</v>
      </c>
      <c r="AH54" s="97">
        <f t="shared" si="22"/>
        <v>17037.603820512821</v>
      </c>
      <c r="AI54" s="97">
        <f t="shared" si="22"/>
        <v>17037.603820512821</v>
      </c>
      <c r="AJ54" s="97">
        <f t="shared" si="22"/>
        <v>17037.603820512821</v>
      </c>
      <c r="AK54" s="97">
        <f t="shared" si="22"/>
        <v>17037.603820512821</v>
      </c>
      <c r="AL54" s="97">
        <f t="shared" si="22"/>
        <v>17037.603820512821</v>
      </c>
      <c r="AM54" s="97">
        <f t="shared" si="22"/>
        <v>17037.603820512821</v>
      </c>
      <c r="AN54" s="97">
        <f t="shared" si="22"/>
        <v>17037.603820512821</v>
      </c>
      <c r="AO54" s="97">
        <f t="shared" si="22"/>
        <v>17037.603820512821</v>
      </c>
      <c r="AP54" s="97">
        <f t="shared" si="22"/>
        <v>17037.603820512821</v>
      </c>
      <c r="AQ54" s="97">
        <f t="shared" si="22"/>
        <v>17037.603820512821</v>
      </c>
      <c r="AR54" s="97">
        <f t="shared" si="22"/>
        <v>17037.603820512821</v>
      </c>
      <c r="AS54" s="97">
        <f t="shared" si="23"/>
        <v>17037.603820512821</v>
      </c>
      <c r="AT54" s="97">
        <f t="shared" si="23"/>
        <v>17037.603820512821</v>
      </c>
      <c r="AU54" s="97">
        <f t="shared" si="23"/>
        <v>17037.603820512821</v>
      </c>
      <c r="AV54" s="97">
        <f t="shared" si="23"/>
        <v>17037.603820512821</v>
      </c>
      <c r="AW54" s="97">
        <f t="shared" si="23"/>
        <v>17037.603820512821</v>
      </c>
      <c r="AX54" s="97">
        <f t="shared" si="23"/>
        <v>17037.603820512821</v>
      </c>
      <c r="AY54" s="97">
        <f t="shared" si="23"/>
        <v>17037.603820512821</v>
      </c>
      <c r="AZ54" s="97">
        <f t="shared" si="23"/>
        <v>17037.603820512821</v>
      </c>
      <c r="BA54" s="97">
        <f t="shared" si="23"/>
        <v>17037.603820512821</v>
      </c>
      <c r="BB54" s="97">
        <f t="shared" si="23"/>
        <v>17037.603820512821</v>
      </c>
      <c r="BC54" s="97">
        <f t="shared" si="23"/>
        <v>17037.603820512821</v>
      </c>
      <c r="BD54" s="97">
        <f t="shared" si="23"/>
        <v>17037.603820512821</v>
      </c>
      <c r="BE54" s="120">
        <f t="shared" si="6"/>
        <v>215992.57666666672</v>
      </c>
      <c r="BF54" s="120">
        <f t="shared" si="7"/>
        <v>0</v>
      </c>
      <c r="BI54"/>
      <c r="BJ54"/>
      <c r="BK54"/>
      <c r="BL54"/>
      <c r="BM54"/>
      <c r="BN54"/>
      <c r="BO54"/>
    </row>
    <row r="55" spans="1:67" x14ac:dyDescent="0.3">
      <c r="A55">
        <v>3022029</v>
      </c>
      <c r="B55" s="118">
        <v>3022029</v>
      </c>
      <c r="C55" t="s">
        <v>461</v>
      </c>
      <c r="D55" s="106">
        <v>0</v>
      </c>
      <c r="E55" s="106" t="s">
        <v>400</v>
      </c>
      <c r="F55" s="106" t="s">
        <v>409</v>
      </c>
      <c r="G55" t="s">
        <v>856</v>
      </c>
      <c r="H55" t="s">
        <v>277</v>
      </c>
      <c r="I55" t="s">
        <v>277</v>
      </c>
      <c r="J55">
        <v>661225</v>
      </c>
      <c r="K55" s="118" t="s">
        <v>12</v>
      </c>
      <c r="L55" s="106">
        <v>1</v>
      </c>
      <c r="M55" s="106" t="str">
        <f t="shared" si="4"/>
        <v>SEN .I03</v>
      </c>
      <c r="N55" s="106">
        <v>400035</v>
      </c>
      <c r="O55" t="s">
        <v>100</v>
      </c>
      <c r="P55" t="s">
        <v>100</v>
      </c>
      <c r="Q55" t="s">
        <v>101</v>
      </c>
      <c r="R55" t="s">
        <v>102</v>
      </c>
      <c r="S55" t="s">
        <v>841</v>
      </c>
      <c r="T55" s="125">
        <v>0</v>
      </c>
      <c r="U55" t="str">
        <f t="shared" si="20"/>
        <v>2029.SEN .I03.Ap251</v>
      </c>
      <c r="V55" t="str">
        <f t="shared" si="21"/>
        <v>Goldbeaters School.2029.SEN .I03.Ap25</v>
      </c>
      <c r="W55" s="119">
        <v>0</v>
      </c>
      <c r="X55" s="119" t="s">
        <v>24415</v>
      </c>
      <c r="Y55" s="119" t="s">
        <v>24416</v>
      </c>
      <c r="Z55" s="119">
        <v>0</v>
      </c>
      <c r="AA55" s="119"/>
      <c r="AB55" s="119">
        <f t="shared" ref="AB55" si="24">$T55/13</f>
        <v>0</v>
      </c>
      <c r="AC55" s="97">
        <f t="shared" si="13"/>
        <v>0</v>
      </c>
      <c r="AE55" s="119"/>
      <c r="AF55" s="97">
        <f t="shared" si="22"/>
        <v>0</v>
      </c>
      <c r="AG55" s="97">
        <f t="shared" si="22"/>
        <v>0</v>
      </c>
      <c r="AH55" s="97">
        <f t="shared" si="22"/>
        <v>0</v>
      </c>
      <c r="AI55" s="97">
        <f t="shared" si="22"/>
        <v>0</v>
      </c>
      <c r="AJ55" s="97">
        <f t="shared" si="22"/>
        <v>0</v>
      </c>
      <c r="AK55" s="97">
        <f t="shared" si="22"/>
        <v>0</v>
      </c>
      <c r="AL55" s="97">
        <f t="shared" si="22"/>
        <v>0</v>
      </c>
      <c r="AM55" s="97">
        <f t="shared" si="22"/>
        <v>0</v>
      </c>
      <c r="AN55" s="97">
        <f t="shared" si="22"/>
        <v>0</v>
      </c>
      <c r="AO55" s="97">
        <f t="shared" si="22"/>
        <v>0</v>
      </c>
      <c r="AP55" s="97">
        <f t="shared" si="22"/>
        <v>0</v>
      </c>
      <c r="AQ55" s="97">
        <f t="shared" si="22"/>
        <v>0</v>
      </c>
      <c r="AR55" s="97">
        <f t="shared" si="22"/>
        <v>0</v>
      </c>
      <c r="AS55" s="97">
        <f t="shared" si="23"/>
        <v>0</v>
      </c>
      <c r="AT55" s="97">
        <f t="shared" si="23"/>
        <v>0</v>
      </c>
      <c r="AU55" s="97">
        <f t="shared" si="23"/>
        <v>0</v>
      </c>
      <c r="AV55" s="97">
        <f t="shared" si="23"/>
        <v>0</v>
      </c>
      <c r="AW55" s="97">
        <f t="shared" si="23"/>
        <v>0</v>
      </c>
      <c r="AX55" s="97">
        <f t="shared" si="23"/>
        <v>0</v>
      </c>
      <c r="AY55" s="97">
        <f t="shared" si="23"/>
        <v>0</v>
      </c>
      <c r="AZ55" s="97">
        <f t="shared" si="23"/>
        <v>0</v>
      </c>
      <c r="BA55" s="97">
        <f t="shared" si="23"/>
        <v>0</v>
      </c>
      <c r="BB55" s="97">
        <f t="shared" si="23"/>
        <v>0</v>
      </c>
      <c r="BC55" s="97">
        <f t="shared" si="23"/>
        <v>0</v>
      </c>
      <c r="BD55" s="97">
        <f t="shared" si="23"/>
        <v>0</v>
      </c>
      <c r="BE55" s="120">
        <f t="shared" si="6"/>
        <v>0</v>
      </c>
      <c r="BF55" s="120">
        <f t="shared" si="7"/>
        <v>0</v>
      </c>
      <c r="BI55"/>
      <c r="BJ55"/>
      <c r="BK55"/>
      <c r="BL55"/>
      <c r="BM55"/>
      <c r="BN55"/>
      <c r="BO55"/>
    </row>
    <row r="56" spans="1:67" x14ac:dyDescent="0.3">
      <c r="A56">
        <v>3022031</v>
      </c>
      <c r="B56" s="118">
        <v>3022031</v>
      </c>
      <c r="C56" t="s">
        <v>465</v>
      </c>
      <c r="D56" s="106">
        <v>0</v>
      </c>
      <c r="E56" s="106" t="s">
        <v>400</v>
      </c>
      <c r="F56" s="106" t="s">
        <v>409</v>
      </c>
      <c r="G56" t="s">
        <v>860</v>
      </c>
      <c r="H56" t="s">
        <v>872</v>
      </c>
      <c r="I56" t="s">
        <v>279</v>
      </c>
      <c r="J56">
        <v>661225</v>
      </c>
      <c r="K56" s="118" t="s">
        <v>12</v>
      </c>
      <c r="L56" s="106">
        <v>1</v>
      </c>
      <c r="M56" s="106" t="str">
        <f t="shared" si="4"/>
        <v>EHCP.I03</v>
      </c>
      <c r="N56" s="106">
        <v>400026</v>
      </c>
      <c r="O56" t="s">
        <v>151</v>
      </c>
      <c r="P56" t="s">
        <v>151</v>
      </c>
      <c r="Q56" t="s">
        <v>152</v>
      </c>
      <c r="R56" t="s">
        <v>153</v>
      </c>
      <c r="S56" t="s">
        <v>845</v>
      </c>
      <c r="T56" s="125">
        <v>115900.24</v>
      </c>
      <c r="U56" t="str">
        <f t="shared" si="20"/>
        <v>2031.EHCP.I03.Ap251</v>
      </c>
      <c r="V56" t="str">
        <f t="shared" si="21"/>
        <v>Hollickwood School.2031.EHCP.I03.Ap25</v>
      </c>
      <c r="W56" s="119">
        <v>11753.76923076923</v>
      </c>
      <c r="X56" s="119" t="s">
        <v>24417</v>
      </c>
      <c r="Y56" s="119" t="s">
        <v>24418</v>
      </c>
      <c r="Z56" s="119">
        <v>5876.8846153846152</v>
      </c>
      <c r="AA56" s="97" t="str">
        <f t="shared" ref="AA56:AA71" si="25">RIGHT(A56,4)&amp;M56&amp;"Jun25"</f>
        <v>2031EHCP.I03Jun25</v>
      </c>
      <c r="AB56" s="119" t="str">
        <f t="shared" ref="AB56:AB71" si="26">LEFT(C56,7)&amp;"."&amp;AA56</f>
        <v>Hollick.2031EHCP.I03Jun25</v>
      </c>
      <c r="AC56" s="97">
        <f t="shared" si="13"/>
        <v>9826.9586153846158</v>
      </c>
      <c r="AE56" s="119"/>
      <c r="AF56" s="97">
        <f t="shared" si="22"/>
        <v>9826.9586153846158</v>
      </c>
      <c r="AG56" s="97">
        <f t="shared" si="22"/>
        <v>9826.9586153846158</v>
      </c>
      <c r="AH56" s="97">
        <f t="shared" si="22"/>
        <v>9826.9586153846158</v>
      </c>
      <c r="AI56" s="97">
        <f t="shared" si="22"/>
        <v>9826.9586153846158</v>
      </c>
      <c r="AJ56" s="97">
        <f t="shared" si="22"/>
        <v>9826.9586153846158</v>
      </c>
      <c r="AK56" s="97">
        <f t="shared" si="22"/>
        <v>9826.9586153846158</v>
      </c>
      <c r="AL56" s="97">
        <f t="shared" si="22"/>
        <v>9826.9586153846158</v>
      </c>
      <c r="AM56" s="97">
        <f t="shared" si="22"/>
        <v>9826.9586153846158</v>
      </c>
      <c r="AN56" s="97">
        <f t="shared" si="22"/>
        <v>9826.9586153846158</v>
      </c>
      <c r="AO56" s="97">
        <f t="shared" si="22"/>
        <v>9826.9586153846158</v>
      </c>
      <c r="AP56" s="97">
        <f t="shared" si="22"/>
        <v>9826.9586153846158</v>
      </c>
      <c r="AQ56" s="97">
        <f t="shared" si="22"/>
        <v>9826.9586153846158</v>
      </c>
      <c r="AR56" s="97">
        <f t="shared" si="22"/>
        <v>9826.9586153846158</v>
      </c>
      <c r="AS56" s="97">
        <f t="shared" si="23"/>
        <v>9826.9586153846158</v>
      </c>
      <c r="AT56" s="97">
        <f t="shared" si="23"/>
        <v>9826.9586153846158</v>
      </c>
      <c r="AU56" s="97">
        <f t="shared" si="23"/>
        <v>9826.9586153846158</v>
      </c>
      <c r="AV56" s="97">
        <f t="shared" si="23"/>
        <v>9826.9586153846158</v>
      </c>
      <c r="AW56" s="97">
        <f t="shared" si="23"/>
        <v>9826.9586153846158</v>
      </c>
      <c r="AX56" s="97">
        <f t="shared" si="23"/>
        <v>9826.9586153846158</v>
      </c>
      <c r="AY56" s="97">
        <f t="shared" si="23"/>
        <v>9826.9586153846158</v>
      </c>
      <c r="AZ56" s="97">
        <f t="shared" si="23"/>
        <v>9826.9586153846158</v>
      </c>
      <c r="BA56" s="97">
        <f t="shared" si="23"/>
        <v>9826.9586153846158</v>
      </c>
      <c r="BB56" s="97">
        <f t="shared" si="23"/>
        <v>9826.9586153846158</v>
      </c>
      <c r="BC56" s="97">
        <f t="shared" si="23"/>
        <v>9826.9586153846158</v>
      </c>
      <c r="BD56" s="97">
        <f t="shared" si="23"/>
        <v>9826.9586153846158</v>
      </c>
      <c r="BE56" s="120">
        <f t="shared" si="6"/>
        <v>115900.24000000002</v>
      </c>
      <c r="BF56" s="120">
        <f t="shared" si="7"/>
        <v>0</v>
      </c>
      <c r="BI56"/>
      <c r="BJ56"/>
      <c r="BK56"/>
      <c r="BL56"/>
      <c r="BM56"/>
      <c r="BN56"/>
      <c r="BO56"/>
    </row>
    <row r="57" spans="1:67" x14ac:dyDescent="0.3">
      <c r="A57">
        <v>3022031</v>
      </c>
      <c r="B57" s="118">
        <v>3022031</v>
      </c>
      <c r="C57" t="s">
        <v>465</v>
      </c>
      <c r="D57" s="106">
        <v>0</v>
      </c>
      <c r="E57" s="106" t="s">
        <v>400</v>
      </c>
      <c r="F57" s="106" t="s">
        <v>409</v>
      </c>
      <c r="G57" t="s">
        <v>856</v>
      </c>
      <c r="H57" t="s">
        <v>872</v>
      </c>
      <c r="I57" t="s">
        <v>277</v>
      </c>
      <c r="J57">
        <v>661225</v>
      </c>
      <c r="K57" s="118" t="s">
        <v>12</v>
      </c>
      <c r="L57" s="106">
        <v>1</v>
      </c>
      <c r="M57" s="106" t="str">
        <f t="shared" si="4"/>
        <v>SEN .I03</v>
      </c>
      <c r="N57" s="106">
        <v>400026</v>
      </c>
      <c r="O57" t="s">
        <v>151</v>
      </c>
      <c r="P57" t="s">
        <v>151</v>
      </c>
      <c r="Q57" t="s">
        <v>152</v>
      </c>
      <c r="R57" t="s">
        <v>153</v>
      </c>
      <c r="S57" t="s">
        <v>841</v>
      </c>
      <c r="T57" s="125">
        <v>837</v>
      </c>
      <c r="W57" s="119"/>
      <c r="X57" s="119"/>
      <c r="Y57" s="119"/>
      <c r="Z57" s="119"/>
      <c r="AA57" s="97" t="str">
        <f t="shared" si="25"/>
        <v>2031SEN .I03Jun25</v>
      </c>
      <c r="AB57" s="119" t="str">
        <f t="shared" si="26"/>
        <v>Hollick.2031SEN .I03Jun25</v>
      </c>
      <c r="AC57" s="97">
        <f t="shared" si="13"/>
        <v>83.7</v>
      </c>
      <c r="AE57" s="119"/>
      <c r="AF57" s="97">
        <f t="shared" si="22"/>
        <v>83.7</v>
      </c>
      <c r="AG57" s="97">
        <f t="shared" si="22"/>
        <v>83.7</v>
      </c>
      <c r="AH57" s="97">
        <f t="shared" si="22"/>
        <v>83.7</v>
      </c>
      <c r="AI57" s="97">
        <f t="shared" si="22"/>
        <v>83.7</v>
      </c>
      <c r="AJ57" s="97">
        <f t="shared" si="22"/>
        <v>83.7</v>
      </c>
      <c r="AK57" s="97">
        <f t="shared" si="22"/>
        <v>83.7</v>
      </c>
      <c r="AL57" s="97">
        <f t="shared" si="22"/>
        <v>83.7</v>
      </c>
      <c r="AM57" s="97">
        <f t="shared" si="22"/>
        <v>83.7</v>
      </c>
      <c r="AN57" s="97">
        <f t="shared" si="22"/>
        <v>83.7</v>
      </c>
      <c r="AO57" s="97">
        <f t="shared" si="22"/>
        <v>83.7</v>
      </c>
      <c r="AP57" s="97">
        <f t="shared" si="22"/>
        <v>83.7</v>
      </c>
      <c r="AQ57" s="97">
        <f t="shared" si="22"/>
        <v>83.7</v>
      </c>
      <c r="AR57" s="97">
        <f t="shared" si="22"/>
        <v>83.7</v>
      </c>
      <c r="AS57" s="97">
        <f t="shared" si="23"/>
        <v>83.7</v>
      </c>
      <c r="AT57" s="97">
        <f t="shared" si="23"/>
        <v>83.7</v>
      </c>
      <c r="AU57" s="97">
        <f t="shared" si="23"/>
        <v>83.7</v>
      </c>
      <c r="AV57" s="97">
        <f t="shared" si="23"/>
        <v>83.7</v>
      </c>
      <c r="AW57" s="97">
        <f t="shared" si="23"/>
        <v>83.7</v>
      </c>
      <c r="AX57" s="97">
        <f t="shared" si="23"/>
        <v>83.7</v>
      </c>
      <c r="AY57" s="97">
        <f t="shared" si="23"/>
        <v>83.7</v>
      </c>
      <c r="AZ57" s="97">
        <f t="shared" si="23"/>
        <v>83.7</v>
      </c>
      <c r="BA57" s="97">
        <f t="shared" si="23"/>
        <v>83.7</v>
      </c>
      <c r="BB57" s="97">
        <f t="shared" si="23"/>
        <v>83.7</v>
      </c>
      <c r="BC57" s="97">
        <f t="shared" si="23"/>
        <v>83.7</v>
      </c>
      <c r="BD57" s="97">
        <f t="shared" si="23"/>
        <v>83.7</v>
      </c>
      <c r="BE57" s="120">
        <f t="shared" ref="BE57" si="27">W57+Z57+AC57+AF57+AI57+AL57+AO57+AR57+AU57+AX57+BA57+BD57</f>
        <v>837.00000000000011</v>
      </c>
      <c r="BF57" s="120">
        <f t="shared" ref="BF57" si="28">BE57-T57</f>
        <v>0</v>
      </c>
      <c r="BI57"/>
      <c r="BJ57"/>
      <c r="BK57"/>
      <c r="BL57"/>
      <c r="BM57"/>
      <c r="BN57"/>
      <c r="BO57"/>
    </row>
    <row r="58" spans="1:67" x14ac:dyDescent="0.3">
      <c r="A58">
        <v>3022032</v>
      </c>
      <c r="B58" s="118">
        <v>3022032</v>
      </c>
      <c r="C58" t="s">
        <v>148</v>
      </c>
      <c r="D58" s="106">
        <v>0</v>
      </c>
      <c r="E58" s="106" t="s">
        <v>400</v>
      </c>
      <c r="F58" s="106" t="s">
        <v>409</v>
      </c>
      <c r="G58" t="s">
        <v>860</v>
      </c>
      <c r="H58" t="s">
        <v>872</v>
      </c>
      <c r="I58" t="s">
        <v>279</v>
      </c>
      <c r="J58">
        <v>661225</v>
      </c>
      <c r="K58" s="118" t="s">
        <v>12</v>
      </c>
      <c r="L58" s="106">
        <v>1</v>
      </c>
      <c r="M58" s="106" t="str">
        <f t="shared" si="4"/>
        <v>EHCP.I03</v>
      </c>
      <c r="N58" s="106">
        <v>400084</v>
      </c>
      <c r="O58" t="s">
        <v>148</v>
      </c>
      <c r="P58" t="s">
        <v>148</v>
      </c>
      <c r="Q58" t="s">
        <v>149</v>
      </c>
      <c r="R58" t="s">
        <v>150</v>
      </c>
      <c r="S58" t="s">
        <v>845</v>
      </c>
      <c r="T58" s="125">
        <v>233401.95666666669</v>
      </c>
      <c r="U58" t="str">
        <f t="shared" si="20"/>
        <v>2032.EHCP.I03.Ap251</v>
      </c>
      <c r="V58" t="str">
        <f t="shared" si="21"/>
        <v>Holly Park School.2032.EHCP.I03.Ap25</v>
      </c>
      <c r="W58" s="119">
        <v>33998.065128205126</v>
      </c>
      <c r="X58" s="119" t="s">
        <v>24419</v>
      </c>
      <c r="Y58" s="119" t="s">
        <v>24420</v>
      </c>
      <c r="Z58" s="119">
        <v>16999.032564102563</v>
      </c>
      <c r="AA58" s="97" t="str">
        <f t="shared" si="25"/>
        <v>2032EHCP.I03Jun25</v>
      </c>
      <c r="AB58" s="119" t="str">
        <f t="shared" si="26"/>
        <v>Holly P.2032EHCP.I03Jun25</v>
      </c>
      <c r="AC58" s="97">
        <f t="shared" si="13"/>
        <v>18240.485897435901</v>
      </c>
      <c r="AE58" s="119"/>
      <c r="AF58" s="97">
        <f t="shared" si="22"/>
        <v>18240.485897435901</v>
      </c>
      <c r="AG58" s="97">
        <f t="shared" si="22"/>
        <v>18240.485897435901</v>
      </c>
      <c r="AH58" s="97">
        <f t="shared" si="22"/>
        <v>18240.485897435901</v>
      </c>
      <c r="AI58" s="97">
        <f t="shared" si="22"/>
        <v>18240.485897435901</v>
      </c>
      <c r="AJ58" s="97">
        <f t="shared" si="22"/>
        <v>18240.485897435901</v>
      </c>
      <c r="AK58" s="97">
        <f t="shared" si="22"/>
        <v>18240.485897435901</v>
      </c>
      <c r="AL58" s="97">
        <f t="shared" si="22"/>
        <v>18240.485897435901</v>
      </c>
      <c r="AM58" s="97">
        <f t="shared" si="22"/>
        <v>18240.485897435901</v>
      </c>
      <c r="AN58" s="97">
        <f t="shared" si="22"/>
        <v>18240.485897435901</v>
      </c>
      <c r="AO58" s="97">
        <f t="shared" si="22"/>
        <v>18240.485897435901</v>
      </c>
      <c r="AP58" s="97">
        <f t="shared" si="22"/>
        <v>18240.485897435901</v>
      </c>
      <c r="AQ58" s="97">
        <f t="shared" si="22"/>
        <v>18240.485897435901</v>
      </c>
      <c r="AR58" s="97">
        <f t="shared" si="22"/>
        <v>18240.485897435901</v>
      </c>
      <c r="AS58" s="97">
        <f t="shared" si="23"/>
        <v>18240.485897435901</v>
      </c>
      <c r="AT58" s="97">
        <f t="shared" si="23"/>
        <v>18240.485897435901</v>
      </c>
      <c r="AU58" s="97">
        <f t="shared" si="23"/>
        <v>18240.485897435901</v>
      </c>
      <c r="AV58" s="97">
        <f t="shared" si="23"/>
        <v>18240.485897435901</v>
      </c>
      <c r="AW58" s="97">
        <f t="shared" si="23"/>
        <v>18240.485897435901</v>
      </c>
      <c r="AX58" s="97">
        <f t="shared" si="23"/>
        <v>18240.485897435901</v>
      </c>
      <c r="AY58" s="97">
        <f t="shared" si="23"/>
        <v>18240.485897435901</v>
      </c>
      <c r="AZ58" s="97">
        <f t="shared" si="23"/>
        <v>18240.485897435901</v>
      </c>
      <c r="BA58" s="97">
        <f t="shared" si="23"/>
        <v>18240.485897435901</v>
      </c>
      <c r="BB58" s="97">
        <f t="shared" si="23"/>
        <v>18240.485897435901</v>
      </c>
      <c r="BC58" s="97">
        <f t="shared" si="23"/>
        <v>18240.485897435901</v>
      </c>
      <c r="BD58" s="97">
        <f t="shared" si="23"/>
        <v>18240.485897435901</v>
      </c>
      <c r="BE58" s="120">
        <f t="shared" si="6"/>
        <v>233401.95666666664</v>
      </c>
      <c r="BF58" s="120">
        <f t="shared" si="7"/>
        <v>0</v>
      </c>
      <c r="BI58"/>
      <c r="BJ58"/>
      <c r="BK58"/>
      <c r="BL58"/>
      <c r="BM58"/>
      <c r="BN58"/>
      <c r="BO58"/>
    </row>
    <row r="59" spans="1:67" x14ac:dyDescent="0.3">
      <c r="A59">
        <v>3022032</v>
      </c>
      <c r="B59" s="118">
        <v>3022032</v>
      </c>
      <c r="C59" t="s">
        <v>148</v>
      </c>
      <c r="D59" s="106">
        <v>0</v>
      </c>
      <c r="E59" s="106" t="s">
        <v>400</v>
      </c>
      <c r="F59" s="106" t="s">
        <v>409</v>
      </c>
      <c r="G59" t="s">
        <v>856</v>
      </c>
      <c r="H59" t="s">
        <v>277</v>
      </c>
      <c r="I59" t="s">
        <v>277</v>
      </c>
      <c r="J59">
        <v>661225</v>
      </c>
      <c r="K59" s="118" t="s">
        <v>12</v>
      </c>
      <c r="L59" s="106">
        <v>1</v>
      </c>
      <c r="M59" s="106" t="str">
        <f t="shared" si="4"/>
        <v>SEN .I03</v>
      </c>
      <c r="N59" s="106">
        <v>400084</v>
      </c>
      <c r="O59" t="s">
        <v>148</v>
      </c>
      <c r="P59" t="s">
        <v>148</v>
      </c>
      <c r="Q59" t="s">
        <v>149</v>
      </c>
      <c r="R59" t="s">
        <v>150</v>
      </c>
      <c r="S59" t="s">
        <v>841</v>
      </c>
      <c r="T59" s="125">
        <v>2151</v>
      </c>
      <c r="U59" t="str">
        <f t="shared" si="20"/>
        <v>2032.SEN .I03.Ap251</v>
      </c>
      <c r="V59" t="str">
        <f t="shared" si="21"/>
        <v>Holly Park School.2032.SEN .I03.Ap25</v>
      </c>
      <c r="W59" s="119">
        <v>330.92307692307691</v>
      </c>
      <c r="X59" s="119" t="s">
        <v>24421</v>
      </c>
      <c r="Y59" s="119" t="s">
        <v>24422</v>
      </c>
      <c r="Z59" s="119">
        <v>165.46153846153845</v>
      </c>
      <c r="AA59" s="97" t="str">
        <f t="shared" si="25"/>
        <v>2032SEN .I03Jun25</v>
      </c>
      <c r="AB59" s="119" t="str">
        <f t="shared" si="26"/>
        <v>Holly P.2032SEN .I03Jun25</v>
      </c>
      <c r="AC59" s="97">
        <f t="shared" si="13"/>
        <v>165.46153846153848</v>
      </c>
      <c r="AE59" s="119"/>
      <c r="AF59" s="97">
        <f t="shared" si="22"/>
        <v>165.46153846153848</v>
      </c>
      <c r="AG59" s="97">
        <f t="shared" si="22"/>
        <v>165.46153846153848</v>
      </c>
      <c r="AH59" s="97">
        <f t="shared" si="22"/>
        <v>165.46153846153848</v>
      </c>
      <c r="AI59" s="97">
        <f t="shared" si="22"/>
        <v>165.46153846153848</v>
      </c>
      <c r="AJ59" s="97">
        <f t="shared" si="22"/>
        <v>165.46153846153848</v>
      </c>
      <c r="AK59" s="97">
        <f t="shared" si="22"/>
        <v>165.46153846153848</v>
      </c>
      <c r="AL59" s="97">
        <f t="shared" si="22"/>
        <v>165.46153846153848</v>
      </c>
      <c r="AM59" s="97">
        <f t="shared" si="22"/>
        <v>165.46153846153848</v>
      </c>
      <c r="AN59" s="97">
        <f t="shared" si="22"/>
        <v>165.46153846153848</v>
      </c>
      <c r="AO59" s="97">
        <f t="shared" si="22"/>
        <v>165.46153846153848</v>
      </c>
      <c r="AP59" s="97">
        <f t="shared" si="22"/>
        <v>165.46153846153848</v>
      </c>
      <c r="AQ59" s="97">
        <f t="shared" si="22"/>
        <v>165.46153846153848</v>
      </c>
      <c r="AR59" s="97">
        <f t="shared" si="22"/>
        <v>165.46153846153848</v>
      </c>
      <c r="AS59" s="97">
        <f t="shared" si="23"/>
        <v>165.46153846153848</v>
      </c>
      <c r="AT59" s="97">
        <f t="shared" si="23"/>
        <v>165.46153846153848</v>
      </c>
      <c r="AU59" s="97">
        <f t="shared" si="23"/>
        <v>165.46153846153848</v>
      </c>
      <c r="AV59" s="97">
        <f t="shared" si="23"/>
        <v>165.46153846153848</v>
      </c>
      <c r="AW59" s="97">
        <f t="shared" si="23"/>
        <v>165.46153846153848</v>
      </c>
      <c r="AX59" s="97">
        <f t="shared" si="23"/>
        <v>165.46153846153848</v>
      </c>
      <c r="AY59" s="97">
        <f t="shared" si="23"/>
        <v>165.46153846153848</v>
      </c>
      <c r="AZ59" s="97">
        <f t="shared" si="23"/>
        <v>165.46153846153848</v>
      </c>
      <c r="BA59" s="97">
        <f t="shared" si="23"/>
        <v>165.46153846153848</v>
      </c>
      <c r="BB59" s="97">
        <f t="shared" si="23"/>
        <v>165.46153846153848</v>
      </c>
      <c r="BC59" s="97">
        <f t="shared" si="23"/>
        <v>165.46153846153848</v>
      </c>
      <c r="BD59" s="97">
        <f t="shared" si="23"/>
        <v>165.46153846153848</v>
      </c>
      <c r="BE59" s="120">
        <f t="shared" si="6"/>
        <v>2151.0000000000005</v>
      </c>
      <c r="BF59" s="120">
        <f t="shared" si="7"/>
        <v>0</v>
      </c>
      <c r="BI59"/>
      <c r="BJ59"/>
      <c r="BK59"/>
      <c r="BL59"/>
      <c r="BM59"/>
      <c r="BN59"/>
      <c r="BO59"/>
    </row>
    <row r="60" spans="1:67" x14ac:dyDescent="0.3">
      <c r="A60">
        <v>3022036</v>
      </c>
      <c r="B60" s="118">
        <v>3022036</v>
      </c>
      <c r="C60" t="s">
        <v>175</v>
      </c>
      <c r="D60" s="106">
        <v>0</v>
      </c>
      <c r="E60" s="106" t="s">
        <v>400</v>
      </c>
      <c r="F60" s="106" t="s">
        <v>409</v>
      </c>
      <c r="G60" t="s">
        <v>864</v>
      </c>
      <c r="H60" t="s">
        <v>872</v>
      </c>
      <c r="I60" t="s">
        <v>278</v>
      </c>
      <c r="J60">
        <v>661225</v>
      </c>
      <c r="K60" s="118" t="s">
        <v>12</v>
      </c>
      <c r="L60" s="106">
        <v>1</v>
      </c>
      <c r="M60" s="106" t="str">
        <f t="shared" si="4"/>
        <v>ARPs.I03</v>
      </c>
      <c r="N60" s="106">
        <v>400046</v>
      </c>
      <c r="O60" t="s">
        <v>175</v>
      </c>
      <c r="P60" t="s">
        <v>175</v>
      </c>
      <c r="Q60" t="s">
        <v>176</v>
      </c>
      <c r="R60" t="s">
        <v>177</v>
      </c>
      <c r="S60" t="s">
        <v>847</v>
      </c>
      <c r="T60" s="125">
        <v>316728.75</v>
      </c>
      <c r="U60" t="str">
        <f t="shared" si="20"/>
        <v>2036.ARPs.I03.Ap251</v>
      </c>
      <c r="V60" t="str">
        <f t="shared" si="21"/>
        <v>Livingstone School.2036.ARPs.I03.Ap25</v>
      </c>
      <c r="W60" s="119">
        <v>48727.5</v>
      </c>
      <c r="X60" s="119" t="s">
        <v>24423</v>
      </c>
      <c r="Y60" s="119" t="s">
        <v>24424</v>
      </c>
      <c r="Z60" s="119">
        <v>24363.75</v>
      </c>
      <c r="AA60" s="97" t="str">
        <f t="shared" si="25"/>
        <v>2036ARPs.I03Jun25</v>
      </c>
      <c r="AB60" s="119" t="str">
        <f t="shared" si="26"/>
        <v>Livings.2036ARPs.I03Jun25</v>
      </c>
      <c r="AC60" s="97">
        <f t="shared" si="13"/>
        <v>24363.75</v>
      </c>
      <c r="AE60" s="119"/>
      <c r="AF60" s="97">
        <f t="shared" si="22"/>
        <v>24363.75</v>
      </c>
      <c r="AG60" s="97">
        <f t="shared" si="22"/>
        <v>24363.75</v>
      </c>
      <c r="AH60" s="97">
        <f t="shared" si="22"/>
        <v>24363.75</v>
      </c>
      <c r="AI60" s="97">
        <f t="shared" si="22"/>
        <v>24363.75</v>
      </c>
      <c r="AJ60" s="97">
        <f t="shared" si="22"/>
        <v>24363.75</v>
      </c>
      <c r="AK60" s="97">
        <f t="shared" si="22"/>
        <v>24363.75</v>
      </c>
      <c r="AL60" s="97">
        <f t="shared" si="22"/>
        <v>24363.75</v>
      </c>
      <c r="AM60" s="97">
        <f t="shared" si="22"/>
        <v>24363.75</v>
      </c>
      <c r="AN60" s="97">
        <f t="shared" si="22"/>
        <v>24363.75</v>
      </c>
      <c r="AO60" s="97">
        <f t="shared" si="22"/>
        <v>24363.75</v>
      </c>
      <c r="AP60" s="97">
        <f t="shared" si="22"/>
        <v>24363.75</v>
      </c>
      <c r="AQ60" s="97">
        <f t="shared" si="22"/>
        <v>24363.75</v>
      </c>
      <c r="AR60" s="97">
        <f t="shared" si="22"/>
        <v>24363.75</v>
      </c>
      <c r="AS60" s="97">
        <f t="shared" si="23"/>
        <v>24363.75</v>
      </c>
      <c r="AT60" s="97">
        <f t="shared" si="23"/>
        <v>24363.75</v>
      </c>
      <c r="AU60" s="97">
        <f t="shared" si="23"/>
        <v>24363.75</v>
      </c>
      <c r="AV60" s="97">
        <f t="shared" si="23"/>
        <v>24363.75</v>
      </c>
      <c r="AW60" s="97">
        <f t="shared" si="23"/>
        <v>24363.75</v>
      </c>
      <c r="AX60" s="97">
        <f t="shared" si="23"/>
        <v>24363.75</v>
      </c>
      <c r="AY60" s="97">
        <f t="shared" si="23"/>
        <v>24363.75</v>
      </c>
      <c r="AZ60" s="97">
        <f t="shared" si="23"/>
        <v>24363.75</v>
      </c>
      <c r="BA60" s="97">
        <f t="shared" si="23"/>
        <v>24363.75</v>
      </c>
      <c r="BB60" s="97">
        <f t="shared" si="23"/>
        <v>24363.75</v>
      </c>
      <c r="BC60" s="97">
        <f t="shared" si="23"/>
        <v>24363.75</v>
      </c>
      <c r="BD60" s="97">
        <f t="shared" si="23"/>
        <v>24363.75</v>
      </c>
      <c r="BE60" s="120">
        <f t="shared" si="6"/>
        <v>316728.75</v>
      </c>
      <c r="BF60" s="120">
        <f t="shared" si="7"/>
        <v>0</v>
      </c>
      <c r="BI60"/>
      <c r="BJ60"/>
      <c r="BK60"/>
      <c r="BL60"/>
      <c r="BM60"/>
      <c r="BN60"/>
      <c r="BO60"/>
    </row>
    <row r="61" spans="1:67" x14ac:dyDescent="0.3">
      <c r="A61">
        <v>3022036</v>
      </c>
      <c r="B61" s="118">
        <v>3022036</v>
      </c>
      <c r="C61" t="s">
        <v>175</v>
      </c>
      <c r="D61" s="106">
        <v>0</v>
      </c>
      <c r="E61" s="106" t="s">
        <v>400</v>
      </c>
      <c r="F61" s="106" t="s">
        <v>409</v>
      </c>
      <c r="G61" t="s">
        <v>860</v>
      </c>
      <c r="H61" t="s">
        <v>872</v>
      </c>
      <c r="I61" t="s">
        <v>279</v>
      </c>
      <c r="J61">
        <v>661225</v>
      </c>
      <c r="K61" s="118" t="s">
        <v>12</v>
      </c>
      <c r="L61" s="106">
        <v>1</v>
      </c>
      <c r="M61" s="106" t="str">
        <f t="shared" si="4"/>
        <v>EHCP.I03</v>
      </c>
      <c r="N61" s="106">
        <v>400046</v>
      </c>
      <c r="O61" t="s">
        <v>175</v>
      </c>
      <c r="P61" t="s">
        <v>175</v>
      </c>
      <c r="Q61" t="s">
        <v>176</v>
      </c>
      <c r="R61" t="s">
        <v>177</v>
      </c>
      <c r="S61" t="s">
        <v>845</v>
      </c>
      <c r="T61" s="125">
        <v>137431.41</v>
      </c>
      <c r="U61" t="str">
        <f t="shared" si="20"/>
        <v>2036.EHCP.I03.Ap251</v>
      </c>
      <c r="V61" t="str">
        <f t="shared" si="21"/>
        <v>Livingstone School.2036.EHCP.I03.Ap25</v>
      </c>
      <c r="W61" s="119">
        <v>19878.153846153848</v>
      </c>
      <c r="X61" s="119" t="s">
        <v>24425</v>
      </c>
      <c r="Y61" s="119" t="s">
        <v>24426</v>
      </c>
      <c r="Z61" s="119">
        <v>9939.0769230769238</v>
      </c>
      <c r="AA61" s="97" t="str">
        <f t="shared" si="25"/>
        <v>2036EHCP.I03Jun25</v>
      </c>
      <c r="AB61" s="119" t="str">
        <f t="shared" si="26"/>
        <v>Livings.2036EHCP.I03Jun25</v>
      </c>
      <c r="AC61" s="97">
        <f t="shared" si="13"/>
        <v>10761.417923076922</v>
      </c>
      <c r="AE61" s="119"/>
      <c r="AF61" s="97">
        <f t="shared" si="22"/>
        <v>10761.417923076922</v>
      </c>
      <c r="AG61" s="97">
        <f t="shared" si="22"/>
        <v>10761.417923076922</v>
      </c>
      <c r="AH61" s="97">
        <f t="shared" si="22"/>
        <v>10761.417923076922</v>
      </c>
      <c r="AI61" s="97">
        <f t="shared" si="22"/>
        <v>10761.417923076922</v>
      </c>
      <c r="AJ61" s="97">
        <f t="shared" si="22"/>
        <v>10761.417923076922</v>
      </c>
      <c r="AK61" s="97">
        <f t="shared" si="22"/>
        <v>10761.417923076922</v>
      </c>
      <c r="AL61" s="97">
        <f t="shared" si="22"/>
        <v>10761.417923076922</v>
      </c>
      <c r="AM61" s="97">
        <f t="shared" si="22"/>
        <v>10761.417923076922</v>
      </c>
      <c r="AN61" s="97">
        <f t="shared" si="22"/>
        <v>10761.417923076922</v>
      </c>
      <c r="AO61" s="97">
        <f t="shared" si="22"/>
        <v>10761.417923076922</v>
      </c>
      <c r="AP61" s="97">
        <f t="shared" si="22"/>
        <v>10761.417923076922</v>
      </c>
      <c r="AQ61" s="97">
        <f t="shared" si="22"/>
        <v>10761.417923076922</v>
      </c>
      <c r="AR61" s="97">
        <f t="shared" si="22"/>
        <v>10761.417923076922</v>
      </c>
      <c r="AS61" s="97">
        <f t="shared" si="23"/>
        <v>10761.417923076922</v>
      </c>
      <c r="AT61" s="97">
        <f t="shared" si="23"/>
        <v>10761.417923076922</v>
      </c>
      <c r="AU61" s="97">
        <f t="shared" si="23"/>
        <v>10761.417923076922</v>
      </c>
      <c r="AV61" s="97">
        <f t="shared" si="23"/>
        <v>10761.417923076922</v>
      </c>
      <c r="AW61" s="97">
        <f t="shared" si="23"/>
        <v>10761.417923076922</v>
      </c>
      <c r="AX61" s="97">
        <f t="shared" si="23"/>
        <v>10761.417923076922</v>
      </c>
      <c r="AY61" s="97">
        <f t="shared" si="23"/>
        <v>10761.417923076922</v>
      </c>
      <c r="AZ61" s="97">
        <f t="shared" si="23"/>
        <v>10761.417923076922</v>
      </c>
      <c r="BA61" s="97">
        <f t="shared" si="23"/>
        <v>10761.417923076922</v>
      </c>
      <c r="BB61" s="97">
        <f t="shared" si="23"/>
        <v>10761.417923076922</v>
      </c>
      <c r="BC61" s="97">
        <f t="shared" si="23"/>
        <v>10761.417923076922</v>
      </c>
      <c r="BD61" s="97">
        <f t="shared" si="23"/>
        <v>10761.417923076922</v>
      </c>
      <c r="BE61" s="120">
        <f t="shared" si="6"/>
        <v>137431.41</v>
      </c>
      <c r="BF61" s="120">
        <f t="shared" si="7"/>
        <v>0</v>
      </c>
      <c r="BI61"/>
      <c r="BJ61"/>
      <c r="BK61"/>
      <c r="BL61"/>
      <c r="BM61"/>
      <c r="BN61"/>
      <c r="BO61"/>
    </row>
    <row r="62" spans="1:67" x14ac:dyDescent="0.3">
      <c r="A62">
        <v>3022036</v>
      </c>
      <c r="B62" s="118">
        <v>3022036</v>
      </c>
      <c r="C62" t="s">
        <v>175</v>
      </c>
      <c r="D62" s="106">
        <v>0</v>
      </c>
      <c r="E62" s="106" t="s">
        <v>400</v>
      </c>
      <c r="F62" s="106" t="s">
        <v>409</v>
      </c>
      <c r="G62" t="s">
        <v>856</v>
      </c>
      <c r="H62" t="s">
        <v>872</v>
      </c>
      <c r="I62" t="s">
        <v>277</v>
      </c>
      <c r="J62">
        <v>661225</v>
      </c>
      <c r="K62" s="118" t="s">
        <v>12</v>
      </c>
      <c r="L62" s="106">
        <v>1</v>
      </c>
      <c r="M62" s="106" t="str">
        <f t="shared" ref="M62" si="29">LEFT(I62,4)&amp;"."&amp;K62</f>
        <v>SEN .I03</v>
      </c>
      <c r="N62" s="106">
        <v>400046</v>
      </c>
      <c r="O62" t="s">
        <v>175</v>
      </c>
      <c r="P62" t="s">
        <v>175</v>
      </c>
      <c r="Q62" t="s">
        <v>176</v>
      </c>
      <c r="R62" t="s">
        <v>177</v>
      </c>
      <c r="S62" t="s">
        <v>841</v>
      </c>
      <c r="T62" s="125">
        <v>1004</v>
      </c>
      <c r="W62" s="119"/>
      <c r="X62" s="119"/>
      <c r="Y62" s="119"/>
      <c r="Z62" s="119"/>
      <c r="AA62" s="97" t="str">
        <f t="shared" si="25"/>
        <v>2036SEN .I03Jun25</v>
      </c>
      <c r="AB62" s="119" t="str">
        <f t="shared" si="26"/>
        <v>Livings.2036SEN .I03Jun25</v>
      </c>
      <c r="AC62" s="97">
        <f t="shared" si="13"/>
        <v>100.4</v>
      </c>
      <c r="AE62" s="119"/>
      <c r="AF62" s="97">
        <f t="shared" si="22"/>
        <v>100.4</v>
      </c>
      <c r="AG62" s="97">
        <f t="shared" si="22"/>
        <v>100.4</v>
      </c>
      <c r="AH62" s="97">
        <f t="shared" si="22"/>
        <v>100.4</v>
      </c>
      <c r="AI62" s="97">
        <f t="shared" si="22"/>
        <v>100.4</v>
      </c>
      <c r="AJ62" s="97">
        <f t="shared" si="22"/>
        <v>100.4</v>
      </c>
      <c r="AK62" s="97">
        <f t="shared" si="22"/>
        <v>100.4</v>
      </c>
      <c r="AL62" s="97">
        <f t="shared" si="22"/>
        <v>100.4</v>
      </c>
      <c r="AM62" s="97">
        <f t="shared" si="22"/>
        <v>100.4</v>
      </c>
      <c r="AN62" s="97">
        <f t="shared" si="22"/>
        <v>100.4</v>
      </c>
      <c r="AO62" s="97">
        <f t="shared" si="22"/>
        <v>100.4</v>
      </c>
      <c r="AP62" s="97">
        <f t="shared" si="22"/>
        <v>100.4</v>
      </c>
      <c r="AQ62" s="97">
        <f t="shared" si="22"/>
        <v>100.4</v>
      </c>
      <c r="AR62" s="97">
        <f t="shared" si="22"/>
        <v>100.4</v>
      </c>
      <c r="AS62" s="97">
        <f t="shared" si="23"/>
        <v>100.4</v>
      </c>
      <c r="AT62" s="97">
        <f t="shared" si="23"/>
        <v>100.4</v>
      </c>
      <c r="AU62" s="97">
        <f t="shared" si="23"/>
        <v>100.4</v>
      </c>
      <c r="AV62" s="97">
        <f t="shared" si="23"/>
        <v>100.4</v>
      </c>
      <c r="AW62" s="97">
        <f t="shared" si="23"/>
        <v>100.4</v>
      </c>
      <c r="AX62" s="97">
        <f t="shared" si="23"/>
        <v>100.4</v>
      </c>
      <c r="AY62" s="97">
        <f t="shared" si="23"/>
        <v>100.4</v>
      </c>
      <c r="AZ62" s="97">
        <f t="shared" si="23"/>
        <v>100.4</v>
      </c>
      <c r="BA62" s="97">
        <f t="shared" si="23"/>
        <v>100.4</v>
      </c>
      <c r="BB62" s="97">
        <f t="shared" si="23"/>
        <v>100.4</v>
      </c>
      <c r="BC62" s="97">
        <f t="shared" si="23"/>
        <v>100.4</v>
      </c>
      <c r="BD62" s="97">
        <f t="shared" si="23"/>
        <v>100.4</v>
      </c>
      <c r="BE62" s="120">
        <f t="shared" ref="BE62" si="30">W62+Z62+AC62+AF62+AI62+AL62+AO62+AR62+AU62+AX62+BA62+BD62</f>
        <v>1003.9999999999999</v>
      </c>
      <c r="BF62" s="120">
        <f t="shared" ref="BF62" si="31">BE62-T62</f>
        <v>0</v>
      </c>
      <c r="BI62"/>
      <c r="BJ62"/>
      <c r="BK62"/>
      <c r="BL62"/>
      <c r="BM62"/>
      <c r="BN62"/>
      <c r="BO62"/>
    </row>
    <row r="63" spans="1:67" x14ac:dyDescent="0.3">
      <c r="A63">
        <v>3022037</v>
      </c>
      <c r="B63" s="118">
        <v>3022037</v>
      </c>
      <c r="C63" t="s">
        <v>470</v>
      </c>
      <c r="D63" s="106">
        <v>0</v>
      </c>
      <c r="E63" s="106" t="s">
        <v>400</v>
      </c>
      <c r="F63" s="106" t="s">
        <v>409</v>
      </c>
      <c r="G63" t="s">
        <v>856</v>
      </c>
      <c r="H63" t="s">
        <v>277</v>
      </c>
      <c r="I63" t="s">
        <v>277</v>
      </c>
      <c r="J63">
        <v>661225</v>
      </c>
      <c r="K63" s="118" t="s">
        <v>12</v>
      </c>
      <c r="L63" s="106">
        <v>1</v>
      </c>
      <c r="M63" s="106" t="str">
        <f t="shared" si="4"/>
        <v>SEN .I03</v>
      </c>
      <c r="N63" s="106">
        <v>400030</v>
      </c>
      <c r="O63" t="s">
        <v>130</v>
      </c>
      <c r="P63" t="s">
        <v>130</v>
      </c>
      <c r="Q63" t="s">
        <v>131</v>
      </c>
      <c r="R63" t="s">
        <v>132</v>
      </c>
      <c r="S63" t="s">
        <v>841</v>
      </c>
      <c r="T63" s="125">
        <v>2581</v>
      </c>
      <c r="U63" t="str">
        <f t="shared" si="20"/>
        <v>2037.SEN .I03.Ap251</v>
      </c>
      <c r="V63" t="str">
        <f t="shared" si="21"/>
        <v>Manorside School.2037.SEN .I03.Ap25</v>
      </c>
      <c r="W63" s="119">
        <v>397.07692307692309</v>
      </c>
      <c r="X63" s="119" t="s">
        <v>24427</v>
      </c>
      <c r="Y63" s="119" t="s">
        <v>24428</v>
      </c>
      <c r="Z63" s="119">
        <v>198.53846153846155</v>
      </c>
      <c r="AA63" s="97" t="str">
        <f t="shared" si="25"/>
        <v>2037SEN .I03Jun25</v>
      </c>
      <c r="AB63" s="119" t="str">
        <f t="shared" si="26"/>
        <v>Manorsi.2037SEN .I03Jun25</v>
      </c>
      <c r="AC63" s="97">
        <f t="shared" si="13"/>
        <v>198.53846153846152</v>
      </c>
      <c r="AE63" s="119"/>
      <c r="AF63" s="97">
        <f t="shared" si="22"/>
        <v>198.53846153846152</v>
      </c>
      <c r="AG63" s="97">
        <f t="shared" si="22"/>
        <v>198.53846153846152</v>
      </c>
      <c r="AH63" s="97">
        <f t="shared" si="22"/>
        <v>198.53846153846152</v>
      </c>
      <c r="AI63" s="97">
        <f t="shared" ref="AF63:AR82" si="32">($T63-($W63+$Z63))/10</f>
        <v>198.53846153846152</v>
      </c>
      <c r="AJ63" s="97">
        <f t="shared" si="32"/>
        <v>198.53846153846152</v>
      </c>
      <c r="AK63" s="97">
        <f t="shared" si="32"/>
        <v>198.53846153846152</v>
      </c>
      <c r="AL63" s="97">
        <f t="shared" si="32"/>
        <v>198.53846153846152</v>
      </c>
      <c r="AM63" s="97">
        <f t="shared" si="32"/>
        <v>198.53846153846152</v>
      </c>
      <c r="AN63" s="97">
        <f t="shared" si="32"/>
        <v>198.53846153846152</v>
      </c>
      <c r="AO63" s="97">
        <f t="shared" si="32"/>
        <v>198.53846153846152</v>
      </c>
      <c r="AP63" s="97">
        <f t="shared" si="32"/>
        <v>198.53846153846152</v>
      </c>
      <c r="AQ63" s="97">
        <f t="shared" si="32"/>
        <v>198.53846153846152</v>
      </c>
      <c r="AR63" s="97">
        <f t="shared" si="32"/>
        <v>198.53846153846152</v>
      </c>
      <c r="AS63" s="97">
        <f t="shared" si="23"/>
        <v>198.53846153846152</v>
      </c>
      <c r="AT63" s="97">
        <f t="shared" si="23"/>
        <v>198.53846153846152</v>
      </c>
      <c r="AU63" s="97">
        <f t="shared" si="23"/>
        <v>198.53846153846152</v>
      </c>
      <c r="AV63" s="97">
        <f t="shared" si="23"/>
        <v>198.53846153846152</v>
      </c>
      <c r="AW63" s="97">
        <f t="shared" si="23"/>
        <v>198.53846153846152</v>
      </c>
      <c r="AX63" s="97">
        <f t="shared" si="23"/>
        <v>198.53846153846152</v>
      </c>
      <c r="AY63" s="97">
        <f t="shared" si="23"/>
        <v>198.53846153846152</v>
      </c>
      <c r="AZ63" s="97">
        <f t="shared" si="23"/>
        <v>198.53846153846152</v>
      </c>
      <c r="BA63" s="97">
        <f t="shared" si="23"/>
        <v>198.53846153846152</v>
      </c>
      <c r="BB63" s="97">
        <f t="shared" si="23"/>
        <v>198.53846153846152</v>
      </c>
      <c r="BC63" s="97">
        <f t="shared" si="23"/>
        <v>198.53846153846152</v>
      </c>
      <c r="BD63" s="97">
        <f t="shared" si="23"/>
        <v>198.53846153846152</v>
      </c>
      <c r="BE63" s="120">
        <f t="shared" si="6"/>
        <v>2580.9999999999995</v>
      </c>
      <c r="BF63" s="120">
        <f t="shared" si="7"/>
        <v>0</v>
      </c>
      <c r="BI63"/>
      <c r="BJ63"/>
      <c r="BK63"/>
      <c r="BL63"/>
      <c r="BM63"/>
      <c r="BN63"/>
      <c r="BO63"/>
    </row>
    <row r="64" spans="1:67" x14ac:dyDescent="0.3">
      <c r="A64">
        <v>3022037</v>
      </c>
      <c r="B64" s="118">
        <v>3022037</v>
      </c>
      <c r="C64" t="s">
        <v>470</v>
      </c>
      <c r="D64" s="106">
        <v>0</v>
      </c>
      <c r="E64" s="106" t="s">
        <v>400</v>
      </c>
      <c r="F64" s="106" t="s">
        <v>409</v>
      </c>
      <c r="G64" t="s">
        <v>860</v>
      </c>
      <c r="H64" t="s">
        <v>872</v>
      </c>
      <c r="I64" t="s">
        <v>279</v>
      </c>
      <c r="J64">
        <v>661225</v>
      </c>
      <c r="K64" s="118" t="s">
        <v>12</v>
      </c>
      <c r="L64" s="106">
        <v>1</v>
      </c>
      <c r="M64" s="106" t="str">
        <f t="shared" si="4"/>
        <v>EHCP.I03</v>
      </c>
      <c r="N64" s="106">
        <v>400030</v>
      </c>
      <c r="O64" t="s">
        <v>130</v>
      </c>
      <c r="P64" t="s">
        <v>130</v>
      </c>
      <c r="Q64" t="s">
        <v>131</v>
      </c>
      <c r="R64" t="s">
        <v>132</v>
      </c>
      <c r="S64" t="s">
        <v>845</v>
      </c>
      <c r="T64" s="125">
        <v>117328.92</v>
      </c>
      <c r="U64" t="str">
        <f t="shared" si="20"/>
        <v>2037.EHCP.I03.Ap251</v>
      </c>
      <c r="V64" t="str">
        <f t="shared" si="21"/>
        <v>Manorside School.2037.EHCP.I03.Ap25</v>
      </c>
      <c r="W64" s="119">
        <v>16785.463076923079</v>
      </c>
      <c r="X64" s="119" t="s">
        <v>24429</v>
      </c>
      <c r="Y64" s="119" t="s">
        <v>24430</v>
      </c>
      <c r="Z64" s="119">
        <v>8392.7315384615395</v>
      </c>
      <c r="AA64" s="97" t="str">
        <f t="shared" si="25"/>
        <v>2037EHCP.I03Jun25</v>
      </c>
      <c r="AB64" s="119" t="str">
        <f t="shared" si="26"/>
        <v>Manorsi.2037EHCP.I03Jun25</v>
      </c>
      <c r="AC64" s="97">
        <f t="shared" si="13"/>
        <v>9215.072538461538</v>
      </c>
      <c r="AE64" s="119"/>
      <c r="AF64" s="97">
        <f t="shared" si="32"/>
        <v>9215.072538461538</v>
      </c>
      <c r="AG64" s="97">
        <f t="shared" si="32"/>
        <v>9215.072538461538</v>
      </c>
      <c r="AH64" s="97">
        <f t="shared" si="32"/>
        <v>9215.072538461538</v>
      </c>
      <c r="AI64" s="97">
        <f t="shared" si="32"/>
        <v>9215.072538461538</v>
      </c>
      <c r="AJ64" s="97">
        <f t="shared" si="32"/>
        <v>9215.072538461538</v>
      </c>
      <c r="AK64" s="97">
        <f t="shared" si="32"/>
        <v>9215.072538461538</v>
      </c>
      <c r="AL64" s="97">
        <f t="shared" si="32"/>
        <v>9215.072538461538</v>
      </c>
      <c r="AM64" s="97">
        <f t="shared" si="32"/>
        <v>9215.072538461538</v>
      </c>
      <c r="AN64" s="97">
        <f t="shared" si="32"/>
        <v>9215.072538461538</v>
      </c>
      <c r="AO64" s="97">
        <f t="shared" si="32"/>
        <v>9215.072538461538</v>
      </c>
      <c r="AP64" s="97">
        <f t="shared" si="32"/>
        <v>9215.072538461538</v>
      </c>
      <c r="AQ64" s="97">
        <f t="shared" si="32"/>
        <v>9215.072538461538</v>
      </c>
      <c r="AR64" s="97">
        <f t="shared" si="32"/>
        <v>9215.072538461538</v>
      </c>
      <c r="AS64" s="97">
        <f t="shared" si="23"/>
        <v>9215.072538461538</v>
      </c>
      <c r="AT64" s="97">
        <f t="shared" si="23"/>
        <v>9215.072538461538</v>
      </c>
      <c r="AU64" s="97">
        <f t="shared" si="23"/>
        <v>9215.072538461538</v>
      </c>
      <c r="AV64" s="97">
        <f t="shared" si="23"/>
        <v>9215.072538461538</v>
      </c>
      <c r="AW64" s="97">
        <f t="shared" si="23"/>
        <v>9215.072538461538</v>
      </c>
      <c r="AX64" s="97">
        <f t="shared" si="23"/>
        <v>9215.072538461538</v>
      </c>
      <c r="AY64" s="97">
        <f t="shared" si="23"/>
        <v>9215.072538461538</v>
      </c>
      <c r="AZ64" s="97">
        <f t="shared" si="23"/>
        <v>9215.072538461538</v>
      </c>
      <c r="BA64" s="97">
        <f t="shared" si="23"/>
        <v>9215.072538461538</v>
      </c>
      <c r="BB64" s="97">
        <f t="shared" si="23"/>
        <v>9215.072538461538</v>
      </c>
      <c r="BC64" s="97">
        <f t="shared" si="23"/>
        <v>9215.072538461538</v>
      </c>
      <c r="BD64" s="97">
        <f t="shared" si="23"/>
        <v>9215.072538461538</v>
      </c>
      <c r="BE64" s="120">
        <f t="shared" si="6"/>
        <v>117328.91999999998</v>
      </c>
      <c r="BF64" s="120">
        <f t="shared" si="7"/>
        <v>0</v>
      </c>
      <c r="BI64"/>
      <c r="BJ64"/>
      <c r="BK64"/>
      <c r="BL64"/>
      <c r="BM64"/>
      <c r="BN64"/>
      <c r="BO64"/>
    </row>
    <row r="65" spans="1:72" x14ac:dyDescent="0.3">
      <c r="A65">
        <v>3022038</v>
      </c>
      <c r="B65" s="118">
        <v>3022038</v>
      </c>
      <c r="C65" t="s">
        <v>491</v>
      </c>
      <c r="D65" s="106">
        <v>0</v>
      </c>
      <c r="E65" s="106" t="s">
        <v>403</v>
      </c>
      <c r="F65" s="106" t="s">
        <v>409</v>
      </c>
      <c r="G65" t="s">
        <v>859</v>
      </c>
      <c r="H65" t="s">
        <v>873</v>
      </c>
      <c r="I65" t="s">
        <v>279</v>
      </c>
      <c r="J65">
        <v>657120</v>
      </c>
      <c r="K65" s="118" t="s">
        <v>12</v>
      </c>
      <c r="L65" s="106">
        <v>1</v>
      </c>
      <c r="M65" s="106" t="str">
        <f t="shared" si="4"/>
        <v>EHCP.I03</v>
      </c>
      <c r="N65" s="106">
        <v>152217</v>
      </c>
      <c r="O65" t="s">
        <v>321</v>
      </c>
      <c r="P65" t="s">
        <v>321</v>
      </c>
      <c r="Q65" t="s">
        <v>320</v>
      </c>
      <c r="R65" t="s">
        <v>812</v>
      </c>
      <c r="S65" t="s">
        <v>844</v>
      </c>
      <c r="T65" s="125">
        <v>181232.08333333334</v>
      </c>
      <c r="U65" t="str">
        <f t="shared" si="20"/>
        <v>2038.EHCP.I03.Ap251</v>
      </c>
      <c r="V65" t="str">
        <f t="shared" si="21"/>
        <v>Parkfield Academy.2038.EHCP.I03.Ap25</v>
      </c>
      <c r="W65" s="119">
        <v>29590.666666666668</v>
      </c>
      <c r="X65" s="119" t="s">
        <v>24431</v>
      </c>
      <c r="Y65" s="119" t="s">
        <v>24432</v>
      </c>
      <c r="Z65" s="119">
        <v>14795.333333333334</v>
      </c>
      <c r="AA65" s="97" t="str">
        <f t="shared" si="25"/>
        <v>2038EHCP.I03Jun25</v>
      </c>
      <c r="AB65" s="119" t="str">
        <f t="shared" si="26"/>
        <v>Parkfie.2038EHCP.I03Jun25</v>
      </c>
      <c r="AC65" s="97">
        <f t="shared" si="13"/>
        <v>13684.608333333334</v>
      </c>
      <c r="AE65" s="119"/>
      <c r="AF65" s="97">
        <f t="shared" si="32"/>
        <v>13684.608333333334</v>
      </c>
      <c r="AG65" s="97">
        <f t="shared" si="32"/>
        <v>13684.608333333334</v>
      </c>
      <c r="AH65" s="97">
        <f t="shared" si="32"/>
        <v>13684.608333333334</v>
      </c>
      <c r="AI65" s="97">
        <f t="shared" si="32"/>
        <v>13684.608333333334</v>
      </c>
      <c r="AJ65" s="97">
        <f t="shared" si="32"/>
        <v>13684.608333333334</v>
      </c>
      <c r="AK65" s="97">
        <f t="shared" si="32"/>
        <v>13684.608333333334</v>
      </c>
      <c r="AL65" s="97">
        <f t="shared" si="32"/>
        <v>13684.608333333334</v>
      </c>
      <c r="AM65" s="97">
        <f t="shared" si="32"/>
        <v>13684.608333333334</v>
      </c>
      <c r="AN65" s="97">
        <f t="shared" si="32"/>
        <v>13684.608333333334</v>
      </c>
      <c r="AO65" s="97">
        <f t="shared" si="32"/>
        <v>13684.608333333334</v>
      </c>
      <c r="AP65" s="97">
        <f t="shared" si="32"/>
        <v>13684.608333333334</v>
      </c>
      <c r="AQ65" s="97">
        <f t="shared" si="32"/>
        <v>13684.608333333334</v>
      </c>
      <c r="AR65" s="97">
        <f t="shared" si="32"/>
        <v>13684.608333333334</v>
      </c>
      <c r="AS65" s="97">
        <f t="shared" si="23"/>
        <v>13684.608333333334</v>
      </c>
      <c r="AT65" s="97">
        <f t="shared" si="23"/>
        <v>13684.608333333334</v>
      </c>
      <c r="AU65" s="97">
        <f t="shared" si="23"/>
        <v>13684.608333333334</v>
      </c>
      <c r="AV65" s="97">
        <f t="shared" si="23"/>
        <v>13684.608333333334</v>
      </c>
      <c r="AW65" s="97">
        <f t="shared" si="23"/>
        <v>13684.608333333334</v>
      </c>
      <c r="AX65" s="97">
        <f t="shared" si="23"/>
        <v>13684.608333333334</v>
      </c>
      <c r="AY65" s="97">
        <f t="shared" ref="AS65:BD86" si="33">($T65-($W65+$Z65))/10</f>
        <v>13684.608333333334</v>
      </c>
      <c r="AZ65" s="97">
        <f t="shared" si="33"/>
        <v>13684.608333333334</v>
      </c>
      <c r="BA65" s="97">
        <f t="shared" si="33"/>
        <v>13684.608333333334</v>
      </c>
      <c r="BB65" s="97">
        <f t="shared" si="33"/>
        <v>13684.608333333334</v>
      </c>
      <c r="BC65" s="97">
        <f t="shared" si="33"/>
        <v>13684.608333333334</v>
      </c>
      <c r="BD65" s="97">
        <f t="shared" si="33"/>
        <v>13684.608333333334</v>
      </c>
      <c r="BE65" s="120">
        <f t="shared" si="6"/>
        <v>181232.08333333337</v>
      </c>
      <c r="BF65" s="120">
        <f t="shared" si="7"/>
        <v>0</v>
      </c>
      <c r="BI65"/>
      <c r="BJ65"/>
      <c r="BK65"/>
      <c r="BL65"/>
      <c r="BM65"/>
      <c r="BN65"/>
      <c r="BO65"/>
    </row>
    <row r="66" spans="1:72" x14ac:dyDescent="0.3">
      <c r="A66">
        <v>3022038</v>
      </c>
      <c r="B66" s="118">
        <v>3022038</v>
      </c>
      <c r="C66" t="s">
        <v>491</v>
      </c>
      <c r="D66" s="106">
        <v>0</v>
      </c>
      <c r="E66" s="106" t="s">
        <v>403</v>
      </c>
      <c r="F66" s="106" t="s">
        <v>409</v>
      </c>
      <c r="G66" t="s">
        <v>856</v>
      </c>
      <c r="H66" t="s">
        <v>277</v>
      </c>
      <c r="I66" t="s">
        <v>277</v>
      </c>
      <c r="J66">
        <v>657120</v>
      </c>
      <c r="K66" s="118" t="s">
        <v>12</v>
      </c>
      <c r="L66" s="106">
        <v>1</v>
      </c>
      <c r="M66" s="106" t="str">
        <f t="shared" si="4"/>
        <v>SEN .I03</v>
      </c>
      <c r="N66" s="106">
        <v>152217</v>
      </c>
      <c r="O66" t="s">
        <v>321</v>
      </c>
      <c r="P66" t="s">
        <v>321</v>
      </c>
      <c r="Q66" t="s">
        <v>320</v>
      </c>
      <c r="R66" t="s">
        <v>812</v>
      </c>
      <c r="S66" t="s">
        <v>882</v>
      </c>
      <c r="T66" s="125">
        <v>2151</v>
      </c>
      <c r="U66" t="str">
        <f t="shared" si="20"/>
        <v>2038.SEN .I03.Ap251</v>
      </c>
      <c r="V66" t="str">
        <f t="shared" si="21"/>
        <v>Parkfield Academy.2038.SEN .I03.Ap25</v>
      </c>
      <c r="W66" s="119">
        <v>330.92307692307691</v>
      </c>
      <c r="X66" s="119" t="s">
        <v>24433</v>
      </c>
      <c r="Y66" s="119" t="s">
        <v>24434</v>
      </c>
      <c r="Z66" s="119">
        <v>165.46153846153845</v>
      </c>
      <c r="AA66" s="97" t="str">
        <f t="shared" si="25"/>
        <v>2038SEN .I03Jun25</v>
      </c>
      <c r="AB66" s="119" t="str">
        <f t="shared" si="26"/>
        <v>Parkfie.2038SEN .I03Jun25</v>
      </c>
      <c r="AC66" s="97">
        <f t="shared" si="13"/>
        <v>165.46153846153848</v>
      </c>
      <c r="AE66" s="119"/>
      <c r="AF66" s="97">
        <f t="shared" si="32"/>
        <v>165.46153846153848</v>
      </c>
      <c r="AG66" s="97">
        <f t="shared" si="32"/>
        <v>165.46153846153848</v>
      </c>
      <c r="AH66" s="97">
        <f t="shared" si="32"/>
        <v>165.46153846153848</v>
      </c>
      <c r="AI66" s="97">
        <f t="shared" si="32"/>
        <v>165.46153846153848</v>
      </c>
      <c r="AJ66" s="97">
        <f t="shared" si="32"/>
        <v>165.46153846153848</v>
      </c>
      <c r="AK66" s="97">
        <f t="shared" si="32"/>
        <v>165.46153846153848</v>
      </c>
      <c r="AL66" s="97">
        <f t="shared" si="32"/>
        <v>165.46153846153848</v>
      </c>
      <c r="AM66" s="97">
        <f t="shared" si="32"/>
        <v>165.46153846153848</v>
      </c>
      <c r="AN66" s="97">
        <f t="shared" si="32"/>
        <v>165.46153846153848</v>
      </c>
      <c r="AO66" s="97">
        <f t="shared" si="32"/>
        <v>165.46153846153848</v>
      </c>
      <c r="AP66" s="97">
        <f t="shared" si="32"/>
        <v>165.46153846153848</v>
      </c>
      <c r="AQ66" s="97">
        <f t="shared" si="32"/>
        <v>165.46153846153848</v>
      </c>
      <c r="AR66" s="97">
        <f t="shared" si="32"/>
        <v>165.46153846153848</v>
      </c>
      <c r="AS66" s="97">
        <f t="shared" si="33"/>
        <v>165.46153846153848</v>
      </c>
      <c r="AT66" s="97">
        <f t="shared" si="33"/>
        <v>165.46153846153848</v>
      </c>
      <c r="AU66" s="97">
        <f t="shared" si="33"/>
        <v>165.46153846153848</v>
      </c>
      <c r="AV66" s="97">
        <f t="shared" si="33"/>
        <v>165.46153846153848</v>
      </c>
      <c r="AW66" s="97">
        <f t="shared" si="33"/>
        <v>165.46153846153848</v>
      </c>
      <c r="AX66" s="97">
        <f t="shared" si="33"/>
        <v>165.46153846153848</v>
      </c>
      <c r="AY66" s="97">
        <f t="shared" si="33"/>
        <v>165.46153846153848</v>
      </c>
      <c r="AZ66" s="97">
        <f t="shared" si="33"/>
        <v>165.46153846153848</v>
      </c>
      <c r="BA66" s="97">
        <f t="shared" si="33"/>
        <v>165.46153846153848</v>
      </c>
      <c r="BB66" s="97">
        <f t="shared" si="33"/>
        <v>165.46153846153848</v>
      </c>
      <c r="BC66" s="97">
        <f t="shared" si="33"/>
        <v>165.46153846153848</v>
      </c>
      <c r="BD66" s="97">
        <f t="shared" si="33"/>
        <v>165.46153846153848</v>
      </c>
      <c r="BE66" s="120">
        <f t="shared" si="6"/>
        <v>2151.0000000000005</v>
      </c>
      <c r="BF66" s="120">
        <f t="shared" si="7"/>
        <v>0</v>
      </c>
      <c r="BI66"/>
      <c r="BJ66"/>
      <c r="BK66"/>
      <c r="BL66"/>
      <c r="BM66"/>
      <c r="BN66"/>
      <c r="BO66"/>
    </row>
    <row r="67" spans="1:72" x14ac:dyDescent="0.3">
      <c r="A67">
        <v>3022041</v>
      </c>
      <c r="B67" s="118">
        <v>3022041</v>
      </c>
      <c r="C67" t="s">
        <v>496</v>
      </c>
      <c r="D67" s="106">
        <v>0</v>
      </c>
      <c r="E67" s="106" t="s">
        <v>403</v>
      </c>
      <c r="F67" s="106" t="s">
        <v>409</v>
      </c>
      <c r="G67" t="s">
        <v>859</v>
      </c>
      <c r="H67" t="s">
        <v>873</v>
      </c>
      <c r="I67" t="s">
        <v>279</v>
      </c>
      <c r="J67">
        <v>657120</v>
      </c>
      <c r="K67" s="118" t="s">
        <v>12</v>
      </c>
      <c r="L67" s="106">
        <v>1</v>
      </c>
      <c r="M67" s="106" t="str">
        <f t="shared" si="4"/>
        <v>EHCP.I03</v>
      </c>
      <c r="N67" s="106">
        <v>160025</v>
      </c>
      <c r="O67" t="s">
        <v>349</v>
      </c>
      <c r="P67" t="s">
        <v>349</v>
      </c>
      <c r="Q67" t="s">
        <v>348</v>
      </c>
      <c r="R67" t="s">
        <v>813</v>
      </c>
      <c r="S67" t="s">
        <v>844</v>
      </c>
      <c r="T67" s="125">
        <v>73381</v>
      </c>
      <c r="U67" t="str">
        <f t="shared" si="20"/>
        <v>2041.EHCP.I03.Ap251</v>
      </c>
      <c r="V67" t="str">
        <f t="shared" si="21"/>
        <v>Sacks Morasha Jewish Primary.2041.EHCP.I03.Ap25</v>
      </c>
      <c r="W67" s="119">
        <v>9661.2307692307695</v>
      </c>
      <c r="X67" s="119" t="s">
        <v>24435</v>
      </c>
      <c r="Y67" s="119" t="s">
        <v>24436</v>
      </c>
      <c r="Z67" s="119">
        <v>4830.6153846153848</v>
      </c>
      <c r="AA67" s="97" t="str">
        <f t="shared" si="25"/>
        <v>2041EHCP.I03Jun25</v>
      </c>
      <c r="AB67" s="119" t="str">
        <f t="shared" si="26"/>
        <v>Sacks M.2041EHCP.I03Jun25</v>
      </c>
      <c r="AC67" s="97">
        <f t="shared" si="13"/>
        <v>5888.915384615384</v>
      </c>
      <c r="AE67" s="119"/>
      <c r="AF67" s="97">
        <f t="shared" si="32"/>
        <v>5888.915384615384</v>
      </c>
      <c r="AG67" s="97">
        <f t="shared" si="32"/>
        <v>5888.915384615384</v>
      </c>
      <c r="AH67" s="97">
        <f t="shared" si="32"/>
        <v>5888.915384615384</v>
      </c>
      <c r="AI67" s="97">
        <f t="shared" si="32"/>
        <v>5888.915384615384</v>
      </c>
      <c r="AJ67" s="97">
        <f t="shared" si="32"/>
        <v>5888.915384615384</v>
      </c>
      <c r="AK67" s="97">
        <f t="shared" si="32"/>
        <v>5888.915384615384</v>
      </c>
      <c r="AL67" s="97">
        <f t="shared" si="32"/>
        <v>5888.915384615384</v>
      </c>
      <c r="AM67" s="97">
        <f t="shared" si="32"/>
        <v>5888.915384615384</v>
      </c>
      <c r="AN67" s="97">
        <f t="shared" si="32"/>
        <v>5888.915384615384</v>
      </c>
      <c r="AO67" s="97">
        <f t="shared" si="32"/>
        <v>5888.915384615384</v>
      </c>
      <c r="AP67" s="97">
        <f t="shared" si="32"/>
        <v>5888.915384615384</v>
      </c>
      <c r="AQ67" s="97">
        <f t="shared" si="32"/>
        <v>5888.915384615384</v>
      </c>
      <c r="AR67" s="97">
        <f t="shared" si="32"/>
        <v>5888.915384615384</v>
      </c>
      <c r="AS67" s="97">
        <f t="shared" si="33"/>
        <v>5888.915384615384</v>
      </c>
      <c r="AT67" s="97">
        <f t="shared" si="33"/>
        <v>5888.915384615384</v>
      </c>
      <c r="AU67" s="97">
        <f t="shared" si="33"/>
        <v>5888.915384615384</v>
      </c>
      <c r="AV67" s="97">
        <f t="shared" si="33"/>
        <v>5888.915384615384</v>
      </c>
      <c r="AW67" s="97">
        <f t="shared" si="33"/>
        <v>5888.915384615384</v>
      </c>
      <c r="AX67" s="97">
        <f t="shared" si="33"/>
        <v>5888.915384615384</v>
      </c>
      <c r="AY67" s="97">
        <f t="shared" si="33"/>
        <v>5888.915384615384</v>
      </c>
      <c r="AZ67" s="97">
        <f t="shared" si="33"/>
        <v>5888.915384615384</v>
      </c>
      <c r="BA67" s="97">
        <f t="shared" si="33"/>
        <v>5888.915384615384</v>
      </c>
      <c r="BB67" s="97">
        <f t="shared" si="33"/>
        <v>5888.915384615384</v>
      </c>
      <c r="BC67" s="97">
        <f t="shared" si="33"/>
        <v>5888.915384615384</v>
      </c>
      <c r="BD67" s="97">
        <f t="shared" si="33"/>
        <v>5888.915384615384</v>
      </c>
      <c r="BE67" s="120">
        <f t="shared" si="6"/>
        <v>73381</v>
      </c>
      <c r="BF67" s="120">
        <f t="shared" si="7"/>
        <v>0</v>
      </c>
      <c r="BI67"/>
      <c r="BJ67"/>
      <c r="BK67"/>
      <c r="BL67"/>
      <c r="BM67"/>
      <c r="BN67"/>
      <c r="BO67"/>
    </row>
    <row r="68" spans="1:72" x14ac:dyDescent="0.3">
      <c r="A68">
        <v>3022042</v>
      </c>
      <c r="B68" s="118">
        <v>3022042</v>
      </c>
      <c r="C68" t="s">
        <v>479</v>
      </c>
      <c r="D68" s="106">
        <v>0</v>
      </c>
      <c r="E68" s="106" t="s">
        <v>400</v>
      </c>
      <c r="F68" s="106" t="s">
        <v>409</v>
      </c>
      <c r="G68" t="s">
        <v>860</v>
      </c>
      <c r="H68" t="s">
        <v>872</v>
      </c>
      <c r="I68" t="s">
        <v>279</v>
      </c>
      <c r="J68">
        <v>661225</v>
      </c>
      <c r="K68" s="118" t="s">
        <v>12</v>
      </c>
      <c r="L68" s="106">
        <v>1</v>
      </c>
      <c r="M68" s="106" t="str">
        <f t="shared" si="4"/>
        <v>EHCP.I03</v>
      </c>
      <c r="N68" s="106">
        <v>400048</v>
      </c>
      <c r="O68" t="s">
        <v>22</v>
      </c>
      <c r="P68" t="s">
        <v>22</v>
      </c>
      <c r="Q68" t="s">
        <v>23</v>
      </c>
      <c r="R68" t="s">
        <v>24</v>
      </c>
      <c r="S68" t="s">
        <v>845</v>
      </c>
      <c r="T68" s="125">
        <v>133101.58000000002</v>
      </c>
      <c r="U68" t="str">
        <f t="shared" si="20"/>
        <v>2042.EHCP.I03.Ap251</v>
      </c>
      <c r="V68" t="str">
        <f t="shared" si="21"/>
        <v>Monkfrith School.2042.EHCP.I03.Ap25</v>
      </c>
      <c r="W68" s="119">
        <v>20477.166153846156</v>
      </c>
      <c r="X68" s="119" t="s">
        <v>24437</v>
      </c>
      <c r="Y68" s="119" t="s">
        <v>24438</v>
      </c>
      <c r="Z68" s="119">
        <v>10238.583076923078</v>
      </c>
      <c r="AA68" s="97" t="str">
        <f t="shared" si="25"/>
        <v>2042EHCP.I03Jun25</v>
      </c>
      <c r="AB68" s="119" t="str">
        <f t="shared" si="26"/>
        <v>Monkfri.2042EHCP.I03Jun25</v>
      </c>
      <c r="AC68" s="97">
        <f t="shared" si="13"/>
        <v>10238.583076923078</v>
      </c>
      <c r="AE68" s="119"/>
      <c r="AF68" s="97">
        <f t="shared" si="32"/>
        <v>10238.583076923078</v>
      </c>
      <c r="AG68" s="97">
        <f t="shared" si="32"/>
        <v>10238.583076923078</v>
      </c>
      <c r="AH68" s="97">
        <f t="shared" si="32"/>
        <v>10238.583076923078</v>
      </c>
      <c r="AI68" s="97">
        <f t="shared" si="32"/>
        <v>10238.583076923078</v>
      </c>
      <c r="AJ68" s="97">
        <f t="shared" si="32"/>
        <v>10238.583076923078</v>
      </c>
      <c r="AK68" s="97">
        <f t="shared" si="32"/>
        <v>10238.583076923078</v>
      </c>
      <c r="AL68" s="97">
        <f t="shared" si="32"/>
        <v>10238.583076923078</v>
      </c>
      <c r="AM68" s="97">
        <f t="shared" si="32"/>
        <v>10238.583076923078</v>
      </c>
      <c r="AN68" s="97">
        <f t="shared" si="32"/>
        <v>10238.583076923078</v>
      </c>
      <c r="AO68" s="97">
        <f t="shared" si="32"/>
        <v>10238.583076923078</v>
      </c>
      <c r="AP68" s="97">
        <f t="shared" si="32"/>
        <v>10238.583076923078</v>
      </c>
      <c r="AQ68" s="97">
        <f t="shared" si="32"/>
        <v>10238.583076923078</v>
      </c>
      <c r="AR68" s="97">
        <f t="shared" si="32"/>
        <v>10238.583076923078</v>
      </c>
      <c r="AS68" s="97">
        <f t="shared" si="33"/>
        <v>10238.583076923078</v>
      </c>
      <c r="AT68" s="97">
        <f t="shared" si="33"/>
        <v>10238.583076923078</v>
      </c>
      <c r="AU68" s="97">
        <f t="shared" si="33"/>
        <v>10238.583076923078</v>
      </c>
      <c r="AV68" s="97">
        <f t="shared" si="33"/>
        <v>10238.583076923078</v>
      </c>
      <c r="AW68" s="97">
        <f t="shared" si="33"/>
        <v>10238.583076923078</v>
      </c>
      <c r="AX68" s="97">
        <f t="shared" si="33"/>
        <v>10238.583076923078</v>
      </c>
      <c r="AY68" s="97">
        <f t="shared" si="33"/>
        <v>10238.583076923078</v>
      </c>
      <c r="AZ68" s="97">
        <f t="shared" si="33"/>
        <v>10238.583076923078</v>
      </c>
      <c r="BA68" s="97">
        <f t="shared" si="33"/>
        <v>10238.583076923078</v>
      </c>
      <c r="BB68" s="97">
        <f t="shared" si="33"/>
        <v>10238.583076923078</v>
      </c>
      <c r="BC68" s="97">
        <f t="shared" si="33"/>
        <v>10238.583076923078</v>
      </c>
      <c r="BD68" s="97">
        <f t="shared" si="33"/>
        <v>10238.583076923078</v>
      </c>
      <c r="BE68" s="120">
        <f t="shared" si="6"/>
        <v>133101.58000000005</v>
      </c>
      <c r="BF68" s="120">
        <f t="shared" si="7"/>
        <v>0</v>
      </c>
      <c r="BI68"/>
      <c r="BJ68"/>
      <c r="BK68"/>
      <c r="BL68"/>
      <c r="BM68"/>
      <c r="BN68"/>
      <c r="BO68"/>
    </row>
    <row r="69" spans="1:72" x14ac:dyDescent="0.3">
      <c r="A69" t="s">
        <v>23990</v>
      </c>
      <c r="B69" s="118">
        <v>3022043</v>
      </c>
      <c r="C69" t="s">
        <v>481</v>
      </c>
      <c r="D69" s="106">
        <v>0</v>
      </c>
      <c r="E69" s="106" t="s">
        <v>400</v>
      </c>
      <c r="F69" s="106" t="s">
        <v>409</v>
      </c>
      <c r="G69" t="s">
        <v>860</v>
      </c>
      <c r="H69" t="s">
        <v>872</v>
      </c>
      <c r="I69" t="s">
        <v>279</v>
      </c>
      <c r="J69">
        <v>661225</v>
      </c>
      <c r="K69" s="118" t="s">
        <v>12</v>
      </c>
      <c r="L69" s="106">
        <v>1</v>
      </c>
      <c r="M69" s="106" t="str">
        <f t="shared" si="4"/>
        <v>EHCP.I03</v>
      </c>
      <c r="N69" s="106">
        <v>400088</v>
      </c>
      <c r="O69" t="s">
        <v>198</v>
      </c>
      <c r="P69" t="s">
        <v>198</v>
      </c>
      <c r="Q69" t="s">
        <v>199</v>
      </c>
      <c r="R69" t="s">
        <v>200</v>
      </c>
      <c r="S69" t="s">
        <v>845</v>
      </c>
      <c r="T69" s="125">
        <v>153441</v>
      </c>
      <c r="U69" t="str">
        <f t="shared" si="20"/>
        <v>2043.EHCP.I03.Ap251</v>
      </c>
      <c r="V69" t="str">
        <f t="shared" si="21"/>
        <v>Moss Hall Junior School.2043.EHCP.I03.Ap25</v>
      </c>
      <c r="W69" s="119">
        <v>23606.307692307691</v>
      </c>
      <c r="X69" s="119" t="s">
        <v>24439</v>
      </c>
      <c r="Y69" s="119" t="s">
        <v>24440</v>
      </c>
      <c r="Z69" s="119">
        <v>11803.153846153846</v>
      </c>
      <c r="AA69" s="97" t="str">
        <f t="shared" si="25"/>
        <v>2044EHCP.I03Jun25</v>
      </c>
      <c r="AB69" s="119" t="str">
        <f t="shared" si="26"/>
        <v>Moss Ha.2044EHCP.I03Jun25</v>
      </c>
      <c r="AC69" s="97">
        <f t="shared" si="13"/>
        <v>11803.153846153848</v>
      </c>
      <c r="AE69" s="119"/>
      <c r="AF69" s="97">
        <f t="shared" si="32"/>
        <v>11803.153846153848</v>
      </c>
      <c r="AG69" s="97">
        <f t="shared" si="32"/>
        <v>11803.153846153848</v>
      </c>
      <c r="AH69" s="97">
        <f t="shared" si="32"/>
        <v>11803.153846153848</v>
      </c>
      <c r="AI69" s="97">
        <f t="shared" si="32"/>
        <v>11803.153846153848</v>
      </c>
      <c r="AJ69" s="97">
        <f t="shared" si="32"/>
        <v>11803.153846153848</v>
      </c>
      <c r="AK69" s="97">
        <f t="shared" si="32"/>
        <v>11803.153846153848</v>
      </c>
      <c r="AL69" s="97">
        <f t="shared" si="32"/>
        <v>11803.153846153848</v>
      </c>
      <c r="AM69" s="97">
        <f t="shared" si="32"/>
        <v>11803.153846153848</v>
      </c>
      <c r="AN69" s="97">
        <f t="shared" si="32"/>
        <v>11803.153846153848</v>
      </c>
      <c r="AO69" s="97">
        <f t="shared" si="32"/>
        <v>11803.153846153848</v>
      </c>
      <c r="AP69" s="97">
        <f t="shared" si="32"/>
        <v>11803.153846153848</v>
      </c>
      <c r="AQ69" s="97">
        <f t="shared" si="32"/>
        <v>11803.153846153848</v>
      </c>
      <c r="AR69" s="97">
        <f t="shared" si="32"/>
        <v>11803.153846153848</v>
      </c>
      <c r="AS69" s="97">
        <f t="shared" si="33"/>
        <v>11803.153846153848</v>
      </c>
      <c r="AT69" s="97">
        <f t="shared" si="33"/>
        <v>11803.153846153848</v>
      </c>
      <c r="AU69" s="97">
        <f t="shared" si="33"/>
        <v>11803.153846153848</v>
      </c>
      <c r="AV69" s="97">
        <f t="shared" si="33"/>
        <v>11803.153846153848</v>
      </c>
      <c r="AW69" s="97">
        <f t="shared" si="33"/>
        <v>11803.153846153848</v>
      </c>
      <c r="AX69" s="97">
        <f t="shared" si="33"/>
        <v>11803.153846153848</v>
      </c>
      <c r="AY69" s="97">
        <f t="shared" si="33"/>
        <v>11803.153846153848</v>
      </c>
      <c r="AZ69" s="97">
        <f t="shared" si="33"/>
        <v>11803.153846153848</v>
      </c>
      <c r="BA69" s="97">
        <f t="shared" si="33"/>
        <v>11803.153846153848</v>
      </c>
      <c r="BB69" s="97">
        <f t="shared" si="33"/>
        <v>11803.153846153848</v>
      </c>
      <c r="BC69" s="97">
        <f t="shared" si="33"/>
        <v>11803.153846153848</v>
      </c>
      <c r="BD69" s="97">
        <f t="shared" si="33"/>
        <v>11803.153846153848</v>
      </c>
      <c r="BE69" s="120">
        <f t="shared" si="6"/>
        <v>153441</v>
      </c>
      <c r="BF69" s="120">
        <f t="shared" si="7"/>
        <v>0</v>
      </c>
      <c r="BI69"/>
      <c r="BJ69"/>
      <c r="BK69"/>
      <c r="BL69"/>
      <c r="BM69"/>
      <c r="BN69"/>
      <c r="BO69"/>
    </row>
    <row r="70" spans="1:72" x14ac:dyDescent="0.3">
      <c r="A70" t="s">
        <v>23990</v>
      </c>
      <c r="B70" s="118">
        <v>3022044</v>
      </c>
      <c r="C70" t="s">
        <v>480</v>
      </c>
      <c r="D70" s="106">
        <v>0</v>
      </c>
      <c r="E70" s="106" t="s">
        <v>400</v>
      </c>
      <c r="F70" s="106" t="s">
        <v>409</v>
      </c>
      <c r="G70" t="s">
        <v>860</v>
      </c>
      <c r="H70" t="s">
        <v>872</v>
      </c>
      <c r="I70" t="s">
        <v>279</v>
      </c>
      <c r="J70">
        <v>661225</v>
      </c>
      <c r="K70" s="118" t="s">
        <v>12</v>
      </c>
      <c r="L70" s="106">
        <v>1</v>
      </c>
      <c r="M70" s="106" t="str">
        <f t="shared" si="4"/>
        <v>EHCP.I03</v>
      </c>
      <c r="N70" s="106">
        <v>400087</v>
      </c>
      <c r="O70" t="s">
        <v>109</v>
      </c>
      <c r="P70" t="s">
        <v>198</v>
      </c>
      <c r="Q70" t="s">
        <v>199</v>
      </c>
      <c r="R70" t="s">
        <v>200</v>
      </c>
      <c r="S70" t="s">
        <v>845</v>
      </c>
      <c r="T70" s="125">
        <v>173325.75</v>
      </c>
      <c r="U70" t="str">
        <f t="shared" si="20"/>
        <v>2044.EHCP.I03.Ap251</v>
      </c>
      <c r="V70" t="str">
        <f t="shared" si="21"/>
        <v>Moss Hall Infant School.2044.EHCP.I03.Ap25</v>
      </c>
      <c r="W70" s="119">
        <v>26665.5</v>
      </c>
      <c r="X70" s="119" t="s">
        <v>24439</v>
      </c>
      <c r="Y70" s="119" t="s">
        <v>24441</v>
      </c>
      <c r="Z70" s="119">
        <v>13332.75</v>
      </c>
      <c r="AA70" s="97" t="str">
        <f t="shared" si="25"/>
        <v>2044EHCP.I03Jun25</v>
      </c>
      <c r="AB70" s="119" t="str">
        <f t="shared" si="26"/>
        <v>Moss Ha.2044EHCP.I03Jun25</v>
      </c>
      <c r="AC70" s="97">
        <f t="shared" si="13"/>
        <v>13332.75</v>
      </c>
      <c r="AE70" s="119"/>
      <c r="AF70" s="97">
        <f t="shared" si="32"/>
        <v>13332.75</v>
      </c>
      <c r="AG70" s="97">
        <f t="shared" si="32"/>
        <v>13332.75</v>
      </c>
      <c r="AH70" s="97">
        <f t="shared" si="32"/>
        <v>13332.75</v>
      </c>
      <c r="AI70" s="97">
        <f t="shared" si="32"/>
        <v>13332.75</v>
      </c>
      <c r="AJ70" s="97">
        <f t="shared" si="32"/>
        <v>13332.75</v>
      </c>
      <c r="AK70" s="97">
        <f t="shared" si="32"/>
        <v>13332.75</v>
      </c>
      <c r="AL70" s="97">
        <f t="shared" si="32"/>
        <v>13332.75</v>
      </c>
      <c r="AM70" s="97">
        <f t="shared" si="32"/>
        <v>13332.75</v>
      </c>
      <c r="AN70" s="97">
        <f t="shared" si="32"/>
        <v>13332.75</v>
      </c>
      <c r="AO70" s="97">
        <f t="shared" si="32"/>
        <v>13332.75</v>
      </c>
      <c r="AP70" s="97">
        <f t="shared" si="32"/>
        <v>13332.75</v>
      </c>
      <c r="AQ70" s="97">
        <f t="shared" si="32"/>
        <v>13332.75</v>
      </c>
      <c r="AR70" s="97">
        <f t="shared" si="32"/>
        <v>13332.75</v>
      </c>
      <c r="AS70" s="97">
        <f t="shared" si="33"/>
        <v>13332.75</v>
      </c>
      <c r="AT70" s="97">
        <f t="shared" si="33"/>
        <v>13332.75</v>
      </c>
      <c r="AU70" s="97">
        <f t="shared" si="33"/>
        <v>13332.75</v>
      </c>
      <c r="AV70" s="97">
        <f t="shared" si="33"/>
        <v>13332.75</v>
      </c>
      <c r="AW70" s="97">
        <f t="shared" si="33"/>
        <v>13332.75</v>
      </c>
      <c r="AX70" s="97">
        <f t="shared" si="33"/>
        <v>13332.75</v>
      </c>
      <c r="AY70" s="97">
        <f t="shared" si="33"/>
        <v>13332.75</v>
      </c>
      <c r="AZ70" s="97">
        <f t="shared" si="33"/>
        <v>13332.75</v>
      </c>
      <c r="BA70" s="97">
        <f t="shared" si="33"/>
        <v>13332.75</v>
      </c>
      <c r="BB70" s="97">
        <f t="shared" si="33"/>
        <v>13332.75</v>
      </c>
      <c r="BC70" s="97">
        <f t="shared" si="33"/>
        <v>13332.75</v>
      </c>
      <c r="BD70" s="97">
        <f t="shared" si="33"/>
        <v>13332.75</v>
      </c>
      <c r="BE70" s="120">
        <f t="shared" si="6"/>
        <v>173325.75</v>
      </c>
      <c r="BF70" s="120">
        <f t="shared" si="7"/>
        <v>0</v>
      </c>
      <c r="BI70"/>
      <c r="BJ70"/>
      <c r="BK70"/>
      <c r="BL70"/>
      <c r="BM70"/>
      <c r="BN70"/>
      <c r="BO70"/>
    </row>
    <row r="71" spans="1:72" x14ac:dyDescent="0.3">
      <c r="A71">
        <v>3022045</v>
      </c>
      <c r="B71" s="118">
        <v>3022045</v>
      </c>
      <c r="C71" t="s">
        <v>483</v>
      </c>
      <c r="D71" s="106">
        <v>0</v>
      </c>
      <c r="E71" s="106" t="s">
        <v>400</v>
      </c>
      <c r="F71" s="106" t="s">
        <v>409</v>
      </c>
      <c r="G71" t="s">
        <v>860</v>
      </c>
      <c r="H71" t="s">
        <v>872</v>
      </c>
      <c r="I71" t="s">
        <v>279</v>
      </c>
      <c r="J71">
        <v>661225</v>
      </c>
      <c r="K71" s="118" t="s">
        <v>12</v>
      </c>
      <c r="L71" s="106">
        <v>1</v>
      </c>
      <c r="M71" s="106" t="str">
        <f t="shared" si="4"/>
        <v>EHCP.I03</v>
      </c>
      <c r="N71" s="106">
        <v>400089</v>
      </c>
      <c r="O71" t="s">
        <v>43</v>
      </c>
      <c r="P71" t="s">
        <v>43</v>
      </c>
      <c r="Q71" t="s">
        <v>44</v>
      </c>
      <c r="R71" t="s">
        <v>45</v>
      </c>
      <c r="S71" t="s">
        <v>845</v>
      </c>
      <c r="T71" s="125">
        <v>143827.21333333332</v>
      </c>
      <c r="U71" t="str">
        <f t="shared" si="20"/>
        <v>2045.EHCP.I03.Ap251</v>
      </c>
      <c r="V71" t="str">
        <f t="shared" si="21"/>
        <v>Northside School.2045.EHCP.I03.Ap25</v>
      </c>
      <c r="W71" s="119">
        <v>21166.666666666664</v>
      </c>
      <c r="X71" s="119" t="s">
        <v>24442</v>
      </c>
      <c r="Y71" s="119" t="s">
        <v>24443</v>
      </c>
      <c r="Z71" s="119">
        <v>10583.333333333332</v>
      </c>
      <c r="AA71" s="97" t="str">
        <f t="shared" si="25"/>
        <v>2045EHCP.I03Jun25</v>
      </c>
      <c r="AB71" s="119" t="str">
        <f t="shared" si="26"/>
        <v>Northsi.2045EHCP.I03Jun25</v>
      </c>
      <c r="AC71" s="97">
        <f t="shared" si="13"/>
        <v>11207.721333333331</v>
      </c>
      <c r="AE71" s="119"/>
      <c r="AF71" s="97">
        <f t="shared" si="32"/>
        <v>11207.721333333331</v>
      </c>
      <c r="AG71" s="97">
        <f t="shared" si="32"/>
        <v>11207.721333333331</v>
      </c>
      <c r="AH71" s="97">
        <f t="shared" si="32"/>
        <v>11207.721333333331</v>
      </c>
      <c r="AI71" s="97">
        <f t="shared" si="32"/>
        <v>11207.721333333331</v>
      </c>
      <c r="AJ71" s="97">
        <f t="shared" si="32"/>
        <v>11207.721333333331</v>
      </c>
      <c r="AK71" s="97">
        <f t="shared" si="32"/>
        <v>11207.721333333331</v>
      </c>
      <c r="AL71" s="97">
        <f t="shared" si="32"/>
        <v>11207.721333333331</v>
      </c>
      <c r="AM71" s="97">
        <f t="shared" si="32"/>
        <v>11207.721333333331</v>
      </c>
      <c r="AN71" s="97">
        <f t="shared" si="32"/>
        <v>11207.721333333331</v>
      </c>
      <c r="AO71" s="97">
        <f t="shared" si="32"/>
        <v>11207.721333333331</v>
      </c>
      <c r="AP71" s="97">
        <f t="shared" si="32"/>
        <v>11207.721333333331</v>
      </c>
      <c r="AQ71" s="97">
        <f t="shared" si="32"/>
        <v>11207.721333333331</v>
      </c>
      <c r="AR71" s="97">
        <f t="shared" si="32"/>
        <v>11207.721333333331</v>
      </c>
      <c r="AS71" s="97">
        <f t="shared" si="33"/>
        <v>11207.721333333331</v>
      </c>
      <c r="AT71" s="97">
        <f t="shared" si="33"/>
        <v>11207.721333333331</v>
      </c>
      <c r="AU71" s="97">
        <f t="shared" si="33"/>
        <v>11207.721333333331</v>
      </c>
      <c r="AV71" s="97">
        <f t="shared" si="33"/>
        <v>11207.721333333331</v>
      </c>
      <c r="AW71" s="97">
        <f t="shared" si="33"/>
        <v>11207.721333333331</v>
      </c>
      <c r="AX71" s="97">
        <f t="shared" si="33"/>
        <v>11207.721333333331</v>
      </c>
      <c r="AY71" s="97">
        <f t="shared" si="33"/>
        <v>11207.721333333331</v>
      </c>
      <c r="AZ71" s="97">
        <f t="shared" si="33"/>
        <v>11207.721333333331</v>
      </c>
      <c r="BA71" s="97">
        <f t="shared" si="33"/>
        <v>11207.721333333331</v>
      </c>
      <c r="BB71" s="97">
        <f t="shared" si="33"/>
        <v>11207.721333333331</v>
      </c>
      <c r="BC71" s="97">
        <f t="shared" si="33"/>
        <v>11207.721333333331</v>
      </c>
      <c r="BD71" s="97">
        <f t="shared" si="33"/>
        <v>11207.721333333331</v>
      </c>
      <c r="BE71" s="120">
        <f t="shared" si="6"/>
        <v>143827.21333333332</v>
      </c>
      <c r="BF71" s="120">
        <f t="shared" si="7"/>
        <v>0</v>
      </c>
      <c r="BI71"/>
      <c r="BJ71"/>
      <c r="BK71"/>
      <c r="BL71"/>
      <c r="BM71"/>
      <c r="BN71"/>
      <c r="BO71"/>
    </row>
    <row r="72" spans="1:72" x14ac:dyDescent="0.3">
      <c r="A72">
        <v>3022045</v>
      </c>
      <c r="B72" s="118">
        <v>3022045</v>
      </c>
      <c r="C72" t="s">
        <v>483</v>
      </c>
      <c r="D72" s="106">
        <v>0</v>
      </c>
      <c r="E72" s="106" t="s">
        <v>400</v>
      </c>
      <c r="F72" s="106" t="s">
        <v>409</v>
      </c>
      <c r="G72" t="s">
        <v>856</v>
      </c>
      <c r="H72" t="s">
        <v>277</v>
      </c>
      <c r="I72" t="s">
        <v>277</v>
      </c>
      <c r="J72">
        <v>661225</v>
      </c>
      <c r="K72" s="118" t="s">
        <v>12</v>
      </c>
      <c r="L72" s="106">
        <v>1</v>
      </c>
      <c r="M72" s="106" t="str">
        <f t="shared" si="4"/>
        <v>SEN .I03</v>
      </c>
      <c r="N72" s="106">
        <v>400089</v>
      </c>
      <c r="O72" t="s">
        <v>43</v>
      </c>
      <c r="P72" t="s">
        <v>43</v>
      </c>
      <c r="Q72" t="s">
        <v>44</v>
      </c>
      <c r="R72" t="s">
        <v>45</v>
      </c>
      <c r="S72" t="s">
        <v>841</v>
      </c>
      <c r="T72" s="125">
        <v>0</v>
      </c>
      <c r="U72" t="str">
        <f t="shared" si="20"/>
        <v>2045.SEN .I03.Ap251</v>
      </c>
      <c r="V72" t="str">
        <f t="shared" si="21"/>
        <v>Northside School.2045.SEN .I03.Ap25</v>
      </c>
      <c r="W72" s="119">
        <v>0</v>
      </c>
      <c r="X72" s="119" t="s">
        <v>24444</v>
      </c>
      <c r="Y72" s="119" t="s">
        <v>24445</v>
      </c>
      <c r="Z72" s="119">
        <v>0</v>
      </c>
      <c r="AA72" s="119"/>
      <c r="AB72" s="119">
        <f t="shared" ref="AB72:AB88" si="34">$T72/13</f>
        <v>0</v>
      </c>
      <c r="AC72" s="97">
        <f t="shared" si="13"/>
        <v>0</v>
      </c>
      <c r="AE72" s="119"/>
      <c r="AF72" s="97">
        <f t="shared" si="32"/>
        <v>0</v>
      </c>
      <c r="AG72" s="97">
        <f t="shared" si="32"/>
        <v>0</v>
      </c>
      <c r="AH72" s="97">
        <f t="shared" si="32"/>
        <v>0</v>
      </c>
      <c r="AI72" s="97">
        <f t="shared" si="32"/>
        <v>0</v>
      </c>
      <c r="AJ72" s="97">
        <f t="shared" si="32"/>
        <v>0</v>
      </c>
      <c r="AK72" s="97">
        <f t="shared" si="32"/>
        <v>0</v>
      </c>
      <c r="AL72" s="97">
        <f t="shared" si="32"/>
        <v>0</v>
      </c>
      <c r="AM72" s="97">
        <f t="shared" si="32"/>
        <v>0</v>
      </c>
      <c r="AN72" s="97">
        <f t="shared" si="32"/>
        <v>0</v>
      </c>
      <c r="AO72" s="97">
        <f t="shared" si="32"/>
        <v>0</v>
      </c>
      <c r="AP72" s="97">
        <f t="shared" si="32"/>
        <v>0</v>
      </c>
      <c r="AQ72" s="97">
        <f t="shared" si="32"/>
        <v>0</v>
      </c>
      <c r="AR72" s="97">
        <f t="shared" si="32"/>
        <v>0</v>
      </c>
      <c r="AS72" s="97">
        <f t="shared" si="33"/>
        <v>0</v>
      </c>
      <c r="AT72" s="97">
        <f t="shared" si="33"/>
        <v>0</v>
      </c>
      <c r="AU72" s="97">
        <f t="shared" si="33"/>
        <v>0</v>
      </c>
      <c r="AV72" s="97">
        <f t="shared" si="33"/>
        <v>0</v>
      </c>
      <c r="AW72" s="97">
        <f t="shared" si="33"/>
        <v>0</v>
      </c>
      <c r="AX72" s="97">
        <f t="shared" si="33"/>
        <v>0</v>
      </c>
      <c r="AY72" s="97">
        <f t="shared" si="33"/>
        <v>0</v>
      </c>
      <c r="AZ72" s="97">
        <f t="shared" si="33"/>
        <v>0</v>
      </c>
      <c r="BA72" s="97">
        <f t="shared" si="33"/>
        <v>0</v>
      </c>
      <c r="BB72" s="97">
        <f t="shared" si="33"/>
        <v>0</v>
      </c>
      <c r="BC72" s="97">
        <f t="shared" si="33"/>
        <v>0</v>
      </c>
      <c r="BD72" s="97">
        <f t="shared" si="33"/>
        <v>0</v>
      </c>
      <c r="BE72" s="120">
        <f t="shared" si="6"/>
        <v>0</v>
      </c>
      <c r="BF72" s="120">
        <f t="shared" si="7"/>
        <v>0</v>
      </c>
      <c r="BI72"/>
    </row>
    <row r="73" spans="1:72" x14ac:dyDescent="0.3">
      <c r="A73">
        <v>3022047</v>
      </c>
      <c r="B73" s="118">
        <v>3022047</v>
      </c>
      <c r="C73" t="s">
        <v>469</v>
      </c>
      <c r="D73" s="106">
        <v>0</v>
      </c>
      <c r="E73" s="106" t="s">
        <v>403</v>
      </c>
      <c r="F73" s="106" t="s">
        <v>409</v>
      </c>
      <c r="G73" t="s">
        <v>856</v>
      </c>
      <c r="H73" t="s">
        <v>277</v>
      </c>
      <c r="I73" t="s">
        <v>277</v>
      </c>
      <c r="J73">
        <v>657120</v>
      </c>
      <c r="K73" s="118" t="s">
        <v>12</v>
      </c>
      <c r="L73" s="106">
        <v>1</v>
      </c>
      <c r="M73" s="106" t="str">
        <f t="shared" si="4"/>
        <v>SEN .I03</v>
      </c>
      <c r="N73" s="106">
        <v>151702</v>
      </c>
      <c r="O73" t="s">
        <v>317</v>
      </c>
      <c r="P73" t="s">
        <v>317</v>
      </c>
      <c r="Q73" t="s">
        <v>316</v>
      </c>
      <c r="R73" t="s">
        <v>814</v>
      </c>
      <c r="S73" t="s">
        <v>882</v>
      </c>
      <c r="T73" s="125">
        <v>0</v>
      </c>
      <c r="U73" t="str">
        <f t="shared" ref="U73:U104" si="35">RIGHT($B73,4)&amp;"."&amp;$M73&amp;"."&amp;U$3</f>
        <v>2047.SEN .I03.Ap251</v>
      </c>
      <c r="V73" t="str">
        <f t="shared" ref="V73:V104" si="36">$O73&amp;"."&amp;RIGHT($B73,4)&amp;"."&amp;$M73&amp;"."&amp;V$3</f>
        <v>The Hyde School.2047.SEN .I03.Ap25</v>
      </c>
      <c r="W73" s="119">
        <v>0</v>
      </c>
      <c r="X73" s="119" t="s">
        <v>24446</v>
      </c>
      <c r="Y73" s="119" t="s">
        <v>24447</v>
      </c>
      <c r="Z73" s="119">
        <v>0</v>
      </c>
      <c r="AA73" s="119"/>
      <c r="AB73" s="119">
        <f t="shared" si="34"/>
        <v>0</v>
      </c>
      <c r="AC73" s="97">
        <f t="shared" si="13"/>
        <v>0</v>
      </c>
      <c r="AE73" s="119"/>
      <c r="AF73" s="97">
        <f t="shared" si="32"/>
        <v>0</v>
      </c>
      <c r="AG73" s="97">
        <f t="shared" si="32"/>
        <v>0</v>
      </c>
      <c r="AH73" s="97">
        <f t="shared" si="32"/>
        <v>0</v>
      </c>
      <c r="AI73" s="97">
        <f t="shared" si="32"/>
        <v>0</v>
      </c>
      <c r="AJ73" s="97">
        <f t="shared" si="32"/>
        <v>0</v>
      </c>
      <c r="AK73" s="97">
        <f t="shared" si="32"/>
        <v>0</v>
      </c>
      <c r="AL73" s="97">
        <f t="shared" si="32"/>
        <v>0</v>
      </c>
      <c r="AM73" s="97">
        <f t="shared" si="32"/>
        <v>0</v>
      </c>
      <c r="AN73" s="97">
        <f t="shared" si="32"/>
        <v>0</v>
      </c>
      <c r="AO73" s="97">
        <f t="shared" si="32"/>
        <v>0</v>
      </c>
      <c r="AP73" s="97">
        <f t="shared" si="32"/>
        <v>0</v>
      </c>
      <c r="AQ73" s="97">
        <f t="shared" si="32"/>
        <v>0</v>
      </c>
      <c r="AR73" s="97">
        <f t="shared" si="32"/>
        <v>0</v>
      </c>
      <c r="AS73" s="97">
        <f t="shared" si="33"/>
        <v>0</v>
      </c>
      <c r="AT73" s="97">
        <f t="shared" si="33"/>
        <v>0</v>
      </c>
      <c r="AU73" s="97">
        <f t="shared" si="33"/>
        <v>0</v>
      </c>
      <c r="AV73" s="97">
        <f t="shared" si="33"/>
        <v>0</v>
      </c>
      <c r="AW73" s="97">
        <f t="shared" si="33"/>
        <v>0</v>
      </c>
      <c r="AX73" s="97">
        <f t="shared" si="33"/>
        <v>0</v>
      </c>
      <c r="AY73" s="97">
        <f t="shared" si="33"/>
        <v>0</v>
      </c>
      <c r="AZ73" s="97">
        <f t="shared" si="33"/>
        <v>0</v>
      </c>
      <c r="BA73" s="97">
        <f t="shared" si="33"/>
        <v>0</v>
      </c>
      <c r="BB73" s="97">
        <f t="shared" si="33"/>
        <v>0</v>
      </c>
      <c r="BC73" s="97">
        <f t="shared" si="33"/>
        <v>0</v>
      </c>
      <c r="BD73" s="97">
        <f t="shared" si="33"/>
        <v>0</v>
      </c>
      <c r="BE73" s="120">
        <f t="shared" si="6"/>
        <v>0</v>
      </c>
      <c r="BF73" s="120">
        <f t="shared" si="7"/>
        <v>0</v>
      </c>
      <c r="BI73"/>
    </row>
    <row r="74" spans="1:72" x14ac:dyDescent="0.3">
      <c r="A74">
        <v>3022047</v>
      </c>
      <c r="B74" s="118">
        <v>3022047</v>
      </c>
      <c r="C74" t="s">
        <v>469</v>
      </c>
      <c r="D74" s="106">
        <v>0</v>
      </c>
      <c r="E74" s="106" t="s">
        <v>403</v>
      </c>
      <c r="F74" s="106" t="s">
        <v>409</v>
      </c>
      <c r="G74" t="s">
        <v>859</v>
      </c>
      <c r="H74" t="s">
        <v>873</v>
      </c>
      <c r="I74" t="s">
        <v>279</v>
      </c>
      <c r="J74">
        <v>657120</v>
      </c>
      <c r="K74" s="118" t="s">
        <v>12</v>
      </c>
      <c r="L74" s="106">
        <v>1</v>
      </c>
      <c r="M74" s="106" t="str">
        <f t="shared" ref="M74:M137" si="37">LEFT(I74,4)&amp;"."&amp;K74</f>
        <v>EHCP.I03</v>
      </c>
      <c r="N74" s="106">
        <v>151702</v>
      </c>
      <c r="O74" t="s">
        <v>317</v>
      </c>
      <c r="P74" t="s">
        <v>317</v>
      </c>
      <c r="Q74" t="s">
        <v>316</v>
      </c>
      <c r="R74" t="s">
        <v>814</v>
      </c>
      <c r="S74" t="s">
        <v>844</v>
      </c>
      <c r="T74" s="125">
        <v>217523.5</v>
      </c>
      <c r="U74" t="str">
        <f t="shared" si="35"/>
        <v>2047.EHCP.I03.Ap251</v>
      </c>
      <c r="V74" t="str">
        <f t="shared" si="36"/>
        <v>The Hyde School.2047.EHCP.I03.Ap25</v>
      </c>
      <c r="W74" s="119">
        <v>34695.896923076929</v>
      </c>
      <c r="X74" s="119" t="s">
        <v>24448</v>
      </c>
      <c r="Y74" s="119" t="s">
        <v>24449</v>
      </c>
      <c r="Z74" s="119">
        <v>17347.948461538464</v>
      </c>
      <c r="AA74" s="97" t="str">
        <f t="shared" ref="AA74:AA85" si="38">RIGHT(A74,4)&amp;M74&amp;"Jun25"</f>
        <v>2047EHCP.I03Jun25</v>
      </c>
      <c r="AB74" s="119" t="str">
        <f t="shared" ref="AB74:AB85" si="39">LEFT(C74,7)&amp;"."&amp;AA74</f>
        <v>Hyde Sc.2047EHCP.I03Jun25</v>
      </c>
      <c r="AC74" s="97">
        <f t="shared" si="13"/>
        <v>16547.965461538461</v>
      </c>
      <c r="AE74" s="119"/>
      <c r="AF74" s="97">
        <f t="shared" si="32"/>
        <v>16547.965461538461</v>
      </c>
      <c r="AG74" s="97">
        <f t="shared" si="32"/>
        <v>16547.965461538461</v>
      </c>
      <c r="AH74" s="97">
        <f t="shared" si="32"/>
        <v>16547.965461538461</v>
      </c>
      <c r="AI74" s="97">
        <f t="shared" si="32"/>
        <v>16547.965461538461</v>
      </c>
      <c r="AJ74" s="97">
        <f t="shared" si="32"/>
        <v>16547.965461538461</v>
      </c>
      <c r="AK74" s="97">
        <f t="shared" si="32"/>
        <v>16547.965461538461</v>
      </c>
      <c r="AL74" s="97">
        <f t="shared" si="32"/>
        <v>16547.965461538461</v>
      </c>
      <c r="AM74" s="97">
        <f t="shared" si="32"/>
        <v>16547.965461538461</v>
      </c>
      <c r="AN74" s="97">
        <f t="shared" si="32"/>
        <v>16547.965461538461</v>
      </c>
      <c r="AO74" s="97">
        <f t="shared" si="32"/>
        <v>16547.965461538461</v>
      </c>
      <c r="AP74" s="97">
        <f t="shared" si="32"/>
        <v>16547.965461538461</v>
      </c>
      <c r="AQ74" s="97">
        <f t="shared" si="32"/>
        <v>16547.965461538461</v>
      </c>
      <c r="AR74" s="97">
        <f t="shared" si="32"/>
        <v>16547.965461538461</v>
      </c>
      <c r="AS74" s="97">
        <f t="shared" si="33"/>
        <v>16547.965461538461</v>
      </c>
      <c r="AT74" s="97">
        <f t="shared" si="33"/>
        <v>16547.965461538461</v>
      </c>
      <c r="AU74" s="97">
        <f t="shared" si="33"/>
        <v>16547.965461538461</v>
      </c>
      <c r="AV74" s="97">
        <f t="shared" si="33"/>
        <v>16547.965461538461</v>
      </c>
      <c r="AW74" s="97">
        <f t="shared" si="33"/>
        <v>16547.965461538461</v>
      </c>
      <c r="AX74" s="97">
        <f t="shared" si="33"/>
        <v>16547.965461538461</v>
      </c>
      <c r="AY74" s="97">
        <f t="shared" si="33"/>
        <v>16547.965461538461</v>
      </c>
      <c r="AZ74" s="97">
        <f t="shared" si="33"/>
        <v>16547.965461538461</v>
      </c>
      <c r="BA74" s="97">
        <f t="shared" si="33"/>
        <v>16547.965461538461</v>
      </c>
      <c r="BB74" s="97">
        <f t="shared" si="33"/>
        <v>16547.965461538461</v>
      </c>
      <c r="BC74" s="97">
        <f t="shared" si="33"/>
        <v>16547.965461538461</v>
      </c>
      <c r="BD74" s="97">
        <f t="shared" si="33"/>
        <v>16547.965461538461</v>
      </c>
      <c r="BE74" s="120">
        <f t="shared" ref="BE74:BE137" si="40">W74+Z74+AC74+AF74+AI74+AL74+AO74+AR74+AU74+AX74+BA74+BD74</f>
        <v>217523.50000000003</v>
      </c>
      <c r="BF74" s="120">
        <f t="shared" ref="BF74:BF137" si="41">BE74-T74</f>
        <v>0</v>
      </c>
      <c r="BI74"/>
    </row>
    <row r="75" spans="1:72" x14ac:dyDescent="0.3">
      <c r="A75">
        <v>3022048</v>
      </c>
      <c r="B75" s="118">
        <v>3022048</v>
      </c>
      <c r="C75" t="s">
        <v>477</v>
      </c>
      <c r="D75" s="106">
        <v>0</v>
      </c>
      <c r="E75" s="106" t="s">
        <v>403</v>
      </c>
      <c r="F75" s="106" t="s">
        <v>409</v>
      </c>
      <c r="G75" t="s">
        <v>859</v>
      </c>
      <c r="H75" t="s">
        <v>873</v>
      </c>
      <c r="I75" t="s">
        <v>279</v>
      </c>
      <c r="J75">
        <v>657120</v>
      </c>
      <c r="K75" s="118" t="s">
        <v>12</v>
      </c>
      <c r="L75" s="106">
        <v>1</v>
      </c>
      <c r="M75" s="106" t="str">
        <f t="shared" si="37"/>
        <v>EHCP.I03</v>
      </c>
      <c r="N75" s="106">
        <v>155126</v>
      </c>
      <c r="O75" t="s">
        <v>327</v>
      </c>
      <c r="P75" t="s">
        <v>327</v>
      </c>
      <c r="Q75" t="s">
        <v>326</v>
      </c>
      <c r="R75" t="s">
        <v>815</v>
      </c>
      <c r="S75" t="s">
        <v>844</v>
      </c>
      <c r="T75" s="125">
        <v>230728.25</v>
      </c>
      <c r="U75" t="str">
        <f t="shared" si="35"/>
        <v>2048.EHCP.I03.Ap251</v>
      </c>
      <c r="V75" t="str">
        <f t="shared" si="36"/>
        <v>Millbrook Park Primary School.2048.EHCP.I03.Ap25</v>
      </c>
      <c r="W75" s="119">
        <v>32045.884615384617</v>
      </c>
      <c r="X75" s="119" t="s">
        <v>24450</v>
      </c>
      <c r="Y75" s="119" t="s">
        <v>24451</v>
      </c>
      <c r="Z75" s="119">
        <v>16022.942307692309</v>
      </c>
      <c r="AA75" s="97" t="str">
        <f t="shared" si="38"/>
        <v>2048EHCP.I03Jun25</v>
      </c>
      <c r="AB75" s="119" t="str">
        <f t="shared" si="39"/>
        <v>Millbro.2048EHCP.I03Jun25</v>
      </c>
      <c r="AC75" s="97">
        <f t="shared" si="13"/>
        <v>18265.942307692305</v>
      </c>
      <c r="AE75" s="119"/>
      <c r="AF75" s="97">
        <f t="shared" si="32"/>
        <v>18265.942307692305</v>
      </c>
      <c r="AG75" s="97">
        <f t="shared" si="32"/>
        <v>18265.942307692305</v>
      </c>
      <c r="AH75" s="97">
        <f t="shared" si="32"/>
        <v>18265.942307692305</v>
      </c>
      <c r="AI75" s="97">
        <f t="shared" si="32"/>
        <v>18265.942307692305</v>
      </c>
      <c r="AJ75" s="97">
        <f t="shared" si="32"/>
        <v>18265.942307692305</v>
      </c>
      <c r="AK75" s="97">
        <f t="shared" si="32"/>
        <v>18265.942307692305</v>
      </c>
      <c r="AL75" s="97">
        <f t="shared" si="32"/>
        <v>18265.942307692305</v>
      </c>
      <c r="AM75" s="97">
        <f t="shared" si="32"/>
        <v>18265.942307692305</v>
      </c>
      <c r="AN75" s="97">
        <f t="shared" si="32"/>
        <v>18265.942307692305</v>
      </c>
      <c r="AO75" s="97">
        <f t="shared" si="32"/>
        <v>18265.942307692305</v>
      </c>
      <c r="AP75" s="97">
        <f t="shared" si="32"/>
        <v>18265.942307692305</v>
      </c>
      <c r="AQ75" s="97">
        <f t="shared" si="32"/>
        <v>18265.942307692305</v>
      </c>
      <c r="AR75" s="97">
        <f t="shared" si="32"/>
        <v>18265.942307692305</v>
      </c>
      <c r="AS75" s="97">
        <f t="shared" si="33"/>
        <v>18265.942307692305</v>
      </c>
      <c r="AT75" s="97">
        <f t="shared" si="33"/>
        <v>18265.942307692305</v>
      </c>
      <c r="AU75" s="97">
        <f t="shared" si="33"/>
        <v>18265.942307692305</v>
      </c>
      <c r="AV75" s="97">
        <f t="shared" si="33"/>
        <v>18265.942307692305</v>
      </c>
      <c r="AW75" s="97">
        <f t="shared" si="33"/>
        <v>18265.942307692305</v>
      </c>
      <c r="AX75" s="97">
        <f t="shared" si="33"/>
        <v>18265.942307692305</v>
      </c>
      <c r="AY75" s="97">
        <f t="shared" si="33"/>
        <v>18265.942307692305</v>
      </c>
      <c r="AZ75" s="97">
        <f t="shared" si="33"/>
        <v>18265.942307692305</v>
      </c>
      <c r="BA75" s="97">
        <f t="shared" si="33"/>
        <v>18265.942307692305</v>
      </c>
      <c r="BB75" s="97">
        <f t="shared" si="33"/>
        <v>18265.942307692305</v>
      </c>
      <c r="BC75" s="97">
        <f t="shared" si="33"/>
        <v>18265.942307692305</v>
      </c>
      <c r="BD75" s="97">
        <f t="shared" si="33"/>
        <v>18265.942307692305</v>
      </c>
      <c r="BE75" s="120">
        <f t="shared" si="40"/>
        <v>230728.25000000003</v>
      </c>
      <c r="BF75" s="120">
        <f t="shared" si="41"/>
        <v>0</v>
      </c>
      <c r="BI75"/>
    </row>
    <row r="76" spans="1:72" x14ac:dyDescent="0.3">
      <c r="A76">
        <v>3022048</v>
      </c>
      <c r="B76" s="118">
        <v>3022048</v>
      </c>
      <c r="C76" t="s">
        <v>477</v>
      </c>
      <c r="D76" s="106">
        <v>0</v>
      </c>
      <c r="E76" s="106" t="s">
        <v>403</v>
      </c>
      <c r="F76" s="106" t="s">
        <v>409</v>
      </c>
      <c r="G76" t="s">
        <v>856</v>
      </c>
      <c r="H76" t="s">
        <v>277</v>
      </c>
      <c r="I76" t="s">
        <v>277</v>
      </c>
      <c r="J76">
        <v>657120</v>
      </c>
      <c r="K76" s="118" t="s">
        <v>12</v>
      </c>
      <c r="L76" s="106">
        <v>1</v>
      </c>
      <c r="M76" s="106" t="str">
        <f t="shared" si="37"/>
        <v>SEN .I03</v>
      </c>
      <c r="N76" s="106">
        <v>155126</v>
      </c>
      <c r="O76" t="s">
        <v>327</v>
      </c>
      <c r="P76" t="s">
        <v>327</v>
      </c>
      <c r="Q76" t="s">
        <v>326</v>
      </c>
      <c r="R76" t="s">
        <v>815</v>
      </c>
      <c r="S76" t="s">
        <v>882</v>
      </c>
      <c r="T76" s="125">
        <v>2581</v>
      </c>
      <c r="U76" t="str">
        <f t="shared" si="35"/>
        <v>2048.SEN .I03.Ap251</v>
      </c>
      <c r="V76" t="str">
        <f t="shared" si="36"/>
        <v>Millbrook Park Primary School.2048.SEN .I03.Ap25</v>
      </c>
      <c r="W76" s="119">
        <v>397.07692307692309</v>
      </c>
      <c r="X76" s="119" t="s">
        <v>24452</v>
      </c>
      <c r="Y76" s="119" t="s">
        <v>24453</v>
      </c>
      <c r="Z76" s="119">
        <v>198.53846153846155</v>
      </c>
      <c r="AA76" s="97" t="str">
        <f t="shared" si="38"/>
        <v>2048SEN .I03Jun25</v>
      </c>
      <c r="AB76" s="119" t="str">
        <f t="shared" si="39"/>
        <v>Millbro.2048SEN .I03Jun25</v>
      </c>
      <c r="AC76" s="97">
        <f t="shared" si="13"/>
        <v>198.53846153846152</v>
      </c>
      <c r="AE76" s="119"/>
      <c r="AF76" s="97">
        <f t="shared" si="32"/>
        <v>198.53846153846152</v>
      </c>
      <c r="AG76" s="97">
        <f t="shared" si="32"/>
        <v>198.53846153846152</v>
      </c>
      <c r="AH76" s="97">
        <f t="shared" si="32"/>
        <v>198.53846153846152</v>
      </c>
      <c r="AI76" s="97">
        <f t="shared" si="32"/>
        <v>198.53846153846152</v>
      </c>
      <c r="AJ76" s="97">
        <f t="shared" si="32"/>
        <v>198.53846153846152</v>
      </c>
      <c r="AK76" s="97">
        <f t="shared" si="32"/>
        <v>198.53846153846152</v>
      </c>
      <c r="AL76" s="97">
        <f t="shared" si="32"/>
        <v>198.53846153846152</v>
      </c>
      <c r="AM76" s="97">
        <f t="shared" si="32"/>
        <v>198.53846153846152</v>
      </c>
      <c r="AN76" s="97">
        <f t="shared" si="32"/>
        <v>198.53846153846152</v>
      </c>
      <c r="AO76" s="97">
        <f t="shared" si="32"/>
        <v>198.53846153846152</v>
      </c>
      <c r="AP76" s="97">
        <f t="shared" si="32"/>
        <v>198.53846153846152</v>
      </c>
      <c r="AQ76" s="97">
        <f t="shared" si="32"/>
        <v>198.53846153846152</v>
      </c>
      <c r="AR76" s="97">
        <f t="shared" si="32"/>
        <v>198.53846153846152</v>
      </c>
      <c r="AS76" s="97">
        <f t="shared" si="33"/>
        <v>198.53846153846152</v>
      </c>
      <c r="AT76" s="97">
        <f t="shared" si="33"/>
        <v>198.53846153846152</v>
      </c>
      <c r="AU76" s="97">
        <f t="shared" si="33"/>
        <v>198.53846153846152</v>
      </c>
      <c r="AV76" s="97">
        <f t="shared" si="33"/>
        <v>198.53846153846152</v>
      </c>
      <c r="AW76" s="97">
        <f t="shared" si="33"/>
        <v>198.53846153846152</v>
      </c>
      <c r="AX76" s="97">
        <f t="shared" si="33"/>
        <v>198.53846153846152</v>
      </c>
      <c r="AY76" s="97">
        <f t="shared" si="33"/>
        <v>198.53846153846152</v>
      </c>
      <c r="AZ76" s="97">
        <f t="shared" si="33"/>
        <v>198.53846153846152</v>
      </c>
      <c r="BA76" s="97">
        <f t="shared" si="33"/>
        <v>198.53846153846152</v>
      </c>
      <c r="BB76" s="97">
        <f t="shared" si="33"/>
        <v>198.53846153846152</v>
      </c>
      <c r="BC76" s="97">
        <f t="shared" si="33"/>
        <v>198.53846153846152</v>
      </c>
      <c r="BD76" s="97">
        <f t="shared" si="33"/>
        <v>198.53846153846152</v>
      </c>
      <c r="BE76" s="120">
        <f t="shared" si="40"/>
        <v>2580.9999999999995</v>
      </c>
      <c r="BF76" s="120">
        <f t="shared" si="41"/>
        <v>0</v>
      </c>
      <c r="BI76"/>
    </row>
    <row r="77" spans="1:72" x14ac:dyDescent="0.3">
      <c r="A77">
        <v>3022049</v>
      </c>
      <c r="B77" s="118">
        <v>3022049</v>
      </c>
      <c r="C77" t="s">
        <v>526</v>
      </c>
      <c r="D77" s="106">
        <v>0</v>
      </c>
      <c r="E77" s="106" t="s">
        <v>403</v>
      </c>
      <c r="F77" s="106" t="s">
        <v>409</v>
      </c>
      <c r="G77" t="s">
        <v>859</v>
      </c>
      <c r="H77" t="s">
        <v>873</v>
      </c>
      <c r="I77" t="s">
        <v>279</v>
      </c>
      <c r="J77">
        <v>657120</v>
      </c>
      <c r="K77" s="118" t="s">
        <v>12</v>
      </c>
      <c r="L77" s="106">
        <v>1</v>
      </c>
      <c r="M77" s="106" t="str">
        <f t="shared" si="37"/>
        <v>EHCP.I03</v>
      </c>
      <c r="N77" s="106">
        <v>157055</v>
      </c>
      <c r="O77" t="s">
        <v>337</v>
      </c>
      <c r="P77" t="s">
        <v>23899</v>
      </c>
      <c r="Q77" t="s">
        <v>336</v>
      </c>
      <c r="R77" t="s">
        <v>23901</v>
      </c>
      <c r="S77" t="s">
        <v>844</v>
      </c>
      <c r="T77" s="125">
        <v>157055</v>
      </c>
      <c r="U77" t="str">
        <f t="shared" si="35"/>
        <v>2049.EHCP.I03.Ap251</v>
      </c>
      <c r="V77" t="str">
        <f t="shared" si="36"/>
        <v>Watling Park School.2049.EHCP.I03.Ap25</v>
      </c>
      <c r="W77" s="119">
        <v>24162.307692307691</v>
      </c>
      <c r="X77" s="119" t="s">
        <v>24454</v>
      </c>
      <c r="Y77" s="119" t="s">
        <v>24455</v>
      </c>
      <c r="Z77" s="119">
        <v>12081.153846153846</v>
      </c>
      <c r="AA77" s="97" t="str">
        <f t="shared" si="38"/>
        <v>2049EHCP.I03Jun25</v>
      </c>
      <c r="AB77" s="119" t="str">
        <f t="shared" si="39"/>
        <v>Watling.2049EHCP.I03Jun25</v>
      </c>
      <c r="AC77" s="97">
        <f t="shared" si="13"/>
        <v>12081.153846153848</v>
      </c>
      <c r="AE77" s="119"/>
      <c r="AF77" s="97">
        <f t="shared" si="32"/>
        <v>12081.153846153848</v>
      </c>
      <c r="AG77" s="97">
        <f t="shared" si="32"/>
        <v>12081.153846153848</v>
      </c>
      <c r="AH77" s="97">
        <f t="shared" si="32"/>
        <v>12081.153846153848</v>
      </c>
      <c r="AI77" s="97">
        <f t="shared" si="32"/>
        <v>12081.153846153848</v>
      </c>
      <c r="AJ77" s="97">
        <f t="shared" si="32"/>
        <v>12081.153846153848</v>
      </c>
      <c r="AK77" s="97">
        <f t="shared" si="32"/>
        <v>12081.153846153848</v>
      </c>
      <c r="AL77" s="97">
        <f t="shared" si="32"/>
        <v>12081.153846153848</v>
      </c>
      <c r="AM77" s="97">
        <f t="shared" si="32"/>
        <v>12081.153846153848</v>
      </c>
      <c r="AN77" s="97">
        <f t="shared" si="32"/>
        <v>12081.153846153848</v>
      </c>
      <c r="AO77" s="97">
        <f t="shared" si="32"/>
        <v>12081.153846153848</v>
      </c>
      <c r="AP77" s="97">
        <f t="shared" si="32"/>
        <v>12081.153846153848</v>
      </c>
      <c r="AQ77" s="97">
        <f t="shared" si="32"/>
        <v>12081.153846153848</v>
      </c>
      <c r="AR77" s="97">
        <f t="shared" si="32"/>
        <v>12081.153846153848</v>
      </c>
      <c r="AS77" s="97">
        <f t="shared" si="33"/>
        <v>12081.153846153848</v>
      </c>
      <c r="AT77" s="97">
        <f t="shared" si="33"/>
        <v>12081.153846153848</v>
      </c>
      <c r="AU77" s="97">
        <f t="shared" si="33"/>
        <v>12081.153846153848</v>
      </c>
      <c r="AV77" s="97">
        <f t="shared" si="33"/>
        <v>12081.153846153848</v>
      </c>
      <c r="AW77" s="97">
        <f t="shared" si="33"/>
        <v>12081.153846153848</v>
      </c>
      <c r="AX77" s="97">
        <f t="shared" si="33"/>
        <v>12081.153846153848</v>
      </c>
      <c r="AY77" s="97">
        <f t="shared" si="33"/>
        <v>12081.153846153848</v>
      </c>
      <c r="AZ77" s="97">
        <f t="shared" si="33"/>
        <v>12081.153846153848</v>
      </c>
      <c r="BA77" s="97">
        <f t="shared" si="33"/>
        <v>12081.153846153848</v>
      </c>
      <c r="BB77" s="97">
        <f t="shared" si="33"/>
        <v>12081.153846153848</v>
      </c>
      <c r="BC77" s="97">
        <f t="shared" si="33"/>
        <v>12081.153846153848</v>
      </c>
      <c r="BD77" s="97">
        <f t="shared" si="33"/>
        <v>12081.153846153848</v>
      </c>
      <c r="BE77" s="120">
        <f t="shared" si="40"/>
        <v>157055</v>
      </c>
      <c r="BF77" s="120">
        <f t="shared" si="41"/>
        <v>0</v>
      </c>
      <c r="BI77"/>
    </row>
    <row r="78" spans="1:72" x14ac:dyDescent="0.3">
      <c r="A78">
        <v>3022050</v>
      </c>
      <c r="B78" s="118">
        <v>3022050</v>
      </c>
      <c r="C78" t="s">
        <v>422</v>
      </c>
      <c r="D78" s="106">
        <v>0</v>
      </c>
      <c r="E78" s="106" t="s">
        <v>403</v>
      </c>
      <c r="F78" s="106" t="s">
        <v>409</v>
      </c>
      <c r="G78" t="s">
        <v>859</v>
      </c>
      <c r="H78" t="s">
        <v>873</v>
      </c>
      <c r="I78" t="s">
        <v>279</v>
      </c>
      <c r="J78">
        <v>657120</v>
      </c>
      <c r="K78" s="118" t="s">
        <v>12</v>
      </c>
      <c r="L78" s="106">
        <v>1</v>
      </c>
      <c r="M78" s="106" t="str">
        <f t="shared" si="37"/>
        <v>EHCP.I03</v>
      </c>
      <c r="N78" s="106">
        <v>157839</v>
      </c>
      <c r="O78" t="s">
        <v>343</v>
      </c>
      <c r="P78" t="s">
        <v>343</v>
      </c>
      <c r="Q78" t="s">
        <v>342</v>
      </c>
      <c r="R78" t="s">
        <v>817</v>
      </c>
      <c r="S78" t="s">
        <v>844</v>
      </c>
      <c r="T78" s="125">
        <v>141647</v>
      </c>
      <c r="U78" t="str">
        <f t="shared" si="35"/>
        <v>2050.EHCP.I03.Ap251</v>
      </c>
      <c r="V78" t="str">
        <f t="shared" si="36"/>
        <v>Ashmole Primary School.2050.EHCP.I03.Ap25</v>
      </c>
      <c r="W78" s="119">
        <v>21791.846153846152</v>
      </c>
      <c r="X78" s="119" t="s">
        <v>24456</v>
      </c>
      <c r="Y78" s="119" t="s">
        <v>24457</v>
      </c>
      <c r="Z78" s="119">
        <v>10895.923076923076</v>
      </c>
      <c r="AA78" s="97" t="str">
        <f t="shared" si="38"/>
        <v>2050EHCP.I03Jun25</v>
      </c>
      <c r="AB78" s="119" t="str">
        <f t="shared" si="39"/>
        <v>Ashmole.2050EHCP.I03Jun25</v>
      </c>
      <c r="AC78" s="97">
        <f t="shared" si="13"/>
        <v>10895.923076923078</v>
      </c>
      <c r="AE78" s="119"/>
      <c r="AF78" s="97">
        <f t="shared" si="32"/>
        <v>10895.923076923078</v>
      </c>
      <c r="AG78" s="97">
        <f t="shared" si="32"/>
        <v>10895.923076923078</v>
      </c>
      <c r="AH78" s="97">
        <f t="shared" si="32"/>
        <v>10895.923076923078</v>
      </c>
      <c r="AI78" s="97">
        <f t="shared" si="32"/>
        <v>10895.923076923078</v>
      </c>
      <c r="AJ78" s="97">
        <f t="shared" si="32"/>
        <v>10895.923076923078</v>
      </c>
      <c r="AK78" s="97">
        <f t="shared" si="32"/>
        <v>10895.923076923078</v>
      </c>
      <c r="AL78" s="97">
        <f t="shared" si="32"/>
        <v>10895.923076923078</v>
      </c>
      <c r="AM78" s="97">
        <f t="shared" si="32"/>
        <v>10895.923076923078</v>
      </c>
      <c r="AN78" s="97">
        <f t="shared" si="32"/>
        <v>10895.923076923078</v>
      </c>
      <c r="AO78" s="97">
        <f t="shared" si="32"/>
        <v>10895.923076923078</v>
      </c>
      <c r="AP78" s="97">
        <f t="shared" si="32"/>
        <v>10895.923076923078</v>
      </c>
      <c r="AQ78" s="97">
        <f t="shared" si="32"/>
        <v>10895.923076923078</v>
      </c>
      <c r="AR78" s="97">
        <f t="shared" si="32"/>
        <v>10895.923076923078</v>
      </c>
      <c r="AS78" s="97">
        <f t="shared" si="33"/>
        <v>10895.923076923078</v>
      </c>
      <c r="AT78" s="97">
        <f t="shared" si="33"/>
        <v>10895.923076923078</v>
      </c>
      <c r="AU78" s="97">
        <f t="shared" si="33"/>
        <v>10895.923076923078</v>
      </c>
      <c r="AV78" s="97">
        <f t="shared" si="33"/>
        <v>10895.923076923078</v>
      </c>
      <c r="AW78" s="97">
        <f t="shared" si="33"/>
        <v>10895.923076923078</v>
      </c>
      <c r="AX78" s="97">
        <f t="shared" si="33"/>
        <v>10895.923076923078</v>
      </c>
      <c r="AY78" s="97">
        <f t="shared" si="33"/>
        <v>10895.923076923078</v>
      </c>
      <c r="AZ78" s="97">
        <f t="shared" si="33"/>
        <v>10895.923076923078</v>
      </c>
      <c r="BA78" s="97">
        <f t="shared" si="33"/>
        <v>10895.923076923078</v>
      </c>
      <c r="BB78" s="97">
        <f t="shared" si="33"/>
        <v>10895.923076923078</v>
      </c>
      <c r="BC78" s="97">
        <f t="shared" si="33"/>
        <v>10895.923076923078</v>
      </c>
      <c r="BD78" s="97">
        <f t="shared" si="33"/>
        <v>10895.923076923078</v>
      </c>
      <c r="BE78" s="120">
        <f t="shared" si="40"/>
        <v>141647</v>
      </c>
      <c r="BF78" s="120">
        <f t="shared" si="41"/>
        <v>0</v>
      </c>
      <c r="BI78"/>
    </row>
    <row r="79" spans="1:72" x14ac:dyDescent="0.3">
      <c r="A79">
        <v>3022051</v>
      </c>
      <c r="B79" s="118">
        <v>3022051</v>
      </c>
      <c r="C79" t="s">
        <v>519</v>
      </c>
      <c r="D79" s="106">
        <v>0</v>
      </c>
      <c r="E79" s="106" t="s">
        <v>403</v>
      </c>
      <c r="F79" s="106" t="s">
        <v>409</v>
      </c>
      <c r="G79" t="s">
        <v>859</v>
      </c>
      <c r="H79" t="s">
        <v>873</v>
      </c>
      <c r="I79" t="s">
        <v>279</v>
      </c>
      <c r="J79">
        <v>657120</v>
      </c>
      <c r="K79" s="118" t="s">
        <v>12</v>
      </c>
      <c r="L79" s="106">
        <v>1</v>
      </c>
      <c r="M79" s="106" t="str">
        <f t="shared" si="37"/>
        <v>EHCP.I03</v>
      </c>
      <c r="N79" s="106">
        <v>157542</v>
      </c>
      <c r="O79" t="s">
        <v>341</v>
      </c>
      <c r="P79" t="s">
        <v>341</v>
      </c>
      <c r="Q79" t="s">
        <v>340</v>
      </c>
      <c r="R79" t="s">
        <v>818</v>
      </c>
      <c r="S79" t="s">
        <v>844</v>
      </c>
      <c r="T79" s="125">
        <v>184674.24</v>
      </c>
      <c r="U79" t="str">
        <f t="shared" si="35"/>
        <v>2051.EHCP.I03.Ap251</v>
      </c>
      <c r="V79" t="str">
        <f t="shared" si="36"/>
        <v>Summerside Primary Academy.2051.EHCP.I03.Ap25</v>
      </c>
      <c r="W79" s="119">
        <v>25697.384615384617</v>
      </c>
      <c r="X79" s="119" t="s">
        <v>24458</v>
      </c>
      <c r="Y79" s="119" t="s">
        <v>24459</v>
      </c>
      <c r="Z79" s="119">
        <v>12848.692307692309</v>
      </c>
      <c r="AA79" s="97" t="str">
        <f t="shared" si="38"/>
        <v>2051EHCP.I03Jun25</v>
      </c>
      <c r="AB79" s="119" t="str">
        <f t="shared" si="39"/>
        <v>Summers.2051EHCP.I03Jun25</v>
      </c>
      <c r="AC79" s="97">
        <f t="shared" si="13"/>
        <v>14612.816307692305</v>
      </c>
      <c r="AE79" s="119"/>
      <c r="AF79" s="97">
        <f t="shared" si="32"/>
        <v>14612.816307692305</v>
      </c>
      <c r="AG79" s="97">
        <f t="shared" si="32"/>
        <v>14612.816307692305</v>
      </c>
      <c r="AH79" s="97">
        <f t="shared" si="32"/>
        <v>14612.816307692305</v>
      </c>
      <c r="AI79" s="97">
        <f t="shared" si="32"/>
        <v>14612.816307692305</v>
      </c>
      <c r="AJ79" s="97">
        <f t="shared" si="32"/>
        <v>14612.816307692305</v>
      </c>
      <c r="AK79" s="97">
        <f t="shared" si="32"/>
        <v>14612.816307692305</v>
      </c>
      <c r="AL79" s="97">
        <f t="shared" si="32"/>
        <v>14612.816307692305</v>
      </c>
      <c r="AM79" s="97">
        <f t="shared" si="32"/>
        <v>14612.816307692305</v>
      </c>
      <c r="AN79" s="97">
        <f t="shared" si="32"/>
        <v>14612.816307692305</v>
      </c>
      <c r="AO79" s="97">
        <f t="shared" si="32"/>
        <v>14612.816307692305</v>
      </c>
      <c r="AP79" s="97">
        <f t="shared" si="32"/>
        <v>14612.816307692305</v>
      </c>
      <c r="AQ79" s="97">
        <f t="shared" si="32"/>
        <v>14612.816307692305</v>
      </c>
      <c r="AR79" s="97">
        <f t="shared" si="32"/>
        <v>14612.816307692305</v>
      </c>
      <c r="AS79" s="97">
        <f t="shared" si="33"/>
        <v>14612.816307692305</v>
      </c>
      <c r="AT79" s="97">
        <f t="shared" si="33"/>
        <v>14612.816307692305</v>
      </c>
      <c r="AU79" s="97">
        <f t="shared" si="33"/>
        <v>14612.816307692305</v>
      </c>
      <c r="AV79" s="97">
        <f t="shared" si="33"/>
        <v>14612.816307692305</v>
      </c>
      <c r="AW79" s="97">
        <f t="shared" si="33"/>
        <v>14612.816307692305</v>
      </c>
      <c r="AX79" s="97">
        <f t="shared" si="33"/>
        <v>14612.816307692305</v>
      </c>
      <c r="AY79" s="97">
        <f t="shared" si="33"/>
        <v>14612.816307692305</v>
      </c>
      <c r="AZ79" s="97">
        <f t="shared" si="33"/>
        <v>14612.816307692305</v>
      </c>
      <c r="BA79" s="97">
        <f t="shared" si="33"/>
        <v>14612.816307692305</v>
      </c>
      <c r="BB79" s="97">
        <f t="shared" si="33"/>
        <v>14612.816307692305</v>
      </c>
      <c r="BC79" s="97">
        <f t="shared" si="33"/>
        <v>14612.816307692305</v>
      </c>
      <c r="BD79" s="97">
        <f t="shared" si="33"/>
        <v>14612.816307692305</v>
      </c>
      <c r="BE79" s="120">
        <f t="shared" si="40"/>
        <v>184674.23999999996</v>
      </c>
      <c r="BF79" s="120">
        <f t="shared" si="41"/>
        <v>0</v>
      </c>
      <c r="BI79"/>
    </row>
    <row r="80" spans="1:72" s="474" customFormat="1" x14ac:dyDescent="0.3">
      <c r="A80">
        <v>3022051</v>
      </c>
      <c r="B80" s="118">
        <v>3022051</v>
      </c>
      <c r="C80" t="s">
        <v>519</v>
      </c>
      <c r="D80" s="106">
        <v>0</v>
      </c>
      <c r="E80" s="106" t="s">
        <v>403</v>
      </c>
      <c r="F80" s="106" t="s">
        <v>409</v>
      </c>
      <c r="G80" t="s">
        <v>862</v>
      </c>
      <c r="H80" t="s">
        <v>873</v>
      </c>
      <c r="I80" t="s">
        <v>278</v>
      </c>
      <c r="J80">
        <v>657120</v>
      </c>
      <c r="K80" s="118" t="s">
        <v>12</v>
      </c>
      <c r="L80" s="106">
        <v>1</v>
      </c>
      <c r="M80" s="106" t="str">
        <f t="shared" si="37"/>
        <v>ARPs.I03</v>
      </c>
      <c r="N80" s="106">
        <v>157542</v>
      </c>
      <c r="O80" t="s">
        <v>341</v>
      </c>
      <c r="P80" t="s">
        <v>341</v>
      </c>
      <c r="Q80" t="s">
        <v>340</v>
      </c>
      <c r="R80" t="s">
        <v>818</v>
      </c>
      <c r="S80" t="s">
        <v>846</v>
      </c>
      <c r="T80" s="125">
        <v>205614.25</v>
      </c>
      <c r="U80" t="str">
        <f t="shared" si="35"/>
        <v>2051.ARPs.I03.Ap251</v>
      </c>
      <c r="V80" t="str">
        <f t="shared" si="36"/>
        <v>Summerside Primary Academy.2051.ARPs.I03.Ap25</v>
      </c>
      <c r="W80" s="119">
        <v>31632.961538461539</v>
      </c>
      <c r="X80" s="119" t="s">
        <v>24460</v>
      </c>
      <c r="Y80" s="119" t="s">
        <v>24461</v>
      </c>
      <c r="Z80" s="119">
        <v>15816.48076923077</v>
      </c>
      <c r="AA80" s="97" t="str">
        <f t="shared" si="38"/>
        <v>2051ARPs.I03Jun25</v>
      </c>
      <c r="AB80" s="119" t="str">
        <f t="shared" si="39"/>
        <v>Summers.2051ARPs.I03Jun25</v>
      </c>
      <c r="AC80" s="97">
        <f t="shared" si="13"/>
        <v>15816.48076923077</v>
      </c>
      <c r="AE80" s="119"/>
      <c r="AF80" s="97">
        <f t="shared" si="32"/>
        <v>15816.48076923077</v>
      </c>
      <c r="AG80" s="97">
        <f t="shared" si="32"/>
        <v>15816.48076923077</v>
      </c>
      <c r="AH80" s="97">
        <f t="shared" si="32"/>
        <v>15816.48076923077</v>
      </c>
      <c r="AI80" s="97">
        <f t="shared" si="32"/>
        <v>15816.48076923077</v>
      </c>
      <c r="AJ80" s="97">
        <f t="shared" si="32"/>
        <v>15816.48076923077</v>
      </c>
      <c r="AK80" s="97">
        <f t="shared" si="32"/>
        <v>15816.48076923077</v>
      </c>
      <c r="AL80" s="97">
        <f t="shared" si="32"/>
        <v>15816.48076923077</v>
      </c>
      <c r="AM80" s="97">
        <f t="shared" si="32"/>
        <v>15816.48076923077</v>
      </c>
      <c r="AN80" s="97">
        <f t="shared" si="32"/>
        <v>15816.48076923077</v>
      </c>
      <c r="AO80" s="97">
        <f t="shared" si="32"/>
        <v>15816.48076923077</v>
      </c>
      <c r="AP80" s="97">
        <f t="shared" si="32"/>
        <v>15816.48076923077</v>
      </c>
      <c r="AQ80" s="97">
        <f t="shared" si="32"/>
        <v>15816.48076923077</v>
      </c>
      <c r="AR80" s="97">
        <f t="shared" si="32"/>
        <v>15816.48076923077</v>
      </c>
      <c r="AS80" s="97">
        <f t="shared" si="33"/>
        <v>15816.48076923077</v>
      </c>
      <c r="AT80" s="97">
        <f t="shared" si="33"/>
        <v>15816.48076923077</v>
      </c>
      <c r="AU80" s="97">
        <f t="shared" si="33"/>
        <v>15816.48076923077</v>
      </c>
      <c r="AV80" s="97">
        <f t="shared" si="33"/>
        <v>15816.48076923077</v>
      </c>
      <c r="AW80" s="97">
        <f t="shared" si="33"/>
        <v>15816.48076923077</v>
      </c>
      <c r="AX80" s="97">
        <f t="shared" si="33"/>
        <v>15816.48076923077</v>
      </c>
      <c r="AY80" s="97">
        <f t="shared" si="33"/>
        <v>15816.48076923077</v>
      </c>
      <c r="AZ80" s="97">
        <f t="shared" si="33"/>
        <v>15816.48076923077</v>
      </c>
      <c r="BA80" s="97">
        <f t="shared" si="33"/>
        <v>15816.48076923077</v>
      </c>
      <c r="BB80" s="97">
        <f t="shared" si="33"/>
        <v>15816.48076923077</v>
      </c>
      <c r="BC80" s="97">
        <f t="shared" si="33"/>
        <v>15816.48076923077</v>
      </c>
      <c r="BD80" s="97">
        <f t="shared" si="33"/>
        <v>15816.48076923077</v>
      </c>
      <c r="BE80" s="120">
        <f t="shared" si="40"/>
        <v>205614.25000000003</v>
      </c>
      <c r="BF80" s="120">
        <f t="shared" si="41"/>
        <v>0</v>
      </c>
      <c r="BG80"/>
      <c r="BH80"/>
      <c r="BI80"/>
      <c r="BP80"/>
      <c r="BQ80"/>
      <c r="BR80"/>
      <c r="BS80"/>
      <c r="BT80"/>
    </row>
    <row r="81" spans="1:72" s="474" customFormat="1" x14ac:dyDescent="0.3">
      <c r="A81">
        <v>3022051</v>
      </c>
      <c r="B81" s="118">
        <v>3022051</v>
      </c>
      <c r="C81" t="s">
        <v>519</v>
      </c>
      <c r="D81" s="106">
        <v>0</v>
      </c>
      <c r="E81" s="106" t="s">
        <v>403</v>
      </c>
      <c r="F81" s="106" t="s">
        <v>409</v>
      </c>
      <c r="G81" t="s">
        <v>856</v>
      </c>
      <c r="H81" t="s">
        <v>277</v>
      </c>
      <c r="I81" t="s">
        <v>277</v>
      </c>
      <c r="J81">
        <v>657120</v>
      </c>
      <c r="K81" s="118" t="s">
        <v>12</v>
      </c>
      <c r="L81" s="106">
        <v>1</v>
      </c>
      <c r="M81" s="106" t="str">
        <f t="shared" si="37"/>
        <v>SEN .I03</v>
      </c>
      <c r="N81" s="106">
        <v>157542</v>
      </c>
      <c r="O81" t="s">
        <v>341</v>
      </c>
      <c r="P81" t="s">
        <v>341</v>
      </c>
      <c r="Q81" t="s">
        <v>340</v>
      </c>
      <c r="R81" t="s">
        <v>818</v>
      </c>
      <c r="S81" t="s">
        <v>882</v>
      </c>
      <c r="T81" s="125">
        <v>478</v>
      </c>
      <c r="U81" t="str">
        <f t="shared" si="35"/>
        <v>2051.SEN .I03.Ap251</v>
      </c>
      <c r="V81" t="str">
        <f t="shared" si="36"/>
        <v>Summerside Primary Academy.2051.SEN .I03.Ap25</v>
      </c>
      <c r="W81" s="119">
        <v>73.538461538461533</v>
      </c>
      <c r="X81" s="119" t="s">
        <v>24462</v>
      </c>
      <c r="Y81" s="119" t="s">
        <v>24463</v>
      </c>
      <c r="Z81" s="119">
        <v>36.769230769230766</v>
      </c>
      <c r="AA81" s="97" t="str">
        <f t="shared" si="38"/>
        <v>2051SEN .I03Jun25</v>
      </c>
      <c r="AB81" s="119" t="str">
        <f t="shared" si="39"/>
        <v>Summers.2051SEN .I03Jun25</v>
      </c>
      <c r="AC81" s="97">
        <f t="shared" si="13"/>
        <v>36.769230769230774</v>
      </c>
      <c r="AE81" s="119"/>
      <c r="AF81" s="97">
        <f t="shared" si="32"/>
        <v>36.769230769230774</v>
      </c>
      <c r="AG81" s="97">
        <f t="shared" si="32"/>
        <v>36.769230769230774</v>
      </c>
      <c r="AH81" s="97">
        <f t="shared" si="32"/>
        <v>36.769230769230774</v>
      </c>
      <c r="AI81" s="97">
        <f t="shared" si="32"/>
        <v>36.769230769230774</v>
      </c>
      <c r="AJ81" s="97">
        <f t="shared" si="32"/>
        <v>36.769230769230774</v>
      </c>
      <c r="AK81" s="97">
        <f t="shared" si="32"/>
        <v>36.769230769230774</v>
      </c>
      <c r="AL81" s="97">
        <f t="shared" si="32"/>
        <v>36.769230769230774</v>
      </c>
      <c r="AM81" s="97">
        <f t="shared" si="32"/>
        <v>36.769230769230774</v>
      </c>
      <c r="AN81" s="97">
        <f t="shared" si="32"/>
        <v>36.769230769230774</v>
      </c>
      <c r="AO81" s="97">
        <f t="shared" si="32"/>
        <v>36.769230769230774</v>
      </c>
      <c r="AP81" s="97">
        <f t="shared" si="32"/>
        <v>36.769230769230774</v>
      </c>
      <c r="AQ81" s="97">
        <f t="shared" si="32"/>
        <v>36.769230769230774</v>
      </c>
      <c r="AR81" s="97">
        <f t="shared" si="32"/>
        <v>36.769230769230774</v>
      </c>
      <c r="AS81" s="97">
        <f t="shared" si="33"/>
        <v>36.769230769230774</v>
      </c>
      <c r="AT81" s="97">
        <f t="shared" si="33"/>
        <v>36.769230769230774</v>
      </c>
      <c r="AU81" s="97">
        <f t="shared" si="33"/>
        <v>36.769230769230774</v>
      </c>
      <c r="AV81" s="97">
        <f t="shared" si="33"/>
        <v>36.769230769230774</v>
      </c>
      <c r="AW81" s="97">
        <f t="shared" si="33"/>
        <v>36.769230769230774</v>
      </c>
      <c r="AX81" s="97">
        <f t="shared" si="33"/>
        <v>36.769230769230774</v>
      </c>
      <c r="AY81" s="97">
        <f t="shared" si="33"/>
        <v>36.769230769230774</v>
      </c>
      <c r="AZ81" s="97">
        <f t="shared" si="33"/>
        <v>36.769230769230774</v>
      </c>
      <c r="BA81" s="97">
        <f t="shared" si="33"/>
        <v>36.769230769230774</v>
      </c>
      <c r="BB81" s="97">
        <f t="shared" si="33"/>
        <v>36.769230769230774</v>
      </c>
      <c r="BC81" s="97">
        <f t="shared" si="33"/>
        <v>36.769230769230774</v>
      </c>
      <c r="BD81" s="97">
        <f t="shared" si="33"/>
        <v>36.769230769230774</v>
      </c>
      <c r="BE81" s="120">
        <f t="shared" si="40"/>
        <v>478</v>
      </c>
      <c r="BF81" s="120">
        <f t="shared" si="41"/>
        <v>0</v>
      </c>
      <c r="BG81"/>
      <c r="BH81"/>
      <c r="BI81"/>
      <c r="BP81"/>
      <c r="BQ81"/>
      <c r="BR81"/>
      <c r="BS81"/>
      <c r="BT81"/>
    </row>
    <row r="82" spans="1:72" s="474" customFormat="1" x14ac:dyDescent="0.3">
      <c r="A82">
        <v>3022053</v>
      </c>
      <c r="B82" s="118">
        <v>3022053</v>
      </c>
      <c r="C82" t="s">
        <v>482</v>
      </c>
      <c r="D82" s="106">
        <v>0</v>
      </c>
      <c r="E82" s="106" t="s">
        <v>400</v>
      </c>
      <c r="F82" s="106" t="s">
        <v>409</v>
      </c>
      <c r="G82" t="s">
        <v>860</v>
      </c>
      <c r="H82" t="s">
        <v>872</v>
      </c>
      <c r="I82" t="s">
        <v>279</v>
      </c>
      <c r="J82">
        <v>661225</v>
      </c>
      <c r="K82" s="118" t="s">
        <v>12</v>
      </c>
      <c r="L82" s="106">
        <v>1</v>
      </c>
      <c r="M82" s="106" t="str">
        <f t="shared" si="37"/>
        <v>EHCP.I03</v>
      </c>
      <c r="N82" s="106">
        <v>158733</v>
      </c>
      <c r="O82" t="s">
        <v>31</v>
      </c>
      <c r="P82" t="s">
        <v>31</v>
      </c>
      <c r="Q82" t="s">
        <v>32</v>
      </c>
      <c r="R82" t="s">
        <v>33</v>
      </c>
      <c r="S82" t="s">
        <v>845</v>
      </c>
      <c r="T82" s="125">
        <v>117849.41</v>
      </c>
      <c r="U82" t="str">
        <f t="shared" si="35"/>
        <v>2053.EHCP.I03.Ap251</v>
      </c>
      <c r="V82" t="str">
        <f t="shared" si="36"/>
        <v>Shalom Noam Primary School.2053.EHCP.I03.Ap25</v>
      </c>
      <c r="W82" s="119">
        <v>16865.538461538461</v>
      </c>
      <c r="X82" s="119" t="s">
        <v>24464</v>
      </c>
      <c r="Y82" s="119" t="s">
        <v>24465</v>
      </c>
      <c r="Z82" s="119">
        <v>8432.7692307692305</v>
      </c>
      <c r="AA82" s="97" t="str">
        <f t="shared" si="38"/>
        <v>2053EHCP.I03Jun25</v>
      </c>
      <c r="AB82" s="119" t="str">
        <f t="shared" si="39"/>
        <v>Shalom .2053EHCP.I03Jun25</v>
      </c>
      <c r="AC82" s="97">
        <f t="shared" si="13"/>
        <v>9255.1102307692308</v>
      </c>
      <c r="AE82" s="119"/>
      <c r="AF82" s="97">
        <f t="shared" si="32"/>
        <v>9255.1102307692308</v>
      </c>
      <c r="AG82" s="97">
        <f t="shared" si="32"/>
        <v>9255.1102307692308</v>
      </c>
      <c r="AH82" s="97">
        <f t="shared" si="32"/>
        <v>9255.1102307692308</v>
      </c>
      <c r="AI82" s="97">
        <f t="shared" si="32"/>
        <v>9255.1102307692308</v>
      </c>
      <c r="AJ82" s="97">
        <f t="shared" si="32"/>
        <v>9255.1102307692308</v>
      </c>
      <c r="AK82" s="97">
        <f t="shared" si="32"/>
        <v>9255.1102307692308</v>
      </c>
      <c r="AL82" s="97">
        <f t="shared" si="32"/>
        <v>9255.1102307692308</v>
      </c>
      <c r="AM82" s="97">
        <f t="shared" si="32"/>
        <v>9255.1102307692308</v>
      </c>
      <c r="AN82" s="97">
        <f t="shared" si="32"/>
        <v>9255.1102307692308</v>
      </c>
      <c r="AO82" s="97">
        <f t="shared" si="32"/>
        <v>9255.1102307692308</v>
      </c>
      <c r="AP82" s="97">
        <f t="shared" si="32"/>
        <v>9255.1102307692308</v>
      </c>
      <c r="AQ82" s="97">
        <f t="shared" ref="AF82:AR102" si="42">($T82-($W82+$Z82))/10</f>
        <v>9255.1102307692308</v>
      </c>
      <c r="AR82" s="97">
        <f t="shared" si="42"/>
        <v>9255.1102307692308</v>
      </c>
      <c r="AS82" s="97">
        <f t="shared" si="33"/>
        <v>9255.1102307692308</v>
      </c>
      <c r="AT82" s="97">
        <f t="shared" si="33"/>
        <v>9255.1102307692308</v>
      </c>
      <c r="AU82" s="97">
        <f t="shared" si="33"/>
        <v>9255.1102307692308</v>
      </c>
      <c r="AV82" s="97">
        <f t="shared" si="33"/>
        <v>9255.1102307692308</v>
      </c>
      <c r="AW82" s="97">
        <f t="shared" si="33"/>
        <v>9255.1102307692308</v>
      </c>
      <c r="AX82" s="97">
        <f t="shared" si="33"/>
        <v>9255.1102307692308</v>
      </c>
      <c r="AY82" s="97">
        <f t="shared" si="33"/>
        <v>9255.1102307692308</v>
      </c>
      <c r="AZ82" s="97">
        <f t="shared" si="33"/>
        <v>9255.1102307692308</v>
      </c>
      <c r="BA82" s="97">
        <f t="shared" si="33"/>
        <v>9255.1102307692308</v>
      </c>
      <c r="BB82" s="97">
        <f t="shared" si="33"/>
        <v>9255.1102307692308</v>
      </c>
      <c r="BC82" s="97">
        <f t="shared" si="33"/>
        <v>9255.1102307692308</v>
      </c>
      <c r="BD82" s="97">
        <f t="shared" si="33"/>
        <v>9255.1102307692308</v>
      </c>
      <c r="BE82" s="120">
        <f t="shared" si="40"/>
        <v>117849.41000000003</v>
      </c>
      <c r="BF82" s="120">
        <f t="shared" si="41"/>
        <v>0</v>
      </c>
      <c r="BG82"/>
      <c r="BH82"/>
      <c r="BI82"/>
      <c r="BP82"/>
      <c r="BQ82"/>
      <c r="BR82"/>
      <c r="BS82"/>
      <c r="BT82"/>
    </row>
    <row r="83" spans="1:72" s="474" customFormat="1" x14ac:dyDescent="0.3">
      <c r="A83">
        <v>3022053</v>
      </c>
      <c r="B83" s="118">
        <v>3022053</v>
      </c>
      <c r="C83" t="s">
        <v>482</v>
      </c>
      <c r="D83" s="106">
        <v>0</v>
      </c>
      <c r="E83" s="106" t="s">
        <v>400</v>
      </c>
      <c r="F83" s="106" t="s">
        <v>409</v>
      </c>
      <c r="G83" s="4" t="s">
        <v>860</v>
      </c>
      <c r="H83" t="s">
        <v>277</v>
      </c>
      <c r="I83" t="s">
        <v>277</v>
      </c>
      <c r="J83">
        <v>661225</v>
      </c>
      <c r="K83" s="118" t="s">
        <v>12</v>
      </c>
      <c r="L83" s="106">
        <v>1</v>
      </c>
      <c r="M83" s="106" t="str">
        <f t="shared" si="37"/>
        <v>SEN .I03</v>
      </c>
      <c r="N83" s="106">
        <v>158733</v>
      </c>
      <c r="O83" t="s">
        <v>31</v>
      </c>
      <c r="P83" t="s">
        <v>31</v>
      </c>
      <c r="Q83" t="s">
        <v>32</v>
      </c>
      <c r="R83" t="s">
        <v>33</v>
      </c>
      <c r="S83" t="s">
        <v>841</v>
      </c>
      <c r="T83" s="125">
        <v>1434</v>
      </c>
      <c r="U83" t="str">
        <f t="shared" si="35"/>
        <v>2053.SEN .I03.Ap251</v>
      </c>
      <c r="V83" t="str">
        <f t="shared" si="36"/>
        <v>Shalom Noam Primary School.2053.SEN .I03.Ap25</v>
      </c>
      <c r="W83" s="119">
        <v>220.61538461538461</v>
      </c>
      <c r="X83" s="119" t="s">
        <v>24466</v>
      </c>
      <c r="Y83" s="119" t="s">
        <v>24467</v>
      </c>
      <c r="Z83" s="119">
        <v>110.30769230769231</v>
      </c>
      <c r="AA83" s="97" t="str">
        <f t="shared" si="38"/>
        <v>2053SEN .I03Jun25</v>
      </c>
      <c r="AB83" s="119" t="str">
        <f t="shared" si="39"/>
        <v>Shalom .2053SEN .I03Jun25</v>
      </c>
      <c r="AC83" s="97">
        <f t="shared" si="13"/>
        <v>110.30769230769231</v>
      </c>
      <c r="AE83" s="119"/>
      <c r="AF83" s="97">
        <f t="shared" si="42"/>
        <v>110.30769230769231</v>
      </c>
      <c r="AG83" s="97">
        <f t="shared" si="42"/>
        <v>110.30769230769231</v>
      </c>
      <c r="AH83" s="97">
        <f t="shared" si="42"/>
        <v>110.30769230769231</v>
      </c>
      <c r="AI83" s="97">
        <f t="shared" si="42"/>
        <v>110.30769230769231</v>
      </c>
      <c r="AJ83" s="97">
        <f t="shared" si="42"/>
        <v>110.30769230769231</v>
      </c>
      <c r="AK83" s="97">
        <f t="shared" si="42"/>
        <v>110.30769230769231</v>
      </c>
      <c r="AL83" s="97">
        <f t="shared" si="42"/>
        <v>110.30769230769231</v>
      </c>
      <c r="AM83" s="97">
        <f t="shared" si="42"/>
        <v>110.30769230769231</v>
      </c>
      <c r="AN83" s="97">
        <f t="shared" si="42"/>
        <v>110.30769230769231</v>
      </c>
      <c r="AO83" s="97">
        <f t="shared" si="42"/>
        <v>110.30769230769231</v>
      </c>
      <c r="AP83" s="97">
        <f t="shared" si="42"/>
        <v>110.30769230769231</v>
      </c>
      <c r="AQ83" s="97">
        <f t="shared" si="42"/>
        <v>110.30769230769231</v>
      </c>
      <c r="AR83" s="97">
        <f t="shared" si="42"/>
        <v>110.30769230769231</v>
      </c>
      <c r="AS83" s="97">
        <f t="shared" si="33"/>
        <v>110.30769230769231</v>
      </c>
      <c r="AT83" s="97">
        <f t="shared" si="33"/>
        <v>110.30769230769231</v>
      </c>
      <c r="AU83" s="97">
        <f t="shared" si="33"/>
        <v>110.30769230769231</v>
      </c>
      <c r="AV83" s="97">
        <f t="shared" si="33"/>
        <v>110.30769230769231</v>
      </c>
      <c r="AW83" s="97">
        <f t="shared" si="33"/>
        <v>110.30769230769231</v>
      </c>
      <c r="AX83" s="97">
        <f t="shared" si="33"/>
        <v>110.30769230769231</v>
      </c>
      <c r="AY83" s="97">
        <f t="shared" si="33"/>
        <v>110.30769230769231</v>
      </c>
      <c r="AZ83" s="97">
        <f t="shared" si="33"/>
        <v>110.30769230769231</v>
      </c>
      <c r="BA83" s="97">
        <f t="shared" si="33"/>
        <v>110.30769230769231</v>
      </c>
      <c r="BB83" s="97">
        <f t="shared" si="33"/>
        <v>110.30769230769231</v>
      </c>
      <c r="BC83" s="97">
        <f t="shared" si="33"/>
        <v>110.30769230769231</v>
      </c>
      <c r="BD83" s="97">
        <f t="shared" si="33"/>
        <v>110.30769230769231</v>
      </c>
      <c r="BE83" s="120">
        <f t="shared" si="40"/>
        <v>1434</v>
      </c>
      <c r="BF83" s="120">
        <f t="shared" si="41"/>
        <v>0</v>
      </c>
      <c r="BG83"/>
      <c r="BH83"/>
      <c r="BI83"/>
      <c r="BP83"/>
      <c r="BQ83"/>
      <c r="BR83"/>
      <c r="BS83"/>
      <c r="BT83"/>
    </row>
    <row r="84" spans="1:72" s="474" customFormat="1" x14ac:dyDescent="0.3">
      <c r="A84">
        <v>3022054</v>
      </c>
      <c r="B84" s="118">
        <v>3022054</v>
      </c>
      <c r="C84" t="s">
        <v>533</v>
      </c>
      <c r="D84" s="106">
        <v>0</v>
      </c>
      <c r="E84" s="106" t="s">
        <v>400</v>
      </c>
      <c r="F84" s="106" t="s">
        <v>409</v>
      </c>
      <c r="G84" t="s">
        <v>860</v>
      </c>
      <c r="H84" t="s">
        <v>872</v>
      </c>
      <c r="I84" t="s">
        <v>279</v>
      </c>
      <c r="J84">
        <v>661225</v>
      </c>
      <c r="K84" s="118" t="s">
        <v>12</v>
      </c>
      <c r="L84" s="106">
        <v>1</v>
      </c>
      <c r="M84" s="106" t="str">
        <f t="shared" si="37"/>
        <v>EHCP.I03</v>
      </c>
      <c r="N84" s="106">
        <v>400004</v>
      </c>
      <c r="O84" t="s">
        <v>79</v>
      </c>
      <c r="P84" t="s">
        <v>79</v>
      </c>
      <c r="Q84" t="s">
        <v>80</v>
      </c>
      <c r="R84" t="s">
        <v>81</v>
      </c>
      <c r="S84" t="s">
        <v>845</v>
      </c>
      <c r="T84" s="125">
        <v>68625</v>
      </c>
      <c r="U84" t="str">
        <f t="shared" si="35"/>
        <v>2054.EHCP.I03.Ap251</v>
      </c>
      <c r="V84" t="str">
        <f t="shared" si="36"/>
        <v>Woodridge School.2054.EHCP.I03.Ap25</v>
      </c>
      <c r="W84" s="119">
        <v>10557.692307692309</v>
      </c>
      <c r="X84" s="119" t="s">
        <v>24468</v>
      </c>
      <c r="Y84" s="119" t="s">
        <v>24469</v>
      </c>
      <c r="Z84" s="119">
        <v>5278.8461538461543</v>
      </c>
      <c r="AA84" s="97" t="str">
        <f t="shared" si="38"/>
        <v>2054EHCP.I03Jun25</v>
      </c>
      <c r="AB84" s="119" t="str">
        <f t="shared" si="39"/>
        <v>Woodrid.2054EHCP.I03Jun25</v>
      </c>
      <c r="AC84" s="97">
        <f t="shared" si="13"/>
        <v>5278.8461538461543</v>
      </c>
      <c r="AE84" s="119"/>
      <c r="AF84" s="97">
        <f t="shared" si="42"/>
        <v>5278.8461538461543</v>
      </c>
      <c r="AG84" s="97">
        <f t="shared" si="42"/>
        <v>5278.8461538461543</v>
      </c>
      <c r="AH84" s="97">
        <f t="shared" si="42"/>
        <v>5278.8461538461543</v>
      </c>
      <c r="AI84" s="97">
        <f t="shared" si="42"/>
        <v>5278.8461538461543</v>
      </c>
      <c r="AJ84" s="97">
        <f t="shared" si="42"/>
        <v>5278.8461538461543</v>
      </c>
      <c r="AK84" s="97">
        <f t="shared" si="42"/>
        <v>5278.8461538461543</v>
      </c>
      <c r="AL84" s="97">
        <f t="shared" si="42"/>
        <v>5278.8461538461543</v>
      </c>
      <c r="AM84" s="97">
        <f t="shared" si="42"/>
        <v>5278.8461538461543</v>
      </c>
      <c r="AN84" s="97">
        <f t="shared" si="42"/>
        <v>5278.8461538461543</v>
      </c>
      <c r="AO84" s="97">
        <f t="shared" si="42"/>
        <v>5278.8461538461543</v>
      </c>
      <c r="AP84" s="97">
        <f t="shared" si="42"/>
        <v>5278.8461538461543</v>
      </c>
      <c r="AQ84" s="97">
        <f t="shared" si="42"/>
        <v>5278.8461538461543</v>
      </c>
      <c r="AR84" s="97">
        <f t="shared" si="42"/>
        <v>5278.8461538461543</v>
      </c>
      <c r="AS84" s="97">
        <f t="shared" si="33"/>
        <v>5278.8461538461543</v>
      </c>
      <c r="AT84" s="97">
        <f t="shared" si="33"/>
        <v>5278.8461538461543</v>
      </c>
      <c r="AU84" s="97">
        <f t="shared" si="33"/>
        <v>5278.8461538461543</v>
      </c>
      <c r="AV84" s="97">
        <f t="shared" si="33"/>
        <v>5278.8461538461543</v>
      </c>
      <c r="AW84" s="97">
        <f t="shared" si="33"/>
        <v>5278.8461538461543</v>
      </c>
      <c r="AX84" s="97">
        <f t="shared" si="33"/>
        <v>5278.8461538461543</v>
      </c>
      <c r="AY84" s="97">
        <f t="shared" si="33"/>
        <v>5278.8461538461543</v>
      </c>
      <c r="AZ84" s="97">
        <f t="shared" si="33"/>
        <v>5278.8461538461543</v>
      </c>
      <c r="BA84" s="97">
        <f t="shared" si="33"/>
        <v>5278.8461538461543</v>
      </c>
      <c r="BB84" s="97">
        <f t="shared" si="33"/>
        <v>5278.8461538461543</v>
      </c>
      <c r="BC84" s="97">
        <f t="shared" si="33"/>
        <v>5278.8461538461543</v>
      </c>
      <c r="BD84" s="97">
        <f t="shared" si="33"/>
        <v>5278.8461538461543</v>
      </c>
      <c r="BE84" s="120">
        <f t="shared" si="40"/>
        <v>68625.000000000015</v>
      </c>
      <c r="BF84" s="120">
        <f t="shared" si="41"/>
        <v>0</v>
      </c>
      <c r="BG84"/>
      <c r="BH84"/>
      <c r="BI84"/>
      <c r="BP84"/>
      <c r="BQ84"/>
      <c r="BR84"/>
      <c r="BS84"/>
      <c r="BT84"/>
    </row>
    <row r="85" spans="1:72" s="474" customFormat="1" x14ac:dyDescent="0.3">
      <c r="A85">
        <v>3022055</v>
      </c>
      <c r="B85" s="118">
        <v>3022055</v>
      </c>
      <c r="C85" t="s">
        <v>524</v>
      </c>
      <c r="D85" s="106">
        <v>0</v>
      </c>
      <c r="E85" s="106" t="s">
        <v>400</v>
      </c>
      <c r="F85" s="106" t="s">
        <v>409</v>
      </c>
      <c r="G85" t="s">
        <v>860</v>
      </c>
      <c r="H85" t="s">
        <v>872</v>
      </c>
      <c r="I85" t="s">
        <v>279</v>
      </c>
      <c r="J85">
        <v>661225</v>
      </c>
      <c r="K85" s="118" t="s">
        <v>12</v>
      </c>
      <c r="L85" s="106">
        <v>1</v>
      </c>
      <c r="M85" s="106" t="str">
        <f t="shared" si="37"/>
        <v>EHCP.I03</v>
      </c>
      <c r="N85" s="106">
        <v>400101</v>
      </c>
      <c r="O85" t="s">
        <v>37</v>
      </c>
      <c r="P85" t="s">
        <v>37</v>
      </c>
      <c r="Q85" t="s">
        <v>38</v>
      </c>
      <c r="R85" t="s">
        <v>39</v>
      </c>
      <c r="S85" t="s">
        <v>845</v>
      </c>
      <c r="T85" s="125">
        <v>99638.083333333343</v>
      </c>
      <c r="U85" t="str">
        <f t="shared" si="35"/>
        <v>2055.EHCP.I03.Ap251</v>
      </c>
      <c r="V85" t="str">
        <f t="shared" si="36"/>
        <v>Tudor School.2055.EHCP.I03.Ap25</v>
      </c>
      <c r="W85" s="119">
        <v>15328.935897435898</v>
      </c>
      <c r="X85" s="119" t="s">
        <v>24470</v>
      </c>
      <c r="Y85" s="119" t="s">
        <v>24471</v>
      </c>
      <c r="Z85" s="119">
        <v>7664.4679487179492</v>
      </c>
      <c r="AA85" s="97" t="str">
        <f t="shared" si="38"/>
        <v>2055EHCP.I03Jun25</v>
      </c>
      <c r="AB85" s="119" t="str">
        <f t="shared" si="39"/>
        <v>Tudor .2055EHCP.I03Jun25</v>
      </c>
      <c r="AC85" s="97">
        <f t="shared" si="13"/>
        <v>7664.4679487179501</v>
      </c>
      <c r="AE85" s="119"/>
      <c r="AF85" s="97">
        <f t="shared" si="42"/>
        <v>7664.4679487179501</v>
      </c>
      <c r="AG85" s="97">
        <f t="shared" si="42"/>
        <v>7664.4679487179501</v>
      </c>
      <c r="AH85" s="97">
        <f t="shared" si="42"/>
        <v>7664.4679487179501</v>
      </c>
      <c r="AI85" s="97">
        <f t="shared" si="42"/>
        <v>7664.4679487179501</v>
      </c>
      <c r="AJ85" s="97">
        <f t="shared" si="42"/>
        <v>7664.4679487179501</v>
      </c>
      <c r="AK85" s="97">
        <f t="shared" si="42"/>
        <v>7664.4679487179501</v>
      </c>
      <c r="AL85" s="97">
        <f t="shared" si="42"/>
        <v>7664.4679487179501</v>
      </c>
      <c r="AM85" s="97">
        <f t="shared" si="42"/>
        <v>7664.4679487179501</v>
      </c>
      <c r="AN85" s="97">
        <f t="shared" si="42"/>
        <v>7664.4679487179501</v>
      </c>
      <c r="AO85" s="97">
        <f t="shared" si="42"/>
        <v>7664.4679487179501</v>
      </c>
      <c r="AP85" s="97">
        <f t="shared" si="42"/>
        <v>7664.4679487179501</v>
      </c>
      <c r="AQ85" s="97">
        <f t="shared" si="42"/>
        <v>7664.4679487179501</v>
      </c>
      <c r="AR85" s="97">
        <f t="shared" si="42"/>
        <v>7664.4679487179501</v>
      </c>
      <c r="AS85" s="97">
        <f t="shared" si="33"/>
        <v>7664.4679487179501</v>
      </c>
      <c r="AT85" s="97">
        <f t="shared" si="33"/>
        <v>7664.4679487179501</v>
      </c>
      <c r="AU85" s="97">
        <f t="shared" si="33"/>
        <v>7664.4679487179501</v>
      </c>
      <c r="AV85" s="97">
        <f t="shared" si="33"/>
        <v>7664.4679487179501</v>
      </c>
      <c r="AW85" s="97">
        <f t="shared" si="33"/>
        <v>7664.4679487179501</v>
      </c>
      <c r="AX85" s="97">
        <f t="shared" si="33"/>
        <v>7664.4679487179501</v>
      </c>
      <c r="AY85" s="97">
        <f t="shared" si="33"/>
        <v>7664.4679487179501</v>
      </c>
      <c r="AZ85" s="97">
        <f t="shared" si="33"/>
        <v>7664.4679487179501</v>
      </c>
      <c r="BA85" s="97">
        <f t="shared" si="33"/>
        <v>7664.4679487179501</v>
      </c>
      <c r="BB85" s="97">
        <f t="shared" si="33"/>
        <v>7664.4679487179501</v>
      </c>
      <c r="BC85" s="97">
        <f t="shared" si="33"/>
        <v>7664.4679487179501</v>
      </c>
      <c r="BD85" s="97">
        <f t="shared" si="33"/>
        <v>7664.4679487179501</v>
      </c>
      <c r="BE85" s="120">
        <f t="shared" si="40"/>
        <v>99638.083333333372</v>
      </c>
      <c r="BF85" s="120">
        <f t="shared" si="41"/>
        <v>0</v>
      </c>
      <c r="BG85"/>
      <c r="BH85"/>
      <c r="BI85"/>
      <c r="BP85"/>
      <c r="BQ85"/>
      <c r="BR85"/>
      <c r="BS85"/>
      <c r="BT85"/>
    </row>
    <row r="86" spans="1:72" s="474" customFormat="1" x14ac:dyDescent="0.3">
      <c r="A86">
        <v>3022055</v>
      </c>
      <c r="B86" s="118">
        <v>3022055</v>
      </c>
      <c r="C86" t="s">
        <v>524</v>
      </c>
      <c r="D86" s="106">
        <v>0</v>
      </c>
      <c r="E86" s="106" t="s">
        <v>400</v>
      </c>
      <c r="F86" s="106" t="s">
        <v>409</v>
      </c>
      <c r="G86" t="s">
        <v>856</v>
      </c>
      <c r="H86" t="s">
        <v>277</v>
      </c>
      <c r="I86" t="s">
        <v>277</v>
      </c>
      <c r="J86">
        <v>661225</v>
      </c>
      <c r="K86" s="118" t="s">
        <v>12</v>
      </c>
      <c r="L86" s="106">
        <v>1</v>
      </c>
      <c r="M86" s="106" t="str">
        <f t="shared" si="37"/>
        <v>SEN .I03</v>
      </c>
      <c r="N86" s="106">
        <v>400101</v>
      </c>
      <c r="O86" t="s">
        <v>37</v>
      </c>
      <c r="P86" t="s">
        <v>37</v>
      </c>
      <c r="Q86" t="s">
        <v>38</v>
      </c>
      <c r="R86" t="s">
        <v>39</v>
      </c>
      <c r="S86" t="s">
        <v>841</v>
      </c>
      <c r="T86" s="125">
        <v>0</v>
      </c>
      <c r="U86" t="str">
        <f t="shared" si="35"/>
        <v>2055.SEN .I03.Ap251</v>
      </c>
      <c r="V86" t="str">
        <f t="shared" si="36"/>
        <v>Tudor School.2055.SEN .I03.Ap25</v>
      </c>
      <c r="W86" s="119">
        <v>0</v>
      </c>
      <c r="X86" s="119" t="s">
        <v>24472</v>
      </c>
      <c r="Y86" s="119" t="s">
        <v>24473</v>
      </c>
      <c r="Z86" s="119">
        <v>0</v>
      </c>
      <c r="AA86" s="119"/>
      <c r="AB86" s="119">
        <f t="shared" si="34"/>
        <v>0</v>
      </c>
      <c r="AC86" s="97">
        <f t="shared" si="13"/>
        <v>0</v>
      </c>
      <c r="AE86" s="119"/>
      <c r="AF86" s="97">
        <f t="shared" si="42"/>
        <v>0</v>
      </c>
      <c r="AG86" s="97">
        <f t="shared" si="42"/>
        <v>0</v>
      </c>
      <c r="AH86" s="97">
        <f t="shared" si="42"/>
        <v>0</v>
      </c>
      <c r="AI86" s="97">
        <f t="shared" si="42"/>
        <v>0</v>
      </c>
      <c r="AJ86" s="97">
        <f t="shared" si="42"/>
        <v>0</v>
      </c>
      <c r="AK86" s="97">
        <f t="shared" si="42"/>
        <v>0</v>
      </c>
      <c r="AL86" s="97">
        <f t="shared" si="42"/>
        <v>0</v>
      </c>
      <c r="AM86" s="97">
        <f t="shared" si="42"/>
        <v>0</v>
      </c>
      <c r="AN86" s="97">
        <f t="shared" si="42"/>
        <v>0</v>
      </c>
      <c r="AO86" s="97">
        <f t="shared" si="42"/>
        <v>0</v>
      </c>
      <c r="AP86" s="97">
        <f t="shared" si="42"/>
        <v>0</v>
      </c>
      <c r="AQ86" s="97">
        <f t="shared" si="42"/>
        <v>0</v>
      </c>
      <c r="AR86" s="97">
        <f t="shared" si="42"/>
        <v>0</v>
      </c>
      <c r="AS86" s="97">
        <f t="shared" si="33"/>
        <v>0</v>
      </c>
      <c r="AT86" s="97">
        <f t="shared" si="33"/>
        <v>0</v>
      </c>
      <c r="AU86" s="97">
        <f t="shared" si="33"/>
        <v>0</v>
      </c>
      <c r="AV86" s="97">
        <f t="shared" si="33"/>
        <v>0</v>
      </c>
      <c r="AW86" s="97">
        <f t="shared" si="33"/>
        <v>0</v>
      </c>
      <c r="AX86" s="97">
        <f t="shared" si="33"/>
        <v>0</v>
      </c>
      <c r="AY86" s="97">
        <f t="shared" si="33"/>
        <v>0</v>
      </c>
      <c r="AZ86" s="97">
        <f t="shared" si="33"/>
        <v>0</v>
      </c>
      <c r="BA86" s="97">
        <f t="shared" si="33"/>
        <v>0</v>
      </c>
      <c r="BB86" s="97">
        <f t="shared" ref="AS86:BD107" si="43">($T86-($W86+$Z86))/10</f>
        <v>0</v>
      </c>
      <c r="BC86" s="97">
        <f t="shared" si="43"/>
        <v>0</v>
      </c>
      <c r="BD86" s="97">
        <f t="shared" si="43"/>
        <v>0</v>
      </c>
      <c r="BE86" s="120">
        <f t="shared" si="40"/>
        <v>0</v>
      </c>
      <c r="BF86" s="120">
        <f t="shared" si="41"/>
        <v>0</v>
      </c>
      <c r="BG86"/>
      <c r="BH86"/>
      <c r="BI86"/>
      <c r="BP86"/>
      <c r="BQ86"/>
      <c r="BR86"/>
      <c r="BS86"/>
      <c r="BT86"/>
    </row>
    <row r="87" spans="1:72" s="474" customFormat="1" x14ac:dyDescent="0.3">
      <c r="A87">
        <v>3022057</v>
      </c>
      <c r="B87" s="118">
        <v>3022057</v>
      </c>
      <c r="C87" t="s">
        <v>525</v>
      </c>
      <c r="D87" s="106">
        <v>0</v>
      </c>
      <c r="E87" s="106" t="s">
        <v>400</v>
      </c>
      <c r="F87" s="106" t="s">
        <v>409</v>
      </c>
      <c r="G87" t="s">
        <v>860</v>
      </c>
      <c r="H87" t="s">
        <v>872</v>
      </c>
      <c r="I87" t="s">
        <v>279</v>
      </c>
      <c r="J87">
        <v>661225</v>
      </c>
      <c r="K87" s="118" t="s">
        <v>12</v>
      </c>
      <c r="L87" s="106">
        <v>1</v>
      </c>
      <c r="M87" s="106" t="str">
        <f t="shared" si="37"/>
        <v>EHCP.I03</v>
      </c>
      <c r="N87" s="106">
        <v>400053</v>
      </c>
      <c r="O87" t="s">
        <v>226</v>
      </c>
      <c r="P87" t="s">
        <v>226</v>
      </c>
      <c r="Q87" t="s">
        <v>227</v>
      </c>
      <c r="R87" t="s">
        <v>228</v>
      </c>
      <c r="S87" t="s">
        <v>845</v>
      </c>
      <c r="T87" s="125">
        <v>233925.9</v>
      </c>
      <c r="U87" t="str">
        <f t="shared" si="35"/>
        <v>2057.EHCP.I03.Ap251</v>
      </c>
      <c r="V87" t="str">
        <f t="shared" si="36"/>
        <v>Underhill School.2057.EHCP.I03.Ap25</v>
      </c>
      <c r="W87" s="119">
        <v>30669.447692307695</v>
      </c>
      <c r="X87" s="119" t="s">
        <v>24474</v>
      </c>
      <c r="Y87" s="119" t="s">
        <v>24475</v>
      </c>
      <c r="Z87" s="119">
        <v>15334.723846153847</v>
      </c>
      <c r="AA87" s="97" t="str">
        <f>RIGHT(A87,4)&amp;M87&amp;"Jun25"</f>
        <v>2057EHCP.I03Jun25</v>
      </c>
      <c r="AB87" s="119" t="str">
        <f>LEFT(C87,7)&amp;"."&amp;AA87</f>
        <v>Underhi.2057EHCP.I03Jun25</v>
      </c>
      <c r="AC87" s="97">
        <f t="shared" si="13"/>
        <v>18792.172846153844</v>
      </c>
      <c r="AE87" s="119"/>
      <c r="AF87" s="97">
        <f t="shared" si="42"/>
        <v>18792.172846153844</v>
      </c>
      <c r="AG87" s="97">
        <f t="shared" si="42"/>
        <v>18792.172846153844</v>
      </c>
      <c r="AH87" s="97">
        <f t="shared" si="42"/>
        <v>18792.172846153844</v>
      </c>
      <c r="AI87" s="97">
        <f t="shared" si="42"/>
        <v>18792.172846153844</v>
      </c>
      <c r="AJ87" s="97">
        <f t="shared" si="42"/>
        <v>18792.172846153844</v>
      </c>
      <c r="AK87" s="97">
        <f t="shared" si="42"/>
        <v>18792.172846153844</v>
      </c>
      <c r="AL87" s="97">
        <f t="shared" si="42"/>
        <v>18792.172846153844</v>
      </c>
      <c r="AM87" s="97">
        <f t="shared" si="42"/>
        <v>18792.172846153844</v>
      </c>
      <c r="AN87" s="97">
        <f t="shared" si="42"/>
        <v>18792.172846153844</v>
      </c>
      <c r="AO87" s="97">
        <f t="shared" si="42"/>
        <v>18792.172846153844</v>
      </c>
      <c r="AP87" s="97">
        <f t="shared" si="42"/>
        <v>18792.172846153844</v>
      </c>
      <c r="AQ87" s="97">
        <f t="shared" si="42"/>
        <v>18792.172846153844</v>
      </c>
      <c r="AR87" s="97">
        <f t="shared" si="42"/>
        <v>18792.172846153844</v>
      </c>
      <c r="AS87" s="97">
        <f t="shared" si="43"/>
        <v>18792.172846153844</v>
      </c>
      <c r="AT87" s="97">
        <f t="shared" si="43"/>
        <v>18792.172846153844</v>
      </c>
      <c r="AU87" s="97">
        <f t="shared" si="43"/>
        <v>18792.172846153844</v>
      </c>
      <c r="AV87" s="97">
        <f t="shared" si="43"/>
        <v>18792.172846153844</v>
      </c>
      <c r="AW87" s="97">
        <f t="shared" si="43"/>
        <v>18792.172846153844</v>
      </c>
      <c r="AX87" s="97">
        <f t="shared" si="43"/>
        <v>18792.172846153844</v>
      </c>
      <c r="AY87" s="97">
        <f t="shared" si="43"/>
        <v>18792.172846153844</v>
      </c>
      <c r="AZ87" s="97">
        <f t="shared" si="43"/>
        <v>18792.172846153844</v>
      </c>
      <c r="BA87" s="97">
        <f t="shared" si="43"/>
        <v>18792.172846153844</v>
      </c>
      <c r="BB87" s="97">
        <f t="shared" si="43"/>
        <v>18792.172846153844</v>
      </c>
      <c r="BC87" s="97">
        <f t="shared" si="43"/>
        <v>18792.172846153844</v>
      </c>
      <c r="BD87" s="97">
        <f t="shared" si="43"/>
        <v>18792.172846153844</v>
      </c>
      <c r="BE87" s="120">
        <f t="shared" si="40"/>
        <v>233925.89999999997</v>
      </c>
      <c r="BF87" s="120">
        <f t="shared" si="41"/>
        <v>0</v>
      </c>
      <c r="BG87"/>
      <c r="BH87"/>
      <c r="BI87"/>
      <c r="BP87"/>
      <c r="BQ87"/>
      <c r="BR87"/>
      <c r="BS87"/>
      <c r="BT87"/>
    </row>
    <row r="88" spans="1:72" s="474" customFormat="1" x14ac:dyDescent="0.3">
      <c r="A88">
        <v>3022057</v>
      </c>
      <c r="B88" s="118">
        <v>3022057</v>
      </c>
      <c r="C88" t="s">
        <v>525</v>
      </c>
      <c r="D88" s="106">
        <v>0</v>
      </c>
      <c r="E88" s="106" t="s">
        <v>400</v>
      </c>
      <c r="F88" s="106" t="s">
        <v>409</v>
      </c>
      <c r="G88" t="s">
        <v>856</v>
      </c>
      <c r="H88" t="s">
        <v>277</v>
      </c>
      <c r="I88" t="s">
        <v>277</v>
      </c>
      <c r="J88">
        <v>661225</v>
      </c>
      <c r="K88" s="118" t="s">
        <v>12</v>
      </c>
      <c r="L88" s="106">
        <v>1</v>
      </c>
      <c r="M88" s="106" t="str">
        <f t="shared" si="37"/>
        <v>SEN .I03</v>
      </c>
      <c r="N88" s="106">
        <v>400053</v>
      </c>
      <c r="O88" t="s">
        <v>226</v>
      </c>
      <c r="P88" t="s">
        <v>226</v>
      </c>
      <c r="Q88" t="s">
        <v>227</v>
      </c>
      <c r="R88" t="s">
        <v>228</v>
      </c>
      <c r="S88" t="s">
        <v>841</v>
      </c>
      <c r="T88" s="125">
        <v>0</v>
      </c>
      <c r="U88" t="str">
        <f t="shared" si="35"/>
        <v>2057.SEN .I03.Ap251</v>
      </c>
      <c r="V88" t="str">
        <f t="shared" si="36"/>
        <v>Underhill School.2057.SEN .I03.Ap25</v>
      </c>
      <c r="W88" s="119">
        <v>0</v>
      </c>
      <c r="X88" s="119" t="s">
        <v>24476</v>
      </c>
      <c r="Y88" s="119" t="s">
        <v>24477</v>
      </c>
      <c r="Z88" s="119">
        <v>0</v>
      </c>
      <c r="AA88" s="119"/>
      <c r="AB88" s="119">
        <f t="shared" si="34"/>
        <v>0</v>
      </c>
      <c r="AC88" s="97">
        <f t="shared" ref="AC88:AC151" si="44">($T88-($W88+$Z88))/10</f>
        <v>0</v>
      </c>
      <c r="AE88" s="119"/>
      <c r="AF88" s="97">
        <f t="shared" si="42"/>
        <v>0</v>
      </c>
      <c r="AG88" s="97">
        <f t="shared" si="42"/>
        <v>0</v>
      </c>
      <c r="AH88" s="97">
        <f t="shared" si="42"/>
        <v>0</v>
      </c>
      <c r="AI88" s="97">
        <f t="shared" si="42"/>
        <v>0</v>
      </c>
      <c r="AJ88" s="97">
        <f t="shared" si="42"/>
        <v>0</v>
      </c>
      <c r="AK88" s="97">
        <f t="shared" si="42"/>
        <v>0</v>
      </c>
      <c r="AL88" s="97">
        <f t="shared" si="42"/>
        <v>0</v>
      </c>
      <c r="AM88" s="97">
        <f t="shared" si="42"/>
        <v>0</v>
      </c>
      <c r="AN88" s="97">
        <f t="shared" si="42"/>
        <v>0</v>
      </c>
      <c r="AO88" s="97">
        <f t="shared" si="42"/>
        <v>0</v>
      </c>
      <c r="AP88" s="97">
        <f t="shared" si="42"/>
        <v>0</v>
      </c>
      <c r="AQ88" s="97">
        <f t="shared" si="42"/>
        <v>0</v>
      </c>
      <c r="AR88" s="97">
        <f t="shared" si="42"/>
        <v>0</v>
      </c>
      <c r="AS88" s="97">
        <f t="shared" si="43"/>
        <v>0</v>
      </c>
      <c r="AT88" s="97">
        <f t="shared" si="43"/>
        <v>0</v>
      </c>
      <c r="AU88" s="97">
        <f t="shared" si="43"/>
        <v>0</v>
      </c>
      <c r="AV88" s="97">
        <f t="shared" si="43"/>
        <v>0</v>
      </c>
      <c r="AW88" s="97">
        <f t="shared" si="43"/>
        <v>0</v>
      </c>
      <c r="AX88" s="97">
        <f t="shared" si="43"/>
        <v>0</v>
      </c>
      <c r="AY88" s="97">
        <f t="shared" si="43"/>
        <v>0</v>
      </c>
      <c r="AZ88" s="97">
        <f t="shared" si="43"/>
        <v>0</v>
      </c>
      <c r="BA88" s="97">
        <f t="shared" si="43"/>
        <v>0</v>
      </c>
      <c r="BB88" s="97">
        <f t="shared" si="43"/>
        <v>0</v>
      </c>
      <c r="BC88" s="97">
        <f t="shared" si="43"/>
        <v>0</v>
      </c>
      <c r="BD88" s="97">
        <f t="shared" si="43"/>
        <v>0</v>
      </c>
      <c r="BE88" s="120">
        <f t="shared" si="40"/>
        <v>0</v>
      </c>
      <c r="BF88" s="120">
        <f t="shared" si="41"/>
        <v>0</v>
      </c>
      <c r="BG88"/>
      <c r="BH88"/>
      <c r="BI88"/>
      <c r="BP88"/>
      <c r="BQ88"/>
      <c r="BR88"/>
      <c r="BS88"/>
      <c r="BT88"/>
    </row>
    <row r="89" spans="1:72" s="474" customFormat="1" x14ac:dyDescent="0.3">
      <c r="A89">
        <v>3022060</v>
      </c>
      <c r="B89" s="118">
        <v>3022060</v>
      </c>
      <c r="C89" t="s">
        <v>529</v>
      </c>
      <c r="D89" s="106">
        <v>0</v>
      </c>
      <c r="E89" s="106" t="s">
        <v>400</v>
      </c>
      <c r="F89" s="106" t="s">
        <v>409</v>
      </c>
      <c r="G89" t="s">
        <v>860</v>
      </c>
      <c r="H89" t="s">
        <v>872</v>
      </c>
      <c r="I89" t="s">
        <v>279</v>
      </c>
      <c r="J89">
        <v>661225</v>
      </c>
      <c r="K89" s="118" t="s">
        <v>12</v>
      </c>
      <c r="L89" s="106">
        <v>1</v>
      </c>
      <c r="M89" s="106" t="str">
        <f t="shared" si="37"/>
        <v>EHCP.I03</v>
      </c>
      <c r="N89" s="106">
        <v>400011</v>
      </c>
      <c r="O89" t="s">
        <v>250</v>
      </c>
      <c r="P89" t="s">
        <v>250</v>
      </c>
      <c r="Q89" t="s">
        <v>251</v>
      </c>
      <c r="R89" t="s">
        <v>252</v>
      </c>
      <c r="S89" t="s">
        <v>845</v>
      </c>
      <c r="T89" s="125">
        <v>309673.99333333329</v>
      </c>
      <c r="U89" t="str">
        <f t="shared" si="35"/>
        <v>2060.EHCP.I03.Ap251</v>
      </c>
      <c r="V89" t="str">
        <f t="shared" si="36"/>
        <v>Whitings Hill School.2060.EHCP.I03.Ap25</v>
      </c>
      <c r="W89" s="119">
        <v>47264.205128205125</v>
      </c>
      <c r="X89" s="119" t="s">
        <v>24478</v>
      </c>
      <c r="Y89" s="119" t="s">
        <v>24479</v>
      </c>
      <c r="Z89" s="119">
        <v>23632.102564102563</v>
      </c>
      <c r="AA89" s="97" t="str">
        <f t="shared" ref="AA89:AA99" si="45">RIGHT(A89,4)&amp;M89&amp;"Jun25"</f>
        <v>2060EHCP.I03Jun25</v>
      </c>
      <c r="AB89" s="119" t="str">
        <f t="shared" ref="AB89:AB99" si="46">LEFT(C89,7)&amp;"."&amp;AA89</f>
        <v>Whiting.2060EHCP.I03Jun25</v>
      </c>
      <c r="AC89" s="97">
        <f t="shared" si="44"/>
        <v>23877.76856410256</v>
      </c>
      <c r="AE89" s="119"/>
      <c r="AF89" s="97">
        <f t="shared" si="42"/>
        <v>23877.76856410256</v>
      </c>
      <c r="AG89" s="97">
        <f t="shared" si="42"/>
        <v>23877.76856410256</v>
      </c>
      <c r="AH89" s="97">
        <f t="shared" si="42"/>
        <v>23877.76856410256</v>
      </c>
      <c r="AI89" s="97">
        <f t="shared" si="42"/>
        <v>23877.76856410256</v>
      </c>
      <c r="AJ89" s="97">
        <f t="shared" si="42"/>
        <v>23877.76856410256</v>
      </c>
      <c r="AK89" s="97">
        <f t="shared" si="42"/>
        <v>23877.76856410256</v>
      </c>
      <c r="AL89" s="97">
        <f t="shared" si="42"/>
        <v>23877.76856410256</v>
      </c>
      <c r="AM89" s="97">
        <f t="shared" si="42"/>
        <v>23877.76856410256</v>
      </c>
      <c r="AN89" s="97">
        <f t="shared" si="42"/>
        <v>23877.76856410256</v>
      </c>
      <c r="AO89" s="97">
        <f t="shared" si="42"/>
        <v>23877.76856410256</v>
      </c>
      <c r="AP89" s="97">
        <f t="shared" si="42"/>
        <v>23877.76856410256</v>
      </c>
      <c r="AQ89" s="97">
        <f t="shared" si="42"/>
        <v>23877.76856410256</v>
      </c>
      <c r="AR89" s="97">
        <f t="shared" si="42"/>
        <v>23877.76856410256</v>
      </c>
      <c r="AS89" s="97">
        <f t="shared" si="43"/>
        <v>23877.76856410256</v>
      </c>
      <c r="AT89" s="97">
        <f t="shared" si="43"/>
        <v>23877.76856410256</v>
      </c>
      <c r="AU89" s="97">
        <f t="shared" si="43"/>
        <v>23877.76856410256</v>
      </c>
      <c r="AV89" s="97">
        <f t="shared" si="43"/>
        <v>23877.76856410256</v>
      </c>
      <c r="AW89" s="97">
        <f t="shared" si="43"/>
        <v>23877.76856410256</v>
      </c>
      <c r="AX89" s="97">
        <f t="shared" si="43"/>
        <v>23877.76856410256</v>
      </c>
      <c r="AY89" s="97">
        <f t="shared" si="43"/>
        <v>23877.76856410256</v>
      </c>
      <c r="AZ89" s="97">
        <f t="shared" si="43"/>
        <v>23877.76856410256</v>
      </c>
      <c r="BA89" s="97">
        <f t="shared" si="43"/>
        <v>23877.76856410256</v>
      </c>
      <c r="BB89" s="97">
        <f t="shared" si="43"/>
        <v>23877.76856410256</v>
      </c>
      <c r="BC89" s="97">
        <f t="shared" si="43"/>
        <v>23877.76856410256</v>
      </c>
      <c r="BD89" s="97">
        <f t="shared" si="43"/>
        <v>23877.76856410256</v>
      </c>
      <c r="BE89" s="120">
        <f t="shared" si="40"/>
        <v>309673.99333333329</v>
      </c>
      <c r="BF89" s="120">
        <f t="shared" si="41"/>
        <v>0</v>
      </c>
      <c r="BG89"/>
      <c r="BH89"/>
      <c r="BI89"/>
      <c r="BP89"/>
      <c r="BQ89"/>
      <c r="BR89"/>
      <c r="BS89"/>
      <c r="BT89"/>
    </row>
    <row r="90" spans="1:72" s="474" customFormat="1" x14ac:dyDescent="0.3">
      <c r="A90">
        <v>3022060</v>
      </c>
      <c r="B90" s="118">
        <v>3022060</v>
      </c>
      <c r="C90" t="s">
        <v>529</v>
      </c>
      <c r="D90" s="106">
        <v>0</v>
      </c>
      <c r="E90" s="106" t="s">
        <v>400</v>
      </c>
      <c r="F90" s="106" t="s">
        <v>409</v>
      </c>
      <c r="G90" t="s">
        <v>856</v>
      </c>
      <c r="H90" t="s">
        <v>277</v>
      </c>
      <c r="I90" t="s">
        <v>277</v>
      </c>
      <c r="J90">
        <v>661225</v>
      </c>
      <c r="K90" s="118" t="s">
        <v>12</v>
      </c>
      <c r="L90" s="106">
        <v>1</v>
      </c>
      <c r="M90" s="106" t="str">
        <f t="shared" si="37"/>
        <v>SEN .I03</v>
      </c>
      <c r="N90" s="106">
        <v>400011</v>
      </c>
      <c r="O90" t="s">
        <v>250</v>
      </c>
      <c r="P90" t="s">
        <v>250</v>
      </c>
      <c r="Q90" t="s">
        <v>251</v>
      </c>
      <c r="R90" t="s">
        <v>252</v>
      </c>
      <c r="S90" t="s">
        <v>841</v>
      </c>
      <c r="T90" s="125">
        <v>2581</v>
      </c>
      <c r="U90" t="str">
        <f t="shared" si="35"/>
        <v>2060.SEN .I03.Ap251</v>
      </c>
      <c r="V90" t="str">
        <f t="shared" si="36"/>
        <v>Whitings Hill School.2060.SEN .I03.Ap25</v>
      </c>
      <c r="W90" s="119">
        <v>397.07692307692309</v>
      </c>
      <c r="X90" s="119" t="s">
        <v>24480</v>
      </c>
      <c r="Y90" s="119" t="s">
        <v>24481</v>
      </c>
      <c r="Z90" s="119">
        <v>198.53846153846155</v>
      </c>
      <c r="AA90" s="97" t="str">
        <f t="shared" si="45"/>
        <v>2060SEN .I03Jun25</v>
      </c>
      <c r="AB90" s="119" t="str">
        <f t="shared" si="46"/>
        <v>Whiting.2060SEN .I03Jun25</v>
      </c>
      <c r="AC90" s="97">
        <f t="shared" si="44"/>
        <v>198.53846153846152</v>
      </c>
      <c r="AE90" s="119"/>
      <c r="AF90" s="97">
        <f t="shared" si="42"/>
        <v>198.53846153846152</v>
      </c>
      <c r="AG90" s="97">
        <f t="shared" si="42"/>
        <v>198.53846153846152</v>
      </c>
      <c r="AH90" s="97">
        <f t="shared" si="42"/>
        <v>198.53846153846152</v>
      </c>
      <c r="AI90" s="97">
        <f t="shared" si="42"/>
        <v>198.53846153846152</v>
      </c>
      <c r="AJ90" s="97">
        <f t="shared" si="42"/>
        <v>198.53846153846152</v>
      </c>
      <c r="AK90" s="97">
        <f t="shared" si="42"/>
        <v>198.53846153846152</v>
      </c>
      <c r="AL90" s="97">
        <f t="shared" si="42"/>
        <v>198.53846153846152</v>
      </c>
      <c r="AM90" s="97">
        <f t="shared" si="42"/>
        <v>198.53846153846152</v>
      </c>
      <c r="AN90" s="97">
        <f t="shared" si="42"/>
        <v>198.53846153846152</v>
      </c>
      <c r="AO90" s="97">
        <f t="shared" si="42"/>
        <v>198.53846153846152</v>
      </c>
      <c r="AP90" s="97">
        <f t="shared" si="42"/>
        <v>198.53846153846152</v>
      </c>
      <c r="AQ90" s="97">
        <f t="shared" si="42"/>
        <v>198.53846153846152</v>
      </c>
      <c r="AR90" s="97">
        <f t="shared" si="42"/>
        <v>198.53846153846152</v>
      </c>
      <c r="AS90" s="97">
        <f t="shared" si="43"/>
        <v>198.53846153846152</v>
      </c>
      <c r="AT90" s="97">
        <f t="shared" si="43"/>
        <v>198.53846153846152</v>
      </c>
      <c r="AU90" s="97">
        <f t="shared" si="43"/>
        <v>198.53846153846152</v>
      </c>
      <c r="AV90" s="97">
        <f t="shared" si="43"/>
        <v>198.53846153846152</v>
      </c>
      <c r="AW90" s="97">
        <f t="shared" si="43"/>
        <v>198.53846153846152</v>
      </c>
      <c r="AX90" s="97">
        <f t="shared" si="43"/>
        <v>198.53846153846152</v>
      </c>
      <c r="AY90" s="97">
        <f t="shared" si="43"/>
        <v>198.53846153846152</v>
      </c>
      <c r="AZ90" s="97">
        <f t="shared" si="43"/>
        <v>198.53846153846152</v>
      </c>
      <c r="BA90" s="97">
        <f t="shared" si="43"/>
        <v>198.53846153846152</v>
      </c>
      <c r="BB90" s="97">
        <f t="shared" si="43"/>
        <v>198.53846153846152</v>
      </c>
      <c r="BC90" s="97">
        <f t="shared" si="43"/>
        <v>198.53846153846152</v>
      </c>
      <c r="BD90" s="97">
        <f t="shared" si="43"/>
        <v>198.53846153846152</v>
      </c>
      <c r="BE90" s="120">
        <f t="shared" si="40"/>
        <v>2580.9999999999995</v>
      </c>
      <c r="BF90" s="120">
        <f t="shared" si="41"/>
        <v>0</v>
      </c>
      <c r="BG90"/>
      <c r="BH90"/>
      <c r="BI90"/>
      <c r="BP90"/>
      <c r="BQ90"/>
      <c r="BR90"/>
      <c r="BS90"/>
      <c r="BT90"/>
    </row>
    <row r="91" spans="1:72" s="474" customFormat="1" x14ac:dyDescent="0.3">
      <c r="A91">
        <v>3022067</v>
      </c>
      <c r="B91" s="118">
        <v>3022067</v>
      </c>
      <c r="C91" t="s">
        <v>436</v>
      </c>
      <c r="D91" s="106">
        <v>0</v>
      </c>
      <c r="E91" s="106" t="s">
        <v>400</v>
      </c>
      <c r="F91" s="106" t="s">
        <v>409</v>
      </c>
      <c r="G91" t="s">
        <v>860</v>
      </c>
      <c r="H91" t="s">
        <v>872</v>
      </c>
      <c r="I91" t="s">
        <v>279</v>
      </c>
      <c r="J91">
        <v>661225</v>
      </c>
      <c r="K91" s="118" t="s">
        <v>12</v>
      </c>
      <c r="L91" s="106">
        <v>1</v>
      </c>
      <c r="M91" s="106" t="str">
        <f t="shared" si="37"/>
        <v>EHCP.I03</v>
      </c>
      <c r="N91" s="106">
        <v>400065</v>
      </c>
      <c r="O91" t="s">
        <v>49</v>
      </c>
      <c r="P91" t="s">
        <v>49</v>
      </c>
      <c r="Q91" t="s">
        <v>50</v>
      </c>
      <c r="R91" t="s">
        <v>51</v>
      </c>
      <c r="S91" t="s">
        <v>845</v>
      </c>
      <c r="T91" s="125">
        <v>88507.74</v>
      </c>
      <c r="U91" t="str">
        <f t="shared" si="35"/>
        <v>2067.EHCP.I03.Ap251</v>
      </c>
      <c r="V91" t="str">
        <f t="shared" si="36"/>
        <v>Chalgrove School.2067.EHCP.I03.Ap25</v>
      </c>
      <c r="W91" s="119">
        <v>15325.384615384615</v>
      </c>
      <c r="X91" s="119" t="s">
        <v>24482</v>
      </c>
      <c r="Y91" s="119" t="s">
        <v>24483</v>
      </c>
      <c r="Z91" s="119">
        <v>7662.6923076923076</v>
      </c>
      <c r="AA91" s="97" t="str">
        <f t="shared" si="45"/>
        <v>2067EHCP.I03Jun25</v>
      </c>
      <c r="AB91" s="119" t="str">
        <f t="shared" si="46"/>
        <v>Chalgro.2067EHCP.I03Jun25</v>
      </c>
      <c r="AC91" s="97">
        <f t="shared" si="44"/>
        <v>6551.966307692308</v>
      </c>
      <c r="AE91" s="119"/>
      <c r="AF91" s="97">
        <f t="shared" si="42"/>
        <v>6551.966307692308</v>
      </c>
      <c r="AG91" s="97">
        <f t="shared" si="42"/>
        <v>6551.966307692308</v>
      </c>
      <c r="AH91" s="97">
        <f t="shared" si="42"/>
        <v>6551.966307692308</v>
      </c>
      <c r="AI91" s="97">
        <f t="shared" si="42"/>
        <v>6551.966307692308</v>
      </c>
      <c r="AJ91" s="97">
        <f t="shared" si="42"/>
        <v>6551.966307692308</v>
      </c>
      <c r="AK91" s="97">
        <f t="shared" si="42"/>
        <v>6551.966307692308</v>
      </c>
      <c r="AL91" s="97">
        <f t="shared" si="42"/>
        <v>6551.966307692308</v>
      </c>
      <c r="AM91" s="97">
        <f t="shared" si="42"/>
        <v>6551.966307692308</v>
      </c>
      <c r="AN91" s="97">
        <f t="shared" si="42"/>
        <v>6551.966307692308</v>
      </c>
      <c r="AO91" s="97">
        <f t="shared" si="42"/>
        <v>6551.966307692308</v>
      </c>
      <c r="AP91" s="97">
        <f t="shared" si="42"/>
        <v>6551.966307692308</v>
      </c>
      <c r="AQ91" s="97">
        <f t="shared" si="42"/>
        <v>6551.966307692308</v>
      </c>
      <c r="AR91" s="97">
        <f t="shared" si="42"/>
        <v>6551.966307692308</v>
      </c>
      <c r="AS91" s="97">
        <f t="shared" si="43"/>
        <v>6551.966307692308</v>
      </c>
      <c r="AT91" s="97">
        <f t="shared" si="43"/>
        <v>6551.966307692308</v>
      </c>
      <c r="AU91" s="97">
        <f t="shared" si="43"/>
        <v>6551.966307692308</v>
      </c>
      <c r="AV91" s="97">
        <f t="shared" si="43"/>
        <v>6551.966307692308</v>
      </c>
      <c r="AW91" s="97">
        <f t="shared" si="43"/>
        <v>6551.966307692308</v>
      </c>
      <c r="AX91" s="97">
        <f t="shared" si="43"/>
        <v>6551.966307692308</v>
      </c>
      <c r="AY91" s="97">
        <f t="shared" si="43"/>
        <v>6551.966307692308</v>
      </c>
      <c r="AZ91" s="97">
        <f t="shared" si="43"/>
        <v>6551.966307692308</v>
      </c>
      <c r="BA91" s="97">
        <f t="shared" si="43"/>
        <v>6551.966307692308</v>
      </c>
      <c r="BB91" s="97">
        <f t="shared" si="43"/>
        <v>6551.966307692308</v>
      </c>
      <c r="BC91" s="97">
        <f t="shared" si="43"/>
        <v>6551.966307692308</v>
      </c>
      <c r="BD91" s="97">
        <f t="shared" si="43"/>
        <v>6551.966307692308</v>
      </c>
      <c r="BE91" s="120">
        <f t="shared" si="40"/>
        <v>88507.739999999991</v>
      </c>
      <c r="BF91" s="120">
        <f t="shared" si="41"/>
        <v>0</v>
      </c>
      <c r="BG91"/>
      <c r="BH91"/>
      <c r="BI91"/>
      <c r="BP91"/>
      <c r="BQ91"/>
      <c r="BR91"/>
      <c r="BS91"/>
      <c r="BT91"/>
    </row>
    <row r="92" spans="1:72" s="474" customFormat="1" x14ac:dyDescent="0.3">
      <c r="A92">
        <v>3022067</v>
      </c>
      <c r="B92" s="118">
        <v>3022067</v>
      </c>
      <c r="C92" t="s">
        <v>436</v>
      </c>
      <c r="D92" s="106">
        <v>0</v>
      </c>
      <c r="E92" s="106" t="s">
        <v>400</v>
      </c>
      <c r="F92" s="106" t="s">
        <v>409</v>
      </c>
      <c r="G92" t="s">
        <v>864</v>
      </c>
      <c r="H92" t="s">
        <v>872</v>
      </c>
      <c r="I92" t="s">
        <v>278</v>
      </c>
      <c r="J92">
        <v>661225</v>
      </c>
      <c r="K92" s="118" t="s">
        <v>12</v>
      </c>
      <c r="L92" s="106">
        <v>1</v>
      </c>
      <c r="M92" s="106" t="str">
        <f t="shared" si="37"/>
        <v>ARPs.I03</v>
      </c>
      <c r="N92" s="106">
        <v>400065</v>
      </c>
      <c r="O92" t="s">
        <v>49</v>
      </c>
      <c r="P92" t="s">
        <v>49</v>
      </c>
      <c r="Q92" t="s">
        <v>50</v>
      </c>
      <c r="R92" t="s">
        <v>51</v>
      </c>
      <c r="S92" t="s">
        <v>847</v>
      </c>
      <c r="T92" s="125">
        <v>283285</v>
      </c>
      <c r="U92" t="str">
        <f t="shared" si="35"/>
        <v>2067.ARPs.I03.Ap251</v>
      </c>
      <c r="V92" t="str">
        <f t="shared" si="36"/>
        <v>Chalgrove School.2067.ARPs.I03.Ap25</v>
      </c>
      <c r="W92" s="119">
        <v>43582.307692307695</v>
      </c>
      <c r="X92" s="119" t="s">
        <v>24484</v>
      </c>
      <c r="Y92" s="119" t="s">
        <v>24485</v>
      </c>
      <c r="Z92" s="119">
        <v>21791.153846153848</v>
      </c>
      <c r="AA92" s="97" t="str">
        <f t="shared" si="45"/>
        <v>2067ARPs.I03Jun25</v>
      </c>
      <c r="AB92" s="119" t="str">
        <f t="shared" si="46"/>
        <v>Chalgro.2067ARPs.I03Jun25</v>
      </c>
      <c r="AC92" s="97">
        <f t="shared" si="44"/>
        <v>21791.153846153844</v>
      </c>
      <c r="AE92" s="119"/>
      <c r="AF92" s="97">
        <f t="shared" si="42"/>
        <v>21791.153846153844</v>
      </c>
      <c r="AG92" s="97">
        <f t="shared" si="42"/>
        <v>21791.153846153844</v>
      </c>
      <c r="AH92" s="97">
        <f t="shared" si="42"/>
        <v>21791.153846153844</v>
      </c>
      <c r="AI92" s="97">
        <f t="shared" si="42"/>
        <v>21791.153846153844</v>
      </c>
      <c r="AJ92" s="97">
        <f t="shared" si="42"/>
        <v>21791.153846153844</v>
      </c>
      <c r="AK92" s="97">
        <f t="shared" si="42"/>
        <v>21791.153846153844</v>
      </c>
      <c r="AL92" s="97">
        <f t="shared" si="42"/>
        <v>21791.153846153844</v>
      </c>
      <c r="AM92" s="97">
        <f t="shared" si="42"/>
        <v>21791.153846153844</v>
      </c>
      <c r="AN92" s="97">
        <f t="shared" si="42"/>
        <v>21791.153846153844</v>
      </c>
      <c r="AO92" s="97">
        <f t="shared" si="42"/>
        <v>21791.153846153844</v>
      </c>
      <c r="AP92" s="97">
        <f t="shared" si="42"/>
        <v>21791.153846153844</v>
      </c>
      <c r="AQ92" s="97">
        <f t="shared" si="42"/>
        <v>21791.153846153844</v>
      </c>
      <c r="AR92" s="97">
        <f t="shared" si="42"/>
        <v>21791.153846153844</v>
      </c>
      <c r="AS92" s="97">
        <f t="shared" si="43"/>
        <v>21791.153846153844</v>
      </c>
      <c r="AT92" s="97">
        <f t="shared" si="43"/>
        <v>21791.153846153844</v>
      </c>
      <c r="AU92" s="97">
        <f t="shared" si="43"/>
        <v>21791.153846153844</v>
      </c>
      <c r="AV92" s="97">
        <f t="shared" si="43"/>
        <v>21791.153846153844</v>
      </c>
      <c r="AW92" s="97">
        <f t="shared" si="43"/>
        <v>21791.153846153844</v>
      </c>
      <c r="AX92" s="97">
        <f t="shared" si="43"/>
        <v>21791.153846153844</v>
      </c>
      <c r="AY92" s="97">
        <f t="shared" si="43"/>
        <v>21791.153846153844</v>
      </c>
      <c r="AZ92" s="97">
        <f t="shared" si="43"/>
        <v>21791.153846153844</v>
      </c>
      <c r="BA92" s="97">
        <f t="shared" si="43"/>
        <v>21791.153846153844</v>
      </c>
      <c r="BB92" s="97">
        <f t="shared" si="43"/>
        <v>21791.153846153844</v>
      </c>
      <c r="BC92" s="97">
        <f t="shared" si="43"/>
        <v>21791.153846153844</v>
      </c>
      <c r="BD92" s="97">
        <f t="shared" si="43"/>
        <v>21791.153846153844</v>
      </c>
      <c r="BE92" s="120">
        <f t="shared" si="40"/>
        <v>283285</v>
      </c>
      <c r="BF92" s="120">
        <f t="shared" si="41"/>
        <v>0</v>
      </c>
      <c r="BG92"/>
      <c r="BH92"/>
      <c r="BI92"/>
      <c r="BP92"/>
      <c r="BQ92"/>
      <c r="BR92"/>
      <c r="BS92"/>
      <c r="BT92"/>
    </row>
    <row r="93" spans="1:72" s="474" customFormat="1" x14ac:dyDescent="0.3">
      <c r="A93">
        <v>3022070</v>
      </c>
      <c r="B93" s="118">
        <v>3022070</v>
      </c>
      <c r="C93" t="s">
        <v>520</v>
      </c>
      <c r="D93" s="106">
        <v>0</v>
      </c>
      <c r="E93" s="106" t="s">
        <v>400</v>
      </c>
      <c r="F93" s="106" t="s">
        <v>409</v>
      </c>
      <c r="G93" t="s">
        <v>860</v>
      </c>
      <c r="H93" t="s">
        <v>872</v>
      </c>
      <c r="I93" t="s">
        <v>279</v>
      </c>
      <c r="J93">
        <v>661225</v>
      </c>
      <c r="K93" s="118" t="s">
        <v>12</v>
      </c>
      <c r="L93" s="106">
        <v>1</v>
      </c>
      <c r="M93" s="106" t="str">
        <f t="shared" si="37"/>
        <v>EHCP.I03</v>
      </c>
      <c r="N93" s="106">
        <v>400038</v>
      </c>
      <c r="O93" t="s">
        <v>210</v>
      </c>
      <c r="P93" t="s">
        <v>210</v>
      </c>
      <c r="Q93" t="s">
        <v>211</v>
      </c>
      <c r="R93" t="s">
        <v>212</v>
      </c>
      <c r="S93" t="s">
        <v>845</v>
      </c>
      <c r="T93" s="125">
        <v>162587.13</v>
      </c>
      <c r="U93" t="str">
        <f t="shared" si="35"/>
        <v>2070.EHCP.I03.Ap251</v>
      </c>
      <c r="V93" t="str">
        <f t="shared" si="36"/>
        <v>Sunnyfields School.2070.EHCP.I03.Ap25</v>
      </c>
      <c r="W93" s="119">
        <v>22344</v>
      </c>
      <c r="X93" s="119" t="s">
        <v>24486</v>
      </c>
      <c r="Y93" s="119" t="s">
        <v>24487</v>
      </c>
      <c r="Z93" s="119">
        <v>11172</v>
      </c>
      <c r="AA93" s="97" t="str">
        <f t="shared" si="45"/>
        <v>2070EHCP.I03Jun25</v>
      </c>
      <c r="AB93" s="119" t="str">
        <f t="shared" si="46"/>
        <v>Sunnyfi.2070EHCP.I03Jun25</v>
      </c>
      <c r="AC93" s="97">
        <f t="shared" si="44"/>
        <v>12907.113000000001</v>
      </c>
      <c r="AE93" s="119"/>
      <c r="AF93" s="97">
        <f t="shared" si="42"/>
        <v>12907.113000000001</v>
      </c>
      <c r="AG93" s="97">
        <f t="shared" si="42"/>
        <v>12907.113000000001</v>
      </c>
      <c r="AH93" s="97">
        <f t="shared" si="42"/>
        <v>12907.113000000001</v>
      </c>
      <c r="AI93" s="97">
        <f t="shared" si="42"/>
        <v>12907.113000000001</v>
      </c>
      <c r="AJ93" s="97">
        <f t="shared" si="42"/>
        <v>12907.113000000001</v>
      </c>
      <c r="AK93" s="97">
        <f t="shared" si="42"/>
        <v>12907.113000000001</v>
      </c>
      <c r="AL93" s="97">
        <f t="shared" si="42"/>
        <v>12907.113000000001</v>
      </c>
      <c r="AM93" s="97">
        <f t="shared" si="42"/>
        <v>12907.113000000001</v>
      </c>
      <c r="AN93" s="97">
        <f t="shared" si="42"/>
        <v>12907.113000000001</v>
      </c>
      <c r="AO93" s="97">
        <f t="shared" si="42"/>
        <v>12907.113000000001</v>
      </c>
      <c r="AP93" s="97">
        <f t="shared" si="42"/>
        <v>12907.113000000001</v>
      </c>
      <c r="AQ93" s="97">
        <f t="shared" si="42"/>
        <v>12907.113000000001</v>
      </c>
      <c r="AR93" s="97">
        <f t="shared" si="42"/>
        <v>12907.113000000001</v>
      </c>
      <c r="AS93" s="97">
        <f t="shared" si="43"/>
        <v>12907.113000000001</v>
      </c>
      <c r="AT93" s="97">
        <f t="shared" si="43"/>
        <v>12907.113000000001</v>
      </c>
      <c r="AU93" s="97">
        <f t="shared" si="43"/>
        <v>12907.113000000001</v>
      </c>
      <c r="AV93" s="97">
        <f t="shared" si="43"/>
        <v>12907.113000000001</v>
      </c>
      <c r="AW93" s="97">
        <f t="shared" si="43"/>
        <v>12907.113000000001</v>
      </c>
      <c r="AX93" s="97">
        <f t="shared" si="43"/>
        <v>12907.113000000001</v>
      </c>
      <c r="AY93" s="97">
        <f t="shared" si="43"/>
        <v>12907.113000000001</v>
      </c>
      <c r="AZ93" s="97">
        <f t="shared" si="43"/>
        <v>12907.113000000001</v>
      </c>
      <c r="BA93" s="97">
        <f t="shared" si="43"/>
        <v>12907.113000000001</v>
      </c>
      <c r="BB93" s="97">
        <f t="shared" si="43"/>
        <v>12907.113000000001</v>
      </c>
      <c r="BC93" s="97">
        <f t="shared" si="43"/>
        <v>12907.113000000001</v>
      </c>
      <c r="BD93" s="97">
        <f t="shared" si="43"/>
        <v>12907.113000000001</v>
      </c>
      <c r="BE93" s="120">
        <f t="shared" si="40"/>
        <v>162587.13</v>
      </c>
      <c r="BF93" s="120">
        <f t="shared" si="41"/>
        <v>0</v>
      </c>
      <c r="BG93"/>
      <c r="BH93"/>
      <c r="BI93"/>
      <c r="BP93"/>
      <c r="BQ93"/>
      <c r="BR93"/>
      <c r="BS93"/>
      <c r="BT93"/>
    </row>
    <row r="94" spans="1:72" s="474" customFormat="1" x14ac:dyDescent="0.3">
      <c r="A94">
        <v>3022070</v>
      </c>
      <c r="B94" s="118">
        <v>3022070</v>
      </c>
      <c r="C94" t="s">
        <v>520</v>
      </c>
      <c r="D94" s="106">
        <v>0</v>
      </c>
      <c r="E94" s="106" t="s">
        <v>400</v>
      </c>
      <c r="F94" s="106" t="s">
        <v>409</v>
      </c>
      <c r="G94" t="s">
        <v>856</v>
      </c>
      <c r="H94" t="s">
        <v>277</v>
      </c>
      <c r="I94" t="s">
        <v>277</v>
      </c>
      <c r="J94">
        <v>661225</v>
      </c>
      <c r="K94" s="118" t="s">
        <v>12</v>
      </c>
      <c r="L94" s="106">
        <v>1</v>
      </c>
      <c r="M94" s="106" t="str">
        <f t="shared" si="37"/>
        <v>SEN .I03</v>
      </c>
      <c r="N94" s="106">
        <v>400038</v>
      </c>
      <c r="O94" t="s">
        <v>210</v>
      </c>
      <c r="P94" t="s">
        <v>210</v>
      </c>
      <c r="Q94" t="s">
        <v>211</v>
      </c>
      <c r="R94" t="s">
        <v>212</v>
      </c>
      <c r="S94" t="s">
        <v>841</v>
      </c>
      <c r="T94" s="125">
        <v>1434</v>
      </c>
      <c r="U94" t="str">
        <f t="shared" si="35"/>
        <v>2070.SEN .I03.Ap251</v>
      </c>
      <c r="V94" t="str">
        <f t="shared" si="36"/>
        <v>Sunnyfields School.2070.SEN .I03.Ap25</v>
      </c>
      <c r="W94" s="119">
        <v>220.61538461538461</v>
      </c>
      <c r="X94" s="119" t="s">
        <v>24488</v>
      </c>
      <c r="Y94" s="119" t="s">
        <v>24489</v>
      </c>
      <c r="Z94" s="119">
        <v>110.30769230769231</v>
      </c>
      <c r="AA94" s="97" t="str">
        <f t="shared" si="45"/>
        <v>2070SEN .I03Jun25</v>
      </c>
      <c r="AB94" s="119" t="str">
        <f t="shared" si="46"/>
        <v>Sunnyfi.2070SEN .I03Jun25</v>
      </c>
      <c r="AC94" s="97">
        <f t="shared" si="44"/>
        <v>110.30769230769231</v>
      </c>
      <c r="AE94" s="119"/>
      <c r="AF94" s="97">
        <f t="shared" si="42"/>
        <v>110.30769230769231</v>
      </c>
      <c r="AG94" s="97">
        <f t="shared" si="42"/>
        <v>110.30769230769231</v>
      </c>
      <c r="AH94" s="97">
        <f t="shared" si="42"/>
        <v>110.30769230769231</v>
      </c>
      <c r="AI94" s="97">
        <f t="shared" si="42"/>
        <v>110.30769230769231</v>
      </c>
      <c r="AJ94" s="97">
        <f t="shared" si="42"/>
        <v>110.30769230769231</v>
      </c>
      <c r="AK94" s="97">
        <f t="shared" si="42"/>
        <v>110.30769230769231</v>
      </c>
      <c r="AL94" s="97">
        <f t="shared" si="42"/>
        <v>110.30769230769231</v>
      </c>
      <c r="AM94" s="97">
        <f t="shared" si="42"/>
        <v>110.30769230769231</v>
      </c>
      <c r="AN94" s="97">
        <f t="shared" si="42"/>
        <v>110.30769230769231</v>
      </c>
      <c r="AO94" s="97">
        <f t="shared" si="42"/>
        <v>110.30769230769231</v>
      </c>
      <c r="AP94" s="97">
        <f t="shared" si="42"/>
        <v>110.30769230769231</v>
      </c>
      <c r="AQ94" s="97">
        <f t="shared" si="42"/>
        <v>110.30769230769231</v>
      </c>
      <c r="AR94" s="97">
        <f t="shared" si="42"/>
        <v>110.30769230769231</v>
      </c>
      <c r="AS94" s="97">
        <f t="shared" si="43"/>
        <v>110.30769230769231</v>
      </c>
      <c r="AT94" s="97">
        <f t="shared" si="43"/>
        <v>110.30769230769231</v>
      </c>
      <c r="AU94" s="97">
        <f t="shared" si="43"/>
        <v>110.30769230769231</v>
      </c>
      <c r="AV94" s="97">
        <f t="shared" si="43"/>
        <v>110.30769230769231</v>
      </c>
      <c r="AW94" s="97">
        <f t="shared" si="43"/>
        <v>110.30769230769231</v>
      </c>
      <c r="AX94" s="97">
        <f t="shared" si="43"/>
        <v>110.30769230769231</v>
      </c>
      <c r="AY94" s="97">
        <f t="shared" si="43"/>
        <v>110.30769230769231</v>
      </c>
      <c r="AZ94" s="97">
        <f t="shared" si="43"/>
        <v>110.30769230769231</v>
      </c>
      <c r="BA94" s="97">
        <f t="shared" si="43"/>
        <v>110.30769230769231</v>
      </c>
      <c r="BB94" s="97">
        <f t="shared" si="43"/>
        <v>110.30769230769231</v>
      </c>
      <c r="BC94" s="97">
        <f t="shared" si="43"/>
        <v>110.30769230769231</v>
      </c>
      <c r="BD94" s="97">
        <f t="shared" si="43"/>
        <v>110.30769230769231</v>
      </c>
      <c r="BE94" s="120">
        <f t="shared" si="40"/>
        <v>1434</v>
      </c>
      <c r="BF94" s="120">
        <f t="shared" si="41"/>
        <v>0</v>
      </c>
      <c r="BG94"/>
      <c r="BH94"/>
      <c r="BI94"/>
      <c r="BP94"/>
      <c r="BQ94"/>
      <c r="BR94"/>
      <c r="BS94"/>
      <c r="BT94"/>
    </row>
    <row r="95" spans="1:72" s="474" customFormat="1" x14ac:dyDescent="0.3">
      <c r="A95" t="s">
        <v>752</v>
      </c>
      <c r="B95" s="118">
        <v>3022072</v>
      </c>
      <c r="C95" t="s">
        <v>493</v>
      </c>
      <c r="D95" s="106">
        <v>0</v>
      </c>
      <c r="E95" s="106" t="s">
        <v>400</v>
      </c>
      <c r="F95" s="106" t="s">
        <v>409</v>
      </c>
      <c r="G95" t="s">
        <v>860</v>
      </c>
      <c r="H95" t="s">
        <v>872</v>
      </c>
      <c r="I95" t="s">
        <v>279</v>
      </c>
      <c r="J95">
        <v>661225</v>
      </c>
      <c r="K95" s="118" t="s">
        <v>12</v>
      </c>
      <c r="L95" s="106">
        <v>1</v>
      </c>
      <c r="M95" s="106" t="str">
        <f t="shared" si="37"/>
        <v>EHCP.I03</v>
      </c>
      <c r="N95" s="106">
        <v>400012</v>
      </c>
      <c r="O95" t="s">
        <v>52</v>
      </c>
      <c r="P95" t="s">
        <v>52</v>
      </c>
      <c r="Q95" t="s">
        <v>53</v>
      </c>
      <c r="R95" t="s">
        <v>54</v>
      </c>
      <c r="S95" t="s">
        <v>845</v>
      </c>
      <c r="T95" s="125">
        <v>353692.16666666663</v>
      </c>
      <c r="U95" t="str">
        <f t="shared" si="35"/>
        <v>2072.EHCP.I03.Ap251</v>
      </c>
      <c r="V95" t="str">
        <f t="shared" si="36"/>
        <v>Queenswell Junior School.2072.EHCP.I03.Ap25</v>
      </c>
      <c r="W95" s="119">
        <v>52705.371794871789</v>
      </c>
      <c r="X95" s="119" t="s">
        <v>24490</v>
      </c>
      <c r="Y95" s="119" t="s">
        <v>24491</v>
      </c>
      <c r="Z95" s="119">
        <v>26352.685897435895</v>
      </c>
      <c r="AA95" s="97" t="str">
        <f t="shared" si="45"/>
        <v>2072EHCP.I03Jun25</v>
      </c>
      <c r="AB95" s="119" t="str">
        <f t="shared" si="46"/>
        <v>Queensw.2072EHCP.I03Jun25</v>
      </c>
      <c r="AC95" s="97">
        <f t="shared" si="44"/>
        <v>27463.410897435893</v>
      </c>
      <c r="AE95" s="119"/>
      <c r="AF95" s="97">
        <f t="shared" si="42"/>
        <v>27463.410897435893</v>
      </c>
      <c r="AG95" s="97">
        <f t="shared" si="42"/>
        <v>27463.410897435893</v>
      </c>
      <c r="AH95" s="97">
        <f t="shared" si="42"/>
        <v>27463.410897435893</v>
      </c>
      <c r="AI95" s="97">
        <f t="shared" si="42"/>
        <v>27463.410897435893</v>
      </c>
      <c r="AJ95" s="97">
        <f t="shared" si="42"/>
        <v>27463.410897435893</v>
      </c>
      <c r="AK95" s="97">
        <f t="shared" si="42"/>
        <v>27463.410897435893</v>
      </c>
      <c r="AL95" s="97">
        <f t="shared" si="42"/>
        <v>27463.410897435893</v>
      </c>
      <c r="AM95" s="97">
        <f t="shared" si="42"/>
        <v>27463.410897435893</v>
      </c>
      <c r="AN95" s="97">
        <f t="shared" si="42"/>
        <v>27463.410897435893</v>
      </c>
      <c r="AO95" s="97">
        <f t="shared" si="42"/>
        <v>27463.410897435893</v>
      </c>
      <c r="AP95" s="97">
        <f t="shared" si="42"/>
        <v>27463.410897435893</v>
      </c>
      <c r="AQ95" s="97">
        <f t="shared" si="42"/>
        <v>27463.410897435893</v>
      </c>
      <c r="AR95" s="97">
        <f t="shared" si="42"/>
        <v>27463.410897435893</v>
      </c>
      <c r="AS95" s="97">
        <f t="shared" si="43"/>
        <v>27463.410897435893</v>
      </c>
      <c r="AT95" s="97">
        <f t="shared" si="43"/>
        <v>27463.410897435893</v>
      </c>
      <c r="AU95" s="97">
        <f t="shared" si="43"/>
        <v>27463.410897435893</v>
      </c>
      <c r="AV95" s="97">
        <f t="shared" si="43"/>
        <v>27463.410897435893</v>
      </c>
      <c r="AW95" s="97">
        <f t="shared" si="43"/>
        <v>27463.410897435893</v>
      </c>
      <c r="AX95" s="97">
        <f t="shared" si="43"/>
        <v>27463.410897435893</v>
      </c>
      <c r="AY95" s="97">
        <f t="shared" si="43"/>
        <v>27463.410897435893</v>
      </c>
      <c r="AZ95" s="97">
        <f t="shared" si="43"/>
        <v>27463.410897435893</v>
      </c>
      <c r="BA95" s="97">
        <f t="shared" si="43"/>
        <v>27463.410897435893</v>
      </c>
      <c r="BB95" s="97">
        <f t="shared" si="43"/>
        <v>27463.410897435893</v>
      </c>
      <c r="BC95" s="97">
        <f t="shared" si="43"/>
        <v>27463.410897435893</v>
      </c>
      <c r="BD95" s="97">
        <f t="shared" si="43"/>
        <v>27463.410897435893</v>
      </c>
      <c r="BE95" s="120">
        <f t="shared" si="40"/>
        <v>353692.16666666663</v>
      </c>
      <c r="BF95" s="120">
        <f t="shared" si="41"/>
        <v>0</v>
      </c>
      <c r="BG95"/>
      <c r="BH95"/>
      <c r="BI95"/>
      <c r="BP95"/>
      <c r="BQ95"/>
      <c r="BR95"/>
      <c r="BS95"/>
      <c r="BT95"/>
    </row>
    <row r="96" spans="1:72" s="474" customFormat="1" x14ac:dyDescent="0.3">
      <c r="A96" t="s">
        <v>752</v>
      </c>
      <c r="B96" s="118">
        <v>3022072</v>
      </c>
      <c r="C96" t="s">
        <v>493</v>
      </c>
      <c r="D96" s="106">
        <v>0</v>
      </c>
      <c r="E96" s="106" t="s">
        <v>400</v>
      </c>
      <c r="F96" s="106" t="s">
        <v>409</v>
      </c>
      <c r="G96" t="s">
        <v>856</v>
      </c>
      <c r="H96" t="s">
        <v>277</v>
      </c>
      <c r="I96" t="s">
        <v>277</v>
      </c>
      <c r="J96">
        <v>661225</v>
      </c>
      <c r="K96" s="118" t="s">
        <v>12</v>
      </c>
      <c r="L96" s="106">
        <v>1</v>
      </c>
      <c r="M96" s="106" t="str">
        <f t="shared" si="37"/>
        <v>SEN .I03</v>
      </c>
      <c r="N96" s="106">
        <v>400012</v>
      </c>
      <c r="O96" t="s">
        <v>52</v>
      </c>
      <c r="P96" t="s">
        <v>52</v>
      </c>
      <c r="Q96" t="s">
        <v>53</v>
      </c>
      <c r="R96" t="s">
        <v>54</v>
      </c>
      <c r="S96" t="s">
        <v>841</v>
      </c>
      <c r="T96" s="125">
        <v>3155</v>
      </c>
      <c r="U96" t="str">
        <f t="shared" si="35"/>
        <v>2072.SEN .I03.Ap251</v>
      </c>
      <c r="V96" t="str">
        <f t="shared" si="36"/>
        <v>Queenswell Junior School.2072.SEN .I03.Ap25</v>
      </c>
      <c r="W96" s="119">
        <v>0</v>
      </c>
      <c r="X96" s="119" t="s">
        <v>24492</v>
      </c>
      <c r="Y96" s="119" t="s">
        <v>24493</v>
      </c>
      <c r="Z96" s="119">
        <v>0</v>
      </c>
      <c r="AA96" s="97" t="str">
        <f t="shared" si="45"/>
        <v>2072SEN .I03Jun25</v>
      </c>
      <c r="AB96" s="119" t="str">
        <f t="shared" si="46"/>
        <v>Queensw.2072SEN .I03Jun25</v>
      </c>
      <c r="AC96" s="97">
        <f t="shared" si="44"/>
        <v>315.5</v>
      </c>
      <c r="AE96" s="119"/>
      <c r="AF96" s="97">
        <f t="shared" si="42"/>
        <v>315.5</v>
      </c>
      <c r="AG96" s="97">
        <f t="shared" si="42"/>
        <v>315.5</v>
      </c>
      <c r="AH96" s="97">
        <f t="shared" si="42"/>
        <v>315.5</v>
      </c>
      <c r="AI96" s="97">
        <f t="shared" si="42"/>
        <v>315.5</v>
      </c>
      <c r="AJ96" s="97">
        <f t="shared" si="42"/>
        <v>315.5</v>
      </c>
      <c r="AK96" s="97">
        <f t="shared" si="42"/>
        <v>315.5</v>
      </c>
      <c r="AL96" s="97">
        <f t="shared" si="42"/>
        <v>315.5</v>
      </c>
      <c r="AM96" s="97">
        <f t="shared" si="42"/>
        <v>315.5</v>
      </c>
      <c r="AN96" s="97">
        <f t="shared" si="42"/>
        <v>315.5</v>
      </c>
      <c r="AO96" s="97">
        <f t="shared" si="42"/>
        <v>315.5</v>
      </c>
      <c r="AP96" s="97">
        <f t="shared" si="42"/>
        <v>315.5</v>
      </c>
      <c r="AQ96" s="97">
        <f t="shared" si="42"/>
        <v>315.5</v>
      </c>
      <c r="AR96" s="97">
        <f t="shared" si="42"/>
        <v>315.5</v>
      </c>
      <c r="AS96" s="97">
        <f t="shared" si="43"/>
        <v>315.5</v>
      </c>
      <c r="AT96" s="97">
        <f t="shared" si="43"/>
        <v>315.5</v>
      </c>
      <c r="AU96" s="97">
        <f t="shared" si="43"/>
        <v>315.5</v>
      </c>
      <c r="AV96" s="97">
        <f t="shared" si="43"/>
        <v>315.5</v>
      </c>
      <c r="AW96" s="97">
        <f t="shared" si="43"/>
        <v>315.5</v>
      </c>
      <c r="AX96" s="97">
        <f t="shared" si="43"/>
        <v>315.5</v>
      </c>
      <c r="AY96" s="97">
        <f t="shared" si="43"/>
        <v>315.5</v>
      </c>
      <c r="AZ96" s="97">
        <f t="shared" si="43"/>
        <v>315.5</v>
      </c>
      <c r="BA96" s="97">
        <f t="shared" si="43"/>
        <v>315.5</v>
      </c>
      <c r="BB96" s="97">
        <f t="shared" si="43"/>
        <v>315.5</v>
      </c>
      <c r="BC96" s="97">
        <f t="shared" si="43"/>
        <v>315.5</v>
      </c>
      <c r="BD96" s="97">
        <f t="shared" si="43"/>
        <v>315.5</v>
      </c>
      <c r="BE96" s="120">
        <f t="shared" si="40"/>
        <v>3155</v>
      </c>
      <c r="BF96" s="120">
        <f t="shared" si="41"/>
        <v>0</v>
      </c>
      <c r="BG96"/>
      <c r="BH96"/>
      <c r="BI96"/>
      <c r="BP96"/>
      <c r="BQ96"/>
      <c r="BR96"/>
      <c r="BS96"/>
      <c r="BT96"/>
    </row>
    <row r="97" spans="1:72" s="474" customFormat="1" x14ac:dyDescent="0.3">
      <c r="A97" t="s">
        <v>752</v>
      </c>
      <c r="B97" s="118">
        <v>3022072</v>
      </c>
      <c r="C97" t="s">
        <v>493</v>
      </c>
      <c r="D97" s="106">
        <v>0</v>
      </c>
      <c r="E97" s="106" t="s">
        <v>400</v>
      </c>
      <c r="F97" s="106" t="s">
        <v>409</v>
      </c>
      <c r="G97" t="s">
        <v>864</v>
      </c>
      <c r="H97" t="s">
        <v>872</v>
      </c>
      <c r="I97" t="s">
        <v>278</v>
      </c>
      <c r="J97">
        <v>661225</v>
      </c>
      <c r="K97" s="118" t="s">
        <v>12</v>
      </c>
      <c r="L97" s="106">
        <v>1</v>
      </c>
      <c r="M97" s="106" t="str">
        <f t="shared" si="37"/>
        <v>ARPs.I03</v>
      </c>
      <c r="N97" s="106">
        <v>400012</v>
      </c>
      <c r="O97" t="s">
        <v>52</v>
      </c>
      <c r="P97" t="s">
        <v>52</v>
      </c>
      <c r="Q97" t="s">
        <v>53</v>
      </c>
      <c r="R97" t="s">
        <v>54</v>
      </c>
      <c r="S97" t="s">
        <v>847</v>
      </c>
      <c r="T97" s="125">
        <v>529814.5</v>
      </c>
      <c r="U97" t="str">
        <f t="shared" si="35"/>
        <v>2072.ARPs.I03.Ap251</v>
      </c>
      <c r="V97" t="str">
        <f t="shared" si="36"/>
        <v>Queenswell Junior School.2072.ARPs.I03.Ap25</v>
      </c>
      <c r="W97" s="119">
        <v>81509.923076923078</v>
      </c>
      <c r="X97" s="119" t="s">
        <v>24494</v>
      </c>
      <c r="Y97" s="119" t="s">
        <v>24495</v>
      </c>
      <c r="Z97" s="119">
        <v>40754.961538461539</v>
      </c>
      <c r="AA97" s="97" t="str">
        <f t="shared" si="45"/>
        <v>2072ARPs.I03Jun25</v>
      </c>
      <c r="AB97" s="119" t="str">
        <f t="shared" si="46"/>
        <v>Queensw.2072ARPs.I03Jun25</v>
      </c>
      <c r="AC97" s="97">
        <f t="shared" si="44"/>
        <v>40754.961538461539</v>
      </c>
      <c r="AE97" s="119"/>
      <c r="AF97" s="97">
        <f t="shared" si="42"/>
        <v>40754.961538461539</v>
      </c>
      <c r="AG97" s="97">
        <f t="shared" si="42"/>
        <v>40754.961538461539</v>
      </c>
      <c r="AH97" s="97">
        <f t="shared" si="42"/>
        <v>40754.961538461539</v>
      </c>
      <c r="AI97" s="97">
        <f t="shared" si="42"/>
        <v>40754.961538461539</v>
      </c>
      <c r="AJ97" s="97">
        <f t="shared" si="42"/>
        <v>40754.961538461539</v>
      </c>
      <c r="AK97" s="97">
        <f t="shared" si="42"/>
        <v>40754.961538461539</v>
      </c>
      <c r="AL97" s="97">
        <f t="shared" si="42"/>
        <v>40754.961538461539</v>
      </c>
      <c r="AM97" s="97">
        <f t="shared" si="42"/>
        <v>40754.961538461539</v>
      </c>
      <c r="AN97" s="97">
        <f t="shared" si="42"/>
        <v>40754.961538461539</v>
      </c>
      <c r="AO97" s="97">
        <f t="shared" si="42"/>
        <v>40754.961538461539</v>
      </c>
      <c r="AP97" s="97">
        <f t="shared" si="42"/>
        <v>40754.961538461539</v>
      </c>
      <c r="AQ97" s="97">
        <f t="shared" si="42"/>
        <v>40754.961538461539</v>
      </c>
      <c r="AR97" s="97">
        <f t="shared" si="42"/>
        <v>40754.961538461539</v>
      </c>
      <c r="AS97" s="97">
        <f t="shared" si="43"/>
        <v>40754.961538461539</v>
      </c>
      <c r="AT97" s="97">
        <f t="shared" si="43"/>
        <v>40754.961538461539</v>
      </c>
      <c r="AU97" s="97">
        <f t="shared" si="43"/>
        <v>40754.961538461539</v>
      </c>
      <c r="AV97" s="97">
        <f t="shared" si="43"/>
        <v>40754.961538461539</v>
      </c>
      <c r="AW97" s="97">
        <f t="shared" si="43"/>
        <v>40754.961538461539</v>
      </c>
      <c r="AX97" s="97">
        <f t="shared" si="43"/>
        <v>40754.961538461539</v>
      </c>
      <c r="AY97" s="97">
        <f t="shared" si="43"/>
        <v>40754.961538461539</v>
      </c>
      <c r="AZ97" s="97">
        <f t="shared" si="43"/>
        <v>40754.961538461539</v>
      </c>
      <c r="BA97" s="97">
        <f t="shared" si="43"/>
        <v>40754.961538461539</v>
      </c>
      <c r="BB97" s="97">
        <f t="shared" si="43"/>
        <v>40754.961538461539</v>
      </c>
      <c r="BC97" s="97">
        <f t="shared" si="43"/>
        <v>40754.961538461539</v>
      </c>
      <c r="BD97" s="97">
        <f t="shared" si="43"/>
        <v>40754.961538461539</v>
      </c>
      <c r="BE97" s="120">
        <f t="shared" si="40"/>
        <v>529814.50000000012</v>
      </c>
      <c r="BF97" s="120">
        <f t="shared" si="41"/>
        <v>0</v>
      </c>
      <c r="BG97"/>
      <c r="BH97"/>
      <c r="BI97"/>
      <c r="BP97"/>
      <c r="BQ97"/>
      <c r="BR97"/>
      <c r="BS97"/>
      <c r="BT97"/>
    </row>
    <row r="98" spans="1:72" s="474" customFormat="1" x14ac:dyDescent="0.3">
      <c r="A98">
        <v>3022073</v>
      </c>
      <c r="B98" s="118">
        <v>3022073</v>
      </c>
      <c r="C98" t="s">
        <v>449</v>
      </c>
      <c r="D98" s="106">
        <v>0</v>
      </c>
      <c r="E98" s="106" t="s">
        <v>400</v>
      </c>
      <c r="F98" s="106" t="s">
        <v>409</v>
      </c>
      <c r="G98" t="s">
        <v>860</v>
      </c>
      <c r="H98" t="s">
        <v>872</v>
      </c>
      <c r="I98" t="s">
        <v>279</v>
      </c>
      <c r="J98">
        <v>661225</v>
      </c>
      <c r="K98" s="118" t="s">
        <v>12</v>
      </c>
      <c r="L98" s="106">
        <v>1</v>
      </c>
      <c r="M98" s="106" t="str">
        <f t="shared" si="37"/>
        <v>EHCP.I03</v>
      </c>
      <c r="N98" s="106">
        <v>400105</v>
      </c>
      <c r="O98" t="s">
        <v>256</v>
      </c>
      <c r="P98" t="s">
        <v>256</v>
      </c>
      <c r="Q98" t="s">
        <v>257</v>
      </c>
      <c r="R98" t="s">
        <v>258</v>
      </c>
      <c r="S98" t="s">
        <v>845</v>
      </c>
      <c r="T98" s="125">
        <v>398388.50333333336</v>
      </c>
      <c r="U98" t="str">
        <f t="shared" si="35"/>
        <v>2073.EHCP.I03.Ap251</v>
      </c>
      <c r="V98" t="str">
        <f t="shared" si="36"/>
        <v>Danegrove Primary School.2073.EHCP.I03.Ap25</v>
      </c>
      <c r="W98" s="119">
        <v>61544.358974358984</v>
      </c>
      <c r="X98" s="119" t="s">
        <v>24496</v>
      </c>
      <c r="Y98" s="119" t="s">
        <v>24497</v>
      </c>
      <c r="Z98" s="119">
        <v>30772.179487179492</v>
      </c>
      <c r="AA98" s="97" t="str">
        <f t="shared" si="45"/>
        <v>2073EHCP.I03Jun25</v>
      </c>
      <c r="AB98" s="119" t="str">
        <f t="shared" si="46"/>
        <v>Danegro.2073EHCP.I03Jun25</v>
      </c>
      <c r="AC98" s="97">
        <f t="shared" si="44"/>
        <v>30607.196487179492</v>
      </c>
      <c r="AE98" s="119"/>
      <c r="AF98" s="97">
        <f t="shared" si="42"/>
        <v>30607.196487179492</v>
      </c>
      <c r="AG98" s="97">
        <f t="shared" si="42"/>
        <v>30607.196487179492</v>
      </c>
      <c r="AH98" s="97">
        <f t="shared" si="42"/>
        <v>30607.196487179492</v>
      </c>
      <c r="AI98" s="97">
        <f t="shared" si="42"/>
        <v>30607.196487179492</v>
      </c>
      <c r="AJ98" s="97">
        <f t="shared" si="42"/>
        <v>30607.196487179492</v>
      </c>
      <c r="AK98" s="97">
        <f t="shared" si="42"/>
        <v>30607.196487179492</v>
      </c>
      <c r="AL98" s="97">
        <f t="shared" si="42"/>
        <v>30607.196487179492</v>
      </c>
      <c r="AM98" s="97">
        <f t="shared" si="42"/>
        <v>30607.196487179492</v>
      </c>
      <c r="AN98" s="97">
        <f t="shared" si="42"/>
        <v>30607.196487179492</v>
      </c>
      <c r="AO98" s="97">
        <f t="shared" si="42"/>
        <v>30607.196487179492</v>
      </c>
      <c r="AP98" s="97">
        <f t="shared" si="42"/>
        <v>30607.196487179492</v>
      </c>
      <c r="AQ98" s="97">
        <f t="shared" si="42"/>
        <v>30607.196487179492</v>
      </c>
      <c r="AR98" s="97">
        <f t="shared" si="42"/>
        <v>30607.196487179492</v>
      </c>
      <c r="AS98" s="97">
        <f t="shared" si="43"/>
        <v>30607.196487179492</v>
      </c>
      <c r="AT98" s="97">
        <f t="shared" si="43"/>
        <v>30607.196487179492</v>
      </c>
      <c r="AU98" s="97">
        <f t="shared" si="43"/>
        <v>30607.196487179492</v>
      </c>
      <c r="AV98" s="97">
        <f t="shared" si="43"/>
        <v>30607.196487179492</v>
      </c>
      <c r="AW98" s="97">
        <f t="shared" si="43"/>
        <v>30607.196487179492</v>
      </c>
      <c r="AX98" s="97">
        <f t="shared" si="43"/>
        <v>30607.196487179492</v>
      </c>
      <c r="AY98" s="97">
        <f t="shared" si="43"/>
        <v>30607.196487179492</v>
      </c>
      <c r="AZ98" s="97">
        <f t="shared" si="43"/>
        <v>30607.196487179492</v>
      </c>
      <c r="BA98" s="97">
        <f t="shared" si="43"/>
        <v>30607.196487179492</v>
      </c>
      <c r="BB98" s="97">
        <f t="shared" si="43"/>
        <v>30607.196487179492</v>
      </c>
      <c r="BC98" s="97">
        <f t="shared" si="43"/>
        <v>30607.196487179492</v>
      </c>
      <c r="BD98" s="97">
        <f t="shared" si="43"/>
        <v>30607.196487179492</v>
      </c>
      <c r="BE98" s="120">
        <f t="shared" si="40"/>
        <v>398388.50333333341</v>
      </c>
      <c r="BF98" s="120">
        <f t="shared" si="41"/>
        <v>0</v>
      </c>
      <c r="BG98"/>
      <c r="BH98"/>
      <c r="BI98"/>
      <c r="BP98"/>
      <c r="BQ98"/>
      <c r="BR98"/>
      <c r="BS98"/>
      <c r="BT98"/>
    </row>
    <row r="99" spans="1:72" s="474" customFormat="1" x14ac:dyDescent="0.3">
      <c r="A99">
        <v>3022076</v>
      </c>
      <c r="B99" s="118">
        <v>3022076</v>
      </c>
      <c r="C99" t="s">
        <v>528</v>
      </c>
      <c r="D99" s="106">
        <v>0</v>
      </c>
      <c r="E99" s="106" t="s">
        <v>400</v>
      </c>
      <c r="F99" s="106" t="s">
        <v>409</v>
      </c>
      <c r="G99" t="s">
        <v>860</v>
      </c>
      <c r="H99" t="s">
        <v>872</v>
      </c>
      <c r="I99" t="s">
        <v>279</v>
      </c>
      <c r="J99">
        <v>661225</v>
      </c>
      <c r="K99" s="118" t="s">
        <v>12</v>
      </c>
      <c r="L99" s="106">
        <v>1</v>
      </c>
      <c r="M99" s="106" t="str">
        <f t="shared" si="37"/>
        <v>EHCP.I03</v>
      </c>
      <c r="N99" s="106">
        <v>400111</v>
      </c>
      <c r="O99" t="s">
        <v>127</v>
      </c>
      <c r="P99" t="s">
        <v>127</v>
      </c>
      <c r="Q99" t="s">
        <v>128</v>
      </c>
      <c r="R99" t="s">
        <v>129</v>
      </c>
      <c r="S99" t="s">
        <v>845</v>
      </c>
      <c r="T99" s="125">
        <v>197882.74333333335</v>
      </c>
      <c r="U99" t="str">
        <f t="shared" si="35"/>
        <v>2076.EHCP.I03.Ap251</v>
      </c>
      <c r="V99" t="str">
        <f t="shared" si="36"/>
        <v>Wessex Gardens School.2076.EHCP.I03.Ap25</v>
      </c>
      <c r="W99" s="119">
        <v>28282.051282051285</v>
      </c>
      <c r="X99" s="119" t="s">
        <v>24498</v>
      </c>
      <c r="Y99" s="119" t="s">
        <v>24499</v>
      </c>
      <c r="Z99" s="119">
        <v>14141.025641025642</v>
      </c>
      <c r="AA99" s="97" t="str">
        <f t="shared" si="45"/>
        <v>2076EHCP.I03Jun25</v>
      </c>
      <c r="AB99" s="119" t="str">
        <f t="shared" si="46"/>
        <v>Wessex .2076EHCP.I03Jun25</v>
      </c>
      <c r="AC99" s="97">
        <f t="shared" si="44"/>
        <v>15545.966641025641</v>
      </c>
      <c r="AE99" s="119"/>
      <c r="AF99" s="97">
        <f t="shared" si="42"/>
        <v>15545.966641025641</v>
      </c>
      <c r="AG99" s="97">
        <f t="shared" si="42"/>
        <v>15545.966641025641</v>
      </c>
      <c r="AH99" s="97">
        <f t="shared" si="42"/>
        <v>15545.966641025641</v>
      </c>
      <c r="AI99" s="97">
        <f t="shared" si="42"/>
        <v>15545.966641025641</v>
      </c>
      <c r="AJ99" s="97">
        <f t="shared" si="42"/>
        <v>15545.966641025641</v>
      </c>
      <c r="AK99" s="97">
        <f t="shared" si="42"/>
        <v>15545.966641025641</v>
      </c>
      <c r="AL99" s="97">
        <f t="shared" si="42"/>
        <v>15545.966641025641</v>
      </c>
      <c r="AM99" s="97">
        <f t="shared" si="42"/>
        <v>15545.966641025641</v>
      </c>
      <c r="AN99" s="97">
        <f t="shared" si="42"/>
        <v>15545.966641025641</v>
      </c>
      <c r="AO99" s="97">
        <f t="shared" si="42"/>
        <v>15545.966641025641</v>
      </c>
      <c r="AP99" s="97">
        <f t="shared" si="42"/>
        <v>15545.966641025641</v>
      </c>
      <c r="AQ99" s="97">
        <f t="shared" si="42"/>
        <v>15545.966641025641</v>
      </c>
      <c r="AR99" s="97">
        <f t="shared" si="42"/>
        <v>15545.966641025641</v>
      </c>
      <c r="AS99" s="97">
        <f t="shared" si="43"/>
        <v>15545.966641025641</v>
      </c>
      <c r="AT99" s="97">
        <f t="shared" si="43"/>
        <v>15545.966641025641</v>
      </c>
      <c r="AU99" s="97">
        <f t="shared" si="43"/>
        <v>15545.966641025641</v>
      </c>
      <c r="AV99" s="97">
        <f t="shared" si="43"/>
        <v>15545.966641025641</v>
      </c>
      <c r="AW99" s="97">
        <f t="shared" si="43"/>
        <v>15545.966641025641</v>
      </c>
      <c r="AX99" s="97">
        <f t="shared" si="43"/>
        <v>15545.966641025641</v>
      </c>
      <c r="AY99" s="97">
        <f t="shared" si="43"/>
        <v>15545.966641025641</v>
      </c>
      <c r="AZ99" s="97">
        <f t="shared" si="43"/>
        <v>15545.966641025641</v>
      </c>
      <c r="BA99" s="97">
        <f t="shared" si="43"/>
        <v>15545.966641025641</v>
      </c>
      <c r="BB99" s="97">
        <f t="shared" si="43"/>
        <v>15545.966641025641</v>
      </c>
      <c r="BC99" s="97">
        <f t="shared" si="43"/>
        <v>15545.966641025641</v>
      </c>
      <c r="BD99" s="97">
        <f t="shared" si="43"/>
        <v>15545.966641025641</v>
      </c>
      <c r="BE99" s="120">
        <f t="shared" si="40"/>
        <v>197882.74333333338</v>
      </c>
      <c r="BF99" s="120">
        <f t="shared" si="41"/>
        <v>0</v>
      </c>
      <c r="BG99"/>
      <c r="BH99"/>
      <c r="BI99"/>
      <c r="BP99"/>
      <c r="BQ99"/>
      <c r="BR99"/>
      <c r="BS99"/>
      <c r="BT99"/>
    </row>
    <row r="100" spans="1:72" s="474" customFormat="1" x14ac:dyDescent="0.3">
      <c r="A100">
        <v>3022076</v>
      </c>
      <c r="B100" s="118">
        <v>3022076</v>
      </c>
      <c r="C100" t="s">
        <v>528</v>
      </c>
      <c r="D100" s="106">
        <v>0</v>
      </c>
      <c r="E100" s="106" t="s">
        <v>400</v>
      </c>
      <c r="F100" s="106" t="s">
        <v>409</v>
      </c>
      <c r="G100" t="s">
        <v>856</v>
      </c>
      <c r="H100" t="s">
        <v>277</v>
      </c>
      <c r="I100" t="s">
        <v>277</v>
      </c>
      <c r="J100">
        <v>661225</v>
      </c>
      <c r="K100" s="118" t="s">
        <v>12</v>
      </c>
      <c r="L100" s="106">
        <v>1</v>
      </c>
      <c r="M100" s="106" t="str">
        <f t="shared" si="37"/>
        <v>SEN .I03</v>
      </c>
      <c r="N100" s="106">
        <v>400111</v>
      </c>
      <c r="O100" t="s">
        <v>127</v>
      </c>
      <c r="P100" t="s">
        <v>127</v>
      </c>
      <c r="Q100" t="s">
        <v>128</v>
      </c>
      <c r="R100" t="s">
        <v>129</v>
      </c>
      <c r="S100" t="s">
        <v>841</v>
      </c>
      <c r="T100" s="125">
        <v>0</v>
      </c>
      <c r="U100" t="str">
        <f t="shared" si="35"/>
        <v>2076.SEN .I03.Ap251</v>
      </c>
      <c r="V100" t="str">
        <f t="shared" si="36"/>
        <v>Wessex Gardens School.2076.SEN .I03.Ap25</v>
      </c>
      <c r="W100" s="119">
        <v>0</v>
      </c>
      <c r="X100" s="119" t="s">
        <v>24500</v>
      </c>
      <c r="Y100" s="119" t="s">
        <v>24501</v>
      </c>
      <c r="Z100" s="119">
        <v>0</v>
      </c>
      <c r="AA100" s="119"/>
      <c r="AB100" s="119">
        <f t="shared" ref="AB100" si="47">$T100/13</f>
        <v>0</v>
      </c>
      <c r="AC100" s="97">
        <f t="shared" si="44"/>
        <v>0</v>
      </c>
      <c r="AE100" s="119"/>
      <c r="AF100" s="97">
        <f t="shared" si="42"/>
        <v>0</v>
      </c>
      <c r="AG100" s="97">
        <f t="shared" si="42"/>
        <v>0</v>
      </c>
      <c r="AH100" s="97">
        <f t="shared" si="42"/>
        <v>0</v>
      </c>
      <c r="AI100" s="97">
        <f t="shared" si="42"/>
        <v>0</v>
      </c>
      <c r="AJ100" s="97">
        <f t="shared" si="42"/>
        <v>0</v>
      </c>
      <c r="AK100" s="97">
        <f t="shared" si="42"/>
        <v>0</v>
      </c>
      <c r="AL100" s="97">
        <f t="shared" si="42"/>
        <v>0</v>
      </c>
      <c r="AM100" s="97">
        <f t="shared" si="42"/>
        <v>0</v>
      </c>
      <c r="AN100" s="97">
        <f t="shared" si="42"/>
        <v>0</v>
      </c>
      <c r="AO100" s="97">
        <f t="shared" si="42"/>
        <v>0</v>
      </c>
      <c r="AP100" s="97">
        <f t="shared" si="42"/>
        <v>0</v>
      </c>
      <c r="AQ100" s="97">
        <f t="shared" si="42"/>
        <v>0</v>
      </c>
      <c r="AR100" s="97">
        <f t="shared" si="42"/>
        <v>0</v>
      </c>
      <c r="AS100" s="97">
        <f t="shared" si="43"/>
        <v>0</v>
      </c>
      <c r="AT100" s="97">
        <f t="shared" si="43"/>
        <v>0</v>
      </c>
      <c r="AU100" s="97">
        <f t="shared" si="43"/>
        <v>0</v>
      </c>
      <c r="AV100" s="97">
        <f t="shared" si="43"/>
        <v>0</v>
      </c>
      <c r="AW100" s="97">
        <f t="shared" si="43"/>
        <v>0</v>
      </c>
      <c r="AX100" s="97">
        <f t="shared" si="43"/>
        <v>0</v>
      </c>
      <c r="AY100" s="97">
        <f t="shared" si="43"/>
        <v>0</v>
      </c>
      <c r="AZ100" s="97">
        <f t="shared" si="43"/>
        <v>0</v>
      </c>
      <c r="BA100" s="97">
        <f t="shared" si="43"/>
        <v>0</v>
      </c>
      <c r="BB100" s="97">
        <f t="shared" si="43"/>
        <v>0</v>
      </c>
      <c r="BC100" s="97">
        <f t="shared" si="43"/>
        <v>0</v>
      </c>
      <c r="BD100" s="97">
        <f t="shared" si="43"/>
        <v>0</v>
      </c>
      <c r="BE100" s="120">
        <f t="shared" si="40"/>
        <v>0</v>
      </c>
      <c r="BF100" s="120">
        <f t="shared" si="41"/>
        <v>0</v>
      </c>
      <c r="BG100"/>
      <c r="BH100"/>
      <c r="BI100"/>
      <c r="BP100"/>
      <c r="BQ100"/>
      <c r="BR100"/>
      <c r="BS100"/>
      <c r="BT100"/>
    </row>
    <row r="101" spans="1:72" s="474" customFormat="1" x14ac:dyDescent="0.3">
      <c r="A101">
        <v>3022077</v>
      </c>
      <c r="B101" s="118">
        <v>3022077</v>
      </c>
      <c r="C101" t="s">
        <v>484</v>
      </c>
      <c r="D101" s="106">
        <v>0</v>
      </c>
      <c r="E101" s="106" t="s">
        <v>400</v>
      </c>
      <c r="F101" s="106" t="s">
        <v>409</v>
      </c>
      <c r="G101" t="s">
        <v>864</v>
      </c>
      <c r="H101" t="s">
        <v>872</v>
      </c>
      <c r="I101" t="s">
        <v>278</v>
      </c>
      <c r="J101">
        <v>661225</v>
      </c>
      <c r="K101" s="118" t="s">
        <v>12</v>
      </c>
      <c r="L101" s="106">
        <v>1</v>
      </c>
      <c r="M101" s="106" t="str">
        <f t="shared" si="37"/>
        <v>ARPs.I03</v>
      </c>
      <c r="N101" s="106">
        <v>400113</v>
      </c>
      <c r="O101" t="s">
        <v>58</v>
      </c>
      <c r="P101" t="s">
        <v>58</v>
      </c>
      <c r="Q101" t="s">
        <v>59</v>
      </c>
      <c r="R101" t="s">
        <v>60</v>
      </c>
      <c r="S101" t="s">
        <v>847</v>
      </c>
      <c r="T101" s="125">
        <v>390726</v>
      </c>
      <c r="U101" t="str">
        <f t="shared" si="35"/>
        <v>2077.ARPs.I03.Ap251</v>
      </c>
      <c r="V101" t="str">
        <f t="shared" si="36"/>
        <v>The Orion Primary School.2077.ARPs.I03.Ap25</v>
      </c>
      <c r="W101" s="119">
        <v>60111.692307692305</v>
      </c>
      <c r="X101" s="119" t="s">
        <v>24502</v>
      </c>
      <c r="Y101" s="119" t="s">
        <v>24503</v>
      </c>
      <c r="Z101" s="119">
        <v>30055.846153846152</v>
      </c>
      <c r="AA101" s="97" t="str">
        <f t="shared" ref="AA101:AA112" si="48">RIGHT(A101,4)&amp;M101&amp;"Jun25"</f>
        <v>2077ARPs.I03Jun25</v>
      </c>
      <c r="AB101" s="119" t="str">
        <f t="shared" ref="AB101:AB112" si="49">LEFT(C101,7)&amp;"."&amp;AA101</f>
        <v>Orion  .2077ARPs.I03Jun25</v>
      </c>
      <c r="AC101" s="97">
        <f t="shared" si="44"/>
        <v>30055.846153846156</v>
      </c>
      <c r="AE101" s="119"/>
      <c r="AF101" s="97">
        <f t="shared" si="42"/>
        <v>30055.846153846156</v>
      </c>
      <c r="AG101" s="97">
        <f t="shared" si="42"/>
        <v>30055.846153846156</v>
      </c>
      <c r="AH101" s="97">
        <f t="shared" si="42"/>
        <v>30055.846153846156</v>
      </c>
      <c r="AI101" s="97">
        <f t="shared" si="42"/>
        <v>30055.846153846156</v>
      </c>
      <c r="AJ101" s="97">
        <f t="shared" si="42"/>
        <v>30055.846153846156</v>
      </c>
      <c r="AK101" s="97">
        <f t="shared" si="42"/>
        <v>30055.846153846156</v>
      </c>
      <c r="AL101" s="97">
        <f t="shared" si="42"/>
        <v>30055.846153846156</v>
      </c>
      <c r="AM101" s="97">
        <f t="shared" si="42"/>
        <v>30055.846153846156</v>
      </c>
      <c r="AN101" s="97">
        <f t="shared" si="42"/>
        <v>30055.846153846156</v>
      </c>
      <c r="AO101" s="97">
        <f t="shared" si="42"/>
        <v>30055.846153846156</v>
      </c>
      <c r="AP101" s="97">
        <f t="shared" si="42"/>
        <v>30055.846153846156</v>
      </c>
      <c r="AQ101" s="97">
        <f t="shared" si="42"/>
        <v>30055.846153846156</v>
      </c>
      <c r="AR101" s="97">
        <f t="shared" si="42"/>
        <v>30055.846153846156</v>
      </c>
      <c r="AS101" s="97">
        <f t="shared" si="43"/>
        <v>30055.846153846156</v>
      </c>
      <c r="AT101" s="97">
        <f t="shared" si="43"/>
        <v>30055.846153846156</v>
      </c>
      <c r="AU101" s="97">
        <f t="shared" si="43"/>
        <v>30055.846153846156</v>
      </c>
      <c r="AV101" s="97">
        <f t="shared" si="43"/>
        <v>30055.846153846156</v>
      </c>
      <c r="AW101" s="97">
        <f t="shared" si="43"/>
        <v>30055.846153846156</v>
      </c>
      <c r="AX101" s="97">
        <f t="shared" si="43"/>
        <v>30055.846153846156</v>
      </c>
      <c r="AY101" s="97">
        <f t="shared" si="43"/>
        <v>30055.846153846156</v>
      </c>
      <c r="AZ101" s="97">
        <f t="shared" si="43"/>
        <v>30055.846153846156</v>
      </c>
      <c r="BA101" s="97">
        <f t="shared" si="43"/>
        <v>30055.846153846156</v>
      </c>
      <c r="BB101" s="97">
        <f t="shared" si="43"/>
        <v>30055.846153846156</v>
      </c>
      <c r="BC101" s="97">
        <f t="shared" si="43"/>
        <v>30055.846153846156</v>
      </c>
      <c r="BD101" s="97">
        <f t="shared" si="43"/>
        <v>30055.846153846156</v>
      </c>
      <c r="BE101" s="120">
        <f t="shared" si="40"/>
        <v>390725.99999999988</v>
      </c>
      <c r="BF101" s="120">
        <f t="shared" si="41"/>
        <v>0</v>
      </c>
      <c r="BG101"/>
      <c r="BH101"/>
      <c r="BI101"/>
      <c r="BP101"/>
      <c r="BQ101"/>
      <c r="BR101"/>
      <c r="BS101"/>
      <c r="BT101"/>
    </row>
    <row r="102" spans="1:72" s="474" customFormat="1" x14ac:dyDescent="0.3">
      <c r="A102">
        <v>3022077</v>
      </c>
      <c r="B102" s="118">
        <v>3022077</v>
      </c>
      <c r="C102" t="s">
        <v>484</v>
      </c>
      <c r="D102" s="106">
        <v>0</v>
      </c>
      <c r="E102" s="106" t="s">
        <v>400</v>
      </c>
      <c r="F102" s="106" t="s">
        <v>409</v>
      </c>
      <c r="G102" t="s">
        <v>860</v>
      </c>
      <c r="H102" t="s">
        <v>872</v>
      </c>
      <c r="I102" t="s">
        <v>279</v>
      </c>
      <c r="J102">
        <v>661225</v>
      </c>
      <c r="K102" s="118" t="s">
        <v>12</v>
      </c>
      <c r="L102" s="106">
        <v>1</v>
      </c>
      <c r="M102" s="106" t="str">
        <f t="shared" si="37"/>
        <v>EHCP.I03</v>
      </c>
      <c r="N102" s="106">
        <v>400113</v>
      </c>
      <c r="O102" t="s">
        <v>58</v>
      </c>
      <c r="P102" t="s">
        <v>58</v>
      </c>
      <c r="Q102" t="s">
        <v>59</v>
      </c>
      <c r="R102" t="s">
        <v>60</v>
      </c>
      <c r="S102" t="s">
        <v>845</v>
      </c>
      <c r="T102" s="125">
        <v>500168.51</v>
      </c>
      <c r="U102" t="str">
        <f t="shared" si="35"/>
        <v>2077.EHCP.I03.Ap251</v>
      </c>
      <c r="V102" t="str">
        <f t="shared" si="36"/>
        <v>The Orion Primary School.2077.EHCP.I03.Ap25</v>
      </c>
      <c r="W102" s="119">
        <v>76317.155384615384</v>
      </c>
      <c r="X102" s="119" t="s">
        <v>24504</v>
      </c>
      <c r="Y102" s="119" t="s">
        <v>24505</v>
      </c>
      <c r="Z102" s="119">
        <v>38158.577692307692</v>
      </c>
      <c r="AA102" s="97" t="str">
        <f t="shared" si="48"/>
        <v>2077EHCP.I03Jun25</v>
      </c>
      <c r="AB102" s="119" t="str">
        <f t="shared" si="49"/>
        <v>Orion  .2077EHCP.I03Jun25</v>
      </c>
      <c r="AC102" s="97">
        <f t="shared" si="44"/>
        <v>38569.277692307696</v>
      </c>
      <c r="AE102" s="119"/>
      <c r="AF102" s="97">
        <f t="shared" si="42"/>
        <v>38569.277692307696</v>
      </c>
      <c r="AG102" s="97">
        <f t="shared" si="42"/>
        <v>38569.277692307696</v>
      </c>
      <c r="AH102" s="97">
        <f t="shared" si="42"/>
        <v>38569.277692307696</v>
      </c>
      <c r="AI102" s="97">
        <f t="shared" si="42"/>
        <v>38569.277692307696</v>
      </c>
      <c r="AJ102" s="97">
        <f t="shared" si="42"/>
        <v>38569.277692307696</v>
      </c>
      <c r="AK102" s="97">
        <f t="shared" si="42"/>
        <v>38569.277692307696</v>
      </c>
      <c r="AL102" s="97">
        <f t="shared" ref="AF102:AU121" si="50">($T102-($W102+$Z102))/10</f>
        <v>38569.277692307696</v>
      </c>
      <c r="AM102" s="97">
        <f t="shared" si="50"/>
        <v>38569.277692307696</v>
      </c>
      <c r="AN102" s="97">
        <f t="shared" si="50"/>
        <v>38569.277692307696</v>
      </c>
      <c r="AO102" s="97">
        <f t="shared" si="50"/>
        <v>38569.277692307696</v>
      </c>
      <c r="AP102" s="97">
        <f t="shared" si="50"/>
        <v>38569.277692307696</v>
      </c>
      <c r="AQ102" s="97">
        <f t="shared" si="50"/>
        <v>38569.277692307696</v>
      </c>
      <c r="AR102" s="97">
        <f t="shared" si="50"/>
        <v>38569.277692307696</v>
      </c>
      <c r="AS102" s="97">
        <f t="shared" si="43"/>
        <v>38569.277692307696</v>
      </c>
      <c r="AT102" s="97">
        <f t="shared" si="43"/>
        <v>38569.277692307696</v>
      </c>
      <c r="AU102" s="97">
        <f t="shared" si="43"/>
        <v>38569.277692307696</v>
      </c>
      <c r="AV102" s="97">
        <f t="shared" si="43"/>
        <v>38569.277692307696</v>
      </c>
      <c r="AW102" s="97">
        <f t="shared" si="43"/>
        <v>38569.277692307696</v>
      </c>
      <c r="AX102" s="97">
        <f t="shared" si="43"/>
        <v>38569.277692307696</v>
      </c>
      <c r="AY102" s="97">
        <f t="shared" si="43"/>
        <v>38569.277692307696</v>
      </c>
      <c r="AZ102" s="97">
        <f t="shared" si="43"/>
        <v>38569.277692307696</v>
      </c>
      <c r="BA102" s="97">
        <f t="shared" si="43"/>
        <v>38569.277692307696</v>
      </c>
      <c r="BB102" s="97">
        <f t="shared" si="43"/>
        <v>38569.277692307696</v>
      </c>
      <c r="BC102" s="97">
        <f t="shared" si="43"/>
        <v>38569.277692307696</v>
      </c>
      <c r="BD102" s="97">
        <f t="shared" si="43"/>
        <v>38569.277692307696</v>
      </c>
      <c r="BE102" s="120">
        <f t="shared" si="40"/>
        <v>500168.51000000018</v>
      </c>
      <c r="BF102" s="120">
        <f t="shared" si="41"/>
        <v>0</v>
      </c>
      <c r="BG102"/>
      <c r="BH102"/>
      <c r="BI102"/>
      <c r="BP102"/>
      <c r="BQ102"/>
      <c r="BR102"/>
      <c r="BS102"/>
      <c r="BT102"/>
    </row>
    <row r="103" spans="1:72" s="474" customFormat="1" x14ac:dyDescent="0.3">
      <c r="A103">
        <v>3022077</v>
      </c>
      <c r="B103" s="118">
        <v>3022077</v>
      </c>
      <c r="C103" t="s">
        <v>484</v>
      </c>
      <c r="D103" s="106">
        <v>0</v>
      </c>
      <c r="E103" s="106" t="s">
        <v>400</v>
      </c>
      <c r="F103" s="106" t="s">
        <v>409</v>
      </c>
      <c r="G103" t="s">
        <v>856</v>
      </c>
      <c r="H103" t="s">
        <v>277</v>
      </c>
      <c r="I103" t="s">
        <v>277</v>
      </c>
      <c r="J103">
        <v>661225</v>
      </c>
      <c r="K103" s="118" t="s">
        <v>12</v>
      </c>
      <c r="L103" s="106">
        <v>1</v>
      </c>
      <c r="M103" s="106" t="str">
        <f t="shared" si="37"/>
        <v>SEN .I03</v>
      </c>
      <c r="N103" s="106">
        <v>400113</v>
      </c>
      <c r="O103" t="s">
        <v>58</v>
      </c>
      <c r="P103" t="s">
        <v>58</v>
      </c>
      <c r="Q103" t="s">
        <v>59</v>
      </c>
      <c r="R103" t="s">
        <v>60</v>
      </c>
      <c r="S103" t="s">
        <v>841</v>
      </c>
      <c r="T103" s="125">
        <v>3992</v>
      </c>
      <c r="U103" t="str">
        <f t="shared" si="35"/>
        <v>2077.SEN .I03.Ap251</v>
      </c>
      <c r="V103" t="str">
        <f t="shared" si="36"/>
        <v>The Orion Primary School.2077.SEN .I03.Ap25</v>
      </c>
      <c r="W103" s="119">
        <v>264.76923076923077</v>
      </c>
      <c r="X103" s="119" t="s">
        <v>24506</v>
      </c>
      <c r="Y103" s="119" t="s">
        <v>24507</v>
      </c>
      <c r="Z103" s="119">
        <v>132.38461538461539</v>
      </c>
      <c r="AA103" s="97" t="str">
        <f t="shared" si="48"/>
        <v>2077SEN .I03Jun25</v>
      </c>
      <c r="AB103" s="119" t="str">
        <f t="shared" si="49"/>
        <v>Orion  .2077SEN .I03Jun25</v>
      </c>
      <c r="AC103" s="97">
        <f t="shared" si="44"/>
        <v>359.48461538461538</v>
      </c>
      <c r="AE103" s="119"/>
      <c r="AF103" s="97">
        <f t="shared" si="50"/>
        <v>359.48461538461538</v>
      </c>
      <c r="AG103" s="97">
        <f t="shared" si="50"/>
        <v>359.48461538461538</v>
      </c>
      <c r="AH103" s="97">
        <f t="shared" si="50"/>
        <v>359.48461538461538</v>
      </c>
      <c r="AI103" s="97">
        <f t="shared" si="50"/>
        <v>359.48461538461538</v>
      </c>
      <c r="AJ103" s="97">
        <f t="shared" si="50"/>
        <v>359.48461538461538</v>
      </c>
      <c r="AK103" s="97">
        <f t="shared" si="50"/>
        <v>359.48461538461538</v>
      </c>
      <c r="AL103" s="97">
        <f t="shared" si="50"/>
        <v>359.48461538461538</v>
      </c>
      <c r="AM103" s="97">
        <f t="shared" si="50"/>
        <v>359.48461538461538</v>
      </c>
      <c r="AN103" s="97">
        <f t="shared" si="50"/>
        <v>359.48461538461538</v>
      </c>
      <c r="AO103" s="97">
        <f t="shared" si="50"/>
        <v>359.48461538461538</v>
      </c>
      <c r="AP103" s="97">
        <f t="shared" si="50"/>
        <v>359.48461538461538</v>
      </c>
      <c r="AQ103" s="97">
        <f t="shared" si="50"/>
        <v>359.48461538461538</v>
      </c>
      <c r="AR103" s="97">
        <f t="shared" si="50"/>
        <v>359.48461538461538</v>
      </c>
      <c r="AS103" s="97">
        <f t="shared" si="43"/>
        <v>359.48461538461538</v>
      </c>
      <c r="AT103" s="97">
        <f t="shared" si="43"/>
        <v>359.48461538461538</v>
      </c>
      <c r="AU103" s="97">
        <f t="shared" si="43"/>
        <v>359.48461538461538</v>
      </c>
      <c r="AV103" s="97">
        <f t="shared" si="43"/>
        <v>359.48461538461538</v>
      </c>
      <c r="AW103" s="97">
        <f t="shared" si="43"/>
        <v>359.48461538461538</v>
      </c>
      <c r="AX103" s="97">
        <f t="shared" si="43"/>
        <v>359.48461538461538</v>
      </c>
      <c r="AY103" s="97">
        <f t="shared" si="43"/>
        <v>359.48461538461538</v>
      </c>
      <c r="AZ103" s="97">
        <f t="shared" si="43"/>
        <v>359.48461538461538</v>
      </c>
      <c r="BA103" s="97">
        <f t="shared" si="43"/>
        <v>359.48461538461538</v>
      </c>
      <c r="BB103" s="97">
        <f t="shared" si="43"/>
        <v>359.48461538461538</v>
      </c>
      <c r="BC103" s="97">
        <f t="shared" si="43"/>
        <v>359.48461538461538</v>
      </c>
      <c r="BD103" s="97">
        <f t="shared" si="43"/>
        <v>359.48461538461538</v>
      </c>
      <c r="BE103" s="120">
        <f t="shared" si="40"/>
        <v>3992.0000000000009</v>
      </c>
      <c r="BF103" s="120">
        <f t="shared" si="41"/>
        <v>0</v>
      </c>
      <c r="BG103"/>
      <c r="BH103"/>
      <c r="BI103"/>
      <c r="BP103"/>
      <c r="BQ103"/>
      <c r="BR103"/>
      <c r="BS103"/>
      <c r="BT103"/>
    </row>
    <row r="104" spans="1:72" s="474" customFormat="1" x14ac:dyDescent="0.3">
      <c r="A104">
        <v>3022078</v>
      </c>
      <c r="B104" s="118">
        <v>3022078</v>
      </c>
      <c r="C104" t="s">
        <v>490</v>
      </c>
      <c r="D104" s="106">
        <v>0</v>
      </c>
      <c r="E104" s="106" t="s">
        <v>400</v>
      </c>
      <c r="F104" s="106" t="s">
        <v>409</v>
      </c>
      <c r="G104" t="s">
        <v>860</v>
      </c>
      <c r="H104" t="s">
        <v>872</v>
      </c>
      <c r="I104" t="s">
        <v>279</v>
      </c>
      <c r="J104">
        <v>661225</v>
      </c>
      <c r="K104" s="118" t="s">
        <v>12</v>
      </c>
      <c r="L104" s="106">
        <v>1</v>
      </c>
      <c r="M104" s="106" t="str">
        <f t="shared" si="37"/>
        <v>EHCP.I03</v>
      </c>
      <c r="N104" s="106">
        <v>400014</v>
      </c>
      <c r="O104" t="s">
        <v>232</v>
      </c>
      <c r="P104" t="s">
        <v>232</v>
      </c>
      <c r="Q104" t="s">
        <v>233</v>
      </c>
      <c r="R104" t="s">
        <v>234</v>
      </c>
      <c r="S104" t="s">
        <v>845</v>
      </c>
      <c r="T104" s="125">
        <v>44856</v>
      </c>
      <c r="U104" t="str">
        <f t="shared" si="35"/>
        <v>2078.EHCP.I03.Ap251</v>
      </c>
      <c r="V104" t="str">
        <f t="shared" si="36"/>
        <v>Pardes House School.2078.EHCP.I03.Ap25</v>
      </c>
      <c r="W104" s="119">
        <v>6900.9230769230771</v>
      </c>
      <c r="X104" s="119" t="s">
        <v>24508</v>
      </c>
      <c r="Y104" s="119" t="s">
        <v>24509</v>
      </c>
      <c r="Z104" s="119">
        <v>3450.4615384615386</v>
      </c>
      <c r="AA104" s="97" t="str">
        <f t="shared" si="48"/>
        <v>2078EHCP.I03Jun25</v>
      </c>
      <c r="AB104" s="119" t="str">
        <f t="shared" si="49"/>
        <v>Pardes .2078EHCP.I03Jun25</v>
      </c>
      <c r="AC104" s="97">
        <f t="shared" si="44"/>
        <v>3450.4615384615381</v>
      </c>
      <c r="AE104" s="119"/>
      <c r="AF104" s="97">
        <f t="shared" si="50"/>
        <v>3450.4615384615381</v>
      </c>
      <c r="AG104" s="97">
        <f t="shared" si="50"/>
        <v>3450.4615384615381</v>
      </c>
      <c r="AH104" s="97">
        <f t="shared" si="50"/>
        <v>3450.4615384615381</v>
      </c>
      <c r="AI104" s="97">
        <f t="shared" si="50"/>
        <v>3450.4615384615381</v>
      </c>
      <c r="AJ104" s="97">
        <f t="shared" si="50"/>
        <v>3450.4615384615381</v>
      </c>
      <c r="AK104" s="97">
        <f t="shared" si="50"/>
        <v>3450.4615384615381</v>
      </c>
      <c r="AL104" s="97">
        <f t="shared" si="50"/>
        <v>3450.4615384615381</v>
      </c>
      <c r="AM104" s="97">
        <f t="shared" si="50"/>
        <v>3450.4615384615381</v>
      </c>
      <c r="AN104" s="97">
        <f t="shared" si="50"/>
        <v>3450.4615384615381</v>
      </c>
      <c r="AO104" s="97">
        <f t="shared" si="50"/>
        <v>3450.4615384615381</v>
      </c>
      <c r="AP104" s="97">
        <f t="shared" si="50"/>
        <v>3450.4615384615381</v>
      </c>
      <c r="AQ104" s="97">
        <f t="shared" si="50"/>
        <v>3450.4615384615381</v>
      </c>
      <c r="AR104" s="97">
        <f t="shared" si="50"/>
        <v>3450.4615384615381</v>
      </c>
      <c r="AS104" s="97">
        <f t="shared" si="43"/>
        <v>3450.4615384615381</v>
      </c>
      <c r="AT104" s="97">
        <f t="shared" si="43"/>
        <v>3450.4615384615381</v>
      </c>
      <c r="AU104" s="97">
        <f t="shared" si="43"/>
        <v>3450.4615384615381</v>
      </c>
      <c r="AV104" s="97">
        <f t="shared" si="43"/>
        <v>3450.4615384615381</v>
      </c>
      <c r="AW104" s="97">
        <f t="shared" si="43"/>
        <v>3450.4615384615381</v>
      </c>
      <c r="AX104" s="97">
        <f t="shared" si="43"/>
        <v>3450.4615384615381</v>
      </c>
      <c r="AY104" s="97">
        <f t="shared" si="43"/>
        <v>3450.4615384615381</v>
      </c>
      <c r="AZ104" s="97">
        <f t="shared" si="43"/>
        <v>3450.4615384615381</v>
      </c>
      <c r="BA104" s="97">
        <f t="shared" si="43"/>
        <v>3450.4615384615381</v>
      </c>
      <c r="BB104" s="97">
        <f t="shared" si="43"/>
        <v>3450.4615384615381</v>
      </c>
      <c r="BC104" s="97">
        <f t="shared" si="43"/>
        <v>3450.4615384615381</v>
      </c>
      <c r="BD104" s="97">
        <f t="shared" si="43"/>
        <v>3450.4615384615381</v>
      </c>
      <c r="BE104" s="120">
        <f t="shared" si="40"/>
        <v>44856</v>
      </c>
      <c r="BF104" s="120">
        <f t="shared" si="41"/>
        <v>0</v>
      </c>
      <c r="BG104"/>
      <c r="BH104"/>
      <c r="BI104"/>
      <c r="BP104"/>
      <c r="BQ104"/>
      <c r="BR104"/>
      <c r="BS104"/>
      <c r="BT104"/>
    </row>
    <row r="105" spans="1:72" s="474" customFormat="1" x14ac:dyDescent="0.3">
      <c r="A105">
        <v>3022079</v>
      </c>
      <c r="B105" s="118">
        <v>3022079</v>
      </c>
      <c r="C105" t="s">
        <v>425</v>
      </c>
      <c r="D105" s="106">
        <v>0</v>
      </c>
      <c r="E105" s="106" t="s">
        <v>400</v>
      </c>
      <c r="F105" s="106" t="s">
        <v>409</v>
      </c>
      <c r="G105" t="s">
        <v>860</v>
      </c>
      <c r="H105" t="s">
        <v>872</v>
      </c>
      <c r="I105" t="s">
        <v>279</v>
      </c>
      <c r="J105">
        <v>661225</v>
      </c>
      <c r="K105" s="118" t="s">
        <v>12</v>
      </c>
      <c r="L105" s="106">
        <v>1</v>
      </c>
      <c r="M105" s="106" t="str">
        <f t="shared" si="37"/>
        <v>EHCP.I03</v>
      </c>
      <c r="N105" s="106">
        <v>400070</v>
      </c>
      <c r="O105" t="s">
        <v>16</v>
      </c>
      <c r="P105" t="s">
        <v>16</v>
      </c>
      <c r="Q105" t="s">
        <v>17</v>
      </c>
      <c r="R105" t="s">
        <v>18</v>
      </c>
      <c r="S105" t="s">
        <v>845</v>
      </c>
      <c r="T105" s="125">
        <v>44856</v>
      </c>
      <c r="U105" t="str">
        <f t="shared" ref="U105:U136" si="51">RIGHT($B105,4)&amp;"."&amp;$M105&amp;"."&amp;U$3</f>
        <v>2079.EHCP.I03.Ap251</v>
      </c>
      <c r="V105" t="str">
        <f t="shared" ref="V105:V136" si="52">$O105&amp;"."&amp;RIGHT($B105,4)&amp;"."&amp;$M105&amp;"."&amp;V$3</f>
        <v>Beis Yaakov School.2079.EHCP.I03.Ap25</v>
      </c>
      <c r="W105" s="119">
        <v>6900.9230769230771</v>
      </c>
      <c r="X105" s="119" t="s">
        <v>24510</v>
      </c>
      <c r="Y105" s="119" t="s">
        <v>24511</v>
      </c>
      <c r="Z105" s="119">
        <v>3450.4615384615386</v>
      </c>
      <c r="AA105" s="97" t="str">
        <f t="shared" si="48"/>
        <v>2079EHCP.I03Jun25</v>
      </c>
      <c r="AB105" s="119" t="str">
        <f t="shared" si="49"/>
        <v>Beis Ya.2079EHCP.I03Jun25</v>
      </c>
      <c r="AC105" s="97">
        <f t="shared" si="44"/>
        <v>3450.4615384615381</v>
      </c>
      <c r="AE105" s="119"/>
      <c r="AF105" s="97">
        <f t="shared" si="50"/>
        <v>3450.4615384615381</v>
      </c>
      <c r="AG105" s="97">
        <f t="shared" si="50"/>
        <v>3450.4615384615381</v>
      </c>
      <c r="AH105" s="97">
        <f t="shared" si="50"/>
        <v>3450.4615384615381</v>
      </c>
      <c r="AI105" s="97">
        <f t="shared" si="50"/>
        <v>3450.4615384615381</v>
      </c>
      <c r="AJ105" s="97">
        <f t="shared" si="50"/>
        <v>3450.4615384615381</v>
      </c>
      <c r="AK105" s="97">
        <f t="shared" si="50"/>
        <v>3450.4615384615381</v>
      </c>
      <c r="AL105" s="97">
        <f t="shared" si="50"/>
        <v>3450.4615384615381</v>
      </c>
      <c r="AM105" s="97">
        <f t="shared" si="50"/>
        <v>3450.4615384615381</v>
      </c>
      <c r="AN105" s="97">
        <f t="shared" si="50"/>
        <v>3450.4615384615381</v>
      </c>
      <c r="AO105" s="97">
        <f t="shared" si="50"/>
        <v>3450.4615384615381</v>
      </c>
      <c r="AP105" s="97">
        <f t="shared" si="50"/>
        <v>3450.4615384615381</v>
      </c>
      <c r="AQ105" s="97">
        <f t="shared" si="50"/>
        <v>3450.4615384615381</v>
      </c>
      <c r="AR105" s="97">
        <f t="shared" si="50"/>
        <v>3450.4615384615381</v>
      </c>
      <c r="AS105" s="97">
        <f t="shared" si="43"/>
        <v>3450.4615384615381</v>
      </c>
      <c r="AT105" s="97">
        <f t="shared" si="43"/>
        <v>3450.4615384615381</v>
      </c>
      <c r="AU105" s="97">
        <f t="shared" si="43"/>
        <v>3450.4615384615381</v>
      </c>
      <c r="AV105" s="97">
        <f t="shared" si="43"/>
        <v>3450.4615384615381</v>
      </c>
      <c r="AW105" s="97">
        <f t="shared" si="43"/>
        <v>3450.4615384615381</v>
      </c>
      <c r="AX105" s="97">
        <f t="shared" si="43"/>
        <v>3450.4615384615381</v>
      </c>
      <c r="AY105" s="97">
        <f t="shared" si="43"/>
        <v>3450.4615384615381</v>
      </c>
      <c r="AZ105" s="97">
        <f t="shared" si="43"/>
        <v>3450.4615384615381</v>
      </c>
      <c r="BA105" s="97">
        <f t="shared" si="43"/>
        <v>3450.4615384615381</v>
      </c>
      <c r="BB105" s="97">
        <f t="shared" si="43"/>
        <v>3450.4615384615381</v>
      </c>
      <c r="BC105" s="97">
        <f t="shared" si="43"/>
        <v>3450.4615384615381</v>
      </c>
      <c r="BD105" s="97">
        <f t="shared" si="43"/>
        <v>3450.4615384615381</v>
      </c>
      <c r="BE105" s="120">
        <f t="shared" si="40"/>
        <v>44856</v>
      </c>
      <c r="BF105" s="120">
        <f t="shared" si="41"/>
        <v>0</v>
      </c>
      <c r="BG105"/>
      <c r="BH105"/>
      <c r="BI105"/>
      <c r="BP105"/>
      <c r="BQ105"/>
      <c r="BR105"/>
      <c r="BS105"/>
      <c r="BT105"/>
    </row>
    <row r="106" spans="1:72" s="474" customFormat="1" x14ac:dyDescent="0.3">
      <c r="A106">
        <v>3023300</v>
      </c>
      <c r="B106" s="118">
        <v>3023300</v>
      </c>
      <c r="C106" t="s">
        <v>412</v>
      </c>
      <c r="D106" s="106">
        <v>0</v>
      </c>
      <c r="E106" s="106" t="s">
        <v>400</v>
      </c>
      <c r="F106" s="106" t="s">
        <v>409</v>
      </c>
      <c r="G106" t="s">
        <v>860</v>
      </c>
      <c r="H106" t="s">
        <v>872</v>
      </c>
      <c r="I106" t="s">
        <v>279</v>
      </c>
      <c r="J106">
        <v>661225</v>
      </c>
      <c r="K106" s="118" t="s">
        <v>12</v>
      </c>
      <c r="L106" s="106">
        <v>1</v>
      </c>
      <c r="M106" s="106" t="str">
        <f t="shared" si="37"/>
        <v>EHCP.I03</v>
      </c>
      <c r="N106" s="106">
        <v>400069</v>
      </c>
      <c r="O106" t="s">
        <v>112</v>
      </c>
      <c r="P106" t="s">
        <v>112</v>
      </c>
      <c r="Q106" t="s">
        <v>113</v>
      </c>
      <c r="R106" t="s">
        <v>114</v>
      </c>
      <c r="S106" t="s">
        <v>845</v>
      </c>
      <c r="T106" s="125">
        <v>88009</v>
      </c>
      <c r="U106" t="str">
        <f t="shared" si="51"/>
        <v>3300.EHCP.I03.Ap251</v>
      </c>
      <c r="V106" t="str">
        <f t="shared" si="52"/>
        <v>All Saints' Ce School Nw2.3300.EHCP.I03.Ap25</v>
      </c>
      <c r="W106" s="119">
        <v>13241.076923076924</v>
      </c>
      <c r="X106" s="119" t="s">
        <v>24512</v>
      </c>
      <c r="Y106" s="119" t="s">
        <v>24513</v>
      </c>
      <c r="Z106" s="119">
        <v>6620.5384615384619</v>
      </c>
      <c r="AA106" s="97" t="str">
        <f t="shared" si="48"/>
        <v>3300EHCP.I03Jun25</v>
      </c>
      <c r="AB106" s="119" t="str">
        <f t="shared" si="49"/>
        <v>All Sai.3300EHCP.I03Jun25</v>
      </c>
      <c r="AC106" s="97">
        <f t="shared" si="44"/>
        <v>6814.7384615384608</v>
      </c>
      <c r="AE106" s="119"/>
      <c r="AF106" s="97">
        <f t="shared" si="50"/>
        <v>6814.7384615384608</v>
      </c>
      <c r="AG106" s="97">
        <f t="shared" si="50"/>
        <v>6814.7384615384608</v>
      </c>
      <c r="AH106" s="97">
        <f t="shared" si="50"/>
        <v>6814.7384615384608</v>
      </c>
      <c r="AI106" s="97">
        <f t="shared" si="50"/>
        <v>6814.7384615384608</v>
      </c>
      <c r="AJ106" s="97">
        <f t="shared" si="50"/>
        <v>6814.7384615384608</v>
      </c>
      <c r="AK106" s="97">
        <f t="shared" si="50"/>
        <v>6814.7384615384608</v>
      </c>
      <c r="AL106" s="97">
        <f t="shared" si="50"/>
        <v>6814.7384615384608</v>
      </c>
      <c r="AM106" s="97">
        <f t="shared" si="50"/>
        <v>6814.7384615384608</v>
      </c>
      <c r="AN106" s="97">
        <f t="shared" si="50"/>
        <v>6814.7384615384608</v>
      </c>
      <c r="AO106" s="97">
        <f t="shared" si="50"/>
        <v>6814.7384615384608</v>
      </c>
      <c r="AP106" s="97">
        <f t="shared" si="50"/>
        <v>6814.7384615384608</v>
      </c>
      <c r="AQ106" s="97">
        <f t="shared" si="50"/>
        <v>6814.7384615384608</v>
      </c>
      <c r="AR106" s="97">
        <f t="shared" si="50"/>
        <v>6814.7384615384608</v>
      </c>
      <c r="AS106" s="97">
        <f t="shared" si="43"/>
        <v>6814.7384615384608</v>
      </c>
      <c r="AT106" s="97">
        <f t="shared" si="43"/>
        <v>6814.7384615384608</v>
      </c>
      <c r="AU106" s="97">
        <f t="shared" si="43"/>
        <v>6814.7384615384608</v>
      </c>
      <c r="AV106" s="97">
        <f t="shared" si="43"/>
        <v>6814.7384615384608</v>
      </c>
      <c r="AW106" s="97">
        <f t="shared" si="43"/>
        <v>6814.7384615384608</v>
      </c>
      <c r="AX106" s="97">
        <f t="shared" si="43"/>
        <v>6814.7384615384608</v>
      </c>
      <c r="AY106" s="97">
        <f t="shared" si="43"/>
        <v>6814.7384615384608</v>
      </c>
      <c r="AZ106" s="97">
        <f t="shared" si="43"/>
        <v>6814.7384615384608</v>
      </c>
      <c r="BA106" s="97">
        <f t="shared" si="43"/>
        <v>6814.7384615384608</v>
      </c>
      <c r="BB106" s="97">
        <f t="shared" si="43"/>
        <v>6814.7384615384608</v>
      </c>
      <c r="BC106" s="97">
        <f t="shared" si="43"/>
        <v>6814.7384615384608</v>
      </c>
      <c r="BD106" s="97">
        <f t="shared" si="43"/>
        <v>6814.7384615384608</v>
      </c>
      <c r="BE106" s="120">
        <f t="shared" si="40"/>
        <v>88009</v>
      </c>
      <c r="BF106" s="120">
        <f t="shared" si="41"/>
        <v>0</v>
      </c>
      <c r="BG106"/>
      <c r="BH106"/>
      <c r="BI106"/>
      <c r="BP106"/>
      <c r="BQ106"/>
      <c r="BR106"/>
      <c r="BS106"/>
      <c r="BT106"/>
    </row>
    <row r="107" spans="1:72" s="474" customFormat="1" x14ac:dyDescent="0.3">
      <c r="A107">
        <v>3023302</v>
      </c>
      <c r="B107" s="118">
        <v>3023302</v>
      </c>
      <c r="C107" t="s">
        <v>439</v>
      </c>
      <c r="D107" s="106">
        <v>0</v>
      </c>
      <c r="E107" s="106" t="s">
        <v>400</v>
      </c>
      <c r="F107" s="106" t="s">
        <v>409</v>
      </c>
      <c r="G107" t="s">
        <v>860</v>
      </c>
      <c r="H107" t="s">
        <v>872</v>
      </c>
      <c r="I107" t="s">
        <v>279</v>
      </c>
      <c r="J107">
        <v>661225</v>
      </c>
      <c r="K107" s="118" t="s">
        <v>12</v>
      </c>
      <c r="L107" s="106">
        <v>1</v>
      </c>
      <c r="M107" s="106" t="str">
        <f t="shared" si="37"/>
        <v>EHCP.I03</v>
      </c>
      <c r="N107" s="106">
        <v>400039</v>
      </c>
      <c r="O107" t="s">
        <v>67</v>
      </c>
      <c r="P107" t="s">
        <v>67</v>
      </c>
      <c r="Q107" t="s">
        <v>68</v>
      </c>
      <c r="R107" t="s">
        <v>69</v>
      </c>
      <c r="S107" t="s">
        <v>845</v>
      </c>
      <c r="T107" s="125">
        <v>98119.83</v>
      </c>
      <c r="U107" t="str">
        <f t="shared" si="51"/>
        <v>3302.EHCP.I03.Ap251</v>
      </c>
      <c r="V107" t="str">
        <f t="shared" si="52"/>
        <v>Christ Church Ce School.3302.EHCP.I03.Ap25</v>
      </c>
      <c r="W107" s="119">
        <v>13945.23076923077</v>
      </c>
      <c r="X107" s="119" t="s">
        <v>24514</v>
      </c>
      <c r="Y107" s="119" t="s">
        <v>24515</v>
      </c>
      <c r="Z107" s="119">
        <v>6972.6153846153848</v>
      </c>
      <c r="AA107" s="97" t="str">
        <f t="shared" si="48"/>
        <v>3302EHCP.I03Jun25</v>
      </c>
      <c r="AB107" s="119" t="str">
        <f t="shared" si="49"/>
        <v>Christ .3302EHCP.I03Jun25</v>
      </c>
      <c r="AC107" s="97">
        <f t="shared" si="44"/>
        <v>7720.1983846153844</v>
      </c>
      <c r="AE107" s="119"/>
      <c r="AF107" s="97">
        <f t="shared" si="50"/>
        <v>7720.1983846153844</v>
      </c>
      <c r="AG107" s="97">
        <f t="shared" si="50"/>
        <v>7720.1983846153844</v>
      </c>
      <c r="AH107" s="97">
        <f t="shared" si="50"/>
        <v>7720.1983846153844</v>
      </c>
      <c r="AI107" s="97">
        <f t="shared" si="50"/>
        <v>7720.1983846153844</v>
      </c>
      <c r="AJ107" s="97">
        <f t="shared" si="50"/>
        <v>7720.1983846153844</v>
      </c>
      <c r="AK107" s="97">
        <f t="shared" si="50"/>
        <v>7720.1983846153844</v>
      </c>
      <c r="AL107" s="97">
        <f t="shared" si="50"/>
        <v>7720.1983846153844</v>
      </c>
      <c r="AM107" s="97">
        <f t="shared" si="50"/>
        <v>7720.1983846153844</v>
      </c>
      <c r="AN107" s="97">
        <f t="shared" si="50"/>
        <v>7720.1983846153844</v>
      </c>
      <c r="AO107" s="97">
        <f t="shared" si="50"/>
        <v>7720.1983846153844</v>
      </c>
      <c r="AP107" s="97">
        <f t="shared" si="50"/>
        <v>7720.1983846153844</v>
      </c>
      <c r="AQ107" s="97">
        <f t="shared" si="50"/>
        <v>7720.1983846153844</v>
      </c>
      <c r="AR107" s="97">
        <f t="shared" si="50"/>
        <v>7720.1983846153844</v>
      </c>
      <c r="AS107" s="97">
        <f t="shared" si="43"/>
        <v>7720.1983846153844</v>
      </c>
      <c r="AT107" s="97">
        <f t="shared" si="43"/>
        <v>7720.1983846153844</v>
      </c>
      <c r="AU107" s="97">
        <f t="shared" si="43"/>
        <v>7720.1983846153844</v>
      </c>
      <c r="AV107" s="97">
        <f t="shared" si="43"/>
        <v>7720.1983846153844</v>
      </c>
      <c r="AW107" s="97">
        <f t="shared" si="43"/>
        <v>7720.1983846153844</v>
      </c>
      <c r="AX107" s="97">
        <f t="shared" si="43"/>
        <v>7720.1983846153844</v>
      </c>
      <c r="AY107" s="97">
        <f t="shared" si="43"/>
        <v>7720.1983846153844</v>
      </c>
      <c r="AZ107" s="97">
        <f t="shared" si="43"/>
        <v>7720.1983846153844</v>
      </c>
      <c r="BA107" s="97">
        <f t="shared" si="43"/>
        <v>7720.1983846153844</v>
      </c>
      <c r="BB107" s="97">
        <f t="shared" si="43"/>
        <v>7720.1983846153844</v>
      </c>
      <c r="BC107" s="97">
        <f t="shared" si="43"/>
        <v>7720.1983846153844</v>
      </c>
      <c r="BD107" s="97">
        <f t="shared" si="43"/>
        <v>7720.1983846153844</v>
      </c>
      <c r="BE107" s="120">
        <f t="shared" si="40"/>
        <v>98119.830000000016</v>
      </c>
      <c r="BF107" s="120">
        <f t="shared" si="41"/>
        <v>0</v>
      </c>
      <c r="BG107"/>
      <c r="BH107"/>
      <c r="BI107"/>
      <c r="BP107"/>
      <c r="BQ107"/>
      <c r="BR107"/>
      <c r="BS107"/>
      <c r="BT107"/>
    </row>
    <row r="108" spans="1:72" s="474" customFormat="1" x14ac:dyDescent="0.3">
      <c r="A108">
        <v>3023304</v>
      </c>
      <c r="B108" s="118">
        <v>3023304</v>
      </c>
      <c r="C108" t="s">
        <v>468</v>
      </c>
      <c r="D108" s="106">
        <v>0</v>
      </c>
      <c r="E108" s="106" t="s">
        <v>400</v>
      </c>
      <c r="F108" s="106" t="s">
        <v>409</v>
      </c>
      <c r="G108" t="s">
        <v>860</v>
      </c>
      <c r="H108" t="s">
        <v>872</v>
      </c>
      <c r="I108" t="s">
        <v>279</v>
      </c>
      <c r="J108">
        <v>661225</v>
      </c>
      <c r="K108" s="118" t="s">
        <v>12</v>
      </c>
      <c r="L108" s="106">
        <v>1</v>
      </c>
      <c r="M108" s="106" t="str">
        <f t="shared" si="37"/>
        <v>EHCP.I03</v>
      </c>
      <c r="N108" s="106">
        <v>400008</v>
      </c>
      <c r="O108" t="s">
        <v>34</v>
      </c>
      <c r="P108" t="s">
        <v>34</v>
      </c>
      <c r="Q108" t="s">
        <v>35</v>
      </c>
      <c r="R108" t="s">
        <v>36</v>
      </c>
      <c r="S108" t="s">
        <v>845</v>
      </c>
      <c r="T108" s="125">
        <v>143015.66999999998</v>
      </c>
      <c r="U108" t="str">
        <f t="shared" si="51"/>
        <v>3304.EHCP.I03.Ap251</v>
      </c>
      <c r="V108" t="str">
        <f t="shared" si="52"/>
        <v>Holy Trinity Ce School.3304.EHCP.I03.Ap25</v>
      </c>
      <c r="W108" s="119">
        <v>21599.076923076922</v>
      </c>
      <c r="X108" s="119" t="s">
        <v>24516</v>
      </c>
      <c r="Y108" s="119" t="s">
        <v>24517</v>
      </c>
      <c r="Z108" s="119">
        <v>10799.538461538461</v>
      </c>
      <c r="AA108" s="97" t="str">
        <f t="shared" si="48"/>
        <v>3304EHCP.I03Jun25</v>
      </c>
      <c r="AB108" s="119" t="str">
        <f t="shared" si="49"/>
        <v>Holy Tr.3304EHCP.I03Jun25</v>
      </c>
      <c r="AC108" s="97">
        <f t="shared" si="44"/>
        <v>11061.70546153846</v>
      </c>
      <c r="AE108" s="119"/>
      <c r="AF108" s="97">
        <f t="shared" si="50"/>
        <v>11061.70546153846</v>
      </c>
      <c r="AG108" s="97">
        <f t="shared" si="50"/>
        <v>11061.70546153846</v>
      </c>
      <c r="AH108" s="97">
        <f t="shared" si="50"/>
        <v>11061.70546153846</v>
      </c>
      <c r="AI108" s="97">
        <f t="shared" si="50"/>
        <v>11061.70546153846</v>
      </c>
      <c r="AJ108" s="97">
        <f t="shared" si="50"/>
        <v>11061.70546153846</v>
      </c>
      <c r="AK108" s="97">
        <f t="shared" si="50"/>
        <v>11061.70546153846</v>
      </c>
      <c r="AL108" s="97">
        <f t="shared" si="50"/>
        <v>11061.70546153846</v>
      </c>
      <c r="AM108" s="97">
        <f t="shared" si="50"/>
        <v>11061.70546153846</v>
      </c>
      <c r="AN108" s="97">
        <f t="shared" si="50"/>
        <v>11061.70546153846</v>
      </c>
      <c r="AO108" s="97">
        <f t="shared" si="50"/>
        <v>11061.70546153846</v>
      </c>
      <c r="AP108" s="97">
        <f t="shared" si="50"/>
        <v>11061.70546153846</v>
      </c>
      <c r="AQ108" s="97">
        <f t="shared" si="50"/>
        <v>11061.70546153846</v>
      </c>
      <c r="AR108" s="97">
        <f t="shared" si="50"/>
        <v>11061.70546153846</v>
      </c>
      <c r="AS108" s="97">
        <f t="shared" si="50"/>
        <v>11061.70546153846</v>
      </c>
      <c r="AT108" s="97">
        <f t="shared" si="50"/>
        <v>11061.70546153846</v>
      </c>
      <c r="AU108" s="97">
        <f t="shared" si="50"/>
        <v>11061.70546153846</v>
      </c>
      <c r="AV108" s="97">
        <f t="shared" ref="AS108:BD129" si="53">($T108-($W108+$Z108))/10</f>
        <v>11061.70546153846</v>
      </c>
      <c r="AW108" s="97">
        <f t="shared" si="53"/>
        <v>11061.70546153846</v>
      </c>
      <c r="AX108" s="97">
        <f t="shared" si="53"/>
        <v>11061.70546153846</v>
      </c>
      <c r="AY108" s="97">
        <f t="shared" si="53"/>
        <v>11061.70546153846</v>
      </c>
      <c r="AZ108" s="97">
        <f t="shared" si="53"/>
        <v>11061.70546153846</v>
      </c>
      <c r="BA108" s="97">
        <f t="shared" si="53"/>
        <v>11061.70546153846</v>
      </c>
      <c r="BB108" s="97">
        <f t="shared" si="53"/>
        <v>11061.70546153846</v>
      </c>
      <c r="BC108" s="97">
        <f t="shared" si="53"/>
        <v>11061.70546153846</v>
      </c>
      <c r="BD108" s="97">
        <f t="shared" si="53"/>
        <v>11061.70546153846</v>
      </c>
      <c r="BE108" s="120">
        <f t="shared" si="40"/>
        <v>143015.66999999995</v>
      </c>
      <c r="BF108" s="120">
        <f t="shared" si="41"/>
        <v>0</v>
      </c>
      <c r="BG108"/>
      <c r="BH108"/>
      <c r="BI108"/>
      <c r="BP108"/>
      <c r="BQ108"/>
      <c r="BR108"/>
      <c r="BS108"/>
      <c r="BT108"/>
    </row>
    <row r="109" spans="1:72" s="474" customFormat="1" x14ac:dyDescent="0.3">
      <c r="A109">
        <v>3023304</v>
      </c>
      <c r="B109" s="118">
        <v>3023304</v>
      </c>
      <c r="C109" t="s">
        <v>468</v>
      </c>
      <c r="D109" s="106">
        <v>0</v>
      </c>
      <c r="E109" s="106" t="s">
        <v>400</v>
      </c>
      <c r="F109" s="106" t="s">
        <v>409</v>
      </c>
      <c r="G109" t="s">
        <v>856</v>
      </c>
      <c r="H109" t="s">
        <v>277</v>
      </c>
      <c r="I109" t="s">
        <v>277</v>
      </c>
      <c r="J109">
        <v>661225</v>
      </c>
      <c r="K109" s="118" t="s">
        <v>12</v>
      </c>
      <c r="L109" s="106">
        <v>1</v>
      </c>
      <c r="M109" s="106" t="str">
        <f t="shared" si="37"/>
        <v>SEN .I03</v>
      </c>
      <c r="N109" s="106">
        <v>400008</v>
      </c>
      <c r="O109" t="s">
        <v>34</v>
      </c>
      <c r="P109" t="s">
        <v>34</v>
      </c>
      <c r="Q109" t="s">
        <v>35</v>
      </c>
      <c r="R109" t="s">
        <v>36</v>
      </c>
      <c r="S109" t="s">
        <v>841</v>
      </c>
      <c r="T109" s="125">
        <v>1255</v>
      </c>
      <c r="U109" t="str">
        <f t="shared" si="51"/>
        <v>3304.SEN .I03.Ap251</v>
      </c>
      <c r="V109" t="str">
        <f t="shared" si="52"/>
        <v>Holy Trinity Ce School.3304.SEN .I03.Ap25</v>
      </c>
      <c r="W109" s="119">
        <v>0</v>
      </c>
      <c r="X109" s="119" t="s">
        <v>24518</v>
      </c>
      <c r="Y109" s="119" t="s">
        <v>24519</v>
      </c>
      <c r="Z109" s="119">
        <v>0</v>
      </c>
      <c r="AA109" s="97" t="str">
        <f t="shared" si="48"/>
        <v>3304SEN .I03Jun25</v>
      </c>
      <c r="AB109" s="119" t="str">
        <f t="shared" si="49"/>
        <v>Holy Tr.3304SEN .I03Jun25</v>
      </c>
      <c r="AC109" s="97">
        <f t="shared" si="44"/>
        <v>125.5</v>
      </c>
      <c r="AE109" s="119"/>
      <c r="AF109" s="97">
        <f t="shared" si="50"/>
        <v>125.5</v>
      </c>
      <c r="AG109" s="97">
        <f t="shared" si="50"/>
        <v>125.5</v>
      </c>
      <c r="AH109" s="97">
        <f t="shared" si="50"/>
        <v>125.5</v>
      </c>
      <c r="AI109" s="97">
        <f t="shared" si="50"/>
        <v>125.5</v>
      </c>
      <c r="AJ109" s="97">
        <f t="shared" si="50"/>
        <v>125.5</v>
      </c>
      <c r="AK109" s="97">
        <f t="shared" si="50"/>
        <v>125.5</v>
      </c>
      <c r="AL109" s="97">
        <f t="shared" si="50"/>
        <v>125.5</v>
      </c>
      <c r="AM109" s="97">
        <f t="shared" si="50"/>
        <v>125.5</v>
      </c>
      <c r="AN109" s="97">
        <f t="shared" si="50"/>
        <v>125.5</v>
      </c>
      <c r="AO109" s="97">
        <f t="shared" si="50"/>
        <v>125.5</v>
      </c>
      <c r="AP109" s="97">
        <f t="shared" si="50"/>
        <v>125.5</v>
      </c>
      <c r="AQ109" s="97">
        <f t="shared" si="50"/>
        <v>125.5</v>
      </c>
      <c r="AR109" s="97">
        <f t="shared" si="50"/>
        <v>125.5</v>
      </c>
      <c r="AS109" s="97">
        <f t="shared" si="53"/>
        <v>125.5</v>
      </c>
      <c r="AT109" s="97">
        <f t="shared" si="53"/>
        <v>125.5</v>
      </c>
      <c r="AU109" s="97">
        <f t="shared" si="53"/>
        <v>125.5</v>
      </c>
      <c r="AV109" s="97">
        <f t="shared" si="53"/>
        <v>125.5</v>
      </c>
      <c r="AW109" s="97">
        <f t="shared" si="53"/>
        <v>125.5</v>
      </c>
      <c r="AX109" s="97">
        <f t="shared" si="53"/>
        <v>125.5</v>
      </c>
      <c r="AY109" s="97">
        <f t="shared" si="53"/>
        <v>125.5</v>
      </c>
      <c r="AZ109" s="97">
        <f t="shared" si="53"/>
        <v>125.5</v>
      </c>
      <c r="BA109" s="97">
        <f t="shared" si="53"/>
        <v>125.5</v>
      </c>
      <c r="BB109" s="97">
        <f t="shared" si="53"/>
        <v>125.5</v>
      </c>
      <c r="BC109" s="97">
        <f t="shared" si="53"/>
        <v>125.5</v>
      </c>
      <c r="BD109" s="97">
        <f t="shared" si="53"/>
        <v>125.5</v>
      </c>
      <c r="BE109" s="120">
        <f t="shared" si="40"/>
        <v>1255</v>
      </c>
      <c r="BF109" s="120">
        <f t="shared" si="41"/>
        <v>0</v>
      </c>
      <c r="BG109"/>
      <c r="BH109"/>
      <c r="BI109"/>
      <c r="BP109"/>
      <c r="BQ109"/>
      <c r="BR109"/>
      <c r="BS109"/>
      <c r="BT109"/>
    </row>
    <row r="110" spans="1:72" s="474" customFormat="1" x14ac:dyDescent="0.3">
      <c r="A110">
        <v>3023305</v>
      </c>
      <c r="B110" s="118">
        <v>3023305</v>
      </c>
      <c r="C110" t="s">
        <v>478</v>
      </c>
      <c r="D110" s="106">
        <v>0</v>
      </c>
      <c r="E110" s="106" t="s">
        <v>400</v>
      </c>
      <c r="F110" s="106" t="s">
        <v>409</v>
      </c>
      <c r="G110" t="s">
        <v>860</v>
      </c>
      <c r="H110" t="s">
        <v>872</v>
      </c>
      <c r="I110" t="s">
        <v>279</v>
      </c>
      <c r="J110">
        <v>661225</v>
      </c>
      <c r="K110" s="118" t="s">
        <v>12</v>
      </c>
      <c r="L110" s="106">
        <v>1</v>
      </c>
      <c r="M110" s="106" t="str">
        <f t="shared" si="37"/>
        <v>EHCP.I03</v>
      </c>
      <c r="N110" s="106">
        <v>400086</v>
      </c>
      <c r="O110" t="s">
        <v>163</v>
      </c>
      <c r="P110" t="s">
        <v>163</v>
      </c>
      <c r="Q110" t="s">
        <v>164</v>
      </c>
      <c r="R110" t="s">
        <v>165</v>
      </c>
      <c r="S110" t="s">
        <v>845</v>
      </c>
      <c r="T110" s="125">
        <v>39031</v>
      </c>
      <c r="U110" t="str">
        <f t="shared" si="51"/>
        <v>3305.EHCP.I03.Ap251</v>
      </c>
      <c r="V110" t="str">
        <f t="shared" si="52"/>
        <v>Monken Hadley Ce School.3305.EHCP.I03.Ap25</v>
      </c>
      <c r="W110" s="119">
        <v>6004.7692307692305</v>
      </c>
      <c r="X110" s="119" t="s">
        <v>24520</v>
      </c>
      <c r="Y110" s="119" t="s">
        <v>24521</v>
      </c>
      <c r="Z110" s="119">
        <v>3002.3846153846152</v>
      </c>
      <c r="AA110" s="97" t="str">
        <f t="shared" si="48"/>
        <v>3305EHCP.I03Jun25</v>
      </c>
      <c r="AB110" s="119" t="str">
        <f t="shared" si="49"/>
        <v>Monken .3305EHCP.I03Jun25</v>
      </c>
      <c r="AC110" s="97">
        <f t="shared" si="44"/>
        <v>3002.3846153846157</v>
      </c>
      <c r="AE110" s="119"/>
      <c r="AF110" s="97">
        <f t="shared" si="50"/>
        <v>3002.3846153846157</v>
      </c>
      <c r="AG110" s="97">
        <f t="shared" si="50"/>
        <v>3002.3846153846157</v>
      </c>
      <c r="AH110" s="97">
        <f t="shared" si="50"/>
        <v>3002.3846153846157</v>
      </c>
      <c r="AI110" s="97">
        <f t="shared" si="50"/>
        <v>3002.3846153846157</v>
      </c>
      <c r="AJ110" s="97">
        <f t="shared" si="50"/>
        <v>3002.3846153846157</v>
      </c>
      <c r="AK110" s="97">
        <f t="shared" si="50"/>
        <v>3002.3846153846157</v>
      </c>
      <c r="AL110" s="97">
        <f t="shared" si="50"/>
        <v>3002.3846153846157</v>
      </c>
      <c r="AM110" s="97">
        <f t="shared" si="50"/>
        <v>3002.3846153846157</v>
      </c>
      <c r="AN110" s="97">
        <f t="shared" si="50"/>
        <v>3002.3846153846157</v>
      </c>
      <c r="AO110" s="97">
        <f t="shared" si="50"/>
        <v>3002.3846153846157</v>
      </c>
      <c r="AP110" s="97">
        <f t="shared" si="50"/>
        <v>3002.3846153846157</v>
      </c>
      <c r="AQ110" s="97">
        <f t="shared" si="50"/>
        <v>3002.3846153846157</v>
      </c>
      <c r="AR110" s="97">
        <f t="shared" si="50"/>
        <v>3002.3846153846157</v>
      </c>
      <c r="AS110" s="97">
        <f t="shared" si="53"/>
        <v>3002.3846153846157</v>
      </c>
      <c r="AT110" s="97">
        <f t="shared" si="53"/>
        <v>3002.3846153846157</v>
      </c>
      <c r="AU110" s="97">
        <f t="shared" si="53"/>
        <v>3002.3846153846157</v>
      </c>
      <c r="AV110" s="97">
        <f t="shared" si="53"/>
        <v>3002.3846153846157</v>
      </c>
      <c r="AW110" s="97">
        <f t="shared" si="53"/>
        <v>3002.3846153846157</v>
      </c>
      <c r="AX110" s="97">
        <f t="shared" si="53"/>
        <v>3002.3846153846157</v>
      </c>
      <c r="AY110" s="97">
        <f t="shared" si="53"/>
        <v>3002.3846153846157</v>
      </c>
      <c r="AZ110" s="97">
        <f t="shared" si="53"/>
        <v>3002.3846153846157</v>
      </c>
      <c r="BA110" s="97">
        <f t="shared" si="53"/>
        <v>3002.3846153846157</v>
      </c>
      <c r="BB110" s="97">
        <f t="shared" si="53"/>
        <v>3002.3846153846157</v>
      </c>
      <c r="BC110" s="97">
        <f t="shared" si="53"/>
        <v>3002.3846153846157</v>
      </c>
      <c r="BD110" s="97">
        <f t="shared" si="53"/>
        <v>3002.3846153846157</v>
      </c>
      <c r="BE110" s="120">
        <f t="shared" si="40"/>
        <v>39031.000000000007</v>
      </c>
      <c r="BF110" s="120">
        <f t="shared" si="41"/>
        <v>0</v>
      </c>
      <c r="BG110"/>
      <c r="BH110"/>
      <c r="BI110"/>
      <c r="BP110"/>
      <c r="BQ110"/>
      <c r="BR110"/>
      <c r="BS110"/>
      <c r="BT110"/>
    </row>
    <row r="111" spans="1:72" s="474" customFormat="1" x14ac:dyDescent="0.3">
      <c r="A111">
        <v>3023307</v>
      </c>
      <c r="B111" s="118">
        <v>3023307</v>
      </c>
      <c r="C111" t="s">
        <v>504</v>
      </c>
      <c r="D111" s="106">
        <v>0</v>
      </c>
      <c r="E111" s="106" t="s">
        <v>400</v>
      </c>
      <c r="F111" s="106" t="s">
        <v>409</v>
      </c>
      <c r="G111" t="s">
        <v>860</v>
      </c>
      <c r="H111" t="s">
        <v>872</v>
      </c>
      <c r="I111" t="s">
        <v>279</v>
      </c>
      <c r="J111">
        <v>661225</v>
      </c>
      <c r="K111" s="118" t="s">
        <v>12</v>
      </c>
      <c r="L111" s="106">
        <v>1</v>
      </c>
      <c r="M111" s="106" t="str">
        <f t="shared" si="37"/>
        <v>EHCP.I03</v>
      </c>
      <c r="N111" s="106">
        <v>400114</v>
      </c>
      <c r="O111" t="s">
        <v>154</v>
      </c>
      <c r="P111" t="s">
        <v>154</v>
      </c>
      <c r="Q111" t="s">
        <v>155</v>
      </c>
      <c r="R111" t="s">
        <v>156</v>
      </c>
      <c r="S111" t="s">
        <v>845</v>
      </c>
      <c r="T111" s="125">
        <v>65481</v>
      </c>
      <c r="U111" t="str">
        <f t="shared" si="51"/>
        <v>3307.EHCP.I03.Ap251</v>
      </c>
      <c r="V111" t="str">
        <f t="shared" si="52"/>
        <v>St John's Ce School N11.3307.EHCP.I03.Ap25</v>
      </c>
      <c r="W111" s="119">
        <v>11454.153846153846</v>
      </c>
      <c r="X111" s="119" t="s">
        <v>24522</v>
      </c>
      <c r="Y111" s="119" t="s">
        <v>24523</v>
      </c>
      <c r="Z111" s="119">
        <v>5727.0769230769229</v>
      </c>
      <c r="AA111" s="97" t="str">
        <f t="shared" si="48"/>
        <v>3307EHCP.I03Jun25</v>
      </c>
      <c r="AB111" s="119" t="str">
        <f t="shared" si="49"/>
        <v>St John.3307EHCP.I03Jun25</v>
      </c>
      <c r="AC111" s="97">
        <f t="shared" si="44"/>
        <v>4829.9769230769234</v>
      </c>
      <c r="AE111" s="119"/>
      <c r="AF111" s="97">
        <f t="shared" si="50"/>
        <v>4829.9769230769234</v>
      </c>
      <c r="AG111" s="97">
        <f t="shared" si="50"/>
        <v>4829.9769230769234</v>
      </c>
      <c r="AH111" s="97">
        <f t="shared" si="50"/>
        <v>4829.9769230769234</v>
      </c>
      <c r="AI111" s="97">
        <f t="shared" si="50"/>
        <v>4829.9769230769234</v>
      </c>
      <c r="AJ111" s="97">
        <f t="shared" si="50"/>
        <v>4829.9769230769234</v>
      </c>
      <c r="AK111" s="97">
        <f t="shared" si="50"/>
        <v>4829.9769230769234</v>
      </c>
      <c r="AL111" s="97">
        <f t="shared" si="50"/>
        <v>4829.9769230769234</v>
      </c>
      <c r="AM111" s="97">
        <f t="shared" si="50"/>
        <v>4829.9769230769234</v>
      </c>
      <c r="AN111" s="97">
        <f t="shared" si="50"/>
        <v>4829.9769230769234</v>
      </c>
      <c r="AO111" s="97">
        <f t="shared" si="50"/>
        <v>4829.9769230769234</v>
      </c>
      <c r="AP111" s="97">
        <f t="shared" si="50"/>
        <v>4829.9769230769234</v>
      </c>
      <c r="AQ111" s="97">
        <f t="shared" si="50"/>
        <v>4829.9769230769234</v>
      </c>
      <c r="AR111" s="97">
        <f t="shared" si="50"/>
        <v>4829.9769230769234</v>
      </c>
      <c r="AS111" s="97">
        <f t="shared" si="53"/>
        <v>4829.9769230769234</v>
      </c>
      <c r="AT111" s="97">
        <f t="shared" si="53"/>
        <v>4829.9769230769234</v>
      </c>
      <c r="AU111" s="97">
        <f t="shared" si="53"/>
        <v>4829.9769230769234</v>
      </c>
      <c r="AV111" s="97">
        <f t="shared" si="53"/>
        <v>4829.9769230769234</v>
      </c>
      <c r="AW111" s="97">
        <f t="shared" si="53"/>
        <v>4829.9769230769234</v>
      </c>
      <c r="AX111" s="97">
        <f t="shared" si="53"/>
        <v>4829.9769230769234</v>
      </c>
      <c r="AY111" s="97">
        <f t="shared" si="53"/>
        <v>4829.9769230769234</v>
      </c>
      <c r="AZ111" s="97">
        <f t="shared" si="53"/>
        <v>4829.9769230769234</v>
      </c>
      <c r="BA111" s="97">
        <f t="shared" si="53"/>
        <v>4829.9769230769234</v>
      </c>
      <c r="BB111" s="97">
        <f t="shared" si="53"/>
        <v>4829.9769230769234</v>
      </c>
      <c r="BC111" s="97">
        <f t="shared" si="53"/>
        <v>4829.9769230769234</v>
      </c>
      <c r="BD111" s="97">
        <f t="shared" si="53"/>
        <v>4829.9769230769234</v>
      </c>
      <c r="BE111" s="120">
        <f t="shared" si="40"/>
        <v>65481</v>
      </c>
      <c r="BF111" s="120">
        <f t="shared" si="41"/>
        <v>0</v>
      </c>
      <c r="BG111"/>
      <c r="BH111"/>
      <c r="BI111"/>
      <c r="BP111"/>
      <c r="BQ111"/>
      <c r="BR111"/>
      <c r="BS111"/>
      <c r="BT111"/>
    </row>
    <row r="112" spans="1:72" s="474" customFormat="1" x14ac:dyDescent="0.3">
      <c r="A112">
        <v>3023309</v>
      </c>
      <c r="B112" s="118">
        <v>3023309</v>
      </c>
      <c r="C112" t="s">
        <v>503</v>
      </c>
      <c r="D112" s="106">
        <v>0</v>
      </c>
      <c r="E112" s="106" t="s">
        <v>400</v>
      </c>
      <c r="F112" s="106" t="s">
        <v>409</v>
      </c>
      <c r="G112" t="s">
        <v>860</v>
      </c>
      <c r="H112" t="s">
        <v>872</v>
      </c>
      <c r="I112" t="s">
        <v>279</v>
      </c>
      <c r="J112">
        <v>661225</v>
      </c>
      <c r="K112" s="118" t="s">
        <v>12</v>
      </c>
      <c r="L112" s="106">
        <v>1</v>
      </c>
      <c r="M112" s="106" t="str">
        <f t="shared" si="37"/>
        <v>EHCP.I03</v>
      </c>
      <c r="N112" s="106">
        <v>400098</v>
      </c>
      <c r="O112" t="s">
        <v>28</v>
      </c>
      <c r="P112" t="s">
        <v>28</v>
      </c>
      <c r="Q112" t="s">
        <v>29</v>
      </c>
      <c r="R112" t="s">
        <v>30</v>
      </c>
      <c r="S112" t="s">
        <v>845</v>
      </c>
      <c r="T112" s="125">
        <v>93323</v>
      </c>
      <c r="U112" t="str">
        <f t="shared" si="51"/>
        <v>3309.EHCP.I03.Ap251</v>
      </c>
      <c r="V112" t="str">
        <f t="shared" si="52"/>
        <v>St John's Ce School N20.3309.EHCP.I03.Ap25</v>
      </c>
      <c r="W112" s="119">
        <v>13461.076923076924</v>
      </c>
      <c r="X112" s="119" t="s">
        <v>24524</v>
      </c>
      <c r="Y112" s="119" t="s">
        <v>24525</v>
      </c>
      <c r="Z112" s="119">
        <v>6730.5384615384619</v>
      </c>
      <c r="AA112" s="97" t="str">
        <f t="shared" si="48"/>
        <v>3309EHCP.I03Jun25</v>
      </c>
      <c r="AB112" s="119" t="str">
        <f t="shared" si="49"/>
        <v>St John.3309EHCP.I03Jun25</v>
      </c>
      <c r="AC112" s="97">
        <f t="shared" si="44"/>
        <v>7313.1384615384613</v>
      </c>
      <c r="AE112" s="119"/>
      <c r="AF112" s="97">
        <f t="shared" si="50"/>
        <v>7313.1384615384613</v>
      </c>
      <c r="AG112" s="97">
        <f t="shared" si="50"/>
        <v>7313.1384615384613</v>
      </c>
      <c r="AH112" s="97">
        <f t="shared" si="50"/>
        <v>7313.1384615384613</v>
      </c>
      <c r="AI112" s="97">
        <f t="shared" si="50"/>
        <v>7313.1384615384613</v>
      </c>
      <c r="AJ112" s="97">
        <f t="shared" si="50"/>
        <v>7313.1384615384613</v>
      </c>
      <c r="AK112" s="97">
        <f t="shared" si="50"/>
        <v>7313.1384615384613</v>
      </c>
      <c r="AL112" s="97">
        <f t="shared" si="50"/>
        <v>7313.1384615384613</v>
      </c>
      <c r="AM112" s="97">
        <f t="shared" si="50"/>
        <v>7313.1384615384613</v>
      </c>
      <c r="AN112" s="97">
        <f t="shared" si="50"/>
        <v>7313.1384615384613</v>
      </c>
      <c r="AO112" s="97">
        <f t="shared" si="50"/>
        <v>7313.1384615384613</v>
      </c>
      <c r="AP112" s="97">
        <f t="shared" si="50"/>
        <v>7313.1384615384613</v>
      </c>
      <c r="AQ112" s="97">
        <f t="shared" si="50"/>
        <v>7313.1384615384613</v>
      </c>
      <c r="AR112" s="97">
        <f t="shared" si="50"/>
        <v>7313.1384615384613</v>
      </c>
      <c r="AS112" s="97">
        <f t="shared" si="53"/>
        <v>7313.1384615384613</v>
      </c>
      <c r="AT112" s="97">
        <f t="shared" si="53"/>
        <v>7313.1384615384613</v>
      </c>
      <c r="AU112" s="97">
        <f t="shared" si="53"/>
        <v>7313.1384615384613</v>
      </c>
      <c r="AV112" s="97">
        <f t="shared" si="53"/>
        <v>7313.1384615384613</v>
      </c>
      <c r="AW112" s="97">
        <f t="shared" si="53"/>
        <v>7313.1384615384613</v>
      </c>
      <c r="AX112" s="97">
        <f t="shared" si="53"/>
        <v>7313.1384615384613</v>
      </c>
      <c r="AY112" s="97">
        <f t="shared" si="53"/>
        <v>7313.1384615384613</v>
      </c>
      <c r="AZ112" s="97">
        <f t="shared" si="53"/>
        <v>7313.1384615384613</v>
      </c>
      <c r="BA112" s="97">
        <f t="shared" si="53"/>
        <v>7313.1384615384613</v>
      </c>
      <c r="BB112" s="97">
        <f t="shared" si="53"/>
        <v>7313.1384615384613</v>
      </c>
      <c r="BC112" s="97">
        <f t="shared" si="53"/>
        <v>7313.1384615384613</v>
      </c>
      <c r="BD112" s="97">
        <f t="shared" si="53"/>
        <v>7313.1384615384613</v>
      </c>
      <c r="BE112" s="120">
        <f t="shared" si="40"/>
        <v>93322.999999999985</v>
      </c>
      <c r="BF112" s="120">
        <f t="shared" si="41"/>
        <v>0</v>
      </c>
      <c r="BG112"/>
      <c r="BH112"/>
      <c r="BI112"/>
      <c r="BP112"/>
      <c r="BQ112"/>
      <c r="BR112"/>
      <c r="BS112"/>
      <c r="BT112"/>
    </row>
    <row r="113" spans="1:72" s="474" customFormat="1" x14ac:dyDescent="0.3">
      <c r="A113">
        <v>3023309</v>
      </c>
      <c r="B113" s="118">
        <v>3023309</v>
      </c>
      <c r="C113" t="s">
        <v>503</v>
      </c>
      <c r="D113" s="106">
        <v>0</v>
      </c>
      <c r="E113" s="106" t="s">
        <v>400</v>
      </c>
      <c r="F113" s="106" t="s">
        <v>409</v>
      </c>
      <c r="G113" t="s">
        <v>856</v>
      </c>
      <c r="H113" t="s">
        <v>277</v>
      </c>
      <c r="I113" t="s">
        <v>277</v>
      </c>
      <c r="J113">
        <v>661225</v>
      </c>
      <c r="K113" s="118" t="s">
        <v>12</v>
      </c>
      <c r="L113" s="106">
        <v>1</v>
      </c>
      <c r="M113" s="106" t="str">
        <f t="shared" si="37"/>
        <v>SEN .I03</v>
      </c>
      <c r="N113" s="106">
        <v>400098</v>
      </c>
      <c r="O113" t="s">
        <v>28</v>
      </c>
      <c r="P113" t="s">
        <v>28</v>
      </c>
      <c r="Q113" t="s">
        <v>29</v>
      </c>
      <c r="R113" t="s">
        <v>30</v>
      </c>
      <c r="S113" t="s">
        <v>841</v>
      </c>
      <c r="T113" s="125">
        <v>0</v>
      </c>
      <c r="U113" t="str">
        <f t="shared" si="51"/>
        <v>3309.SEN .I03.Ap251</v>
      </c>
      <c r="V113" t="str">
        <f t="shared" si="52"/>
        <v>St John's Ce School N20.3309.SEN .I03.Ap25</v>
      </c>
      <c r="W113" s="119">
        <v>0</v>
      </c>
      <c r="X113" s="119" t="s">
        <v>24526</v>
      </c>
      <c r="Y113" s="119" t="s">
        <v>24527</v>
      </c>
      <c r="Z113" s="119">
        <v>0</v>
      </c>
      <c r="AA113" s="119"/>
      <c r="AB113" s="119">
        <f t="shared" ref="AB113:AB125" si="54">$T113/13</f>
        <v>0</v>
      </c>
      <c r="AC113" s="97">
        <f t="shared" si="44"/>
        <v>0</v>
      </c>
      <c r="AE113" s="119"/>
      <c r="AF113" s="97">
        <f t="shared" si="50"/>
        <v>0</v>
      </c>
      <c r="AG113" s="97">
        <f t="shared" si="50"/>
        <v>0</v>
      </c>
      <c r="AH113" s="97">
        <f t="shared" si="50"/>
        <v>0</v>
      </c>
      <c r="AI113" s="97">
        <f t="shared" si="50"/>
        <v>0</v>
      </c>
      <c r="AJ113" s="97">
        <f t="shared" si="50"/>
        <v>0</v>
      </c>
      <c r="AK113" s="97">
        <f t="shared" si="50"/>
        <v>0</v>
      </c>
      <c r="AL113" s="97">
        <f t="shared" si="50"/>
        <v>0</v>
      </c>
      <c r="AM113" s="97">
        <f t="shared" si="50"/>
        <v>0</v>
      </c>
      <c r="AN113" s="97">
        <f t="shared" si="50"/>
        <v>0</v>
      </c>
      <c r="AO113" s="97">
        <f t="shared" si="50"/>
        <v>0</v>
      </c>
      <c r="AP113" s="97">
        <f t="shared" si="50"/>
        <v>0</v>
      </c>
      <c r="AQ113" s="97">
        <f t="shared" si="50"/>
        <v>0</v>
      </c>
      <c r="AR113" s="97">
        <f t="shared" si="50"/>
        <v>0</v>
      </c>
      <c r="AS113" s="97">
        <f t="shared" si="53"/>
        <v>0</v>
      </c>
      <c r="AT113" s="97">
        <f t="shared" si="53"/>
        <v>0</v>
      </c>
      <c r="AU113" s="97">
        <f t="shared" si="53"/>
        <v>0</v>
      </c>
      <c r="AV113" s="97">
        <f t="shared" si="53"/>
        <v>0</v>
      </c>
      <c r="AW113" s="97">
        <f t="shared" si="53"/>
        <v>0</v>
      </c>
      <c r="AX113" s="97">
        <f t="shared" si="53"/>
        <v>0</v>
      </c>
      <c r="AY113" s="97">
        <f t="shared" si="53"/>
        <v>0</v>
      </c>
      <c r="AZ113" s="97">
        <f t="shared" si="53"/>
        <v>0</v>
      </c>
      <c r="BA113" s="97">
        <f t="shared" si="53"/>
        <v>0</v>
      </c>
      <c r="BB113" s="97">
        <f t="shared" si="53"/>
        <v>0</v>
      </c>
      <c r="BC113" s="97">
        <f t="shared" si="53"/>
        <v>0</v>
      </c>
      <c r="BD113" s="97">
        <f t="shared" si="53"/>
        <v>0</v>
      </c>
      <c r="BE113" s="120">
        <f t="shared" si="40"/>
        <v>0</v>
      </c>
      <c r="BF113" s="120">
        <f t="shared" si="41"/>
        <v>0</v>
      </c>
      <c r="BG113"/>
      <c r="BH113"/>
      <c r="BI113"/>
      <c r="BP113"/>
      <c r="BQ113"/>
      <c r="BR113"/>
      <c r="BS113"/>
      <c r="BT113"/>
    </row>
    <row r="114" spans="1:72" s="474" customFormat="1" x14ac:dyDescent="0.3">
      <c r="A114">
        <v>3023311</v>
      </c>
      <c r="B114" s="118">
        <v>3023311</v>
      </c>
      <c r="C114" t="s">
        <v>508</v>
      </c>
      <c r="D114" s="106">
        <v>0</v>
      </c>
      <c r="E114" s="106" t="s">
        <v>400</v>
      </c>
      <c r="F114" s="106" t="s">
        <v>409</v>
      </c>
      <c r="G114" t="s">
        <v>860</v>
      </c>
      <c r="H114" t="s">
        <v>872</v>
      </c>
      <c r="I114" t="s">
        <v>279</v>
      </c>
      <c r="J114">
        <v>661225</v>
      </c>
      <c r="K114" s="118" t="s">
        <v>12</v>
      </c>
      <c r="L114" s="106">
        <v>1</v>
      </c>
      <c r="M114" s="106" t="str">
        <f t="shared" si="37"/>
        <v>EHCP.I03</v>
      </c>
      <c r="N114" s="106">
        <v>400058</v>
      </c>
      <c r="O114" t="s">
        <v>215</v>
      </c>
      <c r="P114" t="s">
        <v>215</v>
      </c>
      <c r="Q114" t="s">
        <v>216</v>
      </c>
      <c r="R114" t="s">
        <v>217</v>
      </c>
      <c r="S114" t="s">
        <v>845</v>
      </c>
      <c r="T114" s="125">
        <v>81847.070000000007</v>
      </c>
      <c r="U114" t="str">
        <f t="shared" si="51"/>
        <v>3311.EHCP.I03.Ap251</v>
      </c>
      <c r="V114" t="str">
        <f t="shared" si="52"/>
        <v>St Marys Ce School N3.3311.EHCP.I03.Ap25</v>
      </c>
      <c r="W114" s="119">
        <v>9732.9230769230762</v>
      </c>
      <c r="X114" s="119" t="s">
        <v>24528</v>
      </c>
      <c r="Y114" s="119" t="s">
        <v>24529</v>
      </c>
      <c r="Z114" s="119">
        <v>4866.4615384615381</v>
      </c>
      <c r="AA114" s="97" t="str">
        <f>RIGHT(A114,4)&amp;M114&amp;"Jun25"</f>
        <v>3311EHCP.I03Jun25</v>
      </c>
      <c r="AB114" s="119" t="str">
        <f t="shared" ref="AB114:AB117" si="55">LEFT(C114,7)&amp;"."&amp;AA114</f>
        <v>St Mary.3311EHCP.I03Jun25</v>
      </c>
      <c r="AC114" s="97">
        <f t="shared" si="44"/>
        <v>6724.7685384615397</v>
      </c>
      <c r="AE114" s="119"/>
      <c r="AF114" s="97">
        <f t="shared" si="50"/>
        <v>6724.7685384615397</v>
      </c>
      <c r="AG114" s="97">
        <f t="shared" si="50"/>
        <v>6724.7685384615397</v>
      </c>
      <c r="AH114" s="97">
        <f t="shared" si="50"/>
        <v>6724.7685384615397</v>
      </c>
      <c r="AI114" s="97">
        <f t="shared" si="50"/>
        <v>6724.7685384615397</v>
      </c>
      <c r="AJ114" s="97">
        <f t="shared" si="50"/>
        <v>6724.7685384615397</v>
      </c>
      <c r="AK114" s="97">
        <f t="shared" si="50"/>
        <v>6724.7685384615397</v>
      </c>
      <c r="AL114" s="97">
        <f t="shared" si="50"/>
        <v>6724.7685384615397</v>
      </c>
      <c r="AM114" s="97">
        <f t="shared" si="50"/>
        <v>6724.7685384615397</v>
      </c>
      <c r="AN114" s="97">
        <f t="shared" si="50"/>
        <v>6724.7685384615397</v>
      </c>
      <c r="AO114" s="97">
        <f t="shared" si="50"/>
        <v>6724.7685384615397</v>
      </c>
      <c r="AP114" s="97">
        <f t="shared" si="50"/>
        <v>6724.7685384615397</v>
      </c>
      <c r="AQ114" s="97">
        <f t="shared" si="50"/>
        <v>6724.7685384615397</v>
      </c>
      <c r="AR114" s="97">
        <f t="shared" si="50"/>
        <v>6724.7685384615397</v>
      </c>
      <c r="AS114" s="97">
        <f t="shared" si="53"/>
        <v>6724.7685384615397</v>
      </c>
      <c r="AT114" s="97">
        <f t="shared" si="53"/>
        <v>6724.7685384615397</v>
      </c>
      <c r="AU114" s="97">
        <f t="shared" si="53"/>
        <v>6724.7685384615397</v>
      </c>
      <c r="AV114" s="97">
        <f t="shared" si="53"/>
        <v>6724.7685384615397</v>
      </c>
      <c r="AW114" s="97">
        <f t="shared" si="53"/>
        <v>6724.7685384615397</v>
      </c>
      <c r="AX114" s="97">
        <f t="shared" si="53"/>
        <v>6724.7685384615397</v>
      </c>
      <c r="AY114" s="97">
        <f t="shared" si="53"/>
        <v>6724.7685384615397</v>
      </c>
      <c r="AZ114" s="97">
        <f t="shared" si="53"/>
        <v>6724.7685384615397</v>
      </c>
      <c r="BA114" s="97">
        <f t="shared" si="53"/>
        <v>6724.7685384615397</v>
      </c>
      <c r="BB114" s="97">
        <f t="shared" si="53"/>
        <v>6724.7685384615397</v>
      </c>
      <c r="BC114" s="97">
        <f t="shared" si="53"/>
        <v>6724.7685384615397</v>
      </c>
      <c r="BD114" s="97">
        <f t="shared" si="53"/>
        <v>6724.7685384615397</v>
      </c>
      <c r="BE114" s="120">
        <f t="shared" si="40"/>
        <v>81847.070000000007</v>
      </c>
      <c r="BF114" s="120">
        <f t="shared" si="41"/>
        <v>0</v>
      </c>
      <c r="BG114"/>
      <c r="BH114"/>
      <c r="BI114"/>
      <c r="BP114"/>
      <c r="BQ114"/>
      <c r="BR114"/>
      <c r="BS114"/>
      <c r="BT114"/>
    </row>
    <row r="115" spans="1:72" s="474" customFormat="1" x14ac:dyDescent="0.3">
      <c r="A115">
        <v>3023311</v>
      </c>
      <c r="B115" s="118">
        <v>3023311</v>
      </c>
      <c r="C115" t="s">
        <v>508</v>
      </c>
      <c r="D115" s="106">
        <v>0</v>
      </c>
      <c r="E115" s="106" t="s">
        <v>400</v>
      </c>
      <c r="F115" s="106" t="s">
        <v>409</v>
      </c>
      <c r="G115" t="s">
        <v>856</v>
      </c>
      <c r="H115" t="s">
        <v>277</v>
      </c>
      <c r="I115" t="s">
        <v>277</v>
      </c>
      <c r="J115">
        <v>661225</v>
      </c>
      <c r="K115" s="118" t="s">
        <v>12</v>
      </c>
      <c r="L115" s="106">
        <v>1</v>
      </c>
      <c r="M115" s="106" t="str">
        <f t="shared" si="37"/>
        <v>SEN .I03</v>
      </c>
      <c r="N115" s="106">
        <v>400058</v>
      </c>
      <c r="O115" t="s">
        <v>215</v>
      </c>
      <c r="P115" t="s">
        <v>215</v>
      </c>
      <c r="Q115" t="s">
        <v>216</v>
      </c>
      <c r="R115" t="s">
        <v>217</v>
      </c>
      <c r="S115" t="s">
        <v>841</v>
      </c>
      <c r="T115" s="125">
        <v>3227</v>
      </c>
      <c r="U115" t="str">
        <f t="shared" si="51"/>
        <v>3311.SEN .I03.Ap251</v>
      </c>
      <c r="V115" t="str">
        <f t="shared" si="52"/>
        <v>St Marys Ce School N3.3311.SEN .I03.Ap25</v>
      </c>
      <c r="W115" s="119">
        <v>496.46153846153845</v>
      </c>
      <c r="X115" s="119" t="s">
        <v>24530</v>
      </c>
      <c r="Y115" s="119" t="s">
        <v>24531</v>
      </c>
      <c r="Z115" s="119">
        <v>248.23076923076923</v>
      </c>
      <c r="AA115" s="97" t="str">
        <f>RIGHT(A115,4)&amp;M115&amp;"Jun25"</f>
        <v>3311SEN .I03Jun25</v>
      </c>
      <c r="AB115" s="119" t="str">
        <f t="shared" si="55"/>
        <v>St Mary.3311SEN .I03Jun25</v>
      </c>
      <c r="AC115" s="97">
        <f t="shared" si="44"/>
        <v>248.23076923076923</v>
      </c>
      <c r="AE115" s="119"/>
      <c r="AF115" s="97">
        <f t="shared" si="50"/>
        <v>248.23076923076923</v>
      </c>
      <c r="AG115" s="97">
        <f t="shared" si="50"/>
        <v>248.23076923076923</v>
      </c>
      <c r="AH115" s="97">
        <f t="shared" si="50"/>
        <v>248.23076923076923</v>
      </c>
      <c r="AI115" s="97">
        <f t="shared" si="50"/>
        <v>248.23076923076923</v>
      </c>
      <c r="AJ115" s="97">
        <f t="shared" si="50"/>
        <v>248.23076923076923</v>
      </c>
      <c r="AK115" s="97">
        <f t="shared" si="50"/>
        <v>248.23076923076923</v>
      </c>
      <c r="AL115" s="97">
        <f t="shared" si="50"/>
        <v>248.23076923076923</v>
      </c>
      <c r="AM115" s="97">
        <f t="shared" si="50"/>
        <v>248.23076923076923</v>
      </c>
      <c r="AN115" s="97">
        <f t="shared" si="50"/>
        <v>248.23076923076923</v>
      </c>
      <c r="AO115" s="97">
        <f t="shared" si="50"/>
        <v>248.23076923076923</v>
      </c>
      <c r="AP115" s="97">
        <f t="shared" si="50"/>
        <v>248.23076923076923</v>
      </c>
      <c r="AQ115" s="97">
        <f t="shared" si="50"/>
        <v>248.23076923076923</v>
      </c>
      <c r="AR115" s="97">
        <f t="shared" si="50"/>
        <v>248.23076923076923</v>
      </c>
      <c r="AS115" s="97">
        <f t="shared" si="53"/>
        <v>248.23076923076923</v>
      </c>
      <c r="AT115" s="97">
        <f t="shared" si="53"/>
        <v>248.23076923076923</v>
      </c>
      <c r="AU115" s="97">
        <f t="shared" si="53"/>
        <v>248.23076923076923</v>
      </c>
      <c r="AV115" s="97">
        <f t="shared" si="53"/>
        <v>248.23076923076923</v>
      </c>
      <c r="AW115" s="97">
        <f t="shared" si="53"/>
        <v>248.23076923076923</v>
      </c>
      <c r="AX115" s="97">
        <f t="shared" si="53"/>
        <v>248.23076923076923</v>
      </c>
      <c r="AY115" s="97">
        <f t="shared" si="53"/>
        <v>248.23076923076923</v>
      </c>
      <c r="AZ115" s="97">
        <f t="shared" si="53"/>
        <v>248.23076923076923</v>
      </c>
      <c r="BA115" s="97">
        <f t="shared" si="53"/>
        <v>248.23076923076923</v>
      </c>
      <c r="BB115" s="97">
        <f t="shared" si="53"/>
        <v>248.23076923076923</v>
      </c>
      <c r="BC115" s="97">
        <f t="shared" si="53"/>
        <v>248.23076923076923</v>
      </c>
      <c r="BD115" s="97">
        <f t="shared" si="53"/>
        <v>248.23076923076923</v>
      </c>
      <c r="BE115" s="120">
        <f t="shared" si="40"/>
        <v>3226.9999999999995</v>
      </c>
      <c r="BF115" s="120">
        <f t="shared" si="41"/>
        <v>0</v>
      </c>
      <c r="BG115"/>
      <c r="BH115"/>
      <c r="BI115"/>
      <c r="BP115"/>
      <c r="BQ115"/>
      <c r="BR115"/>
      <c r="BS115"/>
      <c r="BT115"/>
    </row>
    <row r="116" spans="1:72" s="474" customFormat="1" x14ac:dyDescent="0.3">
      <c r="A116">
        <v>3023312</v>
      </c>
      <c r="B116" s="118">
        <v>3023312</v>
      </c>
      <c r="C116" t="s">
        <v>510</v>
      </c>
      <c r="D116" s="106">
        <v>0</v>
      </c>
      <c r="E116" s="106" t="s">
        <v>400</v>
      </c>
      <c r="F116" s="106" t="s">
        <v>409</v>
      </c>
      <c r="G116" t="s">
        <v>860</v>
      </c>
      <c r="H116" t="s">
        <v>872</v>
      </c>
      <c r="I116" t="s">
        <v>279</v>
      </c>
      <c r="J116">
        <v>661225</v>
      </c>
      <c r="K116" s="118" t="s">
        <v>12</v>
      </c>
      <c r="L116" s="106">
        <v>1</v>
      </c>
      <c r="M116" s="106" t="str">
        <f t="shared" si="37"/>
        <v>EHCP.I03</v>
      </c>
      <c r="N116" s="106">
        <v>400017</v>
      </c>
      <c r="O116" t="s">
        <v>181</v>
      </c>
      <c r="P116" t="s">
        <v>181</v>
      </c>
      <c r="Q116" t="s">
        <v>182</v>
      </c>
      <c r="R116" t="s">
        <v>183</v>
      </c>
      <c r="S116" t="s">
        <v>845</v>
      </c>
      <c r="T116" s="125">
        <v>126799.16666666667</v>
      </c>
      <c r="U116" t="str">
        <f t="shared" si="51"/>
        <v>3312.EHCP.I03.Ap251</v>
      </c>
      <c r="V116" t="str">
        <f t="shared" si="52"/>
        <v>St Mary's Ce School En4.3312.EHCP.I03.Ap25</v>
      </c>
      <c r="W116" s="119">
        <v>19507.564102564102</v>
      </c>
      <c r="X116" s="119" t="s">
        <v>24532</v>
      </c>
      <c r="Y116" s="119" t="s">
        <v>24533</v>
      </c>
      <c r="Z116" s="119">
        <v>9753.7820512820508</v>
      </c>
      <c r="AA116" s="97" t="str">
        <f>RIGHT(A116,4)&amp;M116&amp;"Jun25"</f>
        <v>3312EHCP.I03Jun25</v>
      </c>
      <c r="AB116" s="119" t="str">
        <f t="shared" si="55"/>
        <v>St Mary.3312EHCP.I03Jun25</v>
      </c>
      <c r="AC116" s="97">
        <f t="shared" si="44"/>
        <v>9753.7820512820508</v>
      </c>
      <c r="AE116" s="119"/>
      <c r="AF116" s="97">
        <f t="shared" si="50"/>
        <v>9753.7820512820508</v>
      </c>
      <c r="AG116" s="97">
        <f t="shared" si="50"/>
        <v>9753.7820512820508</v>
      </c>
      <c r="AH116" s="97">
        <f t="shared" si="50"/>
        <v>9753.7820512820508</v>
      </c>
      <c r="AI116" s="97">
        <f t="shared" si="50"/>
        <v>9753.7820512820508</v>
      </c>
      <c r="AJ116" s="97">
        <f t="shared" si="50"/>
        <v>9753.7820512820508</v>
      </c>
      <c r="AK116" s="97">
        <f t="shared" si="50"/>
        <v>9753.7820512820508</v>
      </c>
      <c r="AL116" s="97">
        <f t="shared" si="50"/>
        <v>9753.7820512820508</v>
      </c>
      <c r="AM116" s="97">
        <f t="shared" si="50"/>
        <v>9753.7820512820508</v>
      </c>
      <c r="AN116" s="97">
        <f t="shared" si="50"/>
        <v>9753.7820512820508</v>
      </c>
      <c r="AO116" s="97">
        <f t="shared" si="50"/>
        <v>9753.7820512820508</v>
      </c>
      <c r="AP116" s="97">
        <f t="shared" si="50"/>
        <v>9753.7820512820508</v>
      </c>
      <c r="AQ116" s="97">
        <f t="shared" si="50"/>
        <v>9753.7820512820508</v>
      </c>
      <c r="AR116" s="97">
        <f t="shared" si="50"/>
        <v>9753.7820512820508</v>
      </c>
      <c r="AS116" s="97">
        <f t="shared" si="53"/>
        <v>9753.7820512820508</v>
      </c>
      <c r="AT116" s="97">
        <f t="shared" si="53"/>
        <v>9753.7820512820508</v>
      </c>
      <c r="AU116" s="97">
        <f t="shared" si="53"/>
        <v>9753.7820512820508</v>
      </c>
      <c r="AV116" s="97">
        <f t="shared" si="53"/>
        <v>9753.7820512820508</v>
      </c>
      <c r="AW116" s="97">
        <f t="shared" si="53"/>
        <v>9753.7820512820508</v>
      </c>
      <c r="AX116" s="97">
        <f t="shared" si="53"/>
        <v>9753.7820512820508</v>
      </c>
      <c r="AY116" s="97">
        <f t="shared" si="53"/>
        <v>9753.7820512820508</v>
      </c>
      <c r="AZ116" s="97">
        <f t="shared" si="53"/>
        <v>9753.7820512820508</v>
      </c>
      <c r="BA116" s="97">
        <f t="shared" si="53"/>
        <v>9753.7820512820508</v>
      </c>
      <c r="BB116" s="97">
        <f t="shared" si="53"/>
        <v>9753.7820512820508</v>
      </c>
      <c r="BC116" s="97">
        <f t="shared" si="53"/>
        <v>9753.7820512820508</v>
      </c>
      <c r="BD116" s="97">
        <f t="shared" si="53"/>
        <v>9753.7820512820508</v>
      </c>
      <c r="BE116" s="120">
        <f t="shared" si="40"/>
        <v>126799.16666666663</v>
      </c>
      <c r="BF116" s="120">
        <f t="shared" si="41"/>
        <v>0</v>
      </c>
      <c r="BG116"/>
      <c r="BH116"/>
      <c r="BI116"/>
      <c r="BP116"/>
      <c r="BQ116"/>
      <c r="BR116"/>
      <c r="BS116"/>
      <c r="BT116"/>
    </row>
    <row r="117" spans="1:72" s="474" customFormat="1" x14ac:dyDescent="0.3">
      <c r="A117">
        <v>3023313</v>
      </c>
      <c r="B117" s="118">
        <v>3023313</v>
      </c>
      <c r="C117" t="s">
        <v>513</v>
      </c>
      <c r="D117" s="106">
        <v>0</v>
      </c>
      <c r="E117" s="106" t="s">
        <v>400</v>
      </c>
      <c r="F117" s="106" t="s">
        <v>409</v>
      </c>
      <c r="G117" t="s">
        <v>860</v>
      </c>
      <c r="H117" t="s">
        <v>872</v>
      </c>
      <c r="I117" t="s">
        <v>279</v>
      </c>
      <c r="J117">
        <v>661225</v>
      </c>
      <c r="K117" s="118" t="s">
        <v>12</v>
      </c>
      <c r="L117" s="106">
        <v>1</v>
      </c>
      <c r="M117" s="106" t="str">
        <f t="shared" si="37"/>
        <v>EHCP.I03</v>
      </c>
      <c r="N117" s="106">
        <v>400006</v>
      </c>
      <c r="O117" t="s">
        <v>247</v>
      </c>
      <c r="P117" t="s">
        <v>247</v>
      </c>
      <c r="Q117" t="s">
        <v>248</v>
      </c>
      <c r="R117" t="s">
        <v>249</v>
      </c>
      <c r="S117" t="s">
        <v>845</v>
      </c>
      <c r="T117" s="125">
        <v>114635.33</v>
      </c>
      <c r="U117" t="str">
        <f t="shared" si="51"/>
        <v>3313.EHCP.I03.Ap251</v>
      </c>
      <c r="V117" t="str">
        <f t="shared" si="52"/>
        <v>St Paul's Ce School N11.3313.EHCP.I03.Ap25</v>
      </c>
      <c r="W117" s="119">
        <v>17192.538461538461</v>
      </c>
      <c r="X117" s="119" t="s">
        <v>24534</v>
      </c>
      <c r="Y117" s="119" t="s">
        <v>24535</v>
      </c>
      <c r="Z117" s="119">
        <v>8596.2692307692305</v>
      </c>
      <c r="AA117" s="97" t="str">
        <f>RIGHT(A117,4)&amp;M117&amp;"Jun25"</f>
        <v>3313EHCP.I03Jun25</v>
      </c>
      <c r="AB117" s="119" t="str">
        <f t="shared" si="55"/>
        <v>St. Pau.3313EHCP.I03Jun25</v>
      </c>
      <c r="AC117" s="97">
        <f t="shared" si="44"/>
        <v>8884.6522307692321</v>
      </c>
      <c r="AE117" s="119"/>
      <c r="AF117" s="97">
        <f t="shared" si="50"/>
        <v>8884.6522307692321</v>
      </c>
      <c r="AG117" s="97">
        <f t="shared" si="50"/>
        <v>8884.6522307692321</v>
      </c>
      <c r="AH117" s="97">
        <f t="shared" si="50"/>
        <v>8884.6522307692321</v>
      </c>
      <c r="AI117" s="97">
        <f t="shared" si="50"/>
        <v>8884.6522307692321</v>
      </c>
      <c r="AJ117" s="97">
        <f t="shared" si="50"/>
        <v>8884.6522307692321</v>
      </c>
      <c r="AK117" s="97">
        <f t="shared" si="50"/>
        <v>8884.6522307692321</v>
      </c>
      <c r="AL117" s="97">
        <f t="shared" si="50"/>
        <v>8884.6522307692321</v>
      </c>
      <c r="AM117" s="97">
        <f t="shared" si="50"/>
        <v>8884.6522307692321</v>
      </c>
      <c r="AN117" s="97">
        <f t="shared" si="50"/>
        <v>8884.6522307692321</v>
      </c>
      <c r="AO117" s="97">
        <f t="shared" si="50"/>
        <v>8884.6522307692321</v>
      </c>
      <c r="AP117" s="97">
        <f t="shared" si="50"/>
        <v>8884.6522307692321</v>
      </c>
      <c r="AQ117" s="97">
        <f t="shared" si="50"/>
        <v>8884.6522307692321</v>
      </c>
      <c r="AR117" s="97">
        <f t="shared" si="50"/>
        <v>8884.6522307692321</v>
      </c>
      <c r="AS117" s="97">
        <f t="shared" si="53"/>
        <v>8884.6522307692321</v>
      </c>
      <c r="AT117" s="97">
        <f t="shared" si="53"/>
        <v>8884.6522307692321</v>
      </c>
      <c r="AU117" s="97">
        <f t="shared" si="53"/>
        <v>8884.6522307692321</v>
      </c>
      <c r="AV117" s="97">
        <f t="shared" si="53"/>
        <v>8884.6522307692321</v>
      </c>
      <c r="AW117" s="97">
        <f t="shared" si="53"/>
        <v>8884.6522307692321</v>
      </c>
      <c r="AX117" s="97">
        <f t="shared" si="53"/>
        <v>8884.6522307692321</v>
      </c>
      <c r="AY117" s="97">
        <f t="shared" si="53"/>
        <v>8884.6522307692321</v>
      </c>
      <c r="AZ117" s="97">
        <f t="shared" si="53"/>
        <v>8884.6522307692321</v>
      </c>
      <c r="BA117" s="97">
        <f t="shared" si="53"/>
        <v>8884.6522307692321</v>
      </c>
      <c r="BB117" s="97">
        <f t="shared" si="53"/>
        <v>8884.6522307692321</v>
      </c>
      <c r="BC117" s="97">
        <f t="shared" si="53"/>
        <v>8884.6522307692321</v>
      </c>
      <c r="BD117" s="97">
        <f t="shared" si="53"/>
        <v>8884.6522307692321</v>
      </c>
      <c r="BE117" s="120">
        <f t="shared" si="40"/>
        <v>114635.33000000005</v>
      </c>
      <c r="BF117" s="120">
        <f t="shared" si="41"/>
        <v>0</v>
      </c>
      <c r="BG117"/>
      <c r="BH117"/>
      <c r="BI117"/>
      <c r="BP117"/>
      <c r="BQ117"/>
      <c r="BR117"/>
      <c r="BS117"/>
      <c r="BT117"/>
    </row>
    <row r="118" spans="1:72" s="474" customFormat="1" x14ac:dyDescent="0.3">
      <c r="A118">
        <v>3023313</v>
      </c>
      <c r="B118" s="118">
        <v>3023313</v>
      </c>
      <c r="C118" t="s">
        <v>513</v>
      </c>
      <c r="D118" s="106">
        <v>0</v>
      </c>
      <c r="E118" s="106" t="s">
        <v>400</v>
      </c>
      <c r="F118" s="106" t="s">
        <v>409</v>
      </c>
      <c r="G118" t="s">
        <v>856</v>
      </c>
      <c r="H118" t="s">
        <v>277</v>
      </c>
      <c r="I118" t="s">
        <v>277</v>
      </c>
      <c r="J118">
        <v>661225</v>
      </c>
      <c r="K118" s="118" t="s">
        <v>12</v>
      </c>
      <c r="L118" s="106">
        <v>1</v>
      </c>
      <c r="M118" s="106" t="str">
        <f t="shared" si="37"/>
        <v>SEN .I03</v>
      </c>
      <c r="N118" s="106">
        <v>400006</v>
      </c>
      <c r="O118" t="s">
        <v>247</v>
      </c>
      <c r="P118" t="s">
        <v>247</v>
      </c>
      <c r="Q118" t="s">
        <v>248</v>
      </c>
      <c r="R118" t="s">
        <v>249</v>
      </c>
      <c r="S118" t="s">
        <v>841</v>
      </c>
      <c r="T118" s="125">
        <v>0</v>
      </c>
      <c r="U118" t="str">
        <f t="shared" si="51"/>
        <v>3313.SEN .I03.Ap251</v>
      </c>
      <c r="V118" t="str">
        <f t="shared" si="52"/>
        <v>St Paul's Ce School N11.3313.SEN .I03.Ap25</v>
      </c>
      <c r="W118" s="119">
        <v>0</v>
      </c>
      <c r="X118" s="119" t="s">
        <v>24536</v>
      </c>
      <c r="Y118" s="119" t="s">
        <v>24537</v>
      </c>
      <c r="Z118" s="119">
        <v>0</v>
      </c>
      <c r="AA118" s="119"/>
      <c r="AB118" s="119">
        <f t="shared" si="54"/>
        <v>0</v>
      </c>
      <c r="AC118" s="97">
        <f t="shared" si="44"/>
        <v>0</v>
      </c>
      <c r="AE118" s="119"/>
      <c r="AF118" s="97">
        <f t="shared" si="50"/>
        <v>0</v>
      </c>
      <c r="AG118" s="97">
        <f t="shared" si="50"/>
        <v>0</v>
      </c>
      <c r="AH118" s="97">
        <f t="shared" si="50"/>
        <v>0</v>
      </c>
      <c r="AI118" s="97">
        <f t="shared" si="50"/>
        <v>0</v>
      </c>
      <c r="AJ118" s="97">
        <f t="shared" si="50"/>
        <v>0</v>
      </c>
      <c r="AK118" s="97">
        <f t="shared" si="50"/>
        <v>0</v>
      </c>
      <c r="AL118" s="97">
        <f t="shared" si="50"/>
        <v>0</v>
      </c>
      <c r="AM118" s="97">
        <f t="shared" si="50"/>
        <v>0</v>
      </c>
      <c r="AN118" s="97">
        <f t="shared" si="50"/>
        <v>0</v>
      </c>
      <c r="AO118" s="97">
        <f t="shared" si="50"/>
        <v>0</v>
      </c>
      <c r="AP118" s="97">
        <f t="shared" si="50"/>
        <v>0</v>
      </c>
      <c r="AQ118" s="97">
        <f t="shared" si="50"/>
        <v>0</v>
      </c>
      <c r="AR118" s="97">
        <f t="shared" si="50"/>
        <v>0</v>
      </c>
      <c r="AS118" s="97">
        <f t="shared" si="53"/>
        <v>0</v>
      </c>
      <c r="AT118" s="97">
        <f t="shared" si="53"/>
        <v>0</v>
      </c>
      <c r="AU118" s="97">
        <f t="shared" si="53"/>
        <v>0</v>
      </c>
      <c r="AV118" s="97">
        <f t="shared" si="53"/>
        <v>0</v>
      </c>
      <c r="AW118" s="97">
        <f t="shared" si="53"/>
        <v>0</v>
      </c>
      <c r="AX118" s="97">
        <f t="shared" si="53"/>
        <v>0</v>
      </c>
      <c r="AY118" s="97">
        <f t="shared" si="53"/>
        <v>0</v>
      </c>
      <c r="AZ118" s="97">
        <f t="shared" si="53"/>
        <v>0</v>
      </c>
      <c r="BA118" s="97">
        <f t="shared" si="53"/>
        <v>0</v>
      </c>
      <c r="BB118" s="97">
        <f t="shared" si="53"/>
        <v>0</v>
      </c>
      <c r="BC118" s="97">
        <f t="shared" si="53"/>
        <v>0</v>
      </c>
      <c r="BD118" s="97">
        <f t="shared" si="53"/>
        <v>0</v>
      </c>
      <c r="BE118" s="120">
        <f t="shared" si="40"/>
        <v>0</v>
      </c>
      <c r="BF118" s="120">
        <f t="shared" si="41"/>
        <v>0</v>
      </c>
      <c r="BG118"/>
      <c r="BH118"/>
      <c r="BI118"/>
      <c r="BP118"/>
      <c r="BQ118"/>
      <c r="BR118"/>
      <c r="BS118"/>
      <c r="BT118"/>
    </row>
    <row r="119" spans="1:72" s="474" customFormat="1" x14ac:dyDescent="0.3">
      <c r="A119">
        <v>3023314</v>
      </c>
      <c r="B119" s="118">
        <v>3023314</v>
      </c>
      <c r="C119" t="s">
        <v>512</v>
      </c>
      <c r="D119" s="106">
        <v>0</v>
      </c>
      <c r="E119" s="106" t="s">
        <v>400</v>
      </c>
      <c r="F119" s="106" t="s">
        <v>409</v>
      </c>
      <c r="G119" t="s">
        <v>860</v>
      </c>
      <c r="H119" t="s">
        <v>872</v>
      </c>
      <c r="I119" t="s">
        <v>279</v>
      </c>
      <c r="J119">
        <v>661225</v>
      </c>
      <c r="K119" s="118" t="s">
        <v>12</v>
      </c>
      <c r="L119" s="106">
        <v>1</v>
      </c>
      <c r="M119" s="106" t="str">
        <f t="shared" si="37"/>
        <v>EHCP.I03</v>
      </c>
      <c r="N119" s="106">
        <v>400094</v>
      </c>
      <c r="O119" t="s">
        <v>97</v>
      </c>
      <c r="P119" t="s">
        <v>97</v>
      </c>
      <c r="Q119" t="s">
        <v>98</v>
      </c>
      <c r="R119" t="s">
        <v>99</v>
      </c>
      <c r="S119" t="s">
        <v>845</v>
      </c>
      <c r="T119" s="125">
        <v>92724.333333333343</v>
      </c>
      <c r="U119" t="str">
        <f t="shared" si="51"/>
        <v>3314.EHCP.I03.Ap251</v>
      </c>
      <c r="V119" t="str">
        <f t="shared" si="52"/>
        <v>St Paul's Ce School Nw7.3314.EHCP.I03.Ap25</v>
      </c>
      <c r="W119" s="119">
        <v>14265.282051282053</v>
      </c>
      <c r="X119" s="119" t="s">
        <v>24538</v>
      </c>
      <c r="Y119" s="119" t="s">
        <v>24539</v>
      </c>
      <c r="Z119" s="119">
        <v>7132.6410256410263</v>
      </c>
      <c r="AA119" s="97" t="str">
        <f t="shared" ref="AA119:AA124" si="56">RIGHT(A119,4)&amp;M119&amp;"Jun25"</f>
        <v>3314EHCP.I03Jun25</v>
      </c>
      <c r="AB119" s="119" t="str">
        <f t="shared" ref="AB119:AB124" si="57">LEFT(C119,7)&amp;"."&amp;AA119</f>
        <v>St Paul.3314EHCP.I03Jun25</v>
      </c>
      <c r="AC119" s="97">
        <f t="shared" si="44"/>
        <v>7132.6410256410263</v>
      </c>
      <c r="AE119" s="119"/>
      <c r="AF119" s="97">
        <f t="shared" si="50"/>
        <v>7132.6410256410263</v>
      </c>
      <c r="AG119" s="97">
        <f t="shared" si="50"/>
        <v>7132.6410256410263</v>
      </c>
      <c r="AH119" s="97">
        <f t="shared" si="50"/>
        <v>7132.6410256410263</v>
      </c>
      <c r="AI119" s="97">
        <f t="shared" si="50"/>
        <v>7132.6410256410263</v>
      </c>
      <c r="AJ119" s="97">
        <f t="shared" si="50"/>
        <v>7132.6410256410263</v>
      </c>
      <c r="AK119" s="97">
        <f t="shared" si="50"/>
        <v>7132.6410256410263</v>
      </c>
      <c r="AL119" s="97">
        <f t="shared" si="50"/>
        <v>7132.6410256410263</v>
      </c>
      <c r="AM119" s="97">
        <f t="shared" si="50"/>
        <v>7132.6410256410263</v>
      </c>
      <c r="AN119" s="97">
        <f t="shared" si="50"/>
        <v>7132.6410256410263</v>
      </c>
      <c r="AO119" s="97">
        <f t="shared" si="50"/>
        <v>7132.6410256410263</v>
      </c>
      <c r="AP119" s="97">
        <f t="shared" si="50"/>
        <v>7132.6410256410263</v>
      </c>
      <c r="AQ119" s="97">
        <f t="shared" si="50"/>
        <v>7132.6410256410263</v>
      </c>
      <c r="AR119" s="97">
        <f t="shared" si="50"/>
        <v>7132.6410256410263</v>
      </c>
      <c r="AS119" s="97">
        <f t="shared" si="53"/>
        <v>7132.6410256410263</v>
      </c>
      <c r="AT119" s="97">
        <f t="shared" si="53"/>
        <v>7132.6410256410263</v>
      </c>
      <c r="AU119" s="97">
        <f t="shared" si="53"/>
        <v>7132.6410256410263</v>
      </c>
      <c r="AV119" s="97">
        <f t="shared" si="53"/>
        <v>7132.6410256410263</v>
      </c>
      <c r="AW119" s="97">
        <f t="shared" si="53"/>
        <v>7132.6410256410263</v>
      </c>
      <c r="AX119" s="97">
        <f t="shared" si="53"/>
        <v>7132.6410256410263</v>
      </c>
      <c r="AY119" s="97">
        <f t="shared" si="53"/>
        <v>7132.6410256410263</v>
      </c>
      <c r="AZ119" s="97">
        <f t="shared" si="53"/>
        <v>7132.6410256410263</v>
      </c>
      <c r="BA119" s="97">
        <f t="shared" si="53"/>
        <v>7132.6410256410263</v>
      </c>
      <c r="BB119" s="97">
        <f t="shared" si="53"/>
        <v>7132.6410256410263</v>
      </c>
      <c r="BC119" s="97">
        <f t="shared" si="53"/>
        <v>7132.6410256410263</v>
      </c>
      <c r="BD119" s="97">
        <f t="shared" si="53"/>
        <v>7132.6410256410263</v>
      </c>
      <c r="BE119" s="120">
        <f t="shared" si="40"/>
        <v>92724.333333333343</v>
      </c>
      <c r="BF119" s="120">
        <f t="shared" si="41"/>
        <v>0</v>
      </c>
      <c r="BG119"/>
      <c r="BH119"/>
      <c r="BI119"/>
      <c r="BP119"/>
      <c r="BQ119"/>
      <c r="BR119"/>
      <c r="BS119"/>
      <c r="BT119"/>
    </row>
    <row r="120" spans="1:72" x14ac:dyDescent="0.3">
      <c r="A120">
        <v>3023315</v>
      </c>
      <c r="B120" s="118">
        <v>3023315</v>
      </c>
      <c r="C120" t="s">
        <v>501</v>
      </c>
      <c r="D120" s="106">
        <v>0</v>
      </c>
      <c r="E120" s="106" t="s">
        <v>400</v>
      </c>
      <c r="F120" s="106" t="s">
        <v>409</v>
      </c>
      <c r="G120" t="s">
        <v>860</v>
      </c>
      <c r="H120" t="s">
        <v>872</v>
      </c>
      <c r="I120" t="s">
        <v>279</v>
      </c>
      <c r="J120">
        <v>661225</v>
      </c>
      <c r="K120" s="118" t="s">
        <v>12</v>
      </c>
      <c r="L120" s="106">
        <v>1</v>
      </c>
      <c r="M120" s="106" t="str">
        <f t="shared" si="37"/>
        <v>EHCP.I03</v>
      </c>
      <c r="N120" s="106">
        <v>400062</v>
      </c>
      <c r="O120" t="s">
        <v>229</v>
      </c>
      <c r="P120" t="s">
        <v>229</v>
      </c>
      <c r="Q120" t="s">
        <v>230</v>
      </c>
      <c r="R120" t="s">
        <v>231</v>
      </c>
      <c r="S120" t="s">
        <v>845</v>
      </c>
      <c r="T120" s="125">
        <v>24234</v>
      </c>
      <c r="U120" t="str">
        <f t="shared" si="51"/>
        <v>3315.EHCP.I03.Ap251</v>
      </c>
      <c r="V120" t="str">
        <f t="shared" si="52"/>
        <v>St Andrew's Ce School.3315.EHCP.I03.Ap25</v>
      </c>
      <c r="W120" s="119">
        <v>3728.3076923076924</v>
      </c>
      <c r="X120" s="119" t="s">
        <v>24540</v>
      </c>
      <c r="Y120" s="119" t="s">
        <v>24541</v>
      </c>
      <c r="Z120" s="119">
        <v>1864.1538461538462</v>
      </c>
      <c r="AA120" s="97" t="str">
        <f t="shared" si="56"/>
        <v>3315EHCP.I03Jun25</v>
      </c>
      <c r="AB120" s="119" t="str">
        <f t="shared" si="57"/>
        <v>St Andr.3315EHCP.I03Jun25</v>
      </c>
      <c r="AC120" s="97">
        <f t="shared" si="44"/>
        <v>1864.1538461538462</v>
      </c>
      <c r="AE120" s="119"/>
      <c r="AF120" s="97">
        <f t="shared" si="50"/>
        <v>1864.1538461538462</v>
      </c>
      <c r="AG120" s="97">
        <f t="shared" si="50"/>
        <v>1864.1538461538462</v>
      </c>
      <c r="AH120" s="97">
        <f t="shared" si="50"/>
        <v>1864.1538461538462</v>
      </c>
      <c r="AI120" s="97">
        <f t="shared" si="50"/>
        <v>1864.1538461538462</v>
      </c>
      <c r="AJ120" s="97">
        <f t="shared" si="50"/>
        <v>1864.1538461538462</v>
      </c>
      <c r="AK120" s="97">
        <f t="shared" si="50"/>
        <v>1864.1538461538462</v>
      </c>
      <c r="AL120" s="97">
        <f t="shared" si="50"/>
        <v>1864.1538461538462</v>
      </c>
      <c r="AM120" s="97">
        <f t="shared" si="50"/>
        <v>1864.1538461538462</v>
      </c>
      <c r="AN120" s="97">
        <f t="shared" si="50"/>
        <v>1864.1538461538462</v>
      </c>
      <c r="AO120" s="97">
        <f t="shared" si="50"/>
        <v>1864.1538461538462</v>
      </c>
      <c r="AP120" s="97">
        <f t="shared" si="50"/>
        <v>1864.1538461538462</v>
      </c>
      <c r="AQ120" s="97">
        <f t="shared" si="50"/>
        <v>1864.1538461538462</v>
      </c>
      <c r="AR120" s="97">
        <f t="shared" si="50"/>
        <v>1864.1538461538462</v>
      </c>
      <c r="AS120" s="97">
        <f t="shared" si="53"/>
        <v>1864.1538461538462</v>
      </c>
      <c r="AT120" s="97">
        <f t="shared" si="53"/>
        <v>1864.1538461538462</v>
      </c>
      <c r="AU120" s="97">
        <f t="shared" si="53"/>
        <v>1864.1538461538462</v>
      </c>
      <c r="AV120" s="97">
        <f t="shared" si="53"/>
        <v>1864.1538461538462</v>
      </c>
      <c r="AW120" s="97">
        <f t="shared" si="53"/>
        <v>1864.1538461538462</v>
      </c>
      <c r="AX120" s="97">
        <f t="shared" si="53"/>
        <v>1864.1538461538462</v>
      </c>
      <c r="AY120" s="97">
        <f t="shared" si="53"/>
        <v>1864.1538461538462</v>
      </c>
      <c r="AZ120" s="97">
        <f t="shared" si="53"/>
        <v>1864.1538461538462</v>
      </c>
      <c r="BA120" s="97">
        <f t="shared" si="53"/>
        <v>1864.1538461538462</v>
      </c>
      <c r="BB120" s="97">
        <f t="shared" si="53"/>
        <v>1864.1538461538462</v>
      </c>
      <c r="BC120" s="97">
        <f t="shared" si="53"/>
        <v>1864.1538461538462</v>
      </c>
      <c r="BD120" s="97">
        <f t="shared" si="53"/>
        <v>1864.1538461538462</v>
      </c>
      <c r="BE120" s="120">
        <f t="shared" si="40"/>
        <v>24234.000000000004</v>
      </c>
      <c r="BF120" s="120">
        <f t="shared" si="41"/>
        <v>0</v>
      </c>
      <c r="BI120"/>
    </row>
    <row r="121" spans="1:72" x14ac:dyDescent="0.3">
      <c r="A121">
        <v>3023316</v>
      </c>
      <c r="B121" s="118">
        <v>3023316</v>
      </c>
      <c r="C121" t="s">
        <v>522</v>
      </c>
      <c r="D121" s="106">
        <v>0</v>
      </c>
      <c r="E121" s="106" t="s">
        <v>400</v>
      </c>
      <c r="F121" s="106" t="s">
        <v>409</v>
      </c>
      <c r="G121" t="s">
        <v>860</v>
      </c>
      <c r="H121" t="s">
        <v>872</v>
      </c>
      <c r="I121" t="s">
        <v>279</v>
      </c>
      <c r="J121">
        <v>661225</v>
      </c>
      <c r="K121" s="118" t="s">
        <v>12</v>
      </c>
      <c r="L121" s="106">
        <v>1</v>
      </c>
      <c r="M121" s="106" t="str">
        <f t="shared" si="37"/>
        <v>EHCP.I03</v>
      </c>
      <c r="N121" s="106">
        <v>400100</v>
      </c>
      <c r="O121" t="s">
        <v>157</v>
      </c>
      <c r="P121" t="s">
        <v>157</v>
      </c>
      <c r="Q121" t="s">
        <v>158</v>
      </c>
      <c r="R121" t="s">
        <v>159</v>
      </c>
      <c r="S121" t="s">
        <v>845</v>
      </c>
      <c r="T121" s="125">
        <v>79771</v>
      </c>
      <c r="U121" t="str">
        <f t="shared" si="51"/>
        <v>3316.EHCP.I03.Ap251</v>
      </c>
      <c r="V121" t="str">
        <f t="shared" si="52"/>
        <v>Trent Ce School.3316.EHCP.I03.Ap25</v>
      </c>
      <c r="W121" s="119">
        <v>11525.538461538461</v>
      </c>
      <c r="X121" s="119" t="s">
        <v>24542</v>
      </c>
      <c r="Y121" s="119" t="s">
        <v>24543</v>
      </c>
      <c r="Z121" s="119">
        <v>5762.7692307692305</v>
      </c>
      <c r="AA121" s="97" t="str">
        <f t="shared" si="56"/>
        <v>3316EHCP.I03Jun25</v>
      </c>
      <c r="AB121" s="119" t="str">
        <f t="shared" si="57"/>
        <v>Trent  .3316EHCP.I03Jun25</v>
      </c>
      <c r="AC121" s="97">
        <f t="shared" si="44"/>
        <v>6248.2692307692314</v>
      </c>
      <c r="AE121" s="119"/>
      <c r="AF121" s="97">
        <f t="shared" si="50"/>
        <v>6248.2692307692314</v>
      </c>
      <c r="AG121" s="97">
        <f t="shared" si="50"/>
        <v>6248.2692307692314</v>
      </c>
      <c r="AH121" s="97">
        <f t="shared" si="50"/>
        <v>6248.2692307692314</v>
      </c>
      <c r="AI121" s="97">
        <f t="shared" si="50"/>
        <v>6248.2692307692314</v>
      </c>
      <c r="AJ121" s="97">
        <f t="shared" si="50"/>
        <v>6248.2692307692314</v>
      </c>
      <c r="AK121" s="97">
        <f t="shared" si="50"/>
        <v>6248.2692307692314</v>
      </c>
      <c r="AL121" s="97">
        <f t="shared" si="50"/>
        <v>6248.2692307692314</v>
      </c>
      <c r="AM121" s="97">
        <f t="shared" si="50"/>
        <v>6248.2692307692314</v>
      </c>
      <c r="AN121" s="97">
        <f t="shared" si="50"/>
        <v>6248.2692307692314</v>
      </c>
      <c r="AO121" s="97">
        <f t="shared" si="50"/>
        <v>6248.2692307692314</v>
      </c>
      <c r="AP121" s="97">
        <f t="shared" si="50"/>
        <v>6248.2692307692314</v>
      </c>
      <c r="AQ121" s="97">
        <f t="shared" ref="AF121:AR141" si="58">($T121-($W121+$Z121))/10</f>
        <v>6248.2692307692314</v>
      </c>
      <c r="AR121" s="97">
        <f t="shared" si="58"/>
        <v>6248.2692307692314</v>
      </c>
      <c r="AS121" s="97">
        <f t="shared" si="53"/>
        <v>6248.2692307692314</v>
      </c>
      <c r="AT121" s="97">
        <f t="shared" si="53"/>
        <v>6248.2692307692314</v>
      </c>
      <c r="AU121" s="97">
        <f t="shared" si="53"/>
        <v>6248.2692307692314</v>
      </c>
      <c r="AV121" s="97">
        <f t="shared" si="53"/>
        <v>6248.2692307692314</v>
      </c>
      <c r="AW121" s="97">
        <f t="shared" si="53"/>
        <v>6248.2692307692314</v>
      </c>
      <c r="AX121" s="97">
        <f t="shared" si="53"/>
        <v>6248.2692307692314</v>
      </c>
      <c r="AY121" s="97">
        <f t="shared" si="53"/>
        <v>6248.2692307692314</v>
      </c>
      <c r="AZ121" s="97">
        <f t="shared" si="53"/>
        <v>6248.2692307692314</v>
      </c>
      <c r="BA121" s="97">
        <f t="shared" si="53"/>
        <v>6248.2692307692314</v>
      </c>
      <c r="BB121" s="97">
        <f t="shared" si="53"/>
        <v>6248.2692307692314</v>
      </c>
      <c r="BC121" s="97">
        <f t="shared" si="53"/>
        <v>6248.2692307692314</v>
      </c>
      <c r="BD121" s="97">
        <f t="shared" si="53"/>
        <v>6248.2692307692314</v>
      </c>
      <c r="BE121" s="120">
        <f t="shared" si="40"/>
        <v>79771.000000000015</v>
      </c>
      <c r="BF121" s="120">
        <f t="shared" si="41"/>
        <v>0</v>
      </c>
      <c r="BI121"/>
    </row>
    <row r="122" spans="1:72" x14ac:dyDescent="0.3">
      <c r="A122">
        <v>3023317</v>
      </c>
      <c r="B122" s="118">
        <v>3023317</v>
      </c>
      <c r="C122" t="s">
        <v>414</v>
      </c>
      <c r="D122" s="106">
        <v>0</v>
      </c>
      <c r="E122" s="106" t="s">
        <v>400</v>
      </c>
      <c r="F122" s="106" t="s">
        <v>409</v>
      </c>
      <c r="G122" t="s">
        <v>856</v>
      </c>
      <c r="H122" t="s">
        <v>277</v>
      </c>
      <c r="I122" t="s">
        <v>277</v>
      </c>
      <c r="J122">
        <v>661225</v>
      </c>
      <c r="K122" s="118" t="s">
        <v>12</v>
      </c>
      <c r="L122" s="106">
        <v>1</v>
      </c>
      <c r="M122" s="106" t="str">
        <f t="shared" si="37"/>
        <v>SEN .I03</v>
      </c>
      <c r="N122" s="106">
        <v>400015</v>
      </c>
      <c r="O122" t="s">
        <v>133</v>
      </c>
      <c r="P122" t="s">
        <v>133</v>
      </c>
      <c r="Q122" t="s">
        <v>134</v>
      </c>
      <c r="R122" t="s">
        <v>135</v>
      </c>
      <c r="S122" t="s">
        <v>841</v>
      </c>
      <c r="T122" s="125">
        <v>1147</v>
      </c>
      <c r="U122" t="str">
        <f t="shared" si="51"/>
        <v>3317.SEN .I03.Ap251</v>
      </c>
      <c r="V122" t="str">
        <f t="shared" si="52"/>
        <v>All Saints' Ce School N20.3317.SEN .I03.Ap25</v>
      </c>
      <c r="W122" s="119">
        <v>176.46153846153845</v>
      </c>
      <c r="X122" s="119" t="s">
        <v>24544</v>
      </c>
      <c r="Y122" s="119" t="s">
        <v>24545</v>
      </c>
      <c r="Z122" s="119">
        <v>88.230769230769226</v>
      </c>
      <c r="AA122" s="97" t="str">
        <f t="shared" si="56"/>
        <v>3317SEN .I03Jun25</v>
      </c>
      <c r="AB122" s="119" t="str">
        <f t="shared" si="57"/>
        <v>All Sai.3317SEN .I03Jun25</v>
      </c>
      <c r="AC122" s="97">
        <f t="shared" si="44"/>
        <v>88.230769230769241</v>
      </c>
      <c r="AE122" s="119"/>
      <c r="AF122" s="97">
        <f t="shared" si="58"/>
        <v>88.230769230769241</v>
      </c>
      <c r="AG122" s="97">
        <f t="shared" si="58"/>
        <v>88.230769230769241</v>
      </c>
      <c r="AH122" s="97">
        <f t="shared" si="58"/>
        <v>88.230769230769241</v>
      </c>
      <c r="AI122" s="97">
        <f t="shared" si="58"/>
        <v>88.230769230769241</v>
      </c>
      <c r="AJ122" s="97">
        <f t="shared" si="58"/>
        <v>88.230769230769241</v>
      </c>
      <c r="AK122" s="97">
        <f t="shared" si="58"/>
        <v>88.230769230769241</v>
      </c>
      <c r="AL122" s="97">
        <f t="shared" si="58"/>
        <v>88.230769230769241</v>
      </c>
      <c r="AM122" s="97">
        <f t="shared" si="58"/>
        <v>88.230769230769241</v>
      </c>
      <c r="AN122" s="97">
        <f t="shared" si="58"/>
        <v>88.230769230769241</v>
      </c>
      <c r="AO122" s="97">
        <f t="shared" si="58"/>
        <v>88.230769230769241</v>
      </c>
      <c r="AP122" s="97">
        <f t="shared" si="58"/>
        <v>88.230769230769241</v>
      </c>
      <c r="AQ122" s="97">
        <f t="shared" si="58"/>
        <v>88.230769230769241</v>
      </c>
      <c r="AR122" s="97">
        <f t="shared" si="58"/>
        <v>88.230769230769241</v>
      </c>
      <c r="AS122" s="97">
        <f t="shared" si="53"/>
        <v>88.230769230769241</v>
      </c>
      <c r="AT122" s="97">
        <f t="shared" si="53"/>
        <v>88.230769230769241</v>
      </c>
      <c r="AU122" s="97">
        <f t="shared" si="53"/>
        <v>88.230769230769241</v>
      </c>
      <c r="AV122" s="97">
        <f t="shared" si="53"/>
        <v>88.230769230769241</v>
      </c>
      <c r="AW122" s="97">
        <f t="shared" si="53"/>
        <v>88.230769230769241</v>
      </c>
      <c r="AX122" s="97">
        <f t="shared" si="53"/>
        <v>88.230769230769241</v>
      </c>
      <c r="AY122" s="97">
        <f t="shared" si="53"/>
        <v>88.230769230769241</v>
      </c>
      <c r="AZ122" s="97">
        <f t="shared" si="53"/>
        <v>88.230769230769241</v>
      </c>
      <c r="BA122" s="97">
        <f t="shared" si="53"/>
        <v>88.230769230769241</v>
      </c>
      <c r="BB122" s="97">
        <f t="shared" si="53"/>
        <v>88.230769230769241</v>
      </c>
      <c r="BC122" s="97">
        <f t="shared" si="53"/>
        <v>88.230769230769241</v>
      </c>
      <c r="BD122" s="97">
        <f t="shared" si="53"/>
        <v>88.230769230769241</v>
      </c>
      <c r="BE122" s="120">
        <f t="shared" si="40"/>
        <v>1147.0000000000002</v>
      </c>
      <c r="BF122" s="120">
        <f t="shared" si="41"/>
        <v>0</v>
      </c>
      <c r="BI122"/>
    </row>
    <row r="123" spans="1:72" x14ac:dyDescent="0.3">
      <c r="A123">
        <v>3023317</v>
      </c>
      <c r="B123" s="118">
        <v>3023317</v>
      </c>
      <c r="C123" t="s">
        <v>414</v>
      </c>
      <c r="D123" s="106">
        <v>0</v>
      </c>
      <c r="E123" s="106" t="s">
        <v>400</v>
      </c>
      <c r="F123" s="106" t="s">
        <v>409</v>
      </c>
      <c r="G123" t="s">
        <v>860</v>
      </c>
      <c r="H123" t="s">
        <v>872</v>
      </c>
      <c r="I123" t="s">
        <v>279</v>
      </c>
      <c r="J123">
        <v>661225</v>
      </c>
      <c r="K123" s="118" t="s">
        <v>12</v>
      </c>
      <c r="L123" s="106">
        <v>1</v>
      </c>
      <c r="M123" s="106" t="str">
        <f t="shared" si="37"/>
        <v>EHCP.I03</v>
      </c>
      <c r="N123" s="106">
        <v>400015</v>
      </c>
      <c r="O123" t="s">
        <v>133</v>
      </c>
      <c r="P123" t="s">
        <v>133</v>
      </c>
      <c r="Q123" t="s">
        <v>134</v>
      </c>
      <c r="R123" t="s">
        <v>135</v>
      </c>
      <c r="S123" t="s">
        <v>845</v>
      </c>
      <c r="T123" s="125">
        <v>182690.50333333336</v>
      </c>
      <c r="U123" t="str">
        <f t="shared" si="51"/>
        <v>3317.EHCP.I03.Ap251</v>
      </c>
      <c r="V123" t="str">
        <f t="shared" si="52"/>
        <v>All Saints' Ce School N20.3317.EHCP.I03.Ap25</v>
      </c>
      <c r="W123" s="119">
        <v>26496.051282051285</v>
      </c>
      <c r="X123" s="119" t="s">
        <v>24546</v>
      </c>
      <c r="Y123" s="119" t="s">
        <v>24547</v>
      </c>
      <c r="Z123" s="119">
        <v>13248.025641025642</v>
      </c>
      <c r="AA123" s="97" t="str">
        <f t="shared" si="56"/>
        <v>3317EHCP.I03Jun25</v>
      </c>
      <c r="AB123" s="119" t="str">
        <f t="shared" si="57"/>
        <v>All Sai.3317EHCP.I03Jun25</v>
      </c>
      <c r="AC123" s="97">
        <f t="shared" si="44"/>
        <v>14294.642641025643</v>
      </c>
      <c r="AE123" s="119"/>
      <c r="AF123" s="97">
        <f t="shared" si="58"/>
        <v>14294.642641025643</v>
      </c>
      <c r="AG123" s="97">
        <f t="shared" si="58"/>
        <v>14294.642641025643</v>
      </c>
      <c r="AH123" s="97">
        <f t="shared" si="58"/>
        <v>14294.642641025643</v>
      </c>
      <c r="AI123" s="97">
        <f t="shared" si="58"/>
        <v>14294.642641025643</v>
      </c>
      <c r="AJ123" s="97">
        <f t="shared" si="58"/>
        <v>14294.642641025643</v>
      </c>
      <c r="AK123" s="97">
        <f t="shared" si="58"/>
        <v>14294.642641025643</v>
      </c>
      <c r="AL123" s="97">
        <f t="shared" si="58"/>
        <v>14294.642641025643</v>
      </c>
      <c r="AM123" s="97">
        <f t="shared" si="58"/>
        <v>14294.642641025643</v>
      </c>
      <c r="AN123" s="97">
        <f t="shared" si="58"/>
        <v>14294.642641025643</v>
      </c>
      <c r="AO123" s="97">
        <f t="shared" si="58"/>
        <v>14294.642641025643</v>
      </c>
      <c r="AP123" s="97">
        <f t="shared" si="58"/>
        <v>14294.642641025643</v>
      </c>
      <c r="AQ123" s="97">
        <f t="shared" si="58"/>
        <v>14294.642641025643</v>
      </c>
      <c r="AR123" s="97">
        <f t="shared" si="58"/>
        <v>14294.642641025643</v>
      </c>
      <c r="AS123" s="97">
        <f t="shared" si="53"/>
        <v>14294.642641025643</v>
      </c>
      <c r="AT123" s="97">
        <f t="shared" si="53"/>
        <v>14294.642641025643</v>
      </c>
      <c r="AU123" s="97">
        <f t="shared" si="53"/>
        <v>14294.642641025643</v>
      </c>
      <c r="AV123" s="97">
        <f t="shared" si="53"/>
        <v>14294.642641025643</v>
      </c>
      <c r="AW123" s="97">
        <f t="shared" si="53"/>
        <v>14294.642641025643</v>
      </c>
      <c r="AX123" s="97">
        <f t="shared" si="53"/>
        <v>14294.642641025643</v>
      </c>
      <c r="AY123" s="97">
        <f t="shared" si="53"/>
        <v>14294.642641025643</v>
      </c>
      <c r="AZ123" s="97">
        <f t="shared" si="53"/>
        <v>14294.642641025643</v>
      </c>
      <c r="BA123" s="97">
        <f t="shared" si="53"/>
        <v>14294.642641025643</v>
      </c>
      <c r="BB123" s="97">
        <f t="shared" si="53"/>
        <v>14294.642641025643</v>
      </c>
      <c r="BC123" s="97">
        <f t="shared" si="53"/>
        <v>14294.642641025643</v>
      </c>
      <c r="BD123" s="97">
        <f t="shared" si="53"/>
        <v>14294.642641025643</v>
      </c>
      <c r="BE123" s="120">
        <f t="shared" si="40"/>
        <v>182690.50333333338</v>
      </c>
      <c r="BF123" s="120">
        <f t="shared" si="41"/>
        <v>0</v>
      </c>
      <c r="BI123"/>
    </row>
    <row r="124" spans="1:72" x14ac:dyDescent="0.3">
      <c r="A124">
        <v>3023500</v>
      </c>
      <c r="B124" s="118">
        <v>3023500</v>
      </c>
      <c r="C124" t="s">
        <v>418</v>
      </c>
      <c r="D124" s="106">
        <v>0</v>
      </c>
      <c r="E124" s="106" t="s">
        <v>400</v>
      </c>
      <c r="F124" s="106" t="s">
        <v>409</v>
      </c>
      <c r="G124" t="s">
        <v>860</v>
      </c>
      <c r="H124" t="s">
        <v>872</v>
      </c>
      <c r="I124" t="s">
        <v>279</v>
      </c>
      <c r="J124">
        <v>661225</v>
      </c>
      <c r="K124" s="118" t="s">
        <v>12</v>
      </c>
      <c r="L124" s="106">
        <v>1</v>
      </c>
      <c r="M124" s="106" t="str">
        <f t="shared" si="37"/>
        <v>EHCP.I03</v>
      </c>
      <c r="N124" s="106">
        <v>400023</v>
      </c>
      <c r="O124" t="s">
        <v>124</v>
      </c>
      <c r="P124" t="s">
        <v>124</v>
      </c>
      <c r="Q124" t="s">
        <v>125</v>
      </c>
      <c r="R124" t="s">
        <v>126</v>
      </c>
      <c r="S124" t="s">
        <v>845</v>
      </c>
      <c r="T124" s="125">
        <v>100133.51</v>
      </c>
      <c r="U124" t="str">
        <f t="shared" si="51"/>
        <v>3500.EHCP.I03.Ap251</v>
      </c>
      <c r="V124" t="str">
        <f t="shared" si="52"/>
        <v>The Annunciation Rc Infant School.3500.EHCP.I03.Ap25</v>
      </c>
      <c r="W124" s="119">
        <v>15405.155384615384</v>
      </c>
      <c r="X124" s="119" t="s">
        <v>24548</v>
      </c>
      <c r="Y124" s="119" t="s">
        <v>24549</v>
      </c>
      <c r="Z124" s="119">
        <v>7702.5776923076919</v>
      </c>
      <c r="AA124" s="97" t="str">
        <f t="shared" si="56"/>
        <v>3500EHCP.I03Jun25</v>
      </c>
      <c r="AB124" s="119" t="str">
        <f t="shared" si="57"/>
        <v>Annunci.3500EHCP.I03Jun25</v>
      </c>
      <c r="AC124" s="97">
        <f t="shared" si="44"/>
        <v>7702.5776923076919</v>
      </c>
      <c r="AE124" s="119"/>
      <c r="AF124" s="97">
        <f t="shared" si="58"/>
        <v>7702.5776923076919</v>
      </c>
      <c r="AG124" s="97">
        <f t="shared" si="58"/>
        <v>7702.5776923076919</v>
      </c>
      <c r="AH124" s="97">
        <f t="shared" si="58"/>
        <v>7702.5776923076919</v>
      </c>
      <c r="AI124" s="97">
        <f t="shared" si="58"/>
        <v>7702.5776923076919</v>
      </c>
      <c r="AJ124" s="97">
        <f t="shared" si="58"/>
        <v>7702.5776923076919</v>
      </c>
      <c r="AK124" s="97">
        <f t="shared" si="58"/>
        <v>7702.5776923076919</v>
      </c>
      <c r="AL124" s="97">
        <f t="shared" si="58"/>
        <v>7702.5776923076919</v>
      </c>
      <c r="AM124" s="97">
        <f t="shared" si="58"/>
        <v>7702.5776923076919</v>
      </c>
      <c r="AN124" s="97">
        <f t="shared" si="58"/>
        <v>7702.5776923076919</v>
      </c>
      <c r="AO124" s="97">
        <f t="shared" si="58"/>
        <v>7702.5776923076919</v>
      </c>
      <c r="AP124" s="97">
        <f t="shared" si="58"/>
        <v>7702.5776923076919</v>
      </c>
      <c r="AQ124" s="97">
        <f t="shared" si="58"/>
        <v>7702.5776923076919</v>
      </c>
      <c r="AR124" s="97">
        <f t="shared" si="58"/>
        <v>7702.5776923076919</v>
      </c>
      <c r="AS124" s="97">
        <f t="shared" si="53"/>
        <v>7702.5776923076919</v>
      </c>
      <c r="AT124" s="97">
        <f t="shared" si="53"/>
        <v>7702.5776923076919</v>
      </c>
      <c r="AU124" s="97">
        <f t="shared" si="53"/>
        <v>7702.5776923076919</v>
      </c>
      <c r="AV124" s="97">
        <f t="shared" si="53"/>
        <v>7702.5776923076919</v>
      </c>
      <c r="AW124" s="97">
        <f t="shared" si="53"/>
        <v>7702.5776923076919</v>
      </c>
      <c r="AX124" s="97">
        <f t="shared" si="53"/>
        <v>7702.5776923076919</v>
      </c>
      <c r="AY124" s="97">
        <f t="shared" si="53"/>
        <v>7702.5776923076919</v>
      </c>
      <c r="AZ124" s="97">
        <f t="shared" si="53"/>
        <v>7702.5776923076919</v>
      </c>
      <c r="BA124" s="97">
        <f t="shared" si="53"/>
        <v>7702.5776923076919</v>
      </c>
      <c r="BB124" s="97">
        <f t="shared" si="53"/>
        <v>7702.5776923076919</v>
      </c>
      <c r="BC124" s="97">
        <f t="shared" si="53"/>
        <v>7702.5776923076919</v>
      </c>
      <c r="BD124" s="97">
        <f t="shared" si="53"/>
        <v>7702.5776923076919</v>
      </c>
      <c r="BE124" s="120">
        <f t="shared" si="40"/>
        <v>100133.51</v>
      </c>
      <c r="BF124" s="120">
        <f t="shared" si="41"/>
        <v>0</v>
      </c>
      <c r="BI124"/>
    </row>
    <row r="125" spans="1:72" x14ac:dyDescent="0.3">
      <c r="A125">
        <v>3023500</v>
      </c>
      <c r="B125" s="118">
        <v>3023500</v>
      </c>
      <c r="C125" t="s">
        <v>418</v>
      </c>
      <c r="D125" s="106">
        <v>0</v>
      </c>
      <c r="E125" s="106" t="s">
        <v>400</v>
      </c>
      <c r="F125" s="106" t="s">
        <v>409</v>
      </c>
      <c r="G125" t="s">
        <v>856</v>
      </c>
      <c r="H125" t="s">
        <v>277</v>
      </c>
      <c r="I125" t="s">
        <v>277</v>
      </c>
      <c r="J125">
        <v>661225</v>
      </c>
      <c r="K125" s="118" t="s">
        <v>12</v>
      </c>
      <c r="L125" s="106">
        <v>1</v>
      </c>
      <c r="M125" s="106" t="str">
        <f t="shared" si="37"/>
        <v>SEN .I03</v>
      </c>
      <c r="N125" s="106">
        <v>400023</v>
      </c>
      <c r="O125" t="s">
        <v>124</v>
      </c>
      <c r="P125" t="s">
        <v>124</v>
      </c>
      <c r="Q125" t="s">
        <v>125</v>
      </c>
      <c r="R125" t="s">
        <v>126</v>
      </c>
      <c r="S125" t="s">
        <v>841</v>
      </c>
      <c r="T125" s="125">
        <v>0</v>
      </c>
      <c r="U125" t="str">
        <f t="shared" si="51"/>
        <v>3500.SEN .I03.Ap251</v>
      </c>
      <c r="V125" t="str">
        <f t="shared" si="52"/>
        <v>The Annunciation Rc Infant School.3500.SEN .I03.Ap25</v>
      </c>
      <c r="W125" s="119">
        <v>0</v>
      </c>
      <c r="X125" s="119" t="s">
        <v>24550</v>
      </c>
      <c r="Y125" s="119" t="s">
        <v>24551</v>
      </c>
      <c r="Z125" s="119">
        <v>0</v>
      </c>
      <c r="AA125" s="119"/>
      <c r="AB125" s="119">
        <f t="shared" si="54"/>
        <v>0</v>
      </c>
      <c r="AC125" s="97">
        <f t="shared" si="44"/>
        <v>0</v>
      </c>
      <c r="AE125" s="119"/>
      <c r="AF125" s="97">
        <f t="shared" si="58"/>
        <v>0</v>
      </c>
      <c r="AG125" s="97">
        <f t="shared" si="58"/>
        <v>0</v>
      </c>
      <c r="AH125" s="97">
        <f t="shared" si="58"/>
        <v>0</v>
      </c>
      <c r="AI125" s="97">
        <f t="shared" si="58"/>
        <v>0</v>
      </c>
      <c r="AJ125" s="97">
        <f t="shared" si="58"/>
        <v>0</v>
      </c>
      <c r="AK125" s="97">
        <f t="shared" si="58"/>
        <v>0</v>
      </c>
      <c r="AL125" s="97">
        <f t="shared" si="58"/>
        <v>0</v>
      </c>
      <c r="AM125" s="97">
        <f t="shared" si="58"/>
        <v>0</v>
      </c>
      <c r="AN125" s="97">
        <f t="shared" si="58"/>
        <v>0</v>
      </c>
      <c r="AO125" s="97">
        <f t="shared" si="58"/>
        <v>0</v>
      </c>
      <c r="AP125" s="97">
        <f t="shared" si="58"/>
        <v>0</v>
      </c>
      <c r="AQ125" s="97">
        <f t="shared" si="58"/>
        <v>0</v>
      </c>
      <c r="AR125" s="97">
        <f t="shared" si="58"/>
        <v>0</v>
      </c>
      <c r="AS125" s="97">
        <f t="shared" si="53"/>
        <v>0</v>
      </c>
      <c r="AT125" s="97">
        <f t="shared" si="53"/>
        <v>0</v>
      </c>
      <c r="AU125" s="97">
        <f t="shared" si="53"/>
        <v>0</v>
      </c>
      <c r="AV125" s="97">
        <f t="shared" si="53"/>
        <v>0</v>
      </c>
      <c r="AW125" s="97">
        <f t="shared" si="53"/>
        <v>0</v>
      </c>
      <c r="AX125" s="97">
        <f t="shared" si="53"/>
        <v>0</v>
      </c>
      <c r="AY125" s="97">
        <f t="shared" si="53"/>
        <v>0</v>
      </c>
      <c r="AZ125" s="97">
        <f t="shared" si="53"/>
        <v>0</v>
      </c>
      <c r="BA125" s="97">
        <f t="shared" si="53"/>
        <v>0</v>
      </c>
      <c r="BB125" s="97">
        <f t="shared" si="53"/>
        <v>0</v>
      </c>
      <c r="BC125" s="97">
        <f t="shared" si="53"/>
        <v>0</v>
      </c>
      <c r="BD125" s="97">
        <f t="shared" si="53"/>
        <v>0</v>
      </c>
      <c r="BE125" s="120">
        <f t="shared" si="40"/>
        <v>0</v>
      </c>
      <c r="BF125" s="120">
        <f t="shared" si="41"/>
        <v>0</v>
      </c>
      <c r="BI125"/>
    </row>
    <row r="126" spans="1:72" x14ac:dyDescent="0.3">
      <c r="A126">
        <v>3023501</v>
      </c>
      <c r="B126" s="118">
        <v>3023501</v>
      </c>
      <c r="C126" t="s">
        <v>488</v>
      </c>
      <c r="D126" s="106">
        <v>0</v>
      </c>
      <c r="E126" s="106" t="s">
        <v>400</v>
      </c>
      <c r="F126" s="106" t="s">
        <v>409</v>
      </c>
      <c r="G126" t="s">
        <v>860</v>
      </c>
      <c r="H126" t="s">
        <v>872</v>
      </c>
      <c r="I126" t="s">
        <v>279</v>
      </c>
      <c r="J126">
        <v>661225</v>
      </c>
      <c r="K126" s="118" t="s">
        <v>12</v>
      </c>
      <c r="L126" s="106">
        <v>1</v>
      </c>
      <c r="M126" s="106" t="str">
        <f t="shared" si="37"/>
        <v>EHCP.I03</v>
      </c>
      <c r="N126" s="106">
        <v>400003</v>
      </c>
      <c r="O126" t="s">
        <v>121</v>
      </c>
      <c r="P126" t="s">
        <v>121</v>
      </c>
      <c r="Q126" t="s">
        <v>122</v>
      </c>
      <c r="R126" t="s">
        <v>123</v>
      </c>
      <c r="S126" t="s">
        <v>845</v>
      </c>
      <c r="T126" s="125">
        <v>122860.66</v>
      </c>
      <c r="U126" t="str">
        <f t="shared" si="51"/>
        <v>3501.EHCP.I03.Ap251</v>
      </c>
      <c r="V126" t="str">
        <f t="shared" si="52"/>
        <v>Our Lady of Lourdes Rc School.3501.EHCP.I03.Ap25</v>
      </c>
      <c r="W126" s="119">
        <v>19509.473846153847</v>
      </c>
      <c r="X126" s="119" t="s">
        <v>24552</v>
      </c>
      <c r="Y126" s="119" t="s">
        <v>24553</v>
      </c>
      <c r="Z126" s="119">
        <v>9754.7369230769236</v>
      </c>
      <c r="AA126" s="97" t="str">
        <f t="shared" ref="AA126:AA138" si="59">RIGHT(A126,4)&amp;M126&amp;"Jun25"</f>
        <v>3501EHCP.I03Jun25</v>
      </c>
      <c r="AB126" s="119" t="str">
        <f t="shared" ref="AB126:AB138" si="60">LEFT(C126,7)&amp;"."&amp;AA126</f>
        <v>Our Lad.3501EHCP.I03Jun25</v>
      </c>
      <c r="AC126" s="97">
        <f t="shared" si="44"/>
        <v>9359.6449230769249</v>
      </c>
      <c r="AE126" s="119"/>
      <c r="AF126" s="97">
        <f t="shared" si="58"/>
        <v>9359.6449230769249</v>
      </c>
      <c r="AG126" s="97">
        <f t="shared" si="58"/>
        <v>9359.6449230769249</v>
      </c>
      <c r="AH126" s="97">
        <f t="shared" si="58"/>
        <v>9359.6449230769249</v>
      </c>
      <c r="AI126" s="97">
        <f t="shared" si="58"/>
        <v>9359.6449230769249</v>
      </c>
      <c r="AJ126" s="97">
        <f t="shared" si="58"/>
        <v>9359.6449230769249</v>
      </c>
      <c r="AK126" s="97">
        <f t="shared" si="58"/>
        <v>9359.6449230769249</v>
      </c>
      <c r="AL126" s="97">
        <f t="shared" si="58"/>
        <v>9359.6449230769249</v>
      </c>
      <c r="AM126" s="97">
        <f t="shared" si="58"/>
        <v>9359.6449230769249</v>
      </c>
      <c r="AN126" s="97">
        <f t="shared" si="58"/>
        <v>9359.6449230769249</v>
      </c>
      <c r="AO126" s="97">
        <f t="shared" si="58"/>
        <v>9359.6449230769249</v>
      </c>
      <c r="AP126" s="97">
        <f t="shared" si="58"/>
        <v>9359.6449230769249</v>
      </c>
      <c r="AQ126" s="97">
        <f t="shared" si="58"/>
        <v>9359.6449230769249</v>
      </c>
      <c r="AR126" s="97">
        <f t="shared" si="58"/>
        <v>9359.6449230769249</v>
      </c>
      <c r="AS126" s="97">
        <f t="shared" si="53"/>
        <v>9359.6449230769249</v>
      </c>
      <c r="AT126" s="97">
        <f t="shared" si="53"/>
        <v>9359.6449230769249</v>
      </c>
      <c r="AU126" s="97">
        <f t="shared" si="53"/>
        <v>9359.6449230769249</v>
      </c>
      <c r="AV126" s="97">
        <f t="shared" si="53"/>
        <v>9359.6449230769249</v>
      </c>
      <c r="AW126" s="97">
        <f t="shared" si="53"/>
        <v>9359.6449230769249</v>
      </c>
      <c r="AX126" s="97">
        <f t="shared" si="53"/>
        <v>9359.6449230769249</v>
      </c>
      <c r="AY126" s="97">
        <f t="shared" si="53"/>
        <v>9359.6449230769249</v>
      </c>
      <c r="AZ126" s="97">
        <f t="shared" si="53"/>
        <v>9359.6449230769249</v>
      </c>
      <c r="BA126" s="97">
        <f t="shared" si="53"/>
        <v>9359.6449230769249</v>
      </c>
      <c r="BB126" s="97">
        <f t="shared" si="53"/>
        <v>9359.6449230769249</v>
      </c>
      <c r="BC126" s="97">
        <f t="shared" si="53"/>
        <v>9359.6449230769249</v>
      </c>
      <c r="BD126" s="97">
        <f t="shared" si="53"/>
        <v>9359.6449230769249</v>
      </c>
      <c r="BE126" s="120">
        <f t="shared" si="40"/>
        <v>122860.65999999999</v>
      </c>
      <c r="BF126" s="120">
        <f t="shared" si="41"/>
        <v>0</v>
      </c>
      <c r="BI126"/>
    </row>
    <row r="127" spans="1:72" x14ac:dyDescent="0.3">
      <c r="A127">
        <v>3023501</v>
      </c>
      <c r="B127" s="118">
        <v>3023501</v>
      </c>
      <c r="C127" t="s">
        <v>488</v>
      </c>
      <c r="D127" s="106">
        <v>0</v>
      </c>
      <c r="E127" s="106" t="s">
        <v>400</v>
      </c>
      <c r="F127" s="106" t="s">
        <v>409</v>
      </c>
      <c r="G127" t="s">
        <v>856</v>
      </c>
      <c r="H127" t="s">
        <v>277</v>
      </c>
      <c r="I127" t="s">
        <v>277</v>
      </c>
      <c r="J127">
        <v>661225</v>
      </c>
      <c r="K127" s="118" t="s">
        <v>12</v>
      </c>
      <c r="L127" s="106">
        <v>1</v>
      </c>
      <c r="M127" s="106" t="str">
        <f t="shared" si="37"/>
        <v>SEN .I03</v>
      </c>
      <c r="N127" s="106">
        <v>400003</v>
      </c>
      <c r="O127" t="s">
        <v>121</v>
      </c>
      <c r="P127" t="s">
        <v>121</v>
      </c>
      <c r="Q127" t="s">
        <v>122</v>
      </c>
      <c r="R127" t="s">
        <v>123</v>
      </c>
      <c r="S127" t="s">
        <v>841</v>
      </c>
      <c r="T127" s="125">
        <v>4517</v>
      </c>
      <c r="U127" t="str">
        <f t="shared" si="51"/>
        <v>3501.SEN .I03.Ap251</v>
      </c>
      <c r="V127" t="str">
        <f t="shared" si="52"/>
        <v>Our Lady of Lourdes Rc School.3501.SEN .I03.Ap25</v>
      </c>
      <c r="W127" s="119">
        <v>297.84615384615387</v>
      </c>
      <c r="X127" s="119" t="s">
        <v>24554</v>
      </c>
      <c r="Y127" s="119" t="s">
        <v>24555</v>
      </c>
      <c r="Z127" s="119">
        <v>148.92307692307693</v>
      </c>
      <c r="AA127" s="97" t="str">
        <f t="shared" si="59"/>
        <v>3501SEN .I03Jun25</v>
      </c>
      <c r="AB127" s="119" t="str">
        <f t="shared" si="60"/>
        <v>Our Lad.3501SEN .I03Jun25</v>
      </c>
      <c r="AC127" s="97">
        <f t="shared" si="44"/>
        <v>407.02307692307693</v>
      </c>
      <c r="AE127" s="119"/>
      <c r="AF127" s="97">
        <f t="shared" si="58"/>
        <v>407.02307692307693</v>
      </c>
      <c r="AG127" s="97">
        <f t="shared" si="58"/>
        <v>407.02307692307693</v>
      </c>
      <c r="AH127" s="97">
        <f t="shared" si="58"/>
        <v>407.02307692307693</v>
      </c>
      <c r="AI127" s="97">
        <f t="shared" si="58"/>
        <v>407.02307692307693</v>
      </c>
      <c r="AJ127" s="97">
        <f t="shared" si="58"/>
        <v>407.02307692307693</v>
      </c>
      <c r="AK127" s="97">
        <f t="shared" si="58"/>
        <v>407.02307692307693</v>
      </c>
      <c r="AL127" s="97">
        <f t="shared" si="58"/>
        <v>407.02307692307693</v>
      </c>
      <c r="AM127" s="97">
        <f t="shared" si="58"/>
        <v>407.02307692307693</v>
      </c>
      <c r="AN127" s="97">
        <f t="shared" si="58"/>
        <v>407.02307692307693</v>
      </c>
      <c r="AO127" s="97">
        <f t="shared" si="58"/>
        <v>407.02307692307693</v>
      </c>
      <c r="AP127" s="97">
        <f t="shared" si="58"/>
        <v>407.02307692307693</v>
      </c>
      <c r="AQ127" s="97">
        <f t="shared" si="58"/>
        <v>407.02307692307693</v>
      </c>
      <c r="AR127" s="97">
        <f t="shared" si="58"/>
        <v>407.02307692307693</v>
      </c>
      <c r="AS127" s="97">
        <f t="shared" si="53"/>
        <v>407.02307692307693</v>
      </c>
      <c r="AT127" s="97">
        <f t="shared" si="53"/>
        <v>407.02307692307693</v>
      </c>
      <c r="AU127" s="97">
        <f t="shared" si="53"/>
        <v>407.02307692307693</v>
      </c>
      <c r="AV127" s="97">
        <f t="shared" si="53"/>
        <v>407.02307692307693</v>
      </c>
      <c r="AW127" s="97">
        <f t="shared" si="53"/>
        <v>407.02307692307693</v>
      </c>
      <c r="AX127" s="97">
        <f t="shared" si="53"/>
        <v>407.02307692307693</v>
      </c>
      <c r="AY127" s="97">
        <f t="shared" si="53"/>
        <v>407.02307692307693</v>
      </c>
      <c r="AZ127" s="97">
        <f t="shared" si="53"/>
        <v>407.02307692307693</v>
      </c>
      <c r="BA127" s="97">
        <f t="shared" si="53"/>
        <v>407.02307692307693</v>
      </c>
      <c r="BB127" s="97">
        <f t="shared" si="53"/>
        <v>407.02307692307693</v>
      </c>
      <c r="BC127" s="97">
        <f t="shared" si="53"/>
        <v>407.02307692307693</v>
      </c>
      <c r="BD127" s="97">
        <f t="shared" si="53"/>
        <v>407.02307692307693</v>
      </c>
      <c r="BE127" s="120">
        <f t="shared" si="40"/>
        <v>4517</v>
      </c>
      <c r="BF127" s="120">
        <f t="shared" si="41"/>
        <v>0</v>
      </c>
      <c r="BI127"/>
    </row>
    <row r="128" spans="1:72" x14ac:dyDescent="0.3">
      <c r="A128">
        <v>3023502</v>
      </c>
      <c r="B128" s="118">
        <v>3023502</v>
      </c>
      <c r="C128" t="s">
        <v>499</v>
      </c>
      <c r="D128" s="106">
        <v>0</v>
      </c>
      <c r="E128" s="106" t="s">
        <v>400</v>
      </c>
      <c r="F128" s="106" t="s">
        <v>409</v>
      </c>
      <c r="G128" t="s">
        <v>860</v>
      </c>
      <c r="H128" t="s">
        <v>872</v>
      </c>
      <c r="I128" t="s">
        <v>279</v>
      </c>
      <c r="J128">
        <v>661225</v>
      </c>
      <c r="K128" s="118" t="s">
        <v>12</v>
      </c>
      <c r="L128" s="106">
        <v>1</v>
      </c>
      <c r="M128" s="106" t="str">
        <f t="shared" si="37"/>
        <v>EHCP.I03</v>
      </c>
      <c r="N128" s="106">
        <v>400096</v>
      </c>
      <c r="O128" t="s">
        <v>136</v>
      </c>
      <c r="P128" t="s">
        <v>136</v>
      </c>
      <c r="Q128" t="s">
        <v>137</v>
      </c>
      <c r="R128" t="s">
        <v>138</v>
      </c>
      <c r="S128" t="s">
        <v>845</v>
      </c>
      <c r="T128" s="125">
        <v>147557.82</v>
      </c>
      <c r="U128" t="str">
        <f t="shared" si="51"/>
        <v>3502.EHCP.I03.Ap251</v>
      </c>
      <c r="V128" t="str">
        <f t="shared" si="52"/>
        <v>St Agness Rc School.3502.EHCP.I03.Ap25</v>
      </c>
      <c r="W128" s="119">
        <v>21814.153846153848</v>
      </c>
      <c r="X128" s="119" t="s">
        <v>24556</v>
      </c>
      <c r="Y128" s="119" t="s">
        <v>24557</v>
      </c>
      <c r="Z128" s="119">
        <v>10907.076923076924</v>
      </c>
      <c r="AA128" s="97" t="str">
        <f t="shared" si="59"/>
        <v>3502EHCP.I03Jun25</v>
      </c>
      <c r="AB128" s="119" t="str">
        <f t="shared" si="60"/>
        <v>St Agne.3502EHCP.I03Jun25</v>
      </c>
      <c r="AC128" s="97">
        <f t="shared" si="44"/>
        <v>11483.658923076922</v>
      </c>
      <c r="AE128" s="119"/>
      <c r="AF128" s="97">
        <f t="shared" si="58"/>
        <v>11483.658923076922</v>
      </c>
      <c r="AG128" s="97">
        <f t="shared" si="58"/>
        <v>11483.658923076922</v>
      </c>
      <c r="AH128" s="97">
        <f t="shared" si="58"/>
        <v>11483.658923076922</v>
      </c>
      <c r="AI128" s="97">
        <f t="shared" si="58"/>
        <v>11483.658923076922</v>
      </c>
      <c r="AJ128" s="97">
        <f t="shared" si="58"/>
        <v>11483.658923076922</v>
      </c>
      <c r="AK128" s="97">
        <f t="shared" si="58"/>
        <v>11483.658923076922</v>
      </c>
      <c r="AL128" s="97">
        <f t="shared" si="58"/>
        <v>11483.658923076922</v>
      </c>
      <c r="AM128" s="97">
        <f t="shared" si="58"/>
        <v>11483.658923076922</v>
      </c>
      <c r="AN128" s="97">
        <f t="shared" si="58"/>
        <v>11483.658923076922</v>
      </c>
      <c r="AO128" s="97">
        <f t="shared" si="58"/>
        <v>11483.658923076922</v>
      </c>
      <c r="AP128" s="97">
        <f t="shared" si="58"/>
        <v>11483.658923076922</v>
      </c>
      <c r="AQ128" s="97">
        <f t="shared" si="58"/>
        <v>11483.658923076922</v>
      </c>
      <c r="AR128" s="97">
        <f t="shared" si="58"/>
        <v>11483.658923076922</v>
      </c>
      <c r="AS128" s="97">
        <f t="shared" si="53"/>
        <v>11483.658923076922</v>
      </c>
      <c r="AT128" s="97">
        <f t="shared" si="53"/>
        <v>11483.658923076922</v>
      </c>
      <c r="AU128" s="97">
        <f t="shared" si="53"/>
        <v>11483.658923076922</v>
      </c>
      <c r="AV128" s="97">
        <f t="shared" si="53"/>
        <v>11483.658923076922</v>
      </c>
      <c r="AW128" s="97">
        <f t="shared" si="53"/>
        <v>11483.658923076922</v>
      </c>
      <c r="AX128" s="97">
        <f t="shared" si="53"/>
        <v>11483.658923076922</v>
      </c>
      <c r="AY128" s="97">
        <f t="shared" si="53"/>
        <v>11483.658923076922</v>
      </c>
      <c r="AZ128" s="97">
        <f t="shared" si="53"/>
        <v>11483.658923076922</v>
      </c>
      <c r="BA128" s="97">
        <f t="shared" si="53"/>
        <v>11483.658923076922</v>
      </c>
      <c r="BB128" s="97">
        <f t="shared" si="53"/>
        <v>11483.658923076922</v>
      </c>
      <c r="BC128" s="97">
        <f t="shared" si="53"/>
        <v>11483.658923076922</v>
      </c>
      <c r="BD128" s="97">
        <f t="shared" si="53"/>
        <v>11483.658923076922</v>
      </c>
      <c r="BE128" s="120">
        <f t="shared" si="40"/>
        <v>147557.81999999998</v>
      </c>
      <c r="BF128" s="120">
        <f t="shared" si="41"/>
        <v>0</v>
      </c>
      <c r="BI128"/>
    </row>
    <row r="129" spans="1:72" x14ac:dyDescent="0.3">
      <c r="A129">
        <v>3023504</v>
      </c>
      <c r="B129" s="118">
        <v>3023504</v>
      </c>
      <c r="C129" t="s">
        <v>502</v>
      </c>
      <c r="D129" s="106">
        <v>0</v>
      </c>
      <c r="E129" s="106" t="s">
        <v>400</v>
      </c>
      <c r="F129" s="106" t="s">
        <v>409</v>
      </c>
      <c r="G129" t="s">
        <v>860</v>
      </c>
      <c r="H129" t="s">
        <v>872</v>
      </c>
      <c r="I129" t="s">
        <v>279</v>
      </c>
      <c r="J129">
        <v>661225</v>
      </c>
      <c r="K129" s="118" t="s">
        <v>12</v>
      </c>
      <c r="L129" s="106">
        <v>1</v>
      </c>
      <c r="M129" s="106" t="str">
        <f t="shared" si="37"/>
        <v>EHCP.I03</v>
      </c>
      <c r="N129" s="106">
        <v>400064</v>
      </c>
      <c r="O129" t="s">
        <v>238</v>
      </c>
      <c r="P129" t="s">
        <v>238</v>
      </c>
      <c r="Q129" t="s">
        <v>239</v>
      </c>
      <c r="R129" t="s">
        <v>240</v>
      </c>
      <c r="S129" t="s">
        <v>845</v>
      </c>
      <c r="T129" s="125">
        <v>68625</v>
      </c>
      <c r="U129" t="str">
        <f t="shared" si="51"/>
        <v>3504.EHCP.I03.Ap251</v>
      </c>
      <c r="V129" t="str">
        <f t="shared" si="52"/>
        <v>St Catherine's Rc School.3504.EHCP.I03.Ap25</v>
      </c>
      <c r="W129" s="119">
        <v>10557.692307692309</v>
      </c>
      <c r="X129" s="119" t="s">
        <v>24558</v>
      </c>
      <c r="Y129" s="119" t="s">
        <v>24559</v>
      </c>
      <c r="Z129" s="119">
        <v>5278.8461538461543</v>
      </c>
      <c r="AA129" s="97" t="str">
        <f t="shared" si="59"/>
        <v>3504EHCP.I03Jun25</v>
      </c>
      <c r="AB129" s="119" t="str">
        <f t="shared" si="60"/>
        <v>St Cath.3504EHCP.I03Jun25</v>
      </c>
      <c r="AC129" s="97">
        <f t="shared" si="44"/>
        <v>5278.8461538461543</v>
      </c>
      <c r="AE129" s="119"/>
      <c r="AF129" s="97">
        <f t="shared" si="58"/>
        <v>5278.8461538461543</v>
      </c>
      <c r="AG129" s="97">
        <f t="shared" si="58"/>
        <v>5278.8461538461543</v>
      </c>
      <c r="AH129" s="97">
        <f t="shared" si="58"/>
        <v>5278.8461538461543</v>
      </c>
      <c r="AI129" s="97">
        <f t="shared" si="58"/>
        <v>5278.8461538461543</v>
      </c>
      <c r="AJ129" s="97">
        <f t="shared" si="58"/>
        <v>5278.8461538461543</v>
      </c>
      <c r="AK129" s="97">
        <f t="shared" si="58"/>
        <v>5278.8461538461543</v>
      </c>
      <c r="AL129" s="97">
        <f t="shared" si="58"/>
        <v>5278.8461538461543</v>
      </c>
      <c r="AM129" s="97">
        <f t="shared" si="58"/>
        <v>5278.8461538461543</v>
      </c>
      <c r="AN129" s="97">
        <f t="shared" si="58"/>
        <v>5278.8461538461543</v>
      </c>
      <c r="AO129" s="97">
        <f t="shared" si="58"/>
        <v>5278.8461538461543</v>
      </c>
      <c r="AP129" s="97">
        <f t="shared" si="58"/>
        <v>5278.8461538461543</v>
      </c>
      <c r="AQ129" s="97">
        <f t="shared" si="58"/>
        <v>5278.8461538461543</v>
      </c>
      <c r="AR129" s="97">
        <f t="shared" si="58"/>
        <v>5278.8461538461543</v>
      </c>
      <c r="AS129" s="97">
        <f t="shared" si="53"/>
        <v>5278.8461538461543</v>
      </c>
      <c r="AT129" s="97">
        <f t="shared" si="53"/>
        <v>5278.8461538461543</v>
      </c>
      <c r="AU129" s="97">
        <f t="shared" si="53"/>
        <v>5278.8461538461543</v>
      </c>
      <c r="AV129" s="97">
        <f t="shared" si="53"/>
        <v>5278.8461538461543</v>
      </c>
      <c r="AW129" s="97">
        <f t="shared" si="53"/>
        <v>5278.8461538461543</v>
      </c>
      <c r="AX129" s="97">
        <f t="shared" si="53"/>
        <v>5278.8461538461543</v>
      </c>
      <c r="AY129" s="97">
        <f t="shared" ref="AS129:BD150" si="61">($T129-($W129+$Z129))/10</f>
        <v>5278.8461538461543</v>
      </c>
      <c r="AZ129" s="97">
        <f t="shared" si="61"/>
        <v>5278.8461538461543</v>
      </c>
      <c r="BA129" s="97">
        <f t="shared" si="61"/>
        <v>5278.8461538461543</v>
      </c>
      <c r="BB129" s="97">
        <f t="shared" si="61"/>
        <v>5278.8461538461543</v>
      </c>
      <c r="BC129" s="97">
        <f t="shared" si="61"/>
        <v>5278.8461538461543</v>
      </c>
      <c r="BD129" s="97">
        <f t="shared" si="61"/>
        <v>5278.8461538461543</v>
      </c>
      <c r="BE129" s="120">
        <f t="shared" si="40"/>
        <v>68625.000000000015</v>
      </c>
      <c r="BF129" s="120">
        <f t="shared" si="41"/>
        <v>0</v>
      </c>
      <c r="BG129" s="120"/>
      <c r="BH129" s="120"/>
      <c r="BP129" s="474"/>
      <c r="BQ129" s="474"/>
      <c r="BR129" s="474"/>
      <c r="BS129" s="474"/>
    </row>
    <row r="130" spans="1:72" x14ac:dyDescent="0.3">
      <c r="A130">
        <v>3023504</v>
      </c>
      <c r="B130" s="118">
        <v>3023504</v>
      </c>
      <c r="C130" t="s">
        <v>502</v>
      </c>
      <c r="D130" s="106">
        <v>0</v>
      </c>
      <c r="E130" s="106" t="s">
        <v>400</v>
      </c>
      <c r="F130" s="106" t="s">
        <v>409</v>
      </c>
      <c r="G130" t="s">
        <v>856</v>
      </c>
      <c r="H130" t="s">
        <v>277</v>
      </c>
      <c r="I130" t="s">
        <v>277</v>
      </c>
      <c r="J130">
        <v>661225</v>
      </c>
      <c r="K130" s="118" t="s">
        <v>12</v>
      </c>
      <c r="L130" s="106">
        <v>1</v>
      </c>
      <c r="M130" s="106" t="str">
        <f t="shared" si="37"/>
        <v>SEN .I03</v>
      </c>
      <c r="N130" s="106">
        <v>400064</v>
      </c>
      <c r="O130" t="s">
        <v>238</v>
      </c>
      <c r="P130" t="s">
        <v>238</v>
      </c>
      <c r="Q130" t="s">
        <v>239</v>
      </c>
      <c r="R130" t="s">
        <v>240</v>
      </c>
      <c r="S130" t="s">
        <v>841</v>
      </c>
      <c r="T130" s="125">
        <v>2868</v>
      </c>
      <c r="U130" t="str">
        <f t="shared" si="51"/>
        <v>3504.SEN .I03.Ap251</v>
      </c>
      <c r="V130" t="str">
        <f t="shared" si="52"/>
        <v>St Catherine's Rc School.3504.SEN .I03.Ap25</v>
      </c>
      <c r="W130" s="119">
        <v>441.23076923076923</v>
      </c>
      <c r="X130" s="119" t="s">
        <v>24560</v>
      </c>
      <c r="Y130" s="119" t="s">
        <v>24561</v>
      </c>
      <c r="Z130" s="119">
        <v>220.61538461538461</v>
      </c>
      <c r="AA130" s="97" t="str">
        <f t="shared" si="59"/>
        <v>3504SEN .I03Jun25</v>
      </c>
      <c r="AB130" s="119" t="str">
        <f t="shared" si="60"/>
        <v>St Cath.3504SEN .I03Jun25</v>
      </c>
      <c r="AC130" s="97">
        <f t="shared" si="44"/>
        <v>220.61538461538461</v>
      </c>
      <c r="AE130" s="119"/>
      <c r="AF130" s="97">
        <f t="shared" si="58"/>
        <v>220.61538461538461</v>
      </c>
      <c r="AG130" s="97">
        <f t="shared" si="58"/>
        <v>220.61538461538461</v>
      </c>
      <c r="AH130" s="97">
        <f t="shared" si="58"/>
        <v>220.61538461538461</v>
      </c>
      <c r="AI130" s="97">
        <f t="shared" si="58"/>
        <v>220.61538461538461</v>
      </c>
      <c r="AJ130" s="97">
        <f t="shared" si="58"/>
        <v>220.61538461538461</v>
      </c>
      <c r="AK130" s="97">
        <f t="shared" si="58"/>
        <v>220.61538461538461</v>
      </c>
      <c r="AL130" s="97">
        <f t="shared" si="58"/>
        <v>220.61538461538461</v>
      </c>
      <c r="AM130" s="97">
        <f t="shared" si="58"/>
        <v>220.61538461538461</v>
      </c>
      <c r="AN130" s="97">
        <f t="shared" si="58"/>
        <v>220.61538461538461</v>
      </c>
      <c r="AO130" s="97">
        <f t="shared" si="58"/>
        <v>220.61538461538461</v>
      </c>
      <c r="AP130" s="97">
        <f t="shared" si="58"/>
        <v>220.61538461538461</v>
      </c>
      <c r="AQ130" s="97">
        <f t="shared" si="58"/>
        <v>220.61538461538461</v>
      </c>
      <c r="AR130" s="97">
        <f t="shared" si="58"/>
        <v>220.61538461538461</v>
      </c>
      <c r="AS130" s="97">
        <f t="shared" si="61"/>
        <v>220.61538461538461</v>
      </c>
      <c r="AT130" s="97">
        <f t="shared" si="61"/>
        <v>220.61538461538461</v>
      </c>
      <c r="AU130" s="97">
        <f t="shared" si="61"/>
        <v>220.61538461538461</v>
      </c>
      <c r="AV130" s="97">
        <f t="shared" si="61"/>
        <v>220.61538461538461</v>
      </c>
      <c r="AW130" s="97">
        <f t="shared" si="61"/>
        <v>220.61538461538461</v>
      </c>
      <c r="AX130" s="97">
        <f t="shared" si="61"/>
        <v>220.61538461538461</v>
      </c>
      <c r="AY130" s="97">
        <f t="shared" si="61"/>
        <v>220.61538461538461</v>
      </c>
      <c r="AZ130" s="97">
        <f t="shared" si="61"/>
        <v>220.61538461538461</v>
      </c>
      <c r="BA130" s="97">
        <f t="shared" si="61"/>
        <v>220.61538461538461</v>
      </c>
      <c r="BB130" s="97">
        <f t="shared" si="61"/>
        <v>220.61538461538461</v>
      </c>
      <c r="BC130" s="97">
        <f t="shared" si="61"/>
        <v>220.61538461538461</v>
      </c>
      <c r="BD130" s="97">
        <f t="shared" si="61"/>
        <v>220.61538461538461</v>
      </c>
      <c r="BE130" s="120">
        <f t="shared" si="40"/>
        <v>2868</v>
      </c>
      <c r="BF130" s="120">
        <f t="shared" si="41"/>
        <v>0</v>
      </c>
      <c r="BI130"/>
    </row>
    <row r="131" spans="1:72" x14ac:dyDescent="0.3">
      <c r="A131">
        <v>3023506</v>
      </c>
      <c r="B131" s="118">
        <v>3023506</v>
      </c>
      <c r="C131" t="s">
        <v>517</v>
      </c>
      <c r="D131" s="106">
        <v>0</v>
      </c>
      <c r="E131" s="106" t="s">
        <v>400</v>
      </c>
      <c r="F131" s="106" t="s">
        <v>409</v>
      </c>
      <c r="G131" s="4" t="s">
        <v>860</v>
      </c>
      <c r="H131" t="s">
        <v>277</v>
      </c>
      <c r="I131" t="s">
        <v>277</v>
      </c>
      <c r="J131">
        <v>661225</v>
      </c>
      <c r="K131" s="118" t="s">
        <v>12</v>
      </c>
      <c r="L131" s="106">
        <v>1</v>
      </c>
      <c r="M131" s="106" t="str">
        <f t="shared" si="37"/>
        <v>SEN .I03</v>
      </c>
      <c r="N131" s="106">
        <v>400009</v>
      </c>
      <c r="O131" t="s">
        <v>103</v>
      </c>
      <c r="P131" t="s">
        <v>103</v>
      </c>
      <c r="Q131" t="s">
        <v>104</v>
      </c>
      <c r="R131" t="s">
        <v>105</v>
      </c>
      <c r="S131" t="s">
        <v>841</v>
      </c>
      <c r="T131" s="125">
        <v>3036</v>
      </c>
      <c r="U131" t="str">
        <f t="shared" si="51"/>
        <v>3506.SEN .I03.Ap251</v>
      </c>
      <c r="V131" t="str">
        <f t="shared" si="52"/>
        <v>St Vincent's Rc School.3506.SEN .I03.Ap25</v>
      </c>
      <c r="W131" s="119">
        <v>264.76923076923077</v>
      </c>
      <c r="X131" s="119" t="s">
        <v>24562</v>
      </c>
      <c r="Y131" s="119" t="s">
        <v>24563</v>
      </c>
      <c r="Z131" s="119">
        <v>132.38461538461539</v>
      </c>
      <c r="AA131" s="97" t="str">
        <f t="shared" si="59"/>
        <v>3506SEN .I03Jun25</v>
      </c>
      <c r="AB131" s="119" t="str">
        <f t="shared" si="60"/>
        <v>St Vinc.3506SEN .I03Jun25</v>
      </c>
      <c r="AC131" s="97">
        <f t="shared" si="44"/>
        <v>263.88461538461536</v>
      </c>
      <c r="AE131" s="119"/>
      <c r="AF131" s="97">
        <f t="shared" si="58"/>
        <v>263.88461538461536</v>
      </c>
      <c r="AG131" s="97">
        <f t="shared" si="58"/>
        <v>263.88461538461536</v>
      </c>
      <c r="AH131" s="97">
        <f t="shared" si="58"/>
        <v>263.88461538461536</v>
      </c>
      <c r="AI131" s="97">
        <f t="shared" si="58"/>
        <v>263.88461538461536</v>
      </c>
      <c r="AJ131" s="97">
        <f t="shared" si="58"/>
        <v>263.88461538461536</v>
      </c>
      <c r="AK131" s="97">
        <f t="shared" si="58"/>
        <v>263.88461538461536</v>
      </c>
      <c r="AL131" s="97">
        <f t="shared" si="58"/>
        <v>263.88461538461536</v>
      </c>
      <c r="AM131" s="97">
        <f t="shared" si="58"/>
        <v>263.88461538461536</v>
      </c>
      <c r="AN131" s="97">
        <f t="shared" si="58"/>
        <v>263.88461538461536</v>
      </c>
      <c r="AO131" s="97">
        <f t="shared" si="58"/>
        <v>263.88461538461536</v>
      </c>
      <c r="AP131" s="97">
        <f t="shared" si="58"/>
        <v>263.88461538461536</v>
      </c>
      <c r="AQ131" s="97">
        <f t="shared" si="58"/>
        <v>263.88461538461536</v>
      </c>
      <c r="AR131" s="97">
        <f t="shared" si="58"/>
        <v>263.88461538461536</v>
      </c>
      <c r="AS131" s="97">
        <f t="shared" si="61"/>
        <v>263.88461538461536</v>
      </c>
      <c r="AT131" s="97">
        <f t="shared" si="61"/>
        <v>263.88461538461536</v>
      </c>
      <c r="AU131" s="97">
        <f t="shared" si="61"/>
        <v>263.88461538461536</v>
      </c>
      <c r="AV131" s="97">
        <f t="shared" si="61"/>
        <v>263.88461538461536</v>
      </c>
      <c r="AW131" s="97">
        <f t="shared" si="61"/>
        <v>263.88461538461536</v>
      </c>
      <c r="AX131" s="97">
        <f t="shared" si="61"/>
        <v>263.88461538461536</v>
      </c>
      <c r="AY131" s="97">
        <f t="shared" si="61"/>
        <v>263.88461538461536</v>
      </c>
      <c r="AZ131" s="97">
        <f t="shared" si="61"/>
        <v>263.88461538461536</v>
      </c>
      <c r="BA131" s="97">
        <f t="shared" si="61"/>
        <v>263.88461538461536</v>
      </c>
      <c r="BB131" s="97">
        <f t="shared" si="61"/>
        <v>263.88461538461536</v>
      </c>
      <c r="BC131" s="97">
        <f t="shared" si="61"/>
        <v>263.88461538461536</v>
      </c>
      <c r="BD131" s="97">
        <f t="shared" si="61"/>
        <v>263.88461538461536</v>
      </c>
      <c r="BE131" s="120">
        <f t="shared" si="40"/>
        <v>3035.9999999999991</v>
      </c>
      <c r="BF131" s="120">
        <f t="shared" si="41"/>
        <v>0</v>
      </c>
      <c r="BI131"/>
    </row>
    <row r="132" spans="1:72" x14ac:dyDescent="0.3">
      <c r="A132">
        <v>3023506</v>
      </c>
      <c r="B132" s="118">
        <v>3023506</v>
      </c>
      <c r="C132" t="s">
        <v>517</v>
      </c>
      <c r="D132" s="106">
        <v>0</v>
      </c>
      <c r="E132" s="106" t="s">
        <v>400</v>
      </c>
      <c r="F132" s="106" t="s">
        <v>409</v>
      </c>
      <c r="G132" t="s">
        <v>860</v>
      </c>
      <c r="H132" t="s">
        <v>872</v>
      </c>
      <c r="I132" t="s">
        <v>279</v>
      </c>
      <c r="J132">
        <v>661225</v>
      </c>
      <c r="K132" s="118" t="s">
        <v>12</v>
      </c>
      <c r="L132" s="106">
        <v>1</v>
      </c>
      <c r="M132" s="106" t="str">
        <f t="shared" si="37"/>
        <v>EHCP.I03</v>
      </c>
      <c r="N132" s="106">
        <v>400009</v>
      </c>
      <c r="O132" t="s">
        <v>103</v>
      </c>
      <c r="P132" t="s">
        <v>103</v>
      </c>
      <c r="Q132" t="s">
        <v>104</v>
      </c>
      <c r="R132" t="s">
        <v>105</v>
      </c>
      <c r="S132" t="s">
        <v>845</v>
      </c>
      <c r="T132" s="125">
        <v>192997.33000000002</v>
      </c>
      <c r="U132" t="str">
        <f t="shared" si="51"/>
        <v>3506.EHCP.I03.Ap251</v>
      </c>
      <c r="V132" t="str">
        <f t="shared" si="52"/>
        <v>St Vincent's Rc School.3506.EHCP.I03.Ap25</v>
      </c>
      <c r="W132" s="119">
        <v>30095.23076923077</v>
      </c>
      <c r="X132" s="119" t="s">
        <v>24564</v>
      </c>
      <c r="Y132" s="119" t="s">
        <v>24565</v>
      </c>
      <c r="Z132" s="119">
        <v>15047.615384615385</v>
      </c>
      <c r="AA132" s="97" t="str">
        <f t="shared" si="59"/>
        <v>3506EHCP.I03Jun25</v>
      </c>
      <c r="AB132" s="119" t="str">
        <f t="shared" si="60"/>
        <v>St Vinc.3506EHCP.I03Jun25</v>
      </c>
      <c r="AC132" s="97">
        <f t="shared" si="44"/>
        <v>14785.448384615385</v>
      </c>
      <c r="AE132" s="119"/>
      <c r="AF132" s="97">
        <f t="shared" si="58"/>
        <v>14785.448384615385</v>
      </c>
      <c r="AG132" s="97">
        <f t="shared" si="58"/>
        <v>14785.448384615385</v>
      </c>
      <c r="AH132" s="97">
        <f t="shared" si="58"/>
        <v>14785.448384615385</v>
      </c>
      <c r="AI132" s="97">
        <f t="shared" si="58"/>
        <v>14785.448384615385</v>
      </c>
      <c r="AJ132" s="97">
        <f t="shared" si="58"/>
        <v>14785.448384615385</v>
      </c>
      <c r="AK132" s="97">
        <f t="shared" si="58"/>
        <v>14785.448384615385</v>
      </c>
      <c r="AL132" s="97">
        <f t="shared" si="58"/>
        <v>14785.448384615385</v>
      </c>
      <c r="AM132" s="97">
        <f t="shared" si="58"/>
        <v>14785.448384615385</v>
      </c>
      <c r="AN132" s="97">
        <f t="shared" si="58"/>
        <v>14785.448384615385</v>
      </c>
      <c r="AO132" s="97">
        <f t="shared" si="58"/>
        <v>14785.448384615385</v>
      </c>
      <c r="AP132" s="97">
        <f t="shared" si="58"/>
        <v>14785.448384615385</v>
      </c>
      <c r="AQ132" s="97">
        <f t="shared" si="58"/>
        <v>14785.448384615385</v>
      </c>
      <c r="AR132" s="97">
        <f t="shared" si="58"/>
        <v>14785.448384615385</v>
      </c>
      <c r="AS132" s="97">
        <f t="shared" si="61"/>
        <v>14785.448384615385</v>
      </c>
      <c r="AT132" s="97">
        <f t="shared" si="61"/>
        <v>14785.448384615385</v>
      </c>
      <c r="AU132" s="97">
        <f t="shared" si="61"/>
        <v>14785.448384615385</v>
      </c>
      <c r="AV132" s="97">
        <f t="shared" si="61"/>
        <v>14785.448384615385</v>
      </c>
      <c r="AW132" s="97">
        <f t="shared" si="61"/>
        <v>14785.448384615385</v>
      </c>
      <c r="AX132" s="97">
        <f t="shared" si="61"/>
        <v>14785.448384615385</v>
      </c>
      <c r="AY132" s="97">
        <f t="shared" si="61"/>
        <v>14785.448384615385</v>
      </c>
      <c r="AZ132" s="97">
        <f t="shared" si="61"/>
        <v>14785.448384615385</v>
      </c>
      <c r="BA132" s="97">
        <f t="shared" si="61"/>
        <v>14785.448384615385</v>
      </c>
      <c r="BB132" s="97">
        <f t="shared" si="61"/>
        <v>14785.448384615385</v>
      </c>
      <c r="BC132" s="97">
        <f t="shared" si="61"/>
        <v>14785.448384615385</v>
      </c>
      <c r="BD132" s="97">
        <f t="shared" si="61"/>
        <v>14785.448384615385</v>
      </c>
      <c r="BE132" s="120">
        <f t="shared" si="40"/>
        <v>192997.33000000005</v>
      </c>
      <c r="BF132" s="120">
        <f t="shared" si="41"/>
        <v>0</v>
      </c>
      <c r="BI132"/>
    </row>
    <row r="133" spans="1:72" x14ac:dyDescent="0.3">
      <c r="A133">
        <v>3023507</v>
      </c>
      <c r="B133" s="118">
        <v>3023507</v>
      </c>
      <c r="C133" t="s">
        <v>515</v>
      </c>
      <c r="D133" s="106">
        <v>0</v>
      </c>
      <c r="E133" s="106" t="s">
        <v>400</v>
      </c>
      <c r="F133" s="106" t="s">
        <v>409</v>
      </c>
      <c r="G133" t="s">
        <v>860</v>
      </c>
      <c r="H133" t="s">
        <v>872</v>
      </c>
      <c r="I133" t="s">
        <v>279</v>
      </c>
      <c r="J133">
        <v>661225</v>
      </c>
      <c r="K133" s="118" t="s">
        <v>12</v>
      </c>
      <c r="L133" s="106">
        <v>1</v>
      </c>
      <c r="M133" s="106" t="str">
        <f t="shared" si="37"/>
        <v>EHCP.I03</v>
      </c>
      <c r="N133" s="106">
        <v>400037</v>
      </c>
      <c r="O133" t="s">
        <v>82</v>
      </c>
      <c r="P133" t="s">
        <v>82</v>
      </c>
      <c r="Q133" t="s">
        <v>83</v>
      </c>
      <c r="R133" t="s">
        <v>84</v>
      </c>
      <c r="S133" t="s">
        <v>845</v>
      </c>
      <c r="T133" s="125">
        <v>132820</v>
      </c>
      <c r="U133" t="str">
        <f t="shared" si="51"/>
        <v>3507.EHCP.I03.Ap251</v>
      </c>
      <c r="V133" t="str">
        <f t="shared" si="52"/>
        <v>St Theresa's Rc School.3507.EHCP.I03.Ap25</v>
      </c>
      <c r="W133" s="119">
        <v>20433.846153846152</v>
      </c>
      <c r="X133" s="119" t="s">
        <v>24566</v>
      </c>
      <c r="Y133" s="119" t="s">
        <v>24567</v>
      </c>
      <c r="Z133" s="119">
        <v>10216.923076923076</v>
      </c>
      <c r="AA133" s="97" t="str">
        <f t="shared" si="59"/>
        <v>3507EHCP.I03Jun25</v>
      </c>
      <c r="AB133" s="119" t="str">
        <f t="shared" si="60"/>
        <v>St Ther.3507EHCP.I03Jun25</v>
      </c>
      <c r="AC133" s="97">
        <f t="shared" si="44"/>
        <v>10216.923076923078</v>
      </c>
      <c r="AE133" s="119"/>
      <c r="AF133" s="97">
        <f t="shared" si="58"/>
        <v>10216.923076923078</v>
      </c>
      <c r="AG133" s="97">
        <f t="shared" si="58"/>
        <v>10216.923076923078</v>
      </c>
      <c r="AH133" s="97">
        <f t="shared" si="58"/>
        <v>10216.923076923078</v>
      </c>
      <c r="AI133" s="97">
        <f t="shared" si="58"/>
        <v>10216.923076923078</v>
      </c>
      <c r="AJ133" s="97">
        <f t="shared" si="58"/>
        <v>10216.923076923078</v>
      </c>
      <c r="AK133" s="97">
        <f t="shared" si="58"/>
        <v>10216.923076923078</v>
      </c>
      <c r="AL133" s="97">
        <f t="shared" si="58"/>
        <v>10216.923076923078</v>
      </c>
      <c r="AM133" s="97">
        <f t="shared" si="58"/>
        <v>10216.923076923078</v>
      </c>
      <c r="AN133" s="97">
        <f t="shared" si="58"/>
        <v>10216.923076923078</v>
      </c>
      <c r="AO133" s="97">
        <f t="shared" si="58"/>
        <v>10216.923076923078</v>
      </c>
      <c r="AP133" s="97">
        <f t="shared" si="58"/>
        <v>10216.923076923078</v>
      </c>
      <c r="AQ133" s="97">
        <f t="shared" si="58"/>
        <v>10216.923076923078</v>
      </c>
      <c r="AR133" s="97">
        <f t="shared" si="58"/>
        <v>10216.923076923078</v>
      </c>
      <c r="AS133" s="97">
        <f t="shared" si="61"/>
        <v>10216.923076923078</v>
      </c>
      <c r="AT133" s="97">
        <f t="shared" si="61"/>
        <v>10216.923076923078</v>
      </c>
      <c r="AU133" s="97">
        <f t="shared" si="61"/>
        <v>10216.923076923078</v>
      </c>
      <c r="AV133" s="97">
        <f t="shared" si="61"/>
        <v>10216.923076923078</v>
      </c>
      <c r="AW133" s="97">
        <f t="shared" si="61"/>
        <v>10216.923076923078</v>
      </c>
      <c r="AX133" s="97">
        <f t="shared" si="61"/>
        <v>10216.923076923078</v>
      </c>
      <c r="AY133" s="97">
        <f t="shared" si="61"/>
        <v>10216.923076923078</v>
      </c>
      <c r="AZ133" s="97">
        <f t="shared" si="61"/>
        <v>10216.923076923078</v>
      </c>
      <c r="BA133" s="97">
        <f t="shared" si="61"/>
        <v>10216.923076923078</v>
      </c>
      <c r="BB133" s="97">
        <f t="shared" si="61"/>
        <v>10216.923076923078</v>
      </c>
      <c r="BC133" s="97">
        <f t="shared" si="61"/>
        <v>10216.923076923078</v>
      </c>
      <c r="BD133" s="97">
        <f t="shared" si="61"/>
        <v>10216.923076923078</v>
      </c>
      <c r="BE133" s="120">
        <f t="shared" si="40"/>
        <v>132820</v>
      </c>
      <c r="BF133" s="120">
        <f t="shared" si="41"/>
        <v>0</v>
      </c>
      <c r="BI133"/>
    </row>
    <row r="134" spans="1:72" x14ac:dyDescent="0.3">
      <c r="A134">
        <v>3023509</v>
      </c>
      <c r="B134" s="118">
        <v>3023509</v>
      </c>
      <c r="C134" t="s">
        <v>506</v>
      </c>
      <c r="D134" s="106">
        <v>0</v>
      </c>
      <c r="E134" s="106" t="s">
        <v>400</v>
      </c>
      <c r="F134" s="106" t="s">
        <v>409</v>
      </c>
      <c r="G134" t="s">
        <v>860</v>
      </c>
      <c r="H134" t="s">
        <v>872</v>
      </c>
      <c r="I134" t="s">
        <v>279</v>
      </c>
      <c r="J134">
        <v>661225</v>
      </c>
      <c r="K134" s="118" t="s">
        <v>12</v>
      </c>
      <c r="L134" s="106">
        <v>1</v>
      </c>
      <c r="M134" s="106" t="str">
        <f t="shared" si="37"/>
        <v>EHCP.I03</v>
      </c>
      <c r="N134" s="106">
        <v>400066</v>
      </c>
      <c r="O134" t="s">
        <v>206</v>
      </c>
      <c r="P134" t="s">
        <v>206</v>
      </c>
      <c r="Q134" t="s">
        <v>207</v>
      </c>
      <c r="R134" t="s">
        <v>208</v>
      </c>
      <c r="S134" t="s">
        <v>845</v>
      </c>
      <c r="T134" s="125">
        <v>267387</v>
      </c>
      <c r="U134" t="str">
        <f t="shared" si="51"/>
        <v>3509.EHCP.I03.Ap251</v>
      </c>
      <c r="V134" t="str">
        <f t="shared" si="52"/>
        <v>St Joseph's Catholic Primary School.3509.EHCP.I03.Ap25</v>
      </c>
      <c r="W134" s="119">
        <v>41136.461538461539</v>
      </c>
      <c r="X134" s="119" t="s">
        <v>24568</v>
      </c>
      <c r="Y134" s="119" t="s">
        <v>24569</v>
      </c>
      <c r="Z134" s="119">
        <v>20568.23076923077</v>
      </c>
      <c r="AA134" s="97" t="str">
        <f t="shared" si="59"/>
        <v>3509EHCP.I03Jun25</v>
      </c>
      <c r="AB134" s="119" t="str">
        <f t="shared" si="60"/>
        <v>St Jose.3509EHCP.I03Jun25</v>
      </c>
      <c r="AC134" s="97">
        <f t="shared" si="44"/>
        <v>20568.23076923077</v>
      </c>
      <c r="AE134" s="119"/>
      <c r="AF134" s="97">
        <f t="shared" si="58"/>
        <v>20568.23076923077</v>
      </c>
      <c r="AG134" s="97">
        <f t="shared" si="58"/>
        <v>20568.23076923077</v>
      </c>
      <c r="AH134" s="97">
        <f t="shared" si="58"/>
        <v>20568.23076923077</v>
      </c>
      <c r="AI134" s="97">
        <f t="shared" si="58"/>
        <v>20568.23076923077</v>
      </c>
      <c r="AJ134" s="97">
        <f t="shared" si="58"/>
        <v>20568.23076923077</v>
      </c>
      <c r="AK134" s="97">
        <f t="shared" si="58"/>
        <v>20568.23076923077</v>
      </c>
      <c r="AL134" s="97">
        <f t="shared" si="58"/>
        <v>20568.23076923077</v>
      </c>
      <c r="AM134" s="97">
        <f t="shared" si="58"/>
        <v>20568.23076923077</v>
      </c>
      <c r="AN134" s="97">
        <f t="shared" si="58"/>
        <v>20568.23076923077</v>
      </c>
      <c r="AO134" s="97">
        <f t="shared" si="58"/>
        <v>20568.23076923077</v>
      </c>
      <c r="AP134" s="97">
        <f t="shared" si="58"/>
        <v>20568.23076923077</v>
      </c>
      <c r="AQ134" s="97">
        <f t="shared" si="58"/>
        <v>20568.23076923077</v>
      </c>
      <c r="AR134" s="97">
        <f t="shared" si="58"/>
        <v>20568.23076923077</v>
      </c>
      <c r="AS134" s="97">
        <f t="shared" si="61"/>
        <v>20568.23076923077</v>
      </c>
      <c r="AT134" s="97">
        <f t="shared" si="61"/>
        <v>20568.23076923077</v>
      </c>
      <c r="AU134" s="97">
        <f t="shared" si="61"/>
        <v>20568.23076923077</v>
      </c>
      <c r="AV134" s="97">
        <f t="shared" si="61"/>
        <v>20568.23076923077</v>
      </c>
      <c r="AW134" s="97">
        <f t="shared" si="61"/>
        <v>20568.23076923077</v>
      </c>
      <c r="AX134" s="97">
        <f t="shared" si="61"/>
        <v>20568.23076923077</v>
      </c>
      <c r="AY134" s="97">
        <f t="shared" si="61"/>
        <v>20568.23076923077</v>
      </c>
      <c r="AZ134" s="97">
        <f t="shared" si="61"/>
        <v>20568.23076923077</v>
      </c>
      <c r="BA134" s="97">
        <f t="shared" si="61"/>
        <v>20568.23076923077</v>
      </c>
      <c r="BB134" s="97">
        <f t="shared" si="61"/>
        <v>20568.23076923077</v>
      </c>
      <c r="BC134" s="97">
        <f t="shared" si="61"/>
        <v>20568.23076923077</v>
      </c>
      <c r="BD134" s="97">
        <f t="shared" si="61"/>
        <v>20568.23076923077</v>
      </c>
      <c r="BE134" s="120">
        <f t="shared" si="40"/>
        <v>267387.00000000006</v>
      </c>
      <c r="BF134" s="120">
        <f t="shared" si="41"/>
        <v>0</v>
      </c>
      <c r="BI134"/>
    </row>
    <row r="135" spans="1:72" x14ac:dyDescent="0.3">
      <c r="A135">
        <v>3023509</v>
      </c>
      <c r="B135" s="118">
        <v>3023509</v>
      </c>
      <c r="C135" t="s">
        <v>506</v>
      </c>
      <c r="D135" s="106">
        <v>0</v>
      </c>
      <c r="E135" s="106" t="s">
        <v>400</v>
      </c>
      <c r="F135" s="106" t="s">
        <v>409</v>
      </c>
      <c r="G135" t="s">
        <v>856</v>
      </c>
      <c r="H135" t="s">
        <v>277</v>
      </c>
      <c r="I135" t="s">
        <v>277</v>
      </c>
      <c r="J135">
        <v>661225</v>
      </c>
      <c r="K135" s="118" t="s">
        <v>12</v>
      </c>
      <c r="L135" s="106">
        <v>1</v>
      </c>
      <c r="M135" s="106" t="str">
        <f t="shared" si="37"/>
        <v>SEN .I03</v>
      </c>
      <c r="N135" s="106">
        <v>400066</v>
      </c>
      <c r="O135" t="s">
        <v>206</v>
      </c>
      <c r="P135" t="s">
        <v>206</v>
      </c>
      <c r="Q135" t="s">
        <v>207</v>
      </c>
      <c r="R135" t="s">
        <v>208</v>
      </c>
      <c r="S135" t="s">
        <v>841</v>
      </c>
      <c r="T135" s="125">
        <v>1721</v>
      </c>
      <c r="U135" t="str">
        <f t="shared" si="51"/>
        <v>3509.SEN .I03.Ap251</v>
      </c>
      <c r="V135" t="str">
        <f t="shared" si="52"/>
        <v>St Joseph's Catholic Primary School.3509.SEN .I03.Ap25</v>
      </c>
      <c r="W135" s="119">
        <v>264.76923076923077</v>
      </c>
      <c r="X135" s="119" t="s">
        <v>24570</v>
      </c>
      <c r="Y135" s="119" t="s">
        <v>24571</v>
      </c>
      <c r="Z135" s="119">
        <v>132.38461538461539</v>
      </c>
      <c r="AA135" s="97" t="str">
        <f t="shared" si="59"/>
        <v>3509SEN .I03Jun25</v>
      </c>
      <c r="AB135" s="119" t="str">
        <f t="shared" si="60"/>
        <v>St Jose.3509SEN .I03Jun25</v>
      </c>
      <c r="AC135" s="97">
        <f t="shared" si="44"/>
        <v>132.38461538461539</v>
      </c>
      <c r="AE135" s="119"/>
      <c r="AF135" s="97">
        <f t="shared" si="58"/>
        <v>132.38461538461539</v>
      </c>
      <c r="AG135" s="97">
        <f t="shared" si="58"/>
        <v>132.38461538461539</v>
      </c>
      <c r="AH135" s="97">
        <f t="shared" si="58"/>
        <v>132.38461538461539</v>
      </c>
      <c r="AI135" s="97">
        <f t="shared" si="58"/>
        <v>132.38461538461539</v>
      </c>
      <c r="AJ135" s="97">
        <f t="shared" si="58"/>
        <v>132.38461538461539</v>
      </c>
      <c r="AK135" s="97">
        <f t="shared" si="58"/>
        <v>132.38461538461539</v>
      </c>
      <c r="AL135" s="97">
        <f t="shared" si="58"/>
        <v>132.38461538461539</v>
      </c>
      <c r="AM135" s="97">
        <f t="shared" si="58"/>
        <v>132.38461538461539</v>
      </c>
      <c r="AN135" s="97">
        <f t="shared" si="58"/>
        <v>132.38461538461539</v>
      </c>
      <c r="AO135" s="97">
        <f t="shared" si="58"/>
        <v>132.38461538461539</v>
      </c>
      <c r="AP135" s="97">
        <f t="shared" si="58"/>
        <v>132.38461538461539</v>
      </c>
      <c r="AQ135" s="97">
        <f t="shared" si="58"/>
        <v>132.38461538461539</v>
      </c>
      <c r="AR135" s="97">
        <f t="shared" si="58"/>
        <v>132.38461538461539</v>
      </c>
      <c r="AS135" s="97">
        <f t="shared" si="61"/>
        <v>132.38461538461539</v>
      </c>
      <c r="AT135" s="97">
        <f t="shared" si="61"/>
        <v>132.38461538461539</v>
      </c>
      <c r="AU135" s="97">
        <f t="shared" si="61"/>
        <v>132.38461538461539</v>
      </c>
      <c r="AV135" s="97">
        <f t="shared" si="61"/>
        <v>132.38461538461539</v>
      </c>
      <c r="AW135" s="97">
        <f t="shared" si="61"/>
        <v>132.38461538461539</v>
      </c>
      <c r="AX135" s="97">
        <f t="shared" si="61"/>
        <v>132.38461538461539</v>
      </c>
      <c r="AY135" s="97">
        <f t="shared" si="61"/>
        <v>132.38461538461539</v>
      </c>
      <c r="AZ135" s="97">
        <f t="shared" si="61"/>
        <v>132.38461538461539</v>
      </c>
      <c r="BA135" s="97">
        <f t="shared" si="61"/>
        <v>132.38461538461539</v>
      </c>
      <c r="BB135" s="97">
        <f t="shared" si="61"/>
        <v>132.38461538461539</v>
      </c>
      <c r="BC135" s="97">
        <f t="shared" si="61"/>
        <v>132.38461538461539</v>
      </c>
      <c r="BD135" s="97">
        <f t="shared" si="61"/>
        <v>132.38461538461539</v>
      </c>
      <c r="BE135" s="120">
        <f t="shared" si="40"/>
        <v>1721.0000000000005</v>
      </c>
      <c r="BF135" s="120">
        <f t="shared" si="41"/>
        <v>0</v>
      </c>
      <c r="BI135"/>
    </row>
    <row r="136" spans="1:72" x14ac:dyDescent="0.3">
      <c r="A136">
        <v>3023510</v>
      </c>
      <c r="B136" s="118">
        <v>3023510</v>
      </c>
      <c r="C136" t="s">
        <v>497</v>
      </c>
      <c r="D136" s="106">
        <v>0</v>
      </c>
      <c r="E136" s="106" t="s">
        <v>400</v>
      </c>
      <c r="F136" s="106" t="s">
        <v>409</v>
      </c>
      <c r="G136" t="s">
        <v>860</v>
      </c>
      <c r="H136" t="s">
        <v>872</v>
      </c>
      <c r="I136" t="s">
        <v>279</v>
      </c>
      <c r="J136">
        <v>661225</v>
      </c>
      <c r="K136" s="118" t="s">
        <v>12</v>
      </c>
      <c r="L136" s="106">
        <v>1</v>
      </c>
      <c r="M136" s="106" t="str">
        <f t="shared" si="37"/>
        <v>EHCP.I03</v>
      </c>
      <c r="N136" s="106">
        <v>400071</v>
      </c>
      <c r="O136" t="s">
        <v>235</v>
      </c>
      <c r="P136" t="s">
        <v>235</v>
      </c>
      <c r="Q136" t="s">
        <v>236</v>
      </c>
      <c r="R136" t="s">
        <v>237</v>
      </c>
      <c r="S136" t="s">
        <v>845</v>
      </c>
      <c r="T136" s="125">
        <v>79777</v>
      </c>
      <c r="U136" t="str">
        <f t="shared" si="51"/>
        <v>3510.EHCP.I03.Ap251</v>
      </c>
      <c r="V136" t="str">
        <f t="shared" si="52"/>
        <v>Sacred Heart Rc School.3510.EHCP.I03.Ap25</v>
      </c>
      <c r="W136" s="119">
        <v>12273.384615384615</v>
      </c>
      <c r="X136" s="119" t="s">
        <v>24572</v>
      </c>
      <c r="Y136" s="119" t="s">
        <v>24573</v>
      </c>
      <c r="Z136" s="119">
        <v>6136.6923076923076</v>
      </c>
      <c r="AA136" s="97" t="str">
        <f t="shared" si="59"/>
        <v>3510EHCP.I03Jun25</v>
      </c>
      <c r="AB136" s="119" t="str">
        <f t="shared" si="60"/>
        <v>Sacred .3510EHCP.I03Jun25</v>
      </c>
      <c r="AC136" s="97">
        <f t="shared" si="44"/>
        <v>6136.6923076923076</v>
      </c>
      <c r="AE136" s="119"/>
      <c r="AF136" s="97">
        <f t="shared" si="58"/>
        <v>6136.6923076923076</v>
      </c>
      <c r="AG136" s="97">
        <f t="shared" si="58"/>
        <v>6136.6923076923076</v>
      </c>
      <c r="AH136" s="97">
        <f t="shared" si="58"/>
        <v>6136.6923076923076</v>
      </c>
      <c r="AI136" s="97">
        <f t="shared" si="58"/>
        <v>6136.6923076923076</v>
      </c>
      <c r="AJ136" s="97">
        <f t="shared" si="58"/>
        <v>6136.6923076923076</v>
      </c>
      <c r="AK136" s="97">
        <f t="shared" si="58"/>
        <v>6136.6923076923076</v>
      </c>
      <c r="AL136" s="97">
        <f t="shared" si="58"/>
        <v>6136.6923076923076</v>
      </c>
      <c r="AM136" s="97">
        <f t="shared" si="58"/>
        <v>6136.6923076923076</v>
      </c>
      <c r="AN136" s="97">
        <f t="shared" si="58"/>
        <v>6136.6923076923076</v>
      </c>
      <c r="AO136" s="97">
        <f t="shared" si="58"/>
        <v>6136.6923076923076</v>
      </c>
      <c r="AP136" s="97">
        <f t="shared" si="58"/>
        <v>6136.6923076923076</v>
      </c>
      <c r="AQ136" s="97">
        <f t="shared" si="58"/>
        <v>6136.6923076923076</v>
      </c>
      <c r="AR136" s="97">
        <f t="shared" si="58"/>
        <v>6136.6923076923076</v>
      </c>
      <c r="AS136" s="97">
        <f t="shared" si="61"/>
        <v>6136.6923076923076</v>
      </c>
      <c r="AT136" s="97">
        <f t="shared" si="61"/>
        <v>6136.6923076923076</v>
      </c>
      <c r="AU136" s="97">
        <f t="shared" si="61"/>
        <v>6136.6923076923076</v>
      </c>
      <c r="AV136" s="97">
        <f t="shared" si="61"/>
        <v>6136.6923076923076</v>
      </c>
      <c r="AW136" s="97">
        <f t="shared" si="61"/>
        <v>6136.6923076923076</v>
      </c>
      <c r="AX136" s="97">
        <f t="shared" si="61"/>
        <v>6136.6923076923076</v>
      </c>
      <c r="AY136" s="97">
        <f t="shared" si="61"/>
        <v>6136.6923076923076</v>
      </c>
      <c r="AZ136" s="97">
        <f t="shared" si="61"/>
        <v>6136.6923076923076</v>
      </c>
      <c r="BA136" s="97">
        <f t="shared" si="61"/>
        <v>6136.6923076923076</v>
      </c>
      <c r="BB136" s="97">
        <f t="shared" si="61"/>
        <v>6136.6923076923076</v>
      </c>
      <c r="BC136" s="97">
        <f t="shared" si="61"/>
        <v>6136.6923076923076</v>
      </c>
      <c r="BD136" s="97">
        <f t="shared" si="61"/>
        <v>6136.6923076923076</v>
      </c>
      <c r="BE136" s="120">
        <f t="shared" si="40"/>
        <v>79777</v>
      </c>
      <c r="BF136" s="120">
        <f t="shared" si="41"/>
        <v>0</v>
      </c>
      <c r="BG136" s="120"/>
      <c r="BH136" s="120"/>
      <c r="BP136" s="474"/>
      <c r="BQ136" s="474"/>
      <c r="BR136" s="474"/>
      <c r="BS136" s="474"/>
    </row>
    <row r="137" spans="1:72" x14ac:dyDescent="0.3">
      <c r="A137">
        <v>3023511</v>
      </c>
      <c r="B137" s="118">
        <v>3023511</v>
      </c>
      <c r="C137" t="s">
        <v>429</v>
      </c>
      <c r="D137" s="106">
        <v>0</v>
      </c>
      <c r="E137" s="106" t="s">
        <v>400</v>
      </c>
      <c r="F137" s="106" t="s">
        <v>409</v>
      </c>
      <c r="G137" t="s">
        <v>860</v>
      </c>
      <c r="H137" t="s">
        <v>872</v>
      </c>
      <c r="I137" t="s">
        <v>279</v>
      </c>
      <c r="J137">
        <v>661225</v>
      </c>
      <c r="K137" s="118" t="s">
        <v>12</v>
      </c>
      <c r="L137" s="106">
        <v>1</v>
      </c>
      <c r="M137" s="106" t="str">
        <f t="shared" si="37"/>
        <v>EHCP.I03</v>
      </c>
      <c r="N137" s="106">
        <v>400024</v>
      </c>
      <c r="O137" t="s">
        <v>64</v>
      </c>
      <c r="P137" t="s">
        <v>64</v>
      </c>
      <c r="Q137" t="s">
        <v>65</v>
      </c>
      <c r="R137" t="s">
        <v>66</v>
      </c>
      <c r="S137" t="s">
        <v>845</v>
      </c>
      <c r="T137" s="125">
        <v>152331</v>
      </c>
      <c r="U137" t="str">
        <f t="shared" ref="U137:U169" si="62">RIGHT($B137,4)&amp;"."&amp;$M137&amp;"."&amp;U$3</f>
        <v>3511.EHCP.I03.Ap251</v>
      </c>
      <c r="V137" t="str">
        <f t="shared" ref="V137:V169" si="63">$O137&amp;"."&amp;RIGHT($B137,4)&amp;"."&amp;$M137&amp;"."&amp;V$3</f>
        <v>Blessed Dominic Rc School.3511.EHCP.I03.Ap25</v>
      </c>
      <c r="W137" s="119">
        <v>23435.538461538461</v>
      </c>
      <c r="X137" s="119" t="s">
        <v>24574</v>
      </c>
      <c r="Y137" s="119" t="s">
        <v>24575</v>
      </c>
      <c r="Z137" s="119">
        <v>11717.76923076923</v>
      </c>
      <c r="AA137" s="97" t="str">
        <f t="shared" si="59"/>
        <v>3511EHCP.I03Jun25</v>
      </c>
      <c r="AB137" s="119" t="str">
        <f t="shared" si="60"/>
        <v>Blessed.3511EHCP.I03Jun25</v>
      </c>
      <c r="AC137" s="97">
        <f t="shared" si="44"/>
        <v>11717.76923076923</v>
      </c>
      <c r="AE137" s="119"/>
      <c r="AF137" s="97">
        <f t="shared" si="58"/>
        <v>11717.76923076923</v>
      </c>
      <c r="AG137" s="97">
        <f t="shared" si="58"/>
        <v>11717.76923076923</v>
      </c>
      <c r="AH137" s="97">
        <f t="shared" si="58"/>
        <v>11717.76923076923</v>
      </c>
      <c r="AI137" s="97">
        <f t="shared" si="58"/>
        <v>11717.76923076923</v>
      </c>
      <c r="AJ137" s="97">
        <f t="shared" si="58"/>
        <v>11717.76923076923</v>
      </c>
      <c r="AK137" s="97">
        <f t="shared" si="58"/>
        <v>11717.76923076923</v>
      </c>
      <c r="AL137" s="97">
        <f t="shared" si="58"/>
        <v>11717.76923076923</v>
      </c>
      <c r="AM137" s="97">
        <f t="shared" si="58"/>
        <v>11717.76923076923</v>
      </c>
      <c r="AN137" s="97">
        <f t="shared" si="58"/>
        <v>11717.76923076923</v>
      </c>
      <c r="AO137" s="97">
        <f t="shared" si="58"/>
        <v>11717.76923076923</v>
      </c>
      <c r="AP137" s="97">
        <f t="shared" si="58"/>
        <v>11717.76923076923</v>
      </c>
      <c r="AQ137" s="97">
        <f t="shared" si="58"/>
        <v>11717.76923076923</v>
      </c>
      <c r="AR137" s="97">
        <f t="shared" si="58"/>
        <v>11717.76923076923</v>
      </c>
      <c r="AS137" s="97">
        <f t="shared" si="61"/>
        <v>11717.76923076923</v>
      </c>
      <c r="AT137" s="97">
        <f t="shared" si="61"/>
        <v>11717.76923076923</v>
      </c>
      <c r="AU137" s="97">
        <f t="shared" si="61"/>
        <v>11717.76923076923</v>
      </c>
      <c r="AV137" s="97">
        <f t="shared" si="61"/>
        <v>11717.76923076923</v>
      </c>
      <c r="AW137" s="97">
        <f t="shared" si="61"/>
        <v>11717.76923076923</v>
      </c>
      <c r="AX137" s="97">
        <f t="shared" si="61"/>
        <v>11717.76923076923</v>
      </c>
      <c r="AY137" s="97">
        <f t="shared" si="61"/>
        <v>11717.76923076923</v>
      </c>
      <c r="AZ137" s="97">
        <f t="shared" si="61"/>
        <v>11717.76923076923</v>
      </c>
      <c r="BA137" s="97">
        <f t="shared" si="61"/>
        <v>11717.76923076923</v>
      </c>
      <c r="BB137" s="97">
        <f t="shared" si="61"/>
        <v>11717.76923076923</v>
      </c>
      <c r="BC137" s="97">
        <f t="shared" si="61"/>
        <v>11717.76923076923</v>
      </c>
      <c r="BD137" s="97">
        <f t="shared" si="61"/>
        <v>11717.76923076923</v>
      </c>
      <c r="BE137" s="120">
        <f t="shared" si="40"/>
        <v>152331</v>
      </c>
      <c r="BF137" s="120">
        <f t="shared" si="41"/>
        <v>0</v>
      </c>
      <c r="BI137"/>
    </row>
    <row r="138" spans="1:72" x14ac:dyDescent="0.3">
      <c r="A138">
        <v>3023511</v>
      </c>
      <c r="B138" s="118">
        <v>3023511</v>
      </c>
      <c r="C138" t="s">
        <v>429</v>
      </c>
      <c r="D138" s="106">
        <v>0</v>
      </c>
      <c r="E138" s="106" t="s">
        <v>400</v>
      </c>
      <c r="F138" s="106" t="s">
        <v>409</v>
      </c>
      <c r="G138" t="s">
        <v>856</v>
      </c>
      <c r="H138" t="s">
        <v>277</v>
      </c>
      <c r="I138" t="s">
        <v>277</v>
      </c>
      <c r="J138">
        <v>661225</v>
      </c>
      <c r="K138" s="118" t="s">
        <v>12</v>
      </c>
      <c r="L138" s="106">
        <v>1</v>
      </c>
      <c r="M138" s="106" t="str">
        <f t="shared" ref="M138:M197" si="64">LEFT(I138,4)&amp;"."&amp;K138</f>
        <v>SEN .I03</v>
      </c>
      <c r="N138" s="106">
        <v>400024</v>
      </c>
      <c r="O138" t="s">
        <v>64</v>
      </c>
      <c r="P138" t="s">
        <v>64</v>
      </c>
      <c r="Q138" t="s">
        <v>65</v>
      </c>
      <c r="R138" t="s">
        <v>66</v>
      </c>
      <c r="S138" t="s">
        <v>841</v>
      </c>
      <c r="T138" s="125">
        <v>7314</v>
      </c>
      <c r="U138" t="str">
        <f t="shared" si="62"/>
        <v>3511.SEN .I03.Ap251</v>
      </c>
      <c r="V138" t="str">
        <f t="shared" si="63"/>
        <v>Blessed Dominic Rc School.3511.SEN .I03.Ap25</v>
      </c>
      <c r="W138" s="119">
        <v>1125.2307692307693</v>
      </c>
      <c r="X138" s="119" t="s">
        <v>24576</v>
      </c>
      <c r="Y138" s="119" t="s">
        <v>24577</v>
      </c>
      <c r="Z138" s="119">
        <v>562.61538461538464</v>
      </c>
      <c r="AA138" s="97" t="str">
        <f t="shared" si="59"/>
        <v>3511SEN .I03Jun25</v>
      </c>
      <c r="AB138" s="119" t="str">
        <f t="shared" si="60"/>
        <v>Blessed.3511SEN .I03Jun25</v>
      </c>
      <c r="AC138" s="97">
        <f t="shared" si="44"/>
        <v>562.61538461538453</v>
      </c>
      <c r="AE138" s="119"/>
      <c r="AF138" s="97">
        <f t="shared" si="58"/>
        <v>562.61538461538453</v>
      </c>
      <c r="AG138" s="97">
        <f t="shared" si="58"/>
        <v>562.61538461538453</v>
      </c>
      <c r="AH138" s="97">
        <f t="shared" si="58"/>
        <v>562.61538461538453</v>
      </c>
      <c r="AI138" s="97">
        <f t="shared" si="58"/>
        <v>562.61538461538453</v>
      </c>
      <c r="AJ138" s="97">
        <f t="shared" si="58"/>
        <v>562.61538461538453</v>
      </c>
      <c r="AK138" s="97">
        <f t="shared" si="58"/>
        <v>562.61538461538453</v>
      </c>
      <c r="AL138" s="97">
        <f t="shared" si="58"/>
        <v>562.61538461538453</v>
      </c>
      <c r="AM138" s="97">
        <f t="shared" si="58"/>
        <v>562.61538461538453</v>
      </c>
      <c r="AN138" s="97">
        <f t="shared" si="58"/>
        <v>562.61538461538453</v>
      </c>
      <c r="AO138" s="97">
        <f t="shared" si="58"/>
        <v>562.61538461538453</v>
      </c>
      <c r="AP138" s="97">
        <f t="shared" si="58"/>
        <v>562.61538461538453</v>
      </c>
      <c r="AQ138" s="97">
        <f t="shared" si="58"/>
        <v>562.61538461538453</v>
      </c>
      <c r="AR138" s="97">
        <f t="shared" si="58"/>
        <v>562.61538461538453</v>
      </c>
      <c r="AS138" s="97">
        <f t="shared" si="61"/>
        <v>562.61538461538453</v>
      </c>
      <c r="AT138" s="97">
        <f t="shared" si="61"/>
        <v>562.61538461538453</v>
      </c>
      <c r="AU138" s="97">
        <f t="shared" si="61"/>
        <v>562.61538461538453</v>
      </c>
      <c r="AV138" s="97">
        <f t="shared" si="61"/>
        <v>562.61538461538453</v>
      </c>
      <c r="AW138" s="97">
        <f t="shared" si="61"/>
        <v>562.61538461538453</v>
      </c>
      <c r="AX138" s="97">
        <f t="shared" si="61"/>
        <v>562.61538461538453</v>
      </c>
      <c r="AY138" s="97">
        <f t="shared" si="61"/>
        <v>562.61538461538453</v>
      </c>
      <c r="AZ138" s="97">
        <f t="shared" si="61"/>
        <v>562.61538461538453</v>
      </c>
      <c r="BA138" s="97">
        <f t="shared" si="61"/>
        <v>562.61538461538453</v>
      </c>
      <c r="BB138" s="97">
        <f t="shared" si="61"/>
        <v>562.61538461538453</v>
      </c>
      <c r="BC138" s="97">
        <f t="shared" si="61"/>
        <v>562.61538461538453</v>
      </c>
      <c r="BD138" s="97">
        <f t="shared" si="61"/>
        <v>562.61538461538453</v>
      </c>
      <c r="BE138" s="120">
        <f t="shared" ref="BE138:BE197" si="65">W138+Z138+AC138+AF138+AI138+AL138+AO138+AR138+AU138+AX138+BA138+BD138</f>
        <v>7314.0000000000009</v>
      </c>
      <c r="BF138" s="120">
        <f t="shared" ref="BF138:BF197" si="66">BE138-T138</f>
        <v>0</v>
      </c>
      <c r="BI138"/>
    </row>
    <row r="139" spans="1:72" x14ac:dyDescent="0.3">
      <c r="A139">
        <v>3023512</v>
      </c>
      <c r="B139" s="118">
        <v>3023512</v>
      </c>
      <c r="C139" t="s">
        <v>495</v>
      </c>
      <c r="D139" s="106">
        <v>0</v>
      </c>
      <c r="E139" s="106" t="s">
        <v>400</v>
      </c>
      <c r="F139" s="106" t="s">
        <v>409</v>
      </c>
      <c r="G139" s="4" t="s">
        <v>860</v>
      </c>
      <c r="H139" t="s">
        <v>277</v>
      </c>
      <c r="I139" t="s">
        <v>277</v>
      </c>
      <c r="J139">
        <v>661225</v>
      </c>
      <c r="K139" s="118" t="s">
        <v>12</v>
      </c>
      <c r="L139" s="106">
        <v>1</v>
      </c>
      <c r="M139" s="106" t="str">
        <f t="shared" si="64"/>
        <v>SEN .I03</v>
      </c>
      <c r="N139" s="106">
        <v>400093</v>
      </c>
      <c r="O139" t="s">
        <v>166</v>
      </c>
      <c r="P139" t="s">
        <v>166</v>
      </c>
      <c r="Q139" t="s">
        <v>167</v>
      </c>
      <c r="R139" t="s">
        <v>168</v>
      </c>
      <c r="S139" t="s">
        <v>841</v>
      </c>
      <c r="T139" s="125">
        <v>0</v>
      </c>
      <c r="U139" t="str">
        <f t="shared" si="62"/>
        <v>3512.SEN .I03.Ap251</v>
      </c>
      <c r="V139" t="str">
        <f t="shared" si="63"/>
        <v>Rosh Pinah School.3512.SEN .I03.Ap25</v>
      </c>
      <c r="W139" s="119">
        <v>0</v>
      </c>
      <c r="X139" s="119" t="s">
        <v>24578</v>
      </c>
      <c r="Y139" s="119" t="s">
        <v>24579</v>
      </c>
      <c r="Z139" s="119">
        <v>0</v>
      </c>
      <c r="AA139" s="119"/>
      <c r="AB139" s="119">
        <f t="shared" ref="AB139:AB145" si="67">$T139/13</f>
        <v>0</v>
      </c>
      <c r="AC139" s="97">
        <f t="shared" si="44"/>
        <v>0</v>
      </c>
      <c r="AE139" s="119"/>
      <c r="AF139" s="97">
        <f t="shared" si="58"/>
        <v>0</v>
      </c>
      <c r="AG139" s="97">
        <f t="shared" si="58"/>
        <v>0</v>
      </c>
      <c r="AH139" s="97">
        <f t="shared" si="58"/>
        <v>0</v>
      </c>
      <c r="AI139" s="97">
        <f t="shared" si="58"/>
        <v>0</v>
      </c>
      <c r="AJ139" s="97">
        <f t="shared" si="58"/>
        <v>0</v>
      </c>
      <c r="AK139" s="97">
        <f t="shared" si="58"/>
        <v>0</v>
      </c>
      <c r="AL139" s="97">
        <f t="shared" si="58"/>
        <v>0</v>
      </c>
      <c r="AM139" s="97">
        <f t="shared" si="58"/>
        <v>0</v>
      </c>
      <c r="AN139" s="97">
        <f t="shared" si="58"/>
        <v>0</v>
      </c>
      <c r="AO139" s="97">
        <f t="shared" si="58"/>
        <v>0</v>
      </c>
      <c r="AP139" s="97">
        <f t="shared" si="58"/>
        <v>0</v>
      </c>
      <c r="AQ139" s="97">
        <f t="shared" si="58"/>
        <v>0</v>
      </c>
      <c r="AR139" s="97">
        <f t="shared" si="58"/>
        <v>0</v>
      </c>
      <c r="AS139" s="97">
        <f t="shared" si="61"/>
        <v>0</v>
      </c>
      <c r="AT139" s="97">
        <f t="shared" si="61"/>
        <v>0</v>
      </c>
      <c r="AU139" s="97">
        <f t="shared" si="61"/>
        <v>0</v>
      </c>
      <c r="AV139" s="97">
        <f t="shared" si="61"/>
        <v>0</v>
      </c>
      <c r="AW139" s="97">
        <f t="shared" si="61"/>
        <v>0</v>
      </c>
      <c r="AX139" s="97">
        <f t="shared" si="61"/>
        <v>0</v>
      </c>
      <c r="AY139" s="97">
        <f t="shared" si="61"/>
        <v>0</v>
      </c>
      <c r="AZ139" s="97">
        <f t="shared" si="61"/>
        <v>0</v>
      </c>
      <c r="BA139" s="97">
        <f t="shared" si="61"/>
        <v>0</v>
      </c>
      <c r="BB139" s="97">
        <f t="shared" si="61"/>
        <v>0</v>
      </c>
      <c r="BC139" s="97">
        <f t="shared" si="61"/>
        <v>0</v>
      </c>
      <c r="BD139" s="97">
        <f t="shared" si="61"/>
        <v>0</v>
      </c>
      <c r="BE139" s="120">
        <f t="shared" si="65"/>
        <v>0</v>
      </c>
      <c r="BF139" s="120">
        <f t="shared" si="66"/>
        <v>0</v>
      </c>
      <c r="BI139"/>
    </row>
    <row r="140" spans="1:72" x14ac:dyDescent="0.3">
      <c r="A140">
        <v>3023512</v>
      </c>
      <c r="B140" s="118">
        <v>3023512</v>
      </c>
      <c r="C140" t="s">
        <v>495</v>
      </c>
      <c r="D140" s="106">
        <v>0</v>
      </c>
      <c r="E140" s="106" t="s">
        <v>400</v>
      </c>
      <c r="F140" s="106" t="s">
        <v>409</v>
      </c>
      <c r="G140" t="s">
        <v>860</v>
      </c>
      <c r="H140" t="s">
        <v>872</v>
      </c>
      <c r="I140" t="s">
        <v>279</v>
      </c>
      <c r="J140">
        <v>661225</v>
      </c>
      <c r="K140" s="118" t="s">
        <v>12</v>
      </c>
      <c r="L140" s="106">
        <v>1</v>
      </c>
      <c r="M140" s="106" t="str">
        <f t="shared" si="64"/>
        <v>EHCP.I03</v>
      </c>
      <c r="N140" s="106">
        <v>400093</v>
      </c>
      <c r="O140" t="s">
        <v>166</v>
      </c>
      <c r="P140" t="s">
        <v>166</v>
      </c>
      <c r="Q140" t="s">
        <v>167</v>
      </c>
      <c r="R140" t="s">
        <v>168</v>
      </c>
      <c r="S140" t="s">
        <v>23983</v>
      </c>
      <c r="T140" s="125">
        <v>63545.58</v>
      </c>
      <c r="U140" t="str">
        <f t="shared" si="62"/>
        <v>3512.EHCP.I03.Ap251</v>
      </c>
      <c r="V140" t="str">
        <f t="shared" si="63"/>
        <v>Rosh Pinah School.3512.EHCP.I03.Ap25</v>
      </c>
      <c r="W140" s="119">
        <v>9776.2430769230778</v>
      </c>
      <c r="X140" s="119" t="s">
        <v>24580</v>
      </c>
      <c r="Y140" s="119" t="s">
        <v>24581</v>
      </c>
      <c r="Z140" s="119">
        <v>4888.1215384615389</v>
      </c>
      <c r="AA140" s="97" t="str">
        <f>RIGHT(A140,4)&amp;M140&amp;"Jun25"</f>
        <v>3512EHCP.I03Jun25</v>
      </c>
      <c r="AB140" s="119" t="str">
        <f t="shared" ref="AB140:AB144" si="68">LEFT(C140,7)&amp;"."&amp;AA140</f>
        <v>Rosh Pi.3512EHCP.I03Jun25</v>
      </c>
      <c r="AC140" s="97">
        <f t="shared" si="44"/>
        <v>4888.121538461538</v>
      </c>
      <c r="AE140" s="119"/>
      <c r="AF140" s="97">
        <f t="shared" si="58"/>
        <v>4888.121538461538</v>
      </c>
      <c r="AG140" s="97">
        <f t="shared" si="58"/>
        <v>4888.121538461538</v>
      </c>
      <c r="AH140" s="97">
        <f t="shared" si="58"/>
        <v>4888.121538461538</v>
      </c>
      <c r="AI140" s="97">
        <f t="shared" si="58"/>
        <v>4888.121538461538</v>
      </c>
      <c r="AJ140" s="97">
        <f t="shared" si="58"/>
        <v>4888.121538461538</v>
      </c>
      <c r="AK140" s="97">
        <f t="shared" si="58"/>
        <v>4888.121538461538</v>
      </c>
      <c r="AL140" s="97">
        <f t="shared" si="58"/>
        <v>4888.121538461538</v>
      </c>
      <c r="AM140" s="97">
        <f t="shared" si="58"/>
        <v>4888.121538461538</v>
      </c>
      <c r="AN140" s="97">
        <f t="shared" si="58"/>
        <v>4888.121538461538</v>
      </c>
      <c r="AO140" s="97">
        <f t="shared" si="58"/>
        <v>4888.121538461538</v>
      </c>
      <c r="AP140" s="97">
        <f t="shared" si="58"/>
        <v>4888.121538461538</v>
      </c>
      <c r="AQ140" s="97">
        <f t="shared" si="58"/>
        <v>4888.121538461538</v>
      </c>
      <c r="AR140" s="97">
        <f t="shared" si="58"/>
        <v>4888.121538461538</v>
      </c>
      <c r="AS140" s="97">
        <f t="shared" si="61"/>
        <v>4888.121538461538</v>
      </c>
      <c r="AT140" s="97">
        <f t="shared" si="61"/>
        <v>4888.121538461538</v>
      </c>
      <c r="AU140" s="97">
        <f t="shared" si="61"/>
        <v>4888.121538461538</v>
      </c>
      <c r="AV140" s="97">
        <f t="shared" si="61"/>
        <v>4888.121538461538</v>
      </c>
      <c r="AW140" s="97">
        <f t="shared" si="61"/>
        <v>4888.121538461538</v>
      </c>
      <c r="AX140" s="97">
        <f t="shared" si="61"/>
        <v>4888.121538461538</v>
      </c>
      <c r="AY140" s="97">
        <f t="shared" si="61"/>
        <v>4888.121538461538</v>
      </c>
      <c r="AZ140" s="97">
        <f t="shared" si="61"/>
        <v>4888.121538461538</v>
      </c>
      <c r="BA140" s="97">
        <f t="shared" si="61"/>
        <v>4888.121538461538</v>
      </c>
      <c r="BB140" s="97">
        <f t="shared" si="61"/>
        <v>4888.121538461538</v>
      </c>
      <c r="BC140" s="97">
        <f t="shared" si="61"/>
        <v>4888.121538461538</v>
      </c>
      <c r="BD140" s="97">
        <f t="shared" si="61"/>
        <v>4888.121538461538</v>
      </c>
      <c r="BE140" s="120">
        <f t="shared" si="65"/>
        <v>63545.57999999998</v>
      </c>
      <c r="BF140" s="120">
        <f t="shared" si="66"/>
        <v>0</v>
      </c>
      <c r="BI140"/>
    </row>
    <row r="141" spans="1:72" x14ac:dyDescent="0.3">
      <c r="A141" t="s">
        <v>23984</v>
      </c>
      <c r="B141" s="118">
        <v>3023513</v>
      </c>
      <c r="C141" t="s">
        <v>475</v>
      </c>
      <c r="D141" s="4">
        <v>0</v>
      </c>
      <c r="E141" s="4" t="s">
        <v>400</v>
      </c>
      <c r="F141" s="4" t="s">
        <v>409</v>
      </c>
      <c r="G141" t="s">
        <v>860</v>
      </c>
      <c r="H141" t="s">
        <v>872</v>
      </c>
      <c r="I141" t="s">
        <v>279</v>
      </c>
      <c r="J141">
        <v>661225</v>
      </c>
      <c r="K141" s="118" t="s">
        <v>12</v>
      </c>
      <c r="L141" s="106">
        <v>1</v>
      </c>
      <c r="M141" s="106" t="str">
        <f t="shared" si="64"/>
        <v>EHCP.I03</v>
      </c>
      <c r="N141" s="106">
        <v>400007</v>
      </c>
      <c r="O141" t="s">
        <v>76</v>
      </c>
      <c r="P141" t="s">
        <v>76</v>
      </c>
      <c r="Q141" t="s">
        <v>77</v>
      </c>
      <c r="R141" t="s">
        <v>78</v>
      </c>
      <c r="S141" t="s">
        <v>845</v>
      </c>
      <c r="T141" s="125">
        <v>88459.41</v>
      </c>
      <c r="U141" t="str">
        <f t="shared" si="62"/>
        <v>3513.EHCP.I03.Ap251</v>
      </c>
      <c r="V141" t="str">
        <f t="shared" si="63"/>
        <v>Menorah Primary School.3513.EHCP.I03.Ap25</v>
      </c>
      <c r="W141" s="119">
        <v>11597.076923076924</v>
      </c>
      <c r="X141" s="119" t="s">
        <v>24582</v>
      </c>
      <c r="Y141" s="119" t="s">
        <v>24583</v>
      </c>
      <c r="Z141" s="119">
        <v>5798.5384615384619</v>
      </c>
      <c r="AA141" s="97" t="str">
        <f>RIGHT(A141,4)&amp;M141&amp;"Jun25"</f>
        <v>0124EHCP.I03Jun25</v>
      </c>
      <c r="AB141" s="119" t="str">
        <f t="shared" si="68"/>
        <v>Menorah.0124EHCP.I03Jun25</v>
      </c>
      <c r="AC141" s="97">
        <f t="shared" si="44"/>
        <v>7106.3794615384613</v>
      </c>
      <c r="AE141" s="119"/>
      <c r="AF141" s="97">
        <f t="shared" si="58"/>
        <v>7106.3794615384613</v>
      </c>
      <c r="AG141" s="97">
        <f t="shared" si="58"/>
        <v>7106.3794615384613</v>
      </c>
      <c r="AH141" s="97">
        <f t="shared" si="58"/>
        <v>7106.3794615384613</v>
      </c>
      <c r="AI141" s="97">
        <f t="shared" si="58"/>
        <v>7106.3794615384613</v>
      </c>
      <c r="AJ141" s="97">
        <f t="shared" si="58"/>
        <v>7106.3794615384613</v>
      </c>
      <c r="AK141" s="97">
        <f t="shared" si="58"/>
        <v>7106.3794615384613</v>
      </c>
      <c r="AL141" s="97">
        <f t="shared" ref="AF141:AR161" si="69">($T141-($W141+$Z141))/10</f>
        <v>7106.3794615384613</v>
      </c>
      <c r="AM141" s="97">
        <f t="shared" si="69"/>
        <v>7106.3794615384613</v>
      </c>
      <c r="AN141" s="97">
        <f t="shared" si="69"/>
        <v>7106.3794615384613</v>
      </c>
      <c r="AO141" s="97">
        <f t="shared" si="69"/>
        <v>7106.3794615384613</v>
      </c>
      <c r="AP141" s="97">
        <f t="shared" si="69"/>
        <v>7106.3794615384613</v>
      </c>
      <c r="AQ141" s="97">
        <f t="shared" si="69"/>
        <v>7106.3794615384613</v>
      </c>
      <c r="AR141" s="97">
        <f t="shared" si="69"/>
        <v>7106.3794615384613</v>
      </c>
      <c r="AS141" s="97">
        <f t="shared" si="61"/>
        <v>7106.3794615384613</v>
      </c>
      <c r="AT141" s="97">
        <f t="shared" si="61"/>
        <v>7106.3794615384613</v>
      </c>
      <c r="AU141" s="97">
        <f t="shared" si="61"/>
        <v>7106.3794615384613</v>
      </c>
      <c r="AV141" s="97">
        <f t="shared" si="61"/>
        <v>7106.3794615384613</v>
      </c>
      <c r="AW141" s="97">
        <f t="shared" si="61"/>
        <v>7106.3794615384613</v>
      </c>
      <c r="AX141" s="97">
        <f t="shared" si="61"/>
        <v>7106.3794615384613</v>
      </c>
      <c r="AY141" s="97">
        <f t="shared" si="61"/>
        <v>7106.3794615384613</v>
      </c>
      <c r="AZ141" s="97">
        <f t="shared" si="61"/>
        <v>7106.3794615384613</v>
      </c>
      <c r="BA141" s="97">
        <f t="shared" si="61"/>
        <v>7106.3794615384613</v>
      </c>
      <c r="BB141" s="97">
        <f t="shared" si="61"/>
        <v>7106.3794615384613</v>
      </c>
      <c r="BC141" s="97">
        <f t="shared" si="61"/>
        <v>7106.3794615384613</v>
      </c>
      <c r="BD141" s="97">
        <f t="shared" si="61"/>
        <v>7106.3794615384613</v>
      </c>
      <c r="BE141" s="120">
        <f t="shared" si="65"/>
        <v>88459.409999999974</v>
      </c>
      <c r="BF141" s="120">
        <f t="shared" si="66"/>
        <v>0</v>
      </c>
      <c r="BI141"/>
    </row>
    <row r="142" spans="1:72" x14ac:dyDescent="0.3">
      <c r="A142">
        <v>3023514</v>
      </c>
      <c r="B142" s="118">
        <v>3023514</v>
      </c>
      <c r="C142" t="s">
        <v>420</v>
      </c>
      <c r="D142" s="106">
        <v>0</v>
      </c>
      <c r="E142" s="106" t="s">
        <v>400</v>
      </c>
      <c r="F142" s="106" t="s">
        <v>409</v>
      </c>
      <c r="G142" t="s">
        <v>860</v>
      </c>
      <c r="H142" t="s">
        <v>872</v>
      </c>
      <c r="I142" t="s">
        <v>279</v>
      </c>
      <c r="J142">
        <v>661225</v>
      </c>
      <c r="K142" s="118" t="s">
        <v>12</v>
      </c>
      <c r="L142" s="106">
        <v>1</v>
      </c>
      <c r="M142" s="106" t="str">
        <f t="shared" si="64"/>
        <v>EHCP.I03</v>
      </c>
      <c r="N142" s="106">
        <v>400107</v>
      </c>
      <c r="O142" t="s">
        <v>193</v>
      </c>
      <c r="P142" t="s">
        <v>193</v>
      </c>
      <c r="Q142" t="s">
        <v>194</v>
      </c>
      <c r="R142" t="s">
        <v>195</v>
      </c>
      <c r="S142" t="s">
        <v>845</v>
      </c>
      <c r="T142" s="125">
        <v>51147</v>
      </c>
      <c r="U142" t="str">
        <f t="shared" si="62"/>
        <v>3514.EHCP.I03.Ap251</v>
      </c>
      <c r="V142" t="str">
        <f t="shared" si="63"/>
        <v>The Annunciation Rc Junior School.3514.EHCP.I03.Ap25</v>
      </c>
      <c r="W142" s="119">
        <v>7868.7692307692305</v>
      </c>
      <c r="X142" s="119" t="s">
        <v>24584</v>
      </c>
      <c r="Y142" s="119" t="s">
        <v>24585</v>
      </c>
      <c r="Z142" s="119">
        <v>3934.3846153846152</v>
      </c>
      <c r="AA142" s="97" t="str">
        <f>RIGHT(A142,4)&amp;M142&amp;"Jun25"</f>
        <v>3514EHCP.I03Jun25</v>
      </c>
      <c r="AB142" s="119" t="str">
        <f t="shared" si="68"/>
        <v>Annunci.3514EHCP.I03Jun25</v>
      </c>
      <c r="AC142" s="97">
        <f t="shared" si="44"/>
        <v>3934.3846153846157</v>
      </c>
      <c r="AE142" s="119"/>
      <c r="AF142" s="97">
        <f t="shared" si="69"/>
        <v>3934.3846153846157</v>
      </c>
      <c r="AG142" s="97">
        <f t="shared" si="69"/>
        <v>3934.3846153846157</v>
      </c>
      <c r="AH142" s="97">
        <f t="shared" si="69"/>
        <v>3934.3846153846157</v>
      </c>
      <c r="AI142" s="97">
        <f t="shared" si="69"/>
        <v>3934.3846153846157</v>
      </c>
      <c r="AJ142" s="97">
        <f t="shared" si="69"/>
        <v>3934.3846153846157</v>
      </c>
      <c r="AK142" s="97">
        <f t="shared" si="69"/>
        <v>3934.3846153846157</v>
      </c>
      <c r="AL142" s="97">
        <f t="shared" si="69"/>
        <v>3934.3846153846157</v>
      </c>
      <c r="AM142" s="97">
        <f t="shared" si="69"/>
        <v>3934.3846153846157</v>
      </c>
      <c r="AN142" s="97">
        <f t="shared" si="69"/>
        <v>3934.3846153846157</v>
      </c>
      <c r="AO142" s="97">
        <f t="shared" si="69"/>
        <v>3934.3846153846157</v>
      </c>
      <c r="AP142" s="97">
        <f t="shared" si="69"/>
        <v>3934.3846153846157</v>
      </c>
      <c r="AQ142" s="97">
        <f t="shared" si="69"/>
        <v>3934.3846153846157</v>
      </c>
      <c r="AR142" s="97">
        <f t="shared" si="69"/>
        <v>3934.3846153846157</v>
      </c>
      <c r="AS142" s="97">
        <f t="shared" si="61"/>
        <v>3934.3846153846157</v>
      </c>
      <c r="AT142" s="97">
        <f t="shared" si="61"/>
        <v>3934.3846153846157</v>
      </c>
      <c r="AU142" s="97">
        <f t="shared" si="61"/>
        <v>3934.3846153846157</v>
      </c>
      <c r="AV142" s="97">
        <f t="shared" si="61"/>
        <v>3934.3846153846157</v>
      </c>
      <c r="AW142" s="97">
        <f t="shared" si="61"/>
        <v>3934.3846153846157</v>
      </c>
      <c r="AX142" s="97">
        <f t="shared" si="61"/>
        <v>3934.3846153846157</v>
      </c>
      <c r="AY142" s="97">
        <f t="shared" si="61"/>
        <v>3934.3846153846157</v>
      </c>
      <c r="AZ142" s="97">
        <f t="shared" si="61"/>
        <v>3934.3846153846157</v>
      </c>
      <c r="BA142" s="97">
        <f t="shared" si="61"/>
        <v>3934.3846153846157</v>
      </c>
      <c r="BB142" s="97">
        <f t="shared" si="61"/>
        <v>3934.3846153846157</v>
      </c>
      <c r="BC142" s="97">
        <f t="shared" si="61"/>
        <v>3934.3846153846157</v>
      </c>
      <c r="BD142" s="97">
        <f t="shared" si="61"/>
        <v>3934.3846153846157</v>
      </c>
      <c r="BE142" s="120">
        <f t="shared" si="65"/>
        <v>51147.000000000015</v>
      </c>
      <c r="BF142" s="120">
        <f t="shared" si="66"/>
        <v>0</v>
      </c>
      <c r="BI142"/>
    </row>
    <row r="143" spans="1:72" x14ac:dyDescent="0.3">
      <c r="A143">
        <v>3023515</v>
      </c>
      <c r="B143" s="118">
        <v>3023515</v>
      </c>
      <c r="C143" t="s">
        <v>297</v>
      </c>
      <c r="D143" s="106">
        <v>0</v>
      </c>
      <c r="E143" s="106" t="s">
        <v>403</v>
      </c>
      <c r="F143" s="106" t="s">
        <v>409</v>
      </c>
      <c r="G143" t="s">
        <v>859</v>
      </c>
      <c r="H143" t="s">
        <v>873</v>
      </c>
      <c r="I143" t="s">
        <v>279</v>
      </c>
      <c r="J143">
        <v>657120</v>
      </c>
      <c r="K143" s="118" t="s">
        <v>12</v>
      </c>
      <c r="L143" s="106">
        <v>1</v>
      </c>
      <c r="M143" s="106" t="str">
        <f t="shared" si="64"/>
        <v>EHCP.I03</v>
      </c>
      <c r="N143" s="106">
        <v>143982</v>
      </c>
      <c r="O143" t="s">
        <v>297</v>
      </c>
      <c r="P143" t="s">
        <v>297</v>
      </c>
      <c r="Q143" t="s">
        <v>296</v>
      </c>
      <c r="R143" t="s">
        <v>819</v>
      </c>
      <c r="S143" t="s">
        <v>844</v>
      </c>
      <c r="T143" s="125">
        <v>62334</v>
      </c>
      <c r="U143" t="str">
        <f t="shared" si="62"/>
        <v>3515.EHCP.I03.Ap251</v>
      </c>
      <c r="V143" t="str">
        <f t="shared" si="63"/>
        <v>Independent Jewish Day School.3515.EHCP.I03.Ap25</v>
      </c>
      <c r="W143" s="119">
        <v>9589.8461538461543</v>
      </c>
      <c r="X143" s="119" t="s">
        <v>24586</v>
      </c>
      <c r="Y143" s="119" t="s">
        <v>24587</v>
      </c>
      <c r="Z143" s="119">
        <v>4794.9230769230771</v>
      </c>
      <c r="AA143" s="97" t="str">
        <f>RIGHT(A143,4)&amp;M143&amp;"Jun25"</f>
        <v>3515EHCP.I03Jun25</v>
      </c>
      <c r="AB143" s="119" t="str">
        <f t="shared" si="68"/>
        <v>Indepen.3515EHCP.I03Jun25</v>
      </c>
      <c r="AC143" s="97">
        <f t="shared" si="44"/>
        <v>4794.9230769230762</v>
      </c>
      <c r="AE143" s="119"/>
      <c r="AF143" s="97">
        <f t="shared" si="69"/>
        <v>4794.9230769230762</v>
      </c>
      <c r="AG143" s="97">
        <f t="shared" si="69"/>
        <v>4794.9230769230762</v>
      </c>
      <c r="AH143" s="97">
        <f t="shared" si="69"/>
        <v>4794.9230769230762</v>
      </c>
      <c r="AI143" s="97">
        <f t="shared" si="69"/>
        <v>4794.9230769230762</v>
      </c>
      <c r="AJ143" s="97">
        <f t="shared" si="69"/>
        <v>4794.9230769230762</v>
      </c>
      <c r="AK143" s="97">
        <f t="shared" si="69"/>
        <v>4794.9230769230762</v>
      </c>
      <c r="AL143" s="97">
        <f t="shared" si="69"/>
        <v>4794.9230769230762</v>
      </c>
      <c r="AM143" s="97">
        <f t="shared" si="69"/>
        <v>4794.9230769230762</v>
      </c>
      <c r="AN143" s="97">
        <f t="shared" si="69"/>
        <v>4794.9230769230762</v>
      </c>
      <c r="AO143" s="97">
        <f t="shared" si="69"/>
        <v>4794.9230769230762</v>
      </c>
      <c r="AP143" s="97">
        <f t="shared" si="69"/>
        <v>4794.9230769230762</v>
      </c>
      <c r="AQ143" s="97">
        <f t="shared" si="69"/>
        <v>4794.9230769230762</v>
      </c>
      <c r="AR143" s="97">
        <f t="shared" si="69"/>
        <v>4794.9230769230762</v>
      </c>
      <c r="AS143" s="97">
        <f t="shared" si="61"/>
        <v>4794.9230769230762</v>
      </c>
      <c r="AT143" s="97">
        <f t="shared" si="61"/>
        <v>4794.9230769230762</v>
      </c>
      <c r="AU143" s="97">
        <f t="shared" si="61"/>
        <v>4794.9230769230762</v>
      </c>
      <c r="AV143" s="97">
        <f t="shared" si="61"/>
        <v>4794.9230769230762</v>
      </c>
      <c r="AW143" s="97">
        <f t="shared" si="61"/>
        <v>4794.9230769230762</v>
      </c>
      <c r="AX143" s="97">
        <f t="shared" si="61"/>
        <v>4794.9230769230762</v>
      </c>
      <c r="AY143" s="97">
        <f t="shared" si="61"/>
        <v>4794.9230769230762</v>
      </c>
      <c r="AZ143" s="97">
        <f t="shared" si="61"/>
        <v>4794.9230769230762</v>
      </c>
      <c r="BA143" s="97">
        <f t="shared" si="61"/>
        <v>4794.9230769230762</v>
      </c>
      <c r="BB143" s="97">
        <f t="shared" si="61"/>
        <v>4794.9230769230762</v>
      </c>
      <c r="BC143" s="97">
        <f t="shared" si="61"/>
        <v>4794.9230769230762</v>
      </c>
      <c r="BD143" s="97">
        <f t="shared" si="61"/>
        <v>4794.9230769230762</v>
      </c>
      <c r="BE143" s="120">
        <f t="shared" si="65"/>
        <v>62334.000000000007</v>
      </c>
      <c r="BF143" s="120">
        <f t="shared" si="66"/>
        <v>0</v>
      </c>
      <c r="BI143"/>
    </row>
    <row r="144" spans="1:72" s="474" customFormat="1" x14ac:dyDescent="0.3">
      <c r="A144">
        <v>3023516</v>
      </c>
      <c r="B144" s="118">
        <v>3023516</v>
      </c>
      <c r="C144" t="s">
        <v>464</v>
      </c>
      <c r="D144" s="106">
        <v>0</v>
      </c>
      <c r="E144" s="106" t="s">
        <v>400</v>
      </c>
      <c r="F144" s="106" t="s">
        <v>409</v>
      </c>
      <c r="G144" t="s">
        <v>860</v>
      </c>
      <c r="H144" t="s">
        <v>872</v>
      </c>
      <c r="I144" t="s">
        <v>279</v>
      </c>
      <c r="J144">
        <v>661225</v>
      </c>
      <c r="K144" s="118" t="s">
        <v>12</v>
      </c>
      <c r="L144" s="106">
        <v>1</v>
      </c>
      <c r="M144" s="106" t="str">
        <f t="shared" si="64"/>
        <v>EHCP.I03</v>
      </c>
      <c r="N144" s="106">
        <v>400108</v>
      </c>
      <c r="O144" t="s">
        <v>19</v>
      </c>
      <c r="P144" t="s">
        <v>19</v>
      </c>
      <c r="Q144" t="s">
        <v>20</v>
      </c>
      <c r="R144" t="s">
        <v>21</v>
      </c>
      <c r="S144" t="s">
        <v>845</v>
      </c>
      <c r="T144" s="125">
        <v>153906.99</v>
      </c>
      <c r="U144" t="str">
        <f t="shared" si="62"/>
        <v>3516.EHCP.I03.Ap251</v>
      </c>
      <c r="V144" t="str">
        <f t="shared" si="63"/>
        <v>Hasmonean Primary School.3516.EHCP.I03.Ap25</v>
      </c>
      <c r="W144" s="119">
        <v>23568.461538461539</v>
      </c>
      <c r="X144" s="119" t="s">
        <v>24588</v>
      </c>
      <c r="Y144" s="119" t="s">
        <v>24589</v>
      </c>
      <c r="Z144" s="119">
        <v>11784.23076923077</v>
      </c>
      <c r="AA144" s="97" t="str">
        <f>RIGHT(A144,4)&amp;M144&amp;"Jun25"</f>
        <v>3516EHCP.I03Jun25</v>
      </c>
      <c r="AB144" s="119" t="str">
        <f t="shared" si="68"/>
        <v>Hasmone.3516EHCP.I03Jun25</v>
      </c>
      <c r="AC144" s="97">
        <f t="shared" si="44"/>
        <v>11855.429769230768</v>
      </c>
      <c r="AE144" s="119"/>
      <c r="AF144" s="97">
        <f t="shared" si="69"/>
        <v>11855.429769230768</v>
      </c>
      <c r="AG144" s="97">
        <f t="shared" si="69"/>
        <v>11855.429769230768</v>
      </c>
      <c r="AH144" s="97">
        <f t="shared" si="69"/>
        <v>11855.429769230768</v>
      </c>
      <c r="AI144" s="97">
        <f t="shared" si="69"/>
        <v>11855.429769230768</v>
      </c>
      <c r="AJ144" s="97">
        <f t="shared" si="69"/>
        <v>11855.429769230768</v>
      </c>
      <c r="AK144" s="97">
        <f t="shared" si="69"/>
        <v>11855.429769230768</v>
      </c>
      <c r="AL144" s="97">
        <f t="shared" si="69"/>
        <v>11855.429769230768</v>
      </c>
      <c r="AM144" s="97">
        <f t="shared" si="69"/>
        <v>11855.429769230768</v>
      </c>
      <c r="AN144" s="97">
        <f t="shared" si="69"/>
        <v>11855.429769230768</v>
      </c>
      <c r="AO144" s="97">
        <f t="shared" si="69"/>
        <v>11855.429769230768</v>
      </c>
      <c r="AP144" s="97">
        <f t="shared" si="69"/>
        <v>11855.429769230768</v>
      </c>
      <c r="AQ144" s="97">
        <f t="shared" si="69"/>
        <v>11855.429769230768</v>
      </c>
      <c r="AR144" s="97">
        <f t="shared" si="69"/>
        <v>11855.429769230768</v>
      </c>
      <c r="AS144" s="97">
        <f t="shared" si="61"/>
        <v>11855.429769230768</v>
      </c>
      <c r="AT144" s="97">
        <f t="shared" si="61"/>
        <v>11855.429769230768</v>
      </c>
      <c r="AU144" s="97">
        <f t="shared" si="61"/>
        <v>11855.429769230768</v>
      </c>
      <c r="AV144" s="97">
        <f t="shared" si="61"/>
        <v>11855.429769230768</v>
      </c>
      <c r="AW144" s="97">
        <f t="shared" si="61"/>
        <v>11855.429769230768</v>
      </c>
      <c r="AX144" s="97">
        <f t="shared" si="61"/>
        <v>11855.429769230768</v>
      </c>
      <c r="AY144" s="97">
        <f t="shared" si="61"/>
        <v>11855.429769230768</v>
      </c>
      <c r="AZ144" s="97">
        <f t="shared" si="61"/>
        <v>11855.429769230768</v>
      </c>
      <c r="BA144" s="97">
        <f t="shared" si="61"/>
        <v>11855.429769230768</v>
      </c>
      <c r="BB144" s="97">
        <f t="shared" si="61"/>
        <v>11855.429769230768</v>
      </c>
      <c r="BC144" s="97">
        <f t="shared" si="61"/>
        <v>11855.429769230768</v>
      </c>
      <c r="BD144" s="97">
        <f t="shared" si="61"/>
        <v>11855.429769230768</v>
      </c>
      <c r="BE144" s="120">
        <f t="shared" si="65"/>
        <v>153906.99000000002</v>
      </c>
      <c r="BF144" s="120">
        <f t="shared" si="66"/>
        <v>0</v>
      </c>
      <c r="BG144"/>
      <c r="BH144"/>
      <c r="BI144"/>
      <c r="BP144"/>
      <c r="BQ144"/>
      <c r="BR144"/>
      <c r="BS144"/>
      <c r="BT144"/>
    </row>
    <row r="145" spans="1:72" s="474" customFormat="1" x14ac:dyDescent="0.3">
      <c r="A145">
        <v>3023518</v>
      </c>
      <c r="B145" s="118">
        <v>3023518</v>
      </c>
      <c r="C145" t="s">
        <v>531</v>
      </c>
      <c r="D145" s="106">
        <v>0</v>
      </c>
      <c r="E145" s="106" t="s">
        <v>400</v>
      </c>
      <c r="F145" s="106" t="s">
        <v>409</v>
      </c>
      <c r="G145" t="s">
        <v>856</v>
      </c>
      <c r="H145" t="s">
        <v>277</v>
      </c>
      <c r="I145" t="s">
        <v>277</v>
      </c>
      <c r="J145">
        <v>661225</v>
      </c>
      <c r="K145" s="118" t="s">
        <v>12</v>
      </c>
      <c r="L145" s="106">
        <v>1</v>
      </c>
      <c r="M145" s="106" t="str">
        <f t="shared" si="64"/>
        <v>SEN .I03</v>
      </c>
      <c r="N145" s="106">
        <v>400117</v>
      </c>
      <c r="O145" t="s">
        <v>172</v>
      </c>
      <c r="P145" t="s">
        <v>172</v>
      </c>
      <c r="Q145" t="s">
        <v>173</v>
      </c>
      <c r="R145" t="s">
        <v>174</v>
      </c>
      <c r="S145" t="s">
        <v>841</v>
      </c>
      <c r="T145" s="125">
        <v>0</v>
      </c>
      <c r="U145" t="str">
        <f t="shared" si="62"/>
        <v>3518.SEN .I03.Ap251</v>
      </c>
      <c r="V145" t="str">
        <f t="shared" si="63"/>
        <v>Woodcroft School.3518.SEN .I03.Ap25</v>
      </c>
      <c r="W145" s="119">
        <v>0</v>
      </c>
      <c r="X145" s="119" t="s">
        <v>24590</v>
      </c>
      <c r="Y145" s="119" t="s">
        <v>24591</v>
      </c>
      <c r="Z145" s="119">
        <v>0</v>
      </c>
      <c r="AA145" s="119"/>
      <c r="AB145" s="119">
        <f t="shared" si="67"/>
        <v>0</v>
      </c>
      <c r="AC145" s="97">
        <f t="shared" si="44"/>
        <v>0</v>
      </c>
      <c r="AE145" s="119"/>
      <c r="AF145" s="97">
        <f t="shared" si="69"/>
        <v>0</v>
      </c>
      <c r="AG145" s="97">
        <f t="shared" si="69"/>
        <v>0</v>
      </c>
      <c r="AH145" s="97">
        <f t="shared" si="69"/>
        <v>0</v>
      </c>
      <c r="AI145" s="97">
        <f t="shared" si="69"/>
        <v>0</v>
      </c>
      <c r="AJ145" s="97">
        <f t="shared" si="69"/>
        <v>0</v>
      </c>
      <c r="AK145" s="97">
        <f t="shared" si="69"/>
        <v>0</v>
      </c>
      <c r="AL145" s="97">
        <f t="shared" si="69"/>
        <v>0</v>
      </c>
      <c r="AM145" s="97">
        <f t="shared" si="69"/>
        <v>0</v>
      </c>
      <c r="AN145" s="97">
        <f t="shared" si="69"/>
        <v>0</v>
      </c>
      <c r="AO145" s="97">
        <f t="shared" si="69"/>
        <v>0</v>
      </c>
      <c r="AP145" s="97">
        <f t="shared" si="69"/>
        <v>0</v>
      </c>
      <c r="AQ145" s="97">
        <f t="shared" si="69"/>
        <v>0</v>
      </c>
      <c r="AR145" s="97">
        <f t="shared" si="69"/>
        <v>0</v>
      </c>
      <c r="AS145" s="97">
        <f t="shared" si="61"/>
        <v>0</v>
      </c>
      <c r="AT145" s="97">
        <f t="shared" si="61"/>
        <v>0</v>
      </c>
      <c r="AU145" s="97">
        <f t="shared" si="61"/>
        <v>0</v>
      </c>
      <c r="AV145" s="97">
        <f t="shared" si="61"/>
        <v>0</v>
      </c>
      <c r="AW145" s="97">
        <f t="shared" si="61"/>
        <v>0</v>
      </c>
      <c r="AX145" s="97">
        <f t="shared" si="61"/>
        <v>0</v>
      </c>
      <c r="AY145" s="97">
        <f t="shared" si="61"/>
        <v>0</v>
      </c>
      <c r="AZ145" s="97">
        <f t="shared" si="61"/>
        <v>0</v>
      </c>
      <c r="BA145" s="97">
        <f t="shared" si="61"/>
        <v>0</v>
      </c>
      <c r="BB145" s="97">
        <f t="shared" si="61"/>
        <v>0</v>
      </c>
      <c r="BC145" s="97">
        <f t="shared" si="61"/>
        <v>0</v>
      </c>
      <c r="BD145" s="97">
        <f t="shared" si="61"/>
        <v>0</v>
      </c>
      <c r="BE145" s="120">
        <f t="shared" si="65"/>
        <v>0</v>
      </c>
      <c r="BF145" s="120">
        <f t="shared" si="66"/>
        <v>0</v>
      </c>
      <c r="BG145"/>
      <c r="BH145"/>
      <c r="BI145"/>
      <c r="BP145"/>
      <c r="BQ145"/>
      <c r="BR145"/>
      <c r="BS145"/>
      <c r="BT145"/>
    </row>
    <row r="146" spans="1:72" s="474" customFormat="1" x14ac:dyDescent="0.3">
      <c r="A146">
        <v>3023518</v>
      </c>
      <c r="B146" s="118">
        <v>3023518</v>
      </c>
      <c r="C146" t="s">
        <v>531</v>
      </c>
      <c r="D146" s="106">
        <v>0</v>
      </c>
      <c r="E146" s="106" t="s">
        <v>400</v>
      </c>
      <c r="F146" s="106" t="s">
        <v>409</v>
      </c>
      <c r="G146" t="s">
        <v>860</v>
      </c>
      <c r="H146" t="s">
        <v>872</v>
      </c>
      <c r="I146" t="s">
        <v>279</v>
      </c>
      <c r="J146">
        <v>661225</v>
      </c>
      <c r="K146" s="118" t="s">
        <v>12</v>
      </c>
      <c r="L146" s="106">
        <v>1</v>
      </c>
      <c r="M146" s="106" t="str">
        <f t="shared" si="64"/>
        <v>EHCP.I03</v>
      </c>
      <c r="N146" s="106">
        <v>400117</v>
      </c>
      <c r="O146" t="s">
        <v>172</v>
      </c>
      <c r="P146" t="s">
        <v>172</v>
      </c>
      <c r="Q146" t="s">
        <v>173</v>
      </c>
      <c r="R146" t="s">
        <v>174</v>
      </c>
      <c r="S146" t="s">
        <v>845</v>
      </c>
      <c r="T146" s="125">
        <v>186534.45</v>
      </c>
      <c r="U146" t="str">
        <f t="shared" si="62"/>
        <v>3518.EHCP.I03.Ap251</v>
      </c>
      <c r="V146" t="str">
        <f t="shared" si="63"/>
        <v>Woodcroft School.3518.EHCP.I03.Ap25</v>
      </c>
      <c r="W146" s="119">
        <v>25575.563076923077</v>
      </c>
      <c r="X146" s="119" t="s">
        <v>24592</v>
      </c>
      <c r="Y146" s="119" t="s">
        <v>24593</v>
      </c>
      <c r="Z146" s="119">
        <v>12787.781538461539</v>
      </c>
      <c r="AA146" s="97" t="str">
        <f t="shared" ref="AA146:AA151" si="70">RIGHT(A146,4)&amp;M146&amp;"Jun25"</f>
        <v>3518EHCP.I03Jun25</v>
      </c>
      <c r="AB146" s="119" t="str">
        <f t="shared" ref="AB146:AB151" si="71">LEFT(C146,7)&amp;"."&amp;AA146</f>
        <v>Woodcro.3518EHCP.I03Jun25</v>
      </c>
      <c r="AC146" s="97">
        <f t="shared" si="44"/>
        <v>14817.11053846154</v>
      </c>
      <c r="AE146" s="119"/>
      <c r="AF146" s="97">
        <f t="shared" si="69"/>
        <v>14817.11053846154</v>
      </c>
      <c r="AG146" s="97">
        <f t="shared" si="69"/>
        <v>14817.11053846154</v>
      </c>
      <c r="AH146" s="97">
        <f t="shared" si="69"/>
        <v>14817.11053846154</v>
      </c>
      <c r="AI146" s="97">
        <f t="shared" si="69"/>
        <v>14817.11053846154</v>
      </c>
      <c r="AJ146" s="97">
        <f t="shared" si="69"/>
        <v>14817.11053846154</v>
      </c>
      <c r="AK146" s="97">
        <f t="shared" si="69"/>
        <v>14817.11053846154</v>
      </c>
      <c r="AL146" s="97">
        <f t="shared" si="69"/>
        <v>14817.11053846154</v>
      </c>
      <c r="AM146" s="97">
        <f t="shared" si="69"/>
        <v>14817.11053846154</v>
      </c>
      <c r="AN146" s="97">
        <f t="shared" si="69"/>
        <v>14817.11053846154</v>
      </c>
      <c r="AO146" s="97">
        <f t="shared" si="69"/>
        <v>14817.11053846154</v>
      </c>
      <c r="AP146" s="97">
        <f t="shared" si="69"/>
        <v>14817.11053846154</v>
      </c>
      <c r="AQ146" s="97">
        <f t="shared" si="69"/>
        <v>14817.11053846154</v>
      </c>
      <c r="AR146" s="97">
        <f t="shared" si="69"/>
        <v>14817.11053846154</v>
      </c>
      <c r="AS146" s="97">
        <f t="shared" si="61"/>
        <v>14817.11053846154</v>
      </c>
      <c r="AT146" s="97">
        <f t="shared" si="61"/>
        <v>14817.11053846154</v>
      </c>
      <c r="AU146" s="97">
        <f t="shared" si="61"/>
        <v>14817.11053846154</v>
      </c>
      <c r="AV146" s="97">
        <f t="shared" si="61"/>
        <v>14817.11053846154</v>
      </c>
      <c r="AW146" s="97">
        <f t="shared" si="61"/>
        <v>14817.11053846154</v>
      </c>
      <c r="AX146" s="97">
        <f t="shared" si="61"/>
        <v>14817.11053846154</v>
      </c>
      <c r="AY146" s="97">
        <f t="shared" si="61"/>
        <v>14817.11053846154</v>
      </c>
      <c r="AZ146" s="97">
        <f t="shared" si="61"/>
        <v>14817.11053846154</v>
      </c>
      <c r="BA146" s="97">
        <f t="shared" si="61"/>
        <v>14817.11053846154</v>
      </c>
      <c r="BB146" s="97">
        <f t="shared" si="61"/>
        <v>14817.11053846154</v>
      </c>
      <c r="BC146" s="97">
        <f t="shared" si="61"/>
        <v>14817.11053846154</v>
      </c>
      <c r="BD146" s="97">
        <f t="shared" si="61"/>
        <v>14817.11053846154</v>
      </c>
      <c r="BE146" s="120">
        <f t="shared" si="65"/>
        <v>186534.44999999998</v>
      </c>
      <c r="BF146" s="120">
        <f t="shared" si="66"/>
        <v>0</v>
      </c>
      <c r="BG146"/>
      <c r="BH146"/>
      <c r="BI146"/>
      <c r="BP146"/>
      <c r="BQ146"/>
      <c r="BR146"/>
      <c r="BS146"/>
      <c r="BT146"/>
    </row>
    <row r="147" spans="1:72" s="474" customFormat="1" x14ac:dyDescent="0.3">
      <c r="A147">
        <v>3023519</v>
      </c>
      <c r="B147" s="118">
        <v>3023519</v>
      </c>
      <c r="C147" t="s">
        <v>431</v>
      </c>
      <c r="D147" s="106">
        <v>0</v>
      </c>
      <c r="E147" s="106" t="s">
        <v>403</v>
      </c>
      <c r="F147" s="106" t="s">
        <v>409</v>
      </c>
      <c r="G147" t="s">
        <v>859</v>
      </c>
      <c r="H147" t="s">
        <v>873</v>
      </c>
      <c r="I147" t="s">
        <v>279</v>
      </c>
      <c r="J147">
        <v>657120</v>
      </c>
      <c r="K147" s="118" t="s">
        <v>12</v>
      </c>
      <c r="L147" s="106">
        <v>1</v>
      </c>
      <c r="M147" s="106" t="str">
        <f t="shared" si="64"/>
        <v>EHCP.I03</v>
      </c>
      <c r="N147" s="106">
        <v>152128</v>
      </c>
      <c r="O147" t="s">
        <v>319</v>
      </c>
      <c r="P147" t="s">
        <v>319</v>
      </c>
      <c r="Q147" t="s">
        <v>318</v>
      </c>
      <c r="R147" t="s">
        <v>820</v>
      </c>
      <c r="S147" t="s">
        <v>844</v>
      </c>
      <c r="T147" s="125">
        <v>414091.63666666666</v>
      </c>
      <c r="U147" t="str">
        <f t="shared" si="62"/>
        <v>3519.EHCP.I03.Ap251</v>
      </c>
      <c r="V147" t="str">
        <f t="shared" si="63"/>
        <v>Broadfields Academy.3519.EHCP.I03.Ap25</v>
      </c>
      <c r="W147" s="119">
        <v>57559.179487179485</v>
      </c>
      <c r="X147" s="119" t="s">
        <v>24594</v>
      </c>
      <c r="Y147" s="119" t="s">
        <v>24595</v>
      </c>
      <c r="Z147" s="119">
        <v>28779.589743589742</v>
      </c>
      <c r="AA147" s="97" t="str">
        <f t="shared" si="70"/>
        <v>3519EHCP.I03Jun25</v>
      </c>
      <c r="AB147" s="119" t="str">
        <f t="shared" si="71"/>
        <v>Broadfi.3519EHCP.I03Jun25</v>
      </c>
      <c r="AC147" s="97">
        <f t="shared" si="44"/>
        <v>32775.28674358975</v>
      </c>
      <c r="AE147" s="119"/>
      <c r="AF147" s="97">
        <f t="shared" si="69"/>
        <v>32775.28674358975</v>
      </c>
      <c r="AG147" s="97">
        <f t="shared" si="69"/>
        <v>32775.28674358975</v>
      </c>
      <c r="AH147" s="97">
        <f t="shared" si="69"/>
        <v>32775.28674358975</v>
      </c>
      <c r="AI147" s="97">
        <f t="shared" si="69"/>
        <v>32775.28674358975</v>
      </c>
      <c r="AJ147" s="97">
        <f t="shared" si="69"/>
        <v>32775.28674358975</v>
      </c>
      <c r="AK147" s="97">
        <f t="shared" si="69"/>
        <v>32775.28674358975</v>
      </c>
      <c r="AL147" s="97">
        <f t="shared" si="69"/>
        <v>32775.28674358975</v>
      </c>
      <c r="AM147" s="97">
        <f t="shared" si="69"/>
        <v>32775.28674358975</v>
      </c>
      <c r="AN147" s="97">
        <f t="shared" si="69"/>
        <v>32775.28674358975</v>
      </c>
      <c r="AO147" s="97">
        <f t="shared" si="69"/>
        <v>32775.28674358975</v>
      </c>
      <c r="AP147" s="97">
        <f t="shared" si="69"/>
        <v>32775.28674358975</v>
      </c>
      <c r="AQ147" s="97">
        <f t="shared" si="69"/>
        <v>32775.28674358975</v>
      </c>
      <c r="AR147" s="97">
        <f t="shared" si="69"/>
        <v>32775.28674358975</v>
      </c>
      <c r="AS147" s="97">
        <f t="shared" si="61"/>
        <v>32775.28674358975</v>
      </c>
      <c r="AT147" s="97">
        <f t="shared" si="61"/>
        <v>32775.28674358975</v>
      </c>
      <c r="AU147" s="97">
        <f t="shared" si="61"/>
        <v>32775.28674358975</v>
      </c>
      <c r="AV147" s="97">
        <f t="shared" si="61"/>
        <v>32775.28674358975</v>
      </c>
      <c r="AW147" s="97">
        <f t="shared" si="61"/>
        <v>32775.28674358975</v>
      </c>
      <c r="AX147" s="97">
        <f t="shared" si="61"/>
        <v>32775.28674358975</v>
      </c>
      <c r="AY147" s="97">
        <f t="shared" si="61"/>
        <v>32775.28674358975</v>
      </c>
      <c r="AZ147" s="97">
        <f t="shared" si="61"/>
        <v>32775.28674358975</v>
      </c>
      <c r="BA147" s="97">
        <f t="shared" si="61"/>
        <v>32775.28674358975</v>
      </c>
      <c r="BB147" s="97">
        <f t="shared" si="61"/>
        <v>32775.28674358975</v>
      </c>
      <c r="BC147" s="97">
        <f t="shared" si="61"/>
        <v>32775.28674358975</v>
      </c>
      <c r="BD147" s="97">
        <f t="shared" si="61"/>
        <v>32775.28674358975</v>
      </c>
      <c r="BE147" s="120">
        <f t="shared" si="65"/>
        <v>414091.6366666666</v>
      </c>
      <c r="BF147" s="120">
        <f t="shared" si="66"/>
        <v>0</v>
      </c>
      <c r="BG147"/>
      <c r="BH147"/>
      <c r="BI147"/>
      <c r="BP147"/>
      <c r="BQ147"/>
      <c r="BR147"/>
      <c r="BS147"/>
      <c r="BT147"/>
    </row>
    <row r="148" spans="1:72" s="474" customFormat="1" x14ac:dyDescent="0.3">
      <c r="A148">
        <v>3023519</v>
      </c>
      <c r="B148" s="118">
        <v>3023519</v>
      </c>
      <c r="C148" t="s">
        <v>431</v>
      </c>
      <c r="D148" s="106">
        <v>0</v>
      </c>
      <c r="E148" s="106" t="s">
        <v>403</v>
      </c>
      <c r="F148" s="106" t="s">
        <v>409</v>
      </c>
      <c r="G148" t="s">
        <v>856</v>
      </c>
      <c r="H148" t="s">
        <v>277</v>
      </c>
      <c r="I148" t="s">
        <v>277</v>
      </c>
      <c r="J148">
        <v>657120</v>
      </c>
      <c r="K148" s="118" t="s">
        <v>12</v>
      </c>
      <c r="L148" s="106">
        <v>1</v>
      </c>
      <c r="M148" s="106" t="str">
        <f t="shared" si="64"/>
        <v>SEN .I03</v>
      </c>
      <c r="N148" s="106">
        <v>152128</v>
      </c>
      <c r="O148" t="s">
        <v>319</v>
      </c>
      <c r="P148" t="s">
        <v>319</v>
      </c>
      <c r="Q148" t="s">
        <v>318</v>
      </c>
      <c r="R148" t="s">
        <v>820</v>
      </c>
      <c r="S148" t="s">
        <v>882</v>
      </c>
      <c r="T148" s="125">
        <v>7529</v>
      </c>
      <c r="U148" t="str">
        <f t="shared" si="62"/>
        <v>3519.SEN .I03.Ap251</v>
      </c>
      <c r="V148" t="str">
        <f t="shared" si="63"/>
        <v>Broadfields Academy.3519.SEN .I03.Ap25</v>
      </c>
      <c r="W148" s="119">
        <v>1158.3076923076924</v>
      </c>
      <c r="X148" s="119" t="s">
        <v>24596</v>
      </c>
      <c r="Y148" s="119" t="s">
        <v>24597</v>
      </c>
      <c r="Z148" s="119">
        <v>579.15384615384619</v>
      </c>
      <c r="AA148" s="97" t="str">
        <f t="shared" si="70"/>
        <v>3519SEN .I03Jun25</v>
      </c>
      <c r="AB148" s="119" t="str">
        <f t="shared" si="71"/>
        <v>Broadfi.3519SEN .I03Jun25</v>
      </c>
      <c r="AC148" s="97">
        <f t="shared" si="44"/>
        <v>579.15384615384608</v>
      </c>
      <c r="AE148" s="119"/>
      <c r="AF148" s="97">
        <f t="shared" si="69"/>
        <v>579.15384615384608</v>
      </c>
      <c r="AG148" s="97">
        <f t="shared" si="69"/>
        <v>579.15384615384608</v>
      </c>
      <c r="AH148" s="97">
        <f t="shared" si="69"/>
        <v>579.15384615384608</v>
      </c>
      <c r="AI148" s="97">
        <f t="shared" si="69"/>
        <v>579.15384615384608</v>
      </c>
      <c r="AJ148" s="97">
        <f t="shared" si="69"/>
        <v>579.15384615384608</v>
      </c>
      <c r="AK148" s="97">
        <f t="shared" si="69"/>
        <v>579.15384615384608</v>
      </c>
      <c r="AL148" s="97">
        <f t="shared" si="69"/>
        <v>579.15384615384608</v>
      </c>
      <c r="AM148" s="97">
        <f t="shared" si="69"/>
        <v>579.15384615384608</v>
      </c>
      <c r="AN148" s="97">
        <f t="shared" si="69"/>
        <v>579.15384615384608</v>
      </c>
      <c r="AO148" s="97">
        <f t="shared" si="69"/>
        <v>579.15384615384608</v>
      </c>
      <c r="AP148" s="97">
        <f t="shared" si="69"/>
        <v>579.15384615384608</v>
      </c>
      <c r="AQ148" s="97">
        <f t="shared" si="69"/>
        <v>579.15384615384608</v>
      </c>
      <c r="AR148" s="97">
        <f t="shared" si="69"/>
        <v>579.15384615384608</v>
      </c>
      <c r="AS148" s="97">
        <f t="shared" si="61"/>
        <v>579.15384615384608</v>
      </c>
      <c r="AT148" s="97">
        <f t="shared" si="61"/>
        <v>579.15384615384608</v>
      </c>
      <c r="AU148" s="97">
        <f t="shared" si="61"/>
        <v>579.15384615384608</v>
      </c>
      <c r="AV148" s="97">
        <f t="shared" si="61"/>
        <v>579.15384615384608</v>
      </c>
      <c r="AW148" s="97">
        <f t="shared" si="61"/>
        <v>579.15384615384608</v>
      </c>
      <c r="AX148" s="97">
        <f t="shared" si="61"/>
        <v>579.15384615384608</v>
      </c>
      <c r="AY148" s="97">
        <f t="shared" si="61"/>
        <v>579.15384615384608</v>
      </c>
      <c r="AZ148" s="97">
        <f t="shared" si="61"/>
        <v>579.15384615384608</v>
      </c>
      <c r="BA148" s="97">
        <f t="shared" si="61"/>
        <v>579.15384615384608</v>
      </c>
      <c r="BB148" s="97">
        <f t="shared" si="61"/>
        <v>579.15384615384608</v>
      </c>
      <c r="BC148" s="97">
        <f t="shared" si="61"/>
        <v>579.15384615384608</v>
      </c>
      <c r="BD148" s="97">
        <f t="shared" si="61"/>
        <v>579.15384615384608</v>
      </c>
      <c r="BE148" s="120">
        <f t="shared" si="65"/>
        <v>7528.9999999999982</v>
      </c>
      <c r="BF148" s="120">
        <f t="shared" si="66"/>
        <v>0</v>
      </c>
      <c r="BG148"/>
      <c r="BH148"/>
      <c r="BI148"/>
      <c r="BP148"/>
      <c r="BQ148"/>
      <c r="BR148"/>
      <c r="BS148"/>
      <c r="BT148"/>
    </row>
    <row r="149" spans="1:72" s="474" customFormat="1" x14ac:dyDescent="0.3">
      <c r="A149">
        <v>3023519</v>
      </c>
      <c r="B149" s="118">
        <v>3023519</v>
      </c>
      <c r="C149" t="s">
        <v>431</v>
      </c>
      <c r="D149" s="106">
        <v>0</v>
      </c>
      <c r="E149" s="106" t="s">
        <v>403</v>
      </c>
      <c r="F149" s="106" t="s">
        <v>409</v>
      </c>
      <c r="G149" t="s">
        <v>862</v>
      </c>
      <c r="H149" t="s">
        <v>873</v>
      </c>
      <c r="I149" t="s">
        <v>278</v>
      </c>
      <c r="J149">
        <v>657120</v>
      </c>
      <c r="K149" s="118" t="s">
        <v>12</v>
      </c>
      <c r="L149" s="106">
        <v>1</v>
      </c>
      <c r="M149" s="106" t="str">
        <f t="shared" si="64"/>
        <v>ARPs.I03</v>
      </c>
      <c r="N149" s="106">
        <v>152128</v>
      </c>
      <c r="O149" t="s">
        <v>319</v>
      </c>
      <c r="P149" t="s">
        <v>319</v>
      </c>
      <c r="Q149" t="s">
        <v>318</v>
      </c>
      <c r="R149" t="s">
        <v>820</v>
      </c>
      <c r="S149" t="s">
        <v>846</v>
      </c>
      <c r="T149" s="125">
        <v>914448</v>
      </c>
      <c r="U149" t="str">
        <f t="shared" si="62"/>
        <v>3519.ARPs.I03.Ap251</v>
      </c>
      <c r="V149" t="str">
        <f t="shared" si="63"/>
        <v>Broadfields Academy.3519.ARPs.I03.Ap25</v>
      </c>
      <c r="W149" s="119">
        <v>140684.30769230769</v>
      </c>
      <c r="X149" s="119" t="s">
        <v>24598</v>
      </c>
      <c r="Y149" s="119" t="s">
        <v>24599</v>
      </c>
      <c r="Z149" s="119">
        <v>70342.153846153844</v>
      </c>
      <c r="AA149" s="97" t="str">
        <f t="shared" si="70"/>
        <v>3519ARPs.I03Jun25</v>
      </c>
      <c r="AB149" s="119" t="str">
        <f t="shared" si="71"/>
        <v>Broadfi.3519ARPs.I03Jun25</v>
      </c>
      <c r="AC149" s="97">
        <f t="shared" si="44"/>
        <v>70342.153846153844</v>
      </c>
      <c r="AE149" s="119"/>
      <c r="AF149" s="97">
        <f t="shared" si="69"/>
        <v>70342.153846153844</v>
      </c>
      <c r="AG149" s="97">
        <f t="shared" si="69"/>
        <v>70342.153846153844</v>
      </c>
      <c r="AH149" s="97">
        <f t="shared" si="69"/>
        <v>70342.153846153844</v>
      </c>
      <c r="AI149" s="97">
        <f t="shared" si="69"/>
        <v>70342.153846153844</v>
      </c>
      <c r="AJ149" s="97">
        <f t="shared" si="69"/>
        <v>70342.153846153844</v>
      </c>
      <c r="AK149" s="97">
        <f t="shared" si="69"/>
        <v>70342.153846153844</v>
      </c>
      <c r="AL149" s="97">
        <f t="shared" si="69"/>
        <v>70342.153846153844</v>
      </c>
      <c r="AM149" s="97">
        <f t="shared" si="69"/>
        <v>70342.153846153844</v>
      </c>
      <c r="AN149" s="97">
        <f t="shared" si="69"/>
        <v>70342.153846153844</v>
      </c>
      <c r="AO149" s="97">
        <f t="shared" si="69"/>
        <v>70342.153846153844</v>
      </c>
      <c r="AP149" s="97">
        <f t="shared" si="69"/>
        <v>70342.153846153844</v>
      </c>
      <c r="AQ149" s="97">
        <f t="shared" si="69"/>
        <v>70342.153846153844</v>
      </c>
      <c r="AR149" s="97">
        <f t="shared" si="69"/>
        <v>70342.153846153844</v>
      </c>
      <c r="AS149" s="97">
        <f t="shared" si="61"/>
        <v>70342.153846153844</v>
      </c>
      <c r="AT149" s="97">
        <f t="shared" si="61"/>
        <v>70342.153846153844</v>
      </c>
      <c r="AU149" s="97">
        <f t="shared" si="61"/>
        <v>70342.153846153844</v>
      </c>
      <c r="AV149" s="97">
        <f t="shared" si="61"/>
        <v>70342.153846153844</v>
      </c>
      <c r="AW149" s="97">
        <f t="shared" si="61"/>
        <v>70342.153846153844</v>
      </c>
      <c r="AX149" s="97">
        <f t="shared" si="61"/>
        <v>70342.153846153844</v>
      </c>
      <c r="AY149" s="97">
        <f t="shared" si="61"/>
        <v>70342.153846153844</v>
      </c>
      <c r="AZ149" s="97">
        <f t="shared" si="61"/>
        <v>70342.153846153844</v>
      </c>
      <c r="BA149" s="97">
        <f t="shared" si="61"/>
        <v>70342.153846153844</v>
      </c>
      <c r="BB149" s="97">
        <f t="shared" si="61"/>
        <v>70342.153846153844</v>
      </c>
      <c r="BC149" s="97">
        <f t="shared" si="61"/>
        <v>70342.153846153844</v>
      </c>
      <c r="BD149" s="97">
        <f t="shared" si="61"/>
        <v>70342.153846153844</v>
      </c>
      <c r="BE149" s="120">
        <f t="shared" si="65"/>
        <v>914448.00000000023</v>
      </c>
      <c r="BF149" s="120">
        <f t="shared" si="66"/>
        <v>0</v>
      </c>
      <c r="BG149"/>
      <c r="BH149"/>
      <c r="BI149"/>
      <c r="BP149"/>
      <c r="BQ149"/>
      <c r="BR149"/>
      <c r="BS149"/>
      <c r="BT149"/>
    </row>
    <row r="150" spans="1:72" s="474" customFormat="1" x14ac:dyDescent="0.3">
      <c r="A150">
        <v>3023520</v>
      </c>
      <c r="B150" s="118">
        <v>3023520</v>
      </c>
      <c r="C150" t="s">
        <v>408</v>
      </c>
      <c r="D150" s="106">
        <v>0</v>
      </c>
      <c r="E150" s="106" t="s">
        <v>400</v>
      </c>
      <c r="F150" s="106" t="s">
        <v>409</v>
      </c>
      <c r="G150" t="s">
        <v>860</v>
      </c>
      <c r="H150" t="s">
        <v>872</v>
      </c>
      <c r="I150" t="s">
        <v>279</v>
      </c>
      <c r="J150">
        <v>661225</v>
      </c>
      <c r="K150" s="118" t="s">
        <v>12</v>
      </c>
      <c r="L150" s="106">
        <v>1</v>
      </c>
      <c r="M150" s="106" t="str">
        <f t="shared" si="64"/>
        <v>EHCP.I03</v>
      </c>
      <c r="N150" s="106">
        <v>400125</v>
      </c>
      <c r="O150" t="s">
        <v>145</v>
      </c>
      <c r="P150" t="s">
        <v>145</v>
      </c>
      <c r="Q150" t="s">
        <v>146</v>
      </c>
      <c r="R150" t="s">
        <v>147</v>
      </c>
      <c r="S150" t="s">
        <v>845</v>
      </c>
      <c r="T150" s="125">
        <v>137670.91666666666</v>
      </c>
      <c r="U150" t="str">
        <f t="shared" si="62"/>
        <v>3520.EHCP.I03.Ap251</v>
      </c>
      <c r="V150" t="str">
        <f t="shared" si="63"/>
        <v>Akiva School.3520.EHCP.I03.Ap25</v>
      </c>
      <c r="W150" s="119">
        <v>20209.141025641024</v>
      </c>
      <c r="X150" s="119" t="s">
        <v>24600</v>
      </c>
      <c r="Y150" s="119" t="s">
        <v>24601</v>
      </c>
      <c r="Z150" s="119">
        <v>10104.570512820512</v>
      </c>
      <c r="AA150" s="97" t="str">
        <f t="shared" si="70"/>
        <v>3520EHCP.I03Jun25</v>
      </c>
      <c r="AB150" s="119" t="str">
        <f t="shared" si="71"/>
        <v>Akiva S.3520EHCP.I03Jun25</v>
      </c>
      <c r="AC150" s="97">
        <f t="shared" si="44"/>
        <v>10735.720512820513</v>
      </c>
      <c r="AE150" s="119"/>
      <c r="AF150" s="97">
        <f t="shared" si="69"/>
        <v>10735.720512820513</v>
      </c>
      <c r="AG150" s="97">
        <f t="shared" si="69"/>
        <v>10735.720512820513</v>
      </c>
      <c r="AH150" s="97">
        <f t="shared" si="69"/>
        <v>10735.720512820513</v>
      </c>
      <c r="AI150" s="97">
        <f t="shared" si="69"/>
        <v>10735.720512820513</v>
      </c>
      <c r="AJ150" s="97">
        <f t="shared" si="69"/>
        <v>10735.720512820513</v>
      </c>
      <c r="AK150" s="97">
        <f t="shared" si="69"/>
        <v>10735.720512820513</v>
      </c>
      <c r="AL150" s="97">
        <f t="shared" si="69"/>
        <v>10735.720512820513</v>
      </c>
      <c r="AM150" s="97">
        <f t="shared" si="69"/>
        <v>10735.720512820513</v>
      </c>
      <c r="AN150" s="97">
        <f t="shared" si="69"/>
        <v>10735.720512820513</v>
      </c>
      <c r="AO150" s="97">
        <f t="shared" si="69"/>
        <v>10735.720512820513</v>
      </c>
      <c r="AP150" s="97">
        <f t="shared" si="69"/>
        <v>10735.720512820513</v>
      </c>
      <c r="AQ150" s="97">
        <f t="shared" si="69"/>
        <v>10735.720512820513</v>
      </c>
      <c r="AR150" s="97">
        <f t="shared" si="69"/>
        <v>10735.720512820513</v>
      </c>
      <c r="AS150" s="97">
        <f t="shared" si="61"/>
        <v>10735.720512820513</v>
      </c>
      <c r="AT150" s="97">
        <f t="shared" si="61"/>
        <v>10735.720512820513</v>
      </c>
      <c r="AU150" s="97">
        <f t="shared" si="61"/>
        <v>10735.720512820513</v>
      </c>
      <c r="AV150" s="97">
        <f t="shared" si="61"/>
        <v>10735.720512820513</v>
      </c>
      <c r="AW150" s="97">
        <f t="shared" si="61"/>
        <v>10735.720512820513</v>
      </c>
      <c r="AX150" s="97">
        <f t="shared" si="61"/>
        <v>10735.720512820513</v>
      </c>
      <c r="AY150" s="97">
        <f t="shared" si="61"/>
        <v>10735.720512820513</v>
      </c>
      <c r="AZ150" s="97">
        <f t="shared" si="61"/>
        <v>10735.720512820513</v>
      </c>
      <c r="BA150" s="97">
        <f t="shared" si="61"/>
        <v>10735.720512820513</v>
      </c>
      <c r="BB150" s="97">
        <f t="shared" ref="AS150:BD171" si="72">($T150-($W150+$Z150))/10</f>
        <v>10735.720512820513</v>
      </c>
      <c r="BC150" s="97">
        <f t="shared" si="72"/>
        <v>10735.720512820513</v>
      </c>
      <c r="BD150" s="97">
        <f t="shared" si="72"/>
        <v>10735.720512820513</v>
      </c>
      <c r="BE150" s="120">
        <f t="shared" si="65"/>
        <v>137670.91666666666</v>
      </c>
      <c r="BF150" s="120">
        <f t="shared" si="66"/>
        <v>0</v>
      </c>
      <c r="BG150"/>
      <c r="BH150"/>
      <c r="BI150"/>
      <c r="BP150"/>
      <c r="BQ150"/>
      <c r="BR150"/>
      <c r="BS150"/>
      <c r="BT150"/>
    </row>
    <row r="151" spans="1:72" s="474" customFormat="1" x14ac:dyDescent="0.3">
      <c r="A151">
        <v>3023521</v>
      </c>
      <c r="B151" s="118">
        <v>3023521</v>
      </c>
      <c r="C151" t="s">
        <v>562</v>
      </c>
      <c r="D151" s="106">
        <v>0</v>
      </c>
      <c r="E151" s="106" t="s">
        <v>400</v>
      </c>
      <c r="F151" s="106" t="s">
        <v>561</v>
      </c>
      <c r="G151" t="s">
        <v>860</v>
      </c>
      <c r="H151" t="s">
        <v>872</v>
      </c>
      <c r="I151" t="s">
        <v>279</v>
      </c>
      <c r="J151">
        <v>661225</v>
      </c>
      <c r="K151" s="118" t="s">
        <v>12</v>
      </c>
      <c r="L151" s="106">
        <v>1</v>
      </c>
      <c r="M151" s="106" t="str">
        <f t="shared" si="64"/>
        <v>EHCP.I03</v>
      </c>
      <c r="N151" s="106">
        <v>400135</v>
      </c>
      <c r="O151" t="s">
        <v>190</v>
      </c>
      <c r="P151" t="s">
        <v>190</v>
      </c>
      <c r="Q151" t="s">
        <v>191</v>
      </c>
      <c r="R151" t="s">
        <v>192</v>
      </c>
      <c r="S151" t="s">
        <v>845</v>
      </c>
      <c r="T151" s="125">
        <v>516165.08</v>
      </c>
      <c r="U151" t="str">
        <f t="shared" si="62"/>
        <v>3521.EHCP.I03.Ap251</v>
      </c>
      <c r="V151" t="str">
        <f t="shared" si="63"/>
        <v>St Marys and St Johns Ce School.3521.EHCP.I03.Ap25</v>
      </c>
      <c r="W151" s="119">
        <v>75713.076923076922</v>
      </c>
      <c r="X151" s="119" t="s">
        <v>24602</v>
      </c>
      <c r="Y151" s="119" t="s">
        <v>24603</v>
      </c>
      <c r="Z151" s="119">
        <v>37856.538461538461</v>
      </c>
      <c r="AA151" s="97" t="str">
        <f t="shared" si="70"/>
        <v>3521EHCP.I03Jun25</v>
      </c>
      <c r="AB151" s="119" t="str">
        <f t="shared" si="71"/>
        <v>St Mary.3521EHCP.I03Jun25</v>
      </c>
      <c r="AC151" s="97">
        <f t="shared" si="44"/>
        <v>40259.546461538463</v>
      </c>
      <c r="AE151" s="119"/>
      <c r="AF151" s="97">
        <f t="shared" si="69"/>
        <v>40259.546461538463</v>
      </c>
      <c r="AG151" s="97">
        <f t="shared" si="69"/>
        <v>40259.546461538463</v>
      </c>
      <c r="AH151" s="97">
        <f t="shared" si="69"/>
        <v>40259.546461538463</v>
      </c>
      <c r="AI151" s="97">
        <f t="shared" si="69"/>
        <v>40259.546461538463</v>
      </c>
      <c r="AJ151" s="97">
        <f t="shared" si="69"/>
        <v>40259.546461538463</v>
      </c>
      <c r="AK151" s="97">
        <f t="shared" si="69"/>
        <v>40259.546461538463</v>
      </c>
      <c r="AL151" s="97">
        <f t="shared" si="69"/>
        <v>40259.546461538463</v>
      </c>
      <c r="AM151" s="97">
        <f t="shared" si="69"/>
        <v>40259.546461538463</v>
      </c>
      <c r="AN151" s="97">
        <f t="shared" si="69"/>
        <v>40259.546461538463</v>
      </c>
      <c r="AO151" s="97">
        <f t="shared" si="69"/>
        <v>40259.546461538463</v>
      </c>
      <c r="AP151" s="97">
        <f t="shared" si="69"/>
        <v>40259.546461538463</v>
      </c>
      <c r="AQ151" s="97">
        <f t="shared" si="69"/>
        <v>40259.546461538463</v>
      </c>
      <c r="AR151" s="97">
        <f t="shared" si="69"/>
        <v>40259.546461538463</v>
      </c>
      <c r="AS151" s="97">
        <f t="shared" si="72"/>
        <v>40259.546461538463</v>
      </c>
      <c r="AT151" s="97">
        <f t="shared" si="72"/>
        <v>40259.546461538463</v>
      </c>
      <c r="AU151" s="97">
        <f t="shared" si="72"/>
        <v>40259.546461538463</v>
      </c>
      <c r="AV151" s="97">
        <f t="shared" si="72"/>
        <v>40259.546461538463</v>
      </c>
      <c r="AW151" s="97">
        <f t="shared" si="72"/>
        <v>40259.546461538463</v>
      </c>
      <c r="AX151" s="97">
        <f t="shared" si="72"/>
        <v>40259.546461538463</v>
      </c>
      <c r="AY151" s="97">
        <f t="shared" si="72"/>
        <v>40259.546461538463</v>
      </c>
      <c r="AZ151" s="97">
        <f t="shared" si="72"/>
        <v>40259.546461538463</v>
      </c>
      <c r="BA151" s="97">
        <f t="shared" si="72"/>
        <v>40259.546461538463</v>
      </c>
      <c r="BB151" s="97">
        <f t="shared" si="72"/>
        <v>40259.546461538463</v>
      </c>
      <c r="BC151" s="97">
        <f t="shared" si="72"/>
        <v>40259.546461538463</v>
      </c>
      <c r="BD151" s="97">
        <f t="shared" si="72"/>
        <v>40259.546461538463</v>
      </c>
      <c r="BE151" s="120">
        <f t="shared" si="65"/>
        <v>516165.08000000007</v>
      </c>
      <c r="BF151" s="120">
        <f t="shared" si="66"/>
        <v>0</v>
      </c>
      <c r="BG151"/>
      <c r="BH151"/>
      <c r="BI151"/>
      <c r="BP151"/>
      <c r="BQ151"/>
      <c r="BR151"/>
      <c r="BS151"/>
      <c r="BT151"/>
    </row>
    <row r="152" spans="1:72" s="474" customFormat="1" x14ac:dyDescent="0.3">
      <c r="A152">
        <v>3023521</v>
      </c>
      <c r="B152" s="118">
        <v>3023521</v>
      </c>
      <c r="C152" s="129" t="s">
        <v>562</v>
      </c>
      <c r="D152" s="106">
        <v>0</v>
      </c>
      <c r="E152" s="106" t="s">
        <v>400</v>
      </c>
      <c r="F152" s="106" t="s">
        <v>561</v>
      </c>
      <c r="G152" t="s">
        <v>856</v>
      </c>
      <c r="H152" t="s">
        <v>277</v>
      </c>
      <c r="I152" t="s">
        <v>277</v>
      </c>
      <c r="J152">
        <v>661225</v>
      </c>
      <c r="K152" s="118" t="s">
        <v>12</v>
      </c>
      <c r="L152" s="106">
        <v>1</v>
      </c>
      <c r="M152" s="106" t="str">
        <f t="shared" si="64"/>
        <v>SEN .I03</v>
      </c>
      <c r="N152" s="106">
        <v>400135</v>
      </c>
      <c r="O152" t="s">
        <v>190</v>
      </c>
      <c r="P152" t="s">
        <v>190</v>
      </c>
      <c r="Q152" t="s">
        <v>191</v>
      </c>
      <c r="R152" t="s">
        <v>192</v>
      </c>
      <c r="S152" t="s">
        <v>841</v>
      </c>
      <c r="T152" s="125">
        <v>0</v>
      </c>
      <c r="U152" t="str">
        <f t="shared" si="62"/>
        <v>3521.SEN .I03.Ap251</v>
      </c>
      <c r="V152" t="str">
        <f t="shared" si="63"/>
        <v>St Marys and St Johns Ce School.3521.SEN .I03.Ap25</v>
      </c>
      <c r="W152" s="119">
        <v>0</v>
      </c>
      <c r="X152" s="119" t="s">
        <v>24604</v>
      </c>
      <c r="Y152" s="119" t="s">
        <v>24605</v>
      </c>
      <c r="Z152" s="119">
        <v>0</v>
      </c>
      <c r="AA152" s="119"/>
      <c r="AB152" s="119">
        <f t="shared" ref="AB152:AB155" si="73">$T152/13</f>
        <v>0</v>
      </c>
      <c r="AC152" s="97">
        <f t="shared" ref="AC152:AC197" si="74">($T152-($W152+$Z152))/10</f>
        <v>0</v>
      </c>
      <c r="AE152" s="119"/>
      <c r="AF152" s="97">
        <f t="shared" si="69"/>
        <v>0</v>
      </c>
      <c r="AG152" s="97">
        <f t="shared" si="69"/>
        <v>0</v>
      </c>
      <c r="AH152" s="97">
        <f t="shared" si="69"/>
        <v>0</v>
      </c>
      <c r="AI152" s="97">
        <f t="shared" si="69"/>
        <v>0</v>
      </c>
      <c r="AJ152" s="97">
        <f t="shared" si="69"/>
        <v>0</v>
      </c>
      <c r="AK152" s="97">
        <f t="shared" si="69"/>
        <v>0</v>
      </c>
      <c r="AL152" s="97">
        <f t="shared" si="69"/>
        <v>0</v>
      </c>
      <c r="AM152" s="97">
        <f t="shared" si="69"/>
        <v>0</v>
      </c>
      <c r="AN152" s="97">
        <f t="shared" si="69"/>
        <v>0</v>
      </c>
      <c r="AO152" s="97">
        <f t="shared" si="69"/>
        <v>0</v>
      </c>
      <c r="AP152" s="97">
        <f t="shared" si="69"/>
        <v>0</v>
      </c>
      <c r="AQ152" s="97">
        <f t="shared" si="69"/>
        <v>0</v>
      </c>
      <c r="AR152" s="97">
        <f t="shared" si="69"/>
        <v>0</v>
      </c>
      <c r="AS152" s="97">
        <f t="shared" si="72"/>
        <v>0</v>
      </c>
      <c r="AT152" s="97">
        <f t="shared" si="72"/>
        <v>0</v>
      </c>
      <c r="AU152" s="97">
        <f t="shared" si="72"/>
        <v>0</v>
      </c>
      <c r="AV152" s="97">
        <f t="shared" si="72"/>
        <v>0</v>
      </c>
      <c r="AW152" s="97">
        <f t="shared" si="72"/>
        <v>0</v>
      </c>
      <c r="AX152" s="97">
        <f t="shared" si="72"/>
        <v>0</v>
      </c>
      <c r="AY152" s="97">
        <f t="shared" si="72"/>
        <v>0</v>
      </c>
      <c r="AZ152" s="97">
        <f t="shared" si="72"/>
        <v>0</v>
      </c>
      <c r="BA152" s="97">
        <f t="shared" si="72"/>
        <v>0</v>
      </c>
      <c r="BB152" s="97">
        <f t="shared" si="72"/>
        <v>0</v>
      </c>
      <c r="BC152" s="97">
        <f t="shared" si="72"/>
        <v>0</v>
      </c>
      <c r="BD152" s="97">
        <f t="shared" si="72"/>
        <v>0</v>
      </c>
      <c r="BE152" s="120">
        <f t="shared" si="65"/>
        <v>0</v>
      </c>
      <c r="BF152" s="120">
        <f t="shared" si="66"/>
        <v>0</v>
      </c>
      <c r="BG152"/>
      <c r="BH152"/>
      <c r="BI152"/>
      <c r="BP152"/>
      <c r="BQ152"/>
      <c r="BR152"/>
      <c r="BS152"/>
      <c r="BT152"/>
    </row>
    <row r="153" spans="1:72" s="474" customFormat="1" x14ac:dyDescent="0.3">
      <c r="A153">
        <v>3023522</v>
      </c>
      <c r="B153" s="118">
        <v>3023522</v>
      </c>
      <c r="C153" t="s">
        <v>442</v>
      </c>
      <c r="D153" s="106">
        <v>0</v>
      </c>
      <c r="E153" s="106" t="s">
        <v>403</v>
      </c>
      <c r="F153" s="106" t="s">
        <v>409</v>
      </c>
      <c r="G153" t="s">
        <v>862</v>
      </c>
      <c r="H153" t="s">
        <v>873</v>
      </c>
      <c r="I153" t="s">
        <v>278</v>
      </c>
      <c r="J153">
        <v>657120</v>
      </c>
      <c r="K153" s="118" t="s">
        <v>12</v>
      </c>
      <c r="L153" s="106">
        <v>1</v>
      </c>
      <c r="M153" s="106" t="str">
        <f t="shared" si="64"/>
        <v>ARPs.I03</v>
      </c>
      <c r="N153" s="106">
        <v>156151</v>
      </c>
      <c r="O153" t="s">
        <v>365</v>
      </c>
      <c r="P153" t="s">
        <v>365</v>
      </c>
      <c r="Q153" t="s">
        <v>364</v>
      </c>
      <c r="R153" t="s">
        <v>821</v>
      </c>
      <c r="S153" t="s">
        <v>846</v>
      </c>
      <c r="T153" s="125">
        <v>217597.24666666667</v>
      </c>
      <c r="U153" t="str">
        <f t="shared" si="62"/>
        <v>3522.ARPs.I03.Ap251</v>
      </c>
      <c r="V153" t="str">
        <f t="shared" si="63"/>
        <v>Claremont Primary School.3522.ARPs.I03.Ap25</v>
      </c>
      <c r="W153" s="119">
        <v>38075.037948717953</v>
      </c>
      <c r="X153" s="119" t="s">
        <v>24606</v>
      </c>
      <c r="Y153" s="119" t="s">
        <v>24607</v>
      </c>
      <c r="Z153" s="119">
        <v>19037.518974358976</v>
      </c>
      <c r="AA153" s="97" t="str">
        <f>RIGHT(A153,4)&amp;M153&amp;"Jun25"</f>
        <v>3522ARPs.I03Jun25</v>
      </c>
      <c r="AB153" s="119" t="str">
        <f t="shared" ref="AB153:AB154" si="75">LEFT(C153,7)&amp;"."&amp;AA153</f>
        <v>Claremo.3522ARPs.I03Jun25</v>
      </c>
      <c r="AC153" s="97">
        <f t="shared" si="74"/>
        <v>16048.468974358973</v>
      </c>
      <c r="AE153" s="119"/>
      <c r="AF153" s="97">
        <f t="shared" si="69"/>
        <v>16048.468974358973</v>
      </c>
      <c r="AG153" s="97">
        <f t="shared" si="69"/>
        <v>16048.468974358973</v>
      </c>
      <c r="AH153" s="97">
        <f t="shared" si="69"/>
        <v>16048.468974358973</v>
      </c>
      <c r="AI153" s="97">
        <f t="shared" si="69"/>
        <v>16048.468974358973</v>
      </c>
      <c r="AJ153" s="97">
        <f t="shared" si="69"/>
        <v>16048.468974358973</v>
      </c>
      <c r="AK153" s="97">
        <f t="shared" si="69"/>
        <v>16048.468974358973</v>
      </c>
      <c r="AL153" s="97">
        <f t="shared" si="69"/>
        <v>16048.468974358973</v>
      </c>
      <c r="AM153" s="97">
        <f t="shared" si="69"/>
        <v>16048.468974358973</v>
      </c>
      <c r="AN153" s="97">
        <f t="shared" si="69"/>
        <v>16048.468974358973</v>
      </c>
      <c r="AO153" s="97">
        <f t="shared" si="69"/>
        <v>16048.468974358973</v>
      </c>
      <c r="AP153" s="97">
        <f t="shared" si="69"/>
        <v>16048.468974358973</v>
      </c>
      <c r="AQ153" s="97">
        <f t="shared" si="69"/>
        <v>16048.468974358973</v>
      </c>
      <c r="AR153" s="97">
        <f t="shared" si="69"/>
        <v>16048.468974358973</v>
      </c>
      <c r="AS153" s="97">
        <f t="shared" si="72"/>
        <v>16048.468974358973</v>
      </c>
      <c r="AT153" s="97">
        <f t="shared" si="72"/>
        <v>16048.468974358973</v>
      </c>
      <c r="AU153" s="97">
        <f t="shared" si="72"/>
        <v>16048.468974358973</v>
      </c>
      <c r="AV153" s="97">
        <f t="shared" si="72"/>
        <v>16048.468974358973</v>
      </c>
      <c r="AW153" s="97">
        <f t="shared" si="72"/>
        <v>16048.468974358973</v>
      </c>
      <c r="AX153" s="97">
        <f t="shared" si="72"/>
        <v>16048.468974358973</v>
      </c>
      <c r="AY153" s="97">
        <f t="shared" si="72"/>
        <v>16048.468974358973</v>
      </c>
      <c r="AZ153" s="97">
        <f t="shared" si="72"/>
        <v>16048.468974358973</v>
      </c>
      <c r="BA153" s="97">
        <f t="shared" si="72"/>
        <v>16048.468974358973</v>
      </c>
      <c r="BB153" s="97">
        <f t="shared" si="72"/>
        <v>16048.468974358973</v>
      </c>
      <c r="BC153" s="97">
        <f t="shared" si="72"/>
        <v>16048.468974358973</v>
      </c>
      <c r="BD153" s="97">
        <f t="shared" si="72"/>
        <v>16048.468974358973</v>
      </c>
      <c r="BE153" s="120">
        <f t="shared" si="65"/>
        <v>217597.2466666667</v>
      </c>
      <c r="BF153" s="120">
        <f t="shared" si="66"/>
        <v>0</v>
      </c>
      <c r="BG153"/>
      <c r="BH153"/>
      <c r="BI153"/>
      <c r="BP153"/>
      <c r="BQ153"/>
      <c r="BR153"/>
      <c r="BS153"/>
      <c r="BT153"/>
    </row>
    <row r="154" spans="1:72" s="474" customFormat="1" x14ac:dyDescent="0.3">
      <c r="A154">
        <v>3023522</v>
      </c>
      <c r="B154" s="118">
        <v>3023522</v>
      </c>
      <c r="C154" t="s">
        <v>442</v>
      </c>
      <c r="D154" s="106">
        <v>0</v>
      </c>
      <c r="E154" s="106" t="s">
        <v>403</v>
      </c>
      <c r="F154" s="106" t="s">
        <v>409</v>
      </c>
      <c r="G154" t="s">
        <v>859</v>
      </c>
      <c r="H154" t="s">
        <v>873</v>
      </c>
      <c r="I154" t="s">
        <v>279</v>
      </c>
      <c r="J154">
        <v>657120</v>
      </c>
      <c r="K154" s="118" t="s">
        <v>12</v>
      </c>
      <c r="L154" s="106">
        <v>1</v>
      </c>
      <c r="M154" s="106" t="str">
        <f t="shared" si="64"/>
        <v>EHCP.I03</v>
      </c>
      <c r="N154" s="106">
        <v>156151</v>
      </c>
      <c r="O154" t="s">
        <v>365</v>
      </c>
      <c r="P154" t="s">
        <v>365</v>
      </c>
      <c r="Q154" t="s">
        <v>364</v>
      </c>
      <c r="R154" t="s">
        <v>821</v>
      </c>
      <c r="S154" t="s">
        <v>844</v>
      </c>
      <c r="T154" s="125">
        <v>216877.58333333334</v>
      </c>
      <c r="U154" t="str">
        <f t="shared" si="62"/>
        <v>3522.EHCP.I03.Ap251</v>
      </c>
      <c r="V154" t="str">
        <f t="shared" si="63"/>
        <v>Claremont Primary School.3522.EHCP.I03.Ap25</v>
      </c>
      <c r="W154" s="119">
        <v>35671.769230769234</v>
      </c>
      <c r="X154" s="119" t="s">
        <v>24608</v>
      </c>
      <c r="Y154" s="119" t="s">
        <v>24609</v>
      </c>
      <c r="Z154" s="119">
        <v>17835.884615384617</v>
      </c>
      <c r="AA154" s="97" t="str">
        <f>RIGHT(A154,4)&amp;M154&amp;"Jun25"</f>
        <v>3522EHCP.I03Jun25</v>
      </c>
      <c r="AB154" s="119" t="str">
        <f t="shared" si="75"/>
        <v>Claremo.3522EHCP.I03Jun25</v>
      </c>
      <c r="AC154" s="97">
        <f t="shared" si="74"/>
        <v>16336.992948717951</v>
      </c>
      <c r="AE154" s="119"/>
      <c r="AF154" s="97">
        <f t="shared" si="69"/>
        <v>16336.992948717951</v>
      </c>
      <c r="AG154" s="97">
        <f t="shared" si="69"/>
        <v>16336.992948717951</v>
      </c>
      <c r="AH154" s="97">
        <f t="shared" si="69"/>
        <v>16336.992948717951</v>
      </c>
      <c r="AI154" s="97">
        <f t="shared" si="69"/>
        <v>16336.992948717951</v>
      </c>
      <c r="AJ154" s="97">
        <f t="shared" si="69"/>
        <v>16336.992948717951</v>
      </c>
      <c r="AK154" s="97">
        <f t="shared" si="69"/>
        <v>16336.992948717951</v>
      </c>
      <c r="AL154" s="97">
        <f t="shared" si="69"/>
        <v>16336.992948717951</v>
      </c>
      <c r="AM154" s="97">
        <f t="shared" si="69"/>
        <v>16336.992948717951</v>
      </c>
      <c r="AN154" s="97">
        <f t="shared" si="69"/>
        <v>16336.992948717951</v>
      </c>
      <c r="AO154" s="97">
        <f t="shared" si="69"/>
        <v>16336.992948717951</v>
      </c>
      <c r="AP154" s="97">
        <f t="shared" si="69"/>
        <v>16336.992948717951</v>
      </c>
      <c r="AQ154" s="97">
        <f t="shared" si="69"/>
        <v>16336.992948717951</v>
      </c>
      <c r="AR154" s="97">
        <f t="shared" si="69"/>
        <v>16336.992948717951</v>
      </c>
      <c r="AS154" s="97">
        <f t="shared" si="72"/>
        <v>16336.992948717951</v>
      </c>
      <c r="AT154" s="97">
        <f t="shared" si="72"/>
        <v>16336.992948717951</v>
      </c>
      <c r="AU154" s="97">
        <f t="shared" si="72"/>
        <v>16336.992948717951</v>
      </c>
      <c r="AV154" s="97">
        <f t="shared" si="72"/>
        <v>16336.992948717951</v>
      </c>
      <c r="AW154" s="97">
        <f t="shared" si="72"/>
        <v>16336.992948717951</v>
      </c>
      <c r="AX154" s="97">
        <f t="shared" si="72"/>
        <v>16336.992948717951</v>
      </c>
      <c r="AY154" s="97">
        <f t="shared" si="72"/>
        <v>16336.992948717951</v>
      </c>
      <c r="AZ154" s="97">
        <f t="shared" si="72"/>
        <v>16336.992948717951</v>
      </c>
      <c r="BA154" s="97">
        <f t="shared" si="72"/>
        <v>16336.992948717951</v>
      </c>
      <c r="BB154" s="97">
        <f t="shared" si="72"/>
        <v>16336.992948717951</v>
      </c>
      <c r="BC154" s="97">
        <f t="shared" si="72"/>
        <v>16336.992948717951</v>
      </c>
      <c r="BD154" s="97">
        <f t="shared" si="72"/>
        <v>16336.992948717951</v>
      </c>
      <c r="BE154" s="120">
        <f t="shared" si="65"/>
        <v>216877.5833333334</v>
      </c>
      <c r="BF154" s="120">
        <f t="shared" si="66"/>
        <v>0</v>
      </c>
      <c r="BG154"/>
      <c r="BH154"/>
      <c r="BI154"/>
      <c r="BP154"/>
      <c r="BQ154"/>
      <c r="BR154"/>
      <c r="BS154"/>
      <c r="BT154"/>
    </row>
    <row r="155" spans="1:72" s="474" customFormat="1" x14ac:dyDescent="0.3">
      <c r="A155">
        <v>3023523</v>
      </c>
      <c r="B155" s="118">
        <v>3023523</v>
      </c>
      <c r="C155" t="s">
        <v>203</v>
      </c>
      <c r="D155" s="106">
        <v>0</v>
      </c>
      <c r="E155" s="106" t="s">
        <v>400</v>
      </c>
      <c r="F155" s="106" t="s">
        <v>409</v>
      </c>
      <c r="G155" t="s">
        <v>856</v>
      </c>
      <c r="H155" t="s">
        <v>277</v>
      </c>
      <c r="I155" t="s">
        <v>277</v>
      </c>
      <c r="J155">
        <v>661225</v>
      </c>
      <c r="K155" s="118" t="s">
        <v>12</v>
      </c>
      <c r="L155" s="106">
        <v>1</v>
      </c>
      <c r="M155" s="106" t="str">
        <f t="shared" si="64"/>
        <v>SEN .I03</v>
      </c>
      <c r="N155" s="106">
        <v>400130</v>
      </c>
      <c r="O155" t="s">
        <v>203</v>
      </c>
      <c r="P155" t="s">
        <v>203</v>
      </c>
      <c r="Q155" t="s">
        <v>204</v>
      </c>
      <c r="R155" t="s">
        <v>205</v>
      </c>
      <c r="S155" t="s">
        <v>841</v>
      </c>
      <c r="T155" s="125">
        <v>-358.5</v>
      </c>
      <c r="U155" t="str">
        <f t="shared" si="62"/>
        <v>3523.SEN .I03.Ap251</v>
      </c>
      <c r="V155" t="str">
        <f t="shared" si="63"/>
        <v>Martin Primary School.3523.SEN .I03.Ap25</v>
      </c>
      <c r="W155" s="119">
        <v>551.53846153846155</v>
      </c>
      <c r="X155" s="119" t="s">
        <v>24610</v>
      </c>
      <c r="Y155" s="119" t="s">
        <v>24611</v>
      </c>
      <c r="Z155" s="119">
        <v>275.76923076923077</v>
      </c>
      <c r="AA155" s="97" t="str">
        <f>RIGHT(A155,4)&amp;"."&amp;M155&amp;".Jun25"</f>
        <v>3523.SEN .I03.Jun25</v>
      </c>
      <c r="AB155" s="119">
        <f t="shared" si="73"/>
        <v>-27.576923076923077</v>
      </c>
      <c r="AC155" s="97">
        <f t="shared" si="74"/>
        <v>-118.58076923076923</v>
      </c>
      <c r="AE155" s="119"/>
      <c r="AF155" s="97">
        <f t="shared" si="69"/>
        <v>-118.58076923076923</v>
      </c>
      <c r="AG155" s="97">
        <f t="shared" si="69"/>
        <v>-118.58076923076923</v>
      </c>
      <c r="AH155" s="97">
        <f t="shared" si="69"/>
        <v>-118.58076923076923</v>
      </c>
      <c r="AI155" s="97">
        <f t="shared" si="69"/>
        <v>-118.58076923076923</v>
      </c>
      <c r="AJ155" s="97">
        <f t="shared" si="69"/>
        <v>-118.58076923076923</v>
      </c>
      <c r="AK155" s="97">
        <f t="shared" si="69"/>
        <v>-118.58076923076923</v>
      </c>
      <c r="AL155" s="97">
        <f t="shared" si="69"/>
        <v>-118.58076923076923</v>
      </c>
      <c r="AM155" s="97">
        <f t="shared" si="69"/>
        <v>-118.58076923076923</v>
      </c>
      <c r="AN155" s="97">
        <f t="shared" si="69"/>
        <v>-118.58076923076923</v>
      </c>
      <c r="AO155" s="97">
        <f t="shared" si="69"/>
        <v>-118.58076923076923</v>
      </c>
      <c r="AP155" s="97">
        <f t="shared" si="69"/>
        <v>-118.58076923076923</v>
      </c>
      <c r="AQ155" s="97">
        <f t="shared" si="69"/>
        <v>-118.58076923076923</v>
      </c>
      <c r="AR155" s="97">
        <f t="shared" si="69"/>
        <v>-118.58076923076923</v>
      </c>
      <c r="AS155" s="97">
        <f t="shared" si="72"/>
        <v>-118.58076923076923</v>
      </c>
      <c r="AT155" s="97">
        <f t="shared" si="72"/>
        <v>-118.58076923076923</v>
      </c>
      <c r="AU155" s="97">
        <f t="shared" si="72"/>
        <v>-118.58076923076923</v>
      </c>
      <c r="AV155" s="97">
        <f t="shared" si="72"/>
        <v>-118.58076923076923</v>
      </c>
      <c r="AW155" s="97">
        <f t="shared" si="72"/>
        <v>-118.58076923076923</v>
      </c>
      <c r="AX155" s="97">
        <f t="shared" si="72"/>
        <v>-118.58076923076923</v>
      </c>
      <c r="AY155" s="97">
        <f t="shared" si="72"/>
        <v>-118.58076923076923</v>
      </c>
      <c r="AZ155" s="97">
        <f t="shared" si="72"/>
        <v>-118.58076923076923</v>
      </c>
      <c r="BA155" s="97">
        <f t="shared" si="72"/>
        <v>-118.58076923076923</v>
      </c>
      <c r="BB155" s="97">
        <f t="shared" si="72"/>
        <v>-118.58076923076923</v>
      </c>
      <c r="BC155" s="97">
        <f t="shared" si="72"/>
        <v>-118.58076923076923</v>
      </c>
      <c r="BD155" s="97">
        <f t="shared" si="72"/>
        <v>-118.58076923076923</v>
      </c>
      <c r="BE155" s="120">
        <f t="shared" si="65"/>
        <v>-358.49999999999994</v>
      </c>
      <c r="BF155" s="120">
        <f t="shared" si="66"/>
        <v>0</v>
      </c>
      <c r="BG155"/>
      <c r="BH155"/>
      <c r="BI155"/>
      <c r="BP155"/>
      <c r="BQ155"/>
      <c r="BR155"/>
      <c r="BS155"/>
      <c r="BT155"/>
    </row>
    <row r="156" spans="1:72" s="474" customFormat="1" x14ac:dyDescent="0.3">
      <c r="A156">
        <v>3023523</v>
      </c>
      <c r="B156" s="118">
        <v>3023523</v>
      </c>
      <c r="C156" t="s">
        <v>472</v>
      </c>
      <c r="D156" s="106">
        <v>0</v>
      </c>
      <c r="E156" s="106" t="s">
        <v>400</v>
      </c>
      <c r="F156" s="106" t="s">
        <v>409</v>
      </c>
      <c r="G156" t="s">
        <v>860</v>
      </c>
      <c r="H156" t="s">
        <v>872</v>
      </c>
      <c r="I156" t="s">
        <v>279</v>
      </c>
      <c r="J156">
        <v>661225</v>
      </c>
      <c r="K156" s="118" t="s">
        <v>12</v>
      </c>
      <c r="L156" s="106">
        <v>1</v>
      </c>
      <c r="M156" s="106" t="str">
        <f t="shared" si="64"/>
        <v>EHCP.I03</v>
      </c>
      <c r="N156" s="106">
        <v>400130</v>
      </c>
      <c r="O156" t="s">
        <v>203</v>
      </c>
      <c r="P156" t="s">
        <v>203</v>
      </c>
      <c r="Q156" t="s">
        <v>204</v>
      </c>
      <c r="R156" t="s">
        <v>205</v>
      </c>
      <c r="S156" t="s">
        <v>845</v>
      </c>
      <c r="T156" s="125">
        <v>248194.24999999997</v>
      </c>
      <c r="U156" t="str">
        <f t="shared" si="62"/>
        <v>3523.EHCP.I03.Ap251</v>
      </c>
      <c r="V156" t="str">
        <f t="shared" si="63"/>
        <v>Martin Primary School.3523.EHCP.I03.Ap25</v>
      </c>
      <c r="W156" s="119">
        <v>41405.538461538461</v>
      </c>
      <c r="X156" s="119" t="s">
        <v>24612</v>
      </c>
      <c r="Y156" s="119" t="s">
        <v>24613</v>
      </c>
      <c r="Z156" s="119">
        <v>20702.76923076923</v>
      </c>
      <c r="AA156" s="97" t="str">
        <f t="shared" ref="AA156:AA197" si="76">RIGHT(A156,4)&amp;M156&amp;"Jun25"</f>
        <v>3523EHCP.I03Jun25</v>
      </c>
      <c r="AB156" s="119" t="str">
        <f t="shared" ref="AB156:AB197" si="77">LEFT(C156,7)&amp;"."&amp;AA156</f>
        <v>Martin .3523EHCP.I03Jun25</v>
      </c>
      <c r="AC156" s="97">
        <f t="shared" si="74"/>
        <v>18608.594230769228</v>
      </c>
      <c r="AE156" s="119"/>
      <c r="AF156" s="97">
        <f t="shared" si="69"/>
        <v>18608.594230769228</v>
      </c>
      <c r="AG156" s="97">
        <f t="shared" si="69"/>
        <v>18608.594230769228</v>
      </c>
      <c r="AH156" s="97">
        <f t="shared" si="69"/>
        <v>18608.594230769228</v>
      </c>
      <c r="AI156" s="97">
        <f t="shared" si="69"/>
        <v>18608.594230769228</v>
      </c>
      <c r="AJ156" s="97">
        <f t="shared" si="69"/>
        <v>18608.594230769228</v>
      </c>
      <c r="AK156" s="97">
        <f t="shared" si="69"/>
        <v>18608.594230769228</v>
      </c>
      <c r="AL156" s="97">
        <f t="shared" si="69"/>
        <v>18608.594230769228</v>
      </c>
      <c r="AM156" s="97">
        <f t="shared" si="69"/>
        <v>18608.594230769228</v>
      </c>
      <c r="AN156" s="97">
        <f t="shared" si="69"/>
        <v>18608.594230769228</v>
      </c>
      <c r="AO156" s="97">
        <f t="shared" si="69"/>
        <v>18608.594230769228</v>
      </c>
      <c r="AP156" s="97">
        <f t="shared" si="69"/>
        <v>18608.594230769228</v>
      </c>
      <c r="AQ156" s="97">
        <f t="shared" si="69"/>
        <v>18608.594230769228</v>
      </c>
      <c r="AR156" s="97">
        <f t="shared" si="69"/>
        <v>18608.594230769228</v>
      </c>
      <c r="AS156" s="97">
        <f t="shared" si="72"/>
        <v>18608.594230769228</v>
      </c>
      <c r="AT156" s="97">
        <f t="shared" si="72"/>
        <v>18608.594230769228</v>
      </c>
      <c r="AU156" s="97">
        <f t="shared" si="72"/>
        <v>18608.594230769228</v>
      </c>
      <c r="AV156" s="97">
        <f t="shared" si="72"/>
        <v>18608.594230769228</v>
      </c>
      <c r="AW156" s="97">
        <f t="shared" si="72"/>
        <v>18608.594230769228</v>
      </c>
      <c r="AX156" s="97">
        <f t="shared" si="72"/>
        <v>18608.594230769228</v>
      </c>
      <c r="AY156" s="97">
        <f t="shared" si="72"/>
        <v>18608.594230769228</v>
      </c>
      <c r="AZ156" s="97">
        <f t="shared" si="72"/>
        <v>18608.594230769228</v>
      </c>
      <c r="BA156" s="97">
        <f t="shared" si="72"/>
        <v>18608.594230769228</v>
      </c>
      <c r="BB156" s="97">
        <f t="shared" si="72"/>
        <v>18608.594230769228</v>
      </c>
      <c r="BC156" s="97">
        <f t="shared" si="72"/>
        <v>18608.594230769228</v>
      </c>
      <c r="BD156" s="97">
        <f t="shared" si="72"/>
        <v>18608.594230769228</v>
      </c>
      <c r="BE156" s="120">
        <f t="shared" si="65"/>
        <v>248194.25</v>
      </c>
      <c r="BF156" s="120">
        <f t="shared" si="66"/>
        <v>0</v>
      </c>
      <c r="BG156"/>
      <c r="BH156"/>
      <c r="BI156"/>
      <c r="BP156"/>
      <c r="BQ156"/>
      <c r="BR156"/>
      <c r="BS156"/>
      <c r="BT156"/>
    </row>
    <row r="157" spans="1:72" s="474" customFormat="1" x14ac:dyDescent="0.3">
      <c r="A157">
        <v>3023524</v>
      </c>
      <c r="B157" s="118">
        <v>3023524</v>
      </c>
      <c r="C157" t="s">
        <v>426</v>
      </c>
      <c r="D157" s="106">
        <v>0</v>
      </c>
      <c r="E157" s="106" t="s">
        <v>400</v>
      </c>
      <c r="F157" s="106" t="s">
        <v>409</v>
      </c>
      <c r="G157" t="s">
        <v>860</v>
      </c>
      <c r="H157" t="s">
        <v>872</v>
      </c>
      <c r="I157" t="s">
        <v>279</v>
      </c>
      <c r="J157">
        <v>661225</v>
      </c>
      <c r="K157" s="118" t="s">
        <v>12</v>
      </c>
      <c r="L157" s="106">
        <v>1</v>
      </c>
      <c r="M157" s="106" t="str">
        <f t="shared" si="64"/>
        <v>EHCP.I03</v>
      </c>
      <c r="N157" s="106">
        <v>400150</v>
      </c>
      <c r="O157" t="s">
        <v>187</v>
      </c>
      <c r="P157" t="s">
        <v>187</v>
      </c>
      <c r="Q157" t="s">
        <v>188</v>
      </c>
      <c r="R157" t="s">
        <v>189</v>
      </c>
      <c r="S157" t="s">
        <v>845</v>
      </c>
      <c r="T157" s="125">
        <v>86148</v>
      </c>
      <c r="U157" t="str">
        <f t="shared" si="62"/>
        <v>3524.EHCP.I03.Ap251</v>
      </c>
      <c r="V157" t="str">
        <f t="shared" si="63"/>
        <v>Beit Shvidler Primary School.3524.EHCP.I03.Ap25</v>
      </c>
      <c r="W157" s="119">
        <v>13253.538461538461</v>
      </c>
      <c r="X157" s="119" t="s">
        <v>24614</v>
      </c>
      <c r="Y157" s="119" t="s">
        <v>24615</v>
      </c>
      <c r="Z157" s="119">
        <v>6626.7692307692305</v>
      </c>
      <c r="AA157" s="97" t="str">
        <f t="shared" si="76"/>
        <v>3524EHCP.I03Jun25</v>
      </c>
      <c r="AB157" s="119" t="str">
        <f t="shared" si="77"/>
        <v>Beit Sh.3524EHCP.I03Jun25</v>
      </c>
      <c r="AC157" s="97">
        <f t="shared" si="74"/>
        <v>6626.7692307692314</v>
      </c>
      <c r="AE157" s="119"/>
      <c r="AF157" s="97">
        <f t="shared" si="69"/>
        <v>6626.7692307692314</v>
      </c>
      <c r="AG157" s="97">
        <f t="shared" si="69"/>
        <v>6626.7692307692314</v>
      </c>
      <c r="AH157" s="97">
        <f t="shared" si="69"/>
        <v>6626.7692307692314</v>
      </c>
      <c r="AI157" s="97">
        <f t="shared" si="69"/>
        <v>6626.7692307692314</v>
      </c>
      <c r="AJ157" s="97">
        <f t="shared" si="69"/>
        <v>6626.7692307692314</v>
      </c>
      <c r="AK157" s="97">
        <f t="shared" si="69"/>
        <v>6626.7692307692314</v>
      </c>
      <c r="AL157" s="97">
        <f t="shared" si="69"/>
        <v>6626.7692307692314</v>
      </c>
      <c r="AM157" s="97">
        <f t="shared" si="69"/>
        <v>6626.7692307692314</v>
      </c>
      <c r="AN157" s="97">
        <f t="shared" si="69"/>
        <v>6626.7692307692314</v>
      </c>
      <c r="AO157" s="97">
        <f t="shared" si="69"/>
        <v>6626.7692307692314</v>
      </c>
      <c r="AP157" s="97">
        <f t="shared" si="69"/>
        <v>6626.7692307692314</v>
      </c>
      <c r="AQ157" s="97">
        <f t="shared" si="69"/>
        <v>6626.7692307692314</v>
      </c>
      <c r="AR157" s="97">
        <f t="shared" si="69"/>
        <v>6626.7692307692314</v>
      </c>
      <c r="AS157" s="97">
        <f t="shared" si="72"/>
        <v>6626.7692307692314</v>
      </c>
      <c r="AT157" s="97">
        <f t="shared" si="72"/>
        <v>6626.7692307692314</v>
      </c>
      <c r="AU157" s="97">
        <f t="shared" si="72"/>
        <v>6626.7692307692314</v>
      </c>
      <c r="AV157" s="97">
        <f t="shared" si="72"/>
        <v>6626.7692307692314</v>
      </c>
      <c r="AW157" s="97">
        <f t="shared" si="72"/>
        <v>6626.7692307692314</v>
      </c>
      <c r="AX157" s="97">
        <f t="shared" si="72"/>
        <v>6626.7692307692314</v>
      </c>
      <c r="AY157" s="97">
        <f t="shared" si="72"/>
        <v>6626.7692307692314</v>
      </c>
      <c r="AZ157" s="97">
        <f t="shared" si="72"/>
        <v>6626.7692307692314</v>
      </c>
      <c r="BA157" s="97">
        <f t="shared" si="72"/>
        <v>6626.7692307692314</v>
      </c>
      <c r="BB157" s="97">
        <f t="shared" si="72"/>
        <v>6626.7692307692314</v>
      </c>
      <c r="BC157" s="97">
        <f t="shared" si="72"/>
        <v>6626.7692307692314</v>
      </c>
      <c r="BD157" s="97">
        <f t="shared" si="72"/>
        <v>6626.7692307692314</v>
      </c>
      <c r="BE157" s="120">
        <f t="shared" si="65"/>
        <v>86148.000000000029</v>
      </c>
      <c r="BF157" s="120">
        <f t="shared" si="66"/>
        <v>0</v>
      </c>
      <c r="BG157"/>
      <c r="BH157"/>
      <c r="BI157"/>
      <c r="BP157"/>
      <c r="BQ157"/>
      <c r="BR157"/>
      <c r="BS157"/>
      <c r="BT157"/>
    </row>
    <row r="158" spans="1:72" s="474" customFormat="1" x14ac:dyDescent="0.3">
      <c r="A158">
        <v>3023524</v>
      </c>
      <c r="B158" s="118">
        <v>3023524</v>
      </c>
      <c r="C158" t="s">
        <v>426</v>
      </c>
      <c r="D158" s="106">
        <v>0</v>
      </c>
      <c r="E158" s="106" t="s">
        <v>400</v>
      </c>
      <c r="F158" s="106" t="s">
        <v>409</v>
      </c>
      <c r="G158" t="s">
        <v>856</v>
      </c>
      <c r="H158" t="s">
        <v>872</v>
      </c>
      <c r="I158" t="s">
        <v>277</v>
      </c>
      <c r="J158">
        <v>661225</v>
      </c>
      <c r="K158" s="118" t="s">
        <v>12</v>
      </c>
      <c r="L158" s="106">
        <v>1</v>
      </c>
      <c r="M158" s="106" t="str">
        <f t="shared" ref="M158" si="78">LEFT(I158,4)&amp;"."&amp;K158</f>
        <v>SEN .I03</v>
      </c>
      <c r="N158" s="106">
        <v>400150</v>
      </c>
      <c r="O158" t="s">
        <v>187</v>
      </c>
      <c r="P158" t="s">
        <v>187</v>
      </c>
      <c r="Q158" t="s">
        <v>188</v>
      </c>
      <c r="R158" t="s">
        <v>189</v>
      </c>
      <c r="S158" t="s">
        <v>841</v>
      </c>
      <c r="T158" s="125">
        <v>1147</v>
      </c>
      <c r="U158"/>
      <c r="V158"/>
      <c r="W158" s="119"/>
      <c r="X158" s="119"/>
      <c r="Y158" s="119"/>
      <c r="Z158" s="119"/>
      <c r="AA158" s="97" t="str">
        <f t="shared" si="76"/>
        <v>3524SEN .I03Jun25</v>
      </c>
      <c r="AB158" s="119" t="str">
        <f t="shared" si="77"/>
        <v>Beit Sh.3524SEN .I03Jun25</v>
      </c>
      <c r="AC158" s="97">
        <f t="shared" si="74"/>
        <v>114.7</v>
      </c>
      <c r="AE158" s="119"/>
      <c r="AF158" s="97">
        <f t="shared" si="69"/>
        <v>114.7</v>
      </c>
      <c r="AG158" s="97">
        <f t="shared" si="69"/>
        <v>114.7</v>
      </c>
      <c r="AH158" s="97">
        <f t="shared" si="69"/>
        <v>114.7</v>
      </c>
      <c r="AI158" s="97">
        <f t="shared" si="69"/>
        <v>114.7</v>
      </c>
      <c r="AJ158" s="97">
        <f t="shared" si="69"/>
        <v>114.7</v>
      </c>
      <c r="AK158" s="97">
        <f t="shared" si="69"/>
        <v>114.7</v>
      </c>
      <c r="AL158" s="97">
        <f t="shared" si="69"/>
        <v>114.7</v>
      </c>
      <c r="AM158" s="97">
        <f t="shared" si="69"/>
        <v>114.7</v>
      </c>
      <c r="AN158" s="97">
        <f t="shared" si="69"/>
        <v>114.7</v>
      </c>
      <c r="AO158" s="97">
        <f t="shared" si="69"/>
        <v>114.7</v>
      </c>
      <c r="AP158" s="97">
        <f t="shared" si="69"/>
        <v>114.7</v>
      </c>
      <c r="AQ158" s="97">
        <f t="shared" si="69"/>
        <v>114.7</v>
      </c>
      <c r="AR158" s="97">
        <f t="shared" si="69"/>
        <v>114.7</v>
      </c>
      <c r="AS158" s="97">
        <f t="shared" si="72"/>
        <v>114.7</v>
      </c>
      <c r="AT158" s="97">
        <f t="shared" si="72"/>
        <v>114.7</v>
      </c>
      <c r="AU158" s="97">
        <f t="shared" si="72"/>
        <v>114.7</v>
      </c>
      <c r="AV158" s="97">
        <f t="shared" si="72"/>
        <v>114.7</v>
      </c>
      <c r="AW158" s="97">
        <f t="shared" si="72"/>
        <v>114.7</v>
      </c>
      <c r="AX158" s="97">
        <f t="shared" si="72"/>
        <v>114.7</v>
      </c>
      <c r="AY158" s="97">
        <f t="shared" si="72"/>
        <v>114.7</v>
      </c>
      <c r="AZ158" s="97">
        <f t="shared" si="72"/>
        <v>114.7</v>
      </c>
      <c r="BA158" s="97">
        <f t="shared" si="72"/>
        <v>114.7</v>
      </c>
      <c r="BB158" s="97">
        <f t="shared" si="72"/>
        <v>114.7</v>
      </c>
      <c r="BC158" s="97">
        <f t="shared" si="72"/>
        <v>114.7</v>
      </c>
      <c r="BD158" s="97">
        <f t="shared" si="72"/>
        <v>114.7</v>
      </c>
      <c r="BE158" s="120">
        <f t="shared" si="65"/>
        <v>1147.0000000000002</v>
      </c>
      <c r="BF158" s="120">
        <f t="shared" si="66"/>
        <v>0</v>
      </c>
      <c r="BG158"/>
      <c r="BH158"/>
      <c r="BI158"/>
      <c r="BP158"/>
      <c r="BQ158"/>
      <c r="BR158"/>
      <c r="BS158"/>
      <c r="BT158"/>
    </row>
    <row r="159" spans="1:72" s="474" customFormat="1" x14ac:dyDescent="0.3">
      <c r="A159">
        <v>3024000</v>
      </c>
      <c r="B159" s="118">
        <v>3024000</v>
      </c>
      <c r="C159" t="s">
        <v>551</v>
      </c>
      <c r="D159" s="106">
        <v>0</v>
      </c>
      <c r="E159" s="106" t="s">
        <v>403</v>
      </c>
      <c r="F159" s="106" t="s">
        <v>393</v>
      </c>
      <c r="G159" t="s">
        <v>866</v>
      </c>
      <c r="H159" t="s">
        <v>874</v>
      </c>
      <c r="I159" t="s">
        <v>279</v>
      </c>
      <c r="J159">
        <v>657120</v>
      </c>
      <c r="K159" s="118" t="s">
        <v>12</v>
      </c>
      <c r="L159" s="106">
        <v>1</v>
      </c>
      <c r="M159" s="106" t="str">
        <f t="shared" si="64"/>
        <v>EHCP.I03</v>
      </c>
      <c r="N159" s="106">
        <v>156093</v>
      </c>
      <c r="O159" t="s">
        <v>329</v>
      </c>
      <c r="P159" t="s">
        <v>329</v>
      </c>
      <c r="Q159" t="s">
        <v>328</v>
      </c>
      <c r="R159" t="s">
        <v>24159</v>
      </c>
      <c r="S159" t="s">
        <v>851</v>
      </c>
      <c r="T159" s="125">
        <v>46342.92</v>
      </c>
      <c r="U159" t="str">
        <f t="shared" si="62"/>
        <v>4000.EHCP.I03.Ap251</v>
      </c>
      <c r="V159" t="str">
        <f t="shared" si="63"/>
        <v>St Andrew The Apostle.4000.EHCP.I03.Ap25</v>
      </c>
      <c r="W159" s="119">
        <v>6308.0646153846155</v>
      </c>
      <c r="X159" s="119" t="s">
        <v>24616</v>
      </c>
      <c r="Y159" s="119" t="s">
        <v>24617</v>
      </c>
      <c r="Z159" s="119">
        <v>3154.0323076923078</v>
      </c>
      <c r="AA159" s="97" t="str">
        <f t="shared" si="76"/>
        <v>4000EHCP.I03Jun25</v>
      </c>
      <c r="AB159" s="119" t="str">
        <f t="shared" si="77"/>
        <v>St Andr.4000EHCP.I03Jun25</v>
      </c>
      <c r="AC159" s="97">
        <f t="shared" si="74"/>
        <v>3688.082307692307</v>
      </c>
      <c r="AE159" s="119"/>
      <c r="AF159" s="97">
        <f t="shared" si="69"/>
        <v>3688.082307692307</v>
      </c>
      <c r="AG159" s="97">
        <f t="shared" si="69"/>
        <v>3688.082307692307</v>
      </c>
      <c r="AH159" s="97">
        <f t="shared" si="69"/>
        <v>3688.082307692307</v>
      </c>
      <c r="AI159" s="97">
        <f t="shared" si="69"/>
        <v>3688.082307692307</v>
      </c>
      <c r="AJ159" s="97">
        <f t="shared" si="69"/>
        <v>3688.082307692307</v>
      </c>
      <c r="AK159" s="97">
        <f t="shared" si="69"/>
        <v>3688.082307692307</v>
      </c>
      <c r="AL159" s="97">
        <f t="shared" si="69"/>
        <v>3688.082307692307</v>
      </c>
      <c r="AM159" s="97">
        <f t="shared" si="69"/>
        <v>3688.082307692307</v>
      </c>
      <c r="AN159" s="97">
        <f t="shared" si="69"/>
        <v>3688.082307692307</v>
      </c>
      <c r="AO159" s="97">
        <f t="shared" si="69"/>
        <v>3688.082307692307</v>
      </c>
      <c r="AP159" s="97">
        <f t="shared" si="69"/>
        <v>3688.082307692307</v>
      </c>
      <c r="AQ159" s="97">
        <f t="shared" si="69"/>
        <v>3688.082307692307</v>
      </c>
      <c r="AR159" s="97">
        <f t="shared" si="69"/>
        <v>3688.082307692307</v>
      </c>
      <c r="AS159" s="97">
        <f t="shared" si="72"/>
        <v>3688.082307692307</v>
      </c>
      <c r="AT159" s="97">
        <f t="shared" si="72"/>
        <v>3688.082307692307</v>
      </c>
      <c r="AU159" s="97">
        <f t="shared" si="72"/>
        <v>3688.082307692307</v>
      </c>
      <c r="AV159" s="97">
        <f t="shared" si="72"/>
        <v>3688.082307692307</v>
      </c>
      <c r="AW159" s="97">
        <f t="shared" si="72"/>
        <v>3688.082307692307</v>
      </c>
      <c r="AX159" s="97">
        <f t="shared" si="72"/>
        <v>3688.082307692307</v>
      </c>
      <c r="AY159" s="97">
        <f t="shared" si="72"/>
        <v>3688.082307692307</v>
      </c>
      <c r="AZ159" s="97">
        <f t="shared" si="72"/>
        <v>3688.082307692307</v>
      </c>
      <c r="BA159" s="97">
        <f t="shared" si="72"/>
        <v>3688.082307692307</v>
      </c>
      <c r="BB159" s="97">
        <f t="shared" si="72"/>
        <v>3688.082307692307</v>
      </c>
      <c r="BC159" s="97">
        <f t="shared" si="72"/>
        <v>3688.082307692307</v>
      </c>
      <c r="BD159" s="97">
        <f t="shared" si="72"/>
        <v>3688.082307692307</v>
      </c>
      <c r="BE159" s="120">
        <f t="shared" si="65"/>
        <v>46342.919999999991</v>
      </c>
      <c r="BF159" s="120">
        <f t="shared" si="66"/>
        <v>0</v>
      </c>
      <c r="BG159"/>
      <c r="BH159"/>
      <c r="BI159"/>
      <c r="BP159"/>
      <c r="BQ159"/>
      <c r="BR159"/>
      <c r="BS159"/>
      <c r="BT159"/>
    </row>
    <row r="160" spans="1:72" s="474" customFormat="1" x14ac:dyDescent="0.3">
      <c r="A160">
        <v>3024001</v>
      </c>
      <c r="B160" s="118">
        <v>3024001</v>
      </c>
      <c r="C160" t="s">
        <v>323</v>
      </c>
      <c r="D160" s="106">
        <v>0</v>
      </c>
      <c r="E160" s="106" t="s">
        <v>403</v>
      </c>
      <c r="F160" s="106" t="s">
        <v>393</v>
      </c>
      <c r="G160" t="s">
        <v>866</v>
      </c>
      <c r="H160" t="s">
        <v>874</v>
      </c>
      <c r="I160" t="s">
        <v>279</v>
      </c>
      <c r="J160">
        <v>657120</v>
      </c>
      <c r="K160" s="118" t="s">
        <v>12</v>
      </c>
      <c r="L160" s="106">
        <v>1</v>
      </c>
      <c r="M160" s="106" t="str">
        <f t="shared" si="64"/>
        <v>EHCP.I03</v>
      </c>
      <c r="N160" s="106">
        <v>153627</v>
      </c>
      <c r="O160" t="s">
        <v>323</v>
      </c>
      <c r="P160" t="s">
        <v>323</v>
      </c>
      <c r="Q160" t="s">
        <v>322</v>
      </c>
      <c r="R160" t="s">
        <v>811</v>
      </c>
      <c r="S160" t="s">
        <v>851</v>
      </c>
      <c r="T160" s="125">
        <v>372051.92</v>
      </c>
      <c r="U160" t="str">
        <f t="shared" si="62"/>
        <v>4001.EHCP.I03.Ap251</v>
      </c>
      <c r="V160" t="str">
        <f t="shared" si="63"/>
        <v>Archer Academy.4001.EHCP.I03.Ap25</v>
      </c>
      <c r="W160" s="119">
        <v>57484.39743589743</v>
      </c>
      <c r="X160" s="119" t="s">
        <v>24618</v>
      </c>
      <c r="Y160" s="119" t="s">
        <v>24619</v>
      </c>
      <c r="Z160" s="119">
        <v>28742.198717948715</v>
      </c>
      <c r="AA160" s="97" t="str">
        <f t="shared" si="76"/>
        <v>4001EHCP.I03Jun25</v>
      </c>
      <c r="AB160" s="119" t="str">
        <f t="shared" si="77"/>
        <v>Archer .4001EHCP.I03Jun25</v>
      </c>
      <c r="AC160" s="97">
        <f t="shared" si="74"/>
        <v>28582.532384615384</v>
      </c>
      <c r="AE160" s="119"/>
      <c r="AF160" s="97">
        <f t="shared" si="69"/>
        <v>28582.532384615384</v>
      </c>
      <c r="AG160" s="97">
        <f t="shared" si="69"/>
        <v>28582.532384615384</v>
      </c>
      <c r="AH160" s="97">
        <f t="shared" si="69"/>
        <v>28582.532384615384</v>
      </c>
      <c r="AI160" s="97">
        <f t="shared" si="69"/>
        <v>28582.532384615384</v>
      </c>
      <c r="AJ160" s="97">
        <f t="shared" si="69"/>
        <v>28582.532384615384</v>
      </c>
      <c r="AK160" s="97">
        <f t="shared" si="69"/>
        <v>28582.532384615384</v>
      </c>
      <c r="AL160" s="97">
        <f t="shared" si="69"/>
        <v>28582.532384615384</v>
      </c>
      <c r="AM160" s="97">
        <f t="shared" si="69"/>
        <v>28582.532384615384</v>
      </c>
      <c r="AN160" s="97">
        <f t="shared" si="69"/>
        <v>28582.532384615384</v>
      </c>
      <c r="AO160" s="97">
        <f t="shared" si="69"/>
        <v>28582.532384615384</v>
      </c>
      <c r="AP160" s="97">
        <f t="shared" si="69"/>
        <v>28582.532384615384</v>
      </c>
      <c r="AQ160" s="97">
        <f t="shared" si="69"/>
        <v>28582.532384615384</v>
      </c>
      <c r="AR160" s="97">
        <f t="shared" si="69"/>
        <v>28582.532384615384</v>
      </c>
      <c r="AS160" s="97">
        <f t="shared" si="72"/>
        <v>28582.532384615384</v>
      </c>
      <c r="AT160" s="97">
        <f t="shared" si="72"/>
        <v>28582.532384615384</v>
      </c>
      <c r="AU160" s="97">
        <f t="shared" si="72"/>
        <v>28582.532384615384</v>
      </c>
      <c r="AV160" s="97">
        <f t="shared" si="72"/>
        <v>28582.532384615384</v>
      </c>
      <c r="AW160" s="97">
        <f t="shared" si="72"/>
        <v>28582.532384615384</v>
      </c>
      <c r="AX160" s="97">
        <f t="shared" si="72"/>
        <v>28582.532384615384</v>
      </c>
      <c r="AY160" s="97">
        <f t="shared" si="72"/>
        <v>28582.532384615384</v>
      </c>
      <c r="AZ160" s="97">
        <f t="shared" si="72"/>
        <v>28582.532384615384</v>
      </c>
      <c r="BA160" s="97">
        <f t="shared" si="72"/>
        <v>28582.532384615384</v>
      </c>
      <c r="BB160" s="97">
        <f t="shared" si="72"/>
        <v>28582.532384615384</v>
      </c>
      <c r="BC160" s="97">
        <f t="shared" si="72"/>
        <v>28582.532384615384</v>
      </c>
      <c r="BD160" s="97">
        <f t="shared" si="72"/>
        <v>28582.532384615384</v>
      </c>
      <c r="BE160" s="120">
        <f t="shared" si="65"/>
        <v>372051.92000000004</v>
      </c>
      <c r="BF160" s="120">
        <f t="shared" si="66"/>
        <v>0</v>
      </c>
      <c r="BG160"/>
      <c r="BH160"/>
      <c r="BI160"/>
      <c r="BP160"/>
      <c r="BQ160"/>
      <c r="BR160"/>
      <c r="BS160"/>
      <c r="BT160"/>
    </row>
    <row r="161" spans="1:72" s="474" customFormat="1" x14ac:dyDescent="0.3">
      <c r="A161">
        <v>3024003</v>
      </c>
      <c r="B161" s="118">
        <v>3024003</v>
      </c>
      <c r="C161" t="s">
        <v>543</v>
      </c>
      <c r="D161" s="106">
        <v>0</v>
      </c>
      <c r="E161" s="106" t="s">
        <v>400</v>
      </c>
      <c r="F161" s="106" t="s">
        <v>393</v>
      </c>
      <c r="G161" t="s">
        <v>867</v>
      </c>
      <c r="H161" t="s">
        <v>871</v>
      </c>
      <c r="I161" t="s">
        <v>278</v>
      </c>
      <c r="J161">
        <v>661225</v>
      </c>
      <c r="K161" s="118" t="s">
        <v>12</v>
      </c>
      <c r="L161" s="106">
        <v>1</v>
      </c>
      <c r="M161" s="106" t="str">
        <f t="shared" si="64"/>
        <v>ARPs.I03</v>
      </c>
      <c r="N161" s="106">
        <v>400033</v>
      </c>
      <c r="O161" t="s">
        <v>184</v>
      </c>
      <c r="P161" t="s">
        <v>184</v>
      </c>
      <c r="Q161" t="s">
        <v>185</v>
      </c>
      <c r="R161" t="s">
        <v>186</v>
      </c>
      <c r="S161" t="s">
        <v>852</v>
      </c>
      <c r="T161" s="125">
        <v>272015.83999999997</v>
      </c>
      <c r="U161" t="str">
        <f t="shared" si="62"/>
        <v>4003.ARPs.I03.Ap251</v>
      </c>
      <c r="V161" t="str">
        <f t="shared" si="63"/>
        <v>Friern Barnet School.4003.ARPs.I03.Ap25</v>
      </c>
      <c r="W161" s="119">
        <v>39438.461538461539</v>
      </c>
      <c r="X161" s="119" t="s">
        <v>24620</v>
      </c>
      <c r="Y161" s="119" t="s">
        <v>24621</v>
      </c>
      <c r="Z161" s="119">
        <v>19719.23076923077</v>
      </c>
      <c r="AA161" s="97" t="str">
        <f t="shared" si="76"/>
        <v>4003ARPs.I03Jun25</v>
      </c>
      <c r="AB161" s="119" t="str">
        <f t="shared" si="77"/>
        <v>Friern .4003ARPs.I03Jun25</v>
      </c>
      <c r="AC161" s="97">
        <f t="shared" si="74"/>
        <v>21285.814769230765</v>
      </c>
      <c r="AE161" s="119"/>
      <c r="AF161" s="97">
        <f t="shared" si="69"/>
        <v>21285.814769230765</v>
      </c>
      <c r="AG161" s="97">
        <f t="shared" ref="AF161:AU180" si="79">($T161-($W161+$Z161))/10</f>
        <v>21285.814769230765</v>
      </c>
      <c r="AH161" s="97">
        <f t="shared" si="79"/>
        <v>21285.814769230765</v>
      </c>
      <c r="AI161" s="97">
        <f t="shared" si="79"/>
        <v>21285.814769230765</v>
      </c>
      <c r="AJ161" s="97">
        <f t="shared" si="79"/>
        <v>21285.814769230765</v>
      </c>
      <c r="AK161" s="97">
        <f t="shared" si="79"/>
        <v>21285.814769230765</v>
      </c>
      <c r="AL161" s="97">
        <f t="shared" si="79"/>
        <v>21285.814769230765</v>
      </c>
      <c r="AM161" s="97">
        <f t="shared" si="79"/>
        <v>21285.814769230765</v>
      </c>
      <c r="AN161" s="97">
        <f t="shared" si="79"/>
        <v>21285.814769230765</v>
      </c>
      <c r="AO161" s="97">
        <f t="shared" si="79"/>
        <v>21285.814769230765</v>
      </c>
      <c r="AP161" s="97">
        <f t="shared" si="79"/>
        <v>21285.814769230765</v>
      </c>
      <c r="AQ161" s="97">
        <f t="shared" si="79"/>
        <v>21285.814769230765</v>
      </c>
      <c r="AR161" s="97">
        <f t="shared" si="79"/>
        <v>21285.814769230765</v>
      </c>
      <c r="AS161" s="97">
        <f t="shared" si="72"/>
        <v>21285.814769230765</v>
      </c>
      <c r="AT161" s="97">
        <f t="shared" si="72"/>
        <v>21285.814769230765</v>
      </c>
      <c r="AU161" s="97">
        <f t="shared" si="72"/>
        <v>21285.814769230765</v>
      </c>
      <c r="AV161" s="97">
        <f t="shared" si="72"/>
        <v>21285.814769230765</v>
      </c>
      <c r="AW161" s="97">
        <f t="shared" si="72"/>
        <v>21285.814769230765</v>
      </c>
      <c r="AX161" s="97">
        <f t="shared" si="72"/>
        <v>21285.814769230765</v>
      </c>
      <c r="AY161" s="97">
        <f t="shared" si="72"/>
        <v>21285.814769230765</v>
      </c>
      <c r="AZ161" s="97">
        <f t="shared" si="72"/>
        <v>21285.814769230765</v>
      </c>
      <c r="BA161" s="97">
        <f t="shared" si="72"/>
        <v>21285.814769230765</v>
      </c>
      <c r="BB161" s="97">
        <f t="shared" si="72"/>
        <v>21285.814769230765</v>
      </c>
      <c r="BC161" s="97">
        <f t="shared" si="72"/>
        <v>21285.814769230765</v>
      </c>
      <c r="BD161" s="97">
        <f t="shared" si="72"/>
        <v>21285.814769230765</v>
      </c>
      <c r="BE161" s="120">
        <f t="shared" si="65"/>
        <v>272015.83999999991</v>
      </c>
      <c r="BF161" s="120">
        <f t="shared" si="66"/>
        <v>0</v>
      </c>
      <c r="BG161"/>
      <c r="BH161"/>
      <c r="BI161"/>
      <c r="BP161"/>
      <c r="BQ161"/>
      <c r="BR161"/>
      <c r="BS161"/>
      <c r="BT161"/>
    </row>
    <row r="162" spans="1:72" s="474" customFormat="1" x14ac:dyDescent="0.3">
      <c r="A162">
        <v>3024003</v>
      </c>
      <c r="B162" s="118">
        <v>3024003</v>
      </c>
      <c r="C162" t="s">
        <v>543</v>
      </c>
      <c r="D162" s="106">
        <v>0</v>
      </c>
      <c r="E162" s="106" t="s">
        <v>400</v>
      </c>
      <c r="F162" s="106" t="s">
        <v>393</v>
      </c>
      <c r="G162" t="s">
        <v>865</v>
      </c>
      <c r="H162" t="s">
        <v>871</v>
      </c>
      <c r="I162" t="s">
        <v>279</v>
      </c>
      <c r="J162">
        <v>661225</v>
      </c>
      <c r="K162" s="118" t="s">
        <v>12</v>
      </c>
      <c r="L162" s="106">
        <v>1</v>
      </c>
      <c r="M162" s="106" t="str">
        <f t="shared" si="64"/>
        <v>EHCP.I03</v>
      </c>
      <c r="N162" s="106">
        <v>400033</v>
      </c>
      <c r="O162" t="s">
        <v>184</v>
      </c>
      <c r="P162" t="s">
        <v>184</v>
      </c>
      <c r="Q162" t="s">
        <v>185</v>
      </c>
      <c r="R162" t="s">
        <v>186</v>
      </c>
      <c r="S162" t="s">
        <v>850</v>
      </c>
      <c r="T162" s="125">
        <v>117092</v>
      </c>
      <c r="U162" t="str">
        <f t="shared" si="62"/>
        <v>4003.EHCP.I03.Ap251</v>
      </c>
      <c r="V162" t="str">
        <f t="shared" si="63"/>
        <v>Friern Barnet School.4003.EHCP.I03.Ap25</v>
      </c>
      <c r="W162" s="119">
        <v>18014.153846153848</v>
      </c>
      <c r="X162" s="119" t="s">
        <v>24622</v>
      </c>
      <c r="Y162" s="119" t="s">
        <v>24623</v>
      </c>
      <c r="Z162" s="119">
        <v>9007.0769230769238</v>
      </c>
      <c r="AA162" s="97" t="str">
        <f t="shared" si="76"/>
        <v>4003EHCP.I03Jun25</v>
      </c>
      <c r="AB162" s="119" t="str">
        <f t="shared" si="77"/>
        <v>Friern .4003EHCP.I03Jun25</v>
      </c>
      <c r="AC162" s="97">
        <f t="shared" si="74"/>
        <v>9007.076923076922</v>
      </c>
      <c r="AE162" s="119"/>
      <c r="AF162" s="97">
        <f t="shared" si="79"/>
        <v>9007.076923076922</v>
      </c>
      <c r="AG162" s="97">
        <f t="shared" si="79"/>
        <v>9007.076923076922</v>
      </c>
      <c r="AH162" s="97">
        <f t="shared" si="79"/>
        <v>9007.076923076922</v>
      </c>
      <c r="AI162" s="97">
        <f t="shared" si="79"/>
        <v>9007.076923076922</v>
      </c>
      <c r="AJ162" s="97">
        <f t="shared" si="79"/>
        <v>9007.076923076922</v>
      </c>
      <c r="AK162" s="97">
        <f t="shared" si="79"/>
        <v>9007.076923076922</v>
      </c>
      <c r="AL162" s="97">
        <f t="shared" si="79"/>
        <v>9007.076923076922</v>
      </c>
      <c r="AM162" s="97">
        <f t="shared" si="79"/>
        <v>9007.076923076922</v>
      </c>
      <c r="AN162" s="97">
        <f t="shared" si="79"/>
        <v>9007.076923076922</v>
      </c>
      <c r="AO162" s="97">
        <f t="shared" si="79"/>
        <v>9007.076923076922</v>
      </c>
      <c r="AP162" s="97">
        <f t="shared" si="79"/>
        <v>9007.076923076922</v>
      </c>
      <c r="AQ162" s="97">
        <f t="shared" si="79"/>
        <v>9007.076923076922</v>
      </c>
      <c r="AR162" s="97">
        <f t="shared" si="79"/>
        <v>9007.076923076922</v>
      </c>
      <c r="AS162" s="97">
        <f t="shared" si="72"/>
        <v>9007.076923076922</v>
      </c>
      <c r="AT162" s="97">
        <f t="shared" si="72"/>
        <v>9007.076923076922</v>
      </c>
      <c r="AU162" s="97">
        <f t="shared" si="72"/>
        <v>9007.076923076922</v>
      </c>
      <c r="AV162" s="97">
        <f t="shared" si="72"/>
        <v>9007.076923076922</v>
      </c>
      <c r="AW162" s="97">
        <f t="shared" si="72"/>
        <v>9007.076923076922</v>
      </c>
      <c r="AX162" s="97">
        <f t="shared" si="72"/>
        <v>9007.076923076922</v>
      </c>
      <c r="AY162" s="97">
        <f t="shared" si="72"/>
        <v>9007.076923076922</v>
      </c>
      <c r="AZ162" s="97">
        <f t="shared" si="72"/>
        <v>9007.076923076922</v>
      </c>
      <c r="BA162" s="97">
        <f t="shared" si="72"/>
        <v>9007.076923076922</v>
      </c>
      <c r="BB162" s="97">
        <f t="shared" si="72"/>
        <v>9007.076923076922</v>
      </c>
      <c r="BC162" s="97">
        <f t="shared" si="72"/>
        <v>9007.076923076922</v>
      </c>
      <c r="BD162" s="97">
        <f t="shared" si="72"/>
        <v>9007.076923076922</v>
      </c>
      <c r="BE162" s="120">
        <f t="shared" si="65"/>
        <v>117091.99999999999</v>
      </c>
      <c r="BF162" s="120">
        <f t="shared" si="66"/>
        <v>0</v>
      </c>
      <c r="BG162"/>
      <c r="BH162"/>
      <c r="BI162"/>
      <c r="BP162"/>
      <c r="BQ162"/>
      <c r="BR162"/>
      <c r="BS162"/>
      <c r="BT162"/>
    </row>
    <row r="163" spans="1:72" s="474" customFormat="1" x14ac:dyDescent="0.3">
      <c r="A163">
        <v>3024004</v>
      </c>
      <c r="B163" s="118">
        <v>3024004</v>
      </c>
      <c r="C163" t="s">
        <v>548</v>
      </c>
      <c r="D163" s="106">
        <v>0</v>
      </c>
      <c r="E163" s="106" t="s">
        <v>400</v>
      </c>
      <c r="F163" s="106" t="s">
        <v>393</v>
      </c>
      <c r="G163" t="s">
        <v>865</v>
      </c>
      <c r="H163" t="s">
        <v>871</v>
      </c>
      <c r="I163" t="s">
        <v>279</v>
      </c>
      <c r="J163">
        <v>661225</v>
      </c>
      <c r="K163" s="118" t="s">
        <v>12</v>
      </c>
      <c r="L163" s="106">
        <v>1</v>
      </c>
      <c r="M163" s="106" t="str">
        <f t="shared" si="64"/>
        <v>EHCP.I03</v>
      </c>
      <c r="N163" s="106">
        <v>107953</v>
      </c>
      <c r="O163" t="s">
        <v>106</v>
      </c>
      <c r="P163" t="s">
        <v>106</v>
      </c>
      <c r="Q163" t="s">
        <v>107</v>
      </c>
      <c r="R163" t="s">
        <v>108</v>
      </c>
      <c r="S163" t="s">
        <v>850</v>
      </c>
      <c r="T163" s="125">
        <v>123846</v>
      </c>
      <c r="U163" t="str">
        <f t="shared" si="62"/>
        <v>4004.EHCP.I03.Ap251</v>
      </c>
      <c r="V163" t="str">
        <f t="shared" si="63"/>
        <v>Menorah High School For Girls.4004.EHCP.I03.Ap25</v>
      </c>
      <c r="W163" s="119">
        <v>19053.23076923077</v>
      </c>
      <c r="X163" s="119" t="s">
        <v>24624</v>
      </c>
      <c r="Y163" s="119" t="s">
        <v>24625</v>
      </c>
      <c r="Z163" s="119">
        <v>9526.6153846153848</v>
      </c>
      <c r="AA163" s="97" t="str">
        <f t="shared" si="76"/>
        <v>4004EHCP.I03Jun25</v>
      </c>
      <c r="AB163" s="119" t="str">
        <f t="shared" si="77"/>
        <v>Menorah.4004EHCP.I03Jun25</v>
      </c>
      <c r="AC163" s="97">
        <f t="shared" si="74"/>
        <v>9526.6153846153848</v>
      </c>
      <c r="AE163" s="119"/>
      <c r="AF163" s="97">
        <f t="shared" si="79"/>
        <v>9526.6153846153848</v>
      </c>
      <c r="AG163" s="97">
        <f t="shared" si="79"/>
        <v>9526.6153846153848</v>
      </c>
      <c r="AH163" s="97">
        <f t="shared" si="79"/>
        <v>9526.6153846153848</v>
      </c>
      <c r="AI163" s="97">
        <f t="shared" si="79"/>
        <v>9526.6153846153848</v>
      </c>
      <c r="AJ163" s="97">
        <f t="shared" si="79"/>
        <v>9526.6153846153848</v>
      </c>
      <c r="AK163" s="97">
        <f t="shared" si="79"/>
        <v>9526.6153846153848</v>
      </c>
      <c r="AL163" s="97">
        <f t="shared" si="79"/>
        <v>9526.6153846153848</v>
      </c>
      <c r="AM163" s="97">
        <f t="shared" si="79"/>
        <v>9526.6153846153848</v>
      </c>
      <c r="AN163" s="97">
        <f t="shared" si="79"/>
        <v>9526.6153846153848</v>
      </c>
      <c r="AO163" s="97">
        <f t="shared" si="79"/>
        <v>9526.6153846153848</v>
      </c>
      <c r="AP163" s="97">
        <f t="shared" si="79"/>
        <v>9526.6153846153848</v>
      </c>
      <c r="AQ163" s="97">
        <f t="shared" si="79"/>
        <v>9526.6153846153848</v>
      </c>
      <c r="AR163" s="97">
        <f t="shared" si="79"/>
        <v>9526.6153846153848</v>
      </c>
      <c r="AS163" s="97">
        <f t="shared" si="72"/>
        <v>9526.6153846153848</v>
      </c>
      <c r="AT163" s="97">
        <f t="shared" si="72"/>
        <v>9526.6153846153848</v>
      </c>
      <c r="AU163" s="97">
        <f t="shared" si="72"/>
        <v>9526.6153846153848</v>
      </c>
      <c r="AV163" s="97">
        <f t="shared" si="72"/>
        <v>9526.6153846153848</v>
      </c>
      <c r="AW163" s="97">
        <f t="shared" si="72"/>
        <v>9526.6153846153848</v>
      </c>
      <c r="AX163" s="97">
        <f t="shared" si="72"/>
        <v>9526.6153846153848</v>
      </c>
      <c r="AY163" s="97">
        <f t="shared" si="72"/>
        <v>9526.6153846153848</v>
      </c>
      <c r="AZ163" s="97">
        <f t="shared" si="72"/>
        <v>9526.6153846153848</v>
      </c>
      <c r="BA163" s="97">
        <f t="shared" si="72"/>
        <v>9526.6153846153848</v>
      </c>
      <c r="BB163" s="97">
        <f t="shared" si="72"/>
        <v>9526.6153846153848</v>
      </c>
      <c r="BC163" s="97">
        <f t="shared" si="72"/>
        <v>9526.6153846153848</v>
      </c>
      <c r="BD163" s="97">
        <f t="shared" si="72"/>
        <v>9526.6153846153848</v>
      </c>
      <c r="BE163" s="120">
        <f t="shared" si="65"/>
        <v>123846.00000000003</v>
      </c>
      <c r="BF163" s="120">
        <f t="shared" si="66"/>
        <v>0</v>
      </c>
      <c r="BG163"/>
      <c r="BH163"/>
      <c r="BI163"/>
      <c r="BP163"/>
      <c r="BQ163"/>
      <c r="BR163"/>
      <c r="BS163"/>
      <c r="BT163"/>
    </row>
    <row r="164" spans="1:72" s="474" customFormat="1" x14ac:dyDescent="0.3">
      <c r="A164">
        <v>3024010</v>
      </c>
      <c r="B164" s="118">
        <v>3024010</v>
      </c>
      <c r="C164" t="s">
        <v>305</v>
      </c>
      <c r="D164" s="106">
        <v>0</v>
      </c>
      <c r="E164" s="106" t="s">
        <v>403</v>
      </c>
      <c r="F164" s="106" t="s">
        <v>393</v>
      </c>
      <c r="G164" t="s">
        <v>866</v>
      </c>
      <c r="H164" t="s">
        <v>874</v>
      </c>
      <c r="I164" t="s">
        <v>279</v>
      </c>
      <c r="J164">
        <v>657120</v>
      </c>
      <c r="K164" s="118" t="s">
        <v>12</v>
      </c>
      <c r="L164" s="106">
        <v>1</v>
      </c>
      <c r="M164" s="106" t="str">
        <f t="shared" si="64"/>
        <v>EHCP.I03</v>
      </c>
      <c r="N164" s="106">
        <v>144388</v>
      </c>
      <c r="O164" t="s">
        <v>305</v>
      </c>
      <c r="P164" t="s">
        <v>305</v>
      </c>
      <c r="Q164" t="s">
        <v>304</v>
      </c>
      <c r="R164" t="s">
        <v>822</v>
      </c>
      <c r="S164" t="s">
        <v>851</v>
      </c>
      <c r="T164" s="125">
        <v>377034.74</v>
      </c>
      <c r="U164" t="str">
        <f t="shared" si="62"/>
        <v>4010.EHCP.I03.Ap251</v>
      </c>
      <c r="V164" t="str">
        <f t="shared" si="63"/>
        <v>Totteridge Academy.4010.EHCP.I03.Ap25</v>
      </c>
      <c r="W164" s="119">
        <v>57373.563076923085</v>
      </c>
      <c r="X164" s="119" t="s">
        <v>24626</v>
      </c>
      <c r="Y164" s="119" t="s">
        <v>24627</v>
      </c>
      <c r="Z164" s="119">
        <v>28686.781538461542</v>
      </c>
      <c r="AA164" s="97" t="str">
        <f t="shared" si="76"/>
        <v>4010EHCP.I03Jun25</v>
      </c>
      <c r="AB164" s="119" t="str">
        <f t="shared" si="77"/>
        <v>Totteri.4010EHCP.I03Jun25</v>
      </c>
      <c r="AC164" s="97">
        <f t="shared" si="74"/>
        <v>29097.439538461535</v>
      </c>
      <c r="AE164" s="119"/>
      <c r="AF164" s="97">
        <f t="shared" si="79"/>
        <v>29097.439538461535</v>
      </c>
      <c r="AG164" s="97">
        <f t="shared" si="79"/>
        <v>29097.439538461535</v>
      </c>
      <c r="AH164" s="97">
        <f t="shared" si="79"/>
        <v>29097.439538461535</v>
      </c>
      <c r="AI164" s="97">
        <f t="shared" si="79"/>
        <v>29097.439538461535</v>
      </c>
      <c r="AJ164" s="97">
        <f t="shared" si="79"/>
        <v>29097.439538461535</v>
      </c>
      <c r="AK164" s="97">
        <f t="shared" si="79"/>
        <v>29097.439538461535</v>
      </c>
      <c r="AL164" s="97">
        <f t="shared" si="79"/>
        <v>29097.439538461535</v>
      </c>
      <c r="AM164" s="97">
        <f t="shared" si="79"/>
        <v>29097.439538461535</v>
      </c>
      <c r="AN164" s="97">
        <f t="shared" si="79"/>
        <v>29097.439538461535</v>
      </c>
      <c r="AO164" s="97">
        <f t="shared" si="79"/>
        <v>29097.439538461535</v>
      </c>
      <c r="AP164" s="97">
        <f t="shared" si="79"/>
        <v>29097.439538461535</v>
      </c>
      <c r="AQ164" s="97">
        <f t="shared" si="79"/>
        <v>29097.439538461535</v>
      </c>
      <c r="AR164" s="97">
        <f t="shared" si="79"/>
        <v>29097.439538461535</v>
      </c>
      <c r="AS164" s="97">
        <f t="shared" si="72"/>
        <v>29097.439538461535</v>
      </c>
      <c r="AT164" s="97">
        <f t="shared" si="72"/>
        <v>29097.439538461535</v>
      </c>
      <c r="AU164" s="97">
        <f t="shared" si="72"/>
        <v>29097.439538461535</v>
      </c>
      <c r="AV164" s="97">
        <f t="shared" si="72"/>
        <v>29097.439538461535</v>
      </c>
      <c r="AW164" s="97">
        <f t="shared" si="72"/>
        <v>29097.439538461535</v>
      </c>
      <c r="AX164" s="97">
        <f t="shared" si="72"/>
        <v>29097.439538461535</v>
      </c>
      <c r="AY164" s="97">
        <f t="shared" si="72"/>
        <v>29097.439538461535</v>
      </c>
      <c r="AZ164" s="97">
        <f t="shared" si="72"/>
        <v>29097.439538461535</v>
      </c>
      <c r="BA164" s="97">
        <f t="shared" si="72"/>
        <v>29097.439538461535</v>
      </c>
      <c r="BB164" s="97">
        <f t="shared" si="72"/>
        <v>29097.439538461535</v>
      </c>
      <c r="BC164" s="97">
        <f t="shared" si="72"/>
        <v>29097.439538461535</v>
      </c>
      <c r="BD164" s="97">
        <f t="shared" si="72"/>
        <v>29097.439538461535</v>
      </c>
      <c r="BE164" s="120">
        <f t="shared" si="65"/>
        <v>377034.73999999987</v>
      </c>
      <c r="BF164" s="120">
        <f t="shared" si="66"/>
        <v>0</v>
      </c>
      <c r="BG164"/>
      <c r="BH164"/>
      <c r="BI164"/>
      <c r="BP164"/>
      <c r="BQ164"/>
      <c r="BR164"/>
      <c r="BS164"/>
      <c r="BT164"/>
    </row>
    <row r="165" spans="1:72" s="474" customFormat="1" x14ac:dyDescent="0.3">
      <c r="A165">
        <v>3024011</v>
      </c>
      <c r="B165" s="118">
        <v>3024011</v>
      </c>
      <c r="C165" t="s">
        <v>345</v>
      </c>
      <c r="D165" s="106">
        <v>0</v>
      </c>
      <c r="E165" s="106" t="s">
        <v>403</v>
      </c>
      <c r="F165" s="106" t="s">
        <v>393</v>
      </c>
      <c r="G165" t="s">
        <v>866</v>
      </c>
      <c r="H165" t="s">
        <v>874</v>
      </c>
      <c r="I165" t="s">
        <v>279</v>
      </c>
      <c r="J165">
        <v>657120</v>
      </c>
      <c r="K165" s="118" t="s">
        <v>12</v>
      </c>
      <c r="L165" s="106">
        <v>1</v>
      </c>
      <c r="M165" s="106" t="str">
        <f t="shared" si="64"/>
        <v>EHCP.I03</v>
      </c>
      <c r="N165" s="106">
        <v>158756</v>
      </c>
      <c r="O165" t="s">
        <v>345</v>
      </c>
      <c r="P165" t="s">
        <v>345</v>
      </c>
      <c r="Q165" t="s">
        <v>344</v>
      </c>
      <c r="R165" t="s">
        <v>823</v>
      </c>
      <c r="S165" t="s">
        <v>851</v>
      </c>
      <c r="T165" s="125">
        <v>326213.16000000003</v>
      </c>
      <c r="U165" t="str">
        <f t="shared" si="62"/>
        <v>4011.EHCP.I03.Ap251</v>
      </c>
      <c r="V165" t="str">
        <f t="shared" si="63"/>
        <v>Saracens High School.4011.EHCP.I03.Ap25</v>
      </c>
      <c r="W165" s="119">
        <v>50186.640000000007</v>
      </c>
      <c r="X165" s="119" t="s">
        <v>24628</v>
      </c>
      <c r="Y165" s="119" t="s">
        <v>24629</v>
      </c>
      <c r="Z165" s="119">
        <v>25093.320000000003</v>
      </c>
      <c r="AA165" s="97" t="str">
        <f t="shared" si="76"/>
        <v>4011EHCP.I03Jun25</v>
      </c>
      <c r="AB165" s="119" t="str">
        <f t="shared" si="77"/>
        <v>Saracen.4011EHCP.I03Jun25</v>
      </c>
      <c r="AC165" s="97">
        <f t="shared" si="74"/>
        <v>25093.32</v>
      </c>
      <c r="AE165" s="119"/>
      <c r="AF165" s="97">
        <f t="shared" si="79"/>
        <v>25093.32</v>
      </c>
      <c r="AG165" s="97">
        <f t="shared" si="79"/>
        <v>25093.32</v>
      </c>
      <c r="AH165" s="97">
        <f t="shared" si="79"/>
        <v>25093.32</v>
      </c>
      <c r="AI165" s="97">
        <f t="shared" si="79"/>
        <v>25093.32</v>
      </c>
      <c r="AJ165" s="97">
        <f t="shared" si="79"/>
        <v>25093.32</v>
      </c>
      <c r="AK165" s="97">
        <f t="shared" si="79"/>
        <v>25093.32</v>
      </c>
      <c r="AL165" s="97">
        <f t="shared" si="79"/>
        <v>25093.32</v>
      </c>
      <c r="AM165" s="97">
        <f t="shared" si="79"/>
        <v>25093.32</v>
      </c>
      <c r="AN165" s="97">
        <f t="shared" si="79"/>
        <v>25093.32</v>
      </c>
      <c r="AO165" s="97">
        <f t="shared" si="79"/>
        <v>25093.32</v>
      </c>
      <c r="AP165" s="97">
        <f t="shared" si="79"/>
        <v>25093.32</v>
      </c>
      <c r="AQ165" s="97">
        <f t="shared" si="79"/>
        <v>25093.32</v>
      </c>
      <c r="AR165" s="97">
        <f t="shared" si="79"/>
        <v>25093.32</v>
      </c>
      <c r="AS165" s="97">
        <f t="shared" si="72"/>
        <v>25093.32</v>
      </c>
      <c r="AT165" s="97">
        <f t="shared" si="72"/>
        <v>25093.32</v>
      </c>
      <c r="AU165" s="97">
        <f t="shared" si="72"/>
        <v>25093.32</v>
      </c>
      <c r="AV165" s="97">
        <f t="shared" si="72"/>
        <v>25093.32</v>
      </c>
      <c r="AW165" s="97">
        <f t="shared" si="72"/>
        <v>25093.32</v>
      </c>
      <c r="AX165" s="97">
        <f t="shared" si="72"/>
        <v>25093.32</v>
      </c>
      <c r="AY165" s="97">
        <f t="shared" si="72"/>
        <v>25093.32</v>
      </c>
      <c r="AZ165" s="97">
        <f t="shared" si="72"/>
        <v>25093.32</v>
      </c>
      <c r="BA165" s="97">
        <f t="shared" si="72"/>
        <v>25093.32</v>
      </c>
      <c r="BB165" s="97">
        <f t="shared" si="72"/>
        <v>25093.32</v>
      </c>
      <c r="BC165" s="97">
        <f t="shared" si="72"/>
        <v>25093.32</v>
      </c>
      <c r="BD165" s="97">
        <f t="shared" si="72"/>
        <v>25093.32</v>
      </c>
      <c r="BE165" s="120">
        <f t="shared" si="65"/>
        <v>326213.16000000003</v>
      </c>
      <c r="BF165" s="120">
        <f t="shared" si="66"/>
        <v>0</v>
      </c>
      <c r="BG165"/>
      <c r="BH165"/>
      <c r="BI165"/>
      <c r="BP165"/>
      <c r="BQ165"/>
      <c r="BR165"/>
      <c r="BS165"/>
      <c r="BT165"/>
    </row>
    <row r="166" spans="1:72" s="474" customFormat="1" x14ac:dyDescent="0.3">
      <c r="A166">
        <v>3024012</v>
      </c>
      <c r="B166" s="118">
        <v>3024012</v>
      </c>
      <c r="C166" t="s">
        <v>554</v>
      </c>
      <c r="D166" s="106">
        <v>0</v>
      </c>
      <c r="E166" s="106" t="s">
        <v>403</v>
      </c>
      <c r="F166" s="106" t="s">
        <v>393</v>
      </c>
      <c r="G166" t="s">
        <v>868</v>
      </c>
      <c r="H166" t="s">
        <v>874</v>
      </c>
      <c r="I166" t="s">
        <v>278</v>
      </c>
      <c r="J166">
        <v>657120</v>
      </c>
      <c r="K166" s="118" t="s">
        <v>12</v>
      </c>
      <c r="L166" s="106">
        <v>1</v>
      </c>
      <c r="M166" s="106" t="str">
        <f t="shared" si="64"/>
        <v>ARPs.I03</v>
      </c>
      <c r="N166" s="106">
        <v>144062</v>
      </c>
      <c r="O166" t="s">
        <v>299</v>
      </c>
      <c r="P166" t="s">
        <v>299</v>
      </c>
      <c r="Q166" t="s">
        <v>298</v>
      </c>
      <c r="R166" t="s">
        <v>225</v>
      </c>
      <c r="S166" t="s">
        <v>853</v>
      </c>
      <c r="T166" s="125">
        <v>242060</v>
      </c>
      <c r="U166" t="str">
        <f t="shared" si="62"/>
        <v>4012.ARPs.I03.Ap251</v>
      </c>
      <c r="V166" t="str">
        <f t="shared" si="63"/>
        <v>Whitefield School Academy Trust Co.4012.ARPs.I03.Ap25</v>
      </c>
      <c r="W166" s="119">
        <v>37240</v>
      </c>
      <c r="X166" s="119" t="s">
        <v>24630</v>
      </c>
      <c r="Y166" s="119" t="s">
        <v>24631</v>
      </c>
      <c r="Z166" s="119">
        <v>18620</v>
      </c>
      <c r="AA166" s="97" t="str">
        <f t="shared" si="76"/>
        <v>4012ARPs.I03Jun25</v>
      </c>
      <c r="AB166" s="119" t="str">
        <f t="shared" si="77"/>
        <v>Whitefi.4012ARPs.I03Jun25</v>
      </c>
      <c r="AC166" s="97">
        <f t="shared" si="74"/>
        <v>18620</v>
      </c>
      <c r="AE166" s="119"/>
      <c r="AF166" s="97">
        <f t="shared" si="79"/>
        <v>18620</v>
      </c>
      <c r="AG166" s="97">
        <f t="shared" si="79"/>
        <v>18620</v>
      </c>
      <c r="AH166" s="97">
        <f t="shared" si="79"/>
        <v>18620</v>
      </c>
      <c r="AI166" s="97">
        <f t="shared" si="79"/>
        <v>18620</v>
      </c>
      <c r="AJ166" s="97">
        <f t="shared" si="79"/>
        <v>18620</v>
      </c>
      <c r="AK166" s="97">
        <f t="shared" si="79"/>
        <v>18620</v>
      </c>
      <c r="AL166" s="97">
        <f t="shared" si="79"/>
        <v>18620</v>
      </c>
      <c r="AM166" s="97">
        <f t="shared" si="79"/>
        <v>18620</v>
      </c>
      <c r="AN166" s="97">
        <f t="shared" si="79"/>
        <v>18620</v>
      </c>
      <c r="AO166" s="97">
        <f t="shared" si="79"/>
        <v>18620</v>
      </c>
      <c r="AP166" s="97">
        <f t="shared" si="79"/>
        <v>18620</v>
      </c>
      <c r="AQ166" s="97">
        <f t="shared" si="79"/>
        <v>18620</v>
      </c>
      <c r="AR166" s="97">
        <f t="shared" si="79"/>
        <v>18620</v>
      </c>
      <c r="AS166" s="97">
        <f t="shared" si="72"/>
        <v>18620</v>
      </c>
      <c r="AT166" s="97">
        <f t="shared" si="72"/>
        <v>18620</v>
      </c>
      <c r="AU166" s="97">
        <f t="shared" si="72"/>
        <v>18620</v>
      </c>
      <c r="AV166" s="97">
        <f t="shared" si="72"/>
        <v>18620</v>
      </c>
      <c r="AW166" s="97">
        <f t="shared" si="72"/>
        <v>18620</v>
      </c>
      <c r="AX166" s="97">
        <f t="shared" si="72"/>
        <v>18620</v>
      </c>
      <c r="AY166" s="97">
        <f t="shared" si="72"/>
        <v>18620</v>
      </c>
      <c r="AZ166" s="97">
        <f t="shared" si="72"/>
        <v>18620</v>
      </c>
      <c r="BA166" s="97">
        <f t="shared" si="72"/>
        <v>18620</v>
      </c>
      <c r="BB166" s="97">
        <f t="shared" si="72"/>
        <v>18620</v>
      </c>
      <c r="BC166" s="97">
        <f t="shared" si="72"/>
        <v>18620</v>
      </c>
      <c r="BD166" s="97">
        <f t="shared" si="72"/>
        <v>18620</v>
      </c>
      <c r="BE166" s="120">
        <f t="shared" si="65"/>
        <v>242060</v>
      </c>
      <c r="BF166" s="120">
        <f t="shared" si="66"/>
        <v>0</v>
      </c>
      <c r="BG166"/>
      <c r="BH166"/>
      <c r="BI166"/>
      <c r="BP166"/>
      <c r="BQ166"/>
      <c r="BR166"/>
      <c r="BS166"/>
      <c r="BT166"/>
    </row>
    <row r="167" spans="1:72" s="474" customFormat="1" x14ac:dyDescent="0.3">
      <c r="A167">
        <v>3024012</v>
      </c>
      <c r="B167" s="118">
        <v>3024012</v>
      </c>
      <c r="C167" t="s">
        <v>554</v>
      </c>
      <c r="D167" s="106">
        <v>0</v>
      </c>
      <c r="E167" s="106" t="s">
        <v>403</v>
      </c>
      <c r="F167" s="106" t="s">
        <v>393</v>
      </c>
      <c r="G167" t="s">
        <v>866</v>
      </c>
      <c r="H167" t="s">
        <v>874</v>
      </c>
      <c r="I167" t="s">
        <v>279</v>
      </c>
      <c r="J167">
        <v>657120</v>
      </c>
      <c r="K167" s="118" t="s">
        <v>12</v>
      </c>
      <c r="L167" s="106">
        <v>1</v>
      </c>
      <c r="M167" s="106" t="str">
        <f t="shared" si="64"/>
        <v>EHCP.I03</v>
      </c>
      <c r="N167" s="106">
        <v>144062</v>
      </c>
      <c r="O167" t="s">
        <v>299</v>
      </c>
      <c r="P167" t="s">
        <v>299</v>
      </c>
      <c r="Q167" t="s">
        <v>298</v>
      </c>
      <c r="R167" t="s">
        <v>225</v>
      </c>
      <c r="S167" t="s">
        <v>851</v>
      </c>
      <c r="T167" s="125">
        <v>178645.5</v>
      </c>
      <c r="U167" t="str">
        <f t="shared" si="62"/>
        <v>4012.EHCP.I03.Ap251</v>
      </c>
      <c r="V167" t="str">
        <f t="shared" si="63"/>
        <v>Whitefield School Academy Trust Co.4012.EHCP.I03.Ap25</v>
      </c>
      <c r="W167" s="119">
        <v>29037.384615384617</v>
      </c>
      <c r="X167" s="119" t="s">
        <v>24632</v>
      </c>
      <c r="Y167" s="119" t="s">
        <v>24633</v>
      </c>
      <c r="Z167" s="119">
        <v>14518.692307692309</v>
      </c>
      <c r="AA167" s="97" t="str">
        <f t="shared" si="76"/>
        <v>4012EHCP.I03Jun25</v>
      </c>
      <c r="AB167" s="119" t="str">
        <f t="shared" si="77"/>
        <v>Whitefi.4012EHCP.I03Jun25</v>
      </c>
      <c r="AC167" s="97">
        <f t="shared" si="74"/>
        <v>13508.942307692307</v>
      </c>
      <c r="AE167" s="119"/>
      <c r="AF167" s="97">
        <f t="shared" si="79"/>
        <v>13508.942307692307</v>
      </c>
      <c r="AG167" s="97">
        <f t="shared" si="79"/>
        <v>13508.942307692307</v>
      </c>
      <c r="AH167" s="97">
        <f t="shared" si="79"/>
        <v>13508.942307692307</v>
      </c>
      <c r="AI167" s="97">
        <f t="shared" si="79"/>
        <v>13508.942307692307</v>
      </c>
      <c r="AJ167" s="97">
        <f t="shared" si="79"/>
        <v>13508.942307692307</v>
      </c>
      <c r="AK167" s="97">
        <f t="shared" si="79"/>
        <v>13508.942307692307</v>
      </c>
      <c r="AL167" s="97">
        <f t="shared" si="79"/>
        <v>13508.942307692307</v>
      </c>
      <c r="AM167" s="97">
        <f t="shared" si="79"/>
        <v>13508.942307692307</v>
      </c>
      <c r="AN167" s="97">
        <f t="shared" si="79"/>
        <v>13508.942307692307</v>
      </c>
      <c r="AO167" s="97">
        <f t="shared" si="79"/>
        <v>13508.942307692307</v>
      </c>
      <c r="AP167" s="97">
        <f t="shared" si="79"/>
        <v>13508.942307692307</v>
      </c>
      <c r="AQ167" s="97">
        <f t="shared" si="79"/>
        <v>13508.942307692307</v>
      </c>
      <c r="AR167" s="97">
        <f t="shared" si="79"/>
        <v>13508.942307692307</v>
      </c>
      <c r="AS167" s="97">
        <f t="shared" si="72"/>
        <v>13508.942307692307</v>
      </c>
      <c r="AT167" s="97">
        <f t="shared" si="72"/>
        <v>13508.942307692307</v>
      </c>
      <c r="AU167" s="97">
        <f t="shared" si="72"/>
        <v>13508.942307692307</v>
      </c>
      <c r="AV167" s="97">
        <f t="shared" si="72"/>
        <v>13508.942307692307</v>
      </c>
      <c r="AW167" s="97">
        <f t="shared" si="72"/>
        <v>13508.942307692307</v>
      </c>
      <c r="AX167" s="97">
        <f t="shared" si="72"/>
        <v>13508.942307692307</v>
      </c>
      <c r="AY167" s="97">
        <f t="shared" si="72"/>
        <v>13508.942307692307</v>
      </c>
      <c r="AZ167" s="97">
        <f t="shared" si="72"/>
        <v>13508.942307692307</v>
      </c>
      <c r="BA167" s="97">
        <f t="shared" si="72"/>
        <v>13508.942307692307</v>
      </c>
      <c r="BB167" s="97">
        <f t="shared" si="72"/>
        <v>13508.942307692307</v>
      </c>
      <c r="BC167" s="97">
        <f t="shared" si="72"/>
        <v>13508.942307692307</v>
      </c>
      <c r="BD167" s="97">
        <f t="shared" si="72"/>
        <v>13508.942307692307</v>
      </c>
      <c r="BE167" s="120">
        <f t="shared" si="65"/>
        <v>178645.50000000003</v>
      </c>
      <c r="BF167" s="120">
        <f t="shared" si="66"/>
        <v>0</v>
      </c>
      <c r="BG167"/>
      <c r="BH167"/>
      <c r="BI167"/>
      <c r="BP167"/>
      <c r="BQ167"/>
      <c r="BR167"/>
      <c r="BS167"/>
      <c r="BT167"/>
    </row>
    <row r="168" spans="1:72" s="474" customFormat="1" x14ac:dyDescent="0.3">
      <c r="A168">
        <v>3024013</v>
      </c>
      <c r="B168" s="118">
        <v>3024013</v>
      </c>
      <c r="C168" t="s">
        <v>537</v>
      </c>
      <c r="D168" s="106">
        <v>0</v>
      </c>
      <c r="E168" s="106" t="s">
        <v>403</v>
      </c>
      <c r="F168" s="106" t="s">
        <v>393</v>
      </c>
      <c r="G168" t="s">
        <v>866</v>
      </c>
      <c r="H168" t="s">
        <v>874</v>
      </c>
      <c r="I168" t="s">
        <v>279</v>
      </c>
      <c r="J168">
        <v>657120</v>
      </c>
      <c r="K168" s="118" t="s">
        <v>12</v>
      </c>
      <c r="L168" s="106">
        <v>1</v>
      </c>
      <c r="M168" s="106" t="str">
        <f t="shared" si="64"/>
        <v>EHCP.I03</v>
      </c>
      <c r="N168" s="106">
        <v>159947</v>
      </c>
      <c r="O168" t="s">
        <v>347</v>
      </c>
      <c r="P168" t="s">
        <v>347</v>
      </c>
      <c r="Q168" t="s">
        <v>346</v>
      </c>
      <c r="R168" t="s">
        <v>824</v>
      </c>
      <c r="S168" t="s">
        <v>851</v>
      </c>
      <c r="T168" s="125">
        <v>311734.83</v>
      </c>
      <c r="U168" t="str">
        <f t="shared" si="62"/>
        <v>4013.EHCP.I03.Ap251</v>
      </c>
      <c r="V168" t="str">
        <f t="shared" si="63"/>
        <v>Ark Pioneer Academy.4013.EHCP.I03.Ap25</v>
      </c>
      <c r="W168" s="119">
        <v>47515.538461538461</v>
      </c>
      <c r="X168" s="119" t="s">
        <v>24634</v>
      </c>
      <c r="Y168" s="119" t="s">
        <v>24635</v>
      </c>
      <c r="Z168" s="119">
        <v>23757.76923076923</v>
      </c>
      <c r="AA168" s="97" t="str">
        <f t="shared" si="76"/>
        <v>4013EHCP.I03Jun25</v>
      </c>
      <c r="AB168" s="119" t="str">
        <f t="shared" si="77"/>
        <v>ARK Pio.4013EHCP.I03Jun25</v>
      </c>
      <c r="AC168" s="97">
        <f t="shared" si="74"/>
        <v>24046.152230769232</v>
      </c>
      <c r="AE168" s="119"/>
      <c r="AF168" s="97">
        <f t="shared" si="79"/>
        <v>24046.152230769232</v>
      </c>
      <c r="AG168" s="97">
        <f t="shared" si="79"/>
        <v>24046.152230769232</v>
      </c>
      <c r="AH168" s="97">
        <f t="shared" si="79"/>
        <v>24046.152230769232</v>
      </c>
      <c r="AI168" s="97">
        <f t="shared" si="79"/>
        <v>24046.152230769232</v>
      </c>
      <c r="AJ168" s="97">
        <f t="shared" si="79"/>
        <v>24046.152230769232</v>
      </c>
      <c r="AK168" s="97">
        <f t="shared" si="79"/>
        <v>24046.152230769232</v>
      </c>
      <c r="AL168" s="97">
        <f t="shared" si="79"/>
        <v>24046.152230769232</v>
      </c>
      <c r="AM168" s="97">
        <f t="shared" si="79"/>
        <v>24046.152230769232</v>
      </c>
      <c r="AN168" s="97">
        <f t="shared" si="79"/>
        <v>24046.152230769232</v>
      </c>
      <c r="AO168" s="97">
        <f t="shared" si="79"/>
        <v>24046.152230769232</v>
      </c>
      <c r="AP168" s="97">
        <f t="shared" si="79"/>
        <v>24046.152230769232</v>
      </c>
      <c r="AQ168" s="97">
        <f t="shared" si="79"/>
        <v>24046.152230769232</v>
      </c>
      <c r="AR168" s="97">
        <f t="shared" si="79"/>
        <v>24046.152230769232</v>
      </c>
      <c r="AS168" s="97">
        <f t="shared" si="72"/>
        <v>24046.152230769232</v>
      </c>
      <c r="AT168" s="97">
        <f t="shared" si="72"/>
        <v>24046.152230769232</v>
      </c>
      <c r="AU168" s="97">
        <f t="shared" si="72"/>
        <v>24046.152230769232</v>
      </c>
      <c r="AV168" s="97">
        <f t="shared" si="72"/>
        <v>24046.152230769232</v>
      </c>
      <c r="AW168" s="97">
        <f t="shared" si="72"/>
        <v>24046.152230769232</v>
      </c>
      <c r="AX168" s="97">
        <f t="shared" si="72"/>
        <v>24046.152230769232</v>
      </c>
      <c r="AY168" s="97">
        <f t="shared" si="72"/>
        <v>24046.152230769232</v>
      </c>
      <c r="AZ168" s="97">
        <f t="shared" si="72"/>
        <v>24046.152230769232</v>
      </c>
      <c r="BA168" s="97">
        <f t="shared" si="72"/>
        <v>24046.152230769232</v>
      </c>
      <c r="BB168" s="97">
        <f t="shared" si="72"/>
        <v>24046.152230769232</v>
      </c>
      <c r="BC168" s="97">
        <f t="shared" si="72"/>
        <v>24046.152230769232</v>
      </c>
      <c r="BD168" s="97">
        <f t="shared" si="72"/>
        <v>24046.152230769232</v>
      </c>
      <c r="BE168" s="120">
        <f t="shared" si="65"/>
        <v>311734.82999999996</v>
      </c>
      <c r="BF168" s="120">
        <f t="shared" si="66"/>
        <v>0</v>
      </c>
      <c r="BG168"/>
      <c r="BH168"/>
      <c r="BI168"/>
      <c r="BP168"/>
      <c r="BQ168"/>
      <c r="BR168"/>
      <c r="BS168"/>
      <c r="BT168"/>
    </row>
    <row r="169" spans="1:72" s="474" customFormat="1" x14ac:dyDescent="0.3">
      <c r="A169">
        <v>3024208</v>
      </c>
      <c r="B169" s="118">
        <v>3024208</v>
      </c>
      <c r="C169" t="s">
        <v>549</v>
      </c>
      <c r="D169" s="106">
        <v>0</v>
      </c>
      <c r="E169" s="106" t="s">
        <v>403</v>
      </c>
      <c r="F169" s="106" t="s">
        <v>393</v>
      </c>
      <c r="G169" t="s">
        <v>866</v>
      </c>
      <c r="H169" t="s">
        <v>874</v>
      </c>
      <c r="I169" t="s">
        <v>279</v>
      </c>
      <c r="J169">
        <v>657120</v>
      </c>
      <c r="K169" s="118" t="s">
        <v>12</v>
      </c>
      <c r="L169" s="106">
        <v>1</v>
      </c>
      <c r="M169" s="106" t="str">
        <f t="shared" si="64"/>
        <v>EHCP.I03</v>
      </c>
      <c r="N169" s="106">
        <v>144387</v>
      </c>
      <c r="O169" t="s">
        <v>303</v>
      </c>
      <c r="P169" t="s">
        <v>303</v>
      </c>
      <c r="Q169" t="s">
        <v>302</v>
      </c>
      <c r="R169" t="s">
        <v>825</v>
      </c>
      <c r="S169" t="s">
        <v>851</v>
      </c>
      <c r="T169" s="125">
        <v>67875.41</v>
      </c>
      <c r="U169" t="str">
        <f t="shared" si="62"/>
        <v>4208.EHCP.I03.Ap251</v>
      </c>
      <c r="V169" t="str">
        <f t="shared" si="63"/>
        <v>Queen Elizabeth's Girls Academy.4208.EHCP.I03.Ap25</v>
      </c>
      <c r="W169" s="119">
        <v>9292.2430769230778</v>
      </c>
      <c r="X169" s="119" t="s">
        <v>24636</v>
      </c>
      <c r="Y169" s="119" t="s">
        <v>24637</v>
      </c>
      <c r="Z169" s="119">
        <v>4646.1215384615389</v>
      </c>
      <c r="AA169" s="97" t="str">
        <f t="shared" si="76"/>
        <v>4208EHCP.I03Jun25</v>
      </c>
      <c r="AB169" s="119" t="str">
        <f t="shared" si="77"/>
        <v>Queen E.4208EHCP.I03Jun25</v>
      </c>
      <c r="AC169" s="97">
        <f t="shared" si="74"/>
        <v>5393.7045384615385</v>
      </c>
      <c r="AE169" s="119"/>
      <c r="AF169" s="97">
        <f t="shared" si="79"/>
        <v>5393.7045384615385</v>
      </c>
      <c r="AG169" s="97">
        <f t="shared" si="79"/>
        <v>5393.7045384615385</v>
      </c>
      <c r="AH169" s="97">
        <f t="shared" si="79"/>
        <v>5393.7045384615385</v>
      </c>
      <c r="AI169" s="97">
        <f t="shared" si="79"/>
        <v>5393.7045384615385</v>
      </c>
      <c r="AJ169" s="97">
        <f t="shared" si="79"/>
        <v>5393.7045384615385</v>
      </c>
      <c r="AK169" s="97">
        <f t="shared" si="79"/>
        <v>5393.7045384615385</v>
      </c>
      <c r="AL169" s="97">
        <f t="shared" si="79"/>
        <v>5393.7045384615385</v>
      </c>
      <c r="AM169" s="97">
        <f t="shared" si="79"/>
        <v>5393.7045384615385</v>
      </c>
      <c r="AN169" s="97">
        <f t="shared" si="79"/>
        <v>5393.7045384615385</v>
      </c>
      <c r="AO169" s="97">
        <f t="shared" si="79"/>
        <v>5393.7045384615385</v>
      </c>
      <c r="AP169" s="97">
        <f t="shared" si="79"/>
        <v>5393.7045384615385</v>
      </c>
      <c r="AQ169" s="97">
        <f t="shared" si="79"/>
        <v>5393.7045384615385</v>
      </c>
      <c r="AR169" s="97">
        <f t="shared" si="79"/>
        <v>5393.7045384615385</v>
      </c>
      <c r="AS169" s="97">
        <f t="shared" si="72"/>
        <v>5393.7045384615385</v>
      </c>
      <c r="AT169" s="97">
        <f t="shared" si="72"/>
        <v>5393.7045384615385</v>
      </c>
      <c r="AU169" s="97">
        <f t="shared" si="72"/>
        <v>5393.7045384615385</v>
      </c>
      <c r="AV169" s="97">
        <f t="shared" si="72"/>
        <v>5393.7045384615385</v>
      </c>
      <c r="AW169" s="97">
        <f t="shared" si="72"/>
        <v>5393.7045384615385</v>
      </c>
      <c r="AX169" s="97">
        <f t="shared" si="72"/>
        <v>5393.7045384615385</v>
      </c>
      <c r="AY169" s="97">
        <f t="shared" si="72"/>
        <v>5393.7045384615385</v>
      </c>
      <c r="AZ169" s="97">
        <f t="shared" si="72"/>
        <v>5393.7045384615385</v>
      </c>
      <c r="BA169" s="97">
        <f t="shared" si="72"/>
        <v>5393.7045384615385</v>
      </c>
      <c r="BB169" s="97">
        <f t="shared" si="72"/>
        <v>5393.7045384615385</v>
      </c>
      <c r="BC169" s="97">
        <f t="shared" si="72"/>
        <v>5393.7045384615385</v>
      </c>
      <c r="BD169" s="97">
        <f t="shared" si="72"/>
        <v>5393.7045384615385</v>
      </c>
      <c r="BE169" s="120">
        <f t="shared" si="65"/>
        <v>67875.410000000018</v>
      </c>
      <c r="BF169" s="120">
        <f t="shared" si="66"/>
        <v>0</v>
      </c>
      <c r="BG169"/>
      <c r="BH169"/>
      <c r="BI169"/>
      <c r="BP169"/>
      <c r="BQ169"/>
      <c r="BR169"/>
      <c r="BS169"/>
      <c r="BT169"/>
    </row>
    <row r="170" spans="1:72" s="474" customFormat="1" x14ac:dyDescent="0.3">
      <c r="A170">
        <v>3024210</v>
      </c>
      <c r="B170" s="118">
        <v>3024210</v>
      </c>
      <c r="C170" t="s">
        <v>541</v>
      </c>
      <c r="D170" s="106">
        <v>0</v>
      </c>
      <c r="E170" s="106" t="s">
        <v>403</v>
      </c>
      <c r="F170" s="106" t="s">
        <v>393</v>
      </c>
      <c r="G170" t="s">
        <v>866</v>
      </c>
      <c r="H170" t="s">
        <v>874</v>
      </c>
      <c r="I170" t="s">
        <v>279</v>
      </c>
      <c r="J170">
        <v>657120</v>
      </c>
      <c r="K170" s="118" t="s">
        <v>12</v>
      </c>
      <c r="L170" s="106">
        <v>1</v>
      </c>
      <c r="M170" s="106" t="str">
        <f t="shared" si="64"/>
        <v>EHCP.I03</v>
      </c>
      <c r="N170" s="106">
        <v>148020</v>
      </c>
      <c r="O170" t="s">
        <v>313</v>
      </c>
      <c r="P170" t="s">
        <v>313</v>
      </c>
      <c r="Q170" t="s">
        <v>312</v>
      </c>
      <c r="R170" t="s">
        <v>826</v>
      </c>
      <c r="S170" t="s">
        <v>851</v>
      </c>
      <c r="T170" s="125">
        <v>129735.5</v>
      </c>
      <c r="U170" t="str">
        <f t="shared" ref="U170:U197" si="80">RIGHT($B170,4)&amp;"."&amp;$M170&amp;"."&amp;U$3</f>
        <v>4210.EHCP.I03.Ap251</v>
      </c>
      <c r="V170" t="str">
        <f t="shared" ref="V170:V197" si="81">$O170&amp;"."&amp;RIGHT($B170,4)&amp;"."&amp;$M170&amp;"."&amp;V$3</f>
        <v>Copthall School (Academy).4210.EHCP.I03.Ap25</v>
      </c>
      <c r="W170" s="119">
        <v>19959.307692307691</v>
      </c>
      <c r="X170" s="119" t="s">
        <v>24638</v>
      </c>
      <c r="Y170" s="119" t="s">
        <v>24639</v>
      </c>
      <c r="Z170" s="119">
        <v>9979.6538461538457</v>
      </c>
      <c r="AA170" s="97" t="str">
        <f t="shared" si="76"/>
        <v>4210EHCP.I03Jun25</v>
      </c>
      <c r="AB170" s="119" t="str">
        <f t="shared" si="77"/>
        <v>Copthal.4210EHCP.I03Jun25</v>
      </c>
      <c r="AC170" s="97">
        <f t="shared" si="74"/>
        <v>9979.6538461538476</v>
      </c>
      <c r="AE170" s="119"/>
      <c r="AF170" s="97">
        <f t="shared" si="79"/>
        <v>9979.6538461538476</v>
      </c>
      <c r="AG170" s="97">
        <f t="shared" si="79"/>
        <v>9979.6538461538476</v>
      </c>
      <c r="AH170" s="97">
        <f t="shared" si="79"/>
        <v>9979.6538461538476</v>
      </c>
      <c r="AI170" s="97">
        <f t="shared" si="79"/>
        <v>9979.6538461538476</v>
      </c>
      <c r="AJ170" s="97">
        <f t="shared" si="79"/>
        <v>9979.6538461538476</v>
      </c>
      <c r="AK170" s="97">
        <f t="shared" si="79"/>
        <v>9979.6538461538476</v>
      </c>
      <c r="AL170" s="97">
        <f t="shared" si="79"/>
        <v>9979.6538461538476</v>
      </c>
      <c r="AM170" s="97">
        <f t="shared" si="79"/>
        <v>9979.6538461538476</v>
      </c>
      <c r="AN170" s="97">
        <f t="shared" si="79"/>
        <v>9979.6538461538476</v>
      </c>
      <c r="AO170" s="97">
        <f t="shared" si="79"/>
        <v>9979.6538461538476</v>
      </c>
      <c r="AP170" s="97">
        <f t="shared" si="79"/>
        <v>9979.6538461538476</v>
      </c>
      <c r="AQ170" s="97">
        <f t="shared" si="79"/>
        <v>9979.6538461538476</v>
      </c>
      <c r="AR170" s="97">
        <f t="shared" si="79"/>
        <v>9979.6538461538476</v>
      </c>
      <c r="AS170" s="97">
        <f t="shared" si="72"/>
        <v>9979.6538461538476</v>
      </c>
      <c r="AT170" s="97">
        <f t="shared" si="72"/>
        <v>9979.6538461538476</v>
      </c>
      <c r="AU170" s="97">
        <f t="shared" si="72"/>
        <v>9979.6538461538476</v>
      </c>
      <c r="AV170" s="97">
        <f t="shared" si="72"/>
        <v>9979.6538461538476</v>
      </c>
      <c r="AW170" s="97">
        <f t="shared" si="72"/>
        <v>9979.6538461538476</v>
      </c>
      <c r="AX170" s="97">
        <f t="shared" si="72"/>
        <v>9979.6538461538476</v>
      </c>
      <c r="AY170" s="97">
        <f t="shared" si="72"/>
        <v>9979.6538461538476</v>
      </c>
      <c r="AZ170" s="97">
        <f t="shared" si="72"/>
        <v>9979.6538461538476</v>
      </c>
      <c r="BA170" s="97">
        <f t="shared" si="72"/>
        <v>9979.6538461538476</v>
      </c>
      <c r="BB170" s="97">
        <f t="shared" si="72"/>
        <v>9979.6538461538476</v>
      </c>
      <c r="BC170" s="97">
        <f t="shared" si="72"/>
        <v>9979.6538461538476</v>
      </c>
      <c r="BD170" s="97">
        <f t="shared" si="72"/>
        <v>9979.6538461538476</v>
      </c>
      <c r="BE170" s="120">
        <f t="shared" si="65"/>
        <v>129735.49999999999</v>
      </c>
      <c r="BF170" s="120">
        <f t="shared" si="66"/>
        <v>0</v>
      </c>
      <c r="BG170"/>
      <c r="BH170"/>
      <c r="BI170"/>
      <c r="BP170"/>
      <c r="BQ170"/>
      <c r="BR170"/>
      <c r="BS170"/>
      <c r="BT170"/>
    </row>
    <row r="171" spans="1:72" s="474" customFormat="1" x14ac:dyDescent="0.3">
      <c r="A171">
        <v>3024211</v>
      </c>
      <c r="B171" s="118">
        <v>3024211</v>
      </c>
      <c r="C171" t="s">
        <v>539</v>
      </c>
      <c r="D171" s="106">
        <v>0</v>
      </c>
      <c r="E171" s="106" t="s">
        <v>403</v>
      </c>
      <c r="F171" s="106" t="s">
        <v>393</v>
      </c>
      <c r="G171" t="s">
        <v>866</v>
      </c>
      <c r="H171" t="s">
        <v>874</v>
      </c>
      <c r="I171" t="s">
        <v>279</v>
      </c>
      <c r="J171">
        <v>657120</v>
      </c>
      <c r="K171" s="118" t="s">
        <v>12</v>
      </c>
      <c r="L171" s="106">
        <v>1</v>
      </c>
      <c r="M171" s="106" t="str">
        <f t="shared" si="64"/>
        <v>EHCP.I03</v>
      </c>
      <c r="N171" s="106">
        <v>144389</v>
      </c>
      <c r="O171" t="s">
        <v>307</v>
      </c>
      <c r="P171" t="s">
        <v>307</v>
      </c>
      <c r="Q171" t="s">
        <v>306</v>
      </c>
      <c r="R171" t="s">
        <v>827</v>
      </c>
      <c r="S171" t="s">
        <v>851</v>
      </c>
      <c r="T171" s="125">
        <v>260761.00333333336</v>
      </c>
      <c r="U171" t="str">
        <f t="shared" si="80"/>
        <v>4211.EHCP.I03.Ap251</v>
      </c>
      <c r="V171" t="str">
        <f t="shared" si="81"/>
        <v>Christ's College Finchley Academy.4211.EHCP.I03.Ap25</v>
      </c>
      <c r="W171" s="119">
        <v>44240.692307692305</v>
      </c>
      <c r="X171" s="119" t="s">
        <v>24640</v>
      </c>
      <c r="Y171" s="119" t="s">
        <v>24641</v>
      </c>
      <c r="Z171" s="119">
        <v>22120.346153846152</v>
      </c>
      <c r="AA171" s="97" t="str">
        <f t="shared" si="76"/>
        <v>4211EHCP.I03Jun25</v>
      </c>
      <c r="AB171" s="119" t="str">
        <f t="shared" si="77"/>
        <v>Christ'.4211EHCP.I03Jun25</v>
      </c>
      <c r="AC171" s="97">
        <f t="shared" si="74"/>
        <v>19439.996487179491</v>
      </c>
      <c r="AE171" s="119"/>
      <c r="AF171" s="97">
        <f t="shared" si="79"/>
        <v>19439.996487179491</v>
      </c>
      <c r="AG171" s="97">
        <f t="shared" si="79"/>
        <v>19439.996487179491</v>
      </c>
      <c r="AH171" s="97">
        <f t="shared" si="79"/>
        <v>19439.996487179491</v>
      </c>
      <c r="AI171" s="97">
        <f t="shared" si="79"/>
        <v>19439.996487179491</v>
      </c>
      <c r="AJ171" s="97">
        <f t="shared" si="79"/>
        <v>19439.996487179491</v>
      </c>
      <c r="AK171" s="97">
        <f t="shared" si="79"/>
        <v>19439.996487179491</v>
      </c>
      <c r="AL171" s="97">
        <f t="shared" si="79"/>
        <v>19439.996487179491</v>
      </c>
      <c r="AM171" s="97">
        <f t="shared" si="79"/>
        <v>19439.996487179491</v>
      </c>
      <c r="AN171" s="97">
        <f t="shared" si="79"/>
        <v>19439.996487179491</v>
      </c>
      <c r="AO171" s="97">
        <f t="shared" si="79"/>
        <v>19439.996487179491</v>
      </c>
      <c r="AP171" s="97">
        <f t="shared" si="79"/>
        <v>19439.996487179491</v>
      </c>
      <c r="AQ171" s="97">
        <f t="shared" si="79"/>
        <v>19439.996487179491</v>
      </c>
      <c r="AR171" s="97">
        <f t="shared" si="79"/>
        <v>19439.996487179491</v>
      </c>
      <c r="AS171" s="97">
        <f t="shared" si="72"/>
        <v>19439.996487179491</v>
      </c>
      <c r="AT171" s="97">
        <f t="shared" si="72"/>
        <v>19439.996487179491</v>
      </c>
      <c r="AU171" s="97">
        <f t="shared" si="72"/>
        <v>19439.996487179491</v>
      </c>
      <c r="AV171" s="97">
        <f t="shared" si="72"/>
        <v>19439.996487179491</v>
      </c>
      <c r="AW171" s="97">
        <f t="shared" si="72"/>
        <v>19439.996487179491</v>
      </c>
      <c r="AX171" s="97">
        <f t="shared" si="72"/>
        <v>19439.996487179491</v>
      </c>
      <c r="AY171" s="97">
        <f t="shared" si="72"/>
        <v>19439.996487179491</v>
      </c>
      <c r="AZ171" s="97">
        <f t="shared" si="72"/>
        <v>19439.996487179491</v>
      </c>
      <c r="BA171" s="97">
        <f t="shared" si="72"/>
        <v>19439.996487179491</v>
      </c>
      <c r="BB171" s="97">
        <f t="shared" si="72"/>
        <v>19439.996487179491</v>
      </c>
      <c r="BC171" s="97">
        <f t="shared" si="72"/>
        <v>19439.996487179491</v>
      </c>
      <c r="BD171" s="97">
        <f t="shared" si="72"/>
        <v>19439.996487179491</v>
      </c>
      <c r="BE171" s="120">
        <f t="shared" si="65"/>
        <v>260761.0033333333</v>
      </c>
      <c r="BF171" s="120">
        <f t="shared" si="66"/>
        <v>0</v>
      </c>
      <c r="BG171"/>
      <c r="BH171"/>
      <c r="BI171"/>
      <c r="BP171"/>
      <c r="BQ171"/>
      <c r="BR171"/>
      <c r="BS171"/>
      <c r="BT171"/>
    </row>
    <row r="172" spans="1:72" s="474" customFormat="1" x14ac:dyDescent="0.3">
      <c r="A172">
        <v>3024212</v>
      </c>
      <c r="B172" s="118">
        <v>3024212</v>
      </c>
      <c r="C172" t="s">
        <v>295</v>
      </c>
      <c r="D172" s="106">
        <v>0</v>
      </c>
      <c r="E172" s="106" t="s">
        <v>403</v>
      </c>
      <c r="F172" s="106" t="s">
        <v>393</v>
      </c>
      <c r="G172" t="s">
        <v>866</v>
      </c>
      <c r="H172" t="s">
        <v>874</v>
      </c>
      <c r="I172" t="s">
        <v>279</v>
      </c>
      <c r="J172">
        <v>657120</v>
      </c>
      <c r="K172" s="118" t="s">
        <v>12</v>
      </c>
      <c r="L172" s="106">
        <v>1</v>
      </c>
      <c r="M172" s="106" t="str">
        <f t="shared" si="64"/>
        <v>EHCP.I03</v>
      </c>
      <c r="N172" s="106">
        <v>143727</v>
      </c>
      <c r="O172" t="s">
        <v>295</v>
      </c>
      <c r="P172" t="s">
        <v>295</v>
      </c>
      <c r="Q172" t="s">
        <v>294</v>
      </c>
      <c r="R172" t="s">
        <v>828</v>
      </c>
      <c r="S172" t="s">
        <v>851</v>
      </c>
      <c r="T172" s="125">
        <v>523748.41333333333</v>
      </c>
      <c r="U172" t="str">
        <f t="shared" si="80"/>
        <v>4212.EHCP.I03.Ap251</v>
      </c>
      <c r="V172" t="str">
        <f t="shared" si="81"/>
        <v>East Barnet School.4212.EHCP.I03.Ap25</v>
      </c>
      <c r="W172" s="119">
        <v>81832.70512820514</v>
      </c>
      <c r="X172" s="119" t="s">
        <v>24642</v>
      </c>
      <c r="Y172" s="119" t="s">
        <v>24643</v>
      </c>
      <c r="Z172" s="119">
        <v>40916.35256410257</v>
      </c>
      <c r="AA172" s="97" t="str">
        <f t="shared" si="76"/>
        <v>4212EHCP.I03Jun25</v>
      </c>
      <c r="AB172" s="119" t="str">
        <f t="shared" si="77"/>
        <v>East Ba.4212EHCP.I03Jun25</v>
      </c>
      <c r="AC172" s="97">
        <f t="shared" si="74"/>
        <v>40099.935564102561</v>
      </c>
      <c r="AE172" s="119"/>
      <c r="AF172" s="97">
        <f t="shared" si="79"/>
        <v>40099.935564102561</v>
      </c>
      <c r="AG172" s="97">
        <f t="shared" si="79"/>
        <v>40099.935564102561</v>
      </c>
      <c r="AH172" s="97">
        <f t="shared" si="79"/>
        <v>40099.935564102561</v>
      </c>
      <c r="AI172" s="97">
        <f t="shared" si="79"/>
        <v>40099.935564102561</v>
      </c>
      <c r="AJ172" s="97">
        <f t="shared" si="79"/>
        <v>40099.935564102561</v>
      </c>
      <c r="AK172" s="97">
        <f t="shared" si="79"/>
        <v>40099.935564102561</v>
      </c>
      <c r="AL172" s="97">
        <f t="shared" si="79"/>
        <v>40099.935564102561</v>
      </c>
      <c r="AM172" s="97">
        <f t="shared" si="79"/>
        <v>40099.935564102561</v>
      </c>
      <c r="AN172" s="97">
        <f t="shared" si="79"/>
        <v>40099.935564102561</v>
      </c>
      <c r="AO172" s="97">
        <f t="shared" si="79"/>
        <v>40099.935564102561</v>
      </c>
      <c r="AP172" s="97">
        <f t="shared" si="79"/>
        <v>40099.935564102561</v>
      </c>
      <c r="AQ172" s="97">
        <f t="shared" si="79"/>
        <v>40099.935564102561</v>
      </c>
      <c r="AR172" s="97">
        <f t="shared" si="79"/>
        <v>40099.935564102561</v>
      </c>
      <c r="AS172" s="97">
        <f t="shared" si="79"/>
        <v>40099.935564102561</v>
      </c>
      <c r="AT172" s="97">
        <f t="shared" si="79"/>
        <v>40099.935564102561</v>
      </c>
      <c r="AU172" s="97">
        <f t="shared" si="79"/>
        <v>40099.935564102561</v>
      </c>
      <c r="AV172" s="97">
        <f t="shared" ref="AS172:BD193" si="82">($T172-($W172+$Z172))/10</f>
        <v>40099.935564102561</v>
      </c>
      <c r="AW172" s="97">
        <f t="shared" si="82"/>
        <v>40099.935564102561</v>
      </c>
      <c r="AX172" s="97">
        <f t="shared" si="82"/>
        <v>40099.935564102561</v>
      </c>
      <c r="AY172" s="97">
        <f t="shared" si="82"/>
        <v>40099.935564102561</v>
      </c>
      <c r="AZ172" s="97">
        <f t="shared" si="82"/>
        <v>40099.935564102561</v>
      </c>
      <c r="BA172" s="97">
        <f t="shared" si="82"/>
        <v>40099.935564102561</v>
      </c>
      <c r="BB172" s="97">
        <f t="shared" si="82"/>
        <v>40099.935564102561</v>
      </c>
      <c r="BC172" s="97">
        <f t="shared" si="82"/>
        <v>40099.935564102561</v>
      </c>
      <c r="BD172" s="97">
        <f t="shared" si="82"/>
        <v>40099.935564102561</v>
      </c>
      <c r="BE172" s="120">
        <f t="shared" si="65"/>
        <v>523748.41333333321</v>
      </c>
      <c r="BF172" s="120">
        <f t="shared" si="66"/>
        <v>0</v>
      </c>
      <c r="BG172"/>
      <c r="BH172"/>
      <c r="BI172"/>
      <c r="BP172"/>
      <c r="BQ172"/>
      <c r="BR172"/>
      <c r="BS172"/>
      <c r="BT172"/>
    </row>
    <row r="173" spans="1:72" s="474" customFormat="1" x14ac:dyDescent="0.3">
      <c r="A173">
        <v>3024215</v>
      </c>
      <c r="B173" s="118">
        <v>3024215</v>
      </c>
      <c r="C173" t="s">
        <v>540</v>
      </c>
      <c r="D173" s="106">
        <v>0</v>
      </c>
      <c r="E173" s="106" t="s">
        <v>403</v>
      </c>
      <c r="F173" s="106" t="s">
        <v>393</v>
      </c>
      <c r="G173" t="s">
        <v>866</v>
      </c>
      <c r="H173" t="s">
        <v>874</v>
      </c>
      <c r="I173" t="s">
        <v>279</v>
      </c>
      <c r="J173">
        <v>657120</v>
      </c>
      <c r="K173" s="118" t="s">
        <v>12</v>
      </c>
      <c r="L173" s="106">
        <v>1</v>
      </c>
      <c r="M173" s="106" t="str">
        <f t="shared" si="64"/>
        <v>EHCP.I03</v>
      </c>
      <c r="N173" s="106">
        <v>140894</v>
      </c>
      <c r="O173" t="s">
        <v>289</v>
      </c>
      <c r="P173" t="s">
        <v>289</v>
      </c>
      <c r="Q173" t="s">
        <v>288</v>
      </c>
      <c r="R173" t="s">
        <v>829</v>
      </c>
      <c r="S173" t="s">
        <v>851</v>
      </c>
      <c r="T173" s="125">
        <v>419646</v>
      </c>
      <c r="U173" t="str">
        <f t="shared" si="80"/>
        <v>4215.EHCP.I03.Ap251</v>
      </c>
      <c r="V173" t="str">
        <f t="shared" si="81"/>
        <v>The Compton School.4215.EHCP.I03.Ap25</v>
      </c>
      <c r="W173" s="119">
        <v>65194.153846153844</v>
      </c>
      <c r="X173" s="119" t="s">
        <v>24644</v>
      </c>
      <c r="Y173" s="119" t="s">
        <v>24645</v>
      </c>
      <c r="Z173" s="119">
        <v>32597.076923076922</v>
      </c>
      <c r="AA173" s="97" t="str">
        <f t="shared" si="76"/>
        <v>4215EHCP.I03Jun25</v>
      </c>
      <c r="AB173" s="119" t="str">
        <f t="shared" si="77"/>
        <v>Compton.4215EHCP.I03Jun25</v>
      </c>
      <c r="AC173" s="97">
        <f t="shared" si="74"/>
        <v>32185.476923076923</v>
      </c>
      <c r="AE173" s="119"/>
      <c r="AF173" s="97">
        <f t="shared" si="79"/>
        <v>32185.476923076923</v>
      </c>
      <c r="AG173" s="97">
        <f t="shared" si="79"/>
        <v>32185.476923076923</v>
      </c>
      <c r="AH173" s="97">
        <f t="shared" si="79"/>
        <v>32185.476923076923</v>
      </c>
      <c r="AI173" s="97">
        <f t="shared" si="79"/>
        <v>32185.476923076923</v>
      </c>
      <c r="AJ173" s="97">
        <f t="shared" si="79"/>
        <v>32185.476923076923</v>
      </c>
      <c r="AK173" s="97">
        <f t="shared" si="79"/>
        <v>32185.476923076923</v>
      </c>
      <c r="AL173" s="97">
        <f t="shared" si="79"/>
        <v>32185.476923076923</v>
      </c>
      <c r="AM173" s="97">
        <f t="shared" si="79"/>
        <v>32185.476923076923</v>
      </c>
      <c r="AN173" s="97">
        <f t="shared" si="79"/>
        <v>32185.476923076923</v>
      </c>
      <c r="AO173" s="97">
        <f t="shared" si="79"/>
        <v>32185.476923076923</v>
      </c>
      <c r="AP173" s="97">
        <f t="shared" si="79"/>
        <v>32185.476923076923</v>
      </c>
      <c r="AQ173" s="97">
        <f t="shared" si="79"/>
        <v>32185.476923076923</v>
      </c>
      <c r="AR173" s="97">
        <f t="shared" si="79"/>
        <v>32185.476923076923</v>
      </c>
      <c r="AS173" s="97">
        <f t="shared" si="82"/>
        <v>32185.476923076923</v>
      </c>
      <c r="AT173" s="97">
        <f t="shared" si="82"/>
        <v>32185.476923076923</v>
      </c>
      <c r="AU173" s="97">
        <f t="shared" si="82"/>
        <v>32185.476923076923</v>
      </c>
      <c r="AV173" s="97">
        <f t="shared" si="82"/>
        <v>32185.476923076923</v>
      </c>
      <c r="AW173" s="97">
        <f t="shared" si="82"/>
        <v>32185.476923076923</v>
      </c>
      <c r="AX173" s="97">
        <f t="shared" si="82"/>
        <v>32185.476923076923</v>
      </c>
      <c r="AY173" s="97">
        <f t="shared" si="82"/>
        <v>32185.476923076923</v>
      </c>
      <c r="AZ173" s="97">
        <f t="shared" si="82"/>
        <v>32185.476923076923</v>
      </c>
      <c r="BA173" s="97">
        <f t="shared" si="82"/>
        <v>32185.476923076923</v>
      </c>
      <c r="BB173" s="97">
        <f t="shared" si="82"/>
        <v>32185.476923076923</v>
      </c>
      <c r="BC173" s="97">
        <f t="shared" si="82"/>
        <v>32185.476923076923</v>
      </c>
      <c r="BD173" s="97">
        <f t="shared" si="82"/>
        <v>32185.476923076923</v>
      </c>
      <c r="BE173" s="120">
        <f t="shared" si="65"/>
        <v>419645.99999999994</v>
      </c>
      <c r="BF173" s="120">
        <f t="shared" si="66"/>
        <v>0</v>
      </c>
      <c r="BG173"/>
      <c r="BH173"/>
      <c r="BI173"/>
      <c r="BP173"/>
      <c r="BQ173"/>
      <c r="BR173"/>
      <c r="BS173"/>
      <c r="BT173"/>
    </row>
    <row r="174" spans="1:72" s="474" customFormat="1" x14ac:dyDescent="0.3">
      <c r="A174">
        <v>3025201</v>
      </c>
      <c r="B174" s="118">
        <v>3025201</v>
      </c>
      <c r="C174" t="s">
        <v>486</v>
      </c>
      <c r="D174" s="106">
        <v>0</v>
      </c>
      <c r="E174" s="106" t="s">
        <v>403</v>
      </c>
      <c r="F174" s="106" t="s">
        <v>409</v>
      </c>
      <c r="G174" t="s">
        <v>860</v>
      </c>
      <c r="H174" t="s">
        <v>873</v>
      </c>
      <c r="I174" t="s">
        <v>279</v>
      </c>
      <c r="J174">
        <v>657120</v>
      </c>
      <c r="K174" s="118" t="s">
        <v>12</v>
      </c>
      <c r="L174" s="106">
        <v>1</v>
      </c>
      <c r="M174" s="106" t="str">
        <f t="shared" si="64"/>
        <v>EHCP.I03</v>
      </c>
      <c r="N174" s="106">
        <v>400021</v>
      </c>
      <c r="O174" t="s">
        <v>142</v>
      </c>
      <c r="P174" t="s">
        <v>142</v>
      </c>
      <c r="Q174" t="s">
        <v>143</v>
      </c>
      <c r="R174" t="s">
        <v>144</v>
      </c>
      <c r="S174" t="s">
        <v>845</v>
      </c>
      <c r="T174" s="125">
        <v>112319.16333333333</v>
      </c>
      <c r="U174" t="str">
        <f t="shared" si="80"/>
        <v>5201.EHCP.I03.Ap251</v>
      </c>
      <c r="V174" t="str">
        <f t="shared" si="81"/>
        <v>Osidge School.5201.EHCP.I03.Ap25</v>
      </c>
      <c r="W174" s="119">
        <v>16129.74358974359</v>
      </c>
      <c r="X174" s="119" t="s">
        <v>24646</v>
      </c>
      <c r="Y174" s="119" t="s">
        <v>24647</v>
      </c>
      <c r="Z174" s="119">
        <v>8064.8717948717949</v>
      </c>
      <c r="AA174" s="97" t="str">
        <f t="shared" si="76"/>
        <v>5201EHCP.I03Jun25</v>
      </c>
      <c r="AB174" s="119" t="str">
        <f t="shared" si="77"/>
        <v>Osidge .5201EHCP.I03Jun25</v>
      </c>
      <c r="AC174" s="97">
        <f t="shared" si="74"/>
        <v>8812.4547948717955</v>
      </c>
      <c r="AE174" s="119"/>
      <c r="AF174" s="97">
        <f t="shared" si="79"/>
        <v>8812.4547948717955</v>
      </c>
      <c r="AG174" s="97">
        <f t="shared" si="79"/>
        <v>8812.4547948717955</v>
      </c>
      <c r="AH174" s="97">
        <f t="shared" si="79"/>
        <v>8812.4547948717955</v>
      </c>
      <c r="AI174" s="97">
        <f t="shared" si="79"/>
        <v>8812.4547948717955</v>
      </c>
      <c r="AJ174" s="97">
        <f t="shared" si="79"/>
        <v>8812.4547948717955</v>
      </c>
      <c r="AK174" s="97">
        <f t="shared" si="79"/>
        <v>8812.4547948717955</v>
      </c>
      <c r="AL174" s="97">
        <f t="shared" si="79"/>
        <v>8812.4547948717955</v>
      </c>
      <c r="AM174" s="97">
        <f t="shared" si="79"/>
        <v>8812.4547948717955</v>
      </c>
      <c r="AN174" s="97">
        <f t="shared" si="79"/>
        <v>8812.4547948717955</v>
      </c>
      <c r="AO174" s="97">
        <f t="shared" si="79"/>
        <v>8812.4547948717955</v>
      </c>
      <c r="AP174" s="97">
        <f t="shared" si="79"/>
        <v>8812.4547948717955</v>
      </c>
      <c r="AQ174" s="97">
        <f t="shared" si="79"/>
        <v>8812.4547948717955</v>
      </c>
      <c r="AR174" s="97">
        <f t="shared" si="79"/>
        <v>8812.4547948717955</v>
      </c>
      <c r="AS174" s="97">
        <f t="shared" si="82"/>
        <v>8812.4547948717955</v>
      </c>
      <c r="AT174" s="97">
        <f t="shared" si="82"/>
        <v>8812.4547948717955</v>
      </c>
      <c r="AU174" s="97">
        <f t="shared" si="82"/>
        <v>8812.4547948717955</v>
      </c>
      <c r="AV174" s="97">
        <f t="shared" si="82"/>
        <v>8812.4547948717955</v>
      </c>
      <c r="AW174" s="97">
        <f t="shared" si="82"/>
        <v>8812.4547948717955</v>
      </c>
      <c r="AX174" s="97">
        <f t="shared" si="82"/>
        <v>8812.4547948717955</v>
      </c>
      <c r="AY174" s="97">
        <f t="shared" si="82"/>
        <v>8812.4547948717955</v>
      </c>
      <c r="AZ174" s="97">
        <f t="shared" si="82"/>
        <v>8812.4547948717955</v>
      </c>
      <c r="BA174" s="97">
        <f t="shared" si="82"/>
        <v>8812.4547948717955</v>
      </c>
      <c r="BB174" s="97">
        <f t="shared" si="82"/>
        <v>8812.4547948717955</v>
      </c>
      <c r="BC174" s="97">
        <f t="shared" si="82"/>
        <v>8812.4547948717955</v>
      </c>
      <c r="BD174" s="97">
        <f t="shared" si="82"/>
        <v>8812.4547948717955</v>
      </c>
      <c r="BE174" s="120">
        <f t="shared" si="65"/>
        <v>112319.16333333333</v>
      </c>
      <c r="BF174" s="120">
        <f t="shared" si="66"/>
        <v>0</v>
      </c>
      <c r="BG174"/>
      <c r="BH174"/>
      <c r="BI174"/>
      <c r="BP174"/>
      <c r="BQ174"/>
      <c r="BR174"/>
      <c r="BS174"/>
      <c r="BT174"/>
    </row>
    <row r="175" spans="1:72" s="474" customFormat="1" x14ac:dyDescent="0.3">
      <c r="A175">
        <v>3025400</v>
      </c>
      <c r="B175" s="118">
        <v>3025400</v>
      </c>
      <c r="C175" t="s">
        <v>545</v>
      </c>
      <c r="D175" s="106">
        <v>0</v>
      </c>
      <c r="E175" s="106" t="s">
        <v>403</v>
      </c>
      <c r="F175" s="106" t="s">
        <v>393</v>
      </c>
      <c r="G175" t="s">
        <v>868</v>
      </c>
      <c r="H175" t="s">
        <v>874</v>
      </c>
      <c r="I175" t="s">
        <v>278</v>
      </c>
      <c r="J175">
        <v>657120</v>
      </c>
      <c r="K175" s="118" t="s">
        <v>12</v>
      </c>
      <c r="L175" s="106">
        <v>1</v>
      </c>
      <c r="M175" s="106" t="str">
        <f t="shared" si="64"/>
        <v>ARPs.I03</v>
      </c>
      <c r="N175" s="106">
        <v>145169</v>
      </c>
      <c r="O175" t="s">
        <v>309</v>
      </c>
      <c r="P175" t="s">
        <v>309</v>
      </c>
      <c r="Q175" t="s">
        <v>308</v>
      </c>
      <c r="R175" t="s">
        <v>830</v>
      </c>
      <c r="S175" t="s">
        <v>853</v>
      </c>
      <c r="T175" s="125">
        <v>408950.00999999995</v>
      </c>
      <c r="U175" t="str">
        <f t="shared" si="80"/>
        <v>5400.ARPs.I03.Ap251</v>
      </c>
      <c r="V175" t="str">
        <f t="shared" si="81"/>
        <v>Hendon School (Academy).5400.ARPs.I03.Ap25</v>
      </c>
      <c r="W175" s="119">
        <v>62915.384615384617</v>
      </c>
      <c r="X175" s="119" t="s">
        <v>24648</v>
      </c>
      <c r="Y175" s="119" t="s">
        <v>24649</v>
      </c>
      <c r="Z175" s="119">
        <v>31457.692307692309</v>
      </c>
      <c r="AA175" s="97" t="str">
        <f t="shared" si="76"/>
        <v>5400ARPs.I03Jun25</v>
      </c>
      <c r="AB175" s="119" t="str">
        <f t="shared" si="77"/>
        <v>Hendon .5400ARPs.I03Jun25</v>
      </c>
      <c r="AC175" s="97">
        <f t="shared" si="74"/>
        <v>31457.693307692301</v>
      </c>
      <c r="AE175" s="119"/>
      <c r="AF175" s="97">
        <f t="shared" si="79"/>
        <v>31457.693307692301</v>
      </c>
      <c r="AG175" s="97">
        <f t="shared" si="79"/>
        <v>31457.693307692301</v>
      </c>
      <c r="AH175" s="97">
        <f t="shared" si="79"/>
        <v>31457.693307692301</v>
      </c>
      <c r="AI175" s="97">
        <f t="shared" si="79"/>
        <v>31457.693307692301</v>
      </c>
      <c r="AJ175" s="97">
        <f t="shared" si="79"/>
        <v>31457.693307692301</v>
      </c>
      <c r="AK175" s="97">
        <f t="shared" si="79"/>
        <v>31457.693307692301</v>
      </c>
      <c r="AL175" s="97">
        <f t="shared" si="79"/>
        <v>31457.693307692301</v>
      </c>
      <c r="AM175" s="97">
        <f t="shared" si="79"/>
        <v>31457.693307692301</v>
      </c>
      <c r="AN175" s="97">
        <f t="shared" si="79"/>
        <v>31457.693307692301</v>
      </c>
      <c r="AO175" s="97">
        <f t="shared" si="79"/>
        <v>31457.693307692301</v>
      </c>
      <c r="AP175" s="97">
        <f t="shared" si="79"/>
        <v>31457.693307692301</v>
      </c>
      <c r="AQ175" s="97">
        <f t="shared" si="79"/>
        <v>31457.693307692301</v>
      </c>
      <c r="AR175" s="97">
        <f t="shared" si="79"/>
        <v>31457.693307692301</v>
      </c>
      <c r="AS175" s="97">
        <f t="shared" si="82"/>
        <v>31457.693307692301</v>
      </c>
      <c r="AT175" s="97">
        <f t="shared" si="82"/>
        <v>31457.693307692301</v>
      </c>
      <c r="AU175" s="97">
        <f t="shared" si="82"/>
        <v>31457.693307692301</v>
      </c>
      <c r="AV175" s="97">
        <f t="shared" si="82"/>
        <v>31457.693307692301</v>
      </c>
      <c r="AW175" s="97">
        <f t="shared" si="82"/>
        <v>31457.693307692301</v>
      </c>
      <c r="AX175" s="97">
        <f t="shared" si="82"/>
        <v>31457.693307692301</v>
      </c>
      <c r="AY175" s="97">
        <f t="shared" si="82"/>
        <v>31457.693307692301</v>
      </c>
      <c r="AZ175" s="97">
        <f t="shared" si="82"/>
        <v>31457.693307692301</v>
      </c>
      <c r="BA175" s="97">
        <f t="shared" si="82"/>
        <v>31457.693307692301</v>
      </c>
      <c r="BB175" s="97">
        <f t="shared" si="82"/>
        <v>31457.693307692301</v>
      </c>
      <c r="BC175" s="97">
        <f t="shared" si="82"/>
        <v>31457.693307692301</v>
      </c>
      <c r="BD175" s="97">
        <f t="shared" si="82"/>
        <v>31457.693307692301</v>
      </c>
      <c r="BE175" s="120">
        <f t="shared" si="65"/>
        <v>408950.00999999995</v>
      </c>
      <c r="BF175" s="120">
        <f t="shared" si="66"/>
        <v>0</v>
      </c>
      <c r="BG175"/>
      <c r="BH175"/>
      <c r="BI175"/>
      <c r="BP175"/>
      <c r="BQ175"/>
      <c r="BR175"/>
      <c r="BS175"/>
      <c r="BT175"/>
    </row>
    <row r="176" spans="1:72" s="474" customFormat="1" x14ac:dyDescent="0.3">
      <c r="A176">
        <v>3025400</v>
      </c>
      <c r="B176" s="118">
        <v>3025400</v>
      </c>
      <c r="C176" t="s">
        <v>545</v>
      </c>
      <c r="D176" s="106">
        <v>0</v>
      </c>
      <c r="E176" s="106" t="s">
        <v>403</v>
      </c>
      <c r="F176" s="106" t="s">
        <v>393</v>
      </c>
      <c r="G176" t="s">
        <v>866</v>
      </c>
      <c r="H176" t="s">
        <v>874</v>
      </c>
      <c r="I176" t="s">
        <v>279</v>
      </c>
      <c r="J176">
        <v>657120</v>
      </c>
      <c r="K176" s="118" t="s">
        <v>12</v>
      </c>
      <c r="L176" s="106">
        <v>1</v>
      </c>
      <c r="M176" s="106" t="str">
        <f t="shared" si="64"/>
        <v>EHCP.I03</v>
      </c>
      <c r="N176" s="106">
        <v>145169</v>
      </c>
      <c r="O176" t="s">
        <v>309</v>
      </c>
      <c r="P176" t="s">
        <v>309</v>
      </c>
      <c r="Q176" t="s">
        <v>308</v>
      </c>
      <c r="R176" t="s">
        <v>830</v>
      </c>
      <c r="S176" t="s">
        <v>851</v>
      </c>
      <c r="T176" s="125">
        <v>313547.41000000003</v>
      </c>
      <c r="U176" t="str">
        <f t="shared" si="80"/>
        <v>5400.EHCP.I03.Ap251</v>
      </c>
      <c r="V176" t="str">
        <f t="shared" si="81"/>
        <v>Hendon School (Academy).5400.EHCP.I03.Ap25</v>
      </c>
      <c r="W176" s="119">
        <v>49791.92256410257</v>
      </c>
      <c r="X176" s="119" t="s">
        <v>24650</v>
      </c>
      <c r="Y176" s="119" t="s">
        <v>24651</v>
      </c>
      <c r="Z176" s="119">
        <v>24895.961282051285</v>
      </c>
      <c r="AA176" s="97" t="str">
        <f t="shared" si="76"/>
        <v>5400EHCP.I03Jun25</v>
      </c>
      <c r="AB176" s="119" t="str">
        <f t="shared" si="77"/>
        <v>Hendon .5400EHCP.I03Jun25</v>
      </c>
      <c r="AC176" s="97">
        <f t="shared" si="74"/>
        <v>23885.952615384616</v>
      </c>
      <c r="AE176" s="119"/>
      <c r="AF176" s="97">
        <f t="shared" si="79"/>
        <v>23885.952615384616</v>
      </c>
      <c r="AG176" s="97">
        <f t="shared" si="79"/>
        <v>23885.952615384616</v>
      </c>
      <c r="AH176" s="97">
        <f t="shared" si="79"/>
        <v>23885.952615384616</v>
      </c>
      <c r="AI176" s="97">
        <f t="shared" si="79"/>
        <v>23885.952615384616</v>
      </c>
      <c r="AJ176" s="97">
        <f t="shared" si="79"/>
        <v>23885.952615384616</v>
      </c>
      <c r="AK176" s="97">
        <f t="shared" si="79"/>
        <v>23885.952615384616</v>
      </c>
      <c r="AL176" s="97">
        <f t="shared" si="79"/>
        <v>23885.952615384616</v>
      </c>
      <c r="AM176" s="97">
        <f t="shared" si="79"/>
        <v>23885.952615384616</v>
      </c>
      <c r="AN176" s="97">
        <f t="shared" si="79"/>
        <v>23885.952615384616</v>
      </c>
      <c r="AO176" s="97">
        <f t="shared" si="79"/>
        <v>23885.952615384616</v>
      </c>
      <c r="AP176" s="97">
        <f t="shared" si="79"/>
        <v>23885.952615384616</v>
      </c>
      <c r="AQ176" s="97">
        <f t="shared" si="79"/>
        <v>23885.952615384616</v>
      </c>
      <c r="AR176" s="97">
        <f t="shared" si="79"/>
        <v>23885.952615384616</v>
      </c>
      <c r="AS176" s="97">
        <f t="shared" si="82"/>
        <v>23885.952615384616</v>
      </c>
      <c r="AT176" s="97">
        <f t="shared" si="82"/>
        <v>23885.952615384616</v>
      </c>
      <c r="AU176" s="97">
        <f t="shared" si="82"/>
        <v>23885.952615384616</v>
      </c>
      <c r="AV176" s="97">
        <f t="shared" si="82"/>
        <v>23885.952615384616</v>
      </c>
      <c r="AW176" s="97">
        <f t="shared" si="82"/>
        <v>23885.952615384616</v>
      </c>
      <c r="AX176" s="97">
        <f t="shared" si="82"/>
        <v>23885.952615384616</v>
      </c>
      <c r="AY176" s="97">
        <f t="shared" si="82"/>
        <v>23885.952615384616</v>
      </c>
      <c r="AZ176" s="97">
        <f t="shared" si="82"/>
        <v>23885.952615384616</v>
      </c>
      <c r="BA176" s="97">
        <f t="shared" si="82"/>
        <v>23885.952615384616</v>
      </c>
      <c r="BB176" s="97">
        <f t="shared" si="82"/>
        <v>23885.952615384616</v>
      </c>
      <c r="BC176" s="97">
        <f t="shared" si="82"/>
        <v>23885.952615384616</v>
      </c>
      <c r="BD176" s="97">
        <f t="shared" si="82"/>
        <v>23885.952615384616</v>
      </c>
      <c r="BE176" s="120">
        <f t="shared" si="65"/>
        <v>313547.41000000003</v>
      </c>
      <c r="BF176" s="120">
        <f t="shared" si="66"/>
        <v>0</v>
      </c>
      <c r="BG176"/>
      <c r="BH176"/>
      <c r="BI176"/>
      <c r="BP176"/>
      <c r="BQ176"/>
      <c r="BR176"/>
      <c r="BS176"/>
      <c r="BT176"/>
    </row>
    <row r="177" spans="1:72" s="474" customFormat="1" x14ac:dyDescent="0.3">
      <c r="A177">
        <v>3025401</v>
      </c>
      <c r="B177" s="118">
        <v>3025401</v>
      </c>
      <c r="C177" t="s">
        <v>550</v>
      </c>
      <c r="D177" s="106">
        <v>0</v>
      </c>
      <c r="E177" s="106" t="s">
        <v>403</v>
      </c>
      <c r="F177" s="106" t="s">
        <v>393</v>
      </c>
      <c r="G177" t="s">
        <v>866</v>
      </c>
      <c r="H177" t="s">
        <v>874</v>
      </c>
      <c r="I177" t="s">
        <v>279</v>
      </c>
      <c r="J177">
        <v>657120</v>
      </c>
      <c r="K177" s="118" t="s">
        <v>12</v>
      </c>
      <c r="L177" s="106">
        <v>1</v>
      </c>
      <c r="M177" s="106" t="str">
        <f t="shared" si="64"/>
        <v>EHCP.I03</v>
      </c>
      <c r="N177" s="106">
        <v>139142</v>
      </c>
      <c r="O177" t="s">
        <v>550</v>
      </c>
      <c r="P177" t="s">
        <v>883</v>
      </c>
      <c r="Q177" t="s">
        <v>884</v>
      </c>
      <c r="R177" t="s">
        <v>4366</v>
      </c>
      <c r="S177" t="s">
        <v>851</v>
      </c>
      <c r="T177" s="125">
        <v>39030</v>
      </c>
      <c r="U177" t="str">
        <f t="shared" si="80"/>
        <v>5401.EHCP.I03.Ap251</v>
      </c>
      <c r="V177" t="str">
        <f t="shared" si="81"/>
        <v>Queen Elizabeth's School (Boys).5401.EHCP.I03.Ap25</v>
      </c>
      <c r="W177" s="119">
        <v>6004.6153846153848</v>
      </c>
      <c r="X177" s="119" t="s">
        <v>24652</v>
      </c>
      <c r="Y177" s="119" t="s">
        <v>24653</v>
      </c>
      <c r="Z177" s="119">
        <v>3002.3076923076924</v>
      </c>
      <c r="AA177" s="97" t="str">
        <f t="shared" si="76"/>
        <v>5401EHCP.I03Jun25</v>
      </c>
      <c r="AB177" s="119" t="str">
        <f t="shared" si="77"/>
        <v>Queen E.5401EHCP.I03Jun25</v>
      </c>
      <c r="AC177" s="97">
        <f t="shared" si="74"/>
        <v>3002.3076923076924</v>
      </c>
      <c r="AE177" s="119"/>
      <c r="AF177" s="97">
        <f t="shared" si="79"/>
        <v>3002.3076923076924</v>
      </c>
      <c r="AG177" s="97">
        <f t="shared" si="79"/>
        <v>3002.3076923076924</v>
      </c>
      <c r="AH177" s="97">
        <f t="shared" si="79"/>
        <v>3002.3076923076924</v>
      </c>
      <c r="AI177" s="97">
        <f t="shared" si="79"/>
        <v>3002.3076923076924</v>
      </c>
      <c r="AJ177" s="97">
        <f t="shared" si="79"/>
        <v>3002.3076923076924</v>
      </c>
      <c r="AK177" s="97">
        <f t="shared" si="79"/>
        <v>3002.3076923076924</v>
      </c>
      <c r="AL177" s="97">
        <f t="shared" si="79"/>
        <v>3002.3076923076924</v>
      </c>
      <c r="AM177" s="97">
        <f t="shared" si="79"/>
        <v>3002.3076923076924</v>
      </c>
      <c r="AN177" s="97">
        <f t="shared" si="79"/>
        <v>3002.3076923076924</v>
      </c>
      <c r="AO177" s="97">
        <f t="shared" si="79"/>
        <v>3002.3076923076924</v>
      </c>
      <c r="AP177" s="97">
        <f t="shared" si="79"/>
        <v>3002.3076923076924</v>
      </c>
      <c r="AQ177" s="97">
        <f t="shared" si="79"/>
        <v>3002.3076923076924</v>
      </c>
      <c r="AR177" s="97">
        <f t="shared" si="79"/>
        <v>3002.3076923076924</v>
      </c>
      <c r="AS177" s="97">
        <f t="shared" si="82"/>
        <v>3002.3076923076924</v>
      </c>
      <c r="AT177" s="97">
        <f t="shared" si="82"/>
        <v>3002.3076923076924</v>
      </c>
      <c r="AU177" s="97">
        <f t="shared" si="82"/>
        <v>3002.3076923076924</v>
      </c>
      <c r="AV177" s="97">
        <f t="shared" si="82"/>
        <v>3002.3076923076924</v>
      </c>
      <c r="AW177" s="97">
        <f t="shared" si="82"/>
        <v>3002.3076923076924</v>
      </c>
      <c r="AX177" s="97">
        <f t="shared" si="82"/>
        <v>3002.3076923076924</v>
      </c>
      <c r="AY177" s="97">
        <f t="shared" si="82"/>
        <v>3002.3076923076924</v>
      </c>
      <c r="AZ177" s="97">
        <f t="shared" si="82"/>
        <v>3002.3076923076924</v>
      </c>
      <c r="BA177" s="97">
        <f t="shared" si="82"/>
        <v>3002.3076923076924</v>
      </c>
      <c r="BB177" s="97">
        <f t="shared" si="82"/>
        <v>3002.3076923076924</v>
      </c>
      <c r="BC177" s="97">
        <f t="shared" si="82"/>
        <v>3002.3076923076924</v>
      </c>
      <c r="BD177" s="97">
        <f t="shared" si="82"/>
        <v>3002.3076923076924</v>
      </c>
      <c r="BE177" s="120">
        <f t="shared" si="65"/>
        <v>39030</v>
      </c>
      <c r="BF177" s="120">
        <f t="shared" si="66"/>
        <v>0</v>
      </c>
      <c r="BG177"/>
      <c r="BH177"/>
      <c r="BI177"/>
      <c r="BP177"/>
      <c r="BQ177"/>
      <c r="BR177"/>
      <c r="BS177"/>
      <c r="BT177"/>
    </row>
    <row r="178" spans="1:72" s="474" customFormat="1" x14ac:dyDescent="0.3">
      <c r="A178">
        <v>3025402</v>
      </c>
      <c r="B178" s="118">
        <v>3025402</v>
      </c>
      <c r="C178" t="s">
        <v>301</v>
      </c>
      <c r="D178" s="106">
        <v>0</v>
      </c>
      <c r="E178" s="106" t="s">
        <v>403</v>
      </c>
      <c r="F178" s="106" t="s">
        <v>393</v>
      </c>
      <c r="G178" t="s">
        <v>866</v>
      </c>
      <c r="H178" t="s">
        <v>874</v>
      </c>
      <c r="I178" t="s">
        <v>279</v>
      </c>
      <c r="J178">
        <v>657120</v>
      </c>
      <c r="K178" s="118" t="s">
        <v>12</v>
      </c>
      <c r="L178" s="106">
        <v>1</v>
      </c>
      <c r="M178" s="106" t="str">
        <f t="shared" si="64"/>
        <v>EHCP.I03</v>
      </c>
      <c r="N178" s="106">
        <v>144069</v>
      </c>
      <c r="O178" t="s">
        <v>301</v>
      </c>
      <c r="P178" t="s">
        <v>301</v>
      </c>
      <c r="Q178" t="s">
        <v>300</v>
      </c>
      <c r="R178" t="s">
        <v>831</v>
      </c>
      <c r="S178" t="s">
        <v>851</v>
      </c>
      <c r="T178" s="125">
        <v>590903.41333333333</v>
      </c>
      <c r="U178" t="str">
        <f t="shared" si="80"/>
        <v>5402.EHCP.I03.Ap251</v>
      </c>
      <c r="V178" t="str">
        <f t="shared" si="81"/>
        <v>Mill Hill County High School.5402.EHCP.I03.Ap25</v>
      </c>
      <c r="W178" s="119">
        <v>90908.21743589743</v>
      </c>
      <c r="X178" s="119" t="s">
        <v>24654</v>
      </c>
      <c r="Y178" s="119" t="s">
        <v>24655</v>
      </c>
      <c r="Z178" s="119">
        <v>45454.108717948715</v>
      </c>
      <c r="AA178" s="97" t="str">
        <f t="shared" si="76"/>
        <v>5402EHCP.I03Jun25</v>
      </c>
      <c r="AB178" s="119" t="str">
        <f t="shared" si="77"/>
        <v>Mill Hi.5402EHCP.I03Jun25</v>
      </c>
      <c r="AC178" s="97">
        <f t="shared" si="74"/>
        <v>45454.108717948722</v>
      </c>
      <c r="AE178" s="119"/>
      <c r="AF178" s="97">
        <f t="shared" si="79"/>
        <v>45454.108717948722</v>
      </c>
      <c r="AG178" s="97">
        <f t="shared" si="79"/>
        <v>45454.108717948722</v>
      </c>
      <c r="AH178" s="97">
        <f t="shared" si="79"/>
        <v>45454.108717948722</v>
      </c>
      <c r="AI178" s="97">
        <f t="shared" si="79"/>
        <v>45454.108717948722</v>
      </c>
      <c r="AJ178" s="97">
        <f t="shared" si="79"/>
        <v>45454.108717948722</v>
      </c>
      <c r="AK178" s="97">
        <f t="shared" si="79"/>
        <v>45454.108717948722</v>
      </c>
      <c r="AL178" s="97">
        <f t="shared" si="79"/>
        <v>45454.108717948722</v>
      </c>
      <c r="AM178" s="97">
        <f t="shared" si="79"/>
        <v>45454.108717948722</v>
      </c>
      <c r="AN178" s="97">
        <f t="shared" si="79"/>
        <v>45454.108717948722</v>
      </c>
      <c r="AO178" s="97">
        <f t="shared" si="79"/>
        <v>45454.108717948722</v>
      </c>
      <c r="AP178" s="97">
        <f t="shared" si="79"/>
        <v>45454.108717948722</v>
      </c>
      <c r="AQ178" s="97">
        <f t="shared" si="79"/>
        <v>45454.108717948722</v>
      </c>
      <c r="AR178" s="97">
        <f t="shared" si="79"/>
        <v>45454.108717948722</v>
      </c>
      <c r="AS178" s="97">
        <f t="shared" si="82"/>
        <v>45454.108717948722</v>
      </c>
      <c r="AT178" s="97">
        <f t="shared" si="82"/>
        <v>45454.108717948722</v>
      </c>
      <c r="AU178" s="97">
        <f t="shared" si="82"/>
        <v>45454.108717948722</v>
      </c>
      <c r="AV178" s="97">
        <f t="shared" si="82"/>
        <v>45454.108717948722</v>
      </c>
      <c r="AW178" s="97">
        <f t="shared" si="82"/>
        <v>45454.108717948722</v>
      </c>
      <c r="AX178" s="97">
        <f t="shared" si="82"/>
        <v>45454.108717948722</v>
      </c>
      <c r="AY178" s="97">
        <f t="shared" si="82"/>
        <v>45454.108717948722</v>
      </c>
      <c r="AZ178" s="97">
        <f t="shared" si="82"/>
        <v>45454.108717948722</v>
      </c>
      <c r="BA178" s="97">
        <f t="shared" si="82"/>
        <v>45454.108717948722</v>
      </c>
      <c r="BB178" s="97">
        <f t="shared" si="82"/>
        <v>45454.108717948722</v>
      </c>
      <c r="BC178" s="97">
        <f t="shared" si="82"/>
        <v>45454.108717948722</v>
      </c>
      <c r="BD178" s="97">
        <f t="shared" si="82"/>
        <v>45454.108717948722</v>
      </c>
      <c r="BE178" s="120">
        <f t="shared" si="65"/>
        <v>590903.41333333333</v>
      </c>
      <c r="BF178" s="120">
        <f t="shared" si="66"/>
        <v>0</v>
      </c>
      <c r="BG178"/>
      <c r="BH178"/>
      <c r="BI178"/>
      <c r="BP178"/>
      <c r="BQ178"/>
      <c r="BR178"/>
      <c r="BS178"/>
      <c r="BT178"/>
    </row>
    <row r="179" spans="1:72" s="474" customFormat="1" x14ac:dyDescent="0.3">
      <c r="A179">
        <v>3025404</v>
      </c>
      <c r="B179" s="118">
        <v>3025404</v>
      </c>
      <c r="C179" t="s">
        <v>552</v>
      </c>
      <c r="D179" s="106">
        <v>0</v>
      </c>
      <c r="E179" s="106" t="s">
        <v>400</v>
      </c>
      <c r="F179" s="106" t="s">
        <v>393</v>
      </c>
      <c r="G179" t="s">
        <v>865</v>
      </c>
      <c r="H179" t="s">
        <v>871</v>
      </c>
      <c r="I179" t="s">
        <v>279</v>
      </c>
      <c r="J179">
        <v>661225</v>
      </c>
      <c r="K179" s="118" t="s">
        <v>12</v>
      </c>
      <c r="L179" s="106">
        <v>1</v>
      </c>
      <c r="M179" s="106" t="str">
        <f t="shared" si="64"/>
        <v>EHCP.I03</v>
      </c>
      <c r="N179" s="106">
        <v>400029</v>
      </c>
      <c r="O179" t="s">
        <v>118</v>
      </c>
      <c r="P179" t="s">
        <v>118</v>
      </c>
      <c r="Q179" t="s">
        <v>119</v>
      </c>
      <c r="R179" t="s">
        <v>120</v>
      </c>
      <c r="S179" t="s">
        <v>850</v>
      </c>
      <c r="T179" s="125">
        <v>35399.5</v>
      </c>
      <c r="U179" t="str">
        <f t="shared" si="80"/>
        <v>5404.EHCP.I03.Ap251</v>
      </c>
      <c r="V179" t="str">
        <f t="shared" si="81"/>
        <v>St Michael's Catholic Grammar School.5404.EHCP.I03.Ap25</v>
      </c>
      <c r="W179" s="119">
        <v>4624.4615384615381</v>
      </c>
      <c r="X179" s="119" t="s">
        <v>24656</v>
      </c>
      <c r="Y179" s="119" t="s">
        <v>24657</v>
      </c>
      <c r="Z179" s="119">
        <v>2312.2307692307691</v>
      </c>
      <c r="AA179" s="97" t="str">
        <f t="shared" si="76"/>
        <v>5404EHCP.I03Jun25</v>
      </c>
      <c r="AB179" s="119" t="str">
        <f t="shared" si="77"/>
        <v>St Mich.5404EHCP.I03Jun25</v>
      </c>
      <c r="AC179" s="97">
        <f t="shared" si="74"/>
        <v>2846.2807692307697</v>
      </c>
      <c r="AE179" s="119"/>
      <c r="AF179" s="97">
        <f t="shared" si="79"/>
        <v>2846.2807692307697</v>
      </c>
      <c r="AG179" s="97">
        <f t="shared" si="79"/>
        <v>2846.2807692307697</v>
      </c>
      <c r="AH179" s="97">
        <f t="shared" si="79"/>
        <v>2846.2807692307697</v>
      </c>
      <c r="AI179" s="97">
        <f t="shared" si="79"/>
        <v>2846.2807692307697</v>
      </c>
      <c r="AJ179" s="97">
        <f t="shared" si="79"/>
        <v>2846.2807692307697</v>
      </c>
      <c r="AK179" s="97">
        <f t="shared" si="79"/>
        <v>2846.2807692307697</v>
      </c>
      <c r="AL179" s="97">
        <f t="shared" si="79"/>
        <v>2846.2807692307697</v>
      </c>
      <c r="AM179" s="97">
        <f t="shared" si="79"/>
        <v>2846.2807692307697</v>
      </c>
      <c r="AN179" s="97">
        <f t="shared" si="79"/>
        <v>2846.2807692307697</v>
      </c>
      <c r="AO179" s="97">
        <f t="shared" si="79"/>
        <v>2846.2807692307697</v>
      </c>
      <c r="AP179" s="97">
        <f t="shared" si="79"/>
        <v>2846.2807692307697</v>
      </c>
      <c r="AQ179" s="97">
        <f t="shared" si="79"/>
        <v>2846.2807692307697</v>
      </c>
      <c r="AR179" s="97">
        <f t="shared" si="79"/>
        <v>2846.2807692307697</v>
      </c>
      <c r="AS179" s="97">
        <f t="shared" si="82"/>
        <v>2846.2807692307697</v>
      </c>
      <c r="AT179" s="97">
        <f t="shared" si="82"/>
        <v>2846.2807692307697</v>
      </c>
      <c r="AU179" s="97">
        <f t="shared" si="82"/>
        <v>2846.2807692307697</v>
      </c>
      <c r="AV179" s="97">
        <f t="shared" si="82"/>
        <v>2846.2807692307697</v>
      </c>
      <c r="AW179" s="97">
        <f t="shared" si="82"/>
        <v>2846.2807692307697</v>
      </c>
      <c r="AX179" s="97">
        <f t="shared" si="82"/>
        <v>2846.2807692307697</v>
      </c>
      <c r="AY179" s="97">
        <f t="shared" si="82"/>
        <v>2846.2807692307697</v>
      </c>
      <c r="AZ179" s="97">
        <f t="shared" si="82"/>
        <v>2846.2807692307697</v>
      </c>
      <c r="BA179" s="97">
        <f t="shared" si="82"/>
        <v>2846.2807692307697</v>
      </c>
      <c r="BB179" s="97">
        <f t="shared" si="82"/>
        <v>2846.2807692307697</v>
      </c>
      <c r="BC179" s="97">
        <f t="shared" si="82"/>
        <v>2846.2807692307697</v>
      </c>
      <c r="BD179" s="97">
        <f t="shared" si="82"/>
        <v>2846.2807692307697</v>
      </c>
      <c r="BE179" s="120">
        <f t="shared" si="65"/>
        <v>35399.5</v>
      </c>
      <c r="BF179" s="120">
        <f t="shared" si="66"/>
        <v>0</v>
      </c>
      <c r="BG179"/>
      <c r="BH179"/>
      <c r="BI179"/>
      <c r="BP179"/>
      <c r="BQ179"/>
      <c r="BR179"/>
      <c r="BS179"/>
      <c r="BT179"/>
    </row>
    <row r="180" spans="1:72" s="474" customFormat="1" x14ac:dyDescent="0.3">
      <c r="A180">
        <v>3025405</v>
      </c>
      <c r="B180" s="118">
        <v>3025405</v>
      </c>
      <c r="C180" t="s">
        <v>542</v>
      </c>
      <c r="D180" s="106">
        <v>0</v>
      </c>
      <c r="E180" s="106" t="s">
        <v>400</v>
      </c>
      <c r="F180" s="106" t="s">
        <v>393</v>
      </c>
      <c r="G180" t="s">
        <v>865</v>
      </c>
      <c r="H180" t="s">
        <v>871</v>
      </c>
      <c r="I180" t="s">
        <v>279</v>
      </c>
      <c r="J180">
        <v>661225</v>
      </c>
      <c r="K180" s="118" t="s">
        <v>12</v>
      </c>
      <c r="L180" s="106">
        <v>1</v>
      </c>
      <c r="M180" s="106" t="str">
        <f t="shared" si="64"/>
        <v>EHCP.I03</v>
      </c>
      <c r="N180" s="106">
        <v>400041</v>
      </c>
      <c r="O180" t="s">
        <v>220</v>
      </c>
      <c r="P180" t="s">
        <v>220</v>
      </c>
      <c r="Q180" t="s">
        <v>221</v>
      </c>
      <c r="R180" t="s">
        <v>222</v>
      </c>
      <c r="S180" t="s">
        <v>850</v>
      </c>
      <c r="T180" s="125">
        <v>209021</v>
      </c>
      <c r="U180" t="str">
        <f t="shared" si="80"/>
        <v>5405.EHCP.I03.Ap251</v>
      </c>
      <c r="V180" t="str">
        <f t="shared" si="81"/>
        <v>Finchley Catholic High School.5405.EHCP.I03.Ap25</v>
      </c>
      <c r="W180" s="119">
        <v>32157.076923076922</v>
      </c>
      <c r="X180" s="119" t="s">
        <v>24658</v>
      </c>
      <c r="Y180" s="119" t="s">
        <v>24659</v>
      </c>
      <c r="Z180" s="119">
        <v>16078.538461538461</v>
      </c>
      <c r="AA180" s="97" t="str">
        <f t="shared" si="76"/>
        <v>5405EHCP.I03Jun25</v>
      </c>
      <c r="AB180" s="119" t="str">
        <f t="shared" si="77"/>
        <v>Finchle.5405EHCP.I03Jun25</v>
      </c>
      <c r="AC180" s="97">
        <f t="shared" si="74"/>
        <v>16078.538461538463</v>
      </c>
      <c r="AE180" s="119"/>
      <c r="AF180" s="97">
        <f t="shared" si="79"/>
        <v>16078.538461538463</v>
      </c>
      <c r="AG180" s="97">
        <f t="shared" si="79"/>
        <v>16078.538461538463</v>
      </c>
      <c r="AH180" s="97">
        <f t="shared" si="79"/>
        <v>16078.538461538463</v>
      </c>
      <c r="AI180" s="97">
        <f t="shared" si="79"/>
        <v>16078.538461538463</v>
      </c>
      <c r="AJ180" s="97">
        <f t="shared" si="79"/>
        <v>16078.538461538463</v>
      </c>
      <c r="AK180" s="97">
        <f t="shared" si="79"/>
        <v>16078.538461538463</v>
      </c>
      <c r="AL180" s="97">
        <f t="shared" ref="AF180:AR197" si="83">($T180-($W180+$Z180))/10</f>
        <v>16078.538461538463</v>
      </c>
      <c r="AM180" s="97">
        <f t="shared" si="83"/>
        <v>16078.538461538463</v>
      </c>
      <c r="AN180" s="97">
        <f t="shared" si="83"/>
        <v>16078.538461538463</v>
      </c>
      <c r="AO180" s="97">
        <f t="shared" si="83"/>
        <v>16078.538461538463</v>
      </c>
      <c r="AP180" s="97">
        <f t="shared" si="83"/>
        <v>16078.538461538463</v>
      </c>
      <c r="AQ180" s="97">
        <f t="shared" si="83"/>
        <v>16078.538461538463</v>
      </c>
      <c r="AR180" s="97">
        <f t="shared" si="83"/>
        <v>16078.538461538463</v>
      </c>
      <c r="AS180" s="97">
        <f t="shared" si="82"/>
        <v>16078.538461538463</v>
      </c>
      <c r="AT180" s="97">
        <f t="shared" si="82"/>
        <v>16078.538461538463</v>
      </c>
      <c r="AU180" s="97">
        <f t="shared" si="82"/>
        <v>16078.538461538463</v>
      </c>
      <c r="AV180" s="97">
        <f t="shared" si="82"/>
        <v>16078.538461538463</v>
      </c>
      <c r="AW180" s="97">
        <f t="shared" si="82"/>
        <v>16078.538461538463</v>
      </c>
      <c r="AX180" s="97">
        <f t="shared" si="82"/>
        <v>16078.538461538463</v>
      </c>
      <c r="AY180" s="97">
        <f t="shared" si="82"/>
        <v>16078.538461538463</v>
      </c>
      <c r="AZ180" s="97">
        <f t="shared" si="82"/>
        <v>16078.538461538463</v>
      </c>
      <c r="BA180" s="97">
        <f t="shared" si="82"/>
        <v>16078.538461538463</v>
      </c>
      <c r="BB180" s="97">
        <f t="shared" si="82"/>
        <v>16078.538461538463</v>
      </c>
      <c r="BC180" s="97">
        <f t="shared" si="82"/>
        <v>16078.538461538463</v>
      </c>
      <c r="BD180" s="97">
        <f t="shared" si="82"/>
        <v>16078.538461538463</v>
      </c>
      <c r="BE180" s="120">
        <f t="shared" si="65"/>
        <v>209021.00000000006</v>
      </c>
      <c r="BF180" s="120">
        <f t="shared" si="66"/>
        <v>0</v>
      </c>
      <c r="BG180"/>
      <c r="BH180"/>
      <c r="BI180"/>
      <c r="BP180"/>
      <c r="BQ180"/>
      <c r="BR180"/>
      <c r="BS180"/>
      <c r="BT180"/>
    </row>
    <row r="181" spans="1:72" s="474" customFormat="1" x14ac:dyDescent="0.3">
      <c r="A181">
        <v>3025406</v>
      </c>
      <c r="B181" s="118">
        <v>3025406</v>
      </c>
      <c r="C181" t="s">
        <v>291</v>
      </c>
      <c r="D181" s="106">
        <v>0</v>
      </c>
      <c r="E181" s="106" t="s">
        <v>403</v>
      </c>
      <c r="F181" s="106" t="s">
        <v>393</v>
      </c>
      <c r="G181" t="s">
        <v>866</v>
      </c>
      <c r="H181" t="s">
        <v>874</v>
      </c>
      <c r="I181" t="s">
        <v>279</v>
      </c>
      <c r="J181">
        <v>657120</v>
      </c>
      <c r="K181" s="118" t="s">
        <v>12</v>
      </c>
      <c r="L181" s="106">
        <v>1</v>
      </c>
      <c r="M181" s="106" t="str">
        <f t="shared" si="64"/>
        <v>EHCP.I03</v>
      </c>
      <c r="N181" s="106">
        <v>140909</v>
      </c>
      <c r="O181" t="s">
        <v>291</v>
      </c>
      <c r="P181" t="s">
        <v>291</v>
      </c>
      <c r="Q181" t="s">
        <v>290</v>
      </c>
      <c r="R181" t="s">
        <v>832</v>
      </c>
      <c r="S181" t="s">
        <v>851</v>
      </c>
      <c r="T181" s="125">
        <v>164845.6</v>
      </c>
      <c r="U181" t="str">
        <f t="shared" si="80"/>
        <v>5406.EHCP.I03.Ap251</v>
      </c>
      <c r="V181" t="str">
        <f t="shared" si="81"/>
        <v>Ashmole Academy.5406.EHCP.I03.Ap25</v>
      </c>
      <c r="W181" s="119">
        <v>25123.038461538461</v>
      </c>
      <c r="X181" s="119" t="s">
        <v>24660</v>
      </c>
      <c r="Y181" s="119" t="s">
        <v>24661</v>
      </c>
      <c r="Z181" s="119">
        <v>12561.51923076923</v>
      </c>
      <c r="AA181" s="97" t="str">
        <f t="shared" si="76"/>
        <v>5406EHCP.I03Jun25</v>
      </c>
      <c r="AB181" s="119" t="str">
        <f t="shared" si="77"/>
        <v>Ashmole.5406EHCP.I03Jun25</v>
      </c>
      <c r="AC181" s="97">
        <f t="shared" si="74"/>
        <v>12716.104230769231</v>
      </c>
      <c r="AE181" s="119"/>
      <c r="AF181" s="97">
        <f t="shared" si="83"/>
        <v>12716.104230769231</v>
      </c>
      <c r="AG181" s="97">
        <f t="shared" si="83"/>
        <v>12716.104230769231</v>
      </c>
      <c r="AH181" s="97">
        <f t="shared" si="83"/>
        <v>12716.104230769231</v>
      </c>
      <c r="AI181" s="97">
        <f t="shared" si="83"/>
        <v>12716.104230769231</v>
      </c>
      <c r="AJ181" s="97">
        <f t="shared" si="83"/>
        <v>12716.104230769231</v>
      </c>
      <c r="AK181" s="97">
        <f t="shared" si="83"/>
        <v>12716.104230769231</v>
      </c>
      <c r="AL181" s="97">
        <f t="shared" si="83"/>
        <v>12716.104230769231</v>
      </c>
      <c r="AM181" s="97">
        <f t="shared" si="83"/>
        <v>12716.104230769231</v>
      </c>
      <c r="AN181" s="97">
        <f t="shared" si="83"/>
        <v>12716.104230769231</v>
      </c>
      <c r="AO181" s="97">
        <f t="shared" si="83"/>
        <v>12716.104230769231</v>
      </c>
      <c r="AP181" s="97">
        <f t="shared" si="83"/>
        <v>12716.104230769231</v>
      </c>
      <c r="AQ181" s="97">
        <f t="shared" si="83"/>
        <v>12716.104230769231</v>
      </c>
      <c r="AR181" s="97">
        <f t="shared" si="83"/>
        <v>12716.104230769231</v>
      </c>
      <c r="AS181" s="97">
        <f t="shared" si="82"/>
        <v>12716.104230769231</v>
      </c>
      <c r="AT181" s="97">
        <f t="shared" si="82"/>
        <v>12716.104230769231</v>
      </c>
      <c r="AU181" s="97">
        <f t="shared" si="82"/>
        <v>12716.104230769231</v>
      </c>
      <c r="AV181" s="97">
        <f t="shared" si="82"/>
        <v>12716.104230769231</v>
      </c>
      <c r="AW181" s="97">
        <f t="shared" si="82"/>
        <v>12716.104230769231</v>
      </c>
      <c r="AX181" s="97">
        <f t="shared" si="82"/>
        <v>12716.104230769231</v>
      </c>
      <c r="AY181" s="97">
        <f t="shared" si="82"/>
        <v>12716.104230769231</v>
      </c>
      <c r="AZ181" s="97">
        <f t="shared" si="82"/>
        <v>12716.104230769231</v>
      </c>
      <c r="BA181" s="97">
        <f t="shared" si="82"/>
        <v>12716.104230769231</v>
      </c>
      <c r="BB181" s="97">
        <f t="shared" si="82"/>
        <v>12716.104230769231</v>
      </c>
      <c r="BC181" s="97">
        <f t="shared" si="82"/>
        <v>12716.104230769231</v>
      </c>
      <c r="BD181" s="97">
        <f t="shared" si="82"/>
        <v>12716.104230769231</v>
      </c>
      <c r="BE181" s="120">
        <f t="shared" si="65"/>
        <v>164845.6</v>
      </c>
      <c r="BF181" s="120">
        <f t="shared" si="66"/>
        <v>0</v>
      </c>
      <c r="BG181"/>
      <c r="BH181"/>
      <c r="BI181"/>
      <c r="BP181"/>
      <c r="BQ181"/>
      <c r="BR181"/>
      <c r="BS181"/>
      <c r="BT181"/>
    </row>
    <row r="182" spans="1:72" s="474" customFormat="1" x14ac:dyDescent="0.3">
      <c r="A182">
        <v>3025407</v>
      </c>
      <c r="B182" s="118">
        <v>3025407</v>
      </c>
      <c r="C182" t="s">
        <v>553</v>
      </c>
      <c r="D182" s="106">
        <v>0</v>
      </c>
      <c r="E182" s="106" t="s">
        <v>400</v>
      </c>
      <c r="F182" s="106" t="s">
        <v>393</v>
      </c>
      <c r="G182" t="s">
        <v>865</v>
      </c>
      <c r="H182" t="s">
        <v>871</v>
      </c>
      <c r="I182" t="s">
        <v>279</v>
      </c>
      <c r="J182">
        <v>661225</v>
      </c>
      <c r="K182" s="118" t="s">
        <v>12</v>
      </c>
      <c r="L182" s="106">
        <v>1</v>
      </c>
      <c r="M182" s="106" t="str">
        <f t="shared" si="64"/>
        <v>EHCP.I03</v>
      </c>
      <c r="N182" s="106">
        <v>400013</v>
      </c>
      <c r="O182" t="s">
        <v>55</v>
      </c>
      <c r="P182" t="s">
        <v>55</v>
      </c>
      <c r="Q182" t="s">
        <v>56</v>
      </c>
      <c r="R182" t="s">
        <v>57</v>
      </c>
      <c r="S182" t="s">
        <v>850</v>
      </c>
      <c r="T182" s="125">
        <v>205638.01</v>
      </c>
      <c r="U182" t="str">
        <f t="shared" si="80"/>
        <v>5407.EHCP.I03.Ap251</v>
      </c>
      <c r="V182" t="str">
        <f t="shared" si="81"/>
        <v>St James' Catholic High School.5407.EHCP.I03.Ap25</v>
      </c>
      <c r="W182" s="119">
        <v>36106.153846153844</v>
      </c>
      <c r="X182" s="119" t="s">
        <v>24662</v>
      </c>
      <c r="Y182" s="119" t="s">
        <v>24663</v>
      </c>
      <c r="Z182" s="119">
        <v>18053.076923076922</v>
      </c>
      <c r="AA182" s="97" t="str">
        <f t="shared" si="76"/>
        <v>5407EHCP.I03Jun25</v>
      </c>
      <c r="AB182" s="119" t="str">
        <f t="shared" si="77"/>
        <v>St. Jam.5407EHCP.I03Jun25</v>
      </c>
      <c r="AC182" s="97">
        <f t="shared" si="74"/>
        <v>15147.877923076925</v>
      </c>
      <c r="AE182" s="119"/>
      <c r="AF182" s="97">
        <f t="shared" si="83"/>
        <v>15147.877923076925</v>
      </c>
      <c r="AG182" s="97">
        <f t="shared" si="83"/>
        <v>15147.877923076925</v>
      </c>
      <c r="AH182" s="97">
        <f t="shared" si="83"/>
        <v>15147.877923076925</v>
      </c>
      <c r="AI182" s="97">
        <f t="shared" si="83"/>
        <v>15147.877923076925</v>
      </c>
      <c r="AJ182" s="97">
        <f t="shared" si="83"/>
        <v>15147.877923076925</v>
      </c>
      <c r="AK182" s="97">
        <f t="shared" si="83"/>
        <v>15147.877923076925</v>
      </c>
      <c r="AL182" s="97">
        <f t="shared" si="83"/>
        <v>15147.877923076925</v>
      </c>
      <c r="AM182" s="97">
        <f t="shared" si="83"/>
        <v>15147.877923076925</v>
      </c>
      <c r="AN182" s="97">
        <f t="shared" si="83"/>
        <v>15147.877923076925</v>
      </c>
      <c r="AO182" s="97">
        <f t="shared" si="83"/>
        <v>15147.877923076925</v>
      </c>
      <c r="AP182" s="97">
        <f t="shared" si="83"/>
        <v>15147.877923076925</v>
      </c>
      <c r="AQ182" s="97">
        <f t="shared" si="83"/>
        <v>15147.877923076925</v>
      </c>
      <c r="AR182" s="97">
        <f t="shared" si="83"/>
        <v>15147.877923076925</v>
      </c>
      <c r="AS182" s="97">
        <f t="shared" si="82"/>
        <v>15147.877923076925</v>
      </c>
      <c r="AT182" s="97">
        <f t="shared" si="82"/>
        <v>15147.877923076925</v>
      </c>
      <c r="AU182" s="97">
        <f t="shared" si="82"/>
        <v>15147.877923076925</v>
      </c>
      <c r="AV182" s="97">
        <f t="shared" si="82"/>
        <v>15147.877923076925</v>
      </c>
      <c r="AW182" s="97">
        <f t="shared" si="82"/>
        <v>15147.877923076925</v>
      </c>
      <c r="AX182" s="97">
        <f t="shared" si="82"/>
        <v>15147.877923076925</v>
      </c>
      <c r="AY182" s="97">
        <f t="shared" si="82"/>
        <v>15147.877923076925</v>
      </c>
      <c r="AZ182" s="97">
        <f t="shared" si="82"/>
        <v>15147.877923076925</v>
      </c>
      <c r="BA182" s="97">
        <f t="shared" si="82"/>
        <v>15147.877923076925</v>
      </c>
      <c r="BB182" s="97">
        <f t="shared" si="82"/>
        <v>15147.877923076925</v>
      </c>
      <c r="BC182" s="97">
        <f t="shared" si="82"/>
        <v>15147.877923076925</v>
      </c>
      <c r="BD182" s="97">
        <f t="shared" si="82"/>
        <v>15147.877923076925</v>
      </c>
      <c r="BE182" s="120">
        <f t="shared" si="65"/>
        <v>205638.00999999998</v>
      </c>
      <c r="BF182" s="120">
        <f t="shared" si="66"/>
        <v>0</v>
      </c>
      <c r="BG182"/>
      <c r="BH182"/>
      <c r="BI182"/>
      <c r="BP182"/>
      <c r="BQ182"/>
      <c r="BR182"/>
      <c r="BS182"/>
      <c r="BT182"/>
    </row>
    <row r="183" spans="1:72" s="474" customFormat="1" x14ac:dyDescent="0.3">
      <c r="A183">
        <v>3025408</v>
      </c>
      <c r="B183" s="118">
        <v>3025408</v>
      </c>
      <c r="C183" t="s">
        <v>538</v>
      </c>
      <c r="D183" s="106">
        <v>0</v>
      </c>
      <c r="E183" s="106" t="s">
        <v>403</v>
      </c>
      <c r="F183" s="106" t="s">
        <v>393</v>
      </c>
      <c r="G183" t="s">
        <v>866</v>
      </c>
      <c r="H183" t="s">
        <v>874</v>
      </c>
      <c r="I183" t="s">
        <v>279</v>
      </c>
      <c r="J183">
        <v>657120</v>
      </c>
      <c r="K183" s="118" t="s">
        <v>12</v>
      </c>
      <c r="L183" s="106">
        <v>1</v>
      </c>
      <c r="M183" s="106" t="str">
        <f t="shared" si="64"/>
        <v>EHCP.I03</v>
      </c>
      <c r="N183" s="106">
        <v>156628</v>
      </c>
      <c r="O183" t="s">
        <v>333</v>
      </c>
      <c r="P183" t="s">
        <v>333</v>
      </c>
      <c r="Q183" t="s">
        <v>332</v>
      </c>
      <c r="R183" t="s">
        <v>833</v>
      </c>
      <c r="S183" t="s">
        <v>851</v>
      </c>
      <c r="T183" s="125">
        <v>40962.410000000003</v>
      </c>
      <c r="U183" t="str">
        <f t="shared" si="80"/>
        <v>5408.EHCP.I03.Ap251</v>
      </c>
      <c r="V183" t="str">
        <f t="shared" si="81"/>
        <v>Bishop Douglass Catholic School Academy.5408.EHCP.I03.Ap25</v>
      </c>
      <c r="W183" s="119">
        <v>5036.7692307692305</v>
      </c>
      <c r="X183" s="119" t="s">
        <v>24664</v>
      </c>
      <c r="Y183" s="119" t="s">
        <v>24665</v>
      </c>
      <c r="Z183" s="119">
        <v>2518.3846153846152</v>
      </c>
      <c r="AA183" s="97" t="str">
        <f t="shared" si="76"/>
        <v>5408EHCP.I03Jun25</v>
      </c>
      <c r="AB183" s="119" t="str">
        <f t="shared" si="77"/>
        <v>Bishop .5408EHCP.I03Jun25</v>
      </c>
      <c r="AC183" s="97">
        <f t="shared" si="74"/>
        <v>3340.725615384616</v>
      </c>
      <c r="AE183" s="119"/>
      <c r="AF183" s="97">
        <f t="shared" si="83"/>
        <v>3340.725615384616</v>
      </c>
      <c r="AG183" s="97">
        <f t="shared" si="83"/>
        <v>3340.725615384616</v>
      </c>
      <c r="AH183" s="97">
        <f t="shared" si="83"/>
        <v>3340.725615384616</v>
      </c>
      <c r="AI183" s="97">
        <f t="shared" si="83"/>
        <v>3340.725615384616</v>
      </c>
      <c r="AJ183" s="97">
        <f t="shared" si="83"/>
        <v>3340.725615384616</v>
      </c>
      <c r="AK183" s="97">
        <f t="shared" si="83"/>
        <v>3340.725615384616</v>
      </c>
      <c r="AL183" s="97">
        <f t="shared" si="83"/>
        <v>3340.725615384616</v>
      </c>
      <c r="AM183" s="97">
        <f t="shared" si="83"/>
        <v>3340.725615384616</v>
      </c>
      <c r="AN183" s="97">
        <f t="shared" si="83"/>
        <v>3340.725615384616</v>
      </c>
      <c r="AO183" s="97">
        <f t="shared" si="83"/>
        <v>3340.725615384616</v>
      </c>
      <c r="AP183" s="97">
        <f t="shared" si="83"/>
        <v>3340.725615384616</v>
      </c>
      <c r="AQ183" s="97">
        <f t="shared" si="83"/>
        <v>3340.725615384616</v>
      </c>
      <c r="AR183" s="97">
        <f t="shared" si="83"/>
        <v>3340.725615384616</v>
      </c>
      <c r="AS183" s="97">
        <f t="shared" si="82"/>
        <v>3340.725615384616</v>
      </c>
      <c r="AT183" s="97">
        <f t="shared" si="82"/>
        <v>3340.725615384616</v>
      </c>
      <c r="AU183" s="97">
        <f t="shared" si="82"/>
        <v>3340.725615384616</v>
      </c>
      <c r="AV183" s="97">
        <f t="shared" si="82"/>
        <v>3340.725615384616</v>
      </c>
      <c r="AW183" s="97">
        <f t="shared" si="82"/>
        <v>3340.725615384616</v>
      </c>
      <c r="AX183" s="97">
        <f t="shared" si="82"/>
        <v>3340.725615384616</v>
      </c>
      <c r="AY183" s="97">
        <f t="shared" si="82"/>
        <v>3340.725615384616</v>
      </c>
      <c r="AZ183" s="97">
        <f t="shared" si="82"/>
        <v>3340.725615384616</v>
      </c>
      <c r="BA183" s="97">
        <f t="shared" si="82"/>
        <v>3340.725615384616</v>
      </c>
      <c r="BB183" s="97">
        <f t="shared" si="82"/>
        <v>3340.725615384616</v>
      </c>
      <c r="BC183" s="97">
        <f t="shared" si="82"/>
        <v>3340.725615384616</v>
      </c>
      <c r="BD183" s="97">
        <f t="shared" si="82"/>
        <v>3340.725615384616</v>
      </c>
      <c r="BE183" s="120">
        <f t="shared" si="65"/>
        <v>40962.410000000011</v>
      </c>
      <c r="BF183" s="120">
        <f t="shared" si="66"/>
        <v>0</v>
      </c>
      <c r="BG183"/>
      <c r="BH183"/>
      <c r="BI183"/>
      <c r="BP183"/>
      <c r="BQ183"/>
      <c r="BR183"/>
      <c r="BS183"/>
      <c r="BT183"/>
    </row>
    <row r="184" spans="1:72" s="474" customFormat="1" x14ac:dyDescent="0.3">
      <c r="A184">
        <v>3025409</v>
      </c>
      <c r="B184" s="118">
        <v>3025409</v>
      </c>
      <c r="C184" t="s">
        <v>311</v>
      </c>
      <c r="D184" s="106">
        <v>0</v>
      </c>
      <c r="E184" s="106" t="s">
        <v>403</v>
      </c>
      <c r="F184" s="106" t="s">
        <v>393</v>
      </c>
      <c r="G184" t="s">
        <v>866</v>
      </c>
      <c r="H184" t="s">
        <v>874</v>
      </c>
      <c r="I184" t="s">
        <v>279</v>
      </c>
      <c r="J184">
        <v>657120</v>
      </c>
      <c r="K184" s="118" t="s">
        <v>12</v>
      </c>
      <c r="L184" s="106">
        <v>1</v>
      </c>
      <c r="M184" s="106" t="str">
        <f t="shared" si="64"/>
        <v>EHCP.I03</v>
      </c>
      <c r="N184" s="106">
        <v>145386</v>
      </c>
      <c r="O184" t="s">
        <v>311</v>
      </c>
      <c r="P184" t="s">
        <v>311</v>
      </c>
      <c r="Q184" t="s">
        <v>310</v>
      </c>
      <c r="R184" t="s">
        <v>834</v>
      </c>
      <c r="S184" t="s">
        <v>851</v>
      </c>
      <c r="T184" s="125">
        <v>484865</v>
      </c>
      <c r="U184" t="str">
        <f t="shared" si="80"/>
        <v>5409.EHCP.I03.Ap251</v>
      </c>
      <c r="V184" t="str">
        <f t="shared" si="81"/>
        <v>Hasmonean High School.5409.EHCP.I03.Ap25</v>
      </c>
      <c r="W184" s="119">
        <v>75262.692307692312</v>
      </c>
      <c r="X184" s="119" t="s">
        <v>24666</v>
      </c>
      <c r="Y184" s="119" t="s">
        <v>24667</v>
      </c>
      <c r="Z184" s="119">
        <v>37631.346153846156</v>
      </c>
      <c r="AA184" s="97" t="str">
        <f t="shared" si="76"/>
        <v>5409EHCP.I03Jun25</v>
      </c>
      <c r="AB184" s="119" t="str">
        <f t="shared" si="77"/>
        <v>Hasmone.5409EHCP.I03Jun25</v>
      </c>
      <c r="AC184" s="97">
        <f t="shared" si="74"/>
        <v>37197.096153846149</v>
      </c>
      <c r="AE184" s="119"/>
      <c r="AF184" s="97">
        <f t="shared" si="83"/>
        <v>37197.096153846149</v>
      </c>
      <c r="AG184" s="97">
        <f t="shared" si="83"/>
        <v>37197.096153846149</v>
      </c>
      <c r="AH184" s="97">
        <f t="shared" si="83"/>
        <v>37197.096153846149</v>
      </c>
      <c r="AI184" s="97">
        <f t="shared" si="83"/>
        <v>37197.096153846149</v>
      </c>
      <c r="AJ184" s="97">
        <f t="shared" si="83"/>
        <v>37197.096153846149</v>
      </c>
      <c r="AK184" s="97">
        <f t="shared" si="83"/>
        <v>37197.096153846149</v>
      </c>
      <c r="AL184" s="97">
        <f t="shared" si="83"/>
        <v>37197.096153846149</v>
      </c>
      <c r="AM184" s="97">
        <f t="shared" si="83"/>
        <v>37197.096153846149</v>
      </c>
      <c r="AN184" s="97">
        <f t="shared" si="83"/>
        <v>37197.096153846149</v>
      </c>
      <c r="AO184" s="97">
        <f t="shared" si="83"/>
        <v>37197.096153846149</v>
      </c>
      <c r="AP184" s="97">
        <f t="shared" si="83"/>
        <v>37197.096153846149</v>
      </c>
      <c r="AQ184" s="97">
        <f t="shared" si="83"/>
        <v>37197.096153846149</v>
      </c>
      <c r="AR184" s="97">
        <f t="shared" si="83"/>
        <v>37197.096153846149</v>
      </c>
      <c r="AS184" s="97">
        <f t="shared" si="82"/>
        <v>37197.096153846149</v>
      </c>
      <c r="AT184" s="97">
        <f t="shared" si="82"/>
        <v>37197.096153846149</v>
      </c>
      <c r="AU184" s="97">
        <f t="shared" si="82"/>
        <v>37197.096153846149</v>
      </c>
      <c r="AV184" s="97">
        <f t="shared" si="82"/>
        <v>37197.096153846149</v>
      </c>
      <c r="AW184" s="97">
        <f t="shared" si="82"/>
        <v>37197.096153846149</v>
      </c>
      <c r="AX184" s="97">
        <f t="shared" si="82"/>
        <v>37197.096153846149</v>
      </c>
      <c r="AY184" s="97">
        <f t="shared" si="82"/>
        <v>37197.096153846149</v>
      </c>
      <c r="AZ184" s="97">
        <f t="shared" si="82"/>
        <v>37197.096153846149</v>
      </c>
      <c r="BA184" s="97">
        <f t="shared" si="82"/>
        <v>37197.096153846149</v>
      </c>
      <c r="BB184" s="97">
        <f t="shared" si="82"/>
        <v>37197.096153846149</v>
      </c>
      <c r="BC184" s="97">
        <f t="shared" si="82"/>
        <v>37197.096153846149</v>
      </c>
      <c r="BD184" s="97">
        <f t="shared" si="82"/>
        <v>37197.096153846149</v>
      </c>
      <c r="BE184" s="120">
        <f t="shared" si="65"/>
        <v>484864.99999999988</v>
      </c>
      <c r="BF184" s="120">
        <f t="shared" si="66"/>
        <v>0</v>
      </c>
      <c r="BG184"/>
      <c r="BH184"/>
      <c r="BI184"/>
      <c r="BP184"/>
      <c r="BQ184"/>
      <c r="BR184"/>
      <c r="BS184"/>
      <c r="BT184"/>
    </row>
    <row r="185" spans="1:72" s="474" customFormat="1" x14ac:dyDescent="0.3">
      <c r="A185">
        <v>3025427</v>
      </c>
      <c r="B185" s="118">
        <v>3025427</v>
      </c>
      <c r="C185" t="s">
        <v>547</v>
      </c>
      <c r="D185" s="106">
        <v>0</v>
      </c>
      <c r="E185" s="106" t="s">
        <v>400</v>
      </c>
      <c r="F185" s="106" t="s">
        <v>393</v>
      </c>
      <c r="G185" t="s">
        <v>867</v>
      </c>
      <c r="H185" t="s">
        <v>871</v>
      </c>
      <c r="I185" t="s">
        <v>278</v>
      </c>
      <c r="J185">
        <v>661225</v>
      </c>
      <c r="K185" s="118" t="s">
        <v>12</v>
      </c>
      <c r="L185" s="106">
        <v>1</v>
      </c>
      <c r="M185" s="106" t="str">
        <f t="shared" si="64"/>
        <v>ARPs.I03</v>
      </c>
      <c r="N185" s="106">
        <v>400140</v>
      </c>
      <c r="O185" t="s">
        <v>169</v>
      </c>
      <c r="P185" t="s">
        <v>169</v>
      </c>
      <c r="Q185" t="s">
        <v>170</v>
      </c>
      <c r="R185" t="s">
        <v>171</v>
      </c>
      <c r="S185" t="s">
        <v>852</v>
      </c>
      <c r="T185" s="125">
        <v>988169.75</v>
      </c>
      <c r="U185" t="str">
        <f t="shared" si="80"/>
        <v>5427.ARPs.I03.Ap251</v>
      </c>
      <c r="V185" t="str">
        <f t="shared" si="81"/>
        <v>Jcoss.5427.ARPs.I03.Ap25</v>
      </c>
      <c r="W185" s="119">
        <v>152678.32692307694</v>
      </c>
      <c r="X185" s="119" t="s">
        <v>24668</v>
      </c>
      <c r="Y185" s="119" t="s">
        <v>24669</v>
      </c>
      <c r="Z185" s="119">
        <v>76339.163461538468</v>
      </c>
      <c r="AA185" s="97" t="str">
        <f t="shared" si="76"/>
        <v>5427ARPs.I03Jun25</v>
      </c>
      <c r="AB185" s="119" t="str">
        <f t="shared" si="77"/>
        <v>JCoSS.5427ARPs.I03Jun25</v>
      </c>
      <c r="AC185" s="97">
        <f t="shared" si="74"/>
        <v>75915.225961538468</v>
      </c>
      <c r="AE185" s="119"/>
      <c r="AF185" s="97">
        <f t="shared" si="83"/>
        <v>75915.225961538468</v>
      </c>
      <c r="AG185" s="97">
        <f t="shared" si="83"/>
        <v>75915.225961538468</v>
      </c>
      <c r="AH185" s="97">
        <f t="shared" si="83"/>
        <v>75915.225961538468</v>
      </c>
      <c r="AI185" s="97">
        <f t="shared" si="83"/>
        <v>75915.225961538468</v>
      </c>
      <c r="AJ185" s="97">
        <f t="shared" si="83"/>
        <v>75915.225961538468</v>
      </c>
      <c r="AK185" s="97">
        <f t="shared" si="83"/>
        <v>75915.225961538468</v>
      </c>
      <c r="AL185" s="97">
        <f t="shared" si="83"/>
        <v>75915.225961538468</v>
      </c>
      <c r="AM185" s="97">
        <f t="shared" si="83"/>
        <v>75915.225961538468</v>
      </c>
      <c r="AN185" s="97">
        <f t="shared" si="83"/>
        <v>75915.225961538468</v>
      </c>
      <c r="AO185" s="97">
        <f t="shared" si="83"/>
        <v>75915.225961538468</v>
      </c>
      <c r="AP185" s="97">
        <f t="shared" si="83"/>
        <v>75915.225961538468</v>
      </c>
      <c r="AQ185" s="97">
        <f t="shared" si="83"/>
        <v>75915.225961538468</v>
      </c>
      <c r="AR185" s="97">
        <f t="shared" si="83"/>
        <v>75915.225961538468</v>
      </c>
      <c r="AS185" s="97">
        <f t="shared" si="82"/>
        <v>75915.225961538468</v>
      </c>
      <c r="AT185" s="97">
        <f t="shared" si="82"/>
        <v>75915.225961538468</v>
      </c>
      <c r="AU185" s="97">
        <f t="shared" si="82"/>
        <v>75915.225961538468</v>
      </c>
      <c r="AV185" s="97">
        <f t="shared" si="82"/>
        <v>75915.225961538468</v>
      </c>
      <c r="AW185" s="97">
        <f t="shared" si="82"/>
        <v>75915.225961538468</v>
      </c>
      <c r="AX185" s="97">
        <f t="shared" si="82"/>
        <v>75915.225961538468</v>
      </c>
      <c r="AY185" s="97">
        <f t="shared" si="82"/>
        <v>75915.225961538468</v>
      </c>
      <c r="AZ185" s="97">
        <f t="shared" si="82"/>
        <v>75915.225961538468</v>
      </c>
      <c r="BA185" s="97">
        <f t="shared" si="82"/>
        <v>75915.225961538468</v>
      </c>
      <c r="BB185" s="97">
        <f t="shared" si="82"/>
        <v>75915.225961538468</v>
      </c>
      <c r="BC185" s="97">
        <f t="shared" si="82"/>
        <v>75915.225961538468</v>
      </c>
      <c r="BD185" s="97">
        <f t="shared" si="82"/>
        <v>75915.225961538468</v>
      </c>
      <c r="BE185" s="120">
        <f t="shared" si="65"/>
        <v>988169.75000000035</v>
      </c>
      <c r="BF185" s="120">
        <f t="shared" si="66"/>
        <v>0</v>
      </c>
      <c r="BG185"/>
      <c r="BH185"/>
      <c r="BI185"/>
      <c r="BP185"/>
      <c r="BQ185"/>
      <c r="BR185"/>
      <c r="BS185"/>
      <c r="BT185"/>
    </row>
    <row r="186" spans="1:72" s="474" customFormat="1" x14ac:dyDescent="0.3">
      <c r="A186">
        <v>3025427</v>
      </c>
      <c r="B186" s="118">
        <v>3025427</v>
      </c>
      <c r="C186" t="s">
        <v>547</v>
      </c>
      <c r="D186" s="106">
        <v>0</v>
      </c>
      <c r="E186" s="106" t="s">
        <v>400</v>
      </c>
      <c r="F186" s="106" t="s">
        <v>393</v>
      </c>
      <c r="G186" t="s">
        <v>865</v>
      </c>
      <c r="H186" t="s">
        <v>871</v>
      </c>
      <c r="I186" t="s">
        <v>279</v>
      </c>
      <c r="J186">
        <v>661225</v>
      </c>
      <c r="K186" s="118" t="s">
        <v>12</v>
      </c>
      <c r="L186" s="106">
        <v>1</v>
      </c>
      <c r="M186" s="106" t="str">
        <f t="shared" si="64"/>
        <v>EHCP.I03</v>
      </c>
      <c r="N186" s="106">
        <v>400140</v>
      </c>
      <c r="O186" t="s">
        <v>169</v>
      </c>
      <c r="P186" t="s">
        <v>169</v>
      </c>
      <c r="Q186" t="s">
        <v>170</v>
      </c>
      <c r="R186" t="s">
        <v>171</v>
      </c>
      <c r="S186" t="s">
        <v>850</v>
      </c>
      <c r="T186" s="125">
        <v>283020.41666666663</v>
      </c>
      <c r="U186" t="str">
        <f t="shared" si="80"/>
        <v>5427.EHCP.I03.Ap251</v>
      </c>
      <c r="V186" t="str">
        <f t="shared" si="81"/>
        <v>Jcoss.5427.EHCP.I03.Ap25</v>
      </c>
      <c r="W186" s="119">
        <v>44025.448717948711</v>
      </c>
      <c r="X186" s="119" t="s">
        <v>24670</v>
      </c>
      <c r="Y186" s="119" t="s">
        <v>24671</v>
      </c>
      <c r="Z186" s="119">
        <v>22012.724358974356</v>
      </c>
      <c r="AA186" s="97" t="str">
        <f t="shared" si="76"/>
        <v>5427EHCP.I03Jun25</v>
      </c>
      <c r="AB186" s="119" t="str">
        <f t="shared" si="77"/>
        <v>JCoSS.5427EHCP.I03Jun25</v>
      </c>
      <c r="AC186" s="97">
        <f t="shared" si="74"/>
        <v>21698.224358974356</v>
      </c>
      <c r="AE186" s="119"/>
      <c r="AF186" s="97">
        <f t="shared" si="83"/>
        <v>21698.224358974356</v>
      </c>
      <c r="AG186" s="97">
        <f t="shared" si="83"/>
        <v>21698.224358974356</v>
      </c>
      <c r="AH186" s="97">
        <f t="shared" si="83"/>
        <v>21698.224358974356</v>
      </c>
      <c r="AI186" s="97">
        <f t="shared" si="83"/>
        <v>21698.224358974356</v>
      </c>
      <c r="AJ186" s="97">
        <f t="shared" si="83"/>
        <v>21698.224358974356</v>
      </c>
      <c r="AK186" s="97">
        <f t="shared" si="83"/>
        <v>21698.224358974356</v>
      </c>
      <c r="AL186" s="97">
        <f t="shared" si="83"/>
        <v>21698.224358974356</v>
      </c>
      <c r="AM186" s="97">
        <f t="shared" si="83"/>
        <v>21698.224358974356</v>
      </c>
      <c r="AN186" s="97">
        <f t="shared" si="83"/>
        <v>21698.224358974356</v>
      </c>
      <c r="AO186" s="97">
        <f t="shared" si="83"/>
        <v>21698.224358974356</v>
      </c>
      <c r="AP186" s="97">
        <f t="shared" si="83"/>
        <v>21698.224358974356</v>
      </c>
      <c r="AQ186" s="97">
        <f t="shared" si="83"/>
        <v>21698.224358974356</v>
      </c>
      <c r="AR186" s="97">
        <f t="shared" si="83"/>
        <v>21698.224358974356</v>
      </c>
      <c r="AS186" s="97">
        <f t="shared" si="82"/>
        <v>21698.224358974356</v>
      </c>
      <c r="AT186" s="97">
        <f t="shared" si="82"/>
        <v>21698.224358974356</v>
      </c>
      <c r="AU186" s="97">
        <f t="shared" si="82"/>
        <v>21698.224358974356</v>
      </c>
      <c r="AV186" s="97">
        <f t="shared" si="82"/>
        <v>21698.224358974356</v>
      </c>
      <c r="AW186" s="97">
        <f t="shared" si="82"/>
        <v>21698.224358974356</v>
      </c>
      <c r="AX186" s="97">
        <f t="shared" si="82"/>
        <v>21698.224358974356</v>
      </c>
      <c r="AY186" s="97">
        <f t="shared" si="82"/>
        <v>21698.224358974356</v>
      </c>
      <c r="AZ186" s="97">
        <f t="shared" si="82"/>
        <v>21698.224358974356</v>
      </c>
      <c r="BA186" s="97">
        <f t="shared" si="82"/>
        <v>21698.224358974356</v>
      </c>
      <c r="BB186" s="97">
        <f t="shared" si="82"/>
        <v>21698.224358974356</v>
      </c>
      <c r="BC186" s="97">
        <f t="shared" si="82"/>
        <v>21698.224358974356</v>
      </c>
      <c r="BD186" s="97">
        <f t="shared" si="82"/>
        <v>21698.224358974356</v>
      </c>
      <c r="BE186" s="120">
        <f t="shared" si="65"/>
        <v>283020.41666666657</v>
      </c>
      <c r="BF186" s="120">
        <f t="shared" si="66"/>
        <v>0</v>
      </c>
      <c r="BG186"/>
      <c r="BH186"/>
      <c r="BI186"/>
      <c r="BP186"/>
      <c r="BQ186"/>
      <c r="BR186"/>
      <c r="BS186"/>
      <c r="BT186"/>
    </row>
    <row r="187" spans="1:72" s="474" customFormat="1" x14ac:dyDescent="0.3">
      <c r="A187">
        <v>3025948</v>
      </c>
      <c r="B187" s="118">
        <v>3025948</v>
      </c>
      <c r="C187" t="s">
        <v>473</v>
      </c>
      <c r="D187" s="106">
        <v>0</v>
      </c>
      <c r="E187" s="106" t="s">
        <v>400</v>
      </c>
      <c r="F187" s="106" t="s">
        <v>409</v>
      </c>
      <c r="G187" t="s">
        <v>860</v>
      </c>
      <c r="H187" t="s">
        <v>872</v>
      </c>
      <c r="I187" t="s">
        <v>279</v>
      </c>
      <c r="J187">
        <v>661225</v>
      </c>
      <c r="K187" s="118" t="s">
        <v>12</v>
      </c>
      <c r="L187" s="106">
        <v>1</v>
      </c>
      <c r="M187" s="106" t="str">
        <f t="shared" si="64"/>
        <v>EHCP.I03</v>
      </c>
      <c r="N187" s="106">
        <v>400112</v>
      </c>
      <c r="O187" t="s">
        <v>70</v>
      </c>
      <c r="P187" t="s">
        <v>70</v>
      </c>
      <c r="Q187" t="s">
        <v>71</v>
      </c>
      <c r="R187" t="s">
        <v>72</v>
      </c>
      <c r="S187" t="s">
        <v>845</v>
      </c>
      <c r="T187" s="125">
        <v>72236</v>
      </c>
      <c r="U187" t="str">
        <f t="shared" si="80"/>
        <v>5948.EHCP.I03.Ap251</v>
      </c>
      <c r="V187" t="str">
        <f t="shared" si="81"/>
        <v>Mathilda Marks-Kennedy School.5948.EHCP.I03.Ap25</v>
      </c>
      <c r="W187" s="119">
        <v>11113.23076923077</v>
      </c>
      <c r="X187" s="119" t="s">
        <v>24672</v>
      </c>
      <c r="Y187" s="119" t="s">
        <v>24673</v>
      </c>
      <c r="Z187" s="119">
        <v>5556.6153846153848</v>
      </c>
      <c r="AA187" s="97" t="str">
        <f t="shared" si="76"/>
        <v>5948EHCP.I03Jun25</v>
      </c>
      <c r="AB187" s="119" t="str">
        <f t="shared" si="77"/>
        <v>Mathild.5948EHCP.I03Jun25</v>
      </c>
      <c r="AC187" s="97">
        <f t="shared" si="74"/>
        <v>5556.6153846153848</v>
      </c>
      <c r="AE187" s="119"/>
      <c r="AF187" s="97">
        <f t="shared" si="83"/>
        <v>5556.6153846153848</v>
      </c>
      <c r="AG187" s="97">
        <f t="shared" si="83"/>
        <v>5556.6153846153848</v>
      </c>
      <c r="AH187" s="97">
        <f t="shared" si="83"/>
        <v>5556.6153846153848</v>
      </c>
      <c r="AI187" s="97">
        <f t="shared" si="83"/>
        <v>5556.6153846153848</v>
      </c>
      <c r="AJ187" s="97">
        <f t="shared" si="83"/>
        <v>5556.6153846153848</v>
      </c>
      <c r="AK187" s="97">
        <f t="shared" si="83"/>
        <v>5556.6153846153848</v>
      </c>
      <c r="AL187" s="97">
        <f t="shared" si="83"/>
        <v>5556.6153846153848</v>
      </c>
      <c r="AM187" s="97">
        <f t="shared" si="83"/>
        <v>5556.6153846153848</v>
      </c>
      <c r="AN187" s="97">
        <f t="shared" si="83"/>
        <v>5556.6153846153848</v>
      </c>
      <c r="AO187" s="97">
        <f t="shared" si="83"/>
        <v>5556.6153846153848</v>
      </c>
      <c r="AP187" s="97">
        <f t="shared" si="83"/>
        <v>5556.6153846153848</v>
      </c>
      <c r="AQ187" s="97">
        <f t="shared" si="83"/>
        <v>5556.6153846153848</v>
      </c>
      <c r="AR187" s="97">
        <f t="shared" si="83"/>
        <v>5556.6153846153848</v>
      </c>
      <c r="AS187" s="97">
        <f t="shared" si="82"/>
        <v>5556.6153846153848</v>
      </c>
      <c r="AT187" s="97">
        <f t="shared" si="82"/>
        <v>5556.6153846153848</v>
      </c>
      <c r="AU187" s="97">
        <f t="shared" si="82"/>
        <v>5556.6153846153848</v>
      </c>
      <c r="AV187" s="97">
        <f t="shared" si="82"/>
        <v>5556.6153846153848</v>
      </c>
      <c r="AW187" s="97">
        <f t="shared" si="82"/>
        <v>5556.6153846153848</v>
      </c>
      <c r="AX187" s="97">
        <f t="shared" si="82"/>
        <v>5556.6153846153848</v>
      </c>
      <c r="AY187" s="97">
        <f t="shared" si="82"/>
        <v>5556.6153846153848</v>
      </c>
      <c r="AZ187" s="97">
        <f t="shared" si="82"/>
        <v>5556.6153846153848</v>
      </c>
      <c r="BA187" s="97">
        <f t="shared" si="82"/>
        <v>5556.6153846153848</v>
      </c>
      <c r="BB187" s="97">
        <f t="shared" si="82"/>
        <v>5556.6153846153848</v>
      </c>
      <c r="BC187" s="97">
        <f t="shared" si="82"/>
        <v>5556.6153846153848</v>
      </c>
      <c r="BD187" s="97">
        <f t="shared" si="82"/>
        <v>5556.6153846153848</v>
      </c>
      <c r="BE187" s="120">
        <f t="shared" si="65"/>
        <v>72236</v>
      </c>
      <c r="BF187" s="120">
        <f t="shared" si="66"/>
        <v>0</v>
      </c>
      <c r="BG187"/>
      <c r="BH187"/>
      <c r="BI187"/>
      <c r="BP187"/>
      <c r="BQ187"/>
      <c r="BR187"/>
      <c r="BS187"/>
      <c r="BT187"/>
    </row>
    <row r="188" spans="1:72" s="474" customFormat="1" x14ac:dyDescent="0.3">
      <c r="A188">
        <v>3025949</v>
      </c>
      <c r="B188" s="118">
        <v>3025949</v>
      </c>
      <c r="C188" t="s">
        <v>474</v>
      </c>
      <c r="D188" s="106">
        <v>0</v>
      </c>
      <c r="E188" s="106" t="s">
        <v>400</v>
      </c>
      <c r="F188" s="106" t="s">
        <v>409</v>
      </c>
      <c r="G188" t="s">
        <v>860</v>
      </c>
      <c r="H188" t="s">
        <v>872</v>
      </c>
      <c r="I188" t="s">
        <v>279</v>
      </c>
      <c r="J188">
        <v>661225</v>
      </c>
      <c r="K188" s="118" t="s">
        <v>12</v>
      </c>
      <c r="L188" s="106">
        <v>1</v>
      </c>
      <c r="M188" s="106" t="str">
        <f t="shared" si="64"/>
        <v>EHCP.I03</v>
      </c>
      <c r="N188" s="106">
        <v>400110</v>
      </c>
      <c r="O188" t="s">
        <v>85</v>
      </c>
      <c r="P188" t="s">
        <v>85</v>
      </c>
      <c r="Q188" t="s">
        <v>86</v>
      </c>
      <c r="R188" t="s">
        <v>87</v>
      </c>
      <c r="S188" t="s">
        <v>845</v>
      </c>
      <c r="T188" s="125">
        <v>108295.08</v>
      </c>
      <c r="U188" t="str">
        <f t="shared" si="80"/>
        <v>5949.EHCP.I03.Ap251</v>
      </c>
      <c r="V188" t="str">
        <f t="shared" si="81"/>
        <v>Menorah Foundation School.5949.EHCP.I03.Ap25</v>
      </c>
      <c r="W188" s="119">
        <v>15821.346153846154</v>
      </c>
      <c r="X188" s="119" t="s">
        <v>24674</v>
      </c>
      <c r="Y188" s="119" t="s">
        <v>24675</v>
      </c>
      <c r="Z188" s="119">
        <v>7910.6730769230771</v>
      </c>
      <c r="AA188" s="97" t="str">
        <f t="shared" si="76"/>
        <v>5949EHCP.I03Jun25</v>
      </c>
      <c r="AB188" s="119" t="str">
        <f t="shared" si="77"/>
        <v>Menorah.5949EHCP.I03Jun25</v>
      </c>
      <c r="AC188" s="97">
        <f t="shared" si="74"/>
        <v>8456.306076923076</v>
      </c>
      <c r="AE188" s="119"/>
      <c r="AF188" s="97">
        <f t="shared" si="83"/>
        <v>8456.306076923076</v>
      </c>
      <c r="AG188" s="97">
        <f t="shared" si="83"/>
        <v>8456.306076923076</v>
      </c>
      <c r="AH188" s="97">
        <f t="shared" si="83"/>
        <v>8456.306076923076</v>
      </c>
      <c r="AI188" s="97">
        <f t="shared" si="83"/>
        <v>8456.306076923076</v>
      </c>
      <c r="AJ188" s="97">
        <f t="shared" si="83"/>
        <v>8456.306076923076</v>
      </c>
      <c r="AK188" s="97">
        <f t="shared" si="83"/>
        <v>8456.306076923076</v>
      </c>
      <c r="AL188" s="97">
        <f t="shared" si="83"/>
        <v>8456.306076923076</v>
      </c>
      <c r="AM188" s="97">
        <f t="shared" si="83"/>
        <v>8456.306076923076</v>
      </c>
      <c r="AN188" s="97">
        <f t="shared" si="83"/>
        <v>8456.306076923076</v>
      </c>
      <c r="AO188" s="97">
        <f t="shared" si="83"/>
        <v>8456.306076923076</v>
      </c>
      <c r="AP188" s="97">
        <f t="shared" si="83"/>
        <v>8456.306076923076</v>
      </c>
      <c r="AQ188" s="97">
        <f t="shared" si="83"/>
        <v>8456.306076923076</v>
      </c>
      <c r="AR188" s="97">
        <f t="shared" si="83"/>
        <v>8456.306076923076</v>
      </c>
      <c r="AS188" s="97">
        <f t="shared" si="82"/>
        <v>8456.306076923076</v>
      </c>
      <c r="AT188" s="97">
        <f t="shared" si="82"/>
        <v>8456.306076923076</v>
      </c>
      <c r="AU188" s="97">
        <f t="shared" si="82"/>
        <v>8456.306076923076</v>
      </c>
      <c r="AV188" s="97">
        <f t="shared" si="82"/>
        <v>8456.306076923076</v>
      </c>
      <c r="AW188" s="97">
        <f t="shared" si="82"/>
        <v>8456.306076923076</v>
      </c>
      <c r="AX188" s="97">
        <f t="shared" si="82"/>
        <v>8456.306076923076</v>
      </c>
      <c r="AY188" s="97">
        <f t="shared" si="82"/>
        <v>8456.306076923076</v>
      </c>
      <c r="AZ188" s="97">
        <f t="shared" si="82"/>
        <v>8456.306076923076</v>
      </c>
      <c r="BA188" s="97">
        <f t="shared" si="82"/>
        <v>8456.306076923076</v>
      </c>
      <c r="BB188" s="97">
        <f t="shared" si="82"/>
        <v>8456.306076923076</v>
      </c>
      <c r="BC188" s="97">
        <f t="shared" si="82"/>
        <v>8456.306076923076</v>
      </c>
      <c r="BD188" s="97">
        <f t="shared" si="82"/>
        <v>8456.306076923076</v>
      </c>
      <c r="BE188" s="120">
        <f t="shared" si="65"/>
        <v>108295.08000000002</v>
      </c>
      <c r="BF188" s="120">
        <f t="shared" si="66"/>
        <v>0</v>
      </c>
      <c r="BG188"/>
      <c r="BH188"/>
      <c r="BI188"/>
      <c r="BP188"/>
      <c r="BQ188"/>
      <c r="BR188"/>
      <c r="BS188"/>
      <c r="BT188"/>
    </row>
    <row r="189" spans="1:72" s="474" customFormat="1" x14ac:dyDescent="0.3">
      <c r="A189">
        <v>3025950</v>
      </c>
      <c r="B189" s="118">
        <v>3025950</v>
      </c>
      <c r="C189" t="s">
        <v>339</v>
      </c>
      <c r="D189" s="106">
        <v>0</v>
      </c>
      <c r="E189" s="106" t="s">
        <v>403</v>
      </c>
      <c r="F189" s="106" t="s">
        <v>556</v>
      </c>
      <c r="G189" t="s">
        <v>869</v>
      </c>
      <c r="H189" t="s">
        <v>879</v>
      </c>
      <c r="I189" t="s">
        <v>556</v>
      </c>
      <c r="J189">
        <v>657120</v>
      </c>
      <c r="K189" s="118" t="s">
        <v>12</v>
      </c>
      <c r="L189" s="106">
        <v>1</v>
      </c>
      <c r="M189" s="106" t="str">
        <f t="shared" si="64"/>
        <v>Spec.I03</v>
      </c>
      <c r="N189" s="106">
        <v>157308</v>
      </c>
      <c r="O189" t="s">
        <v>339</v>
      </c>
      <c r="P189" t="s">
        <v>339</v>
      </c>
      <c r="Q189" t="s">
        <v>338</v>
      </c>
      <c r="R189" t="s">
        <v>835</v>
      </c>
      <c r="S189" t="s">
        <v>854</v>
      </c>
      <c r="T189" s="125">
        <v>719481.99</v>
      </c>
      <c r="U189" t="str">
        <f t="shared" si="80"/>
        <v>5950.Spec.I03.Ap251</v>
      </c>
      <c r="V189" t="str">
        <f t="shared" si="81"/>
        <v>Oak Hill School.5950.Spec.I03.Ap25</v>
      </c>
      <c r="W189" s="119">
        <v>109168.9061538462</v>
      </c>
      <c r="X189" s="119" t="s">
        <v>24676</v>
      </c>
      <c r="Y189" s="119" t="s">
        <v>24677</v>
      </c>
      <c r="Z189" s="119">
        <v>54584.453076923099</v>
      </c>
      <c r="AA189" s="97" t="str">
        <f t="shared" si="76"/>
        <v>5950Spec.I03Jun25</v>
      </c>
      <c r="AB189" s="119" t="str">
        <f t="shared" si="77"/>
        <v>Oak Hil.5950Spec.I03Jun25</v>
      </c>
      <c r="AC189" s="97">
        <f t="shared" si="74"/>
        <v>55572.863076923066</v>
      </c>
      <c r="AE189" s="119"/>
      <c r="AF189" s="97">
        <f t="shared" si="83"/>
        <v>55572.863076923066</v>
      </c>
      <c r="AG189" s="97">
        <f t="shared" si="83"/>
        <v>55572.863076923066</v>
      </c>
      <c r="AH189" s="97">
        <f t="shared" si="83"/>
        <v>55572.863076923066</v>
      </c>
      <c r="AI189" s="97">
        <f t="shared" si="83"/>
        <v>55572.863076923066</v>
      </c>
      <c r="AJ189" s="97">
        <f t="shared" si="83"/>
        <v>55572.863076923066</v>
      </c>
      <c r="AK189" s="97">
        <f t="shared" si="83"/>
        <v>55572.863076923066</v>
      </c>
      <c r="AL189" s="97">
        <f t="shared" si="83"/>
        <v>55572.863076923066</v>
      </c>
      <c r="AM189" s="97">
        <f t="shared" si="83"/>
        <v>55572.863076923066</v>
      </c>
      <c r="AN189" s="97">
        <f t="shared" si="83"/>
        <v>55572.863076923066</v>
      </c>
      <c r="AO189" s="97">
        <f t="shared" si="83"/>
        <v>55572.863076923066</v>
      </c>
      <c r="AP189" s="97">
        <f t="shared" si="83"/>
        <v>55572.863076923066</v>
      </c>
      <c r="AQ189" s="97">
        <f t="shared" si="83"/>
        <v>55572.863076923066</v>
      </c>
      <c r="AR189" s="97">
        <f t="shared" si="83"/>
        <v>55572.863076923066</v>
      </c>
      <c r="AS189" s="97">
        <f t="shared" si="82"/>
        <v>55572.863076923066</v>
      </c>
      <c r="AT189" s="97">
        <f t="shared" si="82"/>
        <v>55572.863076923066</v>
      </c>
      <c r="AU189" s="97">
        <f t="shared" si="82"/>
        <v>55572.863076923066</v>
      </c>
      <c r="AV189" s="97">
        <f t="shared" si="82"/>
        <v>55572.863076923066</v>
      </c>
      <c r="AW189" s="97">
        <f t="shared" si="82"/>
        <v>55572.863076923066</v>
      </c>
      <c r="AX189" s="97">
        <f t="shared" si="82"/>
        <v>55572.863076923066</v>
      </c>
      <c r="AY189" s="97">
        <f t="shared" si="82"/>
        <v>55572.863076923066</v>
      </c>
      <c r="AZ189" s="97">
        <f t="shared" si="82"/>
        <v>55572.863076923066</v>
      </c>
      <c r="BA189" s="97">
        <f t="shared" si="82"/>
        <v>55572.863076923066</v>
      </c>
      <c r="BB189" s="97">
        <f t="shared" si="82"/>
        <v>55572.863076923066</v>
      </c>
      <c r="BC189" s="97">
        <f t="shared" si="82"/>
        <v>55572.863076923066</v>
      </c>
      <c r="BD189" s="97">
        <f t="shared" si="82"/>
        <v>55572.863076923066</v>
      </c>
      <c r="BE189" s="120">
        <f t="shared" si="65"/>
        <v>719481.99</v>
      </c>
      <c r="BF189" s="120">
        <f t="shared" si="66"/>
        <v>0</v>
      </c>
      <c r="BG189"/>
      <c r="BH189"/>
      <c r="BI189"/>
      <c r="BP189"/>
      <c r="BQ189"/>
      <c r="BR189"/>
      <c r="BS189"/>
      <c r="BT189"/>
    </row>
    <row r="190" spans="1:72" s="474" customFormat="1" x14ac:dyDescent="0.3">
      <c r="A190">
        <v>3026085</v>
      </c>
      <c r="B190" s="118">
        <v>3026085</v>
      </c>
      <c r="C190" t="s">
        <v>555</v>
      </c>
      <c r="D190" s="106">
        <v>0</v>
      </c>
      <c r="E190" s="106" t="s">
        <v>403</v>
      </c>
      <c r="F190" s="106" t="s">
        <v>556</v>
      </c>
      <c r="G190" t="s">
        <v>869</v>
      </c>
      <c r="H190" t="s">
        <v>879</v>
      </c>
      <c r="I190" t="s">
        <v>556</v>
      </c>
      <c r="J190">
        <v>657120</v>
      </c>
      <c r="K190" s="118" t="s">
        <v>12</v>
      </c>
      <c r="L190" s="106">
        <v>1</v>
      </c>
      <c r="M190" s="106" t="str">
        <f t="shared" si="64"/>
        <v>Spec.I03</v>
      </c>
      <c r="N190" s="106">
        <v>105221</v>
      </c>
      <c r="O190" t="s">
        <v>285</v>
      </c>
      <c r="P190" t="s">
        <v>285</v>
      </c>
      <c r="Q190" t="s">
        <v>284</v>
      </c>
      <c r="R190" t="s">
        <v>24158</v>
      </c>
      <c r="S190" t="s">
        <v>854</v>
      </c>
      <c r="T190" s="125">
        <v>1439482.5599999998</v>
      </c>
      <c r="U190" t="str">
        <f t="shared" si="80"/>
        <v>6085.Spec.I03.Ap251</v>
      </c>
      <c r="V190" t="str">
        <f t="shared" si="81"/>
        <v>Kisharon Day School.6085.Spec.I03.Ap25</v>
      </c>
      <c r="W190" s="119">
        <v>225789.93230769227</v>
      </c>
      <c r="X190" s="119" t="s">
        <v>24678</v>
      </c>
      <c r="Y190" s="119" t="s">
        <v>24679</v>
      </c>
      <c r="Z190" s="119">
        <v>112894.96615384614</v>
      </c>
      <c r="AA190" s="97" t="str">
        <f t="shared" si="76"/>
        <v>6085Spec.I03Jun25</v>
      </c>
      <c r="AB190" s="119" t="str">
        <f t="shared" si="77"/>
        <v>Kisharo.6085Spec.I03Jun25</v>
      </c>
      <c r="AC190" s="97">
        <f t="shared" si="74"/>
        <v>110079.76615384614</v>
      </c>
      <c r="AE190" s="119"/>
      <c r="AF190" s="97">
        <f t="shared" si="83"/>
        <v>110079.76615384614</v>
      </c>
      <c r="AG190" s="97">
        <f t="shared" si="83"/>
        <v>110079.76615384614</v>
      </c>
      <c r="AH190" s="97">
        <f t="shared" si="83"/>
        <v>110079.76615384614</v>
      </c>
      <c r="AI190" s="97">
        <f t="shared" si="83"/>
        <v>110079.76615384614</v>
      </c>
      <c r="AJ190" s="97">
        <f t="shared" si="83"/>
        <v>110079.76615384614</v>
      </c>
      <c r="AK190" s="97">
        <f t="shared" si="83"/>
        <v>110079.76615384614</v>
      </c>
      <c r="AL190" s="97">
        <f t="shared" si="83"/>
        <v>110079.76615384614</v>
      </c>
      <c r="AM190" s="97">
        <f t="shared" si="83"/>
        <v>110079.76615384614</v>
      </c>
      <c r="AN190" s="97">
        <f t="shared" si="83"/>
        <v>110079.76615384614</v>
      </c>
      <c r="AO190" s="97">
        <f t="shared" si="83"/>
        <v>110079.76615384614</v>
      </c>
      <c r="AP190" s="97">
        <f t="shared" si="83"/>
        <v>110079.76615384614</v>
      </c>
      <c r="AQ190" s="97">
        <f t="shared" si="83"/>
        <v>110079.76615384614</v>
      </c>
      <c r="AR190" s="97">
        <f t="shared" si="83"/>
        <v>110079.76615384614</v>
      </c>
      <c r="AS190" s="97">
        <f t="shared" si="82"/>
        <v>110079.76615384614</v>
      </c>
      <c r="AT190" s="97">
        <f t="shared" si="82"/>
        <v>110079.76615384614</v>
      </c>
      <c r="AU190" s="97">
        <f t="shared" si="82"/>
        <v>110079.76615384614</v>
      </c>
      <c r="AV190" s="97">
        <f t="shared" si="82"/>
        <v>110079.76615384614</v>
      </c>
      <c r="AW190" s="97">
        <f t="shared" si="82"/>
        <v>110079.76615384614</v>
      </c>
      <c r="AX190" s="97">
        <f t="shared" si="82"/>
        <v>110079.76615384614</v>
      </c>
      <c r="AY190" s="97">
        <f t="shared" si="82"/>
        <v>110079.76615384614</v>
      </c>
      <c r="AZ190" s="97">
        <f t="shared" si="82"/>
        <v>110079.76615384614</v>
      </c>
      <c r="BA190" s="97">
        <f t="shared" si="82"/>
        <v>110079.76615384614</v>
      </c>
      <c r="BB190" s="97">
        <f t="shared" si="82"/>
        <v>110079.76615384614</v>
      </c>
      <c r="BC190" s="97">
        <f t="shared" si="82"/>
        <v>110079.76615384614</v>
      </c>
      <c r="BD190" s="97">
        <f t="shared" si="82"/>
        <v>110079.76615384614</v>
      </c>
      <c r="BE190" s="120">
        <f t="shared" si="65"/>
        <v>1439482.56</v>
      </c>
      <c r="BF190" s="120">
        <f t="shared" si="66"/>
        <v>0</v>
      </c>
      <c r="BG190"/>
      <c r="BH190"/>
      <c r="BI190"/>
      <c r="BP190"/>
      <c r="BQ190"/>
      <c r="BR190"/>
      <c r="BS190"/>
      <c r="BT190"/>
    </row>
    <row r="191" spans="1:72" s="474" customFormat="1" x14ac:dyDescent="0.3">
      <c r="A191">
        <v>3026905</v>
      </c>
      <c r="B191" s="118">
        <v>3026905</v>
      </c>
      <c r="C191" t="s">
        <v>363</v>
      </c>
      <c r="D191" s="106">
        <v>0</v>
      </c>
      <c r="E191" s="106" t="s">
        <v>403</v>
      </c>
      <c r="F191" s="106" t="s">
        <v>561</v>
      </c>
      <c r="G191" t="s">
        <v>859</v>
      </c>
      <c r="H191" t="s">
        <v>873</v>
      </c>
      <c r="I191" t="s">
        <v>279</v>
      </c>
      <c r="J191">
        <v>657120</v>
      </c>
      <c r="K191" s="118" t="s">
        <v>12</v>
      </c>
      <c r="L191" s="106">
        <v>1</v>
      </c>
      <c r="M191" s="106" t="str">
        <f t="shared" si="64"/>
        <v>EHCP.I03</v>
      </c>
      <c r="N191" s="106">
        <v>400116</v>
      </c>
      <c r="O191" t="s">
        <v>363</v>
      </c>
      <c r="P191" t="s">
        <v>363</v>
      </c>
      <c r="Q191" t="s">
        <v>362</v>
      </c>
      <c r="R191" t="s">
        <v>837</v>
      </c>
      <c r="S191" t="s">
        <v>844</v>
      </c>
      <c r="T191" s="125">
        <v>398453.74000000005</v>
      </c>
      <c r="U191" t="str">
        <f t="shared" si="80"/>
        <v>6905.EHCP.I03.Ap251</v>
      </c>
      <c r="V191" t="str">
        <f t="shared" si="81"/>
        <v>London Academy.6905.EHCP.I03.Ap25</v>
      </c>
      <c r="W191" s="119">
        <v>58326.627692307695</v>
      </c>
      <c r="X191" s="119" t="s">
        <v>24680</v>
      </c>
      <c r="Y191" s="119" t="s">
        <v>24681</v>
      </c>
      <c r="Z191" s="119">
        <v>29163.313846153847</v>
      </c>
      <c r="AA191" s="97" t="str">
        <f t="shared" si="76"/>
        <v>6905EHCP.I03Jun25</v>
      </c>
      <c r="AB191" s="119" t="str">
        <f t="shared" si="77"/>
        <v>London .6905EHCP.I03Jun25</v>
      </c>
      <c r="AC191" s="97">
        <f t="shared" si="74"/>
        <v>31096.37984615385</v>
      </c>
      <c r="AE191" s="119"/>
      <c r="AF191" s="97">
        <f t="shared" si="83"/>
        <v>31096.37984615385</v>
      </c>
      <c r="AG191" s="97">
        <f t="shared" si="83"/>
        <v>31096.37984615385</v>
      </c>
      <c r="AH191" s="97">
        <f t="shared" si="83"/>
        <v>31096.37984615385</v>
      </c>
      <c r="AI191" s="97">
        <f t="shared" si="83"/>
        <v>31096.37984615385</v>
      </c>
      <c r="AJ191" s="97">
        <f t="shared" si="83"/>
        <v>31096.37984615385</v>
      </c>
      <c r="AK191" s="97">
        <f t="shared" si="83"/>
        <v>31096.37984615385</v>
      </c>
      <c r="AL191" s="97">
        <f t="shared" si="83"/>
        <v>31096.37984615385</v>
      </c>
      <c r="AM191" s="97">
        <f t="shared" si="83"/>
        <v>31096.37984615385</v>
      </c>
      <c r="AN191" s="97">
        <f t="shared" si="83"/>
        <v>31096.37984615385</v>
      </c>
      <c r="AO191" s="97">
        <f t="shared" si="83"/>
        <v>31096.37984615385</v>
      </c>
      <c r="AP191" s="97">
        <f t="shared" si="83"/>
        <v>31096.37984615385</v>
      </c>
      <c r="AQ191" s="97">
        <f t="shared" si="83"/>
        <v>31096.37984615385</v>
      </c>
      <c r="AR191" s="97">
        <f t="shared" si="83"/>
        <v>31096.37984615385</v>
      </c>
      <c r="AS191" s="97">
        <f t="shared" si="82"/>
        <v>31096.37984615385</v>
      </c>
      <c r="AT191" s="97">
        <f t="shared" si="82"/>
        <v>31096.37984615385</v>
      </c>
      <c r="AU191" s="97">
        <f t="shared" si="82"/>
        <v>31096.37984615385</v>
      </c>
      <c r="AV191" s="97">
        <f t="shared" si="82"/>
        <v>31096.37984615385</v>
      </c>
      <c r="AW191" s="97">
        <f t="shared" si="82"/>
        <v>31096.37984615385</v>
      </c>
      <c r="AX191" s="97">
        <f t="shared" si="82"/>
        <v>31096.37984615385</v>
      </c>
      <c r="AY191" s="97">
        <f t="shared" si="82"/>
        <v>31096.37984615385</v>
      </c>
      <c r="AZ191" s="97">
        <f t="shared" si="82"/>
        <v>31096.37984615385</v>
      </c>
      <c r="BA191" s="97">
        <f t="shared" si="82"/>
        <v>31096.37984615385</v>
      </c>
      <c r="BB191" s="97">
        <f t="shared" si="82"/>
        <v>31096.37984615385</v>
      </c>
      <c r="BC191" s="97">
        <f t="shared" si="82"/>
        <v>31096.37984615385</v>
      </c>
      <c r="BD191" s="97">
        <f t="shared" si="82"/>
        <v>31096.37984615385</v>
      </c>
      <c r="BE191" s="120">
        <f t="shared" si="65"/>
        <v>398453.74</v>
      </c>
      <c r="BF191" s="120">
        <f t="shared" si="66"/>
        <v>0</v>
      </c>
      <c r="BG191"/>
      <c r="BH191"/>
      <c r="BI191"/>
      <c r="BP191"/>
      <c r="BQ191"/>
      <c r="BR191"/>
      <c r="BS191"/>
      <c r="BT191"/>
    </row>
    <row r="192" spans="1:72" s="474" customFormat="1" x14ac:dyDescent="0.3">
      <c r="A192">
        <v>3026906</v>
      </c>
      <c r="B192" s="118">
        <v>3026906</v>
      </c>
      <c r="C192" t="s">
        <v>287</v>
      </c>
      <c r="D192" s="106">
        <v>0</v>
      </c>
      <c r="E192" s="106" t="s">
        <v>403</v>
      </c>
      <c r="F192" s="106" t="s">
        <v>561</v>
      </c>
      <c r="G192" t="s">
        <v>859</v>
      </c>
      <c r="H192" t="s">
        <v>873</v>
      </c>
      <c r="I192" t="s">
        <v>279</v>
      </c>
      <c r="J192">
        <v>657120</v>
      </c>
      <c r="K192" s="118" t="s">
        <v>12</v>
      </c>
      <c r="L192" s="106">
        <v>1</v>
      </c>
      <c r="M192" s="106" t="str">
        <f t="shared" si="64"/>
        <v>EHCP.I03</v>
      </c>
      <c r="N192" s="106">
        <v>128957</v>
      </c>
      <c r="O192" t="s">
        <v>287</v>
      </c>
      <c r="P192" t="s">
        <v>287</v>
      </c>
      <c r="Q192" t="s">
        <v>286</v>
      </c>
      <c r="R192" t="s">
        <v>838</v>
      </c>
      <c r="S192" t="s">
        <v>844</v>
      </c>
      <c r="T192" s="125">
        <v>487342.99</v>
      </c>
      <c r="U192" t="str">
        <f t="shared" si="80"/>
        <v>6906.EHCP.I03.Ap251</v>
      </c>
      <c r="V192" t="str">
        <f t="shared" si="81"/>
        <v>Wren Academy.6906.EHCP.I03.Ap25</v>
      </c>
      <c r="W192" s="119">
        <v>73820.243076923085</v>
      </c>
      <c r="X192" s="119" t="s">
        <v>24682</v>
      </c>
      <c r="Y192" s="119" t="s">
        <v>24683</v>
      </c>
      <c r="Z192" s="119">
        <v>36910.121538461543</v>
      </c>
      <c r="AA192" s="97" t="str">
        <f t="shared" si="76"/>
        <v>6906EHCP.I03Jun25</v>
      </c>
      <c r="AB192" s="119" t="str">
        <f t="shared" si="77"/>
        <v>Wren Ac.6906EHCP.I03Jun25</v>
      </c>
      <c r="AC192" s="97">
        <f t="shared" si="74"/>
        <v>37661.262538461538</v>
      </c>
      <c r="AE192" s="119"/>
      <c r="AF192" s="97">
        <f t="shared" si="83"/>
        <v>37661.262538461538</v>
      </c>
      <c r="AG192" s="97">
        <f t="shared" si="83"/>
        <v>37661.262538461538</v>
      </c>
      <c r="AH192" s="97">
        <f t="shared" si="83"/>
        <v>37661.262538461538</v>
      </c>
      <c r="AI192" s="97">
        <f t="shared" si="83"/>
        <v>37661.262538461538</v>
      </c>
      <c r="AJ192" s="97">
        <f t="shared" si="83"/>
        <v>37661.262538461538</v>
      </c>
      <c r="AK192" s="97">
        <f t="shared" si="83"/>
        <v>37661.262538461538</v>
      </c>
      <c r="AL192" s="97">
        <f t="shared" si="83"/>
        <v>37661.262538461538</v>
      </c>
      <c r="AM192" s="97">
        <f t="shared" si="83"/>
        <v>37661.262538461538</v>
      </c>
      <c r="AN192" s="97">
        <f t="shared" si="83"/>
        <v>37661.262538461538</v>
      </c>
      <c r="AO192" s="97">
        <f t="shared" si="83"/>
        <v>37661.262538461538</v>
      </c>
      <c r="AP192" s="97">
        <f t="shared" si="83"/>
        <v>37661.262538461538</v>
      </c>
      <c r="AQ192" s="97">
        <f t="shared" si="83"/>
        <v>37661.262538461538</v>
      </c>
      <c r="AR192" s="97">
        <f t="shared" si="83"/>
        <v>37661.262538461538</v>
      </c>
      <c r="AS192" s="97">
        <f t="shared" si="82"/>
        <v>37661.262538461538</v>
      </c>
      <c r="AT192" s="97">
        <f t="shared" si="82"/>
        <v>37661.262538461538</v>
      </c>
      <c r="AU192" s="97">
        <f t="shared" si="82"/>
        <v>37661.262538461538</v>
      </c>
      <c r="AV192" s="97">
        <f t="shared" si="82"/>
        <v>37661.262538461538</v>
      </c>
      <c r="AW192" s="97">
        <f t="shared" si="82"/>
        <v>37661.262538461538</v>
      </c>
      <c r="AX192" s="97">
        <f t="shared" si="82"/>
        <v>37661.262538461538</v>
      </c>
      <c r="AY192" s="97">
        <f t="shared" si="82"/>
        <v>37661.262538461538</v>
      </c>
      <c r="AZ192" s="97">
        <f t="shared" si="82"/>
        <v>37661.262538461538</v>
      </c>
      <c r="BA192" s="97">
        <f t="shared" si="82"/>
        <v>37661.262538461538</v>
      </c>
      <c r="BB192" s="97">
        <f t="shared" si="82"/>
        <v>37661.262538461538</v>
      </c>
      <c r="BC192" s="97">
        <f t="shared" si="82"/>
        <v>37661.262538461538</v>
      </c>
      <c r="BD192" s="97">
        <f t="shared" si="82"/>
        <v>37661.262538461538</v>
      </c>
      <c r="BE192" s="120">
        <f t="shared" si="65"/>
        <v>487342.99000000005</v>
      </c>
      <c r="BF192" s="120">
        <f t="shared" si="66"/>
        <v>0</v>
      </c>
      <c r="BG192"/>
      <c r="BH192"/>
      <c r="BI192"/>
      <c r="BP192"/>
      <c r="BQ192"/>
      <c r="BR192"/>
      <c r="BS192"/>
      <c r="BT192"/>
    </row>
    <row r="193" spans="1:58" x14ac:dyDescent="0.3">
      <c r="A193">
        <v>3027000</v>
      </c>
      <c r="B193" s="118">
        <v>3027000</v>
      </c>
      <c r="C193" t="s">
        <v>559</v>
      </c>
      <c r="D193" s="106" t="s">
        <v>944</v>
      </c>
      <c r="E193" s="106" t="s">
        <v>403</v>
      </c>
      <c r="F193" s="106" t="s">
        <v>556</v>
      </c>
      <c r="G193" t="s">
        <v>869</v>
      </c>
      <c r="H193" t="s">
        <v>879</v>
      </c>
      <c r="I193" t="s">
        <v>556</v>
      </c>
      <c r="J193">
        <v>657120</v>
      </c>
      <c r="K193" s="118" t="s">
        <v>12</v>
      </c>
      <c r="L193" s="106">
        <v>1</v>
      </c>
      <c r="M193" s="106" t="str">
        <f t="shared" si="64"/>
        <v>Spec.I03</v>
      </c>
      <c r="N193" s="106">
        <v>156901</v>
      </c>
      <c r="O193" t="s">
        <v>335</v>
      </c>
      <c r="P193" t="s">
        <v>335</v>
      </c>
      <c r="Q193" t="s">
        <v>334</v>
      </c>
      <c r="R193" t="s">
        <v>839</v>
      </c>
      <c r="S193" t="s">
        <v>854</v>
      </c>
      <c r="T193" s="125">
        <v>2921158.3333333335</v>
      </c>
      <c r="U193" t="str">
        <f t="shared" si="80"/>
        <v>7000.Spec.I03.Ap251</v>
      </c>
      <c r="V193" t="str">
        <f t="shared" si="81"/>
        <v>Oak Lodge School Academy.7000.Spec.I03.Ap25</v>
      </c>
      <c r="W193" s="119">
        <v>440899.74358974362</v>
      </c>
      <c r="X193" s="119" t="s">
        <v>24684</v>
      </c>
      <c r="Y193" s="119" t="s">
        <v>24685</v>
      </c>
      <c r="Z193" s="119">
        <v>220449.87179487181</v>
      </c>
      <c r="AA193" s="97" t="str">
        <f t="shared" si="76"/>
        <v>7000Spec.I03Jun25</v>
      </c>
      <c r="AB193" s="119" t="str">
        <f t="shared" si="77"/>
        <v>Oak Lod.7000Spec.I03Jun25</v>
      </c>
      <c r="AC193" s="97">
        <f t="shared" si="74"/>
        <v>225980.87179487181</v>
      </c>
      <c r="AE193" s="119"/>
      <c r="AF193" s="97">
        <f t="shared" si="83"/>
        <v>225980.87179487181</v>
      </c>
      <c r="AG193" s="97">
        <f t="shared" si="83"/>
        <v>225980.87179487181</v>
      </c>
      <c r="AH193" s="97">
        <f t="shared" si="83"/>
        <v>225980.87179487181</v>
      </c>
      <c r="AI193" s="97">
        <f t="shared" si="83"/>
        <v>225980.87179487181</v>
      </c>
      <c r="AJ193" s="97">
        <f t="shared" si="83"/>
        <v>225980.87179487181</v>
      </c>
      <c r="AK193" s="97">
        <f t="shared" si="83"/>
        <v>225980.87179487181</v>
      </c>
      <c r="AL193" s="97">
        <f t="shared" si="83"/>
        <v>225980.87179487181</v>
      </c>
      <c r="AM193" s="97">
        <f t="shared" si="83"/>
        <v>225980.87179487181</v>
      </c>
      <c r="AN193" s="97">
        <f t="shared" si="83"/>
        <v>225980.87179487181</v>
      </c>
      <c r="AO193" s="97">
        <f t="shared" si="83"/>
        <v>225980.87179487181</v>
      </c>
      <c r="AP193" s="97">
        <f t="shared" si="83"/>
        <v>225980.87179487181</v>
      </c>
      <c r="AQ193" s="97">
        <f t="shared" si="83"/>
        <v>225980.87179487181</v>
      </c>
      <c r="AR193" s="97">
        <f t="shared" si="83"/>
        <v>225980.87179487181</v>
      </c>
      <c r="AS193" s="97">
        <f t="shared" si="82"/>
        <v>225980.87179487181</v>
      </c>
      <c r="AT193" s="97">
        <f t="shared" si="82"/>
        <v>225980.87179487181</v>
      </c>
      <c r="AU193" s="97">
        <f t="shared" si="82"/>
        <v>225980.87179487181</v>
      </c>
      <c r="AV193" s="97">
        <f t="shared" si="82"/>
        <v>225980.87179487181</v>
      </c>
      <c r="AW193" s="97">
        <f t="shared" si="82"/>
        <v>225980.87179487181</v>
      </c>
      <c r="AX193" s="97">
        <f t="shared" si="82"/>
        <v>225980.87179487181</v>
      </c>
      <c r="AY193" s="97">
        <f t="shared" ref="AS193:BD197" si="84">($T193-($W193+$Z193))/10</f>
        <v>225980.87179487181</v>
      </c>
      <c r="AZ193" s="97">
        <f t="shared" si="84"/>
        <v>225980.87179487181</v>
      </c>
      <c r="BA193" s="97">
        <f t="shared" si="84"/>
        <v>225980.87179487181</v>
      </c>
      <c r="BB193" s="97">
        <f t="shared" si="84"/>
        <v>225980.87179487181</v>
      </c>
      <c r="BC193" s="97">
        <f t="shared" si="84"/>
        <v>225980.87179487181</v>
      </c>
      <c r="BD193" s="97">
        <f t="shared" si="84"/>
        <v>225980.87179487181</v>
      </c>
      <c r="BE193" s="120">
        <f t="shared" si="65"/>
        <v>2921158.333333334</v>
      </c>
      <c r="BF193" s="120">
        <f t="shared" si="66"/>
        <v>0</v>
      </c>
    </row>
    <row r="194" spans="1:58" x14ac:dyDescent="0.3">
      <c r="A194">
        <v>3027002</v>
      </c>
      <c r="B194" s="118">
        <v>3027002</v>
      </c>
      <c r="C194" t="s">
        <v>771</v>
      </c>
      <c r="D194" s="106" t="s">
        <v>944</v>
      </c>
      <c r="E194" s="106" t="s">
        <v>403</v>
      </c>
      <c r="F194" s="106" t="s">
        <v>556</v>
      </c>
      <c r="G194" t="s">
        <v>869</v>
      </c>
      <c r="H194" t="s">
        <v>879</v>
      </c>
      <c r="I194" t="s">
        <v>556</v>
      </c>
      <c r="J194">
        <v>661225</v>
      </c>
      <c r="K194" s="118" t="s">
        <v>12</v>
      </c>
      <c r="L194" s="106">
        <v>1</v>
      </c>
      <c r="M194" s="106" t="str">
        <f t="shared" si="64"/>
        <v>Spec.I03</v>
      </c>
      <c r="N194" s="129">
        <v>165464</v>
      </c>
      <c r="O194" t="s">
        <v>351</v>
      </c>
      <c r="P194" t="s">
        <v>351</v>
      </c>
      <c r="Q194" t="s">
        <v>350</v>
      </c>
      <c r="R194" t="s">
        <v>197</v>
      </c>
      <c r="S194" t="s">
        <v>979</v>
      </c>
      <c r="T194" s="125">
        <v>1046824.5699999997</v>
      </c>
      <c r="U194" t="str">
        <f t="shared" si="80"/>
        <v>7002.Spec.I03.Ap251</v>
      </c>
      <c r="V194" t="str">
        <f t="shared" si="81"/>
        <v>Barnet Special Education Trust.7002.Spec.I03.Ap25</v>
      </c>
      <c r="W194" s="119">
        <v>147380.41999999998</v>
      </c>
      <c r="X194" s="119" t="s">
        <v>24686</v>
      </c>
      <c r="Y194" s="119" t="s">
        <v>24687</v>
      </c>
      <c r="Z194" s="119">
        <v>73690.209999999992</v>
      </c>
      <c r="AA194" s="97" t="str">
        <f t="shared" si="76"/>
        <v>7002Spec.I03Jun25</v>
      </c>
      <c r="AB194" s="119" t="str">
        <f t="shared" si="77"/>
        <v>Windmil.7002Spec.I03Jun25</v>
      </c>
      <c r="AC194" s="97">
        <f t="shared" si="74"/>
        <v>82575.393999999971</v>
      </c>
      <c r="AE194" s="119"/>
      <c r="AF194" s="97">
        <f t="shared" si="83"/>
        <v>82575.393999999971</v>
      </c>
      <c r="AG194" s="97">
        <f t="shared" si="83"/>
        <v>82575.393999999971</v>
      </c>
      <c r="AH194" s="97">
        <f t="shared" si="83"/>
        <v>82575.393999999971</v>
      </c>
      <c r="AI194" s="97">
        <f t="shared" si="83"/>
        <v>82575.393999999971</v>
      </c>
      <c r="AJ194" s="97">
        <f t="shared" si="83"/>
        <v>82575.393999999971</v>
      </c>
      <c r="AK194" s="97">
        <f t="shared" si="83"/>
        <v>82575.393999999971</v>
      </c>
      <c r="AL194" s="97">
        <f t="shared" si="83"/>
        <v>82575.393999999971</v>
      </c>
      <c r="AM194" s="97">
        <f t="shared" si="83"/>
        <v>82575.393999999971</v>
      </c>
      <c r="AN194" s="97">
        <f t="shared" si="83"/>
        <v>82575.393999999971</v>
      </c>
      <c r="AO194" s="97">
        <f t="shared" si="83"/>
        <v>82575.393999999971</v>
      </c>
      <c r="AP194" s="97">
        <f t="shared" si="83"/>
        <v>82575.393999999971</v>
      </c>
      <c r="AQ194" s="97">
        <f t="shared" si="83"/>
        <v>82575.393999999971</v>
      </c>
      <c r="AR194" s="97">
        <f t="shared" si="83"/>
        <v>82575.393999999971</v>
      </c>
      <c r="AS194" s="97">
        <f t="shared" si="84"/>
        <v>82575.393999999971</v>
      </c>
      <c r="AT194" s="97">
        <f t="shared" si="84"/>
        <v>82575.393999999971</v>
      </c>
      <c r="AU194" s="97">
        <f t="shared" si="84"/>
        <v>82575.393999999971</v>
      </c>
      <c r="AV194" s="97">
        <f t="shared" si="84"/>
        <v>82575.393999999971</v>
      </c>
      <c r="AW194" s="97">
        <f t="shared" si="84"/>
        <v>82575.393999999971</v>
      </c>
      <c r="AX194" s="97">
        <f t="shared" si="84"/>
        <v>82575.393999999971</v>
      </c>
      <c r="AY194" s="97">
        <f t="shared" si="84"/>
        <v>82575.393999999971</v>
      </c>
      <c r="AZ194" s="97">
        <f t="shared" si="84"/>
        <v>82575.393999999971</v>
      </c>
      <c r="BA194" s="97">
        <f t="shared" si="84"/>
        <v>82575.393999999971</v>
      </c>
      <c r="BB194" s="97">
        <f t="shared" si="84"/>
        <v>82575.393999999971</v>
      </c>
      <c r="BC194" s="97">
        <f t="shared" si="84"/>
        <v>82575.393999999971</v>
      </c>
      <c r="BD194" s="97">
        <f t="shared" si="84"/>
        <v>82575.393999999971</v>
      </c>
      <c r="BE194" s="120">
        <f t="shared" si="65"/>
        <v>1046824.5699999997</v>
      </c>
      <c r="BF194" s="120">
        <f t="shared" si="66"/>
        <v>0</v>
      </c>
    </row>
    <row r="195" spans="1:58" x14ac:dyDescent="0.3">
      <c r="A195">
        <v>3027005</v>
      </c>
      <c r="B195" s="118">
        <v>3027005</v>
      </c>
      <c r="C195" t="s">
        <v>558</v>
      </c>
      <c r="D195" s="106">
        <v>0</v>
      </c>
      <c r="E195" s="106" t="s">
        <v>400</v>
      </c>
      <c r="F195" s="106" t="s">
        <v>556</v>
      </c>
      <c r="G195" t="s">
        <v>870</v>
      </c>
      <c r="H195" t="s">
        <v>878</v>
      </c>
      <c r="I195" t="s">
        <v>556</v>
      </c>
      <c r="J195">
        <v>661225</v>
      </c>
      <c r="K195" s="118" t="s">
        <v>12</v>
      </c>
      <c r="L195" s="106">
        <v>1</v>
      </c>
      <c r="M195" s="106" t="str">
        <f t="shared" si="64"/>
        <v>Spec.I03</v>
      </c>
      <c r="N195" s="106">
        <v>400034</v>
      </c>
      <c r="O195" t="s">
        <v>218</v>
      </c>
      <c r="P195" t="s">
        <v>218</v>
      </c>
      <c r="Q195" t="s">
        <v>219</v>
      </c>
      <c r="R195" t="s">
        <v>180</v>
      </c>
      <c r="S195" t="s">
        <v>855</v>
      </c>
      <c r="T195" s="125">
        <v>2508058.6633333336</v>
      </c>
      <c r="U195" t="str">
        <f t="shared" si="80"/>
        <v>7005.Spec.I03.Ap251</v>
      </c>
      <c r="V195" t="str">
        <f t="shared" si="81"/>
        <v>Northway School.7005.Spec.I03.Ap25</v>
      </c>
      <c r="W195" s="119">
        <v>386312.08666666667</v>
      </c>
      <c r="X195" s="119" t="s">
        <v>24688</v>
      </c>
      <c r="Y195" s="119" t="s">
        <v>24689</v>
      </c>
      <c r="Z195" s="119">
        <v>193156.04333333333</v>
      </c>
      <c r="AA195" s="97" t="str">
        <f t="shared" si="76"/>
        <v>7005Spec.I03Jun25</v>
      </c>
      <c r="AB195" s="119" t="str">
        <f t="shared" si="77"/>
        <v>Northwa.7005Spec.I03Jun25</v>
      </c>
      <c r="AC195" s="97">
        <f t="shared" si="74"/>
        <v>192859.05333333337</v>
      </c>
      <c r="AE195" s="119"/>
      <c r="AF195" s="97">
        <f t="shared" si="83"/>
        <v>192859.05333333337</v>
      </c>
      <c r="AG195" s="97">
        <f t="shared" si="83"/>
        <v>192859.05333333337</v>
      </c>
      <c r="AH195" s="97">
        <f t="shared" si="83"/>
        <v>192859.05333333337</v>
      </c>
      <c r="AI195" s="97">
        <f t="shared" si="83"/>
        <v>192859.05333333337</v>
      </c>
      <c r="AJ195" s="97">
        <f t="shared" si="83"/>
        <v>192859.05333333337</v>
      </c>
      <c r="AK195" s="97">
        <f t="shared" si="83"/>
        <v>192859.05333333337</v>
      </c>
      <c r="AL195" s="97">
        <f t="shared" si="83"/>
        <v>192859.05333333337</v>
      </c>
      <c r="AM195" s="97">
        <f t="shared" si="83"/>
        <v>192859.05333333337</v>
      </c>
      <c r="AN195" s="97">
        <f t="shared" si="83"/>
        <v>192859.05333333337</v>
      </c>
      <c r="AO195" s="97">
        <f t="shared" si="83"/>
        <v>192859.05333333337</v>
      </c>
      <c r="AP195" s="97">
        <f t="shared" si="83"/>
        <v>192859.05333333337</v>
      </c>
      <c r="AQ195" s="97">
        <f t="shared" si="83"/>
        <v>192859.05333333337</v>
      </c>
      <c r="AR195" s="97">
        <f t="shared" si="83"/>
        <v>192859.05333333337</v>
      </c>
      <c r="AS195" s="97">
        <f t="shared" si="84"/>
        <v>192859.05333333337</v>
      </c>
      <c r="AT195" s="97">
        <f t="shared" si="84"/>
        <v>192859.05333333337</v>
      </c>
      <c r="AU195" s="97">
        <f t="shared" si="84"/>
        <v>192859.05333333337</v>
      </c>
      <c r="AV195" s="97">
        <f t="shared" si="84"/>
        <v>192859.05333333337</v>
      </c>
      <c r="AW195" s="97">
        <f t="shared" si="84"/>
        <v>192859.05333333337</v>
      </c>
      <c r="AX195" s="97">
        <f t="shared" si="84"/>
        <v>192859.05333333337</v>
      </c>
      <c r="AY195" s="97">
        <f t="shared" si="84"/>
        <v>192859.05333333337</v>
      </c>
      <c r="AZ195" s="97">
        <f t="shared" si="84"/>
        <v>192859.05333333337</v>
      </c>
      <c r="BA195" s="97">
        <f t="shared" si="84"/>
        <v>192859.05333333337</v>
      </c>
      <c r="BB195" s="97">
        <f t="shared" si="84"/>
        <v>192859.05333333337</v>
      </c>
      <c r="BC195" s="97">
        <f t="shared" si="84"/>
        <v>192859.05333333337</v>
      </c>
      <c r="BD195" s="97">
        <f t="shared" si="84"/>
        <v>192859.05333333337</v>
      </c>
      <c r="BE195" s="120">
        <f t="shared" si="65"/>
        <v>2508058.6633333336</v>
      </c>
      <c r="BF195" s="120">
        <f t="shared" si="66"/>
        <v>0</v>
      </c>
    </row>
    <row r="196" spans="1:58" x14ac:dyDescent="0.3">
      <c r="A196">
        <v>3027009</v>
      </c>
      <c r="B196" s="118">
        <v>3027009</v>
      </c>
      <c r="C196" t="s">
        <v>560</v>
      </c>
      <c r="D196" s="106">
        <v>0</v>
      </c>
      <c r="E196" s="106" t="s">
        <v>400</v>
      </c>
      <c r="F196" s="106" t="s">
        <v>556</v>
      </c>
      <c r="G196" t="s">
        <v>870</v>
      </c>
      <c r="H196" t="s">
        <v>878</v>
      </c>
      <c r="I196" t="s">
        <v>556</v>
      </c>
      <c r="J196">
        <v>661225</v>
      </c>
      <c r="K196" s="118" t="s">
        <v>12</v>
      </c>
      <c r="L196" s="106">
        <v>1</v>
      </c>
      <c r="M196" s="106" t="str">
        <f t="shared" si="64"/>
        <v>Spec.I03</v>
      </c>
      <c r="N196" s="106">
        <v>400091</v>
      </c>
      <c r="O196" t="s">
        <v>25</v>
      </c>
      <c r="P196" t="s">
        <v>25</v>
      </c>
      <c r="Q196" t="s">
        <v>26</v>
      </c>
      <c r="R196" t="s">
        <v>27</v>
      </c>
      <c r="S196" t="s">
        <v>855</v>
      </c>
      <c r="T196" s="125">
        <v>2468483.5966666662</v>
      </c>
      <c r="U196" t="str">
        <f t="shared" si="80"/>
        <v>7009.Spec.I03.Ap251</v>
      </c>
      <c r="V196" t="str">
        <f t="shared" si="81"/>
        <v>Oakleigh School.7009.Spec.I03.Ap25</v>
      </c>
      <c r="W196" s="119">
        <v>380752.61538461538</v>
      </c>
      <c r="X196" s="119" t="s">
        <v>24690</v>
      </c>
      <c r="Y196" s="119" t="s">
        <v>24691</v>
      </c>
      <c r="Z196" s="119">
        <v>190376.30769230769</v>
      </c>
      <c r="AA196" s="97" t="str">
        <f t="shared" si="76"/>
        <v>7009Spec.I03Jun25</v>
      </c>
      <c r="AB196" s="119" t="str">
        <f t="shared" si="77"/>
        <v>Oakleig.7009Spec.I03Jun25</v>
      </c>
      <c r="AC196" s="97">
        <f t="shared" si="74"/>
        <v>189735.46735897433</v>
      </c>
      <c r="AE196" s="119"/>
      <c r="AF196" s="97">
        <f t="shared" si="83"/>
        <v>189735.46735897433</v>
      </c>
      <c r="AG196" s="97">
        <f t="shared" si="83"/>
        <v>189735.46735897433</v>
      </c>
      <c r="AH196" s="97">
        <f t="shared" si="83"/>
        <v>189735.46735897433</v>
      </c>
      <c r="AI196" s="97">
        <f t="shared" si="83"/>
        <v>189735.46735897433</v>
      </c>
      <c r="AJ196" s="97">
        <f t="shared" si="83"/>
        <v>189735.46735897433</v>
      </c>
      <c r="AK196" s="97">
        <f t="shared" si="83"/>
        <v>189735.46735897433</v>
      </c>
      <c r="AL196" s="97">
        <f t="shared" si="83"/>
        <v>189735.46735897433</v>
      </c>
      <c r="AM196" s="97">
        <f t="shared" si="83"/>
        <v>189735.46735897433</v>
      </c>
      <c r="AN196" s="97">
        <f t="shared" si="83"/>
        <v>189735.46735897433</v>
      </c>
      <c r="AO196" s="97">
        <f t="shared" si="83"/>
        <v>189735.46735897433</v>
      </c>
      <c r="AP196" s="97">
        <f t="shared" si="83"/>
        <v>189735.46735897433</v>
      </c>
      <c r="AQ196" s="97">
        <f t="shared" si="83"/>
        <v>189735.46735897433</v>
      </c>
      <c r="AR196" s="97">
        <f t="shared" si="83"/>
        <v>189735.46735897433</v>
      </c>
      <c r="AS196" s="97">
        <f t="shared" si="84"/>
        <v>189735.46735897433</v>
      </c>
      <c r="AT196" s="97">
        <f t="shared" si="84"/>
        <v>189735.46735897433</v>
      </c>
      <c r="AU196" s="97">
        <f t="shared" si="84"/>
        <v>189735.46735897433</v>
      </c>
      <c r="AV196" s="97">
        <f t="shared" si="84"/>
        <v>189735.46735897433</v>
      </c>
      <c r="AW196" s="97">
        <f t="shared" si="84"/>
        <v>189735.46735897433</v>
      </c>
      <c r="AX196" s="97">
        <f t="shared" si="84"/>
        <v>189735.46735897433</v>
      </c>
      <c r="AY196" s="97">
        <f t="shared" si="84"/>
        <v>189735.46735897433</v>
      </c>
      <c r="AZ196" s="97">
        <f t="shared" si="84"/>
        <v>189735.46735897433</v>
      </c>
      <c r="BA196" s="97">
        <f t="shared" si="84"/>
        <v>189735.46735897433</v>
      </c>
      <c r="BB196" s="97">
        <f t="shared" si="84"/>
        <v>189735.46735897433</v>
      </c>
      <c r="BC196" s="97">
        <f t="shared" si="84"/>
        <v>189735.46735897433</v>
      </c>
      <c r="BD196" s="97">
        <f t="shared" si="84"/>
        <v>189735.46735897433</v>
      </c>
      <c r="BE196" s="120">
        <f t="shared" si="65"/>
        <v>2468483.5966666657</v>
      </c>
      <c r="BF196" s="120">
        <f t="shared" si="66"/>
        <v>0</v>
      </c>
    </row>
    <row r="197" spans="1:58" x14ac:dyDescent="0.3">
      <c r="A197">
        <v>3027010</v>
      </c>
      <c r="B197" s="118">
        <v>3027010</v>
      </c>
      <c r="C197" t="s">
        <v>557</v>
      </c>
      <c r="D197" s="106">
        <v>0</v>
      </c>
      <c r="E197" s="106" t="s">
        <v>400</v>
      </c>
      <c r="F197" s="106" t="s">
        <v>556</v>
      </c>
      <c r="G197" t="s">
        <v>870</v>
      </c>
      <c r="H197" t="s">
        <v>878</v>
      </c>
      <c r="I197" t="s">
        <v>556</v>
      </c>
      <c r="J197">
        <v>661225</v>
      </c>
      <c r="K197" s="118" t="s">
        <v>12</v>
      </c>
      <c r="L197" s="106">
        <v>1</v>
      </c>
      <c r="M197" s="106" t="str">
        <f t="shared" si="64"/>
        <v>Spec.I03</v>
      </c>
      <c r="N197" s="106">
        <v>400063</v>
      </c>
      <c r="O197" t="s">
        <v>223</v>
      </c>
      <c r="P197" t="s">
        <v>223</v>
      </c>
      <c r="Q197" t="s">
        <v>224</v>
      </c>
      <c r="R197" t="s">
        <v>225</v>
      </c>
      <c r="S197" t="s">
        <v>855</v>
      </c>
      <c r="T197" s="125">
        <v>2823298</v>
      </c>
      <c r="U197" t="str">
        <f t="shared" si="80"/>
        <v>7010.Spec.I03.Ap251</v>
      </c>
      <c r="V197" t="str">
        <f t="shared" si="81"/>
        <v>Mapledown School.7010.Spec.I03.Ap25</v>
      </c>
      <c r="W197" s="119">
        <v>434353.53846153844</v>
      </c>
      <c r="X197" s="119" t="s">
        <v>24692</v>
      </c>
      <c r="Y197" s="119" t="s">
        <v>24693</v>
      </c>
      <c r="Z197" s="119">
        <v>217176.76923076922</v>
      </c>
      <c r="AA197" s="97" t="str">
        <f t="shared" si="76"/>
        <v>7010Spec.I03Jun25</v>
      </c>
      <c r="AB197" s="119" t="str">
        <f t="shared" si="77"/>
        <v>Mapledo.7010Spec.I03Jun25</v>
      </c>
      <c r="AC197" s="97">
        <f t="shared" si="74"/>
        <v>217176.76923076925</v>
      </c>
      <c r="AE197" s="119"/>
      <c r="AF197" s="97">
        <f t="shared" si="83"/>
        <v>217176.76923076925</v>
      </c>
      <c r="AG197" s="97">
        <f t="shared" si="83"/>
        <v>217176.76923076925</v>
      </c>
      <c r="AH197" s="97">
        <f t="shared" si="83"/>
        <v>217176.76923076925</v>
      </c>
      <c r="AI197" s="97">
        <f t="shared" si="83"/>
        <v>217176.76923076925</v>
      </c>
      <c r="AJ197" s="97">
        <f t="shared" si="83"/>
        <v>217176.76923076925</v>
      </c>
      <c r="AK197" s="97">
        <f t="shared" si="83"/>
        <v>217176.76923076925</v>
      </c>
      <c r="AL197" s="97">
        <f t="shared" si="83"/>
        <v>217176.76923076925</v>
      </c>
      <c r="AM197" s="97">
        <f t="shared" si="83"/>
        <v>217176.76923076925</v>
      </c>
      <c r="AN197" s="97">
        <f t="shared" si="83"/>
        <v>217176.76923076925</v>
      </c>
      <c r="AO197" s="97">
        <f t="shared" si="83"/>
        <v>217176.76923076925</v>
      </c>
      <c r="AP197" s="97">
        <f t="shared" si="83"/>
        <v>217176.76923076925</v>
      </c>
      <c r="AQ197" s="97">
        <f t="shared" si="83"/>
        <v>217176.76923076925</v>
      </c>
      <c r="AR197" s="97">
        <f t="shared" si="83"/>
        <v>217176.76923076925</v>
      </c>
      <c r="AS197" s="97">
        <f t="shared" si="84"/>
        <v>217176.76923076925</v>
      </c>
      <c r="AT197" s="97">
        <f t="shared" si="84"/>
        <v>217176.76923076925</v>
      </c>
      <c r="AU197" s="97">
        <f t="shared" si="84"/>
        <v>217176.76923076925</v>
      </c>
      <c r="AV197" s="97">
        <f t="shared" si="84"/>
        <v>217176.76923076925</v>
      </c>
      <c r="AW197" s="97">
        <f t="shared" si="84"/>
        <v>217176.76923076925</v>
      </c>
      <c r="AX197" s="97">
        <f t="shared" si="84"/>
        <v>217176.76923076925</v>
      </c>
      <c r="AY197" s="97">
        <f t="shared" si="84"/>
        <v>217176.76923076925</v>
      </c>
      <c r="AZ197" s="97">
        <f t="shared" si="84"/>
        <v>217176.76923076925</v>
      </c>
      <c r="BA197" s="97">
        <f t="shared" si="84"/>
        <v>217176.76923076925</v>
      </c>
      <c r="BB197" s="97">
        <f t="shared" si="84"/>
        <v>217176.76923076925</v>
      </c>
      <c r="BC197" s="97">
        <f t="shared" si="84"/>
        <v>217176.76923076925</v>
      </c>
      <c r="BD197" s="97">
        <f t="shared" si="84"/>
        <v>217176.76923076925</v>
      </c>
      <c r="BE197" s="120">
        <f t="shared" si="65"/>
        <v>2823297.9999999991</v>
      </c>
      <c r="BF197" s="120">
        <f t="shared" si="66"/>
        <v>0</v>
      </c>
    </row>
    <row r="198" spans="1:58" x14ac:dyDescent="0.3">
      <c r="J198" s="97"/>
      <c r="K198" s="97"/>
      <c r="L198" s="97"/>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20"/>
      <c r="BC198" s="120"/>
      <c r="BD198" s="119"/>
    </row>
    <row r="199" spans="1:58" x14ac:dyDescent="0.3">
      <c r="J199" s="97"/>
      <c r="K199" s="97"/>
      <c r="L199" s="97"/>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20"/>
      <c r="BC199" s="120"/>
      <c r="BD199" s="119"/>
    </row>
    <row r="200" spans="1:58" x14ac:dyDescent="0.3">
      <c r="J200" s="97"/>
      <c r="K200" s="97"/>
      <c r="L200" s="97"/>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20"/>
      <c r="BC200" s="120"/>
      <c r="BD200" s="119"/>
    </row>
    <row r="201" spans="1:58" x14ac:dyDescent="0.3">
      <c r="J201" s="97"/>
      <c r="K201" s="97"/>
      <c r="L201" s="97"/>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20"/>
      <c r="BC201" s="120"/>
      <c r="BD201" s="119"/>
    </row>
    <row r="202" spans="1:58" x14ac:dyDescent="0.3">
      <c r="J202" s="97"/>
      <c r="K202" s="97"/>
      <c r="L202" s="97"/>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20"/>
      <c r="BC202" s="120"/>
      <c r="BD202" s="119"/>
    </row>
    <row r="203" spans="1:58" x14ac:dyDescent="0.3">
      <c r="J203" s="97"/>
      <c r="K203" s="97"/>
      <c r="L203" s="97"/>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20"/>
      <c r="BC203" s="120"/>
      <c r="BD203" s="119"/>
    </row>
    <row r="204" spans="1:58" x14ac:dyDescent="0.3">
      <c r="J204" s="97"/>
      <c r="K204" s="97"/>
      <c r="L204" s="97"/>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20"/>
      <c r="BC204" s="120"/>
      <c r="BD204" s="119"/>
    </row>
    <row r="205" spans="1:58" x14ac:dyDescent="0.3">
      <c r="J205" s="97"/>
      <c r="K205" s="97"/>
      <c r="L205" s="97"/>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20"/>
      <c r="BC205" s="120"/>
      <c r="BD205" s="119"/>
    </row>
    <row r="206" spans="1:58" x14ac:dyDescent="0.3">
      <c r="J206" s="97"/>
      <c r="K206" s="97"/>
      <c r="L206" s="97"/>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120"/>
      <c r="BD206" s="119"/>
    </row>
    <row r="207" spans="1:58" x14ac:dyDescent="0.3">
      <c r="J207" s="97"/>
      <c r="K207" s="97"/>
      <c r="L207" s="97"/>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20"/>
      <c r="BC207" s="120"/>
      <c r="BD207" s="119"/>
    </row>
    <row r="208" spans="1:58" x14ac:dyDescent="0.3">
      <c r="J208" s="97"/>
      <c r="K208" s="97"/>
      <c r="L208" s="97"/>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20"/>
      <c r="BC208" s="120"/>
      <c r="BD208" s="119"/>
    </row>
    <row r="209" spans="10:56" x14ac:dyDescent="0.3">
      <c r="J209" s="97"/>
      <c r="K209" s="97"/>
      <c r="L209" s="97"/>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20"/>
      <c r="BC209" s="120"/>
      <c r="BD209" s="119"/>
    </row>
    <row r="210" spans="10:56" x14ac:dyDescent="0.3">
      <c r="J210" s="97"/>
      <c r="K210" s="97"/>
      <c r="L210" s="97"/>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20"/>
      <c r="BC210" s="120"/>
      <c r="BD210" s="119"/>
    </row>
    <row r="211" spans="10:56" x14ac:dyDescent="0.3">
      <c r="J211" s="97"/>
      <c r="K211" s="97"/>
      <c r="L211" s="97"/>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20"/>
      <c r="BC211" s="120"/>
      <c r="BD211" s="119"/>
    </row>
    <row r="212" spans="10:56" x14ac:dyDescent="0.3">
      <c r="J212" s="97"/>
      <c r="K212" s="97"/>
      <c r="L212" s="97"/>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20"/>
      <c r="BC212" s="120"/>
      <c r="BD212" s="119"/>
    </row>
    <row r="213" spans="10:56" x14ac:dyDescent="0.3">
      <c r="J213" s="97"/>
      <c r="K213" s="97"/>
      <c r="L213" s="97"/>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20"/>
      <c r="BC213" s="120"/>
      <c r="BD213" s="119"/>
    </row>
    <row r="214" spans="10:56" x14ac:dyDescent="0.3">
      <c r="J214" s="97"/>
      <c r="K214" s="97"/>
      <c r="L214" s="97"/>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20"/>
      <c r="BC214" s="120"/>
      <c r="BD214" s="119"/>
    </row>
    <row r="215" spans="10:56" x14ac:dyDescent="0.3">
      <c r="J215" s="97"/>
      <c r="K215" s="97"/>
      <c r="L215" s="97"/>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20"/>
      <c r="BC215" s="120"/>
      <c r="BD215" s="119"/>
    </row>
    <row r="216" spans="10:56" x14ac:dyDescent="0.3">
      <c r="J216" s="97"/>
      <c r="K216" s="97"/>
      <c r="L216" s="97"/>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20"/>
      <c r="BC216" s="120"/>
      <c r="BD216" s="119"/>
    </row>
    <row r="217" spans="10:56" x14ac:dyDescent="0.3">
      <c r="J217" s="97"/>
      <c r="K217" s="97"/>
      <c r="L217" s="97"/>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20"/>
      <c r="BC217" s="120"/>
      <c r="BD217" s="119"/>
    </row>
    <row r="218" spans="10:56" x14ac:dyDescent="0.3">
      <c r="J218" s="97"/>
      <c r="K218" s="97"/>
      <c r="L218" s="97"/>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20"/>
      <c r="BC218" s="120"/>
      <c r="BD218" s="119"/>
    </row>
    <row r="219" spans="10:56" x14ac:dyDescent="0.3">
      <c r="J219" s="97"/>
      <c r="K219" s="97"/>
      <c r="L219" s="97"/>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20"/>
      <c r="BC219" s="120"/>
      <c r="BD219" s="119"/>
    </row>
    <row r="220" spans="10:56" x14ac:dyDescent="0.3">
      <c r="J220" s="97"/>
      <c r="K220" s="97"/>
      <c r="L220" s="97"/>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20"/>
      <c r="BC220" s="120"/>
      <c r="BD220" s="119"/>
    </row>
    <row r="221" spans="10:56" x14ac:dyDescent="0.3">
      <c r="J221" s="97"/>
      <c r="K221" s="97"/>
      <c r="L221" s="97"/>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20"/>
      <c r="BC221" s="120"/>
      <c r="BD221" s="119"/>
    </row>
    <row r="222" spans="10:56" x14ac:dyDescent="0.3">
      <c r="J222" s="97"/>
      <c r="K222" s="97"/>
      <c r="L222" s="97"/>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20"/>
      <c r="BC222" s="120"/>
      <c r="BD222" s="119"/>
    </row>
    <row r="223" spans="10:56" x14ac:dyDescent="0.3">
      <c r="J223" s="97"/>
      <c r="K223" s="97"/>
      <c r="L223" s="97"/>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20"/>
      <c r="BC223" s="120"/>
      <c r="BD223" s="119"/>
    </row>
    <row r="224" spans="10:56" x14ac:dyDescent="0.3">
      <c r="J224" s="97"/>
      <c r="K224" s="97"/>
      <c r="L224" s="97"/>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20"/>
      <c r="BC224" s="120"/>
      <c r="BD224" s="119"/>
    </row>
    <row r="225" spans="10:56" x14ac:dyDescent="0.3">
      <c r="J225" s="97"/>
      <c r="K225" s="97"/>
      <c r="L225" s="97"/>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20"/>
      <c r="BC225" s="120"/>
      <c r="BD225" s="119"/>
    </row>
    <row r="226" spans="10:56" x14ac:dyDescent="0.3">
      <c r="J226" s="97"/>
      <c r="K226" s="97"/>
      <c r="L226" s="97"/>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20"/>
      <c r="BC226" s="120"/>
      <c r="BD226" s="119"/>
    </row>
    <row r="227" spans="10:56" x14ac:dyDescent="0.3">
      <c r="J227" s="97"/>
      <c r="K227" s="97"/>
      <c r="L227" s="97"/>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20"/>
      <c r="BC227" s="120"/>
      <c r="BD227" s="119"/>
    </row>
    <row r="228" spans="10:56" x14ac:dyDescent="0.3">
      <c r="J228" s="97"/>
      <c r="K228" s="97"/>
      <c r="L228" s="97"/>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20"/>
      <c r="BC228" s="120"/>
      <c r="BD228" s="119"/>
    </row>
    <row r="229" spans="10:56" x14ac:dyDescent="0.3">
      <c r="J229" s="97"/>
      <c r="K229" s="97"/>
      <c r="L229" s="97"/>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20"/>
      <c r="BC229" s="120"/>
      <c r="BD229" s="119"/>
    </row>
    <row r="230" spans="10:56" x14ac:dyDescent="0.3">
      <c r="J230" s="97"/>
      <c r="K230" s="97"/>
      <c r="L230" s="97"/>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20"/>
      <c r="BC230" s="120"/>
      <c r="BD230" s="119"/>
    </row>
    <row r="231" spans="10:56" x14ac:dyDescent="0.3">
      <c r="J231" s="97"/>
      <c r="K231" s="97"/>
      <c r="L231" s="97"/>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20"/>
      <c r="BC231" s="120"/>
      <c r="BD231" s="119"/>
    </row>
    <row r="232" spans="10:56" x14ac:dyDescent="0.3">
      <c r="J232" s="97"/>
      <c r="K232" s="97"/>
      <c r="L232" s="97"/>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20"/>
      <c r="BC232" s="120"/>
      <c r="BD232" s="119"/>
    </row>
    <row r="233" spans="10:56" x14ac:dyDescent="0.3">
      <c r="J233" s="97"/>
      <c r="K233" s="97"/>
      <c r="L233" s="97"/>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20"/>
      <c r="BC233" s="120"/>
      <c r="BD233" s="119"/>
    </row>
    <row r="234" spans="10:56" x14ac:dyDescent="0.3">
      <c r="J234" s="97"/>
      <c r="K234" s="97"/>
      <c r="L234" s="97"/>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20"/>
      <c r="BC234" s="120"/>
      <c r="BD234" s="119"/>
    </row>
    <row r="235" spans="10:56" x14ac:dyDescent="0.3">
      <c r="J235" s="97"/>
      <c r="K235" s="97"/>
      <c r="L235" s="97"/>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20"/>
      <c r="BC235" s="120"/>
      <c r="BD235" s="119"/>
    </row>
    <row r="236" spans="10:56" x14ac:dyDescent="0.3">
      <c r="J236" s="97"/>
      <c r="K236" s="97"/>
      <c r="L236" s="97"/>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20"/>
      <c r="BC236" s="120"/>
      <c r="BD236" s="119"/>
    </row>
    <row r="237" spans="10:56" x14ac:dyDescent="0.3">
      <c r="J237" s="97"/>
      <c r="K237" s="97"/>
      <c r="L237" s="97"/>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120"/>
      <c r="BD237" s="119"/>
    </row>
    <row r="238" spans="10:56" x14ac:dyDescent="0.3">
      <c r="J238" s="97"/>
      <c r="K238" s="97"/>
      <c r="L238" s="97"/>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20"/>
      <c r="BC238" s="120"/>
      <c r="BD238" s="119"/>
    </row>
    <row r="239" spans="10:56" x14ac:dyDescent="0.3">
      <c r="J239" s="97"/>
      <c r="K239" s="97"/>
      <c r="L239" s="97"/>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20"/>
      <c r="BC239" s="120"/>
      <c r="BD239" s="119"/>
    </row>
    <row r="240" spans="10:56" x14ac:dyDescent="0.3">
      <c r="J240" s="97"/>
      <c r="K240" s="97"/>
      <c r="L240" s="97"/>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20"/>
      <c r="BC240" s="120"/>
      <c r="BD240" s="119"/>
    </row>
    <row r="241" spans="10:56" x14ac:dyDescent="0.3">
      <c r="J241" s="97"/>
      <c r="K241" s="97"/>
      <c r="L241" s="97"/>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20"/>
      <c r="BC241" s="120"/>
      <c r="BD241" s="119"/>
    </row>
    <row r="242" spans="10:56" x14ac:dyDescent="0.3">
      <c r="J242" s="97"/>
      <c r="K242" s="97"/>
      <c r="L242" s="97"/>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20"/>
      <c r="BC242" s="120"/>
      <c r="BD242" s="119"/>
    </row>
    <row r="243" spans="10:56" x14ac:dyDescent="0.3">
      <c r="J243" s="97"/>
      <c r="K243" s="97"/>
      <c r="L243" s="97"/>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20"/>
      <c r="BC243" s="120"/>
      <c r="BD243" s="119"/>
    </row>
    <row r="244" spans="10:56" x14ac:dyDescent="0.3">
      <c r="J244" s="97"/>
      <c r="K244" s="97"/>
      <c r="L244" s="97"/>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20"/>
      <c r="BC244" s="120"/>
      <c r="BD244" s="119"/>
    </row>
    <row r="245" spans="10:56" x14ac:dyDescent="0.3">
      <c r="J245" s="97"/>
      <c r="K245" s="97"/>
      <c r="L245" s="97"/>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20"/>
      <c r="BC245" s="120"/>
      <c r="BD245" s="119"/>
    </row>
    <row r="246" spans="10:56" x14ac:dyDescent="0.3">
      <c r="J246" s="97"/>
      <c r="K246" s="97"/>
      <c r="L246" s="97"/>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20"/>
      <c r="BC246" s="120"/>
      <c r="BD246" s="119"/>
    </row>
    <row r="247" spans="10:56" x14ac:dyDescent="0.3">
      <c r="J247" s="97"/>
      <c r="K247" s="97"/>
      <c r="L247" s="97"/>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20"/>
      <c r="BC247" s="120"/>
      <c r="BD247" s="119"/>
    </row>
    <row r="248" spans="10:56" x14ac:dyDescent="0.3">
      <c r="J248" s="97"/>
      <c r="K248" s="97"/>
      <c r="L248" s="97"/>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20"/>
      <c r="BC248" s="120"/>
      <c r="BD248" s="119"/>
    </row>
    <row r="249" spans="10:56" x14ac:dyDescent="0.3">
      <c r="J249" s="97"/>
      <c r="K249" s="97"/>
      <c r="L249" s="97"/>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20"/>
      <c r="BC249" s="120"/>
      <c r="BD249" s="119"/>
    </row>
    <row r="250" spans="10:56" x14ac:dyDescent="0.3">
      <c r="J250" s="97"/>
      <c r="K250" s="97"/>
      <c r="L250" s="97"/>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20"/>
      <c r="BC250" s="120"/>
      <c r="BD250" s="119"/>
    </row>
    <row r="251" spans="10:56" x14ac:dyDescent="0.3">
      <c r="J251" s="97"/>
      <c r="K251" s="97"/>
      <c r="L251" s="97"/>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20"/>
      <c r="BC251" s="120"/>
      <c r="BD251" s="119"/>
    </row>
    <row r="252" spans="10:56" x14ac:dyDescent="0.3">
      <c r="J252" s="97"/>
      <c r="K252" s="97"/>
      <c r="L252" s="97"/>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20"/>
      <c r="BC252" s="120"/>
      <c r="BD252" s="119"/>
    </row>
    <row r="253" spans="10:56" x14ac:dyDescent="0.3">
      <c r="J253" s="97"/>
      <c r="K253" s="97"/>
      <c r="L253" s="97"/>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20"/>
      <c r="BC253" s="120"/>
      <c r="BD253" s="119"/>
    </row>
    <row r="254" spans="10:56" x14ac:dyDescent="0.3">
      <c r="J254" s="97"/>
      <c r="K254" s="97"/>
      <c r="L254" s="97"/>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20"/>
      <c r="BC254" s="120"/>
      <c r="BD254" s="119"/>
    </row>
    <row r="255" spans="10:56" x14ac:dyDescent="0.3">
      <c r="J255" s="97"/>
      <c r="K255" s="97"/>
      <c r="L255" s="97"/>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20"/>
      <c r="BC255" s="120"/>
      <c r="BD255" s="119"/>
    </row>
    <row r="256" spans="10:56" x14ac:dyDescent="0.3">
      <c r="J256" s="97"/>
      <c r="K256" s="97"/>
      <c r="L256" s="97"/>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20"/>
      <c r="BC256" s="120"/>
      <c r="BD256" s="119"/>
    </row>
    <row r="257" spans="10:56" x14ac:dyDescent="0.3">
      <c r="J257" s="97"/>
      <c r="K257" s="97"/>
      <c r="L257" s="97"/>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20"/>
      <c r="BC257" s="120"/>
      <c r="BD257" s="119"/>
    </row>
    <row r="258" spans="10:56" x14ac:dyDescent="0.3">
      <c r="J258" s="97"/>
      <c r="K258" s="97"/>
      <c r="L258" s="97"/>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20"/>
      <c r="BC258" s="120"/>
      <c r="BD258" s="119"/>
    </row>
    <row r="259" spans="10:56" x14ac:dyDescent="0.3">
      <c r="J259" s="97"/>
      <c r="K259" s="97"/>
      <c r="L259" s="97"/>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20"/>
      <c r="BC259" s="120"/>
      <c r="BD259" s="119"/>
    </row>
    <row r="260" spans="10:56" x14ac:dyDescent="0.3">
      <c r="J260" s="97"/>
      <c r="K260" s="97"/>
      <c r="L260" s="97"/>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20"/>
      <c r="BC260" s="120"/>
      <c r="BD260" s="119"/>
    </row>
    <row r="261" spans="10:56" x14ac:dyDescent="0.3">
      <c r="J261" s="97"/>
      <c r="K261" s="97"/>
      <c r="L261" s="97"/>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20"/>
      <c r="BC261" s="120"/>
      <c r="BD261" s="119"/>
    </row>
    <row r="262" spans="10:56" x14ac:dyDescent="0.3">
      <c r="J262" s="97"/>
      <c r="K262" s="97"/>
      <c r="L262" s="97"/>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20"/>
      <c r="BC262" s="120"/>
      <c r="BD262" s="119"/>
    </row>
    <row r="263" spans="10:56" x14ac:dyDescent="0.3">
      <c r="J263" s="97"/>
      <c r="K263" s="97"/>
      <c r="L263" s="97"/>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20"/>
      <c r="BC263" s="120"/>
      <c r="BD263" s="119"/>
    </row>
    <row r="264" spans="10:56" x14ac:dyDescent="0.3">
      <c r="J264" s="97"/>
      <c r="K264" s="97"/>
      <c r="L264" s="97"/>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20"/>
      <c r="BC264" s="120"/>
      <c r="BD264" s="119"/>
    </row>
    <row r="265" spans="10:56" x14ac:dyDescent="0.3">
      <c r="J265" s="97"/>
      <c r="K265" s="97"/>
      <c r="L265" s="97"/>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20"/>
      <c r="BC265" s="120"/>
      <c r="BD265" s="119"/>
    </row>
    <row r="266" spans="10:56" x14ac:dyDescent="0.3">
      <c r="J266" s="97"/>
      <c r="K266" s="97"/>
      <c r="L266" s="97"/>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20"/>
      <c r="BC266" s="120"/>
      <c r="BD266" s="119"/>
    </row>
    <row r="267" spans="10:56" x14ac:dyDescent="0.3">
      <c r="J267" s="97"/>
      <c r="K267" s="97"/>
      <c r="L267" s="97"/>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20"/>
      <c r="BC267" s="120"/>
      <c r="BD267" s="119"/>
    </row>
    <row r="268" spans="10:56" x14ac:dyDescent="0.3">
      <c r="J268" s="97"/>
      <c r="K268" s="97"/>
      <c r="L268" s="97"/>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120"/>
      <c r="BD268" s="119"/>
    </row>
    <row r="269" spans="10:56" x14ac:dyDescent="0.3">
      <c r="J269" s="97"/>
      <c r="K269" s="97"/>
      <c r="L269" s="97"/>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20"/>
      <c r="BC269" s="120"/>
      <c r="BD269" s="119"/>
    </row>
    <row r="270" spans="10:56" x14ac:dyDescent="0.3">
      <c r="J270" s="97"/>
      <c r="K270" s="97"/>
      <c r="L270" s="97"/>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20"/>
      <c r="BC270" s="120"/>
      <c r="BD270" s="119"/>
    </row>
    <row r="271" spans="10:56" x14ac:dyDescent="0.3">
      <c r="J271" s="97"/>
      <c r="K271" s="97"/>
      <c r="L271" s="97"/>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20"/>
      <c r="BC271" s="120"/>
      <c r="BD271" s="119"/>
    </row>
    <row r="272" spans="10:56" x14ac:dyDescent="0.3">
      <c r="J272" s="97"/>
      <c r="K272" s="97"/>
      <c r="L272" s="97"/>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20"/>
      <c r="BC272" s="120"/>
      <c r="BD272" s="119"/>
    </row>
    <row r="273" spans="10:56" x14ac:dyDescent="0.3">
      <c r="J273" s="97"/>
      <c r="K273" s="97"/>
      <c r="L273" s="97"/>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20"/>
      <c r="BC273" s="120"/>
      <c r="BD273" s="119"/>
    </row>
    <row r="274" spans="10:56" x14ac:dyDescent="0.3">
      <c r="J274" s="97"/>
      <c r="K274" s="97"/>
      <c r="L274" s="97"/>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20"/>
      <c r="BC274" s="120"/>
      <c r="BD274" s="119"/>
    </row>
    <row r="275" spans="10:56" x14ac:dyDescent="0.3">
      <c r="J275" s="97"/>
      <c r="K275" s="97"/>
      <c r="L275" s="97"/>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20"/>
      <c r="BC275" s="120"/>
      <c r="BD275" s="119"/>
    </row>
    <row r="276" spans="10:56" x14ac:dyDescent="0.3">
      <c r="J276" s="97"/>
      <c r="K276" s="97"/>
      <c r="L276" s="97"/>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20"/>
      <c r="BC276" s="120"/>
      <c r="BD276" s="119"/>
    </row>
    <row r="277" spans="10:56" x14ac:dyDescent="0.3">
      <c r="J277" s="97"/>
      <c r="K277" s="97"/>
      <c r="L277" s="97"/>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20"/>
      <c r="BC277" s="120"/>
      <c r="BD277" s="119"/>
    </row>
    <row r="278" spans="10:56" x14ac:dyDescent="0.3">
      <c r="J278" s="97"/>
      <c r="K278" s="97"/>
      <c r="L278" s="97"/>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20"/>
      <c r="BC278" s="120"/>
      <c r="BD278" s="119"/>
    </row>
    <row r="279" spans="10:56" x14ac:dyDescent="0.3">
      <c r="J279" s="97"/>
      <c r="K279" s="97"/>
      <c r="L279" s="97"/>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20"/>
      <c r="BC279" s="120"/>
      <c r="BD279" s="119"/>
    </row>
    <row r="280" spans="10:56" x14ac:dyDescent="0.3">
      <c r="J280" s="97"/>
      <c r="K280" s="97"/>
      <c r="L280" s="97"/>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20"/>
      <c r="BC280" s="120"/>
      <c r="BD280" s="119"/>
    </row>
    <row r="281" spans="10:56" x14ac:dyDescent="0.3">
      <c r="J281" s="97"/>
      <c r="K281" s="97"/>
      <c r="L281" s="97"/>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20"/>
      <c r="BC281" s="120"/>
      <c r="BD281" s="119"/>
    </row>
    <row r="282" spans="10:56" x14ac:dyDescent="0.3">
      <c r="J282" s="97"/>
      <c r="K282" s="97"/>
      <c r="L282" s="97"/>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20"/>
      <c r="BC282" s="120"/>
      <c r="BD282" s="119"/>
    </row>
    <row r="283" spans="10:56" x14ac:dyDescent="0.3">
      <c r="J283" s="97"/>
      <c r="K283" s="97"/>
      <c r="L283" s="97"/>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20"/>
      <c r="BC283" s="120"/>
      <c r="BD283" s="119"/>
    </row>
    <row r="284" spans="10:56" x14ac:dyDescent="0.3">
      <c r="J284" s="97"/>
      <c r="K284" s="97"/>
      <c r="L284" s="97"/>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20"/>
      <c r="BC284" s="120"/>
      <c r="BD284" s="119"/>
    </row>
    <row r="285" spans="10:56" x14ac:dyDescent="0.3">
      <c r="J285" s="97"/>
      <c r="K285" s="97"/>
      <c r="L285" s="97"/>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20"/>
      <c r="BC285" s="120"/>
      <c r="BD285" s="119"/>
    </row>
    <row r="286" spans="10:56" x14ac:dyDescent="0.3">
      <c r="J286" s="97"/>
      <c r="K286" s="97"/>
      <c r="L286" s="97"/>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20"/>
      <c r="BC286" s="120"/>
      <c r="BD286" s="119"/>
    </row>
    <row r="287" spans="10:56" x14ac:dyDescent="0.3">
      <c r="J287" s="97"/>
      <c r="K287" s="97"/>
      <c r="L287" s="97"/>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20"/>
      <c r="BC287" s="120"/>
      <c r="BD287" s="119"/>
    </row>
    <row r="288" spans="10:56" x14ac:dyDescent="0.3">
      <c r="J288" s="97"/>
      <c r="K288" s="97"/>
      <c r="L288" s="97"/>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20"/>
      <c r="BC288" s="120"/>
      <c r="BD288" s="119"/>
    </row>
    <row r="289" spans="10:56" x14ac:dyDescent="0.3">
      <c r="J289" s="97"/>
      <c r="K289" s="97"/>
      <c r="L289" s="97"/>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20"/>
      <c r="BC289" s="120"/>
      <c r="BD289" s="119"/>
    </row>
    <row r="290" spans="10:56" x14ac:dyDescent="0.3">
      <c r="J290" s="97"/>
      <c r="K290" s="97"/>
      <c r="L290" s="97"/>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20"/>
      <c r="BC290" s="120"/>
      <c r="BD290" s="119"/>
    </row>
    <row r="291" spans="10:56" x14ac:dyDescent="0.3">
      <c r="J291" s="97"/>
      <c r="K291" s="97"/>
      <c r="L291" s="97"/>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20"/>
      <c r="BC291" s="120"/>
      <c r="BD291" s="119"/>
    </row>
    <row r="292" spans="10:56" x14ac:dyDescent="0.3">
      <c r="J292" s="97"/>
      <c r="K292" s="97"/>
      <c r="L292" s="97"/>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20"/>
      <c r="BC292" s="120"/>
      <c r="BD292" s="119"/>
    </row>
    <row r="293" spans="10:56" x14ac:dyDescent="0.3">
      <c r="J293" s="97"/>
      <c r="K293" s="97"/>
      <c r="L293" s="97"/>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20"/>
      <c r="BC293" s="120"/>
      <c r="BD293" s="119"/>
    </row>
    <row r="294" spans="10:56" x14ac:dyDescent="0.3">
      <c r="J294" s="97"/>
      <c r="K294" s="97"/>
      <c r="L294" s="97"/>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20"/>
      <c r="BC294" s="120"/>
      <c r="BD294" s="119"/>
    </row>
    <row r="295" spans="10:56" x14ac:dyDescent="0.3">
      <c r="J295" s="97"/>
      <c r="K295" s="97"/>
      <c r="L295" s="97"/>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20"/>
      <c r="BC295" s="120"/>
      <c r="BD295" s="119"/>
    </row>
    <row r="296" spans="10:56" x14ac:dyDescent="0.3">
      <c r="J296" s="97"/>
      <c r="K296" s="97"/>
      <c r="L296" s="97"/>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20"/>
      <c r="BC296" s="120"/>
      <c r="BD296" s="119"/>
    </row>
    <row r="297" spans="10:56" x14ac:dyDescent="0.3">
      <c r="J297" s="97"/>
      <c r="K297" s="97"/>
      <c r="L297" s="97"/>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20"/>
      <c r="BC297" s="120"/>
      <c r="BD297" s="119"/>
    </row>
    <row r="298" spans="10:56" x14ac:dyDescent="0.3">
      <c r="J298" s="97"/>
      <c r="K298" s="97"/>
      <c r="L298" s="97"/>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20"/>
      <c r="BC298" s="120"/>
      <c r="BD298" s="119"/>
    </row>
    <row r="299" spans="10:56" x14ac:dyDescent="0.3">
      <c r="J299" s="97"/>
      <c r="K299" s="97"/>
      <c r="L299" s="97"/>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120"/>
      <c r="BD299" s="119"/>
    </row>
    <row r="300" spans="10:56" x14ac:dyDescent="0.3">
      <c r="J300" s="97"/>
      <c r="K300" s="97"/>
      <c r="L300" s="97"/>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20"/>
      <c r="BC300" s="120"/>
      <c r="BD300" s="119"/>
    </row>
    <row r="301" spans="10:56" x14ac:dyDescent="0.3">
      <c r="J301" s="97"/>
      <c r="K301" s="97"/>
      <c r="L301" s="97"/>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20"/>
      <c r="BC301" s="120"/>
      <c r="BD301" s="119"/>
    </row>
    <row r="302" spans="10:56" x14ac:dyDescent="0.3">
      <c r="J302" s="97"/>
      <c r="K302" s="97"/>
      <c r="L302" s="97"/>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20"/>
      <c r="BC302" s="120"/>
      <c r="BD302" s="119"/>
    </row>
    <row r="303" spans="10:56" x14ac:dyDescent="0.3">
      <c r="J303" s="97"/>
      <c r="K303" s="97"/>
      <c r="L303" s="97"/>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20"/>
      <c r="BC303" s="120"/>
      <c r="BD303" s="119"/>
    </row>
    <row r="304" spans="10:56" x14ac:dyDescent="0.3">
      <c r="J304" s="97"/>
      <c r="K304" s="97"/>
      <c r="L304" s="97"/>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20"/>
      <c r="BC304" s="120"/>
      <c r="BD304" s="119"/>
    </row>
    <row r="305" spans="10:56" x14ac:dyDescent="0.3">
      <c r="J305" s="97"/>
      <c r="K305" s="97"/>
      <c r="L305" s="97"/>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20"/>
      <c r="BC305" s="120"/>
      <c r="BD305" s="119"/>
    </row>
    <row r="306" spans="10:56" x14ac:dyDescent="0.3">
      <c r="J306" s="97"/>
      <c r="K306" s="97"/>
      <c r="L306" s="97"/>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20"/>
      <c r="BC306" s="120"/>
      <c r="BD306" s="119"/>
    </row>
    <row r="307" spans="10:56" x14ac:dyDescent="0.3">
      <c r="J307" s="97"/>
      <c r="K307" s="97"/>
      <c r="L307" s="97"/>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20"/>
      <c r="BC307" s="120"/>
      <c r="BD307" s="119"/>
    </row>
    <row r="308" spans="10:56" x14ac:dyDescent="0.3">
      <c r="J308" s="97"/>
      <c r="K308" s="97"/>
      <c r="L308" s="97"/>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20"/>
      <c r="BC308" s="120"/>
      <c r="BD308" s="119"/>
    </row>
    <row r="309" spans="10:56" x14ac:dyDescent="0.3">
      <c r="J309" s="97"/>
      <c r="K309" s="97"/>
      <c r="L309" s="97"/>
      <c r="T309" s="119"/>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20"/>
      <c r="BC309" s="120"/>
      <c r="BD309" s="119"/>
    </row>
    <row r="310" spans="10:56" x14ac:dyDescent="0.3">
      <c r="J310" s="97"/>
      <c r="K310" s="97"/>
      <c r="L310" s="97"/>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20"/>
      <c r="BC310" s="120"/>
      <c r="BD310" s="119"/>
    </row>
    <row r="311" spans="10:56" x14ac:dyDescent="0.3">
      <c r="J311" s="97"/>
      <c r="K311" s="97"/>
      <c r="L311" s="97"/>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20"/>
      <c r="BC311" s="120"/>
      <c r="BD311" s="119"/>
    </row>
    <row r="312" spans="10:56" x14ac:dyDescent="0.3">
      <c r="J312" s="97"/>
      <c r="K312" s="97"/>
      <c r="L312" s="97"/>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20"/>
      <c r="BC312" s="120"/>
      <c r="BD312" s="119"/>
    </row>
    <row r="313" spans="10:56" x14ac:dyDescent="0.3">
      <c r="J313" s="97"/>
      <c r="K313" s="97"/>
      <c r="L313" s="97"/>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20"/>
      <c r="BC313" s="120"/>
      <c r="BD313" s="119"/>
    </row>
    <row r="314" spans="10:56" x14ac:dyDescent="0.3">
      <c r="J314" s="97"/>
      <c r="K314" s="97"/>
      <c r="L314" s="97"/>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20"/>
      <c r="BC314" s="120"/>
      <c r="BD314" s="119"/>
    </row>
    <row r="315" spans="10:56" x14ac:dyDescent="0.3">
      <c r="J315" s="97"/>
      <c r="K315" s="97"/>
      <c r="L315" s="97"/>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20"/>
      <c r="BC315" s="120"/>
      <c r="BD315" s="119"/>
    </row>
    <row r="316" spans="10:56" x14ac:dyDescent="0.3">
      <c r="J316" s="97"/>
      <c r="K316" s="97"/>
      <c r="L316" s="97"/>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20"/>
      <c r="BC316" s="120"/>
      <c r="BD316" s="119"/>
    </row>
    <row r="317" spans="10:56" x14ac:dyDescent="0.3">
      <c r="J317" s="97"/>
      <c r="K317" s="97"/>
      <c r="L317" s="97"/>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20"/>
      <c r="BC317" s="120"/>
      <c r="BD317" s="119"/>
    </row>
    <row r="318" spans="10:56" x14ac:dyDescent="0.3">
      <c r="J318" s="97"/>
      <c r="K318" s="97"/>
      <c r="L318" s="97"/>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20"/>
      <c r="BC318" s="120"/>
      <c r="BD318" s="119"/>
    </row>
    <row r="319" spans="10:56" x14ac:dyDescent="0.3">
      <c r="J319" s="97"/>
      <c r="K319" s="97"/>
      <c r="L319" s="97"/>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20"/>
      <c r="BC319" s="120"/>
      <c r="BD319" s="119"/>
    </row>
    <row r="320" spans="10:56" x14ac:dyDescent="0.3">
      <c r="J320" s="97"/>
      <c r="K320" s="97"/>
      <c r="L320" s="97"/>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20"/>
      <c r="BC320" s="120"/>
      <c r="BD320" s="119"/>
    </row>
    <row r="321" spans="10:56" x14ac:dyDescent="0.3">
      <c r="J321" s="97"/>
      <c r="K321" s="97"/>
      <c r="L321" s="97"/>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20"/>
      <c r="BC321" s="120"/>
      <c r="BD321" s="119"/>
    </row>
    <row r="322" spans="10:56" x14ac:dyDescent="0.3">
      <c r="J322" s="97"/>
      <c r="K322" s="97"/>
      <c r="L322" s="97"/>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20"/>
      <c r="BC322" s="120"/>
      <c r="BD322" s="119"/>
    </row>
    <row r="323" spans="10:56" x14ac:dyDescent="0.3">
      <c r="J323" s="97"/>
      <c r="K323" s="97"/>
      <c r="L323" s="97"/>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20"/>
      <c r="BC323" s="120"/>
      <c r="BD323" s="119"/>
    </row>
    <row r="324" spans="10:56" x14ac:dyDescent="0.3">
      <c r="J324" s="97"/>
      <c r="K324" s="97"/>
      <c r="L324" s="97"/>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20"/>
      <c r="BC324" s="120"/>
      <c r="BD324" s="119"/>
    </row>
    <row r="325" spans="10:56" x14ac:dyDescent="0.3">
      <c r="J325" s="97"/>
      <c r="K325" s="97"/>
      <c r="L325" s="97"/>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20"/>
      <c r="BC325" s="120"/>
      <c r="BD325" s="119"/>
    </row>
    <row r="326" spans="10:56" x14ac:dyDescent="0.3">
      <c r="J326" s="97"/>
      <c r="K326" s="97"/>
      <c r="L326" s="97"/>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20"/>
      <c r="BC326" s="120"/>
      <c r="BD326" s="119"/>
    </row>
    <row r="327" spans="10:56" x14ac:dyDescent="0.3">
      <c r="J327" s="97"/>
      <c r="K327" s="97"/>
      <c r="L327" s="97"/>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20"/>
      <c r="BC327" s="120"/>
      <c r="BD327" s="119"/>
    </row>
    <row r="328" spans="10:56" x14ac:dyDescent="0.3">
      <c r="J328" s="97"/>
      <c r="K328" s="97"/>
      <c r="L328" s="97"/>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20"/>
      <c r="BC328" s="120"/>
      <c r="BD328" s="119"/>
    </row>
    <row r="329" spans="10:56" x14ac:dyDescent="0.3">
      <c r="J329" s="97"/>
      <c r="K329" s="97"/>
      <c r="L329" s="97"/>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120"/>
      <c r="BD329" s="119"/>
    </row>
    <row r="330" spans="10:56" x14ac:dyDescent="0.3">
      <c r="J330" s="97"/>
      <c r="K330" s="97"/>
      <c r="L330" s="97"/>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20"/>
      <c r="BC330" s="120"/>
      <c r="BD330" s="119"/>
    </row>
    <row r="331" spans="10:56" x14ac:dyDescent="0.3">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20"/>
      <c r="BC331" s="120"/>
      <c r="BD331" s="119"/>
    </row>
    <row r="332" spans="10:56" x14ac:dyDescent="0.3">
      <c r="T332" s="119"/>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20"/>
      <c r="BC332" s="120"/>
      <c r="BD332" s="119"/>
    </row>
    <row r="333" spans="10:56" x14ac:dyDescent="0.3">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20"/>
      <c r="BC333" s="120"/>
      <c r="BD333" s="119"/>
    </row>
    <row r="334" spans="10:56" x14ac:dyDescent="0.3">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20"/>
      <c r="BC334" s="120"/>
      <c r="BD334" s="119"/>
    </row>
    <row r="335" spans="10:56" x14ac:dyDescent="0.3">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20"/>
      <c r="BC335" s="120"/>
      <c r="BD335" s="119"/>
    </row>
    <row r="336" spans="10:56" x14ac:dyDescent="0.3">
      <c r="T336" s="119"/>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20"/>
      <c r="BC336" s="120"/>
      <c r="BD336" s="119"/>
    </row>
    <row r="337" spans="20:56" x14ac:dyDescent="0.3">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20"/>
      <c r="BC337" s="120"/>
      <c r="BD337" s="119"/>
    </row>
    <row r="338" spans="20:56" x14ac:dyDescent="0.3">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20"/>
      <c r="BC338" s="120"/>
      <c r="BD338" s="119"/>
    </row>
    <row r="339" spans="20:56" x14ac:dyDescent="0.3">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20"/>
      <c r="BC339" s="120"/>
      <c r="BD339" s="119"/>
    </row>
    <row r="340" spans="20:56" x14ac:dyDescent="0.3">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20"/>
      <c r="BC340" s="120"/>
      <c r="BD340" s="119"/>
    </row>
    <row r="341" spans="20:56" x14ac:dyDescent="0.3">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20"/>
      <c r="BC341" s="120"/>
      <c r="BD341" s="119"/>
    </row>
    <row r="342" spans="20:56" x14ac:dyDescent="0.3">
      <c r="T342" s="119"/>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20"/>
      <c r="BC342" s="120"/>
      <c r="BD342" s="119"/>
    </row>
    <row r="343" spans="20:56" x14ac:dyDescent="0.3">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20"/>
      <c r="BC343" s="120"/>
      <c r="BD343" s="119"/>
    </row>
    <row r="344" spans="20:56" x14ac:dyDescent="0.3">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20"/>
      <c r="BC344" s="120"/>
      <c r="BD344" s="119"/>
    </row>
    <row r="345" spans="20:56" x14ac:dyDescent="0.3">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20"/>
      <c r="BC345" s="120"/>
      <c r="BD345" s="119"/>
    </row>
    <row r="346" spans="20:56" x14ac:dyDescent="0.3">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20"/>
      <c r="BC346" s="120"/>
      <c r="BD346" s="119"/>
    </row>
    <row r="347" spans="20:56" x14ac:dyDescent="0.3">
      <c r="T347" s="119"/>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20"/>
      <c r="BC347" s="120"/>
      <c r="BD347" s="119"/>
    </row>
    <row r="348" spans="20:56" x14ac:dyDescent="0.3">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20"/>
      <c r="BC348" s="120"/>
      <c r="BD348" s="119"/>
    </row>
    <row r="349" spans="20:56" x14ac:dyDescent="0.3">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20"/>
      <c r="BC349" s="120"/>
      <c r="BD349" s="119"/>
    </row>
    <row r="350" spans="20:56" x14ac:dyDescent="0.3">
      <c r="T350" s="119"/>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20"/>
      <c r="BC350" s="120"/>
      <c r="BD350" s="119"/>
    </row>
    <row r="351" spans="20:56" x14ac:dyDescent="0.3">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20"/>
      <c r="BC351" s="120"/>
      <c r="BD351" s="119"/>
    </row>
    <row r="352" spans="20:56" x14ac:dyDescent="0.3">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20"/>
      <c r="BC352" s="120"/>
      <c r="BD352" s="119"/>
    </row>
    <row r="353" spans="20:56" x14ac:dyDescent="0.3">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20"/>
      <c r="BC353" s="120"/>
      <c r="BD353" s="119"/>
    </row>
    <row r="354" spans="20:56" x14ac:dyDescent="0.3">
      <c r="T354" s="119"/>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20"/>
      <c r="BC354" s="120"/>
      <c r="BD354" s="119"/>
    </row>
    <row r="355" spans="20:56" x14ac:dyDescent="0.3">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20"/>
      <c r="BC355" s="120"/>
      <c r="BD355" s="119"/>
    </row>
    <row r="356" spans="20:56" x14ac:dyDescent="0.3">
      <c r="T356" s="119"/>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20"/>
      <c r="BC356" s="120"/>
      <c r="BD356" s="119"/>
    </row>
    <row r="357" spans="20:56" x14ac:dyDescent="0.3">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20"/>
      <c r="BC357" s="120"/>
      <c r="BD357" s="119"/>
    </row>
    <row r="358" spans="20:56" x14ac:dyDescent="0.3">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20"/>
      <c r="BC358" s="120"/>
      <c r="BD358" s="119"/>
    </row>
    <row r="359" spans="20:56" x14ac:dyDescent="0.3">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20"/>
      <c r="BC359" s="120"/>
      <c r="BD359" s="119"/>
    </row>
    <row r="360" spans="20:56" x14ac:dyDescent="0.3">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20"/>
      <c r="BC360" s="120"/>
      <c r="BD360" s="119"/>
    </row>
    <row r="361" spans="20:56" x14ac:dyDescent="0.3">
      <c r="T361" s="119"/>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20"/>
      <c r="BC361" s="120"/>
      <c r="BD361" s="119"/>
    </row>
    <row r="362" spans="20:56" x14ac:dyDescent="0.3">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20"/>
      <c r="BC362" s="120"/>
      <c r="BD362" s="119"/>
    </row>
    <row r="363" spans="20:56" x14ac:dyDescent="0.3">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20"/>
      <c r="BC363" s="120"/>
      <c r="BD363" s="119"/>
    </row>
    <row r="364" spans="20:56" x14ac:dyDescent="0.3">
      <c r="T364" s="119"/>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20"/>
      <c r="BC364" s="120"/>
      <c r="BD364" s="119"/>
    </row>
    <row r="365" spans="20:56" x14ac:dyDescent="0.3">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20"/>
      <c r="BC365" s="120"/>
      <c r="BD365" s="119"/>
    </row>
    <row r="366" spans="20:56" x14ac:dyDescent="0.3">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20"/>
      <c r="BC366" s="120"/>
      <c r="BD366" s="119"/>
    </row>
    <row r="367" spans="20:56" x14ac:dyDescent="0.3">
      <c r="T367" s="119"/>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20"/>
      <c r="BC367" s="120"/>
      <c r="BD367" s="119"/>
    </row>
    <row r="368" spans="20:56" x14ac:dyDescent="0.3">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20"/>
      <c r="BC368" s="120"/>
      <c r="BD368" s="119"/>
    </row>
    <row r="369" spans="20:56" x14ac:dyDescent="0.3">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20"/>
      <c r="BC369" s="120"/>
      <c r="BD369" s="119"/>
    </row>
    <row r="370" spans="20:56" x14ac:dyDescent="0.3">
      <c r="T370" s="119"/>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20"/>
      <c r="BC370" s="120"/>
      <c r="BD370" s="119"/>
    </row>
    <row r="371" spans="20:56" x14ac:dyDescent="0.3">
      <c r="T371" s="119"/>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20"/>
      <c r="BC371" s="120"/>
      <c r="BD371" s="119"/>
    </row>
    <row r="372" spans="20:56" x14ac:dyDescent="0.3">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20"/>
      <c r="BC372" s="120"/>
      <c r="BD372" s="119"/>
    </row>
    <row r="373" spans="20:56" x14ac:dyDescent="0.3">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20"/>
      <c r="BC373" s="120"/>
      <c r="BD373" s="119"/>
    </row>
    <row r="374" spans="20:56" x14ac:dyDescent="0.3">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20"/>
      <c r="BC374" s="120"/>
      <c r="BD374" s="119"/>
    </row>
    <row r="375" spans="20:56" x14ac:dyDescent="0.3">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20"/>
      <c r="BC375" s="120"/>
      <c r="BD375" s="119"/>
    </row>
    <row r="376" spans="20:56" x14ac:dyDescent="0.3">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20"/>
      <c r="BC376" s="120"/>
      <c r="BD376" s="119"/>
    </row>
    <row r="377" spans="20:56" x14ac:dyDescent="0.3">
      <c r="T377" s="119"/>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20"/>
      <c r="BC377" s="120"/>
      <c r="BD377" s="119"/>
    </row>
    <row r="378" spans="20:56" x14ac:dyDescent="0.3">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20"/>
      <c r="BC378" s="120"/>
      <c r="BD378" s="119"/>
    </row>
    <row r="379" spans="20:56" x14ac:dyDescent="0.3">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20"/>
      <c r="BC379" s="120"/>
      <c r="BD379" s="119"/>
    </row>
    <row r="380" spans="20:56" x14ac:dyDescent="0.3">
      <c r="T380" s="119"/>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20"/>
      <c r="BC380" s="120"/>
      <c r="BD380" s="119"/>
    </row>
    <row r="381" spans="20:56" x14ac:dyDescent="0.3">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20"/>
      <c r="BC381" s="120"/>
      <c r="BD381" s="119"/>
    </row>
    <row r="382" spans="20:56" x14ac:dyDescent="0.3">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20"/>
      <c r="BC382" s="120"/>
      <c r="BD382" s="119"/>
    </row>
    <row r="383" spans="20:56" x14ac:dyDescent="0.3">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20"/>
      <c r="BC383" s="120"/>
      <c r="BD383" s="119"/>
    </row>
    <row r="384" spans="20:56" x14ac:dyDescent="0.3">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20"/>
      <c r="BC384" s="120"/>
      <c r="BD384" s="119"/>
    </row>
    <row r="385" spans="20:56" x14ac:dyDescent="0.3">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20"/>
      <c r="BC385" s="120"/>
      <c r="BD385" s="119"/>
    </row>
    <row r="386" spans="20:56" x14ac:dyDescent="0.3">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20"/>
      <c r="BC386" s="120"/>
      <c r="BD386" s="119"/>
    </row>
    <row r="387" spans="20:56" x14ac:dyDescent="0.3">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20"/>
      <c r="BC387" s="120"/>
      <c r="BD387" s="119"/>
    </row>
    <row r="388" spans="20:56" x14ac:dyDescent="0.3">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20"/>
      <c r="BC388" s="120"/>
      <c r="BD388" s="119"/>
    </row>
    <row r="389" spans="20:56" x14ac:dyDescent="0.3">
      <c r="T389" s="119"/>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20"/>
      <c r="BC389" s="120"/>
      <c r="BD389" s="119"/>
    </row>
    <row r="390" spans="20:56" x14ac:dyDescent="0.3">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20"/>
      <c r="BC390" s="120"/>
      <c r="BD390" s="119"/>
    </row>
    <row r="391" spans="20:56" x14ac:dyDescent="0.3">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20"/>
      <c r="BC391" s="120"/>
      <c r="BD391" s="119"/>
    </row>
    <row r="392" spans="20:56" x14ac:dyDescent="0.3">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20"/>
      <c r="BC392" s="120"/>
      <c r="BD392" s="119"/>
    </row>
    <row r="393" spans="20:56" x14ac:dyDescent="0.3">
      <c r="T393" s="119"/>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20"/>
      <c r="BC393" s="120"/>
      <c r="BD393" s="119"/>
    </row>
    <row r="394" spans="20:56" x14ac:dyDescent="0.3">
      <c r="T394" s="119"/>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20"/>
      <c r="BC394" s="120"/>
      <c r="BD394" s="119"/>
    </row>
    <row r="395" spans="20:56" x14ac:dyDescent="0.3">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20"/>
      <c r="BC395" s="120"/>
      <c r="BD395" s="119"/>
    </row>
    <row r="396" spans="20:56" x14ac:dyDescent="0.3">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20"/>
      <c r="BC396" s="120"/>
      <c r="BD396" s="119"/>
    </row>
    <row r="397" spans="20:56" x14ac:dyDescent="0.3">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20"/>
      <c r="BC397" s="120"/>
      <c r="BD397" s="119"/>
    </row>
    <row r="398" spans="20:56" x14ac:dyDescent="0.3">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20"/>
      <c r="BC398" s="120"/>
      <c r="BD398" s="119"/>
    </row>
    <row r="399" spans="20:56" x14ac:dyDescent="0.3">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20"/>
      <c r="BC399" s="120"/>
      <c r="BD399" s="119"/>
    </row>
    <row r="400" spans="20:56" x14ac:dyDescent="0.3">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20"/>
      <c r="BC400" s="120"/>
      <c r="BD400" s="119"/>
    </row>
    <row r="401" spans="20:56" x14ac:dyDescent="0.3">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20"/>
      <c r="BC401" s="120"/>
      <c r="BD401" s="119"/>
    </row>
    <row r="402" spans="20:56" x14ac:dyDescent="0.3">
      <c r="T402" s="119"/>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20"/>
      <c r="BC402" s="120"/>
      <c r="BD402" s="119"/>
    </row>
    <row r="403" spans="20:56" x14ac:dyDescent="0.3">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20"/>
      <c r="BC403" s="120"/>
      <c r="BD403" s="119"/>
    </row>
    <row r="404" spans="20:56" x14ac:dyDescent="0.3">
      <c r="T404" s="119"/>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20"/>
      <c r="BC404" s="120"/>
      <c r="BD404" s="119"/>
    </row>
    <row r="405" spans="20:56" x14ac:dyDescent="0.3">
      <c r="T405" s="119"/>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20"/>
      <c r="BC405" s="120"/>
      <c r="BD405" s="119"/>
    </row>
    <row r="406" spans="20:56" x14ac:dyDescent="0.3">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20"/>
      <c r="BC406" s="120"/>
      <c r="BD406" s="119"/>
    </row>
    <row r="407" spans="20:56" x14ac:dyDescent="0.3">
      <c r="T407" s="119"/>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20"/>
      <c r="BC407" s="120"/>
      <c r="BD407" s="119"/>
    </row>
    <row r="408" spans="20:56" x14ac:dyDescent="0.3">
      <c r="T408" s="119"/>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20"/>
      <c r="BC408" s="120"/>
      <c r="BD408" s="119"/>
    </row>
    <row r="409" spans="20:56" x14ac:dyDescent="0.3">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20"/>
      <c r="BC409" s="120"/>
      <c r="BD409" s="119"/>
    </row>
    <row r="410" spans="20:56" x14ac:dyDescent="0.3">
      <c r="T410" s="119"/>
      <c r="U410" s="119"/>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20"/>
      <c r="BC410" s="120"/>
      <c r="BD410" s="119"/>
    </row>
    <row r="411" spans="20:56" x14ac:dyDescent="0.3">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20"/>
      <c r="BC411" s="120"/>
      <c r="BD411" s="119"/>
    </row>
    <row r="412" spans="20:56" x14ac:dyDescent="0.3">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20"/>
      <c r="BC412" s="120"/>
      <c r="BD412" s="119"/>
    </row>
    <row r="413" spans="20:56" x14ac:dyDescent="0.3">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20"/>
      <c r="BC413" s="120"/>
      <c r="BD413" s="119"/>
    </row>
    <row r="414" spans="20:56" x14ac:dyDescent="0.3">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20"/>
      <c r="BC414" s="120"/>
      <c r="BD414" s="119"/>
    </row>
    <row r="415" spans="20:56" x14ac:dyDescent="0.3">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20"/>
      <c r="BC415" s="120"/>
      <c r="BD415" s="119"/>
    </row>
    <row r="416" spans="20:56" x14ac:dyDescent="0.3">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20"/>
      <c r="BC416" s="120"/>
      <c r="BD416" s="119"/>
    </row>
    <row r="417" spans="20:56" x14ac:dyDescent="0.3">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20"/>
      <c r="BC417" s="120"/>
      <c r="BD417" s="119"/>
    </row>
    <row r="418" spans="20:56" x14ac:dyDescent="0.3">
      <c r="T418" s="119"/>
      <c r="U418" s="119"/>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20"/>
      <c r="BC418" s="120"/>
      <c r="BD418" s="119"/>
    </row>
    <row r="419" spans="20:56" x14ac:dyDescent="0.3">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20"/>
      <c r="BC419" s="120"/>
      <c r="BD419" s="119"/>
    </row>
    <row r="420" spans="20:56" x14ac:dyDescent="0.3">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20"/>
      <c r="BC420" s="120"/>
      <c r="BD420" s="119"/>
    </row>
    <row r="421" spans="20:56" x14ac:dyDescent="0.3">
      <c r="T421" s="119"/>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20"/>
      <c r="BC421" s="120"/>
      <c r="BD421" s="119"/>
    </row>
    <row r="422" spans="20:56" x14ac:dyDescent="0.3">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20"/>
      <c r="BC422" s="120"/>
      <c r="BD422" s="119"/>
    </row>
    <row r="423" spans="20:56" x14ac:dyDescent="0.3">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20"/>
      <c r="BC423" s="120"/>
      <c r="BD423" s="119"/>
    </row>
    <row r="424" spans="20:56" x14ac:dyDescent="0.3">
      <c r="T424" s="119"/>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20"/>
      <c r="BC424" s="120"/>
      <c r="BD424" s="119"/>
    </row>
    <row r="425" spans="20:56" x14ac:dyDescent="0.3">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20"/>
      <c r="BC425" s="120"/>
      <c r="BD425" s="119"/>
    </row>
    <row r="426" spans="20:56" x14ac:dyDescent="0.3">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20"/>
      <c r="BC426" s="120"/>
      <c r="BD426" s="119"/>
    </row>
    <row r="427" spans="20:56" x14ac:dyDescent="0.3">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20"/>
      <c r="BC427" s="120"/>
      <c r="BD427" s="119"/>
    </row>
    <row r="428" spans="20:56" x14ac:dyDescent="0.3">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20"/>
      <c r="BC428" s="120"/>
      <c r="BD428" s="119"/>
    </row>
    <row r="429" spans="20:56" x14ac:dyDescent="0.3">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20"/>
      <c r="BC429" s="120"/>
      <c r="BD429" s="119"/>
    </row>
    <row r="430" spans="20:56" x14ac:dyDescent="0.3">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20"/>
      <c r="BC430" s="120"/>
      <c r="BD430" s="119"/>
    </row>
    <row r="431" spans="20:56" x14ac:dyDescent="0.3">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20"/>
      <c r="BC431" s="120"/>
      <c r="BD431" s="119"/>
    </row>
    <row r="432" spans="20:56" x14ac:dyDescent="0.3">
      <c r="T432" s="119"/>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20"/>
      <c r="BC432" s="120"/>
      <c r="BD432" s="119"/>
    </row>
    <row r="433" spans="20:56" x14ac:dyDescent="0.3">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20"/>
      <c r="BC433" s="120"/>
      <c r="BD433" s="119"/>
    </row>
    <row r="434" spans="20:56" x14ac:dyDescent="0.3">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20"/>
      <c r="BC434" s="120"/>
      <c r="BD434" s="119"/>
    </row>
    <row r="435" spans="20:56" x14ac:dyDescent="0.3">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20"/>
      <c r="BC435" s="120"/>
      <c r="BD435" s="119"/>
    </row>
    <row r="436" spans="20:56" x14ac:dyDescent="0.3">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20"/>
      <c r="BC436" s="120"/>
      <c r="BD436" s="119"/>
    </row>
    <row r="437" spans="20:56" x14ac:dyDescent="0.3">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20"/>
      <c r="BC437" s="120"/>
      <c r="BD437" s="119"/>
    </row>
    <row r="438" spans="20:56" x14ac:dyDescent="0.3">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20"/>
      <c r="BC438" s="120"/>
      <c r="BD438" s="119"/>
    </row>
    <row r="439" spans="20:56" x14ac:dyDescent="0.3">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20"/>
      <c r="BC439" s="120"/>
      <c r="BD439" s="119"/>
    </row>
    <row r="440" spans="20:56" x14ac:dyDescent="0.3">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20"/>
      <c r="BC440" s="120"/>
      <c r="BD440" s="119"/>
    </row>
    <row r="441" spans="20:56" x14ac:dyDescent="0.3">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20"/>
      <c r="BC441" s="120"/>
      <c r="BD441" s="119"/>
    </row>
    <row r="442" spans="20:56" x14ac:dyDescent="0.3">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20"/>
      <c r="BC442" s="120"/>
      <c r="BD442" s="119"/>
    </row>
    <row r="443" spans="20:56" x14ac:dyDescent="0.3">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20"/>
      <c r="BC443" s="120"/>
      <c r="BD443" s="119"/>
    </row>
    <row r="444" spans="20:56" x14ac:dyDescent="0.3">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20"/>
      <c r="BC444" s="120"/>
      <c r="BD444" s="119"/>
    </row>
    <row r="445" spans="20:56" x14ac:dyDescent="0.3">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20"/>
      <c r="BC445" s="120"/>
      <c r="BD445" s="119"/>
    </row>
    <row r="446" spans="20:56" x14ac:dyDescent="0.3">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20"/>
      <c r="BC446" s="120"/>
      <c r="BD446" s="119"/>
    </row>
    <row r="447" spans="20:56" x14ac:dyDescent="0.3">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20"/>
      <c r="BC447" s="120"/>
      <c r="BD447" s="119"/>
    </row>
    <row r="448" spans="20:56" x14ac:dyDescent="0.3">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20"/>
      <c r="BC448" s="120"/>
      <c r="BD448" s="119"/>
    </row>
    <row r="449" spans="20:56" x14ac:dyDescent="0.3">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20"/>
      <c r="BC449" s="120"/>
      <c r="BD449" s="119"/>
    </row>
    <row r="450" spans="20:56" x14ac:dyDescent="0.3">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20"/>
      <c r="BC450" s="120"/>
      <c r="BD450" s="119"/>
    </row>
    <row r="451" spans="20:56" x14ac:dyDescent="0.3">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20"/>
      <c r="BC451" s="120"/>
      <c r="BD451" s="119"/>
    </row>
    <row r="452" spans="20:56" x14ac:dyDescent="0.3">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20"/>
      <c r="BC452" s="120"/>
      <c r="BD452" s="119"/>
    </row>
    <row r="453" spans="20:56" x14ac:dyDescent="0.3">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20"/>
      <c r="BC453" s="120"/>
      <c r="BD453" s="119"/>
    </row>
    <row r="454" spans="20:56" x14ac:dyDescent="0.3">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20"/>
      <c r="BC454" s="120"/>
      <c r="BD454" s="119"/>
    </row>
    <row r="455" spans="20:56" x14ac:dyDescent="0.3">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20"/>
      <c r="BC455" s="120"/>
      <c r="BD455" s="119"/>
    </row>
    <row r="456" spans="20:56" x14ac:dyDescent="0.3">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20"/>
      <c r="BC456" s="120"/>
      <c r="BD456" s="119"/>
    </row>
    <row r="457" spans="20:56" x14ac:dyDescent="0.3">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20"/>
      <c r="BC457" s="120"/>
      <c r="BD457" s="119"/>
    </row>
    <row r="458" spans="20:56" x14ac:dyDescent="0.3">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20"/>
      <c r="BC458" s="120"/>
      <c r="BD458" s="119"/>
    </row>
    <row r="459" spans="20:56" x14ac:dyDescent="0.3">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20"/>
      <c r="BC459" s="120"/>
      <c r="BD459" s="119"/>
    </row>
    <row r="460" spans="20:56" x14ac:dyDescent="0.3">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20"/>
      <c r="BC460" s="120"/>
      <c r="BD460" s="119"/>
    </row>
    <row r="461" spans="20:56" x14ac:dyDescent="0.3">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20"/>
      <c r="BC461" s="120"/>
      <c r="BD461" s="119"/>
    </row>
    <row r="462" spans="20:56" x14ac:dyDescent="0.3">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20"/>
      <c r="BC462" s="120"/>
      <c r="BD462" s="119"/>
    </row>
    <row r="463" spans="20:56" x14ac:dyDescent="0.3">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20"/>
      <c r="BC463" s="120"/>
      <c r="BD463" s="119"/>
    </row>
    <row r="464" spans="20:56" x14ac:dyDescent="0.3">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20"/>
      <c r="BC464" s="120"/>
      <c r="BD464" s="119"/>
    </row>
    <row r="465" spans="20:56" x14ac:dyDescent="0.3">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20"/>
      <c r="BC465" s="120"/>
      <c r="BD465" s="119"/>
    </row>
    <row r="466" spans="20:56" x14ac:dyDescent="0.3">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20"/>
      <c r="BC466" s="120"/>
      <c r="BD466" s="119"/>
    </row>
    <row r="467" spans="20:56" x14ac:dyDescent="0.3">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20"/>
      <c r="BC467" s="120"/>
      <c r="BD467" s="119"/>
    </row>
    <row r="468" spans="20:56" x14ac:dyDescent="0.3">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20"/>
      <c r="BC468" s="120"/>
      <c r="BD468" s="119"/>
    </row>
    <row r="469" spans="20:56" x14ac:dyDescent="0.3">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20"/>
      <c r="BC469" s="120"/>
      <c r="BD469" s="119"/>
    </row>
    <row r="470" spans="20:56" x14ac:dyDescent="0.3">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20"/>
      <c r="BC470" s="120"/>
      <c r="BD470" s="119"/>
    </row>
    <row r="471" spans="20:56" x14ac:dyDescent="0.3">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20"/>
      <c r="BC471" s="120"/>
      <c r="BD471" s="119"/>
    </row>
    <row r="472" spans="20:56" x14ac:dyDescent="0.3">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20"/>
      <c r="BC472" s="120"/>
      <c r="BD472" s="119"/>
    </row>
    <row r="473" spans="20:56" x14ac:dyDescent="0.3">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20"/>
      <c r="BC473" s="120"/>
      <c r="BD473" s="119"/>
    </row>
    <row r="474" spans="20:56" x14ac:dyDescent="0.3">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20"/>
      <c r="BC474" s="120"/>
      <c r="BD474" s="119"/>
    </row>
    <row r="475" spans="20:56" x14ac:dyDescent="0.3">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20"/>
      <c r="BC475" s="120"/>
      <c r="BD475" s="119"/>
    </row>
    <row r="476" spans="20:56" x14ac:dyDescent="0.3">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20"/>
      <c r="BC476" s="120"/>
      <c r="BD476" s="119"/>
    </row>
    <row r="477" spans="20:56" x14ac:dyDescent="0.3">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20"/>
      <c r="BC477" s="120"/>
      <c r="BD477" s="119"/>
    </row>
    <row r="478" spans="20:56" x14ac:dyDescent="0.3">
      <c r="T478" s="119"/>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20"/>
      <c r="BC478" s="120"/>
      <c r="BD478" s="119"/>
    </row>
    <row r="479" spans="20:56" x14ac:dyDescent="0.3">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20"/>
      <c r="BC479" s="120"/>
      <c r="BD479" s="119"/>
    </row>
    <row r="480" spans="20:56" x14ac:dyDescent="0.3">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20"/>
      <c r="BC480" s="120"/>
      <c r="BD480" s="119"/>
    </row>
    <row r="481" spans="20:56" x14ac:dyDescent="0.3">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20"/>
      <c r="BC481" s="120"/>
      <c r="BD481" s="119"/>
    </row>
    <row r="482" spans="20:56" x14ac:dyDescent="0.3">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20"/>
      <c r="BC482" s="120"/>
      <c r="BD482" s="119"/>
    </row>
    <row r="483" spans="20:56" x14ac:dyDescent="0.3">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20"/>
      <c r="BC483" s="120"/>
      <c r="BD483" s="119"/>
    </row>
    <row r="484" spans="20:56" x14ac:dyDescent="0.3">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20"/>
      <c r="BC484" s="120"/>
      <c r="BD484" s="119"/>
    </row>
    <row r="485" spans="20:56" x14ac:dyDescent="0.3">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20"/>
      <c r="BC485" s="120"/>
      <c r="BD485" s="119"/>
    </row>
    <row r="486" spans="20:56" x14ac:dyDescent="0.3">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20"/>
      <c r="BC486" s="120"/>
      <c r="BD486" s="119"/>
    </row>
    <row r="487" spans="20:56" x14ac:dyDescent="0.3">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20"/>
      <c r="BC487" s="120"/>
      <c r="BD487" s="119"/>
    </row>
    <row r="488" spans="20:56" x14ac:dyDescent="0.3">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20"/>
      <c r="BC488" s="120"/>
      <c r="BD488" s="119"/>
    </row>
    <row r="489" spans="20:56" x14ac:dyDescent="0.3">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20"/>
      <c r="BC489" s="120"/>
      <c r="BD489" s="119"/>
    </row>
    <row r="490" spans="20:56" x14ac:dyDescent="0.3">
      <c r="T490" s="119"/>
      <c r="U490" s="119"/>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20"/>
      <c r="BC490" s="120"/>
      <c r="BD490" s="119"/>
    </row>
    <row r="491" spans="20:56" x14ac:dyDescent="0.3">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20"/>
      <c r="BC491" s="120"/>
      <c r="BD491" s="119"/>
    </row>
    <row r="492" spans="20:56" x14ac:dyDescent="0.3">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20"/>
      <c r="BC492" s="120"/>
      <c r="BD492" s="119"/>
    </row>
    <row r="493" spans="20:56" x14ac:dyDescent="0.3">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20"/>
      <c r="BC493" s="120"/>
      <c r="BD493" s="119"/>
    </row>
    <row r="494" spans="20:56" x14ac:dyDescent="0.3">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20"/>
      <c r="BC494" s="120"/>
      <c r="BD494" s="119"/>
    </row>
    <row r="495" spans="20:56" x14ac:dyDescent="0.3">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20"/>
      <c r="BC495" s="120"/>
      <c r="BD495" s="119"/>
    </row>
    <row r="496" spans="20:56" x14ac:dyDescent="0.3">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20"/>
      <c r="BC496" s="120"/>
      <c r="BD496" s="119"/>
    </row>
    <row r="497" spans="20:56" x14ac:dyDescent="0.3">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20"/>
      <c r="BC497" s="120"/>
      <c r="BD497" s="119"/>
    </row>
    <row r="498" spans="20:56" x14ac:dyDescent="0.3">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20"/>
      <c r="BC498" s="120"/>
      <c r="BD498" s="119"/>
    </row>
    <row r="499" spans="20:56" x14ac:dyDescent="0.3">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20"/>
      <c r="BC499" s="120"/>
      <c r="BD499" s="119"/>
    </row>
    <row r="500" spans="20:56" x14ac:dyDescent="0.3">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20"/>
      <c r="BC500" s="120"/>
      <c r="BD500" s="119"/>
    </row>
    <row r="501" spans="20:56" x14ac:dyDescent="0.3">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20"/>
      <c r="BC501" s="120"/>
      <c r="BD501" s="119"/>
    </row>
    <row r="502" spans="20:56" x14ac:dyDescent="0.3">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20"/>
      <c r="BC502" s="120"/>
      <c r="BD502" s="119"/>
    </row>
    <row r="503" spans="20:56" x14ac:dyDescent="0.3">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20"/>
      <c r="BC503" s="120"/>
      <c r="BD503" s="119"/>
    </row>
    <row r="504" spans="20:56" x14ac:dyDescent="0.3">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20"/>
      <c r="BC504" s="120"/>
      <c r="BD504" s="119"/>
    </row>
    <row r="505" spans="20:56" x14ac:dyDescent="0.3">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20"/>
      <c r="BC505" s="120"/>
      <c r="BD505" s="119"/>
    </row>
    <row r="506" spans="20:56" x14ac:dyDescent="0.3">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20"/>
      <c r="BC506" s="120"/>
      <c r="BD506" s="119"/>
    </row>
    <row r="507" spans="20:56" x14ac:dyDescent="0.3">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20"/>
      <c r="BC507" s="120"/>
      <c r="BD507" s="119"/>
    </row>
    <row r="508" spans="20:56" x14ac:dyDescent="0.3">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20"/>
      <c r="BC508" s="120"/>
      <c r="BD508" s="119"/>
    </row>
    <row r="509" spans="20:56" x14ac:dyDescent="0.3">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20"/>
      <c r="BC509" s="120"/>
      <c r="BD509" s="119"/>
    </row>
    <row r="510" spans="20:56" x14ac:dyDescent="0.3">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20"/>
      <c r="BC510" s="120"/>
      <c r="BD510" s="119"/>
    </row>
    <row r="511" spans="20:56" x14ac:dyDescent="0.3">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20"/>
      <c r="BC511" s="120"/>
      <c r="BD511" s="119"/>
    </row>
    <row r="512" spans="20:56" x14ac:dyDescent="0.3">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20"/>
      <c r="BC512" s="120"/>
      <c r="BD512" s="119"/>
    </row>
    <row r="513" spans="20:56" x14ac:dyDescent="0.3">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20"/>
      <c r="BC513" s="120"/>
      <c r="BD513" s="119"/>
    </row>
    <row r="514" spans="20:56" x14ac:dyDescent="0.3">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20"/>
      <c r="BC514" s="120"/>
      <c r="BD514" s="119"/>
    </row>
    <row r="515" spans="20:56" x14ac:dyDescent="0.3">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20"/>
      <c r="BC515" s="120"/>
      <c r="BD515" s="119"/>
    </row>
    <row r="516" spans="20:56" x14ac:dyDescent="0.3">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20"/>
      <c r="BC516" s="120"/>
      <c r="BD516" s="119"/>
    </row>
    <row r="517" spans="20:56" x14ac:dyDescent="0.3">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20"/>
      <c r="BC517" s="120"/>
      <c r="BD517" s="119"/>
    </row>
    <row r="518" spans="20:56" x14ac:dyDescent="0.3">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20"/>
      <c r="BC518" s="120"/>
      <c r="BD518" s="119"/>
    </row>
    <row r="519" spans="20:56" x14ac:dyDescent="0.3">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20"/>
      <c r="BC519" s="120"/>
      <c r="BD519" s="119"/>
    </row>
    <row r="520" spans="20:56" x14ac:dyDescent="0.3">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20"/>
      <c r="BC520" s="120"/>
      <c r="BD520" s="119"/>
    </row>
    <row r="521" spans="20:56" x14ac:dyDescent="0.3">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20"/>
      <c r="BC521" s="120"/>
      <c r="BD521" s="119"/>
    </row>
    <row r="522" spans="20:56" x14ac:dyDescent="0.3">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20"/>
      <c r="BC522" s="120"/>
      <c r="BD522" s="119"/>
    </row>
    <row r="523" spans="20:56" x14ac:dyDescent="0.3">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20"/>
      <c r="BC523" s="120"/>
      <c r="BD523" s="119"/>
    </row>
    <row r="524" spans="20:56" x14ac:dyDescent="0.3">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20"/>
      <c r="BC524" s="120"/>
      <c r="BD524" s="119"/>
    </row>
    <row r="525" spans="20:56" x14ac:dyDescent="0.3">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20"/>
      <c r="BC525" s="120"/>
      <c r="BD525" s="119"/>
    </row>
    <row r="526" spans="20:56" x14ac:dyDescent="0.3">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20"/>
      <c r="BC526" s="120"/>
      <c r="BD526" s="119"/>
    </row>
    <row r="527" spans="20:56" x14ac:dyDescent="0.3">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20"/>
      <c r="BC527" s="120"/>
      <c r="BD527" s="119"/>
    </row>
    <row r="528" spans="20:56" x14ac:dyDescent="0.3">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20"/>
      <c r="BC528" s="120"/>
      <c r="BD528" s="119"/>
    </row>
    <row r="529" spans="20:56" x14ac:dyDescent="0.3">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20"/>
      <c r="BC529" s="120"/>
      <c r="BD529" s="119"/>
    </row>
    <row r="530" spans="20:56" x14ac:dyDescent="0.3">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20"/>
      <c r="BC530" s="120"/>
      <c r="BD530" s="119"/>
    </row>
    <row r="531" spans="20:56" x14ac:dyDescent="0.3">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20"/>
      <c r="BC531" s="120"/>
      <c r="BD531" s="119"/>
    </row>
    <row r="532" spans="20:56" x14ac:dyDescent="0.3">
      <c r="T532" s="119"/>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20"/>
      <c r="BC532" s="120"/>
      <c r="BD532" s="119"/>
    </row>
    <row r="533" spans="20:56" x14ac:dyDescent="0.3">
      <c r="T533" s="119"/>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20"/>
      <c r="BC533" s="120"/>
      <c r="BD533" s="119"/>
    </row>
    <row r="534" spans="20:56" x14ac:dyDescent="0.3">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20"/>
      <c r="BC534" s="120"/>
      <c r="BD534" s="119"/>
    </row>
    <row r="535" spans="20:56" x14ac:dyDescent="0.3">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20"/>
      <c r="BC535" s="120"/>
      <c r="BD535" s="119"/>
    </row>
    <row r="536" spans="20:56" x14ac:dyDescent="0.3">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20"/>
      <c r="BC536" s="120"/>
      <c r="BD536" s="119"/>
    </row>
    <row r="537" spans="20:56" x14ac:dyDescent="0.3">
      <c r="T537" s="119"/>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20"/>
      <c r="BC537" s="120"/>
      <c r="BD537" s="119"/>
    </row>
    <row r="538" spans="20:56" x14ac:dyDescent="0.3">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20"/>
      <c r="BC538" s="120"/>
      <c r="BD538" s="119"/>
    </row>
    <row r="539" spans="20:56" x14ac:dyDescent="0.3">
      <c r="T539" s="119"/>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20"/>
      <c r="BC539" s="120"/>
      <c r="BD539" s="119"/>
    </row>
    <row r="540" spans="20:56" x14ac:dyDescent="0.3">
      <c r="T540" s="119"/>
      <c r="U540" s="119"/>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20"/>
      <c r="BC540" s="120"/>
      <c r="BD540" s="119"/>
    </row>
    <row r="541" spans="20:56" x14ac:dyDescent="0.3">
      <c r="T541" s="119"/>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20"/>
      <c r="BC541" s="120"/>
      <c r="BD541" s="119"/>
    </row>
    <row r="542" spans="20:56" x14ac:dyDescent="0.3">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20"/>
      <c r="BC542" s="120"/>
      <c r="BD542" s="119"/>
    </row>
    <row r="543" spans="20:56" x14ac:dyDescent="0.3">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20"/>
      <c r="BC543" s="120"/>
      <c r="BD543" s="119"/>
    </row>
    <row r="544" spans="20:56" x14ac:dyDescent="0.3">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20"/>
      <c r="BC544" s="120"/>
      <c r="BD544" s="119"/>
    </row>
    <row r="545" spans="20:56" x14ac:dyDescent="0.3">
      <c r="T545" s="119"/>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20"/>
      <c r="BC545" s="120"/>
      <c r="BD545" s="119"/>
    </row>
    <row r="546" spans="20:56" x14ac:dyDescent="0.3">
      <c r="T546" s="119"/>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20"/>
      <c r="BC546" s="120"/>
      <c r="BD546" s="119"/>
    </row>
    <row r="547" spans="20:56" x14ac:dyDescent="0.3">
      <c r="T547" s="119"/>
      <c r="U547" s="119"/>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20"/>
      <c r="BC547" s="120"/>
      <c r="BD547" s="119"/>
    </row>
    <row r="548" spans="20:56" x14ac:dyDescent="0.3">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20"/>
      <c r="BC548" s="120"/>
      <c r="BD548" s="119"/>
    </row>
    <row r="549" spans="20:56" x14ac:dyDescent="0.3">
      <c r="T549" s="119"/>
      <c r="U549" s="119"/>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20"/>
      <c r="BC549" s="120"/>
      <c r="BD549" s="119"/>
    </row>
    <row r="550" spans="20:56" x14ac:dyDescent="0.3">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20"/>
      <c r="BC550" s="120"/>
      <c r="BD550" s="119"/>
    </row>
    <row r="551" spans="20:56" x14ac:dyDescent="0.3">
      <c r="T551" s="119"/>
      <c r="U551" s="119"/>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20"/>
      <c r="BC551" s="120"/>
      <c r="BD551" s="119"/>
    </row>
    <row r="552" spans="20:56" x14ac:dyDescent="0.3">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20"/>
      <c r="BC552" s="120"/>
      <c r="BD552" s="119"/>
    </row>
    <row r="553" spans="20:56" x14ac:dyDescent="0.3">
      <c r="T553" s="119"/>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20"/>
      <c r="BC553" s="120"/>
      <c r="BD553" s="119"/>
    </row>
    <row r="554" spans="20:56" x14ac:dyDescent="0.3">
      <c r="T554" s="119"/>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20"/>
      <c r="BC554" s="120"/>
      <c r="BD554" s="119"/>
    </row>
    <row r="555" spans="20:56" x14ac:dyDescent="0.3">
      <c r="T555" s="119"/>
      <c r="U555" s="119"/>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20"/>
      <c r="BC555" s="120"/>
      <c r="BD555" s="119"/>
    </row>
    <row r="556" spans="20:56" x14ac:dyDescent="0.3">
      <c r="T556" s="119"/>
      <c r="U556" s="119"/>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20"/>
      <c r="BC556" s="120"/>
      <c r="BD556" s="119"/>
    </row>
    <row r="557" spans="20:56" x14ac:dyDescent="0.3">
      <c r="T557" s="119"/>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20"/>
      <c r="BC557" s="120"/>
      <c r="BD557" s="119"/>
    </row>
    <row r="558" spans="20:56" x14ac:dyDescent="0.3">
      <c r="T558" s="119"/>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20"/>
      <c r="BC558" s="120"/>
      <c r="BD558" s="119"/>
    </row>
    <row r="559" spans="20:56" x14ac:dyDescent="0.3">
      <c r="T559" s="119"/>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20"/>
      <c r="BC559" s="120"/>
      <c r="BD559" s="119"/>
    </row>
    <row r="560" spans="20:56" x14ac:dyDescent="0.3">
      <c r="T560" s="119"/>
      <c r="U560" s="119"/>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20"/>
      <c r="BC560" s="120"/>
      <c r="BD560" s="119"/>
    </row>
    <row r="561" spans="20:56" x14ac:dyDescent="0.3">
      <c r="T561" s="119"/>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20"/>
      <c r="BC561" s="120"/>
      <c r="BD561" s="119"/>
    </row>
    <row r="562" spans="20:56" x14ac:dyDescent="0.3">
      <c r="T562" s="119"/>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20"/>
      <c r="BC562" s="120"/>
      <c r="BD562" s="119"/>
    </row>
    <row r="563" spans="20:56" x14ac:dyDescent="0.3">
      <c r="T563" s="119"/>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20"/>
      <c r="BC563" s="120"/>
      <c r="BD563" s="119"/>
    </row>
    <row r="564" spans="20:56" x14ac:dyDescent="0.3">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20"/>
      <c r="BC564" s="120"/>
      <c r="BD564" s="119"/>
    </row>
    <row r="565" spans="20:56" x14ac:dyDescent="0.3">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20"/>
      <c r="BC565" s="120"/>
      <c r="BD565" s="119"/>
    </row>
    <row r="566" spans="20:56" x14ac:dyDescent="0.3">
      <c r="T566" s="119"/>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20"/>
      <c r="BC566" s="120"/>
      <c r="BD566" s="119"/>
    </row>
    <row r="567" spans="20:56" x14ac:dyDescent="0.3">
      <c r="T567" s="119"/>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20"/>
      <c r="BC567" s="120"/>
      <c r="BD567" s="119"/>
    </row>
    <row r="568" spans="20:56" x14ac:dyDescent="0.3">
      <c r="T568" s="119"/>
      <c r="U568" s="119"/>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20"/>
      <c r="BC568" s="120"/>
      <c r="BD568" s="119"/>
    </row>
    <row r="569" spans="20:56" x14ac:dyDescent="0.3">
      <c r="T569" s="119"/>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20"/>
      <c r="BC569" s="120"/>
      <c r="BD569" s="119"/>
    </row>
    <row r="570" spans="20:56" x14ac:dyDescent="0.3">
      <c r="T570" s="119"/>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20"/>
      <c r="BC570" s="120"/>
      <c r="BD570" s="119"/>
    </row>
    <row r="571" spans="20:56" x14ac:dyDescent="0.3">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20"/>
      <c r="BC571" s="120"/>
      <c r="BD571" s="119"/>
    </row>
    <row r="572" spans="20:56" x14ac:dyDescent="0.3">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20"/>
      <c r="BC572" s="120"/>
      <c r="BD572" s="119"/>
    </row>
    <row r="573" spans="20:56" x14ac:dyDescent="0.3">
      <c r="T573" s="119"/>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20"/>
      <c r="BC573" s="120"/>
      <c r="BD573" s="119"/>
    </row>
    <row r="574" spans="20:56" x14ac:dyDescent="0.3">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20"/>
      <c r="BC574" s="120"/>
      <c r="BD574" s="119"/>
    </row>
    <row r="575" spans="20:56" x14ac:dyDescent="0.3">
      <c r="T575" s="119"/>
      <c r="U575" s="119"/>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20"/>
      <c r="BC575" s="120"/>
      <c r="BD575" s="119"/>
    </row>
    <row r="576" spans="20:56" x14ac:dyDescent="0.3">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20"/>
      <c r="BC576" s="120"/>
      <c r="BD576" s="119"/>
    </row>
    <row r="577" spans="20:56" x14ac:dyDescent="0.3">
      <c r="T577" s="119"/>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20"/>
      <c r="BC577" s="120"/>
      <c r="BD577" s="119"/>
    </row>
    <row r="578" spans="20:56" x14ac:dyDescent="0.3">
      <c r="T578" s="119"/>
      <c r="U578" s="119"/>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20"/>
      <c r="BC578" s="120"/>
      <c r="BD578" s="119"/>
    </row>
    <row r="579" spans="20:56" x14ac:dyDescent="0.3">
      <c r="T579" s="119"/>
      <c r="U579" s="119"/>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20"/>
      <c r="BC579" s="120"/>
      <c r="BD579" s="119"/>
    </row>
    <row r="580" spans="20:56" x14ac:dyDescent="0.3">
      <c r="T580" s="119"/>
      <c r="U580" s="119"/>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20"/>
      <c r="BC580" s="120"/>
      <c r="BD580" s="119"/>
    </row>
    <row r="581" spans="20:56" x14ac:dyDescent="0.3">
      <c r="T581" s="119"/>
      <c r="U581" s="119"/>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20"/>
      <c r="BC581" s="120"/>
      <c r="BD581" s="119"/>
    </row>
    <row r="582" spans="20:56" x14ac:dyDescent="0.3">
      <c r="T582" s="119"/>
      <c r="U582" s="119"/>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20"/>
      <c r="BC582" s="120"/>
      <c r="BD582" s="119"/>
    </row>
    <row r="583" spans="20:56" x14ac:dyDescent="0.3">
      <c r="T583" s="119"/>
      <c r="U583" s="119"/>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20"/>
      <c r="BC583" s="120"/>
      <c r="BD583" s="119"/>
    </row>
    <row r="584" spans="20:56" x14ac:dyDescent="0.3">
      <c r="T584" s="119"/>
      <c r="U584" s="119"/>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20"/>
      <c r="BC584" s="120"/>
      <c r="BD584" s="119"/>
    </row>
    <row r="585" spans="20:56" x14ac:dyDescent="0.3">
      <c r="T585" s="119"/>
      <c r="U585" s="119"/>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20"/>
      <c r="BC585" s="120"/>
      <c r="BD585" s="119"/>
    </row>
    <row r="586" spans="20:56" x14ac:dyDescent="0.3">
      <c r="T586" s="119"/>
      <c r="U586" s="119"/>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20"/>
      <c r="BC586" s="120"/>
      <c r="BD586" s="119"/>
    </row>
    <row r="587" spans="20:56" x14ac:dyDescent="0.3">
      <c r="T587" s="119"/>
      <c r="U587" s="119"/>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20"/>
      <c r="BC587" s="120"/>
      <c r="BD587" s="119"/>
    </row>
    <row r="588" spans="20:56" x14ac:dyDescent="0.3">
      <c r="T588" s="119"/>
      <c r="U588" s="119"/>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20"/>
      <c r="BC588" s="120"/>
      <c r="BD588" s="119"/>
    </row>
    <row r="589" spans="20:56" x14ac:dyDescent="0.3">
      <c r="T589" s="119"/>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20"/>
      <c r="BC589" s="120"/>
      <c r="BD589" s="119"/>
    </row>
    <row r="590" spans="20:56" x14ac:dyDescent="0.3">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20"/>
      <c r="BC590" s="120"/>
      <c r="BD590" s="119"/>
    </row>
    <row r="591" spans="20:56" x14ac:dyDescent="0.3">
      <c r="T591" s="119"/>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20"/>
      <c r="BC591" s="120"/>
      <c r="BD591" s="119"/>
    </row>
    <row r="592" spans="20:56" x14ac:dyDescent="0.3">
      <c r="T592" s="119"/>
      <c r="U592" s="119"/>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20"/>
      <c r="BC592" s="120"/>
      <c r="BD592" s="119"/>
    </row>
    <row r="593" spans="20:56" x14ac:dyDescent="0.3">
      <c r="T593" s="119"/>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20"/>
      <c r="BC593" s="120"/>
      <c r="BD593" s="119"/>
    </row>
    <row r="594" spans="20:56" x14ac:dyDescent="0.3">
      <c r="T594" s="119"/>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20"/>
      <c r="BC594" s="120"/>
      <c r="BD594" s="119"/>
    </row>
    <row r="595" spans="20:56" x14ac:dyDescent="0.3">
      <c r="T595" s="119"/>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20"/>
      <c r="BC595" s="120"/>
      <c r="BD595" s="119"/>
    </row>
    <row r="596" spans="20:56" x14ac:dyDescent="0.3">
      <c r="T596" s="119"/>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20"/>
      <c r="BC596" s="120"/>
      <c r="BD596" s="119"/>
    </row>
    <row r="597" spans="20:56" x14ac:dyDescent="0.3">
      <c r="T597" s="119"/>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20"/>
      <c r="BC597" s="120"/>
      <c r="BD597" s="119"/>
    </row>
    <row r="598" spans="20:56" x14ac:dyDescent="0.3">
      <c r="T598" s="119"/>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20"/>
      <c r="BC598" s="120"/>
      <c r="BD598" s="119"/>
    </row>
    <row r="599" spans="20:56" x14ac:dyDescent="0.3">
      <c r="T599" s="119"/>
      <c r="U599" s="119"/>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20"/>
      <c r="BC599" s="120"/>
      <c r="BD599" s="119"/>
    </row>
    <row r="600" spans="20:56" x14ac:dyDescent="0.3">
      <c r="T600" s="119"/>
      <c r="U600" s="119"/>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20"/>
      <c r="BC600" s="120"/>
      <c r="BD600" s="119"/>
    </row>
    <row r="601" spans="20:56" x14ac:dyDescent="0.3">
      <c r="T601" s="119"/>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20"/>
      <c r="BC601" s="120"/>
      <c r="BD601" s="119"/>
    </row>
    <row r="602" spans="20:56" x14ac:dyDescent="0.3">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20"/>
      <c r="BC602" s="120"/>
      <c r="BD602" s="119"/>
    </row>
    <row r="603" spans="20:56" x14ac:dyDescent="0.3">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20"/>
      <c r="BC603" s="120"/>
      <c r="BD603" s="119"/>
    </row>
    <row r="604" spans="20:56" x14ac:dyDescent="0.3">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20"/>
      <c r="BC604" s="120"/>
      <c r="BD604" s="119"/>
    </row>
    <row r="605" spans="20:56" x14ac:dyDescent="0.3">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20"/>
      <c r="BC605" s="120"/>
      <c r="BD605" s="119"/>
    </row>
    <row r="606" spans="20:56" x14ac:dyDescent="0.3">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20"/>
      <c r="BC606" s="120"/>
      <c r="BD606" s="119"/>
    </row>
    <row r="607" spans="20:56" x14ac:dyDescent="0.3">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20"/>
      <c r="BC607" s="120"/>
      <c r="BD607" s="119"/>
    </row>
    <row r="608" spans="20:56" x14ac:dyDescent="0.3">
      <c r="T608" s="119"/>
      <c r="U608" s="119"/>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20"/>
      <c r="BC608" s="120"/>
      <c r="BD608" s="119"/>
    </row>
    <row r="609" spans="20:56" x14ac:dyDescent="0.3">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20"/>
      <c r="BC609" s="120"/>
      <c r="BD609" s="119"/>
    </row>
    <row r="610" spans="20:56" x14ac:dyDescent="0.3">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20"/>
      <c r="BC610" s="120"/>
      <c r="BD610" s="119"/>
    </row>
    <row r="611" spans="20:56" x14ac:dyDescent="0.3">
      <c r="T611" s="119"/>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20"/>
      <c r="BC611" s="120"/>
      <c r="BD611" s="119"/>
    </row>
    <row r="612" spans="20:56" x14ac:dyDescent="0.3">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20"/>
      <c r="BC612" s="120"/>
      <c r="BD612" s="119"/>
    </row>
    <row r="613" spans="20:56" x14ac:dyDescent="0.3">
      <c r="T613" s="119"/>
      <c r="U613" s="119"/>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20"/>
      <c r="BC613" s="120"/>
      <c r="BD613" s="119"/>
    </row>
    <row r="614" spans="20:56" x14ac:dyDescent="0.3">
      <c r="T614" s="119"/>
      <c r="U614" s="119"/>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20"/>
      <c r="BC614" s="120"/>
      <c r="BD614" s="119"/>
    </row>
    <row r="615" spans="20:56" x14ac:dyDescent="0.3">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20"/>
      <c r="BC615" s="120"/>
      <c r="BD615" s="119"/>
    </row>
    <row r="616" spans="20:56" x14ac:dyDescent="0.3">
      <c r="T616" s="119"/>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20"/>
      <c r="BC616" s="120"/>
      <c r="BD616" s="119"/>
    </row>
    <row r="617" spans="20:56" x14ac:dyDescent="0.3">
      <c r="T617" s="119"/>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20"/>
      <c r="BC617" s="120"/>
      <c r="BD617" s="119"/>
    </row>
    <row r="618" spans="20:56" x14ac:dyDescent="0.3">
      <c r="T618" s="119"/>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20"/>
      <c r="BC618" s="120"/>
      <c r="BD618" s="119"/>
    </row>
    <row r="619" spans="20:56" x14ac:dyDescent="0.3">
      <c r="T619" s="119"/>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20"/>
      <c r="BC619" s="120"/>
      <c r="BD619" s="119"/>
    </row>
    <row r="620" spans="20:56" x14ac:dyDescent="0.3">
      <c r="T620" s="119"/>
      <c r="U620" s="119"/>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20"/>
      <c r="BC620" s="120"/>
      <c r="BD620" s="119"/>
    </row>
    <row r="621" spans="20:56" x14ac:dyDescent="0.3">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20"/>
      <c r="BC621" s="120"/>
      <c r="BD621" s="119"/>
    </row>
    <row r="622" spans="20:56" x14ac:dyDescent="0.3">
      <c r="T622" s="119"/>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20"/>
      <c r="BC622" s="120"/>
      <c r="BD622" s="119"/>
    </row>
    <row r="623" spans="20:56" x14ac:dyDescent="0.3">
      <c r="T623" s="119"/>
      <c r="U623" s="119"/>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20"/>
      <c r="BC623" s="120"/>
      <c r="BD623" s="119"/>
    </row>
    <row r="624" spans="20:56" x14ac:dyDescent="0.3">
      <c r="T624" s="119"/>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20"/>
      <c r="BC624" s="120"/>
      <c r="BD624" s="119"/>
    </row>
    <row r="625" spans="20:56" x14ac:dyDescent="0.3">
      <c r="T625" s="119"/>
      <c r="U625" s="119"/>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20"/>
      <c r="BC625" s="120"/>
      <c r="BD625" s="119"/>
    </row>
    <row r="626" spans="20:56" x14ac:dyDescent="0.3">
      <c r="T626" s="119"/>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20"/>
      <c r="BC626" s="120"/>
      <c r="BD626" s="119"/>
    </row>
    <row r="627" spans="20:56" x14ac:dyDescent="0.3">
      <c r="T627" s="119"/>
      <c r="U627" s="119"/>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20"/>
      <c r="BC627" s="120"/>
      <c r="BD627" s="119"/>
    </row>
    <row r="628" spans="20:56" x14ac:dyDescent="0.3">
      <c r="T628" s="119"/>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20"/>
      <c r="BC628" s="120"/>
      <c r="BD628" s="119"/>
    </row>
    <row r="629" spans="20:56" x14ac:dyDescent="0.3">
      <c r="T629" s="119"/>
      <c r="U629" s="119"/>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20"/>
      <c r="BC629" s="120"/>
      <c r="BD629" s="119"/>
    </row>
    <row r="630" spans="20:56" x14ac:dyDescent="0.3">
      <c r="T630" s="119"/>
      <c r="U630" s="119"/>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20"/>
      <c r="BC630" s="120"/>
      <c r="BD630" s="119"/>
    </row>
    <row r="631" spans="20:56" x14ac:dyDescent="0.3">
      <c r="T631" s="119"/>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20"/>
      <c r="BC631" s="120"/>
      <c r="BD631" s="119"/>
    </row>
    <row r="632" spans="20:56" x14ac:dyDescent="0.3">
      <c r="T632" s="119"/>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20"/>
      <c r="BC632" s="120"/>
      <c r="BD632" s="119"/>
    </row>
    <row r="633" spans="20:56" x14ac:dyDescent="0.3">
      <c r="T633" s="119"/>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20"/>
      <c r="BC633" s="120"/>
      <c r="BD633" s="119"/>
    </row>
    <row r="634" spans="20:56" x14ac:dyDescent="0.3">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20"/>
      <c r="BC634" s="120"/>
      <c r="BD634" s="119"/>
    </row>
    <row r="635" spans="20:56" x14ac:dyDescent="0.3">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20"/>
      <c r="BC635" s="120"/>
      <c r="BD635" s="119"/>
    </row>
    <row r="636" spans="20:56" x14ac:dyDescent="0.3">
      <c r="T636" s="119"/>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20"/>
      <c r="BC636" s="120"/>
      <c r="BD636" s="119"/>
    </row>
    <row r="637" spans="20:56" x14ac:dyDescent="0.3">
      <c r="T637" s="119"/>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20"/>
      <c r="BC637" s="120"/>
      <c r="BD637" s="119"/>
    </row>
    <row r="638" spans="20:56" x14ac:dyDescent="0.3">
      <c r="T638" s="119"/>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20"/>
      <c r="BC638" s="120"/>
      <c r="BD638" s="119"/>
    </row>
    <row r="639" spans="20:56" x14ac:dyDescent="0.3">
      <c r="T639" s="119"/>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20"/>
      <c r="BC639" s="120"/>
      <c r="BD639" s="119"/>
    </row>
    <row r="640" spans="20:56" x14ac:dyDescent="0.3">
      <c r="T640" s="119"/>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20"/>
      <c r="BC640" s="120"/>
      <c r="BD640" s="119"/>
    </row>
    <row r="641" spans="20:56" x14ac:dyDescent="0.3">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20"/>
      <c r="BC641" s="120"/>
      <c r="BD641" s="119"/>
    </row>
    <row r="642" spans="20:56" x14ac:dyDescent="0.3">
      <c r="T642" s="119"/>
      <c r="U642" s="119"/>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20"/>
      <c r="BC642" s="120"/>
      <c r="BD642" s="119"/>
    </row>
    <row r="643" spans="20:56" x14ac:dyDescent="0.3">
      <c r="T643" s="119"/>
      <c r="U643" s="119"/>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20"/>
      <c r="BC643" s="120"/>
      <c r="BD643" s="119"/>
    </row>
    <row r="644" spans="20:56" x14ac:dyDescent="0.3">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20"/>
      <c r="BC644" s="120"/>
      <c r="BD644" s="119"/>
    </row>
    <row r="645" spans="20:56" x14ac:dyDescent="0.3">
      <c r="T645" s="119"/>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20"/>
      <c r="BC645" s="120"/>
      <c r="BD645" s="119"/>
    </row>
    <row r="646" spans="20:56" x14ac:dyDescent="0.3">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20"/>
      <c r="BC646" s="120"/>
      <c r="BD646" s="119"/>
    </row>
    <row r="647" spans="20:56" x14ac:dyDescent="0.3">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20"/>
      <c r="BC647" s="120"/>
      <c r="BD647" s="119"/>
    </row>
    <row r="648" spans="20:56" x14ac:dyDescent="0.3">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20"/>
      <c r="BC648" s="120"/>
      <c r="BD648" s="119"/>
    </row>
    <row r="649" spans="20:56" x14ac:dyDescent="0.3">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20"/>
      <c r="BC649" s="120"/>
      <c r="BD649" s="119"/>
    </row>
    <row r="650" spans="20:56" x14ac:dyDescent="0.3">
      <c r="T650" s="119"/>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20"/>
      <c r="BC650" s="120"/>
      <c r="BD650" s="119"/>
    </row>
    <row r="651" spans="20:56" x14ac:dyDescent="0.3">
      <c r="T651" s="119"/>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20"/>
      <c r="BC651" s="120"/>
      <c r="BD651" s="119"/>
    </row>
    <row r="652" spans="20:56" x14ac:dyDescent="0.3">
      <c r="T652" s="119"/>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20"/>
      <c r="BC652" s="120"/>
      <c r="BD652" s="119"/>
    </row>
    <row r="653" spans="20:56" x14ac:dyDescent="0.3">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20"/>
      <c r="BC653" s="120"/>
      <c r="BD653" s="119"/>
    </row>
    <row r="654" spans="20:56" x14ac:dyDescent="0.3">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20"/>
      <c r="BC654" s="120"/>
      <c r="BD654" s="119"/>
    </row>
    <row r="655" spans="20:56" x14ac:dyDescent="0.3">
      <c r="T655" s="119"/>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20"/>
      <c r="BC655" s="120"/>
      <c r="BD655" s="119"/>
    </row>
    <row r="656" spans="20:56" x14ac:dyDescent="0.3">
      <c r="T656" s="119"/>
      <c r="U656" s="119"/>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20"/>
      <c r="BC656" s="120"/>
      <c r="BD656" s="119"/>
    </row>
    <row r="657" spans="20:56" x14ac:dyDescent="0.3">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20"/>
      <c r="BC657" s="120"/>
      <c r="BD657" s="119"/>
    </row>
    <row r="658" spans="20:56" x14ac:dyDescent="0.3">
      <c r="T658" s="119"/>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20"/>
      <c r="BC658" s="120"/>
      <c r="BD658" s="119"/>
    </row>
    <row r="659" spans="20:56" x14ac:dyDescent="0.3">
      <c r="T659" s="119"/>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20"/>
      <c r="BC659" s="120"/>
      <c r="BD659" s="119"/>
    </row>
    <row r="660" spans="20:56" x14ac:dyDescent="0.3">
      <c r="T660" s="119"/>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20"/>
      <c r="BC660" s="120"/>
      <c r="BD660" s="119"/>
    </row>
    <row r="661" spans="20:56" x14ac:dyDescent="0.3">
      <c r="T661" s="119"/>
      <c r="U661" s="119"/>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20"/>
      <c r="BC661" s="120"/>
      <c r="BD661" s="119"/>
    </row>
    <row r="662" spans="20:56" x14ac:dyDescent="0.3">
      <c r="T662" s="119"/>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20"/>
      <c r="BC662" s="120"/>
      <c r="BD662" s="119"/>
    </row>
    <row r="663" spans="20:56" x14ac:dyDescent="0.3">
      <c r="T663" s="119"/>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20"/>
      <c r="BC663" s="120"/>
      <c r="BD663" s="119"/>
    </row>
    <row r="664" spans="20:56" x14ac:dyDescent="0.3">
      <c r="T664" s="119"/>
      <c r="U664" s="119"/>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20"/>
      <c r="BC664" s="120"/>
      <c r="BD664" s="119"/>
    </row>
    <row r="665" spans="20:56" x14ac:dyDescent="0.3">
      <c r="T665" s="119"/>
      <c r="U665" s="119"/>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20"/>
      <c r="BC665" s="120"/>
      <c r="BD665" s="119"/>
    </row>
    <row r="666" spans="20:56" x14ac:dyDescent="0.3">
      <c r="T666" s="119"/>
      <c r="U666" s="119"/>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20"/>
      <c r="BC666" s="120"/>
      <c r="BD666" s="119"/>
    </row>
    <row r="667" spans="20:56" x14ac:dyDescent="0.3">
      <c r="T667" s="119"/>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20"/>
      <c r="BC667" s="120"/>
      <c r="BD667" s="119"/>
    </row>
    <row r="668" spans="20:56" x14ac:dyDescent="0.3">
      <c r="T668" s="119"/>
      <c r="U668" s="119"/>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20"/>
      <c r="BC668" s="120"/>
      <c r="BD668" s="119"/>
    </row>
    <row r="669" spans="20:56" x14ac:dyDescent="0.3">
      <c r="T669" s="119"/>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20"/>
      <c r="BC669" s="120"/>
      <c r="BD669" s="119"/>
    </row>
    <row r="670" spans="20:56" x14ac:dyDescent="0.3">
      <c r="T670" s="119"/>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20"/>
      <c r="BC670" s="120"/>
      <c r="BD670" s="119"/>
    </row>
    <row r="671" spans="20:56" x14ac:dyDescent="0.3">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20"/>
      <c r="BC671" s="120"/>
      <c r="BD671" s="119"/>
    </row>
    <row r="672" spans="20:56" x14ac:dyDescent="0.3">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20"/>
      <c r="BC672" s="120"/>
      <c r="BD672" s="119"/>
    </row>
    <row r="673" spans="20:56" x14ac:dyDescent="0.3">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20"/>
      <c r="BC673" s="120"/>
      <c r="BD673" s="119"/>
    </row>
    <row r="674" spans="20:56" x14ac:dyDescent="0.3">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20"/>
      <c r="BC674" s="120"/>
      <c r="BD674" s="119"/>
    </row>
    <row r="675" spans="20:56" x14ac:dyDescent="0.3">
      <c r="T675" s="119"/>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20"/>
      <c r="BC675" s="120"/>
      <c r="BD675" s="119"/>
    </row>
    <row r="676" spans="20:56" x14ac:dyDescent="0.3">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20"/>
      <c r="BC676" s="120"/>
      <c r="BD676" s="119"/>
    </row>
    <row r="677" spans="20:56" x14ac:dyDescent="0.3">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20"/>
      <c r="BC677" s="120"/>
      <c r="BD677" s="119"/>
    </row>
    <row r="678" spans="20:56" x14ac:dyDescent="0.3">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20"/>
      <c r="BC678" s="120"/>
      <c r="BD678" s="119"/>
    </row>
    <row r="679" spans="20:56" x14ac:dyDescent="0.3">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20"/>
      <c r="BC679" s="120"/>
      <c r="BD679" s="119"/>
    </row>
    <row r="680" spans="20:56" x14ac:dyDescent="0.3">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20"/>
      <c r="BC680" s="120"/>
      <c r="BD680" s="119"/>
    </row>
    <row r="681" spans="20:56" x14ac:dyDescent="0.3">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20"/>
      <c r="BC681" s="120"/>
      <c r="BD681" s="119"/>
    </row>
    <row r="682" spans="20:56" x14ac:dyDescent="0.3">
      <c r="T682" s="119"/>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20"/>
      <c r="BC682" s="120"/>
      <c r="BD682" s="119"/>
    </row>
    <row r="683" spans="20:56" x14ac:dyDescent="0.3">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20"/>
      <c r="BC683" s="120"/>
      <c r="BD683" s="119"/>
    </row>
    <row r="684" spans="20:56" x14ac:dyDescent="0.3">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20"/>
      <c r="BC684" s="120"/>
      <c r="BD684" s="119"/>
    </row>
    <row r="685" spans="20:56" x14ac:dyDescent="0.3">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20"/>
      <c r="BC685" s="120"/>
      <c r="BD685" s="119"/>
    </row>
    <row r="686" spans="20:56" x14ac:dyDescent="0.3">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20"/>
      <c r="BC686" s="120"/>
      <c r="BD686" s="119"/>
    </row>
    <row r="687" spans="20:56" x14ac:dyDescent="0.3">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20"/>
      <c r="BC687" s="120"/>
      <c r="BD687" s="119"/>
    </row>
    <row r="688" spans="20:56" x14ac:dyDescent="0.3">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20"/>
      <c r="BC688" s="120"/>
      <c r="BD688" s="119"/>
    </row>
    <row r="689" spans="20:56" x14ac:dyDescent="0.3">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20"/>
      <c r="BC689" s="120"/>
      <c r="BD689" s="119"/>
    </row>
    <row r="690" spans="20:56" x14ac:dyDescent="0.3">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20"/>
      <c r="BC690" s="120"/>
      <c r="BD690" s="119"/>
    </row>
    <row r="691" spans="20:56" x14ac:dyDescent="0.3">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20"/>
      <c r="BC691" s="120"/>
      <c r="BD691" s="119"/>
    </row>
    <row r="692" spans="20:56" x14ac:dyDescent="0.3">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20"/>
      <c r="BC692" s="120"/>
      <c r="BD692" s="119"/>
    </row>
    <row r="693" spans="20:56" x14ac:dyDescent="0.3">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20"/>
      <c r="BC693" s="120"/>
      <c r="BD693" s="119"/>
    </row>
    <row r="694" spans="20:56" x14ac:dyDescent="0.3">
      <c r="T694" s="119"/>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20"/>
      <c r="BC694" s="120"/>
      <c r="BD694" s="119"/>
    </row>
    <row r="695" spans="20:56" x14ac:dyDescent="0.3">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20"/>
      <c r="BC695" s="120"/>
      <c r="BD695" s="119"/>
    </row>
    <row r="696" spans="20:56" x14ac:dyDescent="0.3">
      <c r="T696" s="119"/>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20"/>
      <c r="BC696" s="120"/>
      <c r="BD696" s="119"/>
    </row>
    <row r="697" spans="20:56" x14ac:dyDescent="0.3">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20"/>
      <c r="BC697" s="120"/>
      <c r="BD697" s="119"/>
    </row>
    <row r="698" spans="20:56" x14ac:dyDescent="0.3">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20"/>
      <c r="BC698" s="120"/>
      <c r="BD698" s="119"/>
    </row>
    <row r="699" spans="20:56" x14ac:dyDescent="0.3">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20"/>
      <c r="BC699" s="120"/>
      <c r="BD699" s="119"/>
    </row>
    <row r="700" spans="20:56" x14ac:dyDescent="0.3">
      <c r="T700" s="119"/>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20"/>
      <c r="BC700" s="120"/>
      <c r="BD700" s="119"/>
    </row>
    <row r="701" spans="20:56" x14ac:dyDescent="0.3">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20"/>
      <c r="BC701" s="120"/>
      <c r="BD701" s="119"/>
    </row>
    <row r="702" spans="20:56" x14ac:dyDescent="0.3">
      <c r="T702" s="119"/>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20"/>
      <c r="BC702" s="120"/>
      <c r="BD702" s="119"/>
    </row>
    <row r="703" spans="20:56" x14ac:dyDescent="0.3">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20"/>
      <c r="BC703" s="120"/>
      <c r="BD703" s="119"/>
    </row>
    <row r="704" spans="20:56" x14ac:dyDescent="0.3">
      <c r="T704" s="119"/>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20"/>
      <c r="BC704" s="120"/>
      <c r="BD704" s="119"/>
    </row>
    <row r="705" spans="20:56" x14ac:dyDescent="0.3">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20"/>
      <c r="BC705" s="120"/>
      <c r="BD705" s="119"/>
    </row>
    <row r="706" spans="20:56" x14ac:dyDescent="0.3">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20"/>
      <c r="BC706" s="120"/>
      <c r="BD706" s="119"/>
    </row>
    <row r="707" spans="20:56" x14ac:dyDescent="0.3">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20"/>
      <c r="BC707" s="120"/>
      <c r="BD707" s="119"/>
    </row>
    <row r="708" spans="20:56" x14ac:dyDescent="0.3">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20"/>
      <c r="BC708" s="120"/>
      <c r="BD708" s="119"/>
    </row>
    <row r="709" spans="20:56" x14ac:dyDescent="0.3">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20"/>
      <c r="BC709" s="120"/>
      <c r="BD709" s="119"/>
    </row>
    <row r="710" spans="20:56" x14ac:dyDescent="0.3">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20"/>
      <c r="BC710" s="120"/>
      <c r="BD710" s="119"/>
    </row>
    <row r="711" spans="20:56" x14ac:dyDescent="0.3">
      <c r="T711" s="119"/>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20"/>
      <c r="BC711" s="120"/>
      <c r="BD711" s="119"/>
    </row>
    <row r="712" spans="20:56" x14ac:dyDescent="0.3">
      <c r="T712" s="119"/>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20"/>
      <c r="BC712" s="120"/>
      <c r="BD712" s="119"/>
    </row>
    <row r="713" spans="20:56" x14ac:dyDescent="0.3">
      <c r="T713" s="119"/>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20"/>
      <c r="BC713" s="120"/>
      <c r="BD713" s="119"/>
    </row>
    <row r="714" spans="20:56" x14ac:dyDescent="0.3">
      <c r="T714" s="119"/>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20"/>
      <c r="BC714" s="120"/>
      <c r="BD714" s="119"/>
    </row>
    <row r="715" spans="20:56" x14ac:dyDescent="0.3">
      <c r="T715" s="119"/>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20"/>
      <c r="BC715" s="120"/>
      <c r="BD715" s="119"/>
    </row>
    <row r="716" spans="20:56" x14ac:dyDescent="0.3">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20"/>
      <c r="BC716" s="120"/>
      <c r="BD716" s="119"/>
    </row>
    <row r="717" spans="20:56" x14ac:dyDescent="0.3">
      <c r="T717" s="119"/>
      <c r="U717" s="119"/>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20"/>
      <c r="BC717" s="120"/>
      <c r="BD717" s="119"/>
    </row>
    <row r="718" spans="20:56" x14ac:dyDescent="0.3">
      <c r="T718" s="119"/>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20"/>
      <c r="BC718" s="120"/>
      <c r="BD718" s="119"/>
    </row>
    <row r="719" spans="20:56" x14ac:dyDescent="0.3">
      <c r="T719" s="119"/>
      <c r="U719" s="119"/>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20"/>
      <c r="BC719" s="120"/>
      <c r="BD719" s="119"/>
    </row>
    <row r="720" spans="20:56" x14ac:dyDescent="0.3">
      <c r="T720" s="119"/>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20"/>
      <c r="BC720" s="120"/>
      <c r="BD720" s="119"/>
    </row>
    <row r="721" spans="20:56" x14ac:dyDescent="0.3">
      <c r="T721" s="119"/>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20"/>
      <c r="BC721" s="120"/>
      <c r="BD721" s="119"/>
    </row>
    <row r="722" spans="20:56" x14ac:dyDescent="0.3">
      <c r="T722" s="119"/>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20"/>
      <c r="BC722" s="120"/>
      <c r="BD722" s="119"/>
    </row>
    <row r="723" spans="20:56" x14ac:dyDescent="0.3">
      <c r="T723" s="119"/>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20"/>
      <c r="BC723" s="120"/>
      <c r="BD723" s="119"/>
    </row>
    <row r="724" spans="20:56" x14ac:dyDescent="0.3">
      <c r="T724" s="119"/>
      <c r="U724" s="119"/>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20"/>
      <c r="BC724" s="120"/>
      <c r="BD724" s="119"/>
    </row>
    <row r="725" spans="20:56" x14ac:dyDescent="0.3">
      <c r="T725" s="119"/>
      <c r="U725" s="119"/>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20"/>
      <c r="BC725" s="120"/>
      <c r="BD725" s="119"/>
    </row>
    <row r="726" spans="20:56" x14ac:dyDescent="0.3">
      <c r="T726" s="119"/>
      <c r="U726" s="119"/>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20"/>
      <c r="BC726" s="120"/>
      <c r="BD726" s="119"/>
    </row>
    <row r="727" spans="20:56" x14ac:dyDescent="0.3">
      <c r="T727" s="119"/>
      <c r="U727" s="119"/>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20"/>
      <c r="BC727" s="120"/>
      <c r="BD727" s="119"/>
    </row>
    <row r="728" spans="20:56" x14ac:dyDescent="0.3">
      <c r="T728" s="119"/>
      <c r="U728" s="119"/>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20"/>
      <c r="BC728" s="120"/>
      <c r="BD728" s="119"/>
    </row>
    <row r="729" spans="20:56" x14ac:dyDescent="0.3">
      <c r="T729" s="119"/>
      <c r="U729" s="119"/>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20"/>
      <c r="BC729" s="120"/>
      <c r="BD729" s="119"/>
    </row>
    <row r="730" spans="20:56" x14ac:dyDescent="0.3">
      <c r="T730" s="119"/>
      <c r="U730" s="119"/>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20"/>
      <c r="BC730" s="120"/>
      <c r="BD730" s="119"/>
    </row>
    <row r="731" spans="20:56" x14ac:dyDescent="0.3">
      <c r="T731" s="119"/>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20"/>
      <c r="BC731" s="120"/>
      <c r="BD731" s="119"/>
    </row>
    <row r="732" spans="20:56" x14ac:dyDescent="0.3">
      <c r="T732" s="119"/>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20"/>
      <c r="BC732" s="120"/>
      <c r="BD732" s="119"/>
    </row>
    <row r="733" spans="20:56" x14ac:dyDescent="0.3">
      <c r="T733" s="119"/>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20"/>
      <c r="BC733" s="120"/>
      <c r="BD733" s="119"/>
    </row>
    <row r="734" spans="20:56" x14ac:dyDescent="0.3">
      <c r="T734" s="119"/>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20"/>
      <c r="BC734" s="120"/>
      <c r="BD734" s="119"/>
    </row>
    <row r="735" spans="20:56" x14ac:dyDescent="0.3">
      <c r="T735" s="119"/>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20"/>
      <c r="BC735" s="120"/>
      <c r="BD735" s="119"/>
    </row>
    <row r="736" spans="20:56" x14ac:dyDescent="0.3">
      <c r="T736" s="119"/>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20"/>
      <c r="BC736" s="120"/>
      <c r="BD736" s="119"/>
    </row>
    <row r="737" spans="20:56" x14ac:dyDescent="0.3">
      <c r="T737" s="119"/>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20"/>
      <c r="BC737" s="120"/>
      <c r="BD737" s="119"/>
    </row>
    <row r="738" spans="20:56" x14ac:dyDescent="0.3">
      <c r="T738" s="119"/>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20"/>
      <c r="BC738" s="120"/>
      <c r="BD738" s="119"/>
    </row>
    <row r="739" spans="20:56" x14ac:dyDescent="0.3">
      <c r="T739" s="119"/>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20"/>
      <c r="BC739" s="120"/>
      <c r="BD739" s="119"/>
    </row>
    <row r="740" spans="20:56" x14ac:dyDescent="0.3">
      <c r="T740" s="119"/>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20"/>
      <c r="BC740" s="120"/>
      <c r="BD740" s="119"/>
    </row>
    <row r="741" spans="20:56" x14ac:dyDescent="0.3">
      <c r="T741" s="119"/>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20"/>
      <c r="BC741" s="120"/>
      <c r="BD741" s="119"/>
    </row>
    <row r="742" spans="20:56" x14ac:dyDescent="0.3">
      <c r="T742" s="119"/>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20"/>
      <c r="BC742" s="120"/>
      <c r="BD742" s="119"/>
    </row>
    <row r="743" spans="20:56" x14ac:dyDescent="0.3">
      <c r="T743" s="119"/>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20"/>
      <c r="BC743" s="120"/>
      <c r="BD743" s="119"/>
    </row>
    <row r="744" spans="20:56" x14ac:dyDescent="0.3">
      <c r="T744" s="119"/>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20"/>
      <c r="BC744" s="120"/>
      <c r="BD744" s="119"/>
    </row>
    <row r="745" spans="20:56" x14ac:dyDescent="0.3">
      <c r="T745" s="119"/>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20"/>
      <c r="BC745" s="120"/>
      <c r="BD745" s="119"/>
    </row>
    <row r="746" spans="20:56" x14ac:dyDescent="0.3">
      <c r="T746" s="119"/>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20"/>
      <c r="BC746" s="120"/>
      <c r="BD746" s="119"/>
    </row>
    <row r="747" spans="20:56" x14ac:dyDescent="0.3">
      <c r="T747" s="119"/>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20"/>
      <c r="BC747" s="120"/>
      <c r="BD747" s="119"/>
    </row>
    <row r="748" spans="20:56" x14ac:dyDescent="0.3">
      <c r="T748" s="119"/>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20"/>
      <c r="BC748" s="120"/>
      <c r="BD748" s="119"/>
    </row>
    <row r="749" spans="20:56" x14ac:dyDescent="0.3">
      <c r="T749" s="119"/>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20"/>
      <c r="BC749" s="120"/>
      <c r="BD749" s="119"/>
    </row>
    <row r="750" spans="20:56" x14ac:dyDescent="0.3">
      <c r="T750" s="119"/>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20"/>
      <c r="BC750" s="120"/>
      <c r="BD750" s="119"/>
    </row>
    <row r="751" spans="20:56" x14ac:dyDescent="0.3">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20"/>
      <c r="BC751" s="120"/>
      <c r="BD751" s="119"/>
    </row>
    <row r="752" spans="20:56" x14ac:dyDescent="0.3">
      <c r="T752" s="119"/>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20"/>
      <c r="BC752" s="120"/>
      <c r="BD752" s="119"/>
    </row>
    <row r="753" spans="20:56" x14ac:dyDescent="0.3">
      <c r="T753" s="119"/>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20"/>
      <c r="BC753" s="120"/>
      <c r="BD753" s="119"/>
    </row>
    <row r="754" spans="20:56" x14ac:dyDescent="0.3">
      <c r="T754" s="119"/>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20"/>
      <c r="BC754" s="120"/>
      <c r="BD754" s="119"/>
    </row>
    <row r="755" spans="20:56" x14ac:dyDescent="0.3">
      <c r="T755" s="119"/>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20"/>
      <c r="BC755" s="120"/>
      <c r="BD755" s="119"/>
    </row>
    <row r="756" spans="20:56" x14ac:dyDescent="0.3">
      <c r="T756" s="119"/>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20"/>
      <c r="BC756" s="120"/>
      <c r="BD756" s="119"/>
    </row>
    <row r="757" spans="20:56" x14ac:dyDescent="0.3">
      <c r="T757" s="119"/>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20"/>
      <c r="BC757" s="120"/>
      <c r="BD757" s="119"/>
    </row>
    <row r="758" spans="20:56" x14ac:dyDescent="0.3">
      <c r="T758" s="119"/>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20"/>
      <c r="BC758" s="120"/>
      <c r="BD758" s="119"/>
    </row>
    <row r="759" spans="20:56" x14ac:dyDescent="0.3">
      <c r="T759" s="119"/>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20"/>
      <c r="BC759" s="120"/>
      <c r="BD759" s="119"/>
    </row>
    <row r="760" spans="20:56" x14ac:dyDescent="0.3">
      <c r="T760" s="119"/>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20"/>
      <c r="BC760" s="120"/>
      <c r="BD760" s="119"/>
    </row>
    <row r="761" spans="20:56" x14ac:dyDescent="0.3">
      <c r="T761" s="119"/>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20"/>
      <c r="BC761" s="120"/>
      <c r="BD761" s="119"/>
    </row>
    <row r="762" spans="20:56" x14ac:dyDescent="0.3">
      <c r="T762" s="119"/>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19"/>
      <c r="BB762" s="120"/>
      <c r="BC762" s="120"/>
      <c r="BD762" s="119"/>
    </row>
    <row r="763" spans="20:56" x14ac:dyDescent="0.3">
      <c r="T763" s="119"/>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20"/>
      <c r="BC763" s="120"/>
      <c r="BD763" s="119"/>
    </row>
    <row r="764" spans="20:56" x14ac:dyDescent="0.3">
      <c r="T764" s="119"/>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20"/>
      <c r="BC764" s="120"/>
      <c r="BD764" s="119"/>
    </row>
  </sheetData>
  <autoFilter ref="A6:DY197" xr:uid="{A5C920A1-CFBC-49CA-9380-612F7D8A5270}"/>
  <phoneticPr fontId="7"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D7CB-44CF-4431-BD87-039AFF35DB6C}">
  <sheetPr>
    <tabColor theme="4" tint="0.39997558519241921"/>
  </sheetPr>
  <dimension ref="A2:BS18"/>
  <sheetViews>
    <sheetView zoomScale="88" zoomScaleNormal="100" workbookViewId="0">
      <pane xSplit="3" ySplit="6" topLeftCell="R7" activePane="bottomRight" state="frozen"/>
      <selection activeCell="B14" sqref="B14"/>
      <selection pane="topRight" activeCell="B14" sqref="B14"/>
      <selection pane="bottomLeft" activeCell="B14" sqref="B14"/>
      <selection pane="bottomRight" activeCell="B14" sqref="B14"/>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1" ht="15" thickBot="1" x14ac:dyDescent="0.35"/>
    <row r="3" spans="1:61" s="117" customFormat="1" ht="58.8" thickTop="1" thickBot="1" x14ac:dyDescent="0.35">
      <c r="A3" s="102" t="s">
        <v>23713</v>
      </c>
      <c r="B3" s="102" t="s">
        <v>774</v>
      </c>
      <c r="C3" s="102" t="s">
        <v>775</v>
      </c>
      <c r="D3" s="102" t="s">
        <v>386</v>
      </c>
      <c r="E3" s="102" t="s">
        <v>759</v>
      </c>
      <c r="F3" s="102" t="s">
        <v>384</v>
      </c>
      <c r="G3" s="116" t="s">
        <v>565</v>
      </c>
      <c r="H3" s="102" t="s">
        <v>880</v>
      </c>
      <c r="I3" s="102"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2" t="s">
        <v>886</v>
      </c>
      <c r="AE4" s="132" t="s">
        <v>886</v>
      </c>
      <c r="AF4" s="132" t="s">
        <v>886</v>
      </c>
      <c r="AG4" s="132" t="s">
        <v>886</v>
      </c>
      <c r="AH4" s="132" t="s">
        <v>886</v>
      </c>
      <c r="AI4" s="132" t="s">
        <v>886</v>
      </c>
      <c r="AJ4" s="132" t="s">
        <v>886</v>
      </c>
      <c r="AK4" s="132" t="s">
        <v>886</v>
      </c>
      <c r="AL4" s="132" t="s">
        <v>886</v>
      </c>
      <c r="AM4" s="132" t="s">
        <v>886</v>
      </c>
      <c r="AN4" s="132" t="s">
        <v>886</v>
      </c>
      <c r="AO4" s="132" t="s">
        <v>886</v>
      </c>
      <c r="AP4" s="132" t="s">
        <v>886</v>
      </c>
      <c r="AQ4" s="132" t="s">
        <v>886</v>
      </c>
      <c r="AR4" s="132" t="s">
        <v>886</v>
      </c>
      <c r="AS4" s="132" t="s">
        <v>886</v>
      </c>
      <c r="AT4" s="132" t="s">
        <v>886</v>
      </c>
      <c r="AU4" s="132" t="s">
        <v>886</v>
      </c>
      <c r="AV4" s="132" t="s">
        <v>886</v>
      </c>
      <c r="AW4" s="132" t="s">
        <v>886</v>
      </c>
      <c r="AX4" s="132" t="s">
        <v>886</v>
      </c>
      <c r="AY4" s="132" t="s">
        <v>886</v>
      </c>
      <c r="AZ4" s="132" t="s">
        <v>886</v>
      </c>
      <c r="BA4" s="132" t="s">
        <v>886</v>
      </c>
      <c r="BB4" s="132" t="s">
        <v>886</v>
      </c>
      <c r="BC4" s="132" t="s">
        <v>886</v>
      </c>
      <c r="BD4" s="132" t="s">
        <v>886</v>
      </c>
      <c r="BE4" s="132"/>
      <c r="BF4" s="132"/>
      <c r="BG4"/>
      <c r="BH4"/>
      <c r="BI4"/>
    </row>
    <row r="5" spans="1:61" ht="15.6" thickTop="1" thickBot="1" x14ac:dyDescent="0.35">
      <c r="N5" s="99"/>
      <c r="P5" s="3"/>
      <c r="R5" s="3"/>
      <c r="S5" s="3"/>
      <c r="T5" s="136">
        <f>SUM(T$7:T$10)</f>
        <v>988283.09999999986</v>
      </c>
      <c r="W5" s="137">
        <f t="shared" ref="W5:BC5" si="0">SUM(W$7:W$10)</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54696.25</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SUM(W$7:W$10)</f>
        <v>0</v>
      </c>
      <c r="BE5" s="137" t="e">
        <f>SUM(BE7:BE10)</f>
        <v>#REF!</v>
      </c>
      <c r="BF5" s="137">
        <f>SUM(W7:W10)</f>
        <v>0</v>
      </c>
      <c r="BI5"/>
    </row>
    <row r="6" spans="1:6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3">
      <c r="A7">
        <f>B7</f>
        <v>3021001</v>
      </c>
      <c r="B7" s="118">
        <v>3021001</v>
      </c>
      <c r="C7" t="s">
        <v>405</v>
      </c>
      <c r="D7" s="106">
        <f>VLOOKUP(B7,'School Details'!A:K,3,FALSE)</f>
        <v>0</v>
      </c>
      <c r="E7" s="106" t="str">
        <f>VLOOKUP(B7,'School Details'!A:K,4,FALSE)</f>
        <v>M</v>
      </c>
      <c r="F7" s="106" t="str">
        <f>VLOOKUP(B7,'School Details'!A:K,5,FALSE)</f>
        <v>Nursery</v>
      </c>
      <c r="G7" s="100" t="s">
        <v>24316</v>
      </c>
      <c r="I7" t="s">
        <v>24695</v>
      </c>
      <c r="J7">
        <v>661225</v>
      </c>
      <c r="K7" s="118" t="s">
        <v>10</v>
      </c>
      <c r="L7" s="106">
        <v>1</v>
      </c>
      <c r="M7" s="106" t="str">
        <f>I7&amp;"."&amp;K7</f>
        <v>EYBG2425.I01</v>
      </c>
      <c r="N7" s="106">
        <f>VLOOKUP(B7,'School Details'!A:K,10,FALSE)</f>
        <v>400102</v>
      </c>
      <c r="O7" s="106" t="str">
        <f>C7</f>
        <v>Hampden Way Nursery</v>
      </c>
      <c r="P7" t="str">
        <f>VLOOKUP($N7,LBB_Code!$B:$F,3,FALSE)</f>
        <v>Brookhill Nursery School</v>
      </c>
      <c r="Q7" t="s">
        <v>356</v>
      </c>
      <c r="R7" t="s">
        <v>805</v>
      </c>
      <c r="S7" t="s">
        <v>24317</v>
      </c>
      <c r="T7" s="125">
        <v>225292.49999999997</v>
      </c>
      <c r="U7" t="str">
        <f>RIGHT($B7,4)&amp;"."&amp;$M7&amp;"."&amp;U$3</f>
        <v>1001.EYBG2425.I01.Ap251</v>
      </c>
      <c r="V7" t="str">
        <f>$O7&amp;"."&amp;RIGHT($B7,4)&amp;"."&amp;$M7&amp;"."&amp;V$3</f>
        <v>Hampden Way Nursery.1001.EYBG2425.I01.Ap25</v>
      </c>
      <c r="W7" s="119"/>
      <c r="X7" t="str">
        <f>RIGHT($B7,4)&amp;"."&amp;$M7&amp;"."&amp;X$3</f>
        <v>1001.EYBG2425.I01.Ma251</v>
      </c>
      <c r="Y7" t="str">
        <f>$O7&amp;"."&amp;RIGHT($B7,4)&amp;"."&amp;$M7&amp;"."&amp;Y$3</f>
        <v>Hampden Way Nursery.1001.EYBG2425.I01.Ma25</v>
      </c>
      <c r="Z7" s="119"/>
      <c r="AA7" s="119" t="str">
        <f>RIGHT($B7,4)&amp;"."&amp;$M7&amp;"."&amp;AA$3</f>
        <v>1001.EYBG2425.I01.Ju251</v>
      </c>
      <c r="AB7" s="119" t="str">
        <f>$O7&amp;"."&amp;RIGHT($B7,4)&amp;"."&amp;$M7&amp;"."&amp;AB$3</f>
        <v>Hampden Way Nursery.1001.EYBG2425.I01.Ju25</v>
      </c>
      <c r="AD7" s="119"/>
      <c r="AE7" s="119"/>
      <c r="AF7" s="119">
        <v>12468.75</v>
      </c>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20" t="e">
        <f>W7+Z7+AF7+#REF!+AI7+AL7+AO7+AR7+AU7+AX7+BA7+W7</f>
        <v>#REF!</v>
      </c>
      <c r="BF7" s="120" t="e">
        <f>BE7-T7</f>
        <v>#REF!</v>
      </c>
      <c r="BG7" s="120"/>
      <c r="BH7" s="120"/>
      <c r="BI7" s="120"/>
    </row>
    <row r="8" spans="1:61" x14ac:dyDescent="0.3">
      <c r="A8">
        <f>B8</f>
        <v>3021003</v>
      </c>
      <c r="B8" s="118">
        <v>3021003</v>
      </c>
      <c r="C8" t="s">
        <v>406</v>
      </c>
      <c r="D8" s="106">
        <f>VLOOKUP(B8,'School Details'!A:E,3,FALSE)</f>
        <v>0</v>
      </c>
      <c r="E8" s="106" t="str">
        <f>VLOOKUP(B8,'School Details'!A:E,4,FALSE)</f>
        <v>M</v>
      </c>
      <c r="F8" s="106" t="str">
        <f>VLOOKUP(B8,'School Details'!A:E,5,FALSE)</f>
        <v>Nursery</v>
      </c>
      <c r="G8" s="100" t="s">
        <v>24316</v>
      </c>
      <c r="I8" t="s">
        <v>24695</v>
      </c>
      <c r="J8">
        <v>661225</v>
      </c>
      <c r="K8" s="118" t="s">
        <v>10</v>
      </c>
      <c r="L8" s="106">
        <f>IF(C10=C8,L7+1,1)</f>
        <v>1</v>
      </c>
      <c r="M8" s="106" t="str">
        <f>I8&amp;"."&amp;K8</f>
        <v>EYBG2425.I01</v>
      </c>
      <c r="N8" s="106">
        <f>VLOOKUP(B8,'School Details'!A:K,10,FALSE)</f>
        <v>400102</v>
      </c>
      <c r="O8" s="106" t="str">
        <f>C8</f>
        <v>St Margaret's Nursery</v>
      </c>
      <c r="P8" t="str">
        <f>VLOOKUP($N8,LBB_Code!$B:$F,3,FALSE)</f>
        <v>Brookhill Nursery School</v>
      </c>
      <c r="Q8" t="s">
        <v>356</v>
      </c>
      <c r="R8" t="s">
        <v>805</v>
      </c>
      <c r="S8" t="s">
        <v>24317</v>
      </c>
      <c r="T8" s="125">
        <v>261339.3</v>
      </c>
      <c r="U8" t="str">
        <f>RIGHT($B8,4)&amp;"."&amp;$M8&amp;"."&amp;U$3</f>
        <v>1003.EYBG2425.I01.Ap251</v>
      </c>
      <c r="V8" t="str">
        <f>$O8&amp;"."&amp;RIGHT($B8,4)&amp;"."&amp;$M8&amp;"."&amp;V$3</f>
        <v>St Margaret's Nursery.1003.EYBG2425.I01.Ap25</v>
      </c>
      <c r="W8" s="119"/>
      <c r="X8" t="str">
        <f>RIGHT($B8,4)&amp;"."&amp;$M8&amp;"."&amp;X$3</f>
        <v>1003.EYBG2425.I01.Ma251</v>
      </c>
      <c r="Y8" t="str">
        <f>$O8&amp;"."&amp;RIGHT($B8,4)&amp;"."&amp;$M8&amp;"."&amp;Y$3</f>
        <v>St Margaret's Nursery.1003.EYBG2425.I01.Ma25</v>
      </c>
      <c r="Z8" s="119"/>
      <c r="AA8" s="119" t="str">
        <f>RIGHT($B8,4)&amp;"."&amp;$M8&amp;"."&amp;AA$3</f>
        <v>1003.EYBG2425.I01.Ju251</v>
      </c>
      <c r="AB8" s="119" t="str">
        <f>$O8&amp;"."&amp;RIGHT($B8,4)&amp;"."&amp;$M8&amp;"."&amp;AB$3</f>
        <v>St Margaret's Nursery.1003.EYBG2425.I01.Ju25</v>
      </c>
      <c r="AD8" s="119"/>
      <c r="AE8" s="119"/>
      <c r="AF8" s="119">
        <v>14463.75</v>
      </c>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20" t="e">
        <f>W8+Z8+AF8+#REF!+AI8+AL8+AO8+AR8+AU8+AX8+BA8+W8</f>
        <v>#REF!</v>
      </c>
      <c r="BF8" s="120" t="e">
        <f>BE8-T8</f>
        <v>#REF!</v>
      </c>
      <c r="BG8" s="120"/>
      <c r="BH8" s="120"/>
      <c r="BI8" s="120"/>
    </row>
    <row r="9" spans="1:61" x14ac:dyDescent="0.3">
      <c r="A9">
        <f>B9</f>
        <v>3021000</v>
      </c>
      <c r="B9" s="118">
        <v>3021000</v>
      </c>
      <c r="C9" t="s">
        <v>404</v>
      </c>
      <c r="D9" s="106">
        <f>VLOOKUP(B9,'School Details'!A:E,3,FALSE)</f>
        <v>0</v>
      </c>
      <c r="E9" s="106" t="str">
        <f>VLOOKUP(B9,'School Details'!A:E,4,FALSE)</f>
        <v>M</v>
      </c>
      <c r="F9" s="106" t="str">
        <f>VLOOKUP(B9,'School Details'!A:E,5,FALSE)</f>
        <v>Nursery</v>
      </c>
      <c r="G9" s="100" t="s">
        <v>24316</v>
      </c>
      <c r="I9" t="s">
        <v>24695</v>
      </c>
      <c r="J9">
        <v>661225</v>
      </c>
      <c r="K9" s="118" t="s">
        <v>10</v>
      </c>
      <c r="L9" s="106">
        <f>IF(C11=C9,L8+1,1)</f>
        <v>1</v>
      </c>
      <c r="M9" s="106" t="str">
        <f>I9&amp;"."&amp;K9</f>
        <v>EYBG2425.I01</v>
      </c>
      <c r="N9" s="106">
        <f>VLOOKUP(B9,'School Details'!A:K,10,FALSE)</f>
        <v>400102</v>
      </c>
      <c r="O9" s="106" t="str">
        <f>C9</f>
        <v>Brookhill Nursery</v>
      </c>
      <c r="P9" t="str">
        <f>VLOOKUP($N9,LBB_Code!$B:$F,3,FALSE)</f>
        <v>Brookhill Nursery School</v>
      </c>
      <c r="Q9" t="s">
        <v>356</v>
      </c>
      <c r="R9" t="s">
        <v>805</v>
      </c>
      <c r="S9" t="s">
        <v>24317</v>
      </c>
      <c r="T9" s="125">
        <v>273354.89999999997</v>
      </c>
      <c r="U9" t="str">
        <f>RIGHT($B9,4)&amp;"."&amp;$M9&amp;"."&amp;U$3</f>
        <v>1000.EYBG2425.I01.Ap251</v>
      </c>
      <c r="V9" t="str">
        <f>$O9&amp;"."&amp;RIGHT($B9,4)&amp;"."&amp;$M9&amp;"."&amp;V$3</f>
        <v>Brookhill Nursery.1000.EYBG2425.I01.Ap25</v>
      </c>
      <c r="W9" s="119"/>
      <c r="X9" t="str">
        <f>RIGHT($B9,4)&amp;"."&amp;$M9&amp;"."&amp;X$3</f>
        <v>1000.EYBG2425.I01.Ma251</v>
      </c>
      <c r="Y9" t="str">
        <f>$O9&amp;"."&amp;RIGHT($B9,4)&amp;"."&amp;$M9&amp;"."&amp;Y$3</f>
        <v>Brookhill Nursery.1000.EYBG2425.I01.Ma25</v>
      </c>
      <c r="Z9" s="119"/>
      <c r="AA9" s="119" t="str">
        <f>RIGHT($B9,4)&amp;"."&amp;$M9&amp;"."&amp;AA$3</f>
        <v>1000.EYBG2425.I01.Ju251</v>
      </c>
      <c r="AB9" s="119" t="str">
        <f>$O9&amp;"."&amp;RIGHT($B9,4)&amp;"."&amp;$M9&amp;"."&amp;AB$3</f>
        <v>Brookhill Nursery.1000.EYBG2425.I01.Ju25</v>
      </c>
      <c r="AD9" s="119"/>
      <c r="AE9" s="119"/>
      <c r="AF9" s="119">
        <v>15128.75</v>
      </c>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20" t="e">
        <f>W9+Z9+AF9+#REF!+AI9+AL9+AO9+AR9+AU9+AX9+BA9+W9</f>
        <v>#REF!</v>
      </c>
      <c r="BF9" s="120" t="e">
        <f>BE9-T9</f>
        <v>#REF!</v>
      </c>
      <c r="BG9" s="120"/>
      <c r="BH9" s="120"/>
      <c r="BI9" s="120"/>
    </row>
    <row r="10" spans="1:61" x14ac:dyDescent="0.3">
      <c r="A10">
        <f>B10</f>
        <v>3021002</v>
      </c>
      <c r="B10" s="118">
        <v>3021002</v>
      </c>
      <c r="C10" t="s">
        <v>407</v>
      </c>
      <c r="D10" s="106">
        <f>VLOOKUP(B10,'School Details'!A:E,3,FALSE)</f>
        <v>0</v>
      </c>
      <c r="E10" s="106" t="str">
        <f>VLOOKUP(B10,'School Details'!A:E,4,FALSE)</f>
        <v>M</v>
      </c>
      <c r="F10" s="106" t="str">
        <f>VLOOKUP(B10,'School Details'!A:E,5,FALSE)</f>
        <v>Nursery</v>
      </c>
      <c r="G10" s="100" t="s">
        <v>24316</v>
      </c>
      <c r="I10" t="s">
        <v>24695</v>
      </c>
      <c r="J10">
        <v>661225</v>
      </c>
      <c r="K10" s="118" t="s">
        <v>10</v>
      </c>
      <c r="L10" s="106">
        <f>IF(C9=C10,L8+1,1)</f>
        <v>1</v>
      </c>
      <c r="M10" s="106" t="str">
        <f>I10&amp;"."&amp;K10</f>
        <v>EYBG2425.I01</v>
      </c>
      <c r="N10" s="106">
        <f>VLOOKUP(B10,'School Details'!A:K,10,FALSE)</f>
        <v>400072</v>
      </c>
      <c r="O10" s="106" t="str">
        <f>C10</f>
        <v>Moss Hall Nursery</v>
      </c>
      <c r="P10" t="s">
        <v>355</v>
      </c>
      <c r="Q10" t="s">
        <v>354</v>
      </c>
      <c r="R10" t="s">
        <v>200</v>
      </c>
      <c r="S10" t="s">
        <v>24317</v>
      </c>
      <c r="T10" s="125">
        <v>228296.39999999997</v>
      </c>
      <c r="U10" t="str">
        <f>RIGHT($B10,4)&amp;"."&amp;$M10&amp;"."&amp;U$3</f>
        <v>1002.EYBG2425.I01.Ap251</v>
      </c>
      <c r="V10" t="str">
        <f>$O10&amp;"."&amp;RIGHT($B10,4)&amp;"."&amp;$M10&amp;"."&amp;V$3</f>
        <v>Moss Hall Nursery.1002.EYBG2425.I01.Ap25</v>
      </c>
      <c r="W10" s="119"/>
      <c r="X10" t="str">
        <f>RIGHT($B10,4)&amp;"."&amp;$M10&amp;"."&amp;X$3</f>
        <v>1002.EYBG2425.I01.Ma251</v>
      </c>
      <c r="Y10" t="str">
        <f>$O10&amp;"."&amp;RIGHT($B10,4)&amp;"."&amp;$M10&amp;"."&amp;Y$3</f>
        <v>Moss Hall Nursery.1002.EYBG2425.I01.Ma25</v>
      </c>
      <c r="Z10" s="119"/>
      <c r="AA10" s="119" t="str">
        <f>RIGHT($B10,4)&amp;"."&amp;$M10&amp;"."&amp;AA$3</f>
        <v>1002.EYBG2425.I01.Ju251</v>
      </c>
      <c r="AB10" s="119" t="str">
        <f>$O10&amp;"."&amp;RIGHT($B10,4)&amp;"."&amp;$M10&amp;"."&amp;AB$3</f>
        <v>Moss Hall Nursery.1002.EYBG2425.I01.Ju25</v>
      </c>
      <c r="AD10" s="119"/>
      <c r="AE10" s="119"/>
      <c r="AF10" s="119">
        <v>12635</v>
      </c>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20" t="e">
        <f>W10+Z10+AF10+#REF!+AI10+AL10+AO10+AR10+AU10+AX10+BA10+W10</f>
        <v>#REF!</v>
      </c>
      <c r="BF10" s="120" t="e">
        <f>BE10-T10</f>
        <v>#REF!</v>
      </c>
      <c r="BG10" s="120"/>
      <c r="BH10" s="120"/>
      <c r="BI10" s="120"/>
    </row>
    <row r="13" spans="1:61" x14ac:dyDescent="0.3">
      <c r="Z13" s="120"/>
    </row>
    <row r="14" spans="1:61" x14ac:dyDescent="0.3">
      <c r="Z14" s="120"/>
    </row>
    <row r="15" spans="1:61" x14ac:dyDescent="0.3">
      <c r="Z15" s="120"/>
    </row>
    <row r="16" spans="1:61" x14ac:dyDescent="0.3">
      <c r="Z16" s="120"/>
    </row>
    <row r="17" spans="26:26" x14ac:dyDescent="0.3">
      <c r="Z17" s="120"/>
    </row>
    <row r="18" spans="26:26" x14ac:dyDescent="0.3">
      <c r="Z18" s="120"/>
    </row>
  </sheetData>
  <phoneticPr fontId="7"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5:X10"/>
  <sheetViews>
    <sheetView workbookViewId="0">
      <selection activeCell="K10" sqref="K10"/>
    </sheetView>
  </sheetViews>
  <sheetFormatPr defaultRowHeight="14.4" x14ac:dyDescent="0.3"/>
  <cols>
    <col min="1" max="1" width="8.44140625" bestFit="1" customWidth="1"/>
    <col min="2" max="2" width="25.33203125" bestFit="1" customWidth="1"/>
    <col min="3" max="3" width="11.21875" customWidth="1"/>
    <col min="4" max="4" width="10.88671875" customWidth="1"/>
    <col min="5" max="5" width="37.21875" customWidth="1"/>
    <col min="7" max="7" width="14.6640625" customWidth="1"/>
    <col min="8" max="8" width="13.33203125" customWidth="1"/>
    <col min="9" max="9" width="11.5546875" bestFit="1" customWidth="1"/>
    <col min="10" max="10" width="10.5546875" bestFit="1" customWidth="1"/>
    <col min="11" max="11" width="9.5546875" bestFit="1" customWidth="1"/>
    <col min="12" max="20" width="12.6640625" bestFit="1" customWidth="1"/>
    <col min="21" max="21" width="14.33203125" customWidth="1"/>
  </cols>
  <sheetData>
    <row r="5" spans="1:24" ht="15" thickBot="1" x14ac:dyDescent="0.35"/>
    <row r="6" spans="1:24" ht="30" thickTop="1" thickBot="1" x14ac:dyDescent="0.35">
      <c r="A6" s="102" t="s">
        <v>757</v>
      </c>
      <c r="B6" s="102" t="s">
        <v>265</v>
      </c>
      <c r="C6" s="101" t="s">
        <v>266</v>
      </c>
      <c r="D6" s="103" t="s">
        <v>267</v>
      </c>
      <c r="E6" s="102" t="s">
        <v>840</v>
      </c>
      <c r="F6" s="102" t="s">
        <v>759</v>
      </c>
      <c r="G6" s="101" t="s">
        <v>755</v>
      </c>
      <c r="H6" s="101" t="s">
        <v>947</v>
      </c>
      <c r="I6" s="104" t="s">
        <v>760</v>
      </c>
      <c r="J6" s="105" t="s">
        <v>688</v>
      </c>
      <c r="K6" s="105" t="s">
        <v>761</v>
      </c>
      <c r="L6" s="105" t="s">
        <v>762</v>
      </c>
      <c r="M6" s="105" t="s">
        <v>754</v>
      </c>
      <c r="N6" s="105" t="s">
        <v>753</v>
      </c>
      <c r="O6" s="105" t="s">
        <v>763</v>
      </c>
      <c r="P6" s="105" t="s">
        <v>764</v>
      </c>
      <c r="Q6" s="105" t="s">
        <v>765</v>
      </c>
      <c r="R6" s="105" t="s">
        <v>766</v>
      </c>
      <c r="S6" s="105" t="s">
        <v>767</v>
      </c>
      <c r="T6" s="105" t="s">
        <v>768</v>
      </c>
      <c r="U6" s="105" t="s">
        <v>769</v>
      </c>
      <c r="V6" s="105" t="s">
        <v>751</v>
      </c>
      <c r="W6" s="105" t="s">
        <v>770</v>
      </c>
      <c r="X6" s="105" t="s">
        <v>770</v>
      </c>
    </row>
    <row r="7" spans="1:24" ht="15" thickTop="1" x14ac:dyDescent="0.3">
      <c r="D7" s="110"/>
      <c r="I7" s="108">
        <f>SUM(I9:I281)</f>
        <v>0</v>
      </c>
      <c r="J7" s="108">
        <f t="shared" ref="J7:T7" si="0">SUM(J9:J231)</f>
        <v>-60000</v>
      </c>
      <c r="K7" s="108">
        <f t="shared" si="0"/>
        <v>-2500</v>
      </c>
      <c r="L7" s="108">
        <f t="shared" si="0"/>
        <v>-2500</v>
      </c>
      <c r="M7" s="108">
        <f t="shared" si="0"/>
        <v>-2500</v>
      </c>
      <c r="N7" s="108">
        <f t="shared" si="0"/>
        <v>-2500</v>
      </c>
      <c r="O7" s="108">
        <f t="shared" si="0"/>
        <v>-2500</v>
      </c>
      <c r="P7" s="108">
        <f t="shared" si="0"/>
        <v>-2500</v>
      </c>
      <c r="Q7" s="108">
        <f t="shared" si="0"/>
        <v>-2500</v>
      </c>
      <c r="R7" s="108">
        <f t="shared" si="0"/>
        <v>-2500</v>
      </c>
      <c r="S7" s="108">
        <f t="shared" si="0"/>
        <v>-2500</v>
      </c>
      <c r="T7" s="108">
        <f t="shared" si="0"/>
        <v>-2500</v>
      </c>
      <c r="U7" s="108">
        <f>SUM(U9:U177)</f>
        <v>-25000</v>
      </c>
      <c r="V7" s="109"/>
      <c r="W7" s="109"/>
      <c r="X7" s="109"/>
    </row>
    <row r="8" spans="1:24" x14ac:dyDescent="0.3">
      <c r="A8" s="111"/>
      <c r="B8" s="111"/>
      <c r="C8" s="111"/>
      <c r="D8" s="112"/>
      <c r="E8" s="111"/>
      <c r="F8" s="111"/>
      <c r="G8" s="111"/>
      <c r="H8" s="111"/>
      <c r="I8" s="113"/>
      <c r="J8" s="114"/>
      <c r="K8" s="114"/>
      <c r="L8" s="114"/>
      <c r="M8" s="114"/>
      <c r="N8" s="114"/>
      <c r="O8" s="114"/>
      <c r="P8" s="114"/>
      <c r="Q8" s="114"/>
      <c r="R8" s="114"/>
      <c r="S8" s="114"/>
      <c r="T8" s="114"/>
      <c r="U8" s="114"/>
      <c r="V8" s="114"/>
      <c r="W8" s="114"/>
      <c r="X8" s="114"/>
    </row>
    <row r="9" spans="1:24" x14ac:dyDescent="0.3">
      <c r="A9" s="118">
        <v>3022023</v>
      </c>
      <c r="B9" t="s">
        <v>453</v>
      </c>
      <c r="C9" t="s">
        <v>89</v>
      </c>
      <c r="D9" t="s">
        <v>90</v>
      </c>
      <c r="E9" t="s">
        <v>23393</v>
      </c>
      <c r="F9" s="106" t="str">
        <f>VLOOKUP(A9,'School Details'!A:K,4,FALSE)</f>
        <v>M</v>
      </c>
      <c r="G9" t="s">
        <v>24700</v>
      </c>
      <c r="I9" s="108"/>
      <c r="J9" s="108"/>
      <c r="K9" s="108">
        <v>-2500</v>
      </c>
      <c r="L9" s="108">
        <v>-2500</v>
      </c>
      <c r="M9" s="108">
        <v>-2500</v>
      </c>
      <c r="N9" s="108">
        <v>-2500</v>
      </c>
      <c r="O9" s="108">
        <v>-2500</v>
      </c>
      <c r="P9" s="108">
        <v>-2500</v>
      </c>
      <c r="Q9" s="108">
        <v>-2500</v>
      </c>
      <c r="R9" s="108">
        <v>-2500</v>
      </c>
      <c r="S9" s="108">
        <v>-2500</v>
      </c>
      <c r="T9" s="108">
        <v>-2500</v>
      </c>
      <c r="U9" s="5">
        <f>SUM(I9:T9)</f>
        <v>-25000</v>
      </c>
    </row>
    <row r="10" spans="1:24" x14ac:dyDescent="0.3">
      <c r="A10">
        <v>3025404</v>
      </c>
      <c r="B10" t="s">
        <v>118</v>
      </c>
      <c r="C10" t="s">
        <v>119</v>
      </c>
      <c r="D10" s="106" t="s">
        <v>120</v>
      </c>
      <c r="E10" t="s">
        <v>24701</v>
      </c>
      <c r="F10" s="106" t="str">
        <f>VLOOKUP(A10,'School Details'!A:K,4,FALSE)</f>
        <v>M</v>
      </c>
      <c r="G10" t="s">
        <v>24699</v>
      </c>
      <c r="J10">
        <v>-60000</v>
      </c>
      <c r="L10" s="7"/>
      <c r="M10" s="7"/>
      <c r="N10" s="7"/>
      <c r="O10" s="7"/>
      <c r="P10" s="7"/>
      <c r="Q10" s="7"/>
      <c r="R10" s="7"/>
      <c r="S10" s="7"/>
      <c r="T10" s="7"/>
      <c r="U10" s="7"/>
    </row>
  </sheetData>
  <phoneticPr fontId="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filterMode="1">
    <tabColor rgb="FF782170"/>
  </sheetPr>
  <dimension ref="A1:BB103"/>
  <sheetViews>
    <sheetView topLeftCell="A2" zoomScale="87" zoomScaleNormal="107" workbookViewId="0">
      <pane xSplit="7" topLeftCell="AP1" activePane="topRight" state="frozen"/>
      <selection activeCell="K10" sqref="K10"/>
      <selection pane="topRight" activeCell="K10" sqref="K10"/>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6.44140625" bestFit="1" customWidth="1"/>
    <col min="34" max="34" width="15.5546875" bestFit="1" customWidth="1"/>
    <col min="35" max="36" width="15.5546875" customWidth="1"/>
    <col min="37" max="37" width="20.88671875" bestFit="1" customWidth="1"/>
    <col min="38" max="38" width="20.88671875" customWidth="1"/>
    <col min="39" max="39" width="20" bestFit="1" customWidth="1"/>
    <col min="41" max="41" width="14.33203125" bestFit="1" customWidth="1"/>
    <col min="42" max="42" width="14.5546875" bestFit="1" customWidth="1"/>
    <col min="43" max="43" width="15.5546875" bestFit="1" customWidth="1"/>
    <col min="44" max="44" width="16.44140625" customWidth="1"/>
    <col min="45" max="45" width="14.33203125" bestFit="1" customWidth="1"/>
    <col min="46" max="46" width="15" style="49" customWidth="1"/>
    <col min="47" max="47" width="15.88671875" style="468" customWidth="1"/>
    <col min="48" max="48" width="13.88671875" bestFit="1" customWidth="1"/>
    <col min="52" max="52" width="12.88671875" customWidth="1"/>
    <col min="53" max="53" width="10.88671875" bestFit="1" customWidth="1"/>
  </cols>
  <sheetData>
    <row r="1" spans="1:54" x14ac:dyDescent="0.3">
      <c r="AO1" s="49"/>
      <c r="AP1" s="49"/>
      <c r="AQ1" s="49"/>
      <c r="AR1" s="49"/>
      <c r="AS1" s="49"/>
      <c r="AU1" s="49"/>
      <c r="AV1" s="49"/>
    </row>
    <row r="2" spans="1:54" ht="60" customHeight="1" x14ac:dyDescent="0.3">
      <c r="A2" s="478"/>
      <c r="B2" s="479"/>
      <c r="C2" s="479"/>
      <c r="D2" s="479"/>
      <c r="E2" s="479"/>
      <c r="F2" s="479"/>
      <c r="G2" s="479"/>
      <c r="H2" s="479"/>
      <c r="J2" s="564" t="str">
        <f>"Total School &amp; Nursery Budget Share = £ "&amp; ROUND( SUM(J5:L5),2)</f>
        <v>Total School &amp; Nursery Budget Share = £ 24605960.5</v>
      </c>
      <c r="K2" s="565"/>
      <c r="L2" s="566"/>
      <c r="M2" s="564" t="str">
        <f>"High Needs Places = £ "&amp; ROUND( SUM(M5:S5),2)</f>
        <v>High Needs Places = £ 1264140.15</v>
      </c>
      <c r="N2" s="565"/>
      <c r="O2" s="565"/>
      <c r="P2" s="565"/>
      <c r="Q2" s="565"/>
      <c r="R2" s="565"/>
      <c r="S2" s="566"/>
      <c r="T2" s="564" t="str">
        <f>"High Needs Top Up = £ "&amp; ROUND( SUM(T5:Z5),2)</f>
        <v>High Needs Top Up = £ 3610610.11</v>
      </c>
      <c r="U2" s="565"/>
      <c r="V2" s="565"/>
      <c r="W2" s="565"/>
      <c r="X2" s="565"/>
      <c r="Y2" s="565"/>
      <c r="Z2" s="566"/>
      <c r="AA2" s="563" t="str">
        <f>"Post 16 Total Payments = £ "&amp; ROUND(SUM(AA5:AE5), 2)</f>
        <v>Post 16 Total Payments = £ 618573.83</v>
      </c>
      <c r="AB2" s="563"/>
      <c r="AC2" s="563"/>
      <c r="AD2" s="563"/>
      <c r="AE2" s="563"/>
      <c r="AF2" s="567" t="str">
        <f>"MISC Total Payments = £ "&amp; ROUND(SUM(AF5:AG5), 2)</f>
        <v>MISC Total Payments = £ 139.42</v>
      </c>
      <c r="AG2" s="568"/>
      <c r="AH2" s="281" t="str">
        <f>"SMHL Total Payments = £ "&amp; ROUND(SUM(AH5), 2)</f>
        <v>SMHL Total Payments = £ 7200</v>
      </c>
      <c r="AI2" s="562" t="str">
        <f>"PPG Total Payments = £ "&amp; ROUND(SUM(AI5), 2)</f>
        <v>PPG Total Payments = £ 1907794</v>
      </c>
      <c r="AJ2" s="562"/>
      <c r="AK2" s="489"/>
      <c r="AL2" s="489"/>
      <c r="AM2" s="489"/>
      <c r="AO2" s="49"/>
      <c r="AP2" s="49"/>
      <c r="AQ2" s="49"/>
      <c r="AR2" s="49"/>
      <c r="AS2" s="49"/>
      <c r="AV2" s="49"/>
      <c r="AZ2" s="559" t="s">
        <v>24149</v>
      </c>
      <c r="BA2" s="559"/>
    </row>
    <row r="3" spans="1:54" ht="100.8" x14ac:dyDescent="0.3">
      <c r="C3" t="s">
        <v>381</v>
      </c>
      <c r="D3" s="10" t="s">
        <v>265</v>
      </c>
      <c r="E3" s="10" t="s">
        <v>276</v>
      </c>
      <c r="F3" s="10" t="s">
        <v>272</v>
      </c>
      <c r="G3" s="10" t="s">
        <v>273</v>
      </c>
      <c r="H3" s="10" t="s">
        <v>266</v>
      </c>
      <c r="I3" s="138" t="s">
        <v>267</v>
      </c>
      <c r="J3" s="287" t="s">
        <v>23704</v>
      </c>
      <c r="K3" s="287" t="s">
        <v>23705</v>
      </c>
      <c r="L3" s="287" t="s">
        <v>23703</v>
      </c>
      <c r="M3" s="280" t="s">
        <v>965</v>
      </c>
      <c r="N3" s="280" t="s">
        <v>965</v>
      </c>
      <c r="O3" s="280" t="s">
        <v>964</v>
      </c>
      <c r="P3" s="280" t="s">
        <v>962</v>
      </c>
      <c r="Q3" s="280" t="s">
        <v>963</v>
      </c>
      <c r="R3" s="280" t="s">
        <v>960</v>
      </c>
      <c r="S3" s="280" t="s">
        <v>961</v>
      </c>
      <c r="T3" s="280" t="s">
        <v>925</v>
      </c>
      <c r="U3" s="280" t="s">
        <v>973</v>
      </c>
      <c r="V3" s="280" t="s">
        <v>974</v>
      </c>
      <c r="W3" s="280" t="s">
        <v>772</v>
      </c>
      <c r="X3" s="280" t="s">
        <v>773</v>
      </c>
      <c r="Y3" s="280" t="s">
        <v>975</v>
      </c>
      <c r="Z3" s="280" t="s">
        <v>976</v>
      </c>
      <c r="AA3" s="280" t="s">
        <v>268</v>
      </c>
      <c r="AB3" s="280" t="s">
        <v>269</v>
      </c>
      <c r="AC3" s="280" t="s">
        <v>270</v>
      </c>
      <c r="AD3" s="280" t="s">
        <v>271</v>
      </c>
      <c r="AE3" s="280" t="s">
        <v>23794</v>
      </c>
      <c r="AF3" s="567" t="s">
        <v>583</v>
      </c>
      <c r="AG3" s="568"/>
      <c r="AH3" s="281" t="s">
        <v>902</v>
      </c>
      <c r="AI3" s="563" t="s">
        <v>23702</v>
      </c>
      <c r="AJ3" s="563"/>
      <c r="AK3" s="499" t="s">
        <v>929</v>
      </c>
      <c r="AL3" s="499" t="s">
        <v>24146</v>
      </c>
      <c r="AM3" s="500" t="s">
        <v>887</v>
      </c>
      <c r="AO3" s="491" t="s">
        <v>24136</v>
      </c>
      <c r="AP3" s="492" t="s">
        <v>24137</v>
      </c>
      <c r="AQ3" s="492" t="s">
        <v>24138</v>
      </c>
      <c r="AR3" s="492" t="s">
        <v>24012</v>
      </c>
      <c r="AS3" s="493" t="s">
        <v>24706</v>
      </c>
      <c r="AT3" s="492" t="s">
        <v>24142</v>
      </c>
      <c r="AU3" s="494" t="s">
        <v>24145</v>
      </c>
      <c r="AV3" s="495" t="s">
        <v>887</v>
      </c>
      <c r="AW3" s="365"/>
      <c r="AZ3" s="268" t="s">
        <v>24147</v>
      </c>
      <c r="BA3" s="268" t="s">
        <v>24148</v>
      </c>
    </row>
    <row r="4" spans="1:54" ht="28.8" x14ac:dyDescent="0.3">
      <c r="D4" s="10"/>
      <c r="E4" s="10"/>
      <c r="F4" s="10"/>
      <c r="G4" s="10"/>
      <c r="H4" s="10"/>
      <c r="I4" s="10"/>
      <c r="J4" s="11" t="s">
        <v>995</v>
      </c>
      <c r="K4" s="11" t="s">
        <v>995</v>
      </c>
      <c r="L4" s="11"/>
      <c r="M4" s="11" t="s">
        <v>953</v>
      </c>
      <c r="N4" s="11" t="s">
        <v>955</v>
      </c>
      <c r="O4" s="11" t="s">
        <v>954</v>
      </c>
      <c r="P4" s="11" t="s">
        <v>956</v>
      </c>
      <c r="Q4" s="11" t="s">
        <v>957</v>
      </c>
      <c r="R4" s="11" t="s">
        <v>958</v>
      </c>
      <c r="S4" s="11" t="s">
        <v>959</v>
      </c>
      <c r="T4" s="11" t="s">
        <v>967</v>
      </c>
      <c r="U4" s="11" t="s">
        <v>969</v>
      </c>
      <c r="V4" s="11" t="s">
        <v>971</v>
      </c>
      <c r="W4" s="11" t="s">
        <v>970</v>
      </c>
      <c r="X4" s="11" t="s">
        <v>966</v>
      </c>
      <c r="Y4" s="11" t="s">
        <v>968</v>
      </c>
      <c r="Z4" s="11" t="s">
        <v>972</v>
      </c>
      <c r="AA4" s="11" t="s">
        <v>983</v>
      </c>
      <c r="AB4" s="11" t="s">
        <v>984</v>
      </c>
      <c r="AC4" s="11" t="s">
        <v>985</v>
      </c>
      <c r="AD4" s="11" t="s">
        <v>986</v>
      </c>
      <c r="AE4" s="11" t="s">
        <v>23793</v>
      </c>
      <c r="AF4" s="11" t="s">
        <v>23672</v>
      </c>
      <c r="AG4" s="11" t="str">
        <f>MISC!M8</f>
        <v>SEN 2425.I03</v>
      </c>
      <c r="AH4" s="11" t="s">
        <v>993</v>
      </c>
      <c r="AI4" s="11" t="s">
        <v>23694</v>
      </c>
      <c r="AJ4" s="11" t="s">
        <v>23695</v>
      </c>
      <c r="AK4" s="11"/>
      <c r="AL4" s="11"/>
      <c r="AM4" s="368"/>
      <c r="AO4" s="369">
        <f>SUM(AO7:AO91)</f>
        <v>5696960.2538751923</v>
      </c>
      <c r="AP4" s="369">
        <f>SUM(AP7:AP91)</f>
        <v>6557566.6499999985</v>
      </c>
      <c r="AQ4" s="369">
        <f>SUM(AQ7:AQ91)</f>
        <v>12254526.903875191</v>
      </c>
      <c r="AR4" s="369">
        <f>SUM(AR6:AR90)</f>
        <v>6557566.6499999985</v>
      </c>
      <c r="AS4" s="369">
        <f>SUM(AS6:AS90)</f>
        <v>7788541.3115613218</v>
      </c>
      <c r="AT4" s="369">
        <f>SUM(AT6:AT90)</f>
        <v>3827764.1077758507</v>
      </c>
      <c r="AU4" s="369">
        <f>SUM(AU6:AU90)</f>
        <v>10385330.757775854</v>
      </c>
      <c r="AV4" s="369">
        <f>SUM(AV6:AV90)</f>
        <v>3960777.2037854712</v>
      </c>
      <c r="AW4" s="369"/>
      <c r="AX4" s="369"/>
      <c r="AY4" s="369"/>
      <c r="AZ4" s="369">
        <f>SUM(AZ6:AZ90)</f>
        <v>3801298.2077758512</v>
      </c>
      <c r="BA4" s="369">
        <f>SUM(BA6:BA90)</f>
        <v>26465.900000000045</v>
      </c>
      <c r="BB4" t="b">
        <f>AZ5=AT4</f>
        <v>1</v>
      </c>
    </row>
    <row r="5" spans="1:54" x14ac:dyDescent="0.3">
      <c r="J5" s="286">
        <f t="shared" ref="J5:AM5" si="0">SUM(J7:J91)</f>
        <v>24453916.948052898</v>
      </c>
      <c r="K5" s="286">
        <f t="shared" si="0"/>
        <v>152043.55384615384</v>
      </c>
      <c r="L5" s="286">
        <f t="shared" si="0"/>
        <v>0</v>
      </c>
      <c r="M5" s="286">
        <f t="shared" si="0"/>
        <v>213846.15384615384</v>
      </c>
      <c r="N5" s="286">
        <f t="shared" si="0"/>
        <v>15384.615384615385</v>
      </c>
      <c r="O5" s="286">
        <f t="shared" si="0"/>
        <v>106660.46153846153</v>
      </c>
      <c r="P5" s="286">
        <f t="shared" si="0"/>
        <v>653076.92307692312</v>
      </c>
      <c r="Q5" s="286">
        <f t="shared" si="0"/>
        <v>96871.38461538461</v>
      </c>
      <c r="R5" s="286">
        <f t="shared" si="0"/>
        <v>156000</v>
      </c>
      <c r="S5" s="286">
        <f t="shared" si="0"/>
        <v>22300.615384615383</v>
      </c>
      <c r="T5" s="286">
        <f t="shared" si="0"/>
        <v>0</v>
      </c>
      <c r="U5" s="286">
        <f t="shared" si="0"/>
        <v>1732778.4241025639</v>
      </c>
      <c r="V5" s="286">
        <f t="shared" si="0"/>
        <v>0</v>
      </c>
      <c r="W5" s="286">
        <f t="shared" si="0"/>
        <v>486182.67307692312</v>
      </c>
      <c r="X5" s="286">
        <f t="shared" si="0"/>
        <v>7920.3076923076933</v>
      </c>
      <c r="Y5" s="286">
        <f t="shared" si="0"/>
        <v>182310.46153846153</v>
      </c>
      <c r="Z5" s="286">
        <f t="shared" si="0"/>
        <v>1201418.2405128204</v>
      </c>
      <c r="AA5" s="286">
        <f t="shared" si="0"/>
        <v>581653.16666666663</v>
      </c>
      <c r="AB5" s="286">
        <f t="shared" si="0"/>
        <v>4945.666666666667</v>
      </c>
      <c r="AC5" s="286">
        <f t="shared" si="0"/>
        <v>9375</v>
      </c>
      <c r="AD5" s="286">
        <f t="shared" si="0"/>
        <v>22600</v>
      </c>
      <c r="AE5" s="286">
        <f t="shared" si="0"/>
        <v>0</v>
      </c>
      <c r="AF5" s="286">
        <f t="shared" si="0"/>
        <v>0</v>
      </c>
      <c r="AG5" s="286">
        <f t="shared" si="0"/>
        <v>139.41999999999999</v>
      </c>
      <c r="AH5" s="286">
        <f t="shared" si="0"/>
        <v>7200</v>
      </c>
      <c r="AI5" s="286">
        <f t="shared" si="0"/>
        <v>1907794</v>
      </c>
      <c r="AJ5" s="286">
        <f t="shared" si="0"/>
        <v>241907</v>
      </c>
      <c r="AK5" s="286">
        <f t="shared" si="0"/>
        <v>32256325.016001616</v>
      </c>
      <c r="AL5" s="286">
        <f t="shared" si="0"/>
        <v>10385330.757775854</v>
      </c>
      <c r="AM5" s="286">
        <f t="shared" si="0"/>
        <v>21870994.258225761</v>
      </c>
      <c r="AN5" s="369"/>
      <c r="AR5" s="286"/>
      <c r="AS5" s="286"/>
      <c r="AU5" s="286"/>
      <c r="AV5" s="369"/>
      <c r="AW5" s="369"/>
      <c r="AZ5" s="560">
        <f>AZ4+BA4</f>
        <v>3827764.1077758512</v>
      </c>
      <c r="BA5" s="561"/>
    </row>
    <row r="6" spans="1:54"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8"/>
      <c r="AM6" s="370"/>
    </row>
    <row r="7" spans="1:54" hidden="1" x14ac:dyDescent="0.3">
      <c r="B7">
        <v>3022002</v>
      </c>
      <c r="C7">
        <v>2002</v>
      </c>
      <c r="D7" t="s">
        <v>139</v>
      </c>
      <c r="H7" t="s">
        <v>140</v>
      </c>
      <c r="I7" t="s">
        <v>141</v>
      </c>
      <c r="J7" s="7">
        <f>IFERROR(_xlfn.XLOOKUP(H7,'APT 25-26'!D:D,'APT 25-26'!CQ:CQ),"")</f>
        <v>388542.57103851088</v>
      </c>
      <c r="K7" s="7">
        <f>SUMIFS(NurserySupplement!$W:$W,NurserySupplement!$M:$M,K$4,NurserySupplement!$B:$B,B7)</f>
        <v>0</v>
      </c>
      <c r="L7" s="7"/>
      <c r="M7" s="7">
        <f>SUMIFS(HNPlaces!$W:$W,HNPlaces!$M:$M,M$4,HNPlaces!$Q:$Q,'April Payment'!$H7)</f>
        <v>0</v>
      </c>
      <c r="N7" s="7">
        <f>SUMIFS(HNPlaces!$W:$W,HNPlaces!$M:$M,N$4,HNPlaces!$Q:$Q,'April Payment'!$H7)</f>
        <v>0</v>
      </c>
      <c r="O7" s="7">
        <f>SUMIFS(HNPlaces!$W:$W,HNPlaces!$M:$M,O$4,HNPlaces!$Q:$Q,'April Payment'!$H7)</f>
        <v>0</v>
      </c>
      <c r="P7" s="7">
        <f>SUMIFS(HNPlaces!$W:$W,HNPlaces!$M:$M,P$4,HNPlaces!$Q:$Q,'April Payment'!$H7)</f>
        <v>0</v>
      </c>
      <c r="Q7" s="7">
        <f>SUMIFS(HNPlaces!$W:$W,HNPlaces!$M:$M,Q$4,HNPlaces!$Q:$Q,'April Payment'!$H7)</f>
        <v>0</v>
      </c>
      <c r="R7" s="7">
        <f>SUMIFS(HNPlaces!$W:$W,HNPlaces!$M:$M,R$4,HNPlaces!$Q:$Q,'April Payment'!$H7)</f>
        <v>0</v>
      </c>
      <c r="S7" s="7">
        <f>SUMIFS(HNPlaces!$W:$W,HNPlaces!$M:$M,S$4,HNPlaces!$Q:$Q,'April Payment'!$H7)</f>
        <v>0</v>
      </c>
      <c r="T7" s="7">
        <f>SUMIFS(HNTopUp!$W:$W,HNTopUp!$M:$M,T$4,HNTopUp!B:B,'April Payment'!B7)</f>
        <v>0</v>
      </c>
      <c r="U7" s="7">
        <f>SUMIFS(HNTopUp!$W:$W,HNTopUp!$M:$M,U$4,HNTopUp!Q:Q,'April Payment'!H7)</f>
        <v>37347.101538461531</v>
      </c>
      <c r="V7" s="7">
        <f>SUMIFS(HNTopUp!$W:$W,HNTopUp!$M:$M,V$4,HNTopUp!$B:$B,'April Payment'!$B7)</f>
        <v>0</v>
      </c>
      <c r="W7" s="7">
        <f>SUMIFS(HNTopUp!$W:$W,HNTopUp!$M:$M,W$4,HNTopUp!$B:$B,'April Payment'!$B7)</f>
        <v>0</v>
      </c>
      <c r="X7" s="7">
        <f>SUMIFS(HNTopUp!$W:$W,HNTopUp!$M:$M,X$4,HNTopUp!$B:$B,'April Payment'!$B7)</f>
        <v>220.61538461538461</v>
      </c>
      <c r="Y7" s="7">
        <f>SUMIFS(HNTopUp!$W:$W,HNTopUp!$M:$M,Y$4,HNTopUp!$B:$B,'April Payment'!$B7)</f>
        <v>0</v>
      </c>
      <c r="Z7" s="7">
        <f>SUMIFS(HNTopUp!$W:$W,HNTopUp!$M:$M,Z$4,HNTopUp!$B:$B,'April Payment'!$B7)</f>
        <v>0</v>
      </c>
      <c r="AA7" s="7">
        <f>SUMIFS(POST16!$W:$W,POST16!$M:$M,AA$4,POST16!$Q:$Q,'April Payment'!$H7)</f>
        <v>0</v>
      </c>
      <c r="AB7" s="7">
        <f>SUMIFS(POST16!$W:$W,POST16!$M:$M,AB$4,POST16!$Q:$Q,'April Payment'!$H7)</f>
        <v>0</v>
      </c>
      <c r="AC7" s="7">
        <f>SUMIFS(POST16!$W:$W,POST16!$M:$M,AC$4,POST16!$Q:$Q,'April Payment'!$H7)</f>
        <v>0</v>
      </c>
      <c r="AD7" s="7">
        <f>SUMIFS(POST16!$W:$W,POST16!$M:$M,AD$4,POST16!$Q:$Q,'April Payment'!$H7)</f>
        <v>0</v>
      </c>
      <c r="AE7" s="7">
        <f>SUMIFS(POST16!$W:$W,POST16!$M:$M,AE$4,POST16!$Q:$Q,'April Payment'!$H7)</f>
        <v>0</v>
      </c>
      <c r="AF7" s="7">
        <f>SUMIFS(MISC!$W:$W,MISC!$M:$M,AF$4,MISC!$Q:$Q,H7)</f>
        <v>0</v>
      </c>
      <c r="AG7" s="7">
        <f>SUMIFS(MISC!$W:$W,MISC!$M:$M,AG$4,MISC!$Q:$Q,H7)</f>
        <v>139.41999999999999</v>
      </c>
      <c r="AH7" s="7">
        <f>SUMIFS(SMHL!$W:$W,SMHL!$M:$M,AH$4,SMHL!$Q:$Q,'April Payment'!$H7)</f>
        <v>0</v>
      </c>
      <c r="AI7" s="7">
        <f>SUMIFS(PPG!$W:$W,PPG!$M:$M,AI$4,PPG!$Q:$Q,'April Payment'!$H7)</f>
        <v>31450</v>
      </c>
      <c r="AJ7" s="7">
        <f>SUMIFS(PPG!$W:$W,PPG!$M:$M,AJ$4,PPG!$Q:$Q,'April Payment'!$H7)</f>
        <v>0</v>
      </c>
      <c r="AK7" s="5">
        <f t="shared" ref="AK7:AK38" si="1">SUM(J7:AJ7)</f>
        <v>457699.70796158776</v>
      </c>
      <c r="AL7" s="120"/>
      <c r="AM7" s="369">
        <f>AK7</f>
        <v>457699.70796158776</v>
      </c>
      <c r="AO7" s="120"/>
      <c r="AP7" s="120"/>
      <c r="AQ7" s="122"/>
      <c r="AS7" s="388"/>
      <c r="AT7" s="7"/>
    </row>
    <row r="8" spans="1:54" hidden="1" x14ac:dyDescent="0.3">
      <c r="B8">
        <v>3022007</v>
      </c>
      <c r="C8">
        <v>2007</v>
      </c>
      <c r="D8" t="s">
        <v>73</v>
      </c>
      <c r="H8" t="s">
        <v>74</v>
      </c>
      <c r="I8" t="s">
        <v>75</v>
      </c>
      <c r="J8" s="7">
        <f>IFERROR(_xlfn.XLOOKUP(H8,'APT 25-26'!D:D,'APT 25-26'!CQ:CQ),"")</f>
        <v>301335.04028467339</v>
      </c>
      <c r="K8" s="7">
        <f>SUMIFS(NurserySupplement!$W:$W,NurserySupplement!$M:$M,K$4,NurserySupplement!$B:$B,B8)</f>
        <v>0</v>
      </c>
      <c r="L8" s="7"/>
      <c r="M8" s="7">
        <f>SUMIFS(HNPlaces!$W:$W,HNPlaces!$M:$M,M$4,HNPlaces!$Q:$Q,'April Payment'!$H8)</f>
        <v>0</v>
      </c>
      <c r="N8" s="7">
        <f>SUMIFS(HNPlaces!$W:$W,HNPlaces!$M:$M,N$4,HNPlaces!$Q:$Q,'April Payment'!$H8)</f>
        <v>0</v>
      </c>
      <c r="O8" s="7">
        <f>SUMIFS(HNPlaces!$W:$W,HNPlaces!$M:$M,O$4,HNPlaces!$Q:$Q,'April Payment'!$H8)</f>
        <v>0</v>
      </c>
      <c r="P8" s="7">
        <f>SUMIFS(HNPlaces!$W:$W,HNPlaces!$M:$M,P$4,HNPlaces!$Q:$Q,'April Payment'!$H8)</f>
        <v>0</v>
      </c>
      <c r="Q8" s="7">
        <f>SUMIFS(HNPlaces!$W:$W,HNPlaces!$M:$M,Q$4,HNPlaces!$Q:$Q,'April Payment'!$H8)</f>
        <v>0</v>
      </c>
      <c r="R8" s="7">
        <f>SUMIFS(HNPlaces!$W:$W,HNPlaces!$M:$M,R$4,HNPlaces!$Q:$Q,'April Payment'!$H8)</f>
        <v>0</v>
      </c>
      <c r="S8" s="7">
        <f>SUMIFS(HNPlaces!$W:$W,HNPlaces!$M:$M,S$4,HNPlaces!$Q:$Q,'April Payment'!$H8)</f>
        <v>0</v>
      </c>
      <c r="T8" s="7">
        <f>SUMIFS(HNTopUp!$W:$W,HNTopUp!$M:$M,T$4,HNTopUp!B:B,'April Payment'!B8)</f>
        <v>0</v>
      </c>
      <c r="U8" s="7">
        <f>SUMIFS(HNTopUp!$W:$W,HNTopUp!$M:$M,U$4,HNTopUp!B:B,'April Payment'!B8)</f>
        <v>24090.153846153848</v>
      </c>
      <c r="V8" s="7">
        <f>SUMIFS(HNTopUp!$W:$W,HNTopUp!$M:$M,V$4,HNTopUp!$B:$B,'April Payment'!$B8)</f>
        <v>0</v>
      </c>
      <c r="W8" s="7">
        <f>SUMIFS(HNTopUp!$W:$W,HNTopUp!$M:$M,W$4,HNTopUp!$B:$B,'April Payment'!$B8)</f>
        <v>0</v>
      </c>
      <c r="X8" s="7">
        <f>SUMIFS(HNTopUp!$W:$W,HNTopUp!$M:$M,X$4,HNTopUp!$B:$B,'April Payment'!$B8)</f>
        <v>0</v>
      </c>
      <c r="Y8" s="7">
        <f>SUMIFS(HNTopUp!$W:$W,HNTopUp!$M:$M,Y$4,HNTopUp!$B:$B,'April Payment'!$B8)</f>
        <v>0</v>
      </c>
      <c r="Z8" s="7">
        <f>SUMIFS(HNTopUp!$W:$W,HNTopUp!$M:$M,Z$4,HNTopUp!$B:$B,'April Payment'!$B8)</f>
        <v>0</v>
      </c>
      <c r="AA8" s="7">
        <f>SUMIFS(POST16!$W:$W,POST16!$M:$M,AA$4,POST16!$Q:$Q,'April Payment'!$H8)</f>
        <v>0</v>
      </c>
      <c r="AB8" s="7">
        <f>SUMIFS(POST16!$W:$W,POST16!$M:$M,AB$4,POST16!$Q:$Q,'April Payment'!$H8)</f>
        <v>0</v>
      </c>
      <c r="AC8" s="7">
        <f>SUMIFS(POST16!$W:$W,POST16!$M:$M,AC$4,POST16!$Q:$Q,'April Payment'!$H8)</f>
        <v>0</v>
      </c>
      <c r="AD8" s="7">
        <f>SUMIFS(POST16!$W:$W,POST16!$M:$M,AD$4,POST16!$Q:$Q,'April Payment'!$H8)</f>
        <v>0</v>
      </c>
      <c r="AE8" s="7">
        <f>SUMIFS(POST16!$W:$W,POST16!$M:$M,AE$4,POST16!$Q:$Q,'April Payment'!$H8)</f>
        <v>0</v>
      </c>
      <c r="AF8" s="7">
        <f>SUMIFS(MISC!$W:$W,MISC!$M:$M,AF$4,MISC!$Q:$Q,H8)</f>
        <v>0</v>
      </c>
      <c r="AG8" s="7">
        <f>SUMIFS(MISC!$W:$W,MISC!$M:$M,AG$4,MISC!$Q:$Q,H8)</f>
        <v>0</v>
      </c>
      <c r="AH8" s="7">
        <f>SUMIFS(SMHL!$W:$W,SMHL!$M:$M,AH$4,SMHL!$Q:$Q,'April Payment'!$H8)</f>
        <v>0</v>
      </c>
      <c r="AI8" s="7">
        <f>SUMIFS(PPG!$W:$W,PPG!$M:$M,AI$4,PPG!$Q:$Q,'April Payment'!$H8)</f>
        <v>27089</v>
      </c>
      <c r="AJ8" s="7">
        <f>SUMIFS(PPG!$W:$W,PPG!$M:$M,AJ$4,PPG!$Q:$Q,'April Payment'!$H8)</f>
        <v>0</v>
      </c>
      <c r="AK8" s="5">
        <f t="shared" si="1"/>
        <v>352514.19413082727</v>
      </c>
      <c r="AL8" s="120"/>
      <c r="AM8" s="369">
        <f>AK8</f>
        <v>352514.19413082727</v>
      </c>
      <c r="AO8" s="120"/>
      <c r="AP8" s="120"/>
      <c r="AQ8" s="122"/>
      <c r="AS8" s="388"/>
      <c r="AT8" s="7"/>
    </row>
    <row r="9" spans="1:54" hidden="1" x14ac:dyDescent="0.3">
      <c r="B9">
        <v>3022008</v>
      </c>
      <c r="C9">
        <v>2008</v>
      </c>
      <c r="D9" t="s">
        <v>213</v>
      </c>
      <c r="H9" t="s">
        <v>214</v>
      </c>
      <c r="I9" t="s">
        <v>75</v>
      </c>
      <c r="J9" s="7">
        <f>IFERROR(_xlfn.XLOOKUP(H9,'APT 25-26'!D:D,'APT 25-26'!CQ:CQ),"")</f>
        <v>241915.78951106226</v>
      </c>
      <c r="K9" s="7">
        <f>SUMIFS(NurserySupplement!$W:$W,NurserySupplement!$M:$M,K$4,NurserySupplement!$B:$B,B9)</f>
        <v>0</v>
      </c>
      <c r="L9" s="7"/>
      <c r="M9" s="7">
        <f>SUMIFS(HNPlaces!$W:$W,HNPlaces!$M:$M,M$4,HNPlaces!$Q:$Q,'April Payment'!$H9)</f>
        <v>0</v>
      </c>
      <c r="N9" s="7">
        <f>SUMIFS(HNPlaces!$W:$W,HNPlaces!$M:$M,N$4,HNPlaces!$Q:$Q,'April Payment'!$H9)</f>
        <v>0</v>
      </c>
      <c r="O9" s="7">
        <f>SUMIFS(HNPlaces!$W:$W,HNPlaces!$M:$M,O$4,HNPlaces!$Q:$Q,'April Payment'!$H9)</f>
        <v>0</v>
      </c>
      <c r="P9" s="7">
        <f>SUMIFS(HNPlaces!$W:$W,HNPlaces!$M:$M,P$4,HNPlaces!$Q:$Q,'April Payment'!$H9)</f>
        <v>0</v>
      </c>
      <c r="Q9" s="7">
        <f>SUMIFS(HNPlaces!$W:$W,HNPlaces!$M:$M,Q$4,HNPlaces!$Q:$Q,'April Payment'!$H9)</f>
        <v>0</v>
      </c>
      <c r="R9" s="7">
        <f>SUMIFS(HNPlaces!$W:$W,HNPlaces!$M:$M,R$4,HNPlaces!$Q:$Q,'April Payment'!$H9)</f>
        <v>0</v>
      </c>
      <c r="S9" s="7">
        <f>SUMIFS(HNPlaces!$W:$W,HNPlaces!$M:$M,S$4,HNPlaces!$Q:$Q,'April Payment'!$H9)</f>
        <v>0</v>
      </c>
      <c r="T9" s="7">
        <f>SUMIFS(HNTopUp!$W:$W,HNTopUp!$M:$M,T$4,HNTopUp!B:B,'April Payment'!B9)</f>
        <v>0</v>
      </c>
      <c r="U9" s="7">
        <f>SUMIFS(HNTopUp!$W:$W,HNTopUp!$M:$M,U$4,HNTopUp!B:B,'April Payment'!B9)</f>
        <v>19697.541538461537</v>
      </c>
      <c r="V9" s="7">
        <f>SUMIFS(HNTopUp!$W:$W,HNTopUp!$M:$M,V$4,HNTopUp!$B:$B,'April Payment'!$B9)</f>
        <v>0</v>
      </c>
      <c r="W9" s="7">
        <f>SUMIFS(HNTopUp!$W:$W,HNTopUp!$M:$M,W$4,HNTopUp!$B:$B,'April Payment'!$B9)</f>
        <v>0</v>
      </c>
      <c r="X9" s="7">
        <f>SUMIFS(HNTopUp!$W:$W,HNTopUp!$M:$M,X$4,HNTopUp!$B:$B,'April Payment'!$B9)</f>
        <v>0</v>
      </c>
      <c r="Y9" s="7">
        <f>SUMIFS(HNTopUp!$W:$W,HNTopUp!$M:$M,Y$4,HNTopUp!$B:$B,'April Payment'!$B9)</f>
        <v>0</v>
      </c>
      <c r="Z9" s="7">
        <f>SUMIFS(HNTopUp!$W:$W,HNTopUp!$M:$M,Z$4,HNTopUp!$B:$B,'April Payment'!$B9)</f>
        <v>0</v>
      </c>
      <c r="AA9" s="7">
        <f>SUMIFS(POST16!$W:$W,POST16!$M:$M,AA$4,POST16!$Q:$Q,'April Payment'!$H9)</f>
        <v>0</v>
      </c>
      <c r="AB9" s="7">
        <f>SUMIFS(POST16!$W:$W,POST16!$M:$M,AB$4,POST16!$Q:$Q,'April Payment'!$H9)</f>
        <v>0</v>
      </c>
      <c r="AC9" s="7">
        <f>SUMIFS(POST16!$W:$W,POST16!$M:$M,AC$4,POST16!$Q:$Q,'April Payment'!$H9)</f>
        <v>0</v>
      </c>
      <c r="AD9" s="7">
        <f>SUMIFS(POST16!$W:$W,POST16!$M:$M,AD$4,POST16!$Q:$Q,'April Payment'!$H9)</f>
        <v>0</v>
      </c>
      <c r="AE9" s="7">
        <f>SUMIFS(POST16!$W:$W,POST16!$M:$M,AE$4,POST16!$Q:$Q,'April Payment'!$H9)</f>
        <v>0</v>
      </c>
      <c r="AF9" s="7">
        <f>SUMIFS(MISC!$W:$W,MISC!$M:$M,AF$4,MISC!$Q:$Q,H9)</f>
        <v>0</v>
      </c>
      <c r="AG9" s="7">
        <f>SUMIFS(MISC!$W:$W,MISC!$M:$M,AG$4,MISC!$Q:$Q,H9)</f>
        <v>0</v>
      </c>
      <c r="AH9" s="7">
        <f>SUMIFS(SMHL!$W:$W,SMHL!$M:$M,AH$4,SMHL!$Q:$Q,'April Payment'!$H9)</f>
        <v>0</v>
      </c>
      <c r="AI9" s="7">
        <f>SUMIFS(PPG!$W:$W,PPG!$M:$M,AI$4,PPG!$Q:$Q,'April Payment'!$H9)</f>
        <v>10360</v>
      </c>
      <c r="AJ9" s="7">
        <f>SUMIFS(PPG!$W:$W,PPG!$M:$M,AJ$4,PPG!$Q:$Q,'April Payment'!$H9)</f>
        <v>0</v>
      </c>
      <c r="AK9" s="5">
        <f t="shared" si="1"/>
        <v>271973.33104952378</v>
      </c>
      <c r="AL9" s="120"/>
      <c r="AM9" s="369">
        <f>AK9</f>
        <v>271973.33104952378</v>
      </c>
      <c r="AO9" s="120"/>
      <c r="AP9" s="120"/>
      <c r="AQ9" s="122"/>
      <c r="AS9" s="388"/>
      <c r="AT9" s="7"/>
    </row>
    <row r="10" spans="1:54" hidden="1" x14ac:dyDescent="0.3">
      <c r="B10">
        <v>3022009</v>
      </c>
      <c r="C10">
        <v>2009</v>
      </c>
      <c r="D10" t="s">
        <v>253</v>
      </c>
      <c r="E10" t="s">
        <v>748</v>
      </c>
      <c r="H10" t="s">
        <v>254</v>
      </c>
      <c r="I10" t="s">
        <v>255</v>
      </c>
      <c r="J10" s="7">
        <f>IFERROR(_xlfn.XLOOKUP(H10,'APT 25-26'!D:D,'APT 25-26'!CQ:CQ),"")</f>
        <v>356321.05205096368</v>
      </c>
      <c r="K10" s="7">
        <f>SUMIFS(NurserySupplement!$W:$W,NurserySupplement!$M:$M,K$4,NurserySupplement!$B:$B,B10)</f>
        <v>0</v>
      </c>
      <c r="L10" s="7"/>
      <c r="M10" s="7">
        <f>SUMIFS(HNPlaces!$W:$W,HNPlaces!$M:$M,M$4,HNPlaces!$Q:$Q,'April Payment'!$H10)</f>
        <v>0</v>
      </c>
      <c r="N10" s="7">
        <f>SUMIFS(HNPlaces!$W:$W,HNPlaces!$M:$M,N$4,HNPlaces!$Q:$Q,'April Payment'!$H10)</f>
        <v>0</v>
      </c>
      <c r="O10" s="7">
        <f>SUMIFS(HNPlaces!$W:$W,HNPlaces!$M:$M,O$4,HNPlaces!$Q:$Q,'April Payment'!$H10)</f>
        <v>0</v>
      </c>
      <c r="P10" s="7">
        <f>SUMIFS(HNPlaces!$W:$W,HNPlaces!$M:$M,P$4,HNPlaces!$Q:$Q,'April Payment'!$H10)</f>
        <v>0</v>
      </c>
      <c r="Q10" s="7">
        <f>SUMIFS(HNPlaces!$W:$W,HNPlaces!$M:$M,Q$4,HNPlaces!$Q:$Q,'April Payment'!$H10)</f>
        <v>0</v>
      </c>
      <c r="R10" s="7">
        <f>SUMIFS(HNPlaces!$W:$W,HNPlaces!$M:$M,R$4,HNPlaces!$Q:$Q,'April Payment'!$H10)</f>
        <v>0</v>
      </c>
      <c r="S10" s="7">
        <f>SUMIFS(HNPlaces!$W:$W,HNPlaces!$M:$M,S$4,HNPlaces!$Q:$Q,'April Payment'!$H10)</f>
        <v>0</v>
      </c>
      <c r="T10" s="7">
        <f>SUMIFS(HNTopUp!$W:$W,HNTopUp!$M:$M,T$4,HNTopUp!B:B,'April Payment'!B10)</f>
        <v>0</v>
      </c>
      <c r="U10" s="7">
        <f>SUMIFS(HNTopUp!$W:$W,HNTopUp!$M:$M,U$4,HNTopUp!B:B,'April Payment'!B10)</f>
        <v>38543.560000000005</v>
      </c>
      <c r="V10" s="7">
        <f>SUMIFS(HNTopUp!$W:$W,HNTopUp!$M:$M,V$4,HNTopUp!$B:$B,'April Payment'!$B10)</f>
        <v>0</v>
      </c>
      <c r="W10" s="7">
        <f>SUMIFS(HNTopUp!$W:$W,HNTopUp!$M:$M,W$4,HNTopUp!$B:$B,'April Payment'!$B10)</f>
        <v>0</v>
      </c>
      <c r="X10" s="7">
        <f>SUMIFS(HNTopUp!$W:$W,HNTopUp!$M:$M,X$4,HNTopUp!$B:$B,'April Payment'!$B10)</f>
        <v>0</v>
      </c>
      <c r="Y10" s="7">
        <f>SUMIFS(HNTopUp!$W:$W,HNTopUp!$M:$M,Y$4,HNTopUp!$B:$B,'April Payment'!$B10)</f>
        <v>0</v>
      </c>
      <c r="Z10" s="7">
        <f>SUMIFS(HNTopUp!$W:$W,HNTopUp!$M:$M,Z$4,HNTopUp!$B:$B,'April Payment'!$B10)</f>
        <v>0</v>
      </c>
      <c r="AA10" s="7">
        <f>SUMIFS(POST16!$W:$W,POST16!$M:$M,AA$4,POST16!$Q:$Q,'April Payment'!$H10)</f>
        <v>0</v>
      </c>
      <c r="AB10" s="7">
        <f>SUMIFS(POST16!$W:$W,POST16!$M:$M,AB$4,POST16!$Q:$Q,'April Payment'!$H10)</f>
        <v>0</v>
      </c>
      <c r="AC10" s="7">
        <f>SUMIFS(POST16!$W:$W,POST16!$M:$M,AC$4,POST16!$Q:$Q,'April Payment'!$H10)</f>
        <v>0</v>
      </c>
      <c r="AD10" s="7">
        <f>SUMIFS(POST16!$W:$W,POST16!$M:$M,AD$4,POST16!$Q:$Q,'April Payment'!$H10)</f>
        <v>0</v>
      </c>
      <c r="AE10" s="7">
        <f>SUMIFS(POST16!$W:$W,POST16!$M:$M,AE$4,POST16!$Q:$Q,'April Payment'!$H10)</f>
        <v>0</v>
      </c>
      <c r="AF10" s="7">
        <f>SUMIFS(MISC!$W:$W,MISC!$M:$M,AF$4,MISC!$Q:$Q,H10)</f>
        <v>0</v>
      </c>
      <c r="AG10" s="7">
        <f>SUMIFS(MISC!$W:$W,MISC!$M:$M,AG$4,MISC!$Q:$Q,H10)</f>
        <v>0</v>
      </c>
      <c r="AH10" s="7">
        <f>SUMIFS(SMHL!$W:$W,SMHL!$M:$M,AH$4,SMHL!$Q:$Q,'April Payment'!$H10)</f>
        <v>0</v>
      </c>
      <c r="AI10" s="7">
        <f>SUMIFS(PPG!$W:$W,PPG!$M:$M,AI$4,PPG!$Q:$Q,'April Payment'!$H10)</f>
        <v>31529</v>
      </c>
      <c r="AJ10" s="7">
        <f>SUMIFS(PPG!$W:$W,PPG!$M:$M,AJ$4,PPG!$Q:$Q,'April Payment'!$H10)</f>
        <v>0</v>
      </c>
      <c r="AK10" s="5">
        <f t="shared" si="1"/>
        <v>426393.61205096368</v>
      </c>
      <c r="AL10" s="120">
        <v>426392.61205096368</v>
      </c>
      <c r="AM10" s="369">
        <f>AK10-AL10</f>
        <v>1</v>
      </c>
      <c r="AN10" s="5"/>
      <c r="AO10" s="120">
        <v>394481.83541806322</v>
      </c>
      <c r="AP10" s="120">
        <v>238624.14</v>
      </c>
      <c r="AQ10" s="122">
        <v>633105.97541806323</v>
      </c>
      <c r="AR10" s="120">
        <v>238624.14</v>
      </c>
      <c r="AS10" s="49">
        <v>187769.47205096367</v>
      </c>
      <c r="AT10" s="490">
        <v>187768.47205096367</v>
      </c>
      <c r="AU10" s="469">
        <v>426392.61205096368</v>
      </c>
      <c r="AV10" s="5">
        <v>1</v>
      </c>
      <c r="AW10" s="288"/>
      <c r="AX10" s="49"/>
      <c r="AZ10" s="120">
        <f>AT10</f>
        <v>187768.47205096367</v>
      </c>
    </row>
    <row r="11" spans="1:54" hidden="1" x14ac:dyDescent="0.3">
      <c r="B11">
        <v>3022011</v>
      </c>
      <c r="C11">
        <v>2011</v>
      </c>
      <c r="D11" t="s">
        <v>46</v>
      </c>
      <c r="E11" t="s">
        <v>748</v>
      </c>
      <c r="H11" t="s">
        <v>47</v>
      </c>
      <c r="I11" t="s">
        <v>48</v>
      </c>
      <c r="J11" s="7">
        <f>IFERROR(_xlfn.XLOOKUP(H11,'APT 25-26'!D:D,'APT 25-26'!CQ:CQ),"")</f>
        <v>181104.46911193631</v>
      </c>
      <c r="K11" s="7">
        <f>SUMIFS(NurserySupplement!$W:$W,NurserySupplement!$M:$M,K$4,NurserySupplement!$B:$B,B11)</f>
        <v>0</v>
      </c>
      <c r="L11" s="7"/>
      <c r="M11" s="7">
        <f>SUMIFS(HNPlaces!$W:$W,HNPlaces!$M:$M,M$4,HNPlaces!$Q:$Q,'April Payment'!$H11)</f>
        <v>0</v>
      </c>
      <c r="N11" s="7">
        <f>SUMIFS(HNPlaces!$W:$W,HNPlaces!$M:$M,N$4,HNPlaces!$Q:$Q,'April Payment'!$H11)</f>
        <v>0</v>
      </c>
      <c r="O11" s="7">
        <f>SUMIFS(HNPlaces!$W:$W,HNPlaces!$M:$M,O$4,HNPlaces!$Q:$Q,'April Payment'!$H11)</f>
        <v>0</v>
      </c>
      <c r="P11" s="7">
        <f>SUMIFS(HNPlaces!$W:$W,HNPlaces!$M:$M,P$4,HNPlaces!$Q:$Q,'April Payment'!$H11)</f>
        <v>0</v>
      </c>
      <c r="Q11" s="7">
        <f>SUMIFS(HNPlaces!$W:$W,HNPlaces!$M:$M,Q$4,HNPlaces!$Q:$Q,'April Payment'!$H11)</f>
        <v>0</v>
      </c>
      <c r="R11" s="7">
        <f>SUMIFS(HNPlaces!$W:$W,HNPlaces!$M:$M,R$4,HNPlaces!$Q:$Q,'April Payment'!$H11)</f>
        <v>0</v>
      </c>
      <c r="S11" s="7">
        <f>SUMIFS(HNPlaces!$W:$W,HNPlaces!$M:$M,S$4,HNPlaces!$Q:$Q,'April Payment'!$H11)</f>
        <v>0</v>
      </c>
      <c r="T11" s="7">
        <f>SUMIFS(HNTopUp!$W:$W,HNTopUp!$M:$M,T$4,HNTopUp!B:B,'April Payment'!B11)</f>
        <v>0</v>
      </c>
      <c r="U11" s="7">
        <f>SUMIFS(HNTopUp!$W:$W,HNTopUp!$M:$M,U$4,HNTopUp!B:B,'April Payment'!B11)</f>
        <v>15737.538461538461</v>
      </c>
      <c r="V11" s="7">
        <f>SUMIFS(HNTopUp!$W:$W,HNTopUp!$M:$M,V$4,HNTopUp!$B:$B,'April Payment'!$B11)</f>
        <v>0</v>
      </c>
      <c r="W11" s="7">
        <f>SUMIFS(HNTopUp!$W:$W,HNTopUp!$M:$M,W$4,HNTopUp!$B:$B,'April Payment'!$B11)</f>
        <v>0</v>
      </c>
      <c r="X11" s="7">
        <f>SUMIFS(HNTopUp!$W:$W,HNTopUp!$M:$M,X$4,HNTopUp!$B:$B,'April Payment'!$B11)</f>
        <v>0</v>
      </c>
      <c r="Y11" s="7">
        <f>SUMIFS(HNTopUp!$W:$W,HNTopUp!$M:$M,Y$4,HNTopUp!$B:$B,'April Payment'!$B11)</f>
        <v>0</v>
      </c>
      <c r="Z11" s="7">
        <f>SUMIFS(HNTopUp!$W:$W,HNTopUp!$M:$M,Z$4,HNTopUp!$B:$B,'April Payment'!$B11)</f>
        <v>0</v>
      </c>
      <c r="AA11" s="7">
        <f>SUMIFS(POST16!$W:$W,POST16!$M:$M,AA$4,POST16!$Q:$Q,'April Payment'!$H11)</f>
        <v>0</v>
      </c>
      <c r="AB11" s="7">
        <f>SUMIFS(POST16!$W:$W,POST16!$M:$M,AB$4,POST16!$Q:$Q,'April Payment'!$H11)</f>
        <v>0</v>
      </c>
      <c r="AC11" s="7">
        <f>SUMIFS(POST16!$W:$W,POST16!$M:$M,AC$4,POST16!$Q:$Q,'April Payment'!$H11)</f>
        <v>0</v>
      </c>
      <c r="AD11" s="7">
        <f>SUMIFS(POST16!$W:$W,POST16!$M:$M,AD$4,POST16!$Q:$Q,'April Payment'!$H11)</f>
        <v>0</v>
      </c>
      <c r="AE11" s="7">
        <f>SUMIFS(POST16!$W:$W,POST16!$M:$M,AE$4,POST16!$Q:$Q,'April Payment'!$H11)</f>
        <v>0</v>
      </c>
      <c r="AF11" s="7">
        <f>SUMIFS(MISC!$W:$W,MISC!$M:$M,AF$4,MISC!$Q:$Q,H11)</f>
        <v>0</v>
      </c>
      <c r="AG11" s="7">
        <f>SUMIFS(MISC!$W:$W,MISC!$M:$M,AG$4,MISC!$Q:$Q,H11)</f>
        <v>0</v>
      </c>
      <c r="AH11" s="7">
        <f>SUMIFS(SMHL!$W:$W,SMHL!$M:$M,AH$4,SMHL!$Q:$Q,'April Payment'!$H11)</f>
        <v>0</v>
      </c>
      <c r="AI11" s="7">
        <f>SUMIFS(PPG!$W:$W,PPG!$M:$M,AI$4,PPG!$Q:$Q,'April Payment'!$H11)</f>
        <v>15074</v>
      </c>
      <c r="AJ11" s="7">
        <f>SUMIFS(PPG!$W:$W,PPG!$M:$M,AJ$4,PPG!$Q:$Q,'April Payment'!$H11)</f>
        <v>0</v>
      </c>
      <c r="AK11" s="5">
        <f t="shared" si="1"/>
        <v>211916.00757347478</v>
      </c>
      <c r="AL11" s="120">
        <v>120170.86333333339</v>
      </c>
      <c r="AM11" s="369">
        <f>AK11-AL11</f>
        <v>91745.144240141395</v>
      </c>
      <c r="AO11" s="120">
        <v>39358.453333333367</v>
      </c>
      <c r="AP11" s="120">
        <v>80812.410000000018</v>
      </c>
      <c r="AQ11" s="122">
        <v>120170.86333333339</v>
      </c>
      <c r="AR11" s="120">
        <v>80812.410000000018</v>
      </c>
      <c r="AS11" s="49">
        <v>131103.59757347475</v>
      </c>
      <c r="AT11" s="490">
        <v>39358.453333333367</v>
      </c>
      <c r="AU11" s="469">
        <v>120170.86333333339</v>
      </c>
      <c r="AV11" s="5">
        <v>91745.144240141395</v>
      </c>
      <c r="AW11" s="288"/>
      <c r="AX11" s="49"/>
      <c r="AZ11" s="120">
        <f>AT11</f>
        <v>39358.453333333367</v>
      </c>
    </row>
    <row r="12" spans="1:54" hidden="1" x14ac:dyDescent="0.3">
      <c r="B12">
        <v>3022014</v>
      </c>
      <c r="C12">
        <v>2014</v>
      </c>
      <c r="D12" t="s">
        <v>23819</v>
      </c>
      <c r="H12" t="s">
        <v>92</v>
      </c>
      <c r="I12" t="s">
        <v>93</v>
      </c>
      <c r="J12" s="7">
        <f>IFERROR(_xlfn.XLOOKUP(H12,'APT 25-26'!D:D,'APT 25-26'!CQ:CQ),"")</f>
        <v>561776.48661643756</v>
      </c>
      <c r="K12" s="7">
        <f>SUMIFS(NurserySupplement!$W:$W,NurserySupplement!$M:$M,K$4,NurserySupplement!$B:$B,B12)</f>
        <v>0</v>
      </c>
      <c r="L12" s="7"/>
      <c r="M12" s="7">
        <f>SUMIFS(HNPlaces!$W:$W,HNPlaces!$M:$M,M$4,HNPlaces!$Q:$Q,'April Payment'!$H12)</f>
        <v>0</v>
      </c>
      <c r="N12" s="7">
        <f>SUMIFS(HNPlaces!$W:$W,HNPlaces!$M:$M,N$4,HNPlaces!$Q:$Q,'April Payment'!$H12)</f>
        <v>0</v>
      </c>
      <c r="O12" s="7">
        <f>SUMIFS(HNPlaces!$W:$W,HNPlaces!$M:$M,O$4,HNPlaces!$Q:$Q,'April Payment'!$H12)</f>
        <v>0</v>
      </c>
      <c r="P12" s="7">
        <f>SUMIFS(HNPlaces!$W:$W,HNPlaces!$M:$M,P$4,HNPlaces!$Q:$Q,'April Payment'!$H12)</f>
        <v>0</v>
      </c>
      <c r="Q12" s="7">
        <f>SUMIFS(HNPlaces!$W:$W,HNPlaces!$M:$M,Q$4,HNPlaces!$Q:$Q,'April Payment'!$H12)</f>
        <v>0</v>
      </c>
      <c r="R12" s="7">
        <f>SUMIFS(HNPlaces!$W:$W,HNPlaces!$M:$M,R$4,HNPlaces!$Q:$Q,'April Payment'!$H12)</f>
        <v>4615.3846153846152</v>
      </c>
      <c r="S12" s="7">
        <f>SUMIFS(HNPlaces!$W:$W,HNPlaces!$M:$M,S$4,HNPlaces!$Q:$Q,'April Payment'!$H12)</f>
        <v>0</v>
      </c>
      <c r="T12" s="7">
        <f>SUMIFS(HNTopUp!$W:$W,HNTopUp!$M:$M,T$4,HNTopUp!B:B,'April Payment'!B12)</f>
        <v>0</v>
      </c>
      <c r="U12" s="7">
        <f>SUMIFS(HNTopUp!$W:$W,HNTopUp!$M:$M,U$4,HNTopUp!B:B,'April Payment'!B12)</f>
        <v>36710.923589743586</v>
      </c>
      <c r="V12" s="7">
        <f>SUMIFS(HNTopUp!$W:$W,HNTopUp!$M:$M,V$4,HNTopUp!$B:$B,'April Payment'!$B12)</f>
        <v>0</v>
      </c>
      <c r="W12" s="7">
        <f>SUMIFS(HNTopUp!$W:$W,HNTopUp!$M:$M,W$4,HNTopUp!$B:$B,'April Payment'!$B12)</f>
        <v>19823.076923076922</v>
      </c>
      <c r="X12" s="7">
        <f>SUMIFS(HNTopUp!$W:$W,HNTopUp!$M:$M,X$4,HNTopUp!$B:$B,'April Payment'!$B12)</f>
        <v>0</v>
      </c>
      <c r="Y12" s="7">
        <f>SUMIFS(HNTopUp!$W:$W,HNTopUp!$M:$M,Y$4,HNTopUp!$B:$B,'April Payment'!$B12)</f>
        <v>0</v>
      </c>
      <c r="Z12" s="7">
        <f>SUMIFS(HNTopUp!$W:$W,HNTopUp!$M:$M,Z$4,HNTopUp!$B:$B,'April Payment'!$B12)</f>
        <v>0</v>
      </c>
      <c r="AA12" s="7">
        <f>SUMIFS(POST16!$W:$W,POST16!$M:$M,AA$4,POST16!$Q:$Q,'April Payment'!$H12)</f>
        <v>0</v>
      </c>
      <c r="AB12" s="7">
        <f>SUMIFS(POST16!$W:$W,POST16!$M:$M,AB$4,POST16!$Q:$Q,'April Payment'!$H12)</f>
        <v>0</v>
      </c>
      <c r="AC12" s="7">
        <f>SUMIFS(POST16!$W:$W,POST16!$M:$M,AC$4,POST16!$Q:$Q,'April Payment'!$H12)</f>
        <v>0</v>
      </c>
      <c r="AD12" s="7">
        <f>SUMIFS(POST16!$W:$W,POST16!$M:$M,AD$4,POST16!$Q:$Q,'April Payment'!$H12)</f>
        <v>0</v>
      </c>
      <c r="AE12" s="7">
        <f>SUMIFS(POST16!$W:$W,POST16!$M:$M,AE$4,POST16!$Q:$Q,'April Payment'!$H12)</f>
        <v>0</v>
      </c>
      <c r="AF12" s="7">
        <f>SUMIFS(MISC!$W:$W,MISC!$M:$M,AF$4,MISC!$Q:$Q,H12)</f>
        <v>0</v>
      </c>
      <c r="AG12" s="7">
        <f>SUMIFS(MISC!$W:$W,MISC!$M:$M,AG$4,MISC!$Q:$Q,H12)</f>
        <v>0</v>
      </c>
      <c r="AH12" s="7">
        <f>SUMIFS(SMHL!$W:$W,SMHL!$M:$M,AH$4,SMHL!$Q:$Q,'April Payment'!$H12)</f>
        <v>0</v>
      </c>
      <c r="AI12" s="7">
        <f>SUMIFS(PPG!$W:$W,PPG!$M:$M,AI$4,PPG!$Q:$Q,'April Payment'!$H12)</f>
        <v>65764</v>
      </c>
      <c r="AJ12" s="7">
        <f>SUMIFS(PPG!$W:$W,PPG!$M:$M,AJ$4,PPG!$Q:$Q,'April Payment'!$H12)</f>
        <v>0</v>
      </c>
      <c r="AK12" s="5">
        <f t="shared" si="1"/>
        <v>688689.87174464262</v>
      </c>
      <c r="AL12" s="120"/>
      <c r="AM12" s="369">
        <f>AK12</f>
        <v>688689.87174464262</v>
      </c>
      <c r="AO12" s="120" t="s">
        <v>398</v>
      </c>
      <c r="AP12" s="120"/>
      <c r="AQ12" s="122"/>
      <c r="AS12" s="388"/>
      <c r="AT12" s="5"/>
      <c r="AV12" s="288"/>
      <c r="AW12" s="288"/>
    </row>
    <row r="13" spans="1:54" hidden="1" x14ac:dyDescent="0.3">
      <c r="B13">
        <v>3022015</v>
      </c>
      <c r="C13">
        <v>2015</v>
      </c>
      <c r="D13" t="s">
        <v>241</v>
      </c>
      <c r="E13" t="s">
        <v>748</v>
      </c>
      <c r="H13" t="s">
        <v>242</v>
      </c>
      <c r="I13" t="s">
        <v>243</v>
      </c>
      <c r="J13" s="7">
        <f>IFERROR(_xlfn.XLOOKUP(H13,'APT 25-26'!D:D,'APT 25-26'!CQ:CQ),"")</f>
        <v>187017.11230487033</v>
      </c>
      <c r="K13" s="7">
        <f>SUMIFS(NurserySupplement!$W:$W,NurserySupplement!$M:$M,K$4,NurserySupplement!$B:$B,B13)</f>
        <v>0</v>
      </c>
      <c r="L13" s="7"/>
      <c r="M13" s="7">
        <f>SUMIFS(HNPlaces!$W:$W,HNPlaces!$M:$M,M$4,HNPlaces!$Q:$Q,'April Payment'!$H13)</f>
        <v>0</v>
      </c>
      <c r="N13" s="7">
        <f>SUMIFS(HNPlaces!$W:$W,HNPlaces!$M:$M,N$4,HNPlaces!$Q:$Q,'April Payment'!$H13)</f>
        <v>0</v>
      </c>
      <c r="O13" s="7">
        <f>SUMIFS(HNPlaces!$W:$W,HNPlaces!$M:$M,O$4,HNPlaces!$Q:$Q,'April Payment'!$H13)</f>
        <v>0</v>
      </c>
      <c r="P13" s="7">
        <f>SUMIFS(HNPlaces!$W:$W,HNPlaces!$M:$M,P$4,HNPlaces!$Q:$Q,'April Payment'!$H13)</f>
        <v>0</v>
      </c>
      <c r="Q13" s="7">
        <f>SUMIFS(HNPlaces!$W:$W,HNPlaces!$M:$M,Q$4,HNPlaces!$Q:$Q,'April Payment'!$H13)</f>
        <v>0</v>
      </c>
      <c r="R13" s="7">
        <f>SUMIFS(HNPlaces!$W:$W,HNPlaces!$M:$M,R$4,HNPlaces!$Q:$Q,'April Payment'!$H13)</f>
        <v>14769.23076923077</v>
      </c>
      <c r="S13" s="7">
        <f>SUMIFS(HNPlaces!$W:$W,HNPlaces!$M:$M,S$4,HNPlaces!$Q:$Q,'April Payment'!$H13)</f>
        <v>0</v>
      </c>
      <c r="T13" s="7">
        <f>SUMIFS(HNTopUp!$W:$W,HNTopUp!$M:$M,T$4,HNTopUp!B:B,'April Payment'!B13)</f>
        <v>0</v>
      </c>
      <c r="U13" s="7">
        <f>SUMIFS(HNTopUp!$W:$W,HNTopUp!$M:$M,U$4,HNTopUp!B:B,'April Payment'!B13)</f>
        <v>17117.846153846152</v>
      </c>
      <c r="V13" s="7">
        <f>SUMIFS(HNTopUp!$W:$W,HNTopUp!$M:$M,V$4,HNTopUp!$B:$B,'April Payment'!$B13)</f>
        <v>0</v>
      </c>
      <c r="W13" s="7">
        <f>SUMIFS(HNTopUp!$W:$W,HNTopUp!$M:$M,W$4,HNTopUp!$B:$B,'April Payment'!$B13)</f>
        <v>40311.384615384617</v>
      </c>
      <c r="X13" s="7">
        <f>SUMIFS(HNTopUp!$W:$W,HNTopUp!$M:$M,X$4,HNTopUp!$B:$B,'April Payment'!$B13)</f>
        <v>0</v>
      </c>
      <c r="Y13" s="7">
        <f>SUMIFS(HNTopUp!$W:$W,HNTopUp!$M:$M,Y$4,HNTopUp!$B:$B,'April Payment'!$B13)</f>
        <v>0</v>
      </c>
      <c r="Z13" s="7">
        <f>SUMIFS(HNTopUp!$W:$W,HNTopUp!$M:$M,Z$4,HNTopUp!$B:$B,'April Payment'!$B13)</f>
        <v>0</v>
      </c>
      <c r="AA13" s="7">
        <f>SUMIFS(POST16!$W:$W,POST16!$M:$M,AA$4,POST16!$Q:$Q,'April Payment'!$H13)</f>
        <v>0</v>
      </c>
      <c r="AB13" s="7">
        <f>SUMIFS(POST16!$W:$W,POST16!$M:$M,AB$4,POST16!$Q:$Q,'April Payment'!$H13)</f>
        <v>0</v>
      </c>
      <c r="AC13" s="7">
        <f>SUMIFS(POST16!$W:$W,POST16!$M:$M,AC$4,POST16!$Q:$Q,'April Payment'!$H13)</f>
        <v>0</v>
      </c>
      <c r="AD13" s="7">
        <f>SUMIFS(POST16!$W:$W,POST16!$M:$M,AD$4,POST16!$Q:$Q,'April Payment'!$H13)</f>
        <v>0</v>
      </c>
      <c r="AE13" s="7">
        <f>SUMIFS(POST16!$W:$W,POST16!$M:$M,AE$4,POST16!$Q:$Q,'April Payment'!$H13)</f>
        <v>0</v>
      </c>
      <c r="AF13" s="7">
        <f>SUMIFS(MISC!$W:$W,MISC!$M:$M,AF$4,MISC!$Q:$Q,H13)</f>
        <v>0</v>
      </c>
      <c r="AG13" s="7">
        <f>SUMIFS(MISC!$W:$W,MISC!$M:$M,AG$4,MISC!$Q:$Q,H13)</f>
        <v>0</v>
      </c>
      <c r="AH13" s="7">
        <f>SUMIFS(SMHL!$W:$W,SMHL!$M:$M,AH$4,SMHL!$Q:$Q,'April Payment'!$H13)</f>
        <v>0</v>
      </c>
      <c r="AI13" s="7">
        <f>SUMIFS(PPG!$W:$W,PPG!$M:$M,AI$4,PPG!$Q:$Q,'April Payment'!$H13)</f>
        <v>26174</v>
      </c>
      <c r="AJ13" s="7">
        <f>SUMIFS(PPG!$W:$W,PPG!$M:$M,AJ$4,PPG!$Q:$Q,'April Payment'!$H13)</f>
        <v>0</v>
      </c>
      <c r="AK13" s="5">
        <f t="shared" si="1"/>
        <v>285389.57384333189</v>
      </c>
      <c r="AL13" s="120">
        <v>285388.57384333189</v>
      </c>
      <c r="AM13" s="369">
        <f>AK13-AL13</f>
        <v>1</v>
      </c>
      <c r="AN13" s="5"/>
      <c r="AO13" s="120">
        <v>287741.55008931807</v>
      </c>
      <c r="AP13" s="120">
        <v>169476.37999999998</v>
      </c>
      <c r="AQ13" s="122">
        <v>457217.93008931808</v>
      </c>
      <c r="AR13" s="120">
        <v>169476.37999999998</v>
      </c>
      <c r="AS13" s="49">
        <v>115913.19384333192</v>
      </c>
      <c r="AT13" s="490">
        <v>115912.19384333192</v>
      </c>
      <c r="AU13" s="469">
        <v>285388.57384333189</v>
      </c>
      <c r="AV13" s="5">
        <v>1</v>
      </c>
      <c r="AW13" s="288"/>
      <c r="AX13" s="49"/>
      <c r="AZ13" s="120">
        <f>AT13</f>
        <v>115912.19384333192</v>
      </c>
    </row>
    <row r="14" spans="1:54" hidden="1" x14ac:dyDescent="0.3">
      <c r="B14">
        <v>3022016</v>
      </c>
      <c r="C14">
        <v>2016</v>
      </c>
      <c r="D14" t="s">
        <v>160</v>
      </c>
      <c r="E14" t="s">
        <v>748</v>
      </c>
      <c r="H14" t="s">
        <v>161</v>
      </c>
      <c r="I14" t="s">
        <v>162</v>
      </c>
      <c r="J14" s="7">
        <f>IFERROR(_xlfn.XLOOKUP(H14,'APT 25-26'!D:D,'APT 25-26'!CQ:CQ),"")</f>
        <v>184046.15314068011</v>
      </c>
      <c r="K14" s="7">
        <f>SUMIFS(NurserySupplement!$W:$W,NurserySupplement!$M:$M,K$4,NurserySupplement!$B:$B,B14)</f>
        <v>0</v>
      </c>
      <c r="L14" s="7"/>
      <c r="M14" s="7">
        <f>SUMIFS(HNPlaces!$W:$W,HNPlaces!$M:$M,M$4,HNPlaces!$Q:$Q,'April Payment'!$H14)</f>
        <v>0</v>
      </c>
      <c r="N14" s="7">
        <f>SUMIFS(HNPlaces!$W:$W,HNPlaces!$M:$M,N$4,HNPlaces!$Q:$Q,'April Payment'!$H14)</f>
        <v>0</v>
      </c>
      <c r="O14" s="7">
        <f>SUMIFS(HNPlaces!$W:$W,HNPlaces!$M:$M,O$4,HNPlaces!$Q:$Q,'April Payment'!$H14)</f>
        <v>0</v>
      </c>
      <c r="P14" s="7">
        <f>SUMIFS(HNPlaces!$W:$W,HNPlaces!$M:$M,P$4,HNPlaces!$Q:$Q,'April Payment'!$H14)</f>
        <v>0</v>
      </c>
      <c r="Q14" s="7">
        <f>SUMIFS(HNPlaces!$W:$W,HNPlaces!$M:$M,Q$4,HNPlaces!$Q:$Q,'April Payment'!$H14)</f>
        <v>0</v>
      </c>
      <c r="R14" s="7">
        <f>SUMIFS(HNPlaces!$W:$W,HNPlaces!$M:$M,R$4,HNPlaces!$Q:$Q,'April Payment'!$H14)</f>
        <v>0</v>
      </c>
      <c r="S14" s="7">
        <f>SUMIFS(HNPlaces!$W:$W,HNPlaces!$M:$M,S$4,HNPlaces!$Q:$Q,'April Payment'!$H14)</f>
        <v>0</v>
      </c>
      <c r="T14" s="7">
        <f>SUMIFS(HNTopUp!$W:$W,HNTopUp!$M:$M,T$4,HNTopUp!B:B,'April Payment'!B14)</f>
        <v>0</v>
      </c>
      <c r="U14" s="7">
        <f>SUMIFS(HNTopUp!$W:$W,HNTopUp!$M:$M,U$4,HNTopUp!B:B,'April Payment'!B14)</f>
        <v>14472.550769230769</v>
      </c>
      <c r="V14" s="7">
        <f>SUMIFS(HNTopUp!$W:$W,HNTopUp!$M:$M,V$4,HNTopUp!$B:$B,'April Payment'!$B14)</f>
        <v>0</v>
      </c>
      <c r="W14" s="7">
        <f>SUMIFS(HNTopUp!$W:$W,HNTopUp!$M:$M,W$4,HNTopUp!$B:$B,'April Payment'!$B14)</f>
        <v>0</v>
      </c>
      <c r="X14" s="7">
        <f>SUMIFS(HNTopUp!$W:$W,HNTopUp!$M:$M,X$4,HNTopUp!$B:$B,'April Payment'!$B14)</f>
        <v>0</v>
      </c>
      <c r="Y14" s="7">
        <f>SUMIFS(HNTopUp!$W:$W,HNTopUp!$M:$M,Y$4,HNTopUp!$B:$B,'April Payment'!$B14)</f>
        <v>0</v>
      </c>
      <c r="Z14" s="7">
        <f>SUMIFS(HNTopUp!$W:$W,HNTopUp!$M:$M,Z$4,HNTopUp!$B:$B,'April Payment'!$B14)</f>
        <v>0</v>
      </c>
      <c r="AA14" s="7">
        <f>SUMIFS(POST16!$W:$W,POST16!$M:$M,AA$4,POST16!$Q:$Q,'April Payment'!$H14)</f>
        <v>0</v>
      </c>
      <c r="AB14" s="7">
        <f>SUMIFS(POST16!$W:$W,POST16!$M:$M,AB$4,POST16!$Q:$Q,'April Payment'!$H14)</f>
        <v>0</v>
      </c>
      <c r="AC14" s="7">
        <f>SUMIFS(POST16!$W:$W,POST16!$M:$M,AC$4,POST16!$Q:$Q,'April Payment'!$H14)</f>
        <v>0</v>
      </c>
      <c r="AD14" s="7">
        <f>SUMIFS(POST16!$W:$W,POST16!$M:$M,AD$4,POST16!$Q:$Q,'April Payment'!$H14)</f>
        <v>0</v>
      </c>
      <c r="AE14" s="7">
        <f>SUMIFS(POST16!$W:$W,POST16!$M:$M,AE$4,POST16!$Q:$Q,'April Payment'!$H14)</f>
        <v>0</v>
      </c>
      <c r="AF14" s="7">
        <f>SUMIFS(MISC!$W:$W,MISC!$M:$M,AF$4,MISC!$Q:$Q,H14)</f>
        <v>0</v>
      </c>
      <c r="AG14" s="7">
        <f>SUMIFS(MISC!$W:$W,MISC!$M:$M,AG$4,MISC!$Q:$Q,H14)</f>
        <v>0</v>
      </c>
      <c r="AH14" s="7">
        <f>SUMIFS(SMHL!$W:$W,SMHL!$M:$M,AH$4,SMHL!$Q:$Q,'April Payment'!$H14)</f>
        <v>0</v>
      </c>
      <c r="AI14" s="7">
        <f>SUMIFS(PPG!$W:$W,PPG!$M:$M,AI$4,PPG!$Q:$Q,'April Payment'!$H14)</f>
        <v>11919</v>
      </c>
      <c r="AJ14" s="7">
        <f>SUMIFS(PPG!$W:$W,PPG!$M:$M,AJ$4,PPG!$Q:$Q,'April Payment'!$H14)</f>
        <v>0</v>
      </c>
      <c r="AK14" s="5">
        <f t="shared" si="1"/>
        <v>210437.70390991087</v>
      </c>
      <c r="AL14" s="120">
        <v>108403.36258120718</v>
      </c>
      <c r="AM14" s="369">
        <f>AK14-AL14</f>
        <v>102034.34132870368</v>
      </c>
      <c r="AO14" s="120">
        <v>17803.632581207203</v>
      </c>
      <c r="AP14" s="120">
        <v>90599.729999999981</v>
      </c>
      <c r="AQ14" s="122">
        <v>108403.36258120718</v>
      </c>
      <c r="AR14" s="120">
        <v>90599.729999999981</v>
      </c>
      <c r="AS14" s="49">
        <v>119837.97390991088</v>
      </c>
      <c r="AT14" s="490">
        <v>17803.632581207203</v>
      </c>
      <c r="AU14" s="469">
        <v>108403.36258120718</v>
      </c>
      <c r="AV14" s="5">
        <v>102034.34132870368</v>
      </c>
      <c r="AW14" s="288"/>
      <c r="AX14" s="49"/>
      <c r="AZ14" s="120">
        <f>AT14</f>
        <v>17803.632581207203</v>
      </c>
    </row>
    <row r="15" spans="1:54" hidden="1" x14ac:dyDescent="0.3">
      <c r="B15">
        <v>3022017</v>
      </c>
      <c r="C15">
        <v>2017</v>
      </c>
      <c r="D15" t="s">
        <v>61</v>
      </c>
      <c r="E15" t="s">
        <v>748</v>
      </c>
      <c r="H15" t="s">
        <v>62</v>
      </c>
      <c r="I15" t="s">
        <v>63</v>
      </c>
      <c r="J15" s="7">
        <f>IFERROR(_xlfn.XLOOKUP(H15,'APT 25-26'!D:D,'APT 25-26'!CQ:CQ),"")</f>
        <v>343658.00989575352</v>
      </c>
      <c r="K15" s="7">
        <f>SUMIFS(NurserySupplement!$W:$W,NurserySupplement!$M:$M,K$4,NurserySupplement!$B:$B,B15)</f>
        <v>0</v>
      </c>
      <c r="L15" s="7"/>
      <c r="M15" s="7">
        <f>SUMIFS(HNPlaces!$W:$W,HNPlaces!$M:$M,M$4,HNPlaces!$Q:$Q,'April Payment'!$H15)</f>
        <v>0</v>
      </c>
      <c r="N15" s="7">
        <f>SUMIFS(HNPlaces!$W:$W,HNPlaces!$M:$M,N$4,HNPlaces!$Q:$Q,'April Payment'!$H15)</f>
        <v>0</v>
      </c>
      <c r="O15" s="7">
        <f>SUMIFS(HNPlaces!$W:$W,HNPlaces!$M:$M,O$4,HNPlaces!$Q:$Q,'April Payment'!$H15)</f>
        <v>0</v>
      </c>
      <c r="P15" s="7">
        <f>SUMIFS(HNPlaces!$W:$W,HNPlaces!$M:$M,P$4,HNPlaces!$Q:$Q,'April Payment'!$H15)</f>
        <v>0</v>
      </c>
      <c r="Q15" s="7">
        <f>SUMIFS(HNPlaces!$W:$W,HNPlaces!$M:$M,Q$4,HNPlaces!$Q:$Q,'April Payment'!$H15)</f>
        <v>0</v>
      </c>
      <c r="R15" s="7">
        <f>SUMIFS(HNPlaces!$W:$W,HNPlaces!$M:$M,R$4,HNPlaces!$Q:$Q,'April Payment'!$H15)</f>
        <v>0</v>
      </c>
      <c r="S15" s="7">
        <f>SUMIFS(HNPlaces!$W:$W,HNPlaces!$M:$M,S$4,HNPlaces!$Q:$Q,'April Payment'!$H15)</f>
        <v>0</v>
      </c>
      <c r="T15" s="7">
        <f>SUMIFS(HNTopUp!$W:$W,HNTopUp!$M:$M,T$4,HNTopUp!B:B,'April Payment'!B15)</f>
        <v>0</v>
      </c>
      <c r="U15" s="7">
        <f>SUMIFS(HNTopUp!$W:$W,HNTopUp!$M:$M,U$4,HNTopUp!B:B,'April Payment'!B15)</f>
        <v>36356.051282051281</v>
      </c>
      <c r="V15" s="7">
        <f>SUMIFS(HNTopUp!$W:$W,HNTopUp!$M:$M,V$4,HNTopUp!$B:$B,'April Payment'!$B15)</f>
        <v>0</v>
      </c>
      <c r="W15" s="7">
        <f>SUMIFS(HNTopUp!$W:$W,HNTopUp!$M:$M,W$4,HNTopUp!$B:$B,'April Payment'!$B15)</f>
        <v>0</v>
      </c>
      <c r="X15" s="7">
        <f>SUMIFS(HNTopUp!$W:$W,HNTopUp!$M:$M,X$4,HNTopUp!$B:$B,'April Payment'!$B15)</f>
        <v>0</v>
      </c>
      <c r="Y15" s="7">
        <f>SUMIFS(HNTopUp!$W:$W,HNTopUp!$M:$M,Y$4,HNTopUp!$B:$B,'April Payment'!$B15)</f>
        <v>0</v>
      </c>
      <c r="Z15" s="7">
        <f>SUMIFS(HNTopUp!$W:$W,HNTopUp!$M:$M,Z$4,HNTopUp!$B:$B,'April Payment'!$B15)</f>
        <v>0</v>
      </c>
      <c r="AA15" s="7">
        <f>SUMIFS(POST16!$W:$W,POST16!$M:$M,AA$4,POST16!$Q:$Q,'April Payment'!$H15)</f>
        <v>0</v>
      </c>
      <c r="AB15" s="7">
        <f>SUMIFS(POST16!$W:$W,POST16!$M:$M,AB$4,POST16!$Q:$Q,'April Payment'!$H15)</f>
        <v>0</v>
      </c>
      <c r="AC15" s="7">
        <f>SUMIFS(POST16!$W:$W,POST16!$M:$M,AC$4,POST16!$Q:$Q,'April Payment'!$H15)</f>
        <v>0</v>
      </c>
      <c r="AD15" s="7">
        <f>SUMIFS(POST16!$W:$W,POST16!$M:$M,AD$4,POST16!$Q:$Q,'April Payment'!$H15)</f>
        <v>0</v>
      </c>
      <c r="AE15" s="7">
        <f>SUMIFS(POST16!$W:$W,POST16!$M:$M,AE$4,POST16!$Q:$Q,'April Payment'!$H15)</f>
        <v>0</v>
      </c>
      <c r="AF15" s="7">
        <f>SUMIFS(MISC!$W:$W,MISC!$M:$M,AF$4,MISC!$Q:$Q,H15)</f>
        <v>0</v>
      </c>
      <c r="AG15" s="7">
        <f>SUMIFS(MISC!$W:$W,MISC!$M:$M,AG$4,MISC!$Q:$Q,H15)</f>
        <v>0</v>
      </c>
      <c r="AH15" s="7">
        <f>SUMIFS(SMHL!$W:$W,SMHL!$M:$M,AH$4,SMHL!$Q:$Q,'April Payment'!$H15)</f>
        <v>0</v>
      </c>
      <c r="AI15" s="7">
        <f>SUMIFS(PPG!$W:$W,PPG!$M:$M,AI$4,PPG!$Q:$Q,'April Payment'!$H15)</f>
        <v>29504</v>
      </c>
      <c r="AJ15" s="7">
        <f>SUMIFS(PPG!$W:$W,PPG!$M:$M,AJ$4,PPG!$Q:$Q,'April Payment'!$H15)</f>
        <v>0</v>
      </c>
      <c r="AK15" s="5">
        <f t="shared" si="1"/>
        <v>409518.06117780483</v>
      </c>
      <c r="AL15" s="120">
        <v>235223.26685585317</v>
      </c>
      <c r="AM15" s="369">
        <f>AK15-AL15</f>
        <v>174294.79432195166</v>
      </c>
      <c r="AO15" s="120">
        <v>54011.226855853107</v>
      </c>
      <c r="AP15" s="120">
        <v>181212.04000000007</v>
      </c>
      <c r="AQ15" s="122">
        <v>235223.26685585317</v>
      </c>
      <c r="AR15" s="120">
        <v>181212.04000000007</v>
      </c>
      <c r="AS15" s="49">
        <v>228306.02117780477</v>
      </c>
      <c r="AT15" s="490">
        <v>54011.226855853107</v>
      </c>
      <c r="AU15" s="469">
        <v>235223.26685585317</v>
      </c>
      <c r="AV15" s="5">
        <v>174294.79432195166</v>
      </c>
      <c r="AW15" s="288"/>
      <c r="AX15" s="49"/>
      <c r="AZ15" s="120">
        <f>AT15</f>
        <v>54011.226855853107</v>
      </c>
    </row>
    <row r="16" spans="1:54" hidden="1" x14ac:dyDescent="0.3">
      <c r="B16">
        <v>3022019</v>
      </c>
      <c r="C16">
        <v>2019</v>
      </c>
      <c r="D16" t="s">
        <v>40</v>
      </c>
      <c r="E16" t="s">
        <v>748</v>
      </c>
      <c r="H16" t="s">
        <v>41</v>
      </c>
      <c r="I16" t="s">
        <v>42</v>
      </c>
      <c r="J16" s="7">
        <f>IFERROR(_xlfn.XLOOKUP(H16,'APT 25-26'!D:D,'APT 25-26'!CQ:CQ),"")</f>
        <v>176346.71874725277</v>
      </c>
      <c r="K16" s="7">
        <f>SUMIFS(NurserySupplement!$W:$W,NurserySupplement!$M:$M,K$4,NurserySupplement!$B:$B,B16)</f>
        <v>0</v>
      </c>
      <c r="L16" s="7"/>
      <c r="M16" s="7">
        <f>SUMIFS(HNPlaces!$W:$W,HNPlaces!$M:$M,M$4,HNPlaces!$Q:$Q,'April Payment'!$H16)</f>
        <v>0</v>
      </c>
      <c r="N16" s="7">
        <f>SUMIFS(HNPlaces!$W:$W,HNPlaces!$M:$M,N$4,HNPlaces!$Q:$Q,'April Payment'!$H16)</f>
        <v>0</v>
      </c>
      <c r="O16" s="7">
        <f>SUMIFS(HNPlaces!$W:$W,HNPlaces!$M:$M,O$4,HNPlaces!$Q:$Q,'April Payment'!$H16)</f>
        <v>0</v>
      </c>
      <c r="P16" s="7">
        <f>SUMIFS(HNPlaces!$W:$W,HNPlaces!$M:$M,P$4,HNPlaces!$Q:$Q,'April Payment'!$H16)</f>
        <v>0</v>
      </c>
      <c r="Q16" s="7">
        <f>SUMIFS(HNPlaces!$W:$W,HNPlaces!$M:$M,Q$4,HNPlaces!$Q:$Q,'April Payment'!$H16)</f>
        <v>0</v>
      </c>
      <c r="R16" s="7">
        <f>SUMIFS(HNPlaces!$W:$W,HNPlaces!$M:$M,R$4,HNPlaces!$Q:$Q,'April Payment'!$H16)</f>
        <v>0</v>
      </c>
      <c r="S16" s="7">
        <f>SUMIFS(HNPlaces!$W:$W,HNPlaces!$M:$M,S$4,HNPlaces!$Q:$Q,'April Payment'!$H16)</f>
        <v>0</v>
      </c>
      <c r="T16" s="7">
        <f>SUMIFS(HNTopUp!$W:$W,HNTopUp!$M:$M,T$4,HNTopUp!B:B,'April Payment'!B16)</f>
        <v>0</v>
      </c>
      <c r="U16" s="7">
        <f>SUMIFS(HNTopUp!$W:$W,HNTopUp!$M:$M,U$4,HNTopUp!B:B,'April Payment'!B16)</f>
        <v>13037.206666666667</v>
      </c>
      <c r="V16" s="7">
        <f>SUMIFS(HNTopUp!$W:$W,HNTopUp!$M:$M,V$4,HNTopUp!$B:$B,'April Payment'!$B16)</f>
        <v>0</v>
      </c>
      <c r="W16" s="7">
        <f>SUMIFS(HNTopUp!$W:$W,HNTopUp!$M:$M,W$4,HNTopUp!$B:$B,'April Payment'!$B16)</f>
        <v>0</v>
      </c>
      <c r="X16" s="7">
        <f>SUMIFS(HNTopUp!$W:$W,HNTopUp!$M:$M,X$4,HNTopUp!$B:$B,'April Payment'!$B16)</f>
        <v>297.84615384615387</v>
      </c>
      <c r="Y16" s="7">
        <f>SUMIFS(HNTopUp!$W:$W,HNTopUp!$M:$M,Y$4,HNTopUp!$B:$B,'April Payment'!$B16)</f>
        <v>0</v>
      </c>
      <c r="Z16" s="7">
        <f>SUMIFS(HNTopUp!$W:$W,HNTopUp!$M:$M,Z$4,HNTopUp!$B:$B,'April Payment'!$B16)</f>
        <v>0</v>
      </c>
      <c r="AA16" s="7">
        <f>SUMIFS(POST16!$W:$W,POST16!$M:$M,AA$4,POST16!$Q:$Q,'April Payment'!$H16)</f>
        <v>0</v>
      </c>
      <c r="AB16" s="7">
        <f>SUMIFS(POST16!$W:$W,POST16!$M:$M,AB$4,POST16!$Q:$Q,'April Payment'!$H16)</f>
        <v>0</v>
      </c>
      <c r="AC16" s="7">
        <f>SUMIFS(POST16!$W:$W,POST16!$M:$M,AC$4,POST16!$Q:$Q,'April Payment'!$H16)</f>
        <v>0</v>
      </c>
      <c r="AD16" s="7">
        <f>SUMIFS(POST16!$W:$W,POST16!$M:$M,AD$4,POST16!$Q:$Q,'April Payment'!$H16)</f>
        <v>0</v>
      </c>
      <c r="AE16" s="7">
        <f>SUMIFS(POST16!$W:$W,POST16!$M:$M,AE$4,POST16!$Q:$Q,'April Payment'!$H16)</f>
        <v>0</v>
      </c>
      <c r="AF16" s="7">
        <f>SUMIFS(MISC!$W:$W,MISC!$M:$M,AF$4,MISC!$Q:$Q,H16)</f>
        <v>0</v>
      </c>
      <c r="AG16" s="7">
        <f>SUMIFS(MISC!$W:$W,MISC!$M:$M,AG$4,MISC!$Q:$Q,H16)</f>
        <v>0</v>
      </c>
      <c r="AH16" s="7">
        <f>SUMIFS(SMHL!$W:$W,SMHL!$M:$M,AH$4,SMHL!$Q:$Q,'April Payment'!$H16)</f>
        <v>0</v>
      </c>
      <c r="AI16" s="7">
        <f>SUMIFS(PPG!$W:$W,PPG!$M:$M,AI$4,PPG!$Q:$Q,'April Payment'!$H16)</f>
        <v>14800</v>
      </c>
      <c r="AJ16" s="7">
        <f>SUMIFS(PPG!$W:$W,PPG!$M:$M,AJ$4,PPG!$Q:$Q,'April Payment'!$H16)</f>
        <v>0</v>
      </c>
      <c r="AK16" s="5">
        <f t="shared" si="1"/>
        <v>204481.77156776559</v>
      </c>
      <c r="AL16" s="120">
        <v>204480.77156776559</v>
      </c>
      <c r="AM16" s="369">
        <f>AK16-AL16</f>
        <v>1</v>
      </c>
      <c r="AN16" s="5"/>
      <c r="AO16" s="120">
        <v>329548.45796106989</v>
      </c>
      <c r="AP16" s="120">
        <v>123053.06000000003</v>
      </c>
      <c r="AQ16" s="122">
        <v>452601.51796106994</v>
      </c>
      <c r="AR16" s="120">
        <v>123053.06000000003</v>
      </c>
      <c r="AS16" s="49">
        <v>81428.711567765567</v>
      </c>
      <c r="AT16" s="490">
        <v>81427.711567765567</v>
      </c>
      <c r="AU16" s="469">
        <v>204480.77156776559</v>
      </c>
      <c r="AV16" s="5">
        <v>1</v>
      </c>
      <c r="AW16" s="288"/>
      <c r="AX16" s="49"/>
      <c r="AZ16" s="120">
        <f>AT16</f>
        <v>81427.711567765567</v>
      </c>
    </row>
    <row r="17" spans="2:53" hidden="1" x14ac:dyDescent="0.3">
      <c r="B17">
        <v>3022023</v>
      </c>
      <c r="C17">
        <v>2023</v>
      </c>
      <c r="D17" t="s">
        <v>88</v>
      </c>
      <c r="F17" t="s">
        <v>275</v>
      </c>
      <c r="H17" t="s">
        <v>89</v>
      </c>
      <c r="I17" t="s">
        <v>90</v>
      </c>
      <c r="J17" s="7">
        <f>IFERROR(_xlfn.XLOOKUP(H17,'APT 25-26'!D:D,'APT 25-26'!CQ:CQ),"")</f>
        <v>382185.24098509375</v>
      </c>
      <c r="K17" s="7">
        <f>SUMIFS(NurserySupplement!$W:$W,NurserySupplement!$M:$M,K$4,NurserySupplement!$B:$B,B17)</f>
        <v>0</v>
      </c>
      <c r="L17" s="7"/>
      <c r="M17" s="7">
        <f>SUMIFS(HNPlaces!$W:$W,HNPlaces!$M:$M,M$4,HNPlaces!$Q:$Q,'April Payment'!$H17)</f>
        <v>0</v>
      </c>
      <c r="N17" s="7">
        <f>SUMIFS(HNPlaces!$W:$W,HNPlaces!$M:$M,N$4,HNPlaces!$Q:$Q,'April Payment'!$H17)</f>
        <v>0</v>
      </c>
      <c r="O17" s="7">
        <f>SUMIFS(HNPlaces!$W:$W,HNPlaces!$M:$M,O$4,HNPlaces!$Q:$Q,'April Payment'!$H17)</f>
        <v>0</v>
      </c>
      <c r="P17" s="7">
        <f>SUMIFS(HNPlaces!$W:$W,HNPlaces!$M:$M,P$4,HNPlaces!$Q:$Q,'April Payment'!$H17)</f>
        <v>0</v>
      </c>
      <c r="Q17" s="7">
        <f>SUMIFS(HNPlaces!$W:$W,HNPlaces!$M:$M,Q$4,HNPlaces!$Q:$Q,'April Payment'!$H17)</f>
        <v>0</v>
      </c>
      <c r="R17" s="7">
        <f>SUMIFS(HNPlaces!$W:$W,HNPlaces!$M:$M,R$4,HNPlaces!$Q:$Q,'April Payment'!$H17)</f>
        <v>0</v>
      </c>
      <c r="S17" s="7">
        <f>SUMIFS(HNPlaces!$W:$W,HNPlaces!$M:$M,S$4,HNPlaces!$Q:$Q,'April Payment'!$H17)</f>
        <v>0</v>
      </c>
      <c r="T17" s="7">
        <f>SUMIFS(HNTopUp!$W:$W,HNTopUp!$M:$M,T$4,HNTopUp!B:B,'April Payment'!B17)</f>
        <v>0</v>
      </c>
      <c r="U17" s="7">
        <f>SUMIFS(HNTopUp!$W:$W,HNTopUp!$M:$M,U$4,HNTopUp!B:B,'April Payment'!B17)</f>
        <v>24055.179487179492</v>
      </c>
      <c r="V17" s="7">
        <f>SUMIFS(HNTopUp!$W:$W,HNTopUp!$M:$M,V$4,HNTopUp!$B:$B,'April Payment'!$B17)</f>
        <v>0</v>
      </c>
      <c r="W17" s="7">
        <f>SUMIFS(HNTopUp!$W:$W,HNTopUp!$M:$M,W$4,HNTopUp!$B:$B,'April Payment'!$B17)</f>
        <v>0</v>
      </c>
      <c r="X17" s="7">
        <f>SUMIFS(HNTopUp!$W:$W,HNTopUp!$M:$M,X$4,HNTopUp!$B:$B,'April Payment'!$B17)</f>
        <v>0</v>
      </c>
      <c r="Y17" s="7">
        <f>SUMIFS(HNTopUp!$W:$W,HNTopUp!$M:$M,Y$4,HNTopUp!$B:$B,'April Payment'!$B17)</f>
        <v>0</v>
      </c>
      <c r="Z17" s="7">
        <f>SUMIFS(HNTopUp!$W:$W,HNTopUp!$M:$M,Z$4,HNTopUp!$B:$B,'April Payment'!$B17)</f>
        <v>0</v>
      </c>
      <c r="AA17" s="7">
        <f>SUMIFS(POST16!$W:$W,POST16!$M:$M,AA$4,POST16!$Q:$Q,'April Payment'!$H17)</f>
        <v>0</v>
      </c>
      <c r="AB17" s="7">
        <f>SUMIFS(POST16!$W:$W,POST16!$M:$M,AB$4,POST16!$Q:$Q,'April Payment'!$H17)</f>
        <v>0</v>
      </c>
      <c r="AC17" s="7">
        <f>SUMIFS(POST16!$W:$W,POST16!$M:$M,AC$4,POST16!$Q:$Q,'April Payment'!$H17)</f>
        <v>0</v>
      </c>
      <c r="AD17" s="7">
        <f>SUMIFS(POST16!$W:$W,POST16!$M:$M,AD$4,POST16!$Q:$Q,'April Payment'!$H17)</f>
        <v>0</v>
      </c>
      <c r="AE17" s="7">
        <f>SUMIFS(POST16!$W:$W,POST16!$M:$M,AE$4,POST16!$Q:$Q,'April Payment'!$H17)</f>
        <v>0</v>
      </c>
      <c r="AF17" s="7">
        <f>SUMIFS(MISC!$W:$W,MISC!$M:$M,AF$4,MISC!$Q:$Q,H17)</f>
        <v>0</v>
      </c>
      <c r="AG17" s="7">
        <f>SUMIFS(MISC!$W:$W,MISC!$M:$M,AG$4,MISC!$Q:$Q,H17)</f>
        <v>0</v>
      </c>
      <c r="AH17" s="7">
        <f>SUMIFS(SMHL!$W:$W,SMHL!$M:$M,AH$4,SMHL!$Q:$Q,'April Payment'!$H17)</f>
        <v>0</v>
      </c>
      <c r="AI17" s="7">
        <f>SUMIFS(PPG!$W:$W,PPG!$M:$M,AI$4,PPG!$Q:$Q,'April Payment'!$H17)</f>
        <v>54390</v>
      </c>
      <c r="AJ17" s="7">
        <f>SUMIFS(PPG!$W:$W,PPG!$M:$M,AJ$4,PPG!$Q:$Q,'April Payment'!$H17)</f>
        <v>0</v>
      </c>
      <c r="AK17" s="5">
        <f t="shared" si="1"/>
        <v>460630.42047227325</v>
      </c>
      <c r="AL17" s="120"/>
      <c r="AM17" s="369">
        <f>AK17</f>
        <v>460630.42047227325</v>
      </c>
      <c r="AO17" s="120" t="s">
        <v>398</v>
      </c>
      <c r="AP17" s="120"/>
      <c r="AQ17" s="122"/>
      <c r="AS17" s="388"/>
      <c r="AT17" s="5"/>
      <c r="AV17" s="288"/>
      <c r="AW17" s="288"/>
    </row>
    <row r="18" spans="2:53" hidden="1" x14ac:dyDescent="0.3">
      <c r="B18">
        <v>3022024</v>
      </c>
      <c r="C18">
        <v>2024</v>
      </c>
      <c r="D18" t="s">
        <v>178</v>
      </c>
      <c r="E18" t="s">
        <v>748</v>
      </c>
      <c r="H18" t="s">
        <v>179</v>
      </c>
      <c r="I18" t="s">
        <v>180</v>
      </c>
      <c r="J18" s="7">
        <f>IFERROR(_xlfn.XLOOKUP(H18,'APT 25-26'!D:D,'APT 25-26'!CQ:CQ),"")</f>
        <v>197539.81820687087</v>
      </c>
      <c r="K18" s="7">
        <f>SUMIFS(NurserySupplement!$W:$W,NurserySupplement!$M:$M,K$4,NurserySupplement!$B:$B,B18)</f>
        <v>0</v>
      </c>
      <c r="L18" s="7"/>
      <c r="M18" s="7">
        <f>SUMIFS(HNPlaces!$W:$W,HNPlaces!$M:$M,M$4,HNPlaces!$Q:$Q,'April Payment'!$H18)</f>
        <v>0</v>
      </c>
      <c r="N18" s="7">
        <f>SUMIFS(HNPlaces!$W:$W,HNPlaces!$M:$M,N$4,HNPlaces!$Q:$Q,'April Payment'!$H18)</f>
        <v>0</v>
      </c>
      <c r="O18" s="7">
        <f>SUMIFS(HNPlaces!$W:$W,HNPlaces!$M:$M,O$4,HNPlaces!$Q:$Q,'April Payment'!$H18)</f>
        <v>0</v>
      </c>
      <c r="P18" s="7">
        <f>SUMIFS(HNPlaces!$W:$W,HNPlaces!$M:$M,P$4,HNPlaces!$Q:$Q,'April Payment'!$H18)</f>
        <v>0</v>
      </c>
      <c r="Q18" s="7">
        <f>SUMIFS(HNPlaces!$W:$W,HNPlaces!$M:$M,Q$4,HNPlaces!$Q:$Q,'April Payment'!$H18)</f>
        <v>0</v>
      </c>
      <c r="R18" s="7">
        <f>SUMIFS(HNPlaces!$W:$W,HNPlaces!$M:$M,R$4,HNPlaces!$Q:$Q,'April Payment'!$H18)</f>
        <v>0</v>
      </c>
      <c r="S18" s="7">
        <f>SUMIFS(HNPlaces!$W:$W,HNPlaces!$M:$M,S$4,HNPlaces!$Q:$Q,'April Payment'!$H18)</f>
        <v>0</v>
      </c>
      <c r="T18" s="7">
        <f>SUMIFS(HNTopUp!$W:$W,HNTopUp!$M:$M,T$4,HNTopUp!B:B,'April Payment'!B18)</f>
        <v>0</v>
      </c>
      <c r="U18" s="7">
        <f>SUMIFS(HNTopUp!$W:$W,HNTopUp!$M:$M,U$4,HNTopUp!B:B,'April Payment'!B18)</f>
        <v>16001.538461538461</v>
      </c>
      <c r="V18" s="7">
        <f>SUMIFS(HNTopUp!$W:$W,HNTopUp!$M:$M,V$4,HNTopUp!$B:$B,'April Payment'!$B18)</f>
        <v>0</v>
      </c>
      <c r="W18" s="7">
        <f>SUMIFS(HNTopUp!$W:$W,HNTopUp!$M:$M,W$4,HNTopUp!$B:$B,'April Payment'!$B18)</f>
        <v>0</v>
      </c>
      <c r="X18" s="7">
        <f>SUMIFS(HNTopUp!$W:$W,HNTopUp!$M:$M,X$4,HNTopUp!$B:$B,'April Payment'!$B18)</f>
        <v>297.84615384615387</v>
      </c>
      <c r="Y18" s="7">
        <f>SUMIFS(HNTopUp!$W:$W,HNTopUp!$M:$M,Y$4,HNTopUp!$B:$B,'April Payment'!$B18)</f>
        <v>0</v>
      </c>
      <c r="Z18" s="7">
        <f>SUMIFS(HNTopUp!$W:$W,HNTopUp!$M:$M,Z$4,HNTopUp!$B:$B,'April Payment'!$B18)</f>
        <v>0</v>
      </c>
      <c r="AA18" s="7">
        <f>SUMIFS(POST16!$W:$W,POST16!$M:$M,AA$4,POST16!$Q:$Q,'April Payment'!$H18)</f>
        <v>0</v>
      </c>
      <c r="AB18" s="7">
        <f>SUMIFS(POST16!$W:$W,POST16!$M:$M,AB$4,POST16!$Q:$Q,'April Payment'!$H18)</f>
        <v>0</v>
      </c>
      <c r="AC18" s="7">
        <f>SUMIFS(POST16!$W:$W,POST16!$M:$M,AC$4,POST16!$Q:$Q,'April Payment'!$H18)</f>
        <v>0</v>
      </c>
      <c r="AD18" s="7">
        <f>SUMIFS(POST16!$W:$W,POST16!$M:$M,AD$4,POST16!$Q:$Q,'April Payment'!$H18)</f>
        <v>0</v>
      </c>
      <c r="AE18" s="7">
        <f>SUMIFS(POST16!$W:$W,POST16!$M:$M,AE$4,POST16!$Q:$Q,'April Payment'!$H18)</f>
        <v>0</v>
      </c>
      <c r="AF18" s="7">
        <f>SUMIFS(MISC!$W:$W,MISC!$M:$M,AF$4,MISC!$Q:$Q,H18)</f>
        <v>0</v>
      </c>
      <c r="AG18" s="7">
        <f>SUMIFS(MISC!$W:$W,MISC!$M:$M,AG$4,MISC!$Q:$Q,H18)</f>
        <v>0</v>
      </c>
      <c r="AH18" s="7">
        <f>SUMIFS(SMHL!$W:$W,SMHL!$M:$M,AH$4,SMHL!$Q:$Q,'April Payment'!$H18)</f>
        <v>1200</v>
      </c>
      <c r="AI18" s="7">
        <f>SUMIFS(PPG!$W:$W,PPG!$M:$M,AI$4,PPG!$Q:$Q,'April Payment'!$H18)</f>
        <v>31430</v>
      </c>
      <c r="AJ18" s="7">
        <f>SUMIFS(PPG!$W:$W,PPG!$M:$M,AJ$4,PPG!$Q:$Q,'April Payment'!$H18)</f>
        <v>0</v>
      </c>
      <c r="AK18" s="5">
        <f t="shared" si="1"/>
        <v>246469.20282225549</v>
      </c>
      <c r="AL18" s="120">
        <v>246468.20282225549</v>
      </c>
      <c r="AM18" s="369">
        <f t="shared" ref="AM18:AM27" si="2">AK18-AL18</f>
        <v>1</v>
      </c>
      <c r="AN18" s="5"/>
      <c r="AO18" s="120">
        <v>254202.60220493702</v>
      </c>
      <c r="AP18" s="120">
        <v>135948.06000000003</v>
      </c>
      <c r="AQ18" s="122">
        <v>390150.66220493708</v>
      </c>
      <c r="AR18" s="120">
        <v>135948.06000000003</v>
      </c>
      <c r="AS18" s="49">
        <v>110521.14282225547</v>
      </c>
      <c r="AT18" s="490">
        <v>110520.14282225547</v>
      </c>
      <c r="AU18" s="469">
        <v>246468.20282225549</v>
      </c>
      <c r="AV18" s="5">
        <v>1</v>
      </c>
      <c r="AW18" s="288"/>
      <c r="AX18" s="49"/>
      <c r="AZ18" s="120">
        <f>AT18</f>
        <v>110520.14282225547</v>
      </c>
    </row>
    <row r="19" spans="2:53" hidden="1" x14ac:dyDescent="0.3">
      <c r="B19">
        <v>3022025</v>
      </c>
      <c r="C19">
        <v>2025</v>
      </c>
      <c r="D19" t="s">
        <v>244</v>
      </c>
      <c r="E19" t="s">
        <v>748</v>
      </c>
      <c r="H19" t="s">
        <v>245</v>
      </c>
      <c r="I19" t="s">
        <v>246</v>
      </c>
      <c r="J19" s="7">
        <f>IFERROR(_xlfn.XLOOKUP(H19,'APT 25-26'!D:D,'APT 25-26'!CQ:CQ),"")</f>
        <v>250213.83893739418</v>
      </c>
      <c r="K19" s="7">
        <f>SUMIFS(NurserySupplement!$W:$W,NurserySupplement!$M:$M,K$4,NurserySupplement!$B:$B,B19)</f>
        <v>0</v>
      </c>
      <c r="L19" s="7"/>
      <c r="M19" s="7">
        <f>SUMIFS(HNPlaces!$W:$W,HNPlaces!$M:$M,M$4,HNPlaces!$Q:$Q,'April Payment'!$H19)</f>
        <v>0</v>
      </c>
      <c r="N19" s="7">
        <f>SUMIFS(HNPlaces!$W:$W,HNPlaces!$M:$M,N$4,HNPlaces!$Q:$Q,'April Payment'!$H19)</f>
        <v>0</v>
      </c>
      <c r="O19" s="7">
        <f>SUMIFS(HNPlaces!$W:$W,HNPlaces!$M:$M,O$4,HNPlaces!$Q:$Q,'April Payment'!$H19)</f>
        <v>0</v>
      </c>
      <c r="P19" s="7">
        <f>SUMIFS(HNPlaces!$W:$W,HNPlaces!$M:$M,P$4,HNPlaces!$Q:$Q,'April Payment'!$H19)</f>
        <v>0</v>
      </c>
      <c r="Q19" s="7">
        <f>SUMIFS(HNPlaces!$W:$W,HNPlaces!$M:$M,Q$4,HNPlaces!$Q:$Q,'April Payment'!$H19)</f>
        <v>0</v>
      </c>
      <c r="R19" s="7">
        <f>SUMIFS(HNPlaces!$W:$W,HNPlaces!$M:$M,R$4,HNPlaces!$Q:$Q,'April Payment'!$H19)</f>
        <v>0</v>
      </c>
      <c r="S19" s="7">
        <f>SUMIFS(HNPlaces!$W:$W,HNPlaces!$M:$M,S$4,HNPlaces!$Q:$Q,'April Payment'!$H19)</f>
        <v>0</v>
      </c>
      <c r="T19" s="7">
        <f>SUMIFS(HNTopUp!$W:$W,HNTopUp!$M:$M,T$4,HNTopUp!B:B,'April Payment'!B19)</f>
        <v>0</v>
      </c>
      <c r="U19" s="7">
        <f>SUMIFS(HNTopUp!$W:$W,HNTopUp!$M:$M,U$4,HNTopUp!B:B,'April Payment'!B19)</f>
        <v>15666</v>
      </c>
      <c r="V19" s="7">
        <f>SUMIFS(HNTopUp!$W:$W,HNTopUp!$M:$M,V$4,HNTopUp!$B:$B,'April Payment'!$B19)</f>
        <v>0</v>
      </c>
      <c r="W19" s="7">
        <f>SUMIFS(HNTopUp!$W:$W,HNTopUp!$M:$M,W$4,HNTopUp!$B:$B,'April Payment'!$B19)</f>
        <v>0</v>
      </c>
      <c r="X19" s="7">
        <f>SUMIFS(HNTopUp!$W:$W,HNTopUp!$M:$M,X$4,HNTopUp!$B:$B,'April Payment'!$B19)</f>
        <v>0</v>
      </c>
      <c r="Y19" s="7">
        <f>SUMIFS(HNTopUp!$W:$W,HNTopUp!$M:$M,Y$4,HNTopUp!$B:$B,'April Payment'!$B19)</f>
        <v>0</v>
      </c>
      <c r="Z19" s="7">
        <f>SUMIFS(HNTopUp!$W:$W,HNTopUp!$M:$M,Z$4,HNTopUp!$B:$B,'April Payment'!$B19)</f>
        <v>0</v>
      </c>
      <c r="AA19" s="7">
        <f>SUMIFS(POST16!$W:$W,POST16!$M:$M,AA$4,POST16!$Q:$Q,'April Payment'!$H19)</f>
        <v>0</v>
      </c>
      <c r="AB19" s="7">
        <f>SUMIFS(POST16!$W:$W,POST16!$M:$M,AB$4,POST16!$Q:$Q,'April Payment'!$H19)</f>
        <v>0</v>
      </c>
      <c r="AC19" s="7">
        <f>SUMIFS(POST16!$W:$W,POST16!$M:$M,AC$4,POST16!$Q:$Q,'April Payment'!$H19)</f>
        <v>0</v>
      </c>
      <c r="AD19" s="7">
        <f>SUMIFS(POST16!$W:$W,POST16!$M:$M,AD$4,POST16!$Q:$Q,'April Payment'!$H19)</f>
        <v>0</v>
      </c>
      <c r="AE19" s="7">
        <f>SUMIFS(POST16!$W:$W,POST16!$M:$M,AE$4,POST16!$Q:$Q,'April Payment'!$H19)</f>
        <v>0</v>
      </c>
      <c r="AF19" s="7">
        <f>SUMIFS(MISC!$W:$W,MISC!$M:$M,AF$4,MISC!$Q:$Q,H19)</f>
        <v>0</v>
      </c>
      <c r="AG19" s="7">
        <f>SUMIFS(MISC!$W:$W,MISC!$M:$M,AG$4,MISC!$Q:$Q,H19)</f>
        <v>0</v>
      </c>
      <c r="AH19" s="7">
        <f>SUMIFS(SMHL!$W:$W,SMHL!$M:$M,AH$4,SMHL!$Q:$Q,'April Payment'!$H19)</f>
        <v>0</v>
      </c>
      <c r="AI19" s="7">
        <f>SUMIFS(PPG!$W:$W,PPG!$M:$M,AI$4,PPG!$Q:$Q,'April Payment'!$H19)</f>
        <v>4790</v>
      </c>
      <c r="AJ19" s="7">
        <f>SUMIFS(PPG!$W:$W,PPG!$M:$M,AJ$4,PPG!$Q:$Q,'April Payment'!$H19)</f>
        <v>0</v>
      </c>
      <c r="AK19" s="5">
        <f t="shared" si="1"/>
        <v>270669.8389373942</v>
      </c>
      <c r="AL19" s="120">
        <v>253266.11114964046</v>
      </c>
      <c r="AM19" s="369">
        <f t="shared" si="2"/>
        <v>17403.727787753742</v>
      </c>
      <c r="AN19" s="5"/>
      <c r="AO19" s="120">
        <v>108157.06114964047</v>
      </c>
      <c r="AP19" s="120">
        <v>145109.04999999999</v>
      </c>
      <c r="AQ19" s="122">
        <v>253266.11114964046</v>
      </c>
      <c r="AR19" s="120">
        <v>145109.04999999999</v>
      </c>
      <c r="AS19" s="49">
        <v>125560.78893739422</v>
      </c>
      <c r="AT19" s="490">
        <v>108157.06114964047</v>
      </c>
      <c r="AU19" s="469">
        <v>253266.11114964046</v>
      </c>
      <c r="AV19" s="5">
        <v>17403.727787753742</v>
      </c>
      <c r="AW19" s="288"/>
      <c r="AX19" s="49"/>
      <c r="AZ19" s="120">
        <f>AT19</f>
        <v>108157.06114964047</v>
      </c>
    </row>
    <row r="20" spans="2:53" hidden="1" x14ac:dyDescent="0.3">
      <c r="B20">
        <v>3022026</v>
      </c>
      <c r="C20">
        <v>2026</v>
      </c>
      <c r="D20" t="s">
        <v>115</v>
      </c>
      <c r="E20" t="s">
        <v>748</v>
      </c>
      <c r="H20" t="s">
        <v>116</v>
      </c>
      <c r="I20" t="s">
        <v>117</v>
      </c>
      <c r="J20" s="7">
        <f>IFERROR(_xlfn.XLOOKUP(H20,'APT 25-26'!D:D,'APT 25-26'!CQ:CQ),"")</f>
        <v>345287.95719337097</v>
      </c>
      <c r="K20" s="7">
        <f>SUMIFS(NurserySupplement!$W:$W,NurserySupplement!$M:$M,K$4,NurserySupplement!$B:$B,B20)</f>
        <v>0</v>
      </c>
      <c r="L20" s="7"/>
      <c r="M20" s="7">
        <f>SUMIFS(HNPlaces!$W:$W,HNPlaces!$M:$M,M$4,HNPlaces!$Q:$Q,'April Payment'!$H20)</f>
        <v>0</v>
      </c>
      <c r="N20" s="7">
        <f>SUMIFS(HNPlaces!$W:$W,HNPlaces!$M:$M,N$4,HNPlaces!$Q:$Q,'April Payment'!$H20)</f>
        <v>0</v>
      </c>
      <c r="O20" s="7">
        <f>SUMIFS(HNPlaces!$W:$W,HNPlaces!$M:$M,O$4,HNPlaces!$Q:$Q,'April Payment'!$H20)</f>
        <v>0</v>
      </c>
      <c r="P20" s="7">
        <f>SUMIFS(HNPlaces!$W:$W,HNPlaces!$M:$M,P$4,HNPlaces!$Q:$Q,'April Payment'!$H20)</f>
        <v>0</v>
      </c>
      <c r="Q20" s="7">
        <f>SUMIFS(HNPlaces!$W:$W,HNPlaces!$M:$M,Q$4,HNPlaces!$Q:$Q,'April Payment'!$H20)</f>
        <v>0</v>
      </c>
      <c r="R20" s="7">
        <f>SUMIFS(HNPlaces!$W:$W,HNPlaces!$M:$M,R$4,HNPlaces!$Q:$Q,'April Payment'!$H20)</f>
        <v>0</v>
      </c>
      <c r="S20" s="7">
        <f>SUMIFS(HNPlaces!$W:$W,HNPlaces!$M:$M,S$4,HNPlaces!$Q:$Q,'April Payment'!$H20)</f>
        <v>0</v>
      </c>
      <c r="T20" s="7">
        <f>SUMIFS(HNTopUp!$W:$W,HNTopUp!$M:$M,T$4,HNTopUp!B:B,'April Payment'!B20)</f>
        <v>0</v>
      </c>
      <c r="U20" s="7">
        <f>SUMIFS(HNTopUp!$W:$W,HNTopUp!$M:$M,U$4,HNTopUp!B:B,'April Payment'!B20)</f>
        <v>19545.924615384618</v>
      </c>
      <c r="V20" s="7">
        <f>SUMIFS(HNTopUp!$W:$W,HNTopUp!$M:$M,V$4,HNTopUp!$B:$B,'April Payment'!$B20)</f>
        <v>0</v>
      </c>
      <c r="W20" s="7">
        <f>SUMIFS(HNTopUp!$W:$W,HNTopUp!$M:$M,W$4,HNTopUp!$B:$B,'April Payment'!$B20)</f>
        <v>0</v>
      </c>
      <c r="X20" s="7">
        <f>SUMIFS(HNTopUp!$W:$W,HNTopUp!$M:$M,X$4,HNTopUp!$B:$B,'April Payment'!$B20)</f>
        <v>0</v>
      </c>
      <c r="Y20" s="7">
        <f>SUMIFS(HNTopUp!$W:$W,HNTopUp!$M:$M,Y$4,HNTopUp!$B:$B,'April Payment'!$B20)</f>
        <v>0</v>
      </c>
      <c r="Z20" s="7">
        <f>SUMIFS(HNTopUp!$W:$W,HNTopUp!$M:$M,Z$4,HNTopUp!$B:$B,'April Payment'!$B20)</f>
        <v>0</v>
      </c>
      <c r="AA20" s="7">
        <f>SUMIFS(POST16!$W:$W,POST16!$M:$M,AA$4,POST16!$Q:$Q,'April Payment'!$H20)</f>
        <v>0</v>
      </c>
      <c r="AB20" s="7">
        <f>SUMIFS(POST16!$W:$W,POST16!$M:$M,AB$4,POST16!$Q:$Q,'April Payment'!$H20)</f>
        <v>0</v>
      </c>
      <c r="AC20" s="7">
        <f>SUMIFS(POST16!$W:$W,POST16!$M:$M,AC$4,POST16!$Q:$Q,'April Payment'!$H20)</f>
        <v>0</v>
      </c>
      <c r="AD20" s="7">
        <f>SUMIFS(POST16!$W:$W,POST16!$M:$M,AD$4,POST16!$Q:$Q,'April Payment'!$H20)</f>
        <v>0</v>
      </c>
      <c r="AE20" s="7">
        <f>SUMIFS(POST16!$W:$W,POST16!$M:$M,AE$4,POST16!$Q:$Q,'April Payment'!$H20)</f>
        <v>0</v>
      </c>
      <c r="AF20" s="7">
        <f>SUMIFS(MISC!$W:$W,MISC!$M:$M,AF$4,MISC!$Q:$Q,H20)</f>
        <v>0</v>
      </c>
      <c r="AG20" s="7">
        <f>SUMIFS(MISC!$W:$W,MISC!$M:$M,AG$4,MISC!$Q:$Q,H20)</f>
        <v>0</v>
      </c>
      <c r="AH20" s="7">
        <f>SUMIFS(SMHL!$W:$W,SMHL!$M:$M,AH$4,SMHL!$Q:$Q,'April Payment'!$H20)</f>
        <v>0</v>
      </c>
      <c r="AI20" s="7">
        <f>SUMIFS(PPG!$W:$W,PPG!$M:$M,AI$4,PPG!$Q:$Q,'April Payment'!$H20)</f>
        <v>24694</v>
      </c>
      <c r="AJ20" s="7">
        <f>SUMIFS(PPG!$W:$W,PPG!$M:$M,AJ$4,PPG!$Q:$Q,'April Payment'!$H20)</f>
        <v>0</v>
      </c>
      <c r="AK20" s="5">
        <f t="shared" si="1"/>
        <v>389527.88180875557</v>
      </c>
      <c r="AL20" s="120">
        <v>285188.57211093139</v>
      </c>
      <c r="AM20" s="369">
        <f t="shared" si="2"/>
        <v>104339.30969782418</v>
      </c>
      <c r="AN20" s="5"/>
      <c r="AO20" s="120">
        <v>285188.57211093139</v>
      </c>
      <c r="AP20" s="120">
        <v>0</v>
      </c>
      <c r="AQ20" s="122">
        <v>285188.57211093139</v>
      </c>
      <c r="AR20" s="120">
        <v>0</v>
      </c>
      <c r="AS20" s="49">
        <v>389527.88180875557</v>
      </c>
      <c r="AT20" s="490">
        <v>285188.57211093139</v>
      </c>
      <c r="AU20" s="469">
        <v>285188.57211093139</v>
      </c>
      <c r="AV20" s="5">
        <v>104339.30969782418</v>
      </c>
      <c r="AW20" s="288"/>
      <c r="AX20" s="49"/>
      <c r="AZ20" s="120">
        <f>AT20</f>
        <v>285188.57211093139</v>
      </c>
    </row>
    <row r="21" spans="2:53" hidden="1" x14ac:dyDescent="0.3">
      <c r="B21">
        <v>3022027</v>
      </c>
      <c r="C21">
        <v>2027</v>
      </c>
      <c r="D21" t="s">
        <v>201</v>
      </c>
      <c r="E21" t="s">
        <v>748</v>
      </c>
      <c r="H21" t="s">
        <v>202</v>
      </c>
      <c r="I21" t="s">
        <v>96</v>
      </c>
      <c r="J21" s="7">
        <f>IFERROR(_xlfn.XLOOKUP(H21,'APT 25-26'!D:D,'APT 25-26'!CQ:CQ),"")</f>
        <v>311492.20901891554</v>
      </c>
      <c r="K21" s="7">
        <f>SUMIFS(NurserySupplement!$W:$W,NurserySupplement!$M:$M,K$4,NurserySupplement!$B:$B,B21)</f>
        <v>0</v>
      </c>
      <c r="L21" s="7"/>
      <c r="M21" s="7">
        <f>SUMIFS(HNPlaces!$W:$W,HNPlaces!$M:$M,M$4,HNPlaces!$Q:$Q,'April Payment'!$H21)</f>
        <v>0</v>
      </c>
      <c r="N21" s="7">
        <f>SUMIFS(HNPlaces!$W:$W,HNPlaces!$M:$M,N$4,HNPlaces!$Q:$Q,'April Payment'!$H21)</f>
        <v>0</v>
      </c>
      <c r="O21" s="7">
        <f>SUMIFS(HNPlaces!$W:$W,HNPlaces!$M:$M,O$4,HNPlaces!$Q:$Q,'April Payment'!$H21)</f>
        <v>0</v>
      </c>
      <c r="P21" s="7">
        <f>SUMIFS(HNPlaces!$W:$W,HNPlaces!$M:$M,P$4,HNPlaces!$Q:$Q,'April Payment'!$H21)</f>
        <v>0</v>
      </c>
      <c r="Q21" s="7">
        <f>SUMIFS(HNPlaces!$W:$W,HNPlaces!$M:$M,Q$4,HNPlaces!$Q:$Q,'April Payment'!$H21)</f>
        <v>0</v>
      </c>
      <c r="R21" s="7">
        <f>SUMIFS(HNPlaces!$W:$W,HNPlaces!$M:$M,R$4,HNPlaces!$Q:$Q,'April Payment'!$H21)</f>
        <v>0</v>
      </c>
      <c r="S21" s="7">
        <f>SUMIFS(HNPlaces!$W:$W,HNPlaces!$M:$M,S$4,HNPlaces!$Q:$Q,'April Payment'!$H21)</f>
        <v>0</v>
      </c>
      <c r="T21" s="7">
        <f>SUMIFS(HNTopUp!$W:$W,HNTopUp!$M:$M,T$4,HNTopUp!B:B,'April Payment'!B21)</f>
        <v>0</v>
      </c>
      <c r="U21" s="7">
        <f>SUMIFS(HNTopUp!$W:$W,HNTopUp!$M:$M,U$4,HNTopUp!B:B,'April Payment'!B21)</f>
        <v>27262.76923076923</v>
      </c>
      <c r="V21" s="7">
        <f>SUMIFS(HNTopUp!$W:$W,HNTopUp!$M:$M,V$4,HNTopUp!$B:$B,'April Payment'!$B21)</f>
        <v>0</v>
      </c>
      <c r="W21" s="7">
        <f>SUMIFS(HNTopUp!$W:$W,HNTopUp!$M:$M,W$4,HNTopUp!$B:$B,'April Payment'!$B21)</f>
        <v>0</v>
      </c>
      <c r="X21" s="7">
        <f>SUMIFS(HNTopUp!$W:$W,HNTopUp!$M:$M,X$4,HNTopUp!$B:$B,'April Payment'!$B21)</f>
        <v>0</v>
      </c>
      <c r="Y21" s="7">
        <f>SUMIFS(HNTopUp!$W:$W,HNTopUp!$M:$M,Y$4,HNTopUp!$B:$B,'April Payment'!$B21)</f>
        <v>0</v>
      </c>
      <c r="Z21" s="7">
        <f>SUMIFS(HNTopUp!$W:$W,HNTopUp!$M:$M,Z$4,HNTopUp!$B:$B,'April Payment'!$B21)</f>
        <v>0</v>
      </c>
      <c r="AA21" s="7">
        <f>SUMIFS(POST16!$W:$W,POST16!$M:$M,AA$4,POST16!$Q:$Q,'April Payment'!$H21)</f>
        <v>0</v>
      </c>
      <c r="AB21" s="7">
        <f>SUMIFS(POST16!$W:$W,POST16!$M:$M,AB$4,POST16!$Q:$Q,'April Payment'!$H21)</f>
        <v>0</v>
      </c>
      <c r="AC21" s="7">
        <f>SUMIFS(POST16!$W:$W,POST16!$M:$M,AC$4,POST16!$Q:$Q,'April Payment'!$H21)</f>
        <v>0</v>
      </c>
      <c r="AD21" s="7">
        <f>SUMIFS(POST16!$W:$W,POST16!$M:$M,AD$4,POST16!$Q:$Q,'April Payment'!$H21)</f>
        <v>0</v>
      </c>
      <c r="AE21" s="7">
        <f>SUMIFS(POST16!$W:$W,POST16!$M:$M,AE$4,POST16!$Q:$Q,'April Payment'!$H21)</f>
        <v>0</v>
      </c>
      <c r="AF21" s="7">
        <f>SUMIFS(MISC!$W:$W,MISC!$M:$M,AF$4,MISC!$Q:$Q,H21)</f>
        <v>0</v>
      </c>
      <c r="AG21" s="7">
        <f>SUMIFS(MISC!$W:$W,MISC!$M:$M,AG$4,MISC!$Q:$Q,H21)</f>
        <v>0</v>
      </c>
      <c r="AH21" s="7">
        <f>SUMIFS(SMHL!$W:$W,SMHL!$M:$M,AH$4,SMHL!$Q:$Q,'April Payment'!$H21)</f>
        <v>0</v>
      </c>
      <c r="AI21" s="7">
        <f>SUMIFS(PPG!$W:$W,PPG!$M:$M,AI$4,PPG!$Q:$Q,'April Payment'!$H21)</f>
        <v>32735</v>
      </c>
      <c r="AJ21" s="7">
        <f>SUMIFS(PPG!$W:$W,PPG!$M:$M,AJ$4,PPG!$Q:$Q,'April Payment'!$H21)</f>
        <v>0</v>
      </c>
      <c r="AK21" s="5">
        <f t="shared" si="1"/>
        <v>371489.97824968479</v>
      </c>
      <c r="AL21" s="120">
        <v>114784.1399999999</v>
      </c>
      <c r="AM21" s="369">
        <f t="shared" si="2"/>
        <v>256705.83824968489</v>
      </c>
      <c r="AO21" s="120">
        <v>-11517.580000000075</v>
      </c>
      <c r="AP21" s="120">
        <v>126301.71999999997</v>
      </c>
      <c r="AQ21" s="122">
        <v>114784.1399999999</v>
      </c>
      <c r="AR21" s="120">
        <v>126301.71999999997</v>
      </c>
      <c r="AS21" s="49">
        <v>245188.25824968482</v>
      </c>
      <c r="AT21" s="490">
        <v>-11517.580000000075</v>
      </c>
      <c r="AU21" s="469">
        <v>114784.1399999999</v>
      </c>
      <c r="AV21" s="5">
        <v>256705.83824968489</v>
      </c>
      <c r="AW21" s="288"/>
      <c r="AX21" s="49"/>
      <c r="BA21" s="490">
        <f>AT21</f>
        <v>-11517.580000000075</v>
      </c>
    </row>
    <row r="22" spans="2:53" hidden="1" x14ac:dyDescent="0.3">
      <c r="B22">
        <v>3022028</v>
      </c>
      <c r="C22">
        <v>2028</v>
      </c>
      <c r="D22" t="s">
        <v>94</v>
      </c>
      <c r="E22" t="s">
        <v>748</v>
      </c>
      <c r="H22" t="s">
        <v>95</v>
      </c>
      <c r="I22" t="s">
        <v>96</v>
      </c>
      <c r="J22" s="7">
        <f>IFERROR(_xlfn.XLOOKUP(H22,'APT 25-26'!D:D,'APT 25-26'!CQ:CQ),"")</f>
        <v>190524.33339515282</v>
      </c>
      <c r="K22" s="7">
        <f>SUMIFS(NurserySupplement!$W:$W,NurserySupplement!$M:$M,K$4,NurserySupplement!$B:$B,B22)</f>
        <v>0</v>
      </c>
      <c r="L22" s="7"/>
      <c r="M22" s="7">
        <f>SUMIFS(HNPlaces!$W:$W,HNPlaces!$M:$M,M$4,HNPlaces!$Q:$Q,'April Payment'!$H22)</f>
        <v>0</v>
      </c>
      <c r="N22" s="7">
        <f>SUMIFS(HNPlaces!$W:$W,HNPlaces!$M:$M,N$4,HNPlaces!$Q:$Q,'April Payment'!$H22)</f>
        <v>0</v>
      </c>
      <c r="O22" s="7">
        <f>SUMIFS(HNPlaces!$W:$W,HNPlaces!$M:$M,O$4,HNPlaces!$Q:$Q,'April Payment'!$H22)</f>
        <v>0</v>
      </c>
      <c r="P22" s="7">
        <f>SUMIFS(HNPlaces!$W:$W,HNPlaces!$M:$M,P$4,HNPlaces!$Q:$Q,'April Payment'!$H22)</f>
        <v>0</v>
      </c>
      <c r="Q22" s="7">
        <f>SUMIFS(HNPlaces!$W:$W,HNPlaces!$M:$M,Q$4,HNPlaces!$Q:$Q,'April Payment'!$H22)</f>
        <v>0</v>
      </c>
      <c r="R22" s="7">
        <f>SUMIFS(HNPlaces!$W:$W,HNPlaces!$M:$M,R$4,HNPlaces!$Q:$Q,'April Payment'!$H22)</f>
        <v>0</v>
      </c>
      <c r="S22" s="7">
        <f>SUMIFS(HNPlaces!$W:$W,HNPlaces!$M:$M,S$4,HNPlaces!$Q:$Q,'April Payment'!$H22)</f>
        <v>0</v>
      </c>
      <c r="T22" s="7">
        <f>SUMIFS(HNTopUp!$W:$W,HNTopUp!$M:$M,T$4,HNTopUp!B:B,'April Payment'!B22)</f>
        <v>0</v>
      </c>
      <c r="U22" s="7">
        <f>SUMIFS(HNTopUp!$W:$W,HNTopUp!$M:$M,U$4,HNTopUp!B:B,'April Payment'!B22)</f>
        <v>18497.846153846152</v>
      </c>
      <c r="V22" s="7">
        <f>SUMIFS(HNTopUp!$W:$W,HNTopUp!$M:$M,V$4,HNTopUp!$B:$B,'April Payment'!$B22)</f>
        <v>0</v>
      </c>
      <c r="W22" s="7">
        <f>SUMIFS(HNTopUp!$W:$W,HNTopUp!$M:$M,W$4,HNTopUp!$B:$B,'April Payment'!$B22)</f>
        <v>0</v>
      </c>
      <c r="X22" s="7">
        <f>SUMIFS(HNTopUp!$W:$W,HNTopUp!$M:$M,X$4,HNTopUp!$B:$B,'April Payment'!$B22)</f>
        <v>0</v>
      </c>
      <c r="Y22" s="7">
        <f>SUMIFS(HNTopUp!$W:$W,HNTopUp!$M:$M,Y$4,HNTopUp!$B:$B,'April Payment'!$B22)</f>
        <v>0</v>
      </c>
      <c r="Z22" s="7">
        <f>SUMIFS(HNTopUp!$W:$W,HNTopUp!$M:$M,Z$4,HNTopUp!$B:$B,'April Payment'!$B22)</f>
        <v>0</v>
      </c>
      <c r="AA22" s="7">
        <f>SUMIFS(POST16!$W:$W,POST16!$M:$M,AA$4,POST16!$Q:$Q,'April Payment'!$H22)</f>
        <v>0</v>
      </c>
      <c r="AB22" s="7">
        <f>SUMIFS(POST16!$W:$W,POST16!$M:$M,AB$4,POST16!$Q:$Q,'April Payment'!$H22)</f>
        <v>0</v>
      </c>
      <c r="AC22" s="7">
        <f>SUMIFS(POST16!$W:$W,POST16!$M:$M,AC$4,POST16!$Q:$Q,'April Payment'!$H22)</f>
        <v>0</v>
      </c>
      <c r="AD22" s="7">
        <f>SUMIFS(POST16!$W:$W,POST16!$M:$M,AD$4,POST16!$Q:$Q,'April Payment'!$H22)</f>
        <v>0</v>
      </c>
      <c r="AE22" s="7">
        <f>SUMIFS(POST16!$W:$W,POST16!$M:$M,AE$4,POST16!$Q:$Q,'April Payment'!$H22)</f>
        <v>0</v>
      </c>
      <c r="AF22" s="7">
        <f>SUMIFS(MISC!$W:$W,MISC!$M:$M,AF$4,MISC!$Q:$Q,H22)</f>
        <v>0</v>
      </c>
      <c r="AG22" s="7">
        <f>SUMIFS(MISC!$W:$W,MISC!$M:$M,AG$4,MISC!$Q:$Q,H22)</f>
        <v>0</v>
      </c>
      <c r="AH22" s="7">
        <f>SUMIFS(SMHL!$W:$W,SMHL!$M:$M,AH$4,SMHL!$Q:$Q,'April Payment'!$H22)</f>
        <v>0</v>
      </c>
      <c r="AI22" s="7">
        <f>SUMIFS(PPG!$W:$W,PPG!$M:$M,AI$4,PPG!$Q:$Q,'April Payment'!$H22)</f>
        <v>20350</v>
      </c>
      <c r="AJ22" s="7">
        <f>SUMIFS(PPG!$W:$W,PPG!$M:$M,AJ$4,PPG!$Q:$Q,'April Payment'!$H22)</f>
        <v>0</v>
      </c>
      <c r="AK22" s="5">
        <f t="shared" si="1"/>
        <v>229372.17954899897</v>
      </c>
      <c r="AL22" s="120">
        <v>152360.13999999949</v>
      </c>
      <c r="AM22" s="369">
        <f t="shared" si="2"/>
        <v>77012.039548999484</v>
      </c>
      <c r="AO22" s="120">
        <v>49114.009999999544</v>
      </c>
      <c r="AP22" s="120">
        <v>103246.12999999996</v>
      </c>
      <c r="AQ22" s="122">
        <v>152360.13999999949</v>
      </c>
      <c r="AR22" s="120">
        <v>103246.12999999996</v>
      </c>
      <c r="AS22" s="49">
        <v>126126.04954899901</v>
      </c>
      <c r="AT22" s="490">
        <v>49114.009999999544</v>
      </c>
      <c r="AU22" s="469">
        <v>152360.13999999949</v>
      </c>
      <c r="AV22" s="5">
        <v>77012.039548999484</v>
      </c>
      <c r="AW22" s="288"/>
      <c r="AX22" s="49"/>
      <c r="AZ22" s="120">
        <f t="shared" ref="AZ22:AZ27" si="3">AT22</f>
        <v>49114.009999999544</v>
      </c>
    </row>
    <row r="23" spans="2:53" hidden="1" x14ac:dyDescent="0.3">
      <c r="B23">
        <v>3022029</v>
      </c>
      <c r="C23">
        <v>2029</v>
      </c>
      <c r="D23" t="s">
        <v>100</v>
      </c>
      <c r="E23" t="s">
        <v>748</v>
      </c>
      <c r="H23" t="s">
        <v>101</v>
      </c>
      <c r="I23" t="s">
        <v>102</v>
      </c>
      <c r="J23" s="7">
        <f>IFERROR(_xlfn.XLOOKUP(H23,'APT 25-26'!D:D,'APT 25-26'!CQ:CQ),"")</f>
        <v>401213.47086490667</v>
      </c>
      <c r="K23" s="7">
        <f>SUMIFS(NurserySupplement!$W:$W,NurserySupplement!$M:$M,K$4,NurserySupplement!$B:$B,B23)</f>
        <v>0</v>
      </c>
      <c r="L23" s="7"/>
      <c r="M23" s="7">
        <f>SUMIFS(HNPlaces!$W:$W,HNPlaces!$M:$M,M$4,HNPlaces!$Q:$Q,'April Payment'!$H23)</f>
        <v>0</v>
      </c>
      <c r="N23" s="7">
        <f>SUMIFS(HNPlaces!$W:$W,HNPlaces!$M:$M,N$4,HNPlaces!$Q:$Q,'April Payment'!$H23)</f>
        <v>0</v>
      </c>
      <c r="O23" s="7">
        <f>SUMIFS(HNPlaces!$W:$W,HNPlaces!$M:$M,O$4,HNPlaces!$Q:$Q,'April Payment'!$H23)</f>
        <v>0</v>
      </c>
      <c r="P23" s="7">
        <f>SUMIFS(HNPlaces!$W:$W,HNPlaces!$M:$M,P$4,HNPlaces!$Q:$Q,'April Payment'!$H23)</f>
        <v>0</v>
      </c>
      <c r="Q23" s="7">
        <f>SUMIFS(HNPlaces!$W:$W,HNPlaces!$M:$M,Q$4,HNPlaces!$Q:$Q,'April Payment'!$H23)</f>
        <v>0</v>
      </c>
      <c r="R23" s="7">
        <f>SUMIFS(HNPlaces!$W:$W,HNPlaces!$M:$M,R$4,HNPlaces!$Q:$Q,'April Payment'!$H23)</f>
        <v>0</v>
      </c>
      <c r="S23" s="7">
        <f>SUMIFS(HNPlaces!$W:$W,HNPlaces!$M:$M,S$4,HNPlaces!$Q:$Q,'April Payment'!$H23)</f>
        <v>0</v>
      </c>
      <c r="T23" s="7">
        <f>SUMIFS(HNTopUp!$W:$W,HNTopUp!$M:$M,T$4,HNTopUp!B:B,'April Payment'!B23)</f>
        <v>0</v>
      </c>
      <c r="U23" s="7">
        <f>SUMIFS(HNTopUp!$W:$W,HNTopUp!$M:$M,U$4,HNTopUp!B:B,'April Payment'!B23)</f>
        <v>30411.025641025644</v>
      </c>
      <c r="V23" s="7">
        <f>SUMIFS(HNTopUp!$W:$W,HNTopUp!$M:$M,V$4,HNTopUp!$B:$B,'April Payment'!$B23)</f>
        <v>0</v>
      </c>
      <c r="W23" s="7">
        <f>SUMIFS(HNTopUp!$W:$W,HNTopUp!$M:$M,W$4,HNTopUp!$B:$B,'April Payment'!$B23)</f>
        <v>0</v>
      </c>
      <c r="X23" s="7">
        <f>SUMIFS(HNTopUp!$W:$W,HNTopUp!$M:$M,X$4,HNTopUp!$B:$B,'April Payment'!$B23)</f>
        <v>0</v>
      </c>
      <c r="Y23" s="7">
        <f>SUMIFS(HNTopUp!$W:$W,HNTopUp!$M:$M,Y$4,HNTopUp!$B:$B,'April Payment'!$B23)</f>
        <v>0</v>
      </c>
      <c r="Z23" s="7">
        <f>SUMIFS(HNTopUp!$W:$W,HNTopUp!$M:$M,Z$4,HNTopUp!$B:$B,'April Payment'!$B23)</f>
        <v>0</v>
      </c>
      <c r="AA23" s="7">
        <f>SUMIFS(POST16!$W:$W,POST16!$M:$M,AA$4,POST16!$Q:$Q,'April Payment'!$H23)</f>
        <v>0</v>
      </c>
      <c r="AB23" s="7">
        <f>SUMIFS(POST16!$W:$W,POST16!$M:$M,AB$4,POST16!$Q:$Q,'April Payment'!$H23)</f>
        <v>0</v>
      </c>
      <c r="AC23" s="7">
        <f>SUMIFS(POST16!$W:$W,POST16!$M:$M,AC$4,POST16!$Q:$Q,'April Payment'!$H23)</f>
        <v>0</v>
      </c>
      <c r="AD23" s="7">
        <f>SUMIFS(POST16!$W:$W,POST16!$M:$M,AD$4,POST16!$Q:$Q,'April Payment'!$H23)</f>
        <v>0</v>
      </c>
      <c r="AE23" s="7">
        <f>SUMIFS(POST16!$W:$W,POST16!$M:$M,AE$4,POST16!$Q:$Q,'April Payment'!$H23)</f>
        <v>0</v>
      </c>
      <c r="AF23" s="7">
        <f>SUMIFS(MISC!$W:$W,MISC!$M:$M,AF$4,MISC!$Q:$Q,H23)</f>
        <v>0</v>
      </c>
      <c r="AG23" s="7">
        <f>SUMIFS(MISC!$W:$W,MISC!$M:$M,AG$4,MISC!$Q:$Q,H23)</f>
        <v>0</v>
      </c>
      <c r="AH23" s="7">
        <f>SUMIFS(SMHL!$W:$W,SMHL!$M:$M,AH$4,SMHL!$Q:$Q,'April Payment'!$H23)</f>
        <v>0</v>
      </c>
      <c r="AI23" s="7">
        <f>SUMIFS(PPG!$W:$W,PPG!$M:$M,AI$4,PPG!$Q:$Q,'April Payment'!$H23)</f>
        <v>64730</v>
      </c>
      <c r="AJ23" s="7">
        <f>SUMIFS(PPG!$W:$W,PPG!$M:$M,AJ$4,PPG!$Q:$Q,'April Payment'!$H23)</f>
        <v>0</v>
      </c>
      <c r="AK23" s="5">
        <f t="shared" si="1"/>
        <v>496354.4965059323</v>
      </c>
      <c r="AL23" s="120">
        <v>325442.15408207127</v>
      </c>
      <c r="AM23" s="369">
        <f t="shared" si="2"/>
        <v>170912.34242386103</v>
      </c>
      <c r="AO23" s="120">
        <v>104129.89408207126</v>
      </c>
      <c r="AP23" s="120">
        <v>221312.26000000004</v>
      </c>
      <c r="AQ23" s="122">
        <v>325442.15408207127</v>
      </c>
      <c r="AR23" s="120">
        <v>221312.26000000004</v>
      </c>
      <c r="AS23" s="49">
        <v>275042.23650593229</v>
      </c>
      <c r="AT23" s="490">
        <v>104129.89408207126</v>
      </c>
      <c r="AU23" s="469">
        <v>325442.15408207127</v>
      </c>
      <c r="AV23" s="5">
        <v>170912.34242386103</v>
      </c>
      <c r="AW23" s="288"/>
      <c r="AX23" s="49"/>
      <c r="AZ23" s="120">
        <f t="shared" si="3"/>
        <v>104129.89408207126</v>
      </c>
    </row>
    <row r="24" spans="2:53" hidden="1" x14ac:dyDescent="0.3">
      <c r="B24">
        <v>3022031</v>
      </c>
      <c r="C24">
        <v>2031</v>
      </c>
      <c r="D24" t="s">
        <v>151</v>
      </c>
      <c r="E24" t="s">
        <v>748</v>
      </c>
      <c r="H24" t="s">
        <v>152</v>
      </c>
      <c r="I24" t="s">
        <v>153</v>
      </c>
      <c r="J24" s="7">
        <f>IFERROR(_xlfn.XLOOKUP(H24,'APT 25-26'!D:D,'APT 25-26'!CQ:CQ),"")</f>
        <v>195493.13675276216</v>
      </c>
      <c r="K24" s="7">
        <f>SUMIFS(NurserySupplement!$W:$W,NurserySupplement!$M:$M,K$4,NurserySupplement!$B:$B,B24)</f>
        <v>0</v>
      </c>
      <c r="L24" s="7"/>
      <c r="M24" s="7">
        <f>SUMIFS(HNPlaces!$W:$W,HNPlaces!$M:$M,M$4,HNPlaces!$Q:$Q,'April Payment'!$H24)</f>
        <v>0</v>
      </c>
      <c r="N24" s="7">
        <f>SUMIFS(HNPlaces!$W:$W,HNPlaces!$M:$M,N$4,HNPlaces!$Q:$Q,'April Payment'!$H24)</f>
        <v>0</v>
      </c>
      <c r="O24" s="7">
        <f>SUMIFS(HNPlaces!$W:$W,HNPlaces!$M:$M,O$4,HNPlaces!$Q:$Q,'April Payment'!$H24)</f>
        <v>0</v>
      </c>
      <c r="P24" s="7">
        <f>SUMIFS(HNPlaces!$W:$W,HNPlaces!$M:$M,P$4,HNPlaces!$Q:$Q,'April Payment'!$H24)</f>
        <v>0</v>
      </c>
      <c r="Q24" s="7">
        <f>SUMIFS(HNPlaces!$W:$W,HNPlaces!$M:$M,Q$4,HNPlaces!$Q:$Q,'April Payment'!$H24)</f>
        <v>0</v>
      </c>
      <c r="R24" s="7">
        <f>SUMIFS(HNPlaces!$W:$W,HNPlaces!$M:$M,R$4,HNPlaces!$Q:$Q,'April Payment'!$H24)</f>
        <v>0</v>
      </c>
      <c r="S24" s="7">
        <f>SUMIFS(HNPlaces!$W:$W,HNPlaces!$M:$M,S$4,HNPlaces!$Q:$Q,'April Payment'!$H24)</f>
        <v>0</v>
      </c>
      <c r="T24" s="7">
        <f>SUMIFS(HNTopUp!$W:$W,HNTopUp!$M:$M,T$4,HNTopUp!B:B,'April Payment'!B24)</f>
        <v>0</v>
      </c>
      <c r="U24" s="7">
        <f>SUMIFS(HNTopUp!$W:$W,HNTopUp!$M:$M,U$4,HNTopUp!B:B,'April Payment'!B24)</f>
        <v>11753.76923076923</v>
      </c>
      <c r="V24" s="7">
        <f>SUMIFS(HNTopUp!$W:$W,HNTopUp!$M:$M,V$4,HNTopUp!$B:$B,'April Payment'!$B24)</f>
        <v>0</v>
      </c>
      <c r="W24" s="7">
        <f>SUMIFS(HNTopUp!$W:$W,HNTopUp!$M:$M,W$4,HNTopUp!$B:$B,'April Payment'!$B24)</f>
        <v>0</v>
      </c>
      <c r="X24" s="7">
        <f>SUMIFS(HNTopUp!$W:$W,HNTopUp!$M:$M,X$4,HNTopUp!$B:$B,'April Payment'!$B24)</f>
        <v>0</v>
      </c>
      <c r="Y24" s="7">
        <f>SUMIFS(HNTopUp!$W:$W,HNTopUp!$M:$M,Y$4,HNTopUp!$B:$B,'April Payment'!$B24)</f>
        <v>0</v>
      </c>
      <c r="Z24" s="7">
        <f>SUMIFS(HNTopUp!$W:$W,HNTopUp!$M:$M,Z$4,HNTopUp!$B:$B,'April Payment'!$B24)</f>
        <v>0</v>
      </c>
      <c r="AA24" s="7">
        <f>SUMIFS(POST16!$W:$W,POST16!$M:$M,AA$4,POST16!$Q:$Q,'April Payment'!$H24)</f>
        <v>0</v>
      </c>
      <c r="AB24" s="7">
        <f>SUMIFS(POST16!$W:$W,POST16!$M:$M,AB$4,POST16!$Q:$Q,'April Payment'!$H24)</f>
        <v>0</v>
      </c>
      <c r="AC24" s="7">
        <f>SUMIFS(POST16!$W:$W,POST16!$M:$M,AC$4,POST16!$Q:$Q,'April Payment'!$H24)</f>
        <v>0</v>
      </c>
      <c r="AD24" s="7">
        <f>SUMIFS(POST16!$W:$W,POST16!$M:$M,AD$4,POST16!$Q:$Q,'April Payment'!$H24)</f>
        <v>0</v>
      </c>
      <c r="AE24" s="7">
        <f>SUMIFS(POST16!$W:$W,POST16!$M:$M,AE$4,POST16!$Q:$Q,'April Payment'!$H24)</f>
        <v>0</v>
      </c>
      <c r="AF24" s="7">
        <f>SUMIFS(MISC!$W:$W,MISC!$M:$M,AF$4,MISC!$Q:$Q,H24)</f>
        <v>0</v>
      </c>
      <c r="AG24" s="7">
        <f>SUMIFS(MISC!$W:$W,MISC!$M:$M,AG$4,MISC!$Q:$Q,H24)</f>
        <v>0</v>
      </c>
      <c r="AH24" s="7">
        <f>SUMIFS(SMHL!$W:$W,SMHL!$M:$M,AH$4,SMHL!$Q:$Q,'April Payment'!$H24)</f>
        <v>0</v>
      </c>
      <c r="AI24" s="7">
        <f>SUMIFS(PPG!$W:$W,PPG!$M:$M,AI$4,PPG!$Q:$Q,'April Payment'!$H24)</f>
        <v>29970</v>
      </c>
      <c r="AJ24" s="7">
        <f>SUMIFS(PPG!$W:$W,PPG!$M:$M,AJ$4,PPG!$Q:$Q,'April Payment'!$H24)</f>
        <v>0</v>
      </c>
      <c r="AK24" s="5">
        <f t="shared" si="1"/>
        <v>237216.90598353138</v>
      </c>
      <c r="AL24" s="120">
        <v>237215.90598353138</v>
      </c>
      <c r="AM24" s="369">
        <f t="shared" si="2"/>
        <v>1</v>
      </c>
      <c r="AO24" s="120">
        <v>161199.28335511987</v>
      </c>
      <c r="AP24" s="120">
        <v>126185.50000000006</v>
      </c>
      <c r="AQ24" s="122">
        <v>287384.78335511993</v>
      </c>
      <c r="AR24" s="120">
        <v>126185.50000000006</v>
      </c>
      <c r="AS24" s="49">
        <v>111031.40598353132</v>
      </c>
      <c r="AT24" s="490">
        <v>111030.40598353132</v>
      </c>
      <c r="AU24" s="469">
        <v>237215.90598353138</v>
      </c>
      <c r="AV24" s="5">
        <v>1</v>
      </c>
      <c r="AW24" s="288"/>
      <c r="AX24" s="49"/>
      <c r="AZ24" s="120">
        <f t="shared" si="3"/>
        <v>111030.40598353132</v>
      </c>
    </row>
    <row r="25" spans="2:53" hidden="1" x14ac:dyDescent="0.3">
      <c r="B25">
        <v>3022032</v>
      </c>
      <c r="C25">
        <v>2032</v>
      </c>
      <c r="D25" t="s">
        <v>148</v>
      </c>
      <c r="E25" t="s">
        <v>748</v>
      </c>
      <c r="H25" t="s">
        <v>149</v>
      </c>
      <c r="I25" t="s">
        <v>150</v>
      </c>
      <c r="J25" s="7">
        <f>IFERROR(_xlfn.XLOOKUP(H25,'APT 25-26'!D:D,'APT 25-26'!CQ:CQ),"")</f>
        <v>334617.06461101479</v>
      </c>
      <c r="K25" s="7">
        <f>SUMIFS(NurserySupplement!$W:$W,NurserySupplement!$M:$M,K$4,NurserySupplement!$B:$B,B25)</f>
        <v>0</v>
      </c>
      <c r="L25" s="7"/>
      <c r="M25" s="7">
        <f>SUMIFS(HNPlaces!$W:$W,HNPlaces!$M:$M,M$4,HNPlaces!$Q:$Q,'April Payment'!$H25)</f>
        <v>0</v>
      </c>
      <c r="N25" s="7">
        <f>SUMIFS(HNPlaces!$W:$W,HNPlaces!$M:$M,N$4,HNPlaces!$Q:$Q,'April Payment'!$H25)</f>
        <v>0</v>
      </c>
      <c r="O25" s="7">
        <f>SUMIFS(HNPlaces!$W:$W,HNPlaces!$M:$M,O$4,HNPlaces!$Q:$Q,'April Payment'!$H25)</f>
        <v>0</v>
      </c>
      <c r="P25" s="7">
        <f>SUMIFS(HNPlaces!$W:$W,HNPlaces!$M:$M,P$4,HNPlaces!$Q:$Q,'April Payment'!$H25)</f>
        <v>0</v>
      </c>
      <c r="Q25" s="7">
        <f>SUMIFS(HNPlaces!$W:$W,HNPlaces!$M:$M,Q$4,HNPlaces!$Q:$Q,'April Payment'!$H25)</f>
        <v>0</v>
      </c>
      <c r="R25" s="7">
        <f>SUMIFS(HNPlaces!$W:$W,HNPlaces!$M:$M,R$4,HNPlaces!$Q:$Q,'April Payment'!$H25)</f>
        <v>0</v>
      </c>
      <c r="S25" s="7">
        <f>SUMIFS(HNPlaces!$W:$W,HNPlaces!$M:$M,S$4,HNPlaces!$Q:$Q,'April Payment'!$H25)</f>
        <v>0</v>
      </c>
      <c r="T25" s="7">
        <f>SUMIFS(HNTopUp!$W:$W,HNTopUp!$M:$M,T$4,HNTopUp!B:B,'April Payment'!B25)</f>
        <v>0</v>
      </c>
      <c r="U25" s="7">
        <f>SUMIFS(HNTopUp!$W:$W,HNTopUp!$M:$M,U$4,HNTopUp!B:B,'April Payment'!B25)</f>
        <v>33998.065128205126</v>
      </c>
      <c r="V25" s="7">
        <f>SUMIFS(HNTopUp!$W:$W,HNTopUp!$M:$M,V$4,HNTopUp!$B:$B,'April Payment'!$B25)</f>
        <v>0</v>
      </c>
      <c r="W25" s="7">
        <f>SUMIFS(HNTopUp!$W:$W,HNTopUp!$M:$M,W$4,HNTopUp!$B:$B,'April Payment'!$B25)</f>
        <v>0</v>
      </c>
      <c r="X25" s="7">
        <f>SUMIFS(HNTopUp!$W:$W,HNTopUp!$M:$M,X$4,HNTopUp!$B:$B,'April Payment'!$B25)</f>
        <v>330.92307692307691</v>
      </c>
      <c r="Y25" s="7">
        <f>SUMIFS(HNTopUp!$W:$W,HNTopUp!$M:$M,Y$4,HNTopUp!$B:$B,'April Payment'!$B25)</f>
        <v>0</v>
      </c>
      <c r="Z25" s="7">
        <f>SUMIFS(HNTopUp!$W:$W,HNTopUp!$M:$M,Z$4,HNTopUp!$B:$B,'April Payment'!$B25)</f>
        <v>0</v>
      </c>
      <c r="AA25" s="7">
        <f>SUMIFS(POST16!$W:$W,POST16!$M:$M,AA$4,POST16!$Q:$Q,'April Payment'!$H25)</f>
        <v>0</v>
      </c>
      <c r="AB25" s="7">
        <f>SUMIFS(POST16!$W:$W,POST16!$M:$M,AB$4,POST16!$Q:$Q,'April Payment'!$H25)</f>
        <v>0</v>
      </c>
      <c r="AC25" s="7">
        <f>SUMIFS(POST16!$W:$W,POST16!$M:$M,AC$4,POST16!$Q:$Q,'April Payment'!$H25)</f>
        <v>0</v>
      </c>
      <c r="AD25" s="7">
        <f>SUMIFS(POST16!$W:$W,POST16!$M:$M,AD$4,POST16!$Q:$Q,'April Payment'!$H25)</f>
        <v>0</v>
      </c>
      <c r="AE25" s="7">
        <f>SUMIFS(POST16!$W:$W,POST16!$M:$M,AE$4,POST16!$Q:$Q,'April Payment'!$H25)</f>
        <v>0</v>
      </c>
      <c r="AF25" s="7">
        <f>SUMIFS(MISC!$W:$W,MISC!$M:$M,AF$4,MISC!$Q:$Q,H25)</f>
        <v>0</v>
      </c>
      <c r="AG25" s="7">
        <f>SUMIFS(MISC!$W:$W,MISC!$M:$M,AG$4,MISC!$Q:$Q,H25)</f>
        <v>0</v>
      </c>
      <c r="AH25" s="7">
        <f>SUMIFS(SMHL!$W:$W,SMHL!$M:$M,AH$4,SMHL!$Q:$Q,'April Payment'!$H25)</f>
        <v>0</v>
      </c>
      <c r="AI25" s="7">
        <f>SUMIFS(PPG!$W:$W,PPG!$M:$M,AI$4,PPG!$Q:$Q,'April Payment'!$H25)</f>
        <v>33944</v>
      </c>
      <c r="AJ25" s="7">
        <f>SUMIFS(PPG!$W:$W,PPG!$M:$M,AJ$4,PPG!$Q:$Q,'April Payment'!$H25)</f>
        <v>0</v>
      </c>
      <c r="AK25" s="5">
        <f t="shared" si="1"/>
        <v>402890.05281614297</v>
      </c>
      <c r="AL25" s="120">
        <v>300122.84787409531</v>
      </c>
      <c r="AM25" s="369">
        <f t="shared" si="2"/>
        <v>102767.20494204765</v>
      </c>
      <c r="AO25" s="120">
        <v>87518.677874095272</v>
      </c>
      <c r="AP25" s="120">
        <v>212604.17</v>
      </c>
      <c r="AQ25" s="122">
        <v>300122.84787409531</v>
      </c>
      <c r="AR25" s="120">
        <v>212604.17</v>
      </c>
      <c r="AS25" s="49">
        <v>190285.88281614296</v>
      </c>
      <c r="AT25" s="490">
        <v>87518.677874095272</v>
      </c>
      <c r="AU25" s="469">
        <v>300122.84787409531</v>
      </c>
      <c r="AV25" s="5">
        <v>102767.20494204765</v>
      </c>
      <c r="AW25" s="288"/>
      <c r="AX25" s="49"/>
      <c r="AZ25" s="120">
        <f t="shared" si="3"/>
        <v>87518.677874095272</v>
      </c>
    </row>
    <row r="26" spans="2:53" hidden="1" x14ac:dyDescent="0.3">
      <c r="B26">
        <v>3022036</v>
      </c>
      <c r="C26">
        <v>2036</v>
      </c>
      <c r="D26" t="s">
        <v>175</v>
      </c>
      <c r="E26" t="s">
        <v>748</v>
      </c>
      <c r="H26" t="s">
        <v>176</v>
      </c>
      <c r="I26" t="s">
        <v>177</v>
      </c>
      <c r="J26" s="7">
        <f>IFERROR(_xlfn.XLOOKUP(H26,'APT 25-26'!D:D,'APT 25-26'!CQ:CQ),"")</f>
        <v>213303.66130621298</v>
      </c>
      <c r="K26" s="7">
        <f>SUMIFS(NurserySupplement!$W:$W,NurserySupplement!$M:$M,K$4,NurserySupplement!$B:$B,B26)</f>
        <v>0</v>
      </c>
      <c r="L26" s="7"/>
      <c r="M26" s="7">
        <f>SUMIFS(HNPlaces!$W:$W,HNPlaces!$M:$M,M$4,HNPlaces!$Q:$Q,'April Payment'!$H26)</f>
        <v>0</v>
      </c>
      <c r="N26" s="7">
        <f>SUMIFS(HNPlaces!$W:$W,HNPlaces!$M:$M,N$4,HNPlaces!$Q:$Q,'April Payment'!$H26)</f>
        <v>0</v>
      </c>
      <c r="O26" s="7">
        <f>SUMIFS(HNPlaces!$W:$W,HNPlaces!$M:$M,O$4,HNPlaces!$Q:$Q,'April Payment'!$H26)</f>
        <v>0</v>
      </c>
      <c r="P26" s="7">
        <f>SUMIFS(HNPlaces!$W:$W,HNPlaces!$M:$M,P$4,HNPlaces!$Q:$Q,'April Payment'!$H26)</f>
        <v>0</v>
      </c>
      <c r="Q26" s="7">
        <f>SUMIFS(HNPlaces!$W:$W,HNPlaces!$M:$M,Q$4,HNPlaces!$Q:$Q,'April Payment'!$H26)</f>
        <v>0</v>
      </c>
      <c r="R26" s="7">
        <f>SUMIFS(HNPlaces!$W:$W,HNPlaces!$M:$M,R$4,HNPlaces!$Q:$Q,'April Payment'!$H26)</f>
        <v>14769.23076923077</v>
      </c>
      <c r="S26" s="7">
        <f>SUMIFS(HNPlaces!$W:$W,HNPlaces!$M:$M,S$4,HNPlaces!$Q:$Q,'April Payment'!$H26)</f>
        <v>22300.615384615383</v>
      </c>
      <c r="T26" s="7">
        <f>SUMIFS(HNTopUp!$W:$W,HNTopUp!$M:$M,T$4,HNTopUp!B:B,'April Payment'!B26)</f>
        <v>0</v>
      </c>
      <c r="U26" s="7">
        <f>SUMIFS(HNTopUp!$W:$W,HNTopUp!$M:$M,U$4,HNTopUp!B:B,'April Payment'!B26)</f>
        <v>19878.153846153848</v>
      </c>
      <c r="V26" s="7">
        <f>SUMIFS(HNTopUp!$W:$W,HNTopUp!$M:$M,V$4,HNTopUp!$B:$B,'April Payment'!$B26)</f>
        <v>0</v>
      </c>
      <c r="W26" s="7">
        <f>SUMIFS(HNTopUp!$W:$W,HNTopUp!$M:$M,W$4,HNTopUp!$B:$B,'April Payment'!$B26)</f>
        <v>48727.5</v>
      </c>
      <c r="X26" s="7">
        <f>SUMIFS(HNTopUp!$W:$W,HNTopUp!$M:$M,X$4,HNTopUp!$B:$B,'April Payment'!$B26)</f>
        <v>0</v>
      </c>
      <c r="Y26" s="7">
        <f>SUMIFS(HNTopUp!$W:$W,HNTopUp!$M:$M,Y$4,HNTopUp!$B:$B,'April Payment'!$B26)</f>
        <v>0</v>
      </c>
      <c r="Z26" s="7">
        <f>SUMIFS(HNTopUp!$W:$W,HNTopUp!$M:$M,Z$4,HNTopUp!$B:$B,'April Payment'!$B26)</f>
        <v>0</v>
      </c>
      <c r="AA26" s="7">
        <f>SUMIFS(POST16!$W:$W,POST16!$M:$M,AA$4,POST16!$Q:$Q,'April Payment'!$H26)</f>
        <v>0</v>
      </c>
      <c r="AB26" s="7">
        <f>SUMIFS(POST16!$W:$W,POST16!$M:$M,AB$4,POST16!$Q:$Q,'April Payment'!$H26)</f>
        <v>0</v>
      </c>
      <c r="AC26" s="7">
        <f>SUMIFS(POST16!$W:$W,POST16!$M:$M,AC$4,POST16!$Q:$Q,'April Payment'!$H26)</f>
        <v>0</v>
      </c>
      <c r="AD26" s="7">
        <f>SUMIFS(POST16!$W:$W,POST16!$M:$M,AD$4,POST16!$Q:$Q,'April Payment'!$H26)</f>
        <v>0</v>
      </c>
      <c r="AE26" s="7">
        <f>SUMIFS(POST16!$W:$W,POST16!$M:$M,AE$4,POST16!$Q:$Q,'April Payment'!$H26)</f>
        <v>0</v>
      </c>
      <c r="AF26" s="7">
        <f>SUMIFS(MISC!$W:$W,MISC!$M:$M,AF$4,MISC!$Q:$Q,H26)</f>
        <v>0</v>
      </c>
      <c r="AG26" s="7">
        <f>SUMIFS(MISC!$W:$W,MISC!$M:$M,AG$4,MISC!$Q:$Q,H26)</f>
        <v>0</v>
      </c>
      <c r="AH26" s="7">
        <f>SUMIFS(SMHL!$W:$W,SMHL!$M:$M,AH$4,SMHL!$Q:$Q,'April Payment'!$H26)</f>
        <v>0</v>
      </c>
      <c r="AI26" s="7">
        <f>SUMIFS(PPG!$W:$W,PPG!$M:$M,AI$4,PPG!$Q:$Q,'April Payment'!$H26)</f>
        <v>24050</v>
      </c>
      <c r="AJ26" s="7">
        <f>SUMIFS(PPG!$W:$W,PPG!$M:$M,AJ$4,PPG!$Q:$Q,'April Payment'!$H26)</f>
        <v>0</v>
      </c>
      <c r="AK26" s="5">
        <f t="shared" si="1"/>
        <v>343029.16130621301</v>
      </c>
      <c r="AL26" s="120">
        <v>304787.13093679136</v>
      </c>
      <c r="AM26" s="369">
        <f t="shared" si="2"/>
        <v>38242.030369421642</v>
      </c>
      <c r="AO26" s="120">
        <v>128262.24093679129</v>
      </c>
      <c r="AP26" s="120">
        <v>176524.89000000007</v>
      </c>
      <c r="AQ26" s="122">
        <v>304787.13093679136</v>
      </c>
      <c r="AR26" s="120">
        <v>176524.89000000007</v>
      </c>
      <c r="AS26" s="49">
        <v>166504.27130621293</v>
      </c>
      <c r="AT26" s="490">
        <v>128262.24093679129</v>
      </c>
      <c r="AU26" s="469">
        <v>304787.13093679136</v>
      </c>
      <c r="AV26" s="5">
        <v>38242.030369421642</v>
      </c>
      <c r="AW26" s="288"/>
      <c r="AX26" s="49"/>
      <c r="AZ26" s="120">
        <f t="shared" si="3"/>
        <v>128262.24093679129</v>
      </c>
    </row>
    <row r="27" spans="2:53" hidden="1" x14ac:dyDescent="0.3">
      <c r="B27">
        <v>3022037</v>
      </c>
      <c r="C27">
        <v>2037</v>
      </c>
      <c r="D27" t="s">
        <v>130</v>
      </c>
      <c r="E27" t="s">
        <v>748</v>
      </c>
      <c r="H27" t="s">
        <v>131</v>
      </c>
      <c r="I27" t="s">
        <v>132</v>
      </c>
      <c r="J27" s="7">
        <f>IFERROR(_xlfn.XLOOKUP(H27,'APT 25-26'!D:D,'APT 25-26'!CQ:CQ),"")</f>
        <v>188443.36724615513</v>
      </c>
      <c r="K27" s="7">
        <f>SUMIFS(NurserySupplement!$W:$W,NurserySupplement!$M:$M,K$4,NurserySupplement!$B:$B,B27)</f>
        <v>0</v>
      </c>
      <c r="L27" s="7"/>
      <c r="M27" s="7">
        <f>SUMIFS(HNPlaces!$W:$W,HNPlaces!$M:$M,M$4,HNPlaces!$Q:$Q,'April Payment'!$H27)</f>
        <v>0</v>
      </c>
      <c r="N27" s="7">
        <f>SUMIFS(HNPlaces!$W:$W,HNPlaces!$M:$M,N$4,HNPlaces!$Q:$Q,'April Payment'!$H27)</f>
        <v>0</v>
      </c>
      <c r="O27" s="7">
        <f>SUMIFS(HNPlaces!$W:$W,HNPlaces!$M:$M,O$4,HNPlaces!$Q:$Q,'April Payment'!$H27)</f>
        <v>0</v>
      </c>
      <c r="P27" s="7">
        <f>SUMIFS(HNPlaces!$W:$W,HNPlaces!$M:$M,P$4,HNPlaces!$Q:$Q,'April Payment'!$H27)</f>
        <v>0</v>
      </c>
      <c r="Q27" s="7">
        <f>SUMIFS(HNPlaces!$W:$W,HNPlaces!$M:$M,Q$4,HNPlaces!$Q:$Q,'April Payment'!$H27)</f>
        <v>0</v>
      </c>
      <c r="R27" s="7">
        <f>SUMIFS(HNPlaces!$W:$W,HNPlaces!$M:$M,R$4,HNPlaces!$Q:$Q,'April Payment'!$H27)</f>
        <v>0</v>
      </c>
      <c r="S27" s="7">
        <f>SUMIFS(HNPlaces!$W:$W,HNPlaces!$M:$M,S$4,HNPlaces!$Q:$Q,'April Payment'!$H27)</f>
        <v>0</v>
      </c>
      <c r="T27" s="7">
        <f>SUMIFS(HNTopUp!$W:$W,HNTopUp!$M:$M,T$4,HNTopUp!B:B,'April Payment'!B27)</f>
        <v>0</v>
      </c>
      <c r="U27" s="7">
        <f>SUMIFS(HNTopUp!$W:$W,HNTopUp!$M:$M,U$4,HNTopUp!B:B,'April Payment'!B27)</f>
        <v>16785.463076923079</v>
      </c>
      <c r="V27" s="7">
        <f>SUMIFS(HNTopUp!$W:$W,HNTopUp!$M:$M,V$4,HNTopUp!$B:$B,'April Payment'!$B27)</f>
        <v>0</v>
      </c>
      <c r="W27" s="7">
        <f>SUMIFS(HNTopUp!$W:$W,HNTopUp!$M:$M,W$4,HNTopUp!$B:$B,'April Payment'!$B27)</f>
        <v>0</v>
      </c>
      <c r="X27" s="7">
        <f>SUMIFS(HNTopUp!$W:$W,HNTopUp!$M:$M,X$4,HNTopUp!$B:$B,'April Payment'!$B27)</f>
        <v>397.07692307692309</v>
      </c>
      <c r="Y27" s="7">
        <f>SUMIFS(HNTopUp!$W:$W,HNTopUp!$M:$M,Y$4,HNTopUp!$B:$B,'April Payment'!$B27)</f>
        <v>0</v>
      </c>
      <c r="Z27" s="7">
        <f>SUMIFS(HNTopUp!$W:$W,HNTopUp!$M:$M,Z$4,HNTopUp!$B:$B,'April Payment'!$B27)</f>
        <v>0</v>
      </c>
      <c r="AA27" s="7">
        <f>SUMIFS(POST16!$W:$W,POST16!$M:$M,AA$4,POST16!$Q:$Q,'April Payment'!$H27)</f>
        <v>0</v>
      </c>
      <c r="AB27" s="7">
        <f>SUMIFS(POST16!$W:$W,POST16!$M:$M,AB$4,POST16!$Q:$Q,'April Payment'!$H27)</f>
        <v>0</v>
      </c>
      <c r="AC27" s="7">
        <f>SUMIFS(POST16!$W:$W,POST16!$M:$M,AC$4,POST16!$Q:$Q,'April Payment'!$H27)</f>
        <v>0</v>
      </c>
      <c r="AD27" s="7">
        <f>SUMIFS(POST16!$W:$W,POST16!$M:$M,AD$4,POST16!$Q:$Q,'April Payment'!$H27)</f>
        <v>0</v>
      </c>
      <c r="AE27" s="7">
        <f>SUMIFS(POST16!$W:$W,POST16!$M:$M,AE$4,POST16!$Q:$Q,'April Payment'!$H27)</f>
        <v>0</v>
      </c>
      <c r="AF27" s="7">
        <f>SUMIFS(MISC!$W:$W,MISC!$M:$M,AF$4,MISC!$Q:$Q,H27)</f>
        <v>0</v>
      </c>
      <c r="AG27" s="7">
        <f>SUMIFS(MISC!$W:$W,MISC!$M:$M,AG$4,MISC!$Q:$Q,H27)</f>
        <v>0</v>
      </c>
      <c r="AH27" s="7">
        <f>SUMIFS(SMHL!$W:$W,SMHL!$M:$M,AH$4,SMHL!$Q:$Q,'April Payment'!$H27)</f>
        <v>0</v>
      </c>
      <c r="AI27" s="7">
        <f>SUMIFS(PPG!$W:$W,PPG!$M:$M,AI$4,PPG!$Q:$Q,'April Payment'!$H27)</f>
        <v>13594</v>
      </c>
      <c r="AJ27" s="7">
        <f>SUMIFS(PPG!$W:$W,PPG!$M:$M,AJ$4,PPG!$Q:$Q,'April Payment'!$H27)</f>
        <v>0</v>
      </c>
      <c r="AK27" s="5">
        <f t="shared" si="1"/>
        <v>219219.90724615514</v>
      </c>
      <c r="AL27" s="120">
        <v>219218.90724615514</v>
      </c>
      <c r="AM27" s="369">
        <f t="shared" si="2"/>
        <v>1</v>
      </c>
      <c r="AN27" s="5"/>
      <c r="AO27" s="120">
        <v>136015.1407810275</v>
      </c>
      <c r="AP27" s="120">
        <v>121493.28000000001</v>
      </c>
      <c r="AQ27" s="122">
        <v>257508.42078102753</v>
      </c>
      <c r="AR27" s="120">
        <v>121493.28000000001</v>
      </c>
      <c r="AS27" s="49">
        <v>97726.627246155127</v>
      </c>
      <c r="AT27" s="490">
        <v>97725.627246155127</v>
      </c>
      <c r="AU27" s="469">
        <v>219218.90724615514</v>
      </c>
      <c r="AV27" s="5">
        <v>1</v>
      </c>
      <c r="AW27" s="288"/>
      <c r="AX27" s="49"/>
      <c r="AZ27" s="120">
        <f t="shared" si="3"/>
        <v>97725.627246155127</v>
      </c>
    </row>
    <row r="28" spans="2:53" hidden="1" x14ac:dyDescent="0.3">
      <c r="B28">
        <v>3022042</v>
      </c>
      <c r="C28">
        <v>2042</v>
      </c>
      <c r="D28" t="s">
        <v>22</v>
      </c>
      <c r="H28" t="s">
        <v>23</v>
      </c>
      <c r="I28" t="s">
        <v>24</v>
      </c>
      <c r="J28" s="7">
        <f>IFERROR(_xlfn.XLOOKUP(H28,'APT 25-26'!D:D,'APT 25-26'!CQ:CQ),"")</f>
        <v>323858.78245198104</v>
      </c>
      <c r="K28" s="7">
        <f>SUMIFS(NurserySupplement!$W:$W,NurserySupplement!$M:$M,K$4,NurserySupplement!$B:$B,B28)</f>
        <v>0</v>
      </c>
      <c r="L28" s="7"/>
      <c r="M28" s="7">
        <f>SUMIFS(HNPlaces!$W:$W,HNPlaces!$M:$M,M$4,HNPlaces!$Q:$Q,'April Payment'!$H28)</f>
        <v>0</v>
      </c>
      <c r="N28" s="7">
        <f>SUMIFS(HNPlaces!$W:$W,HNPlaces!$M:$M,N$4,HNPlaces!$Q:$Q,'April Payment'!$H28)</f>
        <v>0</v>
      </c>
      <c r="O28" s="7">
        <f>SUMIFS(HNPlaces!$W:$W,HNPlaces!$M:$M,O$4,HNPlaces!$Q:$Q,'April Payment'!$H28)</f>
        <v>0</v>
      </c>
      <c r="P28" s="7">
        <f>SUMIFS(HNPlaces!$W:$W,HNPlaces!$M:$M,P$4,HNPlaces!$Q:$Q,'April Payment'!$H28)</f>
        <v>0</v>
      </c>
      <c r="Q28" s="7">
        <f>SUMIFS(HNPlaces!$W:$W,HNPlaces!$M:$M,Q$4,HNPlaces!$Q:$Q,'April Payment'!$H28)</f>
        <v>0</v>
      </c>
      <c r="R28" s="7">
        <f>SUMIFS(HNPlaces!$W:$W,HNPlaces!$M:$M,R$4,HNPlaces!$Q:$Q,'April Payment'!$H28)</f>
        <v>0</v>
      </c>
      <c r="S28" s="7">
        <f>SUMIFS(HNPlaces!$W:$W,HNPlaces!$M:$M,S$4,HNPlaces!$Q:$Q,'April Payment'!$H28)</f>
        <v>0</v>
      </c>
      <c r="T28" s="7">
        <f>SUMIFS(HNTopUp!$W:$W,HNTopUp!$M:$M,T$4,HNTopUp!B:B,'April Payment'!B28)</f>
        <v>0</v>
      </c>
      <c r="U28" s="7">
        <f>SUMIFS(HNTopUp!$W:$W,HNTopUp!$M:$M,U$4,HNTopUp!B:B,'April Payment'!B28)</f>
        <v>20477.166153846156</v>
      </c>
      <c r="V28" s="7">
        <f>SUMIFS(HNTopUp!$W:$W,HNTopUp!$M:$M,V$4,HNTopUp!$B:$B,'April Payment'!$B28)</f>
        <v>0</v>
      </c>
      <c r="W28" s="7">
        <f>SUMIFS(HNTopUp!$W:$W,HNTopUp!$M:$M,W$4,HNTopUp!$B:$B,'April Payment'!$B28)</f>
        <v>0</v>
      </c>
      <c r="X28" s="7">
        <f>SUMIFS(HNTopUp!$W:$W,HNTopUp!$M:$M,X$4,HNTopUp!$B:$B,'April Payment'!$B28)</f>
        <v>0</v>
      </c>
      <c r="Y28" s="7">
        <f>SUMIFS(HNTopUp!$W:$W,HNTopUp!$M:$M,Y$4,HNTopUp!$B:$B,'April Payment'!$B28)</f>
        <v>0</v>
      </c>
      <c r="Z28" s="7">
        <f>SUMIFS(HNTopUp!$W:$W,HNTopUp!$M:$M,Z$4,HNTopUp!$B:$B,'April Payment'!$B28)</f>
        <v>0</v>
      </c>
      <c r="AA28" s="7">
        <f>SUMIFS(POST16!$W:$W,POST16!$M:$M,AA$4,POST16!$Q:$Q,'April Payment'!$H28)</f>
        <v>0</v>
      </c>
      <c r="AB28" s="7">
        <f>SUMIFS(POST16!$W:$W,POST16!$M:$M,AB$4,POST16!$Q:$Q,'April Payment'!$H28)</f>
        <v>0</v>
      </c>
      <c r="AC28" s="7">
        <f>SUMIFS(POST16!$W:$W,POST16!$M:$M,AC$4,POST16!$Q:$Q,'April Payment'!$H28)</f>
        <v>0</v>
      </c>
      <c r="AD28" s="7">
        <f>SUMIFS(POST16!$W:$W,POST16!$M:$M,AD$4,POST16!$Q:$Q,'April Payment'!$H28)</f>
        <v>0</v>
      </c>
      <c r="AE28" s="7">
        <f>SUMIFS(POST16!$W:$W,POST16!$M:$M,AE$4,POST16!$Q:$Q,'April Payment'!$H28)</f>
        <v>0</v>
      </c>
      <c r="AF28" s="7">
        <f>SUMIFS(MISC!$W:$W,MISC!$M:$M,AF$4,MISC!$Q:$Q,H28)</f>
        <v>0</v>
      </c>
      <c r="AG28" s="7">
        <f>SUMIFS(MISC!$W:$W,MISC!$M:$M,AG$4,MISC!$Q:$Q,H28)</f>
        <v>0</v>
      </c>
      <c r="AH28" s="7">
        <f>SUMIFS(SMHL!$W:$W,SMHL!$M:$M,AH$4,SMHL!$Q:$Q,'April Payment'!$H28)</f>
        <v>0</v>
      </c>
      <c r="AI28" s="7">
        <f>SUMIFS(PPG!$W:$W,PPG!$M:$M,AI$4,PPG!$Q:$Q,'April Payment'!$H28)</f>
        <v>8685</v>
      </c>
      <c r="AJ28" s="7">
        <f>SUMIFS(PPG!$W:$W,PPG!$M:$M,AJ$4,PPG!$Q:$Q,'April Payment'!$H28)</f>
        <v>0</v>
      </c>
      <c r="AK28" s="5">
        <f t="shared" si="1"/>
        <v>353020.94860582717</v>
      </c>
      <c r="AL28" s="120"/>
      <c r="AM28" s="369">
        <f>AK28</f>
        <v>353020.94860582717</v>
      </c>
      <c r="AO28" s="120" t="s">
        <v>398</v>
      </c>
      <c r="AP28" s="120"/>
      <c r="AQ28" s="122"/>
      <c r="AS28" s="388"/>
      <c r="AT28" s="5"/>
      <c r="AV28" s="288"/>
      <c r="AW28" s="288"/>
    </row>
    <row r="29" spans="2:53" hidden="1" x14ac:dyDescent="0.3">
      <c r="B29">
        <v>3022043</v>
      </c>
      <c r="C29">
        <v>2043</v>
      </c>
      <c r="D29" t="s">
        <v>23989</v>
      </c>
      <c r="E29" t="s">
        <v>748</v>
      </c>
      <c r="H29" t="s">
        <v>199</v>
      </c>
      <c r="I29" t="s">
        <v>200</v>
      </c>
      <c r="J29" s="7">
        <f>IFERROR(_xlfn.XLOOKUP(H29,'APT 25-26'!D:D,'APT 25-26'!CQ:CQ),"")</f>
        <v>680269.70979928854</v>
      </c>
      <c r="K29" s="7">
        <f>SUMIFS(NurserySupplement!$W:$W,NurserySupplement!$M:$M,K$4,NurserySupplement!$B:$B,B29)</f>
        <v>0</v>
      </c>
      <c r="L29" s="7"/>
      <c r="M29" s="7">
        <f>SUMIFS(HNPlaces!$W:$W,HNPlaces!$M:$M,M$4,HNPlaces!$Q:$Q,'April Payment'!$H29)</f>
        <v>0</v>
      </c>
      <c r="N29" s="7">
        <f>SUMIFS(HNPlaces!$W:$W,HNPlaces!$M:$M,N$4,HNPlaces!$Q:$Q,'April Payment'!$H29)</f>
        <v>0</v>
      </c>
      <c r="O29" s="7">
        <f>SUMIFS(HNPlaces!$W:$W,HNPlaces!$M:$M,O$4,HNPlaces!$Q:$Q,'April Payment'!$H29)</f>
        <v>0</v>
      </c>
      <c r="P29" s="7">
        <f>SUMIFS(HNPlaces!$W:$W,HNPlaces!$M:$M,P$4,HNPlaces!$Q:$Q,'April Payment'!$H29)</f>
        <v>0</v>
      </c>
      <c r="Q29" s="7">
        <f>SUMIFS(HNPlaces!$W:$W,HNPlaces!$M:$M,Q$4,HNPlaces!$Q:$Q,'April Payment'!$H29)</f>
        <v>0</v>
      </c>
      <c r="R29" s="7">
        <f>SUMIFS(HNPlaces!$W:$W,HNPlaces!$M:$M,R$4,HNPlaces!$Q:$Q,'April Payment'!$H29)</f>
        <v>0</v>
      </c>
      <c r="S29" s="7">
        <f>SUMIFS(HNPlaces!$W:$W,HNPlaces!$M:$M,S$4,HNPlaces!$Q:$Q,'April Payment'!$H29)</f>
        <v>0</v>
      </c>
      <c r="T29" s="7">
        <f>SUMIFS(HNTopUp!$W:$W,HNTopUp!$M:$M,T$4,HNTopUp!B:B,'April Payment'!B29)</f>
        <v>0</v>
      </c>
      <c r="U29" s="7">
        <f>SUMIFS(HNTopUp!$W:$W,HNTopUp!$M:$M,U$4,HNTopUp!B:B,'April Payment'!B29)</f>
        <v>23606.307692307691</v>
      </c>
      <c r="V29" s="7">
        <f>SUMIFS(HNTopUp!$W:$W,HNTopUp!$M:$M,V$4,HNTopUp!$B:$B,'April Payment'!$B29)</f>
        <v>0</v>
      </c>
      <c r="W29" s="7">
        <f>SUMIFS(HNTopUp!$W:$W,HNTopUp!$M:$M,W$4,HNTopUp!$B:$B,'April Payment'!$B29)</f>
        <v>0</v>
      </c>
      <c r="X29" s="7">
        <f>SUMIFS(HNTopUp!$W:$W,HNTopUp!$M:$M,X$4,HNTopUp!$B:$B,'April Payment'!$B29)</f>
        <v>0</v>
      </c>
      <c r="Y29" s="7">
        <f>SUMIFS(HNTopUp!$W:$W,HNTopUp!$M:$M,Y$4,HNTopUp!$B:$B,'April Payment'!$B29)</f>
        <v>0</v>
      </c>
      <c r="Z29" s="7">
        <f>SUMIFS(HNTopUp!$W:$W,HNTopUp!$M:$M,Z$4,HNTopUp!$B:$B,'April Payment'!$B29)</f>
        <v>0</v>
      </c>
      <c r="AA29" s="7">
        <f>SUMIFS(POST16!$W:$W,POST16!$M:$M,AA$4,POST16!$Q:$Q,'April Payment'!$H29)</f>
        <v>0</v>
      </c>
      <c r="AB29" s="7">
        <f>SUMIFS(POST16!$W:$W,POST16!$M:$M,AB$4,POST16!$Q:$Q,'April Payment'!$H29)</f>
        <v>0</v>
      </c>
      <c r="AC29" s="7">
        <f>SUMIFS(POST16!$W:$W,POST16!$M:$M,AC$4,POST16!$Q:$Q,'April Payment'!$H29)</f>
        <v>0</v>
      </c>
      <c r="AD29" s="7">
        <f>SUMIFS(POST16!$W:$W,POST16!$M:$M,AD$4,POST16!$Q:$Q,'April Payment'!$H29)</f>
        <v>0</v>
      </c>
      <c r="AE29" s="7">
        <f>SUMIFS(POST16!$W:$W,POST16!$M:$M,AE$4,POST16!$Q:$Q,'April Payment'!$H29)</f>
        <v>0</v>
      </c>
      <c r="AF29" s="7">
        <f>SUMIFS(MISC!$W:$W,MISC!$M:$M,AF$4,MISC!$Q:$Q,H29)</f>
        <v>0</v>
      </c>
      <c r="AG29" s="7">
        <f>SUMIFS(MISC!$W:$W,MISC!$M:$M,AG$4,MISC!$Q:$Q,H29)</f>
        <v>0</v>
      </c>
      <c r="AH29" s="7">
        <f>SUMIFS(SMHL!$W:$W,SMHL!$M:$M,AH$4,SMHL!$Q:$Q,'April Payment'!$H29)</f>
        <v>0</v>
      </c>
      <c r="AI29" s="7">
        <f>SUMIFS(PPG!$W:$W,PPG!$M:$M,AI$4,PPG!$Q:$Q,'April Payment'!$H29)</f>
        <v>50495</v>
      </c>
      <c r="AJ29" s="7">
        <f>SUMIFS(PPG!$W:$W,PPG!$M:$M,AJ$4,PPG!$Q:$Q,'April Payment'!$H29)</f>
        <v>0</v>
      </c>
      <c r="AK29" s="5">
        <f t="shared" si="1"/>
        <v>754371.01749159629</v>
      </c>
      <c r="AL29" s="120">
        <v>380483.73</v>
      </c>
      <c r="AM29" s="369">
        <f>AK29-AL29</f>
        <v>373887.2874915963</v>
      </c>
      <c r="AO29" s="120">
        <v>54862.6</v>
      </c>
      <c r="AP29" s="120">
        <v>325621.13</v>
      </c>
      <c r="AQ29" s="122">
        <v>380483.73</v>
      </c>
      <c r="AR29" s="120">
        <v>325621.13</v>
      </c>
      <c r="AS29" s="49">
        <v>455415.39</v>
      </c>
      <c r="AT29" s="490">
        <v>54862.6</v>
      </c>
      <c r="AU29" s="469">
        <v>380483.73</v>
      </c>
      <c r="AV29" s="5">
        <v>400552.79</v>
      </c>
      <c r="AW29" s="288"/>
      <c r="AX29" s="49"/>
      <c r="BA29" s="490">
        <f>AT29</f>
        <v>54862.6</v>
      </c>
    </row>
    <row r="30" spans="2:53" hidden="1" x14ac:dyDescent="0.3">
      <c r="B30">
        <v>3022045</v>
      </c>
      <c r="C30">
        <v>2045</v>
      </c>
      <c r="D30" t="s">
        <v>43</v>
      </c>
      <c r="E30" t="s">
        <v>748</v>
      </c>
      <c r="H30" t="s">
        <v>44</v>
      </c>
      <c r="I30" t="s">
        <v>45</v>
      </c>
      <c r="J30" s="7">
        <f>IFERROR(_xlfn.XLOOKUP(H30,'APT 25-26'!D:D,'APT 25-26'!CQ:CQ),"")</f>
        <v>196874.79236805861</v>
      </c>
      <c r="K30" s="7">
        <f>SUMIFS(NurserySupplement!$W:$W,NurserySupplement!$M:$M,K$4,NurserySupplement!$B:$B,B30)</f>
        <v>0</v>
      </c>
      <c r="L30" s="7"/>
      <c r="M30" s="7">
        <f>SUMIFS(HNPlaces!$W:$W,HNPlaces!$M:$M,M$4,HNPlaces!$Q:$Q,'April Payment'!$H30)</f>
        <v>0</v>
      </c>
      <c r="N30" s="7">
        <f>SUMIFS(HNPlaces!$W:$W,HNPlaces!$M:$M,N$4,HNPlaces!$Q:$Q,'April Payment'!$H30)</f>
        <v>0</v>
      </c>
      <c r="O30" s="7">
        <f>SUMIFS(HNPlaces!$W:$W,HNPlaces!$M:$M,O$4,HNPlaces!$Q:$Q,'April Payment'!$H30)</f>
        <v>0</v>
      </c>
      <c r="P30" s="7">
        <f>SUMIFS(HNPlaces!$W:$W,HNPlaces!$M:$M,P$4,HNPlaces!$Q:$Q,'April Payment'!$H30)</f>
        <v>0</v>
      </c>
      <c r="Q30" s="7">
        <f>SUMIFS(HNPlaces!$W:$W,HNPlaces!$M:$M,Q$4,HNPlaces!$Q:$Q,'April Payment'!$H30)</f>
        <v>0</v>
      </c>
      <c r="R30" s="7">
        <f>SUMIFS(HNPlaces!$W:$W,HNPlaces!$M:$M,R$4,HNPlaces!$Q:$Q,'April Payment'!$H30)</f>
        <v>0</v>
      </c>
      <c r="S30" s="7">
        <f>SUMIFS(HNPlaces!$W:$W,HNPlaces!$M:$M,S$4,HNPlaces!$Q:$Q,'April Payment'!$H30)</f>
        <v>0</v>
      </c>
      <c r="T30" s="7">
        <f>SUMIFS(HNTopUp!$W:$W,HNTopUp!$M:$M,T$4,HNTopUp!B:B,'April Payment'!B30)</f>
        <v>0</v>
      </c>
      <c r="U30" s="7">
        <f>SUMIFS(HNTopUp!$W:$W,HNTopUp!$M:$M,U$4,HNTopUp!B:B,'April Payment'!B30)</f>
        <v>21166.666666666664</v>
      </c>
      <c r="V30" s="7">
        <f>SUMIFS(HNTopUp!$W:$W,HNTopUp!$M:$M,V$4,HNTopUp!$B:$B,'April Payment'!$B30)</f>
        <v>0</v>
      </c>
      <c r="W30" s="7">
        <f>SUMIFS(HNTopUp!$W:$W,HNTopUp!$M:$M,W$4,HNTopUp!$B:$B,'April Payment'!$B30)</f>
        <v>0</v>
      </c>
      <c r="X30" s="7">
        <f>SUMIFS(HNTopUp!$W:$W,HNTopUp!$M:$M,X$4,HNTopUp!$B:$B,'April Payment'!$B30)</f>
        <v>0</v>
      </c>
      <c r="Y30" s="7">
        <f>SUMIFS(HNTopUp!$W:$W,HNTopUp!$M:$M,Y$4,HNTopUp!$B:$B,'April Payment'!$B30)</f>
        <v>0</v>
      </c>
      <c r="Z30" s="7">
        <f>SUMIFS(HNTopUp!$W:$W,HNTopUp!$M:$M,Z$4,HNTopUp!$B:$B,'April Payment'!$B30)</f>
        <v>0</v>
      </c>
      <c r="AA30" s="7">
        <f>SUMIFS(POST16!$W:$W,POST16!$M:$M,AA$4,POST16!$Q:$Q,'April Payment'!$H30)</f>
        <v>0</v>
      </c>
      <c r="AB30" s="7">
        <f>SUMIFS(POST16!$W:$W,POST16!$M:$M,AB$4,POST16!$Q:$Q,'April Payment'!$H30)</f>
        <v>0</v>
      </c>
      <c r="AC30" s="7">
        <f>SUMIFS(POST16!$W:$W,POST16!$M:$M,AC$4,POST16!$Q:$Q,'April Payment'!$H30)</f>
        <v>0</v>
      </c>
      <c r="AD30" s="7">
        <f>SUMIFS(POST16!$W:$W,POST16!$M:$M,AD$4,POST16!$Q:$Q,'April Payment'!$H30)</f>
        <v>0</v>
      </c>
      <c r="AE30" s="7">
        <f>SUMIFS(POST16!$W:$W,POST16!$M:$M,AE$4,POST16!$Q:$Q,'April Payment'!$H30)</f>
        <v>0</v>
      </c>
      <c r="AF30" s="7">
        <f>SUMIFS(MISC!$W:$W,MISC!$M:$M,AF$4,MISC!$Q:$Q,H30)</f>
        <v>0</v>
      </c>
      <c r="AG30" s="7">
        <f>SUMIFS(MISC!$W:$W,MISC!$M:$M,AG$4,MISC!$Q:$Q,H30)</f>
        <v>0</v>
      </c>
      <c r="AH30" s="7">
        <f>SUMIFS(SMHL!$W:$W,SMHL!$M:$M,AH$4,SMHL!$Q:$Q,'April Payment'!$H30)</f>
        <v>0</v>
      </c>
      <c r="AI30" s="7">
        <f>SUMIFS(PPG!$W:$W,PPG!$M:$M,AI$4,PPG!$Q:$Q,'April Payment'!$H30)</f>
        <v>13320</v>
      </c>
      <c r="AJ30" s="7">
        <f>SUMIFS(PPG!$W:$W,PPG!$M:$M,AJ$4,PPG!$Q:$Q,'April Payment'!$H30)</f>
        <v>0</v>
      </c>
      <c r="AK30" s="5">
        <f t="shared" si="1"/>
        <v>231361.45903472527</v>
      </c>
      <c r="AL30" s="120">
        <v>231360.45903472527</v>
      </c>
      <c r="AM30" s="369">
        <f>AK30-AL30</f>
        <v>1</v>
      </c>
      <c r="AN30" s="5"/>
      <c r="AO30" s="120">
        <v>235599.77234054683</v>
      </c>
      <c r="AP30" s="120">
        <v>133955.20999999996</v>
      </c>
      <c r="AQ30" s="122">
        <v>369554.98234054679</v>
      </c>
      <c r="AR30" s="120">
        <v>133955.20999999996</v>
      </c>
      <c r="AS30" s="49">
        <v>97406.249034725304</v>
      </c>
      <c r="AT30" s="490">
        <v>97405.249034725304</v>
      </c>
      <c r="AU30" s="469">
        <v>231360.45903472527</v>
      </c>
      <c r="AV30" s="5">
        <v>1</v>
      </c>
      <c r="AW30" s="288"/>
      <c r="AX30" s="49"/>
      <c r="AZ30" s="120">
        <f>AT30</f>
        <v>97405.249034725304</v>
      </c>
    </row>
    <row r="31" spans="2:53" hidden="1" x14ac:dyDescent="0.3">
      <c r="B31">
        <v>3022053</v>
      </c>
      <c r="C31">
        <v>2053</v>
      </c>
      <c r="D31" t="s">
        <v>23820</v>
      </c>
      <c r="H31" t="s">
        <v>32</v>
      </c>
      <c r="I31" t="s">
        <v>33</v>
      </c>
      <c r="J31" s="7">
        <f>IFERROR(_xlfn.XLOOKUP(H31,'APT 25-26'!D:D,'APT 25-26'!CQ:CQ),"")</f>
        <v>170556.73061426979</v>
      </c>
      <c r="K31" s="7">
        <f>SUMIFS(NurserySupplement!$W:$W,NurserySupplement!$M:$M,K$4,NurserySupplement!$B:$B,B31)</f>
        <v>0</v>
      </c>
      <c r="L31" s="7"/>
      <c r="M31" s="7">
        <f>SUMIFS(HNPlaces!$W:$W,HNPlaces!$M:$M,M$4,HNPlaces!$Q:$Q,'April Payment'!$H31)</f>
        <v>0</v>
      </c>
      <c r="N31" s="7">
        <f>SUMIFS(HNPlaces!$W:$W,HNPlaces!$M:$M,N$4,HNPlaces!$Q:$Q,'April Payment'!$H31)</f>
        <v>0</v>
      </c>
      <c r="O31" s="7">
        <f>SUMIFS(HNPlaces!$W:$W,HNPlaces!$M:$M,O$4,HNPlaces!$Q:$Q,'April Payment'!$H31)</f>
        <v>0</v>
      </c>
      <c r="P31" s="7">
        <f>SUMIFS(HNPlaces!$W:$W,HNPlaces!$M:$M,P$4,HNPlaces!$Q:$Q,'April Payment'!$H31)</f>
        <v>0</v>
      </c>
      <c r="Q31" s="7">
        <f>SUMIFS(HNPlaces!$W:$W,HNPlaces!$M:$M,Q$4,HNPlaces!$Q:$Q,'April Payment'!$H31)</f>
        <v>0</v>
      </c>
      <c r="R31" s="7">
        <f>SUMIFS(HNPlaces!$W:$W,HNPlaces!$M:$M,R$4,HNPlaces!$Q:$Q,'April Payment'!$H31)</f>
        <v>0</v>
      </c>
      <c r="S31" s="7">
        <f>SUMIFS(HNPlaces!$W:$W,HNPlaces!$M:$M,S$4,HNPlaces!$Q:$Q,'April Payment'!$H31)</f>
        <v>0</v>
      </c>
      <c r="T31" s="7">
        <f>SUMIFS(HNTopUp!$W:$W,HNTopUp!$M:$M,T$4,HNTopUp!B:B,'April Payment'!B31)</f>
        <v>0</v>
      </c>
      <c r="U31" s="7">
        <f>SUMIFS(HNTopUp!$W:$W,HNTopUp!$M:$M,U$4,HNTopUp!B:B,'April Payment'!B31)</f>
        <v>16865.538461538461</v>
      </c>
      <c r="V31" s="7">
        <f>SUMIFS(HNTopUp!$W:$W,HNTopUp!$M:$M,V$4,HNTopUp!$B:$B,'April Payment'!$B31)</f>
        <v>0</v>
      </c>
      <c r="W31" s="7">
        <f>SUMIFS(HNTopUp!$W:$W,HNTopUp!$M:$M,W$4,HNTopUp!$B:$B,'April Payment'!$B31)</f>
        <v>0</v>
      </c>
      <c r="X31" s="7">
        <f>SUMIFS(HNTopUp!$W:$W,HNTopUp!$M:$M,X$4,HNTopUp!$B:$B,'April Payment'!$B31)</f>
        <v>220.61538461538461</v>
      </c>
      <c r="Y31" s="7">
        <f>SUMIFS(HNTopUp!$W:$W,HNTopUp!$M:$M,Y$4,HNTopUp!$B:$B,'April Payment'!$B31)</f>
        <v>0</v>
      </c>
      <c r="Z31" s="7">
        <f>SUMIFS(HNTopUp!$W:$W,HNTopUp!$M:$M,Z$4,HNTopUp!$B:$B,'April Payment'!$B31)</f>
        <v>0</v>
      </c>
      <c r="AA31" s="7">
        <f>SUMIFS(POST16!$W:$W,POST16!$M:$M,AA$4,POST16!$Q:$Q,'April Payment'!$H31)</f>
        <v>0</v>
      </c>
      <c r="AB31" s="7">
        <f>SUMIFS(POST16!$W:$W,POST16!$M:$M,AB$4,POST16!$Q:$Q,'April Payment'!$H31)</f>
        <v>0</v>
      </c>
      <c r="AC31" s="7">
        <f>SUMIFS(POST16!$W:$W,POST16!$M:$M,AC$4,POST16!$Q:$Q,'April Payment'!$H31)</f>
        <v>0</v>
      </c>
      <c r="AD31" s="7">
        <f>SUMIFS(POST16!$W:$W,POST16!$M:$M,AD$4,POST16!$Q:$Q,'April Payment'!$H31)</f>
        <v>0</v>
      </c>
      <c r="AE31" s="7">
        <f>SUMIFS(POST16!$W:$W,POST16!$M:$M,AE$4,POST16!$Q:$Q,'April Payment'!$H31)</f>
        <v>0</v>
      </c>
      <c r="AF31" s="7">
        <f>SUMIFS(MISC!$W:$W,MISC!$M:$M,AF$4,MISC!$Q:$Q,H31)</f>
        <v>0</v>
      </c>
      <c r="AG31" s="7">
        <f>SUMIFS(MISC!$W:$W,MISC!$M:$M,AG$4,MISC!$Q:$Q,H31)</f>
        <v>0</v>
      </c>
      <c r="AH31" s="7">
        <f>SUMIFS(SMHL!$W:$W,SMHL!$M:$M,AH$4,SMHL!$Q:$Q,'April Payment'!$H31)</f>
        <v>0</v>
      </c>
      <c r="AI31" s="7">
        <f>SUMIFS(PPG!$W:$W,PPG!$M:$M,AI$4,PPG!$Q:$Q,'April Payment'!$H31)</f>
        <v>1850</v>
      </c>
      <c r="AJ31" s="7">
        <f>SUMIFS(PPG!$W:$W,PPG!$M:$M,AJ$4,PPG!$Q:$Q,'April Payment'!$H31)</f>
        <v>0</v>
      </c>
      <c r="AK31" s="5">
        <f t="shared" si="1"/>
        <v>189492.88446042364</v>
      </c>
      <c r="AL31" s="120"/>
      <c r="AM31" s="369">
        <f>AK31</f>
        <v>189492.88446042364</v>
      </c>
      <c r="AO31" s="120" t="s">
        <v>398</v>
      </c>
      <c r="AP31" s="120"/>
      <c r="AQ31" s="122"/>
      <c r="AS31" s="388"/>
      <c r="AT31" s="5"/>
      <c r="AV31" s="288"/>
      <c r="AW31" s="288"/>
    </row>
    <row r="32" spans="2:53" hidden="1" x14ac:dyDescent="0.3">
      <c r="B32">
        <v>3022054</v>
      </c>
      <c r="C32">
        <v>2054</v>
      </c>
      <c r="D32" t="s">
        <v>79</v>
      </c>
      <c r="E32" t="s">
        <v>748</v>
      </c>
      <c r="H32" t="s">
        <v>80</v>
      </c>
      <c r="I32" t="s">
        <v>81</v>
      </c>
      <c r="J32" s="7">
        <f>IFERROR(_xlfn.XLOOKUP(H32,'APT 25-26'!D:D,'APT 25-26'!CQ:CQ),"")</f>
        <v>177811.90030970721</v>
      </c>
      <c r="K32" s="7">
        <f>SUMIFS(NurserySupplement!$W:$W,NurserySupplement!$M:$M,K$4,NurserySupplement!$B:$B,B32)</f>
        <v>0</v>
      </c>
      <c r="L32" s="7"/>
      <c r="M32" s="7">
        <f>SUMIFS(HNPlaces!$W:$W,HNPlaces!$M:$M,M$4,HNPlaces!$Q:$Q,'April Payment'!$H32)</f>
        <v>0</v>
      </c>
      <c r="N32" s="7">
        <f>SUMIFS(HNPlaces!$W:$W,HNPlaces!$M:$M,N$4,HNPlaces!$Q:$Q,'April Payment'!$H32)</f>
        <v>0</v>
      </c>
      <c r="O32" s="7">
        <f>SUMIFS(HNPlaces!$W:$W,HNPlaces!$M:$M,O$4,HNPlaces!$Q:$Q,'April Payment'!$H32)</f>
        <v>0</v>
      </c>
      <c r="P32" s="7">
        <f>SUMIFS(HNPlaces!$W:$W,HNPlaces!$M:$M,P$4,HNPlaces!$Q:$Q,'April Payment'!$H32)</f>
        <v>0</v>
      </c>
      <c r="Q32" s="7">
        <f>SUMIFS(HNPlaces!$W:$W,HNPlaces!$M:$M,Q$4,HNPlaces!$Q:$Q,'April Payment'!$H32)</f>
        <v>0</v>
      </c>
      <c r="R32" s="7">
        <f>SUMIFS(HNPlaces!$W:$W,HNPlaces!$M:$M,R$4,HNPlaces!$Q:$Q,'April Payment'!$H32)</f>
        <v>0</v>
      </c>
      <c r="S32" s="7">
        <f>SUMIFS(HNPlaces!$W:$W,HNPlaces!$M:$M,S$4,HNPlaces!$Q:$Q,'April Payment'!$H32)</f>
        <v>0</v>
      </c>
      <c r="T32" s="7">
        <f>SUMIFS(HNTopUp!$W:$W,HNTopUp!$M:$M,T$4,HNTopUp!B:B,'April Payment'!B32)</f>
        <v>0</v>
      </c>
      <c r="U32" s="7">
        <f>SUMIFS(HNTopUp!$W:$W,HNTopUp!$M:$M,U$4,HNTopUp!B:B,'April Payment'!B32)</f>
        <v>10557.692307692309</v>
      </c>
      <c r="V32" s="7">
        <f>SUMIFS(HNTopUp!$W:$W,HNTopUp!$M:$M,V$4,HNTopUp!$B:$B,'April Payment'!$B32)</f>
        <v>0</v>
      </c>
      <c r="W32" s="7">
        <f>SUMIFS(HNTopUp!$W:$W,HNTopUp!$M:$M,W$4,HNTopUp!$B:$B,'April Payment'!$B32)</f>
        <v>0</v>
      </c>
      <c r="X32" s="7">
        <f>SUMIFS(HNTopUp!$W:$W,HNTopUp!$M:$M,X$4,HNTopUp!$B:$B,'April Payment'!$B32)</f>
        <v>0</v>
      </c>
      <c r="Y32" s="7">
        <f>SUMIFS(HNTopUp!$W:$W,HNTopUp!$M:$M,Y$4,HNTopUp!$B:$B,'April Payment'!$B32)</f>
        <v>0</v>
      </c>
      <c r="Z32" s="7">
        <f>SUMIFS(HNTopUp!$W:$W,HNTopUp!$M:$M,Z$4,HNTopUp!$B:$B,'April Payment'!$B32)</f>
        <v>0</v>
      </c>
      <c r="AA32" s="7">
        <f>SUMIFS(POST16!$W:$W,POST16!$M:$M,AA$4,POST16!$Q:$Q,'April Payment'!$H32)</f>
        <v>0</v>
      </c>
      <c r="AB32" s="7">
        <f>SUMIFS(POST16!$W:$W,POST16!$M:$M,AB$4,POST16!$Q:$Q,'April Payment'!$H32)</f>
        <v>0</v>
      </c>
      <c r="AC32" s="7">
        <f>SUMIFS(POST16!$W:$W,POST16!$M:$M,AC$4,POST16!$Q:$Q,'April Payment'!$H32)</f>
        <v>0</v>
      </c>
      <c r="AD32" s="7">
        <f>SUMIFS(POST16!$W:$W,POST16!$M:$M,AD$4,POST16!$Q:$Q,'April Payment'!$H32)</f>
        <v>0</v>
      </c>
      <c r="AE32" s="7">
        <f>SUMIFS(POST16!$W:$W,POST16!$M:$M,AE$4,POST16!$Q:$Q,'April Payment'!$H32)</f>
        <v>0</v>
      </c>
      <c r="AF32" s="7">
        <f>SUMIFS(MISC!$W:$W,MISC!$M:$M,AF$4,MISC!$Q:$Q,H32)</f>
        <v>0</v>
      </c>
      <c r="AG32" s="7">
        <f>SUMIFS(MISC!$W:$W,MISC!$M:$M,AG$4,MISC!$Q:$Q,H32)</f>
        <v>0</v>
      </c>
      <c r="AH32" s="7">
        <f>SUMIFS(SMHL!$W:$W,SMHL!$M:$M,AH$4,SMHL!$Q:$Q,'April Payment'!$H32)</f>
        <v>0</v>
      </c>
      <c r="AI32" s="7">
        <f>SUMIFS(PPG!$W:$W,PPG!$M:$M,AI$4,PPG!$Q:$Q,'April Payment'!$H32)</f>
        <v>3974</v>
      </c>
      <c r="AJ32" s="7">
        <f>SUMIFS(PPG!$W:$W,PPG!$M:$M,AJ$4,PPG!$Q:$Q,'April Payment'!$H32)</f>
        <v>0</v>
      </c>
      <c r="AK32" s="5">
        <f t="shared" si="1"/>
        <v>192343.59261739952</v>
      </c>
      <c r="AL32" s="120">
        <v>81833.019999999873</v>
      </c>
      <c r="AM32" s="369">
        <f>AK32-AL32</f>
        <v>110510.57261739965</v>
      </c>
      <c r="AO32" s="120">
        <v>2494.9099999999162</v>
      </c>
      <c r="AP32" s="120">
        <v>79338.109999999957</v>
      </c>
      <c r="AQ32" s="122">
        <v>81833.019999999873</v>
      </c>
      <c r="AR32" s="120">
        <v>79338.109999999957</v>
      </c>
      <c r="AS32" s="49">
        <v>113005.48261739957</v>
      </c>
      <c r="AT32" s="490">
        <v>2494.9099999999162</v>
      </c>
      <c r="AU32" s="469">
        <v>81833.019999999873</v>
      </c>
      <c r="AV32" s="5">
        <v>110510.57261739965</v>
      </c>
      <c r="AW32" s="288"/>
      <c r="AX32" s="49"/>
      <c r="AZ32" s="120">
        <f>AT32</f>
        <v>2494.9099999999162</v>
      </c>
    </row>
    <row r="33" spans="1:52" hidden="1" x14ac:dyDescent="0.3">
      <c r="B33">
        <v>3022055</v>
      </c>
      <c r="C33">
        <v>2055</v>
      </c>
      <c r="D33" t="s">
        <v>37</v>
      </c>
      <c r="E33" t="s">
        <v>748</v>
      </c>
      <c r="F33" t="s">
        <v>275</v>
      </c>
      <c r="H33" t="s">
        <v>38</v>
      </c>
      <c r="I33" t="s">
        <v>39</v>
      </c>
      <c r="J33" s="7">
        <f>IFERROR(_xlfn.XLOOKUP(H33,'APT 25-26'!D:D,'APT 25-26'!CQ:CQ),"")</f>
        <v>177672.36309583421</v>
      </c>
      <c r="K33" s="7">
        <f>SUMIFS(NurserySupplement!$W:$W,NurserySupplement!$M:$M,K$4,NurserySupplement!$B:$B,B33)</f>
        <v>0</v>
      </c>
      <c r="L33" s="7"/>
      <c r="M33" s="7">
        <f>SUMIFS(HNPlaces!$W:$W,HNPlaces!$M:$M,M$4,HNPlaces!$Q:$Q,'April Payment'!$H33)</f>
        <v>0</v>
      </c>
      <c r="N33" s="7">
        <f>SUMIFS(HNPlaces!$W:$W,HNPlaces!$M:$M,N$4,HNPlaces!$Q:$Q,'April Payment'!$H33)</f>
        <v>0</v>
      </c>
      <c r="O33" s="7">
        <f>SUMIFS(HNPlaces!$W:$W,HNPlaces!$M:$M,O$4,HNPlaces!$Q:$Q,'April Payment'!$H33)</f>
        <v>0</v>
      </c>
      <c r="P33" s="7">
        <f>SUMIFS(HNPlaces!$W:$W,HNPlaces!$M:$M,P$4,HNPlaces!$Q:$Q,'April Payment'!$H33)</f>
        <v>0</v>
      </c>
      <c r="Q33" s="7">
        <f>SUMIFS(HNPlaces!$W:$W,HNPlaces!$M:$M,Q$4,HNPlaces!$Q:$Q,'April Payment'!$H33)</f>
        <v>0</v>
      </c>
      <c r="R33" s="7">
        <f>SUMIFS(HNPlaces!$W:$W,HNPlaces!$M:$M,R$4,HNPlaces!$Q:$Q,'April Payment'!$H33)</f>
        <v>0</v>
      </c>
      <c r="S33" s="7">
        <f>SUMIFS(HNPlaces!$W:$W,HNPlaces!$M:$M,S$4,HNPlaces!$Q:$Q,'April Payment'!$H33)</f>
        <v>0</v>
      </c>
      <c r="T33" s="7">
        <f>SUMIFS(HNTopUp!$W:$W,HNTopUp!$M:$M,T$4,HNTopUp!B:B,'April Payment'!B33)</f>
        <v>0</v>
      </c>
      <c r="U33" s="7">
        <f>SUMIFS(HNTopUp!$W:$W,HNTopUp!$M:$M,U$4,HNTopUp!B:B,'April Payment'!B33)</f>
        <v>15328.935897435898</v>
      </c>
      <c r="V33" s="7">
        <f>SUMIFS(HNTopUp!$W:$W,HNTopUp!$M:$M,V$4,HNTopUp!$B:$B,'April Payment'!$B33)</f>
        <v>0</v>
      </c>
      <c r="W33" s="7">
        <f>SUMIFS(HNTopUp!$W:$W,HNTopUp!$M:$M,W$4,HNTopUp!$B:$B,'April Payment'!$B33)</f>
        <v>0</v>
      </c>
      <c r="X33" s="7">
        <f>SUMIFS(HNTopUp!$W:$W,HNTopUp!$M:$M,X$4,HNTopUp!$B:$B,'April Payment'!$B33)</f>
        <v>0</v>
      </c>
      <c r="Y33" s="7">
        <f>SUMIFS(HNTopUp!$W:$W,HNTopUp!$M:$M,Y$4,HNTopUp!$B:$B,'April Payment'!$B33)</f>
        <v>0</v>
      </c>
      <c r="Z33" s="7">
        <f>SUMIFS(HNTopUp!$W:$W,HNTopUp!$M:$M,Z$4,HNTopUp!$B:$B,'April Payment'!$B33)</f>
        <v>0</v>
      </c>
      <c r="AA33" s="7">
        <f>SUMIFS(POST16!$W:$W,POST16!$M:$M,AA$4,POST16!$Q:$Q,'April Payment'!$H33)</f>
        <v>0</v>
      </c>
      <c r="AB33" s="7">
        <f>SUMIFS(POST16!$W:$W,POST16!$M:$M,AB$4,POST16!$Q:$Q,'April Payment'!$H33)</f>
        <v>0</v>
      </c>
      <c r="AC33" s="7">
        <f>SUMIFS(POST16!$W:$W,POST16!$M:$M,AC$4,POST16!$Q:$Q,'April Payment'!$H33)</f>
        <v>0</v>
      </c>
      <c r="AD33" s="7">
        <f>SUMIFS(POST16!$W:$W,POST16!$M:$M,AD$4,POST16!$Q:$Q,'April Payment'!$H33)</f>
        <v>0</v>
      </c>
      <c r="AE33" s="7">
        <f>SUMIFS(POST16!$W:$W,POST16!$M:$M,AE$4,POST16!$Q:$Q,'April Payment'!$H33)</f>
        <v>0</v>
      </c>
      <c r="AF33" s="7">
        <f>SUMIFS(MISC!$W:$W,MISC!$M:$M,AF$4,MISC!$Q:$Q,H33)</f>
        <v>0</v>
      </c>
      <c r="AG33" s="7">
        <f>SUMIFS(MISC!$W:$W,MISC!$M:$M,AG$4,MISC!$Q:$Q,H33)</f>
        <v>0</v>
      </c>
      <c r="AH33" s="7">
        <f>SUMIFS(SMHL!$W:$W,SMHL!$M:$M,AH$4,SMHL!$Q:$Q,'April Payment'!$H33)</f>
        <v>0</v>
      </c>
      <c r="AI33" s="7">
        <f>SUMIFS(PPG!$W:$W,PPG!$M:$M,AI$4,PPG!$Q:$Q,'April Payment'!$H33)</f>
        <v>15170</v>
      </c>
      <c r="AJ33" s="7">
        <f>SUMIFS(PPG!$W:$W,PPG!$M:$M,AJ$4,PPG!$Q:$Q,'April Payment'!$H33)</f>
        <v>0</v>
      </c>
      <c r="AK33" s="5">
        <f t="shared" si="1"/>
        <v>208171.29899327012</v>
      </c>
      <c r="AL33" s="120">
        <v>208170.29899327012</v>
      </c>
      <c r="AM33" s="369">
        <f>AK33-AL33</f>
        <v>1</v>
      </c>
      <c r="AO33" s="120">
        <v>105007.01163985906</v>
      </c>
      <c r="AP33" s="120">
        <v>117509.99</v>
      </c>
      <c r="AQ33" s="122">
        <v>222517.00163985905</v>
      </c>
      <c r="AR33" s="120">
        <v>117509.99</v>
      </c>
      <c r="AS33" s="49">
        <v>90661.308993270111</v>
      </c>
      <c r="AT33" s="490">
        <v>90660.308993270111</v>
      </c>
      <c r="AU33" s="469">
        <v>208170.29899327012</v>
      </c>
      <c r="AV33" s="5">
        <v>1</v>
      </c>
      <c r="AW33" s="288"/>
      <c r="AX33" s="49"/>
      <c r="AZ33" s="120">
        <f>AT33</f>
        <v>90660.308993270111</v>
      </c>
    </row>
    <row r="34" spans="1:52" hidden="1" x14ac:dyDescent="0.3">
      <c r="B34">
        <v>3022057</v>
      </c>
      <c r="C34">
        <v>2057</v>
      </c>
      <c r="D34" t="s">
        <v>226</v>
      </c>
      <c r="H34" t="s">
        <v>227</v>
      </c>
      <c r="I34" t="s">
        <v>228</v>
      </c>
      <c r="J34" s="7">
        <f>IFERROR(_xlfn.XLOOKUP(H34,'APT 25-26'!D:D,'APT 25-26'!CQ:CQ),"")</f>
        <v>415576.67781139474</v>
      </c>
      <c r="K34" s="7">
        <f>SUMIFS(NurserySupplement!$W:$W,NurserySupplement!$M:$M,K$4,NurserySupplement!$B:$B,B34)</f>
        <v>0</v>
      </c>
      <c r="L34" s="7"/>
      <c r="M34" s="7">
        <f>SUMIFS(HNPlaces!$W:$W,HNPlaces!$M:$M,M$4,HNPlaces!$Q:$Q,'April Payment'!$H34)</f>
        <v>0</v>
      </c>
      <c r="N34" s="7">
        <f>SUMIFS(HNPlaces!$W:$W,HNPlaces!$M:$M,N$4,HNPlaces!$Q:$Q,'April Payment'!$H34)</f>
        <v>0</v>
      </c>
      <c r="O34" s="7">
        <f>SUMIFS(HNPlaces!$W:$W,HNPlaces!$M:$M,O$4,HNPlaces!$Q:$Q,'April Payment'!$H34)</f>
        <v>0</v>
      </c>
      <c r="P34" s="7">
        <f>SUMIFS(HNPlaces!$W:$W,HNPlaces!$M:$M,P$4,HNPlaces!$Q:$Q,'April Payment'!$H34)</f>
        <v>0</v>
      </c>
      <c r="Q34" s="7">
        <f>SUMIFS(HNPlaces!$W:$W,HNPlaces!$M:$M,Q$4,HNPlaces!$Q:$Q,'April Payment'!$H34)</f>
        <v>0</v>
      </c>
      <c r="R34" s="7">
        <f>SUMIFS(HNPlaces!$W:$W,HNPlaces!$M:$M,R$4,HNPlaces!$Q:$Q,'April Payment'!$H34)</f>
        <v>0</v>
      </c>
      <c r="S34" s="7">
        <f>SUMIFS(HNPlaces!$W:$W,HNPlaces!$M:$M,S$4,HNPlaces!$Q:$Q,'April Payment'!$H34)</f>
        <v>0</v>
      </c>
      <c r="T34" s="7">
        <f>SUMIFS(HNTopUp!$W:$W,HNTopUp!$M:$M,T$4,HNTopUp!B:B,'April Payment'!B34)</f>
        <v>0</v>
      </c>
      <c r="U34" s="7">
        <f>SUMIFS(HNTopUp!$W:$W,HNTopUp!$M:$M,U$4,HNTopUp!B:B,'April Payment'!B34)</f>
        <v>30669.447692307695</v>
      </c>
      <c r="V34" s="7">
        <f>SUMIFS(HNTopUp!$W:$W,HNTopUp!$M:$M,V$4,HNTopUp!$B:$B,'April Payment'!$B34)</f>
        <v>0</v>
      </c>
      <c r="W34" s="7">
        <f>SUMIFS(HNTopUp!$W:$W,HNTopUp!$M:$M,W$4,HNTopUp!$B:$B,'April Payment'!$B34)</f>
        <v>0</v>
      </c>
      <c r="X34" s="7">
        <f>SUMIFS(HNTopUp!$W:$W,HNTopUp!$M:$M,X$4,HNTopUp!$B:$B,'April Payment'!$B34)</f>
        <v>0</v>
      </c>
      <c r="Y34" s="7">
        <f>SUMIFS(HNTopUp!$W:$W,HNTopUp!$M:$M,Y$4,HNTopUp!$B:$B,'April Payment'!$B34)</f>
        <v>0</v>
      </c>
      <c r="Z34" s="7">
        <f>SUMIFS(HNTopUp!$W:$W,HNTopUp!$M:$M,Z$4,HNTopUp!$B:$B,'April Payment'!$B34)</f>
        <v>0</v>
      </c>
      <c r="AA34" s="7">
        <f>SUMIFS(POST16!$W:$W,POST16!$M:$M,AA$4,POST16!$Q:$Q,'April Payment'!$H34)</f>
        <v>0</v>
      </c>
      <c r="AB34" s="7">
        <f>SUMIFS(POST16!$W:$W,POST16!$M:$M,AB$4,POST16!$Q:$Q,'April Payment'!$H34)</f>
        <v>0</v>
      </c>
      <c r="AC34" s="7">
        <f>SUMIFS(POST16!$W:$W,POST16!$M:$M,AC$4,POST16!$Q:$Q,'April Payment'!$H34)</f>
        <v>0</v>
      </c>
      <c r="AD34" s="7">
        <f>SUMIFS(POST16!$W:$W,POST16!$M:$M,AD$4,POST16!$Q:$Q,'April Payment'!$H34)</f>
        <v>0</v>
      </c>
      <c r="AE34" s="7">
        <f>SUMIFS(POST16!$W:$W,POST16!$M:$M,AE$4,POST16!$Q:$Q,'April Payment'!$H34)</f>
        <v>0</v>
      </c>
      <c r="AF34" s="7">
        <f>SUMIFS(MISC!$W:$W,MISC!$M:$M,AF$4,MISC!$Q:$Q,H34)</f>
        <v>0</v>
      </c>
      <c r="AG34" s="7">
        <f>SUMIFS(MISC!$W:$W,MISC!$M:$M,AG$4,MISC!$Q:$Q,H34)</f>
        <v>0</v>
      </c>
      <c r="AH34" s="7">
        <f>SUMIFS(SMHL!$W:$W,SMHL!$M:$M,AH$4,SMHL!$Q:$Q,'April Payment'!$H34)</f>
        <v>0</v>
      </c>
      <c r="AI34" s="7">
        <f>SUMIFS(PPG!$W:$W,PPG!$M:$M,AI$4,PPG!$Q:$Q,'April Payment'!$H34)</f>
        <v>68450</v>
      </c>
      <c r="AJ34" s="7">
        <f>SUMIFS(PPG!$W:$W,PPG!$M:$M,AJ$4,PPG!$Q:$Q,'April Payment'!$H34)</f>
        <v>0</v>
      </c>
      <c r="AK34" s="5">
        <f t="shared" si="1"/>
        <v>514696.12550370244</v>
      </c>
      <c r="AL34" s="120"/>
      <c r="AM34" s="369">
        <f>AK34</f>
        <v>514696.12550370244</v>
      </c>
      <c r="AO34" s="120" t="s">
        <v>398</v>
      </c>
      <c r="AP34" s="120"/>
      <c r="AQ34" s="122"/>
      <c r="AS34" s="388"/>
      <c r="AT34" s="5"/>
      <c r="AV34" s="288"/>
      <c r="AW34" s="288"/>
    </row>
    <row r="35" spans="1:52" hidden="1" x14ac:dyDescent="0.3">
      <c r="B35">
        <v>3022060</v>
      </c>
      <c r="C35">
        <v>2060</v>
      </c>
      <c r="D35" t="s">
        <v>250</v>
      </c>
      <c r="E35" t="s">
        <v>748</v>
      </c>
      <c r="H35" t="s">
        <v>251</v>
      </c>
      <c r="I35" t="s">
        <v>252</v>
      </c>
      <c r="J35" s="7">
        <f>IFERROR(_xlfn.XLOOKUP(H35,'APT 25-26'!D:D,'APT 25-26'!CQ:CQ),"")</f>
        <v>403356.05561380211</v>
      </c>
      <c r="K35" s="7">
        <f>SUMIFS(NurserySupplement!$W:$W,NurserySupplement!$M:$M,K$4,NurserySupplement!$B:$B,B35)</f>
        <v>0</v>
      </c>
      <c r="L35" s="7"/>
      <c r="M35" s="7">
        <f>SUMIFS(HNPlaces!$W:$W,HNPlaces!$M:$M,M$4,HNPlaces!$Q:$Q,'April Payment'!$H35)</f>
        <v>0</v>
      </c>
      <c r="N35" s="7">
        <f>SUMIFS(HNPlaces!$W:$W,HNPlaces!$M:$M,N$4,HNPlaces!$Q:$Q,'April Payment'!$H35)</f>
        <v>0</v>
      </c>
      <c r="O35" s="7">
        <f>SUMIFS(HNPlaces!$W:$W,HNPlaces!$M:$M,O$4,HNPlaces!$Q:$Q,'April Payment'!$H35)</f>
        <v>0</v>
      </c>
      <c r="P35" s="7">
        <f>SUMIFS(HNPlaces!$W:$W,HNPlaces!$M:$M,P$4,HNPlaces!$Q:$Q,'April Payment'!$H35)</f>
        <v>0</v>
      </c>
      <c r="Q35" s="7">
        <f>SUMIFS(HNPlaces!$W:$W,HNPlaces!$M:$M,Q$4,HNPlaces!$Q:$Q,'April Payment'!$H35)</f>
        <v>0</v>
      </c>
      <c r="R35" s="7">
        <f>SUMIFS(HNPlaces!$W:$W,HNPlaces!$M:$M,R$4,HNPlaces!$Q:$Q,'April Payment'!$H35)</f>
        <v>0</v>
      </c>
      <c r="S35" s="7">
        <f>SUMIFS(HNPlaces!$W:$W,HNPlaces!$M:$M,S$4,HNPlaces!$Q:$Q,'April Payment'!$H35)</f>
        <v>0</v>
      </c>
      <c r="T35" s="7">
        <f>SUMIFS(HNTopUp!$W:$W,HNTopUp!$M:$M,T$4,HNTopUp!B:B,'April Payment'!B35)</f>
        <v>0</v>
      </c>
      <c r="U35" s="7">
        <f>SUMIFS(HNTopUp!$W:$W,HNTopUp!$M:$M,U$4,HNTopUp!B:B,'April Payment'!B35)</f>
        <v>47264.205128205125</v>
      </c>
      <c r="V35" s="7">
        <f>SUMIFS(HNTopUp!$W:$W,HNTopUp!$M:$M,V$4,HNTopUp!$B:$B,'April Payment'!$B35)</f>
        <v>0</v>
      </c>
      <c r="W35" s="7">
        <f>SUMIFS(HNTopUp!$W:$W,HNTopUp!$M:$M,W$4,HNTopUp!$B:$B,'April Payment'!$B35)</f>
        <v>0</v>
      </c>
      <c r="X35" s="7">
        <f>SUMIFS(HNTopUp!$W:$W,HNTopUp!$M:$M,X$4,HNTopUp!$B:$B,'April Payment'!$B35)</f>
        <v>397.07692307692309</v>
      </c>
      <c r="Y35" s="7">
        <f>SUMIFS(HNTopUp!$W:$W,HNTopUp!$M:$M,Y$4,HNTopUp!$B:$B,'April Payment'!$B35)</f>
        <v>0</v>
      </c>
      <c r="Z35" s="7">
        <f>SUMIFS(HNTopUp!$W:$W,HNTopUp!$M:$M,Z$4,HNTopUp!$B:$B,'April Payment'!$B35)</f>
        <v>0</v>
      </c>
      <c r="AA35" s="7">
        <f>SUMIFS(POST16!$W:$W,POST16!$M:$M,AA$4,POST16!$Q:$Q,'April Payment'!$H35)</f>
        <v>0</v>
      </c>
      <c r="AB35" s="7">
        <f>SUMIFS(POST16!$W:$W,POST16!$M:$M,AB$4,POST16!$Q:$Q,'April Payment'!$H35)</f>
        <v>0</v>
      </c>
      <c r="AC35" s="7">
        <f>SUMIFS(POST16!$W:$W,POST16!$M:$M,AC$4,POST16!$Q:$Q,'April Payment'!$H35)</f>
        <v>0</v>
      </c>
      <c r="AD35" s="7">
        <f>SUMIFS(POST16!$W:$W,POST16!$M:$M,AD$4,POST16!$Q:$Q,'April Payment'!$H35)</f>
        <v>0</v>
      </c>
      <c r="AE35" s="7">
        <f>SUMIFS(POST16!$W:$W,POST16!$M:$M,AE$4,POST16!$Q:$Q,'April Payment'!$H35)</f>
        <v>0</v>
      </c>
      <c r="AF35" s="7">
        <f>SUMIFS(MISC!$W:$W,MISC!$M:$M,AF$4,MISC!$Q:$Q,H35)</f>
        <v>0</v>
      </c>
      <c r="AG35" s="7">
        <f>SUMIFS(MISC!$W:$W,MISC!$M:$M,AG$4,MISC!$Q:$Q,H35)</f>
        <v>0</v>
      </c>
      <c r="AH35" s="7">
        <f>SUMIFS(SMHL!$W:$W,SMHL!$M:$M,AH$4,SMHL!$Q:$Q,'April Payment'!$H35)</f>
        <v>0</v>
      </c>
      <c r="AI35" s="7">
        <f>SUMIFS(PPG!$W:$W,PPG!$M:$M,AI$4,PPG!$Q:$Q,'April Payment'!$H35)</f>
        <v>45685</v>
      </c>
      <c r="AJ35" s="7">
        <f>SUMIFS(PPG!$W:$W,PPG!$M:$M,AJ$4,PPG!$Q:$Q,'April Payment'!$H35)</f>
        <v>0</v>
      </c>
      <c r="AK35" s="5">
        <f t="shared" si="1"/>
        <v>496702.33766508417</v>
      </c>
      <c r="AL35" s="120">
        <v>120713.86014786037</v>
      </c>
      <c r="AM35" s="369">
        <f>AK35-AL35</f>
        <v>375988.4775172238</v>
      </c>
      <c r="AO35" s="120">
        <v>120713.86014786037</v>
      </c>
      <c r="AP35" s="120">
        <v>0</v>
      </c>
      <c r="AQ35" s="122">
        <v>120713.86014786037</v>
      </c>
      <c r="AR35" s="120">
        <v>0</v>
      </c>
      <c r="AS35" s="49">
        <v>496702.33766508417</v>
      </c>
      <c r="AT35" s="490">
        <v>120713.86014786037</v>
      </c>
      <c r="AU35" s="469">
        <v>120713.86014786037</v>
      </c>
      <c r="AV35" s="5">
        <v>375988.4775172238</v>
      </c>
      <c r="AW35" s="288"/>
      <c r="AX35" s="49"/>
      <c r="AZ35" s="120">
        <f>AT35</f>
        <v>120713.86014786037</v>
      </c>
    </row>
    <row r="36" spans="1:52" hidden="1" x14ac:dyDescent="0.3">
      <c r="B36">
        <v>3022067</v>
      </c>
      <c r="C36">
        <v>2067</v>
      </c>
      <c r="D36" t="s">
        <v>23821</v>
      </c>
      <c r="E36" t="s">
        <v>748</v>
      </c>
      <c r="H36" t="s">
        <v>50</v>
      </c>
      <c r="I36" t="s">
        <v>51</v>
      </c>
      <c r="J36" s="7">
        <f>IFERROR(_xlfn.XLOOKUP(H36,'APT 25-26'!D:D,'APT 25-26'!CQ:CQ),"")</f>
        <v>201428.63550762174</v>
      </c>
      <c r="K36" s="7">
        <f>SUMIFS(NurserySupplement!$W:$W,NurserySupplement!$M:$M,K$4,NurserySupplement!$B:$B,B36)</f>
        <v>0</v>
      </c>
      <c r="L36" s="7"/>
      <c r="M36" s="7">
        <f>SUMIFS(HNPlaces!$W:$W,HNPlaces!$M:$M,M$4,HNPlaces!$Q:$Q,'April Payment'!$H36)</f>
        <v>0</v>
      </c>
      <c r="N36" s="7">
        <f>SUMIFS(HNPlaces!$W:$W,HNPlaces!$M:$M,N$4,HNPlaces!$Q:$Q,'April Payment'!$H36)</f>
        <v>0</v>
      </c>
      <c r="O36" s="7">
        <f>SUMIFS(HNPlaces!$W:$W,HNPlaces!$M:$M,O$4,HNPlaces!$Q:$Q,'April Payment'!$H36)</f>
        <v>0</v>
      </c>
      <c r="P36" s="7">
        <f>SUMIFS(HNPlaces!$W:$W,HNPlaces!$M:$M,P$4,HNPlaces!$Q:$Q,'April Payment'!$H36)</f>
        <v>0</v>
      </c>
      <c r="Q36" s="7">
        <f>SUMIFS(HNPlaces!$W:$W,HNPlaces!$M:$M,Q$4,HNPlaces!$Q:$Q,'April Payment'!$H36)</f>
        <v>0</v>
      </c>
      <c r="R36" s="7">
        <f>SUMIFS(HNPlaces!$W:$W,HNPlaces!$M:$M,R$4,HNPlaces!$Q:$Q,'April Payment'!$H36)</f>
        <v>12923.076923076924</v>
      </c>
      <c r="S36" s="7">
        <f>SUMIFS(HNPlaces!$W:$W,HNPlaces!$M:$M,S$4,HNPlaces!$Q:$Q,'April Payment'!$H36)</f>
        <v>0</v>
      </c>
      <c r="T36" s="7">
        <f>SUMIFS(HNTopUp!$W:$W,HNTopUp!$M:$M,T$4,HNTopUp!B:B,'April Payment'!B36)</f>
        <v>0</v>
      </c>
      <c r="U36" s="7">
        <f>SUMIFS(HNTopUp!$W:$W,HNTopUp!$M:$M,U$4,HNTopUp!B:B,'April Payment'!B36)</f>
        <v>15325.384615384615</v>
      </c>
      <c r="V36" s="7">
        <f>SUMIFS(HNTopUp!$W:$W,HNTopUp!$M:$M,V$4,HNTopUp!$B:$B,'April Payment'!$B36)</f>
        <v>0</v>
      </c>
      <c r="W36" s="7">
        <f>SUMIFS(HNTopUp!$W:$W,HNTopUp!$M:$M,W$4,HNTopUp!$B:$B,'April Payment'!$B36)</f>
        <v>43582.307692307695</v>
      </c>
      <c r="X36" s="7">
        <f>SUMIFS(HNTopUp!$W:$W,HNTopUp!$M:$M,X$4,HNTopUp!$B:$B,'April Payment'!$B36)</f>
        <v>0</v>
      </c>
      <c r="Y36" s="7">
        <f>SUMIFS(HNTopUp!$W:$W,HNTopUp!$M:$M,Y$4,HNTopUp!$B:$B,'April Payment'!$B36)</f>
        <v>0</v>
      </c>
      <c r="Z36" s="7">
        <f>SUMIFS(HNTopUp!$W:$W,HNTopUp!$M:$M,Z$4,HNTopUp!$B:$B,'April Payment'!$B36)</f>
        <v>0</v>
      </c>
      <c r="AA36" s="7">
        <f>SUMIFS(POST16!$W:$W,POST16!$M:$M,AA$4,POST16!$Q:$Q,'April Payment'!$H36)</f>
        <v>0</v>
      </c>
      <c r="AB36" s="7">
        <f>SUMIFS(POST16!$W:$W,POST16!$M:$M,AB$4,POST16!$Q:$Q,'April Payment'!$H36)</f>
        <v>0</v>
      </c>
      <c r="AC36" s="7">
        <f>SUMIFS(POST16!$W:$W,POST16!$M:$M,AC$4,POST16!$Q:$Q,'April Payment'!$H36)</f>
        <v>0</v>
      </c>
      <c r="AD36" s="7">
        <f>SUMIFS(POST16!$W:$W,POST16!$M:$M,AD$4,POST16!$Q:$Q,'April Payment'!$H36)</f>
        <v>0</v>
      </c>
      <c r="AE36" s="7">
        <f>SUMIFS(POST16!$W:$W,POST16!$M:$M,AE$4,POST16!$Q:$Q,'April Payment'!$H36)</f>
        <v>0</v>
      </c>
      <c r="AF36" s="7">
        <f>SUMIFS(MISC!$W:$W,MISC!$M:$M,AF$4,MISC!$Q:$Q,H36)</f>
        <v>0</v>
      </c>
      <c r="AG36" s="7">
        <f>SUMIFS(MISC!$W:$W,MISC!$M:$M,AG$4,MISC!$Q:$Q,H36)</f>
        <v>0</v>
      </c>
      <c r="AH36" s="7">
        <f>SUMIFS(SMHL!$W:$W,SMHL!$M:$M,AH$4,SMHL!$Q:$Q,'April Payment'!$H36)</f>
        <v>1200</v>
      </c>
      <c r="AI36" s="7">
        <f>SUMIFS(PPG!$W:$W,PPG!$M:$M,AI$4,PPG!$Q:$Q,'April Payment'!$H36)</f>
        <v>13320</v>
      </c>
      <c r="AJ36" s="7">
        <f>SUMIFS(PPG!$W:$W,PPG!$M:$M,AJ$4,PPG!$Q:$Q,'April Payment'!$H36)</f>
        <v>0</v>
      </c>
      <c r="AK36" s="5">
        <f t="shared" si="1"/>
        <v>287779.40473839099</v>
      </c>
      <c r="AL36" s="120">
        <v>201570.47268571131</v>
      </c>
      <c r="AM36" s="369">
        <f>AK36-AL36</f>
        <v>86208.93205267968</v>
      </c>
      <c r="AO36" s="120">
        <v>65642.572685711319</v>
      </c>
      <c r="AP36" s="120">
        <v>135927.9</v>
      </c>
      <c r="AQ36" s="122">
        <v>201570.47268571131</v>
      </c>
      <c r="AR36" s="120">
        <v>135927.9</v>
      </c>
      <c r="AS36" s="49">
        <v>151851.504738391</v>
      </c>
      <c r="AT36" s="490">
        <v>65642.572685711319</v>
      </c>
      <c r="AU36" s="469">
        <v>201570.47268571131</v>
      </c>
      <c r="AV36" s="5">
        <v>86208.93205267968</v>
      </c>
      <c r="AW36" s="288"/>
      <c r="AX36" s="49"/>
      <c r="AZ36" s="120">
        <f>AT36</f>
        <v>65642.572685711319</v>
      </c>
    </row>
    <row r="37" spans="1:52" hidden="1" x14ac:dyDescent="0.3">
      <c r="B37">
        <v>3022070</v>
      </c>
      <c r="C37">
        <v>2070</v>
      </c>
      <c r="D37" t="s">
        <v>210</v>
      </c>
      <c r="F37" t="s">
        <v>275</v>
      </c>
      <c r="H37" t="s">
        <v>211</v>
      </c>
      <c r="I37" t="s">
        <v>212</v>
      </c>
      <c r="J37" s="7">
        <f>IFERROR(_xlfn.XLOOKUP(H37,'APT 25-26'!D:D,'APT 25-26'!CQ:CQ),"")</f>
        <v>202235.48269413959</v>
      </c>
      <c r="K37" s="7">
        <f>SUMIFS(NurserySupplement!$W:$W,NurserySupplement!$M:$M,K$4,NurserySupplement!$B:$B,B37)</f>
        <v>0</v>
      </c>
      <c r="L37" s="7"/>
      <c r="M37" s="7">
        <f>SUMIFS(HNPlaces!$W:$W,HNPlaces!$M:$M,M$4,HNPlaces!$Q:$Q,'April Payment'!$H37)</f>
        <v>0</v>
      </c>
      <c r="N37" s="7">
        <f>SUMIFS(HNPlaces!$W:$W,HNPlaces!$M:$M,N$4,HNPlaces!$Q:$Q,'April Payment'!$H37)</f>
        <v>0</v>
      </c>
      <c r="O37" s="7">
        <f>SUMIFS(HNPlaces!$W:$W,HNPlaces!$M:$M,O$4,HNPlaces!$Q:$Q,'April Payment'!$H37)</f>
        <v>0</v>
      </c>
      <c r="P37" s="7">
        <f>SUMIFS(HNPlaces!$W:$W,HNPlaces!$M:$M,P$4,HNPlaces!$Q:$Q,'April Payment'!$H37)</f>
        <v>0</v>
      </c>
      <c r="Q37" s="7">
        <f>SUMIFS(HNPlaces!$W:$W,HNPlaces!$M:$M,Q$4,HNPlaces!$Q:$Q,'April Payment'!$H37)</f>
        <v>0</v>
      </c>
      <c r="R37" s="7">
        <f>SUMIFS(HNPlaces!$W:$W,HNPlaces!$M:$M,R$4,HNPlaces!$Q:$Q,'April Payment'!$H37)</f>
        <v>0</v>
      </c>
      <c r="S37" s="7">
        <f>SUMIFS(HNPlaces!$W:$W,HNPlaces!$M:$M,S$4,HNPlaces!$Q:$Q,'April Payment'!$H37)</f>
        <v>0</v>
      </c>
      <c r="T37" s="7">
        <f>SUMIFS(HNTopUp!$W:$W,HNTopUp!$M:$M,T$4,HNTopUp!B:B,'April Payment'!B37)</f>
        <v>0</v>
      </c>
      <c r="U37" s="7">
        <f>SUMIFS(HNTopUp!$W:$W,HNTopUp!$M:$M,U$4,HNTopUp!B:B,'April Payment'!B37)</f>
        <v>22344</v>
      </c>
      <c r="V37" s="7">
        <f>SUMIFS(HNTopUp!$W:$W,HNTopUp!$M:$M,V$4,HNTopUp!$B:$B,'April Payment'!$B37)</f>
        <v>0</v>
      </c>
      <c r="W37" s="7">
        <f>SUMIFS(HNTopUp!$W:$W,HNTopUp!$M:$M,W$4,HNTopUp!$B:$B,'April Payment'!$B37)</f>
        <v>0</v>
      </c>
      <c r="X37" s="7">
        <f>SUMIFS(HNTopUp!$W:$W,HNTopUp!$M:$M,X$4,HNTopUp!$B:$B,'April Payment'!$B37)</f>
        <v>220.61538461538461</v>
      </c>
      <c r="Y37" s="7">
        <f>SUMIFS(HNTopUp!$W:$W,HNTopUp!$M:$M,Y$4,HNTopUp!$B:$B,'April Payment'!$B37)</f>
        <v>0</v>
      </c>
      <c r="Z37" s="7">
        <f>SUMIFS(HNTopUp!$W:$W,HNTopUp!$M:$M,Z$4,HNTopUp!$B:$B,'April Payment'!$B37)</f>
        <v>0</v>
      </c>
      <c r="AA37" s="7">
        <f>SUMIFS(POST16!$W:$W,POST16!$M:$M,AA$4,POST16!$Q:$Q,'April Payment'!$H37)</f>
        <v>0</v>
      </c>
      <c r="AB37" s="7">
        <f>SUMIFS(POST16!$W:$W,POST16!$M:$M,AB$4,POST16!$Q:$Q,'April Payment'!$H37)</f>
        <v>0</v>
      </c>
      <c r="AC37" s="7">
        <f>SUMIFS(POST16!$W:$W,POST16!$M:$M,AC$4,POST16!$Q:$Q,'April Payment'!$H37)</f>
        <v>0</v>
      </c>
      <c r="AD37" s="7">
        <f>SUMIFS(POST16!$W:$W,POST16!$M:$M,AD$4,POST16!$Q:$Q,'April Payment'!$H37)</f>
        <v>0</v>
      </c>
      <c r="AE37" s="7">
        <f>SUMIFS(POST16!$W:$W,POST16!$M:$M,AE$4,POST16!$Q:$Q,'April Payment'!$H37)</f>
        <v>0</v>
      </c>
      <c r="AF37" s="7">
        <f>SUMIFS(MISC!$W:$W,MISC!$M:$M,AF$4,MISC!$Q:$Q,H37)</f>
        <v>0</v>
      </c>
      <c r="AG37" s="7">
        <f>SUMIFS(MISC!$W:$W,MISC!$M:$M,AG$4,MISC!$Q:$Q,H37)</f>
        <v>0</v>
      </c>
      <c r="AH37" s="7">
        <f>SUMIFS(SMHL!$W:$W,SMHL!$M:$M,AH$4,SMHL!$Q:$Q,'April Payment'!$H37)</f>
        <v>0</v>
      </c>
      <c r="AI37" s="7">
        <f>SUMIFS(PPG!$W:$W,PPG!$M:$M,AI$4,PPG!$Q:$Q,'April Payment'!$H37)</f>
        <v>23680</v>
      </c>
      <c r="AJ37" s="7">
        <f>SUMIFS(PPG!$W:$W,PPG!$M:$M,AJ$4,PPG!$Q:$Q,'April Payment'!$H37)</f>
        <v>0</v>
      </c>
      <c r="AK37" s="5">
        <f t="shared" si="1"/>
        <v>248480.09807875496</v>
      </c>
      <c r="AL37" s="120"/>
      <c r="AM37" s="369">
        <f>AK37</f>
        <v>248480.09807875496</v>
      </c>
      <c r="AO37" s="120" t="s">
        <v>398</v>
      </c>
      <c r="AP37" s="120"/>
      <c r="AQ37" s="122"/>
      <c r="AS37" s="388"/>
      <c r="AT37" s="5"/>
      <c r="AV37" s="288"/>
      <c r="AW37" s="288"/>
    </row>
    <row r="38" spans="1:52" hidden="1" x14ac:dyDescent="0.3">
      <c r="A38" s="5"/>
      <c r="B38">
        <v>3022072</v>
      </c>
      <c r="C38">
        <v>2071</v>
      </c>
      <c r="D38" t="s">
        <v>746</v>
      </c>
      <c r="H38" t="s">
        <v>53</v>
      </c>
      <c r="I38" t="s">
        <v>54</v>
      </c>
      <c r="J38" s="7">
        <f>IFERROR(_xlfn.XLOOKUP(H38,'APT 25-26'!D:D,'APT 25-26'!CQ:CQ),"")</f>
        <v>414075.76689182455</v>
      </c>
      <c r="K38" s="7">
        <f>SUMIFS(NurserySupplement!$W:$W,NurserySupplement!$M:$M,K$4,NurserySupplement!$B:$B,B38)</f>
        <v>0</v>
      </c>
      <c r="L38" s="7"/>
      <c r="M38" s="7">
        <f>SUMIFS(HNPlaces!$W:$W,HNPlaces!$M:$M,M$4,HNPlaces!$Q:$Q,'April Payment'!$H38)</f>
        <v>0</v>
      </c>
      <c r="N38" s="7">
        <f>SUMIFS(HNPlaces!$W:$W,HNPlaces!$M:$M,N$4,HNPlaces!$Q:$Q,'April Payment'!$H38)</f>
        <v>0</v>
      </c>
      <c r="O38" s="7">
        <f>SUMIFS(HNPlaces!$W:$W,HNPlaces!$M:$M,O$4,HNPlaces!$Q:$Q,'April Payment'!$H38)</f>
        <v>0</v>
      </c>
      <c r="P38" s="7">
        <f>SUMIFS(HNPlaces!$W:$W,HNPlaces!$M:$M,P$4,HNPlaces!$Q:$Q,'April Payment'!$H38)</f>
        <v>0</v>
      </c>
      <c r="Q38" s="7">
        <f>SUMIFS(HNPlaces!$W:$W,HNPlaces!$M:$M,Q$4,HNPlaces!$Q:$Q,'April Payment'!$H38)</f>
        <v>0</v>
      </c>
      <c r="R38" s="7">
        <f>SUMIFS(HNPlaces!$W:$W,HNPlaces!$M:$M,R$4,HNPlaces!$Q:$Q,'April Payment'!$H38)</f>
        <v>16615.384615384617</v>
      </c>
      <c r="S38" s="7">
        <f>SUMIFS(HNPlaces!$W:$W,HNPlaces!$M:$M,S$4,HNPlaces!$Q:$Q,'April Payment'!$H38)</f>
        <v>0</v>
      </c>
      <c r="T38" s="7">
        <f>SUMIFS(HNTopUp!$W:$W,HNTopUp!$M:$M,T$4,HNTopUp!B:B,'April Payment'!B38)</f>
        <v>0</v>
      </c>
      <c r="U38" s="7">
        <f>SUMIFS(HNTopUp!$W:$W,HNTopUp!$M:$M,U$4,HNTopUp!B:B,'April Payment'!B38)</f>
        <v>52705.371794871789</v>
      </c>
      <c r="V38" s="7">
        <f>SUMIFS(HNTopUp!$W:$W,HNTopUp!$M:$M,V$4,HNTopUp!$B:$B,'April Payment'!$B38)</f>
        <v>0</v>
      </c>
      <c r="W38" s="7">
        <f>SUMIFS(HNTopUp!$W:$W,HNTopUp!$M:$M,W$4,HNTopUp!$B:$B,'April Payment'!$B38)</f>
        <v>81509.923076923078</v>
      </c>
      <c r="X38" s="7">
        <f>SUMIFS(HNTopUp!$W:$W,HNTopUp!$M:$M,X$4,HNTopUp!$B:$B,'April Payment'!$B38)</f>
        <v>0</v>
      </c>
      <c r="Y38" s="7">
        <f>SUMIFS(HNTopUp!$W:$W,HNTopUp!$M:$M,Y$4,HNTopUp!$B:$B,'April Payment'!$B38)</f>
        <v>0</v>
      </c>
      <c r="Z38" s="7">
        <f>SUMIFS(HNTopUp!$W:$W,HNTopUp!$M:$M,Z$4,HNTopUp!$B:$B,'April Payment'!$B38)</f>
        <v>0</v>
      </c>
      <c r="AA38" s="7">
        <f>SUMIFS(POST16!$W:$W,POST16!$M:$M,AA$4,POST16!$Q:$Q,'April Payment'!$H38)</f>
        <v>0</v>
      </c>
      <c r="AB38" s="7">
        <f>SUMIFS(POST16!$W:$W,POST16!$M:$M,AB$4,POST16!$Q:$Q,'April Payment'!$H38)</f>
        <v>0</v>
      </c>
      <c r="AC38" s="7">
        <f>SUMIFS(POST16!$W:$W,POST16!$M:$M,AC$4,POST16!$Q:$Q,'April Payment'!$H38)</f>
        <v>0</v>
      </c>
      <c r="AD38" s="7">
        <f>SUMIFS(POST16!$W:$W,POST16!$M:$M,AD$4,POST16!$Q:$Q,'April Payment'!$H38)</f>
        <v>0</v>
      </c>
      <c r="AE38" s="7">
        <f>SUMIFS(POST16!$W:$W,POST16!$M:$M,AE$4,POST16!$Q:$Q,'April Payment'!$H38)</f>
        <v>0</v>
      </c>
      <c r="AF38" s="7">
        <f>SUMIFS(MISC!$W:$W,MISC!$M:$M,AF$4,MISC!$Q:$Q,H38)</f>
        <v>0</v>
      </c>
      <c r="AG38" s="7">
        <f>SUMIFS(MISC!$W:$W,MISC!$M:$M,AG$4,MISC!$Q:$Q,H38)</f>
        <v>0</v>
      </c>
      <c r="AH38" s="7">
        <f>SUMIFS(SMHL!$W:$W,SMHL!$M:$M,AH$4,SMHL!$Q:$Q,'April Payment'!$H38)</f>
        <v>0</v>
      </c>
      <c r="AI38" s="7">
        <f>SUMIFS(PPG!$W:$W,PPG!$M:$M,AI$4,PPG!$Q:$Q,'April Payment'!$H38)</f>
        <v>53080</v>
      </c>
      <c r="AJ38" s="7">
        <f>SUMIFS(PPG!$W:$W,PPG!$M:$M,AJ$4,PPG!$Q:$Q,'April Payment'!$H38)</f>
        <v>0</v>
      </c>
      <c r="AK38" s="5">
        <f t="shared" si="1"/>
        <v>617986.44637900405</v>
      </c>
      <c r="AL38" s="120"/>
      <c r="AM38" s="369">
        <f>AK38</f>
        <v>617986.44637900405</v>
      </c>
      <c r="AO38" s="120" t="s">
        <v>398</v>
      </c>
      <c r="AP38" s="120"/>
      <c r="AQ38" s="122"/>
      <c r="AS38" s="388"/>
      <c r="AT38" s="5"/>
      <c r="AV38" s="288"/>
      <c r="AW38" s="288"/>
    </row>
    <row r="39" spans="1:52" hidden="1" x14ac:dyDescent="0.3">
      <c r="B39">
        <v>3022073</v>
      </c>
      <c r="C39">
        <v>2073</v>
      </c>
      <c r="D39" t="s">
        <v>256</v>
      </c>
      <c r="H39" t="s">
        <v>257</v>
      </c>
      <c r="I39" t="s">
        <v>258</v>
      </c>
      <c r="J39" s="7">
        <f>IFERROR(_xlfn.XLOOKUP(H39,'APT 25-26'!D:D,'APT 25-26'!CQ:CQ),"")</f>
        <v>558694.24188633054</v>
      </c>
      <c r="K39" s="7">
        <f>SUMIFS(NurserySupplement!$W:$W,NurserySupplement!$M:$M,K$4,NurserySupplement!$B:$B,B39)</f>
        <v>0</v>
      </c>
      <c r="L39" s="7"/>
      <c r="M39" s="7">
        <f>SUMIFS(HNPlaces!$W:$W,HNPlaces!$M:$M,M$4,HNPlaces!$Q:$Q,'April Payment'!$H39)</f>
        <v>0</v>
      </c>
      <c r="N39" s="7">
        <f>SUMIFS(HNPlaces!$W:$W,HNPlaces!$M:$M,N$4,HNPlaces!$Q:$Q,'April Payment'!$H39)</f>
        <v>0</v>
      </c>
      <c r="O39" s="7">
        <f>SUMIFS(HNPlaces!$W:$W,HNPlaces!$M:$M,O$4,HNPlaces!$Q:$Q,'April Payment'!$H39)</f>
        <v>0</v>
      </c>
      <c r="P39" s="7">
        <f>SUMIFS(HNPlaces!$W:$W,HNPlaces!$M:$M,P$4,HNPlaces!$Q:$Q,'April Payment'!$H39)</f>
        <v>0</v>
      </c>
      <c r="Q39" s="7">
        <f>SUMIFS(HNPlaces!$W:$W,HNPlaces!$M:$M,Q$4,HNPlaces!$Q:$Q,'April Payment'!$H39)</f>
        <v>0</v>
      </c>
      <c r="R39" s="7">
        <f>SUMIFS(HNPlaces!$W:$W,HNPlaces!$M:$M,R$4,HNPlaces!$Q:$Q,'April Payment'!$H39)</f>
        <v>0</v>
      </c>
      <c r="S39" s="7">
        <f>SUMIFS(HNPlaces!$W:$W,HNPlaces!$M:$M,S$4,HNPlaces!$Q:$Q,'April Payment'!$H39)</f>
        <v>0</v>
      </c>
      <c r="T39" s="7">
        <f>SUMIFS(HNTopUp!$W:$W,HNTopUp!$M:$M,T$4,HNTopUp!B:B,'April Payment'!B39)</f>
        <v>0</v>
      </c>
      <c r="U39" s="7">
        <f>SUMIFS(HNTopUp!$W:$W,HNTopUp!$M:$M,U$4,HNTopUp!B:B,'April Payment'!B39)</f>
        <v>61544.358974358984</v>
      </c>
      <c r="V39" s="7">
        <f>SUMIFS(HNTopUp!$W:$W,HNTopUp!$M:$M,V$4,HNTopUp!$B:$B,'April Payment'!$B39)</f>
        <v>0</v>
      </c>
      <c r="W39" s="7">
        <f>SUMIFS(HNTopUp!$W:$W,HNTopUp!$M:$M,W$4,HNTopUp!$B:$B,'April Payment'!$B39)</f>
        <v>0</v>
      </c>
      <c r="X39" s="7">
        <f>SUMIFS(HNTopUp!$W:$W,HNTopUp!$M:$M,X$4,HNTopUp!$B:$B,'April Payment'!$B39)</f>
        <v>0</v>
      </c>
      <c r="Y39" s="7">
        <f>SUMIFS(HNTopUp!$W:$W,HNTopUp!$M:$M,Y$4,HNTopUp!$B:$B,'April Payment'!$B39)</f>
        <v>0</v>
      </c>
      <c r="Z39" s="7">
        <f>SUMIFS(HNTopUp!$W:$W,HNTopUp!$M:$M,Z$4,HNTopUp!$B:$B,'April Payment'!$B39)</f>
        <v>0</v>
      </c>
      <c r="AA39" s="7">
        <f>SUMIFS(POST16!$W:$W,POST16!$M:$M,AA$4,POST16!$Q:$Q,'April Payment'!$H39)</f>
        <v>0</v>
      </c>
      <c r="AB39" s="7">
        <f>SUMIFS(POST16!$W:$W,POST16!$M:$M,AB$4,POST16!$Q:$Q,'April Payment'!$H39)</f>
        <v>0</v>
      </c>
      <c r="AC39" s="7">
        <f>SUMIFS(POST16!$W:$W,POST16!$M:$M,AC$4,POST16!$Q:$Q,'April Payment'!$H39)</f>
        <v>0</v>
      </c>
      <c r="AD39" s="7">
        <f>SUMIFS(POST16!$W:$W,POST16!$M:$M,AD$4,POST16!$Q:$Q,'April Payment'!$H39)</f>
        <v>0</v>
      </c>
      <c r="AE39" s="7">
        <f>SUMIFS(POST16!$W:$W,POST16!$M:$M,AE$4,POST16!$Q:$Q,'April Payment'!$H39)</f>
        <v>0</v>
      </c>
      <c r="AF39" s="7">
        <f>SUMIFS(MISC!$W:$W,MISC!$M:$M,AF$4,MISC!$Q:$Q,H39)</f>
        <v>0</v>
      </c>
      <c r="AG39" s="7">
        <f>SUMIFS(MISC!$W:$W,MISC!$M:$M,AG$4,MISC!$Q:$Q,H39)</f>
        <v>0</v>
      </c>
      <c r="AH39" s="7">
        <f>SUMIFS(SMHL!$W:$W,SMHL!$M:$M,AH$4,SMHL!$Q:$Q,'April Payment'!$H39)</f>
        <v>0</v>
      </c>
      <c r="AI39" s="7">
        <f>SUMIFS(PPG!$W:$W,PPG!$M:$M,AI$4,PPG!$Q:$Q,'April Payment'!$H39)</f>
        <v>77330</v>
      </c>
      <c r="AJ39" s="7">
        <f>SUMIFS(PPG!$W:$W,PPG!$M:$M,AJ$4,PPG!$Q:$Q,'April Payment'!$H39)</f>
        <v>0</v>
      </c>
      <c r="AK39" s="5">
        <f t="shared" ref="AK39:AK70" si="4">SUM(J39:AJ39)</f>
        <v>697568.60086068953</v>
      </c>
      <c r="AL39" s="120"/>
      <c r="AM39" s="369">
        <f>AK39</f>
        <v>697568.60086068953</v>
      </c>
      <c r="AO39" s="120" t="s">
        <v>398</v>
      </c>
      <c r="AP39" s="120"/>
      <c r="AQ39" s="122"/>
      <c r="AS39" s="388"/>
      <c r="AT39" s="5"/>
      <c r="AV39" s="288"/>
      <c r="AW39" s="288"/>
    </row>
    <row r="40" spans="1:52" hidden="1" x14ac:dyDescent="0.3">
      <c r="B40">
        <v>3022076</v>
      </c>
      <c r="C40">
        <v>2076</v>
      </c>
      <c r="D40" t="s">
        <v>127</v>
      </c>
      <c r="H40" t="s">
        <v>128</v>
      </c>
      <c r="I40" t="s">
        <v>129</v>
      </c>
      <c r="J40" s="7">
        <f>IFERROR(_xlfn.XLOOKUP(H40,'APT 25-26'!D:D,'APT 25-26'!CQ:CQ),"")</f>
        <v>228645.14824368758</v>
      </c>
      <c r="K40" s="7">
        <f>SUMIFS(NurserySupplement!$W:$W,NurserySupplement!$M:$M,K$4,NurserySupplement!$B:$B,B40)</f>
        <v>0</v>
      </c>
      <c r="L40" s="7"/>
      <c r="M40" s="7">
        <f>SUMIFS(HNPlaces!$W:$W,HNPlaces!$M:$M,M$4,HNPlaces!$Q:$Q,'April Payment'!$H40)</f>
        <v>0</v>
      </c>
      <c r="N40" s="7">
        <f>SUMIFS(HNPlaces!$W:$W,HNPlaces!$M:$M,N$4,HNPlaces!$Q:$Q,'April Payment'!$H40)</f>
        <v>0</v>
      </c>
      <c r="O40" s="7">
        <f>SUMIFS(HNPlaces!$W:$W,HNPlaces!$M:$M,O$4,HNPlaces!$Q:$Q,'April Payment'!$H40)</f>
        <v>0</v>
      </c>
      <c r="P40" s="7">
        <f>SUMIFS(HNPlaces!$W:$W,HNPlaces!$M:$M,P$4,HNPlaces!$Q:$Q,'April Payment'!$H40)</f>
        <v>0</v>
      </c>
      <c r="Q40" s="7">
        <f>SUMIFS(HNPlaces!$W:$W,HNPlaces!$M:$M,Q$4,HNPlaces!$Q:$Q,'April Payment'!$H40)</f>
        <v>0</v>
      </c>
      <c r="R40" s="7">
        <f>SUMIFS(HNPlaces!$W:$W,HNPlaces!$M:$M,R$4,HNPlaces!$Q:$Q,'April Payment'!$H40)</f>
        <v>0</v>
      </c>
      <c r="S40" s="7">
        <f>SUMIFS(HNPlaces!$W:$W,HNPlaces!$M:$M,S$4,HNPlaces!$Q:$Q,'April Payment'!$H40)</f>
        <v>0</v>
      </c>
      <c r="T40" s="7">
        <f>SUMIFS(HNTopUp!$W:$W,HNTopUp!$M:$M,T$4,HNTopUp!B:B,'April Payment'!B40)</f>
        <v>0</v>
      </c>
      <c r="U40" s="7">
        <f>SUMIFS(HNTopUp!$W:$W,HNTopUp!$M:$M,U$4,HNTopUp!B:B,'April Payment'!B40)</f>
        <v>28282.051282051285</v>
      </c>
      <c r="V40" s="7">
        <f>SUMIFS(HNTopUp!$W:$W,HNTopUp!$M:$M,V$4,HNTopUp!$B:$B,'April Payment'!$B40)</f>
        <v>0</v>
      </c>
      <c r="W40" s="7">
        <f>SUMIFS(HNTopUp!$W:$W,HNTopUp!$M:$M,W$4,HNTopUp!$B:$B,'April Payment'!$B40)</f>
        <v>0</v>
      </c>
      <c r="X40" s="7">
        <f>SUMIFS(HNTopUp!$W:$W,HNTopUp!$M:$M,X$4,HNTopUp!$B:$B,'April Payment'!$B40)</f>
        <v>0</v>
      </c>
      <c r="Y40" s="7">
        <f>SUMIFS(HNTopUp!$W:$W,HNTopUp!$M:$M,Y$4,HNTopUp!$B:$B,'April Payment'!$B40)</f>
        <v>0</v>
      </c>
      <c r="Z40" s="7">
        <f>SUMIFS(HNTopUp!$W:$W,HNTopUp!$M:$M,Z$4,HNTopUp!$B:$B,'April Payment'!$B40)</f>
        <v>0</v>
      </c>
      <c r="AA40" s="7">
        <f>SUMIFS(POST16!$W:$W,POST16!$M:$M,AA$4,POST16!$Q:$Q,'April Payment'!$H40)</f>
        <v>0</v>
      </c>
      <c r="AB40" s="7">
        <f>SUMIFS(POST16!$W:$W,POST16!$M:$M,AB$4,POST16!$Q:$Q,'April Payment'!$H40)</f>
        <v>0</v>
      </c>
      <c r="AC40" s="7">
        <f>SUMIFS(POST16!$W:$W,POST16!$M:$M,AC$4,POST16!$Q:$Q,'April Payment'!$H40)</f>
        <v>0</v>
      </c>
      <c r="AD40" s="7">
        <f>SUMIFS(POST16!$W:$W,POST16!$M:$M,AD$4,POST16!$Q:$Q,'April Payment'!$H40)</f>
        <v>0</v>
      </c>
      <c r="AE40" s="7">
        <f>SUMIFS(POST16!$W:$W,POST16!$M:$M,AE$4,POST16!$Q:$Q,'April Payment'!$H40)</f>
        <v>0</v>
      </c>
      <c r="AF40" s="7">
        <f>SUMIFS(MISC!$W:$W,MISC!$M:$M,AF$4,MISC!$Q:$Q,H40)</f>
        <v>0</v>
      </c>
      <c r="AG40" s="7">
        <f>SUMIFS(MISC!$W:$W,MISC!$M:$M,AG$4,MISC!$Q:$Q,H40)</f>
        <v>0</v>
      </c>
      <c r="AH40" s="7">
        <f>SUMIFS(SMHL!$W:$W,SMHL!$M:$M,AH$4,SMHL!$Q:$Q,'April Payment'!$H40)</f>
        <v>0</v>
      </c>
      <c r="AI40" s="7">
        <f>SUMIFS(PPG!$W:$W,PPG!$M:$M,AI$4,PPG!$Q:$Q,'April Payment'!$H40)</f>
        <v>31450</v>
      </c>
      <c r="AJ40" s="7">
        <f>SUMIFS(PPG!$W:$W,PPG!$M:$M,AJ$4,PPG!$Q:$Q,'April Payment'!$H40)</f>
        <v>0</v>
      </c>
      <c r="AK40" s="5">
        <f t="shared" si="4"/>
        <v>288377.19952573883</v>
      </c>
      <c r="AL40" s="120"/>
      <c r="AM40" s="369">
        <f>AK40</f>
        <v>288377.19952573883</v>
      </c>
      <c r="AO40" s="120" t="s">
        <v>398</v>
      </c>
      <c r="AP40" s="120"/>
      <c r="AQ40" s="122"/>
      <c r="AS40" s="388"/>
      <c r="AT40" s="5"/>
      <c r="AV40" s="288"/>
      <c r="AW40" s="288"/>
    </row>
    <row r="41" spans="1:52" hidden="1" x14ac:dyDescent="0.3">
      <c r="B41">
        <v>3022077</v>
      </c>
      <c r="C41">
        <v>2077</v>
      </c>
      <c r="D41" t="s">
        <v>58</v>
      </c>
      <c r="E41" t="s">
        <v>748</v>
      </c>
      <c r="H41" t="s">
        <v>59</v>
      </c>
      <c r="I41" t="s">
        <v>23822</v>
      </c>
      <c r="J41" s="7">
        <f>IFERROR(_xlfn.XLOOKUP(H41,'APT 25-26'!D:D,'APT 25-26'!CQ:CQ),"")</f>
        <v>852354.81676252745</v>
      </c>
      <c r="K41" s="7">
        <f>SUMIFS(NurserySupplement!$W:$W,NurserySupplement!$M:$M,K$4,NurserySupplement!$B:$B,B41)</f>
        <v>0</v>
      </c>
      <c r="L41" s="7"/>
      <c r="M41" s="7">
        <f>SUMIFS(HNPlaces!$W:$W,HNPlaces!$M:$M,M$4,HNPlaces!$Q:$Q,'April Payment'!$H41)</f>
        <v>0</v>
      </c>
      <c r="N41" s="7">
        <f>SUMIFS(HNPlaces!$W:$W,HNPlaces!$M:$M,N$4,HNPlaces!$Q:$Q,'April Payment'!$H41)</f>
        <v>0</v>
      </c>
      <c r="O41" s="7">
        <f>SUMIFS(HNPlaces!$W:$W,HNPlaces!$M:$M,O$4,HNPlaces!$Q:$Q,'April Payment'!$H41)</f>
        <v>0</v>
      </c>
      <c r="P41" s="7">
        <f>SUMIFS(HNPlaces!$W:$W,HNPlaces!$M:$M,P$4,HNPlaces!$Q:$Q,'April Payment'!$H41)</f>
        <v>0</v>
      </c>
      <c r="Q41" s="7">
        <f>SUMIFS(HNPlaces!$W:$W,HNPlaces!$M:$M,Q$4,HNPlaces!$Q:$Q,'April Payment'!$H41)</f>
        <v>0</v>
      </c>
      <c r="R41" s="7">
        <f>SUMIFS(HNPlaces!$W:$W,HNPlaces!$M:$M,R$4,HNPlaces!$Q:$Q,'April Payment'!$H41)</f>
        <v>19384.615384615383</v>
      </c>
      <c r="S41" s="7">
        <f>SUMIFS(HNPlaces!$W:$W,HNPlaces!$M:$M,S$4,HNPlaces!$Q:$Q,'April Payment'!$H41)</f>
        <v>0</v>
      </c>
      <c r="T41" s="7">
        <f>SUMIFS(HNTopUp!$W:$W,HNTopUp!$M:$M,T$4,HNTopUp!B:B,'April Payment'!B41)</f>
        <v>0</v>
      </c>
      <c r="U41" s="7">
        <f>SUMIFS(HNTopUp!$W:$W,HNTopUp!$M:$M,U$4,HNTopUp!B:B,'April Payment'!B41)</f>
        <v>76317.155384615384</v>
      </c>
      <c r="V41" s="7">
        <f>SUMIFS(HNTopUp!$W:$W,HNTopUp!$M:$M,V$4,HNTopUp!$B:$B,'April Payment'!$B41)</f>
        <v>0</v>
      </c>
      <c r="W41" s="7">
        <f>SUMIFS(HNTopUp!$W:$W,HNTopUp!$M:$M,W$4,HNTopUp!$B:$B,'April Payment'!$B41)</f>
        <v>60111.692307692305</v>
      </c>
      <c r="X41" s="7">
        <f>SUMIFS(HNTopUp!$W:$W,HNTopUp!$M:$M,X$4,HNTopUp!$B:$B,'April Payment'!$B41)</f>
        <v>264.76923076923077</v>
      </c>
      <c r="Y41" s="7">
        <f>SUMIFS(HNTopUp!$W:$W,HNTopUp!$M:$M,Y$4,HNTopUp!$B:$B,'April Payment'!$B41)</f>
        <v>0</v>
      </c>
      <c r="Z41" s="7">
        <f>SUMIFS(HNTopUp!$W:$W,HNTopUp!$M:$M,Z$4,HNTopUp!$B:$B,'April Payment'!$B41)</f>
        <v>0</v>
      </c>
      <c r="AA41" s="7">
        <f>SUMIFS(POST16!$W:$W,POST16!$M:$M,AA$4,POST16!$Q:$Q,'April Payment'!$H41)</f>
        <v>0</v>
      </c>
      <c r="AB41" s="7">
        <f>SUMIFS(POST16!$W:$W,POST16!$M:$M,AB$4,POST16!$Q:$Q,'April Payment'!$H41)</f>
        <v>0</v>
      </c>
      <c r="AC41" s="7">
        <f>SUMIFS(POST16!$W:$W,POST16!$M:$M,AC$4,POST16!$Q:$Q,'April Payment'!$H41)</f>
        <v>0</v>
      </c>
      <c r="AD41" s="7">
        <f>SUMIFS(POST16!$W:$W,POST16!$M:$M,AD$4,POST16!$Q:$Q,'April Payment'!$H41)</f>
        <v>0</v>
      </c>
      <c r="AE41" s="7">
        <f>SUMIFS(POST16!$W:$W,POST16!$M:$M,AE$4,POST16!$Q:$Q,'April Payment'!$H41)</f>
        <v>0</v>
      </c>
      <c r="AF41" s="7">
        <f>SUMIFS(MISC!$W:$W,MISC!$M:$M,AF$4,MISC!$Q:$Q,H41)</f>
        <v>0</v>
      </c>
      <c r="AG41" s="7">
        <f>SUMIFS(MISC!$W:$W,MISC!$M:$M,AG$4,MISC!$Q:$Q,H41)</f>
        <v>0</v>
      </c>
      <c r="AH41" s="7">
        <f>SUMIFS(SMHL!$W:$W,SMHL!$M:$M,AH$4,SMHL!$Q:$Q,'April Payment'!$H41)</f>
        <v>1200</v>
      </c>
      <c r="AI41" s="7">
        <f>SUMIFS(PPG!$W:$W,PPG!$M:$M,AI$4,PPG!$Q:$Q,'April Payment'!$H41)</f>
        <v>147240</v>
      </c>
      <c r="AJ41" s="7">
        <f>SUMIFS(PPG!$W:$W,PPG!$M:$M,AJ$4,PPG!$Q:$Q,'April Payment'!$H41)</f>
        <v>0</v>
      </c>
      <c r="AK41" s="5">
        <f t="shared" si="4"/>
        <v>1156873.0490702197</v>
      </c>
      <c r="AL41" s="120">
        <v>1156872.0490702197</v>
      </c>
      <c r="AM41" s="369">
        <f>AK41-AL41</f>
        <v>1</v>
      </c>
      <c r="AN41" s="5"/>
      <c r="AO41" s="120">
        <v>677810.17308312003</v>
      </c>
      <c r="AP41" s="120">
        <v>590395.85000000021</v>
      </c>
      <c r="AQ41" s="122">
        <v>1268206.0230831201</v>
      </c>
      <c r="AR41" s="120">
        <v>590395.85000000021</v>
      </c>
      <c r="AS41" s="49">
        <v>566477.19907021953</v>
      </c>
      <c r="AT41" s="490">
        <v>566476.19907021953</v>
      </c>
      <c r="AU41" s="469">
        <v>1156872.0490702197</v>
      </c>
      <c r="AV41" s="5">
        <v>1</v>
      </c>
      <c r="AW41" s="288"/>
      <c r="AX41" s="49"/>
      <c r="AZ41" s="120">
        <f>AT41</f>
        <v>566476.19907021953</v>
      </c>
    </row>
    <row r="42" spans="1:52" hidden="1" x14ac:dyDescent="0.3">
      <c r="B42">
        <v>3022078</v>
      </c>
      <c r="C42">
        <v>2078</v>
      </c>
      <c r="D42" t="s">
        <v>232</v>
      </c>
      <c r="E42" t="s">
        <v>748</v>
      </c>
      <c r="H42" t="s">
        <v>233</v>
      </c>
      <c r="I42" t="s">
        <v>234</v>
      </c>
      <c r="J42" s="7">
        <f>IFERROR(_xlfn.XLOOKUP(H42,'APT 25-26'!D:D,'APT 25-26'!CQ:CQ),"")</f>
        <v>273647.75070311152</v>
      </c>
      <c r="K42" s="7">
        <f>SUMIFS(NurserySupplement!$W:$W,NurserySupplement!$M:$M,K$4,NurserySupplement!$B:$B,B42)</f>
        <v>0</v>
      </c>
      <c r="L42" s="7"/>
      <c r="M42" s="7">
        <f>SUMIFS(HNPlaces!$W:$W,HNPlaces!$M:$M,M$4,HNPlaces!$Q:$Q,'April Payment'!$H42)</f>
        <v>0</v>
      </c>
      <c r="N42" s="7">
        <f>SUMIFS(HNPlaces!$W:$W,HNPlaces!$M:$M,N$4,HNPlaces!$Q:$Q,'April Payment'!$H42)</f>
        <v>0</v>
      </c>
      <c r="O42" s="7">
        <f>SUMIFS(HNPlaces!$W:$W,HNPlaces!$M:$M,O$4,HNPlaces!$Q:$Q,'April Payment'!$H42)</f>
        <v>0</v>
      </c>
      <c r="P42" s="7">
        <f>SUMIFS(HNPlaces!$W:$W,HNPlaces!$M:$M,P$4,HNPlaces!$Q:$Q,'April Payment'!$H42)</f>
        <v>0</v>
      </c>
      <c r="Q42" s="7">
        <f>SUMIFS(HNPlaces!$W:$W,HNPlaces!$M:$M,Q$4,HNPlaces!$Q:$Q,'April Payment'!$H42)</f>
        <v>0</v>
      </c>
      <c r="R42" s="7">
        <f>SUMIFS(HNPlaces!$W:$W,HNPlaces!$M:$M,R$4,HNPlaces!$Q:$Q,'April Payment'!$H42)</f>
        <v>0</v>
      </c>
      <c r="S42" s="7">
        <f>SUMIFS(HNPlaces!$W:$W,HNPlaces!$M:$M,S$4,HNPlaces!$Q:$Q,'April Payment'!$H42)</f>
        <v>0</v>
      </c>
      <c r="T42" s="7">
        <f>SUMIFS(HNTopUp!$W:$W,HNTopUp!$M:$M,T$4,HNTopUp!B:B,'April Payment'!B42)</f>
        <v>0</v>
      </c>
      <c r="U42" s="7">
        <f>SUMIFS(HNTopUp!$W:$W,HNTopUp!$M:$M,U$4,HNTopUp!B:B,'April Payment'!B42)</f>
        <v>6900.9230769230771</v>
      </c>
      <c r="V42" s="7">
        <f>SUMIFS(HNTopUp!$W:$W,HNTopUp!$M:$M,V$4,HNTopUp!$B:$B,'April Payment'!$B42)</f>
        <v>0</v>
      </c>
      <c r="W42" s="7">
        <f>SUMIFS(HNTopUp!$W:$W,HNTopUp!$M:$M,W$4,HNTopUp!$B:$B,'April Payment'!$B42)</f>
        <v>0</v>
      </c>
      <c r="X42" s="7">
        <f>SUMIFS(HNTopUp!$W:$W,HNTopUp!$M:$M,X$4,HNTopUp!$B:$B,'April Payment'!$B42)</f>
        <v>0</v>
      </c>
      <c r="Y42" s="7">
        <f>SUMIFS(HNTopUp!$W:$W,HNTopUp!$M:$M,Y$4,HNTopUp!$B:$B,'April Payment'!$B42)</f>
        <v>0</v>
      </c>
      <c r="Z42" s="7">
        <f>SUMIFS(HNTopUp!$W:$W,HNTopUp!$M:$M,Z$4,HNTopUp!$B:$B,'April Payment'!$B42)</f>
        <v>0</v>
      </c>
      <c r="AA42" s="7">
        <f>SUMIFS(POST16!$W:$W,POST16!$M:$M,AA$4,POST16!$Q:$Q,'April Payment'!$H42)</f>
        <v>0</v>
      </c>
      <c r="AB42" s="7">
        <f>SUMIFS(POST16!$W:$W,POST16!$M:$M,AB$4,POST16!$Q:$Q,'April Payment'!$H42)</f>
        <v>0</v>
      </c>
      <c r="AC42" s="7">
        <f>SUMIFS(POST16!$W:$W,POST16!$M:$M,AC$4,POST16!$Q:$Q,'April Payment'!$H42)</f>
        <v>0</v>
      </c>
      <c r="AD42" s="7">
        <f>SUMIFS(POST16!$W:$W,POST16!$M:$M,AD$4,POST16!$Q:$Q,'April Payment'!$H42)</f>
        <v>0</v>
      </c>
      <c r="AE42" s="7">
        <f>SUMIFS(POST16!$W:$W,POST16!$M:$M,AE$4,POST16!$Q:$Q,'April Payment'!$H42)</f>
        <v>0</v>
      </c>
      <c r="AF42" s="7">
        <f>SUMIFS(MISC!$W:$W,MISC!$M:$M,AF$4,MISC!$Q:$Q,H42)</f>
        <v>0</v>
      </c>
      <c r="AG42" s="7">
        <f>SUMIFS(MISC!$W:$W,MISC!$M:$M,AG$4,MISC!$Q:$Q,H42)</f>
        <v>0</v>
      </c>
      <c r="AH42" s="7">
        <f>SUMIFS(SMHL!$W:$W,SMHL!$M:$M,AH$4,SMHL!$Q:$Q,'April Payment'!$H42)</f>
        <v>0</v>
      </c>
      <c r="AI42" s="7">
        <f>SUMIFS(PPG!$W:$W,PPG!$M:$M,AI$4,PPG!$Q:$Q,'April Payment'!$H42)</f>
        <v>5920</v>
      </c>
      <c r="AJ42" s="7">
        <f>SUMIFS(PPG!$W:$W,PPG!$M:$M,AJ$4,PPG!$Q:$Q,'April Payment'!$H42)</f>
        <v>0</v>
      </c>
      <c r="AK42" s="5">
        <f t="shared" si="4"/>
        <v>286468.67378003459</v>
      </c>
      <c r="AL42" s="120">
        <v>181715.8835398076</v>
      </c>
      <c r="AM42" s="369">
        <f>AK42-AL42</f>
        <v>104752.79024022698</v>
      </c>
      <c r="AN42" s="5"/>
      <c r="AO42" s="120">
        <v>42361.143539807526</v>
      </c>
      <c r="AP42" s="120">
        <v>139354.74000000008</v>
      </c>
      <c r="AQ42" s="122">
        <v>181715.8835398076</v>
      </c>
      <c r="AR42" s="120">
        <v>139354.74000000008</v>
      </c>
      <c r="AS42" s="49">
        <v>147113.93378003451</v>
      </c>
      <c r="AT42" s="490">
        <v>42361.143539807526</v>
      </c>
      <c r="AU42" s="469">
        <v>181715.8835398076</v>
      </c>
      <c r="AV42" s="5">
        <v>104752.79024022698</v>
      </c>
      <c r="AW42" s="288"/>
      <c r="AX42" s="49"/>
      <c r="AZ42" s="120">
        <f>AT42</f>
        <v>42361.143539807526</v>
      </c>
    </row>
    <row r="43" spans="1:52" x14ac:dyDescent="0.3">
      <c r="B43">
        <v>3022079</v>
      </c>
      <c r="C43">
        <v>2079</v>
      </c>
      <c r="D43" t="s">
        <v>16</v>
      </c>
      <c r="E43" t="s">
        <v>748</v>
      </c>
      <c r="H43" t="s">
        <v>17</v>
      </c>
      <c r="I43" t="s">
        <v>18</v>
      </c>
      <c r="J43" s="7">
        <f>IFERROR(_xlfn.XLOOKUP(H43,'APT 25-26'!D:D,'APT 25-26'!CQ:CQ),"")</f>
        <v>308368.18769230769</v>
      </c>
      <c r="K43" s="7">
        <f>SUMIFS(NurserySupplement!$W:$W,NurserySupplement!$M:$M,K$4,NurserySupplement!$B:$B,B43)</f>
        <v>0</v>
      </c>
      <c r="L43" s="7"/>
      <c r="M43" s="7">
        <f>SUMIFS(HNPlaces!$W:$W,HNPlaces!$M:$M,M$4,HNPlaces!$Q:$Q,'April Payment'!$H43)</f>
        <v>0</v>
      </c>
      <c r="N43" s="7">
        <f>SUMIFS(HNPlaces!$W:$W,HNPlaces!$M:$M,N$4,HNPlaces!$Q:$Q,'April Payment'!$H43)</f>
        <v>0</v>
      </c>
      <c r="O43" s="7">
        <f>SUMIFS(HNPlaces!$W:$W,HNPlaces!$M:$M,O$4,HNPlaces!$Q:$Q,'April Payment'!$H43)</f>
        <v>0</v>
      </c>
      <c r="P43" s="7">
        <f>SUMIFS(HNPlaces!$W:$W,HNPlaces!$M:$M,P$4,HNPlaces!$Q:$Q,'April Payment'!$H43)</f>
        <v>0</v>
      </c>
      <c r="Q43" s="7">
        <f>SUMIFS(HNPlaces!$W:$W,HNPlaces!$M:$M,Q$4,HNPlaces!$Q:$Q,'April Payment'!$H43)</f>
        <v>0</v>
      </c>
      <c r="R43" s="7">
        <f>SUMIFS(HNPlaces!$W:$W,HNPlaces!$M:$M,R$4,HNPlaces!$Q:$Q,'April Payment'!$H43)</f>
        <v>0</v>
      </c>
      <c r="S43" s="7">
        <f>SUMIFS(HNPlaces!$W:$W,HNPlaces!$M:$M,S$4,HNPlaces!$Q:$Q,'April Payment'!$H43)</f>
        <v>0</v>
      </c>
      <c r="T43" s="7">
        <f>SUMIFS(HNTopUp!$W:$W,HNTopUp!$M:$M,T$4,HNTopUp!B:B,'April Payment'!B43)</f>
        <v>0</v>
      </c>
      <c r="U43" s="7">
        <f>SUMIFS(HNTopUp!$W:$W,HNTopUp!$M:$M,U$4,HNTopUp!B:B,'April Payment'!B43)</f>
        <v>6900.9230769230771</v>
      </c>
      <c r="V43" s="7">
        <f>SUMIFS(HNTopUp!$W:$W,HNTopUp!$M:$M,V$4,HNTopUp!$B:$B,'April Payment'!$B43)</f>
        <v>0</v>
      </c>
      <c r="W43" s="7">
        <f>SUMIFS(HNTopUp!$W:$W,HNTopUp!$M:$M,W$4,HNTopUp!$B:$B,'April Payment'!$B43)</f>
        <v>0</v>
      </c>
      <c r="X43" s="7">
        <f>SUMIFS(HNTopUp!$W:$W,HNTopUp!$M:$M,X$4,HNTopUp!$B:$B,'April Payment'!$B43)</f>
        <v>0</v>
      </c>
      <c r="Y43" s="7">
        <f>SUMIFS(HNTopUp!$W:$W,HNTopUp!$M:$M,Y$4,HNTopUp!$B:$B,'April Payment'!$B43)</f>
        <v>0</v>
      </c>
      <c r="Z43" s="7">
        <f>SUMIFS(HNTopUp!$W:$W,HNTopUp!$M:$M,Z$4,HNTopUp!$B:$B,'April Payment'!$B43)</f>
        <v>0</v>
      </c>
      <c r="AA43" s="7">
        <f>SUMIFS(POST16!$W:$W,POST16!$M:$M,AA$4,POST16!$Q:$Q,'April Payment'!$H43)</f>
        <v>0</v>
      </c>
      <c r="AB43" s="7">
        <f>SUMIFS(POST16!$W:$W,POST16!$M:$M,AB$4,POST16!$Q:$Q,'April Payment'!$H43)</f>
        <v>0</v>
      </c>
      <c r="AC43" s="7">
        <f>SUMIFS(POST16!$W:$W,POST16!$M:$M,AC$4,POST16!$Q:$Q,'April Payment'!$H43)</f>
        <v>0</v>
      </c>
      <c r="AD43" s="7">
        <f>SUMIFS(POST16!$W:$W,POST16!$M:$M,AD$4,POST16!$Q:$Q,'April Payment'!$H43)</f>
        <v>0</v>
      </c>
      <c r="AE43" s="7">
        <f>SUMIFS(POST16!$W:$W,POST16!$M:$M,AE$4,POST16!$Q:$Q,'April Payment'!$H43)</f>
        <v>0</v>
      </c>
      <c r="AF43" s="7">
        <f>SUMIFS(MISC!$W:$W,MISC!$M:$M,AF$4,MISC!$Q:$Q,H43)</f>
        <v>0</v>
      </c>
      <c r="AG43" s="7">
        <f>SUMIFS(MISC!$W:$W,MISC!$M:$M,AG$4,MISC!$Q:$Q,H43)</f>
        <v>0</v>
      </c>
      <c r="AH43" s="7">
        <f>SUMIFS(SMHL!$W:$W,SMHL!$M:$M,AH$4,SMHL!$Q:$Q,'April Payment'!$H43)</f>
        <v>0</v>
      </c>
      <c r="AI43" s="7">
        <f>SUMIFS(PPG!$W:$W,PPG!$M:$M,AI$4,PPG!$Q:$Q,'April Payment'!$H43)</f>
        <v>3700</v>
      </c>
      <c r="AJ43" s="7">
        <f>SUMIFS(PPG!$W:$W,PPG!$M:$M,AJ$4,PPG!$Q:$Q,'April Payment'!$H43)</f>
        <v>0</v>
      </c>
      <c r="AK43" s="5">
        <f t="shared" si="4"/>
        <v>318969.11076923076</v>
      </c>
      <c r="AL43" s="120">
        <v>262625.95877616375</v>
      </c>
      <c r="AM43" s="369">
        <f>AK43-AL43</f>
        <v>56343.151993067004</v>
      </c>
      <c r="AN43" s="5"/>
      <c r="AO43" s="120">
        <v>103818.64877616381</v>
      </c>
      <c r="AP43" s="120">
        <v>158807.30999999994</v>
      </c>
      <c r="AQ43" s="122">
        <v>262625.95877616375</v>
      </c>
      <c r="AR43" s="120">
        <v>158807.30999999994</v>
      </c>
      <c r="AS43" s="49">
        <v>160161.80076923082</v>
      </c>
      <c r="AT43" s="490">
        <v>103818.64877616381</v>
      </c>
      <c r="AU43" s="469">
        <v>262625.95877616375</v>
      </c>
      <c r="AV43" s="5">
        <v>56343.151993067004</v>
      </c>
      <c r="AW43" s="288"/>
      <c r="AX43" s="49"/>
      <c r="AZ43" s="120">
        <f>AT43</f>
        <v>103818.64877616381</v>
      </c>
    </row>
    <row r="44" spans="1:52" hidden="1" x14ac:dyDescent="0.3">
      <c r="B44">
        <v>3023300</v>
      </c>
      <c r="C44">
        <v>3300</v>
      </c>
      <c r="D44" t="s">
        <v>23823</v>
      </c>
      <c r="E44" t="s">
        <v>748</v>
      </c>
      <c r="H44" t="s">
        <v>113</v>
      </c>
      <c r="I44" t="s">
        <v>114</v>
      </c>
      <c r="J44" s="7">
        <f>IFERROR(_xlfn.XLOOKUP(H44,'APT 25-26'!D:D,'APT 25-26'!CQ:CQ),"")</f>
        <v>188509.64756999523</v>
      </c>
      <c r="K44" s="7">
        <f>SUMIFS(NurserySupplement!$W:$W,NurserySupplement!$M:$M,K$4,NurserySupplement!$B:$B,B44)</f>
        <v>0</v>
      </c>
      <c r="L44" s="7"/>
      <c r="M44" s="7">
        <f>SUMIFS(HNPlaces!$W:$W,HNPlaces!$M:$M,M$4,HNPlaces!$Q:$Q,'April Payment'!$H44)</f>
        <v>0</v>
      </c>
      <c r="N44" s="7">
        <f>SUMIFS(HNPlaces!$W:$W,HNPlaces!$M:$M,N$4,HNPlaces!$Q:$Q,'April Payment'!$H44)</f>
        <v>0</v>
      </c>
      <c r="O44" s="7">
        <f>SUMIFS(HNPlaces!$W:$W,HNPlaces!$M:$M,O$4,HNPlaces!$Q:$Q,'April Payment'!$H44)</f>
        <v>0</v>
      </c>
      <c r="P44" s="7">
        <f>SUMIFS(HNPlaces!$W:$W,HNPlaces!$M:$M,P$4,HNPlaces!$Q:$Q,'April Payment'!$H44)</f>
        <v>0</v>
      </c>
      <c r="Q44" s="7">
        <f>SUMIFS(HNPlaces!$W:$W,HNPlaces!$M:$M,Q$4,HNPlaces!$Q:$Q,'April Payment'!$H44)</f>
        <v>0</v>
      </c>
      <c r="R44" s="7">
        <f>SUMIFS(HNPlaces!$W:$W,HNPlaces!$M:$M,R$4,HNPlaces!$Q:$Q,'April Payment'!$H44)</f>
        <v>0</v>
      </c>
      <c r="S44" s="7">
        <f>SUMIFS(HNPlaces!$W:$W,HNPlaces!$M:$M,S$4,HNPlaces!$Q:$Q,'April Payment'!$H44)</f>
        <v>0</v>
      </c>
      <c r="T44" s="7">
        <f>SUMIFS(HNTopUp!$W:$W,HNTopUp!$M:$M,T$4,HNTopUp!B:B,'April Payment'!B44)</f>
        <v>0</v>
      </c>
      <c r="U44" s="7">
        <f>SUMIFS(HNTopUp!$W:$W,HNTopUp!$M:$M,U$4,HNTopUp!B:B,'April Payment'!B44)</f>
        <v>13241.076923076924</v>
      </c>
      <c r="V44" s="7">
        <f>SUMIFS(HNTopUp!$W:$W,HNTopUp!$M:$M,V$4,HNTopUp!$B:$B,'April Payment'!$B44)</f>
        <v>0</v>
      </c>
      <c r="W44" s="7">
        <f>SUMIFS(HNTopUp!$W:$W,HNTopUp!$M:$M,W$4,HNTopUp!$B:$B,'April Payment'!$B44)</f>
        <v>0</v>
      </c>
      <c r="X44" s="7">
        <f>SUMIFS(HNTopUp!$W:$W,HNTopUp!$M:$M,X$4,HNTopUp!$B:$B,'April Payment'!$B44)</f>
        <v>0</v>
      </c>
      <c r="Y44" s="7">
        <f>SUMIFS(HNTopUp!$W:$W,HNTopUp!$M:$M,Y$4,HNTopUp!$B:$B,'April Payment'!$B44)</f>
        <v>0</v>
      </c>
      <c r="Z44" s="7">
        <f>SUMIFS(HNTopUp!$W:$W,HNTopUp!$M:$M,Z$4,HNTopUp!$B:$B,'April Payment'!$B44)</f>
        <v>0</v>
      </c>
      <c r="AA44" s="7">
        <f>SUMIFS(POST16!$W:$W,POST16!$M:$M,AA$4,POST16!$Q:$Q,'April Payment'!$H44)</f>
        <v>0</v>
      </c>
      <c r="AB44" s="7">
        <f>SUMIFS(POST16!$W:$W,POST16!$M:$M,AB$4,POST16!$Q:$Q,'April Payment'!$H44)</f>
        <v>0</v>
      </c>
      <c r="AC44" s="7">
        <f>SUMIFS(POST16!$W:$W,POST16!$M:$M,AC$4,POST16!$Q:$Q,'April Payment'!$H44)</f>
        <v>0</v>
      </c>
      <c r="AD44" s="7">
        <f>SUMIFS(POST16!$W:$W,POST16!$M:$M,AD$4,POST16!$Q:$Q,'April Payment'!$H44)</f>
        <v>0</v>
      </c>
      <c r="AE44" s="7">
        <f>SUMIFS(POST16!$W:$W,POST16!$M:$M,AE$4,POST16!$Q:$Q,'April Payment'!$H44)</f>
        <v>0</v>
      </c>
      <c r="AF44" s="7">
        <f>SUMIFS(MISC!$W:$W,MISC!$M:$M,AF$4,MISC!$Q:$Q,H44)</f>
        <v>0</v>
      </c>
      <c r="AG44" s="7">
        <f>SUMIFS(MISC!$W:$W,MISC!$M:$M,AG$4,MISC!$Q:$Q,H44)</f>
        <v>0</v>
      </c>
      <c r="AH44" s="7">
        <f>SUMIFS(SMHL!$W:$W,SMHL!$M:$M,AH$4,SMHL!$Q:$Q,'April Payment'!$H44)</f>
        <v>1200</v>
      </c>
      <c r="AI44" s="7">
        <f>SUMIFS(PPG!$W:$W,PPG!$M:$M,AI$4,PPG!$Q:$Q,'April Payment'!$H44)</f>
        <v>32930</v>
      </c>
      <c r="AJ44" s="7">
        <f>SUMIFS(PPG!$W:$W,PPG!$M:$M,AJ$4,PPG!$Q:$Q,'April Payment'!$H44)</f>
        <v>0</v>
      </c>
      <c r="AK44" s="5">
        <f t="shared" si="4"/>
        <v>235880.72449307216</v>
      </c>
      <c r="AL44" s="120"/>
      <c r="AM44" s="369">
        <f>AK44</f>
        <v>235880.72449307216</v>
      </c>
      <c r="AO44" s="120">
        <v>0</v>
      </c>
      <c r="AP44" s="120"/>
      <c r="AQ44" s="122"/>
      <c r="AS44" s="388"/>
      <c r="AT44" s="5"/>
      <c r="AV44" s="288"/>
      <c r="AW44" s="288"/>
    </row>
    <row r="45" spans="1:52" hidden="1" x14ac:dyDescent="0.3">
      <c r="B45">
        <v>3023302</v>
      </c>
      <c r="C45">
        <v>3302</v>
      </c>
      <c r="D45" t="s">
        <v>67</v>
      </c>
      <c r="H45" t="s">
        <v>68</v>
      </c>
      <c r="I45" t="s">
        <v>69</v>
      </c>
      <c r="J45" s="7">
        <f>IFERROR(_xlfn.XLOOKUP(H45,'APT 25-26'!D:D,'APT 25-26'!CQ:CQ),"")</f>
        <v>170626.71129336234</v>
      </c>
      <c r="K45" s="7">
        <f>SUMIFS(NurserySupplement!$W:$W,NurserySupplement!$M:$M,K$4,NurserySupplement!$B:$B,B45)</f>
        <v>0</v>
      </c>
      <c r="L45" s="7"/>
      <c r="M45" s="7">
        <f>SUMIFS(HNPlaces!$W:$W,HNPlaces!$M:$M,M$4,HNPlaces!$Q:$Q,'April Payment'!$H45)</f>
        <v>0</v>
      </c>
      <c r="N45" s="7">
        <f>SUMIFS(HNPlaces!$W:$W,HNPlaces!$M:$M,N$4,HNPlaces!$Q:$Q,'April Payment'!$H45)</f>
        <v>0</v>
      </c>
      <c r="O45" s="7">
        <f>SUMIFS(HNPlaces!$W:$W,HNPlaces!$M:$M,O$4,HNPlaces!$Q:$Q,'April Payment'!$H45)</f>
        <v>0</v>
      </c>
      <c r="P45" s="7">
        <f>SUMIFS(HNPlaces!$W:$W,HNPlaces!$M:$M,P$4,HNPlaces!$Q:$Q,'April Payment'!$H45)</f>
        <v>0</v>
      </c>
      <c r="Q45" s="7">
        <f>SUMIFS(HNPlaces!$W:$W,HNPlaces!$M:$M,Q$4,HNPlaces!$Q:$Q,'April Payment'!$H45)</f>
        <v>0</v>
      </c>
      <c r="R45" s="7">
        <f>SUMIFS(HNPlaces!$W:$W,HNPlaces!$M:$M,R$4,HNPlaces!$Q:$Q,'April Payment'!$H45)</f>
        <v>0</v>
      </c>
      <c r="S45" s="7">
        <f>SUMIFS(HNPlaces!$W:$W,HNPlaces!$M:$M,S$4,HNPlaces!$Q:$Q,'April Payment'!$H45)</f>
        <v>0</v>
      </c>
      <c r="T45" s="7">
        <f>SUMIFS(HNTopUp!$W:$W,HNTopUp!$M:$M,T$4,HNTopUp!B:B,'April Payment'!B45)</f>
        <v>0</v>
      </c>
      <c r="U45" s="7">
        <f>SUMIFS(HNTopUp!$W:$W,HNTopUp!$M:$M,U$4,HNTopUp!B:B,'April Payment'!B45)</f>
        <v>13945.23076923077</v>
      </c>
      <c r="V45" s="7">
        <f>SUMIFS(HNTopUp!$W:$W,HNTopUp!$M:$M,V$4,HNTopUp!$B:$B,'April Payment'!$B45)</f>
        <v>0</v>
      </c>
      <c r="W45" s="7">
        <f>SUMIFS(HNTopUp!$W:$W,HNTopUp!$M:$M,W$4,HNTopUp!$B:$B,'April Payment'!$B45)</f>
        <v>0</v>
      </c>
      <c r="X45" s="7">
        <f>SUMIFS(HNTopUp!$W:$W,HNTopUp!$M:$M,X$4,HNTopUp!$B:$B,'April Payment'!$B45)</f>
        <v>0</v>
      </c>
      <c r="Y45" s="7">
        <f>SUMIFS(HNTopUp!$W:$W,HNTopUp!$M:$M,Y$4,HNTopUp!$B:$B,'April Payment'!$B45)</f>
        <v>0</v>
      </c>
      <c r="Z45" s="7">
        <f>SUMIFS(HNTopUp!$W:$W,HNTopUp!$M:$M,Z$4,HNTopUp!$B:$B,'April Payment'!$B45)</f>
        <v>0</v>
      </c>
      <c r="AA45" s="7">
        <f>SUMIFS(POST16!$W:$W,POST16!$M:$M,AA$4,POST16!$Q:$Q,'April Payment'!$H45)</f>
        <v>0</v>
      </c>
      <c r="AB45" s="7">
        <f>SUMIFS(POST16!$W:$W,POST16!$M:$M,AB$4,POST16!$Q:$Q,'April Payment'!$H45)</f>
        <v>0</v>
      </c>
      <c r="AC45" s="7">
        <f>SUMIFS(POST16!$W:$W,POST16!$M:$M,AC$4,POST16!$Q:$Q,'April Payment'!$H45)</f>
        <v>0</v>
      </c>
      <c r="AD45" s="7">
        <f>SUMIFS(POST16!$W:$W,POST16!$M:$M,AD$4,POST16!$Q:$Q,'April Payment'!$H45)</f>
        <v>0</v>
      </c>
      <c r="AE45" s="7">
        <f>SUMIFS(POST16!$W:$W,POST16!$M:$M,AE$4,POST16!$Q:$Q,'April Payment'!$H45)</f>
        <v>0</v>
      </c>
      <c r="AF45" s="7">
        <f>SUMIFS(MISC!$W:$W,MISC!$M:$M,AF$4,MISC!$Q:$Q,H45)</f>
        <v>0</v>
      </c>
      <c r="AG45" s="7">
        <f>SUMIFS(MISC!$W:$W,MISC!$M:$M,AG$4,MISC!$Q:$Q,H45)</f>
        <v>0</v>
      </c>
      <c r="AH45" s="7">
        <f>SUMIFS(SMHL!$W:$W,SMHL!$M:$M,AH$4,SMHL!$Q:$Q,'April Payment'!$H45)</f>
        <v>0</v>
      </c>
      <c r="AI45" s="7">
        <f>SUMIFS(PPG!$W:$W,PPG!$M:$M,AI$4,PPG!$Q:$Q,'April Payment'!$H45)</f>
        <v>9699</v>
      </c>
      <c r="AJ45" s="7">
        <f>SUMIFS(PPG!$W:$W,PPG!$M:$M,AJ$4,PPG!$Q:$Q,'April Payment'!$H45)</f>
        <v>0</v>
      </c>
      <c r="AK45" s="5">
        <f t="shared" si="4"/>
        <v>194270.94206259312</v>
      </c>
      <c r="AL45" s="120"/>
      <c r="AM45" s="369">
        <f>AK45</f>
        <v>194270.94206259312</v>
      </c>
      <c r="AO45" s="120" t="s">
        <v>398</v>
      </c>
      <c r="AP45" s="120"/>
      <c r="AQ45" s="122"/>
      <c r="AS45" s="388"/>
      <c r="AT45" s="5"/>
      <c r="AV45" s="288"/>
      <c r="AW45" s="288"/>
    </row>
    <row r="46" spans="1:52" hidden="1" x14ac:dyDescent="0.3">
      <c r="B46">
        <v>3023304</v>
      </c>
      <c r="C46">
        <v>3304</v>
      </c>
      <c r="D46" t="s">
        <v>34</v>
      </c>
      <c r="E46" t="s">
        <v>748</v>
      </c>
      <c r="H46" t="s">
        <v>35</v>
      </c>
      <c r="I46" t="s">
        <v>36</v>
      </c>
      <c r="J46" s="7">
        <f>IFERROR(_xlfn.XLOOKUP(H46,'APT 25-26'!D:D,'APT 25-26'!CQ:CQ),"")</f>
        <v>178370.52790158812</v>
      </c>
      <c r="K46" s="7">
        <f>SUMIFS(NurserySupplement!$W:$W,NurserySupplement!$M:$M,K$4,NurserySupplement!$B:$B,B46)</f>
        <v>0</v>
      </c>
      <c r="L46" s="7"/>
      <c r="M46" s="7">
        <f>SUMIFS(HNPlaces!$W:$W,HNPlaces!$M:$M,M$4,HNPlaces!$Q:$Q,'April Payment'!$H46)</f>
        <v>0</v>
      </c>
      <c r="N46" s="7">
        <f>SUMIFS(HNPlaces!$W:$W,HNPlaces!$M:$M,N$4,HNPlaces!$Q:$Q,'April Payment'!$H46)</f>
        <v>0</v>
      </c>
      <c r="O46" s="7">
        <f>SUMIFS(HNPlaces!$W:$W,HNPlaces!$M:$M,O$4,HNPlaces!$Q:$Q,'April Payment'!$H46)</f>
        <v>0</v>
      </c>
      <c r="P46" s="7">
        <f>SUMIFS(HNPlaces!$W:$W,HNPlaces!$M:$M,P$4,HNPlaces!$Q:$Q,'April Payment'!$H46)</f>
        <v>0</v>
      </c>
      <c r="Q46" s="7">
        <f>SUMIFS(HNPlaces!$W:$W,HNPlaces!$M:$M,Q$4,HNPlaces!$Q:$Q,'April Payment'!$H46)</f>
        <v>0</v>
      </c>
      <c r="R46" s="7">
        <f>SUMIFS(HNPlaces!$W:$W,HNPlaces!$M:$M,R$4,HNPlaces!$Q:$Q,'April Payment'!$H46)</f>
        <v>0</v>
      </c>
      <c r="S46" s="7">
        <f>SUMIFS(HNPlaces!$W:$W,HNPlaces!$M:$M,S$4,HNPlaces!$Q:$Q,'April Payment'!$H46)</f>
        <v>0</v>
      </c>
      <c r="T46" s="7">
        <f>SUMIFS(HNTopUp!$W:$W,HNTopUp!$M:$M,T$4,HNTopUp!B:B,'April Payment'!B46)</f>
        <v>0</v>
      </c>
      <c r="U46" s="7">
        <f>SUMIFS(HNTopUp!$W:$W,HNTopUp!$M:$M,U$4,HNTopUp!B:B,'April Payment'!B46)</f>
        <v>21599.076923076922</v>
      </c>
      <c r="V46" s="7">
        <f>SUMIFS(HNTopUp!$W:$W,HNTopUp!$M:$M,V$4,HNTopUp!$B:$B,'April Payment'!$B46)</f>
        <v>0</v>
      </c>
      <c r="W46" s="7">
        <f>SUMIFS(HNTopUp!$W:$W,HNTopUp!$M:$M,W$4,HNTopUp!$B:$B,'April Payment'!$B46)</f>
        <v>0</v>
      </c>
      <c r="X46" s="7">
        <f>SUMIFS(HNTopUp!$W:$W,HNTopUp!$M:$M,X$4,HNTopUp!$B:$B,'April Payment'!$B46)</f>
        <v>0</v>
      </c>
      <c r="Y46" s="7">
        <f>SUMIFS(HNTopUp!$W:$W,HNTopUp!$M:$M,Y$4,HNTopUp!$B:$B,'April Payment'!$B46)</f>
        <v>0</v>
      </c>
      <c r="Z46" s="7">
        <f>SUMIFS(HNTopUp!$W:$W,HNTopUp!$M:$M,Z$4,HNTopUp!$B:$B,'April Payment'!$B46)</f>
        <v>0</v>
      </c>
      <c r="AA46" s="7">
        <f>SUMIFS(POST16!$W:$W,POST16!$M:$M,AA$4,POST16!$Q:$Q,'April Payment'!$H46)</f>
        <v>0</v>
      </c>
      <c r="AB46" s="7">
        <f>SUMIFS(POST16!$W:$W,POST16!$M:$M,AB$4,POST16!$Q:$Q,'April Payment'!$H46)</f>
        <v>0</v>
      </c>
      <c r="AC46" s="7">
        <f>SUMIFS(POST16!$W:$W,POST16!$M:$M,AC$4,POST16!$Q:$Q,'April Payment'!$H46)</f>
        <v>0</v>
      </c>
      <c r="AD46" s="7">
        <f>SUMIFS(POST16!$W:$W,POST16!$M:$M,AD$4,POST16!$Q:$Q,'April Payment'!$H46)</f>
        <v>0</v>
      </c>
      <c r="AE46" s="7">
        <f>SUMIFS(POST16!$W:$W,POST16!$M:$M,AE$4,POST16!$Q:$Q,'April Payment'!$H46)</f>
        <v>0</v>
      </c>
      <c r="AF46" s="7">
        <f>SUMIFS(MISC!$W:$W,MISC!$M:$M,AF$4,MISC!$Q:$Q,H46)</f>
        <v>0</v>
      </c>
      <c r="AG46" s="7">
        <f>SUMIFS(MISC!$W:$W,MISC!$M:$M,AG$4,MISC!$Q:$Q,H46)</f>
        <v>0</v>
      </c>
      <c r="AH46" s="7">
        <f>SUMIFS(SMHL!$W:$W,SMHL!$M:$M,AH$4,SMHL!$Q:$Q,'April Payment'!$H46)</f>
        <v>0</v>
      </c>
      <c r="AI46" s="7">
        <f>SUMIFS(PPG!$W:$W,PPG!$M:$M,AI$4,PPG!$Q:$Q,'April Payment'!$H46)</f>
        <v>17664</v>
      </c>
      <c r="AJ46" s="7">
        <f>SUMIFS(PPG!$W:$W,PPG!$M:$M,AJ$4,PPG!$Q:$Q,'April Payment'!$H46)</f>
        <v>0</v>
      </c>
      <c r="AK46" s="5">
        <f t="shared" si="4"/>
        <v>217633.60482466506</v>
      </c>
      <c r="AL46" s="120">
        <v>146797.98391708906</v>
      </c>
      <c r="AM46" s="369">
        <f>AK46-AL46</f>
        <v>70835.620907575998</v>
      </c>
      <c r="AO46" s="120">
        <v>44425.863917089067</v>
      </c>
      <c r="AP46" s="120">
        <v>102372.12</v>
      </c>
      <c r="AQ46" s="122">
        <v>146797.98391708906</v>
      </c>
      <c r="AR46" s="120">
        <v>102372.12</v>
      </c>
      <c r="AS46" s="49">
        <v>115261.48482466507</v>
      </c>
      <c r="AT46" s="490">
        <v>44425.863917089067</v>
      </c>
      <c r="AU46" s="469">
        <v>146797.98391708906</v>
      </c>
      <c r="AV46" s="5">
        <v>70835.620907575998</v>
      </c>
      <c r="AW46" s="288"/>
      <c r="AX46" s="49"/>
      <c r="AZ46" s="120">
        <f>AT46</f>
        <v>44425.863917089067</v>
      </c>
    </row>
    <row r="47" spans="1:52" hidden="1" x14ac:dyDescent="0.3">
      <c r="B47">
        <v>3023305</v>
      </c>
      <c r="C47">
        <v>3305</v>
      </c>
      <c r="D47" t="s">
        <v>163</v>
      </c>
      <c r="H47" t="s">
        <v>164</v>
      </c>
      <c r="I47" t="s">
        <v>165</v>
      </c>
      <c r="J47" s="7">
        <f>IFERROR(_xlfn.XLOOKUP(H47,'APT 25-26'!D:D,'APT 25-26'!CQ:CQ),"")</f>
        <v>136502.74901393906</v>
      </c>
      <c r="K47" s="7">
        <f>SUMIFS(NurserySupplement!$W:$W,NurserySupplement!$M:$M,K$4,NurserySupplement!$B:$B,B47)</f>
        <v>0</v>
      </c>
      <c r="L47" s="7"/>
      <c r="M47" s="7">
        <f>SUMIFS(HNPlaces!$W:$W,HNPlaces!$M:$M,M$4,HNPlaces!$Q:$Q,'April Payment'!$H47)</f>
        <v>0</v>
      </c>
      <c r="N47" s="7">
        <f>SUMIFS(HNPlaces!$W:$W,HNPlaces!$M:$M,N$4,HNPlaces!$Q:$Q,'April Payment'!$H47)</f>
        <v>0</v>
      </c>
      <c r="O47" s="7">
        <f>SUMIFS(HNPlaces!$W:$W,HNPlaces!$M:$M,O$4,HNPlaces!$Q:$Q,'April Payment'!$H47)</f>
        <v>0</v>
      </c>
      <c r="P47" s="7">
        <f>SUMIFS(HNPlaces!$W:$W,HNPlaces!$M:$M,P$4,HNPlaces!$Q:$Q,'April Payment'!$H47)</f>
        <v>0</v>
      </c>
      <c r="Q47" s="7">
        <f>SUMIFS(HNPlaces!$W:$W,HNPlaces!$M:$M,Q$4,HNPlaces!$Q:$Q,'April Payment'!$H47)</f>
        <v>0</v>
      </c>
      <c r="R47" s="7">
        <f>SUMIFS(HNPlaces!$W:$W,HNPlaces!$M:$M,R$4,HNPlaces!$Q:$Q,'April Payment'!$H47)</f>
        <v>0</v>
      </c>
      <c r="S47" s="7">
        <f>SUMIFS(HNPlaces!$W:$W,HNPlaces!$M:$M,S$4,HNPlaces!$Q:$Q,'April Payment'!$H47)</f>
        <v>0</v>
      </c>
      <c r="T47" s="7">
        <f>SUMIFS(HNTopUp!$W:$W,HNTopUp!$M:$M,T$4,HNTopUp!B:B,'April Payment'!B47)</f>
        <v>0</v>
      </c>
      <c r="U47" s="7">
        <f>SUMIFS(HNTopUp!$W:$W,HNTopUp!$M:$M,U$4,HNTopUp!B:B,'April Payment'!B47)</f>
        <v>6004.7692307692305</v>
      </c>
      <c r="V47" s="7">
        <f>SUMIFS(HNTopUp!$W:$W,HNTopUp!$M:$M,V$4,HNTopUp!$B:$B,'April Payment'!$B47)</f>
        <v>0</v>
      </c>
      <c r="W47" s="7">
        <f>SUMIFS(HNTopUp!$W:$W,HNTopUp!$M:$M,W$4,HNTopUp!$B:$B,'April Payment'!$B47)</f>
        <v>0</v>
      </c>
      <c r="X47" s="7">
        <f>SUMIFS(HNTopUp!$W:$W,HNTopUp!$M:$M,X$4,HNTopUp!$B:$B,'April Payment'!$B47)</f>
        <v>0</v>
      </c>
      <c r="Y47" s="7">
        <f>SUMIFS(HNTopUp!$W:$W,HNTopUp!$M:$M,Y$4,HNTopUp!$B:$B,'April Payment'!$B47)</f>
        <v>0</v>
      </c>
      <c r="Z47" s="7">
        <f>SUMIFS(HNTopUp!$W:$W,HNTopUp!$M:$M,Z$4,HNTopUp!$B:$B,'April Payment'!$B47)</f>
        <v>0</v>
      </c>
      <c r="AA47" s="7">
        <f>SUMIFS(POST16!$W:$W,POST16!$M:$M,AA$4,POST16!$Q:$Q,'April Payment'!$H47)</f>
        <v>0</v>
      </c>
      <c r="AB47" s="7">
        <f>SUMIFS(POST16!$W:$W,POST16!$M:$M,AB$4,POST16!$Q:$Q,'April Payment'!$H47)</f>
        <v>0</v>
      </c>
      <c r="AC47" s="7">
        <f>SUMIFS(POST16!$W:$W,POST16!$M:$M,AC$4,POST16!$Q:$Q,'April Payment'!$H47)</f>
        <v>0</v>
      </c>
      <c r="AD47" s="7">
        <f>SUMIFS(POST16!$W:$W,POST16!$M:$M,AD$4,POST16!$Q:$Q,'April Payment'!$H47)</f>
        <v>0</v>
      </c>
      <c r="AE47" s="7">
        <f>SUMIFS(POST16!$W:$W,POST16!$M:$M,AE$4,POST16!$Q:$Q,'April Payment'!$H47)</f>
        <v>0</v>
      </c>
      <c r="AF47" s="7">
        <f>SUMIFS(MISC!$W:$W,MISC!$M:$M,AF$4,MISC!$Q:$Q,H47)</f>
        <v>0</v>
      </c>
      <c r="AG47" s="7">
        <f>SUMIFS(MISC!$W:$W,MISC!$M:$M,AG$4,MISC!$Q:$Q,H47)</f>
        <v>0</v>
      </c>
      <c r="AH47" s="7">
        <f>SUMIFS(SMHL!$W:$W,SMHL!$M:$M,AH$4,SMHL!$Q:$Q,'April Payment'!$H47)</f>
        <v>0</v>
      </c>
      <c r="AI47" s="7">
        <f>SUMIFS(PPG!$W:$W,PPG!$M:$M,AI$4,PPG!$Q:$Q,'April Payment'!$H47)</f>
        <v>9524</v>
      </c>
      <c r="AJ47" s="7">
        <f>SUMIFS(PPG!$W:$W,PPG!$M:$M,AJ$4,PPG!$Q:$Q,'April Payment'!$H47)</f>
        <v>0</v>
      </c>
      <c r="AK47" s="5">
        <f t="shared" si="4"/>
        <v>152031.51824470828</v>
      </c>
      <c r="AL47" s="120"/>
      <c r="AM47" s="369">
        <f>AK47</f>
        <v>152031.51824470828</v>
      </c>
      <c r="AO47" s="120" t="s">
        <v>398</v>
      </c>
      <c r="AP47" s="120"/>
      <c r="AQ47" s="122"/>
      <c r="AS47" s="388"/>
      <c r="AT47" s="5"/>
      <c r="AV47" s="288"/>
      <c r="AW47" s="288"/>
    </row>
    <row r="48" spans="1:52" hidden="1" x14ac:dyDescent="0.3">
      <c r="B48">
        <v>3023307</v>
      </c>
      <c r="C48">
        <v>3307</v>
      </c>
      <c r="D48" t="s">
        <v>154</v>
      </c>
      <c r="E48" t="s">
        <v>748</v>
      </c>
      <c r="H48" t="s">
        <v>155</v>
      </c>
      <c r="I48" t="s">
        <v>156</v>
      </c>
      <c r="J48" s="7">
        <f>IFERROR(_xlfn.XLOOKUP(H48,'APT 25-26'!D:D,'APT 25-26'!CQ:CQ),"")</f>
        <v>185425.24118993801</v>
      </c>
      <c r="K48" s="7">
        <f>SUMIFS(NurserySupplement!$W:$W,NurserySupplement!$M:$M,K$4,NurserySupplement!$B:$B,B48)</f>
        <v>0</v>
      </c>
      <c r="L48" s="7"/>
      <c r="M48" s="7">
        <f>SUMIFS(HNPlaces!$W:$W,HNPlaces!$M:$M,M$4,HNPlaces!$Q:$Q,'April Payment'!$H48)</f>
        <v>0</v>
      </c>
      <c r="N48" s="7">
        <f>SUMIFS(HNPlaces!$W:$W,HNPlaces!$M:$M,N$4,HNPlaces!$Q:$Q,'April Payment'!$H48)</f>
        <v>0</v>
      </c>
      <c r="O48" s="7">
        <f>SUMIFS(HNPlaces!$W:$W,HNPlaces!$M:$M,O$4,HNPlaces!$Q:$Q,'April Payment'!$H48)</f>
        <v>0</v>
      </c>
      <c r="P48" s="7">
        <f>SUMIFS(HNPlaces!$W:$W,HNPlaces!$M:$M,P$4,HNPlaces!$Q:$Q,'April Payment'!$H48)</f>
        <v>0</v>
      </c>
      <c r="Q48" s="7">
        <f>SUMIFS(HNPlaces!$W:$W,HNPlaces!$M:$M,Q$4,HNPlaces!$Q:$Q,'April Payment'!$H48)</f>
        <v>0</v>
      </c>
      <c r="R48" s="7">
        <f>SUMIFS(HNPlaces!$W:$W,HNPlaces!$M:$M,R$4,HNPlaces!$Q:$Q,'April Payment'!$H48)</f>
        <v>0</v>
      </c>
      <c r="S48" s="7">
        <f>SUMIFS(HNPlaces!$W:$W,HNPlaces!$M:$M,S$4,HNPlaces!$Q:$Q,'April Payment'!$H48)</f>
        <v>0</v>
      </c>
      <c r="T48" s="7">
        <f>SUMIFS(HNTopUp!$W:$W,HNTopUp!$M:$M,T$4,HNTopUp!B:B,'April Payment'!B48)</f>
        <v>0</v>
      </c>
      <c r="U48" s="7">
        <f>SUMIFS(HNTopUp!$W:$W,HNTopUp!$M:$M,U$4,HNTopUp!B:B,'April Payment'!B48)</f>
        <v>11454.153846153846</v>
      </c>
      <c r="V48" s="7">
        <f>SUMIFS(HNTopUp!$W:$W,HNTopUp!$M:$M,V$4,HNTopUp!$B:$B,'April Payment'!$B48)</f>
        <v>0</v>
      </c>
      <c r="W48" s="7">
        <f>SUMIFS(HNTopUp!$W:$W,HNTopUp!$M:$M,W$4,HNTopUp!$B:$B,'April Payment'!$B48)</f>
        <v>0</v>
      </c>
      <c r="X48" s="7">
        <f>SUMIFS(HNTopUp!$W:$W,HNTopUp!$M:$M,X$4,HNTopUp!$B:$B,'April Payment'!$B48)</f>
        <v>0</v>
      </c>
      <c r="Y48" s="7">
        <f>SUMIFS(HNTopUp!$W:$W,HNTopUp!$M:$M,Y$4,HNTopUp!$B:$B,'April Payment'!$B48)</f>
        <v>0</v>
      </c>
      <c r="Z48" s="7">
        <f>SUMIFS(HNTopUp!$W:$W,HNTopUp!$M:$M,Z$4,HNTopUp!$B:$B,'April Payment'!$B48)</f>
        <v>0</v>
      </c>
      <c r="AA48" s="7">
        <f>SUMIFS(POST16!$W:$W,POST16!$M:$M,AA$4,POST16!$Q:$Q,'April Payment'!$H48)</f>
        <v>0</v>
      </c>
      <c r="AB48" s="7">
        <f>SUMIFS(POST16!$W:$W,POST16!$M:$M,AB$4,POST16!$Q:$Q,'April Payment'!$H48)</f>
        <v>0</v>
      </c>
      <c r="AC48" s="7">
        <f>SUMIFS(POST16!$W:$W,POST16!$M:$M,AC$4,POST16!$Q:$Q,'April Payment'!$H48)</f>
        <v>0</v>
      </c>
      <c r="AD48" s="7">
        <f>SUMIFS(POST16!$W:$W,POST16!$M:$M,AD$4,POST16!$Q:$Q,'April Payment'!$H48)</f>
        <v>0</v>
      </c>
      <c r="AE48" s="7">
        <f>SUMIFS(POST16!$W:$W,POST16!$M:$M,AE$4,POST16!$Q:$Q,'April Payment'!$H48)</f>
        <v>0</v>
      </c>
      <c r="AF48" s="7">
        <f>SUMIFS(MISC!$W:$W,MISC!$M:$M,AF$4,MISC!$Q:$Q,H48)</f>
        <v>0</v>
      </c>
      <c r="AG48" s="7">
        <f>SUMIFS(MISC!$W:$W,MISC!$M:$M,AG$4,MISC!$Q:$Q,H48)</f>
        <v>0</v>
      </c>
      <c r="AH48" s="7">
        <f>SUMIFS(SMHL!$W:$W,SMHL!$M:$M,AH$4,SMHL!$Q:$Q,'April Payment'!$H48)</f>
        <v>0</v>
      </c>
      <c r="AI48" s="7">
        <f>SUMIFS(PPG!$W:$W,PPG!$M:$M,AI$4,PPG!$Q:$Q,'April Payment'!$H48)</f>
        <v>12289</v>
      </c>
      <c r="AJ48" s="7">
        <f>SUMIFS(PPG!$W:$W,PPG!$M:$M,AJ$4,PPG!$Q:$Q,'April Payment'!$H48)</f>
        <v>0</v>
      </c>
      <c r="AK48" s="5">
        <f t="shared" si="4"/>
        <v>209168.39503609185</v>
      </c>
      <c r="AL48" s="120">
        <v>141277.53538095916</v>
      </c>
      <c r="AM48" s="369">
        <f>AK48-AL48</f>
        <v>67890.859655132692</v>
      </c>
      <c r="AN48" s="5"/>
      <c r="AO48" s="120">
        <v>43030.165380959166</v>
      </c>
      <c r="AP48" s="120">
        <v>98247.37000000001</v>
      </c>
      <c r="AQ48" s="122">
        <v>141277.53538095916</v>
      </c>
      <c r="AR48" s="120">
        <v>98247.37000000001</v>
      </c>
      <c r="AS48" s="49">
        <v>110921.02503609184</v>
      </c>
      <c r="AT48" s="490">
        <v>43030.165380959166</v>
      </c>
      <c r="AU48" s="469">
        <v>141277.53538095916</v>
      </c>
      <c r="AV48" s="5">
        <v>67890.859655132692</v>
      </c>
      <c r="AW48" s="288"/>
      <c r="AX48" s="49"/>
      <c r="AZ48" s="120">
        <f>AT48</f>
        <v>43030.165380959166</v>
      </c>
    </row>
    <row r="49" spans="2:53" hidden="1" x14ac:dyDescent="0.3">
      <c r="B49">
        <v>3023309</v>
      </c>
      <c r="C49">
        <v>3309</v>
      </c>
      <c r="D49" t="s">
        <v>28</v>
      </c>
      <c r="H49" t="s">
        <v>29</v>
      </c>
      <c r="I49" t="s">
        <v>30</v>
      </c>
      <c r="J49" s="7">
        <f>IFERROR(_xlfn.XLOOKUP(H49,'APT 25-26'!D:D,'APT 25-26'!CQ:CQ),"")</f>
        <v>180303.3566322629</v>
      </c>
      <c r="K49" s="7">
        <f>SUMIFS(NurserySupplement!$W:$W,NurserySupplement!$M:$M,K$4,NurserySupplement!$B:$B,B49)</f>
        <v>0</v>
      </c>
      <c r="L49" s="7"/>
      <c r="M49" s="7">
        <f>SUMIFS(HNPlaces!$W:$W,HNPlaces!$M:$M,M$4,HNPlaces!$Q:$Q,'April Payment'!$H49)</f>
        <v>0</v>
      </c>
      <c r="N49" s="7">
        <f>SUMIFS(HNPlaces!$W:$W,HNPlaces!$M:$M,N$4,HNPlaces!$Q:$Q,'April Payment'!$H49)</f>
        <v>0</v>
      </c>
      <c r="O49" s="7">
        <f>SUMIFS(HNPlaces!$W:$W,HNPlaces!$M:$M,O$4,HNPlaces!$Q:$Q,'April Payment'!$H49)</f>
        <v>0</v>
      </c>
      <c r="P49" s="7">
        <f>SUMIFS(HNPlaces!$W:$W,HNPlaces!$M:$M,P$4,HNPlaces!$Q:$Q,'April Payment'!$H49)</f>
        <v>0</v>
      </c>
      <c r="Q49" s="7">
        <f>SUMIFS(HNPlaces!$W:$W,HNPlaces!$M:$M,Q$4,HNPlaces!$Q:$Q,'April Payment'!$H49)</f>
        <v>0</v>
      </c>
      <c r="R49" s="7">
        <f>SUMIFS(HNPlaces!$W:$W,HNPlaces!$M:$M,R$4,HNPlaces!$Q:$Q,'April Payment'!$H49)</f>
        <v>0</v>
      </c>
      <c r="S49" s="7">
        <f>SUMIFS(HNPlaces!$W:$W,HNPlaces!$M:$M,S$4,HNPlaces!$Q:$Q,'April Payment'!$H49)</f>
        <v>0</v>
      </c>
      <c r="T49" s="7">
        <f>SUMIFS(HNTopUp!$W:$W,HNTopUp!$M:$M,T$4,HNTopUp!B:B,'April Payment'!B49)</f>
        <v>0</v>
      </c>
      <c r="U49" s="7">
        <f>SUMIFS(HNTopUp!$W:$W,HNTopUp!$M:$M,U$4,HNTopUp!B:B,'April Payment'!B49)</f>
        <v>13461.076923076924</v>
      </c>
      <c r="V49" s="7">
        <f>SUMIFS(HNTopUp!$W:$W,HNTopUp!$M:$M,V$4,HNTopUp!$B:$B,'April Payment'!$B49)</f>
        <v>0</v>
      </c>
      <c r="W49" s="7">
        <f>SUMIFS(HNTopUp!$W:$W,HNTopUp!$M:$M,W$4,HNTopUp!$B:$B,'April Payment'!$B49)</f>
        <v>0</v>
      </c>
      <c r="X49" s="7">
        <f>SUMIFS(HNTopUp!$W:$W,HNTopUp!$M:$M,X$4,HNTopUp!$B:$B,'April Payment'!$B49)</f>
        <v>0</v>
      </c>
      <c r="Y49" s="7">
        <f>SUMIFS(HNTopUp!$W:$W,HNTopUp!$M:$M,Y$4,HNTopUp!$B:$B,'April Payment'!$B49)</f>
        <v>0</v>
      </c>
      <c r="Z49" s="7">
        <f>SUMIFS(HNTopUp!$W:$W,HNTopUp!$M:$M,Z$4,HNTopUp!$B:$B,'April Payment'!$B49)</f>
        <v>0</v>
      </c>
      <c r="AA49" s="7">
        <f>SUMIFS(POST16!$W:$W,POST16!$M:$M,AA$4,POST16!$Q:$Q,'April Payment'!$H49)</f>
        <v>0</v>
      </c>
      <c r="AB49" s="7">
        <f>SUMIFS(POST16!$W:$W,POST16!$M:$M,AB$4,POST16!$Q:$Q,'April Payment'!$H49)</f>
        <v>0</v>
      </c>
      <c r="AC49" s="7">
        <f>SUMIFS(POST16!$W:$W,POST16!$M:$M,AC$4,POST16!$Q:$Q,'April Payment'!$H49)</f>
        <v>0</v>
      </c>
      <c r="AD49" s="7">
        <f>SUMIFS(POST16!$W:$W,POST16!$M:$M,AD$4,POST16!$Q:$Q,'April Payment'!$H49)</f>
        <v>0</v>
      </c>
      <c r="AE49" s="7">
        <f>SUMIFS(POST16!$W:$W,POST16!$M:$M,AE$4,POST16!$Q:$Q,'April Payment'!$H49)</f>
        <v>0</v>
      </c>
      <c r="AF49" s="7">
        <f>SUMIFS(MISC!$W:$W,MISC!$M:$M,AF$4,MISC!$Q:$Q,H49)</f>
        <v>0</v>
      </c>
      <c r="AG49" s="7">
        <f>SUMIFS(MISC!$W:$W,MISC!$M:$M,AG$4,MISC!$Q:$Q,H49)</f>
        <v>0</v>
      </c>
      <c r="AH49" s="7">
        <f>SUMIFS(SMHL!$W:$W,SMHL!$M:$M,AH$4,SMHL!$Q:$Q,'April Payment'!$H49)</f>
        <v>0</v>
      </c>
      <c r="AI49" s="7">
        <f>SUMIFS(PPG!$W:$W,PPG!$M:$M,AI$4,PPG!$Q:$Q,'April Payment'!$H49)</f>
        <v>10069</v>
      </c>
      <c r="AJ49" s="7">
        <f>SUMIFS(PPG!$W:$W,PPG!$M:$M,AJ$4,PPG!$Q:$Q,'April Payment'!$H49)</f>
        <v>0</v>
      </c>
      <c r="AK49" s="5">
        <f t="shared" si="4"/>
        <v>203833.43355533984</v>
      </c>
      <c r="AL49" s="120"/>
      <c r="AM49" s="369">
        <f>AK49</f>
        <v>203833.43355533984</v>
      </c>
      <c r="AO49" s="120" t="s">
        <v>398</v>
      </c>
      <c r="AP49" s="120"/>
      <c r="AQ49" s="122"/>
      <c r="AS49" s="388"/>
      <c r="AT49" s="5"/>
      <c r="AV49" s="288"/>
      <c r="AW49" s="288"/>
    </row>
    <row r="50" spans="2:53" hidden="1" x14ac:dyDescent="0.3">
      <c r="B50">
        <v>3023311</v>
      </c>
      <c r="C50">
        <v>3311</v>
      </c>
      <c r="D50" t="s">
        <v>215</v>
      </c>
      <c r="E50" t="s">
        <v>748</v>
      </c>
      <c r="H50" t="s">
        <v>216</v>
      </c>
      <c r="I50" t="s">
        <v>217</v>
      </c>
      <c r="J50" s="7">
        <f>IFERROR(_xlfn.XLOOKUP(H50,'APT 25-26'!D:D,'APT 25-26'!CQ:CQ),"")</f>
        <v>319839.45842818014</v>
      </c>
      <c r="K50" s="7">
        <f>SUMIFS(NurserySupplement!$W:$W,NurserySupplement!$M:$M,K$4,NurserySupplement!$B:$B,B50)</f>
        <v>0</v>
      </c>
      <c r="L50" s="7"/>
      <c r="M50" s="7">
        <f>SUMIFS(HNPlaces!$W:$W,HNPlaces!$M:$M,M$4,HNPlaces!$Q:$Q,'April Payment'!$H50)</f>
        <v>0</v>
      </c>
      <c r="N50" s="7">
        <f>SUMIFS(HNPlaces!$W:$W,HNPlaces!$M:$M,N$4,HNPlaces!$Q:$Q,'April Payment'!$H50)</f>
        <v>0</v>
      </c>
      <c r="O50" s="7">
        <f>SUMIFS(HNPlaces!$W:$W,HNPlaces!$M:$M,O$4,HNPlaces!$Q:$Q,'April Payment'!$H50)</f>
        <v>0</v>
      </c>
      <c r="P50" s="7">
        <f>SUMIFS(HNPlaces!$W:$W,HNPlaces!$M:$M,P$4,HNPlaces!$Q:$Q,'April Payment'!$H50)</f>
        <v>0</v>
      </c>
      <c r="Q50" s="7">
        <f>SUMIFS(HNPlaces!$W:$W,HNPlaces!$M:$M,Q$4,HNPlaces!$Q:$Q,'April Payment'!$H50)</f>
        <v>0</v>
      </c>
      <c r="R50" s="7">
        <f>SUMIFS(HNPlaces!$W:$W,HNPlaces!$M:$M,R$4,HNPlaces!$Q:$Q,'April Payment'!$H50)</f>
        <v>0</v>
      </c>
      <c r="S50" s="7">
        <f>SUMIFS(HNPlaces!$W:$W,HNPlaces!$M:$M,S$4,HNPlaces!$Q:$Q,'April Payment'!$H50)</f>
        <v>0</v>
      </c>
      <c r="T50" s="7">
        <f>SUMIFS(HNTopUp!$W:$W,HNTopUp!$M:$M,T$4,HNTopUp!B:B,'April Payment'!B50)</f>
        <v>0</v>
      </c>
      <c r="U50" s="7">
        <f>SUMIFS(HNTopUp!$W:$W,HNTopUp!$M:$M,U$4,HNTopUp!B:B,'April Payment'!B50)</f>
        <v>9732.9230769230762</v>
      </c>
      <c r="V50" s="7">
        <f>SUMIFS(HNTopUp!$W:$W,HNTopUp!$M:$M,V$4,HNTopUp!$B:$B,'April Payment'!$B50)</f>
        <v>0</v>
      </c>
      <c r="W50" s="7">
        <f>SUMIFS(HNTopUp!$W:$W,HNTopUp!$M:$M,W$4,HNTopUp!$B:$B,'April Payment'!$B50)</f>
        <v>0</v>
      </c>
      <c r="X50" s="7">
        <f>SUMIFS(HNTopUp!$W:$W,HNTopUp!$M:$M,X$4,HNTopUp!$B:$B,'April Payment'!$B50)</f>
        <v>496.46153846153845</v>
      </c>
      <c r="Y50" s="7">
        <f>SUMIFS(HNTopUp!$W:$W,HNTopUp!$M:$M,Y$4,HNTopUp!$B:$B,'April Payment'!$B50)</f>
        <v>0</v>
      </c>
      <c r="Z50" s="7">
        <f>SUMIFS(HNTopUp!$W:$W,HNTopUp!$M:$M,Z$4,HNTopUp!$B:$B,'April Payment'!$B50)</f>
        <v>0</v>
      </c>
      <c r="AA50" s="7">
        <f>SUMIFS(POST16!$W:$W,POST16!$M:$M,AA$4,POST16!$Q:$Q,'April Payment'!$H50)</f>
        <v>0</v>
      </c>
      <c r="AB50" s="7">
        <f>SUMIFS(POST16!$W:$W,POST16!$M:$M,AB$4,POST16!$Q:$Q,'April Payment'!$H50)</f>
        <v>0</v>
      </c>
      <c r="AC50" s="7">
        <f>SUMIFS(POST16!$W:$W,POST16!$M:$M,AC$4,POST16!$Q:$Q,'April Payment'!$H50)</f>
        <v>0</v>
      </c>
      <c r="AD50" s="7">
        <f>SUMIFS(POST16!$W:$W,POST16!$M:$M,AD$4,POST16!$Q:$Q,'April Payment'!$H50)</f>
        <v>0</v>
      </c>
      <c r="AE50" s="7">
        <f>SUMIFS(POST16!$W:$W,POST16!$M:$M,AE$4,POST16!$Q:$Q,'April Payment'!$H50)</f>
        <v>0</v>
      </c>
      <c r="AF50" s="7">
        <f>SUMIFS(MISC!$W:$W,MISC!$M:$M,AF$4,MISC!$Q:$Q,H50)</f>
        <v>0</v>
      </c>
      <c r="AG50" s="7">
        <f>SUMIFS(MISC!$W:$W,MISC!$M:$M,AG$4,MISC!$Q:$Q,H50)</f>
        <v>0</v>
      </c>
      <c r="AH50" s="7">
        <f>SUMIFS(SMHL!$W:$W,SMHL!$M:$M,AH$4,SMHL!$Q:$Q,'April Payment'!$H50)</f>
        <v>0</v>
      </c>
      <c r="AI50" s="7">
        <f>SUMIFS(PPG!$W:$W,PPG!$M:$M,AI$4,PPG!$Q:$Q,'April Payment'!$H50)</f>
        <v>23759</v>
      </c>
      <c r="AJ50" s="7">
        <f>SUMIFS(PPG!$W:$W,PPG!$M:$M,AJ$4,PPG!$Q:$Q,'April Payment'!$H50)</f>
        <v>0</v>
      </c>
      <c r="AK50" s="5">
        <f t="shared" si="4"/>
        <v>353827.84304356476</v>
      </c>
      <c r="AL50" s="120"/>
      <c r="AM50" s="369">
        <f>AK50</f>
        <v>353827.84304356476</v>
      </c>
      <c r="AO50" s="120">
        <v>0</v>
      </c>
      <c r="AP50" s="120"/>
      <c r="AQ50" s="122"/>
      <c r="AS50" s="388"/>
      <c r="AT50" s="5"/>
      <c r="AV50" s="288"/>
      <c r="AW50" s="288"/>
    </row>
    <row r="51" spans="2:53" hidden="1" x14ac:dyDescent="0.3">
      <c r="B51">
        <v>3023312</v>
      </c>
      <c r="C51">
        <v>3312</v>
      </c>
      <c r="D51" t="s">
        <v>181</v>
      </c>
      <c r="E51" t="s">
        <v>748</v>
      </c>
      <c r="H51" t="s">
        <v>182</v>
      </c>
      <c r="I51" t="s">
        <v>183</v>
      </c>
      <c r="J51" s="7">
        <f>IFERROR(_xlfn.XLOOKUP(H51,'APT 25-26'!D:D,'APT 25-26'!CQ:CQ),"")</f>
        <v>184170.79527616224</v>
      </c>
      <c r="K51" s="7">
        <f>SUMIFS(NurserySupplement!$W:$W,NurserySupplement!$M:$M,K$4,NurserySupplement!$B:$B,B51)</f>
        <v>0</v>
      </c>
      <c r="L51" s="7"/>
      <c r="M51" s="7">
        <f>SUMIFS(HNPlaces!$W:$W,HNPlaces!$M:$M,M$4,HNPlaces!$Q:$Q,'April Payment'!$H51)</f>
        <v>0</v>
      </c>
      <c r="N51" s="7">
        <f>SUMIFS(HNPlaces!$W:$W,HNPlaces!$M:$M,N$4,HNPlaces!$Q:$Q,'April Payment'!$H51)</f>
        <v>0</v>
      </c>
      <c r="O51" s="7">
        <f>SUMIFS(HNPlaces!$W:$W,HNPlaces!$M:$M,O$4,HNPlaces!$Q:$Q,'April Payment'!$H51)</f>
        <v>0</v>
      </c>
      <c r="P51" s="7">
        <f>SUMIFS(HNPlaces!$W:$W,HNPlaces!$M:$M,P$4,HNPlaces!$Q:$Q,'April Payment'!$H51)</f>
        <v>0</v>
      </c>
      <c r="Q51" s="7">
        <f>SUMIFS(HNPlaces!$W:$W,HNPlaces!$M:$M,Q$4,HNPlaces!$Q:$Q,'April Payment'!$H51)</f>
        <v>0</v>
      </c>
      <c r="R51" s="7">
        <f>SUMIFS(HNPlaces!$W:$W,HNPlaces!$M:$M,R$4,HNPlaces!$Q:$Q,'April Payment'!$H51)</f>
        <v>0</v>
      </c>
      <c r="S51" s="7">
        <f>SUMIFS(HNPlaces!$W:$W,HNPlaces!$M:$M,S$4,HNPlaces!$Q:$Q,'April Payment'!$H51)</f>
        <v>0</v>
      </c>
      <c r="T51" s="7">
        <f>SUMIFS(HNTopUp!$W:$W,HNTopUp!$M:$M,T$4,HNTopUp!B:B,'April Payment'!B51)</f>
        <v>0</v>
      </c>
      <c r="U51" s="7">
        <f>SUMIFS(HNTopUp!$W:$W,HNTopUp!$M:$M,U$4,HNTopUp!B:B,'April Payment'!B51)</f>
        <v>19507.564102564102</v>
      </c>
      <c r="V51" s="7">
        <f>SUMIFS(HNTopUp!$W:$W,HNTopUp!$M:$M,V$4,HNTopUp!$B:$B,'April Payment'!$B51)</f>
        <v>0</v>
      </c>
      <c r="W51" s="7">
        <f>SUMIFS(HNTopUp!$W:$W,HNTopUp!$M:$M,W$4,HNTopUp!$B:$B,'April Payment'!$B51)</f>
        <v>0</v>
      </c>
      <c r="X51" s="7">
        <f>SUMIFS(HNTopUp!$W:$W,HNTopUp!$M:$M,X$4,HNTopUp!$B:$B,'April Payment'!$B51)</f>
        <v>0</v>
      </c>
      <c r="Y51" s="7">
        <f>SUMIFS(HNTopUp!$W:$W,HNTopUp!$M:$M,Y$4,HNTopUp!$B:$B,'April Payment'!$B51)</f>
        <v>0</v>
      </c>
      <c r="Z51" s="7">
        <f>SUMIFS(HNTopUp!$W:$W,HNTopUp!$M:$M,Z$4,HNTopUp!$B:$B,'April Payment'!$B51)</f>
        <v>0</v>
      </c>
      <c r="AA51" s="7">
        <f>SUMIFS(POST16!$W:$W,POST16!$M:$M,AA$4,POST16!$Q:$Q,'April Payment'!$H51)</f>
        <v>0</v>
      </c>
      <c r="AB51" s="7">
        <f>SUMIFS(POST16!$W:$W,POST16!$M:$M,AB$4,POST16!$Q:$Q,'April Payment'!$H51)</f>
        <v>0</v>
      </c>
      <c r="AC51" s="7">
        <f>SUMIFS(POST16!$W:$W,POST16!$M:$M,AC$4,POST16!$Q:$Q,'April Payment'!$H51)</f>
        <v>0</v>
      </c>
      <c r="AD51" s="7">
        <f>SUMIFS(POST16!$W:$W,POST16!$M:$M,AD$4,POST16!$Q:$Q,'April Payment'!$H51)</f>
        <v>0</v>
      </c>
      <c r="AE51" s="7">
        <f>SUMIFS(POST16!$W:$W,POST16!$M:$M,AE$4,POST16!$Q:$Q,'April Payment'!$H51)</f>
        <v>0</v>
      </c>
      <c r="AF51" s="7">
        <f>SUMIFS(MISC!$W:$W,MISC!$M:$M,AF$4,MISC!$Q:$Q,H51)</f>
        <v>0</v>
      </c>
      <c r="AG51" s="7">
        <f>SUMIFS(MISC!$W:$W,MISC!$M:$M,AG$4,MISC!$Q:$Q,H51)</f>
        <v>0</v>
      </c>
      <c r="AH51" s="7">
        <f>SUMIFS(SMHL!$W:$W,SMHL!$M:$M,AH$4,SMHL!$Q:$Q,'April Payment'!$H51)</f>
        <v>0</v>
      </c>
      <c r="AI51" s="7">
        <f>SUMIFS(PPG!$W:$W,PPG!$M:$M,AI$4,PPG!$Q:$Q,'April Payment'!$H51)</f>
        <v>11450</v>
      </c>
      <c r="AJ51" s="7">
        <f>SUMIFS(PPG!$W:$W,PPG!$M:$M,AJ$4,PPG!$Q:$Q,'April Payment'!$H51)</f>
        <v>0</v>
      </c>
      <c r="AK51" s="5">
        <f t="shared" si="4"/>
        <v>215128.35937872634</v>
      </c>
      <c r="AL51" s="120">
        <v>200662.50855234353</v>
      </c>
      <c r="AM51" s="369">
        <f>AK51-AL51</f>
        <v>14465.850826382812</v>
      </c>
      <c r="AN51" s="5"/>
      <c r="AO51" s="120">
        <v>90852.888552343473</v>
      </c>
      <c r="AP51" s="120">
        <v>109809.62000000004</v>
      </c>
      <c r="AQ51" s="122">
        <v>200662.50855234353</v>
      </c>
      <c r="AR51" s="120">
        <v>109809.62000000004</v>
      </c>
      <c r="AS51" s="49">
        <v>105318.7393787263</v>
      </c>
      <c r="AT51" s="490">
        <v>90852.888552343473</v>
      </c>
      <c r="AU51" s="469">
        <v>200662.50855234353</v>
      </c>
      <c r="AV51" s="5">
        <v>14465.850826382812</v>
      </c>
      <c r="AW51" s="288"/>
      <c r="AX51" s="49"/>
      <c r="AZ51" s="120">
        <f>AT51</f>
        <v>90852.888552343473</v>
      </c>
    </row>
    <row r="52" spans="2:53" hidden="1" x14ac:dyDescent="0.3">
      <c r="B52">
        <v>3023313</v>
      </c>
      <c r="C52">
        <v>3313</v>
      </c>
      <c r="D52" t="s">
        <v>247</v>
      </c>
      <c r="E52" t="s">
        <v>748</v>
      </c>
      <c r="H52" t="s">
        <v>248</v>
      </c>
      <c r="I52" t="s">
        <v>249</v>
      </c>
      <c r="J52" s="7">
        <f>IFERROR(_xlfn.XLOOKUP(H52,'APT 25-26'!D:D,'APT 25-26'!CQ:CQ),"")</f>
        <v>178199.56298947919</v>
      </c>
      <c r="K52" s="7">
        <f>SUMIFS(NurserySupplement!$W:$W,NurserySupplement!$M:$M,K$4,NurserySupplement!$B:$B,B52)</f>
        <v>0</v>
      </c>
      <c r="L52" s="7"/>
      <c r="M52" s="7">
        <f>SUMIFS(HNPlaces!$W:$W,HNPlaces!$M:$M,M$4,HNPlaces!$Q:$Q,'April Payment'!$H52)</f>
        <v>0</v>
      </c>
      <c r="N52" s="7">
        <f>SUMIFS(HNPlaces!$W:$W,HNPlaces!$M:$M,N$4,HNPlaces!$Q:$Q,'April Payment'!$H52)</f>
        <v>0</v>
      </c>
      <c r="O52" s="7">
        <f>SUMIFS(HNPlaces!$W:$W,HNPlaces!$M:$M,O$4,HNPlaces!$Q:$Q,'April Payment'!$H52)</f>
        <v>0</v>
      </c>
      <c r="P52" s="7">
        <f>SUMIFS(HNPlaces!$W:$W,HNPlaces!$M:$M,P$4,HNPlaces!$Q:$Q,'April Payment'!$H52)</f>
        <v>0</v>
      </c>
      <c r="Q52" s="7">
        <f>SUMIFS(HNPlaces!$W:$W,HNPlaces!$M:$M,Q$4,HNPlaces!$Q:$Q,'April Payment'!$H52)</f>
        <v>0</v>
      </c>
      <c r="R52" s="7">
        <f>SUMIFS(HNPlaces!$W:$W,HNPlaces!$M:$M,R$4,HNPlaces!$Q:$Q,'April Payment'!$H52)</f>
        <v>0</v>
      </c>
      <c r="S52" s="7">
        <f>SUMIFS(HNPlaces!$W:$W,HNPlaces!$M:$M,S$4,HNPlaces!$Q:$Q,'April Payment'!$H52)</f>
        <v>0</v>
      </c>
      <c r="T52" s="7">
        <f>SUMIFS(HNTopUp!$W:$W,HNTopUp!$M:$M,T$4,HNTopUp!B:B,'April Payment'!B52)</f>
        <v>0</v>
      </c>
      <c r="U52" s="7">
        <f>SUMIFS(HNTopUp!$W:$W,HNTopUp!$M:$M,U$4,HNTopUp!B:B,'April Payment'!B52)</f>
        <v>17192.538461538461</v>
      </c>
      <c r="V52" s="7">
        <f>SUMIFS(HNTopUp!$W:$W,HNTopUp!$M:$M,V$4,HNTopUp!$B:$B,'April Payment'!$B52)</f>
        <v>0</v>
      </c>
      <c r="W52" s="7">
        <f>SUMIFS(HNTopUp!$W:$W,HNTopUp!$M:$M,W$4,HNTopUp!$B:$B,'April Payment'!$B52)</f>
        <v>0</v>
      </c>
      <c r="X52" s="7">
        <f>SUMIFS(HNTopUp!$W:$W,HNTopUp!$M:$M,X$4,HNTopUp!$B:$B,'April Payment'!$B52)</f>
        <v>0</v>
      </c>
      <c r="Y52" s="7">
        <f>SUMIFS(HNTopUp!$W:$W,HNTopUp!$M:$M,Y$4,HNTopUp!$B:$B,'April Payment'!$B52)</f>
        <v>0</v>
      </c>
      <c r="Z52" s="7">
        <f>SUMIFS(HNTopUp!$W:$W,HNTopUp!$M:$M,Z$4,HNTopUp!$B:$B,'April Payment'!$B52)</f>
        <v>0</v>
      </c>
      <c r="AA52" s="7">
        <f>SUMIFS(POST16!$W:$W,POST16!$M:$M,AA$4,POST16!$Q:$Q,'April Payment'!$H52)</f>
        <v>0</v>
      </c>
      <c r="AB52" s="7">
        <f>SUMIFS(POST16!$W:$W,POST16!$M:$M,AB$4,POST16!$Q:$Q,'April Payment'!$H52)</f>
        <v>0</v>
      </c>
      <c r="AC52" s="7">
        <f>SUMIFS(POST16!$W:$W,POST16!$M:$M,AC$4,POST16!$Q:$Q,'April Payment'!$H52)</f>
        <v>0</v>
      </c>
      <c r="AD52" s="7">
        <f>SUMIFS(POST16!$W:$W,POST16!$M:$M,AD$4,POST16!$Q:$Q,'April Payment'!$H52)</f>
        <v>0</v>
      </c>
      <c r="AE52" s="7">
        <f>SUMIFS(POST16!$W:$W,POST16!$M:$M,AE$4,POST16!$Q:$Q,'April Payment'!$H52)</f>
        <v>0</v>
      </c>
      <c r="AF52" s="7">
        <f>SUMIFS(MISC!$W:$W,MISC!$M:$M,AF$4,MISC!$Q:$Q,H52)</f>
        <v>0</v>
      </c>
      <c r="AG52" s="7">
        <f>SUMIFS(MISC!$W:$W,MISC!$M:$M,AG$4,MISC!$Q:$Q,H52)</f>
        <v>0</v>
      </c>
      <c r="AH52" s="7">
        <f>SUMIFS(SMHL!$W:$W,SMHL!$M:$M,AH$4,SMHL!$Q:$Q,'April Payment'!$H52)</f>
        <v>0</v>
      </c>
      <c r="AI52" s="7">
        <f>SUMIFS(PPG!$W:$W,PPG!$M:$M,AI$4,PPG!$Q:$Q,'April Payment'!$H52)</f>
        <v>19415</v>
      </c>
      <c r="AJ52" s="7">
        <f>SUMIFS(PPG!$W:$W,PPG!$M:$M,AJ$4,PPG!$Q:$Q,'April Payment'!$H52)</f>
        <v>0</v>
      </c>
      <c r="AK52" s="5">
        <f t="shared" si="4"/>
        <v>214807.10145101766</v>
      </c>
      <c r="AL52" s="120">
        <v>185699.04085883306</v>
      </c>
      <c r="AM52" s="369">
        <f>AK52-AL52</f>
        <v>29108.0605921846</v>
      </c>
      <c r="AO52" s="120">
        <v>73816.010858833091</v>
      </c>
      <c r="AP52" s="120">
        <v>111883.02999999998</v>
      </c>
      <c r="AQ52" s="122">
        <v>185699.04085883306</v>
      </c>
      <c r="AR52" s="120">
        <v>111883.02999999998</v>
      </c>
      <c r="AS52" s="49">
        <v>102924.07145101768</v>
      </c>
      <c r="AT52" s="490">
        <v>73816.010858833091</v>
      </c>
      <c r="AU52" s="469">
        <v>185699.04085883306</v>
      </c>
      <c r="AV52" s="5">
        <v>29108.0605921846</v>
      </c>
      <c r="AW52" s="288"/>
      <c r="AX52" s="49"/>
      <c r="AZ52" s="120">
        <f>AT52</f>
        <v>73816.010858833091</v>
      </c>
    </row>
    <row r="53" spans="2:53" hidden="1" x14ac:dyDescent="0.3">
      <c r="B53">
        <v>3023314</v>
      </c>
      <c r="C53">
        <v>3314</v>
      </c>
      <c r="D53" t="s">
        <v>97</v>
      </c>
      <c r="E53" t="s">
        <v>748</v>
      </c>
      <c r="F53" t="s">
        <v>275</v>
      </c>
      <c r="H53" t="s">
        <v>98</v>
      </c>
      <c r="I53" t="s">
        <v>99</v>
      </c>
      <c r="J53" s="7">
        <f>IFERROR(_xlfn.XLOOKUP(H53,'APT 25-26'!D:D,'APT 25-26'!CQ:CQ),"")</f>
        <v>183237.3249669784</v>
      </c>
      <c r="K53" s="7">
        <f>SUMIFS(NurserySupplement!$W:$W,NurserySupplement!$M:$M,K$4,NurserySupplement!$B:$B,B53)</f>
        <v>0</v>
      </c>
      <c r="L53" s="7"/>
      <c r="M53" s="7">
        <f>SUMIFS(HNPlaces!$W:$W,HNPlaces!$M:$M,M$4,HNPlaces!$Q:$Q,'April Payment'!$H53)</f>
        <v>0</v>
      </c>
      <c r="N53" s="7">
        <f>SUMIFS(HNPlaces!$W:$W,HNPlaces!$M:$M,N$4,HNPlaces!$Q:$Q,'April Payment'!$H53)</f>
        <v>0</v>
      </c>
      <c r="O53" s="7">
        <f>SUMIFS(HNPlaces!$W:$W,HNPlaces!$M:$M,O$4,HNPlaces!$Q:$Q,'April Payment'!$H53)</f>
        <v>0</v>
      </c>
      <c r="P53" s="7">
        <f>SUMIFS(HNPlaces!$W:$W,HNPlaces!$M:$M,P$4,HNPlaces!$Q:$Q,'April Payment'!$H53)</f>
        <v>0</v>
      </c>
      <c r="Q53" s="7">
        <f>SUMIFS(HNPlaces!$W:$W,HNPlaces!$M:$M,Q$4,HNPlaces!$Q:$Q,'April Payment'!$H53)</f>
        <v>0</v>
      </c>
      <c r="R53" s="7">
        <f>SUMIFS(HNPlaces!$W:$W,HNPlaces!$M:$M,R$4,HNPlaces!$Q:$Q,'April Payment'!$H53)</f>
        <v>0</v>
      </c>
      <c r="S53" s="7">
        <f>SUMIFS(HNPlaces!$W:$W,HNPlaces!$M:$M,S$4,HNPlaces!$Q:$Q,'April Payment'!$H53)</f>
        <v>0</v>
      </c>
      <c r="T53" s="7">
        <f>SUMIFS(HNTopUp!$W:$W,HNTopUp!$M:$M,T$4,HNTopUp!B:B,'April Payment'!B53)</f>
        <v>0</v>
      </c>
      <c r="U53" s="7">
        <f>SUMIFS(HNTopUp!$W:$W,HNTopUp!$M:$M,U$4,HNTopUp!B:B,'April Payment'!B53)</f>
        <v>14265.282051282053</v>
      </c>
      <c r="V53" s="7">
        <f>SUMIFS(HNTopUp!$W:$W,HNTopUp!$M:$M,V$4,HNTopUp!$B:$B,'April Payment'!$B53)</f>
        <v>0</v>
      </c>
      <c r="W53" s="7">
        <f>SUMIFS(HNTopUp!$W:$W,HNTopUp!$M:$M,W$4,HNTopUp!$B:$B,'April Payment'!$B53)</f>
        <v>0</v>
      </c>
      <c r="X53" s="7">
        <f>SUMIFS(HNTopUp!$W:$W,HNTopUp!$M:$M,X$4,HNTopUp!$B:$B,'April Payment'!$B53)</f>
        <v>0</v>
      </c>
      <c r="Y53" s="7">
        <f>SUMIFS(HNTopUp!$W:$W,HNTopUp!$M:$M,Y$4,HNTopUp!$B:$B,'April Payment'!$B53)</f>
        <v>0</v>
      </c>
      <c r="Z53" s="7">
        <f>SUMIFS(HNTopUp!$W:$W,HNTopUp!$M:$M,Z$4,HNTopUp!$B:$B,'April Payment'!$B53)</f>
        <v>0</v>
      </c>
      <c r="AA53" s="7">
        <f>SUMIFS(POST16!$W:$W,POST16!$M:$M,AA$4,POST16!$Q:$Q,'April Payment'!$H53)</f>
        <v>0</v>
      </c>
      <c r="AB53" s="7">
        <f>SUMIFS(POST16!$W:$W,POST16!$M:$M,AB$4,POST16!$Q:$Q,'April Payment'!$H53)</f>
        <v>0</v>
      </c>
      <c r="AC53" s="7">
        <f>SUMIFS(POST16!$W:$W,POST16!$M:$M,AC$4,POST16!$Q:$Q,'April Payment'!$H53)</f>
        <v>0</v>
      </c>
      <c r="AD53" s="7">
        <f>SUMIFS(POST16!$W:$W,POST16!$M:$M,AD$4,POST16!$Q:$Q,'April Payment'!$H53)</f>
        <v>0</v>
      </c>
      <c r="AE53" s="7">
        <f>SUMIFS(POST16!$W:$W,POST16!$M:$M,AE$4,POST16!$Q:$Q,'April Payment'!$H53)</f>
        <v>0</v>
      </c>
      <c r="AF53" s="7">
        <f>SUMIFS(MISC!$W:$W,MISC!$M:$M,AF$4,MISC!$Q:$Q,H53)</f>
        <v>0</v>
      </c>
      <c r="AG53" s="7">
        <f>SUMIFS(MISC!$W:$W,MISC!$M:$M,AG$4,MISC!$Q:$Q,H53)</f>
        <v>0</v>
      </c>
      <c r="AH53" s="7">
        <f>SUMIFS(SMHL!$W:$W,SMHL!$M:$M,AH$4,SMHL!$Q:$Q,'April Payment'!$H53)</f>
        <v>0</v>
      </c>
      <c r="AI53" s="7">
        <f>SUMIFS(PPG!$W:$W,PPG!$M:$M,AI$4,PPG!$Q:$Q,'April Payment'!$H53)</f>
        <v>16184</v>
      </c>
      <c r="AJ53" s="7">
        <f>SUMIFS(PPG!$W:$W,PPG!$M:$M,AJ$4,PPG!$Q:$Q,'April Payment'!$H53)</f>
        <v>0</v>
      </c>
      <c r="AK53" s="5">
        <f t="shared" si="4"/>
        <v>213686.60701826046</v>
      </c>
      <c r="AL53" s="120"/>
      <c r="AM53" s="369">
        <f>AK53</f>
        <v>213686.60701826046</v>
      </c>
      <c r="AO53" s="120">
        <v>0</v>
      </c>
      <c r="AP53" s="120"/>
      <c r="AQ53" s="122"/>
      <c r="AS53" s="388"/>
      <c r="AT53" s="5"/>
      <c r="AV53" s="288"/>
      <c r="AW53" s="288"/>
    </row>
    <row r="54" spans="2:53" hidden="1" x14ac:dyDescent="0.3">
      <c r="B54">
        <v>3023315</v>
      </c>
      <c r="C54">
        <v>3315</v>
      </c>
      <c r="D54" t="s">
        <v>229</v>
      </c>
      <c r="H54" t="s">
        <v>230</v>
      </c>
      <c r="I54" t="s">
        <v>231</v>
      </c>
      <c r="J54" s="7">
        <f>IFERROR(_xlfn.XLOOKUP(H54,'APT 25-26'!D:D,'APT 25-26'!CQ:CQ),"")</f>
        <v>170663.35306627394</v>
      </c>
      <c r="K54" s="7">
        <f>SUMIFS(NurserySupplement!$W:$W,NurserySupplement!$M:$M,K$4,NurserySupplement!$B:$B,B54)</f>
        <v>0</v>
      </c>
      <c r="L54" s="7"/>
      <c r="M54" s="7">
        <f>SUMIFS(HNPlaces!$W:$W,HNPlaces!$M:$M,M$4,HNPlaces!$Q:$Q,'April Payment'!$H54)</f>
        <v>0</v>
      </c>
      <c r="N54" s="7">
        <f>SUMIFS(HNPlaces!$W:$W,HNPlaces!$M:$M,N$4,HNPlaces!$Q:$Q,'April Payment'!$H54)</f>
        <v>0</v>
      </c>
      <c r="O54" s="7">
        <f>SUMIFS(HNPlaces!$W:$W,HNPlaces!$M:$M,O$4,HNPlaces!$Q:$Q,'April Payment'!$H54)</f>
        <v>0</v>
      </c>
      <c r="P54" s="7">
        <f>SUMIFS(HNPlaces!$W:$W,HNPlaces!$M:$M,P$4,HNPlaces!$Q:$Q,'April Payment'!$H54)</f>
        <v>0</v>
      </c>
      <c r="Q54" s="7">
        <f>SUMIFS(HNPlaces!$W:$W,HNPlaces!$M:$M,Q$4,HNPlaces!$Q:$Q,'April Payment'!$H54)</f>
        <v>0</v>
      </c>
      <c r="R54" s="7">
        <f>SUMIFS(HNPlaces!$W:$W,HNPlaces!$M:$M,R$4,HNPlaces!$Q:$Q,'April Payment'!$H54)</f>
        <v>0</v>
      </c>
      <c r="S54" s="7">
        <f>SUMIFS(HNPlaces!$W:$W,HNPlaces!$M:$M,S$4,HNPlaces!$Q:$Q,'April Payment'!$H54)</f>
        <v>0</v>
      </c>
      <c r="T54" s="7">
        <f>SUMIFS(HNTopUp!$W:$W,HNTopUp!$M:$M,T$4,HNTopUp!B:B,'April Payment'!B54)</f>
        <v>0</v>
      </c>
      <c r="U54" s="7">
        <f>SUMIFS(HNTopUp!$W:$W,HNTopUp!$M:$M,U$4,HNTopUp!B:B,'April Payment'!B54)</f>
        <v>3728.3076923076924</v>
      </c>
      <c r="V54" s="7">
        <f>SUMIFS(HNTopUp!$W:$W,HNTopUp!$M:$M,V$4,HNTopUp!$B:$B,'April Payment'!$B54)</f>
        <v>0</v>
      </c>
      <c r="W54" s="7">
        <f>SUMIFS(HNTopUp!$W:$W,HNTopUp!$M:$M,W$4,HNTopUp!$B:$B,'April Payment'!$B54)</f>
        <v>0</v>
      </c>
      <c r="X54" s="7">
        <f>SUMIFS(HNTopUp!$W:$W,HNTopUp!$M:$M,X$4,HNTopUp!$B:$B,'April Payment'!$B54)</f>
        <v>0</v>
      </c>
      <c r="Y54" s="7">
        <f>SUMIFS(HNTopUp!$W:$W,HNTopUp!$M:$M,Y$4,HNTopUp!$B:$B,'April Payment'!$B54)</f>
        <v>0</v>
      </c>
      <c r="Z54" s="7">
        <f>SUMIFS(HNTopUp!$W:$W,HNTopUp!$M:$M,Z$4,HNTopUp!$B:$B,'April Payment'!$B54)</f>
        <v>0</v>
      </c>
      <c r="AA54" s="7">
        <f>SUMIFS(POST16!$W:$W,POST16!$M:$M,AA$4,POST16!$Q:$Q,'April Payment'!$H54)</f>
        <v>0</v>
      </c>
      <c r="AB54" s="7">
        <f>SUMIFS(POST16!$W:$W,POST16!$M:$M,AB$4,POST16!$Q:$Q,'April Payment'!$H54)</f>
        <v>0</v>
      </c>
      <c r="AC54" s="7">
        <f>SUMIFS(POST16!$W:$W,POST16!$M:$M,AC$4,POST16!$Q:$Q,'April Payment'!$H54)</f>
        <v>0</v>
      </c>
      <c r="AD54" s="7">
        <f>SUMIFS(POST16!$W:$W,POST16!$M:$M,AD$4,POST16!$Q:$Q,'April Payment'!$H54)</f>
        <v>0</v>
      </c>
      <c r="AE54" s="7">
        <f>SUMIFS(POST16!$W:$W,POST16!$M:$M,AE$4,POST16!$Q:$Q,'April Payment'!$H54)</f>
        <v>0</v>
      </c>
      <c r="AF54" s="7">
        <f>SUMIFS(MISC!$W:$W,MISC!$M:$M,AF$4,MISC!$Q:$Q,H54)</f>
        <v>0</v>
      </c>
      <c r="AG54" s="7">
        <f>SUMIFS(MISC!$W:$W,MISC!$M:$M,AG$4,MISC!$Q:$Q,H54)</f>
        <v>0</v>
      </c>
      <c r="AH54" s="7">
        <f>SUMIFS(SMHL!$W:$W,SMHL!$M:$M,AH$4,SMHL!$Q:$Q,'April Payment'!$H54)</f>
        <v>0</v>
      </c>
      <c r="AI54" s="7">
        <f>SUMIFS(PPG!$W:$W,PPG!$M:$M,AI$4,PPG!$Q:$Q,'April Payment'!$H54)</f>
        <v>4344</v>
      </c>
      <c r="AJ54" s="7">
        <f>SUMIFS(PPG!$W:$W,PPG!$M:$M,AJ$4,PPG!$Q:$Q,'April Payment'!$H54)</f>
        <v>0</v>
      </c>
      <c r="AK54" s="5">
        <f t="shared" si="4"/>
        <v>178735.66075858162</v>
      </c>
      <c r="AL54" s="120"/>
      <c r="AM54" s="369">
        <f>AK54</f>
        <v>178735.66075858162</v>
      </c>
      <c r="AO54" s="120" t="s">
        <v>398</v>
      </c>
      <c r="AP54" s="120"/>
      <c r="AQ54" s="122"/>
      <c r="AS54" s="388"/>
      <c r="AT54" s="5"/>
      <c r="AV54" s="288"/>
      <c r="AW54" s="288"/>
    </row>
    <row r="55" spans="2:53" hidden="1" x14ac:dyDescent="0.3">
      <c r="B55">
        <v>3023316</v>
      </c>
      <c r="C55">
        <v>3316</v>
      </c>
      <c r="D55" t="s">
        <v>157</v>
      </c>
      <c r="E55" t="s">
        <v>748</v>
      </c>
      <c r="H55" t="s">
        <v>158</v>
      </c>
      <c r="I55" t="s">
        <v>159</v>
      </c>
      <c r="J55" s="7">
        <f>IFERROR(_xlfn.XLOOKUP(H55,'APT 25-26'!D:D,'APT 25-26'!CQ:CQ),"")</f>
        <v>178384.52154914752</v>
      </c>
      <c r="K55" s="7">
        <f>SUMIFS(NurserySupplement!$W:$W,NurserySupplement!$M:$M,K$4,NurserySupplement!$B:$B,B55)</f>
        <v>0</v>
      </c>
      <c r="L55" s="7"/>
      <c r="M55" s="7">
        <f>SUMIFS(HNPlaces!$W:$W,HNPlaces!$M:$M,M$4,HNPlaces!$Q:$Q,'April Payment'!$H55)</f>
        <v>0</v>
      </c>
      <c r="N55" s="7">
        <f>SUMIFS(HNPlaces!$W:$W,HNPlaces!$M:$M,N$4,HNPlaces!$Q:$Q,'April Payment'!$H55)</f>
        <v>0</v>
      </c>
      <c r="O55" s="7">
        <f>SUMIFS(HNPlaces!$W:$W,HNPlaces!$M:$M,O$4,HNPlaces!$Q:$Q,'April Payment'!$H55)</f>
        <v>0</v>
      </c>
      <c r="P55" s="7">
        <f>SUMIFS(HNPlaces!$W:$W,HNPlaces!$M:$M,P$4,HNPlaces!$Q:$Q,'April Payment'!$H55)</f>
        <v>0</v>
      </c>
      <c r="Q55" s="7">
        <f>SUMIFS(HNPlaces!$W:$W,HNPlaces!$M:$M,Q$4,HNPlaces!$Q:$Q,'April Payment'!$H55)</f>
        <v>0</v>
      </c>
      <c r="R55" s="7">
        <f>SUMIFS(HNPlaces!$W:$W,HNPlaces!$M:$M,R$4,HNPlaces!$Q:$Q,'April Payment'!$H55)</f>
        <v>0</v>
      </c>
      <c r="S55" s="7">
        <f>SUMIFS(HNPlaces!$W:$W,HNPlaces!$M:$M,S$4,HNPlaces!$Q:$Q,'April Payment'!$H55)</f>
        <v>0</v>
      </c>
      <c r="T55" s="7">
        <f>SUMIFS(HNTopUp!$W:$W,HNTopUp!$M:$M,T$4,HNTopUp!B:B,'April Payment'!B55)</f>
        <v>0</v>
      </c>
      <c r="U55" s="7">
        <f>SUMIFS(HNTopUp!$W:$W,HNTopUp!$M:$M,U$4,HNTopUp!B:B,'April Payment'!B55)</f>
        <v>11525.538461538461</v>
      </c>
      <c r="V55" s="7">
        <f>SUMIFS(HNTopUp!$W:$W,HNTopUp!$M:$M,V$4,HNTopUp!$B:$B,'April Payment'!$B55)</f>
        <v>0</v>
      </c>
      <c r="W55" s="7">
        <f>SUMIFS(HNTopUp!$W:$W,HNTopUp!$M:$M,W$4,HNTopUp!$B:$B,'April Payment'!$B55)</f>
        <v>0</v>
      </c>
      <c r="X55" s="7">
        <f>SUMIFS(HNTopUp!$W:$W,HNTopUp!$M:$M,X$4,HNTopUp!$B:$B,'April Payment'!$B55)</f>
        <v>0</v>
      </c>
      <c r="Y55" s="7">
        <f>SUMIFS(HNTopUp!$W:$W,HNTopUp!$M:$M,Y$4,HNTopUp!$B:$B,'April Payment'!$B55)</f>
        <v>0</v>
      </c>
      <c r="Z55" s="7">
        <f>SUMIFS(HNTopUp!$W:$W,HNTopUp!$M:$M,Z$4,HNTopUp!$B:$B,'April Payment'!$B55)</f>
        <v>0</v>
      </c>
      <c r="AA55" s="7">
        <f>SUMIFS(POST16!$W:$W,POST16!$M:$M,AA$4,POST16!$Q:$Q,'April Payment'!$H55)</f>
        <v>0</v>
      </c>
      <c r="AB55" s="7">
        <f>SUMIFS(POST16!$W:$W,POST16!$M:$M,AB$4,POST16!$Q:$Q,'April Payment'!$H55)</f>
        <v>0</v>
      </c>
      <c r="AC55" s="7">
        <f>SUMIFS(POST16!$W:$W,POST16!$M:$M,AC$4,POST16!$Q:$Q,'April Payment'!$H55)</f>
        <v>0</v>
      </c>
      <c r="AD55" s="7">
        <f>SUMIFS(POST16!$W:$W,POST16!$M:$M,AD$4,POST16!$Q:$Q,'April Payment'!$H55)</f>
        <v>0</v>
      </c>
      <c r="AE55" s="7">
        <f>SUMIFS(POST16!$W:$W,POST16!$M:$M,AE$4,POST16!$Q:$Q,'April Payment'!$H55)</f>
        <v>0</v>
      </c>
      <c r="AF55" s="7">
        <f>SUMIFS(MISC!$W:$W,MISC!$M:$M,AF$4,MISC!$Q:$Q,H55)</f>
        <v>0</v>
      </c>
      <c r="AG55" s="7">
        <f>SUMIFS(MISC!$W:$W,MISC!$M:$M,AG$4,MISC!$Q:$Q,H55)</f>
        <v>0</v>
      </c>
      <c r="AH55" s="7">
        <f>SUMIFS(SMHL!$W:$W,SMHL!$M:$M,AH$4,SMHL!$Q:$Q,'April Payment'!$H55)</f>
        <v>0</v>
      </c>
      <c r="AI55" s="7">
        <f>SUMIFS(PPG!$W:$W,PPG!$M:$M,AI$4,PPG!$Q:$Q,'April Payment'!$H55)</f>
        <v>7285</v>
      </c>
      <c r="AJ55" s="7">
        <f>SUMIFS(PPG!$W:$W,PPG!$M:$M,AJ$4,PPG!$Q:$Q,'April Payment'!$H55)</f>
        <v>0</v>
      </c>
      <c r="AK55" s="5">
        <f t="shared" si="4"/>
        <v>197195.06001068599</v>
      </c>
      <c r="AL55" s="120">
        <v>95695.020000000164</v>
      </c>
      <c r="AM55" s="369">
        <f t="shared" ref="AM55:AM65" si="5">AK55-AL55</f>
        <v>101500.04001068583</v>
      </c>
      <c r="AN55" s="5"/>
      <c r="AO55" s="120">
        <v>-1946.309999999823</v>
      </c>
      <c r="AP55" s="120">
        <v>97641.329999999987</v>
      </c>
      <c r="AQ55" s="122">
        <v>95695.020000000164</v>
      </c>
      <c r="AR55" s="120">
        <v>97641.329999999987</v>
      </c>
      <c r="AS55" s="49">
        <v>99553.730010686006</v>
      </c>
      <c r="AT55" s="490">
        <v>-1946.309999999823</v>
      </c>
      <c r="AU55" s="469">
        <v>95695.020000000164</v>
      </c>
      <c r="AV55" s="5">
        <v>101500.04001068583</v>
      </c>
      <c r="AW55" s="288"/>
      <c r="AX55" s="49"/>
      <c r="BA55" s="490">
        <f>AT55</f>
        <v>-1946.309999999823</v>
      </c>
    </row>
    <row r="56" spans="2:53" hidden="1" x14ac:dyDescent="0.3">
      <c r="B56">
        <v>3023317</v>
      </c>
      <c r="C56">
        <v>3317</v>
      </c>
      <c r="D56" t="s">
        <v>133</v>
      </c>
      <c r="E56" t="s">
        <v>748</v>
      </c>
      <c r="H56" t="s">
        <v>134</v>
      </c>
      <c r="I56" t="s">
        <v>135</v>
      </c>
      <c r="J56" s="7">
        <f>IFERROR(_xlfn.XLOOKUP(H56,'APT 25-26'!D:D,'APT 25-26'!CQ:CQ),"")</f>
        <v>184386.89439279313</v>
      </c>
      <c r="K56" s="7">
        <f>SUMIFS(NurserySupplement!$W:$W,NurserySupplement!$M:$M,K$4,NurserySupplement!$B:$B,B56)</f>
        <v>0</v>
      </c>
      <c r="L56" s="7"/>
      <c r="M56" s="7">
        <f>SUMIFS(HNPlaces!$W:$W,HNPlaces!$M:$M,M$4,HNPlaces!$Q:$Q,'April Payment'!$H56)</f>
        <v>0</v>
      </c>
      <c r="N56" s="7">
        <f>SUMIFS(HNPlaces!$W:$W,HNPlaces!$M:$M,N$4,HNPlaces!$Q:$Q,'April Payment'!$H56)</f>
        <v>0</v>
      </c>
      <c r="O56" s="7">
        <f>SUMIFS(HNPlaces!$W:$W,HNPlaces!$M:$M,O$4,HNPlaces!$Q:$Q,'April Payment'!$H56)</f>
        <v>0</v>
      </c>
      <c r="P56" s="7">
        <f>SUMIFS(HNPlaces!$W:$W,HNPlaces!$M:$M,P$4,HNPlaces!$Q:$Q,'April Payment'!$H56)</f>
        <v>0</v>
      </c>
      <c r="Q56" s="7">
        <f>SUMIFS(HNPlaces!$W:$W,HNPlaces!$M:$M,Q$4,HNPlaces!$Q:$Q,'April Payment'!$H56)</f>
        <v>0</v>
      </c>
      <c r="R56" s="7">
        <f>SUMIFS(HNPlaces!$W:$W,HNPlaces!$M:$M,R$4,HNPlaces!$Q:$Q,'April Payment'!$H56)</f>
        <v>0</v>
      </c>
      <c r="S56" s="7">
        <f>SUMIFS(HNPlaces!$W:$W,HNPlaces!$M:$M,S$4,HNPlaces!$Q:$Q,'April Payment'!$H56)</f>
        <v>0</v>
      </c>
      <c r="T56" s="7">
        <f>SUMIFS(HNTopUp!$W:$W,HNTopUp!$M:$M,T$4,HNTopUp!B:B,'April Payment'!B56)</f>
        <v>0</v>
      </c>
      <c r="U56" s="7">
        <f>SUMIFS(HNTopUp!$W:$W,HNTopUp!$M:$M,U$4,HNTopUp!B:B,'April Payment'!B56)</f>
        <v>26496.051282051285</v>
      </c>
      <c r="V56" s="7">
        <f>SUMIFS(HNTopUp!$W:$W,HNTopUp!$M:$M,V$4,HNTopUp!$B:$B,'April Payment'!$B56)</f>
        <v>0</v>
      </c>
      <c r="W56" s="7">
        <f>SUMIFS(HNTopUp!$W:$W,HNTopUp!$M:$M,W$4,HNTopUp!$B:$B,'April Payment'!$B56)</f>
        <v>0</v>
      </c>
      <c r="X56" s="7">
        <f>SUMIFS(HNTopUp!$W:$W,HNTopUp!$M:$M,X$4,HNTopUp!$B:$B,'April Payment'!$B56)</f>
        <v>176.46153846153845</v>
      </c>
      <c r="Y56" s="7">
        <f>SUMIFS(HNTopUp!$W:$W,HNTopUp!$M:$M,Y$4,HNTopUp!$B:$B,'April Payment'!$B56)</f>
        <v>0</v>
      </c>
      <c r="Z56" s="7">
        <f>SUMIFS(HNTopUp!$W:$W,HNTopUp!$M:$M,Z$4,HNTopUp!$B:$B,'April Payment'!$B56)</f>
        <v>0</v>
      </c>
      <c r="AA56" s="7">
        <f>SUMIFS(POST16!$W:$W,POST16!$M:$M,AA$4,POST16!$Q:$Q,'April Payment'!$H56)</f>
        <v>0</v>
      </c>
      <c r="AB56" s="7">
        <f>SUMIFS(POST16!$W:$W,POST16!$M:$M,AB$4,POST16!$Q:$Q,'April Payment'!$H56)</f>
        <v>0</v>
      </c>
      <c r="AC56" s="7">
        <f>SUMIFS(POST16!$W:$W,POST16!$M:$M,AC$4,POST16!$Q:$Q,'April Payment'!$H56)</f>
        <v>0</v>
      </c>
      <c r="AD56" s="7">
        <f>SUMIFS(POST16!$W:$W,POST16!$M:$M,AD$4,POST16!$Q:$Q,'April Payment'!$H56)</f>
        <v>0</v>
      </c>
      <c r="AE56" s="7">
        <f>SUMIFS(POST16!$W:$W,POST16!$M:$M,AE$4,POST16!$Q:$Q,'April Payment'!$H56)</f>
        <v>0</v>
      </c>
      <c r="AF56" s="7">
        <f>SUMIFS(MISC!$W:$W,MISC!$M:$M,AF$4,MISC!$Q:$Q,H56)</f>
        <v>0</v>
      </c>
      <c r="AG56" s="7">
        <f>SUMIFS(MISC!$W:$W,MISC!$M:$M,AG$4,MISC!$Q:$Q,H56)</f>
        <v>0</v>
      </c>
      <c r="AH56" s="7">
        <f>SUMIFS(SMHL!$W:$W,SMHL!$M:$M,AH$4,SMHL!$Q:$Q,'April Payment'!$H56)</f>
        <v>0</v>
      </c>
      <c r="AI56" s="7">
        <f>SUMIFS(PPG!$W:$W,PPG!$M:$M,AI$4,PPG!$Q:$Q,'April Payment'!$H56)</f>
        <v>20429</v>
      </c>
      <c r="AJ56" s="7">
        <f>SUMIFS(PPG!$W:$W,PPG!$M:$M,AJ$4,PPG!$Q:$Q,'April Payment'!$H56)</f>
        <v>0</v>
      </c>
      <c r="AK56" s="5">
        <f t="shared" si="4"/>
        <v>231488.40721330594</v>
      </c>
      <c r="AL56" s="120">
        <v>190977.03721390557</v>
      </c>
      <c r="AM56" s="369">
        <f t="shared" si="5"/>
        <v>40511.369999400369</v>
      </c>
      <c r="AO56" s="120">
        <v>77268.917213905603</v>
      </c>
      <c r="AP56" s="120">
        <v>113708.11999999997</v>
      </c>
      <c r="AQ56" s="122">
        <v>190977.03721390557</v>
      </c>
      <c r="AR56" s="120">
        <v>113708.11999999997</v>
      </c>
      <c r="AS56" s="49">
        <v>117780.28721330597</v>
      </c>
      <c r="AT56" s="490">
        <v>77268.917213905603</v>
      </c>
      <c r="AU56" s="469">
        <v>190977.03721390557</v>
      </c>
      <c r="AV56" s="5">
        <v>40511.369999400369</v>
      </c>
      <c r="AW56" s="288"/>
      <c r="AX56" s="49"/>
      <c r="AZ56" s="120">
        <f>AT56</f>
        <v>77268.917213905603</v>
      </c>
    </row>
    <row r="57" spans="2:53" hidden="1" x14ac:dyDescent="0.3">
      <c r="B57">
        <v>3023500</v>
      </c>
      <c r="C57">
        <v>3500</v>
      </c>
      <c r="D57" t="s">
        <v>124</v>
      </c>
      <c r="E57" t="s">
        <v>748</v>
      </c>
      <c r="H57" t="s">
        <v>125</v>
      </c>
      <c r="I57" t="s">
        <v>126</v>
      </c>
      <c r="J57" s="7">
        <f>IFERROR(_xlfn.XLOOKUP(H57,'APT 25-26'!D:D,'APT 25-26'!CQ:CQ),"")</f>
        <v>152770.69996961061</v>
      </c>
      <c r="K57" s="7">
        <f>SUMIFS(NurserySupplement!$W:$W,NurserySupplement!$M:$M,K$4,NurserySupplement!$B:$B,B57)</f>
        <v>0</v>
      </c>
      <c r="L57" s="7"/>
      <c r="M57" s="7">
        <f>SUMIFS(HNPlaces!$W:$W,HNPlaces!$M:$M,M$4,HNPlaces!$Q:$Q,'April Payment'!$H57)</f>
        <v>0</v>
      </c>
      <c r="N57" s="7">
        <f>SUMIFS(HNPlaces!$W:$W,HNPlaces!$M:$M,N$4,HNPlaces!$Q:$Q,'April Payment'!$H57)</f>
        <v>0</v>
      </c>
      <c r="O57" s="7">
        <f>SUMIFS(HNPlaces!$W:$W,HNPlaces!$M:$M,O$4,HNPlaces!$Q:$Q,'April Payment'!$H57)</f>
        <v>0</v>
      </c>
      <c r="P57" s="7">
        <f>SUMIFS(HNPlaces!$W:$W,HNPlaces!$M:$M,P$4,HNPlaces!$Q:$Q,'April Payment'!$H57)</f>
        <v>0</v>
      </c>
      <c r="Q57" s="7">
        <f>SUMIFS(HNPlaces!$W:$W,HNPlaces!$M:$M,Q$4,HNPlaces!$Q:$Q,'April Payment'!$H57)</f>
        <v>0</v>
      </c>
      <c r="R57" s="7">
        <f>SUMIFS(HNPlaces!$W:$W,HNPlaces!$M:$M,R$4,HNPlaces!$Q:$Q,'April Payment'!$H57)</f>
        <v>0</v>
      </c>
      <c r="S57" s="7">
        <f>SUMIFS(HNPlaces!$W:$W,HNPlaces!$M:$M,S$4,HNPlaces!$Q:$Q,'April Payment'!$H57)</f>
        <v>0</v>
      </c>
      <c r="T57" s="7">
        <f>SUMIFS(HNTopUp!$W:$W,HNTopUp!$M:$M,T$4,HNTopUp!B:B,'April Payment'!B57)</f>
        <v>0</v>
      </c>
      <c r="U57" s="7">
        <f>SUMIFS(HNTopUp!$W:$W,HNTopUp!$M:$M,U$4,HNTopUp!B:B,'April Payment'!B57)</f>
        <v>15405.155384615384</v>
      </c>
      <c r="V57" s="7">
        <f>SUMIFS(HNTopUp!$W:$W,HNTopUp!$M:$M,V$4,HNTopUp!$B:$B,'April Payment'!$B57)</f>
        <v>0</v>
      </c>
      <c r="W57" s="7">
        <f>SUMIFS(HNTopUp!$W:$W,HNTopUp!$M:$M,W$4,HNTopUp!$B:$B,'April Payment'!$B57)</f>
        <v>0</v>
      </c>
      <c r="X57" s="7">
        <f>SUMIFS(HNTopUp!$W:$W,HNTopUp!$M:$M,X$4,HNTopUp!$B:$B,'April Payment'!$B57)</f>
        <v>0</v>
      </c>
      <c r="Y57" s="7">
        <f>SUMIFS(HNTopUp!$W:$W,HNTopUp!$M:$M,Y$4,HNTopUp!$B:$B,'April Payment'!$B57)</f>
        <v>0</v>
      </c>
      <c r="Z57" s="7">
        <f>SUMIFS(HNTopUp!$W:$W,HNTopUp!$M:$M,Z$4,HNTopUp!$B:$B,'April Payment'!$B57)</f>
        <v>0</v>
      </c>
      <c r="AA57" s="7">
        <f>SUMIFS(POST16!$W:$W,POST16!$M:$M,AA$4,POST16!$Q:$Q,'April Payment'!$H57)</f>
        <v>0</v>
      </c>
      <c r="AB57" s="7">
        <f>SUMIFS(POST16!$W:$W,POST16!$M:$M,AB$4,POST16!$Q:$Q,'April Payment'!$H57)</f>
        <v>0</v>
      </c>
      <c r="AC57" s="7">
        <f>SUMIFS(POST16!$W:$W,POST16!$M:$M,AC$4,POST16!$Q:$Q,'April Payment'!$H57)</f>
        <v>0</v>
      </c>
      <c r="AD57" s="7">
        <f>SUMIFS(POST16!$W:$W,POST16!$M:$M,AD$4,POST16!$Q:$Q,'April Payment'!$H57)</f>
        <v>0</v>
      </c>
      <c r="AE57" s="7">
        <f>SUMIFS(POST16!$W:$W,POST16!$M:$M,AE$4,POST16!$Q:$Q,'April Payment'!$H57)</f>
        <v>0</v>
      </c>
      <c r="AF57" s="7">
        <f>SUMIFS(MISC!$W:$W,MISC!$M:$M,AF$4,MISC!$Q:$Q,H57)</f>
        <v>0</v>
      </c>
      <c r="AG57" s="7">
        <f>SUMIFS(MISC!$W:$W,MISC!$M:$M,AG$4,MISC!$Q:$Q,H57)</f>
        <v>0</v>
      </c>
      <c r="AH57" s="7">
        <f>SUMIFS(SMHL!$W:$W,SMHL!$M:$M,AH$4,SMHL!$Q:$Q,'April Payment'!$H57)</f>
        <v>0</v>
      </c>
      <c r="AI57" s="7">
        <f>SUMIFS(PPG!$W:$W,PPG!$M:$M,AI$4,PPG!$Q:$Q,'April Payment'!$H57)</f>
        <v>14060</v>
      </c>
      <c r="AJ57" s="7">
        <f>SUMIFS(PPG!$W:$W,PPG!$M:$M,AJ$4,PPG!$Q:$Q,'April Payment'!$H57)</f>
        <v>0</v>
      </c>
      <c r="AK57" s="5">
        <f t="shared" si="4"/>
        <v>182235.85535422599</v>
      </c>
      <c r="AL57" s="120">
        <v>67417.480000000054</v>
      </c>
      <c r="AM57" s="369">
        <f t="shared" si="5"/>
        <v>114818.37535422594</v>
      </c>
      <c r="AO57" s="120">
        <v>-267.31999999994878</v>
      </c>
      <c r="AP57" s="120">
        <v>67684.800000000003</v>
      </c>
      <c r="AQ57" s="122">
        <v>67417.480000000054</v>
      </c>
      <c r="AR57" s="120">
        <v>67684.800000000003</v>
      </c>
      <c r="AS57" s="49">
        <v>114551.05535422599</v>
      </c>
      <c r="AT57" s="490">
        <v>-267.31999999994878</v>
      </c>
      <c r="AU57" s="469">
        <v>67417.480000000054</v>
      </c>
      <c r="AV57" s="5">
        <v>114818.37535422594</v>
      </c>
      <c r="AW57" s="288"/>
      <c r="AX57" s="49"/>
      <c r="BA57" s="490">
        <f>AT57</f>
        <v>-267.31999999994878</v>
      </c>
    </row>
    <row r="58" spans="2:53" hidden="1" x14ac:dyDescent="0.3">
      <c r="B58">
        <v>3023501</v>
      </c>
      <c r="C58">
        <v>3501</v>
      </c>
      <c r="D58" t="s">
        <v>121</v>
      </c>
      <c r="E58" t="s">
        <v>748</v>
      </c>
      <c r="H58" t="s">
        <v>122</v>
      </c>
      <c r="I58" t="s">
        <v>123</v>
      </c>
      <c r="J58" s="7">
        <f>IFERROR(_xlfn.XLOOKUP(H58,'APT 25-26'!D:D,'APT 25-26'!CQ:CQ),"")</f>
        <v>171811.85843523999</v>
      </c>
      <c r="K58" s="7">
        <f>SUMIFS(NurserySupplement!$W:$W,NurserySupplement!$M:$M,K$4,NurserySupplement!$B:$B,B58)</f>
        <v>0</v>
      </c>
      <c r="L58" s="7"/>
      <c r="M58" s="7">
        <f>SUMIFS(HNPlaces!$W:$W,HNPlaces!$M:$M,M$4,HNPlaces!$Q:$Q,'April Payment'!$H58)</f>
        <v>0</v>
      </c>
      <c r="N58" s="7">
        <f>SUMIFS(HNPlaces!$W:$W,HNPlaces!$M:$M,N$4,HNPlaces!$Q:$Q,'April Payment'!$H58)</f>
        <v>0</v>
      </c>
      <c r="O58" s="7">
        <f>SUMIFS(HNPlaces!$W:$W,HNPlaces!$M:$M,O$4,HNPlaces!$Q:$Q,'April Payment'!$H58)</f>
        <v>0</v>
      </c>
      <c r="P58" s="7">
        <f>SUMIFS(HNPlaces!$W:$W,HNPlaces!$M:$M,P$4,HNPlaces!$Q:$Q,'April Payment'!$H58)</f>
        <v>0</v>
      </c>
      <c r="Q58" s="7">
        <f>SUMIFS(HNPlaces!$W:$W,HNPlaces!$M:$M,Q$4,HNPlaces!$Q:$Q,'April Payment'!$H58)</f>
        <v>0</v>
      </c>
      <c r="R58" s="7">
        <f>SUMIFS(HNPlaces!$W:$W,HNPlaces!$M:$M,R$4,HNPlaces!$Q:$Q,'April Payment'!$H58)</f>
        <v>0</v>
      </c>
      <c r="S58" s="7">
        <f>SUMIFS(HNPlaces!$W:$W,HNPlaces!$M:$M,S$4,HNPlaces!$Q:$Q,'April Payment'!$H58)</f>
        <v>0</v>
      </c>
      <c r="T58" s="7">
        <f>SUMIFS(HNTopUp!$W:$W,HNTopUp!$M:$M,T$4,HNTopUp!B:B,'April Payment'!B58)</f>
        <v>0</v>
      </c>
      <c r="U58" s="7">
        <f>SUMIFS(HNTopUp!$W:$W,HNTopUp!$M:$M,U$4,HNTopUp!B:B,'April Payment'!B58)</f>
        <v>19509.473846153847</v>
      </c>
      <c r="V58" s="7">
        <f>SUMIFS(HNTopUp!$W:$W,HNTopUp!$M:$M,V$4,HNTopUp!$B:$B,'April Payment'!$B58)</f>
        <v>0</v>
      </c>
      <c r="W58" s="7">
        <f>SUMIFS(HNTopUp!$W:$W,HNTopUp!$M:$M,W$4,HNTopUp!$B:$B,'April Payment'!$B58)</f>
        <v>0</v>
      </c>
      <c r="X58" s="7">
        <f>SUMIFS(HNTopUp!$W:$W,HNTopUp!$M:$M,X$4,HNTopUp!$B:$B,'April Payment'!$B58)</f>
        <v>297.84615384615387</v>
      </c>
      <c r="Y58" s="7">
        <f>SUMIFS(HNTopUp!$W:$W,HNTopUp!$M:$M,Y$4,HNTopUp!$B:$B,'April Payment'!$B58)</f>
        <v>0</v>
      </c>
      <c r="Z58" s="7">
        <f>SUMIFS(HNTopUp!$W:$W,HNTopUp!$M:$M,Z$4,HNTopUp!$B:$B,'April Payment'!$B58)</f>
        <v>0</v>
      </c>
      <c r="AA58" s="7">
        <f>SUMIFS(POST16!$W:$W,POST16!$M:$M,AA$4,POST16!$Q:$Q,'April Payment'!$H58)</f>
        <v>0</v>
      </c>
      <c r="AB58" s="7">
        <f>SUMIFS(POST16!$W:$W,POST16!$M:$M,AB$4,POST16!$Q:$Q,'April Payment'!$H58)</f>
        <v>0</v>
      </c>
      <c r="AC58" s="7">
        <f>SUMIFS(POST16!$W:$W,POST16!$M:$M,AC$4,POST16!$Q:$Q,'April Payment'!$H58)</f>
        <v>0</v>
      </c>
      <c r="AD58" s="7">
        <f>SUMIFS(POST16!$W:$W,POST16!$M:$M,AD$4,POST16!$Q:$Q,'April Payment'!$H58)</f>
        <v>0</v>
      </c>
      <c r="AE58" s="7">
        <f>SUMIFS(POST16!$W:$W,POST16!$M:$M,AE$4,POST16!$Q:$Q,'April Payment'!$H58)</f>
        <v>0</v>
      </c>
      <c r="AF58" s="7">
        <f>SUMIFS(MISC!$W:$W,MISC!$M:$M,AF$4,MISC!$Q:$Q,H58)</f>
        <v>0</v>
      </c>
      <c r="AG58" s="7">
        <f>SUMIFS(MISC!$W:$W,MISC!$M:$M,AG$4,MISC!$Q:$Q,H58)</f>
        <v>0</v>
      </c>
      <c r="AH58" s="7">
        <f>SUMIFS(SMHL!$W:$W,SMHL!$M:$M,AH$4,SMHL!$Q:$Q,'April Payment'!$H58)</f>
        <v>0</v>
      </c>
      <c r="AI58" s="7">
        <f>SUMIFS(PPG!$W:$W,PPG!$M:$M,AI$4,PPG!$Q:$Q,'April Payment'!$H58)</f>
        <v>15989</v>
      </c>
      <c r="AJ58" s="7">
        <f>SUMIFS(PPG!$W:$W,PPG!$M:$M,AJ$4,PPG!$Q:$Q,'April Payment'!$H58)</f>
        <v>0</v>
      </c>
      <c r="AK58" s="5">
        <f t="shared" si="4"/>
        <v>207608.17843524</v>
      </c>
      <c r="AL58" s="120">
        <v>202154.44847807483</v>
      </c>
      <c r="AM58" s="369">
        <f t="shared" si="5"/>
        <v>5453.7299571651674</v>
      </c>
      <c r="AO58" s="120">
        <v>86830.318478074856</v>
      </c>
      <c r="AP58" s="120">
        <v>115324.12999999998</v>
      </c>
      <c r="AQ58" s="122">
        <v>202154.44847807483</v>
      </c>
      <c r="AR58" s="120">
        <v>115324.12999999998</v>
      </c>
      <c r="AS58" s="49">
        <v>92284.048435240024</v>
      </c>
      <c r="AT58" s="490">
        <v>86830.318478074856</v>
      </c>
      <c r="AU58" s="469">
        <v>202154.44847807483</v>
      </c>
      <c r="AV58" s="5">
        <v>5453.7299571651674</v>
      </c>
      <c r="AW58" s="288"/>
      <c r="AX58" s="49"/>
      <c r="AZ58" s="120">
        <f>AT58</f>
        <v>86830.318478074856</v>
      </c>
    </row>
    <row r="59" spans="2:53" hidden="1" x14ac:dyDescent="0.3">
      <c r="B59">
        <v>3023502</v>
      </c>
      <c r="C59">
        <v>3502</v>
      </c>
      <c r="D59" t="s">
        <v>136</v>
      </c>
      <c r="E59" t="s">
        <v>748</v>
      </c>
      <c r="H59" t="s">
        <v>137</v>
      </c>
      <c r="I59" t="s">
        <v>138</v>
      </c>
      <c r="J59" s="7">
        <f>IFERROR(_xlfn.XLOOKUP(H59,'APT 25-26'!D:D,'APT 25-26'!CQ:CQ),"")</f>
        <v>366026.44884664012</v>
      </c>
      <c r="K59" s="7">
        <f>SUMIFS(NurserySupplement!$W:$W,NurserySupplement!$M:$M,K$4,NurserySupplement!$B:$B,B59)</f>
        <v>0</v>
      </c>
      <c r="L59" s="7"/>
      <c r="M59" s="7">
        <f>SUMIFS(HNPlaces!$W:$W,HNPlaces!$M:$M,M$4,HNPlaces!$Q:$Q,'April Payment'!$H59)</f>
        <v>0</v>
      </c>
      <c r="N59" s="7">
        <f>SUMIFS(HNPlaces!$W:$W,HNPlaces!$M:$M,N$4,HNPlaces!$Q:$Q,'April Payment'!$H59)</f>
        <v>0</v>
      </c>
      <c r="O59" s="7">
        <f>SUMIFS(HNPlaces!$W:$W,HNPlaces!$M:$M,O$4,HNPlaces!$Q:$Q,'April Payment'!$H59)</f>
        <v>0</v>
      </c>
      <c r="P59" s="7">
        <f>SUMIFS(HNPlaces!$W:$W,HNPlaces!$M:$M,P$4,HNPlaces!$Q:$Q,'April Payment'!$H59)</f>
        <v>0</v>
      </c>
      <c r="Q59" s="7">
        <f>SUMIFS(HNPlaces!$W:$W,HNPlaces!$M:$M,Q$4,HNPlaces!$Q:$Q,'April Payment'!$H59)</f>
        <v>0</v>
      </c>
      <c r="R59" s="7">
        <f>SUMIFS(HNPlaces!$W:$W,HNPlaces!$M:$M,R$4,HNPlaces!$Q:$Q,'April Payment'!$H59)</f>
        <v>0</v>
      </c>
      <c r="S59" s="7">
        <f>SUMIFS(HNPlaces!$W:$W,HNPlaces!$M:$M,S$4,HNPlaces!$Q:$Q,'April Payment'!$H59)</f>
        <v>0</v>
      </c>
      <c r="T59" s="7">
        <f>SUMIFS(HNTopUp!$W:$W,HNTopUp!$M:$M,T$4,HNTopUp!B:B,'April Payment'!B59)</f>
        <v>0</v>
      </c>
      <c r="U59" s="7">
        <f>SUMIFS(HNTopUp!$W:$W,HNTopUp!$M:$M,U$4,HNTopUp!B:B,'April Payment'!B59)</f>
        <v>21814.153846153848</v>
      </c>
      <c r="V59" s="7">
        <f>SUMIFS(HNTopUp!$W:$W,HNTopUp!$M:$M,V$4,HNTopUp!$B:$B,'April Payment'!$B59)</f>
        <v>0</v>
      </c>
      <c r="W59" s="7">
        <f>SUMIFS(HNTopUp!$W:$W,HNTopUp!$M:$M,W$4,HNTopUp!$B:$B,'April Payment'!$B59)</f>
        <v>0</v>
      </c>
      <c r="X59" s="7">
        <f>SUMIFS(HNTopUp!$W:$W,HNTopUp!$M:$M,X$4,HNTopUp!$B:$B,'April Payment'!$B59)</f>
        <v>0</v>
      </c>
      <c r="Y59" s="7">
        <f>SUMIFS(HNTopUp!$W:$W,HNTopUp!$M:$M,Y$4,HNTopUp!$B:$B,'April Payment'!$B59)</f>
        <v>0</v>
      </c>
      <c r="Z59" s="7">
        <f>SUMIFS(HNTopUp!$W:$W,HNTopUp!$M:$M,Z$4,HNTopUp!$B:$B,'April Payment'!$B59)</f>
        <v>0</v>
      </c>
      <c r="AA59" s="7">
        <f>SUMIFS(POST16!$W:$W,POST16!$M:$M,AA$4,POST16!$Q:$Q,'April Payment'!$H59)</f>
        <v>0</v>
      </c>
      <c r="AB59" s="7">
        <f>SUMIFS(POST16!$W:$W,POST16!$M:$M,AB$4,POST16!$Q:$Q,'April Payment'!$H59)</f>
        <v>0</v>
      </c>
      <c r="AC59" s="7">
        <f>SUMIFS(POST16!$W:$W,POST16!$M:$M,AC$4,POST16!$Q:$Q,'April Payment'!$H59)</f>
        <v>0</v>
      </c>
      <c r="AD59" s="7">
        <f>SUMIFS(POST16!$W:$W,POST16!$M:$M,AD$4,POST16!$Q:$Q,'April Payment'!$H59)</f>
        <v>0</v>
      </c>
      <c r="AE59" s="7">
        <f>SUMIFS(POST16!$W:$W,POST16!$M:$M,AE$4,POST16!$Q:$Q,'April Payment'!$H59)</f>
        <v>0</v>
      </c>
      <c r="AF59" s="7">
        <f>SUMIFS(MISC!$W:$W,MISC!$M:$M,AF$4,MISC!$Q:$Q,H59)</f>
        <v>0</v>
      </c>
      <c r="AG59" s="7">
        <f>SUMIFS(MISC!$W:$W,MISC!$M:$M,AG$4,MISC!$Q:$Q,H59)</f>
        <v>0</v>
      </c>
      <c r="AH59" s="7">
        <f>SUMIFS(SMHL!$W:$W,SMHL!$M:$M,AH$4,SMHL!$Q:$Q,'April Payment'!$H59)</f>
        <v>0</v>
      </c>
      <c r="AI59" s="7">
        <f>SUMIFS(PPG!$W:$W,PPG!$M:$M,AI$4,PPG!$Q:$Q,'April Payment'!$H59)</f>
        <v>39025</v>
      </c>
      <c r="AJ59" s="7">
        <f>SUMIFS(PPG!$W:$W,PPG!$M:$M,AJ$4,PPG!$Q:$Q,'April Payment'!$H59)</f>
        <v>0</v>
      </c>
      <c r="AK59" s="5">
        <f t="shared" si="4"/>
        <v>426865.602692794</v>
      </c>
      <c r="AL59" s="120">
        <v>332118.87280645495</v>
      </c>
      <c r="AM59" s="369">
        <f t="shared" si="5"/>
        <v>94746.729886339046</v>
      </c>
      <c r="AO59" s="120">
        <v>131557.66280645505</v>
      </c>
      <c r="AP59" s="120">
        <v>200561.2099999999</v>
      </c>
      <c r="AQ59" s="122">
        <v>332118.87280645495</v>
      </c>
      <c r="AR59" s="120">
        <v>200561.2099999999</v>
      </c>
      <c r="AS59" s="49">
        <v>226304.39269279409</v>
      </c>
      <c r="AT59" s="490">
        <v>131557.66280645505</v>
      </c>
      <c r="AU59" s="469">
        <v>332118.87280645495</v>
      </c>
      <c r="AV59" s="5">
        <v>94746.729886339046</v>
      </c>
      <c r="AW59" s="288"/>
      <c r="AX59" s="49"/>
      <c r="AZ59" s="120">
        <f>AT59</f>
        <v>131557.66280645505</v>
      </c>
    </row>
    <row r="60" spans="2:53" hidden="1" x14ac:dyDescent="0.3">
      <c r="B60">
        <v>3023504</v>
      </c>
      <c r="C60">
        <v>3504</v>
      </c>
      <c r="D60" t="s">
        <v>238</v>
      </c>
      <c r="E60" t="s">
        <v>748</v>
      </c>
      <c r="F60" t="s">
        <v>275</v>
      </c>
      <c r="H60" t="s">
        <v>239</v>
      </c>
      <c r="I60" t="s">
        <v>240</v>
      </c>
      <c r="J60" s="7">
        <f>IFERROR(_xlfn.XLOOKUP(H60,'APT 25-26'!D:D,'APT 25-26'!CQ:CQ),"")</f>
        <v>334270.80914058111</v>
      </c>
      <c r="K60" s="7">
        <f>SUMIFS(NurserySupplement!$W:$W,NurserySupplement!$M:$M,K$4,NurserySupplement!$B:$B,B60)</f>
        <v>0</v>
      </c>
      <c r="L60" s="7"/>
      <c r="M60" s="7">
        <f>SUMIFS(HNPlaces!$W:$W,HNPlaces!$M:$M,M$4,HNPlaces!$Q:$Q,'April Payment'!$H60)</f>
        <v>0</v>
      </c>
      <c r="N60" s="7">
        <f>SUMIFS(HNPlaces!$W:$W,HNPlaces!$M:$M,N$4,HNPlaces!$Q:$Q,'April Payment'!$H60)</f>
        <v>0</v>
      </c>
      <c r="O60" s="7">
        <f>SUMIFS(HNPlaces!$W:$W,HNPlaces!$M:$M,O$4,HNPlaces!$Q:$Q,'April Payment'!$H60)</f>
        <v>0</v>
      </c>
      <c r="P60" s="7">
        <f>SUMIFS(HNPlaces!$W:$W,HNPlaces!$M:$M,P$4,HNPlaces!$Q:$Q,'April Payment'!$H60)</f>
        <v>0</v>
      </c>
      <c r="Q60" s="7">
        <f>SUMIFS(HNPlaces!$W:$W,HNPlaces!$M:$M,Q$4,HNPlaces!$Q:$Q,'April Payment'!$H60)</f>
        <v>0</v>
      </c>
      <c r="R60" s="7">
        <f>SUMIFS(HNPlaces!$W:$W,HNPlaces!$M:$M,R$4,HNPlaces!$Q:$Q,'April Payment'!$H60)</f>
        <v>0</v>
      </c>
      <c r="S60" s="7">
        <f>SUMIFS(HNPlaces!$W:$W,HNPlaces!$M:$M,S$4,HNPlaces!$Q:$Q,'April Payment'!$H60)</f>
        <v>0</v>
      </c>
      <c r="T60" s="7">
        <f>SUMIFS(HNTopUp!$W:$W,HNTopUp!$M:$M,T$4,HNTopUp!B:B,'April Payment'!B60)</f>
        <v>0</v>
      </c>
      <c r="U60" s="7">
        <f>SUMIFS(HNTopUp!$W:$W,HNTopUp!$M:$M,U$4,HNTopUp!B:B,'April Payment'!B60)</f>
        <v>10557.692307692309</v>
      </c>
      <c r="V60" s="7">
        <f>SUMIFS(HNTopUp!$W:$W,HNTopUp!$M:$M,V$4,HNTopUp!$B:$B,'April Payment'!$B60)</f>
        <v>0</v>
      </c>
      <c r="W60" s="7">
        <f>SUMIFS(HNTopUp!$W:$W,HNTopUp!$M:$M,W$4,HNTopUp!$B:$B,'April Payment'!$B60)</f>
        <v>0</v>
      </c>
      <c r="X60" s="7">
        <f>SUMIFS(HNTopUp!$W:$W,HNTopUp!$M:$M,X$4,HNTopUp!$B:$B,'April Payment'!$B60)</f>
        <v>441.23076923076923</v>
      </c>
      <c r="Y60" s="7">
        <f>SUMIFS(HNTopUp!$W:$W,HNTopUp!$M:$M,Y$4,HNTopUp!$B:$B,'April Payment'!$B60)</f>
        <v>0</v>
      </c>
      <c r="Z60" s="7">
        <f>SUMIFS(HNTopUp!$W:$W,HNTopUp!$M:$M,Z$4,HNTopUp!$B:$B,'April Payment'!$B60)</f>
        <v>0</v>
      </c>
      <c r="AA60" s="7">
        <f>SUMIFS(POST16!$W:$W,POST16!$M:$M,AA$4,POST16!$Q:$Q,'April Payment'!$H60)</f>
        <v>0</v>
      </c>
      <c r="AB60" s="7">
        <f>SUMIFS(POST16!$W:$W,POST16!$M:$M,AB$4,POST16!$Q:$Q,'April Payment'!$H60)</f>
        <v>0</v>
      </c>
      <c r="AC60" s="7">
        <f>SUMIFS(POST16!$W:$W,POST16!$M:$M,AC$4,POST16!$Q:$Q,'April Payment'!$H60)</f>
        <v>0</v>
      </c>
      <c r="AD60" s="7">
        <f>SUMIFS(POST16!$W:$W,POST16!$M:$M,AD$4,POST16!$Q:$Q,'April Payment'!$H60)</f>
        <v>0</v>
      </c>
      <c r="AE60" s="7">
        <f>SUMIFS(POST16!$W:$W,POST16!$M:$M,AE$4,POST16!$Q:$Q,'April Payment'!$H60)</f>
        <v>0</v>
      </c>
      <c r="AF60" s="7">
        <f>SUMIFS(MISC!$W:$W,MISC!$M:$M,AF$4,MISC!$Q:$Q,H60)</f>
        <v>0</v>
      </c>
      <c r="AG60" s="7">
        <f>SUMIFS(MISC!$W:$W,MISC!$M:$M,AG$4,MISC!$Q:$Q,H60)</f>
        <v>0</v>
      </c>
      <c r="AH60" s="7">
        <f>SUMIFS(SMHL!$W:$W,SMHL!$M:$M,AH$4,SMHL!$Q:$Q,'April Payment'!$H60)</f>
        <v>0</v>
      </c>
      <c r="AI60" s="7">
        <f>SUMIFS(PPG!$W:$W,PPG!$M:$M,AI$4,PPG!$Q:$Q,'April Payment'!$H60)</f>
        <v>10634</v>
      </c>
      <c r="AJ60" s="7">
        <f>SUMIFS(PPG!$W:$W,PPG!$M:$M,AJ$4,PPG!$Q:$Q,'April Payment'!$H60)</f>
        <v>0</v>
      </c>
      <c r="AK60" s="5">
        <f t="shared" si="4"/>
        <v>355903.73221750418</v>
      </c>
      <c r="AL60" s="120">
        <v>355902.73221750418</v>
      </c>
      <c r="AM60" s="369">
        <f t="shared" si="5"/>
        <v>1</v>
      </c>
      <c r="AN60" s="5"/>
      <c r="AO60" s="120">
        <v>219730.59882594831</v>
      </c>
      <c r="AP60" s="120">
        <v>199889.84999999995</v>
      </c>
      <c r="AQ60" s="122">
        <v>419620.44882594829</v>
      </c>
      <c r="AR60" s="120">
        <v>199889.84999999995</v>
      </c>
      <c r="AS60" s="49">
        <v>156013.88221750423</v>
      </c>
      <c r="AT60" s="490">
        <v>156012.88221750423</v>
      </c>
      <c r="AU60" s="469">
        <v>355902.73221750418</v>
      </c>
      <c r="AV60" s="5">
        <v>1</v>
      </c>
      <c r="AW60" s="288"/>
      <c r="AX60" s="49"/>
      <c r="AZ60" s="120">
        <f>AT60</f>
        <v>156012.88221750423</v>
      </c>
    </row>
    <row r="61" spans="2:53" hidden="1" x14ac:dyDescent="0.3">
      <c r="B61">
        <v>3023506</v>
      </c>
      <c r="C61">
        <v>3506</v>
      </c>
      <c r="D61" t="s">
        <v>103</v>
      </c>
      <c r="E61" t="s">
        <v>748</v>
      </c>
      <c r="H61" t="s">
        <v>104</v>
      </c>
      <c r="I61" t="s">
        <v>105</v>
      </c>
      <c r="J61" s="7">
        <f>IFERROR(_xlfn.XLOOKUP(H61,'APT 25-26'!D:D,'APT 25-26'!CQ:CQ),"")</f>
        <v>241495.17475812821</v>
      </c>
      <c r="K61" s="7">
        <f>SUMIFS(NurserySupplement!$W:$W,NurserySupplement!$M:$M,K$4,NurserySupplement!$B:$B,B61)</f>
        <v>0</v>
      </c>
      <c r="L61" s="7"/>
      <c r="M61" s="7">
        <f>SUMIFS(HNPlaces!$W:$W,HNPlaces!$M:$M,M$4,HNPlaces!$Q:$Q,'April Payment'!$H61)</f>
        <v>0</v>
      </c>
      <c r="N61" s="7">
        <f>SUMIFS(HNPlaces!$W:$W,HNPlaces!$M:$M,N$4,HNPlaces!$Q:$Q,'April Payment'!$H61)</f>
        <v>0</v>
      </c>
      <c r="O61" s="7">
        <f>SUMIFS(HNPlaces!$W:$W,HNPlaces!$M:$M,O$4,HNPlaces!$Q:$Q,'April Payment'!$H61)</f>
        <v>0</v>
      </c>
      <c r="P61" s="7">
        <f>SUMIFS(HNPlaces!$W:$W,HNPlaces!$M:$M,P$4,HNPlaces!$Q:$Q,'April Payment'!$H61)</f>
        <v>0</v>
      </c>
      <c r="Q61" s="7">
        <f>SUMIFS(HNPlaces!$W:$W,HNPlaces!$M:$M,Q$4,HNPlaces!$Q:$Q,'April Payment'!$H61)</f>
        <v>0</v>
      </c>
      <c r="R61" s="7">
        <f>SUMIFS(HNPlaces!$W:$W,HNPlaces!$M:$M,R$4,HNPlaces!$Q:$Q,'April Payment'!$H61)</f>
        <v>0</v>
      </c>
      <c r="S61" s="7">
        <f>SUMIFS(HNPlaces!$W:$W,HNPlaces!$M:$M,S$4,HNPlaces!$Q:$Q,'April Payment'!$H61)</f>
        <v>0</v>
      </c>
      <c r="T61" s="7">
        <f>SUMIFS(HNTopUp!$W:$W,HNTopUp!$M:$M,T$4,HNTopUp!B:B,'April Payment'!B61)</f>
        <v>0</v>
      </c>
      <c r="U61" s="7">
        <f>SUMIFS(HNTopUp!$W:$W,HNTopUp!$M:$M,U$4,HNTopUp!B:B,'April Payment'!B61)</f>
        <v>30095.23076923077</v>
      </c>
      <c r="V61" s="7">
        <f>SUMIFS(HNTopUp!$W:$W,HNTopUp!$M:$M,V$4,HNTopUp!$B:$B,'April Payment'!$B61)</f>
        <v>0</v>
      </c>
      <c r="W61" s="7">
        <f>SUMIFS(HNTopUp!$W:$W,HNTopUp!$M:$M,W$4,HNTopUp!$B:$B,'April Payment'!$B61)</f>
        <v>0</v>
      </c>
      <c r="X61" s="7">
        <f>SUMIFS(HNTopUp!$W:$W,HNTopUp!$M:$M,X$4,HNTopUp!$B:$B,'April Payment'!$B61)</f>
        <v>264.76923076923077</v>
      </c>
      <c r="Y61" s="7">
        <f>SUMIFS(HNTopUp!$W:$W,HNTopUp!$M:$M,Y$4,HNTopUp!$B:$B,'April Payment'!$B61)</f>
        <v>0</v>
      </c>
      <c r="Z61" s="7">
        <f>SUMIFS(HNTopUp!$W:$W,HNTopUp!$M:$M,Z$4,HNTopUp!$B:$B,'April Payment'!$B61)</f>
        <v>0</v>
      </c>
      <c r="AA61" s="7">
        <f>SUMIFS(POST16!$W:$W,POST16!$M:$M,AA$4,POST16!$Q:$Q,'April Payment'!$H61)</f>
        <v>0</v>
      </c>
      <c r="AB61" s="7">
        <f>SUMIFS(POST16!$W:$W,POST16!$M:$M,AB$4,POST16!$Q:$Q,'April Payment'!$H61)</f>
        <v>0</v>
      </c>
      <c r="AC61" s="7">
        <f>SUMIFS(POST16!$W:$W,POST16!$M:$M,AC$4,POST16!$Q:$Q,'April Payment'!$H61)</f>
        <v>0</v>
      </c>
      <c r="AD61" s="7">
        <f>SUMIFS(POST16!$W:$W,POST16!$M:$M,AD$4,POST16!$Q:$Q,'April Payment'!$H61)</f>
        <v>0</v>
      </c>
      <c r="AE61" s="7">
        <f>SUMIFS(POST16!$W:$W,POST16!$M:$M,AE$4,POST16!$Q:$Q,'April Payment'!$H61)</f>
        <v>0</v>
      </c>
      <c r="AF61" s="7">
        <f>SUMIFS(MISC!$W:$W,MISC!$M:$M,AF$4,MISC!$Q:$Q,H61)</f>
        <v>0</v>
      </c>
      <c r="AG61" s="7">
        <f>SUMIFS(MISC!$W:$W,MISC!$M:$M,AG$4,MISC!$Q:$Q,H61)</f>
        <v>0</v>
      </c>
      <c r="AH61" s="7">
        <f>SUMIFS(SMHL!$W:$W,SMHL!$M:$M,AH$4,SMHL!$Q:$Q,'April Payment'!$H61)</f>
        <v>0</v>
      </c>
      <c r="AI61" s="7">
        <f>SUMIFS(PPG!$W:$W,PPG!$M:$M,AI$4,PPG!$Q:$Q,'April Payment'!$H61)</f>
        <v>10264</v>
      </c>
      <c r="AJ61" s="7">
        <f>SUMIFS(PPG!$W:$W,PPG!$M:$M,AJ$4,PPG!$Q:$Q,'April Payment'!$H61)</f>
        <v>0</v>
      </c>
      <c r="AK61" s="5">
        <f t="shared" si="4"/>
        <v>282119.17475812824</v>
      </c>
      <c r="AL61" s="120">
        <v>181484.53463950884</v>
      </c>
      <c r="AM61" s="369">
        <f t="shared" si="5"/>
        <v>100634.6401186194</v>
      </c>
      <c r="AO61" s="120">
        <v>44103.164639508817</v>
      </c>
      <c r="AP61" s="120">
        <v>137381.37000000002</v>
      </c>
      <c r="AQ61" s="122">
        <v>181484.53463950884</v>
      </c>
      <c r="AR61" s="120">
        <v>137381.37000000002</v>
      </c>
      <c r="AS61" s="49">
        <v>144737.80475812822</v>
      </c>
      <c r="AT61" s="490">
        <v>44103.164639508817</v>
      </c>
      <c r="AU61" s="469">
        <v>181484.53463950884</v>
      </c>
      <c r="AV61" s="5">
        <v>100634.6401186194</v>
      </c>
      <c r="AW61" s="288"/>
      <c r="AX61" s="49"/>
      <c r="AZ61" s="120">
        <f>AT61</f>
        <v>44103.164639508817</v>
      </c>
    </row>
    <row r="62" spans="2:53" hidden="1" x14ac:dyDescent="0.3">
      <c r="B62">
        <v>3023507</v>
      </c>
      <c r="C62">
        <v>3507</v>
      </c>
      <c r="D62" t="s">
        <v>82</v>
      </c>
      <c r="E62" t="s">
        <v>748</v>
      </c>
      <c r="H62" t="s">
        <v>83</v>
      </c>
      <c r="I62" t="s">
        <v>84</v>
      </c>
      <c r="J62" s="7">
        <f>IFERROR(_xlfn.XLOOKUP(H62,'APT 25-26'!D:D,'APT 25-26'!CQ:CQ),"")</f>
        <v>153013.50075153081</v>
      </c>
      <c r="K62" s="7">
        <f>SUMIFS(NurserySupplement!$W:$W,NurserySupplement!$M:$M,K$4,NurserySupplement!$B:$B,B62)</f>
        <v>0</v>
      </c>
      <c r="L62" s="7"/>
      <c r="M62" s="7">
        <f>SUMIFS(HNPlaces!$W:$W,HNPlaces!$M:$M,M$4,HNPlaces!$Q:$Q,'April Payment'!$H62)</f>
        <v>0</v>
      </c>
      <c r="N62" s="7">
        <f>SUMIFS(HNPlaces!$W:$W,HNPlaces!$M:$M,N$4,HNPlaces!$Q:$Q,'April Payment'!$H62)</f>
        <v>0</v>
      </c>
      <c r="O62" s="7">
        <f>SUMIFS(HNPlaces!$W:$W,HNPlaces!$M:$M,O$4,HNPlaces!$Q:$Q,'April Payment'!$H62)</f>
        <v>0</v>
      </c>
      <c r="P62" s="7">
        <f>SUMIFS(HNPlaces!$W:$W,HNPlaces!$M:$M,P$4,HNPlaces!$Q:$Q,'April Payment'!$H62)</f>
        <v>0</v>
      </c>
      <c r="Q62" s="7">
        <f>SUMIFS(HNPlaces!$W:$W,HNPlaces!$M:$M,Q$4,HNPlaces!$Q:$Q,'April Payment'!$H62)</f>
        <v>0</v>
      </c>
      <c r="R62" s="7">
        <f>SUMIFS(HNPlaces!$W:$W,HNPlaces!$M:$M,R$4,HNPlaces!$Q:$Q,'April Payment'!$H62)</f>
        <v>0</v>
      </c>
      <c r="S62" s="7">
        <f>SUMIFS(HNPlaces!$W:$W,HNPlaces!$M:$M,S$4,HNPlaces!$Q:$Q,'April Payment'!$H62)</f>
        <v>0</v>
      </c>
      <c r="T62" s="7">
        <f>SUMIFS(HNTopUp!$W:$W,HNTopUp!$M:$M,T$4,HNTopUp!B:B,'April Payment'!B62)</f>
        <v>0</v>
      </c>
      <c r="U62" s="7">
        <f>SUMIFS(HNTopUp!$W:$W,HNTopUp!$M:$M,U$4,HNTopUp!B:B,'April Payment'!B62)</f>
        <v>20433.846153846152</v>
      </c>
      <c r="V62" s="7">
        <f>SUMIFS(HNTopUp!$W:$W,HNTopUp!$M:$M,V$4,HNTopUp!$B:$B,'April Payment'!$B62)</f>
        <v>0</v>
      </c>
      <c r="W62" s="7">
        <f>SUMIFS(HNTopUp!$W:$W,HNTopUp!$M:$M,W$4,HNTopUp!$B:$B,'April Payment'!$B62)</f>
        <v>0</v>
      </c>
      <c r="X62" s="7">
        <f>SUMIFS(HNTopUp!$W:$W,HNTopUp!$M:$M,X$4,HNTopUp!$B:$B,'April Payment'!$B62)</f>
        <v>0</v>
      </c>
      <c r="Y62" s="7">
        <f>SUMIFS(HNTopUp!$W:$W,HNTopUp!$M:$M,Y$4,HNTopUp!$B:$B,'April Payment'!$B62)</f>
        <v>0</v>
      </c>
      <c r="Z62" s="7">
        <f>SUMIFS(HNTopUp!$W:$W,HNTopUp!$M:$M,Z$4,HNTopUp!$B:$B,'April Payment'!$B62)</f>
        <v>0</v>
      </c>
      <c r="AA62" s="7">
        <f>SUMIFS(POST16!$W:$W,POST16!$M:$M,AA$4,POST16!$Q:$Q,'April Payment'!$H62)</f>
        <v>0</v>
      </c>
      <c r="AB62" s="7">
        <f>SUMIFS(POST16!$W:$W,POST16!$M:$M,AB$4,POST16!$Q:$Q,'April Payment'!$H62)</f>
        <v>0</v>
      </c>
      <c r="AC62" s="7">
        <f>SUMIFS(POST16!$W:$W,POST16!$M:$M,AC$4,POST16!$Q:$Q,'April Payment'!$H62)</f>
        <v>0</v>
      </c>
      <c r="AD62" s="7">
        <f>SUMIFS(POST16!$W:$W,POST16!$M:$M,AD$4,POST16!$Q:$Q,'April Payment'!$H62)</f>
        <v>0</v>
      </c>
      <c r="AE62" s="7">
        <f>SUMIFS(POST16!$W:$W,POST16!$M:$M,AE$4,POST16!$Q:$Q,'April Payment'!$H62)</f>
        <v>0</v>
      </c>
      <c r="AF62" s="7">
        <f>SUMIFS(MISC!$W:$W,MISC!$M:$M,AF$4,MISC!$Q:$Q,H62)</f>
        <v>0</v>
      </c>
      <c r="AG62" s="7">
        <f>SUMIFS(MISC!$W:$W,MISC!$M:$M,AG$4,MISC!$Q:$Q,H62)</f>
        <v>0</v>
      </c>
      <c r="AH62" s="7">
        <f>SUMIFS(SMHL!$W:$W,SMHL!$M:$M,AH$4,SMHL!$Q:$Q,'April Payment'!$H62)</f>
        <v>0</v>
      </c>
      <c r="AI62" s="7">
        <f>SUMIFS(PPG!$W:$W,PPG!$M:$M,AI$4,PPG!$Q:$Q,'April Payment'!$H62)</f>
        <v>12854</v>
      </c>
      <c r="AJ62" s="7">
        <f>SUMIFS(PPG!$W:$W,PPG!$M:$M,AJ$4,PPG!$Q:$Q,'April Payment'!$H62)</f>
        <v>0</v>
      </c>
      <c r="AK62" s="5">
        <f t="shared" si="4"/>
        <v>186301.34690537697</v>
      </c>
      <c r="AL62" s="120">
        <v>44064.819999999883</v>
      </c>
      <c r="AM62" s="369">
        <f t="shared" si="5"/>
        <v>142236.52690537708</v>
      </c>
      <c r="AO62" s="120">
        <v>-12249.120000000112</v>
      </c>
      <c r="AP62" s="120">
        <v>56313.939999999995</v>
      </c>
      <c r="AQ62" s="122">
        <v>44064.819999999883</v>
      </c>
      <c r="AR62" s="120">
        <v>56313.939999999995</v>
      </c>
      <c r="AS62" s="49">
        <v>129987.40690537696</v>
      </c>
      <c r="AT62" s="490">
        <v>-12249.120000000112</v>
      </c>
      <c r="AU62" s="469">
        <v>44064.819999999883</v>
      </c>
      <c r="AV62" s="5">
        <v>142236.52690537708</v>
      </c>
      <c r="AW62" s="288"/>
      <c r="AX62" s="49"/>
      <c r="BA62" s="490">
        <f>AT62</f>
        <v>-12249.120000000112</v>
      </c>
    </row>
    <row r="63" spans="2:53" hidden="1" x14ac:dyDescent="0.3">
      <c r="B63">
        <v>3023509</v>
      </c>
      <c r="C63">
        <v>3509</v>
      </c>
      <c r="D63" t="s">
        <v>206</v>
      </c>
      <c r="E63" t="s">
        <v>748</v>
      </c>
      <c r="H63" t="s">
        <v>207</v>
      </c>
      <c r="I63" t="s">
        <v>208</v>
      </c>
      <c r="J63" s="7">
        <f>IFERROR(_xlfn.XLOOKUP(H63,'APT 25-26'!D:D,'APT 25-26'!CQ:CQ),"")</f>
        <v>399542.25704510801</v>
      </c>
      <c r="K63" s="7">
        <f>SUMIFS(NurserySupplement!$W:$W,NurserySupplement!$M:$M,K$4,NurserySupplement!$B:$B,B63)</f>
        <v>0</v>
      </c>
      <c r="L63" s="7"/>
      <c r="M63" s="7">
        <f>SUMIFS(HNPlaces!$W:$W,HNPlaces!$M:$M,M$4,HNPlaces!$Q:$Q,'April Payment'!$H63)</f>
        <v>0</v>
      </c>
      <c r="N63" s="7">
        <f>SUMIFS(HNPlaces!$W:$W,HNPlaces!$M:$M,N$4,HNPlaces!$Q:$Q,'April Payment'!$H63)</f>
        <v>0</v>
      </c>
      <c r="O63" s="7">
        <f>SUMIFS(HNPlaces!$W:$W,HNPlaces!$M:$M,O$4,HNPlaces!$Q:$Q,'April Payment'!$H63)</f>
        <v>0</v>
      </c>
      <c r="P63" s="7">
        <f>SUMIFS(HNPlaces!$W:$W,HNPlaces!$M:$M,P$4,HNPlaces!$Q:$Q,'April Payment'!$H63)</f>
        <v>0</v>
      </c>
      <c r="Q63" s="7">
        <f>SUMIFS(HNPlaces!$W:$W,HNPlaces!$M:$M,Q$4,HNPlaces!$Q:$Q,'April Payment'!$H63)</f>
        <v>0</v>
      </c>
      <c r="R63" s="7">
        <f>SUMIFS(HNPlaces!$W:$W,HNPlaces!$M:$M,R$4,HNPlaces!$Q:$Q,'April Payment'!$H63)</f>
        <v>0</v>
      </c>
      <c r="S63" s="7">
        <f>SUMIFS(HNPlaces!$W:$W,HNPlaces!$M:$M,S$4,HNPlaces!$Q:$Q,'April Payment'!$H63)</f>
        <v>0</v>
      </c>
      <c r="T63" s="7">
        <f>SUMIFS(HNTopUp!$W:$W,HNTopUp!$M:$M,T$4,HNTopUp!B:B,'April Payment'!B63)</f>
        <v>0</v>
      </c>
      <c r="U63" s="7">
        <f>SUMIFS(HNTopUp!$W:$W,HNTopUp!$M:$M,U$4,HNTopUp!B:B,'April Payment'!B63)</f>
        <v>41136.461538461539</v>
      </c>
      <c r="V63" s="7">
        <f>SUMIFS(HNTopUp!$W:$W,HNTopUp!$M:$M,V$4,HNTopUp!$B:$B,'April Payment'!$B63)</f>
        <v>0</v>
      </c>
      <c r="W63" s="7">
        <f>SUMIFS(HNTopUp!$W:$W,HNTopUp!$M:$M,W$4,HNTopUp!$B:$B,'April Payment'!$B63)</f>
        <v>0</v>
      </c>
      <c r="X63" s="7">
        <f>SUMIFS(HNTopUp!$W:$W,HNTopUp!$M:$M,X$4,HNTopUp!$B:$B,'April Payment'!$B63)</f>
        <v>264.76923076923077</v>
      </c>
      <c r="Y63" s="7">
        <f>SUMIFS(HNTopUp!$W:$W,HNTopUp!$M:$M,Y$4,HNTopUp!$B:$B,'April Payment'!$B63)</f>
        <v>0</v>
      </c>
      <c r="Z63" s="7">
        <f>SUMIFS(HNTopUp!$W:$W,HNTopUp!$M:$M,Z$4,HNTopUp!$B:$B,'April Payment'!$B63)</f>
        <v>0</v>
      </c>
      <c r="AA63" s="7">
        <f>SUMIFS(POST16!$W:$W,POST16!$M:$M,AA$4,POST16!$Q:$Q,'April Payment'!$H63)</f>
        <v>0</v>
      </c>
      <c r="AB63" s="7">
        <f>SUMIFS(POST16!$W:$W,POST16!$M:$M,AB$4,POST16!$Q:$Q,'April Payment'!$H63)</f>
        <v>0</v>
      </c>
      <c r="AC63" s="7">
        <f>SUMIFS(POST16!$W:$W,POST16!$M:$M,AC$4,POST16!$Q:$Q,'April Payment'!$H63)</f>
        <v>0</v>
      </c>
      <c r="AD63" s="7">
        <f>SUMIFS(POST16!$W:$W,POST16!$M:$M,AD$4,POST16!$Q:$Q,'April Payment'!$H63)</f>
        <v>0</v>
      </c>
      <c r="AE63" s="7">
        <f>SUMIFS(POST16!$W:$W,POST16!$M:$M,AE$4,POST16!$Q:$Q,'April Payment'!$H63)</f>
        <v>0</v>
      </c>
      <c r="AF63" s="7">
        <f>SUMIFS(MISC!$W:$W,MISC!$M:$M,AF$4,MISC!$Q:$Q,H63)</f>
        <v>0</v>
      </c>
      <c r="AG63" s="7">
        <f>SUMIFS(MISC!$W:$W,MISC!$M:$M,AG$4,MISC!$Q:$Q,H63)</f>
        <v>0</v>
      </c>
      <c r="AH63" s="7">
        <f>SUMIFS(SMHL!$W:$W,SMHL!$M:$M,AH$4,SMHL!$Q:$Q,'April Payment'!$H63)</f>
        <v>0</v>
      </c>
      <c r="AI63" s="7">
        <f>SUMIFS(PPG!$W:$W,PPG!$M:$M,AI$4,PPG!$Q:$Q,'April Payment'!$H63)</f>
        <v>38480</v>
      </c>
      <c r="AJ63" s="7">
        <f>SUMIFS(PPG!$W:$W,PPG!$M:$M,AJ$4,PPG!$Q:$Q,'April Payment'!$H63)</f>
        <v>0</v>
      </c>
      <c r="AK63" s="5">
        <f t="shared" si="4"/>
        <v>479423.48781433882</v>
      </c>
      <c r="AL63" s="120">
        <v>250297.75999999998</v>
      </c>
      <c r="AM63" s="369">
        <f t="shared" si="5"/>
        <v>229125.72781433884</v>
      </c>
      <c r="AO63" s="120">
        <v>67438</v>
      </c>
      <c r="AP63" s="120">
        <v>182859.75999999998</v>
      </c>
      <c r="AQ63" s="122">
        <v>250297.75999999998</v>
      </c>
      <c r="AR63" s="120">
        <v>182859.75999999998</v>
      </c>
      <c r="AS63" s="49">
        <v>296563.72781433887</v>
      </c>
      <c r="AT63" s="490">
        <v>67438</v>
      </c>
      <c r="AU63" s="469">
        <v>250297.75999999998</v>
      </c>
      <c r="AV63" s="5">
        <v>229125.72781433884</v>
      </c>
      <c r="AW63" s="288"/>
      <c r="AX63" s="49"/>
      <c r="AZ63" s="120">
        <f>AT63</f>
        <v>67438</v>
      </c>
    </row>
    <row r="64" spans="2:53" hidden="1" x14ac:dyDescent="0.3">
      <c r="B64">
        <v>3023510</v>
      </c>
      <c r="C64">
        <v>3510</v>
      </c>
      <c r="D64" t="s">
        <v>235</v>
      </c>
      <c r="E64" t="s">
        <v>748</v>
      </c>
      <c r="H64" t="s">
        <v>236</v>
      </c>
      <c r="I64" t="s">
        <v>237</v>
      </c>
      <c r="J64" s="7">
        <f>IFERROR(_xlfn.XLOOKUP(H64,'APT 25-26'!D:D,'APT 25-26'!CQ:CQ),"")</f>
        <v>325669.828408512</v>
      </c>
      <c r="K64" s="7">
        <f>SUMIFS(NurserySupplement!$W:$W,NurserySupplement!$M:$M,K$4,NurserySupplement!$B:$B,B64)</f>
        <v>0</v>
      </c>
      <c r="L64" s="7"/>
      <c r="M64" s="7">
        <f>SUMIFS(HNPlaces!$W:$W,HNPlaces!$M:$M,M$4,HNPlaces!$Q:$Q,'April Payment'!$H64)</f>
        <v>0</v>
      </c>
      <c r="N64" s="7">
        <f>SUMIFS(HNPlaces!$W:$W,HNPlaces!$M:$M,N$4,HNPlaces!$Q:$Q,'April Payment'!$H64)</f>
        <v>0</v>
      </c>
      <c r="O64" s="7">
        <f>SUMIFS(HNPlaces!$W:$W,HNPlaces!$M:$M,O$4,HNPlaces!$Q:$Q,'April Payment'!$H64)</f>
        <v>0</v>
      </c>
      <c r="P64" s="7">
        <f>SUMIFS(HNPlaces!$W:$W,HNPlaces!$M:$M,P$4,HNPlaces!$Q:$Q,'April Payment'!$H64)</f>
        <v>0</v>
      </c>
      <c r="Q64" s="7">
        <f>SUMIFS(HNPlaces!$W:$W,HNPlaces!$M:$M,Q$4,HNPlaces!$Q:$Q,'April Payment'!$H64)</f>
        <v>0</v>
      </c>
      <c r="R64" s="7">
        <f>SUMIFS(HNPlaces!$W:$W,HNPlaces!$M:$M,R$4,HNPlaces!$Q:$Q,'April Payment'!$H64)</f>
        <v>0</v>
      </c>
      <c r="S64" s="7">
        <f>SUMIFS(HNPlaces!$W:$W,HNPlaces!$M:$M,S$4,HNPlaces!$Q:$Q,'April Payment'!$H64)</f>
        <v>0</v>
      </c>
      <c r="T64" s="7">
        <f>SUMIFS(HNTopUp!$W:$W,HNTopUp!$M:$M,T$4,HNTopUp!B:B,'April Payment'!B64)</f>
        <v>0</v>
      </c>
      <c r="U64" s="7">
        <f>SUMIFS(HNTopUp!$W:$W,HNTopUp!$M:$M,U$4,HNTopUp!B:B,'April Payment'!B64)</f>
        <v>12273.384615384615</v>
      </c>
      <c r="V64" s="7">
        <f>SUMIFS(HNTopUp!$W:$W,HNTopUp!$M:$M,V$4,HNTopUp!$B:$B,'April Payment'!$B64)</f>
        <v>0</v>
      </c>
      <c r="W64" s="7">
        <f>SUMIFS(HNTopUp!$W:$W,HNTopUp!$M:$M,W$4,HNTopUp!$B:$B,'April Payment'!$B64)</f>
        <v>0</v>
      </c>
      <c r="X64" s="7">
        <f>SUMIFS(HNTopUp!$W:$W,HNTopUp!$M:$M,X$4,HNTopUp!$B:$B,'April Payment'!$B64)</f>
        <v>0</v>
      </c>
      <c r="Y64" s="7">
        <f>SUMIFS(HNTopUp!$W:$W,HNTopUp!$M:$M,Y$4,HNTopUp!$B:$B,'April Payment'!$B64)</f>
        <v>0</v>
      </c>
      <c r="Z64" s="7">
        <f>SUMIFS(HNTopUp!$W:$W,HNTopUp!$M:$M,Z$4,HNTopUp!$B:$B,'April Payment'!$B64)</f>
        <v>0</v>
      </c>
      <c r="AA64" s="7">
        <f>SUMIFS(POST16!$W:$W,POST16!$M:$M,AA$4,POST16!$Q:$Q,'April Payment'!$H64)</f>
        <v>0</v>
      </c>
      <c r="AB64" s="7">
        <f>SUMIFS(POST16!$W:$W,POST16!$M:$M,AB$4,POST16!$Q:$Q,'April Payment'!$H64)</f>
        <v>0</v>
      </c>
      <c r="AC64" s="7">
        <f>SUMIFS(POST16!$W:$W,POST16!$M:$M,AC$4,POST16!$Q:$Q,'April Payment'!$H64)</f>
        <v>0</v>
      </c>
      <c r="AD64" s="7">
        <f>SUMIFS(POST16!$W:$W,POST16!$M:$M,AD$4,POST16!$Q:$Q,'April Payment'!$H64)</f>
        <v>0</v>
      </c>
      <c r="AE64" s="7">
        <f>SUMIFS(POST16!$W:$W,POST16!$M:$M,AE$4,POST16!$Q:$Q,'April Payment'!$H64)</f>
        <v>0</v>
      </c>
      <c r="AF64" s="7">
        <f>SUMIFS(MISC!$W:$W,MISC!$M:$M,AF$4,MISC!$Q:$Q,H64)</f>
        <v>0</v>
      </c>
      <c r="AG64" s="7">
        <f>SUMIFS(MISC!$W:$W,MISC!$M:$M,AG$4,MISC!$Q:$Q,H64)</f>
        <v>0</v>
      </c>
      <c r="AH64" s="7">
        <f>SUMIFS(SMHL!$W:$W,SMHL!$M:$M,AH$4,SMHL!$Q:$Q,'April Payment'!$H64)</f>
        <v>0</v>
      </c>
      <c r="AI64" s="7">
        <f>SUMIFS(PPG!$W:$W,PPG!$M:$M,AI$4,PPG!$Q:$Q,'April Payment'!$H64)</f>
        <v>20065</v>
      </c>
      <c r="AJ64" s="7">
        <f>SUMIFS(PPG!$W:$W,PPG!$M:$M,AJ$4,PPG!$Q:$Q,'April Payment'!$H64)</f>
        <v>0</v>
      </c>
      <c r="AK64" s="5">
        <f t="shared" si="4"/>
        <v>358008.21302389662</v>
      </c>
      <c r="AL64" s="120">
        <v>179544.95391400109</v>
      </c>
      <c r="AM64" s="369">
        <f t="shared" si="5"/>
        <v>178463.25910989553</v>
      </c>
      <c r="AO64" s="120">
        <v>15073.863914001035</v>
      </c>
      <c r="AP64" s="120">
        <v>164471.09000000005</v>
      </c>
      <c r="AQ64" s="122">
        <v>179544.95391400109</v>
      </c>
      <c r="AR64" s="120">
        <v>164471.09000000005</v>
      </c>
      <c r="AS64" s="49">
        <v>193537.12302389657</v>
      </c>
      <c r="AT64" s="490">
        <v>15073.863914001035</v>
      </c>
      <c r="AU64" s="469">
        <v>179544.95391400109</v>
      </c>
      <c r="AV64" s="5">
        <v>178463.25910989553</v>
      </c>
      <c r="AW64" s="288"/>
      <c r="AX64" s="49"/>
      <c r="AZ64" s="120">
        <f>AT64</f>
        <v>15073.863914001035</v>
      </c>
    </row>
    <row r="65" spans="1:53" hidden="1" x14ac:dyDescent="0.3">
      <c r="B65">
        <v>3023511</v>
      </c>
      <c r="C65">
        <v>3511</v>
      </c>
      <c r="D65" t="s">
        <v>64</v>
      </c>
      <c r="E65" t="s">
        <v>748</v>
      </c>
      <c r="H65" t="s">
        <v>65</v>
      </c>
      <c r="I65" t="s">
        <v>66</v>
      </c>
      <c r="J65" s="7">
        <f>IFERROR(_xlfn.XLOOKUP(H65,'APT 25-26'!D:D,'APT 25-26'!CQ:CQ),"")</f>
        <v>371383.46383024886</v>
      </c>
      <c r="K65" s="7">
        <f>SUMIFS(NurserySupplement!$W:$W,NurserySupplement!$M:$M,K$4,NurserySupplement!$B:$B,B65)</f>
        <v>0</v>
      </c>
      <c r="L65" s="7"/>
      <c r="M65" s="7">
        <f>SUMIFS(HNPlaces!$W:$W,HNPlaces!$M:$M,M$4,HNPlaces!$Q:$Q,'April Payment'!$H65)</f>
        <v>0</v>
      </c>
      <c r="N65" s="7">
        <f>SUMIFS(HNPlaces!$W:$W,HNPlaces!$M:$M,N$4,HNPlaces!$Q:$Q,'April Payment'!$H65)</f>
        <v>0</v>
      </c>
      <c r="O65" s="7">
        <f>SUMIFS(HNPlaces!$W:$W,HNPlaces!$M:$M,O$4,HNPlaces!$Q:$Q,'April Payment'!$H65)</f>
        <v>0</v>
      </c>
      <c r="P65" s="7">
        <f>SUMIFS(HNPlaces!$W:$W,HNPlaces!$M:$M,P$4,HNPlaces!$Q:$Q,'April Payment'!$H65)</f>
        <v>0</v>
      </c>
      <c r="Q65" s="7">
        <f>SUMIFS(HNPlaces!$W:$W,HNPlaces!$M:$M,Q$4,HNPlaces!$Q:$Q,'April Payment'!$H65)</f>
        <v>0</v>
      </c>
      <c r="R65" s="7">
        <f>SUMIFS(HNPlaces!$W:$W,HNPlaces!$M:$M,R$4,HNPlaces!$Q:$Q,'April Payment'!$H65)</f>
        <v>0</v>
      </c>
      <c r="S65" s="7">
        <f>SUMIFS(HNPlaces!$W:$W,HNPlaces!$M:$M,S$4,HNPlaces!$Q:$Q,'April Payment'!$H65)</f>
        <v>0</v>
      </c>
      <c r="T65" s="7">
        <f>SUMIFS(HNTopUp!$W:$W,HNTopUp!$M:$M,T$4,HNTopUp!B:B,'April Payment'!B65)</f>
        <v>0</v>
      </c>
      <c r="U65" s="7">
        <f>SUMIFS(HNTopUp!$W:$W,HNTopUp!$M:$M,U$4,HNTopUp!B:B,'April Payment'!B65)</f>
        <v>23435.538461538461</v>
      </c>
      <c r="V65" s="7">
        <f>SUMIFS(HNTopUp!$W:$W,HNTopUp!$M:$M,V$4,HNTopUp!$B:$B,'April Payment'!$B65)</f>
        <v>0</v>
      </c>
      <c r="W65" s="7">
        <f>SUMIFS(HNTopUp!$W:$W,HNTopUp!$M:$M,W$4,HNTopUp!$B:$B,'April Payment'!$B65)</f>
        <v>0</v>
      </c>
      <c r="X65" s="7">
        <f>SUMIFS(HNTopUp!$W:$W,HNTopUp!$M:$M,X$4,HNTopUp!$B:$B,'April Payment'!$B65)</f>
        <v>1125.2307692307693</v>
      </c>
      <c r="Y65" s="7">
        <f>SUMIFS(HNTopUp!$W:$W,HNTopUp!$M:$M,Y$4,HNTopUp!$B:$B,'April Payment'!$B65)</f>
        <v>0</v>
      </c>
      <c r="Z65" s="7">
        <f>SUMIFS(HNTopUp!$W:$W,HNTopUp!$M:$M,Z$4,HNTopUp!$B:$B,'April Payment'!$B65)</f>
        <v>0</v>
      </c>
      <c r="AA65" s="7">
        <f>SUMIFS(POST16!$W:$W,POST16!$M:$M,AA$4,POST16!$Q:$Q,'April Payment'!$H65)</f>
        <v>0</v>
      </c>
      <c r="AB65" s="7">
        <f>SUMIFS(POST16!$W:$W,POST16!$M:$M,AB$4,POST16!$Q:$Q,'April Payment'!$H65)</f>
        <v>0</v>
      </c>
      <c r="AC65" s="7">
        <f>SUMIFS(POST16!$W:$W,POST16!$M:$M,AC$4,POST16!$Q:$Q,'April Payment'!$H65)</f>
        <v>0</v>
      </c>
      <c r="AD65" s="7">
        <f>SUMIFS(POST16!$W:$W,POST16!$M:$M,AD$4,POST16!$Q:$Q,'April Payment'!$H65)</f>
        <v>0</v>
      </c>
      <c r="AE65" s="7">
        <f>SUMIFS(POST16!$W:$W,POST16!$M:$M,AE$4,POST16!$Q:$Q,'April Payment'!$H65)</f>
        <v>0</v>
      </c>
      <c r="AF65" s="7">
        <f>SUMIFS(MISC!$W:$W,MISC!$M:$M,AF$4,MISC!$Q:$Q,H65)</f>
        <v>0</v>
      </c>
      <c r="AG65" s="7">
        <f>SUMIFS(MISC!$W:$W,MISC!$M:$M,AG$4,MISC!$Q:$Q,H65)</f>
        <v>0</v>
      </c>
      <c r="AH65" s="7">
        <f>SUMIFS(SMHL!$W:$W,SMHL!$M:$M,AH$4,SMHL!$Q:$Q,'April Payment'!$H65)</f>
        <v>0</v>
      </c>
      <c r="AI65" s="7">
        <f>SUMIFS(PPG!$W:$W,PPG!$M:$M,AI$4,PPG!$Q:$Q,'April Payment'!$H65)</f>
        <v>31800</v>
      </c>
      <c r="AJ65" s="7">
        <f>SUMIFS(PPG!$W:$W,PPG!$M:$M,AJ$4,PPG!$Q:$Q,'April Payment'!$H65)</f>
        <v>0</v>
      </c>
      <c r="AK65" s="5">
        <f t="shared" si="4"/>
        <v>427744.23306101805</v>
      </c>
      <c r="AL65" s="120">
        <v>168920.42160930054</v>
      </c>
      <c r="AM65" s="369">
        <f t="shared" si="5"/>
        <v>258823.81145171751</v>
      </c>
      <c r="AO65" s="120">
        <v>2586.531609300524</v>
      </c>
      <c r="AP65" s="120">
        <v>166333.89000000001</v>
      </c>
      <c r="AQ65" s="122">
        <v>168920.42160930054</v>
      </c>
      <c r="AR65" s="120">
        <v>166333.89000000001</v>
      </c>
      <c r="AS65" s="49">
        <v>261410.34306101804</v>
      </c>
      <c r="AT65" s="490">
        <v>2586.531609300524</v>
      </c>
      <c r="AU65" s="469">
        <v>168920.42160930054</v>
      </c>
      <c r="AV65" s="5">
        <v>258823.81145171751</v>
      </c>
      <c r="AW65" s="288"/>
      <c r="AX65" s="49"/>
      <c r="AZ65" s="120">
        <f>AT65</f>
        <v>2586.531609300524</v>
      </c>
    </row>
    <row r="66" spans="1:53" hidden="1" x14ac:dyDescent="0.3">
      <c r="B66">
        <v>3023512</v>
      </c>
      <c r="C66">
        <v>3512</v>
      </c>
      <c r="D66" t="s">
        <v>166</v>
      </c>
      <c r="H66" t="s">
        <v>167</v>
      </c>
      <c r="I66" t="s">
        <v>168</v>
      </c>
      <c r="J66" s="7">
        <f>IFERROR(_xlfn.XLOOKUP(H66,'APT 25-26'!D:D,'APT 25-26'!CQ:CQ),"")</f>
        <v>266817.72585120727</v>
      </c>
      <c r="K66" s="7">
        <f>SUMIFS(NurserySupplement!$W:$W,NurserySupplement!$M:$M,K$4,NurserySupplement!$B:$B,B66)</f>
        <v>0</v>
      </c>
      <c r="L66" s="7"/>
      <c r="M66" s="7">
        <f>SUMIFS(HNPlaces!$W:$W,HNPlaces!$M:$M,M$4,HNPlaces!$Q:$Q,'April Payment'!$H66)</f>
        <v>0</v>
      </c>
      <c r="N66" s="7">
        <f>SUMIFS(HNPlaces!$W:$W,HNPlaces!$M:$M,N$4,HNPlaces!$Q:$Q,'April Payment'!$H66)</f>
        <v>0</v>
      </c>
      <c r="O66" s="7">
        <f>SUMIFS(HNPlaces!$W:$W,HNPlaces!$M:$M,O$4,HNPlaces!$Q:$Q,'April Payment'!$H66)</f>
        <v>0</v>
      </c>
      <c r="P66" s="7">
        <f>SUMIFS(HNPlaces!$W:$W,HNPlaces!$M:$M,P$4,HNPlaces!$Q:$Q,'April Payment'!$H66)</f>
        <v>0</v>
      </c>
      <c r="Q66" s="7">
        <f>SUMIFS(HNPlaces!$W:$W,HNPlaces!$M:$M,Q$4,HNPlaces!$Q:$Q,'April Payment'!$H66)</f>
        <v>0</v>
      </c>
      <c r="R66" s="7">
        <f>SUMIFS(HNPlaces!$W:$W,HNPlaces!$M:$M,R$4,HNPlaces!$Q:$Q,'April Payment'!$H66)</f>
        <v>0</v>
      </c>
      <c r="S66" s="7">
        <f>SUMIFS(HNPlaces!$W:$W,HNPlaces!$M:$M,S$4,HNPlaces!$Q:$Q,'April Payment'!$H66)</f>
        <v>0</v>
      </c>
      <c r="T66" s="7">
        <f>SUMIFS(HNTopUp!$W:$W,HNTopUp!$M:$M,T$4,HNTopUp!B:B,'April Payment'!B66)</f>
        <v>0</v>
      </c>
      <c r="U66" s="7">
        <f>SUMIFS(HNTopUp!$W:$W,HNTopUp!$M:$M,U$4,HNTopUp!B:B,'April Payment'!B66)</f>
        <v>9776.2430769230778</v>
      </c>
      <c r="V66" s="7">
        <f>SUMIFS(HNTopUp!$W:$W,HNTopUp!$M:$M,V$4,HNTopUp!$B:$B,'April Payment'!$B66)</f>
        <v>0</v>
      </c>
      <c r="W66" s="7">
        <f>SUMIFS(HNTopUp!$W:$W,HNTopUp!$M:$M,W$4,HNTopUp!$B:$B,'April Payment'!$B66)</f>
        <v>0</v>
      </c>
      <c r="X66" s="7">
        <f>SUMIFS(HNTopUp!$W:$W,HNTopUp!$M:$M,X$4,HNTopUp!$B:$B,'April Payment'!$B66)</f>
        <v>0</v>
      </c>
      <c r="Y66" s="7">
        <f>SUMIFS(HNTopUp!$W:$W,HNTopUp!$M:$M,Y$4,HNTopUp!$B:$B,'April Payment'!$B66)</f>
        <v>0</v>
      </c>
      <c r="Z66" s="7">
        <f>SUMIFS(HNTopUp!$W:$W,HNTopUp!$M:$M,Z$4,HNTopUp!$B:$B,'April Payment'!$B66)</f>
        <v>0</v>
      </c>
      <c r="AA66" s="7">
        <f>SUMIFS(POST16!$W:$W,POST16!$M:$M,AA$4,POST16!$Q:$Q,'April Payment'!$H66)</f>
        <v>0</v>
      </c>
      <c r="AB66" s="7">
        <f>SUMIFS(POST16!$W:$W,POST16!$M:$M,AB$4,POST16!$Q:$Q,'April Payment'!$H66)</f>
        <v>0</v>
      </c>
      <c r="AC66" s="7">
        <f>SUMIFS(POST16!$W:$W,POST16!$M:$M,AC$4,POST16!$Q:$Q,'April Payment'!$H66)</f>
        <v>0</v>
      </c>
      <c r="AD66" s="7">
        <f>SUMIFS(POST16!$W:$W,POST16!$M:$M,AD$4,POST16!$Q:$Q,'April Payment'!$H66)</f>
        <v>0</v>
      </c>
      <c r="AE66" s="7">
        <f>SUMIFS(POST16!$W:$W,POST16!$M:$M,AE$4,POST16!$Q:$Q,'April Payment'!$H66)</f>
        <v>0</v>
      </c>
      <c r="AF66" s="7">
        <f>SUMIFS(MISC!$W:$W,MISC!$M:$M,AF$4,MISC!$Q:$Q,H66)</f>
        <v>0</v>
      </c>
      <c r="AG66" s="7">
        <f>SUMIFS(MISC!$W:$W,MISC!$M:$M,AG$4,MISC!$Q:$Q,H66)</f>
        <v>0</v>
      </c>
      <c r="AH66" s="7">
        <f>SUMIFS(SMHL!$W:$W,SMHL!$M:$M,AH$4,SMHL!$Q:$Q,'April Payment'!$H66)</f>
        <v>0</v>
      </c>
      <c r="AI66" s="7">
        <f>SUMIFS(PPG!$W:$W,PPG!$M:$M,AI$4,PPG!$Q:$Q,'April Payment'!$H66)</f>
        <v>1850</v>
      </c>
      <c r="AJ66" s="7">
        <f>SUMIFS(PPG!$W:$W,PPG!$M:$M,AJ$4,PPG!$Q:$Q,'April Payment'!$H66)</f>
        <v>0</v>
      </c>
      <c r="AK66" s="5">
        <f t="shared" si="4"/>
        <v>278443.96892813034</v>
      </c>
      <c r="AL66" s="120"/>
      <c r="AM66" s="369">
        <f>AK66</f>
        <v>278443.96892813034</v>
      </c>
      <c r="AO66" s="120" t="s">
        <v>398</v>
      </c>
      <c r="AP66" s="120"/>
      <c r="AQ66" s="122"/>
      <c r="AS66" s="388"/>
      <c r="AT66" s="5"/>
      <c r="AV66" s="288"/>
      <c r="AW66" s="288"/>
    </row>
    <row r="67" spans="1:53" hidden="1" x14ac:dyDescent="0.3">
      <c r="A67" s="5"/>
      <c r="B67">
        <v>3023513</v>
      </c>
      <c r="C67">
        <v>3513</v>
      </c>
      <c r="D67" t="s">
        <v>76</v>
      </c>
      <c r="H67" t="s">
        <v>77</v>
      </c>
      <c r="I67" t="s">
        <v>78</v>
      </c>
      <c r="J67" s="7">
        <f>IFERROR(_xlfn.XLOOKUP(H67,'APT 25-26'!D:D,'APT 25-26'!CQ:CQ),"")</f>
        <v>308990.60625386023</v>
      </c>
      <c r="K67" s="7">
        <f>SUMIFS(NurserySupplement!$W:$W,NurserySupplement!$M:$M,K$4,NurserySupplement!$B:$B,B67)</f>
        <v>0</v>
      </c>
      <c r="L67" s="7"/>
      <c r="M67" s="7">
        <f>SUMIFS(HNPlaces!$W:$W,HNPlaces!$M:$M,M$4,HNPlaces!$Q:$Q,'April Payment'!$H67)</f>
        <v>0</v>
      </c>
      <c r="N67" s="7">
        <f>SUMIFS(HNPlaces!$W:$W,HNPlaces!$M:$M,N$4,HNPlaces!$Q:$Q,'April Payment'!$H67)</f>
        <v>0</v>
      </c>
      <c r="O67" s="7">
        <f>SUMIFS(HNPlaces!$W:$W,HNPlaces!$M:$M,O$4,HNPlaces!$Q:$Q,'April Payment'!$H67)</f>
        <v>0</v>
      </c>
      <c r="P67" s="7">
        <f>SUMIFS(HNPlaces!$W:$W,HNPlaces!$M:$M,P$4,HNPlaces!$Q:$Q,'April Payment'!$H67)</f>
        <v>0</v>
      </c>
      <c r="Q67" s="7">
        <f>SUMIFS(HNPlaces!$W:$W,HNPlaces!$M:$M,Q$4,HNPlaces!$Q:$Q,'April Payment'!$H67)</f>
        <v>0</v>
      </c>
      <c r="R67" s="7">
        <f>SUMIFS(HNPlaces!$W:$W,HNPlaces!$M:$M,R$4,HNPlaces!$Q:$Q,'April Payment'!$H67)</f>
        <v>0</v>
      </c>
      <c r="S67" s="7">
        <f>SUMIFS(HNPlaces!$W:$W,HNPlaces!$M:$M,S$4,HNPlaces!$Q:$Q,'April Payment'!$H67)</f>
        <v>0</v>
      </c>
      <c r="T67" s="7">
        <f>SUMIFS(HNTopUp!$W:$W,HNTopUp!$M:$M,T$4,HNTopUp!B:B,'April Payment'!B67)</f>
        <v>0</v>
      </c>
      <c r="U67" s="7">
        <f>SUMIFS(HNTopUp!$W:$W,HNTopUp!$M:$M,U$4,HNTopUp!B:B,'April Payment'!B67)</f>
        <v>11597.076923076924</v>
      </c>
      <c r="V67" s="7">
        <f>SUMIFS(HNTopUp!$W:$W,HNTopUp!$M:$M,V$4,HNTopUp!$B:$B,'April Payment'!$B67)</f>
        <v>0</v>
      </c>
      <c r="W67" s="7">
        <f>SUMIFS(HNTopUp!$W:$W,HNTopUp!$M:$M,W$4,HNTopUp!$B:$B,'April Payment'!$B67)</f>
        <v>0</v>
      </c>
      <c r="X67" s="7">
        <f>SUMIFS(HNTopUp!$W:$W,HNTopUp!$M:$M,X$4,HNTopUp!$B:$B,'April Payment'!$B67)</f>
        <v>0</v>
      </c>
      <c r="Y67" s="7">
        <f>SUMIFS(HNTopUp!$W:$W,HNTopUp!$M:$M,Y$4,HNTopUp!$B:$B,'April Payment'!$B67)</f>
        <v>0</v>
      </c>
      <c r="Z67" s="7">
        <f>SUMIFS(HNTopUp!$W:$W,HNTopUp!$M:$M,Z$4,HNTopUp!$B:$B,'April Payment'!$B67)</f>
        <v>0</v>
      </c>
      <c r="AA67" s="7">
        <f>SUMIFS(POST16!$W:$W,POST16!$M:$M,AA$4,POST16!$Q:$Q,'April Payment'!$H67)</f>
        <v>0</v>
      </c>
      <c r="AB67" s="7">
        <f>SUMIFS(POST16!$W:$W,POST16!$M:$M,AB$4,POST16!$Q:$Q,'April Payment'!$H67)</f>
        <v>0</v>
      </c>
      <c r="AC67" s="7">
        <f>SUMIFS(POST16!$W:$W,POST16!$M:$M,AC$4,POST16!$Q:$Q,'April Payment'!$H67)</f>
        <v>0</v>
      </c>
      <c r="AD67" s="7">
        <f>SUMIFS(POST16!$W:$W,POST16!$M:$M,AD$4,POST16!$Q:$Q,'April Payment'!$H67)</f>
        <v>0</v>
      </c>
      <c r="AE67" s="7">
        <f>SUMIFS(POST16!$W:$W,POST16!$M:$M,AE$4,POST16!$Q:$Q,'April Payment'!$H67)</f>
        <v>0</v>
      </c>
      <c r="AF67" s="7">
        <f>SUMIFS(MISC!$W:$W,MISC!$M:$M,AF$4,MISC!$Q:$Q,H67)</f>
        <v>0</v>
      </c>
      <c r="AG67" s="7">
        <f>SUMIFS(MISC!$W:$W,MISC!$M:$M,AG$4,MISC!$Q:$Q,H67)</f>
        <v>0</v>
      </c>
      <c r="AH67" s="7">
        <f>SUMIFS(SMHL!$W:$W,SMHL!$M:$M,AH$4,SMHL!$Q:$Q,'April Payment'!$H67)</f>
        <v>0</v>
      </c>
      <c r="AI67" s="7">
        <f>SUMIFS(PPG!$W:$W,PPG!$M:$M,AI$4,PPG!$Q:$Q,'April Payment'!$H67)</f>
        <v>2590</v>
      </c>
      <c r="AJ67" s="7">
        <f>SUMIFS(PPG!$W:$W,PPG!$M:$M,AJ$4,PPG!$Q:$Q,'April Payment'!$H67)</f>
        <v>0</v>
      </c>
      <c r="AK67" s="5">
        <f t="shared" si="4"/>
        <v>323177.68317693716</v>
      </c>
      <c r="AL67" s="120">
        <v>260981.94265353831</v>
      </c>
      <c r="AM67" s="369">
        <f>AK67-AL67</f>
        <v>62195.740523398854</v>
      </c>
      <c r="AN67" s="5"/>
      <c r="AO67" s="120">
        <v>90960.732653538464</v>
      </c>
      <c r="AP67" s="120">
        <v>170021.20999999985</v>
      </c>
      <c r="AQ67" s="122">
        <v>260981.94265353831</v>
      </c>
      <c r="AR67" s="120">
        <v>170021.20999999985</v>
      </c>
      <c r="AS67" s="49">
        <v>153156.47317693732</v>
      </c>
      <c r="AT67" s="490">
        <v>90960.732653538464</v>
      </c>
      <c r="AU67" s="469">
        <v>260981.94265353831</v>
      </c>
      <c r="AV67" s="5">
        <v>62195.740523398854</v>
      </c>
      <c r="AW67" s="288"/>
      <c r="AX67" s="49"/>
      <c r="AZ67" s="120">
        <f>AT67</f>
        <v>90960.732653538464</v>
      </c>
    </row>
    <row r="68" spans="1:53" hidden="1" x14ac:dyDescent="0.3">
      <c r="B68">
        <v>3023514</v>
      </c>
      <c r="C68">
        <v>3514</v>
      </c>
      <c r="D68" t="s">
        <v>193</v>
      </c>
      <c r="E68" t="s">
        <v>748</v>
      </c>
      <c r="H68" t="s">
        <v>194</v>
      </c>
      <c r="I68" t="s">
        <v>195</v>
      </c>
      <c r="J68" s="7">
        <f>IFERROR(_xlfn.XLOOKUP(H68,'APT 25-26'!D:D,'APT 25-26'!CQ:CQ),"")</f>
        <v>166873.19052100711</v>
      </c>
      <c r="K68" s="7">
        <f>SUMIFS(NurserySupplement!$W:$W,NurserySupplement!$M:$M,K$4,NurserySupplement!$B:$B,B68)</f>
        <v>0</v>
      </c>
      <c r="L68" s="7"/>
      <c r="M68" s="7">
        <f>SUMIFS(HNPlaces!$W:$W,HNPlaces!$M:$M,M$4,HNPlaces!$Q:$Q,'April Payment'!$H68)</f>
        <v>0</v>
      </c>
      <c r="N68" s="7">
        <f>SUMIFS(HNPlaces!$W:$W,HNPlaces!$M:$M,N$4,HNPlaces!$Q:$Q,'April Payment'!$H68)</f>
        <v>0</v>
      </c>
      <c r="O68" s="7">
        <f>SUMIFS(HNPlaces!$W:$W,HNPlaces!$M:$M,O$4,HNPlaces!$Q:$Q,'April Payment'!$H68)</f>
        <v>0</v>
      </c>
      <c r="P68" s="7">
        <f>SUMIFS(HNPlaces!$W:$W,HNPlaces!$M:$M,P$4,HNPlaces!$Q:$Q,'April Payment'!$H68)</f>
        <v>0</v>
      </c>
      <c r="Q68" s="7">
        <f>SUMIFS(HNPlaces!$W:$W,HNPlaces!$M:$M,Q$4,HNPlaces!$Q:$Q,'April Payment'!$H68)</f>
        <v>0</v>
      </c>
      <c r="R68" s="7">
        <f>SUMIFS(HNPlaces!$W:$W,HNPlaces!$M:$M,R$4,HNPlaces!$Q:$Q,'April Payment'!$H68)</f>
        <v>0</v>
      </c>
      <c r="S68" s="7">
        <f>SUMIFS(HNPlaces!$W:$W,HNPlaces!$M:$M,S$4,HNPlaces!$Q:$Q,'April Payment'!$H68)</f>
        <v>0</v>
      </c>
      <c r="T68" s="7">
        <f>SUMIFS(HNTopUp!$W:$W,HNTopUp!$M:$M,T$4,HNTopUp!B:B,'April Payment'!B68)</f>
        <v>0</v>
      </c>
      <c r="U68" s="7">
        <f>SUMIFS(HNTopUp!$W:$W,HNTopUp!$M:$M,U$4,HNTopUp!B:B,'April Payment'!B68)</f>
        <v>7868.7692307692305</v>
      </c>
      <c r="V68" s="7">
        <f>SUMIFS(HNTopUp!$W:$W,HNTopUp!$M:$M,V$4,HNTopUp!$B:$B,'April Payment'!$B68)</f>
        <v>0</v>
      </c>
      <c r="W68" s="7">
        <f>SUMIFS(HNTopUp!$W:$W,HNTopUp!$M:$M,W$4,HNTopUp!$B:$B,'April Payment'!$B68)</f>
        <v>0</v>
      </c>
      <c r="X68" s="7">
        <f>SUMIFS(HNTopUp!$W:$W,HNTopUp!$M:$M,X$4,HNTopUp!$B:$B,'April Payment'!$B68)</f>
        <v>0</v>
      </c>
      <c r="Y68" s="7">
        <f>SUMIFS(HNTopUp!$W:$W,HNTopUp!$M:$M,Y$4,HNTopUp!$B:$B,'April Payment'!$B68)</f>
        <v>0</v>
      </c>
      <c r="Z68" s="7">
        <f>SUMIFS(HNTopUp!$W:$W,HNTopUp!$M:$M,Z$4,HNTopUp!$B:$B,'April Payment'!$B68)</f>
        <v>0</v>
      </c>
      <c r="AA68" s="7">
        <f>SUMIFS(POST16!$W:$W,POST16!$M:$M,AA$4,POST16!$Q:$Q,'April Payment'!$H68)</f>
        <v>0</v>
      </c>
      <c r="AB68" s="7">
        <f>SUMIFS(POST16!$W:$W,POST16!$M:$M,AB$4,POST16!$Q:$Q,'April Payment'!$H68)</f>
        <v>0</v>
      </c>
      <c r="AC68" s="7">
        <f>SUMIFS(POST16!$W:$W,POST16!$M:$M,AC$4,POST16!$Q:$Q,'April Payment'!$H68)</f>
        <v>0</v>
      </c>
      <c r="AD68" s="7">
        <f>SUMIFS(POST16!$W:$W,POST16!$M:$M,AD$4,POST16!$Q:$Q,'April Payment'!$H68)</f>
        <v>0</v>
      </c>
      <c r="AE68" s="7">
        <f>SUMIFS(POST16!$W:$W,POST16!$M:$M,AE$4,POST16!$Q:$Q,'April Payment'!$H68)</f>
        <v>0</v>
      </c>
      <c r="AF68" s="7">
        <f>SUMIFS(MISC!$W:$W,MISC!$M:$M,AF$4,MISC!$Q:$Q,H68)</f>
        <v>0</v>
      </c>
      <c r="AG68" s="7">
        <f>SUMIFS(MISC!$W:$W,MISC!$M:$M,AG$4,MISC!$Q:$Q,H68)</f>
        <v>0</v>
      </c>
      <c r="AH68" s="7">
        <f>SUMIFS(SMHL!$W:$W,SMHL!$M:$M,AH$4,SMHL!$Q:$Q,'April Payment'!$H68)</f>
        <v>1200</v>
      </c>
      <c r="AI68" s="7">
        <f>SUMIFS(PPG!$W:$W,PPG!$M:$M,AI$4,PPG!$Q:$Q,'April Payment'!$H68)</f>
        <v>17845</v>
      </c>
      <c r="AJ68" s="7">
        <f>SUMIFS(PPG!$W:$W,PPG!$M:$M,AJ$4,PPG!$Q:$Q,'April Payment'!$H68)</f>
        <v>0</v>
      </c>
      <c r="AK68" s="5">
        <f t="shared" si="4"/>
        <v>193786.95975177633</v>
      </c>
      <c r="AL68" s="120">
        <v>70962.989999999976</v>
      </c>
      <c r="AM68" s="369">
        <f>AK68-AL68</f>
        <v>122823.96975177636</v>
      </c>
      <c r="AO68" s="120">
        <v>-2416.3699999999953</v>
      </c>
      <c r="AP68" s="120">
        <v>73379.359999999971</v>
      </c>
      <c r="AQ68" s="122">
        <v>70962.989999999976</v>
      </c>
      <c r="AR68" s="120">
        <v>73379.359999999971</v>
      </c>
      <c r="AS68" s="49">
        <v>120407.59975177636</v>
      </c>
      <c r="AT68" s="490">
        <v>-2416.3699999999953</v>
      </c>
      <c r="AU68" s="469">
        <v>70962.989999999976</v>
      </c>
      <c r="AV68" s="5">
        <v>122823.96975177636</v>
      </c>
      <c r="AW68" s="288"/>
      <c r="AX68" s="49"/>
      <c r="BA68" s="490">
        <f>AT68</f>
        <v>-2416.3699999999953</v>
      </c>
    </row>
    <row r="69" spans="1:53" hidden="1" x14ac:dyDescent="0.3">
      <c r="B69">
        <v>3023516</v>
      </c>
      <c r="C69">
        <v>3516</v>
      </c>
      <c r="D69" t="s">
        <v>19</v>
      </c>
      <c r="E69" t="s">
        <v>748</v>
      </c>
      <c r="H69" t="s">
        <v>20</v>
      </c>
      <c r="I69" t="s">
        <v>21</v>
      </c>
      <c r="J69" s="7">
        <f>IFERROR(_xlfn.XLOOKUP(H69,'APT 25-26'!D:D,'APT 25-26'!CQ:CQ),"")</f>
        <v>162652.842732791</v>
      </c>
      <c r="K69" s="7">
        <f>SUMIFS(NurserySupplement!$W:$W,NurserySupplement!$M:$M,K$4,NurserySupplement!$B:$B,B69)</f>
        <v>0</v>
      </c>
      <c r="L69" s="7"/>
      <c r="M69" s="7">
        <f>SUMIFS(HNPlaces!$W:$W,HNPlaces!$M:$M,M$4,HNPlaces!$Q:$Q,'April Payment'!$H69)</f>
        <v>0</v>
      </c>
      <c r="N69" s="7">
        <f>SUMIFS(HNPlaces!$W:$W,HNPlaces!$M:$M,N$4,HNPlaces!$Q:$Q,'April Payment'!$H69)</f>
        <v>0</v>
      </c>
      <c r="O69" s="7">
        <f>SUMIFS(HNPlaces!$W:$W,HNPlaces!$M:$M,O$4,HNPlaces!$Q:$Q,'April Payment'!$H69)</f>
        <v>0</v>
      </c>
      <c r="P69" s="7">
        <f>SUMIFS(HNPlaces!$W:$W,HNPlaces!$M:$M,P$4,HNPlaces!$Q:$Q,'April Payment'!$H69)</f>
        <v>0</v>
      </c>
      <c r="Q69" s="7">
        <f>SUMIFS(HNPlaces!$W:$W,HNPlaces!$M:$M,Q$4,HNPlaces!$Q:$Q,'April Payment'!$H69)</f>
        <v>0</v>
      </c>
      <c r="R69" s="7">
        <f>SUMIFS(HNPlaces!$W:$W,HNPlaces!$M:$M,R$4,HNPlaces!$Q:$Q,'April Payment'!$H69)</f>
        <v>0</v>
      </c>
      <c r="S69" s="7">
        <f>SUMIFS(HNPlaces!$W:$W,HNPlaces!$M:$M,S$4,HNPlaces!$Q:$Q,'April Payment'!$H69)</f>
        <v>0</v>
      </c>
      <c r="T69" s="7">
        <f>SUMIFS(HNTopUp!$W:$W,HNTopUp!$M:$M,T$4,HNTopUp!B:B,'April Payment'!B69)</f>
        <v>0</v>
      </c>
      <c r="U69" s="7">
        <f>SUMIFS(HNTopUp!$W:$W,HNTopUp!$M:$M,U$4,HNTopUp!B:B,'April Payment'!B69)</f>
        <v>23568.461538461539</v>
      </c>
      <c r="V69" s="7">
        <f>SUMIFS(HNTopUp!$W:$W,HNTopUp!$M:$M,V$4,HNTopUp!$B:$B,'April Payment'!$B69)</f>
        <v>0</v>
      </c>
      <c r="W69" s="7">
        <f>SUMIFS(HNTopUp!$W:$W,HNTopUp!$M:$M,W$4,HNTopUp!$B:$B,'April Payment'!$B69)</f>
        <v>0</v>
      </c>
      <c r="X69" s="7">
        <f>SUMIFS(HNTopUp!$W:$W,HNTopUp!$M:$M,X$4,HNTopUp!$B:$B,'April Payment'!$B69)</f>
        <v>0</v>
      </c>
      <c r="Y69" s="7">
        <f>SUMIFS(HNTopUp!$W:$W,HNTopUp!$M:$M,Y$4,HNTopUp!$B:$B,'April Payment'!$B69)</f>
        <v>0</v>
      </c>
      <c r="Z69" s="7">
        <f>SUMIFS(HNTopUp!$W:$W,HNTopUp!$M:$M,Z$4,HNTopUp!$B:$B,'April Payment'!$B69)</f>
        <v>0</v>
      </c>
      <c r="AA69" s="7">
        <f>SUMIFS(POST16!$W:$W,POST16!$M:$M,AA$4,POST16!$Q:$Q,'April Payment'!$H69)</f>
        <v>0</v>
      </c>
      <c r="AB69" s="7">
        <f>SUMIFS(POST16!$W:$W,POST16!$M:$M,AB$4,POST16!$Q:$Q,'April Payment'!$H69)</f>
        <v>0</v>
      </c>
      <c r="AC69" s="7">
        <f>SUMIFS(POST16!$W:$W,POST16!$M:$M,AC$4,POST16!$Q:$Q,'April Payment'!$H69)</f>
        <v>0</v>
      </c>
      <c r="AD69" s="7">
        <f>SUMIFS(POST16!$W:$W,POST16!$M:$M,AD$4,POST16!$Q:$Q,'April Payment'!$H69)</f>
        <v>0</v>
      </c>
      <c r="AE69" s="7">
        <f>SUMIFS(POST16!$W:$W,POST16!$M:$M,AE$4,POST16!$Q:$Q,'April Payment'!$H69)</f>
        <v>0</v>
      </c>
      <c r="AF69" s="7">
        <f>SUMIFS(MISC!$W:$W,MISC!$M:$M,AF$4,MISC!$Q:$Q,H69)</f>
        <v>0</v>
      </c>
      <c r="AG69" s="7">
        <f>SUMIFS(MISC!$W:$W,MISC!$M:$M,AG$4,MISC!$Q:$Q,H69)</f>
        <v>0</v>
      </c>
      <c r="AH69" s="7">
        <f>SUMIFS(SMHL!$W:$W,SMHL!$M:$M,AH$4,SMHL!$Q:$Q,'April Payment'!$H69)</f>
        <v>0</v>
      </c>
      <c r="AI69" s="7">
        <f>SUMIFS(PPG!$W:$W,PPG!$M:$M,AI$4,PPG!$Q:$Q,'April Payment'!$H69)</f>
        <v>12950</v>
      </c>
      <c r="AJ69" s="7">
        <f>SUMIFS(PPG!$W:$W,PPG!$M:$M,AJ$4,PPG!$Q:$Q,'April Payment'!$H69)</f>
        <v>0</v>
      </c>
      <c r="AK69" s="5">
        <f t="shared" si="4"/>
        <v>199171.30427125253</v>
      </c>
      <c r="AL69" s="120">
        <v>199170.30427125253</v>
      </c>
      <c r="AM69" s="369">
        <f>AK69-AL69</f>
        <v>1</v>
      </c>
      <c r="AN69" s="5"/>
      <c r="AO69" s="120">
        <v>322546.13499812991</v>
      </c>
      <c r="AP69" s="120">
        <v>131037.01999999993</v>
      </c>
      <c r="AQ69" s="122">
        <v>453583.15499812982</v>
      </c>
      <c r="AR69" s="120">
        <v>131037.01999999993</v>
      </c>
      <c r="AS69" s="49">
        <v>68134.284271252604</v>
      </c>
      <c r="AT69" s="490">
        <v>68133.284271252604</v>
      </c>
      <c r="AU69" s="469">
        <v>199170.30427125253</v>
      </c>
      <c r="AV69" s="5">
        <v>1</v>
      </c>
      <c r="AW69" s="288"/>
      <c r="AX69" s="49"/>
      <c r="AZ69" s="120">
        <f>AT69</f>
        <v>68133.284271252604</v>
      </c>
    </row>
    <row r="70" spans="1:53" hidden="1" x14ac:dyDescent="0.3">
      <c r="B70">
        <v>3023518</v>
      </c>
      <c r="C70">
        <v>3518</v>
      </c>
      <c r="D70" t="s">
        <v>172</v>
      </c>
      <c r="H70" t="s">
        <v>173</v>
      </c>
      <c r="I70" t="s">
        <v>174</v>
      </c>
      <c r="J70" s="7">
        <f>IFERROR(_xlfn.XLOOKUP(H70,'APT 25-26'!D:D,'APT 25-26'!CQ:CQ),"")</f>
        <v>364258.88425979693</v>
      </c>
      <c r="K70" s="7">
        <f>SUMIFS(NurserySupplement!$W:$W,NurserySupplement!$M:$M,K$4,NurserySupplement!$B:$B,B70)</f>
        <v>0</v>
      </c>
      <c r="L70" s="7"/>
      <c r="M70" s="7">
        <f>SUMIFS(HNPlaces!$W:$W,HNPlaces!$M:$M,M$4,HNPlaces!$Q:$Q,'April Payment'!$H70)</f>
        <v>0</v>
      </c>
      <c r="N70" s="7">
        <f>SUMIFS(HNPlaces!$W:$W,HNPlaces!$M:$M,N$4,HNPlaces!$Q:$Q,'April Payment'!$H70)</f>
        <v>0</v>
      </c>
      <c r="O70" s="7">
        <f>SUMIFS(HNPlaces!$W:$W,HNPlaces!$M:$M,O$4,HNPlaces!$Q:$Q,'April Payment'!$H70)</f>
        <v>0</v>
      </c>
      <c r="P70" s="7">
        <f>SUMIFS(HNPlaces!$W:$W,HNPlaces!$M:$M,P$4,HNPlaces!$Q:$Q,'April Payment'!$H70)</f>
        <v>0</v>
      </c>
      <c r="Q70" s="7">
        <f>SUMIFS(HNPlaces!$W:$W,HNPlaces!$M:$M,Q$4,HNPlaces!$Q:$Q,'April Payment'!$H70)</f>
        <v>0</v>
      </c>
      <c r="R70" s="7">
        <f>SUMIFS(HNPlaces!$W:$W,HNPlaces!$M:$M,R$4,HNPlaces!$Q:$Q,'April Payment'!$H70)</f>
        <v>0</v>
      </c>
      <c r="S70" s="7">
        <f>SUMIFS(HNPlaces!$W:$W,HNPlaces!$M:$M,S$4,HNPlaces!$Q:$Q,'April Payment'!$H70)</f>
        <v>0</v>
      </c>
      <c r="T70" s="7">
        <f>SUMIFS(HNTopUp!$W:$W,HNTopUp!$M:$M,T$4,HNTopUp!B:B,'April Payment'!B70)</f>
        <v>0</v>
      </c>
      <c r="U70" s="7">
        <f>SUMIFS(HNTopUp!$W:$W,HNTopUp!$M:$M,U$4,HNTopUp!B:B,'April Payment'!B70)</f>
        <v>25575.563076923077</v>
      </c>
      <c r="V70" s="7">
        <f>SUMIFS(HNTopUp!$W:$W,HNTopUp!$M:$M,V$4,HNTopUp!$B:$B,'April Payment'!$B70)</f>
        <v>0</v>
      </c>
      <c r="W70" s="7">
        <f>SUMIFS(HNTopUp!$W:$W,HNTopUp!$M:$M,W$4,HNTopUp!$B:$B,'April Payment'!$B70)</f>
        <v>0</v>
      </c>
      <c r="X70" s="7">
        <f>SUMIFS(HNTopUp!$W:$W,HNTopUp!$M:$M,X$4,HNTopUp!$B:$B,'April Payment'!$B70)</f>
        <v>0</v>
      </c>
      <c r="Y70" s="7">
        <f>SUMIFS(HNTopUp!$W:$W,HNTopUp!$M:$M,Y$4,HNTopUp!$B:$B,'April Payment'!$B70)</f>
        <v>0</v>
      </c>
      <c r="Z70" s="7">
        <f>SUMIFS(HNTopUp!$W:$W,HNTopUp!$M:$M,Z$4,HNTopUp!$B:$B,'April Payment'!$B70)</f>
        <v>0</v>
      </c>
      <c r="AA70" s="7">
        <f>SUMIFS(POST16!$W:$W,POST16!$M:$M,AA$4,POST16!$Q:$Q,'April Payment'!$H70)</f>
        <v>0</v>
      </c>
      <c r="AB70" s="7">
        <f>SUMIFS(POST16!$W:$W,POST16!$M:$M,AB$4,POST16!$Q:$Q,'April Payment'!$H70)</f>
        <v>0</v>
      </c>
      <c r="AC70" s="7">
        <f>SUMIFS(POST16!$W:$W,POST16!$M:$M,AC$4,POST16!$Q:$Q,'April Payment'!$H70)</f>
        <v>0</v>
      </c>
      <c r="AD70" s="7">
        <f>SUMIFS(POST16!$W:$W,POST16!$M:$M,AD$4,POST16!$Q:$Q,'April Payment'!$H70)</f>
        <v>0</v>
      </c>
      <c r="AE70" s="7">
        <f>SUMIFS(POST16!$W:$W,POST16!$M:$M,AE$4,POST16!$Q:$Q,'April Payment'!$H70)</f>
        <v>0</v>
      </c>
      <c r="AF70" s="7">
        <f>SUMIFS(MISC!$W:$W,MISC!$M:$M,AF$4,MISC!$Q:$Q,H70)</f>
        <v>0</v>
      </c>
      <c r="AG70" s="7">
        <f>SUMIFS(MISC!$W:$W,MISC!$M:$M,AG$4,MISC!$Q:$Q,H70)</f>
        <v>0</v>
      </c>
      <c r="AH70" s="7">
        <f>SUMIFS(SMHL!$W:$W,SMHL!$M:$M,AH$4,SMHL!$Q:$Q,'April Payment'!$H70)</f>
        <v>0</v>
      </c>
      <c r="AI70" s="7">
        <f>SUMIFS(PPG!$W:$W,PPG!$M:$M,AI$4,PPG!$Q:$Q,'April Payment'!$H70)</f>
        <v>47360</v>
      </c>
      <c r="AJ70" s="7">
        <f>SUMIFS(PPG!$W:$W,PPG!$M:$M,AJ$4,PPG!$Q:$Q,'April Payment'!$H70)</f>
        <v>0</v>
      </c>
      <c r="AK70" s="5">
        <f t="shared" si="4"/>
        <v>437194.44733672001</v>
      </c>
      <c r="AL70" s="120"/>
      <c r="AM70" s="369">
        <f>AK70</f>
        <v>437194.44733672001</v>
      </c>
      <c r="AO70" s="120" t="s">
        <v>398</v>
      </c>
      <c r="AP70" s="120"/>
      <c r="AQ70" s="122"/>
      <c r="AS70" s="388"/>
      <c r="AT70" s="5"/>
      <c r="AV70" s="288"/>
      <c r="AW70" s="288"/>
    </row>
    <row r="71" spans="1:53" hidden="1" x14ac:dyDescent="0.3">
      <c r="B71">
        <v>3023520</v>
      </c>
      <c r="C71">
        <v>3520</v>
      </c>
      <c r="D71" t="s">
        <v>145</v>
      </c>
      <c r="E71" t="s">
        <v>748</v>
      </c>
      <c r="F71" t="s">
        <v>275</v>
      </c>
      <c r="H71" t="s">
        <v>146</v>
      </c>
      <c r="I71" t="s">
        <v>147</v>
      </c>
      <c r="J71" s="7">
        <f>IFERROR(_xlfn.XLOOKUP(H71,'APT 25-26'!D:D,'APT 25-26'!CQ:CQ),"")</f>
        <v>315147.74307692307</v>
      </c>
      <c r="K71" s="7">
        <f>SUMIFS(NurserySupplement!$W:$W,NurserySupplement!$M:$M,K$4,NurserySupplement!$B:$B,B71)</f>
        <v>0</v>
      </c>
      <c r="L71" s="7"/>
      <c r="M71" s="7">
        <f>SUMIFS(HNPlaces!$W:$W,HNPlaces!$M:$M,M$4,HNPlaces!$Q:$Q,'April Payment'!$H71)</f>
        <v>0</v>
      </c>
      <c r="N71" s="7">
        <f>SUMIFS(HNPlaces!$W:$W,HNPlaces!$M:$M,N$4,HNPlaces!$Q:$Q,'April Payment'!$H71)</f>
        <v>0</v>
      </c>
      <c r="O71" s="7">
        <f>SUMIFS(HNPlaces!$W:$W,HNPlaces!$M:$M,O$4,HNPlaces!$Q:$Q,'April Payment'!$H71)</f>
        <v>0</v>
      </c>
      <c r="P71" s="7">
        <f>SUMIFS(HNPlaces!$W:$W,HNPlaces!$M:$M,P$4,HNPlaces!$Q:$Q,'April Payment'!$H71)</f>
        <v>0</v>
      </c>
      <c r="Q71" s="7">
        <f>SUMIFS(HNPlaces!$W:$W,HNPlaces!$M:$M,Q$4,HNPlaces!$Q:$Q,'April Payment'!$H71)</f>
        <v>0</v>
      </c>
      <c r="R71" s="7">
        <f>SUMIFS(HNPlaces!$W:$W,HNPlaces!$M:$M,R$4,HNPlaces!$Q:$Q,'April Payment'!$H71)</f>
        <v>0</v>
      </c>
      <c r="S71" s="7">
        <f>SUMIFS(HNPlaces!$W:$W,HNPlaces!$M:$M,S$4,HNPlaces!$Q:$Q,'April Payment'!$H71)</f>
        <v>0</v>
      </c>
      <c r="T71" s="7">
        <f>SUMIFS(HNTopUp!$W:$W,HNTopUp!$M:$M,T$4,HNTopUp!B:B,'April Payment'!B71)</f>
        <v>0</v>
      </c>
      <c r="U71" s="7">
        <f>SUMIFS(HNTopUp!$W:$W,HNTopUp!$M:$M,U$4,HNTopUp!B:B,'April Payment'!B71)</f>
        <v>20209.141025641024</v>
      </c>
      <c r="V71" s="7">
        <f>SUMIFS(HNTopUp!$W:$W,HNTopUp!$M:$M,V$4,HNTopUp!$B:$B,'April Payment'!$B71)</f>
        <v>0</v>
      </c>
      <c r="W71" s="7">
        <f>SUMIFS(HNTopUp!$W:$W,HNTopUp!$M:$M,W$4,HNTopUp!$B:$B,'April Payment'!$B71)</f>
        <v>0</v>
      </c>
      <c r="X71" s="7">
        <f>SUMIFS(HNTopUp!$W:$W,HNTopUp!$M:$M,X$4,HNTopUp!$B:$B,'April Payment'!$B71)</f>
        <v>0</v>
      </c>
      <c r="Y71" s="7">
        <f>SUMIFS(HNTopUp!$W:$W,HNTopUp!$M:$M,Y$4,HNTopUp!$B:$B,'April Payment'!$B71)</f>
        <v>0</v>
      </c>
      <c r="Z71" s="7">
        <f>SUMIFS(HNTopUp!$W:$W,HNTopUp!$M:$M,Z$4,HNTopUp!$B:$B,'April Payment'!$B71)</f>
        <v>0</v>
      </c>
      <c r="AA71" s="7">
        <f>SUMIFS(POST16!$W:$W,POST16!$M:$M,AA$4,POST16!$Q:$Q,'April Payment'!$H71)</f>
        <v>0</v>
      </c>
      <c r="AB71" s="7">
        <f>SUMIFS(POST16!$W:$W,POST16!$M:$M,AB$4,POST16!$Q:$Q,'April Payment'!$H71)</f>
        <v>0</v>
      </c>
      <c r="AC71" s="7">
        <f>SUMIFS(POST16!$W:$W,POST16!$M:$M,AC$4,POST16!$Q:$Q,'April Payment'!$H71)</f>
        <v>0</v>
      </c>
      <c r="AD71" s="7">
        <f>SUMIFS(POST16!$W:$W,POST16!$M:$M,AD$4,POST16!$Q:$Q,'April Payment'!$H71)</f>
        <v>0</v>
      </c>
      <c r="AE71" s="7">
        <f>SUMIFS(POST16!$W:$W,POST16!$M:$M,AE$4,POST16!$Q:$Q,'April Payment'!$H71)</f>
        <v>0</v>
      </c>
      <c r="AF71" s="7">
        <f>SUMIFS(MISC!$W:$W,MISC!$M:$M,AF$4,MISC!$Q:$Q,H71)</f>
        <v>0</v>
      </c>
      <c r="AG71" s="7">
        <f>SUMIFS(MISC!$W:$W,MISC!$M:$M,AG$4,MISC!$Q:$Q,H71)</f>
        <v>0</v>
      </c>
      <c r="AH71" s="7">
        <f>SUMIFS(SMHL!$W:$W,SMHL!$M:$M,AH$4,SMHL!$Q:$Q,'April Payment'!$H71)</f>
        <v>0</v>
      </c>
      <c r="AI71" s="7">
        <f>SUMIFS(PPG!$W:$W,PPG!$M:$M,AI$4,PPG!$Q:$Q,'April Payment'!$H71)</f>
        <v>1110</v>
      </c>
      <c r="AJ71" s="7">
        <f>SUMIFS(PPG!$W:$W,PPG!$M:$M,AJ$4,PPG!$Q:$Q,'April Payment'!$H71)</f>
        <v>0</v>
      </c>
      <c r="AK71" s="5">
        <f t="shared" ref="AK71:AK91" si="6">SUM(J71:AJ71)</f>
        <v>336466.88410256407</v>
      </c>
      <c r="AL71" s="120">
        <v>279149.48051229509</v>
      </c>
      <c r="AM71" s="369">
        <f>AK71-AL71</f>
        <v>57317.403590268979</v>
      </c>
      <c r="AN71" s="5"/>
      <c r="AO71" s="120">
        <v>97620.920512295095</v>
      </c>
      <c r="AP71" s="120">
        <v>181528.56</v>
      </c>
      <c r="AQ71" s="122">
        <v>279149.48051229509</v>
      </c>
      <c r="AR71" s="120">
        <v>181528.56</v>
      </c>
      <c r="AS71" s="49">
        <v>154938.32410256407</v>
      </c>
      <c r="AT71" s="490">
        <v>97620.920512295095</v>
      </c>
      <c r="AU71" s="469">
        <v>279149.48051229509</v>
      </c>
      <c r="AV71" s="5">
        <v>57317.403590268979</v>
      </c>
      <c r="AW71" s="288"/>
      <c r="AX71" s="49"/>
      <c r="AZ71" s="120">
        <f>AT71</f>
        <v>97620.920512295095</v>
      </c>
    </row>
    <row r="72" spans="1:53" hidden="1" x14ac:dyDescent="0.3">
      <c r="B72">
        <v>3023523</v>
      </c>
      <c r="C72">
        <v>3523</v>
      </c>
      <c r="D72" t="s">
        <v>203</v>
      </c>
      <c r="H72" t="s">
        <v>204</v>
      </c>
      <c r="I72" t="s">
        <v>205</v>
      </c>
      <c r="J72" s="7">
        <f>IFERROR(_xlfn.XLOOKUP(H72,'APT 25-26'!D:D,'APT 25-26'!CQ:CQ),"")</f>
        <v>537333.26084040827</v>
      </c>
      <c r="K72" s="7">
        <f>SUMIFS(NurserySupplement!$W:$W,NurserySupplement!$M:$M,K$4,NurserySupplement!$B:$B,B72)</f>
        <v>0</v>
      </c>
      <c r="L72" s="7"/>
      <c r="M72" s="7">
        <f>SUMIFS(HNPlaces!$W:$W,HNPlaces!$M:$M,M$4,HNPlaces!$Q:$Q,'April Payment'!$H72)</f>
        <v>0</v>
      </c>
      <c r="N72" s="7">
        <f>SUMIFS(HNPlaces!$W:$W,HNPlaces!$M:$M,N$4,HNPlaces!$Q:$Q,'April Payment'!$H72)</f>
        <v>0</v>
      </c>
      <c r="O72" s="7">
        <f>SUMIFS(HNPlaces!$W:$W,HNPlaces!$M:$M,O$4,HNPlaces!$Q:$Q,'April Payment'!$H72)</f>
        <v>0</v>
      </c>
      <c r="P72" s="7">
        <f>SUMIFS(HNPlaces!$W:$W,HNPlaces!$M:$M,P$4,HNPlaces!$Q:$Q,'April Payment'!$H72)</f>
        <v>0</v>
      </c>
      <c r="Q72" s="7">
        <f>SUMIFS(HNPlaces!$W:$W,HNPlaces!$M:$M,Q$4,HNPlaces!$Q:$Q,'April Payment'!$H72)</f>
        <v>0</v>
      </c>
      <c r="R72" s="7">
        <f>SUMIFS(HNPlaces!$W:$W,HNPlaces!$M:$M,R$4,HNPlaces!$Q:$Q,'April Payment'!$H72)</f>
        <v>0</v>
      </c>
      <c r="S72" s="7">
        <f>SUMIFS(HNPlaces!$W:$W,HNPlaces!$M:$M,S$4,HNPlaces!$Q:$Q,'April Payment'!$H72)</f>
        <v>0</v>
      </c>
      <c r="T72" s="7">
        <f>SUMIFS(HNTopUp!$W:$W,HNTopUp!$M:$M,T$4,HNTopUp!B:B,'April Payment'!B72)</f>
        <v>0</v>
      </c>
      <c r="U72" s="7">
        <f>SUMIFS(HNTopUp!$W:$W,HNTopUp!$M:$M,U$4,HNTopUp!B:B,'April Payment'!B72)</f>
        <v>41405.538461538461</v>
      </c>
      <c r="V72" s="7">
        <f>SUMIFS(HNTopUp!$W:$W,HNTopUp!$M:$M,V$4,HNTopUp!$B:$B,'April Payment'!$B72)</f>
        <v>0</v>
      </c>
      <c r="W72" s="7">
        <f>SUMIFS(HNTopUp!$W:$W,HNTopUp!$M:$M,W$4,HNTopUp!$B:$B,'April Payment'!$B72)</f>
        <v>0</v>
      </c>
      <c r="X72" s="7">
        <f>SUMIFS(HNTopUp!$W:$W,HNTopUp!$M:$M,X$4,HNTopUp!$B:$B,'April Payment'!$B72)</f>
        <v>551.53846153846155</v>
      </c>
      <c r="Y72" s="7">
        <f>SUMIFS(HNTopUp!$W:$W,HNTopUp!$M:$M,Y$4,HNTopUp!$B:$B,'April Payment'!$B72)</f>
        <v>0</v>
      </c>
      <c r="Z72" s="7">
        <f>SUMIFS(HNTopUp!$W:$W,HNTopUp!$M:$M,Z$4,HNTopUp!$B:$B,'April Payment'!$B72)</f>
        <v>0</v>
      </c>
      <c r="AA72" s="7">
        <f>SUMIFS(POST16!$W:$W,POST16!$M:$M,AA$4,POST16!$Q:$Q,'April Payment'!$H72)</f>
        <v>0</v>
      </c>
      <c r="AB72" s="7">
        <f>SUMIFS(POST16!$W:$W,POST16!$M:$M,AB$4,POST16!$Q:$Q,'April Payment'!$H72)</f>
        <v>0</v>
      </c>
      <c r="AC72" s="7">
        <f>SUMIFS(POST16!$W:$W,POST16!$M:$M,AC$4,POST16!$Q:$Q,'April Payment'!$H72)</f>
        <v>0</v>
      </c>
      <c r="AD72" s="7">
        <f>SUMIFS(POST16!$W:$W,POST16!$M:$M,AD$4,POST16!$Q:$Q,'April Payment'!$H72)</f>
        <v>0</v>
      </c>
      <c r="AE72" s="7">
        <f>SUMIFS(POST16!$W:$W,POST16!$M:$M,AE$4,POST16!$Q:$Q,'April Payment'!$H72)</f>
        <v>0</v>
      </c>
      <c r="AF72" s="7">
        <f>SUMIFS(MISC!$W:$W,MISC!$M:$M,AF$4,MISC!$Q:$Q,H72)</f>
        <v>0</v>
      </c>
      <c r="AG72" s="7">
        <f>SUMIFS(MISC!$W:$W,MISC!$M:$M,AG$4,MISC!$Q:$Q,H72)</f>
        <v>0</v>
      </c>
      <c r="AH72" s="7">
        <f>SUMIFS(SMHL!$W:$W,SMHL!$M:$M,AH$4,SMHL!$Q:$Q,'April Payment'!$H72)</f>
        <v>0</v>
      </c>
      <c r="AI72" s="7">
        <f>SUMIFS(PPG!$W:$W,PPG!$M:$M,AI$4,PPG!$Q:$Q,'April Payment'!$H72)</f>
        <v>71955</v>
      </c>
      <c r="AJ72" s="7">
        <f>SUMIFS(PPG!$W:$W,PPG!$M:$M,AJ$4,PPG!$Q:$Q,'April Payment'!$H72)</f>
        <v>0</v>
      </c>
      <c r="AK72" s="5">
        <f t="shared" si="6"/>
        <v>651245.33776348527</v>
      </c>
      <c r="AL72" s="120"/>
      <c r="AM72" s="369">
        <f t="shared" ref="AM72:AM91" si="7">AK72</f>
        <v>651245.33776348527</v>
      </c>
      <c r="AO72" s="120" t="s">
        <v>398</v>
      </c>
      <c r="AP72" s="120"/>
      <c r="AQ72" s="122"/>
      <c r="AS72" s="388"/>
      <c r="AT72" s="5"/>
      <c r="AV72" s="288"/>
      <c r="AW72" s="288"/>
    </row>
    <row r="73" spans="1:53" hidden="1" x14ac:dyDescent="0.3">
      <c r="B73">
        <v>3023524</v>
      </c>
      <c r="C73">
        <v>3524</v>
      </c>
      <c r="D73" t="s">
        <v>187</v>
      </c>
      <c r="E73" t="s">
        <v>748</v>
      </c>
      <c r="H73" t="s">
        <v>188</v>
      </c>
      <c r="I73" t="s">
        <v>189</v>
      </c>
      <c r="J73" s="7">
        <f>IFERROR(_xlfn.XLOOKUP(H73,'APT 25-26'!D:D,'APT 25-26'!CQ:CQ),"")</f>
        <v>170839.05760356752</v>
      </c>
      <c r="K73" s="7">
        <f>SUMIFS(NurserySupplement!$W:$W,NurserySupplement!$M:$M,K$4,NurserySupplement!$B:$B,B73)</f>
        <v>0</v>
      </c>
      <c r="L73" s="7"/>
      <c r="M73" s="7">
        <f>SUMIFS(HNPlaces!$W:$W,HNPlaces!$M:$M,M$4,HNPlaces!$Q:$Q,'April Payment'!$H73)</f>
        <v>0</v>
      </c>
      <c r="N73" s="7">
        <f>SUMIFS(HNPlaces!$W:$W,HNPlaces!$M:$M,N$4,HNPlaces!$Q:$Q,'April Payment'!$H73)</f>
        <v>0</v>
      </c>
      <c r="O73" s="7">
        <f>SUMIFS(HNPlaces!$W:$W,HNPlaces!$M:$M,O$4,HNPlaces!$Q:$Q,'April Payment'!$H73)</f>
        <v>0</v>
      </c>
      <c r="P73" s="7">
        <f>SUMIFS(HNPlaces!$W:$W,HNPlaces!$M:$M,P$4,HNPlaces!$Q:$Q,'April Payment'!$H73)</f>
        <v>0</v>
      </c>
      <c r="Q73" s="7">
        <f>SUMIFS(HNPlaces!$W:$W,HNPlaces!$M:$M,Q$4,HNPlaces!$Q:$Q,'April Payment'!$H73)</f>
        <v>0</v>
      </c>
      <c r="R73" s="7">
        <f>SUMIFS(HNPlaces!$W:$W,HNPlaces!$M:$M,R$4,HNPlaces!$Q:$Q,'April Payment'!$H73)</f>
        <v>0</v>
      </c>
      <c r="S73" s="7">
        <f>SUMIFS(HNPlaces!$W:$W,HNPlaces!$M:$M,S$4,HNPlaces!$Q:$Q,'April Payment'!$H73)</f>
        <v>0</v>
      </c>
      <c r="T73" s="7">
        <f>SUMIFS(HNTopUp!$W:$W,HNTopUp!$M:$M,T$4,HNTopUp!B:B,'April Payment'!B73)</f>
        <v>0</v>
      </c>
      <c r="U73" s="7">
        <f>SUMIFS(HNTopUp!$W:$W,HNTopUp!$M:$M,U$4,HNTopUp!B:B,'April Payment'!B73)</f>
        <v>13253.538461538461</v>
      </c>
      <c r="V73" s="7">
        <f>SUMIFS(HNTopUp!$W:$W,HNTopUp!$M:$M,V$4,HNTopUp!$B:$B,'April Payment'!$B73)</f>
        <v>0</v>
      </c>
      <c r="W73" s="7">
        <f>SUMIFS(HNTopUp!$W:$W,HNTopUp!$M:$M,W$4,HNTopUp!$B:$B,'April Payment'!$B73)</f>
        <v>0</v>
      </c>
      <c r="X73" s="7">
        <f>SUMIFS(HNTopUp!$W:$W,HNTopUp!$M:$M,X$4,HNTopUp!$B:$B,'April Payment'!$B73)</f>
        <v>0</v>
      </c>
      <c r="Y73" s="7">
        <f>SUMIFS(HNTopUp!$W:$W,HNTopUp!$M:$M,Y$4,HNTopUp!$B:$B,'April Payment'!$B73)</f>
        <v>0</v>
      </c>
      <c r="Z73" s="7">
        <f>SUMIFS(HNTopUp!$W:$W,HNTopUp!$M:$M,Z$4,HNTopUp!$B:$B,'April Payment'!$B73)</f>
        <v>0</v>
      </c>
      <c r="AA73" s="7">
        <f>SUMIFS(POST16!$W:$W,POST16!$M:$M,AA$4,POST16!$Q:$Q,'April Payment'!$H73)</f>
        <v>0</v>
      </c>
      <c r="AB73" s="7">
        <f>SUMIFS(POST16!$W:$W,POST16!$M:$M,AB$4,POST16!$Q:$Q,'April Payment'!$H73)</f>
        <v>0</v>
      </c>
      <c r="AC73" s="7">
        <f>SUMIFS(POST16!$W:$W,POST16!$M:$M,AC$4,POST16!$Q:$Q,'April Payment'!$H73)</f>
        <v>0</v>
      </c>
      <c r="AD73" s="7">
        <f>SUMIFS(POST16!$W:$W,POST16!$M:$M,AD$4,POST16!$Q:$Q,'April Payment'!$H73)</f>
        <v>0</v>
      </c>
      <c r="AE73" s="7">
        <f>SUMIFS(POST16!$W:$W,POST16!$M:$M,AE$4,POST16!$Q:$Q,'April Payment'!$H73)</f>
        <v>0</v>
      </c>
      <c r="AF73" s="7">
        <f>SUMIFS(MISC!$W:$W,MISC!$M:$M,AF$4,MISC!$Q:$Q,H73)</f>
        <v>0</v>
      </c>
      <c r="AG73" s="7">
        <f>SUMIFS(MISC!$W:$W,MISC!$M:$M,AG$4,MISC!$Q:$Q,H73)</f>
        <v>0</v>
      </c>
      <c r="AH73" s="7">
        <f>SUMIFS(SMHL!$W:$W,SMHL!$M:$M,AH$4,SMHL!$Q:$Q,'April Payment'!$H73)</f>
        <v>0</v>
      </c>
      <c r="AI73" s="7">
        <f>SUMIFS(PPG!$W:$W,PPG!$M:$M,AI$4,PPG!$Q:$Q,'April Payment'!$H73)</f>
        <v>3700</v>
      </c>
      <c r="AJ73" s="7">
        <f>SUMIFS(PPG!$W:$W,PPG!$M:$M,AJ$4,PPG!$Q:$Q,'April Payment'!$H73)</f>
        <v>0</v>
      </c>
      <c r="AK73" s="5">
        <f t="shared" si="6"/>
        <v>187792.59606510599</v>
      </c>
      <c r="AL73" s="120">
        <v>187791.59606510599</v>
      </c>
      <c r="AM73" s="369">
        <f>AK73-AL73</f>
        <v>1</v>
      </c>
      <c r="AN73" s="5"/>
      <c r="AO73" s="120">
        <v>472471.84856828209</v>
      </c>
      <c r="AP73" s="120">
        <v>143705.80999999997</v>
      </c>
      <c r="AQ73" s="122">
        <v>616177.65856828203</v>
      </c>
      <c r="AR73" s="120">
        <v>143705.80999999997</v>
      </c>
      <c r="AS73" s="49">
        <v>44086.786065106018</v>
      </c>
      <c r="AT73" s="490">
        <v>44085.786065106018</v>
      </c>
      <c r="AU73" s="469">
        <v>187791.59606510599</v>
      </c>
      <c r="AV73" s="5">
        <v>1</v>
      </c>
      <c r="AW73" s="288"/>
      <c r="AX73" s="49"/>
      <c r="AZ73" s="120">
        <f>AT73</f>
        <v>44085.786065106018</v>
      </c>
    </row>
    <row r="74" spans="1:53" hidden="1" x14ac:dyDescent="0.3">
      <c r="B74">
        <v>3025948</v>
      </c>
      <c r="C74">
        <v>5948</v>
      </c>
      <c r="D74" t="s">
        <v>70</v>
      </c>
      <c r="H74" t="s">
        <v>71</v>
      </c>
      <c r="I74" t="s">
        <v>72</v>
      </c>
      <c r="J74" s="7">
        <f>IFERROR(_xlfn.XLOOKUP(H74,'APT 25-26'!D:D,'APT 25-26'!CQ:CQ),"")</f>
        <v>156834.86744615386</v>
      </c>
      <c r="K74" s="7">
        <f>SUMIFS(NurserySupplement!$W:$W,NurserySupplement!$M:$M,K$4,NurserySupplement!$B:$B,B74)</f>
        <v>0</v>
      </c>
      <c r="L74" s="7"/>
      <c r="M74" s="7">
        <f>SUMIFS(HNPlaces!$W:$W,HNPlaces!$M:$M,M$4,HNPlaces!$Q:$Q,'April Payment'!$H74)</f>
        <v>0</v>
      </c>
      <c r="N74" s="7">
        <f>SUMIFS(HNPlaces!$W:$W,HNPlaces!$M:$M,N$4,HNPlaces!$Q:$Q,'April Payment'!$H74)</f>
        <v>0</v>
      </c>
      <c r="O74" s="7">
        <f>SUMIFS(HNPlaces!$W:$W,HNPlaces!$M:$M,O$4,HNPlaces!$Q:$Q,'April Payment'!$H74)</f>
        <v>0</v>
      </c>
      <c r="P74" s="7">
        <f>SUMIFS(HNPlaces!$W:$W,HNPlaces!$M:$M,P$4,HNPlaces!$Q:$Q,'April Payment'!$H74)</f>
        <v>0</v>
      </c>
      <c r="Q74" s="7">
        <f>SUMIFS(HNPlaces!$W:$W,HNPlaces!$M:$M,Q$4,HNPlaces!$Q:$Q,'April Payment'!$H74)</f>
        <v>0</v>
      </c>
      <c r="R74" s="7">
        <f>SUMIFS(HNPlaces!$W:$W,HNPlaces!$M:$M,R$4,HNPlaces!$Q:$Q,'April Payment'!$H74)</f>
        <v>0</v>
      </c>
      <c r="S74" s="7">
        <f>SUMIFS(HNPlaces!$W:$W,HNPlaces!$M:$M,S$4,HNPlaces!$Q:$Q,'April Payment'!$H74)</f>
        <v>0</v>
      </c>
      <c r="T74" s="7">
        <f>SUMIFS(HNTopUp!$W:$W,HNTopUp!$M:$M,T$4,HNTopUp!B:B,'April Payment'!B74)</f>
        <v>0</v>
      </c>
      <c r="U74" s="7">
        <f>SUMIFS(HNTopUp!$W:$W,HNTopUp!$M:$M,U$4,HNTopUp!B:B,'April Payment'!B74)</f>
        <v>11113.23076923077</v>
      </c>
      <c r="V74" s="7">
        <f>SUMIFS(HNTopUp!$W:$W,HNTopUp!$M:$M,V$4,HNTopUp!$B:$B,'April Payment'!$B74)</f>
        <v>0</v>
      </c>
      <c r="W74" s="7">
        <f>SUMIFS(HNTopUp!$W:$W,HNTopUp!$M:$M,W$4,HNTopUp!$B:$B,'April Payment'!$B74)</f>
        <v>0</v>
      </c>
      <c r="X74" s="7">
        <f>SUMIFS(HNTopUp!$W:$W,HNTopUp!$M:$M,X$4,HNTopUp!$B:$B,'April Payment'!$B74)</f>
        <v>0</v>
      </c>
      <c r="Y74" s="7">
        <f>SUMIFS(HNTopUp!$W:$W,HNTopUp!$M:$M,Y$4,HNTopUp!$B:$B,'April Payment'!$B74)</f>
        <v>0</v>
      </c>
      <c r="Z74" s="7">
        <f>SUMIFS(HNTopUp!$W:$W,HNTopUp!$M:$M,Z$4,HNTopUp!$B:$B,'April Payment'!$B74)</f>
        <v>0</v>
      </c>
      <c r="AA74" s="7">
        <f>SUMIFS(POST16!$W:$W,POST16!$M:$M,AA$4,POST16!$Q:$Q,'April Payment'!$H74)</f>
        <v>0</v>
      </c>
      <c r="AB74" s="7">
        <f>SUMIFS(POST16!$W:$W,POST16!$M:$M,AB$4,POST16!$Q:$Q,'April Payment'!$H74)</f>
        <v>0</v>
      </c>
      <c r="AC74" s="7">
        <f>SUMIFS(POST16!$W:$W,POST16!$M:$M,AC$4,POST16!$Q:$Q,'April Payment'!$H74)</f>
        <v>0</v>
      </c>
      <c r="AD74" s="7">
        <f>SUMIFS(POST16!$W:$W,POST16!$M:$M,AD$4,POST16!$Q:$Q,'April Payment'!$H74)</f>
        <v>0</v>
      </c>
      <c r="AE74" s="7">
        <f>SUMIFS(POST16!$W:$W,POST16!$M:$M,AE$4,POST16!$Q:$Q,'April Payment'!$H74)</f>
        <v>0</v>
      </c>
      <c r="AF74" s="7">
        <f>SUMIFS(MISC!$W:$W,MISC!$M:$M,AF$4,MISC!$Q:$Q,H74)</f>
        <v>0</v>
      </c>
      <c r="AG74" s="7">
        <f>SUMIFS(MISC!$W:$W,MISC!$M:$M,AG$4,MISC!$Q:$Q,H74)</f>
        <v>0</v>
      </c>
      <c r="AH74" s="7">
        <f>SUMIFS(SMHL!$W:$W,SMHL!$M:$M,AH$4,SMHL!$Q:$Q,'April Payment'!$H74)</f>
        <v>0</v>
      </c>
      <c r="AI74" s="7">
        <f>SUMIFS(PPG!$W:$W,PPG!$M:$M,AI$4,PPG!$Q:$Q,'April Payment'!$H74)</f>
        <v>1850</v>
      </c>
      <c r="AJ74" s="7">
        <f>SUMIFS(PPG!$W:$W,PPG!$M:$M,AJ$4,PPG!$Q:$Q,'April Payment'!$H74)</f>
        <v>0</v>
      </c>
      <c r="AK74" s="5">
        <f t="shared" si="6"/>
        <v>169798.09821538464</v>
      </c>
      <c r="AL74" s="120"/>
      <c r="AM74" s="369">
        <f t="shared" si="7"/>
        <v>169798.09821538464</v>
      </c>
      <c r="AO74" s="120" t="s">
        <v>398</v>
      </c>
      <c r="AP74" s="120"/>
      <c r="AQ74" s="122"/>
      <c r="AS74" s="388"/>
      <c r="AT74" s="7"/>
      <c r="AV74" s="288"/>
      <c r="AW74" s="288"/>
    </row>
    <row r="75" spans="1:53" hidden="1" x14ac:dyDescent="0.3">
      <c r="B75">
        <v>3025949</v>
      </c>
      <c r="C75">
        <v>5949</v>
      </c>
      <c r="D75" t="s">
        <v>85</v>
      </c>
      <c r="H75" t="s">
        <v>86</v>
      </c>
      <c r="I75" t="s">
        <v>87</v>
      </c>
      <c r="J75" s="7">
        <f>IFERROR(_xlfn.XLOOKUP(H75,'APT 25-26'!D:D,'APT 25-26'!CQ:CQ),"")</f>
        <v>228066.39886959954</v>
      </c>
      <c r="K75" s="7">
        <f>SUMIFS(NurserySupplement!$W:$W,NurserySupplement!$M:$M,K$4,NurserySupplement!$B:$B,B75)</f>
        <v>0</v>
      </c>
      <c r="L75" s="7"/>
      <c r="M75" s="7">
        <f>SUMIFS(HNPlaces!$W:$W,HNPlaces!$M:$M,M$4,HNPlaces!$Q:$Q,'April Payment'!$H75)</f>
        <v>0</v>
      </c>
      <c r="N75" s="7">
        <f>SUMIFS(HNPlaces!$W:$W,HNPlaces!$M:$M,N$4,HNPlaces!$Q:$Q,'April Payment'!$H75)</f>
        <v>0</v>
      </c>
      <c r="O75" s="7">
        <f>SUMIFS(HNPlaces!$W:$W,HNPlaces!$M:$M,O$4,HNPlaces!$Q:$Q,'April Payment'!$H75)</f>
        <v>0</v>
      </c>
      <c r="P75" s="7">
        <f>SUMIFS(HNPlaces!$W:$W,HNPlaces!$M:$M,P$4,HNPlaces!$Q:$Q,'April Payment'!$H75)</f>
        <v>0</v>
      </c>
      <c r="Q75" s="7">
        <f>SUMIFS(HNPlaces!$W:$W,HNPlaces!$M:$M,Q$4,HNPlaces!$Q:$Q,'April Payment'!$H75)</f>
        <v>0</v>
      </c>
      <c r="R75" s="7">
        <f>SUMIFS(HNPlaces!$W:$W,HNPlaces!$M:$M,R$4,HNPlaces!$Q:$Q,'April Payment'!$H75)</f>
        <v>0</v>
      </c>
      <c r="S75" s="7">
        <f>SUMIFS(HNPlaces!$W:$W,HNPlaces!$M:$M,S$4,HNPlaces!$Q:$Q,'April Payment'!$H75)</f>
        <v>0</v>
      </c>
      <c r="T75" s="7">
        <f>SUMIFS(HNTopUp!$W:$W,HNTopUp!$M:$M,T$4,HNTopUp!B:B,'April Payment'!B75)</f>
        <v>0</v>
      </c>
      <c r="U75" s="7">
        <f>SUMIFS(HNTopUp!$W:$W,HNTopUp!$M:$M,U$4,HNTopUp!B:B,'April Payment'!B75)</f>
        <v>15821.346153846154</v>
      </c>
      <c r="V75" s="7">
        <f>SUMIFS(HNTopUp!$W:$W,HNTopUp!$M:$M,V$4,HNTopUp!$B:$B,'April Payment'!$B75)</f>
        <v>0</v>
      </c>
      <c r="W75" s="7">
        <f>SUMIFS(HNTopUp!$W:$W,HNTopUp!$M:$M,W$4,HNTopUp!$B:$B,'April Payment'!$B75)</f>
        <v>0</v>
      </c>
      <c r="X75" s="7">
        <f>SUMIFS(HNTopUp!$W:$W,HNTopUp!$M:$M,X$4,HNTopUp!$B:$B,'April Payment'!$B75)</f>
        <v>0</v>
      </c>
      <c r="Y75" s="7">
        <f>SUMIFS(HNTopUp!$W:$W,HNTopUp!$M:$M,Y$4,HNTopUp!$B:$B,'April Payment'!$B75)</f>
        <v>0</v>
      </c>
      <c r="Z75" s="7">
        <f>SUMIFS(HNTopUp!$W:$W,HNTopUp!$M:$M,Z$4,HNTopUp!$B:$B,'April Payment'!$B75)</f>
        <v>0</v>
      </c>
      <c r="AA75" s="7">
        <f>SUMIFS(POST16!$W:$W,POST16!$M:$M,AA$4,POST16!$Q:$Q,'April Payment'!$H75)</f>
        <v>0</v>
      </c>
      <c r="AB75" s="7">
        <f>SUMIFS(POST16!$W:$W,POST16!$M:$M,AB$4,POST16!$Q:$Q,'April Payment'!$H75)</f>
        <v>0</v>
      </c>
      <c r="AC75" s="7">
        <f>SUMIFS(POST16!$W:$W,POST16!$M:$M,AC$4,POST16!$Q:$Q,'April Payment'!$H75)</f>
        <v>0</v>
      </c>
      <c r="AD75" s="7">
        <f>SUMIFS(POST16!$W:$W,POST16!$M:$M,AD$4,POST16!$Q:$Q,'April Payment'!$H75)</f>
        <v>0</v>
      </c>
      <c r="AE75" s="7">
        <f>SUMIFS(POST16!$W:$W,POST16!$M:$M,AE$4,POST16!$Q:$Q,'April Payment'!$H75)</f>
        <v>0</v>
      </c>
      <c r="AF75" s="7">
        <f>SUMIFS(MISC!$W:$W,MISC!$M:$M,AF$4,MISC!$Q:$Q,H75)</f>
        <v>0</v>
      </c>
      <c r="AG75" s="7">
        <f>SUMIFS(MISC!$W:$W,MISC!$M:$M,AG$4,MISC!$Q:$Q,H75)</f>
        <v>0</v>
      </c>
      <c r="AH75" s="7">
        <f>SUMIFS(SMHL!$W:$W,SMHL!$M:$M,AH$4,SMHL!$Q:$Q,'April Payment'!$H75)</f>
        <v>0</v>
      </c>
      <c r="AI75" s="7">
        <f>SUMIFS(PPG!$W:$W,PPG!$M:$M,AI$4,PPG!$Q:$Q,'April Payment'!$H75)</f>
        <v>4440</v>
      </c>
      <c r="AJ75" s="7">
        <f>SUMIFS(PPG!$W:$W,PPG!$M:$M,AJ$4,PPG!$Q:$Q,'April Payment'!$H75)</f>
        <v>0</v>
      </c>
      <c r="AK75" s="5">
        <f t="shared" si="6"/>
        <v>248327.74502344569</v>
      </c>
      <c r="AL75" s="120"/>
      <c r="AM75" s="369">
        <f t="shared" si="7"/>
        <v>248327.74502344569</v>
      </c>
      <c r="AO75" s="120" t="s">
        <v>398</v>
      </c>
      <c r="AP75" s="120"/>
      <c r="AQ75" s="122"/>
      <c r="AS75" s="388"/>
      <c r="AT75" s="7"/>
      <c r="AV75" s="288"/>
      <c r="AW75" s="288"/>
    </row>
    <row r="76" spans="1:53" hidden="1" x14ac:dyDescent="0.3">
      <c r="B76">
        <v>3024003</v>
      </c>
      <c r="C76">
        <v>4003</v>
      </c>
      <c r="D76" t="s">
        <v>184</v>
      </c>
      <c r="H76" t="s">
        <v>185</v>
      </c>
      <c r="I76" t="s">
        <v>186</v>
      </c>
      <c r="J76" s="7">
        <f>IFERROR(_xlfn.XLOOKUP(H76,'APT 25-26'!D:D,'APT 25-26'!CQ:CQ),"")</f>
        <v>846492.19768525299</v>
      </c>
      <c r="K76" s="7">
        <f>SUMIFS(NurserySupplement!$W:$W,NurserySupplement!$M:$M,K$4,NurserySupplement!$B:$B,B76)</f>
        <v>0</v>
      </c>
      <c r="L76" s="7"/>
      <c r="M76" s="7">
        <f>SUMIFS(HNPlaces!$W:$W,HNPlaces!$M:$M,M$4,HNPlaces!$Q:$Q,'April Payment'!$H76)</f>
        <v>0</v>
      </c>
      <c r="N76" s="7">
        <f>SUMIFS(HNPlaces!$W:$W,HNPlaces!$M:$M,N$4,HNPlaces!$Q:$Q,'April Payment'!$H76)</f>
        <v>0</v>
      </c>
      <c r="O76" s="7">
        <f>SUMIFS(HNPlaces!$W:$W,HNPlaces!$M:$M,O$4,HNPlaces!$Q:$Q,'April Payment'!$H76)</f>
        <v>0</v>
      </c>
      <c r="P76" s="7">
        <f>SUMIFS(HNPlaces!$W:$W,HNPlaces!$M:$M,P$4,HNPlaces!$Q:$Q,'April Payment'!$H76)</f>
        <v>0</v>
      </c>
      <c r="Q76" s="7">
        <f>SUMIFS(HNPlaces!$W:$W,HNPlaces!$M:$M,Q$4,HNPlaces!$Q:$Q,'April Payment'!$H76)</f>
        <v>0</v>
      </c>
      <c r="R76" s="7">
        <f>SUMIFS(HNPlaces!$W:$W,HNPlaces!$M:$M,R$4,HNPlaces!$Q:$Q,'April Payment'!$H76)</f>
        <v>25846.153846153848</v>
      </c>
      <c r="S76" s="7">
        <f>SUMIFS(HNPlaces!$W:$W,HNPlaces!$M:$M,S$4,HNPlaces!$Q:$Q,'April Payment'!$H76)</f>
        <v>0</v>
      </c>
      <c r="T76" s="7">
        <f>SUMIFS(HNTopUp!$W:$W,HNTopUp!$M:$M,T$4,HNTopUp!B:B,'April Payment'!B76)</f>
        <v>0</v>
      </c>
      <c r="U76" s="7">
        <f>SUMIFS(HNTopUp!$W:$W,HNTopUp!$M:$M,U$4,HNTopUp!B:B,'April Payment'!B76)</f>
        <v>18014.153846153848</v>
      </c>
      <c r="V76" s="7">
        <f>SUMIFS(HNTopUp!$W:$W,HNTopUp!$M:$M,V$4,HNTopUp!$B:$B,'April Payment'!$B76)</f>
        <v>0</v>
      </c>
      <c r="W76" s="7">
        <f>SUMIFS(HNTopUp!$W:$W,HNTopUp!$M:$M,W$4,HNTopUp!$B:$B,'April Payment'!$B76)</f>
        <v>39438.461538461539</v>
      </c>
      <c r="X76" s="7">
        <f>SUMIFS(HNTopUp!$W:$W,HNTopUp!$M:$M,X$4,HNTopUp!$B:$B,'April Payment'!$B76)</f>
        <v>0</v>
      </c>
      <c r="Y76" s="7">
        <f>SUMIFS(HNTopUp!$W:$W,HNTopUp!$M:$M,Y$4,HNTopUp!$B:$B,'April Payment'!$B76)</f>
        <v>0</v>
      </c>
      <c r="Z76" s="7">
        <f>SUMIFS(HNTopUp!$W:$W,HNTopUp!$M:$M,Z$4,HNTopUp!$B:$B,'April Payment'!$B76)</f>
        <v>0</v>
      </c>
      <c r="AA76" s="7">
        <f>SUMIFS(POST16!$W:$W,POST16!$M:$M,AA$4,POST16!$Q:$Q,'April Payment'!$H76)</f>
        <v>0</v>
      </c>
      <c r="AB76" s="7">
        <f>SUMIFS(POST16!$W:$W,POST16!$M:$M,AB$4,POST16!$Q:$Q,'April Payment'!$H76)</f>
        <v>0</v>
      </c>
      <c r="AC76" s="7">
        <f>SUMIFS(POST16!$W:$W,POST16!$M:$M,AC$4,POST16!$Q:$Q,'April Payment'!$H76)</f>
        <v>0</v>
      </c>
      <c r="AD76" s="7">
        <f>SUMIFS(POST16!$W:$W,POST16!$M:$M,AD$4,POST16!$Q:$Q,'April Payment'!$H76)</f>
        <v>0</v>
      </c>
      <c r="AE76" s="7">
        <f>SUMIFS(POST16!$W:$W,POST16!$M:$M,AE$4,POST16!$Q:$Q,'April Payment'!$H76)</f>
        <v>0</v>
      </c>
      <c r="AF76" s="7">
        <f>SUMIFS(MISC!$W:$W,MISC!$M:$M,AF$4,MISC!$Q:$Q,H76)</f>
        <v>0</v>
      </c>
      <c r="AG76" s="7">
        <f>SUMIFS(MISC!$W:$W,MISC!$M:$M,AG$4,MISC!$Q:$Q,H76)</f>
        <v>0</v>
      </c>
      <c r="AH76" s="7">
        <f>SUMIFS(SMHL!$W:$W,SMHL!$M:$M,AH$4,SMHL!$Q:$Q,'April Payment'!$H76)</f>
        <v>0</v>
      </c>
      <c r="AI76" s="7">
        <f>SUMIFS(PPG!$W:$W,PPG!$M:$M,AI$4,PPG!$Q:$Q,'April Payment'!$H76)</f>
        <v>0</v>
      </c>
      <c r="AJ76" s="7">
        <f>SUMIFS(PPG!$W:$W,PPG!$M:$M,AJ$4,PPG!$Q:$Q,'April Payment'!$H76)</f>
        <v>79949</v>
      </c>
      <c r="AK76" s="5">
        <f t="shared" si="6"/>
        <v>1009739.9669160222</v>
      </c>
      <c r="AL76" s="120"/>
      <c r="AM76" s="369">
        <f t="shared" si="7"/>
        <v>1009739.9669160222</v>
      </c>
      <c r="AO76" s="120" t="s">
        <v>398</v>
      </c>
      <c r="AP76" s="120"/>
      <c r="AQ76" s="122"/>
      <c r="AS76" s="388"/>
      <c r="AT76" s="7"/>
      <c r="AV76" s="288"/>
      <c r="AW76" s="288"/>
    </row>
    <row r="77" spans="1:53" hidden="1" x14ac:dyDescent="0.3">
      <c r="B77">
        <v>3024004</v>
      </c>
      <c r="C77">
        <v>4004</v>
      </c>
      <c r="D77" t="s">
        <v>106</v>
      </c>
      <c r="H77" t="s">
        <v>107</v>
      </c>
      <c r="I77" t="s">
        <v>108</v>
      </c>
      <c r="J77" s="7">
        <f>IFERROR(_xlfn.XLOOKUP(H77,'APT 25-26'!D:D,'APT 25-26'!CQ:CQ),"")</f>
        <v>336853.88801995863</v>
      </c>
      <c r="K77" s="7">
        <f>SUMIFS(NurserySupplement!$W:$W,NurserySupplement!$M:$M,K$4,NurserySupplement!$B:$B,B77)</f>
        <v>0</v>
      </c>
      <c r="L77" s="7"/>
      <c r="M77" s="7">
        <f>SUMIFS(HNPlaces!$W:$W,HNPlaces!$M:$M,M$4,HNPlaces!$Q:$Q,'April Payment'!$H77)</f>
        <v>0</v>
      </c>
      <c r="N77" s="7">
        <f>SUMIFS(HNPlaces!$W:$W,HNPlaces!$M:$M,N$4,HNPlaces!$Q:$Q,'April Payment'!$H77)</f>
        <v>0</v>
      </c>
      <c r="O77" s="7">
        <f>SUMIFS(HNPlaces!$W:$W,HNPlaces!$M:$M,O$4,HNPlaces!$Q:$Q,'April Payment'!$H77)</f>
        <v>0</v>
      </c>
      <c r="P77" s="7">
        <f>SUMIFS(HNPlaces!$W:$W,HNPlaces!$M:$M,P$4,HNPlaces!$Q:$Q,'April Payment'!$H77)</f>
        <v>0</v>
      </c>
      <c r="Q77" s="7">
        <f>SUMIFS(HNPlaces!$W:$W,HNPlaces!$M:$M,Q$4,HNPlaces!$Q:$Q,'April Payment'!$H77)</f>
        <v>0</v>
      </c>
      <c r="R77" s="7">
        <f>SUMIFS(HNPlaces!$W:$W,HNPlaces!$M:$M,R$4,HNPlaces!$Q:$Q,'April Payment'!$H77)</f>
        <v>0</v>
      </c>
      <c r="S77" s="7">
        <f>SUMIFS(HNPlaces!$W:$W,HNPlaces!$M:$M,S$4,HNPlaces!$Q:$Q,'April Payment'!$H77)</f>
        <v>0</v>
      </c>
      <c r="T77" s="7">
        <f>SUMIFS(HNTopUp!$W:$W,HNTopUp!$M:$M,T$4,HNTopUp!B:B,'April Payment'!B77)</f>
        <v>0</v>
      </c>
      <c r="U77" s="7">
        <f>SUMIFS(HNTopUp!$W:$W,HNTopUp!$M:$M,U$4,HNTopUp!B:B,'April Payment'!B77)</f>
        <v>19053.23076923077</v>
      </c>
      <c r="V77" s="7">
        <f>SUMIFS(HNTopUp!$W:$W,HNTopUp!$M:$M,V$4,HNTopUp!$B:$B,'April Payment'!$B77)</f>
        <v>0</v>
      </c>
      <c r="W77" s="7">
        <f>SUMIFS(HNTopUp!$W:$W,HNTopUp!$M:$M,W$4,HNTopUp!$B:$B,'April Payment'!$B77)</f>
        <v>0</v>
      </c>
      <c r="X77" s="7">
        <f>SUMIFS(HNTopUp!$W:$W,HNTopUp!$M:$M,X$4,HNTopUp!$B:$B,'April Payment'!$B77)</f>
        <v>0</v>
      </c>
      <c r="Y77" s="7">
        <f>SUMIFS(HNTopUp!$W:$W,HNTopUp!$M:$M,Y$4,HNTopUp!$B:$B,'April Payment'!$B77)</f>
        <v>0</v>
      </c>
      <c r="Z77" s="7">
        <f>SUMIFS(HNTopUp!$W:$W,HNTopUp!$M:$M,Z$4,HNTopUp!$B:$B,'April Payment'!$B77)</f>
        <v>0</v>
      </c>
      <c r="AA77" s="7">
        <f>SUMIFS(POST16!$W:$W,POST16!$M:$M,AA$4,POST16!$Q:$Q,'April Payment'!$H77)</f>
        <v>35342.666666666664</v>
      </c>
      <c r="AB77" s="7">
        <f>SUMIFS(POST16!$W:$W,POST16!$M:$M,AB$4,POST16!$Q:$Q,'April Payment'!$H77)</f>
        <v>41.666666666666664</v>
      </c>
      <c r="AC77" s="7">
        <f>SUMIFS(POST16!$W:$W,POST16!$M:$M,AC$4,POST16!$Q:$Q,'April Payment'!$H77)</f>
        <v>0</v>
      </c>
      <c r="AD77" s="7">
        <f>SUMIFS(POST16!$W:$W,POST16!$M:$M,AD$4,POST16!$Q:$Q,'April Payment'!$H77)</f>
        <v>1000</v>
      </c>
      <c r="AE77" s="7">
        <f>SUMIFS(POST16!$W:$W,POST16!$M:$M,AE$4,POST16!$Q:$Q,'April Payment'!$H77)</f>
        <v>0</v>
      </c>
      <c r="AF77" s="7">
        <f>SUMIFS(MISC!$W:$W,MISC!$M:$M,AF$4,MISC!$Q:$Q,H77)</f>
        <v>0</v>
      </c>
      <c r="AG77" s="7">
        <f>SUMIFS(MISC!$W:$W,MISC!$M:$M,AG$4,MISC!$Q:$Q,H77)</f>
        <v>0</v>
      </c>
      <c r="AH77" s="7">
        <f>SUMIFS(SMHL!$W:$W,SMHL!$M:$M,AH$4,SMHL!$Q:$Q,'April Payment'!$H77)</f>
        <v>0</v>
      </c>
      <c r="AI77" s="7">
        <f>SUMIFS(PPG!$W:$W,PPG!$M:$M,AI$4,PPG!$Q:$Q,'April Payment'!$H77)</f>
        <v>0</v>
      </c>
      <c r="AJ77" s="7">
        <f>SUMIFS(PPG!$W:$W,PPG!$M:$M,AJ$4,PPG!$Q:$Q,'April Payment'!$H77)</f>
        <v>2625</v>
      </c>
      <c r="AK77" s="5">
        <f t="shared" si="6"/>
        <v>394916.45212252275</v>
      </c>
      <c r="AL77" s="120"/>
      <c r="AM77" s="369">
        <f t="shared" si="7"/>
        <v>394916.45212252275</v>
      </c>
      <c r="AO77" s="120" t="s">
        <v>398</v>
      </c>
      <c r="AP77" s="120"/>
      <c r="AQ77" s="122"/>
      <c r="AS77" s="388"/>
      <c r="AT77" s="7"/>
      <c r="AV77" s="288"/>
      <c r="AW77" s="288"/>
    </row>
    <row r="78" spans="1:53" hidden="1" x14ac:dyDescent="0.3">
      <c r="B78">
        <v>3025404</v>
      </c>
      <c r="C78">
        <v>5404</v>
      </c>
      <c r="D78" t="s">
        <v>118</v>
      </c>
      <c r="H78" t="s">
        <v>119</v>
      </c>
      <c r="I78" t="s">
        <v>120</v>
      </c>
      <c r="J78" s="7">
        <f>IFERROR(_xlfn.XLOOKUP(H78,'APT 25-26'!D:D,'APT 25-26'!CQ:CQ),"")</f>
        <v>684950.09352307697</v>
      </c>
      <c r="K78" s="7">
        <f>SUMIFS(NurserySupplement!$W:$W,NurserySupplement!$M:$M,K$4,NurserySupplement!$B:$B,B78)</f>
        <v>0</v>
      </c>
      <c r="L78" s="7"/>
      <c r="M78" s="7">
        <f>SUMIFS(HNPlaces!$W:$W,HNPlaces!$M:$M,M$4,HNPlaces!$Q:$Q,'April Payment'!$H78)</f>
        <v>0</v>
      </c>
      <c r="N78" s="7">
        <f>SUMIFS(HNPlaces!$W:$W,HNPlaces!$M:$M,N$4,HNPlaces!$Q:$Q,'April Payment'!$H78)</f>
        <v>0</v>
      </c>
      <c r="O78" s="7">
        <f>SUMIFS(HNPlaces!$W:$W,HNPlaces!$M:$M,O$4,HNPlaces!$Q:$Q,'April Payment'!$H78)</f>
        <v>0</v>
      </c>
      <c r="P78" s="7">
        <f>SUMIFS(HNPlaces!$W:$W,HNPlaces!$M:$M,P$4,HNPlaces!$Q:$Q,'April Payment'!$H78)</f>
        <v>0</v>
      </c>
      <c r="Q78" s="7">
        <f>SUMIFS(HNPlaces!$W:$W,HNPlaces!$M:$M,Q$4,HNPlaces!$Q:$Q,'April Payment'!$H78)</f>
        <v>0</v>
      </c>
      <c r="R78" s="7">
        <f>SUMIFS(HNPlaces!$W:$W,HNPlaces!$M:$M,R$4,HNPlaces!$Q:$Q,'April Payment'!$H78)</f>
        <v>0</v>
      </c>
      <c r="S78" s="7">
        <f>SUMIFS(HNPlaces!$W:$W,HNPlaces!$M:$M,S$4,HNPlaces!$Q:$Q,'April Payment'!$H78)</f>
        <v>0</v>
      </c>
      <c r="T78" s="7">
        <f>SUMIFS(HNTopUp!$W:$W,HNTopUp!$M:$M,T$4,HNTopUp!B:B,'April Payment'!B78)</f>
        <v>0</v>
      </c>
      <c r="U78" s="7">
        <f>SUMIFS(HNTopUp!$W:$W,HNTopUp!$M:$M,U$4,HNTopUp!B:B,'April Payment'!B78)</f>
        <v>4624.4615384615381</v>
      </c>
      <c r="V78" s="7">
        <f>SUMIFS(HNTopUp!$W:$W,HNTopUp!$M:$M,V$4,HNTopUp!$B:$B,'April Payment'!$B78)</f>
        <v>0</v>
      </c>
      <c r="W78" s="7">
        <f>SUMIFS(HNTopUp!$W:$W,HNTopUp!$M:$M,W$4,HNTopUp!$B:$B,'April Payment'!$B78)</f>
        <v>0</v>
      </c>
      <c r="X78" s="7">
        <f>SUMIFS(HNTopUp!$W:$W,HNTopUp!$M:$M,X$4,HNTopUp!$B:$B,'April Payment'!$B78)</f>
        <v>0</v>
      </c>
      <c r="Y78" s="7">
        <f>SUMIFS(HNTopUp!$W:$W,HNTopUp!$M:$M,Y$4,HNTopUp!$B:$B,'April Payment'!$B78)</f>
        <v>0</v>
      </c>
      <c r="Z78" s="7">
        <f>SUMIFS(HNTopUp!$W:$W,HNTopUp!$M:$M,Z$4,HNTopUp!$B:$B,'April Payment'!$B78)</f>
        <v>0</v>
      </c>
      <c r="AA78" s="7">
        <f>SUMIFS(POST16!$W:$W,POST16!$M:$M,AA$4,POST16!$Q:$Q,'April Payment'!$H78)</f>
        <v>106128.5</v>
      </c>
      <c r="AB78" s="7">
        <f>SUMIFS(POST16!$W:$W,POST16!$M:$M,AB$4,POST16!$Q:$Q,'April Payment'!$H78)</f>
        <v>1301.25</v>
      </c>
      <c r="AC78" s="7">
        <f>SUMIFS(POST16!$W:$W,POST16!$M:$M,AC$4,POST16!$Q:$Q,'April Payment'!$H78)</f>
        <v>5550</v>
      </c>
      <c r="AD78" s="7">
        <f>SUMIFS(POST16!$W:$W,POST16!$M:$M,AD$4,POST16!$Q:$Q,'April Payment'!$H78)</f>
        <v>7750</v>
      </c>
      <c r="AE78" s="7">
        <f>SUMIFS(POST16!$W:$W,POST16!$M:$M,AE$4,POST16!$Q:$Q,'April Payment'!$H78)</f>
        <v>0</v>
      </c>
      <c r="AF78" s="7">
        <f>SUMIFS(MISC!$W:$W,MISC!$M:$M,AF$4,MISC!$Q:$Q,H78)</f>
        <v>0</v>
      </c>
      <c r="AG78" s="7">
        <f>SUMIFS(MISC!$W:$W,MISC!$M:$M,AG$4,MISC!$Q:$Q,H78)</f>
        <v>0</v>
      </c>
      <c r="AH78" s="7">
        <f>SUMIFS(SMHL!$W:$W,SMHL!$M:$M,AH$4,SMHL!$Q:$Q,'April Payment'!$H78)</f>
        <v>0</v>
      </c>
      <c r="AI78" s="7">
        <f>SUMIFS(PPG!$W:$W,PPG!$M:$M,AI$4,PPG!$Q:$Q,'April Payment'!$H78)</f>
        <v>0</v>
      </c>
      <c r="AJ78" s="7">
        <f>SUMIFS(PPG!$W:$W,PPG!$M:$M,AJ$4,PPG!$Q:$Q,'April Payment'!$H78)</f>
        <v>20469</v>
      </c>
      <c r="AK78" s="5">
        <f t="shared" si="6"/>
        <v>830773.30506153847</v>
      </c>
      <c r="AL78" s="120"/>
      <c r="AM78" s="369">
        <f t="shared" si="7"/>
        <v>830773.30506153847</v>
      </c>
      <c r="AO78" s="120" t="s">
        <v>398</v>
      </c>
      <c r="AP78" s="120"/>
      <c r="AQ78" s="122"/>
      <c r="AS78" s="388"/>
      <c r="AT78" s="7"/>
      <c r="AV78" s="288"/>
      <c r="AW78" s="288"/>
    </row>
    <row r="79" spans="1:53" hidden="1" x14ac:dyDescent="0.3">
      <c r="B79">
        <v>3025405</v>
      </c>
      <c r="C79">
        <v>5405</v>
      </c>
      <c r="D79" t="s">
        <v>220</v>
      </c>
      <c r="H79" t="s">
        <v>221</v>
      </c>
      <c r="I79" t="s">
        <v>222</v>
      </c>
      <c r="J79" s="7">
        <f>IFERROR(_xlfn.XLOOKUP(H79,'APT 25-26'!D:D,'APT 25-26'!CQ:CQ),"")</f>
        <v>982899.21904260165</v>
      </c>
      <c r="K79" s="7">
        <f>SUMIFS(NurserySupplement!$W:$W,NurserySupplement!$M:$M,K$4,NurserySupplement!$B:$B,B79)</f>
        <v>0</v>
      </c>
      <c r="L79" s="7"/>
      <c r="M79" s="7">
        <f>SUMIFS(HNPlaces!$W:$W,HNPlaces!$M:$M,M$4,HNPlaces!$Q:$Q,'April Payment'!$H79)</f>
        <v>0</v>
      </c>
      <c r="N79" s="7">
        <f>SUMIFS(HNPlaces!$W:$W,HNPlaces!$M:$M,N$4,HNPlaces!$Q:$Q,'April Payment'!$H79)</f>
        <v>0</v>
      </c>
      <c r="O79" s="7">
        <f>SUMIFS(HNPlaces!$W:$W,HNPlaces!$M:$M,O$4,HNPlaces!$Q:$Q,'April Payment'!$H79)</f>
        <v>0</v>
      </c>
      <c r="P79" s="7">
        <f>SUMIFS(HNPlaces!$W:$W,HNPlaces!$M:$M,P$4,HNPlaces!$Q:$Q,'April Payment'!$H79)</f>
        <v>0</v>
      </c>
      <c r="Q79" s="7">
        <f>SUMIFS(HNPlaces!$W:$W,HNPlaces!$M:$M,Q$4,HNPlaces!$Q:$Q,'April Payment'!$H79)</f>
        <v>0</v>
      </c>
      <c r="R79" s="7">
        <f>SUMIFS(HNPlaces!$W:$W,HNPlaces!$M:$M,R$4,HNPlaces!$Q:$Q,'April Payment'!$H79)</f>
        <v>0</v>
      </c>
      <c r="S79" s="7">
        <f>SUMIFS(HNPlaces!$W:$W,HNPlaces!$M:$M,S$4,HNPlaces!$Q:$Q,'April Payment'!$H79)</f>
        <v>0</v>
      </c>
      <c r="T79" s="7">
        <f>SUMIFS(HNTopUp!$W:$W,HNTopUp!$M:$M,T$4,HNTopUp!B:B,'April Payment'!B79)</f>
        <v>0</v>
      </c>
      <c r="U79" s="7">
        <f>SUMIFS(HNTopUp!$W:$W,HNTopUp!$M:$M,U$4,HNTopUp!B:B,'April Payment'!B79)</f>
        <v>32157.076923076922</v>
      </c>
      <c r="V79" s="7">
        <f>SUMIFS(HNTopUp!$W:$W,HNTopUp!$M:$M,V$4,HNTopUp!$B:$B,'April Payment'!$B79)</f>
        <v>0</v>
      </c>
      <c r="W79" s="7">
        <f>SUMIFS(HNTopUp!$W:$W,HNTopUp!$M:$M,W$4,HNTopUp!$B:$B,'April Payment'!$B79)</f>
        <v>0</v>
      </c>
      <c r="X79" s="7">
        <f>SUMIFS(HNTopUp!$W:$W,HNTopUp!$M:$M,X$4,HNTopUp!$B:$B,'April Payment'!$B79)</f>
        <v>0</v>
      </c>
      <c r="Y79" s="7">
        <f>SUMIFS(HNTopUp!$W:$W,HNTopUp!$M:$M,Y$4,HNTopUp!$B:$B,'April Payment'!$B79)</f>
        <v>0</v>
      </c>
      <c r="Z79" s="7">
        <f>SUMIFS(HNTopUp!$W:$W,HNTopUp!$M:$M,Z$4,HNTopUp!$B:$B,'April Payment'!$B79)</f>
        <v>0</v>
      </c>
      <c r="AA79" s="7">
        <f>SUMIFS(POST16!$W:$W,POST16!$M:$M,AA$4,POST16!$Q:$Q,'April Payment'!$H79)</f>
        <v>146548.58333333331</v>
      </c>
      <c r="AB79" s="7">
        <f>SUMIFS(POST16!$W:$W,POST16!$M:$M,AB$4,POST16!$Q:$Q,'April Payment'!$H79)</f>
        <v>1193.3333333333333</v>
      </c>
      <c r="AC79" s="7">
        <f>SUMIFS(POST16!$W:$W,POST16!$M:$M,AC$4,POST16!$Q:$Q,'April Payment'!$H79)</f>
        <v>375</v>
      </c>
      <c r="AD79" s="7">
        <f>SUMIFS(POST16!$W:$W,POST16!$M:$M,AD$4,POST16!$Q:$Q,'April Payment'!$H79)</f>
        <v>3800</v>
      </c>
      <c r="AE79" s="7">
        <f>SUMIFS(POST16!$W:$W,POST16!$M:$M,AE$4,POST16!$Q:$Q,'April Payment'!$H79)</f>
        <v>0</v>
      </c>
      <c r="AF79" s="7">
        <f>SUMIFS(MISC!$W:$W,MISC!$M:$M,AF$4,MISC!$Q:$Q,H79)</f>
        <v>0</v>
      </c>
      <c r="AG79" s="7">
        <f>SUMIFS(MISC!$W:$W,MISC!$M:$M,AG$4,MISC!$Q:$Q,H79)</f>
        <v>0</v>
      </c>
      <c r="AH79" s="7">
        <f>SUMIFS(SMHL!$W:$W,SMHL!$M:$M,AH$4,SMHL!$Q:$Q,'April Payment'!$H79)</f>
        <v>0</v>
      </c>
      <c r="AI79" s="7">
        <f>SUMIFS(PPG!$W:$W,PPG!$M:$M,AI$4,PPG!$Q:$Q,'April Payment'!$H79)</f>
        <v>0</v>
      </c>
      <c r="AJ79" s="7">
        <f>SUMIFS(PPG!$W:$W,PPG!$M:$M,AJ$4,PPG!$Q:$Q,'April Payment'!$H79)</f>
        <v>38525</v>
      </c>
      <c r="AK79" s="5">
        <f t="shared" si="6"/>
        <v>1205498.212632345</v>
      </c>
      <c r="AL79" s="120"/>
      <c r="AM79" s="369">
        <f t="shared" si="7"/>
        <v>1205498.212632345</v>
      </c>
      <c r="AO79" s="120" t="s">
        <v>398</v>
      </c>
      <c r="AP79" s="120"/>
      <c r="AQ79" s="122"/>
      <c r="AS79" s="388"/>
      <c r="AT79" s="7"/>
      <c r="AV79" s="288"/>
      <c r="AW79" s="288"/>
    </row>
    <row r="80" spans="1:53" hidden="1" x14ac:dyDescent="0.3">
      <c r="B80">
        <v>3025407</v>
      </c>
      <c r="C80">
        <v>5407</v>
      </c>
      <c r="D80" t="s">
        <v>55</v>
      </c>
      <c r="H80" t="s">
        <v>56</v>
      </c>
      <c r="I80" t="s">
        <v>57</v>
      </c>
      <c r="J80" s="7">
        <f>IFERROR(_xlfn.XLOOKUP(H80,'APT 25-26'!D:D,'APT 25-26'!CQ:CQ),"")</f>
        <v>1286965.1136320457</v>
      </c>
      <c r="K80" s="7">
        <f>SUMIFS(NurserySupplement!$W:$W,NurserySupplement!$M:$M,K$4,NurserySupplement!$B:$B,B80)</f>
        <v>0</v>
      </c>
      <c r="L80" s="7"/>
      <c r="M80" s="7">
        <f>SUMIFS(HNPlaces!$W:$W,HNPlaces!$M:$M,M$4,HNPlaces!$Q:$Q,'April Payment'!$H80)</f>
        <v>0</v>
      </c>
      <c r="N80" s="7">
        <f>SUMIFS(HNPlaces!$W:$W,HNPlaces!$M:$M,N$4,HNPlaces!$Q:$Q,'April Payment'!$H80)</f>
        <v>0</v>
      </c>
      <c r="O80" s="7">
        <f>SUMIFS(HNPlaces!$W:$W,HNPlaces!$M:$M,O$4,HNPlaces!$Q:$Q,'April Payment'!$H80)</f>
        <v>0</v>
      </c>
      <c r="P80" s="7">
        <f>SUMIFS(HNPlaces!$W:$W,HNPlaces!$M:$M,P$4,HNPlaces!$Q:$Q,'April Payment'!$H80)</f>
        <v>0</v>
      </c>
      <c r="Q80" s="7">
        <f>SUMIFS(HNPlaces!$W:$W,HNPlaces!$M:$M,Q$4,HNPlaces!$Q:$Q,'April Payment'!$H80)</f>
        <v>0</v>
      </c>
      <c r="R80" s="7">
        <f>SUMIFS(HNPlaces!$W:$W,HNPlaces!$M:$M,R$4,HNPlaces!$Q:$Q,'April Payment'!$H80)</f>
        <v>0</v>
      </c>
      <c r="S80" s="7">
        <f>SUMIFS(HNPlaces!$W:$W,HNPlaces!$M:$M,S$4,HNPlaces!$Q:$Q,'April Payment'!$H80)</f>
        <v>0</v>
      </c>
      <c r="T80" s="7">
        <f>SUMIFS(HNTopUp!$W:$W,HNTopUp!$M:$M,T$4,HNTopUp!B:B,'April Payment'!B80)</f>
        <v>0</v>
      </c>
      <c r="U80" s="7">
        <f>SUMIFS(HNTopUp!$W:$W,HNTopUp!$M:$M,U$4,HNTopUp!B:B,'April Payment'!B80)</f>
        <v>36106.153846153844</v>
      </c>
      <c r="V80" s="7">
        <f>SUMIFS(HNTopUp!$W:$W,HNTopUp!$M:$M,V$4,HNTopUp!$B:$B,'April Payment'!$B80)</f>
        <v>0</v>
      </c>
      <c r="W80" s="7">
        <f>SUMIFS(HNTopUp!$W:$W,HNTopUp!$M:$M,W$4,HNTopUp!$B:$B,'April Payment'!$B80)</f>
        <v>0</v>
      </c>
      <c r="X80" s="7">
        <f>SUMIFS(HNTopUp!$W:$W,HNTopUp!$M:$M,X$4,HNTopUp!$B:$B,'April Payment'!$B80)</f>
        <v>0</v>
      </c>
      <c r="Y80" s="7">
        <f>SUMIFS(HNTopUp!$W:$W,HNTopUp!$M:$M,Y$4,HNTopUp!$B:$B,'April Payment'!$B80)</f>
        <v>0</v>
      </c>
      <c r="Z80" s="7">
        <f>SUMIFS(HNTopUp!$W:$W,HNTopUp!$M:$M,Z$4,HNTopUp!$B:$B,'April Payment'!$B80)</f>
        <v>0</v>
      </c>
      <c r="AA80" s="7">
        <f>SUMIFS(POST16!$W:$W,POST16!$M:$M,AA$4,POST16!$Q:$Q,'April Payment'!$H80)</f>
        <v>84720.5</v>
      </c>
      <c r="AB80" s="7">
        <f>SUMIFS(POST16!$W:$W,POST16!$M:$M,AB$4,POST16!$Q:$Q,'April Payment'!$H80)</f>
        <v>1065.6666666666665</v>
      </c>
      <c r="AC80" s="7">
        <f>SUMIFS(POST16!$W:$W,POST16!$M:$M,AC$4,POST16!$Q:$Q,'April Payment'!$H80)</f>
        <v>0</v>
      </c>
      <c r="AD80" s="7">
        <f>SUMIFS(POST16!$W:$W,POST16!$M:$M,AD$4,POST16!$Q:$Q,'April Payment'!$H80)</f>
        <v>3250</v>
      </c>
      <c r="AE80" s="7">
        <f>SUMIFS(POST16!$W:$W,POST16!$M:$M,AE$4,POST16!$Q:$Q,'April Payment'!$H80)</f>
        <v>0</v>
      </c>
      <c r="AF80" s="7">
        <f>SUMIFS(MISC!$W:$W,MISC!$M:$M,AF$4,MISC!$Q:$Q,H80)</f>
        <v>0</v>
      </c>
      <c r="AG80" s="7">
        <f>SUMIFS(MISC!$W:$W,MISC!$M:$M,AG$4,MISC!$Q:$Q,H80)</f>
        <v>0</v>
      </c>
      <c r="AH80" s="7">
        <f>SUMIFS(SMHL!$W:$W,SMHL!$M:$M,AH$4,SMHL!$Q:$Q,'April Payment'!$H80)</f>
        <v>0</v>
      </c>
      <c r="AI80" s="7">
        <f>SUMIFS(PPG!$W:$W,PPG!$M:$M,AI$4,PPG!$Q:$Q,'April Payment'!$H80)</f>
        <v>0</v>
      </c>
      <c r="AJ80" s="7">
        <f>SUMIFS(PPG!$W:$W,PPG!$M:$M,AJ$4,PPG!$Q:$Q,'April Payment'!$H80)</f>
        <v>84525</v>
      </c>
      <c r="AK80" s="5">
        <f t="shared" si="6"/>
        <v>1496632.4341448662</v>
      </c>
      <c r="AL80" s="120"/>
      <c r="AM80" s="369">
        <f t="shared" si="7"/>
        <v>1496632.4341448662</v>
      </c>
      <c r="AO80" s="120" t="s">
        <v>398</v>
      </c>
      <c r="AP80" s="120"/>
      <c r="AQ80" s="122"/>
      <c r="AS80" s="388"/>
      <c r="AT80" s="7"/>
      <c r="AV80" s="288"/>
      <c r="AW80" s="288"/>
    </row>
    <row r="81" spans="2:49" hidden="1" x14ac:dyDescent="0.3">
      <c r="B81">
        <v>3025427</v>
      </c>
      <c r="C81">
        <v>5427</v>
      </c>
      <c r="D81" t="s">
        <v>169</v>
      </c>
      <c r="H81" t="s">
        <v>170</v>
      </c>
      <c r="I81" t="s">
        <v>171</v>
      </c>
      <c r="J81" s="7">
        <f>IFERROR(_xlfn.XLOOKUP(H81,'APT 25-26'!D:D,'APT 25-26'!CQ:CQ),"")</f>
        <v>1165533.1295730653</v>
      </c>
      <c r="K81" s="7">
        <f>SUMIFS(NurserySupplement!$W:$W,NurserySupplement!$M:$M,K$4,NurserySupplement!$B:$B,B81)</f>
        <v>0</v>
      </c>
      <c r="L81" s="7"/>
      <c r="M81" s="7">
        <f>SUMIFS(HNPlaces!$W:$W,HNPlaces!$M:$M,M$4,HNPlaces!$Q:$Q,'April Payment'!$H81)</f>
        <v>0</v>
      </c>
      <c r="N81" s="7">
        <f>SUMIFS(HNPlaces!$W:$W,HNPlaces!$M:$M,N$4,HNPlaces!$Q:$Q,'April Payment'!$H81)</f>
        <v>0</v>
      </c>
      <c r="O81" s="7">
        <f>SUMIFS(HNPlaces!$W:$W,HNPlaces!$M:$M,O$4,HNPlaces!$Q:$Q,'April Payment'!$H81)</f>
        <v>0</v>
      </c>
      <c r="P81" s="7">
        <f>SUMIFS(HNPlaces!$W:$W,HNPlaces!$M:$M,P$4,HNPlaces!$Q:$Q,'April Payment'!$H81)</f>
        <v>0</v>
      </c>
      <c r="Q81" s="7">
        <f>SUMIFS(HNPlaces!$W:$W,HNPlaces!$M:$M,Q$4,HNPlaces!$Q:$Q,'April Payment'!$H81)</f>
        <v>0</v>
      </c>
      <c r="R81" s="7">
        <f>SUMIFS(HNPlaces!$W:$W,HNPlaces!$M:$M,R$4,HNPlaces!$Q:$Q,'April Payment'!$H81)</f>
        <v>47076.923076923078</v>
      </c>
      <c r="S81" s="7">
        <f>SUMIFS(HNPlaces!$W:$W,HNPlaces!$M:$M,S$4,HNPlaces!$Q:$Q,'April Payment'!$H81)</f>
        <v>0</v>
      </c>
      <c r="T81" s="7">
        <f>SUMIFS(HNTopUp!$W:$W,HNTopUp!$M:$M,T$4,HNTopUp!B:B,'April Payment'!B81)</f>
        <v>0</v>
      </c>
      <c r="U81" s="7">
        <f>SUMIFS(HNTopUp!$W:$W,HNTopUp!$M:$M,U$4,HNTopUp!B:B,'April Payment'!B81)</f>
        <v>44025.448717948711</v>
      </c>
      <c r="V81" s="7">
        <f>SUMIFS(HNTopUp!$W:$W,HNTopUp!$M:$M,V$4,HNTopUp!$B:$B,'April Payment'!$B81)</f>
        <v>0</v>
      </c>
      <c r="W81" s="7">
        <f>SUMIFS(HNTopUp!$W:$W,HNTopUp!$M:$M,W$4,HNTopUp!$B:$B,'April Payment'!$B81)</f>
        <v>152678.32692307694</v>
      </c>
      <c r="X81" s="7">
        <f>SUMIFS(HNTopUp!$W:$W,HNTopUp!$M:$M,X$4,HNTopUp!$B:$B,'April Payment'!$B81)</f>
        <v>0</v>
      </c>
      <c r="Y81" s="7">
        <f>SUMIFS(HNTopUp!$W:$W,HNTopUp!$M:$M,Y$4,HNTopUp!$B:$B,'April Payment'!$B81)</f>
        <v>0</v>
      </c>
      <c r="Z81" s="7">
        <f>SUMIFS(HNTopUp!$W:$W,HNTopUp!$M:$M,Z$4,HNTopUp!$B:$B,'April Payment'!$B81)</f>
        <v>0</v>
      </c>
      <c r="AA81" s="7">
        <f>SUMIFS(POST16!$W:$W,POST16!$M:$M,AA$4,POST16!$Q:$Q,'April Payment'!$H81)</f>
        <v>158247</v>
      </c>
      <c r="AB81" s="7">
        <f>SUMIFS(POST16!$W:$W,POST16!$M:$M,AB$4,POST16!$Q:$Q,'April Payment'!$H81)</f>
        <v>967.33333333333326</v>
      </c>
      <c r="AC81" s="7">
        <f>SUMIFS(POST16!$W:$W,POST16!$M:$M,AC$4,POST16!$Q:$Q,'April Payment'!$H81)</f>
        <v>375</v>
      </c>
      <c r="AD81" s="7">
        <f>SUMIFS(POST16!$W:$W,POST16!$M:$M,AD$4,POST16!$Q:$Q,'April Payment'!$H81)</f>
        <v>4000</v>
      </c>
      <c r="AE81" s="7">
        <f>SUMIFS(POST16!$W:$W,POST16!$M:$M,AE$4,POST16!$Q:$Q,'April Payment'!$H81)</f>
        <v>0</v>
      </c>
      <c r="AF81" s="7">
        <f>SUMIFS(MISC!$W:$W,MISC!$M:$M,AF$4,MISC!$Q:$Q,H81)</f>
        <v>0</v>
      </c>
      <c r="AG81" s="7">
        <f>SUMIFS(MISC!$W:$W,MISC!$M:$M,AG$4,MISC!$Q:$Q,H81)</f>
        <v>0</v>
      </c>
      <c r="AH81" s="7">
        <f>SUMIFS(SMHL!$W:$W,SMHL!$M:$M,AH$4,SMHL!$Q:$Q,'April Payment'!$H81)</f>
        <v>0</v>
      </c>
      <c r="AI81" s="7">
        <f>SUMIFS(PPG!$W:$W,PPG!$M:$M,AI$4,PPG!$Q:$Q,'April Payment'!$H81)</f>
        <v>0</v>
      </c>
      <c r="AJ81" s="7">
        <f>SUMIFS(PPG!$W:$W,PPG!$M:$M,AJ$4,PPG!$Q:$Q,'April Payment'!$H81)</f>
        <v>15814</v>
      </c>
      <c r="AK81" s="5">
        <f t="shared" si="6"/>
        <v>1588717.1616243473</v>
      </c>
      <c r="AL81" s="120"/>
      <c r="AM81" s="369">
        <f t="shared" si="7"/>
        <v>1588717.1616243473</v>
      </c>
      <c r="AO81" s="120" t="s">
        <v>398</v>
      </c>
      <c r="AP81" s="120"/>
      <c r="AQ81" s="122"/>
      <c r="AS81" s="388"/>
      <c r="AT81" s="7"/>
      <c r="AV81" s="288"/>
      <c r="AW81" s="288"/>
    </row>
    <row r="82" spans="2:49" hidden="1" x14ac:dyDescent="0.3">
      <c r="B82">
        <v>3023521</v>
      </c>
      <c r="C82">
        <v>3521</v>
      </c>
      <c r="D82" t="s">
        <v>190</v>
      </c>
      <c r="H82" t="s">
        <v>191</v>
      </c>
      <c r="I82" t="s">
        <v>192</v>
      </c>
      <c r="J82" s="7">
        <f>IFERROR(_xlfn.XLOOKUP(H82,'APT 25-26'!D:D,'APT 25-26'!CQ:CQ),"")</f>
        <v>0</v>
      </c>
      <c r="K82" s="7">
        <f>SUMIFS(NurserySupplement!$W:$W,NurserySupplement!$M:$M,K$4,NurserySupplement!$B:$B,B82)</f>
        <v>0</v>
      </c>
      <c r="M82" s="7">
        <f>SUMIFS(HNPlaces!$W:$W,HNPlaces!$M:$M,M$4,HNPlaces!$Q:$Q,'April Payment'!$H82)</f>
        <v>0</v>
      </c>
      <c r="N82" s="7">
        <f>SUMIFS(HNPlaces!$W:$W,HNPlaces!$M:$M,N$4,HNPlaces!$Q:$Q,'April Payment'!$H82)</f>
        <v>0</v>
      </c>
      <c r="O82" s="7">
        <f>SUMIFS(HNPlaces!$W:$W,HNPlaces!$M:$M,O$4,HNPlaces!$Q:$Q,'April Payment'!$H82)</f>
        <v>0</v>
      </c>
      <c r="P82" s="7">
        <f>SUMIFS(HNPlaces!$W:$W,HNPlaces!$M:$M,P$4,HNPlaces!$Q:$Q,'April Payment'!$H82)</f>
        <v>0</v>
      </c>
      <c r="Q82" s="7">
        <f>SUMIFS(HNPlaces!$W:$W,HNPlaces!$M:$M,Q$4,HNPlaces!$Q:$Q,'April Payment'!$H82)</f>
        <v>0</v>
      </c>
      <c r="R82" s="7">
        <f>SUMIFS(HNPlaces!$W:$W,HNPlaces!$M:$M,R$4,HNPlaces!$Q:$Q,'April Payment'!$H82)</f>
        <v>0</v>
      </c>
      <c r="S82" s="7">
        <f>SUMIFS(HNPlaces!$W:$W,HNPlaces!$M:$M,S$4,HNPlaces!$Q:$Q,'April Payment'!$H82)</f>
        <v>0</v>
      </c>
      <c r="T82" s="7">
        <f>SUMIFS(HNTopUp!$W:$W,HNTopUp!$M:$M,T$4,HNTopUp!B:B,'April Payment'!B82)</f>
        <v>0</v>
      </c>
      <c r="U82" s="7">
        <f>SUMIFS(HNTopUp!$W:$W,HNTopUp!$M:$M,U$4,HNTopUp!B:B,'April Payment'!B82)</f>
        <v>75713.076923076922</v>
      </c>
      <c r="V82" s="7">
        <f>SUMIFS(HNTopUp!$W:$W,HNTopUp!$M:$M,V$4,HNTopUp!$B:$B,'April Payment'!$B82)</f>
        <v>0</v>
      </c>
      <c r="W82" s="7">
        <f>SUMIFS(HNTopUp!$W:$W,HNTopUp!$M:$M,W$4,HNTopUp!$B:$B,'April Payment'!$B82)</f>
        <v>0</v>
      </c>
      <c r="X82" s="7">
        <f>SUMIFS(HNTopUp!$W:$W,HNTopUp!$M:$M,X$4,HNTopUp!$B:$B,'April Payment'!$B82)</f>
        <v>0</v>
      </c>
      <c r="Y82" s="7">
        <f>SUMIFS(HNTopUp!$W:$W,HNTopUp!$M:$M,Y$4,HNTopUp!$B:$B,'April Payment'!$B82)</f>
        <v>0</v>
      </c>
      <c r="Z82" s="7">
        <f>SUMIFS(HNTopUp!$W:$W,HNTopUp!$M:$M,Z$4,HNTopUp!$B:$B,'April Payment'!$B82)</f>
        <v>0</v>
      </c>
      <c r="AA82" s="7">
        <f>SUMIFS(POST16!$W:$W,POST16!$M:$M,AA$4,POST16!$Q:$Q,'April Payment'!$H82)</f>
        <v>50665.916666666664</v>
      </c>
      <c r="AB82" s="7">
        <f>SUMIFS(POST16!$W:$W,POST16!$M:$M,AB$4,POST16!$Q:$Q,'April Payment'!$H82)</f>
        <v>376.41666666666663</v>
      </c>
      <c r="AC82" s="7">
        <f>SUMIFS(POST16!$W:$W,POST16!$M:$M,AC$4,POST16!$Q:$Q,'April Payment'!$H82)</f>
        <v>3075</v>
      </c>
      <c r="AD82" s="7">
        <f>SUMIFS(POST16!$W:$W,POST16!$M:$M,AD$4,POST16!$Q:$Q,'April Payment'!$H82)</f>
        <v>2800</v>
      </c>
      <c r="AE82" s="7">
        <f>SUMIFS(POST16!$W:$W,POST16!$M:$M,AE$4,POST16!$Q:$Q,'April Payment'!$H82)</f>
        <v>0</v>
      </c>
      <c r="AF82" s="7">
        <f>SUMIFS(MISC!$W:$W,MISC!$M:$M,AF$4,MISC!$Q:$Q,H82)</f>
        <v>0</v>
      </c>
      <c r="AG82" s="7">
        <f>SUMIFS(MISC!$W:$W,MISC!$M:$M,AG$4,MISC!$Q:$Q,H82)</f>
        <v>0</v>
      </c>
      <c r="AH82" s="7">
        <f>SUMIFS(SMHL!$W:$W,SMHL!$M:$M,AH$4,SMHL!$Q:$Q,'April Payment'!$H82)</f>
        <v>1200</v>
      </c>
      <c r="AI82" s="7">
        <f>SUMIFS(PPG!$W:$W,PPG!$M:$M,AI$4,PPG!$Q:$Q,'April Payment'!$H82)</f>
        <v>127090</v>
      </c>
      <c r="AJ82" s="7">
        <f>SUMIFS(PPG!$W:$W,PPG!$M:$M,AJ$4,PPG!$Q:$Q,'April Payment'!$H82)</f>
        <v>0</v>
      </c>
      <c r="AK82" s="5">
        <f t="shared" si="6"/>
        <v>260920.41025641025</v>
      </c>
      <c r="AL82" s="120"/>
      <c r="AM82" s="369">
        <f t="shared" si="7"/>
        <v>260920.41025641025</v>
      </c>
      <c r="AO82" s="120" t="s">
        <v>398</v>
      </c>
      <c r="AP82" s="120"/>
      <c r="AQ82" s="122"/>
      <c r="AS82" s="388"/>
      <c r="AT82" s="7"/>
      <c r="AV82" s="288"/>
      <c r="AW82" s="288"/>
    </row>
    <row r="83" spans="2:49" hidden="1" x14ac:dyDescent="0.3">
      <c r="B83">
        <v>3021001</v>
      </c>
      <c r="C83">
        <v>1001</v>
      </c>
      <c r="D83" s="98" t="s">
        <v>357</v>
      </c>
      <c r="H83" t="s">
        <v>356</v>
      </c>
      <c r="I83" t="s">
        <v>805</v>
      </c>
      <c r="J83" s="7" t="str">
        <f>IFERROR(_xlfn.XLOOKUP(H83,'APT 25-26'!D:D,'APT 25-26'!CQ:CQ),"")</f>
        <v/>
      </c>
      <c r="K83" s="7">
        <f>SUMIFS(NurserySupplement!$W:$W,NurserySupplement!$M:$M,K$4,NurserySupplement!$B:$B,B83)</f>
        <v>34660.38461538461</v>
      </c>
      <c r="M83" s="7">
        <f>SUMIFS(HNPlaces!$W:$W,HNPlaces!$M:$M,M$4,HNPlaces!$Q:$Q,'April Payment'!$H83)</f>
        <v>0</v>
      </c>
      <c r="N83" s="7">
        <f>SUMIFS(HNPlaces!$W:$W,HNPlaces!$M:$M,N$4,HNPlaces!$Q:$Q,'April Payment'!$H83)</f>
        <v>0</v>
      </c>
      <c r="O83" s="7">
        <f>SUMIFS(HNPlaces!$W:$W,HNPlaces!$M:$M,O$4,HNPlaces!$Q:$Q,'April Payment'!$H83)</f>
        <v>0</v>
      </c>
      <c r="P83" s="7">
        <f>SUMIFS(HNPlaces!$W:$W,HNPlaces!$M:$M,P$4,HNPlaces!$Q:$Q,'April Payment'!$H83)</f>
        <v>0</v>
      </c>
      <c r="Q83" s="7">
        <f>SUMIFS(HNPlaces!$W:$W,HNPlaces!$M:$M,Q$4,HNPlaces!$Q:$Q,'April Payment'!$H83)</f>
        <v>0</v>
      </c>
      <c r="R83" s="7">
        <f>SUMIFS(HNPlaces!$W:$W,HNPlaces!$M:$M,R$4,HNPlaces!$Q:$Q,'April Payment'!$H83)</f>
        <v>0</v>
      </c>
      <c r="S83" s="7">
        <f>SUMIFS(HNPlaces!$W:$W,HNPlaces!$M:$M,S$4,HNPlaces!$Q:$Q,'April Payment'!$H83)</f>
        <v>0</v>
      </c>
      <c r="T83" s="7">
        <f>SUMIFS(HNTopUp!$W:$W,HNTopUp!$M:$M,T$4,HNTopUp!B:B,'April Payment'!B83)</f>
        <v>0</v>
      </c>
      <c r="U83" s="7">
        <f>SUMIFS(HNTopUp!$W:$W,HNTopUp!$M:$M,U$4,HNTopUp!B:B,'April Payment'!B83)</f>
        <v>1047.9246153846154</v>
      </c>
      <c r="V83" s="7">
        <f>SUMIFS(HNTopUp!$W:$W,HNTopUp!$M:$M,V$4,HNTopUp!$B:$B,'April Payment'!$B83)</f>
        <v>0</v>
      </c>
      <c r="W83" s="7">
        <f>SUMIFS(HNTopUp!$W:$W,HNTopUp!$M:$M,W$4,HNTopUp!$B:$B,'April Payment'!$B83)</f>
        <v>0</v>
      </c>
      <c r="X83" s="7">
        <f>SUMIFS(HNTopUp!$W:$W,HNTopUp!$M:$M,X$4,HNTopUp!$B:$B,'April Payment'!$B83)</f>
        <v>0</v>
      </c>
      <c r="Y83" s="7">
        <f>SUMIFS(HNTopUp!$W:$W,HNTopUp!$M:$M,Y$4,HNTopUp!$B:$B,'April Payment'!$B83)</f>
        <v>0</v>
      </c>
      <c r="Z83" s="7">
        <f>SUMIFS(HNTopUp!$W:$W,HNTopUp!$M:$M,Z$4,HNTopUp!$B:$B,'April Payment'!$B83)</f>
        <v>0</v>
      </c>
      <c r="AA83" s="7">
        <f>SUMIFS(POST16!$W:$W,POST16!$M:$M,AA$4,POST16!$Q:$Q,'April Payment'!$H83)</f>
        <v>0</v>
      </c>
      <c r="AB83" s="7">
        <f>SUMIFS(POST16!$W:$W,POST16!$M:$M,AB$4,POST16!$Q:$Q,'April Payment'!$H83)</f>
        <v>0</v>
      </c>
      <c r="AC83" s="7">
        <f>SUMIFS(POST16!$W:$W,POST16!$M:$M,AC$4,POST16!$Q:$Q,'April Payment'!$H83)</f>
        <v>0</v>
      </c>
      <c r="AD83" s="7">
        <f>SUMIFS(POST16!$W:$W,POST16!$M:$M,AD$4,POST16!$Q:$Q,'April Payment'!$H83)</f>
        <v>0</v>
      </c>
      <c r="AE83" s="7">
        <f>SUMIFS(POST16!$W:$W,POST16!$M:$M,AE$4,POST16!$Q:$Q,'April Payment'!$H83)</f>
        <v>0</v>
      </c>
      <c r="AF83" s="7">
        <f>SUMIFS(MISC!$W:$W,MISC!$M:$M,AF$4,MISC!$Q:$Q,H83)</f>
        <v>0</v>
      </c>
      <c r="AG83" s="7">
        <f>SUMIFS(MISC!$W:$W,MISC!$M:$M,AG$4,MISC!$Q:$Q,H83)</f>
        <v>0</v>
      </c>
      <c r="AH83" s="7">
        <f>SUMIFS(SMHL!$W:$W,SMHL!$M:$M,AH$4,SMHL!$Q:$Q,'April Payment'!$H83)</f>
        <v>0</v>
      </c>
      <c r="AI83" s="7">
        <f>SUMIFS(PPG!$W:$W,PPG!$M:$M,AI$4,PPG!$Q:$Q,'April Payment'!$H83)</f>
        <v>0</v>
      </c>
      <c r="AJ83" s="7">
        <f>SUMIFS(PPG!$W:$W,PPG!$M:$M,AJ$4,PPG!$Q:$Q,'April Payment'!$H83)</f>
        <v>0</v>
      </c>
      <c r="AK83" s="5">
        <f t="shared" si="6"/>
        <v>35708.309230769228</v>
      </c>
      <c r="AL83" s="120"/>
      <c r="AM83" s="369">
        <f t="shared" si="7"/>
        <v>35708.309230769228</v>
      </c>
      <c r="AO83" s="120"/>
      <c r="AP83" s="120"/>
      <c r="AQ83" s="122"/>
      <c r="AS83" s="388"/>
      <c r="AT83" s="7"/>
      <c r="AV83" s="288"/>
      <c r="AW83" s="288"/>
    </row>
    <row r="84" spans="2:49" hidden="1" x14ac:dyDescent="0.3">
      <c r="B84">
        <v>3021003</v>
      </c>
      <c r="C84">
        <v>1003</v>
      </c>
      <c r="D84" s="98" t="s">
        <v>357</v>
      </c>
      <c r="H84" t="s">
        <v>356</v>
      </c>
      <c r="I84" t="s">
        <v>805</v>
      </c>
      <c r="J84" s="7" t="str">
        <f>IFERROR(_xlfn.XLOOKUP(H84,'APT 25-26'!D:D,'APT 25-26'!CQ:CQ),"")</f>
        <v/>
      </c>
      <c r="K84" s="7">
        <f>SUMIFS(NurserySupplement!$W:$W,NurserySupplement!$M:$M,K$4,NurserySupplement!$B:$B,B84)</f>
        <v>40206.046153846153</v>
      </c>
      <c r="M84" s="7">
        <f>SUMIFS(HNPlaces!$W:$W,HNPlaces!$M:$M,M$4,HNPlaces!$Q:$Q,'April Payment'!$H84)</f>
        <v>0</v>
      </c>
      <c r="N84" s="7">
        <f>SUMIFS(HNPlaces!$W:$W,HNPlaces!$M:$M,N$4,HNPlaces!$Q:$Q,'April Payment'!$H84)</f>
        <v>0</v>
      </c>
      <c r="O84" s="7">
        <f>SUMIFS(HNPlaces!$W:$W,HNPlaces!$M:$M,O$4,HNPlaces!$Q:$Q,'April Payment'!$H84)</f>
        <v>0</v>
      </c>
      <c r="P84" s="7">
        <f>SUMIFS(HNPlaces!$W:$W,HNPlaces!$M:$M,P$4,HNPlaces!$Q:$Q,'April Payment'!$H84)</f>
        <v>0</v>
      </c>
      <c r="Q84" s="7">
        <f>SUMIFS(HNPlaces!$W:$W,HNPlaces!$M:$M,Q$4,HNPlaces!$Q:$Q,'April Payment'!$H84)</f>
        <v>0</v>
      </c>
      <c r="R84" s="7">
        <f>SUMIFS(HNPlaces!$W:$W,HNPlaces!$M:$M,R$4,HNPlaces!$Q:$Q,'April Payment'!$H84)</f>
        <v>0</v>
      </c>
      <c r="S84" s="7">
        <f>SUMIFS(HNPlaces!$W:$W,HNPlaces!$M:$M,S$4,HNPlaces!$Q:$Q,'April Payment'!$H84)</f>
        <v>0</v>
      </c>
      <c r="T84" s="7">
        <f>SUMIFS(HNTopUp!$W:$W,HNTopUp!$M:$M,T$4,HNTopUp!B:B,'April Payment'!B84)</f>
        <v>0</v>
      </c>
      <c r="U84" s="7">
        <f>SUMIFS(HNTopUp!$W:$W,HNTopUp!$M:$M,U$4,HNTopUp!B:B,'April Payment'!B84)</f>
        <v>0</v>
      </c>
      <c r="V84" s="7">
        <f>SUMIFS(HNTopUp!$W:$W,HNTopUp!$M:$M,V$4,HNTopUp!$B:$B,'April Payment'!$B84)</f>
        <v>0</v>
      </c>
      <c r="W84" s="7">
        <f>SUMIFS(HNTopUp!$W:$W,HNTopUp!$M:$M,W$4,HNTopUp!$B:$B,'April Payment'!$B84)</f>
        <v>0</v>
      </c>
      <c r="X84" s="7">
        <f>SUMIFS(HNTopUp!$W:$W,HNTopUp!$M:$M,X$4,HNTopUp!$B:$B,'April Payment'!$B84)</f>
        <v>0</v>
      </c>
      <c r="Y84" s="7">
        <f>SUMIFS(HNTopUp!$W:$W,HNTopUp!$M:$M,Y$4,HNTopUp!$B:$B,'April Payment'!$B84)</f>
        <v>0</v>
      </c>
      <c r="Z84" s="7">
        <f>SUMIFS(HNTopUp!$W:$W,HNTopUp!$M:$M,Z$4,HNTopUp!$B:$B,'April Payment'!$B84)</f>
        <v>0</v>
      </c>
      <c r="AA84" s="7">
        <f>SUMIFS(POST16!$W:$W,POST16!$M:$M,AA$4,POST16!$Q:$Q,'April Payment'!$H84)</f>
        <v>0</v>
      </c>
      <c r="AB84" s="7">
        <f>SUMIFS(POST16!$W:$W,POST16!$M:$M,AB$4,POST16!$Q:$Q,'April Payment'!$H84)</f>
        <v>0</v>
      </c>
      <c r="AC84" s="7">
        <f>SUMIFS(POST16!$W:$W,POST16!$M:$M,AC$4,POST16!$Q:$Q,'April Payment'!$H84)</f>
        <v>0</v>
      </c>
      <c r="AD84" s="7">
        <f>SUMIFS(POST16!$W:$W,POST16!$M:$M,AD$4,POST16!$Q:$Q,'April Payment'!$H84)</f>
        <v>0</v>
      </c>
      <c r="AE84" s="7">
        <f>SUMIFS(POST16!$W:$W,POST16!$M:$M,AE$4,POST16!$Q:$Q,'April Payment'!$H84)</f>
        <v>0</v>
      </c>
      <c r="AF84" s="7">
        <f>SUMIFS(MISC!$W:$W,MISC!$M:$M,AF$4,MISC!$Q:$Q,H84)</f>
        <v>0</v>
      </c>
      <c r="AG84" s="7">
        <f>SUMIFS(MISC!$W:$W,MISC!$M:$M,AG$4,MISC!$Q:$Q,H84)</f>
        <v>0</v>
      </c>
      <c r="AH84" s="7">
        <f>SUMIFS(SMHL!$W:$W,SMHL!$M:$M,AH$4,SMHL!$Q:$Q,'April Payment'!$H84)</f>
        <v>0</v>
      </c>
      <c r="AI84" s="7">
        <f>SUMIFS(PPG!$W:$W,PPG!$M:$M,AI$4,PPG!$Q:$Q,'April Payment'!$H84)</f>
        <v>0</v>
      </c>
      <c r="AJ84" s="7">
        <f>SUMIFS(PPG!$W:$W,PPG!$M:$M,AJ$4,PPG!$Q:$Q,'April Payment'!$H84)</f>
        <v>0</v>
      </c>
      <c r="AK84" s="5">
        <f t="shared" si="6"/>
        <v>40206.046153846153</v>
      </c>
      <c r="AL84" s="120"/>
      <c r="AM84" s="369">
        <f t="shared" si="7"/>
        <v>40206.046153846153</v>
      </c>
      <c r="AO84" s="120"/>
      <c r="AP84" s="120"/>
      <c r="AQ84" s="122"/>
      <c r="AS84" s="388"/>
      <c r="AT84" s="7"/>
      <c r="AV84" s="288"/>
      <c r="AW84" s="288"/>
    </row>
    <row r="85" spans="2:49" hidden="1" x14ac:dyDescent="0.3">
      <c r="B85">
        <v>3021002</v>
      </c>
      <c r="C85">
        <v>1002</v>
      </c>
      <c r="D85" t="s">
        <v>23824</v>
      </c>
      <c r="E85" t="s">
        <v>390</v>
      </c>
      <c r="H85" t="s">
        <v>354</v>
      </c>
      <c r="I85" t="s">
        <v>200</v>
      </c>
      <c r="J85" s="7" t="str">
        <f>IFERROR(_xlfn.XLOOKUP(H85,'APT 25-26'!D:D,'APT 25-26'!CQ:CQ),"")</f>
        <v/>
      </c>
      <c r="K85" s="7">
        <f>SUMIFS(NurserySupplement!$W:$W,NurserySupplement!$M:$M,K$4,NurserySupplement!$B:$B,B85)</f>
        <v>35122.523076923069</v>
      </c>
      <c r="M85" s="7">
        <f>SUMIFS(HNPlaces!$W:$W,HNPlaces!$M:$M,M$4,HNPlaces!$Q:$Q,'April Payment'!$H85)</f>
        <v>0</v>
      </c>
      <c r="N85" s="7">
        <f>SUMIFS(HNPlaces!$W:$W,HNPlaces!$M:$M,N$4,HNPlaces!$Q:$Q,'April Payment'!$H85)</f>
        <v>0</v>
      </c>
      <c r="O85" s="7">
        <f>SUMIFS(HNPlaces!$W:$W,HNPlaces!$M:$M,O$4,HNPlaces!$Q:$Q,'April Payment'!$H85)</f>
        <v>0</v>
      </c>
      <c r="P85" s="7">
        <f>SUMIFS(HNPlaces!$W:$W,HNPlaces!$M:$M,P$4,HNPlaces!$Q:$Q,'April Payment'!$H85)</f>
        <v>0</v>
      </c>
      <c r="Q85" s="7">
        <f>SUMIFS(HNPlaces!$W:$W,HNPlaces!$M:$M,Q$4,HNPlaces!$Q:$Q,'April Payment'!$H85)</f>
        <v>0</v>
      </c>
      <c r="R85" s="7">
        <f>SUMIFS(HNPlaces!$W:$W,HNPlaces!$M:$M,R$4,HNPlaces!$Q:$Q,'April Payment'!$H85)</f>
        <v>0</v>
      </c>
      <c r="S85" s="7">
        <f>SUMIFS(HNPlaces!$W:$W,HNPlaces!$M:$M,S$4,HNPlaces!$Q:$Q,'April Payment'!$H85)</f>
        <v>0</v>
      </c>
      <c r="T85" s="7">
        <f>SUMIFS(HNTopUp!$W:$W,HNTopUp!$M:$M,T$4,HNTopUp!B:B,'April Payment'!B85)</f>
        <v>0</v>
      </c>
      <c r="U85" s="7">
        <f>SUMIFS(HNTopUp!$W:$W,HNTopUp!$M:$M,U$4,HNTopUp!B:B,'April Payment'!B85)</f>
        <v>0</v>
      </c>
      <c r="V85" s="7">
        <f>SUMIFS(HNTopUp!$W:$W,HNTopUp!$M:$M,V$4,HNTopUp!$B:$B,'April Payment'!$B85)</f>
        <v>0</v>
      </c>
      <c r="W85" s="7">
        <f>SUMIFS(HNTopUp!$W:$W,HNTopUp!$M:$M,W$4,HNTopUp!$B:$B,'April Payment'!$B85)</f>
        <v>0</v>
      </c>
      <c r="X85" s="7">
        <f>SUMIFS(HNTopUp!$W:$W,HNTopUp!$M:$M,X$4,HNTopUp!$B:$B,'April Payment'!$B85)</f>
        <v>728</v>
      </c>
      <c r="Y85" s="7">
        <f>SUMIFS(HNTopUp!$W:$W,HNTopUp!$M:$M,Y$4,HNTopUp!$B:$B,'April Payment'!$B85)</f>
        <v>0</v>
      </c>
      <c r="Z85" s="7">
        <f>SUMIFS(HNTopUp!$W:$W,HNTopUp!$M:$M,Z$4,HNTopUp!$B:$B,'April Payment'!$B85)</f>
        <v>0</v>
      </c>
      <c r="AA85" s="7">
        <f>SUMIFS(POST16!$W:$W,POST16!$M:$M,AA$4,POST16!$Q:$Q,'April Payment'!$H85)</f>
        <v>0</v>
      </c>
      <c r="AB85" s="7">
        <f>SUMIFS(POST16!$W:$W,POST16!$M:$M,AB$4,POST16!$Q:$Q,'April Payment'!$H85)</f>
        <v>0</v>
      </c>
      <c r="AC85" s="7">
        <f>SUMIFS(POST16!$W:$W,POST16!$M:$M,AC$4,POST16!$Q:$Q,'April Payment'!$H85)</f>
        <v>0</v>
      </c>
      <c r="AD85" s="7">
        <f>SUMIFS(POST16!$W:$W,POST16!$M:$M,AD$4,POST16!$Q:$Q,'April Payment'!$H85)</f>
        <v>0</v>
      </c>
      <c r="AE85" s="7">
        <f>SUMIFS(POST16!$W:$W,POST16!$M:$M,AE$4,POST16!$Q:$Q,'April Payment'!$H85)</f>
        <v>0</v>
      </c>
      <c r="AF85" s="7">
        <f>SUMIFS(MISC!$W:$W,MISC!$M:$M,AF$4,MISC!$Q:$Q,H85)</f>
        <v>0</v>
      </c>
      <c r="AG85" s="7">
        <f>SUMIFS(MISC!$W:$W,MISC!$M:$M,AG$4,MISC!$Q:$Q,H85)</f>
        <v>0</v>
      </c>
      <c r="AH85" s="7">
        <f>SUMIFS(SMHL!$W:$W,SMHL!$M:$M,AH$4,SMHL!$Q:$Q,'April Payment'!$H85)</f>
        <v>0</v>
      </c>
      <c r="AI85" s="7">
        <f>SUMIFS(PPG!$W:$W,PPG!$M:$M,AI$4,PPG!$Q:$Q,'April Payment'!$H85)</f>
        <v>0</v>
      </c>
      <c r="AJ85" s="7">
        <f>SUMIFS(PPG!$W:$W,PPG!$M:$M,AJ$4,PPG!$Q:$Q,'April Payment'!$H85)</f>
        <v>0</v>
      </c>
      <c r="AK85" s="5">
        <f t="shared" si="6"/>
        <v>35850.523076923069</v>
      </c>
      <c r="AL85" s="120"/>
      <c r="AM85" s="369">
        <f t="shared" si="7"/>
        <v>35850.523076923069</v>
      </c>
      <c r="AO85" s="120"/>
      <c r="AP85" s="120"/>
      <c r="AQ85" s="122"/>
      <c r="AS85" s="388"/>
      <c r="AT85" s="7"/>
      <c r="AV85" s="288"/>
      <c r="AW85" s="288"/>
    </row>
    <row r="86" spans="2:49" hidden="1" x14ac:dyDescent="0.3">
      <c r="B86">
        <v>3021000</v>
      </c>
      <c r="C86">
        <v>1000</v>
      </c>
      <c r="D86" s="98" t="s">
        <v>357</v>
      </c>
      <c r="H86" t="s">
        <v>356</v>
      </c>
      <c r="I86" t="s">
        <v>805</v>
      </c>
      <c r="J86" s="7" t="str">
        <f>IFERROR(_xlfn.XLOOKUP(H86,'APT 25-26'!D:D,'APT 25-26'!CQ:CQ),"")</f>
        <v/>
      </c>
      <c r="K86" s="7">
        <f>SUMIFS(NurserySupplement!$W:$W,NurserySupplement!$M:$M,K$4,NurserySupplement!$B:$B,B86)</f>
        <v>42054.599999999991</v>
      </c>
      <c r="L86" s="7"/>
      <c r="M86" s="7">
        <f>SUMIFS(HNPlaces!$W:$W,HNPlaces!$M:$M,M$4,HNPlaces!$Q:$Q,'April Payment'!$H86)</f>
        <v>0</v>
      </c>
      <c r="N86" s="7">
        <f>SUMIFS(HNPlaces!$W:$W,HNPlaces!$M:$M,N$4,HNPlaces!$Q:$Q,'April Payment'!$H86)</f>
        <v>0</v>
      </c>
      <c r="O86" s="7">
        <f>SUMIFS(HNPlaces!$W:$W,HNPlaces!$M:$M,O$4,HNPlaces!$Q:$Q,'April Payment'!$H86)</f>
        <v>0</v>
      </c>
      <c r="P86" s="7">
        <f>SUMIFS(HNPlaces!$W:$W,HNPlaces!$M:$M,P$4,HNPlaces!$Q:$Q,'April Payment'!$H86)</f>
        <v>0</v>
      </c>
      <c r="Q86" s="7">
        <f>SUMIFS(HNPlaces!$W:$W,HNPlaces!$M:$M,Q$4,HNPlaces!$Q:$Q,'April Payment'!$H86)</f>
        <v>0</v>
      </c>
      <c r="R86" s="7">
        <f>SUMIFS(HNPlaces!$W:$W,HNPlaces!$M:$M,R$4,HNPlaces!$Q:$Q,'April Payment'!$H86)</f>
        <v>0</v>
      </c>
      <c r="S86" s="7">
        <f>SUMIFS(HNPlaces!$W:$W,HNPlaces!$M:$M,S$4,HNPlaces!$Q:$Q,'April Payment'!$H86)</f>
        <v>0</v>
      </c>
      <c r="T86" s="7">
        <f>SUMIFS(HNTopUp!$W:$W,HNTopUp!$M:$M,T$4,HNTopUp!B:B,'April Payment'!B86)</f>
        <v>0</v>
      </c>
      <c r="U86" s="7">
        <f>SUMIFS(HNTopUp!$W:$W,HNTopUp!$M:$M,U$4,HNTopUp!B:B,'April Payment'!B86)</f>
        <v>1811.1246153846155</v>
      </c>
      <c r="V86" s="7">
        <f>SUMIFS(HNTopUp!$W:$W,HNTopUp!$M:$M,V$4,HNTopUp!$B:$B,'April Payment'!$B86)</f>
        <v>0</v>
      </c>
      <c r="W86" s="7">
        <f>SUMIFS(HNTopUp!$W:$W,HNTopUp!$M:$M,W$4,HNTopUp!$B:$B,'April Payment'!$B86)</f>
        <v>0</v>
      </c>
      <c r="X86" s="7">
        <f>SUMIFS(HNTopUp!$W:$W,HNTopUp!$M:$M,X$4,HNTopUp!$B:$B,'April Payment'!$B86)</f>
        <v>926.61538461538464</v>
      </c>
      <c r="Y86" s="7">
        <f>SUMIFS(HNTopUp!$W:$W,HNTopUp!$M:$M,Y$4,HNTopUp!$B:$B,'April Payment'!$B86)</f>
        <v>0</v>
      </c>
      <c r="Z86" s="7">
        <f>SUMIFS(HNTopUp!$W:$W,HNTopUp!$M:$M,Z$4,HNTopUp!$B:$B,'April Payment'!$B86)</f>
        <v>0</v>
      </c>
      <c r="AA86" s="7">
        <f>SUMIFS(POST16!$W:$W,POST16!$M:$M,AA$4,POST16!$Q:$Q,'April Payment'!$H86)</f>
        <v>0</v>
      </c>
      <c r="AB86" s="7">
        <f>SUMIFS(POST16!$W:$W,POST16!$M:$M,AB$4,POST16!$Q:$Q,'April Payment'!$H86)</f>
        <v>0</v>
      </c>
      <c r="AC86" s="7">
        <f>SUMIFS(POST16!$W:$W,POST16!$M:$M,AC$4,POST16!$Q:$Q,'April Payment'!$H86)</f>
        <v>0</v>
      </c>
      <c r="AD86" s="7">
        <f>SUMIFS(POST16!$W:$W,POST16!$M:$M,AD$4,POST16!$Q:$Q,'April Payment'!$H86)</f>
        <v>0</v>
      </c>
      <c r="AE86" s="7">
        <f>SUMIFS(POST16!$W:$W,POST16!$M:$M,AE$4,POST16!$Q:$Q,'April Payment'!$H86)</f>
        <v>0</v>
      </c>
      <c r="AF86" s="7">
        <f>SUMIFS(MISC!$W:$W,MISC!$M:$M,AF$4,MISC!$Q:$Q,H86)</f>
        <v>0</v>
      </c>
      <c r="AG86" s="7">
        <f>SUMIFS(MISC!$W:$W,MISC!$M:$M,AG$4,MISC!$Q:$Q,H86)</f>
        <v>0</v>
      </c>
      <c r="AH86" s="7">
        <f>SUMIFS(SMHL!$W:$W,SMHL!$M:$M,AH$4,SMHL!$Q:$Q,'April Payment'!$H86)</f>
        <v>0</v>
      </c>
      <c r="AI86" s="7">
        <f>SUMIFS(PPG!$W:$W,PPG!$M:$M,AI$4,PPG!$Q:$Q,'April Payment'!$H86)</f>
        <v>0</v>
      </c>
      <c r="AJ86" s="7">
        <f>SUMIFS(PPG!$W:$W,PPG!$M:$M,AJ$4,PPG!$Q:$Q,'April Payment'!$H86)</f>
        <v>0</v>
      </c>
      <c r="AK86" s="5">
        <f t="shared" si="6"/>
        <v>44792.339999999989</v>
      </c>
      <c r="AL86" s="120"/>
      <c r="AM86" s="369">
        <f t="shared" si="7"/>
        <v>44792.339999999989</v>
      </c>
      <c r="AO86" s="120"/>
      <c r="AP86" s="120"/>
      <c r="AQ86" s="122"/>
      <c r="AS86" s="388"/>
      <c r="AT86" s="7"/>
      <c r="AV86" s="288"/>
      <c r="AW86" s="288"/>
    </row>
    <row r="87" spans="2:49" hidden="1" x14ac:dyDescent="0.3">
      <c r="B87">
        <v>3021100</v>
      </c>
      <c r="C87">
        <v>1100</v>
      </c>
      <c r="D87" s="4" t="s">
        <v>262</v>
      </c>
      <c r="E87" t="s">
        <v>535</v>
      </c>
      <c r="H87" t="s">
        <v>263</v>
      </c>
      <c r="I87" t="s">
        <v>264</v>
      </c>
      <c r="J87" s="7" t="str">
        <f>IFERROR(_xlfn.XLOOKUP(H87,'APT 25-26'!D:D,'APT 25-26'!CQ:CQ),"")</f>
        <v/>
      </c>
      <c r="K87" s="7">
        <f>SUMIFS(NurserySupplement!$W:$W,NurserySupplement!$M:$M,K$4,NurserySupplement!$B:$B,B87)</f>
        <v>0</v>
      </c>
      <c r="L87" s="7"/>
      <c r="M87" s="7">
        <f>SUMIFS(HNPlaces!$W:$W,HNPlaces!$M:$M,M$4,HNPlaces!$Q:$Q,'April Payment'!$H87)</f>
        <v>195384.61538461538</v>
      </c>
      <c r="N87" s="7">
        <f>SUMIFS(HNPlaces!$W:$W,HNPlaces!$M:$M,N$4,HNPlaces!$Q:$Q,'April Payment'!$H87)</f>
        <v>15384.615384615385</v>
      </c>
      <c r="O87" s="7">
        <f>SUMIFS(HNPlaces!$W:$W,HNPlaces!$M:$M,O$4,HNPlaces!$Q:$Q,'April Payment'!$H87)</f>
        <v>47790.769230769234</v>
      </c>
      <c r="P87" s="7">
        <f>SUMIFS(HNPlaces!$W:$W,HNPlaces!$M:$M,P$4,HNPlaces!$Q:$Q,'April Payment'!$H87)</f>
        <v>0</v>
      </c>
      <c r="Q87" s="7">
        <f>SUMIFS(HNPlaces!$W:$W,HNPlaces!$M:$M,Q$4,HNPlaces!$Q:$Q,'April Payment'!$H87)</f>
        <v>0</v>
      </c>
      <c r="R87" s="7">
        <f>SUMIFS(HNPlaces!$W:$W,HNPlaces!$M:$M,R$4,HNPlaces!$Q:$Q,'April Payment'!$H87)</f>
        <v>0</v>
      </c>
      <c r="S87" s="7">
        <f>SUMIFS(HNPlaces!$W:$W,HNPlaces!$M:$M,S$4,HNPlaces!$Q:$Q,'April Payment'!$H87)</f>
        <v>0</v>
      </c>
      <c r="T87" s="7">
        <f>SUMIFS(HNTopUp!$W:$W,HNTopUp!$M:$M,T$4,HNTopUp!B:B,'April Payment'!B87)</f>
        <v>0</v>
      </c>
      <c r="U87" s="7">
        <f>SUMIFS(HNTopUp!$W:$W,HNTopUp!$M:$M,U$4,HNTopUp!B:B,'April Payment'!B87)</f>
        <v>0</v>
      </c>
      <c r="V87" s="7">
        <f>SUMIFS(HNTopUp!$W:$W,HNTopUp!$M:$M,V$4,HNTopUp!$B:$B,'April Payment'!$B87)</f>
        <v>0</v>
      </c>
      <c r="W87" s="7">
        <f>SUMIFS(HNTopUp!$W:$W,HNTopUp!$M:$M,W$4,HNTopUp!$B:$B,'April Payment'!$B87)</f>
        <v>0</v>
      </c>
      <c r="X87" s="7">
        <f>SUMIFS(HNTopUp!$W:$W,HNTopUp!$M:$M,X$4,HNTopUp!$B:$B,'April Payment'!$B87)</f>
        <v>0</v>
      </c>
      <c r="Y87" s="7">
        <f>SUMIFS(HNTopUp!$W:$W,HNTopUp!$M:$M,Y$4,HNTopUp!$B:$B,'April Payment'!$B87)</f>
        <v>178486.76923076922</v>
      </c>
      <c r="Z87" s="7">
        <f>SUMIFS(HNTopUp!$W:$W,HNTopUp!$M:$M,Z$4,HNTopUp!$B:$B,'April Payment'!$B87)</f>
        <v>0</v>
      </c>
      <c r="AA87" s="7">
        <f>SUMIFS(POST16!$W:$W,POST16!$M:$M,AA$4,POST16!$Q:$Q,'April Payment'!$H87)</f>
        <v>0</v>
      </c>
      <c r="AB87" s="7">
        <f>SUMIFS(POST16!$W:$W,POST16!$M:$M,AB$4,POST16!$Q:$Q,'April Payment'!$H87)</f>
        <v>0</v>
      </c>
      <c r="AC87" s="7">
        <f>SUMIFS(POST16!$W:$W,POST16!$M:$M,AC$4,POST16!$Q:$Q,'April Payment'!$H87)</f>
        <v>0</v>
      </c>
      <c r="AD87" s="7">
        <f>SUMIFS(POST16!$W:$W,POST16!$M:$M,AD$4,POST16!$Q:$Q,'April Payment'!$H87)</f>
        <v>0</v>
      </c>
      <c r="AE87" s="7">
        <f>SUMIFS(POST16!$W:$W,POST16!$M:$M,AE$4,POST16!$Q:$Q,'April Payment'!$H87)</f>
        <v>0</v>
      </c>
      <c r="AF87" s="7">
        <f>SUMIFS(MISC!$W:$W,MISC!$M:$M,AF$4,MISC!$Q:$Q,H87)</f>
        <v>0</v>
      </c>
      <c r="AG87" s="7">
        <f>SUMIFS(MISC!$W:$W,MISC!$M:$M,AG$4,MISC!$Q:$Q,H87)</f>
        <v>0</v>
      </c>
      <c r="AH87" s="7">
        <f>SUMIFS(SMHL!$W:$W,SMHL!$M:$M,AH$4,SMHL!$Q:$Q,'April Payment'!$H87)</f>
        <v>0</v>
      </c>
      <c r="AI87" s="7">
        <f>SUMIFS(PPG!$W:$W,PPG!$M:$M,AI$4,PPG!$Q:$Q,'April Payment'!$H87)</f>
        <v>7195</v>
      </c>
      <c r="AJ87" s="7">
        <f>SUMIFS(PPG!$W:$W,PPG!$M:$M,AJ$4,PPG!$Q:$Q,'April Payment'!$H87)</f>
        <v>0</v>
      </c>
      <c r="AK87" s="5">
        <f t="shared" si="6"/>
        <v>444241.76923076925</v>
      </c>
      <c r="AL87" s="120"/>
      <c r="AM87" s="369">
        <f t="shared" si="7"/>
        <v>444241.76923076925</v>
      </c>
      <c r="AO87" s="120"/>
      <c r="AP87" s="120"/>
      <c r="AQ87" s="122"/>
      <c r="AS87" s="388"/>
      <c r="AT87" s="7"/>
      <c r="AV87" s="288"/>
      <c r="AW87" s="288"/>
    </row>
    <row r="88" spans="2:49" hidden="1" x14ac:dyDescent="0.3">
      <c r="B88">
        <v>3021102</v>
      </c>
      <c r="C88">
        <v>1102</v>
      </c>
      <c r="D88" t="s">
        <v>259</v>
      </c>
      <c r="E88" t="s">
        <v>535</v>
      </c>
      <c r="H88" t="s">
        <v>260</v>
      </c>
      <c r="I88" t="s">
        <v>261</v>
      </c>
      <c r="J88" s="7" t="str">
        <f>IFERROR(_xlfn.XLOOKUP(H88,'APT 25-26'!D:D,'APT 25-26'!CQ:CQ),"")</f>
        <v/>
      </c>
      <c r="K88" s="7">
        <f>SUMIFS(NurserySupplement!$W:$W,NurserySupplement!$M:$M,K$4,NurserySupplement!$B:$B,B88)</f>
        <v>0</v>
      </c>
      <c r="L88" s="7"/>
      <c r="M88" s="7">
        <f>SUMIFS(HNPlaces!$W:$W,HNPlaces!$M:$M,M$4,HNPlaces!$Q:$Q,'April Payment'!$H88)</f>
        <v>18461.538461538461</v>
      </c>
      <c r="N88" s="7">
        <f>SUMIFS(HNPlaces!$W:$W,HNPlaces!$M:$M,N$4,HNPlaces!$Q:$Q,'April Payment'!$H88)</f>
        <v>0</v>
      </c>
      <c r="O88" s="7">
        <f>SUMIFS(HNPlaces!$W:$W,HNPlaces!$M:$M,O$4,HNPlaces!$Q:$Q,'April Payment'!$H88)</f>
        <v>58869.692307692305</v>
      </c>
      <c r="P88" s="7">
        <f>SUMIFS(HNPlaces!$W:$W,HNPlaces!$M:$M,P$4,HNPlaces!$Q:$Q,'April Payment'!$H88)</f>
        <v>0</v>
      </c>
      <c r="Q88" s="7">
        <f>SUMIFS(HNPlaces!$W:$W,HNPlaces!$M:$M,Q$4,HNPlaces!$Q:$Q,'April Payment'!$H88)</f>
        <v>0</v>
      </c>
      <c r="R88" s="7">
        <f>SUMIFS(HNPlaces!$W:$W,HNPlaces!$M:$M,R$4,HNPlaces!$Q:$Q,'April Payment'!$H88)</f>
        <v>0</v>
      </c>
      <c r="S88" s="7">
        <f>SUMIFS(HNPlaces!$W:$W,HNPlaces!$M:$M,S$4,HNPlaces!$Q:$Q,'April Payment'!$H88)</f>
        <v>0</v>
      </c>
      <c r="T88" s="7">
        <f>SUMIFS(HNTopUp!$W:$W,HNTopUp!$M:$M,T$4,HNTopUp!B:B,'April Payment'!B88)</f>
        <v>0</v>
      </c>
      <c r="U88" s="7">
        <f>SUMIFS(HNTopUp!$W:$W,HNTopUp!$M:$M,U$4,HNTopUp!B:B,'April Payment'!B88)</f>
        <v>0</v>
      </c>
      <c r="V88" s="7">
        <f>SUMIFS(HNTopUp!$W:$W,HNTopUp!$M:$M,V$4,HNTopUp!$B:$B,'April Payment'!$B88)</f>
        <v>0</v>
      </c>
      <c r="W88" s="7">
        <f>SUMIFS(HNTopUp!$W:$W,HNTopUp!$M:$M,W$4,HNTopUp!$B:$B,'April Payment'!$B88)</f>
        <v>0</v>
      </c>
      <c r="X88" s="7">
        <f>SUMIFS(HNTopUp!$W:$W,HNTopUp!$M:$M,X$4,HNTopUp!$B:$B,'April Payment'!$B88)</f>
        <v>0</v>
      </c>
      <c r="Y88" s="7">
        <f>SUMIFS(HNTopUp!$W:$W,HNTopUp!$M:$M,Y$4,HNTopUp!$B:$B,'April Payment'!$B88)</f>
        <v>3823.6923076923076</v>
      </c>
      <c r="Z88" s="7">
        <f>SUMIFS(HNTopUp!$W:$W,HNTopUp!$M:$M,Z$4,HNTopUp!$B:$B,'April Payment'!$B88)</f>
        <v>0</v>
      </c>
      <c r="AA88" s="7">
        <f>SUMIFS(POST16!$W:$W,POST16!$M:$M,AA$4,POST16!$Q:$Q,'April Payment'!$H88)</f>
        <v>0</v>
      </c>
      <c r="AB88" s="7">
        <f>SUMIFS(POST16!$W:$W,POST16!$M:$M,AB$4,POST16!$Q:$Q,'April Payment'!$H88)</f>
        <v>0</v>
      </c>
      <c r="AC88" s="7">
        <f>SUMIFS(POST16!$W:$W,POST16!$M:$M,AC$4,POST16!$Q:$Q,'April Payment'!$H88)</f>
        <v>0</v>
      </c>
      <c r="AD88" s="7">
        <f>SUMIFS(POST16!$W:$W,POST16!$M:$M,AD$4,POST16!$Q:$Q,'April Payment'!$H88)</f>
        <v>0</v>
      </c>
      <c r="AE88" s="7">
        <f>SUMIFS(POST16!$W:$W,POST16!$M:$M,AE$4,POST16!$Q:$Q,'April Payment'!$H88)</f>
        <v>0</v>
      </c>
      <c r="AF88" s="7">
        <f>SUMIFS(MISC!$W:$W,MISC!$M:$M,AF$4,MISC!$Q:$Q,H88)</f>
        <v>0</v>
      </c>
      <c r="AG88" s="7">
        <f>SUMIFS(MISC!$W:$W,MISC!$M:$M,AG$4,MISC!$Q:$Q,H88)</f>
        <v>0</v>
      </c>
      <c r="AH88" s="7">
        <f>SUMIFS(SMHL!$W:$W,SMHL!$M:$M,AH$4,SMHL!$Q:$Q,'April Payment'!$H88)</f>
        <v>0</v>
      </c>
      <c r="AI88" s="7">
        <f>SUMIFS(PPG!$W:$W,PPG!$M:$M,AI$4,PPG!$Q:$Q,'April Payment'!$H88)</f>
        <v>789</v>
      </c>
      <c r="AJ88" s="7">
        <f>SUMIFS(PPG!$W:$W,PPG!$M:$M,AJ$4,PPG!$Q:$Q,'April Payment'!$H88)</f>
        <v>0</v>
      </c>
      <c r="AK88" s="5">
        <f t="shared" si="6"/>
        <v>81943.923076923078</v>
      </c>
      <c r="AL88" s="120"/>
      <c r="AM88" s="369">
        <f t="shared" si="7"/>
        <v>81943.923076923078</v>
      </c>
      <c r="AO88" s="120"/>
      <c r="AP88" s="120"/>
      <c r="AQ88" s="122"/>
      <c r="AS88" s="388"/>
      <c r="AT88" s="7"/>
      <c r="AV88" s="288"/>
      <c r="AW88" s="288"/>
    </row>
    <row r="89" spans="2:49" hidden="1" x14ac:dyDescent="0.3">
      <c r="B89">
        <v>3027005</v>
      </c>
      <c r="C89">
        <v>7005</v>
      </c>
      <c r="D89" t="s">
        <v>218</v>
      </c>
      <c r="E89" t="s">
        <v>556</v>
      </c>
      <c r="H89" t="s">
        <v>219</v>
      </c>
      <c r="I89" t="s">
        <v>180</v>
      </c>
      <c r="J89" s="7" t="str">
        <f>IFERROR(_xlfn.XLOOKUP(H89,'APT 25-26'!D:D,'APT 25-26'!CQ:CQ),"")</f>
        <v/>
      </c>
      <c r="K89" s="7">
        <f>SUMIFS(NurserySupplement!$W:$W,NurserySupplement!$M:$M,K$4,NurserySupplement!$B:$B,B89)</f>
        <v>0</v>
      </c>
      <c r="L89" s="7"/>
      <c r="M89" s="7">
        <f>SUMIFS(HNPlaces!$W:$W,HNPlaces!$M:$M,M$4,HNPlaces!$Q:$Q,'April Payment'!$H89)</f>
        <v>0</v>
      </c>
      <c r="N89" s="7">
        <f>SUMIFS(HNPlaces!$W:$W,HNPlaces!$M:$M,N$4,HNPlaces!$Q:$Q,'April Payment'!$H89)</f>
        <v>0</v>
      </c>
      <c r="O89" s="7">
        <f>SUMIFS(HNPlaces!$W:$W,HNPlaces!$M:$M,O$4,HNPlaces!$Q:$Q,'April Payment'!$H89)</f>
        <v>0</v>
      </c>
      <c r="P89" s="7">
        <f>SUMIFS(HNPlaces!$W:$W,HNPlaces!$M:$M,P$4,HNPlaces!$Q:$Q,'April Payment'!$H89)</f>
        <v>272051.28205128206</v>
      </c>
      <c r="Q89" s="7">
        <f>SUMIFS(HNPlaces!$W:$W,HNPlaces!$M:$M,Q$4,HNPlaces!$Q:$Q,'April Payment'!$H89)</f>
        <v>0</v>
      </c>
      <c r="R89" s="7">
        <f>SUMIFS(HNPlaces!$W:$W,HNPlaces!$M:$M,R$4,HNPlaces!$Q:$Q,'April Payment'!$H89)</f>
        <v>0</v>
      </c>
      <c r="S89" s="7">
        <f>SUMIFS(HNPlaces!$W:$W,HNPlaces!$M:$M,S$4,HNPlaces!$Q:$Q,'April Payment'!$H89)</f>
        <v>0</v>
      </c>
      <c r="T89" s="7">
        <f>SUMIFS(HNTopUp!$W:$W,HNTopUp!$M:$M,T$4,HNTopUp!B:B,'April Payment'!B89)</f>
        <v>0</v>
      </c>
      <c r="U89" s="7">
        <f>SUMIFS(HNTopUp!$W:$W,HNTopUp!$M:$M,U$4,HNTopUp!B:B,'April Payment'!B89)</f>
        <v>0</v>
      </c>
      <c r="V89" s="7">
        <f>SUMIFS(HNTopUp!$W:$W,HNTopUp!$M:$M,V$4,HNTopUp!$B:$B,'April Payment'!$B89)</f>
        <v>0</v>
      </c>
      <c r="W89" s="7">
        <f>SUMIFS(HNTopUp!$W:$W,HNTopUp!$M:$M,W$4,HNTopUp!$B:$B,'April Payment'!$B89)</f>
        <v>0</v>
      </c>
      <c r="X89" s="7">
        <f>SUMIFS(HNTopUp!$W:$W,HNTopUp!$M:$M,X$4,HNTopUp!$B:$B,'April Payment'!$B89)</f>
        <v>0</v>
      </c>
      <c r="Y89" s="7">
        <f>SUMIFS(HNTopUp!$W:$W,HNTopUp!$M:$M,Y$4,HNTopUp!$B:$B,'April Payment'!$B89)</f>
        <v>0</v>
      </c>
      <c r="Z89" s="7">
        <f>SUMIFS(HNTopUp!$W:$W,HNTopUp!$M:$M,Z$4,HNTopUp!$B:$B,'April Payment'!$B89)</f>
        <v>386312.08666666667</v>
      </c>
      <c r="AA89" s="7">
        <f>SUMIFS(POST16!$W:$W,POST16!$M:$M,AA$4,POST16!$Q:$Q,'April Payment'!$H89)</f>
        <v>0</v>
      </c>
      <c r="AB89" s="7">
        <f>SUMIFS(POST16!$W:$W,POST16!$M:$M,AB$4,POST16!$Q:$Q,'April Payment'!$H89)</f>
        <v>0</v>
      </c>
      <c r="AC89" s="7">
        <f>SUMIFS(POST16!$W:$W,POST16!$M:$M,AC$4,POST16!$Q:$Q,'April Payment'!$H89)</f>
        <v>0</v>
      </c>
      <c r="AD89" s="7">
        <f>SUMIFS(POST16!$W:$W,POST16!$M:$M,AD$4,POST16!$Q:$Q,'April Payment'!$H89)</f>
        <v>0</v>
      </c>
      <c r="AE89" s="7">
        <f>SUMIFS(POST16!$W:$W,POST16!$M:$M,AE$4,POST16!$Q:$Q,'April Payment'!$H89)</f>
        <v>0</v>
      </c>
      <c r="AF89" s="7">
        <f>SUMIFS(MISC!$W:$W,MISC!$M:$M,AF$4,MISC!$Q:$Q,H89)</f>
        <v>0</v>
      </c>
      <c r="AG89" s="7">
        <f>SUMIFS(MISC!$W:$W,MISC!$M:$M,AG$4,MISC!$Q:$Q,H89)</f>
        <v>0</v>
      </c>
      <c r="AH89" s="7">
        <f>SUMIFS(SMHL!$W:$W,SMHL!$M:$M,AH$4,SMHL!$Q:$Q,'April Payment'!$H89)</f>
        <v>0</v>
      </c>
      <c r="AI89" s="7">
        <f>SUMIFS(PPG!$W:$W,PPG!$M:$M,AI$4,PPG!$Q:$Q,'April Payment'!$H89)</f>
        <v>22450</v>
      </c>
      <c r="AJ89" s="7">
        <f>SUMIFS(PPG!$W:$W,PPG!$M:$M,AJ$4,PPG!$Q:$Q,'April Payment'!$H89)</f>
        <v>0</v>
      </c>
      <c r="AK89" s="5">
        <f t="shared" si="6"/>
        <v>680813.36871794867</v>
      </c>
      <c r="AL89" s="120"/>
      <c r="AM89" s="369">
        <f t="shared" si="7"/>
        <v>680813.36871794867</v>
      </c>
      <c r="AO89" s="120"/>
      <c r="AP89" s="120"/>
      <c r="AQ89" s="122"/>
      <c r="AS89" s="388"/>
      <c r="AT89" s="7"/>
      <c r="AV89" s="288"/>
      <c r="AW89" s="288"/>
    </row>
    <row r="90" spans="2:49" hidden="1" x14ac:dyDescent="0.3">
      <c r="B90">
        <v>3027010</v>
      </c>
      <c r="C90">
        <v>7010</v>
      </c>
      <c r="D90" t="s">
        <v>223</v>
      </c>
      <c r="H90" t="s">
        <v>224</v>
      </c>
      <c r="I90" t="s">
        <v>225</v>
      </c>
      <c r="J90" s="7" t="str">
        <f>IFERROR(_xlfn.XLOOKUP(H90,'APT 25-26'!D:D,'APT 25-26'!CQ:CQ),"")</f>
        <v/>
      </c>
      <c r="K90" s="7">
        <f>SUMIFS(NurserySupplement!$W:$W,NurserySupplement!$M:$M,K$4,NurserySupplement!$B:$B,B90)</f>
        <v>0</v>
      </c>
      <c r="L90" s="7"/>
      <c r="M90" s="7">
        <f>SUMIFS(HNPlaces!$W:$W,HNPlaces!$M:$M,M$4,HNPlaces!$Q:$Q,'April Payment'!$H90)</f>
        <v>0</v>
      </c>
      <c r="N90" s="7">
        <f>SUMIFS(HNPlaces!$W:$W,HNPlaces!$M:$M,N$4,HNPlaces!$Q:$Q,'April Payment'!$H90)</f>
        <v>0</v>
      </c>
      <c r="O90" s="7">
        <f>SUMIFS(HNPlaces!$W:$W,HNPlaces!$M:$M,O$4,HNPlaces!$Q:$Q,'April Payment'!$H90)</f>
        <v>0</v>
      </c>
      <c r="P90" s="7">
        <f>SUMIFS(HNPlaces!$W:$W,HNPlaces!$M:$M,P$4,HNPlaces!$Q:$Q,'April Payment'!$H90)</f>
        <v>176923.07692307694</v>
      </c>
      <c r="Q90" s="7">
        <f>SUMIFS(HNPlaces!$W:$W,HNPlaces!$M:$M,Q$4,HNPlaces!$Q:$Q,'April Payment'!$H90)</f>
        <v>0</v>
      </c>
      <c r="R90" s="7">
        <f>SUMIFS(HNPlaces!$W:$W,HNPlaces!$M:$M,R$4,HNPlaces!$Q:$Q,'April Payment'!$H90)</f>
        <v>0</v>
      </c>
      <c r="S90" s="7">
        <f>SUMIFS(HNPlaces!$W:$W,HNPlaces!$M:$M,S$4,HNPlaces!$Q:$Q,'April Payment'!$H90)</f>
        <v>0</v>
      </c>
      <c r="T90" s="7">
        <f>SUMIFS(HNTopUp!$W:$W,HNTopUp!$M:$M,T$4,HNTopUp!B:B,'April Payment'!B90)</f>
        <v>0</v>
      </c>
      <c r="U90" s="7">
        <f>SUMIFS(HNTopUp!$W:$W,HNTopUp!$M:$M,U$4,HNTopUp!B:B,'April Payment'!B90)</f>
        <v>0</v>
      </c>
      <c r="V90" s="7">
        <f>SUMIFS(HNTopUp!$W:$W,HNTopUp!$M:$M,V$4,HNTopUp!$B:$B,'April Payment'!$B90)</f>
        <v>0</v>
      </c>
      <c r="W90" s="7">
        <f>SUMIFS(HNTopUp!$W:$W,HNTopUp!$M:$M,W$4,HNTopUp!$B:$B,'April Payment'!$B90)</f>
        <v>0</v>
      </c>
      <c r="X90" s="7">
        <f>SUMIFS(HNTopUp!$W:$W,HNTopUp!$M:$M,X$4,HNTopUp!$B:$B,'April Payment'!$B90)</f>
        <v>0</v>
      </c>
      <c r="Y90" s="7">
        <f>SUMIFS(HNTopUp!$W:$W,HNTopUp!$M:$M,Y$4,HNTopUp!$B:$B,'April Payment'!$B90)</f>
        <v>0</v>
      </c>
      <c r="Z90" s="7">
        <f>SUMIFS(HNTopUp!$W:$W,HNTopUp!$M:$M,Z$4,HNTopUp!$B:$B,'April Payment'!$B90)</f>
        <v>434353.53846153844</v>
      </c>
      <c r="AA90" s="7">
        <f>SUMIFS(POST16!$W:$W,POST16!$M:$M,AA$4,POST16!$Q:$Q,'April Payment'!$H90)</f>
        <v>0</v>
      </c>
      <c r="AB90" s="7">
        <f>SUMIFS(POST16!$W:$W,POST16!$M:$M,AB$4,POST16!$Q:$Q,'April Payment'!$H90)</f>
        <v>0</v>
      </c>
      <c r="AC90" s="7">
        <f>SUMIFS(POST16!$W:$W,POST16!$M:$M,AC$4,POST16!$Q:$Q,'April Payment'!$H90)</f>
        <v>0</v>
      </c>
      <c r="AD90" s="7">
        <f>SUMIFS(POST16!$W:$W,POST16!$M:$M,AD$4,POST16!$Q:$Q,'April Payment'!$H90)</f>
        <v>0</v>
      </c>
      <c r="AE90" s="7">
        <f>SUMIFS(POST16!$W:$W,POST16!$M:$M,AE$4,POST16!$Q:$Q,'April Payment'!$H90)</f>
        <v>0</v>
      </c>
      <c r="AF90" s="7">
        <f>SUMIFS(MISC!$W:$W,MISC!$M:$M,AF$4,MISC!$Q:$Q,H90)</f>
        <v>0</v>
      </c>
      <c r="AG90" s="7">
        <f>SUMIFS(MISC!$W:$W,MISC!$M:$M,AG$4,MISC!$Q:$Q,H90)</f>
        <v>0</v>
      </c>
      <c r="AH90" s="7">
        <f>SUMIFS(SMHL!$W:$W,SMHL!$M:$M,AH$4,SMHL!$Q:$Q,'April Payment'!$H90)</f>
        <v>0</v>
      </c>
      <c r="AI90" s="7">
        <f>SUMIFS(PPG!$W:$W,PPG!$M:$M,AI$4,PPG!$Q:$Q,'April Payment'!$H90)</f>
        <v>9189</v>
      </c>
      <c r="AJ90" s="7">
        <f>SUMIFS(PPG!$W:$W,PPG!$M:$M,AJ$4,PPG!$Q:$Q,'April Payment'!$H90)</f>
        <v>0</v>
      </c>
      <c r="AK90" s="5">
        <f t="shared" si="6"/>
        <v>620465.61538461538</v>
      </c>
      <c r="AL90" s="120"/>
      <c r="AM90" s="369">
        <f t="shared" si="7"/>
        <v>620465.61538461538</v>
      </c>
      <c r="AO90" s="120" t="s">
        <v>398</v>
      </c>
      <c r="AP90" s="120"/>
      <c r="AQ90" s="122"/>
      <c r="AS90" s="388"/>
      <c r="AT90" s="7"/>
      <c r="AV90" s="288"/>
      <c r="AW90" s="288"/>
    </row>
    <row r="91" spans="2:49" hidden="1" x14ac:dyDescent="0.3">
      <c r="B91">
        <v>3027009</v>
      </c>
      <c r="C91">
        <v>7009</v>
      </c>
      <c r="D91" t="s">
        <v>25</v>
      </c>
      <c r="H91" t="s">
        <v>26</v>
      </c>
      <c r="I91" t="s">
        <v>27</v>
      </c>
      <c r="J91" s="7" t="str">
        <f>IFERROR(_xlfn.XLOOKUP(H91,'APT 25-26'!D:D,'APT 25-26'!CQ:CQ),"")</f>
        <v/>
      </c>
      <c r="K91" s="7">
        <f>SUMIFS(NurserySupplement!$W:$W,NurserySupplement!$M:$M,K$4,NurserySupplement!$B:$B,B91)</f>
        <v>0</v>
      </c>
      <c r="M91" s="7">
        <f>SUMIFS(HNPlaces!$W:$W,HNPlaces!$M:$M,M$4,HNPlaces!$Q:$Q,'April Payment'!$H91)</f>
        <v>0</v>
      </c>
      <c r="N91" s="7">
        <f>SUMIFS(HNPlaces!$W:$W,HNPlaces!$M:$M,N$4,HNPlaces!$Q:$Q,'April Payment'!$H91)</f>
        <v>0</v>
      </c>
      <c r="O91" s="7">
        <f>SUMIFS(HNPlaces!$W:$W,HNPlaces!$M:$M,O$4,HNPlaces!$Q:$Q,'April Payment'!$H91)</f>
        <v>0</v>
      </c>
      <c r="P91" s="7">
        <f>SUMIFS(HNPlaces!$W:$W,HNPlaces!$M:$M,P$4,HNPlaces!$Q:$Q,'April Payment'!$H91)</f>
        <v>204102.56410256412</v>
      </c>
      <c r="Q91" s="7">
        <f>SUMIFS(HNPlaces!$W:$W,HNPlaces!$M:$M,Q$4,HNPlaces!$Q:$Q,'April Payment'!$H91)</f>
        <v>96871.38461538461</v>
      </c>
      <c r="R91" s="7">
        <f>SUMIFS(HNPlaces!$W:$W,HNPlaces!$M:$M,R$4,HNPlaces!$Q:$Q,'April Payment'!$H91)</f>
        <v>0</v>
      </c>
      <c r="S91" s="7">
        <f>SUMIFS(HNPlaces!$W:$W,HNPlaces!$M:$M,S$4,HNPlaces!$Q:$Q,'April Payment'!$H91)</f>
        <v>0</v>
      </c>
      <c r="T91" s="7">
        <f>SUMIFS(HNTopUp!$W:$W,HNTopUp!$M:$M,T$4,HNTopUp!B:B,'April Payment'!B91)</f>
        <v>0</v>
      </c>
      <c r="U91" s="7">
        <f>SUMIFS(HNTopUp!$W:$W,HNTopUp!$M:$M,U$4,HNTopUp!B:B,'April Payment'!B91)</f>
        <v>0</v>
      </c>
      <c r="V91" s="7">
        <f>SUMIFS(HNTopUp!$W:$W,HNTopUp!$M:$M,V$4,HNTopUp!$B:$B,'April Payment'!$B91)</f>
        <v>0</v>
      </c>
      <c r="W91" s="7">
        <f>SUMIFS(HNTopUp!$W:$W,HNTopUp!$M:$M,W$4,HNTopUp!$B:$B,'April Payment'!$B91)</f>
        <v>0</v>
      </c>
      <c r="X91" s="7">
        <f>SUMIFS(HNTopUp!$W:$W,HNTopUp!$M:$M,X$4,HNTopUp!$B:$B,'April Payment'!$B91)</f>
        <v>0</v>
      </c>
      <c r="Y91" s="7">
        <f>SUMIFS(HNTopUp!$W:$W,HNTopUp!$M:$M,Y$4,HNTopUp!$B:$B,'April Payment'!$B91)</f>
        <v>0</v>
      </c>
      <c r="Z91" s="7">
        <f>SUMIFS(HNTopUp!$W:$W,HNTopUp!$M:$M,Z$4,HNTopUp!$B:$B,'April Payment'!$B91)</f>
        <v>380752.61538461538</v>
      </c>
      <c r="AA91" s="7">
        <f>SUMIFS(POST16!$W:$W,POST16!$M:$M,AA$4,POST16!$Q:$Q,'April Payment'!$H91)</f>
        <v>0</v>
      </c>
      <c r="AB91" s="7">
        <f>SUMIFS(POST16!$W:$W,POST16!$M:$M,AB$4,POST16!$Q:$Q,'April Payment'!$H91)</f>
        <v>0</v>
      </c>
      <c r="AC91" s="7">
        <f>SUMIFS(POST16!$W:$W,POST16!$M:$M,AC$4,POST16!$Q:$Q,'April Payment'!$H91)</f>
        <v>0</v>
      </c>
      <c r="AD91" s="7">
        <f>SUMIFS(POST16!$W:$W,POST16!$M:$M,AD$4,POST16!$Q:$Q,'April Payment'!$H91)</f>
        <v>0</v>
      </c>
      <c r="AE91" s="7">
        <f>SUMIFS(POST16!$W:$W,POST16!$M:$M,AE$4,POST16!$Q:$Q,'April Payment'!$H91)</f>
        <v>0</v>
      </c>
      <c r="AF91" s="7">
        <f>SUMIFS(MISC!$W:$W,MISC!$M:$M,AF$4,MISC!$Q:$Q,H91)</f>
        <v>0</v>
      </c>
      <c r="AG91" s="7">
        <f>SUMIFS(MISC!$W:$W,MISC!$M:$M,AG$4,MISC!$Q:$Q,H91)</f>
        <v>0</v>
      </c>
      <c r="AH91" s="7">
        <f>SUMIFS(SMHL!$W:$W,SMHL!$M:$M,AH$4,SMHL!$Q:$Q,'April Payment'!$H91)</f>
        <v>0</v>
      </c>
      <c r="AI91" s="7">
        <f>SUMIFS(PPG!$W:$W,PPG!$M:$M,AI$4,PPG!$Q:$Q,'April Payment'!$H91)</f>
        <v>25530</v>
      </c>
      <c r="AJ91" s="7">
        <f>SUMIFS(PPG!$W:$W,PPG!$M:$M,AJ$4,PPG!$Q:$Q,'April Payment'!$H91)</f>
        <v>0</v>
      </c>
      <c r="AK91" s="5">
        <f t="shared" si="6"/>
        <v>707256.56410256412</v>
      </c>
      <c r="AL91" s="120"/>
      <c r="AM91" s="369">
        <f t="shared" si="7"/>
        <v>707256.56410256412</v>
      </c>
      <c r="AO91" s="120" t="s">
        <v>398</v>
      </c>
      <c r="AP91" s="120"/>
      <c r="AQ91" s="122"/>
      <c r="AS91" s="388"/>
      <c r="AT91" s="7"/>
      <c r="AV91" s="288"/>
      <c r="AW91" s="288"/>
    </row>
    <row r="92" spans="2:49" ht="15" hidden="1" thickBot="1" x14ac:dyDescent="0.35">
      <c r="D92" t="s">
        <v>23773</v>
      </c>
      <c r="J92" s="282">
        <f t="shared" ref="J92:AM92" si="8">SUM(J7:J91)</f>
        <v>24453916.948052898</v>
      </c>
      <c r="K92" s="282">
        <f t="shared" si="8"/>
        <v>152043.55384615384</v>
      </c>
      <c r="L92" s="282">
        <f t="shared" si="8"/>
        <v>0</v>
      </c>
      <c r="M92" s="283">
        <f t="shared" si="8"/>
        <v>213846.15384615384</v>
      </c>
      <c r="N92" s="283">
        <f t="shared" si="8"/>
        <v>15384.615384615385</v>
      </c>
      <c r="O92" s="283">
        <f t="shared" si="8"/>
        <v>106660.46153846153</v>
      </c>
      <c r="P92" s="283">
        <f t="shared" si="8"/>
        <v>653076.92307692312</v>
      </c>
      <c r="Q92" s="283">
        <f t="shared" si="8"/>
        <v>96871.38461538461</v>
      </c>
      <c r="R92" s="283">
        <f t="shared" si="8"/>
        <v>156000</v>
      </c>
      <c r="S92" s="283">
        <f t="shared" si="8"/>
        <v>22300.615384615383</v>
      </c>
      <c r="T92" s="284">
        <f t="shared" si="8"/>
        <v>0</v>
      </c>
      <c r="U92" s="284">
        <f t="shared" si="8"/>
        <v>1732778.4241025639</v>
      </c>
      <c r="V92" s="284">
        <f t="shared" si="8"/>
        <v>0</v>
      </c>
      <c r="W92" s="284">
        <f t="shared" si="8"/>
        <v>486182.67307692312</v>
      </c>
      <c r="X92" s="284">
        <f t="shared" si="8"/>
        <v>7920.3076923076933</v>
      </c>
      <c r="Y92" s="284">
        <f t="shared" si="8"/>
        <v>182310.46153846153</v>
      </c>
      <c r="Z92" s="284">
        <f t="shared" si="8"/>
        <v>1201418.2405128204</v>
      </c>
      <c r="AA92" s="285">
        <f t="shared" si="8"/>
        <v>581653.16666666663</v>
      </c>
      <c r="AB92" s="285">
        <f t="shared" si="8"/>
        <v>4945.666666666667</v>
      </c>
      <c r="AC92" s="285">
        <f t="shared" si="8"/>
        <v>9375</v>
      </c>
      <c r="AD92" s="285">
        <f t="shared" si="8"/>
        <v>22600</v>
      </c>
      <c r="AE92" s="285">
        <f t="shared" si="8"/>
        <v>0</v>
      </c>
      <c r="AF92" s="485">
        <f t="shared" si="8"/>
        <v>0</v>
      </c>
      <c r="AG92" s="485">
        <f t="shared" si="8"/>
        <v>139.41999999999999</v>
      </c>
      <c r="AH92" s="485">
        <f t="shared" si="8"/>
        <v>7200</v>
      </c>
      <c r="AI92" s="485">
        <f t="shared" si="8"/>
        <v>1907794</v>
      </c>
      <c r="AJ92" s="485">
        <f t="shared" si="8"/>
        <v>241907</v>
      </c>
      <c r="AK92" s="393">
        <f t="shared" si="8"/>
        <v>32256325.016001616</v>
      </c>
      <c r="AL92" s="393">
        <f t="shared" si="8"/>
        <v>10385330.757775854</v>
      </c>
      <c r="AM92" s="393">
        <f t="shared" si="8"/>
        <v>21870994.258225761</v>
      </c>
      <c r="AT92"/>
      <c r="AV92" s="288"/>
      <c r="AW92" s="288"/>
    </row>
    <row r="93" spans="2:49" hidden="1" x14ac:dyDescent="0.3">
      <c r="D93" s="375" t="s">
        <v>23880</v>
      </c>
      <c r="J93" s="7">
        <f>'APT 25-26'!CQ4</f>
        <v>24453916.948052898</v>
      </c>
      <c r="K93" s="372">
        <f>NurserySupplement!W5</f>
        <v>152043.55384615384</v>
      </c>
      <c r="L93" s="7">
        <f>'Cash Advance'!M7</f>
        <v>-2500</v>
      </c>
      <c r="M93" s="7">
        <f>SUMIFS(HNPlaces!$W:$W,HNPlaces!$M:$M,'April Payment'!M4,HNPlaces!$E:$E,"M")</f>
        <v>213846.15384615384</v>
      </c>
      <c r="N93" s="7">
        <f>SUMIFS(HNPlaces!$W:$W,HNPlaces!$M:$M,'April Payment'!N4,HNPlaces!$E:$E,"M")</f>
        <v>15384.615384615385</v>
      </c>
      <c r="O93" s="7">
        <f>SUMIFS(HNPlaces!$W:$W,HNPlaces!$M:$M,'April Payment'!O4,HNPlaces!$E:$E,"M")</f>
        <v>106660.46153846153</v>
      </c>
      <c r="P93" s="7">
        <f>SUMIFS(HNPlaces!$W:$W,HNPlaces!$M:$M,'April Payment'!P4,HNPlaces!$E:$E,"M")</f>
        <v>653076.92307692312</v>
      </c>
      <c r="Q93" s="7">
        <f>SUMIFS(HNPlaces!$W:$W,HNPlaces!$M:$M,'April Payment'!Q4,HNPlaces!$E:$E,"M")</f>
        <v>96871.38461538461</v>
      </c>
      <c r="R93" s="7">
        <f>SUMIFS(HNPlaces!$W:$W,HNPlaces!$M:$M,'April Payment'!R4,HNPlaces!$E:$E,"M")</f>
        <v>156000</v>
      </c>
      <c r="S93" s="7">
        <f>SUMIF(HNPlaces!$M7:$M25,'April Payment'!S$4,HNPlaces!$AI7:$AI25)</f>
        <v>11150.307692307691</v>
      </c>
      <c r="T93" s="7">
        <f>SUMIFS(HNTopUp!$W:$W,HNTopUp!$E:$E,"M",HNTopUp!$M:$M,'April Payment'!T$4)</f>
        <v>0</v>
      </c>
      <c r="U93" s="7">
        <f>SUMIFS(HNTopUp!$W:$W,HNTopUp!$E:$E,"M",HNTopUp!$M:$M,'April Payment'!U$4)</f>
        <v>1759443.9241025636</v>
      </c>
      <c r="V93" s="7">
        <f>SUMIFS(HNTopUp!$W:$W,HNTopUp!$E:$E,"M",HNTopUp!$M:$M,'April Payment'!V$4)</f>
        <v>0</v>
      </c>
      <c r="W93" s="7">
        <f>SUMIFS(HNTopUp!$W:$W,HNTopUp!$E:$E,"M",HNTopUp!$M:$M,'April Payment'!W$4)</f>
        <v>486182.67307692312</v>
      </c>
      <c r="X93" s="7">
        <f>SUMIFS(HNTopUp!$W:$W,HNTopUp!$E:$E,"M",HNTopUp!$M:$M,'April Payment'!X$4)</f>
        <v>7920.3076923076924</v>
      </c>
      <c r="Y93" s="7">
        <f>SUMIFS(HNTopUp!$W:$W,HNTopUp!$E:$E,"M",HNTopUp!$M:$M,'April Payment'!Y$4)</f>
        <v>182310.46153846153</v>
      </c>
      <c r="Z93" s="7">
        <f>SUMIFS(HNTopUp!$W:$W,HNTopUp!$E:$E,"M",HNTopUp!$M:$M,'April Payment'!Z$4)</f>
        <v>1201418.2405128204</v>
      </c>
      <c r="AA93" s="7">
        <f>SUMIFS(POST16!$W:$W,POST16!$E:$E,"M",POST16!$M:$M,'April Payment'!AA$4)</f>
        <v>581653.16666666663</v>
      </c>
      <c r="AB93" s="7">
        <f>SUMIFS(POST16!$W:$W,POST16!$E:$E,"M",POST16!$M:$M,'April Payment'!AB$4)</f>
        <v>4945.666666666667</v>
      </c>
      <c r="AC93" s="7">
        <f>SUMIFS(POST16!$W:$W,POST16!$E:$E,"M",POST16!$M:$M,'April Payment'!AC$4)</f>
        <v>9375</v>
      </c>
      <c r="AD93" s="7">
        <f>SUMIFS(POST16!$W:$W,POST16!$E:$E,"M",POST16!$M:$M,'April Payment'!AD$4)</f>
        <v>22600</v>
      </c>
      <c r="AE93" s="7">
        <f>SUMIFS(POST16!$W:$W,POST16!$E:$E,"M",POST16!$M:$M,'April Payment'!AE$4)</f>
        <v>0</v>
      </c>
      <c r="AF93" s="7">
        <f>SUMIFS(MISC!$W:$W,MISC!$E:$E,"M",MISC!$M:$M,'April Payment'!AF$4)</f>
        <v>0</v>
      </c>
      <c r="AG93" s="7">
        <f>SUMIFS(MISC!$W:$W,MISC!$E:$E,"M",MISC!$M:$M,'April Payment'!AG$4)</f>
        <v>139.41999999999999</v>
      </c>
      <c r="AH93" s="7">
        <f>SUMIFS(SMHL!W:W,SMHL!$E:$E,"M",SMHL!$M:$M,'April Payment'!AH$4)</f>
        <v>7200</v>
      </c>
      <c r="AI93" s="7">
        <f>SUMIFS(PPG!W:W,PPG!$E:$E,"M",PPG!$M:$M,'April Payment'!AI$4)</f>
        <v>1907794</v>
      </c>
      <c r="AJ93" s="7">
        <f>SUMIFS(PPG!W:W,PPG!$E:$E,"M",PPG!$M:$M,'April Payment'!AJ$4)</f>
        <v>241907</v>
      </c>
      <c r="AK93" s="7"/>
      <c r="AL93" s="7"/>
      <c r="AM93" s="264"/>
      <c r="AS93" s="389"/>
      <c r="AT93"/>
      <c r="AV93" s="288"/>
      <c r="AW93" s="288"/>
    </row>
    <row r="94" spans="2:49" hidden="1" x14ac:dyDescent="0.3">
      <c r="D94" s="7" t="s">
        <v>23881</v>
      </c>
      <c r="I94" s="7" t="s">
        <v>751</v>
      </c>
      <c r="J94" s="7">
        <f t="shared" ref="J94:AH94" si="9">J5-J93</f>
        <v>0</v>
      </c>
      <c r="K94" s="7">
        <f t="shared" si="9"/>
        <v>0</v>
      </c>
      <c r="L94" s="7">
        <f t="shared" si="9"/>
        <v>2500</v>
      </c>
      <c r="M94" s="7">
        <f t="shared" si="9"/>
        <v>0</v>
      </c>
      <c r="N94" s="7">
        <f t="shared" si="9"/>
        <v>0</v>
      </c>
      <c r="O94" s="7">
        <f t="shared" si="9"/>
        <v>0</v>
      </c>
      <c r="P94" s="7">
        <f t="shared" si="9"/>
        <v>0</v>
      </c>
      <c r="Q94" s="7">
        <f t="shared" si="9"/>
        <v>0</v>
      </c>
      <c r="R94" s="7">
        <f t="shared" si="9"/>
        <v>0</v>
      </c>
      <c r="S94" s="7">
        <f t="shared" si="9"/>
        <v>11150.307692307691</v>
      </c>
      <c r="T94" s="7">
        <f t="shared" si="9"/>
        <v>0</v>
      </c>
      <c r="U94" s="7">
        <f t="shared" si="9"/>
        <v>-26665.499999999767</v>
      </c>
      <c r="V94" s="7">
        <f t="shared" si="9"/>
        <v>0</v>
      </c>
      <c r="W94" s="7">
        <f t="shared" si="9"/>
        <v>0</v>
      </c>
      <c r="X94" s="7">
        <f t="shared" si="9"/>
        <v>0</v>
      </c>
      <c r="Y94" s="7">
        <f t="shared" si="9"/>
        <v>0</v>
      </c>
      <c r="Z94" s="7">
        <f t="shared" si="9"/>
        <v>0</v>
      </c>
      <c r="AA94" s="7">
        <f t="shared" si="9"/>
        <v>0</v>
      </c>
      <c r="AB94" s="7">
        <f t="shared" si="9"/>
        <v>0</v>
      </c>
      <c r="AC94" s="7">
        <f t="shared" si="9"/>
        <v>0</v>
      </c>
      <c r="AD94" s="7">
        <f t="shared" si="9"/>
        <v>0</v>
      </c>
      <c r="AE94" s="7">
        <f t="shared" si="9"/>
        <v>0</v>
      </c>
      <c r="AF94" s="7">
        <f t="shared" si="9"/>
        <v>0</v>
      </c>
      <c r="AG94" s="7">
        <f t="shared" si="9"/>
        <v>0</v>
      </c>
      <c r="AH94" s="7">
        <f t="shared" si="9"/>
        <v>0</v>
      </c>
      <c r="AI94" s="7"/>
      <c r="AJ94" s="7"/>
      <c r="AM94" s="371"/>
      <c r="AS94" s="389"/>
      <c r="AT94"/>
      <c r="AV94" s="288"/>
      <c r="AW94" s="288"/>
    </row>
    <row r="95" spans="2:49" hidden="1" x14ac:dyDescent="0.3">
      <c r="D95" s="108" t="s">
        <v>23774</v>
      </c>
      <c r="J95" s="108">
        <f>SUMIF('APT 25-26'!D:D,"A",'APT 25-26'!DA:DA)</f>
        <v>0</v>
      </c>
      <c r="K95" s="108">
        <f>SUMIF(NurserySupplement!E:E,"A",NurserySupplement!BA:BA)</f>
        <v>0</v>
      </c>
      <c r="L95" s="108" t="e">
        <f>SUMIF('Cash Advance'!F:F,"A",'Cash Advance'!#REF!)</f>
        <v>#REF!</v>
      </c>
      <c r="M95" s="108">
        <f>SUMIFS(HNPlaces!$W:$W,HNPlaces!$M:$M,'April Payment'!M4,HNPlaces!$E:$E,"A")</f>
        <v>0</v>
      </c>
      <c r="N95" s="108">
        <f>SUMIFS(HNPlaces!$W:$W,HNPlaces!$M:$M,'April Payment'!N4,HNPlaces!$E:$E,"A")</f>
        <v>0</v>
      </c>
      <c r="O95" s="108">
        <f>SUMIFS(HNPlaces!$W:$W,HNPlaces!$M:$M,'April Payment'!O4,HNPlaces!$E:$E,"A")</f>
        <v>0</v>
      </c>
      <c r="P95" s="108">
        <f>SUMIFS(HNPlaces!$W:$W,HNPlaces!$M:$M,'April Payment'!P4,HNPlaces!$E:$E,"A")</f>
        <v>0</v>
      </c>
      <c r="Q95" s="108">
        <f>SUMIFS(HNPlaces!$W:$W,HNPlaces!$M:$M,'April Payment'!Q4,HNPlaces!$E:$E,"A")</f>
        <v>0</v>
      </c>
      <c r="R95" s="108">
        <f>SUMIFS(HNPlaces!$W:$W,HNPlaces!$M:$M,'April Payment'!R4,HNPlaces!$E:$E,"A")</f>
        <v>11076.923076923076</v>
      </c>
      <c r="S95" s="108">
        <f>SUMIFS(HNPlaces!$W:$W,HNPlaces!$M:$M,'April Payment'!S4,HNPlaces!$E:$E,"A")</f>
        <v>0</v>
      </c>
      <c r="T95" s="108">
        <f>SUMIFS(HNTopUp!$W:$W,HNTopUp!$M:$M,'April Payment'!T4,HNTopUp!$E:$E,"A")</f>
        <v>0</v>
      </c>
      <c r="U95" s="108">
        <f>SUMIFS(HNTopUp!$W:$W,HNTopUp!$M:$M,'April Payment'!U4,HNTopUp!$E:$E,"A")</f>
        <v>1310016.5679487179</v>
      </c>
      <c r="V95" s="108">
        <f>SUMIFS(HNTopUp!$W:$W,HNTopUp!$M:$M,'April Payment'!V4,HNTopUp!$E:$E,"A")</f>
        <v>0</v>
      </c>
      <c r="W95" s="108">
        <f>SUMIFS(HNTopUp!$W:$W,HNTopUp!$M:$M,'April Payment'!W4,HNTopUp!$E:$E,"A")</f>
        <v>355363.53794871795</v>
      </c>
      <c r="X95" s="108">
        <f>SUMIFS(HNTopUp!$W:$W,HNTopUp!$M:$M,'April Payment'!X4,HNTopUp!$E:$E,"A")</f>
        <v>2511.3846153846152</v>
      </c>
      <c r="Y95" s="108">
        <f>SUMIFS(HNTopUp!$W:$W,HNTopUp!$M:$M,'April Payment'!Y4,HNTopUp!$E:$E,"A")</f>
        <v>0</v>
      </c>
      <c r="Z95" s="108">
        <f>SUMIFS(HNTopUp!$W:$W,HNTopUp!$M:$M,'April Payment'!Z4,HNTopUp!$E:$E,"A")</f>
        <v>923239.00205128198</v>
      </c>
      <c r="AA95" s="108">
        <f>SUMIFS(POST16!$W:$W,POST16!$E:$E,"A",POST16!$M:$M,'April Payment'!AA$4)</f>
        <v>0</v>
      </c>
      <c r="AB95" s="108">
        <f>SUMIFS(POST16!$W:$W,POST16!$E:$E,"A",POST16!$M:$M,'April Payment'!AB$4)</f>
        <v>0</v>
      </c>
      <c r="AC95" s="108">
        <f>SUMIFS(POST16!$W:$W,POST16!$E:$E,"A",POST16!$M:$M,'April Payment'!AC$4)</f>
        <v>0</v>
      </c>
      <c r="AD95" s="108">
        <f>SUMIFS(POST16!$W:$W,POST16!$E:$E,"A",POST16!$M:$M,'April Payment'!AD$4)</f>
        <v>0</v>
      </c>
      <c r="AE95" s="108">
        <f>SUMIFS(POST16!$W:$W,POST16!$E:$E,"A",POST16!$M:$M,'April Payment'!AE$4)</f>
        <v>0</v>
      </c>
      <c r="AF95" s="108">
        <f>SUMIFS(MISC!$W:$W,MISC!$E:$E,"A",MISC!$M:$M,'April Payment'!AF$4)</f>
        <v>5000</v>
      </c>
      <c r="AG95" s="108">
        <f>SUMIFS(MISC!$W:$W,MISC!$E:$E,"A",MISC!$M:$M,'April Payment'!AG$4)</f>
        <v>0</v>
      </c>
      <c r="AH95" s="108">
        <f>SUMIFS(SMHL!W:W,SMHL!$E:$E,"A",SMHL!$M:$M,'April Payment'!AH$4)</f>
        <v>0</v>
      </c>
      <c r="AI95" s="108">
        <f>SUMIFS(PPG!W:W,PPG!$E:$E,"A",SMHL!$M:$M,'April Payment'!AI$4)</f>
        <v>0</v>
      </c>
      <c r="AJ95" s="108">
        <f>SUMIFS(PPG!W:W,PPG!$E:$E,"A",SMHL!$M:$M,'April Payment'!AJ$4)</f>
        <v>0</v>
      </c>
      <c r="AK95" s="5" t="e">
        <f>SUM(J95:AJ95)</f>
        <v>#REF!</v>
      </c>
      <c r="AL95" s="5"/>
      <c r="AM95" s="373" t="e">
        <f>AK95-AL95</f>
        <v>#REF!</v>
      </c>
      <c r="AS95" s="390"/>
      <c r="AT95"/>
      <c r="AV95" s="288"/>
      <c r="AW95" s="288"/>
    </row>
    <row r="96" spans="2:49" x14ac:dyDescent="0.3">
      <c r="AM96" s="373"/>
      <c r="AS96" s="390"/>
    </row>
    <row r="97" spans="4:45" ht="15" thickBot="1" x14ac:dyDescent="0.35">
      <c r="D97" s="373" t="s">
        <v>23775</v>
      </c>
      <c r="J97" s="374">
        <f>J92+J95</f>
        <v>24453916.948052898</v>
      </c>
      <c r="K97" s="374">
        <f t="shared" ref="K97:AM97" si="10">K92+K95</f>
        <v>152043.55384615384</v>
      </c>
      <c r="L97" s="374" t="e">
        <f t="shared" si="10"/>
        <v>#REF!</v>
      </c>
      <c r="M97" s="374">
        <f t="shared" si="10"/>
        <v>213846.15384615384</v>
      </c>
      <c r="N97" s="374">
        <f t="shared" si="10"/>
        <v>15384.615384615385</v>
      </c>
      <c r="O97" s="374">
        <f t="shared" si="10"/>
        <v>106660.46153846153</v>
      </c>
      <c r="P97" s="374">
        <f t="shared" si="10"/>
        <v>653076.92307692312</v>
      </c>
      <c r="Q97" s="374">
        <f t="shared" si="10"/>
        <v>96871.38461538461</v>
      </c>
      <c r="R97" s="374">
        <f t="shared" si="10"/>
        <v>167076.92307692306</v>
      </c>
      <c r="S97" s="374">
        <f t="shared" si="10"/>
        <v>22300.615384615383</v>
      </c>
      <c r="T97" s="374">
        <f t="shared" si="10"/>
        <v>0</v>
      </c>
      <c r="U97" s="374">
        <f t="shared" si="10"/>
        <v>3042794.992051282</v>
      </c>
      <c r="V97" s="374">
        <f t="shared" si="10"/>
        <v>0</v>
      </c>
      <c r="W97" s="374">
        <f t="shared" si="10"/>
        <v>841546.21102564107</v>
      </c>
      <c r="X97" s="374">
        <f t="shared" si="10"/>
        <v>10431.692307692309</v>
      </c>
      <c r="Y97" s="374">
        <f t="shared" si="10"/>
        <v>182310.46153846153</v>
      </c>
      <c r="Z97" s="374">
        <f t="shared" si="10"/>
        <v>2124657.2425641026</v>
      </c>
      <c r="AA97" s="374">
        <f t="shared" si="10"/>
        <v>581653.16666666663</v>
      </c>
      <c r="AB97" s="374">
        <f t="shared" si="10"/>
        <v>4945.666666666667</v>
      </c>
      <c r="AC97" s="374">
        <f t="shared" si="10"/>
        <v>9375</v>
      </c>
      <c r="AD97" s="374">
        <f t="shared" si="10"/>
        <v>22600</v>
      </c>
      <c r="AE97" s="374">
        <f t="shared" si="10"/>
        <v>0</v>
      </c>
      <c r="AF97" s="374">
        <f t="shared" si="10"/>
        <v>5000</v>
      </c>
      <c r="AG97" s="374">
        <f t="shared" si="10"/>
        <v>139.41999999999999</v>
      </c>
      <c r="AH97" s="374">
        <f>AH92+AH95</f>
        <v>7200</v>
      </c>
      <c r="AI97" s="374">
        <f>AI92+AI95</f>
        <v>1907794</v>
      </c>
      <c r="AJ97" s="374">
        <f>AJ92+AJ95</f>
        <v>241907</v>
      </c>
      <c r="AK97" s="374" t="e">
        <f>AK92+AK95</f>
        <v>#REF!</v>
      </c>
      <c r="AL97" s="374">
        <f>-(AL92+AL95)</f>
        <v>-10385330.757775854</v>
      </c>
      <c r="AM97" s="374" t="e">
        <f t="shared" si="10"/>
        <v>#REF!</v>
      </c>
      <c r="AS97" s="391"/>
    </row>
    <row r="98" spans="4:45" x14ac:dyDescent="0.3">
      <c r="R98" s="7"/>
      <c r="AM98" s="369">
        <f>'QA Sheet'!Z56</f>
        <v>0</v>
      </c>
    </row>
    <row r="99" spans="4:45" x14ac:dyDescent="0.3">
      <c r="D99" t="s">
        <v>23878</v>
      </c>
      <c r="J99" s="7">
        <f>_xlfn.XLOOKUP(J4,'QA Sheet'!$C:$C,'QA Sheet'!$D:$D)</f>
        <v>24453916.948052898</v>
      </c>
      <c r="K99" s="120">
        <f>NurserySupplement!W5</f>
        <v>152043.55384615384</v>
      </c>
      <c r="M99" s="386">
        <f>_xlfn.XLOOKUP(M4,'QA Sheet'!$C:$C,'QA Sheet'!$D:$D)</f>
        <v>213846.15384615384</v>
      </c>
      <c r="N99" s="386">
        <f>_xlfn.XLOOKUP(N4,'QA Sheet'!$C:$C,'QA Sheet'!$D:$D)</f>
        <v>15384.615384615385</v>
      </c>
      <c r="O99" s="386">
        <f>_xlfn.XLOOKUP(O4,'QA Sheet'!$C:$C,'QA Sheet'!$D:$D)</f>
        <v>106660.46153846153</v>
      </c>
      <c r="P99" s="386">
        <f>_xlfn.XLOOKUP(P4,'QA Sheet'!$C:$C,'QA Sheet'!$D:$D)</f>
        <v>653076.92307692312</v>
      </c>
      <c r="Q99" s="386">
        <f>_xlfn.XLOOKUP(Q4,'QA Sheet'!$C:$C,'QA Sheet'!$D:$D)</f>
        <v>96871.38461538461</v>
      </c>
      <c r="R99" s="386">
        <f>_xlfn.XLOOKUP(R4,'QA Sheet'!$C:$C,'QA Sheet'!$D:$D)</f>
        <v>167076.92307692309</v>
      </c>
      <c r="S99" s="386">
        <f>_xlfn.XLOOKUP(S4,'QA Sheet'!$C:$C,'QA Sheet'!$D:$D)</f>
        <v>22300.615384615383</v>
      </c>
      <c r="T99" s="386">
        <f>_xlfn.XLOOKUP(T4,'QA Sheet'!$C:$C,'QA Sheet'!$D:$D)</f>
        <v>0</v>
      </c>
      <c r="U99" s="386">
        <f>_xlfn.XLOOKUP(U4,'QA Sheet'!$C:$C,'QA Sheet'!$D:$D)</f>
        <v>3069460.4920512829</v>
      </c>
      <c r="V99" s="386">
        <f>_xlfn.XLOOKUP(V4,'QA Sheet'!$C:$C,'QA Sheet'!$D:$D)</f>
        <v>0</v>
      </c>
      <c r="W99" s="386">
        <f>_xlfn.XLOOKUP(W4,'QA Sheet'!$C:$C,'QA Sheet'!$D:$D)</f>
        <v>841546.21102564107</v>
      </c>
      <c r="X99" s="386">
        <f>_xlfn.XLOOKUP(X4,'QA Sheet'!$C:$C,'QA Sheet'!$D:$D)</f>
        <v>10431.692307692305</v>
      </c>
      <c r="Y99" s="386">
        <f>_xlfn.XLOOKUP(Y4,'QA Sheet'!$C:$C,'QA Sheet'!$D:$D)</f>
        <v>182310.46153846153</v>
      </c>
      <c r="Z99" s="386">
        <f>_xlfn.XLOOKUP(Z4,'QA Sheet'!$C:$C,'QA Sheet'!$D:$D)</f>
        <v>2124657.2425641026</v>
      </c>
      <c r="AA99" s="386">
        <f>_xlfn.XLOOKUP(AA4,'QA Sheet'!$C:$C,'QA Sheet'!$D:$D)</f>
        <v>581653.16666666663</v>
      </c>
      <c r="AB99" s="386">
        <f>_xlfn.XLOOKUP(AB4,'QA Sheet'!$C:$C,'QA Sheet'!$D:$D)</f>
        <v>4945.666666666667</v>
      </c>
      <c r="AC99" s="386">
        <f>_xlfn.XLOOKUP(AC4,'QA Sheet'!$C:$C,'QA Sheet'!$D:$D)</f>
        <v>9375</v>
      </c>
      <c r="AD99" s="386">
        <f>_xlfn.XLOOKUP(AD4,'QA Sheet'!$C:$C,'QA Sheet'!$D:$D)</f>
        <v>22600</v>
      </c>
      <c r="AE99" s="386">
        <f>_xlfn.XLOOKUP(AE4,'QA Sheet'!$C:$C,'QA Sheet'!$D:$D)</f>
        <v>0</v>
      </c>
      <c r="AF99" s="386">
        <f>_xlfn.XLOOKUP(AF4,'QA Sheet'!$C:$C,'QA Sheet'!$D:$D)</f>
        <v>5000</v>
      </c>
      <c r="AG99" s="386">
        <f>_xlfn.XLOOKUP(AG4,'QA Sheet'!$C:$C,'QA Sheet'!$D:$D)</f>
        <v>139.41999999999999</v>
      </c>
      <c r="AH99" s="386">
        <f>_xlfn.XLOOKUP(AH4,'QA Sheet'!$C:$C,'QA Sheet'!$D:$D)</f>
        <v>7200</v>
      </c>
      <c r="AI99" s="386">
        <f>_xlfn.XLOOKUP(AI4,'QA Sheet'!$C:$C,'QA Sheet'!$D:$D)</f>
        <v>1907794</v>
      </c>
      <c r="AJ99" s="386">
        <f>_xlfn.XLOOKUP(AJ4,'QA Sheet'!$C:$C,'QA Sheet'!$D:$D)</f>
        <v>241907</v>
      </c>
      <c r="AK99" s="386">
        <f>SUM(J99:AJ99)</f>
        <v>34890197.931642644</v>
      </c>
      <c r="AL99" s="386">
        <f>AL97+AL95</f>
        <v>-10385330.757775854</v>
      </c>
      <c r="AM99" s="369">
        <f>SUM(AK99:AL99)</f>
        <v>24504867.17386679</v>
      </c>
    </row>
    <row r="100" spans="4:45" x14ac:dyDescent="0.3">
      <c r="D100" t="s">
        <v>23879</v>
      </c>
      <c r="J100" s="5">
        <f>J97-J99</f>
        <v>0</v>
      </c>
      <c r="K100" s="5">
        <f>K97-K99</f>
        <v>0</v>
      </c>
      <c r="L100" s="5" t="e">
        <f>L97-L99</f>
        <v>#REF!</v>
      </c>
      <c r="M100" s="5">
        <f>M97-M99</f>
        <v>0</v>
      </c>
      <c r="N100" s="5">
        <f t="shared" ref="N100:AL100" si="11">N97-N99</f>
        <v>0</v>
      </c>
      <c r="O100" s="5">
        <f t="shared" si="11"/>
        <v>0</v>
      </c>
      <c r="P100" s="5">
        <f t="shared" si="11"/>
        <v>0</v>
      </c>
      <c r="Q100" s="5">
        <f t="shared" si="11"/>
        <v>0</v>
      </c>
      <c r="R100" s="5">
        <f t="shared" si="11"/>
        <v>0</v>
      </c>
      <c r="S100" s="5">
        <f t="shared" si="11"/>
        <v>0</v>
      </c>
      <c r="T100" s="5">
        <f t="shared" si="11"/>
        <v>0</v>
      </c>
      <c r="U100" s="5">
        <f t="shared" si="11"/>
        <v>-26665.500000000931</v>
      </c>
      <c r="V100" s="5">
        <f t="shared" si="11"/>
        <v>0</v>
      </c>
      <c r="W100" s="5">
        <f t="shared" si="11"/>
        <v>0</v>
      </c>
      <c r="X100" s="5">
        <f t="shared" si="11"/>
        <v>0</v>
      </c>
      <c r="Y100" s="5">
        <f t="shared" si="11"/>
        <v>0</v>
      </c>
      <c r="Z100" s="5">
        <f t="shared" si="11"/>
        <v>0</v>
      </c>
      <c r="AA100" s="5">
        <f t="shared" si="11"/>
        <v>0</v>
      </c>
      <c r="AB100" s="5">
        <f t="shared" si="11"/>
        <v>0</v>
      </c>
      <c r="AC100" s="5">
        <f t="shared" si="11"/>
        <v>0</v>
      </c>
      <c r="AD100" s="5">
        <f t="shared" si="11"/>
        <v>0</v>
      </c>
      <c r="AE100" s="5">
        <f t="shared" si="11"/>
        <v>0</v>
      </c>
      <c r="AF100" s="5">
        <f t="shared" si="11"/>
        <v>0</v>
      </c>
      <c r="AG100" s="5">
        <f t="shared" si="11"/>
        <v>0</v>
      </c>
      <c r="AH100" s="5">
        <f t="shared" si="11"/>
        <v>0</v>
      </c>
      <c r="AI100" s="5">
        <f t="shared" si="11"/>
        <v>0</v>
      </c>
      <c r="AJ100" s="5">
        <f t="shared" si="11"/>
        <v>0</v>
      </c>
      <c r="AK100" s="5" t="e">
        <f t="shared" si="11"/>
        <v>#REF!</v>
      </c>
      <c r="AL100" s="5">
        <f t="shared" si="11"/>
        <v>0</v>
      </c>
      <c r="AM100" s="5" t="e">
        <f>AM97-AM99</f>
        <v>#REF!</v>
      </c>
    </row>
    <row r="101" spans="4:45" x14ac:dyDescent="0.3">
      <c r="AK101" s="5"/>
      <c r="AL101" s="5"/>
      <c r="AM101" s="120"/>
    </row>
    <row r="102" spans="4:45" x14ac:dyDescent="0.3">
      <c r="AM102" s="120"/>
    </row>
    <row r="103" spans="4:45" x14ac:dyDescent="0.3">
      <c r="AM103" s="120"/>
    </row>
  </sheetData>
  <autoFilter ref="A6:AW95" xr:uid="{B09953C8-D3B2-4BC8-B445-3AC9A28FC5D1}">
    <filterColumn colId="3">
      <filters>
        <filter val="Beis Yaakov School"/>
      </filters>
    </filterColumn>
  </autoFilter>
  <mergeCells count="10">
    <mergeCell ref="AZ2:BA2"/>
    <mergeCell ref="AZ5:BA5"/>
    <mergeCell ref="AI2:AJ2"/>
    <mergeCell ref="AI3:AJ3"/>
    <mergeCell ref="J2:L2"/>
    <mergeCell ref="M2:S2"/>
    <mergeCell ref="T2:Z2"/>
    <mergeCell ref="AA2:AE2"/>
    <mergeCell ref="AF2:AG2"/>
    <mergeCell ref="AF3:AG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54EA-995C-4A2A-9AFB-8625BB5D450B}">
  <sheetPr>
    <tabColor rgb="FF782170"/>
  </sheetPr>
  <dimension ref="A1:BG103"/>
  <sheetViews>
    <sheetView topLeftCell="A35" zoomScale="76" zoomScaleNormal="107" workbookViewId="0">
      <pane xSplit="7" topLeftCell="AX1" activePane="topRight" state="frozen"/>
      <selection activeCell="K10" sqref="K10"/>
      <selection pane="topRight" activeCell="K10" sqref="K10"/>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4.5546875" customWidth="1"/>
    <col min="34" max="34" width="15.5546875" bestFit="1" customWidth="1"/>
    <col min="35" max="35" width="15.5546875" customWidth="1"/>
    <col min="36" max="36" width="20.88671875" bestFit="1" customWidth="1"/>
    <col min="37" max="37" width="20.88671875" customWidth="1"/>
    <col min="38" max="38" width="20" bestFit="1" customWidth="1"/>
    <col min="39" max="39" width="12" bestFit="1" customWidth="1"/>
    <col min="40" max="40" width="14.33203125" bestFit="1" customWidth="1"/>
    <col min="41" max="41" width="14.5546875" bestFit="1" customWidth="1"/>
    <col min="42" max="42" width="15.5546875" bestFit="1" customWidth="1"/>
    <col min="43" max="43" width="16.44140625" customWidth="1"/>
    <col min="44" max="44" width="14.33203125" bestFit="1" customWidth="1"/>
    <col min="45" max="45" width="15" style="49" customWidth="1"/>
    <col min="46" max="46" width="15.88671875" style="468" customWidth="1"/>
    <col min="47" max="47" width="13.88671875" bestFit="1" customWidth="1"/>
    <col min="48" max="49" width="13.44140625" bestFit="1" customWidth="1"/>
    <col min="51" max="51" width="13.44140625" bestFit="1" customWidth="1"/>
    <col min="52" max="52" width="10.88671875" bestFit="1" customWidth="1"/>
    <col min="56" max="56" width="15.5546875" bestFit="1" customWidth="1"/>
    <col min="57" max="58" width="12.5546875" bestFit="1" customWidth="1"/>
    <col min="59" max="59" width="15.5546875" bestFit="1" customWidth="1"/>
  </cols>
  <sheetData>
    <row r="1" spans="1:59" x14ac:dyDescent="0.3">
      <c r="AN1" s="49"/>
      <c r="AO1" s="49"/>
      <c r="AP1" s="49"/>
      <c r="AQ1" s="49"/>
      <c r="AR1" s="49"/>
      <c r="AT1" s="49"/>
      <c r="AU1" s="49"/>
    </row>
    <row r="2" spans="1:59" ht="60" customHeight="1" x14ac:dyDescent="0.3">
      <c r="A2" s="478"/>
      <c r="B2" s="479"/>
      <c r="C2" s="479"/>
      <c r="D2" s="479"/>
      <c r="E2" s="479"/>
      <c r="F2" s="479"/>
      <c r="G2" s="479"/>
      <c r="H2" s="479"/>
      <c r="J2" s="564" t="str">
        <f>"Total School &amp; Nursery Budget Share = £ "&amp; ROUND( SUM(J5:L5),2)</f>
        <v>Total School &amp; Nursery Budget Share = £ 13980278.48</v>
      </c>
      <c r="K2" s="565"/>
      <c r="L2" s="566"/>
      <c r="M2" s="564" t="str">
        <f>"High Needs Places = £ "&amp; ROUND( SUM(M5:S5),2)</f>
        <v>High Needs Places = £ 632070.08</v>
      </c>
      <c r="N2" s="565"/>
      <c r="O2" s="565"/>
      <c r="P2" s="565"/>
      <c r="Q2" s="565"/>
      <c r="R2" s="565"/>
      <c r="S2" s="566"/>
      <c r="T2" s="564" t="str">
        <f>"High Needs Top Up = £ "&amp; ROUND( SUM(T5:Z5),2)</f>
        <v>High Needs Top Up = £ 1818637.8</v>
      </c>
      <c r="U2" s="565"/>
      <c r="V2" s="565"/>
      <c r="W2" s="565"/>
      <c r="X2" s="565"/>
      <c r="Y2" s="565"/>
      <c r="Z2" s="566"/>
      <c r="AA2" s="563" t="str">
        <f>"Post 16 Total Payments = £ "&amp; ROUND(SUM(AA5:AE5), 2)</f>
        <v>Post 16 Total Payments = £ 618573.83</v>
      </c>
      <c r="AB2" s="563"/>
      <c r="AC2" s="563"/>
      <c r="AD2" s="563"/>
      <c r="AE2" s="563"/>
      <c r="AF2" s="567" t="str">
        <f>"MISC Total Payments = £ "&amp; ROUND(SUM(AF5:AF5), 2)</f>
        <v>MISC Total Payments = £ 8199.8</v>
      </c>
      <c r="AG2" s="568"/>
      <c r="AH2" s="281" t="str">
        <f>"SMHL Total Payments = £ "&amp; ROUND(SUM(AH5), 2)</f>
        <v>SMHL Total Payments = £ 29522.04</v>
      </c>
      <c r="AI2" s="281" t="str">
        <f>"PPG Total Payments = £ "&amp; ROUND(SUM(AI5), 2)</f>
        <v>PPG Total Payments = £ 582719</v>
      </c>
      <c r="AJ2" s="489"/>
      <c r="AK2" s="489"/>
      <c r="AL2" s="489"/>
      <c r="AN2" s="569" t="s">
        <v>24194</v>
      </c>
      <c r="AO2" s="569"/>
      <c r="AP2" s="569"/>
      <c r="AQ2" s="569"/>
      <c r="AR2" s="569"/>
      <c r="AS2" s="569"/>
      <c r="AT2" s="569"/>
      <c r="AU2" s="569"/>
      <c r="AV2" s="519"/>
      <c r="AW2" s="519"/>
      <c r="AY2" s="559" t="s">
        <v>24149</v>
      </c>
      <c r="AZ2" s="559"/>
      <c r="BD2" s="97">
        <v>6565120.6780027067</v>
      </c>
      <c r="BE2" s="97">
        <v>16734.699875888182</v>
      </c>
      <c r="BF2" s="97">
        <v>-52578.419855849585</v>
      </c>
      <c r="BG2" s="97">
        <v>6529276.9580227453</v>
      </c>
    </row>
    <row r="3" spans="1:59" ht="100.8" x14ac:dyDescent="0.3">
      <c r="C3" t="s">
        <v>381</v>
      </c>
      <c r="D3" s="10" t="s">
        <v>265</v>
      </c>
      <c r="E3" s="10" t="s">
        <v>276</v>
      </c>
      <c r="F3" s="10" t="s">
        <v>272</v>
      </c>
      <c r="G3" s="10" t="s">
        <v>273</v>
      </c>
      <c r="H3" s="10" t="s">
        <v>266</v>
      </c>
      <c r="I3" s="138" t="s">
        <v>267</v>
      </c>
      <c r="J3" s="287" t="s">
        <v>23704</v>
      </c>
      <c r="K3" s="287" t="s">
        <v>23705</v>
      </c>
      <c r="L3" s="287" t="s">
        <v>23703</v>
      </c>
      <c r="M3" s="280" t="s">
        <v>965</v>
      </c>
      <c r="N3" s="280" t="s">
        <v>965</v>
      </c>
      <c r="O3" s="280" t="s">
        <v>964</v>
      </c>
      <c r="P3" s="280" t="s">
        <v>962</v>
      </c>
      <c r="Q3" s="280" t="s">
        <v>963</v>
      </c>
      <c r="R3" s="280" t="s">
        <v>960</v>
      </c>
      <c r="S3" s="280" t="s">
        <v>961</v>
      </c>
      <c r="T3" s="280" t="s">
        <v>925</v>
      </c>
      <c r="U3" s="280" t="s">
        <v>973</v>
      </c>
      <c r="V3" s="280" t="s">
        <v>974</v>
      </c>
      <c r="W3" s="280" t="s">
        <v>772</v>
      </c>
      <c r="X3" s="280" t="s">
        <v>773</v>
      </c>
      <c r="Y3" s="280" t="s">
        <v>975</v>
      </c>
      <c r="Z3" s="280" t="s">
        <v>976</v>
      </c>
      <c r="AA3" s="280" t="s">
        <v>268</v>
      </c>
      <c r="AB3" s="280" t="s">
        <v>269</v>
      </c>
      <c r="AC3" s="280" t="s">
        <v>270</v>
      </c>
      <c r="AD3" s="280" t="s">
        <v>271</v>
      </c>
      <c r="AE3" s="280" t="s">
        <v>23794</v>
      </c>
      <c r="AF3" s="567" t="s">
        <v>583</v>
      </c>
      <c r="AG3" s="568"/>
      <c r="AH3" s="281" t="s">
        <v>904</v>
      </c>
      <c r="AI3" s="281" t="s">
        <v>24190</v>
      </c>
      <c r="AJ3" s="499" t="s">
        <v>929</v>
      </c>
      <c r="AK3" s="499" t="s">
        <v>24191</v>
      </c>
      <c r="AL3" s="500" t="s">
        <v>887</v>
      </c>
      <c r="AN3" s="513" t="s">
        <v>24192</v>
      </c>
      <c r="AO3" s="513" t="s">
        <v>24193</v>
      </c>
      <c r="AP3" s="513" t="s">
        <v>24138</v>
      </c>
      <c r="AQ3" s="513" t="s">
        <v>24276</v>
      </c>
      <c r="AR3" s="514" t="s">
        <v>24277</v>
      </c>
      <c r="AS3" s="513" t="s">
        <v>24142</v>
      </c>
      <c r="AT3" s="513" t="s">
        <v>24145</v>
      </c>
      <c r="AU3" s="514" t="s">
        <v>887</v>
      </c>
      <c r="AV3" s="365"/>
      <c r="AY3" s="268" t="s">
        <v>24147</v>
      </c>
      <c r="AZ3" s="268" t="s">
        <v>24148</v>
      </c>
      <c r="BD3" s="97">
        <v>6240079.6180027062</v>
      </c>
      <c r="BE3" s="97">
        <v>16734.699875888182</v>
      </c>
      <c r="BF3" s="97">
        <v>-52578.419855849585</v>
      </c>
      <c r="BG3" s="97">
        <v>6204235.8980227448</v>
      </c>
    </row>
    <row r="4" spans="1:59" ht="28.8" x14ac:dyDescent="0.3">
      <c r="D4" s="10"/>
      <c r="E4" s="10"/>
      <c r="F4" s="10"/>
      <c r="G4" s="10"/>
      <c r="H4" s="10"/>
      <c r="I4" s="10"/>
      <c r="J4" s="11" t="s">
        <v>995</v>
      </c>
      <c r="K4" s="11" t="s">
        <v>995</v>
      </c>
      <c r="L4" s="11"/>
      <c r="M4" s="11" t="s">
        <v>953</v>
      </c>
      <c r="N4" s="11" t="s">
        <v>955</v>
      </c>
      <c r="O4" s="11" t="s">
        <v>954</v>
      </c>
      <c r="P4" s="11" t="s">
        <v>956</v>
      </c>
      <c r="Q4" s="11" t="s">
        <v>957</v>
      </c>
      <c r="R4" s="11" t="s">
        <v>958</v>
      </c>
      <c r="S4" s="11" t="s">
        <v>959</v>
      </c>
      <c r="T4" s="11" t="s">
        <v>967</v>
      </c>
      <c r="U4" s="11" t="s">
        <v>969</v>
      </c>
      <c r="V4" s="11" t="s">
        <v>971</v>
      </c>
      <c r="W4" s="11" t="s">
        <v>970</v>
      </c>
      <c r="X4" s="11" t="s">
        <v>966</v>
      </c>
      <c r="Y4" s="11" t="s">
        <v>968</v>
      </c>
      <c r="Z4" s="11" t="s">
        <v>972</v>
      </c>
      <c r="AA4" s="11" t="s">
        <v>983</v>
      </c>
      <c r="AB4" s="11" t="s">
        <v>984</v>
      </c>
      <c r="AC4" s="11" t="s">
        <v>985</v>
      </c>
      <c r="AD4" s="11" t="s">
        <v>986</v>
      </c>
      <c r="AE4" s="11" t="s">
        <v>23793</v>
      </c>
      <c r="AF4" s="11" t="s">
        <v>23757</v>
      </c>
      <c r="AG4" s="11" t="s">
        <v>24283</v>
      </c>
      <c r="AH4" s="11" t="s">
        <v>992</v>
      </c>
      <c r="AI4" s="11" t="s">
        <v>24279</v>
      </c>
      <c r="AJ4" s="11"/>
      <c r="AK4" s="11"/>
      <c r="AL4" s="368"/>
      <c r="AN4" s="369">
        <f>SUM(AN7:AN91)</f>
        <v>1587680.0685218147</v>
      </c>
      <c r="AO4" s="369">
        <f>SUM(AO7:AO91)</f>
        <v>6728093.8100000024</v>
      </c>
      <c r="AP4" s="369">
        <f>SUM(AP7:AP91)</f>
        <v>8315773.8785218177</v>
      </c>
      <c r="AQ4" s="369">
        <f>SUM(AQ6:AQ90)</f>
        <v>6245332.1480027055</v>
      </c>
      <c r="AR4" s="369">
        <f>SUM(AR6:AR90)</f>
        <v>363177.99178683339</v>
      </c>
      <c r="AS4" s="369">
        <f>SUM(AS6:AS90)</f>
        <v>-24919.289391059021</v>
      </c>
      <c r="AT4" s="369">
        <f>SUM(AT6:AT90)</f>
        <v>6220412.858611647</v>
      </c>
      <c r="AU4" s="369">
        <f>SUM(AU6:AU90)</f>
        <v>388097.28117789235</v>
      </c>
      <c r="AV4" s="369"/>
      <c r="AW4" s="369"/>
      <c r="AX4" s="369"/>
      <c r="AY4" s="369">
        <f>SUM(AY6:AY90)</f>
        <v>27659.130464790564</v>
      </c>
      <c r="AZ4" s="369">
        <f>SUM(AZ6:AZ90)</f>
        <v>-52578.419855849585</v>
      </c>
      <c r="BA4" t="b">
        <f>AY5=AS4</f>
        <v>1</v>
      </c>
      <c r="BD4" s="99">
        <f>BD2-BD3</f>
        <v>325041.06000000052</v>
      </c>
      <c r="BE4" s="99">
        <f>BE2-BE3</f>
        <v>0</v>
      </c>
      <c r="BF4" s="99">
        <f>BF3-BF2</f>
        <v>0</v>
      </c>
      <c r="BG4" s="99">
        <f>BG2-BG3</f>
        <v>325041.06000000052</v>
      </c>
    </row>
    <row r="5" spans="1:59" x14ac:dyDescent="0.3">
      <c r="J5" s="286">
        <f t="shared" ref="J5:AL5" si="0">SUM(J7:J91)</f>
        <v>13964256.698171806</v>
      </c>
      <c r="K5" s="286">
        <f t="shared" si="0"/>
        <v>76021.776923076919</v>
      </c>
      <c r="L5" s="286">
        <f t="shared" si="0"/>
        <v>-60000</v>
      </c>
      <c r="M5" s="286">
        <f t="shared" si="0"/>
        <v>106923.07692307692</v>
      </c>
      <c r="N5" s="286">
        <f t="shared" si="0"/>
        <v>7692.3076923076924</v>
      </c>
      <c r="O5" s="286">
        <f t="shared" si="0"/>
        <v>53330.230769230766</v>
      </c>
      <c r="P5" s="286">
        <f t="shared" si="0"/>
        <v>326538.46153846156</v>
      </c>
      <c r="Q5" s="286">
        <f t="shared" si="0"/>
        <v>48435.692307692305</v>
      </c>
      <c r="R5" s="286">
        <f t="shared" si="0"/>
        <v>78000</v>
      </c>
      <c r="S5" s="286">
        <f t="shared" si="0"/>
        <v>11150.307692307691</v>
      </c>
      <c r="T5" s="286">
        <f t="shared" si="0"/>
        <v>0</v>
      </c>
      <c r="U5" s="286">
        <f t="shared" si="0"/>
        <v>879721.96205128194</v>
      </c>
      <c r="V5" s="286">
        <f t="shared" si="0"/>
        <v>0</v>
      </c>
      <c r="W5" s="286">
        <f t="shared" si="0"/>
        <v>243091.33653846156</v>
      </c>
      <c r="X5" s="286">
        <f t="shared" si="0"/>
        <v>3960.1538461538466</v>
      </c>
      <c r="Y5" s="286">
        <f t="shared" si="0"/>
        <v>91155.230769230766</v>
      </c>
      <c r="Z5" s="286">
        <f t="shared" si="0"/>
        <v>600709.12025641021</v>
      </c>
      <c r="AA5" s="286">
        <f t="shared" si="0"/>
        <v>581653.16666666663</v>
      </c>
      <c r="AB5" s="286">
        <f t="shared" si="0"/>
        <v>4945.666666666667</v>
      </c>
      <c r="AC5" s="286">
        <f t="shared" si="0"/>
        <v>9375</v>
      </c>
      <c r="AD5" s="286">
        <f t="shared" si="0"/>
        <v>22600</v>
      </c>
      <c r="AE5" s="286">
        <f t="shared" si="0"/>
        <v>0</v>
      </c>
      <c r="AF5" s="286">
        <f t="shared" si="0"/>
        <v>8199.7999999999993</v>
      </c>
      <c r="AG5" s="286">
        <f t="shared" si="0"/>
        <v>1709.49</v>
      </c>
      <c r="AH5" s="286">
        <f t="shared" si="0"/>
        <v>29522.041842105264</v>
      </c>
      <c r="AI5" s="286">
        <f t="shared" si="0"/>
        <v>582719</v>
      </c>
      <c r="AJ5" s="286">
        <f t="shared" si="0"/>
        <v>17671710.520654939</v>
      </c>
      <c r="AK5" s="286">
        <f t="shared" si="0"/>
        <v>6220412.858611647</v>
      </c>
      <c r="AL5" s="286">
        <f t="shared" si="0"/>
        <v>11451297.662043286</v>
      </c>
      <c r="AM5" s="369"/>
      <c r="AQ5" s="286"/>
      <c r="AR5" s="286"/>
      <c r="AT5" s="286"/>
      <c r="AU5" s="369"/>
      <c r="AV5" s="369"/>
      <c r="AY5" s="560">
        <f>AY4+AZ4</f>
        <v>-24919.289391059021</v>
      </c>
      <c r="AZ5" s="561"/>
    </row>
    <row r="6" spans="1:59"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370"/>
    </row>
    <row r="7" spans="1:59" x14ac:dyDescent="0.3">
      <c r="B7">
        <v>3022002</v>
      </c>
      <c r="C7">
        <v>2002</v>
      </c>
      <c r="D7" t="s">
        <v>139</v>
      </c>
      <c r="H7" t="s">
        <v>140</v>
      </c>
      <c r="I7" t="s">
        <v>141</v>
      </c>
      <c r="J7" s="7">
        <f>IFERROR(_xlfn.XLOOKUP(H7,'APT 25-26'!D:D,'APT 25-26'!CR:CR),"")</f>
        <v>194271.28551925544</v>
      </c>
      <c r="K7" s="7">
        <f>SUMIFS(NurserySupplement!$Z:$Z,NurserySupplement!$M:$M,K$4,NurserySupplement!$B:$B,B7)</f>
        <v>0</v>
      </c>
      <c r="L7" s="7"/>
      <c r="M7" s="7">
        <f>SUMIFS(HNPlaces!$Z:$Z,HNPlaces!$M:$M,M$4,HNPlaces!$Q:$Q,'May Payment'!$H7)</f>
        <v>0</v>
      </c>
      <c r="N7" s="7">
        <f>SUMIFS(HNPlaces!$Z:$Z,HNPlaces!$M:$M,N$4,HNPlaces!$Q:$Q,'May Payment'!$H7)</f>
        <v>0</v>
      </c>
      <c r="O7" s="7">
        <f>SUMIFS(HNPlaces!$Z:$Z,HNPlaces!$M:$M,O$4,HNPlaces!$Q:$Q,'May Payment'!$H7)</f>
        <v>0</v>
      </c>
      <c r="P7" s="7">
        <f>SUMIFS(HNPlaces!$Z:$Z,HNPlaces!$M:$M,P$4,HNPlaces!$Q:$Q,'May Payment'!$H7)</f>
        <v>0</v>
      </c>
      <c r="Q7" s="7">
        <f>SUMIFS(HNPlaces!$Z:$Z,HNPlaces!$M:$M,Q$4,HNPlaces!$Q:$Q,'May Payment'!$H7)</f>
        <v>0</v>
      </c>
      <c r="R7" s="7">
        <f>SUMIFS(HNPlaces!$Z:$Z,HNPlaces!$M:$M,R$4,HNPlaces!$Q:$Q,'May Payment'!$H7)</f>
        <v>0</v>
      </c>
      <c r="S7" s="7">
        <f>SUMIFS(HNPlaces!$Z:$Z,HNPlaces!$M:$M,S$4,HNPlaces!$Q:$Q,'May Payment'!$H7)</f>
        <v>0</v>
      </c>
      <c r="T7" s="7">
        <f>SUMIFS(HNTopUp!$Z:$Z,HNTopUp!$M:$M,T$4,HNTopUp!B:B,'May Payment'!B7)</f>
        <v>0</v>
      </c>
      <c r="U7" s="7">
        <f>SUMIFS(HNTopUp!$Z:$Z,HNTopUp!$M:$M,U$4,HNTopUp!Q:Q,'May Payment'!H7)</f>
        <v>18673.550769230766</v>
      </c>
      <c r="V7" s="7">
        <f>SUMIFS(HNTopUp!$Z:$Z,HNTopUp!$M:$M,V$4,HNTopUp!$B:$B,'May Payment'!$B7)</f>
        <v>0</v>
      </c>
      <c r="W7" s="7">
        <f>SUMIFS(HNTopUp!$Z:$Z,HNTopUp!$M:$M,W$4,HNTopUp!$B:$B,'May Payment'!$B7)</f>
        <v>0</v>
      </c>
      <c r="X7" s="7">
        <f>SUMIFS(HNTopUp!$Z:$Z,HNTopUp!$M:$M,X$4,HNTopUp!$B:$B,'May Payment'!$B7)</f>
        <v>110.30769230769231</v>
      </c>
      <c r="Y7" s="7">
        <f>SUMIFS(HNTopUp!$Z:$Z,HNTopUp!$M:$M,Y$4,HNTopUp!$B:$B,'May Payment'!$B7)</f>
        <v>0</v>
      </c>
      <c r="Z7" s="7">
        <f>SUMIFS(HNTopUp!$Z:$Z,HNTopUp!$M:$M,Z$4,HNTopUp!$B:$B,'May Payment'!$B7)</f>
        <v>0</v>
      </c>
      <c r="AA7" s="7">
        <f>SUMIFS(POST16!$Z:$Z,POST16!$M:$M,AA$4,POST16!$Q:$Q,'May Payment'!$H7)</f>
        <v>0</v>
      </c>
      <c r="AB7" s="7">
        <f>SUMIFS(POST16!$Z:$Z,POST16!$M:$M,AB$4,POST16!$Q:$Q,'May Payment'!$H7)</f>
        <v>0</v>
      </c>
      <c r="AC7" s="7">
        <f>SUMIFS(POST16!$Z:$Z,POST16!$M:$M,AC$4,POST16!$Q:$Q,'May Payment'!$H7)</f>
        <v>0</v>
      </c>
      <c r="AD7" s="7">
        <f>SUMIFS(POST16!$Z:$Z,POST16!$M:$M,AD$4,POST16!$Q:$Q,'May Payment'!$H7)</f>
        <v>0</v>
      </c>
      <c r="AE7" s="7">
        <f>SUMIFS(POST16!$Z:$Z,POST16!$M:$M,AE$4,POST16!$Q:$Q,'May Payment'!$H7)</f>
        <v>0</v>
      </c>
      <c r="AF7" s="7">
        <f>SUMIFS(MISC!$Z:$Z,MISC!$M:$M,AF$4,MISC!$Q:$Q,H7)</f>
        <v>0</v>
      </c>
      <c r="AG7" s="7">
        <f>SUMIFS(MISC!$Z:$Z,MISC!$M:$M,AG$4,MISC!$Q:$Q,H7)</f>
        <v>0</v>
      </c>
      <c r="AH7" s="7">
        <f>SUMIFS(Asylum!$Z:$Z,Asylum!$M:$M,AH$4,Asylum!$Q:$Q,'May Payment'!$H7)</f>
        <v>1217.21</v>
      </c>
      <c r="AI7" s="7">
        <f>SUMIFS(PESports!$Z:$Z,PESports!$M:$M,AI$4,PESports!$Q:$Q,'May Payment'!$H7)</f>
        <v>8158</v>
      </c>
      <c r="AJ7" s="5">
        <f t="shared" ref="AJ7:AJ37" si="1">SUM(J7:AI7)</f>
        <v>222430.35398079388</v>
      </c>
      <c r="AK7" s="120"/>
      <c r="AL7" s="369">
        <f>AJ7-AK7</f>
        <v>222430.35398079388</v>
      </c>
      <c r="AN7" s="490"/>
      <c r="AO7" s="490"/>
      <c r="AP7" s="518"/>
      <c r="AR7" s="388"/>
      <c r="AS7" s="7"/>
    </row>
    <row r="8" spans="1:59" x14ac:dyDescent="0.3">
      <c r="B8">
        <v>3022007</v>
      </c>
      <c r="C8">
        <v>2007</v>
      </c>
      <c r="D8" t="s">
        <v>73</v>
      </c>
      <c r="H8" t="s">
        <v>74</v>
      </c>
      <c r="I8" t="s">
        <v>75</v>
      </c>
      <c r="J8" s="7">
        <f>IFERROR(_xlfn.XLOOKUP(H8,'APT 25-26'!D:D,'APT 25-26'!CR:CR),"")</f>
        <v>150667.5201423367</v>
      </c>
      <c r="K8" s="7">
        <f>SUMIFS(NurserySupplement!$Z:$Z,NurserySupplement!$M:$M,K$4,NurserySupplement!$B:$B,B8)</f>
        <v>0</v>
      </c>
      <c r="L8" s="7"/>
      <c r="M8" s="7">
        <f>SUMIFS(HNPlaces!$Z:$Z,HNPlaces!$M:$M,M$4,HNPlaces!$Q:$Q,'May Payment'!$H8)</f>
        <v>0</v>
      </c>
      <c r="N8" s="7">
        <f>SUMIFS(HNPlaces!$Z:$Z,HNPlaces!$M:$M,N$4,HNPlaces!$Q:$Q,'May Payment'!$H8)</f>
        <v>0</v>
      </c>
      <c r="O8" s="7">
        <f>SUMIFS(HNPlaces!$Z:$Z,HNPlaces!$M:$M,O$4,HNPlaces!$Q:$Q,'May Payment'!$H8)</f>
        <v>0</v>
      </c>
      <c r="P8" s="7">
        <f>SUMIFS(HNPlaces!$Z:$Z,HNPlaces!$M:$M,P$4,HNPlaces!$Q:$Q,'May Payment'!$H8)</f>
        <v>0</v>
      </c>
      <c r="Q8" s="7">
        <f>SUMIFS(HNPlaces!$Z:$Z,HNPlaces!$M:$M,Q$4,HNPlaces!$Q:$Q,'May Payment'!$H8)</f>
        <v>0</v>
      </c>
      <c r="R8" s="7">
        <f>SUMIFS(HNPlaces!$Z:$Z,HNPlaces!$M:$M,R$4,HNPlaces!$Q:$Q,'May Payment'!$H8)</f>
        <v>0</v>
      </c>
      <c r="S8" s="7">
        <f>SUMIFS(HNPlaces!$Z:$Z,HNPlaces!$M:$M,S$4,HNPlaces!$Q:$Q,'May Payment'!$H8)</f>
        <v>0</v>
      </c>
      <c r="T8" s="7">
        <f>SUMIFS(HNTopUp!$Z:$Z,HNTopUp!$M:$M,T$4,HNTopUp!B:B,'May Payment'!B8)</f>
        <v>0</v>
      </c>
      <c r="U8" s="7">
        <f>SUMIFS(HNTopUp!$Z:$Z,HNTopUp!$M:$M,U$4,HNTopUp!B:B,'May Payment'!B8)</f>
        <v>12045.076923076924</v>
      </c>
      <c r="V8" s="7">
        <f>SUMIFS(HNTopUp!$Z:$Z,HNTopUp!$M:$M,V$4,HNTopUp!$B:$B,'May Payment'!$B8)</f>
        <v>0</v>
      </c>
      <c r="W8" s="7">
        <f>SUMIFS(HNTopUp!$Z:$Z,HNTopUp!$M:$M,W$4,HNTopUp!$B:$B,'May Payment'!$B8)</f>
        <v>0</v>
      </c>
      <c r="X8" s="7">
        <f>SUMIFS(HNTopUp!$Z:$Z,HNTopUp!$M:$M,X$4,HNTopUp!$B:$B,'May Payment'!$B8)</f>
        <v>0</v>
      </c>
      <c r="Y8" s="7">
        <f>SUMIFS(HNTopUp!$Z:$Z,HNTopUp!$M:$M,Y$4,HNTopUp!$B:$B,'May Payment'!$B8)</f>
        <v>0</v>
      </c>
      <c r="Z8" s="7">
        <f>SUMIFS(HNTopUp!$Z:$Z,HNTopUp!$M:$M,Z$4,HNTopUp!$B:$B,'May Payment'!$B8)</f>
        <v>0</v>
      </c>
      <c r="AA8" s="7">
        <f>SUMIFS(POST16!$Z:$Z,POST16!$M:$M,AA$4,POST16!$Q:$Q,'May Payment'!$H8)</f>
        <v>0</v>
      </c>
      <c r="AB8" s="7">
        <f>SUMIFS(POST16!$Z:$Z,POST16!$M:$M,AB$4,POST16!$Q:$Q,'May Payment'!$H8)</f>
        <v>0</v>
      </c>
      <c r="AC8" s="7">
        <f>SUMIFS(POST16!$Z:$Z,POST16!$M:$M,AC$4,POST16!$Q:$Q,'May Payment'!$H8)</f>
        <v>0</v>
      </c>
      <c r="AD8" s="7">
        <f>SUMIFS(POST16!$Z:$Z,POST16!$M:$M,AD$4,POST16!$Q:$Q,'May Payment'!$H8)</f>
        <v>0</v>
      </c>
      <c r="AE8" s="7">
        <f>SUMIFS(POST16!$Z:$Z,POST16!$M:$M,AE$4,POST16!$Q:$Q,'May Payment'!$H8)</f>
        <v>0</v>
      </c>
      <c r="AF8" s="7">
        <f>SUMIFS(MISC!$Z:$Z,MISC!$M:$M,AF$4,MISC!$Q:$Q,H8)</f>
        <v>0</v>
      </c>
      <c r="AG8" s="7">
        <f>SUMIFS(MISC!$Z:$Z,MISC!$M:$M,AG$4,MISC!$Q:$Q,H8)</f>
        <v>0</v>
      </c>
      <c r="AH8" s="7">
        <f>SUMIFS(Asylum!$Z:$Z,Asylum!$M:$M,AH$4,Asylum!$Q:$Q,'May Payment'!$H8)</f>
        <v>1217.2134736842106</v>
      </c>
      <c r="AI8" s="7">
        <f>SUMIFS(PESports!$Z:$Z,PESports!$M:$M,AI$4,PESports!$Q:$Q,'May Payment'!$H8)</f>
        <v>8142</v>
      </c>
      <c r="AJ8" s="5">
        <f t="shared" si="1"/>
        <v>172071.81053909785</v>
      </c>
      <c r="AK8" s="120"/>
      <c r="AL8" s="369">
        <f t="shared" ref="AL8:AL71" si="2">AJ8-AK8</f>
        <v>172071.81053909785</v>
      </c>
      <c r="AN8" s="490"/>
      <c r="AO8" s="490"/>
      <c r="AP8" s="518"/>
      <c r="AR8" s="388"/>
      <c r="AS8" s="7"/>
    </row>
    <row r="9" spans="1:59" x14ac:dyDescent="0.3">
      <c r="B9">
        <v>3022008</v>
      </c>
      <c r="C9">
        <v>2008</v>
      </c>
      <c r="D9" t="s">
        <v>213</v>
      </c>
      <c r="H9" t="s">
        <v>214</v>
      </c>
      <c r="I9" t="s">
        <v>75</v>
      </c>
      <c r="J9" s="7">
        <f>IFERROR(_xlfn.XLOOKUP(H9,'APT 25-26'!D:D,'APT 25-26'!CR:CR),"")</f>
        <v>120957.89475553113</v>
      </c>
      <c r="K9" s="7">
        <f>SUMIFS(NurserySupplement!$Z:$Z,NurserySupplement!$M:$M,K$4,NurserySupplement!$B:$B,B9)</f>
        <v>0</v>
      </c>
      <c r="L9" s="7"/>
      <c r="M9" s="7">
        <f>SUMIFS(HNPlaces!$Z:$Z,HNPlaces!$M:$M,M$4,HNPlaces!$Q:$Q,'May Payment'!$H9)</f>
        <v>0</v>
      </c>
      <c r="N9" s="7">
        <f>SUMIFS(HNPlaces!$Z:$Z,HNPlaces!$M:$M,N$4,HNPlaces!$Q:$Q,'May Payment'!$H9)</f>
        <v>0</v>
      </c>
      <c r="O9" s="7">
        <f>SUMIFS(HNPlaces!$Z:$Z,HNPlaces!$M:$M,O$4,HNPlaces!$Q:$Q,'May Payment'!$H9)</f>
        <v>0</v>
      </c>
      <c r="P9" s="7">
        <f>SUMIFS(HNPlaces!$Z:$Z,HNPlaces!$M:$M,P$4,HNPlaces!$Q:$Q,'May Payment'!$H9)</f>
        <v>0</v>
      </c>
      <c r="Q9" s="7">
        <f>SUMIFS(HNPlaces!$Z:$Z,HNPlaces!$M:$M,Q$4,HNPlaces!$Q:$Q,'May Payment'!$H9)</f>
        <v>0</v>
      </c>
      <c r="R9" s="7">
        <f>SUMIFS(HNPlaces!$Z:$Z,HNPlaces!$M:$M,R$4,HNPlaces!$Q:$Q,'May Payment'!$H9)</f>
        <v>0</v>
      </c>
      <c r="S9" s="7">
        <f>SUMIFS(HNPlaces!$Z:$Z,HNPlaces!$M:$M,S$4,HNPlaces!$Q:$Q,'May Payment'!$H9)</f>
        <v>0</v>
      </c>
      <c r="T9" s="7">
        <f>SUMIFS(HNTopUp!$Z:$Z,HNTopUp!$M:$M,T$4,HNTopUp!B:B,'May Payment'!B9)</f>
        <v>0</v>
      </c>
      <c r="U9" s="7">
        <f>SUMIFS(HNTopUp!$Z:$Z,HNTopUp!$M:$M,U$4,HNTopUp!B:B,'May Payment'!B9)</f>
        <v>9848.7707692307686</v>
      </c>
      <c r="V9" s="7">
        <f>SUMIFS(HNTopUp!$Z:$Z,HNTopUp!$M:$M,V$4,HNTopUp!$B:$B,'May Payment'!$B9)</f>
        <v>0</v>
      </c>
      <c r="W9" s="7">
        <f>SUMIFS(HNTopUp!$Z:$Z,HNTopUp!$M:$M,W$4,HNTopUp!$B:$B,'May Payment'!$B9)</f>
        <v>0</v>
      </c>
      <c r="X9" s="7">
        <f>SUMIFS(HNTopUp!$Z:$Z,HNTopUp!$M:$M,X$4,HNTopUp!$B:$B,'May Payment'!$B9)</f>
        <v>0</v>
      </c>
      <c r="Y9" s="7">
        <f>SUMIFS(HNTopUp!$Z:$Z,HNTopUp!$M:$M,Y$4,HNTopUp!$B:$B,'May Payment'!$B9)</f>
        <v>0</v>
      </c>
      <c r="Z9" s="7">
        <f>SUMIFS(HNTopUp!$Z:$Z,HNTopUp!$M:$M,Z$4,HNTopUp!$B:$B,'May Payment'!$B9)</f>
        <v>0</v>
      </c>
      <c r="AA9" s="7">
        <f>SUMIFS(POST16!$Z:$Z,POST16!$M:$M,AA$4,POST16!$Q:$Q,'May Payment'!$H9)</f>
        <v>0</v>
      </c>
      <c r="AB9" s="7">
        <f>SUMIFS(POST16!$Z:$Z,POST16!$M:$M,AB$4,POST16!$Q:$Q,'May Payment'!$H9)</f>
        <v>0</v>
      </c>
      <c r="AC9" s="7">
        <f>SUMIFS(POST16!$Z:$Z,POST16!$M:$M,AC$4,POST16!$Q:$Q,'May Payment'!$H9)</f>
        <v>0</v>
      </c>
      <c r="AD9" s="7">
        <f>SUMIFS(POST16!$Z:$Z,POST16!$M:$M,AD$4,POST16!$Q:$Q,'May Payment'!$H9)</f>
        <v>0</v>
      </c>
      <c r="AE9" s="7">
        <f>SUMIFS(POST16!$Z:$Z,POST16!$M:$M,AE$4,POST16!$Q:$Q,'May Payment'!$H9)</f>
        <v>0</v>
      </c>
      <c r="AF9" s="7">
        <f>SUMIFS(MISC!$Z:$Z,MISC!$M:$M,AF$4,MISC!$Q:$Q,H9)</f>
        <v>0</v>
      </c>
      <c r="AG9" s="7">
        <f>SUMIFS(MISC!$Z:$Z,MISC!$M:$M,AG$4,MISC!$Q:$Q,H9)</f>
        <v>0</v>
      </c>
      <c r="AH9" s="7">
        <f>SUMIFS(Asylum!$Z:$Z,Asylum!$M:$M,AH$4,Asylum!$Q:$Q,'May Payment'!$H9)</f>
        <v>3094.61</v>
      </c>
      <c r="AI9" s="7">
        <f>SUMIFS(PESports!$Z:$Z,PESports!$M:$M,AI$4,PESports!$Q:$Q,'May Payment'!$H9)</f>
        <v>7408</v>
      </c>
      <c r="AJ9" s="5">
        <f t="shared" si="1"/>
        <v>141309.27552476191</v>
      </c>
      <c r="AK9" s="120"/>
      <c r="AL9" s="369">
        <f t="shared" si="2"/>
        <v>141309.27552476191</v>
      </c>
      <c r="AN9" s="490"/>
      <c r="AO9" s="490"/>
      <c r="AP9" s="518"/>
      <c r="AR9" s="388"/>
      <c r="AS9" s="7"/>
    </row>
    <row r="10" spans="1:59" x14ac:dyDescent="0.3">
      <c r="B10">
        <v>3022009</v>
      </c>
      <c r="C10">
        <v>2009</v>
      </c>
      <c r="D10" t="s">
        <v>253</v>
      </c>
      <c r="E10" t="s">
        <v>748</v>
      </c>
      <c r="H10" t="s">
        <v>254</v>
      </c>
      <c r="I10" t="s">
        <v>255</v>
      </c>
      <c r="J10" s="7">
        <f>IFERROR(_xlfn.XLOOKUP(H10,'APT 25-26'!D:D,'APT 25-26'!CR:CR),"")</f>
        <v>178160.52602548184</v>
      </c>
      <c r="K10" s="7">
        <f>SUMIFS(NurserySupplement!$Z:$Z,NurserySupplement!$M:$M,K$4,NurserySupplement!$B:$B,B10)</f>
        <v>0</v>
      </c>
      <c r="L10" s="7"/>
      <c r="M10" s="7">
        <f>SUMIFS(HNPlaces!$Z:$Z,HNPlaces!$M:$M,M$4,HNPlaces!$Q:$Q,'May Payment'!$H10)</f>
        <v>0</v>
      </c>
      <c r="N10" s="7">
        <f>SUMIFS(HNPlaces!$Z:$Z,HNPlaces!$M:$M,N$4,HNPlaces!$Q:$Q,'May Payment'!$H10)</f>
        <v>0</v>
      </c>
      <c r="O10" s="7">
        <f>SUMIFS(HNPlaces!$Z:$Z,HNPlaces!$M:$M,O$4,HNPlaces!$Q:$Q,'May Payment'!$H10)</f>
        <v>0</v>
      </c>
      <c r="P10" s="7">
        <f>SUMIFS(HNPlaces!$Z:$Z,HNPlaces!$M:$M,P$4,HNPlaces!$Q:$Q,'May Payment'!$H10)</f>
        <v>0</v>
      </c>
      <c r="Q10" s="7">
        <f>SUMIFS(HNPlaces!$Z:$Z,HNPlaces!$M:$M,Q$4,HNPlaces!$Q:$Q,'May Payment'!$H10)</f>
        <v>0</v>
      </c>
      <c r="R10" s="7">
        <f>SUMIFS(HNPlaces!$Z:$Z,HNPlaces!$M:$M,R$4,HNPlaces!$Q:$Q,'May Payment'!$H10)</f>
        <v>0</v>
      </c>
      <c r="S10" s="7">
        <f>SUMIFS(HNPlaces!$Z:$Z,HNPlaces!$M:$M,S$4,HNPlaces!$Q:$Q,'May Payment'!$H10)</f>
        <v>0</v>
      </c>
      <c r="T10" s="7">
        <f>SUMIFS(HNTopUp!$Z:$Z,HNTopUp!$M:$M,T$4,HNTopUp!B:B,'May Payment'!B10)</f>
        <v>0</v>
      </c>
      <c r="U10" s="7">
        <f>SUMIFS(HNTopUp!$Z:$Z,HNTopUp!$M:$M,U$4,HNTopUp!B:B,'May Payment'!B10)</f>
        <v>19271.780000000002</v>
      </c>
      <c r="V10" s="7">
        <f>SUMIFS(HNTopUp!$Z:$Z,HNTopUp!$M:$M,V$4,HNTopUp!$B:$B,'May Payment'!$B10)</f>
        <v>0</v>
      </c>
      <c r="W10" s="7">
        <f>SUMIFS(HNTopUp!$Z:$Z,HNTopUp!$M:$M,W$4,HNTopUp!$B:$B,'May Payment'!$B10)</f>
        <v>0</v>
      </c>
      <c r="X10" s="7">
        <f>SUMIFS(HNTopUp!$Z:$Z,HNTopUp!$M:$M,X$4,HNTopUp!$B:$B,'May Payment'!$B10)</f>
        <v>0</v>
      </c>
      <c r="Y10" s="7">
        <f>SUMIFS(HNTopUp!$Z:$Z,HNTopUp!$M:$M,Y$4,HNTopUp!$B:$B,'May Payment'!$B10)</f>
        <v>0</v>
      </c>
      <c r="Z10" s="7">
        <f>SUMIFS(HNTopUp!$Z:$Z,HNTopUp!$M:$M,Z$4,HNTopUp!$B:$B,'May Payment'!$B10)</f>
        <v>0</v>
      </c>
      <c r="AA10" s="7">
        <f>SUMIFS(POST16!$Z:$Z,POST16!$M:$M,AA$4,POST16!$Q:$Q,'May Payment'!$H10)</f>
        <v>0</v>
      </c>
      <c r="AB10" s="7">
        <f>SUMIFS(POST16!$Z:$Z,POST16!$M:$M,AB$4,POST16!$Q:$Q,'May Payment'!$H10)</f>
        <v>0</v>
      </c>
      <c r="AC10" s="7">
        <f>SUMIFS(POST16!$Z:$Z,POST16!$M:$M,AC$4,POST16!$Q:$Q,'May Payment'!$H10)</f>
        <v>0</v>
      </c>
      <c r="AD10" s="7">
        <f>SUMIFS(POST16!$Z:$Z,POST16!$M:$M,AD$4,POST16!$Q:$Q,'May Payment'!$H10)</f>
        <v>0</v>
      </c>
      <c r="AE10" s="7">
        <f>SUMIFS(POST16!$Z:$Z,POST16!$M:$M,AE$4,POST16!$Q:$Q,'May Payment'!$H10)</f>
        <v>0</v>
      </c>
      <c r="AF10" s="7">
        <f>SUMIFS(MISC!$Z:$Z,MISC!$M:$M,AF$4,MISC!$Q:$Q,H10)</f>
        <v>0</v>
      </c>
      <c r="AG10" s="7">
        <f>SUMIFS(MISC!$Z:$Z,MISC!$M:$M,AG$4,MISC!$Q:$Q,H10)</f>
        <v>0</v>
      </c>
      <c r="AH10" s="7">
        <f>SUMIFS(Asylum!$Z:$Z,Asylum!$M:$M,AH$4,Asylum!$Q:$Q,'May Payment'!$H10)</f>
        <v>0</v>
      </c>
      <c r="AI10" s="7">
        <f>SUMIFS(PESports!$Z:$Z,PESports!$M:$M,AI$4,PESports!$Q:$Q,'May Payment'!$H10)</f>
        <v>8171</v>
      </c>
      <c r="AJ10" s="5">
        <f t="shared" si="1"/>
        <v>205603.30602548184</v>
      </c>
      <c r="AK10" s="120">
        <f t="shared" ref="AK10:AK71" si="3">AT10</f>
        <v>205602.30602548184</v>
      </c>
      <c r="AL10" s="369">
        <f t="shared" si="2"/>
        <v>1</v>
      </c>
      <c r="AM10" s="5"/>
      <c r="AN10" s="490">
        <f>IFERROR(_xlfn.XLOOKUP(B10,'Monthly Payroll Deductions'!B:B,'Monthly Payroll Deductions'!L:L),"0")</f>
        <v>171127.28026475408</v>
      </c>
      <c r="AO10" s="490">
        <v>250667.03999999992</v>
      </c>
      <c r="AP10" s="518">
        <f t="shared" ref="AP10:AP71" si="4">AN10+AO10</f>
        <v>421794.320264754</v>
      </c>
      <c r="AQ10" s="120">
        <f>IFERROR(IF(AJ10&gt;AO10,AO10,AJ10-1),"")</f>
        <v>205602.30602548184</v>
      </c>
      <c r="AR10" s="49">
        <f>AJ10-AQ10</f>
        <v>1</v>
      </c>
      <c r="AS10" s="490"/>
      <c r="AT10" s="469">
        <f>AQ10+AS10</f>
        <v>205602.30602548184</v>
      </c>
      <c r="AU10" s="49">
        <f>AR10-AS10</f>
        <v>1</v>
      </c>
      <c r="AV10" s="5"/>
      <c r="AY10" s="120"/>
    </row>
    <row r="11" spans="1:59" x14ac:dyDescent="0.3">
      <c r="B11">
        <v>3022011</v>
      </c>
      <c r="C11">
        <v>2011</v>
      </c>
      <c r="D11" t="s">
        <v>46</v>
      </c>
      <c r="E11" t="s">
        <v>748</v>
      </c>
      <c r="H11" t="s">
        <v>47</v>
      </c>
      <c r="I11" t="s">
        <v>48</v>
      </c>
      <c r="J11" s="7">
        <f>IFERROR(_xlfn.XLOOKUP(H11,'APT 25-26'!D:D,'APT 25-26'!CR:CR),"")</f>
        <v>90552.234555968156</v>
      </c>
      <c r="K11" s="7">
        <f>SUMIFS(NurserySupplement!$Z:$Z,NurserySupplement!$M:$M,K$4,NurserySupplement!$B:$B,B11)</f>
        <v>0</v>
      </c>
      <c r="L11" s="7"/>
      <c r="M11" s="7">
        <f>SUMIFS(HNPlaces!$Z:$Z,HNPlaces!$M:$M,M$4,HNPlaces!$Q:$Q,'May Payment'!$H11)</f>
        <v>0</v>
      </c>
      <c r="N11" s="7">
        <f>SUMIFS(HNPlaces!$Z:$Z,HNPlaces!$M:$M,N$4,HNPlaces!$Q:$Q,'May Payment'!$H11)</f>
        <v>0</v>
      </c>
      <c r="O11" s="7">
        <f>SUMIFS(HNPlaces!$Z:$Z,HNPlaces!$M:$M,O$4,HNPlaces!$Q:$Q,'May Payment'!$H11)</f>
        <v>0</v>
      </c>
      <c r="P11" s="7">
        <f>SUMIFS(HNPlaces!$Z:$Z,HNPlaces!$M:$M,P$4,HNPlaces!$Q:$Q,'May Payment'!$H11)</f>
        <v>0</v>
      </c>
      <c r="Q11" s="7">
        <f>SUMIFS(HNPlaces!$Z:$Z,HNPlaces!$M:$M,Q$4,HNPlaces!$Q:$Q,'May Payment'!$H11)</f>
        <v>0</v>
      </c>
      <c r="R11" s="7">
        <f>SUMIFS(HNPlaces!$Z:$Z,HNPlaces!$M:$M,R$4,HNPlaces!$Q:$Q,'May Payment'!$H11)</f>
        <v>0</v>
      </c>
      <c r="S11" s="7">
        <f>SUMIFS(HNPlaces!$Z:$Z,HNPlaces!$M:$M,S$4,HNPlaces!$Q:$Q,'May Payment'!$H11)</f>
        <v>0</v>
      </c>
      <c r="T11" s="7">
        <f>SUMIFS(HNTopUp!$Z:$Z,HNTopUp!$M:$M,T$4,HNTopUp!B:B,'May Payment'!B11)</f>
        <v>0</v>
      </c>
      <c r="U11" s="7">
        <f>SUMIFS(HNTopUp!$Z:$Z,HNTopUp!$M:$M,U$4,HNTopUp!B:B,'May Payment'!B11)</f>
        <v>7868.7692307692305</v>
      </c>
      <c r="V11" s="7">
        <f>SUMIFS(HNTopUp!$Z:$Z,HNTopUp!$M:$M,V$4,HNTopUp!$B:$B,'May Payment'!$B11)</f>
        <v>0</v>
      </c>
      <c r="W11" s="7">
        <f>SUMIFS(HNTopUp!$Z:$Z,HNTopUp!$M:$M,W$4,HNTopUp!$B:$B,'May Payment'!$B11)</f>
        <v>0</v>
      </c>
      <c r="X11" s="7">
        <f>SUMIFS(HNTopUp!$Z:$Z,HNTopUp!$M:$M,X$4,HNTopUp!$B:$B,'May Payment'!$B11)</f>
        <v>0</v>
      </c>
      <c r="Y11" s="7">
        <f>SUMIFS(HNTopUp!$Z:$Z,HNTopUp!$M:$M,Y$4,HNTopUp!$B:$B,'May Payment'!$B11)</f>
        <v>0</v>
      </c>
      <c r="Z11" s="7">
        <f>SUMIFS(HNTopUp!$Z:$Z,HNTopUp!$M:$M,Z$4,HNTopUp!$B:$B,'May Payment'!$B11)</f>
        <v>0</v>
      </c>
      <c r="AA11" s="7">
        <f>SUMIFS(POST16!$Z:$Z,POST16!$M:$M,AA$4,POST16!$Q:$Q,'May Payment'!$H11)</f>
        <v>0</v>
      </c>
      <c r="AB11" s="7">
        <f>SUMIFS(POST16!$Z:$Z,POST16!$M:$M,AB$4,POST16!$Q:$Q,'May Payment'!$H11)</f>
        <v>0</v>
      </c>
      <c r="AC11" s="7">
        <f>SUMIFS(POST16!$Z:$Z,POST16!$M:$M,AC$4,POST16!$Q:$Q,'May Payment'!$H11)</f>
        <v>0</v>
      </c>
      <c r="AD11" s="7">
        <f>SUMIFS(POST16!$Z:$Z,POST16!$M:$M,AD$4,POST16!$Q:$Q,'May Payment'!$H11)</f>
        <v>0</v>
      </c>
      <c r="AE11" s="7">
        <f>SUMIFS(POST16!$Z:$Z,POST16!$M:$M,AE$4,POST16!$Q:$Q,'May Payment'!$H11)</f>
        <v>0</v>
      </c>
      <c r="AF11" s="7">
        <f>SUMIFS(MISC!$Z:$Z,MISC!$M:$M,AF$4,MISC!$Q:$Q,H11)</f>
        <v>0</v>
      </c>
      <c r="AG11" s="7">
        <f>SUMIFS(MISC!$Z:$Z,MISC!$M:$M,AG$4,MISC!$Q:$Q,H11)</f>
        <v>0</v>
      </c>
      <c r="AH11" s="7">
        <f>SUMIFS(Asylum!$Z:$Z,Asylum!$M:$M,AH$4,Asylum!$Q:$Q,'May Payment'!$H11)</f>
        <v>0</v>
      </c>
      <c r="AI11" s="7">
        <f>SUMIFS(PESports!$Z:$Z,PESports!$M:$M,AI$4,PESports!$Q:$Q,'May Payment'!$H11)</f>
        <v>7467</v>
      </c>
      <c r="AJ11" s="5">
        <f t="shared" si="1"/>
        <v>105888.00378673739</v>
      </c>
      <c r="AK11" s="120">
        <f t="shared" si="3"/>
        <v>88039.190000000017</v>
      </c>
      <c r="AL11" s="369">
        <f t="shared" si="2"/>
        <v>17848.813786737373</v>
      </c>
      <c r="AM11" s="120"/>
      <c r="AN11" s="490"/>
      <c r="AO11" s="490">
        <v>88039.190000000017</v>
      </c>
      <c r="AP11" s="518">
        <f t="shared" si="4"/>
        <v>88039.190000000017</v>
      </c>
      <c r="AQ11" s="120">
        <f>IFERROR(IF(AJ11&gt;AO11,AO11,AJ11-1),"")</f>
        <v>88039.190000000017</v>
      </c>
      <c r="AR11" s="49">
        <f>AJ11-AQ11</f>
        <v>17848.813786737373</v>
      </c>
      <c r="AS11" s="490"/>
      <c r="AT11" s="469">
        <f>AQ11+AS11</f>
        <v>88039.190000000017</v>
      </c>
      <c r="AU11" s="49">
        <f>AR11-AS11</f>
        <v>17848.813786737373</v>
      </c>
      <c r="AV11" s="5"/>
      <c r="AY11" s="120"/>
    </row>
    <row r="12" spans="1:59" x14ac:dyDescent="0.3">
      <c r="B12">
        <v>3022014</v>
      </c>
      <c r="C12">
        <v>2014</v>
      </c>
      <c r="D12" t="s">
        <v>91</v>
      </c>
      <c r="H12" t="s">
        <v>92</v>
      </c>
      <c r="I12" t="s">
        <v>93</v>
      </c>
      <c r="J12" s="7">
        <f>IFERROR(_xlfn.XLOOKUP(H12,'APT 25-26'!D:D,'APT 25-26'!CR:CR),"")</f>
        <v>280888.24330821878</v>
      </c>
      <c r="K12" s="7">
        <f>SUMIFS(NurserySupplement!$Z:$Z,NurserySupplement!$M:$M,K$4,NurserySupplement!$B:$B,B12)</f>
        <v>0</v>
      </c>
      <c r="L12" s="7"/>
      <c r="M12" s="7">
        <f>SUMIFS(HNPlaces!$Z:$Z,HNPlaces!$M:$M,M$4,HNPlaces!$Q:$Q,'May Payment'!$H12)</f>
        <v>0</v>
      </c>
      <c r="N12" s="7">
        <f>SUMIFS(HNPlaces!$Z:$Z,HNPlaces!$M:$M,N$4,HNPlaces!$Q:$Q,'May Payment'!$H12)</f>
        <v>0</v>
      </c>
      <c r="O12" s="7">
        <f>SUMIFS(HNPlaces!$Z:$Z,HNPlaces!$M:$M,O$4,HNPlaces!$Q:$Q,'May Payment'!$H12)</f>
        <v>0</v>
      </c>
      <c r="P12" s="7">
        <f>SUMIFS(HNPlaces!$Z:$Z,HNPlaces!$M:$M,P$4,HNPlaces!$Q:$Q,'May Payment'!$H12)</f>
        <v>0</v>
      </c>
      <c r="Q12" s="7">
        <f>SUMIFS(HNPlaces!$Z:$Z,HNPlaces!$M:$M,Q$4,HNPlaces!$Q:$Q,'May Payment'!$H12)</f>
        <v>0</v>
      </c>
      <c r="R12" s="7">
        <f>SUMIFS(HNPlaces!$Z:$Z,HNPlaces!$M:$M,R$4,HNPlaces!$Q:$Q,'May Payment'!$H12)</f>
        <v>2307.6923076923076</v>
      </c>
      <c r="S12" s="7">
        <f>SUMIFS(HNPlaces!$Z:$Z,HNPlaces!$M:$M,S$4,HNPlaces!$Q:$Q,'May Payment'!$H12)</f>
        <v>0</v>
      </c>
      <c r="T12" s="7">
        <f>SUMIFS(HNTopUp!$Z:$Z,HNTopUp!$M:$M,T$4,HNTopUp!B:B,'May Payment'!B12)</f>
        <v>0</v>
      </c>
      <c r="U12" s="7">
        <f>SUMIFS(HNTopUp!$Z:$Z,HNTopUp!$M:$M,U$4,HNTopUp!B:B,'May Payment'!B12)</f>
        <v>18355.461794871793</v>
      </c>
      <c r="V12" s="7">
        <f>SUMIFS(HNTopUp!$Z:$Z,HNTopUp!$M:$M,V$4,HNTopUp!$B:$B,'May Payment'!$B12)</f>
        <v>0</v>
      </c>
      <c r="W12" s="7">
        <f>SUMIFS(HNTopUp!$Z:$Z,HNTopUp!$M:$M,W$4,HNTopUp!$B:$B,'May Payment'!$B12)</f>
        <v>9911.538461538461</v>
      </c>
      <c r="X12" s="7">
        <f>SUMIFS(HNTopUp!$Z:$Z,HNTopUp!$M:$M,X$4,HNTopUp!$B:$B,'May Payment'!$B12)</f>
        <v>0</v>
      </c>
      <c r="Y12" s="7">
        <f>SUMIFS(HNTopUp!$Z:$Z,HNTopUp!$M:$M,Y$4,HNTopUp!$B:$B,'May Payment'!$B12)</f>
        <v>0</v>
      </c>
      <c r="Z12" s="7">
        <f>SUMIFS(HNTopUp!$Z:$Z,HNTopUp!$M:$M,Z$4,HNTopUp!$B:$B,'May Payment'!$B12)</f>
        <v>0</v>
      </c>
      <c r="AA12" s="7">
        <f>SUMIFS(POST16!$Z:$Z,POST16!$M:$M,AA$4,POST16!$Q:$Q,'May Payment'!$H12)</f>
        <v>0</v>
      </c>
      <c r="AB12" s="7">
        <f>SUMIFS(POST16!$Z:$Z,POST16!$M:$M,AB$4,POST16!$Q:$Q,'May Payment'!$H12)</f>
        <v>0</v>
      </c>
      <c r="AC12" s="7">
        <f>SUMIFS(POST16!$Z:$Z,POST16!$M:$M,AC$4,POST16!$Q:$Q,'May Payment'!$H12)</f>
        <v>0</v>
      </c>
      <c r="AD12" s="7">
        <f>SUMIFS(POST16!$Z:$Z,POST16!$M:$M,AD$4,POST16!$Q:$Q,'May Payment'!$H12)</f>
        <v>0</v>
      </c>
      <c r="AE12" s="7">
        <f>SUMIFS(POST16!$Z:$Z,POST16!$M:$M,AE$4,POST16!$Q:$Q,'May Payment'!$H12)</f>
        <v>0</v>
      </c>
      <c r="AF12" s="7">
        <f>SUMIFS(MISC!$Z:$Z,MISC!$M:$M,AF$4,MISC!$Q:$Q,H12)</f>
        <v>0</v>
      </c>
      <c r="AG12" s="7">
        <f>SUMIFS(MISC!$Z:$Z,MISC!$M:$M,AG$4,MISC!$Q:$Q,H12)</f>
        <v>0</v>
      </c>
      <c r="AH12" s="7">
        <f>SUMIFS(Asylum!$Z:$Z,Asylum!$M:$M,AH$4,Asylum!$Q:$Q,'May Payment'!$H12)</f>
        <v>0</v>
      </c>
      <c r="AI12" s="7">
        <f>SUMIFS(PESports!$Z:$Z,PESports!$M:$M,AI$4,PESports!$Q:$Q,'May Payment'!$H12)</f>
        <v>8912</v>
      </c>
      <c r="AJ12" s="5">
        <f t="shared" si="1"/>
        <v>320374.93587232131</v>
      </c>
      <c r="AK12" s="120"/>
      <c r="AL12" s="369">
        <f t="shared" si="2"/>
        <v>320374.93587232131</v>
      </c>
      <c r="AN12" s="490"/>
      <c r="AO12" s="490" t="s">
        <v>24697</v>
      </c>
      <c r="AP12" s="518"/>
      <c r="AR12" s="388"/>
      <c r="AS12" s="5"/>
      <c r="AU12" s="288"/>
      <c r="AV12" s="5"/>
    </row>
    <row r="13" spans="1:59" x14ac:dyDescent="0.3">
      <c r="B13">
        <v>3022015</v>
      </c>
      <c r="C13">
        <v>2015</v>
      </c>
      <c r="D13" t="s">
        <v>241</v>
      </c>
      <c r="E13" t="s">
        <v>748</v>
      </c>
      <c r="H13" t="s">
        <v>242</v>
      </c>
      <c r="I13" t="s">
        <v>243</v>
      </c>
      <c r="J13" s="7">
        <f>IFERROR(_xlfn.XLOOKUP(H13,'APT 25-26'!D:D,'APT 25-26'!CR:CR),"")</f>
        <v>93508.556152435165</v>
      </c>
      <c r="K13" s="7">
        <f>SUMIFS(NurserySupplement!$Z:$Z,NurserySupplement!$M:$M,K$4,NurserySupplement!$B:$B,B13)</f>
        <v>0</v>
      </c>
      <c r="L13" s="7"/>
      <c r="M13" s="7">
        <f>SUMIFS(HNPlaces!$Z:$Z,HNPlaces!$M:$M,M$4,HNPlaces!$Q:$Q,'May Payment'!$H13)</f>
        <v>0</v>
      </c>
      <c r="N13" s="7">
        <f>SUMIFS(HNPlaces!$Z:$Z,HNPlaces!$M:$M,N$4,HNPlaces!$Q:$Q,'May Payment'!$H13)</f>
        <v>0</v>
      </c>
      <c r="O13" s="7">
        <f>SUMIFS(HNPlaces!$Z:$Z,HNPlaces!$M:$M,O$4,HNPlaces!$Q:$Q,'May Payment'!$H13)</f>
        <v>0</v>
      </c>
      <c r="P13" s="7">
        <f>SUMIFS(HNPlaces!$Z:$Z,HNPlaces!$M:$M,P$4,HNPlaces!$Q:$Q,'May Payment'!$H13)</f>
        <v>0</v>
      </c>
      <c r="Q13" s="7">
        <f>SUMIFS(HNPlaces!$Z:$Z,HNPlaces!$M:$M,Q$4,HNPlaces!$Q:$Q,'May Payment'!$H13)</f>
        <v>0</v>
      </c>
      <c r="R13" s="7">
        <f>SUMIFS(HNPlaces!$Z:$Z,HNPlaces!$M:$M,R$4,HNPlaces!$Q:$Q,'May Payment'!$H13)</f>
        <v>7384.6153846153848</v>
      </c>
      <c r="S13" s="7">
        <f>SUMIFS(HNPlaces!$Z:$Z,HNPlaces!$M:$M,S$4,HNPlaces!$Q:$Q,'May Payment'!$H13)</f>
        <v>0</v>
      </c>
      <c r="T13" s="7">
        <f>SUMIFS(HNTopUp!$Z:$Z,HNTopUp!$M:$M,T$4,HNTopUp!B:B,'May Payment'!B13)</f>
        <v>0</v>
      </c>
      <c r="U13" s="7">
        <f>SUMIFS(HNTopUp!$Z:$Z,HNTopUp!$M:$M,U$4,HNTopUp!B:B,'May Payment'!B13)</f>
        <v>8558.9230769230762</v>
      </c>
      <c r="V13" s="7">
        <f>SUMIFS(HNTopUp!$Z:$Z,HNTopUp!$M:$M,V$4,HNTopUp!$B:$B,'May Payment'!$B13)</f>
        <v>0</v>
      </c>
      <c r="W13" s="7">
        <f>SUMIFS(HNTopUp!$Z:$Z,HNTopUp!$M:$M,W$4,HNTopUp!$B:$B,'May Payment'!$B13)</f>
        <v>20155.692307692309</v>
      </c>
      <c r="X13" s="7">
        <f>SUMIFS(HNTopUp!$Z:$Z,HNTopUp!$M:$M,X$4,HNTopUp!$B:$B,'May Payment'!$B13)</f>
        <v>0</v>
      </c>
      <c r="Y13" s="7">
        <f>SUMIFS(HNTopUp!$Z:$Z,HNTopUp!$M:$M,Y$4,HNTopUp!$B:$B,'May Payment'!$B13)</f>
        <v>0</v>
      </c>
      <c r="Z13" s="7">
        <f>SUMIFS(HNTopUp!$Z:$Z,HNTopUp!$M:$M,Z$4,HNTopUp!$B:$B,'May Payment'!$B13)</f>
        <v>0</v>
      </c>
      <c r="AA13" s="7">
        <f>SUMIFS(POST16!$Z:$Z,POST16!$M:$M,AA$4,POST16!$Q:$Q,'May Payment'!$H13)</f>
        <v>0</v>
      </c>
      <c r="AB13" s="7">
        <f>SUMIFS(POST16!$Z:$Z,POST16!$M:$M,AB$4,POST16!$Q:$Q,'May Payment'!$H13)</f>
        <v>0</v>
      </c>
      <c r="AC13" s="7">
        <f>SUMIFS(POST16!$Z:$Z,POST16!$M:$M,AC$4,POST16!$Q:$Q,'May Payment'!$H13)</f>
        <v>0</v>
      </c>
      <c r="AD13" s="7">
        <f>SUMIFS(POST16!$Z:$Z,POST16!$M:$M,AD$4,POST16!$Q:$Q,'May Payment'!$H13)</f>
        <v>0</v>
      </c>
      <c r="AE13" s="7">
        <f>SUMIFS(POST16!$Z:$Z,POST16!$M:$M,AE$4,POST16!$Q:$Q,'May Payment'!$H13)</f>
        <v>0</v>
      </c>
      <c r="AF13" s="7">
        <f>SUMIFS(MISC!$Z:$Z,MISC!$M:$M,AF$4,MISC!$Q:$Q,H13)</f>
        <v>0</v>
      </c>
      <c r="AG13" s="7">
        <f>SUMIFS(MISC!$Z:$Z,MISC!$M:$M,AG$4,MISC!$Q:$Q,H13)</f>
        <v>0</v>
      </c>
      <c r="AH13" s="7">
        <f>SUMIFS(Asylum!$Z:$Z,Asylum!$M:$M,AH$4,Asylum!$Q:$Q,'May Payment'!$H13)</f>
        <v>0</v>
      </c>
      <c r="AI13" s="7">
        <f>SUMIFS(PESports!$Z:$Z,PESports!$M:$M,AI$4,PESports!$Q:$Q,'May Payment'!$H13)</f>
        <v>7358</v>
      </c>
      <c r="AJ13" s="5">
        <f t="shared" si="1"/>
        <v>136965.78692166595</v>
      </c>
      <c r="AK13" s="120">
        <f t="shared" si="3"/>
        <v>136964.78692166595</v>
      </c>
      <c r="AL13" s="369">
        <f t="shared" si="2"/>
        <v>1</v>
      </c>
      <c r="AM13" s="5"/>
      <c r="AN13" s="490">
        <f>IFERROR(_xlfn.XLOOKUP(B13,'Monthly Payroll Deductions'!B:B,'Monthly Payroll Deductions'!L:L),"0")</f>
        <v>148930.8621053735</v>
      </c>
      <c r="AO13" s="490">
        <v>169284.50000000003</v>
      </c>
      <c r="AP13" s="518">
        <f t="shared" si="4"/>
        <v>318215.36210537353</v>
      </c>
      <c r="AQ13" s="120">
        <f>IFERROR(IF(AJ13&gt;AO13,AO13,AJ13-1),"")</f>
        <v>136964.78692166595</v>
      </c>
      <c r="AR13" s="49">
        <f>AJ13-AQ13</f>
        <v>1</v>
      </c>
      <c r="AS13" s="490"/>
      <c r="AT13" s="469">
        <f>AQ13+AS13</f>
        <v>136964.78692166595</v>
      </c>
      <c r="AU13" s="49">
        <f>AR13-AS13</f>
        <v>1</v>
      </c>
      <c r="AV13" s="5"/>
      <c r="AY13" s="120"/>
    </row>
    <row r="14" spans="1:59" x14ac:dyDescent="0.3">
      <c r="B14">
        <v>3022016</v>
      </c>
      <c r="C14">
        <v>2016</v>
      </c>
      <c r="D14" t="s">
        <v>160</v>
      </c>
      <c r="E14" t="s">
        <v>748</v>
      </c>
      <c r="H14" t="s">
        <v>161</v>
      </c>
      <c r="I14" t="s">
        <v>162</v>
      </c>
      <c r="J14" s="7">
        <f>IFERROR(_xlfn.XLOOKUP(H14,'APT 25-26'!D:D,'APT 25-26'!CR:CR),"")</f>
        <v>92023.076570340054</v>
      </c>
      <c r="K14" s="7">
        <f>SUMIFS(NurserySupplement!$Z:$Z,NurserySupplement!$M:$M,K$4,NurserySupplement!$B:$B,B14)</f>
        <v>0</v>
      </c>
      <c r="L14" s="7"/>
      <c r="M14" s="7">
        <f>SUMIFS(HNPlaces!$Z:$Z,HNPlaces!$M:$M,M$4,HNPlaces!$Q:$Q,'May Payment'!$H14)</f>
        <v>0</v>
      </c>
      <c r="N14" s="7">
        <f>SUMIFS(HNPlaces!$Z:$Z,HNPlaces!$M:$M,N$4,HNPlaces!$Q:$Q,'May Payment'!$H14)</f>
        <v>0</v>
      </c>
      <c r="O14" s="7">
        <f>SUMIFS(HNPlaces!$Z:$Z,HNPlaces!$M:$M,O$4,HNPlaces!$Q:$Q,'May Payment'!$H14)</f>
        <v>0</v>
      </c>
      <c r="P14" s="7">
        <f>SUMIFS(HNPlaces!$Z:$Z,HNPlaces!$M:$M,P$4,HNPlaces!$Q:$Q,'May Payment'!$H14)</f>
        <v>0</v>
      </c>
      <c r="Q14" s="7">
        <f>SUMIFS(HNPlaces!$Z:$Z,HNPlaces!$M:$M,Q$4,HNPlaces!$Q:$Q,'May Payment'!$H14)</f>
        <v>0</v>
      </c>
      <c r="R14" s="7">
        <f>SUMIFS(HNPlaces!$Z:$Z,HNPlaces!$M:$M,R$4,HNPlaces!$Q:$Q,'May Payment'!$H14)</f>
        <v>0</v>
      </c>
      <c r="S14" s="7">
        <f>SUMIFS(HNPlaces!$Z:$Z,HNPlaces!$M:$M,S$4,HNPlaces!$Q:$Q,'May Payment'!$H14)</f>
        <v>0</v>
      </c>
      <c r="T14" s="7">
        <f>SUMIFS(HNTopUp!$Z:$Z,HNTopUp!$M:$M,T$4,HNTopUp!B:B,'May Payment'!B14)</f>
        <v>0</v>
      </c>
      <c r="U14" s="7">
        <f>SUMIFS(HNTopUp!$Z:$Z,HNTopUp!$M:$M,U$4,HNTopUp!B:B,'May Payment'!B14)</f>
        <v>7236.2753846153846</v>
      </c>
      <c r="V14" s="7">
        <f>SUMIFS(HNTopUp!$Z:$Z,HNTopUp!$M:$M,V$4,HNTopUp!$B:$B,'May Payment'!$B14)</f>
        <v>0</v>
      </c>
      <c r="W14" s="7">
        <f>SUMIFS(HNTopUp!$Z:$Z,HNTopUp!$M:$M,W$4,HNTopUp!$B:$B,'May Payment'!$B14)</f>
        <v>0</v>
      </c>
      <c r="X14" s="7">
        <f>SUMIFS(HNTopUp!$Z:$Z,HNTopUp!$M:$M,X$4,HNTopUp!$B:$B,'May Payment'!$B14)</f>
        <v>0</v>
      </c>
      <c r="Y14" s="7">
        <f>SUMIFS(HNTopUp!$Z:$Z,HNTopUp!$M:$M,Y$4,HNTopUp!$B:$B,'May Payment'!$B14)</f>
        <v>0</v>
      </c>
      <c r="Z14" s="7">
        <f>SUMIFS(HNTopUp!$Z:$Z,HNTopUp!$M:$M,Z$4,HNTopUp!$B:$B,'May Payment'!$B14)</f>
        <v>0</v>
      </c>
      <c r="AA14" s="7">
        <f>SUMIFS(POST16!$Z:$Z,POST16!$M:$M,AA$4,POST16!$Q:$Q,'May Payment'!$H14)</f>
        <v>0</v>
      </c>
      <c r="AB14" s="7">
        <f>SUMIFS(POST16!$Z:$Z,POST16!$M:$M,AB$4,POST16!$Q:$Q,'May Payment'!$H14)</f>
        <v>0</v>
      </c>
      <c r="AC14" s="7">
        <f>SUMIFS(POST16!$Z:$Z,POST16!$M:$M,AC$4,POST16!$Q:$Q,'May Payment'!$H14)</f>
        <v>0</v>
      </c>
      <c r="AD14" s="7">
        <f>SUMIFS(POST16!$Z:$Z,POST16!$M:$M,AD$4,POST16!$Q:$Q,'May Payment'!$H14)</f>
        <v>0</v>
      </c>
      <c r="AE14" s="7">
        <f>SUMIFS(POST16!$Z:$Z,POST16!$M:$M,AE$4,POST16!$Q:$Q,'May Payment'!$H14)</f>
        <v>0</v>
      </c>
      <c r="AF14" s="7">
        <f>SUMIFS(MISC!$Z:$Z,MISC!$M:$M,AF$4,MISC!$Q:$Q,H14)</f>
        <v>0</v>
      </c>
      <c r="AG14" s="7">
        <f>SUMIFS(MISC!$Z:$Z,MISC!$M:$M,AG$4,MISC!$Q:$Q,H14)</f>
        <v>0</v>
      </c>
      <c r="AH14" s="7">
        <f>SUMIFS(Asylum!$Z:$Z,Asylum!$M:$M,AH$4,Asylum!$Q:$Q,'May Payment'!$H14)</f>
        <v>0</v>
      </c>
      <c r="AI14" s="7">
        <f>SUMIFS(PESports!$Z:$Z,PESports!$M:$M,AI$4,PESports!$Q:$Q,'May Payment'!$H14)</f>
        <v>7421</v>
      </c>
      <c r="AJ14" s="5">
        <f t="shared" si="1"/>
        <v>106680.35195495543</v>
      </c>
      <c r="AK14" s="120">
        <f t="shared" si="3"/>
        <v>94340.83</v>
      </c>
      <c r="AL14" s="369">
        <f t="shared" si="2"/>
        <v>12339.521954955431</v>
      </c>
      <c r="AM14" s="120"/>
      <c r="AN14" s="490"/>
      <c r="AO14" s="490">
        <v>94340.83</v>
      </c>
      <c r="AP14" s="518">
        <f t="shared" si="4"/>
        <v>94340.83</v>
      </c>
      <c r="AQ14" s="120">
        <f>IFERROR(IF(AJ14&gt;AO14,AO14,AJ14-1),"")</f>
        <v>94340.83</v>
      </c>
      <c r="AR14" s="49">
        <f>AJ14-AQ14</f>
        <v>12339.521954955431</v>
      </c>
      <c r="AS14" s="490"/>
      <c r="AT14" s="469">
        <f>AQ14+AS14</f>
        <v>94340.83</v>
      </c>
      <c r="AU14" s="49">
        <f>AR14-AS14</f>
        <v>12339.521954955431</v>
      </c>
      <c r="AV14" s="5"/>
      <c r="AY14" s="120"/>
    </row>
    <row r="15" spans="1:59" x14ac:dyDescent="0.3">
      <c r="B15">
        <v>3022017</v>
      </c>
      <c r="C15">
        <v>2017</v>
      </c>
      <c r="D15" t="s">
        <v>61</v>
      </c>
      <c r="E15" t="s">
        <v>748</v>
      </c>
      <c r="H15" t="s">
        <v>62</v>
      </c>
      <c r="I15" t="s">
        <v>63</v>
      </c>
      <c r="J15" s="7">
        <f>IFERROR(_xlfn.XLOOKUP(H15,'APT 25-26'!D:D,'APT 25-26'!CR:CR),"")</f>
        <v>171829.00494787676</v>
      </c>
      <c r="K15" s="7">
        <f>SUMIFS(NurserySupplement!$Z:$Z,NurserySupplement!$M:$M,K$4,NurserySupplement!$B:$B,B15)</f>
        <v>0</v>
      </c>
      <c r="L15" s="7"/>
      <c r="M15" s="7">
        <f>SUMIFS(HNPlaces!$Z:$Z,HNPlaces!$M:$M,M$4,HNPlaces!$Q:$Q,'May Payment'!$H15)</f>
        <v>0</v>
      </c>
      <c r="N15" s="7">
        <f>SUMIFS(HNPlaces!$Z:$Z,HNPlaces!$M:$M,N$4,HNPlaces!$Q:$Q,'May Payment'!$H15)</f>
        <v>0</v>
      </c>
      <c r="O15" s="7">
        <f>SUMIFS(HNPlaces!$Z:$Z,HNPlaces!$M:$M,O$4,HNPlaces!$Q:$Q,'May Payment'!$H15)</f>
        <v>0</v>
      </c>
      <c r="P15" s="7">
        <f>SUMIFS(HNPlaces!$Z:$Z,HNPlaces!$M:$M,P$4,HNPlaces!$Q:$Q,'May Payment'!$H15)</f>
        <v>0</v>
      </c>
      <c r="Q15" s="7">
        <f>SUMIFS(HNPlaces!$Z:$Z,HNPlaces!$M:$M,Q$4,HNPlaces!$Q:$Q,'May Payment'!$H15)</f>
        <v>0</v>
      </c>
      <c r="R15" s="7">
        <f>SUMIFS(HNPlaces!$Z:$Z,HNPlaces!$M:$M,R$4,HNPlaces!$Q:$Q,'May Payment'!$H15)</f>
        <v>0</v>
      </c>
      <c r="S15" s="7">
        <f>SUMIFS(HNPlaces!$Z:$Z,HNPlaces!$M:$M,S$4,HNPlaces!$Q:$Q,'May Payment'!$H15)</f>
        <v>0</v>
      </c>
      <c r="T15" s="7">
        <f>SUMIFS(HNTopUp!$Z:$Z,HNTopUp!$M:$M,T$4,HNTopUp!B:B,'May Payment'!B15)</f>
        <v>0</v>
      </c>
      <c r="U15" s="7">
        <f>SUMIFS(HNTopUp!$Z:$Z,HNTopUp!$M:$M,U$4,HNTopUp!B:B,'May Payment'!B15)</f>
        <v>18178.025641025641</v>
      </c>
      <c r="V15" s="7">
        <f>SUMIFS(HNTopUp!$Z:$Z,HNTopUp!$M:$M,V$4,HNTopUp!$B:$B,'May Payment'!$B15)</f>
        <v>0</v>
      </c>
      <c r="W15" s="7">
        <f>SUMIFS(HNTopUp!$Z:$Z,HNTopUp!$M:$M,W$4,HNTopUp!$B:$B,'May Payment'!$B15)</f>
        <v>0</v>
      </c>
      <c r="X15" s="7">
        <f>SUMIFS(HNTopUp!$Z:$Z,HNTopUp!$M:$M,X$4,HNTopUp!$B:$B,'May Payment'!$B15)</f>
        <v>0</v>
      </c>
      <c r="Y15" s="7">
        <f>SUMIFS(HNTopUp!$Z:$Z,HNTopUp!$M:$M,Y$4,HNTopUp!$B:$B,'May Payment'!$B15)</f>
        <v>0</v>
      </c>
      <c r="Z15" s="7">
        <f>SUMIFS(HNTopUp!$Z:$Z,HNTopUp!$M:$M,Z$4,HNTopUp!$B:$B,'May Payment'!$B15)</f>
        <v>0</v>
      </c>
      <c r="AA15" s="7">
        <f>SUMIFS(POST16!$Z:$Z,POST16!$M:$M,AA$4,POST16!$Q:$Q,'May Payment'!$H15)</f>
        <v>0</v>
      </c>
      <c r="AB15" s="7">
        <f>SUMIFS(POST16!$Z:$Z,POST16!$M:$M,AB$4,POST16!$Q:$Q,'May Payment'!$H15)</f>
        <v>0</v>
      </c>
      <c r="AC15" s="7">
        <f>SUMIFS(POST16!$Z:$Z,POST16!$M:$M,AC$4,POST16!$Q:$Q,'May Payment'!$H15)</f>
        <v>0</v>
      </c>
      <c r="AD15" s="7">
        <f>SUMIFS(POST16!$Z:$Z,POST16!$M:$M,AD$4,POST16!$Q:$Q,'May Payment'!$H15)</f>
        <v>0</v>
      </c>
      <c r="AE15" s="7">
        <f>SUMIFS(POST16!$Z:$Z,POST16!$M:$M,AE$4,POST16!$Q:$Q,'May Payment'!$H15)</f>
        <v>0</v>
      </c>
      <c r="AF15" s="7">
        <f>SUMIFS(MISC!$Z:$Z,MISC!$M:$M,AF$4,MISC!$Q:$Q,H15)</f>
        <v>0</v>
      </c>
      <c r="AG15" s="7">
        <f>SUMIFS(MISC!$Z:$Z,MISC!$M:$M,AG$4,MISC!$Q:$Q,H15)</f>
        <v>0</v>
      </c>
      <c r="AH15" s="7">
        <f>SUMIFS(Asylum!$Z:$Z,Asylum!$M:$M,AH$4,Asylum!$Q:$Q,'May Payment'!$H15)</f>
        <v>0</v>
      </c>
      <c r="AI15" s="7">
        <f>SUMIFS(PESports!$Z:$Z,PESports!$M:$M,AI$4,PESports!$Q:$Q,'May Payment'!$H15)</f>
        <v>8133</v>
      </c>
      <c r="AJ15" s="5">
        <f t="shared" si="1"/>
        <v>198140.03058890242</v>
      </c>
      <c r="AK15" s="120">
        <f t="shared" si="3"/>
        <v>198139.03058890242</v>
      </c>
      <c r="AL15" s="369">
        <f t="shared" si="2"/>
        <v>1</v>
      </c>
      <c r="AM15" s="120"/>
      <c r="AN15" s="490">
        <f>IFERROR(_xlfn.XLOOKUP(B15,'Monthly Payroll Deductions'!B:B,'Monthly Payroll Deductions'!L:L),"0")</f>
        <v>14752.790000000037</v>
      </c>
      <c r="AO15" s="490">
        <v>187214.60000000003</v>
      </c>
      <c r="AP15" s="518">
        <f t="shared" si="4"/>
        <v>201967.39000000007</v>
      </c>
      <c r="AQ15" s="120">
        <f>IFERROR(IF(AJ15&gt;AO15,AO15,AJ15-1),"")</f>
        <v>187214.60000000003</v>
      </c>
      <c r="AR15" s="49">
        <f>AJ15-AQ15</f>
        <v>10925.430588902382</v>
      </c>
      <c r="AS15" s="490">
        <f>IF(AR15&gt;AN15,AN15,AR15-1)</f>
        <v>10924.430588902382</v>
      </c>
      <c r="AT15" s="469">
        <f>AQ15+AS15</f>
        <v>198139.03058890242</v>
      </c>
      <c r="AU15" s="49">
        <f>AR15-AS15</f>
        <v>1</v>
      </c>
      <c r="AV15" s="5"/>
      <c r="AY15" s="120">
        <f>AS15</f>
        <v>10924.430588902382</v>
      </c>
    </row>
    <row r="16" spans="1:59" x14ac:dyDescent="0.3">
      <c r="B16">
        <v>3022019</v>
      </c>
      <c r="C16">
        <v>2019</v>
      </c>
      <c r="D16" t="s">
        <v>40</v>
      </c>
      <c r="E16" t="s">
        <v>748</v>
      </c>
      <c r="H16" t="s">
        <v>41</v>
      </c>
      <c r="I16" t="s">
        <v>42</v>
      </c>
      <c r="J16" s="7">
        <f>IFERROR(_xlfn.XLOOKUP(H16,'APT 25-26'!D:D,'APT 25-26'!CR:CR),"")</f>
        <v>88173.359373626387</v>
      </c>
      <c r="K16" s="7">
        <f>SUMIFS(NurserySupplement!$Z:$Z,NurserySupplement!$M:$M,K$4,NurserySupplement!$B:$B,B16)</f>
        <v>0</v>
      </c>
      <c r="L16" s="7"/>
      <c r="M16" s="7">
        <f>SUMIFS(HNPlaces!$Z:$Z,HNPlaces!$M:$M,M$4,HNPlaces!$Q:$Q,'May Payment'!$H16)</f>
        <v>0</v>
      </c>
      <c r="N16" s="7">
        <f>SUMIFS(HNPlaces!$Z:$Z,HNPlaces!$M:$M,N$4,HNPlaces!$Q:$Q,'May Payment'!$H16)</f>
        <v>0</v>
      </c>
      <c r="O16" s="7">
        <f>SUMIFS(HNPlaces!$Z:$Z,HNPlaces!$M:$M,O$4,HNPlaces!$Q:$Q,'May Payment'!$H16)</f>
        <v>0</v>
      </c>
      <c r="P16" s="7">
        <f>SUMIFS(HNPlaces!$Z:$Z,HNPlaces!$M:$M,P$4,HNPlaces!$Q:$Q,'May Payment'!$H16)</f>
        <v>0</v>
      </c>
      <c r="Q16" s="7">
        <f>SUMIFS(HNPlaces!$Z:$Z,HNPlaces!$M:$M,Q$4,HNPlaces!$Q:$Q,'May Payment'!$H16)</f>
        <v>0</v>
      </c>
      <c r="R16" s="7">
        <f>SUMIFS(HNPlaces!$Z:$Z,HNPlaces!$M:$M,R$4,HNPlaces!$Q:$Q,'May Payment'!$H16)</f>
        <v>0</v>
      </c>
      <c r="S16" s="7">
        <f>SUMIFS(HNPlaces!$Z:$Z,HNPlaces!$M:$M,S$4,HNPlaces!$Q:$Q,'May Payment'!$H16)</f>
        <v>0</v>
      </c>
      <c r="T16" s="7">
        <f>SUMIFS(HNTopUp!$Z:$Z,HNTopUp!$M:$M,T$4,HNTopUp!B:B,'May Payment'!B16)</f>
        <v>0</v>
      </c>
      <c r="U16" s="7">
        <f>SUMIFS(HNTopUp!$Z:$Z,HNTopUp!$M:$M,U$4,HNTopUp!B:B,'May Payment'!B16)</f>
        <v>6518.6033333333335</v>
      </c>
      <c r="V16" s="7">
        <f>SUMIFS(HNTopUp!$Z:$Z,HNTopUp!$M:$M,V$4,HNTopUp!$B:$B,'May Payment'!$B16)</f>
        <v>0</v>
      </c>
      <c r="W16" s="7">
        <f>SUMIFS(HNTopUp!$Z:$Z,HNTopUp!$M:$M,W$4,HNTopUp!$B:$B,'May Payment'!$B16)</f>
        <v>0</v>
      </c>
      <c r="X16" s="7">
        <f>SUMIFS(HNTopUp!$Z:$Z,HNTopUp!$M:$M,X$4,HNTopUp!$B:$B,'May Payment'!$B16)</f>
        <v>148.92307692307693</v>
      </c>
      <c r="Y16" s="7">
        <f>SUMIFS(HNTopUp!$Z:$Z,HNTopUp!$M:$M,Y$4,HNTopUp!$B:$B,'May Payment'!$B16)</f>
        <v>0</v>
      </c>
      <c r="Z16" s="7">
        <f>SUMIFS(HNTopUp!$Z:$Z,HNTopUp!$M:$M,Z$4,HNTopUp!$B:$B,'May Payment'!$B16)</f>
        <v>0</v>
      </c>
      <c r="AA16" s="7">
        <f>SUMIFS(POST16!$Z:$Z,POST16!$M:$M,AA$4,POST16!$Q:$Q,'May Payment'!$H16)</f>
        <v>0</v>
      </c>
      <c r="AB16" s="7">
        <f>SUMIFS(POST16!$Z:$Z,POST16!$M:$M,AB$4,POST16!$Q:$Q,'May Payment'!$H16)</f>
        <v>0</v>
      </c>
      <c r="AC16" s="7">
        <f>SUMIFS(POST16!$Z:$Z,POST16!$M:$M,AC$4,POST16!$Q:$Q,'May Payment'!$H16)</f>
        <v>0</v>
      </c>
      <c r="AD16" s="7">
        <f>SUMIFS(POST16!$Z:$Z,POST16!$M:$M,AD$4,POST16!$Q:$Q,'May Payment'!$H16)</f>
        <v>0</v>
      </c>
      <c r="AE16" s="7">
        <f>SUMIFS(POST16!$Z:$Z,POST16!$M:$M,AE$4,POST16!$Q:$Q,'May Payment'!$H16)</f>
        <v>0</v>
      </c>
      <c r="AF16" s="7">
        <f>SUMIFS(MISC!$Z:$Z,MISC!$M:$M,AF$4,MISC!$Q:$Q,H16)</f>
        <v>0</v>
      </c>
      <c r="AG16" s="7">
        <f>SUMIFS(MISC!$Z:$Z,MISC!$M:$M,AG$4,MISC!$Q:$Q,H16)</f>
        <v>0</v>
      </c>
      <c r="AH16" s="7">
        <f>SUMIFS(Asylum!$Z:$Z,Asylum!$M:$M,AH$4,Asylum!$Q:$Q,'May Payment'!$H16)</f>
        <v>0</v>
      </c>
      <c r="AI16" s="7">
        <f>SUMIFS(PESports!$Z:$Z,PESports!$M:$M,AI$4,PESports!$Q:$Q,'May Payment'!$H16)</f>
        <v>7150</v>
      </c>
      <c r="AJ16" s="5">
        <f t="shared" si="1"/>
        <v>101990.8857838828</v>
      </c>
      <c r="AK16" s="120">
        <f t="shared" si="3"/>
        <v>101989.8857838828</v>
      </c>
      <c r="AL16" s="369">
        <f t="shared" si="2"/>
        <v>1</v>
      </c>
      <c r="AM16" s="5"/>
      <c r="AN16" s="490">
        <f>IFERROR(_xlfn.XLOOKUP(B16,'Monthly Payroll Deductions'!B:B,'Monthly Payroll Deductions'!L:L),"0")</f>
        <v>219237.7910256274</v>
      </c>
      <c r="AO16" s="490">
        <v>124481.08000000003</v>
      </c>
      <c r="AP16" s="518">
        <f t="shared" si="4"/>
        <v>343718.87102562742</v>
      </c>
      <c r="AQ16" s="120">
        <f>IFERROR(IF(AJ16&gt;AO16,AO16,AJ16-1),"")</f>
        <v>101989.8857838828</v>
      </c>
      <c r="AR16" s="49">
        <f>AJ16-AQ16</f>
        <v>1</v>
      </c>
      <c r="AS16" s="490"/>
      <c r="AT16" s="469">
        <f>AQ16+AS16</f>
        <v>101989.8857838828</v>
      </c>
      <c r="AU16" s="49">
        <f>AR16-AS16</f>
        <v>1</v>
      </c>
      <c r="AV16" s="5"/>
      <c r="AY16" s="120"/>
    </row>
    <row r="17" spans="1:52" x14ac:dyDescent="0.3">
      <c r="B17">
        <v>3022023</v>
      </c>
      <c r="C17">
        <v>2023</v>
      </c>
      <c r="D17" t="s">
        <v>88</v>
      </c>
      <c r="F17" t="s">
        <v>275</v>
      </c>
      <c r="H17" t="s">
        <v>89</v>
      </c>
      <c r="I17" t="s">
        <v>90</v>
      </c>
      <c r="J17" s="7">
        <f>IFERROR(_xlfn.XLOOKUP(H17,'APT 25-26'!D:D,'APT 25-26'!CR:CR),"")</f>
        <v>191092.62049254688</v>
      </c>
      <c r="K17" s="7">
        <f>SUMIFS(NurserySupplement!$Z:$Z,NurserySupplement!$M:$M,K$4,NurserySupplement!$B:$B,B17)</f>
        <v>0</v>
      </c>
      <c r="L17" s="7"/>
      <c r="M17" s="7">
        <f>SUMIFS(HNPlaces!$Z:$Z,HNPlaces!$M:$M,M$4,HNPlaces!$Q:$Q,'May Payment'!$H17)</f>
        <v>0</v>
      </c>
      <c r="N17" s="7">
        <f>SUMIFS(HNPlaces!$Z:$Z,HNPlaces!$M:$M,N$4,HNPlaces!$Q:$Q,'May Payment'!$H17)</f>
        <v>0</v>
      </c>
      <c r="O17" s="7">
        <f>SUMIFS(HNPlaces!$Z:$Z,HNPlaces!$M:$M,O$4,HNPlaces!$Q:$Q,'May Payment'!$H17)</f>
        <v>0</v>
      </c>
      <c r="P17" s="7">
        <f>SUMIFS(HNPlaces!$Z:$Z,HNPlaces!$M:$M,P$4,HNPlaces!$Q:$Q,'May Payment'!$H17)</f>
        <v>0</v>
      </c>
      <c r="Q17" s="7">
        <f>SUMIFS(HNPlaces!$Z:$Z,HNPlaces!$M:$M,Q$4,HNPlaces!$Q:$Q,'May Payment'!$H17)</f>
        <v>0</v>
      </c>
      <c r="R17" s="7">
        <f>SUMIFS(HNPlaces!$Z:$Z,HNPlaces!$M:$M,R$4,HNPlaces!$Q:$Q,'May Payment'!$H17)</f>
        <v>0</v>
      </c>
      <c r="S17" s="7">
        <f>SUMIFS(HNPlaces!$Z:$Z,HNPlaces!$M:$M,S$4,HNPlaces!$Q:$Q,'May Payment'!$H17)</f>
        <v>0</v>
      </c>
      <c r="T17" s="7">
        <f>SUMIFS(HNTopUp!$Z:$Z,HNTopUp!$M:$M,T$4,HNTopUp!B:B,'May Payment'!B17)</f>
        <v>0</v>
      </c>
      <c r="U17" s="7">
        <f>SUMIFS(HNTopUp!$Z:$Z,HNTopUp!$M:$M,U$4,HNTopUp!B:B,'May Payment'!B17)</f>
        <v>12027.589743589746</v>
      </c>
      <c r="V17" s="7">
        <f>SUMIFS(HNTopUp!$Z:$Z,HNTopUp!$M:$M,V$4,HNTopUp!$B:$B,'May Payment'!$B17)</f>
        <v>0</v>
      </c>
      <c r="W17" s="7">
        <f>SUMIFS(HNTopUp!$Z:$Z,HNTopUp!$M:$M,W$4,HNTopUp!$B:$B,'May Payment'!$B17)</f>
        <v>0</v>
      </c>
      <c r="X17" s="7">
        <f>SUMIFS(HNTopUp!$Z:$Z,HNTopUp!$M:$M,X$4,HNTopUp!$B:$B,'May Payment'!$B17)</f>
        <v>0</v>
      </c>
      <c r="Y17" s="7">
        <f>SUMIFS(HNTopUp!$Z:$Z,HNTopUp!$M:$M,Y$4,HNTopUp!$B:$B,'May Payment'!$B17)</f>
        <v>0</v>
      </c>
      <c r="Z17" s="7">
        <f>SUMIFS(HNTopUp!$Z:$Z,HNTopUp!$M:$M,Z$4,HNTopUp!$B:$B,'May Payment'!$B17)</f>
        <v>0</v>
      </c>
      <c r="AA17" s="7">
        <f>SUMIFS(POST16!$Z:$Z,POST16!$M:$M,AA$4,POST16!$Q:$Q,'May Payment'!$H17)</f>
        <v>0</v>
      </c>
      <c r="AB17" s="7">
        <f>SUMIFS(POST16!$Z:$Z,POST16!$M:$M,AB$4,POST16!$Q:$Q,'May Payment'!$H17)</f>
        <v>0</v>
      </c>
      <c r="AC17" s="7">
        <f>SUMIFS(POST16!$Z:$Z,POST16!$M:$M,AC$4,POST16!$Q:$Q,'May Payment'!$H17)</f>
        <v>0</v>
      </c>
      <c r="AD17" s="7">
        <f>SUMIFS(POST16!$Z:$Z,POST16!$M:$M,AD$4,POST16!$Q:$Q,'May Payment'!$H17)</f>
        <v>0</v>
      </c>
      <c r="AE17" s="7">
        <f>SUMIFS(POST16!$Z:$Z,POST16!$M:$M,AE$4,POST16!$Q:$Q,'May Payment'!$H17)</f>
        <v>0</v>
      </c>
      <c r="AF17" s="7">
        <f>SUMIFS(MISC!$Z:$Z,MISC!$M:$M,AF$4,MISC!$Q:$Q,H17)</f>
        <v>0</v>
      </c>
      <c r="AG17" s="7">
        <f>SUMIFS(MISC!$Z:$Z,MISC!$M:$M,AG$4,MISC!$Q:$Q,H17)</f>
        <v>0</v>
      </c>
      <c r="AH17" s="7">
        <f>SUMIFS(Asylum!$Z:$Z,Asylum!$M:$M,AH$4,Asylum!$Q:$Q,'May Payment'!$H17)</f>
        <v>0</v>
      </c>
      <c r="AI17" s="7">
        <f>SUMIFS(PESports!$Z:$Z,PESports!$M:$M,AI$4,PESports!$Q:$Q,'May Payment'!$H17)</f>
        <v>8154</v>
      </c>
      <c r="AJ17" s="5">
        <f t="shared" si="1"/>
        <v>211274.21023613663</v>
      </c>
      <c r="AK17" s="120"/>
      <c r="AL17" s="369">
        <f t="shared" si="2"/>
        <v>211274.21023613663</v>
      </c>
      <c r="AN17" s="490"/>
      <c r="AO17" s="490" t="s">
        <v>24697</v>
      </c>
      <c r="AP17" s="518"/>
      <c r="AR17" s="388"/>
      <c r="AS17" s="5"/>
      <c r="AU17" s="288"/>
      <c r="AV17" s="5"/>
    </row>
    <row r="18" spans="1:52" x14ac:dyDescent="0.3">
      <c r="B18">
        <v>3022024</v>
      </c>
      <c r="C18">
        <v>2024</v>
      </c>
      <c r="D18" t="s">
        <v>178</v>
      </c>
      <c r="E18" t="s">
        <v>748</v>
      </c>
      <c r="H18" t="s">
        <v>179</v>
      </c>
      <c r="I18" t="s">
        <v>180</v>
      </c>
      <c r="J18" s="7">
        <f>IFERROR(_xlfn.XLOOKUP(H18,'APT 25-26'!D:D,'APT 25-26'!CR:CR),"")</f>
        <v>98769.909103435435</v>
      </c>
      <c r="K18" s="7">
        <f>SUMIFS(NurserySupplement!$Z:$Z,NurserySupplement!$M:$M,K$4,NurserySupplement!$B:$B,B18)</f>
        <v>0</v>
      </c>
      <c r="L18" s="7"/>
      <c r="M18" s="7">
        <f>SUMIFS(HNPlaces!$Z:$Z,HNPlaces!$M:$M,M$4,HNPlaces!$Q:$Q,'May Payment'!$H18)</f>
        <v>0</v>
      </c>
      <c r="N18" s="7">
        <f>SUMIFS(HNPlaces!$Z:$Z,HNPlaces!$M:$M,N$4,HNPlaces!$Q:$Q,'May Payment'!$H18)</f>
        <v>0</v>
      </c>
      <c r="O18" s="7">
        <f>SUMIFS(HNPlaces!$Z:$Z,HNPlaces!$M:$M,O$4,HNPlaces!$Q:$Q,'May Payment'!$H18)</f>
        <v>0</v>
      </c>
      <c r="P18" s="7">
        <f>SUMIFS(HNPlaces!$Z:$Z,HNPlaces!$M:$M,P$4,HNPlaces!$Q:$Q,'May Payment'!$H18)</f>
        <v>0</v>
      </c>
      <c r="Q18" s="7">
        <f>SUMIFS(HNPlaces!$Z:$Z,HNPlaces!$M:$M,Q$4,HNPlaces!$Q:$Q,'May Payment'!$H18)</f>
        <v>0</v>
      </c>
      <c r="R18" s="7">
        <f>SUMIFS(HNPlaces!$Z:$Z,HNPlaces!$M:$M,R$4,HNPlaces!$Q:$Q,'May Payment'!$H18)</f>
        <v>0</v>
      </c>
      <c r="S18" s="7">
        <f>SUMIFS(HNPlaces!$Z:$Z,HNPlaces!$M:$M,S$4,HNPlaces!$Q:$Q,'May Payment'!$H18)</f>
        <v>0</v>
      </c>
      <c r="T18" s="7">
        <f>SUMIFS(HNTopUp!$Z:$Z,HNTopUp!$M:$M,T$4,HNTopUp!B:B,'May Payment'!B18)</f>
        <v>0</v>
      </c>
      <c r="U18" s="7">
        <f>SUMIFS(HNTopUp!$Z:$Z,HNTopUp!$M:$M,U$4,HNTopUp!B:B,'May Payment'!B18)</f>
        <v>8000.7692307692305</v>
      </c>
      <c r="V18" s="7">
        <f>SUMIFS(HNTopUp!$Z:$Z,HNTopUp!$M:$M,V$4,HNTopUp!$B:$B,'May Payment'!$B18)</f>
        <v>0</v>
      </c>
      <c r="W18" s="7">
        <f>SUMIFS(HNTopUp!$Z:$Z,HNTopUp!$M:$M,W$4,HNTopUp!$B:$B,'May Payment'!$B18)</f>
        <v>0</v>
      </c>
      <c r="X18" s="7">
        <f>SUMIFS(HNTopUp!$Z:$Z,HNTopUp!$M:$M,X$4,HNTopUp!$B:$B,'May Payment'!$B18)</f>
        <v>148.92307692307693</v>
      </c>
      <c r="Y18" s="7">
        <f>SUMIFS(HNTopUp!$Z:$Z,HNTopUp!$M:$M,Y$4,HNTopUp!$B:$B,'May Payment'!$B18)</f>
        <v>0</v>
      </c>
      <c r="Z18" s="7">
        <f>SUMIFS(HNTopUp!$Z:$Z,HNTopUp!$M:$M,Z$4,HNTopUp!$B:$B,'May Payment'!$B18)</f>
        <v>0</v>
      </c>
      <c r="AA18" s="7">
        <f>SUMIFS(POST16!$Z:$Z,POST16!$M:$M,AA$4,POST16!$Q:$Q,'May Payment'!$H18)</f>
        <v>0</v>
      </c>
      <c r="AB18" s="7">
        <f>SUMIFS(POST16!$Z:$Z,POST16!$M:$M,AB$4,POST16!$Q:$Q,'May Payment'!$H18)</f>
        <v>0</v>
      </c>
      <c r="AC18" s="7">
        <f>SUMIFS(POST16!$Z:$Z,POST16!$M:$M,AC$4,POST16!$Q:$Q,'May Payment'!$H18)</f>
        <v>0</v>
      </c>
      <c r="AD18" s="7">
        <f>SUMIFS(POST16!$Z:$Z,POST16!$M:$M,AD$4,POST16!$Q:$Q,'May Payment'!$H18)</f>
        <v>0</v>
      </c>
      <c r="AE18" s="7">
        <f>SUMIFS(POST16!$Z:$Z,POST16!$M:$M,AE$4,POST16!$Q:$Q,'May Payment'!$H18)</f>
        <v>0</v>
      </c>
      <c r="AF18" s="7">
        <f>SUMIFS(MISC!$Z:$Z,MISC!$M:$M,AF$4,MISC!$Q:$Q,H18)</f>
        <v>0</v>
      </c>
      <c r="AG18" s="7">
        <f>SUMIFS(MISC!$Z:$Z,MISC!$M:$M,AG$4,MISC!$Q:$Q,H18)</f>
        <v>0</v>
      </c>
      <c r="AH18" s="7">
        <f>SUMIFS(Asylum!$Z:$Z,Asylum!$M:$M,AH$4,Asylum!$Q:$Q,'May Payment'!$H18)</f>
        <v>0</v>
      </c>
      <c r="AI18" s="7">
        <f>SUMIFS(PESports!$Z:$Z,PESports!$M:$M,AI$4,PESports!$Q:$Q,'May Payment'!$H18)</f>
        <v>7396</v>
      </c>
      <c r="AJ18" s="5">
        <f t="shared" si="1"/>
        <v>114315.60141112775</v>
      </c>
      <c r="AK18" s="120">
        <f t="shared" si="3"/>
        <v>114314.60141112775</v>
      </c>
      <c r="AL18" s="369">
        <f t="shared" si="2"/>
        <v>1</v>
      </c>
      <c r="AM18" s="5"/>
      <c r="AN18" s="490">
        <f>IFERROR(_xlfn.XLOOKUP(B18,'Monthly Payroll Deductions'!B:B,'Monthly Payroll Deductions'!L:L),"0")</f>
        <v>110528.35587269501</v>
      </c>
      <c r="AO18" s="490">
        <v>138871.56000000003</v>
      </c>
      <c r="AP18" s="518">
        <f t="shared" si="4"/>
        <v>249399.91587269504</v>
      </c>
      <c r="AQ18" s="120">
        <f>IFERROR(IF(AJ18&gt;AO18,AO18,AJ18-1),"")</f>
        <v>114314.60141112775</v>
      </c>
      <c r="AR18" s="49">
        <f>AJ18-AQ18</f>
        <v>1</v>
      </c>
      <c r="AS18" s="490"/>
      <c r="AT18" s="469">
        <f>AQ18+AS18</f>
        <v>114314.60141112775</v>
      </c>
      <c r="AU18" s="49">
        <f>AR18-AS18</f>
        <v>1</v>
      </c>
      <c r="AV18" s="5"/>
      <c r="AY18" s="120"/>
    </row>
    <row r="19" spans="1:52" x14ac:dyDescent="0.3">
      <c r="B19">
        <v>3022025</v>
      </c>
      <c r="C19">
        <v>2025</v>
      </c>
      <c r="D19" t="s">
        <v>244</v>
      </c>
      <c r="E19" t="s">
        <v>748</v>
      </c>
      <c r="H19" t="s">
        <v>245</v>
      </c>
      <c r="I19" t="s">
        <v>246</v>
      </c>
      <c r="J19" s="7">
        <f>IFERROR(_xlfn.XLOOKUP(H19,'APT 25-26'!D:D,'APT 25-26'!CR:CR),"")</f>
        <v>125106.91946869709</v>
      </c>
      <c r="K19" s="7">
        <f>SUMIFS(NurserySupplement!$Z:$Z,NurserySupplement!$M:$M,K$4,NurserySupplement!$B:$B,B19)</f>
        <v>0</v>
      </c>
      <c r="L19" s="7"/>
      <c r="M19" s="7">
        <f>SUMIFS(HNPlaces!$Z:$Z,HNPlaces!$M:$M,M$4,HNPlaces!$Q:$Q,'May Payment'!$H19)</f>
        <v>0</v>
      </c>
      <c r="N19" s="7">
        <f>SUMIFS(HNPlaces!$Z:$Z,HNPlaces!$M:$M,N$4,HNPlaces!$Q:$Q,'May Payment'!$H19)</f>
        <v>0</v>
      </c>
      <c r="O19" s="7">
        <f>SUMIFS(HNPlaces!$Z:$Z,HNPlaces!$M:$M,O$4,HNPlaces!$Q:$Q,'May Payment'!$H19)</f>
        <v>0</v>
      </c>
      <c r="P19" s="7">
        <f>SUMIFS(HNPlaces!$Z:$Z,HNPlaces!$M:$M,P$4,HNPlaces!$Q:$Q,'May Payment'!$H19)</f>
        <v>0</v>
      </c>
      <c r="Q19" s="7">
        <f>SUMIFS(HNPlaces!$Z:$Z,HNPlaces!$M:$M,Q$4,HNPlaces!$Q:$Q,'May Payment'!$H19)</f>
        <v>0</v>
      </c>
      <c r="R19" s="7">
        <f>SUMIFS(HNPlaces!$Z:$Z,HNPlaces!$M:$M,R$4,HNPlaces!$Q:$Q,'May Payment'!$H19)</f>
        <v>0</v>
      </c>
      <c r="S19" s="7">
        <f>SUMIFS(HNPlaces!$Z:$Z,HNPlaces!$M:$M,S$4,HNPlaces!$Q:$Q,'May Payment'!$H19)</f>
        <v>0</v>
      </c>
      <c r="T19" s="7">
        <f>SUMIFS(HNTopUp!$Z:$Z,HNTopUp!$M:$M,T$4,HNTopUp!B:B,'May Payment'!B19)</f>
        <v>0</v>
      </c>
      <c r="U19" s="7">
        <f>SUMIFS(HNTopUp!$Z:$Z,HNTopUp!$M:$M,U$4,HNTopUp!B:B,'May Payment'!B19)</f>
        <v>7833</v>
      </c>
      <c r="V19" s="7">
        <f>SUMIFS(HNTopUp!$Z:$Z,HNTopUp!$M:$M,V$4,HNTopUp!$B:$B,'May Payment'!$B19)</f>
        <v>0</v>
      </c>
      <c r="W19" s="7">
        <f>SUMIFS(HNTopUp!$Z:$Z,HNTopUp!$M:$M,W$4,HNTopUp!$B:$B,'May Payment'!$B19)</f>
        <v>0</v>
      </c>
      <c r="X19" s="7">
        <f>SUMIFS(HNTopUp!$Z:$Z,HNTopUp!$M:$M,X$4,HNTopUp!$B:$B,'May Payment'!$B19)</f>
        <v>0</v>
      </c>
      <c r="Y19" s="7">
        <f>SUMIFS(HNTopUp!$Z:$Z,HNTopUp!$M:$M,Y$4,HNTopUp!$B:$B,'May Payment'!$B19)</f>
        <v>0</v>
      </c>
      <c r="Z19" s="7">
        <f>SUMIFS(HNTopUp!$Z:$Z,HNTopUp!$M:$M,Z$4,HNTopUp!$B:$B,'May Payment'!$B19)</f>
        <v>0</v>
      </c>
      <c r="AA19" s="7">
        <f>SUMIFS(POST16!$Z:$Z,POST16!$M:$M,AA$4,POST16!$Q:$Q,'May Payment'!$H19)</f>
        <v>0</v>
      </c>
      <c r="AB19" s="7">
        <f>SUMIFS(POST16!$Z:$Z,POST16!$M:$M,AB$4,POST16!$Q:$Q,'May Payment'!$H19)</f>
        <v>0</v>
      </c>
      <c r="AC19" s="7">
        <f>SUMIFS(POST16!$Z:$Z,POST16!$M:$M,AC$4,POST16!$Q:$Q,'May Payment'!$H19)</f>
        <v>0</v>
      </c>
      <c r="AD19" s="7">
        <f>SUMIFS(POST16!$Z:$Z,POST16!$M:$M,AD$4,POST16!$Q:$Q,'May Payment'!$H19)</f>
        <v>0</v>
      </c>
      <c r="AE19" s="7">
        <f>SUMIFS(POST16!$Z:$Z,POST16!$M:$M,AE$4,POST16!$Q:$Q,'May Payment'!$H19)</f>
        <v>0</v>
      </c>
      <c r="AF19" s="7">
        <f>SUMIFS(MISC!$Z:$Z,MISC!$M:$M,AF$4,MISC!$Q:$Q,H19)</f>
        <v>0</v>
      </c>
      <c r="AG19" s="7">
        <f>SUMIFS(MISC!$Z:$Z,MISC!$M:$M,AG$4,MISC!$Q:$Q,H19)</f>
        <v>0</v>
      </c>
      <c r="AH19" s="7">
        <f>SUMIFS(Asylum!$Z:$Z,Asylum!$M:$M,AH$4,Asylum!$Q:$Q,'May Payment'!$H19)</f>
        <v>0</v>
      </c>
      <c r="AI19" s="7">
        <f>SUMIFS(PESports!$Z:$Z,PESports!$M:$M,AI$4,PESports!$Q:$Q,'May Payment'!$H19)</f>
        <v>7787</v>
      </c>
      <c r="AJ19" s="5">
        <f t="shared" si="1"/>
        <v>140726.9194686971</v>
      </c>
      <c r="AK19" s="120">
        <f t="shared" si="3"/>
        <v>140725.9194686971</v>
      </c>
      <c r="AL19" s="369">
        <f t="shared" si="2"/>
        <v>1</v>
      </c>
      <c r="AM19" s="5"/>
      <c r="AN19" s="490"/>
      <c r="AO19" s="490">
        <v>145503.15999999997</v>
      </c>
      <c r="AP19" s="518">
        <f t="shared" si="4"/>
        <v>145503.15999999997</v>
      </c>
      <c r="AQ19" s="120">
        <f>IFERROR(IF(AJ19&gt;AO19,AO19,AJ19-1),"")</f>
        <v>140725.9194686971</v>
      </c>
      <c r="AR19" s="49">
        <f>AJ19-AQ19</f>
        <v>1</v>
      </c>
      <c r="AS19" s="490"/>
      <c r="AT19" s="469">
        <f>AQ19+AS19</f>
        <v>140725.9194686971</v>
      </c>
      <c r="AU19" s="49">
        <f>AR19-AS19</f>
        <v>1</v>
      </c>
      <c r="AV19" s="5"/>
      <c r="AY19" s="120"/>
    </row>
    <row r="20" spans="1:52" x14ac:dyDescent="0.3">
      <c r="B20">
        <v>3022026</v>
      </c>
      <c r="C20">
        <v>2026</v>
      </c>
      <c r="D20" t="s">
        <v>115</v>
      </c>
      <c r="E20" t="s">
        <v>748</v>
      </c>
      <c r="H20" t="s">
        <v>116</v>
      </c>
      <c r="I20" t="s">
        <v>117</v>
      </c>
      <c r="J20" s="7">
        <f>IFERROR(_xlfn.XLOOKUP(H20,'APT 25-26'!D:D,'APT 25-26'!CR:CR),"")</f>
        <v>172643.97859668548</v>
      </c>
      <c r="K20" s="7">
        <f>SUMIFS(NurserySupplement!$Z:$Z,NurserySupplement!$M:$M,K$4,NurserySupplement!$B:$B,B20)</f>
        <v>0</v>
      </c>
      <c r="L20" s="7"/>
      <c r="M20" s="7">
        <f>SUMIFS(HNPlaces!$Z:$Z,HNPlaces!$M:$M,M$4,HNPlaces!$Q:$Q,'May Payment'!$H20)</f>
        <v>0</v>
      </c>
      <c r="N20" s="7">
        <f>SUMIFS(HNPlaces!$Z:$Z,HNPlaces!$M:$M,N$4,HNPlaces!$Q:$Q,'May Payment'!$H20)</f>
        <v>0</v>
      </c>
      <c r="O20" s="7">
        <f>SUMIFS(HNPlaces!$Z:$Z,HNPlaces!$M:$M,O$4,HNPlaces!$Q:$Q,'May Payment'!$H20)</f>
        <v>0</v>
      </c>
      <c r="P20" s="7">
        <f>SUMIFS(HNPlaces!$Z:$Z,HNPlaces!$M:$M,P$4,HNPlaces!$Q:$Q,'May Payment'!$H20)</f>
        <v>0</v>
      </c>
      <c r="Q20" s="7">
        <f>SUMIFS(HNPlaces!$Z:$Z,HNPlaces!$M:$M,Q$4,HNPlaces!$Q:$Q,'May Payment'!$H20)</f>
        <v>0</v>
      </c>
      <c r="R20" s="7">
        <f>SUMIFS(HNPlaces!$Z:$Z,HNPlaces!$M:$M,R$4,HNPlaces!$Q:$Q,'May Payment'!$H20)</f>
        <v>0</v>
      </c>
      <c r="S20" s="7">
        <f>SUMIFS(HNPlaces!$Z:$Z,HNPlaces!$M:$M,S$4,HNPlaces!$Q:$Q,'May Payment'!$H20)</f>
        <v>0</v>
      </c>
      <c r="T20" s="7">
        <f>SUMIFS(HNTopUp!$Z:$Z,HNTopUp!$M:$M,T$4,HNTopUp!B:B,'May Payment'!B20)</f>
        <v>0</v>
      </c>
      <c r="U20" s="7">
        <f>SUMIFS(HNTopUp!$Z:$Z,HNTopUp!$M:$M,U$4,HNTopUp!B:B,'May Payment'!B20)</f>
        <v>9772.962307692309</v>
      </c>
      <c r="V20" s="7">
        <f>SUMIFS(HNTopUp!$Z:$Z,HNTopUp!$M:$M,V$4,HNTopUp!$B:$B,'May Payment'!$B20)</f>
        <v>0</v>
      </c>
      <c r="W20" s="7">
        <f>SUMIFS(HNTopUp!$Z:$Z,HNTopUp!$M:$M,W$4,HNTopUp!$B:$B,'May Payment'!$B20)</f>
        <v>0</v>
      </c>
      <c r="X20" s="7">
        <f>SUMIFS(HNTopUp!$Z:$Z,HNTopUp!$M:$M,X$4,HNTopUp!$B:$B,'May Payment'!$B20)</f>
        <v>0</v>
      </c>
      <c r="Y20" s="7">
        <f>SUMIFS(HNTopUp!$Z:$Z,HNTopUp!$M:$M,Y$4,HNTopUp!$B:$B,'May Payment'!$B20)</f>
        <v>0</v>
      </c>
      <c r="Z20" s="7">
        <f>SUMIFS(HNTopUp!$Z:$Z,HNTopUp!$M:$M,Z$4,HNTopUp!$B:$B,'May Payment'!$B20)</f>
        <v>0</v>
      </c>
      <c r="AA20" s="7">
        <f>SUMIFS(POST16!$Z:$Z,POST16!$M:$M,AA$4,POST16!$Q:$Q,'May Payment'!$H20)</f>
        <v>0</v>
      </c>
      <c r="AB20" s="7">
        <f>SUMIFS(POST16!$Z:$Z,POST16!$M:$M,AB$4,POST16!$Q:$Q,'May Payment'!$H20)</f>
        <v>0</v>
      </c>
      <c r="AC20" s="7">
        <f>SUMIFS(POST16!$Z:$Z,POST16!$M:$M,AC$4,POST16!$Q:$Q,'May Payment'!$H20)</f>
        <v>0</v>
      </c>
      <c r="AD20" s="7">
        <f>SUMIFS(POST16!$Z:$Z,POST16!$M:$M,AD$4,POST16!$Q:$Q,'May Payment'!$H20)</f>
        <v>0</v>
      </c>
      <c r="AE20" s="7">
        <f>SUMIFS(POST16!$Z:$Z,POST16!$M:$M,AE$4,POST16!$Q:$Q,'May Payment'!$H20)</f>
        <v>0</v>
      </c>
      <c r="AF20" s="7">
        <f>SUMIFS(MISC!$Z:$Z,MISC!$M:$M,AF$4,MISC!$Q:$Q,H20)</f>
        <v>0</v>
      </c>
      <c r="AG20" s="7">
        <f>SUMIFS(MISC!$Z:$Z,MISC!$M:$M,AG$4,MISC!$Q:$Q,H20)</f>
        <v>0</v>
      </c>
      <c r="AH20" s="7">
        <f>SUMIFS(Asylum!$Z:$Z,Asylum!$M:$M,AH$4,Asylum!$Q:$Q,'May Payment'!$H20)</f>
        <v>0</v>
      </c>
      <c r="AI20" s="7">
        <f>SUMIFS(PESports!$Z:$Z,PESports!$M:$M,AI$4,PESports!$Q:$Q,'May Payment'!$H20)</f>
        <v>8225</v>
      </c>
      <c r="AJ20" s="5">
        <f t="shared" si="1"/>
        <v>190641.94090437779</v>
      </c>
      <c r="AK20" s="120"/>
      <c r="AL20" s="369">
        <f t="shared" si="2"/>
        <v>190641.94090437779</v>
      </c>
      <c r="AM20" s="5"/>
      <c r="AN20" s="490"/>
      <c r="AO20" s="490">
        <v>0</v>
      </c>
      <c r="AP20" s="518"/>
      <c r="AQ20" s="120"/>
      <c r="AR20" s="49"/>
      <c r="AS20" s="490"/>
      <c r="AT20" s="469"/>
      <c r="AU20" s="5"/>
      <c r="AV20" s="5"/>
      <c r="AY20" s="120"/>
    </row>
    <row r="21" spans="1:52" x14ac:dyDescent="0.3">
      <c r="B21">
        <v>3022027</v>
      </c>
      <c r="C21">
        <v>2027</v>
      </c>
      <c r="D21" t="s">
        <v>201</v>
      </c>
      <c r="E21" t="s">
        <v>748</v>
      </c>
      <c r="H21" t="s">
        <v>202</v>
      </c>
      <c r="I21" t="s">
        <v>96</v>
      </c>
      <c r="J21" s="7">
        <f>IFERROR(_xlfn.XLOOKUP(H21,'APT 25-26'!D:D,'APT 25-26'!CR:CR),"")</f>
        <v>155746.10450945777</v>
      </c>
      <c r="K21" s="7">
        <f>SUMIFS(NurserySupplement!$Z:$Z,NurserySupplement!$M:$M,K$4,NurserySupplement!$B:$B,B21)</f>
        <v>0</v>
      </c>
      <c r="L21" s="7"/>
      <c r="M21" s="7">
        <f>SUMIFS(HNPlaces!$Z:$Z,HNPlaces!$M:$M,M$4,HNPlaces!$Q:$Q,'May Payment'!$H21)</f>
        <v>0</v>
      </c>
      <c r="N21" s="7">
        <f>SUMIFS(HNPlaces!$Z:$Z,HNPlaces!$M:$M,N$4,HNPlaces!$Q:$Q,'May Payment'!$H21)</f>
        <v>0</v>
      </c>
      <c r="O21" s="7">
        <f>SUMIFS(HNPlaces!$Z:$Z,HNPlaces!$M:$M,O$4,HNPlaces!$Q:$Q,'May Payment'!$H21)</f>
        <v>0</v>
      </c>
      <c r="P21" s="7">
        <f>SUMIFS(HNPlaces!$Z:$Z,HNPlaces!$M:$M,P$4,HNPlaces!$Q:$Q,'May Payment'!$H21)</f>
        <v>0</v>
      </c>
      <c r="Q21" s="7">
        <f>SUMIFS(HNPlaces!$Z:$Z,HNPlaces!$M:$M,Q$4,HNPlaces!$Q:$Q,'May Payment'!$H21)</f>
        <v>0</v>
      </c>
      <c r="R21" s="7">
        <f>SUMIFS(HNPlaces!$Z:$Z,HNPlaces!$M:$M,R$4,HNPlaces!$Q:$Q,'May Payment'!$H21)</f>
        <v>0</v>
      </c>
      <c r="S21" s="7">
        <f>SUMIFS(HNPlaces!$Z:$Z,HNPlaces!$M:$M,S$4,HNPlaces!$Q:$Q,'May Payment'!$H21)</f>
        <v>0</v>
      </c>
      <c r="T21" s="7">
        <f>SUMIFS(HNTopUp!$Z:$Z,HNTopUp!$M:$M,T$4,HNTopUp!B:B,'May Payment'!B21)</f>
        <v>0</v>
      </c>
      <c r="U21" s="7">
        <f>SUMIFS(HNTopUp!$Z:$Z,HNTopUp!$M:$M,U$4,HNTopUp!B:B,'May Payment'!B21)</f>
        <v>13631.384615384615</v>
      </c>
      <c r="V21" s="7">
        <f>SUMIFS(HNTopUp!$Z:$Z,HNTopUp!$M:$M,V$4,HNTopUp!$B:$B,'May Payment'!$B21)</f>
        <v>0</v>
      </c>
      <c r="W21" s="7">
        <f>SUMIFS(HNTopUp!$Z:$Z,HNTopUp!$M:$M,W$4,HNTopUp!$B:$B,'May Payment'!$B21)</f>
        <v>0</v>
      </c>
      <c r="X21" s="7">
        <f>SUMIFS(HNTopUp!$Z:$Z,HNTopUp!$M:$M,X$4,HNTopUp!$B:$B,'May Payment'!$B21)</f>
        <v>0</v>
      </c>
      <c r="Y21" s="7">
        <f>SUMIFS(HNTopUp!$Z:$Z,HNTopUp!$M:$M,Y$4,HNTopUp!$B:$B,'May Payment'!$B21)</f>
        <v>0</v>
      </c>
      <c r="Z21" s="7">
        <f>SUMIFS(HNTopUp!$Z:$Z,HNTopUp!$M:$M,Z$4,HNTopUp!$B:$B,'May Payment'!$B21)</f>
        <v>0</v>
      </c>
      <c r="AA21" s="7">
        <f>SUMIFS(POST16!$Z:$Z,POST16!$M:$M,AA$4,POST16!$Q:$Q,'May Payment'!$H21)</f>
        <v>0</v>
      </c>
      <c r="AB21" s="7">
        <f>SUMIFS(POST16!$Z:$Z,POST16!$M:$M,AB$4,POST16!$Q:$Q,'May Payment'!$H21)</f>
        <v>0</v>
      </c>
      <c r="AC21" s="7">
        <f>SUMIFS(POST16!$Z:$Z,POST16!$M:$M,AC$4,POST16!$Q:$Q,'May Payment'!$H21)</f>
        <v>0</v>
      </c>
      <c r="AD21" s="7">
        <f>SUMIFS(POST16!$Z:$Z,POST16!$M:$M,AD$4,POST16!$Q:$Q,'May Payment'!$H21)</f>
        <v>0</v>
      </c>
      <c r="AE21" s="7">
        <f>SUMIFS(POST16!$Z:$Z,POST16!$M:$M,AE$4,POST16!$Q:$Q,'May Payment'!$H21)</f>
        <v>0</v>
      </c>
      <c r="AF21" s="7">
        <f>SUMIFS(MISC!$Z:$Z,MISC!$M:$M,AF$4,MISC!$Q:$Q,H21)</f>
        <v>0</v>
      </c>
      <c r="AG21" s="7">
        <f>SUMIFS(MISC!$Z:$Z,MISC!$M:$M,AG$4,MISC!$Q:$Q,H21)</f>
        <v>0</v>
      </c>
      <c r="AH21" s="7">
        <f>SUMIFS(Asylum!$Z:$Z,Asylum!$M:$M,AH$4,Asylum!$Q:$Q,'May Payment'!$H21)</f>
        <v>0</v>
      </c>
      <c r="AI21" s="7">
        <f>SUMIFS(PESports!$Z:$Z,PESports!$M:$M,AI$4,PESports!$Q:$Q,'May Payment'!$H21)</f>
        <v>8050</v>
      </c>
      <c r="AJ21" s="5">
        <f t="shared" si="1"/>
        <v>177427.4891248424</v>
      </c>
      <c r="AK21" s="120">
        <f t="shared" si="3"/>
        <v>132356.83999999997</v>
      </c>
      <c r="AL21" s="369">
        <f t="shared" si="2"/>
        <v>45070.649124842428</v>
      </c>
      <c r="AM21" s="120"/>
      <c r="AN21" s="490"/>
      <c r="AO21" s="490">
        <v>132356.83999999997</v>
      </c>
      <c r="AP21" s="518">
        <f t="shared" si="4"/>
        <v>132356.83999999997</v>
      </c>
      <c r="AQ21" s="120">
        <f t="shared" ref="AQ21:AQ27" si="5">IFERROR(IF(AJ21&gt;AO21,AO21,AJ21-1),"")</f>
        <v>132356.83999999997</v>
      </c>
      <c r="AR21" s="49">
        <f t="shared" ref="AR21:AR27" si="6">AJ21-AQ21</f>
        <v>45070.649124842428</v>
      </c>
      <c r="AS21" s="490"/>
      <c r="AT21" s="469">
        <f t="shared" ref="AT21:AT27" si="7">AQ21+AS21</f>
        <v>132356.83999999997</v>
      </c>
      <c r="AU21" s="49">
        <f t="shared" ref="AU21:AU27" si="8">AR21-AS21</f>
        <v>45070.649124842428</v>
      </c>
      <c r="AV21" s="5"/>
      <c r="AZ21" s="490"/>
    </row>
    <row r="22" spans="1:52" x14ac:dyDescent="0.3">
      <c r="B22">
        <v>3022028</v>
      </c>
      <c r="C22">
        <v>2028</v>
      </c>
      <c r="D22" t="s">
        <v>94</v>
      </c>
      <c r="E22" t="s">
        <v>748</v>
      </c>
      <c r="H22" t="s">
        <v>95</v>
      </c>
      <c r="I22" t="s">
        <v>96</v>
      </c>
      <c r="J22" s="7">
        <f>IFERROR(_xlfn.XLOOKUP(H22,'APT 25-26'!D:D,'APT 25-26'!CR:CR),"")</f>
        <v>95262.166697576409</v>
      </c>
      <c r="K22" s="7">
        <f>SUMIFS(NurserySupplement!$Z:$Z,NurserySupplement!$M:$M,K$4,NurserySupplement!$B:$B,B22)</f>
        <v>0</v>
      </c>
      <c r="L22" s="7"/>
      <c r="M22" s="7">
        <f>SUMIFS(HNPlaces!$Z:$Z,HNPlaces!$M:$M,M$4,HNPlaces!$Q:$Q,'May Payment'!$H22)</f>
        <v>0</v>
      </c>
      <c r="N22" s="7">
        <f>SUMIFS(HNPlaces!$Z:$Z,HNPlaces!$M:$M,N$4,HNPlaces!$Q:$Q,'May Payment'!$H22)</f>
        <v>0</v>
      </c>
      <c r="O22" s="7">
        <f>SUMIFS(HNPlaces!$Z:$Z,HNPlaces!$M:$M,O$4,HNPlaces!$Q:$Q,'May Payment'!$H22)</f>
        <v>0</v>
      </c>
      <c r="P22" s="7">
        <f>SUMIFS(HNPlaces!$Z:$Z,HNPlaces!$M:$M,P$4,HNPlaces!$Q:$Q,'May Payment'!$H22)</f>
        <v>0</v>
      </c>
      <c r="Q22" s="7">
        <f>SUMIFS(HNPlaces!$Z:$Z,HNPlaces!$M:$M,Q$4,HNPlaces!$Q:$Q,'May Payment'!$H22)</f>
        <v>0</v>
      </c>
      <c r="R22" s="7">
        <f>SUMIFS(HNPlaces!$Z:$Z,HNPlaces!$M:$M,R$4,HNPlaces!$Q:$Q,'May Payment'!$H22)</f>
        <v>0</v>
      </c>
      <c r="S22" s="7">
        <f>SUMIFS(HNPlaces!$Z:$Z,HNPlaces!$M:$M,S$4,HNPlaces!$Q:$Q,'May Payment'!$H22)</f>
        <v>0</v>
      </c>
      <c r="T22" s="7">
        <f>SUMIFS(HNTopUp!$Z:$Z,HNTopUp!$M:$M,T$4,HNTopUp!B:B,'May Payment'!B22)</f>
        <v>0</v>
      </c>
      <c r="U22" s="7">
        <f>SUMIFS(HNTopUp!$Z:$Z,HNTopUp!$M:$M,U$4,HNTopUp!B:B,'May Payment'!B22)</f>
        <v>9248.9230769230762</v>
      </c>
      <c r="V22" s="7">
        <f>SUMIFS(HNTopUp!$Z:$Z,HNTopUp!$M:$M,V$4,HNTopUp!$B:$B,'May Payment'!$B22)</f>
        <v>0</v>
      </c>
      <c r="W22" s="7">
        <f>SUMIFS(HNTopUp!$Z:$Z,HNTopUp!$M:$M,W$4,HNTopUp!$B:$B,'May Payment'!$B22)</f>
        <v>0</v>
      </c>
      <c r="X22" s="7">
        <f>SUMIFS(HNTopUp!$Z:$Z,HNTopUp!$M:$M,X$4,HNTopUp!$B:$B,'May Payment'!$B22)</f>
        <v>0</v>
      </c>
      <c r="Y22" s="7">
        <f>SUMIFS(HNTopUp!$Z:$Z,HNTopUp!$M:$M,Y$4,HNTopUp!$B:$B,'May Payment'!$B22)</f>
        <v>0</v>
      </c>
      <c r="Z22" s="7">
        <f>SUMIFS(HNTopUp!$Z:$Z,HNTopUp!$M:$M,Z$4,HNTopUp!$B:$B,'May Payment'!$B22)</f>
        <v>0</v>
      </c>
      <c r="AA22" s="7">
        <f>SUMIFS(POST16!$Z:$Z,POST16!$M:$M,AA$4,POST16!$Q:$Q,'May Payment'!$H22)</f>
        <v>0</v>
      </c>
      <c r="AB22" s="7">
        <f>SUMIFS(POST16!$Z:$Z,POST16!$M:$M,AB$4,POST16!$Q:$Q,'May Payment'!$H22)</f>
        <v>0</v>
      </c>
      <c r="AC22" s="7">
        <f>SUMIFS(POST16!$Z:$Z,POST16!$M:$M,AC$4,POST16!$Q:$Q,'May Payment'!$H22)</f>
        <v>0</v>
      </c>
      <c r="AD22" s="7">
        <f>SUMIFS(POST16!$Z:$Z,POST16!$M:$M,AD$4,POST16!$Q:$Q,'May Payment'!$H22)</f>
        <v>0</v>
      </c>
      <c r="AE22" s="7">
        <f>SUMIFS(POST16!$Z:$Z,POST16!$M:$M,AE$4,POST16!$Q:$Q,'May Payment'!$H22)</f>
        <v>0</v>
      </c>
      <c r="AF22" s="7">
        <f>SUMIFS(MISC!$Z:$Z,MISC!$M:$M,AF$4,MISC!$Q:$Q,H22)</f>
        <v>0</v>
      </c>
      <c r="AG22" s="7">
        <f>SUMIFS(MISC!$Z:$Z,MISC!$M:$M,AG$4,MISC!$Q:$Q,H22)</f>
        <v>0</v>
      </c>
      <c r="AH22" s="7">
        <f>SUMIFS(Asylum!$Z:$Z,Asylum!$M:$M,AH$4,Asylum!$Q:$Q,'May Payment'!$H22)</f>
        <v>0</v>
      </c>
      <c r="AI22" s="7">
        <f>SUMIFS(PESports!$Z:$Z,PESports!$M:$M,AI$4,PESports!$Q:$Q,'May Payment'!$H22)</f>
        <v>7321</v>
      </c>
      <c r="AJ22" s="5">
        <f t="shared" si="1"/>
        <v>111832.08977449949</v>
      </c>
      <c r="AK22" s="120">
        <f t="shared" si="3"/>
        <v>105830.35</v>
      </c>
      <c r="AL22" s="369">
        <f t="shared" si="2"/>
        <v>6001.7397744994814</v>
      </c>
      <c r="AM22" s="120"/>
      <c r="AN22" s="490"/>
      <c r="AO22" s="490">
        <v>105830.35</v>
      </c>
      <c r="AP22" s="518">
        <f t="shared" si="4"/>
        <v>105830.35</v>
      </c>
      <c r="AQ22" s="120">
        <f t="shared" si="5"/>
        <v>105830.35</v>
      </c>
      <c r="AR22" s="49">
        <f t="shared" si="6"/>
        <v>6001.7397744994814</v>
      </c>
      <c r="AS22" s="490"/>
      <c r="AT22" s="469">
        <f t="shared" si="7"/>
        <v>105830.35</v>
      </c>
      <c r="AU22" s="49">
        <f t="shared" si="8"/>
        <v>6001.7397744994814</v>
      </c>
      <c r="AV22" s="5"/>
      <c r="AY22" s="120"/>
    </row>
    <row r="23" spans="1:52" x14ac:dyDescent="0.3">
      <c r="B23">
        <v>3022029</v>
      </c>
      <c r="C23">
        <v>2029</v>
      </c>
      <c r="D23" t="s">
        <v>100</v>
      </c>
      <c r="E23" t="s">
        <v>748</v>
      </c>
      <c r="H23" t="s">
        <v>101</v>
      </c>
      <c r="I23" t="s">
        <v>102</v>
      </c>
      <c r="J23" s="7">
        <f>IFERROR(_xlfn.XLOOKUP(H23,'APT 25-26'!D:D,'APT 25-26'!CR:CR),"")</f>
        <v>200606.73543245334</v>
      </c>
      <c r="K23" s="7">
        <f>SUMIFS(NurserySupplement!$Z:$Z,NurserySupplement!$M:$M,K$4,NurserySupplement!$B:$B,B23)</f>
        <v>0</v>
      </c>
      <c r="L23" s="7"/>
      <c r="M23" s="7">
        <f>SUMIFS(HNPlaces!$Z:$Z,HNPlaces!$M:$M,M$4,HNPlaces!$Q:$Q,'May Payment'!$H23)</f>
        <v>0</v>
      </c>
      <c r="N23" s="7">
        <f>SUMIFS(HNPlaces!$Z:$Z,HNPlaces!$M:$M,N$4,HNPlaces!$Q:$Q,'May Payment'!$H23)</f>
        <v>0</v>
      </c>
      <c r="O23" s="7">
        <f>SUMIFS(HNPlaces!$Z:$Z,HNPlaces!$M:$M,O$4,HNPlaces!$Q:$Q,'May Payment'!$H23)</f>
        <v>0</v>
      </c>
      <c r="P23" s="7">
        <f>SUMIFS(HNPlaces!$Z:$Z,HNPlaces!$M:$M,P$4,HNPlaces!$Q:$Q,'May Payment'!$H23)</f>
        <v>0</v>
      </c>
      <c r="Q23" s="7">
        <f>SUMIFS(HNPlaces!$Z:$Z,HNPlaces!$M:$M,Q$4,HNPlaces!$Q:$Q,'May Payment'!$H23)</f>
        <v>0</v>
      </c>
      <c r="R23" s="7">
        <f>SUMIFS(HNPlaces!$Z:$Z,HNPlaces!$M:$M,R$4,HNPlaces!$Q:$Q,'May Payment'!$H23)</f>
        <v>0</v>
      </c>
      <c r="S23" s="7">
        <f>SUMIFS(HNPlaces!$Z:$Z,HNPlaces!$M:$M,S$4,HNPlaces!$Q:$Q,'May Payment'!$H23)</f>
        <v>0</v>
      </c>
      <c r="T23" s="7">
        <f>SUMIFS(HNTopUp!$Z:$Z,HNTopUp!$M:$M,T$4,HNTopUp!B:B,'May Payment'!B23)</f>
        <v>0</v>
      </c>
      <c r="U23" s="7">
        <f>SUMIFS(HNTopUp!$Z:$Z,HNTopUp!$M:$M,U$4,HNTopUp!B:B,'May Payment'!B23)</f>
        <v>15205.512820512822</v>
      </c>
      <c r="V23" s="7">
        <f>SUMIFS(HNTopUp!$Z:$Z,HNTopUp!$M:$M,V$4,HNTopUp!$B:$B,'May Payment'!$B23)</f>
        <v>0</v>
      </c>
      <c r="W23" s="7">
        <f>SUMIFS(HNTopUp!$Z:$Z,HNTopUp!$M:$M,W$4,HNTopUp!$B:$B,'May Payment'!$B23)</f>
        <v>0</v>
      </c>
      <c r="X23" s="7">
        <f>SUMIFS(HNTopUp!$Z:$Z,HNTopUp!$M:$M,X$4,HNTopUp!$B:$B,'May Payment'!$B23)</f>
        <v>0</v>
      </c>
      <c r="Y23" s="7">
        <f>SUMIFS(HNTopUp!$Z:$Z,HNTopUp!$M:$M,Y$4,HNTopUp!$B:$B,'May Payment'!$B23)</f>
        <v>0</v>
      </c>
      <c r="Z23" s="7">
        <f>SUMIFS(HNTopUp!$Z:$Z,HNTopUp!$M:$M,Z$4,HNTopUp!$B:$B,'May Payment'!$B23)</f>
        <v>0</v>
      </c>
      <c r="AA23" s="7">
        <f>SUMIFS(POST16!$Z:$Z,POST16!$M:$M,AA$4,POST16!$Q:$Q,'May Payment'!$H23)</f>
        <v>0</v>
      </c>
      <c r="AB23" s="7">
        <f>SUMIFS(POST16!$Z:$Z,POST16!$M:$M,AB$4,POST16!$Q:$Q,'May Payment'!$H23)</f>
        <v>0</v>
      </c>
      <c r="AC23" s="7">
        <f>SUMIFS(POST16!$Z:$Z,POST16!$M:$M,AC$4,POST16!$Q:$Q,'May Payment'!$H23)</f>
        <v>0</v>
      </c>
      <c r="AD23" s="7">
        <f>SUMIFS(POST16!$Z:$Z,POST16!$M:$M,AD$4,POST16!$Q:$Q,'May Payment'!$H23)</f>
        <v>0</v>
      </c>
      <c r="AE23" s="7">
        <f>SUMIFS(POST16!$Z:$Z,POST16!$M:$M,AE$4,POST16!$Q:$Q,'May Payment'!$H23)</f>
        <v>0</v>
      </c>
      <c r="AF23" s="7">
        <f>SUMIFS(MISC!$Z:$Z,MISC!$M:$M,AF$4,MISC!$Q:$Q,H23)</f>
        <v>0</v>
      </c>
      <c r="AG23" s="7">
        <f>SUMIFS(MISC!$Z:$Z,MISC!$M:$M,AG$4,MISC!$Q:$Q,H23)</f>
        <v>0</v>
      </c>
      <c r="AH23" s="7">
        <f>SUMIFS(Asylum!$Z:$Z,Asylum!$M:$M,AH$4,Asylum!$Q:$Q,'May Payment'!$H23)</f>
        <v>0</v>
      </c>
      <c r="AI23" s="7">
        <f>SUMIFS(PESports!$Z:$Z,PESports!$M:$M,AI$4,PESports!$Q:$Q,'May Payment'!$H23)</f>
        <v>8167</v>
      </c>
      <c r="AJ23" s="5">
        <f t="shared" si="1"/>
        <v>223979.24825296615</v>
      </c>
      <c r="AK23" s="120">
        <f t="shared" si="3"/>
        <v>199212.5383971163</v>
      </c>
      <c r="AL23" s="369">
        <f t="shared" si="2"/>
        <v>24766.709855849855</v>
      </c>
      <c r="AM23" s="120"/>
      <c r="AN23" s="490">
        <f>IFERROR(_xlfn.XLOOKUP(B23,'Monthly Payroll Deductions'!B:B,'Monthly Payroll Deductions'!L:L),"0")</f>
        <v>-24765.709855849855</v>
      </c>
      <c r="AO23" s="490">
        <v>235389.20000000007</v>
      </c>
      <c r="AP23" s="518">
        <f t="shared" si="4"/>
        <v>210623.49014415022</v>
      </c>
      <c r="AQ23" s="120">
        <f t="shared" si="5"/>
        <v>223978.24825296615</v>
      </c>
      <c r="AR23" s="49">
        <f t="shared" si="6"/>
        <v>1</v>
      </c>
      <c r="AS23" s="490">
        <f>IF(AR23&gt;AN23,AN23,AR23-1)</f>
        <v>-24765.709855849855</v>
      </c>
      <c r="AT23" s="469">
        <f t="shared" si="7"/>
        <v>199212.5383971163</v>
      </c>
      <c r="AU23" s="49">
        <f t="shared" si="8"/>
        <v>24766.709855849855</v>
      </c>
      <c r="AV23" s="5"/>
      <c r="AY23" s="120"/>
      <c r="AZ23" s="490">
        <f>AS23</f>
        <v>-24765.709855849855</v>
      </c>
    </row>
    <row r="24" spans="1:52" x14ac:dyDescent="0.3">
      <c r="B24">
        <v>3022031</v>
      </c>
      <c r="C24">
        <v>2031</v>
      </c>
      <c r="D24" t="s">
        <v>151</v>
      </c>
      <c r="E24" t="s">
        <v>748</v>
      </c>
      <c r="H24" t="s">
        <v>152</v>
      </c>
      <c r="I24" t="s">
        <v>153</v>
      </c>
      <c r="J24" s="7">
        <f>IFERROR(_xlfn.XLOOKUP(H24,'APT 25-26'!D:D,'APT 25-26'!CR:CR),"")</f>
        <v>97746.568376381081</v>
      </c>
      <c r="K24" s="7">
        <f>SUMIFS(NurserySupplement!$Z:$Z,NurserySupplement!$M:$M,K$4,NurserySupplement!$B:$B,B24)</f>
        <v>0</v>
      </c>
      <c r="L24" s="7"/>
      <c r="M24" s="7">
        <f>SUMIFS(HNPlaces!$Z:$Z,HNPlaces!$M:$M,M$4,HNPlaces!$Q:$Q,'May Payment'!$H24)</f>
        <v>0</v>
      </c>
      <c r="N24" s="7">
        <f>SUMIFS(HNPlaces!$Z:$Z,HNPlaces!$M:$M,N$4,HNPlaces!$Q:$Q,'May Payment'!$H24)</f>
        <v>0</v>
      </c>
      <c r="O24" s="7">
        <f>SUMIFS(HNPlaces!$Z:$Z,HNPlaces!$M:$M,O$4,HNPlaces!$Q:$Q,'May Payment'!$H24)</f>
        <v>0</v>
      </c>
      <c r="P24" s="7">
        <f>SUMIFS(HNPlaces!$Z:$Z,HNPlaces!$M:$M,P$4,HNPlaces!$Q:$Q,'May Payment'!$H24)</f>
        <v>0</v>
      </c>
      <c r="Q24" s="7">
        <f>SUMIFS(HNPlaces!$Z:$Z,HNPlaces!$M:$M,Q$4,HNPlaces!$Q:$Q,'May Payment'!$H24)</f>
        <v>0</v>
      </c>
      <c r="R24" s="7">
        <f>SUMIFS(HNPlaces!$Z:$Z,HNPlaces!$M:$M,R$4,HNPlaces!$Q:$Q,'May Payment'!$H24)</f>
        <v>0</v>
      </c>
      <c r="S24" s="7">
        <f>SUMIFS(HNPlaces!$Z:$Z,HNPlaces!$M:$M,S$4,HNPlaces!$Q:$Q,'May Payment'!$H24)</f>
        <v>0</v>
      </c>
      <c r="T24" s="7">
        <f>SUMIFS(HNTopUp!$Z:$Z,HNTopUp!$M:$M,T$4,HNTopUp!B:B,'May Payment'!B24)</f>
        <v>0</v>
      </c>
      <c r="U24" s="7">
        <f>SUMIFS(HNTopUp!$Z:$Z,HNTopUp!$M:$M,U$4,HNTopUp!B:B,'May Payment'!B24)</f>
        <v>5876.8846153846152</v>
      </c>
      <c r="V24" s="7">
        <f>SUMIFS(HNTopUp!$Z:$Z,HNTopUp!$M:$M,V$4,HNTopUp!$B:$B,'May Payment'!$B24)</f>
        <v>0</v>
      </c>
      <c r="W24" s="7">
        <f>SUMIFS(HNTopUp!$Z:$Z,HNTopUp!$M:$M,W$4,HNTopUp!$B:$B,'May Payment'!$B24)</f>
        <v>0</v>
      </c>
      <c r="X24" s="7">
        <f>SUMIFS(HNTopUp!$Z:$Z,HNTopUp!$M:$M,X$4,HNTopUp!$B:$B,'May Payment'!$B24)</f>
        <v>0</v>
      </c>
      <c r="Y24" s="7">
        <f>SUMIFS(HNTopUp!$Z:$Z,HNTopUp!$M:$M,Y$4,HNTopUp!$B:$B,'May Payment'!$B24)</f>
        <v>0</v>
      </c>
      <c r="Z24" s="7">
        <f>SUMIFS(HNTopUp!$Z:$Z,HNTopUp!$M:$M,Z$4,HNTopUp!$B:$B,'May Payment'!$B24)</f>
        <v>0</v>
      </c>
      <c r="AA24" s="7">
        <f>SUMIFS(POST16!$Z:$Z,POST16!$M:$M,AA$4,POST16!$Q:$Q,'May Payment'!$H24)</f>
        <v>0</v>
      </c>
      <c r="AB24" s="7">
        <f>SUMIFS(POST16!$Z:$Z,POST16!$M:$M,AB$4,POST16!$Q:$Q,'May Payment'!$H24)</f>
        <v>0</v>
      </c>
      <c r="AC24" s="7">
        <f>SUMIFS(POST16!$Z:$Z,POST16!$M:$M,AC$4,POST16!$Q:$Q,'May Payment'!$H24)</f>
        <v>0</v>
      </c>
      <c r="AD24" s="7">
        <f>SUMIFS(POST16!$Z:$Z,POST16!$M:$M,AD$4,POST16!$Q:$Q,'May Payment'!$H24)</f>
        <v>0</v>
      </c>
      <c r="AE24" s="7">
        <f>SUMIFS(POST16!$Z:$Z,POST16!$M:$M,AE$4,POST16!$Q:$Q,'May Payment'!$H24)</f>
        <v>0</v>
      </c>
      <c r="AF24" s="7">
        <f>SUMIFS(MISC!$Z:$Z,MISC!$M:$M,AF$4,MISC!$Q:$Q,H24)</f>
        <v>0</v>
      </c>
      <c r="AG24" s="7">
        <f>SUMIFS(MISC!$Z:$Z,MISC!$M:$M,AG$4,MISC!$Q:$Q,H24)</f>
        <v>0</v>
      </c>
      <c r="AH24" s="7">
        <f>SUMIFS(Asylum!$Z:$Z,Asylum!$M:$M,AH$4,Asylum!$Q:$Q,'May Payment'!$H24)</f>
        <v>0</v>
      </c>
      <c r="AI24" s="7">
        <f>SUMIFS(PESports!$Z:$Z,PESports!$M:$M,AI$4,PESports!$Q:$Q,'May Payment'!$H24)</f>
        <v>7342</v>
      </c>
      <c r="AJ24" s="5">
        <f t="shared" si="1"/>
        <v>110965.45299176569</v>
      </c>
      <c r="AK24" s="120">
        <f t="shared" si="3"/>
        <v>110964.45299176569</v>
      </c>
      <c r="AL24" s="369">
        <f t="shared" si="2"/>
        <v>1</v>
      </c>
      <c r="AN24" s="490">
        <f>IFERROR(_xlfn.XLOOKUP(B24,'Monthly Payroll Deductions'!B:B,'Monthly Payroll Deductions'!L:L),"0")</f>
        <v>50168.877371588547</v>
      </c>
      <c r="AO24" s="490">
        <v>125816.94</v>
      </c>
      <c r="AP24" s="518">
        <f t="shared" si="4"/>
        <v>175985.81737158855</v>
      </c>
      <c r="AQ24" s="120">
        <f t="shared" si="5"/>
        <v>110964.45299176569</v>
      </c>
      <c r="AR24" s="49">
        <f t="shared" si="6"/>
        <v>1</v>
      </c>
      <c r="AS24" s="490"/>
      <c r="AT24" s="469">
        <f t="shared" si="7"/>
        <v>110964.45299176569</v>
      </c>
      <c r="AU24" s="49">
        <f t="shared" si="8"/>
        <v>1</v>
      </c>
      <c r="AV24" s="5"/>
      <c r="AY24" s="120"/>
    </row>
    <row r="25" spans="1:52" x14ac:dyDescent="0.3">
      <c r="B25">
        <v>3022032</v>
      </c>
      <c r="C25">
        <v>2032</v>
      </c>
      <c r="D25" t="s">
        <v>148</v>
      </c>
      <c r="E25" t="s">
        <v>748</v>
      </c>
      <c r="H25" t="s">
        <v>149</v>
      </c>
      <c r="I25" t="s">
        <v>150</v>
      </c>
      <c r="J25" s="7">
        <f>IFERROR(_xlfn.XLOOKUP(H25,'APT 25-26'!D:D,'APT 25-26'!CR:CR),"")</f>
        <v>167308.5323055074</v>
      </c>
      <c r="K25" s="7">
        <f>SUMIFS(NurserySupplement!$Z:$Z,NurserySupplement!$M:$M,K$4,NurserySupplement!$B:$B,B25)</f>
        <v>0</v>
      </c>
      <c r="L25" s="7"/>
      <c r="M25" s="7">
        <f>SUMIFS(HNPlaces!$Z:$Z,HNPlaces!$M:$M,M$4,HNPlaces!$Q:$Q,'May Payment'!$H25)</f>
        <v>0</v>
      </c>
      <c r="N25" s="7">
        <f>SUMIFS(HNPlaces!$Z:$Z,HNPlaces!$M:$M,N$4,HNPlaces!$Q:$Q,'May Payment'!$H25)</f>
        <v>0</v>
      </c>
      <c r="O25" s="7">
        <f>SUMIFS(HNPlaces!$Z:$Z,HNPlaces!$M:$M,O$4,HNPlaces!$Q:$Q,'May Payment'!$H25)</f>
        <v>0</v>
      </c>
      <c r="P25" s="7">
        <f>SUMIFS(HNPlaces!$Z:$Z,HNPlaces!$M:$M,P$4,HNPlaces!$Q:$Q,'May Payment'!$H25)</f>
        <v>0</v>
      </c>
      <c r="Q25" s="7">
        <f>SUMIFS(HNPlaces!$Z:$Z,HNPlaces!$M:$M,Q$4,HNPlaces!$Q:$Q,'May Payment'!$H25)</f>
        <v>0</v>
      </c>
      <c r="R25" s="7">
        <f>SUMIFS(HNPlaces!$Z:$Z,HNPlaces!$M:$M,R$4,HNPlaces!$Q:$Q,'May Payment'!$H25)</f>
        <v>0</v>
      </c>
      <c r="S25" s="7">
        <f>SUMIFS(HNPlaces!$Z:$Z,HNPlaces!$M:$M,S$4,HNPlaces!$Q:$Q,'May Payment'!$H25)</f>
        <v>0</v>
      </c>
      <c r="T25" s="7">
        <f>SUMIFS(HNTopUp!$Z:$Z,HNTopUp!$M:$M,T$4,HNTopUp!B:B,'May Payment'!B25)</f>
        <v>0</v>
      </c>
      <c r="U25" s="7">
        <f>SUMIFS(HNTopUp!$Z:$Z,HNTopUp!$M:$M,U$4,HNTopUp!B:B,'May Payment'!B25)</f>
        <v>16999.032564102563</v>
      </c>
      <c r="V25" s="7">
        <f>SUMIFS(HNTopUp!$Z:$Z,HNTopUp!$M:$M,V$4,HNTopUp!$B:$B,'May Payment'!$B25)</f>
        <v>0</v>
      </c>
      <c r="W25" s="7">
        <f>SUMIFS(HNTopUp!$Z:$Z,HNTopUp!$M:$M,W$4,HNTopUp!$B:$B,'May Payment'!$B25)</f>
        <v>0</v>
      </c>
      <c r="X25" s="7">
        <f>SUMIFS(HNTopUp!$Z:$Z,HNTopUp!$M:$M,X$4,HNTopUp!$B:$B,'May Payment'!$B25)</f>
        <v>165.46153846153845</v>
      </c>
      <c r="Y25" s="7">
        <f>SUMIFS(HNTopUp!$Z:$Z,HNTopUp!$M:$M,Y$4,HNTopUp!$B:$B,'May Payment'!$B25)</f>
        <v>0</v>
      </c>
      <c r="Z25" s="7">
        <f>SUMIFS(HNTopUp!$Z:$Z,HNTopUp!$M:$M,Z$4,HNTopUp!$B:$B,'May Payment'!$B25)</f>
        <v>0</v>
      </c>
      <c r="AA25" s="7">
        <f>SUMIFS(POST16!$Z:$Z,POST16!$M:$M,AA$4,POST16!$Q:$Q,'May Payment'!$H25)</f>
        <v>0</v>
      </c>
      <c r="AB25" s="7">
        <f>SUMIFS(POST16!$Z:$Z,POST16!$M:$M,AB$4,POST16!$Q:$Q,'May Payment'!$H25)</f>
        <v>0</v>
      </c>
      <c r="AC25" s="7">
        <f>SUMIFS(POST16!$Z:$Z,POST16!$M:$M,AC$4,POST16!$Q:$Q,'May Payment'!$H25)</f>
        <v>0</v>
      </c>
      <c r="AD25" s="7">
        <f>SUMIFS(POST16!$Z:$Z,POST16!$M:$M,AD$4,POST16!$Q:$Q,'May Payment'!$H25)</f>
        <v>0</v>
      </c>
      <c r="AE25" s="7">
        <f>SUMIFS(POST16!$Z:$Z,POST16!$M:$M,AE$4,POST16!$Q:$Q,'May Payment'!$H25)</f>
        <v>0</v>
      </c>
      <c r="AF25" s="7">
        <f>SUMIFS(MISC!$Z:$Z,MISC!$M:$M,AF$4,MISC!$Q:$Q,H25)</f>
        <v>0</v>
      </c>
      <c r="AG25" s="7">
        <f>SUMIFS(MISC!$Z:$Z,MISC!$M:$M,AG$4,MISC!$Q:$Q,H25)</f>
        <v>0</v>
      </c>
      <c r="AH25" s="7">
        <f>SUMIFS(Asylum!$Z:$Z,Asylum!$M:$M,AH$4,Asylum!$Q:$Q,'May Payment'!$H25)</f>
        <v>0</v>
      </c>
      <c r="AI25" s="7">
        <f>SUMIFS(PESports!$Z:$Z,PESports!$M:$M,AI$4,PESports!$Q:$Q,'May Payment'!$H25)</f>
        <v>8250</v>
      </c>
      <c r="AJ25" s="5">
        <f t="shared" si="1"/>
        <v>192723.02640807148</v>
      </c>
      <c r="AK25" s="120">
        <f t="shared" si="3"/>
        <v>192722.02640807148</v>
      </c>
      <c r="AL25" s="369">
        <f t="shared" si="2"/>
        <v>1</v>
      </c>
      <c r="AN25" s="490"/>
      <c r="AO25" s="490">
        <v>218610.66000000003</v>
      </c>
      <c r="AP25" s="518">
        <f t="shared" si="4"/>
        <v>218610.66000000003</v>
      </c>
      <c r="AQ25" s="120">
        <f t="shared" si="5"/>
        <v>192722.02640807148</v>
      </c>
      <c r="AR25" s="49">
        <f t="shared" si="6"/>
        <v>1</v>
      </c>
      <c r="AS25" s="490"/>
      <c r="AT25" s="469">
        <f t="shared" si="7"/>
        <v>192722.02640807148</v>
      </c>
      <c r="AU25" s="49">
        <f t="shared" si="8"/>
        <v>1</v>
      </c>
      <c r="AV25" s="5"/>
      <c r="AY25" s="120"/>
    </row>
    <row r="26" spans="1:52" x14ac:dyDescent="0.3">
      <c r="B26">
        <v>3022036</v>
      </c>
      <c r="C26">
        <v>2036</v>
      </c>
      <c r="D26" t="s">
        <v>175</v>
      </c>
      <c r="E26" t="s">
        <v>748</v>
      </c>
      <c r="H26" t="s">
        <v>176</v>
      </c>
      <c r="I26" t="s">
        <v>177</v>
      </c>
      <c r="J26" s="7">
        <f>IFERROR(_xlfn.XLOOKUP(H26,'APT 25-26'!D:D,'APT 25-26'!CR:CR),"")</f>
        <v>106651.83065310649</v>
      </c>
      <c r="K26" s="7">
        <f>SUMIFS(NurserySupplement!$Z:$Z,NurserySupplement!$M:$M,K$4,NurserySupplement!$B:$B,B26)</f>
        <v>0</v>
      </c>
      <c r="L26" s="7"/>
      <c r="M26" s="7">
        <f>SUMIFS(HNPlaces!$Z:$Z,HNPlaces!$M:$M,M$4,HNPlaces!$Q:$Q,'May Payment'!$H26)</f>
        <v>0</v>
      </c>
      <c r="N26" s="7">
        <f>SUMIFS(HNPlaces!$Z:$Z,HNPlaces!$M:$M,N$4,HNPlaces!$Q:$Q,'May Payment'!$H26)</f>
        <v>0</v>
      </c>
      <c r="O26" s="7">
        <f>SUMIFS(HNPlaces!$Z:$Z,HNPlaces!$M:$M,O$4,HNPlaces!$Q:$Q,'May Payment'!$H26)</f>
        <v>0</v>
      </c>
      <c r="P26" s="7">
        <f>SUMIFS(HNPlaces!$Z:$Z,HNPlaces!$M:$M,P$4,HNPlaces!$Q:$Q,'May Payment'!$H26)</f>
        <v>0</v>
      </c>
      <c r="Q26" s="7">
        <f>SUMIFS(HNPlaces!$Z:$Z,HNPlaces!$M:$M,Q$4,HNPlaces!$Q:$Q,'May Payment'!$H26)</f>
        <v>0</v>
      </c>
      <c r="R26" s="7">
        <f>SUMIFS(HNPlaces!$Z:$Z,HNPlaces!$M:$M,R$4,HNPlaces!$Q:$Q,'May Payment'!$H26)</f>
        <v>7384.6153846153848</v>
      </c>
      <c r="S26" s="7">
        <f>SUMIFS(HNPlaces!$Z:$Z,HNPlaces!$M:$M,S$4,HNPlaces!$Q:$Q,'May Payment'!$H26)</f>
        <v>11150.307692307691</v>
      </c>
      <c r="T26" s="7">
        <f>SUMIFS(HNTopUp!$Z:$Z,HNTopUp!$M:$M,T$4,HNTopUp!B:B,'May Payment'!B26)</f>
        <v>0</v>
      </c>
      <c r="U26" s="7">
        <f>SUMIFS(HNTopUp!$Z:$Z,HNTopUp!$M:$M,U$4,HNTopUp!B:B,'May Payment'!B26)</f>
        <v>9939.0769230769238</v>
      </c>
      <c r="V26" s="7">
        <f>SUMIFS(HNTopUp!$Z:$Z,HNTopUp!$M:$M,V$4,HNTopUp!$B:$B,'May Payment'!$B26)</f>
        <v>0</v>
      </c>
      <c r="W26" s="7">
        <f>SUMIFS(HNTopUp!$Z:$Z,HNTopUp!$M:$M,W$4,HNTopUp!$B:$B,'May Payment'!$B26)</f>
        <v>24363.75</v>
      </c>
      <c r="X26" s="7">
        <f>SUMIFS(HNTopUp!$Z:$Z,HNTopUp!$M:$M,X$4,HNTopUp!$B:$B,'May Payment'!$B26)</f>
        <v>0</v>
      </c>
      <c r="Y26" s="7">
        <f>SUMIFS(HNTopUp!$Z:$Z,HNTopUp!$M:$M,Y$4,HNTopUp!$B:$B,'May Payment'!$B26)</f>
        <v>0</v>
      </c>
      <c r="Z26" s="7">
        <f>SUMIFS(HNTopUp!$Z:$Z,HNTopUp!$M:$M,Z$4,HNTopUp!$B:$B,'May Payment'!$B26)</f>
        <v>0</v>
      </c>
      <c r="AA26" s="7">
        <f>SUMIFS(POST16!$Z:$Z,POST16!$M:$M,AA$4,POST16!$Q:$Q,'May Payment'!$H26)</f>
        <v>0</v>
      </c>
      <c r="AB26" s="7">
        <f>SUMIFS(POST16!$Z:$Z,POST16!$M:$M,AB$4,POST16!$Q:$Q,'May Payment'!$H26)</f>
        <v>0</v>
      </c>
      <c r="AC26" s="7">
        <f>SUMIFS(POST16!$Z:$Z,POST16!$M:$M,AC$4,POST16!$Q:$Q,'May Payment'!$H26)</f>
        <v>0</v>
      </c>
      <c r="AD26" s="7">
        <f>SUMIFS(POST16!$Z:$Z,POST16!$M:$M,AD$4,POST16!$Q:$Q,'May Payment'!$H26)</f>
        <v>0</v>
      </c>
      <c r="AE26" s="7">
        <f>SUMIFS(POST16!$Z:$Z,POST16!$M:$M,AE$4,POST16!$Q:$Q,'May Payment'!$H26)</f>
        <v>0</v>
      </c>
      <c r="AF26" s="7">
        <f>SUMIFS(MISC!$Z:$Z,MISC!$M:$M,AF$4,MISC!$Q:$Q,H26)</f>
        <v>0</v>
      </c>
      <c r="AG26" s="7">
        <f>SUMIFS(MISC!$Z:$Z,MISC!$M:$M,AG$4,MISC!$Q:$Q,H26)</f>
        <v>0</v>
      </c>
      <c r="AH26" s="7">
        <f>SUMIFS(Asylum!$Z:$Z,Asylum!$M:$M,AH$4,Asylum!$Q:$Q,'May Payment'!$H26)</f>
        <v>0</v>
      </c>
      <c r="AI26" s="7">
        <f>SUMIFS(PESports!$Z:$Z,PESports!$M:$M,AI$4,PESports!$Q:$Q,'May Payment'!$H26)</f>
        <v>7412</v>
      </c>
      <c r="AJ26" s="5">
        <f t="shared" si="1"/>
        <v>166901.5806531065</v>
      </c>
      <c r="AK26" s="120">
        <f t="shared" si="3"/>
        <v>166900.5806531065</v>
      </c>
      <c r="AL26" s="369">
        <f t="shared" si="2"/>
        <v>1</v>
      </c>
      <c r="AN26" s="490"/>
      <c r="AO26" s="490">
        <v>174585.82000000007</v>
      </c>
      <c r="AP26" s="518">
        <f t="shared" si="4"/>
        <v>174585.82000000007</v>
      </c>
      <c r="AQ26" s="120">
        <f t="shared" si="5"/>
        <v>166900.5806531065</v>
      </c>
      <c r="AR26" s="49">
        <f t="shared" si="6"/>
        <v>1</v>
      </c>
      <c r="AS26" s="490"/>
      <c r="AT26" s="469">
        <f t="shared" si="7"/>
        <v>166900.5806531065</v>
      </c>
      <c r="AU26" s="49">
        <f t="shared" si="8"/>
        <v>1</v>
      </c>
      <c r="AV26" s="5"/>
      <c r="AY26" s="120"/>
    </row>
    <row r="27" spans="1:52" x14ac:dyDescent="0.3">
      <c r="B27">
        <v>3022037</v>
      </c>
      <c r="C27">
        <v>2037</v>
      </c>
      <c r="D27" t="s">
        <v>130</v>
      </c>
      <c r="E27" t="s">
        <v>748</v>
      </c>
      <c r="H27" t="s">
        <v>131</v>
      </c>
      <c r="I27" t="s">
        <v>132</v>
      </c>
      <c r="J27" s="7">
        <f>IFERROR(_xlfn.XLOOKUP(H27,'APT 25-26'!D:D,'APT 25-26'!CR:CR),"")</f>
        <v>94221.683623077566</v>
      </c>
      <c r="K27" s="7">
        <f>SUMIFS(NurserySupplement!$Z:$Z,NurserySupplement!$M:$M,K$4,NurserySupplement!$B:$B,B27)</f>
        <v>0</v>
      </c>
      <c r="L27" s="7"/>
      <c r="M27" s="7">
        <f>SUMIFS(HNPlaces!$Z:$Z,HNPlaces!$M:$M,M$4,HNPlaces!$Q:$Q,'May Payment'!$H27)</f>
        <v>0</v>
      </c>
      <c r="N27" s="7">
        <f>SUMIFS(HNPlaces!$Z:$Z,HNPlaces!$M:$M,N$4,HNPlaces!$Q:$Q,'May Payment'!$H27)</f>
        <v>0</v>
      </c>
      <c r="O27" s="7">
        <f>SUMIFS(HNPlaces!$Z:$Z,HNPlaces!$M:$M,O$4,HNPlaces!$Q:$Q,'May Payment'!$H27)</f>
        <v>0</v>
      </c>
      <c r="P27" s="7">
        <f>SUMIFS(HNPlaces!$Z:$Z,HNPlaces!$M:$M,P$4,HNPlaces!$Q:$Q,'May Payment'!$H27)</f>
        <v>0</v>
      </c>
      <c r="Q27" s="7">
        <f>SUMIFS(HNPlaces!$Z:$Z,HNPlaces!$M:$M,Q$4,HNPlaces!$Q:$Q,'May Payment'!$H27)</f>
        <v>0</v>
      </c>
      <c r="R27" s="7">
        <f>SUMIFS(HNPlaces!$Z:$Z,HNPlaces!$M:$M,R$4,HNPlaces!$Q:$Q,'May Payment'!$H27)</f>
        <v>0</v>
      </c>
      <c r="S27" s="7">
        <f>SUMIFS(HNPlaces!$Z:$Z,HNPlaces!$M:$M,S$4,HNPlaces!$Q:$Q,'May Payment'!$H27)</f>
        <v>0</v>
      </c>
      <c r="T27" s="7">
        <f>SUMIFS(HNTopUp!$Z:$Z,HNTopUp!$M:$M,T$4,HNTopUp!B:B,'May Payment'!B27)</f>
        <v>0</v>
      </c>
      <c r="U27" s="7">
        <f>SUMIFS(HNTopUp!$Z:$Z,HNTopUp!$M:$M,U$4,HNTopUp!B:B,'May Payment'!B27)</f>
        <v>8392.7315384615395</v>
      </c>
      <c r="V27" s="7">
        <f>SUMIFS(HNTopUp!$Z:$Z,HNTopUp!$M:$M,V$4,HNTopUp!$B:$B,'May Payment'!$B27)</f>
        <v>0</v>
      </c>
      <c r="W27" s="7">
        <f>SUMIFS(HNTopUp!$Z:$Z,HNTopUp!$M:$M,W$4,HNTopUp!$B:$B,'May Payment'!$B27)</f>
        <v>0</v>
      </c>
      <c r="X27" s="7">
        <f>SUMIFS(HNTopUp!$Z:$Z,HNTopUp!$M:$M,X$4,HNTopUp!$B:$B,'May Payment'!$B27)</f>
        <v>198.53846153846155</v>
      </c>
      <c r="Y27" s="7">
        <f>SUMIFS(HNTopUp!$Z:$Z,HNTopUp!$M:$M,Y$4,HNTopUp!$B:$B,'May Payment'!$B27)</f>
        <v>0</v>
      </c>
      <c r="Z27" s="7">
        <f>SUMIFS(HNTopUp!$Z:$Z,HNTopUp!$M:$M,Z$4,HNTopUp!$B:$B,'May Payment'!$B27)</f>
        <v>0</v>
      </c>
      <c r="AA27" s="7">
        <f>SUMIFS(POST16!$Z:$Z,POST16!$M:$M,AA$4,POST16!$Q:$Q,'May Payment'!$H27)</f>
        <v>0</v>
      </c>
      <c r="AB27" s="7">
        <f>SUMIFS(POST16!$Z:$Z,POST16!$M:$M,AB$4,POST16!$Q:$Q,'May Payment'!$H27)</f>
        <v>0</v>
      </c>
      <c r="AC27" s="7">
        <f>SUMIFS(POST16!$Z:$Z,POST16!$M:$M,AC$4,POST16!$Q:$Q,'May Payment'!$H27)</f>
        <v>0</v>
      </c>
      <c r="AD27" s="7">
        <f>SUMIFS(POST16!$Z:$Z,POST16!$M:$M,AD$4,POST16!$Q:$Q,'May Payment'!$H27)</f>
        <v>0</v>
      </c>
      <c r="AE27" s="7">
        <f>SUMIFS(POST16!$Z:$Z,POST16!$M:$M,AE$4,POST16!$Q:$Q,'May Payment'!$H27)</f>
        <v>0</v>
      </c>
      <c r="AF27" s="7">
        <f>SUMIFS(MISC!$Z:$Z,MISC!$M:$M,AF$4,MISC!$Q:$Q,H27)</f>
        <v>0</v>
      </c>
      <c r="AG27" s="7">
        <f>SUMIFS(MISC!$Z:$Z,MISC!$M:$M,AG$4,MISC!$Q:$Q,H27)</f>
        <v>0</v>
      </c>
      <c r="AH27" s="7">
        <f>SUMIFS(Asylum!$Z:$Z,Asylum!$M:$M,AH$4,Asylum!$Q:$Q,'May Payment'!$H27)</f>
        <v>0</v>
      </c>
      <c r="AI27" s="7">
        <f>SUMIFS(PESports!$Z:$Z,PESports!$M:$M,AI$4,PESports!$Q:$Q,'May Payment'!$H27)</f>
        <v>7408</v>
      </c>
      <c r="AJ27" s="5">
        <f t="shared" si="1"/>
        <v>110220.95362307757</v>
      </c>
      <c r="AK27" s="120">
        <f t="shared" si="3"/>
        <v>110219.95362307757</v>
      </c>
      <c r="AL27" s="369">
        <f t="shared" si="2"/>
        <v>1</v>
      </c>
      <c r="AM27" s="5"/>
      <c r="AN27" s="490">
        <f>IFERROR(_xlfn.XLOOKUP(B27,'Monthly Payroll Deductions'!B:B,'Monthly Payroll Deductions'!L:L),"0")</f>
        <v>38289.513534872371</v>
      </c>
      <c r="AO27" s="490">
        <v>124848.92000000004</v>
      </c>
      <c r="AP27" s="518">
        <f t="shared" si="4"/>
        <v>163138.43353487243</v>
      </c>
      <c r="AQ27" s="120">
        <f t="shared" si="5"/>
        <v>110219.95362307757</v>
      </c>
      <c r="AR27" s="49">
        <f t="shared" si="6"/>
        <v>1</v>
      </c>
      <c r="AS27" s="490"/>
      <c r="AT27" s="469">
        <f t="shared" si="7"/>
        <v>110219.95362307757</v>
      </c>
      <c r="AU27" s="49">
        <f t="shared" si="8"/>
        <v>1</v>
      </c>
      <c r="AV27" s="5"/>
      <c r="AY27" s="120"/>
    </row>
    <row r="28" spans="1:52" x14ac:dyDescent="0.3">
      <c r="B28">
        <v>3022042</v>
      </c>
      <c r="C28">
        <v>2042</v>
      </c>
      <c r="D28" t="s">
        <v>22</v>
      </c>
      <c r="H28" t="s">
        <v>23</v>
      </c>
      <c r="I28" t="s">
        <v>24</v>
      </c>
      <c r="J28" s="7">
        <f>IFERROR(_xlfn.XLOOKUP(H28,'APT 25-26'!D:D,'APT 25-26'!CR:CR),"")</f>
        <v>161929.39122599052</v>
      </c>
      <c r="K28" s="7">
        <f>SUMIFS(NurserySupplement!$Z:$Z,NurserySupplement!$M:$M,K$4,NurserySupplement!$B:$B,B28)</f>
        <v>0</v>
      </c>
      <c r="L28" s="7"/>
      <c r="M28" s="7">
        <f>SUMIFS(HNPlaces!$Z:$Z,HNPlaces!$M:$M,M$4,HNPlaces!$Q:$Q,'May Payment'!$H28)</f>
        <v>0</v>
      </c>
      <c r="N28" s="7">
        <f>SUMIFS(HNPlaces!$Z:$Z,HNPlaces!$M:$M,N$4,HNPlaces!$Q:$Q,'May Payment'!$H28)</f>
        <v>0</v>
      </c>
      <c r="O28" s="7">
        <f>SUMIFS(HNPlaces!$Z:$Z,HNPlaces!$M:$M,O$4,HNPlaces!$Q:$Q,'May Payment'!$H28)</f>
        <v>0</v>
      </c>
      <c r="P28" s="7">
        <f>SUMIFS(HNPlaces!$Z:$Z,HNPlaces!$M:$M,P$4,HNPlaces!$Q:$Q,'May Payment'!$H28)</f>
        <v>0</v>
      </c>
      <c r="Q28" s="7">
        <f>SUMIFS(HNPlaces!$Z:$Z,HNPlaces!$M:$M,Q$4,HNPlaces!$Q:$Q,'May Payment'!$H28)</f>
        <v>0</v>
      </c>
      <c r="R28" s="7">
        <f>SUMIFS(HNPlaces!$Z:$Z,HNPlaces!$M:$M,R$4,HNPlaces!$Q:$Q,'May Payment'!$H28)</f>
        <v>0</v>
      </c>
      <c r="S28" s="7">
        <f>SUMIFS(HNPlaces!$Z:$Z,HNPlaces!$M:$M,S$4,HNPlaces!$Q:$Q,'May Payment'!$H28)</f>
        <v>0</v>
      </c>
      <c r="T28" s="7">
        <f>SUMIFS(HNTopUp!$Z:$Z,HNTopUp!$M:$M,T$4,HNTopUp!B:B,'May Payment'!B28)</f>
        <v>0</v>
      </c>
      <c r="U28" s="7">
        <f>SUMIFS(HNTopUp!$Z:$Z,HNTopUp!$M:$M,U$4,HNTopUp!B:B,'May Payment'!B28)</f>
        <v>10238.583076923078</v>
      </c>
      <c r="V28" s="7">
        <f>SUMIFS(HNTopUp!$Z:$Z,HNTopUp!$M:$M,V$4,HNTopUp!$B:$B,'May Payment'!$B28)</f>
        <v>0</v>
      </c>
      <c r="W28" s="7">
        <f>SUMIFS(HNTopUp!$Z:$Z,HNTopUp!$M:$M,W$4,HNTopUp!$B:$B,'May Payment'!$B28)</f>
        <v>0</v>
      </c>
      <c r="X28" s="7">
        <f>SUMIFS(HNTopUp!$Z:$Z,HNTopUp!$M:$M,X$4,HNTopUp!$B:$B,'May Payment'!$B28)</f>
        <v>0</v>
      </c>
      <c r="Y28" s="7">
        <f>SUMIFS(HNTopUp!$Z:$Z,HNTopUp!$M:$M,Y$4,HNTopUp!$B:$B,'May Payment'!$B28)</f>
        <v>0</v>
      </c>
      <c r="Z28" s="7">
        <f>SUMIFS(HNTopUp!$Z:$Z,HNTopUp!$M:$M,Z$4,HNTopUp!$B:$B,'May Payment'!$B28)</f>
        <v>0</v>
      </c>
      <c r="AA28" s="7">
        <f>SUMIFS(POST16!$Z:$Z,POST16!$M:$M,AA$4,POST16!$Q:$Q,'May Payment'!$H28)</f>
        <v>0</v>
      </c>
      <c r="AB28" s="7">
        <f>SUMIFS(POST16!$Z:$Z,POST16!$M:$M,AB$4,POST16!$Q:$Q,'May Payment'!$H28)</f>
        <v>0</v>
      </c>
      <c r="AC28" s="7">
        <f>SUMIFS(POST16!$Z:$Z,POST16!$M:$M,AC$4,POST16!$Q:$Q,'May Payment'!$H28)</f>
        <v>0</v>
      </c>
      <c r="AD28" s="7">
        <f>SUMIFS(POST16!$Z:$Z,POST16!$M:$M,AD$4,POST16!$Q:$Q,'May Payment'!$H28)</f>
        <v>0</v>
      </c>
      <c r="AE28" s="7">
        <f>SUMIFS(POST16!$Z:$Z,POST16!$M:$M,AE$4,POST16!$Q:$Q,'May Payment'!$H28)</f>
        <v>0</v>
      </c>
      <c r="AF28" s="7">
        <f>SUMIFS(MISC!$Z:$Z,MISC!$M:$M,AF$4,MISC!$Q:$Q,H28)</f>
        <v>0</v>
      </c>
      <c r="AG28" s="7">
        <f>SUMIFS(MISC!$Z:$Z,MISC!$M:$M,AG$4,MISC!$Q:$Q,H28)</f>
        <v>0</v>
      </c>
      <c r="AH28" s="7">
        <f>SUMIFS(Asylum!$Z:$Z,Asylum!$M:$M,AH$4,Asylum!$Q:$Q,'May Payment'!$H28)</f>
        <v>0</v>
      </c>
      <c r="AI28" s="7">
        <f>SUMIFS(PESports!$Z:$Z,PESports!$M:$M,AI$4,PESports!$Q:$Q,'May Payment'!$H28)</f>
        <v>8158</v>
      </c>
      <c r="AJ28" s="5">
        <f t="shared" si="1"/>
        <v>180325.97430291359</v>
      </c>
      <c r="AK28" s="120"/>
      <c r="AL28" s="369">
        <f t="shared" si="2"/>
        <v>180325.97430291359</v>
      </c>
      <c r="AN28" s="490"/>
      <c r="AO28" s="490" t="s">
        <v>24697</v>
      </c>
      <c r="AP28" s="518"/>
      <c r="AR28" s="388"/>
      <c r="AS28" s="5"/>
      <c r="AU28" s="288"/>
      <c r="AV28" s="5"/>
    </row>
    <row r="29" spans="1:52" x14ac:dyDescent="0.3">
      <c r="A29">
        <v>3022044</v>
      </c>
      <c r="B29">
        <v>3022043</v>
      </c>
      <c r="C29">
        <v>2043</v>
      </c>
      <c r="D29" t="s">
        <v>23989</v>
      </c>
      <c r="E29" t="s">
        <v>748</v>
      </c>
      <c r="H29" t="s">
        <v>199</v>
      </c>
      <c r="I29" t="s">
        <v>200</v>
      </c>
      <c r="J29" s="7">
        <f>IFERROR(_xlfn.XLOOKUP(H29,'APT 25-26'!D:D,'APT 25-26'!CR:CR),"")</f>
        <v>340134.85489964427</v>
      </c>
      <c r="K29" s="7">
        <f>SUMIFS(NurserySupplement!$Z:$Z,NurserySupplement!$M:$M,K$4,NurserySupplement!$B:$B,B29)</f>
        <v>0</v>
      </c>
      <c r="L29" s="7"/>
      <c r="M29" s="7">
        <f>SUMIFS(HNPlaces!$Z:$Z,HNPlaces!$M:$M,M$4,HNPlaces!$Q:$Q,'May Payment'!$H29)</f>
        <v>0</v>
      </c>
      <c r="N29" s="7">
        <f>SUMIFS(HNPlaces!$Z:$Z,HNPlaces!$M:$M,N$4,HNPlaces!$Q:$Q,'May Payment'!$H29)</f>
        <v>0</v>
      </c>
      <c r="O29" s="7">
        <f>SUMIFS(HNPlaces!$Z:$Z,HNPlaces!$M:$M,O$4,HNPlaces!$Q:$Q,'May Payment'!$H29)</f>
        <v>0</v>
      </c>
      <c r="P29" s="7">
        <f>SUMIFS(HNPlaces!$Z:$Z,HNPlaces!$M:$M,P$4,HNPlaces!$Q:$Q,'May Payment'!$H29)</f>
        <v>0</v>
      </c>
      <c r="Q29" s="7">
        <f>SUMIFS(HNPlaces!$Z:$Z,HNPlaces!$M:$M,Q$4,HNPlaces!$Q:$Q,'May Payment'!$H29)</f>
        <v>0</v>
      </c>
      <c r="R29" s="7">
        <f>SUMIFS(HNPlaces!$Z:$Z,HNPlaces!$M:$M,R$4,HNPlaces!$Q:$Q,'May Payment'!$H29)</f>
        <v>0</v>
      </c>
      <c r="S29" s="7">
        <f>SUMIFS(HNPlaces!$Z:$Z,HNPlaces!$M:$M,S$4,HNPlaces!$Q:$Q,'May Payment'!$H29)</f>
        <v>0</v>
      </c>
      <c r="T29" s="7">
        <f>SUMIFS(HNTopUp!$Z:$Z,HNTopUp!$M:$M,T$4,HNTopUp!B:B,'May Payment'!B29)</f>
        <v>0</v>
      </c>
      <c r="U29" s="7">
        <f>SUMIFS(HNTopUp!$Z:$Z,HNTopUp!$M:$M,U$4,HNTopUp!B:B,'May Payment'!B29)+SUMIFS(HNTopUp!$Z:$Z,HNTopUp!$M:$M,U$4,HNTopUp!B:B,'May Payment'!A29)</f>
        <v>25135.903846153844</v>
      </c>
      <c r="V29" s="7">
        <f>SUMIFS(HNTopUp!$Z:$Z,HNTopUp!$M:$M,V$4,HNTopUp!$B:$B,'May Payment'!$B29)</f>
        <v>0</v>
      </c>
      <c r="W29" s="7">
        <f>SUMIFS(HNTopUp!$Z:$Z,HNTopUp!$M:$M,W$4,HNTopUp!$B:$B,'May Payment'!$B29)</f>
        <v>0</v>
      </c>
      <c r="X29" s="7">
        <f>SUMIFS(HNTopUp!$Z:$Z,HNTopUp!$M:$M,X$4,HNTopUp!$B:$B,'May Payment'!$B29)</f>
        <v>0</v>
      </c>
      <c r="Y29" s="7">
        <f>SUMIFS(HNTopUp!$Z:$Z,HNTopUp!$M:$M,Y$4,HNTopUp!$B:$B,'May Payment'!$B29)</f>
        <v>0</v>
      </c>
      <c r="Z29" s="7">
        <f>SUMIFS(HNTopUp!$Z:$Z,HNTopUp!$M:$M,Z$4,HNTopUp!$B:$B,'May Payment'!$B29)</f>
        <v>0</v>
      </c>
      <c r="AA29" s="7">
        <f>SUMIFS(POST16!$Z:$Z,POST16!$M:$M,AA$4,POST16!$Q:$Q,'May Payment'!$H29)</f>
        <v>0</v>
      </c>
      <c r="AB29" s="7">
        <f>SUMIFS(POST16!$Z:$Z,POST16!$M:$M,AB$4,POST16!$Q:$Q,'May Payment'!$H29)</f>
        <v>0</v>
      </c>
      <c r="AC29" s="7">
        <f>SUMIFS(POST16!$Z:$Z,POST16!$M:$M,AC$4,POST16!$Q:$Q,'May Payment'!$H29)</f>
        <v>0</v>
      </c>
      <c r="AD29" s="7">
        <f>SUMIFS(POST16!$Z:$Z,POST16!$M:$M,AD$4,POST16!$Q:$Q,'May Payment'!$H29)</f>
        <v>0</v>
      </c>
      <c r="AE29" s="7">
        <f>SUMIFS(POST16!$Z:$Z,POST16!$M:$M,AE$4,POST16!$Q:$Q,'May Payment'!$H29)</f>
        <v>0</v>
      </c>
      <c r="AF29" s="7">
        <f>SUMIFS(MISC!$Z:$Z,MISC!$M:$M,AF$4,MISC!$Q:$Q,H29)</f>
        <v>0</v>
      </c>
      <c r="AG29" s="7">
        <f>SUMIFS(MISC!$Z:$Z,MISC!$M:$M,AG$4,MISC!$Q:$Q,H29)</f>
        <v>0</v>
      </c>
      <c r="AH29" s="7">
        <f>SUMIFS(Asylum!$Z:$Z,Asylum!$M:$M,AH$4,Asylum!$Q:$Q,'May Payment'!$H29)</f>
        <v>0</v>
      </c>
      <c r="AI29" s="7">
        <f>SUMIFS(PESports!$Z:$Z,PESports!$M:$M,AI$4,PESports!$B:$B,'May Payment'!$B29)</f>
        <v>16162</v>
      </c>
      <c r="AJ29" s="5">
        <f t="shared" si="1"/>
        <v>381432.75874579814</v>
      </c>
      <c r="AK29" s="120">
        <f t="shared" si="3"/>
        <v>325041.06000000011</v>
      </c>
      <c r="AL29" s="369">
        <f t="shared" si="2"/>
        <v>56391.698745798029</v>
      </c>
      <c r="AM29" s="120"/>
      <c r="AN29" s="490"/>
      <c r="AO29" s="490">
        <v>325041.06000000011</v>
      </c>
      <c r="AP29" s="518">
        <f t="shared" si="4"/>
        <v>325041.06000000011</v>
      </c>
      <c r="AQ29" s="120">
        <f>IFERROR(IF(AJ29&gt;AO29,AO29,AJ29-1),"")</f>
        <v>325041.06000000011</v>
      </c>
      <c r="AR29" s="49">
        <f>AJ29-AQ29</f>
        <v>56391.698745798029</v>
      </c>
      <c r="AS29" s="490"/>
      <c r="AT29" s="469">
        <f>AQ29+AS29</f>
        <v>325041.06000000011</v>
      </c>
      <c r="AU29" s="49">
        <f>AR29-AS29</f>
        <v>56391.698745798029</v>
      </c>
      <c r="AV29" s="49"/>
      <c r="AZ29" s="490"/>
    </row>
    <row r="30" spans="1:52" x14ac:dyDescent="0.3">
      <c r="B30">
        <v>3022045</v>
      </c>
      <c r="C30">
        <v>2045</v>
      </c>
      <c r="D30" t="s">
        <v>43</v>
      </c>
      <c r="E30" t="s">
        <v>748</v>
      </c>
      <c r="H30" t="s">
        <v>44</v>
      </c>
      <c r="I30" t="s">
        <v>45</v>
      </c>
      <c r="J30" s="7">
        <f>IFERROR(_xlfn.XLOOKUP(H30,'APT 25-26'!D:D,'APT 25-26'!CR:CR),"")</f>
        <v>98437.396184029305</v>
      </c>
      <c r="K30" s="7">
        <f>SUMIFS(NurserySupplement!$Z:$Z,NurserySupplement!$M:$M,K$4,NurserySupplement!$B:$B,B30)</f>
        <v>0</v>
      </c>
      <c r="L30" s="7"/>
      <c r="M30" s="7">
        <f>SUMIFS(HNPlaces!$Z:$Z,HNPlaces!$M:$M,M$4,HNPlaces!$Q:$Q,'May Payment'!$H30)</f>
        <v>0</v>
      </c>
      <c r="N30" s="7">
        <f>SUMIFS(HNPlaces!$Z:$Z,HNPlaces!$M:$M,N$4,HNPlaces!$Q:$Q,'May Payment'!$H30)</f>
        <v>0</v>
      </c>
      <c r="O30" s="7">
        <f>SUMIFS(HNPlaces!$Z:$Z,HNPlaces!$M:$M,O$4,HNPlaces!$Q:$Q,'May Payment'!$H30)</f>
        <v>0</v>
      </c>
      <c r="P30" s="7">
        <f>SUMIFS(HNPlaces!$Z:$Z,HNPlaces!$M:$M,P$4,HNPlaces!$Q:$Q,'May Payment'!$H30)</f>
        <v>0</v>
      </c>
      <c r="Q30" s="7">
        <f>SUMIFS(HNPlaces!$Z:$Z,HNPlaces!$M:$M,Q$4,HNPlaces!$Q:$Q,'May Payment'!$H30)</f>
        <v>0</v>
      </c>
      <c r="R30" s="7">
        <f>SUMIFS(HNPlaces!$Z:$Z,HNPlaces!$M:$M,R$4,HNPlaces!$Q:$Q,'May Payment'!$H30)</f>
        <v>0</v>
      </c>
      <c r="S30" s="7">
        <f>SUMIFS(HNPlaces!$Z:$Z,HNPlaces!$M:$M,S$4,HNPlaces!$Q:$Q,'May Payment'!$H30)</f>
        <v>0</v>
      </c>
      <c r="T30" s="7">
        <f>SUMIFS(HNTopUp!$Z:$Z,HNTopUp!$M:$M,T$4,HNTopUp!B:B,'May Payment'!B30)</f>
        <v>0</v>
      </c>
      <c r="U30" s="7">
        <f>SUMIFS(HNTopUp!$Z:$Z,HNTopUp!$M:$M,U$4,HNTopUp!B:B,'May Payment'!B30)</f>
        <v>10583.333333333332</v>
      </c>
      <c r="V30" s="7">
        <f>SUMIFS(HNTopUp!$Z:$Z,HNTopUp!$M:$M,V$4,HNTopUp!$B:$B,'May Payment'!$B30)</f>
        <v>0</v>
      </c>
      <c r="W30" s="7">
        <f>SUMIFS(HNTopUp!$Z:$Z,HNTopUp!$M:$M,W$4,HNTopUp!$B:$B,'May Payment'!$B30)</f>
        <v>0</v>
      </c>
      <c r="X30" s="7">
        <f>SUMIFS(HNTopUp!$Z:$Z,HNTopUp!$M:$M,X$4,HNTopUp!$B:$B,'May Payment'!$B30)</f>
        <v>0</v>
      </c>
      <c r="Y30" s="7">
        <f>SUMIFS(HNTopUp!$Z:$Z,HNTopUp!$M:$M,Y$4,HNTopUp!$B:$B,'May Payment'!$B30)</f>
        <v>0</v>
      </c>
      <c r="Z30" s="7">
        <f>SUMIFS(HNTopUp!$Z:$Z,HNTopUp!$M:$M,Z$4,HNTopUp!$B:$B,'May Payment'!$B30)</f>
        <v>0</v>
      </c>
      <c r="AA30" s="7">
        <f>SUMIFS(POST16!$Z:$Z,POST16!$M:$M,AA$4,POST16!$Q:$Q,'May Payment'!$H30)</f>
        <v>0</v>
      </c>
      <c r="AB30" s="7">
        <f>SUMIFS(POST16!$Z:$Z,POST16!$M:$M,AB$4,POST16!$Q:$Q,'May Payment'!$H30)</f>
        <v>0</v>
      </c>
      <c r="AC30" s="7">
        <f>SUMIFS(POST16!$Z:$Z,POST16!$M:$M,AC$4,POST16!$Q:$Q,'May Payment'!$H30)</f>
        <v>0</v>
      </c>
      <c r="AD30" s="7">
        <f>SUMIFS(POST16!$Z:$Z,POST16!$M:$M,AD$4,POST16!$Q:$Q,'May Payment'!$H30)</f>
        <v>0</v>
      </c>
      <c r="AE30" s="7">
        <f>SUMIFS(POST16!$Z:$Z,POST16!$M:$M,AE$4,POST16!$Q:$Q,'May Payment'!$H30)</f>
        <v>0</v>
      </c>
      <c r="AF30" s="7">
        <f>SUMIFS(MISC!$Z:$Z,MISC!$M:$M,AF$4,MISC!$Q:$Q,H30)</f>
        <v>0</v>
      </c>
      <c r="AG30" s="7">
        <f>SUMIFS(MISC!$Z:$Z,MISC!$M:$M,AG$4,MISC!$Q:$Q,H30)</f>
        <v>0</v>
      </c>
      <c r="AH30" s="7">
        <f>SUMIFS(Asylum!$Z:$Z,Asylum!$M:$M,AH$4,Asylum!$Q:$Q,'May Payment'!$H30)</f>
        <v>0</v>
      </c>
      <c r="AI30" s="7">
        <f>SUMIFS(PESports!$Z:$Z,PESports!$M:$M,AI$4,PESports!$Q:$Q,'May Payment'!$H30)</f>
        <v>7421</v>
      </c>
      <c r="AJ30" s="5">
        <f t="shared" si="1"/>
        <v>116441.72951736263</v>
      </c>
      <c r="AK30" s="120">
        <f t="shared" si="3"/>
        <v>116440.72951736263</v>
      </c>
      <c r="AL30" s="369">
        <f t="shared" si="2"/>
        <v>1</v>
      </c>
      <c r="AM30" s="5"/>
      <c r="AN30" s="490">
        <f>IFERROR(_xlfn.XLOOKUP(B30,'Monthly Payroll Deductions'!B:B,'Monthly Payroll Deductions'!L:L),"0")</f>
        <v>120405.41333228309</v>
      </c>
      <c r="AO30" s="490">
        <v>131277.57</v>
      </c>
      <c r="AP30" s="518">
        <f t="shared" si="4"/>
        <v>251682.9833322831</v>
      </c>
      <c r="AQ30" s="120">
        <f>IFERROR(IF(AJ30&gt;AO30,AO30,AJ30-1),"")</f>
        <v>116440.72951736263</v>
      </c>
      <c r="AR30" s="49">
        <f>AJ30-AQ30</f>
        <v>1</v>
      </c>
      <c r="AS30" s="490"/>
      <c r="AT30" s="469">
        <f>AQ30+AS30</f>
        <v>116440.72951736263</v>
      </c>
      <c r="AU30" s="49">
        <f>AR30-AS30</f>
        <v>1</v>
      </c>
      <c r="AV30" s="5"/>
      <c r="AY30" s="120"/>
    </row>
    <row r="31" spans="1:52" x14ac:dyDescent="0.3">
      <c r="B31">
        <v>3022053</v>
      </c>
      <c r="C31">
        <v>2053</v>
      </c>
      <c r="D31" t="s">
        <v>23820</v>
      </c>
      <c r="H31" t="s">
        <v>32</v>
      </c>
      <c r="I31" t="s">
        <v>33</v>
      </c>
      <c r="J31" s="7">
        <f>IFERROR(_xlfn.XLOOKUP(H31,'APT 25-26'!D:D,'APT 25-26'!CR:CR),"")</f>
        <v>85278.365307134896</v>
      </c>
      <c r="K31" s="7">
        <f>SUMIFS(NurserySupplement!$Z:$Z,NurserySupplement!$M:$M,K$4,NurserySupplement!$B:$B,B31)</f>
        <v>0</v>
      </c>
      <c r="L31" s="7"/>
      <c r="M31" s="7">
        <f>SUMIFS(HNPlaces!$Z:$Z,HNPlaces!$M:$M,M$4,HNPlaces!$Q:$Q,'May Payment'!$H31)</f>
        <v>0</v>
      </c>
      <c r="N31" s="7">
        <f>SUMIFS(HNPlaces!$Z:$Z,HNPlaces!$M:$M,N$4,HNPlaces!$Q:$Q,'May Payment'!$H31)</f>
        <v>0</v>
      </c>
      <c r="O31" s="7">
        <f>SUMIFS(HNPlaces!$Z:$Z,HNPlaces!$M:$M,O$4,HNPlaces!$Q:$Q,'May Payment'!$H31)</f>
        <v>0</v>
      </c>
      <c r="P31" s="7">
        <f>SUMIFS(HNPlaces!$Z:$Z,HNPlaces!$M:$M,P$4,HNPlaces!$Q:$Q,'May Payment'!$H31)</f>
        <v>0</v>
      </c>
      <c r="Q31" s="7">
        <f>SUMIFS(HNPlaces!$Z:$Z,HNPlaces!$M:$M,Q$4,HNPlaces!$Q:$Q,'May Payment'!$H31)</f>
        <v>0</v>
      </c>
      <c r="R31" s="7">
        <f>SUMIFS(HNPlaces!$Z:$Z,HNPlaces!$M:$M,R$4,HNPlaces!$Q:$Q,'May Payment'!$H31)</f>
        <v>0</v>
      </c>
      <c r="S31" s="7">
        <f>SUMIFS(HNPlaces!$Z:$Z,HNPlaces!$M:$M,S$4,HNPlaces!$Q:$Q,'May Payment'!$H31)</f>
        <v>0</v>
      </c>
      <c r="T31" s="7">
        <f>SUMIFS(HNTopUp!$Z:$Z,HNTopUp!$M:$M,T$4,HNTopUp!B:B,'May Payment'!B31)</f>
        <v>0</v>
      </c>
      <c r="U31" s="7">
        <f>SUMIFS(HNTopUp!$Z:$Z,HNTopUp!$M:$M,U$4,HNTopUp!B:B,'May Payment'!B31)</f>
        <v>8432.7692307692305</v>
      </c>
      <c r="V31" s="7">
        <f>SUMIFS(HNTopUp!$Z:$Z,HNTopUp!$M:$M,V$4,HNTopUp!$B:$B,'May Payment'!$B31)</f>
        <v>0</v>
      </c>
      <c r="W31" s="7">
        <f>SUMIFS(HNTopUp!$Z:$Z,HNTopUp!$M:$M,W$4,HNTopUp!$B:$B,'May Payment'!$B31)</f>
        <v>0</v>
      </c>
      <c r="X31" s="7">
        <f>SUMIFS(HNTopUp!$Z:$Z,HNTopUp!$M:$M,X$4,HNTopUp!$B:$B,'May Payment'!$B31)</f>
        <v>110.30769230769231</v>
      </c>
      <c r="Y31" s="7">
        <f>SUMIFS(HNTopUp!$Z:$Z,HNTopUp!$M:$M,Y$4,HNTopUp!$B:$B,'May Payment'!$B31)</f>
        <v>0</v>
      </c>
      <c r="Z31" s="7">
        <f>SUMIFS(HNTopUp!$Z:$Z,HNTopUp!$M:$M,Z$4,HNTopUp!$B:$B,'May Payment'!$B31)</f>
        <v>0</v>
      </c>
      <c r="AA31" s="7">
        <f>SUMIFS(POST16!$Z:$Z,POST16!$M:$M,AA$4,POST16!$Q:$Q,'May Payment'!$H31)</f>
        <v>0</v>
      </c>
      <c r="AB31" s="7">
        <f>SUMIFS(POST16!$Z:$Z,POST16!$M:$M,AB$4,POST16!$Q:$Q,'May Payment'!$H31)</f>
        <v>0</v>
      </c>
      <c r="AC31" s="7">
        <f>SUMIFS(POST16!$Z:$Z,POST16!$M:$M,AC$4,POST16!$Q:$Q,'May Payment'!$H31)</f>
        <v>0</v>
      </c>
      <c r="AD31" s="7">
        <f>SUMIFS(POST16!$Z:$Z,POST16!$M:$M,AD$4,POST16!$Q:$Q,'May Payment'!$H31)</f>
        <v>0</v>
      </c>
      <c r="AE31" s="7">
        <f>SUMIFS(POST16!$Z:$Z,POST16!$M:$M,AE$4,POST16!$Q:$Q,'May Payment'!$H31)</f>
        <v>0</v>
      </c>
      <c r="AF31" s="7">
        <f>SUMIFS(MISC!$Z:$Z,MISC!$M:$M,AF$4,MISC!$Q:$Q,H31)</f>
        <v>0</v>
      </c>
      <c r="AG31" s="7">
        <f>SUMIFS(MISC!$Z:$Z,MISC!$M:$M,AG$4,MISC!$Q:$Q,H31)</f>
        <v>0</v>
      </c>
      <c r="AH31" s="7">
        <f>SUMIFS(Asylum!$Z:$Z,Asylum!$M:$M,AH$4,Asylum!$Q:$Q,'May Payment'!$H31)</f>
        <v>0</v>
      </c>
      <c r="AI31" s="7">
        <f>SUMIFS(PESports!$Z:$Z,PESports!$M:$M,AI$4,PESports!$Q:$Q,'May Payment'!$H31)</f>
        <v>7417</v>
      </c>
      <c r="AJ31" s="5">
        <f t="shared" si="1"/>
        <v>101238.44223021182</v>
      </c>
      <c r="AK31" s="120"/>
      <c r="AL31" s="369">
        <f t="shared" si="2"/>
        <v>101238.44223021182</v>
      </c>
      <c r="AN31" s="490"/>
      <c r="AO31" s="490" t="s">
        <v>24697</v>
      </c>
      <c r="AP31" s="518"/>
      <c r="AR31" s="388"/>
      <c r="AS31" s="5"/>
      <c r="AU31" s="288"/>
      <c r="AV31" s="5"/>
    </row>
    <row r="32" spans="1:52" x14ac:dyDescent="0.3">
      <c r="B32">
        <v>3022054</v>
      </c>
      <c r="C32">
        <v>2054</v>
      </c>
      <c r="D32" t="s">
        <v>79</v>
      </c>
      <c r="E32" t="s">
        <v>748</v>
      </c>
      <c r="H32" t="s">
        <v>80</v>
      </c>
      <c r="I32" t="s">
        <v>81</v>
      </c>
      <c r="J32" s="7">
        <f>IFERROR(_xlfn.XLOOKUP(H32,'APT 25-26'!D:D,'APT 25-26'!CR:CR),"")</f>
        <v>88905.950154853606</v>
      </c>
      <c r="K32" s="7">
        <f>SUMIFS(NurserySupplement!$Z:$Z,NurserySupplement!$M:$M,K$4,NurserySupplement!$B:$B,B32)</f>
        <v>0</v>
      </c>
      <c r="L32" s="7"/>
      <c r="M32" s="7">
        <f>SUMIFS(HNPlaces!$Z:$Z,HNPlaces!$M:$M,M$4,HNPlaces!$Q:$Q,'May Payment'!$H32)</f>
        <v>0</v>
      </c>
      <c r="N32" s="7">
        <f>SUMIFS(HNPlaces!$Z:$Z,HNPlaces!$M:$M,N$4,HNPlaces!$Q:$Q,'May Payment'!$H32)</f>
        <v>0</v>
      </c>
      <c r="O32" s="7">
        <f>SUMIFS(HNPlaces!$Z:$Z,HNPlaces!$M:$M,O$4,HNPlaces!$Q:$Q,'May Payment'!$H32)</f>
        <v>0</v>
      </c>
      <c r="P32" s="7">
        <f>SUMIFS(HNPlaces!$Z:$Z,HNPlaces!$M:$M,P$4,HNPlaces!$Q:$Q,'May Payment'!$H32)</f>
        <v>0</v>
      </c>
      <c r="Q32" s="7">
        <f>SUMIFS(HNPlaces!$Z:$Z,HNPlaces!$M:$M,Q$4,HNPlaces!$Q:$Q,'May Payment'!$H32)</f>
        <v>0</v>
      </c>
      <c r="R32" s="7">
        <f>SUMIFS(HNPlaces!$Z:$Z,HNPlaces!$M:$M,R$4,HNPlaces!$Q:$Q,'May Payment'!$H32)</f>
        <v>0</v>
      </c>
      <c r="S32" s="7">
        <f>SUMIFS(HNPlaces!$Z:$Z,HNPlaces!$M:$M,S$4,HNPlaces!$Q:$Q,'May Payment'!$H32)</f>
        <v>0</v>
      </c>
      <c r="T32" s="7">
        <f>SUMIFS(HNTopUp!$Z:$Z,HNTopUp!$M:$M,T$4,HNTopUp!B:B,'May Payment'!B32)</f>
        <v>0</v>
      </c>
      <c r="U32" s="7">
        <f>SUMIFS(HNTopUp!$Z:$Z,HNTopUp!$M:$M,U$4,HNTopUp!B:B,'May Payment'!B32)</f>
        <v>5278.8461538461543</v>
      </c>
      <c r="V32" s="7">
        <f>SUMIFS(HNTopUp!$Z:$Z,HNTopUp!$M:$M,V$4,HNTopUp!$B:$B,'May Payment'!$B32)</f>
        <v>0</v>
      </c>
      <c r="W32" s="7">
        <f>SUMIFS(HNTopUp!$Z:$Z,HNTopUp!$M:$M,W$4,HNTopUp!$B:$B,'May Payment'!$B32)</f>
        <v>0</v>
      </c>
      <c r="X32" s="7">
        <f>SUMIFS(HNTopUp!$Z:$Z,HNTopUp!$M:$M,X$4,HNTopUp!$B:$B,'May Payment'!$B32)</f>
        <v>0</v>
      </c>
      <c r="Y32" s="7">
        <f>SUMIFS(HNTopUp!$Z:$Z,HNTopUp!$M:$M,Y$4,HNTopUp!$B:$B,'May Payment'!$B32)</f>
        <v>0</v>
      </c>
      <c r="Z32" s="7">
        <f>SUMIFS(HNTopUp!$Z:$Z,HNTopUp!$M:$M,Z$4,HNTopUp!$B:$B,'May Payment'!$B32)</f>
        <v>0</v>
      </c>
      <c r="AA32" s="7">
        <f>SUMIFS(POST16!$Z:$Z,POST16!$M:$M,AA$4,POST16!$Q:$Q,'May Payment'!$H32)</f>
        <v>0</v>
      </c>
      <c r="AB32" s="7">
        <f>SUMIFS(POST16!$Z:$Z,POST16!$M:$M,AB$4,POST16!$Q:$Q,'May Payment'!$H32)</f>
        <v>0</v>
      </c>
      <c r="AC32" s="7">
        <f>SUMIFS(POST16!$Z:$Z,POST16!$M:$M,AC$4,POST16!$Q:$Q,'May Payment'!$H32)</f>
        <v>0</v>
      </c>
      <c r="AD32" s="7">
        <f>SUMIFS(POST16!$Z:$Z,POST16!$M:$M,AD$4,POST16!$Q:$Q,'May Payment'!$H32)</f>
        <v>0</v>
      </c>
      <c r="AE32" s="7">
        <f>SUMIFS(POST16!$Z:$Z,POST16!$M:$M,AE$4,POST16!$Q:$Q,'May Payment'!$H32)</f>
        <v>0</v>
      </c>
      <c r="AF32" s="7">
        <f>SUMIFS(MISC!$Z:$Z,MISC!$M:$M,AF$4,MISC!$Q:$Q,H32)</f>
        <v>0</v>
      </c>
      <c r="AG32" s="7">
        <f>SUMIFS(MISC!$Z:$Z,MISC!$M:$M,AG$4,MISC!$Q:$Q,H32)</f>
        <v>0</v>
      </c>
      <c r="AH32" s="7">
        <f>SUMIFS(Asylum!$Z:$Z,Asylum!$M:$M,AH$4,Asylum!$Q:$Q,'May Payment'!$H32)</f>
        <v>0</v>
      </c>
      <c r="AI32" s="7">
        <f>SUMIFS(PESports!$Z:$Z,PESports!$M:$M,AI$4,PESports!$Q:$Q,'May Payment'!$H32)</f>
        <v>7383</v>
      </c>
      <c r="AJ32" s="5">
        <f t="shared" si="1"/>
        <v>101567.79630869976</v>
      </c>
      <c r="AK32" s="120">
        <f t="shared" si="3"/>
        <v>86673.250000000044</v>
      </c>
      <c r="AL32" s="369">
        <f t="shared" si="2"/>
        <v>14894.546308699719</v>
      </c>
      <c r="AM32" s="120"/>
      <c r="AN32" s="490"/>
      <c r="AO32" s="490">
        <v>86673.250000000044</v>
      </c>
      <c r="AP32" s="518">
        <f t="shared" si="4"/>
        <v>86673.250000000044</v>
      </c>
      <c r="AQ32" s="120">
        <f>IFERROR(IF(AJ32&gt;AO32,AO32,AJ32-1),"")</f>
        <v>86673.250000000044</v>
      </c>
      <c r="AR32" s="49">
        <f>AJ32-AQ32</f>
        <v>14894.546308699719</v>
      </c>
      <c r="AS32" s="490"/>
      <c r="AT32" s="469">
        <f>AQ32+AS32</f>
        <v>86673.250000000044</v>
      </c>
      <c r="AU32" s="49">
        <f>AR32-AS32</f>
        <v>14894.546308699719</v>
      </c>
      <c r="AV32" s="5"/>
      <c r="AY32" s="120"/>
    </row>
    <row r="33" spans="1:52" x14ac:dyDescent="0.3">
      <c r="B33">
        <v>3022055</v>
      </c>
      <c r="C33">
        <v>2055</v>
      </c>
      <c r="D33" t="s">
        <v>37</v>
      </c>
      <c r="E33" t="s">
        <v>748</v>
      </c>
      <c r="F33" t="s">
        <v>275</v>
      </c>
      <c r="H33" t="s">
        <v>38</v>
      </c>
      <c r="I33" t="s">
        <v>39</v>
      </c>
      <c r="J33" s="7">
        <f>IFERROR(_xlfn.XLOOKUP(H33,'APT 25-26'!D:D,'APT 25-26'!CR:CR),"")</f>
        <v>88836.181547917105</v>
      </c>
      <c r="K33" s="7">
        <f>SUMIFS(NurserySupplement!$Z:$Z,NurserySupplement!$M:$M,K$4,NurserySupplement!$B:$B,B33)</f>
        <v>0</v>
      </c>
      <c r="L33" s="7"/>
      <c r="M33" s="7">
        <f>SUMIFS(HNPlaces!$Z:$Z,HNPlaces!$M:$M,M$4,HNPlaces!$Q:$Q,'May Payment'!$H33)</f>
        <v>0</v>
      </c>
      <c r="N33" s="7">
        <f>SUMIFS(HNPlaces!$Z:$Z,HNPlaces!$M:$M,N$4,HNPlaces!$Q:$Q,'May Payment'!$H33)</f>
        <v>0</v>
      </c>
      <c r="O33" s="7">
        <f>SUMIFS(HNPlaces!$Z:$Z,HNPlaces!$M:$M,O$4,HNPlaces!$Q:$Q,'May Payment'!$H33)</f>
        <v>0</v>
      </c>
      <c r="P33" s="7">
        <f>SUMIFS(HNPlaces!$Z:$Z,HNPlaces!$M:$M,P$4,HNPlaces!$Q:$Q,'May Payment'!$H33)</f>
        <v>0</v>
      </c>
      <c r="Q33" s="7">
        <f>SUMIFS(HNPlaces!$Z:$Z,HNPlaces!$M:$M,Q$4,HNPlaces!$Q:$Q,'May Payment'!$H33)</f>
        <v>0</v>
      </c>
      <c r="R33" s="7">
        <f>SUMIFS(HNPlaces!$Z:$Z,HNPlaces!$M:$M,R$4,HNPlaces!$Q:$Q,'May Payment'!$H33)</f>
        <v>0</v>
      </c>
      <c r="S33" s="7">
        <f>SUMIFS(HNPlaces!$Z:$Z,HNPlaces!$M:$M,S$4,HNPlaces!$Q:$Q,'May Payment'!$H33)</f>
        <v>0</v>
      </c>
      <c r="T33" s="7">
        <f>SUMIFS(HNTopUp!$Z:$Z,HNTopUp!$M:$M,T$4,HNTopUp!B:B,'May Payment'!B33)</f>
        <v>0</v>
      </c>
      <c r="U33" s="7">
        <f>SUMIFS(HNTopUp!$Z:$Z,HNTopUp!$M:$M,U$4,HNTopUp!B:B,'May Payment'!B33)</f>
        <v>7664.4679487179492</v>
      </c>
      <c r="V33" s="7">
        <f>SUMIFS(HNTopUp!$Z:$Z,HNTopUp!$M:$M,V$4,HNTopUp!$B:$B,'May Payment'!$B33)</f>
        <v>0</v>
      </c>
      <c r="W33" s="7">
        <f>SUMIFS(HNTopUp!$Z:$Z,HNTopUp!$M:$M,W$4,HNTopUp!$B:$B,'May Payment'!$B33)</f>
        <v>0</v>
      </c>
      <c r="X33" s="7">
        <f>SUMIFS(HNTopUp!$Z:$Z,HNTopUp!$M:$M,X$4,HNTopUp!$B:$B,'May Payment'!$B33)</f>
        <v>0</v>
      </c>
      <c r="Y33" s="7">
        <f>SUMIFS(HNTopUp!$Z:$Z,HNTopUp!$M:$M,Y$4,HNTopUp!$B:$B,'May Payment'!$B33)</f>
        <v>0</v>
      </c>
      <c r="Z33" s="7">
        <f>SUMIFS(HNTopUp!$Z:$Z,HNTopUp!$M:$M,Z$4,HNTopUp!$B:$B,'May Payment'!$B33)</f>
        <v>0</v>
      </c>
      <c r="AA33" s="7">
        <f>SUMIFS(POST16!$Z:$Z,POST16!$M:$M,AA$4,POST16!$Q:$Q,'May Payment'!$H33)</f>
        <v>0</v>
      </c>
      <c r="AB33" s="7">
        <f>SUMIFS(POST16!$Z:$Z,POST16!$M:$M,AB$4,POST16!$Q:$Q,'May Payment'!$H33)</f>
        <v>0</v>
      </c>
      <c r="AC33" s="7">
        <f>SUMIFS(POST16!$Z:$Z,POST16!$M:$M,AC$4,POST16!$Q:$Q,'May Payment'!$H33)</f>
        <v>0</v>
      </c>
      <c r="AD33" s="7">
        <f>SUMIFS(POST16!$Z:$Z,POST16!$M:$M,AD$4,POST16!$Q:$Q,'May Payment'!$H33)</f>
        <v>0</v>
      </c>
      <c r="AE33" s="7">
        <f>SUMIFS(POST16!$Z:$Z,POST16!$M:$M,AE$4,POST16!$Q:$Q,'May Payment'!$H33)</f>
        <v>0</v>
      </c>
      <c r="AF33" s="7">
        <f>SUMIFS(MISC!$Z:$Z,MISC!$M:$M,AF$4,MISC!$Q:$Q,H33)</f>
        <v>0</v>
      </c>
      <c r="AG33" s="7">
        <f>SUMIFS(MISC!$Z:$Z,MISC!$M:$M,AG$4,MISC!$Q:$Q,H33)</f>
        <v>1709.49</v>
      </c>
      <c r="AH33" s="7">
        <f>SUMIFS(Asylum!$Z:$Z,Asylum!$M:$M,AH$4,Asylum!$Q:$Q,'May Payment'!$H33)</f>
        <v>0</v>
      </c>
      <c r="AI33" s="7">
        <f>SUMIFS(PESports!$Z:$Z,PESports!$M:$M,AI$4,PESports!$Q:$Q,'May Payment'!$H33)</f>
        <v>7375</v>
      </c>
      <c r="AJ33" s="5">
        <f t="shared" si="1"/>
        <v>105585.13949663506</v>
      </c>
      <c r="AK33" s="120">
        <f t="shared" si="3"/>
        <v>105584.13949663506</v>
      </c>
      <c r="AL33" s="369">
        <f t="shared" si="2"/>
        <v>1</v>
      </c>
      <c r="AN33" s="490">
        <f>IFERROR(_xlfn.XLOOKUP(B33,'Monthly Payroll Deductions'!B:B,'Monthly Payroll Deductions'!L:L),"0")</f>
        <v>14346.70264658895</v>
      </c>
      <c r="AO33" s="490">
        <v>116931.46999999999</v>
      </c>
      <c r="AP33" s="518">
        <f t="shared" si="4"/>
        <v>131278.17264658894</v>
      </c>
      <c r="AQ33" s="120">
        <f>IFERROR(IF(AJ33&gt;AO33,AO33,AJ33-1),"")</f>
        <v>105584.13949663506</v>
      </c>
      <c r="AR33" s="49">
        <f>AJ33-AQ33</f>
        <v>1</v>
      </c>
      <c r="AS33" s="490"/>
      <c r="AT33" s="469">
        <f>AQ33+AS33</f>
        <v>105584.13949663506</v>
      </c>
      <c r="AU33" s="49">
        <f>AR33-AS33</f>
        <v>1</v>
      </c>
      <c r="AV33" s="5"/>
      <c r="AY33" s="120"/>
    </row>
    <row r="34" spans="1:52" x14ac:dyDescent="0.3">
      <c r="B34">
        <v>3022057</v>
      </c>
      <c r="C34">
        <v>2057</v>
      </c>
      <c r="D34" t="s">
        <v>226</v>
      </c>
      <c r="H34" t="s">
        <v>227</v>
      </c>
      <c r="I34" t="s">
        <v>228</v>
      </c>
      <c r="J34" s="7">
        <f>IFERROR(_xlfn.XLOOKUP(H34,'APT 25-26'!D:D,'APT 25-26'!CR:CR),"")</f>
        <v>207788.33890569737</v>
      </c>
      <c r="K34" s="7">
        <f>SUMIFS(NurserySupplement!$Z:$Z,NurserySupplement!$M:$M,K$4,NurserySupplement!$B:$B,B34)</f>
        <v>0</v>
      </c>
      <c r="L34" s="7"/>
      <c r="M34" s="7">
        <f>SUMIFS(HNPlaces!$Z:$Z,HNPlaces!$M:$M,M$4,HNPlaces!$Q:$Q,'May Payment'!$H34)</f>
        <v>0</v>
      </c>
      <c r="N34" s="7">
        <f>SUMIFS(HNPlaces!$Z:$Z,HNPlaces!$M:$M,N$4,HNPlaces!$Q:$Q,'May Payment'!$H34)</f>
        <v>0</v>
      </c>
      <c r="O34" s="7">
        <f>SUMIFS(HNPlaces!$Z:$Z,HNPlaces!$M:$M,O$4,HNPlaces!$Q:$Q,'May Payment'!$H34)</f>
        <v>0</v>
      </c>
      <c r="P34" s="7">
        <f>SUMIFS(HNPlaces!$Z:$Z,HNPlaces!$M:$M,P$4,HNPlaces!$Q:$Q,'May Payment'!$H34)</f>
        <v>0</v>
      </c>
      <c r="Q34" s="7">
        <f>SUMIFS(HNPlaces!$Z:$Z,HNPlaces!$M:$M,Q$4,HNPlaces!$Q:$Q,'May Payment'!$H34)</f>
        <v>0</v>
      </c>
      <c r="R34" s="7">
        <f>SUMIFS(HNPlaces!$Z:$Z,HNPlaces!$M:$M,R$4,HNPlaces!$Q:$Q,'May Payment'!$H34)</f>
        <v>0</v>
      </c>
      <c r="S34" s="7">
        <f>SUMIFS(HNPlaces!$Z:$Z,HNPlaces!$M:$M,S$4,HNPlaces!$Q:$Q,'May Payment'!$H34)</f>
        <v>0</v>
      </c>
      <c r="T34" s="7">
        <f>SUMIFS(HNTopUp!$Z:$Z,HNTopUp!$M:$M,T$4,HNTopUp!B:B,'May Payment'!B34)</f>
        <v>0</v>
      </c>
      <c r="U34" s="7">
        <f>SUMIFS(HNTopUp!$Z:$Z,HNTopUp!$M:$M,U$4,HNTopUp!B:B,'May Payment'!B34)</f>
        <v>15334.723846153847</v>
      </c>
      <c r="V34" s="7">
        <f>SUMIFS(HNTopUp!$Z:$Z,HNTopUp!$M:$M,V$4,HNTopUp!$B:$B,'May Payment'!$B34)</f>
        <v>0</v>
      </c>
      <c r="W34" s="7">
        <f>SUMIFS(HNTopUp!$Z:$Z,HNTopUp!$M:$M,W$4,HNTopUp!$B:$B,'May Payment'!$B34)</f>
        <v>0</v>
      </c>
      <c r="X34" s="7">
        <f>SUMIFS(HNTopUp!$Z:$Z,HNTopUp!$M:$M,X$4,HNTopUp!$B:$B,'May Payment'!$B34)</f>
        <v>0</v>
      </c>
      <c r="Y34" s="7">
        <f>SUMIFS(HNTopUp!$Z:$Z,HNTopUp!$M:$M,Y$4,HNTopUp!$B:$B,'May Payment'!$B34)</f>
        <v>0</v>
      </c>
      <c r="Z34" s="7">
        <f>SUMIFS(HNTopUp!$Z:$Z,HNTopUp!$M:$M,Z$4,HNTopUp!$B:$B,'May Payment'!$B34)</f>
        <v>0</v>
      </c>
      <c r="AA34" s="7">
        <f>SUMIFS(POST16!$Z:$Z,POST16!$M:$M,AA$4,POST16!$Q:$Q,'May Payment'!$H34)</f>
        <v>0</v>
      </c>
      <c r="AB34" s="7">
        <f>SUMIFS(POST16!$Z:$Z,POST16!$M:$M,AB$4,POST16!$Q:$Q,'May Payment'!$H34)</f>
        <v>0</v>
      </c>
      <c r="AC34" s="7">
        <f>SUMIFS(POST16!$Z:$Z,POST16!$M:$M,AC$4,POST16!$Q:$Q,'May Payment'!$H34)</f>
        <v>0</v>
      </c>
      <c r="AD34" s="7">
        <f>SUMIFS(POST16!$Z:$Z,POST16!$M:$M,AD$4,POST16!$Q:$Q,'May Payment'!$H34)</f>
        <v>0</v>
      </c>
      <c r="AE34" s="7">
        <f>SUMIFS(POST16!$Z:$Z,POST16!$M:$M,AE$4,POST16!$Q:$Q,'May Payment'!$H34)</f>
        <v>0</v>
      </c>
      <c r="AF34" s="7">
        <f>SUMIFS(MISC!$Z:$Z,MISC!$M:$M,AF$4,MISC!$Q:$Q,H34)</f>
        <v>0</v>
      </c>
      <c r="AG34" s="7">
        <f>SUMIFS(MISC!$Z:$Z,MISC!$M:$M,AG$4,MISC!$Q:$Q,H34)</f>
        <v>0</v>
      </c>
      <c r="AH34" s="7">
        <f>SUMIFS(Asylum!$Z:$Z,Asylum!$M:$M,AH$4,Asylum!$Q:$Q,'May Payment'!$H34)</f>
        <v>0</v>
      </c>
      <c r="AI34" s="7">
        <f>SUMIFS(PESports!$Z:$Z,PESports!$M:$M,AI$4,PESports!$Q:$Q,'May Payment'!$H34)</f>
        <v>8471</v>
      </c>
      <c r="AJ34" s="5">
        <f t="shared" si="1"/>
        <v>231594.06275185122</v>
      </c>
      <c r="AK34" s="120"/>
      <c r="AL34" s="369">
        <f t="shared" si="2"/>
        <v>231594.06275185122</v>
      </c>
      <c r="AN34" s="490"/>
      <c r="AO34" s="490" t="s">
        <v>24697</v>
      </c>
      <c r="AP34" s="518"/>
      <c r="AR34" s="388"/>
      <c r="AS34" s="5"/>
      <c r="AU34" s="288"/>
      <c r="AV34" s="5"/>
    </row>
    <row r="35" spans="1:52" x14ac:dyDescent="0.3">
      <c r="B35">
        <v>3022060</v>
      </c>
      <c r="C35">
        <v>2060</v>
      </c>
      <c r="D35" t="s">
        <v>250</v>
      </c>
      <c r="E35" t="s">
        <v>748</v>
      </c>
      <c r="H35" t="s">
        <v>251</v>
      </c>
      <c r="I35" t="s">
        <v>252</v>
      </c>
      <c r="J35" s="7">
        <f>IFERROR(_xlfn.XLOOKUP(H35,'APT 25-26'!D:D,'APT 25-26'!CR:CR),"")</f>
        <v>201678.02780690105</v>
      </c>
      <c r="K35" s="7">
        <f>SUMIFS(NurserySupplement!$Z:$Z,NurserySupplement!$M:$M,K$4,NurserySupplement!$B:$B,B35)</f>
        <v>0</v>
      </c>
      <c r="L35" s="7"/>
      <c r="M35" s="7">
        <f>SUMIFS(HNPlaces!$Z:$Z,HNPlaces!$M:$M,M$4,HNPlaces!$Q:$Q,'May Payment'!$H35)</f>
        <v>0</v>
      </c>
      <c r="N35" s="7">
        <f>SUMIFS(HNPlaces!$Z:$Z,HNPlaces!$M:$M,N$4,HNPlaces!$Q:$Q,'May Payment'!$H35)</f>
        <v>0</v>
      </c>
      <c r="O35" s="7">
        <f>SUMIFS(HNPlaces!$Z:$Z,HNPlaces!$M:$M,O$4,HNPlaces!$Q:$Q,'May Payment'!$H35)</f>
        <v>0</v>
      </c>
      <c r="P35" s="7">
        <f>SUMIFS(HNPlaces!$Z:$Z,HNPlaces!$M:$M,P$4,HNPlaces!$Q:$Q,'May Payment'!$H35)</f>
        <v>0</v>
      </c>
      <c r="Q35" s="7">
        <f>SUMIFS(HNPlaces!$Z:$Z,HNPlaces!$M:$M,Q$4,HNPlaces!$Q:$Q,'May Payment'!$H35)</f>
        <v>0</v>
      </c>
      <c r="R35" s="7">
        <f>SUMIFS(HNPlaces!$Z:$Z,HNPlaces!$M:$M,R$4,HNPlaces!$Q:$Q,'May Payment'!$H35)</f>
        <v>0</v>
      </c>
      <c r="S35" s="7">
        <f>SUMIFS(HNPlaces!$Z:$Z,HNPlaces!$M:$M,S$4,HNPlaces!$Q:$Q,'May Payment'!$H35)</f>
        <v>0</v>
      </c>
      <c r="T35" s="7">
        <f>SUMIFS(HNTopUp!$Z:$Z,HNTopUp!$M:$M,T$4,HNTopUp!B:B,'May Payment'!B35)</f>
        <v>0</v>
      </c>
      <c r="U35" s="7">
        <f>SUMIFS(HNTopUp!$Z:$Z,HNTopUp!$M:$M,U$4,HNTopUp!B:B,'May Payment'!B35)</f>
        <v>23632.102564102563</v>
      </c>
      <c r="V35" s="7">
        <f>SUMIFS(HNTopUp!$Z:$Z,HNTopUp!$M:$M,V$4,HNTopUp!$B:$B,'May Payment'!$B35)</f>
        <v>0</v>
      </c>
      <c r="W35" s="7">
        <f>SUMIFS(HNTopUp!$Z:$Z,HNTopUp!$M:$M,W$4,HNTopUp!$B:$B,'May Payment'!$B35)</f>
        <v>0</v>
      </c>
      <c r="X35" s="7">
        <f>SUMIFS(HNTopUp!$Z:$Z,HNTopUp!$M:$M,X$4,HNTopUp!$B:$B,'May Payment'!$B35)</f>
        <v>198.53846153846155</v>
      </c>
      <c r="Y35" s="7">
        <f>SUMIFS(HNTopUp!$Z:$Z,HNTopUp!$M:$M,Y$4,HNTopUp!$B:$B,'May Payment'!$B35)</f>
        <v>0</v>
      </c>
      <c r="Z35" s="7">
        <f>SUMIFS(HNTopUp!$Z:$Z,HNTopUp!$M:$M,Z$4,HNTopUp!$B:$B,'May Payment'!$B35)</f>
        <v>0</v>
      </c>
      <c r="AA35" s="7">
        <f>SUMIFS(POST16!$Z:$Z,POST16!$M:$M,AA$4,POST16!$Q:$Q,'May Payment'!$H35)</f>
        <v>0</v>
      </c>
      <c r="AB35" s="7">
        <f>SUMIFS(POST16!$Z:$Z,POST16!$M:$M,AB$4,POST16!$Q:$Q,'May Payment'!$H35)</f>
        <v>0</v>
      </c>
      <c r="AC35" s="7">
        <f>SUMIFS(POST16!$Z:$Z,POST16!$M:$M,AC$4,POST16!$Q:$Q,'May Payment'!$H35)</f>
        <v>0</v>
      </c>
      <c r="AD35" s="7">
        <f>SUMIFS(POST16!$Z:$Z,POST16!$M:$M,AD$4,POST16!$Q:$Q,'May Payment'!$H35)</f>
        <v>0</v>
      </c>
      <c r="AE35" s="7">
        <f>SUMIFS(POST16!$Z:$Z,POST16!$M:$M,AE$4,POST16!$Q:$Q,'May Payment'!$H35)</f>
        <v>0</v>
      </c>
      <c r="AF35" s="7">
        <f>SUMIFS(MISC!$Z:$Z,MISC!$M:$M,AF$4,MISC!$Q:$Q,H35)</f>
        <v>0</v>
      </c>
      <c r="AG35" s="7">
        <f>SUMIFS(MISC!$Z:$Z,MISC!$M:$M,AG$4,MISC!$Q:$Q,H35)</f>
        <v>0</v>
      </c>
      <c r="AH35" s="7">
        <f>SUMIFS(Asylum!$Z:$Z,Asylum!$M:$M,AH$4,Asylum!$Q:$Q,'May Payment'!$H35)</f>
        <v>0</v>
      </c>
      <c r="AI35" s="7">
        <f>SUMIFS(PESports!$Z:$Z,PESports!$M:$M,AI$4,PESports!$Q:$Q,'May Payment'!$H35)</f>
        <v>8167</v>
      </c>
      <c r="AJ35" s="5">
        <f t="shared" si="1"/>
        <v>233675.66883254208</v>
      </c>
      <c r="AK35" s="120"/>
      <c r="AL35" s="369">
        <f t="shared" si="2"/>
        <v>233675.66883254208</v>
      </c>
      <c r="AN35" s="490"/>
      <c r="AO35" s="490">
        <v>0</v>
      </c>
      <c r="AP35" s="518"/>
      <c r="AQ35" s="120"/>
      <c r="AR35" s="49"/>
      <c r="AS35" s="490"/>
      <c r="AT35" s="469"/>
      <c r="AU35" s="5"/>
      <c r="AV35" s="5"/>
      <c r="AY35" s="120"/>
    </row>
    <row r="36" spans="1:52" x14ac:dyDescent="0.3">
      <c r="B36">
        <v>3022067</v>
      </c>
      <c r="C36">
        <v>2067</v>
      </c>
      <c r="D36" t="s">
        <v>23821</v>
      </c>
      <c r="E36" t="s">
        <v>748</v>
      </c>
      <c r="H36" t="s">
        <v>50</v>
      </c>
      <c r="I36" t="s">
        <v>51</v>
      </c>
      <c r="J36" s="7">
        <f>IFERROR(_xlfn.XLOOKUP(H36,'APT 25-26'!D:D,'APT 25-26'!CR:CR),"")</f>
        <v>100714.31775381087</v>
      </c>
      <c r="K36" s="7">
        <f>SUMIFS(NurserySupplement!$Z:$Z,NurserySupplement!$M:$M,K$4,NurserySupplement!$B:$B,B36)</f>
        <v>0</v>
      </c>
      <c r="L36" s="7"/>
      <c r="M36" s="7">
        <f>SUMIFS(HNPlaces!$Z:$Z,HNPlaces!$M:$M,M$4,HNPlaces!$Q:$Q,'May Payment'!$H36)</f>
        <v>0</v>
      </c>
      <c r="N36" s="7">
        <f>SUMIFS(HNPlaces!$Z:$Z,HNPlaces!$M:$M,N$4,HNPlaces!$Q:$Q,'May Payment'!$H36)</f>
        <v>0</v>
      </c>
      <c r="O36" s="7">
        <f>SUMIFS(HNPlaces!$Z:$Z,HNPlaces!$M:$M,O$4,HNPlaces!$Q:$Q,'May Payment'!$H36)</f>
        <v>0</v>
      </c>
      <c r="P36" s="7">
        <f>SUMIFS(HNPlaces!$Z:$Z,HNPlaces!$M:$M,P$4,HNPlaces!$Q:$Q,'May Payment'!$H36)</f>
        <v>0</v>
      </c>
      <c r="Q36" s="7">
        <f>SUMIFS(HNPlaces!$Z:$Z,HNPlaces!$M:$M,Q$4,HNPlaces!$Q:$Q,'May Payment'!$H36)</f>
        <v>0</v>
      </c>
      <c r="R36" s="7">
        <f>SUMIFS(HNPlaces!$Z:$Z,HNPlaces!$M:$M,R$4,HNPlaces!$Q:$Q,'May Payment'!$H36)</f>
        <v>6461.5384615384619</v>
      </c>
      <c r="S36" s="7">
        <f>SUMIFS(HNPlaces!$Z:$Z,HNPlaces!$M:$M,S$4,HNPlaces!$Q:$Q,'May Payment'!$H36)</f>
        <v>0</v>
      </c>
      <c r="T36" s="7">
        <f>SUMIFS(HNTopUp!$Z:$Z,HNTopUp!$M:$M,T$4,HNTopUp!B:B,'May Payment'!B36)</f>
        <v>0</v>
      </c>
      <c r="U36" s="7">
        <f>SUMIFS(HNTopUp!$Z:$Z,HNTopUp!$M:$M,U$4,HNTopUp!B:B,'May Payment'!B36)</f>
        <v>7662.6923076923076</v>
      </c>
      <c r="V36" s="7">
        <f>SUMIFS(HNTopUp!$Z:$Z,HNTopUp!$M:$M,V$4,HNTopUp!$B:$B,'May Payment'!$B36)</f>
        <v>0</v>
      </c>
      <c r="W36" s="7">
        <f>SUMIFS(HNTopUp!$Z:$Z,HNTopUp!$M:$M,W$4,HNTopUp!$B:$B,'May Payment'!$B36)</f>
        <v>21791.153846153848</v>
      </c>
      <c r="X36" s="7">
        <f>SUMIFS(HNTopUp!$Z:$Z,HNTopUp!$M:$M,X$4,HNTopUp!$B:$B,'May Payment'!$B36)</f>
        <v>0</v>
      </c>
      <c r="Y36" s="7">
        <f>SUMIFS(HNTopUp!$Z:$Z,HNTopUp!$M:$M,Y$4,HNTopUp!$B:$B,'May Payment'!$B36)</f>
        <v>0</v>
      </c>
      <c r="Z36" s="7">
        <f>SUMIFS(HNTopUp!$Z:$Z,HNTopUp!$M:$M,Z$4,HNTopUp!$B:$B,'May Payment'!$B36)</f>
        <v>0</v>
      </c>
      <c r="AA36" s="7">
        <f>SUMIFS(POST16!$Z:$Z,POST16!$M:$M,AA$4,POST16!$Q:$Q,'May Payment'!$H36)</f>
        <v>0</v>
      </c>
      <c r="AB36" s="7">
        <f>SUMIFS(POST16!$Z:$Z,POST16!$M:$M,AB$4,POST16!$Q:$Q,'May Payment'!$H36)</f>
        <v>0</v>
      </c>
      <c r="AC36" s="7">
        <f>SUMIFS(POST16!$Z:$Z,POST16!$M:$M,AC$4,POST16!$Q:$Q,'May Payment'!$H36)</f>
        <v>0</v>
      </c>
      <c r="AD36" s="7">
        <f>SUMIFS(POST16!$Z:$Z,POST16!$M:$M,AD$4,POST16!$Q:$Q,'May Payment'!$H36)</f>
        <v>0</v>
      </c>
      <c r="AE36" s="7">
        <f>SUMIFS(POST16!$Z:$Z,POST16!$M:$M,AE$4,POST16!$Q:$Q,'May Payment'!$H36)</f>
        <v>0</v>
      </c>
      <c r="AF36" s="7">
        <f>SUMIFS(MISC!$Z:$Z,MISC!$M:$M,AF$4,MISC!$Q:$Q,H36)</f>
        <v>0</v>
      </c>
      <c r="AG36" s="7">
        <f>SUMIFS(MISC!$Z:$Z,MISC!$M:$M,AG$4,MISC!$Q:$Q,H36)</f>
        <v>0</v>
      </c>
      <c r="AH36" s="7">
        <f>SUMIFS(Asylum!$Z:$Z,Asylum!$M:$M,AH$4,Asylum!$Q:$Q,'May Payment'!$H36)</f>
        <v>0</v>
      </c>
      <c r="AI36" s="7">
        <f>SUMIFS(PESports!$Z:$Z,PESports!$M:$M,AI$4,PESports!$Q:$Q,'May Payment'!$H36)</f>
        <v>7442</v>
      </c>
      <c r="AJ36" s="5">
        <f t="shared" si="1"/>
        <v>144071.7023691955</v>
      </c>
      <c r="AK36" s="120">
        <f t="shared" si="3"/>
        <v>137790.79</v>
      </c>
      <c r="AL36" s="369">
        <f t="shared" si="2"/>
        <v>6280.9123691954883</v>
      </c>
      <c r="AM36" s="120"/>
      <c r="AN36" s="490"/>
      <c r="AO36" s="490">
        <v>137790.79</v>
      </c>
      <c r="AP36" s="518">
        <f t="shared" si="4"/>
        <v>137790.79</v>
      </c>
      <c r="AQ36" s="120">
        <f>IFERROR(IF(AJ36&gt;AO36,AO36,AJ36-1),"")</f>
        <v>137790.79</v>
      </c>
      <c r="AR36" s="49">
        <f>AJ36-AQ36</f>
        <v>6280.9123691954883</v>
      </c>
      <c r="AS36" s="490"/>
      <c r="AT36" s="469">
        <f>AQ36+AS36</f>
        <v>137790.79</v>
      </c>
      <c r="AU36" s="49">
        <f>AR36-AS36</f>
        <v>6280.9123691954883</v>
      </c>
      <c r="AV36" s="5"/>
      <c r="AY36" s="120"/>
    </row>
    <row r="37" spans="1:52" x14ac:dyDescent="0.3">
      <c r="B37">
        <v>3022070</v>
      </c>
      <c r="C37">
        <v>2070</v>
      </c>
      <c r="D37" t="s">
        <v>210</v>
      </c>
      <c r="F37" t="s">
        <v>275</v>
      </c>
      <c r="H37" t="s">
        <v>211</v>
      </c>
      <c r="I37" t="s">
        <v>212</v>
      </c>
      <c r="J37" s="7">
        <f>IFERROR(_xlfn.XLOOKUP(H37,'APT 25-26'!D:D,'APT 25-26'!CR:CR),"")</f>
        <v>101117.74134706979</v>
      </c>
      <c r="K37" s="7">
        <f>SUMIFS(NurserySupplement!$Z:$Z,NurserySupplement!$M:$M,K$4,NurserySupplement!$B:$B,B37)</f>
        <v>0</v>
      </c>
      <c r="L37" s="7"/>
      <c r="M37" s="7">
        <f>SUMIFS(HNPlaces!$Z:$Z,HNPlaces!$M:$M,M$4,HNPlaces!$Q:$Q,'May Payment'!$H37)</f>
        <v>0</v>
      </c>
      <c r="N37" s="7">
        <f>SUMIFS(HNPlaces!$Z:$Z,HNPlaces!$M:$M,N$4,HNPlaces!$Q:$Q,'May Payment'!$H37)</f>
        <v>0</v>
      </c>
      <c r="O37" s="7">
        <f>SUMIFS(HNPlaces!$Z:$Z,HNPlaces!$M:$M,O$4,HNPlaces!$Q:$Q,'May Payment'!$H37)</f>
        <v>0</v>
      </c>
      <c r="P37" s="7">
        <f>SUMIFS(HNPlaces!$Z:$Z,HNPlaces!$M:$M,P$4,HNPlaces!$Q:$Q,'May Payment'!$H37)</f>
        <v>0</v>
      </c>
      <c r="Q37" s="7">
        <f>SUMIFS(HNPlaces!$Z:$Z,HNPlaces!$M:$M,Q$4,HNPlaces!$Q:$Q,'May Payment'!$H37)</f>
        <v>0</v>
      </c>
      <c r="R37" s="7">
        <f>SUMIFS(HNPlaces!$Z:$Z,HNPlaces!$M:$M,R$4,HNPlaces!$Q:$Q,'May Payment'!$H37)</f>
        <v>0</v>
      </c>
      <c r="S37" s="7">
        <f>SUMIFS(HNPlaces!$Z:$Z,HNPlaces!$M:$M,S$4,HNPlaces!$Q:$Q,'May Payment'!$H37)</f>
        <v>0</v>
      </c>
      <c r="T37" s="7">
        <f>SUMIFS(HNTopUp!$Z:$Z,HNTopUp!$M:$M,T$4,HNTopUp!B:B,'May Payment'!B37)</f>
        <v>0</v>
      </c>
      <c r="U37" s="7">
        <f>SUMIFS(HNTopUp!$Z:$Z,HNTopUp!$M:$M,U$4,HNTopUp!B:B,'May Payment'!B37)</f>
        <v>11172</v>
      </c>
      <c r="V37" s="7">
        <f>SUMIFS(HNTopUp!$Z:$Z,HNTopUp!$M:$M,V$4,HNTopUp!$B:$B,'May Payment'!$B37)</f>
        <v>0</v>
      </c>
      <c r="W37" s="7">
        <f>SUMIFS(HNTopUp!$Z:$Z,HNTopUp!$M:$M,W$4,HNTopUp!$B:$B,'May Payment'!$B37)</f>
        <v>0</v>
      </c>
      <c r="X37" s="7">
        <f>SUMIFS(HNTopUp!$Z:$Z,HNTopUp!$M:$M,X$4,HNTopUp!$B:$B,'May Payment'!$B37)</f>
        <v>110.30769230769231</v>
      </c>
      <c r="Y37" s="7">
        <f>SUMIFS(HNTopUp!$Z:$Z,HNTopUp!$M:$M,Y$4,HNTopUp!$B:$B,'May Payment'!$B37)</f>
        <v>0</v>
      </c>
      <c r="Z37" s="7">
        <f>SUMIFS(HNTopUp!$Z:$Z,HNTopUp!$M:$M,Z$4,HNTopUp!$B:$B,'May Payment'!$B37)</f>
        <v>0</v>
      </c>
      <c r="AA37" s="7">
        <f>SUMIFS(POST16!$Z:$Z,POST16!$M:$M,AA$4,POST16!$Q:$Q,'May Payment'!$H37)</f>
        <v>0</v>
      </c>
      <c r="AB37" s="7">
        <f>SUMIFS(POST16!$Z:$Z,POST16!$M:$M,AB$4,POST16!$Q:$Q,'May Payment'!$H37)</f>
        <v>0</v>
      </c>
      <c r="AC37" s="7">
        <f>SUMIFS(POST16!$Z:$Z,POST16!$M:$M,AC$4,POST16!$Q:$Q,'May Payment'!$H37)</f>
        <v>0</v>
      </c>
      <c r="AD37" s="7">
        <f>SUMIFS(POST16!$Z:$Z,POST16!$M:$M,AD$4,POST16!$Q:$Q,'May Payment'!$H37)</f>
        <v>0</v>
      </c>
      <c r="AE37" s="7">
        <f>SUMIFS(POST16!$Z:$Z,POST16!$M:$M,AE$4,POST16!$Q:$Q,'May Payment'!$H37)</f>
        <v>0</v>
      </c>
      <c r="AF37" s="7">
        <f>SUMIFS(MISC!$Z:$Z,MISC!$M:$M,AF$4,MISC!$Q:$Q,H37)</f>
        <v>0</v>
      </c>
      <c r="AG37" s="7">
        <f>SUMIFS(MISC!$Z:$Z,MISC!$M:$M,AG$4,MISC!$Q:$Q,H37)</f>
        <v>0</v>
      </c>
      <c r="AH37" s="7">
        <f>SUMIFS(Asylum!$Z:$Z,Asylum!$M:$M,AH$4,Asylum!$Q:$Q,'May Payment'!$H37)</f>
        <v>0</v>
      </c>
      <c r="AI37" s="7">
        <f>SUMIFS(PESports!$Z:$Z,PESports!$M:$M,AI$4,PESports!$Q:$Q,'May Payment'!$H37)</f>
        <v>7421</v>
      </c>
      <c r="AJ37" s="5">
        <f t="shared" si="1"/>
        <v>119821.04903937748</v>
      </c>
      <c r="AK37" s="120"/>
      <c r="AL37" s="369">
        <f t="shared" si="2"/>
        <v>119821.04903937748</v>
      </c>
      <c r="AN37" s="490"/>
      <c r="AO37" s="490" t="s">
        <v>24697</v>
      </c>
      <c r="AP37" s="518"/>
      <c r="AR37" s="388"/>
      <c r="AS37" s="5"/>
      <c r="AU37" s="288"/>
      <c r="AV37" s="5"/>
    </row>
    <row r="38" spans="1:52" x14ac:dyDescent="0.3">
      <c r="A38" s="5"/>
      <c r="B38">
        <v>3022072</v>
      </c>
      <c r="C38">
        <v>2071</v>
      </c>
      <c r="D38" t="s">
        <v>746</v>
      </c>
      <c r="H38" t="s">
        <v>53</v>
      </c>
      <c r="I38" t="s">
        <v>54</v>
      </c>
      <c r="J38" s="7">
        <f>IFERROR(_xlfn.XLOOKUP(H38,'APT 25-26'!D:D,'APT 25-26'!CR:CR),"")</f>
        <v>207037.88344591227</v>
      </c>
      <c r="K38" s="7">
        <f>SUMIFS(NurserySupplement!$Z:$Z,NurserySupplement!$M:$M,K$4,NurserySupplement!$B:$B,B38)</f>
        <v>0</v>
      </c>
      <c r="L38" s="7"/>
      <c r="M38" s="7">
        <f>SUMIFS(HNPlaces!$Z:$Z,HNPlaces!$M:$M,M$4,HNPlaces!$Q:$Q,'May Payment'!$H38)</f>
        <v>0</v>
      </c>
      <c r="N38" s="7">
        <f>SUMIFS(HNPlaces!$Z:$Z,HNPlaces!$M:$M,N$4,HNPlaces!$Q:$Q,'May Payment'!$H38)</f>
        <v>0</v>
      </c>
      <c r="O38" s="7">
        <f>SUMIFS(HNPlaces!$Z:$Z,HNPlaces!$M:$M,O$4,HNPlaces!$Q:$Q,'May Payment'!$H38)</f>
        <v>0</v>
      </c>
      <c r="P38" s="7">
        <f>SUMIFS(HNPlaces!$Z:$Z,HNPlaces!$M:$M,P$4,HNPlaces!$Q:$Q,'May Payment'!$H38)</f>
        <v>0</v>
      </c>
      <c r="Q38" s="7">
        <f>SUMIFS(HNPlaces!$Z:$Z,HNPlaces!$M:$M,Q$4,HNPlaces!$Q:$Q,'May Payment'!$H38)</f>
        <v>0</v>
      </c>
      <c r="R38" s="7">
        <f>SUMIFS(HNPlaces!$Z:$Z,HNPlaces!$M:$M,R$4,HNPlaces!$Q:$Q,'May Payment'!$H38)</f>
        <v>8307.6923076923085</v>
      </c>
      <c r="S38" s="7">
        <f>SUMIFS(HNPlaces!$Z:$Z,HNPlaces!$M:$M,S$4,HNPlaces!$Q:$Q,'May Payment'!$H38)</f>
        <v>0</v>
      </c>
      <c r="T38" s="7">
        <f>SUMIFS(HNTopUp!$Z:$Z,HNTopUp!$M:$M,T$4,HNTopUp!B:B,'May Payment'!B38)</f>
        <v>0</v>
      </c>
      <c r="U38" s="7">
        <f>SUMIFS(HNTopUp!$Z:$Z,HNTopUp!$M:$M,U$4,HNTopUp!B:B,'May Payment'!B38)</f>
        <v>26352.685897435895</v>
      </c>
      <c r="V38" s="7">
        <f>SUMIFS(HNTopUp!$Z:$Z,HNTopUp!$M:$M,V$4,HNTopUp!$B:$B,'May Payment'!$B38)</f>
        <v>0</v>
      </c>
      <c r="W38" s="7">
        <f>SUMIFS(HNTopUp!$Z:$Z,HNTopUp!$M:$M,W$4,HNTopUp!$B:$B,'May Payment'!$B38)</f>
        <v>40754.961538461539</v>
      </c>
      <c r="X38" s="7">
        <f>SUMIFS(HNTopUp!$Z:$Z,HNTopUp!$M:$M,X$4,HNTopUp!$B:$B,'May Payment'!$B38)</f>
        <v>0</v>
      </c>
      <c r="Y38" s="7">
        <f>SUMIFS(HNTopUp!$Z:$Z,HNTopUp!$M:$M,Y$4,HNTopUp!$B:$B,'May Payment'!$B38)</f>
        <v>0</v>
      </c>
      <c r="Z38" s="7">
        <f>SUMIFS(HNTopUp!$Z:$Z,HNTopUp!$M:$M,Z$4,HNTopUp!$B:$B,'May Payment'!$B38)</f>
        <v>0</v>
      </c>
      <c r="AA38" s="7">
        <f>SUMIFS(POST16!$Z:$Z,POST16!$M:$M,AA$4,POST16!$Q:$Q,'May Payment'!$H38)</f>
        <v>0</v>
      </c>
      <c r="AB38" s="7">
        <f>SUMIFS(POST16!$Z:$Z,POST16!$M:$M,AB$4,POST16!$Q:$Q,'May Payment'!$H38)</f>
        <v>0</v>
      </c>
      <c r="AC38" s="7">
        <f>SUMIFS(POST16!$Z:$Z,POST16!$M:$M,AC$4,POST16!$Q:$Q,'May Payment'!$H38)</f>
        <v>0</v>
      </c>
      <c r="AD38" s="7">
        <f>SUMIFS(POST16!$Z:$Z,POST16!$M:$M,AD$4,POST16!$Q:$Q,'May Payment'!$H38)</f>
        <v>0</v>
      </c>
      <c r="AE38" s="7">
        <f>SUMIFS(POST16!$Z:$Z,POST16!$M:$M,AE$4,POST16!$Q:$Q,'May Payment'!$H38)</f>
        <v>0</v>
      </c>
      <c r="AF38" s="7">
        <f>SUMIFS(MISC!$Z:$Z,MISC!$M:$M,AF$4,MISC!$Q:$Q,H38)</f>
        <v>0</v>
      </c>
      <c r="AG38" s="7">
        <f>SUMIFS(MISC!$Z:$Z,MISC!$M:$M,AG$4,MISC!$Q:$Q,H38)</f>
        <v>0</v>
      </c>
      <c r="AH38" s="7">
        <f>SUMIFS(Asylum!$Z:$Z,Asylum!$M:$M,AH$4,Asylum!$Q:$Q,'May Payment'!$H38)</f>
        <v>495.14</v>
      </c>
      <c r="AI38" s="7">
        <f>SUMIFS(PESports!$Z:$Z,PESports!$M:$M,AI$4,PESports!$Q:$Q,'May Payment'!$H38)</f>
        <v>14846</v>
      </c>
      <c r="AJ38" s="5">
        <f t="shared" ref="AJ38:AJ69" si="9">SUM(J38:AI38)</f>
        <v>297794.36318950204</v>
      </c>
      <c r="AK38" s="120"/>
      <c r="AL38" s="369">
        <f t="shared" si="2"/>
        <v>297794.36318950204</v>
      </c>
      <c r="AN38" s="490"/>
      <c r="AO38" s="490" t="s">
        <v>24697</v>
      </c>
      <c r="AP38" s="518"/>
      <c r="AR38" s="388"/>
      <c r="AS38" s="5"/>
      <c r="AU38" s="288"/>
      <c r="AV38" s="5"/>
    </row>
    <row r="39" spans="1:52" x14ac:dyDescent="0.3">
      <c r="B39">
        <v>3022073</v>
      </c>
      <c r="C39">
        <v>2073</v>
      </c>
      <c r="D39" t="s">
        <v>256</v>
      </c>
      <c r="H39" t="s">
        <v>257</v>
      </c>
      <c r="I39" t="s">
        <v>258</v>
      </c>
      <c r="J39" s="7">
        <f>IFERROR(_xlfn.XLOOKUP(H39,'APT 25-26'!D:D,'APT 25-26'!CR:CR),"")</f>
        <v>279347.12094316527</v>
      </c>
      <c r="K39" s="7">
        <f>SUMIFS(NurserySupplement!$Z:$Z,NurserySupplement!$M:$M,K$4,NurserySupplement!$B:$B,B39)</f>
        <v>0</v>
      </c>
      <c r="L39" s="7"/>
      <c r="M39" s="7">
        <f>SUMIFS(HNPlaces!$Z:$Z,HNPlaces!$M:$M,M$4,HNPlaces!$Q:$Q,'May Payment'!$H39)</f>
        <v>0</v>
      </c>
      <c r="N39" s="7">
        <f>SUMIFS(HNPlaces!$Z:$Z,HNPlaces!$M:$M,N$4,HNPlaces!$Q:$Q,'May Payment'!$H39)</f>
        <v>0</v>
      </c>
      <c r="O39" s="7">
        <f>SUMIFS(HNPlaces!$Z:$Z,HNPlaces!$M:$M,O$4,HNPlaces!$Q:$Q,'May Payment'!$H39)</f>
        <v>0</v>
      </c>
      <c r="P39" s="7">
        <f>SUMIFS(HNPlaces!$Z:$Z,HNPlaces!$M:$M,P$4,HNPlaces!$Q:$Q,'May Payment'!$H39)</f>
        <v>0</v>
      </c>
      <c r="Q39" s="7">
        <f>SUMIFS(HNPlaces!$Z:$Z,HNPlaces!$M:$M,Q$4,HNPlaces!$Q:$Q,'May Payment'!$H39)</f>
        <v>0</v>
      </c>
      <c r="R39" s="7">
        <f>SUMIFS(HNPlaces!$Z:$Z,HNPlaces!$M:$M,R$4,HNPlaces!$Q:$Q,'May Payment'!$H39)</f>
        <v>0</v>
      </c>
      <c r="S39" s="7">
        <f>SUMIFS(HNPlaces!$Z:$Z,HNPlaces!$M:$M,S$4,HNPlaces!$Q:$Q,'May Payment'!$H39)</f>
        <v>0</v>
      </c>
      <c r="T39" s="7">
        <f>SUMIFS(HNTopUp!$Z:$Z,HNTopUp!$M:$M,T$4,HNTopUp!B:B,'May Payment'!B39)</f>
        <v>0</v>
      </c>
      <c r="U39" s="7">
        <f>SUMIFS(HNTopUp!$Z:$Z,HNTopUp!$M:$M,U$4,HNTopUp!B:B,'May Payment'!B39)</f>
        <v>30772.179487179492</v>
      </c>
      <c r="V39" s="7">
        <f>SUMIFS(HNTopUp!$Z:$Z,HNTopUp!$M:$M,V$4,HNTopUp!$B:$B,'May Payment'!$B39)</f>
        <v>0</v>
      </c>
      <c r="W39" s="7">
        <f>SUMIFS(HNTopUp!$Z:$Z,HNTopUp!$M:$M,W$4,HNTopUp!$B:$B,'May Payment'!$B39)</f>
        <v>0</v>
      </c>
      <c r="X39" s="7">
        <f>SUMIFS(HNTopUp!$Z:$Z,HNTopUp!$M:$M,X$4,HNTopUp!$B:$B,'May Payment'!$B39)</f>
        <v>0</v>
      </c>
      <c r="Y39" s="7">
        <f>SUMIFS(HNTopUp!$Z:$Z,HNTopUp!$M:$M,Y$4,HNTopUp!$B:$B,'May Payment'!$B39)</f>
        <v>0</v>
      </c>
      <c r="Z39" s="7">
        <f>SUMIFS(HNTopUp!$Z:$Z,HNTopUp!$M:$M,Z$4,HNTopUp!$B:$B,'May Payment'!$B39)</f>
        <v>0</v>
      </c>
      <c r="AA39" s="7">
        <f>SUMIFS(POST16!$Z:$Z,POST16!$M:$M,AA$4,POST16!$Q:$Q,'May Payment'!$H39)</f>
        <v>0</v>
      </c>
      <c r="AB39" s="7">
        <f>SUMIFS(POST16!$Z:$Z,POST16!$M:$M,AB$4,POST16!$Q:$Q,'May Payment'!$H39)</f>
        <v>0</v>
      </c>
      <c r="AC39" s="7">
        <f>SUMIFS(POST16!$Z:$Z,POST16!$M:$M,AC$4,POST16!$Q:$Q,'May Payment'!$H39)</f>
        <v>0</v>
      </c>
      <c r="AD39" s="7">
        <f>SUMIFS(POST16!$Z:$Z,POST16!$M:$M,AD$4,POST16!$Q:$Q,'May Payment'!$H39)</f>
        <v>0</v>
      </c>
      <c r="AE39" s="7">
        <f>SUMIFS(POST16!$Z:$Z,POST16!$M:$M,AE$4,POST16!$Q:$Q,'May Payment'!$H39)</f>
        <v>0</v>
      </c>
      <c r="AF39" s="7">
        <f>SUMIFS(MISC!$Z:$Z,MISC!$M:$M,AF$4,MISC!$Q:$Q,H39)</f>
        <v>0</v>
      </c>
      <c r="AG39" s="7">
        <f>SUMIFS(MISC!$Z:$Z,MISC!$M:$M,AG$4,MISC!$Q:$Q,H39)</f>
        <v>0</v>
      </c>
      <c r="AH39" s="7">
        <f>SUMIFS(Asylum!$Z:$Z,Asylum!$M:$M,AH$4,Asylum!$Q:$Q,'May Payment'!$H39)</f>
        <v>0</v>
      </c>
      <c r="AI39" s="7">
        <f>SUMIFS(PESports!$Z:$Z,PESports!$M:$M,AI$4,PESports!$Q:$Q,'May Payment'!$H39)</f>
        <v>8921</v>
      </c>
      <c r="AJ39" s="5">
        <f t="shared" si="9"/>
        <v>319040.30043034477</v>
      </c>
      <c r="AK39" s="120"/>
      <c r="AL39" s="369">
        <f t="shared" si="2"/>
        <v>319040.30043034477</v>
      </c>
      <c r="AN39" s="490"/>
      <c r="AO39" s="490" t="s">
        <v>24697</v>
      </c>
      <c r="AP39" s="518"/>
      <c r="AR39" s="388"/>
      <c r="AS39" s="5"/>
      <c r="AU39" s="288"/>
      <c r="AV39" s="5"/>
    </row>
    <row r="40" spans="1:52" x14ac:dyDescent="0.3">
      <c r="B40">
        <v>3022076</v>
      </c>
      <c r="C40">
        <v>2076</v>
      </c>
      <c r="D40" t="s">
        <v>127</v>
      </c>
      <c r="H40" t="s">
        <v>128</v>
      </c>
      <c r="I40" t="s">
        <v>129</v>
      </c>
      <c r="J40" s="7">
        <f>IFERROR(_xlfn.XLOOKUP(H40,'APT 25-26'!D:D,'APT 25-26'!CR:CR),"")</f>
        <v>114322.57412184379</v>
      </c>
      <c r="K40" s="7">
        <f>SUMIFS(NurserySupplement!$Z:$Z,NurserySupplement!$M:$M,K$4,NurserySupplement!$B:$B,B40)</f>
        <v>0</v>
      </c>
      <c r="L40" s="7"/>
      <c r="M40" s="7">
        <f>SUMIFS(HNPlaces!$Z:$Z,HNPlaces!$M:$M,M$4,HNPlaces!$Q:$Q,'May Payment'!$H40)</f>
        <v>0</v>
      </c>
      <c r="N40" s="7">
        <f>SUMIFS(HNPlaces!$Z:$Z,HNPlaces!$M:$M,N$4,HNPlaces!$Q:$Q,'May Payment'!$H40)</f>
        <v>0</v>
      </c>
      <c r="O40" s="7">
        <f>SUMIFS(HNPlaces!$Z:$Z,HNPlaces!$M:$M,O$4,HNPlaces!$Q:$Q,'May Payment'!$H40)</f>
        <v>0</v>
      </c>
      <c r="P40" s="7">
        <f>SUMIFS(HNPlaces!$Z:$Z,HNPlaces!$M:$M,P$4,HNPlaces!$Q:$Q,'May Payment'!$H40)</f>
        <v>0</v>
      </c>
      <c r="Q40" s="7">
        <f>SUMIFS(HNPlaces!$Z:$Z,HNPlaces!$M:$M,Q$4,HNPlaces!$Q:$Q,'May Payment'!$H40)</f>
        <v>0</v>
      </c>
      <c r="R40" s="7">
        <f>SUMIFS(HNPlaces!$Z:$Z,HNPlaces!$M:$M,R$4,HNPlaces!$Q:$Q,'May Payment'!$H40)</f>
        <v>0</v>
      </c>
      <c r="S40" s="7">
        <f>SUMIFS(HNPlaces!$Z:$Z,HNPlaces!$M:$M,S$4,HNPlaces!$Q:$Q,'May Payment'!$H40)</f>
        <v>0</v>
      </c>
      <c r="T40" s="7">
        <f>SUMIFS(HNTopUp!$Z:$Z,HNTopUp!$M:$M,T$4,HNTopUp!B:B,'May Payment'!B40)</f>
        <v>0</v>
      </c>
      <c r="U40" s="7">
        <f>SUMIFS(HNTopUp!$Z:$Z,HNTopUp!$M:$M,U$4,HNTopUp!B:B,'May Payment'!B40)</f>
        <v>14141.025641025642</v>
      </c>
      <c r="V40" s="7">
        <f>SUMIFS(HNTopUp!$Z:$Z,HNTopUp!$M:$M,V$4,HNTopUp!$B:$B,'May Payment'!$B40)</f>
        <v>0</v>
      </c>
      <c r="W40" s="7">
        <f>SUMIFS(HNTopUp!$Z:$Z,HNTopUp!$M:$M,W$4,HNTopUp!$B:$B,'May Payment'!$B40)</f>
        <v>0</v>
      </c>
      <c r="X40" s="7">
        <f>SUMIFS(HNTopUp!$Z:$Z,HNTopUp!$M:$M,X$4,HNTopUp!$B:$B,'May Payment'!$B40)</f>
        <v>0</v>
      </c>
      <c r="Y40" s="7">
        <f>SUMIFS(HNTopUp!$Z:$Z,HNTopUp!$M:$M,Y$4,HNTopUp!$B:$B,'May Payment'!$B40)</f>
        <v>0</v>
      </c>
      <c r="Z40" s="7">
        <f>SUMIFS(HNTopUp!$Z:$Z,HNTopUp!$M:$M,Z$4,HNTopUp!$B:$B,'May Payment'!$B40)</f>
        <v>0</v>
      </c>
      <c r="AA40" s="7">
        <f>SUMIFS(POST16!$Z:$Z,POST16!$M:$M,AA$4,POST16!$Q:$Q,'May Payment'!$H40)</f>
        <v>0</v>
      </c>
      <c r="AB40" s="7">
        <f>SUMIFS(POST16!$Z:$Z,POST16!$M:$M,AB$4,POST16!$Q:$Q,'May Payment'!$H40)</f>
        <v>0</v>
      </c>
      <c r="AC40" s="7">
        <f>SUMIFS(POST16!$Z:$Z,POST16!$M:$M,AC$4,POST16!$Q:$Q,'May Payment'!$H40)</f>
        <v>0</v>
      </c>
      <c r="AD40" s="7">
        <f>SUMIFS(POST16!$Z:$Z,POST16!$M:$M,AD$4,POST16!$Q:$Q,'May Payment'!$H40)</f>
        <v>0</v>
      </c>
      <c r="AE40" s="7">
        <f>SUMIFS(POST16!$Z:$Z,POST16!$M:$M,AE$4,POST16!$Q:$Q,'May Payment'!$H40)</f>
        <v>0</v>
      </c>
      <c r="AF40" s="7">
        <f>SUMIFS(MISC!$Z:$Z,MISC!$M:$M,AF$4,MISC!$Q:$Q,H40)</f>
        <v>0</v>
      </c>
      <c r="AG40" s="7">
        <f>SUMIFS(MISC!$Z:$Z,MISC!$M:$M,AG$4,MISC!$Q:$Q,H40)</f>
        <v>0</v>
      </c>
      <c r="AH40" s="7">
        <f>SUMIFS(Asylum!$Z:$Z,Asylum!$M:$M,AH$4,Asylum!$Q:$Q,'May Payment'!$H40)</f>
        <v>0</v>
      </c>
      <c r="AI40" s="7">
        <f>SUMIFS(PESports!$Z:$Z,PESports!$M:$M,AI$4,PESports!$Q:$Q,'May Payment'!$H40)</f>
        <v>7658</v>
      </c>
      <c r="AJ40" s="5">
        <f t="shared" si="9"/>
        <v>136121.59976286942</v>
      </c>
      <c r="AK40" s="120"/>
      <c r="AL40" s="369">
        <f t="shared" si="2"/>
        <v>136121.59976286942</v>
      </c>
      <c r="AN40" s="490"/>
      <c r="AO40" s="490" t="s">
        <v>24697</v>
      </c>
      <c r="AP40" s="518"/>
      <c r="AR40" s="388"/>
      <c r="AS40" s="5"/>
      <c r="AU40" s="288"/>
      <c r="AV40" s="5"/>
    </row>
    <row r="41" spans="1:52" x14ac:dyDescent="0.3">
      <c r="B41">
        <v>3022077</v>
      </c>
      <c r="C41">
        <v>2077</v>
      </c>
      <c r="D41" t="s">
        <v>58</v>
      </c>
      <c r="E41" t="s">
        <v>748</v>
      </c>
      <c r="H41" t="s">
        <v>59</v>
      </c>
      <c r="I41" t="s">
        <v>23822</v>
      </c>
      <c r="J41" s="7">
        <f>IFERROR(_xlfn.XLOOKUP(H41,'APT 25-26'!D:D,'APT 25-26'!CR:CR),"")</f>
        <v>426177.40838126373</v>
      </c>
      <c r="K41" s="7">
        <f>SUMIFS(NurserySupplement!$Z:$Z,NurserySupplement!$M:$M,K$4,NurserySupplement!$B:$B,B41)</f>
        <v>0</v>
      </c>
      <c r="L41" s="7"/>
      <c r="M41" s="7">
        <f>SUMIFS(HNPlaces!$Z:$Z,HNPlaces!$M:$M,M$4,HNPlaces!$Q:$Q,'May Payment'!$H41)</f>
        <v>0</v>
      </c>
      <c r="N41" s="7">
        <f>SUMIFS(HNPlaces!$Z:$Z,HNPlaces!$M:$M,N$4,HNPlaces!$Q:$Q,'May Payment'!$H41)</f>
        <v>0</v>
      </c>
      <c r="O41" s="7">
        <f>SUMIFS(HNPlaces!$Z:$Z,HNPlaces!$M:$M,O$4,HNPlaces!$Q:$Q,'May Payment'!$H41)</f>
        <v>0</v>
      </c>
      <c r="P41" s="7">
        <f>SUMIFS(HNPlaces!$Z:$Z,HNPlaces!$M:$M,P$4,HNPlaces!$Q:$Q,'May Payment'!$H41)</f>
        <v>0</v>
      </c>
      <c r="Q41" s="7">
        <f>SUMIFS(HNPlaces!$Z:$Z,HNPlaces!$M:$M,Q$4,HNPlaces!$Q:$Q,'May Payment'!$H41)</f>
        <v>0</v>
      </c>
      <c r="R41" s="7">
        <f>SUMIFS(HNPlaces!$Z:$Z,HNPlaces!$M:$M,R$4,HNPlaces!$Q:$Q,'May Payment'!$H41)</f>
        <v>9692.3076923076915</v>
      </c>
      <c r="S41" s="7">
        <f>SUMIFS(HNPlaces!$Z:$Z,HNPlaces!$M:$M,S$4,HNPlaces!$Q:$Q,'May Payment'!$H41)</f>
        <v>0</v>
      </c>
      <c r="T41" s="7">
        <f>SUMIFS(HNTopUp!$Z:$Z,HNTopUp!$M:$M,T$4,HNTopUp!B:B,'May Payment'!B41)</f>
        <v>0</v>
      </c>
      <c r="U41" s="7">
        <f>SUMIFS(HNTopUp!$Z:$Z,HNTopUp!$M:$M,U$4,HNTopUp!B:B,'May Payment'!B41)</f>
        <v>38158.577692307692</v>
      </c>
      <c r="V41" s="7">
        <f>SUMIFS(HNTopUp!$Z:$Z,HNTopUp!$M:$M,V$4,HNTopUp!$B:$B,'May Payment'!$B41)</f>
        <v>0</v>
      </c>
      <c r="W41" s="7">
        <f>SUMIFS(HNTopUp!$Z:$Z,HNTopUp!$M:$M,W$4,HNTopUp!$B:$B,'May Payment'!$B41)</f>
        <v>30055.846153846152</v>
      </c>
      <c r="X41" s="7">
        <f>SUMIFS(HNTopUp!$Z:$Z,HNTopUp!$M:$M,X$4,HNTopUp!$B:$B,'May Payment'!$B41)</f>
        <v>132.38461538461539</v>
      </c>
      <c r="Y41" s="7">
        <f>SUMIFS(HNTopUp!$Z:$Z,HNTopUp!$M:$M,Y$4,HNTopUp!$B:$B,'May Payment'!$B41)</f>
        <v>0</v>
      </c>
      <c r="Z41" s="7">
        <f>SUMIFS(HNTopUp!$Z:$Z,HNTopUp!$M:$M,Z$4,HNTopUp!$B:$B,'May Payment'!$B41)</f>
        <v>0</v>
      </c>
      <c r="AA41" s="7">
        <f>SUMIFS(POST16!$Z:$Z,POST16!$M:$M,AA$4,POST16!$Q:$Q,'May Payment'!$H41)</f>
        <v>0</v>
      </c>
      <c r="AB41" s="7">
        <f>SUMIFS(POST16!$Z:$Z,POST16!$M:$M,AB$4,POST16!$Q:$Q,'May Payment'!$H41)</f>
        <v>0</v>
      </c>
      <c r="AC41" s="7">
        <f>SUMIFS(POST16!$Z:$Z,POST16!$M:$M,AC$4,POST16!$Q:$Q,'May Payment'!$H41)</f>
        <v>0</v>
      </c>
      <c r="AD41" s="7">
        <f>SUMIFS(POST16!$Z:$Z,POST16!$M:$M,AD$4,POST16!$Q:$Q,'May Payment'!$H41)</f>
        <v>0</v>
      </c>
      <c r="AE41" s="7">
        <f>SUMIFS(POST16!$Z:$Z,POST16!$M:$M,AE$4,POST16!$Q:$Q,'May Payment'!$H41)</f>
        <v>0</v>
      </c>
      <c r="AF41" s="7">
        <f>SUMIFS(MISC!$Z:$Z,MISC!$M:$M,AF$4,MISC!$Q:$Q,H41)</f>
        <v>0</v>
      </c>
      <c r="AG41" s="7">
        <f>SUMIFS(MISC!$Z:$Z,MISC!$M:$M,AG$4,MISC!$Q:$Q,H41)</f>
        <v>0</v>
      </c>
      <c r="AH41" s="7">
        <f>SUMIFS(Asylum!$Z:$Z,Asylum!$M:$M,AH$4,Asylum!$Q:$Q,'May Payment'!$H41)</f>
        <v>0</v>
      </c>
      <c r="AI41" s="7">
        <f>SUMIFS(PESports!$Z:$Z,PESports!$M:$M,AI$4,PESports!$Q:$Q,'May Payment'!$H41)</f>
        <v>9667</v>
      </c>
      <c r="AJ41" s="5">
        <f t="shared" si="9"/>
        <v>513883.52453510987</v>
      </c>
      <c r="AK41" s="120">
        <f t="shared" si="3"/>
        <v>513882.52453510987</v>
      </c>
      <c r="AL41" s="369">
        <f t="shared" si="2"/>
        <v>1</v>
      </c>
      <c r="AM41" s="5"/>
      <c r="AN41" s="490">
        <f>IFERROR(_xlfn.XLOOKUP(B41,'Monthly Payroll Deductions'!B:B,'Monthly Payroll Deductions'!L:L),"0")</f>
        <v>47390.630769785843</v>
      </c>
      <c r="AO41" s="490">
        <v>602465.88000000012</v>
      </c>
      <c r="AP41" s="518">
        <f t="shared" si="4"/>
        <v>649856.51076978596</v>
      </c>
      <c r="AQ41" s="120">
        <f>IFERROR(IF(AJ41&gt;AO41,AO41,AJ41-1),"")</f>
        <v>513882.52453510987</v>
      </c>
      <c r="AR41" s="49">
        <f>AJ41-AQ41</f>
        <v>1</v>
      </c>
      <c r="AS41" s="490"/>
      <c r="AT41" s="469">
        <f>AQ41+AS41</f>
        <v>513882.52453510987</v>
      </c>
      <c r="AU41" s="49">
        <f>AR41-AS41</f>
        <v>1</v>
      </c>
      <c r="AV41" s="5"/>
      <c r="AY41" s="120"/>
    </row>
    <row r="42" spans="1:52" x14ac:dyDescent="0.3">
      <c r="B42">
        <v>3022078</v>
      </c>
      <c r="C42">
        <v>2078</v>
      </c>
      <c r="D42" t="s">
        <v>232</v>
      </c>
      <c r="E42" t="s">
        <v>748</v>
      </c>
      <c r="H42" t="s">
        <v>233</v>
      </c>
      <c r="I42" t="s">
        <v>234</v>
      </c>
      <c r="J42" s="7">
        <f>IFERROR(_xlfn.XLOOKUP(H42,'APT 25-26'!D:D,'APT 25-26'!CR:CR),"")</f>
        <v>136823.87535155576</v>
      </c>
      <c r="K42" s="7">
        <f>SUMIFS(NurserySupplement!$Z:$Z,NurserySupplement!$M:$M,K$4,NurserySupplement!$B:$B,B42)</f>
        <v>0</v>
      </c>
      <c r="L42" s="7"/>
      <c r="M42" s="7">
        <f>SUMIFS(HNPlaces!$Z:$Z,HNPlaces!$M:$M,M$4,HNPlaces!$Q:$Q,'May Payment'!$H42)</f>
        <v>0</v>
      </c>
      <c r="N42" s="7">
        <f>SUMIFS(HNPlaces!$Z:$Z,HNPlaces!$M:$M,N$4,HNPlaces!$Q:$Q,'May Payment'!$H42)</f>
        <v>0</v>
      </c>
      <c r="O42" s="7">
        <f>SUMIFS(HNPlaces!$Z:$Z,HNPlaces!$M:$M,O$4,HNPlaces!$Q:$Q,'May Payment'!$H42)</f>
        <v>0</v>
      </c>
      <c r="P42" s="7">
        <f>SUMIFS(HNPlaces!$Z:$Z,HNPlaces!$M:$M,P$4,HNPlaces!$Q:$Q,'May Payment'!$H42)</f>
        <v>0</v>
      </c>
      <c r="Q42" s="7">
        <f>SUMIFS(HNPlaces!$Z:$Z,HNPlaces!$M:$M,Q$4,HNPlaces!$Q:$Q,'May Payment'!$H42)</f>
        <v>0</v>
      </c>
      <c r="R42" s="7">
        <f>SUMIFS(HNPlaces!$Z:$Z,HNPlaces!$M:$M,R$4,HNPlaces!$Q:$Q,'May Payment'!$H42)</f>
        <v>0</v>
      </c>
      <c r="S42" s="7">
        <f>SUMIFS(HNPlaces!$Z:$Z,HNPlaces!$M:$M,S$4,HNPlaces!$Q:$Q,'May Payment'!$H42)</f>
        <v>0</v>
      </c>
      <c r="T42" s="7">
        <f>SUMIFS(HNTopUp!$Z:$Z,HNTopUp!$M:$M,T$4,HNTopUp!B:B,'May Payment'!B42)</f>
        <v>0</v>
      </c>
      <c r="U42" s="7">
        <f>SUMIFS(HNTopUp!$Z:$Z,HNTopUp!$M:$M,U$4,HNTopUp!B:B,'May Payment'!B42)</f>
        <v>3450.4615384615386</v>
      </c>
      <c r="V42" s="7">
        <f>SUMIFS(HNTopUp!$Z:$Z,HNTopUp!$M:$M,V$4,HNTopUp!$B:$B,'May Payment'!$B42)</f>
        <v>0</v>
      </c>
      <c r="W42" s="7">
        <f>SUMIFS(HNTopUp!$Z:$Z,HNTopUp!$M:$M,W$4,HNTopUp!$B:$B,'May Payment'!$B42)</f>
        <v>0</v>
      </c>
      <c r="X42" s="7">
        <f>SUMIFS(HNTopUp!$Z:$Z,HNTopUp!$M:$M,X$4,HNTopUp!$B:$B,'May Payment'!$B42)</f>
        <v>0</v>
      </c>
      <c r="Y42" s="7">
        <f>SUMIFS(HNTopUp!$Z:$Z,HNTopUp!$M:$M,Y$4,HNTopUp!$B:$B,'May Payment'!$B42)</f>
        <v>0</v>
      </c>
      <c r="Z42" s="7">
        <f>SUMIFS(HNTopUp!$Z:$Z,HNTopUp!$M:$M,Z$4,HNTopUp!$B:$B,'May Payment'!$B42)</f>
        <v>0</v>
      </c>
      <c r="AA42" s="7">
        <f>SUMIFS(POST16!$Z:$Z,POST16!$M:$M,AA$4,POST16!$Q:$Q,'May Payment'!$H42)</f>
        <v>0</v>
      </c>
      <c r="AB42" s="7">
        <f>SUMIFS(POST16!$Z:$Z,POST16!$M:$M,AB$4,POST16!$Q:$Q,'May Payment'!$H42)</f>
        <v>0</v>
      </c>
      <c r="AC42" s="7">
        <f>SUMIFS(POST16!$Z:$Z,POST16!$M:$M,AC$4,POST16!$Q:$Q,'May Payment'!$H42)</f>
        <v>0</v>
      </c>
      <c r="AD42" s="7">
        <f>SUMIFS(POST16!$Z:$Z,POST16!$M:$M,AD$4,POST16!$Q:$Q,'May Payment'!$H42)</f>
        <v>0</v>
      </c>
      <c r="AE42" s="7">
        <f>SUMIFS(POST16!$Z:$Z,POST16!$M:$M,AE$4,POST16!$Q:$Q,'May Payment'!$H42)</f>
        <v>0</v>
      </c>
      <c r="AF42" s="7">
        <f>SUMIFS(MISC!$Z:$Z,MISC!$M:$M,AF$4,MISC!$Q:$Q,H42)</f>
        <v>0</v>
      </c>
      <c r="AG42" s="7">
        <f>SUMIFS(MISC!$Z:$Z,MISC!$M:$M,AG$4,MISC!$Q:$Q,H42)</f>
        <v>0</v>
      </c>
      <c r="AH42" s="7">
        <f>SUMIFS(Asylum!$Z:$Z,Asylum!$M:$M,AH$4,Asylum!$Q:$Q,'May Payment'!$H42)</f>
        <v>0</v>
      </c>
      <c r="AI42" s="7">
        <f>SUMIFS(PESports!$Z:$Z,PESports!$M:$M,AI$4,PESports!$Q:$Q,'May Payment'!$H42)</f>
        <v>7929</v>
      </c>
      <c r="AJ42" s="5">
        <f t="shared" si="9"/>
        <v>148203.33689001729</v>
      </c>
      <c r="AK42" s="120">
        <f t="shared" si="3"/>
        <v>143013.08000000002</v>
      </c>
      <c r="AL42" s="369">
        <f t="shared" si="2"/>
        <v>5190.2568900172773</v>
      </c>
      <c r="AM42" s="120"/>
      <c r="AN42" s="490"/>
      <c r="AO42" s="490">
        <v>143013.08000000002</v>
      </c>
      <c r="AP42" s="518">
        <f t="shared" si="4"/>
        <v>143013.08000000002</v>
      </c>
      <c r="AQ42" s="120">
        <f>IFERROR(IF(AJ42&gt;AO42,AO42,AJ42-1),"")</f>
        <v>143013.08000000002</v>
      </c>
      <c r="AR42" s="49">
        <f>AJ42-AQ42</f>
        <v>5190.2568900172773</v>
      </c>
      <c r="AS42" s="490"/>
      <c r="AT42" s="469">
        <f>AQ42+AS42</f>
        <v>143013.08000000002</v>
      </c>
      <c r="AU42" s="49">
        <f>AR42-AS42</f>
        <v>5190.2568900172773</v>
      </c>
      <c r="AV42" s="5"/>
      <c r="AY42" s="120"/>
    </row>
    <row r="43" spans="1:52" x14ac:dyDescent="0.3">
      <c r="B43">
        <v>3022079</v>
      </c>
      <c r="C43">
        <v>2079</v>
      </c>
      <c r="D43" t="s">
        <v>16</v>
      </c>
      <c r="E43" t="s">
        <v>748</v>
      </c>
      <c r="H43" t="s">
        <v>17</v>
      </c>
      <c r="I43" t="s">
        <v>18</v>
      </c>
      <c r="J43" s="7">
        <f>IFERROR(_xlfn.XLOOKUP(H43,'APT 25-26'!D:D,'APT 25-26'!CR:CR),"")</f>
        <v>154184.09384615385</v>
      </c>
      <c r="K43" s="7">
        <f>SUMIFS(NurserySupplement!$Z:$Z,NurserySupplement!$M:$M,K$4,NurserySupplement!$B:$B,B43)</f>
        <v>0</v>
      </c>
      <c r="L43" s="7"/>
      <c r="M43" s="7">
        <f>SUMIFS(HNPlaces!$Z:$Z,HNPlaces!$M:$M,M$4,HNPlaces!$Q:$Q,'May Payment'!$H43)</f>
        <v>0</v>
      </c>
      <c r="N43" s="7">
        <f>SUMIFS(HNPlaces!$Z:$Z,HNPlaces!$M:$M,N$4,HNPlaces!$Q:$Q,'May Payment'!$H43)</f>
        <v>0</v>
      </c>
      <c r="O43" s="7">
        <f>SUMIFS(HNPlaces!$Z:$Z,HNPlaces!$M:$M,O$4,HNPlaces!$Q:$Q,'May Payment'!$H43)</f>
        <v>0</v>
      </c>
      <c r="P43" s="7">
        <f>SUMIFS(HNPlaces!$Z:$Z,HNPlaces!$M:$M,P$4,HNPlaces!$Q:$Q,'May Payment'!$H43)</f>
        <v>0</v>
      </c>
      <c r="Q43" s="7">
        <f>SUMIFS(HNPlaces!$Z:$Z,HNPlaces!$M:$M,Q$4,HNPlaces!$Q:$Q,'May Payment'!$H43)</f>
        <v>0</v>
      </c>
      <c r="R43" s="7">
        <f>SUMIFS(HNPlaces!$Z:$Z,HNPlaces!$M:$M,R$4,HNPlaces!$Q:$Q,'May Payment'!$H43)</f>
        <v>0</v>
      </c>
      <c r="S43" s="7">
        <f>SUMIFS(HNPlaces!$Z:$Z,HNPlaces!$M:$M,S$4,HNPlaces!$Q:$Q,'May Payment'!$H43)</f>
        <v>0</v>
      </c>
      <c r="T43" s="7">
        <f>SUMIFS(HNTopUp!$Z:$Z,HNTopUp!$M:$M,T$4,HNTopUp!B:B,'May Payment'!B43)</f>
        <v>0</v>
      </c>
      <c r="U43" s="7">
        <f>SUMIFS(HNTopUp!$Z:$Z,HNTopUp!$M:$M,U$4,HNTopUp!B:B,'May Payment'!B43)</f>
        <v>3450.4615384615386</v>
      </c>
      <c r="V43" s="7">
        <f>SUMIFS(HNTopUp!$Z:$Z,HNTopUp!$M:$M,V$4,HNTopUp!$B:$B,'May Payment'!$B43)</f>
        <v>0</v>
      </c>
      <c r="W43" s="7">
        <f>SUMIFS(HNTopUp!$Z:$Z,HNTopUp!$M:$M,W$4,HNTopUp!$B:$B,'May Payment'!$B43)</f>
        <v>0</v>
      </c>
      <c r="X43" s="7">
        <f>SUMIFS(HNTopUp!$Z:$Z,HNTopUp!$M:$M,X$4,HNTopUp!$B:$B,'May Payment'!$B43)</f>
        <v>0</v>
      </c>
      <c r="Y43" s="7">
        <f>SUMIFS(HNTopUp!$Z:$Z,HNTopUp!$M:$M,Y$4,HNTopUp!$B:$B,'May Payment'!$B43)</f>
        <v>0</v>
      </c>
      <c r="Z43" s="7">
        <f>SUMIFS(HNTopUp!$Z:$Z,HNTopUp!$M:$M,Z$4,HNTopUp!$B:$B,'May Payment'!$B43)</f>
        <v>0</v>
      </c>
      <c r="AA43" s="7">
        <f>SUMIFS(POST16!$Z:$Z,POST16!$M:$M,AA$4,POST16!$Q:$Q,'May Payment'!$H43)</f>
        <v>0</v>
      </c>
      <c r="AB43" s="7">
        <f>SUMIFS(POST16!$Z:$Z,POST16!$M:$M,AB$4,POST16!$Q:$Q,'May Payment'!$H43)</f>
        <v>0</v>
      </c>
      <c r="AC43" s="7">
        <f>SUMIFS(POST16!$Z:$Z,POST16!$M:$M,AC$4,POST16!$Q:$Q,'May Payment'!$H43)</f>
        <v>0</v>
      </c>
      <c r="AD43" s="7">
        <f>SUMIFS(POST16!$Z:$Z,POST16!$M:$M,AD$4,POST16!$Q:$Q,'May Payment'!$H43)</f>
        <v>0</v>
      </c>
      <c r="AE43" s="7">
        <f>SUMIFS(POST16!$Z:$Z,POST16!$M:$M,AE$4,POST16!$Q:$Q,'May Payment'!$H43)</f>
        <v>0</v>
      </c>
      <c r="AF43" s="7">
        <f>SUMIFS(MISC!$Z:$Z,MISC!$M:$M,AF$4,MISC!$Q:$Q,H43)</f>
        <v>0</v>
      </c>
      <c r="AG43" s="7">
        <f>SUMIFS(MISC!$Z:$Z,MISC!$M:$M,AG$4,MISC!$Q:$Q,H43)</f>
        <v>0</v>
      </c>
      <c r="AH43" s="7">
        <f>SUMIFS(Asylum!$Z:$Z,Asylum!$M:$M,AH$4,Asylum!$Q:$Q,'May Payment'!$H43)</f>
        <v>0</v>
      </c>
      <c r="AI43" s="7">
        <f>SUMIFS(PESports!$Z:$Z,PESports!$M:$M,AI$4,PESports!$Q:$Q,'May Payment'!$H43)</f>
        <v>8150</v>
      </c>
      <c r="AJ43" s="5">
        <f t="shared" si="9"/>
        <v>165784.55538461538</v>
      </c>
      <c r="AK43" s="120">
        <f t="shared" si="3"/>
        <v>151953.79000000036</v>
      </c>
      <c r="AL43" s="369">
        <f t="shared" si="2"/>
        <v>13830.765384615021</v>
      </c>
      <c r="AM43" s="120"/>
      <c r="AN43" s="490">
        <f>IFERROR(_xlfn.XLOOKUP(B43,'Monthly Payroll Deductions'!B:B,'Monthly Payroll Deductions'!L:L),"0")</f>
        <v>-10398.729999999778</v>
      </c>
      <c r="AO43" s="490">
        <v>162352.52000000014</v>
      </c>
      <c r="AP43" s="518">
        <f t="shared" si="4"/>
        <v>151953.79000000036</v>
      </c>
      <c r="AQ43" s="120">
        <f>IFERROR(IF(AJ43&gt;AO43,AO43,AJ43-1),"")</f>
        <v>162352.52000000014</v>
      </c>
      <c r="AR43" s="49">
        <f>AJ43-AQ43</f>
        <v>3432.0353846152429</v>
      </c>
      <c r="AS43" s="490">
        <f>IF(AR43&gt;AN43,AN43,AR43-1)</f>
        <v>-10398.729999999778</v>
      </c>
      <c r="AT43" s="469">
        <f>AQ43+AS43</f>
        <v>151953.79000000036</v>
      </c>
      <c r="AU43" s="49">
        <f>AR43-AS43</f>
        <v>13830.765384615021</v>
      </c>
      <c r="AV43" s="5"/>
      <c r="AY43" s="120"/>
      <c r="AZ43" s="490">
        <f>AS43</f>
        <v>-10398.729999999778</v>
      </c>
    </row>
    <row r="44" spans="1:52" x14ac:dyDescent="0.3">
      <c r="B44">
        <v>3023300</v>
      </c>
      <c r="C44">
        <v>3300</v>
      </c>
      <c r="D44" t="s">
        <v>23823</v>
      </c>
      <c r="E44" t="s">
        <v>748</v>
      </c>
      <c r="H44" t="s">
        <v>113</v>
      </c>
      <c r="I44" t="s">
        <v>114</v>
      </c>
      <c r="J44" s="7">
        <f>IFERROR(_xlfn.XLOOKUP(H44,'APT 25-26'!D:D,'APT 25-26'!CR:CR),"")</f>
        <v>94254.823784997614</v>
      </c>
      <c r="K44" s="7">
        <f>SUMIFS(NurserySupplement!$Z:$Z,NurserySupplement!$M:$M,K$4,NurserySupplement!$B:$B,B44)</f>
        <v>0</v>
      </c>
      <c r="L44" s="7"/>
      <c r="M44" s="7">
        <f>SUMIFS(HNPlaces!$Z:$Z,HNPlaces!$M:$M,M$4,HNPlaces!$Q:$Q,'May Payment'!$H44)</f>
        <v>0</v>
      </c>
      <c r="N44" s="7">
        <f>SUMIFS(HNPlaces!$Z:$Z,HNPlaces!$M:$M,N$4,HNPlaces!$Q:$Q,'May Payment'!$H44)</f>
        <v>0</v>
      </c>
      <c r="O44" s="7">
        <f>SUMIFS(HNPlaces!$Z:$Z,HNPlaces!$M:$M,O$4,HNPlaces!$Q:$Q,'May Payment'!$H44)</f>
        <v>0</v>
      </c>
      <c r="P44" s="7">
        <f>SUMIFS(HNPlaces!$Z:$Z,HNPlaces!$M:$M,P$4,HNPlaces!$Q:$Q,'May Payment'!$H44)</f>
        <v>0</v>
      </c>
      <c r="Q44" s="7">
        <f>SUMIFS(HNPlaces!$Z:$Z,HNPlaces!$M:$M,Q$4,HNPlaces!$Q:$Q,'May Payment'!$H44)</f>
        <v>0</v>
      </c>
      <c r="R44" s="7">
        <f>SUMIFS(HNPlaces!$Z:$Z,HNPlaces!$M:$M,R$4,HNPlaces!$Q:$Q,'May Payment'!$H44)</f>
        <v>0</v>
      </c>
      <c r="S44" s="7">
        <f>SUMIFS(HNPlaces!$Z:$Z,HNPlaces!$M:$M,S$4,HNPlaces!$Q:$Q,'May Payment'!$H44)</f>
        <v>0</v>
      </c>
      <c r="T44" s="7">
        <f>SUMIFS(HNTopUp!$Z:$Z,HNTopUp!$M:$M,T$4,HNTopUp!B:B,'May Payment'!B44)</f>
        <v>0</v>
      </c>
      <c r="U44" s="7">
        <f>SUMIFS(HNTopUp!$Z:$Z,HNTopUp!$M:$M,U$4,HNTopUp!B:B,'May Payment'!B44)</f>
        <v>6620.5384615384619</v>
      </c>
      <c r="V44" s="7">
        <f>SUMIFS(HNTopUp!$Z:$Z,HNTopUp!$M:$M,V$4,HNTopUp!$B:$B,'May Payment'!$B44)</f>
        <v>0</v>
      </c>
      <c r="W44" s="7">
        <f>SUMIFS(HNTopUp!$Z:$Z,HNTopUp!$M:$M,W$4,HNTopUp!$B:$B,'May Payment'!$B44)</f>
        <v>0</v>
      </c>
      <c r="X44" s="7">
        <f>SUMIFS(HNTopUp!$Z:$Z,HNTopUp!$M:$M,X$4,HNTopUp!$B:$B,'May Payment'!$B44)</f>
        <v>0</v>
      </c>
      <c r="Y44" s="7">
        <f>SUMIFS(HNTopUp!$Z:$Z,HNTopUp!$M:$M,Y$4,HNTopUp!$B:$B,'May Payment'!$B44)</f>
        <v>0</v>
      </c>
      <c r="Z44" s="7">
        <f>SUMIFS(HNTopUp!$Z:$Z,HNTopUp!$M:$M,Z$4,HNTopUp!$B:$B,'May Payment'!$B44)</f>
        <v>0</v>
      </c>
      <c r="AA44" s="7">
        <f>SUMIFS(POST16!$Z:$Z,POST16!$M:$M,AA$4,POST16!$Q:$Q,'May Payment'!$H44)</f>
        <v>0</v>
      </c>
      <c r="AB44" s="7">
        <f>SUMIFS(POST16!$Z:$Z,POST16!$M:$M,AB$4,POST16!$Q:$Q,'May Payment'!$H44)</f>
        <v>0</v>
      </c>
      <c r="AC44" s="7">
        <f>SUMIFS(POST16!$Z:$Z,POST16!$M:$M,AC$4,POST16!$Q:$Q,'May Payment'!$H44)</f>
        <v>0</v>
      </c>
      <c r="AD44" s="7">
        <f>SUMIFS(POST16!$Z:$Z,POST16!$M:$M,AD$4,POST16!$Q:$Q,'May Payment'!$H44)</f>
        <v>0</v>
      </c>
      <c r="AE44" s="7">
        <f>SUMIFS(POST16!$Z:$Z,POST16!$M:$M,AE$4,POST16!$Q:$Q,'May Payment'!$H44)</f>
        <v>0</v>
      </c>
      <c r="AF44" s="7">
        <f>SUMIFS(MISC!$Z:$Z,MISC!$M:$M,AF$4,MISC!$Q:$Q,H44)</f>
        <v>0</v>
      </c>
      <c r="AG44" s="7">
        <f>SUMIFS(MISC!$Z:$Z,MISC!$M:$M,AG$4,MISC!$Q:$Q,H44)</f>
        <v>0</v>
      </c>
      <c r="AH44" s="7">
        <f>SUMIFS(Asylum!$Z:$Z,Asylum!$M:$M,AH$4,Asylum!$Q:$Q,'May Payment'!$H44)</f>
        <v>1856.77</v>
      </c>
      <c r="AI44" s="7">
        <f>SUMIFS(PESports!$Z:$Z,PESports!$M:$M,AI$4,PESports!$Q:$Q,'May Payment'!$H44)</f>
        <v>7258</v>
      </c>
      <c r="AJ44" s="5">
        <f t="shared" si="9"/>
        <v>109990.13224653609</v>
      </c>
      <c r="AK44" s="120"/>
      <c r="AL44" s="369">
        <f t="shared" si="2"/>
        <v>109990.13224653609</v>
      </c>
      <c r="AN44" s="490"/>
      <c r="AO44" s="490">
        <v>0</v>
      </c>
      <c r="AP44" s="518"/>
      <c r="AR44" s="388"/>
      <c r="AS44" s="5"/>
      <c r="AU44" s="288"/>
      <c r="AV44" s="5"/>
    </row>
    <row r="45" spans="1:52" x14ac:dyDescent="0.3">
      <c r="B45">
        <v>3023302</v>
      </c>
      <c r="C45">
        <v>3302</v>
      </c>
      <c r="D45" t="s">
        <v>67</v>
      </c>
      <c r="H45" t="s">
        <v>68</v>
      </c>
      <c r="I45" t="s">
        <v>69</v>
      </c>
      <c r="J45" s="7">
        <f>IFERROR(_xlfn.XLOOKUP(H45,'APT 25-26'!D:D,'APT 25-26'!CR:CR),"")</f>
        <v>85313.355646681171</v>
      </c>
      <c r="K45" s="7">
        <f>SUMIFS(NurserySupplement!$Z:$Z,NurserySupplement!$M:$M,K$4,NurserySupplement!$B:$B,B45)</f>
        <v>0</v>
      </c>
      <c r="L45" s="7"/>
      <c r="M45" s="7">
        <f>SUMIFS(HNPlaces!$Z:$Z,HNPlaces!$M:$M,M$4,HNPlaces!$Q:$Q,'May Payment'!$H45)</f>
        <v>0</v>
      </c>
      <c r="N45" s="7">
        <f>SUMIFS(HNPlaces!$Z:$Z,HNPlaces!$M:$M,N$4,HNPlaces!$Q:$Q,'May Payment'!$H45)</f>
        <v>0</v>
      </c>
      <c r="O45" s="7">
        <f>SUMIFS(HNPlaces!$Z:$Z,HNPlaces!$M:$M,O$4,HNPlaces!$Q:$Q,'May Payment'!$H45)</f>
        <v>0</v>
      </c>
      <c r="P45" s="7">
        <f>SUMIFS(HNPlaces!$Z:$Z,HNPlaces!$M:$M,P$4,HNPlaces!$Q:$Q,'May Payment'!$H45)</f>
        <v>0</v>
      </c>
      <c r="Q45" s="7">
        <f>SUMIFS(HNPlaces!$Z:$Z,HNPlaces!$M:$M,Q$4,HNPlaces!$Q:$Q,'May Payment'!$H45)</f>
        <v>0</v>
      </c>
      <c r="R45" s="7">
        <f>SUMIFS(HNPlaces!$Z:$Z,HNPlaces!$M:$M,R$4,HNPlaces!$Q:$Q,'May Payment'!$H45)</f>
        <v>0</v>
      </c>
      <c r="S45" s="7">
        <f>SUMIFS(HNPlaces!$Z:$Z,HNPlaces!$M:$M,S$4,HNPlaces!$Q:$Q,'May Payment'!$H45)</f>
        <v>0</v>
      </c>
      <c r="T45" s="7">
        <f>SUMIFS(HNTopUp!$Z:$Z,HNTopUp!$M:$M,T$4,HNTopUp!B:B,'May Payment'!B45)</f>
        <v>0</v>
      </c>
      <c r="U45" s="7">
        <f>SUMIFS(HNTopUp!$Z:$Z,HNTopUp!$M:$M,U$4,HNTopUp!B:B,'May Payment'!B45)</f>
        <v>6972.6153846153848</v>
      </c>
      <c r="V45" s="7">
        <f>SUMIFS(HNTopUp!$Z:$Z,HNTopUp!$M:$M,V$4,HNTopUp!$B:$B,'May Payment'!$B45)</f>
        <v>0</v>
      </c>
      <c r="W45" s="7">
        <f>SUMIFS(HNTopUp!$Z:$Z,HNTopUp!$M:$M,W$4,HNTopUp!$B:$B,'May Payment'!$B45)</f>
        <v>0</v>
      </c>
      <c r="X45" s="7">
        <f>SUMIFS(HNTopUp!$Z:$Z,HNTopUp!$M:$M,X$4,HNTopUp!$B:$B,'May Payment'!$B45)</f>
        <v>0</v>
      </c>
      <c r="Y45" s="7">
        <f>SUMIFS(HNTopUp!$Z:$Z,HNTopUp!$M:$M,Y$4,HNTopUp!$B:$B,'May Payment'!$B45)</f>
        <v>0</v>
      </c>
      <c r="Z45" s="7">
        <f>SUMIFS(HNTopUp!$Z:$Z,HNTopUp!$M:$M,Z$4,HNTopUp!$B:$B,'May Payment'!$B45)</f>
        <v>0</v>
      </c>
      <c r="AA45" s="7">
        <f>SUMIFS(POST16!$Z:$Z,POST16!$M:$M,AA$4,POST16!$Q:$Q,'May Payment'!$H45)</f>
        <v>0</v>
      </c>
      <c r="AB45" s="7">
        <f>SUMIFS(POST16!$Z:$Z,POST16!$M:$M,AB$4,POST16!$Q:$Q,'May Payment'!$H45)</f>
        <v>0</v>
      </c>
      <c r="AC45" s="7">
        <f>SUMIFS(POST16!$Z:$Z,POST16!$M:$M,AC$4,POST16!$Q:$Q,'May Payment'!$H45)</f>
        <v>0</v>
      </c>
      <c r="AD45" s="7">
        <f>SUMIFS(POST16!$Z:$Z,POST16!$M:$M,AD$4,POST16!$Q:$Q,'May Payment'!$H45)</f>
        <v>0</v>
      </c>
      <c r="AE45" s="7">
        <f>SUMIFS(POST16!$Z:$Z,POST16!$M:$M,AE$4,POST16!$Q:$Q,'May Payment'!$H45)</f>
        <v>0</v>
      </c>
      <c r="AF45" s="7">
        <f>SUMIFS(MISC!$Z:$Z,MISC!$M:$M,AF$4,MISC!$Q:$Q,H45)</f>
        <v>0</v>
      </c>
      <c r="AG45" s="7">
        <f>SUMIFS(MISC!$Z:$Z,MISC!$M:$M,AG$4,MISC!$Q:$Q,H45)</f>
        <v>0</v>
      </c>
      <c r="AH45" s="7">
        <f>SUMIFS(Asylum!$Z:$Z,Asylum!$M:$M,AH$4,Asylum!$Q:$Q,'May Payment'!$H45)</f>
        <v>0</v>
      </c>
      <c r="AI45" s="7">
        <f>SUMIFS(PESports!$Z:$Z,PESports!$M:$M,AI$4,PESports!$Q:$Q,'May Payment'!$H45)</f>
        <v>7412</v>
      </c>
      <c r="AJ45" s="5">
        <f t="shared" si="9"/>
        <v>99697.971031296562</v>
      </c>
      <c r="AK45" s="120"/>
      <c r="AL45" s="369">
        <f t="shared" si="2"/>
        <v>99697.971031296562</v>
      </c>
      <c r="AN45" s="490"/>
      <c r="AO45" s="490" t="s">
        <v>24697</v>
      </c>
      <c r="AP45" s="518"/>
      <c r="AR45" s="388"/>
      <c r="AS45" s="5"/>
      <c r="AU45" s="288"/>
      <c r="AV45" s="5"/>
    </row>
    <row r="46" spans="1:52" x14ac:dyDescent="0.3">
      <c r="B46">
        <v>3023304</v>
      </c>
      <c r="C46">
        <v>3304</v>
      </c>
      <c r="D46" t="s">
        <v>34</v>
      </c>
      <c r="E46" t="s">
        <v>748</v>
      </c>
      <c r="H46" t="s">
        <v>35</v>
      </c>
      <c r="I46" t="s">
        <v>36</v>
      </c>
      <c r="J46" s="7">
        <f>IFERROR(_xlfn.XLOOKUP(H46,'APT 25-26'!D:D,'APT 25-26'!CR:CR),"")</f>
        <v>89185.263950794062</v>
      </c>
      <c r="K46" s="7">
        <f>SUMIFS(NurserySupplement!$Z:$Z,NurserySupplement!$M:$M,K$4,NurserySupplement!$B:$B,B46)</f>
        <v>0</v>
      </c>
      <c r="L46" s="7"/>
      <c r="M46" s="7">
        <f>SUMIFS(HNPlaces!$Z:$Z,HNPlaces!$M:$M,M$4,HNPlaces!$Q:$Q,'May Payment'!$H46)</f>
        <v>0</v>
      </c>
      <c r="N46" s="7">
        <f>SUMIFS(HNPlaces!$Z:$Z,HNPlaces!$M:$M,N$4,HNPlaces!$Q:$Q,'May Payment'!$H46)</f>
        <v>0</v>
      </c>
      <c r="O46" s="7">
        <f>SUMIFS(HNPlaces!$Z:$Z,HNPlaces!$M:$M,O$4,HNPlaces!$Q:$Q,'May Payment'!$H46)</f>
        <v>0</v>
      </c>
      <c r="P46" s="7">
        <f>SUMIFS(HNPlaces!$Z:$Z,HNPlaces!$M:$M,P$4,HNPlaces!$Q:$Q,'May Payment'!$H46)</f>
        <v>0</v>
      </c>
      <c r="Q46" s="7">
        <f>SUMIFS(HNPlaces!$Z:$Z,HNPlaces!$M:$M,Q$4,HNPlaces!$Q:$Q,'May Payment'!$H46)</f>
        <v>0</v>
      </c>
      <c r="R46" s="7">
        <f>SUMIFS(HNPlaces!$Z:$Z,HNPlaces!$M:$M,R$4,HNPlaces!$Q:$Q,'May Payment'!$H46)</f>
        <v>0</v>
      </c>
      <c r="S46" s="7">
        <f>SUMIFS(HNPlaces!$Z:$Z,HNPlaces!$M:$M,S$4,HNPlaces!$Q:$Q,'May Payment'!$H46)</f>
        <v>0</v>
      </c>
      <c r="T46" s="7">
        <f>SUMIFS(HNTopUp!$Z:$Z,HNTopUp!$M:$M,T$4,HNTopUp!B:B,'May Payment'!B46)</f>
        <v>0</v>
      </c>
      <c r="U46" s="7">
        <f>SUMIFS(HNTopUp!$Z:$Z,HNTopUp!$M:$M,U$4,HNTopUp!B:B,'May Payment'!B46)</f>
        <v>10799.538461538461</v>
      </c>
      <c r="V46" s="7">
        <f>SUMIFS(HNTopUp!$Z:$Z,HNTopUp!$M:$M,V$4,HNTopUp!$B:$B,'May Payment'!$B46)</f>
        <v>0</v>
      </c>
      <c r="W46" s="7">
        <f>SUMIFS(HNTopUp!$Z:$Z,HNTopUp!$M:$M,W$4,HNTopUp!$B:$B,'May Payment'!$B46)</f>
        <v>0</v>
      </c>
      <c r="X46" s="7">
        <f>SUMIFS(HNTopUp!$Z:$Z,HNTopUp!$M:$M,X$4,HNTopUp!$B:$B,'May Payment'!$B46)</f>
        <v>0</v>
      </c>
      <c r="Y46" s="7">
        <f>SUMIFS(HNTopUp!$Z:$Z,HNTopUp!$M:$M,Y$4,HNTopUp!$B:$B,'May Payment'!$B46)</f>
        <v>0</v>
      </c>
      <c r="Z46" s="7">
        <f>SUMIFS(HNTopUp!$Z:$Z,HNTopUp!$M:$M,Z$4,HNTopUp!$B:$B,'May Payment'!$B46)</f>
        <v>0</v>
      </c>
      <c r="AA46" s="7">
        <f>SUMIFS(POST16!$Z:$Z,POST16!$M:$M,AA$4,POST16!$Q:$Q,'May Payment'!$H46)</f>
        <v>0</v>
      </c>
      <c r="AB46" s="7">
        <f>SUMIFS(POST16!$Z:$Z,POST16!$M:$M,AB$4,POST16!$Q:$Q,'May Payment'!$H46)</f>
        <v>0</v>
      </c>
      <c r="AC46" s="7">
        <f>SUMIFS(POST16!$Z:$Z,POST16!$M:$M,AC$4,POST16!$Q:$Q,'May Payment'!$H46)</f>
        <v>0</v>
      </c>
      <c r="AD46" s="7">
        <f>SUMIFS(POST16!$Z:$Z,POST16!$M:$M,AD$4,POST16!$Q:$Q,'May Payment'!$H46)</f>
        <v>0</v>
      </c>
      <c r="AE46" s="7">
        <f>SUMIFS(POST16!$Z:$Z,POST16!$M:$M,AE$4,POST16!$Q:$Q,'May Payment'!$H46)</f>
        <v>0</v>
      </c>
      <c r="AF46" s="7">
        <f>SUMIFS(MISC!$Z:$Z,MISC!$M:$M,AF$4,MISC!$Q:$Q,H46)</f>
        <v>0</v>
      </c>
      <c r="AG46" s="7">
        <f>SUMIFS(MISC!$Z:$Z,MISC!$M:$M,AG$4,MISC!$Q:$Q,H46)</f>
        <v>0</v>
      </c>
      <c r="AH46" s="7">
        <f>SUMIFS(Asylum!$Z:$Z,Asylum!$M:$M,AH$4,Asylum!$Q:$Q,'May Payment'!$H46)</f>
        <v>0</v>
      </c>
      <c r="AI46" s="7">
        <f>SUMIFS(PESports!$Z:$Z,PESports!$M:$M,AI$4,PESports!$Q:$Q,'May Payment'!$H46)</f>
        <v>7404</v>
      </c>
      <c r="AJ46" s="5">
        <f t="shared" si="9"/>
        <v>107388.80241233253</v>
      </c>
      <c r="AK46" s="120">
        <f t="shared" si="3"/>
        <v>103895.28</v>
      </c>
      <c r="AL46" s="369">
        <f t="shared" si="2"/>
        <v>3493.5224123325315</v>
      </c>
      <c r="AM46" s="120"/>
      <c r="AN46" s="490"/>
      <c r="AO46" s="490">
        <v>103895.28</v>
      </c>
      <c r="AP46" s="518">
        <f t="shared" si="4"/>
        <v>103895.28</v>
      </c>
      <c r="AQ46" s="120">
        <f>IFERROR(IF(AJ46&gt;AO46,AO46,AJ46-1),"")</f>
        <v>103895.28</v>
      </c>
      <c r="AR46" s="49">
        <f>AJ46-AQ46</f>
        <v>3493.5224123325315</v>
      </c>
      <c r="AS46" s="490"/>
      <c r="AT46" s="469">
        <f>AQ46+AS46</f>
        <v>103895.28</v>
      </c>
      <c r="AU46" s="49">
        <f>AR46-AS46</f>
        <v>3493.5224123325315</v>
      </c>
      <c r="AV46" s="5"/>
      <c r="AY46" s="120"/>
    </row>
    <row r="47" spans="1:52" x14ac:dyDescent="0.3">
      <c r="B47">
        <v>3023305</v>
      </c>
      <c r="C47">
        <v>3305</v>
      </c>
      <c r="D47" t="s">
        <v>163</v>
      </c>
      <c r="H47" t="s">
        <v>164</v>
      </c>
      <c r="I47" t="s">
        <v>165</v>
      </c>
      <c r="J47" s="7">
        <f>IFERROR(_xlfn.XLOOKUP(H47,'APT 25-26'!D:D,'APT 25-26'!CR:CR),"")</f>
        <v>68251.374506969529</v>
      </c>
      <c r="K47" s="7">
        <f>SUMIFS(NurserySupplement!$Z:$Z,NurserySupplement!$M:$M,K$4,NurserySupplement!$B:$B,B47)</f>
        <v>0</v>
      </c>
      <c r="L47" s="7"/>
      <c r="M47" s="7">
        <f>SUMIFS(HNPlaces!$Z:$Z,HNPlaces!$M:$M,M$4,HNPlaces!$Q:$Q,'May Payment'!$H47)</f>
        <v>0</v>
      </c>
      <c r="N47" s="7">
        <f>SUMIFS(HNPlaces!$Z:$Z,HNPlaces!$M:$M,N$4,HNPlaces!$Q:$Q,'May Payment'!$H47)</f>
        <v>0</v>
      </c>
      <c r="O47" s="7">
        <f>SUMIFS(HNPlaces!$Z:$Z,HNPlaces!$M:$M,O$4,HNPlaces!$Q:$Q,'May Payment'!$H47)</f>
        <v>0</v>
      </c>
      <c r="P47" s="7">
        <f>SUMIFS(HNPlaces!$Z:$Z,HNPlaces!$M:$M,P$4,HNPlaces!$Q:$Q,'May Payment'!$H47)</f>
        <v>0</v>
      </c>
      <c r="Q47" s="7">
        <f>SUMIFS(HNPlaces!$Z:$Z,HNPlaces!$M:$M,Q$4,HNPlaces!$Q:$Q,'May Payment'!$H47)</f>
        <v>0</v>
      </c>
      <c r="R47" s="7">
        <f>SUMIFS(HNPlaces!$Z:$Z,HNPlaces!$M:$M,R$4,HNPlaces!$Q:$Q,'May Payment'!$H47)</f>
        <v>0</v>
      </c>
      <c r="S47" s="7">
        <f>SUMIFS(HNPlaces!$Z:$Z,HNPlaces!$M:$M,S$4,HNPlaces!$Q:$Q,'May Payment'!$H47)</f>
        <v>0</v>
      </c>
      <c r="T47" s="7">
        <f>SUMIFS(HNTopUp!$Z:$Z,HNTopUp!$M:$M,T$4,HNTopUp!B:B,'May Payment'!B47)</f>
        <v>0</v>
      </c>
      <c r="U47" s="7">
        <f>SUMIFS(HNTopUp!$Z:$Z,HNTopUp!$M:$M,U$4,HNTopUp!B:B,'May Payment'!B47)</f>
        <v>3002.3846153846152</v>
      </c>
      <c r="V47" s="7">
        <f>SUMIFS(HNTopUp!$Z:$Z,HNTopUp!$M:$M,V$4,HNTopUp!$B:$B,'May Payment'!$B47)</f>
        <v>0</v>
      </c>
      <c r="W47" s="7">
        <f>SUMIFS(HNTopUp!$Z:$Z,HNTopUp!$M:$M,W$4,HNTopUp!$B:$B,'May Payment'!$B47)</f>
        <v>0</v>
      </c>
      <c r="X47" s="7">
        <f>SUMIFS(HNTopUp!$Z:$Z,HNTopUp!$M:$M,X$4,HNTopUp!$B:$B,'May Payment'!$B47)</f>
        <v>0</v>
      </c>
      <c r="Y47" s="7">
        <f>SUMIFS(HNTopUp!$Z:$Z,HNTopUp!$M:$M,Y$4,HNTopUp!$B:$B,'May Payment'!$B47)</f>
        <v>0</v>
      </c>
      <c r="Z47" s="7">
        <f>SUMIFS(HNTopUp!$Z:$Z,HNTopUp!$M:$M,Z$4,HNTopUp!$B:$B,'May Payment'!$B47)</f>
        <v>0</v>
      </c>
      <c r="AA47" s="7">
        <f>SUMIFS(POST16!$Z:$Z,POST16!$M:$M,AA$4,POST16!$Q:$Q,'May Payment'!$H47)</f>
        <v>0</v>
      </c>
      <c r="AB47" s="7">
        <f>SUMIFS(POST16!$Z:$Z,POST16!$M:$M,AB$4,POST16!$Q:$Q,'May Payment'!$H47)</f>
        <v>0</v>
      </c>
      <c r="AC47" s="7">
        <f>SUMIFS(POST16!$Z:$Z,POST16!$M:$M,AC$4,POST16!$Q:$Q,'May Payment'!$H47)</f>
        <v>0</v>
      </c>
      <c r="AD47" s="7">
        <f>SUMIFS(POST16!$Z:$Z,POST16!$M:$M,AD$4,POST16!$Q:$Q,'May Payment'!$H47)</f>
        <v>0</v>
      </c>
      <c r="AE47" s="7">
        <f>SUMIFS(POST16!$Z:$Z,POST16!$M:$M,AE$4,POST16!$Q:$Q,'May Payment'!$H47)</f>
        <v>0</v>
      </c>
      <c r="AF47" s="7">
        <f>SUMIFS(MISC!$Z:$Z,MISC!$M:$M,AF$4,MISC!$Q:$Q,H47)</f>
        <v>0</v>
      </c>
      <c r="AG47" s="7">
        <f>SUMIFS(MISC!$Z:$Z,MISC!$M:$M,AG$4,MISC!$Q:$Q,H47)</f>
        <v>0</v>
      </c>
      <c r="AH47" s="7">
        <f>SUMIFS(Asylum!$Z:$Z,Asylum!$M:$M,AH$4,Asylum!$Q:$Q,'May Payment'!$H47)</f>
        <v>0</v>
      </c>
      <c r="AI47" s="7">
        <f>SUMIFS(PESports!$Z:$Z,PESports!$M:$M,AI$4,PESports!$Q:$Q,'May Payment'!$H47)</f>
        <v>7217</v>
      </c>
      <c r="AJ47" s="5">
        <f t="shared" si="9"/>
        <v>78470.759122354139</v>
      </c>
      <c r="AK47" s="120"/>
      <c r="AL47" s="369">
        <f t="shared" si="2"/>
        <v>78470.759122354139</v>
      </c>
      <c r="AN47" s="490"/>
      <c r="AO47" s="490" t="s">
        <v>24697</v>
      </c>
      <c r="AP47" s="518"/>
      <c r="AR47" s="388"/>
      <c r="AS47" s="5"/>
      <c r="AU47" s="288"/>
      <c r="AV47" s="5"/>
    </row>
    <row r="48" spans="1:52" x14ac:dyDescent="0.3">
      <c r="B48">
        <v>3023307</v>
      </c>
      <c r="C48">
        <v>3307</v>
      </c>
      <c r="D48" t="s">
        <v>154</v>
      </c>
      <c r="E48" t="s">
        <v>748</v>
      </c>
      <c r="H48" t="s">
        <v>155</v>
      </c>
      <c r="I48" t="s">
        <v>156</v>
      </c>
      <c r="J48" s="7">
        <f>IFERROR(_xlfn.XLOOKUP(H48,'APT 25-26'!D:D,'APT 25-26'!CR:CR),"")</f>
        <v>92712.620594969005</v>
      </c>
      <c r="K48" s="7">
        <f>SUMIFS(NurserySupplement!$Z:$Z,NurserySupplement!$M:$M,K$4,NurserySupplement!$B:$B,B48)</f>
        <v>0</v>
      </c>
      <c r="L48" s="7"/>
      <c r="M48" s="7">
        <f>SUMIFS(HNPlaces!$Z:$Z,HNPlaces!$M:$M,M$4,HNPlaces!$Q:$Q,'May Payment'!$H48)</f>
        <v>0</v>
      </c>
      <c r="N48" s="7">
        <f>SUMIFS(HNPlaces!$Z:$Z,HNPlaces!$M:$M,N$4,HNPlaces!$Q:$Q,'May Payment'!$H48)</f>
        <v>0</v>
      </c>
      <c r="O48" s="7">
        <f>SUMIFS(HNPlaces!$Z:$Z,HNPlaces!$M:$M,O$4,HNPlaces!$Q:$Q,'May Payment'!$H48)</f>
        <v>0</v>
      </c>
      <c r="P48" s="7">
        <f>SUMIFS(HNPlaces!$Z:$Z,HNPlaces!$M:$M,P$4,HNPlaces!$Q:$Q,'May Payment'!$H48)</f>
        <v>0</v>
      </c>
      <c r="Q48" s="7">
        <f>SUMIFS(HNPlaces!$Z:$Z,HNPlaces!$M:$M,Q$4,HNPlaces!$Q:$Q,'May Payment'!$H48)</f>
        <v>0</v>
      </c>
      <c r="R48" s="7">
        <f>SUMIFS(HNPlaces!$Z:$Z,HNPlaces!$M:$M,R$4,HNPlaces!$Q:$Q,'May Payment'!$H48)</f>
        <v>0</v>
      </c>
      <c r="S48" s="7">
        <f>SUMIFS(HNPlaces!$Z:$Z,HNPlaces!$M:$M,S$4,HNPlaces!$Q:$Q,'May Payment'!$H48)</f>
        <v>0</v>
      </c>
      <c r="T48" s="7">
        <f>SUMIFS(HNTopUp!$Z:$Z,HNTopUp!$M:$M,T$4,HNTopUp!B:B,'May Payment'!B48)</f>
        <v>0</v>
      </c>
      <c r="U48" s="7">
        <f>SUMIFS(HNTopUp!$Z:$Z,HNTopUp!$M:$M,U$4,HNTopUp!B:B,'May Payment'!B48)</f>
        <v>5727.0769230769229</v>
      </c>
      <c r="V48" s="7">
        <f>SUMIFS(HNTopUp!$Z:$Z,HNTopUp!$M:$M,V$4,HNTopUp!$B:$B,'May Payment'!$B48)</f>
        <v>0</v>
      </c>
      <c r="W48" s="7">
        <f>SUMIFS(HNTopUp!$Z:$Z,HNTopUp!$M:$M,W$4,HNTopUp!$B:$B,'May Payment'!$B48)</f>
        <v>0</v>
      </c>
      <c r="X48" s="7">
        <f>SUMIFS(HNTopUp!$Z:$Z,HNTopUp!$M:$M,X$4,HNTopUp!$B:$B,'May Payment'!$B48)</f>
        <v>0</v>
      </c>
      <c r="Y48" s="7">
        <f>SUMIFS(HNTopUp!$Z:$Z,HNTopUp!$M:$M,Y$4,HNTopUp!$B:$B,'May Payment'!$B48)</f>
        <v>0</v>
      </c>
      <c r="Z48" s="7">
        <f>SUMIFS(HNTopUp!$Z:$Z,HNTopUp!$M:$M,Z$4,HNTopUp!$B:$B,'May Payment'!$B48)</f>
        <v>0</v>
      </c>
      <c r="AA48" s="7">
        <f>SUMIFS(POST16!$Z:$Z,POST16!$M:$M,AA$4,POST16!$Q:$Q,'May Payment'!$H48)</f>
        <v>0</v>
      </c>
      <c r="AB48" s="7">
        <f>SUMIFS(POST16!$Z:$Z,POST16!$M:$M,AB$4,POST16!$Q:$Q,'May Payment'!$H48)</f>
        <v>0</v>
      </c>
      <c r="AC48" s="7">
        <f>SUMIFS(POST16!$Z:$Z,POST16!$M:$M,AC$4,POST16!$Q:$Q,'May Payment'!$H48)</f>
        <v>0</v>
      </c>
      <c r="AD48" s="7">
        <f>SUMIFS(POST16!$Z:$Z,POST16!$M:$M,AD$4,POST16!$Q:$Q,'May Payment'!$H48)</f>
        <v>0</v>
      </c>
      <c r="AE48" s="7">
        <f>SUMIFS(POST16!$Z:$Z,POST16!$M:$M,AE$4,POST16!$Q:$Q,'May Payment'!$H48)</f>
        <v>0</v>
      </c>
      <c r="AF48" s="7">
        <f>SUMIFS(MISC!$Z:$Z,MISC!$M:$M,AF$4,MISC!$Q:$Q,H48)</f>
        <v>0</v>
      </c>
      <c r="AG48" s="7">
        <f>SUMIFS(MISC!$Z:$Z,MISC!$M:$M,AG$4,MISC!$Q:$Q,H48)</f>
        <v>0</v>
      </c>
      <c r="AH48" s="7">
        <f>SUMIFS(Asylum!$Z:$Z,Asylum!$M:$M,AH$4,Asylum!$Q:$Q,'May Payment'!$H48)</f>
        <v>0</v>
      </c>
      <c r="AI48" s="7">
        <f>SUMIFS(PESports!$Z:$Z,PESports!$M:$M,AI$4,PESports!$Q:$Q,'May Payment'!$H48)</f>
        <v>7425</v>
      </c>
      <c r="AJ48" s="5">
        <f t="shared" si="9"/>
        <v>105864.69751804593</v>
      </c>
      <c r="AK48" s="120">
        <f t="shared" si="3"/>
        <v>104554.21999999999</v>
      </c>
      <c r="AL48" s="369">
        <f t="shared" si="2"/>
        <v>1310.4775180459401</v>
      </c>
      <c r="AM48" s="120"/>
      <c r="AN48" s="490"/>
      <c r="AO48" s="490">
        <v>104554.21999999999</v>
      </c>
      <c r="AP48" s="518">
        <f t="shared" si="4"/>
        <v>104554.21999999999</v>
      </c>
      <c r="AQ48" s="120">
        <f>IFERROR(IF(AJ48&gt;AO48,AO48,AJ48-1),"")</f>
        <v>104554.21999999999</v>
      </c>
      <c r="AR48" s="49">
        <f>AJ48-AQ48</f>
        <v>1310.4775180459401</v>
      </c>
      <c r="AS48" s="490"/>
      <c r="AT48" s="469">
        <f>AQ48+AS48</f>
        <v>104554.21999999999</v>
      </c>
      <c r="AU48" s="49">
        <f>AR48-AS48</f>
        <v>1310.4775180459401</v>
      </c>
      <c r="AV48" s="5"/>
      <c r="AY48" s="120"/>
    </row>
    <row r="49" spans="2:52" x14ac:dyDescent="0.3">
      <c r="B49">
        <v>3023309</v>
      </c>
      <c r="C49">
        <v>3309</v>
      </c>
      <c r="D49" t="s">
        <v>28</v>
      </c>
      <c r="H49" t="s">
        <v>29</v>
      </c>
      <c r="I49" t="s">
        <v>30</v>
      </c>
      <c r="J49" s="7">
        <f>IFERROR(_xlfn.XLOOKUP(H49,'APT 25-26'!D:D,'APT 25-26'!CR:CR),"")</f>
        <v>90151.678316131452</v>
      </c>
      <c r="K49" s="7">
        <f>SUMIFS(NurserySupplement!$Z:$Z,NurserySupplement!$M:$M,K$4,NurserySupplement!$B:$B,B49)</f>
        <v>0</v>
      </c>
      <c r="L49" s="7"/>
      <c r="M49" s="7">
        <f>SUMIFS(HNPlaces!$Z:$Z,HNPlaces!$M:$M,M$4,HNPlaces!$Q:$Q,'May Payment'!$H49)</f>
        <v>0</v>
      </c>
      <c r="N49" s="7">
        <f>SUMIFS(HNPlaces!$Z:$Z,HNPlaces!$M:$M,N$4,HNPlaces!$Q:$Q,'May Payment'!$H49)</f>
        <v>0</v>
      </c>
      <c r="O49" s="7">
        <f>SUMIFS(HNPlaces!$Z:$Z,HNPlaces!$M:$M,O$4,HNPlaces!$Q:$Q,'May Payment'!$H49)</f>
        <v>0</v>
      </c>
      <c r="P49" s="7">
        <f>SUMIFS(HNPlaces!$Z:$Z,HNPlaces!$M:$M,P$4,HNPlaces!$Q:$Q,'May Payment'!$H49)</f>
        <v>0</v>
      </c>
      <c r="Q49" s="7">
        <f>SUMIFS(HNPlaces!$Z:$Z,HNPlaces!$M:$M,Q$4,HNPlaces!$Q:$Q,'May Payment'!$H49)</f>
        <v>0</v>
      </c>
      <c r="R49" s="7">
        <f>SUMIFS(HNPlaces!$Z:$Z,HNPlaces!$M:$M,R$4,HNPlaces!$Q:$Q,'May Payment'!$H49)</f>
        <v>0</v>
      </c>
      <c r="S49" s="7">
        <f>SUMIFS(HNPlaces!$Z:$Z,HNPlaces!$M:$M,S$4,HNPlaces!$Q:$Q,'May Payment'!$H49)</f>
        <v>0</v>
      </c>
      <c r="T49" s="7">
        <f>SUMIFS(HNTopUp!$Z:$Z,HNTopUp!$M:$M,T$4,HNTopUp!B:B,'May Payment'!B49)</f>
        <v>0</v>
      </c>
      <c r="U49" s="7">
        <f>SUMIFS(HNTopUp!$Z:$Z,HNTopUp!$M:$M,U$4,HNTopUp!B:B,'May Payment'!B49)</f>
        <v>6730.5384615384619</v>
      </c>
      <c r="V49" s="7">
        <f>SUMIFS(HNTopUp!$Z:$Z,HNTopUp!$M:$M,V$4,HNTopUp!$B:$B,'May Payment'!$B49)</f>
        <v>0</v>
      </c>
      <c r="W49" s="7">
        <f>SUMIFS(HNTopUp!$Z:$Z,HNTopUp!$M:$M,W$4,HNTopUp!$B:$B,'May Payment'!$B49)</f>
        <v>0</v>
      </c>
      <c r="X49" s="7">
        <f>SUMIFS(HNTopUp!$Z:$Z,HNTopUp!$M:$M,X$4,HNTopUp!$B:$B,'May Payment'!$B49)</f>
        <v>0</v>
      </c>
      <c r="Y49" s="7">
        <f>SUMIFS(HNTopUp!$Z:$Z,HNTopUp!$M:$M,Y$4,HNTopUp!$B:$B,'May Payment'!$B49)</f>
        <v>0</v>
      </c>
      <c r="Z49" s="7">
        <f>SUMIFS(HNTopUp!$Z:$Z,HNTopUp!$M:$M,Z$4,HNTopUp!$B:$B,'May Payment'!$B49)</f>
        <v>0</v>
      </c>
      <c r="AA49" s="7">
        <f>SUMIFS(POST16!$Z:$Z,POST16!$M:$M,AA$4,POST16!$Q:$Q,'May Payment'!$H49)</f>
        <v>0</v>
      </c>
      <c r="AB49" s="7">
        <f>SUMIFS(POST16!$Z:$Z,POST16!$M:$M,AB$4,POST16!$Q:$Q,'May Payment'!$H49)</f>
        <v>0</v>
      </c>
      <c r="AC49" s="7">
        <f>SUMIFS(POST16!$Z:$Z,POST16!$M:$M,AC$4,POST16!$Q:$Q,'May Payment'!$H49)</f>
        <v>0</v>
      </c>
      <c r="AD49" s="7">
        <f>SUMIFS(POST16!$Z:$Z,POST16!$M:$M,AD$4,POST16!$Q:$Q,'May Payment'!$H49)</f>
        <v>0</v>
      </c>
      <c r="AE49" s="7">
        <f>SUMIFS(POST16!$Z:$Z,POST16!$M:$M,AE$4,POST16!$Q:$Q,'May Payment'!$H49)</f>
        <v>0</v>
      </c>
      <c r="AF49" s="7">
        <f>SUMIFS(MISC!$Z:$Z,MISC!$M:$M,AF$4,MISC!$Q:$Q,H49)</f>
        <v>0</v>
      </c>
      <c r="AG49" s="7">
        <f>SUMIFS(MISC!$Z:$Z,MISC!$M:$M,AG$4,MISC!$Q:$Q,H49)</f>
        <v>0</v>
      </c>
      <c r="AH49" s="7">
        <f>SUMIFS(Asylum!$Z:$Z,Asylum!$M:$M,AH$4,Asylum!$Q:$Q,'May Payment'!$H49)</f>
        <v>0</v>
      </c>
      <c r="AI49" s="7">
        <f>SUMIFS(PESports!$Z:$Z,PESports!$M:$M,AI$4,PESports!$Q:$Q,'May Payment'!$H49)</f>
        <v>7412</v>
      </c>
      <c r="AJ49" s="5">
        <f t="shared" si="9"/>
        <v>104294.21677766992</v>
      </c>
      <c r="AK49" s="120"/>
      <c r="AL49" s="369">
        <f t="shared" si="2"/>
        <v>104294.21677766992</v>
      </c>
      <c r="AN49" s="490"/>
      <c r="AO49" s="490" t="s">
        <v>24697</v>
      </c>
      <c r="AP49" s="518"/>
      <c r="AR49" s="388"/>
      <c r="AS49" s="5"/>
      <c r="AU49" s="288"/>
      <c r="AV49" s="5"/>
    </row>
    <row r="50" spans="2:52" x14ac:dyDescent="0.3">
      <c r="B50">
        <v>3023311</v>
      </c>
      <c r="C50">
        <v>3311</v>
      </c>
      <c r="D50" t="s">
        <v>215</v>
      </c>
      <c r="E50" t="s">
        <v>748</v>
      </c>
      <c r="H50" t="s">
        <v>216</v>
      </c>
      <c r="I50" t="s">
        <v>217</v>
      </c>
      <c r="J50" s="7">
        <f>IFERROR(_xlfn.XLOOKUP(H50,'APT 25-26'!D:D,'APT 25-26'!CR:CR),"")</f>
        <v>159919.72921409007</v>
      </c>
      <c r="K50" s="7">
        <f>SUMIFS(NurserySupplement!$Z:$Z,NurserySupplement!$M:$M,K$4,NurserySupplement!$B:$B,B50)</f>
        <v>0</v>
      </c>
      <c r="L50" s="7"/>
      <c r="M50" s="7">
        <f>SUMIFS(HNPlaces!$Z:$Z,HNPlaces!$M:$M,M$4,HNPlaces!$Q:$Q,'May Payment'!$H50)</f>
        <v>0</v>
      </c>
      <c r="N50" s="7">
        <f>SUMIFS(HNPlaces!$Z:$Z,HNPlaces!$M:$M,N$4,HNPlaces!$Q:$Q,'May Payment'!$H50)</f>
        <v>0</v>
      </c>
      <c r="O50" s="7">
        <f>SUMIFS(HNPlaces!$Z:$Z,HNPlaces!$M:$M,O$4,HNPlaces!$Q:$Q,'May Payment'!$H50)</f>
        <v>0</v>
      </c>
      <c r="P50" s="7">
        <f>SUMIFS(HNPlaces!$Z:$Z,HNPlaces!$M:$M,P$4,HNPlaces!$Q:$Q,'May Payment'!$H50)</f>
        <v>0</v>
      </c>
      <c r="Q50" s="7">
        <f>SUMIFS(HNPlaces!$Z:$Z,HNPlaces!$M:$M,Q$4,HNPlaces!$Q:$Q,'May Payment'!$H50)</f>
        <v>0</v>
      </c>
      <c r="R50" s="7">
        <f>SUMIFS(HNPlaces!$Z:$Z,HNPlaces!$M:$M,R$4,HNPlaces!$Q:$Q,'May Payment'!$H50)</f>
        <v>0</v>
      </c>
      <c r="S50" s="7">
        <f>SUMIFS(HNPlaces!$Z:$Z,HNPlaces!$M:$M,S$4,HNPlaces!$Q:$Q,'May Payment'!$H50)</f>
        <v>0</v>
      </c>
      <c r="T50" s="7">
        <f>SUMIFS(HNTopUp!$Z:$Z,HNTopUp!$M:$M,T$4,HNTopUp!B:B,'May Payment'!B50)</f>
        <v>0</v>
      </c>
      <c r="U50" s="7">
        <f>SUMIFS(HNTopUp!$Z:$Z,HNTopUp!$M:$M,U$4,HNTopUp!B:B,'May Payment'!B50)</f>
        <v>4866.4615384615381</v>
      </c>
      <c r="V50" s="7">
        <f>SUMIFS(HNTopUp!$Z:$Z,HNTopUp!$M:$M,V$4,HNTopUp!$B:$B,'May Payment'!$B50)</f>
        <v>0</v>
      </c>
      <c r="W50" s="7">
        <f>SUMIFS(HNTopUp!$Z:$Z,HNTopUp!$M:$M,W$4,HNTopUp!$B:$B,'May Payment'!$B50)</f>
        <v>0</v>
      </c>
      <c r="X50" s="7">
        <f>SUMIFS(HNTopUp!$Z:$Z,HNTopUp!$M:$M,X$4,HNTopUp!$B:$B,'May Payment'!$B50)</f>
        <v>248.23076923076923</v>
      </c>
      <c r="Y50" s="7">
        <f>SUMIFS(HNTopUp!$Z:$Z,HNTopUp!$M:$M,Y$4,HNTopUp!$B:$B,'May Payment'!$B50)</f>
        <v>0</v>
      </c>
      <c r="Z50" s="7">
        <f>SUMIFS(HNTopUp!$Z:$Z,HNTopUp!$M:$M,Z$4,HNTopUp!$B:$B,'May Payment'!$B50)</f>
        <v>0</v>
      </c>
      <c r="AA50" s="7">
        <f>SUMIFS(POST16!$Z:$Z,POST16!$M:$M,AA$4,POST16!$Q:$Q,'May Payment'!$H50)</f>
        <v>0</v>
      </c>
      <c r="AB50" s="7">
        <f>SUMIFS(POST16!$Z:$Z,POST16!$M:$M,AB$4,POST16!$Q:$Q,'May Payment'!$H50)</f>
        <v>0</v>
      </c>
      <c r="AC50" s="7">
        <f>SUMIFS(POST16!$Z:$Z,POST16!$M:$M,AC$4,POST16!$Q:$Q,'May Payment'!$H50)</f>
        <v>0</v>
      </c>
      <c r="AD50" s="7">
        <f>SUMIFS(POST16!$Z:$Z,POST16!$M:$M,AD$4,POST16!$Q:$Q,'May Payment'!$H50)</f>
        <v>0</v>
      </c>
      <c r="AE50" s="7">
        <f>SUMIFS(POST16!$Z:$Z,POST16!$M:$M,AE$4,POST16!$Q:$Q,'May Payment'!$H50)</f>
        <v>0</v>
      </c>
      <c r="AF50" s="7">
        <f>SUMIFS(MISC!$Z:$Z,MISC!$M:$M,AF$4,MISC!$Q:$Q,H50)</f>
        <v>8199.7999999999993</v>
      </c>
      <c r="AG50" s="7">
        <f>SUMIFS(MISC!$Z:$Z,MISC!$M:$M,AG$4,MISC!$Q:$Q,H50)</f>
        <v>0</v>
      </c>
      <c r="AH50" s="7">
        <f>SUMIFS(Asylum!$Z:$Z,Asylum!$M:$M,AH$4,Asylum!$Q:$Q,'May Payment'!$H50)</f>
        <v>0</v>
      </c>
      <c r="AI50" s="7">
        <f>SUMIFS(PESports!$Z:$Z,PESports!$M:$M,AI$4,PESports!$Q:$Q,'May Payment'!$H50)</f>
        <v>8104</v>
      </c>
      <c r="AJ50" s="5">
        <f t="shared" si="9"/>
        <v>181338.22152178237</v>
      </c>
      <c r="AK50" s="120"/>
      <c r="AL50" s="369">
        <f t="shared" si="2"/>
        <v>181338.22152178237</v>
      </c>
      <c r="AN50" s="490"/>
      <c r="AO50" s="490">
        <v>0</v>
      </c>
      <c r="AP50" s="518"/>
      <c r="AR50" s="388"/>
      <c r="AS50" s="5"/>
      <c r="AU50" s="288"/>
      <c r="AV50" s="5"/>
    </row>
    <row r="51" spans="2:52" x14ac:dyDescent="0.3">
      <c r="B51">
        <v>3023312</v>
      </c>
      <c r="C51">
        <v>3312</v>
      </c>
      <c r="D51" t="s">
        <v>181</v>
      </c>
      <c r="E51" t="s">
        <v>748</v>
      </c>
      <c r="H51" t="s">
        <v>182</v>
      </c>
      <c r="I51" t="s">
        <v>183</v>
      </c>
      <c r="J51" s="7">
        <f>IFERROR(_xlfn.XLOOKUP(H51,'APT 25-26'!D:D,'APT 25-26'!CR:CR),"")</f>
        <v>92085.397638081122</v>
      </c>
      <c r="K51" s="7">
        <f>SUMIFS(NurserySupplement!$Z:$Z,NurserySupplement!$M:$M,K$4,NurserySupplement!$B:$B,B51)</f>
        <v>0</v>
      </c>
      <c r="L51" s="7"/>
      <c r="M51" s="7">
        <f>SUMIFS(HNPlaces!$Z:$Z,HNPlaces!$M:$M,M$4,HNPlaces!$Q:$Q,'May Payment'!$H51)</f>
        <v>0</v>
      </c>
      <c r="N51" s="7">
        <f>SUMIFS(HNPlaces!$Z:$Z,HNPlaces!$M:$M,N$4,HNPlaces!$Q:$Q,'May Payment'!$H51)</f>
        <v>0</v>
      </c>
      <c r="O51" s="7">
        <f>SUMIFS(HNPlaces!$Z:$Z,HNPlaces!$M:$M,O$4,HNPlaces!$Q:$Q,'May Payment'!$H51)</f>
        <v>0</v>
      </c>
      <c r="P51" s="7">
        <f>SUMIFS(HNPlaces!$Z:$Z,HNPlaces!$M:$M,P$4,HNPlaces!$Q:$Q,'May Payment'!$H51)</f>
        <v>0</v>
      </c>
      <c r="Q51" s="7">
        <f>SUMIFS(HNPlaces!$Z:$Z,HNPlaces!$M:$M,Q$4,HNPlaces!$Q:$Q,'May Payment'!$H51)</f>
        <v>0</v>
      </c>
      <c r="R51" s="7">
        <f>SUMIFS(HNPlaces!$Z:$Z,HNPlaces!$M:$M,R$4,HNPlaces!$Q:$Q,'May Payment'!$H51)</f>
        <v>0</v>
      </c>
      <c r="S51" s="7">
        <f>SUMIFS(HNPlaces!$Z:$Z,HNPlaces!$M:$M,S$4,HNPlaces!$Q:$Q,'May Payment'!$H51)</f>
        <v>0</v>
      </c>
      <c r="T51" s="7">
        <f>SUMIFS(HNTopUp!$Z:$Z,HNTopUp!$M:$M,T$4,HNTopUp!B:B,'May Payment'!B51)</f>
        <v>0</v>
      </c>
      <c r="U51" s="7">
        <f>SUMIFS(HNTopUp!$Z:$Z,HNTopUp!$M:$M,U$4,HNTopUp!B:B,'May Payment'!B51)</f>
        <v>9753.7820512820508</v>
      </c>
      <c r="V51" s="7">
        <f>SUMIFS(HNTopUp!$Z:$Z,HNTopUp!$M:$M,V$4,HNTopUp!$B:$B,'May Payment'!$B51)</f>
        <v>0</v>
      </c>
      <c r="W51" s="7">
        <f>SUMIFS(HNTopUp!$Z:$Z,HNTopUp!$M:$M,W$4,HNTopUp!$B:$B,'May Payment'!$B51)</f>
        <v>0</v>
      </c>
      <c r="X51" s="7">
        <f>SUMIFS(HNTopUp!$Z:$Z,HNTopUp!$M:$M,X$4,HNTopUp!$B:$B,'May Payment'!$B51)</f>
        <v>0</v>
      </c>
      <c r="Y51" s="7">
        <f>SUMIFS(HNTopUp!$Z:$Z,HNTopUp!$M:$M,Y$4,HNTopUp!$B:$B,'May Payment'!$B51)</f>
        <v>0</v>
      </c>
      <c r="Z51" s="7">
        <f>SUMIFS(HNTopUp!$Z:$Z,HNTopUp!$M:$M,Z$4,HNTopUp!$B:$B,'May Payment'!$B51)</f>
        <v>0</v>
      </c>
      <c r="AA51" s="7">
        <f>SUMIFS(POST16!$Z:$Z,POST16!$M:$M,AA$4,POST16!$Q:$Q,'May Payment'!$H51)</f>
        <v>0</v>
      </c>
      <c r="AB51" s="7">
        <f>SUMIFS(POST16!$Z:$Z,POST16!$M:$M,AB$4,POST16!$Q:$Q,'May Payment'!$H51)</f>
        <v>0</v>
      </c>
      <c r="AC51" s="7">
        <f>SUMIFS(POST16!$Z:$Z,POST16!$M:$M,AC$4,POST16!$Q:$Q,'May Payment'!$H51)</f>
        <v>0</v>
      </c>
      <c r="AD51" s="7">
        <f>SUMIFS(POST16!$Z:$Z,POST16!$M:$M,AD$4,POST16!$Q:$Q,'May Payment'!$H51)</f>
        <v>0</v>
      </c>
      <c r="AE51" s="7">
        <f>SUMIFS(POST16!$Z:$Z,POST16!$M:$M,AE$4,POST16!$Q:$Q,'May Payment'!$H51)</f>
        <v>0</v>
      </c>
      <c r="AF51" s="7">
        <f>SUMIFS(MISC!$Z:$Z,MISC!$M:$M,AF$4,MISC!$Q:$Q,H51)</f>
        <v>0</v>
      </c>
      <c r="AG51" s="7">
        <f>SUMIFS(MISC!$Z:$Z,MISC!$M:$M,AG$4,MISC!$Q:$Q,H51)</f>
        <v>0</v>
      </c>
      <c r="AH51" s="7">
        <f>SUMIFS(Asylum!$Z:$Z,Asylum!$M:$M,AH$4,Asylum!$Q:$Q,'May Payment'!$H51)</f>
        <v>0</v>
      </c>
      <c r="AI51" s="7">
        <f>SUMIFS(PESports!$Z:$Z,PESports!$M:$M,AI$4,PESports!$Q:$Q,'May Payment'!$H51)</f>
        <v>7421</v>
      </c>
      <c r="AJ51" s="5">
        <f t="shared" si="9"/>
        <v>109260.17968936317</v>
      </c>
      <c r="AK51" s="120">
        <f t="shared" si="3"/>
        <v>109259.17968936317</v>
      </c>
      <c r="AL51" s="369">
        <f t="shared" si="2"/>
        <v>1</v>
      </c>
      <c r="AM51" s="5"/>
      <c r="AN51" s="490"/>
      <c r="AO51" s="490">
        <v>111922.03</v>
      </c>
      <c r="AP51" s="518">
        <f t="shared" si="4"/>
        <v>111922.03</v>
      </c>
      <c r="AQ51" s="120">
        <f>IFERROR(IF(AJ51&gt;AO51,AO51,AJ51-1),"")</f>
        <v>109259.17968936317</v>
      </c>
      <c r="AR51" s="49">
        <f>AJ51-AQ51</f>
        <v>1</v>
      </c>
      <c r="AS51" s="490"/>
      <c r="AT51" s="469">
        <f>AQ51+AS51</f>
        <v>109259.17968936317</v>
      </c>
      <c r="AU51" s="49">
        <f>AR51-AS51</f>
        <v>1</v>
      </c>
      <c r="AV51" s="5"/>
      <c r="AY51" s="120"/>
    </row>
    <row r="52" spans="2:52" x14ac:dyDescent="0.3">
      <c r="B52">
        <v>3023313</v>
      </c>
      <c r="C52">
        <v>3313</v>
      </c>
      <c r="D52" t="s">
        <v>247</v>
      </c>
      <c r="E52" t="s">
        <v>748</v>
      </c>
      <c r="H52" t="s">
        <v>248</v>
      </c>
      <c r="I52" t="s">
        <v>249</v>
      </c>
      <c r="J52" s="7">
        <f>IFERROR(_xlfn.XLOOKUP(H52,'APT 25-26'!D:D,'APT 25-26'!CR:CR),"")</f>
        <v>89099.781494739596</v>
      </c>
      <c r="K52" s="7">
        <f>SUMIFS(NurserySupplement!$Z:$Z,NurserySupplement!$M:$M,K$4,NurserySupplement!$B:$B,B52)</f>
        <v>0</v>
      </c>
      <c r="L52" s="7"/>
      <c r="M52" s="7">
        <f>SUMIFS(HNPlaces!$Z:$Z,HNPlaces!$M:$M,M$4,HNPlaces!$Q:$Q,'May Payment'!$H52)</f>
        <v>0</v>
      </c>
      <c r="N52" s="7">
        <f>SUMIFS(HNPlaces!$Z:$Z,HNPlaces!$M:$M,N$4,HNPlaces!$Q:$Q,'May Payment'!$H52)</f>
        <v>0</v>
      </c>
      <c r="O52" s="7">
        <f>SUMIFS(HNPlaces!$Z:$Z,HNPlaces!$M:$M,O$4,HNPlaces!$Q:$Q,'May Payment'!$H52)</f>
        <v>0</v>
      </c>
      <c r="P52" s="7">
        <f>SUMIFS(HNPlaces!$Z:$Z,HNPlaces!$M:$M,P$4,HNPlaces!$Q:$Q,'May Payment'!$H52)</f>
        <v>0</v>
      </c>
      <c r="Q52" s="7">
        <f>SUMIFS(HNPlaces!$Z:$Z,HNPlaces!$M:$M,Q$4,HNPlaces!$Q:$Q,'May Payment'!$H52)</f>
        <v>0</v>
      </c>
      <c r="R52" s="7">
        <f>SUMIFS(HNPlaces!$Z:$Z,HNPlaces!$M:$M,R$4,HNPlaces!$Q:$Q,'May Payment'!$H52)</f>
        <v>0</v>
      </c>
      <c r="S52" s="7">
        <f>SUMIFS(HNPlaces!$Z:$Z,HNPlaces!$M:$M,S$4,HNPlaces!$Q:$Q,'May Payment'!$H52)</f>
        <v>0</v>
      </c>
      <c r="T52" s="7">
        <f>SUMIFS(HNTopUp!$Z:$Z,HNTopUp!$M:$M,T$4,HNTopUp!B:B,'May Payment'!B52)</f>
        <v>0</v>
      </c>
      <c r="U52" s="7">
        <f>SUMIFS(HNTopUp!$Z:$Z,HNTopUp!$M:$M,U$4,HNTopUp!B:B,'May Payment'!B52)</f>
        <v>8596.2692307692305</v>
      </c>
      <c r="V52" s="7">
        <f>SUMIFS(HNTopUp!$Z:$Z,HNTopUp!$M:$M,V$4,HNTopUp!$B:$B,'May Payment'!$B52)</f>
        <v>0</v>
      </c>
      <c r="W52" s="7">
        <f>SUMIFS(HNTopUp!$Z:$Z,HNTopUp!$M:$M,W$4,HNTopUp!$B:$B,'May Payment'!$B52)</f>
        <v>0</v>
      </c>
      <c r="X52" s="7">
        <f>SUMIFS(HNTopUp!$Z:$Z,HNTopUp!$M:$M,X$4,HNTopUp!$B:$B,'May Payment'!$B52)</f>
        <v>0</v>
      </c>
      <c r="Y52" s="7">
        <f>SUMIFS(HNTopUp!$Z:$Z,HNTopUp!$M:$M,Y$4,HNTopUp!$B:$B,'May Payment'!$B52)</f>
        <v>0</v>
      </c>
      <c r="Z52" s="7">
        <f>SUMIFS(HNTopUp!$Z:$Z,HNTopUp!$M:$M,Z$4,HNTopUp!$B:$B,'May Payment'!$B52)</f>
        <v>0</v>
      </c>
      <c r="AA52" s="7">
        <f>SUMIFS(POST16!$Z:$Z,POST16!$M:$M,AA$4,POST16!$Q:$Q,'May Payment'!$H52)</f>
        <v>0</v>
      </c>
      <c r="AB52" s="7">
        <f>SUMIFS(POST16!$Z:$Z,POST16!$M:$M,AB$4,POST16!$Q:$Q,'May Payment'!$H52)</f>
        <v>0</v>
      </c>
      <c r="AC52" s="7">
        <f>SUMIFS(POST16!$Z:$Z,POST16!$M:$M,AC$4,POST16!$Q:$Q,'May Payment'!$H52)</f>
        <v>0</v>
      </c>
      <c r="AD52" s="7">
        <f>SUMIFS(POST16!$Z:$Z,POST16!$M:$M,AD$4,POST16!$Q:$Q,'May Payment'!$H52)</f>
        <v>0</v>
      </c>
      <c r="AE52" s="7">
        <f>SUMIFS(POST16!$Z:$Z,POST16!$M:$M,AE$4,POST16!$Q:$Q,'May Payment'!$H52)</f>
        <v>0</v>
      </c>
      <c r="AF52" s="7">
        <f>SUMIFS(MISC!$Z:$Z,MISC!$M:$M,AF$4,MISC!$Q:$Q,H52)</f>
        <v>0</v>
      </c>
      <c r="AG52" s="7">
        <f>SUMIFS(MISC!$Z:$Z,MISC!$M:$M,AG$4,MISC!$Q:$Q,H52)</f>
        <v>0</v>
      </c>
      <c r="AH52" s="7">
        <f>SUMIFS(Asylum!$Z:$Z,Asylum!$M:$M,AH$4,Asylum!$Q:$Q,'May Payment'!$H52)</f>
        <v>0</v>
      </c>
      <c r="AI52" s="7">
        <f>SUMIFS(PESports!$Z:$Z,PESports!$M:$M,AI$4,PESports!$Q:$Q,'May Payment'!$H52)</f>
        <v>7362</v>
      </c>
      <c r="AJ52" s="5">
        <f t="shared" si="9"/>
        <v>105058.05072550883</v>
      </c>
      <c r="AK52" s="120">
        <f t="shared" si="3"/>
        <v>105057.05072550883</v>
      </c>
      <c r="AL52" s="369">
        <f t="shared" si="2"/>
        <v>1</v>
      </c>
      <c r="AN52" s="490"/>
      <c r="AO52" s="490">
        <v>114461.61000000002</v>
      </c>
      <c r="AP52" s="518">
        <f t="shared" si="4"/>
        <v>114461.61000000002</v>
      </c>
      <c r="AQ52" s="120">
        <f>IFERROR(IF(AJ52&gt;AO52,AO52,AJ52-1),"")</f>
        <v>105057.05072550883</v>
      </c>
      <c r="AR52" s="49">
        <f>AJ52-AQ52</f>
        <v>1</v>
      </c>
      <c r="AS52" s="490"/>
      <c r="AT52" s="469">
        <f>AQ52+AS52</f>
        <v>105057.05072550883</v>
      </c>
      <c r="AU52" s="49">
        <f>AR52-AS52</f>
        <v>1</v>
      </c>
      <c r="AV52" s="5"/>
      <c r="AY52" s="120"/>
    </row>
    <row r="53" spans="2:52" x14ac:dyDescent="0.3">
      <c r="B53">
        <v>3023314</v>
      </c>
      <c r="C53">
        <v>3314</v>
      </c>
      <c r="D53" t="s">
        <v>97</v>
      </c>
      <c r="E53" t="s">
        <v>748</v>
      </c>
      <c r="F53" t="s">
        <v>275</v>
      </c>
      <c r="H53" t="s">
        <v>98</v>
      </c>
      <c r="I53" t="s">
        <v>99</v>
      </c>
      <c r="J53" s="7">
        <f>IFERROR(_xlfn.XLOOKUP(H53,'APT 25-26'!D:D,'APT 25-26'!CR:CR),"")</f>
        <v>91618.662483489199</v>
      </c>
      <c r="K53" s="7">
        <f>SUMIFS(NurserySupplement!$Z:$Z,NurserySupplement!$M:$M,K$4,NurserySupplement!$B:$B,B53)</f>
        <v>0</v>
      </c>
      <c r="L53" s="7"/>
      <c r="M53" s="7">
        <f>SUMIFS(HNPlaces!$Z:$Z,HNPlaces!$M:$M,M$4,HNPlaces!$Q:$Q,'May Payment'!$H53)</f>
        <v>0</v>
      </c>
      <c r="N53" s="7">
        <f>SUMIFS(HNPlaces!$Z:$Z,HNPlaces!$M:$M,N$4,HNPlaces!$Q:$Q,'May Payment'!$H53)</f>
        <v>0</v>
      </c>
      <c r="O53" s="7">
        <f>SUMIFS(HNPlaces!$Z:$Z,HNPlaces!$M:$M,O$4,HNPlaces!$Q:$Q,'May Payment'!$H53)</f>
        <v>0</v>
      </c>
      <c r="P53" s="7">
        <f>SUMIFS(HNPlaces!$Z:$Z,HNPlaces!$M:$M,P$4,HNPlaces!$Q:$Q,'May Payment'!$H53)</f>
        <v>0</v>
      </c>
      <c r="Q53" s="7">
        <f>SUMIFS(HNPlaces!$Z:$Z,HNPlaces!$M:$M,Q$4,HNPlaces!$Q:$Q,'May Payment'!$H53)</f>
        <v>0</v>
      </c>
      <c r="R53" s="7">
        <f>SUMIFS(HNPlaces!$Z:$Z,HNPlaces!$M:$M,R$4,HNPlaces!$Q:$Q,'May Payment'!$H53)</f>
        <v>0</v>
      </c>
      <c r="S53" s="7">
        <f>SUMIFS(HNPlaces!$Z:$Z,HNPlaces!$M:$M,S$4,HNPlaces!$Q:$Q,'May Payment'!$H53)</f>
        <v>0</v>
      </c>
      <c r="T53" s="7">
        <f>SUMIFS(HNTopUp!$Z:$Z,HNTopUp!$M:$M,T$4,HNTopUp!B:B,'May Payment'!B53)</f>
        <v>0</v>
      </c>
      <c r="U53" s="7">
        <f>SUMIFS(HNTopUp!$Z:$Z,HNTopUp!$M:$M,U$4,HNTopUp!B:B,'May Payment'!B53)</f>
        <v>7132.6410256410263</v>
      </c>
      <c r="V53" s="7">
        <f>SUMIFS(HNTopUp!$Z:$Z,HNTopUp!$M:$M,V$4,HNTopUp!$B:$B,'May Payment'!$B53)</f>
        <v>0</v>
      </c>
      <c r="W53" s="7">
        <f>SUMIFS(HNTopUp!$Z:$Z,HNTopUp!$M:$M,W$4,HNTopUp!$B:$B,'May Payment'!$B53)</f>
        <v>0</v>
      </c>
      <c r="X53" s="7">
        <f>SUMIFS(HNTopUp!$Z:$Z,HNTopUp!$M:$M,X$4,HNTopUp!$B:$B,'May Payment'!$B53)</f>
        <v>0</v>
      </c>
      <c r="Y53" s="7">
        <f>SUMIFS(HNTopUp!$Z:$Z,HNTopUp!$M:$M,Y$4,HNTopUp!$B:$B,'May Payment'!$B53)</f>
        <v>0</v>
      </c>
      <c r="Z53" s="7">
        <f>SUMIFS(HNTopUp!$Z:$Z,HNTopUp!$M:$M,Z$4,HNTopUp!$B:$B,'May Payment'!$B53)</f>
        <v>0</v>
      </c>
      <c r="AA53" s="7">
        <f>SUMIFS(POST16!$Z:$Z,POST16!$M:$M,AA$4,POST16!$Q:$Q,'May Payment'!$H53)</f>
        <v>0</v>
      </c>
      <c r="AB53" s="7">
        <f>SUMIFS(POST16!$Z:$Z,POST16!$M:$M,AB$4,POST16!$Q:$Q,'May Payment'!$H53)</f>
        <v>0</v>
      </c>
      <c r="AC53" s="7">
        <f>SUMIFS(POST16!$Z:$Z,POST16!$M:$M,AC$4,POST16!$Q:$Q,'May Payment'!$H53)</f>
        <v>0</v>
      </c>
      <c r="AD53" s="7">
        <f>SUMIFS(POST16!$Z:$Z,POST16!$M:$M,AD$4,POST16!$Q:$Q,'May Payment'!$H53)</f>
        <v>0</v>
      </c>
      <c r="AE53" s="7">
        <f>SUMIFS(POST16!$Z:$Z,POST16!$M:$M,AE$4,POST16!$Q:$Q,'May Payment'!$H53)</f>
        <v>0</v>
      </c>
      <c r="AF53" s="7">
        <f>SUMIFS(MISC!$Z:$Z,MISC!$M:$M,AF$4,MISC!$Q:$Q,H53)</f>
        <v>0</v>
      </c>
      <c r="AG53" s="7">
        <f>SUMIFS(MISC!$Z:$Z,MISC!$M:$M,AG$4,MISC!$Q:$Q,H53)</f>
        <v>0</v>
      </c>
      <c r="AH53" s="7">
        <f>SUMIFS(Asylum!$Z:$Z,Asylum!$M:$M,AH$4,Asylum!$Q:$Q,'May Payment'!$H53)</f>
        <v>0</v>
      </c>
      <c r="AI53" s="7">
        <f>SUMIFS(PESports!$Z:$Z,PESports!$M:$M,AI$4,PESports!$Q:$Q,'May Payment'!$H53)</f>
        <v>7421</v>
      </c>
      <c r="AJ53" s="5">
        <f t="shared" si="9"/>
        <v>106172.30350913023</v>
      </c>
      <c r="AK53" s="120"/>
      <c r="AL53" s="369">
        <f t="shared" si="2"/>
        <v>106172.30350913023</v>
      </c>
      <c r="AN53" s="490"/>
      <c r="AO53" s="490">
        <v>0</v>
      </c>
      <c r="AP53" s="518"/>
      <c r="AR53" s="388"/>
      <c r="AS53" s="5"/>
      <c r="AU53" s="288"/>
      <c r="AV53" s="5"/>
    </row>
    <row r="54" spans="2:52" x14ac:dyDescent="0.3">
      <c r="B54">
        <v>3023315</v>
      </c>
      <c r="C54">
        <v>3315</v>
      </c>
      <c r="D54" t="s">
        <v>229</v>
      </c>
      <c r="H54" t="s">
        <v>230</v>
      </c>
      <c r="I54" t="s">
        <v>231</v>
      </c>
      <c r="J54" s="7">
        <f>IFERROR(_xlfn.XLOOKUP(H54,'APT 25-26'!D:D,'APT 25-26'!CR:CR),"")</f>
        <v>85331.676533136968</v>
      </c>
      <c r="K54" s="7">
        <f>SUMIFS(NurserySupplement!$Z:$Z,NurserySupplement!$M:$M,K$4,NurserySupplement!$B:$B,B54)</f>
        <v>0</v>
      </c>
      <c r="L54" s="7"/>
      <c r="M54" s="7">
        <f>SUMIFS(HNPlaces!$Z:$Z,HNPlaces!$M:$M,M$4,HNPlaces!$Q:$Q,'May Payment'!$H54)</f>
        <v>0</v>
      </c>
      <c r="N54" s="7">
        <f>SUMIFS(HNPlaces!$Z:$Z,HNPlaces!$M:$M,N$4,HNPlaces!$Q:$Q,'May Payment'!$H54)</f>
        <v>0</v>
      </c>
      <c r="O54" s="7">
        <f>SUMIFS(HNPlaces!$Z:$Z,HNPlaces!$M:$M,O$4,HNPlaces!$Q:$Q,'May Payment'!$H54)</f>
        <v>0</v>
      </c>
      <c r="P54" s="7">
        <f>SUMIFS(HNPlaces!$Z:$Z,HNPlaces!$M:$M,P$4,HNPlaces!$Q:$Q,'May Payment'!$H54)</f>
        <v>0</v>
      </c>
      <c r="Q54" s="7">
        <f>SUMIFS(HNPlaces!$Z:$Z,HNPlaces!$M:$M,Q$4,HNPlaces!$Q:$Q,'May Payment'!$H54)</f>
        <v>0</v>
      </c>
      <c r="R54" s="7">
        <f>SUMIFS(HNPlaces!$Z:$Z,HNPlaces!$M:$M,R$4,HNPlaces!$Q:$Q,'May Payment'!$H54)</f>
        <v>0</v>
      </c>
      <c r="S54" s="7">
        <f>SUMIFS(HNPlaces!$Z:$Z,HNPlaces!$M:$M,S$4,HNPlaces!$Q:$Q,'May Payment'!$H54)</f>
        <v>0</v>
      </c>
      <c r="T54" s="7">
        <f>SUMIFS(HNTopUp!$Z:$Z,HNTopUp!$M:$M,T$4,HNTopUp!B:B,'May Payment'!B54)</f>
        <v>0</v>
      </c>
      <c r="U54" s="7">
        <f>SUMIFS(HNTopUp!$Z:$Z,HNTopUp!$M:$M,U$4,HNTopUp!B:B,'May Payment'!B54)</f>
        <v>1864.1538461538462</v>
      </c>
      <c r="V54" s="7">
        <f>SUMIFS(HNTopUp!$Z:$Z,HNTopUp!$M:$M,V$4,HNTopUp!$B:$B,'May Payment'!$B54)</f>
        <v>0</v>
      </c>
      <c r="W54" s="7">
        <f>SUMIFS(HNTopUp!$Z:$Z,HNTopUp!$M:$M,W$4,HNTopUp!$B:$B,'May Payment'!$B54)</f>
        <v>0</v>
      </c>
      <c r="X54" s="7">
        <f>SUMIFS(HNTopUp!$Z:$Z,HNTopUp!$M:$M,X$4,HNTopUp!$B:$B,'May Payment'!$B54)</f>
        <v>0</v>
      </c>
      <c r="Y54" s="7">
        <f>SUMIFS(HNTopUp!$Z:$Z,HNTopUp!$M:$M,Y$4,HNTopUp!$B:$B,'May Payment'!$B54)</f>
        <v>0</v>
      </c>
      <c r="Z54" s="7">
        <f>SUMIFS(HNTopUp!$Z:$Z,HNTopUp!$M:$M,Z$4,HNTopUp!$B:$B,'May Payment'!$B54)</f>
        <v>0</v>
      </c>
      <c r="AA54" s="7">
        <f>SUMIFS(POST16!$Z:$Z,POST16!$M:$M,AA$4,POST16!$Q:$Q,'May Payment'!$H54)</f>
        <v>0</v>
      </c>
      <c r="AB54" s="7">
        <f>SUMIFS(POST16!$Z:$Z,POST16!$M:$M,AB$4,POST16!$Q:$Q,'May Payment'!$H54)</f>
        <v>0</v>
      </c>
      <c r="AC54" s="7">
        <f>SUMIFS(POST16!$Z:$Z,POST16!$M:$M,AC$4,POST16!$Q:$Q,'May Payment'!$H54)</f>
        <v>0</v>
      </c>
      <c r="AD54" s="7">
        <f>SUMIFS(POST16!$Z:$Z,POST16!$M:$M,AD$4,POST16!$Q:$Q,'May Payment'!$H54)</f>
        <v>0</v>
      </c>
      <c r="AE54" s="7">
        <f>SUMIFS(POST16!$Z:$Z,POST16!$M:$M,AE$4,POST16!$Q:$Q,'May Payment'!$H54)</f>
        <v>0</v>
      </c>
      <c r="AF54" s="7">
        <f>SUMIFS(MISC!$Z:$Z,MISC!$M:$M,AF$4,MISC!$Q:$Q,H54)</f>
        <v>0</v>
      </c>
      <c r="AG54" s="7">
        <f>SUMIFS(MISC!$Z:$Z,MISC!$M:$M,AG$4,MISC!$Q:$Q,H54)</f>
        <v>0</v>
      </c>
      <c r="AH54" s="7">
        <f>SUMIFS(Asylum!$Z:$Z,Asylum!$M:$M,AH$4,Asylum!$Q:$Q,'May Payment'!$H54)</f>
        <v>0</v>
      </c>
      <c r="AI54" s="7">
        <f>SUMIFS(PESports!$Z:$Z,PESports!$M:$M,AI$4,PESports!$Q:$Q,'May Payment'!$H54)</f>
        <v>7404</v>
      </c>
      <c r="AJ54" s="5">
        <f t="shared" si="9"/>
        <v>94599.830379290812</v>
      </c>
      <c r="AK54" s="120"/>
      <c r="AL54" s="369">
        <f t="shared" si="2"/>
        <v>94599.830379290812</v>
      </c>
      <c r="AN54" s="490"/>
      <c r="AO54" s="490" t="s">
        <v>24697</v>
      </c>
      <c r="AP54" s="518"/>
      <c r="AR54" s="388"/>
      <c r="AS54" s="5"/>
      <c r="AU54" s="288"/>
      <c r="AV54" s="5"/>
    </row>
    <row r="55" spans="2:52" x14ac:dyDescent="0.3">
      <c r="B55">
        <v>3023316</v>
      </c>
      <c r="C55">
        <v>3316</v>
      </c>
      <c r="D55" t="s">
        <v>157</v>
      </c>
      <c r="E55" t="s">
        <v>748</v>
      </c>
      <c r="H55" t="s">
        <v>158</v>
      </c>
      <c r="I55" t="s">
        <v>159</v>
      </c>
      <c r="J55" s="7">
        <f>IFERROR(_xlfn.XLOOKUP(H55,'APT 25-26'!D:D,'APT 25-26'!CR:CR),"")</f>
        <v>89192.260774573762</v>
      </c>
      <c r="K55" s="7">
        <f>SUMIFS(NurserySupplement!$Z:$Z,NurserySupplement!$M:$M,K$4,NurserySupplement!$B:$B,B55)</f>
        <v>0</v>
      </c>
      <c r="L55" s="7"/>
      <c r="M55" s="7">
        <f>SUMIFS(HNPlaces!$Z:$Z,HNPlaces!$M:$M,M$4,HNPlaces!$Q:$Q,'May Payment'!$H55)</f>
        <v>0</v>
      </c>
      <c r="N55" s="7">
        <f>SUMIFS(HNPlaces!$Z:$Z,HNPlaces!$M:$M,N$4,HNPlaces!$Q:$Q,'May Payment'!$H55)</f>
        <v>0</v>
      </c>
      <c r="O55" s="7">
        <f>SUMIFS(HNPlaces!$Z:$Z,HNPlaces!$M:$M,O$4,HNPlaces!$Q:$Q,'May Payment'!$H55)</f>
        <v>0</v>
      </c>
      <c r="P55" s="7">
        <f>SUMIFS(HNPlaces!$Z:$Z,HNPlaces!$M:$M,P$4,HNPlaces!$Q:$Q,'May Payment'!$H55)</f>
        <v>0</v>
      </c>
      <c r="Q55" s="7">
        <f>SUMIFS(HNPlaces!$Z:$Z,HNPlaces!$M:$M,Q$4,HNPlaces!$Q:$Q,'May Payment'!$H55)</f>
        <v>0</v>
      </c>
      <c r="R55" s="7">
        <f>SUMIFS(HNPlaces!$Z:$Z,HNPlaces!$M:$M,R$4,HNPlaces!$Q:$Q,'May Payment'!$H55)</f>
        <v>0</v>
      </c>
      <c r="S55" s="7">
        <f>SUMIFS(HNPlaces!$Z:$Z,HNPlaces!$M:$M,S$4,HNPlaces!$Q:$Q,'May Payment'!$H55)</f>
        <v>0</v>
      </c>
      <c r="T55" s="7">
        <f>SUMIFS(HNTopUp!$Z:$Z,HNTopUp!$M:$M,T$4,HNTopUp!B:B,'May Payment'!B55)</f>
        <v>0</v>
      </c>
      <c r="U55" s="7">
        <f>SUMIFS(HNTopUp!$Z:$Z,HNTopUp!$M:$M,U$4,HNTopUp!B:B,'May Payment'!B55)</f>
        <v>5762.7692307692305</v>
      </c>
      <c r="V55" s="7">
        <f>SUMIFS(HNTopUp!$Z:$Z,HNTopUp!$M:$M,V$4,HNTopUp!$B:$B,'May Payment'!$B55)</f>
        <v>0</v>
      </c>
      <c r="W55" s="7">
        <f>SUMIFS(HNTopUp!$Z:$Z,HNTopUp!$M:$M,W$4,HNTopUp!$B:$B,'May Payment'!$B55)</f>
        <v>0</v>
      </c>
      <c r="X55" s="7">
        <f>SUMIFS(HNTopUp!$Z:$Z,HNTopUp!$M:$M,X$4,HNTopUp!$B:$B,'May Payment'!$B55)</f>
        <v>0</v>
      </c>
      <c r="Y55" s="7">
        <f>SUMIFS(HNTopUp!$Z:$Z,HNTopUp!$M:$M,Y$4,HNTopUp!$B:$B,'May Payment'!$B55)</f>
        <v>0</v>
      </c>
      <c r="Z55" s="7">
        <f>SUMIFS(HNTopUp!$Z:$Z,HNTopUp!$M:$M,Z$4,HNTopUp!$B:$B,'May Payment'!$B55)</f>
        <v>0</v>
      </c>
      <c r="AA55" s="7">
        <f>SUMIFS(POST16!$Z:$Z,POST16!$M:$M,AA$4,POST16!$Q:$Q,'May Payment'!$H55)</f>
        <v>0</v>
      </c>
      <c r="AB55" s="7">
        <f>SUMIFS(POST16!$Z:$Z,POST16!$M:$M,AB$4,POST16!$Q:$Q,'May Payment'!$H55)</f>
        <v>0</v>
      </c>
      <c r="AC55" s="7">
        <f>SUMIFS(POST16!$Z:$Z,POST16!$M:$M,AC$4,POST16!$Q:$Q,'May Payment'!$H55)</f>
        <v>0</v>
      </c>
      <c r="AD55" s="7">
        <f>SUMIFS(POST16!$Z:$Z,POST16!$M:$M,AD$4,POST16!$Q:$Q,'May Payment'!$H55)</f>
        <v>0</v>
      </c>
      <c r="AE55" s="7">
        <f>SUMIFS(POST16!$Z:$Z,POST16!$M:$M,AE$4,POST16!$Q:$Q,'May Payment'!$H55)</f>
        <v>0</v>
      </c>
      <c r="AF55" s="7">
        <f>SUMIFS(MISC!$Z:$Z,MISC!$M:$M,AF$4,MISC!$Q:$Q,H55)</f>
        <v>0</v>
      </c>
      <c r="AG55" s="7">
        <f>SUMIFS(MISC!$Z:$Z,MISC!$M:$M,AG$4,MISC!$Q:$Q,H55)</f>
        <v>0</v>
      </c>
      <c r="AH55" s="7">
        <f>SUMIFS(Asylum!$Z:$Z,Asylum!$M:$M,AH$4,Asylum!$Q:$Q,'May Payment'!$H55)</f>
        <v>0</v>
      </c>
      <c r="AI55" s="7">
        <f>SUMIFS(PESports!$Z:$Z,PESports!$M:$M,AI$4,PESports!$Q:$Q,'May Payment'!$H55)</f>
        <v>7408</v>
      </c>
      <c r="AJ55" s="5">
        <f t="shared" si="9"/>
        <v>102363.030005343</v>
      </c>
      <c r="AK55" s="120">
        <f t="shared" si="3"/>
        <v>99874.529999999984</v>
      </c>
      <c r="AL55" s="369">
        <f t="shared" si="2"/>
        <v>2488.5000053430122</v>
      </c>
      <c r="AM55" s="120"/>
      <c r="AN55" s="490"/>
      <c r="AO55" s="490">
        <v>99874.529999999984</v>
      </c>
      <c r="AP55" s="518">
        <f t="shared" si="4"/>
        <v>99874.529999999984</v>
      </c>
      <c r="AQ55" s="120">
        <f t="shared" ref="AQ55:AQ65" si="10">IFERROR(IF(AJ55&gt;AO55,AO55,AJ55-1),"")</f>
        <v>99874.529999999984</v>
      </c>
      <c r="AR55" s="49">
        <f t="shared" ref="AR55:AR65" si="11">AJ55-AQ55</f>
        <v>2488.5000053430122</v>
      </c>
      <c r="AS55" s="490"/>
      <c r="AT55" s="469">
        <f t="shared" ref="AT55:AT65" si="12">AQ55+AS55</f>
        <v>99874.529999999984</v>
      </c>
      <c r="AU55" s="49">
        <f t="shared" ref="AU55:AU65" si="13">AR55-AS55</f>
        <v>2488.5000053430122</v>
      </c>
      <c r="AV55" s="5"/>
      <c r="AZ55" s="490"/>
    </row>
    <row r="56" spans="2:52" x14ac:dyDescent="0.3">
      <c r="B56">
        <v>3023317</v>
      </c>
      <c r="C56">
        <v>3317</v>
      </c>
      <c r="D56" t="s">
        <v>133</v>
      </c>
      <c r="E56" t="s">
        <v>748</v>
      </c>
      <c r="H56" t="s">
        <v>134</v>
      </c>
      <c r="I56" t="s">
        <v>135</v>
      </c>
      <c r="J56" s="7">
        <f>IFERROR(_xlfn.XLOOKUP(H56,'APT 25-26'!D:D,'APT 25-26'!CR:CR),"")</f>
        <v>92193.447196396563</v>
      </c>
      <c r="K56" s="7">
        <f>SUMIFS(NurserySupplement!$Z:$Z,NurserySupplement!$M:$M,K$4,NurserySupplement!$B:$B,B56)</f>
        <v>0</v>
      </c>
      <c r="L56" s="7"/>
      <c r="M56" s="7">
        <f>SUMIFS(HNPlaces!$Z:$Z,HNPlaces!$M:$M,M$4,HNPlaces!$Q:$Q,'May Payment'!$H56)</f>
        <v>0</v>
      </c>
      <c r="N56" s="7">
        <f>SUMIFS(HNPlaces!$Z:$Z,HNPlaces!$M:$M,N$4,HNPlaces!$Q:$Q,'May Payment'!$H56)</f>
        <v>0</v>
      </c>
      <c r="O56" s="7">
        <f>SUMIFS(HNPlaces!$Z:$Z,HNPlaces!$M:$M,O$4,HNPlaces!$Q:$Q,'May Payment'!$H56)</f>
        <v>0</v>
      </c>
      <c r="P56" s="7">
        <f>SUMIFS(HNPlaces!$Z:$Z,HNPlaces!$M:$M,P$4,HNPlaces!$Q:$Q,'May Payment'!$H56)</f>
        <v>0</v>
      </c>
      <c r="Q56" s="7">
        <f>SUMIFS(HNPlaces!$Z:$Z,HNPlaces!$M:$M,Q$4,HNPlaces!$Q:$Q,'May Payment'!$H56)</f>
        <v>0</v>
      </c>
      <c r="R56" s="7">
        <f>SUMIFS(HNPlaces!$Z:$Z,HNPlaces!$M:$M,R$4,HNPlaces!$Q:$Q,'May Payment'!$H56)</f>
        <v>0</v>
      </c>
      <c r="S56" s="7">
        <f>SUMIFS(HNPlaces!$Z:$Z,HNPlaces!$M:$M,S$4,HNPlaces!$Q:$Q,'May Payment'!$H56)</f>
        <v>0</v>
      </c>
      <c r="T56" s="7">
        <f>SUMIFS(HNTopUp!$Z:$Z,HNTopUp!$M:$M,T$4,HNTopUp!B:B,'May Payment'!B56)</f>
        <v>0</v>
      </c>
      <c r="U56" s="7">
        <f>SUMIFS(HNTopUp!$Z:$Z,HNTopUp!$M:$M,U$4,HNTopUp!B:B,'May Payment'!B56)</f>
        <v>13248.025641025642</v>
      </c>
      <c r="V56" s="7">
        <f>SUMIFS(HNTopUp!$Z:$Z,HNTopUp!$M:$M,V$4,HNTopUp!$B:$B,'May Payment'!$B56)</f>
        <v>0</v>
      </c>
      <c r="W56" s="7">
        <f>SUMIFS(HNTopUp!$Z:$Z,HNTopUp!$M:$M,W$4,HNTopUp!$B:$B,'May Payment'!$B56)</f>
        <v>0</v>
      </c>
      <c r="X56" s="7">
        <f>SUMIFS(HNTopUp!$Z:$Z,HNTopUp!$M:$M,X$4,HNTopUp!$B:$B,'May Payment'!$B56)</f>
        <v>88.230769230769226</v>
      </c>
      <c r="Y56" s="7">
        <f>SUMIFS(HNTopUp!$Z:$Z,HNTopUp!$M:$M,Y$4,HNTopUp!$B:$B,'May Payment'!$B56)</f>
        <v>0</v>
      </c>
      <c r="Z56" s="7">
        <f>SUMIFS(HNTopUp!$Z:$Z,HNTopUp!$M:$M,Z$4,HNTopUp!$B:$B,'May Payment'!$B56)</f>
        <v>0</v>
      </c>
      <c r="AA56" s="7">
        <f>SUMIFS(POST16!$Z:$Z,POST16!$M:$M,AA$4,POST16!$Q:$Q,'May Payment'!$H56)</f>
        <v>0</v>
      </c>
      <c r="AB56" s="7">
        <f>SUMIFS(POST16!$Z:$Z,POST16!$M:$M,AB$4,POST16!$Q:$Q,'May Payment'!$H56)</f>
        <v>0</v>
      </c>
      <c r="AC56" s="7">
        <f>SUMIFS(POST16!$Z:$Z,POST16!$M:$M,AC$4,POST16!$Q:$Q,'May Payment'!$H56)</f>
        <v>0</v>
      </c>
      <c r="AD56" s="7">
        <f>SUMIFS(POST16!$Z:$Z,POST16!$M:$M,AD$4,POST16!$Q:$Q,'May Payment'!$H56)</f>
        <v>0</v>
      </c>
      <c r="AE56" s="7">
        <f>SUMIFS(POST16!$Z:$Z,POST16!$M:$M,AE$4,POST16!$Q:$Q,'May Payment'!$H56)</f>
        <v>0</v>
      </c>
      <c r="AF56" s="7">
        <f>SUMIFS(MISC!$Z:$Z,MISC!$M:$M,AF$4,MISC!$Q:$Q,H56)</f>
        <v>0</v>
      </c>
      <c r="AG56" s="7">
        <f>SUMIFS(MISC!$Z:$Z,MISC!$M:$M,AG$4,MISC!$Q:$Q,H56)</f>
        <v>0</v>
      </c>
      <c r="AH56" s="7">
        <f>SUMIFS(Asylum!$Z:$Z,Asylum!$M:$M,AH$4,Asylum!$Q:$Q,'May Payment'!$H56)</f>
        <v>0</v>
      </c>
      <c r="AI56" s="7">
        <f>SUMIFS(PESports!$Z:$Z,PESports!$M:$M,AI$4,PESports!$Q:$Q,'May Payment'!$H56)</f>
        <v>7412</v>
      </c>
      <c r="AJ56" s="5">
        <f t="shared" si="9"/>
        <v>112941.70360665297</v>
      </c>
      <c r="AK56" s="120">
        <f t="shared" si="3"/>
        <v>112940.70360665297</v>
      </c>
      <c r="AL56" s="369">
        <f t="shared" si="2"/>
        <v>1</v>
      </c>
      <c r="AN56" s="490"/>
      <c r="AO56" s="490">
        <v>118691.64</v>
      </c>
      <c r="AP56" s="518">
        <f t="shared" si="4"/>
        <v>118691.64</v>
      </c>
      <c r="AQ56" s="120">
        <f t="shared" si="10"/>
        <v>112940.70360665297</v>
      </c>
      <c r="AR56" s="49">
        <f t="shared" si="11"/>
        <v>1</v>
      </c>
      <c r="AS56" s="490"/>
      <c r="AT56" s="469">
        <f t="shared" si="12"/>
        <v>112940.70360665297</v>
      </c>
      <c r="AU56" s="49">
        <f t="shared" si="13"/>
        <v>1</v>
      </c>
      <c r="AV56" s="5"/>
      <c r="AY56" s="120"/>
    </row>
    <row r="57" spans="2:52" x14ac:dyDescent="0.3">
      <c r="B57">
        <v>3023500</v>
      </c>
      <c r="C57">
        <v>3500</v>
      </c>
      <c r="D57" t="s">
        <v>124</v>
      </c>
      <c r="E57" t="s">
        <v>748</v>
      </c>
      <c r="H57" t="s">
        <v>125</v>
      </c>
      <c r="I57" t="s">
        <v>126</v>
      </c>
      <c r="J57" s="7">
        <f>IFERROR(_xlfn.XLOOKUP(H57,'APT 25-26'!D:D,'APT 25-26'!CR:CR),"")</f>
        <v>76385.349984805303</v>
      </c>
      <c r="K57" s="7">
        <f>SUMIFS(NurserySupplement!$Z:$Z,NurserySupplement!$M:$M,K$4,NurserySupplement!$B:$B,B57)</f>
        <v>0</v>
      </c>
      <c r="L57" s="7"/>
      <c r="M57" s="7">
        <f>SUMIFS(HNPlaces!$Z:$Z,HNPlaces!$M:$M,M$4,HNPlaces!$Q:$Q,'May Payment'!$H57)</f>
        <v>0</v>
      </c>
      <c r="N57" s="7">
        <f>SUMIFS(HNPlaces!$Z:$Z,HNPlaces!$M:$M,N$4,HNPlaces!$Q:$Q,'May Payment'!$H57)</f>
        <v>0</v>
      </c>
      <c r="O57" s="7">
        <f>SUMIFS(HNPlaces!$Z:$Z,HNPlaces!$M:$M,O$4,HNPlaces!$Q:$Q,'May Payment'!$H57)</f>
        <v>0</v>
      </c>
      <c r="P57" s="7">
        <f>SUMIFS(HNPlaces!$Z:$Z,HNPlaces!$M:$M,P$4,HNPlaces!$Q:$Q,'May Payment'!$H57)</f>
        <v>0</v>
      </c>
      <c r="Q57" s="7">
        <f>SUMIFS(HNPlaces!$Z:$Z,HNPlaces!$M:$M,Q$4,HNPlaces!$Q:$Q,'May Payment'!$H57)</f>
        <v>0</v>
      </c>
      <c r="R57" s="7">
        <f>SUMIFS(HNPlaces!$Z:$Z,HNPlaces!$M:$M,R$4,HNPlaces!$Q:$Q,'May Payment'!$H57)</f>
        <v>0</v>
      </c>
      <c r="S57" s="7">
        <f>SUMIFS(HNPlaces!$Z:$Z,HNPlaces!$M:$M,S$4,HNPlaces!$Q:$Q,'May Payment'!$H57)</f>
        <v>0</v>
      </c>
      <c r="T57" s="7">
        <f>SUMIFS(HNTopUp!$Z:$Z,HNTopUp!$M:$M,T$4,HNTopUp!B:B,'May Payment'!B57)</f>
        <v>0</v>
      </c>
      <c r="U57" s="7">
        <f>SUMIFS(HNTopUp!$Z:$Z,HNTopUp!$M:$M,U$4,HNTopUp!B:B,'May Payment'!B57)</f>
        <v>7702.5776923076919</v>
      </c>
      <c r="V57" s="7">
        <f>SUMIFS(HNTopUp!$Z:$Z,HNTopUp!$M:$M,V$4,HNTopUp!$B:$B,'May Payment'!$B57)</f>
        <v>0</v>
      </c>
      <c r="W57" s="7">
        <f>SUMIFS(HNTopUp!$Z:$Z,HNTopUp!$M:$M,W$4,HNTopUp!$B:$B,'May Payment'!$B57)</f>
        <v>0</v>
      </c>
      <c r="X57" s="7">
        <f>SUMIFS(HNTopUp!$Z:$Z,HNTopUp!$M:$M,X$4,HNTopUp!$B:$B,'May Payment'!$B57)</f>
        <v>0</v>
      </c>
      <c r="Y57" s="7">
        <f>SUMIFS(HNTopUp!$Z:$Z,HNTopUp!$M:$M,Y$4,HNTopUp!$B:$B,'May Payment'!$B57)</f>
        <v>0</v>
      </c>
      <c r="Z57" s="7">
        <f>SUMIFS(HNTopUp!$Z:$Z,HNTopUp!$M:$M,Z$4,HNTopUp!$B:$B,'May Payment'!$B57)</f>
        <v>0</v>
      </c>
      <c r="AA57" s="7">
        <f>SUMIFS(POST16!$Z:$Z,POST16!$M:$M,AA$4,POST16!$Q:$Q,'May Payment'!$H57)</f>
        <v>0</v>
      </c>
      <c r="AB57" s="7">
        <f>SUMIFS(POST16!$Z:$Z,POST16!$M:$M,AB$4,POST16!$Q:$Q,'May Payment'!$H57)</f>
        <v>0</v>
      </c>
      <c r="AC57" s="7">
        <f>SUMIFS(POST16!$Z:$Z,POST16!$M:$M,AC$4,POST16!$Q:$Q,'May Payment'!$H57)</f>
        <v>0</v>
      </c>
      <c r="AD57" s="7">
        <f>SUMIFS(POST16!$Z:$Z,POST16!$M:$M,AD$4,POST16!$Q:$Q,'May Payment'!$H57)</f>
        <v>0</v>
      </c>
      <c r="AE57" s="7">
        <f>SUMIFS(POST16!$Z:$Z,POST16!$M:$M,AE$4,POST16!$Q:$Q,'May Payment'!$H57)</f>
        <v>0</v>
      </c>
      <c r="AF57" s="7">
        <f>SUMIFS(MISC!$Z:$Z,MISC!$M:$M,AF$4,MISC!$Q:$Q,H57)</f>
        <v>0</v>
      </c>
      <c r="AG57" s="7">
        <f>SUMIFS(MISC!$Z:$Z,MISC!$M:$M,AG$4,MISC!$Q:$Q,H57)</f>
        <v>0</v>
      </c>
      <c r="AH57" s="7">
        <f>SUMIFS(Asylum!$Z:$Z,Asylum!$M:$M,AH$4,Asylum!$Q:$Q,'May Payment'!$H57)</f>
        <v>9923.3799999999992</v>
      </c>
      <c r="AI57" s="7">
        <f>SUMIFS(PESports!$Z:$Z,PESports!$M:$M,AI$4,PESports!$Q:$Q,'May Payment'!$H57)</f>
        <v>7100</v>
      </c>
      <c r="AJ57" s="5">
        <f t="shared" si="9"/>
        <v>101111.307677113</v>
      </c>
      <c r="AK57" s="120">
        <f t="shared" si="3"/>
        <v>47212.830000000045</v>
      </c>
      <c r="AL57" s="369">
        <f t="shared" si="2"/>
        <v>53898.477677112955</v>
      </c>
      <c r="AM57" s="120"/>
      <c r="AN57" s="490">
        <f>IFERROR(_xlfn.XLOOKUP(B57,'Monthly Payroll Deductions'!B:B,'Monthly Payroll Deductions'!L:L),"0")</f>
        <v>-17413.979999999952</v>
      </c>
      <c r="AO57" s="490">
        <v>64626.81</v>
      </c>
      <c r="AP57" s="518">
        <f t="shared" si="4"/>
        <v>47212.830000000045</v>
      </c>
      <c r="AQ57" s="120">
        <f t="shared" si="10"/>
        <v>64626.81</v>
      </c>
      <c r="AR57" s="49">
        <f t="shared" si="11"/>
        <v>36484.497677113002</v>
      </c>
      <c r="AS57" s="490">
        <f>IF(AR57&gt;AN57,AN57,AR57-1)</f>
        <v>-17413.979999999952</v>
      </c>
      <c r="AT57" s="469">
        <f t="shared" si="12"/>
        <v>47212.830000000045</v>
      </c>
      <c r="AU57" s="49">
        <f t="shared" si="13"/>
        <v>53898.477677112955</v>
      </c>
      <c r="AV57" s="5"/>
      <c r="AZ57" s="490">
        <f>AS57</f>
        <v>-17413.979999999952</v>
      </c>
    </row>
    <row r="58" spans="2:52" x14ac:dyDescent="0.3">
      <c r="B58">
        <v>3023501</v>
      </c>
      <c r="C58">
        <v>3501</v>
      </c>
      <c r="D58" t="s">
        <v>121</v>
      </c>
      <c r="E58" t="s">
        <v>748</v>
      </c>
      <c r="H58" t="s">
        <v>122</v>
      </c>
      <c r="I58" t="s">
        <v>123</v>
      </c>
      <c r="J58" s="7">
        <f>IFERROR(_xlfn.XLOOKUP(H58,'APT 25-26'!D:D,'APT 25-26'!CR:CR),"")</f>
        <v>85905.929217619996</v>
      </c>
      <c r="K58" s="7">
        <f>SUMIFS(NurserySupplement!$Z:$Z,NurserySupplement!$M:$M,K$4,NurserySupplement!$B:$B,B58)</f>
        <v>0</v>
      </c>
      <c r="L58" s="7"/>
      <c r="M58" s="7">
        <f>SUMIFS(HNPlaces!$Z:$Z,HNPlaces!$M:$M,M$4,HNPlaces!$Q:$Q,'May Payment'!$H58)</f>
        <v>0</v>
      </c>
      <c r="N58" s="7">
        <f>SUMIFS(HNPlaces!$Z:$Z,HNPlaces!$M:$M,N$4,HNPlaces!$Q:$Q,'May Payment'!$H58)</f>
        <v>0</v>
      </c>
      <c r="O58" s="7">
        <f>SUMIFS(HNPlaces!$Z:$Z,HNPlaces!$M:$M,O$4,HNPlaces!$Q:$Q,'May Payment'!$H58)</f>
        <v>0</v>
      </c>
      <c r="P58" s="7">
        <f>SUMIFS(HNPlaces!$Z:$Z,HNPlaces!$M:$M,P$4,HNPlaces!$Q:$Q,'May Payment'!$H58)</f>
        <v>0</v>
      </c>
      <c r="Q58" s="7">
        <f>SUMIFS(HNPlaces!$Z:$Z,HNPlaces!$M:$M,Q$4,HNPlaces!$Q:$Q,'May Payment'!$H58)</f>
        <v>0</v>
      </c>
      <c r="R58" s="7">
        <f>SUMIFS(HNPlaces!$Z:$Z,HNPlaces!$M:$M,R$4,HNPlaces!$Q:$Q,'May Payment'!$H58)</f>
        <v>0</v>
      </c>
      <c r="S58" s="7">
        <f>SUMIFS(HNPlaces!$Z:$Z,HNPlaces!$M:$M,S$4,HNPlaces!$Q:$Q,'May Payment'!$H58)</f>
        <v>0</v>
      </c>
      <c r="T58" s="7">
        <f>SUMIFS(HNTopUp!$Z:$Z,HNTopUp!$M:$M,T$4,HNTopUp!B:B,'May Payment'!B58)</f>
        <v>0</v>
      </c>
      <c r="U58" s="7">
        <f>SUMIFS(HNTopUp!$Z:$Z,HNTopUp!$M:$M,U$4,HNTopUp!B:B,'May Payment'!B58)</f>
        <v>9754.7369230769236</v>
      </c>
      <c r="V58" s="7">
        <f>SUMIFS(HNTopUp!$Z:$Z,HNTopUp!$M:$M,V$4,HNTopUp!$B:$B,'May Payment'!$B58)</f>
        <v>0</v>
      </c>
      <c r="W58" s="7">
        <f>SUMIFS(HNTopUp!$Z:$Z,HNTopUp!$M:$M,W$4,HNTopUp!$B:$B,'May Payment'!$B58)</f>
        <v>0</v>
      </c>
      <c r="X58" s="7">
        <f>SUMIFS(HNTopUp!$Z:$Z,HNTopUp!$M:$M,X$4,HNTopUp!$B:$B,'May Payment'!$B58)</f>
        <v>148.92307692307693</v>
      </c>
      <c r="Y58" s="7">
        <f>SUMIFS(HNTopUp!$Z:$Z,HNTopUp!$M:$M,Y$4,HNTopUp!$B:$B,'May Payment'!$B58)</f>
        <v>0</v>
      </c>
      <c r="Z58" s="7">
        <f>SUMIFS(HNTopUp!$Z:$Z,HNTopUp!$M:$M,Z$4,HNTopUp!$B:$B,'May Payment'!$B58)</f>
        <v>0</v>
      </c>
      <c r="AA58" s="7">
        <f>SUMIFS(POST16!$Z:$Z,POST16!$M:$M,AA$4,POST16!$Q:$Q,'May Payment'!$H58)</f>
        <v>0</v>
      </c>
      <c r="AB58" s="7">
        <f>SUMIFS(POST16!$Z:$Z,POST16!$M:$M,AB$4,POST16!$Q:$Q,'May Payment'!$H58)</f>
        <v>0</v>
      </c>
      <c r="AC58" s="7">
        <f>SUMIFS(POST16!$Z:$Z,POST16!$M:$M,AC$4,POST16!$Q:$Q,'May Payment'!$H58)</f>
        <v>0</v>
      </c>
      <c r="AD58" s="7">
        <f>SUMIFS(POST16!$Z:$Z,POST16!$M:$M,AD$4,POST16!$Q:$Q,'May Payment'!$H58)</f>
        <v>0</v>
      </c>
      <c r="AE58" s="7">
        <f>SUMIFS(POST16!$Z:$Z,POST16!$M:$M,AE$4,POST16!$Q:$Q,'May Payment'!$H58)</f>
        <v>0</v>
      </c>
      <c r="AF58" s="7">
        <f>SUMIFS(MISC!$Z:$Z,MISC!$M:$M,AF$4,MISC!$Q:$Q,H58)</f>
        <v>0</v>
      </c>
      <c r="AG58" s="7">
        <f>SUMIFS(MISC!$Z:$Z,MISC!$M:$M,AG$4,MISC!$Q:$Q,H58)</f>
        <v>0</v>
      </c>
      <c r="AH58" s="7">
        <f>SUMIFS(Asylum!$Z:$Z,Asylum!$M:$M,AH$4,Asylum!$Q:$Q,'May Payment'!$H58)</f>
        <v>0</v>
      </c>
      <c r="AI58" s="7">
        <f>SUMIFS(PESports!$Z:$Z,PESports!$M:$M,AI$4,PESports!$Q:$Q,'May Payment'!$H58)</f>
        <v>7421</v>
      </c>
      <c r="AJ58" s="5">
        <f t="shared" si="9"/>
        <v>103230.58921762</v>
      </c>
      <c r="AK58" s="120">
        <f t="shared" si="3"/>
        <v>103229.58921762</v>
      </c>
      <c r="AL58" s="369">
        <f t="shared" si="2"/>
        <v>1</v>
      </c>
      <c r="AN58" s="490"/>
      <c r="AO58" s="490">
        <v>112699.69</v>
      </c>
      <c r="AP58" s="518">
        <f t="shared" si="4"/>
        <v>112699.69</v>
      </c>
      <c r="AQ58" s="120">
        <f t="shared" si="10"/>
        <v>103229.58921762</v>
      </c>
      <c r="AR58" s="49">
        <f t="shared" si="11"/>
        <v>1</v>
      </c>
      <c r="AS58" s="490"/>
      <c r="AT58" s="469">
        <f t="shared" si="12"/>
        <v>103229.58921762</v>
      </c>
      <c r="AU58" s="49">
        <f t="shared" si="13"/>
        <v>1</v>
      </c>
      <c r="AV58" s="5"/>
      <c r="AY58" s="120"/>
    </row>
    <row r="59" spans="2:52" x14ac:dyDescent="0.3">
      <c r="B59">
        <v>3023502</v>
      </c>
      <c r="C59">
        <v>3502</v>
      </c>
      <c r="D59" t="s">
        <v>136</v>
      </c>
      <c r="E59" t="s">
        <v>748</v>
      </c>
      <c r="H59" t="s">
        <v>137</v>
      </c>
      <c r="I59" t="s">
        <v>138</v>
      </c>
      <c r="J59" s="7">
        <f>IFERROR(_xlfn.XLOOKUP(H59,'APT 25-26'!D:D,'APT 25-26'!CR:CR),"")</f>
        <v>183013.22442332006</v>
      </c>
      <c r="K59" s="7">
        <f>SUMIFS(NurserySupplement!$Z:$Z,NurserySupplement!$M:$M,K$4,NurserySupplement!$B:$B,B59)</f>
        <v>0</v>
      </c>
      <c r="L59" s="7"/>
      <c r="M59" s="7">
        <f>SUMIFS(HNPlaces!$Z:$Z,HNPlaces!$M:$M,M$4,HNPlaces!$Q:$Q,'May Payment'!$H59)</f>
        <v>0</v>
      </c>
      <c r="N59" s="7">
        <f>SUMIFS(HNPlaces!$Z:$Z,HNPlaces!$M:$M,N$4,HNPlaces!$Q:$Q,'May Payment'!$H59)</f>
        <v>0</v>
      </c>
      <c r="O59" s="7">
        <f>SUMIFS(HNPlaces!$Z:$Z,HNPlaces!$M:$M,O$4,HNPlaces!$Q:$Q,'May Payment'!$H59)</f>
        <v>0</v>
      </c>
      <c r="P59" s="7">
        <f>SUMIFS(HNPlaces!$Z:$Z,HNPlaces!$M:$M,P$4,HNPlaces!$Q:$Q,'May Payment'!$H59)</f>
        <v>0</v>
      </c>
      <c r="Q59" s="7">
        <f>SUMIFS(HNPlaces!$Z:$Z,HNPlaces!$M:$M,Q$4,HNPlaces!$Q:$Q,'May Payment'!$H59)</f>
        <v>0</v>
      </c>
      <c r="R59" s="7">
        <f>SUMIFS(HNPlaces!$Z:$Z,HNPlaces!$M:$M,R$4,HNPlaces!$Q:$Q,'May Payment'!$H59)</f>
        <v>0</v>
      </c>
      <c r="S59" s="7">
        <f>SUMIFS(HNPlaces!$Z:$Z,HNPlaces!$M:$M,S$4,HNPlaces!$Q:$Q,'May Payment'!$H59)</f>
        <v>0</v>
      </c>
      <c r="T59" s="7">
        <f>SUMIFS(HNTopUp!$Z:$Z,HNTopUp!$M:$M,T$4,HNTopUp!B:B,'May Payment'!B59)</f>
        <v>0</v>
      </c>
      <c r="U59" s="7">
        <f>SUMIFS(HNTopUp!$Z:$Z,HNTopUp!$M:$M,U$4,HNTopUp!B:B,'May Payment'!B59)</f>
        <v>10907.076923076924</v>
      </c>
      <c r="V59" s="7">
        <f>SUMIFS(HNTopUp!$Z:$Z,HNTopUp!$M:$M,V$4,HNTopUp!$B:$B,'May Payment'!$B59)</f>
        <v>0</v>
      </c>
      <c r="W59" s="7">
        <f>SUMIFS(HNTopUp!$Z:$Z,HNTopUp!$M:$M,W$4,HNTopUp!$B:$B,'May Payment'!$B59)</f>
        <v>0</v>
      </c>
      <c r="X59" s="7">
        <f>SUMIFS(HNTopUp!$Z:$Z,HNTopUp!$M:$M,X$4,HNTopUp!$B:$B,'May Payment'!$B59)</f>
        <v>0</v>
      </c>
      <c r="Y59" s="7">
        <f>SUMIFS(HNTopUp!$Z:$Z,HNTopUp!$M:$M,Y$4,HNTopUp!$B:$B,'May Payment'!$B59)</f>
        <v>0</v>
      </c>
      <c r="Z59" s="7">
        <f>SUMIFS(HNTopUp!$Z:$Z,HNTopUp!$M:$M,Z$4,HNTopUp!$B:$B,'May Payment'!$B59)</f>
        <v>0</v>
      </c>
      <c r="AA59" s="7">
        <f>SUMIFS(POST16!$Z:$Z,POST16!$M:$M,AA$4,POST16!$Q:$Q,'May Payment'!$H59)</f>
        <v>0</v>
      </c>
      <c r="AB59" s="7">
        <f>SUMIFS(POST16!$Z:$Z,POST16!$M:$M,AB$4,POST16!$Q:$Q,'May Payment'!$H59)</f>
        <v>0</v>
      </c>
      <c r="AC59" s="7">
        <f>SUMIFS(POST16!$Z:$Z,POST16!$M:$M,AC$4,POST16!$Q:$Q,'May Payment'!$H59)</f>
        <v>0</v>
      </c>
      <c r="AD59" s="7">
        <f>SUMIFS(POST16!$Z:$Z,POST16!$M:$M,AD$4,POST16!$Q:$Q,'May Payment'!$H59)</f>
        <v>0</v>
      </c>
      <c r="AE59" s="7">
        <f>SUMIFS(POST16!$Z:$Z,POST16!$M:$M,AE$4,POST16!$Q:$Q,'May Payment'!$H59)</f>
        <v>0</v>
      </c>
      <c r="AF59" s="7">
        <f>SUMIFS(MISC!$Z:$Z,MISC!$M:$M,AF$4,MISC!$Q:$Q,H59)</f>
        <v>0</v>
      </c>
      <c r="AG59" s="7">
        <f>SUMIFS(MISC!$Z:$Z,MISC!$M:$M,AG$4,MISC!$Q:$Q,H59)</f>
        <v>0</v>
      </c>
      <c r="AH59" s="7">
        <f>SUMIFS(Asylum!$Z:$Z,Asylum!$M:$M,AH$4,Asylum!$Q:$Q,'May Payment'!$H59)</f>
        <v>0</v>
      </c>
      <c r="AI59" s="7">
        <f>SUMIFS(PESports!$Z:$Z,PESports!$M:$M,AI$4,PESports!$Q:$Q,'May Payment'!$H59)</f>
        <v>8104</v>
      </c>
      <c r="AJ59" s="5">
        <f t="shared" si="9"/>
        <v>202024.301346397</v>
      </c>
      <c r="AK59" s="120">
        <f t="shared" si="3"/>
        <v>202023.301346397</v>
      </c>
      <c r="AL59" s="369">
        <f t="shared" si="2"/>
        <v>1</v>
      </c>
      <c r="AN59" s="490"/>
      <c r="AO59" s="490">
        <v>211235.4</v>
      </c>
      <c r="AP59" s="518">
        <f t="shared" si="4"/>
        <v>211235.4</v>
      </c>
      <c r="AQ59" s="120">
        <f t="shared" si="10"/>
        <v>202023.301346397</v>
      </c>
      <c r="AR59" s="49">
        <f t="shared" si="11"/>
        <v>1</v>
      </c>
      <c r="AS59" s="490"/>
      <c r="AT59" s="469">
        <f t="shared" si="12"/>
        <v>202023.301346397</v>
      </c>
      <c r="AU59" s="49">
        <f t="shared" si="13"/>
        <v>1</v>
      </c>
      <c r="AV59" s="5"/>
      <c r="AY59" s="120"/>
    </row>
    <row r="60" spans="2:52" x14ac:dyDescent="0.3">
      <c r="B60">
        <v>3023504</v>
      </c>
      <c r="C60">
        <v>3504</v>
      </c>
      <c r="D60" t="s">
        <v>238</v>
      </c>
      <c r="E60" t="s">
        <v>748</v>
      </c>
      <c r="F60" t="s">
        <v>275</v>
      </c>
      <c r="H60" t="s">
        <v>239</v>
      </c>
      <c r="I60" t="s">
        <v>240</v>
      </c>
      <c r="J60" s="7">
        <f>IFERROR(_xlfn.XLOOKUP(H60,'APT 25-26'!D:D,'APT 25-26'!CR:CR),"")</f>
        <v>167135.40457029056</v>
      </c>
      <c r="K60" s="7">
        <f>SUMIFS(NurserySupplement!$Z:$Z,NurserySupplement!$M:$M,K$4,NurserySupplement!$B:$B,B60)</f>
        <v>0</v>
      </c>
      <c r="L60" s="7"/>
      <c r="M60" s="7">
        <f>SUMIFS(HNPlaces!$Z:$Z,HNPlaces!$M:$M,M$4,HNPlaces!$Q:$Q,'May Payment'!$H60)</f>
        <v>0</v>
      </c>
      <c r="N60" s="7">
        <f>SUMIFS(HNPlaces!$Z:$Z,HNPlaces!$M:$M,N$4,HNPlaces!$Q:$Q,'May Payment'!$H60)</f>
        <v>0</v>
      </c>
      <c r="O60" s="7">
        <f>SUMIFS(HNPlaces!$Z:$Z,HNPlaces!$M:$M,O$4,HNPlaces!$Q:$Q,'May Payment'!$H60)</f>
        <v>0</v>
      </c>
      <c r="P60" s="7">
        <f>SUMIFS(HNPlaces!$Z:$Z,HNPlaces!$M:$M,P$4,HNPlaces!$Q:$Q,'May Payment'!$H60)</f>
        <v>0</v>
      </c>
      <c r="Q60" s="7">
        <f>SUMIFS(HNPlaces!$Z:$Z,HNPlaces!$M:$M,Q$4,HNPlaces!$Q:$Q,'May Payment'!$H60)</f>
        <v>0</v>
      </c>
      <c r="R60" s="7">
        <f>SUMIFS(HNPlaces!$Z:$Z,HNPlaces!$M:$M,R$4,HNPlaces!$Q:$Q,'May Payment'!$H60)</f>
        <v>0</v>
      </c>
      <c r="S60" s="7">
        <f>SUMIFS(HNPlaces!$Z:$Z,HNPlaces!$M:$M,S$4,HNPlaces!$Q:$Q,'May Payment'!$H60)</f>
        <v>0</v>
      </c>
      <c r="T60" s="7">
        <f>SUMIFS(HNTopUp!$Z:$Z,HNTopUp!$M:$M,T$4,HNTopUp!B:B,'May Payment'!B60)</f>
        <v>0</v>
      </c>
      <c r="U60" s="7">
        <f>SUMIFS(HNTopUp!$Z:$Z,HNTopUp!$M:$M,U$4,HNTopUp!B:B,'May Payment'!B60)</f>
        <v>5278.8461538461543</v>
      </c>
      <c r="V60" s="7">
        <f>SUMIFS(HNTopUp!$Z:$Z,HNTopUp!$M:$M,V$4,HNTopUp!$B:$B,'May Payment'!$B60)</f>
        <v>0</v>
      </c>
      <c r="W60" s="7">
        <f>SUMIFS(HNTopUp!$Z:$Z,HNTopUp!$M:$M,W$4,HNTopUp!$B:$B,'May Payment'!$B60)</f>
        <v>0</v>
      </c>
      <c r="X60" s="7">
        <f>SUMIFS(HNTopUp!$Z:$Z,HNTopUp!$M:$M,X$4,HNTopUp!$B:$B,'May Payment'!$B60)</f>
        <v>220.61538461538461</v>
      </c>
      <c r="Y60" s="7">
        <f>SUMIFS(HNTopUp!$Z:$Z,HNTopUp!$M:$M,Y$4,HNTopUp!$B:$B,'May Payment'!$B60)</f>
        <v>0</v>
      </c>
      <c r="Z60" s="7">
        <f>SUMIFS(HNTopUp!$Z:$Z,HNTopUp!$M:$M,Z$4,HNTopUp!$B:$B,'May Payment'!$B60)</f>
        <v>0</v>
      </c>
      <c r="AA60" s="7">
        <f>SUMIFS(POST16!$Z:$Z,POST16!$M:$M,AA$4,POST16!$Q:$Q,'May Payment'!$H60)</f>
        <v>0</v>
      </c>
      <c r="AB60" s="7">
        <f>SUMIFS(POST16!$Z:$Z,POST16!$M:$M,AB$4,POST16!$Q:$Q,'May Payment'!$H60)</f>
        <v>0</v>
      </c>
      <c r="AC60" s="7">
        <f>SUMIFS(POST16!$Z:$Z,POST16!$M:$M,AC$4,POST16!$Q:$Q,'May Payment'!$H60)</f>
        <v>0</v>
      </c>
      <c r="AD60" s="7">
        <f>SUMIFS(POST16!$Z:$Z,POST16!$M:$M,AD$4,POST16!$Q:$Q,'May Payment'!$H60)</f>
        <v>0</v>
      </c>
      <c r="AE60" s="7">
        <f>SUMIFS(POST16!$Z:$Z,POST16!$M:$M,AE$4,POST16!$Q:$Q,'May Payment'!$H60)</f>
        <v>0</v>
      </c>
      <c r="AF60" s="7">
        <f>SUMIFS(MISC!$Z:$Z,MISC!$M:$M,AF$4,MISC!$Q:$Q,H60)</f>
        <v>0</v>
      </c>
      <c r="AG60" s="7">
        <f>SUMIFS(MISC!$Z:$Z,MISC!$M:$M,AG$4,MISC!$Q:$Q,H60)</f>
        <v>0</v>
      </c>
      <c r="AH60" s="7">
        <f>SUMIFS(Asylum!$Z:$Z,Asylum!$M:$M,AH$4,Asylum!$Q:$Q,'May Payment'!$H60)</f>
        <v>0</v>
      </c>
      <c r="AI60" s="7">
        <f>SUMIFS(PESports!$Z:$Z,PESports!$M:$M,AI$4,PESports!$Q:$Q,'May Payment'!$H60)</f>
        <v>8171</v>
      </c>
      <c r="AJ60" s="5">
        <f t="shared" si="9"/>
        <v>180805.86610875209</v>
      </c>
      <c r="AK60" s="120">
        <f t="shared" si="3"/>
        <v>180804.86610875209</v>
      </c>
      <c r="AL60" s="369">
        <f t="shared" si="2"/>
        <v>1</v>
      </c>
      <c r="AM60" s="5"/>
      <c r="AN60" s="490">
        <f>IFERROR(_xlfn.XLOOKUP(B60,'Monthly Payroll Deductions'!B:B,'Monthly Payroll Deductions'!L:L),"0")</f>
        <v>63717.716608444083</v>
      </c>
      <c r="AO60" s="490">
        <v>217437.68999999997</v>
      </c>
      <c r="AP60" s="518">
        <f t="shared" si="4"/>
        <v>281155.40660844406</v>
      </c>
      <c r="AQ60" s="120">
        <f t="shared" si="10"/>
        <v>180804.86610875209</v>
      </c>
      <c r="AR60" s="49">
        <f t="shared" si="11"/>
        <v>1</v>
      </c>
      <c r="AS60" s="490"/>
      <c r="AT60" s="469">
        <f t="shared" si="12"/>
        <v>180804.86610875209</v>
      </c>
      <c r="AU60" s="49">
        <f t="shared" si="13"/>
        <v>1</v>
      </c>
      <c r="AV60" s="5"/>
      <c r="AY60" s="120"/>
    </row>
    <row r="61" spans="2:52" x14ac:dyDescent="0.3">
      <c r="B61">
        <v>3023506</v>
      </c>
      <c r="C61">
        <v>3506</v>
      </c>
      <c r="D61" t="s">
        <v>103</v>
      </c>
      <c r="E61" t="s">
        <v>748</v>
      </c>
      <c r="H61" t="s">
        <v>104</v>
      </c>
      <c r="I61" t="s">
        <v>105</v>
      </c>
      <c r="J61" s="7">
        <f>IFERROR(_xlfn.XLOOKUP(H61,'APT 25-26'!D:D,'APT 25-26'!CR:CR),"")</f>
        <v>120747.58737906411</v>
      </c>
      <c r="K61" s="7">
        <f>SUMIFS(NurserySupplement!$Z:$Z,NurserySupplement!$M:$M,K$4,NurserySupplement!$B:$B,B61)</f>
        <v>0</v>
      </c>
      <c r="L61" s="7"/>
      <c r="M61" s="7">
        <f>SUMIFS(HNPlaces!$Z:$Z,HNPlaces!$M:$M,M$4,HNPlaces!$Q:$Q,'May Payment'!$H61)</f>
        <v>0</v>
      </c>
      <c r="N61" s="7">
        <f>SUMIFS(HNPlaces!$Z:$Z,HNPlaces!$M:$M,N$4,HNPlaces!$Q:$Q,'May Payment'!$H61)</f>
        <v>0</v>
      </c>
      <c r="O61" s="7">
        <f>SUMIFS(HNPlaces!$Z:$Z,HNPlaces!$M:$M,O$4,HNPlaces!$Q:$Q,'May Payment'!$H61)</f>
        <v>0</v>
      </c>
      <c r="P61" s="7">
        <f>SUMIFS(HNPlaces!$Z:$Z,HNPlaces!$M:$M,P$4,HNPlaces!$Q:$Q,'May Payment'!$H61)</f>
        <v>0</v>
      </c>
      <c r="Q61" s="7">
        <f>SUMIFS(HNPlaces!$Z:$Z,HNPlaces!$M:$M,Q$4,HNPlaces!$Q:$Q,'May Payment'!$H61)</f>
        <v>0</v>
      </c>
      <c r="R61" s="7">
        <f>SUMIFS(HNPlaces!$Z:$Z,HNPlaces!$M:$M,R$4,HNPlaces!$Q:$Q,'May Payment'!$H61)</f>
        <v>0</v>
      </c>
      <c r="S61" s="7">
        <f>SUMIFS(HNPlaces!$Z:$Z,HNPlaces!$M:$M,S$4,HNPlaces!$Q:$Q,'May Payment'!$H61)</f>
        <v>0</v>
      </c>
      <c r="T61" s="7">
        <f>SUMIFS(HNTopUp!$Z:$Z,HNTopUp!$M:$M,T$4,HNTopUp!B:B,'May Payment'!B61)</f>
        <v>0</v>
      </c>
      <c r="U61" s="7">
        <f>SUMIFS(HNTopUp!$Z:$Z,HNTopUp!$M:$M,U$4,HNTopUp!B:B,'May Payment'!B61)</f>
        <v>15047.615384615385</v>
      </c>
      <c r="V61" s="7">
        <f>SUMIFS(HNTopUp!$Z:$Z,HNTopUp!$M:$M,V$4,HNTopUp!$B:$B,'May Payment'!$B61)</f>
        <v>0</v>
      </c>
      <c r="W61" s="7">
        <f>SUMIFS(HNTopUp!$Z:$Z,HNTopUp!$M:$M,W$4,HNTopUp!$B:$B,'May Payment'!$B61)</f>
        <v>0</v>
      </c>
      <c r="X61" s="7">
        <f>SUMIFS(HNTopUp!$Z:$Z,HNTopUp!$M:$M,X$4,HNTopUp!$B:$B,'May Payment'!$B61)</f>
        <v>132.38461538461539</v>
      </c>
      <c r="Y61" s="7">
        <f>SUMIFS(HNTopUp!$Z:$Z,HNTopUp!$M:$M,Y$4,HNTopUp!$B:$B,'May Payment'!$B61)</f>
        <v>0</v>
      </c>
      <c r="Z61" s="7">
        <f>SUMIFS(HNTopUp!$Z:$Z,HNTopUp!$M:$M,Z$4,HNTopUp!$B:$B,'May Payment'!$B61)</f>
        <v>0</v>
      </c>
      <c r="AA61" s="7">
        <f>SUMIFS(POST16!$Z:$Z,POST16!$M:$M,AA$4,POST16!$Q:$Q,'May Payment'!$H61)</f>
        <v>0</v>
      </c>
      <c r="AB61" s="7">
        <f>SUMIFS(POST16!$Z:$Z,POST16!$M:$M,AB$4,POST16!$Q:$Q,'May Payment'!$H61)</f>
        <v>0</v>
      </c>
      <c r="AC61" s="7">
        <f>SUMIFS(POST16!$Z:$Z,POST16!$M:$M,AC$4,POST16!$Q:$Q,'May Payment'!$H61)</f>
        <v>0</v>
      </c>
      <c r="AD61" s="7">
        <f>SUMIFS(POST16!$Z:$Z,POST16!$M:$M,AD$4,POST16!$Q:$Q,'May Payment'!$H61)</f>
        <v>0</v>
      </c>
      <c r="AE61" s="7">
        <f>SUMIFS(POST16!$Z:$Z,POST16!$M:$M,AE$4,POST16!$Q:$Q,'May Payment'!$H61)</f>
        <v>0</v>
      </c>
      <c r="AF61" s="7">
        <f>SUMIFS(MISC!$Z:$Z,MISC!$M:$M,AF$4,MISC!$Q:$Q,H61)</f>
        <v>0</v>
      </c>
      <c r="AG61" s="7">
        <f>SUMIFS(MISC!$Z:$Z,MISC!$M:$M,AG$4,MISC!$Q:$Q,H61)</f>
        <v>0</v>
      </c>
      <c r="AH61" s="7">
        <f>SUMIFS(Asylum!$Z:$Z,Asylum!$M:$M,AH$4,Asylum!$Q:$Q,'May Payment'!$H61)</f>
        <v>0</v>
      </c>
      <c r="AI61" s="7">
        <f>SUMIFS(PESports!$Z:$Z,PESports!$M:$M,AI$4,PESports!$Q:$Q,'May Payment'!$H61)</f>
        <v>7712</v>
      </c>
      <c r="AJ61" s="5">
        <f t="shared" si="9"/>
        <v>143639.58737906412</v>
      </c>
      <c r="AK61" s="120">
        <f t="shared" si="3"/>
        <v>136973.63</v>
      </c>
      <c r="AL61" s="369">
        <f t="shared" si="2"/>
        <v>6665.9573790641152</v>
      </c>
      <c r="AM61" s="120"/>
      <c r="AN61" s="490"/>
      <c r="AO61" s="490">
        <v>136973.63</v>
      </c>
      <c r="AP61" s="518">
        <f t="shared" si="4"/>
        <v>136973.63</v>
      </c>
      <c r="AQ61" s="120">
        <f t="shared" si="10"/>
        <v>136973.63</v>
      </c>
      <c r="AR61" s="49">
        <f t="shared" si="11"/>
        <v>6665.9573790641152</v>
      </c>
      <c r="AS61" s="490"/>
      <c r="AT61" s="469">
        <f t="shared" si="12"/>
        <v>136973.63</v>
      </c>
      <c r="AU61" s="49">
        <f t="shared" si="13"/>
        <v>6665.9573790641152</v>
      </c>
      <c r="AV61" s="5"/>
      <c r="AY61" s="120"/>
    </row>
    <row r="62" spans="2:52" x14ac:dyDescent="0.3">
      <c r="B62">
        <v>3023507</v>
      </c>
      <c r="C62">
        <v>3507</v>
      </c>
      <c r="D62" t="s">
        <v>82</v>
      </c>
      <c r="E62" t="s">
        <v>748</v>
      </c>
      <c r="H62" t="s">
        <v>83</v>
      </c>
      <c r="I62" t="s">
        <v>84</v>
      </c>
      <c r="J62" s="7">
        <f>IFERROR(_xlfn.XLOOKUP(H62,'APT 25-26'!D:D,'APT 25-26'!CR:CR),"")</f>
        <v>76506.750375765405</v>
      </c>
      <c r="K62" s="7">
        <f>SUMIFS(NurserySupplement!$Z:$Z,NurserySupplement!$M:$M,K$4,NurserySupplement!$B:$B,B62)</f>
        <v>0</v>
      </c>
      <c r="L62" s="7"/>
      <c r="M62" s="7">
        <f>SUMIFS(HNPlaces!$Z:$Z,HNPlaces!$M:$M,M$4,HNPlaces!$Q:$Q,'May Payment'!$H62)</f>
        <v>0</v>
      </c>
      <c r="N62" s="7">
        <f>SUMIFS(HNPlaces!$Z:$Z,HNPlaces!$M:$M,N$4,HNPlaces!$Q:$Q,'May Payment'!$H62)</f>
        <v>0</v>
      </c>
      <c r="O62" s="7">
        <f>SUMIFS(HNPlaces!$Z:$Z,HNPlaces!$M:$M,O$4,HNPlaces!$Q:$Q,'May Payment'!$H62)</f>
        <v>0</v>
      </c>
      <c r="P62" s="7">
        <f>SUMIFS(HNPlaces!$Z:$Z,HNPlaces!$M:$M,P$4,HNPlaces!$Q:$Q,'May Payment'!$H62)</f>
        <v>0</v>
      </c>
      <c r="Q62" s="7">
        <f>SUMIFS(HNPlaces!$Z:$Z,HNPlaces!$M:$M,Q$4,HNPlaces!$Q:$Q,'May Payment'!$H62)</f>
        <v>0</v>
      </c>
      <c r="R62" s="7">
        <f>SUMIFS(HNPlaces!$Z:$Z,HNPlaces!$M:$M,R$4,HNPlaces!$Q:$Q,'May Payment'!$H62)</f>
        <v>0</v>
      </c>
      <c r="S62" s="7">
        <f>SUMIFS(HNPlaces!$Z:$Z,HNPlaces!$M:$M,S$4,HNPlaces!$Q:$Q,'May Payment'!$H62)</f>
        <v>0</v>
      </c>
      <c r="T62" s="7">
        <f>SUMIFS(HNTopUp!$Z:$Z,HNTopUp!$M:$M,T$4,HNTopUp!B:B,'May Payment'!B62)</f>
        <v>0</v>
      </c>
      <c r="U62" s="7">
        <f>SUMIFS(HNTopUp!$Z:$Z,HNTopUp!$M:$M,U$4,HNTopUp!B:B,'May Payment'!B62)</f>
        <v>10216.923076923076</v>
      </c>
      <c r="V62" s="7">
        <f>SUMIFS(HNTopUp!$Z:$Z,HNTopUp!$M:$M,V$4,HNTopUp!$B:$B,'May Payment'!$B62)</f>
        <v>0</v>
      </c>
      <c r="W62" s="7">
        <f>SUMIFS(HNTopUp!$Z:$Z,HNTopUp!$M:$M,W$4,HNTopUp!$B:$B,'May Payment'!$B62)</f>
        <v>0</v>
      </c>
      <c r="X62" s="7">
        <f>SUMIFS(HNTopUp!$Z:$Z,HNTopUp!$M:$M,X$4,HNTopUp!$B:$B,'May Payment'!$B62)</f>
        <v>0</v>
      </c>
      <c r="Y62" s="7">
        <f>SUMIFS(HNTopUp!$Z:$Z,HNTopUp!$M:$M,Y$4,HNTopUp!$B:$B,'May Payment'!$B62)</f>
        <v>0</v>
      </c>
      <c r="Z62" s="7">
        <f>SUMIFS(HNTopUp!$Z:$Z,HNTopUp!$M:$M,Z$4,HNTopUp!$B:$B,'May Payment'!$B62)</f>
        <v>0</v>
      </c>
      <c r="AA62" s="7">
        <f>SUMIFS(POST16!$Z:$Z,POST16!$M:$M,AA$4,POST16!$Q:$Q,'May Payment'!$H62)</f>
        <v>0</v>
      </c>
      <c r="AB62" s="7">
        <f>SUMIFS(POST16!$Z:$Z,POST16!$M:$M,AB$4,POST16!$Q:$Q,'May Payment'!$H62)</f>
        <v>0</v>
      </c>
      <c r="AC62" s="7">
        <f>SUMIFS(POST16!$Z:$Z,POST16!$M:$M,AC$4,POST16!$Q:$Q,'May Payment'!$H62)</f>
        <v>0</v>
      </c>
      <c r="AD62" s="7">
        <f>SUMIFS(POST16!$Z:$Z,POST16!$M:$M,AD$4,POST16!$Q:$Q,'May Payment'!$H62)</f>
        <v>0</v>
      </c>
      <c r="AE62" s="7">
        <f>SUMIFS(POST16!$Z:$Z,POST16!$M:$M,AE$4,POST16!$Q:$Q,'May Payment'!$H62)</f>
        <v>0</v>
      </c>
      <c r="AF62" s="7">
        <f>SUMIFS(MISC!$Z:$Z,MISC!$M:$M,AF$4,MISC!$Q:$Q,H62)</f>
        <v>0</v>
      </c>
      <c r="AG62" s="7">
        <f>SUMIFS(MISC!$Z:$Z,MISC!$M:$M,AG$4,MISC!$Q:$Q,H62)</f>
        <v>0</v>
      </c>
      <c r="AH62" s="7">
        <f>SUMIFS(Asylum!$Z:$Z,Asylum!$M:$M,AH$4,Asylum!$Q:$Q,'May Payment'!$H62)</f>
        <v>0</v>
      </c>
      <c r="AI62" s="7">
        <f>SUMIFS(PESports!$Z:$Z,PESports!$M:$M,AI$4,PESports!$Q:$Q,'May Payment'!$H62)</f>
        <v>7287</v>
      </c>
      <c r="AJ62" s="5">
        <f t="shared" si="9"/>
        <v>94010.673452688483</v>
      </c>
      <c r="AK62" s="120">
        <f t="shared" si="3"/>
        <v>69955.660000000018</v>
      </c>
      <c r="AL62" s="369">
        <f t="shared" si="2"/>
        <v>24055.013452688465</v>
      </c>
      <c r="AM62" s="120"/>
      <c r="AN62" s="490"/>
      <c r="AO62" s="490">
        <v>69955.660000000018</v>
      </c>
      <c r="AP62" s="518">
        <f t="shared" si="4"/>
        <v>69955.660000000018</v>
      </c>
      <c r="AQ62" s="120">
        <f t="shared" si="10"/>
        <v>69955.660000000018</v>
      </c>
      <c r="AR62" s="49">
        <f t="shared" si="11"/>
        <v>24055.013452688465</v>
      </c>
      <c r="AS62" s="490"/>
      <c r="AT62" s="469">
        <f t="shared" si="12"/>
        <v>69955.660000000018</v>
      </c>
      <c r="AU62" s="49">
        <f t="shared" si="13"/>
        <v>24055.013452688465</v>
      </c>
      <c r="AV62" s="5"/>
      <c r="AZ62" s="490"/>
    </row>
    <row r="63" spans="2:52" x14ac:dyDescent="0.3">
      <c r="B63">
        <v>3023509</v>
      </c>
      <c r="C63">
        <v>3509</v>
      </c>
      <c r="D63" t="s">
        <v>206</v>
      </c>
      <c r="E63" t="s">
        <v>748</v>
      </c>
      <c r="H63" t="s">
        <v>207</v>
      </c>
      <c r="I63" t="s">
        <v>208</v>
      </c>
      <c r="J63" s="7">
        <f>IFERROR(_xlfn.XLOOKUP(H63,'APT 25-26'!D:D,'APT 25-26'!CR:CR),"")</f>
        <v>199771.12852255401</v>
      </c>
      <c r="K63" s="7">
        <f>SUMIFS(NurserySupplement!$Z:$Z,NurserySupplement!$M:$M,K$4,NurserySupplement!$B:$B,B63)</f>
        <v>0</v>
      </c>
      <c r="L63" s="7"/>
      <c r="M63" s="7">
        <f>SUMIFS(HNPlaces!$Z:$Z,HNPlaces!$M:$M,M$4,HNPlaces!$Q:$Q,'May Payment'!$H63)</f>
        <v>0</v>
      </c>
      <c r="N63" s="7">
        <f>SUMIFS(HNPlaces!$Z:$Z,HNPlaces!$M:$M,N$4,HNPlaces!$Q:$Q,'May Payment'!$H63)</f>
        <v>0</v>
      </c>
      <c r="O63" s="7">
        <f>SUMIFS(HNPlaces!$Z:$Z,HNPlaces!$M:$M,O$4,HNPlaces!$Q:$Q,'May Payment'!$H63)</f>
        <v>0</v>
      </c>
      <c r="P63" s="7">
        <f>SUMIFS(HNPlaces!$Z:$Z,HNPlaces!$M:$M,P$4,HNPlaces!$Q:$Q,'May Payment'!$H63)</f>
        <v>0</v>
      </c>
      <c r="Q63" s="7">
        <f>SUMIFS(HNPlaces!$Z:$Z,HNPlaces!$M:$M,Q$4,HNPlaces!$Q:$Q,'May Payment'!$H63)</f>
        <v>0</v>
      </c>
      <c r="R63" s="7">
        <f>SUMIFS(HNPlaces!$Z:$Z,HNPlaces!$M:$M,R$4,HNPlaces!$Q:$Q,'May Payment'!$H63)</f>
        <v>0</v>
      </c>
      <c r="S63" s="7">
        <f>SUMIFS(HNPlaces!$Z:$Z,HNPlaces!$M:$M,S$4,HNPlaces!$Q:$Q,'May Payment'!$H63)</f>
        <v>0</v>
      </c>
      <c r="T63" s="7">
        <f>SUMIFS(HNTopUp!$Z:$Z,HNTopUp!$M:$M,T$4,HNTopUp!B:B,'May Payment'!B63)</f>
        <v>0</v>
      </c>
      <c r="U63" s="7">
        <f>SUMIFS(HNTopUp!$Z:$Z,HNTopUp!$M:$M,U$4,HNTopUp!B:B,'May Payment'!B63)</f>
        <v>20568.23076923077</v>
      </c>
      <c r="V63" s="7">
        <f>SUMIFS(HNTopUp!$Z:$Z,HNTopUp!$M:$M,V$4,HNTopUp!$B:$B,'May Payment'!$B63)</f>
        <v>0</v>
      </c>
      <c r="W63" s="7">
        <f>SUMIFS(HNTopUp!$Z:$Z,HNTopUp!$M:$M,W$4,HNTopUp!$B:$B,'May Payment'!$B63)</f>
        <v>0</v>
      </c>
      <c r="X63" s="7">
        <f>SUMIFS(HNTopUp!$Z:$Z,HNTopUp!$M:$M,X$4,HNTopUp!$B:$B,'May Payment'!$B63)</f>
        <v>132.38461538461539</v>
      </c>
      <c r="Y63" s="7">
        <f>SUMIFS(HNTopUp!$Z:$Z,HNTopUp!$M:$M,Y$4,HNTopUp!$B:$B,'May Payment'!$B63)</f>
        <v>0</v>
      </c>
      <c r="Z63" s="7">
        <f>SUMIFS(HNTopUp!$Z:$Z,HNTopUp!$M:$M,Z$4,HNTopUp!$B:$B,'May Payment'!$B63)</f>
        <v>0</v>
      </c>
      <c r="AA63" s="7">
        <f>SUMIFS(POST16!$Z:$Z,POST16!$M:$M,AA$4,POST16!$Q:$Q,'May Payment'!$H63)</f>
        <v>0</v>
      </c>
      <c r="AB63" s="7">
        <f>SUMIFS(POST16!$Z:$Z,POST16!$M:$M,AB$4,POST16!$Q:$Q,'May Payment'!$H63)</f>
        <v>0</v>
      </c>
      <c r="AC63" s="7">
        <f>SUMIFS(POST16!$Z:$Z,POST16!$M:$M,AC$4,POST16!$Q:$Q,'May Payment'!$H63)</f>
        <v>0</v>
      </c>
      <c r="AD63" s="7">
        <f>SUMIFS(POST16!$Z:$Z,POST16!$M:$M,AD$4,POST16!$Q:$Q,'May Payment'!$H63)</f>
        <v>0</v>
      </c>
      <c r="AE63" s="7">
        <f>SUMIFS(POST16!$Z:$Z,POST16!$M:$M,AE$4,POST16!$Q:$Q,'May Payment'!$H63)</f>
        <v>0</v>
      </c>
      <c r="AF63" s="7">
        <f>SUMIFS(MISC!$Z:$Z,MISC!$M:$M,AF$4,MISC!$Q:$Q,H63)</f>
        <v>0</v>
      </c>
      <c r="AG63" s="7">
        <f>SUMIFS(MISC!$Z:$Z,MISC!$M:$M,AG$4,MISC!$Q:$Q,H63)</f>
        <v>0</v>
      </c>
      <c r="AH63" s="7">
        <f>SUMIFS(Asylum!$Z:$Z,Asylum!$M:$M,AH$4,Asylum!$Q:$Q,'May Payment'!$H63)</f>
        <v>0</v>
      </c>
      <c r="AI63" s="7">
        <f>SUMIFS(PESports!$Z:$Z,PESports!$M:$M,AI$4,PESports!$Q:$Q,'May Payment'!$H63)</f>
        <v>8337</v>
      </c>
      <c r="AJ63" s="5">
        <f t="shared" si="9"/>
        <v>228808.74390716941</v>
      </c>
      <c r="AK63" s="120">
        <f t="shared" si="3"/>
        <v>185877.97000000003</v>
      </c>
      <c r="AL63" s="369">
        <f t="shared" si="2"/>
        <v>42930.77390716938</v>
      </c>
      <c r="AM63" s="120"/>
      <c r="AN63" s="490"/>
      <c r="AO63" s="490">
        <v>185877.97000000003</v>
      </c>
      <c r="AP63" s="518">
        <f t="shared" si="4"/>
        <v>185877.97000000003</v>
      </c>
      <c r="AQ63" s="120">
        <f t="shared" si="10"/>
        <v>185877.97000000003</v>
      </c>
      <c r="AR63" s="49">
        <f t="shared" si="11"/>
        <v>42930.77390716938</v>
      </c>
      <c r="AS63" s="490"/>
      <c r="AT63" s="469">
        <f t="shared" si="12"/>
        <v>185877.97000000003</v>
      </c>
      <c r="AU63" s="49">
        <f t="shared" si="13"/>
        <v>42930.77390716938</v>
      </c>
      <c r="AV63" s="5"/>
      <c r="AY63" s="120"/>
    </row>
    <row r="64" spans="2:52" x14ac:dyDescent="0.3">
      <c r="B64">
        <v>3023510</v>
      </c>
      <c r="C64">
        <v>3510</v>
      </c>
      <c r="D64" t="s">
        <v>235</v>
      </c>
      <c r="E64" t="s">
        <v>748</v>
      </c>
      <c r="H64" t="s">
        <v>236</v>
      </c>
      <c r="I64" t="s">
        <v>237</v>
      </c>
      <c r="J64" s="7">
        <f>IFERROR(_xlfn.XLOOKUP(H64,'APT 25-26'!D:D,'APT 25-26'!CR:CR),"")</f>
        <v>162834.914204256</v>
      </c>
      <c r="K64" s="7">
        <f>SUMIFS(NurserySupplement!$Z:$Z,NurserySupplement!$M:$M,K$4,NurserySupplement!$B:$B,B64)</f>
        <v>0</v>
      </c>
      <c r="L64" s="7"/>
      <c r="M64" s="7">
        <f>SUMIFS(HNPlaces!$Z:$Z,HNPlaces!$M:$M,M$4,HNPlaces!$Q:$Q,'May Payment'!$H64)</f>
        <v>0</v>
      </c>
      <c r="N64" s="7">
        <f>SUMIFS(HNPlaces!$Z:$Z,HNPlaces!$M:$M,N$4,HNPlaces!$Q:$Q,'May Payment'!$H64)</f>
        <v>0</v>
      </c>
      <c r="O64" s="7">
        <f>SUMIFS(HNPlaces!$Z:$Z,HNPlaces!$M:$M,O$4,HNPlaces!$Q:$Q,'May Payment'!$H64)</f>
        <v>0</v>
      </c>
      <c r="P64" s="7">
        <f>SUMIFS(HNPlaces!$Z:$Z,HNPlaces!$M:$M,P$4,HNPlaces!$Q:$Q,'May Payment'!$H64)</f>
        <v>0</v>
      </c>
      <c r="Q64" s="7">
        <f>SUMIFS(HNPlaces!$Z:$Z,HNPlaces!$M:$M,Q$4,HNPlaces!$Q:$Q,'May Payment'!$H64)</f>
        <v>0</v>
      </c>
      <c r="R64" s="7">
        <f>SUMIFS(HNPlaces!$Z:$Z,HNPlaces!$M:$M,R$4,HNPlaces!$Q:$Q,'May Payment'!$H64)</f>
        <v>0</v>
      </c>
      <c r="S64" s="7">
        <f>SUMIFS(HNPlaces!$Z:$Z,HNPlaces!$M:$M,S$4,HNPlaces!$Q:$Q,'May Payment'!$H64)</f>
        <v>0</v>
      </c>
      <c r="T64" s="7">
        <f>SUMIFS(HNTopUp!$Z:$Z,HNTopUp!$M:$M,T$4,HNTopUp!B:B,'May Payment'!B64)</f>
        <v>0</v>
      </c>
      <c r="U64" s="7">
        <f>SUMIFS(HNTopUp!$Z:$Z,HNTopUp!$M:$M,U$4,HNTopUp!B:B,'May Payment'!B64)</f>
        <v>6136.6923076923076</v>
      </c>
      <c r="V64" s="7">
        <f>SUMIFS(HNTopUp!$Z:$Z,HNTopUp!$M:$M,V$4,HNTopUp!$B:$B,'May Payment'!$B64)</f>
        <v>0</v>
      </c>
      <c r="W64" s="7">
        <f>SUMIFS(HNTopUp!$Z:$Z,HNTopUp!$M:$M,W$4,HNTopUp!$B:$B,'May Payment'!$B64)</f>
        <v>0</v>
      </c>
      <c r="X64" s="7">
        <f>SUMIFS(HNTopUp!$Z:$Z,HNTopUp!$M:$M,X$4,HNTopUp!$B:$B,'May Payment'!$B64)</f>
        <v>0</v>
      </c>
      <c r="Y64" s="7">
        <f>SUMIFS(HNTopUp!$Z:$Z,HNTopUp!$M:$M,Y$4,HNTopUp!$B:$B,'May Payment'!$B64)</f>
        <v>0</v>
      </c>
      <c r="Z64" s="7">
        <f>SUMIFS(HNTopUp!$Z:$Z,HNTopUp!$M:$M,Z$4,HNTopUp!$B:$B,'May Payment'!$B64)</f>
        <v>0</v>
      </c>
      <c r="AA64" s="7">
        <f>SUMIFS(POST16!$Z:$Z,POST16!$M:$M,AA$4,POST16!$Q:$Q,'May Payment'!$H64)</f>
        <v>0</v>
      </c>
      <c r="AB64" s="7">
        <f>SUMIFS(POST16!$Z:$Z,POST16!$M:$M,AB$4,POST16!$Q:$Q,'May Payment'!$H64)</f>
        <v>0</v>
      </c>
      <c r="AC64" s="7">
        <f>SUMIFS(POST16!$Z:$Z,POST16!$M:$M,AC$4,POST16!$Q:$Q,'May Payment'!$H64)</f>
        <v>0</v>
      </c>
      <c r="AD64" s="7">
        <f>SUMIFS(POST16!$Z:$Z,POST16!$M:$M,AD$4,POST16!$Q:$Q,'May Payment'!$H64)</f>
        <v>0</v>
      </c>
      <c r="AE64" s="7">
        <f>SUMIFS(POST16!$Z:$Z,POST16!$M:$M,AE$4,POST16!$Q:$Q,'May Payment'!$H64)</f>
        <v>0</v>
      </c>
      <c r="AF64" s="7">
        <f>SUMIFS(MISC!$Z:$Z,MISC!$M:$M,AF$4,MISC!$Q:$Q,H64)</f>
        <v>0</v>
      </c>
      <c r="AG64" s="7">
        <f>SUMIFS(MISC!$Z:$Z,MISC!$M:$M,AG$4,MISC!$Q:$Q,H64)</f>
        <v>0</v>
      </c>
      <c r="AH64" s="7">
        <f>SUMIFS(Asylum!$Z:$Z,Asylum!$M:$M,AH$4,Asylum!$Q:$Q,'May Payment'!$H64)</f>
        <v>0</v>
      </c>
      <c r="AI64" s="7">
        <f>SUMIFS(PESports!$Z:$Z,PESports!$M:$M,AI$4,PESports!$Q:$Q,'May Payment'!$H64)</f>
        <v>8154</v>
      </c>
      <c r="AJ64" s="5">
        <f t="shared" si="9"/>
        <v>177125.60651194831</v>
      </c>
      <c r="AK64" s="120">
        <f t="shared" si="3"/>
        <v>162669.77000000002</v>
      </c>
      <c r="AL64" s="369">
        <f t="shared" si="2"/>
        <v>14455.836511948291</v>
      </c>
      <c r="AM64" s="120"/>
      <c r="AN64" s="490"/>
      <c r="AO64" s="490">
        <v>162669.77000000002</v>
      </c>
      <c r="AP64" s="518">
        <f t="shared" si="4"/>
        <v>162669.77000000002</v>
      </c>
      <c r="AQ64" s="120">
        <f t="shared" si="10"/>
        <v>162669.77000000002</v>
      </c>
      <c r="AR64" s="49">
        <f t="shared" si="11"/>
        <v>14455.836511948291</v>
      </c>
      <c r="AS64" s="490"/>
      <c r="AT64" s="469">
        <f t="shared" si="12"/>
        <v>162669.77000000002</v>
      </c>
      <c r="AU64" s="49">
        <f t="shared" si="13"/>
        <v>14455.836511948291</v>
      </c>
      <c r="AV64" s="5"/>
      <c r="AY64" s="120"/>
    </row>
    <row r="65" spans="1:52" x14ac:dyDescent="0.3">
      <c r="B65">
        <v>3023511</v>
      </c>
      <c r="C65">
        <v>3511</v>
      </c>
      <c r="D65" t="s">
        <v>64</v>
      </c>
      <c r="E65" t="s">
        <v>748</v>
      </c>
      <c r="H65" t="s">
        <v>65</v>
      </c>
      <c r="I65" t="s">
        <v>66</v>
      </c>
      <c r="J65" s="7">
        <f>IFERROR(_xlfn.XLOOKUP(H65,'APT 25-26'!D:D,'APT 25-26'!CR:CR),"")</f>
        <v>185691.73191512443</v>
      </c>
      <c r="K65" s="7">
        <f>SUMIFS(NurserySupplement!$Z:$Z,NurserySupplement!$M:$M,K$4,NurserySupplement!$B:$B,B65)</f>
        <v>0</v>
      </c>
      <c r="L65" s="7"/>
      <c r="M65" s="7">
        <f>SUMIFS(HNPlaces!$Z:$Z,HNPlaces!$M:$M,M$4,HNPlaces!$Q:$Q,'May Payment'!$H65)</f>
        <v>0</v>
      </c>
      <c r="N65" s="7">
        <f>SUMIFS(HNPlaces!$Z:$Z,HNPlaces!$M:$M,N$4,HNPlaces!$Q:$Q,'May Payment'!$H65)</f>
        <v>0</v>
      </c>
      <c r="O65" s="7">
        <f>SUMIFS(HNPlaces!$Z:$Z,HNPlaces!$M:$M,O$4,HNPlaces!$Q:$Q,'May Payment'!$H65)</f>
        <v>0</v>
      </c>
      <c r="P65" s="7">
        <f>SUMIFS(HNPlaces!$Z:$Z,HNPlaces!$M:$M,P$4,HNPlaces!$Q:$Q,'May Payment'!$H65)</f>
        <v>0</v>
      </c>
      <c r="Q65" s="7">
        <f>SUMIFS(HNPlaces!$Z:$Z,HNPlaces!$M:$M,Q$4,HNPlaces!$Q:$Q,'May Payment'!$H65)</f>
        <v>0</v>
      </c>
      <c r="R65" s="7">
        <f>SUMIFS(HNPlaces!$Z:$Z,HNPlaces!$M:$M,R$4,HNPlaces!$Q:$Q,'May Payment'!$H65)</f>
        <v>0</v>
      </c>
      <c r="S65" s="7">
        <f>SUMIFS(HNPlaces!$Z:$Z,HNPlaces!$M:$M,S$4,HNPlaces!$Q:$Q,'May Payment'!$H65)</f>
        <v>0</v>
      </c>
      <c r="T65" s="7">
        <f>SUMIFS(HNTopUp!$Z:$Z,HNTopUp!$M:$M,T$4,HNTopUp!B:B,'May Payment'!B65)</f>
        <v>0</v>
      </c>
      <c r="U65" s="7">
        <f>SUMIFS(HNTopUp!$Z:$Z,HNTopUp!$M:$M,U$4,HNTopUp!B:B,'May Payment'!B65)</f>
        <v>11717.76923076923</v>
      </c>
      <c r="V65" s="7">
        <f>SUMIFS(HNTopUp!$Z:$Z,HNTopUp!$M:$M,V$4,HNTopUp!$B:$B,'May Payment'!$B65)</f>
        <v>0</v>
      </c>
      <c r="W65" s="7">
        <f>SUMIFS(HNTopUp!$Z:$Z,HNTopUp!$M:$M,W$4,HNTopUp!$B:$B,'May Payment'!$B65)</f>
        <v>0</v>
      </c>
      <c r="X65" s="7">
        <f>SUMIFS(HNTopUp!$Z:$Z,HNTopUp!$M:$M,X$4,HNTopUp!$B:$B,'May Payment'!$B65)</f>
        <v>562.61538461538464</v>
      </c>
      <c r="Y65" s="7">
        <f>SUMIFS(HNTopUp!$Z:$Z,HNTopUp!$M:$M,Y$4,HNTopUp!$B:$B,'May Payment'!$B65)</f>
        <v>0</v>
      </c>
      <c r="Z65" s="7">
        <f>SUMIFS(HNTopUp!$Z:$Z,HNTopUp!$M:$M,Z$4,HNTopUp!$B:$B,'May Payment'!$B65)</f>
        <v>0</v>
      </c>
      <c r="AA65" s="7">
        <f>SUMIFS(POST16!$Z:$Z,POST16!$M:$M,AA$4,POST16!$Q:$Q,'May Payment'!$H65)</f>
        <v>0</v>
      </c>
      <c r="AB65" s="7">
        <f>SUMIFS(POST16!$Z:$Z,POST16!$M:$M,AB$4,POST16!$Q:$Q,'May Payment'!$H65)</f>
        <v>0</v>
      </c>
      <c r="AC65" s="7">
        <f>SUMIFS(POST16!$Z:$Z,POST16!$M:$M,AC$4,POST16!$Q:$Q,'May Payment'!$H65)</f>
        <v>0</v>
      </c>
      <c r="AD65" s="7">
        <f>SUMIFS(POST16!$Z:$Z,POST16!$M:$M,AD$4,POST16!$Q:$Q,'May Payment'!$H65)</f>
        <v>0</v>
      </c>
      <c r="AE65" s="7">
        <f>SUMIFS(POST16!$Z:$Z,POST16!$M:$M,AE$4,POST16!$Q:$Q,'May Payment'!$H65)</f>
        <v>0</v>
      </c>
      <c r="AF65" s="7">
        <f>SUMIFS(MISC!$Z:$Z,MISC!$M:$M,AF$4,MISC!$Q:$Q,H65)</f>
        <v>0</v>
      </c>
      <c r="AG65" s="7">
        <f>SUMIFS(MISC!$Z:$Z,MISC!$M:$M,AG$4,MISC!$Q:$Q,H65)</f>
        <v>0</v>
      </c>
      <c r="AH65" s="7">
        <f>SUMIFS(Asylum!$Z:$Z,Asylum!$M:$M,AH$4,Asylum!$Q:$Q,'May Payment'!$H65)</f>
        <v>0</v>
      </c>
      <c r="AI65" s="7">
        <f>SUMIFS(PESports!$Z:$Z,PESports!$M:$M,AI$4,PESports!$Q:$Q,'May Payment'!$H65)</f>
        <v>8142</v>
      </c>
      <c r="AJ65" s="5">
        <f t="shared" si="9"/>
        <v>206114.11653050903</v>
      </c>
      <c r="AK65" s="120">
        <f t="shared" si="3"/>
        <v>170774.74</v>
      </c>
      <c r="AL65" s="369">
        <f t="shared" si="2"/>
        <v>35339.376530509035</v>
      </c>
      <c r="AM65" s="120"/>
      <c r="AN65" s="490"/>
      <c r="AO65" s="490">
        <v>170774.74</v>
      </c>
      <c r="AP65" s="518">
        <f t="shared" si="4"/>
        <v>170774.74</v>
      </c>
      <c r="AQ65" s="120">
        <f t="shared" si="10"/>
        <v>170774.74</v>
      </c>
      <c r="AR65" s="49">
        <f t="shared" si="11"/>
        <v>35339.376530509035</v>
      </c>
      <c r="AS65" s="490"/>
      <c r="AT65" s="469">
        <f t="shared" si="12"/>
        <v>170774.74</v>
      </c>
      <c r="AU65" s="49">
        <f t="shared" si="13"/>
        <v>35339.376530509035</v>
      </c>
      <c r="AV65" s="5"/>
      <c r="AY65" s="120"/>
    </row>
    <row r="66" spans="1:52" x14ac:dyDescent="0.3">
      <c r="B66">
        <v>3023512</v>
      </c>
      <c r="C66">
        <v>3512</v>
      </c>
      <c r="D66" t="s">
        <v>166</v>
      </c>
      <c r="H66" t="s">
        <v>167</v>
      </c>
      <c r="I66" t="s">
        <v>168</v>
      </c>
      <c r="J66" s="7">
        <f>IFERROR(_xlfn.XLOOKUP(H66,'APT 25-26'!D:D,'APT 25-26'!CR:CR),"")</f>
        <v>133408.86292560364</v>
      </c>
      <c r="K66" s="7">
        <f>SUMIFS(NurserySupplement!$Z:$Z,NurserySupplement!$M:$M,K$4,NurserySupplement!$B:$B,B66)</f>
        <v>0</v>
      </c>
      <c r="L66" s="7"/>
      <c r="M66" s="7">
        <f>SUMIFS(HNPlaces!$Z:$Z,HNPlaces!$M:$M,M$4,HNPlaces!$Q:$Q,'May Payment'!$H66)</f>
        <v>0</v>
      </c>
      <c r="N66" s="7">
        <f>SUMIFS(HNPlaces!$Z:$Z,HNPlaces!$M:$M,N$4,HNPlaces!$Q:$Q,'May Payment'!$H66)</f>
        <v>0</v>
      </c>
      <c r="O66" s="7">
        <f>SUMIFS(HNPlaces!$Z:$Z,HNPlaces!$M:$M,O$4,HNPlaces!$Q:$Q,'May Payment'!$H66)</f>
        <v>0</v>
      </c>
      <c r="P66" s="7">
        <f>SUMIFS(HNPlaces!$Z:$Z,HNPlaces!$M:$M,P$4,HNPlaces!$Q:$Q,'May Payment'!$H66)</f>
        <v>0</v>
      </c>
      <c r="Q66" s="7">
        <f>SUMIFS(HNPlaces!$Z:$Z,HNPlaces!$M:$M,Q$4,HNPlaces!$Q:$Q,'May Payment'!$H66)</f>
        <v>0</v>
      </c>
      <c r="R66" s="7">
        <f>SUMIFS(HNPlaces!$Z:$Z,HNPlaces!$M:$M,R$4,HNPlaces!$Q:$Q,'May Payment'!$H66)</f>
        <v>0</v>
      </c>
      <c r="S66" s="7">
        <f>SUMIFS(HNPlaces!$Z:$Z,HNPlaces!$M:$M,S$4,HNPlaces!$Q:$Q,'May Payment'!$H66)</f>
        <v>0</v>
      </c>
      <c r="T66" s="7">
        <f>SUMIFS(HNTopUp!$Z:$Z,HNTopUp!$M:$M,T$4,HNTopUp!B:B,'May Payment'!B66)</f>
        <v>0</v>
      </c>
      <c r="U66" s="7">
        <f>SUMIFS(HNTopUp!$Z:$Z,HNTopUp!$M:$M,U$4,HNTopUp!B:B,'May Payment'!B66)</f>
        <v>4888.1215384615389</v>
      </c>
      <c r="V66" s="7">
        <f>SUMIFS(HNTopUp!$Z:$Z,HNTopUp!$M:$M,V$4,HNTopUp!$B:$B,'May Payment'!$B66)</f>
        <v>0</v>
      </c>
      <c r="W66" s="7">
        <f>SUMIFS(HNTopUp!$Z:$Z,HNTopUp!$M:$M,W$4,HNTopUp!$B:$B,'May Payment'!$B66)</f>
        <v>0</v>
      </c>
      <c r="X66" s="7">
        <f>SUMIFS(HNTopUp!$Z:$Z,HNTopUp!$M:$M,X$4,HNTopUp!$B:$B,'May Payment'!$B66)</f>
        <v>0</v>
      </c>
      <c r="Y66" s="7">
        <f>SUMIFS(HNTopUp!$Z:$Z,HNTopUp!$M:$M,Y$4,HNTopUp!$B:$B,'May Payment'!$B66)</f>
        <v>0</v>
      </c>
      <c r="Z66" s="7">
        <f>SUMIFS(HNTopUp!$Z:$Z,HNTopUp!$M:$M,Z$4,HNTopUp!$B:$B,'May Payment'!$B66)</f>
        <v>0</v>
      </c>
      <c r="AA66" s="7">
        <f>SUMIFS(POST16!$Z:$Z,POST16!$M:$M,AA$4,POST16!$Q:$Q,'May Payment'!$H66)</f>
        <v>0</v>
      </c>
      <c r="AB66" s="7">
        <f>SUMIFS(POST16!$Z:$Z,POST16!$M:$M,AB$4,POST16!$Q:$Q,'May Payment'!$H66)</f>
        <v>0</v>
      </c>
      <c r="AC66" s="7">
        <f>SUMIFS(POST16!$Z:$Z,POST16!$M:$M,AC$4,POST16!$Q:$Q,'May Payment'!$H66)</f>
        <v>0</v>
      </c>
      <c r="AD66" s="7">
        <f>SUMIFS(POST16!$Z:$Z,POST16!$M:$M,AD$4,POST16!$Q:$Q,'May Payment'!$H66)</f>
        <v>0</v>
      </c>
      <c r="AE66" s="7">
        <f>SUMIFS(POST16!$Z:$Z,POST16!$M:$M,AE$4,POST16!$Q:$Q,'May Payment'!$H66)</f>
        <v>0</v>
      </c>
      <c r="AF66" s="7">
        <f>SUMIFS(MISC!$Z:$Z,MISC!$M:$M,AF$4,MISC!$Q:$Q,H66)</f>
        <v>0</v>
      </c>
      <c r="AG66" s="7">
        <f>SUMIFS(MISC!$Z:$Z,MISC!$M:$M,AG$4,MISC!$Q:$Q,H66)</f>
        <v>0</v>
      </c>
      <c r="AH66" s="7">
        <f>SUMIFS(Asylum!$Z:$Z,Asylum!$M:$M,AH$4,Asylum!$Q:$Q,'May Payment'!$H66)</f>
        <v>0</v>
      </c>
      <c r="AI66" s="7">
        <f>SUMIFS(PESports!$Z:$Z,PESports!$M:$M,AI$4,PESports!$Q:$Q,'May Payment'!$H66)</f>
        <v>7912</v>
      </c>
      <c r="AJ66" s="5">
        <f t="shared" si="9"/>
        <v>146208.98446406517</v>
      </c>
      <c r="AK66" s="120"/>
      <c r="AL66" s="369">
        <f t="shared" si="2"/>
        <v>146208.98446406517</v>
      </c>
      <c r="AN66" s="490"/>
      <c r="AO66" s="490" t="s">
        <v>24697</v>
      </c>
      <c r="AP66" s="518"/>
      <c r="AR66" s="388"/>
      <c r="AS66" s="5"/>
      <c r="AU66" s="288"/>
      <c r="AV66" s="5"/>
    </row>
    <row r="67" spans="1:52" x14ac:dyDescent="0.3">
      <c r="A67" s="5"/>
      <c r="B67">
        <v>3023513</v>
      </c>
      <c r="C67">
        <v>3513</v>
      </c>
      <c r="D67" t="s">
        <v>76</v>
      </c>
      <c r="H67" t="s">
        <v>77</v>
      </c>
      <c r="I67" t="s">
        <v>78</v>
      </c>
      <c r="J67" s="7">
        <f>IFERROR(_xlfn.XLOOKUP(H67,'APT 25-26'!D:D,'APT 25-26'!CR:CR),"")</f>
        <v>154495.30312693011</v>
      </c>
      <c r="K67" s="7">
        <f>SUMIFS(NurserySupplement!$Z:$Z,NurserySupplement!$M:$M,K$4,NurserySupplement!$B:$B,B67)</f>
        <v>0</v>
      </c>
      <c r="L67" s="7"/>
      <c r="M67" s="7">
        <f>SUMIFS(HNPlaces!$Z:$Z,HNPlaces!$M:$M,M$4,HNPlaces!$Q:$Q,'May Payment'!$H67)</f>
        <v>0</v>
      </c>
      <c r="N67" s="7">
        <f>SUMIFS(HNPlaces!$Z:$Z,HNPlaces!$M:$M,N$4,HNPlaces!$Q:$Q,'May Payment'!$H67)</f>
        <v>0</v>
      </c>
      <c r="O67" s="7">
        <f>SUMIFS(HNPlaces!$Z:$Z,HNPlaces!$M:$M,O$4,HNPlaces!$Q:$Q,'May Payment'!$H67)</f>
        <v>0</v>
      </c>
      <c r="P67" s="7">
        <f>SUMIFS(HNPlaces!$Z:$Z,HNPlaces!$M:$M,P$4,HNPlaces!$Q:$Q,'May Payment'!$H67)</f>
        <v>0</v>
      </c>
      <c r="Q67" s="7">
        <f>SUMIFS(HNPlaces!$Z:$Z,HNPlaces!$M:$M,Q$4,HNPlaces!$Q:$Q,'May Payment'!$H67)</f>
        <v>0</v>
      </c>
      <c r="R67" s="7">
        <f>SUMIFS(HNPlaces!$Z:$Z,HNPlaces!$M:$M,R$4,HNPlaces!$Q:$Q,'May Payment'!$H67)</f>
        <v>0</v>
      </c>
      <c r="S67" s="7">
        <f>SUMIFS(HNPlaces!$Z:$Z,HNPlaces!$M:$M,S$4,HNPlaces!$Q:$Q,'May Payment'!$H67)</f>
        <v>0</v>
      </c>
      <c r="T67" s="7">
        <f>SUMIFS(HNTopUp!$Z:$Z,HNTopUp!$M:$M,T$4,HNTopUp!B:B,'May Payment'!B67)</f>
        <v>0</v>
      </c>
      <c r="U67" s="7">
        <f>SUMIFS(HNTopUp!$Z:$Z,HNTopUp!$M:$M,U$4,HNTopUp!B:B,'May Payment'!B67)</f>
        <v>5798.5384615384619</v>
      </c>
      <c r="V67" s="7">
        <f>SUMIFS(HNTopUp!$Z:$Z,HNTopUp!$M:$M,V$4,HNTopUp!$B:$B,'May Payment'!$B67)</f>
        <v>0</v>
      </c>
      <c r="W67" s="7">
        <f>SUMIFS(HNTopUp!$Z:$Z,HNTopUp!$M:$M,W$4,HNTopUp!$B:$B,'May Payment'!$B67)</f>
        <v>0</v>
      </c>
      <c r="X67" s="7">
        <f>SUMIFS(HNTopUp!$Z:$Z,HNTopUp!$M:$M,X$4,HNTopUp!$B:$B,'May Payment'!$B67)</f>
        <v>0</v>
      </c>
      <c r="Y67" s="7">
        <f>SUMIFS(HNTopUp!$Z:$Z,HNTopUp!$M:$M,Y$4,HNTopUp!$B:$B,'May Payment'!$B67)</f>
        <v>0</v>
      </c>
      <c r="Z67" s="7">
        <f>SUMIFS(HNTopUp!$Z:$Z,HNTopUp!$M:$M,Z$4,HNTopUp!$B:$B,'May Payment'!$B67)</f>
        <v>0</v>
      </c>
      <c r="AA67" s="7">
        <f>SUMIFS(POST16!$Z:$Z,POST16!$M:$M,AA$4,POST16!$Q:$Q,'May Payment'!$H67)</f>
        <v>0</v>
      </c>
      <c r="AB67" s="7">
        <f>SUMIFS(POST16!$Z:$Z,POST16!$M:$M,AB$4,POST16!$Q:$Q,'May Payment'!$H67)</f>
        <v>0</v>
      </c>
      <c r="AC67" s="7">
        <f>SUMIFS(POST16!$Z:$Z,POST16!$M:$M,AC$4,POST16!$Q:$Q,'May Payment'!$H67)</f>
        <v>0</v>
      </c>
      <c r="AD67" s="7">
        <f>SUMIFS(POST16!$Z:$Z,POST16!$M:$M,AD$4,POST16!$Q:$Q,'May Payment'!$H67)</f>
        <v>0</v>
      </c>
      <c r="AE67" s="7">
        <f>SUMIFS(POST16!$Z:$Z,POST16!$M:$M,AE$4,POST16!$Q:$Q,'May Payment'!$H67)</f>
        <v>0</v>
      </c>
      <c r="AF67" s="7">
        <f>SUMIFS(MISC!$Z:$Z,MISC!$M:$M,AF$4,MISC!$Q:$Q,H67)</f>
        <v>0</v>
      </c>
      <c r="AG67" s="7">
        <f>SUMIFS(MISC!$Z:$Z,MISC!$M:$M,AG$4,MISC!$Q:$Q,H67)</f>
        <v>0</v>
      </c>
      <c r="AH67" s="7">
        <f>SUMIFS(Asylum!$Z:$Z,Asylum!$M:$M,AH$4,Asylum!$Q:$Q,'May Payment'!$H67)</f>
        <v>0</v>
      </c>
      <c r="AI67" s="7">
        <f>SUMIFS(PESports!$Z:$Z,PESports!$M:$M,AI$4,PESports!$Q:$Q,'May Payment'!$H67)</f>
        <v>14679</v>
      </c>
      <c r="AJ67" s="5">
        <f t="shared" si="9"/>
        <v>174972.84158846858</v>
      </c>
      <c r="AK67" s="120">
        <f t="shared" si="3"/>
        <v>174152.11000000002</v>
      </c>
      <c r="AL67" s="369">
        <f t="shared" si="2"/>
        <v>820.73158846856677</v>
      </c>
      <c r="AM67" s="120"/>
      <c r="AN67" s="490"/>
      <c r="AO67" s="490">
        <v>174152.11000000002</v>
      </c>
      <c r="AP67" s="518">
        <f t="shared" si="4"/>
        <v>174152.11000000002</v>
      </c>
      <c r="AQ67" s="120">
        <f>IFERROR(IF(AJ67&gt;AO67,AO67,AJ67-1),"")</f>
        <v>174152.11000000002</v>
      </c>
      <c r="AR67" s="49">
        <f>AJ67-AQ67</f>
        <v>820.73158846856677</v>
      </c>
      <c r="AS67" s="490"/>
      <c r="AT67" s="469">
        <f>AQ67+AS67</f>
        <v>174152.11000000002</v>
      </c>
      <c r="AU67" s="49">
        <f>AR67-AS67</f>
        <v>820.73158846856677</v>
      </c>
      <c r="AV67" s="5"/>
      <c r="AY67" s="120"/>
    </row>
    <row r="68" spans="1:52" x14ac:dyDescent="0.3">
      <c r="B68">
        <v>3023514</v>
      </c>
      <c r="C68">
        <v>3514</v>
      </c>
      <c r="D68" t="s">
        <v>193</v>
      </c>
      <c r="E68" t="s">
        <v>748</v>
      </c>
      <c r="H68" t="s">
        <v>194</v>
      </c>
      <c r="I68" t="s">
        <v>195</v>
      </c>
      <c r="J68" s="7">
        <f>IFERROR(_xlfn.XLOOKUP(H68,'APT 25-26'!D:D,'APT 25-26'!CR:CR),"")</f>
        <v>83436.595260503556</v>
      </c>
      <c r="K68" s="7">
        <f>SUMIFS(NurserySupplement!$Z:$Z,NurserySupplement!$M:$M,K$4,NurserySupplement!$B:$B,B68)</f>
        <v>0</v>
      </c>
      <c r="L68" s="7"/>
      <c r="M68" s="7">
        <f>SUMIFS(HNPlaces!$Z:$Z,HNPlaces!$M:$M,M$4,HNPlaces!$Q:$Q,'May Payment'!$H68)</f>
        <v>0</v>
      </c>
      <c r="N68" s="7">
        <f>SUMIFS(HNPlaces!$Z:$Z,HNPlaces!$M:$M,N$4,HNPlaces!$Q:$Q,'May Payment'!$H68)</f>
        <v>0</v>
      </c>
      <c r="O68" s="7">
        <f>SUMIFS(HNPlaces!$Z:$Z,HNPlaces!$M:$M,O$4,HNPlaces!$Q:$Q,'May Payment'!$H68)</f>
        <v>0</v>
      </c>
      <c r="P68" s="7">
        <f>SUMIFS(HNPlaces!$Z:$Z,HNPlaces!$M:$M,P$4,HNPlaces!$Q:$Q,'May Payment'!$H68)</f>
        <v>0</v>
      </c>
      <c r="Q68" s="7">
        <f>SUMIFS(HNPlaces!$Z:$Z,HNPlaces!$M:$M,Q$4,HNPlaces!$Q:$Q,'May Payment'!$H68)</f>
        <v>0</v>
      </c>
      <c r="R68" s="7">
        <f>SUMIFS(HNPlaces!$Z:$Z,HNPlaces!$M:$M,R$4,HNPlaces!$Q:$Q,'May Payment'!$H68)</f>
        <v>0</v>
      </c>
      <c r="S68" s="7">
        <f>SUMIFS(HNPlaces!$Z:$Z,HNPlaces!$M:$M,S$4,HNPlaces!$Q:$Q,'May Payment'!$H68)</f>
        <v>0</v>
      </c>
      <c r="T68" s="7">
        <f>SUMIFS(HNTopUp!$Z:$Z,HNTopUp!$M:$M,T$4,HNTopUp!B:B,'May Payment'!B68)</f>
        <v>0</v>
      </c>
      <c r="U68" s="7">
        <f>SUMIFS(HNTopUp!$Z:$Z,HNTopUp!$M:$M,U$4,HNTopUp!B:B,'May Payment'!B68)</f>
        <v>3934.3846153846152</v>
      </c>
      <c r="V68" s="7">
        <f>SUMIFS(HNTopUp!$Z:$Z,HNTopUp!$M:$M,V$4,HNTopUp!$B:$B,'May Payment'!$B68)</f>
        <v>0</v>
      </c>
      <c r="W68" s="7">
        <f>SUMIFS(HNTopUp!$Z:$Z,HNTopUp!$M:$M,W$4,HNTopUp!$B:$B,'May Payment'!$B68)</f>
        <v>0</v>
      </c>
      <c r="X68" s="7">
        <f>SUMIFS(HNTopUp!$Z:$Z,HNTopUp!$M:$M,X$4,HNTopUp!$B:$B,'May Payment'!$B68)</f>
        <v>0</v>
      </c>
      <c r="Y68" s="7">
        <f>SUMIFS(HNTopUp!$Z:$Z,HNTopUp!$M:$M,Y$4,HNTopUp!$B:$B,'May Payment'!$B68)</f>
        <v>0</v>
      </c>
      <c r="Z68" s="7">
        <f>SUMIFS(HNTopUp!$Z:$Z,HNTopUp!$M:$M,Z$4,HNTopUp!$B:$B,'May Payment'!$B68)</f>
        <v>0</v>
      </c>
      <c r="AA68" s="7">
        <f>SUMIFS(POST16!$Z:$Z,POST16!$M:$M,AA$4,POST16!$Q:$Q,'May Payment'!$H68)</f>
        <v>0</v>
      </c>
      <c r="AB68" s="7">
        <f>SUMIFS(POST16!$Z:$Z,POST16!$M:$M,AB$4,POST16!$Q:$Q,'May Payment'!$H68)</f>
        <v>0</v>
      </c>
      <c r="AC68" s="7">
        <f>SUMIFS(POST16!$Z:$Z,POST16!$M:$M,AC$4,POST16!$Q:$Q,'May Payment'!$H68)</f>
        <v>0</v>
      </c>
      <c r="AD68" s="7">
        <f>SUMIFS(POST16!$Z:$Z,POST16!$M:$M,AD$4,POST16!$Q:$Q,'May Payment'!$H68)</f>
        <v>0</v>
      </c>
      <c r="AE68" s="7">
        <f>SUMIFS(POST16!$Z:$Z,POST16!$M:$M,AE$4,POST16!$Q:$Q,'May Payment'!$H68)</f>
        <v>0</v>
      </c>
      <c r="AF68" s="7">
        <f>SUMIFS(MISC!$Z:$Z,MISC!$M:$M,AF$4,MISC!$Q:$Q,H68)</f>
        <v>0</v>
      </c>
      <c r="AG68" s="7">
        <f>SUMIFS(MISC!$Z:$Z,MISC!$M:$M,AG$4,MISC!$Q:$Q,H68)</f>
        <v>0</v>
      </c>
      <c r="AH68" s="7">
        <f>SUMIFS(Asylum!$Z:$Z,Asylum!$M:$M,AH$4,Asylum!$Q:$Q,'May Payment'!$H68)</f>
        <v>1877.4</v>
      </c>
      <c r="AI68" s="7">
        <f>SUMIFS(PESports!$Z:$Z,PESports!$M:$M,AI$4,PESports!$Q:$Q,'May Payment'!$H68)</f>
        <v>7417</v>
      </c>
      <c r="AJ68" s="5">
        <f t="shared" si="9"/>
        <v>96665.37987588816</v>
      </c>
      <c r="AK68" s="120">
        <f t="shared" si="3"/>
        <v>96664.37987588816</v>
      </c>
      <c r="AL68" s="369">
        <f t="shared" si="2"/>
        <v>1</v>
      </c>
      <c r="AN68" s="490">
        <f>IFERROR(_xlfn.XLOOKUP(B68,'Monthly Payroll Deductions'!B:B,'Monthly Payroll Deductions'!L:L),"0")</f>
        <v>17413.979999999894</v>
      </c>
      <c r="AO68" s="490">
        <v>79929.679999999978</v>
      </c>
      <c r="AP68" s="518">
        <f t="shared" si="4"/>
        <v>97343.659999999873</v>
      </c>
      <c r="AQ68" s="120">
        <f>IFERROR(IF(AJ68&gt;AO68,AO68,AJ68-1),"")</f>
        <v>79929.679999999978</v>
      </c>
      <c r="AR68" s="49">
        <f>AJ68-AQ68</f>
        <v>16735.699875888182</v>
      </c>
      <c r="AS68" s="490">
        <f>IF(AR68&gt;AN68,AN68,AR68-1)</f>
        <v>16734.699875888182</v>
      </c>
      <c r="AT68" s="469">
        <f>AQ68+AS68</f>
        <v>96664.37987588816</v>
      </c>
      <c r="AU68" s="49">
        <f>AR68-AS68</f>
        <v>1</v>
      </c>
      <c r="AV68" s="5"/>
      <c r="AY68" s="490">
        <f>AS68</f>
        <v>16734.699875888182</v>
      </c>
      <c r="AZ68" s="490"/>
    </row>
    <row r="69" spans="1:52" x14ac:dyDescent="0.3">
      <c r="B69">
        <v>3023516</v>
      </c>
      <c r="C69">
        <v>3516</v>
      </c>
      <c r="D69" t="s">
        <v>19</v>
      </c>
      <c r="E69" t="s">
        <v>748</v>
      </c>
      <c r="H69" t="s">
        <v>20</v>
      </c>
      <c r="I69" t="s">
        <v>21</v>
      </c>
      <c r="J69" s="7">
        <f>IFERROR(_xlfn.XLOOKUP(H69,'APT 25-26'!D:D,'APT 25-26'!CR:CR),"")</f>
        <v>81326.421366395502</v>
      </c>
      <c r="K69" s="7">
        <f>SUMIFS(NurserySupplement!$Z:$Z,NurserySupplement!$M:$M,K$4,NurserySupplement!$B:$B,B69)</f>
        <v>0</v>
      </c>
      <c r="L69" s="7"/>
      <c r="M69" s="7">
        <f>SUMIFS(HNPlaces!$Z:$Z,HNPlaces!$M:$M,M$4,HNPlaces!$Q:$Q,'May Payment'!$H69)</f>
        <v>0</v>
      </c>
      <c r="N69" s="7">
        <f>SUMIFS(HNPlaces!$Z:$Z,HNPlaces!$M:$M,N$4,HNPlaces!$Q:$Q,'May Payment'!$H69)</f>
        <v>0</v>
      </c>
      <c r="O69" s="7">
        <f>SUMIFS(HNPlaces!$Z:$Z,HNPlaces!$M:$M,O$4,HNPlaces!$Q:$Q,'May Payment'!$H69)</f>
        <v>0</v>
      </c>
      <c r="P69" s="7">
        <f>SUMIFS(HNPlaces!$Z:$Z,HNPlaces!$M:$M,P$4,HNPlaces!$Q:$Q,'May Payment'!$H69)</f>
        <v>0</v>
      </c>
      <c r="Q69" s="7">
        <f>SUMIFS(HNPlaces!$Z:$Z,HNPlaces!$M:$M,Q$4,HNPlaces!$Q:$Q,'May Payment'!$H69)</f>
        <v>0</v>
      </c>
      <c r="R69" s="7">
        <f>SUMIFS(HNPlaces!$Z:$Z,HNPlaces!$M:$M,R$4,HNPlaces!$Q:$Q,'May Payment'!$H69)</f>
        <v>0</v>
      </c>
      <c r="S69" s="7">
        <f>SUMIFS(HNPlaces!$Z:$Z,HNPlaces!$M:$M,S$4,HNPlaces!$Q:$Q,'May Payment'!$H69)</f>
        <v>0</v>
      </c>
      <c r="T69" s="7">
        <f>SUMIFS(HNTopUp!$Z:$Z,HNTopUp!$M:$M,T$4,HNTopUp!B:B,'May Payment'!B69)</f>
        <v>0</v>
      </c>
      <c r="U69" s="7">
        <f>SUMIFS(HNTopUp!$Z:$Z,HNTopUp!$M:$M,U$4,HNTopUp!B:B,'May Payment'!B69)</f>
        <v>11784.23076923077</v>
      </c>
      <c r="V69" s="7">
        <f>SUMIFS(HNTopUp!$Z:$Z,HNTopUp!$M:$M,V$4,HNTopUp!$B:$B,'May Payment'!$B69)</f>
        <v>0</v>
      </c>
      <c r="W69" s="7">
        <f>SUMIFS(HNTopUp!$Z:$Z,HNTopUp!$M:$M,W$4,HNTopUp!$B:$B,'May Payment'!$B69)</f>
        <v>0</v>
      </c>
      <c r="X69" s="7">
        <f>SUMIFS(HNTopUp!$Z:$Z,HNTopUp!$M:$M,X$4,HNTopUp!$B:$B,'May Payment'!$B69)</f>
        <v>0</v>
      </c>
      <c r="Y69" s="7">
        <f>SUMIFS(HNTopUp!$Z:$Z,HNTopUp!$M:$M,Y$4,HNTopUp!$B:$B,'May Payment'!$B69)</f>
        <v>0</v>
      </c>
      <c r="Z69" s="7">
        <f>SUMIFS(HNTopUp!$Z:$Z,HNTopUp!$M:$M,Z$4,HNTopUp!$B:$B,'May Payment'!$B69)</f>
        <v>0</v>
      </c>
      <c r="AA69" s="7">
        <f>SUMIFS(POST16!$Z:$Z,POST16!$M:$M,AA$4,POST16!$Q:$Q,'May Payment'!$H69)</f>
        <v>0</v>
      </c>
      <c r="AB69" s="7">
        <f>SUMIFS(POST16!$Z:$Z,POST16!$M:$M,AB$4,POST16!$Q:$Q,'May Payment'!$H69)</f>
        <v>0</v>
      </c>
      <c r="AC69" s="7">
        <f>SUMIFS(POST16!$Z:$Z,POST16!$M:$M,AC$4,POST16!$Q:$Q,'May Payment'!$H69)</f>
        <v>0</v>
      </c>
      <c r="AD69" s="7">
        <f>SUMIFS(POST16!$Z:$Z,POST16!$M:$M,AD$4,POST16!$Q:$Q,'May Payment'!$H69)</f>
        <v>0</v>
      </c>
      <c r="AE69" s="7">
        <f>SUMIFS(POST16!$Z:$Z,POST16!$M:$M,AE$4,POST16!$Q:$Q,'May Payment'!$H69)</f>
        <v>0</v>
      </c>
      <c r="AF69" s="7">
        <f>SUMIFS(MISC!$Z:$Z,MISC!$M:$M,AF$4,MISC!$Q:$Q,H69)</f>
        <v>0</v>
      </c>
      <c r="AG69" s="7">
        <f>SUMIFS(MISC!$Z:$Z,MISC!$M:$M,AG$4,MISC!$Q:$Q,H69)</f>
        <v>0</v>
      </c>
      <c r="AH69" s="7">
        <f>SUMIFS(Asylum!$Z:$Z,Asylum!$M:$M,AH$4,Asylum!$Q:$Q,'May Payment'!$H69)</f>
        <v>0</v>
      </c>
      <c r="AI69" s="7">
        <f>SUMIFS(PESports!$Z:$Z,PESports!$M:$M,AI$4,PESports!$Q:$Q,'May Payment'!$H69)</f>
        <v>7375</v>
      </c>
      <c r="AJ69" s="5">
        <f t="shared" si="9"/>
        <v>100485.65213562627</v>
      </c>
      <c r="AK69" s="120">
        <f t="shared" si="3"/>
        <v>100484.65213562627</v>
      </c>
      <c r="AL69" s="369">
        <f t="shared" si="2"/>
        <v>1</v>
      </c>
      <c r="AM69" s="5"/>
      <c r="AN69" s="490">
        <f>IFERROR(_xlfn.XLOOKUP(B69,'Monthly Payroll Deductions'!B:B,'Monthly Payroll Deductions'!L:L),"0")</f>
        <v>224679.55866779966</v>
      </c>
      <c r="AO69" s="490">
        <v>130704.44999999997</v>
      </c>
      <c r="AP69" s="518">
        <f t="shared" si="4"/>
        <v>355384.00866779964</v>
      </c>
      <c r="AQ69" s="120">
        <f>IFERROR(IF(AJ69&gt;AO69,AO69,AJ69-1),"")</f>
        <v>100484.65213562627</v>
      </c>
      <c r="AR69" s="49">
        <f>AJ69-AQ69</f>
        <v>1</v>
      </c>
      <c r="AS69" s="490"/>
      <c r="AT69" s="469">
        <f>AQ69+AS69</f>
        <v>100484.65213562627</v>
      </c>
      <c r="AU69" s="49">
        <f>AR69-AS69</f>
        <v>1</v>
      </c>
      <c r="AV69" s="5"/>
      <c r="AY69" s="120"/>
    </row>
    <row r="70" spans="1:52" x14ac:dyDescent="0.3">
      <c r="B70">
        <v>3023518</v>
      </c>
      <c r="C70">
        <v>3518</v>
      </c>
      <c r="D70" t="s">
        <v>172</v>
      </c>
      <c r="H70" t="s">
        <v>173</v>
      </c>
      <c r="I70" t="s">
        <v>174</v>
      </c>
      <c r="J70" s="7">
        <f>IFERROR(_xlfn.XLOOKUP(H70,'APT 25-26'!D:D,'APT 25-26'!CR:CR),"")</f>
        <v>182129.44212989847</v>
      </c>
      <c r="K70" s="7">
        <f>SUMIFS(NurserySupplement!$Z:$Z,NurserySupplement!$M:$M,K$4,NurserySupplement!$B:$B,B70)</f>
        <v>0</v>
      </c>
      <c r="L70" s="7"/>
      <c r="M70" s="7">
        <f>SUMIFS(HNPlaces!$Z:$Z,HNPlaces!$M:$M,M$4,HNPlaces!$Q:$Q,'May Payment'!$H70)</f>
        <v>0</v>
      </c>
      <c r="N70" s="7">
        <f>SUMIFS(HNPlaces!$Z:$Z,HNPlaces!$M:$M,N$4,HNPlaces!$Q:$Q,'May Payment'!$H70)</f>
        <v>0</v>
      </c>
      <c r="O70" s="7">
        <f>SUMIFS(HNPlaces!$Z:$Z,HNPlaces!$M:$M,O$4,HNPlaces!$Q:$Q,'May Payment'!$H70)</f>
        <v>0</v>
      </c>
      <c r="P70" s="7">
        <f>SUMIFS(HNPlaces!$Z:$Z,HNPlaces!$M:$M,P$4,HNPlaces!$Q:$Q,'May Payment'!$H70)</f>
        <v>0</v>
      </c>
      <c r="Q70" s="7">
        <f>SUMIFS(HNPlaces!$Z:$Z,HNPlaces!$M:$M,Q$4,HNPlaces!$Q:$Q,'May Payment'!$H70)</f>
        <v>0</v>
      </c>
      <c r="R70" s="7">
        <f>SUMIFS(HNPlaces!$Z:$Z,HNPlaces!$M:$M,R$4,HNPlaces!$Q:$Q,'May Payment'!$H70)</f>
        <v>0</v>
      </c>
      <c r="S70" s="7">
        <f>SUMIFS(HNPlaces!$Z:$Z,HNPlaces!$M:$M,S$4,HNPlaces!$Q:$Q,'May Payment'!$H70)</f>
        <v>0</v>
      </c>
      <c r="T70" s="7">
        <f>SUMIFS(HNTopUp!$Z:$Z,HNTopUp!$M:$M,T$4,HNTopUp!B:B,'May Payment'!B70)</f>
        <v>0</v>
      </c>
      <c r="U70" s="7">
        <f>SUMIFS(HNTopUp!$Z:$Z,HNTopUp!$M:$M,U$4,HNTopUp!B:B,'May Payment'!B70)</f>
        <v>12787.781538461539</v>
      </c>
      <c r="V70" s="7">
        <f>SUMIFS(HNTopUp!$Z:$Z,HNTopUp!$M:$M,V$4,HNTopUp!$B:$B,'May Payment'!$B70)</f>
        <v>0</v>
      </c>
      <c r="W70" s="7">
        <f>SUMIFS(HNTopUp!$Z:$Z,HNTopUp!$M:$M,W$4,HNTopUp!$B:$B,'May Payment'!$B70)</f>
        <v>0</v>
      </c>
      <c r="X70" s="7">
        <f>SUMIFS(HNTopUp!$Z:$Z,HNTopUp!$M:$M,X$4,HNTopUp!$B:$B,'May Payment'!$B70)</f>
        <v>0</v>
      </c>
      <c r="Y70" s="7">
        <f>SUMIFS(HNTopUp!$Z:$Z,HNTopUp!$M:$M,Y$4,HNTopUp!$B:$B,'May Payment'!$B70)</f>
        <v>0</v>
      </c>
      <c r="Z70" s="7">
        <f>SUMIFS(HNTopUp!$Z:$Z,HNTopUp!$M:$M,Z$4,HNTopUp!$B:$B,'May Payment'!$B70)</f>
        <v>0</v>
      </c>
      <c r="AA70" s="7">
        <f>SUMIFS(POST16!$Z:$Z,POST16!$M:$M,AA$4,POST16!$Q:$Q,'May Payment'!$H70)</f>
        <v>0</v>
      </c>
      <c r="AB70" s="7">
        <f>SUMIFS(POST16!$Z:$Z,POST16!$M:$M,AB$4,POST16!$Q:$Q,'May Payment'!$H70)</f>
        <v>0</v>
      </c>
      <c r="AC70" s="7">
        <f>SUMIFS(POST16!$Z:$Z,POST16!$M:$M,AC$4,POST16!$Q:$Q,'May Payment'!$H70)</f>
        <v>0</v>
      </c>
      <c r="AD70" s="7">
        <f>SUMIFS(POST16!$Z:$Z,POST16!$M:$M,AD$4,POST16!$Q:$Q,'May Payment'!$H70)</f>
        <v>0</v>
      </c>
      <c r="AE70" s="7">
        <f>SUMIFS(POST16!$Z:$Z,POST16!$M:$M,AE$4,POST16!$Q:$Q,'May Payment'!$H70)</f>
        <v>0</v>
      </c>
      <c r="AF70" s="7">
        <f>SUMIFS(MISC!$Z:$Z,MISC!$M:$M,AF$4,MISC!$Q:$Q,H70)</f>
        <v>0</v>
      </c>
      <c r="AG70" s="7">
        <f>SUMIFS(MISC!$Z:$Z,MISC!$M:$M,AG$4,MISC!$Q:$Q,H70)</f>
        <v>0</v>
      </c>
      <c r="AH70" s="7">
        <f>SUMIFS(Asylum!$Z:$Z,Asylum!$M:$M,AH$4,Asylum!$Q:$Q,'May Payment'!$H70)</f>
        <v>5797.24</v>
      </c>
      <c r="AI70" s="7">
        <f>SUMIFS(PESports!$Z:$Z,PESports!$M:$M,AI$4,PESports!$Q:$Q,'May Payment'!$H70)</f>
        <v>8100</v>
      </c>
      <c r="AJ70" s="5">
        <f t="shared" ref="AJ70:AJ91" si="14">SUM(J70:AI70)</f>
        <v>208814.46366836</v>
      </c>
      <c r="AK70" s="120"/>
      <c r="AL70" s="369">
        <f t="shared" si="2"/>
        <v>208814.46366836</v>
      </c>
      <c r="AN70" s="490"/>
      <c r="AO70" s="490" t="s">
        <v>24697</v>
      </c>
      <c r="AP70" s="518"/>
      <c r="AR70" s="388"/>
      <c r="AS70" s="5"/>
      <c r="AU70" s="288"/>
      <c r="AV70" s="5"/>
    </row>
    <row r="71" spans="1:52" x14ac:dyDescent="0.3">
      <c r="B71">
        <v>3023520</v>
      </c>
      <c r="C71">
        <v>3520</v>
      </c>
      <c r="D71" t="s">
        <v>145</v>
      </c>
      <c r="E71" t="s">
        <v>748</v>
      </c>
      <c r="F71" t="s">
        <v>275</v>
      </c>
      <c r="H71" t="s">
        <v>146</v>
      </c>
      <c r="I71" t="s">
        <v>147</v>
      </c>
      <c r="J71" s="7">
        <f>IFERROR(_xlfn.XLOOKUP(H71,'APT 25-26'!D:D,'APT 25-26'!CR:CR),"")</f>
        <v>157573.87153846154</v>
      </c>
      <c r="K71" s="7">
        <f>SUMIFS(NurserySupplement!$Z:$Z,NurserySupplement!$M:$M,K$4,NurserySupplement!$B:$B,B71)</f>
        <v>0</v>
      </c>
      <c r="L71" s="7"/>
      <c r="M71" s="7">
        <f>SUMIFS(HNPlaces!$Z:$Z,HNPlaces!$M:$M,M$4,HNPlaces!$Q:$Q,'May Payment'!$H71)</f>
        <v>0</v>
      </c>
      <c r="N71" s="7">
        <f>SUMIFS(HNPlaces!$Z:$Z,HNPlaces!$M:$M,N$4,HNPlaces!$Q:$Q,'May Payment'!$H71)</f>
        <v>0</v>
      </c>
      <c r="O71" s="7">
        <f>SUMIFS(HNPlaces!$Z:$Z,HNPlaces!$M:$M,O$4,HNPlaces!$Q:$Q,'May Payment'!$H71)</f>
        <v>0</v>
      </c>
      <c r="P71" s="7">
        <f>SUMIFS(HNPlaces!$Z:$Z,HNPlaces!$M:$M,P$4,HNPlaces!$Q:$Q,'May Payment'!$H71)</f>
        <v>0</v>
      </c>
      <c r="Q71" s="7">
        <f>SUMIFS(HNPlaces!$Z:$Z,HNPlaces!$M:$M,Q$4,HNPlaces!$Q:$Q,'May Payment'!$H71)</f>
        <v>0</v>
      </c>
      <c r="R71" s="7">
        <f>SUMIFS(HNPlaces!$Z:$Z,HNPlaces!$M:$M,R$4,HNPlaces!$Q:$Q,'May Payment'!$H71)</f>
        <v>0</v>
      </c>
      <c r="S71" s="7">
        <f>SUMIFS(HNPlaces!$Z:$Z,HNPlaces!$M:$M,S$4,HNPlaces!$Q:$Q,'May Payment'!$H71)</f>
        <v>0</v>
      </c>
      <c r="T71" s="7">
        <f>SUMIFS(HNTopUp!$Z:$Z,HNTopUp!$M:$M,T$4,HNTopUp!B:B,'May Payment'!B71)</f>
        <v>0</v>
      </c>
      <c r="U71" s="7">
        <f>SUMIFS(HNTopUp!$Z:$Z,HNTopUp!$M:$M,U$4,HNTopUp!B:B,'May Payment'!B71)</f>
        <v>10104.570512820512</v>
      </c>
      <c r="V71" s="7">
        <f>SUMIFS(HNTopUp!$Z:$Z,HNTopUp!$M:$M,V$4,HNTopUp!$B:$B,'May Payment'!$B71)</f>
        <v>0</v>
      </c>
      <c r="W71" s="7">
        <f>SUMIFS(HNTopUp!$Z:$Z,HNTopUp!$M:$M,W$4,HNTopUp!$B:$B,'May Payment'!$B71)</f>
        <v>0</v>
      </c>
      <c r="X71" s="7">
        <f>SUMIFS(HNTopUp!$Z:$Z,HNTopUp!$M:$M,X$4,HNTopUp!$B:$B,'May Payment'!$B71)</f>
        <v>0</v>
      </c>
      <c r="Y71" s="7">
        <f>SUMIFS(HNTopUp!$Z:$Z,HNTopUp!$M:$M,Y$4,HNTopUp!$B:$B,'May Payment'!$B71)</f>
        <v>0</v>
      </c>
      <c r="Z71" s="7">
        <f>SUMIFS(HNTopUp!$Z:$Z,HNTopUp!$M:$M,Z$4,HNTopUp!$B:$B,'May Payment'!$B71)</f>
        <v>0</v>
      </c>
      <c r="AA71" s="7">
        <f>SUMIFS(POST16!$Z:$Z,POST16!$M:$M,AA$4,POST16!$Q:$Q,'May Payment'!$H71)</f>
        <v>0</v>
      </c>
      <c r="AB71" s="7">
        <f>SUMIFS(POST16!$Z:$Z,POST16!$M:$M,AB$4,POST16!$Q:$Q,'May Payment'!$H71)</f>
        <v>0</v>
      </c>
      <c r="AC71" s="7">
        <f>SUMIFS(POST16!$Z:$Z,POST16!$M:$M,AC$4,POST16!$Q:$Q,'May Payment'!$H71)</f>
        <v>0</v>
      </c>
      <c r="AD71" s="7">
        <f>SUMIFS(POST16!$Z:$Z,POST16!$M:$M,AD$4,POST16!$Q:$Q,'May Payment'!$H71)</f>
        <v>0</v>
      </c>
      <c r="AE71" s="7">
        <f>SUMIFS(POST16!$Z:$Z,POST16!$M:$M,AE$4,POST16!$Q:$Q,'May Payment'!$H71)</f>
        <v>0</v>
      </c>
      <c r="AF71" s="7">
        <f>SUMIFS(MISC!$Z:$Z,MISC!$M:$M,AF$4,MISC!$Q:$Q,H71)</f>
        <v>0</v>
      </c>
      <c r="AG71" s="7">
        <f>SUMIFS(MISC!$Z:$Z,MISC!$M:$M,AG$4,MISC!$Q:$Q,H71)</f>
        <v>0</v>
      </c>
      <c r="AH71" s="7">
        <f>SUMIFS(Asylum!$Z:$Z,Asylum!$M:$M,AH$4,Asylum!$Q:$Q,'May Payment'!$H71)</f>
        <v>0</v>
      </c>
      <c r="AI71" s="7">
        <f>SUMIFS(PESports!$Z:$Z,PESports!$M:$M,AI$4,PESports!$Q:$Q,'May Payment'!$H71)</f>
        <v>8171</v>
      </c>
      <c r="AJ71" s="5">
        <f t="shared" si="14"/>
        <v>175849.44205128204</v>
      </c>
      <c r="AK71" s="120">
        <f t="shared" si="3"/>
        <v>175848.44205128204</v>
      </c>
      <c r="AL71" s="369">
        <f t="shared" si="2"/>
        <v>1</v>
      </c>
      <c r="AM71" s="5"/>
      <c r="AN71" s="490"/>
      <c r="AO71" s="490">
        <v>185388.65999999992</v>
      </c>
      <c r="AP71" s="518">
        <f t="shared" si="4"/>
        <v>185388.65999999992</v>
      </c>
      <c r="AQ71" s="120">
        <f>IFERROR(IF(AJ71&gt;AO71,AO71,AJ71-1),"")</f>
        <v>175848.44205128204</v>
      </c>
      <c r="AR71" s="49">
        <f>AJ71-AQ71</f>
        <v>1</v>
      </c>
      <c r="AS71" s="490"/>
      <c r="AT71" s="469">
        <f>AQ71+AS71</f>
        <v>175848.44205128204</v>
      </c>
      <c r="AU71" s="49">
        <f>AR71-AS71</f>
        <v>1</v>
      </c>
      <c r="AV71" s="5"/>
      <c r="AY71" s="120"/>
    </row>
    <row r="72" spans="1:52" x14ac:dyDescent="0.3">
      <c r="B72">
        <v>3023523</v>
      </c>
      <c r="C72">
        <v>3523</v>
      </c>
      <c r="D72" t="s">
        <v>203</v>
      </c>
      <c r="H72" t="s">
        <v>204</v>
      </c>
      <c r="I72" t="s">
        <v>205</v>
      </c>
      <c r="J72" s="7">
        <f>IFERROR(_xlfn.XLOOKUP(H72,'APT 25-26'!D:D,'APT 25-26'!CR:CR),"")</f>
        <v>268666.63042020414</v>
      </c>
      <c r="K72" s="7">
        <f>SUMIFS(NurserySupplement!$Z:$Z,NurserySupplement!$M:$M,K$4,NurserySupplement!$B:$B,B72)</f>
        <v>0</v>
      </c>
      <c r="L72" s="7"/>
      <c r="M72" s="7">
        <f>SUMIFS(HNPlaces!$Z:$Z,HNPlaces!$M:$M,M$4,HNPlaces!$Q:$Q,'May Payment'!$H72)</f>
        <v>0</v>
      </c>
      <c r="N72" s="7">
        <f>SUMIFS(HNPlaces!$Z:$Z,HNPlaces!$M:$M,N$4,HNPlaces!$Q:$Q,'May Payment'!$H72)</f>
        <v>0</v>
      </c>
      <c r="O72" s="7">
        <f>SUMIFS(HNPlaces!$Z:$Z,HNPlaces!$M:$M,O$4,HNPlaces!$Q:$Q,'May Payment'!$H72)</f>
        <v>0</v>
      </c>
      <c r="P72" s="7">
        <f>SUMIFS(HNPlaces!$Z:$Z,HNPlaces!$M:$M,P$4,HNPlaces!$Q:$Q,'May Payment'!$H72)</f>
        <v>0</v>
      </c>
      <c r="Q72" s="7">
        <f>SUMIFS(HNPlaces!$Z:$Z,HNPlaces!$M:$M,Q$4,HNPlaces!$Q:$Q,'May Payment'!$H72)</f>
        <v>0</v>
      </c>
      <c r="R72" s="7">
        <f>SUMIFS(HNPlaces!$Z:$Z,HNPlaces!$M:$M,R$4,HNPlaces!$Q:$Q,'May Payment'!$H72)</f>
        <v>0</v>
      </c>
      <c r="S72" s="7">
        <f>SUMIFS(HNPlaces!$Z:$Z,HNPlaces!$M:$M,S$4,HNPlaces!$Q:$Q,'May Payment'!$H72)</f>
        <v>0</v>
      </c>
      <c r="T72" s="7">
        <f>SUMIFS(HNTopUp!$Z:$Z,HNTopUp!$M:$M,T$4,HNTopUp!B:B,'May Payment'!B72)</f>
        <v>0</v>
      </c>
      <c r="U72" s="7">
        <f>SUMIFS(HNTopUp!$Z:$Z,HNTopUp!$M:$M,U$4,HNTopUp!B:B,'May Payment'!B72)</f>
        <v>20702.76923076923</v>
      </c>
      <c r="V72" s="7">
        <f>SUMIFS(HNTopUp!$Z:$Z,HNTopUp!$M:$M,V$4,HNTopUp!$B:$B,'May Payment'!$B72)</f>
        <v>0</v>
      </c>
      <c r="W72" s="7">
        <f>SUMIFS(HNTopUp!$Z:$Z,HNTopUp!$M:$M,W$4,HNTopUp!$B:$B,'May Payment'!$B72)</f>
        <v>0</v>
      </c>
      <c r="X72" s="7">
        <f>SUMIFS(HNTopUp!$Z:$Z,HNTopUp!$M:$M,X$4,HNTopUp!$B:$B,'May Payment'!$B72)</f>
        <v>275.76923076923077</v>
      </c>
      <c r="Y72" s="7">
        <f>SUMIFS(HNTopUp!$Z:$Z,HNTopUp!$M:$M,Y$4,HNTopUp!$B:$B,'May Payment'!$B72)</f>
        <v>0</v>
      </c>
      <c r="Z72" s="7">
        <f>SUMIFS(HNTopUp!$Z:$Z,HNTopUp!$M:$M,Z$4,HNTopUp!$B:$B,'May Payment'!$B72)</f>
        <v>0</v>
      </c>
      <c r="AA72" s="7">
        <f>SUMIFS(POST16!$Z:$Z,POST16!$M:$M,AA$4,POST16!$Q:$Q,'May Payment'!$H72)</f>
        <v>0</v>
      </c>
      <c r="AB72" s="7">
        <f>SUMIFS(POST16!$Z:$Z,POST16!$M:$M,AB$4,POST16!$Q:$Q,'May Payment'!$H72)</f>
        <v>0</v>
      </c>
      <c r="AC72" s="7">
        <f>SUMIFS(POST16!$Z:$Z,POST16!$M:$M,AC$4,POST16!$Q:$Q,'May Payment'!$H72)</f>
        <v>0</v>
      </c>
      <c r="AD72" s="7">
        <f>SUMIFS(POST16!$Z:$Z,POST16!$M:$M,AD$4,POST16!$Q:$Q,'May Payment'!$H72)</f>
        <v>0</v>
      </c>
      <c r="AE72" s="7">
        <f>SUMIFS(POST16!$Z:$Z,POST16!$M:$M,AE$4,POST16!$Q:$Q,'May Payment'!$H72)</f>
        <v>0</v>
      </c>
      <c r="AF72" s="7">
        <f>SUMIFS(MISC!$Z:$Z,MISC!$M:$M,AF$4,MISC!$Q:$Q,H72)</f>
        <v>0</v>
      </c>
      <c r="AG72" s="7">
        <f>SUMIFS(MISC!$Z:$Z,MISC!$M:$M,AG$4,MISC!$Q:$Q,H72)</f>
        <v>0</v>
      </c>
      <c r="AH72" s="7">
        <f>SUMIFS(Asylum!$Z:$Z,Asylum!$M:$M,AH$4,Asylum!$Q:$Q,'May Payment'!$H72)</f>
        <v>0</v>
      </c>
      <c r="AI72" s="7">
        <f>SUMIFS(PESports!$Z:$Z,PESports!$M:$M,AI$4,PESports!$Q:$Q,'May Payment'!$H72)</f>
        <v>8900</v>
      </c>
      <c r="AJ72" s="5">
        <f t="shared" si="14"/>
        <v>298545.16888174263</v>
      </c>
      <c r="AK72" s="120"/>
      <c r="AL72" s="369">
        <f t="shared" ref="AL72:AL91" si="15">AJ72-AK72</f>
        <v>298545.16888174263</v>
      </c>
      <c r="AN72" s="490"/>
      <c r="AO72" s="490" t="s">
        <v>24697</v>
      </c>
      <c r="AP72" s="518"/>
      <c r="AR72" s="388"/>
      <c r="AS72" s="5"/>
      <c r="AU72" s="288"/>
      <c r="AV72" s="5"/>
    </row>
    <row r="73" spans="1:52" x14ac:dyDescent="0.3">
      <c r="B73">
        <v>3023524</v>
      </c>
      <c r="C73">
        <v>3524</v>
      </c>
      <c r="D73" t="s">
        <v>187</v>
      </c>
      <c r="E73" t="s">
        <v>748</v>
      </c>
      <c r="H73" t="s">
        <v>188</v>
      </c>
      <c r="I73" t="s">
        <v>189</v>
      </c>
      <c r="J73" s="7">
        <f>IFERROR(_xlfn.XLOOKUP(H73,'APT 25-26'!D:D,'APT 25-26'!CR:CR),"")</f>
        <v>85419.528801783759</v>
      </c>
      <c r="K73" s="7">
        <f>SUMIFS(NurserySupplement!$Z:$Z,NurserySupplement!$M:$M,K$4,NurserySupplement!$B:$B,B73)</f>
        <v>0</v>
      </c>
      <c r="L73" s="7"/>
      <c r="M73" s="7">
        <f>SUMIFS(HNPlaces!$Z:$Z,HNPlaces!$M:$M,M$4,HNPlaces!$Q:$Q,'May Payment'!$H73)</f>
        <v>0</v>
      </c>
      <c r="N73" s="7">
        <f>SUMIFS(HNPlaces!$Z:$Z,HNPlaces!$M:$M,N$4,HNPlaces!$Q:$Q,'May Payment'!$H73)</f>
        <v>0</v>
      </c>
      <c r="O73" s="7">
        <f>SUMIFS(HNPlaces!$Z:$Z,HNPlaces!$M:$M,O$4,HNPlaces!$Q:$Q,'May Payment'!$H73)</f>
        <v>0</v>
      </c>
      <c r="P73" s="7">
        <f>SUMIFS(HNPlaces!$Z:$Z,HNPlaces!$M:$M,P$4,HNPlaces!$Q:$Q,'May Payment'!$H73)</f>
        <v>0</v>
      </c>
      <c r="Q73" s="7">
        <f>SUMIFS(HNPlaces!$Z:$Z,HNPlaces!$M:$M,Q$4,HNPlaces!$Q:$Q,'May Payment'!$H73)</f>
        <v>0</v>
      </c>
      <c r="R73" s="7">
        <f>SUMIFS(HNPlaces!$Z:$Z,HNPlaces!$M:$M,R$4,HNPlaces!$Q:$Q,'May Payment'!$H73)</f>
        <v>0</v>
      </c>
      <c r="S73" s="7">
        <f>SUMIFS(HNPlaces!$Z:$Z,HNPlaces!$M:$M,S$4,HNPlaces!$Q:$Q,'May Payment'!$H73)</f>
        <v>0</v>
      </c>
      <c r="T73" s="7">
        <f>SUMIFS(HNTopUp!$Z:$Z,HNTopUp!$M:$M,T$4,HNTopUp!B:B,'May Payment'!B73)</f>
        <v>0</v>
      </c>
      <c r="U73" s="7">
        <f>SUMIFS(HNTopUp!$Z:$Z,HNTopUp!$M:$M,U$4,HNTopUp!B:B,'May Payment'!B73)</f>
        <v>6626.7692307692305</v>
      </c>
      <c r="V73" s="7">
        <f>SUMIFS(HNTopUp!$Z:$Z,HNTopUp!$M:$M,V$4,HNTopUp!$B:$B,'May Payment'!$B73)</f>
        <v>0</v>
      </c>
      <c r="W73" s="7">
        <f>SUMIFS(HNTopUp!$Z:$Z,HNTopUp!$M:$M,W$4,HNTopUp!$B:$B,'May Payment'!$B73)</f>
        <v>0</v>
      </c>
      <c r="X73" s="7">
        <f>SUMIFS(HNTopUp!$Z:$Z,HNTopUp!$M:$M,X$4,HNTopUp!$B:$B,'May Payment'!$B73)</f>
        <v>0</v>
      </c>
      <c r="Y73" s="7">
        <f>SUMIFS(HNTopUp!$Z:$Z,HNTopUp!$M:$M,Y$4,HNTopUp!$B:$B,'May Payment'!$B73)</f>
        <v>0</v>
      </c>
      <c r="Z73" s="7">
        <f>SUMIFS(HNTopUp!$Z:$Z,HNTopUp!$M:$M,Z$4,HNTopUp!$B:$B,'May Payment'!$B73)</f>
        <v>0</v>
      </c>
      <c r="AA73" s="7">
        <f>SUMIFS(POST16!$Z:$Z,POST16!$M:$M,AA$4,POST16!$Q:$Q,'May Payment'!$H73)</f>
        <v>0</v>
      </c>
      <c r="AB73" s="7">
        <f>SUMIFS(POST16!$Z:$Z,POST16!$M:$M,AB$4,POST16!$Q:$Q,'May Payment'!$H73)</f>
        <v>0</v>
      </c>
      <c r="AC73" s="7">
        <f>SUMIFS(POST16!$Z:$Z,POST16!$M:$M,AC$4,POST16!$Q:$Q,'May Payment'!$H73)</f>
        <v>0</v>
      </c>
      <c r="AD73" s="7">
        <f>SUMIFS(POST16!$Z:$Z,POST16!$M:$M,AD$4,POST16!$Q:$Q,'May Payment'!$H73)</f>
        <v>0</v>
      </c>
      <c r="AE73" s="7">
        <f>SUMIFS(POST16!$Z:$Z,POST16!$M:$M,AE$4,POST16!$Q:$Q,'May Payment'!$H73)</f>
        <v>0</v>
      </c>
      <c r="AF73" s="7">
        <f>SUMIFS(MISC!$Z:$Z,MISC!$M:$M,AF$4,MISC!$Q:$Q,H73)</f>
        <v>0</v>
      </c>
      <c r="AG73" s="7">
        <f>SUMIFS(MISC!$Z:$Z,MISC!$M:$M,AG$4,MISC!$Q:$Q,H73)</f>
        <v>0</v>
      </c>
      <c r="AH73" s="7">
        <f>SUMIFS(Asylum!$Z:$Z,Asylum!$M:$M,AH$4,Asylum!$Q:$Q,'May Payment'!$H73)</f>
        <v>0</v>
      </c>
      <c r="AI73" s="7">
        <f>SUMIFS(PESports!$Z:$Z,PESports!$M:$M,AI$4,PESports!$Q:$Q,'May Payment'!$H73)</f>
        <v>7412</v>
      </c>
      <c r="AJ73" s="5">
        <f t="shared" si="14"/>
        <v>99458.298032552993</v>
      </c>
      <c r="AK73" s="120">
        <f>AT73</f>
        <v>99457.298032552993</v>
      </c>
      <c r="AL73" s="369">
        <f t="shared" si="15"/>
        <v>1</v>
      </c>
      <c r="AM73" s="5"/>
      <c r="AN73" s="490">
        <f>IFERROR(_xlfn.XLOOKUP(B73,'Monthly Payroll Deductions'!B:B,'Monthly Payroll Deductions'!L:L),"0")</f>
        <v>399269.01617785194</v>
      </c>
      <c r="AO73" s="490">
        <v>150881.93000000005</v>
      </c>
      <c r="AP73" s="518">
        <f>AN73+AO73</f>
        <v>550150.94617785199</v>
      </c>
      <c r="AQ73" s="120">
        <f>IFERROR(IF(AJ73&gt;AO73,AO73,AJ73-1),"")</f>
        <v>99457.298032552993</v>
      </c>
      <c r="AR73" s="49">
        <f>AJ73-AQ73</f>
        <v>1</v>
      </c>
      <c r="AS73" s="490"/>
      <c r="AT73" s="469">
        <f>AQ73+AS73</f>
        <v>99457.298032552993</v>
      </c>
      <c r="AU73" s="49">
        <f>AR73-AS73</f>
        <v>1</v>
      </c>
      <c r="AV73" s="5"/>
      <c r="AY73" s="120"/>
    </row>
    <row r="74" spans="1:52" x14ac:dyDescent="0.3">
      <c r="B74">
        <v>3025948</v>
      </c>
      <c r="C74">
        <v>5948</v>
      </c>
      <c r="D74" t="s">
        <v>70</v>
      </c>
      <c r="H74" t="s">
        <v>71</v>
      </c>
      <c r="I74" t="s">
        <v>72</v>
      </c>
      <c r="J74" s="7">
        <f>IFERROR(_xlfn.XLOOKUP(H74,'APT 25-26'!D:D,'APT 25-26'!CR:CR),"")</f>
        <v>78417.433723076931</v>
      </c>
      <c r="K74" s="7">
        <f>SUMIFS(NurserySupplement!$Z:$Z,NurserySupplement!$M:$M,K$4,NurserySupplement!$B:$B,B74)</f>
        <v>0</v>
      </c>
      <c r="L74" s="7"/>
      <c r="M74" s="7">
        <f>SUMIFS(HNPlaces!$Z:$Z,HNPlaces!$M:$M,M$4,HNPlaces!$Q:$Q,'May Payment'!$H74)</f>
        <v>0</v>
      </c>
      <c r="N74" s="7">
        <f>SUMIFS(HNPlaces!$Z:$Z,HNPlaces!$M:$M,N$4,HNPlaces!$Q:$Q,'May Payment'!$H74)</f>
        <v>0</v>
      </c>
      <c r="O74" s="7">
        <f>SUMIFS(HNPlaces!$Z:$Z,HNPlaces!$M:$M,O$4,HNPlaces!$Q:$Q,'May Payment'!$H74)</f>
        <v>0</v>
      </c>
      <c r="P74" s="7">
        <f>SUMIFS(HNPlaces!$Z:$Z,HNPlaces!$M:$M,P$4,HNPlaces!$Q:$Q,'May Payment'!$H74)</f>
        <v>0</v>
      </c>
      <c r="Q74" s="7">
        <f>SUMIFS(HNPlaces!$Z:$Z,HNPlaces!$M:$M,Q$4,HNPlaces!$Q:$Q,'May Payment'!$H74)</f>
        <v>0</v>
      </c>
      <c r="R74" s="7">
        <f>SUMIFS(HNPlaces!$Z:$Z,HNPlaces!$M:$M,R$4,HNPlaces!$Q:$Q,'May Payment'!$H74)</f>
        <v>0</v>
      </c>
      <c r="S74" s="7">
        <f>SUMIFS(HNPlaces!$Z:$Z,HNPlaces!$M:$M,S$4,HNPlaces!$Q:$Q,'May Payment'!$H74)</f>
        <v>0</v>
      </c>
      <c r="T74" s="7">
        <f>SUMIFS(HNTopUp!$Z:$Z,HNTopUp!$M:$M,T$4,HNTopUp!B:B,'May Payment'!B74)</f>
        <v>0</v>
      </c>
      <c r="U74" s="7">
        <f>SUMIFS(HNTopUp!$Z:$Z,HNTopUp!$M:$M,U$4,HNTopUp!B:B,'May Payment'!B74)</f>
        <v>5556.6153846153848</v>
      </c>
      <c r="V74" s="7">
        <f>SUMIFS(HNTopUp!$Z:$Z,HNTopUp!$M:$M,V$4,HNTopUp!$B:$B,'May Payment'!$B74)</f>
        <v>0</v>
      </c>
      <c r="W74" s="7">
        <f>SUMIFS(HNTopUp!$Z:$Z,HNTopUp!$M:$M,W$4,HNTopUp!$B:$B,'May Payment'!$B74)</f>
        <v>0</v>
      </c>
      <c r="X74" s="7">
        <f>SUMIFS(HNTopUp!$Z:$Z,HNTopUp!$M:$M,X$4,HNTopUp!$B:$B,'May Payment'!$B74)</f>
        <v>0</v>
      </c>
      <c r="Y74" s="7">
        <f>SUMIFS(HNTopUp!$Z:$Z,HNTopUp!$M:$M,Y$4,HNTopUp!$B:$B,'May Payment'!$B74)</f>
        <v>0</v>
      </c>
      <c r="Z74" s="7">
        <f>SUMIFS(HNTopUp!$Z:$Z,HNTopUp!$M:$M,Z$4,HNTopUp!$B:$B,'May Payment'!$B74)</f>
        <v>0</v>
      </c>
      <c r="AA74" s="7">
        <f>SUMIFS(POST16!$Z:$Z,POST16!$M:$M,AA$4,POST16!$Q:$Q,'May Payment'!$H74)</f>
        <v>0</v>
      </c>
      <c r="AB74" s="7">
        <f>SUMIFS(POST16!$Z:$Z,POST16!$M:$M,AB$4,POST16!$Q:$Q,'May Payment'!$H74)</f>
        <v>0</v>
      </c>
      <c r="AC74" s="7">
        <f>SUMIFS(POST16!$Z:$Z,POST16!$M:$M,AC$4,POST16!$Q:$Q,'May Payment'!$H74)</f>
        <v>0</v>
      </c>
      <c r="AD74" s="7">
        <f>SUMIFS(POST16!$Z:$Z,POST16!$M:$M,AD$4,POST16!$Q:$Q,'May Payment'!$H74)</f>
        <v>0</v>
      </c>
      <c r="AE74" s="7">
        <f>SUMIFS(POST16!$Z:$Z,POST16!$M:$M,AE$4,POST16!$Q:$Q,'May Payment'!$H74)</f>
        <v>0</v>
      </c>
      <c r="AF74" s="7">
        <f>SUMIFS(MISC!$Z:$Z,MISC!$M:$M,AF$4,MISC!$Q:$Q,H74)</f>
        <v>0</v>
      </c>
      <c r="AG74" s="7">
        <f>SUMIFS(MISC!$Z:$Z,MISC!$M:$M,AG$4,MISC!$Q:$Q,H74)</f>
        <v>0</v>
      </c>
      <c r="AH74" s="7">
        <f>SUMIFS(Asylum!$Z:$Z,Asylum!$M:$M,AH$4,Asylum!$Q:$Q,'May Payment'!$H74)</f>
        <v>0</v>
      </c>
      <c r="AI74" s="7">
        <f>SUMIFS(PESports!$Z:$Z,PESports!$M:$M,AI$4,PESports!$Q:$Q,'May Payment'!$H74)</f>
        <v>7354</v>
      </c>
      <c r="AJ74" s="5">
        <f t="shared" si="14"/>
        <v>91328.049107692321</v>
      </c>
      <c r="AK74" s="120"/>
      <c r="AL74" s="369">
        <f t="shared" si="15"/>
        <v>91328.049107692321</v>
      </c>
      <c r="AN74" s="490"/>
      <c r="AO74" s="490"/>
      <c r="AP74" s="518"/>
      <c r="AR74" s="388"/>
      <c r="AS74" s="7"/>
      <c r="AU74" s="288"/>
      <c r="AV74" s="288"/>
    </row>
    <row r="75" spans="1:52" x14ac:dyDescent="0.3">
      <c r="B75">
        <v>3025949</v>
      </c>
      <c r="C75">
        <v>5949</v>
      </c>
      <c r="D75" t="s">
        <v>85</v>
      </c>
      <c r="H75" t="s">
        <v>86</v>
      </c>
      <c r="I75" t="s">
        <v>87</v>
      </c>
      <c r="J75" s="7">
        <f>IFERROR(_xlfn.XLOOKUP(H75,'APT 25-26'!D:D,'APT 25-26'!CR:CR),"")</f>
        <v>114033.19943479977</v>
      </c>
      <c r="K75" s="7">
        <f>SUMIFS(NurserySupplement!$Z:$Z,NurserySupplement!$M:$M,K$4,NurserySupplement!$B:$B,B75)</f>
        <v>0</v>
      </c>
      <c r="L75" s="7"/>
      <c r="M75" s="7">
        <f>SUMIFS(HNPlaces!$Z:$Z,HNPlaces!$M:$M,M$4,HNPlaces!$Q:$Q,'May Payment'!$H75)</f>
        <v>0</v>
      </c>
      <c r="N75" s="7">
        <f>SUMIFS(HNPlaces!$Z:$Z,HNPlaces!$M:$M,N$4,HNPlaces!$Q:$Q,'May Payment'!$H75)</f>
        <v>0</v>
      </c>
      <c r="O75" s="7">
        <f>SUMIFS(HNPlaces!$Z:$Z,HNPlaces!$M:$M,O$4,HNPlaces!$Q:$Q,'May Payment'!$H75)</f>
        <v>0</v>
      </c>
      <c r="P75" s="7">
        <f>SUMIFS(HNPlaces!$Z:$Z,HNPlaces!$M:$M,P$4,HNPlaces!$Q:$Q,'May Payment'!$H75)</f>
        <v>0</v>
      </c>
      <c r="Q75" s="7">
        <f>SUMIFS(HNPlaces!$Z:$Z,HNPlaces!$M:$M,Q$4,HNPlaces!$Q:$Q,'May Payment'!$H75)</f>
        <v>0</v>
      </c>
      <c r="R75" s="7">
        <f>SUMIFS(HNPlaces!$Z:$Z,HNPlaces!$M:$M,R$4,HNPlaces!$Q:$Q,'May Payment'!$H75)</f>
        <v>0</v>
      </c>
      <c r="S75" s="7">
        <f>SUMIFS(HNPlaces!$Z:$Z,HNPlaces!$M:$M,S$4,HNPlaces!$Q:$Q,'May Payment'!$H75)</f>
        <v>0</v>
      </c>
      <c r="T75" s="7">
        <f>SUMIFS(HNTopUp!$Z:$Z,HNTopUp!$M:$M,T$4,HNTopUp!B:B,'May Payment'!B75)</f>
        <v>0</v>
      </c>
      <c r="U75" s="7">
        <f>SUMIFS(HNTopUp!$Z:$Z,HNTopUp!$M:$M,U$4,HNTopUp!B:B,'May Payment'!B75)</f>
        <v>7910.6730769230771</v>
      </c>
      <c r="V75" s="7">
        <f>SUMIFS(HNTopUp!$Z:$Z,HNTopUp!$M:$M,V$4,HNTopUp!$B:$B,'May Payment'!$B75)</f>
        <v>0</v>
      </c>
      <c r="W75" s="7">
        <f>SUMIFS(HNTopUp!$Z:$Z,HNTopUp!$M:$M,W$4,HNTopUp!$B:$B,'May Payment'!$B75)</f>
        <v>0</v>
      </c>
      <c r="X75" s="7">
        <f>SUMIFS(HNTopUp!$Z:$Z,HNTopUp!$M:$M,X$4,HNTopUp!$B:$B,'May Payment'!$B75)</f>
        <v>0</v>
      </c>
      <c r="Y75" s="7">
        <f>SUMIFS(HNTopUp!$Z:$Z,HNTopUp!$M:$M,Y$4,HNTopUp!$B:$B,'May Payment'!$B75)</f>
        <v>0</v>
      </c>
      <c r="Z75" s="7">
        <f>SUMIFS(HNTopUp!$Z:$Z,HNTopUp!$M:$M,Z$4,HNTopUp!$B:$B,'May Payment'!$B75)</f>
        <v>0</v>
      </c>
      <c r="AA75" s="7">
        <f>SUMIFS(POST16!$Z:$Z,POST16!$M:$M,AA$4,POST16!$Q:$Q,'May Payment'!$H75)</f>
        <v>0</v>
      </c>
      <c r="AB75" s="7">
        <f>SUMIFS(POST16!$Z:$Z,POST16!$M:$M,AB$4,POST16!$Q:$Q,'May Payment'!$H75)</f>
        <v>0</v>
      </c>
      <c r="AC75" s="7">
        <f>SUMIFS(POST16!$Z:$Z,POST16!$M:$M,AC$4,POST16!$Q:$Q,'May Payment'!$H75)</f>
        <v>0</v>
      </c>
      <c r="AD75" s="7">
        <f>SUMIFS(POST16!$Z:$Z,POST16!$M:$M,AD$4,POST16!$Q:$Q,'May Payment'!$H75)</f>
        <v>0</v>
      </c>
      <c r="AE75" s="7">
        <f>SUMIFS(POST16!$Z:$Z,POST16!$M:$M,AE$4,POST16!$Q:$Q,'May Payment'!$H75)</f>
        <v>0</v>
      </c>
      <c r="AF75" s="7">
        <f>SUMIFS(MISC!$Z:$Z,MISC!$M:$M,AF$4,MISC!$Q:$Q,H75)</f>
        <v>0</v>
      </c>
      <c r="AG75" s="7">
        <f>SUMIFS(MISC!$Z:$Z,MISC!$M:$M,AG$4,MISC!$Q:$Q,H75)</f>
        <v>0</v>
      </c>
      <c r="AH75" s="7">
        <f>SUMIFS(Asylum!$Z:$Z,Asylum!$M:$M,AH$4,Asylum!$Q:$Q,'May Payment'!$H75)</f>
        <v>0</v>
      </c>
      <c r="AI75" s="7">
        <f>SUMIFS(PESports!$Z:$Z,PESports!$M:$M,AI$4,PESports!$Q:$Q,'May Payment'!$H75)</f>
        <v>7858</v>
      </c>
      <c r="AJ75" s="5">
        <f t="shared" si="14"/>
        <v>129801.87251172285</v>
      </c>
      <c r="AK75" s="120"/>
      <c r="AL75" s="369">
        <f t="shared" si="15"/>
        <v>129801.87251172285</v>
      </c>
      <c r="AN75" s="490"/>
      <c r="AO75" s="490"/>
      <c r="AP75" s="518"/>
      <c r="AR75" s="388"/>
      <c r="AS75" s="7"/>
      <c r="AU75" s="288"/>
      <c r="AV75" s="288"/>
    </row>
    <row r="76" spans="1:52" x14ac:dyDescent="0.3">
      <c r="B76">
        <v>3024003</v>
      </c>
      <c r="C76">
        <v>4003</v>
      </c>
      <c r="D76" t="s">
        <v>184</v>
      </c>
      <c r="H76" t="s">
        <v>185</v>
      </c>
      <c r="I76" t="s">
        <v>186</v>
      </c>
      <c r="J76" s="7">
        <f>IFERROR(_xlfn.XLOOKUP(H76,'APT 25-26'!D:D,'APT 25-26'!CR:CR),"")</f>
        <v>423246.0988426265</v>
      </c>
      <c r="K76" s="7">
        <f>SUMIFS(NurserySupplement!$Z:$Z,NurserySupplement!$M:$M,K$4,NurserySupplement!$B:$B,B76)</f>
        <v>0</v>
      </c>
      <c r="L76" s="7"/>
      <c r="M76" s="7">
        <f>SUMIFS(HNPlaces!$Z:$Z,HNPlaces!$M:$M,M$4,HNPlaces!$Q:$Q,'May Payment'!$H76)</f>
        <v>0</v>
      </c>
      <c r="N76" s="7">
        <f>SUMIFS(HNPlaces!$Z:$Z,HNPlaces!$M:$M,N$4,HNPlaces!$Q:$Q,'May Payment'!$H76)</f>
        <v>0</v>
      </c>
      <c r="O76" s="7">
        <f>SUMIFS(HNPlaces!$Z:$Z,HNPlaces!$M:$M,O$4,HNPlaces!$Q:$Q,'May Payment'!$H76)</f>
        <v>0</v>
      </c>
      <c r="P76" s="7">
        <f>SUMIFS(HNPlaces!$Z:$Z,HNPlaces!$M:$M,P$4,HNPlaces!$Q:$Q,'May Payment'!$H76)</f>
        <v>0</v>
      </c>
      <c r="Q76" s="7">
        <f>SUMIFS(HNPlaces!$Z:$Z,HNPlaces!$M:$M,Q$4,HNPlaces!$Q:$Q,'May Payment'!$H76)</f>
        <v>0</v>
      </c>
      <c r="R76" s="7">
        <f>SUMIFS(HNPlaces!$Z:$Z,HNPlaces!$M:$M,R$4,HNPlaces!$Q:$Q,'May Payment'!$H76)</f>
        <v>12923.076923076924</v>
      </c>
      <c r="S76" s="7">
        <f>SUMIFS(HNPlaces!$Z:$Z,HNPlaces!$M:$M,S$4,HNPlaces!$Q:$Q,'May Payment'!$H76)</f>
        <v>0</v>
      </c>
      <c r="T76" s="7">
        <f>SUMIFS(HNTopUp!$Z:$Z,HNTopUp!$M:$M,T$4,HNTopUp!B:B,'May Payment'!B76)</f>
        <v>0</v>
      </c>
      <c r="U76" s="7">
        <f>SUMIFS(HNTopUp!$Z:$Z,HNTopUp!$M:$M,U$4,HNTopUp!B:B,'May Payment'!B76)</f>
        <v>9007.0769230769238</v>
      </c>
      <c r="V76" s="7">
        <f>SUMIFS(HNTopUp!$Z:$Z,HNTopUp!$M:$M,V$4,HNTopUp!$B:$B,'May Payment'!$B76)</f>
        <v>0</v>
      </c>
      <c r="W76" s="7">
        <f>SUMIFS(HNTopUp!$Z:$Z,HNTopUp!$M:$M,W$4,HNTopUp!$B:$B,'May Payment'!$B76)</f>
        <v>19719.23076923077</v>
      </c>
      <c r="X76" s="7">
        <f>SUMIFS(HNTopUp!$Z:$Z,HNTopUp!$M:$M,X$4,HNTopUp!$B:$B,'May Payment'!$B76)</f>
        <v>0</v>
      </c>
      <c r="Y76" s="7">
        <f>SUMIFS(HNTopUp!$Z:$Z,HNTopUp!$M:$M,Y$4,HNTopUp!$B:$B,'May Payment'!$B76)</f>
        <v>0</v>
      </c>
      <c r="Z76" s="7">
        <f>SUMIFS(HNTopUp!$Z:$Z,HNTopUp!$M:$M,Z$4,HNTopUp!$B:$B,'May Payment'!$B76)</f>
        <v>0</v>
      </c>
      <c r="AA76" s="7">
        <f>SUMIFS(POST16!$Z:$Z,POST16!$M:$M,AA$4,POST16!$Q:$Q,'May Payment'!$H76)</f>
        <v>0</v>
      </c>
      <c r="AB76" s="7">
        <f>SUMIFS(POST16!$Z:$Z,POST16!$M:$M,AB$4,POST16!$Q:$Q,'May Payment'!$H76)</f>
        <v>0</v>
      </c>
      <c r="AC76" s="7">
        <f>SUMIFS(POST16!$Z:$Z,POST16!$M:$M,AC$4,POST16!$Q:$Q,'May Payment'!$H76)</f>
        <v>0</v>
      </c>
      <c r="AD76" s="7">
        <f>SUMIFS(POST16!$Z:$Z,POST16!$M:$M,AD$4,POST16!$Q:$Q,'May Payment'!$H76)</f>
        <v>0</v>
      </c>
      <c r="AE76" s="7">
        <f>SUMIFS(POST16!$Z:$Z,POST16!$M:$M,AE$4,POST16!$Q:$Q,'May Payment'!$H76)</f>
        <v>0</v>
      </c>
      <c r="AF76" s="7">
        <f>SUMIFS(MISC!$Z:$Z,MISC!$M:$M,AF$4,MISC!$Q:$Q,H76)</f>
        <v>0</v>
      </c>
      <c r="AG76" s="7">
        <f>SUMIFS(MISC!$Z:$Z,MISC!$M:$M,AG$4,MISC!$Q:$Q,H76)</f>
        <v>0</v>
      </c>
      <c r="AH76" s="7">
        <f>SUMIFS(Asylum!$Z:$Z,Asylum!$M:$M,AH$4,Asylum!$Q:$Q,'May Payment'!$H76)</f>
        <v>2501.472947368421</v>
      </c>
      <c r="AI76" s="7">
        <f>SUMIFS(PESports!$Z:$Z,PESports!$M:$M,AI$4,PESports!$Q:$Q,'May Payment'!$H76)</f>
        <v>0</v>
      </c>
      <c r="AJ76" s="5">
        <f t="shared" si="14"/>
        <v>467396.95640537952</v>
      </c>
      <c r="AK76" s="120"/>
      <c r="AL76" s="369">
        <f t="shared" si="15"/>
        <v>467396.95640537952</v>
      </c>
      <c r="AN76" s="490"/>
      <c r="AO76" s="490"/>
      <c r="AP76" s="518"/>
      <c r="AR76" s="388"/>
      <c r="AS76" s="7"/>
      <c r="AU76" s="288"/>
      <c r="AV76" s="288"/>
    </row>
    <row r="77" spans="1:52" x14ac:dyDescent="0.3">
      <c r="B77">
        <v>3024004</v>
      </c>
      <c r="C77">
        <v>4004</v>
      </c>
      <c r="D77" t="s">
        <v>106</v>
      </c>
      <c r="H77" t="s">
        <v>107</v>
      </c>
      <c r="I77" t="s">
        <v>108</v>
      </c>
      <c r="J77" s="7">
        <f>IFERROR(_xlfn.XLOOKUP(H77,'APT 25-26'!D:D,'APT 25-26'!CR:CR),"")</f>
        <v>168426.94400997931</v>
      </c>
      <c r="K77" s="7">
        <f>SUMIFS(NurserySupplement!$Z:$Z,NurserySupplement!$M:$M,K$4,NurserySupplement!$B:$B,B77)</f>
        <v>0</v>
      </c>
      <c r="L77" s="7"/>
      <c r="M77" s="7">
        <f>SUMIFS(HNPlaces!$Z:$Z,HNPlaces!$M:$M,M$4,HNPlaces!$Q:$Q,'May Payment'!$H77)</f>
        <v>0</v>
      </c>
      <c r="N77" s="7">
        <f>SUMIFS(HNPlaces!$Z:$Z,HNPlaces!$M:$M,N$4,HNPlaces!$Q:$Q,'May Payment'!$H77)</f>
        <v>0</v>
      </c>
      <c r="O77" s="7">
        <f>SUMIFS(HNPlaces!$Z:$Z,HNPlaces!$M:$M,O$4,HNPlaces!$Q:$Q,'May Payment'!$H77)</f>
        <v>0</v>
      </c>
      <c r="P77" s="7">
        <f>SUMIFS(HNPlaces!$Z:$Z,HNPlaces!$M:$M,P$4,HNPlaces!$Q:$Q,'May Payment'!$H77)</f>
        <v>0</v>
      </c>
      <c r="Q77" s="7">
        <f>SUMIFS(HNPlaces!$Z:$Z,HNPlaces!$M:$M,Q$4,HNPlaces!$Q:$Q,'May Payment'!$H77)</f>
        <v>0</v>
      </c>
      <c r="R77" s="7">
        <f>SUMIFS(HNPlaces!$Z:$Z,HNPlaces!$M:$M,R$4,HNPlaces!$Q:$Q,'May Payment'!$H77)</f>
        <v>0</v>
      </c>
      <c r="S77" s="7">
        <f>SUMIFS(HNPlaces!$Z:$Z,HNPlaces!$M:$M,S$4,HNPlaces!$Q:$Q,'May Payment'!$H77)</f>
        <v>0</v>
      </c>
      <c r="T77" s="7">
        <f>SUMIFS(HNTopUp!$Z:$Z,HNTopUp!$M:$M,T$4,HNTopUp!B:B,'May Payment'!B77)</f>
        <v>0</v>
      </c>
      <c r="U77" s="7">
        <f>SUMIFS(HNTopUp!$Z:$Z,HNTopUp!$M:$M,U$4,HNTopUp!B:B,'May Payment'!B77)</f>
        <v>9526.6153846153848</v>
      </c>
      <c r="V77" s="7">
        <f>SUMIFS(HNTopUp!$Z:$Z,HNTopUp!$M:$M,V$4,HNTopUp!$B:$B,'May Payment'!$B77)</f>
        <v>0</v>
      </c>
      <c r="W77" s="7">
        <f>SUMIFS(HNTopUp!$Z:$Z,HNTopUp!$M:$M,W$4,HNTopUp!$B:$B,'May Payment'!$B77)</f>
        <v>0</v>
      </c>
      <c r="X77" s="7">
        <f>SUMIFS(HNTopUp!$Z:$Z,HNTopUp!$M:$M,X$4,HNTopUp!$B:$B,'May Payment'!$B77)</f>
        <v>0</v>
      </c>
      <c r="Y77" s="7">
        <f>SUMIFS(HNTopUp!$Z:$Z,HNTopUp!$M:$M,Y$4,HNTopUp!$B:$B,'May Payment'!$B77)</f>
        <v>0</v>
      </c>
      <c r="Z77" s="7">
        <f>SUMIFS(HNTopUp!$Z:$Z,HNTopUp!$M:$M,Z$4,HNTopUp!$B:$B,'May Payment'!$B77)</f>
        <v>0</v>
      </c>
      <c r="AA77" s="7">
        <f>SUMIFS(POST16!$Z:$Z,POST16!$M:$M,AA$4,POST16!$Q:$Q,'May Payment'!$H77)</f>
        <v>35342.666666666664</v>
      </c>
      <c r="AB77" s="7">
        <f>SUMIFS(POST16!$Z:$Z,POST16!$M:$M,AB$4,POST16!$Q:$Q,'May Payment'!$H77)</f>
        <v>41.666666666666664</v>
      </c>
      <c r="AC77" s="7">
        <f>SUMIFS(POST16!$Z:$Z,POST16!$M:$M,AC$4,POST16!$Q:$Q,'May Payment'!$H77)</f>
        <v>0</v>
      </c>
      <c r="AD77" s="7">
        <f>SUMIFS(POST16!$Z:$Z,POST16!$M:$M,AD$4,POST16!$Q:$Q,'May Payment'!$H77)</f>
        <v>1000</v>
      </c>
      <c r="AE77" s="7">
        <f>SUMIFS(POST16!$Z:$Z,POST16!$M:$M,AE$4,POST16!$Q:$Q,'May Payment'!$H77)</f>
        <v>0</v>
      </c>
      <c r="AF77" s="7">
        <f>SUMIFS(MISC!$Z:$Z,MISC!$M:$M,AF$4,MISC!$Q:$Q,H77)</f>
        <v>0</v>
      </c>
      <c r="AG77" s="7">
        <f>SUMIFS(MISC!$Z:$Z,MISC!$M:$M,AG$4,MISC!$Q:$Q,H77)</f>
        <v>0</v>
      </c>
      <c r="AH77" s="7">
        <f>SUMIFS(Asylum!$Z:$Z,Asylum!$M:$M,AH$4,Asylum!$Q:$Q,'May Payment'!$H77)</f>
        <v>0</v>
      </c>
      <c r="AI77" s="7">
        <f>SUMIFS(PESports!$Z:$Z,PESports!$M:$M,AI$4,PESports!$Q:$Q,'May Payment'!$H77)</f>
        <v>0</v>
      </c>
      <c r="AJ77" s="5">
        <f t="shared" si="14"/>
        <v>214337.892727928</v>
      </c>
      <c r="AK77" s="120"/>
      <c r="AL77" s="369">
        <f t="shared" si="15"/>
        <v>214337.892727928</v>
      </c>
      <c r="AN77" s="490"/>
      <c r="AO77" s="490"/>
      <c r="AP77" s="518"/>
      <c r="AR77" s="388"/>
      <c r="AS77" s="7"/>
      <c r="AU77" s="288"/>
      <c r="AV77" s="288"/>
    </row>
    <row r="78" spans="1:52" x14ac:dyDescent="0.3">
      <c r="B78">
        <v>3025404</v>
      </c>
      <c r="C78">
        <v>5404</v>
      </c>
      <c r="D78" t="s">
        <v>118</v>
      </c>
      <c r="H78" t="s">
        <v>119</v>
      </c>
      <c r="I78" t="s">
        <v>120</v>
      </c>
      <c r="J78" s="7">
        <f>IFERROR(_xlfn.XLOOKUP(H78,'APT 25-26'!D:D,'APT 25-26'!CR:CR),"")</f>
        <v>342475.04676153848</v>
      </c>
      <c r="K78" s="7">
        <f>SUMIFS(NurserySupplement!$Z:$Z,NurserySupplement!$M:$M,K$4,NurserySupplement!$B:$B,B78)</f>
        <v>0</v>
      </c>
      <c r="L78" s="7">
        <v>-60000</v>
      </c>
      <c r="M78" s="7">
        <f>SUMIFS(HNPlaces!$Z:$Z,HNPlaces!$M:$M,M$4,HNPlaces!$Q:$Q,'May Payment'!$H78)</f>
        <v>0</v>
      </c>
      <c r="N78" s="7">
        <f>SUMIFS(HNPlaces!$Z:$Z,HNPlaces!$M:$M,N$4,HNPlaces!$Q:$Q,'May Payment'!$H78)</f>
        <v>0</v>
      </c>
      <c r="O78" s="7">
        <f>SUMIFS(HNPlaces!$Z:$Z,HNPlaces!$M:$M,O$4,HNPlaces!$Q:$Q,'May Payment'!$H78)</f>
        <v>0</v>
      </c>
      <c r="P78" s="7">
        <f>SUMIFS(HNPlaces!$Z:$Z,HNPlaces!$M:$M,P$4,HNPlaces!$Q:$Q,'May Payment'!$H78)</f>
        <v>0</v>
      </c>
      <c r="Q78" s="7">
        <f>SUMIFS(HNPlaces!$Z:$Z,HNPlaces!$M:$M,Q$4,HNPlaces!$Q:$Q,'May Payment'!$H78)</f>
        <v>0</v>
      </c>
      <c r="R78" s="7">
        <f>SUMIFS(HNPlaces!$Z:$Z,HNPlaces!$M:$M,R$4,HNPlaces!$Q:$Q,'May Payment'!$H78)</f>
        <v>0</v>
      </c>
      <c r="S78" s="7">
        <f>SUMIFS(HNPlaces!$Z:$Z,HNPlaces!$M:$M,S$4,HNPlaces!$Q:$Q,'May Payment'!$H78)</f>
        <v>0</v>
      </c>
      <c r="T78" s="7">
        <f>SUMIFS(HNTopUp!$Z:$Z,HNTopUp!$M:$M,T$4,HNTopUp!B:B,'May Payment'!B78)</f>
        <v>0</v>
      </c>
      <c r="U78" s="7">
        <f>SUMIFS(HNTopUp!$Z:$Z,HNTopUp!$M:$M,U$4,HNTopUp!B:B,'May Payment'!B78)</f>
        <v>2312.2307692307691</v>
      </c>
      <c r="V78" s="7">
        <f>SUMIFS(HNTopUp!$Z:$Z,HNTopUp!$M:$M,V$4,HNTopUp!$B:$B,'May Payment'!$B78)</f>
        <v>0</v>
      </c>
      <c r="W78" s="7">
        <f>SUMIFS(HNTopUp!$Z:$Z,HNTopUp!$M:$M,W$4,HNTopUp!$B:$B,'May Payment'!$B78)</f>
        <v>0</v>
      </c>
      <c r="X78" s="7">
        <f>SUMIFS(HNTopUp!$Z:$Z,HNTopUp!$M:$M,X$4,HNTopUp!$B:$B,'May Payment'!$B78)</f>
        <v>0</v>
      </c>
      <c r="Y78" s="7">
        <f>SUMIFS(HNTopUp!$Z:$Z,HNTopUp!$M:$M,Y$4,HNTopUp!$B:$B,'May Payment'!$B78)</f>
        <v>0</v>
      </c>
      <c r="Z78" s="7">
        <f>SUMIFS(HNTopUp!$Z:$Z,HNTopUp!$M:$M,Z$4,HNTopUp!$B:$B,'May Payment'!$B78)</f>
        <v>0</v>
      </c>
      <c r="AA78" s="7">
        <f>SUMIFS(POST16!$Z:$Z,POST16!$M:$M,AA$4,POST16!$Q:$Q,'May Payment'!$H78)</f>
        <v>106128.5</v>
      </c>
      <c r="AB78" s="7">
        <f>SUMIFS(POST16!$Z:$Z,POST16!$M:$M,AB$4,POST16!$Q:$Q,'May Payment'!$H78)</f>
        <v>1301.25</v>
      </c>
      <c r="AC78" s="7">
        <f>SUMIFS(POST16!$Z:$Z,POST16!$M:$M,AC$4,POST16!$Q:$Q,'May Payment'!$H78)</f>
        <v>5550</v>
      </c>
      <c r="AD78" s="7">
        <f>SUMIFS(POST16!$Z:$Z,POST16!$M:$M,AD$4,POST16!$Q:$Q,'May Payment'!$H78)</f>
        <v>7750</v>
      </c>
      <c r="AE78" s="7">
        <f>SUMIFS(POST16!$Z:$Z,POST16!$M:$M,AE$4,POST16!$Q:$Q,'May Payment'!$H78)</f>
        <v>0</v>
      </c>
      <c r="AF78" s="7">
        <f>SUMIFS(MISC!$Z:$Z,MISC!$M:$M,AF$4,MISC!$Q:$Q,H78)</f>
        <v>0</v>
      </c>
      <c r="AG78" s="7">
        <f>SUMIFS(MISC!$Z:$Z,MISC!$M:$M,AG$4,MISC!$Q:$Q,H78)</f>
        <v>0</v>
      </c>
      <c r="AH78" s="7">
        <f>SUMIFS(Asylum!$Z:$Z,Asylum!$M:$M,AH$4,Asylum!$Q:$Q,'May Payment'!$H78)</f>
        <v>0</v>
      </c>
      <c r="AI78" s="7">
        <f>SUMIFS(PESports!$Z:$Z,PESports!$M:$M,AI$4,PESports!$Q:$Q,'May Payment'!$H78)</f>
        <v>0</v>
      </c>
      <c r="AJ78" s="5">
        <f t="shared" si="14"/>
        <v>405517.02753076924</v>
      </c>
      <c r="AK78" s="120"/>
      <c r="AL78" s="369">
        <f t="shared" si="15"/>
        <v>405517.02753076924</v>
      </c>
      <c r="AN78" s="490"/>
      <c r="AO78" s="490"/>
      <c r="AP78" s="518"/>
      <c r="AR78" s="388"/>
      <c r="AS78" s="7"/>
      <c r="AU78" s="288"/>
      <c r="AV78" s="288"/>
    </row>
    <row r="79" spans="1:52" x14ac:dyDescent="0.3">
      <c r="B79">
        <v>3025405</v>
      </c>
      <c r="C79">
        <v>5405</v>
      </c>
      <c r="D79" t="s">
        <v>220</v>
      </c>
      <c r="H79" t="s">
        <v>221</v>
      </c>
      <c r="I79" t="s">
        <v>222</v>
      </c>
      <c r="J79" s="7">
        <f>IFERROR(_xlfn.XLOOKUP(H79,'APT 25-26'!D:D,'APT 25-26'!CR:CR),"")</f>
        <v>491449.60952130082</v>
      </c>
      <c r="K79" s="7">
        <f>SUMIFS(NurserySupplement!$Z:$Z,NurserySupplement!$M:$M,K$4,NurserySupplement!$B:$B,B79)</f>
        <v>0</v>
      </c>
      <c r="L79" s="7"/>
      <c r="M79" s="7">
        <f>SUMIFS(HNPlaces!$Z:$Z,HNPlaces!$M:$M,M$4,HNPlaces!$Q:$Q,'May Payment'!$H79)</f>
        <v>0</v>
      </c>
      <c r="N79" s="7">
        <f>SUMIFS(HNPlaces!$Z:$Z,HNPlaces!$M:$M,N$4,HNPlaces!$Q:$Q,'May Payment'!$H79)</f>
        <v>0</v>
      </c>
      <c r="O79" s="7">
        <f>SUMIFS(HNPlaces!$Z:$Z,HNPlaces!$M:$M,O$4,HNPlaces!$Q:$Q,'May Payment'!$H79)</f>
        <v>0</v>
      </c>
      <c r="P79" s="7">
        <f>SUMIFS(HNPlaces!$Z:$Z,HNPlaces!$M:$M,P$4,HNPlaces!$Q:$Q,'May Payment'!$H79)</f>
        <v>0</v>
      </c>
      <c r="Q79" s="7">
        <f>SUMIFS(HNPlaces!$Z:$Z,HNPlaces!$M:$M,Q$4,HNPlaces!$Q:$Q,'May Payment'!$H79)</f>
        <v>0</v>
      </c>
      <c r="R79" s="7">
        <f>SUMIFS(HNPlaces!$Z:$Z,HNPlaces!$M:$M,R$4,HNPlaces!$Q:$Q,'May Payment'!$H79)</f>
        <v>0</v>
      </c>
      <c r="S79" s="7">
        <f>SUMIFS(HNPlaces!$Z:$Z,HNPlaces!$M:$M,S$4,HNPlaces!$Q:$Q,'May Payment'!$H79)</f>
        <v>0</v>
      </c>
      <c r="T79" s="7">
        <f>SUMIFS(HNTopUp!$Z:$Z,HNTopUp!$M:$M,T$4,HNTopUp!B:B,'May Payment'!B79)</f>
        <v>0</v>
      </c>
      <c r="U79" s="7">
        <f>SUMIFS(HNTopUp!$Z:$Z,HNTopUp!$M:$M,U$4,HNTopUp!B:B,'May Payment'!B79)</f>
        <v>16078.538461538461</v>
      </c>
      <c r="V79" s="7">
        <f>SUMIFS(HNTopUp!$Z:$Z,HNTopUp!$M:$M,V$4,HNTopUp!$B:$B,'May Payment'!$B79)</f>
        <v>0</v>
      </c>
      <c r="W79" s="7">
        <f>SUMIFS(HNTopUp!$Z:$Z,HNTopUp!$M:$M,W$4,HNTopUp!$B:$B,'May Payment'!$B79)</f>
        <v>0</v>
      </c>
      <c r="X79" s="7">
        <f>SUMIFS(HNTopUp!$Z:$Z,HNTopUp!$M:$M,X$4,HNTopUp!$B:$B,'May Payment'!$B79)</f>
        <v>0</v>
      </c>
      <c r="Y79" s="7">
        <f>SUMIFS(HNTopUp!$Z:$Z,HNTopUp!$M:$M,Y$4,HNTopUp!$B:$B,'May Payment'!$B79)</f>
        <v>0</v>
      </c>
      <c r="Z79" s="7">
        <f>SUMIFS(HNTopUp!$Z:$Z,HNTopUp!$M:$M,Z$4,HNTopUp!$B:$B,'May Payment'!$B79)</f>
        <v>0</v>
      </c>
      <c r="AA79" s="7">
        <f>SUMIFS(POST16!$Z:$Z,POST16!$M:$M,AA$4,POST16!$Q:$Q,'May Payment'!$H79)</f>
        <v>146548.58333333331</v>
      </c>
      <c r="AB79" s="7">
        <f>SUMIFS(POST16!$Z:$Z,POST16!$M:$M,AB$4,POST16!$Q:$Q,'May Payment'!$H79)</f>
        <v>1193.3333333333333</v>
      </c>
      <c r="AC79" s="7">
        <f>SUMIFS(POST16!$Z:$Z,POST16!$M:$M,AC$4,POST16!$Q:$Q,'May Payment'!$H79)</f>
        <v>375</v>
      </c>
      <c r="AD79" s="7">
        <f>SUMIFS(POST16!$Z:$Z,POST16!$M:$M,AD$4,POST16!$Q:$Q,'May Payment'!$H79)</f>
        <v>3800</v>
      </c>
      <c r="AE79" s="7">
        <f>SUMIFS(POST16!$Z:$Z,POST16!$M:$M,AE$4,POST16!$Q:$Q,'May Payment'!$H79)</f>
        <v>0</v>
      </c>
      <c r="AF79" s="7">
        <f>SUMIFS(MISC!$Z:$Z,MISC!$M:$M,AF$4,MISC!$Q:$Q,H79)</f>
        <v>0</v>
      </c>
      <c r="AG79" s="7">
        <f>SUMIFS(MISC!$Z:$Z,MISC!$M:$M,AG$4,MISC!$Q:$Q,H79)</f>
        <v>0</v>
      </c>
      <c r="AH79" s="7">
        <f>SUMIFS(Asylum!$Z:$Z,Asylum!$M:$M,AH$4,Asylum!$Q:$Q,'May Payment'!$H79)</f>
        <v>0</v>
      </c>
      <c r="AI79" s="7">
        <f>SUMIFS(PESports!$Z:$Z,PESports!$M:$M,AI$4,PESports!$Q:$Q,'May Payment'!$H79)</f>
        <v>0</v>
      </c>
      <c r="AJ79" s="5">
        <f t="shared" si="14"/>
        <v>659445.06464950589</v>
      </c>
      <c r="AK79" s="120"/>
      <c r="AL79" s="369">
        <f t="shared" si="15"/>
        <v>659445.06464950589</v>
      </c>
      <c r="AN79" s="490"/>
      <c r="AO79" s="490"/>
      <c r="AP79" s="518"/>
      <c r="AR79" s="388"/>
      <c r="AS79" s="7"/>
      <c r="AU79" s="288"/>
      <c r="AV79" s="288"/>
    </row>
    <row r="80" spans="1:52" x14ac:dyDescent="0.3">
      <c r="B80">
        <v>3025407</v>
      </c>
      <c r="C80">
        <v>5407</v>
      </c>
      <c r="D80" t="s">
        <v>55</v>
      </c>
      <c r="H80" t="s">
        <v>56</v>
      </c>
      <c r="I80" t="s">
        <v>57</v>
      </c>
      <c r="J80" s="7">
        <f>IFERROR(_xlfn.XLOOKUP(H80,'APT 25-26'!D:D,'APT 25-26'!CR:CR),"")</f>
        <v>643482.55681602284</v>
      </c>
      <c r="K80" s="7">
        <f>SUMIFS(NurserySupplement!$Z:$Z,NurserySupplement!$M:$M,K$4,NurserySupplement!$B:$B,B80)</f>
        <v>0</v>
      </c>
      <c r="L80" s="7"/>
      <c r="M80" s="7">
        <f>SUMIFS(HNPlaces!$Z:$Z,HNPlaces!$M:$M,M$4,HNPlaces!$Q:$Q,'May Payment'!$H80)</f>
        <v>0</v>
      </c>
      <c r="N80" s="7">
        <f>SUMIFS(HNPlaces!$Z:$Z,HNPlaces!$M:$M,N$4,HNPlaces!$Q:$Q,'May Payment'!$H80)</f>
        <v>0</v>
      </c>
      <c r="O80" s="7">
        <f>SUMIFS(HNPlaces!$Z:$Z,HNPlaces!$M:$M,O$4,HNPlaces!$Q:$Q,'May Payment'!$H80)</f>
        <v>0</v>
      </c>
      <c r="P80" s="7">
        <f>SUMIFS(HNPlaces!$Z:$Z,HNPlaces!$M:$M,P$4,HNPlaces!$Q:$Q,'May Payment'!$H80)</f>
        <v>0</v>
      </c>
      <c r="Q80" s="7">
        <f>SUMIFS(HNPlaces!$Z:$Z,HNPlaces!$M:$M,Q$4,HNPlaces!$Q:$Q,'May Payment'!$H80)</f>
        <v>0</v>
      </c>
      <c r="R80" s="7">
        <f>SUMIFS(HNPlaces!$Z:$Z,HNPlaces!$M:$M,R$4,HNPlaces!$Q:$Q,'May Payment'!$H80)</f>
        <v>0</v>
      </c>
      <c r="S80" s="7">
        <f>SUMIFS(HNPlaces!$Z:$Z,HNPlaces!$M:$M,S$4,HNPlaces!$Q:$Q,'May Payment'!$H80)</f>
        <v>0</v>
      </c>
      <c r="T80" s="7">
        <f>SUMIFS(HNTopUp!$Z:$Z,HNTopUp!$M:$M,T$4,HNTopUp!B:B,'May Payment'!B80)</f>
        <v>0</v>
      </c>
      <c r="U80" s="7">
        <f>SUMIFS(HNTopUp!$Z:$Z,HNTopUp!$M:$M,U$4,HNTopUp!B:B,'May Payment'!B80)</f>
        <v>18053.076923076922</v>
      </c>
      <c r="V80" s="7">
        <f>SUMIFS(HNTopUp!$Z:$Z,HNTopUp!$M:$M,V$4,HNTopUp!$B:$B,'May Payment'!$B80)</f>
        <v>0</v>
      </c>
      <c r="W80" s="7">
        <f>SUMIFS(HNTopUp!$Z:$Z,HNTopUp!$M:$M,W$4,HNTopUp!$B:$B,'May Payment'!$B80)</f>
        <v>0</v>
      </c>
      <c r="X80" s="7">
        <f>SUMIFS(HNTopUp!$Z:$Z,HNTopUp!$M:$M,X$4,HNTopUp!$B:$B,'May Payment'!$B80)</f>
        <v>0</v>
      </c>
      <c r="Y80" s="7">
        <f>SUMIFS(HNTopUp!$Z:$Z,HNTopUp!$M:$M,Y$4,HNTopUp!$B:$B,'May Payment'!$B80)</f>
        <v>0</v>
      </c>
      <c r="Z80" s="7">
        <f>SUMIFS(HNTopUp!$Z:$Z,HNTopUp!$M:$M,Z$4,HNTopUp!$B:$B,'May Payment'!$B80)</f>
        <v>0</v>
      </c>
      <c r="AA80" s="7">
        <f>SUMIFS(POST16!$Z:$Z,POST16!$M:$M,AA$4,POST16!$Q:$Q,'May Payment'!$H80)</f>
        <v>84720.5</v>
      </c>
      <c r="AB80" s="7">
        <f>SUMIFS(POST16!$Z:$Z,POST16!$M:$M,AB$4,POST16!$Q:$Q,'May Payment'!$H80)</f>
        <v>1065.6666666666665</v>
      </c>
      <c r="AC80" s="7">
        <f>SUMIFS(POST16!$Z:$Z,POST16!$M:$M,AC$4,POST16!$Q:$Q,'May Payment'!$H80)</f>
        <v>0</v>
      </c>
      <c r="AD80" s="7">
        <f>SUMIFS(POST16!$Z:$Z,POST16!$M:$M,AD$4,POST16!$Q:$Q,'May Payment'!$H80)</f>
        <v>3250</v>
      </c>
      <c r="AE80" s="7">
        <f>SUMIFS(POST16!$Z:$Z,POST16!$M:$M,AE$4,POST16!$Q:$Q,'May Payment'!$H80)</f>
        <v>0</v>
      </c>
      <c r="AF80" s="7">
        <f>SUMIFS(MISC!$Z:$Z,MISC!$M:$M,AF$4,MISC!$Q:$Q,H80)</f>
        <v>0</v>
      </c>
      <c r="AG80" s="7">
        <f>SUMIFS(MISC!$Z:$Z,MISC!$M:$M,AG$4,MISC!$Q:$Q,H80)</f>
        <v>0</v>
      </c>
      <c r="AH80" s="7">
        <f>SUMIFS(Asylum!$Z:$Z,Asylum!$M:$M,AH$4,Asylum!$Q:$Q,'May Payment'!$H80)</f>
        <v>0</v>
      </c>
      <c r="AI80" s="7">
        <f>SUMIFS(PESports!$Z:$Z,PESports!$M:$M,AI$4,PESports!$Q:$Q,'May Payment'!$H80)</f>
        <v>0</v>
      </c>
      <c r="AJ80" s="5">
        <f t="shared" si="14"/>
        <v>750571.80040576635</v>
      </c>
      <c r="AK80" s="120"/>
      <c r="AL80" s="369">
        <f t="shared" si="15"/>
        <v>750571.80040576635</v>
      </c>
      <c r="AN80" s="490"/>
      <c r="AO80" s="490"/>
      <c r="AP80" s="518"/>
      <c r="AR80" s="388"/>
      <c r="AS80" s="7"/>
      <c r="AU80" s="288"/>
      <c r="AV80" s="288"/>
    </row>
    <row r="81" spans="2:48" x14ac:dyDescent="0.3">
      <c r="B81">
        <v>3025427</v>
      </c>
      <c r="C81">
        <v>5427</v>
      </c>
      <c r="D81" t="s">
        <v>169</v>
      </c>
      <c r="H81" t="s">
        <v>170</v>
      </c>
      <c r="I81" t="s">
        <v>171</v>
      </c>
      <c r="J81" s="7">
        <f>IFERROR(_xlfn.XLOOKUP(H81,'APT 25-26'!D:D,'APT 25-26'!CR:CR),"")</f>
        <v>582766.56478653266</v>
      </c>
      <c r="K81" s="7">
        <f>SUMIFS(NurserySupplement!$Z:$Z,NurserySupplement!$M:$M,K$4,NurserySupplement!$B:$B,B81)</f>
        <v>0</v>
      </c>
      <c r="L81" s="7"/>
      <c r="M81" s="7">
        <f>SUMIFS(HNPlaces!$Z:$Z,HNPlaces!$M:$M,M$4,HNPlaces!$Q:$Q,'May Payment'!$H81)</f>
        <v>0</v>
      </c>
      <c r="N81" s="7">
        <f>SUMIFS(HNPlaces!$Z:$Z,HNPlaces!$M:$M,N$4,HNPlaces!$Q:$Q,'May Payment'!$H81)</f>
        <v>0</v>
      </c>
      <c r="O81" s="7">
        <f>SUMIFS(HNPlaces!$Z:$Z,HNPlaces!$M:$M,O$4,HNPlaces!$Q:$Q,'May Payment'!$H81)</f>
        <v>0</v>
      </c>
      <c r="P81" s="7">
        <f>SUMIFS(HNPlaces!$Z:$Z,HNPlaces!$M:$M,P$4,HNPlaces!$Q:$Q,'May Payment'!$H81)</f>
        <v>0</v>
      </c>
      <c r="Q81" s="7">
        <f>SUMIFS(HNPlaces!$Z:$Z,HNPlaces!$M:$M,Q$4,HNPlaces!$Q:$Q,'May Payment'!$H81)</f>
        <v>0</v>
      </c>
      <c r="R81" s="7">
        <f>SUMIFS(HNPlaces!$Z:$Z,HNPlaces!$M:$M,R$4,HNPlaces!$Q:$Q,'May Payment'!$H81)</f>
        <v>23538.461538461539</v>
      </c>
      <c r="S81" s="7">
        <f>SUMIFS(HNPlaces!$Z:$Z,HNPlaces!$M:$M,S$4,HNPlaces!$Q:$Q,'May Payment'!$H81)</f>
        <v>0</v>
      </c>
      <c r="T81" s="7">
        <f>SUMIFS(HNTopUp!$Z:$Z,HNTopUp!$M:$M,T$4,HNTopUp!B:B,'May Payment'!B81)</f>
        <v>0</v>
      </c>
      <c r="U81" s="7">
        <f>SUMIFS(HNTopUp!$Z:$Z,HNTopUp!$M:$M,U$4,HNTopUp!B:B,'May Payment'!B81)</f>
        <v>22012.724358974356</v>
      </c>
      <c r="V81" s="7">
        <f>SUMIFS(HNTopUp!$Z:$Z,HNTopUp!$M:$M,V$4,HNTopUp!$B:$B,'May Payment'!$B81)</f>
        <v>0</v>
      </c>
      <c r="W81" s="7">
        <f>SUMIFS(HNTopUp!$Z:$Z,HNTopUp!$M:$M,W$4,HNTopUp!$B:$B,'May Payment'!$B81)</f>
        <v>76339.163461538468</v>
      </c>
      <c r="X81" s="7">
        <f>SUMIFS(HNTopUp!$Z:$Z,HNTopUp!$M:$M,X$4,HNTopUp!$B:$B,'May Payment'!$B81)</f>
        <v>0</v>
      </c>
      <c r="Y81" s="7">
        <f>SUMIFS(HNTopUp!$Z:$Z,HNTopUp!$M:$M,Y$4,HNTopUp!$B:$B,'May Payment'!$B81)</f>
        <v>0</v>
      </c>
      <c r="Z81" s="7">
        <f>SUMIFS(HNTopUp!$Z:$Z,HNTopUp!$M:$M,Z$4,HNTopUp!$B:$B,'May Payment'!$B81)</f>
        <v>0</v>
      </c>
      <c r="AA81" s="7">
        <f>SUMIFS(POST16!$Z:$Z,POST16!$M:$M,AA$4,POST16!$Q:$Q,'May Payment'!$H81)</f>
        <v>158247</v>
      </c>
      <c r="AB81" s="7">
        <f>SUMIFS(POST16!$Z:$Z,POST16!$M:$M,AB$4,POST16!$Q:$Q,'May Payment'!$H81)</f>
        <v>967.33333333333326</v>
      </c>
      <c r="AC81" s="7">
        <f>SUMIFS(POST16!$Z:$Z,POST16!$M:$M,AC$4,POST16!$Q:$Q,'May Payment'!$H81)</f>
        <v>375</v>
      </c>
      <c r="AD81" s="7">
        <f>SUMIFS(POST16!$Z:$Z,POST16!$M:$M,AD$4,POST16!$Q:$Q,'May Payment'!$H81)</f>
        <v>4000</v>
      </c>
      <c r="AE81" s="7">
        <f>SUMIFS(POST16!$Z:$Z,POST16!$M:$M,AE$4,POST16!$Q:$Q,'May Payment'!$H81)</f>
        <v>0</v>
      </c>
      <c r="AF81" s="7">
        <f>SUMIFS(MISC!$Z:$Z,MISC!$M:$M,AF$4,MISC!$Q:$Q,H81)</f>
        <v>0</v>
      </c>
      <c r="AG81" s="7">
        <f>SUMIFS(MISC!$Z:$Z,MISC!$M:$M,AG$4,MISC!$Q:$Q,H81)</f>
        <v>0</v>
      </c>
      <c r="AH81" s="7">
        <f>SUMIFS(Asylum!$Z:$Z,Asylum!$M:$M,AH$4,Asylum!$Q:$Q,'May Payment'!$H81)</f>
        <v>0</v>
      </c>
      <c r="AI81" s="7">
        <f>SUMIFS(PESports!$Z:$Z,PESports!$M:$M,AI$4,PESports!$Q:$Q,'May Payment'!$H81)</f>
        <v>0</v>
      </c>
      <c r="AJ81" s="5">
        <f t="shared" si="14"/>
        <v>868246.24747884041</v>
      </c>
      <c r="AK81" s="120"/>
      <c r="AL81" s="369">
        <f t="shared" si="15"/>
        <v>868246.24747884041</v>
      </c>
      <c r="AN81" s="490"/>
      <c r="AO81" s="490"/>
      <c r="AP81" s="518"/>
      <c r="AR81" s="388"/>
      <c r="AS81" s="7"/>
      <c r="AU81" s="288"/>
      <c r="AV81" s="288"/>
    </row>
    <row r="82" spans="2:48" x14ac:dyDescent="0.3">
      <c r="B82">
        <v>3023521</v>
      </c>
      <c r="C82">
        <v>3521</v>
      </c>
      <c r="D82" t="s">
        <v>190</v>
      </c>
      <c r="H82" t="s">
        <v>191</v>
      </c>
      <c r="I82" t="s">
        <v>192</v>
      </c>
      <c r="J82" s="7">
        <f>IFERROR(_xlfn.XLOOKUP(H82,'APT 25-26'!D:D,'APT 25-26'!CR:CR),"")</f>
        <v>1737298.2241453556</v>
      </c>
      <c r="K82" s="7">
        <f>SUMIFS(NurserySupplement!$Z:$Z,NurserySupplement!$M:$M,K$4,NurserySupplement!$B:$B,B82)</f>
        <v>0</v>
      </c>
      <c r="M82" s="7">
        <f>SUMIFS(HNPlaces!$Z:$Z,HNPlaces!$M:$M,M$4,HNPlaces!$Q:$Q,'May Payment'!$H82)</f>
        <v>0</v>
      </c>
      <c r="N82" s="7">
        <f>SUMIFS(HNPlaces!$Z:$Z,HNPlaces!$M:$M,N$4,HNPlaces!$Q:$Q,'May Payment'!$H82)</f>
        <v>0</v>
      </c>
      <c r="O82" s="7">
        <f>SUMIFS(HNPlaces!$Z:$Z,HNPlaces!$M:$M,O$4,HNPlaces!$Q:$Q,'May Payment'!$H82)</f>
        <v>0</v>
      </c>
      <c r="P82" s="7">
        <f>SUMIFS(HNPlaces!$Z:$Z,HNPlaces!$M:$M,P$4,HNPlaces!$Q:$Q,'May Payment'!$H82)</f>
        <v>0</v>
      </c>
      <c r="Q82" s="7">
        <f>SUMIFS(HNPlaces!$Z:$Z,HNPlaces!$M:$M,Q$4,HNPlaces!$Q:$Q,'May Payment'!$H82)</f>
        <v>0</v>
      </c>
      <c r="R82" s="7">
        <f>SUMIFS(HNPlaces!$Z:$Z,HNPlaces!$M:$M,R$4,HNPlaces!$Q:$Q,'May Payment'!$H82)</f>
        <v>0</v>
      </c>
      <c r="S82" s="7">
        <f>SUMIFS(HNPlaces!$Z:$Z,HNPlaces!$M:$M,S$4,HNPlaces!$Q:$Q,'May Payment'!$H82)</f>
        <v>0</v>
      </c>
      <c r="T82" s="7">
        <f>SUMIFS(HNTopUp!$Z:$Z,HNTopUp!$M:$M,T$4,HNTopUp!B:B,'May Payment'!B82)</f>
        <v>0</v>
      </c>
      <c r="U82" s="7">
        <f>SUMIFS(HNTopUp!$Z:$Z,HNTopUp!$M:$M,U$4,HNTopUp!B:B,'May Payment'!B82)</f>
        <v>37856.538461538461</v>
      </c>
      <c r="V82" s="7">
        <f>SUMIFS(HNTopUp!$Z:$Z,HNTopUp!$M:$M,V$4,HNTopUp!$B:$B,'May Payment'!$B82)</f>
        <v>0</v>
      </c>
      <c r="W82" s="7">
        <f>SUMIFS(HNTopUp!$Z:$Z,HNTopUp!$M:$M,W$4,HNTopUp!$B:$B,'May Payment'!$B82)</f>
        <v>0</v>
      </c>
      <c r="X82" s="7">
        <f>SUMIFS(HNTopUp!$Z:$Z,HNTopUp!$M:$M,X$4,HNTopUp!$B:$B,'May Payment'!$B82)</f>
        <v>0</v>
      </c>
      <c r="Y82" s="7">
        <f>SUMIFS(HNTopUp!$Z:$Z,HNTopUp!$M:$M,Y$4,HNTopUp!$B:$B,'May Payment'!$B82)</f>
        <v>0</v>
      </c>
      <c r="Z82" s="7">
        <f>SUMIFS(HNTopUp!$Z:$Z,HNTopUp!$M:$M,Z$4,HNTopUp!$B:$B,'May Payment'!$B82)</f>
        <v>0</v>
      </c>
      <c r="AA82" s="7">
        <f>SUMIFS(POST16!$Z:$Z,POST16!$M:$M,AA$4,POST16!$Q:$Q,'May Payment'!$H82)</f>
        <v>50665.916666666664</v>
      </c>
      <c r="AB82" s="7">
        <f>SUMIFS(POST16!$Z:$Z,POST16!$M:$M,AB$4,POST16!$Q:$Q,'May Payment'!$H82)</f>
        <v>376.41666666666663</v>
      </c>
      <c r="AC82" s="7">
        <f>SUMIFS(POST16!$Z:$Z,POST16!$M:$M,AC$4,POST16!$Q:$Q,'May Payment'!$H82)</f>
        <v>3075</v>
      </c>
      <c r="AD82" s="7">
        <f>SUMIFS(POST16!$Z:$Z,POST16!$M:$M,AD$4,POST16!$Q:$Q,'May Payment'!$H82)</f>
        <v>2800</v>
      </c>
      <c r="AE82" s="7">
        <f>SUMIFS(POST16!$Z:$Z,POST16!$M:$M,AE$4,POST16!$Q:$Q,'May Payment'!$H82)</f>
        <v>0</v>
      </c>
      <c r="AF82" s="7">
        <f>SUMIFS(MISC!$Z:$Z,MISC!$M:$M,AF$4,MISC!$Q:$Q,H82)</f>
        <v>0</v>
      </c>
      <c r="AG82" s="7">
        <f>SUMIFS(MISC!$Z:$Z,MISC!$M:$M,AG$4,MISC!$Q:$Q,H82)</f>
        <v>0</v>
      </c>
      <c r="AH82" s="7">
        <f>SUMIFS(Asylum!$Z:$Z,Asylum!$M:$M,AH$4,Asylum!$Q:$Q,'May Payment'!$H82)</f>
        <v>1541.6054210526315</v>
      </c>
      <c r="AI82" s="7">
        <f>SUMIFS(PESports!$Z:$Z,PESports!$M:$M,AI$4,PESports!$Q:$Q,'May Payment'!$H82)</f>
        <v>8871</v>
      </c>
      <c r="AJ82" s="5">
        <f t="shared" si="14"/>
        <v>1842484.7013612802</v>
      </c>
      <c r="AK82" s="120"/>
      <c r="AL82" s="369">
        <f t="shared" si="15"/>
        <v>1842484.7013612802</v>
      </c>
      <c r="AN82" s="490"/>
      <c r="AO82" s="490"/>
      <c r="AP82" s="518"/>
      <c r="AR82" s="388"/>
      <c r="AS82" s="7"/>
      <c r="AU82" s="288"/>
      <c r="AV82" s="288"/>
    </row>
    <row r="83" spans="2:48" x14ac:dyDescent="0.3">
      <c r="B83">
        <v>3021001</v>
      </c>
      <c r="C83">
        <v>1001</v>
      </c>
      <c r="D83" s="98" t="s">
        <v>357</v>
      </c>
      <c r="H83" t="s">
        <v>356</v>
      </c>
      <c r="I83" t="s">
        <v>805</v>
      </c>
      <c r="J83" s="7" t="str">
        <f>IFERROR(_xlfn.XLOOKUP(H83,'APT 25-26'!D:D,'APT 25-26'!CR:CR),"")</f>
        <v/>
      </c>
      <c r="K83" s="7">
        <f>SUMIFS(NurserySupplement!$Z:$Z,NurserySupplement!$M:$M,K$4,NurserySupplement!$B:$B,B83)</f>
        <v>17330.192307692305</v>
      </c>
      <c r="M83" s="7">
        <f>SUMIFS(HNPlaces!$Z:$Z,HNPlaces!$M:$M,M$4,HNPlaces!$Q:$Q,'May Payment'!$H83)</f>
        <v>0</v>
      </c>
      <c r="N83" s="7">
        <f>SUMIFS(HNPlaces!$Z:$Z,HNPlaces!$M:$M,N$4,HNPlaces!$Q:$Q,'May Payment'!$H83)</f>
        <v>0</v>
      </c>
      <c r="O83" s="7">
        <f>SUMIFS(HNPlaces!$Z:$Z,HNPlaces!$M:$M,O$4,HNPlaces!$Q:$Q,'May Payment'!$H83)</f>
        <v>0</v>
      </c>
      <c r="P83" s="7">
        <f>SUMIFS(HNPlaces!$Z:$Z,HNPlaces!$M:$M,P$4,HNPlaces!$Q:$Q,'May Payment'!$H83)</f>
        <v>0</v>
      </c>
      <c r="Q83" s="7">
        <f>SUMIFS(HNPlaces!$Z:$Z,HNPlaces!$M:$M,Q$4,HNPlaces!$Q:$Q,'May Payment'!$H83)</f>
        <v>0</v>
      </c>
      <c r="R83" s="7">
        <f>SUMIFS(HNPlaces!$Z:$Z,HNPlaces!$M:$M,R$4,HNPlaces!$Q:$Q,'May Payment'!$H83)</f>
        <v>0</v>
      </c>
      <c r="S83" s="7">
        <f>SUMIFS(HNPlaces!$Z:$Z,HNPlaces!$M:$M,S$4,HNPlaces!$Q:$Q,'May Payment'!$H83)</f>
        <v>0</v>
      </c>
      <c r="T83" s="7">
        <f>SUMIFS(HNTopUp!$Z:$Z,HNTopUp!$M:$M,T$4,HNTopUp!B:B,'May Payment'!B83)</f>
        <v>0</v>
      </c>
      <c r="U83" s="7">
        <f>SUMIFS(HNTopUp!$Z:$Z,HNTopUp!$M:$M,U$4,HNTopUp!B:B,'May Payment'!B83)</f>
        <v>523.96230769230772</v>
      </c>
      <c r="V83" s="7">
        <f>SUMIFS(HNTopUp!$Z:$Z,HNTopUp!$M:$M,V$4,HNTopUp!$B:$B,'May Payment'!$B83)</f>
        <v>0</v>
      </c>
      <c r="W83" s="7">
        <f>SUMIFS(HNTopUp!$Z:$Z,HNTopUp!$M:$M,W$4,HNTopUp!$B:$B,'May Payment'!$B83)</f>
        <v>0</v>
      </c>
      <c r="X83" s="7">
        <f>SUMIFS(HNTopUp!$Z:$Z,HNTopUp!$M:$M,X$4,HNTopUp!$B:$B,'May Payment'!$B83)</f>
        <v>0</v>
      </c>
      <c r="Y83" s="7">
        <f>SUMIFS(HNTopUp!$Z:$Z,HNTopUp!$M:$M,Y$4,HNTopUp!$B:$B,'May Payment'!$B83)</f>
        <v>0</v>
      </c>
      <c r="Z83" s="7">
        <f>SUMIFS(HNTopUp!$Z:$Z,HNTopUp!$M:$M,Z$4,HNTopUp!$B:$B,'May Payment'!$B83)</f>
        <v>0</v>
      </c>
      <c r="AA83" s="7">
        <f>SUMIFS(POST16!$Z:$Z,POST16!$M:$M,AA$4,POST16!$Q:$Q,'May Payment'!$H83)</f>
        <v>0</v>
      </c>
      <c r="AB83" s="7">
        <f>SUMIFS(POST16!$Z:$Z,POST16!$M:$M,AB$4,POST16!$Q:$Q,'May Payment'!$H83)</f>
        <v>0</v>
      </c>
      <c r="AC83" s="7">
        <f>SUMIFS(POST16!$Z:$Z,POST16!$M:$M,AC$4,POST16!$Q:$Q,'May Payment'!$H83)</f>
        <v>0</v>
      </c>
      <c r="AD83" s="7">
        <f>SUMIFS(POST16!$Z:$Z,POST16!$M:$M,AD$4,POST16!$Q:$Q,'May Payment'!$H83)</f>
        <v>0</v>
      </c>
      <c r="AE83" s="7">
        <f>SUMIFS(POST16!$Z:$Z,POST16!$M:$M,AE$4,POST16!$Q:$Q,'May Payment'!$H83)</f>
        <v>0</v>
      </c>
      <c r="AF83" s="7">
        <f>SUMIFS(MISC!$Z:$Z,MISC!$M:$M,AF$4,MISC!$Q:$Q,H83)</f>
        <v>0</v>
      </c>
      <c r="AG83" s="7">
        <f>SUMIFS(MISC!$Z:$Z,MISC!$M:$M,AG$4,MISC!$Q:$Q,H83)</f>
        <v>0</v>
      </c>
      <c r="AH83" s="7">
        <f>SUMIFS(Asylum!$Z:$Z,Asylum!$M:$M,AH$4,Asylum!$Q:$Q,'May Payment'!$H83)</f>
        <v>0</v>
      </c>
      <c r="AI83" s="7">
        <f>SUMIFS(PESports!$Z:$Z,PESports!$M:$M,AI$4,PESports!$Q:$Q,'May Payment'!$H83)</f>
        <v>0</v>
      </c>
      <c r="AJ83" s="5">
        <f t="shared" si="14"/>
        <v>17854.154615384614</v>
      </c>
      <c r="AK83" s="120"/>
      <c r="AL83" s="369">
        <f t="shared" si="15"/>
        <v>17854.154615384614</v>
      </c>
      <c r="AN83" s="490"/>
      <c r="AO83" s="490"/>
      <c r="AP83" s="518"/>
      <c r="AR83" s="388"/>
      <c r="AS83" s="7"/>
      <c r="AU83" s="288"/>
      <c r="AV83" s="288"/>
    </row>
    <row r="84" spans="2:48" x14ac:dyDescent="0.3">
      <c r="B84">
        <v>3021003</v>
      </c>
      <c r="C84">
        <v>1003</v>
      </c>
      <c r="D84" s="98" t="s">
        <v>357</v>
      </c>
      <c r="H84" t="s">
        <v>356</v>
      </c>
      <c r="I84" t="s">
        <v>805</v>
      </c>
      <c r="J84" s="7" t="str">
        <f>IFERROR(_xlfn.XLOOKUP(H84,'APT 25-26'!D:D,'APT 25-26'!CR:CR),"")</f>
        <v/>
      </c>
      <c r="K84" s="7">
        <f>SUMIFS(NurserySupplement!$Z:$Z,NurserySupplement!$M:$M,K$4,NurserySupplement!$B:$B,B84)</f>
        <v>20103.023076923077</v>
      </c>
      <c r="M84" s="7">
        <f>SUMIFS(HNPlaces!$Z:$Z,HNPlaces!$M:$M,M$4,HNPlaces!$Q:$Q,'May Payment'!$H84)</f>
        <v>0</v>
      </c>
      <c r="N84" s="7">
        <f>SUMIFS(HNPlaces!$Z:$Z,HNPlaces!$M:$M,N$4,HNPlaces!$Q:$Q,'May Payment'!$H84)</f>
        <v>0</v>
      </c>
      <c r="O84" s="7">
        <f>SUMIFS(HNPlaces!$Z:$Z,HNPlaces!$M:$M,O$4,HNPlaces!$Q:$Q,'May Payment'!$H84)</f>
        <v>0</v>
      </c>
      <c r="P84" s="7">
        <f>SUMIFS(HNPlaces!$Z:$Z,HNPlaces!$M:$M,P$4,HNPlaces!$Q:$Q,'May Payment'!$H84)</f>
        <v>0</v>
      </c>
      <c r="Q84" s="7">
        <f>SUMIFS(HNPlaces!$Z:$Z,HNPlaces!$M:$M,Q$4,HNPlaces!$Q:$Q,'May Payment'!$H84)</f>
        <v>0</v>
      </c>
      <c r="R84" s="7">
        <f>SUMIFS(HNPlaces!$Z:$Z,HNPlaces!$M:$M,R$4,HNPlaces!$Q:$Q,'May Payment'!$H84)</f>
        <v>0</v>
      </c>
      <c r="S84" s="7">
        <f>SUMIFS(HNPlaces!$Z:$Z,HNPlaces!$M:$M,S$4,HNPlaces!$Q:$Q,'May Payment'!$H84)</f>
        <v>0</v>
      </c>
      <c r="T84" s="7">
        <f>SUMIFS(HNTopUp!$Z:$Z,HNTopUp!$M:$M,T$4,HNTopUp!B:B,'May Payment'!B84)</f>
        <v>0</v>
      </c>
      <c r="U84" s="7">
        <f>SUMIFS(HNTopUp!$Z:$Z,HNTopUp!$M:$M,U$4,HNTopUp!B:B,'May Payment'!B84)</f>
        <v>0</v>
      </c>
      <c r="V84" s="7">
        <f>SUMIFS(HNTopUp!$Z:$Z,HNTopUp!$M:$M,V$4,HNTopUp!$B:$B,'May Payment'!$B84)</f>
        <v>0</v>
      </c>
      <c r="W84" s="7">
        <f>SUMIFS(HNTopUp!$Z:$Z,HNTopUp!$M:$M,W$4,HNTopUp!$B:$B,'May Payment'!$B84)</f>
        <v>0</v>
      </c>
      <c r="X84" s="7">
        <f>SUMIFS(HNTopUp!$Z:$Z,HNTopUp!$M:$M,X$4,HNTopUp!$B:$B,'May Payment'!$B84)</f>
        <v>0</v>
      </c>
      <c r="Y84" s="7">
        <f>SUMIFS(HNTopUp!$Z:$Z,HNTopUp!$M:$M,Y$4,HNTopUp!$B:$B,'May Payment'!$B84)</f>
        <v>0</v>
      </c>
      <c r="Z84" s="7">
        <f>SUMIFS(HNTopUp!$Z:$Z,HNTopUp!$M:$M,Z$4,HNTopUp!$B:$B,'May Payment'!$B84)</f>
        <v>0</v>
      </c>
      <c r="AA84" s="7">
        <f>SUMIFS(POST16!$Z:$Z,POST16!$M:$M,AA$4,POST16!$Q:$Q,'May Payment'!$H84)</f>
        <v>0</v>
      </c>
      <c r="AB84" s="7">
        <f>SUMIFS(POST16!$Z:$Z,POST16!$M:$M,AB$4,POST16!$Q:$Q,'May Payment'!$H84)</f>
        <v>0</v>
      </c>
      <c r="AC84" s="7">
        <f>SUMIFS(POST16!$Z:$Z,POST16!$M:$M,AC$4,POST16!$Q:$Q,'May Payment'!$H84)</f>
        <v>0</v>
      </c>
      <c r="AD84" s="7">
        <f>SUMIFS(POST16!$Z:$Z,POST16!$M:$M,AD$4,POST16!$Q:$Q,'May Payment'!$H84)</f>
        <v>0</v>
      </c>
      <c r="AE84" s="7">
        <f>SUMIFS(POST16!$Z:$Z,POST16!$M:$M,AE$4,POST16!$Q:$Q,'May Payment'!$H84)</f>
        <v>0</v>
      </c>
      <c r="AF84" s="7">
        <f>SUMIFS(MISC!$Z:$Z,MISC!$M:$M,AF$4,MISC!$Q:$Q,H84)</f>
        <v>0</v>
      </c>
      <c r="AG84" s="7">
        <f>SUMIFS(MISC!$Z:$Z,MISC!$M:$M,AG$4,MISC!$Q:$Q,H84)</f>
        <v>0</v>
      </c>
      <c r="AH84" s="7">
        <f>SUMIFS(Asylum!$Z:$Z,Asylum!$M:$M,AH$4,Asylum!$Q:$Q,'May Payment'!$H84)</f>
        <v>0</v>
      </c>
      <c r="AI84" s="7">
        <f>SUMIFS(PESports!$Z:$Z,PESports!$M:$M,AI$4,PESports!$Q:$Q,'May Payment'!$H84)</f>
        <v>0</v>
      </c>
      <c r="AJ84" s="5">
        <f t="shared" si="14"/>
        <v>20103.023076923077</v>
      </c>
      <c r="AK84" s="120"/>
      <c r="AL84" s="369">
        <f t="shared" si="15"/>
        <v>20103.023076923077</v>
      </c>
      <c r="AN84" s="490"/>
      <c r="AO84" s="490"/>
      <c r="AP84" s="518"/>
      <c r="AR84" s="388"/>
      <c r="AS84" s="7"/>
      <c r="AU84" s="288"/>
      <c r="AV84" s="288"/>
    </row>
    <row r="85" spans="2:48" x14ac:dyDescent="0.3">
      <c r="B85">
        <v>3021002</v>
      </c>
      <c r="C85">
        <v>1002</v>
      </c>
      <c r="D85" t="s">
        <v>23824</v>
      </c>
      <c r="E85" t="s">
        <v>390</v>
      </c>
      <c r="H85" t="s">
        <v>354</v>
      </c>
      <c r="I85" t="s">
        <v>200</v>
      </c>
      <c r="J85" s="7" t="str">
        <f>IFERROR(_xlfn.XLOOKUP(H85,'APT 25-26'!D:D,'APT 25-26'!CR:CR),"")</f>
        <v/>
      </c>
      <c r="K85" s="7">
        <f>SUMIFS(NurserySupplement!$Z:$Z,NurserySupplement!$M:$M,K$4,NurserySupplement!$B:$B,B85)</f>
        <v>17561.261538461535</v>
      </c>
      <c r="M85" s="7">
        <f>SUMIFS(HNPlaces!$Z:$Z,HNPlaces!$M:$M,M$4,HNPlaces!$Q:$Q,'May Payment'!$H85)</f>
        <v>0</v>
      </c>
      <c r="N85" s="7">
        <f>SUMIFS(HNPlaces!$Z:$Z,HNPlaces!$M:$M,N$4,HNPlaces!$Q:$Q,'May Payment'!$H85)</f>
        <v>0</v>
      </c>
      <c r="O85" s="7">
        <f>SUMIFS(HNPlaces!$Z:$Z,HNPlaces!$M:$M,O$4,HNPlaces!$Q:$Q,'May Payment'!$H85)</f>
        <v>0</v>
      </c>
      <c r="P85" s="7">
        <f>SUMIFS(HNPlaces!$Z:$Z,HNPlaces!$M:$M,P$4,HNPlaces!$Q:$Q,'May Payment'!$H85)</f>
        <v>0</v>
      </c>
      <c r="Q85" s="7">
        <f>SUMIFS(HNPlaces!$Z:$Z,HNPlaces!$M:$M,Q$4,HNPlaces!$Q:$Q,'May Payment'!$H85)</f>
        <v>0</v>
      </c>
      <c r="R85" s="7">
        <f>SUMIFS(HNPlaces!$Z:$Z,HNPlaces!$M:$M,R$4,HNPlaces!$Q:$Q,'May Payment'!$H85)</f>
        <v>0</v>
      </c>
      <c r="S85" s="7">
        <f>SUMIFS(HNPlaces!$Z:$Z,HNPlaces!$M:$M,S$4,HNPlaces!$Q:$Q,'May Payment'!$H85)</f>
        <v>0</v>
      </c>
      <c r="T85" s="7">
        <f>SUMIFS(HNTopUp!$Z:$Z,HNTopUp!$M:$M,T$4,HNTopUp!B:B,'May Payment'!B85)</f>
        <v>0</v>
      </c>
      <c r="U85" s="7">
        <f>SUMIFS(HNTopUp!$Z:$Z,HNTopUp!$M:$M,U$4,HNTopUp!B:B,'May Payment'!B85)</f>
        <v>0</v>
      </c>
      <c r="V85" s="7">
        <f>SUMIFS(HNTopUp!$Z:$Z,HNTopUp!$M:$M,V$4,HNTopUp!$B:$B,'May Payment'!$B85)</f>
        <v>0</v>
      </c>
      <c r="W85" s="7">
        <f>SUMIFS(HNTopUp!$Z:$Z,HNTopUp!$M:$M,W$4,HNTopUp!$B:$B,'May Payment'!$B85)</f>
        <v>0</v>
      </c>
      <c r="X85" s="7">
        <f>SUMIFS(HNTopUp!$Z:$Z,HNTopUp!$M:$M,X$4,HNTopUp!$B:$B,'May Payment'!$B85)</f>
        <v>364</v>
      </c>
      <c r="Y85" s="7">
        <f>SUMIFS(HNTopUp!$Z:$Z,HNTopUp!$M:$M,Y$4,HNTopUp!$B:$B,'May Payment'!$B85)</f>
        <v>0</v>
      </c>
      <c r="Z85" s="7">
        <f>SUMIFS(HNTopUp!$Z:$Z,HNTopUp!$M:$M,Z$4,HNTopUp!$B:$B,'May Payment'!$B85)</f>
        <v>0</v>
      </c>
      <c r="AA85" s="7">
        <f>SUMIFS(POST16!$Z:$Z,POST16!$M:$M,AA$4,POST16!$Q:$Q,'May Payment'!$H85)</f>
        <v>0</v>
      </c>
      <c r="AB85" s="7">
        <f>SUMIFS(POST16!$Z:$Z,POST16!$M:$M,AB$4,POST16!$Q:$Q,'May Payment'!$H85)</f>
        <v>0</v>
      </c>
      <c r="AC85" s="7">
        <f>SUMIFS(POST16!$Z:$Z,POST16!$M:$M,AC$4,POST16!$Q:$Q,'May Payment'!$H85)</f>
        <v>0</v>
      </c>
      <c r="AD85" s="7">
        <f>SUMIFS(POST16!$Z:$Z,POST16!$M:$M,AD$4,POST16!$Q:$Q,'May Payment'!$H85)</f>
        <v>0</v>
      </c>
      <c r="AE85" s="7">
        <f>SUMIFS(POST16!$Z:$Z,POST16!$M:$M,AE$4,POST16!$Q:$Q,'May Payment'!$H85)</f>
        <v>0</v>
      </c>
      <c r="AF85" s="7">
        <f>SUMIFS(MISC!$Z:$Z,MISC!$M:$M,AF$4,MISC!$Q:$Q,H85)</f>
        <v>0</v>
      </c>
      <c r="AG85" s="7">
        <f>SUMIFS(MISC!$Z:$Z,MISC!$M:$M,AG$4,MISC!$Q:$Q,H85)</f>
        <v>0</v>
      </c>
      <c r="AH85" s="7">
        <f>SUMIFS(Asylum!$Z:$Z,Asylum!$M:$M,AH$4,Asylum!$Q:$Q,'May Payment'!$H85)</f>
        <v>0</v>
      </c>
      <c r="AI85" s="7">
        <f>SUMIFS(PESports!$Z:$Z,PESports!$M:$M,AI$4,PESports!$Q:$Q,'May Payment'!$H85)</f>
        <v>0</v>
      </c>
      <c r="AJ85" s="5">
        <f t="shared" si="14"/>
        <v>17925.261538461535</v>
      </c>
      <c r="AK85" s="120"/>
      <c r="AL85" s="369">
        <f t="shared" si="15"/>
        <v>17925.261538461535</v>
      </c>
      <c r="AN85" s="490"/>
      <c r="AO85" s="490"/>
      <c r="AP85" s="518"/>
      <c r="AR85" s="388"/>
      <c r="AS85" s="7"/>
      <c r="AU85" s="288"/>
      <c r="AV85" s="288"/>
    </row>
    <row r="86" spans="2:48" x14ac:dyDescent="0.3">
      <c r="B86">
        <v>3021000</v>
      </c>
      <c r="C86">
        <v>1000</v>
      </c>
      <c r="D86" s="98" t="s">
        <v>357</v>
      </c>
      <c r="H86" t="s">
        <v>356</v>
      </c>
      <c r="I86" t="s">
        <v>805</v>
      </c>
      <c r="J86" s="7" t="str">
        <f>IFERROR(_xlfn.XLOOKUP(H86,'APT 25-26'!D:D,'APT 25-26'!CR:CR),"")</f>
        <v/>
      </c>
      <c r="K86" s="7">
        <f>SUMIFS(NurserySupplement!$Z:$Z,NurserySupplement!$M:$M,K$4,NurserySupplement!$B:$B,B86)</f>
        <v>21027.299999999996</v>
      </c>
      <c r="L86" s="7"/>
      <c r="M86" s="7">
        <f>SUMIFS(HNPlaces!$Z:$Z,HNPlaces!$M:$M,M$4,HNPlaces!$Q:$Q,'May Payment'!$H86)</f>
        <v>0</v>
      </c>
      <c r="N86" s="7">
        <f>SUMIFS(HNPlaces!$Z:$Z,HNPlaces!$M:$M,N$4,HNPlaces!$Q:$Q,'May Payment'!$H86)</f>
        <v>0</v>
      </c>
      <c r="O86" s="7">
        <f>SUMIFS(HNPlaces!$Z:$Z,HNPlaces!$M:$M,O$4,HNPlaces!$Q:$Q,'May Payment'!$H86)</f>
        <v>0</v>
      </c>
      <c r="P86" s="7">
        <f>SUMIFS(HNPlaces!$Z:$Z,HNPlaces!$M:$M,P$4,HNPlaces!$Q:$Q,'May Payment'!$H86)</f>
        <v>0</v>
      </c>
      <c r="Q86" s="7">
        <f>SUMIFS(HNPlaces!$Z:$Z,HNPlaces!$M:$M,Q$4,HNPlaces!$Q:$Q,'May Payment'!$H86)</f>
        <v>0</v>
      </c>
      <c r="R86" s="7">
        <f>SUMIFS(HNPlaces!$Z:$Z,HNPlaces!$M:$M,R$4,HNPlaces!$Q:$Q,'May Payment'!$H86)</f>
        <v>0</v>
      </c>
      <c r="S86" s="7">
        <f>SUMIFS(HNPlaces!$Z:$Z,HNPlaces!$M:$M,S$4,HNPlaces!$Q:$Q,'May Payment'!$H86)</f>
        <v>0</v>
      </c>
      <c r="T86" s="7">
        <f>SUMIFS(HNTopUp!$Z:$Z,HNTopUp!$M:$M,T$4,HNTopUp!B:B,'May Payment'!B86)</f>
        <v>0</v>
      </c>
      <c r="U86" s="7">
        <f>SUMIFS(HNTopUp!$Z:$Z,HNTopUp!$M:$M,U$4,HNTopUp!B:B,'May Payment'!B86)</f>
        <v>905.56230769230774</v>
      </c>
      <c r="V86" s="7">
        <f>SUMIFS(HNTopUp!$Z:$Z,HNTopUp!$M:$M,V$4,HNTopUp!$B:$B,'May Payment'!$B86)</f>
        <v>0</v>
      </c>
      <c r="W86" s="7">
        <f>SUMIFS(HNTopUp!$Z:$Z,HNTopUp!$M:$M,W$4,HNTopUp!$B:$B,'May Payment'!$B86)</f>
        <v>0</v>
      </c>
      <c r="X86" s="7">
        <f>SUMIFS(HNTopUp!$Z:$Z,HNTopUp!$M:$M,X$4,HNTopUp!$B:$B,'May Payment'!$B86)</f>
        <v>463.30769230769232</v>
      </c>
      <c r="Y86" s="7">
        <f>SUMIFS(HNTopUp!$Z:$Z,HNTopUp!$M:$M,Y$4,HNTopUp!$B:$B,'May Payment'!$B86)</f>
        <v>0</v>
      </c>
      <c r="Z86" s="7">
        <f>SUMIFS(HNTopUp!$Z:$Z,HNTopUp!$M:$M,Z$4,HNTopUp!$B:$B,'May Payment'!$B86)</f>
        <v>0</v>
      </c>
      <c r="AA86" s="7">
        <f>SUMIFS(POST16!$Z:$Z,POST16!$M:$M,AA$4,POST16!$Q:$Q,'May Payment'!$H86)</f>
        <v>0</v>
      </c>
      <c r="AB86" s="7">
        <f>SUMIFS(POST16!$Z:$Z,POST16!$M:$M,AB$4,POST16!$Q:$Q,'May Payment'!$H86)</f>
        <v>0</v>
      </c>
      <c r="AC86" s="7">
        <f>SUMIFS(POST16!$Z:$Z,POST16!$M:$M,AC$4,POST16!$Q:$Q,'May Payment'!$H86)</f>
        <v>0</v>
      </c>
      <c r="AD86" s="7">
        <f>SUMIFS(POST16!$Z:$Z,POST16!$M:$M,AD$4,POST16!$Q:$Q,'May Payment'!$H86)</f>
        <v>0</v>
      </c>
      <c r="AE86" s="7">
        <f>SUMIFS(POST16!$Z:$Z,POST16!$M:$M,AE$4,POST16!$Q:$Q,'May Payment'!$H86)</f>
        <v>0</v>
      </c>
      <c r="AF86" s="7">
        <f>SUMIFS(MISC!$Z:$Z,MISC!$M:$M,AF$4,MISC!$Q:$Q,H86)</f>
        <v>0</v>
      </c>
      <c r="AG86" s="7">
        <f>SUMIFS(MISC!$Z:$Z,MISC!$M:$M,AG$4,MISC!$Q:$Q,H86)</f>
        <v>0</v>
      </c>
      <c r="AH86" s="7">
        <f>SUMIFS(Asylum!$Z:$Z,Asylum!$M:$M,AH$4,Asylum!$Q:$Q,'May Payment'!$H86)</f>
        <v>0</v>
      </c>
      <c r="AI86" s="7">
        <f>SUMIFS(PESports!$Z:$Z,PESports!$M:$M,AI$4,PESports!$Q:$Q,'May Payment'!$H86)</f>
        <v>0</v>
      </c>
      <c r="AJ86" s="5">
        <f t="shared" si="14"/>
        <v>22396.169999999995</v>
      </c>
      <c r="AK86" s="120"/>
      <c r="AL86" s="369">
        <f t="shared" si="15"/>
        <v>22396.169999999995</v>
      </c>
      <c r="AN86" s="490"/>
      <c r="AO86" s="490"/>
      <c r="AP86" s="518"/>
      <c r="AR86" s="388"/>
      <c r="AS86" s="7"/>
      <c r="AU86" s="288"/>
      <c r="AV86" s="288"/>
    </row>
    <row r="87" spans="2:48" x14ac:dyDescent="0.3">
      <c r="B87">
        <v>3021100</v>
      </c>
      <c r="C87">
        <v>1100</v>
      </c>
      <c r="D87" s="4" t="s">
        <v>262</v>
      </c>
      <c r="E87" t="s">
        <v>535</v>
      </c>
      <c r="H87" t="s">
        <v>263</v>
      </c>
      <c r="I87" t="s">
        <v>264</v>
      </c>
      <c r="J87" s="7" t="str">
        <f>IFERROR(_xlfn.XLOOKUP(H87,'APT 25-26'!D:D,'APT 25-26'!CR:CR),"")</f>
        <v/>
      </c>
      <c r="K87" s="7">
        <f>SUMIFS(NurserySupplement!$Z:$Z,NurserySupplement!$M:$M,K$4,NurserySupplement!$B:$B,B87)</f>
        <v>0</v>
      </c>
      <c r="L87" s="7"/>
      <c r="M87" s="7">
        <f>SUMIFS(HNPlaces!$Z:$Z,HNPlaces!$M:$M,M$4,HNPlaces!$Q:$Q,'May Payment'!$H87)</f>
        <v>97692.307692307688</v>
      </c>
      <c r="N87" s="7">
        <f>SUMIFS(HNPlaces!$Z:$Z,HNPlaces!$M:$M,N$4,HNPlaces!$Q:$Q,'May Payment'!$H87)</f>
        <v>7692.3076923076924</v>
      </c>
      <c r="O87" s="7">
        <f>SUMIFS(HNPlaces!$Z:$Z,HNPlaces!$M:$M,O$4,HNPlaces!$Q:$Q,'May Payment'!$H87)</f>
        <v>23895.384615384617</v>
      </c>
      <c r="P87" s="7">
        <f>SUMIFS(HNPlaces!$Z:$Z,HNPlaces!$M:$M,P$4,HNPlaces!$Q:$Q,'May Payment'!$H87)</f>
        <v>0</v>
      </c>
      <c r="Q87" s="7">
        <f>SUMIFS(HNPlaces!$Z:$Z,HNPlaces!$M:$M,Q$4,HNPlaces!$Q:$Q,'May Payment'!$H87)</f>
        <v>0</v>
      </c>
      <c r="R87" s="7">
        <f>SUMIFS(HNPlaces!$Z:$Z,HNPlaces!$M:$M,R$4,HNPlaces!$Q:$Q,'May Payment'!$H87)</f>
        <v>0</v>
      </c>
      <c r="S87" s="7">
        <f>SUMIFS(HNPlaces!$Z:$Z,HNPlaces!$M:$M,S$4,HNPlaces!$Q:$Q,'May Payment'!$H87)</f>
        <v>0</v>
      </c>
      <c r="T87" s="7">
        <f>SUMIFS(HNTopUp!$Z:$Z,HNTopUp!$M:$M,T$4,HNTopUp!B:B,'May Payment'!B87)</f>
        <v>0</v>
      </c>
      <c r="U87" s="7">
        <f>SUMIFS(HNTopUp!$Z:$Z,HNTopUp!$M:$M,U$4,HNTopUp!B:B,'May Payment'!B87)</f>
        <v>0</v>
      </c>
      <c r="V87" s="7">
        <f>SUMIFS(HNTopUp!$Z:$Z,HNTopUp!$M:$M,V$4,HNTopUp!$B:$B,'May Payment'!$B87)</f>
        <v>0</v>
      </c>
      <c r="W87" s="7">
        <f>SUMIFS(HNTopUp!$Z:$Z,HNTopUp!$M:$M,W$4,HNTopUp!$B:$B,'May Payment'!$B87)</f>
        <v>0</v>
      </c>
      <c r="X87" s="7">
        <f>SUMIFS(HNTopUp!$Z:$Z,HNTopUp!$M:$M,X$4,HNTopUp!$B:$B,'May Payment'!$B87)</f>
        <v>0</v>
      </c>
      <c r="Y87" s="7">
        <f>SUMIFS(HNTopUp!$Z:$Z,HNTopUp!$M:$M,Y$4,HNTopUp!$B:$B,'May Payment'!$B87)</f>
        <v>89243.38461538461</v>
      </c>
      <c r="Z87" s="7">
        <f>SUMIFS(HNTopUp!$Z:$Z,HNTopUp!$M:$M,Z$4,HNTopUp!$B:$B,'May Payment'!$B87)</f>
        <v>0</v>
      </c>
      <c r="AA87" s="7">
        <f>SUMIFS(POST16!$Z:$Z,POST16!$M:$M,AA$4,POST16!$Q:$Q,'May Payment'!$H87)</f>
        <v>0</v>
      </c>
      <c r="AB87" s="7">
        <f>SUMIFS(POST16!$Z:$Z,POST16!$M:$M,AB$4,POST16!$Q:$Q,'May Payment'!$H87)</f>
        <v>0</v>
      </c>
      <c r="AC87" s="7">
        <f>SUMIFS(POST16!$Z:$Z,POST16!$M:$M,AC$4,POST16!$Q:$Q,'May Payment'!$H87)</f>
        <v>0</v>
      </c>
      <c r="AD87" s="7">
        <f>SUMIFS(POST16!$Z:$Z,POST16!$M:$M,AD$4,POST16!$Q:$Q,'May Payment'!$H87)</f>
        <v>0</v>
      </c>
      <c r="AE87" s="7">
        <f>SUMIFS(POST16!$Z:$Z,POST16!$M:$M,AE$4,POST16!$Q:$Q,'May Payment'!$H87)</f>
        <v>0</v>
      </c>
      <c r="AF87" s="7">
        <f>SUMIFS(MISC!$Z:$Z,MISC!$M:$M,AF$4,MISC!$Q:$Q,H87)</f>
        <v>0</v>
      </c>
      <c r="AG87" s="7">
        <f>SUMIFS(MISC!$Z:$Z,MISC!$M:$M,AG$4,MISC!$Q:$Q,H87)</f>
        <v>0</v>
      </c>
      <c r="AH87" s="7">
        <f>SUMIFS(Asylum!$Z:$Z,Asylum!$M:$M,AH$4,Asylum!$Q:$Q,'May Payment'!$H87)</f>
        <v>0</v>
      </c>
      <c r="AI87" s="7">
        <f>SUMIFS(PESports!$Z:$Z,PESports!$M:$M,AI$4,PESports!$Q:$Q,'May Payment'!$H87)</f>
        <v>833</v>
      </c>
      <c r="AJ87" s="5">
        <f t="shared" si="14"/>
        <v>219356.38461538462</v>
      </c>
      <c r="AK87" s="120"/>
      <c r="AL87" s="369">
        <f t="shared" si="15"/>
        <v>219356.38461538462</v>
      </c>
      <c r="AN87" s="490"/>
      <c r="AO87" s="490"/>
      <c r="AP87" s="518"/>
      <c r="AR87" s="388"/>
      <c r="AS87" s="7"/>
      <c r="AU87" s="288"/>
      <c r="AV87" s="288"/>
    </row>
    <row r="88" spans="2:48" x14ac:dyDescent="0.3">
      <c r="B88">
        <v>3021102</v>
      </c>
      <c r="C88">
        <v>1102</v>
      </c>
      <c r="D88" t="s">
        <v>259</v>
      </c>
      <c r="E88" t="s">
        <v>535</v>
      </c>
      <c r="H88" t="s">
        <v>260</v>
      </c>
      <c r="I88" t="s">
        <v>261</v>
      </c>
      <c r="J88" s="7" t="str">
        <f>IFERROR(_xlfn.XLOOKUP(H88,'APT 25-26'!D:D,'APT 25-26'!CR:CR),"")</f>
        <v/>
      </c>
      <c r="K88" s="7">
        <f>SUMIFS(NurserySupplement!$Z:$Z,NurserySupplement!$M:$M,K$4,NurserySupplement!$B:$B,B88)</f>
        <v>0</v>
      </c>
      <c r="L88" s="7"/>
      <c r="M88" s="7">
        <f>SUMIFS(HNPlaces!$Z:$Z,HNPlaces!$M:$M,M$4,HNPlaces!$Q:$Q,'May Payment'!$H88)</f>
        <v>9230.7692307692305</v>
      </c>
      <c r="N88" s="7">
        <f>SUMIFS(HNPlaces!$Z:$Z,HNPlaces!$M:$M,N$4,HNPlaces!$Q:$Q,'May Payment'!$H88)</f>
        <v>0</v>
      </c>
      <c r="O88" s="7">
        <f>SUMIFS(HNPlaces!$Z:$Z,HNPlaces!$M:$M,O$4,HNPlaces!$Q:$Q,'May Payment'!$H88)</f>
        <v>29434.846153846152</v>
      </c>
      <c r="P88" s="7">
        <f>SUMIFS(HNPlaces!$Z:$Z,HNPlaces!$M:$M,P$4,HNPlaces!$Q:$Q,'May Payment'!$H88)</f>
        <v>0</v>
      </c>
      <c r="Q88" s="7">
        <f>SUMIFS(HNPlaces!$Z:$Z,HNPlaces!$M:$M,Q$4,HNPlaces!$Q:$Q,'May Payment'!$H88)</f>
        <v>0</v>
      </c>
      <c r="R88" s="7">
        <f>SUMIFS(HNPlaces!$Z:$Z,HNPlaces!$M:$M,R$4,HNPlaces!$Q:$Q,'May Payment'!$H88)</f>
        <v>0</v>
      </c>
      <c r="S88" s="7">
        <f>SUMIFS(HNPlaces!$Z:$Z,HNPlaces!$M:$M,S$4,HNPlaces!$Q:$Q,'May Payment'!$H88)</f>
        <v>0</v>
      </c>
      <c r="T88" s="7">
        <f>SUMIFS(HNTopUp!$Z:$Z,HNTopUp!$M:$M,T$4,HNTopUp!B:B,'May Payment'!B88)</f>
        <v>0</v>
      </c>
      <c r="U88" s="7">
        <f>SUMIFS(HNTopUp!$Z:$Z,HNTopUp!$M:$M,U$4,HNTopUp!B:B,'May Payment'!B88)</f>
        <v>0</v>
      </c>
      <c r="V88" s="7">
        <f>SUMIFS(HNTopUp!$Z:$Z,HNTopUp!$M:$M,V$4,HNTopUp!$B:$B,'May Payment'!$B88)</f>
        <v>0</v>
      </c>
      <c r="W88" s="7">
        <f>SUMIFS(HNTopUp!$Z:$Z,HNTopUp!$M:$M,W$4,HNTopUp!$B:$B,'May Payment'!$B88)</f>
        <v>0</v>
      </c>
      <c r="X88" s="7">
        <f>SUMIFS(HNTopUp!$Z:$Z,HNTopUp!$M:$M,X$4,HNTopUp!$B:$B,'May Payment'!$B88)</f>
        <v>0</v>
      </c>
      <c r="Y88" s="7">
        <f>SUMIFS(HNTopUp!$Z:$Z,HNTopUp!$M:$M,Y$4,HNTopUp!$B:$B,'May Payment'!$B88)</f>
        <v>1911.8461538461538</v>
      </c>
      <c r="Z88" s="7">
        <f>SUMIFS(HNTopUp!$Z:$Z,HNTopUp!$M:$M,Z$4,HNTopUp!$B:$B,'May Payment'!$B88)</f>
        <v>0</v>
      </c>
      <c r="AA88" s="7">
        <f>SUMIFS(POST16!$Z:$Z,POST16!$M:$M,AA$4,POST16!$Q:$Q,'May Payment'!$H88)</f>
        <v>0</v>
      </c>
      <c r="AB88" s="7">
        <f>SUMIFS(POST16!$Z:$Z,POST16!$M:$M,AB$4,POST16!$Q:$Q,'May Payment'!$H88)</f>
        <v>0</v>
      </c>
      <c r="AC88" s="7">
        <f>SUMIFS(POST16!$Z:$Z,POST16!$M:$M,AC$4,POST16!$Q:$Q,'May Payment'!$H88)</f>
        <v>0</v>
      </c>
      <c r="AD88" s="7">
        <f>SUMIFS(POST16!$Z:$Z,POST16!$M:$M,AD$4,POST16!$Q:$Q,'May Payment'!$H88)</f>
        <v>0</v>
      </c>
      <c r="AE88" s="7">
        <f>SUMIFS(POST16!$Z:$Z,POST16!$M:$M,AE$4,POST16!$Q:$Q,'May Payment'!$H88)</f>
        <v>0</v>
      </c>
      <c r="AF88" s="7">
        <f>SUMIFS(MISC!$Z:$Z,MISC!$M:$M,AF$4,MISC!$Q:$Q,H88)</f>
        <v>0</v>
      </c>
      <c r="AG88" s="7">
        <f>SUMIFS(MISC!$Z:$Z,MISC!$M:$M,AG$4,MISC!$Q:$Q,H88)</f>
        <v>0</v>
      </c>
      <c r="AH88" s="7">
        <f>SUMIFS(Asylum!$Z:$Z,Asylum!$M:$M,AH$4,Asylum!$Q:$Q,'May Payment'!$H88)</f>
        <v>0</v>
      </c>
      <c r="AI88" s="7">
        <f>SUMIFS(PESports!$Z:$Z,PESports!$M:$M,AI$4,PESports!$Q:$Q,'May Payment'!$H88)</f>
        <v>0</v>
      </c>
      <c r="AJ88" s="5">
        <f t="shared" si="14"/>
        <v>40577.461538461539</v>
      </c>
      <c r="AK88" s="120"/>
      <c r="AL88" s="369">
        <f t="shared" si="15"/>
        <v>40577.461538461539</v>
      </c>
      <c r="AN88" s="490"/>
      <c r="AO88" s="490"/>
      <c r="AP88" s="518"/>
      <c r="AR88" s="388"/>
      <c r="AS88" s="7"/>
      <c r="AU88" s="288"/>
      <c r="AV88" s="288"/>
    </row>
    <row r="89" spans="2:48" x14ac:dyDescent="0.3">
      <c r="B89">
        <v>3027005</v>
      </c>
      <c r="C89">
        <v>7005</v>
      </c>
      <c r="D89" t="s">
        <v>218</v>
      </c>
      <c r="E89" t="s">
        <v>556</v>
      </c>
      <c r="H89" t="s">
        <v>219</v>
      </c>
      <c r="I89" t="s">
        <v>180</v>
      </c>
      <c r="J89" s="7" t="str">
        <f>IFERROR(_xlfn.XLOOKUP(H89,'APT 25-26'!D:D,'APT 25-26'!CR:CR),"")</f>
        <v/>
      </c>
      <c r="K89" s="7">
        <f>SUMIFS(NurserySupplement!$Z:$Z,NurserySupplement!$M:$M,K$4,NurserySupplement!$B:$B,B89)</f>
        <v>0</v>
      </c>
      <c r="L89" s="7"/>
      <c r="M89" s="7">
        <f>SUMIFS(HNPlaces!$Z:$Z,HNPlaces!$M:$M,M$4,HNPlaces!$Q:$Q,'May Payment'!$H89)</f>
        <v>0</v>
      </c>
      <c r="N89" s="7">
        <f>SUMIFS(HNPlaces!$Z:$Z,HNPlaces!$M:$M,N$4,HNPlaces!$Q:$Q,'May Payment'!$H89)</f>
        <v>0</v>
      </c>
      <c r="O89" s="7">
        <f>SUMIFS(HNPlaces!$Z:$Z,HNPlaces!$M:$M,O$4,HNPlaces!$Q:$Q,'May Payment'!$H89)</f>
        <v>0</v>
      </c>
      <c r="P89" s="7">
        <f>SUMIFS(HNPlaces!$Z:$Z,HNPlaces!$M:$M,P$4,HNPlaces!$Q:$Q,'May Payment'!$H89)</f>
        <v>136025.64102564103</v>
      </c>
      <c r="Q89" s="7">
        <f>SUMIFS(HNPlaces!$Z:$Z,HNPlaces!$M:$M,Q$4,HNPlaces!$Q:$Q,'May Payment'!$H89)</f>
        <v>0</v>
      </c>
      <c r="R89" s="7">
        <f>SUMIFS(HNPlaces!$Z:$Z,HNPlaces!$M:$M,R$4,HNPlaces!$Q:$Q,'May Payment'!$H89)</f>
        <v>0</v>
      </c>
      <c r="S89" s="7">
        <f>SUMIFS(HNPlaces!$Z:$Z,HNPlaces!$M:$M,S$4,HNPlaces!$Q:$Q,'May Payment'!$H89)</f>
        <v>0</v>
      </c>
      <c r="T89" s="7">
        <f>SUMIFS(HNTopUp!$Z:$Z,HNTopUp!$M:$M,T$4,HNTopUp!B:B,'May Payment'!B89)</f>
        <v>0</v>
      </c>
      <c r="U89" s="7">
        <f>SUMIFS(HNTopUp!$Z:$Z,HNTopUp!$M:$M,U$4,HNTopUp!B:B,'May Payment'!B89)</f>
        <v>0</v>
      </c>
      <c r="V89" s="7">
        <f>SUMIFS(HNTopUp!$Z:$Z,HNTopUp!$M:$M,V$4,HNTopUp!$B:$B,'May Payment'!$B89)</f>
        <v>0</v>
      </c>
      <c r="W89" s="7">
        <f>SUMIFS(HNTopUp!$Z:$Z,HNTopUp!$M:$M,W$4,HNTopUp!$B:$B,'May Payment'!$B89)</f>
        <v>0</v>
      </c>
      <c r="X89" s="7">
        <f>SUMIFS(HNTopUp!$Z:$Z,HNTopUp!$M:$M,X$4,HNTopUp!$B:$B,'May Payment'!$B89)</f>
        <v>0</v>
      </c>
      <c r="Y89" s="7">
        <f>SUMIFS(HNTopUp!$Z:$Z,HNTopUp!$M:$M,Y$4,HNTopUp!$B:$B,'May Payment'!$B89)</f>
        <v>0</v>
      </c>
      <c r="Z89" s="7">
        <f>SUMIFS(HNTopUp!$Z:$Z,HNTopUp!$M:$M,Z$4,HNTopUp!$B:$B,'May Payment'!$B89)</f>
        <v>193156.04333333333</v>
      </c>
      <c r="AA89" s="7">
        <f>SUMIFS(POST16!$Z:$Z,POST16!$M:$M,AA$4,POST16!$Q:$Q,'May Payment'!$H89)</f>
        <v>0</v>
      </c>
      <c r="AB89" s="7">
        <f>SUMIFS(POST16!$Z:$Z,POST16!$M:$M,AB$4,POST16!$Q:$Q,'May Payment'!$H89)</f>
        <v>0</v>
      </c>
      <c r="AC89" s="7">
        <f>SUMIFS(POST16!$Z:$Z,POST16!$M:$M,AC$4,POST16!$Q:$Q,'May Payment'!$H89)</f>
        <v>0</v>
      </c>
      <c r="AD89" s="7">
        <f>SUMIFS(POST16!$Z:$Z,POST16!$M:$M,AD$4,POST16!$Q:$Q,'May Payment'!$H89)</f>
        <v>0</v>
      </c>
      <c r="AE89" s="7">
        <f>SUMIFS(POST16!$Z:$Z,POST16!$M:$M,AE$4,POST16!$Q:$Q,'May Payment'!$H89)</f>
        <v>0</v>
      </c>
      <c r="AF89" s="7">
        <f>SUMIFS(MISC!$Z:$Z,MISC!$M:$M,AF$4,MISC!$Q:$Q,H89)</f>
        <v>0</v>
      </c>
      <c r="AG89" s="7">
        <f>SUMIFS(MISC!$Z:$Z,MISC!$M:$M,AG$4,MISC!$Q:$Q,H89)</f>
        <v>0</v>
      </c>
      <c r="AH89" s="7">
        <f>SUMIFS(Asylum!$Z:$Z,Asylum!$M:$M,AH$4,Asylum!$Q:$Q,'May Payment'!$H89)</f>
        <v>0</v>
      </c>
      <c r="AI89" s="7">
        <f>SUMIFS(PESports!$Z:$Z,PESports!$M:$M,AI$4,PESports!$Q:$Q,'May Payment'!$H89)</f>
        <v>7175</v>
      </c>
      <c r="AJ89" s="5">
        <f t="shared" si="14"/>
        <v>336356.68435897434</v>
      </c>
      <c r="AK89" s="120"/>
      <c r="AL89" s="369">
        <f t="shared" si="15"/>
        <v>336356.68435897434</v>
      </c>
      <c r="AN89" s="490"/>
      <c r="AO89" s="490"/>
      <c r="AP89" s="518"/>
      <c r="AR89" s="388"/>
      <c r="AS89" s="7"/>
      <c r="AU89" s="288"/>
      <c r="AV89" s="288"/>
    </row>
    <row r="90" spans="2:48" x14ac:dyDescent="0.3">
      <c r="B90">
        <v>3027010</v>
      </c>
      <c r="C90">
        <v>7010</v>
      </c>
      <c r="D90" t="s">
        <v>223</v>
      </c>
      <c r="H90" t="s">
        <v>224</v>
      </c>
      <c r="I90" t="s">
        <v>225</v>
      </c>
      <c r="J90" s="7" t="str">
        <f>IFERROR(_xlfn.XLOOKUP(H90,'APT 25-26'!D:D,'APT 25-26'!CR:CR),"")</f>
        <v/>
      </c>
      <c r="K90" s="7">
        <f>SUMIFS(NurserySupplement!$Z:$Z,NurserySupplement!$M:$M,K$4,NurserySupplement!$B:$B,B90)</f>
        <v>0</v>
      </c>
      <c r="L90" s="7"/>
      <c r="M90" s="7">
        <f>SUMIFS(HNPlaces!$Z:$Z,HNPlaces!$M:$M,M$4,HNPlaces!$Q:$Q,'May Payment'!$H90)</f>
        <v>0</v>
      </c>
      <c r="N90" s="7">
        <f>SUMIFS(HNPlaces!$Z:$Z,HNPlaces!$M:$M,N$4,HNPlaces!$Q:$Q,'May Payment'!$H90)</f>
        <v>0</v>
      </c>
      <c r="O90" s="7">
        <f>SUMIFS(HNPlaces!$Z:$Z,HNPlaces!$M:$M,O$4,HNPlaces!$Q:$Q,'May Payment'!$H90)</f>
        <v>0</v>
      </c>
      <c r="P90" s="7">
        <f>SUMIFS(HNPlaces!$Z:$Z,HNPlaces!$M:$M,P$4,HNPlaces!$Q:$Q,'May Payment'!$H90)</f>
        <v>88461.538461538468</v>
      </c>
      <c r="Q90" s="7">
        <f>SUMIFS(HNPlaces!$Z:$Z,HNPlaces!$M:$M,Q$4,HNPlaces!$Q:$Q,'May Payment'!$H90)</f>
        <v>0</v>
      </c>
      <c r="R90" s="7">
        <f>SUMIFS(HNPlaces!$Z:$Z,HNPlaces!$M:$M,R$4,HNPlaces!$Q:$Q,'May Payment'!$H90)</f>
        <v>0</v>
      </c>
      <c r="S90" s="7">
        <f>SUMIFS(HNPlaces!$Z:$Z,HNPlaces!$M:$M,S$4,HNPlaces!$Q:$Q,'May Payment'!$H90)</f>
        <v>0</v>
      </c>
      <c r="T90" s="7">
        <f>SUMIFS(HNTopUp!$Z:$Z,HNTopUp!$M:$M,T$4,HNTopUp!B:B,'May Payment'!B90)</f>
        <v>0</v>
      </c>
      <c r="U90" s="7">
        <f>SUMIFS(HNTopUp!$Z:$Z,HNTopUp!$M:$M,U$4,HNTopUp!B:B,'May Payment'!B90)</f>
        <v>0</v>
      </c>
      <c r="V90" s="7">
        <f>SUMIFS(HNTopUp!$Z:$Z,HNTopUp!$M:$M,V$4,HNTopUp!$B:$B,'May Payment'!$B90)</f>
        <v>0</v>
      </c>
      <c r="W90" s="7">
        <f>SUMIFS(HNTopUp!$Z:$Z,HNTopUp!$M:$M,W$4,HNTopUp!$B:$B,'May Payment'!$B90)</f>
        <v>0</v>
      </c>
      <c r="X90" s="7">
        <f>SUMIFS(HNTopUp!$Z:$Z,HNTopUp!$M:$M,X$4,HNTopUp!$B:$B,'May Payment'!$B90)</f>
        <v>0</v>
      </c>
      <c r="Y90" s="7">
        <f>SUMIFS(HNTopUp!$Z:$Z,HNTopUp!$M:$M,Y$4,HNTopUp!$B:$B,'May Payment'!$B90)</f>
        <v>0</v>
      </c>
      <c r="Z90" s="7">
        <f>SUMIFS(HNTopUp!$Z:$Z,HNTopUp!$M:$M,Z$4,HNTopUp!$B:$B,'May Payment'!$B90)</f>
        <v>217176.76923076922</v>
      </c>
      <c r="AA90" s="7">
        <f>SUMIFS(POST16!$Z:$Z,POST16!$M:$M,AA$4,POST16!$Q:$Q,'May Payment'!$H90)</f>
        <v>0</v>
      </c>
      <c r="AB90" s="7">
        <f>SUMIFS(POST16!$Z:$Z,POST16!$M:$M,AB$4,POST16!$Q:$Q,'May Payment'!$H90)</f>
        <v>0</v>
      </c>
      <c r="AC90" s="7">
        <f>SUMIFS(POST16!$Z:$Z,POST16!$M:$M,AC$4,POST16!$Q:$Q,'May Payment'!$H90)</f>
        <v>0</v>
      </c>
      <c r="AD90" s="7">
        <f>SUMIFS(POST16!$Z:$Z,POST16!$M:$M,AD$4,POST16!$Q:$Q,'May Payment'!$H90)</f>
        <v>0</v>
      </c>
      <c r="AE90" s="7">
        <f>SUMIFS(POST16!$Z:$Z,POST16!$M:$M,AE$4,POST16!$Q:$Q,'May Payment'!$H90)</f>
        <v>0</v>
      </c>
      <c r="AF90" s="7">
        <f>SUMIFS(MISC!$Z:$Z,MISC!$M:$M,AF$4,MISC!$Q:$Q,H90)</f>
        <v>0</v>
      </c>
      <c r="AG90" s="7">
        <f>SUMIFS(MISC!$Z:$Z,MISC!$M:$M,AG$4,MISC!$Q:$Q,H90)</f>
        <v>0</v>
      </c>
      <c r="AH90" s="7">
        <f>SUMIFS(Asylum!$Z:$Z,Asylum!$M:$M,AH$4,Asylum!$Q:$Q,'May Payment'!$H90)</f>
        <v>0</v>
      </c>
      <c r="AI90" s="7">
        <f>SUMIFS(PESports!$Z:$Z,PESports!$M:$M,AI$4,PESports!$Q:$Q,'May Payment'!$H90)</f>
        <v>0</v>
      </c>
      <c r="AJ90" s="5">
        <f t="shared" si="14"/>
        <v>305638.30769230769</v>
      </c>
      <c r="AK90" s="120"/>
      <c r="AL90" s="369">
        <f t="shared" si="15"/>
        <v>305638.30769230769</v>
      </c>
      <c r="AN90" s="490"/>
      <c r="AO90" s="490"/>
      <c r="AP90" s="518"/>
      <c r="AR90" s="388"/>
      <c r="AS90" s="7"/>
      <c r="AU90" s="288"/>
      <c r="AV90" s="288"/>
    </row>
    <row r="91" spans="2:48" x14ac:dyDescent="0.3">
      <c r="B91">
        <v>3027009</v>
      </c>
      <c r="C91">
        <v>7009</v>
      </c>
      <c r="D91" t="s">
        <v>25</v>
      </c>
      <c r="H91" t="s">
        <v>26</v>
      </c>
      <c r="I91" t="s">
        <v>27</v>
      </c>
      <c r="J91" s="7" t="str">
        <f>IFERROR(_xlfn.XLOOKUP(H91,'APT 25-26'!D:D,'APT 25-26'!CR:CR),"")</f>
        <v/>
      </c>
      <c r="K91" s="7">
        <f>SUMIFS(NurserySupplement!$Z:$Z,NurserySupplement!$M:$M,K$4,NurserySupplement!$B:$B,B91)</f>
        <v>0</v>
      </c>
      <c r="M91" s="7">
        <f>SUMIFS(HNPlaces!$Z:$Z,HNPlaces!$M:$M,M$4,HNPlaces!$Q:$Q,'May Payment'!$H91)</f>
        <v>0</v>
      </c>
      <c r="N91" s="7">
        <f>SUMIFS(HNPlaces!$Z:$Z,HNPlaces!$M:$M,N$4,HNPlaces!$Q:$Q,'May Payment'!$H91)</f>
        <v>0</v>
      </c>
      <c r="O91" s="7">
        <f>SUMIFS(HNPlaces!$Z:$Z,HNPlaces!$M:$M,O$4,HNPlaces!$Q:$Q,'May Payment'!$H91)</f>
        <v>0</v>
      </c>
      <c r="P91" s="7">
        <f>SUMIFS(HNPlaces!$Z:$Z,HNPlaces!$M:$M,P$4,HNPlaces!$Q:$Q,'May Payment'!$H91)</f>
        <v>102051.28205128206</v>
      </c>
      <c r="Q91" s="7">
        <f>SUMIFS(HNPlaces!$Z:$Z,HNPlaces!$M:$M,Q$4,HNPlaces!$Q:$Q,'May Payment'!$H91)</f>
        <v>48435.692307692305</v>
      </c>
      <c r="R91" s="7">
        <f>SUMIFS(HNPlaces!$Z:$Z,HNPlaces!$M:$M,R$4,HNPlaces!$Q:$Q,'May Payment'!$H91)</f>
        <v>0</v>
      </c>
      <c r="S91" s="7">
        <f>SUMIFS(HNPlaces!$Z:$Z,HNPlaces!$M:$M,S$4,HNPlaces!$Q:$Q,'May Payment'!$H91)</f>
        <v>0</v>
      </c>
      <c r="T91" s="7">
        <f>SUMIFS(HNTopUp!$Z:$Z,HNTopUp!$M:$M,T$4,HNTopUp!B:B,'May Payment'!B91)</f>
        <v>0</v>
      </c>
      <c r="U91" s="7">
        <f>SUMIFS(HNTopUp!$Z:$Z,HNTopUp!$M:$M,U$4,HNTopUp!B:B,'May Payment'!B91)</f>
        <v>0</v>
      </c>
      <c r="V91" s="7">
        <f>SUMIFS(HNTopUp!$Z:$Z,HNTopUp!$M:$M,V$4,HNTopUp!$B:$B,'May Payment'!$B91)</f>
        <v>0</v>
      </c>
      <c r="W91" s="7">
        <f>SUMIFS(HNTopUp!$Z:$Z,HNTopUp!$M:$M,W$4,HNTopUp!$B:$B,'May Payment'!$B91)</f>
        <v>0</v>
      </c>
      <c r="X91" s="7">
        <f>SUMIFS(HNTopUp!$Z:$Z,HNTopUp!$M:$M,X$4,HNTopUp!$B:$B,'May Payment'!$B91)</f>
        <v>0</v>
      </c>
      <c r="Y91" s="7">
        <f>SUMIFS(HNTopUp!$Z:$Z,HNTopUp!$M:$M,Y$4,HNTopUp!$B:$B,'May Payment'!$B91)</f>
        <v>0</v>
      </c>
      <c r="Z91" s="7">
        <f>SUMIFS(HNTopUp!$Z:$Z,HNTopUp!$M:$M,Z$4,HNTopUp!$B:$B,'May Payment'!$B91)</f>
        <v>190376.30769230769</v>
      </c>
      <c r="AA91" s="7">
        <f>SUMIFS(POST16!$Z:$Z,POST16!$M:$M,AA$4,POST16!$Q:$Q,'May Payment'!$H91)</f>
        <v>0</v>
      </c>
      <c r="AB91" s="7">
        <f>SUMIFS(POST16!$Z:$Z,POST16!$M:$M,AB$4,POST16!$Q:$Q,'May Payment'!$H91)</f>
        <v>0</v>
      </c>
      <c r="AC91" s="7">
        <f>SUMIFS(POST16!$Z:$Z,POST16!$M:$M,AC$4,POST16!$Q:$Q,'May Payment'!$H91)</f>
        <v>0</v>
      </c>
      <c r="AD91" s="7">
        <f>SUMIFS(POST16!$Z:$Z,POST16!$M:$M,AD$4,POST16!$Q:$Q,'May Payment'!$H91)</f>
        <v>0</v>
      </c>
      <c r="AE91" s="7">
        <f>SUMIFS(POST16!$Z:$Z,POST16!$M:$M,AE$4,POST16!$Q:$Q,'May Payment'!$H91)</f>
        <v>0</v>
      </c>
      <c r="AF91" s="7">
        <f>SUMIFS(MISC!$Z:$Z,MISC!$M:$M,AF$4,MISC!$Q:$Q,H91)</f>
        <v>0</v>
      </c>
      <c r="AG91" s="7">
        <f>SUMIFS(MISC!$Z:$Z,MISC!$M:$M,AG$4,MISC!$Q:$Q,H91)</f>
        <v>0</v>
      </c>
      <c r="AH91" s="7">
        <f>SUMIFS(Asylum!$Z:$Z,Asylum!$M:$M,AH$4,Asylum!$Q:$Q,'May Payment'!$H91)</f>
        <v>0</v>
      </c>
      <c r="AI91" s="7">
        <f>SUMIFS(PESports!$Z:$Z,PESports!$M:$M,AI$4,PESports!$Q:$Q,'May Payment'!$H91)</f>
        <v>7154</v>
      </c>
      <c r="AJ91" s="5">
        <f t="shared" si="14"/>
        <v>348017.28205128206</v>
      </c>
      <c r="AK91" s="120"/>
      <c r="AL91" s="369">
        <f t="shared" si="15"/>
        <v>348017.28205128206</v>
      </c>
      <c r="AN91" s="490"/>
      <c r="AO91" s="490"/>
      <c r="AP91" s="518"/>
      <c r="AR91" s="388"/>
      <c r="AS91" s="7"/>
      <c r="AU91" s="288"/>
      <c r="AV91" s="288"/>
    </row>
    <row r="92" spans="2:48" ht="15" thickBot="1" x14ac:dyDescent="0.35">
      <c r="D92" t="s">
        <v>23773</v>
      </c>
      <c r="J92" s="282">
        <f t="shared" ref="J92:AL92" si="16">SUM(J7:J91)</f>
        <v>13964256.698171806</v>
      </c>
      <c r="K92" s="282">
        <f t="shared" si="16"/>
        <v>76021.776923076919</v>
      </c>
      <c r="L92" s="282">
        <f t="shared" si="16"/>
        <v>-60000</v>
      </c>
      <c r="M92" s="283">
        <f t="shared" si="16"/>
        <v>106923.07692307692</v>
      </c>
      <c r="N92" s="283">
        <f t="shared" si="16"/>
        <v>7692.3076923076924</v>
      </c>
      <c r="O92" s="283">
        <f t="shared" si="16"/>
        <v>53330.230769230766</v>
      </c>
      <c r="P92" s="283">
        <f t="shared" si="16"/>
        <v>326538.46153846156</v>
      </c>
      <c r="Q92" s="283">
        <f t="shared" si="16"/>
        <v>48435.692307692305</v>
      </c>
      <c r="R92" s="283">
        <f t="shared" si="16"/>
        <v>78000</v>
      </c>
      <c r="S92" s="283">
        <f t="shared" si="16"/>
        <v>11150.307692307691</v>
      </c>
      <c r="T92" s="284">
        <f t="shared" si="16"/>
        <v>0</v>
      </c>
      <c r="U92" s="284">
        <f t="shared" si="16"/>
        <v>879721.96205128194</v>
      </c>
      <c r="V92" s="284">
        <f t="shared" si="16"/>
        <v>0</v>
      </c>
      <c r="W92" s="284">
        <f t="shared" si="16"/>
        <v>243091.33653846156</v>
      </c>
      <c r="X92" s="284">
        <f t="shared" si="16"/>
        <v>3960.1538461538466</v>
      </c>
      <c r="Y92" s="284">
        <f t="shared" si="16"/>
        <v>91155.230769230766</v>
      </c>
      <c r="Z92" s="284">
        <f t="shared" si="16"/>
        <v>600709.12025641021</v>
      </c>
      <c r="AA92" s="285">
        <f t="shared" si="16"/>
        <v>581653.16666666663</v>
      </c>
      <c r="AB92" s="285">
        <f t="shared" si="16"/>
        <v>4945.666666666667</v>
      </c>
      <c r="AC92" s="285">
        <f t="shared" si="16"/>
        <v>9375</v>
      </c>
      <c r="AD92" s="285">
        <f t="shared" si="16"/>
        <v>22600</v>
      </c>
      <c r="AE92" s="285">
        <f t="shared" si="16"/>
        <v>0</v>
      </c>
      <c r="AF92" s="485">
        <f t="shared" si="16"/>
        <v>8199.7999999999993</v>
      </c>
      <c r="AG92" s="485">
        <f t="shared" si="16"/>
        <v>1709.49</v>
      </c>
      <c r="AH92" s="485">
        <f t="shared" si="16"/>
        <v>29522.041842105264</v>
      </c>
      <c r="AI92" s="485">
        <f t="shared" si="16"/>
        <v>582719</v>
      </c>
      <c r="AJ92" s="393">
        <f t="shared" si="16"/>
        <v>17671710.520654939</v>
      </c>
      <c r="AK92" s="393">
        <f t="shared" si="16"/>
        <v>6220412.858611647</v>
      </c>
      <c r="AL92" s="393">
        <f t="shared" si="16"/>
        <v>11451297.662043286</v>
      </c>
      <c r="AS92"/>
      <c r="AU92" s="288"/>
      <c r="AV92" s="288"/>
    </row>
    <row r="93" spans="2:48" x14ac:dyDescent="0.3">
      <c r="D93" s="375" t="s">
        <v>23880</v>
      </c>
      <c r="J93" s="7">
        <f>'APT 25-26'!CR4</f>
        <v>13964256.698171804</v>
      </c>
      <c r="K93" s="372">
        <f>NurserySupplement!Z5</f>
        <v>76021.776923076919</v>
      </c>
      <c r="L93" s="7">
        <f>'Cash Advance'!J7</f>
        <v>-60000</v>
      </c>
      <c r="M93" s="7">
        <f>SUMIFS(HNPlaces!$Z:$Z,HNPlaces!$M:$M,'May Payment'!M4,HNPlaces!$E:$E,"M")</f>
        <v>106923.07692307692</v>
      </c>
      <c r="N93" s="7">
        <f>SUMIFS(HNPlaces!$Z:$Z,HNPlaces!$M:$M,'May Payment'!N4,HNPlaces!$E:$E,"M")</f>
        <v>7692.3076923076924</v>
      </c>
      <c r="O93" s="7">
        <f>SUMIFS(HNPlaces!$Z:$Z,HNPlaces!$M:$M,'May Payment'!O4,HNPlaces!$E:$E,"M")</f>
        <v>53330.230769230766</v>
      </c>
      <c r="P93" s="7">
        <f>SUMIFS(HNPlaces!$Z:$Z,HNPlaces!$M:$M,'May Payment'!P4,HNPlaces!$E:$E,"M")</f>
        <v>326538.46153846156</v>
      </c>
      <c r="Q93" s="7">
        <f>SUMIFS(HNPlaces!$Z:$Z,HNPlaces!$M:$M,'May Payment'!Q4,HNPlaces!$E:$E,"M")</f>
        <v>48435.692307692305</v>
      </c>
      <c r="R93" s="7">
        <f>SUMIFS(HNPlaces!$Z:$Z,HNPlaces!$M:$M,'May Payment'!R4,HNPlaces!$E:$E,"M")</f>
        <v>78000</v>
      </c>
      <c r="S93" s="7">
        <f>SUMIF(HNPlaces!$M7:$M25,'May Payment'!S$4,HNPlaces!$AI7:$AI25)</f>
        <v>11150.307692307691</v>
      </c>
      <c r="T93" s="7">
        <f>SUMIFS(HNTopUp!$Z:$Z,HNTopUp!$E:$E,"M",HNTopUp!$M:$M,'May Payment'!T$4)</f>
        <v>0</v>
      </c>
      <c r="U93" s="7">
        <f>SUMIFS(HNTopUp!$Z:$Z,HNTopUp!$E:$E,"M",HNTopUp!$M:$M,'May Payment'!U$4)</f>
        <v>879721.96205128182</v>
      </c>
      <c r="V93" s="7">
        <f>SUMIFS(HNTopUp!$Z:$Z,HNTopUp!$E:$E,"M",HNTopUp!$M:$M,'May Payment'!V$4)</f>
        <v>0</v>
      </c>
      <c r="W93" s="7">
        <f>SUMIFS(HNTopUp!$Z:$Z,HNTopUp!$E:$E,"M",HNTopUp!$M:$M,'May Payment'!W$4)</f>
        <v>243091.33653846156</v>
      </c>
      <c r="X93" s="7">
        <f>SUMIFS(HNTopUp!$Z:$Z,HNTopUp!$E:$E,"M",HNTopUp!$M:$M,'May Payment'!X$4)</f>
        <v>3960.1538461538462</v>
      </c>
      <c r="Y93" s="7">
        <f>SUMIFS(HNTopUp!$Z:$Z,HNTopUp!$E:$E,"M",HNTopUp!$M:$M,'May Payment'!Y$4)</f>
        <v>91155.230769230766</v>
      </c>
      <c r="Z93" s="7">
        <f>SUMIFS(HNTopUp!$Z:$Z,HNTopUp!$E:$E,"M",HNTopUp!$M:$M,'May Payment'!Z$4)</f>
        <v>600709.12025641021</v>
      </c>
      <c r="AA93" s="7">
        <f>SUMIFS(POST16!$W:$W,POST16!$E:$E,"M",POST16!$M:$M,'May Payment'!AA$4)</f>
        <v>581653.16666666663</v>
      </c>
      <c r="AB93" s="7">
        <f>SUMIFS(POST16!$W:$W,POST16!$E:$E,"M",POST16!$M:$M,'May Payment'!AB$4)</f>
        <v>4945.666666666667</v>
      </c>
      <c r="AC93" s="7">
        <f>SUMIFS(POST16!$W:$W,POST16!$E:$E,"M",POST16!$M:$M,'May Payment'!AC$4)</f>
        <v>9375</v>
      </c>
      <c r="AD93" s="7">
        <f>SUMIFS(POST16!$W:$W,POST16!$E:$E,"M",POST16!$M:$M,'May Payment'!AD$4)</f>
        <v>22600</v>
      </c>
      <c r="AE93" s="7">
        <f>SUMIFS(POST16!$W:$W,POST16!$E:$E,"M",POST16!$M:$M,'May Payment'!AE$4)</f>
        <v>0</v>
      </c>
      <c r="AF93" s="7">
        <f>SUMIFS(MISC!$W:$W,MISC!$E:$E,"M",MISC!$M:$M,'May Payment'!AF$4)</f>
        <v>0</v>
      </c>
      <c r="AG93" s="7"/>
      <c r="AH93" s="7">
        <f>SUMIFS(Asylum!Z:Z,Asylum!$E:$E,"M",Asylum!$M:$M,'May Payment'!AH$4)</f>
        <v>29522.04184210526</v>
      </c>
      <c r="AI93" s="7">
        <f>SUMIFS(PESports!Z:Z,PESports!$E:$E,"M",PESports!$M:$M,'May Payment'!AI$4)</f>
        <v>582719</v>
      </c>
      <c r="AJ93" s="7"/>
      <c r="AK93" s="7"/>
      <c r="AL93" s="264"/>
      <c r="AR93" s="389"/>
      <c r="AS93"/>
      <c r="AU93" s="288"/>
      <c r="AV93" s="288"/>
    </row>
    <row r="94" spans="2:48" x14ac:dyDescent="0.3">
      <c r="D94" s="7" t="s">
        <v>23881</v>
      </c>
      <c r="I94" s="7" t="s">
        <v>751</v>
      </c>
      <c r="J94" s="7">
        <f t="shared" ref="J94:AH94" si="17">J5-J93</f>
        <v>0</v>
      </c>
      <c r="K94" s="7">
        <f t="shared" si="17"/>
        <v>0</v>
      </c>
      <c r="L94" s="7">
        <f t="shared" si="17"/>
        <v>0</v>
      </c>
      <c r="M94" s="7">
        <f t="shared" si="17"/>
        <v>0</v>
      </c>
      <c r="N94" s="7">
        <f t="shared" si="17"/>
        <v>0</v>
      </c>
      <c r="O94" s="7">
        <f t="shared" si="17"/>
        <v>0</v>
      </c>
      <c r="P94" s="7">
        <f t="shared" si="17"/>
        <v>0</v>
      </c>
      <c r="Q94" s="7">
        <f t="shared" si="17"/>
        <v>0</v>
      </c>
      <c r="R94" s="7">
        <f t="shared" si="17"/>
        <v>0</v>
      </c>
      <c r="S94" s="7">
        <f t="shared" si="17"/>
        <v>0</v>
      </c>
      <c r="T94" s="7">
        <f t="shared" si="17"/>
        <v>0</v>
      </c>
      <c r="U94" s="7">
        <f t="shared" si="17"/>
        <v>0</v>
      </c>
      <c r="V94" s="7">
        <f t="shared" si="17"/>
        <v>0</v>
      </c>
      <c r="W94" s="7">
        <f t="shared" si="17"/>
        <v>0</v>
      </c>
      <c r="X94" s="7">
        <f t="shared" si="17"/>
        <v>0</v>
      </c>
      <c r="Y94" s="7">
        <f t="shared" si="17"/>
        <v>0</v>
      </c>
      <c r="Z94" s="7">
        <f t="shared" si="17"/>
        <v>0</v>
      </c>
      <c r="AA94" s="7">
        <f t="shared" si="17"/>
        <v>0</v>
      </c>
      <c r="AB94" s="7">
        <f t="shared" si="17"/>
        <v>0</v>
      </c>
      <c r="AC94" s="7">
        <f t="shared" si="17"/>
        <v>0</v>
      </c>
      <c r="AD94" s="7">
        <f t="shared" si="17"/>
        <v>0</v>
      </c>
      <c r="AE94" s="7">
        <f t="shared" si="17"/>
        <v>0</v>
      </c>
      <c r="AF94" s="7">
        <f t="shared" si="17"/>
        <v>8199.7999999999993</v>
      </c>
      <c r="AG94" s="7">
        <f t="shared" si="17"/>
        <v>1709.49</v>
      </c>
      <c r="AH94" s="7">
        <f t="shared" si="17"/>
        <v>0</v>
      </c>
      <c r="AI94" s="7"/>
      <c r="AL94" s="371"/>
      <c r="AR94" s="389"/>
      <c r="AS94"/>
      <c r="AU94" s="288"/>
      <c r="AV94" s="288"/>
    </row>
    <row r="95" spans="2:48" x14ac:dyDescent="0.3">
      <c r="D95" s="108" t="s">
        <v>23774</v>
      </c>
      <c r="J95" s="108">
        <f>SUMIF('APT 25-26'!D:D,"A",'APT 25-26'!CR:CR)</f>
        <v>0</v>
      </c>
      <c r="K95" s="108">
        <f>SUMIF(NurserySupplement!E:E,"A",NurserySupplement!Z:Z)</f>
        <v>0</v>
      </c>
      <c r="L95" s="108">
        <f>SUMIF('Cash Advance'!F:F,"A",'Cash Advance'!J:J)</f>
        <v>0</v>
      </c>
      <c r="M95" s="108">
        <f>SUMIFS(HNPlaces!$Z:$Z,HNPlaces!$M:$M,'May Payment'!M4,HNPlaces!$E:$E,"A")</f>
        <v>0</v>
      </c>
      <c r="N95" s="108">
        <f>SUMIFS(HNPlaces!$Z:$Z,HNPlaces!$M:$M,'May Payment'!N4,HNPlaces!$E:$E,"A")</f>
        <v>0</v>
      </c>
      <c r="O95" s="108">
        <f>SUMIFS(HNPlaces!$Z:$Z,HNPlaces!$M:$M,'May Payment'!O4,HNPlaces!$E:$E,"A")</f>
        <v>0</v>
      </c>
      <c r="P95" s="108">
        <f>SUMIFS(HNPlaces!$Z:$Z,HNPlaces!$M:$M,'May Payment'!P4,HNPlaces!$E:$E,"A")</f>
        <v>0</v>
      </c>
      <c r="Q95" s="108">
        <f>SUMIFS(HNPlaces!$Z:$Z,HNPlaces!$M:$M,'May Payment'!Q4,HNPlaces!$E:$E,"A")</f>
        <v>0</v>
      </c>
      <c r="R95" s="108">
        <f>SUMIFS(HNPlaces!$Z:$Z,HNPlaces!$M:$M,'May Payment'!R4,HNPlaces!$E:$E,"A")</f>
        <v>5538.4615384615381</v>
      </c>
      <c r="S95" s="108">
        <f>SUMIFS(HNPlaces!$Z:$Z,HNPlaces!$M:$M,'May Payment'!S4,HNPlaces!$E:$E,"A")</f>
        <v>0</v>
      </c>
      <c r="T95" s="108">
        <f>SUMIFS(HNTopUp!$Z:$Z,HNTopUp!$M:$M,'May Payment'!T4,HNTopUp!$E:$E,"A")</f>
        <v>0</v>
      </c>
      <c r="U95" s="108">
        <f>SUMIFS(HNTopUp!$Z:$Z,HNTopUp!$M:$M,'May Payment'!U4,HNTopUp!$E:$E,"A")</f>
        <v>655008.28397435893</v>
      </c>
      <c r="V95" s="108">
        <f>SUMIFS(HNTopUp!$Z:$Z,HNTopUp!$M:$M,'May Payment'!V4,HNTopUp!$E:$E,"A")</f>
        <v>0</v>
      </c>
      <c r="W95" s="108">
        <f>SUMIFS(HNTopUp!$Z:$Z,HNTopUp!$M:$M,'May Payment'!W4,HNTopUp!$E:$E,"A")</f>
        <v>177681.76897435897</v>
      </c>
      <c r="X95" s="108">
        <f>SUMIFS(HNTopUp!$Z:$Z,HNTopUp!$M:$M,'May Payment'!X4,HNTopUp!$E:$E,"A")</f>
        <v>1255.6923076923076</v>
      </c>
      <c r="Y95" s="108">
        <f>SUMIFS(HNTopUp!$Z:$Z,HNTopUp!$M:$M,'May Payment'!Y4,HNTopUp!$E:$E,"A")</f>
        <v>0</v>
      </c>
      <c r="Z95" s="108">
        <f>SUMIFS(HNTopUp!$Z:$Z,HNTopUp!$M:$M,'May Payment'!Z4,HNTopUp!$E:$E,"A")</f>
        <v>461619.50102564099</v>
      </c>
      <c r="AA95" s="108">
        <f>SUMIFS(POST16!$Z:$Z,POST16!$E:$E,"A",POST16!$M:$M,'May Payment'!AA$4)</f>
        <v>0</v>
      </c>
      <c r="AB95" s="108">
        <f>SUMIFS(POST16!$Z:$Z,POST16!$E:$E,"A",POST16!$M:$M,'May Payment'!AB$4)</f>
        <v>0</v>
      </c>
      <c r="AC95" s="108">
        <f>SUMIFS(POST16!$Z:$Z,POST16!$E:$E,"A",POST16!$M:$M,'May Payment'!AC$4)</f>
        <v>0</v>
      </c>
      <c r="AD95" s="108">
        <f>SUMIFS(POST16!$Z:$Z,POST16!$E:$E,"A",POST16!$M:$M,'May Payment'!AD$4)</f>
        <v>0</v>
      </c>
      <c r="AE95" s="108">
        <f>SUMIFS(POST16!$Z:$Z,POST16!$E:$E,"A",POST16!$M:$M,'May Payment'!AE$4)</f>
        <v>0</v>
      </c>
      <c r="AF95" s="108">
        <f>SUMIFS(MISC!$Z:$Z,MISC!$E:$E,"A",MISC!$M:$M,'May Payment'!AF$4)</f>
        <v>0</v>
      </c>
      <c r="AG95" s="108">
        <f>SUMIFS(MISC!$Z:$Z,MISC!$E:$E,"A",MISC!$M:$M,'May Payment'!AG$4)</f>
        <v>0</v>
      </c>
      <c r="AH95" s="108">
        <f>SUMIFS(Asylum!Z:Z,Asylum!$E:$E,"A",Asylum!$M:$M,'May Payment'!AH$4)</f>
        <v>19317.555789473685</v>
      </c>
      <c r="AI95" s="108">
        <f>SUMIFS(PESports!Z:Z,PESports!$E:$E,"A",SMHL!$M:$M,'May Payment'!AI$4)</f>
        <v>0</v>
      </c>
      <c r="AJ95" s="5">
        <f>SUM(J95:AI95)</f>
        <v>1320421.2636099865</v>
      </c>
      <c r="AK95" s="5"/>
      <c r="AL95" s="373">
        <f>AJ95-AK95</f>
        <v>1320421.2636099865</v>
      </c>
      <c r="AR95" s="390"/>
      <c r="AS95"/>
      <c r="AU95" s="288"/>
      <c r="AV95" s="288"/>
    </row>
    <row r="96" spans="2:48" x14ac:dyDescent="0.3">
      <c r="AL96" s="373"/>
      <c r="AP96" s="122"/>
      <c r="AR96" s="390"/>
    </row>
    <row r="97" spans="4:44" ht="15" thickBot="1" x14ac:dyDescent="0.35">
      <c r="D97" s="373" t="s">
        <v>23775</v>
      </c>
      <c r="J97" s="374">
        <f>J92+J95</f>
        <v>13964256.698171806</v>
      </c>
      <c r="K97" s="374">
        <f t="shared" ref="K97:AL97" si="18">K92+K95</f>
        <v>76021.776923076919</v>
      </c>
      <c r="L97" s="374">
        <f t="shared" si="18"/>
        <v>-60000</v>
      </c>
      <c r="M97" s="374">
        <f t="shared" si="18"/>
        <v>106923.07692307692</v>
      </c>
      <c r="N97" s="374">
        <f t="shared" si="18"/>
        <v>7692.3076923076924</v>
      </c>
      <c r="O97" s="374">
        <f t="shared" si="18"/>
        <v>53330.230769230766</v>
      </c>
      <c r="P97" s="374">
        <f t="shared" si="18"/>
        <v>326538.46153846156</v>
      </c>
      <c r="Q97" s="374">
        <f t="shared" si="18"/>
        <v>48435.692307692305</v>
      </c>
      <c r="R97" s="374">
        <f t="shared" si="18"/>
        <v>83538.461538461532</v>
      </c>
      <c r="S97" s="374">
        <f t="shared" si="18"/>
        <v>11150.307692307691</v>
      </c>
      <c r="T97" s="374">
        <f t="shared" si="18"/>
        <v>0</v>
      </c>
      <c r="U97" s="374">
        <f t="shared" si="18"/>
        <v>1534730.246025641</v>
      </c>
      <c r="V97" s="374">
        <f t="shared" si="18"/>
        <v>0</v>
      </c>
      <c r="W97" s="374">
        <f t="shared" si="18"/>
        <v>420773.10551282053</v>
      </c>
      <c r="X97" s="374">
        <f t="shared" si="18"/>
        <v>5215.8461538461543</v>
      </c>
      <c r="Y97" s="374">
        <f t="shared" si="18"/>
        <v>91155.230769230766</v>
      </c>
      <c r="Z97" s="374">
        <f t="shared" si="18"/>
        <v>1062328.6212820513</v>
      </c>
      <c r="AA97" s="374">
        <f t="shared" si="18"/>
        <v>581653.16666666663</v>
      </c>
      <c r="AB97" s="374">
        <f t="shared" si="18"/>
        <v>4945.666666666667</v>
      </c>
      <c r="AC97" s="374">
        <f t="shared" si="18"/>
        <v>9375</v>
      </c>
      <c r="AD97" s="374">
        <f t="shared" si="18"/>
        <v>22600</v>
      </c>
      <c r="AE97" s="374">
        <f t="shared" si="18"/>
        <v>0</v>
      </c>
      <c r="AF97" s="374">
        <f t="shared" si="18"/>
        <v>8199.7999999999993</v>
      </c>
      <c r="AG97" s="374">
        <f t="shared" si="18"/>
        <v>1709.49</v>
      </c>
      <c r="AH97" s="374">
        <f t="shared" si="18"/>
        <v>48839.597631578945</v>
      </c>
      <c r="AI97" s="374">
        <f t="shared" si="18"/>
        <v>582719</v>
      </c>
      <c r="AJ97" s="374">
        <f>AJ92+AJ95</f>
        <v>18992131.784264926</v>
      </c>
      <c r="AK97" s="374">
        <f>-(AK92+AK95)</f>
        <v>-6220412.858611647</v>
      </c>
      <c r="AL97" s="374">
        <f t="shared" si="18"/>
        <v>12771718.925653273</v>
      </c>
      <c r="AR97" s="391"/>
    </row>
    <row r="98" spans="4:44" x14ac:dyDescent="0.3">
      <c r="R98" s="7"/>
      <c r="AL98" s="369">
        <f>'QA Sheet'!F56</f>
        <v>12856638.224554652</v>
      </c>
    </row>
    <row r="99" spans="4:44" x14ac:dyDescent="0.3">
      <c r="D99" t="s">
        <v>23878</v>
      </c>
      <c r="J99" s="7">
        <f>_xlfn.XLOOKUP(J4,'QA Sheet'!$C:$C,'QA Sheet'!$F:$F)</f>
        <v>13964256.698171804</v>
      </c>
      <c r="K99" s="120">
        <f>NurserySupplement!Z5</f>
        <v>76021.776923076919</v>
      </c>
      <c r="L99" s="5">
        <f>'Cash Advance'!J7</f>
        <v>-60000</v>
      </c>
      <c r="M99" s="386">
        <f>_xlfn.XLOOKUP(M4,'QA Sheet'!$C:$C,'QA Sheet'!$F:$F)</f>
        <v>106923.07692307692</v>
      </c>
      <c r="N99" s="386">
        <f>_xlfn.XLOOKUP(N4,'QA Sheet'!$C:$C,'QA Sheet'!$F:$F)</f>
        <v>7692.3076923076924</v>
      </c>
      <c r="O99" s="386">
        <f>_xlfn.XLOOKUP(O4,'QA Sheet'!$C:$C,'QA Sheet'!$F:$F)</f>
        <v>53330.230769230766</v>
      </c>
      <c r="P99" s="386">
        <f>_xlfn.XLOOKUP(P4,'QA Sheet'!$C:$C,'QA Sheet'!$F:$F)</f>
        <v>326538.46153846156</v>
      </c>
      <c r="Q99" s="386">
        <f>_xlfn.XLOOKUP(Q4,'QA Sheet'!$C:$C,'QA Sheet'!$F:$F)</f>
        <v>48435.692307692305</v>
      </c>
      <c r="R99" s="386">
        <f>_xlfn.XLOOKUP(R4,'QA Sheet'!$C:$C,'QA Sheet'!$F:$F)</f>
        <v>83538.461538461546</v>
      </c>
      <c r="S99" s="386">
        <f>_xlfn.XLOOKUP(S4,'QA Sheet'!$C:$C,'QA Sheet'!$F:$F)</f>
        <v>11150.307692307691</v>
      </c>
      <c r="T99" s="386">
        <f>_xlfn.XLOOKUP(T4,'QA Sheet'!$C:$C,'QA Sheet'!$F:$F)</f>
        <v>0</v>
      </c>
      <c r="U99" s="386">
        <f>_xlfn.XLOOKUP(U4,'QA Sheet'!$C:$C,'QA Sheet'!$F:$F)</f>
        <v>1534730.2460256414</v>
      </c>
      <c r="V99" s="386">
        <f>_xlfn.XLOOKUP(V4,'QA Sheet'!$C:$C,'QA Sheet'!$F:$F)</f>
        <v>0</v>
      </c>
      <c r="W99" s="386">
        <f>_xlfn.XLOOKUP(W4,'QA Sheet'!$C:$C,'QA Sheet'!$F:$F)</f>
        <v>420773.10551282053</v>
      </c>
      <c r="X99" s="386">
        <f>_xlfn.XLOOKUP(X4,'QA Sheet'!$C:$C,'QA Sheet'!$F:$F)</f>
        <v>5215.8461538461524</v>
      </c>
      <c r="Y99" s="386">
        <f>_xlfn.XLOOKUP(Y4,'QA Sheet'!$C:$C,'QA Sheet'!$F:$F)</f>
        <v>91155.230769230766</v>
      </c>
      <c r="Z99" s="386">
        <f>_xlfn.XLOOKUP(Z4,'QA Sheet'!$C:$C,'QA Sheet'!$F:$F)</f>
        <v>1062328.6212820513</v>
      </c>
      <c r="AA99" s="386">
        <f>_xlfn.XLOOKUP(AA4,'QA Sheet'!$C:$C,'QA Sheet'!$F:$F)</f>
        <v>581653.16666666663</v>
      </c>
      <c r="AB99" s="386">
        <f>_xlfn.XLOOKUP(AB4,'QA Sheet'!$C:$C,'QA Sheet'!$F:$F)</f>
        <v>4945.666666666667</v>
      </c>
      <c r="AC99" s="386">
        <f>_xlfn.XLOOKUP(AC4,'QA Sheet'!$C:$C,'QA Sheet'!$F:$F)</f>
        <v>9375</v>
      </c>
      <c r="AD99" s="386">
        <f>_xlfn.XLOOKUP(AD4,'QA Sheet'!$C:$C,'QA Sheet'!$F:$F)</f>
        <v>22600</v>
      </c>
      <c r="AE99" s="386">
        <f>_xlfn.XLOOKUP(AE4,'QA Sheet'!$C:$C,'QA Sheet'!$F:$F)</f>
        <v>0</v>
      </c>
      <c r="AF99" s="386">
        <f>_xlfn.XLOOKUP(AF4,'QA Sheet'!$C:$C,'QA Sheet'!$F:$F)</f>
        <v>8199.7999999999993</v>
      </c>
      <c r="AG99" s="386">
        <f>_xlfn.XLOOKUP(AG4,'QA Sheet'!$C:$C,'QA Sheet'!$F:$F)</f>
        <v>1709.49</v>
      </c>
      <c r="AH99" s="386">
        <f>_xlfn.XLOOKUP(AH4,'QA Sheet'!$C:$C,'QA Sheet'!$F:$F)</f>
        <v>48839.597631578938</v>
      </c>
      <c r="AI99" s="386">
        <f>_xlfn.XLOOKUP(AI4,'QA Sheet'!$C:$C,'QA Sheet'!$F:$F)</f>
        <v>582719</v>
      </c>
      <c r="AJ99" s="386">
        <f>SUM(J99:AI99)</f>
        <v>18992131.784264922</v>
      </c>
      <c r="AK99" s="386">
        <f>AK97+AK95</f>
        <v>-6220412.858611647</v>
      </c>
      <c r="AL99" s="369">
        <f>SUM(AJ99:AK99)</f>
        <v>12771718.925653275</v>
      </c>
    </row>
    <row r="100" spans="4:44" x14ac:dyDescent="0.3">
      <c r="D100" t="s">
        <v>23879</v>
      </c>
      <c r="J100" s="5">
        <f>J97-J99</f>
        <v>0</v>
      </c>
      <c r="K100" s="5">
        <f>K97-K99</f>
        <v>0</v>
      </c>
      <c r="L100" s="5">
        <f>L97-L99</f>
        <v>0</v>
      </c>
      <c r="M100" s="5">
        <f>M97-M99</f>
        <v>0</v>
      </c>
      <c r="N100" s="5">
        <f t="shared" ref="N100:AK100" si="19">N97-N99</f>
        <v>0</v>
      </c>
      <c r="O100" s="5">
        <f t="shared" si="19"/>
        <v>0</v>
      </c>
      <c r="P100" s="5">
        <f t="shared" si="19"/>
        <v>0</v>
      </c>
      <c r="Q100" s="5">
        <f t="shared" si="19"/>
        <v>0</v>
      </c>
      <c r="R100" s="5">
        <f t="shared" si="19"/>
        <v>0</v>
      </c>
      <c r="S100" s="5">
        <f t="shared" si="19"/>
        <v>0</v>
      </c>
      <c r="T100" s="5">
        <f t="shared" si="19"/>
        <v>0</v>
      </c>
      <c r="U100" s="5">
        <f t="shared" si="19"/>
        <v>0</v>
      </c>
      <c r="V100" s="5">
        <f t="shared" si="19"/>
        <v>0</v>
      </c>
      <c r="W100" s="5">
        <f t="shared" si="19"/>
        <v>0</v>
      </c>
      <c r="X100" s="5">
        <f t="shared" si="19"/>
        <v>0</v>
      </c>
      <c r="Y100" s="5">
        <f t="shared" si="19"/>
        <v>0</v>
      </c>
      <c r="Z100" s="5">
        <f t="shared" si="19"/>
        <v>0</v>
      </c>
      <c r="AA100" s="5">
        <f t="shared" si="19"/>
        <v>0</v>
      </c>
      <c r="AB100" s="5">
        <f t="shared" si="19"/>
        <v>0</v>
      </c>
      <c r="AC100" s="5">
        <f t="shared" si="19"/>
        <v>0</v>
      </c>
      <c r="AD100" s="5">
        <f t="shared" si="19"/>
        <v>0</v>
      </c>
      <c r="AE100" s="5">
        <f t="shared" si="19"/>
        <v>0</v>
      </c>
      <c r="AF100" s="5">
        <f t="shared" si="19"/>
        <v>0</v>
      </c>
      <c r="AG100" s="5"/>
      <c r="AH100" s="5">
        <f t="shared" si="19"/>
        <v>0</v>
      </c>
      <c r="AI100" s="5">
        <f t="shared" si="19"/>
        <v>0</v>
      </c>
      <c r="AJ100" s="5">
        <f t="shared" si="19"/>
        <v>0</v>
      </c>
      <c r="AK100" s="5">
        <f t="shared" si="19"/>
        <v>0</v>
      </c>
      <c r="AL100" s="5">
        <f>AL97-AL99</f>
        <v>0</v>
      </c>
    </row>
    <row r="101" spans="4:44" x14ac:dyDescent="0.3">
      <c r="AJ101" s="5"/>
      <c r="AK101" s="5"/>
      <c r="AL101" s="120"/>
    </row>
    <row r="102" spans="4:44" x14ac:dyDescent="0.3">
      <c r="AL102" s="120"/>
    </row>
    <row r="103" spans="4:44" x14ac:dyDescent="0.3">
      <c r="AL103" s="120"/>
    </row>
  </sheetData>
  <autoFilter ref="A6:BA95" xr:uid="{E6A554EA-995C-4A2A-9AFB-8625BB5D450B}"/>
  <mergeCells count="9">
    <mergeCell ref="AY2:AZ2"/>
    <mergeCell ref="AY5:AZ5"/>
    <mergeCell ref="J2:L2"/>
    <mergeCell ref="M2:S2"/>
    <mergeCell ref="T2:Z2"/>
    <mergeCell ref="AA2:AE2"/>
    <mergeCell ref="AN2:AU2"/>
    <mergeCell ref="AF2:AG2"/>
    <mergeCell ref="AF3:AG3"/>
  </mergeCell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F665-8408-4F7C-8DEE-9456C07F8327}">
  <sheetPr>
    <tabColor rgb="FF782170"/>
  </sheetPr>
  <dimension ref="A1:BE103"/>
  <sheetViews>
    <sheetView topLeftCell="A3" zoomScale="76" zoomScaleNormal="107" workbookViewId="0">
      <pane xSplit="6" topLeftCell="AK1" activePane="topRight" state="frozen"/>
      <selection activeCell="K10" sqref="K10"/>
      <selection pane="topRight" activeCell="K10" sqref="K10"/>
    </sheetView>
  </sheetViews>
  <sheetFormatPr defaultRowHeight="14.4" x14ac:dyDescent="0.3"/>
  <cols>
    <col min="1" max="1" width="19.88671875" bestFit="1" customWidth="1"/>
    <col min="2" max="2" width="11.88671875" customWidth="1"/>
    <col min="4" max="4" width="39.88671875" bestFit="1" customWidth="1"/>
    <col min="5" max="5" width="18" bestFit="1" customWidth="1"/>
    <col min="7" max="7" width="12.33203125" bestFit="1" customWidth="1"/>
    <col min="9" max="9" width="15.6640625" bestFit="1" customWidth="1"/>
    <col min="10" max="10" width="12.44140625" bestFit="1" customWidth="1"/>
    <col min="11" max="11" width="14.44140625" bestFit="1" customWidth="1"/>
    <col min="12" max="12" width="12.6640625" bestFit="1" customWidth="1"/>
    <col min="13" max="13" width="12.44140625" customWidth="1"/>
    <col min="14" max="14" width="11.5546875" bestFit="1" customWidth="1"/>
    <col min="15" max="15" width="12.6640625" bestFit="1" customWidth="1"/>
    <col min="16" max="16" width="11.109375" bestFit="1" customWidth="1"/>
    <col min="17" max="17" width="11.5546875" bestFit="1" customWidth="1"/>
    <col min="18" max="18" width="11.109375" bestFit="1" customWidth="1"/>
    <col min="19" max="19" width="11.33203125" bestFit="1" customWidth="1"/>
    <col min="20" max="20" width="14.33203125" bestFit="1" customWidth="1"/>
    <col min="21" max="22" width="12.109375" bestFit="1" customWidth="1"/>
    <col min="23" max="23" width="11.109375" bestFit="1" customWidth="1"/>
    <col min="24" max="24" width="12.33203125" bestFit="1" customWidth="1"/>
    <col min="25" max="25" width="13.88671875" bestFit="1" customWidth="1"/>
    <col min="26" max="26" width="12.109375" bestFit="1" customWidth="1"/>
    <col min="27" max="28" width="10" bestFit="1" customWidth="1"/>
    <col min="29" max="29" width="11.109375" bestFit="1" customWidth="1"/>
    <col min="30" max="30" width="9.44140625" customWidth="1"/>
    <col min="31" max="31" width="14.5546875" bestFit="1" customWidth="1"/>
    <col min="32" max="32" width="15.5546875" bestFit="1" customWidth="1"/>
    <col min="33" max="33" width="15.5546875" customWidth="1"/>
    <col min="34" max="34" width="20.88671875" bestFit="1" customWidth="1"/>
    <col min="35" max="35" width="20.88671875" customWidth="1"/>
    <col min="36" max="36" width="20" bestFit="1" customWidth="1"/>
    <col min="37" max="37" width="12" bestFit="1" customWidth="1"/>
    <col min="38" max="38" width="14.33203125" bestFit="1" customWidth="1"/>
    <col min="39" max="39" width="14.5546875" bestFit="1" customWidth="1"/>
    <col min="40" max="40" width="15.5546875" bestFit="1" customWidth="1"/>
    <col min="41" max="41" width="16.44140625" customWidth="1"/>
    <col min="42" max="42" width="14.33203125" bestFit="1" customWidth="1"/>
    <col min="43" max="43" width="15" style="49" customWidth="1"/>
    <col min="44" max="44" width="15.88671875" style="468" customWidth="1"/>
    <col min="45" max="45" width="13.88671875" bestFit="1" customWidth="1"/>
    <col min="46" max="47" width="13.44140625" bestFit="1" customWidth="1"/>
    <col min="49" max="49" width="13.44140625" bestFit="1" customWidth="1"/>
    <col min="50" max="50" width="10.88671875" bestFit="1" customWidth="1"/>
    <col min="54" max="54" width="15.5546875" bestFit="1" customWidth="1"/>
    <col min="55" max="56" width="12.5546875" bestFit="1" customWidth="1"/>
    <col min="57" max="57" width="15.5546875" bestFit="1" customWidth="1"/>
  </cols>
  <sheetData>
    <row r="1" spans="1:57" x14ac:dyDescent="0.3">
      <c r="AL1" s="49"/>
      <c r="AM1" s="49"/>
      <c r="AN1" s="49"/>
      <c r="AO1" s="49"/>
      <c r="AP1" s="49"/>
      <c r="AR1" s="49"/>
      <c r="AS1" s="49"/>
    </row>
    <row r="2" spans="1:57" ht="60" customHeight="1" x14ac:dyDescent="0.3">
      <c r="A2" s="478"/>
      <c r="B2" s="479"/>
      <c r="C2" s="479"/>
      <c r="D2" s="479"/>
      <c r="E2" s="479"/>
      <c r="F2" s="479"/>
      <c r="G2" s="479"/>
      <c r="I2" s="564" t="str">
        <f>"Total School &amp; Nursery Budget Share = £ "&amp; ROUND( SUM(I5:K5),2)</f>
        <v>Total School &amp; Nursery Budget Share = £ 13169129.36</v>
      </c>
      <c r="J2" s="565"/>
      <c r="K2" s="566"/>
      <c r="L2" s="564" t="str">
        <f>"High Needs Places = £ "&amp; ROUND( SUM(L5:R5),2)</f>
        <v>High Needs Places = £ 632070.08</v>
      </c>
      <c r="M2" s="565"/>
      <c r="N2" s="565"/>
      <c r="O2" s="565"/>
      <c r="P2" s="565"/>
      <c r="Q2" s="565"/>
      <c r="R2" s="566"/>
      <c r="S2" s="564" t="str">
        <f>"High Needs Top Up = £ "&amp; ROUND( SUM(S5:Y5),2)</f>
        <v>High Needs Top Up = £ 1861004.81</v>
      </c>
      <c r="T2" s="565"/>
      <c r="U2" s="565"/>
      <c r="V2" s="565"/>
      <c r="W2" s="565"/>
      <c r="X2" s="565"/>
      <c r="Y2" s="566"/>
      <c r="Z2" s="563" t="str">
        <f>"Post 16 Total Payments = £ "&amp; ROUND(SUM(Z5:AD5), 2)</f>
        <v>Post 16 Total Payments = £ 618573.83</v>
      </c>
      <c r="AA2" s="563"/>
      <c r="AB2" s="563"/>
      <c r="AC2" s="563"/>
      <c r="AD2" s="563"/>
      <c r="AE2" s="567" t="str">
        <f>"MISC Total Payments = £ "&amp; ROUND(SUM(AE5:AG5), 2)</f>
        <v>MISC Total Payments = £ 3021515.64</v>
      </c>
      <c r="AF2" s="571"/>
      <c r="AG2" s="568"/>
      <c r="AH2" s="489"/>
      <c r="AI2" s="489"/>
      <c r="AJ2" s="489"/>
      <c r="AL2" s="570"/>
      <c r="AM2" s="570"/>
      <c r="AN2" s="570"/>
      <c r="AO2" s="570"/>
      <c r="AP2" s="570"/>
      <c r="AQ2" s="570"/>
      <c r="AR2" s="570"/>
      <c r="AS2" s="570"/>
      <c r="AT2" s="519"/>
      <c r="AU2" s="519"/>
      <c r="AW2" s="559"/>
      <c r="AX2" s="559"/>
      <c r="BB2" s="97"/>
      <c r="BC2" s="97"/>
      <c r="BD2" s="97"/>
      <c r="BE2" s="97"/>
    </row>
    <row r="3" spans="1:57" ht="100.8" x14ac:dyDescent="0.3">
      <c r="C3" t="s">
        <v>381</v>
      </c>
      <c r="D3" s="10" t="s">
        <v>265</v>
      </c>
      <c r="E3" s="10" t="s">
        <v>276</v>
      </c>
      <c r="F3" s="10" t="s">
        <v>273</v>
      </c>
      <c r="G3" s="10" t="s">
        <v>266</v>
      </c>
      <c r="H3" s="138" t="s">
        <v>267</v>
      </c>
      <c r="I3" s="287" t="s">
        <v>23704</v>
      </c>
      <c r="J3" s="287" t="s">
        <v>23705</v>
      </c>
      <c r="K3" s="287" t="s">
        <v>23703</v>
      </c>
      <c r="L3" s="280" t="s">
        <v>965</v>
      </c>
      <c r="M3" s="280" t="s">
        <v>965</v>
      </c>
      <c r="N3" s="280" t="s">
        <v>964</v>
      </c>
      <c r="O3" s="280" t="s">
        <v>962</v>
      </c>
      <c r="P3" s="280" t="s">
        <v>963</v>
      </c>
      <c r="Q3" s="280" t="s">
        <v>960</v>
      </c>
      <c r="R3" s="280" t="s">
        <v>961</v>
      </c>
      <c r="S3" s="280" t="s">
        <v>925</v>
      </c>
      <c r="T3" s="280" t="s">
        <v>973</v>
      </c>
      <c r="U3" s="280" t="s">
        <v>974</v>
      </c>
      <c r="V3" s="280" t="s">
        <v>772</v>
      </c>
      <c r="W3" s="280" t="s">
        <v>773</v>
      </c>
      <c r="X3" s="280" t="s">
        <v>975</v>
      </c>
      <c r="Y3" s="280" t="s">
        <v>976</v>
      </c>
      <c r="Z3" s="280" t="s">
        <v>268</v>
      </c>
      <c r="AA3" s="280" t="s">
        <v>269</v>
      </c>
      <c r="AB3" s="280" t="s">
        <v>270</v>
      </c>
      <c r="AC3" s="280" t="s">
        <v>271</v>
      </c>
      <c r="AD3" s="280" t="s">
        <v>23794</v>
      </c>
      <c r="AE3" s="567" t="s">
        <v>583</v>
      </c>
      <c r="AF3" s="571"/>
      <c r="AG3" s="568"/>
      <c r="AH3" s="499" t="s">
        <v>929</v>
      </c>
      <c r="AI3" s="499" t="s">
        <v>24191</v>
      </c>
      <c r="AJ3" s="500" t="s">
        <v>887</v>
      </c>
      <c r="AL3" s="513" t="s">
        <v>24192</v>
      </c>
      <c r="AM3" s="513" t="s">
        <v>24703</v>
      </c>
      <c r="AN3" s="513" t="s">
        <v>24138</v>
      </c>
      <c r="AO3" s="513" t="s">
        <v>24702</v>
      </c>
      <c r="AP3" s="514" t="s">
        <v>24704</v>
      </c>
      <c r="AQ3" s="513" t="s">
        <v>24142</v>
      </c>
      <c r="AR3" s="513" t="s">
        <v>24145</v>
      </c>
      <c r="AS3" s="514" t="s">
        <v>887</v>
      </c>
      <c r="AT3" s="365"/>
      <c r="AW3" s="268"/>
      <c r="AX3" s="268"/>
      <c r="BB3" s="97"/>
      <c r="BC3" s="97"/>
      <c r="BD3" s="97"/>
      <c r="BE3" s="97"/>
    </row>
    <row r="4" spans="1:57" ht="28.8" x14ac:dyDescent="0.3">
      <c r="D4" s="10"/>
      <c r="E4" s="10"/>
      <c r="F4" s="10"/>
      <c r="G4" s="10"/>
      <c r="H4" s="10"/>
      <c r="I4" s="11" t="s">
        <v>995</v>
      </c>
      <c r="J4" s="11" t="s">
        <v>995</v>
      </c>
      <c r="K4" s="11"/>
      <c r="L4" s="11" t="s">
        <v>953</v>
      </c>
      <c r="M4" s="11" t="s">
        <v>955</v>
      </c>
      <c r="N4" s="11" t="s">
        <v>954</v>
      </c>
      <c r="O4" s="11" t="s">
        <v>956</v>
      </c>
      <c r="P4" s="11" t="s">
        <v>957</v>
      </c>
      <c r="Q4" s="11" t="s">
        <v>958</v>
      </c>
      <c r="R4" s="11" t="s">
        <v>959</v>
      </c>
      <c r="S4" s="11" t="s">
        <v>967</v>
      </c>
      <c r="T4" s="11" t="s">
        <v>969</v>
      </c>
      <c r="U4" s="11" t="s">
        <v>971</v>
      </c>
      <c r="V4" s="11" t="s">
        <v>970</v>
      </c>
      <c r="W4" s="11" t="s">
        <v>966</v>
      </c>
      <c r="X4" s="11" t="s">
        <v>968</v>
      </c>
      <c r="Y4" s="11" t="s">
        <v>972</v>
      </c>
      <c r="Z4" s="11" t="s">
        <v>983</v>
      </c>
      <c r="AA4" s="11" t="s">
        <v>984</v>
      </c>
      <c r="AB4" s="11" t="s">
        <v>985</v>
      </c>
      <c r="AC4" s="11" t="s">
        <v>986</v>
      </c>
      <c r="AD4" s="11" t="s">
        <v>23793</v>
      </c>
      <c r="AE4" s="11" t="s">
        <v>23757</v>
      </c>
      <c r="AF4" s="11" t="s">
        <v>23903</v>
      </c>
      <c r="AG4" s="11" t="s">
        <v>23648</v>
      </c>
      <c r="AH4" s="11"/>
      <c r="AI4" s="11"/>
      <c r="AJ4" s="368"/>
      <c r="AL4" s="369">
        <f>SUM(AL7:AL91)</f>
        <v>1612599.3579128736</v>
      </c>
      <c r="AM4" s="369">
        <f>SUM(AM7:AM91)</f>
        <v>6653890.1800000025</v>
      </c>
      <c r="AN4" s="369">
        <f>SUM(AN7:AN91)</f>
        <v>8266489.5379128763</v>
      </c>
      <c r="AO4" s="369">
        <f>SUM(AO6:AO90)</f>
        <v>6432504.1976470323</v>
      </c>
      <c r="AP4" s="369">
        <f>SUM(AP6:AP90)</f>
        <v>812805.37349431636</v>
      </c>
      <c r="AQ4" s="369">
        <f>SUM(AQ6:AQ90)</f>
        <v>4507.6395352093678</v>
      </c>
      <c r="AR4" s="369">
        <f>SUM(AR6:AR90)</f>
        <v>6437011.8371822424</v>
      </c>
      <c r="AS4" s="369">
        <f>SUM(AS6:AS90)</f>
        <v>808297.73395910696</v>
      </c>
      <c r="AT4" s="369"/>
      <c r="AU4" s="369"/>
      <c r="AV4" s="369"/>
      <c r="AW4" s="369"/>
      <c r="AX4" s="369"/>
      <c r="BB4" s="99"/>
      <c r="BC4" s="99"/>
      <c r="BD4" s="99"/>
      <c r="BE4" s="99"/>
    </row>
    <row r="5" spans="1:57" x14ac:dyDescent="0.3">
      <c r="I5" s="286">
        <f t="shared" ref="I5:AJ5" si="0">SUM(I7:I91)</f>
        <v>13095607.586099127</v>
      </c>
      <c r="J5" s="286">
        <f t="shared" si="0"/>
        <v>76021.776923076919</v>
      </c>
      <c r="K5" s="286">
        <f t="shared" si="0"/>
        <v>-2500</v>
      </c>
      <c r="L5" s="286">
        <f t="shared" si="0"/>
        <v>106923.07692307692</v>
      </c>
      <c r="M5" s="286">
        <f t="shared" si="0"/>
        <v>7692.3076923076924</v>
      </c>
      <c r="N5" s="286">
        <f t="shared" si="0"/>
        <v>53330.230769230766</v>
      </c>
      <c r="O5" s="286">
        <f t="shared" si="0"/>
        <v>326538.46153846156</v>
      </c>
      <c r="P5" s="286">
        <f t="shared" si="0"/>
        <v>48435.692307692305</v>
      </c>
      <c r="Q5" s="286">
        <f t="shared" si="0"/>
        <v>78000</v>
      </c>
      <c r="R5" s="286">
        <f t="shared" si="0"/>
        <v>11150.307692307691</v>
      </c>
      <c r="S5" s="286">
        <f t="shared" si="0"/>
        <v>0</v>
      </c>
      <c r="T5" s="286">
        <f t="shared" si="0"/>
        <v>915366.04805128206</v>
      </c>
      <c r="U5" s="286">
        <f t="shared" si="0"/>
        <v>0</v>
      </c>
      <c r="V5" s="286">
        <f t="shared" si="0"/>
        <v>244233.98303846153</v>
      </c>
      <c r="W5" s="286">
        <f t="shared" si="0"/>
        <v>8275.5538461538454</v>
      </c>
      <c r="X5" s="286">
        <f t="shared" si="0"/>
        <v>93357.938769230794</v>
      </c>
      <c r="Y5" s="286">
        <f t="shared" si="0"/>
        <v>599771.28992307698</v>
      </c>
      <c r="Z5" s="286">
        <f t="shared" si="0"/>
        <v>581653.16666666663</v>
      </c>
      <c r="AA5" s="286">
        <f t="shared" si="0"/>
        <v>4945.666666666667</v>
      </c>
      <c r="AB5" s="286">
        <f t="shared" si="0"/>
        <v>9375</v>
      </c>
      <c r="AC5" s="286">
        <f t="shared" si="0"/>
        <v>22600</v>
      </c>
      <c r="AD5" s="286">
        <f t="shared" si="0"/>
        <v>0</v>
      </c>
      <c r="AE5" s="286">
        <f t="shared" si="0"/>
        <v>0</v>
      </c>
      <c r="AF5" s="286">
        <f t="shared" si="0"/>
        <v>1329978.8844913514</v>
      </c>
      <c r="AG5" s="286">
        <f t="shared" si="0"/>
        <v>1691536.7513856804</v>
      </c>
      <c r="AH5" s="286">
        <f t="shared" si="0"/>
        <v>19302293.722783849</v>
      </c>
      <c r="AI5" s="286">
        <f>SUM(AI7:AI91)</f>
        <v>6437011.8371822424</v>
      </c>
      <c r="AJ5" s="286">
        <f t="shared" si="0"/>
        <v>12865281.88560161</v>
      </c>
      <c r="AK5" s="369"/>
      <c r="AO5" s="286"/>
      <c r="AP5" s="286"/>
      <c r="AR5" s="286"/>
      <c r="AS5" s="369"/>
      <c r="AT5" s="369"/>
      <c r="AW5" s="560"/>
      <c r="AX5" s="561"/>
    </row>
    <row r="6" spans="1:57" x14ac:dyDescent="0.3">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70"/>
    </row>
    <row r="7" spans="1:57" x14ac:dyDescent="0.3">
      <c r="B7">
        <v>3022002</v>
      </c>
      <c r="C7">
        <v>2002</v>
      </c>
      <c r="D7" t="s">
        <v>139</v>
      </c>
      <c r="G7" t="s">
        <v>140</v>
      </c>
      <c r="H7" t="s">
        <v>141</v>
      </c>
      <c r="I7" s="7">
        <f>IFERROR(_xlfn.XLOOKUP(G7,'APT 25-26'!D:D,'APT 25-26'!CS:CS),"")</f>
        <v>194271.28551925544</v>
      </c>
      <c r="J7" s="7">
        <f>SUMIFS(NurserySupplement!$Z:$Z,NurserySupplement!$M:$M,J$4,NurserySupplement!$B:$B,B7)</f>
        <v>0</v>
      </c>
      <c r="K7" s="7"/>
      <c r="L7" s="7">
        <f>SUMIFS(HNPlaces!$AC:$AC,HNPlaces!$M:$M,L$4,HNPlaces!$Q:$Q,'June Payment'!$G7)</f>
        <v>0</v>
      </c>
      <c r="M7" s="7">
        <f>SUMIFS(HNPlaces!$AC:$AC,HNPlaces!$M:$M,M$4,HNPlaces!$Q:$Q,'June Payment'!$G7)</f>
        <v>0</v>
      </c>
      <c r="N7" s="7">
        <f>SUMIFS(HNPlaces!$AC:$AC,HNPlaces!$M:$M,N$4,HNPlaces!$Q:$Q,'June Payment'!$G7)</f>
        <v>0</v>
      </c>
      <c r="O7" s="7">
        <f>SUMIFS(HNPlaces!$AC:$AC,HNPlaces!$M:$M,O$4,HNPlaces!$Q:$Q,'June Payment'!$G7)</f>
        <v>0</v>
      </c>
      <c r="P7" s="7">
        <f>SUMIFS(HNPlaces!$AC:$AC,HNPlaces!$M:$M,P$4,HNPlaces!$Q:$Q,'June Payment'!$G7)</f>
        <v>0</v>
      </c>
      <c r="Q7" s="7">
        <f>SUMIFS(HNPlaces!$AC:$AC,HNPlaces!$M:$M,Q$4,HNPlaces!$Q:$Q,'June Payment'!$G7)</f>
        <v>0</v>
      </c>
      <c r="R7" s="7">
        <f>SUMIFS(HNPlaces!$AC:$AC,HNPlaces!$M:$M,R$4,HNPlaces!$Q:$Q,'June Payment'!$G7)</f>
        <v>0</v>
      </c>
      <c r="S7" s="7">
        <f>SUMIFS(HNTopUp!$AC:$AC,HNTopUp!$M:$M,S$4,HNTopUp!$B:$B,$B7)</f>
        <v>0</v>
      </c>
      <c r="T7" s="7">
        <f>SUMIFS(HNTopUp!$AC:$AC,HNTopUp!$M:$M,T$4,HNTopUp!$B:$B,$B7)</f>
        <v>19013.117435897435</v>
      </c>
      <c r="U7" s="7">
        <f>SUMIFS(HNTopUp!$AC:$AC,HNTopUp!$M:$M,U$4,HNTopUp!$B:$B,$B7)</f>
        <v>0</v>
      </c>
      <c r="V7" s="7">
        <f>SUMIFS(HNTopUp!$AC:$AC,HNTopUp!$M:$M,V$4,HNTopUp!$B:$B,$B7)</f>
        <v>0</v>
      </c>
      <c r="W7" s="7">
        <f>SUMIFS(HNTopUp!$AC:$AC,HNTopUp!$M:$M,W$4,HNTopUp!$B:$B,$B7)</f>
        <v>339.7076923076923</v>
      </c>
      <c r="X7" s="7">
        <f>SUMIFS(HNTopUp!$AC:$AC,HNTopUp!$M:$M,X$4,HNTopUp!$B:$B,$B7)</f>
        <v>0</v>
      </c>
      <c r="Y7" s="7">
        <f>SUMIFS(HNTopUp!$AC:$AC,HNTopUp!$M:$M,Y$4,HNTopUp!$B:$B,$B7)</f>
        <v>0</v>
      </c>
      <c r="Z7" s="7">
        <f>SUMIFS(POST16!$AC:$AC,POST16!$M:$M,Z$4,POST16!$Q:$Q,'June Payment'!$G7)</f>
        <v>0</v>
      </c>
      <c r="AA7" s="7">
        <f>SUMIFS(POST16!$AC:$AC,POST16!$M:$M,AA$4,POST16!$Q:$Q,'June Payment'!$G7)</f>
        <v>0</v>
      </c>
      <c r="AB7" s="7">
        <f>SUMIFS(POST16!$AC:$AC,POST16!$M:$M,AB$4,POST16!$Q:$Q,'June Payment'!$G7)</f>
        <v>0</v>
      </c>
      <c r="AC7" s="7">
        <f>SUMIFS(POST16!$AC:$AC,POST16!$M:$M,AC$4,POST16!$Q:$Q,'June Payment'!$G7)</f>
        <v>0</v>
      </c>
      <c r="AD7" s="7">
        <f>SUMIFS(POST16!$AC:$AC,POST16!$M:$M,AD$4,POST16!$Q:$Q,'June Payment'!$G7)</f>
        <v>0</v>
      </c>
      <c r="AE7" s="7">
        <f>SUMIFS(MISC!$AC:$AC,MISC!$M:$M,AE$4,MISC!$Q:$Q,G7)</f>
        <v>0</v>
      </c>
      <c r="AF7" s="7">
        <f>SUMIFS(CSBG!AC:AC,CSBG!Q:Q,'June Payment'!$G7)</f>
        <v>0</v>
      </c>
      <c r="AG7" s="7">
        <f>SUMIFS('UFSM KS2'!AC:AC,'UFSM KS2'!E:E,"M",'UFSM KS2'!Q:Q,'June Payment'!G7)</f>
        <v>27950.07454195535</v>
      </c>
      <c r="AH7" s="5">
        <f t="shared" ref="AH7:AH38" si="1">SUM(I7:AG7)</f>
        <v>241574.1851894159</v>
      </c>
      <c r="AI7" s="120">
        <f>AR7</f>
        <v>0</v>
      </c>
      <c r="AJ7" s="369">
        <f>AH7-AI7</f>
        <v>241574.1851894159</v>
      </c>
      <c r="AL7" s="490"/>
      <c r="AM7" s="490"/>
      <c r="AN7" s="518"/>
      <c r="AO7" s="120"/>
      <c r="AP7" s="49"/>
      <c r="AQ7" s="7"/>
    </row>
    <row r="8" spans="1:57" x14ac:dyDescent="0.3">
      <c r="B8">
        <v>3022007</v>
      </c>
      <c r="C8">
        <v>2007</v>
      </c>
      <c r="D8" t="s">
        <v>73</v>
      </c>
      <c r="G8" t="s">
        <v>74</v>
      </c>
      <c r="H8" t="s">
        <v>75</v>
      </c>
      <c r="I8" s="7">
        <f>IFERROR(_xlfn.XLOOKUP(G8,'APT 25-26'!D:D,'APT 25-26'!CS:CS),"")</f>
        <v>150667.5201423367</v>
      </c>
      <c r="J8" s="7">
        <f>SUMIFS(NurserySupplement!$Z:$Z,NurserySupplement!$M:$M,J$4,NurserySupplement!$B:$B,B8)</f>
        <v>0</v>
      </c>
      <c r="K8" s="7"/>
      <c r="L8" s="7">
        <f>SUMIFS(HNPlaces!$AC:$AC,HNPlaces!$M:$M,L$4,HNPlaces!$Q:$Q,'June Payment'!$G8)</f>
        <v>0</v>
      </c>
      <c r="M8" s="7">
        <f>SUMIFS(HNPlaces!$AC:$AC,HNPlaces!$M:$M,M$4,HNPlaces!$Q:$Q,'June Payment'!$G8)</f>
        <v>0</v>
      </c>
      <c r="N8" s="7">
        <f>SUMIFS(HNPlaces!$AC:$AC,HNPlaces!$M:$M,N$4,HNPlaces!$Q:$Q,'June Payment'!$G8)</f>
        <v>0</v>
      </c>
      <c r="O8" s="7">
        <f>SUMIFS(HNPlaces!$AC:$AC,HNPlaces!$M:$M,O$4,HNPlaces!$Q:$Q,'June Payment'!$G8)</f>
        <v>0</v>
      </c>
      <c r="P8" s="7">
        <f>SUMIFS(HNPlaces!$AC:$AC,HNPlaces!$M:$M,P$4,HNPlaces!$Q:$Q,'June Payment'!$G8)</f>
        <v>0</v>
      </c>
      <c r="Q8" s="7">
        <f>SUMIFS(HNPlaces!$AC:$AC,HNPlaces!$M:$M,Q$4,HNPlaces!$Q:$Q,'June Payment'!$G8)</f>
        <v>0</v>
      </c>
      <c r="R8" s="7">
        <f>SUMIFS(HNPlaces!$AC:$AC,HNPlaces!$M:$M,R$4,HNPlaces!$Q:$Q,'June Payment'!$G8)</f>
        <v>0</v>
      </c>
      <c r="S8" s="7">
        <f>SUMIFS(HNTopUp!$AC:$AC,HNTopUp!$M:$M,S$4,HNTopUp!$B:$B,$B8)</f>
        <v>0</v>
      </c>
      <c r="T8" s="7">
        <f>SUMIFS(HNTopUp!$AC:$AC,HNTopUp!$M:$M,T$4,HNTopUp!$B:$B,$B8)</f>
        <v>12045.076923076922</v>
      </c>
      <c r="U8" s="7">
        <f>SUMIFS(HNTopUp!$AC:$AC,HNTopUp!$M:$M,U$4,HNTopUp!$B:$B,$B8)</f>
        <v>0</v>
      </c>
      <c r="V8" s="7">
        <f>SUMIFS(HNTopUp!$AC:$AC,HNTopUp!$M:$M,V$4,HNTopUp!$B:$B,$B8)</f>
        <v>0</v>
      </c>
      <c r="W8" s="7">
        <f>SUMIFS(HNTopUp!$AC:$AC,HNTopUp!$M:$M,W$4,HNTopUp!$B:$B,$B8)</f>
        <v>0</v>
      </c>
      <c r="X8" s="7">
        <f>SUMIFS(HNTopUp!$AC:$AC,HNTopUp!$M:$M,X$4,HNTopUp!$B:$B,$B8)</f>
        <v>0</v>
      </c>
      <c r="Y8" s="7">
        <f>SUMIFS(HNTopUp!$AC:$AC,HNTopUp!$M:$M,Y$4,HNTopUp!$B:$B,$B8)</f>
        <v>0</v>
      </c>
      <c r="Z8" s="7">
        <f>SUMIFS(POST16!$AC:$AC,POST16!$M:$M,Z$4,POST16!$Q:$Q,'June Payment'!$G8)</f>
        <v>0</v>
      </c>
      <c r="AA8" s="7">
        <f>SUMIFS(POST16!$AC:$AC,POST16!$M:$M,AA$4,POST16!$Q:$Q,'June Payment'!$G8)</f>
        <v>0</v>
      </c>
      <c r="AB8" s="7">
        <f>SUMIFS(POST16!$AC:$AC,POST16!$M:$M,AB$4,POST16!$Q:$Q,'June Payment'!$G8)</f>
        <v>0</v>
      </c>
      <c r="AC8" s="7">
        <f>SUMIFS(POST16!$AC:$AC,POST16!$M:$M,AC$4,POST16!$Q:$Q,'June Payment'!$G8)</f>
        <v>0</v>
      </c>
      <c r="AD8" s="7">
        <f>SUMIFS(POST16!$AC:$AC,POST16!$M:$M,AD$4,POST16!$Q:$Q,'June Payment'!$G8)</f>
        <v>0</v>
      </c>
      <c r="AE8" s="7">
        <f>SUMIFS(MISC!$AC:$AC,MISC!$M:$M,AE$4,MISC!$Q:$Q,G8)</f>
        <v>0</v>
      </c>
      <c r="AF8" s="7">
        <f>SUMIFS(CSBG!AC:AC,CSBG!Q:Q,'June Payment'!$G8)</f>
        <v>0</v>
      </c>
      <c r="AG8" s="7">
        <f>SUMIFS('UFSM KS2'!AC:AC,'UFSM KS2'!E:E,"M",'UFSM KS2'!Q:Q,'June Payment'!G8)</f>
        <v>45065.569626635865</v>
      </c>
      <c r="AH8" s="5">
        <f t="shared" si="1"/>
        <v>207778.16669204948</v>
      </c>
      <c r="AI8" s="120">
        <f t="shared" ref="AI8:AI71" si="2">AR8</f>
        <v>0</v>
      </c>
      <c r="AJ8" s="369">
        <f>AH8-AI8</f>
        <v>207778.16669204948</v>
      </c>
      <c r="AL8" s="490"/>
      <c r="AM8" s="490"/>
      <c r="AN8" s="518"/>
      <c r="AO8" s="120"/>
      <c r="AP8" s="49"/>
      <c r="AQ8" s="7"/>
    </row>
    <row r="9" spans="1:57" x14ac:dyDescent="0.3">
      <c r="B9">
        <v>3022008</v>
      </c>
      <c r="C9">
        <v>2008</v>
      </c>
      <c r="D9" t="s">
        <v>213</v>
      </c>
      <c r="G9" t="s">
        <v>214</v>
      </c>
      <c r="H9" t="s">
        <v>75</v>
      </c>
      <c r="I9" s="7">
        <f>IFERROR(_xlfn.XLOOKUP(G9,'APT 25-26'!D:D,'APT 25-26'!CS:CS),"")</f>
        <v>120957.89475553113</v>
      </c>
      <c r="J9" s="7">
        <f>SUMIFS(NurserySupplement!$Z:$Z,NurserySupplement!$M:$M,J$4,NurserySupplement!$B:$B,B9)</f>
        <v>0</v>
      </c>
      <c r="K9" s="7"/>
      <c r="L9" s="7">
        <f>SUMIFS(HNPlaces!$AC:$AC,HNPlaces!$M:$M,L$4,HNPlaces!$Q:$Q,'June Payment'!$G9)</f>
        <v>0</v>
      </c>
      <c r="M9" s="7">
        <f>SUMIFS(HNPlaces!$AC:$AC,HNPlaces!$M:$M,M$4,HNPlaces!$Q:$Q,'June Payment'!$G9)</f>
        <v>0</v>
      </c>
      <c r="N9" s="7">
        <f>SUMIFS(HNPlaces!$AC:$AC,HNPlaces!$M:$M,N$4,HNPlaces!$Q:$Q,'June Payment'!$G9)</f>
        <v>0</v>
      </c>
      <c r="O9" s="7">
        <f>SUMIFS(HNPlaces!$AC:$AC,HNPlaces!$M:$M,O$4,HNPlaces!$Q:$Q,'June Payment'!$G9)</f>
        <v>0</v>
      </c>
      <c r="P9" s="7">
        <f>SUMIFS(HNPlaces!$AC:$AC,HNPlaces!$M:$M,P$4,HNPlaces!$Q:$Q,'June Payment'!$G9)</f>
        <v>0</v>
      </c>
      <c r="Q9" s="7">
        <f>SUMIFS(HNPlaces!$AC:$AC,HNPlaces!$M:$M,Q$4,HNPlaces!$Q:$Q,'June Payment'!$G9)</f>
        <v>0</v>
      </c>
      <c r="R9" s="7">
        <f>SUMIFS(HNPlaces!$AC:$AC,HNPlaces!$M:$M,R$4,HNPlaces!$Q:$Q,'June Payment'!$G9)</f>
        <v>0</v>
      </c>
      <c r="S9" s="7">
        <f>SUMIFS(HNTopUp!$AC:$AC,HNTopUp!$M:$M,S$4,HNTopUp!$B:$B,$B9)</f>
        <v>0</v>
      </c>
      <c r="T9" s="7">
        <f>SUMIFS(HNTopUp!$AC:$AC,HNTopUp!$M:$M,T$4,HNTopUp!$B:$B,$B9)</f>
        <v>11019.286435897437</v>
      </c>
      <c r="U9" s="7">
        <f>SUMIFS(HNTopUp!$AC:$AC,HNTopUp!$M:$M,U$4,HNTopUp!$B:$B,$B9)</f>
        <v>0</v>
      </c>
      <c r="V9" s="7">
        <f>SUMIFS(HNTopUp!$AC:$AC,HNTopUp!$M:$M,V$4,HNTopUp!$B:$B,$B9)</f>
        <v>0</v>
      </c>
      <c r="W9" s="7">
        <f>SUMIFS(HNTopUp!$AC:$AC,HNTopUp!$M:$M,W$4,HNTopUp!$B:$B,$B9)</f>
        <v>0</v>
      </c>
      <c r="X9" s="7">
        <f>SUMIFS(HNTopUp!$AC:$AC,HNTopUp!$M:$M,X$4,HNTopUp!$B:$B,$B9)</f>
        <v>0</v>
      </c>
      <c r="Y9" s="7">
        <f>SUMIFS(HNTopUp!$AC:$AC,HNTopUp!$M:$M,Y$4,HNTopUp!$B:$B,$B9)</f>
        <v>0</v>
      </c>
      <c r="Z9" s="7">
        <f>SUMIFS(POST16!$AC:$AC,POST16!$M:$M,Z$4,POST16!$Q:$Q,'June Payment'!$G9)</f>
        <v>0</v>
      </c>
      <c r="AA9" s="7">
        <f>SUMIFS(POST16!$AC:$AC,POST16!$M:$M,AA$4,POST16!$Q:$Q,'June Payment'!$G9)</f>
        <v>0</v>
      </c>
      <c r="AB9" s="7">
        <f>SUMIFS(POST16!$AC:$AC,POST16!$M:$M,AB$4,POST16!$Q:$Q,'June Payment'!$G9)</f>
        <v>0</v>
      </c>
      <c r="AC9" s="7">
        <f>SUMIFS(POST16!$AC:$AC,POST16!$M:$M,AC$4,POST16!$Q:$Q,'June Payment'!$G9)</f>
        <v>0</v>
      </c>
      <c r="AD9" s="7">
        <f>SUMIFS(POST16!$AC:$AC,POST16!$M:$M,AD$4,POST16!$Q:$Q,'June Payment'!$G9)</f>
        <v>0</v>
      </c>
      <c r="AE9" s="7">
        <f>SUMIFS(MISC!$AC:$AC,MISC!$M:$M,AE$4,MISC!$Q:$Q,G9)</f>
        <v>0</v>
      </c>
      <c r="AF9" s="7">
        <f>SUMIFS(CSBG!AC:AC,CSBG!Q:Q,'June Payment'!$G9)</f>
        <v>0</v>
      </c>
      <c r="AG9" s="7">
        <f>SUMIFS('UFSM KS2'!AC:AC,'UFSM KS2'!E:E,"M",'UFSM KS2'!Q:Q,'June Payment'!G9)</f>
        <v>0</v>
      </c>
      <c r="AH9" s="5">
        <f t="shared" si="1"/>
        <v>131977.18119142856</v>
      </c>
      <c r="AI9" s="120">
        <f t="shared" si="2"/>
        <v>0</v>
      </c>
      <c r="AJ9" s="369">
        <f t="shared" ref="AJ9:AJ71" si="3">AH9-AI9</f>
        <v>131977.18119142856</v>
      </c>
      <c r="AL9" s="490"/>
      <c r="AM9" s="490"/>
      <c r="AN9" s="518"/>
      <c r="AO9" s="120"/>
      <c r="AP9" s="49"/>
      <c r="AQ9" s="7"/>
    </row>
    <row r="10" spans="1:57" x14ac:dyDescent="0.3">
      <c r="B10">
        <v>3022009</v>
      </c>
      <c r="C10">
        <v>2009</v>
      </c>
      <c r="D10" t="s">
        <v>253</v>
      </c>
      <c r="E10" t="s">
        <v>748</v>
      </c>
      <c r="G10" t="s">
        <v>254</v>
      </c>
      <c r="H10" t="s">
        <v>255</v>
      </c>
      <c r="I10" s="7">
        <f>IFERROR(_xlfn.XLOOKUP(G10,'APT 25-26'!D:D,'APT 25-26'!CS:CS),"")</f>
        <v>178160.52602548184</v>
      </c>
      <c r="J10" s="7">
        <f>SUMIFS(NurserySupplement!$Z:$Z,NurserySupplement!$M:$M,J$4,NurserySupplement!$B:$B,B10)</f>
        <v>0</v>
      </c>
      <c r="K10" s="7"/>
      <c r="L10" s="7">
        <f>SUMIFS(HNPlaces!$AC:$AC,HNPlaces!$M:$M,L$4,HNPlaces!$Q:$Q,'June Payment'!$G10)</f>
        <v>0</v>
      </c>
      <c r="M10" s="7">
        <f>SUMIFS(HNPlaces!$AC:$AC,HNPlaces!$M:$M,M$4,HNPlaces!$Q:$Q,'June Payment'!$G10)</f>
        <v>0</v>
      </c>
      <c r="N10" s="7">
        <f>SUMIFS(HNPlaces!$AC:$AC,HNPlaces!$M:$M,N$4,HNPlaces!$Q:$Q,'June Payment'!$G10)</f>
        <v>0</v>
      </c>
      <c r="O10" s="7">
        <f>SUMIFS(HNPlaces!$AC:$AC,HNPlaces!$M:$M,O$4,HNPlaces!$Q:$Q,'June Payment'!$G10)</f>
        <v>0</v>
      </c>
      <c r="P10" s="7">
        <f>SUMIFS(HNPlaces!$AC:$AC,HNPlaces!$M:$M,P$4,HNPlaces!$Q:$Q,'June Payment'!$G10)</f>
        <v>0</v>
      </c>
      <c r="Q10" s="7">
        <f>SUMIFS(HNPlaces!$AC:$AC,HNPlaces!$M:$M,Q$4,HNPlaces!$Q:$Q,'June Payment'!$G10)</f>
        <v>0</v>
      </c>
      <c r="R10" s="7">
        <f>SUMIFS(HNPlaces!$AC:$AC,HNPlaces!$M:$M,R$4,HNPlaces!$Q:$Q,'June Payment'!$G10)</f>
        <v>0</v>
      </c>
      <c r="S10" s="7">
        <f>SUMIFS(HNTopUp!$AC:$AC,HNTopUp!$M:$M,S$4,HNTopUp!$B:$B,$B10)</f>
        <v>0</v>
      </c>
      <c r="T10" s="7">
        <f>SUMIFS(HNTopUp!$AC:$AC,HNTopUp!$M:$M,T$4,HNTopUp!$B:$B,$B10)</f>
        <v>19848.454999999998</v>
      </c>
      <c r="U10" s="7">
        <f>SUMIFS(HNTopUp!$AC:$AC,HNTopUp!$M:$M,U$4,HNTopUp!$B:$B,$B10)</f>
        <v>0</v>
      </c>
      <c r="V10" s="7">
        <f>SUMIFS(HNTopUp!$AC:$AC,HNTopUp!$M:$M,V$4,HNTopUp!$B:$B,$B10)</f>
        <v>0</v>
      </c>
      <c r="W10" s="7">
        <f>SUMIFS(HNTopUp!$AC:$AC,HNTopUp!$M:$M,W$4,HNTopUp!$B:$B,$B10)</f>
        <v>0</v>
      </c>
      <c r="X10" s="7">
        <f>SUMIFS(HNTopUp!$AC:$AC,HNTopUp!$M:$M,X$4,HNTopUp!$B:$B,$B10)</f>
        <v>0</v>
      </c>
      <c r="Y10" s="7">
        <f>SUMIFS(HNTopUp!$AC:$AC,HNTopUp!$M:$M,Y$4,HNTopUp!$B:$B,$B10)</f>
        <v>0</v>
      </c>
      <c r="Z10" s="7">
        <f>SUMIFS(POST16!$AC:$AC,POST16!$M:$M,Z$4,POST16!$Q:$Q,'June Payment'!$G10)</f>
        <v>0</v>
      </c>
      <c r="AA10" s="7">
        <f>SUMIFS(POST16!$AC:$AC,POST16!$M:$M,AA$4,POST16!$Q:$Q,'June Payment'!$G10)</f>
        <v>0</v>
      </c>
      <c r="AB10" s="7">
        <f>SUMIFS(POST16!$AC:$AC,POST16!$M:$M,AB$4,POST16!$Q:$Q,'June Payment'!$G10)</f>
        <v>0</v>
      </c>
      <c r="AC10" s="7">
        <f>SUMIFS(POST16!$AC:$AC,POST16!$M:$M,AC$4,POST16!$Q:$Q,'June Payment'!$G10)</f>
        <v>0</v>
      </c>
      <c r="AD10" s="7">
        <f>SUMIFS(POST16!$AC:$AC,POST16!$M:$M,AD$4,POST16!$Q:$Q,'June Payment'!$G10)</f>
        <v>0</v>
      </c>
      <c r="AE10" s="7">
        <f>SUMIFS(MISC!$AC:$AC,MISC!$M:$M,AE$4,MISC!$Q:$Q,G10)</f>
        <v>0</v>
      </c>
      <c r="AF10" s="7">
        <f>SUMIFS(CSBG!AC:AC,CSBG!Q:Q,'June Payment'!$G10)</f>
        <v>0</v>
      </c>
      <c r="AG10" s="7">
        <f>SUMIFS('UFSM KS2'!AC:AC,'UFSM KS2'!E:E,"M",'UFSM KS2'!Q:Q,'June Payment'!G10)</f>
        <v>29206.257667436483</v>
      </c>
      <c r="AH10" s="5">
        <f t="shared" si="1"/>
        <v>227215.23869291833</v>
      </c>
      <c r="AI10" s="120">
        <f t="shared" si="2"/>
        <v>227214.23869291833</v>
      </c>
      <c r="AJ10" s="369">
        <f t="shared" si="3"/>
        <v>1</v>
      </c>
      <c r="AK10" s="5"/>
      <c r="AL10" s="490">
        <f>IFERROR(_xlfn.XLOOKUP(B10,'Monthly Payroll Deductions'!B:B,'Monthly Payroll Deductions'!AB:AB),"0")</f>
        <v>171127.28026475408</v>
      </c>
      <c r="AM10" s="490">
        <f>IFERROR(_xlfn.XLOOKUP(G10,'Monthly Payroll Deductions'!E:E,'Monthly Payroll Deductions'!AC:AC),"0")</f>
        <v>248044.82000000018</v>
      </c>
      <c r="AN10" s="518">
        <f t="shared" ref="AN10:AN71" si="4">AL10+AM10</f>
        <v>419172.10026475426</v>
      </c>
      <c r="AO10" s="120">
        <f t="shared" ref="AO10" si="5">IFERROR(IF(AH10&gt;AM10,AM10,AH10-1),"")</f>
        <v>227214.23869291833</v>
      </c>
      <c r="AP10" s="49">
        <f t="shared" ref="AP10" si="6">AH10-AO10</f>
        <v>1</v>
      </c>
      <c r="AQ10" s="490"/>
      <c r="AR10" s="469">
        <f>AO10+AQ10</f>
        <v>227214.23869291833</v>
      </c>
      <c r="AS10" s="49">
        <f>AP10-AQ10</f>
        <v>1</v>
      </c>
      <c r="AT10" s="5"/>
      <c r="AW10" s="120"/>
    </row>
    <row r="11" spans="1:57" x14ac:dyDescent="0.3">
      <c r="B11">
        <v>3022011</v>
      </c>
      <c r="C11">
        <v>2011</v>
      </c>
      <c r="D11" t="s">
        <v>46</v>
      </c>
      <c r="E11" t="s">
        <v>748</v>
      </c>
      <c r="G11" t="s">
        <v>47</v>
      </c>
      <c r="H11" t="s">
        <v>48</v>
      </c>
      <c r="I11" s="7">
        <f>IFERROR(_xlfn.XLOOKUP(G11,'APT 25-26'!D:D,'APT 25-26'!CS:CS),"")</f>
        <v>90552.234555968156</v>
      </c>
      <c r="J11" s="7">
        <f>SUMIFS(NurserySupplement!$Z:$Z,NurserySupplement!$M:$M,J$4,NurserySupplement!$B:$B,B11)</f>
        <v>0</v>
      </c>
      <c r="K11" s="7"/>
      <c r="L11" s="7">
        <f>SUMIFS(HNPlaces!$AC:$AC,HNPlaces!$M:$M,L$4,HNPlaces!$Q:$Q,'June Payment'!$G11)</f>
        <v>0</v>
      </c>
      <c r="M11" s="7">
        <f>SUMIFS(HNPlaces!$AC:$AC,HNPlaces!$M:$M,M$4,HNPlaces!$Q:$Q,'June Payment'!$G11)</f>
        <v>0</v>
      </c>
      <c r="N11" s="7">
        <f>SUMIFS(HNPlaces!$AC:$AC,HNPlaces!$M:$M,N$4,HNPlaces!$Q:$Q,'June Payment'!$G11)</f>
        <v>0</v>
      </c>
      <c r="O11" s="7">
        <f>SUMIFS(HNPlaces!$AC:$AC,HNPlaces!$M:$M,O$4,HNPlaces!$Q:$Q,'June Payment'!$G11)</f>
        <v>0</v>
      </c>
      <c r="P11" s="7">
        <f>SUMIFS(HNPlaces!$AC:$AC,HNPlaces!$M:$M,P$4,HNPlaces!$Q:$Q,'June Payment'!$G11)</f>
        <v>0</v>
      </c>
      <c r="Q11" s="7">
        <f>SUMIFS(HNPlaces!$AC:$AC,HNPlaces!$M:$M,Q$4,HNPlaces!$Q:$Q,'June Payment'!$G11)</f>
        <v>0</v>
      </c>
      <c r="R11" s="7">
        <f>SUMIFS(HNPlaces!$AC:$AC,HNPlaces!$M:$M,R$4,HNPlaces!$Q:$Q,'June Payment'!$G11)</f>
        <v>0</v>
      </c>
      <c r="S11" s="7">
        <f>SUMIFS(HNTopUp!$AC:$AC,HNTopUp!$M:$M,S$4,HNTopUp!$B:$B,$B11)</f>
        <v>0</v>
      </c>
      <c r="T11" s="7">
        <f>SUMIFS(HNTopUp!$AC:$AC,HNTopUp!$M:$M,T$4,HNTopUp!$B:$B,$B11)</f>
        <v>5930.8692307692309</v>
      </c>
      <c r="U11" s="7">
        <f>SUMIFS(HNTopUp!$AC:$AC,HNTopUp!$M:$M,U$4,HNTopUp!$B:$B,$B11)</f>
        <v>0</v>
      </c>
      <c r="V11" s="7">
        <f>SUMIFS(HNTopUp!$AC:$AC,HNTopUp!$M:$M,V$4,HNTopUp!$B:$B,$B11)</f>
        <v>0</v>
      </c>
      <c r="W11" s="7">
        <f>SUMIFS(HNTopUp!$AC:$AC,HNTopUp!$M:$M,W$4,HNTopUp!$B:$B,$B11)</f>
        <v>0</v>
      </c>
      <c r="X11" s="7">
        <f>SUMIFS(HNTopUp!$AC:$AC,HNTopUp!$M:$M,X$4,HNTopUp!$B:$B,$B11)</f>
        <v>0</v>
      </c>
      <c r="Y11" s="7">
        <f>SUMIFS(HNTopUp!$AC:$AC,HNTopUp!$M:$M,Y$4,HNTopUp!$B:$B,$B11)</f>
        <v>0</v>
      </c>
      <c r="Z11" s="7">
        <f>SUMIFS(POST16!$AC:$AC,POST16!$M:$M,Z$4,POST16!$Q:$Q,'June Payment'!$G11)</f>
        <v>0</v>
      </c>
      <c r="AA11" s="7">
        <f>SUMIFS(POST16!$AC:$AC,POST16!$M:$M,AA$4,POST16!$Q:$Q,'June Payment'!$G11)</f>
        <v>0</v>
      </c>
      <c r="AB11" s="7">
        <f>SUMIFS(POST16!$AC:$AC,POST16!$M:$M,AB$4,POST16!$Q:$Q,'June Payment'!$G11)</f>
        <v>0</v>
      </c>
      <c r="AC11" s="7">
        <f>SUMIFS(POST16!$AC:$AC,POST16!$M:$M,AC$4,POST16!$Q:$Q,'June Payment'!$G11)</f>
        <v>0</v>
      </c>
      <c r="AD11" s="7">
        <f>SUMIFS(POST16!$AC:$AC,POST16!$M:$M,AD$4,POST16!$Q:$Q,'June Payment'!$G11)</f>
        <v>0</v>
      </c>
      <c r="AE11" s="7">
        <f>SUMIFS(MISC!$AC:$AC,MISC!$M:$M,AE$4,MISC!$Q:$Q,G11)</f>
        <v>0</v>
      </c>
      <c r="AF11" s="7">
        <f>SUMIFS(CSBG!AC:AC,CSBG!Q:Q,'June Payment'!$G11)</f>
        <v>0</v>
      </c>
      <c r="AG11" s="7">
        <f>SUMIFS('UFSM KS2'!AC:AC,'UFSM KS2'!E:E,"M",'UFSM KS2'!Q:Q,'June Payment'!G11)</f>
        <v>16016.334849884526</v>
      </c>
      <c r="AH11" s="5">
        <f t="shared" si="1"/>
        <v>112499.43863662191</v>
      </c>
      <c r="AI11" s="120">
        <f t="shared" si="2"/>
        <v>89246.629999999961</v>
      </c>
      <c r="AJ11" s="369">
        <f t="shared" si="3"/>
        <v>23252.80863662195</v>
      </c>
      <c r="AK11" s="120"/>
      <c r="AL11" s="490">
        <f>IFERROR(_xlfn.XLOOKUP(B11,'Monthly Payroll Deductions'!B:B,'Monthly Payroll Deductions'!AB:AB),"0")</f>
        <v>0</v>
      </c>
      <c r="AM11" s="490">
        <f>IFERROR(_xlfn.XLOOKUP(G11,'Monthly Payroll Deductions'!E:E,'Monthly Payroll Deductions'!S:S),"0")</f>
        <v>89246.629999999961</v>
      </c>
      <c r="AN11" s="518">
        <f t="shared" si="4"/>
        <v>89246.629999999961</v>
      </c>
      <c r="AO11" s="120">
        <f>IFERROR(IF(AH11&gt;AM11,AM11,AH11-1),"")</f>
        <v>89246.629999999961</v>
      </c>
      <c r="AP11" s="49">
        <f>AH11-AO11</f>
        <v>23252.80863662195</v>
      </c>
      <c r="AQ11" s="490"/>
      <c r="AR11" s="469">
        <f>AO11+AQ11</f>
        <v>89246.629999999961</v>
      </c>
      <c r="AS11" s="49">
        <f>AP11-AQ11</f>
        <v>23252.80863662195</v>
      </c>
      <c r="AT11" s="5"/>
      <c r="AW11" s="120"/>
    </row>
    <row r="12" spans="1:57" x14ac:dyDescent="0.3">
      <c r="B12">
        <v>3022014</v>
      </c>
      <c r="C12">
        <v>2014</v>
      </c>
      <c r="D12" t="s">
        <v>91</v>
      </c>
      <c r="G12" t="s">
        <v>92</v>
      </c>
      <c r="H12" t="s">
        <v>93</v>
      </c>
      <c r="I12" s="7">
        <f>IFERROR(_xlfn.XLOOKUP(G12,'APT 25-26'!D:D,'APT 25-26'!CS:CS),"")</f>
        <v>280888.24330821878</v>
      </c>
      <c r="J12" s="7">
        <f>SUMIFS(NurserySupplement!$Z:$Z,NurserySupplement!$M:$M,J$4,NurserySupplement!$B:$B,B12)</f>
        <v>0</v>
      </c>
      <c r="K12" s="7"/>
      <c r="L12" s="7">
        <f>SUMIFS(HNPlaces!$AC:$AC,HNPlaces!$M:$M,L$4,HNPlaces!$Q:$Q,'June Payment'!$G12)</f>
        <v>0</v>
      </c>
      <c r="M12" s="7">
        <f>SUMIFS(HNPlaces!$AC:$AC,HNPlaces!$M:$M,M$4,HNPlaces!$Q:$Q,'June Payment'!$G12)</f>
        <v>0</v>
      </c>
      <c r="N12" s="7">
        <f>SUMIFS(HNPlaces!$AC:$AC,HNPlaces!$M:$M,N$4,HNPlaces!$Q:$Q,'June Payment'!$G12)</f>
        <v>0</v>
      </c>
      <c r="O12" s="7">
        <f>SUMIFS(HNPlaces!$AC:$AC,HNPlaces!$M:$M,O$4,HNPlaces!$Q:$Q,'June Payment'!$G12)</f>
        <v>0</v>
      </c>
      <c r="P12" s="7">
        <f>SUMIFS(HNPlaces!$AC:$AC,HNPlaces!$M:$M,P$4,HNPlaces!$Q:$Q,'June Payment'!$G12)</f>
        <v>0</v>
      </c>
      <c r="Q12" s="7">
        <f>SUMIFS(HNPlaces!$AC:$AC,HNPlaces!$M:$M,Q$4,HNPlaces!$Q:$Q,'June Payment'!$G12)</f>
        <v>2307.6923076923076</v>
      </c>
      <c r="R12" s="7">
        <f>SUMIFS(HNPlaces!$AC:$AC,HNPlaces!$M:$M,R$4,HNPlaces!$Q:$Q,'June Payment'!$G12)</f>
        <v>0</v>
      </c>
      <c r="S12" s="7">
        <f>SUMIFS(HNTopUp!$AC:$AC,HNTopUp!$M:$M,S$4,HNTopUp!$B:$B,$B12)</f>
        <v>0</v>
      </c>
      <c r="T12" s="7">
        <f>SUMIFS(HNTopUp!$AC:$AC,HNTopUp!$M:$M,T$4,HNTopUp!$B:$B,$B12)</f>
        <v>20000.143794871798</v>
      </c>
      <c r="U12" s="7">
        <f>SUMIFS(HNTopUp!$AC:$AC,HNTopUp!$M:$M,U$4,HNTopUp!$B:$B,$B12)</f>
        <v>0</v>
      </c>
      <c r="V12" s="7">
        <f>SUMIFS(HNTopUp!$AC:$AC,HNTopUp!$M:$M,V$4,HNTopUp!$B:$B,$B12)</f>
        <v>9911.5384615384628</v>
      </c>
      <c r="W12" s="7">
        <f>SUMIFS(HNTopUp!$AC:$AC,HNTopUp!$M:$M,W$4,HNTopUp!$B:$B,$B12)</f>
        <v>442.2</v>
      </c>
      <c r="X12" s="7">
        <f>SUMIFS(HNTopUp!$AC:$AC,HNTopUp!$M:$M,X$4,HNTopUp!$B:$B,$B12)</f>
        <v>0</v>
      </c>
      <c r="Y12" s="7">
        <f>SUMIFS(HNTopUp!$AC:$AC,HNTopUp!$M:$M,Y$4,HNTopUp!$B:$B,$B12)</f>
        <v>0</v>
      </c>
      <c r="Z12" s="7">
        <f>SUMIFS(POST16!$AC:$AC,POST16!$M:$M,Z$4,POST16!$Q:$Q,'June Payment'!$G12)</f>
        <v>0</v>
      </c>
      <c r="AA12" s="7">
        <f>SUMIFS(POST16!$AC:$AC,POST16!$M:$M,AA$4,POST16!$Q:$Q,'June Payment'!$G12)</f>
        <v>0</v>
      </c>
      <c r="AB12" s="7">
        <f>SUMIFS(POST16!$AC:$AC,POST16!$M:$M,AB$4,POST16!$Q:$Q,'June Payment'!$G12)</f>
        <v>0</v>
      </c>
      <c r="AC12" s="7">
        <f>SUMIFS(POST16!$AC:$AC,POST16!$M:$M,AC$4,POST16!$Q:$Q,'June Payment'!$G12)</f>
        <v>0</v>
      </c>
      <c r="AD12" s="7">
        <f>SUMIFS(POST16!$AC:$AC,POST16!$M:$M,AD$4,POST16!$Q:$Q,'June Payment'!$G12)</f>
        <v>0</v>
      </c>
      <c r="AE12" s="7">
        <f>SUMIFS(MISC!$AC:$AC,MISC!$M:$M,AE$4,MISC!$Q:$Q,G12)</f>
        <v>0</v>
      </c>
      <c r="AF12" s="7">
        <f>SUMIFS(CSBG!AC:AC,CSBG!Q:Q,'June Payment'!$G12)</f>
        <v>0</v>
      </c>
      <c r="AG12" s="7">
        <f>SUMIFS('UFSM KS2'!AC:AC,'UFSM KS2'!E:E,"M",'UFSM KS2'!Q:Q,'June Payment'!G12)</f>
        <v>36586.333529638177</v>
      </c>
      <c r="AH12" s="5">
        <f t="shared" si="1"/>
        <v>350136.15140195953</v>
      </c>
      <c r="AI12" s="120">
        <f t="shared" si="2"/>
        <v>0</v>
      </c>
      <c r="AJ12" s="369">
        <f t="shared" si="3"/>
        <v>350136.15140195953</v>
      </c>
      <c r="AL12" s="490"/>
      <c r="AM12" s="490"/>
      <c r="AN12" s="518"/>
      <c r="AP12" s="388"/>
      <c r="AQ12" s="5"/>
      <c r="AS12" s="288"/>
      <c r="AT12" s="5"/>
    </row>
    <row r="13" spans="1:57" x14ac:dyDescent="0.3">
      <c r="B13">
        <v>3022015</v>
      </c>
      <c r="C13">
        <v>2015</v>
      </c>
      <c r="D13" t="s">
        <v>241</v>
      </c>
      <c r="E13" t="s">
        <v>748</v>
      </c>
      <c r="G13" t="s">
        <v>242</v>
      </c>
      <c r="H13" t="s">
        <v>243</v>
      </c>
      <c r="I13" s="7">
        <f>IFERROR(_xlfn.XLOOKUP(G13,'APT 25-26'!D:D,'APT 25-26'!CS:CS),"")</f>
        <v>93508.556152435165</v>
      </c>
      <c r="J13" s="7">
        <f>SUMIFS(NurserySupplement!$Z:$Z,NurserySupplement!$M:$M,J$4,NurserySupplement!$B:$B,B13)</f>
        <v>0</v>
      </c>
      <c r="K13" s="7"/>
      <c r="L13" s="7">
        <f>SUMIFS(HNPlaces!$AC:$AC,HNPlaces!$M:$M,L$4,HNPlaces!$Q:$Q,'June Payment'!$G13)</f>
        <v>0</v>
      </c>
      <c r="M13" s="7">
        <f>SUMIFS(HNPlaces!$AC:$AC,HNPlaces!$M:$M,M$4,HNPlaces!$Q:$Q,'June Payment'!$G13)</f>
        <v>0</v>
      </c>
      <c r="N13" s="7">
        <f>SUMIFS(HNPlaces!$AC:$AC,HNPlaces!$M:$M,N$4,HNPlaces!$Q:$Q,'June Payment'!$G13)</f>
        <v>0</v>
      </c>
      <c r="O13" s="7">
        <f>SUMIFS(HNPlaces!$AC:$AC,HNPlaces!$M:$M,O$4,HNPlaces!$Q:$Q,'June Payment'!$G13)</f>
        <v>0</v>
      </c>
      <c r="P13" s="7">
        <f>SUMIFS(HNPlaces!$AC:$AC,HNPlaces!$M:$M,P$4,HNPlaces!$Q:$Q,'June Payment'!$G13)</f>
        <v>0</v>
      </c>
      <c r="Q13" s="7">
        <f>SUMIFS(HNPlaces!$AC:$AC,HNPlaces!$M:$M,Q$4,HNPlaces!$Q:$Q,'June Payment'!$G13)</f>
        <v>7384.6153846153848</v>
      </c>
      <c r="R13" s="7">
        <f>SUMIFS(HNPlaces!$AC:$AC,HNPlaces!$M:$M,R$4,HNPlaces!$Q:$Q,'June Payment'!$G13)</f>
        <v>0</v>
      </c>
      <c r="S13" s="7">
        <f>SUMIFS(HNTopUp!$AC:$AC,HNTopUp!$M:$M,S$4,HNTopUp!$B:$B,$B13)</f>
        <v>0</v>
      </c>
      <c r="T13" s="7">
        <f>SUMIFS(HNTopUp!$AC:$AC,HNTopUp!$M:$M,T$4,HNTopUp!$B:$B,$B13)</f>
        <v>8558.923076923078</v>
      </c>
      <c r="U13" s="7">
        <f>SUMIFS(HNTopUp!$AC:$AC,HNTopUp!$M:$M,U$4,HNTopUp!$B:$B,$B13)</f>
        <v>0</v>
      </c>
      <c r="V13" s="7">
        <f>SUMIFS(HNTopUp!$AC:$AC,HNTopUp!$M:$M,V$4,HNTopUp!$B:$B,$B13)</f>
        <v>20155.692307692305</v>
      </c>
      <c r="W13" s="7">
        <f>SUMIFS(HNTopUp!$AC:$AC,HNTopUp!$M:$M,W$4,HNTopUp!$B:$B,$B13)</f>
        <v>0</v>
      </c>
      <c r="X13" s="7">
        <f>SUMIFS(HNTopUp!$AC:$AC,HNTopUp!$M:$M,X$4,HNTopUp!$B:$B,$B13)</f>
        <v>0</v>
      </c>
      <c r="Y13" s="7">
        <f>SUMIFS(HNTopUp!$AC:$AC,HNTopUp!$M:$M,Y$4,HNTopUp!$B:$B,$B13)</f>
        <v>0</v>
      </c>
      <c r="Z13" s="7">
        <f>SUMIFS(POST16!$AC:$AC,POST16!$M:$M,Z$4,POST16!$Q:$Q,'June Payment'!$G13)</f>
        <v>0</v>
      </c>
      <c r="AA13" s="7">
        <f>SUMIFS(POST16!$AC:$AC,POST16!$M:$M,AA$4,POST16!$Q:$Q,'June Payment'!$G13)</f>
        <v>0</v>
      </c>
      <c r="AB13" s="7">
        <f>SUMIFS(POST16!$AC:$AC,POST16!$M:$M,AB$4,POST16!$Q:$Q,'June Payment'!$G13)</f>
        <v>0</v>
      </c>
      <c r="AC13" s="7">
        <f>SUMIFS(POST16!$AC:$AC,POST16!$M:$M,AC$4,POST16!$Q:$Q,'June Payment'!$G13)</f>
        <v>0</v>
      </c>
      <c r="AD13" s="7">
        <f>SUMIFS(POST16!$AC:$AC,POST16!$M:$M,AD$4,POST16!$Q:$Q,'June Payment'!$G13)</f>
        <v>0</v>
      </c>
      <c r="AE13" s="7">
        <f>SUMIFS(MISC!$AC:$AC,MISC!$M:$M,AE$4,MISC!$Q:$Q,G13)</f>
        <v>0</v>
      </c>
      <c r="AF13" s="7">
        <f>SUMIFS(CSBG!AC:AC,CSBG!Q:Q,'June Payment'!$G13)</f>
        <v>0</v>
      </c>
      <c r="AG13" s="7">
        <f>SUMIFS('UFSM KS2'!AC:AC,'UFSM KS2'!E:E,"M",'UFSM KS2'!Q:Q,'June Payment'!G13)</f>
        <v>10363.510785219398</v>
      </c>
      <c r="AH13" s="5">
        <f t="shared" si="1"/>
        <v>139971.29770688535</v>
      </c>
      <c r="AI13" s="120">
        <f t="shared" si="2"/>
        <v>139970.29770688535</v>
      </c>
      <c r="AJ13" s="369">
        <f t="shared" si="3"/>
        <v>1</v>
      </c>
      <c r="AK13" s="5"/>
      <c r="AL13" s="490">
        <f>IFERROR(_xlfn.XLOOKUP(B13,'Monthly Payroll Deductions'!B:B,'Monthly Payroll Deductions'!AB:AB),"0")</f>
        <v>148930.8621053735</v>
      </c>
      <c r="AM13" s="490">
        <f>IFERROR(_xlfn.XLOOKUP(G13,'Monthly Payroll Deductions'!E:E,'Monthly Payroll Deductions'!S:S),"0")</f>
        <v>171026.80999999997</v>
      </c>
      <c r="AN13" s="518">
        <f t="shared" si="4"/>
        <v>319957.67210537347</v>
      </c>
      <c r="AO13" s="120">
        <f>IFERROR(IF(AH13&gt;AM13,AM13,AH13-1),"")</f>
        <v>139970.29770688535</v>
      </c>
      <c r="AP13" s="49">
        <f>AH13-AO13</f>
        <v>1</v>
      </c>
      <c r="AQ13" s="490"/>
      <c r="AR13" s="469">
        <f>AO13+AQ13</f>
        <v>139970.29770688535</v>
      </c>
      <c r="AS13" s="49">
        <f>AP13-AQ13</f>
        <v>1</v>
      </c>
      <c r="AT13" s="5"/>
      <c r="AW13" s="120"/>
    </row>
    <row r="14" spans="1:57" x14ac:dyDescent="0.3">
      <c r="B14">
        <v>3022016</v>
      </c>
      <c r="C14">
        <v>2016</v>
      </c>
      <c r="D14" t="s">
        <v>160</v>
      </c>
      <c r="E14" t="s">
        <v>748</v>
      </c>
      <c r="G14" t="s">
        <v>161</v>
      </c>
      <c r="H14" t="s">
        <v>162</v>
      </c>
      <c r="I14" s="7">
        <f>IFERROR(_xlfn.XLOOKUP(G14,'APT 25-26'!D:D,'APT 25-26'!CS:CS),"")</f>
        <v>92023.076570340054</v>
      </c>
      <c r="J14" s="7">
        <f>SUMIFS(NurserySupplement!$Z:$Z,NurserySupplement!$M:$M,J$4,NurserySupplement!$B:$B,B14)</f>
        <v>0</v>
      </c>
      <c r="K14" s="7"/>
      <c r="L14" s="7">
        <f>SUMIFS(HNPlaces!$AC:$AC,HNPlaces!$M:$M,L$4,HNPlaces!$Q:$Q,'June Payment'!$G14)</f>
        <v>0</v>
      </c>
      <c r="M14" s="7">
        <f>SUMIFS(HNPlaces!$AC:$AC,HNPlaces!$M:$M,M$4,HNPlaces!$Q:$Q,'June Payment'!$G14)</f>
        <v>0</v>
      </c>
      <c r="N14" s="7">
        <f>SUMIFS(HNPlaces!$AC:$AC,HNPlaces!$M:$M,N$4,HNPlaces!$Q:$Q,'June Payment'!$G14)</f>
        <v>0</v>
      </c>
      <c r="O14" s="7">
        <f>SUMIFS(HNPlaces!$AC:$AC,HNPlaces!$M:$M,O$4,HNPlaces!$Q:$Q,'June Payment'!$G14)</f>
        <v>0</v>
      </c>
      <c r="P14" s="7">
        <f>SUMIFS(HNPlaces!$AC:$AC,HNPlaces!$M:$M,P$4,HNPlaces!$Q:$Q,'June Payment'!$G14)</f>
        <v>0</v>
      </c>
      <c r="Q14" s="7">
        <f>SUMIFS(HNPlaces!$AC:$AC,HNPlaces!$M:$M,Q$4,HNPlaces!$Q:$Q,'June Payment'!$G14)</f>
        <v>0</v>
      </c>
      <c r="R14" s="7">
        <f>SUMIFS(HNPlaces!$AC:$AC,HNPlaces!$M:$M,R$4,HNPlaces!$Q:$Q,'June Payment'!$G14)</f>
        <v>0</v>
      </c>
      <c r="S14" s="7">
        <f>SUMIFS(HNTopUp!$AC:$AC,HNTopUp!$M:$M,S$4,HNTopUp!$B:$B,$B14)</f>
        <v>0</v>
      </c>
      <c r="T14" s="7">
        <f>SUMIFS(HNTopUp!$AC:$AC,HNTopUp!$M:$M,T$4,HNTopUp!$B:$B,$B14)</f>
        <v>8816.9423846153841</v>
      </c>
      <c r="U14" s="7">
        <f>SUMIFS(HNTopUp!$AC:$AC,HNTopUp!$M:$M,U$4,HNTopUp!$B:$B,$B14)</f>
        <v>0</v>
      </c>
      <c r="V14" s="7">
        <f>SUMIFS(HNTopUp!$AC:$AC,HNTopUp!$M:$M,V$4,HNTopUp!$B:$B,$B14)</f>
        <v>0</v>
      </c>
      <c r="W14" s="7">
        <f>SUMIFS(HNTopUp!$AC:$AC,HNTopUp!$M:$M,W$4,HNTopUp!$B:$B,$B14)</f>
        <v>0</v>
      </c>
      <c r="X14" s="7">
        <f>SUMIFS(HNTopUp!$AC:$AC,HNTopUp!$M:$M,X$4,HNTopUp!$B:$B,$B14)</f>
        <v>0</v>
      </c>
      <c r="Y14" s="7">
        <f>SUMIFS(HNTopUp!$AC:$AC,HNTopUp!$M:$M,Y$4,HNTopUp!$B:$B,$B14)</f>
        <v>0</v>
      </c>
      <c r="Z14" s="7">
        <f>SUMIFS(POST16!$AC:$AC,POST16!$M:$M,Z$4,POST16!$Q:$Q,'June Payment'!$G14)</f>
        <v>0</v>
      </c>
      <c r="AA14" s="7">
        <f>SUMIFS(POST16!$AC:$AC,POST16!$M:$M,AA$4,POST16!$Q:$Q,'June Payment'!$G14)</f>
        <v>0</v>
      </c>
      <c r="AB14" s="7">
        <f>SUMIFS(POST16!$AC:$AC,POST16!$M:$M,AB$4,POST16!$Q:$Q,'June Payment'!$G14)</f>
        <v>0</v>
      </c>
      <c r="AC14" s="7">
        <f>SUMIFS(POST16!$AC:$AC,POST16!$M:$M,AC$4,POST16!$Q:$Q,'June Payment'!$G14)</f>
        <v>0</v>
      </c>
      <c r="AD14" s="7">
        <f>SUMIFS(POST16!$AC:$AC,POST16!$M:$M,AD$4,POST16!$Q:$Q,'June Payment'!$G14)</f>
        <v>0</v>
      </c>
      <c r="AE14" s="7">
        <f>SUMIFS(MISC!$AC:$AC,MISC!$M:$M,AE$4,MISC!$Q:$Q,G14)</f>
        <v>0</v>
      </c>
      <c r="AF14" s="7">
        <f>SUMIFS(CSBG!AC:AC,CSBG!Q:Q,'June Payment'!$G14)</f>
        <v>0</v>
      </c>
      <c r="AG14" s="7">
        <f>SUMIFS('UFSM KS2'!AC:AC,'UFSM KS2'!E:E,"M",'UFSM KS2'!Q:Q,'June Payment'!G14)</f>
        <v>16487.403521939952</v>
      </c>
      <c r="AH14" s="5">
        <f t="shared" si="1"/>
        <v>117327.42247689539</v>
      </c>
      <c r="AI14" s="120">
        <f t="shared" si="2"/>
        <v>93120.439999999973</v>
      </c>
      <c r="AJ14" s="369">
        <f t="shared" si="3"/>
        <v>24206.982476895413</v>
      </c>
      <c r="AK14" s="120"/>
      <c r="AL14" s="490">
        <f>IFERROR(_xlfn.XLOOKUP(B14,'Monthly Payroll Deductions'!B:B,'Monthly Payroll Deductions'!AB:AB),"0")</f>
        <v>0</v>
      </c>
      <c r="AM14" s="490">
        <f>IFERROR(_xlfn.XLOOKUP(G14,'Monthly Payroll Deductions'!E:E,'Monthly Payroll Deductions'!S:S),"0")</f>
        <v>93120.439999999973</v>
      </c>
      <c r="AN14" s="518">
        <f t="shared" si="4"/>
        <v>93120.439999999973</v>
      </c>
      <c r="AO14" s="120">
        <f>IFERROR(IF(AH14&gt;AM14,AM14,AH14-1),"")</f>
        <v>93120.439999999973</v>
      </c>
      <c r="AP14" s="49">
        <f>AH14-AO14</f>
        <v>24206.982476895413</v>
      </c>
      <c r="AQ14" s="490"/>
      <c r="AR14" s="469">
        <f>AO14+AQ14</f>
        <v>93120.439999999973</v>
      </c>
      <c r="AS14" s="49">
        <f>AP14-AQ14</f>
        <v>24206.982476895413</v>
      </c>
      <c r="AT14" s="5"/>
      <c r="AW14" s="120"/>
    </row>
    <row r="15" spans="1:57" x14ac:dyDescent="0.3">
      <c r="B15">
        <v>3022017</v>
      </c>
      <c r="C15">
        <v>2017</v>
      </c>
      <c r="D15" t="s">
        <v>61</v>
      </c>
      <c r="E15" t="s">
        <v>748</v>
      </c>
      <c r="G15" t="s">
        <v>62</v>
      </c>
      <c r="H15" t="s">
        <v>63</v>
      </c>
      <c r="I15" s="7">
        <f>IFERROR(_xlfn.XLOOKUP(G15,'APT 25-26'!D:D,'APT 25-26'!CS:CS),"")</f>
        <v>171829.00494787676</v>
      </c>
      <c r="J15" s="7">
        <f>SUMIFS(NurserySupplement!$Z:$Z,NurserySupplement!$M:$M,J$4,NurserySupplement!$B:$B,B15)</f>
        <v>0</v>
      </c>
      <c r="K15" s="7"/>
      <c r="L15" s="7">
        <f>SUMIFS(HNPlaces!$AC:$AC,HNPlaces!$M:$M,L$4,HNPlaces!$Q:$Q,'June Payment'!$G15)</f>
        <v>0</v>
      </c>
      <c r="M15" s="7">
        <f>SUMIFS(HNPlaces!$AC:$AC,HNPlaces!$M:$M,M$4,HNPlaces!$Q:$Q,'June Payment'!$G15)</f>
        <v>0</v>
      </c>
      <c r="N15" s="7">
        <f>SUMIFS(HNPlaces!$AC:$AC,HNPlaces!$M:$M,N$4,HNPlaces!$Q:$Q,'June Payment'!$G15)</f>
        <v>0</v>
      </c>
      <c r="O15" s="7">
        <f>SUMIFS(HNPlaces!$AC:$AC,HNPlaces!$M:$M,O$4,HNPlaces!$Q:$Q,'June Payment'!$G15)</f>
        <v>0</v>
      </c>
      <c r="P15" s="7">
        <f>SUMIFS(HNPlaces!$AC:$AC,HNPlaces!$M:$M,P$4,HNPlaces!$Q:$Q,'June Payment'!$G15)</f>
        <v>0</v>
      </c>
      <c r="Q15" s="7">
        <f>SUMIFS(HNPlaces!$AC:$AC,HNPlaces!$M:$M,Q$4,HNPlaces!$Q:$Q,'June Payment'!$G15)</f>
        <v>0</v>
      </c>
      <c r="R15" s="7">
        <f>SUMIFS(HNPlaces!$AC:$AC,HNPlaces!$M:$M,R$4,HNPlaces!$Q:$Q,'June Payment'!$G15)</f>
        <v>0</v>
      </c>
      <c r="S15" s="7">
        <f>SUMIFS(HNTopUp!$AC:$AC,HNTopUp!$M:$M,S$4,HNTopUp!$B:$B,$B15)</f>
        <v>0</v>
      </c>
      <c r="T15" s="7">
        <f>SUMIFS(HNTopUp!$AC:$AC,HNTopUp!$M:$M,T$4,HNTopUp!$B:$B,$B15)</f>
        <v>19000.366641025641</v>
      </c>
      <c r="U15" s="7">
        <f>SUMIFS(HNTopUp!$AC:$AC,HNTopUp!$M:$M,U$4,HNTopUp!$B:$B,$B15)</f>
        <v>0</v>
      </c>
      <c r="V15" s="7">
        <f>SUMIFS(HNTopUp!$AC:$AC,HNTopUp!$M:$M,V$4,HNTopUp!$B:$B,$B15)</f>
        <v>0</v>
      </c>
      <c r="W15" s="7">
        <f>SUMIFS(HNTopUp!$AC:$AC,HNTopUp!$M:$M,W$4,HNTopUp!$B:$B,$B15)</f>
        <v>0</v>
      </c>
      <c r="X15" s="7">
        <f>SUMIFS(HNTopUp!$AC:$AC,HNTopUp!$M:$M,X$4,HNTopUp!$B:$B,$B15)</f>
        <v>0</v>
      </c>
      <c r="Y15" s="7">
        <f>SUMIFS(HNTopUp!$AC:$AC,HNTopUp!$M:$M,Y$4,HNTopUp!$B:$B,$B15)</f>
        <v>0</v>
      </c>
      <c r="Z15" s="7">
        <f>SUMIFS(POST16!$AC:$AC,POST16!$M:$M,Z$4,POST16!$Q:$Q,'June Payment'!$G15)</f>
        <v>0</v>
      </c>
      <c r="AA15" s="7">
        <f>SUMIFS(POST16!$AC:$AC,POST16!$M:$M,AA$4,POST16!$Q:$Q,'June Payment'!$G15)</f>
        <v>0</v>
      </c>
      <c r="AB15" s="7">
        <f>SUMIFS(POST16!$AC:$AC,POST16!$M:$M,AB$4,POST16!$Q:$Q,'June Payment'!$G15)</f>
        <v>0</v>
      </c>
      <c r="AC15" s="7">
        <f>SUMIFS(POST16!$AC:$AC,POST16!$M:$M,AC$4,POST16!$Q:$Q,'June Payment'!$G15)</f>
        <v>0</v>
      </c>
      <c r="AD15" s="7">
        <f>SUMIFS(POST16!$AC:$AC,POST16!$M:$M,AD$4,POST16!$Q:$Q,'June Payment'!$G15)</f>
        <v>0</v>
      </c>
      <c r="AE15" s="7">
        <f>SUMIFS(MISC!$AC:$AC,MISC!$M:$M,AE$4,MISC!$Q:$Q,G15)</f>
        <v>0</v>
      </c>
      <c r="AF15" s="7">
        <f>SUMIFS(CSBG!AC:AC,CSBG!Q:Q,'June Payment'!$G15)</f>
        <v>0</v>
      </c>
      <c r="AG15" s="7">
        <f>SUMIFS('UFSM KS2'!AC:AC,'UFSM KS2'!E:E,"M",'UFSM KS2'!Q:Q,'June Payment'!G15)</f>
        <v>29363.280558121627</v>
      </c>
      <c r="AH15" s="5">
        <f t="shared" si="1"/>
        <v>220192.65214702403</v>
      </c>
      <c r="AI15" s="120">
        <f t="shared" si="2"/>
        <v>188533.14941109775</v>
      </c>
      <c r="AJ15" s="369">
        <f t="shared" si="3"/>
        <v>31659.502735926275</v>
      </c>
      <c r="AK15" s="120"/>
      <c r="AL15" s="490">
        <f>IFERROR(_xlfn.XLOOKUP(B15,'Monthly Payroll Deductions'!B:B,'Monthly Payroll Deductions'!AB:AB),"0")</f>
        <v>3828.3594110976555</v>
      </c>
      <c r="AM15" s="490">
        <f>IFERROR(_xlfn.XLOOKUP(G15,'Monthly Payroll Deductions'!E:E,'Monthly Payroll Deductions'!S:S),"0")</f>
        <v>184704.7900000001</v>
      </c>
      <c r="AN15" s="518">
        <f t="shared" si="4"/>
        <v>188533.14941109775</v>
      </c>
      <c r="AO15" s="120">
        <f>IFERROR(IF(AH15&gt;AM15,AM15,AH15-1),"")</f>
        <v>184704.7900000001</v>
      </c>
      <c r="AP15" s="49">
        <f>AH15-AO15</f>
        <v>35487.86214702393</v>
      </c>
      <c r="AQ15" s="490">
        <f>IF(AP15&gt;AL15,AL15,AP15-1)</f>
        <v>3828.3594110976555</v>
      </c>
      <c r="AR15" s="469">
        <f>AO15+AQ15</f>
        <v>188533.14941109775</v>
      </c>
      <c r="AS15" s="49">
        <f>AP15-AQ15</f>
        <v>31659.502735926275</v>
      </c>
      <c r="AT15" s="5"/>
      <c r="AW15" s="120"/>
    </row>
    <row r="16" spans="1:57" x14ac:dyDescent="0.3">
      <c r="B16">
        <v>3022019</v>
      </c>
      <c r="C16">
        <v>2019</v>
      </c>
      <c r="D16" t="s">
        <v>40</v>
      </c>
      <c r="E16" t="s">
        <v>748</v>
      </c>
      <c r="G16" t="s">
        <v>41</v>
      </c>
      <c r="H16" t="s">
        <v>42</v>
      </c>
      <c r="I16" s="7">
        <f>IFERROR(_xlfn.XLOOKUP(G16,'APT 25-26'!D:D,'APT 25-26'!CS:CS),"")</f>
        <v>88173.359373626387</v>
      </c>
      <c r="J16" s="7">
        <f>SUMIFS(NurserySupplement!$Z:$Z,NurserySupplement!$M:$M,J$4,NurserySupplement!$B:$B,B16)</f>
        <v>0</v>
      </c>
      <c r="K16" s="7"/>
      <c r="L16" s="7">
        <f>SUMIFS(HNPlaces!$AC:$AC,HNPlaces!$M:$M,L$4,HNPlaces!$Q:$Q,'June Payment'!$G16)</f>
        <v>0</v>
      </c>
      <c r="M16" s="7">
        <f>SUMIFS(HNPlaces!$AC:$AC,HNPlaces!$M:$M,M$4,HNPlaces!$Q:$Q,'June Payment'!$G16)</f>
        <v>0</v>
      </c>
      <c r="N16" s="7">
        <f>SUMIFS(HNPlaces!$AC:$AC,HNPlaces!$M:$M,N$4,HNPlaces!$Q:$Q,'June Payment'!$G16)</f>
        <v>0</v>
      </c>
      <c r="O16" s="7">
        <f>SUMIFS(HNPlaces!$AC:$AC,HNPlaces!$M:$M,O$4,HNPlaces!$Q:$Q,'June Payment'!$G16)</f>
        <v>0</v>
      </c>
      <c r="P16" s="7">
        <f>SUMIFS(HNPlaces!$AC:$AC,HNPlaces!$M:$M,P$4,HNPlaces!$Q:$Q,'June Payment'!$G16)</f>
        <v>0</v>
      </c>
      <c r="Q16" s="7">
        <f>SUMIFS(HNPlaces!$AC:$AC,HNPlaces!$M:$M,Q$4,HNPlaces!$Q:$Q,'June Payment'!$G16)</f>
        <v>0</v>
      </c>
      <c r="R16" s="7">
        <f>SUMIFS(HNPlaces!$AC:$AC,HNPlaces!$M:$M,R$4,HNPlaces!$Q:$Q,'June Payment'!$G16)</f>
        <v>0</v>
      </c>
      <c r="S16" s="7">
        <f>SUMIFS(HNTopUp!$AC:$AC,HNTopUp!$M:$M,S$4,HNTopUp!$B:$B,$B16)</f>
        <v>0</v>
      </c>
      <c r="T16" s="7">
        <f>SUMIFS(HNTopUp!$AC:$AC,HNTopUp!$M:$M,T$4,HNTopUp!$B:$B,$B16)</f>
        <v>6780.6863333333331</v>
      </c>
      <c r="U16" s="7">
        <f>SUMIFS(HNTopUp!$AC:$AC,HNTopUp!$M:$M,U$4,HNTopUp!$B:$B,$B16)</f>
        <v>0</v>
      </c>
      <c r="V16" s="7">
        <f>SUMIFS(HNTopUp!$AC:$AC,HNTopUp!$M:$M,V$4,HNTopUp!$B:$B,$B16)</f>
        <v>0</v>
      </c>
      <c r="W16" s="7">
        <f>SUMIFS(HNTopUp!$AC:$AC,HNTopUp!$M:$M,W$4,HNTopUp!$B:$B,$B16)</f>
        <v>292.32307692307688</v>
      </c>
      <c r="X16" s="7">
        <f>SUMIFS(HNTopUp!$AC:$AC,HNTopUp!$M:$M,X$4,HNTopUp!$B:$B,$B16)</f>
        <v>0</v>
      </c>
      <c r="Y16" s="7">
        <f>SUMIFS(HNTopUp!$AC:$AC,HNTopUp!$M:$M,Y$4,HNTopUp!$B:$B,$B16)</f>
        <v>0</v>
      </c>
      <c r="Z16" s="7">
        <f>SUMIFS(POST16!$AC:$AC,POST16!$M:$M,Z$4,POST16!$Q:$Q,'June Payment'!$G16)</f>
        <v>0</v>
      </c>
      <c r="AA16" s="7">
        <f>SUMIFS(POST16!$AC:$AC,POST16!$M:$M,AA$4,POST16!$Q:$Q,'June Payment'!$G16)</f>
        <v>0</v>
      </c>
      <c r="AB16" s="7">
        <f>SUMIFS(POST16!$AC:$AC,POST16!$M:$M,AB$4,POST16!$Q:$Q,'June Payment'!$G16)</f>
        <v>0</v>
      </c>
      <c r="AC16" s="7">
        <f>SUMIFS(POST16!$AC:$AC,POST16!$M:$M,AC$4,POST16!$Q:$Q,'June Payment'!$G16)</f>
        <v>0</v>
      </c>
      <c r="AD16" s="7">
        <f>SUMIFS(POST16!$AC:$AC,POST16!$M:$M,AD$4,POST16!$Q:$Q,'June Payment'!$G16)</f>
        <v>0</v>
      </c>
      <c r="AE16" s="7">
        <f>SUMIFS(MISC!$AC:$AC,MISC!$M:$M,AE$4,MISC!$Q:$Q,G16)</f>
        <v>0</v>
      </c>
      <c r="AF16" s="7">
        <f>SUMIFS(CSBG!AC:AC,CSBG!Q:Q,'June Payment'!$G16)</f>
        <v>0</v>
      </c>
      <c r="AG16" s="7">
        <f>SUMIFS('UFSM KS2'!AC:AC,'UFSM KS2'!E:E,"M",'UFSM KS2'!Q:Q,'June Payment'!G16)</f>
        <v>0</v>
      </c>
      <c r="AH16" s="5">
        <f t="shared" si="1"/>
        <v>95246.36878388279</v>
      </c>
      <c r="AI16" s="120">
        <f t="shared" si="2"/>
        <v>95245.36878388279</v>
      </c>
      <c r="AJ16" s="369">
        <f t="shared" si="3"/>
        <v>1</v>
      </c>
      <c r="AK16" s="5"/>
      <c r="AL16" s="490">
        <f>IFERROR(_xlfn.XLOOKUP(B16,'Monthly Payroll Deductions'!B:B,'Monthly Payroll Deductions'!AB:AB),"0")</f>
        <v>219237.7910256274</v>
      </c>
      <c r="AM16" s="490">
        <f>IFERROR(_xlfn.XLOOKUP(G16,'Monthly Payroll Deductions'!E:E,'Monthly Payroll Deductions'!S:S),"0")</f>
        <v>122324.11000000012</v>
      </c>
      <c r="AN16" s="518">
        <f t="shared" si="4"/>
        <v>341561.90102562751</v>
      </c>
      <c r="AO16" s="120">
        <f>IFERROR(IF(AH16&gt;AM16,AM16,AH16-1),"")</f>
        <v>95245.36878388279</v>
      </c>
      <c r="AP16" s="49">
        <f>AH16-AO16</f>
        <v>1</v>
      </c>
      <c r="AQ16" s="490"/>
      <c r="AR16" s="469">
        <f>AO16+AQ16</f>
        <v>95245.36878388279</v>
      </c>
      <c r="AS16" s="49">
        <f>AP16-AQ16</f>
        <v>1</v>
      </c>
      <c r="AT16" s="5"/>
      <c r="AW16" s="120"/>
    </row>
    <row r="17" spans="1:50" x14ac:dyDescent="0.3">
      <c r="B17">
        <v>3022023</v>
      </c>
      <c r="C17">
        <v>2023</v>
      </c>
      <c r="D17" t="s">
        <v>88</v>
      </c>
      <c r="G17" t="s">
        <v>89</v>
      </c>
      <c r="H17" t="s">
        <v>90</v>
      </c>
      <c r="I17" s="7">
        <f>IFERROR(_xlfn.XLOOKUP(G17,'APT 25-26'!D:D,'APT 25-26'!CS:CS),"")</f>
        <v>191092.62049254688</v>
      </c>
      <c r="J17" s="7">
        <f>SUMIFS(NurserySupplement!$Z:$Z,NurserySupplement!$M:$M,J$4,NurserySupplement!$B:$B,B17)</f>
        <v>0</v>
      </c>
      <c r="K17" s="7">
        <v>-2500</v>
      </c>
      <c r="L17" s="7">
        <f>SUMIFS(HNPlaces!$AC:$AC,HNPlaces!$M:$M,L$4,HNPlaces!$Q:$Q,'June Payment'!$G17)</f>
        <v>0</v>
      </c>
      <c r="M17" s="7">
        <f>SUMIFS(HNPlaces!$AC:$AC,HNPlaces!$M:$M,M$4,HNPlaces!$Q:$Q,'June Payment'!$G17)</f>
        <v>0</v>
      </c>
      <c r="N17" s="7">
        <f>SUMIFS(HNPlaces!$AC:$AC,HNPlaces!$M:$M,N$4,HNPlaces!$Q:$Q,'June Payment'!$G17)</f>
        <v>0</v>
      </c>
      <c r="O17" s="7">
        <f>SUMIFS(HNPlaces!$AC:$AC,HNPlaces!$M:$M,O$4,HNPlaces!$Q:$Q,'June Payment'!$G17)</f>
        <v>0</v>
      </c>
      <c r="P17" s="7">
        <f>SUMIFS(HNPlaces!$AC:$AC,HNPlaces!$M:$M,P$4,HNPlaces!$Q:$Q,'June Payment'!$G17)</f>
        <v>0</v>
      </c>
      <c r="Q17" s="7">
        <f>SUMIFS(HNPlaces!$AC:$AC,HNPlaces!$M:$M,Q$4,HNPlaces!$Q:$Q,'June Payment'!$G17)</f>
        <v>0</v>
      </c>
      <c r="R17" s="7">
        <f>SUMIFS(HNPlaces!$AC:$AC,HNPlaces!$M:$M,R$4,HNPlaces!$Q:$Q,'June Payment'!$G17)</f>
        <v>0</v>
      </c>
      <c r="S17" s="7">
        <f>SUMIFS(HNTopUp!$AC:$AC,HNTopUp!$M:$M,S$4,HNTopUp!$B:$B,$B17)</f>
        <v>0</v>
      </c>
      <c r="T17" s="7">
        <f>SUMIFS(HNTopUp!$AC:$AC,HNTopUp!$M:$M,T$4,HNTopUp!$B:$B,$B17)</f>
        <v>11733.280076923078</v>
      </c>
      <c r="U17" s="7">
        <f>SUMIFS(HNTopUp!$AC:$AC,HNTopUp!$M:$M,U$4,HNTopUp!$B:$B,$B17)</f>
        <v>0</v>
      </c>
      <c r="V17" s="7">
        <f>SUMIFS(HNTopUp!$AC:$AC,HNTopUp!$M:$M,V$4,HNTopUp!$B:$B,$B17)</f>
        <v>0</v>
      </c>
      <c r="W17" s="7">
        <f>SUMIFS(HNTopUp!$AC:$AC,HNTopUp!$M:$M,W$4,HNTopUp!$B:$B,$B17)</f>
        <v>0</v>
      </c>
      <c r="X17" s="7">
        <f>SUMIFS(HNTopUp!$AC:$AC,HNTopUp!$M:$M,X$4,HNTopUp!$B:$B,$B17)</f>
        <v>0</v>
      </c>
      <c r="Y17" s="7">
        <f>SUMIFS(HNTopUp!$AC:$AC,HNTopUp!$M:$M,Y$4,HNTopUp!$B:$B,$B17)</f>
        <v>0</v>
      </c>
      <c r="Z17" s="7">
        <f>SUMIFS(POST16!$AC:$AC,POST16!$M:$M,Z$4,POST16!$Q:$Q,'June Payment'!$G17)</f>
        <v>0</v>
      </c>
      <c r="AA17" s="7">
        <f>SUMIFS(POST16!$AC:$AC,POST16!$M:$M,AA$4,POST16!$Q:$Q,'June Payment'!$G17)</f>
        <v>0</v>
      </c>
      <c r="AB17" s="7">
        <f>SUMIFS(POST16!$AC:$AC,POST16!$M:$M,AB$4,POST16!$Q:$Q,'June Payment'!$G17)</f>
        <v>0</v>
      </c>
      <c r="AC17" s="7">
        <f>SUMIFS(POST16!$AC:$AC,POST16!$M:$M,AC$4,POST16!$Q:$Q,'June Payment'!$G17)</f>
        <v>0</v>
      </c>
      <c r="AD17" s="7">
        <f>SUMIFS(POST16!$AC:$AC,POST16!$M:$M,AD$4,POST16!$Q:$Q,'June Payment'!$G17)</f>
        <v>0</v>
      </c>
      <c r="AE17" s="7">
        <f>SUMIFS(MISC!$AC:$AC,MISC!$M:$M,AE$4,MISC!$Q:$Q,G17)</f>
        <v>0</v>
      </c>
      <c r="AF17" s="7">
        <f>SUMIFS(CSBG!AC:AC,CSBG!Q:Q,'June Payment'!$G17)</f>
        <v>0</v>
      </c>
      <c r="AG17" s="7">
        <f>SUMIFS('UFSM KS2'!AC:AC,'UFSM KS2'!E:E,"M",'UFSM KS2'!Q:Q,'June Payment'!G17)</f>
        <v>22140.227586605077</v>
      </c>
      <c r="AH17" s="5">
        <f t="shared" si="1"/>
        <v>222466.12815607502</v>
      </c>
      <c r="AI17" s="120">
        <f t="shared" si="2"/>
        <v>0</v>
      </c>
      <c r="AJ17" s="369">
        <f t="shared" si="3"/>
        <v>222466.12815607502</v>
      </c>
      <c r="AL17" s="490"/>
      <c r="AM17" s="490"/>
      <c r="AN17" s="518"/>
      <c r="AP17" s="388"/>
      <c r="AQ17" s="5"/>
      <c r="AS17" s="288"/>
      <c r="AT17" s="5"/>
    </row>
    <row r="18" spans="1:50" x14ac:dyDescent="0.3">
      <c r="B18">
        <v>3022024</v>
      </c>
      <c r="C18">
        <v>2024</v>
      </c>
      <c r="D18" t="s">
        <v>178</v>
      </c>
      <c r="E18" t="s">
        <v>748</v>
      </c>
      <c r="G18" t="s">
        <v>179</v>
      </c>
      <c r="H18" t="s">
        <v>180</v>
      </c>
      <c r="I18" s="7">
        <f>IFERROR(_xlfn.XLOOKUP(G18,'APT 25-26'!D:D,'APT 25-26'!CS:CS),"")</f>
        <v>98769.909103435435</v>
      </c>
      <c r="J18" s="7">
        <f>SUMIFS(NurserySupplement!$Z:$Z,NurserySupplement!$M:$M,J$4,NurserySupplement!$B:$B,B18)</f>
        <v>0</v>
      </c>
      <c r="K18" s="7"/>
      <c r="L18" s="7">
        <f>SUMIFS(HNPlaces!$AC:$AC,HNPlaces!$M:$M,L$4,HNPlaces!$Q:$Q,'June Payment'!$G18)</f>
        <v>0</v>
      </c>
      <c r="M18" s="7">
        <f>SUMIFS(HNPlaces!$AC:$AC,HNPlaces!$M:$M,M$4,HNPlaces!$Q:$Q,'June Payment'!$G18)</f>
        <v>0</v>
      </c>
      <c r="N18" s="7">
        <f>SUMIFS(HNPlaces!$AC:$AC,HNPlaces!$M:$M,N$4,HNPlaces!$Q:$Q,'June Payment'!$G18)</f>
        <v>0</v>
      </c>
      <c r="O18" s="7">
        <f>SUMIFS(HNPlaces!$AC:$AC,HNPlaces!$M:$M,O$4,HNPlaces!$Q:$Q,'June Payment'!$G18)</f>
        <v>0</v>
      </c>
      <c r="P18" s="7">
        <f>SUMIFS(HNPlaces!$AC:$AC,HNPlaces!$M:$M,P$4,HNPlaces!$Q:$Q,'June Payment'!$G18)</f>
        <v>0</v>
      </c>
      <c r="Q18" s="7">
        <f>SUMIFS(HNPlaces!$AC:$AC,HNPlaces!$M:$M,Q$4,HNPlaces!$Q:$Q,'June Payment'!$G18)</f>
        <v>0</v>
      </c>
      <c r="R18" s="7">
        <f>SUMIFS(HNPlaces!$AC:$AC,HNPlaces!$M:$M,R$4,HNPlaces!$Q:$Q,'June Payment'!$G18)</f>
        <v>0</v>
      </c>
      <c r="S18" s="7">
        <f>SUMIFS(HNTopUp!$AC:$AC,HNTopUp!$M:$M,S$4,HNTopUp!$B:$B,$B18)</f>
        <v>0</v>
      </c>
      <c r="T18" s="7">
        <f>SUMIFS(HNTopUp!$AC:$AC,HNTopUp!$M:$M,T$4,HNTopUp!$B:$B,$B18)</f>
        <v>9272.602230769231</v>
      </c>
      <c r="U18" s="7">
        <f>SUMIFS(HNTopUp!$AC:$AC,HNTopUp!$M:$M,U$4,HNTopUp!$B:$B,$B18)</f>
        <v>0</v>
      </c>
      <c r="V18" s="7">
        <f>SUMIFS(HNTopUp!$AC:$AC,HNTopUp!$M:$M,V$4,HNTopUp!$B:$B,$B18)</f>
        <v>0</v>
      </c>
      <c r="W18" s="7">
        <f>SUMIFS(HNTopUp!$AC:$AC,HNTopUp!$M:$M,W$4,HNTopUp!$B:$B,$B18)</f>
        <v>679.52307692307693</v>
      </c>
      <c r="X18" s="7">
        <f>SUMIFS(HNTopUp!$AC:$AC,HNTopUp!$M:$M,X$4,HNTopUp!$B:$B,$B18)</f>
        <v>0</v>
      </c>
      <c r="Y18" s="7">
        <f>SUMIFS(HNTopUp!$AC:$AC,HNTopUp!$M:$M,Y$4,HNTopUp!$B:$B,$B18)</f>
        <v>0</v>
      </c>
      <c r="Z18" s="7">
        <f>SUMIFS(POST16!$AC:$AC,POST16!$M:$M,Z$4,POST16!$Q:$Q,'June Payment'!$G18)</f>
        <v>0</v>
      </c>
      <c r="AA18" s="7">
        <f>SUMIFS(POST16!$AC:$AC,POST16!$M:$M,AA$4,POST16!$Q:$Q,'June Payment'!$G18)</f>
        <v>0</v>
      </c>
      <c r="AB18" s="7">
        <f>SUMIFS(POST16!$AC:$AC,POST16!$M:$M,AB$4,POST16!$Q:$Q,'June Payment'!$G18)</f>
        <v>0</v>
      </c>
      <c r="AC18" s="7">
        <f>SUMIFS(POST16!$AC:$AC,POST16!$M:$M,AC$4,POST16!$Q:$Q,'June Payment'!$G18)</f>
        <v>0</v>
      </c>
      <c r="AD18" s="7">
        <f>SUMIFS(POST16!$AC:$AC,POST16!$M:$M,AD$4,POST16!$Q:$Q,'June Payment'!$G18)</f>
        <v>0</v>
      </c>
      <c r="AE18" s="7">
        <f>SUMIFS(MISC!$AC:$AC,MISC!$M:$M,AE$4,MISC!$Q:$Q,G18)</f>
        <v>0</v>
      </c>
      <c r="AF18" s="7">
        <f>SUMIFS(CSBG!AC:AC,CSBG!Q:Q,'June Payment'!$G18)</f>
        <v>0</v>
      </c>
      <c r="AG18" s="7">
        <f>SUMIFS('UFSM KS2'!AC:AC,'UFSM KS2'!E:E,"M",'UFSM KS2'!Q:Q,'June Payment'!G18)</f>
        <v>10677.556566589681</v>
      </c>
      <c r="AH18" s="5">
        <f t="shared" si="1"/>
        <v>119399.59097771744</v>
      </c>
      <c r="AI18" s="120">
        <f t="shared" si="2"/>
        <v>119398.59097771744</v>
      </c>
      <c r="AJ18" s="369">
        <f t="shared" si="3"/>
        <v>1</v>
      </c>
      <c r="AK18" s="5"/>
      <c r="AL18" s="490">
        <f>IFERROR(_xlfn.XLOOKUP(B18,'Monthly Payroll Deductions'!B:B,'Monthly Payroll Deductions'!AB:AB),"0")</f>
        <v>110528.35587269501</v>
      </c>
      <c r="AM18" s="490">
        <f>IFERROR(_xlfn.XLOOKUP(G18,'Monthly Payroll Deductions'!E:E,'Monthly Payroll Deductions'!S:S),"0")</f>
        <v>141090.29999999987</v>
      </c>
      <c r="AN18" s="518">
        <f t="shared" si="4"/>
        <v>251618.65587269489</v>
      </c>
      <c r="AO18" s="120">
        <f>IFERROR(IF(AH18&gt;AM18,AM18,AH18-1),"")</f>
        <v>119398.59097771744</v>
      </c>
      <c r="AP18" s="49">
        <f>AH18-AO18</f>
        <v>1</v>
      </c>
      <c r="AQ18" s="490"/>
      <c r="AR18" s="469">
        <f>AO18+AQ18</f>
        <v>119398.59097771744</v>
      </c>
      <c r="AS18" s="49">
        <f>AP18-AQ18</f>
        <v>1</v>
      </c>
      <c r="AT18" s="5"/>
      <c r="AW18" s="120"/>
    </row>
    <row r="19" spans="1:50" x14ac:dyDescent="0.3">
      <c r="B19">
        <v>3022025</v>
      </c>
      <c r="C19">
        <v>2025</v>
      </c>
      <c r="D19" t="s">
        <v>244</v>
      </c>
      <c r="E19" t="s">
        <v>748</v>
      </c>
      <c r="G19" t="s">
        <v>245</v>
      </c>
      <c r="H19" t="s">
        <v>246</v>
      </c>
      <c r="I19" s="7">
        <f>IFERROR(_xlfn.XLOOKUP(G19,'APT 25-26'!D:D,'APT 25-26'!CS:CS),"")</f>
        <v>125106.91946869709</v>
      </c>
      <c r="J19" s="7">
        <f>SUMIFS(NurserySupplement!$Z:$Z,NurserySupplement!$M:$M,J$4,NurserySupplement!$B:$B,B19)</f>
        <v>0</v>
      </c>
      <c r="K19" s="7"/>
      <c r="L19" s="7">
        <f>SUMIFS(HNPlaces!$AC:$AC,HNPlaces!$M:$M,L$4,HNPlaces!$Q:$Q,'June Payment'!$G19)</f>
        <v>0</v>
      </c>
      <c r="M19" s="7">
        <f>SUMIFS(HNPlaces!$AC:$AC,HNPlaces!$M:$M,M$4,HNPlaces!$Q:$Q,'June Payment'!$G19)</f>
        <v>0</v>
      </c>
      <c r="N19" s="7">
        <f>SUMIFS(HNPlaces!$AC:$AC,HNPlaces!$M:$M,N$4,HNPlaces!$Q:$Q,'June Payment'!$G19)</f>
        <v>0</v>
      </c>
      <c r="O19" s="7">
        <f>SUMIFS(HNPlaces!$AC:$AC,HNPlaces!$M:$M,O$4,HNPlaces!$Q:$Q,'June Payment'!$G19)</f>
        <v>0</v>
      </c>
      <c r="P19" s="7">
        <f>SUMIFS(HNPlaces!$AC:$AC,HNPlaces!$M:$M,P$4,HNPlaces!$Q:$Q,'June Payment'!$G19)</f>
        <v>0</v>
      </c>
      <c r="Q19" s="7">
        <f>SUMIFS(HNPlaces!$AC:$AC,HNPlaces!$M:$M,Q$4,HNPlaces!$Q:$Q,'June Payment'!$G19)</f>
        <v>0</v>
      </c>
      <c r="R19" s="7">
        <f>SUMIFS(HNPlaces!$AC:$AC,HNPlaces!$M:$M,R$4,HNPlaces!$Q:$Q,'June Payment'!$G19)</f>
        <v>0</v>
      </c>
      <c r="S19" s="7">
        <f>SUMIFS(HNTopUp!$AC:$AC,HNTopUp!$M:$M,S$4,HNTopUp!$B:$B,$B19)</f>
        <v>0</v>
      </c>
      <c r="T19" s="7">
        <f>SUMIFS(HNTopUp!$AC:$AC,HNTopUp!$M:$M,T$4,HNTopUp!$B:$B,$B19)</f>
        <v>8095.0830000000005</v>
      </c>
      <c r="U19" s="7">
        <f>SUMIFS(HNTopUp!$AC:$AC,HNTopUp!$M:$M,U$4,HNTopUp!$B:$B,$B19)</f>
        <v>0</v>
      </c>
      <c r="V19" s="7">
        <f>SUMIFS(HNTopUp!$AC:$AC,HNTopUp!$M:$M,V$4,HNTopUp!$B:$B,$B19)</f>
        <v>0</v>
      </c>
      <c r="W19" s="7">
        <f>SUMIFS(HNTopUp!$AC:$AC,HNTopUp!$M:$M,W$4,HNTopUp!$B:$B,$B19)</f>
        <v>0</v>
      </c>
      <c r="X19" s="7">
        <f>SUMIFS(HNTopUp!$AC:$AC,HNTopUp!$M:$M,X$4,HNTopUp!$B:$B,$B19)</f>
        <v>0</v>
      </c>
      <c r="Y19" s="7">
        <f>SUMIFS(HNTopUp!$AC:$AC,HNTopUp!$M:$M,Y$4,HNTopUp!$B:$B,$B19)</f>
        <v>0</v>
      </c>
      <c r="Z19" s="7">
        <f>SUMIFS(POST16!$AC:$AC,POST16!$M:$M,Z$4,POST16!$Q:$Q,'June Payment'!$G19)</f>
        <v>0</v>
      </c>
      <c r="AA19" s="7">
        <f>SUMIFS(POST16!$AC:$AC,POST16!$M:$M,AA$4,POST16!$Q:$Q,'June Payment'!$G19)</f>
        <v>0</v>
      </c>
      <c r="AB19" s="7">
        <f>SUMIFS(POST16!$AC:$AC,POST16!$M:$M,AB$4,POST16!$Q:$Q,'June Payment'!$G19)</f>
        <v>0</v>
      </c>
      <c r="AC19" s="7">
        <f>SUMIFS(POST16!$AC:$AC,POST16!$M:$M,AC$4,POST16!$Q:$Q,'June Payment'!$G19)</f>
        <v>0</v>
      </c>
      <c r="AD19" s="7">
        <f>SUMIFS(POST16!$AC:$AC,POST16!$M:$M,AD$4,POST16!$Q:$Q,'June Payment'!$G19)</f>
        <v>0</v>
      </c>
      <c r="AE19" s="7">
        <f>SUMIFS(MISC!$AC:$AC,MISC!$M:$M,AE$4,MISC!$Q:$Q,G19)</f>
        <v>0</v>
      </c>
      <c r="AF19" s="7">
        <f>SUMIFS(CSBG!AC:AC,CSBG!Q:Q,'June Payment'!$G19)</f>
        <v>0</v>
      </c>
      <c r="AG19" s="7">
        <f>SUMIFS('UFSM KS2'!AC:AC,'UFSM KS2'!E:E,"M",'UFSM KS2'!Q:Q,'June Payment'!G19)</f>
        <v>27479.005869899916</v>
      </c>
      <c r="AH19" s="5">
        <f t="shared" si="1"/>
        <v>160681.00833859699</v>
      </c>
      <c r="AI19" s="120">
        <f t="shared" si="2"/>
        <v>145255.37999999995</v>
      </c>
      <c r="AJ19" s="369">
        <f t="shared" si="3"/>
        <v>15425.628338597046</v>
      </c>
      <c r="AK19" s="5"/>
      <c r="AL19" s="490">
        <f>IFERROR(_xlfn.XLOOKUP(B19,'Monthly Payroll Deductions'!B:B,'Monthly Payroll Deductions'!AB:AB),"0")</f>
        <v>0</v>
      </c>
      <c r="AM19" s="490">
        <f>IFERROR(_xlfn.XLOOKUP(G19,'Monthly Payroll Deductions'!E:E,'Monthly Payroll Deductions'!S:S),"0")</f>
        <v>145255.37999999995</v>
      </c>
      <c r="AN19" s="518">
        <f t="shared" si="4"/>
        <v>145255.37999999995</v>
      </c>
      <c r="AO19" s="120">
        <f>IFERROR(IF(AH19&gt;AM19,AM19,AH19-1),"")</f>
        <v>145255.37999999995</v>
      </c>
      <c r="AP19" s="49">
        <f>AH19-AO19</f>
        <v>15425.628338597046</v>
      </c>
      <c r="AQ19" s="490"/>
      <c r="AR19" s="469">
        <f>AO19+AQ19</f>
        <v>145255.37999999995</v>
      </c>
      <c r="AS19" s="49">
        <f>AP19-AQ19</f>
        <v>15425.628338597046</v>
      </c>
      <c r="AT19" s="5"/>
      <c r="AW19" s="120"/>
    </row>
    <row r="20" spans="1:50" x14ac:dyDescent="0.3">
      <c r="B20">
        <v>3022026</v>
      </c>
      <c r="C20">
        <v>2026</v>
      </c>
      <c r="D20" t="s">
        <v>115</v>
      </c>
      <c r="E20" t="s">
        <v>748</v>
      </c>
      <c r="G20" t="s">
        <v>116</v>
      </c>
      <c r="H20" t="s">
        <v>117</v>
      </c>
      <c r="I20" s="7">
        <f>IFERROR(_xlfn.XLOOKUP(G20,'APT 25-26'!D:D,'APT 25-26'!CS:CS),"")</f>
        <v>172643.97859668548</v>
      </c>
      <c r="J20" s="7">
        <f>SUMIFS(NurserySupplement!$Z:$Z,NurserySupplement!$M:$M,J$4,NurserySupplement!$B:$B,B20)</f>
        <v>0</v>
      </c>
      <c r="K20" s="7"/>
      <c r="L20" s="7">
        <f>SUMIFS(HNPlaces!$AC:$AC,HNPlaces!$M:$M,L$4,HNPlaces!$Q:$Q,'June Payment'!$G20)</f>
        <v>0</v>
      </c>
      <c r="M20" s="7">
        <f>SUMIFS(HNPlaces!$AC:$AC,HNPlaces!$M:$M,M$4,HNPlaces!$Q:$Q,'June Payment'!$G20)</f>
        <v>0</v>
      </c>
      <c r="N20" s="7">
        <f>SUMIFS(HNPlaces!$AC:$AC,HNPlaces!$M:$M,N$4,HNPlaces!$Q:$Q,'June Payment'!$G20)</f>
        <v>0</v>
      </c>
      <c r="O20" s="7">
        <f>SUMIFS(HNPlaces!$AC:$AC,HNPlaces!$M:$M,O$4,HNPlaces!$Q:$Q,'June Payment'!$G20)</f>
        <v>0</v>
      </c>
      <c r="P20" s="7">
        <f>SUMIFS(HNPlaces!$AC:$AC,HNPlaces!$M:$M,P$4,HNPlaces!$Q:$Q,'June Payment'!$G20)</f>
        <v>0</v>
      </c>
      <c r="Q20" s="7">
        <f>SUMIFS(HNPlaces!$AC:$AC,HNPlaces!$M:$M,Q$4,HNPlaces!$Q:$Q,'June Payment'!$G20)</f>
        <v>0</v>
      </c>
      <c r="R20" s="7">
        <f>SUMIFS(HNPlaces!$AC:$AC,HNPlaces!$M:$M,R$4,HNPlaces!$Q:$Q,'June Payment'!$G20)</f>
        <v>0</v>
      </c>
      <c r="S20" s="7">
        <f>SUMIFS(HNTopUp!$AC:$AC,HNTopUp!$M:$M,S$4,HNTopUp!$B:$B,$B20)</f>
        <v>0</v>
      </c>
      <c r="T20" s="7">
        <f>SUMIFS(HNTopUp!$AC:$AC,HNTopUp!$M:$M,T$4,HNTopUp!$B:$B,$B20)</f>
        <v>9772.9623076923071</v>
      </c>
      <c r="U20" s="7">
        <f>SUMIFS(HNTopUp!$AC:$AC,HNTopUp!$M:$M,U$4,HNTopUp!$B:$B,$B20)</f>
        <v>0</v>
      </c>
      <c r="V20" s="7">
        <f>SUMIFS(HNTopUp!$AC:$AC,HNTopUp!$M:$M,V$4,HNTopUp!$B:$B,$B20)</f>
        <v>0</v>
      </c>
      <c r="W20" s="7">
        <f>SUMIFS(HNTopUp!$AC:$AC,HNTopUp!$M:$M,W$4,HNTopUp!$B:$B,$B20)</f>
        <v>298.8</v>
      </c>
      <c r="X20" s="7">
        <f>SUMIFS(HNTopUp!$AC:$AC,HNTopUp!$M:$M,X$4,HNTopUp!$B:$B,$B20)</f>
        <v>0</v>
      </c>
      <c r="Y20" s="7">
        <f>SUMIFS(HNTopUp!$AC:$AC,HNTopUp!$M:$M,Y$4,HNTopUp!$B:$B,$B20)</f>
        <v>0</v>
      </c>
      <c r="Z20" s="7">
        <f>SUMIFS(POST16!$AC:$AC,POST16!$M:$M,Z$4,POST16!$Q:$Q,'June Payment'!$G20)</f>
        <v>0</v>
      </c>
      <c r="AA20" s="7">
        <f>SUMIFS(POST16!$AC:$AC,POST16!$M:$M,AA$4,POST16!$Q:$Q,'June Payment'!$G20)</f>
        <v>0</v>
      </c>
      <c r="AB20" s="7">
        <f>SUMIFS(POST16!$AC:$AC,POST16!$M:$M,AB$4,POST16!$Q:$Q,'June Payment'!$G20)</f>
        <v>0</v>
      </c>
      <c r="AC20" s="7">
        <f>SUMIFS(POST16!$AC:$AC,POST16!$M:$M,AC$4,POST16!$Q:$Q,'June Payment'!$G20)</f>
        <v>0</v>
      </c>
      <c r="AD20" s="7">
        <f>SUMIFS(POST16!$AC:$AC,POST16!$M:$M,AD$4,POST16!$Q:$Q,'June Payment'!$G20)</f>
        <v>0</v>
      </c>
      <c r="AE20" s="7">
        <f>SUMIFS(MISC!$AC:$AC,MISC!$M:$M,AE$4,MISC!$Q:$Q,G20)</f>
        <v>0</v>
      </c>
      <c r="AF20" s="7">
        <f>SUMIFS(CSBG!AC:AC,CSBG!Q:Q,'June Payment'!$G20)</f>
        <v>0</v>
      </c>
      <c r="AG20" s="7">
        <f>SUMIFS('UFSM KS2'!AC:AC,'UFSM KS2'!E:E,"M",'UFSM KS2'!Q:Q,'June Payment'!G20)</f>
        <v>32974.807043879904</v>
      </c>
      <c r="AH20" s="5">
        <f t="shared" si="1"/>
        <v>215690.54794825768</v>
      </c>
      <c r="AI20" s="120">
        <f t="shared" si="2"/>
        <v>0</v>
      </c>
      <c r="AJ20" s="369">
        <f t="shared" si="3"/>
        <v>215690.54794825768</v>
      </c>
      <c r="AK20" s="5"/>
      <c r="AL20" s="490"/>
      <c r="AM20" s="490"/>
      <c r="AN20" s="518"/>
      <c r="AO20" s="120"/>
      <c r="AP20" s="49"/>
      <c r="AQ20" s="490"/>
      <c r="AR20" s="469"/>
      <c r="AS20" s="5"/>
      <c r="AT20" s="5"/>
      <c r="AW20" s="120"/>
    </row>
    <row r="21" spans="1:50" x14ac:dyDescent="0.3">
      <c r="B21">
        <v>3022027</v>
      </c>
      <c r="C21">
        <v>2027</v>
      </c>
      <c r="D21" t="s">
        <v>201</v>
      </c>
      <c r="E21" t="s">
        <v>748</v>
      </c>
      <c r="G21" t="s">
        <v>202</v>
      </c>
      <c r="H21" t="s">
        <v>96</v>
      </c>
      <c r="I21" s="7">
        <f>IFERROR(_xlfn.XLOOKUP(G21,'APT 25-26'!D:D,'APT 25-26'!CS:CS),"")</f>
        <v>155746.10450945777</v>
      </c>
      <c r="J21" s="7">
        <f>SUMIFS(NurserySupplement!$Z:$Z,NurserySupplement!$M:$M,J$4,NurserySupplement!$B:$B,B21)</f>
        <v>0</v>
      </c>
      <c r="K21" s="7"/>
      <c r="L21" s="7">
        <f>SUMIFS(HNPlaces!$AC:$AC,HNPlaces!$M:$M,L$4,HNPlaces!$Q:$Q,'June Payment'!$G21)</f>
        <v>0</v>
      </c>
      <c r="M21" s="7">
        <f>SUMIFS(HNPlaces!$AC:$AC,HNPlaces!$M:$M,M$4,HNPlaces!$Q:$Q,'June Payment'!$G21)</f>
        <v>0</v>
      </c>
      <c r="N21" s="7">
        <f>SUMIFS(HNPlaces!$AC:$AC,HNPlaces!$M:$M,N$4,HNPlaces!$Q:$Q,'June Payment'!$G21)</f>
        <v>0</v>
      </c>
      <c r="O21" s="7">
        <f>SUMIFS(HNPlaces!$AC:$AC,HNPlaces!$M:$M,O$4,HNPlaces!$Q:$Q,'June Payment'!$G21)</f>
        <v>0</v>
      </c>
      <c r="P21" s="7">
        <f>SUMIFS(HNPlaces!$AC:$AC,HNPlaces!$M:$M,P$4,HNPlaces!$Q:$Q,'June Payment'!$G21)</f>
        <v>0</v>
      </c>
      <c r="Q21" s="7">
        <f>SUMIFS(HNPlaces!$AC:$AC,HNPlaces!$M:$M,Q$4,HNPlaces!$Q:$Q,'June Payment'!$G21)</f>
        <v>0</v>
      </c>
      <c r="R21" s="7">
        <f>SUMIFS(HNPlaces!$AC:$AC,HNPlaces!$M:$M,R$4,HNPlaces!$Q:$Q,'June Payment'!$G21)</f>
        <v>0</v>
      </c>
      <c r="S21" s="7">
        <f>SUMIFS(HNTopUp!$AC:$AC,HNTopUp!$M:$M,S$4,HNTopUp!$B:$B,$B21)</f>
        <v>0</v>
      </c>
      <c r="T21" s="7">
        <f>SUMIFS(HNTopUp!$AC:$AC,HNTopUp!$M:$M,T$4,HNTopUp!$B:$B,$B21)</f>
        <v>13833.334615384616</v>
      </c>
      <c r="U21" s="7">
        <f>SUMIFS(HNTopUp!$AC:$AC,HNTopUp!$M:$M,U$4,HNTopUp!$B:$B,$B21)</f>
        <v>0</v>
      </c>
      <c r="V21" s="7">
        <f>SUMIFS(HNTopUp!$AC:$AC,HNTopUp!$M:$M,V$4,HNTopUp!$B:$B,$B21)</f>
        <v>0</v>
      </c>
      <c r="W21" s="7">
        <f>SUMIFS(HNTopUp!$AC:$AC,HNTopUp!$M:$M,W$4,HNTopUp!$B:$B,$B21)</f>
        <v>0</v>
      </c>
      <c r="X21" s="7">
        <f>SUMIFS(HNTopUp!$AC:$AC,HNTopUp!$M:$M,X$4,HNTopUp!$B:$B,$B21)</f>
        <v>0</v>
      </c>
      <c r="Y21" s="7">
        <f>SUMIFS(HNTopUp!$AC:$AC,HNTopUp!$M:$M,Y$4,HNTopUp!$B:$B,$B21)</f>
        <v>0</v>
      </c>
      <c r="Z21" s="7">
        <f>SUMIFS(POST16!$AC:$AC,POST16!$M:$M,Z$4,POST16!$Q:$Q,'June Payment'!$G21)</f>
        <v>0</v>
      </c>
      <c r="AA21" s="7">
        <f>SUMIFS(POST16!$AC:$AC,POST16!$M:$M,AA$4,POST16!$Q:$Q,'June Payment'!$G21)</f>
        <v>0</v>
      </c>
      <c r="AB21" s="7">
        <f>SUMIFS(POST16!$AC:$AC,POST16!$M:$M,AB$4,POST16!$Q:$Q,'June Payment'!$G21)</f>
        <v>0</v>
      </c>
      <c r="AC21" s="7">
        <f>SUMIFS(POST16!$AC:$AC,POST16!$M:$M,AC$4,POST16!$Q:$Q,'June Payment'!$G21)</f>
        <v>0</v>
      </c>
      <c r="AD21" s="7">
        <f>SUMIFS(POST16!$AC:$AC,POST16!$M:$M,AD$4,POST16!$Q:$Q,'June Payment'!$G21)</f>
        <v>0</v>
      </c>
      <c r="AE21" s="7">
        <f>SUMIFS(MISC!$AC:$AC,MISC!$M:$M,AE$4,MISC!$Q:$Q,G21)</f>
        <v>0</v>
      </c>
      <c r="AF21" s="7">
        <f>SUMIFS(CSBG!AC:AC,CSBG!Q:Q,'June Payment'!$G21)</f>
        <v>0</v>
      </c>
      <c r="AG21" s="7">
        <f>SUMIFS('UFSM KS2'!AC:AC,'UFSM KS2'!E:E,"M",'UFSM KS2'!Q:Q,'June Payment'!G21)</f>
        <v>40040.83712471131</v>
      </c>
      <c r="AH21" s="5">
        <f t="shared" si="1"/>
        <v>209620.27624955369</v>
      </c>
      <c r="AI21" s="120">
        <f t="shared" si="2"/>
        <v>129254.21000000012</v>
      </c>
      <c r="AJ21" s="369">
        <f t="shared" si="3"/>
        <v>80366.066249553565</v>
      </c>
      <c r="AK21" s="120"/>
      <c r="AL21" s="490">
        <f>IFERROR(_xlfn.XLOOKUP(B21,'Monthly Payroll Deductions'!B:B,'Monthly Payroll Deductions'!AB:AB),"0")</f>
        <v>0</v>
      </c>
      <c r="AM21" s="490">
        <f>IFERROR(_xlfn.XLOOKUP(G21,'Monthly Payroll Deductions'!E:E,'Monthly Payroll Deductions'!S:S),"0")</f>
        <v>129254.21000000012</v>
      </c>
      <c r="AN21" s="518">
        <f t="shared" si="4"/>
        <v>129254.21000000012</v>
      </c>
      <c r="AO21" s="120">
        <f t="shared" ref="AO21:AO27" si="7">IFERROR(IF(AH21&gt;AM21,AM21,AH21-1),"")</f>
        <v>129254.21000000012</v>
      </c>
      <c r="AP21" s="49">
        <f t="shared" ref="AP21:AP27" si="8">AH21-AO21</f>
        <v>80366.066249553565</v>
      </c>
      <c r="AQ21" s="490"/>
      <c r="AR21" s="469">
        <f t="shared" ref="AR21:AR27" si="9">AO21+AQ21</f>
        <v>129254.21000000012</v>
      </c>
      <c r="AS21" s="49">
        <f t="shared" ref="AS21:AS27" si="10">AP21-AQ21</f>
        <v>80366.066249553565</v>
      </c>
      <c r="AT21" s="5"/>
      <c r="AX21" s="490"/>
    </row>
    <row r="22" spans="1:50" x14ac:dyDescent="0.3">
      <c r="B22">
        <v>3022028</v>
      </c>
      <c r="C22">
        <v>2028</v>
      </c>
      <c r="D22" t="s">
        <v>94</v>
      </c>
      <c r="E22" t="s">
        <v>748</v>
      </c>
      <c r="G22" t="s">
        <v>95</v>
      </c>
      <c r="H22" t="s">
        <v>96</v>
      </c>
      <c r="I22" s="7">
        <f>IFERROR(_xlfn.XLOOKUP(G22,'APT 25-26'!D:D,'APT 25-26'!CS:CS),"")</f>
        <v>95262.166697576409</v>
      </c>
      <c r="J22" s="7">
        <f>SUMIFS(NurserySupplement!$Z:$Z,NurserySupplement!$M:$M,J$4,NurserySupplement!$B:$B,B22)</f>
        <v>0</v>
      </c>
      <c r="K22" s="7"/>
      <c r="L22" s="7">
        <f>SUMIFS(HNPlaces!$AC:$AC,HNPlaces!$M:$M,L$4,HNPlaces!$Q:$Q,'June Payment'!$G22)</f>
        <v>0</v>
      </c>
      <c r="M22" s="7">
        <f>SUMIFS(HNPlaces!$AC:$AC,HNPlaces!$M:$M,M$4,HNPlaces!$Q:$Q,'June Payment'!$G22)</f>
        <v>0</v>
      </c>
      <c r="N22" s="7">
        <f>SUMIFS(HNPlaces!$AC:$AC,HNPlaces!$M:$M,N$4,HNPlaces!$Q:$Q,'June Payment'!$G22)</f>
        <v>0</v>
      </c>
      <c r="O22" s="7">
        <f>SUMIFS(HNPlaces!$AC:$AC,HNPlaces!$M:$M,O$4,HNPlaces!$Q:$Q,'June Payment'!$G22)</f>
        <v>0</v>
      </c>
      <c r="P22" s="7">
        <f>SUMIFS(HNPlaces!$AC:$AC,HNPlaces!$M:$M,P$4,HNPlaces!$Q:$Q,'June Payment'!$G22)</f>
        <v>0</v>
      </c>
      <c r="Q22" s="7">
        <f>SUMIFS(HNPlaces!$AC:$AC,HNPlaces!$M:$M,Q$4,HNPlaces!$Q:$Q,'June Payment'!$G22)</f>
        <v>0</v>
      </c>
      <c r="R22" s="7">
        <f>SUMIFS(HNPlaces!$AC:$AC,HNPlaces!$M:$M,R$4,HNPlaces!$Q:$Q,'June Payment'!$G22)</f>
        <v>0</v>
      </c>
      <c r="S22" s="7">
        <f>SUMIFS(HNTopUp!$AC:$AC,HNTopUp!$M:$M,S$4,HNTopUp!$B:$B,$B22)</f>
        <v>0</v>
      </c>
      <c r="T22" s="7">
        <f>SUMIFS(HNTopUp!$AC:$AC,HNTopUp!$M:$M,T$4,HNTopUp!$B:$B,$B22)</f>
        <v>12013.03107692308</v>
      </c>
      <c r="U22" s="7">
        <f>SUMIFS(HNTopUp!$AC:$AC,HNTopUp!$M:$M,U$4,HNTopUp!$B:$B,$B22)</f>
        <v>0</v>
      </c>
      <c r="V22" s="7">
        <f>SUMIFS(HNTopUp!$AC:$AC,HNTopUp!$M:$M,V$4,HNTopUp!$B:$B,$B22)</f>
        <v>0</v>
      </c>
      <c r="W22" s="7">
        <f>SUMIFS(HNTopUp!$AC:$AC,HNTopUp!$M:$M,W$4,HNTopUp!$B:$B,$B22)</f>
        <v>0</v>
      </c>
      <c r="X22" s="7">
        <f>SUMIFS(HNTopUp!$AC:$AC,HNTopUp!$M:$M,X$4,HNTopUp!$B:$B,$B22)</f>
        <v>0</v>
      </c>
      <c r="Y22" s="7">
        <f>SUMIFS(HNTopUp!$AC:$AC,HNTopUp!$M:$M,Y$4,HNTopUp!$B:$B,$B22)</f>
        <v>0</v>
      </c>
      <c r="Z22" s="7">
        <f>SUMIFS(POST16!$AC:$AC,POST16!$M:$M,Z$4,POST16!$Q:$Q,'June Payment'!$G22)</f>
        <v>0</v>
      </c>
      <c r="AA22" s="7">
        <f>SUMIFS(POST16!$AC:$AC,POST16!$M:$M,AA$4,POST16!$Q:$Q,'June Payment'!$G22)</f>
        <v>0</v>
      </c>
      <c r="AB22" s="7">
        <f>SUMIFS(POST16!$AC:$AC,POST16!$M:$M,AB$4,POST16!$Q:$Q,'June Payment'!$G22)</f>
        <v>0</v>
      </c>
      <c r="AC22" s="7">
        <f>SUMIFS(POST16!$AC:$AC,POST16!$M:$M,AC$4,POST16!$Q:$Q,'June Payment'!$G22)</f>
        <v>0</v>
      </c>
      <c r="AD22" s="7">
        <f>SUMIFS(POST16!$AC:$AC,POST16!$M:$M,AD$4,POST16!$Q:$Q,'June Payment'!$G22)</f>
        <v>0</v>
      </c>
      <c r="AE22" s="7">
        <f>SUMIFS(MISC!$AC:$AC,MISC!$M:$M,AE$4,MISC!$Q:$Q,G22)</f>
        <v>0</v>
      </c>
      <c r="AF22" s="7">
        <f>SUMIFS(CSBG!AC:AC,CSBG!Q:Q,'June Payment'!$G22)</f>
        <v>0</v>
      </c>
      <c r="AG22" s="7">
        <f>SUMIFS('UFSM KS2'!AC:AC,'UFSM KS2'!E:E,"M",'UFSM KS2'!Q:Q,'June Payment'!G22)</f>
        <v>0</v>
      </c>
      <c r="AH22" s="5">
        <f t="shared" si="1"/>
        <v>107275.19777449949</v>
      </c>
      <c r="AI22" s="120">
        <f t="shared" si="2"/>
        <v>105335.73000000007</v>
      </c>
      <c r="AJ22" s="369">
        <f t="shared" si="3"/>
        <v>1939.467774499426</v>
      </c>
      <c r="AK22" s="120"/>
      <c r="AL22" s="490">
        <f>IFERROR(_xlfn.XLOOKUP(B22,'Monthly Payroll Deductions'!B:B,'Monthly Payroll Deductions'!AB:AB),"0")</f>
        <v>0</v>
      </c>
      <c r="AM22" s="490">
        <f>IFERROR(_xlfn.XLOOKUP(G22,'Monthly Payroll Deductions'!E:E,'Monthly Payroll Deductions'!S:S),"0")</f>
        <v>105335.73000000007</v>
      </c>
      <c r="AN22" s="518">
        <f t="shared" si="4"/>
        <v>105335.73000000007</v>
      </c>
      <c r="AO22" s="120">
        <f t="shared" si="7"/>
        <v>105335.73000000007</v>
      </c>
      <c r="AP22" s="49">
        <f t="shared" si="8"/>
        <v>1939.467774499426</v>
      </c>
      <c r="AQ22" s="490"/>
      <c r="AR22" s="469">
        <f t="shared" si="9"/>
        <v>105335.73000000007</v>
      </c>
      <c r="AS22" s="49">
        <f t="shared" si="10"/>
        <v>1939.467774499426</v>
      </c>
      <c r="AT22" s="5"/>
      <c r="AW22" s="120"/>
    </row>
    <row r="23" spans="1:50" x14ac:dyDescent="0.3">
      <c r="B23">
        <v>3022029</v>
      </c>
      <c r="C23">
        <v>2029</v>
      </c>
      <c r="D23" t="s">
        <v>100</v>
      </c>
      <c r="E23" t="s">
        <v>748</v>
      </c>
      <c r="G23" t="s">
        <v>101</v>
      </c>
      <c r="H23" t="s">
        <v>102</v>
      </c>
      <c r="I23" s="7">
        <f>IFERROR(_xlfn.XLOOKUP(G23,'APT 25-26'!D:D,'APT 25-26'!CS:CS),"")</f>
        <v>200606.73543245334</v>
      </c>
      <c r="J23" s="7">
        <f>SUMIFS(NurserySupplement!$Z:$Z,NurserySupplement!$M:$M,J$4,NurserySupplement!$B:$B,B23)</f>
        <v>0</v>
      </c>
      <c r="K23" s="7"/>
      <c r="L23" s="7">
        <f>SUMIFS(HNPlaces!$AC:$AC,HNPlaces!$M:$M,L$4,HNPlaces!$Q:$Q,'June Payment'!$G23)</f>
        <v>0</v>
      </c>
      <c r="M23" s="7">
        <f>SUMIFS(HNPlaces!$AC:$AC,HNPlaces!$M:$M,M$4,HNPlaces!$Q:$Q,'June Payment'!$G23)</f>
        <v>0</v>
      </c>
      <c r="N23" s="7">
        <f>SUMIFS(HNPlaces!$AC:$AC,HNPlaces!$M:$M,N$4,HNPlaces!$Q:$Q,'June Payment'!$G23)</f>
        <v>0</v>
      </c>
      <c r="O23" s="7">
        <f>SUMIFS(HNPlaces!$AC:$AC,HNPlaces!$M:$M,O$4,HNPlaces!$Q:$Q,'June Payment'!$G23)</f>
        <v>0</v>
      </c>
      <c r="P23" s="7">
        <f>SUMIFS(HNPlaces!$AC:$AC,HNPlaces!$M:$M,P$4,HNPlaces!$Q:$Q,'June Payment'!$G23)</f>
        <v>0</v>
      </c>
      <c r="Q23" s="7">
        <f>SUMIFS(HNPlaces!$AC:$AC,HNPlaces!$M:$M,Q$4,HNPlaces!$Q:$Q,'June Payment'!$G23)</f>
        <v>0</v>
      </c>
      <c r="R23" s="7">
        <f>SUMIFS(HNPlaces!$AC:$AC,HNPlaces!$M:$M,R$4,HNPlaces!$Q:$Q,'June Payment'!$G23)</f>
        <v>0</v>
      </c>
      <c r="S23" s="7">
        <f>SUMIFS(HNTopUp!$AC:$AC,HNTopUp!$M:$M,S$4,HNTopUp!$B:$B,$B23)</f>
        <v>0</v>
      </c>
      <c r="T23" s="7">
        <f>SUMIFS(HNTopUp!$AC:$AC,HNTopUp!$M:$M,T$4,HNTopUp!$B:$B,$B23)</f>
        <v>17037.603820512821</v>
      </c>
      <c r="U23" s="7">
        <f>SUMIFS(HNTopUp!$AC:$AC,HNTopUp!$M:$M,U$4,HNTopUp!$B:$B,$B23)</f>
        <v>0</v>
      </c>
      <c r="V23" s="7">
        <f>SUMIFS(HNTopUp!$AC:$AC,HNTopUp!$M:$M,V$4,HNTopUp!$B:$B,$B23)</f>
        <v>0</v>
      </c>
      <c r="W23" s="7">
        <f>SUMIFS(HNTopUp!$AC:$AC,HNTopUp!$M:$M,W$4,HNTopUp!$B:$B,$B23)</f>
        <v>0</v>
      </c>
      <c r="X23" s="7">
        <f>SUMIFS(HNTopUp!$AC:$AC,HNTopUp!$M:$M,X$4,HNTopUp!$B:$B,$B23)</f>
        <v>0</v>
      </c>
      <c r="Y23" s="7">
        <f>SUMIFS(HNTopUp!$AC:$AC,HNTopUp!$M:$M,Y$4,HNTopUp!$B:$B,$B23)</f>
        <v>0</v>
      </c>
      <c r="Z23" s="7">
        <f>SUMIFS(POST16!$AC:$AC,POST16!$M:$M,Z$4,POST16!$Q:$Q,'June Payment'!$G23)</f>
        <v>0</v>
      </c>
      <c r="AA23" s="7">
        <f>SUMIFS(POST16!$AC:$AC,POST16!$M:$M,AA$4,POST16!$Q:$Q,'June Payment'!$G23)</f>
        <v>0</v>
      </c>
      <c r="AB23" s="7">
        <f>SUMIFS(POST16!$AC:$AC,POST16!$M:$M,AB$4,POST16!$Q:$Q,'June Payment'!$G23)</f>
        <v>0</v>
      </c>
      <c r="AC23" s="7">
        <f>SUMIFS(POST16!$AC:$AC,POST16!$M:$M,AC$4,POST16!$Q:$Q,'June Payment'!$G23)</f>
        <v>0</v>
      </c>
      <c r="AD23" s="7">
        <f>SUMIFS(POST16!$AC:$AC,POST16!$M:$M,AD$4,POST16!$Q:$Q,'June Payment'!$G23)</f>
        <v>0</v>
      </c>
      <c r="AE23" s="7">
        <f>SUMIFS(MISC!$AC:$AC,MISC!$M:$M,AE$4,MISC!$Q:$Q,G23)</f>
        <v>0</v>
      </c>
      <c r="AF23" s="7">
        <f>SUMIFS(CSBG!AC:AC,CSBG!Q:Q,'June Payment'!$G23)</f>
        <v>0</v>
      </c>
      <c r="AG23" s="7">
        <f>SUMIFS('UFSM KS2'!AC:AC,'UFSM KS2'!E:E,"M",'UFSM KS2'!Q:Q,'June Payment'!G23)</f>
        <v>20098.930007698229</v>
      </c>
      <c r="AH23" s="5">
        <f t="shared" si="1"/>
        <v>237743.26926066438</v>
      </c>
      <c r="AI23" s="120">
        <f t="shared" si="2"/>
        <v>233427.33000000016</v>
      </c>
      <c r="AJ23" s="369">
        <f t="shared" si="3"/>
        <v>4315.9392606642214</v>
      </c>
      <c r="AK23" s="120"/>
      <c r="AL23" s="490">
        <f>IFERROR(_xlfn.XLOOKUP(B23,'Monthly Payroll Deductions'!B:B,'Monthly Payroll Deductions'!AB:AB),"0")</f>
        <v>0</v>
      </c>
      <c r="AM23" s="490">
        <f>IFERROR(_xlfn.XLOOKUP(G23,'Monthly Payroll Deductions'!E:E,'Monthly Payroll Deductions'!S:S),"0")</f>
        <v>233427.33000000016</v>
      </c>
      <c r="AN23" s="518">
        <f t="shared" si="4"/>
        <v>233427.33000000016</v>
      </c>
      <c r="AO23" s="120">
        <f t="shared" si="7"/>
        <v>233427.33000000016</v>
      </c>
      <c r="AP23" s="49">
        <f t="shared" si="8"/>
        <v>4315.9392606642214</v>
      </c>
      <c r="AQ23" s="490">
        <f>IF(AP23&gt;AL23,AL23,AP23-1)</f>
        <v>0</v>
      </c>
      <c r="AR23" s="469">
        <f t="shared" si="9"/>
        <v>233427.33000000016</v>
      </c>
      <c r="AS23" s="49">
        <f t="shared" si="10"/>
        <v>4315.9392606642214</v>
      </c>
      <c r="AT23" s="5"/>
      <c r="AW23" s="120"/>
      <c r="AX23" s="490">
        <f>AQ23</f>
        <v>0</v>
      </c>
    </row>
    <row r="24" spans="1:50" x14ac:dyDescent="0.3">
      <c r="B24">
        <v>3022031</v>
      </c>
      <c r="C24">
        <v>2031</v>
      </c>
      <c r="D24" t="s">
        <v>151</v>
      </c>
      <c r="E24" t="s">
        <v>748</v>
      </c>
      <c r="G24" t="s">
        <v>152</v>
      </c>
      <c r="H24" t="s">
        <v>153</v>
      </c>
      <c r="I24" s="7">
        <f>IFERROR(_xlfn.XLOOKUP(G24,'APT 25-26'!D:D,'APT 25-26'!CS:CS),"")</f>
        <v>97746.568376381081</v>
      </c>
      <c r="J24" s="7">
        <f>SUMIFS(NurserySupplement!$Z:$Z,NurserySupplement!$M:$M,J$4,NurserySupplement!$B:$B,B24)</f>
        <v>0</v>
      </c>
      <c r="K24" s="7"/>
      <c r="L24" s="7">
        <f>SUMIFS(HNPlaces!$AC:$AC,HNPlaces!$M:$M,L$4,HNPlaces!$Q:$Q,'June Payment'!$G24)</f>
        <v>0</v>
      </c>
      <c r="M24" s="7">
        <f>SUMIFS(HNPlaces!$AC:$AC,HNPlaces!$M:$M,M$4,HNPlaces!$Q:$Q,'June Payment'!$G24)</f>
        <v>0</v>
      </c>
      <c r="N24" s="7">
        <f>SUMIFS(HNPlaces!$AC:$AC,HNPlaces!$M:$M,N$4,HNPlaces!$Q:$Q,'June Payment'!$G24)</f>
        <v>0</v>
      </c>
      <c r="O24" s="7">
        <f>SUMIFS(HNPlaces!$AC:$AC,HNPlaces!$M:$M,O$4,HNPlaces!$Q:$Q,'June Payment'!$G24)</f>
        <v>0</v>
      </c>
      <c r="P24" s="7">
        <f>SUMIFS(HNPlaces!$AC:$AC,HNPlaces!$M:$M,P$4,HNPlaces!$Q:$Q,'June Payment'!$G24)</f>
        <v>0</v>
      </c>
      <c r="Q24" s="7">
        <f>SUMIFS(HNPlaces!$AC:$AC,HNPlaces!$M:$M,Q$4,HNPlaces!$Q:$Q,'June Payment'!$G24)</f>
        <v>0</v>
      </c>
      <c r="R24" s="7">
        <f>SUMIFS(HNPlaces!$AC:$AC,HNPlaces!$M:$M,R$4,HNPlaces!$Q:$Q,'June Payment'!$G24)</f>
        <v>0</v>
      </c>
      <c r="S24" s="7">
        <f>SUMIFS(HNTopUp!$AC:$AC,HNTopUp!$M:$M,S$4,HNTopUp!$B:$B,$B24)</f>
        <v>0</v>
      </c>
      <c r="T24" s="7">
        <f>SUMIFS(HNTopUp!$AC:$AC,HNTopUp!$M:$M,T$4,HNTopUp!$B:$B,$B24)</f>
        <v>9826.9586153846158</v>
      </c>
      <c r="U24" s="7">
        <f>SUMIFS(HNTopUp!$AC:$AC,HNTopUp!$M:$M,U$4,HNTopUp!$B:$B,$B24)</f>
        <v>0</v>
      </c>
      <c r="V24" s="7">
        <f>SUMIFS(HNTopUp!$AC:$AC,HNTopUp!$M:$M,V$4,HNTopUp!$B:$B,$B24)</f>
        <v>0</v>
      </c>
      <c r="W24" s="7">
        <f>SUMIFS(HNTopUp!$AC:$AC,HNTopUp!$M:$M,W$4,HNTopUp!$B:$B,$B24)</f>
        <v>83.7</v>
      </c>
      <c r="X24" s="7">
        <f>SUMIFS(HNTopUp!$AC:$AC,HNTopUp!$M:$M,X$4,HNTopUp!$B:$B,$B24)</f>
        <v>0</v>
      </c>
      <c r="Y24" s="7">
        <f>SUMIFS(HNTopUp!$AC:$AC,HNTopUp!$M:$M,Y$4,HNTopUp!$B:$B,$B24)</f>
        <v>0</v>
      </c>
      <c r="Z24" s="7">
        <f>SUMIFS(POST16!$AC:$AC,POST16!$M:$M,Z$4,POST16!$Q:$Q,'June Payment'!$G24)</f>
        <v>0</v>
      </c>
      <c r="AA24" s="7">
        <f>SUMIFS(POST16!$AC:$AC,POST16!$M:$M,AA$4,POST16!$Q:$Q,'June Payment'!$G24)</f>
        <v>0</v>
      </c>
      <c r="AB24" s="7">
        <f>SUMIFS(POST16!$AC:$AC,POST16!$M:$M,AB$4,POST16!$Q:$Q,'June Payment'!$G24)</f>
        <v>0</v>
      </c>
      <c r="AC24" s="7">
        <f>SUMIFS(POST16!$AC:$AC,POST16!$M:$M,AC$4,POST16!$Q:$Q,'June Payment'!$G24)</f>
        <v>0</v>
      </c>
      <c r="AD24" s="7">
        <f>SUMIFS(POST16!$AC:$AC,POST16!$M:$M,AD$4,POST16!$Q:$Q,'June Payment'!$G24)</f>
        <v>0</v>
      </c>
      <c r="AE24" s="7">
        <f>SUMIFS(MISC!$AC:$AC,MISC!$M:$M,AE$4,MISC!$Q:$Q,G24)</f>
        <v>0</v>
      </c>
      <c r="AF24" s="7">
        <f>SUMIFS(CSBG!AC:AC,CSBG!Q:Q,'June Payment'!$G24)</f>
        <v>0</v>
      </c>
      <c r="AG24" s="7">
        <f>SUMIFS('UFSM KS2'!AC:AC,'UFSM KS2'!E:E,"M",'UFSM KS2'!Q:Q,'June Payment'!G24)</f>
        <v>10206.487894534255</v>
      </c>
      <c r="AH24" s="5">
        <f t="shared" si="1"/>
        <v>117863.71488629995</v>
      </c>
      <c r="AI24" s="120">
        <f t="shared" si="2"/>
        <v>117862.71488629995</v>
      </c>
      <c r="AJ24" s="369">
        <f t="shared" si="3"/>
        <v>1</v>
      </c>
      <c r="AL24" s="490">
        <f>IFERROR(_xlfn.XLOOKUP(B24,'Monthly Payroll Deductions'!B:B,'Monthly Payroll Deductions'!AB:AB),"0")</f>
        <v>50168.877371588547</v>
      </c>
      <c r="AM24" s="490">
        <f>IFERROR(_xlfn.XLOOKUP(G24,'Monthly Payroll Deductions'!E:E,'Monthly Payroll Deductions'!S:S),"0")</f>
        <v>121509.65999999995</v>
      </c>
      <c r="AN24" s="518">
        <f t="shared" si="4"/>
        <v>171678.53737158849</v>
      </c>
      <c r="AO24" s="120">
        <f t="shared" si="7"/>
        <v>117862.71488629995</v>
      </c>
      <c r="AP24" s="49">
        <f t="shared" si="8"/>
        <v>1</v>
      </c>
      <c r="AQ24" s="490"/>
      <c r="AR24" s="469">
        <f t="shared" si="9"/>
        <v>117862.71488629995</v>
      </c>
      <c r="AS24" s="49">
        <f t="shared" si="10"/>
        <v>1</v>
      </c>
      <c r="AT24" s="5"/>
      <c r="AW24" s="120"/>
    </row>
    <row r="25" spans="1:50" x14ac:dyDescent="0.3">
      <c r="B25">
        <v>3022032</v>
      </c>
      <c r="C25">
        <v>2032</v>
      </c>
      <c r="D25" t="s">
        <v>148</v>
      </c>
      <c r="E25" t="s">
        <v>748</v>
      </c>
      <c r="G25" t="s">
        <v>149</v>
      </c>
      <c r="H25" t="s">
        <v>150</v>
      </c>
      <c r="I25" s="7">
        <f>IFERROR(_xlfn.XLOOKUP(G25,'APT 25-26'!D:D,'APT 25-26'!CS:CS),"")</f>
        <v>167308.5323055074</v>
      </c>
      <c r="J25" s="7">
        <f>SUMIFS(NurserySupplement!$Z:$Z,NurserySupplement!$M:$M,J$4,NurserySupplement!$B:$B,B25)</f>
        <v>0</v>
      </c>
      <c r="K25" s="7"/>
      <c r="L25" s="7">
        <f>SUMIFS(HNPlaces!$AC:$AC,HNPlaces!$M:$M,L$4,HNPlaces!$Q:$Q,'June Payment'!$G25)</f>
        <v>0</v>
      </c>
      <c r="M25" s="7">
        <f>SUMIFS(HNPlaces!$AC:$AC,HNPlaces!$M:$M,M$4,HNPlaces!$Q:$Q,'June Payment'!$G25)</f>
        <v>0</v>
      </c>
      <c r="N25" s="7">
        <f>SUMIFS(HNPlaces!$AC:$AC,HNPlaces!$M:$M,N$4,HNPlaces!$Q:$Q,'June Payment'!$G25)</f>
        <v>0</v>
      </c>
      <c r="O25" s="7">
        <f>SUMIFS(HNPlaces!$AC:$AC,HNPlaces!$M:$M,O$4,HNPlaces!$Q:$Q,'June Payment'!$G25)</f>
        <v>0</v>
      </c>
      <c r="P25" s="7">
        <f>SUMIFS(HNPlaces!$AC:$AC,HNPlaces!$M:$M,P$4,HNPlaces!$Q:$Q,'June Payment'!$G25)</f>
        <v>0</v>
      </c>
      <c r="Q25" s="7">
        <f>SUMIFS(HNPlaces!$AC:$AC,HNPlaces!$M:$M,Q$4,HNPlaces!$Q:$Q,'June Payment'!$G25)</f>
        <v>0</v>
      </c>
      <c r="R25" s="7">
        <f>SUMIFS(HNPlaces!$AC:$AC,HNPlaces!$M:$M,R$4,HNPlaces!$Q:$Q,'June Payment'!$G25)</f>
        <v>0</v>
      </c>
      <c r="S25" s="7">
        <f>SUMIFS(HNTopUp!$AC:$AC,HNTopUp!$M:$M,S$4,HNTopUp!$B:$B,$B25)</f>
        <v>0</v>
      </c>
      <c r="T25" s="7">
        <f>SUMIFS(HNTopUp!$AC:$AC,HNTopUp!$M:$M,T$4,HNTopUp!$B:$B,$B25)</f>
        <v>18240.485897435901</v>
      </c>
      <c r="U25" s="7">
        <f>SUMIFS(HNTopUp!$AC:$AC,HNTopUp!$M:$M,U$4,HNTopUp!$B:$B,$B25)</f>
        <v>0</v>
      </c>
      <c r="V25" s="7">
        <f>SUMIFS(HNTopUp!$AC:$AC,HNTopUp!$M:$M,V$4,HNTopUp!$B:$B,$B25)</f>
        <v>0</v>
      </c>
      <c r="W25" s="7">
        <f>SUMIFS(HNTopUp!$AC:$AC,HNTopUp!$M:$M,W$4,HNTopUp!$B:$B,$B25)</f>
        <v>165.46153846153848</v>
      </c>
      <c r="X25" s="7">
        <f>SUMIFS(HNTopUp!$AC:$AC,HNTopUp!$M:$M,X$4,HNTopUp!$B:$B,$B25)</f>
        <v>0</v>
      </c>
      <c r="Y25" s="7">
        <f>SUMIFS(HNTopUp!$AC:$AC,HNTopUp!$M:$M,Y$4,HNTopUp!$B:$B,$B25)</f>
        <v>0</v>
      </c>
      <c r="Z25" s="7">
        <f>SUMIFS(POST16!$AC:$AC,POST16!$M:$M,Z$4,POST16!$Q:$Q,'June Payment'!$G25)</f>
        <v>0</v>
      </c>
      <c r="AA25" s="7">
        <f>SUMIFS(POST16!$AC:$AC,POST16!$M:$M,AA$4,POST16!$Q:$Q,'June Payment'!$G25)</f>
        <v>0</v>
      </c>
      <c r="AB25" s="7">
        <f>SUMIFS(POST16!$AC:$AC,POST16!$M:$M,AB$4,POST16!$Q:$Q,'June Payment'!$G25)</f>
        <v>0</v>
      </c>
      <c r="AC25" s="7">
        <f>SUMIFS(POST16!$AC:$AC,POST16!$M:$M,AC$4,POST16!$Q:$Q,'June Payment'!$G25)</f>
        <v>0</v>
      </c>
      <c r="AD25" s="7">
        <f>SUMIFS(POST16!$AC:$AC,POST16!$M:$M,AD$4,POST16!$Q:$Q,'June Payment'!$G25)</f>
        <v>0</v>
      </c>
      <c r="AE25" s="7">
        <f>SUMIFS(MISC!$AC:$AC,MISC!$M:$M,AE$4,MISC!$Q:$Q,G25)</f>
        <v>0</v>
      </c>
      <c r="AF25" s="7">
        <f>SUMIFS(CSBG!AC:AC,CSBG!Q:Q,'June Payment'!$G25)</f>
        <v>0</v>
      </c>
      <c r="AG25" s="7">
        <f>SUMIFS('UFSM KS2'!AC:AC,'UFSM KS2'!E:E,"M",'UFSM KS2'!Q:Q,'June Payment'!G25)</f>
        <v>30776.486574287912</v>
      </c>
      <c r="AH25" s="5">
        <f t="shared" si="1"/>
        <v>216490.96631569273</v>
      </c>
      <c r="AI25" s="120">
        <f t="shared" si="2"/>
        <v>213868.37</v>
      </c>
      <c r="AJ25" s="369">
        <f t="shared" si="3"/>
        <v>2622.5963156927319</v>
      </c>
      <c r="AL25" s="490">
        <f>IFERROR(_xlfn.XLOOKUP(B25,'Monthly Payroll Deductions'!B:B,'Monthly Payroll Deductions'!AB:AB),"0")</f>
        <v>0</v>
      </c>
      <c r="AM25" s="490">
        <f>IFERROR(_xlfn.XLOOKUP(G25,'Monthly Payroll Deductions'!E:E,'Monthly Payroll Deductions'!S:S),"0")</f>
        <v>213868.37</v>
      </c>
      <c r="AN25" s="518">
        <f t="shared" si="4"/>
        <v>213868.37</v>
      </c>
      <c r="AO25" s="120">
        <f t="shared" si="7"/>
        <v>213868.37</v>
      </c>
      <c r="AP25" s="49">
        <f t="shared" si="8"/>
        <v>2622.5963156927319</v>
      </c>
      <c r="AQ25" s="490"/>
      <c r="AR25" s="469">
        <f t="shared" si="9"/>
        <v>213868.37</v>
      </c>
      <c r="AS25" s="49">
        <f t="shared" si="10"/>
        <v>2622.5963156927319</v>
      </c>
      <c r="AT25" s="5"/>
      <c r="AW25" s="120"/>
    </row>
    <row r="26" spans="1:50" x14ac:dyDescent="0.3">
      <c r="B26">
        <v>3022036</v>
      </c>
      <c r="C26">
        <v>2036</v>
      </c>
      <c r="D26" t="s">
        <v>175</v>
      </c>
      <c r="E26" t="s">
        <v>748</v>
      </c>
      <c r="G26" t="s">
        <v>176</v>
      </c>
      <c r="H26" t="s">
        <v>177</v>
      </c>
      <c r="I26" s="7">
        <f>IFERROR(_xlfn.XLOOKUP(G26,'APT 25-26'!D:D,'APT 25-26'!CS:CS),"")</f>
        <v>106651.83065310649</v>
      </c>
      <c r="J26" s="7">
        <f>SUMIFS(NurserySupplement!$Z:$Z,NurserySupplement!$M:$M,J$4,NurserySupplement!$B:$B,B26)</f>
        <v>0</v>
      </c>
      <c r="K26" s="7"/>
      <c r="L26" s="7">
        <f>SUMIFS(HNPlaces!$AC:$AC,HNPlaces!$M:$M,L$4,HNPlaces!$Q:$Q,'June Payment'!$G26)</f>
        <v>0</v>
      </c>
      <c r="M26" s="7">
        <f>SUMIFS(HNPlaces!$AC:$AC,HNPlaces!$M:$M,M$4,HNPlaces!$Q:$Q,'June Payment'!$G26)</f>
        <v>0</v>
      </c>
      <c r="N26" s="7">
        <f>SUMIFS(HNPlaces!$AC:$AC,HNPlaces!$M:$M,N$4,HNPlaces!$Q:$Q,'June Payment'!$G26)</f>
        <v>0</v>
      </c>
      <c r="O26" s="7">
        <f>SUMIFS(HNPlaces!$AC:$AC,HNPlaces!$M:$M,O$4,HNPlaces!$Q:$Q,'June Payment'!$G26)</f>
        <v>0</v>
      </c>
      <c r="P26" s="7">
        <f>SUMIFS(HNPlaces!$AC:$AC,HNPlaces!$M:$M,P$4,HNPlaces!$Q:$Q,'June Payment'!$G26)</f>
        <v>0</v>
      </c>
      <c r="Q26" s="7">
        <f>SUMIFS(HNPlaces!$AC:$AC,HNPlaces!$M:$M,Q$4,HNPlaces!$Q:$Q,'June Payment'!$G26)</f>
        <v>7384.6153846153848</v>
      </c>
      <c r="R26" s="7">
        <f>SUMIFS(HNPlaces!$AC:$AC,HNPlaces!$M:$M,R$4,HNPlaces!$Q:$Q,'June Payment'!$G26)</f>
        <v>11150.307692307691</v>
      </c>
      <c r="S26" s="7">
        <f>SUMIFS(HNTopUp!$AC:$AC,HNTopUp!$M:$M,S$4,HNTopUp!$B:$B,$B26)</f>
        <v>0</v>
      </c>
      <c r="T26" s="7">
        <f>SUMIFS(HNTopUp!$AC:$AC,HNTopUp!$M:$M,T$4,HNTopUp!$B:$B,$B26)</f>
        <v>10761.417923076922</v>
      </c>
      <c r="U26" s="7">
        <f>SUMIFS(HNTopUp!$AC:$AC,HNTopUp!$M:$M,U$4,HNTopUp!$B:$B,$B26)</f>
        <v>0</v>
      </c>
      <c r="V26" s="7">
        <f>SUMIFS(HNTopUp!$AC:$AC,HNTopUp!$M:$M,V$4,HNTopUp!$B:$B,$B26)</f>
        <v>24363.75</v>
      </c>
      <c r="W26" s="7">
        <f>SUMIFS(HNTopUp!$AC:$AC,HNTopUp!$M:$M,W$4,HNTopUp!$B:$B,$B26)</f>
        <v>100.4</v>
      </c>
      <c r="X26" s="7">
        <f>SUMIFS(HNTopUp!$AC:$AC,HNTopUp!$M:$M,X$4,HNTopUp!$B:$B,$B26)</f>
        <v>0</v>
      </c>
      <c r="Y26" s="7">
        <f>SUMIFS(HNTopUp!$AC:$AC,HNTopUp!$M:$M,Y$4,HNTopUp!$B:$B,$B26)</f>
        <v>0</v>
      </c>
      <c r="Z26" s="7">
        <f>SUMIFS(POST16!$AC:$AC,POST16!$M:$M,Z$4,POST16!$Q:$Q,'June Payment'!$G26)</f>
        <v>0</v>
      </c>
      <c r="AA26" s="7">
        <f>SUMIFS(POST16!$AC:$AC,POST16!$M:$M,AA$4,POST16!$Q:$Q,'June Payment'!$G26)</f>
        <v>0</v>
      </c>
      <c r="AB26" s="7">
        <f>SUMIFS(POST16!$AC:$AC,POST16!$M:$M,AB$4,POST16!$Q:$Q,'June Payment'!$G26)</f>
        <v>0</v>
      </c>
      <c r="AC26" s="7">
        <f>SUMIFS(POST16!$AC:$AC,POST16!$M:$M,AC$4,POST16!$Q:$Q,'June Payment'!$G26)</f>
        <v>0</v>
      </c>
      <c r="AD26" s="7">
        <f>SUMIFS(POST16!$AC:$AC,POST16!$M:$M,AD$4,POST16!$Q:$Q,'June Payment'!$G26)</f>
        <v>0</v>
      </c>
      <c r="AE26" s="7">
        <f>SUMIFS(MISC!$AC:$AC,MISC!$M:$M,AE$4,MISC!$Q:$Q,G26)</f>
        <v>0</v>
      </c>
      <c r="AF26" s="7">
        <f>SUMIFS(CSBG!AC:AC,CSBG!Q:Q,'June Payment'!$G26)</f>
        <v>0</v>
      </c>
      <c r="AG26" s="7">
        <f>SUMIFS('UFSM KS2'!AC:AC,'UFSM KS2'!E:E,"M",'UFSM KS2'!Q:Q,'June Payment'!G26)</f>
        <v>12090.762582755964</v>
      </c>
      <c r="AH26" s="5">
        <f t="shared" si="1"/>
        <v>172503.08423586245</v>
      </c>
      <c r="AI26" s="120">
        <f t="shared" si="2"/>
        <v>170966.13000000018</v>
      </c>
      <c r="AJ26" s="369">
        <f t="shared" si="3"/>
        <v>1536.9542358622712</v>
      </c>
      <c r="AL26" s="490">
        <f>IFERROR(_xlfn.XLOOKUP(B26,'Monthly Payroll Deductions'!B:B,'Monthly Payroll Deductions'!AB:AB),"0")</f>
        <v>0</v>
      </c>
      <c r="AM26" s="490">
        <f>IFERROR(_xlfn.XLOOKUP(G26,'Monthly Payroll Deductions'!E:E,'Monthly Payroll Deductions'!S:S),"0")</f>
        <v>170966.13000000018</v>
      </c>
      <c r="AN26" s="518">
        <f t="shared" si="4"/>
        <v>170966.13000000018</v>
      </c>
      <c r="AO26" s="120">
        <f t="shared" si="7"/>
        <v>170966.13000000018</v>
      </c>
      <c r="AP26" s="49">
        <f t="shared" si="8"/>
        <v>1536.9542358622712</v>
      </c>
      <c r="AQ26" s="490"/>
      <c r="AR26" s="469">
        <f t="shared" si="9"/>
        <v>170966.13000000018</v>
      </c>
      <c r="AS26" s="49">
        <f t="shared" si="10"/>
        <v>1536.9542358622712</v>
      </c>
      <c r="AT26" s="5"/>
      <c r="AW26" s="120"/>
    </row>
    <row r="27" spans="1:50" x14ac:dyDescent="0.3">
      <c r="B27">
        <v>3022037</v>
      </c>
      <c r="C27">
        <v>2037</v>
      </c>
      <c r="D27" t="s">
        <v>130</v>
      </c>
      <c r="E27" t="s">
        <v>748</v>
      </c>
      <c r="G27" t="s">
        <v>131</v>
      </c>
      <c r="H27" t="s">
        <v>132</v>
      </c>
      <c r="I27" s="7">
        <f>IFERROR(_xlfn.XLOOKUP(G27,'APT 25-26'!D:D,'APT 25-26'!CS:CS),"")</f>
        <v>94221.683623077566</v>
      </c>
      <c r="J27" s="7">
        <f>SUMIFS(NurserySupplement!$Z:$Z,NurserySupplement!$M:$M,J$4,NurserySupplement!$B:$B,B27)</f>
        <v>0</v>
      </c>
      <c r="K27" s="7"/>
      <c r="L27" s="7">
        <f>SUMIFS(HNPlaces!$AC:$AC,HNPlaces!$M:$M,L$4,HNPlaces!$Q:$Q,'June Payment'!$G27)</f>
        <v>0</v>
      </c>
      <c r="M27" s="7">
        <f>SUMIFS(HNPlaces!$AC:$AC,HNPlaces!$M:$M,M$4,HNPlaces!$Q:$Q,'June Payment'!$G27)</f>
        <v>0</v>
      </c>
      <c r="N27" s="7">
        <f>SUMIFS(HNPlaces!$AC:$AC,HNPlaces!$M:$M,N$4,HNPlaces!$Q:$Q,'June Payment'!$G27)</f>
        <v>0</v>
      </c>
      <c r="O27" s="7">
        <f>SUMIFS(HNPlaces!$AC:$AC,HNPlaces!$M:$M,O$4,HNPlaces!$Q:$Q,'June Payment'!$G27)</f>
        <v>0</v>
      </c>
      <c r="P27" s="7">
        <f>SUMIFS(HNPlaces!$AC:$AC,HNPlaces!$M:$M,P$4,HNPlaces!$Q:$Q,'June Payment'!$G27)</f>
        <v>0</v>
      </c>
      <c r="Q27" s="7">
        <f>SUMIFS(HNPlaces!$AC:$AC,HNPlaces!$M:$M,Q$4,HNPlaces!$Q:$Q,'June Payment'!$G27)</f>
        <v>0</v>
      </c>
      <c r="R27" s="7">
        <f>SUMIFS(HNPlaces!$AC:$AC,HNPlaces!$M:$M,R$4,HNPlaces!$Q:$Q,'June Payment'!$G27)</f>
        <v>0</v>
      </c>
      <c r="S27" s="7">
        <f>SUMIFS(HNTopUp!$AC:$AC,HNTopUp!$M:$M,S$4,HNTopUp!$B:$B,$B27)</f>
        <v>0</v>
      </c>
      <c r="T27" s="7">
        <f>SUMIFS(HNTopUp!$AC:$AC,HNTopUp!$M:$M,T$4,HNTopUp!$B:$B,$B27)</f>
        <v>9215.072538461538</v>
      </c>
      <c r="U27" s="7">
        <f>SUMIFS(HNTopUp!$AC:$AC,HNTopUp!$M:$M,U$4,HNTopUp!$B:$B,$B27)</f>
        <v>0</v>
      </c>
      <c r="V27" s="7">
        <f>SUMIFS(HNTopUp!$AC:$AC,HNTopUp!$M:$M,V$4,HNTopUp!$B:$B,$B27)</f>
        <v>0</v>
      </c>
      <c r="W27" s="7">
        <f>SUMIFS(HNTopUp!$AC:$AC,HNTopUp!$M:$M,W$4,HNTopUp!$B:$B,$B27)</f>
        <v>198.53846153846152</v>
      </c>
      <c r="X27" s="7">
        <f>SUMIFS(HNTopUp!$AC:$AC,HNTopUp!$M:$M,X$4,HNTopUp!$B:$B,$B27)</f>
        <v>0</v>
      </c>
      <c r="Y27" s="7">
        <f>SUMIFS(HNTopUp!$AC:$AC,HNTopUp!$M:$M,Y$4,HNTopUp!$B:$B,$B27)</f>
        <v>0</v>
      </c>
      <c r="Z27" s="7">
        <f>SUMIFS(POST16!$AC:$AC,POST16!$M:$M,Z$4,POST16!$Q:$Q,'June Payment'!$G27)</f>
        <v>0</v>
      </c>
      <c r="AA27" s="7">
        <f>SUMIFS(POST16!$AC:$AC,POST16!$M:$M,AA$4,POST16!$Q:$Q,'June Payment'!$G27)</f>
        <v>0</v>
      </c>
      <c r="AB27" s="7">
        <f>SUMIFS(POST16!$AC:$AC,POST16!$M:$M,AB$4,POST16!$Q:$Q,'June Payment'!$G27)</f>
        <v>0</v>
      </c>
      <c r="AC27" s="7">
        <f>SUMIFS(POST16!$AC:$AC,POST16!$M:$M,AC$4,POST16!$Q:$Q,'June Payment'!$G27)</f>
        <v>0</v>
      </c>
      <c r="AD27" s="7">
        <f>SUMIFS(POST16!$AC:$AC,POST16!$M:$M,AD$4,POST16!$Q:$Q,'June Payment'!$G27)</f>
        <v>0</v>
      </c>
      <c r="AE27" s="7">
        <f>SUMIFS(MISC!$AC:$AC,MISC!$M:$M,AE$4,MISC!$Q:$Q,G27)</f>
        <v>0</v>
      </c>
      <c r="AF27" s="7">
        <f>SUMIFS(CSBG!AC:AC,CSBG!Q:Q,'June Payment'!$G27)</f>
        <v>0</v>
      </c>
      <c r="AG27" s="7">
        <f>SUMIFS('UFSM KS2'!AC:AC,'UFSM KS2'!E:E,"M",'UFSM KS2'!Q:Q,'June Payment'!G27)</f>
        <v>14289.083052347958</v>
      </c>
      <c r="AH27" s="5">
        <f t="shared" si="1"/>
        <v>117924.37767542552</v>
      </c>
      <c r="AI27" s="120">
        <f t="shared" si="2"/>
        <v>117923.37767542552</v>
      </c>
      <c r="AJ27" s="369">
        <f t="shared" si="3"/>
        <v>1</v>
      </c>
      <c r="AK27" s="5"/>
      <c r="AL27" s="490">
        <f>IFERROR(_xlfn.XLOOKUP(B27,'Monthly Payroll Deductions'!B:B,'Monthly Payroll Deductions'!AB:AB),"0")</f>
        <v>38289.513534872371</v>
      </c>
      <c r="AM27" s="490">
        <f>IFERROR(_xlfn.XLOOKUP(G27,'Monthly Payroll Deductions'!E:E,'Monthly Payroll Deductions'!S:S),"0")</f>
        <v>126485.4700000001</v>
      </c>
      <c r="AN27" s="518">
        <f t="shared" si="4"/>
        <v>164774.98353487247</v>
      </c>
      <c r="AO27" s="120">
        <f t="shared" si="7"/>
        <v>117923.37767542552</v>
      </c>
      <c r="AP27" s="49">
        <f t="shared" si="8"/>
        <v>1</v>
      </c>
      <c r="AQ27" s="490"/>
      <c r="AR27" s="469">
        <f t="shared" si="9"/>
        <v>117923.37767542552</v>
      </c>
      <c r="AS27" s="49">
        <f t="shared" si="10"/>
        <v>1</v>
      </c>
      <c r="AT27" s="5"/>
      <c r="AW27" s="120"/>
    </row>
    <row r="28" spans="1:50" x14ac:dyDescent="0.3">
      <c r="B28">
        <v>3022042</v>
      </c>
      <c r="C28">
        <v>2042</v>
      </c>
      <c r="D28" t="s">
        <v>22</v>
      </c>
      <c r="G28" t="s">
        <v>23</v>
      </c>
      <c r="H28" t="s">
        <v>24</v>
      </c>
      <c r="I28" s="7">
        <f>IFERROR(_xlfn.XLOOKUP(G28,'APT 25-26'!D:D,'APT 25-26'!CS:CS),"")</f>
        <v>161929.39122599052</v>
      </c>
      <c r="J28" s="7">
        <f>SUMIFS(NurserySupplement!$Z:$Z,NurserySupplement!$M:$M,J$4,NurserySupplement!$B:$B,B28)</f>
        <v>0</v>
      </c>
      <c r="K28" s="7"/>
      <c r="L28" s="7">
        <f>SUMIFS(HNPlaces!$AC:$AC,HNPlaces!$M:$M,L$4,HNPlaces!$Q:$Q,'June Payment'!$G28)</f>
        <v>0</v>
      </c>
      <c r="M28" s="7">
        <f>SUMIFS(HNPlaces!$AC:$AC,HNPlaces!$M:$M,M$4,HNPlaces!$Q:$Q,'June Payment'!$G28)</f>
        <v>0</v>
      </c>
      <c r="N28" s="7">
        <f>SUMIFS(HNPlaces!$AC:$AC,HNPlaces!$M:$M,N$4,HNPlaces!$Q:$Q,'June Payment'!$G28)</f>
        <v>0</v>
      </c>
      <c r="O28" s="7">
        <f>SUMIFS(HNPlaces!$AC:$AC,HNPlaces!$M:$M,O$4,HNPlaces!$Q:$Q,'June Payment'!$G28)</f>
        <v>0</v>
      </c>
      <c r="P28" s="7">
        <f>SUMIFS(HNPlaces!$AC:$AC,HNPlaces!$M:$M,P$4,HNPlaces!$Q:$Q,'June Payment'!$G28)</f>
        <v>0</v>
      </c>
      <c r="Q28" s="7">
        <f>SUMIFS(HNPlaces!$AC:$AC,HNPlaces!$M:$M,Q$4,HNPlaces!$Q:$Q,'June Payment'!$G28)</f>
        <v>0</v>
      </c>
      <c r="R28" s="7">
        <f>SUMIFS(HNPlaces!$AC:$AC,HNPlaces!$M:$M,R$4,HNPlaces!$Q:$Q,'June Payment'!$G28)</f>
        <v>0</v>
      </c>
      <c r="S28" s="7">
        <f>SUMIFS(HNTopUp!$AC:$AC,HNTopUp!$M:$M,S$4,HNTopUp!$B:$B,$B28)</f>
        <v>0</v>
      </c>
      <c r="T28" s="7">
        <f>SUMIFS(HNTopUp!$AC:$AC,HNTopUp!$M:$M,T$4,HNTopUp!$B:$B,$B28)</f>
        <v>10238.583076923078</v>
      </c>
      <c r="U28" s="7">
        <f>SUMIFS(HNTopUp!$AC:$AC,HNTopUp!$M:$M,U$4,HNTopUp!$B:$B,$B28)</f>
        <v>0</v>
      </c>
      <c r="V28" s="7">
        <f>SUMIFS(HNTopUp!$AC:$AC,HNTopUp!$M:$M,V$4,HNTopUp!$B:$B,$B28)</f>
        <v>0</v>
      </c>
      <c r="W28" s="7">
        <f>SUMIFS(HNTopUp!$AC:$AC,HNTopUp!$M:$M,W$4,HNTopUp!$B:$B,$B28)</f>
        <v>0</v>
      </c>
      <c r="X28" s="7">
        <f>SUMIFS(HNTopUp!$AC:$AC,HNTopUp!$M:$M,X$4,HNTopUp!$B:$B,$B28)</f>
        <v>0</v>
      </c>
      <c r="Y28" s="7">
        <f>SUMIFS(HNTopUp!$AC:$AC,HNTopUp!$M:$M,Y$4,HNTopUp!$B:$B,$B28)</f>
        <v>0</v>
      </c>
      <c r="Z28" s="7">
        <f>SUMIFS(POST16!$AC:$AC,POST16!$M:$M,Z$4,POST16!$Q:$Q,'June Payment'!$G28)</f>
        <v>0</v>
      </c>
      <c r="AA28" s="7">
        <f>SUMIFS(POST16!$AC:$AC,POST16!$M:$M,AA$4,POST16!$Q:$Q,'June Payment'!$G28)</f>
        <v>0</v>
      </c>
      <c r="AB28" s="7">
        <f>SUMIFS(POST16!$AC:$AC,POST16!$M:$M,AB$4,POST16!$Q:$Q,'June Payment'!$G28)</f>
        <v>0</v>
      </c>
      <c r="AC28" s="7">
        <f>SUMIFS(POST16!$AC:$AC,POST16!$M:$M,AC$4,POST16!$Q:$Q,'June Payment'!$G28)</f>
        <v>0</v>
      </c>
      <c r="AD28" s="7">
        <f>SUMIFS(POST16!$AC:$AC,POST16!$M:$M,AD$4,POST16!$Q:$Q,'June Payment'!$G28)</f>
        <v>0</v>
      </c>
      <c r="AE28" s="7">
        <f>SUMIFS(MISC!$AC:$AC,MISC!$M:$M,AE$4,MISC!$Q:$Q,G28)</f>
        <v>0</v>
      </c>
      <c r="AF28" s="7">
        <f>SUMIFS(CSBG!AC:AC,CSBG!Q:Q,'June Payment'!$G28)</f>
        <v>0</v>
      </c>
      <c r="AG28" s="7">
        <f>SUMIFS('UFSM KS2'!AC:AC,'UFSM KS2'!E:E,"M",'UFSM KS2'!Q:Q,'June Payment'!G28)</f>
        <v>35958.241966897607</v>
      </c>
      <c r="AH28" s="5">
        <f t="shared" si="1"/>
        <v>208126.21626981121</v>
      </c>
      <c r="AI28" s="120">
        <f t="shared" si="2"/>
        <v>0</v>
      </c>
      <c r="AJ28" s="369">
        <f t="shared" si="3"/>
        <v>208126.21626981121</v>
      </c>
      <c r="AL28" s="490"/>
      <c r="AM28" s="490"/>
      <c r="AN28" s="518"/>
      <c r="AP28" s="388"/>
      <c r="AQ28" s="5"/>
      <c r="AS28" s="288"/>
      <c r="AT28" s="5"/>
    </row>
    <row r="29" spans="1:50" x14ac:dyDescent="0.3">
      <c r="A29">
        <v>3022044</v>
      </c>
      <c r="B29">
        <v>3022043</v>
      </c>
      <c r="C29">
        <v>2043</v>
      </c>
      <c r="D29" t="s">
        <v>23989</v>
      </c>
      <c r="E29" t="s">
        <v>748</v>
      </c>
      <c r="G29" t="s">
        <v>199</v>
      </c>
      <c r="H29" t="s">
        <v>200</v>
      </c>
      <c r="I29" s="7">
        <f>IFERROR(_xlfn.XLOOKUP(G29,'APT 25-26'!D:D,'APT 25-26'!CS:CS),"")</f>
        <v>340134.85489964427</v>
      </c>
      <c r="J29" s="7">
        <f>SUMIFS(NurserySupplement!$Z:$Z,NurserySupplement!$M:$M,J$4,NurserySupplement!$B:$B,B29)</f>
        <v>0</v>
      </c>
      <c r="K29" s="7"/>
      <c r="L29" s="7">
        <f>SUMIFS(HNPlaces!$AC:$AC,HNPlaces!$M:$M,L$4,HNPlaces!$Q:$Q,'June Payment'!$G29)</f>
        <v>0</v>
      </c>
      <c r="M29" s="7">
        <f>SUMIFS(HNPlaces!$AC:$AC,HNPlaces!$M:$M,M$4,HNPlaces!$Q:$Q,'June Payment'!$G29)</f>
        <v>0</v>
      </c>
      <c r="N29" s="7">
        <f>SUMIFS(HNPlaces!$AC:$AC,HNPlaces!$M:$M,N$4,HNPlaces!$Q:$Q,'June Payment'!$G29)</f>
        <v>0</v>
      </c>
      <c r="O29" s="7">
        <f>SUMIFS(HNPlaces!$AC:$AC,HNPlaces!$M:$M,O$4,HNPlaces!$Q:$Q,'June Payment'!$G29)</f>
        <v>0</v>
      </c>
      <c r="P29" s="7">
        <f>SUMIFS(HNPlaces!$AC:$AC,HNPlaces!$M:$M,P$4,HNPlaces!$Q:$Q,'June Payment'!$G29)</f>
        <v>0</v>
      </c>
      <c r="Q29" s="7">
        <f>SUMIFS(HNPlaces!$AC:$AC,HNPlaces!$M:$M,Q$4,HNPlaces!$Q:$Q,'June Payment'!$G29)</f>
        <v>0</v>
      </c>
      <c r="R29" s="7">
        <f>SUMIFS(HNPlaces!$AC:$AC,HNPlaces!$M:$M,R$4,HNPlaces!$Q:$Q,'June Payment'!$G29)</f>
        <v>0</v>
      </c>
      <c r="S29" s="7">
        <f>SUMIFS(HNTopUp!$AC:$AC,HNTopUp!$M:$M,S$4,HNTopUp!$B:$B,$B29)</f>
        <v>0</v>
      </c>
      <c r="T29" s="7">
        <f>SUMIFS(HNTopUp!$AC:$AC,HNTopUp!$M:$M,T$4,HNTopUp!$B:$B,$B29)+SUMIFS(HNTopUp!$AC:$AC,HNTopUp!$M:$M,T$4,HNTopUp!$B:$B,$A29)</f>
        <v>25135.903846153848</v>
      </c>
      <c r="U29" s="7">
        <f>SUMIFS(HNTopUp!$AC:$AC,HNTopUp!$M:$M,U$4,HNTopUp!$B:$B,$B29)</f>
        <v>0</v>
      </c>
      <c r="V29" s="7">
        <f>SUMIFS(HNTopUp!$AC:$AC,HNTopUp!$M:$M,V$4,HNTopUp!$B:$B,$B29)</f>
        <v>0</v>
      </c>
      <c r="W29" s="7">
        <f>SUMIFS(HNTopUp!$AC:$AC,HNTopUp!$M:$M,W$4,HNTopUp!$B:$B,$B29)</f>
        <v>0</v>
      </c>
      <c r="X29" s="7">
        <f>SUMIFS(HNTopUp!$AC:$AC,HNTopUp!$M:$M,X$4,HNTopUp!$B:$B,$B29)</f>
        <v>0</v>
      </c>
      <c r="Y29" s="7">
        <f>SUMIFS(HNTopUp!$AC:$AC,HNTopUp!$M:$M,Y$4,HNTopUp!$B:$B,$B29)</f>
        <v>0</v>
      </c>
      <c r="Z29" s="7">
        <f>SUMIFS(POST16!$AC:$AC,POST16!$M:$M,Z$4,POST16!$Q:$Q,'June Payment'!$G29)</f>
        <v>0</v>
      </c>
      <c r="AA29" s="7">
        <f>SUMIFS(POST16!$AC:$AC,POST16!$M:$M,AA$4,POST16!$Q:$Q,'June Payment'!$G29)</f>
        <v>0</v>
      </c>
      <c r="AB29" s="7">
        <f>SUMIFS(POST16!$AC:$AC,POST16!$M:$M,AB$4,POST16!$Q:$Q,'June Payment'!$G29)</f>
        <v>0</v>
      </c>
      <c r="AC29" s="7">
        <f>SUMIFS(POST16!$AC:$AC,POST16!$M:$M,AC$4,POST16!$Q:$Q,'June Payment'!$G29)</f>
        <v>0</v>
      </c>
      <c r="AD29" s="7">
        <f>SUMIFS(POST16!$AC:$AC,POST16!$M:$M,AD$4,POST16!$Q:$Q,'June Payment'!$G29)</f>
        <v>0</v>
      </c>
      <c r="AE29" s="7">
        <f>SUMIFS(MISC!$AC:$AC,MISC!$M:$M,AE$4,MISC!$Q:$Q,G29)</f>
        <v>0</v>
      </c>
      <c r="AF29" s="7">
        <f>SUMIFS(CSBG!AC:AC,CSBG!Q:Q,'June Payment'!$G29)</f>
        <v>0</v>
      </c>
      <c r="AG29" s="7">
        <f>SUMIFS('UFSM KS2'!AC:AC,'UFSM KS2'!E:E,"M",'UFSM KS2'!Q:Q,'June Payment'!G29)</f>
        <v>55586.10330254041</v>
      </c>
      <c r="AH29" s="5">
        <f t="shared" si="1"/>
        <v>420856.86204833857</v>
      </c>
      <c r="AI29" s="120">
        <f t="shared" si="2"/>
        <v>326402.85000000033</v>
      </c>
      <c r="AJ29" s="369">
        <f t="shared" si="3"/>
        <v>94454.012048338249</v>
      </c>
      <c r="AK29" s="120"/>
      <c r="AL29" s="490">
        <v>0</v>
      </c>
      <c r="AM29" s="490">
        <f>IFERROR(_xlfn.XLOOKUP(G29,'Monthly Payroll Deductions'!E:E,'Monthly Payroll Deductions'!S:S),"0")</f>
        <v>326402.85000000033</v>
      </c>
      <c r="AN29" s="518">
        <f t="shared" si="4"/>
        <v>326402.85000000033</v>
      </c>
      <c r="AO29" s="120">
        <f>IFERROR(IF(AH29&gt;AM29,AM29,AH29-1),"")</f>
        <v>326402.85000000033</v>
      </c>
      <c r="AP29" s="49">
        <f>AH29-AO29</f>
        <v>94454.012048338249</v>
      </c>
      <c r="AQ29" s="490"/>
      <c r="AR29" s="469">
        <f>AO29+AQ29</f>
        <v>326402.85000000033</v>
      </c>
      <c r="AS29" s="49">
        <f>AP29-AQ29</f>
        <v>94454.012048338249</v>
      </c>
      <c r="AT29" s="5"/>
      <c r="AX29" s="490"/>
    </row>
    <row r="30" spans="1:50" x14ac:dyDescent="0.3">
      <c r="B30">
        <v>3022045</v>
      </c>
      <c r="C30">
        <v>2045</v>
      </c>
      <c r="D30" t="s">
        <v>43</v>
      </c>
      <c r="E30" t="s">
        <v>748</v>
      </c>
      <c r="G30" t="s">
        <v>44</v>
      </c>
      <c r="H30" t="s">
        <v>45</v>
      </c>
      <c r="I30" s="7">
        <f>IFERROR(_xlfn.XLOOKUP(G30,'APT 25-26'!D:D,'APT 25-26'!CS:CS),"")</f>
        <v>98437.396184029305</v>
      </c>
      <c r="J30" s="7">
        <f>SUMIFS(NurserySupplement!$Z:$Z,NurserySupplement!$M:$M,J$4,NurserySupplement!$B:$B,B30)</f>
        <v>0</v>
      </c>
      <c r="K30" s="7"/>
      <c r="L30" s="7">
        <f>SUMIFS(HNPlaces!$AC:$AC,HNPlaces!$M:$M,L$4,HNPlaces!$Q:$Q,'June Payment'!$G30)</f>
        <v>0</v>
      </c>
      <c r="M30" s="7">
        <f>SUMIFS(HNPlaces!$AC:$AC,HNPlaces!$M:$M,M$4,HNPlaces!$Q:$Q,'June Payment'!$G30)</f>
        <v>0</v>
      </c>
      <c r="N30" s="7">
        <f>SUMIFS(HNPlaces!$AC:$AC,HNPlaces!$M:$M,N$4,HNPlaces!$Q:$Q,'June Payment'!$G30)</f>
        <v>0</v>
      </c>
      <c r="O30" s="7">
        <f>SUMIFS(HNPlaces!$AC:$AC,HNPlaces!$M:$M,O$4,HNPlaces!$Q:$Q,'June Payment'!$G30)</f>
        <v>0</v>
      </c>
      <c r="P30" s="7">
        <f>SUMIFS(HNPlaces!$AC:$AC,HNPlaces!$M:$M,P$4,HNPlaces!$Q:$Q,'June Payment'!$G30)</f>
        <v>0</v>
      </c>
      <c r="Q30" s="7">
        <f>SUMIFS(HNPlaces!$AC:$AC,HNPlaces!$M:$M,Q$4,HNPlaces!$Q:$Q,'June Payment'!$G30)</f>
        <v>0</v>
      </c>
      <c r="R30" s="7">
        <f>SUMIFS(HNPlaces!$AC:$AC,HNPlaces!$M:$M,R$4,HNPlaces!$Q:$Q,'June Payment'!$G30)</f>
        <v>0</v>
      </c>
      <c r="S30" s="7">
        <f>SUMIFS(HNTopUp!$AC:$AC,HNTopUp!$M:$M,S$4,HNTopUp!$B:$B,$B30)</f>
        <v>0</v>
      </c>
      <c r="T30" s="7">
        <f>SUMIFS(HNTopUp!$AC:$AC,HNTopUp!$M:$M,T$4,HNTopUp!$B:$B,$B30)</f>
        <v>11207.721333333331</v>
      </c>
      <c r="U30" s="7">
        <f>SUMIFS(HNTopUp!$AC:$AC,HNTopUp!$M:$M,U$4,HNTopUp!$B:$B,$B30)</f>
        <v>0</v>
      </c>
      <c r="V30" s="7">
        <f>SUMIFS(HNTopUp!$AC:$AC,HNTopUp!$M:$M,V$4,HNTopUp!$B:$B,$B30)</f>
        <v>0</v>
      </c>
      <c r="W30" s="7">
        <f>SUMIFS(HNTopUp!$AC:$AC,HNTopUp!$M:$M,W$4,HNTopUp!$B:$B,$B30)</f>
        <v>0</v>
      </c>
      <c r="X30" s="7">
        <f>SUMIFS(HNTopUp!$AC:$AC,HNTopUp!$M:$M,X$4,HNTopUp!$B:$B,$B30)</f>
        <v>0</v>
      </c>
      <c r="Y30" s="7">
        <f>SUMIFS(HNTopUp!$AC:$AC,HNTopUp!$M:$M,Y$4,HNTopUp!$B:$B,$B30)</f>
        <v>0</v>
      </c>
      <c r="Z30" s="7">
        <f>SUMIFS(POST16!$AC:$AC,POST16!$M:$M,Z$4,POST16!$Q:$Q,'June Payment'!$G30)</f>
        <v>0</v>
      </c>
      <c r="AA30" s="7">
        <f>SUMIFS(POST16!$AC:$AC,POST16!$M:$M,AA$4,POST16!$Q:$Q,'June Payment'!$G30)</f>
        <v>0</v>
      </c>
      <c r="AB30" s="7">
        <f>SUMIFS(POST16!$AC:$AC,POST16!$M:$M,AB$4,POST16!$Q:$Q,'June Payment'!$G30)</f>
        <v>0</v>
      </c>
      <c r="AC30" s="7">
        <f>SUMIFS(POST16!$AC:$AC,POST16!$M:$M,AC$4,POST16!$Q:$Q,'June Payment'!$G30)</f>
        <v>0</v>
      </c>
      <c r="AD30" s="7">
        <f>SUMIFS(POST16!$AC:$AC,POST16!$M:$M,AD$4,POST16!$Q:$Q,'June Payment'!$G30)</f>
        <v>0</v>
      </c>
      <c r="AE30" s="7">
        <f>SUMIFS(MISC!$AC:$AC,MISC!$M:$M,AE$4,MISC!$Q:$Q,G30)</f>
        <v>0</v>
      </c>
      <c r="AF30" s="7">
        <f>SUMIFS(CSBG!AC:AC,CSBG!Q:Q,'June Payment'!$G30)</f>
        <v>0</v>
      </c>
      <c r="AG30" s="7">
        <f>SUMIFS('UFSM KS2'!AC:AC,'UFSM KS2'!E:E,"M",'UFSM KS2'!Q:Q,'June Payment'!G30)</f>
        <v>15859.31195919938</v>
      </c>
      <c r="AH30" s="5">
        <f t="shared" si="1"/>
        <v>125504.42947656201</v>
      </c>
      <c r="AI30" s="120">
        <f t="shared" si="2"/>
        <v>125503.42947656201</v>
      </c>
      <c r="AJ30" s="369">
        <f t="shared" si="3"/>
        <v>1</v>
      </c>
      <c r="AK30" s="5"/>
      <c r="AL30" s="490">
        <f>IFERROR(_xlfn.XLOOKUP(B30,'Monthly Payroll Deductions'!B:B,'Monthly Payroll Deductions'!AB:AB),"0")</f>
        <v>120405.41333228309</v>
      </c>
      <c r="AM30" s="490">
        <f>IFERROR(_xlfn.XLOOKUP(G30,'Monthly Payroll Deductions'!E:E,'Monthly Payroll Deductions'!S:S),"0")</f>
        <v>128931.46999999994</v>
      </c>
      <c r="AN30" s="518">
        <f t="shared" si="4"/>
        <v>249336.88333228303</v>
      </c>
      <c r="AO30" s="120">
        <f>IFERROR(IF(AH30&gt;AM30,AM30,AH30-1),"")</f>
        <v>125503.42947656201</v>
      </c>
      <c r="AP30" s="49">
        <f>AH30-AO30</f>
        <v>1</v>
      </c>
      <c r="AQ30" s="490"/>
      <c r="AR30" s="469">
        <f>AO30+AQ30</f>
        <v>125503.42947656201</v>
      </c>
      <c r="AS30" s="49">
        <f>AP30-AQ30</f>
        <v>1</v>
      </c>
      <c r="AT30" s="5"/>
      <c r="AW30" s="120"/>
    </row>
    <row r="31" spans="1:50" x14ac:dyDescent="0.3">
      <c r="B31">
        <v>3022053</v>
      </c>
      <c r="C31">
        <v>2053</v>
      </c>
      <c r="D31" t="s">
        <v>31</v>
      </c>
      <c r="G31" t="s">
        <v>32</v>
      </c>
      <c r="H31" t="s">
        <v>33</v>
      </c>
      <c r="I31" s="7">
        <f>IFERROR(_xlfn.XLOOKUP(G31,'APT 25-26'!D:D,'APT 25-26'!CS:CS),"")</f>
        <v>85278.365307134896</v>
      </c>
      <c r="J31" s="7">
        <f>SUMIFS(NurserySupplement!$Z:$Z,NurserySupplement!$M:$M,J$4,NurserySupplement!$B:$B,B31)</f>
        <v>0</v>
      </c>
      <c r="K31" s="7"/>
      <c r="L31" s="7">
        <f>SUMIFS(HNPlaces!$AC:$AC,HNPlaces!$M:$M,L$4,HNPlaces!$Q:$Q,'June Payment'!$G31)</f>
        <v>0</v>
      </c>
      <c r="M31" s="7">
        <f>SUMIFS(HNPlaces!$AC:$AC,HNPlaces!$M:$M,M$4,HNPlaces!$Q:$Q,'June Payment'!$G31)</f>
        <v>0</v>
      </c>
      <c r="N31" s="7">
        <f>SUMIFS(HNPlaces!$AC:$AC,HNPlaces!$M:$M,N$4,HNPlaces!$Q:$Q,'June Payment'!$G31)</f>
        <v>0</v>
      </c>
      <c r="O31" s="7">
        <f>SUMIFS(HNPlaces!$AC:$AC,HNPlaces!$M:$M,O$4,HNPlaces!$Q:$Q,'June Payment'!$G31)</f>
        <v>0</v>
      </c>
      <c r="P31" s="7">
        <f>SUMIFS(HNPlaces!$AC:$AC,HNPlaces!$M:$M,P$4,HNPlaces!$Q:$Q,'June Payment'!$G31)</f>
        <v>0</v>
      </c>
      <c r="Q31" s="7">
        <f>SUMIFS(HNPlaces!$AC:$AC,HNPlaces!$M:$M,Q$4,HNPlaces!$Q:$Q,'June Payment'!$G31)</f>
        <v>0</v>
      </c>
      <c r="R31" s="7">
        <f>SUMIFS(HNPlaces!$AC:$AC,HNPlaces!$M:$M,R$4,HNPlaces!$Q:$Q,'June Payment'!$G31)</f>
        <v>0</v>
      </c>
      <c r="S31" s="7">
        <f>SUMIFS(HNTopUp!$AC:$AC,HNTopUp!$M:$M,S$4,HNTopUp!$B:$B,$B31)</f>
        <v>0</v>
      </c>
      <c r="T31" s="7">
        <f>SUMIFS(HNTopUp!$AC:$AC,HNTopUp!$M:$M,T$4,HNTopUp!$B:$B,$B31)</f>
        <v>9255.1102307692308</v>
      </c>
      <c r="U31" s="7">
        <f>SUMIFS(HNTopUp!$AC:$AC,HNTopUp!$M:$M,U$4,HNTopUp!$B:$B,$B31)</f>
        <v>0</v>
      </c>
      <c r="V31" s="7">
        <f>SUMIFS(HNTopUp!$AC:$AC,HNTopUp!$M:$M,V$4,HNTopUp!$B:$B,$B31)</f>
        <v>0</v>
      </c>
      <c r="W31" s="7">
        <f>SUMIFS(HNTopUp!$AC:$AC,HNTopUp!$M:$M,W$4,HNTopUp!$B:$B,$B31)</f>
        <v>110.30769230769231</v>
      </c>
      <c r="X31" s="7">
        <f>SUMIFS(HNTopUp!$AC:$AC,HNTopUp!$M:$M,X$4,HNTopUp!$B:$B,$B31)</f>
        <v>0</v>
      </c>
      <c r="Y31" s="7">
        <f>SUMIFS(HNTopUp!$AC:$AC,HNTopUp!$M:$M,Y$4,HNTopUp!$B:$B,$B31)</f>
        <v>0</v>
      </c>
      <c r="Z31" s="7">
        <f>SUMIFS(POST16!$AC:$AC,POST16!$M:$M,Z$4,POST16!$Q:$Q,'June Payment'!$G31)</f>
        <v>0</v>
      </c>
      <c r="AA31" s="7">
        <f>SUMIFS(POST16!$AC:$AC,POST16!$M:$M,AA$4,POST16!$Q:$Q,'June Payment'!$G31)</f>
        <v>0</v>
      </c>
      <c r="AB31" s="7">
        <f>SUMIFS(POST16!$AC:$AC,POST16!$M:$M,AB$4,POST16!$Q:$Q,'June Payment'!$G31)</f>
        <v>0</v>
      </c>
      <c r="AC31" s="7">
        <f>SUMIFS(POST16!$AC:$AC,POST16!$M:$M,AC$4,POST16!$Q:$Q,'June Payment'!$G31)</f>
        <v>0</v>
      </c>
      <c r="AD31" s="7">
        <f>SUMIFS(POST16!$AC:$AC,POST16!$M:$M,AD$4,POST16!$Q:$Q,'June Payment'!$G31)</f>
        <v>0</v>
      </c>
      <c r="AE31" s="7">
        <f>SUMIFS(MISC!$AC:$AC,MISC!$M:$M,AE$4,MISC!$Q:$Q,G31)</f>
        <v>0</v>
      </c>
      <c r="AF31" s="7">
        <f>SUMIFS(CSBG!AC:AC,CSBG!Q:Q,'June Payment'!$G31)</f>
        <v>0</v>
      </c>
      <c r="AG31" s="7">
        <f>SUMIFS('UFSM KS2'!AC:AC,'UFSM KS2'!E:E,"M",'UFSM KS2'!Q:Q,'June Payment'!G31)</f>
        <v>25951.855319476519</v>
      </c>
      <c r="AH31" s="5">
        <f t="shared" si="1"/>
        <v>120595.63854968833</v>
      </c>
      <c r="AI31" s="120">
        <f t="shared" si="2"/>
        <v>0</v>
      </c>
      <c r="AJ31" s="369">
        <f t="shared" si="3"/>
        <v>120595.63854968833</v>
      </c>
      <c r="AL31" s="490"/>
      <c r="AM31" s="490"/>
      <c r="AN31" s="518"/>
      <c r="AP31" s="388"/>
      <c r="AQ31" s="5"/>
      <c r="AS31" s="288"/>
      <c r="AT31" s="5"/>
    </row>
    <row r="32" spans="1:50" x14ac:dyDescent="0.3">
      <c r="B32">
        <v>3022054</v>
      </c>
      <c r="C32">
        <v>2054</v>
      </c>
      <c r="D32" t="s">
        <v>79</v>
      </c>
      <c r="E32" t="s">
        <v>748</v>
      </c>
      <c r="G32" t="s">
        <v>80</v>
      </c>
      <c r="H32" t="s">
        <v>81</v>
      </c>
      <c r="I32" s="7">
        <f>IFERROR(_xlfn.XLOOKUP(G32,'APT 25-26'!D:D,'APT 25-26'!CS:CS),"")</f>
        <v>88905.950154853606</v>
      </c>
      <c r="J32" s="7">
        <f>SUMIFS(NurserySupplement!$Z:$Z,NurserySupplement!$M:$M,J$4,NurserySupplement!$B:$B,B32)</f>
        <v>0</v>
      </c>
      <c r="K32" s="7"/>
      <c r="L32" s="7">
        <f>SUMIFS(HNPlaces!$AC:$AC,HNPlaces!$M:$M,L$4,HNPlaces!$Q:$Q,'June Payment'!$G32)</f>
        <v>0</v>
      </c>
      <c r="M32" s="7">
        <f>SUMIFS(HNPlaces!$AC:$AC,HNPlaces!$M:$M,M$4,HNPlaces!$Q:$Q,'June Payment'!$G32)</f>
        <v>0</v>
      </c>
      <c r="N32" s="7">
        <f>SUMIFS(HNPlaces!$AC:$AC,HNPlaces!$M:$M,N$4,HNPlaces!$Q:$Q,'June Payment'!$G32)</f>
        <v>0</v>
      </c>
      <c r="O32" s="7">
        <f>SUMIFS(HNPlaces!$AC:$AC,HNPlaces!$M:$M,O$4,HNPlaces!$Q:$Q,'June Payment'!$G32)</f>
        <v>0</v>
      </c>
      <c r="P32" s="7">
        <f>SUMIFS(HNPlaces!$AC:$AC,HNPlaces!$M:$M,P$4,HNPlaces!$Q:$Q,'June Payment'!$G32)</f>
        <v>0</v>
      </c>
      <c r="Q32" s="7">
        <f>SUMIFS(HNPlaces!$AC:$AC,HNPlaces!$M:$M,Q$4,HNPlaces!$Q:$Q,'June Payment'!$G32)</f>
        <v>0</v>
      </c>
      <c r="R32" s="7">
        <f>SUMIFS(HNPlaces!$AC:$AC,HNPlaces!$M:$M,R$4,HNPlaces!$Q:$Q,'June Payment'!$G32)</f>
        <v>0</v>
      </c>
      <c r="S32" s="7">
        <f>SUMIFS(HNTopUp!$AC:$AC,HNTopUp!$M:$M,S$4,HNTopUp!$B:$B,$B32)</f>
        <v>0</v>
      </c>
      <c r="T32" s="7">
        <f>SUMIFS(HNTopUp!$AC:$AC,HNTopUp!$M:$M,T$4,HNTopUp!$B:$B,$B32)</f>
        <v>5278.8461538461543</v>
      </c>
      <c r="U32" s="7">
        <f>SUMIFS(HNTopUp!$AC:$AC,HNTopUp!$M:$M,U$4,HNTopUp!$B:$B,$B32)</f>
        <v>0</v>
      </c>
      <c r="V32" s="7">
        <f>SUMIFS(HNTopUp!$AC:$AC,HNTopUp!$M:$M,V$4,HNTopUp!$B:$B,$B32)</f>
        <v>0</v>
      </c>
      <c r="W32" s="7">
        <f>SUMIFS(HNTopUp!$AC:$AC,HNTopUp!$M:$M,W$4,HNTopUp!$B:$B,$B32)</f>
        <v>0</v>
      </c>
      <c r="X32" s="7">
        <f>SUMIFS(HNTopUp!$AC:$AC,HNTopUp!$M:$M,X$4,HNTopUp!$B:$B,$B32)</f>
        <v>0</v>
      </c>
      <c r="Y32" s="7">
        <f>SUMIFS(HNTopUp!$AC:$AC,HNTopUp!$M:$M,Y$4,HNTopUp!$B:$B,$B32)</f>
        <v>0</v>
      </c>
      <c r="Z32" s="7">
        <f>SUMIFS(POST16!$AC:$AC,POST16!$M:$M,Z$4,POST16!$Q:$Q,'June Payment'!$G32)</f>
        <v>0</v>
      </c>
      <c r="AA32" s="7">
        <f>SUMIFS(POST16!$AC:$AC,POST16!$M:$M,AA$4,POST16!$Q:$Q,'June Payment'!$G32)</f>
        <v>0</v>
      </c>
      <c r="AB32" s="7">
        <f>SUMIFS(POST16!$AC:$AC,POST16!$M:$M,AB$4,POST16!$Q:$Q,'June Payment'!$G32)</f>
        <v>0</v>
      </c>
      <c r="AC32" s="7">
        <f>SUMIFS(POST16!$AC:$AC,POST16!$M:$M,AC$4,POST16!$Q:$Q,'June Payment'!$G32)</f>
        <v>0</v>
      </c>
      <c r="AD32" s="7">
        <f>SUMIFS(POST16!$AC:$AC,POST16!$M:$M,AD$4,POST16!$Q:$Q,'June Payment'!$G32)</f>
        <v>0</v>
      </c>
      <c r="AE32" s="7">
        <f>SUMIFS(MISC!$AC:$AC,MISC!$M:$M,AE$4,MISC!$Q:$Q,G32)</f>
        <v>0</v>
      </c>
      <c r="AF32" s="7">
        <f>SUMIFS(CSBG!AC:AC,CSBG!Q:Q,'June Payment'!$G32)</f>
        <v>0</v>
      </c>
      <c r="AG32" s="7">
        <f>SUMIFS('UFSM KS2'!AC:AC,'UFSM KS2'!E:E,"M",'UFSM KS2'!Q:Q,'June Payment'!G32)</f>
        <v>17900.609538106233</v>
      </c>
      <c r="AH32" s="5">
        <f t="shared" si="1"/>
        <v>112085.405846806</v>
      </c>
      <c r="AI32" s="120">
        <f t="shared" si="2"/>
        <v>88686.87999999999</v>
      </c>
      <c r="AJ32" s="369">
        <f t="shared" si="3"/>
        <v>23398.525846806006</v>
      </c>
      <c r="AK32" s="120"/>
      <c r="AL32" s="490">
        <f>IFERROR(_xlfn.XLOOKUP(B32,'Monthly Payroll Deductions'!B:B,'Monthly Payroll Deductions'!AB:AB),"0")</f>
        <v>0</v>
      </c>
      <c r="AM32" s="490">
        <f>IFERROR(_xlfn.XLOOKUP(G32,'Monthly Payroll Deductions'!E:E,'Monthly Payroll Deductions'!S:S),"0")</f>
        <v>88686.87999999999</v>
      </c>
      <c r="AN32" s="518">
        <f t="shared" si="4"/>
        <v>88686.87999999999</v>
      </c>
      <c r="AO32" s="120">
        <f>IFERROR(IF(AH32&gt;AM32,AM32,AH32-1),"")</f>
        <v>88686.87999999999</v>
      </c>
      <c r="AP32" s="49">
        <f>AH32-AO32</f>
        <v>23398.525846806006</v>
      </c>
      <c r="AQ32" s="490"/>
      <c r="AR32" s="469">
        <f>AO32+AQ32</f>
        <v>88686.87999999999</v>
      </c>
      <c r="AS32" s="49">
        <f>AP32-AQ32</f>
        <v>23398.525846806006</v>
      </c>
      <c r="AT32" s="5"/>
      <c r="AW32" s="120"/>
    </row>
    <row r="33" spans="1:50" x14ac:dyDescent="0.3">
      <c r="B33">
        <v>3022055</v>
      </c>
      <c r="C33">
        <v>2055</v>
      </c>
      <c r="D33" t="s">
        <v>37</v>
      </c>
      <c r="E33" t="s">
        <v>748</v>
      </c>
      <c r="G33" t="s">
        <v>38</v>
      </c>
      <c r="H33" t="s">
        <v>39</v>
      </c>
      <c r="I33" s="7">
        <f>IFERROR(_xlfn.XLOOKUP(G33,'APT 25-26'!D:D,'APT 25-26'!CS:CS),"")</f>
        <v>88836.181547917105</v>
      </c>
      <c r="J33" s="7">
        <f>SUMIFS(NurserySupplement!$Z:$Z,NurserySupplement!$M:$M,J$4,NurserySupplement!$B:$B,B33)</f>
        <v>0</v>
      </c>
      <c r="K33" s="7"/>
      <c r="L33" s="7">
        <f>SUMIFS(HNPlaces!$AC:$AC,HNPlaces!$M:$M,L$4,HNPlaces!$Q:$Q,'June Payment'!$G33)</f>
        <v>0</v>
      </c>
      <c r="M33" s="7">
        <f>SUMIFS(HNPlaces!$AC:$AC,HNPlaces!$M:$M,M$4,HNPlaces!$Q:$Q,'June Payment'!$G33)</f>
        <v>0</v>
      </c>
      <c r="N33" s="7">
        <f>SUMIFS(HNPlaces!$AC:$AC,HNPlaces!$M:$M,N$4,HNPlaces!$Q:$Q,'June Payment'!$G33)</f>
        <v>0</v>
      </c>
      <c r="O33" s="7">
        <f>SUMIFS(HNPlaces!$AC:$AC,HNPlaces!$M:$M,O$4,HNPlaces!$Q:$Q,'June Payment'!$G33)</f>
        <v>0</v>
      </c>
      <c r="P33" s="7">
        <f>SUMIFS(HNPlaces!$AC:$AC,HNPlaces!$M:$M,P$4,HNPlaces!$Q:$Q,'June Payment'!$G33)</f>
        <v>0</v>
      </c>
      <c r="Q33" s="7">
        <f>SUMIFS(HNPlaces!$AC:$AC,HNPlaces!$M:$M,Q$4,HNPlaces!$Q:$Q,'June Payment'!$G33)</f>
        <v>0</v>
      </c>
      <c r="R33" s="7">
        <f>SUMIFS(HNPlaces!$AC:$AC,HNPlaces!$M:$M,R$4,HNPlaces!$Q:$Q,'June Payment'!$G33)</f>
        <v>0</v>
      </c>
      <c r="S33" s="7">
        <f>SUMIFS(HNTopUp!$AC:$AC,HNTopUp!$M:$M,S$4,HNTopUp!$B:$B,$B33)</f>
        <v>0</v>
      </c>
      <c r="T33" s="7">
        <f>SUMIFS(HNTopUp!$AC:$AC,HNTopUp!$M:$M,T$4,HNTopUp!$B:$B,$B33)</f>
        <v>7664.4679487179501</v>
      </c>
      <c r="U33" s="7">
        <f>SUMIFS(HNTopUp!$AC:$AC,HNTopUp!$M:$M,U$4,HNTopUp!$B:$B,$B33)</f>
        <v>0</v>
      </c>
      <c r="V33" s="7">
        <f>SUMIFS(HNTopUp!$AC:$AC,HNTopUp!$M:$M,V$4,HNTopUp!$B:$B,$B33)</f>
        <v>0</v>
      </c>
      <c r="W33" s="7">
        <f>SUMIFS(HNTopUp!$AC:$AC,HNTopUp!$M:$M,W$4,HNTopUp!$B:$B,$B33)</f>
        <v>0</v>
      </c>
      <c r="X33" s="7">
        <f>SUMIFS(HNTopUp!$AC:$AC,HNTopUp!$M:$M,X$4,HNTopUp!$B:$B,$B33)</f>
        <v>0</v>
      </c>
      <c r="Y33" s="7">
        <f>SUMIFS(HNTopUp!$AC:$AC,HNTopUp!$M:$M,Y$4,HNTopUp!$B:$B,$B33)</f>
        <v>0</v>
      </c>
      <c r="Z33" s="7">
        <f>SUMIFS(POST16!$AC:$AC,POST16!$M:$M,Z$4,POST16!$Q:$Q,'June Payment'!$G33)</f>
        <v>0</v>
      </c>
      <c r="AA33" s="7">
        <f>SUMIFS(POST16!$AC:$AC,POST16!$M:$M,AA$4,POST16!$Q:$Q,'June Payment'!$G33)</f>
        <v>0</v>
      </c>
      <c r="AB33" s="7">
        <f>SUMIFS(POST16!$AC:$AC,POST16!$M:$M,AB$4,POST16!$Q:$Q,'June Payment'!$G33)</f>
        <v>0</v>
      </c>
      <c r="AC33" s="7">
        <f>SUMIFS(POST16!$AC:$AC,POST16!$M:$M,AC$4,POST16!$Q:$Q,'June Payment'!$G33)</f>
        <v>0</v>
      </c>
      <c r="AD33" s="7">
        <f>SUMIFS(POST16!$AC:$AC,POST16!$M:$M,AD$4,POST16!$Q:$Q,'June Payment'!$G33)</f>
        <v>0</v>
      </c>
      <c r="AE33" s="7">
        <f>SUMIFS(MISC!$AC:$AC,MISC!$M:$M,AE$4,MISC!$Q:$Q,G33)</f>
        <v>0</v>
      </c>
      <c r="AF33" s="7">
        <f>SUMIFS(CSBG!AC:AC,CSBG!Q:Q,'June Payment'!$G33)</f>
        <v>0</v>
      </c>
      <c r="AG33" s="7">
        <f>SUMIFS('UFSM KS2'!AC:AC,'UFSM KS2'!E:E,"M",'UFSM KS2'!Q:Q,'June Payment'!G33)</f>
        <v>12404.808364126251</v>
      </c>
      <c r="AH33" s="5">
        <f t="shared" si="1"/>
        <v>108905.45786076131</v>
      </c>
      <c r="AI33" s="120">
        <f t="shared" si="2"/>
        <v>108904.45786076131</v>
      </c>
      <c r="AJ33" s="369">
        <f t="shared" si="3"/>
        <v>1</v>
      </c>
      <c r="AL33" s="490">
        <f>IFERROR(_xlfn.XLOOKUP(B33,'Monthly Payroll Deductions'!B:B,'Monthly Payroll Deductions'!AB:AB),"0")</f>
        <v>14346.70264658895</v>
      </c>
      <c r="AM33" s="490">
        <f>IFERROR(_xlfn.XLOOKUP(G33,'Monthly Payroll Deductions'!E:E,'Monthly Payroll Deductions'!S:S),"0")</f>
        <v>114156.42000000001</v>
      </c>
      <c r="AN33" s="518">
        <f t="shared" si="4"/>
        <v>128503.12264658896</v>
      </c>
      <c r="AO33" s="120">
        <f>IFERROR(IF(AH33&gt;AM33,AM33,AH33-1),"")</f>
        <v>108904.45786076131</v>
      </c>
      <c r="AP33" s="49">
        <f>AH33-AO33</f>
        <v>1</v>
      </c>
      <c r="AQ33" s="490"/>
      <c r="AR33" s="469">
        <f>AO33+AQ33</f>
        <v>108904.45786076131</v>
      </c>
      <c r="AS33" s="49">
        <f>AP33-AQ33</f>
        <v>1</v>
      </c>
      <c r="AT33" s="5"/>
      <c r="AW33" s="120"/>
    </row>
    <row r="34" spans="1:50" x14ac:dyDescent="0.3">
      <c r="B34">
        <v>3022057</v>
      </c>
      <c r="C34">
        <v>2057</v>
      </c>
      <c r="D34" t="s">
        <v>226</v>
      </c>
      <c r="G34" t="s">
        <v>227</v>
      </c>
      <c r="H34" t="s">
        <v>228</v>
      </c>
      <c r="I34" s="7">
        <f>IFERROR(_xlfn.XLOOKUP(G34,'APT 25-26'!D:D,'APT 25-26'!CS:CS),"")</f>
        <v>207788.33890569737</v>
      </c>
      <c r="J34" s="7">
        <f>SUMIFS(NurserySupplement!$Z:$Z,NurserySupplement!$M:$M,J$4,NurserySupplement!$B:$B,B34)</f>
        <v>0</v>
      </c>
      <c r="K34" s="7"/>
      <c r="L34" s="7">
        <f>SUMIFS(HNPlaces!$AC:$AC,HNPlaces!$M:$M,L$4,HNPlaces!$Q:$Q,'June Payment'!$G34)</f>
        <v>0</v>
      </c>
      <c r="M34" s="7">
        <f>SUMIFS(HNPlaces!$AC:$AC,HNPlaces!$M:$M,M$4,HNPlaces!$Q:$Q,'June Payment'!$G34)</f>
        <v>0</v>
      </c>
      <c r="N34" s="7">
        <f>SUMIFS(HNPlaces!$AC:$AC,HNPlaces!$M:$M,N$4,HNPlaces!$Q:$Q,'June Payment'!$G34)</f>
        <v>0</v>
      </c>
      <c r="O34" s="7">
        <f>SUMIFS(HNPlaces!$AC:$AC,HNPlaces!$M:$M,O$4,HNPlaces!$Q:$Q,'June Payment'!$G34)</f>
        <v>0</v>
      </c>
      <c r="P34" s="7">
        <f>SUMIFS(HNPlaces!$AC:$AC,HNPlaces!$M:$M,P$4,HNPlaces!$Q:$Q,'June Payment'!$G34)</f>
        <v>0</v>
      </c>
      <c r="Q34" s="7">
        <f>SUMIFS(HNPlaces!$AC:$AC,HNPlaces!$M:$M,Q$4,HNPlaces!$Q:$Q,'June Payment'!$G34)</f>
        <v>0</v>
      </c>
      <c r="R34" s="7">
        <f>SUMIFS(HNPlaces!$AC:$AC,HNPlaces!$M:$M,R$4,HNPlaces!$Q:$Q,'June Payment'!$G34)</f>
        <v>0</v>
      </c>
      <c r="S34" s="7">
        <f>SUMIFS(HNTopUp!$AC:$AC,HNTopUp!$M:$M,S$4,HNTopUp!$B:$B,$B34)</f>
        <v>0</v>
      </c>
      <c r="T34" s="7">
        <f>SUMIFS(HNTopUp!$AC:$AC,HNTopUp!$M:$M,T$4,HNTopUp!$B:$B,$B34)</f>
        <v>18792.172846153844</v>
      </c>
      <c r="U34" s="7">
        <f>SUMIFS(HNTopUp!$AC:$AC,HNTopUp!$M:$M,U$4,HNTopUp!$B:$B,$B34)</f>
        <v>0</v>
      </c>
      <c r="V34" s="7">
        <f>SUMIFS(HNTopUp!$AC:$AC,HNTopUp!$M:$M,V$4,HNTopUp!$B:$B,$B34)</f>
        <v>0</v>
      </c>
      <c r="W34" s="7">
        <f>SUMIFS(HNTopUp!$AC:$AC,HNTopUp!$M:$M,W$4,HNTopUp!$B:$B,$B34)</f>
        <v>0</v>
      </c>
      <c r="X34" s="7">
        <f>SUMIFS(HNTopUp!$AC:$AC,HNTopUp!$M:$M,X$4,HNTopUp!$B:$B,$B34)</f>
        <v>0</v>
      </c>
      <c r="Y34" s="7">
        <f>SUMIFS(HNTopUp!$AC:$AC,HNTopUp!$M:$M,Y$4,HNTopUp!$B:$B,$B34)</f>
        <v>0</v>
      </c>
      <c r="Z34" s="7">
        <f>SUMIFS(POST16!$AC:$AC,POST16!$M:$M,Z$4,POST16!$Q:$Q,'June Payment'!$G34)</f>
        <v>0</v>
      </c>
      <c r="AA34" s="7">
        <f>SUMIFS(POST16!$AC:$AC,POST16!$M:$M,AA$4,POST16!$Q:$Q,'June Payment'!$G34)</f>
        <v>0</v>
      </c>
      <c r="AB34" s="7">
        <f>SUMIFS(POST16!$AC:$AC,POST16!$M:$M,AB$4,POST16!$Q:$Q,'June Payment'!$G34)</f>
        <v>0</v>
      </c>
      <c r="AC34" s="7">
        <f>SUMIFS(POST16!$AC:$AC,POST16!$M:$M,AC$4,POST16!$Q:$Q,'June Payment'!$G34)</f>
        <v>0</v>
      </c>
      <c r="AD34" s="7">
        <f>SUMIFS(POST16!$AC:$AC,POST16!$M:$M,AD$4,POST16!$Q:$Q,'June Payment'!$G34)</f>
        <v>0</v>
      </c>
      <c r="AE34" s="7">
        <f>SUMIFS(MISC!$AC:$AC,MISC!$M:$M,AE$4,MISC!$Q:$Q,G34)</f>
        <v>0</v>
      </c>
      <c r="AF34" s="7">
        <f>SUMIFS(CSBG!AC:AC,CSBG!Q:Q,'June Payment'!$G34)</f>
        <v>0</v>
      </c>
      <c r="AG34" s="7">
        <f>SUMIFS('UFSM KS2'!AC:AC,'UFSM KS2'!E:E,"M",'UFSM KS2'!Q:Q,'June Payment'!G34)</f>
        <v>28578.166104695916</v>
      </c>
      <c r="AH34" s="5">
        <f t="shared" si="1"/>
        <v>255158.67785654712</v>
      </c>
      <c r="AI34" s="120">
        <f t="shared" si="2"/>
        <v>0</v>
      </c>
      <c r="AJ34" s="369">
        <f t="shared" si="3"/>
        <v>255158.67785654712</v>
      </c>
      <c r="AL34" s="490"/>
      <c r="AM34" s="490"/>
      <c r="AN34" s="518"/>
      <c r="AP34" s="388"/>
      <c r="AQ34" s="5"/>
      <c r="AS34" s="288"/>
      <c r="AT34" s="5"/>
    </row>
    <row r="35" spans="1:50" x14ac:dyDescent="0.3">
      <c r="B35">
        <v>3022060</v>
      </c>
      <c r="C35">
        <v>2060</v>
      </c>
      <c r="D35" t="s">
        <v>250</v>
      </c>
      <c r="E35" t="s">
        <v>748</v>
      </c>
      <c r="G35" t="s">
        <v>251</v>
      </c>
      <c r="H35" t="s">
        <v>252</v>
      </c>
      <c r="I35" s="7">
        <f>IFERROR(_xlfn.XLOOKUP(G35,'APT 25-26'!D:D,'APT 25-26'!CS:CS),"")</f>
        <v>201678.02780690105</v>
      </c>
      <c r="J35" s="7">
        <f>SUMIFS(NurserySupplement!$Z:$Z,NurserySupplement!$M:$M,J$4,NurserySupplement!$B:$B,B35)</f>
        <v>0</v>
      </c>
      <c r="K35" s="7"/>
      <c r="L35" s="7">
        <f>SUMIFS(HNPlaces!$AC:$AC,HNPlaces!$M:$M,L$4,HNPlaces!$Q:$Q,'June Payment'!$G35)</f>
        <v>0</v>
      </c>
      <c r="M35" s="7">
        <f>SUMIFS(HNPlaces!$AC:$AC,HNPlaces!$M:$M,M$4,HNPlaces!$Q:$Q,'June Payment'!$G35)</f>
        <v>0</v>
      </c>
      <c r="N35" s="7">
        <f>SUMIFS(HNPlaces!$AC:$AC,HNPlaces!$M:$M,N$4,HNPlaces!$Q:$Q,'June Payment'!$G35)</f>
        <v>0</v>
      </c>
      <c r="O35" s="7">
        <f>SUMIFS(HNPlaces!$AC:$AC,HNPlaces!$M:$M,O$4,HNPlaces!$Q:$Q,'June Payment'!$G35)</f>
        <v>0</v>
      </c>
      <c r="P35" s="7">
        <f>SUMIFS(HNPlaces!$AC:$AC,HNPlaces!$M:$M,P$4,HNPlaces!$Q:$Q,'June Payment'!$G35)</f>
        <v>0</v>
      </c>
      <c r="Q35" s="7">
        <f>SUMIFS(HNPlaces!$AC:$AC,HNPlaces!$M:$M,Q$4,HNPlaces!$Q:$Q,'June Payment'!$G35)</f>
        <v>0</v>
      </c>
      <c r="R35" s="7">
        <f>SUMIFS(HNPlaces!$AC:$AC,HNPlaces!$M:$M,R$4,HNPlaces!$Q:$Q,'June Payment'!$G35)</f>
        <v>0</v>
      </c>
      <c r="S35" s="7">
        <f>SUMIFS(HNTopUp!$AC:$AC,HNTopUp!$M:$M,S$4,HNTopUp!$B:$B,$B35)</f>
        <v>0</v>
      </c>
      <c r="T35" s="7">
        <f>SUMIFS(HNTopUp!$AC:$AC,HNTopUp!$M:$M,T$4,HNTopUp!$B:$B,$B35)</f>
        <v>23877.76856410256</v>
      </c>
      <c r="U35" s="7">
        <f>SUMIFS(HNTopUp!$AC:$AC,HNTopUp!$M:$M,U$4,HNTopUp!$B:$B,$B35)</f>
        <v>0</v>
      </c>
      <c r="V35" s="7">
        <f>SUMIFS(HNTopUp!$AC:$AC,HNTopUp!$M:$M,V$4,HNTopUp!$B:$B,$B35)</f>
        <v>0</v>
      </c>
      <c r="W35" s="7">
        <f>SUMIFS(HNTopUp!$AC:$AC,HNTopUp!$M:$M,W$4,HNTopUp!$B:$B,$B35)</f>
        <v>198.53846153846152</v>
      </c>
      <c r="X35" s="7">
        <f>SUMIFS(HNTopUp!$AC:$AC,HNTopUp!$M:$M,X$4,HNTopUp!$B:$B,$B35)</f>
        <v>0</v>
      </c>
      <c r="Y35" s="7">
        <f>SUMIFS(HNTopUp!$AC:$AC,HNTopUp!$M:$M,Y$4,HNTopUp!$B:$B,$B35)</f>
        <v>0</v>
      </c>
      <c r="Z35" s="7">
        <f>SUMIFS(POST16!$AC:$AC,POST16!$M:$M,Z$4,POST16!$Q:$Q,'June Payment'!$G35)</f>
        <v>0</v>
      </c>
      <c r="AA35" s="7">
        <f>SUMIFS(POST16!$AC:$AC,POST16!$M:$M,AA$4,POST16!$Q:$Q,'June Payment'!$G35)</f>
        <v>0</v>
      </c>
      <c r="AB35" s="7">
        <f>SUMIFS(POST16!$AC:$AC,POST16!$M:$M,AB$4,POST16!$Q:$Q,'June Payment'!$G35)</f>
        <v>0</v>
      </c>
      <c r="AC35" s="7">
        <f>SUMIFS(POST16!$AC:$AC,POST16!$M:$M,AC$4,POST16!$Q:$Q,'June Payment'!$G35)</f>
        <v>0</v>
      </c>
      <c r="AD35" s="7">
        <f>SUMIFS(POST16!$AC:$AC,POST16!$M:$M,AD$4,POST16!$Q:$Q,'June Payment'!$G35)</f>
        <v>0</v>
      </c>
      <c r="AE35" s="7">
        <f>SUMIFS(MISC!$AC:$AC,MISC!$M:$M,AE$4,MISC!$Q:$Q,G35)</f>
        <v>0</v>
      </c>
      <c r="AF35" s="7">
        <f>SUMIFS(CSBG!AC:AC,CSBG!Q:Q,'June Payment'!$G35)</f>
        <v>0</v>
      </c>
      <c r="AG35" s="7">
        <f>SUMIFS('UFSM KS2'!AC:AC,'UFSM KS2'!E:E,"M",'UFSM KS2'!Q:Q,'June Payment'!G35)</f>
        <v>25123.662509622784</v>
      </c>
      <c r="AH35" s="5">
        <f t="shared" si="1"/>
        <v>250877.99734216486</v>
      </c>
      <c r="AI35" s="120">
        <f t="shared" si="2"/>
        <v>0</v>
      </c>
      <c r="AJ35" s="369">
        <f t="shared" si="3"/>
        <v>250877.99734216486</v>
      </c>
      <c r="AL35" s="490">
        <f>IFERROR(_xlfn.XLOOKUP(B35,'Monthly Payroll Deductions'!B:B,'Monthly Payroll Deductions'!AB:AB),"0")</f>
        <v>0</v>
      </c>
      <c r="AM35" s="490"/>
      <c r="AN35" s="518"/>
      <c r="AO35" s="120"/>
      <c r="AP35" s="49"/>
      <c r="AQ35" s="490"/>
      <c r="AR35" s="469"/>
      <c r="AS35" s="5"/>
      <c r="AT35" s="5"/>
      <c r="AW35" s="120"/>
    </row>
    <row r="36" spans="1:50" x14ac:dyDescent="0.3">
      <c r="B36">
        <v>3022067</v>
      </c>
      <c r="C36">
        <v>2067</v>
      </c>
      <c r="D36" t="s">
        <v>49</v>
      </c>
      <c r="E36" t="s">
        <v>748</v>
      </c>
      <c r="G36" t="s">
        <v>50</v>
      </c>
      <c r="H36" t="s">
        <v>51</v>
      </c>
      <c r="I36" s="7">
        <f>IFERROR(_xlfn.XLOOKUP(G36,'APT 25-26'!D:D,'APT 25-26'!CS:CS),"")</f>
        <v>100714.31775381087</v>
      </c>
      <c r="J36" s="7">
        <f>SUMIFS(NurserySupplement!$Z:$Z,NurserySupplement!$M:$M,J$4,NurserySupplement!$B:$B,B36)</f>
        <v>0</v>
      </c>
      <c r="K36" s="7"/>
      <c r="L36" s="7">
        <f>SUMIFS(HNPlaces!$AC:$AC,HNPlaces!$M:$M,L$4,HNPlaces!$Q:$Q,'June Payment'!$G36)</f>
        <v>0</v>
      </c>
      <c r="M36" s="7">
        <f>SUMIFS(HNPlaces!$AC:$AC,HNPlaces!$M:$M,M$4,HNPlaces!$Q:$Q,'June Payment'!$G36)</f>
        <v>0</v>
      </c>
      <c r="N36" s="7">
        <f>SUMIFS(HNPlaces!$AC:$AC,HNPlaces!$M:$M,N$4,HNPlaces!$Q:$Q,'June Payment'!$G36)</f>
        <v>0</v>
      </c>
      <c r="O36" s="7">
        <f>SUMIFS(HNPlaces!$AC:$AC,HNPlaces!$M:$M,O$4,HNPlaces!$Q:$Q,'June Payment'!$G36)</f>
        <v>0</v>
      </c>
      <c r="P36" s="7">
        <f>SUMIFS(HNPlaces!$AC:$AC,HNPlaces!$M:$M,P$4,HNPlaces!$Q:$Q,'June Payment'!$G36)</f>
        <v>0</v>
      </c>
      <c r="Q36" s="7">
        <f>SUMIFS(HNPlaces!$AC:$AC,HNPlaces!$M:$M,Q$4,HNPlaces!$Q:$Q,'June Payment'!$G36)</f>
        <v>6461.5384615384619</v>
      </c>
      <c r="R36" s="7">
        <f>SUMIFS(HNPlaces!$AC:$AC,HNPlaces!$M:$M,R$4,HNPlaces!$Q:$Q,'June Payment'!$G36)</f>
        <v>0</v>
      </c>
      <c r="S36" s="7">
        <f>SUMIFS(HNTopUp!$AC:$AC,HNTopUp!$M:$M,S$4,HNTopUp!$B:$B,$B36)</f>
        <v>0</v>
      </c>
      <c r="T36" s="7">
        <f>SUMIFS(HNTopUp!$AC:$AC,HNTopUp!$M:$M,T$4,HNTopUp!$B:$B,$B36)</f>
        <v>6551.966307692308</v>
      </c>
      <c r="U36" s="7">
        <f>SUMIFS(HNTopUp!$AC:$AC,HNTopUp!$M:$M,U$4,HNTopUp!$B:$B,$B36)</f>
        <v>0</v>
      </c>
      <c r="V36" s="7">
        <f>SUMIFS(HNTopUp!$AC:$AC,HNTopUp!$M:$M,V$4,HNTopUp!$B:$B,$B36)</f>
        <v>21791.153846153844</v>
      </c>
      <c r="W36" s="7">
        <f>SUMIFS(HNTopUp!$AC:$AC,HNTopUp!$M:$M,W$4,HNTopUp!$B:$B,$B36)</f>
        <v>0</v>
      </c>
      <c r="X36" s="7">
        <f>SUMIFS(HNTopUp!$AC:$AC,HNTopUp!$M:$M,X$4,HNTopUp!$B:$B,$B36)</f>
        <v>0</v>
      </c>
      <c r="Y36" s="7">
        <f>SUMIFS(HNTopUp!$AC:$AC,HNTopUp!$M:$M,Y$4,HNTopUp!$B:$B,$B36)</f>
        <v>0</v>
      </c>
      <c r="Z36" s="7">
        <f>SUMIFS(POST16!$AC:$AC,POST16!$M:$M,Z$4,POST16!$Q:$Q,'June Payment'!$G36)</f>
        <v>0</v>
      </c>
      <c r="AA36" s="7">
        <f>SUMIFS(POST16!$AC:$AC,POST16!$M:$M,AA$4,POST16!$Q:$Q,'June Payment'!$G36)</f>
        <v>0</v>
      </c>
      <c r="AB36" s="7">
        <f>SUMIFS(POST16!$AC:$AC,POST16!$M:$M,AB$4,POST16!$Q:$Q,'June Payment'!$G36)</f>
        <v>0</v>
      </c>
      <c r="AC36" s="7">
        <f>SUMIFS(POST16!$AC:$AC,POST16!$M:$M,AC$4,POST16!$Q:$Q,'June Payment'!$G36)</f>
        <v>0</v>
      </c>
      <c r="AD36" s="7">
        <f>SUMIFS(POST16!$AC:$AC,POST16!$M:$M,AD$4,POST16!$Q:$Q,'June Payment'!$G36)</f>
        <v>0</v>
      </c>
      <c r="AE36" s="7">
        <f>SUMIFS(MISC!$AC:$AC,MISC!$M:$M,AE$4,MISC!$Q:$Q,G36)</f>
        <v>0</v>
      </c>
      <c r="AF36" s="7">
        <f>SUMIFS(CSBG!AC:AC,CSBG!Q:Q,'June Payment'!$G36)</f>
        <v>0</v>
      </c>
      <c r="AG36" s="7">
        <f>SUMIFS('UFSM KS2'!AC:AC,'UFSM KS2'!E:E,"M",'UFSM KS2'!Q:Q,'June Payment'!G36)</f>
        <v>14917.174615088526</v>
      </c>
      <c r="AH36" s="5">
        <f t="shared" si="1"/>
        <v>150436.15098428403</v>
      </c>
      <c r="AI36" s="120">
        <f t="shared" si="2"/>
        <v>132920.09000000003</v>
      </c>
      <c r="AJ36" s="369">
        <f t="shared" si="3"/>
        <v>17516.060984284006</v>
      </c>
      <c r="AK36" s="120"/>
      <c r="AL36" s="490">
        <f>IFERROR(_xlfn.XLOOKUP(B36,'Monthly Payroll Deductions'!B:B,'Monthly Payroll Deductions'!AB:AB),"0")</f>
        <v>0</v>
      </c>
      <c r="AM36" s="490">
        <f>IFERROR(_xlfn.XLOOKUP(G36,'Monthly Payroll Deductions'!E:E,'Monthly Payroll Deductions'!S:S),"0")</f>
        <v>132920.09000000003</v>
      </c>
      <c r="AN36" s="518">
        <f t="shared" si="4"/>
        <v>132920.09000000003</v>
      </c>
      <c r="AO36" s="120">
        <f>IFERROR(IF(AH36&gt;AM36,AM36,AH36-1),"")</f>
        <v>132920.09000000003</v>
      </c>
      <c r="AP36" s="49">
        <f>AH36-AO36</f>
        <v>17516.060984284006</v>
      </c>
      <c r="AQ36" s="490"/>
      <c r="AR36" s="469">
        <f>AO36+AQ36</f>
        <v>132920.09000000003</v>
      </c>
      <c r="AS36" s="49">
        <f>AP36-AQ36</f>
        <v>17516.060984284006</v>
      </c>
      <c r="AT36" s="5"/>
      <c r="AW36" s="120"/>
    </row>
    <row r="37" spans="1:50" x14ac:dyDescent="0.3">
      <c r="B37">
        <v>3022070</v>
      </c>
      <c r="C37">
        <v>2070</v>
      </c>
      <c r="D37" t="s">
        <v>210</v>
      </c>
      <c r="G37" t="s">
        <v>211</v>
      </c>
      <c r="H37" t="s">
        <v>212</v>
      </c>
      <c r="I37" s="7">
        <f>IFERROR(_xlfn.XLOOKUP(G37,'APT 25-26'!D:D,'APT 25-26'!CS:CS),"")</f>
        <v>101117.74134706979</v>
      </c>
      <c r="J37" s="7">
        <f>SUMIFS(NurserySupplement!$Z:$Z,NurserySupplement!$M:$M,J$4,NurserySupplement!$B:$B,B37)</f>
        <v>0</v>
      </c>
      <c r="K37" s="7"/>
      <c r="L37" s="7">
        <f>SUMIFS(HNPlaces!$AC:$AC,HNPlaces!$M:$M,L$4,HNPlaces!$Q:$Q,'June Payment'!$G37)</f>
        <v>0</v>
      </c>
      <c r="M37" s="7">
        <f>SUMIFS(HNPlaces!$AC:$AC,HNPlaces!$M:$M,M$4,HNPlaces!$Q:$Q,'June Payment'!$G37)</f>
        <v>0</v>
      </c>
      <c r="N37" s="7">
        <f>SUMIFS(HNPlaces!$AC:$AC,HNPlaces!$M:$M,N$4,HNPlaces!$Q:$Q,'June Payment'!$G37)</f>
        <v>0</v>
      </c>
      <c r="O37" s="7">
        <f>SUMIFS(HNPlaces!$AC:$AC,HNPlaces!$M:$M,O$4,HNPlaces!$Q:$Q,'June Payment'!$G37)</f>
        <v>0</v>
      </c>
      <c r="P37" s="7">
        <f>SUMIFS(HNPlaces!$AC:$AC,HNPlaces!$M:$M,P$4,HNPlaces!$Q:$Q,'June Payment'!$G37)</f>
        <v>0</v>
      </c>
      <c r="Q37" s="7">
        <f>SUMIFS(HNPlaces!$AC:$AC,HNPlaces!$M:$M,Q$4,HNPlaces!$Q:$Q,'June Payment'!$G37)</f>
        <v>0</v>
      </c>
      <c r="R37" s="7">
        <f>SUMIFS(HNPlaces!$AC:$AC,HNPlaces!$M:$M,R$4,HNPlaces!$Q:$Q,'June Payment'!$G37)</f>
        <v>0</v>
      </c>
      <c r="S37" s="7">
        <f>SUMIFS(HNTopUp!$AC:$AC,HNTopUp!$M:$M,S$4,HNTopUp!$B:$B,$B37)</f>
        <v>0</v>
      </c>
      <c r="T37" s="7">
        <f>SUMIFS(HNTopUp!$AC:$AC,HNTopUp!$M:$M,T$4,HNTopUp!$B:$B,$B37)</f>
        <v>12907.113000000001</v>
      </c>
      <c r="U37" s="7">
        <f>SUMIFS(HNTopUp!$AC:$AC,HNTopUp!$M:$M,U$4,HNTopUp!$B:$B,$B37)</f>
        <v>0</v>
      </c>
      <c r="V37" s="7">
        <f>SUMIFS(HNTopUp!$AC:$AC,HNTopUp!$M:$M,V$4,HNTopUp!$B:$B,$B37)</f>
        <v>0</v>
      </c>
      <c r="W37" s="7">
        <f>SUMIFS(HNTopUp!$AC:$AC,HNTopUp!$M:$M,W$4,HNTopUp!$B:$B,$B37)</f>
        <v>110.30769230769231</v>
      </c>
      <c r="X37" s="7">
        <f>SUMIFS(HNTopUp!$AC:$AC,HNTopUp!$M:$M,X$4,HNTopUp!$B:$B,$B37)</f>
        <v>0</v>
      </c>
      <c r="Y37" s="7">
        <f>SUMIFS(HNTopUp!$AC:$AC,HNTopUp!$M:$M,Y$4,HNTopUp!$B:$B,$B37)</f>
        <v>0</v>
      </c>
      <c r="Z37" s="7">
        <f>SUMIFS(POST16!$AC:$AC,POST16!$M:$M,Z$4,POST16!$Q:$Q,'June Payment'!$G37)</f>
        <v>0</v>
      </c>
      <c r="AA37" s="7">
        <f>SUMIFS(POST16!$AC:$AC,POST16!$M:$M,AA$4,POST16!$Q:$Q,'June Payment'!$G37)</f>
        <v>0</v>
      </c>
      <c r="AB37" s="7">
        <f>SUMIFS(POST16!$AC:$AC,POST16!$M:$M,AB$4,POST16!$Q:$Q,'June Payment'!$G37)</f>
        <v>0</v>
      </c>
      <c r="AC37" s="7">
        <f>SUMIFS(POST16!$AC:$AC,POST16!$M:$M,AC$4,POST16!$Q:$Q,'June Payment'!$G37)</f>
        <v>0</v>
      </c>
      <c r="AD37" s="7">
        <f>SUMIFS(POST16!$AC:$AC,POST16!$M:$M,AD$4,POST16!$Q:$Q,'June Payment'!$G37)</f>
        <v>0</v>
      </c>
      <c r="AE37" s="7">
        <f>SUMIFS(MISC!$AC:$AC,MISC!$M:$M,AE$4,MISC!$Q:$Q,G37)</f>
        <v>0</v>
      </c>
      <c r="AF37" s="7">
        <f>SUMIFS(CSBG!AC:AC,CSBG!Q:Q,'June Payment'!$G37)</f>
        <v>0</v>
      </c>
      <c r="AG37" s="7">
        <f>SUMIFS('UFSM KS2'!AC:AC,'UFSM KS2'!E:E,"M",'UFSM KS2'!Q:Q,'June Payment'!G37)</f>
        <v>10991.602347959968</v>
      </c>
      <c r="AH37" s="5">
        <f t="shared" si="1"/>
        <v>125126.76438733745</v>
      </c>
      <c r="AI37" s="120">
        <f t="shared" si="2"/>
        <v>0</v>
      </c>
      <c r="AJ37" s="369">
        <f t="shared" si="3"/>
        <v>125126.76438733745</v>
      </c>
      <c r="AL37" s="490"/>
      <c r="AM37" s="490"/>
      <c r="AN37" s="518"/>
      <c r="AP37" s="388"/>
      <c r="AQ37" s="5"/>
      <c r="AS37" s="288"/>
      <c r="AT37" s="5"/>
    </row>
    <row r="38" spans="1:50" x14ac:dyDescent="0.3">
      <c r="A38" s="5"/>
      <c r="B38">
        <v>3022072</v>
      </c>
      <c r="C38">
        <v>2071</v>
      </c>
      <c r="D38" t="s">
        <v>746</v>
      </c>
      <c r="G38" t="s">
        <v>53</v>
      </c>
      <c r="H38" t="s">
        <v>54</v>
      </c>
      <c r="I38" s="7">
        <f>IFERROR(_xlfn.XLOOKUP(G38,'APT 25-26'!D:D,'APT 25-26'!CS:CS),"")</f>
        <v>207037.88344591227</v>
      </c>
      <c r="J38" s="7">
        <f>SUMIFS(NurserySupplement!$Z:$Z,NurserySupplement!$M:$M,J$4,NurserySupplement!$B:$B,B38)</f>
        <v>0</v>
      </c>
      <c r="K38" s="7"/>
      <c r="L38" s="7">
        <f>SUMIFS(HNPlaces!$AC:$AC,HNPlaces!$M:$M,L$4,HNPlaces!$Q:$Q,'June Payment'!$G38)</f>
        <v>0</v>
      </c>
      <c r="M38" s="7">
        <f>SUMIFS(HNPlaces!$AC:$AC,HNPlaces!$M:$M,M$4,HNPlaces!$Q:$Q,'June Payment'!$G38)</f>
        <v>0</v>
      </c>
      <c r="N38" s="7">
        <f>SUMIFS(HNPlaces!$AC:$AC,HNPlaces!$M:$M,N$4,HNPlaces!$Q:$Q,'June Payment'!$G38)</f>
        <v>0</v>
      </c>
      <c r="O38" s="7">
        <f>SUMIFS(HNPlaces!$AC:$AC,HNPlaces!$M:$M,O$4,HNPlaces!$Q:$Q,'June Payment'!$G38)</f>
        <v>0</v>
      </c>
      <c r="P38" s="7">
        <f>SUMIFS(HNPlaces!$AC:$AC,HNPlaces!$M:$M,P$4,HNPlaces!$Q:$Q,'June Payment'!$G38)</f>
        <v>0</v>
      </c>
      <c r="Q38" s="7">
        <f>SUMIFS(HNPlaces!$AC:$AC,HNPlaces!$M:$M,Q$4,HNPlaces!$Q:$Q,'June Payment'!$G38)</f>
        <v>14307.692307692307</v>
      </c>
      <c r="R38" s="7">
        <f>SUMIFS(HNPlaces!$AC:$AC,HNPlaces!$M:$M,R$4,HNPlaces!$Q:$Q,'June Payment'!$G38)</f>
        <v>0</v>
      </c>
      <c r="S38" s="7">
        <f>SUMIFS(HNTopUp!$AC:$AC,HNTopUp!$M:$M,S$4,HNTopUp!$B:$B,$B38)</f>
        <v>0</v>
      </c>
      <c r="T38" s="7">
        <f>SUMIFS(HNTopUp!$AC:$AC,HNTopUp!$M:$M,T$4,HNTopUp!$B:$B,$B38)</f>
        <v>27463.410897435893</v>
      </c>
      <c r="U38" s="7">
        <f>SUMIFS(HNTopUp!$AC:$AC,HNTopUp!$M:$M,U$4,HNTopUp!$B:$B,$B38)</f>
        <v>0</v>
      </c>
      <c r="V38" s="7">
        <f>SUMIFS(HNTopUp!$AC:$AC,HNTopUp!$M:$M,V$4,HNTopUp!$B:$B,$B38)</f>
        <v>40754.961538461539</v>
      </c>
      <c r="W38" s="7">
        <f>SUMIFS(HNTopUp!$AC:$AC,HNTopUp!$M:$M,W$4,HNTopUp!$B:$B,$B38)</f>
        <v>315.5</v>
      </c>
      <c r="X38" s="7">
        <f>SUMIFS(HNTopUp!$AC:$AC,HNTopUp!$M:$M,X$4,HNTopUp!$B:$B,$B38)</f>
        <v>0</v>
      </c>
      <c r="Y38" s="7">
        <f>SUMIFS(HNTopUp!$AC:$AC,HNTopUp!$M:$M,Y$4,HNTopUp!$B:$B,$B38)</f>
        <v>0</v>
      </c>
      <c r="Z38" s="7">
        <f>SUMIFS(POST16!$AC:$AC,POST16!$M:$M,Z$4,POST16!$Q:$Q,'June Payment'!$G38)</f>
        <v>0</v>
      </c>
      <c r="AA38" s="7">
        <f>SUMIFS(POST16!$AC:$AC,POST16!$M:$M,AA$4,POST16!$Q:$Q,'June Payment'!$G38)</f>
        <v>0</v>
      </c>
      <c r="AB38" s="7">
        <f>SUMIFS(POST16!$AC:$AC,POST16!$M:$M,AB$4,POST16!$Q:$Q,'June Payment'!$G38)</f>
        <v>0</v>
      </c>
      <c r="AC38" s="7">
        <f>SUMIFS(POST16!$AC:$AC,POST16!$M:$M,AC$4,POST16!$Q:$Q,'June Payment'!$G38)</f>
        <v>0</v>
      </c>
      <c r="AD38" s="7">
        <f>SUMIFS(POST16!$AC:$AC,POST16!$M:$M,AD$4,POST16!$Q:$Q,'June Payment'!$G38)</f>
        <v>0</v>
      </c>
      <c r="AE38" s="7">
        <f>SUMIFS(MISC!$AC:$AC,MISC!$M:$M,AE$4,MISC!$Q:$Q,G38)</f>
        <v>0</v>
      </c>
      <c r="AF38" s="7">
        <f>SUMIFS(CSBG!AC:AC,CSBG!Q:Q,'June Payment'!$G38)</f>
        <v>0</v>
      </c>
      <c r="AG38" s="7">
        <f>SUMIFS('UFSM KS2'!AC:AC,'UFSM KS2'!E:E,"M",'UFSM KS2'!Q:Q,'June Payment'!G38)</f>
        <v>26065.799853733635</v>
      </c>
      <c r="AH38" s="5">
        <f t="shared" si="1"/>
        <v>315945.24804323562</v>
      </c>
      <c r="AI38" s="120">
        <f t="shared" si="2"/>
        <v>0</v>
      </c>
      <c r="AJ38" s="369">
        <f t="shared" si="3"/>
        <v>315945.24804323562</v>
      </c>
      <c r="AL38" s="490"/>
      <c r="AM38" s="490"/>
      <c r="AN38" s="518"/>
      <c r="AP38" s="388"/>
      <c r="AQ38" s="5"/>
      <c r="AS38" s="288"/>
      <c r="AT38" s="5"/>
    </row>
    <row r="39" spans="1:50" x14ac:dyDescent="0.3">
      <c r="B39">
        <v>3022073</v>
      </c>
      <c r="C39">
        <v>2073</v>
      </c>
      <c r="D39" t="s">
        <v>256</v>
      </c>
      <c r="G39" t="s">
        <v>257</v>
      </c>
      <c r="H39" t="s">
        <v>258</v>
      </c>
      <c r="I39" s="7">
        <f>IFERROR(_xlfn.XLOOKUP(G39,'APT 25-26'!D:D,'APT 25-26'!CS:CS),"")</f>
        <v>279347.12094316527</v>
      </c>
      <c r="J39" s="7">
        <f>SUMIFS(NurserySupplement!$Z:$Z,NurserySupplement!$M:$M,J$4,NurserySupplement!$B:$B,B39)</f>
        <v>0</v>
      </c>
      <c r="K39" s="7"/>
      <c r="L39" s="7">
        <f>SUMIFS(HNPlaces!$AC:$AC,HNPlaces!$M:$M,L$4,HNPlaces!$Q:$Q,'June Payment'!$G39)</f>
        <v>0</v>
      </c>
      <c r="M39" s="7">
        <f>SUMIFS(HNPlaces!$AC:$AC,HNPlaces!$M:$M,M$4,HNPlaces!$Q:$Q,'June Payment'!$G39)</f>
        <v>0</v>
      </c>
      <c r="N39" s="7">
        <f>SUMIFS(HNPlaces!$AC:$AC,HNPlaces!$M:$M,N$4,HNPlaces!$Q:$Q,'June Payment'!$G39)</f>
        <v>0</v>
      </c>
      <c r="O39" s="7">
        <f>SUMIFS(HNPlaces!$AC:$AC,HNPlaces!$M:$M,O$4,HNPlaces!$Q:$Q,'June Payment'!$G39)</f>
        <v>0</v>
      </c>
      <c r="P39" s="7">
        <f>SUMIFS(HNPlaces!$AC:$AC,HNPlaces!$M:$M,P$4,HNPlaces!$Q:$Q,'June Payment'!$G39)</f>
        <v>0</v>
      </c>
      <c r="Q39" s="7">
        <f>SUMIFS(HNPlaces!$AC:$AC,HNPlaces!$M:$M,Q$4,HNPlaces!$Q:$Q,'June Payment'!$G39)</f>
        <v>0</v>
      </c>
      <c r="R39" s="7">
        <f>SUMIFS(HNPlaces!$AC:$AC,HNPlaces!$M:$M,R$4,HNPlaces!$Q:$Q,'June Payment'!$G39)</f>
        <v>0</v>
      </c>
      <c r="S39" s="7">
        <f>SUMIFS(HNTopUp!$AC:$AC,HNTopUp!$M:$M,S$4,HNTopUp!$B:$B,$B39)</f>
        <v>0</v>
      </c>
      <c r="T39" s="7">
        <f>SUMIFS(HNTopUp!$AC:$AC,HNTopUp!$M:$M,T$4,HNTopUp!$B:$B,$B39)</f>
        <v>30607.196487179492</v>
      </c>
      <c r="U39" s="7">
        <f>SUMIFS(HNTopUp!$AC:$AC,HNTopUp!$M:$M,U$4,HNTopUp!$B:$B,$B39)</f>
        <v>0</v>
      </c>
      <c r="V39" s="7">
        <f>SUMIFS(HNTopUp!$AC:$AC,HNTopUp!$M:$M,V$4,HNTopUp!$B:$B,$B39)</f>
        <v>0</v>
      </c>
      <c r="W39" s="7">
        <f>SUMIFS(HNTopUp!$AC:$AC,HNTopUp!$M:$M,W$4,HNTopUp!$B:$B,$B39)</f>
        <v>0</v>
      </c>
      <c r="X39" s="7">
        <f>SUMIFS(HNTopUp!$AC:$AC,HNTopUp!$M:$M,X$4,HNTopUp!$B:$B,$B39)</f>
        <v>0</v>
      </c>
      <c r="Y39" s="7">
        <f>SUMIFS(HNTopUp!$AC:$AC,HNTopUp!$M:$M,Y$4,HNTopUp!$B:$B,$B39)</f>
        <v>0</v>
      </c>
      <c r="Z39" s="7">
        <f>SUMIFS(POST16!$AC:$AC,POST16!$M:$M,Z$4,POST16!$Q:$Q,'June Payment'!$G39)</f>
        <v>0</v>
      </c>
      <c r="AA39" s="7">
        <f>SUMIFS(POST16!$AC:$AC,POST16!$M:$M,AA$4,POST16!$Q:$Q,'June Payment'!$G39)</f>
        <v>0</v>
      </c>
      <c r="AB39" s="7">
        <f>SUMIFS(POST16!$AC:$AC,POST16!$M:$M,AB$4,POST16!$Q:$Q,'June Payment'!$G39)</f>
        <v>0</v>
      </c>
      <c r="AC39" s="7">
        <f>SUMIFS(POST16!$AC:$AC,POST16!$M:$M,AC$4,POST16!$Q:$Q,'June Payment'!$G39)</f>
        <v>0</v>
      </c>
      <c r="AD39" s="7">
        <f>SUMIFS(POST16!$AC:$AC,POST16!$M:$M,AD$4,POST16!$Q:$Q,'June Payment'!$G39)</f>
        <v>0</v>
      </c>
      <c r="AE39" s="7">
        <f>SUMIFS(MISC!$AC:$AC,MISC!$M:$M,AE$4,MISC!$Q:$Q,G39)</f>
        <v>0</v>
      </c>
      <c r="AF39" s="7">
        <f>SUMIFS(CSBG!AC:AC,CSBG!Q:Q,'June Payment'!$G39)</f>
        <v>0</v>
      </c>
      <c r="AG39" s="7">
        <f>SUMIFS('UFSM KS2'!AC:AC,'UFSM KS2'!E:E,"M",'UFSM KS2'!Q:Q,'June Payment'!G39)</f>
        <v>41768.08892224788</v>
      </c>
      <c r="AH39" s="5">
        <f t="shared" ref="AH39:AH70" si="11">SUM(I39:AG39)</f>
        <v>351722.40635259263</v>
      </c>
      <c r="AI39" s="120">
        <f t="shared" si="2"/>
        <v>0</v>
      </c>
      <c r="AJ39" s="369">
        <f t="shared" si="3"/>
        <v>351722.40635259263</v>
      </c>
      <c r="AL39" s="490"/>
      <c r="AM39" s="490"/>
      <c r="AN39" s="518"/>
      <c r="AP39" s="388"/>
      <c r="AQ39" s="5"/>
      <c r="AS39" s="288"/>
      <c r="AT39" s="5"/>
    </row>
    <row r="40" spans="1:50" x14ac:dyDescent="0.3">
      <c r="B40">
        <v>3022076</v>
      </c>
      <c r="C40">
        <v>2076</v>
      </c>
      <c r="D40" t="s">
        <v>127</v>
      </c>
      <c r="G40" t="s">
        <v>128</v>
      </c>
      <c r="H40" t="s">
        <v>129</v>
      </c>
      <c r="I40" s="7">
        <f>IFERROR(_xlfn.XLOOKUP(G40,'APT 25-26'!D:D,'APT 25-26'!CS:CS),"")</f>
        <v>114322.57412184379</v>
      </c>
      <c r="J40" s="7">
        <f>SUMIFS(NurserySupplement!$Z:$Z,NurserySupplement!$M:$M,J$4,NurserySupplement!$B:$B,B40)</f>
        <v>0</v>
      </c>
      <c r="K40" s="7"/>
      <c r="L40" s="7">
        <f>SUMIFS(HNPlaces!$AC:$AC,HNPlaces!$M:$M,L$4,HNPlaces!$Q:$Q,'June Payment'!$G40)</f>
        <v>0</v>
      </c>
      <c r="M40" s="7">
        <f>SUMIFS(HNPlaces!$AC:$AC,HNPlaces!$M:$M,M$4,HNPlaces!$Q:$Q,'June Payment'!$G40)</f>
        <v>0</v>
      </c>
      <c r="N40" s="7">
        <f>SUMIFS(HNPlaces!$AC:$AC,HNPlaces!$M:$M,N$4,HNPlaces!$Q:$Q,'June Payment'!$G40)</f>
        <v>0</v>
      </c>
      <c r="O40" s="7">
        <f>SUMIFS(HNPlaces!$AC:$AC,HNPlaces!$M:$M,O$4,HNPlaces!$Q:$Q,'June Payment'!$G40)</f>
        <v>0</v>
      </c>
      <c r="P40" s="7">
        <f>SUMIFS(HNPlaces!$AC:$AC,HNPlaces!$M:$M,P$4,HNPlaces!$Q:$Q,'June Payment'!$G40)</f>
        <v>0</v>
      </c>
      <c r="Q40" s="7">
        <f>SUMIFS(HNPlaces!$AC:$AC,HNPlaces!$M:$M,Q$4,HNPlaces!$Q:$Q,'June Payment'!$G40)</f>
        <v>0</v>
      </c>
      <c r="R40" s="7">
        <f>SUMIFS(HNPlaces!$AC:$AC,HNPlaces!$M:$M,R$4,HNPlaces!$Q:$Q,'June Payment'!$G40)</f>
        <v>0</v>
      </c>
      <c r="S40" s="7">
        <f>SUMIFS(HNTopUp!$AC:$AC,HNTopUp!$M:$M,S$4,HNTopUp!$B:$B,$B40)</f>
        <v>0</v>
      </c>
      <c r="T40" s="7">
        <f>SUMIFS(HNTopUp!$AC:$AC,HNTopUp!$M:$M,T$4,HNTopUp!$B:$B,$B40)</f>
        <v>15545.966641025641</v>
      </c>
      <c r="U40" s="7">
        <f>SUMIFS(HNTopUp!$AC:$AC,HNTopUp!$M:$M,U$4,HNTopUp!$B:$B,$B40)</f>
        <v>0</v>
      </c>
      <c r="V40" s="7">
        <f>SUMIFS(HNTopUp!$AC:$AC,HNTopUp!$M:$M,V$4,HNTopUp!$B:$B,$B40)</f>
        <v>0</v>
      </c>
      <c r="W40" s="7">
        <f>SUMIFS(HNTopUp!$AC:$AC,HNTopUp!$M:$M,W$4,HNTopUp!$B:$B,$B40)</f>
        <v>0</v>
      </c>
      <c r="X40" s="7">
        <f>SUMIFS(HNTopUp!$AC:$AC,HNTopUp!$M:$M,X$4,HNTopUp!$B:$B,$B40)</f>
        <v>0</v>
      </c>
      <c r="Y40" s="7">
        <f>SUMIFS(HNTopUp!$AC:$AC,HNTopUp!$M:$M,Y$4,HNTopUp!$B:$B,$B40)</f>
        <v>0</v>
      </c>
      <c r="Z40" s="7">
        <f>SUMIFS(POST16!$AC:$AC,POST16!$M:$M,Z$4,POST16!$Q:$Q,'June Payment'!$G40)</f>
        <v>0</v>
      </c>
      <c r="AA40" s="7">
        <f>SUMIFS(POST16!$AC:$AC,POST16!$M:$M,AA$4,POST16!$Q:$Q,'June Payment'!$G40)</f>
        <v>0</v>
      </c>
      <c r="AB40" s="7">
        <f>SUMIFS(POST16!$AC:$AC,POST16!$M:$M,AB$4,POST16!$Q:$Q,'June Payment'!$G40)</f>
        <v>0</v>
      </c>
      <c r="AC40" s="7">
        <f>SUMIFS(POST16!$AC:$AC,POST16!$M:$M,AC$4,POST16!$Q:$Q,'June Payment'!$G40)</f>
        <v>0</v>
      </c>
      <c r="AD40" s="7">
        <f>SUMIFS(POST16!$AC:$AC,POST16!$M:$M,AD$4,POST16!$Q:$Q,'June Payment'!$G40)</f>
        <v>0</v>
      </c>
      <c r="AE40" s="7">
        <f>SUMIFS(MISC!$AC:$AC,MISC!$M:$M,AE$4,MISC!$Q:$Q,G40)</f>
        <v>0</v>
      </c>
      <c r="AF40" s="7">
        <f>SUMIFS(CSBG!AC:AC,CSBG!Q:Q,'June Payment'!$G40)</f>
        <v>0</v>
      </c>
      <c r="AG40" s="7">
        <f>SUMIFS('UFSM KS2'!AC:AC,'UFSM KS2'!E:E,"M",'UFSM KS2'!Q:Q,'June Payment'!G40)</f>
        <v>15074.197505773667</v>
      </c>
      <c r="AH40" s="5">
        <f t="shared" si="11"/>
        <v>144942.73826864309</v>
      </c>
      <c r="AI40" s="120">
        <f t="shared" si="2"/>
        <v>0</v>
      </c>
      <c r="AJ40" s="369">
        <f t="shared" si="3"/>
        <v>144942.73826864309</v>
      </c>
      <c r="AL40" s="490"/>
      <c r="AM40" s="490"/>
      <c r="AN40" s="518"/>
      <c r="AP40" s="388"/>
      <c r="AQ40" s="5"/>
      <c r="AS40" s="288"/>
      <c r="AT40" s="5"/>
    </row>
    <row r="41" spans="1:50" x14ac:dyDescent="0.3">
      <c r="B41">
        <v>3022077</v>
      </c>
      <c r="C41">
        <v>2077</v>
      </c>
      <c r="D41" t="s">
        <v>58</v>
      </c>
      <c r="E41" t="s">
        <v>748</v>
      </c>
      <c r="G41" t="s">
        <v>59</v>
      </c>
      <c r="H41" t="s">
        <v>23822</v>
      </c>
      <c r="I41" s="7">
        <f>IFERROR(_xlfn.XLOOKUP(G41,'APT 25-26'!D:D,'APT 25-26'!CS:CS),"")</f>
        <v>426177.40838126373</v>
      </c>
      <c r="J41" s="7">
        <f>SUMIFS(NurserySupplement!$Z:$Z,NurserySupplement!$M:$M,J$4,NurserySupplement!$B:$B,B41)</f>
        <v>0</v>
      </c>
      <c r="K41" s="7"/>
      <c r="L41" s="7">
        <f>SUMIFS(HNPlaces!$AC:$AC,HNPlaces!$M:$M,L$4,HNPlaces!$Q:$Q,'June Payment'!$G41)</f>
        <v>0</v>
      </c>
      <c r="M41" s="7">
        <f>SUMIFS(HNPlaces!$AC:$AC,HNPlaces!$M:$M,M$4,HNPlaces!$Q:$Q,'June Payment'!$G41)</f>
        <v>0</v>
      </c>
      <c r="N41" s="7">
        <f>SUMIFS(HNPlaces!$AC:$AC,HNPlaces!$M:$M,N$4,HNPlaces!$Q:$Q,'June Payment'!$G41)</f>
        <v>0</v>
      </c>
      <c r="O41" s="7">
        <f>SUMIFS(HNPlaces!$AC:$AC,HNPlaces!$M:$M,O$4,HNPlaces!$Q:$Q,'June Payment'!$G41)</f>
        <v>0</v>
      </c>
      <c r="P41" s="7">
        <f>SUMIFS(HNPlaces!$AC:$AC,HNPlaces!$M:$M,P$4,HNPlaces!$Q:$Q,'June Payment'!$G41)</f>
        <v>0</v>
      </c>
      <c r="Q41" s="7">
        <f>SUMIFS(HNPlaces!$AC:$AC,HNPlaces!$M:$M,Q$4,HNPlaces!$Q:$Q,'June Payment'!$G41)</f>
        <v>9692.3076923076915</v>
      </c>
      <c r="R41" s="7">
        <f>SUMIFS(HNPlaces!$AC:$AC,HNPlaces!$M:$M,R$4,HNPlaces!$Q:$Q,'June Payment'!$G41)</f>
        <v>0</v>
      </c>
      <c r="S41" s="7">
        <f>SUMIFS(HNTopUp!$AC:$AC,HNTopUp!$M:$M,S$4,HNTopUp!$B:$B,$B41)</f>
        <v>0</v>
      </c>
      <c r="T41" s="7">
        <f>SUMIFS(HNTopUp!$AC:$AC,HNTopUp!$M:$M,T$4,HNTopUp!$B:$B,$B41)</f>
        <v>38569.277692307696</v>
      </c>
      <c r="U41" s="7">
        <f>SUMIFS(HNTopUp!$AC:$AC,HNTopUp!$M:$M,U$4,HNTopUp!$B:$B,$B41)</f>
        <v>0</v>
      </c>
      <c r="V41" s="7">
        <f>SUMIFS(HNTopUp!$AC:$AC,HNTopUp!$M:$M,V$4,HNTopUp!$B:$B,$B41)</f>
        <v>30055.846153846156</v>
      </c>
      <c r="W41" s="7">
        <f>SUMIFS(HNTopUp!$AC:$AC,HNTopUp!$M:$M,W$4,HNTopUp!$B:$B,$B41)</f>
        <v>359.48461538461538</v>
      </c>
      <c r="X41" s="7">
        <f>SUMIFS(HNTopUp!$AC:$AC,HNTopUp!$M:$M,X$4,HNTopUp!$B:$B,$B41)</f>
        <v>0</v>
      </c>
      <c r="Y41" s="7">
        <f>SUMIFS(HNTopUp!$AC:$AC,HNTopUp!$M:$M,Y$4,HNTopUp!$B:$B,$B41)</f>
        <v>0</v>
      </c>
      <c r="Z41" s="7">
        <f>SUMIFS(POST16!$AC:$AC,POST16!$M:$M,Z$4,POST16!$Q:$Q,'June Payment'!$G41)</f>
        <v>0</v>
      </c>
      <c r="AA41" s="7">
        <f>SUMIFS(POST16!$AC:$AC,POST16!$M:$M,AA$4,POST16!$Q:$Q,'June Payment'!$G41)</f>
        <v>0</v>
      </c>
      <c r="AB41" s="7">
        <f>SUMIFS(POST16!$AC:$AC,POST16!$M:$M,AB$4,POST16!$Q:$Q,'June Payment'!$G41)</f>
        <v>0</v>
      </c>
      <c r="AC41" s="7">
        <f>SUMIFS(POST16!$AC:$AC,POST16!$M:$M,AC$4,POST16!$Q:$Q,'June Payment'!$G41)</f>
        <v>0</v>
      </c>
      <c r="AD41" s="7">
        <f>SUMIFS(POST16!$AC:$AC,POST16!$M:$M,AD$4,POST16!$Q:$Q,'June Payment'!$G41)</f>
        <v>0</v>
      </c>
      <c r="AE41" s="7">
        <f>SUMIFS(MISC!$AC:$AC,MISC!$M:$M,AE$4,MISC!$Q:$Q,G41)</f>
        <v>0</v>
      </c>
      <c r="AF41" s="7">
        <f>SUMIFS(CSBG!AC:AC,CSBG!Q:Q,'June Payment'!$G41)</f>
        <v>0</v>
      </c>
      <c r="AG41" s="7">
        <f>SUMIFS('UFSM KS2'!AC:AC,'UFSM KS2'!E:E,"M",'UFSM KS2'!Q:Q,'June Payment'!G41)</f>
        <v>35487.173294842185</v>
      </c>
      <c r="AH41" s="5">
        <f t="shared" si="11"/>
        <v>540341.49782995204</v>
      </c>
      <c r="AI41" s="120">
        <f t="shared" si="2"/>
        <v>540340.49782995204</v>
      </c>
      <c r="AJ41" s="369">
        <f t="shared" si="3"/>
        <v>1</v>
      </c>
      <c r="AK41" s="5"/>
      <c r="AL41" s="490">
        <f>IFERROR(_xlfn.XLOOKUP(B41,'Monthly Payroll Deductions'!B:B,'Monthly Payroll Deductions'!AB:AB),"0")</f>
        <v>47390.630769785843</v>
      </c>
      <c r="AM41" s="490">
        <f>IFERROR(_xlfn.XLOOKUP(G41,'Monthly Payroll Deductions'!E:E,'Monthly Payroll Deductions'!S:S),"0")</f>
        <v>595197.68000000098</v>
      </c>
      <c r="AN41" s="518">
        <f t="shared" si="4"/>
        <v>642588.31076978683</v>
      </c>
      <c r="AO41" s="120">
        <f>IFERROR(IF(AH41&gt;AM41,AM41,AH41-1),"")</f>
        <v>540340.49782995204</v>
      </c>
      <c r="AP41" s="49">
        <f>AH41-AO41</f>
        <v>1</v>
      </c>
      <c r="AQ41" s="490"/>
      <c r="AR41" s="469">
        <f>AO41+AQ41</f>
        <v>540340.49782995204</v>
      </c>
      <c r="AS41" s="49">
        <f>AP41-AQ41</f>
        <v>1</v>
      </c>
      <c r="AT41" s="5"/>
      <c r="AW41" s="120"/>
    </row>
    <row r="42" spans="1:50" x14ac:dyDescent="0.3">
      <c r="B42">
        <v>3022078</v>
      </c>
      <c r="C42">
        <v>2078</v>
      </c>
      <c r="D42" t="s">
        <v>232</v>
      </c>
      <c r="E42" t="s">
        <v>748</v>
      </c>
      <c r="G42" t="s">
        <v>233</v>
      </c>
      <c r="H42" t="s">
        <v>234</v>
      </c>
      <c r="I42" s="7">
        <f>IFERROR(_xlfn.XLOOKUP(G42,'APT 25-26'!D:D,'APT 25-26'!CS:CS),"")</f>
        <v>136823.87535155576</v>
      </c>
      <c r="J42" s="7">
        <f>SUMIFS(NurserySupplement!$Z:$Z,NurserySupplement!$M:$M,J$4,NurserySupplement!$B:$B,B42)</f>
        <v>0</v>
      </c>
      <c r="K42" s="7"/>
      <c r="L42" s="7">
        <f>SUMIFS(HNPlaces!$AC:$AC,HNPlaces!$M:$M,L$4,HNPlaces!$Q:$Q,'June Payment'!$G42)</f>
        <v>0</v>
      </c>
      <c r="M42" s="7">
        <f>SUMIFS(HNPlaces!$AC:$AC,HNPlaces!$M:$M,M$4,HNPlaces!$Q:$Q,'June Payment'!$G42)</f>
        <v>0</v>
      </c>
      <c r="N42" s="7">
        <f>SUMIFS(HNPlaces!$AC:$AC,HNPlaces!$M:$M,N$4,HNPlaces!$Q:$Q,'June Payment'!$G42)</f>
        <v>0</v>
      </c>
      <c r="O42" s="7">
        <f>SUMIFS(HNPlaces!$AC:$AC,HNPlaces!$M:$M,O$4,HNPlaces!$Q:$Q,'June Payment'!$G42)</f>
        <v>0</v>
      </c>
      <c r="P42" s="7">
        <f>SUMIFS(HNPlaces!$AC:$AC,HNPlaces!$M:$M,P$4,HNPlaces!$Q:$Q,'June Payment'!$G42)</f>
        <v>0</v>
      </c>
      <c r="Q42" s="7">
        <f>SUMIFS(HNPlaces!$AC:$AC,HNPlaces!$M:$M,Q$4,HNPlaces!$Q:$Q,'June Payment'!$G42)</f>
        <v>0</v>
      </c>
      <c r="R42" s="7">
        <f>SUMIFS(HNPlaces!$AC:$AC,HNPlaces!$M:$M,R$4,HNPlaces!$Q:$Q,'June Payment'!$G42)</f>
        <v>0</v>
      </c>
      <c r="S42" s="7">
        <f>SUMIFS(HNTopUp!$AC:$AC,HNTopUp!$M:$M,S$4,HNTopUp!$B:$B,$B42)</f>
        <v>0</v>
      </c>
      <c r="T42" s="7">
        <f>SUMIFS(HNTopUp!$AC:$AC,HNTopUp!$M:$M,T$4,HNTopUp!$B:$B,$B42)</f>
        <v>3450.4615384615381</v>
      </c>
      <c r="U42" s="7">
        <f>SUMIFS(HNTopUp!$AC:$AC,HNTopUp!$M:$M,U$4,HNTopUp!$B:$B,$B42)</f>
        <v>0</v>
      </c>
      <c r="V42" s="7">
        <f>SUMIFS(HNTopUp!$AC:$AC,HNTopUp!$M:$M,V$4,HNTopUp!$B:$B,$B42)</f>
        <v>0</v>
      </c>
      <c r="W42" s="7">
        <f>SUMIFS(HNTopUp!$AC:$AC,HNTopUp!$M:$M,W$4,HNTopUp!$B:$B,$B42)</f>
        <v>0</v>
      </c>
      <c r="X42" s="7">
        <f>SUMIFS(HNTopUp!$AC:$AC,HNTopUp!$M:$M,X$4,HNTopUp!$B:$B,$B42)</f>
        <v>0</v>
      </c>
      <c r="Y42" s="7">
        <f>SUMIFS(HNTopUp!$AC:$AC,HNTopUp!$M:$M,Y$4,HNTopUp!$B:$B,$B42)</f>
        <v>0</v>
      </c>
      <c r="Z42" s="7">
        <f>SUMIFS(POST16!$AC:$AC,POST16!$M:$M,Z$4,POST16!$Q:$Q,'June Payment'!$G42)</f>
        <v>0</v>
      </c>
      <c r="AA42" s="7">
        <f>SUMIFS(POST16!$AC:$AC,POST16!$M:$M,AA$4,POST16!$Q:$Q,'June Payment'!$G42)</f>
        <v>0</v>
      </c>
      <c r="AB42" s="7">
        <f>SUMIFS(POST16!$AC:$AC,POST16!$M:$M,AB$4,POST16!$Q:$Q,'June Payment'!$G42)</f>
        <v>0</v>
      </c>
      <c r="AC42" s="7">
        <f>SUMIFS(POST16!$AC:$AC,POST16!$M:$M,AC$4,POST16!$Q:$Q,'June Payment'!$G42)</f>
        <v>0</v>
      </c>
      <c r="AD42" s="7">
        <f>SUMIFS(POST16!$AC:$AC,POST16!$M:$M,AD$4,POST16!$Q:$Q,'June Payment'!$G42)</f>
        <v>0</v>
      </c>
      <c r="AE42" s="7">
        <f>SUMIFS(MISC!$AC:$AC,MISC!$M:$M,AE$4,MISC!$Q:$Q,G42)</f>
        <v>0</v>
      </c>
      <c r="AF42" s="7">
        <f>SUMIFS(CSBG!AC:AC,CSBG!Q:Q,'June Payment'!$G42)</f>
        <v>0</v>
      </c>
      <c r="AG42" s="7">
        <f>SUMIFS('UFSM KS2'!AC:AC,'UFSM KS2'!E:E,"M",'UFSM KS2'!Q:Q,'June Payment'!G42)</f>
        <v>41836.180558121632</v>
      </c>
      <c r="AH42" s="5">
        <f t="shared" si="11"/>
        <v>182110.51744813891</v>
      </c>
      <c r="AI42" s="120">
        <f t="shared" si="2"/>
        <v>145749.82999999996</v>
      </c>
      <c r="AJ42" s="369">
        <f t="shared" si="3"/>
        <v>36360.687448138953</v>
      </c>
      <c r="AK42" s="120"/>
      <c r="AL42" s="490">
        <f>IFERROR(_xlfn.XLOOKUP(B42,'Monthly Payroll Deductions'!B:B,'Monthly Payroll Deductions'!AB:AB),"0")</f>
        <v>0</v>
      </c>
      <c r="AM42" s="490">
        <f>IFERROR(_xlfn.XLOOKUP(G42,'Monthly Payroll Deductions'!E:E,'Monthly Payroll Deductions'!S:S),"0")</f>
        <v>145749.82999999996</v>
      </c>
      <c r="AN42" s="518">
        <f t="shared" si="4"/>
        <v>145749.82999999996</v>
      </c>
      <c r="AO42" s="120">
        <f>IFERROR(IF(AH42&gt;AM42,AM42,AH42-1),"")</f>
        <v>145749.82999999996</v>
      </c>
      <c r="AP42" s="49">
        <f>AH42-AO42</f>
        <v>36360.687448138953</v>
      </c>
      <c r="AQ42" s="490"/>
      <c r="AR42" s="469">
        <f>AO42+AQ42</f>
        <v>145749.82999999996</v>
      </c>
      <c r="AS42" s="49">
        <f>AP42-AQ42</f>
        <v>36360.687448138953</v>
      </c>
      <c r="AT42" s="5"/>
      <c r="AW42" s="120"/>
    </row>
    <row r="43" spans="1:50" x14ac:dyDescent="0.3">
      <c r="B43">
        <v>3022079</v>
      </c>
      <c r="C43">
        <v>2079</v>
      </c>
      <c r="D43" t="s">
        <v>16</v>
      </c>
      <c r="E43" t="s">
        <v>748</v>
      </c>
      <c r="G43" t="s">
        <v>17</v>
      </c>
      <c r="H43" t="s">
        <v>18</v>
      </c>
      <c r="I43" s="7">
        <f>IFERROR(_xlfn.XLOOKUP(G43,'APT 25-26'!D:D,'APT 25-26'!CS:CS),"")</f>
        <v>154184.09384615385</v>
      </c>
      <c r="J43" s="7">
        <f>SUMIFS(NurserySupplement!$Z:$Z,NurserySupplement!$M:$M,J$4,NurserySupplement!$B:$B,B43)</f>
        <v>0</v>
      </c>
      <c r="K43" s="7"/>
      <c r="L43" s="7">
        <f>SUMIFS(HNPlaces!$AC:$AC,HNPlaces!$M:$M,L$4,HNPlaces!$Q:$Q,'June Payment'!$G43)</f>
        <v>0</v>
      </c>
      <c r="M43" s="7">
        <f>SUMIFS(HNPlaces!$AC:$AC,HNPlaces!$M:$M,M$4,HNPlaces!$Q:$Q,'June Payment'!$G43)</f>
        <v>0</v>
      </c>
      <c r="N43" s="7">
        <f>SUMIFS(HNPlaces!$AC:$AC,HNPlaces!$M:$M,N$4,HNPlaces!$Q:$Q,'June Payment'!$G43)</f>
        <v>0</v>
      </c>
      <c r="O43" s="7">
        <f>SUMIFS(HNPlaces!$AC:$AC,HNPlaces!$M:$M,O$4,HNPlaces!$Q:$Q,'June Payment'!$G43)</f>
        <v>0</v>
      </c>
      <c r="P43" s="7">
        <f>SUMIFS(HNPlaces!$AC:$AC,HNPlaces!$M:$M,P$4,HNPlaces!$Q:$Q,'June Payment'!$G43)</f>
        <v>0</v>
      </c>
      <c r="Q43" s="7">
        <f>SUMIFS(HNPlaces!$AC:$AC,HNPlaces!$M:$M,Q$4,HNPlaces!$Q:$Q,'June Payment'!$G43)</f>
        <v>0</v>
      </c>
      <c r="R43" s="7">
        <f>SUMIFS(HNPlaces!$AC:$AC,HNPlaces!$M:$M,R$4,HNPlaces!$Q:$Q,'June Payment'!$G43)</f>
        <v>0</v>
      </c>
      <c r="S43" s="7">
        <f>SUMIFS(HNTopUp!$AC:$AC,HNTopUp!$M:$M,S$4,HNTopUp!$B:$B,$B43)</f>
        <v>0</v>
      </c>
      <c r="T43" s="7">
        <f>SUMIFS(HNTopUp!$AC:$AC,HNTopUp!$M:$M,T$4,HNTopUp!$B:$B,$B43)</f>
        <v>3450.4615384615381</v>
      </c>
      <c r="U43" s="7">
        <f>SUMIFS(HNTopUp!$AC:$AC,HNTopUp!$M:$M,U$4,HNTopUp!$B:$B,$B43)</f>
        <v>0</v>
      </c>
      <c r="V43" s="7">
        <f>SUMIFS(HNTopUp!$AC:$AC,HNTopUp!$M:$M,V$4,HNTopUp!$B:$B,$B43)</f>
        <v>0</v>
      </c>
      <c r="W43" s="7">
        <f>SUMIFS(HNTopUp!$AC:$AC,HNTopUp!$M:$M,W$4,HNTopUp!$B:$B,$B43)</f>
        <v>0</v>
      </c>
      <c r="X43" s="7">
        <f>SUMIFS(HNTopUp!$AC:$AC,HNTopUp!$M:$M,X$4,HNTopUp!$B:$B,$B43)</f>
        <v>0</v>
      </c>
      <c r="Y43" s="7">
        <f>SUMIFS(HNTopUp!$AC:$AC,HNTopUp!$M:$M,Y$4,HNTopUp!$B:$B,$B43)</f>
        <v>0</v>
      </c>
      <c r="Z43" s="7">
        <f>SUMIFS(POST16!$AC:$AC,POST16!$M:$M,Z$4,POST16!$Q:$Q,'June Payment'!$G43)</f>
        <v>0</v>
      </c>
      <c r="AA43" s="7">
        <f>SUMIFS(POST16!$AC:$AC,POST16!$M:$M,AA$4,POST16!$Q:$Q,'June Payment'!$G43)</f>
        <v>0</v>
      </c>
      <c r="AB43" s="7">
        <f>SUMIFS(POST16!$AC:$AC,POST16!$M:$M,AB$4,POST16!$Q:$Q,'June Payment'!$G43)</f>
        <v>0</v>
      </c>
      <c r="AC43" s="7">
        <f>SUMIFS(POST16!$AC:$AC,POST16!$M:$M,AC$4,POST16!$Q:$Q,'June Payment'!$G43)</f>
        <v>0</v>
      </c>
      <c r="AD43" s="7">
        <f>SUMIFS(POST16!$AC:$AC,POST16!$M:$M,AD$4,POST16!$Q:$Q,'June Payment'!$G43)</f>
        <v>0</v>
      </c>
      <c r="AE43" s="7">
        <f>SUMIFS(MISC!$AC:$AC,MISC!$M:$M,AE$4,MISC!$Q:$Q,G43)</f>
        <v>0</v>
      </c>
      <c r="AF43" s="7">
        <f>SUMIFS(CSBG!AC:AC,CSBG!Q:Q,'June Payment'!$G43)</f>
        <v>0</v>
      </c>
      <c r="AG43" s="7">
        <f>SUMIFS('UFSM KS2'!AC:AC,'UFSM KS2'!E:E,"M",'UFSM KS2'!Q:Q,'June Payment'!G43)</f>
        <v>53469.770873749025</v>
      </c>
      <c r="AH43" s="5">
        <f t="shared" si="11"/>
        <v>211104.3262583644</v>
      </c>
      <c r="AI43" s="120">
        <f t="shared" si="2"/>
        <v>165592.12000000011</v>
      </c>
      <c r="AJ43" s="369">
        <f t="shared" si="3"/>
        <v>45512.206258364284</v>
      </c>
      <c r="AK43" s="120"/>
      <c r="AL43" s="490">
        <f>IFERROR(_xlfn.XLOOKUP(B43,'Monthly Payroll Deductions'!B:B,'Monthly Payroll Deductions'!AB:AB),"0")</f>
        <v>0</v>
      </c>
      <c r="AM43" s="490">
        <f>IFERROR(_xlfn.XLOOKUP(G43,'Monthly Payroll Deductions'!E:E,'Monthly Payroll Deductions'!S:S),"0")</f>
        <v>165592.12000000011</v>
      </c>
      <c r="AN43" s="518">
        <f t="shared" si="4"/>
        <v>165592.12000000011</v>
      </c>
      <c r="AO43" s="120">
        <f>IFERROR(IF(AH43&gt;AM43,AM43,AH43-1),"")</f>
        <v>165592.12000000011</v>
      </c>
      <c r="AP43" s="49">
        <f>AH43-AO43</f>
        <v>45512.206258364284</v>
      </c>
      <c r="AQ43" s="490">
        <f>IF(AP43&gt;AL43,AL43,AP43-1)</f>
        <v>0</v>
      </c>
      <c r="AR43" s="469">
        <f>AO43+AQ43</f>
        <v>165592.12000000011</v>
      </c>
      <c r="AS43" s="49">
        <f>AP43-AQ43</f>
        <v>45512.206258364284</v>
      </c>
      <c r="AT43" s="5"/>
      <c r="AW43" s="120"/>
      <c r="AX43" s="490">
        <f>AQ43</f>
        <v>0</v>
      </c>
    </row>
    <row r="44" spans="1:50" x14ac:dyDescent="0.3">
      <c r="B44">
        <v>3023300</v>
      </c>
      <c r="C44">
        <v>3300</v>
      </c>
      <c r="D44" t="s">
        <v>112</v>
      </c>
      <c r="E44" t="s">
        <v>748</v>
      </c>
      <c r="G44" t="s">
        <v>113</v>
      </c>
      <c r="H44" t="s">
        <v>114</v>
      </c>
      <c r="I44" s="7">
        <f>IFERROR(_xlfn.XLOOKUP(G44,'APT 25-26'!D:D,'APT 25-26'!CS:CS),"")</f>
        <v>94254.823784997614</v>
      </c>
      <c r="J44" s="7">
        <f>SUMIFS(NurserySupplement!$Z:$Z,NurserySupplement!$M:$M,J$4,NurserySupplement!$B:$B,B44)</f>
        <v>0</v>
      </c>
      <c r="K44" s="7"/>
      <c r="L44" s="7">
        <f>SUMIFS(HNPlaces!$AC:$AC,HNPlaces!$M:$M,L$4,HNPlaces!$Q:$Q,'June Payment'!$G44)</f>
        <v>0</v>
      </c>
      <c r="M44" s="7">
        <f>SUMIFS(HNPlaces!$AC:$AC,HNPlaces!$M:$M,M$4,HNPlaces!$Q:$Q,'June Payment'!$G44)</f>
        <v>0</v>
      </c>
      <c r="N44" s="7">
        <f>SUMIFS(HNPlaces!$AC:$AC,HNPlaces!$M:$M,N$4,HNPlaces!$Q:$Q,'June Payment'!$G44)</f>
        <v>0</v>
      </c>
      <c r="O44" s="7">
        <f>SUMIFS(HNPlaces!$AC:$AC,HNPlaces!$M:$M,O$4,HNPlaces!$Q:$Q,'June Payment'!$G44)</f>
        <v>0</v>
      </c>
      <c r="P44" s="7">
        <f>SUMIFS(HNPlaces!$AC:$AC,HNPlaces!$M:$M,P$4,HNPlaces!$Q:$Q,'June Payment'!$G44)</f>
        <v>0</v>
      </c>
      <c r="Q44" s="7">
        <f>SUMIFS(HNPlaces!$AC:$AC,HNPlaces!$M:$M,Q$4,HNPlaces!$Q:$Q,'June Payment'!$G44)</f>
        <v>0</v>
      </c>
      <c r="R44" s="7">
        <f>SUMIFS(HNPlaces!$AC:$AC,HNPlaces!$M:$M,R$4,HNPlaces!$Q:$Q,'June Payment'!$G44)</f>
        <v>0</v>
      </c>
      <c r="S44" s="7">
        <f>SUMIFS(HNTopUp!$AC:$AC,HNTopUp!$M:$M,S$4,HNTopUp!$B:$B,$B44)</f>
        <v>0</v>
      </c>
      <c r="T44" s="7">
        <f>SUMIFS(HNTopUp!$AC:$AC,HNTopUp!$M:$M,T$4,HNTopUp!$B:$B,$B44)</f>
        <v>6814.7384615384608</v>
      </c>
      <c r="U44" s="7">
        <f>SUMIFS(HNTopUp!$AC:$AC,HNTopUp!$M:$M,U$4,HNTopUp!$B:$B,$B44)</f>
        <v>0</v>
      </c>
      <c r="V44" s="7">
        <f>SUMIFS(HNTopUp!$AC:$AC,HNTopUp!$M:$M,V$4,HNTopUp!$B:$B,$B44)</f>
        <v>0</v>
      </c>
      <c r="W44" s="7">
        <f>SUMIFS(HNTopUp!$AC:$AC,HNTopUp!$M:$M,W$4,HNTopUp!$B:$B,$B44)</f>
        <v>0</v>
      </c>
      <c r="X44" s="7">
        <f>SUMIFS(HNTopUp!$AC:$AC,HNTopUp!$M:$M,X$4,HNTopUp!$B:$B,$B44)</f>
        <v>0</v>
      </c>
      <c r="Y44" s="7">
        <f>SUMIFS(HNTopUp!$AC:$AC,HNTopUp!$M:$M,Y$4,HNTopUp!$B:$B,$B44)</f>
        <v>0</v>
      </c>
      <c r="Z44" s="7">
        <f>SUMIFS(POST16!$AC:$AC,POST16!$M:$M,Z$4,POST16!$Q:$Q,'June Payment'!$G44)</f>
        <v>0</v>
      </c>
      <c r="AA44" s="7">
        <f>SUMIFS(POST16!$AC:$AC,POST16!$M:$M,AA$4,POST16!$Q:$Q,'June Payment'!$G44)</f>
        <v>0</v>
      </c>
      <c r="AB44" s="7">
        <f>SUMIFS(POST16!$AC:$AC,POST16!$M:$M,AB$4,POST16!$Q:$Q,'June Payment'!$G44)</f>
        <v>0</v>
      </c>
      <c r="AC44" s="7">
        <f>SUMIFS(POST16!$AC:$AC,POST16!$M:$M,AC$4,POST16!$Q:$Q,'June Payment'!$G44)</f>
        <v>0</v>
      </c>
      <c r="AD44" s="7">
        <f>SUMIFS(POST16!$AC:$AC,POST16!$M:$M,AD$4,POST16!$Q:$Q,'June Payment'!$G44)</f>
        <v>0</v>
      </c>
      <c r="AE44" s="7">
        <f>SUMIFS(MISC!$AC:$AC,MISC!$M:$M,AE$4,MISC!$Q:$Q,G44)</f>
        <v>0</v>
      </c>
      <c r="AF44" s="7">
        <f>SUMIFS(CSBG!AC:AC,CSBG!Q:Q,'June Payment'!$G44)</f>
        <v>0</v>
      </c>
      <c r="AG44" s="7">
        <f>SUMIFS('UFSM KS2'!AC:AC,'UFSM KS2'!E:E,"M",'UFSM KS2'!Q:Q,'June Payment'!G44)</f>
        <v>5495.801173979984</v>
      </c>
      <c r="AH44" s="5">
        <f t="shared" si="11"/>
        <v>106565.36342051606</v>
      </c>
      <c r="AI44" s="120">
        <f t="shared" si="2"/>
        <v>0</v>
      </c>
      <c r="AJ44" s="369">
        <f t="shared" si="3"/>
        <v>106565.36342051606</v>
      </c>
      <c r="AL44" s="490" t="str">
        <f>IFERROR(_xlfn.XLOOKUP(B44,'Monthly Payroll Deductions'!B:B,'Monthly Payroll Deductions'!AB:AB),"0")</f>
        <v>0</v>
      </c>
      <c r="AM44" s="490"/>
      <c r="AN44" s="518"/>
      <c r="AP44" s="388"/>
      <c r="AQ44" s="5"/>
      <c r="AS44" s="288"/>
      <c r="AT44" s="5"/>
    </row>
    <row r="45" spans="1:50" x14ac:dyDescent="0.3">
      <c r="B45">
        <v>3023302</v>
      </c>
      <c r="C45">
        <v>3302</v>
      </c>
      <c r="D45" t="s">
        <v>67</v>
      </c>
      <c r="G45" t="s">
        <v>68</v>
      </c>
      <c r="H45" t="s">
        <v>69</v>
      </c>
      <c r="I45" s="7">
        <f>IFERROR(_xlfn.XLOOKUP(G45,'APT 25-26'!D:D,'APT 25-26'!CS:CS),"")</f>
        <v>85313.355646681171</v>
      </c>
      <c r="J45" s="7">
        <f>SUMIFS(NurserySupplement!$Z:$Z,NurserySupplement!$M:$M,J$4,NurserySupplement!$B:$B,B45)</f>
        <v>0</v>
      </c>
      <c r="K45" s="7"/>
      <c r="L45" s="7">
        <f>SUMIFS(HNPlaces!$AC:$AC,HNPlaces!$M:$M,L$4,HNPlaces!$Q:$Q,'June Payment'!$G45)</f>
        <v>0</v>
      </c>
      <c r="M45" s="7">
        <f>SUMIFS(HNPlaces!$AC:$AC,HNPlaces!$M:$M,M$4,HNPlaces!$Q:$Q,'June Payment'!$G45)</f>
        <v>0</v>
      </c>
      <c r="N45" s="7">
        <f>SUMIFS(HNPlaces!$AC:$AC,HNPlaces!$M:$M,N$4,HNPlaces!$Q:$Q,'June Payment'!$G45)</f>
        <v>0</v>
      </c>
      <c r="O45" s="7">
        <f>SUMIFS(HNPlaces!$AC:$AC,HNPlaces!$M:$M,O$4,HNPlaces!$Q:$Q,'June Payment'!$G45)</f>
        <v>0</v>
      </c>
      <c r="P45" s="7">
        <f>SUMIFS(HNPlaces!$AC:$AC,HNPlaces!$M:$M,P$4,HNPlaces!$Q:$Q,'June Payment'!$G45)</f>
        <v>0</v>
      </c>
      <c r="Q45" s="7">
        <f>SUMIFS(HNPlaces!$AC:$AC,HNPlaces!$M:$M,Q$4,HNPlaces!$Q:$Q,'June Payment'!$G45)</f>
        <v>0</v>
      </c>
      <c r="R45" s="7">
        <f>SUMIFS(HNPlaces!$AC:$AC,HNPlaces!$M:$M,R$4,HNPlaces!$Q:$Q,'June Payment'!$G45)</f>
        <v>0</v>
      </c>
      <c r="S45" s="7">
        <f>SUMIFS(HNTopUp!$AC:$AC,HNTopUp!$M:$M,S$4,HNTopUp!$B:$B,$B45)</f>
        <v>0</v>
      </c>
      <c r="T45" s="7">
        <f>SUMIFS(HNTopUp!$AC:$AC,HNTopUp!$M:$M,T$4,HNTopUp!$B:$B,$B45)</f>
        <v>7720.1983846153844</v>
      </c>
      <c r="U45" s="7">
        <f>SUMIFS(HNTopUp!$AC:$AC,HNTopUp!$M:$M,U$4,HNTopUp!$B:$B,$B45)</f>
        <v>0</v>
      </c>
      <c r="V45" s="7">
        <f>SUMIFS(HNTopUp!$AC:$AC,HNTopUp!$M:$M,V$4,HNTopUp!$B:$B,$B45)</f>
        <v>0</v>
      </c>
      <c r="W45" s="7">
        <f>SUMIFS(HNTopUp!$AC:$AC,HNTopUp!$M:$M,W$4,HNTopUp!$B:$B,$B45)</f>
        <v>0</v>
      </c>
      <c r="X45" s="7">
        <f>SUMIFS(HNTopUp!$AC:$AC,HNTopUp!$M:$M,X$4,HNTopUp!$B:$B,$B45)</f>
        <v>0</v>
      </c>
      <c r="Y45" s="7">
        <f>SUMIFS(HNTopUp!$AC:$AC,HNTopUp!$M:$M,Y$4,HNTopUp!$B:$B,$B45)</f>
        <v>0</v>
      </c>
      <c r="Z45" s="7">
        <f>SUMIFS(POST16!$AC:$AC,POST16!$M:$M,Z$4,POST16!$Q:$Q,'June Payment'!$G45)</f>
        <v>0</v>
      </c>
      <c r="AA45" s="7">
        <f>SUMIFS(POST16!$AC:$AC,POST16!$M:$M,AA$4,POST16!$Q:$Q,'June Payment'!$G45)</f>
        <v>0</v>
      </c>
      <c r="AB45" s="7">
        <f>SUMIFS(POST16!$AC:$AC,POST16!$M:$M,AB$4,POST16!$Q:$Q,'June Payment'!$G45)</f>
        <v>0</v>
      </c>
      <c r="AC45" s="7">
        <f>SUMIFS(POST16!$AC:$AC,POST16!$M:$M,AC$4,POST16!$Q:$Q,'June Payment'!$G45)</f>
        <v>0</v>
      </c>
      <c r="AD45" s="7">
        <f>SUMIFS(POST16!$AC:$AC,POST16!$M:$M,AD$4,POST16!$Q:$Q,'June Payment'!$G45)</f>
        <v>0</v>
      </c>
      <c r="AE45" s="7">
        <f>SUMIFS(MISC!$AC:$AC,MISC!$M:$M,AE$4,MISC!$Q:$Q,G45)</f>
        <v>0</v>
      </c>
      <c r="AF45" s="7">
        <f>SUMIFS(CSBG!AC:AC,CSBG!Q:Q,'June Payment'!$G45)</f>
        <v>0</v>
      </c>
      <c r="AG45" s="7">
        <f>SUMIFS('UFSM KS2'!AC:AC,'UFSM KS2'!E:E,"M",'UFSM KS2'!Q:Q,'June Payment'!G45)</f>
        <v>16801.449303310237</v>
      </c>
      <c r="AH45" s="5">
        <f t="shared" si="11"/>
        <v>109835.00333460679</v>
      </c>
      <c r="AI45" s="120">
        <f t="shared" si="2"/>
        <v>0</v>
      </c>
      <c r="AJ45" s="369">
        <f t="shared" si="3"/>
        <v>109835.00333460679</v>
      </c>
      <c r="AL45" s="490"/>
      <c r="AM45" s="490"/>
      <c r="AN45" s="518"/>
      <c r="AP45" s="388"/>
      <c r="AQ45" s="5"/>
      <c r="AS45" s="288"/>
      <c r="AT45" s="5"/>
    </row>
    <row r="46" spans="1:50" x14ac:dyDescent="0.3">
      <c r="B46">
        <v>3023304</v>
      </c>
      <c r="C46">
        <v>3304</v>
      </c>
      <c r="D46" t="s">
        <v>34</v>
      </c>
      <c r="E46" t="s">
        <v>748</v>
      </c>
      <c r="G46" t="s">
        <v>35</v>
      </c>
      <c r="H46" t="s">
        <v>36</v>
      </c>
      <c r="I46" s="7">
        <f>IFERROR(_xlfn.XLOOKUP(G46,'APT 25-26'!D:D,'APT 25-26'!CS:CS),"")</f>
        <v>89185.263950794062</v>
      </c>
      <c r="J46" s="7">
        <f>SUMIFS(NurserySupplement!$Z:$Z,NurserySupplement!$M:$M,J$4,NurserySupplement!$B:$B,B46)</f>
        <v>0</v>
      </c>
      <c r="K46" s="7"/>
      <c r="L46" s="7">
        <f>SUMIFS(HNPlaces!$AC:$AC,HNPlaces!$M:$M,L$4,HNPlaces!$Q:$Q,'June Payment'!$G46)</f>
        <v>0</v>
      </c>
      <c r="M46" s="7">
        <f>SUMIFS(HNPlaces!$AC:$AC,HNPlaces!$M:$M,M$4,HNPlaces!$Q:$Q,'June Payment'!$G46)</f>
        <v>0</v>
      </c>
      <c r="N46" s="7">
        <f>SUMIFS(HNPlaces!$AC:$AC,HNPlaces!$M:$M,N$4,HNPlaces!$Q:$Q,'June Payment'!$G46)</f>
        <v>0</v>
      </c>
      <c r="O46" s="7">
        <f>SUMIFS(HNPlaces!$AC:$AC,HNPlaces!$M:$M,O$4,HNPlaces!$Q:$Q,'June Payment'!$G46)</f>
        <v>0</v>
      </c>
      <c r="P46" s="7">
        <f>SUMIFS(HNPlaces!$AC:$AC,HNPlaces!$M:$M,P$4,HNPlaces!$Q:$Q,'June Payment'!$G46)</f>
        <v>0</v>
      </c>
      <c r="Q46" s="7">
        <f>SUMIFS(HNPlaces!$AC:$AC,HNPlaces!$M:$M,Q$4,HNPlaces!$Q:$Q,'June Payment'!$G46)</f>
        <v>0</v>
      </c>
      <c r="R46" s="7">
        <f>SUMIFS(HNPlaces!$AC:$AC,HNPlaces!$M:$M,R$4,HNPlaces!$Q:$Q,'June Payment'!$G46)</f>
        <v>0</v>
      </c>
      <c r="S46" s="7">
        <f>SUMIFS(HNTopUp!$AC:$AC,HNTopUp!$M:$M,S$4,HNTopUp!$B:$B,$B46)</f>
        <v>0</v>
      </c>
      <c r="T46" s="7">
        <f>SUMIFS(HNTopUp!$AC:$AC,HNTopUp!$M:$M,T$4,HNTopUp!$B:$B,$B46)</f>
        <v>11061.70546153846</v>
      </c>
      <c r="U46" s="7">
        <f>SUMIFS(HNTopUp!$AC:$AC,HNTopUp!$M:$M,U$4,HNTopUp!$B:$B,$B46)</f>
        <v>0</v>
      </c>
      <c r="V46" s="7">
        <f>SUMIFS(HNTopUp!$AC:$AC,HNTopUp!$M:$M,V$4,HNTopUp!$B:$B,$B46)</f>
        <v>0</v>
      </c>
      <c r="W46" s="7">
        <f>SUMIFS(HNTopUp!$AC:$AC,HNTopUp!$M:$M,W$4,HNTopUp!$B:$B,$B46)</f>
        <v>125.5</v>
      </c>
      <c r="X46" s="7">
        <f>SUMIFS(HNTopUp!$AC:$AC,HNTopUp!$M:$M,X$4,HNTopUp!$B:$B,$B46)</f>
        <v>0</v>
      </c>
      <c r="Y46" s="7">
        <f>SUMIFS(HNTopUp!$AC:$AC,HNTopUp!$M:$M,Y$4,HNTopUp!$B:$B,$B46)</f>
        <v>0</v>
      </c>
      <c r="Z46" s="7">
        <f>SUMIFS(POST16!$AC:$AC,POST16!$M:$M,Z$4,POST16!$Q:$Q,'June Payment'!$G46)</f>
        <v>0</v>
      </c>
      <c r="AA46" s="7">
        <f>SUMIFS(POST16!$AC:$AC,POST16!$M:$M,AA$4,POST16!$Q:$Q,'June Payment'!$G46)</f>
        <v>0</v>
      </c>
      <c r="AB46" s="7">
        <f>SUMIFS(POST16!$AC:$AC,POST16!$M:$M,AB$4,POST16!$Q:$Q,'June Payment'!$G46)</f>
        <v>0</v>
      </c>
      <c r="AC46" s="7">
        <f>SUMIFS(POST16!$AC:$AC,POST16!$M:$M,AC$4,POST16!$Q:$Q,'June Payment'!$G46)</f>
        <v>0</v>
      </c>
      <c r="AD46" s="7">
        <f>SUMIFS(POST16!$AC:$AC,POST16!$M:$M,AD$4,POST16!$Q:$Q,'June Payment'!$G46)</f>
        <v>0</v>
      </c>
      <c r="AE46" s="7">
        <f>SUMIFS(MISC!$AC:$AC,MISC!$M:$M,AE$4,MISC!$Q:$Q,G46)</f>
        <v>0</v>
      </c>
      <c r="AF46" s="7">
        <f>SUMIFS(CSBG!AC:AC,CSBG!Q:Q,'June Payment'!$G46)</f>
        <v>0</v>
      </c>
      <c r="AG46" s="7">
        <f>SUMIFS('UFSM KS2'!AC:AC,'UFSM KS2'!E:E,"M",'UFSM KS2'!Q:Q,'June Payment'!G46)</f>
        <v>13346.945708237103</v>
      </c>
      <c r="AH46" s="5">
        <f t="shared" si="11"/>
        <v>113719.41512056963</v>
      </c>
      <c r="AI46" s="120">
        <f t="shared" si="2"/>
        <v>95795.100000000035</v>
      </c>
      <c r="AJ46" s="369">
        <f t="shared" si="3"/>
        <v>17924.31512056959</v>
      </c>
      <c r="AK46" s="120"/>
      <c r="AL46" s="490">
        <f>IFERROR(_xlfn.XLOOKUP(B46,'Monthly Payroll Deductions'!B:B,'Monthly Payroll Deductions'!AB:AB),"0")</f>
        <v>0</v>
      </c>
      <c r="AM46" s="490">
        <f>IFERROR(_xlfn.XLOOKUP(G46,'Monthly Payroll Deductions'!E:E,'Monthly Payroll Deductions'!S:S),"0")</f>
        <v>95795.100000000035</v>
      </c>
      <c r="AN46" s="518">
        <f t="shared" si="4"/>
        <v>95795.100000000035</v>
      </c>
      <c r="AO46" s="120">
        <f>IFERROR(IF(AH46&gt;AM46,AM46,AH46-1),"")</f>
        <v>95795.100000000035</v>
      </c>
      <c r="AP46" s="49">
        <f>AH46-AO46</f>
        <v>17924.31512056959</v>
      </c>
      <c r="AQ46" s="490"/>
      <c r="AR46" s="469">
        <f>AO46+AQ46</f>
        <v>95795.100000000035</v>
      </c>
      <c r="AS46" s="49">
        <f>AP46-AQ46</f>
        <v>17924.31512056959</v>
      </c>
      <c r="AT46" s="5"/>
      <c r="AW46" s="120"/>
    </row>
    <row r="47" spans="1:50" x14ac:dyDescent="0.3">
      <c r="B47">
        <v>3023305</v>
      </c>
      <c r="C47">
        <v>3305</v>
      </c>
      <c r="D47" t="s">
        <v>163</v>
      </c>
      <c r="G47" t="s">
        <v>164</v>
      </c>
      <c r="H47" t="s">
        <v>165</v>
      </c>
      <c r="I47" s="7">
        <f>IFERROR(_xlfn.XLOOKUP(G47,'APT 25-26'!D:D,'APT 25-26'!CS:CS),"")</f>
        <v>68251.374506969529</v>
      </c>
      <c r="J47" s="7">
        <f>SUMIFS(NurserySupplement!$Z:$Z,NurserySupplement!$M:$M,J$4,NurserySupplement!$B:$B,B47)</f>
        <v>0</v>
      </c>
      <c r="K47" s="7"/>
      <c r="L47" s="7">
        <f>SUMIFS(HNPlaces!$AC:$AC,HNPlaces!$M:$M,L$4,HNPlaces!$Q:$Q,'June Payment'!$G47)</f>
        <v>0</v>
      </c>
      <c r="M47" s="7">
        <f>SUMIFS(HNPlaces!$AC:$AC,HNPlaces!$M:$M,M$4,HNPlaces!$Q:$Q,'June Payment'!$G47)</f>
        <v>0</v>
      </c>
      <c r="N47" s="7">
        <f>SUMIFS(HNPlaces!$AC:$AC,HNPlaces!$M:$M,N$4,HNPlaces!$Q:$Q,'June Payment'!$G47)</f>
        <v>0</v>
      </c>
      <c r="O47" s="7">
        <f>SUMIFS(HNPlaces!$AC:$AC,HNPlaces!$M:$M,O$4,HNPlaces!$Q:$Q,'June Payment'!$G47)</f>
        <v>0</v>
      </c>
      <c r="P47" s="7">
        <f>SUMIFS(HNPlaces!$AC:$AC,HNPlaces!$M:$M,P$4,HNPlaces!$Q:$Q,'June Payment'!$G47)</f>
        <v>0</v>
      </c>
      <c r="Q47" s="7">
        <f>SUMIFS(HNPlaces!$AC:$AC,HNPlaces!$M:$M,Q$4,HNPlaces!$Q:$Q,'June Payment'!$G47)</f>
        <v>0</v>
      </c>
      <c r="R47" s="7">
        <f>SUMIFS(HNPlaces!$AC:$AC,HNPlaces!$M:$M,R$4,HNPlaces!$Q:$Q,'June Payment'!$G47)</f>
        <v>0</v>
      </c>
      <c r="S47" s="7">
        <f>SUMIFS(HNTopUp!$AC:$AC,HNTopUp!$M:$M,S$4,HNTopUp!$B:$B,$B47)</f>
        <v>0</v>
      </c>
      <c r="T47" s="7">
        <f>SUMIFS(HNTopUp!$AC:$AC,HNTopUp!$M:$M,T$4,HNTopUp!$B:$B,$B47)</f>
        <v>3002.3846153846157</v>
      </c>
      <c r="U47" s="7">
        <f>SUMIFS(HNTopUp!$AC:$AC,HNTopUp!$M:$M,U$4,HNTopUp!$B:$B,$B47)</f>
        <v>0</v>
      </c>
      <c r="V47" s="7">
        <f>SUMIFS(HNTopUp!$AC:$AC,HNTopUp!$M:$M,V$4,HNTopUp!$B:$B,$B47)</f>
        <v>0</v>
      </c>
      <c r="W47" s="7">
        <f>SUMIFS(HNTopUp!$AC:$AC,HNTopUp!$M:$M,W$4,HNTopUp!$B:$B,$B47)</f>
        <v>0</v>
      </c>
      <c r="X47" s="7">
        <f>SUMIFS(HNTopUp!$AC:$AC,HNTopUp!$M:$M,X$4,HNTopUp!$B:$B,$B47)</f>
        <v>0</v>
      </c>
      <c r="Y47" s="7">
        <f>SUMIFS(HNTopUp!$AC:$AC,HNTopUp!$M:$M,Y$4,HNTopUp!$B:$B,$B47)</f>
        <v>0</v>
      </c>
      <c r="Z47" s="7">
        <f>SUMIFS(POST16!$AC:$AC,POST16!$M:$M,Z$4,POST16!$Q:$Q,'June Payment'!$G47)</f>
        <v>0</v>
      </c>
      <c r="AA47" s="7">
        <f>SUMIFS(POST16!$AC:$AC,POST16!$M:$M,AA$4,POST16!$Q:$Q,'June Payment'!$G47)</f>
        <v>0</v>
      </c>
      <c r="AB47" s="7">
        <f>SUMIFS(POST16!$AC:$AC,POST16!$M:$M,AB$4,POST16!$Q:$Q,'June Payment'!$G47)</f>
        <v>0</v>
      </c>
      <c r="AC47" s="7">
        <f>SUMIFS(POST16!$AC:$AC,POST16!$M:$M,AC$4,POST16!$Q:$Q,'June Payment'!$G47)</f>
        <v>0</v>
      </c>
      <c r="AD47" s="7">
        <f>SUMIFS(POST16!$AC:$AC,POST16!$M:$M,AD$4,POST16!$Q:$Q,'June Payment'!$G47)</f>
        <v>0</v>
      </c>
      <c r="AE47" s="7">
        <f>SUMIFS(MISC!$AC:$AC,MISC!$M:$M,AE$4,MISC!$Q:$Q,G47)</f>
        <v>0</v>
      </c>
      <c r="AF47" s="7">
        <f>SUMIFS(CSBG!AC:AC,CSBG!Q:Q,'June Payment'!$G47)</f>
        <v>0</v>
      </c>
      <c r="AG47" s="7">
        <f>SUMIFS('UFSM KS2'!AC:AC,'UFSM KS2'!E:E,"M",'UFSM KS2'!Q:Q,'June Payment'!G47)</f>
        <v>12090.762582755964</v>
      </c>
      <c r="AH47" s="5">
        <f t="shared" si="11"/>
        <v>83344.521705110106</v>
      </c>
      <c r="AI47" s="120">
        <f t="shared" si="2"/>
        <v>0</v>
      </c>
      <c r="AJ47" s="369">
        <f t="shared" si="3"/>
        <v>83344.521705110106</v>
      </c>
      <c r="AL47" s="490"/>
      <c r="AM47" s="490"/>
      <c r="AN47" s="518"/>
      <c r="AP47" s="388"/>
      <c r="AQ47" s="5"/>
      <c r="AS47" s="288"/>
      <c r="AT47" s="5"/>
    </row>
    <row r="48" spans="1:50" x14ac:dyDescent="0.3">
      <c r="B48">
        <v>3023307</v>
      </c>
      <c r="C48">
        <v>3307</v>
      </c>
      <c r="D48" t="s">
        <v>154</v>
      </c>
      <c r="E48" t="s">
        <v>748</v>
      </c>
      <c r="G48" t="s">
        <v>155</v>
      </c>
      <c r="H48" t="s">
        <v>156</v>
      </c>
      <c r="I48" s="7">
        <f>IFERROR(_xlfn.XLOOKUP(G48,'APT 25-26'!D:D,'APT 25-26'!CS:CS),"")</f>
        <v>92712.620594969005</v>
      </c>
      <c r="J48" s="7">
        <f>SUMIFS(NurserySupplement!$Z:$Z,NurserySupplement!$M:$M,J$4,NurserySupplement!$B:$B,B48)</f>
        <v>0</v>
      </c>
      <c r="K48" s="7"/>
      <c r="L48" s="7">
        <f>SUMIFS(HNPlaces!$AC:$AC,HNPlaces!$M:$M,L$4,HNPlaces!$Q:$Q,'June Payment'!$G48)</f>
        <v>0</v>
      </c>
      <c r="M48" s="7">
        <f>SUMIFS(HNPlaces!$AC:$AC,HNPlaces!$M:$M,M$4,HNPlaces!$Q:$Q,'June Payment'!$G48)</f>
        <v>0</v>
      </c>
      <c r="N48" s="7">
        <f>SUMIFS(HNPlaces!$AC:$AC,HNPlaces!$M:$M,N$4,HNPlaces!$Q:$Q,'June Payment'!$G48)</f>
        <v>0</v>
      </c>
      <c r="O48" s="7">
        <f>SUMIFS(HNPlaces!$AC:$AC,HNPlaces!$M:$M,O$4,HNPlaces!$Q:$Q,'June Payment'!$G48)</f>
        <v>0</v>
      </c>
      <c r="P48" s="7">
        <f>SUMIFS(HNPlaces!$AC:$AC,HNPlaces!$M:$M,P$4,HNPlaces!$Q:$Q,'June Payment'!$G48)</f>
        <v>0</v>
      </c>
      <c r="Q48" s="7">
        <f>SUMIFS(HNPlaces!$AC:$AC,HNPlaces!$M:$M,Q$4,HNPlaces!$Q:$Q,'June Payment'!$G48)</f>
        <v>0</v>
      </c>
      <c r="R48" s="7">
        <f>SUMIFS(HNPlaces!$AC:$AC,HNPlaces!$M:$M,R$4,HNPlaces!$Q:$Q,'June Payment'!$G48)</f>
        <v>0</v>
      </c>
      <c r="S48" s="7">
        <f>SUMIFS(HNTopUp!$AC:$AC,HNTopUp!$M:$M,S$4,HNTopUp!$B:$B,$B48)</f>
        <v>0</v>
      </c>
      <c r="T48" s="7">
        <f>SUMIFS(HNTopUp!$AC:$AC,HNTopUp!$M:$M,T$4,HNTopUp!$B:$B,$B48)</f>
        <v>4829.9769230769234</v>
      </c>
      <c r="U48" s="7">
        <f>SUMIFS(HNTopUp!$AC:$AC,HNTopUp!$M:$M,U$4,HNTopUp!$B:$B,$B48)</f>
        <v>0</v>
      </c>
      <c r="V48" s="7">
        <f>SUMIFS(HNTopUp!$AC:$AC,HNTopUp!$M:$M,V$4,HNTopUp!$B:$B,$B48)</f>
        <v>0</v>
      </c>
      <c r="W48" s="7">
        <f>SUMIFS(HNTopUp!$AC:$AC,HNTopUp!$M:$M,W$4,HNTopUp!$B:$B,$B48)</f>
        <v>0</v>
      </c>
      <c r="X48" s="7">
        <f>SUMIFS(HNTopUp!$AC:$AC,HNTopUp!$M:$M,X$4,HNTopUp!$B:$B,$B48)</f>
        <v>0</v>
      </c>
      <c r="Y48" s="7">
        <f>SUMIFS(HNTopUp!$AC:$AC,HNTopUp!$M:$M,Y$4,HNTopUp!$B:$B,$B48)</f>
        <v>0</v>
      </c>
      <c r="Z48" s="7">
        <f>SUMIFS(POST16!$AC:$AC,POST16!$M:$M,Z$4,POST16!$Q:$Q,'June Payment'!$G48)</f>
        <v>0</v>
      </c>
      <c r="AA48" s="7">
        <f>SUMIFS(POST16!$AC:$AC,POST16!$M:$M,AA$4,POST16!$Q:$Q,'June Payment'!$G48)</f>
        <v>0</v>
      </c>
      <c r="AB48" s="7">
        <f>SUMIFS(POST16!$AC:$AC,POST16!$M:$M,AB$4,POST16!$Q:$Q,'June Payment'!$G48)</f>
        <v>0</v>
      </c>
      <c r="AC48" s="7">
        <f>SUMIFS(POST16!$AC:$AC,POST16!$M:$M,AC$4,POST16!$Q:$Q,'June Payment'!$G48)</f>
        <v>0</v>
      </c>
      <c r="AD48" s="7">
        <f>SUMIFS(POST16!$AC:$AC,POST16!$M:$M,AD$4,POST16!$Q:$Q,'June Payment'!$G48)</f>
        <v>0</v>
      </c>
      <c r="AE48" s="7">
        <f>SUMIFS(MISC!$AC:$AC,MISC!$M:$M,AE$4,MISC!$Q:$Q,G48)</f>
        <v>0</v>
      </c>
      <c r="AF48" s="7">
        <f>SUMIFS(CSBG!AC:AC,CSBG!Q:Q,'June Payment'!$G48)</f>
        <v>0</v>
      </c>
      <c r="AG48" s="7">
        <f>SUMIFS('UFSM KS2'!AC:AC,'UFSM KS2'!E:E,"M",'UFSM KS2'!Q:Q,'June Payment'!G48)</f>
        <v>16330.380631254809</v>
      </c>
      <c r="AH48" s="5">
        <f t="shared" si="11"/>
        <v>113872.97814930073</v>
      </c>
      <c r="AI48" s="120">
        <f t="shared" si="2"/>
        <v>95458.250000000015</v>
      </c>
      <c r="AJ48" s="369">
        <f t="shared" si="3"/>
        <v>18414.728149300718</v>
      </c>
      <c r="AK48" s="120"/>
      <c r="AL48" s="490">
        <f>IFERROR(_xlfn.XLOOKUP(B48,'Monthly Payroll Deductions'!B:B,'Monthly Payroll Deductions'!AB:AB),"0")</f>
        <v>0</v>
      </c>
      <c r="AM48" s="490">
        <f>IFERROR(_xlfn.XLOOKUP(G48,'Monthly Payroll Deductions'!E:E,'Monthly Payroll Deductions'!S:S),"0")</f>
        <v>95458.250000000015</v>
      </c>
      <c r="AN48" s="518">
        <f t="shared" si="4"/>
        <v>95458.250000000015</v>
      </c>
      <c r="AO48" s="120">
        <f>IFERROR(IF(AH48&gt;AM48,AM48,AH48-1),"")</f>
        <v>95458.250000000015</v>
      </c>
      <c r="AP48" s="49">
        <f>AH48-AO48</f>
        <v>18414.728149300718</v>
      </c>
      <c r="AQ48" s="490"/>
      <c r="AR48" s="469">
        <f>AO48+AQ48</f>
        <v>95458.250000000015</v>
      </c>
      <c r="AS48" s="49">
        <f>AP48-AQ48</f>
        <v>18414.728149300718</v>
      </c>
      <c r="AT48" s="5"/>
      <c r="AW48" s="120"/>
    </row>
    <row r="49" spans="2:50" x14ac:dyDescent="0.3">
      <c r="B49">
        <v>3023309</v>
      </c>
      <c r="C49">
        <v>3309</v>
      </c>
      <c r="D49" t="s">
        <v>28</v>
      </c>
      <c r="G49" t="s">
        <v>29</v>
      </c>
      <c r="H49" t="s">
        <v>30</v>
      </c>
      <c r="I49" s="7">
        <f>IFERROR(_xlfn.XLOOKUP(G49,'APT 25-26'!D:D,'APT 25-26'!CS:CS),"")</f>
        <v>90151.678316131452</v>
      </c>
      <c r="J49" s="7">
        <f>SUMIFS(NurserySupplement!$Z:$Z,NurserySupplement!$M:$M,J$4,NurserySupplement!$B:$B,B49)</f>
        <v>0</v>
      </c>
      <c r="K49" s="7"/>
      <c r="L49" s="7">
        <f>SUMIFS(HNPlaces!$AC:$AC,HNPlaces!$M:$M,L$4,HNPlaces!$Q:$Q,'June Payment'!$G49)</f>
        <v>0</v>
      </c>
      <c r="M49" s="7">
        <f>SUMIFS(HNPlaces!$AC:$AC,HNPlaces!$M:$M,M$4,HNPlaces!$Q:$Q,'June Payment'!$G49)</f>
        <v>0</v>
      </c>
      <c r="N49" s="7">
        <f>SUMIFS(HNPlaces!$AC:$AC,HNPlaces!$M:$M,N$4,HNPlaces!$Q:$Q,'June Payment'!$G49)</f>
        <v>0</v>
      </c>
      <c r="O49" s="7">
        <f>SUMIFS(HNPlaces!$AC:$AC,HNPlaces!$M:$M,O$4,HNPlaces!$Q:$Q,'June Payment'!$G49)</f>
        <v>0</v>
      </c>
      <c r="P49" s="7">
        <f>SUMIFS(HNPlaces!$AC:$AC,HNPlaces!$M:$M,P$4,HNPlaces!$Q:$Q,'June Payment'!$G49)</f>
        <v>0</v>
      </c>
      <c r="Q49" s="7">
        <f>SUMIFS(HNPlaces!$AC:$AC,HNPlaces!$M:$M,Q$4,HNPlaces!$Q:$Q,'June Payment'!$G49)</f>
        <v>0</v>
      </c>
      <c r="R49" s="7">
        <f>SUMIFS(HNPlaces!$AC:$AC,HNPlaces!$M:$M,R$4,HNPlaces!$Q:$Q,'June Payment'!$G49)</f>
        <v>0</v>
      </c>
      <c r="S49" s="7">
        <f>SUMIFS(HNTopUp!$AC:$AC,HNTopUp!$M:$M,S$4,HNTopUp!$B:$B,$B49)</f>
        <v>0</v>
      </c>
      <c r="T49" s="7">
        <f>SUMIFS(HNTopUp!$AC:$AC,HNTopUp!$M:$M,T$4,HNTopUp!$B:$B,$B49)</f>
        <v>7313.1384615384613</v>
      </c>
      <c r="U49" s="7">
        <f>SUMIFS(HNTopUp!$AC:$AC,HNTopUp!$M:$M,U$4,HNTopUp!$B:$B,$B49)</f>
        <v>0</v>
      </c>
      <c r="V49" s="7">
        <f>SUMIFS(HNTopUp!$AC:$AC,HNTopUp!$M:$M,V$4,HNTopUp!$B:$B,$B49)</f>
        <v>0</v>
      </c>
      <c r="W49" s="7">
        <f>SUMIFS(HNTopUp!$AC:$AC,HNTopUp!$M:$M,W$4,HNTopUp!$B:$B,$B49)</f>
        <v>0</v>
      </c>
      <c r="X49" s="7">
        <f>SUMIFS(HNTopUp!$AC:$AC,HNTopUp!$M:$M,X$4,HNTopUp!$B:$B,$B49)</f>
        <v>0</v>
      </c>
      <c r="Y49" s="7">
        <f>SUMIFS(HNTopUp!$AC:$AC,HNTopUp!$M:$M,Y$4,HNTopUp!$B:$B,$B49)</f>
        <v>0</v>
      </c>
      <c r="Z49" s="7">
        <f>SUMIFS(POST16!$AC:$AC,POST16!$M:$M,Z$4,POST16!$Q:$Q,'June Payment'!$G49)</f>
        <v>0</v>
      </c>
      <c r="AA49" s="7">
        <f>SUMIFS(POST16!$AC:$AC,POST16!$M:$M,AA$4,POST16!$Q:$Q,'June Payment'!$G49)</f>
        <v>0</v>
      </c>
      <c r="AB49" s="7">
        <f>SUMIFS(POST16!$AC:$AC,POST16!$M:$M,AB$4,POST16!$Q:$Q,'June Payment'!$G49)</f>
        <v>0</v>
      </c>
      <c r="AC49" s="7">
        <f>SUMIFS(POST16!$AC:$AC,POST16!$M:$M,AC$4,POST16!$Q:$Q,'June Payment'!$G49)</f>
        <v>0</v>
      </c>
      <c r="AD49" s="7">
        <f>SUMIFS(POST16!$AC:$AC,POST16!$M:$M,AD$4,POST16!$Q:$Q,'June Payment'!$G49)</f>
        <v>0</v>
      </c>
      <c r="AE49" s="7">
        <f>SUMIFS(MISC!$AC:$AC,MISC!$M:$M,AE$4,MISC!$Q:$Q,G49)</f>
        <v>0</v>
      </c>
      <c r="AF49" s="7">
        <f>SUMIFS(CSBG!AC:AC,CSBG!Q:Q,'June Payment'!$G49)</f>
        <v>0</v>
      </c>
      <c r="AG49" s="7">
        <f>SUMIFS('UFSM KS2'!AC:AC,'UFSM KS2'!E:E,"M",'UFSM KS2'!Q:Q,'June Payment'!G49)</f>
        <v>15702.289068514239</v>
      </c>
      <c r="AH49" s="5">
        <f t="shared" si="11"/>
        <v>113167.10584618415</v>
      </c>
      <c r="AI49" s="120">
        <f t="shared" si="2"/>
        <v>0</v>
      </c>
      <c r="AJ49" s="369">
        <f t="shared" si="3"/>
        <v>113167.10584618415</v>
      </c>
      <c r="AL49" s="490"/>
      <c r="AM49" s="490"/>
      <c r="AN49" s="518"/>
      <c r="AP49" s="388"/>
      <c r="AQ49" s="5"/>
      <c r="AS49" s="288"/>
      <c r="AT49" s="5"/>
    </row>
    <row r="50" spans="2:50" x14ac:dyDescent="0.3">
      <c r="B50">
        <v>3023311</v>
      </c>
      <c r="C50">
        <v>3311</v>
      </c>
      <c r="D50" t="s">
        <v>215</v>
      </c>
      <c r="E50" t="s">
        <v>748</v>
      </c>
      <c r="G50" t="s">
        <v>216</v>
      </c>
      <c r="H50" t="s">
        <v>217</v>
      </c>
      <c r="I50" s="7">
        <f>IFERROR(_xlfn.XLOOKUP(G50,'APT 25-26'!D:D,'APT 25-26'!CS:CS),"")</f>
        <v>159919.72921409007</v>
      </c>
      <c r="J50" s="7">
        <f>SUMIFS(NurserySupplement!$Z:$Z,NurserySupplement!$M:$M,J$4,NurserySupplement!$B:$B,B50)</f>
        <v>0</v>
      </c>
      <c r="K50" s="7"/>
      <c r="L50" s="7">
        <f>SUMIFS(HNPlaces!$AC:$AC,HNPlaces!$M:$M,L$4,HNPlaces!$Q:$Q,'June Payment'!$G50)</f>
        <v>0</v>
      </c>
      <c r="M50" s="7">
        <f>SUMIFS(HNPlaces!$AC:$AC,HNPlaces!$M:$M,M$4,HNPlaces!$Q:$Q,'June Payment'!$G50)</f>
        <v>0</v>
      </c>
      <c r="N50" s="7">
        <f>SUMIFS(HNPlaces!$AC:$AC,HNPlaces!$M:$M,N$4,HNPlaces!$Q:$Q,'June Payment'!$G50)</f>
        <v>0</v>
      </c>
      <c r="O50" s="7">
        <f>SUMIFS(HNPlaces!$AC:$AC,HNPlaces!$M:$M,O$4,HNPlaces!$Q:$Q,'June Payment'!$G50)</f>
        <v>0</v>
      </c>
      <c r="P50" s="7">
        <f>SUMIFS(HNPlaces!$AC:$AC,HNPlaces!$M:$M,P$4,HNPlaces!$Q:$Q,'June Payment'!$G50)</f>
        <v>0</v>
      </c>
      <c r="Q50" s="7">
        <f>SUMIFS(HNPlaces!$AC:$AC,HNPlaces!$M:$M,Q$4,HNPlaces!$Q:$Q,'June Payment'!$G50)</f>
        <v>0</v>
      </c>
      <c r="R50" s="7">
        <f>SUMIFS(HNPlaces!$AC:$AC,HNPlaces!$M:$M,R$4,HNPlaces!$Q:$Q,'June Payment'!$G50)</f>
        <v>0</v>
      </c>
      <c r="S50" s="7">
        <f>SUMIFS(HNTopUp!$AC:$AC,HNTopUp!$M:$M,S$4,HNTopUp!$B:$B,$B50)</f>
        <v>0</v>
      </c>
      <c r="T50" s="7">
        <f>SUMIFS(HNTopUp!$AC:$AC,HNTopUp!$M:$M,T$4,HNTopUp!$B:$B,$B50)</f>
        <v>6724.7685384615397</v>
      </c>
      <c r="U50" s="7">
        <f>SUMIFS(HNTopUp!$AC:$AC,HNTopUp!$M:$M,U$4,HNTopUp!$B:$B,$B50)</f>
        <v>0</v>
      </c>
      <c r="V50" s="7">
        <f>SUMIFS(HNTopUp!$AC:$AC,HNTopUp!$M:$M,V$4,HNTopUp!$B:$B,$B50)</f>
        <v>0</v>
      </c>
      <c r="W50" s="7">
        <f>SUMIFS(HNTopUp!$AC:$AC,HNTopUp!$M:$M,W$4,HNTopUp!$B:$B,$B50)</f>
        <v>248.23076923076923</v>
      </c>
      <c r="X50" s="7">
        <f>SUMIFS(HNTopUp!$AC:$AC,HNTopUp!$M:$M,X$4,HNTopUp!$B:$B,$B50)</f>
        <v>0</v>
      </c>
      <c r="Y50" s="7">
        <f>SUMIFS(HNTopUp!$AC:$AC,HNTopUp!$M:$M,Y$4,HNTopUp!$B:$B,$B50)</f>
        <v>0</v>
      </c>
      <c r="Z50" s="7">
        <f>SUMIFS(POST16!$AC:$AC,POST16!$M:$M,Z$4,POST16!$Q:$Q,'June Payment'!$G50)</f>
        <v>0</v>
      </c>
      <c r="AA50" s="7">
        <f>SUMIFS(POST16!$AC:$AC,POST16!$M:$M,AA$4,POST16!$Q:$Q,'June Payment'!$G50)</f>
        <v>0</v>
      </c>
      <c r="AB50" s="7">
        <f>SUMIFS(POST16!$AC:$AC,POST16!$M:$M,AB$4,POST16!$Q:$Q,'June Payment'!$G50)</f>
        <v>0</v>
      </c>
      <c r="AC50" s="7">
        <f>SUMIFS(POST16!$AC:$AC,POST16!$M:$M,AC$4,POST16!$Q:$Q,'June Payment'!$G50)</f>
        <v>0</v>
      </c>
      <c r="AD50" s="7">
        <f>SUMIFS(POST16!$AC:$AC,POST16!$M:$M,AD$4,POST16!$Q:$Q,'June Payment'!$G50)</f>
        <v>0</v>
      </c>
      <c r="AE50" s="7">
        <f>SUMIFS(MISC!$AC:$AC,MISC!$M:$M,AE$4,MISC!$Q:$Q,G50)</f>
        <v>0</v>
      </c>
      <c r="AF50" s="7">
        <f>SUMIFS(CSBG!AC:AC,CSBG!Q:Q,'June Payment'!$G50)</f>
        <v>0</v>
      </c>
      <c r="AG50" s="7">
        <f>SUMIFS('UFSM KS2'!AC:AC,'UFSM KS2'!E:E,"M",'UFSM KS2'!Q:Q,'June Payment'!G50)</f>
        <v>30148.395011547334</v>
      </c>
      <c r="AH50" s="5">
        <f t="shared" si="11"/>
        <v>197041.12353332972</v>
      </c>
      <c r="AI50" s="120">
        <f t="shared" si="2"/>
        <v>0</v>
      </c>
      <c r="AJ50" s="369">
        <f t="shared" si="3"/>
        <v>197041.12353332972</v>
      </c>
      <c r="AL50" s="490">
        <f>IFERROR(_xlfn.XLOOKUP(B50,'Monthly Payroll Deductions'!B:B,'Monthly Payroll Deductions'!AB:AB),"0")</f>
        <v>0</v>
      </c>
      <c r="AM50" s="490"/>
      <c r="AN50" s="518"/>
      <c r="AP50" s="388"/>
      <c r="AQ50" s="5"/>
      <c r="AS50" s="288"/>
      <c r="AT50" s="5"/>
    </row>
    <row r="51" spans="2:50" x14ac:dyDescent="0.3">
      <c r="B51">
        <v>3023312</v>
      </c>
      <c r="C51">
        <v>3312</v>
      </c>
      <c r="D51" t="s">
        <v>181</v>
      </c>
      <c r="E51" t="s">
        <v>748</v>
      </c>
      <c r="G51" t="s">
        <v>182</v>
      </c>
      <c r="H51" t="s">
        <v>183</v>
      </c>
      <c r="I51" s="7">
        <f>IFERROR(_xlfn.XLOOKUP(G51,'APT 25-26'!D:D,'APT 25-26'!CS:CS),"")</f>
        <v>92085.397638081122</v>
      </c>
      <c r="J51" s="7">
        <f>SUMIFS(NurserySupplement!$Z:$Z,NurserySupplement!$M:$M,J$4,NurserySupplement!$B:$B,B51)</f>
        <v>0</v>
      </c>
      <c r="K51" s="7"/>
      <c r="L51" s="7">
        <f>SUMIFS(HNPlaces!$AC:$AC,HNPlaces!$M:$M,L$4,HNPlaces!$Q:$Q,'June Payment'!$G51)</f>
        <v>0</v>
      </c>
      <c r="M51" s="7">
        <f>SUMIFS(HNPlaces!$AC:$AC,HNPlaces!$M:$M,M$4,HNPlaces!$Q:$Q,'June Payment'!$G51)</f>
        <v>0</v>
      </c>
      <c r="N51" s="7">
        <f>SUMIFS(HNPlaces!$AC:$AC,HNPlaces!$M:$M,N$4,HNPlaces!$Q:$Q,'June Payment'!$G51)</f>
        <v>0</v>
      </c>
      <c r="O51" s="7">
        <f>SUMIFS(HNPlaces!$AC:$AC,HNPlaces!$M:$M,O$4,HNPlaces!$Q:$Q,'June Payment'!$G51)</f>
        <v>0</v>
      </c>
      <c r="P51" s="7">
        <f>SUMIFS(HNPlaces!$AC:$AC,HNPlaces!$M:$M,P$4,HNPlaces!$Q:$Q,'June Payment'!$G51)</f>
        <v>0</v>
      </c>
      <c r="Q51" s="7">
        <f>SUMIFS(HNPlaces!$AC:$AC,HNPlaces!$M:$M,Q$4,HNPlaces!$Q:$Q,'June Payment'!$G51)</f>
        <v>0</v>
      </c>
      <c r="R51" s="7">
        <f>SUMIFS(HNPlaces!$AC:$AC,HNPlaces!$M:$M,R$4,HNPlaces!$Q:$Q,'June Payment'!$G51)</f>
        <v>0</v>
      </c>
      <c r="S51" s="7">
        <f>SUMIFS(HNTopUp!$AC:$AC,HNTopUp!$M:$M,S$4,HNTopUp!$B:$B,$B51)</f>
        <v>0</v>
      </c>
      <c r="T51" s="7">
        <f>SUMIFS(HNTopUp!$AC:$AC,HNTopUp!$M:$M,T$4,HNTopUp!$B:$B,$B51)</f>
        <v>9753.7820512820508</v>
      </c>
      <c r="U51" s="7">
        <f>SUMIFS(HNTopUp!$AC:$AC,HNTopUp!$M:$M,U$4,HNTopUp!$B:$B,$B51)</f>
        <v>0</v>
      </c>
      <c r="V51" s="7">
        <f>SUMIFS(HNTopUp!$AC:$AC,HNTopUp!$M:$M,V$4,HNTopUp!$B:$B,$B51)</f>
        <v>0</v>
      </c>
      <c r="W51" s="7">
        <f>SUMIFS(HNTopUp!$AC:$AC,HNTopUp!$M:$M,W$4,HNTopUp!$B:$B,$B51)</f>
        <v>0</v>
      </c>
      <c r="X51" s="7">
        <f>SUMIFS(HNTopUp!$AC:$AC,HNTopUp!$M:$M,X$4,HNTopUp!$B:$B,$B51)</f>
        <v>0</v>
      </c>
      <c r="Y51" s="7">
        <f>SUMIFS(HNTopUp!$AC:$AC,HNTopUp!$M:$M,Y$4,HNTopUp!$B:$B,$B51)</f>
        <v>0</v>
      </c>
      <c r="Z51" s="7">
        <f>SUMIFS(POST16!$AC:$AC,POST16!$M:$M,Z$4,POST16!$Q:$Q,'June Payment'!$G51)</f>
        <v>0</v>
      </c>
      <c r="AA51" s="7">
        <f>SUMIFS(POST16!$AC:$AC,POST16!$M:$M,AA$4,POST16!$Q:$Q,'June Payment'!$G51)</f>
        <v>0</v>
      </c>
      <c r="AB51" s="7">
        <f>SUMIFS(POST16!$AC:$AC,POST16!$M:$M,AB$4,POST16!$Q:$Q,'June Payment'!$G51)</f>
        <v>0</v>
      </c>
      <c r="AC51" s="7">
        <f>SUMIFS(POST16!$AC:$AC,POST16!$M:$M,AC$4,POST16!$Q:$Q,'June Payment'!$G51)</f>
        <v>0</v>
      </c>
      <c r="AD51" s="7">
        <f>SUMIFS(POST16!$AC:$AC,POST16!$M:$M,AD$4,POST16!$Q:$Q,'June Payment'!$G51)</f>
        <v>0</v>
      </c>
      <c r="AE51" s="7">
        <f>SUMIFS(MISC!$AC:$AC,MISC!$M:$M,AE$4,MISC!$Q:$Q,G51)</f>
        <v>0</v>
      </c>
      <c r="AF51" s="7">
        <f>SUMIFS(CSBG!AC:AC,CSBG!Q:Q,'June Payment'!$G51)</f>
        <v>0</v>
      </c>
      <c r="AG51" s="7">
        <f>SUMIFS('UFSM KS2'!AC:AC,'UFSM KS2'!E:E,"M",'UFSM KS2'!Q:Q,'June Payment'!G51)</f>
        <v>16487.403521939952</v>
      </c>
      <c r="AH51" s="5">
        <f t="shared" si="11"/>
        <v>118326.58321130312</v>
      </c>
      <c r="AI51" s="120">
        <f t="shared" si="2"/>
        <v>113906.17000000003</v>
      </c>
      <c r="AJ51" s="369">
        <f t="shared" si="3"/>
        <v>4420.4132113030937</v>
      </c>
      <c r="AK51" s="5"/>
      <c r="AL51" s="490">
        <f>IFERROR(_xlfn.XLOOKUP(B51,'Monthly Payroll Deductions'!B:B,'Monthly Payroll Deductions'!AB:AB),"0")</f>
        <v>0</v>
      </c>
      <c r="AM51" s="490">
        <f>IFERROR(_xlfn.XLOOKUP(G51,'Monthly Payroll Deductions'!E:E,'Monthly Payroll Deductions'!S:S),"0")</f>
        <v>113906.17000000003</v>
      </c>
      <c r="AN51" s="518">
        <f t="shared" si="4"/>
        <v>113906.17000000003</v>
      </c>
      <c r="AO51" s="120">
        <f>IFERROR(IF(AH51&gt;AM51,AM51,AH51-1),"")</f>
        <v>113906.17000000003</v>
      </c>
      <c r="AP51" s="49">
        <f>AH51-AO51</f>
        <v>4420.4132113030937</v>
      </c>
      <c r="AQ51" s="490"/>
      <c r="AR51" s="469">
        <f>AO51+AQ51</f>
        <v>113906.17000000003</v>
      </c>
      <c r="AS51" s="49">
        <f>AP51-AQ51</f>
        <v>4420.4132113030937</v>
      </c>
      <c r="AT51" s="5"/>
      <c r="AW51" s="120"/>
    </row>
    <row r="52" spans="2:50" x14ac:dyDescent="0.3">
      <c r="B52">
        <v>3023313</v>
      </c>
      <c r="C52">
        <v>3313</v>
      </c>
      <c r="D52" t="s">
        <v>247</v>
      </c>
      <c r="E52" t="s">
        <v>748</v>
      </c>
      <c r="G52" t="s">
        <v>248</v>
      </c>
      <c r="H52" t="s">
        <v>249</v>
      </c>
      <c r="I52" s="7">
        <f>IFERROR(_xlfn.XLOOKUP(G52,'APT 25-26'!D:D,'APT 25-26'!CS:CS),"")</f>
        <v>89099.781494739596</v>
      </c>
      <c r="J52" s="7">
        <f>SUMIFS(NurserySupplement!$Z:$Z,NurserySupplement!$M:$M,J$4,NurserySupplement!$B:$B,B52)</f>
        <v>0</v>
      </c>
      <c r="K52" s="7"/>
      <c r="L52" s="7">
        <f>SUMIFS(HNPlaces!$AC:$AC,HNPlaces!$M:$M,L$4,HNPlaces!$Q:$Q,'June Payment'!$G52)</f>
        <v>0</v>
      </c>
      <c r="M52" s="7">
        <f>SUMIFS(HNPlaces!$AC:$AC,HNPlaces!$M:$M,M$4,HNPlaces!$Q:$Q,'June Payment'!$G52)</f>
        <v>0</v>
      </c>
      <c r="N52" s="7">
        <f>SUMIFS(HNPlaces!$AC:$AC,HNPlaces!$M:$M,N$4,HNPlaces!$Q:$Q,'June Payment'!$G52)</f>
        <v>0</v>
      </c>
      <c r="O52" s="7">
        <f>SUMIFS(HNPlaces!$AC:$AC,HNPlaces!$M:$M,O$4,HNPlaces!$Q:$Q,'June Payment'!$G52)</f>
        <v>0</v>
      </c>
      <c r="P52" s="7">
        <f>SUMIFS(HNPlaces!$AC:$AC,HNPlaces!$M:$M,P$4,HNPlaces!$Q:$Q,'June Payment'!$G52)</f>
        <v>0</v>
      </c>
      <c r="Q52" s="7">
        <f>SUMIFS(HNPlaces!$AC:$AC,HNPlaces!$M:$M,Q$4,HNPlaces!$Q:$Q,'June Payment'!$G52)</f>
        <v>0</v>
      </c>
      <c r="R52" s="7">
        <f>SUMIFS(HNPlaces!$AC:$AC,HNPlaces!$M:$M,R$4,HNPlaces!$Q:$Q,'June Payment'!$G52)</f>
        <v>0</v>
      </c>
      <c r="S52" s="7">
        <f>SUMIFS(HNTopUp!$AC:$AC,HNTopUp!$M:$M,S$4,HNTopUp!$B:$B,$B52)</f>
        <v>0</v>
      </c>
      <c r="T52" s="7">
        <f>SUMIFS(HNTopUp!$AC:$AC,HNTopUp!$M:$M,T$4,HNTopUp!$B:$B,$B52)</f>
        <v>8884.6522307692321</v>
      </c>
      <c r="U52" s="7">
        <f>SUMIFS(HNTopUp!$AC:$AC,HNTopUp!$M:$M,U$4,HNTopUp!$B:$B,$B52)</f>
        <v>0</v>
      </c>
      <c r="V52" s="7">
        <f>SUMIFS(HNTopUp!$AC:$AC,HNTopUp!$M:$M,V$4,HNTopUp!$B:$B,$B52)</f>
        <v>0</v>
      </c>
      <c r="W52" s="7">
        <f>SUMIFS(HNTopUp!$AC:$AC,HNTopUp!$M:$M,W$4,HNTopUp!$B:$B,$B52)</f>
        <v>0</v>
      </c>
      <c r="X52" s="7">
        <f>SUMIFS(HNTopUp!$AC:$AC,HNTopUp!$M:$M,X$4,HNTopUp!$B:$B,$B52)</f>
        <v>0</v>
      </c>
      <c r="Y52" s="7">
        <f>SUMIFS(HNTopUp!$AC:$AC,HNTopUp!$M:$M,Y$4,HNTopUp!$B:$B,$B52)</f>
        <v>0</v>
      </c>
      <c r="Z52" s="7">
        <f>SUMIFS(POST16!$AC:$AC,POST16!$M:$M,Z$4,POST16!$Q:$Q,'June Payment'!$G52)</f>
        <v>0</v>
      </c>
      <c r="AA52" s="7">
        <f>SUMIFS(POST16!$AC:$AC,POST16!$M:$M,AA$4,POST16!$Q:$Q,'June Payment'!$G52)</f>
        <v>0</v>
      </c>
      <c r="AB52" s="7">
        <f>SUMIFS(POST16!$AC:$AC,POST16!$M:$M,AB$4,POST16!$Q:$Q,'June Payment'!$G52)</f>
        <v>0</v>
      </c>
      <c r="AC52" s="7">
        <f>SUMIFS(POST16!$AC:$AC,POST16!$M:$M,AC$4,POST16!$Q:$Q,'June Payment'!$G52)</f>
        <v>0</v>
      </c>
      <c r="AD52" s="7">
        <f>SUMIFS(POST16!$AC:$AC,POST16!$M:$M,AD$4,POST16!$Q:$Q,'June Payment'!$G52)</f>
        <v>0</v>
      </c>
      <c r="AE52" s="7">
        <f>SUMIFS(MISC!$AC:$AC,MISC!$M:$M,AE$4,MISC!$Q:$Q,G52)</f>
        <v>0</v>
      </c>
      <c r="AF52" s="7">
        <f>SUMIFS(CSBG!AC:AC,CSBG!Q:Q,'June Payment'!$G52)</f>
        <v>0</v>
      </c>
      <c r="AG52" s="7">
        <f>SUMIFS('UFSM KS2'!AC:AC,'UFSM KS2'!E:E,"M",'UFSM KS2'!Q:Q,'June Payment'!G52)</f>
        <v>11619.693910700538</v>
      </c>
      <c r="AH52" s="5">
        <f t="shared" si="11"/>
        <v>109604.12763620936</v>
      </c>
      <c r="AI52" s="120">
        <f t="shared" si="2"/>
        <v>109603.12763620936</v>
      </c>
      <c r="AJ52" s="369">
        <f t="shared" si="3"/>
        <v>1</v>
      </c>
      <c r="AL52" s="490">
        <f>IFERROR(_xlfn.XLOOKUP(B52,'Monthly Payroll Deductions'!B:B,'Monthly Payroll Deductions'!AB:AB),"0")</f>
        <v>0</v>
      </c>
      <c r="AM52" s="490">
        <f>IFERROR(_xlfn.XLOOKUP(G52,'Monthly Payroll Deductions'!E:E,'Monthly Payroll Deductions'!S:S),"0")</f>
        <v>110426.04000000001</v>
      </c>
      <c r="AN52" s="518">
        <f t="shared" si="4"/>
        <v>110426.04000000001</v>
      </c>
      <c r="AO52" s="120">
        <f>IFERROR(IF(AH52&gt;AM52,AM52,AH52-1),"")</f>
        <v>109603.12763620936</v>
      </c>
      <c r="AP52" s="49">
        <f>AH52-AO52</f>
        <v>1</v>
      </c>
      <c r="AQ52" s="490"/>
      <c r="AR52" s="469">
        <f>AO52+AQ52</f>
        <v>109603.12763620936</v>
      </c>
      <c r="AS52" s="49">
        <f>AP52-AQ52</f>
        <v>1</v>
      </c>
      <c r="AT52" s="5"/>
      <c r="AW52" s="120"/>
    </row>
    <row r="53" spans="2:50" x14ac:dyDescent="0.3">
      <c r="B53">
        <v>3023314</v>
      </c>
      <c r="C53">
        <v>3314</v>
      </c>
      <c r="D53" t="s">
        <v>97</v>
      </c>
      <c r="E53" t="s">
        <v>748</v>
      </c>
      <c r="G53" t="s">
        <v>98</v>
      </c>
      <c r="H53" t="s">
        <v>99</v>
      </c>
      <c r="I53" s="7">
        <f>IFERROR(_xlfn.XLOOKUP(G53,'APT 25-26'!D:D,'APT 25-26'!CS:CS),"")</f>
        <v>91618.662483489199</v>
      </c>
      <c r="J53" s="7">
        <f>SUMIFS(NurserySupplement!$Z:$Z,NurserySupplement!$M:$M,J$4,NurserySupplement!$B:$B,B53)</f>
        <v>0</v>
      </c>
      <c r="K53" s="7"/>
      <c r="L53" s="7">
        <f>SUMIFS(HNPlaces!$AC:$AC,HNPlaces!$M:$M,L$4,HNPlaces!$Q:$Q,'June Payment'!$G53)</f>
        <v>0</v>
      </c>
      <c r="M53" s="7">
        <f>SUMIFS(HNPlaces!$AC:$AC,HNPlaces!$M:$M,M$4,HNPlaces!$Q:$Q,'June Payment'!$G53)</f>
        <v>0</v>
      </c>
      <c r="N53" s="7">
        <f>SUMIFS(HNPlaces!$AC:$AC,HNPlaces!$M:$M,N$4,HNPlaces!$Q:$Q,'June Payment'!$G53)</f>
        <v>0</v>
      </c>
      <c r="O53" s="7">
        <f>SUMIFS(HNPlaces!$AC:$AC,HNPlaces!$M:$M,O$4,HNPlaces!$Q:$Q,'June Payment'!$G53)</f>
        <v>0</v>
      </c>
      <c r="P53" s="7">
        <f>SUMIFS(HNPlaces!$AC:$AC,HNPlaces!$M:$M,P$4,HNPlaces!$Q:$Q,'June Payment'!$G53)</f>
        <v>0</v>
      </c>
      <c r="Q53" s="7">
        <f>SUMIFS(HNPlaces!$AC:$AC,HNPlaces!$M:$M,Q$4,HNPlaces!$Q:$Q,'June Payment'!$G53)</f>
        <v>0</v>
      </c>
      <c r="R53" s="7">
        <f>SUMIFS(HNPlaces!$AC:$AC,HNPlaces!$M:$M,R$4,HNPlaces!$Q:$Q,'June Payment'!$G53)</f>
        <v>0</v>
      </c>
      <c r="S53" s="7">
        <f>SUMIFS(HNTopUp!$AC:$AC,HNTopUp!$M:$M,S$4,HNTopUp!$B:$B,$B53)</f>
        <v>0</v>
      </c>
      <c r="T53" s="7">
        <f>SUMIFS(HNTopUp!$AC:$AC,HNTopUp!$M:$M,T$4,HNTopUp!$B:$B,$B53)</f>
        <v>7132.6410256410263</v>
      </c>
      <c r="U53" s="7">
        <f>SUMIFS(HNTopUp!$AC:$AC,HNTopUp!$M:$M,U$4,HNTopUp!$B:$B,$B53)</f>
        <v>0</v>
      </c>
      <c r="V53" s="7">
        <f>SUMIFS(HNTopUp!$AC:$AC,HNTopUp!$M:$M,V$4,HNTopUp!$B:$B,$B53)</f>
        <v>0</v>
      </c>
      <c r="W53" s="7">
        <f>SUMIFS(HNTopUp!$AC:$AC,HNTopUp!$M:$M,W$4,HNTopUp!$B:$B,$B53)</f>
        <v>0</v>
      </c>
      <c r="X53" s="7">
        <f>SUMIFS(HNTopUp!$AC:$AC,HNTopUp!$M:$M,X$4,HNTopUp!$B:$B,$B53)</f>
        <v>0</v>
      </c>
      <c r="Y53" s="7">
        <f>SUMIFS(HNTopUp!$AC:$AC,HNTopUp!$M:$M,Y$4,HNTopUp!$B:$B,$B53)</f>
        <v>0</v>
      </c>
      <c r="Z53" s="7">
        <f>SUMIFS(POST16!$AC:$AC,POST16!$M:$M,Z$4,POST16!$Q:$Q,'June Payment'!$G53)</f>
        <v>0</v>
      </c>
      <c r="AA53" s="7">
        <f>SUMIFS(POST16!$AC:$AC,POST16!$M:$M,AA$4,POST16!$Q:$Q,'June Payment'!$G53)</f>
        <v>0</v>
      </c>
      <c r="AB53" s="7">
        <f>SUMIFS(POST16!$AC:$AC,POST16!$M:$M,AB$4,POST16!$Q:$Q,'June Payment'!$G53)</f>
        <v>0</v>
      </c>
      <c r="AC53" s="7">
        <f>SUMIFS(POST16!$AC:$AC,POST16!$M:$M,AC$4,POST16!$Q:$Q,'June Payment'!$G53)</f>
        <v>0</v>
      </c>
      <c r="AD53" s="7">
        <f>SUMIFS(POST16!$AC:$AC,POST16!$M:$M,AD$4,POST16!$Q:$Q,'June Payment'!$G53)</f>
        <v>0</v>
      </c>
      <c r="AE53" s="7">
        <f>SUMIFS(MISC!$AC:$AC,MISC!$M:$M,AE$4,MISC!$Q:$Q,G53)</f>
        <v>0</v>
      </c>
      <c r="AF53" s="7">
        <f>SUMIFS(CSBG!AC:AC,CSBG!Q:Q,'June Payment'!$G53)</f>
        <v>0</v>
      </c>
      <c r="AG53" s="7">
        <f>SUMIFS('UFSM KS2'!AC:AC,'UFSM KS2'!E:E,"M",'UFSM KS2'!Q:Q,'June Payment'!G53)</f>
        <v>14760.151724403386</v>
      </c>
      <c r="AH53" s="5">
        <f t="shared" si="11"/>
        <v>113511.45523353362</v>
      </c>
      <c r="AI53" s="120">
        <f t="shared" si="2"/>
        <v>0</v>
      </c>
      <c r="AJ53" s="369">
        <f t="shared" si="3"/>
        <v>113511.45523353362</v>
      </c>
      <c r="AL53" s="490"/>
      <c r="AM53" s="490"/>
      <c r="AN53" s="518"/>
      <c r="AP53" s="388"/>
      <c r="AQ53" s="5"/>
      <c r="AS53" s="288"/>
      <c r="AT53" s="5"/>
    </row>
    <row r="54" spans="2:50" x14ac:dyDescent="0.3">
      <c r="B54">
        <v>3023315</v>
      </c>
      <c r="C54">
        <v>3315</v>
      </c>
      <c r="D54" t="s">
        <v>229</v>
      </c>
      <c r="G54" t="s">
        <v>230</v>
      </c>
      <c r="H54" t="s">
        <v>231</v>
      </c>
      <c r="I54" s="7">
        <f>IFERROR(_xlfn.XLOOKUP(G54,'APT 25-26'!D:D,'APT 25-26'!CS:CS),"")</f>
        <v>85331.676533136968</v>
      </c>
      <c r="J54" s="7">
        <f>SUMIFS(NurserySupplement!$Z:$Z,NurserySupplement!$M:$M,J$4,NurserySupplement!$B:$B,B54)</f>
        <v>0</v>
      </c>
      <c r="K54" s="7"/>
      <c r="L54" s="7">
        <f>SUMIFS(HNPlaces!$AC:$AC,HNPlaces!$M:$M,L$4,HNPlaces!$Q:$Q,'June Payment'!$G54)</f>
        <v>0</v>
      </c>
      <c r="M54" s="7">
        <f>SUMIFS(HNPlaces!$AC:$AC,HNPlaces!$M:$M,M$4,HNPlaces!$Q:$Q,'June Payment'!$G54)</f>
        <v>0</v>
      </c>
      <c r="N54" s="7">
        <f>SUMIFS(HNPlaces!$AC:$AC,HNPlaces!$M:$M,N$4,HNPlaces!$Q:$Q,'June Payment'!$G54)</f>
        <v>0</v>
      </c>
      <c r="O54" s="7">
        <f>SUMIFS(HNPlaces!$AC:$AC,HNPlaces!$M:$M,O$4,HNPlaces!$Q:$Q,'June Payment'!$G54)</f>
        <v>0</v>
      </c>
      <c r="P54" s="7">
        <f>SUMIFS(HNPlaces!$AC:$AC,HNPlaces!$M:$M,P$4,HNPlaces!$Q:$Q,'June Payment'!$G54)</f>
        <v>0</v>
      </c>
      <c r="Q54" s="7">
        <f>SUMIFS(HNPlaces!$AC:$AC,HNPlaces!$M:$M,Q$4,HNPlaces!$Q:$Q,'June Payment'!$G54)</f>
        <v>0</v>
      </c>
      <c r="R54" s="7">
        <f>SUMIFS(HNPlaces!$AC:$AC,HNPlaces!$M:$M,R$4,HNPlaces!$Q:$Q,'June Payment'!$G54)</f>
        <v>0</v>
      </c>
      <c r="S54" s="7">
        <f>SUMIFS(HNTopUp!$AC:$AC,HNTopUp!$M:$M,S$4,HNTopUp!$B:$B,$B54)</f>
        <v>0</v>
      </c>
      <c r="T54" s="7">
        <f>SUMIFS(HNTopUp!$AC:$AC,HNTopUp!$M:$M,T$4,HNTopUp!$B:$B,$B54)</f>
        <v>1864.1538461538462</v>
      </c>
      <c r="U54" s="7">
        <f>SUMIFS(HNTopUp!$AC:$AC,HNTopUp!$M:$M,U$4,HNTopUp!$B:$B,$B54)</f>
        <v>0</v>
      </c>
      <c r="V54" s="7">
        <f>SUMIFS(HNTopUp!$AC:$AC,HNTopUp!$M:$M,V$4,HNTopUp!$B:$B,$B54)</f>
        <v>0</v>
      </c>
      <c r="W54" s="7">
        <f>SUMIFS(HNTopUp!$AC:$AC,HNTopUp!$M:$M,W$4,HNTopUp!$B:$B,$B54)</f>
        <v>0</v>
      </c>
      <c r="X54" s="7">
        <f>SUMIFS(HNTopUp!$AC:$AC,HNTopUp!$M:$M,X$4,HNTopUp!$B:$B,$B54)</f>
        <v>0</v>
      </c>
      <c r="Y54" s="7">
        <f>SUMIFS(HNTopUp!$AC:$AC,HNTopUp!$M:$M,Y$4,HNTopUp!$B:$B,$B54)</f>
        <v>0</v>
      </c>
      <c r="Z54" s="7">
        <f>SUMIFS(POST16!$AC:$AC,POST16!$M:$M,Z$4,POST16!$Q:$Q,'June Payment'!$G54)</f>
        <v>0</v>
      </c>
      <c r="AA54" s="7">
        <f>SUMIFS(POST16!$AC:$AC,POST16!$M:$M,AA$4,POST16!$Q:$Q,'June Payment'!$G54)</f>
        <v>0</v>
      </c>
      <c r="AB54" s="7">
        <f>SUMIFS(POST16!$AC:$AC,POST16!$M:$M,AB$4,POST16!$Q:$Q,'June Payment'!$G54)</f>
        <v>0</v>
      </c>
      <c r="AC54" s="7">
        <f>SUMIFS(POST16!$AC:$AC,POST16!$M:$M,AC$4,POST16!$Q:$Q,'June Payment'!$G54)</f>
        <v>0</v>
      </c>
      <c r="AD54" s="7">
        <f>SUMIFS(POST16!$AC:$AC,POST16!$M:$M,AD$4,POST16!$Q:$Q,'June Payment'!$G54)</f>
        <v>0</v>
      </c>
      <c r="AE54" s="7">
        <f>SUMIFS(MISC!$AC:$AC,MISC!$M:$M,AE$4,MISC!$Q:$Q,G54)</f>
        <v>0</v>
      </c>
      <c r="AF54" s="7">
        <f>SUMIFS(CSBG!AC:AC,CSBG!Q:Q,'June Payment'!$G54)</f>
        <v>0</v>
      </c>
      <c r="AG54" s="7">
        <f>SUMIFS('UFSM KS2'!AC:AC,'UFSM KS2'!E:E,"M",'UFSM KS2'!Q:Q,'June Payment'!G54)</f>
        <v>17900.609538106233</v>
      </c>
      <c r="AH54" s="5">
        <f t="shared" si="11"/>
        <v>105096.43991739705</v>
      </c>
      <c r="AI54" s="120">
        <f t="shared" si="2"/>
        <v>0</v>
      </c>
      <c r="AJ54" s="369">
        <f t="shared" si="3"/>
        <v>105096.43991739705</v>
      </c>
      <c r="AL54" s="490"/>
      <c r="AM54" s="490"/>
      <c r="AN54" s="518"/>
      <c r="AP54" s="388"/>
      <c r="AQ54" s="5"/>
      <c r="AS54" s="288"/>
      <c r="AT54" s="5"/>
    </row>
    <row r="55" spans="2:50" x14ac:dyDescent="0.3">
      <c r="B55">
        <v>3023316</v>
      </c>
      <c r="C55">
        <v>3316</v>
      </c>
      <c r="D55" t="s">
        <v>157</v>
      </c>
      <c r="E55" t="s">
        <v>748</v>
      </c>
      <c r="G55" t="s">
        <v>158</v>
      </c>
      <c r="H55" t="s">
        <v>159</v>
      </c>
      <c r="I55" s="7">
        <f>IFERROR(_xlfn.XLOOKUP(G55,'APT 25-26'!D:D,'APT 25-26'!CS:CS),"")</f>
        <v>89192.260774573762</v>
      </c>
      <c r="J55" s="7">
        <f>SUMIFS(NurserySupplement!$Z:$Z,NurserySupplement!$M:$M,J$4,NurserySupplement!$B:$B,B55)</f>
        <v>0</v>
      </c>
      <c r="K55" s="7"/>
      <c r="L55" s="7">
        <f>SUMIFS(HNPlaces!$AC:$AC,HNPlaces!$M:$M,L$4,HNPlaces!$Q:$Q,'June Payment'!$G55)</f>
        <v>0</v>
      </c>
      <c r="M55" s="7">
        <f>SUMIFS(HNPlaces!$AC:$AC,HNPlaces!$M:$M,M$4,HNPlaces!$Q:$Q,'June Payment'!$G55)</f>
        <v>0</v>
      </c>
      <c r="N55" s="7">
        <f>SUMIFS(HNPlaces!$AC:$AC,HNPlaces!$M:$M,N$4,HNPlaces!$Q:$Q,'June Payment'!$G55)</f>
        <v>0</v>
      </c>
      <c r="O55" s="7">
        <f>SUMIFS(HNPlaces!$AC:$AC,HNPlaces!$M:$M,O$4,HNPlaces!$Q:$Q,'June Payment'!$G55)</f>
        <v>0</v>
      </c>
      <c r="P55" s="7">
        <f>SUMIFS(HNPlaces!$AC:$AC,HNPlaces!$M:$M,P$4,HNPlaces!$Q:$Q,'June Payment'!$G55)</f>
        <v>0</v>
      </c>
      <c r="Q55" s="7">
        <f>SUMIFS(HNPlaces!$AC:$AC,HNPlaces!$M:$M,Q$4,HNPlaces!$Q:$Q,'June Payment'!$G55)</f>
        <v>0</v>
      </c>
      <c r="R55" s="7">
        <f>SUMIFS(HNPlaces!$AC:$AC,HNPlaces!$M:$M,R$4,HNPlaces!$Q:$Q,'June Payment'!$G55)</f>
        <v>0</v>
      </c>
      <c r="S55" s="7">
        <f>SUMIFS(HNTopUp!$AC:$AC,HNTopUp!$M:$M,S$4,HNTopUp!$B:$B,$B55)</f>
        <v>0</v>
      </c>
      <c r="T55" s="7">
        <f>SUMIFS(HNTopUp!$AC:$AC,HNTopUp!$M:$M,T$4,HNTopUp!$B:$B,$B55)</f>
        <v>6248.2692307692314</v>
      </c>
      <c r="U55" s="7">
        <f>SUMIFS(HNTopUp!$AC:$AC,HNTopUp!$M:$M,U$4,HNTopUp!$B:$B,$B55)</f>
        <v>0</v>
      </c>
      <c r="V55" s="7">
        <f>SUMIFS(HNTopUp!$AC:$AC,HNTopUp!$M:$M,V$4,HNTopUp!$B:$B,$B55)</f>
        <v>0</v>
      </c>
      <c r="W55" s="7">
        <f>SUMIFS(HNTopUp!$AC:$AC,HNTopUp!$M:$M,W$4,HNTopUp!$B:$B,$B55)</f>
        <v>0</v>
      </c>
      <c r="X55" s="7">
        <f>SUMIFS(HNTopUp!$AC:$AC,HNTopUp!$M:$M,X$4,HNTopUp!$B:$B,$B55)</f>
        <v>0</v>
      </c>
      <c r="Y55" s="7">
        <f>SUMIFS(HNTopUp!$AC:$AC,HNTopUp!$M:$M,Y$4,HNTopUp!$B:$B,$B55)</f>
        <v>0</v>
      </c>
      <c r="Z55" s="7">
        <f>SUMIFS(POST16!$AC:$AC,POST16!$M:$M,Z$4,POST16!$Q:$Q,'June Payment'!$G55)</f>
        <v>0</v>
      </c>
      <c r="AA55" s="7">
        <f>SUMIFS(POST16!$AC:$AC,POST16!$M:$M,AA$4,POST16!$Q:$Q,'June Payment'!$G55)</f>
        <v>0</v>
      </c>
      <c r="AB55" s="7">
        <f>SUMIFS(POST16!$AC:$AC,POST16!$M:$M,AB$4,POST16!$Q:$Q,'June Payment'!$G55)</f>
        <v>0</v>
      </c>
      <c r="AC55" s="7">
        <f>SUMIFS(POST16!$AC:$AC,POST16!$M:$M,AC$4,POST16!$Q:$Q,'June Payment'!$G55)</f>
        <v>0</v>
      </c>
      <c r="AD55" s="7">
        <f>SUMIFS(POST16!$AC:$AC,POST16!$M:$M,AD$4,POST16!$Q:$Q,'June Payment'!$G55)</f>
        <v>0</v>
      </c>
      <c r="AE55" s="7">
        <f>SUMIFS(MISC!$AC:$AC,MISC!$M:$M,AE$4,MISC!$Q:$Q,G55)</f>
        <v>0</v>
      </c>
      <c r="AF55" s="7">
        <f>SUMIFS(CSBG!AC:AC,CSBG!Q:Q,'June Payment'!$G55)</f>
        <v>0</v>
      </c>
      <c r="AG55" s="7">
        <f>SUMIFS('UFSM KS2'!AC:AC,'UFSM KS2'!E:E,"M",'UFSM KS2'!Q:Q,'June Payment'!G55)</f>
        <v>16644.426412625093</v>
      </c>
      <c r="AH55" s="5">
        <f t="shared" si="11"/>
        <v>112084.95641796809</v>
      </c>
      <c r="AI55" s="120">
        <f t="shared" si="2"/>
        <v>101147.23999999996</v>
      </c>
      <c r="AJ55" s="369">
        <f t="shared" si="3"/>
        <v>10937.716417968128</v>
      </c>
      <c r="AK55" s="120"/>
      <c r="AL55" s="490">
        <f>IFERROR(_xlfn.XLOOKUP(B55,'Monthly Payroll Deductions'!B:B,'Monthly Payroll Deductions'!AB:AB),"0")</f>
        <v>0</v>
      </c>
      <c r="AM55" s="490">
        <f>IFERROR(_xlfn.XLOOKUP(G55,'Monthly Payroll Deductions'!E:E,'Monthly Payroll Deductions'!S:S),"0")</f>
        <v>101147.23999999996</v>
      </c>
      <c r="AN55" s="518">
        <f t="shared" si="4"/>
        <v>101147.23999999996</v>
      </c>
      <c r="AO55" s="120">
        <f t="shared" ref="AO55:AO65" si="12">IFERROR(IF(AH55&gt;AM55,AM55,AH55-1),"")</f>
        <v>101147.23999999996</v>
      </c>
      <c r="AP55" s="49">
        <f t="shared" ref="AP55:AP65" si="13">AH55-AO55</f>
        <v>10937.716417968128</v>
      </c>
      <c r="AQ55" s="490"/>
      <c r="AR55" s="469">
        <f t="shared" ref="AR55:AR65" si="14">AO55+AQ55</f>
        <v>101147.23999999996</v>
      </c>
      <c r="AS55" s="49">
        <f t="shared" ref="AS55:AS65" si="15">AP55-AQ55</f>
        <v>10937.716417968128</v>
      </c>
      <c r="AT55" s="5"/>
      <c r="AX55" s="490"/>
    </row>
    <row r="56" spans="2:50" x14ac:dyDescent="0.3">
      <c r="B56">
        <v>3023317</v>
      </c>
      <c r="C56">
        <v>3317</v>
      </c>
      <c r="D56" t="s">
        <v>133</v>
      </c>
      <c r="E56" t="s">
        <v>748</v>
      </c>
      <c r="G56" t="s">
        <v>134</v>
      </c>
      <c r="H56" t="s">
        <v>135</v>
      </c>
      <c r="I56" s="7">
        <f>IFERROR(_xlfn.XLOOKUP(G56,'APT 25-26'!D:D,'APT 25-26'!CS:CS),"")</f>
        <v>92193.447196396563</v>
      </c>
      <c r="J56" s="7">
        <f>SUMIFS(NurserySupplement!$Z:$Z,NurserySupplement!$M:$M,J$4,NurserySupplement!$B:$B,B56)</f>
        <v>0</v>
      </c>
      <c r="K56" s="7"/>
      <c r="L56" s="7">
        <f>SUMIFS(HNPlaces!$AC:$AC,HNPlaces!$M:$M,L$4,HNPlaces!$Q:$Q,'June Payment'!$G56)</f>
        <v>0</v>
      </c>
      <c r="M56" s="7">
        <f>SUMIFS(HNPlaces!$AC:$AC,HNPlaces!$M:$M,M$4,HNPlaces!$Q:$Q,'June Payment'!$G56)</f>
        <v>0</v>
      </c>
      <c r="N56" s="7">
        <f>SUMIFS(HNPlaces!$AC:$AC,HNPlaces!$M:$M,N$4,HNPlaces!$Q:$Q,'June Payment'!$G56)</f>
        <v>0</v>
      </c>
      <c r="O56" s="7">
        <f>SUMIFS(HNPlaces!$AC:$AC,HNPlaces!$M:$M,O$4,HNPlaces!$Q:$Q,'June Payment'!$G56)</f>
        <v>0</v>
      </c>
      <c r="P56" s="7">
        <f>SUMIFS(HNPlaces!$AC:$AC,HNPlaces!$M:$M,P$4,HNPlaces!$Q:$Q,'June Payment'!$G56)</f>
        <v>0</v>
      </c>
      <c r="Q56" s="7">
        <f>SUMIFS(HNPlaces!$AC:$AC,HNPlaces!$M:$M,Q$4,HNPlaces!$Q:$Q,'June Payment'!$G56)</f>
        <v>0</v>
      </c>
      <c r="R56" s="7">
        <f>SUMIFS(HNPlaces!$AC:$AC,HNPlaces!$M:$M,R$4,HNPlaces!$Q:$Q,'June Payment'!$G56)</f>
        <v>0</v>
      </c>
      <c r="S56" s="7">
        <f>SUMIFS(HNTopUp!$AC:$AC,HNTopUp!$M:$M,S$4,HNTopUp!$B:$B,$B56)</f>
        <v>0</v>
      </c>
      <c r="T56" s="7">
        <f>SUMIFS(HNTopUp!$AC:$AC,HNTopUp!$M:$M,T$4,HNTopUp!$B:$B,$B56)</f>
        <v>14294.642641025643</v>
      </c>
      <c r="U56" s="7">
        <f>SUMIFS(HNTopUp!$AC:$AC,HNTopUp!$M:$M,U$4,HNTopUp!$B:$B,$B56)</f>
        <v>0</v>
      </c>
      <c r="V56" s="7">
        <f>SUMIFS(HNTopUp!$AC:$AC,HNTopUp!$M:$M,V$4,HNTopUp!$B:$B,$B56)</f>
        <v>0</v>
      </c>
      <c r="W56" s="7">
        <f>SUMIFS(HNTopUp!$AC:$AC,HNTopUp!$M:$M,W$4,HNTopUp!$B:$B,$B56)</f>
        <v>88.230769230769241</v>
      </c>
      <c r="X56" s="7">
        <f>SUMIFS(HNTopUp!$AC:$AC,HNTopUp!$M:$M,X$4,HNTopUp!$B:$B,$B56)</f>
        <v>0</v>
      </c>
      <c r="Y56" s="7">
        <f>SUMIFS(HNTopUp!$AC:$AC,HNTopUp!$M:$M,Y$4,HNTopUp!$B:$B,$B56)</f>
        <v>0</v>
      </c>
      <c r="Z56" s="7">
        <f>SUMIFS(POST16!$AC:$AC,POST16!$M:$M,Z$4,POST16!$Q:$Q,'June Payment'!$G56)</f>
        <v>0</v>
      </c>
      <c r="AA56" s="7">
        <f>SUMIFS(POST16!$AC:$AC,POST16!$M:$M,AA$4,POST16!$Q:$Q,'June Payment'!$G56)</f>
        <v>0</v>
      </c>
      <c r="AB56" s="7">
        <f>SUMIFS(POST16!$AC:$AC,POST16!$M:$M,AB$4,POST16!$Q:$Q,'June Payment'!$G56)</f>
        <v>0</v>
      </c>
      <c r="AC56" s="7">
        <f>SUMIFS(POST16!$AC:$AC,POST16!$M:$M,AC$4,POST16!$Q:$Q,'June Payment'!$G56)</f>
        <v>0</v>
      </c>
      <c r="AD56" s="7">
        <f>SUMIFS(POST16!$AC:$AC,POST16!$M:$M,AD$4,POST16!$Q:$Q,'June Payment'!$G56)</f>
        <v>0</v>
      </c>
      <c r="AE56" s="7">
        <f>SUMIFS(MISC!$AC:$AC,MISC!$M:$M,AE$4,MISC!$Q:$Q,G56)</f>
        <v>0</v>
      </c>
      <c r="AF56" s="7">
        <f>SUMIFS(CSBG!AC:AC,CSBG!Q:Q,'June Payment'!$G56)</f>
        <v>0</v>
      </c>
      <c r="AG56" s="7">
        <f>SUMIFS('UFSM KS2'!AC:AC,'UFSM KS2'!E:E,"M",'UFSM KS2'!Q:Q,'June Payment'!G56)</f>
        <v>13346.945708237103</v>
      </c>
      <c r="AH56" s="5">
        <f t="shared" si="11"/>
        <v>119923.26631489008</v>
      </c>
      <c r="AI56" s="120">
        <f t="shared" si="2"/>
        <v>112609.74999999994</v>
      </c>
      <c r="AJ56" s="369">
        <f t="shared" si="3"/>
        <v>7313.5163148901338</v>
      </c>
      <c r="AL56" s="490">
        <f>IFERROR(_xlfn.XLOOKUP(B56,'Monthly Payroll Deductions'!B:B,'Monthly Payroll Deductions'!AB:AB),"0")</f>
        <v>0</v>
      </c>
      <c r="AM56" s="490">
        <f>IFERROR(_xlfn.XLOOKUP(G56,'Monthly Payroll Deductions'!E:E,'Monthly Payroll Deductions'!S:S),"0")</f>
        <v>112609.74999999994</v>
      </c>
      <c r="AN56" s="518">
        <f t="shared" si="4"/>
        <v>112609.74999999994</v>
      </c>
      <c r="AO56" s="120">
        <f t="shared" si="12"/>
        <v>112609.74999999994</v>
      </c>
      <c r="AP56" s="49">
        <f t="shared" si="13"/>
        <v>7313.5163148901338</v>
      </c>
      <c r="AQ56" s="490"/>
      <c r="AR56" s="469">
        <f t="shared" si="14"/>
        <v>112609.74999999994</v>
      </c>
      <c r="AS56" s="49">
        <f t="shared" si="15"/>
        <v>7313.5163148901338</v>
      </c>
      <c r="AT56" s="5"/>
      <c r="AW56" s="120"/>
    </row>
    <row r="57" spans="2:50" x14ac:dyDescent="0.3">
      <c r="B57">
        <v>3023500</v>
      </c>
      <c r="C57">
        <v>3500</v>
      </c>
      <c r="D57" t="s">
        <v>124</v>
      </c>
      <c r="E57" t="s">
        <v>748</v>
      </c>
      <c r="G57" t="s">
        <v>125</v>
      </c>
      <c r="H57" t="s">
        <v>126</v>
      </c>
      <c r="I57" s="7">
        <f>IFERROR(_xlfn.XLOOKUP(G57,'APT 25-26'!D:D,'APT 25-26'!CS:CS),"")</f>
        <v>76385.349984805303</v>
      </c>
      <c r="J57" s="7">
        <f>SUMIFS(NurserySupplement!$Z:$Z,NurserySupplement!$M:$M,J$4,NurserySupplement!$B:$B,B57)</f>
        <v>0</v>
      </c>
      <c r="K57" s="7"/>
      <c r="L57" s="7">
        <f>SUMIFS(HNPlaces!$AC:$AC,HNPlaces!$M:$M,L$4,HNPlaces!$Q:$Q,'June Payment'!$G57)</f>
        <v>0</v>
      </c>
      <c r="M57" s="7">
        <f>SUMIFS(HNPlaces!$AC:$AC,HNPlaces!$M:$M,M$4,HNPlaces!$Q:$Q,'June Payment'!$G57)</f>
        <v>0</v>
      </c>
      <c r="N57" s="7">
        <f>SUMIFS(HNPlaces!$AC:$AC,HNPlaces!$M:$M,N$4,HNPlaces!$Q:$Q,'June Payment'!$G57)</f>
        <v>0</v>
      </c>
      <c r="O57" s="7">
        <f>SUMIFS(HNPlaces!$AC:$AC,HNPlaces!$M:$M,O$4,HNPlaces!$Q:$Q,'June Payment'!$G57)</f>
        <v>0</v>
      </c>
      <c r="P57" s="7">
        <f>SUMIFS(HNPlaces!$AC:$AC,HNPlaces!$M:$M,P$4,HNPlaces!$Q:$Q,'June Payment'!$G57)</f>
        <v>0</v>
      </c>
      <c r="Q57" s="7">
        <f>SUMIFS(HNPlaces!$AC:$AC,HNPlaces!$M:$M,Q$4,HNPlaces!$Q:$Q,'June Payment'!$G57)</f>
        <v>0</v>
      </c>
      <c r="R57" s="7">
        <f>SUMIFS(HNPlaces!$AC:$AC,HNPlaces!$M:$M,R$4,HNPlaces!$Q:$Q,'June Payment'!$G57)</f>
        <v>0</v>
      </c>
      <c r="S57" s="7">
        <f>SUMIFS(HNTopUp!$AC:$AC,HNTopUp!$M:$M,S$4,HNTopUp!$B:$B,$B57)</f>
        <v>0</v>
      </c>
      <c r="T57" s="7">
        <f>SUMIFS(HNTopUp!$AC:$AC,HNTopUp!$M:$M,T$4,HNTopUp!$B:$B,$B57)</f>
        <v>7702.5776923076919</v>
      </c>
      <c r="U57" s="7">
        <f>SUMIFS(HNTopUp!$AC:$AC,HNTopUp!$M:$M,U$4,HNTopUp!$B:$B,$B57)</f>
        <v>0</v>
      </c>
      <c r="V57" s="7">
        <f>SUMIFS(HNTopUp!$AC:$AC,HNTopUp!$M:$M,V$4,HNTopUp!$B:$B,$B57)</f>
        <v>0</v>
      </c>
      <c r="W57" s="7">
        <f>SUMIFS(HNTopUp!$AC:$AC,HNTopUp!$M:$M,W$4,HNTopUp!$B:$B,$B57)</f>
        <v>0</v>
      </c>
      <c r="X57" s="7">
        <f>SUMIFS(HNTopUp!$AC:$AC,HNTopUp!$M:$M,X$4,HNTopUp!$B:$B,$B57)</f>
        <v>0</v>
      </c>
      <c r="Y57" s="7">
        <f>SUMIFS(HNTopUp!$AC:$AC,HNTopUp!$M:$M,Y$4,HNTopUp!$B:$B,$B57)</f>
        <v>0</v>
      </c>
      <c r="Z57" s="7">
        <f>SUMIFS(POST16!$AC:$AC,POST16!$M:$M,Z$4,POST16!$Q:$Q,'June Payment'!$G57)</f>
        <v>0</v>
      </c>
      <c r="AA57" s="7">
        <f>SUMIFS(POST16!$AC:$AC,POST16!$M:$M,AA$4,POST16!$Q:$Q,'June Payment'!$G57)</f>
        <v>0</v>
      </c>
      <c r="AB57" s="7">
        <f>SUMIFS(POST16!$AC:$AC,POST16!$M:$M,AB$4,POST16!$Q:$Q,'June Payment'!$G57)</f>
        <v>0</v>
      </c>
      <c r="AC57" s="7">
        <f>SUMIFS(POST16!$AC:$AC,POST16!$M:$M,AC$4,POST16!$Q:$Q,'June Payment'!$G57)</f>
        <v>0</v>
      </c>
      <c r="AD57" s="7">
        <f>SUMIFS(POST16!$AC:$AC,POST16!$M:$M,AD$4,POST16!$Q:$Q,'June Payment'!$G57)</f>
        <v>0</v>
      </c>
      <c r="AE57" s="7">
        <f>SUMIFS(MISC!$AC:$AC,MISC!$M:$M,AE$4,MISC!$Q:$Q,G57)</f>
        <v>0</v>
      </c>
      <c r="AF57" s="7">
        <f>SUMIFS(CSBG!AC:AC,CSBG!Q:Q,'June Payment'!$G57)</f>
        <v>0</v>
      </c>
      <c r="AG57" s="7">
        <f>SUMIFS('UFSM KS2'!AC:AC,'UFSM KS2'!E:E,"M",'UFSM KS2'!Q:Q,'June Payment'!G57)</f>
        <v>0</v>
      </c>
      <c r="AH57" s="5">
        <f t="shared" si="11"/>
        <v>84087.927677112995</v>
      </c>
      <c r="AI57" s="120">
        <f t="shared" si="2"/>
        <v>62178.480000000018</v>
      </c>
      <c r="AJ57" s="369">
        <f t="shared" si="3"/>
        <v>21909.447677112978</v>
      </c>
      <c r="AK57" s="120"/>
      <c r="AL57" s="490">
        <f>IFERROR(_xlfn.XLOOKUP(B57,'Monthly Payroll Deductions'!B:B,'Monthly Payroll Deductions'!AB:AB),"0")</f>
        <v>0</v>
      </c>
      <c r="AM57" s="490">
        <f>IFERROR(_xlfn.XLOOKUP(G57,'Monthly Payroll Deductions'!E:E,'Monthly Payroll Deductions'!S:S),"0")</f>
        <v>62178.480000000018</v>
      </c>
      <c r="AN57" s="518">
        <f t="shared" si="4"/>
        <v>62178.480000000018</v>
      </c>
      <c r="AO57" s="120">
        <f t="shared" si="12"/>
        <v>62178.480000000018</v>
      </c>
      <c r="AP57" s="49">
        <f t="shared" si="13"/>
        <v>21909.447677112978</v>
      </c>
      <c r="AQ57" s="490">
        <f>IF(AP57&gt;AL57,AL57,AP57-1)</f>
        <v>0</v>
      </c>
      <c r="AR57" s="469">
        <f t="shared" si="14"/>
        <v>62178.480000000018</v>
      </c>
      <c r="AS57" s="49">
        <f t="shared" si="15"/>
        <v>21909.447677112978</v>
      </c>
      <c r="AT57" s="5"/>
      <c r="AX57" s="490">
        <f>AQ57</f>
        <v>0</v>
      </c>
    </row>
    <row r="58" spans="2:50" x14ac:dyDescent="0.3">
      <c r="B58">
        <v>3023501</v>
      </c>
      <c r="C58">
        <v>3501</v>
      </c>
      <c r="D58" t="s">
        <v>121</v>
      </c>
      <c r="E58" t="s">
        <v>748</v>
      </c>
      <c r="G58" t="s">
        <v>122</v>
      </c>
      <c r="H58" t="s">
        <v>123</v>
      </c>
      <c r="I58" s="7">
        <f>IFERROR(_xlfn.XLOOKUP(G58,'APT 25-26'!D:D,'APT 25-26'!CS:CS),"")</f>
        <v>85905.929217619996</v>
      </c>
      <c r="J58" s="7">
        <f>SUMIFS(NurserySupplement!$Z:$Z,NurserySupplement!$M:$M,J$4,NurserySupplement!$B:$B,B58)</f>
        <v>0</v>
      </c>
      <c r="K58" s="7"/>
      <c r="L58" s="7">
        <f>SUMIFS(HNPlaces!$AC:$AC,HNPlaces!$M:$M,L$4,HNPlaces!$Q:$Q,'June Payment'!$G58)</f>
        <v>0</v>
      </c>
      <c r="M58" s="7">
        <f>SUMIFS(HNPlaces!$AC:$AC,HNPlaces!$M:$M,M$4,HNPlaces!$Q:$Q,'June Payment'!$G58)</f>
        <v>0</v>
      </c>
      <c r="N58" s="7">
        <f>SUMIFS(HNPlaces!$AC:$AC,HNPlaces!$M:$M,N$4,HNPlaces!$Q:$Q,'June Payment'!$G58)</f>
        <v>0</v>
      </c>
      <c r="O58" s="7">
        <f>SUMIFS(HNPlaces!$AC:$AC,HNPlaces!$M:$M,O$4,HNPlaces!$Q:$Q,'June Payment'!$G58)</f>
        <v>0</v>
      </c>
      <c r="P58" s="7">
        <f>SUMIFS(HNPlaces!$AC:$AC,HNPlaces!$M:$M,P$4,HNPlaces!$Q:$Q,'June Payment'!$G58)</f>
        <v>0</v>
      </c>
      <c r="Q58" s="7">
        <f>SUMIFS(HNPlaces!$AC:$AC,HNPlaces!$M:$M,Q$4,HNPlaces!$Q:$Q,'June Payment'!$G58)</f>
        <v>0</v>
      </c>
      <c r="R58" s="7">
        <f>SUMIFS(HNPlaces!$AC:$AC,HNPlaces!$M:$M,R$4,HNPlaces!$Q:$Q,'June Payment'!$G58)</f>
        <v>0</v>
      </c>
      <c r="S58" s="7">
        <f>SUMIFS(HNTopUp!$AC:$AC,HNTopUp!$M:$M,S$4,HNTopUp!$B:$B,$B58)</f>
        <v>0</v>
      </c>
      <c r="T58" s="7">
        <f>SUMIFS(HNTopUp!$AC:$AC,HNTopUp!$M:$M,T$4,HNTopUp!$B:$B,$B58)</f>
        <v>9359.6449230769249</v>
      </c>
      <c r="U58" s="7">
        <f>SUMIFS(HNTopUp!$AC:$AC,HNTopUp!$M:$M,U$4,HNTopUp!$B:$B,$B58)</f>
        <v>0</v>
      </c>
      <c r="V58" s="7">
        <f>SUMIFS(HNTopUp!$AC:$AC,HNTopUp!$M:$M,V$4,HNTopUp!$B:$B,$B58)</f>
        <v>0</v>
      </c>
      <c r="W58" s="7">
        <f>SUMIFS(HNTopUp!$AC:$AC,HNTopUp!$M:$M,W$4,HNTopUp!$B:$B,$B58)</f>
        <v>407.02307692307693</v>
      </c>
      <c r="X58" s="7">
        <f>SUMIFS(HNTopUp!$AC:$AC,HNTopUp!$M:$M,X$4,HNTopUp!$B:$B,$B58)</f>
        <v>0</v>
      </c>
      <c r="Y58" s="7">
        <f>SUMIFS(HNTopUp!$AC:$AC,HNTopUp!$M:$M,Y$4,HNTopUp!$B:$B,$B58)</f>
        <v>0</v>
      </c>
      <c r="Z58" s="7">
        <f>SUMIFS(POST16!$AC:$AC,POST16!$M:$M,Z$4,POST16!$Q:$Q,'June Payment'!$G58)</f>
        <v>0</v>
      </c>
      <c r="AA58" s="7">
        <f>SUMIFS(POST16!$AC:$AC,POST16!$M:$M,AA$4,POST16!$Q:$Q,'June Payment'!$G58)</f>
        <v>0</v>
      </c>
      <c r="AB58" s="7">
        <f>SUMIFS(POST16!$AC:$AC,POST16!$M:$M,AB$4,POST16!$Q:$Q,'June Payment'!$G58)</f>
        <v>0</v>
      </c>
      <c r="AC58" s="7">
        <f>SUMIFS(POST16!$AC:$AC,POST16!$M:$M,AC$4,POST16!$Q:$Q,'June Payment'!$G58)</f>
        <v>0</v>
      </c>
      <c r="AD58" s="7">
        <f>SUMIFS(POST16!$AC:$AC,POST16!$M:$M,AD$4,POST16!$Q:$Q,'June Payment'!$G58)</f>
        <v>0</v>
      </c>
      <c r="AE58" s="7">
        <f>SUMIFS(MISC!$AC:$AC,MISC!$M:$M,AE$4,MISC!$Q:$Q,G58)</f>
        <v>0</v>
      </c>
      <c r="AF58" s="7">
        <f>SUMIFS(CSBG!AC:AC,CSBG!Q:Q,'June Payment'!$G58)</f>
        <v>0</v>
      </c>
      <c r="AG58" s="7">
        <f>SUMIFS('UFSM KS2'!AC:AC,'UFSM KS2'!E:E,"M",'UFSM KS2'!Q:Q,'June Payment'!G58)</f>
        <v>15702.289068514239</v>
      </c>
      <c r="AH58" s="5">
        <f t="shared" si="11"/>
        <v>111374.88628613423</v>
      </c>
      <c r="AI58" s="120">
        <f t="shared" si="2"/>
        <v>111373.88628613423</v>
      </c>
      <c r="AJ58" s="369">
        <f t="shared" si="3"/>
        <v>1</v>
      </c>
      <c r="AL58" s="490">
        <f>IFERROR(_xlfn.XLOOKUP(B58,'Monthly Payroll Deductions'!B:B,'Monthly Payroll Deductions'!AB:AB),"0")</f>
        <v>0</v>
      </c>
      <c r="AM58" s="490">
        <f>IFERROR(_xlfn.XLOOKUP(G58,'Monthly Payroll Deductions'!E:E,'Monthly Payroll Deductions'!S:S),"0")</f>
        <v>113571.04000000002</v>
      </c>
      <c r="AN58" s="518">
        <f t="shared" si="4"/>
        <v>113571.04000000002</v>
      </c>
      <c r="AO58" s="120">
        <f t="shared" si="12"/>
        <v>111373.88628613423</v>
      </c>
      <c r="AP58" s="49">
        <f t="shared" si="13"/>
        <v>1</v>
      </c>
      <c r="AQ58" s="490"/>
      <c r="AR58" s="469">
        <f t="shared" si="14"/>
        <v>111373.88628613423</v>
      </c>
      <c r="AS58" s="49">
        <f t="shared" si="15"/>
        <v>1</v>
      </c>
      <c r="AT58" s="5"/>
      <c r="AW58" s="120"/>
    </row>
    <row r="59" spans="2:50" x14ac:dyDescent="0.3">
      <c r="B59">
        <v>3023502</v>
      </c>
      <c r="C59">
        <v>3502</v>
      </c>
      <c r="D59" t="s">
        <v>136</v>
      </c>
      <c r="E59" t="s">
        <v>748</v>
      </c>
      <c r="G59" t="s">
        <v>137</v>
      </c>
      <c r="H59" t="s">
        <v>138</v>
      </c>
      <c r="I59" s="7">
        <f>IFERROR(_xlfn.XLOOKUP(G59,'APT 25-26'!D:D,'APT 25-26'!CS:CS),"")</f>
        <v>183013.22442332006</v>
      </c>
      <c r="J59" s="7">
        <f>SUMIFS(NurserySupplement!$Z:$Z,NurserySupplement!$M:$M,J$4,NurserySupplement!$B:$B,B59)</f>
        <v>0</v>
      </c>
      <c r="K59" s="7"/>
      <c r="L59" s="7">
        <f>SUMIFS(HNPlaces!$AC:$AC,HNPlaces!$M:$M,L$4,HNPlaces!$Q:$Q,'June Payment'!$G59)</f>
        <v>0</v>
      </c>
      <c r="M59" s="7">
        <f>SUMIFS(HNPlaces!$AC:$AC,HNPlaces!$M:$M,M$4,HNPlaces!$Q:$Q,'June Payment'!$G59)</f>
        <v>0</v>
      </c>
      <c r="N59" s="7">
        <f>SUMIFS(HNPlaces!$AC:$AC,HNPlaces!$M:$M,N$4,HNPlaces!$Q:$Q,'June Payment'!$G59)</f>
        <v>0</v>
      </c>
      <c r="O59" s="7">
        <f>SUMIFS(HNPlaces!$AC:$AC,HNPlaces!$M:$M,O$4,HNPlaces!$Q:$Q,'June Payment'!$G59)</f>
        <v>0</v>
      </c>
      <c r="P59" s="7">
        <f>SUMIFS(HNPlaces!$AC:$AC,HNPlaces!$M:$M,P$4,HNPlaces!$Q:$Q,'June Payment'!$G59)</f>
        <v>0</v>
      </c>
      <c r="Q59" s="7">
        <f>SUMIFS(HNPlaces!$AC:$AC,HNPlaces!$M:$M,Q$4,HNPlaces!$Q:$Q,'June Payment'!$G59)</f>
        <v>0</v>
      </c>
      <c r="R59" s="7">
        <f>SUMIFS(HNPlaces!$AC:$AC,HNPlaces!$M:$M,R$4,HNPlaces!$Q:$Q,'June Payment'!$G59)</f>
        <v>0</v>
      </c>
      <c r="S59" s="7">
        <f>SUMIFS(HNTopUp!$AC:$AC,HNTopUp!$M:$M,S$4,HNTopUp!$B:$B,$B59)</f>
        <v>0</v>
      </c>
      <c r="T59" s="7">
        <f>SUMIFS(HNTopUp!$AC:$AC,HNTopUp!$M:$M,T$4,HNTopUp!$B:$B,$B59)</f>
        <v>11483.658923076922</v>
      </c>
      <c r="U59" s="7">
        <f>SUMIFS(HNTopUp!$AC:$AC,HNTopUp!$M:$M,U$4,HNTopUp!$B:$B,$B59)</f>
        <v>0</v>
      </c>
      <c r="V59" s="7">
        <f>SUMIFS(HNTopUp!$AC:$AC,HNTopUp!$M:$M,V$4,HNTopUp!$B:$B,$B59)</f>
        <v>0</v>
      </c>
      <c r="W59" s="7">
        <f>SUMIFS(HNTopUp!$AC:$AC,HNTopUp!$M:$M,W$4,HNTopUp!$B:$B,$B59)</f>
        <v>0</v>
      </c>
      <c r="X59" s="7">
        <f>SUMIFS(HNTopUp!$AC:$AC,HNTopUp!$M:$M,X$4,HNTopUp!$B:$B,$B59)</f>
        <v>0</v>
      </c>
      <c r="Y59" s="7">
        <f>SUMIFS(HNTopUp!$AC:$AC,HNTopUp!$M:$M,Y$4,HNTopUp!$B:$B,$B59)</f>
        <v>0</v>
      </c>
      <c r="Z59" s="7">
        <f>SUMIFS(POST16!$AC:$AC,POST16!$M:$M,Z$4,POST16!$Q:$Q,'June Payment'!$G59)</f>
        <v>0</v>
      </c>
      <c r="AA59" s="7">
        <f>SUMIFS(POST16!$AC:$AC,POST16!$M:$M,AA$4,POST16!$Q:$Q,'June Payment'!$G59)</f>
        <v>0</v>
      </c>
      <c r="AB59" s="7">
        <f>SUMIFS(POST16!$AC:$AC,POST16!$M:$M,AB$4,POST16!$Q:$Q,'June Payment'!$G59)</f>
        <v>0</v>
      </c>
      <c r="AC59" s="7">
        <f>SUMIFS(POST16!$AC:$AC,POST16!$M:$M,AC$4,POST16!$Q:$Q,'June Payment'!$G59)</f>
        <v>0</v>
      </c>
      <c r="AD59" s="7">
        <f>SUMIFS(POST16!$AC:$AC,POST16!$M:$M,AD$4,POST16!$Q:$Q,'June Payment'!$G59)</f>
        <v>0</v>
      </c>
      <c r="AE59" s="7">
        <f>SUMIFS(MISC!$AC:$AC,MISC!$M:$M,AE$4,MISC!$Q:$Q,G59)</f>
        <v>0</v>
      </c>
      <c r="AF59" s="7">
        <f>SUMIFS(CSBG!AC:AC,CSBG!Q:Q,'June Payment'!$G59)</f>
        <v>0</v>
      </c>
      <c r="AG59" s="7">
        <f>SUMIFS('UFSM KS2'!AC:AC,'UFSM KS2'!E:E,"M",'UFSM KS2'!Q:Q,'June Payment'!G59)</f>
        <v>24966.639618937643</v>
      </c>
      <c r="AH59" s="5">
        <f t="shared" si="11"/>
        <v>219463.52296533465</v>
      </c>
      <c r="AI59" s="120">
        <f t="shared" si="2"/>
        <v>205685.76999999973</v>
      </c>
      <c r="AJ59" s="369">
        <f t="shared" si="3"/>
        <v>13777.752965334919</v>
      </c>
      <c r="AL59" s="490">
        <f>IFERROR(_xlfn.XLOOKUP(B59,'Monthly Payroll Deductions'!B:B,'Monthly Payroll Deductions'!AB:AB),"0")</f>
        <v>0</v>
      </c>
      <c r="AM59" s="490">
        <f>IFERROR(_xlfn.XLOOKUP(G59,'Monthly Payroll Deductions'!E:E,'Monthly Payroll Deductions'!S:S),"0")</f>
        <v>205685.76999999973</v>
      </c>
      <c r="AN59" s="518">
        <f t="shared" si="4"/>
        <v>205685.76999999973</v>
      </c>
      <c r="AO59" s="120">
        <f t="shared" si="12"/>
        <v>205685.76999999973</v>
      </c>
      <c r="AP59" s="49">
        <f t="shared" si="13"/>
        <v>13777.752965334919</v>
      </c>
      <c r="AQ59" s="490"/>
      <c r="AR59" s="469">
        <f t="shared" si="14"/>
        <v>205685.76999999973</v>
      </c>
      <c r="AS59" s="49">
        <f t="shared" si="15"/>
        <v>13777.752965334919</v>
      </c>
      <c r="AT59" s="5"/>
      <c r="AW59" s="120"/>
    </row>
    <row r="60" spans="2:50" x14ac:dyDescent="0.3">
      <c r="B60">
        <v>3023504</v>
      </c>
      <c r="C60">
        <v>3504</v>
      </c>
      <c r="D60" t="s">
        <v>238</v>
      </c>
      <c r="E60" t="s">
        <v>748</v>
      </c>
      <c r="G60" t="s">
        <v>239</v>
      </c>
      <c r="H60" t="s">
        <v>240</v>
      </c>
      <c r="I60" s="7">
        <f>IFERROR(_xlfn.XLOOKUP(G60,'APT 25-26'!D:D,'APT 25-26'!CS:CS),"")</f>
        <v>167135.40457029056</v>
      </c>
      <c r="J60" s="7">
        <f>SUMIFS(NurserySupplement!$Z:$Z,NurserySupplement!$M:$M,J$4,NurserySupplement!$B:$B,B60)</f>
        <v>0</v>
      </c>
      <c r="K60" s="7"/>
      <c r="L60" s="7">
        <f>SUMIFS(HNPlaces!$AC:$AC,HNPlaces!$M:$M,L$4,HNPlaces!$Q:$Q,'June Payment'!$G60)</f>
        <v>0</v>
      </c>
      <c r="M60" s="7">
        <f>SUMIFS(HNPlaces!$AC:$AC,HNPlaces!$M:$M,M$4,HNPlaces!$Q:$Q,'June Payment'!$G60)</f>
        <v>0</v>
      </c>
      <c r="N60" s="7">
        <f>SUMIFS(HNPlaces!$AC:$AC,HNPlaces!$M:$M,N$4,HNPlaces!$Q:$Q,'June Payment'!$G60)</f>
        <v>0</v>
      </c>
      <c r="O60" s="7">
        <f>SUMIFS(HNPlaces!$AC:$AC,HNPlaces!$M:$M,O$4,HNPlaces!$Q:$Q,'June Payment'!$G60)</f>
        <v>0</v>
      </c>
      <c r="P60" s="7">
        <f>SUMIFS(HNPlaces!$AC:$AC,HNPlaces!$M:$M,P$4,HNPlaces!$Q:$Q,'June Payment'!$G60)</f>
        <v>0</v>
      </c>
      <c r="Q60" s="7">
        <f>SUMIFS(HNPlaces!$AC:$AC,HNPlaces!$M:$M,Q$4,HNPlaces!$Q:$Q,'June Payment'!$G60)</f>
        <v>0</v>
      </c>
      <c r="R60" s="7">
        <f>SUMIFS(HNPlaces!$AC:$AC,HNPlaces!$M:$M,R$4,HNPlaces!$Q:$Q,'June Payment'!$G60)</f>
        <v>0</v>
      </c>
      <c r="S60" s="7">
        <f>SUMIFS(HNTopUp!$AC:$AC,HNTopUp!$M:$M,S$4,HNTopUp!$B:$B,$B60)</f>
        <v>0</v>
      </c>
      <c r="T60" s="7">
        <f>SUMIFS(HNTopUp!$AC:$AC,HNTopUp!$M:$M,T$4,HNTopUp!$B:$B,$B60)</f>
        <v>5278.8461538461543</v>
      </c>
      <c r="U60" s="7">
        <f>SUMIFS(HNTopUp!$AC:$AC,HNTopUp!$M:$M,U$4,HNTopUp!$B:$B,$B60)</f>
        <v>0</v>
      </c>
      <c r="V60" s="7">
        <f>SUMIFS(HNTopUp!$AC:$AC,HNTopUp!$M:$M,V$4,HNTopUp!$B:$B,$B60)</f>
        <v>0</v>
      </c>
      <c r="W60" s="7">
        <f>SUMIFS(HNTopUp!$AC:$AC,HNTopUp!$M:$M,W$4,HNTopUp!$B:$B,$B60)</f>
        <v>220.61538461538461</v>
      </c>
      <c r="X60" s="7">
        <f>SUMIFS(HNTopUp!$AC:$AC,HNTopUp!$M:$M,X$4,HNTopUp!$B:$B,$B60)</f>
        <v>0</v>
      </c>
      <c r="Y60" s="7">
        <f>SUMIFS(HNTopUp!$AC:$AC,HNTopUp!$M:$M,Y$4,HNTopUp!$B:$B,$B60)</f>
        <v>0</v>
      </c>
      <c r="Z60" s="7">
        <f>SUMIFS(POST16!$AC:$AC,POST16!$M:$M,Z$4,POST16!$Q:$Q,'June Payment'!$G60)</f>
        <v>0</v>
      </c>
      <c r="AA60" s="7">
        <f>SUMIFS(POST16!$AC:$AC,POST16!$M:$M,AA$4,POST16!$Q:$Q,'June Payment'!$G60)</f>
        <v>0</v>
      </c>
      <c r="AB60" s="7">
        <f>SUMIFS(POST16!$AC:$AC,POST16!$M:$M,AB$4,POST16!$Q:$Q,'June Payment'!$G60)</f>
        <v>0</v>
      </c>
      <c r="AC60" s="7">
        <f>SUMIFS(POST16!$AC:$AC,POST16!$M:$M,AC$4,POST16!$Q:$Q,'June Payment'!$G60)</f>
        <v>0</v>
      </c>
      <c r="AD60" s="7">
        <f>SUMIFS(POST16!$AC:$AC,POST16!$M:$M,AD$4,POST16!$Q:$Q,'June Payment'!$G60)</f>
        <v>0</v>
      </c>
      <c r="AE60" s="7">
        <f>SUMIFS(MISC!$AC:$AC,MISC!$M:$M,AE$4,MISC!$Q:$Q,G60)</f>
        <v>0</v>
      </c>
      <c r="AF60" s="7">
        <f>SUMIFS(CSBG!AC:AC,CSBG!Q:Q,'June Payment'!$G60)</f>
        <v>0</v>
      </c>
      <c r="AG60" s="7">
        <f>SUMIFS('UFSM KS2'!AC:AC,'UFSM KS2'!E:E,"M",'UFSM KS2'!Q:Q,'June Payment'!G60)</f>
        <v>34702.058841416474</v>
      </c>
      <c r="AH60" s="5">
        <f t="shared" si="11"/>
        <v>207336.92495016856</v>
      </c>
      <c r="AI60" s="120">
        <f t="shared" si="2"/>
        <v>207335.92495016856</v>
      </c>
      <c r="AJ60" s="369">
        <f t="shared" si="3"/>
        <v>1</v>
      </c>
      <c r="AK60" s="5"/>
      <c r="AL60" s="490">
        <f>IFERROR(_xlfn.XLOOKUP(B60,'Monthly Payroll Deductions'!B:B,'Monthly Payroll Deductions'!AB:AB),"0")</f>
        <v>63717.716608444083</v>
      </c>
      <c r="AM60" s="490">
        <f>IFERROR(_xlfn.XLOOKUP(G60,'Monthly Payroll Deductions'!E:E,'Monthly Payroll Deductions'!S:S),"0")</f>
        <v>210755.80000000002</v>
      </c>
      <c r="AN60" s="518">
        <f t="shared" si="4"/>
        <v>274473.5166084441</v>
      </c>
      <c r="AO60" s="120">
        <f t="shared" si="12"/>
        <v>207335.92495016856</v>
      </c>
      <c r="AP60" s="49">
        <f t="shared" si="13"/>
        <v>1</v>
      </c>
      <c r="AQ60" s="490"/>
      <c r="AR60" s="469">
        <f t="shared" si="14"/>
        <v>207335.92495016856</v>
      </c>
      <c r="AS60" s="49">
        <f t="shared" si="15"/>
        <v>1</v>
      </c>
      <c r="AT60" s="5"/>
      <c r="AW60" s="120"/>
    </row>
    <row r="61" spans="2:50" x14ac:dyDescent="0.3">
      <c r="B61">
        <v>3023506</v>
      </c>
      <c r="C61">
        <v>3506</v>
      </c>
      <c r="D61" t="s">
        <v>103</v>
      </c>
      <c r="E61" t="s">
        <v>748</v>
      </c>
      <c r="G61" t="s">
        <v>104</v>
      </c>
      <c r="H61" t="s">
        <v>105</v>
      </c>
      <c r="I61" s="7">
        <f>IFERROR(_xlfn.XLOOKUP(G61,'APT 25-26'!D:D,'APT 25-26'!CS:CS),"")</f>
        <v>120747.58737906411</v>
      </c>
      <c r="J61" s="7">
        <f>SUMIFS(NurserySupplement!$Z:$Z,NurserySupplement!$M:$M,J$4,NurserySupplement!$B:$B,B61)</f>
        <v>0</v>
      </c>
      <c r="K61" s="7"/>
      <c r="L61" s="7">
        <f>SUMIFS(HNPlaces!$AC:$AC,HNPlaces!$M:$M,L$4,HNPlaces!$Q:$Q,'June Payment'!$G61)</f>
        <v>0</v>
      </c>
      <c r="M61" s="7">
        <f>SUMIFS(HNPlaces!$AC:$AC,HNPlaces!$M:$M,M$4,HNPlaces!$Q:$Q,'June Payment'!$G61)</f>
        <v>0</v>
      </c>
      <c r="N61" s="7">
        <f>SUMIFS(HNPlaces!$AC:$AC,HNPlaces!$M:$M,N$4,HNPlaces!$Q:$Q,'June Payment'!$G61)</f>
        <v>0</v>
      </c>
      <c r="O61" s="7">
        <f>SUMIFS(HNPlaces!$AC:$AC,HNPlaces!$M:$M,O$4,HNPlaces!$Q:$Q,'June Payment'!$G61)</f>
        <v>0</v>
      </c>
      <c r="P61" s="7">
        <f>SUMIFS(HNPlaces!$AC:$AC,HNPlaces!$M:$M,P$4,HNPlaces!$Q:$Q,'June Payment'!$G61)</f>
        <v>0</v>
      </c>
      <c r="Q61" s="7">
        <f>SUMIFS(HNPlaces!$AC:$AC,HNPlaces!$M:$M,Q$4,HNPlaces!$Q:$Q,'June Payment'!$G61)</f>
        <v>0</v>
      </c>
      <c r="R61" s="7">
        <f>SUMIFS(HNPlaces!$AC:$AC,HNPlaces!$M:$M,R$4,HNPlaces!$Q:$Q,'June Payment'!$G61)</f>
        <v>0</v>
      </c>
      <c r="S61" s="7">
        <f>SUMIFS(HNTopUp!$AC:$AC,HNTopUp!$M:$M,S$4,HNTopUp!$B:$B,$B61)</f>
        <v>0</v>
      </c>
      <c r="T61" s="7">
        <f>SUMIFS(HNTopUp!$AC:$AC,HNTopUp!$M:$M,T$4,HNTopUp!$B:$B,$B61)</f>
        <v>14785.448384615385</v>
      </c>
      <c r="U61" s="7">
        <f>SUMIFS(HNTopUp!$AC:$AC,HNTopUp!$M:$M,U$4,HNTopUp!$B:$B,$B61)</f>
        <v>0</v>
      </c>
      <c r="V61" s="7">
        <f>SUMIFS(HNTopUp!$AC:$AC,HNTopUp!$M:$M,V$4,HNTopUp!$B:$B,$B61)</f>
        <v>0</v>
      </c>
      <c r="W61" s="7">
        <f>SUMIFS(HNTopUp!$AC:$AC,HNTopUp!$M:$M,W$4,HNTopUp!$B:$B,$B61)</f>
        <v>263.88461538461536</v>
      </c>
      <c r="X61" s="7">
        <f>SUMIFS(HNTopUp!$AC:$AC,HNTopUp!$M:$M,X$4,HNTopUp!$B:$B,$B61)</f>
        <v>0</v>
      </c>
      <c r="Y61" s="7">
        <f>SUMIFS(HNTopUp!$AC:$AC,HNTopUp!$M:$M,Y$4,HNTopUp!$B:$B,$B61)</f>
        <v>0</v>
      </c>
      <c r="Z61" s="7">
        <f>SUMIFS(POST16!$AC:$AC,POST16!$M:$M,Z$4,POST16!$Q:$Q,'June Payment'!$G61)</f>
        <v>0</v>
      </c>
      <c r="AA61" s="7">
        <f>SUMIFS(POST16!$AC:$AC,POST16!$M:$M,AA$4,POST16!$Q:$Q,'June Payment'!$G61)</f>
        <v>0</v>
      </c>
      <c r="AB61" s="7">
        <f>SUMIFS(POST16!$AC:$AC,POST16!$M:$M,AB$4,POST16!$Q:$Q,'June Payment'!$G61)</f>
        <v>0</v>
      </c>
      <c r="AC61" s="7">
        <f>SUMIFS(POST16!$AC:$AC,POST16!$M:$M,AC$4,POST16!$Q:$Q,'June Payment'!$G61)</f>
        <v>0</v>
      </c>
      <c r="AD61" s="7">
        <f>SUMIFS(POST16!$AC:$AC,POST16!$M:$M,AD$4,POST16!$Q:$Q,'June Payment'!$G61)</f>
        <v>0</v>
      </c>
      <c r="AE61" s="7">
        <f>SUMIFS(MISC!$AC:$AC,MISC!$M:$M,AE$4,MISC!$Q:$Q,G61)</f>
        <v>0</v>
      </c>
      <c r="AF61" s="7">
        <f>SUMIFS(CSBG!AC:AC,CSBG!Q:Q,'June Payment'!$G61)</f>
        <v>0</v>
      </c>
      <c r="AG61" s="7">
        <f>SUMIFS('UFSM KS2'!AC:AC,'UFSM KS2'!E:E,"M",'UFSM KS2'!Q:Q,'June Payment'!G61)</f>
        <v>24495.57094688221</v>
      </c>
      <c r="AH61" s="5">
        <f t="shared" si="11"/>
        <v>160292.49132594632</v>
      </c>
      <c r="AI61" s="120">
        <f t="shared" si="2"/>
        <v>142807.44000000006</v>
      </c>
      <c r="AJ61" s="369">
        <f t="shared" si="3"/>
        <v>17485.05132594626</v>
      </c>
      <c r="AK61" s="120"/>
      <c r="AL61" s="490">
        <f>IFERROR(_xlfn.XLOOKUP(B61,'Monthly Payroll Deductions'!B:B,'Monthly Payroll Deductions'!AB:AB),"0")</f>
        <v>0</v>
      </c>
      <c r="AM61" s="490">
        <f>IFERROR(_xlfn.XLOOKUP(G61,'Monthly Payroll Deductions'!E:E,'Monthly Payroll Deductions'!S:S),"0")</f>
        <v>142807.44000000006</v>
      </c>
      <c r="AN61" s="518">
        <f t="shared" si="4"/>
        <v>142807.44000000006</v>
      </c>
      <c r="AO61" s="120">
        <f t="shared" si="12"/>
        <v>142807.44000000006</v>
      </c>
      <c r="AP61" s="49">
        <f t="shared" si="13"/>
        <v>17485.05132594626</v>
      </c>
      <c r="AQ61" s="490"/>
      <c r="AR61" s="469">
        <f t="shared" si="14"/>
        <v>142807.44000000006</v>
      </c>
      <c r="AS61" s="49">
        <f t="shared" si="15"/>
        <v>17485.05132594626</v>
      </c>
      <c r="AT61" s="5"/>
      <c r="AW61" s="120"/>
    </row>
    <row r="62" spans="2:50" x14ac:dyDescent="0.3">
      <c r="B62">
        <v>3023507</v>
      </c>
      <c r="C62">
        <v>3507</v>
      </c>
      <c r="D62" t="s">
        <v>82</v>
      </c>
      <c r="E62" t="s">
        <v>748</v>
      </c>
      <c r="G62" t="s">
        <v>83</v>
      </c>
      <c r="H62" t="s">
        <v>84</v>
      </c>
      <c r="I62" s="7">
        <f>IFERROR(_xlfn.XLOOKUP(G62,'APT 25-26'!D:D,'APT 25-26'!CS:CS),"")</f>
        <v>76506.750375765405</v>
      </c>
      <c r="J62" s="7">
        <f>SUMIFS(NurserySupplement!$Z:$Z,NurserySupplement!$M:$M,J$4,NurserySupplement!$B:$B,B62)</f>
        <v>0</v>
      </c>
      <c r="K62" s="7"/>
      <c r="L62" s="7">
        <f>SUMIFS(HNPlaces!$AC:$AC,HNPlaces!$M:$M,L$4,HNPlaces!$Q:$Q,'June Payment'!$G62)</f>
        <v>0</v>
      </c>
      <c r="M62" s="7">
        <f>SUMIFS(HNPlaces!$AC:$AC,HNPlaces!$M:$M,M$4,HNPlaces!$Q:$Q,'June Payment'!$G62)</f>
        <v>0</v>
      </c>
      <c r="N62" s="7">
        <f>SUMIFS(HNPlaces!$AC:$AC,HNPlaces!$M:$M,N$4,HNPlaces!$Q:$Q,'June Payment'!$G62)</f>
        <v>0</v>
      </c>
      <c r="O62" s="7">
        <f>SUMIFS(HNPlaces!$AC:$AC,HNPlaces!$M:$M,O$4,HNPlaces!$Q:$Q,'June Payment'!$G62)</f>
        <v>0</v>
      </c>
      <c r="P62" s="7">
        <f>SUMIFS(HNPlaces!$AC:$AC,HNPlaces!$M:$M,P$4,HNPlaces!$Q:$Q,'June Payment'!$G62)</f>
        <v>0</v>
      </c>
      <c r="Q62" s="7">
        <f>SUMIFS(HNPlaces!$AC:$AC,HNPlaces!$M:$M,Q$4,HNPlaces!$Q:$Q,'June Payment'!$G62)</f>
        <v>0</v>
      </c>
      <c r="R62" s="7">
        <f>SUMIFS(HNPlaces!$AC:$AC,HNPlaces!$M:$M,R$4,HNPlaces!$Q:$Q,'June Payment'!$G62)</f>
        <v>0</v>
      </c>
      <c r="S62" s="7">
        <f>SUMIFS(HNTopUp!$AC:$AC,HNTopUp!$M:$M,S$4,HNTopUp!$B:$B,$B62)</f>
        <v>0</v>
      </c>
      <c r="T62" s="7">
        <f>SUMIFS(HNTopUp!$AC:$AC,HNTopUp!$M:$M,T$4,HNTopUp!$B:$B,$B62)</f>
        <v>10216.923076923078</v>
      </c>
      <c r="U62" s="7">
        <f>SUMIFS(HNTopUp!$AC:$AC,HNTopUp!$M:$M,U$4,HNTopUp!$B:$B,$B62)</f>
        <v>0</v>
      </c>
      <c r="V62" s="7">
        <f>SUMIFS(HNTopUp!$AC:$AC,HNTopUp!$M:$M,V$4,HNTopUp!$B:$B,$B62)</f>
        <v>0</v>
      </c>
      <c r="W62" s="7">
        <f>SUMIFS(HNTopUp!$AC:$AC,HNTopUp!$M:$M,W$4,HNTopUp!$B:$B,$B62)</f>
        <v>0</v>
      </c>
      <c r="X62" s="7">
        <f>SUMIFS(HNTopUp!$AC:$AC,HNTopUp!$M:$M,X$4,HNTopUp!$B:$B,$B62)</f>
        <v>0</v>
      </c>
      <c r="Y62" s="7">
        <f>SUMIFS(HNTopUp!$AC:$AC,HNTopUp!$M:$M,Y$4,HNTopUp!$B:$B,$B62)</f>
        <v>0</v>
      </c>
      <c r="Z62" s="7">
        <f>SUMIFS(POST16!$AC:$AC,POST16!$M:$M,Z$4,POST16!$Q:$Q,'June Payment'!$G62)</f>
        <v>0</v>
      </c>
      <c r="AA62" s="7">
        <f>SUMIFS(POST16!$AC:$AC,POST16!$M:$M,AA$4,POST16!$Q:$Q,'June Payment'!$G62)</f>
        <v>0</v>
      </c>
      <c r="AB62" s="7">
        <f>SUMIFS(POST16!$AC:$AC,POST16!$M:$M,AB$4,POST16!$Q:$Q,'June Payment'!$G62)</f>
        <v>0</v>
      </c>
      <c r="AC62" s="7">
        <f>SUMIFS(POST16!$AC:$AC,POST16!$M:$M,AC$4,POST16!$Q:$Q,'June Payment'!$G62)</f>
        <v>0</v>
      </c>
      <c r="AD62" s="7">
        <f>SUMIFS(POST16!$AC:$AC,POST16!$M:$M,AD$4,POST16!$Q:$Q,'June Payment'!$G62)</f>
        <v>0</v>
      </c>
      <c r="AE62" s="7">
        <f>SUMIFS(MISC!$AC:$AC,MISC!$M:$M,AE$4,MISC!$Q:$Q,G62)</f>
        <v>0</v>
      </c>
      <c r="AF62" s="7">
        <f>SUMIFS(CSBG!AC:AC,CSBG!Q:Q,'June Payment'!$G62)</f>
        <v>0</v>
      </c>
      <c r="AG62" s="7">
        <f>SUMIFS('UFSM KS2'!AC:AC,'UFSM KS2'!E:E,"M",'UFSM KS2'!Q:Q,'June Payment'!G62)</f>
        <v>13503.968598922245</v>
      </c>
      <c r="AH62" s="5">
        <f t="shared" si="11"/>
        <v>100227.64205161073</v>
      </c>
      <c r="AI62" s="120">
        <f t="shared" si="2"/>
        <v>69946.570000000094</v>
      </c>
      <c r="AJ62" s="369">
        <f t="shared" si="3"/>
        <v>30281.072051610638</v>
      </c>
      <c r="AK62" s="120"/>
      <c r="AL62" s="490">
        <f>IFERROR(_xlfn.XLOOKUP(B62,'Monthly Payroll Deductions'!B:B,'Monthly Payroll Deductions'!AB:AB),"0")</f>
        <v>0</v>
      </c>
      <c r="AM62" s="490">
        <f>IFERROR(_xlfn.XLOOKUP(G62,'Monthly Payroll Deductions'!E:E,'Monthly Payroll Deductions'!S:S),"0")</f>
        <v>69946.570000000094</v>
      </c>
      <c r="AN62" s="518">
        <f t="shared" si="4"/>
        <v>69946.570000000094</v>
      </c>
      <c r="AO62" s="120">
        <f t="shared" si="12"/>
        <v>69946.570000000094</v>
      </c>
      <c r="AP62" s="49">
        <f t="shared" si="13"/>
        <v>30281.072051610638</v>
      </c>
      <c r="AQ62" s="490"/>
      <c r="AR62" s="469">
        <f t="shared" si="14"/>
        <v>69946.570000000094</v>
      </c>
      <c r="AS62" s="49">
        <f t="shared" si="15"/>
        <v>30281.072051610638</v>
      </c>
      <c r="AT62" s="5"/>
      <c r="AX62" s="490"/>
    </row>
    <row r="63" spans="2:50" x14ac:dyDescent="0.3">
      <c r="B63">
        <v>3023509</v>
      </c>
      <c r="C63">
        <v>3509</v>
      </c>
      <c r="D63" t="s">
        <v>206</v>
      </c>
      <c r="E63" t="s">
        <v>748</v>
      </c>
      <c r="G63" t="s">
        <v>207</v>
      </c>
      <c r="H63" t="s">
        <v>208</v>
      </c>
      <c r="I63" s="7">
        <f>IFERROR(_xlfn.XLOOKUP(G63,'APT 25-26'!D:D,'APT 25-26'!CS:CS),"")</f>
        <v>199771.12852255401</v>
      </c>
      <c r="J63" s="7">
        <f>SUMIFS(NurserySupplement!$Z:$Z,NurserySupplement!$M:$M,J$4,NurserySupplement!$B:$B,B63)</f>
        <v>0</v>
      </c>
      <c r="K63" s="7"/>
      <c r="L63" s="7">
        <f>SUMIFS(HNPlaces!$AC:$AC,HNPlaces!$M:$M,L$4,HNPlaces!$Q:$Q,'June Payment'!$G63)</f>
        <v>0</v>
      </c>
      <c r="M63" s="7">
        <f>SUMIFS(HNPlaces!$AC:$AC,HNPlaces!$M:$M,M$4,HNPlaces!$Q:$Q,'June Payment'!$G63)</f>
        <v>0</v>
      </c>
      <c r="N63" s="7">
        <f>SUMIFS(HNPlaces!$AC:$AC,HNPlaces!$M:$M,N$4,HNPlaces!$Q:$Q,'June Payment'!$G63)</f>
        <v>0</v>
      </c>
      <c r="O63" s="7">
        <f>SUMIFS(HNPlaces!$AC:$AC,HNPlaces!$M:$M,O$4,HNPlaces!$Q:$Q,'June Payment'!$G63)</f>
        <v>0</v>
      </c>
      <c r="P63" s="7">
        <f>SUMIFS(HNPlaces!$AC:$AC,HNPlaces!$M:$M,P$4,HNPlaces!$Q:$Q,'June Payment'!$G63)</f>
        <v>0</v>
      </c>
      <c r="Q63" s="7">
        <f>SUMIFS(HNPlaces!$AC:$AC,HNPlaces!$M:$M,Q$4,HNPlaces!$Q:$Q,'June Payment'!$G63)</f>
        <v>0</v>
      </c>
      <c r="R63" s="7">
        <f>SUMIFS(HNPlaces!$AC:$AC,HNPlaces!$M:$M,R$4,HNPlaces!$Q:$Q,'June Payment'!$G63)</f>
        <v>0</v>
      </c>
      <c r="S63" s="7">
        <f>SUMIFS(HNTopUp!$AC:$AC,HNTopUp!$M:$M,S$4,HNTopUp!$B:$B,$B63)</f>
        <v>0</v>
      </c>
      <c r="T63" s="7">
        <f>SUMIFS(HNTopUp!$AC:$AC,HNTopUp!$M:$M,T$4,HNTopUp!$B:$B,$B63)</f>
        <v>20568.23076923077</v>
      </c>
      <c r="U63" s="7">
        <f>SUMIFS(HNTopUp!$AC:$AC,HNTopUp!$M:$M,U$4,HNTopUp!$B:$B,$B63)</f>
        <v>0</v>
      </c>
      <c r="V63" s="7">
        <f>SUMIFS(HNTopUp!$AC:$AC,HNTopUp!$M:$M,V$4,HNTopUp!$B:$B,$B63)</f>
        <v>0</v>
      </c>
      <c r="W63" s="7">
        <f>SUMIFS(HNTopUp!$AC:$AC,HNTopUp!$M:$M,W$4,HNTopUp!$B:$B,$B63)</f>
        <v>132.38461538461539</v>
      </c>
      <c r="X63" s="7">
        <f>SUMIFS(HNTopUp!$AC:$AC,HNTopUp!$M:$M,X$4,HNTopUp!$B:$B,$B63)</f>
        <v>0</v>
      </c>
      <c r="Y63" s="7">
        <f>SUMIFS(HNTopUp!$AC:$AC,HNTopUp!$M:$M,Y$4,HNTopUp!$B:$B,$B63)</f>
        <v>0</v>
      </c>
      <c r="Z63" s="7">
        <f>SUMIFS(POST16!$AC:$AC,POST16!$M:$M,Z$4,POST16!$Q:$Q,'June Payment'!$G63)</f>
        <v>0</v>
      </c>
      <c r="AA63" s="7">
        <f>SUMIFS(POST16!$AC:$AC,POST16!$M:$M,AA$4,POST16!$Q:$Q,'June Payment'!$G63)</f>
        <v>0</v>
      </c>
      <c r="AB63" s="7">
        <f>SUMIFS(POST16!$AC:$AC,POST16!$M:$M,AB$4,POST16!$Q:$Q,'June Payment'!$G63)</f>
        <v>0</v>
      </c>
      <c r="AC63" s="7">
        <f>SUMIFS(POST16!$AC:$AC,POST16!$M:$M,AC$4,POST16!$Q:$Q,'June Payment'!$G63)</f>
        <v>0</v>
      </c>
      <c r="AD63" s="7">
        <f>SUMIFS(POST16!$AC:$AC,POST16!$M:$M,AD$4,POST16!$Q:$Q,'June Payment'!$G63)</f>
        <v>0</v>
      </c>
      <c r="AE63" s="7">
        <f>SUMIFS(MISC!$AC:$AC,MISC!$M:$M,AE$4,MISC!$Q:$Q,G63)</f>
        <v>0</v>
      </c>
      <c r="AF63" s="7">
        <f>SUMIFS(CSBG!AC:AC,CSBG!Q:Q,'June Payment'!$G63)</f>
        <v>0</v>
      </c>
      <c r="AG63" s="7">
        <f>SUMIFS('UFSM KS2'!AC:AC,'UFSM KS2'!E:E,"M",'UFSM KS2'!Q:Q,'June Payment'!G63)</f>
        <v>32189.692590454189</v>
      </c>
      <c r="AH63" s="5">
        <f t="shared" si="11"/>
        <v>252661.4364976236</v>
      </c>
      <c r="AI63" s="120">
        <f t="shared" si="2"/>
        <v>179288.28999999995</v>
      </c>
      <c r="AJ63" s="369">
        <f t="shared" si="3"/>
        <v>73373.146497623646</v>
      </c>
      <c r="AK63" s="120"/>
      <c r="AL63" s="490">
        <f>IFERROR(_xlfn.XLOOKUP(B63,'Monthly Payroll Deductions'!B:B,'Monthly Payroll Deductions'!AB:AB),"0")</f>
        <v>0</v>
      </c>
      <c r="AM63" s="490">
        <f>IFERROR(_xlfn.XLOOKUP(G63,'Monthly Payroll Deductions'!E:E,'Monthly Payroll Deductions'!S:S),"0")</f>
        <v>179288.28999999995</v>
      </c>
      <c r="AN63" s="518">
        <f t="shared" si="4"/>
        <v>179288.28999999995</v>
      </c>
      <c r="AO63" s="120">
        <f t="shared" si="12"/>
        <v>179288.28999999995</v>
      </c>
      <c r="AP63" s="49">
        <f t="shared" si="13"/>
        <v>73373.146497623646</v>
      </c>
      <c r="AQ63" s="490"/>
      <c r="AR63" s="469">
        <f t="shared" si="14"/>
        <v>179288.28999999995</v>
      </c>
      <c r="AS63" s="49">
        <f t="shared" si="15"/>
        <v>73373.146497623646</v>
      </c>
      <c r="AT63" s="5"/>
      <c r="AW63" s="120"/>
    </row>
    <row r="64" spans="2:50" x14ac:dyDescent="0.3">
      <c r="B64">
        <v>3023510</v>
      </c>
      <c r="C64">
        <v>3510</v>
      </c>
      <c r="D64" t="s">
        <v>235</v>
      </c>
      <c r="E64" t="s">
        <v>748</v>
      </c>
      <c r="G64" t="s">
        <v>236</v>
      </c>
      <c r="H64" t="s">
        <v>237</v>
      </c>
      <c r="I64" s="7">
        <f>IFERROR(_xlfn.XLOOKUP(G64,'APT 25-26'!D:D,'APT 25-26'!CS:CS),"")</f>
        <v>162834.914204256</v>
      </c>
      <c r="J64" s="7">
        <f>SUMIFS(NurserySupplement!$Z:$Z,NurserySupplement!$M:$M,J$4,NurserySupplement!$B:$B,B64)</f>
        <v>0</v>
      </c>
      <c r="K64" s="7"/>
      <c r="L64" s="7">
        <f>SUMIFS(HNPlaces!$AC:$AC,HNPlaces!$M:$M,L$4,HNPlaces!$Q:$Q,'June Payment'!$G64)</f>
        <v>0</v>
      </c>
      <c r="M64" s="7">
        <f>SUMIFS(HNPlaces!$AC:$AC,HNPlaces!$M:$M,M$4,HNPlaces!$Q:$Q,'June Payment'!$G64)</f>
        <v>0</v>
      </c>
      <c r="N64" s="7">
        <f>SUMIFS(HNPlaces!$AC:$AC,HNPlaces!$M:$M,N$4,HNPlaces!$Q:$Q,'June Payment'!$G64)</f>
        <v>0</v>
      </c>
      <c r="O64" s="7">
        <f>SUMIFS(HNPlaces!$AC:$AC,HNPlaces!$M:$M,O$4,HNPlaces!$Q:$Q,'June Payment'!$G64)</f>
        <v>0</v>
      </c>
      <c r="P64" s="7">
        <f>SUMIFS(HNPlaces!$AC:$AC,HNPlaces!$M:$M,P$4,HNPlaces!$Q:$Q,'June Payment'!$G64)</f>
        <v>0</v>
      </c>
      <c r="Q64" s="7">
        <f>SUMIFS(HNPlaces!$AC:$AC,HNPlaces!$M:$M,Q$4,HNPlaces!$Q:$Q,'June Payment'!$G64)</f>
        <v>0</v>
      </c>
      <c r="R64" s="7">
        <f>SUMIFS(HNPlaces!$AC:$AC,HNPlaces!$M:$M,R$4,HNPlaces!$Q:$Q,'June Payment'!$G64)</f>
        <v>0</v>
      </c>
      <c r="S64" s="7">
        <f>SUMIFS(HNTopUp!$AC:$AC,HNTopUp!$M:$M,S$4,HNTopUp!$B:$B,$B64)</f>
        <v>0</v>
      </c>
      <c r="T64" s="7">
        <f>SUMIFS(HNTopUp!$AC:$AC,HNTopUp!$M:$M,T$4,HNTopUp!$B:$B,$B64)</f>
        <v>6136.6923076923076</v>
      </c>
      <c r="U64" s="7">
        <f>SUMIFS(HNTopUp!$AC:$AC,HNTopUp!$M:$M,U$4,HNTopUp!$B:$B,$B64)</f>
        <v>0</v>
      </c>
      <c r="V64" s="7">
        <f>SUMIFS(HNTopUp!$AC:$AC,HNTopUp!$M:$M,V$4,HNTopUp!$B:$B,$B64)</f>
        <v>0</v>
      </c>
      <c r="W64" s="7">
        <f>SUMIFS(HNTopUp!$AC:$AC,HNTopUp!$M:$M,W$4,HNTopUp!$B:$B,$B64)</f>
        <v>0</v>
      </c>
      <c r="X64" s="7">
        <f>SUMIFS(HNTopUp!$AC:$AC,HNTopUp!$M:$M,X$4,HNTopUp!$B:$B,$B64)</f>
        <v>0</v>
      </c>
      <c r="Y64" s="7">
        <f>SUMIFS(HNTopUp!$AC:$AC,HNTopUp!$M:$M,Y$4,HNTopUp!$B:$B,$B64)</f>
        <v>0</v>
      </c>
      <c r="Z64" s="7">
        <f>SUMIFS(POST16!$AC:$AC,POST16!$M:$M,Z$4,POST16!$Q:$Q,'June Payment'!$G64)</f>
        <v>0</v>
      </c>
      <c r="AA64" s="7">
        <f>SUMIFS(POST16!$AC:$AC,POST16!$M:$M,AA$4,POST16!$Q:$Q,'June Payment'!$G64)</f>
        <v>0</v>
      </c>
      <c r="AB64" s="7">
        <f>SUMIFS(POST16!$AC:$AC,POST16!$M:$M,AB$4,POST16!$Q:$Q,'June Payment'!$G64)</f>
        <v>0</v>
      </c>
      <c r="AC64" s="7">
        <f>SUMIFS(POST16!$AC:$AC,POST16!$M:$M,AC$4,POST16!$Q:$Q,'June Payment'!$G64)</f>
        <v>0</v>
      </c>
      <c r="AD64" s="7">
        <f>SUMIFS(POST16!$AC:$AC,POST16!$M:$M,AD$4,POST16!$Q:$Q,'June Payment'!$G64)</f>
        <v>0</v>
      </c>
      <c r="AE64" s="7">
        <f>SUMIFS(MISC!$AC:$AC,MISC!$M:$M,AE$4,MISC!$Q:$Q,G64)</f>
        <v>0</v>
      </c>
      <c r="AF64" s="7">
        <f>SUMIFS(CSBG!AC:AC,CSBG!Q:Q,'June Payment'!$G64)</f>
        <v>0</v>
      </c>
      <c r="AG64" s="7">
        <f>SUMIFS('UFSM KS2'!AC:AC,'UFSM KS2'!E:E,"M",'UFSM KS2'!Q:Q,'June Payment'!G64)</f>
        <v>31718.62391839876</v>
      </c>
      <c r="AH64" s="5">
        <f t="shared" si="11"/>
        <v>200690.23043034706</v>
      </c>
      <c r="AI64" s="120">
        <f t="shared" si="2"/>
        <v>164326.10000000012</v>
      </c>
      <c r="AJ64" s="369">
        <f t="shared" si="3"/>
        <v>36364.130430346937</v>
      </c>
      <c r="AK64" s="120"/>
      <c r="AL64" s="490">
        <f>IFERROR(_xlfn.XLOOKUP(B64,'Monthly Payroll Deductions'!B:B,'Monthly Payroll Deductions'!AB:AB),"0")</f>
        <v>0</v>
      </c>
      <c r="AM64" s="490">
        <f>IFERROR(_xlfn.XLOOKUP(G64,'Monthly Payroll Deductions'!E:E,'Monthly Payroll Deductions'!S:S),"0")</f>
        <v>164326.10000000012</v>
      </c>
      <c r="AN64" s="518">
        <f t="shared" si="4"/>
        <v>164326.10000000012</v>
      </c>
      <c r="AO64" s="120">
        <f t="shared" si="12"/>
        <v>164326.10000000012</v>
      </c>
      <c r="AP64" s="49">
        <f t="shared" si="13"/>
        <v>36364.130430346937</v>
      </c>
      <c r="AQ64" s="490"/>
      <c r="AR64" s="469">
        <f t="shared" si="14"/>
        <v>164326.10000000012</v>
      </c>
      <c r="AS64" s="49">
        <f t="shared" si="15"/>
        <v>36364.130430346937</v>
      </c>
      <c r="AT64" s="5"/>
      <c r="AW64" s="120"/>
    </row>
    <row r="65" spans="1:50" x14ac:dyDescent="0.3">
      <c r="B65">
        <v>3023511</v>
      </c>
      <c r="C65">
        <v>3511</v>
      </c>
      <c r="D65" t="s">
        <v>64</v>
      </c>
      <c r="E65" t="s">
        <v>748</v>
      </c>
      <c r="G65" t="s">
        <v>65</v>
      </c>
      <c r="H65" t="s">
        <v>66</v>
      </c>
      <c r="I65" s="7">
        <f>IFERROR(_xlfn.XLOOKUP(G65,'APT 25-26'!D:D,'APT 25-26'!CS:CS),"")</f>
        <v>185691.73191512443</v>
      </c>
      <c r="J65" s="7">
        <f>SUMIFS(NurserySupplement!$Z:$Z,NurserySupplement!$M:$M,J$4,NurserySupplement!$B:$B,B65)</f>
        <v>0</v>
      </c>
      <c r="K65" s="7"/>
      <c r="L65" s="7">
        <f>SUMIFS(HNPlaces!$AC:$AC,HNPlaces!$M:$M,L$4,HNPlaces!$Q:$Q,'June Payment'!$G65)</f>
        <v>0</v>
      </c>
      <c r="M65" s="7">
        <f>SUMIFS(HNPlaces!$AC:$AC,HNPlaces!$M:$M,M$4,HNPlaces!$Q:$Q,'June Payment'!$G65)</f>
        <v>0</v>
      </c>
      <c r="N65" s="7">
        <f>SUMIFS(HNPlaces!$AC:$AC,HNPlaces!$M:$M,N$4,HNPlaces!$Q:$Q,'June Payment'!$G65)</f>
        <v>0</v>
      </c>
      <c r="O65" s="7">
        <f>SUMIFS(HNPlaces!$AC:$AC,HNPlaces!$M:$M,O$4,HNPlaces!$Q:$Q,'June Payment'!$G65)</f>
        <v>0</v>
      </c>
      <c r="P65" s="7">
        <f>SUMIFS(HNPlaces!$AC:$AC,HNPlaces!$M:$M,P$4,HNPlaces!$Q:$Q,'June Payment'!$G65)</f>
        <v>0</v>
      </c>
      <c r="Q65" s="7">
        <f>SUMIFS(HNPlaces!$AC:$AC,HNPlaces!$M:$M,Q$4,HNPlaces!$Q:$Q,'June Payment'!$G65)</f>
        <v>0</v>
      </c>
      <c r="R65" s="7">
        <f>SUMIFS(HNPlaces!$AC:$AC,HNPlaces!$M:$M,R$4,HNPlaces!$Q:$Q,'June Payment'!$G65)</f>
        <v>0</v>
      </c>
      <c r="S65" s="7">
        <f>SUMIFS(HNTopUp!$AC:$AC,HNTopUp!$M:$M,S$4,HNTopUp!$B:$B,$B65)</f>
        <v>0</v>
      </c>
      <c r="T65" s="7">
        <f>SUMIFS(HNTopUp!$AC:$AC,HNTopUp!$M:$M,T$4,HNTopUp!$B:$B,$B65)</f>
        <v>11717.76923076923</v>
      </c>
      <c r="U65" s="7">
        <f>SUMIFS(HNTopUp!$AC:$AC,HNTopUp!$M:$M,U$4,HNTopUp!$B:$B,$B65)</f>
        <v>0</v>
      </c>
      <c r="V65" s="7">
        <f>SUMIFS(HNTopUp!$AC:$AC,HNTopUp!$M:$M,V$4,HNTopUp!$B:$B,$B65)</f>
        <v>0</v>
      </c>
      <c r="W65" s="7">
        <f>SUMIFS(HNTopUp!$AC:$AC,HNTopUp!$M:$M,W$4,HNTopUp!$B:$B,$B65)</f>
        <v>562.61538461538453</v>
      </c>
      <c r="X65" s="7">
        <f>SUMIFS(HNTopUp!$AC:$AC,HNTopUp!$M:$M,X$4,HNTopUp!$B:$B,$B65)</f>
        <v>0</v>
      </c>
      <c r="Y65" s="7">
        <f>SUMIFS(HNTopUp!$AC:$AC,HNTopUp!$M:$M,Y$4,HNTopUp!$B:$B,$B65)</f>
        <v>0</v>
      </c>
      <c r="Z65" s="7">
        <f>SUMIFS(POST16!$AC:$AC,POST16!$M:$M,Z$4,POST16!$Q:$Q,'June Payment'!$G65)</f>
        <v>0</v>
      </c>
      <c r="AA65" s="7">
        <f>SUMIFS(POST16!$AC:$AC,POST16!$M:$M,AA$4,POST16!$Q:$Q,'June Payment'!$G65)</f>
        <v>0</v>
      </c>
      <c r="AB65" s="7">
        <f>SUMIFS(POST16!$AC:$AC,POST16!$M:$M,AB$4,POST16!$Q:$Q,'June Payment'!$G65)</f>
        <v>0</v>
      </c>
      <c r="AC65" s="7">
        <f>SUMIFS(POST16!$AC:$AC,POST16!$M:$M,AC$4,POST16!$Q:$Q,'June Payment'!$G65)</f>
        <v>0</v>
      </c>
      <c r="AD65" s="7">
        <f>SUMIFS(POST16!$AC:$AC,POST16!$M:$M,AD$4,POST16!$Q:$Q,'June Payment'!$G65)</f>
        <v>0</v>
      </c>
      <c r="AE65" s="7">
        <f>SUMIFS(MISC!$AC:$AC,MISC!$M:$M,AE$4,MISC!$Q:$Q,G65)</f>
        <v>0</v>
      </c>
      <c r="AF65" s="7">
        <f>SUMIFS(CSBG!AC:AC,CSBG!Q:Q,'June Payment'!$G65)</f>
        <v>0</v>
      </c>
      <c r="AG65" s="7">
        <f>SUMIFS('UFSM KS2'!AC:AC,'UFSM KS2'!E:E,"M",'UFSM KS2'!Q:Q,'June Payment'!G65)</f>
        <v>28107.09743264049</v>
      </c>
      <c r="AH65" s="5">
        <f t="shared" si="11"/>
        <v>226079.21396314952</v>
      </c>
      <c r="AI65" s="120">
        <f t="shared" si="2"/>
        <v>175949.47999999989</v>
      </c>
      <c r="AJ65" s="369">
        <f t="shared" si="3"/>
        <v>50129.733963149629</v>
      </c>
      <c r="AK65" s="120"/>
      <c r="AL65" s="490">
        <f>IFERROR(_xlfn.XLOOKUP(B65,'Monthly Payroll Deductions'!B:B,'Monthly Payroll Deductions'!AB:AB),"0")</f>
        <v>0</v>
      </c>
      <c r="AM65" s="490">
        <f>IFERROR(_xlfn.XLOOKUP(G65,'Monthly Payroll Deductions'!E:E,'Monthly Payroll Deductions'!S:S),"0")</f>
        <v>175949.47999999989</v>
      </c>
      <c r="AN65" s="518">
        <f t="shared" si="4"/>
        <v>175949.47999999989</v>
      </c>
      <c r="AO65" s="120">
        <f t="shared" si="12"/>
        <v>175949.47999999989</v>
      </c>
      <c r="AP65" s="49">
        <f t="shared" si="13"/>
        <v>50129.733963149629</v>
      </c>
      <c r="AQ65" s="490"/>
      <c r="AR65" s="469">
        <f t="shared" si="14"/>
        <v>175949.47999999989</v>
      </c>
      <c r="AS65" s="49">
        <f t="shared" si="15"/>
        <v>50129.733963149629</v>
      </c>
      <c r="AT65" s="5"/>
      <c r="AW65" s="120"/>
    </row>
    <row r="66" spans="1:50" x14ac:dyDescent="0.3">
      <c r="B66">
        <v>3023512</v>
      </c>
      <c r="C66">
        <v>3512</v>
      </c>
      <c r="D66" t="s">
        <v>166</v>
      </c>
      <c r="G66" t="s">
        <v>167</v>
      </c>
      <c r="H66" t="s">
        <v>168</v>
      </c>
      <c r="I66" s="7">
        <f>IFERROR(_xlfn.XLOOKUP(G66,'APT 25-26'!D:D,'APT 25-26'!CS:CS),"")</f>
        <v>133408.86292560364</v>
      </c>
      <c r="J66" s="7">
        <f>SUMIFS(NurserySupplement!$Z:$Z,NurserySupplement!$M:$M,J$4,NurserySupplement!$B:$B,B66)</f>
        <v>0</v>
      </c>
      <c r="K66" s="7"/>
      <c r="L66" s="7">
        <f>SUMIFS(HNPlaces!$AC:$AC,HNPlaces!$M:$M,L$4,HNPlaces!$Q:$Q,'June Payment'!$G66)</f>
        <v>0</v>
      </c>
      <c r="M66" s="7">
        <f>SUMIFS(HNPlaces!$AC:$AC,HNPlaces!$M:$M,M$4,HNPlaces!$Q:$Q,'June Payment'!$G66)</f>
        <v>0</v>
      </c>
      <c r="N66" s="7">
        <f>SUMIFS(HNPlaces!$AC:$AC,HNPlaces!$M:$M,N$4,HNPlaces!$Q:$Q,'June Payment'!$G66)</f>
        <v>0</v>
      </c>
      <c r="O66" s="7">
        <f>SUMIFS(HNPlaces!$AC:$AC,HNPlaces!$M:$M,O$4,HNPlaces!$Q:$Q,'June Payment'!$G66)</f>
        <v>0</v>
      </c>
      <c r="P66" s="7">
        <f>SUMIFS(HNPlaces!$AC:$AC,HNPlaces!$M:$M,P$4,HNPlaces!$Q:$Q,'June Payment'!$G66)</f>
        <v>0</v>
      </c>
      <c r="Q66" s="7">
        <f>SUMIFS(HNPlaces!$AC:$AC,HNPlaces!$M:$M,Q$4,HNPlaces!$Q:$Q,'June Payment'!$G66)</f>
        <v>0</v>
      </c>
      <c r="R66" s="7">
        <f>SUMIFS(HNPlaces!$AC:$AC,HNPlaces!$M:$M,R$4,HNPlaces!$Q:$Q,'June Payment'!$G66)</f>
        <v>0</v>
      </c>
      <c r="S66" s="7">
        <f>SUMIFS(HNTopUp!$AC:$AC,HNTopUp!$M:$M,S$4,HNTopUp!$B:$B,$B66)</f>
        <v>0</v>
      </c>
      <c r="T66" s="7">
        <f>SUMIFS(HNTopUp!$AC:$AC,HNTopUp!$M:$M,T$4,HNTopUp!$B:$B,$B66)</f>
        <v>4888.121538461538</v>
      </c>
      <c r="U66" s="7">
        <f>SUMIFS(HNTopUp!$AC:$AC,HNTopUp!$M:$M,U$4,HNTopUp!$B:$B,$B66)</f>
        <v>0</v>
      </c>
      <c r="V66" s="7">
        <f>SUMIFS(HNTopUp!$AC:$AC,HNTopUp!$M:$M,V$4,HNTopUp!$B:$B,$B66)</f>
        <v>0</v>
      </c>
      <c r="W66" s="7">
        <f>SUMIFS(HNTopUp!$AC:$AC,HNTopUp!$M:$M,W$4,HNTopUp!$B:$B,$B66)</f>
        <v>0</v>
      </c>
      <c r="X66" s="7">
        <f>SUMIFS(HNTopUp!$AC:$AC,HNTopUp!$M:$M,X$4,HNTopUp!$B:$B,$B66)</f>
        <v>0</v>
      </c>
      <c r="Y66" s="7">
        <f>SUMIFS(HNTopUp!$AC:$AC,HNTopUp!$M:$M,Y$4,HNTopUp!$B:$B,$B66)</f>
        <v>0</v>
      </c>
      <c r="Z66" s="7">
        <f>SUMIFS(POST16!$AC:$AC,POST16!$M:$M,Z$4,POST16!$Q:$Q,'June Payment'!$G66)</f>
        <v>0</v>
      </c>
      <c r="AA66" s="7">
        <f>SUMIFS(POST16!$AC:$AC,POST16!$M:$M,AA$4,POST16!$Q:$Q,'June Payment'!$G66)</f>
        <v>0</v>
      </c>
      <c r="AB66" s="7">
        <f>SUMIFS(POST16!$AC:$AC,POST16!$M:$M,AB$4,POST16!$Q:$Q,'June Payment'!$G66)</f>
        <v>0</v>
      </c>
      <c r="AC66" s="7">
        <f>SUMIFS(POST16!$AC:$AC,POST16!$M:$M,AC$4,POST16!$Q:$Q,'June Payment'!$G66)</f>
        <v>0</v>
      </c>
      <c r="AD66" s="7">
        <f>SUMIFS(POST16!$AC:$AC,POST16!$M:$M,AD$4,POST16!$Q:$Q,'June Payment'!$G66)</f>
        <v>0</v>
      </c>
      <c r="AE66" s="7">
        <f>SUMIFS(MISC!$AC:$AC,MISC!$M:$M,AE$4,MISC!$Q:$Q,G66)</f>
        <v>0</v>
      </c>
      <c r="AF66" s="7">
        <f>SUMIFS(CSBG!AC:AC,CSBG!Q:Q,'June Payment'!$G66)</f>
        <v>0</v>
      </c>
      <c r="AG66" s="7">
        <f>SUMIFS('UFSM KS2'!AC:AC,'UFSM KS2'!E:E,"M",'UFSM KS2'!Q:Q,'June Payment'!G66)</f>
        <v>46534.361262509621</v>
      </c>
      <c r="AH66" s="5">
        <f t="shared" si="11"/>
        <v>184831.3457265748</v>
      </c>
      <c r="AI66" s="120">
        <f t="shared" si="2"/>
        <v>0</v>
      </c>
      <c r="AJ66" s="369">
        <f t="shared" si="3"/>
        <v>184831.3457265748</v>
      </c>
      <c r="AL66" s="490"/>
      <c r="AM66" s="490"/>
      <c r="AN66" s="518"/>
      <c r="AP66" s="388"/>
      <c r="AQ66" s="5"/>
      <c r="AS66" s="288"/>
      <c r="AT66" s="5"/>
    </row>
    <row r="67" spans="1:50" x14ac:dyDescent="0.3">
      <c r="A67" s="5"/>
      <c r="B67">
        <v>3023513</v>
      </c>
      <c r="C67">
        <v>3513</v>
      </c>
      <c r="D67" t="s">
        <v>76</v>
      </c>
      <c r="G67" t="s">
        <v>77</v>
      </c>
      <c r="H67" t="s">
        <v>78</v>
      </c>
      <c r="I67" s="7">
        <f>IFERROR(_xlfn.XLOOKUP(G67,'APT 25-26'!D:D,'APT 25-26'!CS:CS),"")</f>
        <v>154495.30312693011</v>
      </c>
      <c r="J67" s="7">
        <f>SUMIFS(NurserySupplement!$Z:$Z,NurserySupplement!$M:$M,J$4,NurserySupplement!$B:$B,B67)</f>
        <v>0</v>
      </c>
      <c r="K67" s="7"/>
      <c r="L67" s="7">
        <f>SUMIFS(HNPlaces!$AC:$AC,HNPlaces!$M:$M,L$4,HNPlaces!$Q:$Q,'June Payment'!$G67)</f>
        <v>0</v>
      </c>
      <c r="M67" s="7">
        <f>SUMIFS(HNPlaces!$AC:$AC,HNPlaces!$M:$M,M$4,HNPlaces!$Q:$Q,'June Payment'!$G67)</f>
        <v>0</v>
      </c>
      <c r="N67" s="7">
        <f>SUMIFS(HNPlaces!$AC:$AC,HNPlaces!$M:$M,N$4,HNPlaces!$Q:$Q,'June Payment'!$G67)</f>
        <v>0</v>
      </c>
      <c r="O67" s="7">
        <f>SUMIFS(HNPlaces!$AC:$AC,HNPlaces!$M:$M,O$4,HNPlaces!$Q:$Q,'June Payment'!$G67)</f>
        <v>0</v>
      </c>
      <c r="P67" s="7">
        <f>SUMIFS(HNPlaces!$AC:$AC,HNPlaces!$M:$M,P$4,HNPlaces!$Q:$Q,'June Payment'!$G67)</f>
        <v>0</v>
      </c>
      <c r="Q67" s="7">
        <f>SUMIFS(HNPlaces!$AC:$AC,HNPlaces!$M:$M,Q$4,HNPlaces!$Q:$Q,'June Payment'!$G67)</f>
        <v>0</v>
      </c>
      <c r="R67" s="7">
        <f>SUMIFS(HNPlaces!$AC:$AC,HNPlaces!$M:$M,R$4,HNPlaces!$Q:$Q,'June Payment'!$G67)</f>
        <v>0</v>
      </c>
      <c r="S67" s="7">
        <f>SUMIFS(HNTopUp!$AC:$AC,HNTopUp!$M:$M,S$4,HNTopUp!$B:$B,$B67)</f>
        <v>0</v>
      </c>
      <c r="T67" s="7">
        <f>SUMIFS(HNTopUp!$AC:$AC,HNTopUp!$M:$M,T$4,HNTopUp!$B:$B,$B67)</f>
        <v>7106.3794615384613</v>
      </c>
      <c r="U67" s="7">
        <f>SUMIFS(HNTopUp!$AC:$AC,HNTopUp!$M:$M,U$4,HNTopUp!$B:$B,$B67)</f>
        <v>0</v>
      </c>
      <c r="V67" s="7">
        <f>SUMIFS(HNTopUp!$AC:$AC,HNTopUp!$M:$M,V$4,HNTopUp!$B:$B,$B67)</f>
        <v>0</v>
      </c>
      <c r="W67" s="7">
        <f>SUMIFS(HNTopUp!$AC:$AC,HNTopUp!$M:$M,W$4,HNTopUp!$B:$B,$B67)</f>
        <v>0</v>
      </c>
      <c r="X67" s="7">
        <f>SUMIFS(HNTopUp!$AC:$AC,HNTopUp!$M:$M,X$4,HNTopUp!$B:$B,$B67)</f>
        <v>0</v>
      </c>
      <c r="Y67" s="7">
        <f>SUMIFS(HNTopUp!$AC:$AC,HNTopUp!$M:$M,Y$4,HNTopUp!$B:$B,$B67)</f>
        <v>0</v>
      </c>
      <c r="Z67" s="7">
        <f>SUMIFS(POST16!$AC:$AC,POST16!$M:$M,Z$4,POST16!$Q:$Q,'June Payment'!$G67)</f>
        <v>0</v>
      </c>
      <c r="AA67" s="7">
        <f>SUMIFS(POST16!$AC:$AC,POST16!$M:$M,AA$4,POST16!$Q:$Q,'June Payment'!$G67)</f>
        <v>0</v>
      </c>
      <c r="AB67" s="7">
        <f>SUMIFS(POST16!$AC:$AC,POST16!$M:$M,AB$4,POST16!$Q:$Q,'June Payment'!$G67)</f>
        <v>0</v>
      </c>
      <c r="AC67" s="7">
        <f>SUMIFS(POST16!$AC:$AC,POST16!$M:$M,AC$4,POST16!$Q:$Q,'June Payment'!$G67)</f>
        <v>0</v>
      </c>
      <c r="AD67" s="7">
        <f>SUMIFS(POST16!$AC:$AC,POST16!$M:$M,AD$4,POST16!$Q:$Q,'June Payment'!$G67)</f>
        <v>0</v>
      </c>
      <c r="AE67" s="7">
        <f>SUMIFS(MISC!$AC:$AC,MISC!$M:$M,AE$4,MISC!$Q:$Q,G67)</f>
        <v>0</v>
      </c>
      <c r="AF67" s="7">
        <f>SUMIFS(CSBG!AC:AC,CSBG!Q:Q,'June Payment'!$G67)</f>
        <v>0</v>
      </c>
      <c r="AG67" s="7">
        <f>SUMIFS('UFSM KS2'!AC:AC,'UFSM KS2'!E:E,"M",'UFSM KS2'!Q:Q,'June Payment'!G67)</f>
        <v>47652.975715935332</v>
      </c>
      <c r="AH67" s="5">
        <f t="shared" si="11"/>
        <v>209254.65830440389</v>
      </c>
      <c r="AI67" s="120">
        <f t="shared" si="2"/>
        <v>172739.35999999972</v>
      </c>
      <c r="AJ67" s="369">
        <f t="shared" si="3"/>
        <v>36515.298304404161</v>
      </c>
      <c r="AK67" s="120"/>
      <c r="AL67" s="490" t="str">
        <f>IFERROR(_xlfn.XLOOKUP(B67,'Monthly Payroll Deductions'!B:B,'Monthly Payroll Deductions'!AB:AB),"0")</f>
        <v>0</v>
      </c>
      <c r="AM67" s="490">
        <f>IFERROR(_xlfn.XLOOKUP(G67,'Monthly Payroll Deductions'!E:E,'Monthly Payroll Deductions'!S:S),"0")</f>
        <v>172739.35999999972</v>
      </c>
      <c r="AN67" s="518">
        <f t="shared" si="4"/>
        <v>172739.35999999972</v>
      </c>
      <c r="AO67" s="120">
        <f>IFERROR(IF(AH67&gt;AM67,AM67,AH67-1),"")</f>
        <v>172739.35999999972</v>
      </c>
      <c r="AP67" s="49">
        <f>AH67-AO67</f>
        <v>36515.298304404161</v>
      </c>
      <c r="AQ67" s="490"/>
      <c r="AR67" s="469">
        <f>AO67+AQ67</f>
        <v>172739.35999999972</v>
      </c>
      <c r="AS67" s="49">
        <f>AP67-AQ67</f>
        <v>36515.298304404161</v>
      </c>
      <c r="AT67" s="5"/>
      <c r="AW67" s="120"/>
    </row>
    <row r="68" spans="1:50" x14ac:dyDescent="0.3">
      <c r="B68">
        <v>3023514</v>
      </c>
      <c r="C68">
        <v>3514</v>
      </c>
      <c r="D68" t="s">
        <v>193</v>
      </c>
      <c r="E68" t="s">
        <v>748</v>
      </c>
      <c r="G68" t="s">
        <v>194</v>
      </c>
      <c r="H68" t="s">
        <v>195</v>
      </c>
      <c r="I68" s="7">
        <f>IFERROR(_xlfn.XLOOKUP(G68,'APT 25-26'!D:D,'APT 25-26'!CS:CS),"")</f>
        <v>83436.595260503556</v>
      </c>
      <c r="J68" s="7">
        <f>SUMIFS(NurserySupplement!$Z:$Z,NurserySupplement!$M:$M,J$4,NurserySupplement!$B:$B,B68)</f>
        <v>0</v>
      </c>
      <c r="K68" s="7"/>
      <c r="L68" s="7">
        <f>SUMIFS(HNPlaces!$AC:$AC,HNPlaces!$M:$M,L$4,HNPlaces!$Q:$Q,'June Payment'!$G68)</f>
        <v>0</v>
      </c>
      <c r="M68" s="7">
        <f>SUMIFS(HNPlaces!$AC:$AC,HNPlaces!$M:$M,M$4,HNPlaces!$Q:$Q,'June Payment'!$G68)</f>
        <v>0</v>
      </c>
      <c r="N68" s="7">
        <f>SUMIFS(HNPlaces!$AC:$AC,HNPlaces!$M:$M,N$4,HNPlaces!$Q:$Q,'June Payment'!$G68)</f>
        <v>0</v>
      </c>
      <c r="O68" s="7">
        <f>SUMIFS(HNPlaces!$AC:$AC,HNPlaces!$M:$M,O$4,HNPlaces!$Q:$Q,'June Payment'!$G68)</f>
        <v>0</v>
      </c>
      <c r="P68" s="7">
        <f>SUMIFS(HNPlaces!$AC:$AC,HNPlaces!$M:$M,P$4,HNPlaces!$Q:$Q,'June Payment'!$G68)</f>
        <v>0</v>
      </c>
      <c r="Q68" s="7">
        <f>SUMIFS(HNPlaces!$AC:$AC,HNPlaces!$M:$M,Q$4,HNPlaces!$Q:$Q,'June Payment'!$G68)</f>
        <v>0</v>
      </c>
      <c r="R68" s="7">
        <f>SUMIFS(HNPlaces!$AC:$AC,HNPlaces!$M:$M,R$4,HNPlaces!$Q:$Q,'June Payment'!$G68)</f>
        <v>0</v>
      </c>
      <c r="S68" s="7">
        <f>SUMIFS(HNTopUp!$AC:$AC,HNTopUp!$M:$M,S$4,HNTopUp!$B:$B,$B68)</f>
        <v>0</v>
      </c>
      <c r="T68" s="7">
        <f>SUMIFS(HNTopUp!$AC:$AC,HNTopUp!$M:$M,T$4,HNTopUp!$B:$B,$B68)</f>
        <v>3934.3846153846157</v>
      </c>
      <c r="U68" s="7">
        <f>SUMIFS(HNTopUp!$AC:$AC,HNTopUp!$M:$M,U$4,HNTopUp!$B:$B,$B68)</f>
        <v>0</v>
      </c>
      <c r="V68" s="7">
        <f>SUMIFS(HNTopUp!$AC:$AC,HNTopUp!$M:$M,V$4,HNTopUp!$B:$B,$B68)</f>
        <v>0</v>
      </c>
      <c r="W68" s="7">
        <f>SUMIFS(HNTopUp!$AC:$AC,HNTopUp!$M:$M,W$4,HNTopUp!$B:$B,$B68)</f>
        <v>0</v>
      </c>
      <c r="X68" s="7">
        <f>SUMIFS(HNTopUp!$AC:$AC,HNTopUp!$M:$M,X$4,HNTopUp!$B:$B,$B68)</f>
        <v>0</v>
      </c>
      <c r="Y68" s="7">
        <f>SUMIFS(HNTopUp!$AC:$AC,HNTopUp!$M:$M,Y$4,HNTopUp!$B:$B,$B68)</f>
        <v>0</v>
      </c>
      <c r="Z68" s="7">
        <f>SUMIFS(POST16!$AC:$AC,POST16!$M:$M,Z$4,POST16!$Q:$Q,'June Payment'!$G68)</f>
        <v>0</v>
      </c>
      <c r="AA68" s="7">
        <f>SUMIFS(POST16!$AC:$AC,POST16!$M:$M,AA$4,POST16!$Q:$Q,'June Payment'!$G68)</f>
        <v>0</v>
      </c>
      <c r="AB68" s="7">
        <f>SUMIFS(POST16!$AC:$AC,POST16!$M:$M,AB$4,POST16!$Q:$Q,'June Payment'!$G68)</f>
        <v>0</v>
      </c>
      <c r="AC68" s="7">
        <f>SUMIFS(POST16!$AC:$AC,POST16!$M:$M,AC$4,POST16!$Q:$Q,'June Payment'!$G68)</f>
        <v>0</v>
      </c>
      <c r="AD68" s="7">
        <f>SUMIFS(POST16!$AC:$AC,POST16!$M:$M,AD$4,POST16!$Q:$Q,'June Payment'!$G68)</f>
        <v>0</v>
      </c>
      <c r="AE68" s="7">
        <f>SUMIFS(MISC!$AC:$AC,MISC!$M:$M,AE$4,MISC!$Q:$Q,G68)</f>
        <v>0</v>
      </c>
      <c r="AF68" s="7">
        <f>SUMIFS(CSBG!AC:AC,CSBG!Q:Q,'June Payment'!$G68)</f>
        <v>0</v>
      </c>
      <c r="AG68" s="7">
        <f>SUMIFS('UFSM KS2'!AC:AC,'UFSM KS2'!E:E,"M",'UFSM KS2'!Q:Q,'June Payment'!G68)</f>
        <v>21983.204695919936</v>
      </c>
      <c r="AH68" s="5">
        <f t="shared" si="11"/>
        <v>109354.1845718081</v>
      </c>
      <c r="AI68" s="120">
        <f t="shared" si="2"/>
        <v>75626.750124111757</v>
      </c>
      <c r="AJ68" s="369">
        <f t="shared" si="3"/>
        <v>33727.434447696345</v>
      </c>
      <c r="AL68" s="490">
        <f>IFERROR(_xlfn.XLOOKUP(B68,'Monthly Payroll Deductions'!B:B,'Monthly Payroll Deductions'!AB:AB),"0")</f>
        <v>679.28012411171221</v>
      </c>
      <c r="AM68" s="490">
        <f>IFERROR(_xlfn.XLOOKUP(G68,'Monthly Payroll Deductions'!E:E,'Monthly Payroll Deductions'!S:S),"0")</f>
        <v>74947.470000000045</v>
      </c>
      <c r="AN68" s="518">
        <f t="shared" si="4"/>
        <v>75626.750124111757</v>
      </c>
      <c r="AO68" s="120">
        <f>IFERROR(IF(AH68&gt;AM68,AM68,AH68-1),"")</f>
        <v>74947.470000000045</v>
      </c>
      <c r="AP68" s="49">
        <f>AH68-AO68</f>
        <v>34406.714571808057</v>
      </c>
      <c r="AQ68" s="490">
        <f>IF(AP68&gt;AL68,AL68,AP68-1)</f>
        <v>679.28012411171221</v>
      </c>
      <c r="AR68" s="469">
        <f>AO68+AQ68</f>
        <v>75626.750124111757</v>
      </c>
      <c r="AS68" s="49">
        <f>AP68-AQ68</f>
        <v>33727.434447696345</v>
      </c>
      <c r="AT68" s="5"/>
      <c r="AW68" s="490">
        <f>AQ68</f>
        <v>679.28012411171221</v>
      </c>
      <c r="AX68" s="490"/>
    </row>
    <row r="69" spans="1:50" x14ac:dyDescent="0.3">
      <c r="B69">
        <v>3023516</v>
      </c>
      <c r="C69">
        <v>3516</v>
      </c>
      <c r="D69" t="s">
        <v>19</v>
      </c>
      <c r="E69" t="s">
        <v>748</v>
      </c>
      <c r="G69" t="s">
        <v>20</v>
      </c>
      <c r="H69" t="s">
        <v>21</v>
      </c>
      <c r="I69" s="7">
        <f>IFERROR(_xlfn.XLOOKUP(G69,'APT 25-26'!D:D,'APT 25-26'!CS:CS),"")</f>
        <v>81326.421366395502</v>
      </c>
      <c r="J69" s="7">
        <f>SUMIFS(NurserySupplement!$Z:$Z,NurserySupplement!$M:$M,J$4,NurserySupplement!$B:$B,B69)</f>
        <v>0</v>
      </c>
      <c r="K69" s="7"/>
      <c r="L69" s="7">
        <f>SUMIFS(HNPlaces!$AC:$AC,HNPlaces!$M:$M,L$4,HNPlaces!$Q:$Q,'June Payment'!$G69)</f>
        <v>0</v>
      </c>
      <c r="M69" s="7">
        <f>SUMIFS(HNPlaces!$AC:$AC,HNPlaces!$M:$M,M$4,HNPlaces!$Q:$Q,'June Payment'!$G69)</f>
        <v>0</v>
      </c>
      <c r="N69" s="7">
        <f>SUMIFS(HNPlaces!$AC:$AC,HNPlaces!$M:$M,N$4,HNPlaces!$Q:$Q,'June Payment'!$G69)</f>
        <v>0</v>
      </c>
      <c r="O69" s="7">
        <f>SUMIFS(HNPlaces!$AC:$AC,HNPlaces!$M:$M,O$4,HNPlaces!$Q:$Q,'June Payment'!$G69)</f>
        <v>0</v>
      </c>
      <c r="P69" s="7">
        <f>SUMIFS(HNPlaces!$AC:$AC,HNPlaces!$M:$M,P$4,HNPlaces!$Q:$Q,'June Payment'!$G69)</f>
        <v>0</v>
      </c>
      <c r="Q69" s="7">
        <f>SUMIFS(HNPlaces!$AC:$AC,HNPlaces!$M:$M,Q$4,HNPlaces!$Q:$Q,'June Payment'!$G69)</f>
        <v>0</v>
      </c>
      <c r="R69" s="7">
        <f>SUMIFS(HNPlaces!$AC:$AC,HNPlaces!$M:$M,R$4,HNPlaces!$Q:$Q,'June Payment'!$G69)</f>
        <v>0</v>
      </c>
      <c r="S69" s="7">
        <f>SUMIFS(HNTopUp!$AC:$AC,HNTopUp!$M:$M,S$4,HNTopUp!$B:$B,$B69)</f>
        <v>0</v>
      </c>
      <c r="T69" s="7">
        <f>SUMIFS(HNTopUp!$AC:$AC,HNTopUp!$M:$M,T$4,HNTopUp!$B:$B,$B69)</f>
        <v>11855.429769230768</v>
      </c>
      <c r="U69" s="7">
        <f>SUMIFS(HNTopUp!$AC:$AC,HNTopUp!$M:$M,U$4,HNTopUp!$B:$B,$B69)</f>
        <v>0</v>
      </c>
      <c r="V69" s="7">
        <f>SUMIFS(HNTopUp!$AC:$AC,HNTopUp!$M:$M,V$4,HNTopUp!$B:$B,$B69)</f>
        <v>0</v>
      </c>
      <c r="W69" s="7">
        <f>SUMIFS(HNTopUp!$AC:$AC,HNTopUp!$M:$M,W$4,HNTopUp!$B:$B,$B69)</f>
        <v>0</v>
      </c>
      <c r="X69" s="7">
        <f>SUMIFS(HNTopUp!$AC:$AC,HNTopUp!$M:$M,X$4,HNTopUp!$B:$B,$B69)</f>
        <v>0</v>
      </c>
      <c r="Y69" s="7">
        <f>SUMIFS(HNTopUp!$AC:$AC,HNTopUp!$M:$M,Y$4,HNTopUp!$B:$B,$B69)</f>
        <v>0</v>
      </c>
      <c r="Z69" s="7">
        <f>SUMIFS(POST16!$AC:$AC,POST16!$M:$M,Z$4,POST16!$Q:$Q,'June Payment'!$G69)</f>
        <v>0</v>
      </c>
      <c r="AA69" s="7">
        <f>SUMIFS(POST16!$AC:$AC,POST16!$M:$M,AA$4,POST16!$Q:$Q,'June Payment'!$G69)</f>
        <v>0</v>
      </c>
      <c r="AB69" s="7">
        <f>SUMIFS(POST16!$AC:$AC,POST16!$M:$M,AB$4,POST16!$Q:$Q,'June Payment'!$G69)</f>
        <v>0</v>
      </c>
      <c r="AC69" s="7">
        <f>SUMIFS(POST16!$AC:$AC,POST16!$M:$M,AC$4,POST16!$Q:$Q,'June Payment'!$G69)</f>
        <v>0</v>
      </c>
      <c r="AD69" s="7">
        <f>SUMIFS(POST16!$AC:$AC,POST16!$M:$M,AD$4,POST16!$Q:$Q,'June Payment'!$G69)</f>
        <v>0</v>
      </c>
      <c r="AE69" s="7">
        <f>SUMIFS(MISC!$AC:$AC,MISC!$M:$M,AE$4,MISC!$Q:$Q,G69)</f>
        <v>0</v>
      </c>
      <c r="AF69" s="7">
        <f>SUMIFS(CSBG!AC:AC,CSBG!Q:Q,'June Payment'!$G69)</f>
        <v>0</v>
      </c>
      <c r="AG69" s="7">
        <f>SUMIFS('UFSM KS2'!AC:AC,'UFSM KS2'!E:E,"M",'UFSM KS2'!Q:Q,'June Payment'!G69)</f>
        <v>22372.289068514237</v>
      </c>
      <c r="AH69" s="5">
        <f t="shared" si="11"/>
        <v>115554.14020414051</v>
      </c>
      <c r="AI69" s="120">
        <f t="shared" si="2"/>
        <v>115553.14020414051</v>
      </c>
      <c r="AJ69" s="369">
        <f t="shared" si="3"/>
        <v>1</v>
      </c>
      <c r="AK69" s="5"/>
      <c r="AL69" s="490">
        <f>IFERROR(_xlfn.XLOOKUP(B69,'Monthly Payroll Deductions'!B:B,'Monthly Payroll Deductions'!AB:AB),"0")</f>
        <v>224679.55866779966</v>
      </c>
      <c r="AM69" s="490">
        <f>IFERROR(_xlfn.XLOOKUP(G69,'Monthly Payroll Deductions'!E:E,'Monthly Payroll Deductions'!S:S),"0")</f>
        <v>128509.58000000003</v>
      </c>
      <c r="AN69" s="518">
        <f t="shared" si="4"/>
        <v>353189.13866779971</v>
      </c>
      <c r="AO69" s="120">
        <f>IFERROR(IF(AH69&gt;AM69,AM69,AH69-1),"")</f>
        <v>115553.14020414051</v>
      </c>
      <c r="AP69" s="49">
        <f>AH69-AO69</f>
        <v>1</v>
      </c>
      <c r="AQ69" s="490"/>
      <c r="AR69" s="469">
        <f>AO69+AQ69</f>
        <v>115553.14020414051</v>
      </c>
      <c r="AS69" s="49">
        <f>AP69-AQ69</f>
        <v>1</v>
      </c>
      <c r="AT69" s="5"/>
      <c r="AW69" s="120"/>
    </row>
    <row r="70" spans="1:50" x14ac:dyDescent="0.3">
      <c r="B70">
        <v>3023518</v>
      </c>
      <c r="C70">
        <v>3518</v>
      </c>
      <c r="D70" t="s">
        <v>172</v>
      </c>
      <c r="G70" t="s">
        <v>173</v>
      </c>
      <c r="H70" t="s">
        <v>174</v>
      </c>
      <c r="I70" s="7">
        <f>IFERROR(_xlfn.XLOOKUP(G70,'APT 25-26'!D:D,'APT 25-26'!CS:CS),"")</f>
        <v>182129.44212989847</v>
      </c>
      <c r="J70" s="7">
        <f>SUMIFS(NurserySupplement!$Z:$Z,NurserySupplement!$M:$M,J$4,NurserySupplement!$B:$B,B70)</f>
        <v>0</v>
      </c>
      <c r="K70" s="7"/>
      <c r="L70" s="7">
        <f>SUMIFS(HNPlaces!$AC:$AC,HNPlaces!$M:$M,L$4,HNPlaces!$Q:$Q,'June Payment'!$G70)</f>
        <v>0</v>
      </c>
      <c r="M70" s="7">
        <f>SUMIFS(HNPlaces!$AC:$AC,HNPlaces!$M:$M,M$4,HNPlaces!$Q:$Q,'June Payment'!$G70)</f>
        <v>0</v>
      </c>
      <c r="N70" s="7">
        <f>SUMIFS(HNPlaces!$AC:$AC,HNPlaces!$M:$M,N$4,HNPlaces!$Q:$Q,'June Payment'!$G70)</f>
        <v>0</v>
      </c>
      <c r="O70" s="7">
        <f>SUMIFS(HNPlaces!$AC:$AC,HNPlaces!$M:$M,O$4,HNPlaces!$Q:$Q,'June Payment'!$G70)</f>
        <v>0</v>
      </c>
      <c r="P70" s="7">
        <f>SUMIFS(HNPlaces!$AC:$AC,HNPlaces!$M:$M,P$4,HNPlaces!$Q:$Q,'June Payment'!$G70)</f>
        <v>0</v>
      </c>
      <c r="Q70" s="7">
        <f>SUMIFS(HNPlaces!$AC:$AC,HNPlaces!$M:$M,Q$4,HNPlaces!$Q:$Q,'June Payment'!$G70)</f>
        <v>0</v>
      </c>
      <c r="R70" s="7">
        <f>SUMIFS(HNPlaces!$AC:$AC,HNPlaces!$M:$M,R$4,HNPlaces!$Q:$Q,'June Payment'!$G70)</f>
        <v>0</v>
      </c>
      <c r="S70" s="7">
        <f>SUMIFS(HNTopUp!$AC:$AC,HNTopUp!$M:$M,S$4,HNTopUp!$B:$B,$B70)</f>
        <v>0</v>
      </c>
      <c r="T70" s="7">
        <f>SUMIFS(HNTopUp!$AC:$AC,HNTopUp!$M:$M,T$4,HNTopUp!$B:$B,$B70)</f>
        <v>14817.11053846154</v>
      </c>
      <c r="U70" s="7">
        <f>SUMIFS(HNTopUp!$AC:$AC,HNTopUp!$M:$M,U$4,HNTopUp!$B:$B,$B70)</f>
        <v>0</v>
      </c>
      <c r="V70" s="7">
        <f>SUMIFS(HNTopUp!$AC:$AC,HNTopUp!$M:$M,V$4,HNTopUp!$B:$B,$B70)</f>
        <v>0</v>
      </c>
      <c r="W70" s="7">
        <f>SUMIFS(HNTopUp!$AC:$AC,HNTopUp!$M:$M,W$4,HNTopUp!$B:$B,$B70)</f>
        <v>0</v>
      </c>
      <c r="X70" s="7">
        <f>SUMIFS(HNTopUp!$AC:$AC,HNTopUp!$M:$M,X$4,HNTopUp!$B:$B,$B70)</f>
        <v>0</v>
      </c>
      <c r="Y70" s="7">
        <f>SUMIFS(HNTopUp!$AC:$AC,HNTopUp!$M:$M,Y$4,HNTopUp!$B:$B,$B70)</f>
        <v>0</v>
      </c>
      <c r="Z70" s="7">
        <f>SUMIFS(POST16!$AC:$AC,POST16!$M:$M,Z$4,POST16!$Q:$Q,'June Payment'!$G70)</f>
        <v>0</v>
      </c>
      <c r="AA70" s="7">
        <f>SUMIFS(POST16!$AC:$AC,POST16!$M:$M,AA$4,POST16!$Q:$Q,'June Payment'!$G70)</f>
        <v>0</v>
      </c>
      <c r="AB70" s="7">
        <f>SUMIFS(POST16!$AC:$AC,POST16!$M:$M,AB$4,POST16!$Q:$Q,'June Payment'!$G70)</f>
        <v>0</v>
      </c>
      <c r="AC70" s="7">
        <f>SUMIFS(POST16!$AC:$AC,POST16!$M:$M,AC$4,POST16!$Q:$Q,'June Payment'!$G70)</f>
        <v>0</v>
      </c>
      <c r="AD70" s="7">
        <f>SUMIFS(POST16!$AC:$AC,POST16!$M:$M,AD$4,POST16!$Q:$Q,'June Payment'!$G70)</f>
        <v>0</v>
      </c>
      <c r="AE70" s="7">
        <f>SUMIFS(MISC!$AC:$AC,MISC!$M:$M,AE$4,MISC!$Q:$Q,G70)</f>
        <v>0</v>
      </c>
      <c r="AF70" s="7">
        <f>SUMIFS(CSBG!AC:AC,CSBG!Q:Q,'June Payment'!$G70)</f>
        <v>0</v>
      </c>
      <c r="AG70" s="7">
        <f>SUMIFS('UFSM KS2'!AC:AC,'UFSM KS2'!E:E,"M",'UFSM KS2'!Q:Q,'June Payment'!G70)</f>
        <v>22611.296258660506</v>
      </c>
      <c r="AH70" s="5">
        <f t="shared" si="11"/>
        <v>219557.8489270205</v>
      </c>
      <c r="AI70" s="120">
        <f t="shared" si="2"/>
        <v>0</v>
      </c>
      <c r="AJ70" s="369">
        <f t="shared" si="3"/>
        <v>219557.8489270205</v>
      </c>
      <c r="AL70" s="490"/>
      <c r="AM70" s="490"/>
      <c r="AN70" s="518"/>
      <c r="AP70" s="388"/>
      <c r="AQ70" s="5"/>
      <c r="AS70" s="288"/>
      <c r="AT70" s="5"/>
    </row>
    <row r="71" spans="1:50" x14ac:dyDescent="0.3">
      <c r="B71">
        <v>3023520</v>
      </c>
      <c r="C71">
        <v>3520</v>
      </c>
      <c r="D71" t="s">
        <v>145</v>
      </c>
      <c r="E71" t="s">
        <v>748</v>
      </c>
      <c r="G71" t="s">
        <v>146</v>
      </c>
      <c r="H71" t="s">
        <v>147</v>
      </c>
      <c r="I71" s="7">
        <f>IFERROR(_xlfn.XLOOKUP(G71,'APT 25-26'!D:D,'APT 25-26'!CS:CS),"")</f>
        <v>157573.87153846154</v>
      </c>
      <c r="J71" s="7">
        <f>SUMIFS(NurserySupplement!$Z:$Z,NurserySupplement!$M:$M,J$4,NurserySupplement!$B:$B,B71)</f>
        <v>0</v>
      </c>
      <c r="K71" s="7"/>
      <c r="L71" s="7">
        <f>SUMIFS(HNPlaces!$AC:$AC,HNPlaces!$M:$M,L$4,HNPlaces!$Q:$Q,'June Payment'!$G71)</f>
        <v>0</v>
      </c>
      <c r="M71" s="7">
        <f>SUMIFS(HNPlaces!$AC:$AC,HNPlaces!$M:$M,M$4,HNPlaces!$Q:$Q,'June Payment'!$G71)</f>
        <v>0</v>
      </c>
      <c r="N71" s="7">
        <f>SUMIFS(HNPlaces!$AC:$AC,HNPlaces!$M:$M,N$4,HNPlaces!$Q:$Q,'June Payment'!$G71)</f>
        <v>0</v>
      </c>
      <c r="O71" s="7">
        <f>SUMIFS(HNPlaces!$AC:$AC,HNPlaces!$M:$M,O$4,HNPlaces!$Q:$Q,'June Payment'!$G71)</f>
        <v>0</v>
      </c>
      <c r="P71" s="7">
        <f>SUMIFS(HNPlaces!$AC:$AC,HNPlaces!$M:$M,P$4,HNPlaces!$Q:$Q,'June Payment'!$G71)</f>
        <v>0</v>
      </c>
      <c r="Q71" s="7">
        <f>SUMIFS(HNPlaces!$AC:$AC,HNPlaces!$M:$M,Q$4,HNPlaces!$Q:$Q,'June Payment'!$G71)</f>
        <v>0</v>
      </c>
      <c r="R71" s="7">
        <f>SUMIFS(HNPlaces!$AC:$AC,HNPlaces!$M:$M,R$4,HNPlaces!$Q:$Q,'June Payment'!$G71)</f>
        <v>0</v>
      </c>
      <c r="S71" s="7">
        <f>SUMIFS(HNTopUp!$AC:$AC,HNTopUp!$M:$M,S$4,HNTopUp!$B:$B,$B71)</f>
        <v>0</v>
      </c>
      <c r="T71" s="7">
        <f>SUMIFS(HNTopUp!$AC:$AC,HNTopUp!$M:$M,T$4,HNTopUp!$B:$B,$B71)</f>
        <v>10735.720512820513</v>
      </c>
      <c r="U71" s="7">
        <f>SUMIFS(HNTopUp!$AC:$AC,HNTopUp!$M:$M,U$4,HNTopUp!$B:$B,$B71)</f>
        <v>0</v>
      </c>
      <c r="V71" s="7">
        <f>SUMIFS(HNTopUp!$AC:$AC,HNTopUp!$M:$M,V$4,HNTopUp!$B:$B,$B71)</f>
        <v>0</v>
      </c>
      <c r="W71" s="7">
        <f>SUMIFS(HNTopUp!$AC:$AC,HNTopUp!$M:$M,W$4,HNTopUp!$B:$B,$B71)</f>
        <v>0</v>
      </c>
      <c r="X71" s="7">
        <f>SUMIFS(HNTopUp!$AC:$AC,HNTopUp!$M:$M,X$4,HNTopUp!$B:$B,$B71)</f>
        <v>0</v>
      </c>
      <c r="Y71" s="7">
        <f>SUMIFS(HNTopUp!$AC:$AC,HNTopUp!$M:$M,Y$4,HNTopUp!$B:$B,$B71)</f>
        <v>0</v>
      </c>
      <c r="Z71" s="7">
        <f>SUMIFS(POST16!$AC:$AC,POST16!$M:$M,Z$4,POST16!$Q:$Q,'June Payment'!$G71)</f>
        <v>0</v>
      </c>
      <c r="AA71" s="7">
        <f>SUMIFS(POST16!$AC:$AC,POST16!$M:$M,AA$4,POST16!$Q:$Q,'June Payment'!$G71)</f>
        <v>0</v>
      </c>
      <c r="AB71" s="7">
        <f>SUMIFS(POST16!$AC:$AC,POST16!$M:$M,AB$4,POST16!$Q:$Q,'June Payment'!$G71)</f>
        <v>0</v>
      </c>
      <c r="AC71" s="7">
        <f>SUMIFS(POST16!$AC:$AC,POST16!$M:$M,AC$4,POST16!$Q:$Q,'June Payment'!$G71)</f>
        <v>0</v>
      </c>
      <c r="AD71" s="7">
        <f>SUMIFS(POST16!$AC:$AC,POST16!$M:$M,AD$4,POST16!$Q:$Q,'June Payment'!$G71)</f>
        <v>0</v>
      </c>
      <c r="AE71" s="7">
        <f>SUMIFS(MISC!$AC:$AC,MISC!$M:$M,AE$4,MISC!$Q:$Q,G71)</f>
        <v>0</v>
      </c>
      <c r="AF71" s="7">
        <f>SUMIFS(CSBG!AC:AC,CSBG!Q:Q,'June Payment'!$G71)</f>
        <v>0</v>
      </c>
      <c r="AG71" s="7">
        <f>SUMIFS('UFSM KS2'!AC:AC,'UFSM KS2'!E:E,"M",'UFSM KS2'!Q:Q,'June Payment'!G71)</f>
        <v>52351.156420323314</v>
      </c>
      <c r="AH71" s="5">
        <f t="shared" ref="AH71:AH91" si="16">SUM(I71:AG71)</f>
        <v>220660.74847160536</v>
      </c>
      <c r="AI71" s="120">
        <f t="shared" si="2"/>
        <v>187518.20999999996</v>
      </c>
      <c r="AJ71" s="369">
        <f t="shared" si="3"/>
        <v>33142.538471605396</v>
      </c>
      <c r="AK71" s="5"/>
      <c r="AL71" s="490">
        <f>IFERROR(_xlfn.XLOOKUP(B71,'Monthly Payroll Deductions'!B:B,'Monthly Payroll Deductions'!AB:AB),"0")</f>
        <v>0</v>
      </c>
      <c r="AM71" s="490">
        <f>IFERROR(_xlfn.XLOOKUP(G71,'Monthly Payroll Deductions'!E:E,'Monthly Payroll Deductions'!S:S),"0")</f>
        <v>187518.20999999996</v>
      </c>
      <c r="AN71" s="518">
        <f t="shared" si="4"/>
        <v>187518.20999999996</v>
      </c>
      <c r="AO71" s="120">
        <f>IFERROR(IF(AH71&gt;AM71,AM71,AH71-1),"")</f>
        <v>187518.20999999996</v>
      </c>
      <c r="AP71" s="49">
        <f>AH71-AO71</f>
        <v>33142.538471605396</v>
      </c>
      <c r="AQ71" s="490"/>
      <c r="AR71" s="469">
        <f>AO71+AQ71</f>
        <v>187518.20999999996</v>
      </c>
      <c r="AS71" s="49">
        <f>AP71-AQ71</f>
        <v>33142.538471605396</v>
      </c>
      <c r="AT71" s="5"/>
      <c r="AW71" s="120"/>
    </row>
    <row r="72" spans="1:50" x14ac:dyDescent="0.3">
      <c r="B72">
        <v>3023523</v>
      </c>
      <c r="C72">
        <v>3523</v>
      </c>
      <c r="D72" t="s">
        <v>203</v>
      </c>
      <c r="G72" t="s">
        <v>204</v>
      </c>
      <c r="H72" t="s">
        <v>205</v>
      </c>
      <c r="I72" s="7">
        <f>IFERROR(_xlfn.XLOOKUP(G72,'APT 25-26'!D:D,'APT 25-26'!CS:CS),"")</f>
        <v>268666.63042020414</v>
      </c>
      <c r="J72" s="7">
        <f>SUMIFS(NurserySupplement!$Z:$Z,NurserySupplement!$M:$M,J$4,NurserySupplement!$B:$B,B72)</f>
        <v>0</v>
      </c>
      <c r="K72" s="7"/>
      <c r="L72" s="7">
        <f>SUMIFS(HNPlaces!$AC:$AC,HNPlaces!$M:$M,L$4,HNPlaces!$Q:$Q,'June Payment'!$G72)</f>
        <v>0</v>
      </c>
      <c r="M72" s="7">
        <f>SUMIFS(HNPlaces!$AC:$AC,HNPlaces!$M:$M,M$4,HNPlaces!$Q:$Q,'June Payment'!$G72)</f>
        <v>0</v>
      </c>
      <c r="N72" s="7">
        <f>SUMIFS(HNPlaces!$AC:$AC,HNPlaces!$M:$M,N$4,HNPlaces!$Q:$Q,'June Payment'!$G72)</f>
        <v>0</v>
      </c>
      <c r="O72" s="7">
        <f>SUMIFS(HNPlaces!$AC:$AC,HNPlaces!$M:$M,O$4,HNPlaces!$Q:$Q,'June Payment'!$G72)</f>
        <v>0</v>
      </c>
      <c r="P72" s="7">
        <f>SUMIFS(HNPlaces!$AC:$AC,HNPlaces!$M:$M,P$4,HNPlaces!$Q:$Q,'June Payment'!$G72)</f>
        <v>0</v>
      </c>
      <c r="Q72" s="7">
        <f>SUMIFS(HNPlaces!$AC:$AC,HNPlaces!$M:$M,Q$4,HNPlaces!$Q:$Q,'June Payment'!$G72)</f>
        <v>0</v>
      </c>
      <c r="R72" s="7">
        <f>SUMIFS(HNPlaces!$AC:$AC,HNPlaces!$M:$M,R$4,HNPlaces!$Q:$Q,'June Payment'!$G72)</f>
        <v>0</v>
      </c>
      <c r="S72" s="7">
        <f>SUMIFS(HNTopUp!$AC:$AC,HNTopUp!$M:$M,S$4,HNTopUp!$B:$B,$B72)</f>
        <v>0</v>
      </c>
      <c r="T72" s="7">
        <f>SUMIFS(HNTopUp!$AC:$AC,HNTopUp!$M:$M,T$4,HNTopUp!$B:$B,$B72)</f>
        <v>18608.594230769228</v>
      </c>
      <c r="U72" s="7">
        <f>SUMIFS(HNTopUp!$AC:$AC,HNTopUp!$M:$M,U$4,HNTopUp!$B:$B,$B72)</f>
        <v>0</v>
      </c>
      <c r="V72" s="7">
        <f>SUMIFS(HNTopUp!$AC:$AC,HNTopUp!$M:$M,V$4,HNTopUp!$B:$B,$B72)</f>
        <v>0</v>
      </c>
      <c r="W72" s="7">
        <f>SUMIFS(HNTopUp!$AC:$AC,HNTopUp!$M:$M,W$4,HNTopUp!$B:$B,$B72)</f>
        <v>-118.58076923076923</v>
      </c>
      <c r="X72" s="7">
        <f>SUMIFS(HNTopUp!$AC:$AC,HNTopUp!$M:$M,X$4,HNTopUp!$B:$B,$B72)</f>
        <v>0</v>
      </c>
      <c r="Y72" s="7">
        <f>SUMIFS(HNTopUp!$AC:$AC,HNTopUp!$M:$M,Y$4,HNTopUp!$B:$B,$B72)</f>
        <v>0</v>
      </c>
      <c r="Z72" s="7">
        <f>SUMIFS(POST16!$AC:$AC,POST16!$M:$M,Z$4,POST16!$Q:$Q,'June Payment'!$G72)</f>
        <v>0</v>
      </c>
      <c r="AA72" s="7">
        <f>SUMIFS(POST16!$AC:$AC,POST16!$M:$M,AA$4,POST16!$Q:$Q,'June Payment'!$G72)</f>
        <v>0</v>
      </c>
      <c r="AB72" s="7">
        <f>SUMIFS(POST16!$AC:$AC,POST16!$M:$M,AB$4,POST16!$Q:$Q,'June Payment'!$G72)</f>
        <v>0</v>
      </c>
      <c r="AC72" s="7">
        <f>SUMIFS(POST16!$AC:$AC,POST16!$M:$M,AC$4,POST16!$Q:$Q,'June Payment'!$G72)</f>
        <v>0</v>
      </c>
      <c r="AD72" s="7">
        <f>SUMIFS(POST16!$AC:$AC,POST16!$M:$M,AD$4,POST16!$Q:$Q,'June Payment'!$G72)</f>
        <v>0</v>
      </c>
      <c r="AE72" s="7">
        <f>SUMIFS(MISC!$AC:$AC,MISC!$M:$M,AE$4,MISC!$Q:$Q,G72)</f>
        <v>0</v>
      </c>
      <c r="AF72" s="7">
        <f>SUMIFS(CSBG!AC:AC,CSBG!Q:Q,'June Payment'!$G72)</f>
        <v>0</v>
      </c>
      <c r="AG72" s="7">
        <f>SUMIFS('UFSM KS2'!AC:AC,'UFSM KS2'!E:E,"M",'UFSM KS2'!Q:Q,'June Payment'!G72)</f>
        <v>39098.699780600458</v>
      </c>
      <c r="AH72" s="5">
        <f t="shared" si="16"/>
        <v>326255.34366234299</v>
      </c>
      <c r="AI72" s="120">
        <f t="shared" ref="AI72:AI91" si="17">AR72</f>
        <v>0</v>
      </c>
      <c r="AJ72" s="369">
        <f t="shared" ref="AJ72:AJ91" si="18">AH72-AI72</f>
        <v>326255.34366234299</v>
      </c>
      <c r="AL72" s="490"/>
      <c r="AM72" s="490"/>
      <c r="AN72" s="518"/>
      <c r="AP72" s="388"/>
      <c r="AQ72" s="5"/>
      <c r="AS72" s="288"/>
      <c r="AT72" s="5"/>
    </row>
    <row r="73" spans="1:50" x14ac:dyDescent="0.3">
      <c r="B73">
        <v>3023524</v>
      </c>
      <c r="C73">
        <v>3524</v>
      </c>
      <c r="D73" t="s">
        <v>187</v>
      </c>
      <c r="E73" t="s">
        <v>748</v>
      </c>
      <c r="G73" t="s">
        <v>188</v>
      </c>
      <c r="H73" t="s">
        <v>189</v>
      </c>
      <c r="I73" s="7">
        <f>IFERROR(_xlfn.XLOOKUP(G73,'APT 25-26'!D:D,'APT 25-26'!CS:CS),"")</f>
        <v>85419.528801783759</v>
      </c>
      <c r="J73" s="7">
        <f>SUMIFS(NurserySupplement!$Z:$Z,NurserySupplement!$M:$M,J$4,NurserySupplement!$B:$B,B73)</f>
        <v>0</v>
      </c>
      <c r="K73" s="7"/>
      <c r="L73" s="7">
        <f>SUMIFS(HNPlaces!$AC:$AC,HNPlaces!$M:$M,L$4,HNPlaces!$Q:$Q,'June Payment'!$G73)</f>
        <v>0</v>
      </c>
      <c r="M73" s="7">
        <f>SUMIFS(HNPlaces!$AC:$AC,HNPlaces!$M:$M,M$4,HNPlaces!$Q:$Q,'June Payment'!$G73)</f>
        <v>0</v>
      </c>
      <c r="N73" s="7">
        <f>SUMIFS(HNPlaces!$AC:$AC,HNPlaces!$M:$M,N$4,HNPlaces!$Q:$Q,'June Payment'!$G73)</f>
        <v>0</v>
      </c>
      <c r="O73" s="7">
        <f>SUMIFS(HNPlaces!$AC:$AC,HNPlaces!$M:$M,O$4,HNPlaces!$Q:$Q,'June Payment'!$G73)</f>
        <v>0</v>
      </c>
      <c r="P73" s="7">
        <f>SUMIFS(HNPlaces!$AC:$AC,HNPlaces!$M:$M,P$4,HNPlaces!$Q:$Q,'June Payment'!$G73)</f>
        <v>0</v>
      </c>
      <c r="Q73" s="7">
        <f>SUMIFS(HNPlaces!$AC:$AC,HNPlaces!$M:$M,Q$4,HNPlaces!$Q:$Q,'June Payment'!$G73)</f>
        <v>0</v>
      </c>
      <c r="R73" s="7">
        <f>SUMIFS(HNPlaces!$AC:$AC,HNPlaces!$M:$M,R$4,HNPlaces!$Q:$Q,'June Payment'!$G73)</f>
        <v>0</v>
      </c>
      <c r="S73" s="7">
        <f>SUMIFS(HNTopUp!$AC:$AC,HNTopUp!$M:$M,S$4,HNTopUp!$B:$B,$B73)</f>
        <v>0</v>
      </c>
      <c r="T73" s="7">
        <f>SUMIFS(HNTopUp!$AC:$AC,HNTopUp!$M:$M,T$4,HNTopUp!$B:$B,$B73)</f>
        <v>6626.7692307692314</v>
      </c>
      <c r="U73" s="7">
        <f>SUMIFS(HNTopUp!$AC:$AC,HNTopUp!$M:$M,U$4,HNTopUp!$B:$B,$B73)</f>
        <v>0</v>
      </c>
      <c r="V73" s="7">
        <f>SUMIFS(HNTopUp!$AC:$AC,HNTopUp!$M:$M,V$4,HNTopUp!$B:$B,$B73)</f>
        <v>0</v>
      </c>
      <c r="W73" s="7">
        <f>SUMIFS(HNTopUp!$AC:$AC,HNTopUp!$M:$M,W$4,HNTopUp!$B:$B,$B73)</f>
        <v>114.7</v>
      </c>
      <c r="X73" s="7">
        <f>SUMIFS(HNTopUp!$AC:$AC,HNTopUp!$M:$M,X$4,HNTopUp!$B:$B,$B73)</f>
        <v>0</v>
      </c>
      <c r="Y73" s="7">
        <f>SUMIFS(HNTopUp!$AC:$AC,HNTopUp!$M:$M,Y$4,HNTopUp!$B:$B,$B73)</f>
        <v>0</v>
      </c>
      <c r="Z73" s="7">
        <f>SUMIFS(POST16!$AC:$AC,POST16!$M:$M,Z$4,POST16!$Q:$Q,'June Payment'!$G73)</f>
        <v>0</v>
      </c>
      <c r="AA73" s="7">
        <f>SUMIFS(POST16!$AC:$AC,POST16!$M:$M,AA$4,POST16!$Q:$Q,'June Payment'!$G73)</f>
        <v>0</v>
      </c>
      <c r="AB73" s="7">
        <f>SUMIFS(POST16!$AC:$AC,POST16!$M:$M,AB$4,POST16!$Q:$Q,'June Payment'!$G73)</f>
        <v>0</v>
      </c>
      <c r="AC73" s="7">
        <f>SUMIFS(POST16!$AC:$AC,POST16!$M:$M,AC$4,POST16!$Q:$Q,'June Payment'!$G73)</f>
        <v>0</v>
      </c>
      <c r="AD73" s="7">
        <f>SUMIFS(POST16!$AC:$AC,POST16!$M:$M,AD$4,POST16!$Q:$Q,'June Payment'!$G73)</f>
        <v>0</v>
      </c>
      <c r="AE73" s="7">
        <f>SUMIFS(MISC!$AC:$AC,MISC!$M:$M,AE$4,MISC!$Q:$Q,G73)</f>
        <v>0</v>
      </c>
      <c r="AF73" s="7">
        <f>SUMIFS(CSBG!AC:AC,CSBG!Q:Q,'June Payment'!$G73)</f>
        <v>0</v>
      </c>
      <c r="AG73" s="7">
        <f>SUMIFS('UFSM KS2'!AC:AC,'UFSM KS2'!E:E,"M",'UFSM KS2'!Q:Q,'June Payment'!G73)</f>
        <v>25280.686647421091</v>
      </c>
      <c r="AH73" s="5">
        <f t="shared" si="16"/>
        <v>117441.68467997407</v>
      </c>
      <c r="AI73" s="120">
        <f t="shared" si="17"/>
        <v>117440.68467997407</v>
      </c>
      <c r="AJ73" s="369">
        <f t="shared" si="18"/>
        <v>1</v>
      </c>
      <c r="AK73" s="5"/>
      <c r="AL73" s="490">
        <f>IFERROR(_xlfn.XLOOKUP(B73,'Monthly Payroll Deductions'!B:B,'Monthly Payroll Deductions'!AB:AB),"0")</f>
        <v>399269.01617785194</v>
      </c>
      <c r="AM73" s="490">
        <f>IFERROR(_xlfn.XLOOKUP(G73,'Monthly Payroll Deductions'!E:E,'Monthly Payroll Deductions'!S:S),"0")</f>
        <v>143026.52000000005</v>
      </c>
      <c r="AN73" s="518">
        <f>AL73+AM73</f>
        <v>542295.53617785196</v>
      </c>
      <c r="AO73" s="120">
        <f>IFERROR(IF(AH73&gt;AM73,AM73,AH73-1),"")</f>
        <v>117440.68467997407</v>
      </c>
      <c r="AP73" s="49">
        <f>AH73-AO73</f>
        <v>1</v>
      </c>
      <c r="AQ73" s="490"/>
      <c r="AR73" s="469">
        <f>AO73+AQ73</f>
        <v>117440.68467997407</v>
      </c>
      <c r="AS73" s="49">
        <f>AP73-AQ73</f>
        <v>1</v>
      </c>
      <c r="AT73" s="5"/>
      <c r="AW73" s="120"/>
    </row>
    <row r="74" spans="1:50" x14ac:dyDescent="0.3">
      <c r="B74">
        <v>3025948</v>
      </c>
      <c r="C74">
        <v>5948</v>
      </c>
      <c r="D74" t="s">
        <v>70</v>
      </c>
      <c r="G74" t="s">
        <v>71</v>
      </c>
      <c r="H74" t="s">
        <v>72</v>
      </c>
      <c r="I74" s="7">
        <f>IFERROR(_xlfn.XLOOKUP(G74,'APT 25-26'!D:D,'APT 25-26'!CS:CS),"")</f>
        <v>78417.433723076931</v>
      </c>
      <c r="J74" s="7">
        <f>SUMIFS(NurserySupplement!$Z:$Z,NurserySupplement!$M:$M,J$4,NurserySupplement!$B:$B,B74)</f>
        <v>0</v>
      </c>
      <c r="K74" s="7"/>
      <c r="L74" s="7">
        <f>SUMIFS(HNPlaces!$AC:$AC,HNPlaces!$M:$M,L$4,HNPlaces!$Q:$Q,'June Payment'!$G74)</f>
        <v>0</v>
      </c>
      <c r="M74" s="7">
        <f>SUMIFS(HNPlaces!$AC:$AC,HNPlaces!$M:$M,M$4,HNPlaces!$Q:$Q,'June Payment'!$G74)</f>
        <v>0</v>
      </c>
      <c r="N74" s="7">
        <f>SUMIFS(HNPlaces!$AC:$AC,HNPlaces!$M:$M,N$4,HNPlaces!$Q:$Q,'June Payment'!$G74)</f>
        <v>0</v>
      </c>
      <c r="O74" s="7">
        <f>SUMIFS(HNPlaces!$AC:$AC,HNPlaces!$M:$M,O$4,HNPlaces!$Q:$Q,'June Payment'!$G74)</f>
        <v>0</v>
      </c>
      <c r="P74" s="7">
        <f>SUMIFS(HNPlaces!$AC:$AC,HNPlaces!$M:$M,P$4,HNPlaces!$Q:$Q,'June Payment'!$G74)</f>
        <v>0</v>
      </c>
      <c r="Q74" s="7">
        <f>SUMIFS(HNPlaces!$AC:$AC,HNPlaces!$M:$M,Q$4,HNPlaces!$Q:$Q,'June Payment'!$G74)</f>
        <v>0</v>
      </c>
      <c r="R74" s="7">
        <f>SUMIFS(HNPlaces!$AC:$AC,HNPlaces!$M:$M,R$4,HNPlaces!$Q:$Q,'June Payment'!$G74)</f>
        <v>0</v>
      </c>
      <c r="S74" s="7">
        <f>SUMIFS(HNTopUp!$AC:$AC,HNTopUp!$M:$M,S$4,HNTopUp!$B:$B,$B74)</f>
        <v>0</v>
      </c>
      <c r="T74" s="7">
        <f>SUMIFS(HNTopUp!$AC:$AC,HNTopUp!$M:$M,T$4,HNTopUp!$B:$B,$B74)</f>
        <v>5556.6153846153848</v>
      </c>
      <c r="U74" s="7">
        <f>SUMIFS(HNTopUp!$AC:$AC,HNTopUp!$M:$M,U$4,HNTopUp!$B:$B,$B74)</f>
        <v>0</v>
      </c>
      <c r="V74" s="7">
        <f>SUMIFS(HNTopUp!$AC:$AC,HNTopUp!$M:$M,V$4,HNTopUp!$B:$B,$B74)</f>
        <v>0</v>
      </c>
      <c r="W74" s="7">
        <f>SUMIFS(HNTopUp!$AC:$AC,HNTopUp!$M:$M,W$4,HNTopUp!$B:$B,$B74)</f>
        <v>0</v>
      </c>
      <c r="X74" s="7">
        <f>SUMIFS(HNTopUp!$AC:$AC,HNTopUp!$M:$M,X$4,HNTopUp!$B:$B,$B74)</f>
        <v>0</v>
      </c>
      <c r="Y74" s="7">
        <f>SUMIFS(HNTopUp!$AC:$AC,HNTopUp!$M:$M,Y$4,HNTopUp!$B:$B,$B74)</f>
        <v>0</v>
      </c>
      <c r="Z74" s="7">
        <f>SUMIFS(POST16!$AC:$AC,POST16!$M:$M,Z$4,POST16!$Q:$Q,'June Payment'!$G74)</f>
        <v>0</v>
      </c>
      <c r="AA74" s="7">
        <f>SUMIFS(POST16!$AC:$AC,POST16!$M:$M,AA$4,POST16!$Q:$Q,'June Payment'!$G74)</f>
        <v>0</v>
      </c>
      <c r="AB74" s="7">
        <f>SUMIFS(POST16!$AC:$AC,POST16!$M:$M,AB$4,POST16!$Q:$Q,'June Payment'!$G74)</f>
        <v>0</v>
      </c>
      <c r="AC74" s="7">
        <f>SUMIFS(POST16!$AC:$AC,POST16!$M:$M,AC$4,POST16!$Q:$Q,'June Payment'!$G74)</f>
        <v>0</v>
      </c>
      <c r="AD74" s="7">
        <f>SUMIFS(POST16!$AC:$AC,POST16!$M:$M,AD$4,POST16!$Q:$Q,'June Payment'!$G74)</f>
        <v>0</v>
      </c>
      <c r="AE74" s="7">
        <f>SUMIFS(MISC!$AC:$AC,MISC!$M:$M,AE$4,MISC!$Q:$Q,G74)</f>
        <v>0</v>
      </c>
      <c r="AF74" s="7">
        <f>SUMIFS(CSBG!AC:AC,CSBG!Q:Q,'June Payment'!$G74)</f>
        <v>0</v>
      </c>
      <c r="AG74" s="7">
        <f>SUMIFS('UFSM KS2'!AC:AC,'UFSM KS2'!E:E,"M",'UFSM KS2'!Q:Q,'June Payment'!G74)</f>
        <v>23267.180631254811</v>
      </c>
      <c r="AH74" s="5">
        <f t="shared" si="16"/>
        <v>107241.22973894714</v>
      </c>
      <c r="AI74" s="120">
        <f t="shared" si="17"/>
        <v>0</v>
      </c>
      <c r="AJ74" s="369">
        <f t="shared" si="18"/>
        <v>107241.22973894714</v>
      </c>
      <c r="AL74" s="490"/>
      <c r="AM74" s="490"/>
      <c r="AN74" s="518"/>
      <c r="AP74" s="388"/>
      <c r="AQ74" s="7"/>
      <c r="AS74" s="288"/>
      <c r="AT74" s="288"/>
    </row>
    <row r="75" spans="1:50" x14ac:dyDescent="0.3">
      <c r="B75">
        <v>3025949</v>
      </c>
      <c r="C75">
        <v>5949</v>
      </c>
      <c r="D75" t="s">
        <v>85</v>
      </c>
      <c r="G75" t="s">
        <v>86</v>
      </c>
      <c r="H75" t="s">
        <v>87</v>
      </c>
      <c r="I75" s="7">
        <f>IFERROR(_xlfn.XLOOKUP(G75,'APT 25-26'!D:D,'APT 25-26'!CS:CS),"")</f>
        <v>114033.19943479977</v>
      </c>
      <c r="J75" s="7">
        <f>SUMIFS(NurserySupplement!$Z:$Z,NurserySupplement!$M:$M,J$4,NurserySupplement!$B:$B,B75)</f>
        <v>0</v>
      </c>
      <c r="K75" s="7"/>
      <c r="L75" s="7">
        <f>SUMIFS(HNPlaces!$AC:$AC,HNPlaces!$M:$M,L$4,HNPlaces!$Q:$Q,'June Payment'!$G75)</f>
        <v>0</v>
      </c>
      <c r="M75" s="7">
        <f>SUMIFS(HNPlaces!$AC:$AC,HNPlaces!$M:$M,M$4,HNPlaces!$Q:$Q,'June Payment'!$G75)</f>
        <v>0</v>
      </c>
      <c r="N75" s="7">
        <f>SUMIFS(HNPlaces!$AC:$AC,HNPlaces!$M:$M,N$4,HNPlaces!$Q:$Q,'June Payment'!$G75)</f>
        <v>0</v>
      </c>
      <c r="O75" s="7">
        <f>SUMIFS(HNPlaces!$AC:$AC,HNPlaces!$M:$M,O$4,HNPlaces!$Q:$Q,'June Payment'!$G75)</f>
        <v>0</v>
      </c>
      <c r="P75" s="7">
        <f>SUMIFS(HNPlaces!$AC:$AC,HNPlaces!$M:$M,P$4,HNPlaces!$Q:$Q,'June Payment'!$G75)</f>
        <v>0</v>
      </c>
      <c r="Q75" s="7">
        <f>SUMIFS(HNPlaces!$AC:$AC,HNPlaces!$M:$M,Q$4,HNPlaces!$Q:$Q,'June Payment'!$G75)</f>
        <v>0</v>
      </c>
      <c r="R75" s="7">
        <f>SUMIFS(HNPlaces!$AC:$AC,HNPlaces!$M:$M,R$4,HNPlaces!$Q:$Q,'June Payment'!$G75)</f>
        <v>0</v>
      </c>
      <c r="S75" s="7">
        <f>SUMIFS(HNTopUp!$AC:$AC,HNTopUp!$M:$M,S$4,HNTopUp!$B:$B,$B75)</f>
        <v>0</v>
      </c>
      <c r="T75" s="7">
        <f>SUMIFS(HNTopUp!$AC:$AC,HNTopUp!$M:$M,T$4,HNTopUp!$B:$B,$B75)</f>
        <v>8456.306076923076</v>
      </c>
      <c r="U75" s="7">
        <f>SUMIFS(HNTopUp!$AC:$AC,HNTopUp!$M:$M,U$4,HNTopUp!$B:$B,$B75)</f>
        <v>0</v>
      </c>
      <c r="V75" s="7">
        <f>SUMIFS(HNTopUp!$AC:$AC,HNTopUp!$M:$M,V$4,HNTopUp!$B:$B,$B75)</f>
        <v>0</v>
      </c>
      <c r="W75" s="7">
        <f>SUMIFS(HNTopUp!$AC:$AC,HNTopUp!$M:$M,W$4,HNTopUp!$B:$B,$B75)</f>
        <v>0</v>
      </c>
      <c r="X75" s="7">
        <f>SUMIFS(HNTopUp!$AC:$AC,HNTopUp!$M:$M,X$4,HNTopUp!$B:$B,$B75)</f>
        <v>0</v>
      </c>
      <c r="Y75" s="7">
        <f>SUMIFS(HNTopUp!$AC:$AC,HNTopUp!$M:$M,Y$4,HNTopUp!$B:$B,$B75)</f>
        <v>0</v>
      </c>
      <c r="Z75" s="7">
        <f>SUMIFS(POST16!$AC:$AC,POST16!$M:$M,Z$4,POST16!$Q:$Q,'June Payment'!$G75)</f>
        <v>0</v>
      </c>
      <c r="AA75" s="7">
        <f>SUMIFS(POST16!$AC:$AC,POST16!$M:$M,AA$4,POST16!$Q:$Q,'June Payment'!$G75)</f>
        <v>0</v>
      </c>
      <c r="AB75" s="7">
        <f>SUMIFS(POST16!$AC:$AC,POST16!$M:$M,AB$4,POST16!$Q:$Q,'June Payment'!$G75)</f>
        <v>0</v>
      </c>
      <c r="AC75" s="7">
        <f>SUMIFS(POST16!$AC:$AC,POST16!$M:$M,AC$4,POST16!$Q:$Q,'June Payment'!$G75)</f>
        <v>0</v>
      </c>
      <c r="AD75" s="7">
        <f>SUMIFS(POST16!$AC:$AC,POST16!$M:$M,AD$4,POST16!$Q:$Q,'June Payment'!$G75)</f>
        <v>0</v>
      </c>
      <c r="AE75" s="7">
        <f>SUMIFS(MISC!$AC:$AC,MISC!$M:$M,AE$4,MISC!$Q:$Q,G75)</f>
        <v>0</v>
      </c>
      <c r="AF75" s="7">
        <f>SUMIFS(CSBG!AC:AC,CSBG!Q:Q,'June Payment'!$G75)</f>
        <v>0</v>
      </c>
      <c r="AG75" s="7">
        <f>SUMIFS('UFSM KS2'!AC:AC,'UFSM KS2'!E:E,"M",'UFSM KS2'!Q:Q,'June Payment'!G75)</f>
        <v>41836.180558121632</v>
      </c>
      <c r="AH75" s="5">
        <f t="shared" si="16"/>
        <v>164325.68606984447</v>
      </c>
      <c r="AI75" s="120">
        <f t="shared" si="17"/>
        <v>0</v>
      </c>
      <c r="AJ75" s="369">
        <f t="shared" si="18"/>
        <v>164325.68606984447</v>
      </c>
      <c r="AL75" s="490"/>
      <c r="AM75" s="490"/>
      <c r="AN75" s="518"/>
      <c r="AP75" s="388"/>
      <c r="AQ75" s="7"/>
      <c r="AS75" s="288"/>
      <c r="AT75" s="288"/>
    </row>
    <row r="76" spans="1:50" x14ac:dyDescent="0.3">
      <c r="B76">
        <v>3024003</v>
      </c>
      <c r="C76">
        <v>4003</v>
      </c>
      <c r="D76" t="s">
        <v>184</v>
      </c>
      <c r="G76" t="s">
        <v>185</v>
      </c>
      <c r="H76" t="s">
        <v>186</v>
      </c>
      <c r="I76" s="7">
        <f>IFERROR(_xlfn.XLOOKUP(G76,'APT 25-26'!D:D,'APT 25-26'!CS:CS),"")</f>
        <v>423246.0988426265</v>
      </c>
      <c r="J76" s="7">
        <f>SUMIFS(NurserySupplement!$Z:$Z,NurserySupplement!$M:$M,J$4,NurserySupplement!$B:$B,B76)</f>
        <v>0</v>
      </c>
      <c r="K76" s="7"/>
      <c r="L76" s="7">
        <f>SUMIFS(HNPlaces!$AC:$AC,HNPlaces!$M:$M,L$4,HNPlaces!$Q:$Q,'June Payment'!$G76)</f>
        <v>0</v>
      </c>
      <c r="M76" s="7">
        <f>SUMIFS(HNPlaces!$AC:$AC,HNPlaces!$M:$M,M$4,HNPlaces!$Q:$Q,'June Payment'!$G76)</f>
        <v>0</v>
      </c>
      <c r="N76" s="7">
        <f>SUMIFS(HNPlaces!$AC:$AC,HNPlaces!$M:$M,N$4,HNPlaces!$Q:$Q,'June Payment'!$G76)</f>
        <v>0</v>
      </c>
      <c r="O76" s="7">
        <f>SUMIFS(HNPlaces!$AC:$AC,HNPlaces!$M:$M,O$4,HNPlaces!$Q:$Q,'June Payment'!$G76)</f>
        <v>0</v>
      </c>
      <c r="P76" s="7">
        <f>SUMIFS(HNPlaces!$AC:$AC,HNPlaces!$M:$M,P$4,HNPlaces!$Q:$Q,'June Payment'!$G76)</f>
        <v>0</v>
      </c>
      <c r="Q76" s="7">
        <f>SUMIFS(HNPlaces!$AC:$AC,HNPlaces!$M:$M,Q$4,HNPlaces!$Q:$Q,'June Payment'!$G76)</f>
        <v>6923.076923076922</v>
      </c>
      <c r="R76" s="7">
        <f>SUMIFS(HNPlaces!$AC:$AC,HNPlaces!$M:$M,R$4,HNPlaces!$Q:$Q,'June Payment'!$G76)</f>
        <v>0</v>
      </c>
      <c r="S76" s="7">
        <f>SUMIFS(HNTopUp!$AC:$AC,HNTopUp!$M:$M,S$4,HNTopUp!$B:$B,$B76)</f>
        <v>0</v>
      </c>
      <c r="T76" s="7">
        <f>SUMIFS(HNTopUp!$AC:$AC,HNTopUp!$M:$M,T$4,HNTopUp!$B:$B,$B76)</f>
        <v>9007.076923076922</v>
      </c>
      <c r="U76" s="7">
        <f>SUMIFS(HNTopUp!$AC:$AC,HNTopUp!$M:$M,U$4,HNTopUp!$B:$B,$B76)</f>
        <v>0</v>
      </c>
      <c r="V76" s="7">
        <f>SUMIFS(HNTopUp!$AC:$AC,HNTopUp!$M:$M,V$4,HNTopUp!$B:$B,$B76)</f>
        <v>21285.814769230765</v>
      </c>
      <c r="W76" s="7">
        <f>SUMIFS(HNTopUp!$AC:$AC,HNTopUp!$M:$M,W$4,HNTopUp!$B:$B,$B76)</f>
        <v>0</v>
      </c>
      <c r="X76" s="7">
        <f>SUMIFS(HNTopUp!$AC:$AC,HNTopUp!$M:$M,X$4,HNTopUp!$B:$B,$B76)</f>
        <v>0</v>
      </c>
      <c r="Y76" s="7">
        <f>SUMIFS(HNTopUp!$AC:$AC,HNTopUp!$M:$M,Y$4,HNTopUp!$B:$B,$B76)</f>
        <v>0</v>
      </c>
      <c r="Z76" s="7">
        <f>SUMIFS(POST16!$AC:$AC,POST16!$M:$M,Z$4,POST16!$Q:$Q,'June Payment'!$G76)</f>
        <v>0</v>
      </c>
      <c r="AA76" s="7">
        <f>SUMIFS(POST16!$AC:$AC,POST16!$M:$M,AA$4,POST16!$Q:$Q,'June Payment'!$G76)</f>
        <v>0</v>
      </c>
      <c r="AB76" s="7">
        <f>SUMIFS(POST16!$AC:$AC,POST16!$M:$M,AB$4,POST16!$Q:$Q,'June Payment'!$G76)</f>
        <v>0</v>
      </c>
      <c r="AC76" s="7">
        <f>SUMIFS(POST16!$AC:$AC,POST16!$M:$M,AC$4,POST16!$Q:$Q,'June Payment'!$G76)</f>
        <v>0</v>
      </c>
      <c r="AD76" s="7">
        <f>SUMIFS(POST16!$AC:$AC,POST16!$M:$M,AD$4,POST16!$Q:$Q,'June Payment'!$G76)</f>
        <v>0</v>
      </c>
      <c r="AE76" s="7">
        <f>SUMIFS(MISC!$AC:$AC,MISC!$M:$M,AE$4,MISC!$Q:$Q,G76)</f>
        <v>0</v>
      </c>
      <c r="AF76" s="7">
        <f>SUMIFS(CSBG!AC:AC,CSBG!Q:Q,'June Payment'!$G76)</f>
        <v>0</v>
      </c>
      <c r="AG76" s="7">
        <f>SUMIFS('UFSM KS2'!AC:AC,'UFSM KS2'!E:E,"M",'UFSM KS2'!Q:Q,'June Payment'!G76)</f>
        <v>0</v>
      </c>
      <c r="AH76" s="5">
        <f t="shared" si="16"/>
        <v>460462.06745801115</v>
      </c>
      <c r="AI76" s="120">
        <f t="shared" si="17"/>
        <v>0</v>
      </c>
      <c r="AJ76" s="369">
        <f t="shared" si="18"/>
        <v>460462.06745801115</v>
      </c>
      <c r="AL76" s="490"/>
      <c r="AM76" s="490"/>
      <c r="AN76" s="518"/>
      <c r="AP76" s="388"/>
      <c r="AQ76" s="7"/>
      <c r="AS76" s="288"/>
      <c r="AT76" s="288"/>
    </row>
    <row r="77" spans="1:50" x14ac:dyDescent="0.3">
      <c r="B77">
        <v>3024004</v>
      </c>
      <c r="C77">
        <v>4004</v>
      </c>
      <c r="D77" t="s">
        <v>106</v>
      </c>
      <c r="G77" t="s">
        <v>107</v>
      </c>
      <c r="H77" t="s">
        <v>108</v>
      </c>
      <c r="I77" s="7">
        <f>IFERROR(_xlfn.XLOOKUP(G77,'APT 25-26'!D:D,'APT 25-26'!CS:CS),"")</f>
        <v>168426.94400997931</v>
      </c>
      <c r="J77" s="7">
        <f>SUMIFS(NurserySupplement!$Z:$Z,NurserySupplement!$M:$M,J$4,NurserySupplement!$B:$B,B77)</f>
        <v>0</v>
      </c>
      <c r="K77" s="7"/>
      <c r="L77" s="7">
        <f>SUMIFS(HNPlaces!$AC:$AC,HNPlaces!$M:$M,L$4,HNPlaces!$Q:$Q,'June Payment'!$G77)</f>
        <v>0</v>
      </c>
      <c r="M77" s="7">
        <f>SUMIFS(HNPlaces!$AC:$AC,HNPlaces!$M:$M,M$4,HNPlaces!$Q:$Q,'June Payment'!$G77)</f>
        <v>0</v>
      </c>
      <c r="N77" s="7">
        <f>SUMIFS(HNPlaces!$AC:$AC,HNPlaces!$M:$M,N$4,HNPlaces!$Q:$Q,'June Payment'!$G77)</f>
        <v>0</v>
      </c>
      <c r="O77" s="7">
        <f>SUMIFS(HNPlaces!$AC:$AC,HNPlaces!$M:$M,O$4,HNPlaces!$Q:$Q,'June Payment'!$G77)</f>
        <v>0</v>
      </c>
      <c r="P77" s="7">
        <f>SUMIFS(HNPlaces!$AC:$AC,HNPlaces!$M:$M,P$4,HNPlaces!$Q:$Q,'June Payment'!$G77)</f>
        <v>0</v>
      </c>
      <c r="Q77" s="7">
        <f>SUMIFS(HNPlaces!$AC:$AC,HNPlaces!$M:$M,Q$4,HNPlaces!$Q:$Q,'June Payment'!$G77)</f>
        <v>0</v>
      </c>
      <c r="R77" s="7">
        <f>SUMIFS(HNPlaces!$AC:$AC,HNPlaces!$M:$M,R$4,HNPlaces!$Q:$Q,'June Payment'!$G77)</f>
        <v>0</v>
      </c>
      <c r="S77" s="7">
        <f>SUMIFS(HNTopUp!$AC:$AC,HNTopUp!$M:$M,S$4,HNTopUp!$B:$B,$B77)</f>
        <v>0</v>
      </c>
      <c r="T77" s="7">
        <f>SUMIFS(HNTopUp!$AC:$AC,HNTopUp!$M:$M,T$4,HNTopUp!$B:$B,$B77)</f>
        <v>9526.6153846153848</v>
      </c>
      <c r="U77" s="7">
        <f>SUMIFS(HNTopUp!$AC:$AC,HNTopUp!$M:$M,U$4,HNTopUp!$B:$B,$B77)</f>
        <v>0</v>
      </c>
      <c r="V77" s="7">
        <f>SUMIFS(HNTopUp!$AC:$AC,HNTopUp!$M:$M,V$4,HNTopUp!$B:$B,$B77)</f>
        <v>0</v>
      </c>
      <c r="W77" s="7">
        <f>SUMIFS(HNTopUp!$AC:$AC,HNTopUp!$M:$M,W$4,HNTopUp!$B:$B,$B77)</f>
        <v>0</v>
      </c>
      <c r="X77" s="7">
        <f>SUMIFS(HNTopUp!$AC:$AC,HNTopUp!$M:$M,X$4,HNTopUp!$B:$B,$B77)</f>
        <v>0</v>
      </c>
      <c r="Y77" s="7">
        <f>SUMIFS(HNTopUp!$AC:$AC,HNTopUp!$M:$M,Y$4,HNTopUp!$B:$B,$B77)</f>
        <v>0</v>
      </c>
      <c r="Z77" s="7">
        <f>SUMIFS(POST16!$AC:$AC,POST16!$M:$M,Z$4,POST16!$Q:$Q,'June Payment'!$G77)</f>
        <v>35342.666666666664</v>
      </c>
      <c r="AA77" s="7">
        <f>SUMIFS(POST16!$AC:$AC,POST16!$M:$M,AA$4,POST16!$Q:$Q,'June Payment'!$G77)</f>
        <v>41.666666666666664</v>
      </c>
      <c r="AB77" s="7">
        <f>SUMIFS(POST16!$AC:$AC,POST16!$M:$M,AB$4,POST16!$Q:$Q,'June Payment'!$G77)</f>
        <v>0</v>
      </c>
      <c r="AC77" s="7">
        <f>SUMIFS(POST16!$AC:$AC,POST16!$M:$M,AC$4,POST16!$Q:$Q,'June Payment'!$G77)</f>
        <v>1000</v>
      </c>
      <c r="AD77" s="7">
        <f>SUMIFS(POST16!$AC:$AC,POST16!$M:$M,AD$4,POST16!$Q:$Q,'June Payment'!$G77)</f>
        <v>0</v>
      </c>
      <c r="AE77" s="7">
        <f>SUMIFS(MISC!$AC:$AC,MISC!$M:$M,AE$4,MISC!$Q:$Q,G77)</f>
        <v>0</v>
      </c>
      <c r="AF77" s="7">
        <f>SUMIFS(CSBG!AC:AC,CSBG!Q:Q,'June Payment'!$G77)</f>
        <v>0</v>
      </c>
      <c r="AG77" s="7">
        <f>SUMIFS('UFSM KS2'!AC:AC,'UFSM KS2'!E:E,"M",'UFSM KS2'!Q:Q,'June Payment'!G77)</f>
        <v>0</v>
      </c>
      <c r="AH77" s="5">
        <f t="shared" si="16"/>
        <v>214337.892727928</v>
      </c>
      <c r="AI77" s="120">
        <f t="shared" si="17"/>
        <v>0</v>
      </c>
      <c r="AJ77" s="369">
        <f t="shared" si="18"/>
        <v>214337.892727928</v>
      </c>
      <c r="AL77" s="490"/>
      <c r="AM77" s="490"/>
      <c r="AN77" s="518"/>
      <c r="AP77" s="388"/>
      <c r="AQ77" s="7"/>
      <c r="AS77" s="288"/>
      <c r="AT77" s="288"/>
    </row>
    <row r="78" spans="1:50" x14ac:dyDescent="0.3">
      <c r="B78">
        <v>3025404</v>
      </c>
      <c r="C78">
        <v>5404</v>
      </c>
      <c r="D78" t="s">
        <v>118</v>
      </c>
      <c r="G78" t="s">
        <v>119</v>
      </c>
      <c r="H78" t="s">
        <v>120</v>
      </c>
      <c r="I78" s="7">
        <f>IFERROR(_xlfn.XLOOKUP(G78,'APT 25-26'!D:D,'APT 25-26'!CS:CS),"")</f>
        <v>342475.04676153848</v>
      </c>
      <c r="J78" s="7">
        <f>SUMIFS(NurserySupplement!$Z:$Z,NurserySupplement!$M:$M,J$4,NurserySupplement!$B:$B,B78)</f>
        <v>0</v>
      </c>
      <c r="K78" s="7"/>
      <c r="L78" s="7">
        <f>SUMIFS(HNPlaces!$AC:$AC,HNPlaces!$M:$M,L$4,HNPlaces!$Q:$Q,'June Payment'!$G78)</f>
        <v>0</v>
      </c>
      <c r="M78" s="7">
        <f>SUMIFS(HNPlaces!$AC:$AC,HNPlaces!$M:$M,M$4,HNPlaces!$Q:$Q,'June Payment'!$G78)</f>
        <v>0</v>
      </c>
      <c r="N78" s="7">
        <f>SUMIFS(HNPlaces!$AC:$AC,HNPlaces!$M:$M,N$4,HNPlaces!$Q:$Q,'June Payment'!$G78)</f>
        <v>0</v>
      </c>
      <c r="O78" s="7">
        <f>SUMIFS(HNPlaces!$AC:$AC,HNPlaces!$M:$M,O$4,HNPlaces!$Q:$Q,'June Payment'!$G78)</f>
        <v>0</v>
      </c>
      <c r="P78" s="7">
        <f>SUMIFS(HNPlaces!$AC:$AC,HNPlaces!$M:$M,P$4,HNPlaces!$Q:$Q,'June Payment'!$G78)</f>
        <v>0</v>
      </c>
      <c r="Q78" s="7">
        <f>SUMIFS(HNPlaces!$AC:$AC,HNPlaces!$M:$M,Q$4,HNPlaces!$Q:$Q,'June Payment'!$G78)</f>
        <v>0</v>
      </c>
      <c r="R78" s="7">
        <f>SUMIFS(HNPlaces!$AC:$AC,HNPlaces!$M:$M,R$4,HNPlaces!$Q:$Q,'June Payment'!$G78)</f>
        <v>0</v>
      </c>
      <c r="S78" s="7">
        <f>SUMIFS(HNTopUp!$AC:$AC,HNTopUp!$M:$M,S$4,HNTopUp!$B:$B,$B78)</f>
        <v>0</v>
      </c>
      <c r="T78" s="7">
        <f>SUMIFS(HNTopUp!$AC:$AC,HNTopUp!$M:$M,T$4,HNTopUp!$B:$B,$B78)</f>
        <v>2846.2807692307697</v>
      </c>
      <c r="U78" s="7">
        <f>SUMIFS(HNTopUp!$AC:$AC,HNTopUp!$M:$M,U$4,HNTopUp!$B:$B,$B78)</f>
        <v>0</v>
      </c>
      <c r="V78" s="7">
        <f>SUMIFS(HNTopUp!$AC:$AC,HNTopUp!$M:$M,V$4,HNTopUp!$B:$B,$B78)</f>
        <v>0</v>
      </c>
      <c r="W78" s="7">
        <f>SUMIFS(HNTopUp!$AC:$AC,HNTopUp!$M:$M,W$4,HNTopUp!$B:$B,$B78)</f>
        <v>0</v>
      </c>
      <c r="X78" s="7">
        <f>SUMIFS(HNTopUp!$AC:$AC,HNTopUp!$M:$M,X$4,HNTopUp!$B:$B,$B78)</f>
        <v>0</v>
      </c>
      <c r="Y78" s="7">
        <f>SUMIFS(HNTopUp!$AC:$AC,HNTopUp!$M:$M,Y$4,HNTopUp!$B:$B,$B78)</f>
        <v>0</v>
      </c>
      <c r="Z78" s="7">
        <f>SUMIFS(POST16!$AC:$AC,POST16!$M:$M,Z$4,POST16!$Q:$Q,'June Payment'!$G78)</f>
        <v>106128.5</v>
      </c>
      <c r="AA78" s="7">
        <f>SUMIFS(POST16!$AC:$AC,POST16!$M:$M,AA$4,POST16!$Q:$Q,'June Payment'!$G78)</f>
        <v>1301.25</v>
      </c>
      <c r="AB78" s="7">
        <f>SUMIFS(POST16!$AC:$AC,POST16!$M:$M,AB$4,POST16!$Q:$Q,'June Payment'!$G78)</f>
        <v>5550</v>
      </c>
      <c r="AC78" s="7">
        <f>SUMIFS(POST16!$AC:$AC,POST16!$M:$M,AC$4,POST16!$Q:$Q,'June Payment'!$G78)</f>
        <v>7750</v>
      </c>
      <c r="AD78" s="7">
        <f>SUMIFS(POST16!$AC:$AC,POST16!$M:$M,AD$4,POST16!$Q:$Q,'June Payment'!$G78)</f>
        <v>0</v>
      </c>
      <c r="AE78" s="7">
        <f>SUMIFS(MISC!$AC:$AC,MISC!$M:$M,AE$4,MISC!$Q:$Q,G78)</f>
        <v>0</v>
      </c>
      <c r="AF78" s="7">
        <f>SUMIFS(CSBG!AC:AC,CSBG!Q:Q,'June Payment'!$G78)</f>
        <v>0</v>
      </c>
      <c r="AG78" s="7">
        <f>SUMIFS('UFSM KS2'!AC:AC,'UFSM KS2'!E:E,"M",'UFSM KS2'!Q:Q,'June Payment'!G78)</f>
        <v>0</v>
      </c>
      <c r="AH78" s="5">
        <f t="shared" si="16"/>
        <v>466051.07753076928</v>
      </c>
      <c r="AI78" s="120">
        <f t="shared" si="17"/>
        <v>0</v>
      </c>
      <c r="AJ78" s="369">
        <f t="shared" si="18"/>
        <v>466051.07753076928</v>
      </c>
      <c r="AL78" s="490"/>
      <c r="AM78" s="490"/>
      <c r="AN78" s="518"/>
      <c r="AP78" s="388"/>
      <c r="AQ78" s="7"/>
      <c r="AS78" s="288"/>
      <c r="AT78" s="288"/>
    </row>
    <row r="79" spans="1:50" x14ac:dyDescent="0.3">
      <c r="B79">
        <v>3025405</v>
      </c>
      <c r="C79">
        <v>5405</v>
      </c>
      <c r="D79" t="s">
        <v>220</v>
      </c>
      <c r="G79" t="s">
        <v>221</v>
      </c>
      <c r="H79" t="s">
        <v>222</v>
      </c>
      <c r="I79" s="7">
        <f>IFERROR(_xlfn.XLOOKUP(G79,'APT 25-26'!D:D,'APT 25-26'!CS:CS),"")</f>
        <v>491449.60952130082</v>
      </c>
      <c r="J79" s="7">
        <f>SUMIFS(NurserySupplement!$Z:$Z,NurserySupplement!$M:$M,J$4,NurserySupplement!$B:$B,B79)</f>
        <v>0</v>
      </c>
      <c r="K79" s="7"/>
      <c r="L79" s="7">
        <f>SUMIFS(HNPlaces!$AC:$AC,HNPlaces!$M:$M,L$4,HNPlaces!$Q:$Q,'June Payment'!$G79)</f>
        <v>0</v>
      </c>
      <c r="M79" s="7">
        <f>SUMIFS(HNPlaces!$AC:$AC,HNPlaces!$M:$M,M$4,HNPlaces!$Q:$Q,'June Payment'!$G79)</f>
        <v>0</v>
      </c>
      <c r="N79" s="7">
        <f>SUMIFS(HNPlaces!$AC:$AC,HNPlaces!$M:$M,N$4,HNPlaces!$Q:$Q,'June Payment'!$G79)</f>
        <v>0</v>
      </c>
      <c r="O79" s="7">
        <f>SUMIFS(HNPlaces!$AC:$AC,HNPlaces!$M:$M,O$4,HNPlaces!$Q:$Q,'June Payment'!$G79)</f>
        <v>0</v>
      </c>
      <c r="P79" s="7">
        <f>SUMIFS(HNPlaces!$AC:$AC,HNPlaces!$M:$M,P$4,HNPlaces!$Q:$Q,'June Payment'!$G79)</f>
        <v>0</v>
      </c>
      <c r="Q79" s="7">
        <f>SUMIFS(HNPlaces!$AC:$AC,HNPlaces!$M:$M,Q$4,HNPlaces!$Q:$Q,'June Payment'!$G79)</f>
        <v>0</v>
      </c>
      <c r="R79" s="7">
        <f>SUMIFS(HNPlaces!$AC:$AC,HNPlaces!$M:$M,R$4,HNPlaces!$Q:$Q,'June Payment'!$G79)</f>
        <v>0</v>
      </c>
      <c r="S79" s="7">
        <f>SUMIFS(HNTopUp!$AC:$AC,HNTopUp!$M:$M,S$4,HNTopUp!$B:$B,$B79)</f>
        <v>0</v>
      </c>
      <c r="T79" s="7">
        <f>SUMIFS(HNTopUp!$AC:$AC,HNTopUp!$M:$M,T$4,HNTopUp!$B:$B,$B79)</f>
        <v>16078.538461538463</v>
      </c>
      <c r="U79" s="7">
        <f>SUMIFS(HNTopUp!$AC:$AC,HNTopUp!$M:$M,U$4,HNTopUp!$B:$B,$B79)</f>
        <v>0</v>
      </c>
      <c r="V79" s="7">
        <f>SUMIFS(HNTopUp!$AC:$AC,HNTopUp!$M:$M,V$4,HNTopUp!$B:$B,$B79)</f>
        <v>0</v>
      </c>
      <c r="W79" s="7">
        <f>SUMIFS(HNTopUp!$AC:$AC,HNTopUp!$M:$M,W$4,HNTopUp!$B:$B,$B79)</f>
        <v>0</v>
      </c>
      <c r="X79" s="7">
        <f>SUMIFS(HNTopUp!$AC:$AC,HNTopUp!$M:$M,X$4,HNTopUp!$B:$B,$B79)</f>
        <v>0</v>
      </c>
      <c r="Y79" s="7">
        <f>SUMIFS(HNTopUp!$AC:$AC,HNTopUp!$M:$M,Y$4,HNTopUp!$B:$B,$B79)</f>
        <v>0</v>
      </c>
      <c r="Z79" s="7">
        <f>SUMIFS(POST16!$AC:$AC,POST16!$M:$M,Z$4,POST16!$Q:$Q,'June Payment'!$G79)</f>
        <v>146548.58333333331</v>
      </c>
      <c r="AA79" s="7">
        <f>SUMIFS(POST16!$AC:$AC,POST16!$M:$M,AA$4,POST16!$Q:$Q,'June Payment'!$G79)</f>
        <v>1193.3333333333333</v>
      </c>
      <c r="AB79" s="7">
        <f>SUMIFS(POST16!$AC:$AC,POST16!$M:$M,AB$4,POST16!$Q:$Q,'June Payment'!$G79)</f>
        <v>375</v>
      </c>
      <c r="AC79" s="7">
        <f>SUMIFS(POST16!$AC:$AC,POST16!$M:$M,AC$4,POST16!$Q:$Q,'June Payment'!$G79)</f>
        <v>3800</v>
      </c>
      <c r="AD79" s="7">
        <f>SUMIFS(POST16!$AC:$AC,POST16!$M:$M,AD$4,POST16!$Q:$Q,'June Payment'!$G79)</f>
        <v>0</v>
      </c>
      <c r="AE79" s="7">
        <f>SUMIFS(MISC!$AC:$AC,MISC!$M:$M,AE$4,MISC!$Q:$Q,G79)</f>
        <v>0</v>
      </c>
      <c r="AF79" s="7">
        <f>SUMIFS(CSBG!AC:AC,CSBG!Q:Q,'June Payment'!$G79)</f>
        <v>0</v>
      </c>
      <c r="AG79" s="7">
        <f>SUMIFS('UFSM KS2'!AC:AC,'UFSM KS2'!E:E,"M",'UFSM KS2'!Q:Q,'June Payment'!G79)</f>
        <v>0</v>
      </c>
      <c r="AH79" s="5">
        <f t="shared" si="16"/>
        <v>659445.06464950589</v>
      </c>
      <c r="AI79" s="120">
        <f t="shared" si="17"/>
        <v>0</v>
      </c>
      <c r="AJ79" s="369">
        <f t="shared" si="18"/>
        <v>659445.06464950589</v>
      </c>
      <c r="AL79" s="490"/>
      <c r="AM79" s="490"/>
      <c r="AN79" s="518"/>
      <c r="AP79" s="388"/>
      <c r="AQ79" s="7"/>
      <c r="AS79" s="288"/>
      <c r="AT79" s="288"/>
    </row>
    <row r="80" spans="1:50" x14ac:dyDescent="0.3">
      <c r="B80">
        <v>3025407</v>
      </c>
      <c r="C80">
        <v>5407</v>
      </c>
      <c r="D80" t="s">
        <v>55</v>
      </c>
      <c r="G80" t="s">
        <v>56</v>
      </c>
      <c r="H80" t="s">
        <v>57</v>
      </c>
      <c r="I80" s="7">
        <f>IFERROR(_xlfn.XLOOKUP(G80,'APT 25-26'!D:D,'APT 25-26'!CS:CS),"")</f>
        <v>643482.55681602284</v>
      </c>
      <c r="J80" s="7">
        <f>SUMIFS(NurserySupplement!$Z:$Z,NurserySupplement!$M:$M,J$4,NurserySupplement!$B:$B,B80)</f>
        <v>0</v>
      </c>
      <c r="K80" s="7"/>
      <c r="L80" s="7">
        <f>SUMIFS(HNPlaces!$AC:$AC,HNPlaces!$M:$M,L$4,HNPlaces!$Q:$Q,'June Payment'!$G80)</f>
        <v>0</v>
      </c>
      <c r="M80" s="7">
        <f>SUMIFS(HNPlaces!$AC:$AC,HNPlaces!$M:$M,M$4,HNPlaces!$Q:$Q,'June Payment'!$G80)</f>
        <v>0</v>
      </c>
      <c r="N80" s="7">
        <f>SUMIFS(HNPlaces!$AC:$AC,HNPlaces!$M:$M,N$4,HNPlaces!$Q:$Q,'June Payment'!$G80)</f>
        <v>0</v>
      </c>
      <c r="O80" s="7">
        <f>SUMIFS(HNPlaces!$AC:$AC,HNPlaces!$M:$M,O$4,HNPlaces!$Q:$Q,'June Payment'!$G80)</f>
        <v>0</v>
      </c>
      <c r="P80" s="7">
        <f>SUMIFS(HNPlaces!$AC:$AC,HNPlaces!$M:$M,P$4,HNPlaces!$Q:$Q,'June Payment'!$G80)</f>
        <v>0</v>
      </c>
      <c r="Q80" s="7">
        <f>SUMIFS(HNPlaces!$AC:$AC,HNPlaces!$M:$M,Q$4,HNPlaces!$Q:$Q,'June Payment'!$G80)</f>
        <v>0</v>
      </c>
      <c r="R80" s="7">
        <f>SUMIFS(HNPlaces!$AC:$AC,HNPlaces!$M:$M,R$4,HNPlaces!$Q:$Q,'June Payment'!$G80)</f>
        <v>0</v>
      </c>
      <c r="S80" s="7">
        <f>SUMIFS(HNTopUp!$AC:$AC,HNTopUp!$M:$M,S$4,HNTopUp!$B:$B,$B80)</f>
        <v>0</v>
      </c>
      <c r="T80" s="7">
        <f>SUMIFS(HNTopUp!$AC:$AC,HNTopUp!$M:$M,T$4,HNTopUp!$B:$B,$B80)</f>
        <v>15147.877923076925</v>
      </c>
      <c r="U80" s="7">
        <f>SUMIFS(HNTopUp!$AC:$AC,HNTopUp!$M:$M,U$4,HNTopUp!$B:$B,$B80)</f>
        <v>0</v>
      </c>
      <c r="V80" s="7">
        <f>SUMIFS(HNTopUp!$AC:$AC,HNTopUp!$M:$M,V$4,HNTopUp!$B:$B,$B80)</f>
        <v>0</v>
      </c>
      <c r="W80" s="7">
        <f>SUMIFS(HNTopUp!$AC:$AC,HNTopUp!$M:$M,W$4,HNTopUp!$B:$B,$B80)</f>
        <v>0</v>
      </c>
      <c r="X80" s="7">
        <f>SUMIFS(HNTopUp!$AC:$AC,HNTopUp!$M:$M,X$4,HNTopUp!$B:$B,$B80)</f>
        <v>0</v>
      </c>
      <c r="Y80" s="7">
        <f>SUMIFS(HNTopUp!$AC:$AC,HNTopUp!$M:$M,Y$4,HNTopUp!$B:$B,$B80)</f>
        <v>0</v>
      </c>
      <c r="Z80" s="7">
        <f>SUMIFS(POST16!$AC:$AC,POST16!$M:$M,Z$4,POST16!$Q:$Q,'June Payment'!$G80)</f>
        <v>84720.5</v>
      </c>
      <c r="AA80" s="7">
        <f>SUMIFS(POST16!$AC:$AC,POST16!$M:$M,AA$4,POST16!$Q:$Q,'June Payment'!$G80)</f>
        <v>1065.6666666666665</v>
      </c>
      <c r="AB80" s="7">
        <f>SUMIFS(POST16!$AC:$AC,POST16!$M:$M,AB$4,POST16!$Q:$Q,'June Payment'!$G80)</f>
        <v>0</v>
      </c>
      <c r="AC80" s="7">
        <f>SUMIFS(POST16!$AC:$AC,POST16!$M:$M,AC$4,POST16!$Q:$Q,'June Payment'!$G80)</f>
        <v>3250</v>
      </c>
      <c r="AD80" s="7">
        <f>SUMIFS(POST16!$AC:$AC,POST16!$M:$M,AD$4,POST16!$Q:$Q,'June Payment'!$G80)</f>
        <v>0</v>
      </c>
      <c r="AE80" s="7">
        <f>SUMIFS(MISC!$AC:$AC,MISC!$M:$M,AE$4,MISC!$Q:$Q,G80)</f>
        <v>0</v>
      </c>
      <c r="AF80" s="7">
        <f>SUMIFS(CSBG!AC:AC,CSBG!Q:Q,'June Payment'!$G80)</f>
        <v>0</v>
      </c>
      <c r="AG80" s="7">
        <f>SUMIFS('UFSM KS2'!AC:AC,'UFSM KS2'!E:E,"M",'UFSM KS2'!Q:Q,'June Payment'!G80)</f>
        <v>0</v>
      </c>
      <c r="AH80" s="5">
        <f t="shared" si="16"/>
        <v>747666.60140576644</v>
      </c>
      <c r="AI80" s="120">
        <f t="shared" si="17"/>
        <v>0</v>
      </c>
      <c r="AJ80" s="369">
        <f t="shared" si="18"/>
        <v>747666.60140576644</v>
      </c>
      <c r="AL80" s="490"/>
      <c r="AM80" s="490"/>
      <c r="AN80" s="518"/>
      <c r="AP80" s="388"/>
      <c r="AQ80" s="7"/>
      <c r="AS80" s="288"/>
      <c r="AT80" s="288"/>
    </row>
    <row r="81" spans="2:46" x14ac:dyDescent="0.3">
      <c r="B81">
        <v>3025427</v>
      </c>
      <c r="C81">
        <v>5427</v>
      </c>
      <c r="D81" t="s">
        <v>169</v>
      </c>
      <c r="G81" t="s">
        <v>170</v>
      </c>
      <c r="H81" t="s">
        <v>171</v>
      </c>
      <c r="I81" s="7">
        <f>IFERROR(_xlfn.XLOOKUP(G81,'APT 25-26'!D:D,'APT 25-26'!CS:CS),"")</f>
        <v>582766.56478653266</v>
      </c>
      <c r="J81" s="7">
        <f>SUMIFS(NurserySupplement!$Z:$Z,NurserySupplement!$M:$M,J$4,NurserySupplement!$B:$B,B81)</f>
        <v>0</v>
      </c>
      <c r="K81" s="7"/>
      <c r="L81" s="7">
        <f>SUMIFS(HNPlaces!$AC:$AC,HNPlaces!$M:$M,L$4,HNPlaces!$Q:$Q,'June Payment'!$G81)</f>
        <v>0</v>
      </c>
      <c r="M81" s="7">
        <f>SUMIFS(HNPlaces!$AC:$AC,HNPlaces!$M:$M,M$4,HNPlaces!$Q:$Q,'June Payment'!$G81)</f>
        <v>0</v>
      </c>
      <c r="N81" s="7">
        <f>SUMIFS(HNPlaces!$AC:$AC,HNPlaces!$M:$M,N$4,HNPlaces!$Q:$Q,'June Payment'!$G81)</f>
        <v>0</v>
      </c>
      <c r="O81" s="7">
        <f>SUMIFS(HNPlaces!$AC:$AC,HNPlaces!$M:$M,O$4,HNPlaces!$Q:$Q,'June Payment'!$G81)</f>
        <v>0</v>
      </c>
      <c r="P81" s="7">
        <f>SUMIFS(HNPlaces!$AC:$AC,HNPlaces!$M:$M,P$4,HNPlaces!$Q:$Q,'June Payment'!$G81)</f>
        <v>0</v>
      </c>
      <c r="Q81" s="7">
        <f>SUMIFS(HNPlaces!$AC:$AC,HNPlaces!$M:$M,Q$4,HNPlaces!$Q:$Q,'June Payment'!$G81)</f>
        <v>23538.461538461539</v>
      </c>
      <c r="R81" s="7">
        <f>SUMIFS(HNPlaces!$AC:$AC,HNPlaces!$M:$M,R$4,HNPlaces!$Q:$Q,'June Payment'!$G81)</f>
        <v>0</v>
      </c>
      <c r="S81" s="7">
        <f>SUMIFS(HNTopUp!$AC:$AC,HNTopUp!$M:$M,S$4,HNTopUp!$B:$B,$B81)</f>
        <v>0</v>
      </c>
      <c r="T81" s="7">
        <f>SUMIFS(HNTopUp!$AC:$AC,HNTopUp!$M:$M,T$4,HNTopUp!$B:$B,$B81)</f>
        <v>21698.224358974356</v>
      </c>
      <c r="U81" s="7">
        <f>SUMIFS(HNTopUp!$AC:$AC,HNTopUp!$M:$M,U$4,HNTopUp!$B:$B,$B81)</f>
        <v>0</v>
      </c>
      <c r="V81" s="7">
        <f>SUMIFS(HNTopUp!$AC:$AC,HNTopUp!$M:$M,V$4,HNTopUp!$B:$B,$B81)</f>
        <v>75915.225961538468</v>
      </c>
      <c r="W81" s="7">
        <f>SUMIFS(HNTopUp!$AC:$AC,HNTopUp!$M:$M,W$4,HNTopUp!$B:$B,$B81)</f>
        <v>0</v>
      </c>
      <c r="X81" s="7">
        <f>SUMIFS(HNTopUp!$AC:$AC,HNTopUp!$M:$M,X$4,HNTopUp!$B:$B,$B81)</f>
        <v>0</v>
      </c>
      <c r="Y81" s="7">
        <f>SUMIFS(HNTopUp!$AC:$AC,HNTopUp!$M:$M,Y$4,HNTopUp!$B:$B,$B81)</f>
        <v>0</v>
      </c>
      <c r="Z81" s="7">
        <f>SUMIFS(POST16!$AC:$AC,POST16!$M:$M,Z$4,POST16!$Q:$Q,'June Payment'!$G81)</f>
        <v>158247</v>
      </c>
      <c r="AA81" s="7">
        <f>SUMIFS(POST16!$AC:$AC,POST16!$M:$M,AA$4,POST16!$Q:$Q,'June Payment'!$G81)</f>
        <v>967.33333333333326</v>
      </c>
      <c r="AB81" s="7">
        <f>SUMIFS(POST16!$AC:$AC,POST16!$M:$M,AB$4,POST16!$Q:$Q,'June Payment'!$G81)</f>
        <v>375</v>
      </c>
      <c r="AC81" s="7">
        <f>SUMIFS(POST16!$AC:$AC,POST16!$M:$M,AC$4,POST16!$Q:$Q,'June Payment'!$G81)</f>
        <v>4000</v>
      </c>
      <c r="AD81" s="7">
        <f>SUMIFS(POST16!$AC:$AC,POST16!$M:$M,AD$4,POST16!$Q:$Q,'June Payment'!$G81)</f>
        <v>0</v>
      </c>
      <c r="AE81" s="7">
        <f>SUMIFS(MISC!$AC:$AC,MISC!$M:$M,AE$4,MISC!$Q:$Q,G81)</f>
        <v>0</v>
      </c>
      <c r="AF81" s="7">
        <f>SUMIFS(CSBG!AC:AC,CSBG!Q:Q,'June Payment'!$G81)</f>
        <v>0</v>
      </c>
      <c r="AG81" s="7">
        <f>SUMIFS('UFSM KS2'!AC:AC,'UFSM KS2'!E:E,"M",'UFSM KS2'!Q:Q,'June Payment'!G81)</f>
        <v>0</v>
      </c>
      <c r="AH81" s="5">
        <f t="shared" si="16"/>
        <v>867507.80997884041</v>
      </c>
      <c r="AI81" s="120">
        <f t="shared" si="17"/>
        <v>0</v>
      </c>
      <c r="AJ81" s="369">
        <f t="shared" si="18"/>
        <v>867507.80997884041</v>
      </c>
      <c r="AL81" s="490"/>
      <c r="AM81" s="490"/>
      <c r="AN81" s="518"/>
      <c r="AP81" s="388"/>
      <c r="AQ81" s="7"/>
      <c r="AS81" s="288"/>
      <c r="AT81" s="288"/>
    </row>
    <row r="82" spans="2:46" x14ac:dyDescent="0.3">
      <c r="B82">
        <v>3023521</v>
      </c>
      <c r="C82">
        <v>3521</v>
      </c>
      <c r="D82" t="s">
        <v>190</v>
      </c>
      <c r="G82" t="s">
        <v>191</v>
      </c>
      <c r="H82" t="s">
        <v>192</v>
      </c>
      <c r="I82" s="7">
        <f>IFERROR(_xlfn.XLOOKUP(G82,'APT 25-26'!D:D,'APT 25-26'!CS:CS),"")</f>
        <v>868649.11207267782</v>
      </c>
      <c r="J82" s="7">
        <f>SUMIFS(NurserySupplement!$Z:$Z,NurserySupplement!$M:$M,J$4,NurserySupplement!$B:$B,B82)</f>
        <v>0</v>
      </c>
      <c r="L82" s="7">
        <f>SUMIFS(HNPlaces!$AC:$AC,HNPlaces!$M:$M,L$4,HNPlaces!$Q:$Q,'June Payment'!$G82)</f>
        <v>0</v>
      </c>
      <c r="M82" s="7">
        <f>SUMIFS(HNPlaces!$AC:$AC,HNPlaces!$M:$M,M$4,HNPlaces!$Q:$Q,'June Payment'!$G82)</f>
        <v>0</v>
      </c>
      <c r="N82" s="7">
        <f>SUMIFS(HNPlaces!$AC:$AC,HNPlaces!$M:$M,N$4,HNPlaces!$Q:$Q,'June Payment'!$G82)</f>
        <v>0</v>
      </c>
      <c r="O82" s="7">
        <f>SUMIFS(HNPlaces!$AC:$AC,HNPlaces!$M:$M,O$4,HNPlaces!$Q:$Q,'June Payment'!$G82)</f>
        <v>0</v>
      </c>
      <c r="P82" s="7">
        <f>SUMIFS(HNPlaces!$AC:$AC,HNPlaces!$M:$M,P$4,HNPlaces!$Q:$Q,'June Payment'!$G82)</f>
        <v>0</v>
      </c>
      <c r="Q82" s="7">
        <f>SUMIFS(HNPlaces!$AC:$AC,HNPlaces!$M:$M,Q$4,HNPlaces!$Q:$Q,'June Payment'!$G82)</f>
        <v>0</v>
      </c>
      <c r="R82" s="7">
        <f>SUMIFS(HNPlaces!$AC:$AC,HNPlaces!$M:$M,R$4,HNPlaces!$Q:$Q,'June Payment'!$G82)</f>
        <v>0</v>
      </c>
      <c r="S82" s="7">
        <f>SUMIFS(HNTopUp!$AC:$AC,HNTopUp!$M:$M,S$4,HNTopUp!$B:$B,$B82)</f>
        <v>0</v>
      </c>
      <c r="T82" s="7">
        <f>SUMIFS(HNTopUp!$AC:$AC,HNTopUp!$M:$M,T$4,HNTopUp!$B:$B,$B82)</f>
        <v>40259.546461538463</v>
      </c>
      <c r="U82" s="7">
        <f>SUMIFS(HNTopUp!$AC:$AC,HNTopUp!$M:$M,U$4,HNTopUp!$B:$B,$B82)</f>
        <v>0</v>
      </c>
      <c r="V82" s="7">
        <f>SUMIFS(HNTopUp!$AC:$AC,HNTopUp!$M:$M,V$4,HNTopUp!$B:$B,$B82)</f>
        <v>0</v>
      </c>
      <c r="W82" s="7">
        <f>SUMIFS(HNTopUp!$AC:$AC,HNTopUp!$M:$M,W$4,HNTopUp!$B:$B,$B82)</f>
        <v>0</v>
      </c>
      <c r="X82" s="7">
        <f>SUMIFS(HNTopUp!$AC:$AC,HNTopUp!$M:$M,X$4,HNTopUp!$B:$B,$B82)</f>
        <v>0</v>
      </c>
      <c r="Y82" s="7">
        <f>SUMIFS(HNTopUp!$AC:$AC,HNTopUp!$M:$M,Y$4,HNTopUp!$B:$B,$B82)</f>
        <v>0</v>
      </c>
      <c r="Z82" s="7">
        <f>SUMIFS(POST16!$AC:$AC,POST16!$M:$M,Z$4,POST16!$Q:$Q,'June Payment'!$G82)</f>
        <v>50665.916666666664</v>
      </c>
      <c r="AA82" s="7">
        <f>SUMIFS(POST16!$AC:$AC,POST16!$M:$M,AA$4,POST16!$Q:$Q,'June Payment'!$G82)</f>
        <v>376.41666666666663</v>
      </c>
      <c r="AB82" s="7">
        <f>SUMIFS(POST16!$AC:$AC,POST16!$M:$M,AB$4,POST16!$Q:$Q,'June Payment'!$G82)</f>
        <v>3075</v>
      </c>
      <c r="AC82" s="7">
        <f>SUMIFS(POST16!$AC:$AC,POST16!$M:$M,AC$4,POST16!$Q:$Q,'June Payment'!$G82)</f>
        <v>2800</v>
      </c>
      <c r="AD82" s="7">
        <f>SUMIFS(POST16!$AC:$AC,POST16!$M:$M,AD$4,POST16!$Q:$Q,'June Payment'!$G82)</f>
        <v>0</v>
      </c>
      <c r="AE82" s="7">
        <f>SUMIFS(MISC!$AC:$AC,MISC!$M:$M,AE$4,MISC!$Q:$Q,G82)</f>
        <v>0</v>
      </c>
      <c r="AF82" s="7">
        <f>SUMIFS(CSBG!AC:AC,CSBG!Q:Q,'June Payment'!$G82)</f>
        <v>0</v>
      </c>
      <c r="AG82" s="7">
        <f>SUMIFS('UFSM KS2'!AC:AC,'UFSM KS2'!E:E,"M",'UFSM KS2'!Q:Q,'June Payment'!G82)</f>
        <v>41139.997359507302</v>
      </c>
      <c r="AH82" s="5">
        <f t="shared" si="16"/>
        <v>1006965.9892270567</v>
      </c>
      <c r="AI82" s="120">
        <f t="shared" si="17"/>
        <v>0</v>
      </c>
      <c r="AJ82" s="369">
        <f t="shared" si="18"/>
        <v>1006965.9892270567</v>
      </c>
      <c r="AL82" s="490"/>
      <c r="AM82" s="490"/>
      <c r="AN82" s="518"/>
      <c r="AP82" s="388"/>
      <c r="AQ82" s="7"/>
      <c r="AS82" s="288"/>
      <c r="AT82" s="288"/>
    </row>
    <row r="83" spans="2:46" x14ac:dyDescent="0.3">
      <c r="B83">
        <v>3021001</v>
      </c>
      <c r="C83">
        <v>1001</v>
      </c>
      <c r="D83" s="98" t="s">
        <v>357</v>
      </c>
      <c r="G83" t="s">
        <v>356</v>
      </c>
      <c r="H83" t="s">
        <v>805</v>
      </c>
      <c r="I83" s="7" t="str">
        <f>IFERROR(_xlfn.XLOOKUP(G83,'APT 25-26'!D:D,'APT 25-26'!CR:CR),"")</f>
        <v/>
      </c>
      <c r="J83" s="7">
        <f>SUMIFS(NurserySupplement!$AC:$AC,NurserySupplement!$M:$M,J$4,NurserySupplement!$B:$B,B83)</f>
        <v>17330.192307692305</v>
      </c>
      <c r="L83" s="7">
        <f>SUMIFS(HNPlaces!$AC:$AC,HNPlaces!$M:$M,L$4,HNPlaces!$Q:$Q,'June Payment'!$G83)</f>
        <v>0</v>
      </c>
      <c r="M83" s="7">
        <f>SUMIFS(HNPlaces!$AC:$AC,HNPlaces!$M:$M,M$4,HNPlaces!$Q:$Q,'June Payment'!$G83)</f>
        <v>0</v>
      </c>
      <c r="N83" s="7">
        <f>SUMIFS(HNPlaces!$AC:$AC,HNPlaces!$M:$M,N$4,HNPlaces!$Q:$Q,'June Payment'!$G83)</f>
        <v>0</v>
      </c>
      <c r="O83" s="7">
        <f>SUMIFS(HNPlaces!$AC:$AC,HNPlaces!$M:$M,O$4,HNPlaces!$Q:$Q,'June Payment'!$G83)</f>
        <v>0</v>
      </c>
      <c r="P83" s="7">
        <f>SUMIFS(HNPlaces!$AC:$AC,HNPlaces!$M:$M,P$4,HNPlaces!$Q:$Q,'June Payment'!$G83)</f>
        <v>0</v>
      </c>
      <c r="Q83" s="7">
        <f>SUMIFS(HNPlaces!$AC:$AC,HNPlaces!$M:$M,Q$4,HNPlaces!$Q:$Q,'June Payment'!$G83)</f>
        <v>0</v>
      </c>
      <c r="R83" s="7">
        <f>SUMIFS(HNPlaces!$AC:$AC,HNPlaces!$M:$M,R$4,HNPlaces!$Q:$Q,'June Payment'!$G83)</f>
        <v>0</v>
      </c>
      <c r="S83" s="7">
        <f>SUMIFS(HNTopUp!$AC:$AC,HNTopUp!$M:$M,S$4,HNTopUp!$B:$B,$B83)</f>
        <v>0</v>
      </c>
      <c r="T83" s="7">
        <f>SUMIFS(HNTopUp!$AC:$AC,HNTopUp!$M:$M,T$4,HNTopUp!$B:$B,$B83)</f>
        <v>2453.888307692308</v>
      </c>
      <c r="U83" s="7">
        <f>SUMIFS(HNTopUp!$AC:$AC,HNTopUp!$M:$M,U$4,HNTopUp!$B:$B,$B83)</f>
        <v>0</v>
      </c>
      <c r="V83" s="7">
        <f>SUMIFS(HNTopUp!$AC:$AC,HNTopUp!$M:$M,V$4,HNTopUp!$B:$B,$B83)</f>
        <v>0</v>
      </c>
      <c r="W83" s="7">
        <f>SUMIFS(HNTopUp!$AC:$AC,HNTopUp!$M:$M,W$4,HNTopUp!$B:$B,$B83)</f>
        <v>215.1</v>
      </c>
      <c r="X83" s="7">
        <f>SUMIFS(HNTopUp!$AC:$AC,HNTopUp!$M:$M,X$4,HNTopUp!$B:$B,$B83)</f>
        <v>0</v>
      </c>
      <c r="Y83" s="7">
        <f>SUMIFS(HNTopUp!$AC:$AC,HNTopUp!$M:$M,Y$4,HNTopUp!$B:$B,$B83)</f>
        <v>0</v>
      </c>
      <c r="Z83" s="7">
        <f>SUMIFS(POST16!$AC:$AC,POST16!$M:$M,Z$4,POST16!$Q:$Q,'June Payment'!$G83)</f>
        <v>0</v>
      </c>
      <c r="AA83" s="7">
        <f>SUMIFS(POST16!$AC:$AC,POST16!$M:$M,AA$4,POST16!$Q:$Q,'June Payment'!$G83)</f>
        <v>0</v>
      </c>
      <c r="AB83" s="7">
        <f>SUMIFS(POST16!$AC:$AC,POST16!$M:$M,AB$4,POST16!$Q:$Q,'June Payment'!$G83)</f>
        <v>0</v>
      </c>
      <c r="AC83" s="7">
        <f>SUMIFS(POST16!$AC:$AC,POST16!$M:$M,AC$4,POST16!$Q:$Q,'June Payment'!$G83)</f>
        <v>0</v>
      </c>
      <c r="AD83" s="7">
        <f>SUMIFS(POST16!$AC:$AC,POST16!$M:$M,AD$4,POST16!$Q:$Q,'June Payment'!$G83)</f>
        <v>0</v>
      </c>
      <c r="AE83" s="7">
        <f>SUMIFS(MISC!$AC:$AC,MISC!$M:$M,AE$4,MISC!$Q:$Q,G83)</f>
        <v>0</v>
      </c>
      <c r="AF83" s="7">
        <f>SUMIFS(CSBG!AC:AC,CSBG!Q:Q,'June Payment'!$G83)</f>
        <v>0</v>
      </c>
      <c r="AG83" s="7">
        <f>SUMIFS('UFSM KS2'!AC:AC,'UFSM KS2'!E:E,"M",'UFSM KS2'!Q:Q,'June Payment'!G83)</f>
        <v>0</v>
      </c>
      <c r="AH83" s="5">
        <f t="shared" si="16"/>
        <v>19999.180615384612</v>
      </c>
      <c r="AI83" s="120">
        <f t="shared" si="17"/>
        <v>0</v>
      </c>
      <c r="AJ83" s="369">
        <f t="shared" si="18"/>
        <v>19999.180615384612</v>
      </c>
      <c r="AL83" s="490"/>
      <c r="AM83" s="490"/>
      <c r="AN83" s="518"/>
      <c r="AP83" s="388"/>
      <c r="AQ83" s="7"/>
      <c r="AS83" s="288"/>
      <c r="AT83" s="288"/>
    </row>
    <row r="84" spans="2:46" x14ac:dyDescent="0.3">
      <c r="B84">
        <v>3021003</v>
      </c>
      <c r="C84">
        <v>1003</v>
      </c>
      <c r="D84" s="98" t="s">
        <v>357</v>
      </c>
      <c r="G84" t="s">
        <v>356</v>
      </c>
      <c r="H84" t="s">
        <v>805</v>
      </c>
      <c r="I84" s="7" t="str">
        <f>IFERROR(_xlfn.XLOOKUP(G84,'APT 25-26'!D:D,'APT 25-26'!CR:CR),"")</f>
        <v/>
      </c>
      <c r="J84" s="7">
        <f>SUMIFS(NurserySupplement!$AC:$AC,NurserySupplement!$M:$M,J$4,NurserySupplement!$B:$B,B84)</f>
        <v>20103.023076923077</v>
      </c>
      <c r="L84" s="7">
        <f>SUMIFS(HNPlaces!$AC:$AC,HNPlaces!$M:$M,L$4,HNPlaces!$Q:$Q,'June Payment'!$G84)</f>
        <v>0</v>
      </c>
      <c r="M84" s="7">
        <f>SUMIFS(HNPlaces!$AC:$AC,HNPlaces!$M:$M,M$4,HNPlaces!$Q:$Q,'June Payment'!$G84)</f>
        <v>0</v>
      </c>
      <c r="N84" s="7">
        <f>SUMIFS(HNPlaces!$AC:$AC,HNPlaces!$M:$M,N$4,HNPlaces!$Q:$Q,'June Payment'!$G84)</f>
        <v>0</v>
      </c>
      <c r="O84" s="7">
        <f>SUMIFS(HNPlaces!$AC:$AC,HNPlaces!$M:$M,O$4,HNPlaces!$Q:$Q,'June Payment'!$G84)</f>
        <v>0</v>
      </c>
      <c r="P84" s="7">
        <f>SUMIFS(HNPlaces!$AC:$AC,HNPlaces!$M:$M,P$4,HNPlaces!$Q:$Q,'June Payment'!$G84)</f>
        <v>0</v>
      </c>
      <c r="Q84" s="7">
        <f>SUMIFS(HNPlaces!$AC:$AC,HNPlaces!$M:$M,Q$4,HNPlaces!$Q:$Q,'June Payment'!$G84)</f>
        <v>0</v>
      </c>
      <c r="R84" s="7">
        <f>SUMIFS(HNPlaces!$AC:$AC,HNPlaces!$M:$M,R$4,HNPlaces!$Q:$Q,'June Payment'!$G84)</f>
        <v>0</v>
      </c>
      <c r="S84" s="7">
        <f>SUMIFS(HNTopUp!$AC:$AC,HNTopUp!$M:$M,S$4,HNTopUp!$B:$B,$B84)</f>
        <v>0</v>
      </c>
      <c r="T84" s="7">
        <f>SUMIFS(HNTopUp!$AC:$AC,HNTopUp!$M:$M,T$4,HNTopUp!$B:$B,$B84)</f>
        <v>1646.1150000000002</v>
      </c>
      <c r="U84" s="7">
        <f>SUMIFS(HNTopUp!$AC:$AC,HNTopUp!$M:$M,U$4,HNTopUp!$B:$B,$B84)</f>
        <v>0</v>
      </c>
      <c r="V84" s="7">
        <f>SUMIFS(HNTopUp!$AC:$AC,HNTopUp!$M:$M,V$4,HNTopUp!$B:$B,$B84)</f>
        <v>0</v>
      </c>
      <c r="W84" s="7">
        <f>SUMIFS(HNTopUp!$AC:$AC,HNTopUp!$M:$M,W$4,HNTopUp!$B:$B,$B84)</f>
        <v>1493.75</v>
      </c>
      <c r="X84" s="7">
        <f>SUMIFS(HNTopUp!$AC:$AC,HNTopUp!$M:$M,X$4,HNTopUp!$B:$B,$B84)</f>
        <v>0</v>
      </c>
      <c r="Y84" s="7">
        <f>SUMIFS(HNTopUp!$AC:$AC,HNTopUp!$M:$M,Y$4,HNTopUp!$B:$B,$B84)</f>
        <v>0</v>
      </c>
      <c r="Z84" s="7">
        <f>SUMIFS(POST16!$AC:$AC,POST16!$M:$M,Z$4,POST16!$Q:$Q,'June Payment'!$G84)</f>
        <v>0</v>
      </c>
      <c r="AA84" s="7">
        <f>SUMIFS(POST16!$AC:$AC,POST16!$M:$M,AA$4,POST16!$Q:$Q,'June Payment'!$G84)</f>
        <v>0</v>
      </c>
      <c r="AB84" s="7">
        <f>SUMIFS(POST16!$AC:$AC,POST16!$M:$M,AB$4,POST16!$Q:$Q,'June Payment'!$G84)</f>
        <v>0</v>
      </c>
      <c r="AC84" s="7">
        <f>SUMIFS(POST16!$AC:$AC,POST16!$M:$M,AC$4,POST16!$Q:$Q,'June Payment'!$G84)</f>
        <v>0</v>
      </c>
      <c r="AD84" s="7">
        <f>SUMIFS(POST16!$AC:$AC,POST16!$M:$M,AD$4,POST16!$Q:$Q,'June Payment'!$G84)</f>
        <v>0</v>
      </c>
      <c r="AE84" s="7">
        <f>SUMIFS(MISC!$AC:$AC,MISC!$M:$M,AE$4,MISC!$Q:$Q,G84)</f>
        <v>0</v>
      </c>
      <c r="AF84" s="7">
        <f>SUMIFS(CSBG!AC:AC,CSBG!Q:Q,'June Payment'!$G84)</f>
        <v>0</v>
      </c>
      <c r="AG84" s="7">
        <f>SUMIFS('UFSM KS2'!AC:AC,'UFSM KS2'!E:E,"M",'UFSM KS2'!Q:Q,'June Payment'!G84)</f>
        <v>0</v>
      </c>
      <c r="AH84" s="5">
        <f t="shared" si="16"/>
        <v>23242.888076923078</v>
      </c>
      <c r="AI84" s="120">
        <f t="shared" si="17"/>
        <v>0</v>
      </c>
      <c r="AJ84" s="369">
        <f t="shared" si="18"/>
        <v>23242.888076923078</v>
      </c>
      <c r="AL84" s="490"/>
      <c r="AM84" s="490"/>
      <c r="AN84" s="518"/>
      <c r="AP84" s="388"/>
      <c r="AQ84" s="7"/>
      <c r="AS84" s="288"/>
      <c r="AT84" s="288"/>
    </row>
    <row r="85" spans="2:46" x14ac:dyDescent="0.3">
      <c r="B85">
        <v>3021002</v>
      </c>
      <c r="C85">
        <v>1002</v>
      </c>
      <c r="D85" t="s">
        <v>355</v>
      </c>
      <c r="E85" t="s">
        <v>390</v>
      </c>
      <c r="G85" t="s">
        <v>354</v>
      </c>
      <c r="H85" t="s">
        <v>200</v>
      </c>
      <c r="I85" s="7" t="str">
        <f>IFERROR(_xlfn.XLOOKUP(G85,'APT 25-26'!D:D,'APT 25-26'!CR:CR),"")</f>
        <v/>
      </c>
      <c r="J85" s="7">
        <f>SUMIFS(NurserySupplement!$AC:$AC,NurserySupplement!$M:$M,J$4,NurserySupplement!$B:$B,B85)</f>
        <v>17561.261538461535</v>
      </c>
      <c r="L85" s="7">
        <f>SUMIFS(HNPlaces!$AC:$AC,HNPlaces!$M:$M,L$4,HNPlaces!$Q:$Q,'June Payment'!$G85)</f>
        <v>0</v>
      </c>
      <c r="M85" s="7">
        <f>SUMIFS(HNPlaces!$AC:$AC,HNPlaces!$M:$M,M$4,HNPlaces!$Q:$Q,'June Payment'!$G85)</f>
        <v>0</v>
      </c>
      <c r="N85" s="7">
        <f>SUMIFS(HNPlaces!$AC:$AC,HNPlaces!$M:$M,N$4,HNPlaces!$Q:$Q,'June Payment'!$G85)</f>
        <v>0</v>
      </c>
      <c r="O85" s="7">
        <f>SUMIFS(HNPlaces!$AC:$AC,HNPlaces!$M:$M,O$4,HNPlaces!$Q:$Q,'June Payment'!$G85)</f>
        <v>0</v>
      </c>
      <c r="P85" s="7">
        <f>SUMIFS(HNPlaces!$AC:$AC,HNPlaces!$M:$M,P$4,HNPlaces!$Q:$Q,'June Payment'!$G85)</f>
        <v>0</v>
      </c>
      <c r="Q85" s="7">
        <f>SUMIFS(HNPlaces!$AC:$AC,HNPlaces!$M:$M,Q$4,HNPlaces!$Q:$Q,'June Payment'!$G85)</f>
        <v>0</v>
      </c>
      <c r="R85" s="7">
        <f>SUMIFS(HNPlaces!$AC:$AC,HNPlaces!$M:$M,R$4,HNPlaces!$Q:$Q,'June Payment'!$G85)</f>
        <v>0</v>
      </c>
      <c r="S85" s="7">
        <f>SUMIFS(HNTopUp!$AC:$AC,HNTopUp!$M:$M,S$4,HNTopUp!$B:$B,$B85)</f>
        <v>0</v>
      </c>
      <c r="T85" s="7">
        <f>SUMIFS(HNTopUp!$AC:$AC,HNTopUp!$M:$M,T$4,HNTopUp!$B:$B,$B85)</f>
        <v>0</v>
      </c>
      <c r="U85" s="7">
        <f>SUMIFS(HNTopUp!$AC:$AC,HNTopUp!$M:$M,U$4,HNTopUp!$B:$B,$B85)</f>
        <v>0</v>
      </c>
      <c r="V85" s="7">
        <f>SUMIFS(HNTopUp!$AC:$AC,HNTopUp!$M:$M,V$4,HNTopUp!$B:$B,$B85)</f>
        <v>0</v>
      </c>
      <c r="W85" s="7">
        <f>SUMIFS(HNTopUp!$AC:$AC,HNTopUp!$M:$M,W$4,HNTopUp!$B:$B,$B85)</f>
        <v>364</v>
      </c>
      <c r="X85" s="7">
        <f>SUMIFS(HNTopUp!$AC:$AC,HNTopUp!$M:$M,X$4,HNTopUp!$B:$B,$B85)</f>
        <v>0</v>
      </c>
      <c r="Y85" s="7">
        <f>SUMIFS(HNTopUp!$AC:$AC,HNTopUp!$M:$M,Y$4,HNTopUp!$B:$B,$B85)</f>
        <v>0</v>
      </c>
      <c r="Z85" s="7">
        <f>SUMIFS(POST16!$AC:$AC,POST16!$M:$M,Z$4,POST16!$Q:$Q,'June Payment'!$G85)</f>
        <v>0</v>
      </c>
      <c r="AA85" s="7">
        <f>SUMIFS(POST16!$AC:$AC,POST16!$M:$M,AA$4,POST16!$Q:$Q,'June Payment'!$G85)</f>
        <v>0</v>
      </c>
      <c r="AB85" s="7">
        <f>SUMIFS(POST16!$AC:$AC,POST16!$M:$M,AB$4,POST16!$Q:$Q,'June Payment'!$G85)</f>
        <v>0</v>
      </c>
      <c r="AC85" s="7">
        <f>SUMIFS(POST16!$AC:$AC,POST16!$M:$M,AC$4,POST16!$Q:$Q,'June Payment'!$G85)</f>
        <v>0</v>
      </c>
      <c r="AD85" s="7">
        <f>SUMIFS(POST16!$AC:$AC,POST16!$M:$M,AD$4,POST16!$Q:$Q,'June Payment'!$G85)</f>
        <v>0</v>
      </c>
      <c r="AE85" s="7">
        <f>SUMIFS(MISC!$AC:$AC,MISC!$M:$M,AE$4,MISC!$Q:$Q,G85)</f>
        <v>0</v>
      </c>
      <c r="AF85" s="7">
        <f>SUMIFS(CSBG!AC:AC,CSBG!Q:Q,'June Payment'!$G85)</f>
        <v>0</v>
      </c>
      <c r="AG85" s="7">
        <f>SUMIFS('UFSM KS2'!AC:AC,'UFSM KS2'!E:E,"M",'UFSM KS2'!Q:Q,'June Payment'!G85)</f>
        <v>0</v>
      </c>
      <c r="AH85" s="5">
        <f t="shared" si="16"/>
        <v>17925.261538461535</v>
      </c>
      <c r="AI85" s="120">
        <f t="shared" si="17"/>
        <v>0</v>
      </c>
      <c r="AJ85" s="369">
        <f t="shared" si="18"/>
        <v>17925.261538461535</v>
      </c>
      <c r="AL85" s="490"/>
      <c r="AM85" s="490"/>
      <c r="AN85" s="518"/>
      <c r="AP85" s="388"/>
      <c r="AQ85" s="7"/>
      <c r="AS85" s="288"/>
      <c r="AT85" s="288"/>
    </row>
    <row r="86" spans="2:46" x14ac:dyDescent="0.3">
      <c r="B86">
        <v>3021000</v>
      </c>
      <c r="C86">
        <v>1000</v>
      </c>
      <c r="D86" s="98" t="s">
        <v>357</v>
      </c>
      <c r="G86" t="s">
        <v>356</v>
      </c>
      <c r="H86" t="s">
        <v>805</v>
      </c>
      <c r="I86" s="7" t="str">
        <f>IFERROR(_xlfn.XLOOKUP(G86,'APT 25-26'!D:D,'APT 25-26'!CR:CR),"")</f>
        <v/>
      </c>
      <c r="J86" s="7">
        <f>SUMIFS(NurserySupplement!$AC:$AC,NurserySupplement!$M:$M,J$4,NurserySupplement!$B:$B,B86)</f>
        <v>21027.299999999996</v>
      </c>
      <c r="K86" s="7"/>
      <c r="L86" s="7">
        <f>SUMIFS(HNPlaces!$AC:$AC,HNPlaces!$M:$M,L$4,HNPlaces!$Q:$Q,'June Payment'!$G86)</f>
        <v>0</v>
      </c>
      <c r="M86" s="7">
        <f>SUMIFS(HNPlaces!$AC:$AC,HNPlaces!$M:$M,M$4,HNPlaces!$Q:$Q,'June Payment'!$G86)</f>
        <v>0</v>
      </c>
      <c r="N86" s="7">
        <f>SUMIFS(HNPlaces!$AC:$AC,HNPlaces!$M:$M,N$4,HNPlaces!$Q:$Q,'June Payment'!$G86)</f>
        <v>0</v>
      </c>
      <c r="O86" s="7">
        <f>SUMIFS(HNPlaces!$AC:$AC,HNPlaces!$M:$M,O$4,HNPlaces!$Q:$Q,'June Payment'!$G86)</f>
        <v>0</v>
      </c>
      <c r="P86" s="7">
        <f>SUMIFS(HNPlaces!$AC:$AC,HNPlaces!$M:$M,P$4,HNPlaces!$Q:$Q,'June Payment'!$G86)</f>
        <v>0</v>
      </c>
      <c r="Q86" s="7">
        <f>SUMIFS(HNPlaces!$AC:$AC,HNPlaces!$M:$M,Q$4,HNPlaces!$Q:$Q,'June Payment'!$G86)</f>
        <v>0</v>
      </c>
      <c r="R86" s="7">
        <f>SUMIFS(HNPlaces!$AC:$AC,HNPlaces!$M:$M,R$4,HNPlaces!$Q:$Q,'June Payment'!$G86)</f>
        <v>0</v>
      </c>
      <c r="S86" s="7">
        <f>SUMIFS(HNTopUp!$AC:$AC,HNTopUp!$M:$M,S$4,HNTopUp!$B:$B,$B86)</f>
        <v>0</v>
      </c>
      <c r="T86" s="7">
        <f>SUMIFS(HNTopUp!$AC:$AC,HNTopUp!$M:$M,T$4,HNTopUp!$B:$B,$B86)</f>
        <v>409.4823076923077</v>
      </c>
      <c r="U86" s="7">
        <f>SUMIFS(HNTopUp!$AC:$AC,HNTopUp!$M:$M,U$4,HNTopUp!$B:$B,$B86)</f>
        <v>0</v>
      </c>
      <c r="V86" s="7">
        <f>SUMIFS(HNTopUp!$AC:$AC,HNTopUp!$M:$M,V$4,HNTopUp!$B:$B,$B86)</f>
        <v>0</v>
      </c>
      <c r="W86" s="7">
        <f>SUMIFS(HNTopUp!$AC:$AC,HNTopUp!$M:$M,W$4,HNTopUp!$B:$B,$B86)</f>
        <v>463.30769230769226</v>
      </c>
      <c r="X86" s="7">
        <f>SUMIFS(HNTopUp!$AC:$AC,HNTopUp!$M:$M,X$4,HNTopUp!$B:$B,$B86)</f>
        <v>0</v>
      </c>
      <c r="Y86" s="7">
        <f>SUMIFS(HNTopUp!$AC:$AC,HNTopUp!$M:$M,Y$4,HNTopUp!$B:$B,$B86)</f>
        <v>0</v>
      </c>
      <c r="Z86" s="7">
        <f>SUMIFS(POST16!$AC:$AC,POST16!$M:$M,Z$4,POST16!$Q:$Q,'June Payment'!$G86)</f>
        <v>0</v>
      </c>
      <c r="AA86" s="7">
        <f>SUMIFS(POST16!$AC:$AC,POST16!$M:$M,AA$4,POST16!$Q:$Q,'June Payment'!$G86)</f>
        <v>0</v>
      </c>
      <c r="AB86" s="7">
        <f>SUMIFS(POST16!$AC:$AC,POST16!$M:$M,AB$4,POST16!$Q:$Q,'June Payment'!$G86)</f>
        <v>0</v>
      </c>
      <c r="AC86" s="7">
        <f>SUMIFS(POST16!$AC:$AC,POST16!$M:$M,AC$4,POST16!$Q:$Q,'June Payment'!$G86)</f>
        <v>0</v>
      </c>
      <c r="AD86" s="7">
        <f>SUMIFS(POST16!$AC:$AC,POST16!$M:$M,AD$4,POST16!$Q:$Q,'June Payment'!$G86)</f>
        <v>0</v>
      </c>
      <c r="AE86" s="7">
        <f>SUMIFS(MISC!$AC:$AC,MISC!$M:$M,AE$4,MISC!$Q:$Q,G86)</f>
        <v>0</v>
      </c>
      <c r="AF86" s="7">
        <f>SUMIFS(CSBG!AC:AC,CSBG!Q:Q,'June Payment'!$G86)</f>
        <v>0</v>
      </c>
      <c r="AG86" s="7">
        <f>SUMIFS('UFSM KS2'!AC:AC,'UFSM KS2'!E:E,"M",'UFSM KS2'!Q:Q,'June Payment'!G86)</f>
        <v>0</v>
      </c>
      <c r="AH86" s="5">
        <f t="shared" si="16"/>
        <v>21900.089999999997</v>
      </c>
      <c r="AI86" s="120">
        <f t="shared" si="17"/>
        <v>0</v>
      </c>
      <c r="AJ86" s="369">
        <f t="shared" si="18"/>
        <v>21900.089999999997</v>
      </c>
      <c r="AL86" s="490"/>
      <c r="AM86" s="490"/>
      <c r="AN86" s="518"/>
      <c r="AP86" s="388"/>
      <c r="AQ86" s="7"/>
      <c r="AS86" s="288"/>
      <c r="AT86" s="288"/>
    </row>
    <row r="87" spans="2:46" x14ac:dyDescent="0.3">
      <c r="B87">
        <v>3021100</v>
      </c>
      <c r="C87">
        <v>1100</v>
      </c>
      <c r="D87" s="4" t="s">
        <v>262</v>
      </c>
      <c r="E87" t="s">
        <v>535</v>
      </c>
      <c r="G87" t="s">
        <v>263</v>
      </c>
      <c r="H87" t="s">
        <v>264</v>
      </c>
      <c r="I87" s="7" t="str">
        <f>IFERROR(_xlfn.XLOOKUP(G87,'APT 25-26'!D:D,'APT 25-26'!CR:CR),"")</f>
        <v/>
      </c>
      <c r="J87" s="7">
        <f>SUMIFS(NurserySupplement!$Z:$Z,NurserySupplement!$M:$M,J$4,NurserySupplement!$B:$B,B87)</f>
        <v>0</v>
      </c>
      <c r="K87" s="7"/>
      <c r="L87" s="7">
        <f>SUMIFS(HNPlaces!$AC:$AC,HNPlaces!$M:$M,L$4,HNPlaces!$Q:$Q,'June Payment'!$G87)</f>
        <v>97692.307692307688</v>
      </c>
      <c r="M87" s="7">
        <f>SUMIFS(HNPlaces!$AC:$AC,HNPlaces!$M:$M,M$4,HNPlaces!$Q:$Q,'June Payment'!$G87)</f>
        <v>7692.3076923076924</v>
      </c>
      <c r="N87" s="7">
        <f>SUMIFS(HNPlaces!$AC:$AC,HNPlaces!$M:$M,N$4,HNPlaces!$Q:$Q,'June Payment'!$G87)</f>
        <v>23895.384615384617</v>
      </c>
      <c r="O87" s="7">
        <f>SUMIFS(HNPlaces!$AC:$AC,HNPlaces!$M:$M,O$4,HNPlaces!$Q:$Q,'June Payment'!$G87)</f>
        <v>0</v>
      </c>
      <c r="P87" s="7">
        <f>SUMIFS(HNPlaces!$AC:$AC,HNPlaces!$M:$M,P$4,HNPlaces!$Q:$Q,'June Payment'!$G87)</f>
        <v>0</v>
      </c>
      <c r="Q87" s="7">
        <f>SUMIFS(HNPlaces!$AC:$AC,HNPlaces!$M:$M,Q$4,HNPlaces!$Q:$Q,'June Payment'!$G87)</f>
        <v>0</v>
      </c>
      <c r="R87" s="7">
        <f>SUMIFS(HNPlaces!$AC:$AC,HNPlaces!$M:$M,R$4,HNPlaces!$Q:$Q,'June Payment'!$G87)</f>
        <v>0</v>
      </c>
      <c r="S87" s="7">
        <f>SUMIFS(HNTopUp!$AC:$AC,HNTopUp!$M:$M,S$4,HNTopUp!$B:$B,$B87)</f>
        <v>0</v>
      </c>
      <c r="T87" s="7">
        <f>SUMIFS(HNTopUp!$AC:$AC,HNTopUp!$M:$M,T$4,HNTopUp!$B:$B,$B87)</f>
        <v>0</v>
      </c>
      <c r="U87" s="7">
        <f>SUMIFS(HNTopUp!$AC:$AC,HNTopUp!$M:$M,U$4,HNTopUp!$B:$B,$B87)</f>
        <v>0</v>
      </c>
      <c r="V87" s="7">
        <f>SUMIFS(HNTopUp!$AC:$AC,HNTopUp!$M:$M,V$4,HNTopUp!$B:$B,$B87)</f>
        <v>0</v>
      </c>
      <c r="W87" s="7">
        <f>SUMIFS(HNTopUp!$AC:$AC,HNTopUp!$M:$M,W$4,HNTopUp!$B:$B,$B87)</f>
        <v>0</v>
      </c>
      <c r="X87" s="7">
        <f>SUMIFS(HNTopUp!$AC:$AC,HNTopUp!$M:$M,X$4,HNTopUp!$B:$B,$B87)</f>
        <v>91446.092615384638</v>
      </c>
      <c r="Y87" s="7">
        <f>SUMIFS(HNTopUp!$AC:$AC,HNTopUp!$M:$M,Y$4,HNTopUp!$B:$B,$B87)</f>
        <v>0</v>
      </c>
      <c r="Z87" s="7">
        <f>SUMIFS(POST16!$AC:$AC,POST16!$M:$M,Z$4,POST16!$Q:$Q,'June Payment'!$G87)</f>
        <v>0</v>
      </c>
      <c r="AA87" s="7">
        <f>SUMIFS(POST16!$AC:$AC,POST16!$M:$M,AA$4,POST16!$Q:$Q,'June Payment'!$G87)</f>
        <v>0</v>
      </c>
      <c r="AB87" s="7">
        <f>SUMIFS(POST16!$AC:$AC,POST16!$M:$M,AB$4,POST16!$Q:$Q,'June Payment'!$G87)</f>
        <v>0</v>
      </c>
      <c r="AC87" s="7">
        <f>SUMIFS(POST16!$AC:$AC,POST16!$M:$M,AC$4,POST16!$Q:$Q,'June Payment'!$G87)</f>
        <v>0</v>
      </c>
      <c r="AD87" s="7">
        <f>SUMIFS(POST16!$AC:$AC,POST16!$M:$M,AD$4,POST16!$Q:$Q,'June Payment'!$G87)</f>
        <v>0</v>
      </c>
      <c r="AE87" s="7">
        <f>SUMIFS(MISC!$AC:$AC,MISC!$M:$M,AE$4,MISC!$Q:$Q,G87)</f>
        <v>0</v>
      </c>
      <c r="AF87" s="7">
        <f>SUMIFS(CSBG!AC:AC,CSBG!Q:Q,'June Payment'!$G87)</f>
        <v>313609.47878711735</v>
      </c>
      <c r="AG87" s="7">
        <f>SUMIFS('UFSM KS2'!AC:AC,'UFSM KS2'!E:E,"M",'UFSM KS2'!Q:Q,'June Payment'!G87)</f>
        <v>157.02289068514241</v>
      </c>
      <c r="AH87" s="5">
        <f t="shared" si="16"/>
        <v>534492.59429318714</v>
      </c>
      <c r="AI87" s="120">
        <f t="shared" si="17"/>
        <v>0</v>
      </c>
      <c r="AJ87" s="369">
        <f t="shared" si="18"/>
        <v>534492.59429318714</v>
      </c>
      <c r="AL87" s="490"/>
      <c r="AM87" s="490"/>
      <c r="AN87" s="518"/>
      <c r="AP87" s="388"/>
      <c r="AQ87" s="7"/>
      <c r="AS87" s="288"/>
      <c r="AT87" s="288"/>
    </row>
    <row r="88" spans="2:46" x14ac:dyDescent="0.3">
      <c r="B88">
        <v>3021102</v>
      </c>
      <c r="C88">
        <v>1102</v>
      </c>
      <c r="D88" t="s">
        <v>259</v>
      </c>
      <c r="E88" t="s">
        <v>535</v>
      </c>
      <c r="G88" t="s">
        <v>260</v>
      </c>
      <c r="H88" t="s">
        <v>261</v>
      </c>
      <c r="I88" s="7" t="str">
        <f>IFERROR(_xlfn.XLOOKUP(G88,'APT 25-26'!D:D,'APT 25-26'!CR:CR),"")</f>
        <v/>
      </c>
      <c r="J88" s="7">
        <f>SUMIFS(NurserySupplement!$Z:$Z,NurserySupplement!$M:$M,J$4,NurserySupplement!$B:$B,B88)</f>
        <v>0</v>
      </c>
      <c r="K88" s="7"/>
      <c r="L88" s="7">
        <f>SUMIFS(HNPlaces!$AC:$AC,HNPlaces!$M:$M,L$4,HNPlaces!$Q:$Q,'June Payment'!$G88)</f>
        <v>9230.7692307692305</v>
      </c>
      <c r="M88" s="7">
        <f>SUMIFS(HNPlaces!$AC:$AC,HNPlaces!$M:$M,M$4,HNPlaces!$Q:$Q,'June Payment'!$G88)</f>
        <v>0</v>
      </c>
      <c r="N88" s="7">
        <f>SUMIFS(HNPlaces!$AC:$AC,HNPlaces!$M:$M,N$4,HNPlaces!$Q:$Q,'June Payment'!$G88)</f>
        <v>29434.846153846152</v>
      </c>
      <c r="O88" s="7">
        <f>SUMIFS(HNPlaces!$AC:$AC,HNPlaces!$M:$M,O$4,HNPlaces!$Q:$Q,'June Payment'!$G88)</f>
        <v>0</v>
      </c>
      <c r="P88" s="7">
        <f>SUMIFS(HNPlaces!$AC:$AC,HNPlaces!$M:$M,P$4,HNPlaces!$Q:$Q,'June Payment'!$G88)</f>
        <v>0</v>
      </c>
      <c r="Q88" s="7">
        <f>SUMIFS(HNPlaces!$AC:$AC,HNPlaces!$M:$M,Q$4,HNPlaces!$Q:$Q,'June Payment'!$G88)</f>
        <v>0</v>
      </c>
      <c r="R88" s="7">
        <f>SUMIFS(HNPlaces!$AC:$AC,HNPlaces!$M:$M,R$4,HNPlaces!$Q:$Q,'June Payment'!$G88)</f>
        <v>0</v>
      </c>
      <c r="S88" s="7">
        <f>SUMIFS(HNTopUp!$AC:$AC,HNTopUp!$M:$M,S$4,HNTopUp!$B:$B,$B88)</f>
        <v>0</v>
      </c>
      <c r="T88" s="7">
        <f>SUMIFS(HNTopUp!$AC:$AC,HNTopUp!$M:$M,T$4,HNTopUp!$B:$B,$B88)</f>
        <v>0</v>
      </c>
      <c r="U88" s="7">
        <f>SUMIFS(HNTopUp!$AC:$AC,HNTopUp!$M:$M,U$4,HNTopUp!$B:$B,$B88)</f>
        <v>0</v>
      </c>
      <c r="V88" s="7">
        <f>SUMIFS(HNTopUp!$AC:$AC,HNTopUp!$M:$M,V$4,HNTopUp!$B:$B,$B88)</f>
        <v>0</v>
      </c>
      <c r="W88" s="7">
        <f>SUMIFS(HNTopUp!$AC:$AC,HNTopUp!$M:$M,W$4,HNTopUp!$B:$B,$B88)</f>
        <v>0</v>
      </c>
      <c r="X88" s="7">
        <f>SUMIFS(HNTopUp!$AC:$AC,HNTopUp!$M:$M,X$4,HNTopUp!$B:$B,$B88)</f>
        <v>1911.8461538461538</v>
      </c>
      <c r="Y88" s="7">
        <f>SUMIFS(HNTopUp!$AC:$AC,HNTopUp!$M:$M,Y$4,HNTopUp!$B:$B,$B88)</f>
        <v>0</v>
      </c>
      <c r="Z88" s="7">
        <f>SUMIFS(POST16!$AC:$AC,POST16!$M:$M,Z$4,POST16!$Q:$Q,'June Payment'!$G88)</f>
        <v>0</v>
      </c>
      <c r="AA88" s="7">
        <f>SUMIFS(POST16!$AC:$AC,POST16!$M:$M,AA$4,POST16!$Q:$Q,'June Payment'!$G88)</f>
        <v>0</v>
      </c>
      <c r="AB88" s="7">
        <f>SUMIFS(POST16!$AC:$AC,POST16!$M:$M,AB$4,POST16!$Q:$Q,'June Payment'!$G88)</f>
        <v>0</v>
      </c>
      <c r="AC88" s="7">
        <f>SUMIFS(POST16!$AC:$AC,POST16!$M:$M,AC$4,POST16!$Q:$Q,'June Payment'!$G88)</f>
        <v>0</v>
      </c>
      <c r="AD88" s="7">
        <f>SUMIFS(POST16!$AC:$AC,POST16!$M:$M,AD$4,POST16!$Q:$Q,'June Payment'!$G88)</f>
        <v>0</v>
      </c>
      <c r="AE88" s="7">
        <f>SUMIFS(MISC!$AC:$AC,MISC!$M:$M,AE$4,MISC!$Q:$Q,G88)</f>
        <v>0</v>
      </c>
      <c r="AF88" s="7">
        <f>SUMIFS(CSBG!AC:AC,CSBG!Q:Q,'June Payment'!$G88)</f>
        <v>27469.443397411735</v>
      </c>
      <c r="AG88" s="7">
        <f>SUMIFS('UFSM KS2'!AC:AC,'UFSM KS2'!E:E,"M",'UFSM KS2'!Q:Q,'June Payment'!G88)</f>
        <v>0</v>
      </c>
      <c r="AH88" s="5">
        <f t="shared" si="16"/>
        <v>68046.904935873274</v>
      </c>
      <c r="AI88" s="120">
        <f t="shared" si="17"/>
        <v>0</v>
      </c>
      <c r="AJ88" s="369">
        <f t="shared" si="18"/>
        <v>68046.904935873274</v>
      </c>
      <c r="AL88" s="490"/>
      <c r="AM88" s="490"/>
      <c r="AN88" s="518"/>
      <c r="AP88" s="388"/>
      <c r="AQ88" s="7"/>
      <c r="AS88" s="288"/>
      <c r="AT88" s="288"/>
    </row>
    <row r="89" spans="2:46" x14ac:dyDescent="0.3">
      <c r="B89">
        <v>3027005</v>
      </c>
      <c r="C89">
        <v>7005</v>
      </c>
      <c r="D89" t="s">
        <v>218</v>
      </c>
      <c r="E89" t="s">
        <v>556</v>
      </c>
      <c r="G89" t="s">
        <v>219</v>
      </c>
      <c r="H89" t="s">
        <v>180</v>
      </c>
      <c r="I89" s="7" t="str">
        <f>IFERROR(_xlfn.XLOOKUP(G89,'APT 25-26'!D:D,'APT 25-26'!CR:CR),"")</f>
        <v/>
      </c>
      <c r="J89" s="7">
        <f>SUMIFS(NurserySupplement!$Z:$Z,NurserySupplement!$M:$M,J$4,NurserySupplement!$B:$B,B89)</f>
        <v>0</v>
      </c>
      <c r="K89" s="7"/>
      <c r="L89" s="7">
        <f>SUMIFS(HNPlaces!$AC:$AC,HNPlaces!$M:$M,L$4,HNPlaces!$Q:$Q,'June Payment'!$G89)</f>
        <v>0</v>
      </c>
      <c r="M89" s="7">
        <f>SUMIFS(HNPlaces!$AC:$AC,HNPlaces!$M:$M,M$4,HNPlaces!$Q:$Q,'June Payment'!$G89)</f>
        <v>0</v>
      </c>
      <c r="N89" s="7">
        <f>SUMIFS(HNPlaces!$AC:$AC,HNPlaces!$M:$M,N$4,HNPlaces!$Q:$Q,'June Payment'!$G89)</f>
        <v>0</v>
      </c>
      <c r="O89" s="7">
        <f>SUMIFS(HNPlaces!$AC:$AC,HNPlaces!$M:$M,O$4,HNPlaces!$Q:$Q,'June Payment'!$G89)</f>
        <v>136025.64102564103</v>
      </c>
      <c r="P89" s="7">
        <f>SUMIFS(HNPlaces!$AC:$AC,HNPlaces!$M:$M,P$4,HNPlaces!$Q:$Q,'June Payment'!$G89)</f>
        <v>0</v>
      </c>
      <c r="Q89" s="7">
        <f>SUMIFS(HNPlaces!$AC:$AC,HNPlaces!$M:$M,Q$4,HNPlaces!$Q:$Q,'June Payment'!$G89)</f>
        <v>0</v>
      </c>
      <c r="R89" s="7">
        <f>SUMIFS(HNPlaces!$AC:$AC,HNPlaces!$M:$M,R$4,HNPlaces!$Q:$Q,'June Payment'!$G89)</f>
        <v>0</v>
      </c>
      <c r="S89" s="7">
        <f>SUMIFS(HNTopUp!$AC:$AC,HNTopUp!$M:$M,S$4,HNTopUp!$B:$B,$B89)</f>
        <v>0</v>
      </c>
      <c r="T89" s="7">
        <f>SUMIFS(HNTopUp!$AC:$AC,HNTopUp!$M:$M,T$4,HNTopUp!$B:$B,$B89)</f>
        <v>0</v>
      </c>
      <c r="U89" s="7">
        <f>SUMIFS(HNTopUp!$AC:$AC,HNTopUp!$M:$M,U$4,HNTopUp!$B:$B,$B89)</f>
        <v>0</v>
      </c>
      <c r="V89" s="7">
        <f>SUMIFS(HNTopUp!$AC:$AC,HNTopUp!$M:$M,V$4,HNTopUp!$B:$B,$B89)</f>
        <v>0</v>
      </c>
      <c r="W89" s="7">
        <f>SUMIFS(HNTopUp!$AC:$AC,HNTopUp!$M:$M,W$4,HNTopUp!$B:$B,$B89)</f>
        <v>0</v>
      </c>
      <c r="X89" s="7">
        <f>SUMIFS(HNTopUp!$AC:$AC,HNTopUp!$M:$M,X$4,HNTopUp!$B:$B,$B89)</f>
        <v>0</v>
      </c>
      <c r="Y89" s="7">
        <f>SUMIFS(HNTopUp!$AC:$AC,HNTopUp!$M:$M,Y$4,HNTopUp!$B:$B,$B89)</f>
        <v>192859.05333333337</v>
      </c>
      <c r="Z89" s="7">
        <f>SUMIFS(POST16!$AC:$AC,POST16!$M:$M,Z$4,POST16!$Q:$Q,'June Payment'!$G89)</f>
        <v>0</v>
      </c>
      <c r="AA89" s="7">
        <f>SUMIFS(POST16!$AC:$AC,POST16!$M:$M,AA$4,POST16!$Q:$Q,'June Payment'!$G89)</f>
        <v>0</v>
      </c>
      <c r="AB89" s="7">
        <f>SUMIFS(POST16!$AC:$AC,POST16!$M:$M,AB$4,POST16!$Q:$Q,'June Payment'!$G89)</f>
        <v>0</v>
      </c>
      <c r="AC89" s="7">
        <f>SUMIFS(POST16!$AC:$AC,POST16!$M:$M,AC$4,POST16!$Q:$Q,'June Payment'!$G89)</f>
        <v>0</v>
      </c>
      <c r="AD89" s="7">
        <f>SUMIFS(POST16!$AC:$AC,POST16!$M:$M,AD$4,POST16!$Q:$Q,'June Payment'!$G89)</f>
        <v>0</v>
      </c>
      <c r="AE89" s="7">
        <f>SUMIFS(MISC!$AC:$AC,MISC!$M:$M,AE$4,MISC!$Q:$Q,G89)</f>
        <v>0</v>
      </c>
      <c r="AF89" s="7">
        <f>SUMIFS(CSBG!AC:AC,CSBG!Q:Q,'June Payment'!$G89)</f>
        <v>375415.7264312937</v>
      </c>
      <c r="AG89" s="7">
        <f>SUMIFS('UFSM KS2'!AC:AC,'UFSM KS2'!E:E,"M",'UFSM KS2'!Q:Q,'June Payment'!G89)</f>
        <v>7223.0529715165503</v>
      </c>
      <c r="AH89" s="5">
        <f>SUM(I89:AG89)</f>
        <v>711523.47376178461</v>
      </c>
      <c r="AI89" s="120">
        <f t="shared" si="17"/>
        <v>0</v>
      </c>
      <c r="AJ89" s="369">
        <f t="shared" si="18"/>
        <v>711523.47376178461</v>
      </c>
      <c r="AL89" s="490"/>
      <c r="AM89" s="490"/>
      <c r="AN89" s="518"/>
      <c r="AP89" s="388"/>
      <c r="AQ89" s="7"/>
      <c r="AS89" s="288"/>
      <c r="AT89" s="288"/>
    </row>
    <row r="90" spans="2:46" x14ac:dyDescent="0.3">
      <c r="B90">
        <v>3027010</v>
      </c>
      <c r="C90">
        <v>7010</v>
      </c>
      <c r="D90" t="s">
        <v>223</v>
      </c>
      <c r="G90" t="s">
        <v>224</v>
      </c>
      <c r="H90" t="s">
        <v>225</v>
      </c>
      <c r="I90" s="7" t="str">
        <f>IFERROR(_xlfn.XLOOKUP(G90,'APT 25-26'!D:D,'APT 25-26'!CR:CR),"")</f>
        <v/>
      </c>
      <c r="J90" s="7">
        <f>SUMIFS(NurserySupplement!$Z:$Z,NurserySupplement!$M:$M,J$4,NurserySupplement!$B:$B,B90)</f>
        <v>0</v>
      </c>
      <c r="K90" s="7"/>
      <c r="L90" s="7">
        <f>SUMIFS(HNPlaces!$AC:$AC,HNPlaces!$M:$M,L$4,HNPlaces!$Q:$Q,'June Payment'!$G90)</f>
        <v>0</v>
      </c>
      <c r="M90" s="7">
        <f>SUMIFS(HNPlaces!$AC:$AC,HNPlaces!$M:$M,M$4,HNPlaces!$Q:$Q,'June Payment'!$G90)</f>
        <v>0</v>
      </c>
      <c r="N90" s="7">
        <f>SUMIFS(HNPlaces!$AC:$AC,HNPlaces!$M:$M,N$4,HNPlaces!$Q:$Q,'June Payment'!$G90)</f>
        <v>0</v>
      </c>
      <c r="O90" s="7">
        <f>SUMIFS(HNPlaces!$AC:$AC,HNPlaces!$M:$M,O$4,HNPlaces!$Q:$Q,'June Payment'!$G90)</f>
        <v>88461.538461538468</v>
      </c>
      <c r="P90" s="7">
        <f>SUMIFS(HNPlaces!$AC:$AC,HNPlaces!$M:$M,P$4,HNPlaces!$Q:$Q,'June Payment'!$G90)</f>
        <v>0</v>
      </c>
      <c r="Q90" s="7">
        <f>SUMIFS(HNPlaces!$AC:$AC,HNPlaces!$M:$M,Q$4,HNPlaces!$Q:$Q,'June Payment'!$G90)</f>
        <v>0</v>
      </c>
      <c r="R90" s="7">
        <f>SUMIFS(HNPlaces!$AC:$AC,HNPlaces!$M:$M,R$4,HNPlaces!$Q:$Q,'June Payment'!$G90)</f>
        <v>0</v>
      </c>
      <c r="S90" s="7">
        <f>SUMIFS(HNTopUp!$AC:$AC,HNTopUp!$M:$M,S$4,HNTopUp!$B:$B,$B90)</f>
        <v>0</v>
      </c>
      <c r="T90" s="7">
        <f>SUMIFS(HNTopUp!$AC:$AC,HNTopUp!$M:$M,T$4,HNTopUp!$B:$B,$B90)</f>
        <v>0</v>
      </c>
      <c r="U90" s="7">
        <f>SUMIFS(HNTopUp!$AC:$AC,HNTopUp!$M:$M,U$4,HNTopUp!$B:$B,$B90)</f>
        <v>0</v>
      </c>
      <c r="V90" s="7">
        <f>SUMIFS(HNTopUp!$AC:$AC,HNTopUp!$M:$M,V$4,HNTopUp!$B:$B,$B90)</f>
        <v>0</v>
      </c>
      <c r="W90" s="7">
        <f>SUMIFS(HNTopUp!$AC:$AC,HNTopUp!$M:$M,W$4,HNTopUp!$B:$B,$B90)</f>
        <v>0</v>
      </c>
      <c r="X90" s="7">
        <f>SUMIFS(HNTopUp!$AC:$AC,HNTopUp!$M:$M,X$4,HNTopUp!$B:$B,$B90)</f>
        <v>0</v>
      </c>
      <c r="Y90" s="7">
        <f>SUMIFS(HNTopUp!$AC:$AC,HNTopUp!$M:$M,Y$4,HNTopUp!$B:$B,$B90)</f>
        <v>217176.76923076925</v>
      </c>
      <c r="Z90" s="7">
        <f>SUMIFS(POST16!$AC:$AC,POST16!$M:$M,Z$4,POST16!$Q:$Q,'June Payment'!$G90)</f>
        <v>0</v>
      </c>
      <c r="AA90" s="7">
        <f>SUMIFS(POST16!$AC:$AC,POST16!$M:$M,AA$4,POST16!$Q:$Q,'June Payment'!$G90)</f>
        <v>0</v>
      </c>
      <c r="AB90" s="7">
        <f>SUMIFS(POST16!$AC:$AC,POST16!$M:$M,AB$4,POST16!$Q:$Q,'June Payment'!$G90)</f>
        <v>0</v>
      </c>
      <c r="AC90" s="7">
        <f>SUMIFS(POST16!$AC:$AC,POST16!$M:$M,AC$4,POST16!$Q:$Q,'June Payment'!$G90)</f>
        <v>0</v>
      </c>
      <c r="AD90" s="7">
        <f>SUMIFS(POST16!$AC:$AC,POST16!$M:$M,AD$4,POST16!$Q:$Q,'June Payment'!$G90)</f>
        <v>0</v>
      </c>
      <c r="AE90" s="7">
        <f>SUMIFS(MISC!$AC:$AC,MISC!$M:$M,AE$4,MISC!$Q:$Q,G90)</f>
        <v>0</v>
      </c>
      <c r="AF90" s="7">
        <f>SUMIFS(CSBG!AC:AC,CSBG!Q:Q,'June Payment'!$G90)</f>
        <v>263248.83255852916</v>
      </c>
      <c r="AG90" s="7">
        <f>SUMIFS('UFSM KS2'!AC:AC,'UFSM KS2'!E:E,"M",'UFSM KS2'!Q:Q,'June Payment'!G90)</f>
        <v>0</v>
      </c>
      <c r="AH90" s="5">
        <f t="shared" si="16"/>
        <v>568887.14025083696</v>
      </c>
      <c r="AI90" s="120">
        <f t="shared" si="17"/>
        <v>0</v>
      </c>
      <c r="AJ90" s="369">
        <f t="shared" si="18"/>
        <v>568887.14025083696</v>
      </c>
      <c r="AL90" s="490"/>
      <c r="AM90" s="490"/>
      <c r="AN90" s="518"/>
      <c r="AP90" s="388"/>
      <c r="AQ90" s="7"/>
      <c r="AS90" s="288"/>
      <c r="AT90" s="288"/>
    </row>
    <row r="91" spans="2:46" x14ac:dyDescent="0.3">
      <c r="B91">
        <v>3027009</v>
      </c>
      <c r="C91">
        <v>7009</v>
      </c>
      <c r="D91" t="s">
        <v>25</v>
      </c>
      <c r="G91" t="s">
        <v>26</v>
      </c>
      <c r="H91" t="s">
        <v>27</v>
      </c>
      <c r="I91" s="7" t="str">
        <f>IFERROR(_xlfn.XLOOKUP(G91,'APT 25-26'!D:D,'APT 25-26'!CR:CR),"")</f>
        <v/>
      </c>
      <c r="J91" s="7">
        <f>SUMIFS(NurserySupplement!$Z:$Z,NurserySupplement!$M:$M,J$4,NurserySupplement!$B:$B,B91)</f>
        <v>0</v>
      </c>
      <c r="L91" s="7">
        <f>SUMIFS(HNPlaces!$AC:$AC,HNPlaces!$M:$M,L$4,HNPlaces!$Q:$Q,'June Payment'!$G91)</f>
        <v>0</v>
      </c>
      <c r="M91" s="7">
        <f>SUMIFS(HNPlaces!$AC:$AC,HNPlaces!$M:$M,M$4,HNPlaces!$Q:$Q,'June Payment'!$G91)</f>
        <v>0</v>
      </c>
      <c r="N91" s="7">
        <f>SUMIFS(HNPlaces!$AC:$AC,HNPlaces!$M:$M,N$4,HNPlaces!$Q:$Q,'June Payment'!$G91)</f>
        <v>0</v>
      </c>
      <c r="O91" s="7">
        <f>SUMIFS(HNPlaces!$AC:$AC,HNPlaces!$M:$M,O$4,HNPlaces!$Q:$Q,'June Payment'!$G91)</f>
        <v>102051.28205128206</v>
      </c>
      <c r="P91" s="7">
        <f>SUMIFS(HNPlaces!$AC:$AC,HNPlaces!$M:$M,P$4,HNPlaces!$Q:$Q,'June Payment'!$G91)</f>
        <v>48435.692307692305</v>
      </c>
      <c r="Q91" s="7">
        <f>SUMIFS(HNPlaces!$AC:$AC,HNPlaces!$M:$M,Q$4,HNPlaces!$Q:$Q,'June Payment'!$G91)</f>
        <v>0</v>
      </c>
      <c r="R91" s="7">
        <f>SUMIFS(HNPlaces!$AC:$AC,HNPlaces!$M:$M,R$4,HNPlaces!$Q:$Q,'June Payment'!$G91)</f>
        <v>0</v>
      </c>
      <c r="S91" s="7">
        <f>SUMIFS(HNTopUp!$AC:$AC,HNTopUp!$M:$M,S$4,HNTopUp!$B:$B,$B91)</f>
        <v>0</v>
      </c>
      <c r="T91" s="7">
        <f>SUMIFS(HNTopUp!$AC:$AC,HNTopUp!$M:$M,T$4,HNTopUp!$B:$B,$B91)</f>
        <v>0</v>
      </c>
      <c r="U91" s="7">
        <f>SUMIFS(HNTopUp!$AC:$AC,HNTopUp!$M:$M,U$4,HNTopUp!$B:$B,$B91)</f>
        <v>0</v>
      </c>
      <c r="V91" s="7">
        <f>SUMIFS(HNTopUp!$AC:$AC,HNTopUp!$M:$M,V$4,HNTopUp!$B:$B,$B91)</f>
        <v>0</v>
      </c>
      <c r="W91" s="7">
        <f>SUMIFS(HNTopUp!$AC:$AC,HNTopUp!$M:$M,W$4,HNTopUp!$B:$B,$B91)</f>
        <v>0</v>
      </c>
      <c r="X91" s="7">
        <f>SUMIFS(HNTopUp!$AC:$AC,HNTopUp!$M:$M,X$4,HNTopUp!$B:$B,$B91)</f>
        <v>0</v>
      </c>
      <c r="Y91" s="7">
        <f>SUMIFS(HNTopUp!$AC:$AC,HNTopUp!$M:$M,Y$4,HNTopUp!$B:$B,$B91)</f>
        <v>189735.46735897433</v>
      </c>
      <c r="Z91" s="7">
        <f>SUMIFS(POST16!$AC:$AC,POST16!$M:$M,Z$4,POST16!$Q:$Q,'June Payment'!$G91)</f>
        <v>0</v>
      </c>
      <c r="AA91" s="7">
        <f>SUMIFS(POST16!$AC:$AC,POST16!$M:$M,AA$4,POST16!$Q:$Q,'June Payment'!$G91)</f>
        <v>0</v>
      </c>
      <c r="AB91" s="7">
        <f>SUMIFS(POST16!$AC:$AC,POST16!$M:$M,AB$4,POST16!$Q:$Q,'June Payment'!$G91)</f>
        <v>0</v>
      </c>
      <c r="AC91" s="7">
        <f>SUMIFS(POST16!$AC:$AC,POST16!$M:$M,AC$4,POST16!$Q:$Q,'June Payment'!$G91)</f>
        <v>0</v>
      </c>
      <c r="AD91" s="7">
        <f>SUMIFS(POST16!$AC:$AC,POST16!$M:$M,AD$4,POST16!$Q:$Q,'June Payment'!$G91)</f>
        <v>0</v>
      </c>
      <c r="AE91" s="7">
        <f>SUMIFS(MISC!$AC:$AC,MISC!$M:$M,AE$4,MISC!$Q:$Q,G91)</f>
        <v>0</v>
      </c>
      <c r="AF91" s="7">
        <f>SUMIFS(CSBG!AC:AC,CSBG!Q:Q,'June Payment'!$G91)</f>
        <v>350235.40331699961</v>
      </c>
      <c r="AG91" s="7">
        <f>SUMIFS('UFSM KS2'!AC:AC,'UFSM KS2'!E:E,"M",'UFSM KS2'!Q:Q,'June Payment'!G91)</f>
        <v>5181.7553926096989</v>
      </c>
      <c r="AH91" s="5">
        <f t="shared" si="16"/>
        <v>695639.60042755806</v>
      </c>
      <c r="AI91" s="120">
        <f t="shared" si="17"/>
        <v>0</v>
      </c>
      <c r="AJ91" s="369">
        <f t="shared" si="18"/>
        <v>695639.60042755806</v>
      </c>
      <c r="AL91" s="490"/>
      <c r="AM91" s="490"/>
      <c r="AN91" s="518"/>
      <c r="AP91" s="388"/>
      <c r="AQ91" s="7"/>
      <c r="AS91" s="288"/>
      <c r="AT91" s="288"/>
    </row>
    <row r="92" spans="2:46" ht="15" thickBot="1" x14ac:dyDescent="0.35">
      <c r="D92" t="s">
        <v>23773</v>
      </c>
      <c r="I92" s="282">
        <f t="shared" ref="I92:AJ92" si="19">SUM(I7:I91)</f>
        <v>13095607.586099127</v>
      </c>
      <c r="J92" s="282">
        <f t="shared" si="19"/>
        <v>76021.776923076919</v>
      </c>
      <c r="K92" s="282">
        <f t="shared" si="19"/>
        <v>-2500</v>
      </c>
      <c r="L92" s="283">
        <f t="shared" si="19"/>
        <v>106923.07692307692</v>
      </c>
      <c r="M92" s="283">
        <f t="shared" si="19"/>
        <v>7692.3076923076924</v>
      </c>
      <c r="N92" s="283">
        <f t="shared" si="19"/>
        <v>53330.230769230766</v>
      </c>
      <c r="O92" s="283">
        <f t="shared" si="19"/>
        <v>326538.46153846156</v>
      </c>
      <c r="P92" s="283">
        <f t="shared" si="19"/>
        <v>48435.692307692305</v>
      </c>
      <c r="Q92" s="283">
        <f t="shared" si="19"/>
        <v>78000</v>
      </c>
      <c r="R92" s="283">
        <f t="shared" si="19"/>
        <v>11150.307692307691</v>
      </c>
      <c r="S92" s="284">
        <f t="shared" si="19"/>
        <v>0</v>
      </c>
      <c r="T92" s="284">
        <f>SUM(T7:T91)</f>
        <v>915366.04805128206</v>
      </c>
      <c r="U92" s="284">
        <f t="shared" si="19"/>
        <v>0</v>
      </c>
      <c r="V92" s="284">
        <f t="shared" si="19"/>
        <v>244233.98303846153</v>
      </c>
      <c r="W92" s="284">
        <f t="shared" si="19"/>
        <v>8275.5538461538454</v>
      </c>
      <c r="X92" s="284">
        <f t="shared" si="19"/>
        <v>93357.938769230794</v>
      </c>
      <c r="Y92" s="284">
        <f t="shared" si="19"/>
        <v>599771.28992307698</v>
      </c>
      <c r="Z92" s="285">
        <f t="shared" si="19"/>
        <v>581653.16666666663</v>
      </c>
      <c r="AA92" s="285">
        <f t="shared" si="19"/>
        <v>4945.666666666667</v>
      </c>
      <c r="AB92" s="285">
        <f t="shared" si="19"/>
        <v>9375</v>
      </c>
      <c r="AC92" s="285">
        <f t="shared" si="19"/>
        <v>22600</v>
      </c>
      <c r="AD92" s="285">
        <f t="shared" si="19"/>
        <v>0</v>
      </c>
      <c r="AE92" s="485">
        <f t="shared" si="19"/>
        <v>0</v>
      </c>
      <c r="AF92" s="485">
        <f t="shared" si="19"/>
        <v>1329978.8844913514</v>
      </c>
      <c r="AG92" s="485">
        <f t="shared" si="19"/>
        <v>1691536.7513856804</v>
      </c>
      <c r="AH92" s="393">
        <f t="shared" si="19"/>
        <v>19302293.722783849</v>
      </c>
      <c r="AI92" s="393">
        <f>SUM(AI7:AI91)</f>
        <v>6437011.8371822424</v>
      </c>
      <c r="AJ92" s="393">
        <f t="shared" si="19"/>
        <v>12865281.88560161</v>
      </c>
      <c r="AQ92"/>
      <c r="AS92" s="288"/>
      <c r="AT92" s="288"/>
    </row>
    <row r="93" spans="2:46" x14ac:dyDescent="0.3">
      <c r="D93" s="375" t="s">
        <v>23880</v>
      </c>
      <c r="I93" s="7">
        <f>'APT 25-26'!CS4</f>
        <v>13095607.586099127</v>
      </c>
      <c r="J93" s="372">
        <f>NurserySupplement!AC5</f>
        <v>76021.776923076919</v>
      </c>
      <c r="K93" s="7">
        <f>'Cash Advance'!K7</f>
        <v>-2500</v>
      </c>
      <c r="L93" s="7">
        <f>SUMIFS(HNPlaces!$AC:$AC,HNPlaces!$M:$M,'June Payment'!L4,HNPlaces!$E:$E,"M")</f>
        <v>106923.07692307692</v>
      </c>
      <c r="M93" s="7">
        <f>SUMIFS(HNPlaces!$AC:$AC,HNPlaces!$M:$M,'June Payment'!M4,HNPlaces!$E:$E,"M")</f>
        <v>7692.3076923076924</v>
      </c>
      <c r="N93" s="7">
        <f>SUMIFS(HNPlaces!$AC:$AC,HNPlaces!$M:$M,'June Payment'!N4,HNPlaces!$E:$E,"M")</f>
        <v>53330.230769230766</v>
      </c>
      <c r="O93" s="7">
        <f>SUMIFS(HNPlaces!$AC:$AC,HNPlaces!$M:$M,'June Payment'!O4,HNPlaces!$E:$E,"M")</f>
        <v>326538.46153846156</v>
      </c>
      <c r="P93" s="7">
        <f>SUMIFS(HNPlaces!$AC:$AC,HNPlaces!$M:$M,'June Payment'!P4,HNPlaces!$E:$E,"M")</f>
        <v>48435.692307692305</v>
      </c>
      <c r="Q93" s="7">
        <f>SUMIFS(HNPlaces!$AC:$AC,HNPlaces!$M:$M,'June Payment'!Q4,HNPlaces!$E:$E,"M")</f>
        <v>78000</v>
      </c>
      <c r="R93" s="7">
        <f>SUMIFS(HNPlaces!$AC:$AC,HNPlaces!$M:$M,'June Payment'!R4,HNPlaces!$E:$E,"M")</f>
        <v>11150.307692307691</v>
      </c>
      <c r="S93" s="7">
        <f>SUMIFS(HNTopUp!$Z:$Z,HNTopUp!$E:$E,"M",HNTopUp!$M:$M,'June Payment'!S$4)</f>
        <v>0</v>
      </c>
      <c r="T93" s="7">
        <f>SUMIFS(HNTopUp!$AC:$AC,HNTopUp!$E:$E,"M",HNTopUp!$M:$M,'June Payment'!T$4)</f>
        <v>915366.04805128218</v>
      </c>
      <c r="U93" s="7">
        <f>SUMIFS(HNTopUp!$AC:$AC,HNTopUp!$E:$E,"M",HNTopUp!$M:$M,'June Payment'!U$4)</f>
        <v>0</v>
      </c>
      <c r="V93" s="7">
        <f>SUMIFS(HNTopUp!$AC:$AC,HNTopUp!$E:$E,"M",HNTopUp!$M:$M,'June Payment'!V$4)</f>
        <v>244233.98303846153</v>
      </c>
      <c r="W93" s="7">
        <f>SUMIFS(HNTopUp!$AC:$AC,HNTopUp!$E:$E,"M",HNTopUp!$M:$M,'June Payment'!W$4)</f>
        <v>8275.5538461538454</v>
      </c>
      <c r="X93" s="7">
        <f>SUMIFS(HNTopUp!$AC:$AC,HNTopUp!$E:$E,"M",HNTopUp!$M:$M,'June Payment'!X$4)</f>
        <v>93357.938769230794</v>
      </c>
      <c r="Y93" s="7">
        <f>SUMIFS(HNTopUp!$AC:$AC,HNTopUp!$E:$E,"M",HNTopUp!$M:$M,'June Payment'!Y$4)</f>
        <v>599771.28992307698</v>
      </c>
      <c r="Z93" s="7">
        <f>SUMIFS(POST16!$AC:$AC,POST16!$E:$E,"M",POST16!$M:$M,'June Payment'!Z$4)</f>
        <v>581653.16666666663</v>
      </c>
      <c r="AA93" s="7">
        <f>SUMIFS(POST16!$AC:$AC,POST16!$E:$E,"M",POST16!$M:$M,'June Payment'!AA$4)</f>
        <v>4945.666666666667</v>
      </c>
      <c r="AB93" s="7">
        <f>SUMIFS(POST16!$AC:$AC,POST16!$E:$E,"M",POST16!$M:$M,'June Payment'!AB$4)</f>
        <v>9375</v>
      </c>
      <c r="AC93" s="7">
        <f>SUMIFS(POST16!$AC:$AC,POST16!$E:$E,"M",POST16!$M:$M,'June Payment'!AC$4)</f>
        <v>22600</v>
      </c>
      <c r="AD93" s="7">
        <f>SUMIFS(POST16!$AC:$AC,POST16!$E:$E,"M",POST16!$M:$M,'June Payment'!AD$4)</f>
        <v>0</v>
      </c>
      <c r="AE93" s="7">
        <f>SUMIFS(MISC!$W:$W,MISC!$E:$E,"M",MISC!$M:$M,'June Payment'!AE$4)</f>
        <v>0</v>
      </c>
      <c r="AF93" s="7">
        <f>SUMIFS(CSBG!AC:AC,CSBG!M:M,'June Payment'!AF$4,CSBG!E:E,"M")</f>
        <v>1329978.8844913517</v>
      </c>
      <c r="AG93" s="7">
        <f>SUMIFS('UFSM KS2'!AC:AC,'UFSM KS2'!E:E,"M",'UFSM KS2'!M:M,'June Payment'!AG4)</f>
        <v>1691536.7513856809</v>
      </c>
      <c r="AH93" s="7"/>
      <c r="AI93" s="7"/>
      <c r="AJ93" s="264"/>
      <c r="AP93" s="389"/>
      <c r="AQ93"/>
      <c r="AS93" s="288"/>
      <c r="AT93" s="288"/>
    </row>
    <row r="94" spans="2:46" x14ac:dyDescent="0.3">
      <c r="D94" s="7" t="s">
        <v>23881</v>
      </c>
      <c r="H94" s="7" t="s">
        <v>751</v>
      </c>
      <c r="I94" s="7">
        <f t="shared" ref="I94:AG94" si="20">I5-I93</f>
        <v>0</v>
      </c>
      <c r="J94" s="7">
        <f t="shared" si="20"/>
        <v>0</v>
      </c>
      <c r="K94" s="7">
        <f t="shared" si="20"/>
        <v>0</v>
      </c>
      <c r="L94" s="7">
        <f t="shared" si="20"/>
        <v>0</v>
      </c>
      <c r="M94" s="7">
        <f t="shared" si="20"/>
        <v>0</v>
      </c>
      <c r="N94" s="7">
        <f t="shared" si="20"/>
        <v>0</v>
      </c>
      <c r="O94" s="7">
        <f t="shared" si="20"/>
        <v>0</v>
      </c>
      <c r="P94" s="7">
        <f t="shared" si="20"/>
        <v>0</v>
      </c>
      <c r="Q94" s="7">
        <f t="shared" si="20"/>
        <v>0</v>
      </c>
      <c r="R94" s="7">
        <f t="shared" si="20"/>
        <v>0</v>
      </c>
      <c r="S94" s="7">
        <f t="shared" si="20"/>
        <v>0</v>
      </c>
      <c r="T94" s="7">
        <f t="shared" si="20"/>
        <v>0</v>
      </c>
      <c r="U94" s="7">
        <f t="shared" si="20"/>
        <v>0</v>
      </c>
      <c r="V94" s="7">
        <f t="shared" si="20"/>
        <v>0</v>
      </c>
      <c r="W94" s="7">
        <f t="shared" si="20"/>
        <v>0</v>
      </c>
      <c r="X94" s="7">
        <f t="shared" si="20"/>
        <v>0</v>
      </c>
      <c r="Y94" s="7">
        <f t="shared" si="20"/>
        <v>0</v>
      </c>
      <c r="Z94" s="7">
        <f t="shared" si="20"/>
        <v>0</v>
      </c>
      <c r="AA94" s="7">
        <f t="shared" si="20"/>
        <v>0</v>
      </c>
      <c r="AB94" s="7">
        <f t="shared" si="20"/>
        <v>0</v>
      </c>
      <c r="AC94" s="7">
        <f t="shared" si="20"/>
        <v>0</v>
      </c>
      <c r="AD94" s="7">
        <f t="shared" si="20"/>
        <v>0</v>
      </c>
      <c r="AE94" s="7">
        <f t="shared" si="20"/>
        <v>0</v>
      </c>
      <c r="AF94" s="7">
        <f t="shared" si="20"/>
        <v>0</v>
      </c>
      <c r="AG94" s="7">
        <f t="shared" si="20"/>
        <v>0</v>
      </c>
      <c r="AJ94" s="371"/>
      <c r="AP94" s="389"/>
      <c r="AQ94"/>
      <c r="AS94" s="288"/>
      <c r="AT94" s="288"/>
    </row>
    <row r="95" spans="2:46" x14ac:dyDescent="0.3">
      <c r="D95" s="108" t="s">
        <v>23774</v>
      </c>
      <c r="I95" s="108">
        <f>SUMIF('APT 25-26'!D:D,"A",'APT 25-26'!CR:CR)</f>
        <v>0</v>
      </c>
      <c r="J95" s="108">
        <f>SUMIF(NurserySupplement!E:E,"A",NurserySupplement!Z:Z)</f>
        <v>0</v>
      </c>
      <c r="K95" s="108">
        <f>SUMIF('Cash Advance'!F:F,"A",'Cash Advance'!J:J)</f>
        <v>0</v>
      </c>
      <c r="L95" s="108">
        <f>SUMIFS(HNPlaces!$Z:$Z,HNPlaces!$M:$M,'June Payment'!L4,HNPlaces!$E:$E,"A")</f>
        <v>0</v>
      </c>
      <c r="M95" s="108">
        <f>SUMIFS(HNPlaces!$Z:$Z,HNPlaces!$M:$M,'June Payment'!M4,HNPlaces!$E:$E,"A")</f>
        <v>0</v>
      </c>
      <c r="N95" s="108">
        <f>SUMIFS(HNPlaces!$Z:$Z,HNPlaces!$M:$M,'June Payment'!N4,HNPlaces!$E:$E,"A")</f>
        <v>0</v>
      </c>
      <c r="O95" s="108">
        <f>SUMIFS(HNPlaces!$Z:$Z,HNPlaces!$M:$M,'June Payment'!O4,HNPlaces!$E:$E,"A")</f>
        <v>0</v>
      </c>
      <c r="P95" s="108">
        <f>SUMIFS(HNPlaces!$Z:$Z,HNPlaces!$M:$M,'June Payment'!P4,HNPlaces!$E:$E,"A")</f>
        <v>0</v>
      </c>
      <c r="Q95" s="108">
        <f>SUMIFS(HNPlaces!$Z:$Z,HNPlaces!$M:$M,'June Payment'!Q4,HNPlaces!$E:$E,"A")</f>
        <v>5538.4615384615381</v>
      </c>
      <c r="R95" s="108">
        <f>SUMIFS(HNPlaces!$Z:$Z,HNPlaces!$M:$M,'June Payment'!R4,HNPlaces!$E:$E,"A")</f>
        <v>0</v>
      </c>
      <c r="S95" s="108">
        <f>SUMIFS(HNTopUp!$AC:$AC,HNTopUp!$M:$M,'June Payment'!S4,HNTopUp!$E:$E,"A")</f>
        <v>0</v>
      </c>
      <c r="T95" s="108">
        <f>SUMIFS(HNTopUp!$AC:$AC,HNTopUp!$M:$M,'June Payment'!T4,HNTopUp!$E:$E,"A")</f>
        <v>669154.50964102568</v>
      </c>
      <c r="U95" s="108">
        <f>SUMIFS(HNTopUp!$AC:$AC,HNTopUp!$M:$M,'June Payment'!U4,HNTopUp!$E:$E,"A")</f>
        <v>0</v>
      </c>
      <c r="V95" s="108">
        <f>SUMIFS(HNTopUp!$AC:$AC,HNTopUp!$M:$M,'June Payment'!V4,HNTopUp!$E:$E,"A")</f>
        <v>174692.71997435897</v>
      </c>
      <c r="W95" s="108">
        <f>SUMIFS(HNTopUp!$AC:$AC,HNTopUp!$M:$M,'June Payment'!W4,HNTopUp!$E:$E,"A")</f>
        <v>1255.6923076923076</v>
      </c>
      <c r="X95" s="108">
        <f>SUMIFS(HNTopUp!$AC:$AC,HNTopUp!$M:$M,'June Payment'!X4,HNTopUp!$E:$E,"A")</f>
        <v>0</v>
      </c>
      <c r="Y95" s="108">
        <f>SUMIFS(HNTopUp!$AC:$AC,HNTopUp!$M:$M,'June Payment'!Y4,HNTopUp!$E:$E,"A")</f>
        <v>474208.89502564096</v>
      </c>
      <c r="Z95" s="108">
        <f>SUMIFS(POST16!$AC:$AC,POST16!$E:$E,"A",POST16!$M:$M,'June Payment'!Z$4)</f>
        <v>0</v>
      </c>
      <c r="AA95" s="108">
        <f>SUMIFS(POST16!$AC:$AC,POST16!$E:$E,"A",POST16!$M:$M,'June Payment'!AA$4)</f>
        <v>0</v>
      </c>
      <c r="AB95" s="108">
        <f>SUMIFS(POST16!$AC:$AC,POST16!$E:$E,"A",POST16!$M:$M,'June Payment'!AB$4)</f>
        <v>0</v>
      </c>
      <c r="AC95" s="108">
        <f>SUMIFS(POST16!$AC:$AC,POST16!$E:$E,"A",POST16!$M:$M,'June Payment'!AC$4)</f>
        <v>0</v>
      </c>
      <c r="AD95" s="108">
        <f>SUMIFS(POST16!$AC:$AC,POST16!$E:$E,"A",POST16!$M:$M,'June Payment'!AD$4)</f>
        <v>0</v>
      </c>
      <c r="AE95" s="108">
        <f>SUMIFS(MISC!$Z:$Z,MISC!$E:$E,"A",MISC!$M:$M,'June Payment'!AE$4)</f>
        <v>0</v>
      </c>
      <c r="AF95" s="108">
        <f>SUMIFS(CSBG!AC:AC,CSBG!E:E,"A")</f>
        <v>856314.11550864857</v>
      </c>
      <c r="AG95" s="7">
        <f>SUMIFS('UFSM KS2'!AC:AC,'UFSM KS2'!E:E,"A",'UFSM KS2'!M:M,'June Payment'!AG4)</f>
        <v>496931.59861431865</v>
      </c>
      <c r="AH95" s="5">
        <f>SUM(I95:AG95)</f>
        <v>2678095.9926101468</v>
      </c>
      <c r="AI95" s="5"/>
      <c r="AJ95" s="373">
        <f>AH95-AI95</f>
        <v>2678095.9926101468</v>
      </c>
      <c r="AP95" s="390"/>
      <c r="AQ95"/>
      <c r="AS95" s="288"/>
      <c r="AT95" s="288"/>
    </row>
    <row r="96" spans="2:46" x14ac:dyDescent="0.3">
      <c r="AJ96" s="373"/>
      <c r="AN96" s="122"/>
      <c r="AP96" s="390"/>
    </row>
    <row r="97" spans="4:42" ht="15" thickBot="1" x14ac:dyDescent="0.35">
      <c r="D97" s="373" t="s">
        <v>23775</v>
      </c>
      <c r="I97" s="374">
        <f>I92+I95</f>
        <v>13095607.586099127</v>
      </c>
      <c r="J97" s="374">
        <f t="shared" ref="J97:AJ97" si="21">J92+J95</f>
        <v>76021.776923076919</v>
      </c>
      <c r="K97" s="374">
        <f t="shared" si="21"/>
        <v>-2500</v>
      </c>
      <c r="L97" s="374">
        <f t="shared" si="21"/>
        <v>106923.07692307692</v>
      </c>
      <c r="M97" s="374">
        <f t="shared" si="21"/>
        <v>7692.3076923076924</v>
      </c>
      <c r="N97" s="374">
        <f t="shared" si="21"/>
        <v>53330.230769230766</v>
      </c>
      <c r="O97" s="374">
        <f t="shared" si="21"/>
        <v>326538.46153846156</v>
      </c>
      <c r="P97" s="374">
        <f t="shared" si="21"/>
        <v>48435.692307692305</v>
      </c>
      <c r="Q97" s="374">
        <f t="shared" si="21"/>
        <v>83538.461538461532</v>
      </c>
      <c r="R97" s="374">
        <f t="shared" si="21"/>
        <v>11150.307692307691</v>
      </c>
      <c r="S97" s="374">
        <f t="shared" si="21"/>
        <v>0</v>
      </c>
      <c r="T97" s="374">
        <f t="shared" si="21"/>
        <v>1584520.5576923077</v>
      </c>
      <c r="U97" s="374">
        <f t="shared" si="21"/>
        <v>0</v>
      </c>
      <c r="V97" s="374">
        <f t="shared" si="21"/>
        <v>418926.70301282051</v>
      </c>
      <c r="W97" s="374">
        <f t="shared" si="21"/>
        <v>9531.2461538461539</v>
      </c>
      <c r="X97" s="374">
        <f t="shared" si="21"/>
        <v>93357.938769230794</v>
      </c>
      <c r="Y97" s="374">
        <f t="shared" si="21"/>
        <v>1073980.1849487179</v>
      </c>
      <c r="Z97" s="374">
        <f t="shared" si="21"/>
        <v>581653.16666666663</v>
      </c>
      <c r="AA97" s="374">
        <f t="shared" si="21"/>
        <v>4945.666666666667</v>
      </c>
      <c r="AB97" s="374">
        <f t="shared" si="21"/>
        <v>9375</v>
      </c>
      <c r="AC97" s="374">
        <f t="shared" si="21"/>
        <v>22600</v>
      </c>
      <c r="AD97" s="374">
        <f t="shared" si="21"/>
        <v>0</v>
      </c>
      <c r="AE97" s="374">
        <f t="shared" si="21"/>
        <v>0</v>
      </c>
      <c r="AF97" s="374">
        <f t="shared" si="21"/>
        <v>2186293</v>
      </c>
      <c r="AG97" s="374">
        <f t="shared" si="21"/>
        <v>2188468.3499999992</v>
      </c>
      <c r="AH97" s="374">
        <f>AH92+AH95</f>
        <v>21980389.715393994</v>
      </c>
      <c r="AI97" s="374">
        <f>-(AI92+AI95)</f>
        <v>-6437011.8371822424</v>
      </c>
      <c r="AJ97" s="374">
        <f t="shared" si="21"/>
        <v>15543377.878211757</v>
      </c>
      <c r="AP97" s="391"/>
    </row>
    <row r="98" spans="4:42" x14ac:dyDescent="0.3">
      <c r="Q98" s="7"/>
      <c r="AJ98" s="369">
        <f>'QA Sheet'!F56</f>
        <v>12856638.224554652</v>
      </c>
    </row>
    <row r="99" spans="4:42" x14ac:dyDescent="0.3">
      <c r="D99" t="s">
        <v>23878</v>
      </c>
      <c r="I99" s="7">
        <f>_xlfn.XLOOKUP(I4,'QA Sheet'!$C:$C,'QA Sheet'!$F:$F)</f>
        <v>13964256.698171804</v>
      </c>
      <c r="J99" s="120">
        <f>NurserySupplement!Z5</f>
        <v>76021.776923076919</v>
      </c>
      <c r="K99" s="5">
        <f>'Cash Advance'!J7</f>
        <v>-60000</v>
      </c>
      <c r="L99" s="386">
        <f>_xlfn.XLOOKUP(L4,'QA Sheet'!$C:$C,'QA Sheet'!$F:$F)</f>
        <v>106923.07692307692</v>
      </c>
      <c r="M99" s="386">
        <f>_xlfn.XLOOKUP(M4,'QA Sheet'!$C:$C,'QA Sheet'!$F:$F)</f>
        <v>7692.3076923076924</v>
      </c>
      <c r="N99" s="386">
        <f>_xlfn.XLOOKUP(N4,'QA Sheet'!$C:$C,'QA Sheet'!$F:$F)</f>
        <v>53330.230769230766</v>
      </c>
      <c r="O99" s="386">
        <f>_xlfn.XLOOKUP(O4,'QA Sheet'!$C:$C,'QA Sheet'!$F:$F)</f>
        <v>326538.46153846156</v>
      </c>
      <c r="P99" s="386">
        <f>_xlfn.XLOOKUP(P4,'QA Sheet'!$C:$C,'QA Sheet'!$F:$F)</f>
        <v>48435.692307692305</v>
      </c>
      <c r="Q99" s="386">
        <f>_xlfn.XLOOKUP(Q4,'QA Sheet'!$C:$C,'QA Sheet'!$F:$F)</f>
        <v>83538.461538461546</v>
      </c>
      <c r="R99" s="386">
        <f>_xlfn.XLOOKUP(R4,'QA Sheet'!$C:$C,'QA Sheet'!$F:$F)</f>
        <v>11150.307692307691</v>
      </c>
      <c r="S99" s="386">
        <f>_xlfn.XLOOKUP(S4,'QA Sheet'!$C:$C,'QA Sheet'!$F:$F)</f>
        <v>0</v>
      </c>
      <c r="T99" s="386">
        <f>_xlfn.XLOOKUP(T4,'QA Sheet'!$C:$C,'QA Sheet'!$F:$F)</f>
        <v>1534730.2460256414</v>
      </c>
      <c r="U99" s="386">
        <f>_xlfn.XLOOKUP(U4,'QA Sheet'!$C:$C,'QA Sheet'!$F:$F)</f>
        <v>0</v>
      </c>
      <c r="V99" s="386">
        <f>_xlfn.XLOOKUP(V4,'QA Sheet'!$C:$C,'QA Sheet'!$F:$F)</f>
        <v>420773.10551282053</v>
      </c>
      <c r="W99" s="386">
        <f>_xlfn.XLOOKUP(W4,'QA Sheet'!$C:$C,'QA Sheet'!$F:$F)</f>
        <v>5215.8461538461524</v>
      </c>
      <c r="X99" s="386">
        <f>_xlfn.XLOOKUP(X4,'QA Sheet'!$C:$C,'QA Sheet'!$F:$F)</f>
        <v>91155.230769230766</v>
      </c>
      <c r="Y99" s="386">
        <f>_xlfn.XLOOKUP(Y4,'QA Sheet'!$C:$C,'QA Sheet'!$F:$F)</f>
        <v>1062328.6212820513</v>
      </c>
      <c r="Z99" s="386">
        <f>_xlfn.XLOOKUP(Z4,'QA Sheet'!$C:$C,'QA Sheet'!$F:$F)</f>
        <v>581653.16666666663</v>
      </c>
      <c r="AA99" s="386">
        <f>_xlfn.XLOOKUP(AA4,'QA Sheet'!$C:$C,'QA Sheet'!$F:$F)</f>
        <v>4945.666666666667</v>
      </c>
      <c r="AB99" s="386">
        <f>_xlfn.XLOOKUP(AB4,'QA Sheet'!$C:$C,'QA Sheet'!$F:$F)</f>
        <v>9375</v>
      </c>
      <c r="AC99" s="386">
        <f>_xlfn.XLOOKUP(AC4,'QA Sheet'!$C:$C,'QA Sheet'!$F:$F)</f>
        <v>22600</v>
      </c>
      <c r="AD99" s="386">
        <f>_xlfn.XLOOKUP(AD4,'QA Sheet'!$C:$C,'QA Sheet'!$F:$F)</f>
        <v>0</v>
      </c>
      <c r="AE99" s="386">
        <f>_xlfn.XLOOKUP(AE4,'QA Sheet'!$C:$C,'QA Sheet'!$F:$F)</f>
        <v>8199.7999999999993</v>
      </c>
      <c r="AF99" s="386">
        <f>_xlfn.XLOOKUP(AF4,'QA Sheet'!$C:$C,'QA Sheet'!$F:$F)</f>
        <v>0</v>
      </c>
      <c r="AG99" s="386">
        <f>_xlfn.XLOOKUP(AG4,'QA Sheet'!$C:$C,'QA Sheet'!$F:$F)</f>
        <v>0</v>
      </c>
      <c r="AH99" s="386">
        <f>SUM(I99:AG99)</f>
        <v>18358863.696633346</v>
      </c>
      <c r="AI99" s="386">
        <f>AI97+AI95</f>
        <v>-6437011.8371822424</v>
      </c>
      <c r="AJ99" s="369">
        <f>SUM(AH99:AI99)</f>
        <v>11921851.859451104</v>
      </c>
    </row>
    <row r="100" spans="4:42" x14ac:dyDescent="0.3">
      <c r="D100" t="s">
        <v>23879</v>
      </c>
      <c r="I100" s="5">
        <f>I97-I99</f>
        <v>-868649.11207267642</v>
      </c>
      <c r="J100" s="5">
        <f>J97-J99</f>
        <v>0</v>
      </c>
      <c r="K100" s="5">
        <f>K97-K99</f>
        <v>57500</v>
      </c>
      <c r="L100" s="5">
        <f>L97-L99</f>
        <v>0</v>
      </c>
      <c r="M100" s="5">
        <f t="shared" ref="M100:AI100" si="22">M97-M99</f>
        <v>0</v>
      </c>
      <c r="N100" s="5">
        <f t="shared" si="22"/>
        <v>0</v>
      </c>
      <c r="O100" s="5">
        <f t="shared" si="22"/>
        <v>0</v>
      </c>
      <c r="P100" s="5">
        <f t="shared" si="22"/>
        <v>0</v>
      </c>
      <c r="Q100" s="5">
        <f t="shared" si="22"/>
        <v>0</v>
      </c>
      <c r="R100" s="5">
        <f t="shared" si="22"/>
        <v>0</v>
      </c>
      <c r="S100" s="5">
        <f t="shared" si="22"/>
        <v>0</v>
      </c>
      <c r="T100" s="5">
        <f t="shared" si="22"/>
        <v>49790.311666666297</v>
      </c>
      <c r="U100" s="5">
        <f t="shared" si="22"/>
        <v>0</v>
      </c>
      <c r="V100" s="5">
        <f t="shared" si="22"/>
        <v>-1846.4025000000256</v>
      </c>
      <c r="W100" s="5">
        <f t="shared" si="22"/>
        <v>4315.4000000000015</v>
      </c>
      <c r="X100" s="5">
        <f t="shared" si="22"/>
        <v>2202.7080000000278</v>
      </c>
      <c r="Y100" s="5">
        <f t="shared" si="22"/>
        <v>11651.563666666625</v>
      </c>
      <c r="Z100" s="5">
        <f t="shared" si="22"/>
        <v>0</v>
      </c>
      <c r="AA100" s="5">
        <f t="shared" si="22"/>
        <v>0</v>
      </c>
      <c r="AB100" s="5">
        <f t="shared" si="22"/>
        <v>0</v>
      </c>
      <c r="AC100" s="5">
        <f t="shared" si="22"/>
        <v>0</v>
      </c>
      <c r="AD100" s="5">
        <f t="shared" si="22"/>
        <v>0</v>
      </c>
      <c r="AE100" s="5">
        <f t="shared" si="22"/>
        <v>-8199.7999999999993</v>
      </c>
      <c r="AF100" s="5">
        <f t="shared" si="22"/>
        <v>2186293</v>
      </c>
      <c r="AG100" s="5">
        <f t="shared" si="22"/>
        <v>2188468.3499999992</v>
      </c>
      <c r="AH100" s="5">
        <f t="shared" si="22"/>
        <v>3621526.0187606476</v>
      </c>
      <c r="AI100" s="5">
        <f t="shared" si="22"/>
        <v>0</v>
      </c>
      <c r="AJ100" s="5">
        <f>AJ97-AJ99</f>
        <v>3621526.0187606532</v>
      </c>
    </row>
    <row r="101" spans="4:42" x14ac:dyDescent="0.3">
      <c r="AH101" s="5"/>
      <c r="AI101" s="5"/>
      <c r="AJ101" s="120"/>
    </row>
    <row r="102" spans="4:42" x14ac:dyDescent="0.3">
      <c r="AJ102" s="120"/>
    </row>
    <row r="103" spans="4:42" x14ac:dyDescent="0.3">
      <c r="AJ103" s="120"/>
    </row>
  </sheetData>
  <autoFilter ref="A6:BE95" xr:uid="{3406F665-8408-4F7C-8DEE-9456C07F8327}"/>
  <mergeCells count="9">
    <mergeCell ref="AW2:AX2"/>
    <mergeCell ref="AW5:AX5"/>
    <mergeCell ref="I2:K2"/>
    <mergeCell ref="L2:R2"/>
    <mergeCell ref="S2:Y2"/>
    <mergeCell ref="Z2:AD2"/>
    <mergeCell ref="AL2:AS2"/>
    <mergeCell ref="AE2:AG2"/>
    <mergeCell ref="AE3:AG3"/>
  </mergeCell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2"/>
  <sheetViews>
    <sheetView topLeftCell="C1" workbookViewId="0">
      <selection activeCell="K10" sqref="K10"/>
    </sheetView>
  </sheetViews>
  <sheetFormatPr defaultRowHeight="14.4" x14ac:dyDescent="0.3"/>
  <cols>
    <col min="2" max="2" width="8" bestFit="1" customWidth="1"/>
    <col min="3" max="3" width="17.44140625" bestFit="1" customWidth="1"/>
    <col min="4" max="4" width="11" bestFit="1" customWidth="1"/>
    <col min="5" max="5" width="54.5546875" bestFit="1" customWidth="1"/>
    <col min="6" max="6" width="15.6640625" customWidth="1"/>
    <col min="7" max="7" width="50.6640625" customWidth="1"/>
    <col min="8" max="8" width="16.44140625" bestFit="1" customWidth="1"/>
  </cols>
  <sheetData>
    <row r="4" spans="2:9" ht="28.8" x14ac:dyDescent="0.3">
      <c r="B4" s="21" t="s">
        <v>387</v>
      </c>
      <c r="C4" s="21" t="s">
        <v>605</v>
      </c>
      <c r="D4" s="21" t="s">
        <v>745</v>
      </c>
      <c r="E4" s="21" t="s">
        <v>606</v>
      </c>
      <c r="F4" s="153" t="s">
        <v>384</v>
      </c>
      <c r="G4" s="21" t="s">
        <v>1016</v>
      </c>
      <c r="H4" s="21" t="s">
        <v>758</v>
      </c>
      <c r="I4" s="21" t="s">
        <v>5</v>
      </c>
    </row>
    <row r="5" spans="2:9" x14ac:dyDescent="0.3">
      <c r="B5" s="21"/>
      <c r="C5" s="21"/>
      <c r="D5" s="21"/>
      <c r="E5" s="21" t="s">
        <v>23620</v>
      </c>
      <c r="F5" s="162"/>
      <c r="G5" s="21"/>
      <c r="H5" s="21"/>
      <c r="I5" s="21"/>
    </row>
    <row r="6" spans="2:9" x14ac:dyDescent="0.3">
      <c r="B6" s="151">
        <v>135086</v>
      </c>
      <c r="C6" s="151">
        <v>3023520</v>
      </c>
      <c r="D6" s="151" t="s">
        <v>146</v>
      </c>
      <c r="E6" s="152" t="s">
        <v>145</v>
      </c>
      <c r="F6">
        <f>VLOOKUP(C6,'School Details'!A:A,1,FALSE)</f>
        <v>3023520</v>
      </c>
      <c r="G6" s="46" t="s">
        <v>994</v>
      </c>
      <c r="H6" s="46" t="s">
        <v>999</v>
      </c>
      <c r="I6" s="144" t="s">
        <v>10</v>
      </c>
    </row>
    <row r="7" spans="2:9" x14ac:dyDescent="0.3">
      <c r="B7" s="151">
        <v>101329</v>
      </c>
      <c r="C7" s="151">
        <v>3023317</v>
      </c>
      <c r="D7" s="151" t="s">
        <v>134</v>
      </c>
      <c r="E7" s="152" t="s">
        <v>730</v>
      </c>
      <c r="F7">
        <f>VLOOKUP(C7,'School Details'!A:A,1,FALSE)</f>
        <v>3023317</v>
      </c>
      <c r="G7" s="46" t="s">
        <v>932</v>
      </c>
      <c r="H7" s="46" t="s">
        <v>999</v>
      </c>
      <c r="I7" s="144" t="s">
        <v>10</v>
      </c>
    </row>
    <row r="8" spans="2:9" x14ac:dyDescent="0.3">
      <c r="B8" s="151">
        <v>101315</v>
      </c>
      <c r="C8" s="151">
        <v>3023300</v>
      </c>
      <c r="D8" s="151" t="s">
        <v>113</v>
      </c>
      <c r="E8" s="152" t="s">
        <v>718</v>
      </c>
      <c r="F8">
        <f>VLOOKUP(C8,'School Details'!A:A,1,FALSE)</f>
        <v>3023300</v>
      </c>
      <c r="G8" s="46" t="s">
        <v>965</v>
      </c>
      <c r="H8" s="46" t="s">
        <v>535</v>
      </c>
      <c r="I8" s="144" t="s">
        <v>10</v>
      </c>
    </row>
    <row r="9" spans="2:9" x14ac:dyDescent="0.3">
      <c r="B9" s="151">
        <v>101258</v>
      </c>
      <c r="C9" s="151">
        <v>3022002</v>
      </c>
      <c r="D9" s="151" t="s">
        <v>140</v>
      </c>
      <c r="E9" s="152" t="s">
        <v>699</v>
      </c>
      <c r="F9">
        <f>VLOOKUP(C9,'School Details'!A:A,1,FALSE)</f>
        <v>3022002</v>
      </c>
      <c r="G9" s="46" t="s">
        <v>965</v>
      </c>
      <c r="H9" s="46" t="s">
        <v>952</v>
      </c>
      <c r="I9" s="144" t="s">
        <v>10</v>
      </c>
    </row>
    <row r="10" spans="2:9" x14ac:dyDescent="0.3">
      <c r="B10" s="151">
        <v>133365</v>
      </c>
      <c r="C10" s="151">
        <v>3022079</v>
      </c>
      <c r="D10" s="151" t="s">
        <v>17</v>
      </c>
      <c r="E10" s="152" t="s">
        <v>717</v>
      </c>
      <c r="F10">
        <f>VLOOKUP(C10,'School Details'!A:A,1,FALSE)</f>
        <v>3022079</v>
      </c>
      <c r="G10" s="46" t="s">
        <v>964</v>
      </c>
      <c r="H10" s="46" t="s">
        <v>780</v>
      </c>
      <c r="I10" s="144" t="s">
        <v>10</v>
      </c>
    </row>
    <row r="11" spans="2:9" x14ac:dyDescent="0.3">
      <c r="B11" s="151">
        <v>136402</v>
      </c>
      <c r="C11" s="151">
        <v>3023524</v>
      </c>
      <c r="D11" s="151" t="s">
        <v>188</v>
      </c>
      <c r="E11" s="152" t="s">
        <v>187</v>
      </c>
      <c r="F11">
        <f>VLOOKUP(C11,'School Details'!A:A,1,FALSE)</f>
        <v>3023524</v>
      </c>
      <c r="G11" s="46" t="s">
        <v>962</v>
      </c>
      <c r="H11" s="46" t="s">
        <v>782</v>
      </c>
      <c r="I11" s="144" t="s">
        <v>10</v>
      </c>
    </row>
    <row r="12" spans="2:9" x14ac:dyDescent="0.3">
      <c r="B12" s="151">
        <v>101259</v>
      </c>
      <c r="C12" s="151">
        <v>3023511</v>
      </c>
      <c r="D12" s="151" t="s">
        <v>65</v>
      </c>
      <c r="E12" s="152" t="s">
        <v>737</v>
      </c>
      <c r="F12">
        <f>VLOOKUP(C12,'School Details'!A:A,1,FALSE)</f>
        <v>3023511</v>
      </c>
      <c r="G12" s="46" t="s">
        <v>963</v>
      </c>
      <c r="H12" s="46" t="s">
        <v>784</v>
      </c>
      <c r="I12" s="144" t="s">
        <v>10</v>
      </c>
    </row>
    <row r="13" spans="2:9" x14ac:dyDescent="0.3">
      <c r="B13" s="151">
        <v>101339</v>
      </c>
      <c r="C13" s="151">
        <v>3021000</v>
      </c>
      <c r="D13" s="151" t="s">
        <v>356</v>
      </c>
      <c r="E13" s="152" t="s">
        <v>404</v>
      </c>
      <c r="F13">
        <f>VLOOKUP(C13,'School Details'!A:A,1,FALSE)</f>
        <v>3021000</v>
      </c>
      <c r="G13" s="46" t="s">
        <v>960</v>
      </c>
      <c r="H13" s="46" t="s">
        <v>370</v>
      </c>
      <c r="I13" s="144" t="s">
        <v>10</v>
      </c>
    </row>
    <row r="14" spans="2:9" x14ac:dyDescent="0.3">
      <c r="B14" s="151"/>
      <c r="C14" s="151">
        <v>3022008</v>
      </c>
      <c r="D14" s="151" t="s">
        <v>214</v>
      </c>
      <c r="E14" s="152" t="s">
        <v>701</v>
      </c>
      <c r="F14">
        <f>VLOOKUP(C14,'School Details'!A:A,1,FALSE)</f>
        <v>3022008</v>
      </c>
      <c r="G14" s="46" t="s">
        <v>961</v>
      </c>
      <c r="H14" s="46" t="s">
        <v>786</v>
      </c>
      <c r="I14" s="144" t="s">
        <v>10</v>
      </c>
    </row>
    <row r="15" spans="2:9" x14ac:dyDescent="0.3">
      <c r="B15" s="151">
        <v>101263</v>
      </c>
      <c r="C15" s="151">
        <v>3022007</v>
      </c>
      <c r="D15" s="151" t="s">
        <v>74</v>
      </c>
      <c r="E15" s="152" t="s">
        <v>73</v>
      </c>
      <c r="F15">
        <f>VLOOKUP(C15,'School Details'!A:A,1,FALSE)</f>
        <v>3022007</v>
      </c>
      <c r="G15" s="46" t="s">
        <v>925</v>
      </c>
      <c r="H15" s="46" t="s">
        <v>280</v>
      </c>
      <c r="I15" s="144" t="s">
        <v>12</v>
      </c>
    </row>
    <row r="16" spans="2:9" x14ac:dyDescent="0.3">
      <c r="B16" s="151">
        <v>101262</v>
      </c>
      <c r="C16" s="151">
        <v>3022009</v>
      </c>
      <c r="D16" s="151" t="s">
        <v>254</v>
      </c>
      <c r="E16" s="152" t="s">
        <v>702</v>
      </c>
      <c r="F16">
        <f>VLOOKUP(C16,'School Details'!A:A,1,FALSE)</f>
        <v>3022009</v>
      </c>
      <c r="G16" s="46" t="s">
        <v>973</v>
      </c>
      <c r="H16" s="46" t="s">
        <v>279</v>
      </c>
      <c r="I16" s="144" t="s">
        <v>12</v>
      </c>
    </row>
    <row r="17" spans="2:9" x14ac:dyDescent="0.3">
      <c r="B17" s="151">
        <v>101264</v>
      </c>
      <c r="C17" s="151">
        <v>3022067</v>
      </c>
      <c r="D17" s="151" t="s">
        <v>50</v>
      </c>
      <c r="E17" s="152" t="s">
        <v>437</v>
      </c>
      <c r="F17">
        <f>VLOOKUP(C17,'School Details'!A:A,1,FALSE)</f>
        <v>3022067</v>
      </c>
      <c r="G17" s="46" t="s">
        <v>974</v>
      </c>
      <c r="H17" s="46" t="s">
        <v>885</v>
      </c>
      <c r="I17" s="144" t="s">
        <v>12</v>
      </c>
    </row>
    <row r="18" spans="2:9" x14ac:dyDescent="0.3">
      <c r="B18" s="151">
        <v>101309</v>
      </c>
      <c r="C18" s="151">
        <v>3023302</v>
      </c>
      <c r="D18" s="151" t="s">
        <v>68</v>
      </c>
      <c r="E18" s="152" t="s">
        <v>719</v>
      </c>
      <c r="F18">
        <f>VLOOKUP(C18,'School Details'!A:A,1,FALSE)</f>
        <v>3023302</v>
      </c>
      <c r="G18" s="46" t="s">
        <v>772</v>
      </c>
      <c r="H18" s="46" t="s">
        <v>278</v>
      </c>
      <c r="I18" s="144" t="s">
        <v>12</v>
      </c>
    </row>
    <row r="19" spans="2:9" x14ac:dyDescent="0.3">
      <c r="B19" s="151">
        <v>101316</v>
      </c>
      <c r="C19" s="151">
        <v>3022011</v>
      </c>
      <c r="D19" s="151" t="s">
        <v>47</v>
      </c>
      <c r="E19" s="152" t="s">
        <v>46</v>
      </c>
      <c r="F19">
        <f>VLOOKUP(C19,'School Details'!A:A,1,FALSE)</f>
        <v>3022011</v>
      </c>
      <c r="G19" s="46" t="s">
        <v>773</v>
      </c>
      <c r="H19" s="46" t="s">
        <v>282</v>
      </c>
      <c r="I19" s="144" t="s">
        <v>12</v>
      </c>
    </row>
    <row r="20" spans="2:9" x14ac:dyDescent="0.3">
      <c r="B20" s="151">
        <v>101266</v>
      </c>
      <c r="C20" s="151">
        <v>3022014</v>
      </c>
      <c r="D20" s="151" t="s">
        <v>92</v>
      </c>
      <c r="E20" s="152" t="s">
        <v>703</v>
      </c>
      <c r="F20">
        <f>VLOOKUP(C20,'School Details'!A:A,1,FALSE)</f>
        <v>3022014</v>
      </c>
      <c r="G20" s="46" t="s">
        <v>975</v>
      </c>
      <c r="H20" s="46" t="s">
        <v>281</v>
      </c>
      <c r="I20" s="144" t="s">
        <v>12</v>
      </c>
    </row>
    <row r="21" spans="2:9" x14ac:dyDescent="0.3">
      <c r="B21" s="151">
        <v>101269</v>
      </c>
      <c r="C21" s="151">
        <v>3022015</v>
      </c>
      <c r="D21" s="151" t="s">
        <v>242</v>
      </c>
      <c r="E21" s="152" t="s">
        <v>704</v>
      </c>
      <c r="F21">
        <f>VLOOKUP(C21,'School Details'!A:A,1,FALSE)</f>
        <v>3022015</v>
      </c>
      <c r="G21" s="46" t="s">
        <v>976</v>
      </c>
      <c r="H21" s="46" t="s">
        <v>283</v>
      </c>
      <c r="I21" s="144" t="s">
        <v>12</v>
      </c>
    </row>
    <row r="22" spans="2:9" x14ac:dyDescent="0.3">
      <c r="B22" s="151">
        <v>101270</v>
      </c>
      <c r="C22" s="151">
        <v>3022016</v>
      </c>
      <c r="D22" s="151" t="s">
        <v>161</v>
      </c>
      <c r="E22" s="152" t="s">
        <v>160</v>
      </c>
      <c r="F22">
        <f>VLOOKUP(C22,'School Details'!A:A,1,FALSE)</f>
        <v>3022016</v>
      </c>
      <c r="G22" s="46" t="s">
        <v>787</v>
      </c>
      <c r="H22" s="46" t="s">
        <v>791</v>
      </c>
      <c r="I22" s="144" t="s">
        <v>11</v>
      </c>
    </row>
    <row r="23" spans="2:9" x14ac:dyDescent="0.3">
      <c r="B23" s="151">
        <v>101271</v>
      </c>
      <c r="C23" s="151">
        <v>3022017</v>
      </c>
      <c r="D23" s="151" t="s">
        <v>62</v>
      </c>
      <c r="E23" s="152" t="s">
        <v>448</v>
      </c>
      <c r="F23">
        <f>VLOOKUP(C23,'School Details'!A:A,1,FALSE)</f>
        <v>3022017</v>
      </c>
      <c r="G23" s="46" t="s">
        <v>788</v>
      </c>
      <c r="H23" s="46" t="s">
        <v>792</v>
      </c>
      <c r="I23" s="144" t="s">
        <v>11</v>
      </c>
    </row>
    <row r="24" spans="2:9" x14ac:dyDescent="0.3">
      <c r="B24" s="151">
        <v>101272</v>
      </c>
      <c r="C24" s="151">
        <v>3022073</v>
      </c>
      <c r="D24" s="151" t="s">
        <v>257</v>
      </c>
      <c r="E24" s="152" t="s">
        <v>256</v>
      </c>
      <c r="F24">
        <f>VLOOKUP(C24,'School Details'!A:A,1,FALSE)</f>
        <v>3022073</v>
      </c>
      <c r="G24" s="46" t="s">
        <v>789</v>
      </c>
      <c r="H24" s="46" t="s">
        <v>793</v>
      </c>
      <c r="I24" s="144" t="s">
        <v>11</v>
      </c>
    </row>
    <row r="25" spans="2:9" x14ac:dyDescent="0.3">
      <c r="B25" s="151">
        <v>101314</v>
      </c>
      <c r="C25" s="151">
        <v>3022019</v>
      </c>
      <c r="D25" s="151" t="s">
        <v>41</v>
      </c>
      <c r="E25" s="152" t="s">
        <v>40</v>
      </c>
      <c r="F25">
        <f>VLOOKUP(C25,'School Details'!A:A,1,FALSE)</f>
        <v>3022019</v>
      </c>
      <c r="G25" s="46" t="s">
        <v>790</v>
      </c>
      <c r="H25" s="46" t="s">
        <v>794</v>
      </c>
      <c r="I25" s="144" t="s">
        <v>11</v>
      </c>
    </row>
    <row r="26" spans="2:9" x14ac:dyDescent="0.3">
      <c r="B26" s="151">
        <v>101274</v>
      </c>
      <c r="C26" s="151">
        <v>3022023</v>
      </c>
      <c r="D26" s="151" t="s">
        <v>89</v>
      </c>
      <c r="E26" s="152" t="s">
        <v>88</v>
      </c>
      <c r="F26">
        <f>VLOOKUP(C26,'School Details'!A:A,1,FALSE)</f>
        <v>3022023</v>
      </c>
      <c r="G26" s="46" t="s">
        <v>596</v>
      </c>
      <c r="H26" s="46" t="s">
        <v>795</v>
      </c>
      <c r="I26" s="144" t="s">
        <v>367</v>
      </c>
    </row>
    <row r="27" spans="2:9" x14ac:dyDescent="0.3">
      <c r="B27" s="151">
        <v>101275</v>
      </c>
      <c r="C27" s="151">
        <v>3022024</v>
      </c>
      <c r="D27" s="151" t="s">
        <v>179</v>
      </c>
      <c r="E27" s="152" t="s">
        <v>705</v>
      </c>
      <c r="F27">
        <f>VLOOKUP(C27,'School Details'!A:A,1,FALSE)</f>
        <v>3022024</v>
      </c>
      <c r="G27" s="46" t="s">
        <v>899</v>
      </c>
      <c r="H27" s="46" t="s">
        <v>366</v>
      </c>
      <c r="I27" s="144" t="s">
        <v>367</v>
      </c>
    </row>
    <row r="28" spans="2:9" x14ac:dyDescent="0.3">
      <c r="B28" s="151">
        <v>101277</v>
      </c>
      <c r="C28" s="151">
        <v>3025405</v>
      </c>
      <c r="D28" s="151" t="s">
        <v>221</v>
      </c>
      <c r="E28" s="152" t="s">
        <v>220</v>
      </c>
      <c r="F28">
        <f>VLOOKUP(C28,'School Details'!A:A,1,FALSE)</f>
        <v>3025405</v>
      </c>
      <c r="G28" s="46" t="s">
        <v>920</v>
      </c>
      <c r="H28" s="46" t="s">
        <v>368</v>
      </c>
      <c r="I28" s="144" t="s">
        <v>369</v>
      </c>
    </row>
    <row r="29" spans="2:9" x14ac:dyDescent="0.3">
      <c r="B29" s="151">
        <v>101278</v>
      </c>
      <c r="C29" s="151">
        <v>3022025</v>
      </c>
      <c r="D29" s="151" t="s">
        <v>245</v>
      </c>
      <c r="E29" s="152" t="s">
        <v>244</v>
      </c>
      <c r="F29">
        <f>VLOOKUP(C29,'School Details'!A:A,1,FALSE)</f>
        <v>3022025</v>
      </c>
      <c r="G29" s="46" t="s">
        <v>902</v>
      </c>
      <c r="H29" s="46" t="s">
        <v>902</v>
      </c>
      <c r="I29" s="144" t="s">
        <v>15</v>
      </c>
    </row>
    <row r="30" spans="2:9" x14ac:dyDescent="0.3">
      <c r="B30" s="151">
        <v>101362</v>
      </c>
      <c r="C30" s="151">
        <v>3024003</v>
      </c>
      <c r="D30" s="151" t="s">
        <v>185</v>
      </c>
      <c r="E30" s="152" t="s">
        <v>184</v>
      </c>
      <c r="F30">
        <f>VLOOKUP(C30,'School Details'!A:A,1,FALSE)</f>
        <v>3024003</v>
      </c>
      <c r="G30" s="46" t="s">
        <v>903</v>
      </c>
      <c r="H30" s="46" t="s">
        <v>904</v>
      </c>
      <c r="I30" s="144" t="s">
        <v>987</v>
      </c>
    </row>
    <row r="31" spans="2:9" x14ac:dyDescent="0.3">
      <c r="B31" s="151">
        <v>101279</v>
      </c>
      <c r="C31" s="151">
        <v>3022026</v>
      </c>
      <c r="D31" s="151" t="s">
        <v>116</v>
      </c>
      <c r="E31" s="152" t="s">
        <v>706</v>
      </c>
      <c r="F31">
        <f>VLOOKUP(C31,'School Details'!A:A,1,FALSE)</f>
        <v>3022026</v>
      </c>
      <c r="G31" s="46" t="s">
        <v>927</v>
      </c>
      <c r="H31" s="46" t="s">
        <v>914</v>
      </c>
      <c r="I31" s="144" t="s">
        <v>10</v>
      </c>
    </row>
    <row r="32" spans="2:9" x14ac:dyDescent="0.3">
      <c r="B32" s="151">
        <v>101345</v>
      </c>
      <c r="C32" s="151">
        <v>3022028</v>
      </c>
      <c r="D32" s="151" t="s">
        <v>95</v>
      </c>
      <c r="E32" s="152" t="s">
        <v>94</v>
      </c>
      <c r="F32">
        <f>VLOOKUP(C32,'School Details'!A:A,1,FALSE)</f>
        <v>3022028</v>
      </c>
      <c r="G32" s="46" t="s">
        <v>928</v>
      </c>
      <c r="H32" s="46" t="s">
        <v>915</v>
      </c>
      <c r="I32" s="144" t="s">
        <v>10</v>
      </c>
    </row>
    <row r="33" spans="2:9" x14ac:dyDescent="0.3">
      <c r="B33" s="151">
        <v>101280</v>
      </c>
      <c r="C33" s="151">
        <v>3022027</v>
      </c>
      <c r="D33" s="151" t="s">
        <v>202</v>
      </c>
      <c r="E33" s="152" t="s">
        <v>201</v>
      </c>
      <c r="F33">
        <f>VLOOKUP(C33,'School Details'!A:A,1,FALSE)</f>
        <v>3022027</v>
      </c>
      <c r="G33" s="46" t="s">
        <v>996</v>
      </c>
      <c r="H33" s="46" t="s">
        <v>988</v>
      </c>
      <c r="I33" s="144" t="s">
        <v>10</v>
      </c>
    </row>
    <row r="34" spans="2:9" x14ac:dyDescent="0.3">
      <c r="B34" s="151">
        <v>101282</v>
      </c>
      <c r="C34" s="151">
        <v>3022029</v>
      </c>
      <c r="D34" s="151" t="s">
        <v>101</v>
      </c>
      <c r="E34" s="152" t="s">
        <v>462</v>
      </c>
      <c r="F34">
        <f>VLOOKUP(C34,'School Details'!A:A,1,FALSE)</f>
        <v>3022029</v>
      </c>
      <c r="G34" s="46" t="s">
        <v>583</v>
      </c>
      <c r="H34" s="46" t="s">
        <v>917</v>
      </c>
      <c r="I34" s="144" t="s">
        <v>10</v>
      </c>
    </row>
    <row r="35" spans="2:9" x14ac:dyDescent="0.3">
      <c r="B35" s="151">
        <v>101281</v>
      </c>
      <c r="C35" s="151">
        <v>3021001</v>
      </c>
      <c r="D35" s="151" t="s">
        <v>356</v>
      </c>
      <c r="E35" s="152" t="s">
        <v>405</v>
      </c>
      <c r="F35">
        <f>VLOOKUP(C35,'School Details'!A:A,1,FALSE)</f>
        <v>3021001</v>
      </c>
      <c r="G35" s="46" t="s">
        <v>583</v>
      </c>
      <c r="H35" s="46" t="s">
        <v>919</v>
      </c>
      <c r="I35" s="144" t="s">
        <v>10</v>
      </c>
    </row>
    <row r="36" spans="2:9" x14ac:dyDescent="0.3">
      <c r="B36" s="151">
        <v>101283</v>
      </c>
      <c r="C36" s="151">
        <v>3023516</v>
      </c>
      <c r="D36" s="151" t="s">
        <v>20</v>
      </c>
      <c r="E36" s="152" t="s">
        <v>19</v>
      </c>
      <c r="F36">
        <f>VLOOKUP(C36,'School Details'!A:A,1,FALSE)</f>
        <v>3023516</v>
      </c>
      <c r="G36" s="46" t="s">
        <v>23680</v>
      </c>
      <c r="H36" s="46" t="s">
        <v>23679</v>
      </c>
      <c r="I36" s="144" t="s">
        <v>23673</v>
      </c>
    </row>
    <row r="37" spans="2:9" x14ac:dyDescent="0.3">
      <c r="B37" s="151"/>
      <c r="C37" s="151">
        <v>3022031</v>
      </c>
      <c r="D37" s="151" t="s">
        <v>152</v>
      </c>
      <c r="E37" s="152" t="s">
        <v>707</v>
      </c>
      <c r="F37">
        <f>VLOOKUP(C37,'School Details'!A:A,1,FALSE)</f>
        <v>3022031</v>
      </c>
      <c r="G37" s="46" t="s">
        <v>23681</v>
      </c>
      <c r="H37" s="46" t="s">
        <v>23682</v>
      </c>
      <c r="I37" s="144" t="s">
        <v>23673</v>
      </c>
    </row>
    <row r="38" spans="2:9" x14ac:dyDescent="0.3">
      <c r="B38" s="151">
        <v>130998</v>
      </c>
      <c r="C38" s="151">
        <v>3022032</v>
      </c>
      <c r="D38" s="151" t="s">
        <v>149</v>
      </c>
      <c r="E38" s="152" t="s">
        <v>708</v>
      </c>
      <c r="F38">
        <f>VLOOKUP(C38,'School Details'!A:A,1,FALSE)</f>
        <v>3022032</v>
      </c>
      <c r="G38" s="46" t="s">
        <v>23683</v>
      </c>
      <c r="H38" s="46" t="s">
        <v>23684</v>
      </c>
      <c r="I38" s="144" t="s">
        <v>23673</v>
      </c>
    </row>
    <row r="39" spans="2:9" x14ac:dyDescent="0.3">
      <c r="B39" s="151">
        <v>101285</v>
      </c>
      <c r="C39" s="151">
        <v>3023304</v>
      </c>
      <c r="D39" s="151" t="s">
        <v>35</v>
      </c>
      <c r="E39" s="152" t="s">
        <v>720</v>
      </c>
      <c r="F39">
        <f>VLOOKUP(C39,'School Details'!A:A,1,FALSE)</f>
        <v>3023304</v>
      </c>
      <c r="G39" s="46" t="s">
        <v>23685</v>
      </c>
      <c r="H39" s="46" t="s">
        <v>23686</v>
      </c>
      <c r="I39" s="144" t="s">
        <v>23673</v>
      </c>
    </row>
    <row r="40" spans="2:9" x14ac:dyDescent="0.3">
      <c r="B40" s="151">
        <v>101286</v>
      </c>
      <c r="C40" s="151">
        <v>3025427</v>
      </c>
      <c r="D40" s="151" t="s">
        <v>170</v>
      </c>
      <c r="E40" s="152" t="s">
        <v>547</v>
      </c>
      <c r="F40">
        <f>VLOOKUP(C40,'School Details'!A:A,1,FALSE)</f>
        <v>3025427</v>
      </c>
      <c r="G40" s="46" t="s">
        <v>23687</v>
      </c>
      <c r="H40" s="46" t="s">
        <v>23688</v>
      </c>
      <c r="I40" s="144" t="s">
        <v>23673</v>
      </c>
    </row>
    <row r="41" spans="2:9" x14ac:dyDescent="0.3">
      <c r="B41" s="151">
        <v>101317</v>
      </c>
      <c r="C41" s="151">
        <v>3022036</v>
      </c>
      <c r="D41" s="151" t="s">
        <v>176</v>
      </c>
      <c r="E41" s="152" t="s">
        <v>709</v>
      </c>
      <c r="F41">
        <f>VLOOKUP(C41,'School Details'!A:A,1,FALSE)</f>
        <v>3022036</v>
      </c>
      <c r="G41" s="46" t="s">
        <v>23689</v>
      </c>
      <c r="H41" s="46" t="s">
        <v>3</v>
      </c>
      <c r="I41" s="144" t="s">
        <v>10</v>
      </c>
    </row>
    <row r="42" spans="2:9" x14ac:dyDescent="0.3">
      <c r="B42" s="151">
        <v>135747</v>
      </c>
      <c r="C42" s="151">
        <v>3022037</v>
      </c>
      <c r="D42" s="151" t="s">
        <v>131</v>
      </c>
      <c r="E42" s="152" t="s">
        <v>471</v>
      </c>
      <c r="F42">
        <f>VLOOKUP(C42,'School Details'!A:A,1,FALSE)</f>
        <v>3022037</v>
      </c>
      <c r="G42" s="46" t="s">
        <v>23692</v>
      </c>
      <c r="H42" s="46" t="s">
        <v>23667</v>
      </c>
      <c r="I42" s="144" t="s">
        <v>10</v>
      </c>
    </row>
    <row r="43" spans="2:9" x14ac:dyDescent="0.3">
      <c r="B43" s="151">
        <v>101289</v>
      </c>
      <c r="C43" s="151">
        <v>3027010</v>
      </c>
      <c r="D43" s="151" t="s">
        <v>224</v>
      </c>
      <c r="E43" s="6" t="s">
        <v>223</v>
      </c>
      <c r="F43">
        <f>VLOOKUP(C43,'School Details'!A:A,1,FALSE)</f>
        <v>3027010</v>
      </c>
      <c r="G43" s="46" t="s">
        <v>23690</v>
      </c>
      <c r="H43" s="46" t="s">
        <v>23691</v>
      </c>
      <c r="I43" s="144" t="s">
        <v>10</v>
      </c>
    </row>
    <row r="44" spans="2:9" x14ac:dyDescent="0.3">
      <c r="B44" s="151">
        <v>101290</v>
      </c>
      <c r="C44" s="151">
        <v>3023523</v>
      </c>
      <c r="D44" s="151" t="s">
        <v>204</v>
      </c>
      <c r="E44" s="152" t="s">
        <v>203</v>
      </c>
      <c r="F44">
        <f>VLOOKUP(C44,'School Details'!A:A,1,FALSE)</f>
        <v>3023523</v>
      </c>
      <c r="G44" s="46" t="s">
        <v>23777</v>
      </c>
      <c r="H44" s="46" t="s">
        <v>23776</v>
      </c>
      <c r="I44" s="144"/>
    </row>
    <row r="45" spans="2:9" x14ac:dyDescent="0.3">
      <c r="B45" s="151"/>
      <c r="C45" s="151">
        <v>3025948</v>
      </c>
      <c r="D45" s="151" t="s">
        <v>71</v>
      </c>
      <c r="E45" s="152" t="s">
        <v>742</v>
      </c>
      <c r="F45">
        <f>VLOOKUP(C45,'School Details'!A:A,1,FALSE)</f>
        <v>3025948</v>
      </c>
      <c r="G45" s="46" t="s">
        <v>23817</v>
      </c>
      <c r="H45" s="46" t="s">
        <v>570</v>
      </c>
      <c r="I45" s="144" t="s">
        <v>10</v>
      </c>
    </row>
    <row r="46" spans="2:9" x14ac:dyDescent="0.3">
      <c r="B46" s="151">
        <v>135226</v>
      </c>
      <c r="C46" s="151">
        <v>3025949</v>
      </c>
      <c r="D46" s="151" t="s">
        <v>86</v>
      </c>
      <c r="E46" s="152" t="s">
        <v>85</v>
      </c>
      <c r="F46">
        <f>VLOOKUP(C46,'School Details'!A:A,1,FALSE)</f>
        <v>3025949</v>
      </c>
      <c r="G46" s="46" t="s">
        <v>23909</v>
      </c>
      <c r="H46" s="46" t="s">
        <v>23962</v>
      </c>
      <c r="I46" s="144" t="s">
        <v>10</v>
      </c>
    </row>
    <row r="47" spans="2:9" x14ac:dyDescent="0.3">
      <c r="B47" s="151">
        <v>101376</v>
      </c>
      <c r="C47" s="151">
        <v>3024004</v>
      </c>
      <c r="D47" s="151" t="s">
        <v>107</v>
      </c>
      <c r="E47" s="152" t="s">
        <v>743</v>
      </c>
      <c r="F47">
        <f>VLOOKUP(C47,'School Details'!A:A,1,FALSE)</f>
        <v>3024004</v>
      </c>
      <c r="G47" s="46" t="s">
        <v>23955</v>
      </c>
      <c r="H47" s="46" t="s">
        <v>23954</v>
      </c>
      <c r="I47" s="144" t="s">
        <v>10</v>
      </c>
    </row>
    <row r="48" spans="2:9" x14ac:dyDescent="0.3">
      <c r="B48" s="151">
        <v>131359</v>
      </c>
      <c r="C48" s="57" t="s">
        <v>23911</v>
      </c>
      <c r="D48" s="46" t="s">
        <v>77</v>
      </c>
      <c r="E48" s="58" t="s">
        <v>803</v>
      </c>
      <c r="F48" t="e">
        <f>VLOOKUP(C48,'School Details'!A:A,1,FALSE)</f>
        <v>#N/A</v>
      </c>
      <c r="G48" s="46" t="s">
        <v>23907</v>
      </c>
      <c r="H48" s="46" t="s">
        <v>23906</v>
      </c>
      <c r="I48" s="144" t="s">
        <v>10</v>
      </c>
    </row>
    <row r="49" spans="2:6" x14ac:dyDescent="0.3">
      <c r="B49" s="151">
        <v>142627</v>
      </c>
      <c r="C49" s="151">
        <v>3023513</v>
      </c>
      <c r="D49" s="151" t="s">
        <v>164</v>
      </c>
      <c r="E49" s="152" t="s">
        <v>721</v>
      </c>
      <c r="F49">
        <f>VLOOKUP(C49,'School Details'!A:A,1,FALSE)</f>
        <v>3023513</v>
      </c>
    </row>
    <row r="50" spans="2:6" x14ac:dyDescent="0.3">
      <c r="B50" s="57"/>
      <c r="C50" s="151">
        <v>3022042</v>
      </c>
      <c r="D50" s="151" t="s">
        <v>23</v>
      </c>
      <c r="E50" s="152" t="s">
        <v>710</v>
      </c>
      <c r="F50">
        <f>VLOOKUP(C50,'School Details'!A:A,1,FALSE)</f>
        <v>3022042</v>
      </c>
    </row>
    <row r="51" spans="2:6" x14ac:dyDescent="0.3">
      <c r="B51" s="151">
        <v>101318</v>
      </c>
      <c r="C51" s="57" t="s">
        <v>23990</v>
      </c>
      <c r="D51" s="57" t="s">
        <v>199</v>
      </c>
      <c r="E51" s="58" t="s">
        <v>23989</v>
      </c>
      <c r="F51" t="e">
        <f>VLOOKUP(C51,'School Details'!A:A,1,FALSE)</f>
        <v>#N/A</v>
      </c>
    </row>
    <row r="52" spans="2:6" x14ac:dyDescent="0.3">
      <c r="B52" s="151">
        <v>101295</v>
      </c>
      <c r="C52" s="151">
        <v>3021002</v>
      </c>
      <c r="D52" s="151" t="s">
        <v>354</v>
      </c>
      <c r="E52" s="152" t="s">
        <v>407</v>
      </c>
      <c r="F52">
        <f>VLOOKUP(C52,'School Details'!A:A,1,FALSE)</f>
        <v>3021002</v>
      </c>
    </row>
    <row r="53" spans="2:6" x14ac:dyDescent="0.3">
      <c r="B53" s="151">
        <v>101294</v>
      </c>
      <c r="C53" s="151">
        <v>3021102</v>
      </c>
      <c r="D53" s="151" t="s">
        <v>260</v>
      </c>
      <c r="E53" s="152" t="s">
        <v>259</v>
      </c>
      <c r="F53">
        <f>VLOOKUP(C53,'School Details'!A:A,1,FALSE)</f>
        <v>3021102</v>
      </c>
    </row>
    <row r="54" spans="2:6" x14ac:dyDescent="0.3">
      <c r="B54" s="151"/>
      <c r="C54" s="151">
        <v>3022045</v>
      </c>
      <c r="D54" s="151" t="s">
        <v>44</v>
      </c>
      <c r="E54" s="152" t="s">
        <v>711</v>
      </c>
      <c r="F54">
        <f>VLOOKUP(C54,'School Details'!A:A,1,FALSE)</f>
        <v>3022045</v>
      </c>
    </row>
    <row r="55" spans="2:6" x14ac:dyDescent="0.3">
      <c r="B55" s="151"/>
      <c r="C55" s="151">
        <v>3027005</v>
      </c>
      <c r="D55" s="151" t="s">
        <v>219</v>
      </c>
      <c r="E55" s="6" t="s">
        <v>218</v>
      </c>
      <c r="F55">
        <f>VLOOKUP(C55,'School Details'!A:A,1,FALSE)</f>
        <v>3027005</v>
      </c>
    </row>
    <row r="56" spans="2:6" x14ac:dyDescent="0.3">
      <c r="B56" s="151">
        <v>101296</v>
      </c>
      <c r="C56" s="151">
        <v>3027009</v>
      </c>
      <c r="D56" s="151" t="s">
        <v>26</v>
      </c>
      <c r="E56" s="152" t="s">
        <v>25</v>
      </c>
      <c r="F56">
        <f>VLOOKUP(C56,'School Details'!A:A,1,FALSE)</f>
        <v>3027009</v>
      </c>
    </row>
    <row r="57" spans="2:6" x14ac:dyDescent="0.3">
      <c r="B57" s="151"/>
      <c r="C57" s="151">
        <v>3023501</v>
      </c>
      <c r="D57" s="151" t="s">
        <v>122</v>
      </c>
      <c r="E57" s="152" t="s">
        <v>732</v>
      </c>
      <c r="F57">
        <f>VLOOKUP(C57,'School Details'!A:A,1,FALSE)</f>
        <v>3023501</v>
      </c>
    </row>
    <row r="58" spans="2:6" x14ac:dyDescent="0.3">
      <c r="B58" s="151">
        <v>101356</v>
      </c>
      <c r="C58" s="151">
        <v>3022078</v>
      </c>
      <c r="D58" s="151" t="s">
        <v>233</v>
      </c>
      <c r="E58" s="152" t="s">
        <v>716</v>
      </c>
      <c r="F58">
        <f>VLOOKUP(C58,'School Details'!A:A,1,FALSE)</f>
        <v>3022078</v>
      </c>
    </row>
    <row r="59" spans="2:6" x14ac:dyDescent="0.3">
      <c r="B59" s="151">
        <v>101331</v>
      </c>
      <c r="C59" s="151">
        <v>3021100</v>
      </c>
      <c r="D59" s="151" t="s">
        <v>263</v>
      </c>
      <c r="E59" s="6" t="s">
        <v>262</v>
      </c>
      <c r="F59">
        <f>VLOOKUP(C59,'School Details'!A:A,1,FALSE)</f>
        <v>3021100</v>
      </c>
    </row>
    <row r="60" spans="2:6" x14ac:dyDescent="0.3">
      <c r="B60" s="151">
        <v>133364</v>
      </c>
      <c r="C60" s="57" t="s">
        <v>752</v>
      </c>
      <c r="D60" s="46" t="s">
        <v>53</v>
      </c>
      <c r="E60" s="58" t="s">
        <v>746</v>
      </c>
      <c r="F60" t="e">
        <f>VLOOKUP(C60,'School Details'!A:A,1,FALSE)</f>
        <v>#N/A</v>
      </c>
    </row>
    <row r="61" spans="2:6" x14ac:dyDescent="0.3">
      <c r="B61" s="151"/>
      <c r="C61" s="151">
        <v>3023512</v>
      </c>
      <c r="D61" s="151" t="s">
        <v>167</v>
      </c>
      <c r="E61" s="152" t="s">
        <v>738</v>
      </c>
      <c r="F61">
        <f>VLOOKUP(C61,'School Details'!A:A,1,FALSE)</f>
        <v>3023512</v>
      </c>
    </row>
    <row r="62" spans="2:6" x14ac:dyDescent="0.3">
      <c r="B62" s="57"/>
      <c r="C62" s="151">
        <v>3023510</v>
      </c>
      <c r="D62" s="151" t="s">
        <v>236</v>
      </c>
      <c r="E62" s="152" t="s">
        <v>736</v>
      </c>
      <c r="F62">
        <f>VLOOKUP(C62,'School Details'!A:A,1,FALSE)</f>
        <v>3023510</v>
      </c>
    </row>
    <row r="63" spans="2:6" x14ac:dyDescent="0.3">
      <c r="B63" s="151">
        <v>101340</v>
      </c>
      <c r="C63" s="151">
        <v>3022053</v>
      </c>
      <c r="D63" s="151" t="s">
        <v>32</v>
      </c>
      <c r="E63" s="152" t="s">
        <v>31</v>
      </c>
      <c r="F63">
        <f>VLOOKUP(C63,'School Details'!A:A,1,FALSE)</f>
        <v>3022053</v>
      </c>
    </row>
    <row r="64" spans="2:6" x14ac:dyDescent="0.3">
      <c r="B64" s="151">
        <v>101338</v>
      </c>
      <c r="C64" s="151">
        <v>3023502</v>
      </c>
      <c r="D64" s="151" t="s">
        <v>137</v>
      </c>
      <c r="E64" s="152" t="s">
        <v>733</v>
      </c>
      <c r="F64">
        <f>VLOOKUP(C64,'School Details'!A:A,1,FALSE)</f>
        <v>3023502</v>
      </c>
    </row>
    <row r="65" spans="2:6" x14ac:dyDescent="0.3">
      <c r="B65" s="151">
        <v>146803</v>
      </c>
      <c r="C65" s="151">
        <v>3023315</v>
      </c>
      <c r="D65" s="151" t="s">
        <v>230</v>
      </c>
      <c r="E65" s="152" t="s">
        <v>728</v>
      </c>
      <c r="F65">
        <f>VLOOKUP(C65,'School Details'!A:A,1,FALSE)</f>
        <v>3023315</v>
      </c>
    </row>
    <row r="66" spans="2:6" x14ac:dyDescent="0.3">
      <c r="B66" s="151">
        <v>101332</v>
      </c>
      <c r="C66" s="151">
        <v>3023504</v>
      </c>
      <c r="D66" s="151" t="s">
        <v>239</v>
      </c>
      <c r="E66" s="152" t="s">
        <v>734</v>
      </c>
      <c r="F66">
        <f>VLOOKUP(C66,'School Details'!A:A,1,FALSE)</f>
        <v>3023504</v>
      </c>
    </row>
    <row r="67" spans="2:6" x14ac:dyDescent="0.3">
      <c r="B67" s="151">
        <v>101327</v>
      </c>
      <c r="C67" s="151">
        <v>3025407</v>
      </c>
      <c r="D67" s="151" t="s">
        <v>56</v>
      </c>
      <c r="E67" s="152" t="s">
        <v>55</v>
      </c>
      <c r="F67">
        <f>VLOOKUP(C67,'School Details'!A:A,1,FALSE)</f>
        <v>3025407</v>
      </c>
    </row>
    <row r="68" spans="2:6" x14ac:dyDescent="0.3">
      <c r="B68" s="151">
        <v>101333</v>
      </c>
      <c r="C68" s="151">
        <v>3023307</v>
      </c>
      <c r="D68" s="151" t="s">
        <v>155</v>
      </c>
      <c r="E68" s="152" t="s">
        <v>722</v>
      </c>
      <c r="F68">
        <f>VLOOKUP(C68,'School Details'!A:A,1,FALSE)</f>
        <v>3023307</v>
      </c>
    </row>
    <row r="69" spans="2:6" x14ac:dyDescent="0.3">
      <c r="B69" s="151">
        <v>101364</v>
      </c>
      <c r="C69" s="151">
        <v>3023309</v>
      </c>
      <c r="D69" s="151" t="s">
        <v>29</v>
      </c>
      <c r="E69" s="152" t="s">
        <v>723</v>
      </c>
      <c r="F69">
        <f>VLOOKUP(C69,'School Details'!A:A,1,FALSE)</f>
        <v>3023309</v>
      </c>
    </row>
    <row r="70" spans="2:6" x14ac:dyDescent="0.3">
      <c r="B70" s="151">
        <v>101319</v>
      </c>
      <c r="C70" s="151">
        <v>3023509</v>
      </c>
      <c r="D70" s="151" t="s">
        <v>207</v>
      </c>
      <c r="E70" s="152" t="s">
        <v>206</v>
      </c>
      <c r="F70">
        <f>VLOOKUP(C70,'School Details'!A:A,1,FALSE)</f>
        <v>3023509</v>
      </c>
    </row>
    <row r="71" spans="2:6" x14ac:dyDescent="0.3">
      <c r="B71" s="151">
        <v>101321</v>
      </c>
      <c r="C71" s="151">
        <v>3021003</v>
      </c>
      <c r="D71" s="151" t="s">
        <v>356</v>
      </c>
      <c r="E71" s="152" t="s">
        <v>406</v>
      </c>
      <c r="F71">
        <f>VLOOKUP(C71,'School Details'!A:A,1,FALSE)</f>
        <v>3021003</v>
      </c>
    </row>
    <row r="72" spans="2:6" x14ac:dyDescent="0.3">
      <c r="B72" s="151">
        <v>101337</v>
      </c>
      <c r="C72" s="151">
        <v>3023521</v>
      </c>
      <c r="D72" s="151" t="s">
        <v>191</v>
      </c>
      <c r="E72" s="152" t="s">
        <v>744</v>
      </c>
      <c r="F72">
        <f>VLOOKUP(C72,'School Details'!A:A,1,FALSE)</f>
        <v>3023521</v>
      </c>
    </row>
    <row r="73" spans="2:6" x14ac:dyDescent="0.3">
      <c r="B73" s="151"/>
      <c r="C73" s="151">
        <v>3023311</v>
      </c>
      <c r="D73" s="151" t="s">
        <v>216</v>
      </c>
      <c r="E73" s="152" t="s">
        <v>724</v>
      </c>
      <c r="F73">
        <f>VLOOKUP(C73,'School Details'!A:A,1,FALSE)</f>
        <v>3023311</v>
      </c>
    </row>
    <row r="74" spans="2:6" x14ac:dyDescent="0.3">
      <c r="B74" s="151">
        <v>103119</v>
      </c>
      <c r="C74" s="151">
        <v>3023312</v>
      </c>
      <c r="D74" s="151" t="s">
        <v>182</v>
      </c>
      <c r="E74" s="152" t="s">
        <v>725</v>
      </c>
      <c r="F74">
        <f>VLOOKUP(C74,'School Details'!A:A,1,FALSE)</f>
        <v>3023312</v>
      </c>
    </row>
    <row r="75" spans="2:6" x14ac:dyDescent="0.3">
      <c r="B75" s="151">
        <v>101323</v>
      </c>
      <c r="C75" s="151">
        <v>3025404</v>
      </c>
      <c r="D75" s="151" t="s">
        <v>119</v>
      </c>
      <c r="E75" s="152" t="s">
        <v>118</v>
      </c>
      <c r="F75">
        <f>VLOOKUP(C75,'School Details'!A:A,1,FALSE)</f>
        <v>3025404</v>
      </c>
    </row>
    <row r="76" spans="2:6" x14ac:dyDescent="0.3">
      <c r="B76" s="151">
        <v>101324</v>
      </c>
      <c r="C76" s="151">
        <v>3023313</v>
      </c>
      <c r="D76" s="151" t="s">
        <v>248</v>
      </c>
      <c r="E76" s="152" t="s">
        <v>726</v>
      </c>
      <c r="F76">
        <f>VLOOKUP(C76,'School Details'!A:A,1,FALSE)</f>
        <v>3023313</v>
      </c>
    </row>
    <row r="77" spans="2:6" x14ac:dyDescent="0.3">
      <c r="B77" s="151">
        <v>101361</v>
      </c>
      <c r="C77" s="151">
        <v>3023314</v>
      </c>
      <c r="D77" s="151" t="s">
        <v>98</v>
      </c>
      <c r="E77" s="152" t="s">
        <v>727</v>
      </c>
      <c r="F77">
        <f>VLOOKUP(C77,'School Details'!A:A,1,FALSE)</f>
        <v>3023314</v>
      </c>
    </row>
    <row r="78" spans="2:6" x14ac:dyDescent="0.3">
      <c r="B78" s="151">
        <v>101325</v>
      </c>
      <c r="C78" s="151">
        <v>3023507</v>
      </c>
      <c r="D78" s="151" t="s">
        <v>83</v>
      </c>
      <c r="E78" s="152" t="s">
        <v>735</v>
      </c>
      <c r="F78">
        <f>VLOOKUP(C78,'School Details'!A:A,1,FALSE)</f>
        <v>3023507</v>
      </c>
    </row>
    <row r="79" spans="2:6" x14ac:dyDescent="0.3">
      <c r="B79" s="151">
        <v>101326</v>
      </c>
      <c r="C79" s="151">
        <v>3023506</v>
      </c>
      <c r="D79" s="151" t="s">
        <v>104</v>
      </c>
      <c r="E79" s="152" t="s">
        <v>518</v>
      </c>
      <c r="F79">
        <f>VLOOKUP(C79,'School Details'!A:A,1,FALSE)</f>
        <v>3023506</v>
      </c>
    </row>
    <row r="80" spans="2:6" x14ac:dyDescent="0.3">
      <c r="B80" s="151">
        <v>101335</v>
      </c>
      <c r="C80" s="151">
        <v>3022070</v>
      </c>
      <c r="D80" s="151" t="s">
        <v>211</v>
      </c>
      <c r="E80" s="152" t="s">
        <v>521</v>
      </c>
      <c r="F80">
        <f>VLOOKUP(C80,'School Details'!A:A,1,FALSE)</f>
        <v>3022070</v>
      </c>
    </row>
    <row r="81" spans="2:6" x14ac:dyDescent="0.3">
      <c r="B81" s="151">
        <v>101334</v>
      </c>
      <c r="C81" s="151">
        <v>3023500</v>
      </c>
      <c r="D81" s="151" t="s">
        <v>125</v>
      </c>
      <c r="E81" s="152" t="s">
        <v>731</v>
      </c>
      <c r="F81">
        <f>VLOOKUP(C81,'School Details'!A:A,1,FALSE)</f>
        <v>3023500</v>
      </c>
    </row>
    <row r="82" spans="2:6" x14ac:dyDescent="0.3">
      <c r="B82" s="151">
        <v>101311</v>
      </c>
      <c r="C82" s="151">
        <v>3023514</v>
      </c>
      <c r="D82" s="151" t="s">
        <v>194</v>
      </c>
      <c r="E82" s="152" t="s">
        <v>741</v>
      </c>
      <c r="F82">
        <f>VLOOKUP(C82,'School Details'!A:A,1,FALSE)</f>
        <v>3023514</v>
      </c>
    </row>
    <row r="83" spans="2:6" x14ac:dyDescent="0.3">
      <c r="B83" s="151">
        <v>101330</v>
      </c>
      <c r="C83" s="151">
        <v>3022077</v>
      </c>
      <c r="D83" s="151" t="s">
        <v>59</v>
      </c>
      <c r="E83" s="152" t="s">
        <v>58</v>
      </c>
      <c r="F83">
        <f>VLOOKUP(C83,'School Details'!A:A,1,FALSE)</f>
        <v>3022077</v>
      </c>
    </row>
    <row r="84" spans="2:6" x14ac:dyDescent="0.3">
      <c r="B84" s="151">
        <v>101342</v>
      </c>
      <c r="C84" s="151">
        <v>3023316</v>
      </c>
      <c r="D84" s="151" t="s">
        <v>158</v>
      </c>
      <c r="E84" s="152" t="s">
        <v>729</v>
      </c>
      <c r="F84">
        <f>VLOOKUP(C84,'School Details'!A:A,1,FALSE)</f>
        <v>3023316</v>
      </c>
    </row>
    <row r="85" spans="2:6" x14ac:dyDescent="0.3">
      <c r="B85" s="151">
        <v>131970</v>
      </c>
      <c r="C85" s="151">
        <v>3022055</v>
      </c>
      <c r="D85" s="151" t="s">
        <v>38</v>
      </c>
      <c r="E85" s="152" t="s">
        <v>713</v>
      </c>
      <c r="F85">
        <f>VLOOKUP(C85,'School Details'!A:A,1,FALSE)</f>
        <v>3022055</v>
      </c>
    </row>
    <row r="86" spans="2:6" x14ac:dyDescent="0.3">
      <c r="B86" s="151">
        <v>101328</v>
      </c>
      <c r="C86" s="151">
        <v>3022057</v>
      </c>
      <c r="D86" s="151" t="s">
        <v>227</v>
      </c>
      <c r="E86" s="152" t="s">
        <v>226</v>
      </c>
      <c r="F86">
        <f>VLOOKUP(C86,'School Details'!A:A,1,FALSE)</f>
        <v>3022057</v>
      </c>
    </row>
    <row r="87" spans="2:6" x14ac:dyDescent="0.3">
      <c r="B87" s="151">
        <v>101299</v>
      </c>
      <c r="C87" s="151">
        <v>3022076</v>
      </c>
      <c r="D87" s="151" t="s">
        <v>128</v>
      </c>
      <c r="E87" s="152" t="s">
        <v>715</v>
      </c>
      <c r="F87">
        <f>VLOOKUP(C87,'School Details'!A:A,1,FALSE)</f>
        <v>3022076</v>
      </c>
    </row>
    <row r="88" spans="2:6" x14ac:dyDescent="0.3">
      <c r="B88" s="151">
        <v>101301</v>
      </c>
      <c r="C88" s="151">
        <v>3022060</v>
      </c>
      <c r="D88" s="151" t="s">
        <v>251</v>
      </c>
      <c r="E88" s="152" t="s">
        <v>530</v>
      </c>
      <c r="F88">
        <f>VLOOKUP(C88,'School Details'!A:A,1,FALSE)</f>
        <v>3022060</v>
      </c>
    </row>
    <row r="89" spans="2:6" x14ac:dyDescent="0.3">
      <c r="B89" s="151">
        <v>131617</v>
      </c>
      <c r="C89" s="151">
        <v>3023518</v>
      </c>
      <c r="D89" s="151" t="s">
        <v>173</v>
      </c>
      <c r="E89" s="152" t="s">
        <v>532</v>
      </c>
      <c r="F89">
        <f>VLOOKUP(C89,'School Details'!A:A,1,FALSE)</f>
        <v>3023518</v>
      </c>
    </row>
    <row r="90" spans="2:6" x14ac:dyDescent="0.3">
      <c r="B90" s="151">
        <v>101304</v>
      </c>
      <c r="C90" s="151">
        <v>3022054</v>
      </c>
      <c r="D90" s="151" t="s">
        <v>80</v>
      </c>
      <c r="E90" s="152" t="s">
        <v>712</v>
      </c>
      <c r="F90">
        <f>VLOOKUP(C90,'School Details'!A:A,1,FALSE)</f>
        <v>3022054</v>
      </c>
    </row>
    <row r="91" spans="2:6" x14ac:dyDescent="0.3">
      <c r="B91" s="151">
        <v>134677</v>
      </c>
    </row>
    <row r="92" spans="2:6" x14ac:dyDescent="0.3">
      <c r="B92" s="151">
        <v>101298</v>
      </c>
    </row>
  </sheetData>
  <autoFilter ref="B4:I4" xr:uid="{158C37EA-F80C-4292-948E-C827A02B5A8A}"/>
  <sortState xmlns:xlrd2="http://schemas.microsoft.com/office/spreadsheetml/2017/richdata2" ref="B5:F92">
    <sortCondition ref="E6:E92"/>
  </sortState>
  <phoneticPr fontId="7" type="noConversion"/>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C15" activePane="bottomRight" state="frozen"/>
      <selection activeCell="K10" sqref="K10"/>
      <selection pane="topRight" activeCell="K10" sqref="K10"/>
      <selection pane="bottomLeft" activeCell="K10" sqref="K10"/>
      <selection pane="bottomRight" activeCell="K10" sqref="K10"/>
    </sheetView>
  </sheetViews>
  <sheetFormatPr defaultRowHeight="14.4" x14ac:dyDescent="0.3"/>
  <cols>
    <col min="1" max="1" width="13.109375" customWidth="1"/>
    <col min="2" max="2" width="39" bestFit="1" customWidth="1"/>
    <col min="3" max="3" width="17.6640625" customWidth="1"/>
    <col min="4" max="4" width="13.33203125" customWidth="1"/>
    <col min="5" max="5" width="9.44140625" customWidth="1"/>
    <col min="6" max="6" width="16.33203125" bestFit="1" customWidth="1"/>
    <col min="7" max="7" width="14.109375" bestFit="1" customWidth="1"/>
    <col min="8" max="8" width="8.88671875" customWidth="1"/>
    <col min="9" max="9" width="11.88671875" customWidth="1"/>
    <col min="10" max="10" width="8.88671875" customWidth="1"/>
    <col min="11" max="11" width="12.33203125" customWidth="1"/>
    <col min="12" max="14" width="8.88671875" customWidth="1"/>
    <col min="15" max="15" width="9.88671875" customWidth="1"/>
    <col min="16" max="17" width="8.88671875" customWidth="1"/>
    <col min="18" max="18" width="10.6640625" customWidth="1"/>
    <col min="19" max="19" width="11.44140625" customWidth="1"/>
    <col min="22" max="22" width="58" customWidth="1"/>
    <col min="23" max="23" width="34.33203125" bestFit="1" customWidth="1"/>
  </cols>
  <sheetData>
    <row r="1" spans="1:22" x14ac:dyDescent="0.3">
      <c r="A1" s="12" t="s">
        <v>380</v>
      </c>
      <c r="B1" s="13"/>
      <c r="C1" s="135"/>
      <c r="D1" s="1"/>
      <c r="V1" s="135"/>
    </row>
    <row r="2" spans="1:22" ht="15" thickBot="1" x14ac:dyDescent="0.35">
      <c r="A2" s="14">
        <v>44026</v>
      </c>
      <c r="B2" s="15"/>
      <c r="C2" s="135"/>
      <c r="D2" s="1"/>
      <c r="V2" s="135"/>
    </row>
    <row r="3" spans="1:22" x14ac:dyDescent="0.3">
      <c r="A3" s="16">
        <v>1</v>
      </c>
      <c r="B3" s="16">
        <v>2</v>
      </c>
      <c r="C3" s="16">
        <v>4</v>
      </c>
      <c r="D3" s="16">
        <v>5</v>
      </c>
      <c r="E3" s="16">
        <v>6</v>
      </c>
      <c r="F3" s="16">
        <v>7</v>
      </c>
      <c r="G3" s="16">
        <v>8</v>
      </c>
      <c r="H3" s="16">
        <v>9</v>
      </c>
      <c r="I3" s="16">
        <v>10</v>
      </c>
      <c r="J3" s="16">
        <v>11</v>
      </c>
      <c r="K3" s="16">
        <v>12</v>
      </c>
      <c r="L3" s="16">
        <v>13</v>
      </c>
      <c r="M3" s="16">
        <v>14</v>
      </c>
      <c r="N3" s="16">
        <v>15</v>
      </c>
      <c r="O3" s="16">
        <v>16</v>
      </c>
      <c r="P3" s="16">
        <v>17</v>
      </c>
      <c r="Q3" s="16">
        <v>18</v>
      </c>
      <c r="R3" s="16">
        <v>19</v>
      </c>
      <c r="S3" s="16">
        <v>20</v>
      </c>
      <c r="T3" s="16">
        <v>21</v>
      </c>
      <c r="V3" s="16"/>
    </row>
    <row r="5" spans="1:22" s="18" customFormat="1" ht="43.2" x14ac:dyDescent="0.3">
      <c r="A5" s="17" t="s">
        <v>381</v>
      </c>
      <c r="B5" s="17" t="s">
        <v>382</v>
      </c>
      <c r="C5" s="17" t="s">
        <v>943</v>
      </c>
      <c r="D5" s="17" t="s">
        <v>383</v>
      </c>
      <c r="E5" s="17" t="s">
        <v>384</v>
      </c>
      <c r="F5" s="17" t="s">
        <v>385</v>
      </c>
      <c r="G5" s="17" t="s">
        <v>386</v>
      </c>
      <c r="H5" s="17" t="s">
        <v>387</v>
      </c>
      <c r="I5" s="17" t="s">
        <v>23818</v>
      </c>
      <c r="J5" s="17" t="s">
        <v>388</v>
      </c>
      <c r="K5" s="17" t="s">
        <v>389</v>
      </c>
      <c r="L5" s="17" t="s">
        <v>390</v>
      </c>
      <c r="M5" s="17" t="s">
        <v>391</v>
      </c>
      <c r="N5" s="17" t="s">
        <v>392</v>
      </c>
      <c r="O5" s="17" t="s">
        <v>393</v>
      </c>
      <c r="P5" s="17" t="s">
        <v>394</v>
      </c>
      <c r="Q5" s="17" t="s">
        <v>370</v>
      </c>
      <c r="R5" s="17" t="s">
        <v>395</v>
      </c>
      <c r="S5" s="17" t="s">
        <v>396</v>
      </c>
      <c r="T5" s="18" t="s">
        <v>381</v>
      </c>
      <c r="V5" s="17" t="s">
        <v>23807</v>
      </c>
    </row>
    <row r="6" spans="1:22" s="18" customFormat="1" x14ac:dyDescent="0.3">
      <c r="A6" s="134"/>
      <c r="B6" s="134"/>
      <c r="C6" s="134"/>
      <c r="D6" s="134"/>
      <c r="E6" s="134"/>
      <c r="F6" s="134"/>
      <c r="G6" s="134"/>
      <c r="H6" s="134"/>
      <c r="I6" s="134"/>
      <c r="J6" s="134"/>
      <c r="K6" s="134"/>
      <c r="L6" s="134"/>
      <c r="M6" s="134"/>
      <c r="N6" s="134"/>
      <c r="O6" s="134"/>
      <c r="P6" s="134"/>
      <c r="Q6" s="134"/>
      <c r="R6" s="134"/>
      <c r="S6" s="134"/>
      <c r="V6" s="134"/>
    </row>
    <row r="7" spans="1:22" hidden="1" x14ac:dyDescent="0.3">
      <c r="A7">
        <v>0</v>
      </c>
      <c r="D7" s="3" t="s">
        <v>397</v>
      </c>
      <c r="E7">
        <v>0</v>
      </c>
      <c r="F7" t="s">
        <v>398</v>
      </c>
      <c r="H7">
        <v>0</v>
      </c>
      <c r="J7">
        <v>0</v>
      </c>
      <c r="K7">
        <v>0</v>
      </c>
      <c r="L7">
        <v>0</v>
      </c>
      <c r="M7">
        <v>0</v>
      </c>
      <c r="N7">
        <v>0</v>
      </c>
      <c r="O7">
        <v>0</v>
      </c>
      <c r="P7">
        <v>0</v>
      </c>
      <c r="Q7">
        <v>0</v>
      </c>
      <c r="R7">
        <v>0</v>
      </c>
      <c r="S7">
        <v>0</v>
      </c>
      <c r="T7">
        <v>0</v>
      </c>
    </row>
    <row r="8" spans="1:22" hidden="1" x14ac:dyDescent="0.3">
      <c r="A8">
        <v>3020135</v>
      </c>
      <c r="B8" t="s">
        <v>399</v>
      </c>
      <c r="D8" s="3" t="s">
        <v>400</v>
      </c>
      <c r="E8" t="s">
        <v>390</v>
      </c>
      <c r="F8" t="s">
        <v>401</v>
      </c>
      <c r="G8">
        <v>3020135</v>
      </c>
      <c r="H8">
        <v>101251</v>
      </c>
      <c r="I8" s="19"/>
      <c r="J8">
        <v>400102</v>
      </c>
      <c r="K8">
        <v>10135</v>
      </c>
      <c r="L8" t="s">
        <v>275</v>
      </c>
      <c r="M8" t="s">
        <v>402</v>
      </c>
      <c r="N8" t="s">
        <v>402</v>
      </c>
      <c r="O8" t="s">
        <v>402</v>
      </c>
      <c r="P8" t="s">
        <v>402</v>
      </c>
      <c r="Q8" t="s">
        <v>402</v>
      </c>
      <c r="R8" t="s">
        <v>403</v>
      </c>
      <c r="S8">
        <v>543965</v>
      </c>
      <c r="T8">
        <v>3020135</v>
      </c>
      <c r="U8" t="e">
        <f>VLOOKUP(A8,'Drop Down'!C:C,1,FALSE)</f>
        <v>#N/A</v>
      </c>
    </row>
    <row r="9" spans="1:22" hidden="1" x14ac:dyDescent="0.3">
      <c r="A9">
        <v>3021000</v>
      </c>
      <c r="B9" t="s">
        <v>404</v>
      </c>
      <c r="D9" s="3" t="s">
        <v>400</v>
      </c>
      <c r="E9" t="s">
        <v>390</v>
      </c>
      <c r="F9" t="s">
        <v>401</v>
      </c>
      <c r="G9">
        <v>3020135</v>
      </c>
      <c r="H9">
        <v>101251</v>
      </c>
      <c r="I9">
        <v>10021968</v>
      </c>
      <c r="J9">
        <v>400102</v>
      </c>
      <c r="K9">
        <v>10130</v>
      </c>
      <c r="L9" t="s">
        <v>275</v>
      </c>
      <c r="M9" t="s">
        <v>402</v>
      </c>
      <c r="N9" t="s">
        <v>402</v>
      </c>
      <c r="O9" t="s">
        <v>402</v>
      </c>
      <c r="P9" t="s">
        <v>402</v>
      </c>
      <c r="Q9" t="s">
        <v>402</v>
      </c>
      <c r="R9" t="s">
        <v>403</v>
      </c>
      <c r="S9">
        <v>543965</v>
      </c>
      <c r="T9">
        <v>3021000</v>
      </c>
      <c r="U9">
        <f>VLOOKUP(A9,'Drop Down'!C:C,1,FALSE)</f>
        <v>3021000</v>
      </c>
      <c r="V9" t="s">
        <v>357</v>
      </c>
    </row>
    <row r="10" spans="1:22" hidden="1" x14ac:dyDescent="0.3">
      <c r="A10">
        <v>3021001</v>
      </c>
      <c r="B10" t="s">
        <v>405</v>
      </c>
      <c r="D10" s="3" t="s">
        <v>400</v>
      </c>
      <c r="E10" t="s">
        <v>390</v>
      </c>
      <c r="F10" t="s">
        <v>401</v>
      </c>
      <c r="G10">
        <v>3020135</v>
      </c>
      <c r="H10">
        <v>101252</v>
      </c>
      <c r="I10">
        <v>10028845</v>
      </c>
      <c r="J10">
        <v>400102</v>
      </c>
      <c r="K10">
        <v>10131</v>
      </c>
      <c r="L10" t="s">
        <v>275</v>
      </c>
      <c r="M10" t="s">
        <v>402</v>
      </c>
      <c r="N10" t="s">
        <v>402</v>
      </c>
      <c r="O10" t="s">
        <v>402</v>
      </c>
      <c r="P10" t="s">
        <v>402</v>
      </c>
      <c r="Q10" t="s">
        <v>402</v>
      </c>
      <c r="R10" t="s">
        <v>403</v>
      </c>
      <c r="S10">
        <v>543965</v>
      </c>
      <c r="T10">
        <v>3021001</v>
      </c>
      <c r="U10">
        <f>VLOOKUP(A10,'Drop Down'!C:C,1,FALSE)</f>
        <v>3021001</v>
      </c>
      <c r="V10" t="s">
        <v>359</v>
      </c>
    </row>
    <row r="11" spans="1:22" hidden="1" x14ac:dyDescent="0.3">
      <c r="A11">
        <v>3021003</v>
      </c>
      <c r="B11" t="s">
        <v>406</v>
      </c>
      <c r="D11" s="3" t="s">
        <v>400</v>
      </c>
      <c r="E11" t="s">
        <v>390</v>
      </c>
      <c r="F11" t="s">
        <v>401</v>
      </c>
      <c r="G11">
        <v>3020135</v>
      </c>
      <c r="H11">
        <v>101254</v>
      </c>
      <c r="I11">
        <v>10010756</v>
      </c>
      <c r="J11">
        <v>400102</v>
      </c>
      <c r="K11">
        <v>10133</v>
      </c>
      <c r="L11" t="s">
        <v>275</v>
      </c>
      <c r="M11" t="s">
        <v>402</v>
      </c>
      <c r="N11" t="s">
        <v>402</v>
      </c>
      <c r="O11" t="s">
        <v>402</v>
      </c>
      <c r="P11" t="s">
        <v>402</v>
      </c>
      <c r="Q11" t="s">
        <v>402</v>
      </c>
      <c r="R11" t="s">
        <v>403</v>
      </c>
      <c r="S11">
        <v>543965</v>
      </c>
      <c r="T11">
        <v>3021003</v>
      </c>
      <c r="U11">
        <f>VLOOKUP(A11,'Drop Down'!C:C,1,FALSE)</f>
        <v>3021003</v>
      </c>
      <c r="V11" t="s">
        <v>361</v>
      </c>
    </row>
    <row r="12" spans="1:22" hidden="1" x14ac:dyDescent="0.3">
      <c r="A12">
        <v>3021002</v>
      </c>
      <c r="B12" t="s">
        <v>407</v>
      </c>
      <c r="D12" s="3" t="s">
        <v>400</v>
      </c>
      <c r="E12" t="s">
        <v>390</v>
      </c>
      <c r="F12" t="s">
        <v>401</v>
      </c>
      <c r="G12">
        <v>3021002</v>
      </c>
      <c r="H12">
        <v>101253</v>
      </c>
      <c r="I12">
        <v>10006116</v>
      </c>
      <c r="J12">
        <v>400072</v>
      </c>
      <c r="K12">
        <v>10132</v>
      </c>
      <c r="L12" t="s">
        <v>275</v>
      </c>
      <c r="M12" t="s">
        <v>402</v>
      </c>
      <c r="N12" t="s">
        <v>402</v>
      </c>
      <c r="O12" t="s">
        <v>402</v>
      </c>
      <c r="P12" t="s">
        <v>402</v>
      </c>
      <c r="Q12" t="s">
        <v>402</v>
      </c>
      <c r="R12" t="s">
        <v>403</v>
      </c>
      <c r="S12">
        <v>543965</v>
      </c>
      <c r="T12">
        <v>3021002</v>
      </c>
      <c r="U12">
        <f>VLOOKUP(A12,'Drop Down'!C:C,1,FALSE)</f>
        <v>3021002</v>
      </c>
      <c r="V12" t="s">
        <v>355</v>
      </c>
    </row>
    <row r="13" spans="1:22" hidden="1" x14ac:dyDescent="0.3">
      <c r="D13" s="3" t="s">
        <v>397</v>
      </c>
      <c r="E13">
        <v>0</v>
      </c>
      <c r="F13" t="s">
        <v>398</v>
      </c>
      <c r="G13">
        <v>0</v>
      </c>
      <c r="H13">
        <v>0</v>
      </c>
      <c r="I13" s="19"/>
      <c r="J13">
        <v>0</v>
      </c>
      <c r="K13">
        <v>0</v>
      </c>
      <c r="L13">
        <v>0</v>
      </c>
      <c r="N13">
        <v>0</v>
      </c>
      <c r="O13" t="s">
        <v>402</v>
      </c>
      <c r="P13">
        <v>0</v>
      </c>
      <c r="Q13">
        <v>0</v>
      </c>
      <c r="R13">
        <v>0</v>
      </c>
      <c r="S13">
        <v>0</v>
      </c>
      <c r="U13" t="e">
        <f>VLOOKUP(A13,'Drop Down'!C:C,1,FALSE)</f>
        <v>#N/A</v>
      </c>
    </row>
    <row r="14" spans="1:22" hidden="1" x14ac:dyDescent="0.3">
      <c r="A14">
        <v>3023520</v>
      </c>
      <c r="B14" t="s">
        <v>408</v>
      </c>
      <c r="D14" s="3" t="s">
        <v>400</v>
      </c>
      <c r="E14" t="s">
        <v>409</v>
      </c>
      <c r="F14" t="s">
        <v>410</v>
      </c>
      <c r="G14">
        <v>3023520</v>
      </c>
      <c r="H14">
        <v>135086</v>
      </c>
      <c r="I14">
        <v>10030154</v>
      </c>
      <c r="J14">
        <v>400125</v>
      </c>
      <c r="K14">
        <v>11094</v>
      </c>
      <c r="L14" t="s">
        <v>402</v>
      </c>
      <c r="M14" t="s">
        <v>275</v>
      </c>
      <c r="N14" t="s">
        <v>275</v>
      </c>
      <c r="O14" t="s">
        <v>402</v>
      </c>
      <c r="P14" t="s">
        <v>402</v>
      </c>
      <c r="Q14" t="s">
        <v>402</v>
      </c>
      <c r="R14" t="s">
        <v>411</v>
      </c>
      <c r="S14">
        <v>543965</v>
      </c>
      <c r="T14">
        <v>3023520</v>
      </c>
      <c r="U14">
        <f>VLOOKUP(A14,'Drop Down'!C:C,1,FALSE)</f>
        <v>3023520</v>
      </c>
      <c r="V14" t="s">
        <v>145</v>
      </c>
    </row>
    <row r="15" spans="1:22" x14ac:dyDescent="0.3">
      <c r="A15">
        <v>3023521</v>
      </c>
      <c r="B15" t="s">
        <v>23871</v>
      </c>
      <c r="D15" s="3" t="s">
        <v>400</v>
      </c>
      <c r="E15" t="s">
        <v>561</v>
      </c>
      <c r="F15" t="s">
        <v>410</v>
      </c>
      <c r="G15">
        <v>3023521</v>
      </c>
      <c r="H15">
        <v>103119</v>
      </c>
      <c r="I15">
        <v>10007067</v>
      </c>
      <c r="J15">
        <v>400135</v>
      </c>
      <c r="K15">
        <v>10698</v>
      </c>
      <c r="L15" t="s">
        <v>275</v>
      </c>
      <c r="M15" t="s">
        <v>275</v>
      </c>
      <c r="N15" t="s">
        <v>275</v>
      </c>
      <c r="O15" t="s">
        <v>275</v>
      </c>
      <c r="P15" t="s">
        <v>402</v>
      </c>
      <c r="Q15" t="s">
        <v>402</v>
      </c>
      <c r="R15" t="s">
        <v>444</v>
      </c>
      <c r="S15">
        <v>543965</v>
      </c>
      <c r="T15">
        <v>3023521</v>
      </c>
      <c r="U15">
        <f>VLOOKUP(A15,'Drop Down'!C:C,1,FALSE)</f>
        <v>3023521</v>
      </c>
      <c r="V15" t="s">
        <v>718</v>
      </c>
    </row>
    <row r="16" spans="1:22" hidden="1" x14ac:dyDescent="0.3">
      <c r="A16">
        <v>3023317</v>
      </c>
      <c r="B16" t="s">
        <v>23845</v>
      </c>
      <c r="D16" s="3" t="s">
        <v>400</v>
      </c>
      <c r="E16" t="s">
        <v>409</v>
      </c>
      <c r="F16" t="s">
        <v>410</v>
      </c>
      <c r="G16">
        <v>3023317</v>
      </c>
      <c r="H16">
        <v>101329</v>
      </c>
      <c r="I16">
        <v>10006041</v>
      </c>
      <c r="J16">
        <v>400015</v>
      </c>
      <c r="K16">
        <v>10042</v>
      </c>
      <c r="L16" t="s">
        <v>275</v>
      </c>
      <c r="M16" t="s">
        <v>275</v>
      </c>
      <c r="N16" t="s">
        <v>275</v>
      </c>
      <c r="O16" t="s">
        <v>402</v>
      </c>
      <c r="P16" t="s">
        <v>402</v>
      </c>
      <c r="Q16" t="s">
        <v>402</v>
      </c>
      <c r="R16" t="s">
        <v>403</v>
      </c>
      <c r="S16">
        <v>543965</v>
      </c>
      <c r="T16">
        <v>3023317</v>
      </c>
      <c r="U16">
        <f>VLOOKUP(A16,'Drop Down'!C:C,1,FALSE)</f>
        <v>3023317</v>
      </c>
      <c r="V16" t="s">
        <v>730</v>
      </c>
    </row>
    <row r="17" spans="1:22" hidden="1" x14ac:dyDescent="0.3">
      <c r="A17">
        <v>3022020</v>
      </c>
      <c r="B17" t="s">
        <v>331</v>
      </c>
      <c r="D17" s="3" t="s">
        <v>403</v>
      </c>
      <c r="E17" t="s">
        <v>409</v>
      </c>
      <c r="F17" t="s">
        <v>416</v>
      </c>
      <c r="G17">
        <v>3022020</v>
      </c>
      <c r="H17">
        <v>139562</v>
      </c>
      <c r="I17" s="19"/>
      <c r="J17">
        <v>156270</v>
      </c>
      <c r="K17" t="s">
        <v>417</v>
      </c>
      <c r="L17" t="s">
        <v>402</v>
      </c>
      <c r="M17" t="s">
        <v>275</v>
      </c>
      <c r="N17" t="s">
        <v>275</v>
      </c>
      <c r="O17" t="s">
        <v>402</v>
      </c>
      <c r="P17" t="s">
        <v>402</v>
      </c>
      <c r="Q17" t="s">
        <v>402</v>
      </c>
      <c r="R17" t="s">
        <v>417</v>
      </c>
      <c r="S17">
        <v>516500</v>
      </c>
      <c r="T17">
        <v>3022020</v>
      </c>
      <c r="U17" t="e">
        <f>VLOOKUP(A17,'Drop Down'!C:C,1,FALSE)</f>
        <v>#N/A</v>
      </c>
      <c r="V17" t="s">
        <v>331</v>
      </c>
    </row>
    <row r="18" spans="1:22" hidden="1" x14ac:dyDescent="0.3">
      <c r="A18">
        <v>3023500</v>
      </c>
      <c r="B18" t="s">
        <v>905</v>
      </c>
      <c r="D18" s="3" t="s">
        <v>400</v>
      </c>
      <c r="E18" t="s">
        <v>409</v>
      </c>
      <c r="F18" t="s">
        <v>410</v>
      </c>
      <c r="G18">
        <v>3023500</v>
      </c>
      <c r="H18">
        <v>101330</v>
      </c>
      <c r="I18">
        <v>10008146</v>
      </c>
      <c r="J18">
        <v>400023</v>
      </c>
      <c r="K18">
        <v>10043</v>
      </c>
      <c r="L18" t="s">
        <v>275</v>
      </c>
      <c r="M18" t="s">
        <v>275</v>
      </c>
      <c r="N18" t="s">
        <v>402</v>
      </c>
      <c r="O18" t="s">
        <v>402</v>
      </c>
      <c r="P18" t="s">
        <v>402</v>
      </c>
      <c r="Q18" t="s">
        <v>402</v>
      </c>
      <c r="R18" t="s">
        <v>403</v>
      </c>
      <c r="S18">
        <v>543965</v>
      </c>
      <c r="T18">
        <v>3023500</v>
      </c>
      <c r="U18">
        <f>VLOOKUP(A18,'Drop Down'!C:C,1,FALSE)</f>
        <v>3023500</v>
      </c>
      <c r="V18" t="s">
        <v>731</v>
      </c>
    </row>
    <row r="19" spans="1:22" hidden="1" x14ac:dyDescent="0.3">
      <c r="A19">
        <v>3022077</v>
      </c>
      <c r="B19" t="s">
        <v>23859</v>
      </c>
      <c r="D19" s="3" t="s">
        <v>400</v>
      </c>
      <c r="E19" t="s">
        <v>409</v>
      </c>
      <c r="F19" t="s">
        <v>401</v>
      </c>
      <c r="G19">
        <v>3022077</v>
      </c>
      <c r="H19">
        <v>131970</v>
      </c>
      <c r="I19">
        <v>10006118</v>
      </c>
      <c r="J19">
        <v>400113</v>
      </c>
      <c r="K19">
        <v>10127</v>
      </c>
      <c r="L19" t="s">
        <v>275</v>
      </c>
      <c r="M19" t="s">
        <v>275</v>
      </c>
      <c r="N19" t="s">
        <v>275</v>
      </c>
      <c r="O19" t="s">
        <v>402</v>
      </c>
      <c r="P19" t="s">
        <v>402</v>
      </c>
      <c r="Q19" t="s">
        <v>275</v>
      </c>
      <c r="R19" t="s">
        <v>403</v>
      </c>
      <c r="S19">
        <v>543965</v>
      </c>
      <c r="T19">
        <v>3022077</v>
      </c>
      <c r="U19">
        <f>VLOOKUP(A19,'Drop Down'!C:C,1,FALSE)</f>
        <v>3022077</v>
      </c>
      <c r="V19" t="s">
        <v>741</v>
      </c>
    </row>
    <row r="20" spans="1:22" hidden="1" x14ac:dyDescent="0.3">
      <c r="A20">
        <v>3022050</v>
      </c>
      <c r="B20" t="s">
        <v>23846</v>
      </c>
      <c r="D20" s="3" t="s">
        <v>403</v>
      </c>
      <c r="E20" t="s">
        <v>409</v>
      </c>
      <c r="F20" t="s">
        <v>416</v>
      </c>
      <c r="G20">
        <v>3022050</v>
      </c>
      <c r="H20">
        <v>142772</v>
      </c>
      <c r="I20" s="19"/>
      <c r="J20">
        <v>157839</v>
      </c>
      <c r="K20" t="s">
        <v>417</v>
      </c>
      <c r="L20" t="s">
        <v>402</v>
      </c>
      <c r="M20" t="s">
        <v>275</v>
      </c>
      <c r="N20" t="s">
        <v>275</v>
      </c>
      <c r="O20" t="s">
        <v>402</v>
      </c>
      <c r="P20" t="s">
        <v>402</v>
      </c>
      <c r="Q20" t="s">
        <v>402</v>
      </c>
      <c r="R20" t="s">
        <v>417</v>
      </c>
      <c r="S20">
        <v>516500</v>
      </c>
      <c r="T20">
        <v>3022050</v>
      </c>
      <c r="U20" t="e">
        <f>VLOOKUP(A20,'Drop Down'!C:C,1,FALSE)</f>
        <v>#N/A</v>
      </c>
      <c r="V20" t="s">
        <v>343</v>
      </c>
    </row>
    <row r="21" spans="1:22" hidden="1" x14ac:dyDescent="0.3">
      <c r="A21">
        <v>3022002</v>
      </c>
      <c r="B21" t="s">
        <v>906</v>
      </c>
      <c r="D21" s="3" t="s">
        <v>400</v>
      </c>
      <c r="E21" t="s">
        <v>409</v>
      </c>
      <c r="F21" t="s">
        <v>401</v>
      </c>
      <c r="G21">
        <v>3022002</v>
      </c>
      <c r="H21">
        <v>101258</v>
      </c>
      <c r="I21">
        <v>10007053</v>
      </c>
      <c r="J21">
        <v>400005</v>
      </c>
      <c r="K21">
        <v>10044</v>
      </c>
      <c r="L21" t="s">
        <v>275</v>
      </c>
      <c r="M21" t="s">
        <v>275</v>
      </c>
      <c r="N21" t="s">
        <v>275</v>
      </c>
      <c r="O21" t="s">
        <v>402</v>
      </c>
      <c r="P21" t="s">
        <v>402</v>
      </c>
      <c r="Q21" t="s">
        <v>402</v>
      </c>
      <c r="R21" t="s">
        <v>424</v>
      </c>
      <c r="S21">
        <v>543965</v>
      </c>
      <c r="T21">
        <v>3022002</v>
      </c>
      <c r="U21">
        <f>VLOOKUP(A21,'Drop Down'!C:C,1,FALSE)</f>
        <v>3022002</v>
      </c>
      <c r="V21" t="s">
        <v>699</v>
      </c>
    </row>
    <row r="22" spans="1:22" hidden="1" x14ac:dyDescent="0.3">
      <c r="A22">
        <v>3022079</v>
      </c>
      <c r="B22" t="s">
        <v>425</v>
      </c>
      <c r="D22" s="3" t="s">
        <v>400</v>
      </c>
      <c r="E22" t="s">
        <v>409</v>
      </c>
      <c r="F22" t="s">
        <v>410</v>
      </c>
      <c r="G22">
        <v>3022079</v>
      </c>
      <c r="H22">
        <v>133365</v>
      </c>
      <c r="I22">
        <v>10028579</v>
      </c>
      <c r="J22">
        <v>400070</v>
      </c>
      <c r="K22">
        <v>10128</v>
      </c>
      <c r="L22" t="s">
        <v>275</v>
      </c>
      <c r="M22" t="s">
        <v>275</v>
      </c>
      <c r="N22" t="s">
        <v>275</v>
      </c>
      <c r="O22" t="s">
        <v>402</v>
      </c>
      <c r="P22" t="s">
        <v>402</v>
      </c>
      <c r="Q22" t="s">
        <v>402</v>
      </c>
      <c r="R22" t="s">
        <v>403</v>
      </c>
      <c r="S22">
        <v>543965</v>
      </c>
      <c r="T22">
        <v>3022079</v>
      </c>
      <c r="U22">
        <f>VLOOKUP(A22,'Drop Down'!C:C,1,FALSE)</f>
        <v>3022079</v>
      </c>
      <c r="V22" t="s">
        <v>717</v>
      </c>
    </row>
    <row r="23" spans="1:22" hidden="1" x14ac:dyDescent="0.3">
      <c r="A23">
        <v>3023524</v>
      </c>
      <c r="B23" t="s">
        <v>23832</v>
      </c>
      <c r="D23" s="3" t="s">
        <v>400</v>
      </c>
      <c r="E23" t="s">
        <v>409</v>
      </c>
      <c r="F23" t="s">
        <v>410</v>
      </c>
      <c r="G23">
        <v>3023524</v>
      </c>
      <c r="H23">
        <v>136402</v>
      </c>
      <c r="I23">
        <v>10067446</v>
      </c>
      <c r="J23">
        <v>400150</v>
      </c>
      <c r="K23">
        <v>11278</v>
      </c>
      <c r="L23" t="s">
        <v>275</v>
      </c>
      <c r="M23" t="s">
        <v>275</v>
      </c>
      <c r="N23" t="s">
        <v>275</v>
      </c>
      <c r="O23" t="s">
        <v>402</v>
      </c>
      <c r="P23" t="s">
        <v>402</v>
      </c>
      <c r="Q23" t="s">
        <v>402</v>
      </c>
      <c r="R23" t="s">
        <v>411</v>
      </c>
      <c r="S23">
        <v>543965</v>
      </c>
      <c r="T23">
        <v>3023524</v>
      </c>
      <c r="U23">
        <f>VLOOKUP(A23,'Drop Down'!C:C,1,FALSE)</f>
        <v>3023524</v>
      </c>
      <c r="V23" t="s">
        <v>187</v>
      </c>
    </row>
    <row r="24" spans="1:22" hidden="1" x14ac:dyDescent="0.3">
      <c r="A24">
        <v>3022066</v>
      </c>
      <c r="B24" t="s">
        <v>23988</v>
      </c>
      <c r="D24" s="3" t="s">
        <v>403</v>
      </c>
      <c r="E24" t="s">
        <v>409</v>
      </c>
      <c r="F24" t="s">
        <v>401</v>
      </c>
      <c r="G24">
        <v>3022066</v>
      </c>
      <c r="H24">
        <v>150355</v>
      </c>
      <c r="I24">
        <v>10006405</v>
      </c>
      <c r="J24">
        <v>400051</v>
      </c>
      <c r="L24" t="s">
        <v>275</v>
      </c>
      <c r="M24" t="s">
        <v>275</v>
      </c>
      <c r="N24" t="s">
        <v>275</v>
      </c>
      <c r="O24" t="s">
        <v>402</v>
      </c>
      <c r="P24" t="s">
        <v>402</v>
      </c>
      <c r="Q24" t="s">
        <v>402</v>
      </c>
      <c r="R24" t="s">
        <v>403</v>
      </c>
      <c r="S24">
        <v>543965</v>
      </c>
      <c r="T24">
        <v>3022066</v>
      </c>
      <c r="U24" t="e">
        <f>VLOOKUP(A24,'Drop Down'!C:C,1,FALSE)</f>
        <v>#N/A</v>
      </c>
      <c r="V24" t="s">
        <v>23988</v>
      </c>
    </row>
    <row r="25" spans="1:22" hidden="1" x14ac:dyDescent="0.3">
      <c r="A25">
        <v>3023511</v>
      </c>
      <c r="B25" t="s">
        <v>23833</v>
      </c>
      <c r="D25" s="3" t="s">
        <v>400</v>
      </c>
      <c r="E25" t="s">
        <v>409</v>
      </c>
      <c r="F25" t="s">
        <v>410</v>
      </c>
      <c r="G25">
        <v>3023511</v>
      </c>
      <c r="H25">
        <v>101339</v>
      </c>
      <c r="I25">
        <v>10007834</v>
      </c>
      <c r="J25">
        <v>400024</v>
      </c>
      <c r="K25">
        <v>10115</v>
      </c>
      <c r="L25" t="s">
        <v>275</v>
      </c>
      <c r="M25" t="s">
        <v>275</v>
      </c>
      <c r="N25" t="s">
        <v>275</v>
      </c>
      <c r="O25" t="s">
        <v>402</v>
      </c>
      <c r="P25" t="s">
        <v>402</v>
      </c>
      <c r="Q25" t="s">
        <v>402</v>
      </c>
      <c r="R25" t="s">
        <v>403</v>
      </c>
      <c r="S25">
        <v>543965</v>
      </c>
      <c r="T25">
        <v>3023511</v>
      </c>
      <c r="U25">
        <f>VLOOKUP(A25,'Drop Down'!C:C,1,FALSE)</f>
        <v>3023511</v>
      </c>
      <c r="V25" t="s">
        <v>737</v>
      </c>
    </row>
    <row r="26" spans="1:22" hidden="1" x14ac:dyDescent="0.3">
      <c r="A26">
        <v>3023519</v>
      </c>
      <c r="B26" t="s">
        <v>431</v>
      </c>
      <c r="D26" s="3" t="s">
        <v>403</v>
      </c>
      <c r="E26" t="s">
        <v>409</v>
      </c>
      <c r="F26" t="s">
        <v>417</v>
      </c>
      <c r="G26">
        <v>3023519</v>
      </c>
      <c r="H26">
        <v>140236</v>
      </c>
      <c r="I26">
        <v>10007054</v>
      </c>
      <c r="J26">
        <v>152128</v>
      </c>
      <c r="K26" t="s">
        <v>417</v>
      </c>
      <c r="L26" t="s">
        <v>275</v>
      </c>
      <c r="M26" t="s">
        <v>275</v>
      </c>
      <c r="N26" t="s">
        <v>275</v>
      </c>
      <c r="O26" t="s">
        <v>402</v>
      </c>
      <c r="P26" t="s">
        <v>402</v>
      </c>
      <c r="Q26" t="s">
        <v>275</v>
      </c>
      <c r="R26" t="s">
        <v>417</v>
      </c>
      <c r="S26">
        <v>516500</v>
      </c>
      <c r="T26">
        <v>3023519</v>
      </c>
      <c r="U26" t="e">
        <f>VLOOKUP(A26,'Drop Down'!C:C,1,FALSE)</f>
        <v>#N/A</v>
      </c>
      <c r="V26" t="s">
        <v>7493</v>
      </c>
    </row>
    <row r="27" spans="1:22" hidden="1" x14ac:dyDescent="0.3">
      <c r="A27">
        <v>3022008</v>
      </c>
      <c r="B27" t="s">
        <v>23831</v>
      </c>
      <c r="D27" s="3" t="s">
        <v>400</v>
      </c>
      <c r="E27" t="s">
        <v>409</v>
      </c>
      <c r="F27" t="s">
        <v>401</v>
      </c>
      <c r="G27">
        <v>3022008</v>
      </c>
      <c r="H27">
        <v>101263</v>
      </c>
      <c r="I27">
        <v>10006742</v>
      </c>
      <c r="J27">
        <v>400057</v>
      </c>
      <c r="K27">
        <v>10047</v>
      </c>
      <c r="L27" t="s">
        <v>275</v>
      </c>
      <c r="M27" t="s">
        <v>275</v>
      </c>
      <c r="N27" t="s">
        <v>402</v>
      </c>
      <c r="O27" t="s">
        <v>402</v>
      </c>
      <c r="P27" t="s">
        <v>402</v>
      </c>
      <c r="Q27" t="s">
        <v>402</v>
      </c>
      <c r="R27" t="s">
        <v>424</v>
      </c>
      <c r="S27">
        <v>543965</v>
      </c>
      <c r="T27">
        <v>3022008</v>
      </c>
      <c r="U27">
        <f>VLOOKUP(A27,'Drop Down'!C:C,1,FALSE)</f>
        <v>3022008</v>
      </c>
      <c r="V27" t="s">
        <v>701</v>
      </c>
    </row>
    <row r="28" spans="1:22" hidden="1" x14ac:dyDescent="0.3">
      <c r="A28">
        <v>3022007</v>
      </c>
      <c r="B28" t="s">
        <v>433</v>
      </c>
      <c r="D28" s="3" t="s">
        <v>400</v>
      </c>
      <c r="E28" t="s">
        <v>409</v>
      </c>
      <c r="F28" t="s">
        <v>401</v>
      </c>
      <c r="G28">
        <v>3022007</v>
      </c>
      <c r="H28">
        <v>101262</v>
      </c>
      <c r="I28">
        <v>10007055</v>
      </c>
      <c r="J28">
        <v>400040</v>
      </c>
      <c r="K28">
        <v>10046</v>
      </c>
      <c r="L28" t="s">
        <v>402</v>
      </c>
      <c r="M28" t="s">
        <v>402</v>
      </c>
      <c r="N28" t="s">
        <v>275</v>
      </c>
      <c r="O28" t="s">
        <v>402</v>
      </c>
      <c r="P28" t="s">
        <v>402</v>
      </c>
      <c r="Q28" t="s">
        <v>402</v>
      </c>
      <c r="R28" t="s">
        <v>424</v>
      </c>
      <c r="S28">
        <v>543965</v>
      </c>
      <c r="T28">
        <v>3022007</v>
      </c>
      <c r="U28">
        <f>VLOOKUP(A28,'Drop Down'!C:C,1,FALSE)</f>
        <v>3022007</v>
      </c>
      <c r="V28" t="s">
        <v>73</v>
      </c>
    </row>
    <row r="29" spans="1:22" hidden="1" x14ac:dyDescent="0.3">
      <c r="A29">
        <v>3022009</v>
      </c>
      <c r="B29" t="s">
        <v>23847</v>
      </c>
      <c r="D29" s="3" t="s">
        <v>400</v>
      </c>
      <c r="E29" t="s">
        <v>409</v>
      </c>
      <c r="F29" t="s">
        <v>401</v>
      </c>
      <c r="G29">
        <v>3022009</v>
      </c>
      <c r="H29">
        <v>101264</v>
      </c>
      <c r="I29">
        <v>10007056</v>
      </c>
      <c r="J29">
        <v>400061</v>
      </c>
      <c r="K29">
        <v>10048</v>
      </c>
      <c r="L29" t="s">
        <v>275</v>
      </c>
      <c r="M29" t="s">
        <v>275</v>
      </c>
      <c r="N29" t="s">
        <v>275</v>
      </c>
      <c r="O29" t="s">
        <v>402</v>
      </c>
      <c r="P29" t="s">
        <v>402</v>
      </c>
      <c r="Q29" t="s">
        <v>402</v>
      </c>
      <c r="R29" t="s">
        <v>403</v>
      </c>
      <c r="S29">
        <v>543965</v>
      </c>
      <c r="T29">
        <v>3022009</v>
      </c>
      <c r="U29">
        <f>VLOOKUP(A29,'Drop Down'!C:C,1,FALSE)</f>
        <v>3022009</v>
      </c>
      <c r="V29" t="s">
        <v>702</v>
      </c>
    </row>
    <row r="30" spans="1:22" hidden="1" x14ac:dyDescent="0.3">
      <c r="A30">
        <v>3022024</v>
      </c>
      <c r="B30" t="s">
        <v>23852</v>
      </c>
      <c r="D30" s="3" t="s">
        <v>400</v>
      </c>
      <c r="E30" t="s">
        <v>409</v>
      </c>
      <c r="F30" t="s">
        <v>401</v>
      </c>
      <c r="G30">
        <v>3022024</v>
      </c>
      <c r="H30">
        <v>101278</v>
      </c>
      <c r="I30">
        <v>10006689</v>
      </c>
      <c r="J30">
        <v>400047</v>
      </c>
      <c r="K30">
        <v>10064</v>
      </c>
      <c r="L30" t="s">
        <v>275</v>
      </c>
      <c r="M30" t="s">
        <v>275</v>
      </c>
      <c r="N30" t="s">
        <v>275</v>
      </c>
      <c r="O30" t="s">
        <v>402</v>
      </c>
      <c r="P30" t="s">
        <v>402</v>
      </c>
      <c r="Q30" t="s">
        <v>402</v>
      </c>
      <c r="R30" t="s">
        <v>403</v>
      </c>
      <c r="S30">
        <v>543965</v>
      </c>
      <c r="T30">
        <v>3022024</v>
      </c>
      <c r="U30">
        <f>VLOOKUP(A30,'Drop Down'!C:C,1,FALSE)</f>
        <v>3022024</v>
      </c>
      <c r="V30" t="s">
        <v>437</v>
      </c>
    </row>
    <row r="31" spans="1:22" hidden="1" x14ac:dyDescent="0.3">
      <c r="A31">
        <v>3022010</v>
      </c>
      <c r="B31" t="s">
        <v>438</v>
      </c>
      <c r="D31" s="3" t="s">
        <v>403</v>
      </c>
      <c r="E31" t="s">
        <v>409</v>
      </c>
      <c r="F31" t="s">
        <v>417</v>
      </c>
      <c r="G31">
        <v>3022010</v>
      </c>
      <c r="H31">
        <v>101265</v>
      </c>
      <c r="I31" s="19"/>
      <c r="J31">
        <v>160141</v>
      </c>
      <c r="K31" t="s">
        <v>417</v>
      </c>
      <c r="L31" t="s">
        <v>275</v>
      </c>
      <c r="M31" t="s">
        <v>275</v>
      </c>
      <c r="N31" t="s">
        <v>275</v>
      </c>
      <c r="O31" t="s">
        <v>402</v>
      </c>
      <c r="P31" t="s">
        <v>402</v>
      </c>
      <c r="Q31" t="s">
        <v>275</v>
      </c>
      <c r="R31" t="s">
        <v>417</v>
      </c>
      <c r="S31">
        <v>516500</v>
      </c>
      <c r="T31">
        <v>3022010</v>
      </c>
      <c r="U31" t="e">
        <f>VLOOKUP(A31,'Drop Down'!C:C,1,FALSE)</f>
        <v>#N/A</v>
      </c>
      <c r="V31" t="s">
        <v>23808</v>
      </c>
    </row>
    <row r="32" spans="1:22" hidden="1" x14ac:dyDescent="0.3">
      <c r="A32">
        <v>3023302</v>
      </c>
      <c r="B32" t="s">
        <v>439</v>
      </c>
      <c r="D32" s="3" t="s">
        <v>400</v>
      </c>
      <c r="E32" t="s">
        <v>409</v>
      </c>
      <c r="F32" t="s">
        <v>410</v>
      </c>
      <c r="G32">
        <v>3023302</v>
      </c>
      <c r="H32">
        <v>101316</v>
      </c>
      <c r="I32">
        <v>10004765</v>
      </c>
      <c r="J32">
        <v>400039</v>
      </c>
      <c r="K32">
        <v>10050</v>
      </c>
      <c r="L32" t="s">
        <v>275</v>
      </c>
      <c r="M32" t="s">
        <v>275</v>
      </c>
      <c r="N32" t="s">
        <v>275</v>
      </c>
      <c r="O32" t="s">
        <v>402</v>
      </c>
      <c r="P32" t="s">
        <v>402</v>
      </c>
      <c r="Q32" t="s">
        <v>402</v>
      </c>
      <c r="R32" t="s">
        <v>424</v>
      </c>
      <c r="S32">
        <v>543965</v>
      </c>
      <c r="T32">
        <v>3023302</v>
      </c>
      <c r="U32">
        <f>VLOOKUP(A32,'Drop Down'!C:C,1,FALSE)</f>
        <v>3023302</v>
      </c>
      <c r="V32" t="s">
        <v>719</v>
      </c>
    </row>
    <row r="33" spans="1:22" hidden="1" x14ac:dyDescent="0.3">
      <c r="A33">
        <v>3022011</v>
      </c>
      <c r="B33" t="s">
        <v>23849</v>
      </c>
      <c r="D33" s="3" t="s">
        <v>400</v>
      </c>
      <c r="E33" t="s">
        <v>409</v>
      </c>
      <c r="F33" t="s">
        <v>401</v>
      </c>
      <c r="G33">
        <v>3022011</v>
      </c>
      <c r="H33">
        <v>101266</v>
      </c>
      <c r="I33">
        <v>10028842</v>
      </c>
      <c r="J33">
        <v>400020</v>
      </c>
      <c r="K33">
        <v>10051</v>
      </c>
      <c r="L33" t="s">
        <v>402</v>
      </c>
      <c r="M33" t="s">
        <v>275</v>
      </c>
      <c r="N33" t="s">
        <v>275</v>
      </c>
      <c r="O33" t="s">
        <v>402</v>
      </c>
      <c r="P33" t="s">
        <v>402</v>
      </c>
      <c r="Q33" t="s">
        <v>402</v>
      </c>
      <c r="R33" t="s">
        <v>403</v>
      </c>
      <c r="S33">
        <v>543965</v>
      </c>
      <c r="T33">
        <v>3022011</v>
      </c>
      <c r="U33">
        <f>VLOOKUP(A33,'Drop Down'!C:C,1,FALSE)</f>
        <v>3022011</v>
      </c>
      <c r="V33" t="s">
        <v>46</v>
      </c>
    </row>
    <row r="34" spans="1:22" hidden="1" x14ac:dyDescent="0.3">
      <c r="A34">
        <v>3023522</v>
      </c>
      <c r="B34" t="s">
        <v>442</v>
      </c>
      <c r="D34" s="3" t="s">
        <v>403</v>
      </c>
      <c r="E34" t="s">
        <v>409</v>
      </c>
      <c r="F34" t="s">
        <v>417</v>
      </c>
      <c r="G34">
        <v>3023522</v>
      </c>
      <c r="H34">
        <v>142636</v>
      </c>
      <c r="I34" s="19"/>
      <c r="J34">
        <v>156151</v>
      </c>
      <c r="K34" t="s">
        <v>417</v>
      </c>
      <c r="L34" t="s">
        <v>275</v>
      </c>
      <c r="M34" t="s">
        <v>275</v>
      </c>
      <c r="N34" t="s">
        <v>275</v>
      </c>
      <c r="O34" t="s">
        <v>402</v>
      </c>
      <c r="P34" t="s">
        <v>402</v>
      </c>
      <c r="Q34" t="s">
        <v>402</v>
      </c>
      <c r="R34" t="s">
        <v>417</v>
      </c>
      <c r="S34">
        <v>516500</v>
      </c>
      <c r="T34">
        <v>3023522</v>
      </c>
      <c r="U34" t="e">
        <f>VLOOKUP(A34,'Drop Down'!C:C,1,FALSE)</f>
        <v>#N/A</v>
      </c>
      <c r="V34" t="s">
        <v>365</v>
      </c>
    </row>
    <row r="35" spans="1:22" hidden="1" x14ac:dyDescent="0.3">
      <c r="A35">
        <v>3022014</v>
      </c>
      <c r="B35" t="s">
        <v>907</v>
      </c>
      <c r="D35" s="3" t="s">
        <v>400</v>
      </c>
      <c r="E35" t="s">
        <v>409</v>
      </c>
      <c r="F35" t="s">
        <v>401</v>
      </c>
      <c r="G35">
        <v>3022014</v>
      </c>
      <c r="H35">
        <v>101269</v>
      </c>
      <c r="I35">
        <v>10006223</v>
      </c>
      <c r="J35">
        <v>400050</v>
      </c>
      <c r="K35">
        <v>10054</v>
      </c>
      <c r="L35" t="s">
        <v>275</v>
      </c>
      <c r="M35" t="s">
        <v>275</v>
      </c>
      <c r="N35" t="s">
        <v>275</v>
      </c>
      <c r="O35" t="s">
        <v>402</v>
      </c>
      <c r="P35" t="s">
        <v>402</v>
      </c>
      <c r="Q35" t="s">
        <v>275</v>
      </c>
      <c r="R35" t="s">
        <v>444</v>
      </c>
      <c r="S35">
        <v>543965</v>
      </c>
      <c r="T35">
        <v>3022014</v>
      </c>
      <c r="U35">
        <f>VLOOKUP(A35,'Drop Down'!C:C,1,FALSE)</f>
        <v>3022014</v>
      </c>
      <c r="V35" t="s">
        <v>703</v>
      </c>
    </row>
    <row r="36" spans="1:22" hidden="1" x14ac:dyDescent="0.3">
      <c r="A36">
        <v>3022015</v>
      </c>
      <c r="B36" t="s">
        <v>445</v>
      </c>
      <c r="D36" s="3" t="s">
        <v>400</v>
      </c>
      <c r="E36" t="s">
        <v>409</v>
      </c>
      <c r="F36" t="s">
        <v>401</v>
      </c>
      <c r="G36">
        <v>3022015</v>
      </c>
      <c r="H36">
        <v>101270</v>
      </c>
      <c r="I36">
        <v>10029750</v>
      </c>
      <c r="J36">
        <v>400059</v>
      </c>
      <c r="K36">
        <v>10055</v>
      </c>
      <c r="L36" t="s">
        <v>275</v>
      </c>
      <c r="M36" t="s">
        <v>275</v>
      </c>
      <c r="N36" t="s">
        <v>275</v>
      </c>
      <c r="O36" t="s">
        <v>402</v>
      </c>
      <c r="P36" t="s">
        <v>402</v>
      </c>
      <c r="Q36" t="s">
        <v>274</v>
      </c>
      <c r="R36" t="s">
        <v>403</v>
      </c>
      <c r="S36">
        <v>543965</v>
      </c>
      <c r="T36">
        <v>3022015</v>
      </c>
      <c r="U36">
        <f>VLOOKUP(A36,'Drop Down'!C:C,1,FALSE)</f>
        <v>3022015</v>
      </c>
      <c r="V36" t="s">
        <v>704</v>
      </c>
    </row>
    <row r="37" spans="1:22" hidden="1" x14ac:dyDescent="0.3">
      <c r="A37">
        <v>3022016</v>
      </c>
      <c r="B37" t="s">
        <v>23850</v>
      </c>
      <c r="D37" s="3" t="s">
        <v>400</v>
      </c>
      <c r="E37" t="s">
        <v>409</v>
      </c>
      <c r="F37" t="s">
        <v>401</v>
      </c>
      <c r="G37">
        <v>3022016</v>
      </c>
      <c r="H37">
        <v>101271</v>
      </c>
      <c r="I37">
        <v>10007246</v>
      </c>
      <c r="J37">
        <v>400049</v>
      </c>
      <c r="K37">
        <v>10056</v>
      </c>
      <c r="L37" t="s">
        <v>402</v>
      </c>
      <c r="M37" t="s">
        <v>275</v>
      </c>
      <c r="N37" t="s">
        <v>275</v>
      </c>
      <c r="O37" t="s">
        <v>402</v>
      </c>
      <c r="P37" t="s">
        <v>402</v>
      </c>
      <c r="Q37" t="s">
        <v>402</v>
      </c>
      <c r="R37" t="s">
        <v>403</v>
      </c>
      <c r="S37">
        <v>543965</v>
      </c>
      <c r="T37">
        <v>3022016</v>
      </c>
      <c r="U37">
        <f>VLOOKUP(A37,'Drop Down'!C:C,1,FALSE)</f>
        <v>3022016</v>
      </c>
      <c r="V37" t="s">
        <v>160</v>
      </c>
    </row>
    <row r="38" spans="1:22" hidden="1" x14ac:dyDescent="0.3">
      <c r="A38">
        <v>3022017</v>
      </c>
      <c r="B38" t="s">
        <v>23851</v>
      </c>
      <c r="D38" s="3" t="s">
        <v>400</v>
      </c>
      <c r="E38" t="s">
        <v>409</v>
      </c>
      <c r="F38" t="s">
        <v>401</v>
      </c>
      <c r="G38">
        <v>3022017</v>
      </c>
      <c r="H38">
        <v>101272</v>
      </c>
      <c r="I38">
        <v>10005184</v>
      </c>
      <c r="J38">
        <v>400080</v>
      </c>
      <c r="K38">
        <v>10057</v>
      </c>
      <c r="L38" t="s">
        <v>402</v>
      </c>
      <c r="M38" t="s">
        <v>275</v>
      </c>
      <c r="N38" t="s">
        <v>275</v>
      </c>
      <c r="O38" t="s">
        <v>402</v>
      </c>
      <c r="P38" t="s">
        <v>402</v>
      </c>
      <c r="Q38" t="s">
        <v>402</v>
      </c>
      <c r="R38" t="s">
        <v>403</v>
      </c>
      <c r="S38">
        <v>543965</v>
      </c>
      <c r="T38">
        <v>3022017</v>
      </c>
      <c r="U38">
        <f>VLOOKUP(A38,'Drop Down'!C:C,1,FALSE)</f>
        <v>3022017</v>
      </c>
      <c r="V38" t="s">
        <v>448</v>
      </c>
    </row>
    <row r="39" spans="1:22" hidden="1" x14ac:dyDescent="0.3">
      <c r="A39">
        <v>3022073</v>
      </c>
      <c r="B39" t="s">
        <v>449</v>
      </c>
      <c r="D39" s="3" t="s">
        <v>400</v>
      </c>
      <c r="E39" t="s">
        <v>409</v>
      </c>
      <c r="F39" t="s">
        <v>401</v>
      </c>
      <c r="G39">
        <v>3022073</v>
      </c>
      <c r="H39">
        <v>101314</v>
      </c>
      <c r="I39">
        <v>10004576</v>
      </c>
      <c r="J39">
        <v>400105</v>
      </c>
      <c r="K39">
        <v>10083</v>
      </c>
      <c r="L39" t="s">
        <v>402</v>
      </c>
      <c r="M39" t="s">
        <v>275</v>
      </c>
      <c r="N39" t="s">
        <v>275</v>
      </c>
      <c r="O39" t="s">
        <v>402</v>
      </c>
      <c r="P39" t="s">
        <v>402</v>
      </c>
      <c r="Q39" t="s">
        <v>402</v>
      </c>
      <c r="R39" t="s">
        <v>444</v>
      </c>
      <c r="S39">
        <v>543965</v>
      </c>
      <c r="T39">
        <v>3022073</v>
      </c>
      <c r="U39">
        <f>VLOOKUP(A39,'Drop Down'!C:C,1,FALSE)</f>
        <v>3022073</v>
      </c>
      <c r="V39" t="s">
        <v>256</v>
      </c>
    </row>
    <row r="40" spans="1:22" hidden="1" x14ac:dyDescent="0.3">
      <c r="A40">
        <v>3022019</v>
      </c>
      <c r="B40" t="s">
        <v>908</v>
      </c>
      <c r="D40" s="3" t="s">
        <v>400</v>
      </c>
      <c r="E40" t="s">
        <v>409</v>
      </c>
      <c r="F40" t="s">
        <v>401</v>
      </c>
      <c r="G40">
        <v>3022019</v>
      </c>
      <c r="H40">
        <v>101274</v>
      </c>
      <c r="I40">
        <v>10004642</v>
      </c>
      <c r="J40">
        <v>400036</v>
      </c>
      <c r="K40">
        <v>10059</v>
      </c>
      <c r="L40" t="s">
        <v>275</v>
      </c>
      <c r="M40" t="s">
        <v>275</v>
      </c>
      <c r="N40" t="s">
        <v>402</v>
      </c>
      <c r="O40" t="s">
        <v>402</v>
      </c>
      <c r="P40" t="s">
        <v>402</v>
      </c>
      <c r="Q40" t="s">
        <v>402</v>
      </c>
      <c r="R40" t="s">
        <v>403</v>
      </c>
      <c r="S40">
        <v>543965</v>
      </c>
      <c r="T40">
        <v>3022019</v>
      </c>
      <c r="U40">
        <f>VLOOKUP(A40,'Drop Down'!C:C,1,FALSE)</f>
        <v>3022019</v>
      </c>
      <c r="V40" t="s">
        <v>40</v>
      </c>
    </row>
    <row r="41" spans="1:22" hidden="1" x14ac:dyDescent="0.3">
      <c r="A41">
        <v>3022018</v>
      </c>
      <c r="B41" t="s">
        <v>451</v>
      </c>
      <c r="D41" s="3" t="s">
        <v>403</v>
      </c>
      <c r="E41" t="s">
        <v>409</v>
      </c>
      <c r="F41" t="s">
        <v>417</v>
      </c>
      <c r="G41">
        <v>3022018</v>
      </c>
      <c r="H41">
        <v>139489</v>
      </c>
      <c r="I41">
        <v>10004641</v>
      </c>
      <c r="J41">
        <v>151094</v>
      </c>
      <c r="K41" t="s">
        <v>417</v>
      </c>
      <c r="L41" t="s">
        <v>402</v>
      </c>
      <c r="M41" t="s">
        <v>402</v>
      </c>
      <c r="N41" t="s">
        <v>275</v>
      </c>
      <c r="O41" t="s">
        <v>402</v>
      </c>
      <c r="P41" t="s">
        <v>402</v>
      </c>
      <c r="Q41" t="s">
        <v>402</v>
      </c>
      <c r="R41" t="s">
        <v>417</v>
      </c>
      <c r="S41">
        <v>516500</v>
      </c>
      <c r="T41">
        <v>3022018</v>
      </c>
      <c r="U41" t="e">
        <f>VLOOKUP(A41,'Drop Down'!C:C,1,FALSE)</f>
        <v>#N/A</v>
      </c>
      <c r="V41" t="s">
        <v>23604</v>
      </c>
    </row>
    <row r="42" spans="1:22" hidden="1" x14ac:dyDescent="0.3">
      <c r="A42">
        <v>3022021</v>
      </c>
      <c r="B42" t="s">
        <v>452</v>
      </c>
      <c r="D42" s="3" t="s">
        <v>403</v>
      </c>
      <c r="E42" t="s">
        <v>409</v>
      </c>
      <c r="F42" t="s">
        <v>401</v>
      </c>
      <c r="G42">
        <v>3022021</v>
      </c>
      <c r="H42">
        <v>101275</v>
      </c>
      <c r="I42">
        <v>10008630</v>
      </c>
      <c r="J42">
        <v>400042</v>
      </c>
      <c r="K42">
        <v>10061</v>
      </c>
      <c r="L42" t="s">
        <v>275</v>
      </c>
      <c r="M42" t="s">
        <v>275</v>
      </c>
      <c r="N42" t="s">
        <v>275</v>
      </c>
      <c r="O42" t="s">
        <v>402</v>
      </c>
      <c r="P42" t="s">
        <v>402</v>
      </c>
      <c r="Q42" t="s">
        <v>402</v>
      </c>
      <c r="R42" t="s">
        <v>424</v>
      </c>
      <c r="S42">
        <v>543965</v>
      </c>
      <c r="T42">
        <v>3022021</v>
      </c>
      <c r="U42" t="e">
        <f>VLOOKUP(A42,'Drop Down'!C:C,1,FALSE)</f>
        <v>#N/A</v>
      </c>
      <c r="V42" t="s">
        <v>196</v>
      </c>
    </row>
    <row r="43" spans="1:22" hidden="1" x14ac:dyDescent="0.3">
      <c r="A43">
        <v>3022023</v>
      </c>
      <c r="B43" t="s">
        <v>453</v>
      </c>
      <c r="D43" s="3" t="s">
        <v>400</v>
      </c>
      <c r="E43" t="s">
        <v>409</v>
      </c>
      <c r="F43" t="s">
        <v>401</v>
      </c>
      <c r="G43">
        <v>3022023</v>
      </c>
      <c r="H43">
        <v>101277</v>
      </c>
      <c r="I43">
        <v>1063</v>
      </c>
      <c r="J43">
        <v>400159</v>
      </c>
      <c r="K43">
        <v>10063</v>
      </c>
      <c r="L43" t="s">
        <v>275</v>
      </c>
      <c r="M43" t="s">
        <v>275</v>
      </c>
      <c r="N43" t="s">
        <v>275</v>
      </c>
      <c r="O43" t="s">
        <v>402</v>
      </c>
      <c r="P43" t="s">
        <v>402</v>
      </c>
      <c r="Q43" t="s">
        <v>402</v>
      </c>
      <c r="R43" t="s">
        <v>444</v>
      </c>
      <c r="S43">
        <v>543965</v>
      </c>
      <c r="T43">
        <v>3022023</v>
      </c>
      <c r="U43">
        <f>VLOOKUP(A43,'Drop Down'!C:C,1,FALSE)</f>
        <v>3022023</v>
      </c>
      <c r="V43" t="s">
        <v>88</v>
      </c>
    </row>
    <row r="44" spans="1:22" hidden="1" x14ac:dyDescent="0.3">
      <c r="A44">
        <v>3022001</v>
      </c>
      <c r="B44" t="s">
        <v>454</v>
      </c>
      <c r="D44" s="3" t="s">
        <v>403</v>
      </c>
      <c r="E44" t="s">
        <v>409</v>
      </c>
      <c r="F44" t="s">
        <v>416</v>
      </c>
      <c r="G44">
        <v>3022001</v>
      </c>
      <c r="H44">
        <v>136938</v>
      </c>
      <c r="I44" s="19"/>
      <c r="J44">
        <v>143691</v>
      </c>
      <c r="K44" t="s">
        <v>417</v>
      </c>
      <c r="L44" t="s">
        <v>275</v>
      </c>
      <c r="M44" t="s">
        <v>275</v>
      </c>
      <c r="N44" t="s">
        <v>275</v>
      </c>
      <c r="O44" t="s">
        <v>402</v>
      </c>
      <c r="P44" t="s">
        <v>402</v>
      </c>
      <c r="Q44" t="s">
        <v>402</v>
      </c>
      <c r="R44" t="s">
        <v>417</v>
      </c>
      <c r="S44">
        <v>516500</v>
      </c>
      <c r="T44">
        <v>3022001</v>
      </c>
      <c r="U44" t="e">
        <f>VLOOKUP(A44,'Drop Down'!C:C,1,FALSE)</f>
        <v>#N/A</v>
      </c>
      <c r="V44" t="s">
        <v>23602</v>
      </c>
    </row>
    <row r="45" spans="1:22" hidden="1" x14ac:dyDescent="0.3">
      <c r="A45">
        <v>3022067</v>
      </c>
      <c r="B45" t="s">
        <v>23848</v>
      </c>
      <c r="D45" s="3" t="s">
        <v>400</v>
      </c>
      <c r="E45" t="s">
        <v>409</v>
      </c>
      <c r="F45" t="s">
        <v>401</v>
      </c>
      <c r="G45">
        <v>3022067</v>
      </c>
      <c r="H45">
        <v>101309</v>
      </c>
      <c r="I45">
        <v>10006373</v>
      </c>
      <c r="J45">
        <v>400065</v>
      </c>
      <c r="K45">
        <v>10118</v>
      </c>
      <c r="L45" t="s">
        <v>402</v>
      </c>
      <c r="M45" t="s">
        <v>275</v>
      </c>
      <c r="N45" t="s">
        <v>275</v>
      </c>
      <c r="O45" t="s">
        <v>402</v>
      </c>
      <c r="P45" t="s">
        <v>402</v>
      </c>
      <c r="Q45" t="s">
        <v>275</v>
      </c>
      <c r="R45" t="s">
        <v>403</v>
      </c>
      <c r="S45">
        <v>543965</v>
      </c>
      <c r="T45">
        <v>3022067</v>
      </c>
      <c r="U45">
        <f>VLOOKUP(A45,'Drop Down'!C:C,1,FALSE)</f>
        <v>3022067</v>
      </c>
      <c r="V45" t="s">
        <v>705</v>
      </c>
    </row>
    <row r="46" spans="1:22" hidden="1" x14ac:dyDescent="0.3">
      <c r="A46">
        <v>3022025</v>
      </c>
      <c r="B46" t="s">
        <v>457</v>
      </c>
      <c r="D46" s="3" t="s">
        <v>400</v>
      </c>
      <c r="E46" t="s">
        <v>409</v>
      </c>
      <c r="F46" t="s">
        <v>401</v>
      </c>
      <c r="G46">
        <v>3022025</v>
      </c>
      <c r="H46">
        <v>101279</v>
      </c>
      <c r="I46">
        <v>10027412</v>
      </c>
      <c r="J46">
        <v>400001</v>
      </c>
      <c r="K46">
        <v>10065</v>
      </c>
      <c r="L46" t="s">
        <v>402</v>
      </c>
      <c r="M46" t="s">
        <v>275</v>
      </c>
      <c r="N46" t="s">
        <v>275</v>
      </c>
      <c r="O46" t="s">
        <v>402</v>
      </c>
      <c r="P46" t="s">
        <v>402</v>
      </c>
      <c r="Q46" t="s">
        <v>402</v>
      </c>
      <c r="R46" t="s">
        <v>411</v>
      </c>
      <c r="S46">
        <v>543965</v>
      </c>
      <c r="T46">
        <v>3022025</v>
      </c>
      <c r="U46">
        <f>VLOOKUP(A46,'Drop Down'!C:C,1,FALSE)</f>
        <v>3022025</v>
      </c>
      <c r="V46" t="s">
        <v>244</v>
      </c>
    </row>
    <row r="47" spans="1:22" hidden="1" x14ac:dyDescent="0.3">
      <c r="A47">
        <v>3022026</v>
      </c>
      <c r="B47" t="s">
        <v>458</v>
      </c>
      <c r="D47" s="3" t="s">
        <v>400</v>
      </c>
      <c r="E47" t="s">
        <v>409</v>
      </c>
      <c r="F47" t="s">
        <v>401</v>
      </c>
      <c r="G47">
        <v>3022026</v>
      </c>
      <c r="H47">
        <v>101280</v>
      </c>
      <c r="I47">
        <v>10007765</v>
      </c>
      <c r="J47">
        <v>400082</v>
      </c>
      <c r="K47">
        <v>10066</v>
      </c>
      <c r="L47" t="s">
        <v>275</v>
      </c>
      <c r="M47" t="s">
        <v>275</v>
      </c>
      <c r="N47" t="s">
        <v>275</v>
      </c>
      <c r="O47" t="s">
        <v>402</v>
      </c>
      <c r="P47" t="s">
        <v>402</v>
      </c>
      <c r="Q47" t="s">
        <v>402</v>
      </c>
      <c r="R47" t="s">
        <v>403</v>
      </c>
      <c r="S47">
        <v>543965</v>
      </c>
      <c r="T47">
        <v>3022026</v>
      </c>
      <c r="U47">
        <f>VLOOKUP(A47,'Drop Down'!C:C,1,FALSE)</f>
        <v>3022026</v>
      </c>
      <c r="V47" t="s">
        <v>706</v>
      </c>
    </row>
    <row r="48" spans="1:22" hidden="1" x14ac:dyDescent="0.3">
      <c r="A48">
        <v>3022028</v>
      </c>
      <c r="B48" t="s">
        <v>459</v>
      </c>
      <c r="D48" s="3" t="s">
        <v>400</v>
      </c>
      <c r="E48" t="s">
        <v>409</v>
      </c>
      <c r="F48" t="s">
        <v>401</v>
      </c>
      <c r="G48">
        <v>3022028</v>
      </c>
      <c r="H48">
        <v>101282</v>
      </c>
      <c r="I48">
        <v>10006049</v>
      </c>
      <c r="J48">
        <v>400067</v>
      </c>
      <c r="K48">
        <v>10068</v>
      </c>
      <c r="L48" t="s">
        <v>402</v>
      </c>
      <c r="M48" t="s">
        <v>275</v>
      </c>
      <c r="N48" t="s">
        <v>402</v>
      </c>
      <c r="O48" t="s">
        <v>402</v>
      </c>
      <c r="P48" t="s">
        <v>402</v>
      </c>
      <c r="Q48" t="s">
        <v>402</v>
      </c>
      <c r="R48" t="s">
        <v>403</v>
      </c>
      <c r="S48">
        <v>543965</v>
      </c>
      <c r="T48">
        <v>3022028</v>
      </c>
      <c r="U48">
        <f>VLOOKUP(A48,'Drop Down'!C:C,1,FALSE)</f>
        <v>3022028</v>
      </c>
      <c r="V48" t="s">
        <v>94</v>
      </c>
    </row>
    <row r="49" spans="1:22" hidden="1" x14ac:dyDescent="0.3">
      <c r="A49">
        <v>3022027</v>
      </c>
      <c r="B49" t="s">
        <v>460</v>
      </c>
      <c r="D49" s="3" t="s">
        <v>400</v>
      </c>
      <c r="E49" t="s">
        <v>409</v>
      </c>
      <c r="F49" t="s">
        <v>401</v>
      </c>
      <c r="G49">
        <v>3022027</v>
      </c>
      <c r="H49">
        <v>101281</v>
      </c>
      <c r="I49">
        <v>10005165</v>
      </c>
      <c r="J49">
        <v>400002</v>
      </c>
      <c r="K49">
        <v>10067</v>
      </c>
      <c r="L49" t="s">
        <v>402</v>
      </c>
      <c r="M49" t="s">
        <v>402</v>
      </c>
      <c r="N49" t="s">
        <v>275</v>
      </c>
      <c r="O49" t="s">
        <v>402</v>
      </c>
      <c r="P49" t="s">
        <v>402</v>
      </c>
      <c r="Q49" t="s">
        <v>402</v>
      </c>
      <c r="R49" t="s">
        <v>403</v>
      </c>
      <c r="S49">
        <v>543965</v>
      </c>
      <c r="T49">
        <v>3022027</v>
      </c>
      <c r="U49">
        <f>VLOOKUP(A49,'Drop Down'!C:C,1,FALSE)</f>
        <v>3022027</v>
      </c>
      <c r="V49" t="s">
        <v>201</v>
      </c>
    </row>
    <row r="50" spans="1:22" hidden="1" x14ac:dyDescent="0.3">
      <c r="A50">
        <v>3022029</v>
      </c>
      <c r="B50" t="s">
        <v>23853</v>
      </c>
      <c r="D50" s="3" t="s">
        <v>400</v>
      </c>
      <c r="E50" t="s">
        <v>409</v>
      </c>
      <c r="F50" t="s">
        <v>401</v>
      </c>
      <c r="G50">
        <v>3022029</v>
      </c>
      <c r="H50">
        <v>101283</v>
      </c>
      <c r="I50">
        <v>10008175</v>
      </c>
      <c r="J50">
        <v>400035</v>
      </c>
      <c r="K50">
        <v>10069</v>
      </c>
      <c r="L50" t="s">
        <v>275</v>
      </c>
      <c r="M50" t="s">
        <v>275</v>
      </c>
      <c r="N50" t="s">
        <v>275</v>
      </c>
      <c r="O50" t="s">
        <v>402</v>
      </c>
      <c r="P50" t="s">
        <v>402</v>
      </c>
      <c r="Q50" t="s">
        <v>402</v>
      </c>
      <c r="R50" t="s">
        <v>403</v>
      </c>
      <c r="S50">
        <v>543965</v>
      </c>
      <c r="T50">
        <v>3022029</v>
      </c>
      <c r="U50">
        <f>VLOOKUP(A50,'Drop Down'!C:C,1,FALSE)</f>
        <v>3022029</v>
      </c>
      <c r="V50" t="s">
        <v>462</v>
      </c>
    </row>
    <row r="51" spans="1:22" hidden="1" x14ac:dyDescent="0.3">
      <c r="A51">
        <v>3022030</v>
      </c>
      <c r="B51" t="s">
        <v>463</v>
      </c>
      <c r="D51" s="3" t="s">
        <v>403</v>
      </c>
      <c r="E51" t="s">
        <v>409</v>
      </c>
      <c r="F51" t="s">
        <v>417</v>
      </c>
      <c r="G51">
        <v>3022030</v>
      </c>
      <c r="H51">
        <v>138649</v>
      </c>
      <c r="I51" s="19"/>
      <c r="J51">
        <v>148347</v>
      </c>
      <c r="K51" t="s">
        <v>417</v>
      </c>
      <c r="L51" t="s">
        <v>402</v>
      </c>
      <c r="M51" t="s">
        <v>275</v>
      </c>
      <c r="N51" t="s">
        <v>275</v>
      </c>
      <c r="O51" t="s">
        <v>402</v>
      </c>
      <c r="P51" t="s">
        <v>402</v>
      </c>
      <c r="Q51" t="s">
        <v>402</v>
      </c>
      <c r="R51" t="s">
        <v>417</v>
      </c>
      <c r="S51">
        <v>516500</v>
      </c>
      <c r="T51">
        <v>3022030</v>
      </c>
      <c r="U51" t="e">
        <f>VLOOKUP(A51,'Drop Down'!C:C,1,FALSE)</f>
        <v>#N/A</v>
      </c>
    </row>
    <row r="52" spans="1:22" hidden="1" x14ac:dyDescent="0.3">
      <c r="A52">
        <v>3023516</v>
      </c>
      <c r="B52" t="s">
        <v>23854</v>
      </c>
      <c r="D52" s="3" t="s">
        <v>400</v>
      </c>
      <c r="E52" t="s">
        <v>409</v>
      </c>
      <c r="F52" t="s">
        <v>410</v>
      </c>
      <c r="G52">
        <v>3023516</v>
      </c>
      <c r="H52">
        <v>130998</v>
      </c>
      <c r="I52">
        <v>10006802</v>
      </c>
      <c r="J52">
        <v>400108</v>
      </c>
      <c r="K52">
        <v>10121</v>
      </c>
      <c r="L52" t="s">
        <v>275</v>
      </c>
      <c r="M52" t="s">
        <v>275</v>
      </c>
      <c r="N52" t="s">
        <v>275</v>
      </c>
      <c r="O52" t="s">
        <v>402</v>
      </c>
      <c r="P52" t="s">
        <v>402</v>
      </c>
      <c r="Q52" t="s">
        <v>402</v>
      </c>
      <c r="R52" t="s">
        <v>403</v>
      </c>
      <c r="S52">
        <v>543965</v>
      </c>
      <c r="T52">
        <v>3023516</v>
      </c>
      <c r="U52">
        <f>VLOOKUP(A52,'Drop Down'!C:C,1,FALSE)</f>
        <v>3023516</v>
      </c>
      <c r="V52" t="s">
        <v>19</v>
      </c>
    </row>
    <row r="53" spans="1:22" hidden="1" x14ac:dyDescent="0.3">
      <c r="A53">
        <v>3022031</v>
      </c>
      <c r="B53" t="s">
        <v>465</v>
      </c>
      <c r="D53" s="3" t="s">
        <v>400</v>
      </c>
      <c r="E53" t="s">
        <v>409</v>
      </c>
      <c r="F53" t="s">
        <v>466</v>
      </c>
      <c r="G53">
        <v>3022031</v>
      </c>
      <c r="H53">
        <v>101285</v>
      </c>
      <c r="I53">
        <v>10008170</v>
      </c>
      <c r="J53">
        <v>400026</v>
      </c>
      <c r="K53">
        <v>10071</v>
      </c>
      <c r="L53" t="s">
        <v>275</v>
      </c>
      <c r="M53" t="s">
        <v>275</v>
      </c>
      <c r="N53" t="s">
        <v>275</v>
      </c>
      <c r="O53" t="s">
        <v>402</v>
      </c>
      <c r="P53" t="s">
        <v>402</v>
      </c>
      <c r="Q53" t="s">
        <v>402</v>
      </c>
      <c r="R53" t="s">
        <v>403</v>
      </c>
      <c r="S53">
        <v>543965</v>
      </c>
      <c r="T53">
        <v>3022031</v>
      </c>
      <c r="U53">
        <f>VLOOKUP(A53,'Drop Down'!C:C,1,FALSE)</f>
        <v>3022031</v>
      </c>
      <c r="V53" t="s">
        <v>707</v>
      </c>
    </row>
    <row r="54" spans="1:22" hidden="1" x14ac:dyDescent="0.3">
      <c r="A54">
        <v>3022032</v>
      </c>
      <c r="B54" t="s">
        <v>148</v>
      </c>
      <c r="D54" s="3" t="s">
        <v>400</v>
      </c>
      <c r="E54" t="s">
        <v>409</v>
      </c>
      <c r="F54" t="s">
        <v>401</v>
      </c>
      <c r="G54">
        <v>3022032</v>
      </c>
      <c r="H54">
        <v>101286</v>
      </c>
      <c r="I54">
        <v>10007226</v>
      </c>
      <c r="J54">
        <v>400084</v>
      </c>
      <c r="K54">
        <v>10072</v>
      </c>
      <c r="L54" t="s">
        <v>275</v>
      </c>
      <c r="M54" t="s">
        <v>275</v>
      </c>
      <c r="N54" t="s">
        <v>275</v>
      </c>
      <c r="O54" t="s">
        <v>402</v>
      </c>
      <c r="P54" t="s">
        <v>402</v>
      </c>
      <c r="Q54" t="s">
        <v>402</v>
      </c>
      <c r="R54" t="s">
        <v>403</v>
      </c>
      <c r="S54">
        <v>543965</v>
      </c>
      <c r="T54">
        <v>3022032</v>
      </c>
      <c r="U54">
        <f>VLOOKUP(A54,'Drop Down'!C:C,1,FALSE)</f>
        <v>3022032</v>
      </c>
      <c r="V54" t="s">
        <v>708</v>
      </c>
    </row>
    <row r="55" spans="1:22" hidden="1" x14ac:dyDescent="0.3">
      <c r="A55">
        <v>3023304</v>
      </c>
      <c r="B55" t="s">
        <v>468</v>
      </c>
      <c r="D55" s="3" t="s">
        <v>400</v>
      </c>
      <c r="E55" t="s">
        <v>409</v>
      </c>
      <c r="F55" t="s">
        <v>410</v>
      </c>
      <c r="G55">
        <v>3023304</v>
      </c>
      <c r="H55">
        <v>101317</v>
      </c>
      <c r="I55">
        <v>10006043</v>
      </c>
      <c r="J55">
        <v>400008</v>
      </c>
      <c r="K55">
        <v>10073</v>
      </c>
      <c r="L55" t="s">
        <v>275</v>
      </c>
      <c r="M55" t="s">
        <v>275</v>
      </c>
      <c r="N55" t="s">
        <v>275</v>
      </c>
      <c r="O55" t="s">
        <v>402</v>
      </c>
      <c r="P55" t="s">
        <v>402</v>
      </c>
      <c r="Q55" t="s">
        <v>402</v>
      </c>
      <c r="R55" t="s">
        <v>403</v>
      </c>
      <c r="S55">
        <v>543965</v>
      </c>
      <c r="T55">
        <v>3023304</v>
      </c>
      <c r="U55">
        <f>VLOOKUP(A55,'Drop Down'!C:C,1,FALSE)</f>
        <v>3023304</v>
      </c>
      <c r="V55" t="s">
        <v>720</v>
      </c>
    </row>
    <row r="56" spans="1:22" hidden="1" x14ac:dyDescent="0.3">
      <c r="A56">
        <v>3022047</v>
      </c>
      <c r="B56" t="s">
        <v>469</v>
      </c>
      <c r="D56" s="3" t="s">
        <v>403</v>
      </c>
      <c r="E56" t="s">
        <v>409</v>
      </c>
      <c r="F56" t="s">
        <v>417</v>
      </c>
      <c r="G56">
        <v>3022047</v>
      </c>
      <c r="H56">
        <v>139817</v>
      </c>
      <c r="I56" s="19"/>
      <c r="J56">
        <v>151702</v>
      </c>
      <c r="K56" t="s">
        <v>417</v>
      </c>
      <c r="L56" t="s">
        <v>275</v>
      </c>
      <c r="M56" t="s">
        <v>275</v>
      </c>
      <c r="N56" t="s">
        <v>275</v>
      </c>
      <c r="O56" t="s">
        <v>402</v>
      </c>
      <c r="P56" t="s">
        <v>402</v>
      </c>
      <c r="Q56" t="s">
        <v>402</v>
      </c>
      <c r="R56" t="s">
        <v>417</v>
      </c>
      <c r="S56">
        <v>516500</v>
      </c>
      <c r="T56">
        <v>3022047</v>
      </c>
      <c r="U56" t="e">
        <f>VLOOKUP(A56,'Drop Down'!C:C,1,FALSE)</f>
        <v>#N/A</v>
      </c>
      <c r="V56" t="s">
        <v>317</v>
      </c>
    </row>
    <row r="57" spans="1:22" hidden="1" x14ac:dyDescent="0.3">
      <c r="A57">
        <v>3023515</v>
      </c>
      <c r="B57" t="s">
        <v>297</v>
      </c>
      <c r="D57" s="3" t="s">
        <v>403</v>
      </c>
      <c r="E57" t="s">
        <v>409</v>
      </c>
      <c r="F57" t="s">
        <v>417</v>
      </c>
      <c r="G57">
        <v>3023515</v>
      </c>
      <c r="H57">
        <v>137303</v>
      </c>
      <c r="I57" s="19"/>
      <c r="J57">
        <v>143982</v>
      </c>
      <c r="K57" t="s">
        <v>417</v>
      </c>
      <c r="L57" t="s">
        <v>275</v>
      </c>
      <c r="M57" t="s">
        <v>275</v>
      </c>
      <c r="N57" t="s">
        <v>275</v>
      </c>
      <c r="O57" t="s">
        <v>402</v>
      </c>
      <c r="P57" t="s">
        <v>402</v>
      </c>
      <c r="Q57" t="s">
        <v>402</v>
      </c>
      <c r="R57" t="s">
        <v>417</v>
      </c>
      <c r="S57">
        <v>516500</v>
      </c>
      <c r="T57">
        <v>3023515</v>
      </c>
      <c r="U57" t="e">
        <f>VLOOKUP(A57,'Drop Down'!C:C,1,FALSE)</f>
        <v>#N/A</v>
      </c>
      <c r="V57" t="s">
        <v>297</v>
      </c>
    </row>
    <row r="58" spans="1:22" hidden="1" x14ac:dyDescent="0.3">
      <c r="A58">
        <v>3022036</v>
      </c>
      <c r="B58" t="s">
        <v>175</v>
      </c>
      <c r="D58" s="3" t="s">
        <v>400</v>
      </c>
      <c r="E58" t="s">
        <v>409</v>
      </c>
      <c r="F58" t="s">
        <v>401</v>
      </c>
      <c r="G58">
        <v>3022036</v>
      </c>
      <c r="H58">
        <v>101289</v>
      </c>
      <c r="I58">
        <v>10007060</v>
      </c>
      <c r="J58">
        <v>400046</v>
      </c>
      <c r="K58">
        <v>10074</v>
      </c>
      <c r="L58" t="s">
        <v>275</v>
      </c>
      <c r="M58" t="s">
        <v>275</v>
      </c>
      <c r="N58" t="s">
        <v>275</v>
      </c>
      <c r="O58" t="s">
        <v>402</v>
      </c>
      <c r="P58" t="s">
        <v>402</v>
      </c>
      <c r="Q58" t="s">
        <v>275</v>
      </c>
      <c r="R58" t="s">
        <v>403</v>
      </c>
      <c r="S58">
        <v>543965</v>
      </c>
      <c r="T58">
        <v>3022036</v>
      </c>
      <c r="U58">
        <f>VLOOKUP(A58,'Drop Down'!C:C,1,FALSE)</f>
        <v>3022036</v>
      </c>
      <c r="V58" t="s">
        <v>709</v>
      </c>
    </row>
    <row r="59" spans="1:22" hidden="1" x14ac:dyDescent="0.3">
      <c r="A59">
        <v>3022037</v>
      </c>
      <c r="B59" t="s">
        <v>23855</v>
      </c>
      <c r="D59" s="3" t="s">
        <v>400</v>
      </c>
      <c r="E59" t="s">
        <v>409</v>
      </c>
      <c r="F59" t="s">
        <v>401</v>
      </c>
      <c r="G59">
        <v>3022037</v>
      </c>
      <c r="H59">
        <v>101290</v>
      </c>
      <c r="I59">
        <v>10007061</v>
      </c>
      <c r="J59">
        <v>400030</v>
      </c>
      <c r="K59">
        <v>10075</v>
      </c>
      <c r="L59" t="s">
        <v>275</v>
      </c>
      <c r="M59" t="s">
        <v>275</v>
      </c>
      <c r="N59" t="s">
        <v>275</v>
      </c>
      <c r="O59" t="s">
        <v>402</v>
      </c>
      <c r="P59" t="s">
        <v>402</v>
      </c>
      <c r="Q59" t="s">
        <v>402</v>
      </c>
      <c r="R59" t="s">
        <v>403</v>
      </c>
      <c r="S59">
        <v>543965</v>
      </c>
      <c r="T59">
        <v>3022037</v>
      </c>
      <c r="U59">
        <f>VLOOKUP(A59,'Drop Down'!C:C,1,FALSE)</f>
        <v>3022037</v>
      </c>
      <c r="V59" t="s">
        <v>471</v>
      </c>
    </row>
    <row r="60" spans="1:22" hidden="1" x14ac:dyDescent="0.3">
      <c r="A60">
        <v>3023523</v>
      </c>
      <c r="B60" t="s">
        <v>909</v>
      </c>
      <c r="D60" s="3" t="s">
        <v>400</v>
      </c>
      <c r="E60" t="s">
        <v>409</v>
      </c>
      <c r="F60" t="s">
        <v>401</v>
      </c>
      <c r="G60">
        <v>3023523</v>
      </c>
      <c r="H60">
        <v>135226</v>
      </c>
      <c r="I60">
        <v>10007063</v>
      </c>
      <c r="J60">
        <v>400130</v>
      </c>
      <c r="K60">
        <v>11093</v>
      </c>
      <c r="L60" t="s">
        <v>275</v>
      </c>
      <c r="M60" t="s">
        <v>275</v>
      </c>
      <c r="N60" t="s">
        <v>275</v>
      </c>
      <c r="O60" t="s">
        <v>402</v>
      </c>
      <c r="P60" t="s">
        <v>402</v>
      </c>
      <c r="Q60" t="s">
        <v>402</v>
      </c>
      <c r="R60" t="s">
        <v>444</v>
      </c>
      <c r="S60">
        <v>543965</v>
      </c>
      <c r="T60">
        <v>3023523</v>
      </c>
      <c r="U60">
        <f>VLOOKUP(A60,'Drop Down'!C:C,1,FALSE)</f>
        <v>3023523</v>
      </c>
      <c r="V60" t="s">
        <v>203</v>
      </c>
    </row>
    <row r="61" spans="1:22" hidden="1" x14ac:dyDescent="0.3">
      <c r="A61">
        <v>3025948</v>
      </c>
      <c r="B61" t="s">
        <v>473</v>
      </c>
      <c r="D61" s="3" t="s">
        <v>400</v>
      </c>
      <c r="E61" t="s">
        <v>409</v>
      </c>
      <c r="F61" t="s">
        <v>410</v>
      </c>
      <c r="G61">
        <v>3025948</v>
      </c>
      <c r="H61">
        <v>101376</v>
      </c>
      <c r="I61">
        <v>10006913</v>
      </c>
      <c r="J61">
        <v>400112</v>
      </c>
      <c r="K61">
        <v>10125</v>
      </c>
      <c r="L61" t="s">
        <v>275</v>
      </c>
      <c r="M61" t="s">
        <v>275</v>
      </c>
      <c r="N61" t="s">
        <v>275</v>
      </c>
      <c r="O61" t="s">
        <v>402</v>
      </c>
      <c r="P61" t="s">
        <v>402</v>
      </c>
      <c r="Q61" t="s">
        <v>402</v>
      </c>
      <c r="R61" t="s">
        <v>444</v>
      </c>
      <c r="S61">
        <v>543965</v>
      </c>
      <c r="T61">
        <v>3025948</v>
      </c>
      <c r="U61">
        <f>VLOOKUP(A61,'Drop Down'!C:C,1,FALSE)</f>
        <v>3025948</v>
      </c>
      <c r="V61" t="s">
        <v>742</v>
      </c>
    </row>
    <row r="62" spans="1:22" hidden="1" x14ac:dyDescent="0.3">
      <c r="A62">
        <v>3025949</v>
      </c>
      <c r="B62" t="s">
        <v>23856</v>
      </c>
      <c r="D62" s="3" t="s">
        <v>400</v>
      </c>
      <c r="E62" t="s">
        <v>409</v>
      </c>
      <c r="F62" t="s">
        <v>410</v>
      </c>
      <c r="G62">
        <v>3025949</v>
      </c>
      <c r="H62">
        <v>131359</v>
      </c>
      <c r="I62">
        <v>10007662</v>
      </c>
      <c r="J62">
        <v>400110</v>
      </c>
      <c r="K62">
        <v>10126</v>
      </c>
      <c r="L62" t="s">
        <v>275</v>
      </c>
      <c r="M62" t="s">
        <v>275</v>
      </c>
      <c r="N62" t="s">
        <v>275</v>
      </c>
      <c r="O62" t="s">
        <v>402</v>
      </c>
      <c r="P62" t="s">
        <v>402</v>
      </c>
      <c r="Q62" t="s">
        <v>402</v>
      </c>
      <c r="R62" t="s">
        <v>444</v>
      </c>
      <c r="S62">
        <v>543965</v>
      </c>
      <c r="T62">
        <v>3025949</v>
      </c>
      <c r="U62">
        <f>VLOOKUP(A62,'Drop Down'!C:C,1,FALSE)</f>
        <v>3025949</v>
      </c>
      <c r="V62" t="s">
        <v>85</v>
      </c>
    </row>
    <row r="63" spans="1:22" hidden="1" x14ac:dyDescent="0.3">
      <c r="A63">
        <v>3023513</v>
      </c>
      <c r="B63" t="s">
        <v>475</v>
      </c>
      <c r="D63" s="3" t="s">
        <v>400</v>
      </c>
      <c r="E63" t="s">
        <v>409</v>
      </c>
      <c r="F63" t="s">
        <v>410</v>
      </c>
      <c r="G63">
        <v>3023513</v>
      </c>
      <c r="H63">
        <v>101341</v>
      </c>
      <c r="I63">
        <v>10004701</v>
      </c>
      <c r="J63">
        <v>400007</v>
      </c>
      <c r="K63">
        <v>10114</v>
      </c>
      <c r="L63" t="s">
        <v>275</v>
      </c>
      <c r="M63" t="s">
        <v>275</v>
      </c>
      <c r="N63" t="s">
        <v>275</v>
      </c>
      <c r="O63" t="s">
        <v>402</v>
      </c>
      <c r="P63" t="s">
        <v>402</v>
      </c>
      <c r="Q63" t="s">
        <v>402</v>
      </c>
      <c r="R63" t="s">
        <v>403</v>
      </c>
      <c r="S63">
        <v>543965</v>
      </c>
      <c r="T63">
        <v>3023513</v>
      </c>
      <c r="U63">
        <f>VLOOKUP(A63,'Drop Down'!C:C,1,FALSE)</f>
        <v>3023513</v>
      </c>
      <c r="V63" t="s">
        <v>739</v>
      </c>
    </row>
    <row r="64" spans="1:22" s="381" customFormat="1" hidden="1" x14ac:dyDescent="0.3">
      <c r="A64" s="381">
        <v>3022061</v>
      </c>
      <c r="B64" s="381" t="s">
        <v>476</v>
      </c>
      <c r="D64" s="382" t="s">
        <v>400</v>
      </c>
      <c r="E64" s="381" t="s">
        <v>409</v>
      </c>
      <c r="F64" s="381" t="s">
        <v>410</v>
      </c>
      <c r="G64" s="381">
        <v>3022061</v>
      </c>
      <c r="H64" s="381">
        <v>150274</v>
      </c>
      <c r="I64" s="381">
        <v>10004701</v>
      </c>
      <c r="J64" s="381">
        <v>400007</v>
      </c>
      <c r="K64" s="381">
        <v>10114</v>
      </c>
      <c r="L64" s="381" t="s">
        <v>275</v>
      </c>
      <c r="M64" s="381" t="s">
        <v>275</v>
      </c>
      <c r="N64" s="381" t="s">
        <v>275</v>
      </c>
      <c r="O64" s="381" t="s">
        <v>402</v>
      </c>
      <c r="P64" s="381" t="s">
        <v>402</v>
      </c>
      <c r="Q64" s="381" t="s">
        <v>402</v>
      </c>
      <c r="T64" s="381">
        <v>3022061</v>
      </c>
      <c r="U64" s="381" t="e">
        <f>VLOOKUP(A64,'Drop Down'!C:C,1,FALSE)</f>
        <v>#N/A</v>
      </c>
      <c r="V64" s="381" t="s">
        <v>476</v>
      </c>
    </row>
    <row r="65" spans="1:22" hidden="1" x14ac:dyDescent="0.3">
      <c r="A65">
        <v>3022048</v>
      </c>
      <c r="B65" t="s">
        <v>477</v>
      </c>
      <c r="D65" s="3" t="s">
        <v>403</v>
      </c>
      <c r="E65" t="s">
        <v>409</v>
      </c>
      <c r="F65" t="s">
        <v>417</v>
      </c>
      <c r="G65">
        <v>3022048</v>
      </c>
      <c r="H65">
        <v>140601</v>
      </c>
      <c r="I65" s="19"/>
      <c r="J65">
        <v>155126</v>
      </c>
      <c r="K65" t="s">
        <v>417</v>
      </c>
      <c r="L65" t="s">
        <v>275</v>
      </c>
      <c r="M65" t="s">
        <v>275</v>
      </c>
      <c r="N65" t="s">
        <v>275</v>
      </c>
      <c r="O65" t="s">
        <v>402</v>
      </c>
      <c r="P65" t="s">
        <v>402</v>
      </c>
      <c r="Q65" t="s">
        <v>402</v>
      </c>
      <c r="R65" t="s">
        <v>417</v>
      </c>
      <c r="S65">
        <v>516500</v>
      </c>
      <c r="T65">
        <v>3022048</v>
      </c>
      <c r="U65" t="e">
        <f>VLOOKUP(A65,'Drop Down'!C:C,1,FALSE)</f>
        <v>#N/A</v>
      </c>
      <c r="V65" t="s">
        <v>327</v>
      </c>
    </row>
    <row r="66" spans="1:22" hidden="1" x14ac:dyDescent="0.3">
      <c r="A66">
        <v>3023305</v>
      </c>
      <c r="B66" t="s">
        <v>23857</v>
      </c>
      <c r="D66" s="3" t="s">
        <v>400</v>
      </c>
      <c r="E66" t="s">
        <v>409</v>
      </c>
      <c r="F66" t="s">
        <v>410</v>
      </c>
      <c r="G66">
        <v>3023305</v>
      </c>
      <c r="H66">
        <v>101318</v>
      </c>
      <c r="I66">
        <v>10007576</v>
      </c>
      <c r="J66">
        <v>400086</v>
      </c>
      <c r="K66">
        <v>10078</v>
      </c>
      <c r="L66" t="s">
        <v>402</v>
      </c>
      <c r="M66" t="s">
        <v>275</v>
      </c>
      <c r="N66" t="s">
        <v>275</v>
      </c>
      <c r="O66" t="s">
        <v>402</v>
      </c>
      <c r="P66" t="s">
        <v>402</v>
      </c>
      <c r="Q66" t="s">
        <v>402</v>
      </c>
      <c r="R66" t="s">
        <v>403</v>
      </c>
      <c r="S66">
        <v>543965</v>
      </c>
      <c r="T66">
        <v>3023305</v>
      </c>
      <c r="U66" t="e">
        <f>VLOOKUP(A66,'Drop Down'!C:C,1,FALSE)</f>
        <v>#N/A</v>
      </c>
      <c r="V66" t="s">
        <v>721</v>
      </c>
    </row>
    <row r="67" spans="1:22" hidden="1" x14ac:dyDescent="0.3">
      <c r="A67">
        <v>3022042</v>
      </c>
      <c r="B67" t="s">
        <v>479</v>
      </c>
      <c r="D67" s="3" t="s">
        <v>400</v>
      </c>
      <c r="E67" t="s">
        <v>409</v>
      </c>
      <c r="F67" t="s">
        <v>401</v>
      </c>
      <c r="G67">
        <v>3022042</v>
      </c>
      <c r="H67">
        <v>101293</v>
      </c>
      <c r="I67">
        <v>10007064</v>
      </c>
      <c r="J67">
        <v>400048</v>
      </c>
      <c r="K67">
        <v>10079</v>
      </c>
      <c r="L67" t="s">
        <v>402</v>
      </c>
      <c r="M67" t="s">
        <v>275</v>
      </c>
      <c r="N67" t="s">
        <v>275</v>
      </c>
      <c r="O67" t="s">
        <v>402</v>
      </c>
      <c r="P67" t="s">
        <v>402</v>
      </c>
      <c r="Q67" t="s">
        <v>402</v>
      </c>
      <c r="R67" t="s">
        <v>424</v>
      </c>
      <c r="S67">
        <v>543965</v>
      </c>
      <c r="T67">
        <v>3022042</v>
      </c>
      <c r="U67">
        <f>VLOOKUP(A67,'Drop Down'!C:C,1,FALSE)</f>
        <v>3022042</v>
      </c>
      <c r="V67" t="s">
        <v>710</v>
      </c>
    </row>
    <row r="68" spans="1:22" hidden="1" x14ac:dyDescent="0.3">
      <c r="A68">
        <v>3022044</v>
      </c>
      <c r="B68" t="s">
        <v>480</v>
      </c>
      <c r="D68" s="3" t="s">
        <v>400</v>
      </c>
      <c r="E68" t="s">
        <v>409</v>
      </c>
      <c r="F68" t="s">
        <v>401</v>
      </c>
      <c r="G68">
        <v>3022044</v>
      </c>
      <c r="H68">
        <v>101295</v>
      </c>
      <c r="I68">
        <v>10006046</v>
      </c>
      <c r="J68">
        <v>400088</v>
      </c>
      <c r="K68">
        <v>10080</v>
      </c>
      <c r="L68" t="s">
        <v>402</v>
      </c>
      <c r="M68" t="s">
        <v>275</v>
      </c>
      <c r="N68" t="s">
        <v>402</v>
      </c>
      <c r="O68" t="s">
        <v>402</v>
      </c>
      <c r="P68" t="s">
        <v>402</v>
      </c>
      <c r="Q68" t="s">
        <v>402</v>
      </c>
      <c r="R68" t="s">
        <v>403</v>
      </c>
      <c r="S68">
        <v>543965</v>
      </c>
      <c r="T68">
        <v>3022044</v>
      </c>
      <c r="U68" t="e">
        <f>VLOOKUP(A68,'Drop Down'!C:C,1,FALSE)</f>
        <v>#N/A</v>
      </c>
      <c r="V68" t="s">
        <v>109</v>
      </c>
    </row>
    <row r="69" spans="1:22" hidden="1" x14ac:dyDescent="0.3">
      <c r="A69">
        <v>3022043</v>
      </c>
      <c r="B69" t="s">
        <v>481</v>
      </c>
      <c r="D69" s="3" t="s">
        <v>400</v>
      </c>
      <c r="E69" t="s">
        <v>409</v>
      </c>
      <c r="F69" t="s">
        <v>401</v>
      </c>
      <c r="G69">
        <v>3022043</v>
      </c>
      <c r="H69">
        <v>101294</v>
      </c>
      <c r="I69">
        <v>10006046</v>
      </c>
      <c r="J69">
        <v>400088</v>
      </c>
      <c r="K69">
        <v>10080</v>
      </c>
      <c r="L69" t="s">
        <v>402</v>
      </c>
      <c r="M69" t="s">
        <v>402</v>
      </c>
      <c r="N69" t="s">
        <v>275</v>
      </c>
      <c r="O69" t="s">
        <v>402</v>
      </c>
      <c r="P69" t="s">
        <v>402</v>
      </c>
      <c r="Q69" t="s">
        <v>402</v>
      </c>
      <c r="R69" t="s">
        <v>403</v>
      </c>
      <c r="S69">
        <v>543965</v>
      </c>
      <c r="T69">
        <v>3022043</v>
      </c>
      <c r="U69" t="e">
        <f>VLOOKUP(A69,'Drop Down'!C:C,1,FALSE)</f>
        <v>#N/A</v>
      </c>
      <c r="V69" t="s">
        <v>198</v>
      </c>
    </row>
    <row r="70" spans="1:22" hidden="1" x14ac:dyDescent="0.3">
      <c r="A70">
        <v>3022053</v>
      </c>
      <c r="B70" t="s">
        <v>23858</v>
      </c>
      <c r="D70" s="3" t="s">
        <v>400</v>
      </c>
      <c r="E70" t="s">
        <v>409</v>
      </c>
      <c r="F70" t="s">
        <v>410</v>
      </c>
      <c r="G70">
        <v>3022053</v>
      </c>
      <c r="H70">
        <v>146803</v>
      </c>
      <c r="I70" s="19"/>
      <c r="J70">
        <v>158733</v>
      </c>
      <c r="K70">
        <v>10113</v>
      </c>
      <c r="L70" t="s">
        <v>275</v>
      </c>
      <c r="M70" t="s">
        <v>275</v>
      </c>
      <c r="N70" t="s">
        <v>275</v>
      </c>
      <c r="O70" t="s">
        <v>402</v>
      </c>
      <c r="P70" t="s">
        <v>402</v>
      </c>
      <c r="Q70" t="s">
        <v>402</v>
      </c>
      <c r="R70" t="s">
        <v>444</v>
      </c>
      <c r="S70">
        <v>543965</v>
      </c>
      <c r="T70">
        <v>3022053</v>
      </c>
      <c r="U70">
        <f>VLOOKUP(A70,'Drop Down'!C:C,1,FALSE)</f>
        <v>3022053</v>
      </c>
      <c r="V70" t="s">
        <v>31</v>
      </c>
    </row>
    <row r="71" spans="1:22" hidden="1" x14ac:dyDescent="0.3">
      <c r="A71">
        <v>3022045</v>
      </c>
      <c r="B71" t="s">
        <v>483</v>
      </c>
      <c r="D71" s="3" t="s">
        <v>400</v>
      </c>
      <c r="E71" t="s">
        <v>409</v>
      </c>
      <c r="F71" t="s">
        <v>401</v>
      </c>
      <c r="G71">
        <v>3022045</v>
      </c>
      <c r="H71">
        <v>101296</v>
      </c>
      <c r="I71">
        <v>10006042</v>
      </c>
      <c r="J71">
        <v>400089</v>
      </c>
      <c r="K71">
        <v>10082</v>
      </c>
      <c r="L71" t="s">
        <v>275</v>
      </c>
      <c r="M71" t="s">
        <v>275</v>
      </c>
      <c r="N71" t="s">
        <v>275</v>
      </c>
      <c r="O71" t="s">
        <v>402</v>
      </c>
      <c r="P71" t="s">
        <v>402</v>
      </c>
      <c r="Q71" t="s">
        <v>402</v>
      </c>
      <c r="R71" t="s">
        <v>403</v>
      </c>
      <c r="S71">
        <v>543965</v>
      </c>
      <c r="T71">
        <v>3022045</v>
      </c>
      <c r="U71">
        <f>VLOOKUP(A71,'Drop Down'!C:C,1,FALSE)</f>
        <v>3022045</v>
      </c>
      <c r="V71" t="s">
        <v>711</v>
      </c>
    </row>
    <row r="72" spans="1:22" hidden="1" x14ac:dyDescent="0.3">
      <c r="A72">
        <v>3023514</v>
      </c>
      <c r="B72" t="s">
        <v>420</v>
      </c>
      <c r="D72" s="3" t="s">
        <v>400</v>
      </c>
      <c r="E72" t="s">
        <v>409</v>
      </c>
      <c r="F72" t="s">
        <v>410</v>
      </c>
      <c r="G72">
        <v>3023514</v>
      </c>
      <c r="H72">
        <v>101342</v>
      </c>
      <c r="I72">
        <v>10007147</v>
      </c>
      <c r="J72">
        <v>400107</v>
      </c>
      <c r="K72">
        <v>10117</v>
      </c>
      <c r="L72" t="s">
        <v>402</v>
      </c>
      <c r="M72" t="s">
        <v>402</v>
      </c>
      <c r="N72" t="s">
        <v>275</v>
      </c>
      <c r="O72" t="s">
        <v>402</v>
      </c>
      <c r="P72" t="s">
        <v>402</v>
      </c>
      <c r="Q72" t="s">
        <v>402</v>
      </c>
      <c r="R72" t="s">
        <v>403</v>
      </c>
      <c r="S72">
        <v>543965</v>
      </c>
      <c r="T72">
        <v>3023514</v>
      </c>
      <c r="U72">
        <f>VLOOKUP(A72,'Drop Down'!C:C,1,FALSE)</f>
        <v>3023514</v>
      </c>
      <c r="V72" t="s">
        <v>58</v>
      </c>
    </row>
    <row r="73" spans="1:22" hidden="1" x14ac:dyDescent="0.3">
      <c r="A73">
        <v>3025201</v>
      </c>
      <c r="B73" t="s">
        <v>23860</v>
      </c>
      <c r="D73" s="3" t="s">
        <v>403</v>
      </c>
      <c r="E73" t="s">
        <v>409</v>
      </c>
      <c r="F73" t="s">
        <v>466</v>
      </c>
      <c r="G73">
        <v>3025201</v>
      </c>
      <c r="H73">
        <v>101356</v>
      </c>
      <c r="I73">
        <v>10006718</v>
      </c>
      <c r="J73">
        <v>400021</v>
      </c>
      <c r="K73">
        <v>10084</v>
      </c>
      <c r="L73" t="s">
        <v>402</v>
      </c>
      <c r="M73" t="s">
        <v>275</v>
      </c>
      <c r="N73" t="s">
        <v>275</v>
      </c>
      <c r="O73" t="s">
        <v>402</v>
      </c>
      <c r="P73" t="s">
        <v>402</v>
      </c>
      <c r="Q73" t="s">
        <v>402</v>
      </c>
      <c r="R73" t="s">
        <v>444</v>
      </c>
      <c r="S73">
        <v>543965</v>
      </c>
      <c r="T73">
        <v>3025201</v>
      </c>
      <c r="U73" t="e">
        <f>VLOOKUP(A73,'Drop Down'!C:C,1,FALSE)</f>
        <v>#N/A</v>
      </c>
      <c r="V73" t="s">
        <v>487</v>
      </c>
    </row>
    <row r="74" spans="1:22" hidden="1" x14ac:dyDescent="0.3">
      <c r="A74">
        <v>3023501</v>
      </c>
      <c r="B74" t="s">
        <v>23861</v>
      </c>
      <c r="D74" s="3" t="s">
        <v>400</v>
      </c>
      <c r="E74" t="s">
        <v>409</v>
      </c>
      <c r="F74" t="s">
        <v>410</v>
      </c>
      <c r="G74">
        <v>3023501</v>
      </c>
      <c r="H74">
        <v>101331</v>
      </c>
      <c r="I74">
        <v>10006044</v>
      </c>
      <c r="J74">
        <v>400003</v>
      </c>
      <c r="K74">
        <v>10085</v>
      </c>
      <c r="L74" t="s">
        <v>275</v>
      </c>
      <c r="M74" t="s">
        <v>275</v>
      </c>
      <c r="N74" t="s">
        <v>275</v>
      </c>
      <c r="O74" t="s">
        <v>402</v>
      </c>
      <c r="P74" t="s">
        <v>402</v>
      </c>
      <c r="Q74" t="s">
        <v>402</v>
      </c>
      <c r="R74" t="s">
        <v>403</v>
      </c>
      <c r="S74">
        <v>543965</v>
      </c>
      <c r="T74">
        <v>3023501</v>
      </c>
      <c r="U74">
        <f>VLOOKUP(A74,'Drop Down'!C:C,1,FALSE)</f>
        <v>3023501</v>
      </c>
      <c r="V74" t="s">
        <v>732</v>
      </c>
    </row>
    <row r="75" spans="1:22" hidden="1" x14ac:dyDescent="0.3">
      <c r="A75">
        <v>3022078</v>
      </c>
      <c r="B75" t="s">
        <v>23862</v>
      </c>
      <c r="D75" s="3" t="s">
        <v>400</v>
      </c>
      <c r="E75" t="s">
        <v>409</v>
      </c>
      <c r="F75" t="s">
        <v>410</v>
      </c>
      <c r="G75">
        <v>3022078</v>
      </c>
      <c r="H75">
        <v>133364</v>
      </c>
      <c r="I75">
        <v>10007235</v>
      </c>
      <c r="J75">
        <v>400014</v>
      </c>
      <c r="K75">
        <v>10129</v>
      </c>
      <c r="L75" t="s">
        <v>402</v>
      </c>
      <c r="M75" t="s">
        <v>275</v>
      </c>
      <c r="N75" t="s">
        <v>275</v>
      </c>
      <c r="O75" t="s">
        <v>402</v>
      </c>
      <c r="P75" t="s">
        <v>402</v>
      </c>
      <c r="Q75" t="s">
        <v>402</v>
      </c>
      <c r="R75" t="s">
        <v>403</v>
      </c>
      <c r="S75">
        <v>543965</v>
      </c>
      <c r="T75">
        <v>3022078</v>
      </c>
      <c r="U75">
        <f>VLOOKUP(A75,'Drop Down'!C:C,1,FALSE)</f>
        <v>3022078</v>
      </c>
      <c r="V75" t="s">
        <v>716</v>
      </c>
    </row>
    <row r="76" spans="1:22" hidden="1" x14ac:dyDescent="0.3">
      <c r="A76">
        <v>3022038</v>
      </c>
      <c r="B76" t="s">
        <v>910</v>
      </c>
      <c r="D76" s="3" t="s">
        <v>403</v>
      </c>
      <c r="E76" t="s">
        <v>409</v>
      </c>
      <c r="F76" t="s">
        <v>417</v>
      </c>
      <c r="G76">
        <v>3022038</v>
      </c>
      <c r="H76">
        <v>139633</v>
      </c>
      <c r="I76" s="19"/>
      <c r="J76">
        <v>152217</v>
      </c>
      <c r="K76" t="s">
        <v>417</v>
      </c>
      <c r="L76" t="s">
        <v>275</v>
      </c>
      <c r="M76" t="s">
        <v>275</v>
      </c>
      <c r="N76" t="s">
        <v>275</v>
      </c>
      <c r="O76" t="s">
        <v>402</v>
      </c>
      <c r="P76" t="s">
        <v>402</v>
      </c>
      <c r="Q76" t="s">
        <v>402</v>
      </c>
      <c r="R76" t="s">
        <v>417</v>
      </c>
      <c r="S76">
        <v>516500</v>
      </c>
      <c r="T76">
        <v>3022038</v>
      </c>
      <c r="U76" t="e">
        <f>VLOOKUP(A76,'Drop Down'!C:C,1,FALSE)</f>
        <v>#N/A</v>
      </c>
      <c r="V76" t="s">
        <v>23605</v>
      </c>
    </row>
    <row r="77" spans="1:22" hidden="1" x14ac:dyDescent="0.3">
      <c r="A77">
        <v>3022071</v>
      </c>
      <c r="B77" t="s">
        <v>492</v>
      </c>
      <c r="D77" s="3" t="s">
        <v>400</v>
      </c>
      <c r="E77" t="s">
        <v>409</v>
      </c>
      <c r="F77" t="s">
        <v>401</v>
      </c>
      <c r="G77">
        <v>3022071</v>
      </c>
      <c r="H77">
        <v>101312</v>
      </c>
      <c r="I77">
        <v>10004332</v>
      </c>
      <c r="J77">
        <v>400012</v>
      </c>
      <c r="K77">
        <v>10086</v>
      </c>
      <c r="L77" t="s">
        <v>275</v>
      </c>
      <c r="M77" t="s">
        <v>275</v>
      </c>
      <c r="N77" t="s">
        <v>402</v>
      </c>
      <c r="O77" t="s">
        <v>402</v>
      </c>
      <c r="P77" t="s">
        <v>402</v>
      </c>
      <c r="Q77" t="s">
        <v>402</v>
      </c>
      <c r="R77" t="s">
        <v>411</v>
      </c>
      <c r="S77">
        <v>543965</v>
      </c>
      <c r="T77">
        <v>3022071</v>
      </c>
      <c r="U77" t="e">
        <f>VLOOKUP(A77,'Drop Down'!C:C,1,FALSE)</f>
        <v>#N/A</v>
      </c>
      <c r="V77" t="s">
        <v>714</v>
      </c>
    </row>
    <row r="78" spans="1:22" hidden="1" x14ac:dyDescent="0.3">
      <c r="A78">
        <v>3022072</v>
      </c>
      <c r="B78" t="s">
        <v>23863</v>
      </c>
      <c r="D78" s="3" t="s">
        <v>400</v>
      </c>
      <c r="E78" t="s">
        <v>409</v>
      </c>
      <c r="F78" t="s">
        <v>401</v>
      </c>
      <c r="G78">
        <v>3022072</v>
      </c>
      <c r="H78">
        <v>101313</v>
      </c>
      <c r="I78">
        <v>10004332</v>
      </c>
      <c r="J78">
        <v>400012</v>
      </c>
      <c r="K78">
        <v>10086</v>
      </c>
      <c r="L78" t="s">
        <v>402</v>
      </c>
      <c r="M78" t="s">
        <v>402</v>
      </c>
      <c r="N78" t="s">
        <v>275</v>
      </c>
      <c r="O78" t="s">
        <v>402</v>
      </c>
      <c r="P78" t="s">
        <v>402</v>
      </c>
      <c r="Q78" t="s">
        <v>402</v>
      </c>
      <c r="R78" t="s">
        <v>444</v>
      </c>
      <c r="S78">
        <v>543965</v>
      </c>
      <c r="T78">
        <v>3022072</v>
      </c>
      <c r="U78" t="e">
        <f>VLOOKUP(A78,'Drop Down'!C:C,1,FALSE)</f>
        <v>#N/A</v>
      </c>
      <c r="V78" t="s">
        <v>52</v>
      </c>
    </row>
    <row r="79" spans="1:22" hidden="1" x14ac:dyDescent="0.3">
      <c r="A79">
        <v>3022004</v>
      </c>
      <c r="B79" t="s">
        <v>23864</v>
      </c>
      <c r="D79" s="3" t="s">
        <v>403</v>
      </c>
      <c r="E79" t="s">
        <v>409</v>
      </c>
      <c r="F79" t="s">
        <v>416</v>
      </c>
      <c r="G79">
        <v>3022004</v>
      </c>
      <c r="H79">
        <v>138272</v>
      </c>
      <c r="I79" s="19"/>
      <c r="J79">
        <v>155029</v>
      </c>
      <c r="K79" t="s">
        <v>417</v>
      </c>
      <c r="L79" t="s">
        <v>402</v>
      </c>
      <c r="M79" t="s">
        <v>275</v>
      </c>
      <c r="N79" t="s">
        <v>275</v>
      </c>
      <c r="O79" t="s">
        <v>402</v>
      </c>
      <c r="P79" t="s">
        <v>402</v>
      </c>
      <c r="Q79" t="s">
        <v>402</v>
      </c>
      <c r="R79" t="s">
        <v>417</v>
      </c>
      <c r="S79">
        <v>516500</v>
      </c>
      <c r="T79">
        <v>3022004</v>
      </c>
      <c r="U79" t="e">
        <f>VLOOKUP(A79,'Drop Down'!C:C,1,FALSE)</f>
        <v>#N/A</v>
      </c>
      <c r="V79" t="s">
        <v>325</v>
      </c>
    </row>
    <row r="80" spans="1:22" hidden="1" x14ac:dyDescent="0.3">
      <c r="A80">
        <v>3023512</v>
      </c>
      <c r="B80" t="s">
        <v>495</v>
      </c>
      <c r="D80" s="3" t="s">
        <v>400</v>
      </c>
      <c r="E80" t="s">
        <v>409</v>
      </c>
      <c r="F80" t="s">
        <v>410</v>
      </c>
      <c r="G80">
        <v>3023512</v>
      </c>
      <c r="H80">
        <v>101340</v>
      </c>
      <c r="I80">
        <v>10005964</v>
      </c>
      <c r="J80">
        <v>400093</v>
      </c>
      <c r="K80">
        <v>10112</v>
      </c>
      <c r="L80" t="s">
        <v>275</v>
      </c>
      <c r="M80" t="s">
        <v>275</v>
      </c>
      <c r="N80" t="s">
        <v>275</v>
      </c>
      <c r="O80" t="s">
        <v>402</v>
      </c>
      <c r="P80" t="s">
        <v>402</v>
      </c>
      <c r="Q80" t="s">
        <v>402</v>
      </c>
      <c r="R80" t="s">
        <v>424</v>
      </c>
      <c r="S80">
        <v>543965</v>
      </c>
      <c r="T80">
        <v>3023512</v>
      </c>
      <c r="U80">
        <f>VLOOKUP(A80,'Drop Down'!C:C,1,FALSE)</f>
        <v>3023512</v>
      </c>
      <c r="V80" t="s">
        <v>738</v>
      </c>
    </row>
    <row r="81" spans="1:22" hidden="1" x14ac:dyDescent="0.3">
      <c r="A81">
        <v>3022041</v>
      </c>
      <c r="B81" t="s">
        <v>496</v>
      </c>
      <c r="D81" s="3" t="s">
        <v>403</v>
      </c>
      <c r="E81" t="s">
        <v>409</v>
      </c>
      <c r="F81" t="s">
        <v>417</v>
      </c>
      <c r="G81">
        <v>3022041</v>
      </c>
      <c r="H81">
        <v>139727</v>
      </c>
      <c r="I81" s="19"/>
      <c r="J81">
        <v>160025</v>
      </c>
      <c r="K81">
        <v>11381</v>
      </c>
      <c r="L81" t="s">
        <v>402</v>
      </c>
      <c r="M81" t="s">
        <v>275</v>
      </c>
      <c r="N81" t="s">
        <v>275</v>
      </c>
      <c r="O81" t="s">
        <v>402</v>
      </c>
      <c r="P81" t="s">
        <v>402</v>
      </c>
      <c r="Q81" t="s">
        <v>402</v>
      </c>
      <c r="R81" t="s">
        <v>417</v>
      </c>
      <c r="S81">
        <v>516500</v>
      </c>
      <c r="T81">
        <v>3022041</v>
      </c>
      <c r="U81" t="e">
        <f>VLOOKUP(A81,'Drop Down'!C:C,1,FALSE)</f>
        <v>#N/A</v>
      </c>
      <c r="V81" t="s">
        <v>23809</v>
      </c>
    </row>
    <row r="82" spans="1:22" hidden="1" x14ac:dyDescent="0.3">
      <c r="A82">
        <v>3023510</v>
      </c>
      <c r="B82" t="s">
        <v>23865</v>
      </c>
      <c r="D82" s="3" t="s">
        <v>400</v>
      </c>
      <c r="E82" t="s">
        <v>409</v>
      </c>
      <c r="F82" t="s">
        <v>410</v>
      </c>
      <c r="G82">
        <v>3023510</v>
      </c>
      <c r="H82">
        <v>101338</v>
      </c>
      <c r="I82">
        <v>10004882</v>
      </c>
      <c r="J82">
        <v>400071</v>
      </c>
      <c r="K82">
        <v>10110</v>
      </c>
      <c r="L82" t="s">
        <v>402</v>
      </c>
      <c r="M82" t="s">
        <v>275</v>
      </c>
      <c r="N82" t="s">
        <v>275</v>
      </c>
      <c r="O82" t="s">
        <v>402</v>
      </c>
      <c r="P82" t="s">
        <v>402</v>
      </c>
      <c r="Q82" t="s">
        <v>402</v>
      </c>
      <c r="R82" t="s">
        <v>403</v>
      </c>
      <c r="S82">
        <v>543965</v>
      </c>
      <c r="T82">
        <v>3023510</v>
      </c>
      <c r="U82">
        <f>VLOOKUP(A82,'Drop Down'!C:C,1,FALSE)</f>
        <v>3023510</v>
      </c>
      <c r="V82" t="s">
        <v>736</v>
      </c>
    </row>
    <row r="83" spans="1:22" hidden="1" x14ac:dyDescent="0.3">
      <c r="A83">
        <v>3023502</v>
      </c>
      <c r="B83" t="s">
        <v>23866</v>
      </c>
      <c r="D83" s="3" t="s">
        <v>400</v>
      </c>
      <c r="E83" t="s">
        <v>409</v>
      </c>
      <c r="F83" t="s">
        <v>410</v>
      </c>
      <c r="G83">
        <v>3023502</v>
      </c>
      <c r="H83">
        <v>101332</v>
      </c>
      <c r="I83">
        <v>10007803</v>
      </c>
      <c r="J83">
        <v>400096</v>
      </c>
      <c r="K83">
        <v>10087</v>
      </c>
      <c r="L83" t="s">
        <v>275</v>
      </c>
      <c r="M83" t="s">
        <v>275</v>
      </c>
      <c r="N83" t="s">
        <v>275</v>
      </c>
      <c r="O83" t="s">
        <v>402</v>
      </c>
      <c r="P83" t="s">
        <v>402</v>
      </c>
      <c r="Q83" t="s">
        <v>402</v>
      </c>
      <c r="R83" t="s">
        <v>403</v>
      </c>
      <c r="S83">
        <v>543965</v>
      </c>
      <c r="T83">
        <v>3023502</v>
      </c>
      <c r="U83">
        <f>VLOOKUP(A83,'Drop Down'!C:C,1,FALSE)</f>
        <v>3023502</v>
      </c>
      <c r="V83" t="s">
        <v>733</v>
      </c>
    </row>
    <row r="84" spans="1:22" hidden="1" x14ac:dyDescent="0.3">
      <c r="A84">
        <v>3023315</v>
      </c>
      <c r="B84" t="s">
        <v>501</v>
      </c>
      <c r="D84" s="3" t="s">
        <v>400</v>
      </c>
      <c r="E84" t="s">
        <v>409</v>
      </c>
      <c r="F84" t="s">
        <v>410</v>
      </c>
      <c r="G84">
        <v>3023315</v>
      </c>
      <c r="H84">
        <v>101327</v>
      </c>
      <c r="I84">
        <v>10004672</v>
      </c>
      <c r="J84">
        <v>400062</v>
      </c>
      <c r="K84">
        <v>10099</v>
      </c>
      <c r="L84" t="s">
        <v>402</v>
      </c>
      <c r="M84" t="s">
        <v>275</v>
      </c>
      <c r="N84" t="s">
        <v>275</v>
      </c>
      <c r="O84" t="s">
        <v>402</v>
      </c>
      <c r="P84" t="s">
        <v>402</v>
      </c>
      <c r="Q84" t="s">
        <v>402</v>
      </c>
      <c r="R84" t="s">
        <v>424</v>
      </c>
      <c r="S84">
        <v>543965</v>
      </c>
      <c r="T84">
        <v>3023315</v>
      </c>
      <c r="U84">
        <f>VLOOKUP(A84,'Drop Down'!C:C,1,FALSE)</f>
        <v>3023315</v>
      </c>
      <c r="V84" t="s">
        <v>728</v>
      </c>
    </row>
    <row r="85" spans="1:22" hidden="1" x14ac:dyDescent="0.3">
      <c r="A85">
        <v>3023504</v>
      </c>
      <c r="B85" t="s">
        <v>23867</v>
      </c>
      <c r="D85" s="3" t="s">
        <v>400</v>
      </c>
      <c r="E85" t="s">
        <v>409</v>
      </c>
      <c r="F85" t="s">
        <v>410</v>
      </c>
      <c r="G85">
        <v>3023504</v>
      </c>
      <c r="H85">
        <v>101333</v>
      </c>
      <c r="I85">
        <v>10007065</v>
      </c>
      <c r="J85">
        <v>400064</v>
      </c>
      <c r="K85">
        <v>10088</v>
      </c>
      <c r="L85" t="s">
        <v>275</v>
      </c>
      <c r="M85" t="s">
        <v>275</v>
      </c>
      <c r="N85" t="s">
        <v>275</v>
      </c>
      <c r="O85" t="s">
        <v>402</v>
      </c>
      <c r="P85" t="s">
        <v>402</v>
      </c>
      <c r="Q85" t="s">
        <v>402</v>
      </c>
      <c r="R85" t="s">
        <v>403</v>
      </c>
      <c r="S85">
        <v>543965</v>
      </c>
      <c r="T85">
        <v>3023504</v>
      </c>
      <c r="U85">
        <f>VLOOKUP(A85,'Drop Down'!C:C,1,FALSE)</f>
        <v>3023504</v>
      </c>
      <c r="V85" t="s">
        <v>734</v>
      </c>
    </row>
    <row r="86" spans="1:22" hidden="1" x14ac:dyDescent="0.3">
      <c r="A86">
        <v>3023309</v>
      </c>
      <c r="B86" t="s">
        <v>503</v>
      </c>
      <c r="D86" s="3" t="s">
        <v>400</v>
      </c>
      <c r="E86" t="s">
        <v>409</v>
      </c>
      <c r="F86" t="s">
        <v>410</v>
      </c>
      <c r="G86">
        <v>3023309</v>
      </c>
      <c r="H86">
        <v>101321</v>
      </c>
      <c r="I86">
        <v>10006508</v>
      </c>
      <c r="J86">
        <v>400098</v>
      </c>
      <c r="K86">
        <v>10116</v>
      </c>
      <c r="L86" t="s">
        <v>275</v>
      </c>
      <c r="M86" t="s">
        <v>275</v>
      </c>
      <c r="N86" t="s">
        <v>275</v>
      </c>
      <c r="O86" t="s">
        <v>402</v>
      </c>
      <c r="P86" t="s">
        <v>402</v>
      </c>
      <c r="Q86" t="s">
        <v>402</v>
      </c>
      <c r="R86" t="s">
        <v>411</v>
      </c>
      <c r="S86">
        <v>543965</v>
      </c>
      <c r="T86">
        <v>3023309</v>
      </c>
      <c r="U86">
        <f>VLOOKUP(A86,'Drop Down'!C:C,1,FALSE)</f>
        <v>3023309</v>
      </c>
      <c r="V86" t="s">
        <v>723</v>
      </c>
    </row>
    <row r="87" spans="1:22" hidden="1" x14ac:dyDescent="0.3">
      <c r="A87">
        <v>3023307</v>
      </c>
      <c r="B87" t="s">
        <v>504</v>
      </c>
      <c r="D87" s="3" t="s">
        <v>400</v>
      </c>
      <c r="E87" t="s">
        <v>409</v>
      </c>
      <c r="F87" t="s">
        <v>410</v>
      </c>
      <c r="G87">
        <v>3023307</v>
      </c>
      <c r="H87">
        <v>101319</v>
      </c>
      <c r="I87">
        <v>10007066</v>
      </c>
      <c r="J87">
        <v>400114</v>
      </c>
      <c r="K87">
        <v>10089</v>
      </c>
      <c r="L87" t="s">
        <v>275</v>
      </c>
      <c r="M87" t="s">
        <v>275</v>
      </c>
      <c r="N87" t="s">
        <v>275</v>
      </c>
      <c r="O87" t="s">
        <v>402</v>
      </c>
      <c r="P87" t="s">
        <v>402</v>
      </c>
      <c r="Q87" t="s">
        <v>402</v>
      </c>
      <c r="R87" t="s">
        <v>403</v>
      </c>
      <c r="S87">
        <v>543965</v>
      </c>
      <c r="T87">
        <v>3023307</v>
      </c>
      <c r="U87">
        <f>VLOOKUP(A87,'Drop Down'!C:C,1,FALSE)</f>
        <v>3023307</v>
      </c>
      <c r="V87" t="s">
        <v>722</v>
      </c>
    </row>
    <row r="88" spans="1:22" hidden="1" x14ac:dyDescent="0.3">
      <c r="A88">
        <v>3023509</v>
      </c>
      <c r="B88" t="s">
        <v>23868</v>
      </c>
      <c r="D88" s="3" t="s">
        <v>400</v>
      </c>
      <c r="E88" t="s">
        <v>409</v>
      </c>
      <c r="F88" t="s">
        <v>410</v>
      </c>
      <c r="G88">
        <v>3023509</v>
      </c>
      <c r="H88">
        <v>101337</v>
      </c>
      <c r="I88">
        <v>10022140</v>
      </c>
      <c r="J88">
        <v>400066</v>
      </c>
      <c r="K88">
        <v>10107</v>
      </c>
      <c r="L88" t="s">
        <v>275</v>
      </c>
      <c r="M88" t="s">
        <v>275</v>
      </c>
      <c r="N88" t="s">
        <v>275</v>
      </c>
      <c r="O88" t="s">
        <v>402</v>
      </c>
      <c r="P88" t="s">
        <v>402</v>
      </c>
      <c r="Q88" t="s">
        <v>402</v>
      </c>
      <c r="R88" t="s">
        <v>403</v>
      </c>
      <c r="S88">
        <v>543965</v>
      </c>
      <c r="T88">
        <v>3023509</v>
      </c>
      <c r="U88">
        <f>VLOOKUP(A88,'Drop Down'!C:C,1,FALSE)</f>
        <v>3023509</v>
      </c>
      <c r="V88" t="s">
        <v>206</v>
      </c>
    </row>
    <row r="89" spans="1:22" hidden="1" x14ac:dyDescent="0.3">
      <c r="A89">
        <v>3023311</v>
      </c>
      <c r="B89" t="s">
        <v>508</v>
      </c>
      <c r="D89" s="3" t="s">
        <v>400</v>
      </c>
      <c r="E89" t="s">
        <v>409</v>
      </c>
      <c r="F89" t="s">
        <v>410</v>
      </c>
      <c r="G89">
        <v>3023311</v>
      </c>
      <c r="H89">
        <v>101323</v>
      </c>
      <c r="I89">
        <v>10008120</v>
      </c>
      <c r="J89">
        <v>400058</v>
      </c>
      <c r="K89">
        <v>10092</v>
      </c>
      <c r="L89" t="s">
        <v>275</v>
      </c>
      <c r="M89" t="s">
        <v>275</v>
      </c>
      <c r="N89" t="s">
        <v>275</v>
      </c>
      <c r="O89" t="s">
        <v>402</v>
      </c>
      <c r="P89" t="s">
        <v>402</v>
      </c>
      <c r="Q89" t="s">
        <v>402</v>
      </c>
      <c r="R89" t="s">
        <v>403</v>
      </c>
      <c r="S89">
        <v>543965</v>
      </c>
      <c r="T89">
        <v>3023311</v>
      </c>
      <c r="U89">
        <f>VLOOKUP(A89,'Drop Down'!C:C,1,FALSE)</f>
        <v>3023311</v>
      </c>
      <c r="V89" t="s">
        <v>724</v>
      </c>
    </row>
    <row r="90" spans="1:22" hidden="1" x14ac:dyDescent="0.3">
      <c r="A90">
        <v>3023312</v>
      </c>
      <c r="B90" t="s">
        <v>510</v>
      </c>
      <c r="D90" s="3" t="s">
        <v>400</v>
      </c>
      <c r="E90" t="s">
        <v>409</v>
      </c>
      <c r="F90" t="s">
        <v>410</v>
      </c>
      <c r="G90">
        <v>3023312</v>
      </c>
      <c r="H90">
        <v>101324</v>
      </c>
      <c r="I90">
        <v>10004397</v>
      </c>
      <c r="J90">
        <v>400017</v>
      </c>
      <c r="K90">
        <v>10093</v>
      </c>
      <c r="L90" t="s">
        <v>402</v>
      </c>
      <c r="M90" t="s">
        <v>275</v>
      </c>
      <c r="N90" t="s">
        <v>275</v>
      </c>
      <c r="O90" t="s">
        <v>402</v>
      </c>
      <c r="P90" t="s">
        <v>402</v>
      </c>
      <c r="Q90" t="s">
        <v>402</v>
      </c>
      <c r="R90" t="s">
        <v>403</v>
      </c>
      <c r="S90">
        <v>543965</v>
      </c>
      <c r="T90">
        <v>3023312</v>
      </c>
      <c r="U90">
        <f>VLOOKUP(A90,'Drop Down'!C:C,1,FALSE)</f>
        <v>3023312</v>
      </c>
      <c r="V90" t="s">
        <v>725</v>
      </c>
    </row>
    <row r="91" spans="1:22" hidden="1" x14ac:dyDescent="0.3">
      <c r="A91">
        <v>3023314</v>
      </c>
      <c r="B91" t="s">
        <v>512</v>
      </c>
      <c r="D91" s="3" t="s">
        <v>400</v>
      </c>
      <c r="E91" t="s">
        <v>409</v>
      </c>
      <c r="F91" t="s">
        <v>410</v>
      </c>
      <c r="G91">
        <v>3023314</v>
      </c>
      <c r="H91">
        <v>101326</v>
      </c>
      <c r="I91">
        <v>10005209</v>
      </c>
      <c r="J91">
        <v>400094</v>
      </c>
      <c r="K91">
        <v>10095</v>
      </c>
      <c r="L91" t="s">
        <v>402</v>
      </c>
      <c r="M91" t="s">
        <v>275</v>
      </c>
      <c r="N91" t="s">
        <v>275</v>
      </c>
      <c r="O91" t="s">
        <v>402</v>
      </c>
      <c r="P91" t="s">
        <v>402</v>
      </c>
      <c r="Q91" t="s">
        <v>402</v>
      </c>
      <c r="R91" t="s">
        <v>411</v>
      </c>
      <c r="S91">
        <v>543965</v>
      </c>
      <c r="T91">
        <v>3023314</v>
      </c>
      <c r="U91">
        <f>VLOOKUP(A91,'Drop Down'!C:C,1,FALSE)</f>
        <v>3023314</v>
      </c>
      <c r="V91" t="s">
        <v>727</v>
      </c>
    </row>
    <row r="92" spans="1:22" hidden="1" x14ac:dyDescent="0.3">
      <c r="A92">
        <v>3023313</v>
      </c>
      <c r="B92" t="s">
        <v>513</v>
      </c>
      <c r="D92" s="3" t="s">
        <v>400</v>
      </c>
      <c r="E92" t="s">
        <v>409</v>
      </c>
      <c r="F92" t="s">
        <v>410</v>
      </c>
      <c r="G92">
        <v>3023313</v>
      </c>
      <c r="H92">
        <v>101325</v>
      </c>
      <c r="I92">
        <v>10007095</v>
      </c>
      <c r="J92">
        <v>400006</v>
      </c>
      <c r="K92">
        <v>10094</v>
      </c>
      <c r="L92" t="s">
        <v>275</v>
      </c>
      <c r="M92" t="s">
        <v>275</v>
      </c>
      <c r="N92" t="s">
        <v>275</v>
      </c>
      <c r="O92" t="s">
        <v>402</v>
      </c>
      <c r="P92" t="s">
        <v>402</v>
      </c>
      <c r="Q92" t="s">
        <v>402</v>
      </c>
      <c r="R92" t="s">
        <v>403</v>
      </c>
      <c r="S92">
        <v>543965</v>
      </c>
      <c r="T92">
        <v>3023313</v>
      </c>
      <c r="U92">
        <f>VLOOKUP(A92,'Drop Down'!C:C,1,FALSE)</f>
        <v>3023313</v>
      </c>
      <c r="V92" t="s">
        <v>726</v>
      </c>
    </row>
    <row r="93" spans="1:22" hidden="1" x14ac:dyDescent="0.3">
      <c r="A93">
        <v>3023507</v>
      </c>
      <c r="B93" t="s">
        <v>23869</v>
      </c>
      <c r="D93" s="3" t="s">
        <v>400</v>
      </c>
      <c r="E93" t="s">
        <v>409</v>
      </c>
      <c r="F93" t="s">
        <v>410</v>
      </c>
      <c r="G93">
        <v>3023507</v>
      </c>
      <c r="H93">
        <v>101335</v>
      </c>
      <c r="I93">
        <v>10027404</v>
      </c>
      <c r="J93">
        <v>400037</v>
      </c>
      <c r="K93">
        <v>10108</v>
      </c>
      <c r="L93" t="s">
        <v>402</v>
      </c>
      <c r="M93" t="s">
        <v>275</v>
      </c>
      <c r="N93" t="s">
        <v>275</v>
      </c>
      <c r="O93" t="s">
        <v>402</v>
      </c>
      <c r="P93" t="s">
        <v>402</v>
      </c>
      <c r="Q93" t="s">
        <v>402</v>
      </c>
      <c r="R93" t="s">
        <v>403</v>
      </c>
      <c r="S93">
        <v>543965</v>
      </c>
      <c r="T93">
        <v>3023507</v>
      </c>
      <c r="U93">
        <f>VLOOKUP(A93,'Drop Down'!C:C,1,FALSE)</f>
        <v>3023507</v>
      </c>
      <c r="V93" t="s">
        <v>735</v>
      </c>
    </row>
    <row r="94" spans="1:22" hidden="1" x14ac:dyDescent="0.3">
      <c r="A94">
        <v>3023506</v>
      </c>
      <c r="B94" t="s">
        <v>517</v>
      </c>
      <c r="D94" s="3" t="s">
        <v>400</v>
      </c>
      <c r="E94" t="s">
        <v>409</v>
      </c>
      <c r="F94" t="s">
        <v>410</v>
      </c>
      <c r="G94">
        <v>3023506</v>
      </c>
      <c r="H94">
        <v>101334</v>
      </c>
      <c r="I94">
        <v>10007826</v>
      </c>
      <c r="J94">
        <v>400009</v>
      </c>
      <c r="K94">
        <v>10096</v>
      </c>
      <c r="L94" t="s">
        <v>402</v>
      </c>
      <c r="M94" t="s">
        <v>275</v>
      </c>
      <c r="N94" t="s">
        <v>275</v>
      </c>
      <c r="O94" t="s">
        <v>402</v>
      </c>
      <c r="P94" t="s">
        <v>402</v>
      </c>
      <c r="Q94" t="s">
        <v>402</v>
      </c>
      <c r="R94" t="s">
        <v>403</v>
      </c>
      <c r="S94">
        <v>543965</v>
      </c>
      <c r="T94">
        <v>3023506</v>
      </c>
      <c r="U94">
        <f>VLOOKUP(A94,'Drop Down'!C:C,1,FALSE)</f>
        <v>3023506</v>
      </c>
      <c r="V94" t="s">
        <v>518</v>
      </c>
    </row>
    <row r="95" spans="1:22" hidden="1" x14ac:dyDescent="0.3">
      <c r="A95">
        <v>3022051</v>
      </c>
      <c r="B95" t="s">
        <v>519</v>
      </c>
      <c r="D95" s="3" t="s">
        <v>403</v>
      </c>
      <c r="E95" t="s">
        <v>409</v>
      </c>
      <c r="F95" t="s">
        <v>417</v>
      </c>
      <c r="G95">
        <v>3022051</v>
      </c>
      <c r="H95">
        <v>144653</v>
      </c>
      <c r="I95" s="19"/>
      <c r="J95">
        <v>157542</v>
      </c>
      <c r="K95" t="s">
        <v>417</v>
      </c>
      <c r="L95" t="s">
        <v>275</v>
      </c>
      <c r="M95" t="s">
        <v>275</v>
      </c>
      <c r="N95" t="s">
        <v>275</v>
      </c>
      <c r="O95" t="s">
        <v>402</v>
      </c>
      <c r="P95" t="s">
        <v>402</v>
      </c>
      <c r="Q95" t="s">
        <v>275</v>
      </c>
      <c r="R95" t="s">
        <v>417</v>
      </c>
      <c r="S95">
        <v>516500</v>
      </c>
      <c r="T95">
        <v>3022051</v>
      </c>
      <c r="U95" t="e">
        <f>VLOOKUP(A95,'Drop Down'!C:C,1,FALSE)</f>
        <v>#N/A</v>
      </c>
      <c r="V95" t="s">
        <v>341</v>
      </c>
    </row>
    <row r="96" spans="1:22" hidden="1" x14ac:dyDescent="0.3">
      <c r="A96">
        <v>3022070</v>
      </c>
      <c r="B96" t="s">
        <v>23829</v>
      </c>
      <c r="D96" s="3" t="s">
        <v>400</v>
      </c>
      <c r="E96" t="s">
        <v>409</v>
      </c>
      <c r="F96" t="s">
        <v>401</v>
      </c>
      <c r="G96">
        <v>3022070</v>
      </c>
      <c r="H96">
        <v>101311</v>
      </c>
      <c r="I96">
        <v>10006577</v>
      </c>
      <c r="J96">
        <v>400038</v>
      </c>
      <c r="K96">
        <v>10097</v>
      </c>
      <c r="L96" t="s">
        <v>275</v>
      </c>
      <c r="M96" t="s">
        <v>275</v>
      </c>
      <c r="N96" t="s">
        <v>275</v>
      </c>
      <c r="O96" t="s">
        <v>402</v>
      </c>
      <c r="P96" t="s">
        <v>402</v>
      </c>
      <c r="Q96" t="s">
        <v>402</v>
      </c>
      <c r="R96" t="s">
        <v>424</v>
      </c>
      <c r="S96">
        <v>543965</v>
      </c>
      <c r="T96">
        <v>3022070</v>
      </c>
      <c r="U96">
        <f>VLOOKUP(A96,'Drop Down'!C:C,1,FALSE)</f>
        <v>3022070</v>
      </c>
      <c r="V96" t="s">
        <v>521</v>
      </c>
    </row>
    <row r="97" spans="1:22" hidden="1" x14ac:dyDescent="0.3">
      <c r="A97">
        <v>3023316</v>
      </c>
      <c r="B97" t="s">
        <v>23830</v>
      </c>
      <c r="D97" s="3" t="s">
        <v>400</v>
      </c>
      <c r="E97" t="s">
        <v>409</v>
      </c>
      <c r="F97" t="s">
        <v>410</v>
      </c>
      <c r="G97">
        <v>3023316</v>
      </c>
      <c r="H97">
        <v>101328</v>
      </c>
      <c r="I97">
        <v>10006115</v>
      </c>
      <c r="J97">
        <v>400100</v>
      </c>
      <c r="K97">
        <v>10100</v>
      </c>
      <c r="L97" t="s">
        <v>402</v>
      </c>
      <c r="M97" t="s">
        <v>275</v>
      </c>
      <c r="N97" t="s">
        <v>275</v>
      </c>
      <c r="O97" t="s">
        <v>402</v>
      </c>
      <c r="P97" t="s">
        <v>402</v>
      </c>
      <c r="Q97" t="s">
        <v>402</v>
      </c>
      <c r="R97" t="s">
        <v>403</v>
      </c>
      <c r="S97">
        <v>543965</v>
      </c>
      <c r="T97">
        <v>3023316</v>
      </c>
      <c r="U97">
        <f>VLOOKUP(A97,'Drop Down'!C:C,1,FALSE)</f>
        <v>3023316</v>
      </c>
      <c r="V97" t="s">
        <v>729</v>
      </c>
    </row>
    <row r="98" spans="1:22" hidden="1" x14ac:dyDescent="0.3">
      <c r="A98">
        <v>3022055</v>
      </c>
      <c r="B98" t="s">
        <v>911</v>
      </c>
      <c r="D98" s="3" t="s">
        <v>400</v>
      </c>
      <c r="E98" t="s">
        <v>409</v>
      </c>
      <c r="F98" t="s">
        <v>401</v>
      </c>
      <c r="G98">
        <v>3022055</v>
      </c>
      <c r="H98">
        <v>101299</v>
      </c>
      <c r="I98">
        <v>10007069</v>
      </c>
      <c r="J98">
        <v>400101</v>
      </c>
      <c r="K98">
        <v>10101</v>
      </c>
      <c r="L98" t="s">
        <v>275</v>
      </c>
      <c r="M98" t="s">
        <v>275</v>
      </c>
      <c r="N98" t="s">
        <v>275</v>
      </c>
      <c r="O98" t="s">
        <v>402</v>
      </c>
      <c r="P98" t="s">
        <v>402</v>
      </c>
      <c r="Q98" t="s">
        <v>402</v>
      </c>
      <c r="R98" t="s">
        <v>403</v>
      </c>
      <c r="S98">
        <v>543965</v>
      </c>
      <c r="T98">
        <v>3022055</v>
      </c>
      <c r="U98">
        <f>VLOOKUP(A98,'Drop Down'!C:C,1,FALSE)</f>
        <v>3022055</v>
      </c>
      <c r="V98" t="s">
        <v>713</v>
      </c>
    </row>
    <row r="99" spans="1:22" hidden="1" x14ac:dyDescent="0.3">
      <c r="A99">
        <v>3022057</v>
      </c>
      <c r="B99" t="s">
        <v>23827</v>
      </c>
      <c r="D99" s="3" t="s">
        <v>400</v>
      </c>
      <c r="E99" t="s">
        <v>409</v>
      </c>
      <c r="F99" t="s">
        <v>401</v>
      </c>
      <c r="G99">
        <v>3022057</v>
      </c>
      <c r="H99">
        <v>101301</v>
      </c>
      <c r="I99">
        <v>1263</v>
      </c>
      <c r="J99">
        <v>400053</v>
      </c>
      <c r="K99">
        <v>10103</v>
      </c>
      <c r="L99" t="s">
        <v>275</v>
      </c>
      <c r="M99" t="s">
        <v>275</v>
      </c>
      <c r="N99" t="s">
        <v>275</v>
      </c>
      <c r="O99" t="s">
        <v>402</v>
      </c>
      <c r="P99" t="s">
        <v>402</v>
      </c>
      <c r="Q99" t="s">
        <v>402</v>
      </c>
      <c r="R99" t="s">
        <v>444</v>
      </c>
      <c r="S99">
        <v>543965</v>
      </c>
      <c r="T99">
        <v>3022057</v>
      </c>
      <c r="U99">
        <f>VLOOKUP(A99,'Drop Down'!C:C,1,FALSE)</f>
        <v>3022057</v>
      </c>
      <c r="V99" t="s">
        <v>226</v>
      </c>
    </row>
    <row r="100" spans="1:22" hidden="1" x14ac:dyDescent="0.3">
      <c r="A100">
        <v>3022049</v>
      </c>
      <c r="B100" t="s">
        <v>23828</v>
      </c>
      <c r="D100" s="3" t="s">
        <v>403</v>
      </c>
      <c r="E100" t="s">
        <v>409</v>
      </c>
      <c r="F100" t="s">
        <v>417</v>
      </c>
      <c r="G100">
        <v>3022049</v>
      </c>
      <c r="H100">
        <v>142114</v>
      </c>
      <c r="I100" s="19"/>
      <c r="J100">
        <v>157055</v>
      </c>
      <c r="K100" t="s">
        <v>417</v>
      </c>
      <c r="L100" t="s">
        <v>527</v>
      </c>
      <c r="M100" t="s">
        <v>275</v>
      </c>
      <c r="N100" t="s">
        <v>275</v>
      </c>
      <c r="O100" t="s">
        <v>402</v>
      </c>
      <c r="P100" t="s">
        <v>527</v>
      </c>
      <c r="Q100" t="s">
        <v>402</v>
      </c>
      <c r="R100" t="s">
        <v>417</v>
      </c>
      <c r="S100">
        <v>516500</v>
      </c>
      <c r="T100">
        <v>3022049</v>
      </c>
      <c r="U100" t="e">
        <f>VLOOKUP(A100,'Drop Down'!C:C,1,FALSE)</f>
        <v>#N/A</v>
      </c>
      <c r="V100" t="s">
        <v>337</v>
      </c>
    </row>
    <row r="101" spans="1:22" hidden="1" x14ac:dyDescent="0.3">
      <c r="A101">
        <v>3022076</v>
      </c>
      <c r="B101" t="s">
        <v>912</v>
      </c>
      <c r="D101" s="3" t="s">
        <v>400</v>
      </c>
      <c r="E101" t="s">
        <v>409</v>
      </c>
      <c r="F101" t="s">
        <v>401</v>
      </c>
      <c r="G101">
        <v>3022076</v>
      </c>
      <c r="H101">
        <v>131617</v>
      </c>
      <c r="I101">
        <v>10027395</v>
      </c>
      <c r="J101">
        <v>400111</v>
      </c>
      <c r="K101">
        <v>10124</v>
      </c>
      <c r="L101" t="s">
        <v>275</v>
      </c>
      <c r="M101" t="s">
        <v>275</v>
      </c>
      <c r="N101" t="s">
        <v>275</v>
      </c>
      <c r="O101" t="s">
        <v>402</v>
      </c>
      <c r="P101" t="s">
        <v>402</v>
      </c>
      <c r="Q101" t="s">
        <v>402</v>
      </c>
      <c r="R101" t="s">
        <v>424</v>
      </c>
      <c r="S101">
        <v>543965</v>
      </c>
      <c r="T101">
        <v>3022076</v>
      </c>
      <c r="U101">
        <f>VLOOKUP(A101,'Drop Down'!C:C,1,FALSE)</f>
        <v>3022076</v>
      </c>
      <c r="V101" t="s">
        <v>715</v>
      </c>
    </row>
    <row r="102" spans="1:22" hidden="1" x14ac:dyDescent="0.3">
      <c r="A102">
        <v>3022060</v>
      </c>
      <c r="B102" t="s">
        <v>23826</v>
      </c>
      <c r="D102" s="3" t="s">
        <v>400</v>
      </c>
      <c r="E102" t="s">
        <v>409</v>
      </c>
      <c r="F102" t="s">
        <v>401</v>
      </c>
      <c r="G102">
        <v>3022060</v>
      </c>
      <c r="H102">
        <v>101304</v>
      </c>
      <c r="I102">
        <v>10007070</v>
      </c>
      <c r="J102">
        <v>400011</v>
      </c>
      <c r="K102">
        <v>10105</v>
      </c>
      <c r="L102" t="s">
        <v>275</v>
      </c>
      <c r="M102" t="s">
        <v>275</v>
      </c>
      <c r="N102" t="s">
        <v>275</v>
      </c>
      <c r="O102" t="s">
        <v>402</v>
      </c>
      <c r="P102" t="s">
        <v>402</v>
      </c>
      <c r="Q102" t="s">
        <v>402</v>
      </c>
      <c r="R102" t="s">
        <v>403</v>
      </c>
      <c r="S102">
        <v>543965</v>
      </c>
      <c r="T102">
        <v>3022060</v>
      </c>
      <c r="U102">
        <f>VLOOKUP(A102,'Drop Down'!C:C,1,FALSE)</f>
        <v>3022060</v>
      </c>
      <c r="V102" t="s">
        <v>530</v>
      </c>
    </row>
    <row r="103" spans="1:22" hidden="1" x14ac:dyDescent="0.3">
      <c r="A103">
        <v>3023518</v>
      </c>
      <c r="B103" t="s">
        <v>913</v>
      </c>
      <c r="D103" s="3" t="s">
        <v>400</v>
      </c>
      <c r="E103" t="s">
        <v>409</v>
      </c>
      <c r="F103" t="s">
        <v>401</v>
      </c>
      <c r="G103">
        <v>3023518</v>
      </c>
      <c r="H103">
        <v>134677</v>
      </c>
      <c r="I103">
        <v>10006392</v>
      </c>
      <c r="J103">
        <v>400117</v>
      </c>
      <c r="K103">
        <v>10123</v>
      </c>
      <c r="L103" t="s">
        <v>275</v>
      </c>
      <c r="M103" t="s">
        <v>275</v>
      </c>
      <c r="N103" t="s">
        <v>275</v>
      </c>
      <c r="O103" t="s">
        <v>402</v>
      </c>
      <c r="P103" t="s">
        <v>402</v>
      </c>
      <c r="Q103" t="s">
        <v>402</v>
      </c>
      <c r="R103" t="s">
        <v>444</v>
      </c>
      <c r="S103">
        <v>543965</v>
      </c>
      <c r="T103">
        <v>3023518</v>
      </c>
      <c r="U103">
        <f>VLOOKUP(A103,'Drop Down'!C:C,1,FALSE)</f>
        <v>3023518</v>
      </c>
      <c r="V103" t="s">
        <v>532</v>
      </c>
    </row>
    <row r="104" spans="1:22" hidden="1" x14ac:dyDescent="0.3">
      <c r="A104">
        <v>3022054</v>
      </c>
      <c r="B104" t="s">
        <v>23825</v>
      </c>
      <c r="D104" s="3" t="s">
        <v>400</v>
      </c>
      <c r="E104" t="s">
        <v>409</v>
      </c>
      <c r="F104" t="s">
        <v>401</v>
      </c>
      <c r="G104">
        <v>3022054</v>
      </c>
      <c r="H104">
        <v>101298</v>
      </c>
      <c r="I104">
        <v>10007071</v>
      </c>
      <c r="J104">
        <v>400004</v>
      </c>
      <c r="K104">
        <v>10109</v>
      </c>
      <c r="L104" t="s">
        <v>402</v>
      </c>
      <c r="M104" t="s">
        <v>275</v>
      </c>
      <c r="N104" t="s">
        <v>275</v>
      </c>
      <c r="O104" t="s">
        <v>402</v>
      </c>
      <c r="P104" t="s">
        <v>402</v>
      </c>
      <c r="Q104" t="s">
        <v>402</v>
      </c>
      <c r="R104" t="s">
        <v>403</v>
      </c>
      <c r="S104">
        <v>543965</v>
      </c>
      <c r="T104">
        <v>3022054</v>
      </c>
      <c r="U104">
        <f>VLOOKUP(A104,'Drop Down'!C:C,1,FALSE)</f>
        <v>3022054</v>
      </c>
      <c r="V104" t="s">
        <v>712</v>
      </c>
    </row>
    <row r="105" spans="1:22" hidden="1" x14ac:dyDescent="0.3">
      <c r="D105" s="3"/>
      <c r="I105" s="19"/>
      <c r="U105" t="e">
        <f>VLOOKUP(A105,'Drop Down'!C:C,1,FALSE)</f>
        <v>#N/A</v>
      </c>
    </row>
    <row r="106" spans="1:22" hidden="1" x14ac:dyDescent="0.3">
      <c r="A106">
        <v>3021102</v>
      </c>
      <c r="B106" t="s">
        <v>259</v>
      </c>
      <c r="D106" s="3" t="s">
        <v>400</v>
      </c>
      <c r="E106" t="s">
        <v>535</v>
      </c>
      <c r="F106" t="s">
        <v>401</v>
      </c>
      <c r="G106">
        <v>3021102</v>
      </c>
      <c r="H106">
        <v>133749</v>
      </c>
      <c r="I106">
        <v>10071851</v>
      </c>
      <c r="J106">
        <v>400157</v>
      </c>
      <c r="K106">
        <v>10185</v>
      </c>
      <c r="L106" t="s">
        <v>402</v>
      </c>
      <c r="M106" t="s">
        <v>275</v>
      </c>
      <c r="N106" t="s">
        <v>275</v>
      </c>
      <c r="O106" t="s">
        <v>275</v>
      </c>
      <c r="P106" t="s">
        <v>275</v>
      </c>
      <c r="Q106" t="s">
        <v>402</v>
      </c>
      <c r="R106" t="s">
        <v>403</v>
      </c>
      <c r="S106">
        <v>543965</v>
      </c>
      <c r="T106">
        <v>3021102</v>
      </c>
      <c r="U106">
        <f>VLOOKUP(A106,'Drop Down'!C:C,1,FALSE)</f>
        <v>3021102</v>
      </c>
      <c r="V106" t="s">
        <v>23668</v>
      </c>
    </row>
    <row r="107" spans="1:22" hidden="1" x14ac:dyDescent="0.3">
      <c r="A107">
        <v>3021100</v>
      </c>
      <c r="B107" t="s">
        <v>536</v>
      </c>
      <c r="D107" s="3" t="s">
        <v>400</v>
      </c>
      <c r="E107" t="s">
        <v>535</v>
      </c>
      <c r="F107" t="s">
        <v>401</v>
      </c>
      <c r="G107">
        <v>3021100</v>
      </c>
      <c r="H107">
        <v>101255</v>
      </c>
      <c r="I107">
        <v>10028935</v>
      </c>
      <c r="J107">
        <v>400156</v>
      </c>
      <c r="K107">
        <v>10188</v>
      </c>
      <c r="L107" t="s">
        <v>402</v>
      </c>
      <c r="M107" t="s">
        <v>402</v>
      </c>
      <c r="N107" t="s">
        <v>402</v>
      </c>
      <c r="O107" t="s">
        <v>275</v>
      </c>
      <c r="P107" t="s">
        <v>402</v>
      </c>
      <c r="Q107" t="s">
        <v>402</v>
      </c>
      <c r="R107" t="s">
        <v>424</v>
      </c>
      <c r="S107">
        <v>543965</v>
      </c>
      <c r="T107">
        <v>3021100</v>
      </c>
      <c r="U107">
        <f>VLOOKUP(A107,'Drop Down'!C:C,1,FALSE)</f>
        <v>3021100</v>
      </c>
      <c r="V107" t="s">
        <v>262</v>
      </c>
    </row>
    <row r="108" spans="1:22" hidden="1" x14ac:dyDescent="0.3">
      <c r="D108" s="3"/>
      <c r="I108" s="19"/>
      <c r="U108" t="e">
        <f>VLOOKUP(A108,'Drop Down'!C:C,1,FALSE)</f>
        <v>#N/A</v>
      </c>
    </row>
    <row r="109" spans="1:22" hidden="1" x14ac:dyDescent="0.3">
      <c r="A109">
        <v>3024001</v>
      </c>
      <c r="B109" t="s">
        <v>323</v>
      </c>
      <c r="D109" s="3" t="s">
        <v>403</v>
      </c>
      <c r="E109" t="s">
        <v>393</v>
      </c>
      <c r="F109" t="s">
        <v>416</v>
      </c>
      <c r="G109">
        <v>3024001</v>
      </c>
      <c r="H109">
        <v>139594</v>
      </c>
      <c r="I109" s="19"/>
      <c r="J109">
        <v>153627</v>
      </c>
      <c r="K109" t="s">
        <v>417</v>
      </c>
      <c r="L109" t="s">
        <v>402</v>
      </c>
      <c r="M109" t="s">
        <v>402</v>
      </c>
      <c r="N109" t="s">
        <v>402</v>
      </c>
      <c r="O109" t="s">
        <v>275</v>
      </c>
      <c r="P109" t="s">
        <v>402</v>
      </c>
      <c r="Q109" t="s">
        <v>402</v>
      </c>
      <c r="R109" t="s">
        <v>417</v>
      </c>
      <c r="S109">
        <v>516500</v>
      </c>
      <c r="T109">
        <v>3024001</v>
      </c>
      <c r="U109" t="e">
        <f>VLOOKUP(A109,'Drop Down'!C:C,1,FALSE)</f>
        <v>#N/A</v>
      </c>
      <c r="V109" t="s">
        <v>23810</v>
      </c>
    </row>
    <row r="110" spans="1:22" hidden="1" x14ac:dyDescent="0.3">
      <c r="A110">
        <v>3024013</v>
      </c>
      <c r="B110" t="s">
        <v>537</v>
      </c>
      <c r="D110" s="3" t="s">
        <v>403</v>
      </c>
      <c r="E110" t="s">
        <v>393</v>
      </c>
      <c r="F110" t="s">
        <v>416</v>
      </c>
      <c r="G110">
        <v>3024013</v>
      </c>
      <c r="H110">
        <v>149999</v>
      </c>
      <c r="I110" s="19"/>
      <c r="J110">
        <v>159947</v>
      </c>
      <c r="K110" t="s">
        <v>417</v>
      </c>
      <c r="L110" t="s">
        <v>402</v>
      </c>
      <c r="M110" t="s">
        <v>402</v>
      </c>
      <c r="N110" t="s">
        <v>402</v>
      </c>
      <c r="O110" t="s">
        <v>275</v>
      </c>
      <c r="P110" t="s">
        <v>402</v>
      </c>
      <c r="Q110" t="s">
        <v>402</v>
      </c>
      <c r="R110" t="s">
        <v>417</v>
      </c>
      <c r="S110">
        <v>516500</v>
      </c>
      <c r="T110">
        <v>3024013</v>
      </c>
      <c r="U110" t="e">
        <f>VLOOKUP(A110,'Drop Down'!C:C,1,FALSE)</f>
        <v>#N/A</v>
      </c>
      <c r="V110" t="s">
        <v>347</v>
      </c>
    </row>
    <row r="111" spans="1:22" hidden="1" x14ac:dyDescent="0.3">
      <c r="A111">
        <v>3025406</v>
      </c>
      <c r="B111" t="s">
        <v>291</v>
      </c>
      <c r="D111" s="3" t="s">
        <v>403</v>
      </c>
      <c r="E111" t="s">
        <v>393</v>
      </c>
      <c r="F111" t="s">
        <v>417</v>
      </c>
      <c r="G111">
        <v>3025406</v>
      </c>
      <c r="H111">
        <v>136308</v>
      </c>
      <c r="I111" s="19"/>
      <c r="J111">
        <v>140909</v>
      </c>
      <c r="K111" t="s">
        <v>417</v>
      </c>
      <c r="L111" t="s">
        <v>402</v>
      </c>
      <c r="M111" t="s">
        <v>402</v>
      </c>
      <c r="N111" t="s">
        <v>402</v>
      </c>
      <c r="O111" t="s">
        <v>275</v>
      </c>
      <c r="P111" t="s">
        <v>275</v>
      </c>
      <c r="Q111" t="s">
        <v>402</v>
      </c>
      <c r="R111" t="s">
        <v>417</v>
      </c>
      <c r="S111">
        <v>516500</v>
      </c>
      <c r="T111">
        <v>3025406</v>
      </c>
      <c r="U111" t="e">
        <f>VLOOKUP(A111,'Drop Down'!C:C,1,FALSE)</f>
        <v>#N/A</v>
      </c>
      <c r="V111" t="s">
        <v>291</v>
      </c>
    </row>
    <row r="112" spans="1:22" hidden="1" x14ac:dyDescent="0.3">
      <c r="A112">
        <v>3025408</v>
      </c>
      <c r="B112" t="s">
        <v>538</v>
      </c>
      <c r="D112" s="3" t="s">
        <v>403</v>
      </c>
      <c r="E112" t="s">
        <v>393</v>
      </c>
      <c r="F112" t="s">
        <v>417</v>
      </c>
      <c r="G112">
        <v>3025408</v>
      </c>
      <c r="H112">
        <v>143082</v>
      </c>
      <c r="I112" s="19"/>
      <c r="J112">
        <v>156628</v>
      </c>
      <c r="K112" t="s">
        <v>417</v>
      </c>
      <c r="L112" t="s">
        <v>402</v>
      </c>
      <c r="M112" t="s">
        <v>402</v>
      </c>
      <c r="N112" t="s">
        <v>402</v>
      </c>
      <c r="O112" t="s">
        <v>275</v>
      </c>
      <c r="P112" t="s">
        <v>275</v>
      </c>
      <c r="Q112" t="s">
        <v>402</v>
      </c>
      <c r="R112" t="s">
        <v>417</v>
      </c>
      <c r="S112">
        <v>516500</v>
      </c>
      <c r="T112">
        <v>3025408</v>
      </c>
      <c r="U112" t="e">
        <f>VLOOKUP(A112,'Drop Down'!C:C,1,FALSE)</f>
        <v>#N/A</v>
      </c>
      <c r="V112" t="s">
        <v>23811</v>
      </c>
    </row>
    <row r="113" spans="1:22" hidden="1" x14ac:dyDescent="0.3">
      <c r="A113">
        <v>3024211</v>
      </c>
      <c r="B113" t="s">
        <v>539</v>
      </c>
      <c r="D113" s="3" t="s">
        <v>403</v>
      </c>
      <c r="E113" t="s">
        <v>393</v>
      </c>
      <c r="F113" t="s">
        <v>417</v>
      </c>
      <c r="G113">
        <v>3024211</v>
      </c>
      <c r="H113">
        <v>137388</v>
      </c>
      <c r="I113" s="19"/>
      <c r="J113">
        <v>144389</v>
      </c>
      <c r="K113" t="s">
        <v>417</v>
      </c>
      <c r="L113" t="s">
        <v>402</v>
      </c>
      <c r="M113" t="s">
        <v>402</v>
      </c>
      <c r="N113" t="s">
        <v>402</v>
      </c>
      <c r="O113" t="s">
        <v>275</v>
      </c>
      <c r="P113" t="s">
        <v>275</v>
      </c>
      <c r="Q113" t="s">
        <v>402</v>
      </c>
      <c r="R113" t="s">
        <v>417</v>
      </c>
      <c r="S113">
        <v>516500</v>
      </c>
      <c r="T113">
        <v>3024211</v>
      </c>
      <c r="U113" t="e">
        <f>VLOOKUP(A113,'Drop Down'!C:C,1,FALSE)</f>
        <v>#N/A</v>
      </c>
      <c r="V113" t="s">
        <v>539</v>
      </c>
    </row>
    <row r="114" spans="1:22" hidden="1" x14ac:dyDescent="0.3">
      <c r="A114">
        <v>3024215</v>
      </c>
      <c r="B114" t="s">
        <v>540</v>
      </c>
      <c r="D114" s="3" t="s">
        <v>403</v>
      </c>
      <c r="E114" t="s">
        <v>393</v>
      </c>
      <c r="F114" t="s">
        <v>417</v>
      </c>
      <c r="G114">
        <v>3024215</v>
      </c>
      <c r="H114">
        <v>136418</v>
      </c>
      <c r="I114" s="19"/>
      <c r="J114">
        <v>140894</v>
      </c>
      <c r="K114" t="s">
        <v>417</v>
      </c>
      <c r="L114" t="s">
        <v>402</v>
      </c>
      <c r="M114" t="s">
        <v>402</v>
      </c>
      <c r="N114" t="s">
        <v>402</v>
      </c>
      <c r="O114" t="s">
        <v>275</v>
      </c>
      <c r="P114" t="s">
        <v>402</v>
      </c>
      <c r="Q114" t="s">
        <v>402</v>
      </c>
      <c r="R114" t="s">
        <v>417</v>
      </c>
      <c r="S114">
        <v>516500</v>
      </c>
      <c r="T114">
        <v>3024215</v>
      </c>
      <c r="U114" t="e">
        <f>VLOOKUP(A114,'Drop Down'!C:C,1,FALSE)</f>
        <v>#N/A</v>
      </c>
      <c r="V114" t="s">
        <v>289</v>
      </c>
    </row>
    <row r="115" spans="1:22" hidden="1" x14ac:dyDescent="0.3">
      <c r="A115">
        <v>3024210</v>
      </c>
      <c r="B115" t="s">
        <v>541</v>
      </c>
      <c r="D115" s="3" t="s">
        <v>403</v>
      </c>
      <c r="E115" t="s">
        <v>393</v>
      </c>
      <c r="F115" t="s">
        <v>417</v>
      </c>
      <c r="G115">
        <v>3024210</v>
      </c>
      <c r="H115">
        <v>138685</v>
      </c>
      <c r="I115" s="19"/>
      <c r="J115">
        <v>148020</v>
      </c>
      <c r="K115" t="s">
        <v>417</v>
      </c>
      <c r="L115" t="s">
        <v>402</v>
      </c>
      <c r="M115" t="s">
        <v>402</v>
      </c>
      <c r="N115" t="s">
        <v>402</v>
      </c>
      <c r="O115" t="s">
        <v>275</v>
      </c>
      <c r="P115" t="s">
        <v>275</v>
      </c>
      <c r="Q115" t="s">
        <v>402</v>
      </c>
      <c r="R115" t="s">
        <v>417</v>
      </c>
      <c r="S115">
        <v>516500</v>
      </c>
      <c r="T115">
        <v>3024210</v>
      </c>
      <c r="U115" t="e">
        <f>VLOOKUP(A115,'Drop Down'!C:C,1,FALSE)</f>
        <v>#N/A</v>
      </c>
      <c r="V115" t="s">
        <v>541</v>
      </c>
    </row>
    <row r="116" spans="1:22" hidden="1" x14ac:dyDescent="0.3">
      <c r="A116">
        <v>3024212</v>
      </c>
      <c r="B116" t="s">
        <v>295</v>
      </c>
      <c r="D116" s="3" t="s">
        <v>403</v>
      </c>
      <c r="E116" t="s">
        <v>393</v>
      </c>
      <c r="F116" t="s">
        <v>417</v>
      </c>
      <c r="G116">
        <v>3024212</v>
      </c>
      <c r="H116">
        <v>136658</v>
      </c>
      <c r="I116" s="19"/>
      <c r="J116">
        <v>143727</v>
      </c>
      <c r="K116" t="s">
        <v>417</v>
      </c>
      <c r="L116" t="s">
        <v>402</v>
      </c>
      <c r="M116" t="s">
        <v>402</v>
      </c>
      <c r="N116" t="s">
        <v>402</v>
      </c>
      <c r="O116" t="s">
        <v>275</v>
      </c>
      <c r="P116" t="s">
        <v>275</v>
      </c>
      <c r="Q116" t="s">
        <v>402</v>
      </c>
      <c r="R116" t="s">
        <v>417</v>
      </c>
      <c r="S116">
        <v>516500</v>
      </c>
      <c r="T116">
        <v>3024212</v>
      </c>
      <c r="U116" t="e">
        <f>VLOOKUP(A116,'Drop Down'!C:C,1,FALSE)</f>
        <v>#N/A</v>
      </c>
      <c r="V116" t="s">
        <v>295</v>
      </c>
    </row>
    <row r="117" spans="1:22" hidden="1" x14ac:dyDescent="0.3">
      <c r="A117">
        <v>3025405</v>
      </c>
      <c r="B117" t="s">
        <v>542</v>
      </c>
      <c r="D117" s="3" t="s">
        <v>400</v>
      </c>
      <c r="E117" t="s">
        <v>393</v>
      </c>
      <c r="F117" t="s">
        <v>410</v>
      </c>
      <c r="G117">
        <v>3025405</v>
      </c>
      <c r="H117">
        <v>101362</v>
      </c>
      <c r="I117">
        <v>10028710</v>
      </c>
      <c r="J117">
        <v>400041</v>
      </c>
      <c r="K117">
        <v>10145</v>
      </c>
      <c r="L117" t="s">
        <v>402</v>
      </c>
      <c r="M117" t="s">
        <v>402</v>
      </c>
      <c r="N117" t="s">
        <v>402</v>
      </c>
      <c r="O117" t="s">
        <v>275</v>
      </c>
      <c r="P117" t="s">
        <v>275</v>
      </c>
      <c r="Q117" t="s">
        <v>402</v>
      </c>
      <c r="R117" t="s">
        <v>444</v>
      </c>
      <c r="S117">
        <v>543965</v>
      </c>
      <c r="T117">
        <v>3025405</v>
      </c>
      <c r="U117">
        <f>VLOOKUP(A117,'Drop Down'!C:C,1,FALSE)</f>
        <v>3025405</v>
      </c>
      <c r="V117" t="s">
        <v>220</v>
      </c>
    </row>
    <row r="118" spans="1:22" hidden="1" x14ac:dyDescent="0.3">
      <c r="A118">
        <v>3024003</v>
      </c>
      <c r="B118" t="s">
        <v>543</v>
      </c>
      <c r="D118" s="3" t="s">
        <v>400</v>
      </c>
      <c r="E118" t="s">
        <v>393</v>
      </c>
      <c r="F118" t="s">
        <v>401</v>
      </c>
      <c r="G118">
        <v>3024003</v>
      </c>
      <c r="H118">
        <v>101345</v>
      </c>
      <c r="I118">
        <v>10027413</v>
      </c>
      <c r="J118">
        <v>400033</v>
      </c>
      <c r="K118">
        <v>10139</v>
      </c>
      <c r="L118" t="s">
        <v>402</v>
      </c>
      <c r="M118" t="s">
        <v>402</v>
      </c>
      <c r="N118" t="s">
        <v>402</v>
      </c>
      <c r="O118" t="s">
        <v>275</v>
      </c>
      <c r="P118" t="s">
        <v>402</v>
      </c>
      <c r="Q118" t="s">
        <v>402</v>
      </c>
      <c r="R118" t="s">
        <v>424</v>
      </c>
      <c r="S118">
        <v>543965</v>
      </c>
      <c r="T118">
        <v>3024003</v>
      </c>
      <c r="U118">
        <f>VLOOKUP(A118,'Drop Down'!C:C,1,FALSE)</f>
        <v>3024003</v>
      </c>
      <c r="V118" t="s">
        <v>184</v>
      </c>
    </row>
    <row r="119" spans="1:22" hidden="1" x14ac:dyDescent="0.3">
      <c r="A119">
        <v>3025409</v>
      </c>
      <c r="B119" t="s">
        <v>311</v>
      </c>
      <c r="D119" s="3" t="s">
        <v>403</v>
      </c>
      <c r="E119" t="s">
        <v>393</v>
      </c>
      <c r="F119" t="s">
        <v>417</v>
      </c>
      <c r="G119">
        <v>3025409</v>
      </c>
      <c r="H119">
        <v>137539</v>
      </c>
      <c r="I119" s="19"/>
      <c r="J119">
        <v>145386</v>
      </c>
      <c r="K119" t="s">
        <v>417</v>
      </c>
      <c r="L119" t="s">
        <v>402</v>
      </c>
      <c r="M119" t="s">
        <v>402</v>
      </c>
      <c r="N119" t="s">
        <v>402</v>
      </c>
      <c r="O119" t="s">
        <v>275</v>
      </c>
      <c r="P119" t="s">
        <v>275</v>
      </c>
      <c r="Q119" t="s">
        <v>402</v>
      </c>
      <c r="R119" t="s">
        <v>417</v>
      </c>
      <c r="S119">
        <v>516500</v>
      </c>
      <c r="T119">
        <v>3025409</v>
      </c>
      <c r="U119" t="e">
        <f>VLOOKUP(A119,'Drop Down'!C:C,1,FALSE)</f>
        <v>#N/A</v>
      </c>
      <c r="V119" t="s">
        <v>23812</v>
      </c>
    </row>
    <row r="120" spans="1:22" hidden="1" x14ac:dyDescent="0.3">
      <c r="A120">
        <v>3024014</v>
      </c>
      <c r="B120" t="s">
        <v>544</v>
      </c>
      <c r="D120" s="3" t="s">
        <v>403</v>
      </c>
      <c r="E120" t="s">
        <v>393</v>
      </c>
      <c r="F120" t="s">
        <v>417</v>
      </c>
      <c r="G120">
        <v>3024014</v>
      </c>
      <c r="I120" s="19"/>
      <c r="J120">
        <v>145386</v>
      </c>
      <c r="K120" t="s">
        <v>417</v>
      </c>
      <c r="L120" t="s">
        <v>402</v>
      </c>
      <c r="M120" t="s">
        <v>402</v>
      </c>
      <c r="N120" t="s">
        <v>402</v>
      </c>
      <c r="O120" t="s">
        <v>275</v>
      </c>
      <c r="P120" t="s">
        <v>275</v>
      </c>
      <c r="Q120" t="s">
        <v>275</v>
      </c>
      <c r="R120" t="s">
        <v>417</v>
      </c>
      <c r="S120">
        <v>516500</v>
      </c>
      <c r="T120">
        <v>3024014</v>
      </c>
      <c r="U120" t="e">
        <f>VLOOKUP(A120,'Drop Down'!C:C,1,FALSE)</f>
        <v>#N/A</v>
      </c>
      <c r="V120" t="s">
        <v>544</v>
      </c>
    </row>
    <row r="121" spans="1:22" hidden="1" x14ac:dyDescent="0.3">
      <c r="A121">
        <v>3025400</v>
      </c>
      <c r="B121" t="s">
        <v>545</v>
      </c>
      <c r="D121" s="3" t="s">
        <v>403</v>
      </c>
      <c r="E121" t="s">
        <v>393</v>
      </c>
      <c r="F121" t="s">
        <v>417</v>
      </c>
      <c r="G121">
        <v>3025400</v>
      </c>
      <c r="H121">
        <v>137645</v>
      </c>
      <c r="I121" s="19"/>
      <c r="J121">
        <v>145169</v>
      </c>
      <c r="K121" t="s">
        <v>417</v>
      </c>
      <c r="L121" t="s">
        <v>402</v>
      </c>
      <c r="M121" t="s">
        <v>402</v>
      </c>
      <c r="N121" t="s">
        <v>402</v>
      </c>
      <c r="O121" t="s">
        <v>275</v>
      </c>
      <c r="P121" t="s">
        <v>275</v>
      </c>
      <c r="Q121" t="s">
        <v>275</v>
      </c>
      <c r="R121" t="s">
        <v>417</v>
      </c>
      <c r="S121">
        <v>516500</v>
      </c>
      <c r="T121">
        <v>3025400</v>
      </c>
      <c r="U121" t="e">
        <f>VLOOKUP(A121,'Drop Down'!C:C,1,FALSE)</f>
        <v>#N/A</v>
      </c>
      <c r="V121" t="s">
        <v>545</v>
      </c>
    </row>
    <row r="122" spans="1:22" hidden="1" x14ac:dyDescent="0.3">
      <c r="A122">
        <v>3024752</v>
      </c>
      <c r="B122" t="s">
        <v>546</v>
      </c>
      <c r="D122" s="3" t="s">
        <v>403</v>
      </c>
      <c r="E122" t="s">
        <v>393</v>
      </c>
      <c r="F122" t="s">
        <v>417</v>
      </c>
      <c r="G122">
        <v>3024752</v>
      </c>
      <c r="H122">
        <v>138051</v>
      </c>
      <c r="I122" s="19"/>
      <c r="J122">
        <v>147243</v>
      </c>
      <c r="K122" t="s">
        <v>417</v>
      </c>
      <c r="L122" t="s">
        <v>402</v>
      </c>
      <c r="M122" t="s">
        <v>402</v>
      </c>
      <c r="N122" t="s">
        <v>402</v>
      </c>
      <c r="O122" t="s">
        <v>275</v>
      </c>
      <c r="P122" t="s">
        <v>275</v>
      </c>
      <c r="Q122" t="s">
        <v>402</v>
      </c>
      <c r="R122" t="s">
        <v>417</v>
      </c>
      <c r="S122">
        <v>516500</v>
      </c>
      <c r="T122">
        <v>3024752</v>
      </c>
      <c r="U122" t="e">
        <f>VLOOKUP(A122,'Drop Down'!C:C,1,FALSE)</f>
        <v>#N/A</v>
      </c>
      <c r="V122" t="s">
        <v>23813</v>
      </c>
    </row>
    <row r="123" spans="1:22" hidden="1" x14ac:dyDescent="0.3">
      <c r="A123">
        <v>3025427</v>
      </c>
      <c r="B123" t="s">
        <v>547</v>
      </c>
      <c r="D123" s="3" t="s">
        <v>400</v>
      </c>
      <c r="E123" t="s">
        <v>393</v>
      </c>
      <c r="F123" t="s">
        <v>410</v>
      </c>
      <c r="G123">
        <v>3025427</v>
      </c>
      <c r="H123">
        <v>135747</v>
      </c>
      <c r="I123">
        <v>10057017</v>
      </c>
      <c r="J123">
        <v>400140</v>
      </c>
      <c r="K123">
        <v>11174</v>
      </c>
      <c r="L123" t="s">
        <v>402</v>
      </c>
      <c r="M123" t="s">
        <v>402</v>
      </c>
      <c r="N123" t="s">
        <v>402</v>
      </c>
      <c r="O123" t="s">
        <v>275</v>
      </c>
      <c r="P123" t="s">
        <v>275</v>
      </c>
      <c r="Q123" t="s">
        <v>275</v>
      </c>
      <c r="R123" t="s">
        <v>424</v>
      </c>
      <c r="S123">
        <v>543965</v>
      </c>
      <c r="T123">
        <v>3025427</v>
      </c>
      <c r="U123">
        <f>VLOOKUP(A123,'Drop Down'!C:C,1,FALSE)</f>
        <v>3025427</v>
      </c>
      <c r="V123" t="s">
        <v>547</v>
      </c>
    </row>
    <row r="124" spans="1:22" hidden="1" x14ac:dyDescent="0.3">
      <c r="A124">
        <v>3024004</v>
      </c>
      <c r="B124" t="s">
        <v>548</v>
      </c>
      <c r="D124" s="3" t="s">
        <v>400</v>
      </c>
      <c r="E124" t="s">
        <v>393</v>
      </c>
      <c r="F124" t="s">
        <v>410</v>
      </c>
      <c r="G124">
        <v>3024004</v>
      </c>
      <c r="H124">
        <v>142627</v>
      </c>
      <c r="I124">
        <v>10029127</v>
      </c>
      <c r="J124">
        <v>107953</v>
      </c>
      <c r="K124">
        <v>11513</v>
      </c>
      <c r="L124" t="s">
        <v>402</v>
      </c>
      <c r="M124" t="s">
        <v>402</v>
      </c>
      <c r="N124" t="s">
        <v>402</v>
      </c>
      <c r="O124" t="s">
        <v>275</v>
      </c>
      <c r="P124" t="s">
        <v>275</v>
      </c>
      <c r="Q124" t="s">
        <v>402</v>
      </c>
      <c r="R124" t="s">
        <v>424</v>
      </c>
      <c r="S124">
        <v>543965</v>
      </c>
      <c r="T124">
        <v>3024004</v>
      </c>
      <c r="U124">
        <f>VLOOKUP(A124,'Drop Down'!C:C,1,FALSE)</f>
        <v>3024004</v>
      </c>
      <c r="V124" t="s">
        <v>743</v>
      </c>
    </row>
    <row r="125" spans="1:22" hidden="1" x14ac:dyDescent="0.3">
      <c r="A125">
        <v>3025402</v>
      </c>
      <c r="B125" t="s">
        <v>301</v>
      </c>
      <c r="D125" s="3" t="s">
        <v>403</v>
      </c>
      <c r="E125" t="s">
        <v>393</v>
      </c>
      <c r="F125" t="s">
        <v>417</v>
      </c>
      <c r="G125">
        <v>3025402</v>
      </c>
      <c r="H125">
        <v>137386</v>
      </c>
      <c r="I125" s="19"/>
      <c r="J125">
        <v>144069</v>
      </c>
      <c r="K125" t="s">
        <v>417</v>
      </c>
      <c r="L125" t="s">
        <v>402</v>
      </c>
      <c r="M125" t="s">
        <v>402</v>
      </c>
      <c r="N125" t="s">
        <v>402</v>
      </c>
      <c r="O125" t="s">
        <v>275</v>
      </c>
      <c r="P125" t="s">
        <v>275</v>
      </c>
      <c r="Q125" t="s">
        <v>402</v>
      </c>
      <c r="R125" t="s">
        <v>417</v>
      </c>
      <c r="S125">
        <v>516500</v>
      </c>
      <c r="T125">
        <v>3025402</v>
      </c>
      <c r="U125" t="e">
        <f>VLOOKUP(A125,'Drop Down'!C:C,1,FALSE)</f>
        <v>#N/A</v>
      </c>
      <c r="V125" t="s">
        <v>301</v>
      </c>
    </row>
    <row r="126" spans="1:22" hidden="1" x14ac:dyDescent="0.3">
      <c r="A126">
        <v>3024208</v>
      </c>
      <c r="B126" t="s">
        <v>549</v>
      </c>
      <c r="D126" s="3" t="s">
        <v>403</v>
      </c>
      <c r="E126" t="s">
        <v>393</v>
      </c>
      <c r="F126" t="s">
        <v>417</v>
      </c>
      <c r="G126">
        <v>3024208</v>
      </c>
      <c r="H126">
        <v>137131</v>
      </c>
      <c r="I126" s="19"/>
      <c r="J126">
        <v>144387</v>
      </c>
      <c r="K126" t="s">
        <v>417</v>
      </c>
      <c r="L126" t="s">
        <v>402</v>
      </c>
      <c r="M126" t="s">
        <v>402</v>
      </c>
      <c r="N126" t="s">
        <v>402</v>
      </c>
      <c r="O126" t="s">
        <v>275</v>
      </c>
      <c r="P126" t="s">
        <v>275</v>
      </c>
      <c r="Q126" t="s">
        <v>402</v>
      </c>
      <c r="R126" t="s">
        <v>417</v>
      </c>
      <c r="S126">
        <v>516500</v>
      </c>
      <c r="T126">
        <v>3024208</v>
      </c>
      <c r="U126" t="e">
        <f>VLOOKUP(A126,'Drop Down'!C:C,1,FALSE)</f>
        <v>#N/A</v>
      </c>
      <c r="V126" t="s">
        <v>549</v>
      </c>
    </row>
    <row r="127" spans="1:22" hidden="1" x14ac:dyDescent="0.3">
      <c r="A127">
        <v>3025401</v>
      </c>
      <c r="B127" t="s">
        <v>550</v>
      </c>
      <c r="D127" s="3" t="s">
        <v>403</v>
      </c>
      <c r="E127" t="s">
        <v>393</v>
      </c>
      <c r="F127" t="s">
        <v>417</v>
      </c>
      <c r="G127">
        <v>3025401</v>
      </c>
      <c r="H127">
        <v>136290</v>
      </c>
      <c r="I127" s="19"/>
      <c r="J127">
        <v>139142</v>
      </c>
      <c r="K127" t="s">
        <v>417</v>
      </c>
      <c r="L127" t="s">
        <v>402</v>
      </c>
      <c r="M127" t="s">
        <v>402</v>
      </c>
      <c r="N127" t="s">
        <v>402</v>
      </c>
      <c r="O127" t="s">
        <v>275</v>
      </c>
      <c r="P127" t="s">
        <v>275</v>
      </c>
      <c r="Q127" t="s">
        <v>402</v>
      </c>
      <c r="R127" t="s">
        <v>417</v>
      </c>
      <c r="S127">
        <v>516500</v>
      </c>
      <c r="T127">
        <v>3025401</v>
      </c>
      <c r="U127" t="e">
        <f>VLOOKUP(A127,'Drop Down'!C:C,1,FALSE)</f>
        <v>#N/A</v>
      </c>
      <c r="V127" t="s">
        <v>23814</v>
      </c>
    </row>
    <row r="128" spans="1:22" hidden="1" x14ac:dyDescent="0.3">
      <c r="A128">
        <v>3024011</v>
      </c>
      <c r="B128" t="s">
        <v>345</v>
      </c>
      <c r="D128" s="3" t="s">
        <v>403</v>
      </c>
      <c r="E128" t="s">
        <v>393</v>
      </c>
      <c r="F128" t="s">
        <v>416</v>
      </c>
      <c r="G128">
        <v>3024011</v>
      </c>
      <c r="H128">
        <v>145921</v>
      </c>
      <c r="I128" s="19"/>
      <c r="J128">
        <v>158756</v>
      </c>
      <c r="K128" t="s">
        <v>417</v>
      </c>
      <c r="L128" t="s">
        <v>402</v>
      </c>
      <c r="M128" t="s">
        <v>402</v>
      </c>
      <c r="N128" t="s">
        <v>402</v>
      </c>
      <c r="O128" t="s">
        <v>275</v>
      </c>
      <c r="P128" t="s">
        <v>402</v>
      </c>
      <c r="Q128" t="s">
        <v>402</v>
      </c>
      <c r="R128" t="s">
        <v>417</v>
      </c>
      <c r="S128">
        <v>516500</v>
      </c>
      <c r="T128">
        <v>3024011</v>
      </c>
      <c r="U128" t="e">
        <f>VLOOKUP(A128,'Drop Down'!C:C,1,FALSE)</f>
        <v>#N/A</v>
      </c>
      <c r="V128" t="s">
        <v>345</v>
      </c>
    </row>
    <row r="129" spans="1:22" hidden="1" x14ac:dyDescent="0.3">
      <c r="A129">
        <v>3024000</v>
      </c>
      <c r="B129" t="s">
        <v>551</v>
      </c>
      <c r="D129" s="3" t="s">
        <v>403</v>
      </c>
      <c r="E129" t="s">
        <v>393</v>
      </c>
      <c r="F129" t="s">
        <v>416</v>
      </c>
      <c r="G129">
        <v>3024000</v>
      </c>
      <c r="H129">
        <v>139410</v>
      </c>
      <c r="I129" s="19"/>
      <c r="J129">
        <v>156093</v>
      </c>
      <c r="K129" t="s">
        <v>417</v>
      </c>
      <c r="L129" t="s">
        <v>402</v>
      </c>
      <c r="M129" t="s">
        <v>402</v>
      </c>
      <c r="N129" t="s">
        <v>402</v>
      </c>
      <c r="O129" t="s">
        <v>275</v>
      </c>
      <c r="P129" t="s">
        <v>402</v>
      </c>
      <c r="Q129" t="s">
        <v>402</v>
      </c>
      <c r="R129" t="s">
        <v>417</v>
      </c>
      <c r="S129">
        <v>516500</v>
      </c>
      <c r="T129">
        <v>3024000</v>
      </c>
      <c r="U129" t="e">
        <f>VLOOKUP(A129,'Drop Down'!C:C,1,FALSE)</f>
        <v>#N/A</v>
      </c>
      <c r="V129" t="s">
        <v>551</v>
      </c>
    </row>
    <row r="130" spans="1:22" hidden="1" x14ac:dyDescent="0.3">
      <c r="A130">
        <v>3025404</v>
      </c>
      <c r="B130" t="s">
        <v>552</v>
      </c>
      <c r="D130" s="3" t="s">
        <v>400</v>
      </c>
      <c r="E130" t="s">
        <v>393</v>
      </c>
      <c r="F130" t="s">
        <v>410</v>
      </c>
      <c r="G130">
        <v>3025404</v>
      </c>
      <c r="H130">
        <v>101361</v>
      </c>
      <c r="I130">
        <v>10005539</v>
      </c>
      <c r="J130">
        <v>400029</v>
      </c>
      <c r="K130">
        <v>10148</v>
      </c>
      <c r="L130" t="s">
        <v>402</v>
      </c>
      <c r="M130" t="s">
        <v>402</v>
      </c>
      <c r="N130" t="s">
        <v>402</v>
      </c>
      <c r="O130" t="s">
        <v>275</v>
      </c>
      <c r="P130" t="s">
        <v>275</v>
      </c>
      <c r="Q130" t="s">
        <v>402</v>
      </c>
      <c r="R130" t="s">
        <v>444</v>
      </c>
      <c r="S130">
        <v>543965</v>
      </c>
      <c r="T130">
        <v>3025404</v>
      </c>
      <c r="U130">
        <f>VLOOKUP(A130,'Drop Down'!C:C,1,FALSE)</f>
        <v>3025404</v>
      </c>
      <c r="V130" t="s">
        <v>118</v>
      </c>
    </row>
    <row r="131" spans="1:22" hidden="1" x14ac:dyDescent="0.3">
      <c r="A131">
        <v>3025407</v>
      </c>
      <c r="B131" t="s">
        <v>23870</v>
      </c>
      <c r="D131" s="3" t="s">
        <v>400</v>
      </c>
      <c r="E131" t="s">
        <v>393</v>
      </c>
      <c r="F131" t="s">
        <v>410</v>
      </c>
      <c r="G131">
        <v>3025407</v>
      </c>
      <c r="H131">
        <v>101364</v>
      </c>
      <c r="I131">
        <v>10028917</v>
      </c>
      <c r="J131">
        <v>400013</v>
      </c>
      <c r="K131">
        <v>10142</v>
      </c>
      <c r="L131" t="s">
        <v>402</v>
      </c>
      <c r="M131" t="s">
        <v>402</v>
      </c>
      <c r="N131" t="s">
        <v>402</v>
      </c>
      <c r="O131" t="s">
        <v>275</v>
      </c>
      <c r="P131" t="s">
        <v>275</v>
      </c>
      <c r="Q131" t="s">
        <v>402</v>
      </c>
      <c r="R131" t="s">
        <v>444</v>
      </c>
      <c r="S131">
        <v>543965</v>
      </c>
      <c r="T131">
        <v>3025407</v>
      </c>
      <c r="U131">
        <f>VLOOKUP(A131,'Drop Down'!C:C,1,FALSE)</f>
        <v>3025407</v>
      </c>
      <c r="V131" t="s">
        <v>55</v>
      </c>
    </row>
    <row r="132" spans="1:22" hidden="1" x14ac:dyDescent="0.3">
      <c r="A132">
        <v>3024010</v>
      </c>
      <c r="B132" t="s">
        <v>305</v>
      </c>
      <c r="D132" s="3" t="s">
        <v>403</v>
      </c>
      <c r="E132" t="s">
        <v>393</v>
      </c>
      <c r="F132" t="s">
        <v>417</v>
      </c>
      <c r="G132">
        <v>3024010</v>
      </c>
      <c r="H132">
        <v>144502</v>
      </c>
      <c r="I132" s="19"/>
      <c r="J132">
        <v>144388</v>
      </c>
      <c r="K132" t="s">
        <v>417</v>
      </c>
      <c r="L132" t="s">
        <v>402</v>
      </c>
      <c r="M132" t="s">
        <v>402</v>
      </c>
      <c r="N132" t="s">
        <v>402</v>
      </c>
      <c r="O132" t="s">
        <v>275</v>
      </c>
      <c r="P132" t="s">
        <v>275</v>
      </c>
      <c r="Q132" t="s">
        <v>402</v>
      </c>
      <c r="R132" t="s">
        <v>417</v>
      </c>
      <c r="S132">
        <v>516500</v>
      </c>
      <c r="T132">
        <v>3024010</v>
      </c>
      <c r="U132" t="e">
        <f>VLOOKUP(A132,'Drop Down'!C:C,1,FALSE)</f>
        <v>#N/A</v>
      </c>
      <c r="V132" t="s">
        <v>23815</v>
      </c>
    </row>
    <row r="133" spans="1:22" hidden="1" x14ac:dyDescent="0.3">
      <c r="A133">
        <v>3024012</v>
      </c>
      <c r="B133" t="s">
        <v>554</v>
      </c>
      <c r="D133" s="3" t="s">
        <v>403</v>
      </c>
      <c r="E133" t="s">
        <v>393</v>
      </c>
      <c r="F133" t="s">
        <v>417</v>
      </c>
      <c r="G133">
        <v>3024012</v>
      </c>
      <c r="H133">
        <v>137361</v>
      </c>
      <c r="I133" s="19"/>
      <c r="J133">
        <v>144062</v>
      </c>
      <c r="K133" t="s">
        <v>417</v>
      </c>
      <c r="L133" t="s">
        <v>402</v>
      </c>
      <c r="M133" t="s">
        <v>402</v>
      </c>
      <c r="N133" t="s">
        <v>402</v>
      </c>
      <c r="O133" t="s">
        <v>275</v>
      </c>
      <c r="P133" t="s">
        <v>275</v>
      </c>
      <c r="Q133" t="s">
        <v>275</v>
      </c>
      <c r="R133" t="s">
        <v>417</v>
      </c>
      <c r="S133">
        <v>516500</v>
      </c>
      <c r="T133">
        <v>3024012</v>
      </c>
      <c r="U133" t="e">
        <f>VLOOKUP(A133,'Drop Down'!C:C,1,FALSE)</f>
        <v>#N/A</v>
      </c>
      <c r="V133" t="s">
        <v>554</v>
      </c>
    </row>
    <row r="134" spans="1:22" hidden="1" x14ac:dyDescent="0.3">
      <c r="I134" s="19"/>
      <c r="U134" t="e">
        <f>VLOOKUP(A134,'Drop Down'!C:C,1,FALSE)</f>
        <v>#N/A</v>
      </c>
    </row>
    <row r="135" spans="1:22" hidden="1" x14ac:dyDescent="0.3">
      <c r="A135">
        <v>3026085</v>
      </c>
      <c r="B135" t="s">
        <v>555</v>
      </c>
      <c r="D135" s="3" t="s">
        <v>403</v>
      </c>
      <c r="E135" t="s">
        <v>556</v>
      </c>
      <c r="F135" t="s">
        <v>416</v>
      </c>
      <c r="G135">
        <v>3026085</v>
      </c>
      <c r="H135">
        <v>101386</v>
      </c>
      <c r="I135" s="19"/>
      <c r="J135">
        <v>105221</v>
      </c>
      <c r="K135" t="s">
        <v>417</v>
      </c>
      <c r="L135" t="s">
        <v>402</v>
      </c>
      <c r="M135" t="s">
        <v>275</v>
      </c>
      <c r="N135" t="s">
        <v>275</v>
      </c>
      <c r="O135" t="s">
        <v>275</v>
      </c>
      <c r="P135" t="s">
        <v>275</v>
      </c>
      <c r="Q135" t="s">
        <v>402</v>
      </c>
      <c r="R135" t="s">
        <v>417</v>
      </c>
      <c r="S135">
        <v>516500</v>
      </c>
      <c r="T135">
        <v>3026085</v>
      </c>
      <c r="U135" t="e">
        <f>VLOOKUP(A135,'Drop Down'!C:C,1,FALSE)</f>
        <v>#N/A</v>
      </c>
      <c r="V135" t="s">
        <v>23670</v>
      </c>
    </row>
    <row r="136" spans="1:22" hidden="1" x14ac:dyDescent="0.3">
      <c r="A136">
        <v>3027010</v>
      </c>
      <c r="B136" t="s">
        <v>557</v>
      </c>
      <c r="D136" s="3" t="s">
        <v>400</v>
      </c>
      <c r="E136" t="s">
        <v>556</v>
      </c>
      <c r="F136" t="s">
        <v>401</v>
      </c>
      <c r="G136">
        <v>3027010</v>
      </c>
      <c r="H136">
        <v>101397</v>
      </c>
      <c r="I136">
        <v>10007062</v>
      </c>
      <c r="J136">
        <v>400063</v>
      </c>
      <c r="K136">
        <v>10159</v>
      </c>
      <c r="L136" t="s">
        <v>402</v>
      </c>
      <c r="M136" t="s">
        <v>402</v>
      </c>
      <c r="N136" t="s">
        <v>402</v>
      </c>
      <c r="O136" t="s">
        <v>275</v>
      </c>
      <c r="P136" t="s">
        <v>275</v>
      </c>
      <c r="Q136" t="s">
        <v>402</v>
      </c>
      <c r="R136" t="s">
        <v>424</v>
      </c>
      <c r="S136">
        <v>543965</v>
      </c>
      <c r="T136">
        <v>3027010</v>
      </c>
      <c r="U136">
        <f>VLOOKUP(A136,'Drop Down'!C:C,1,FALSE)</f>
        <v>3027010</v>
      </c>
      <c r="V136" t="s">
        <v>223</v>
      </c>
    </row>
    <row r="137" spans="1:22" hidden="1" x14ac:dyDescent="0.3">
      <c r="A137">
        <v>3027005</v>
      </c>
      <c r="B137" t="s">
        <v>558</v>
      </c>
      <c r="D137" s="3" t="s">
        <v>400</v>
      </c>
      <c r="E137" t="s">
        <v>556</v>
      </c>
      <c r="F137" t="s">
        <v>401</v>
      </c>
      <c r="G137">
        <v>3027005</v>
      </c>
      <c r="H137">
        <v>101395</v>
      </c>
      <c r="I137">
        <v>10006690</v>
      </c>
      <c r="J137">
        <v>400034</v>
      </c>
      <c r="K137">
        <v>10157</v>
      </c>
      <c r="L137" t="s">
        <v>402</v>
      </c>
      <c r="M137" t="s">
        <v>275</v>
      </c>
      <c r="N137" t="s">
        <v>275</v>
      </c>
      <c r="O137" t="s">
        <v>402</v>
      </c>
      <c r="P137" t="s">
        <v>402</v>
      </c>
      <c r="Q137" t="s">
        <v>402</v>
      </c>
      <c r="R137" t="s">
        <v>403</v>
      </c>
      <c r="S137">
        <v>543965</v>
      </c>
      <c r="T137">
        <v>3027005</v>
      </c>
      <c r="U137">
        <f>VLOOKUP(A137,'Drop Down'!C:C,1,FALSE)</f>
        <v>3027005</v>
      </c>
      <c r="V137" t="s">
        <v>218</v>
      </c>
    </row>
    <row r="138" spans="1:22" hidden="1" x14ac:dyDescent="0.3">
      <c r="A138">
        <v>3025950</v>
      </c>
      <c r="B138" t="s">
        <v>339</v>
      </c>
      <c r="D138" s="3" t="s">
        <v>403</v>
      </c>
      <c r="E138" t="s">
        <v>556</v>
      </c>
      <c r="F138" t="s">
        <v>417</v>
      </c>
      <c r="G138">
        <v>3025950</v>
      </c>
      <c r="H138">
        <v>0</v>
      </c>
      <c r="I138" s="19"/>
      <c r="J138">
        <v>157308</v>
      </c>
      <c r="K138" t="s">
        <v>417</v>
      </c>
      <c r="L138" t="s">
        <v>402</v>
      </c>
      <c r="M138" t="s">
        <v>402</v>
      </c>
      <c r="N138" t="s">
        <v>402</v>
      </c>
      <c r="O138" t="s">
        <v>275</v>
      </c>
      <c r="P138" t="s">
        <v>402</v>
      </c>
      <c r="Q138" t="s">
        <v>402</v>
      </c>
      <c r="R138" t="s">
        <v>417</v>
      </c>
      <c r="S138">
        <v>516500</v>
      </c>
      <c r="T138">
        <v>3025950</v>
      </c>
      <c r="U138" t="e">
        <f>VLOOKUP(A138,'Drop Down'!C:C,1,FALSE)</f>
        <v>#N/A</v>
      </c>
      <c r="V138" t="s">
        <v>339</v>
      </c>
    </row>
    <row r="139" spans="1:22" hidden="1" x14ac:dyDescent="0.3">
      <c r="A139">
        <v>3027000</v>
      </c>
      <c r="B139" t="s">
        <v>559</v>
      </c>
      <c r="C139" t="s">
        <v>944</v>
      </c>
      <c r="D139" s="3" t="s">
        <v>403</v>
      </c>
      <c r="E139" t="s">
        <v>556</v>
      </c>
      <c r="F139" t="s">
        <v>417</v>
      </c>
      <c r="G139">
        <v>3027000</v>
      </c>
      <c r="H139">
        <v>0</v>
      </c>
      <c r="I139" s="19"/>
      <c r="J139">
        <v>156901</v>
      </c>
      <c r="K139" t="s">
        <v>417</v>
      </c>
      <c r="L139" t="s">
        <v>402</v>
      </c>
      <c r="M139" t="s">
        <v>402</v>
      </c>
      <c r="N139" t="s">
        <v>402</v>
      </c>
      <c r="O139" t="s">
        <v>275</v>
      </c>
      <c r="P139" t="s">
        <v>275</v>
      </c>
      <c r="Q139" t="s">
        <v>402</v>
      </c>
      <c r="R139" t="s">
        <v>417</v>
      </c>
      <c r="S139">
        <v>516500</v>
      </c>
      <c r="T139">
        <v>3027000</v>
      </c>
      <c r="U139" t="e">
        <f>VLOOKUP(A139,'Drop Down'!C:C,1,FALSE)</f>
        <v>#N/A</v>
      </c>
      <c r="V139" t="s">
        <v>7865</v>
      </c>
    </row>
    <row r="140" spans="1:22" hidden="1" x14ac:dyDescent="0.3">
      <c r="A140">
        <v>3027002</v>
      </c>
      <c r="B140" t="s">
        <v>945</v>
      </c>
      <c r="C140" t="s">
        <v>944</v>
      </c>
      <c r="D140" s="3" t="s">
        <v>403</v>
      </c>
      <c r="E140" t="s">
        <v>556</v>
      </c>
      <c r="F140" t="s">
        <v>417</v>
      </c>
      <c r="I140" s="19"/>
      <c r="J140">
        <v>165464</v>
      </c>
      <c r="T140">
        <v>3027002</v>
      </c>
      <c r="U140" t="e">
        <f>VLOOKUP(A140,'Drop Down'!C:C,1,FALSE)</f>
        <v>#N/A</v>
      </c>
    </row>
    <row r="141" spans="1:22" hidden="1" x14ac:dyDescent="0.3">
      <c r="A141">
        <v>3027009</v>
      </c>
      <c r="B141" t="s">
        <v>560</v>
      </c>
      <c r="D141" s="3" t="s">
        <v>400</v>
      </c>
      <c r="E141" t="s">
        <v>556</v>
      </c>
      <c r="F141" t="s">
        <v>401</v>
      </c>
      <c r="G141">
        <v>3027009</v>
      </c>
      <c r="H141">
        <v>101396</v>
      </c>
      <c r="I141">
        <v>10006957</v>
      </c>
      <c r="J141">
        <v>400091</v>
      </c>
      <c r="K141">
        <v>10158</v>
      </c>
      <c r="L141" t="s">
        <v>275</v>
      </c>
      <c r="M141" t="s">
        <v>275</v>
      </c>
      <c r="N141" t="s">
        <v>275</v>
      </c>
      <c r="O141" t="s">
        <v>402</v>
      </c>
      <c r="P141" t="s">
        <v>402</v>
      </c>
      <c r="Q141" t="s">
        <v>402</v>
      </c>
      <c r="R141" t="s">
        <v>424</v>
      </c>
      <c r="S141">
        <v>543965</v>
      </c>
      <c r="T141">
        <v>3027009</v>
      </c>
      <c r="U141">
        <f>VLOOKUP(A141,'Drop Down'!C:C,1,FALSE)</f>
        <v>3027009</v>
      </c>
      <c r="V141" t="s">
        <v>23669</v>
      </c>
    </row>
    <row r="142" spans="1:22" hidden="1" x14ac:dyDescent="0.3">
      <c r="D142" s="3"/>
      <c r="I142" s="19"/>
      <c r="U142" t="e">
        <f>VLOOKUP(A142,'Drop Down'!C:C,1,FALSE)</f>
        <v>#N/A</v>
      </c>
    </row>
    <row r="143" spans="1:22" hidden="1" x14ac:dyDescent="0.3">
      <c r="A143">
        <v>3026905</v>
      </c>
      <c r="B143" t="s">
        <v>363</v>
      </c>
      <c r="D143" s="3" t="s">
        <v>403</v>
      </c>
      <c r="E143" t="s">
        <v>561</v>
      </c>
      <c r="F143" t="s">
        <v>417</v>
      </c>
      <c r="G143">
        <v>3026905</v>
      </c>
      <c r="H143">
        <v>134798</v>
      </c>
      <c r="I143" s="19"/>
      <c r="J143">
        <v>400116</v>
      </c>
      <c r="K143" t="s">
        <v>417</v>
      </c>
      <c r="L143" t="s">
        <v>402</v>
      </c>
      <c r="M143" t="s">
        <v>275</v>
      </c>
      <c r="N143" t="s">
        <v>275</v>
      </c>
      <c r="O143" t="s">
        <v>275</v>
      </c>
      <c r="P143" t="s">
        <v>275</v>
      </c>
      <c r="Q143" t="s">
        <v>275</v>
      </c>
      <c r="R143" t="s">
        <v>417</v>
      </c>
      <c r="S143">
        <v>516500</v>
      </c>
      <c r="T143">
        <v>3026905</v>
      </c>
      <c r="U143" t="e">
        <f>VLOOKUP(A143,'Drop Down'!C:C,1,FALSE)</f>
        <v>#N/A</v>
      </c>
      <c r="V143" t="s">
        <v>363</v>
      </c>
    </row>
    <row r="144" spans="1:22" hidden="1" x14ac:dyDescent="0.3">
      <c r="A144">
        <v>3023300</v>
      </c>
      <c r="B144" t="s">
        <v>23844</v>
      </c>
      <c r="D144" s="3" t="s">
        <v>400</v>
      </c>
      <c r="E144" t="s">
        <v>409</v>
      </c>
      <c r="F144" t="s">
        <v>410</v>
      </c>
      <c r="G144">
        <v>3023300</v>
      </c>
      <c r="H144">
        <v>101315</v>
      </c>
      <c r="I144">
        <v>10006117</v>
      </c>
      <c r="J144">
        <v>400069</v>
      </c>
      <c r="K144">
        <v>10040</v>
      </c>
      <c r="L144" t="s">
        <v>402</v>
      </c>
      <c r="M144" t="s">
        <v>275</v>
      </c>
      <c r="N144" t="s">
        <v>275</v>
      </c>
      <c r="O144" t="s">
        <v>402</v>
      </c>
      <c r="P144" t="s">
        <v>402</v>
      </c>
      <c r="Q144" t="s">
        <v>402</v>
      </c>
      <c r="R144" t="s">
        <v>403</v>
      </c>
      <c r="S144">
        <v>543965</v>
      </c>
      <c r="T144">
        <v>3023300</v>
      </c>
      <c r="U144">
        <f>VLOOKUP(A144,'Drop Down'!C:C,1,FALSE)</f>
        <v>3023300</v>
      </c>
      <c r="V144" t="s">
        <v>744</v>
      </c>
    </row>
    <row r="145" spans="1:23" hidden="1" x14ac:dyDescent="0.3">
      <c r="A145">
        <v>3026906</v>
      </c>
      <c r="B145" t="s">
        <v>287</v>
      </c>
      <c r="D145" s="3" t="s">
        <v>403</v>
      </c>
      <c r="E145" t="s">
        <v>561</v>
      </c>
      <c r="F145" t="s">
        <v>417</v>
      </c>
      <c r="G145">
        <v>3026906</v>
      </c>
      <c r="H145">
        <v>135507</v>
      </c>
      <c r="I145" s="19"/>
      <c r="J145">
        <v>128957</v>
      </c>
      <c r="K145" t="s">
        <v>417</v>
      </c>
      <c r="L145" t="s">
        <v>402</v>
      </c>
      <c r="M145" t="s">
        <v>275</v>
      </c>
      <c r="N145" t="s">
        <v>275</v>
      </c>
      <c r="O145" t="s">
        <v>275</v>
      </c>
      <c r="P145" t="s">
        <v>275</v>
      </c>
      <c r="Q145" t="s">
        <v>402</v>
      </c>
      <c r="R145" t="s">
        <v>417</v>
      </c>
      <c r="S145">
        <v>516500</v>
      </c>
      <c r="T145">
        <v>3026906</v>
      </c>
      <c r="U145" t="e">
        <f>VLOOKUP(A145,'Drop Down'!C:C,1,FALSE)</f>
        <v>#N/A</v>
      </c>
      <c r="V145" t="s">
        <v>23816</v>
      </c>
    </row>
    <row r="146" spans="1:23" hidden="1" x14ac:dyDescent="0.3">
      <c r="A146">
        <v>3028600</v>
      </c>
      <c r="B146" t="s">
        <v>564</v>
      </c>
      <c r="D146" s="3" t="s">
        <v>403</v>
      </c>
      <c r="F146" t="s">
        <v>417</v>
      </c>
      <c r="G146">
        <v>3028600</v>
      </c>
      <c r="H146">
        <v>148421</v>
      </c>
      <c r="K146" t="s">
        <v>417</v>
      </c>
      <c r="L146" t="s">
        <v>402</v>
      </c>
      <c r="R146" t="s">
        <v>417</v>
      </c>
      <c r="T146">
        <v>3028600</v>
      </c>
      <c r="U146" t="e">
        <f>VLOOKUP(A146,'Drop Down'!C:C,1,FALSE)</f>
        <v>#N/A</v>
      </c>
      <c r="V146" t="s">
        <v>1380</v>
      </c>
    </row>
    <row r="147" spans="1:23" x14ac:dyDescent="0.3">
      <c r="D147" s="3"/>
    </row>
    <row r="148" spans="1:23" x14ac:dyDescent="0.3">
      <c r="D148" s="3"/>
    </row>
    <row r="149" spans="1:23" x14ac:dyDescent="0.3">
      <c r="D149" s="3"/>
    </row>
    <row r="150" spans="1:23" x14ac:dyDescent="0.3">
      <c r="D150" s="3"/>
      <c r="W150" t="s">
        <v>803</v>
      </c>
    </row>
    <row r="151" spans="1:23" x14ac:dyDescent="0.3">
      <c r="D151" s="3"/>
      <c r="W151" t="s">
        <v>746</v>
      </c>
    </row>
  </sheetData>
  <autoFilter ref="A6:W146" xr:uid="{278F8CA1-C3C7-46A0-B074-4E9C1D2C33FA}">
    <filterColumn colId="1">
      <filters>
        <filter val="St Mary's &amp; St John's"/>
      </filters>
    </filterColumn>
  </autoFilter>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0" zoomScaleNormal="100" workbookViewId="0">
      <pane xSplit="1" topLeftCell="I1" activePane="topRight" state="frozen"/>
      <selection activeCell="K10" sqref="K10"/>
      <selection pane="topRight" activeCell="K10" sqref="K10"/>
    </sheetView>
  </sheetViews>
  <sheetFormatPr defaultRowHeight="14.4" x14ac:dyDescent="0.3"/>
  <cols>
    <col min="1" max="1" width="13" customWidth="1"/>
    <col min="2" max="2" width="8.44140625" customWidth="1"/>
    <col min="3" max="3" width="7.88671875" customWidth="1"/>
    <col min="4" max="4" width="8.44140625" bestFit="1" customWidth="1"/>
    <col min="5" max="5" width="19.44140625" bestFit="1" customWidth="1"/>
    <col min="6" max="6" width="14.33203125" bestFit="1" customWidth="1"/>
    <col min="7" max="7" width="17.44140625" bestFit="1" customWidth="1"/>
    <col min="8" max="8" width="18.6640625" bestFit="1" customWidth="1"/>
    <col min="9" max="9" width="14.33203125" bestFit="1" customWidth="1"/>
    <col min="10" max="11" width="25.33203125" bestFit="1" customWidth="1"/>
    <col min="12" max="12" width="8.33203125" customWidth="1"/>
    <col min="13" max="13" width="14.44140625" bestFit="1" customWidth="1"/>
    <col min="14" max="14" width="18" bestFit="1" customWidth="1"/>
    <col min="15" max="15" width="8.88671875" style="20"/>
    <col min="17" max="17" width="12.33203125" customWidth="1"/>
    <col min="18" max="18" width="32.44140625" customWidth="1"/>
  </cols>
  <sheetData>
    <row r="1" spans="1:18" x14ac:dyDescent="0.3">
      <c r="B1" t="s">
        <v>570</v>
      </c>
      <c r="C1" t="s">
        <v>571</v>
      </c>
      <c r="D1" t="s">
        <v>572</v>
      </c>
      <c r="E1" t="s">
        <v>573</v>
      </c>
      <c r="F1" t="s">
        <v>574</v>
      </c>
      <c r="G1" t="s">
        <v>575</v>
      </c>
      <c r="H1" t="s">
        <v>576</v>
      </c>
      <c r="I1" t="s">
        <v>577</v>
      </c>
      <c r="J1" t="s">
        <v>578</v>
      </c>
      <c r="K1" t="s">
        <v>579</v>
      </c>
      <c r="L1" t="s">
        <v>580</v>
      </c>
      <c r="M1" t="s">
        <v>581</v>
      </c>
      <c r="N1" t="s">
        <v>582</v>
      </c>
      <c r="O1" s="20" t="s">
        <v>583</v>
      </c>
      <c r="Q1" s="21" t="s">
        <v>565</v>
      </c>
      <c r="R1" s="21" t="s">
        <v>880</v>
      </c>
    </row>
    <row r="2" spans="1:18" x14ac:dyDescent="0.3">
      <c r="A2" t="s">
        <v>390</v>
      </c>
      <c r="B2" t="s">
        <v>1007</v>
      </c>
      <c r="C2" t="s">
        <v>895</v>
      </c>
      <c r="D2" t="s">
        <v>895</v>
      </c>
      <c r="E2" t="s">
        <v>895</v>
      </c>
      <c r="F2" t="s">
        <v>895</v>
      </c>
      <c r="G2" t="s">
        <v>895</v>
      </c>
      <c r="H2" t="s">
        <v>895</v>
      </c>
      <c r="I2" t="s">
        <v>424</v>
      </c>
      <c r="J2" t="s">
        <v>1003</v>
      </c>
      <c r="K2" t="s">
        <v>895</v>
      </c>
      <c r="L2" t="s">
        <v>895</v>
      </c>
      <c r="M2" t="s">
        <v>895</v>
      </c>
      <c r="N2" t="s">
        <v>895</v>
      </c>
      <c r="O2" s="20" t="s">
        <v>895</v>
      </c>
      <c r="Q2" s="46" t="s">
        <v>1003</v>
      </c>
      <c r="R2" s="46" t="s">
        <v>584</v>
      </c>
    </row>
    <row r="3" spans="1:18" x14ac:dyDescent="0.3">
      <c r="A3" t="s">
        <v>409</v>
      </c>
      <c r="B3" t="s">
        <v>1009</v>
      </c>
      <c r="C3" t="s">
        <v>895</v>
      </c>
      <c r="D3" t="s">
        <v>895</v>
      </c>
      <c r="E3" t="s">
        <v>895</v>
      </c>
      <c r="F3" t="s">
        <v>895</v>
      </c>
      <c r="G3" t="s">
        <v>895</v>
      </c>
      <c r="H3" t="s">
        <v>895</v>
      </c>
      <c r="I3" t="s">
        <v>1012</v>
      </c>
      <c r="J3" t="s">
        <v>1003</v>
      </c>
      <c r="K3" t="s">
        <v>895</v>
      </c>
      <c r="L3" t="s">
        <v>895</v>
      </c>
      <c r="M3" t="s">
        <v>895</v>
      </c>
      <c r="N3" t="s">
        <v>895</v>
      </c>
      <c r="O3" s="20" t="s">
        <v>895</v>
      </c>
      <c r="Q3" s="46" t="s">
        <v>1004</v>
      </c>
      <c r="R3" s="46" t="s">
        <v>585</v>
      </c>
    </row>
    <row r="4" spans="1:18" x14ac:dyDescent="0.3">
      <c r="A4" t="s">
        <v>393</v>
      </c>
      <c r="B4" t="s">
        <v>1013</v>
      </c>
      <c r="C4" t="s">
        <v>900</v>
      </c>
      <c r="D4" t="s">
        <v>900</v>
      </c>
      <c r="E4" t="s">
        <v>900</v>
      </c>
      <c r="F4" t="s">
        <v>900</v>
      </c>
      <c r="G4" t="s">
        <v>900</v>
      </c>
      <c r="H4" t="s">
        <v>900</v>
      </c>
      <c r="I4" t="s">
        <v>1011</v>
      </c>
      <c r="J4" t="s">
        <v>1003</v>
      </c>
      <c r="K4" t="s">
        <v>900</v>
      </c>
      <c r="L4" t="s">
        <v>900</v>
      </c>
      <c r="M4" t="s">
        <v>900</v>
      </c>
      <c r="N4" t="s">
        <v>900</v>
      </c>
      <c r="O4" s="20" t="s">
        <v>900</v>
      </c>
      <c r="Q4" s="46" t="s">
        <v>897</v>
      </c>
      <c r="R4" s="46" t="s">
        <v>566</v>
      </c>
    </row>
    <row r="5" spans="1:18" x14ac:dyDescent="0.3">
      <c r="A5" t="s">
        <v>556</v>
      </c>
      <c r="B5" t="s">
        <v>1014</v>
      </c>
      <c r="C5" t="s">
        <v>893</v>
      </c>
      <c r="D5" t="s">
        <v>893</v>
      </c>
      <c r="E5" t="s">
        <v>893</v>
      </c>
      <c r="F5" t="s">
        <v>893</v>
      </c>
      <c r="G5" t="s">
        <v>893</v>
      </c>
      <c r="H5" t="s">
        <v>893</v>
      </c>
      <c r="I5" t="s">
        <v>1010</v>
      </c>
      <c r="J5" t="s">
        <v>1003</v>
      </c>
      <c r="K5" t="s">
        <v>893</v>
      </c>
      <c r="L5" t="s">
        <v>893</v>
      </c>
      <c r="M5" t="s">
        <v>893</v>
      </c>
      <c r="N5" t="s">
        <v>893</v>
      </c>
      <c r="O5" s="20" t="s">
        <v>893</v>
      </c>
      <c r="Q5" s="46" t="s">
        <v>895</v>
      </c>
      <c r="R5" s="46" t="s">
        <v>567</v>
      </c>
    </row>
    <row r="6" spans="1:18" x14ac:dyDescent="0.3">
      <c r="A6" t="s">
        <v>561</v>
      </c>
      <c r="C6" t="s">
        <v>897</v>
      </c>
      <c r="D6" t="s">
        <v>897</v>
      </c>
      <c r="E6" t="s">
        <v>897</v>
      </c>
      <c r="F6" t="s">
        <v>897</v>
      </c>
      <c r="G6" t="s">
        <v>897</v>
      </c>
      <c r="H6" t="s">
        <v>897</v>
      </c>
      <c r="I6" t="s">
        <v>1012</v>
      </c>
      <c r="J6" t="s">
        <v>897</v>
      </c>
      <c r="K6" t="s">
        <v>897</v>
      </c>
      <c r="L6" t="s">
        <v>897</v>
      </c>
      <c r="M6" t="s">
        <v>897</v>
      </c>
      <c r="N6" t="s">
        <v>897</v>
      </c>
      <c r="O6" s="20" t="s">
        <v>897</v>
      </c>
      <c r="Q6" s="46" t="s">
        <v>900</v>
      </c>
      <c r="R6" s="46" t="s">
        <v>568</v>
      </c>
    </row>
    <row r="7" spans="1:18" x14ac:dyDescent="0.3">
      <c r="A7" t="s">
        <v>535</v>
      </c>
      <c r="B7" t="s">
        <v>1014</v>
      </c>
      <c r="C7" t="s">
        <v>893</v>
      </c>
      <c r="D7" t="s">
        <v>893</v>
      </c>
      <c r="E7" t="s">
        <v>893</v>
      </c>
      <c r="F7" t="s">
        <v>893</v>
      </c>
      <c r="G7" t="s">
        <v>893</v>
      </c>
      <c r="H7" t="s">
        <v>893</v>
      </c>
      <c r="I7" t="s">
        <v>1010</v>
      </c>
      <c r="J7" t="s">
        <v>1003</v>
      </c>
      <c r="K7" t="s">
        <v>893</v>
      </c>
      <c r="L7" t="s">
        <v>893</v>
      </c>
      <c r="M7" t="s">
        <v>893</v>
      </c>
      <c r="N7" t="s">
        <v>893</v>
      </c>
      <c r="O7" s="20" t="s">
        <v>893</v>
      </c>
      <c r="Q7" s="46" t="s">
        <v>893</v>
      </c>
      <c r="R7" s="46" t="s">
        <v>569</v>
      </c>
    </row>
    <row r="8" spans="1:18" x14ac:dyDescent="0.3">
      <c r="Q8" s="46" t="s">
        <v>1005</v>
      </c>
      <c r="R8" s="46" t="s">
        <v>586</v>
      </c>
    </row>
    <row r="9" spans="1:18" x14ac:dyDescent="0.3">
      <c r="Q9" s="46" t="s">
        <v>1006</v>
      </c>
      <c r="R9" s="46" t="s">
        <v>587</v>
      </c>
    </row>
    <row r="10" spans="1:18" x14ac:dyDescent="0.3">
      <c r="Q10" s="46" t="s">
        <v>1007</v>
      </c>
      <c r="R10" s="46" t="s">
        <v>588</v>
      </c>
    </row>
    <row r="11" spans="1:18" x14ac:dyDescent="0.3">
      <c r="Q11" s="46" t="s">
        <v>1008</v>
      </c>
      <c r="R11" s="46" t="s">
        <v>589</v>
      </c>
    </row>
    <row r="12" spans="1:18" x14ac:dyDescent="0.3">
      <c r="Q12" s="46" t="s">
        <v>1009</v>
      </c>
      <c r="R12" s="46" t="s">
        <v>590</v>
      </c>
    </row>
    <row r="13" spans="1:18" x14ac:dyDescent="0.3">
      <c r="Q13" s="46" t="s">
        <v>1010</v>
      </c>
      <c r="R13" s="46" t="s">
        <v>591</v>
      </c>
    </row>
    <row r="14" spans="1:18" x14ac:dyDescent="0.3">
      <c r="Q14" s="46" t="s">
        <v>1011</v>
      </c>
      <c r="R14" s="46" t="s">
        <v>592</v>
      </c>
    </row>
    <row r="15" spans="1:18" x14ac:dyDescent="0.3">
      <c r="Q15" s="46" t="s">
        <v>1012</v>
      </c>
      <c r="R15" s="46" t="s">
        <v>593</v>
      </c>
    </row>
    <row r="16" spans="1:18" x14ac:dyDescent="0.3">
      <c r="Q16" s="46" t="s">
        <v>1013</v>
      </c>
      <c r="R16" s="46" t="s">
        <v>594</v>
      </c>
    </row>
    <row r="17" spans="17:18" x14ac:dyDescent="0.3">
      <c r="Q17" s="46" t="s">
        <v>1014</v>
      </c>
      <c r="R17" s="46" t="s">
        <v>595</v>
      </c>
    </row>
    <row r="18" spans="17:18" x14ac:dyDescent="0.3">
      <c r="Q18" s="46" t="s">
        <v>856</v>
      </c>
      <c r="R18" s="46" t="s">
        <v>277</v>
      </c>
    </row>
    <row r="19" spans="17:18" x14ac:dyDescent="0.3">
      <c r="Q19" s="46" t="s">
        <v>862</v>
      </c>
      <c r="R19" s="46" t="s">
        <v>873</v>
      </c>
    </row>
    <row r="20" spans="17:18" x14ac:dyDescent="0.3">
      <c r="Q20" s="46" t="s">
        <v>868</v>
      </c>
      <c r="R20" s="46" t="s">
        <v>874</v>
      </c>
    </row>
    <row r="21" spans="17:18" x14ac:dyDescent="0.3">
      <c r="Q21" s="46" t="s">
        <v>858</v>
      </c>
      <c r="R21" s="46" t="s">
        <v>281</v>
      </c>
    </row>
    <row r="22" spans="17:18" x14ac:dyDescent="0.3">
      <c r="Q22" s="46" t="s">
        <v>860</v>
      </c>
      <c r="R22" s="46" t="s">
        <v>872</v>
      </c>
    </row>
    <row r="23" spans="17:18" x14ac:dyDescent="0.3">
      <c r="Q23" s="46" t="s">
        <v>864</v>
      </c>
      <c r="R23" s="46" t="s">
        <v>872</v>
      </c>
    </row>
    <row r="24" spans="17:18" x14ac:dyDescent="0.3">
      <c r="Q24" s="46" t="s">
        <v>870</v>
      </c>
      <c r="R24" s="46" t="s">
        <v>878</v>
      </c>
    </row>
    <row r="25" spans="17:18" x14ac:dyDescent="0.3">
      <c r="Q25" s="46" t="s">
        <v>867</v>
      </c>
      <c r="R25" s="46" t="s">
        <v>871</v>
      </c>
    </row>
    <row r="26" spans="17:18" x14ac:dyDescent="0.3">
      <c r="Q26" s="46" t="s">
        <v>865</v>
      </c>
      <c r="R26" s="46" t="s">
        <v>871</v>
      </c>
    </row>
    <row r="27" spans="17:18" x14ac:dyDescent="0.3">
      <c r="Q27" s="46" t="s">
        <v>861</v>
      </c>
      <c r="R27" s="46" t="s">
        <v>875</v>
      </c>
    </row>
    <row r="28" spans="17:18" x14ac:dyDescent="0.3">
      <c r="Q28" s="46" t="s">
        <v>857</v>
      </c>
      <c r="R28" s="46" t="s">
        <v>876</v>
      </c>
    </row>
    <row r="29" spans="17:18" x14ac:dyDescent="0.3">
      <c r="Q29" s="46" t="s">
        <v>866</v>
      </c>
      <c r="R29" s="46" t="s">
        <v>874</v>
      </c>
    </row>
    <row r="30" spans="17:18" x14ac:dyDescent="0.3">
      <c r="Q30" s="46" t="s">
        <v>859</v>
      </c>
      <c r="R30" s="46" t="s">
        <v>873</v>
      </c>
    </row>
    <row r="31" spans="17:18" x14ac:dyDescent="0.3">
      <c r="Q31" s="46" t="s">
        <v>863</v>
      </c>
      <c r="R31" s="46" t="s">
        <v>877</v>
      </c>
    </row>
    <row r="32" spans="17:18" x14ac:dyDescent="0.3">
      <c r="Q32" s="46" t="s">
        <v>869</v>
      </c>
      <c r="R32" s="46" t="s">
        <v>879</v>
      </c>
    </row>
    <row r="33" spans="17:18" x14ac:dyDescent="0.3">
      <c r="Q33" s="46" t="s">
        <v>23438</v>
      </c>
      <c r="R33" s="46" t="s">
        <v>23730</v>
      </c>
    </row>
    <row r="34" spans="17:18" x14ac:dyDescent="0.3">
      <c r="Q34" s="46" t="s">
        <v>916</v>
      </c>
      <c r="R34" s="46" t="s">
        <v>23650</v>
      </c>
    </row>
    <row r="35" spans="17:18" x14ac:dyDescent="0.3">
      <c r="Q35" s="46" t="s">
        <v>23380</v>
      </c>
      <c r="R35" s="46" t="s">
        <v>23731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76"/>
  <sheetViews>
    <sheetView showGridLines="0" zoomScale="89" zoomScaleNormal="100" zoomScaleSheetLayoutView="100" workbookViewId="0">
      <pane xSplit="3" ySplit="12" topLeftCell="D28" activePane="bottomRight" state="frozen"/>
      <selection activeCell="K60" sqref="K60"/>
      <selection pane="topRight" activeCell="K60" sqref="K60"/>
      <selection pane="bottomLeft" activeCell="K60" sqref="K60"/>
      <selection pane="bottomRight" activeCell="F24" sqref="F24:I24"/>
    </sheetView>
  </sheetViews>
  <sheetFormatPr defaultColWidth="9.109375" defaultRowHeight="15.6" x14ac:dyDescent="0.3"/>
  <cols>
    <col min="1" max="1" width="2.6640625" style="163" customWidth="1"/>
    <col min="2" max="2" width="61.6640625" style="163" customWidth="1"/>
    <col min="3" max="3" width="34.88671875" style="163" bestFit="1" customWidth="1"/>
    <col min="4" max="4" width="16.5546875" style="163" bestFit="1" customWidth="1"/>
    <col min="5" max="15" width="14.5546875" style="163" bestFit="1" customWidth="1"/>
    <col min="16" max="16" width="18" style="163" bestFit="1" customWidth="1"/>
    <col min="17" max="17" width="14.88671875" style="163" customWidth="1"/>
    <col min="18" max="18" width="18" style="163" bestFit="1" customWidth="1"/>
    <col min="19" max="19" width="3" style="163" customWidth="1"/>
    <col min="20" max="20" width="21.6640625" style="304" customWidth="1"/>
    <col min="21" max="21" width="16.5546875" style="164" bestFit="1" customWidth="1"/>
    <col min="22" max="22" width="16.5546875" style="163" bestFit="1" customWidth="1"/>
    <col min="23" max="23" width="11.5546875" style="163" bestFit="1" customWidth="1"/>
    <col min="24" max="16384" width="9.109375" style="163"/>
  </cols>
  <sheetData>
    <row r="1" spans="2:21" s="237" customFormat="1" ht="18" x14ac:dyDescent="0.35">
      <c r="B1" s="233" t="s">
        <v>24162</v>
      </c>
      <c r="C1" s="234"/>
      <c r="D1" s="234"/>
      <c r="E1" s="234"/>
      <c r="F1" s="234"/>
      <c r="G1" s="234"/>
      <c r="H1" s="234"/>
      <c r="I1" s="234"/>
      <c r="J1" s="234"/>
      <c r="K1" s="234"/>
      <c r="L1" s="234"/>
      <c r="M1" s="235"/>
      <c r="N1" s="235"/>
      <c r="O1" s="234"/>
      <c r="P1" s="234"/>
      <c r="Q1" s="234"/>
      <c r="R1" s="234"/>
      <c r="S1" s="236"/>
      <c r="T1" s="303"/>
      <c r="U1" s="238"/>
    </row>
    <row r="2" spans="2:21" s="237" customFormat="1" ht="18" x14ac:dyDescent="0.35">
      <c r="B2" s="239" t="str">
        <f>Remittances!B2</f>
        <v>As at June 2025</v>
      </c>
      <c r="C2" s="240"/>
      <c r="D2" s="240"/>
      <c r="E2" s="240"/>
      <c r="F2" s="240"/>
      <c r="G2" s="240"/>
      <c r="H2" s="240"/>
      <c r="I2" s="240"/>
      <c r="J2" s="240"/>
      <c r="K2" s="240"/>
      <c r="L2" s="240"/>
      <c r="M2" s="240"/>
      <c r="N2" s="240"/>
      <c r="O2" s="240"/>
      <c r="P2" s="240"/>
      <c r="Q2" s="240"/>
      <c r="R2" s="240"/>
      <c r="S2" s="241"/>
      <c r="T2" s="303"/>
      <c r="U2" s="238"/>
    </row>
    <row r="3" spans="2:21" s="237" customFormat="1" ht="18.600000000000001" thickBot="1" x14ac:dyDescent="0.4">
      <c r="B3" s="242" t="s">
        <v>0</v>
      </c>
      <c r="C3" s="243" t="str">
        <f>Remittances!C3</f>
        <v>XXXXXX</v>
      </c>
      <c r="D3" s="240"/>
      <c r="E3" s="240"/>
      <c r="F3" s="240"/>
      <c r="G3" s="240"/>
      <c r="H3" s="240"/>
      <c r="I3" s="240"/>
      <c r="J3" s="240"/>
      <c r="K3" s="240"/>
      <c r="L3" s="240"/>
      <c r="M3" s="240"/>
      <c r="N3" s="240"/>
      <c r="O3" s="240"/>
      <c r="P3" s="240"/>
      <c r="Q3" s="240"/>
      <c r="R3" s="240"/>
      <c r="S3" s="241"/>
      <c r="T3" s="303"/>
      <c r="U3" s="238"/>
    </row>
    <row r="4" spans="2:21" s="237" customFormat="1" ht="18.600000000000001" hidden="1" thickBot="1" x14ac:dyDescent="0.4">
      <c r="B4" s="242" t="s">
        <v>1</v>
      </c>
      <c r="C4" s="240">
        <f>Remittances!C4</f>
        <v>0</v>
      </c>
      <c r="D4" s="240"/>
      <c r="E4" s="240"/>
      <c r="F4" s="240"/>
      <c r="G4" s="240"/>
      <c r="H4" s="240"/>
      <c r="I4" s="240"/>
      <c r="J4" s="240"/>
      <c r="K4" s="240"/>
      <c r="L4" s="240"/>
      <c r="M4" s="240"/>
      <c r="N4" s="240"/>
      <c r="O4" s="240"/>
      <c r="P4" s="240"/>
      <c r="Q4" s="240"/>
      <c r="R4" s="240"/>
      <c r="S4" s="241"/>
      <c r="T4" s="303"/>
      <c r="U4" s="238"/>
    </row>
    <row r="5" spans="2:21" s="237" customFormat="1" ht="18.600000000000001" hidden="1" thickBot="1" x14ac:dyDescent="0.4">
      <c r="B5" s="242" t="s">
        <v>745</v>
      </c>
      <c r="C5" s="240"/>
      <c r="D5" s="240"/>
      <c r="E5" s="240"/>
      <c r="F5" s="240"/>
      <c r="G5" s="240"/>
      <c r="H5" s="240"/>
      <c r="I5" s="240"/>
      <c r="J5" s="240"/>
      <c r="K5" s="240"/>
      <c r="L5" s="240"/>
      <c r="M5" s="240"/>
      <c r="N5" s="240"/>
      <c r="O5" s="240"/>
      <c r="P5" s="240"/>
      <c r="Q5" s="240"/>
      <c r="R5" s="240"/>
      <c r="S5" s="241"/>
      <c r="T5" s="303"/>
      <c r="U5" s="238"/>
    </row>
    <row r="6" spans="2:21" s="237" customFormat="1" ht="18.600000000000001" thickBot="1" x14ac:dyDescent="0.4">
      <c r="B6" s="242" t="s">
        <v>2</v>
      </c>
      <c r="C6" s="541">
        <f>IF(Remittances!C6="Select school from dropdown","Please select school name from Remittances Sheet",Remittances!C6)</f>
        <v>0</v>
      </c>
      <c r="D6" s="542"/>
      <c r="E6" s="542"/>
      <c r="F6" s="542"/>
      <c r="G6" s="542"/>
      <c r="H6" s="543"/>
      <c r="I6" s="240"/>
      <c r="J6" s="240"/>
      <c r="K6" s="240"/>
      <c r="L6" s="240"/>
      <c r="M6" s="240"/>
      <c r="N6" s="240"/>
      <c r="O6" s="240"/>
      <c r="P6" s="240"/>
      <c r="Q6" s="240"/>
      <c r="R6" s="240"/>
      <c r="S6" s="241"/>
      <c r="T6" s="303"/>
      <c r="U6" s="238"/>
    </row>
    <row r="7" spans="2:21" s="237" customFormat="1" ht="18.600000000000001" thickBot="1" x14ac:dyDescent="0.4">
      <c r="B7" s="249"/>
      <c r="C7" s="250"/>
      <c r="D7" s="250"/>
      <c r="E7" s="250"/>
      <c r="F7" s="250"/>
      <c r="G7" s="250"/>
      <c r="H7" s="250"/>
      <c r="I7" s="250"/>
      <c r="J7" s="250"/>
      <c r="K7" s="250"/>
      <c r="L7" s="250"/>
      <c r="M7" s="250"/>
      <c r="N7" s="250"/>
      <c r="O7" s="250"/>
      <c r="P7" s="250"/>
      <c r="Q7" s="250"/>
      <c r="R7" s="250"/>
      <c r="S7" s="251"/>
      <c r="T7" s="303"/>
      <c r="U7" s="238"/>
    </row>
    <row r="8" spans="2:21" ht="16.2" thickBot="1" x14ac:dyDescent="0.35">
      <c r="B8" s="168"/>
      <c r="C8" s="164"/>
    </row>
    <row r="9" spans="2:21" ht="16.2" thickBot="1" x14ac:dyDescent="0.35">
      <c r="B9" s="169"/>
      <c r="C9" s="170"/>
      <c r="D9" s="170"/>
      <c r="E9" s="170"/>
      <c r="F9" s="170"/>
      <c r="G9" s="171"/>
      <c r="H9" s="172"/>
      <c r="I9" s="172"/>
      <c r="J9" s="172"/>
      <c r="K9" s="172"/>
      <c r="L9" s="172"/>
      <c r="M9" s="172"/>
      <c r="N9" s="172"/>
      <c r="O9" s="172"/>
      <c r="P9" s="172"/>
      <c r="Q9" s="172"/>
      <c r="R9" s="172"/>
      <c r="S9" s="173"/>
    </row>
    <row r="10" spans="2:21" x14ac:dyDescent="0.3">
      <c r="B10" s="252" t="s">
        <v>804</v>
      </c>
      <c r="C10" s="539" t="s">
        <v>5</v>
      </c>
      <c r="D10" s="176">
        <v>45748</v>
      </c>
      <c r="E10" s="176">
        <v>45778</v>
      </c>
      <c r="F10" s="176">
        <v>45809</v>
      </c>
      <c r="G10" s="176">
        <v>45839</v>
      </c>
      <c r="H10" s="176">
        <v>45870</v>
      </c>
      <c r="I10" s="176">
        <v>45901</v>
      </c>
      <c r="J10" s="176">
        <v>45931</v>
      </c>
      <c r="K10" s="176">
        <v>45962</v>
      </c>
      <c r="L10" s="176">
        <v>45992</v>
      </c>
      <c r="M10" s="176">
        <v>46023</v>
      </c>
      <c r="N10" s="176">
        <v>46054</v>
      </c>
      <c r="O10" s="176">
        <v>46082</v>
      </c>
      <c r="P10" s="177" t="s">
        <v>799</v>
      </c>
      <c r="Q10" s="177" t="s">
        <v>801</v>
      </c>
      <c r="R10" s="178" t="s">
        <v>7</v>
      </c>
      <c r="S10" s="166"/>
    </row>
    <row r="11" spans="2:21" ht="31.5" customHeight="1" x14ac:dyDescent="0.3">
      <c r="B11" s="179"/>
      <c r="C11" s="540"/>
      <c r="D11" s="211" t="s">
        <v>8</v>
      </c>
      <c r="E11" s="211" t="s">
        <v>8</v>
      </c>
      <c r="F11" s="211" t="s">
        <v>8</v>
      </c>
      <c r="G11" s="182" t="s">
        <v>921</v>
      </c>
      <c r="H11" s="182" t="s">
        <v>921</v>
      </c>
      <c r="I11" s="182" t="s">
        <v>921</v>
      </c>
      <c r="J11" s="182" t="s">
        <v>921</v>
      </c>
      <c r="K11" s="182" t="s">
        <v>921</v>
      </c>
      <c r="L11" s="182" t="s">
        <v>921</v>
      </c>
      <c r="M11" s="182" t="s">
        <v>921</v>
      </c>
      <c r="N11" s="182" t="s">
        <v>921</v>
      </c>
      <c r="O11" s="182" t="s">
        <v>921</v>
      </c>
      <c r="P11" s="182" t="s">
        <v>921</v>
      </c>
      <c r="Q11" s="182" t="s">
        <v>802</v>
      </c>
      <c r="R11" s="183" t="s">
        <v>800</v>
      </c>
      <c r="S11" s="166"/>
      <c r="T11" s="305" t="s">
        <v>23716</v>
      </c>
      <c r="U11" s="164" t="s">
        <v>751</v>
      </c>
    </row>
    <row r="12" spans="2:21" x14ac:dyDescent="0.3">
      <c r="B12" s="179" t="s">
        <v>926</v>
      </c>
      <c r="C12" s="212"/>
      <c r="D12" s="213"/>
      <c r="E12" s="213"/>
      <c r="F12" s="213"/>
      <c r="G12" s="213"/>
      <c r="H12" s="213"/>
      <c r="I12" s="213"/>
      <c r="J12" s="213"/>
      <c r="K12" s="213"/>
      <c r="L12" s="213"/>
      <c r="M12" s="213"/>
      <c r="N12" s="213"/>
      <c r="O12" s="213"/>
      <c r="P12" s="213"/>
      <c r="Q12" s="253"/>
      <c r="R12" s="214"/>
      <c r="S12" s="166"/>
    </row>
    <row r="13" spans="2:21" x14ac:dyDescent="0.3">
      <c r="B13" s="195" t="s">
        <v>9</v>
      </c>
      <c r="C13" s="215" t="s">
        <v>995</v>
      </c>
      <c r="D13" s="395">
        <f>SUMIF('APT 25-26'!$C:$C,'Funding Allocation'!$C$3,'APT 25-26'!DI:DI)</f>
        <v>0</v>
      </c>
      <c r="E13" s="395">
        <f>SUMIF('APT 25-26'!$C:$C,'Funding Allocation'!$C$3,'APT 25-26'!DJ:DJ)</f>
        <v>0</v>
      </c>
      <c r="F13" s="395">
        <f>SUMIF('APT 25-26'!$C:$C,'Funding Allocation'!$C$3,'APT 25-26'!DK:DK)</f>
        <v>0</v>
      </c>
      <c r="G13" s="395">
        <f>SUMIF('APT 25-26'!$C:$C,'Funding Allocation'!$C$3,'APT 25-26'!DL:DL)</f>
        <v>0</v>
      </c>
      <c r="H13" s="395">
        <f>SUMIF('APT 25-26'!$C:$C,'Funding Allocation'!$C$3,'APT 25-26'!DM:DM)</f>
        <v>0</v>
      </c>
      <c r="I13" s="395">
        <f>SUMIF('APT 25-26'!$C:$C,'Funding Allocation'!$C$3,'APT 25-26'!DN:DN)</f>
        <v>0</v>
      </c>
      <c r="J13" s="395">
        <f>SUMIF('APT 25-26'!$C:$C,'Funding Allocation'!$C$3,'APT 25-26'!DO:DO)</f>
        <v>0</v>
      </c>
      <c r="K13" s="395">
        <f>SUMIF('APT 25-26'!$C:$C,'Funding Allocation'!$C$3,'APT 25-26'!DP:DP)</f>
        <v>0</v>
      </c>
      <c r="L13" s="395">
        <f>SUMIF('APT 25-26'!$C:$C,'Funding Allocation'!$C$3,'APT 25-26'!DQ:DQ)</f>
        <v>0</v>
      </c>
      <c r="M13" s="395">
        <f>SUMIF('APT 25-26'!$C:$C,'Funding Allocation'!$C$3,'APT 25-26'!DR:DR)</f>
        <v>0</v>
      </c>
      <c r="N13" s="395">
        <f>SUMIF('APT 25-26'!$C:$C,'Funding Allocation'!$C$3,'APT 25-26'!DS:DS)</f>
        <v>0</v>
      </c>
      <c r="O13" s="395">
        <f>SUMIF('APT 25-26'!$C:$C,'Funding Allocation'!$C$3,'APT 25-26'!DT:DT)</f>
        <v>0</v>
      </c>
      <c r="P13" s="396">
        <f>SUM(D13:O13)</f>
        <v>0</v>
      </c>
      <c r="Q13" s="397"/>
      <c r="R13" s="398">
        <f>SUM(P13:Q13)</f>
        <v>0</v>
      </c>
      <c r="S13" s="399"/>
      <c r="T13" s="517">
        <v>100367</v>
      </c>
      <c r="U13" s="306">
        <f>T13-R13</f>
        <v>100367</v>
      </c>
    </row>
    <row r="14" spans="2:21" x14ac:dyDescent="0.3">
      <c r="B14" s="216" t="s">
        <v>932</v>
      </c>
      <c r="C14" s="215" t="s">
        <v>995</v>
      </c>
      <c r="D14" s="400">
        <f>SUMIFS(NurserySupplement!W:W,NurserySupplement!$B:$B,$C$3,NurserySupplement!$M:$M,$C14)</f>
        <v>0</v>
      </c>
      <c r="E14" s="400">
        <f>SUMIFS(NurserySupplement!Z:Z,NurserySupplement!$B:$B,$C$3,NurserySupplement!$M:$M,$C14)</f>
        <v>0</v>
      </c>
      <c r="F14" s="400">
        <f>SUMIFS(NurserySupplement!AC:AC,NurserySupplement!$B:$B,$C$3,NurserySupplement!$M:$M,$C14)</f>
        <v>0</v>
      </c>
      <c r="G14" s="400">
        <f>SUMIFS(NurserySupplement!AF:AF,NurserySupplement!$B:$B,$C$3,NurserySupplement!$M:$M,$C14)</f>
        <v>0</v>
      </c>
      <c r="H14" s="400">
        <f>SUMIFS(NurserySupplement!AI:AI,NurserySupplement!$B:$B,$C$3,NurserySupplement!$M:$M,$C14)</f>
        <v>0</v>
      </c>
      <c r="I14" s="400">
        <f>SUMIFS(NurserySupplement!AL:AL,NurserySupplement!$B:$B,$C$3,NurserySupplement!$M:$M,$C14)</f>
        <v>0</v>
      </c>
      <c r="J14" s="400">
        <f>SUMIFS(NurserySupplement!AO:AO,NurserySupplement!$B:$B,$C$3,NurserySupplement!$M:$M,$C14)</f>
        <v>0</v>
      </c>
      <c r="K14" s="400">
        <f>SUMIFS(NurserySupplement!AR:AR,NurserySupplement!$B:$B,$C$3,NurserySupplement!$M:$M,$C14)</f>
        <v>0</v>
      </c>
      <c r="L14" s="400">
        <f>SUMIFS(NurserySupplement!AU:AU,NurserySupplement!$B:$B,$C$3,NurserySupplement!$M:$M,$C14)</f>
        <v>0</v>
      </c>
      <c r="M14" s="400">
        <f>SUMIFS(NurserySupplement!AX:AX,NurserySupplement!$B:$B,$C$3,NurserySupplement!$M:$M,$C14)</f>
        <v>0</v>
      </c>
      <c r="N14" s="400">
        <f>SUMIFS(NurserySupplement!BA:BA,NurserySupplement!$B:$B,$C$3,NurserySupplement!$M:$M,$C14)</f>
        <v>0</v>
      </c>
      <c r="O14" s="400">
        <f>SUMIFS(NurserySupplement!W:W,NurserySupplement!$B:$B,$C$3,NurserySupplement!$M:$M,$C14)</f>
        <v>0</v>
      </c>
      <c r="P14" s="396">
        <f>SUM(D14:O14)</f>
        <v>0</v>
      </c>
      <c r="Q14" s="397"/>
      <c r="R14" s="398">
        <f>SUM(P14:Q14)</f>
        <v>0</v>
      </c>
      <c r="S14" s="399"/>
      <c r="T14" s="517">
        <f>R13-T13</f>
        <v>-100367</v>
      </c>
      <c r="U14" s="306">
        <f t="shared" ref="U14:U56" si="0">T14-R14</f>
        <v>-100367</v>
      </c>
    </row>
    <row r="15" spans="2:21" x14ac:dyDescent="0.3">
      <c r="B15" s="195" t="s">
        <v>23652</v>
      </c>
      <c r="C15" s="215" t="s">
        <v>953</v>
      </c>
      <c r="D15" s="400">
        <f>SUMIFS(HNPlaces!W:W,HNPlaces!$A:$A,$C$3,HNPlaces!$M:$M,$C15)</f>
        <v>0</v>
      </c>
      <c r="E15" s="400">
        <f>SUMIFS(HNPlaces!Z:Z,HNPlaces!$A:$A,$C$3,HNPlaces!$M:$M,$C15)</f>
        <v>0</v>
      </c>
      <c r="F15" s="400">
        <f>SUMIFS(HNPlaces!AC:AC,HNPlaces!$A:$A,$C$3,HNPlaces!$M:$M,$C15)</f>
        <v>0</v>
      </c>
      <c r="G15" s="400">
        <f>SUMIFS(HNPlaces!AF:AF,HNPlaces!$A:$A,$C$3,HNPlaces!$M:$M,$C15)</f>
        <v>0</v>
      </c>
      <c r="H15" s="400">
        <f>SUMIFS(HNPlaces!AI:AI,HNPlaces!$A:$A,$C$3,HNPlaces!$M:$M,$C15)</f>
        <v>0</v>
      </c>
      <c r="I15" s="400">
        <f>SUMIFS(HNPlaces!AL:AL,HNPlaces!$A:$A,$C$3,HNPlaces!$M:$M,$C15)</f>
        <v>0</v>
      </c>
      <c r="J15" s="400">
        <f>SUMIFS(HNPlaces!AO:AO,HNPlaces!$A:$A,$C$3,HNPlaces!$M:$M,$C15)</f>
        <v>0</v>
      </c>
      <c r="K15" s="400">
        <f>SUMIFS(HNPlaces!AR:AR,HNPlaces!$A:$A,$C$3,HNPlaces!$M:$M,$C15)</f>
        <v>0</v>
      </c>
      <c r="L15" s="400">
        <f>SUMIFS(HNPlaces!AU:AU,HNPlaces!$A:$A,$C$3,HNPlaces!$M:$M,$C15)</f>
        <v>0</v>
      </c>
      <c r="M15" s="400">
        <f>SUMIFS(HNPlaces!AX:AX,HNPlaces!$A:$A,$C$3,HNPlaces!$M:$M,$C15)</f>
        <v>0</v>
      </c>
      <c r="N15" s="400">
        <f>SUMIFS(HNPlaces!BA:BA,HNPlaces!$A:$A,$C$3,HNPlaces!$M:$M,$C15)</f>
        <v>0</v>
      </c>
      <c r="O15" s="400">
        <f>SUMIFS(HNPlaces!W:W,HNPlaces!$A:$A,$C$3,HNPlaces!$M:$M,$C15)</f>
        <v>0</v>
      </c>
      <c r="P15" s="396">
        <f t="shared" ref="P15:P28" si="1">SUM(D15:O15)</f>
        <v>0</v>
      </c>
      <c r="Q15" s="397"/>
      <c r="R15" s="398">
        <f t="shared" ref="R15:R28" si="2">SUM(P15:Q15)</f>
        <v>0</v>
      </c>
      <c r="S15" s="399"/>
      <c r="T15" s="304">
        <f>SUMIFS(HNPlaces!BE:BE,HNPlaces!$A:$A,$C$3,HNPlaces!$M:$M,$C15)</f>
        <v>0</v>
      </c>
      <c r="U15" s="306">
        <f t="shared" si="0"/>
        <v>0</v>
      </c>
    </row>
    <row r="16" spans="2:21" x14ac:dyDescent="0.3">
      <c r="B16" s="195" t="s">
        <v>23652</v>
      </c>
      <c r="C16" s="215" t="s">
        <v>955</v>
      </c>
      <c r="D16" s="400">
        <f>SUMIFS(HNPlaces!W:W,HNPlaces!$A:$A,$C$3,HNPlaces!$M:$M,$C16)</f>
        <v>0</v>
      </c>
      <c r="E16" s="400">
        <f>SUMIFS(HNPlaces!Z:Z,HNPlaces!$A:$A,$C$3,HNPlaces!$M:$M,$C16)</f>
        <v>0</v>
      </c>
      <c r="F16" s="400">
        <f>SUMIFS(HNPlaces!AC:AC,HNPlaces!$A:$A,$C$3,HNPlaces!$M:$M,$C16)</f>
        <v>0</v>
      </c>
      <c r="G16" s="400">
        <f>SUMIFS(HNPlaces!AF:AF,HNPlaces!$A:$A,$C$3,HNPlaces!$M:$M,$C16)</f>
        <v>0</v>
      </c>
      <c r="H16" s="400">
        <f>SUMIFS(HNPlaces!AI:AI,HNPlaces!$A:$A,$C$3,HNPlaces!$M:$M,$C16)</f>
        <v>0</v>
      </c>
      <c r="I16" s="400">
        <f>SUMIFS(HNPlaces!AL:AL,HNPlaces!$A:$A,$C$3,HNPlaces!$M:$M,$C16)</f>
        <v>0</v>
      </c>
      <c r="J16" s="400">
        <f>SUMIFS(HNPlaces!AO:AO,HNPlaces!$A:$A,$C$3,HNPlaces!$M:$M,$C16)</f>
        <v>0</v>
      </c>
      <c r="K16" s="400">
        <f>SUMIFS(HNPlaces!AR:AR,HNPlaces!$A:$A,$C$3,HNPlaces!$M:$M,$C16)</f>
        <v>0</v>
      </c>
      <c r="L16" s="400">
        <f>SUMIFS(HNPlaces!AU:AU,HNPlaces!$A:$A,$C$3,HNPlaces!$M:$M,$C16)</f>
        <v>0</v>
      </c>
      <c r="M16" s="400">
        <f>SUMIFS(HNPlaces!AX:AX,HNPlaces!$A:$A,$C$3,HNPlaces!$M:$M,$C16)</f>
        <v>0</v>
      </c>
      <c r="N16" s="400">
        <f>SUMIFS(HNPlaces!BA:BA,HNPlaces!$A:$A,$C$3,HNPlaces!$M:$M,$C16)</f>
        <v>0</v>
      </c>
      <c r="O16" s="400">
        <f>SUMIFS(HNPlaces!W:W,HNPlaces!$A:$A,$C$3,HNPlaces!$M:$M,$C16)</f>
        <v>0</v>
      </c>
      <c r="P16" s="396">
        <f t="shared" si="1"/>
        <v>0</v>
      </c>
      <c r="Q16" s="397"/>
      <c r="R16" s="398">
        <f t="shared" si="2"/>
        <v>0</v>
      </c>
      <c r="S16" s="399"/>
      <c r="T16" s="304">
        <f>SUMIFS(HNPlaces!BE:BE,HNPlaces!$A:$A,$C$3,HNPlaces!$M:$M,$C16)</f>
        <v>0</v>
      </c>
      <c r="U16" s="306">
        <f t="shared" si="0"/>
        <v>0</v>
      </c>
    </row>
    <row r="17" spans="2:21" x14ac:dyDescent="0.3">
      <c r="B17" s="195" t="s">
        <v>964</v>
      </c>
      <c r="C17" s="215" t="s">
        <v>954</v>
      </c>
      <c r="D17" s="400">
        <f>SUMIFS(HNPlaces!W:W,HNPlaces!$A:$A,$C$3,HNPlaces!$M:$M,$C17)</f>
        <v>0</v>
      </c>
      <c r="E17" s="400">
        <f>SUMIFS(HNPlaces!Z:Z,HNPlaces!$A:$A,$C$3,HNPlaces!$M:$M,$C17)</f>
        <v>0</v>
      </c>
      <c r="F17" s="400">
        <f>SUMIFS(HNPlaces!AC:AC,HNPlaces!$A:$A,$C$3,HNPlaces!$M:$M,$C17)</f>
        <v>0</v>
      </c>
      <c r="G17" s="400">
        <f>SUMIFS(HNPlaces!AF:AF,HNPlaces!$A:$A,$C$3,HNPlaces!$M:$M,$C17)</f>
        <v>0</v>
      </c>
      <c r="H17" s="400">
        <f>SUMIFS(HNPlaces!AI:AI,HNPlaces!$A:$A,$C$3,HNPlaces!$M:$M,$C17)</f>
        <v>0</v>
      </c>
      <c r="I17" s="400">
        <f>SUMIFS(HNPlaces!AL:AL,HNPlaces!$A:$A,$C$3,HNPlaces!$M:$M,$C17)</f>
        <v>0</v>
      </c>
      <c r="J17" s="400">
        <f>SUMIFS(HNPlaces!AO:AO,HNPlaces!$A:$A,$C$3,HNPlaces!$M:$M,$C17)</f>
        <v>0</v>
      </c>
      <c r="K17" s="400">
        <f>SUMIFS(HNPlaces!AR:AR,HNPlaces!$A:$A,$C$3,HNPlaces!$M:$M,$C17)</f>
        <v>0</v>
      </c>
      <c r="L17" s="400">
        <f>SUMIFS(HNPlaces!AU:AU,HNPlaces!$A:$A,$C$3,HNPlaces!$M:$M,$C17)</f>
        <v>0</v>
      </c>
      <c r="M17" s="400">
        <f>SUMIFS(HNPlaces!AX:AX,HNPlaces!$A:$A,$C$3,HNPlaces!$M:$M,$C17)</f>
        <v>0</v>
      </c>
      <c r="N17" s="400">
        <f>SUMIFS(HNPlaces!BA:BA,HNPlaces!$A:$A,$C$3,HNPlaces!$M:$M,$C17)</f>
        <v>0</v>
      </c>
      <c r="O17" s="400">
        <f>SUMIFS(HNPlaces!W:W,HNPlaces!$A:$A,$C$3,HNPlaces!$M:$M,$C17)</f>
        <v>0</v>
      </c>
      <c r="P17" s="396">
        <f t="shared" si="1"/>
        <v>0</v>
      </c>
      <c r="Q17" s="397"/>
      <c r="R17" s="398">
        <f t="shared" si="2"/>
        <v>0</v>
      </c>
      <c r="S17" s="399"/>
      <c r="T17" s="304">
        <f>SUMIFS(HNPlaces!BE:BE,HNPlaces!$A:$A,$C$3,HNPlaces!$M:$M,$C17)</f>
        <v>0</v>
      </c>
      <c r="U17" s="306">
        <f t="shared" si="0"/>
        <v>0</v>
      </c>
    </row>
    <row r="18" spans="2:21" x14ac:dyDescent="0.3">
      <c r="B18" s="195" t="s">
        <v>962</v>
      </c>
      <c r="C18" s="215" t="s">
        <v>956</v>
      </c>
      <c r="D18" s="400">
        <f>SUMIFS(HNPlaces!W:W,HNPlaces!$A:$A,$C$3,HNPlaces!$M:$M,$C18)</f>
        <v>0</v>
      </c>
      <c r="E18" s="400">
        <f>SUMIFS(HNPlaces!Z:Z,HNPlaces!$A:$A,$C$3,HNPlaces!$M:$M,$C18)</f>
        <v>0</v>
      </c>
      <c r="F18" s="400">
        <f>SUMIFS(HNPlaces!AC:AC,HNPlaces!$A:$A,$C$3,HNPlaces!$M:$M,$C18)</f>
        <v>0</v>
      </c>
      <c r="G18" s="400">
        <f>SUMIFS(HNPlaces!AF:AF,HNPlaces!$A:$A,$C$3,HNPlaces!$M:$M,$C18)</f>
        <v>0</v>
      </c>
      <c r="H18" s="400">
        <f>SUMIFS(HNPlaces!AI:AI,HNPlaces!$A:$A,$C$3,HNPlaces!$M:$M,$C18)</f>
        <v>0</v>
      </c>
      <c r="I18" s="400">
        <f>SUMIFS(HNPlaces!AL:AL,HNPlaces!$A:$A,$C$3,HNPlaces!$M:$M,$C18)</f>
        <v>0</v>
      </c>
      <c r="J18" s="400">
        <f>SUMIFS(HNPlaces!AO:AO,HNPlaces!$A:$A,$C$3,HNPlaces!$M:$M,$C18)</f>
        <v>0</v>
      </c>
      <c r="K18" s="400">
        <f>SUMIFS(HNPlaces!AR:AR,HNPlaces!$A:$A,$C$3,HNPlaces!$M:$M,$C18)</f>
        <v>0</v>
      </c>
      <c r="L18" s="400">
        <f>SUMIFS(HNPlaces!AU:AU,HNPlaces!$A:$A,$C$3,HNPlaces!$M:$M,$C18)</f>
        <v>0</v>
      </c>
      <c r="M18" s="400">
        <f>SUMIFS(HNPlaces!AX:AX,HNPlaces!$A:$A,$C$3,HNPlaces!$M:$M,$C18)</f>
        <v>0</v>
      </c>
      <c r="N18" s="400">
        <f>SUMIFS(HNPlaces!BA:BA,HNPlaces!$A:$A,$C$3,HNPlaces!$M:$M,$C18)</f>
        <v>0</v>
      </c>
      <c r="O18" s="400">
        <f>SUMIFS(HNPlaces!W:W,HNPlaces!$A:$A,$C$3,HNPlaces!$M:$M,$C18)</f>
        <v>0</v>
      </c>
      <c r="P18" s="396">
        <f t="shared" si="1"/>
        <v>0</v>
      </c>
      <c r="Q18" s="397"/>
      <c r="R18" s="398">
        <f t="shared" si="2"/>
        <v>0</v>
      </c>
      <c r="S18" s="399"/>
      <c r="T18" s="304">
        <f>SUMIFS(HNPlaces!BE:BE,HNPlaces!$A:$A,$C$3,HNPlaces!$M:$M,$C18)</f>
        <v>0</v>
      </c>
      <c r="U18" s="306">
        <f t="shared" si="0"/>
        <v>0</v>
      </c>
    </row>
    <row r="19" spans="2:21" x14ac:dyDescent="0.3">
      <c r="B19" s="195" t="s">
        <v>963</v>
      </c>
      <c r="C19" s="215" t="s">
        <v>957</v>
      </c>
      <c r="D19" s="400">
        <f>SUMIFS(HNPlaces!W:W,HNPlaces!$A:$A,$C$3,HNPlaces!$M:$M,$C19)</f>
        <v>0</v>
      </c>
      <c r="E19" s="400">
        <f>SUMIFS(HNPlaces!Z:Z,HNPlaces!$A:$A,$C$3,HNPlaces!$M:$M,$C19)</f>
        <v>0</v>
      </c>
      <c r="F19" s="400">
        <f>SUMIFS(HNPlaces!AC:AC,HNPlaces!$A:$A,$C$3,HNPlaces!$M:$M,$C19)</f>
        <v>0</v>
      </c>
      <c r="G19" s="400">
        <f>SUMIFS(HNPlaces!AF:AF,HNPlaces!$A:$A,$C$3,HNPlaces!$M:$M,$C19)</f>
        <v>0</v>
      </c>
      <c r="H19" s="400">
        <f>SUMIFS(HNPlaces!AI:AI,HNPlaces!$A:$A,$C$3,HNPlaces!$M:$M,$C19)</f>
        <v>0</v>
      </c>
      <c r="I19" s="400">
        <f>SUMIFS(HNPlaces!AL:AL,HNPlaces!$A:$A,$C$3,HNPlaces!$M:$M,$C19)</f>
        <v>0</v>
      </c>
      <c r="J19" s="400">
        <f>SUMIFS(HNPlaces!AO:AO,HNPlaces!$A:$A,$C$3,HNPlaces!$M:$M,$C19)</f>
        <v>0</v>
      </c>
      <c r="K19" s="400">
        <f>SUMIFS(HNPlaces!AR:AR,HNPlaces!$A:$A,$C$3,HNPlaces!$M:$M,$C19)</f>
        <v>0</v>
      </c>
      <c r="L19" s="400">
        <f>SUMIFS(HNPlaces!AU:AU,HNPlaces!$A:$A,$C$3,HNPlaces!$M:$M,$C19)</f>
        <v>0</v>
      </c>
      <c r="M19" s="400">
        <f>SUMIFS(HNPlaces!AX:AX,HNPlaces!$A:$A,$C$3,HNPlaces!$M:$M,$C19)</f>
        <v>0</v>
      </c>
      <c r="N19" s="400">
        <f>SUMIFS(HNPlaces!BA:BA,HNPlaces!$A:$A,$C$3,HNPlaces!$M:$M,$C19)</f>
        <v>0</v>
      </c>
      <c r="O19" s="400">
        <f>SUMIFS(HNPlaces!W:W,HNPlaces!$A:$A,$C$3,HNPlaces!$M:$M,$C19)</f>
        <v>0</v>
      </c>
      <c r="P19" s="396">
        <f t="shared" si="1"/>
        <v>0</v>
      </c>
      <c r="Q19" s="397"/>
      <c r="R19" s="398">
        <f t="shared" si="2"/>
        <v>0</v>
      </c>
      <c r="S19" s="399"/>
      <c r="T19" s="304">
        <f>SUMIFS(HNPlaces!BE:BE,HNPlaces!$A:$A,$C$3,HNPlaces!$M:$M,$C19)</f>
        <v>0</v>
      </c>
      <c r="U19" s="306">
        <f t="shared" si="0"/>
        <v>0</v>
      </c>
    </row>
    <row r="20" spans="2:21" x14ac:dyDescent="0.3">
      <c r="B20" s="195" t="s">
        <v>960</v>
      </c>
      <c r="C20" s="215" t="s">
        <v>958</v>
      </c>
      <c r="D20" s="400">
        <f>SUMIFS(HNPlaces!W:W,HNPlaces!$A:$A,$C$3,HNPlaces!$M:$M,$C20)</f>
        <v>0</v>
      </c>
      <c r="E20" s="400">
        <f>SUMIFS(HNPlaces!Z:Z,HNPlaces!$A:$A,$C$3,HNPlaces!$M:$M,$C20)</f>
        <v>0</v>
      </c>
      <c r="F20" s="400">
        <f>SUMIFS(HNPlaces!AC:AC,HNPlaces!$A:$A,$C$3,HNPlaces!$M:$M,$C20)</f>
        <v>0</v>
      </c>
      <c r="G20" s="400">
        <f>SUMIFS(HNPlaces!AF:AF,HNPlaces!$A:$A,$C$3,HNPlaces!$M:$M,$C20)</f>
        <v>0</v>
      </c>
      <c r="H20" s="400">
        <f>SUMIFS(HNPlaces!AI:AI,HNPlaces!$A:$A,$C$3,HNPlaces!$M:$M,$C20)</f>
        <v>0</v>
      </c>
      <c r="I20" s="400">
        <f>SUMIFS(HNPlaces!AL:AL,HNPlaces!$A:$A,$C$3,HNPlaces!$M:$M,$C20)</f>
        <v>0</v>
      </c>
      <c r="J20" s="400">
        <f>SUMIFS(HNPlaces!AO:AO,HNPlaces!$A:$A,$C$3,HNPlaces!$M:$M,$C20)</f>
        <v>0</v>
      </c>
      <c r="K20" s="400">
        <f>SUMIFS(HNPlaces!AR:AR,HNPlaces!$A:$A,$C$3,HNPlaces!$M:$M,$C20)</f>
        <v>0</v>
      </c>
      <c r="L20" s="400">
        <f>SUMIFS(HNPlaces!AU:AU,HNPlaces!$A:$A,$C$3,HNPlaces!$M:$M,$C20)</f>
        <v>0</v>
      </c>
      <c r="M20" s="400">
        <f>SUMIFS(HNPlaces!AX:AX,HNPlaces!$A:$A,$C$3,HNPlaces!$M:$M,$C20)</f>
        <v>0</v>
      </c>
      <c r="N20" s="400">
        <f>SUMIFS(HNPlaces!BA:BA,HNPlaces!$A:$A,$C$3,HNPlaces!$M:$M,$C20)</f>
        <v>0</v>
      </c>
      <c r="O20" s="400">
        <f>SUMIFS(HNPlaces!W:W,HNPlaces!$A:$A,$C$3,HNPlaces!$M:$M,$C20)</f>
        <v>0</v>
      </c>
      <c r="P20" s="396">
        <f t="shared" si="1"/>
        <v>0</v>
      </c>
      <c r="Q20" s="397"/>
      <c r="R20" s="398">
        <f t="shared" si="2"/>
        <v>0</v>
      </c>
      <c r="S20" s="399"/>
      <c r="T20" s="304">
        <f>SUMIFS(HNPlaces!BE:BE,HNPlaces!$A:$A,$C$3,HNPlaces!$M:$M,$C20)</f>
        <v>0</v>
      </c>
      <c r="U20" s="306">
        <f t="shared" si="0"/>
        <v>0</v>
      </c>
    </row>
    <row r="21" spans="2:21" x14ac:dyDescent="0.3">
      <c r="B21" s="216" t="s">
        <v>961</v>
      </c>
      <c r="C21" s="215" t="s">
        <v>959</v>
      </c>
      <c r="D21" s="400">
        <f>SUMIFS(HNPlaces!W:W,HNPlaces!$A:$A,$C$3,HNPlaces!$M:$M,$C21)</f>
        <v>0</v>
      </c>
      <c r="E21" s="400">
        <f>SUMIFS(HNPlaces!Z:Z,HNPlaces!$A:$A,$C$3,HNPlaces!$M:$M,$C21)</f>
        <v>0</v>
      </c>
      <c r="F21" s="400">
        <f>SUMIFS(HNPlaces!AC:AC,HNPlaces!$A:$A,$C$3,HNPlaces!$M:$M,$C21)</f>
        <v>0</v>
      </c>
      <c r="G21" s="400">
        <f>SUMIFS(HNPlaces!AF:AF,HNPlaces!$A:$A,$C$3,HNPlaces!$M:$M,$C21)</f>
        <v>0</v>
      </c>
      <c r="H21" s="400">
        <f>SUMIFS(HNPlaces!AI:AI,HNPlaces!$A:$A,$C$3,HNPlaces!$M:$M,$C21)</f>
        <v>0</v>
      </c>
      <c r="I21" s="400">
        <f>SUMIFS(HNPlaces!AL:AL,HNPlaces!$A:$A,$C$3,HNPlaces!$M:$M,$C21)</f>
        <v>0</v>
      </c>
      <c r="J21" s="400">
        <f>SUMIFS(HNPlaces!AO:AO,HNPlaces!$A:$A,$C$3,HNPlaces!$M:$M,$C21)</f>
        <v>0</v>
      </c>
      <c r="K21" s="400">
        <f>SUMIFS(HNPlaces!AR:AR,HNPlaces!$A:$A,$C$3,HNPlaces!$M:$M,$C21)</f>
        <v>0</v>
      </c>
      <c r="L21" s="400">
        <f>SUMIFS(HNPlaces!AU:AU,HNPlaces!$A:$A,$C$3,HNPlaces!$M:$M,$C21)</f>
        <v>0</v>
      </c>
      <c r="M21" s="400">
        <f>SUMIFS(HNPlaces!AX:AX,HNPlaces!$A:$A,$C$3,HNPlaces!$M:$M,$C21)</f>
        <v>0</v>
      </c>
      <c r="N21" s="400">
        <f>SUMIFS(HNPlaces!BA:BA,HNPlaces!$A:$A,$C$3,HNPlaces!$M:$M,$C21)</f>
        <v>0</v>
      </c>
      <c r="O21" s="400">
        <f>SUMIFS(HNPlaces!W:W,HNPlaces!$A:$A,$C$3,HNPlaces!$M:$M,$C21)</f>
        <v>0</v>
      </c>
      <c r="P21" s="396">
        <f t="shared" si="1"/>
        <v>0</v>
      </c>
      <c r="Q21" s="397"/>
      <c r="R21" s="398">
        <f t="shared" si="2"/>
        <v>0</v>
      </c>
      <c r="S21" s="399"/>
      <c r="T21" s="304">
        <f>SUMIFS(HNPlaces!BE:BE,HNPlaces!$A:$A,$C$3,HNPlaces!$M:$M,$C21)</f>
        <v>0</v>
      </c>
      <c r="U21" s="306">
        <f>T21-R21</f>
        <v>0</v>
      </c>
    </row>
    <row r="22" spans="2:21" x14ac:dyDescent="0.3">
      <c r="B22" s="216" t="s">
        <v>23690</v>
      </c>
      <c r="C22" s="215" t="s">
        <v>23697</v>
      </c>
      <c r="D22" s="400">
        <f>SUMIFS('3.4% HN'!W:W,'3.4% HN'!A:A,Remittances!C3,'3.4% HN'!M:M,'Funding Allocation'!C22)</f>
        <v>0</v>
      </c>
      <c r="E22" s="400">
        <f>SUMIFS('3.4% HN'!Z:Z,'3.4% HN'!A:A,Remittances!C3,'3.4% HN'!M:M,'Funding Allocation'!C22)</f>
        <v>0</v>
      </c>
      <c r="F22" s="400">
        <f>SUMIFS('3.4% HN'!AC:AC,'3.4% HN'!A:A,Remittances!C3,'3.4% HN'!M:M,'Funding Allocation'!C22)</f>
        <v>0</v>
      </c>
      <c r="G22" s="400">
        <f>SUMIFS('3.4% HN'!AF:AF,'3.4% HN'!A:A,Remittances!C3,'3.4% HN'!M:M,'Funding Allocation'!C22)</f>
        <v>0</v>
      </c>
      <c r="H22" s="400">
        <f>SUMIFS('3.4% HN'!AI:AI,'3.4% HN'!A:A,Remittances!C3,'3.4% HN'!M:M,'Funding Allocation'!C22)</f>
        <v>0</v>
      </c>
      <c r="I22" s="400">
        <f>SUMIFS('3.4% HN'!AL:AL,'3.4% HN'!A:A,Remittances!C3,'3.4% HN'!M:M,'Funding Allocation'!C22)</f>
        <v>0</v>
      </c>
      <c r="J22" s="400">
        <f>SUMIFS('3.4% HN'!AO:AO,'3.4% HN'!A:A,Remittances!C3,'3.4% HN'!M:M,'Funding Allocation'!C22)</f>
        <v>0</v>
      </c>
      <c r="K22" s="400">
        <f>SUMIFS('3.4% HN'!AR:AR,'3.4% HN'!A:A,Remittances!C3,'3.4% HN'!M:M,'Funding Allocation'!C22)</f>
        <v>0</v>
      </c>
      <c r="L22" s="400">
        <f>SUMIFS('3.4% HN'!AU:AU,'3.4% HN'!A:A,Remittances!C3,'3.4% HN'!M:M,'Funding Allocation'!C22)</f>
        <v>0</v>
      </c>
      <c r="M22" s="400">
        <f>SUMIFS('3.4% HN'!AX:AX,'3.4% HN'!A:A,Remittances!C3,'3.4% HN'!M:M,'Funding Allocation'!C22)</f>
        <v>0</v>
      </c>
      <c r="N22" s="400">
        <f>SUMIFS('3.4% HN'!BA:BA,'3.4% HN'!A:A,Remittances!C3,'3.4% HN'!M:M,'Funding Allocation'!C22)</f>
        <v>0</v>
      </c>
      <c r="O22" s="400">
        <f>SUMIFS('3.4% HN'!W:W,'3.4% HN'!A:A,Remittances!C3,'3.4% HN'!M:M,'Funding Allocation'!C22)</f>
        <v>0</v>
      </c>
      <c r="P22" s="396">
        <f t="shared" si="1"/>
        <v>0</v>
      </c>
      <c r="Q22" s="397"/>
      <c r="R22" s="398">
        <f t="shared" si="2"/>
        <v>0</v>
      </c>
      <c r="S22" s="399"/>
      <c r="T22" s="304">
        <f>SUMIFS('3.4% HN'!BE:BE,'3.4% HN'!A:A,Remittances!C3,'3.4% HN'!M:M,'Funding Allocation'!C22)</f>
        <v>0</v>
      </c>
      <c r="U22" s="306">
        <f t="shared" si="0"/>
        <v>0</v>
      </c>
    </row>
    <row r="23" spans="2:21" x14ac:dyDescent="0.3">
      <c r="B23" s="216" t="s">
        <v>23674</v>
      </c>
      <c r="C23" s="215" t="s">
        <v>23672</v>
      </c>
      <c r="D23" s="400">
        <f>SUMIFS(MISC!W:W,MISC!$B:$B,$C$3,MISC!$M:$M,$C23)</f>
        <v>0</v>
      </c>
      <c r="E23" s="400">
        <f>SUMIFS(MISC!Z:Z,MISC!$B:$B,$C$3,MISC!$M:$M,$C23)</f>
        <v>0</v>
      </c>
      <c r="F23" s="400">
        <f>SUMIFS(MISC!AC:AC,MISC!$B:$B,$C$3,MISC!$M:$M,$C23)</f>
        <v>0</v>
      </c>
      <c r="G23" s="400">
        <f>SUMIFS(MISC!AF:AF,MISC!$B:$B,$C$3,MISC!$M:$M,$C23)</f>
        <v>0</v>
      </c>
      <c r="H23" s="400">
        <f>SUMIFS(MISC!AI:AI,MISC!$B:$B,$C$3,MISC!$M:$M,$C23)</f>
        <v>0</v>
      </c>
      <c r="I23" s="400">
        <f>SUMIFS(MISC!AL:AL,MISC!$B:$B,$C$3,MISC!$M:$M,$C23)</f>
        <v>0</v>
      </c>
      <c r="J23" s="400">
        <f>SUMIFS(MISC!AO:AO,MISC!$B:$B,$C$3,MISC!$M:$M,$C23)</f>
        <v>0</v>
      </c>
      <c r="K23" s="400">
        <f>SUMIFS(MISC!AR:AR,MISC!$B:$B,$C$3,MISC!$M:$M,$C23)</f>
        <v>0</v>
      </c>
      <c r="L23" s="400">
        <f>SUMIFS(MISC!AU:AU,MISC!$B:$B,$C$3,MISC!$M:$M,$C23)</f>
        <v>0</v>
      </c>
      <c r="M23" s="400">
        <f>SUMIFS(MISC!AX:AX,MISC!$B:$B,$C$3,MISC!$M:$M,$C23)</f>
        <v>0</v>
      </c>
      <c r="N23" s="400">
        <f>SUMIFS(MISC!BA:BA,MISC!$B:$B,$C$3,MISC!$M:$M,$C23)</f>
        <v>0</v>
      </c>
      <c r="O23" s="400">
        <f>SUMIFS(MISC!W:W,MISC!$B:$B,$C$3,MISC!$M:$M,$C23)</f>
        <v>0</v>
      </c>
      <c r="P23" s="396">
        <f t="shared" si="1"/>
        <v>0</v>
      </c>
      <c r="Q23" s="397"/>
      <c r="R23" s="398">
        <f t="shared" si="2"/>
        <v>0</v>
      </c>
      <c r="S23" s="399"/>
      <c r="T23" s="304">
        <f>SUMIFS(MISC!BE:BE,MISC!$B:$B,$C$3,MISC!$M:$M,$C23)</f>
        <v>0</v>
      </c>
      <c r="U23" s="306">
        <f t="shared" si="0"/>
        <v>0</v>
      </c>
    </row>
    <row r="24" spans="2:21" x14ac:dyDescent="0.3">
      <c r="B24" s="216" t="s">
        <v>23905</v>
      </c>
      <c r="C24" s="228" t="s">
        <v>23903</v>
      </c>
      <c r="D24" s="401">
        <f>SUMIFS(CSBG!W:W,CSBG!$A:$A,Remittances!$C$3,CSBG!$M:$M,C24)</f>
        <v>0</v>
      </c>
      <c r="E24" s="401">
        <f>SUMIFS(CSBG!Z:Z,CSBG!$A:$A,Remittances!$C$3,CSBG!$M:$M,Remittances!$C48)</f>
        <v>0</v>
      </c>
      <c r="F24" s="401">
        <f>SUMIFS(CSBG!AC:AC,CSBG!$A:$A,Remittances!$C$3,CSBG!$M:$M,Remittances!$C48)</f>
        <v>0</v>
      </c>
      <c r="G24" s="401">
        <f>SUMIFS(CSBG!AD:AD,CSBG!$A:$A,Remittances!$C$3,CSBG!$M:$M,Remittances!$C48)</f>
        <v>0</v>
      </c>
      <c r="H24" s="401">
        <f>SUMIFS(CSBG!AE:AE,CSBG!$A:$A,Remittances!$C$3,CSBG!$M:$M,Remittances!$C48)</f>
        <v>0</v>
      </c>
      <c r="I24" s="401">
        <f>SUMIFS(CSBG!AF:AF,CSBG!$A:$A,Remittances!$C$3,CSBG!$M:$M,Remittances!$C48)</f>
        <v>0</v>
      </c>
      <c r="J24" s="401">
        <f>SUMIFS(CSBG!AC:AC,CSBG!$A:$A,Remittances!$C$3,CSBG!$M:$M,I24)</f>
        <v>0</v>
      </c>
      <c r="K24" s="401">
        <f>SUMIFS(CSBG!AF:AF,CSBG!$A:$A,Remittances!$C$3,CSBG!$M:$M,Remittances!$C48)</f>
        <v>0</v>
      </c>
      <c r="L24" s="401">
        <f>SUMIFS(CSBG!AI:AI,CSBG!$A:$A,Remittances!$C$3,CSBG!$M:$M,Remittances!$C48)</f>
        <v>0</v>
      </c>
      <c r="M24" s="401">
        <f>SUMIFS(CSBG!AF:AF,CSBG!$A:$A,Remittances!$C$3,CSBG!$M:$M,Remittances!$C48)</f>
        <v>0</v>
      </c>
      <c r="N24" s="401">
        <f>SUMIFS(CSBG!AG:AG,CSBG!$A:$A,Remittances!$C$3,CSBG!$M:$M,Remittances!$C48)</f>
        <v>0</v>
      </c>
      <c r="O24" s="401">
        <f>SUMIFS(CSBG!AH:AH,CSBG!$A:$A,Remittances!$C$3,CSBG!$M:$M,Remittances!$C48)</f>
        <v>0</v>
      </c>
      <c r="P24" s="396">
        <f t="shared" si="1"/>
        <v>0</v>
      </c>
      <c r="Q24" s="397"/>
      <c r="R24" s="398">
        <f t="shared" si="2"/>
        <v>0</v>
      </c>
      <c r="S24" s="399"/>
      <c r="U24" s="306"/>
    </row>
    <row r="25" spans="2:21" x14ac:dyDescent="0.3">
      <c r="B25" s="216" t="s">
        <v>23650</v>
      </c>
      <c r="C25" s="228" t="s">
        <v>1000</v>
      </c>
      <c r="D25" s="401">
        <f>SUMIFS(MISC!W:W,MISC!$A:$A,$C$3,MISC!$M:$M,$C25)</f>
        <v>0</v>
      </c>
      <c r="E25" s="401">
        <f>SUMIFS(MISC!Z:Z,MISC!$A:$A,$C$3,MISC!$M:$M,$C25)</f>
        <v>0</v>
      </c>
      <c r="F25" s="401">
        <f>SUMIFS(MISC!AC:AC,MISC!$A:$A,$C$3,MISC!$M:$M,$C25)</f>
        <v>0</v>
      </c>
      <c r="G25" s="401">
        <f>SUMIFS(MISC!AF:AF,MISC!$A:$A,$C$3,MISC!$M:$M,$C25)</f>
        <v>0</v>
      </c>
      <c r="H25" s="401">
        <f>SUMIFS(MISC!AI:AI,MISC!$A:$A,$C$3,MISC!$M:$M,$C25)</f>
        <v>0</v>
      </c>
      <c r="I25" s="401">
        <f>SUMIFS(MISC!AL:AL,MISC!$B:$B,$C$3,MISC!$M:$M,$C25)</f>
        <v>0</v>
      </c>
      <c r="J25" s="401">
        <f>SUMIFS(MISC!AO:AO,MISC!$B:$B,$C$3,MISC!$M:$M,$C25)</f>
        <v>0</v>
      </c>
      <c r="K25" s="401">
        <f>SUMIFS(MISC!AR:AR,MISC!$A:$A,$C$3,MISC!$M:$M,$C25)</f>
        <v>0</v>
      </c>
      <c r="L25" s="401">
        <f>SUMIFS(MISC!AU:AU,MISC!$A:$A,$C$3,MISC!$M:$M,$C25)</f>
        <v>0</v>
      </c>
      <c r="M25" s="401">
        <f>SUMIFS(MISC!AX:AX,MISC!$B:$B,$C$3,MISC!$M:$M,$C25)</f>
        <v>0</v>
      </c>
      <c r="N25" s="401">
        <f>SUMIFS(MISC!BA:BA,MISC!$B:$B,$C$3,MISC!$M:$M,$C25)</f>
        <v>0</v>
      </c>
      <c r="O25" s="401">
        <f>SUMIFS(MISC!W:W,MISC!$B:$B,$C$3,MISC!$M:$M,$C25)</f>
        <v>0</v>
      </c>
      <c r="P25" s="396">
        <f t="shared" si="1"/>
        <v>0</v>
      </c>
      <c r="Q25" s="397"/>
      <c r="R25" s="398">
        <f t="shared" si="2"/>
        <v>0</v>
      </c>
      <c r="S25" s="399"/>
      <c r="T25" s="304">
        <f>SUMIFS(MISC!BE:BE,MISC!$B:$B,$C$3,MISC!$M:$M,$C25)</f>
        <v>0</v>
      </c>
      <c r="U25" s="306">
        <f t="shared" si="0"/>
        <v>0</v>
      </c>
    </row>
    <row r="26" spans="2:21" x14ac:dyDescent="0.3">
      <c r="B26" s="216" t="s">
        <v>23767</v>
      </c>
      <c r="C26" s="228" t="s">
        <v>23756</v>
      </c>
      <c r="D26" s="401">
        <f>SUMIFS(MISC!W:W,MISC!$A:$A,$C$3,MISC!$M:$M,$C26)</f>
        <v>0</v>
      </c>
      <c r="E26" s="401">
        <f>SUMIFS(MISC!Z:Z,MISC!$A:$A,$C$3,MISC!$M:$M,$C26)</f>
        <v>0</v>
      </c>
      <c r="F26" s="401">
        <f>SUMIFS(MISC!AC:AC,MISC!$A:$A,$C$3,MISC!$M:$M,$C26)</f>
        <v>0</v>
      </c>
      <c r="G26" s="401">
        <f>SUMIFS(MISC!AF:AF,MISC!$A:$A,$C$3,MISC!$M:$M,$C26)</f>
        <v>0</v>
      </c>
      <c r="H26" s="401">
        <f>SUMIFS(MISC!AI:AI,MISC!$A:$A,$C$3,MISC!$M:$M,$C26)</f>
        <v>0</v>
      </c>
      <c r="I26" s="401">
        <f>SUMIFS(MISC!AL:AL,MISC!$A:$A,$C$3,MISC!$M:$M,$C26)</f>
        <v>0</v>
      </c>
      <c r="J26" s="401">
        <f>SUMIFS(MISC!AO:AO,MISC!$A:$A,$C$3,MISC!$M:$M,$C26)</f>
        <v>0</v>
      </c>
      <c r="K26" s="401">
        <f>SUMIFS(MISC!AR:AR,MISC!$A:$A,$C$3,MISC!$M:$M,$C26)</f>
        <v>0</v>
      </c>
      <c r="L26" s="401">
        <f>SUMIFS(MISC!AU:AU,MISC!$A:$A,$C$3,MISC!$M:$M,$C26)</f>
        <v>0</v>
      </c>
      <c r="M26" s="401">
        <f>SUMIFS(MISC!AX:AX,MISC!$B:$B,$C$3,MISC!$M:$M,$C26)</f>
        <v>0</v>
      </c>
      <c r="N26" s="401">
        <f>SUMIFS(MISC!BA:BA,MISC!$B:$B,$C$3,MISC!$M:$M,$C26)</f>
        <v>0</v>
      </c>
      <c r="O26" s="401">
        <f>SUMIFS(MISC!W:W,MISC!$B:$B,$C$3,MISC!$M:$M,$C26)</f>
        <v>0</v>
      </c>
      <c r="P26" s="396">
        <f t="shared" si="1"/>
        <v>0</v>
      </c>
      <c r="Q26" s="397"/>
      <c r="R26" s="398">
        <f t="shared" si="2"/>
        <v>0</v>
      </c>
      <c r="S26" s="399"/>
      <c r="U26" s="306"/>
    </row>
    <row r="27" spans="2:21" x14ac:dyDescent="0.3">
      <c r="B27" s="216" t="s">
        <v>24707</v>
      </c>
      <c r="C27" s="228" t="s">
        <v>23757</v>
      </c>
      <c r="D27" s="401">
        <f>SUMIFS(MISC!W:W,MISC!$A:$A,$C$3,MISC!$M:$M,$C27)</f>
        <v>0</v>
      </c>
      <c r="E27" s="401">
        <f>SUMIFS(MISC!Z:Z,MISC!$A:$A,$C$3,MISC!$M:$M,$C27)</f>
        <v>0</v>
      </c>
      <c r="F27" s="401">
        <f>SUMIFS(MISC!AC:AC,MISC!$A:$A,$C$3,MISC!$M:$M,$C27)</f>
        <v>0</v>
      </c>
      <c r="G27" s="401">
        <f>SUMIFS(MISC!AF:AF,MISC!$A:$A,$C$3,MISC!$M:$M,$C27)</f>
        <v>0</v>
      </c>
      <c r="H27" s="401">
        <f>SUMIFS(MISC!AI:AI,MISC!$A:$A,$C$3,MISC!$M:$M,$C27)</f>
        <v>0</v>
      </c>
      <c r="I27" s="401">
        <f>SUMIFS(MISC!AL:AL,MISC!$A:$A,$C$3,MISC!$M:$M,$C27)</f>
        <v>0</v>
      </c>
      <c r="J27" s="401">
        <f>SUMIFS(MISC!AO:AO,MISC!$A:$A,$C$3,MISC!$M:$M,$C27)</f>
        <v>0</v>
      </c>
      <c r="K27" s="401">
        <f>SUMIFS(MISC!AR:AR,MISC!$A:$A,$C$3,MISC!$M:$M,$C27)</f>
        <v>0</v>
      </c>
      <c r="L27" s="401">
        <f>SUMIFS(MISC!AU:AU,MISC!$A:$A,$C$3,MISC!$M:$M,$C27)</f>
        <v>0</v>
      </c>
      <c r="M27" s="401">
        <f>SUMIFS(MISC!AX:AX,MISC!$B:$B,$C$3,MISC!$M:$M,$C27)</f>
        <v>0</v>
      </c>
      <c r="N27" s="401">
        <f>SUMIFS(MISC!BA:BA,MISC!$B:$B,$C$3,MISC!$M:$M,$C27)</f>
        <v>0</v>
      </c>
      <c r="O27" s="401">
        <f>SUMIFS(MISC!W:W,MISC!$B:$B,$C$3,MISC!$M:$M,$C27)</f>
        <v>0</v>
      </c>
      <c r="P27" s="396">
        <f t="shared" si="1"/>
        <v>0</v>
      </c>
      <c r="Q27" s="397"/>
      <c r="R27" s="398">
        <f t="shared" si="2"/>
        <v>0</v>
      </c>
      <c r="S27" s="399"/>
      <c r="U27" s="306"/>
    </row>
    <row r="28" spans="2:21" x14ac:dyDescent="0.3">
      <c r="B28" s="216" t="s">
        <v>23651</v>
      </c>
      <c r="C28" s="228" t="s">
        <v>1001</v>
      </c>
      <c r="D28" s="401">
        <f>SUMIFS(MISC!W:W,MISC!$A:$A,$C$3,MISC!$M:$M,$C28)</f>
        <v>0</v>
      </c>
      <c r="E28" s="401">
        <f>SUMIFS(MISC!Z:Z,MISC!$A:$A,$C$3,MISC!$M:$M,$C28)</f>
        <v>0</v>
      </c>
      <c r="F28" s="401">
        <f>SUMIFS(MISC!AC:AC,MISC!$A:$A,$C$3,MISC!$M:$M,$C28)</f>
        <v>0</v>
      </c>
      <c r="G28" s="401">
        <f>SUMIFS(MISC!AF:AF,MISC!$A:$A,$C$3,MISC!$M:$M,$C28)</f>
        <v>0</v>
      </c>
      <c r="H28" s="401">
        <f>SUMIFS(MISC!AI:AI,MISC!$A:$A,$C$3,MISC!$M:$M,$C28)</f>
        <v>0</v>
      </c>
      <c r="I28" s="401">
        <f>SUMIFS(MISC!AL:AL,MISC!$B:$B,$C$3,MISC!$M:$M,$C28)</f>
        <v>0</v>
      </c>
      <c r="J28" s="401">
        <f>SUMIFS(MISC!AO:AO,MISC!$B:$B,$C$3,MISC!$M:$M,$C28)</f>
        <v>0</v>
      </c>
      <c r="K28" s="401">
        <f>SUMIFS(MISC!AR:AR,MISC!$A:$A,$C$3,MISC!$M:$M,$C28)</f>
        <v>0</v>
      </c>
      <c r="L28" s="401">
        <f>SUMIFS(MISC!AU:AU,MISC!$A:$A,$C$3,MISC!$M:$M,$C28)</f>
        <v>0</v>
      </c>
      <c r="M28" s="401">
        <f>SUMIFS(MISC!AX:AX,MISC!$B:$B,$C$3,MISC!$M:$M,$C28)</f>
        <v>0</v>
      </c>
      <c r="N28" s="401">
        <f>SUMIFS(MISC!BA:BA,MISC!$B:$B,$C$3,MISC!$M:$M,$C28)</f>
        <v>0</v>
      </c>
      <c r="O28" s="401">
        <f>SUMIFS(MISC!W:W,MISC!$B:$B,$C$3,MISC!$M:$M,$C28)</f>
        <v>0</v>
      </c>
      <c r="P28" s="396">
        <f t="shared" si="1"/>
        <v>0</v>
      </c>
      <c r="Q28" s="397"/>
      <c r="R28" s="398">
        <f t="shared" si="2"/>
        <v>0</v>
      </c>
      <c r="S28" s="399"/>
      <c r="T28" s="304">
        <f>SUMIFS(MISC!BE:BE,MISC!$B:$B,$C$3,MISC!$M:$M,$C28)</f>
        <v>0</v>
      </c>
      <c r="U28" s="306">
        <f t="shared" si="0"/>
        <v>0</v>
      </c>
    </row>
    <row r="29" spans="2:21" x14ac:dyDescent="0.3">
      <c r="B29" s="217" t="s">
        <v>798</v>
      </c>
      <c r="C29" s="220" t="s">
        <v>10</v>
      </c>
      <c r="D29" s="402">
        <f>SUM(D13:D28)</f>
        <v>0</v>
      </c>
      <c r="E29" s="402">
        <f>SUM(E13:E28)</f>
        <v>0</v>
      </c>
      <c r="F29" s="402">
        <f>SUM(F13:F28)</f>
        <v>0</v>
      </c>
      <c r="G29" s="402">
        <f>SUM(G13:G28)</f>
        <v>0</v>
      </c>
      <c r="H29" s="402">
        <f>SUM(H13:H28)</f>
        <v>0</v>
      </c>
      <c r="I29" s="402">
        <f>SUM(I13:I28)</f>
        <v>0</v>
      </c>
      <c r="J29" s="402">
        <f>SUM(J13:J28)</f>
        <v>0</v>
      </c>
      <c r="K29" s="402">
        <f>SUM(K13:K28)</f>
        <v>0</v>
      </c>
      <c r="L29" s="402">
        <f>SUM(L13:L28)</f>
        <v>0</v>
      </c>
      <c r="M29" s="402">
        <f>SUM(M13:M28)</f>
        <v>0</v>
      </c>
      <c r="N29" s="402">
        <f>SUM(N13:N28)</f>
        <v>0</v>
      </c>
      <c r="O29" s="402">
        <f>SUM(O13:O28)</f>
        <v>0</v>
      </c>
      <c r="P29" s="402">
        <f>SUM(P13:P28)</f>
        <v>0</v>
      </c>
      <c r="Q29" s="403">
        <f>SUM(Q13:Q28)</f>
        <v>0</v>
      </c>
      <c r="R29" s="404">
        <f>SUM(R13:R28)</f>
        <v>0</v>
      </c>
      <c r="S29" s="399"/>
      <c r="U29" s="306"/>
    </row>
    <row r="30" spans="2:21" x14ac:dyDescent="0.3">
      <c r="B30" s="202"/>
      <c r="C30" s="218"/>
      <c r="D30" s="405"/>
      <c r="E30" s="405"/>
      <c r="F30" s="405"/>
      <c r="G30" s="405"/>
      <c r="H30" s="405"/>
      <c r="I30" s="405"/>
      <c r="J30" s="405"/>
      <c r="K30" s="405"/>
      <c r="L30" s="405"/>
      <c r="M30" s="405"/>
      <c r="N30" s="405"/>
      <c r="O30" s="405"/>
      <c r="P30" s="406"/>
      <c r="Q30" s="407"/>
      <c r="R30" s="408"/>
      <c r="S30" s="399"/>
      <c r="U30" s="306">
        <f t="shared" si="0"/>
        <v>0</v>
      </c>
    </row>
    <row r="31" spans="2:21" x14ac:dyDescent="0.3">
      <c r="B31" s="195" t="s">
        <v>787</v>
      </c>
      <c r="C31" s="223" t="s">
        <v>983</v>
      </c>
      <c r="D31" s="400">
        <f>SUMIFS(POST16!W:W,POST16!$A:$A,$C$3,POST16!$M:$M,$C31)</f>
        <v>0</v>
      </c>
      <c r="E31" s="400">
        <f>SUMIFS(POST16!Z:Z,POST16!$A:$A,$C$3,POST16!$M:$M,$C31)</f>
        <v>0</v>
      </c>
      <c r="F31" s="400">
        <f>SUMIFS(POST16!AC:AC,POST16!$A:$A,$C$3,POST16!$M:$M,$C31)</f>
        <v>0</v>
      </c>
      <c r="G31" s="400">
        <f>SUMIFS(POST16!AF:AF,POST16!$A:$A,$C$3,POST16!$M:$M,$C31)</f>
        <v>0</v>
      </c>
      <c r="H31" s="400">
        <f>SUMIFS(POST16!AI:AI,POST16!$A:$A,$C$3,POST16!$M:$M,$C31)</f>
        <v>0</v>
      </c>
      <c r="I31" s="400">
        <f>SUMIFS(POST16!AL:AL,POST16!$B:$B,$C$3,POST16!$M:$M,$C31)</f>
        <v>0</v>
      </c>
      <c r="J31" s="400">
        <f>SUMIFS(POST16!AO:AO,POST16!$B:$B,$C$3,POST16!$M:$M,$C31)</f>
        <v>0</v>
      </c>
      <c r="K31" s="400">
        <f>SUMIFS(POST16!AR:AR,POST16!$B:$B,$C$3,POST16!$M:$M,$C31)</f>
        <v>0</v>
      </c>
      <c r="L31" s="400">
        <f>SUMIFS(POST16!AU:AU,POST16!$B:$B,$C$3,POST16!$M:$M,$C31)</f>
        <v>0</v>
      </c>
      <c r="M31" s="400">
        <f>SUMIFS(POST16!AX:AX,POST16!$B:$B,$C$3,POST16!$M:$M,$C31)</f>
        <v>0</v>
      </c>
      <c r="N31" s="400">
        <f>SUMIFS(POST16!BA:BA,POST16!$B:$B,$C$3,POST16!$M:$M,$C31)</f>
        <v>0</v>
      </c>
      <c r="O31" s="400">
        <f>SUMIFS(POST16!W:W,POST16!$B:$B,$C$3,POST16!$M:$M,$C31)</f>
        <v>0</v>
      </c>
      <c r="P31" s="396">
        <f>SUM(D31:O31)</f>
        <v>0</v>
      </c>
      <c r="Q31" s="409"/>
      <c r="R31" s="398">
        <f>SUM(P31:Q31)</f>
        <v>0</v>
      </c>
      <c r="S31" s="399"/>
      <c r="T31" s="304">
        <f>SUMIFS(POST16!BE:BE,POST16!$B:$B,$C$3,POST16!$M:$M,$C31)</f>
        <v>0</v>
      </c>
      <c r="U31" s="306">
        <f t="shared" si="0"/>
        <v>0</v>
      </c>
    </row>
    <row r="32" spans="2:21" x14ac:dyDescent="0.3">
      <c r="B32" s="195" t="s">
        <v>788</v>
      </c>
      <c r="C32" s="223" t="s">
        <v>984</v>
      </c>
      <c r="D32" s="400">
        <f>SUMIFS(POST16!W:W,POST16!$A:$A,$C$3,POST16!$M:$M,$C32)</f>
        <v>0</v>
      </c>
      <c r="E32" s="400">
        <f>SUMIFS(POST16!Z:Z,POST16!$A:$A,$C$3,POST16!$M:$M,$C32)</f>
        <v>0</v>
      </c>
      <c r="F32" s="400">
        <f>SUMIFS(POST16!AC:AC,POST16!$A:$A,$C$3,POST16!$M:$M,$C32)</f>
        <v>0</v>
      </c>
      <c r="G32" s="400">
        <f>SUMIFS(POST16!AF:AF,POST16!$A:$A,$C$3,POST16!$M:$M,$C32)</f>
        <v>0</v>
      </c>
      <c r="H32" s="400">
        <f>SUMIFS(POST16!AI:AI,POST16!$A:$A,$C$3,POST16!$M:$M,$C32)</f>
        <v>0</v>
      </c>
      <c r="I32" s="400">
        <f>SUMIFS(POST16!AL:AL,POST16!$B:$B,$C$3,POST16!$M:$M,$C32)</f>
        <v>0</v>
      </c>
      <c r="J32" s="400">
        <f>SUMIFS(POST16!AO:AO,POST16!$B:$B,$C$3,POST16!$M:$M,$C32)</f>
        <v>0</v>
      </c>
      <c r="K32" s="400">
        <f>SUMIFS(POST16!AR:AR,POST16!$B:$B,$C$3,POST16!$M:$M,$C32)</f>
        <v>0</v>
      </c>
      <c r="L32" s="400">
        <f>SUMIFS(POST16!AU:AU,POST16!$B:$B,$C$3,POST16!$M:$M,$C32)</f>
        <v>0</v>
      </c>
      <c r="M32" s="400">
        <f>SUMIFS(POST16!AX:AX,POST16!$B:$B,$C$3,POST16!$M:$M,$C32)</f>
        <v>0</v>
      </c>
      <c r="N32" s="400">
        <f>SUMIFS(POST16!BA:BA,POST16!$B:$B,$C$3,POST16!$M:$M,$C32)</f>
        <v>0</v>
      </c>
      <c r="O32" s="400">
        <f>SUMIFS(POST16!W:W,POST16!$B:$B,$C$3,POST16!$M:$M,$C32)</f>
        <v>0</v>
      </c>
      <c r="P32" s="396">
        <f>SUM(D32:O32)</f>
        <v>0</v>
      </c>
      <c r="Q32" s="409"/>
      <c r="R32" s="398">
        <f>SUM(P32:Q32)</f>
        <v>0</v>
      </c>
      <c r="S32" s="399"/>
      <c r="T32" s="304">
        <f>SUMIFS(POST16!BE:BE,POST16!$B:$B,$C$3,POST16!$M:$M,$C32)</f>
        <v>0</v>
      </c>
      <c r="U32" s="306">
        <f t="shared" si="0"/>
        <v>0</v>
      </c>
    </row>
    <row r="33" spans="2:21" x14ac:dyDescent="0.3">
      <c r="B33" s="195" t="s">
        <v>789</v>
      </c>
      <c r="C33" s="223" t="s">
        <v>985</v>
      </c>
      <c r="D33" s="400">
        <f>SUMIFS(POST16!W:W,POST16!$A:$A,$C$3,POST16!$M:$M,$C33)</f>
        <v>0</v>
      </c>
      <c r="E33" s="400">
        <f>SUMIFS(POST16!Z:Z,POST16!$A:$A,$C$3,POST16!$M:$M,$C33)</f>
        <v>0</v>
      </c>
      <c r="F33" s="400">
        <f>SUMIFS(POST16!AC:AC,POST16!$A:$A,$C$3,POST16!$M:$M,$C33)</f>
        <v>0</v>
      </c>
      <c r="G33" s="400">
        <f>SUMIFS(POST16!AF:AF,POST16!$A:$A,$C$3,POST16!$M:$M,$C33)</f>
        <v>0</v>
      </c>
      <c r="H33" s="400">
        <f>SUMIFS(POST16!AI:AI,POST16!$A:$A,$C$3,POST16!$M:$M,$C33)</f>
        <v>0</v>
      </c>
      <c r="I33" s="400">
        <f>SUMIFS(POST16!AL:AL,POST16!$B:$B,$C$3,POST16!$M:$M,$C33)</f>
        <v>0</v>
      </c>
      <c r="J33" s="400">
        <f>SUMIFS(POST16!AO:AO,POST16!$B:$B,$C$3,POST16!$M:$M,$C33)</f>
        <v>0</v>
      </c>
      <c r="K33" s="400">
        <f>SUMIFS(POST16!AR:AR,POST16!$B:$B,$C$3,POST16!$M:$M,$C33)</f>
        <v>0</v>
      </c>
      <c r="L33" s="400">
        <f>SUMIFS(POST16!AU:AU,POST16!$B:$B,$C$3,POST16!$M:$M,$C33)</f>
        <v>0</v>
      </c>
      <c r="M33" s="400">
        <f>SUMIFS(POST16!AX:AX,POST16!$B:$B,$C$3,POST16!$M:$M,$C33)</f>
        <v>0</v>
      </c>
      <c r="N33" s="400">
        <f>SUMIFS(POST16!BA:BA,POST16!$B:$B,$C$3,POST16!$M:$M,$C33)</f>
        <v>0</v>
      </c>
      <c r="O33" s="400">
        <f>SUMIFS(POST16!W:W,POST16!$B:$B,$C$3,POST16!$M:$M,$C33)</f>
        <v>0</v>
      </c>
      <c r="P33" s="396">
        <f>SUM(D33:O33)</f>
        <v>0</v>
      </c>
      <c r="Q33" s="409"/>
      <c r="R33" s="398">
        <f>SUM(P33:Q33)</f>
        <v>0</v>
      </c>
      <c r="S33" s="399"/>
      <c r="T33" s="304">
        <f>SUMIFS(POST16!BE:BE,POST16!$B:$B,$C$3,POST16!$M:$M,$C33)</f>
        <v>0</v>
      </c>
      <c r="U33" s="306">
        <f t="shared" si="0"/>
        <v>0</v>
      </c>
    </row>
    <row r="34" spans="2:21" x14ac:dyDescent="0.3">
      <c r="B34" s="195" t="s">
        <v>790</v>
      </c>
      <c r="C34" s="223" t="s">
        <v>986</v>
      </c>
      <c r="D34" s="400">
        <f>SUMIFS(POST16!W:W,POST16!$A:$A,$C$3,POST16!$M:$M,$C34)</f>
        <v>0</v>
      </c>
      <c r="E34" s="400">
        <f>SUMIFS(POST16!Z:Z,POST16!$A:$A,$C$3,POST16!$M:$M,$C34)</f>
        <v>0</v>
      </c>
      <c r="F34" s="400">
        <f>SUMIFS(POST16!AC:AC,POST16!$A:$A,$C$3,POST16!$M:$M,$C34)</f>
        <v>0</v>
      </c>
      <c r="G34" s="400">
        <f>SUMIFS(POST16!AF:AF,POST16!$A:$A,$C$3,POST16!$M:$M,$C34)</f>
        <v>0</v>
      </c>
      <c r="H34" s="400">
        <f>SUMIFS(POST16!AI:AI,POST16!$A:$A,$C$3,POST16!$M:$M,$C34)</f>
        <v>0</v>
      </c>
      <c r="I34" s="400">
        <f>SUMIFS(POST16!AL:AL,POST16!$B:$B,$C$3,POST16!$M:$M,$C34)</f>
        <v>0</v>
      </c>
      <c r="J34" s="400">
        <f>SUMIFS(POST16!AO:AO,POST16!$B:$B,$C$3,POST16!$M:$M,$C34)</f>
        <v>0</v>
      </c>
      <c r="K34" s="400">
        <f>SUMIFS(POST16!AR:AR,POST16!$B:$B,$C$3,POST16!$M:$M,$C34)</f>
        <v>0</v>
      </c>
      <c r="L34" s="400">
        <f>SUMIFS(POST16!AU:AU,POST16!$B:$B,$C$3,POST16!$M:$M,$C34)</f>
        <v>0</v>
      </c>
      <c r="M34" s="400">
        <f>SUMIFS(POST16!AX:AX,POST16!$B:$B,$C$3,POST16!$M:$M,$C34)</f>
        <v>0</v>
      </c>
      <c r="N34" s="400">
        <f>SUMIFS(POST16!BA:BA,POST16!$B:$B,$C$3,POST16!$M:$M,$C34)</f>
        <v>0</v>
      </c>
      <c r="O34" s="400">
        <f>SUMIFS(POST16!W:W,POST16!$B:$B,$C$3,POST16!$M:$M,$C34)</f>
        <v>0</v>
      </c>
      <c r="P34" s="396">
        <f>SUM(D34:O34)</f>
        <v>0</v>
      </c>
      <c r="Q34" s="409"/>
      <c r="R34" s="398">
        <f>SUM(P34:Q34)</f>
        <v>0</v>
      </c>
      <c r="S34" s="399"/>
      <c r="T34" s="304">
        <f>SUMIFS(POST16!BE:BE,POST16!$B:$B,$C$3,POST16!$M:$M,$C34)</f>
        <v>0</v>
      </c>
      <c r="U34" s="306">
        <f t="shared" si="0"/>
        <v>0</v>
      </c>
    </row>
    <row r="35" spans="2:21" x14ac:dyDescent="0.3">
      <c r="B35" s="195" t="s">
        <v>23792</v>
      </c>
      <c r="C35" s="223" t="s">
        <v>23793</v>
      </c>
      <c r="D35" s="400">
        <f>SUMIFS(POST16!W:W,POST16!$A:$A,$C$3,POST16!$M:$M,$C35)</f>
        <v>0</v>
      </c>
      <c r="E35" s="400">
        <f>SUMIFS(POST16!Z:Z,POST16!$A:$A,$C$3,POST16!$M:$M,$C35)</f>
        <v>0</v>
      </c>
      <c r="F35" s="400">
        <f>SUMIFS(POST16!AC:AC,POST16!$A:$A,$C$3,POST16!$M:$M,$C35)</f>
        <v>0</v>
      </c>
      <c r="G35" s="400">
        <f>SUMIFS(POST16!AF:AF,POST16!$A:$A,$C$3,POST16!$M:$M,$C35)</f>
        <v>0</v>
      </c>
      <c r="H35" s="400">
        <f>SUMIFS(POST16!AI:AI,POST16!$A:$A,$C$3,POST16!$M:$M,$C35)</f>
        <v>0</v>
      </c>
      <c r="I35" s="400">
        <f>SUMIFS(POST16!AL:AL,POST16!$B:$B,$C$3,POST16!$M:$M,$C35)</f>
        <v>0</v>
      </c>
      <c r="J35" s="400">
        <f>SUMIFS(POST16!AO:AO,POST16!$B:$B,$C$3,POST16!$M:$M,$C35)</f>
        <v>0</v>
      </c>
      <c r="K35" s="400">
        <f>SUMIFS(POST16!AR:AR,POST16!$B:$B,$C$3,POST16!$M:$M,$C35)</f>
        <v>0</v>
      </c>
      <c r="L35" s="400">
        <f>SUMIFS(POST16!AU:AU,POST16!$B:$B,$C$3,POST16!$M:$M,$C35)</f>
        <v>0</v>
      </c>
      <c r="M35" s="400">
        <f>SUMIFS(POST16!AX:AX,POST16!$B:$B,$C$3,POST16!$M:$M,$C35)</f>
        <v>0</v>
      </c>
      <c r="N35" s="400">
        <f>SUMIFS(POST16!BA:BA,POST16!$B:$B,$C$3,POST16!$M:$M,$C35)</f>
        <v>0</v>
      </c>
      <c r="O35" s="400">
        <f>SUMIFS(POST16!W:W,POST16!$B:$B,$C$3,POST16!$M:$M,$C35)</f>
        <v>0</v>
      </c>
      <c r="P35" s="396">
        <f>SUM(D35:O35)</f>
        <v>0</v>
      </c>
      <c r="Q35" s="409"/>
      <c r="R35" s="398">
        <f>SUM(P35:Q35)</f>
        <v>0</v>
      </c>
      <c r="S35" s="399"/>
      <c r="U35" s="306"/>
    </row>
    <row r="36" spans="2:21" x14ac:dyDescent="0.3">
      <c r="B36" s="217" t="s">
        <v>797</v>
      </c>
      <c r="C36" s="220" t="s">
        <v>11</v>
      </c>
      <c r="D36" s="402">
        <f t="shared" ref="D36:R36" si="3">SUM(D31:D35)</f>
        <v>0</v>
      </c>
      <c r="E36" s="402">
        <f t="shared" si="3"/>
        <v>0</v>
      </c>
      <c r="F36" s="402">
        <f t="shared" si="3"/>
        <v>0</v>
      </c>
      <c r="G36" s="402">
        <f t="shared" si="3"/>
        <v>0</v>
      </c>
      <c r="H36" s="402">
        <f t="shared" si="3"/>
        <v>0</v>
      </c>
      <c r="I36" s="402">
        <f t="shared" si="3"/>
        <v>0</v>
      </c>
      <c r="J36" s="402">
        <f t="shared" si="3"/>
        <v>0</v>
      </c>
      <c r="K36" s="402">
        <f t="shared" si="3"/>
        <v>0</v>
      </c>
      <c r="L36" s="402">
        <f t="shared" si="3"/>
        <v>0</v>
      </c>
      <c r="M36" s="402">
        <f t="shared" si="3"/>
        <v>0</v>
      </c>
      <c r="N36" s="402">
        <f t="shared" si="3"/>
        <v>0</v>
      </c>
      <c r="O36" s="402">
        <f t="shared" si="3"/>
        <v>0</v>
      </c>
      <c r="P36" s="402">
        <f t="shared" si="3"/>
        <v>0</v>
      </c>
      <c r="Q36" s="403">
        <f t="shared" si="3"/>
        <v>0</v>
      </c>
      <c r="R36" s="404">
        <f t="shared" si="3"/>
        <v>0</v>
      </c>
      <c r="S36" s="399"/>
      <c r="U36" s="306"/>
    </row>
    <row r="37" spans="2:21" x14ac:dyDescent="0.3">
      <c r="B37" s="202"/>
      <c r="C37" s="218"/>
      <c r="D37" s="405"/>
      <c r="E37" s="405"/>
      <c r="F37" s="405"/>
      <c r="G37" s="405"/>
      <c r="H37" s="405"/>
      <c r="I37" s="405"/>
      <c r="J37" s="405"/>
      <c r="K37" s="405"/>
      <c r="L37" s="405"/>
      <c r="M37" s="405"/>
      <c r="N37" s="405"/>
      <c r="O37" s="405"/>
      <c r="P37" s="406"/>
      <c r="Q37" s="407"/>
      <c r="R37" s="408"/>
      <c r="S37" s="399"/>
      <c r="U37" s="306">
        <f t="shared" si="0"/>
        <v>0</v>
      </c>
    </row>
    <row r="38" spans="2:21" x14ac:dyDescent="0.3">
      <c r="B38" s="195" t="s">
        <v>925</v>
      </c>
      <c r="C38" s="215" t="s">
        <v>967</v>
      </c>
      <c r="D38" s="400">
        <f>SUMIFS(HNTopUp!W:W,HNTopUp!$A:$A,$C$3,HNTopUp!$M:$M,$C38)</f>
        <v>0</v>
      </c>
      <c r="E38" s="400">
        <f>SUMIFS(HNTopUp!Z:Z,HNTopUp!$A:$A,$C$3,HNTopUp!$M:$M,$C38)</f>
        <v>0</v>
      </c>
      <c r="F38" s="400">
        <f>SUMIFS(HNTopUp!AC:AC,HNTopUp!$A:$A,$C$3,HNTopUp!$M:$M,$C38)</f>
        <v>0</v>
      </c>
      <c r="G38" s="400"/>
      <c r="H38" s="400"/>
      <c r="I38" s="400"/>
      <c r="J38" s="400"/>
      <c r="K38" s="400"/>
      <c r="L38" s="400"/>
      <c r="M38" s="400"/>
      <c r="N38" s="400"/>
      <c r="O38" s="400"/>
      <c r="P38" s="396">
        <f t="shared" ref="P38:P44" si="4">SUM(D38:O38)</f>
        <v>0</v>
      </c>
      <c r="Q38" s="409"/>
      <c r="R38" s="398">
        <f>SUM(P38:Q38)</f>
        <v>0</v>
      </c>
      <c r="S38" s="399"/>
      <c r="T38" s="304" t="e">
        <f>SUMIFS(#REF!,#REF!,$C$3,#REF!,$C38)</f>
        <v>#REF!</v>
      </c>
      <c r="U38" s="306" t="e">
        <f t="shared" si="0"/>
        <v>#REF!</v>
      </c>
    </row>
    <row r="39" spans="2:21" x14ac:dyDescent="0.3">
      <c r="B39" s="195" t="s">
        <v>973</v>
      </c>
      <c r="C39" s="215" t="s">
        <v>969</v>
      </c>
      <c r="D39" s="400">
        <f>SUMIFS(HNTopUp!W:W,HNTopUp!$A:$A,$C$3,HNTopUp!$M:$M,$C39)</f>
        <v>0</v>
      </c>
      <c r="E39" s="400">
        <f>SUMIFS(HNTopUp!Z:Z,HNTopUp!$A:$A,$C$3,HNTopUp!$M:$M,$C39)</f>
        <v>0</v>
      </c>
      <c r="F39" s="400">
        <f>SUMIFS(HNTopUp!AC:AC,HNTopUp!$A:$A,$C$3,HNTopUp!$M:$M,$C39)</f>
        <v>0</v>
      </c>
      <c r="G39" s="400"/>
      <c r="H39" s="400"/>
      <c r="I39" s="400"/>
      <c r="J39" s="400"/>
      <c r="K39" s="400"/>
      <c r="L39" s="400"/>
      <c r="M39" s="400"/>
      <c r="N39" s="400"/>
      <c r="O39" s="400"/>
      <c r="P39" s="396">
        <f t="shared" si="4"/>
        <v>0</v>
      </c>
      <c r="Q39" s="409"/>
      <c r="R39" s="398">
        <f t="shared" ref="R39:R44" si="5">SUM(P39:Q39)</f>
        <v>0</v>
      </c>
      <c r="S39" s="399"/>
      <c r="T39" s="304" t="e">
        <f>SUMIFS(#REF!,#REF!,$C$3,#REF!,$C39)</f>
        <v>#REF!</v>
      </c>
      <c r="U39" s="306" t="e">
        <f t="shared" si="0"/>
        <v>#REF!</v>
      </c>
    </row>
    <row r="40" spans="2:21" x14ac:dyDescent="0.3">
      <c r="B40" s="195" t="s">
        <v>974</v>
      </c>
      <c r="C40" s="215" t="s">
        <v>971</v>
      </c>
      <c r="D40" s="400">
        <f>SUMIFS(HNTopUp!W:W,HNTopUp!$A:$A,$C$3,HNTopUp!$M:$M,$C40)</f>
        <v>0</v>
      </c>
      <c r="E40" s="400">
        <f>SUMIFS(HNTopUp!Z:Z,HNTopUp!$A:$A,$C$3,HNTopUp!$M:$M,$C40)</f>
        <v>0</v>
      </c>
      <c r="F40" s="400">
        <f>SUMIFS(HNTopUp!AC:AC,HNTopUp!$A:$A,$C$3,HNTopUp!$M:$M,$C40)</f>
        <v>0</v>
      </c>
      <c r="G40" s="400"/>
      <c r="H40" s="400"/>
      <c r="I40" s="400"/>
      <c r="J40" s="400"/>
      <c r="K40" s="400"/>
      <c r="L40" s="400"/>
      <c r="M40" s="400"/>
      <c r="N40" s="400"/>
      <c r="O40" s="400"/>
      <c r="P40" s="396">
        <f t="shared" si="4"/>
        <v>0</v>
      </c>
      <c r="Q40" s="409"/>
      <c r="R40" s="398">
        <f t="shared" si="5"/>
        <v>0</v>
      </c>
      <c r="S40" s="399"/>
      <c r="T40" s="304" t="e">
        <f>SUMIFS(#REF!,#REF!,$C$3,#REF!,$C40)</f>
        <v>#REF!</v>
      </c>
      <c r="U40" s="306" t="e">
        <f t="shared" si="0"/>
        <v>#REF!</v>
      </c>
    </row>
    <row r="41" spans="2:21" x14ac:dyDescent="0.3">
      <c r="B41" s="195" t="s">
        <v>772</v>
      </c>
      <c r="C41" s="215" t="s">
        <v>970</v>
      </c>
      <c r="D41" s="400">
        <f>SUMIFS(HNTopUp!W:W,HNTopUp!$A:$A,$C$3,HNTopUp!$M:$M,$C41)</f>
        <v>0</v>
      </c>
      <c r="E41" s="400">
        <f>SUMIFS(HNTopUp!Z:Z,HNTopUp!$A:$A,$C$3,HNTopUp!$M:$M,$C41)</f>
        <v>0</v>
      </c>
      <c r="F41" s="400">
        <f>SUMIFS(HNTopUp!AC:AC,HNTopUp!$A:$A,$C$3,HNTopUp!$M:$M,$C41)</f>
        <v>0</v>
      </c>
      <c r="G41" s="400"/>
      <c r="H41" s="400"/>
      <c r="I41" s="400"/>
      <c r="J41" s="400"/>
      <c r="K41" s="400"/>
      <c r="L41" s="400"/>
      <c r="M41" s="400"/>
      <c r="N41" s="400"/>
      <c r="O41" s="400"/>
      <c r="P41" s="396">
        <f t="shared" si="4"/>
        <v>0</v>
      </c>
      <c r="Q41" s="409"/>
      <c r="R41" s="398">
        <f t="shared" si="5"/>
        <v>0</v>
      </c>
      <c r="S41" s="399"/>
      <c r="T41" s="304" t="e">
        <f>SUMIFS(#REF!,#REF!,$C$3,#REF!,$C41)</f>
        <v>#REF!</v>
      </c>
      <c r="U41" s="306" t="e">
        <f t="shared" si="0"/>
        <v>#REF!</v>
      </c>
    </row>
    <row r="42" spans="2:21" x14ac:dyDescent="0.3">
      <c r="B42" s="195" t="s">
        <v>773</v>
      </c>
      <c r="C42" s="215" t="s">
        <v>966</v>
      </c>
      <c r="D42" s="400">
        <f>SUMIFS(HNTopUp!W:W,HNTopUp!$A:$A,$C$3,HNTopUp!$M:$M,$C42)</f>
        <v>0</v>
      </c>
      <c r="E42" s="400">
        <f>SUMIFS(HNTopUp!Z:Z,HNTopUp!$A:$A,$C$3,HNTopUp!$M:$M,$C42)</f>
        <v>0</v>
      </c>
      <c r="F42" s="400">
        <f>SUMIFS(HNTopUp!AC:AC,HNTopUp!$A:$A,$C$3,HNTopUp!$M:$M,$C42)</f>
        <v>0</v>
      </c>
      <c r="G42" s="400"/>
      <c r="H42" s="400"/>
      <c r="I42" s="400"/>
      <c r="J42" s="400"/>
      <c r="K42" s="400"/>
      <c r="L42" s="400"/>
      <c r="M42" s="400"/>
      <c r="N42" s="400"/>
      <c r="O42" s="400"/>
      <c r="P42" s="396">
        <f t="shared" si="4"/>
        <v>0</v>
      </c>
      <c r="Q42" s="409"/>
      <c r="R42" s="398">
        <f t="shared" si="5"/>
        <v>0</v>
      </c>
      <c r="S42" s="399"/>
      <c r="T42" s="304" t="e">
        <f>SUMIFS(#REF!,#REF!,$C$3,#REF!,$C42)</f>
        <v>#REF!</v>
      </c>
      <c r="U42" s="306" t="e">
        <f t="shared" si="0"/>
        <v>#REF!</v>
      </c>
    </row>
    <row r="43" spans="2:21" x14ac:dyDescent="0.3">
      <c r="B43" s="195" t="s">
        <v>23653</v>
      </c>
      <c r="C43" s="215" t="s">
        <v>968</v>
      </c>
      <c r="D43" s="400">
        <f>SUMIFS(HNTopUp!W:W,HNTopUp!$A:$A,$C$3,HNTopUp!$M:$M,$C43)</f>
        <v>0</v>
      </c>
      <c r="E43" s="400">
        <f>SUMIFS(HNTopUp!Z:Z,HNTopUp!$A:$A,$C$3,HNTopUp!$M:$M,$C43)</f>
        <v>0</v>
      </c>
      <c r="F43" s="400">
        <f>SUMIFS(HNTopUp!AC:AC,HNTopUp!$A:$A,$C$3,HNTopUp!$M:$M,$C43)</f>
        <v>0</v>
      </c>
      <c r="G43" s="400"/>
      <c r="H43" s="400"/>
      <c r="I43" s="400"/>
      <c r="J43" s="400"/>
      <c r="K43" s="400"/>
      <c r="L43" s="400"/>
      <c r="M43" s="400"/>
      <c r="N43" s="400"/>
      <c r="O43" s="400"/>
      <c r="P43" s="396">
        <f t="shared" si="4"/>
        <v>0</v>
      </c>
      <c r="Q43" s="409"/>
      <c r="R43" s="398">
        <f t="shared" si="5"/>
        <v>0</v>
      </c>
      <c r="S43" s="399"/>
      <c r="T43" s="304" t="e">
        <f>SUMIFS(#REF!,#REF!,$C$3,#REF!,$C43)</f>
        <v>#REF!</v>
      </c>
      <c r="U43" s="306" t="e">
        <f t="shared" si="0"/>
        <v>#REF!</v>
      </c>
    </row>
    <row r="44" spans="2:21" x14ac:dyDescent="0.3">
      <c r="B44" s="195" t="s">
        <v>976</v>
      </c>
      <c r="C44" s="215" t="s">
        <v>972</v>
      </c>
      <c r="D44" s="400">
        <f>SUMIFS(HNTopUp!W:W,HNTopUp!$A:$A,$C$3,HNTopUp!$M:$M,$C44)</f>
        <v>0</v>
      </c>
      <c r="E44" s="400">
        <f>SUMIFS(HNTopUp!Z:Z,HNTopUp!$A:$A,$C$3,HNTopUp!$M:$M,$C44)</f>
        <v>0</v>
      </c>
      <c r="F44" s="400">
        <f>SUMIFS(HNTopUp!AC:AC,HNTopUp!$A:$A,$C$3,HNTopUp!$M:$M,$C44)</f>
        <v>0</v>
      </c>
      <c r="G44" s="400"/>
      <c r="H44" s="400"/>
      <c r="I44" s="400"/>
      <c r="J44" s="400"/>
      <c r="K44" s="400"/>
      <c r="L44" s="400"/>
      <c r="M44" s="400"/>
      <c r="N44" s="400"/>
      <c r="O44" s="400"/>
      <c r="P44" s="396">
        <f t="shared" si="4"/>
        <v>0</v>
      </c>
      <c r="Q44" s="409"/>
      <c r="R44" s="398">
        <f t="shared" si="5"/>
        <v>0</v>
      </c>
      <c r="S44" s="399"/>
      <c r="T44" s="304" t="e">
        <f>SUMIFS(#REF!,#REF!,$C$3,#REF!,$C44)</f>
        <v>#REF!</v>
      </c>
      <c r="U44" s="306" t="e">
        <f t="shared" si="0"/>
        <v>#REF!</v>
      </c>
    </row>
    <row r="45" spans="2:21" x14ac:dyDescent="0.3">
      <c r="B45" s="217" t="s">
        <v>796</v>
      </c>
      <c r="C45" s="220" t="s">
        <v>12</v>
      </c>
      <c r="D45" s="402">
        <f>SUM(D38:D44)</f>
        <v>0</v>
      </c>
      <c r="E45" s="402">
        <f t="shared" ref="E45:R45" si="6">SUM(E38:E44)</f>
        <v>0</v>
      </c>
      <c r="F45" s="402">
        <f t="shared" si="6"/>
        <v>0</v>
      </c>
      <c r="G45" s="402">
        <f t="shared" si="6"/>
        <v>0</v>
      </c>
      <c r="H45" s="402">
        <f t="shared" si="6"/>
        <v>0</v>
      </c>
      <c r="I45" s="402">
        <f t="shared" si="6"/>
        <v>0</v>
      </c>
      <c r="J45" s="402">
        <f t="shared" si="6"/>
        <v>0</v>
      </c>
      <c r="K45" s="402">
        <f t="shared" si="6"/>
        <v>0</v>
      </c>
      <c r="L45" s="402">
        <f t="shared" si="6"/>
        <v>0</v>
      </c>
      <c r="M45" s="402">
        <f t="shared" si="6"/>
        <v>0</v>
      </c>
      <c r="N45" s="402">
        <f t="shared" si="6"/>
        <v>0</v>
      </c>
      <c r="O45" s="402">
        <f t="shared" si="6"/>
        <v>0</v>
      </c>
      <c r="P45" s="402">
        <f t="shared" si="6"/>
        <v>0</v>
      </c>
      <c r="Q45" s="403">
        <f t="shared" si="6"/>
        <v>0</v>
      </c>
      <c r="R45" s="404">
        <f t="shared" si="6"/>
        <v>0</v>
      </c>
      <c r="S45" s="399"/>
      <c r="U45" s="306"/>
    </row>
    <row r="46" spans="2:21" x14ac:dyDescent="0.3">
      <c r="B46" s="221"/>
      <c r="C46" s="222"/>
      <c r="D46" s="401"/>
      <c r="E46" s="401"/>
      <c r="F46" s="401"/>
      <c r="G46" s="401"/>
      <c r="H46" s="401"/>
      <c r="I46" s="401"/>
      <c r="J46" s="401"/>
      <c r="K46" s="401"/>
      <c r="L46" s="401"/>
      <c r="M46" s="401"/>
      <c r="N46" s="401"/>
      <c r="O46" s="401"/>
      <c r="P46" s="410"/>
      <c r="Q46" s="411"/>
      <c r="R46" s="412"/>
      <c r="S46" s="399"/>
      <c r="U46" s="306">
        <f t="shared" si="0"/>
        <v>0</v>
      </c>
    </row>
    <row r="47" spans="2:21" x14ac:dyDescent="0.3">
      <c r="B47" s="202" t="s">
        <v>23681</v>
      </c>
      <c r="C47" s="294" t="s">
        <v>23694</v>
      </c>
      <c r="D47" s="401">
        <f>SUMIFS(PPG!W:W,PPG!A:A,'Funding Allocation'!C3,PPG!M:M,'Funding Allocation'!C47)</f>
        <v>0</v>
      </c>
      <c r="E47" s="401">
        <f>SUMIFS(PPG!Z:Z,PPG!A:A,'Funding Allocation'!C3,PPG!M:M,'Funding Allocation'!C47)</f>
        <v>0</v>
      </c>
      <c r="F47" s="401">
        <f>SUMIFS(PPG!AC:AC,PPG!A:A,'Funding Allocation'!C3,PPG!M:M,'Funding Allocation'!C47)</f>
        <v>0</v>
      </c>
      <c r="G47" s="401">
        <f>SUMIFS(PPG!AF:AF,PPG!A:A,'Funding Allocation'!C3,PPG!M:M,'Funding Allocation'!C47)</f>
        <v>0</v>
      </c>
      <c r="H47" s="401">
        <f>SUMIFS(PPG!AI:AI,PPG!A:A,'Funding Allocation'!C3,PPG!M:M,'Funding Allocation'!C47)</f>
        <v>0</v>
      </c>
      <c r="I47" s="401">
        <f>SUMIFS(PPG!AL:AL,PPG!A:A,'Funding Allocation'!C3,PPG!M:M,'Funding Allocation'!C47)</f>
        <v>0</v>
      </c>
      <c r="J47" s="401">
        <f>SUMIFS(PPG!AO:AO,PPG!A:A,'Funding Allocation'!C3,PPG!M:M,'Funding Allocation'!C47)</f>
        <v>0</v>
      </c>
      <c r="K47" s="401">
        <f>SUMIFS(PPG!AR:AR,PPG!A:A,'Funding Allocation'!C3,PPG!M:M,'Funding Allocation'!C47)</f>
        <v>0</v>
      </c>
      <c r="L47" s="401">
        <f>SUMIFS(PPG!AU:AU,PPG!A:A,'Funding Allocation'!C3,PPG!M:M,'Funding Allocation'!C47)</f>
        <v>0</v>
      </c>
      <c r="M47" s="401">
        <f>SUMIFS(PPG!AX:AX,PPG!A:A,'Funding Allocation'!C3,PPG!M:M,'Funding Allocation'!C47)</f>
        <v>0</v>
      </c>
      <c r="N47" s="401">
        <f>SUMIFS(PPG!BA:BA,PPG!A:A,'Funding Allocation'!C3,PPG!M:M,'Funding Allocation'!C47)</f>
        <v>0</v>
      </c>
      <c r="O47" s="401">
        <f>SUMIFS(PPG!BJ:BJ,PPG!A:A,'Funding Allocation'!C3,PPG!M:M,'Funding Allocation'!C47)</f>
        <v>0</v>
      </c>
      <c r="P47" s="396">
        <f>SUM(D47:O47)</f>
        <v>0</v>
      </c>
      <c r="Q47" s="413"/>
      <c r="R47" s="398">
        <f>SUM(P47:Q47)</f>
        <v>0</v>
      </c>
      <c r="S47" s="399"/>
      <c r="T47" s="304">
        <f>SUMIFS(PPG!W:W,PPG!A:A,'Funding Allocation'!C3,PPG!M:M,'Funding Allocation'!C47)</f>
        <v>0</v>
      </c>
      <c r="U47" s="306">
        <f t="shared" si="0"/>
        <v>0</v>
      </c>
    </row>
    <row r="48" spans="2:21" x14ac:dyDescent="0.3">
      <c r="B48" s="202" t="s">
        <v>23683</v>
      </c>
      <c r="C48" s="294" t="s">
        <v>23695</v>
      </c>
      <c r="D48" s="401">
        <f>SUMIFS(PPG!W:W,PPG!A:A,'Funding Allocation'!C3,PPG!M:M,'Funding Allocation'!C48)</f>
        <v>0</v>
      </c>
      <c r="E48" s="401">
        <f>SUMIFS(PPG!Z:Z,PPG!A:A,'Funding Allocation'!C3,PPG!M:M,'Funding Allocation'!C48)</f>
        <v>0</v>
      </c>
      <c r="F48" s="401">
        <f>SUMIFS(PPG!AC:AC,PPG!A:A,'Funding Allocation'!C3,PPG!M:M,'Funding Allocation'!C48)</f>
        <v>0</v>
      </c>
      <c r="G48" s="401">
        <f>SUMIFS(PPG!AF:AF,PPG!A:A,'Funding Allocation'!C3,PPG!M:M,'Funding Allocation'!C48)</f>
        <v>0</v>
      </c>
      <c r="H48" s="401">
        <f>SUMIFS(PPG!AI:AI,PPG!A:A,'Funding Allocation'!C3,PPG!M:M,'Funding Allocation'!C48)</f>
        <v>0</v>
      </c>
      <c r="I48" s="401">
        <f>SUMIFS(PPG!AL:AL,PPG!A:A,'Funding Allocation'!C3,PPG!M:M,'Funding Allocation'!C48)</f>
        <v>0</v>
      </c>
      <c r="J48" s="401">
        <f>SUMIFS(PPG!AO:AO,PPG!A:A,'Funding Allocation'!C3,PPG!M:M,'Funding Allocation'!C48)</f>
        <v>0</v>
      </c>
      <c r="K48" s="401">
        <f>SUMIFS(PPG!AR:AR,PPG!A:A,'Funding Allocation'!C3,PPG!M:M,'Funding Allocation'!C48)</f>
        <v>0</v>
      </c>
      <c r="L48" s="401">
        <f>SUMIFS(PPG!AU:AU,PPG!A:A,'Funding Allocation'!C3,PPG!M:M,'Funding Allocation'!C48)</f>
        <v>0</v>
      </c>
      <c r="M48" s="401">
        <f>SUMIFS(PPG!AX:AX,PPG!A:A,'Funding Allocation'!C3,PPG!M:M,'Funding Allocation'!C48)</f>
        <v>0</v>
      </c>
      <c r="N48" s="401">
        <f>SUMIFS(PPG!BA:BA,PPG!A:A,'Funding Allocation'!C3,PPG!M:M,'Funding Allocation'!C48)</f>
        <v>0</v>
      </c>
      <c r="O48" s="401">
        <f>SUMIFS(PPG!BJ:BJ,PPG!A:A,'Funding Allocation'!C3,PPG!M:M,'Funding Allocation'!C48)</f>
        <v>0</v>
      </c>
      <c r="P48" s="396">
        <f>SUM(D48:O48)</f>
        <v>0</v>
      </c>
      <c r="Q48" s="413"/>
      <c r="R48" s="398">
        <f>SUM(P48:Q48)</f>
        <v>0</v>
      </c>
      <c r="S48" s="399"/>
      <c r="T48" s="304">
        <f>SUMIFS(PPG!W:W,PPG!A:A,'Funding Allocation'!C3,PPG!M:M,'Funding Allocation'!C48)</f>
        <v>0</v>
      </c>
      <c r="U48" s="306">
        <f t="shared" si="0"/>
        <v>0</v>
      </c>
    </row>
    <row r="49" spans="2:21" x14ac:dyDescent="0.3">
      <c r="B49" s="217" t="s">
        <v>23714</v>
      </c>
      <c r="C49" s="220" t="s">
        <v>23673</v>
      </c>
      <c r="D49" s="402">
        <f t="shared" ref="D49:R49" si="7">SUM(D47:D48)</f>
        <v>0</v>
      </c>
      <c r="E49" s="402">
        <f t="shared" si="7"/>
        <v>0</v>
      </c>
      <c r="F49" s="402">
        <f t="shared" si="7"/>
        <v>0</v>
      </c>
      <c r="G49" s="402">
        <f t="shared" si="7"/>
        <v>0</v>
      </c>
      <c r="H49" s="402">
        <f t="shared" si="7"/>
        <v>0</v>
      </c>
      <c r="I49" s="402">
        <f t="shared" si="7"/>
        <v>0</v>
      </c>
      <c r="J49" s="402">
        <f t="shared" si="7"/>
        <v>0</v>
      </c>
      <c r="K49" s="402">
        <f t="shared" si="7"/>
        <v>0</v>
      </c>
      <c r="L49" s="402">
        <f t="shared" si="7"/>
        <v>0</v>
      </c>
      <c r="M49" s="402">
        <f t="shared" si="7"/>
        <v>0</v>
      </c>
      <c r="N49" s="402">
        <f t="shared" si="7"/>
        <v>0</v>
      </c>
      <c r="O49" s="402">
        <f t="shared" si="7"/>
        <v>0</v>
      </c>
      <c r="P49" s="402">
        <f t="shared" si="7"/>
        <v>0</v>
      </c>
      <c r="Q49" s="403">
        <f t="shared" si="7"/>
        <v>0</v>
      </c>
      <c r="R49" s="404">
        <f t="shared" si="7"/>
        <v>0</v>
      </c>
      <c r="S49" s="399"/>
      <c r="U49" s="306"/>
    </row>
    <row r="50" spans="2:21" x14ac:dyDescent="0.3">
      <c r="B50" s="202"/>
      <c r="C50" s="294"/>
      <c r="D50" s="401"/>
      <c r="E50" s="401"/>
      <c r="F50" s="401"/>
      <c r="G50" s="401"/>
      <c r="H50" s="401"/>
      <c r="I50" s="401"/>
      <c r="J50" s="401"/>
      <c r="K50" s="401"/>
      <c r="L50" s="401"/>
      <c r="M50" s="401"/>
      <c r="N50" s="401"/>
      <c r="O50" s="401"/>
      <c r="P50" s="414"/>
      <c r="Q50" s="413"/>
      <c r="R50" s="415"/>
      <c r="S50" s="399"/>
      <c r="U50" s="306">
        <f t="shared" si="0"/>
        <v>0</v>
      </c>
    </row>
    <row r="51" spans="2:21" x14ac:dyDescent="0.3">
      <c r="B51" s="195" t="s">
        <v>23649</v>
      </c>
      <c r="C51" s="215" t="s">
        <v>993</v>
      </c>
      <c r="D51" s="401">
        <f>SUMIFS(SMHL!W:W,SMHL!$A:$A,$C$3,SMHL!$M:$M,$C51)</f>
        <v>0</v>
      </c>
      <c r="E51" s="401">
        <f>SUMIFS(SMHL!Z:Z,SMHL!$A:$A,$C$3,SMHL!$M:$M,$C51)</f>
        <v>0</v>
      </c>
      <c r="F51" s="401">
        <f>SUMIFS(SMHL!AC:AC,SMHL!$A:$A,$C$3,SMHL!$M:$M,$C51)</f>
        <v>0</v>
      </c>
      <c r="G51" s="401">
        <f>SUMIFS(SMHL!AF:AF,SMHL!$A:$A,$C$3,SMHL!$M:$M,$C51)</f>
        <v>0</v>
      </c>
      <c r="H51" s="401">
        <f>SUMIFS(SMHL!AI:AI,SMHL!$A:$A,$C$3,SMHL!$M:$M,$C51)</f>
        <v>0</v>
      </c>
      <c r="I51" s="401">
        <f>SUMIFS(SMHL!AL:AL,SMHL!$B:$B,$C$3,SMHL!$M:$M,$C51)</f>
        <v>0</v>
      </c>
      <c r="J51" s="401">
        <f>SUMIFS(SMHL!AO:AO,SMHL!$A:$A,$C$3,SMHL!$M:$M,$C51)</f>
        <v>0</v>
      </c>
      <c r="K51" s="401">
        <f>SUMIFS(SMHL!AR:AR,SMHL!$A:$A,$C$3,SMHL!$M:$M,$C51)</f>
        <v>0</v>
      </c>
      <c r="L51" s="401">
        <f>SUMIFS(SMHL!AU:AU,SMHL!$B:$B,$C$3,SMHL!$M:$M,$C51)</f>
        <v>0</v>
      </c>
      <c r="M51" s="401">
        <f>SUMIFS(SMHL!AX:AX,SMHL!$B:$B,$C$3,SMHL!$M:$M,$C51)</f>
        <v>0</v>
      </c>
      <c r="N51" s="401">
        <f>SUMIFS(SMHL!BA:BA,SMHL!$B:$B,$C$3,SMHL!$M:$M,$C51)</f>
        <v>0</v>
      </c>
      <c r="O51" s="401">
        <f>SUMIFS(SMHL!W:W,SMHL!$B:$B,$C$3,SMHL!$M:$M,$C51)</f>
        <v>0</v>
      </c>
      <c r="P51" s="396">
        <f t="shared" ref="P51:P57" si="8">SUM(D51:O51)</f>
        <v>0</v>
      </c>
      <c r="Q51" s="409"/>
      <c r="R51" s="398">
        <f t="shared" ref="R51:R57" si="9">SUM(P51:Q51)</f>
        <v>0</v>
      </c>
      <c r="S51" s="399"/>
      <c r="T51" s="304">
        <f>SUMIFS(SMHL!BE:BE,SMHL!$B:$B,$C$3,SMHL!$M:$M,$C51)</f>
        <v>0</v>
      </c>
      <c r="U51" s="306">
        <f t="shared" si="0"/>
        <v>0</v>
      </c>
    </row>
    <row r="52" spans="2:21" x14ac:dyDescent="0.3">
      <c r="B52" s="195" t="s">
        <v>903</v>
      </c>
      <c r="C52" s="215" t="s">
        <v>992</v>
      </c>
      <c r="D52" s="401">
        <f>SUMIFS(Asylum!W:W,Asylum!$A:$A,$C$3,Asylum!$M:$M,$C52)</f>
        <v>0</v>
      </c>
      <c r="E52" s="401">
        <f>SUMIFS(Asylum!Z:Z,Asylum!$A:$A,$C$3,Asylum!$M:$M,$C52)</f>
        <v>0</v>
      </c>
      <c r="F52" s="401">
        <f>SUMIFS(Asylum!AC:AC,Asylum!$A:$A,$C$3,Asylum!$M:$M,$C52)</f>
        <v>0</v>
      </c>
      <c r="G52" s="401">
        <f>SUMIFS(Asylum!AF:AF,Asylum!$A:$A,$C$3,Asylum!$M:$M,$C52)</f>
        <v>0</v>
      </c>
      <c r="H52" s="401">
        <f>SUMIFS(Asylum!AI:AI,Asylum!$A:$A,$C$3,Asylum!$M:$M,$C52)</f>
        <v>0</v>
      </c>
      <c r="I52" s="401">
        <f>SUMIFS(Asylum!AL:AL,Asylum!$B:$B,$C$3,Asylum!$M:$M,$C52)</f>
        <v>0</v>
      </c>
      <c r="J52" s="401">
        <f>SUMIFS(Asylum!AO:AO,Asylum!$B:$B,$C$3,Asylum!$M:$M,$C52)</f>
        <v>0</v>
      </c>
      <c r="K52" s="401">
        <f>SUMIFS(Asylum!AR:AR,Asylum!$A:$A,$C$3,Asylum!$M:$M,$C52)</f>
        <v>0</v>
      </c>
      <c r="L52" s="401">
        <f>SUMIFS(Asylum!AU:AU,Asylum!$B:$B,$C$3,Asylum!$M:$M,$C52)</f>
        <v>0</v>
      </c>
      <c r="M52" s="401">
        <f>SUMIFS(Asylum!AX:AX,Asylum!$B:$B,$C$3,Asylum!$M:$M,$C52)</f>
        <v>0</v>
      </c>
      <c r="N52" s="401">
        <f>SUMIFS(Asylum!BA:BA,Asylum!$B:$B,$C$3,Asylum!$M:$M,$C52)</f>
        <v>0</v>
      </c>
      <c r="O52" s="401">
        <f>SUMIFS(Asylum!W:W,Asylum!$B:$B,$C$3,Asylum!$M:$M,$C52)</f>
        <v>0</v>
      </c>
      <c r="P52" s="396">
        <f t="shared" si="8"/>
        <v>0</v>
      </c>
      <c r="Q52" s="409"/>
      <c r="R52" s="398">
        <f t="shared" si="9"/>
        <v>0</v>
      </c>
      <c r="S52" s="399"/>
      <c r="T52" s="304">
        <f>SUMIFS(Asylum!BE:BE,Asylum!$B:$B,$C$3,Asylum!$M:$M,$C52)</f>
        <v>0</v>
      </c>
      <c r="U52" s="306">
        <f t="shared" si="0"/>
        <v>0</v>
      </c>
    </row>
    <row r="53" spans="2:21" x14ac:dyDescent="0.3">
      <c r="B53" s="195" t="s">
        <v>23621</v>
      </c>
      <c r="C53" s="215" t="s">
        <v>23648</v>
      </c>
      <c r="D53" s="401">
        <f>SUMIFS(SMHL!W:W,SMHL!$A:$A,$C$3,SMHL!$M:$M,$C53)</f>
        <v>0</v>
      </c>
      <c r="E53" s="401">
        <f>SUMIFS(SMHL!Z:Z,SMHL!$A:$A,$C$3,SMHL!$M:$M,$C53)</f>
        <v>0</v>
      </c>
      <c r="F53" s="401">
        <f>SUMIFS('UFSM KS2'!AC:AC,'UFSM KS2'!A:A,$C$3,'UFSM KS2'!M:M,$C53)</f>
        <v>0</v>
      </c>
      <c r="G53" s="401">
        <f>SUMIFS(SMHL!AF:AF,SMHL!$A:$A,$C$3,SMHL!$M:$M,$C53)</f>
        <v>0</v>
      </c>
      <c r="H53" s="401">
        <f>SUMIFS(SMHL!AI:AI,SMHL!$A:$A,$C$3,SMHL!$M:$M,$C53)</f>
        <v>0</v>
      </c>
      <c r="I53" s="401">
        <f>SUMIFS(SMHL!AL:AL,SMHL!$B:$B,$C$3,SMHL!$M:$M,$C53)</f>
        <v>0</v>
      </c>
      <c r="J53" s="401">
        <f>SUMIFS(SMHL!AO:AO,SMHL!$B:$B,$C$3,SMHL!$M:$M,$C53)</f>
        <v>0</v>
      </c>
      <c r="K53" s="401">
        <f>SUMIFS(SMHL!AR:AR,SMHL!$A:$A,$C$3,SMHL!$M:$M,$C53)</f>
        <v>0</v>
      </c>
      <c r="L53" s="401">
        <f>SUMIFS(SMHL!AU:AU,SMHL!$B:$B,$C$3,SMHL!$M:$M,$C53)</f>
        <v>0</v>
      </c>
      <c r="M53" s="401">
        <f>SUMIFS(SMHL!AX:AX,SMHL!$B:$B,$C$3,SMHL!$M:$M,$C53)</f>
        <v>0</v>
      </c>
      <c r="N53" s="401">
        <f>SUMIFS(SMHL!BA:BA,SMHL!$B:$B,$C$3,SMHL!$M:$M,$C53)</f>
        <v>0</v>
      </c>
      <c r="O53" s="401">
        <f>SUMIFS(SMHL!W:W,SMHL!$B:$B,$C$3,SMHL!$M:$M,$C53)</f>
        <v>0</v>
      </c>
      <c r="P53" s="396">
        <f t="shared" si="8"/>
        <v>0</v>
      </c>
      <c r="Q53" s="409"/>
      <c r="R53" s="398">
        <f t="shared" si="9"/>
        <v>0</v>
      </c>
      <c r="S53" s="399"/>
      <c r="T53" s="304">
        <f>SUMIFS(SMHL!BE:BE,SMHL!$B:$B,$C$3,SMHL!$M:$M,$C53)</f>
        <v>0</v>
      </c>
      <c r="U53" s="306">
        <f t="shared" si="0"/>
        <v>0</v>
      </c>
    </row>
    <row r="54" spans="2:21" x14ac:dyDescent="0.3">
      <c r="B54" s="195" t="s">
        <v>899</v>
      </c>
      <c r="C54" s="215" t="s">
        <v>990</v>
      </c>
      <c r="D54" s="401">
        <f>SUMIFS(NTP!W:W, NTP!$A:$A, $C$3, NTP!$M:$M, $C54)</f>
        <v>0</v>
      </c>
      <c r="E54" s="401">
        <f>SUMIFS(NTP!Z:Z, NTP!$A:$A, $C$3, NTP!$M:$M, $C54)</f>
        <v>0</v>
      </c>
      <c r="F54" s="401">
        <f>SUMIFS(NTP!AC:AC, NTP!$A:$A, $C$3, NTP!$M:$M, $C54)</f>
        <v>0</v>
      </c>
      <c r="G54" s="401">
        <f>SUMIFS(NTP!AF:AF, NTP!$A:$A, $C$3, NTP!$M:$M, $C54)</f>
        <v>0</v>
      </c>
      <c r="H54" s="401">
        <f>SUMIFS(NTP!AI:AI, NTP!$A:$A, $C$3, NTP!$M:$M, $C54)</f>
        <v>0</v>
      </c>
      <c r="I54" s="401">
        <f>SUMIFS(NTP!AL:AL, NTP!$B:$B, $C$3, NTP!$M:$M, $C54)</f>
        <v>0</v>
      </c>
      <c r="J54" s="401">
        <f>SUMIFS(NTP!AO:AO, NTP!$B:$B, $C$3, NTP!$M:$M, $C54)</f>
        <v>0</v>
      </c>
      <c r="K54" s="401">
        <f>SUMIFS(NTP!AR:AR, NTP!$A:$A, $C$3, NTP!$M:$M, $C54)</f>
        <v>0</v>
      </c>
      <c r="L54" s="401">
        <f>SUMIFS(NTP!AU:AU, NTP!$B:$B, $C$3, NTP!$M:$M, $C54)</f>
        <v>0</v>
      </c>
      <c r="M54" s="401">
        <f>SUMIFS(NTP!AX:AX, NTP!$B:$B, $C$3, NTP!$M:$M, $C54)</f>
        <v>0</v>
      </c>
      <c r="N54" s="401">
        <f>SUMIFS(NTP!BA:BA, NTP!$B:$B, $C$3, NTP!$M:$M, $C54)</f>
        <v>0</v>
      </c>
      <c r="O54" s="401">
        <f>SUMIFS(NTP!W:W, NTP!$B:$B, $C$3, NTP!$M:$M, $C54)</f>
        <v>0</v>
      </c>
      <c r="P54" s="396">
        <f t="shared" si="8"/>
        <v>0</v>
      </c>
      <c r="Q54" s="409"/>
      <c r="R54" s="398">
        <f t="shared" si="9"/>
        <v>0</v>
      </c>
      <c r="S54" s="399"/>
      <c r="T54" s="304">
        <f>SUMIFS(NTP!BE:BE, NTP!$B:$B, $C$3, NTP!$M:$M, $C54)</f>
        <v>0</v>
      </c>
      <c r="U54" s="306">
        <f>T54-R54</f>
        <v>0</v>
      </c>
    </row>
    <row r="55" spans="2:21" x14ac:dyDescent="0.3">
      <c r="B55" s="195" t="s">
        <v>23785</v>
      </c>
      <c r="C55" s="215" t="s">
        <v>24280</v>
      </c>
      <c r="D55" s="401">
        <f>SUMIFS(UIFSM!W:W,UIFSM!$A:$A,$C$3,UIFSM!$M:$M,$C55)</f>
        <v>0</v>
      </c>
      <c r="E55" s="401">
        <f>SUMIFS(UIFSM!Z:Z,UIFSM!$A:$A,$C$3,UIFSM!$M:$M,$C55)</f>
        <v>0</v>
      </c>
      <c r="F55" s="401">
        <f>SUMIFS(UIFSM!AC:AC,UIFSM!$A:$A,$C$3,UIFSM!$M:$M,$C55)</f>
        <v>0</v>
      </c>
      <c r="G55" s="401">
        <f>SUMIFS(UIFSM!AF:AF,UIFSM!$A:$A,$C$3,UIFSM!$M:$M,$C55)</f>
        <v>0</v>
      </c>
      <c r="H55" s="401">
        <f>SUMIFS(UIFSM!AI:AI,UIFSM!$A:$A,$C$3,UIFSM!$M:$M,$C55)</f>
        <v>0</v>
      </c>
      <c r="I55" s="401">
        <f>SUMIFS(UIFSM!AL:AL,UIFSM!$A:$A,$C$3,UIFSM!$M:$M,$C55)</f>
        <v>0</v>
      </c>
      <c r="J55" s="401">
        <f>SUMIFS(UIFSM!AO:AO,UIFSM!$A:$A,$C$3,UIFSM!$M:$M,$C55)</f>
        <v>0</v>
      </c>
      <c r="K55" s="401">
        <f>SUMIFS(UIFSM!AR:AR,UIFSM!$A:$A,$C$3,UIFSM!$M:$M,$C55)</f>
        <v>0</v>
      </c>
      <c r="L55" s="401">
        <f>SUMIFS(UIFSM!AU:AU,UIFSM!$A:$A,$C$3,UIFSM!$M:$M,$C55)</f>
        <v>0</v>
      </c>
      <c r="M55" s="401">
        <f>SUMIFS(NTP!AX:AX, NTP!$B:$B, $C$3, NTP!$M:$M, $C55)</f>
        <v>0</v>
      </c>
      <c r="N55" s="401">
        <f>SUMIFS(NTP!BA:BA, NTP!$B:$B, $C$3, NTP!$M:$M, $C55)</f>
        <v>0</v>
      </c>
      <c r="O55" s="401">
        <f>SUMIFS(NTP!W:W, NTP!$B:$B, $C$3, NTP!$M:$M, $C55)</f>
        <v>0</v>
      </c>
      <c r="P55" s="396">
        <f t="shared" si="8"/>
        <v>0</v>
      </c>
      <c r="Q55" s="409"/>
      <c r="R55" s="398">
        <f t="shared" si="9"/>
        <v>0</v>
      </c>
      <c r="S55" s="399"/>
      <c r="U55" s="306"/>
    </row>
    <row r="56" spans="2:21" x14ac:dyDescent="0.3">
      <c r="B56" s="195" t="s">
        <v>23647</v>
      </c>
      <c r="C56" s="215" t="s">
        <v>24279</v>
      </c>
      <c r="D56" s="401">
        <f>SUMIFS(PESports!W:W, PESports!$A:$A, $C$3, PESports!$M:$M, $C56)</f>
        <v>0</v>
      </c>
      <c r="E56" s="401">
        <f>SUMIFS(PESports!Z:Z, PESports!$A:$A, $C$3, PESports!$M:$M, $C56)</f>
        <v>0</v>
      </c>
      <c r="F56" s="401">
        <f>SUMIFS(PESports!AC:AC, PESports!$A:$A, $C$3, PESports!$M:$M, $C56)</f>
        <v>0</v>
      </c>
      <c r="G56" s="401">
        <f>SUMIFS(PESports!AF:AF, PESports!$A:$A, $C$3, PESports!$M:$M, $C56)</f>
        <v>0</v>
      </c>
      <c r="H56" s="401">
        <f>SUMIFS(PESports!AI:AI, PESports!$A:$A, $C$3, PESports!$M:$M, $C56)</f>
        <v>0</v>
      </c>
      <c r="I56" s="401">
        <f>SUMIFS(PESports!AL:AL, PESports!$B:$B, $C$3, PESports!$M:$M, $C56)</f>
        <v>0</v>
      </c>
      <c r="J56" s="401">
        <f>SUMIFS(PESports!AO:AO, PESports!$B:$B, $C$3, PESports!$M:$M, $C56)</f>
        <v>0</v>
      </c>
      <c r="K56" s="401">
        <f>SUMIFS(PESports!AR:AR, PESports!$A:$A, $C$3, PESports!$M:$M, $C56)</f>
        <v>0</v>
      </c>
      <c r="L56" s="401">
        <f>SUMIFS(PESports!AU:AU, PESports!$B:$B, $C$3, PESports!$M:$M, $C56)</f>
        <v>0</v>
      </c>
      <c r="M56" s="401">
        <f>SUMIFS(PESports!AX:AX, PESports!$B:$B, $C$3, PESports!$M:$M, $C56)</f>
        <v>0</v>
      </c>
      <c r="N56" s="401">
        <f>SUMIFS(PESports!BA:BA, PESports!$B:$B, $C$3, PESports!$M:$M, $C56)</f>
        <v>0</v>
      </c>
      <c r="O56" s="401">
        <f>SUMIFS(PESports!W:W, PESports!$B:$B, $C$3, PESports!$M:$M, $C56)</f>
        <v>0</v>
      </c>
      <c r="P56" s="396">
        <f t="shared" si="8"/>
        <v>0</v>
      </c>
      <c r="Q56" s="409"/>
      <c r="R56" s="398">
        <f t="shared" si="9"/>
        <v>0</v>
      </c>
      <c r="S56" s="399"/>
      <c r="T56" s="304">
        <f>SUMIFS(PESports!BE:BE, PESports!$B:$B, $C$3, PESports!$M:$M, $C56)</f>
        <v>0</v>
      </c>
      <c r="U56" s="306">
        <f t="shared" si="0"/>
        <v>0</v>
      </c>
    </row>
    <row r="57" spans="2:21" x14ac:dyDescent="0.3">
      <c r="B57" s="205" t="s">
        <v>24282</v>
      </c>
      <c r="C57" s="219" t="s">
        <v>24283</v>
      </c>
      <c r="D57" s="416">
        <f>SUMIFS(MISC!W:W,MISC!$A:$A,$C$3,MISC!$M:$M,$C57)</f>
        <v>0</v>
      </c>
      <c r="E57" s="416">
        <f>SUMIFS(MISC!Z:Z,MISC!$A:$A,$C$3,MISC!$M:$M,$C57)</f>
        <v>0</v>
      </c>
      <c r="F57" s="416">
        <f>SUMIFS(MISC!AC:AC,MISC!$A:$A,$C$3,MISC!$M:$M,$C57)</f>
        <v>0</v>
      </c>
      <c r="G57" s="416">
        <f>SUMIFS(MISC!AF:AF,MISC!$A:$A,$C$3,MISC!$M:$M,$C57)</f>
        <v>0</v>
      </c>
      <c r="H57" s="416">
        <f>SUMIFS(MISC!AI:AI,MISC!$A:$A,$C$3,MISC!$M:$M,$C57)</f>
        <v>0</v>
      </c>
      <c r="I57" s="416">
        <f>SUMIFS(MISC!AL:AL,MISC!$B:$B,$C$3,MISC!$M:$M,$C57)</f>
        <v>0</v>
      </c>
      <c r="J57" s="416">
        <f>SUMIFS(MISC!AO:AO,MISC!$B:$B,$C$3,MISC!$M:$M,$C57)</f>
        <v>0</v>
      </c>
      <c r="K57" s="416">
        <f>SUMIFS(MISC!AR:AR,MISC!$A:$A,$C$3,MISC!$M:$M,$C57)</f>
        <v>0</v>
      </c>
      <c r="L57" s="416">
        <f>SUMIFS(MISC!AU:AU,MISC!$A:$A,$C$3,MISC!$M:$M,$C57)</f>
        <v>0</v>
      </c>
      <c r="M57" s="416">
        <f>SUMIFS(MISC!AX:AX,MISC!$B:$B,$C$3,MISC!$M:$M,$C57)</f>
        <v>0</v>
      </c>
      <c r="N57" s="416">
        <f>SUMIFS(MISC!BA:BA,MISC!$B:$B,$C$3,MISC!$M:$M,$C57)</f>
        <v>0</v>
      </c>
      <c r="O57" s="416">
        <f>SUMIFS(MISC!W:W,MISC!$B:$B,$C$3,MISC!$M:$M,$C57)</f>
        <v>0</v>
      </c>
      <c r="P57" s="396">
        <f t="shared" si="8"/>
        <v>0</v>
      </c>
      <c r="Q57" s="417"/>
      <c r="R57" s="398">
        <f t="shared" si="9"/>
        <v>0</v>
      </c>
      <c r="S57" s="399"/>
      <c r="U57" s="306"/>
    </row>
    <row r="58" spans="2:21" s="168" customFormat="1" x14ac:dyDescent="0.3">
      <c r="B58" s="217" t="s">
        <v>923</v>
      </c>
      <c r="C58" s="220"/>
      <c r="D58" s="402">
        <f t="shared" ref="D58:Q58" si="10">SUM(D51:D56)</f>
        <v>0</v>
      </c>
      <c r="E58" s="402">
        <f t="shared" si="10"/>
        <v>0</v>
      </c>
      <c r="F58" s="402">
        <f t="shared" si="10"/>
        <v>0</v>
      </c>
      <c r="G58" s="402">
        <f t="shared" si="10"/>
        <v>0</v>
      </c>
      <c r="H58" s="402">
        <f t="shared" si="10"/>
        <v>0</v>
      </c>
      <c r="I58" s="402">
        <f t="shared" si="10"/>
        <v>0</v>
      </c>
      <c r="J58" s="402">
        <f t="shared" si="10"/>
        <v>0</v>
      </c>
      <c r="K58" s="402">
        <f t="shared" si="10"/>
        <v>0</v>
      </c>
      <c r="L58" s="402">
        <f t="shared" si="10"/>
        <v>0</v>
      </c>
      <c r="M58" s="402">
        <f t="shared" si="10"/>
        <v>0</v>
      </c>
      <c r="N58" s="402">
        <f t="shared" si="10"/>
        <v>0</v>
      </c>
      <c r="O58" s="402">
        <f t="shared" si="10"/>
        <v>0</v>
      </c>
      <c r="P58" s="402">
        <f>SUM(P51:P57)</f>
        <v>0</v>
      </c>
      <c r="Q58" s="403">
        <f t="shared" si="10"/>
        <v>0</v>
      </c>
      <c r="R58" s="404">
        <f>SUM(R52:R57)</f>
        <v>0</v>
      </c>
      <c r="S58" s="418"/>
      <c r="T58" s="307"/>
      <c r="U58" s="306"/>
    </row>
    <row r="59" spans="2:21" x14ac:dyDescent="0.3">
      <c r="B59" s="202"/>
      <c r="C59" s="294"/>
      <c r="D59" s="401"/>
      <c r="E59" s="401"/>
      <c r="F59" s="401"/>
      <c r="G59" s="401"/>
      <c r="H59" s="401"/>
      <c r="I59" s="401"/>
      <c r="J59" s="401"/>
      <c r="K59" s="401"/>
      <c r="L59" s="401"/>
      <c r="M59" s="401"/>
      <c r="N59" s="401"/>
      <c r="O59" s="401"/>
      <c r="P59" s="414"/>
      <c r="Q59" s="413"/>
      <c r="R59" s="415"/>
      <c r="S59" s="399"/>
      <c r="U59" s="306"/>
    </row>
    <row r="60" spans="2:21" x14ac:dyDescent="0.3">
      <c r="B60" s="216" t="s">
        <v>23817</v>
      </c>
      <c r="C60" s="215" t="s">
        <v>23872</v>
      </c>
      <c r="D60" s="400">
        <f>SUMIFS(DFC!W:W,DFC!$A:$A,$C$3,DFC!$M:$M,$C60)</f>
        <v>0</v>
      </c>
      <c r="E60" s="400">
        <f>SUMIFS(DFC!Z:Z,DFC!$A:$A,$C$3,DFC!$M:$M,$C60)</f>
        <v>0</v>
      </c>
      <c r="F60" s="400">
        <f>SUMIFS(DFC!AC:AC,DFC!$A:$A,$C$3,DFC!$M:$M,$C60)</f>
        <v>0</v>
      </c>
      <c r="G60" s="400">
        <f>SUMIFS(DFC!AF:AF,DFC!$A:$A,$C$3,DFC!$M:$M,$C60)</f>
        <v>0</v>
      </c>
      <c r="H60" s="400">
        <f>SUMIFS(DFC!AI:AI,DFC!$A:$A,$C$3,DFC!$M:$M,$C60)</f>
        <v>0</v>
      </c>
      <c r="I60" s="400">
        <f>SUMIFS(DFC!AL:AL,DFC!$A:$A,$C$3,DFC!$M:$M,$C60)</f>
        <v>0</v>
      </c>
      <c r="J60" s="400">
        <f>SUMIFS(DFC!AO:AO,DFC!$A:$A,$C$3,DFC!$M:$M,$C60)</f>
        <v>0</v>
      </c>
      <c r="K60" s="400">
        <f>SUMIFS(DFC!AR:AR,DFC!$A:$A,$C$3,DFC!$M:$M,$C60)</f>
        <v>0</v>
      </c>
      <c r="L60" s="400">
        <f>SUMIFS(DFC!AU:AU,DFC!$A:$A,$C$3,DFC!$M:$M,$C60)</f>
        <v>0</v>
      </c>
      <c r="M60" s="400">
        <f>SUMIFS(DFC!AX:AX,DFC!$A:$A,$C$3,DFC!$M:$M,$C60)</f>
        <v>0</v>
      </c>
      <c r="N60" s="400">
        <f>SUMIFS(DFC!BA:BA,DFC!$A:$A,$C$3,DFC!$M:$M,$C60)</f>
        <v>0</v>
      </c>
      <c r="O60" s="400">
        <f>SUMIFS(DFC!W:W,DFC!$A:$A,$C$3,DFC!$M:$M,$C60)</f>
        <v>0</v>
      </c>
      <c r="P60" s="396">
        <f>SUM(D60:O60)</f>
        <v>0</v>
      </c>
      <c r="Q60" s="417"/>
      <c r="R60" s="398">
        <f>SUM(P60:Q60)</f>
        <v>0</v>
      </c>
      <c r="S60" s="399"/>
      <c r="U60" s="306"/>
    </row>
    <row r="61" spans="2:21" s="168" customFormat="1" x14ac:dyDescent="0.3">
      <c r="B61" s="217" t="s">
        <v>23873</v>
      </c>
      <c r="C61" s="220"/>
      <c r="D61" s="402">
        <f t="shared" ref="D61:L61" si="11">SUM(D60)</f>
        <v>0</v>
      </c>
      <c r="E61" s="402">
        <f t="shared" si="11"/>
        <v>0</v>
      </c>
      <c r="F61" s="402">
        <f t="shared" si="11"/>
        <v>0</v>
      </c>
      <c r="G61" s="402">
        <f t="shared" si="11"/>
        <v>0</v>
      </c>
      <c r="H61" s="402">
        <f t="shared" si="11"/>
        <v>0</v>
      </c>
      <c r="I61" s="402">
        <f t="shared" si="11"/>
        <v>0</v>
      </c>
      <c r="J61" s="402">
        <f t="shared" si="11"/>
        <v>0</v>
      </c>
      <c r="K61" s="402">
        <f t="shared" si="11"/>
        <v>0</v>
      </c>
      <c r="L61" s="402">
        <f t="shared" si="11"/>
        <v>0</v>
      </c>
      <c r="M61" s="402">
        <f>SUM(M60:M60)</f>
        <v>0</v>
      </c>
      <c r="N61" s="402">
        <f>SUM(N60)</f>
        <v>0</v>
      </c>
      <c r="O61" s="402">
        <f>SUM(O60)</f>
        <v>0</v>
      </c>
      <c r="P61" s="402">
        <f>SUM(P60:P60)</f>
        <v>0</v>
      </c>
      <c r="Q61" s="403">
        <f>SUM(Q60)</f>
        <v>0</v>
      </c>
      <c r="R61" s="404">
        <f>SUM(R60:R60)</f>
        <v>0</v>
      </c>
      <c r="S61" s="418"/>
      <c r="T61" s="307"/>
      <c r="U61" s="306"/>
    </row>
    <row r="62" spans="2:21" x14ac:dyDescent="0.3">
      <c r="B62" s="205"/>
      <c r="C62" s="219"/>
      <c r="D62" s="416"/>
      <c r="E62" s="416"/>
      <c r="F62" s="416"/>
      <c r="G62" s="419"/>
      <c r="H62" s="419"/>
      <c r="I62" s="419"/>
      <c r="J62" s="419"/>
      <c r="K62" s="419"/>
      <c r="L62" s="419"/>
      <c r="M62" s="419"/>
      <c r="N62" s="419"/>
      <c r="O62" s="420"/>
      <c r="P62" s="421"/>
      <c r="Q62" s="422"/>
      <c r="R62" s="423"/>
      <c r="S62" s="399"/>
      <c r="U62" s="306"/>
    </row>
    <row r="63" spans="2:21" s="168" customFormat="1" ht="16.2" thickBot="1" x14ac:dyDescent="0.35">
      <c r="B63" s="224" t="s">
        <v>652</v>
      </c>
      <c r="C63" s="225"/>
      <c r="D63" s="424">
        <f t="shared" ref="D63:R63" si="12">D58+D29+D45+D36+D49+D61</f>
        <v>0</v>
      </c>
      <c r="E63" s="424">
        <f t="shared" si="12"/>
        <v>0</v>
      </c>
      <c r="F63" s="424">
        <f t="shared" si="12"/>
        <v>0</v>
      </c>
      <c r="G63" s="424">
        <f t="shared" si="12"/>
        <v>0</v>
      </c>
      <c r="H63" s="424">
        <f t="shared" si="12"/>
        <v>0</v>
      </c>
      <c r="I63" s="424">
        <f t="shared" si="12"/>
        <v>0</v>
      </c>
      <c r="J63" s="424">
        <f t="shared" si="12"/>
        <v>0</v>
      </c>
      <c r="K63" s="424">
        <f t="shared" si="12"/>
        <v>0</v>
      </c>
      <c r="L63" s="424">
        <f t="shared" si="12"/>
        <v>0</v>
      </c>
      <c r="M63" s="424">
        <f t="shared" si="12"/>
        <v>0</v>
      </c>
      <c r="N63" s="424">
        <f t="shared" si="12"/>
        <v>0</v>
      </c>
      <c r="O63" s="424">
        <f t="shared" si="12"/>
        <v>0</v>
      </c>
      <c r="P63" s="424">
        <f t="shared" si="12"/>
        <v>0</v>
      </c>
      <c r="Q63" s="425">
        <f t="shared" si="12"/>
        <v>0</v>
      </c>
      <c r="R63" s="426">
        <f t="shared" si="12"/>
        <v>0</v>
      </c>
      <c r="S63" s="418"/>
      <c r="T63" s="307"/>
      <c r="U63" s="306"/>
    </row>
    <row r="64" spans="2:21" ht="16.2" thickBot="1" x14ac:dyDescent="0.35">
      <c r="B64" s="165"/>
      <c r="C64" s="254"/>
      <c r="D64" s="427"/>
      <c r="E64" s="427"/>
      <c r="F64" s="427"/>
      <c r="G64" s="427"/>
      <c r="H64" s="427"/>
      <c r="I64" s="427"/>
      <c r="J64" s="427"/>
      <c r="K64" s="427"/>
      <c r="L64" s="427"/>
      <c r="M64" s="427"/>
      <c r="N64" s="427"/>
      <c r="O64" s="427"/>
      <c r="P64" s="427"/>
      <c r="Q64" s="427"/>
      <c r="R64" s="428"/>
      <c r="S64" s="399"/>
      <c r="U64" s="306"/>
    </row>
    <row r="65" spans="2:21" x14ac:dyDescent="0.3">
      <c r="B65" s="226" t="s">
        <v>931</v>
      </c>
      <c r="C65" s="227"/>
      <c r="D65" s="429"/>
      <c r="E65" s="429"/>
      <c r="F65" s="429"/>
      <c r="G65" s="430"/>
      <c r="H65" s="430"/>
      <c r="I65" s="430"/>
      <c r="J65" s="430"/>
      <c r="K65" s="430"/>
      <c r="L65" s="430"/>
      <c r="M65" s="430"/>
      <c r="N65" s="430"/>
      <c r="O65" s="430"/>
      <c r="P65" s="431"/>
      <c r="Q65" s="432"/>
      <c r="R65" s="433"/>
      <c r="S65" s="399"/>
      <c r="U65" s="306"/>
    </row>
    <row r="66" spans="2:21" x14ac:dyDescent="0.3">
      <c r="B66" s="195" t="s">
        <v>603</v>
      </c>
      <c r="C66" s="215" t="s">
        <v>597</v>
      </c>
      <c r="D66" s="401">
        <f t="shared" ref="D66:D72" si="13">P66/13*2</f>
        <v>0</v>
      </c>
      <c r="E66" s="401">
        <f t="shared" ref="E66:O72" si="14">$P66/13</f>
        <v>0</v>
      </c>
      <c r="F66" s="401">
        <f t="shared" si="14"/>
        <v>0</v>
      </c>
      <c r="G66" s="401">
        <f t="shared" si="14"/>
        <v>0</v>
      </c>
      <c r="H66" s="401">
        <f t="shared" si="14"/>
        <v>0</v>
      </c>
      <c r="I66" s="401">
        <f t="shared" si="14"/>
        <v>0</v>
      </c>
      <c r="J66" s="401">
        <f t="shared" si="14"/>
        <v>0</v>
      </c>
      <c r="K66" s="401">
        <f t="shared" si="14"/>
        <v>0</v>
      </c>
      <c r="L66" s="401">
        <f t="shared" si="14"/>
        <v>0</v>
      </c>
      <c r="M66" s="401">
        <f t="shared" si="14"/>
        <v>0</v>
      </c>
      <c r="N66" s="401">
        <f t="shared" si="14"/>
        <v>0</v>
      </c>
      <c r="O66" s="401">
        <f t="shared" si="14"/>
        <v>0</v>
      </c>
      <c r="P66" s="396">
        <f>SUMIF('APT 25-26'!C:C,'Funding Allocation'!C3,'APT 25-26'!CF:CF)+SUMIF('APT 25-26'!C:C,'Funding Allocation'!C3,'APT 25-26'!CG:CG)</f>
        <v>0</v>
      </c>
      <c r="Q66" s="397"/>
      <c r="R66" s="398">
        <f t="shared" ref="R66:R72" si="15">SUM(P66:Q66)</f>
        <v>0</v>
      </c>
      <c r="S66" s="399"/>
      <c r="U66" s="306"/>
    </row>
    <row r="67" spans="2:21" x14ac:dyDescent="0.3">
      <c r="B67" s="195" t="s">
        <v>604</v>
      </c>
      <c r="C67" s="215" t="s">
        <v>14</v>
      </c>
      <c r="D67" s="401">
        <f t="shared" si="13"/>
        <v>0</v>
      </c>
      <c r="E67" s="401">
        <f t="shared" si="14"/>
        <v>0</v>
      </c>
      <c r="F67" s="401">
        <f t="shared" si="14"/>
        <v>0</v>
      </c>
      <c r="G67" s="401">
        <f t="shared" si="14"/>
        <v>0</v>
      </c>
      <c r="H67" s="401">
        <f t="shared" si="14"/>
        <v>0</v>
      </c>
      <c r="I67" s="401">
        <f t="shared" si="14"/>
        <v>0</v>
      </c>
      <c r="J67" s="401">
        <f t="shared" si="14"/>
        <v>0</v>
      </c>
      <c r="K67" s="401">
        <f t="shared" si="14"/>
        <v>0</v>
      </c>
      <c r="L67" s="401">
        <f t="shared" si="14"/>
        <v>0</v>
      </c>
      <c r="M67" s="401">
        <f t="shared" si="14"/>
        <v>0</v>
      </c>
      <c r="N67" s="401">
        <f t="shared" si="14"/>
        <v>0</v>
      </c>
      <c r="O67" s="401">
        <f t="shared" si="14"/>
        <v>0</v>
      </c>
      <c r="P67" s="396">
        <f>SUMIF('APT 25-26'!C:C,'Funding Allocation'!C3,'APT 25-26'!CJ:CJ)+SUMIF('APT 25-26'!C:C,'Funding Allocation'!C3,'APT 25-26'!CK:CK)</f>
        <v>0</v>
      </c>
      <c r="Q67" s="397"/>
      <c r="R67" s="398">
        <f t="shared" si="15"/>
        <v>0</v>
      </c>
      <c r="S67" s="399"/>
      <c r="U67" s="306"/>
    </row>
    <row r="68" spans="2:21" x14ac:dyDescent="0.3">
      <c r="B68" s="195" t="s">
        <v>599</v>
      </c>
      <c r="C68" s="215" t="s">
        <v>14</v>
      </c>
      <c r="D68" s="401">
        <f t="shared" si="13"/>
        <v>0</v>
      </c>
      <c r="E68" s="401">
        <f t="shared" si="14"/>
        <v>0</v>
      </c>
      <c r="F68" s="401">
        <f t="shared" si="14"/>
        <v>0</v>
      </c>
      <c r="G68" s="401">
        <f t="shared" si="14"/>
        <v>0</v>
      </c>
      <c r="H68" s="401">
        <f t="shared" si="14"/>
        <v>0</v>
      </c>
      <c r="I68" s="401">
        <f t="shared" si="14"/>
        <v>0</v>
      </c>
      <c r="J68" s="401">
        <f t="shared" si="14"/>
        <v>0</v>
      </c>
      <c r="K68" s="401">
        <f t="shared" si="14"/>
        <v>0</v>
      </c>
      <c r="L68" s="401">
        <f t="shared" si="14"/>
        <v>0</v>
      </c>
      <c r="M68" s="401">
        <f t="shared" si="14"/>
        <v>0</v>
      </c>
      <c r="N68" s="401">
        <f t="shared" si="14"/>
        <v>0</v>
      </c>
      <c r="O68" s="401">
        <f t="shared" si="14"/>
        <v>0</v>
      </c>
      <c r="P68" s="396">
        <f>SUMIF('APT 25-26'!C:C,'Funding Allocation'!C3,'APT 25-26'!CH:CH)+SUMIF('APT 25-26'!C:C,'Funding Allocation'!C3,'APT 25-26'!CI:CI)</f>
        <v>0</v>
      </c>
      <c r="Q68" s="397"/>
      <c r="R68" s="398">
        <f t="shared" si="15"/>
        <v>0</v>
      </c>
      <c r="S68" s="399"/>
      <c r="U68" s="306"/>
    </row>
    <row r="69" spans="2:21" x14ac:dyDescent="0.3">
      <c r="B69" s="195" t="s">
        <v>602</v>
      </c>
      <c r="C69" s="215" t="s">
        <v>598</v>
      </c>
      <c r="D69" s="401">
        <f t="shared" si="13"/>
        <v>0</v>
      </c>
      <c r="E69" s="401">
        <f t="shared" si="14"/>
        <v>0</v>
      </c>
      <c r="F69" s="401">
        <f t="shared" si="14"/>
        <v>0</v>
      </c>
      <c r="G69" s="401">
        <f t="shared" si="14"/>
        <v>0</v>
      </c>
      <c r="H69" s="401">
        <f t="shared" si="14"/>
        <v>0</v>
      </c>
      <c r="I69" s="401">
        <f t="shared" si="14"/>
        <v>0</v>
      </c>
      <c r="J69" s="401">
        <f t="shared" si="14"/>
        <v>0</v>
      </c>
      <c r="K69" s="401">
        <f t="shared" si="14"/>
        <v>0</v>
      </c>
      <c r="L69" s="401">
        <f t="shared" si="14"/>
        <v>0</v>
      </c>
      <c r="M69" s="401">
        <f t="shared" si="14"/>
        <v>0</v>
      </c>
      <c r="N69" s="401">
        <f t="shared" si="14"/>
        <v>0</v>
      </c>
      <c r="O69" s="401">
        <f t="shared" si="14"/>
        <v>0</v>
      </c>
      <c r="P69" s="396">
        <f>SUMIF('APT 25-26'!C:C,'Funding Allocation'!C3,'APT 25-26'!CD:CD)+SUMIF('APT 25-26'!C:C,'Funding Allocation'!C3,'APT 25-26'!CE:CE)</f>
        <v>0</v>
      </c>
      <c r="Q69" s="397"/>
      <c r="R69" s="398">
        <f t="shared" si="15"/>
        <v>0</v>
      </c>
      <c r="S69" s="399"/>
      <c r="U69" s="306"/>
    </row>
    <row r="70" spans="2:21" x14ac:dyDescent="0.3">
      <c r="B70" s="195" t="s">
        <v>601</v>
      </c>
      <c r="C70" s="215" t="s">
        <v>14</v>
      </c>
      <c r="D70" s="401">
        <f t="shared" si="13"/>
        <v>0</v>
      </c>
      <c r="E70" s="401">
        <f t="shared" si="14"/>
        <v>0</v>
      </c>
      <c r="F70" s="401">
        <f t="shared" si="14"/>
        <v>0</v>
      </c>
      <c r="G70" s="401">
        <f t="shared" si="14"/>
        <v>0</v>
      </c>
      <c r="H70" s="401">
        <f t="shared" si="14"/>
        <v>0</v>
      </c>
      <c r="I70" s="401">
        <f t="shared" si="14"/>
        <v>0</v>
      </c>
      <c r="J70" s="401">
        <f t="shared" si="14"/>
        <v>0</v>
      </c>
      <c r="K70" s="401">
        <f t="shared" si="14"/>
        <v>0</v>
      </c>
      <c r="L70" s="401">
        <f t="shared" si="14"/>
        <v>0</v>
      </c>
      <c r="M70" s="401">
        <f t="shared" si="14"/>
        <v>0</v>
      </c>
      <c r="N70" s="401">
        <f t="shared" si="14"/>
        <v>0</v>
      </c>
      <c r="O70" s="401">
        <f t="shared" si="14"/>
        <v>0</v>
      </c>
      <c r="P70" s="396">
        <f>SUMIF('APT 25-26'!C:C,'Funding Allocation'!C3,'APT 25-26'!CL:CL)+SUMIF('APT 25-26'!C:C,'Funding Allocation'!C3,'APT 25-26'!CM:CM)</f>
        <v>0</v>
      </c>
      <c r="Q70" s="397"/>
      <c r="R70" s="398">
        <f t="shared" si="15"/>
        <v>0</v>
      </c>
      <c r="S70" s="399"/>
      <c r="U70" s="306"/>
    </row>
    <row r="71" spans="2:21" x14ac:dyDescent="0.3">
      <c r="B71" s="195" t="s">
        <v>600</v>
      </c>
      <c r="C71" s="215" t="s">
        <v>14</v>
      </c>
      <c r="D71" s="401">
        <f t="shared" si="13"/>
        <v>0</v>
      </c>
      <c r="E71" s="401">
        <f t="shared" si="14"/>
        <v>0</v>
      </c>
      <c r="F71" s="401">
        <f t="shared" si="14"/>
        <v>0</v>
      </c>
      <c r="G71" s="401">
        <f t="shared" si="14"/>
        <v>0</v>
      </c>
      <c r="H71" s="401">
        <f t="shared" si="14"/>
        <v>0</v>
      </c>
      <c r="I71" s="401">
        <f t="shared" si="14"/>
        <v>0</v>
      </c>
      <c r="J71" s="401">
        <f t="shared" si="14"/>
        <v>0</v>
      </c>
      <c r="K71" s="401">
        <f t="shared" si="14"/>
        <v>0</v>
      </c>
      <c r="L71" s="401">
        <f t="shared" si="14"/>
        <v>0</v>
      </c>
      <c r="M71" s="401">
        <f t="shared" si="14"/>
        <v>0</v>
      </c>
      <c r="N71" s="401">
        <f t="shared" si="14"/>
        <v>0</v>
      </c>
      <c r="O71" s="401">
        <f t="shared" si="14"/>
        <v>0</v>
      </c>
      <c r="P71" s="396">
        <f>-SUMIF('APT 25-26'!C:C,'Funding Allocation'!C3,'APT 25-26'!BW:BW)</f>
        <v>0</v>
      </c>
      <c r="Q71" s="397"/>
      <c r="R71" s="398">
        <f t="shared" si="15"/>
        <v>0</v>
      </c>
      <c r="S71" s="399"/>
      <c r="U71" s="306"/>
    </row>
    <row r="72" spans="2:21" x14ac:dyDescent="0.3">
      <c r="B72" s="216" t="s">
        <v>3</v>
      </c>
      <c r="C72" s="228" t="s">
        <v>13</v>
      </c>
      <c r="D72" s="434">
        <f t="shared" si="13"/>
        <v>0</v>
      </c>
      <c r="E72" s="434">
        <f t="shared" si="14"/>
        <v>0</v>
      </c>
      <c r="F72" s="434">
        <f t="shared" si="14"/>
        <v>0</v>
      </c>
      <c r="G72" s="434">
        <f t="shared" si="14"/>
        <v>0</v>
      </c>
      <c r="H72" s="434">
        <f t="shared" si="14"/>
        <v>0</v>
      </c>
      <c r="I72" s="434">
        <f t="shared" si="14"/>
        <v>0</v>
      </c>
      <c r="J72" s="434">
        <f t="shared" si="14"/>
        <v>0</v>
      </c>
      <c r="K72" s="434">
        <f t="shared" si="14"/>
        <v>0</v>
      </c>
      <c r="L72" s="434">
        <f t="shared" si="14"/>
        <v>0</v>
      </c>
      <c r="M72" s="434">
        <f t="shared" si="14"/>
        <v>0</v>
      </c>
      <c r="N72" s="434">
        <f t="shared" si="14"/>
        <v>0</v>
      </c>
      <c r="O72" s="434">
        <f t="shared" si="14"/>
        <v>0</v>
      </c>
      <c r="P72" s="435">
        <f>SUMIF('APT 25-26'!C:C,'Funding Allocation'!C3,'APT 25-26'!BY:BY)</f>
        <v>0</v>
      </c>
      <c r="Q72" s="436"/>
      <c r="R72" s="437">
        <f t="shared" si="15"/>
        <v>0</v>
      </c>
      <c r="S72" s="399"/>
      <c r="U72" s="306"/>
    </row>
    <row r="73" spans="2:21" ht="16.2" thickBot="1" x14ac:dyDescent="0.35">
      <c r="B73" s="224" t="s">
        <v>924</v>
      </c>
      <c r="C73" s="229"/>
      <c r="D73" s="424">
        <f>SUM(D66:D72)</f>
        <v>0</v>
      </c>
      <c r="E73" s="424">
        <f t="shared" ref="E73:R73" si="16">SUM(E65:E72)</f>
        <v>0</v>
      </c>
      <c r="F73" s="424">
        <f t="shared" si="16"/>
        <v>0</v>
      </c>
      <c r="G73" s="424">
        <f t="shared" si="16"/>
        <v>0</v>
      </c>
      <c r="H73" s="424">
        <f t="shared" si="16"/>
        <v>0</v>
      </c>
      <c r="I73" s="424">
        <f t="shared" si="16"/>
        <v>0</v>
      </c>
      <c r="J73" s="424">
        <f t="shared" si="16"/>
        <v>0</v>
      </c>
      <c r="K73" s="424">
        <f t="shared" si="16"/>
        <v>0</v>
      </c>
      <c r="L73" s="424">
        <f t="shared" si="16"/>
        <v>0</v>
      </c>
      <c r="M73" s="424">
        <f t="shared" si="16"/>
        <v>0</v>
      </c>
      <c r="N73" s="424">
        <f t="shared" si="16"/>
        <v>0</v>
      </c>
      <c r="O73" s="424">
        <f t="shared" si="16"/>
        <v>0</v>
      </c>
      <c r="P73" s="424">
        <f t="shared" si="16"/>
        <v>0</v>
      </c>
      <c r="Q73" s="425">
        <f t="shared" si="16"/>
        <v>0</v>
      </c>
      <c r="R73" s="426">
        <f t="shared" si="16"/>
        <v>0</v>
      </c>
      <c r="S73" s="399"/>
    </row>
    <row r="74" spans="2:21" ht="16.2" thickBot="1" x14ac:dyDescent="0.35">
      <c r="B74" s="167"/>
      <c r="C74" s="230"/>
      <c r="D74" s="438"/>
      <c r="E74" s="438"/>
      <c r="F74" s="438"/>
      <c r="G74" s="439"/>
      <c r="H74" s="439"/>
      <c r="I74" s="439"/>
      <c r="J74" s="439"/>
      <c r="K74" s="439"/>
      <c r="L74" s="439"/>
      <c r="M74" s="439"/>
      <c r="N74" s="439"/>
      <c r="O74" s="439"/>
      <c r="P74" s="439"/>
      <c r="Q74" s="439"/>
      <c r="R74" s="439"/>
      <c r="S74" s="399"/>
    </row>
    <row r="75" spans="2:21" x14ac:dyDescent="0.3">
      <c r="C75" s="295" t="s">
        <v>23717</v>
      </c>
      <c r="D75" s="232">
        <f>Remittances!D51+'Funding Allocation'!D73</f>
        <v>0</v>
      </c>
      <c r="E75" s="232">
        <f>Remittances!E51+'Funding Allocation'!E73</f>
        <v>0</v>
      </c>
      <c r="F75" s="232">
        <f>Remittances!F51+'Funding Allocation'!F73</f>
        <v>0</v>
      </c>
      <c r="G75" s="232"/>
      <c r="H75" s="232"/>
      <c r="I75" s="232"/>
      <c r="J75" s="232"/>
      <c r="K75" s="232"/>
      <c r="L75" s="232"/>
      <c r="M75" s="232"/>
      <c r="N75" s="232"/>
      <c r="O75" s="232"/>
      <c r="P75" s="231"/>
      <c r="Q75" s="231"/>
      <c r="R75" s="231"/>
      <c r="S75" s="232"/>
    </row>
    <row r="76" spans="2:21" x14ac:dyDescent="0.3">
      <c r="C76" s="206" t="s">
        <v>23728</v>
      </c>
      <c r="D76" s="416">
        <f>D63-D75</f>
        <v>0</v>
      </c>
      <c r="E76" s="416">
        <f>E63-E75</f>
        <v>0</v>
      </c>
      <c r="F76" s="416">
        <f>F63-F75</f>
        <v>0</v>
      </c>
      <c r="G76" s="416"/>
      <c r="H76" s="416"/>
      <c r="I76" s="416"/>
      <c r="J76" s="416"/>
      <c r="K76" s="416"/>
      <c r="L76" s="416"/>
      <c r="M76" s="416"/>
      <c r="N76" s="416"/>
      <c r="O76" s="416"/>
      <c r="P76" s="440"/>
      <c r="Q76" s="231"/>
      <c r="R76" s="231"/>
      <c r="S76" s="232"/>
    </row>
  </sheetData>
  <sheetProtection sheet="1" objects="1" scenarios="1"/>
  <mergeCells count="2">
    <mergeCell ref="C10:C11"/>
    <mergeCell ref="C6:H6"/>
  </mergeCells>
  <phoneticPr fontId="7" type="noConversion"/>
  <pageMargins left="0.25" right="0.25" top="0.75" bottom="0.75" header="0.3" footer="0.3"/>
  <pageSetup paperSize="9" scale="37"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zoomScale="90" zoomScaleNormal="90" workbookViewId="0">
      <selection activeCell="K10" sqref="K10"/>
    </sheetView>
  </sheetViews>
  <sheetFormatPr defaultRowHeight="14.4" x14ac:dyDescent="0.3"/>
  <cols>
    <col min="1" max="1" width="11.5546875" customWidth="1"/>
    <col min="2" max="2" width="8.44140625" customWidth="1"/>
    <col min="3" max="3" width="28.33203125" customWidth="1"/>
    <col min="4" max="4" width="19.6640625" bestFit="1" customWidth="1"/>
  </cols>
  <sheetData>
    <row r="1" spans="1:4" ht="18.600000000000001" thickBot="1" x14ac:dyDescent="0.4">
      <c r="A1" s="2" t="s">
        <v>1002</v>
      </c>
      <c r="B1" s="2"/>
      <c r="C1" s="2"/>
    </row>
    <row r="2" spans="1:4" ht="15.6" thickTop="1" thickBot="1" x14ac:dyDescent="0.35">
      <c r="A2" s="139" t="s">
        <v>936</v>
      </c>
      <c r="B2" s="140">
        <v>25</v>
      </c>
    </row>
    <row r="3" spans="1:4" ht="15" thickTop="1" x14ac:dyDescent="0.3"/>
    <row r="4" spans="1:4" x14ac:dyDescent="0.3">
      <c r="A4" s="98" t="s">
        <v>940</v>
      </c>
      <c r="B4" s="98"/>
      <c r="C4" s="98" t="s">
        <v>941</v>
      </c>
      <c r="D4" s="98" t="s">
        <v>942</v>
      </c>
    </row>
    <row r="5" spans="1:4" x14ac:dyDescent="0.3">
      <c r="A5" t="s">
        <v>687</v>
      </c>
      <c r="B5" t="s">
        <v>937</v>
      </c>
      <c r="C5" t="str">
        <f>$B5&amp;$B$2&amp;"1"</f>
        <v>Ap251</v>
      </c>
      <c r="D5" t="str">
        <f>$B5&amp;$B$2</f>
        <v>Ap25</v>
      </c>
    </row>
    <row r="6" spans="1:4" x14ac:dyDescent="0.3">
      <c r="A6" t="s">
        <v>688</v>
      </c>
      <c r="B6" t="s">
        <v>938</v>
      </c>
      <c r="C6" t="str">
        <f t="shared" ref="C6:C13" si="0">$B6&amp;$B$2&amp;"1"</f>
        <v>Ma251</v>
      </c>
      <c r="D6" t="str">
        <f t="shared" ref="D6:D13" si="1">$B6&amp;$B$2</f>
        <v>Ma25</v>
      </c>
    </row>
    <row r="7" spans="1:4" x14ac:dyDescent="0.3">
      <c r="A7" t="s">
        <v>689</v>
      </c>
      <c r="B7" t="s">
        <v>939</v>
      </c>
      <c r="C7" t="str">
        <f t="shared" si="0"/>
        <v>Ju251</v>
      </c>
      <c r="D7" t="str">
        <f t="shared" si="1"/>
        <v>Ju25</v>
      </c>
    </row>
    <row r="8" spans="1:4" x14ac:dyDescent="0.3">
      <c r="A8" t="s">
        <v>690</v>
      </c>
      <c r="B8" t="s">
        <v>762</v>
      </c>
      <c r="C8" t="str">
        <f t="shared" si="0"/>
        <v>Jul251</v>
      </c>
      <c r="D8" t="str">
        <f t="shared" si="1"/>
        <v>Jul25</v>
      </c>
    </row>
    <row r="9" spans="1:4" x14ac:dyDescent="0.3">
      <c r="A9" t="s">
        <v>691</v>
      </c>
      <c r="B9" t="s">
        <v>754</v>
      </c>
      <c r="C9" t="str">
        <f t="shared" si="0"/>
        <v>Aug251</v>
      </c>
      <c r="D9" t="str">
        <f t="shared" si="1"/>
        <v>Aug25</v>
      </c>
    </row>
    <row r="10" spans="1:4" x14ac:dyDescent="0.3">
      <c r="A10" t="s">
        <v>692</v>
      </c>
      <c r="B10" t="s">
        <v>753</v>
      </c>
      <c r="C10" t="str">
        <f t="shared" si="0"/>
        <v>Sep251</v>
      </c>
      <c r="D10" t="str">
        <f t="shared" si="1"/>
        <v>Sep25</v>
      </c>
    </row>
    <row r="11" spans="1:4" x14ac:dyDescent="0.3">
      <c r="A11" t="s">
        <v>693</v>
      </c>
      <c r="B11" t="s">
        <v>763</v>
      </c>
      <c r="C11" t="str">
        <f t="shared" si="0"/>
        <v>Oct251</v>
      </c>
      <c r="D11" t="str">
        <f t="shared" si="1"/>
        <v>Oct25</v>
      </c>
    </row>
    <row r="12" spans="1:4" x14ac:dyDescent="0.3">
      <c r="A12" t="s">
        <v>694</v>
      </c>
      <c r="B12" t="s">
        <v>764</v>
      </c>
      <c r="C12" t="str">
        <f t="shared" si="0"/>
        <v>Nov251</v>
      </c>
      <c r="D12" t="str">
        <f t="shared" si="1"/>
        <v>Nov25</v>
      </c>
    </row>
    <row r="13" spans="1:4" x14ac:dyDescent="0.3">
      <c r="A13" t="s">
        <v>695</v>
      </c>
      <c r="B13" t="s">
        <v>765</v>
      </c>
      <c r="C13" t="str">
        <f t="shared" si="0"/>
        <v>Dec251</v>
      </c>
      <c r="D13" t="str">
        <f t="shared" si="1"/>
        <v>Dec25</v>
      </c>
    </row>
    <row r="14" spans="1:4" x14ac:dyDescent="0.3">
      <c r="A14" t="s">
        <v>696</v>
      </c>
      <c r="B14" t="s">
        <v>766</v>
      </c>
      <c r="C14" t="str">
        <f>$B14&amp;($B$2+1)&amp;"1"</f>
        <v>Jan261</v>
      </c>
      <c r="D14" t="str">
        <f>$B14&amp;($B$2+1)</f>
        <v>Jan26</v>
      </c>
    </row>
    <row r="15" spans="1:4" x14ac:dyDescent="0.3">
      <c r="A15" t="s">
        <v>697</v>
      </c>
      <c r="B15" t="s">
        <v>767</v>
      </c>
      <c r="C15" t="str">
        <f>$B15&amp;($B$2+1)&amp;"1"</f>
        <v>Feb261</v>
      </c>
      <c r="D15" t="str">
        <f>$B15&amp;($B$2+1)</f>
        <v>Feb26</v>
      </c>
    </row>
    <row r="16" spans="1:4" x14ac:dyDescent="0.3">
      <c r="A16" t="s">
        <v>698</v>
      </c>
      <c r="B16" t="s">
        <v>768</v>
      </c>
      <c r="C16" t="str">
        <f>$B16&amp;($B$2+1)&amp;"1"</f>
        <v>Mar261</v>
      </c>
      <c r="D16" t="str">
        <f>$B16&amp;($B$2+1)</f>
        <v>Mar26</v>
      </c>
    </row>
    <row r="20" spans="1:4" x14ac:dyDescent="0.3">
      <c r="A20" t="s">
        <v>856</v>
      </c>
      <c r="B20" t="s">
        <v>282</v>
      </c>
      <c r="C20" t="s">
        <v>277</v>
      </c>
      <c r="D20" t="s">
        <v>277</v>
      </c>
    </row>
    <row r="21" spans="1:4" x14ac:dyDescent="0.3">
      <c r="A21" t="s">
        <v>862</v>
      </c>
      <c r="B21" t="s">
        <v>278</v>
      </c>
      <c r="C21" t="s">
        <v>873</v>
      </c>
      <c r="D21" t="s">
        <v>278</v>
      </c>
    </row>
    <row r="22" spans="1:4" x14ac:dyDescent="0.3">
      <c r="A22" t="s">
        <v>868</v>
      </c>
      <c r="B22" t="s">
        <v>278</v>
      </c>
      <c r="C22" t="s">
        <v>874</v>
      </c>
      <c r="D22" t="s">
        <v>278</v>
      </c>
    </row>
    <row r="23" spans="1:4" x14ac:dyDescent="0.3">
      <c r="A23" t="s">
        <v>858</v>
      </c>
      <c r="B23" t="s">
        <v>281</v>
      </c>
      <c r="C23" t="s">
        <v>281</v>
      </c>
      <c r="D23" t="s">
        <v>281</v>
      </c>
    </row>
    <row r="24" spans="1:4" x14ac:dyDescent="0.3">
      <c r="A24" t="s">
        <v>860</v>
      </c>
      <c r="B24" t="s">
        <v>279</v>
      </c>
      <c r="C24" t="s">
        <v>872</v>
      </c>
      <c r="D24" t="s">
        <v>279</v>
      </c>
    </row>
    <row r="25" spans="1:4" x14ac:dyDescent="0.3">
      <c r="A25" t="s">
        <v>864</v>
      </c>
      <c r="B25" t="s">
        <v>278</v>
      </c>
      <c r="C25" t="s">
        <v>872</v>
      </c>
      <c r="D25" t="s">
        <v>278</v>
      </c>
    </row>
    <row r="26" spans="1:4" x14ac:dyDescent="0.3">
      <c r="A26" t="s">
        <v>870</v>
      </c>
      <c r="B26" t="s">
        <v>283</v>
      </c>
      <c r="C26" t="s">
        <v>878</v>
      </c>
      <c r="D26" t="s">
        <v>556</v>
      </c>
    </row>
    <row r="27" spans="1:4" x14ac:dyDescent="0.3">
      <c r="A27" t="s">
        <v>867</v>
      </c>
      <c r="B27" t="s">
        <v>278</v>
      </c>
      <c r="C27" t="s">
        <v>871</v>
      </c>
      <c r="D27" t="s">
        <v>278</v>
      </c>
    </row>
    <row r="28" spans="1:4" x14ac:dyDescent="0.3">
      <c r="A28" t="s">
        <v>865</v>
      </c>
      <c r="B28" t="s">
        <v>279</v>
      </c>
      <c r="C28" t="s">
        <v>871</v>
      </c>
      <c r="D28" t="s">
        <v>279</v>
      </c>
    </row>
    <row r="29" spans="1:4" x14ac:dyDescent="0.3">
      <c r="A29" t="s">
        <v>861</v>
      </c>
      <c r="B29" t="s">
        <v>280</v>
      </c>
      <c r="C29" t="s">
        <v>875</v>
      </c>
      <c r="D29" t="s">
        <v>280</v>
      </c>
    </row>
    <row r="30" spans="1:4" x14ac:dyDescent="0.3">
      <c r="A30" t="s">
        <v>857</v>
      </c>
      <c r="B30" t="s">
        <v>280</v>
      </c>
      <c r="C30" t="s">
        <v>876</v>
      </c>
      <c r="D30" t="s">
        <v>280</v>
      </c>
    </row>
    <row r="31" spans="1:4" x14ac:dyDescent="0.3">
      <c r="A31" t="s">
        <v>866</v>
      </c>
      <c r="B31" t="s">
        <v>885</v>
      </c>
      <c r="C31" t="s">
        <v>874</v>
      </c>
      <c r="D31" t="s">
        <v>279</v>
      </c>
    </row>
    <row r="32" spans="1:4" x14ac:dyDescent="0.3">
      <c r="A32" t="s">
        <v>859</v>
      </c>
      <c r="B32" t="s">
        <v>279</v>
      </c>
      <c r="C32" t="s">
        <v>873</v>
      </c>
      <c r="D32" t="s">
        <v>279</v>
      </c>
    </row>
    <row r="33" spans="1:4" x14ac:dyDescent="0.3">
      <c r="A33" t="s">
        <v>863</v>
      </c>
      <c r="B33" t="s">
        <v>280</v>
      </c>
      <c r="C33" t="s">
        <v>877</v>
      </c>
      <c r="D33" t="s">
        <v>280</v>
      </c>
    </row>
    <row r="34" spans="1:4" x14ac:dyDescent="0.3">
      <c r="A34" t="s">
        <v>869</v>
      </c>
      <c r="B34" t="s">
        <v>283</v>
      </c>
      <c r="C34" t="s">
        <v>879</v>
      </c>
      <c r="D34" t="s">
        <v>556</v>
      </c>
    </row>
    <row r="36" spans="1:4" x14ac:dyDescent="0.3">
      <c r="A36" t="s">
        <v>1003</v>
      </c>
      <c r="C36" t="s">
        <v>584</v>
      </c>
    </row>
    <row r="37" spans="1:4" x14ac:dyDescent="0.3">
      <c r="A37" t="s">
        <v>1004</v>
      </c>
      <c r="C37" t="s">
        <v>585</v>
      </c>
    </row>
    <row r="38" spans="1:4" x14ac:dyDescent="0.3">
      <c r="A38" t="s">
        <v>897</v>
      </c>
      <c r="C38" t="s">
        <v>566</v>
      </c>
    </row>
    <row r="39" spans="1:4" x14ac:dyDescent="0.3">
      <c r="A39" t="s">
        <v>895</v>
      </c>
      <c r="C39" t="s">
        <v>567</v>
      </c>
    </row>
    <row r="40" spans="1:4" x14ac:dyDescent="0.3">
      <c r="A40" t="s">
        <v>900</v>
      </c>
      <c r="C40" t="s">
        <v>568</v>
      </c>
    </row>
    <row r="41" spans="1:4" x14ac:dyDescent="0.3">
      <c r="A41" t="s">
        <v>893</v>
      </c>
      <c r="C41" t="s">
        <v>569</v>
      </c>
    </row>
    <row r="42" spans="1:4" x14ac:dyDescent="0.3">
      <c r="A42" t="s">
        <v>1005</v>
      </c>
      <c r="C42" t="s">
        <v>586</v>
      </c>
    </row>
    <row r="43" spans="1:4" x14ac:dyDescent="0.3">
      <c r="A43" t="s">
        <v>1006</v>
      </c>
      <c r="C43" t="s">
        <v>587</v>
      </c>
    </row>
    <row r="44" spans="1:4" x14ac:dyDescent="0.3">
      <c r="A44" t="s">
        <v>1007</v>
      </c>
      <c r="C44" t="s">
        <v>588</v>
      </c>
    </row>
    <row r="45" spans="1:4" x14ac:dyDescent="0.3">
      <c r="A45" t="s">
        <v>1008</v>
      </c>
      <c r="C45" t="s">
        <v>589</v>
      </c>
    </row>
    <row r="46" spans="1:4" x14ac:dyDescent="0.3">
      <c r="A46" t="s">
        <v>1009</v>
      </c>
      <c r="C46" t="s">
        <v>590</v>
      </c>
    </row>
    <row r="47" spans="1:4" x14ac:dyDescent="0.3">
      <c r="A47" t="s">
        <v>1010</v>
      </c>
      <c r="C47" t="s">
        <v>591</v>
      </c>
    </row>
    <row r="48" spans="1:4" x14ac:dyDescent="0.3">
      <c r="A48" t="s">
        <v>1011</v>
      </c>
      <c r="C48" t="s">
        <v>592</v>
      </c>
    </row>
    <row r="49" spans="1:3" x14ac:dyDescent="0.3">
      <c r="A49" t="s">
        <v>1012</v>
      </c>
      <c r="C49" t="s">
        <v>593</v>
      </c>
    </row>
    <row r="50" spans="1:3" x14ac:dyDescent="0.3">
      <c r="A50" t="s">
        <v>1013</v>
      </c>
      <c r="C50" t="s">
        <v>594</v>
      </c>
    </row>
    <row r="51" spans="1:3" x14ac:dyDescent="0.3">
      <c r="A51" t="s">
        <v>1014</v>
      </c>
      <c r="C51" t="s">
        <v>595</v>
      </c>
    </row>
  </sheetData>
  <phoneticPr fontId="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6"/>
  <sheetViews>
    <sheetView zoomScale="90" zoomScaleNormal="90" workbookViewId="0">
      <selection activeCell="K10" sqref="K10"/>
    </sheetView>
  </sheetViews>
  <sheetFormatPr defaultRowHeight="14.4" x14ac:dyDescent="0.3"/>
  <cols>
    <col min="1" max="1" width="23.109375" bestFit="1" customWidth="1"/>
    <col min="2" max="2" width="9.6640625" customWidth="1"/>
    <col min="3" max="3" width="14.109375" customWidth="1"/>
    <col min="4" max="4" width="28.44140625" customWidth="1"/>
    <col min="5" max="5" width="19.44140625" customWidth="1"/>
    <col min="6" max="6" width="26.6640625" bestFit="1" customWidth="1"/>
    <col min="15" max="15" width="41.33203125" customWidth="1"/>
  </cols>
  <sheetData>
    <row r="1" spans="1:15" x14ac:dyDescent="0.3">
      <c r="B1" s="572" t="s">
        <v>23710</v>
      </c>
      <c r="C1" s="572"/>
      <c r="D1" s="572"/>
      <c r="E1" s="572"/>
      <c r="F1" s="572"/>
      <c r="I1" s="572" t="s">
        <v>23365</v>
      </c>
      <c r="J1" s="572"/>
      <c r="K1" s="572"/>
      <c r="L1" s="572"/>
      <c r="M1" s="572"/>
      <c r="N1" s="572"/>
      <c r="O1" s="572"/>
    </row>
    <row r="2" spans="1:15" ht="43.2" x14ac:dyDescent="0.3">
      <c r="A2" s="147" t="s">
        <v>23900</v>
      </c>
      <c r="B2" s="147" t="s">
        <v>23887</v>
      </c>
      <c r="C2" s="148" t="s">
        <v>1017</v>
      </c>
      <c r="D2" s="149" t="s">
        <v>1018</v>
      </c>
      <c r="E2" s="149" t="s">
        <v>1019</v>
      </c>
      <c r="F2" s="149" t="s">
        <v>1020</v>
      </c>
      <c r="I2" t="s">
        <v>23366</v>
      </c>
      <c r="J2" t="s">
        <v>1</v>
      </c>
      <c r="K2" t="s">
        <v>23367</v>
      </c>
      <c r="L2" t="s">
        <v>23368</v>
      </c>
      <c r="M2" t="s">
        <v>23369</v>
      </c>
      <c r="N2" t="s">
        <v>23370</v>
      </c>
      <c r="O2" t="s">
        <v>23371</v>
      </c>
    </row>
    <row r="3" spans="1:15" hidden="1" x14ac:dyDescent="0.3">
      <c r="B3">
        <v>105005</v>
      </c>
      <c r="C3" t="s">
        <v>1021</v>
      </c>
      <c r="D3" t="s">
        <v>1022</v>
      </c>
      <c r="E3" t="s">
        <v>1023</v>
      </c>
      <c r="F3" t="s">
        <v>1024</v>
      </c>
      <c r="I3" t="s">
        <v>23372</v>
      </c>
      <c r="J3" t="s">
        <v>23374</v>
      </c>
      <c r="K3">
        <v>661225</v>
      </c>
      <c r="L3">
        <v>99999</v>
      </c>
      <c r="M3" t="s">
        <v>23373</v>
      </c>
      <c r="N3">
        <v>999999</v>
      </c>
      <c r="O3" t="s">
        <v>23375</v>
      </c>
    </row>
    <row r="4" spans="1:15" hidden="1" x14ac:dyDescent="0.3">
      <c r="B4">
        <v>105006</v>
      </c>
      <c r="C4" t="s">
        <v>1025</v>
      </c>
      <c r="D4" t="s">
        <v>1026</v>
      </c>
      <c r="E4" t="s">
        <v>1027</v>
      </c>
      <c r="F4" t="s">
        <v>1024</v>
      </c>
      <c r="I4" t="s">
        <v>23372</v>
      </c>
      <c r="J4" t="s">
        <v>23376</v>
      </c>
      <c r="K4">
        <v>661225</v>
      </c>
      <c r="L4">
        <v>99999</v>
      </c>
      <c r="M4" t="s">
        <v>23373</v>
      </c>
      <c r="N4">
        <v>999999</v>
      </c>
      <c r="O4" t="s">
        <v>23377</v>
      </c>
    </row>
    <row r="5" spans="1:15" hidden="1" x14ac:dyDescent="0.3">
      <c r="B5">
        <v>105010</v>
      </c>
      <c r="C5" t="s">
        <v>1028</v>
      </c>
      <c r="D5" t="s">
        <v>1029</v>
      </c>
      <c r="E5" t="s">
        <v>1030</v>
      </c>
      <c r="F5" t="s">
        <v>1024</v>
      </c>
      <c r="I5" t="s">
        <v>23372</v>
      </c>
      <c r="J5" t="s">
        <v>23378</v>
      </c>
      <c r="K5">
        <v>661225</v>
      </c>
      <c r="L5">
        <v>99999</v>
      </c>
      <c r="M5" t="s">
        <v>23373</v>
      </c>
      <c r="N5">
        <v>999999</v>
      </c>
      <c r="O5" t="s">
        <v>23379</v>
      </c>
    </row>
    <row r="6" spans="1:15" hidden="1" x14ac:dyDescent="0.3">
      <c r="B6">
        <v>105016</v>
      </c>
      <c r="C6" t="s">
        <v>1031</v>
      </c>
      <c r="D6" t="s">
        <v>1032</v>
      </c>
      <c r="E6" t="s">
        <v>1033</v>
      </c>
      <c r="F6" t="s">
        <v>1024</v>
      </c>
      <c r="I6" t="s">
        <v>23372</v>
      </c>
      <c r="J6" t="s">
        <v>23380</v>
      </c>
      <c r="K6">
        <v>661225</v>
      </c>
      <c r="L6">
        <v>99999</v>
      </c>
      <c r="M6" t="s">
        <v>23373</v>
      </c>
      <c r="N6">
        <v>999999</v>
      </c>
      <c r="O6" t="s">
        <v>23381</v>
      </c>
    </row>
    <row r="7" spans="1:15" hidden="1" x14ac:dyDescent="0.3">
      <c r="B7">
        <v>105021</v>
      </c>
      <c r="C7" t="s">
        <v>1034</v>
      </c>
      <c r="D7" t="s">
        <v>1035</v>
      </c>
      <c r="E7" t="s">
        <v>1036</v>
      </c>
      <c r="F7" t="s">
        <v>1024</v>
      </c>
      <c r="I7" t="s">
        <v>23372</v>
      </c>
      <c r="J7" t="s">
        <v>23382</v>
      </c>
      <c r="K7">
        <v>661225</v>
      </c>
      <c r="L7">
        <v>99999</v>
      </c>
      <c r="M7" t="s">
        <v>23373</v>
      </c>
      <c r="N7">
        <v>999999</v>
      </c>
      <c r="O7" t="s">
        <v>23383</v>
      </c>
    </row>
    <row r="8" spans="1:15" hidden="1" x14ac:dyDescent="0.3">
      <c r="B8">
        <v>105040</v>
      </c>
      <c r="C8" t="s">
        <v>1037</v>
      </c>
      <c r="D8" t="s">
        <v>1038</v>
      </c>
      <c r="E8" t="s">
        <v>1039</v>
      </c>
      <c r="F8" t="s">
        <v>1024</v>
      </c>
      <c r="I8" t="s">
        <v>23372</v>
      </c>
      <c r="J8" t="s">
        <v>23384</v>
      </c>
      <c r="K8">
        <v>661225</v>
      </c>
      <c r="L8">
        <v>99999</v>
      </c>
      <c r="M8" t="s">
        <v>23373</v>
      </c>
      <c r="N8">
        <v>999999</v>
      </c>
      <c r="O8" t="s">
        <v>23385</v>
      </c>
    </row>
    <row r="9" spans="1:15" hidden="1" x14ac:dyDescent="0.3">
      <c r="B9">
        <v>105044</v>
      </c>
      <c r="C9" t="s">
        <v>1040</v>
      </c>
      <c r="D9" t="s">
        <v>1041</v>
      </c>
      <c r="E9" t="s">
        <v>1042</v>
      </c>
      <c r="F9" t="s">
        <v>1024</v>
      </c>
      <c r="I9" t="s">
        <v>23372</v>
      </c>
      <c r="J9" t="s">
        <v>23386</v>
      </c>
      <c r="K9">
        <v>661225</v>
      </c>
      <c r="L9">
        <v>99999</v>
      </c>
      <c r="M9" t="s">
        <v>23373</v>
      </c>
      <c r="N9">
        <v>999999</v>
      </c>
      <c r="O9" t="s">
        <v>23387</v>
      </c>
    </row>
    <row r="10" spans="1:15" hidden="1" x14ac:dyDescent="0.3">
      <c r="B10">
        <v>105045</v>
      </c>
      <c r="C10" t="s">
        <v>1043</v>
      </c>
      <c r="D10" t="s">
        <v>1044</v>
      </c>
      <c r="E10" t="s">
        <v>1045</v>
      </c>
      <c r="F10" t="s">
        <v>1024</v>
      </c>
      <c r="I10" t="s">
        <v>23372</v>
      </c>
      <c r="J10" t="s">
        <v>23388</v>
      </c>
      <c r="K10">
        <v>661225</v>
      </c>
      <c r="L10">
        <v>99999</v>
      </c>
      <c r="M10" t="s">
        <v>23373</v>
      </c>
      <c r="N10">
        <v>999999</v>
      </c>
      <c r="O10" t="s">
        <v>23389</v>
      </c>
    </row>
    <row r="11" spans="1:15" hidden="1" x14ac:dyDescent="0.3">
      <c r="B11">
        <v>105046</v>
      </c>
      <c r="C11" t="s">
        <v>1046</v>
      </c>
      <c r="D11" t="s">
        <v>1047</v>
      </c>
      <c r="E11" t="s">
        <v>1048</v>
      </c>
      <c r="F11" t="s">
        <v>1024</v>
      </c>
      <c r="I11" t="s">
        <v>23372</v>
      </c>
      <c r="J11" t="s">
        <v>23390</v>
      </c>
      <c r="K11">
        <v>661225</v>
      </c>
      <c r="L11">
        <v>99999</v>
      </c>
      <c r="M11" t="s">
        <v>23373</v>
      </c>
      <c r="N11">
        <v>999999</v>
      </c>
      <c r="O11" t="s">
        <v>23391</v>
      </c>
    </row>
    <row r="12" spans="1:15" hidden="1" x14ac:dyDescent="0.3">
      <c r="B12">
        <v>105048</v>
      </c>
      <c r="C12" t="s">
        <v>1049</v>
      </c>
      <c r="D12" t="s">
        <v>1050</v>
      </c>
      <c r="E12" t="s">
        <v>1051</v>
      </c>
      <c r="F12" t="s">
        <v>1024</v>
      </c>
      <c r="I12" t="s">
        <v>23372</v>
      </c>
      <c r="J12" t="s">
        <v>783</v>
      </c>
      <c r="K12">
        <v>661225</v>
      </c>
      <c r="L12">
        <v>99999</v>
      </c>
      <c r="M12" t="s">
        <v>23373</v>
      </c>
      <c r="N12">
        <v>999999</v>
      </c>
      <c r="O12" t="s">
        <v>950</v>
      </c>
    </row>
    <row r="13" spans="1:15" hidden="1" x14ac:dyDescent="0.3">
      <c r="B13">
        <v>105060</v>
      </c>
      <c r="C13" t="s">
        <v>1052</v>
      </c>
      <c r="D13" t="s">
        <v>1053</v>
      </c>
      <c r="E13" t="s">
        <v>1054</v>
      </c>
      <c r="F13" t="s">
        <v>1024</v>
      </c>
      <c r="I13" t="s">
        <v>23372</v>
      </c>
      <c r="J13" t="s">
        <v>23392</v>
      </c>
      <c r="K13">
        <v>661225</v>
      </c>
      <c r="L13">
        <v>99999</v>
      </c>
      <c r="M13" t="s">
        <v>23373</v>
      </c>
      <c r="N13">
        <v>999999</v>
      </c>
      <c r="O13" t="s">
        <v>23393</v>
      </c>
    </row>
    <row r="14" spans="1:15" hidden="1" x14ac:dyDescent="0.3">
      <c r="B14">
        <v>105062</v>
      </c>
      <c r="C14" t="s">
        <v>1055</v>
      </c>
      <c r="D14" t="s">
        <v>1056</v>
      </c>
      <c r="E14" t="s">
        <v>1057</v>
      </c>
      <c r="F14" t="s">
        <v>1024</v>
      </c>
      <c r="I14" t="s">
        <v>23372</v>
      </c>
      <c r="J14" t="s">
        <v>23394</v>
      </c>
      <c r="K14">
        <v>661225</v>
      </c>
      <c r="L14">
        <v>99999</v>
      </c>
      <c r="M14" t="s">
        <v>23373</v>
      </c>
      <c r="N14">
        <v>999999</v>
      </c>
      <c r="O14" t="s">
        <v>23395</v>
      </c>
    </row>
    <row r="15" spans="1:15" hidden="1" x14ac:dyDescent="0.3">
      <c r="B15">
        <v>105076</v>
      </c>
      <c r="C15" t="s">
        <v>1058</v>
      </c>
      <c r="D15" t="s">
        <v>1059</v>
      </c>
      <c r="E15" t="s">
        <v>1060</v>
      </c>
      <c r="F15" t="s">
        <v>1024</v>
      </c>
      <c r="I15" t="s">
        <v>23372</v>
      </c>
      <c r="J15" t="s">
        <v>997</v>
      </c>
      <c r="K15">
        <v>661225</v>
      </c>
      <c r="L15">
        <v>99999</v>
      </c>
      <c r="M15" t="s">
        <v>23373</v>
      </c>
      <c r="N15">
        <v>999999</v>
      </c>
      <c r="O15" t="s">
        <v>934</v>
      </c>
    </row>
    <row r="16" spans="1:15" hidden="1" x14ac:dyDescent="0.3">
      <c r="B16">
        <v>105079</v>
      </c>
      <c r="C16" t="s">
        <v>1061</v>
      </c>
      <c r="D16" t="s">
        <v>1062</v>
      </c>
      <c r="E16" t="s">
        <v>1063</v>
      </c>
      <c r="F16" t="s">
        <v>1024</v>
      </c>
      <c r="I16" t="s">
        <v>23372</v>
      </c>
      <c r="J16" t="s">
        <v>895</v>
      </c>
      <c r="K16">
        <v>661225</v>
      </c>
      <c r="L16">
        <v>99999</v>
      </c>
      <c r="M16" t="s">
        <v>23373</v>
      </c>
      <c r="N16">
        <v>999999</v>
      </c>
      <c r="O16" t="s">
        <v>896</v>
      </c>
    </row>
    <row r="17" spans="2:15" hidden="1" x14ac:dyDescent="0.3">
      <c r="B17">
        <v>105092</v>
      </c>
      <c r="C17" t="s">
        <v>1064</v>
      </c>
      <c r="D17" t="s">
        <v>1065</v>
      </c>
      <c r="E17" t="s">
        <v>1066</v>
      </c>
      <c r="F17" t="s">
        <v>1024</v>
      </c>
      <c r="I17" t="s">
        <v>23372</v>
      </c>
      <c r="J17" t="s">
        <v>900</v>
      </c>
      <c r="K17">
        <v>661225</v>
      </c>
      <c r="L17">
        <v>99999</v>
      </c>
      <c r="M17" t="s">
        <v>23373</v>
      </c>
      <c r="N17">
        <v>999999</v>
      </c>
      <c r="O17" t="s">
        <v>901</v>
      </c>
    </row>
    <row r="18" spans="2:15" hidden="1" x14ac:dyDescent="0.3">
      <c r="B18">
        <v>105094</v>
      </c>
      <c r="C18" t="s">
        <v>1067</v>
      </c>
      <c r="D18" t="s">
        <v>1068</v>
      </c>
      <c r="E18" t="s">
        <v>1069</v>
      </c>
      <c r="F18" t="s">
        <v>1024</v>
      </c>
      <c r="I18" t="s">
        <v>23372</v>
      </c>
      <c r="J18" t="s">
        <v>893</v>
      </c>
      <c r="K18">
        <v>661225</v>
      </c>
      <c r="L18">
        <v>99999</v>
      </c>
      <c r="M18" t="s">
        <v>23373</v>
      </c>
      <c r="N18">
        <v>999999</v>
      </c>
      <c r="O18" t="s">
        <v>894</v>
      </c>
    </row>
    <row r="19" spans="2:15" hidden="1" x14ac:dyDescent="0.3">
      <c r="B19">
        <v>105105</v>
      </c>
      <c r="C19" t="s">
        <v>1070</v>
      </c>
      <c r="D19" t="s">
        <v>1071</v>
      </c>
      <c r="E19" t="s">
        <v>1072</v>
      </c>
      <c r="F19" t="s">
        <v>1024</v>
      </c>
      <c r="I19" t="s">
        <v>23372</v>
      </c>
      <c r="J19" t="s">
        <v>23396</v>
      </c>
      <c r="K19">
        <v>661225</v>
      </c>
      <c r="L19">
        <v>99999</v>
      </c>
      <c r="M19" t="s">
        <v>23373</v>
      </c>
      <c r="N19">
        <v>999999</v>
      </c>
      <c r="O19" t="s">
        <v>23397</v>
      </c>
    </row>
    <row r="20" spans="2:15" hidden="1" x14ac:dyDescent="0.3">
      <c r="B20">
        <v>105112</v>
      </c>
      <c r="C20" t="s">
        <v>1073</v>
      </c>
      <c r="D20" t="s">
        <v>1074</v>
      </c>
      <c r="E20" t="s">
        <v>1075</v>
      </c>
      <c r="F20" t="s">
        <v>1024</v>
      </c>
      <c r="I20" t="s">
        <v>23372</v>
      </c>
      <c r="J20" t="s">
        <v>23398</v>
      </c>
      <c r="K20">
        <v>661225</v>
      </c>
      <c r="L20">
        <v>99999</v>
      </c>
      <c r="M20" t="s">
        <v>23373</v>
      </c>
      <c r="N20">
        <v>999999</v>
      </c>
      <c r="O20" t="s">
        <v>23399</v>
      </c>
    </row>
    <row r="21" spans="2:15" hidden="1" x14ac:dyDescent="0.3">
      <c r="B21">
        <v>105115</v>
      </c>
      <c r="C21" t="s">
        <v>1076</v>
      </c>
      <c r="D21" t="s">
        <v>1077</v>
      </c>
      <c r="E21" t="s">
        <v>1078</v>
      </c>
      <c r="F21" t="s">
        <v>1024</v>
      </c>
      <c r="I21" t="s">
        <v>23372</v>
      </c>
      <c r="J21" t="s">
        <v>856</v>
      </c>
      <c r="K21">
        <v>661225</v>
      </c>
      <c r="L21">
        <v>99999</v>
      </c>
      <c r="M21" t="s">
        <v>23373</v>
      </c>
      <c r="N21">
        <v>999999</v>
      </c>
      <c r="O21" t="s">
        <v>841</v>
      </c>
    </row>
    <row r="22" spans="2:15" hidden="1" x14ac:dyDescent="0.3">
      <c r="B22">
        <v>105122</v>
      </c>
      <c r="C22" t="s">
        <v>1079</v>
      </c>
      <c r="D22" t="s">
        <v>1080</v>
      </c>
      <c r="E22" t="s">
        <v>1081</v>
      </c>
      <c r="F22" t="s">
        <v>1024</v>
      </c>
      <c r="I22" t="s">
        <v>23372</v>
      </c>
      <c r="J22" t="s">
        <v>23400</v>
      </c>
      <c r="K22">
        <v>661225</v>
      </c>
      <c r="L22">
        <v>99999</v>
      </c>
      <c r="M22" t="s">
        <v>23373</v>
      </c>
      <c r="N22">
        <v>999999</v>
      </c>
      <c r="O22" t="s">
        <v>23401</v>
      </c>
    </row>
    <row r="23" spans="2:15" hidden="1" x14ac:dyDescent="0.3">
      <c r="B23">
        <v>105138</v>
      </c>
      <c r="C23" t="s">
        <v>1082</v>
      </c>
      <c r="D23" t="s">
        <v>1083</v>
      </c>
      <c r="E23" t="s">
        <v>1084</v>
      </c>
      <c r="F23" t="s">
        <v>1024</v>
      </c>
      <c r="I23" t="s">
        <v>23372</v>
      </c>
      <c r="J23" t="s">
        <v>23402</v>
      </c>
      <c r="K23">
        <v>661225</v>
      </c>
      <c r="L23">
        <v>99999</v>
      </c>
      <c r="M23" t="s">
        <v>23373</v>
      </c>
      <c r="N23">
        <v>999999</v>
      </c>
      <c r="O23" t="s">
        <v>23403</v>
      </c>
    </row>
    <row r="24" spans="2:15" hidden="1" x14ac:dyDescent="0.3">
      <c r="B24">
        <v>105146</v>
      </c>
      <c r="C24" t="s">
        <v>1085</v>
      </c>
      <c r="D24" t="s">
        <v>1086</v>
      </c>
      <c r="E24" t="s">
        <v>1087</v>
      </c>
      <c r="F24" t="s">
        <v>1024</v>
      </c>
      <c r="I24" t="s">
        <v>23372</v>
      </c>
      <c r="J24" t="s">
        <v>23404</v>
      </c>
      <c r="K24">
        <v>661225</v>
      </c>
      <c r="L24">
        <v>99999</v>
      </c>
      <c r="M24" t="s">
        <v>23373</v>
      </c>
      <c r="N24">
        <v>999999</v>
      </c>
      <c r="O24" t="s">
        <v>23405</v>
      </c>
    </row>
    <row r="25" spans="2:15" hidden="1" x14ac:dyDescent="0.3">
      <c r="B25">
        <v>105155</v>
      </c>
      <c r="C25" t="s">
        <v>1088</v>
      </c>
      <c r="D25" t="s">
        <v>1089</v>
      </c>
      <c r="E25" t="s">
        <v>1090</v>
      </c>
      <c r="F25" t="s">
        <v>1024</v>
      </c>
      <c r="I25" t="s">
        <v>23372</v>
      </c>
      <c r="J25" t="s">
        <v>23406</v>
      </c>
      <c r="K25">
        <v>661225</v>
      </c>
      <c r="L25">
        <v>99999</v>
      </c>
      <c r="M25" t="s">
        <v>23373</v>
      </c>
      <c r="N25">
        <v>999999</v>
      </c>
      <c r="O25" t="s">
        <v>23407</v>
      </c>
    </row>
    <row r="26" spans="2:15" hidden="1" x14ac:dyDescent="0.3">
      <c r="B26">
        <v>105156</v>
      </c>
      <c r="C26" t="s">
        <v>1091</v>
      </c>
      <c r="D26" t="s">
        <v>1092</v>
      </c>
      <c r="E26" t="s">
        <v>1093</v>
      </c>
      <c r="F26" t="s">
        <v>1024</v>
      </c>
      <c r="I26" t="s">
        <v>23372</v>
      </c>
      <c r="J26" t="s">
        <v>23408</v>
      </c>
      <c r="K26">
        <v>661225</v>
      </c>
      <c r="L26">
        <v>99999</v>
      </c>
      <c r="M26" t="s">
        <v>23373</v>
      </c>
      <c r="N26">
        <v>999999</v>
      </c>
      <c r="O26" t="s">
        <v>23409</v>
      </c>
    </row>
    <row r="27" spans="2:15" hidden="1" x14ac:dyDescent="0.3">
      <c r="B27">
        <v>105158</v>
      </c>
      <c r="C27" t="s">
        <v>1094</v>
      </c>
      <c r="D27" t="s">
        <v>1095</v>
      </c>
      <c r="E27" t="s">
        <v>1096</v>
      </c>
      <c r="F27" t="s">
        <v>1024</v>
      </c>
      <c r="I27" t="s">
        <v>23372</v>
      </c>
      <c r="J27" t="s">
        <v>23410</v>
      </c>
      <c r="K27">
        <v>661225</v>
      </c>
      <c r="L27">
        <v>99999</v>
      </c>
      <c r="M27" t="s">
        <v>23373</v>
      </c>
      <c r="N27">
        <v>999999</v>
      </c>
      <c r="O27" t="s">
        <v>23411</v>
      </c>
    </row>
    <row r="28" spans="2:15" hidden="1" x14ac:dyDescent="0.3">
      <c r="B28">
        <v>105160</v>
      </c>
      <c r="C28" t="s">
        <v>1097</v>
      </c>
      <c r="D28" t="s">
        <v>1098</v>
      </c>
      <c r="E28" t="s">
        <v>1099</v>
      </c>
      <c r="F28" t="s">
        <v>1024</v>
      </c>
      <c r="I28" t="s">
        <v>23372</v>
      </c>
      <c r="J28" t="s">
        <v>23412</v>
      </c>
      <c r="K28">
        <v>661225</v>
      </c>
      <c r="L28">
        <v>99999</v>
      </c>
      <c r="M28" t="s">
        <v>23373</v>
      </c>
      <c r="N28">
        <v>999999</v>
      </c>
      <c r="O28" t="s">
        <v>23413</v>
      </c>
    </row>
    <row r="29" spans="2:15" hidden="1" x14ac:dyDescent="0.3">
      <c r="B29">
        <v>105162</v>
      </c>
      <c r="C29" t="s">
        <v>1100</v>
      </c>
      <c r="D29" t="s">
        <v>1101</v>
      </c>
      <c r="E29" t="s">
        <v>1102</v>
      </c>
      <c r="F29" t="s">
        <v>1024</v>
      </c>
      <c r="I29" t="s">
        <v>23372</v>
      </c>
      <c r="J29" t="s">
        <v>23414</v>
      </c>
      <c r="K29">
        <v>661225</v>
      </c>
      <c r="L29">
        <v>99999</v>
      </c>
      <c r="M29" t="s">
        <v>23373</v>
      </c>
      <c r="N29">
        <v>999999</v>
      </c>
      <c r="O29" t="s">
        <v>23415</v>
      </c>
    </row>
    <row r="30" spans="2:15" hidden="1" x14ac:dyDescent="0.3">
      <c r="B30">
        <v>105168</v>
      </c>
      <c r="C30" t="s">
        <v>1103</v>
      </c>
      <c r="D30" t="s">
        <v>1104</v>
      </c>
      <c r="E30" t="s">
        <v>1105</v>
      </c>
      <c r="F30" t="s">
        <v>1024</v>
      </c>
      <c r="I30" t="s">
        <v>23372</v>
      </c>
      <c r="J30" t="s">
        <v>23416</v>
      </c>
      <c r="K30">
        <v>661225</v>
      </c>
      <c r="L30">
        <v>99999</v>
      </c>
      <c r="M30" t="s">
        <v>23373</v>
      </c>
      <c r="N30">
        <v>999999</v>
      </c>
      <c r="O30" t="s">
        <v>23417</v>
      </c>
    </row>
    <row r="31" spans="2:15" hidden="1" x14ac:dyDescent="0.3">
      <c r="B31">
        <v>105169</v>
      </c>
      <c r="C31" t="s">
        <v>1106</v>
      </c>
      <c r="D31" t="s">
        <v>1107</v>
      </c>
      <c r="E31" t="s">
        <v>1108</v>
      </c>
      <c r="F31" t="s">
        <v>1024</v>
      </c>
      <c r="I31" t="s">
        <v>23372</v>
      </c>
      <c r="J31" t="s">
        <v>23418</v>
      </c>
      <c r="K31">
        <v>661225</v>
      </c>
      <c r="L31">
        <v>99999</v>
      </c>
      <c r="M31" t="s">
        <v>23373</v>
      </c>
      <c r="N31">
        <v>999999</v>
      </c>
      <c r="O31" t="s">
        <v>23419</v>
      </c>
    </row>
    <row r="32" spans="2:15" hidden="1" x14ac:dyDescent="0.3">
      <c r="B32">
        <v>105178</v>
      </c>
      <c r="C32" t="s">
        <v>1109</v>
      </c>
      <c r="D32" t="s">
        <v>1110</v>
      </c>
      <c r="E32" t="s">
        <v>1111</v>
      </c>
      <c r="F32" t="s">
        <v>1024</v>
      </c>
      <c r="I32" t="s">
        <v>23372</v>
      </c>
      <c r="J32" t="s">
        <v>23420</v>
      </c>
      <c r="K32">
        <v>661225</v>
      </c>
      <c r="L32">
        <v>99999</v>
      </c>
      <c r="M32" t="s">
        <v>23373</v>
      </c>
      <c r="N32">
        <v>999999</v>
      </c>
      <c r="O32" t="s">
        <v>23421</v>
      </c>
    </row>
    <row r="33" spans="2:15" hidden="1" x14ac:dyDescent="0.3">
      <c r="B33">
        <v>105181</v>
      </c>
      <c r="C33" t="s">
        <v>1112</v>
      </c>
      <c r="D33" t="s">
        <v>1113</v>
      </c>
      <c r="E33" t="s">
        <v>1114</v>
      </c>
      <c r="F33" t="s">
        <v>1024</v>
      </c>
      <c r="I33" t="s">
        <v>23372</v>
      </c>
      <c r="J33" t="s">
        <v>23422</v>
      </c>
      <c r="K33">
        <v>661225</v>
      </c>
      <c r="L33">
        <v>99999</v>
      </c>
      <c r="M33" t="s">
        <v>23373</v>
      </c>
      <c r="N33">
        <v>999999</v>
      </c>
      <c r="O33" t="s">
        <v>23423</v>
      </c>
    </row>
    <row r="34" spans="2:15" hidden="1" x14ac:dyDescent="0.3">
      <c r="B34">
        <v>105185</v>
      </c>
      <c r="C34" t="s">
        <v>1115</v>
      </c>
      <c r="D34" t="s">
        <v>1116</v>
      </c>
      <c r="E34" t="s">
        <v>1117</v>
      </c>
      <c r="F34" t="s">
        <v>1024</v>
      </c>
      <c r="I34" t="s">
        <v>23372</v>
      </c>
      <c r="J34" t="s">
        <v>23424</v>
      </c>
      <c r="K34">
        <v>661225</v>
      </c>
      <c r="L34">
        <v>99999</v>
      </c>
      <c r="M34" t="s">
        <v>23373</v>
      </c>
      <c r="N34">
        <v>999999</v>
      </c>
      <c r="O34" t="s">
        <v>23425</v>
      </c>
    </row>
    <row r="35" spans="2:15" hidden="1" x14ac:dyDescent="0.3">
      <c r="B35">
        <v>105188</v>
      </c>
      <c r="C35" t="s">
        <v>1118</v>
      </c>
      <c r="D35" t="s">
        <v>1119</v>
      </c>
      <c r="E35" t="s">
        <v>1120</v>
      </c>
      <c r="F35" t="s">
        <v>1024</v>
      </c>
      <c r="I35" t="s">
        <v>23372</v>
      </c>
      <c r="J35" t="s">
        <v>23426</v>
      </c>
      <c r="K35">
        <v>661225</v>
      </c>
      <c r="L35">
        <v>99999</v>
      </c>
      <c r="M35" t="s">
        <v>23373</v>
      </c>
      <c r="N35">
        <v>999999</v>
      </c>
      <c r="O35" t="s">
        <v>23427</v>
      </c>
    </row>
    <row r="36" spans="2:15" hidden="1" x14ac:dyDescent="0.3">
      <c r="B36">
        <v>105190</v>
      </c>
      <c r="C36" t="s">
        <v>1121</v>
      </c>
      <c r="D36" t="s">
        <v>1122</v>
      </c>
      <c r="E36" t="s">
        <v>1123</v>
      </c>
      <c r="F36" t="s">
        <v>1024</v>
      </c>
      <c r="I36" t="s">
        <v>23372</v>
      </c>
      <c r="J36" t="s">
        <v>23428</v>
      </c>
      <c r="K36">
        <v>661225</v>
      </c>
      <c r="L36">
        <v>99999</v>
      </c>
      <c r="M36" t="s">
        <v>23373</v>
      </c>
      <c r="N36">
        <v>999999</v>
      </c>
      <c r="O36" t="s">
        <v>23429</v>
      </c>
    </row>
    <row r="37" spans="2:15" hidden="1" x14ac:dyDescent="0.3">
      <c r="B37">
        <v>105196</v>
      </c>
      <c r="C37" t="s">
        <v>1124</v>
      </c>
      <c r="D37" t="s">
        <v>1125</v>
      </c>
      <c r="E37" t="s">
        <v>1126</v>
      </c>
      <c r="F37" t="s">
        <v>1024</v>
      </c>
      <c r="I37" t="s">
        <v>23372</v>
      </c>
      <c r="J37" t="s">
        <v>1005</v>
      </c>
      <c r="K37">
        <v>661225</v>
      </c>
      <c r="L37">
        <v>99999</v>
      </c>
      <c r="M37" t="s">
        <v>23373</v>
      </c>
      <c r="N37">
        <v>999999</v>
      </c>
      <c r="O37" t="s">
        <v>23430</v>
      </c>
    </row>
    <row r="38" spans="2:15" hidden="1" x14ac:dyDescent="0.3">
      <c r="B38">
        <v>105200</v>
      </c>
      <c r="C38" t="s">
        <v>1127</v>
      </c>
      <c r="D38" t="s">
        <v>1128</v>
      </c>
      <c r="E38" t="s">
        <v>24023</v>
      </c>
      <c r="F38" t="s">
        <v>1024</v>
      </c>
      <c r="I38" t="s">
        <v>23372</v>
      </c>
      <c r="J38" t="s">
        <v>23431</v>
      </c>
      <c r="K38">
        <v>661225</v>
      </c>
      <c r="L38">
        <v>99999</v>
      </c>
      <c r="M38" t="s">
        <v>23373</v>
      </c>
      <c r="N38">
        <v>999999</v>
      </c>
      <c r="O38" t="s">
        <v>23432</v>
      </c>
    </row>
    <row r="39" spans="2:15" hidden="1" x14ac:dyDescent="0.3">
      <c r="B39">
        <v>105208</v>
      </c>
      <c r="C39" t="s">
        <v>1129</v>
      </c>
      <c r="D39" t="s">
        <v>1130</v>
      </c>
      <c r="E39" t="s">
        <v>1131</v>
      </c>
      <c r="F39" t="s">
        <v>1024</v>
      </c>
      <c r="I39" t="s">
        <v>23372</v>
      </c>
      <c r="J39" t="s">
        <v>23434</v>
      </c>
      <c r="K39">
        <v>661225</v>
      </c>
      <c r="L39">
        <v>99999</v>
      </c>
      <c r="M39" t="s">
        <v>23373</v>
      </c>
      <c r="N39">
        <v>999999</v>
      </c>
      <c r="O39" t="s">
        <v>23435</v>
      </c>
    </row>
    <row r="40" spans="2:15" hidden="1" x14ac:dyDescent="0.3">
      <c r="B40">
        <v>105211</v>
      </c>
      <c r="C40" t="s">
        <v>1132</v>
      </c>
      <c r="D40" t="s">
        <v>1133</v>
      </c>
      <c r="E40" t="s">
        <v>1134</v>
      </c>
      <c r="F40" t="s">
        <v>1024</v>
      </c>
      <c r="I40" t="s">
        <v>23372</v>
      </c>
      <c r="J40" t="s">
        <v>1003</v>
      </c>
      <c r="K40">
        <v>661225</v>
      </c>
      <c r="L40">
        <v>99999</v>
      </c>
      <c r="M40" t="s">
        <v>23373</v>
      </c>
      <c r="N40">
        <v>999999</v>
      </c>
      <c r="O40" t="s">
        <v>23436</v>
      </c>
    </row>
    <row r="41" spans="2:15" hidden="1" x14ac:dyDescent="0.3">
      <c r="B41">
        <v>105217</v>
      </c>
      <c r="C41" t="s">
        <v>1135</v>
      </c>
      <c r="D41" t="s">
        <v>1136</v>
      </c>
      <c r="E41" t="s">
        <v>1137</v>
      </c>
      <c r="F41" t="s">
        <v>1024</v>
      </c>
      <c r="I41" t="s">
        <v>23372</v>
      </c>
      <c r="J41" t="s">
        <v>1006</v>
      </c>
      <c r="K41">
        <v>661225</v>
      </c>
      <c r="L41">
        <v>99999</v>
      </c>
      <c r="M41" t="s">
        <v>23373</v>
      </c>
      <c r="N41">
        <v>999999</v>
      </c>
      <c r="O41" t="s">
        <v>23437</v>
      </c>
    </row>
    <row r="42" spans="2:15" x14ac:dyDescent="0.3">
      <c r="B42">
        <v>105221</v>
      </c>
      <c r="C42" t="s">
        <v>284</v>
      </c>
      <c r="D42" t="s">
        <v>285</v>
      </c>
      <c r="E42" t="s">
        <v>1868</v>
      </c>
      <c r="F42" t="s">
        <v>1024</v>
      </c>
      <c r="I42" t="s">
        <v>23372</v>
      </c>
      <c r="J42" t="s">
        <v>23438</v>
      </c>
      <c r="K42">
        <v>661225</v>
      </c>
      <c r="L42">
        <v>99999</v>
      </c>
      <c r="M42" t="s">
        <v>23373</v>
      </c>
      <c r="N42">
        <v>999999</v>
      </c>
      <c r="O42" t="s">
        <v>23439</v>
      </c>
    </row>
    <row r="43" spans="2:15" hidden="1" x14ac:dyDescent="0.3">
      <c r="B43">
        <v>105225</v>
      </c>
      <c r="C43" t="s">
        <v>1138</v>
      </c>
      <c r="D43" t="s">
        <v>1139</v>
      </c>
      <c r="E43" t="s">
        <v>1140</v>
      </c>
      <c r="F43" t="s">
        <v>1024</v>
      </c>
      <c r="I43" t="s">
        <v>23372</v>
      </c>
      <c r="J43" t="s">
        <v>23440</v>
      </c>
      <c r="K43">
        <v>661225</v>
      </c>
      <c r="L43">
        <v>99999</v>
      </c>
      <c r="M43" t="s">
        <v>23373</v>
      </c>
      <c r="N43">
        <v>999999</v>
      </c>
      <c r="O43" t="s">
        <v>23441</v>
      </c>
    </row>
    <row r="44" spans="2:15" hidden="1" x14ac:dyDescent="0.3">
      <c r="B44">
        <v>105227</v>
      </c>
      <c r="C44" t="s">
        <v>1141</v>
      </c>
      <c r="D44" t="s">
        <v>1142</v>
      </c>
      <c r="E44" t="s">
        <v>1143</v>
      </c>
      <c r="F44" t="s">
        <v>1024</v>
      </c>
      <c r="I44" t="s">
        <v>23372</v>
      </c>
      <c r="J44" t="s">
        <v>23442</v>
      </c>
      <c r="K44">
        <v>661225</v>
      </c>
      <c r="L44">
        <v>99999</v>
      </c>
      <c r="M44" t="s">
        <v>23373</v>
      </c>
      <c r="N44">
        <v>999999</v>
      </c>
      <c r="O44" t="s">
        <v>23443</v>
      </c>
    </row>
    <row r="45" spans="2:15" hidden="1" x14ac:dyDescent="0.3">
      <c r="B45">
        <v>105232</v>
      </c>
      <c r="C45" t="s">
        <v>1144</v>
      </c>
      <c r="D45" t="s">
        <v>1145</v>
      </c>
      <c r="E45" t="s">
        <v>1146</v>
      </c>
      <c r="F45" t="s">
        <v>1024</v>
      </c>
      <c r="I45" t="s">
        <v>23372</v>
      </c>
      <c r="J45" t="s">
        <v>1007</v>
      </c>
      <c r="K45">
        <v>661225</v>
      </c>
      <c r="L45">
        <v>99999</v>
      </c>
      <c r="M45" t="s">
        <v>23373</v>
      </c>
      <c r="N45">
        <v>999999</v>
      </c>
      <c r="O45" t="s">
        <v>23444</v>
      </c>
    </row>
    <row r="46" spans="2:15" hidden="1" x14ac:dyDescent="0.3">
      <c r="B46">
        <v>105235</v>
      </c>
      <c r="C46" t="s">
        <v>1147</v>
      </c>
      <c r="D46" t="s">
        <v>1148</v>
      </c>
      <c r="E46" t="s">
        <v>1149</v>
      </c>
      <c r="F46" t="s">
        <v>1024</v>
      </c>
      <c r="I46" t="s">
        <v>23372</v>
      </c>
      <c r="J46" t="s">
        <v>897</v>
      </c>
      <c r="K46">
        <v>661225</v>
      </c>
      <c r="L46">
        <v>99999</v>
      </c>
      <c r="M46" t="s">
        <v>23373</v>
      </c>
      <c r="N46">
        <v>999999</v>
      </c>
      <c r="O46" t="s">
        <v>898</v>
      </c>
    </row>
    <row r="47" spans="2:15" hidden="1" x14ac:dyDescent="0.3">
      <c r="B47">
        <v>105244</v>
      </c>
      <c r="C47" t="s">
        <v>1150</v>
      </c>
      <c r="D47" t="s">
        <v>1151</v>
      </c>
      <c r="E47" t="s">
        <v>1152</v>
      </c>
      <c r="F47" t="s">
        <v>1024</v>
      </c>
      <c r="I47" t="s">
        <v>23372</v>
      </c>
      <c r="J47" t="s">
        <v>1009</v>
      </c>
      <c r="K47">
        <v>661225</v>
      </c>
      <c r="L47">
        <v>99999</v>
      </c>
      <c r="M47" t="s">
        <v>23373</v>
      </c>
      <c r="N47">
        <v>999999</v>
      </c>
      <c r="O47" t="s">
        <v>23445</v>
      </c>
    </row>
    <row r="48" spans="2:15" hidden="1" x14ac:dyDescent="0.3">
      <c r="B48">
        <v>105249</v>
      </c>
      <c r="C48" t="s">
        <v>1153</v>
      </c>
      <c r="D48" t="s">
        <v>1154</v>
      </c>
      <c r="E48" t="s">
        <v>1155</v>
      </c>
      <c r="F48" t="s">
        <v>1024</v>
      </c>
      <c r="I48" t="s">
        <v>23372</v>
      </c>
      <c r="J48" t="s">
        <v>1010</v>
      </c>
      <c r="K48">
        <v>661225</v>
      </c>
      <c r="L48">
        <v>99999</v>
      </c>
      <c r="M48" t="s">
        <v>23373</v>
      </c>
      <c r="N48">
        <v>999999</v>
      </c>
      <c r="O48" t="s">
        <v>23446</v>
      </c>
    </row>
    <row r="49" spans="2:15" hidden="1" x14ac:dyDescent="0.3">
      <c r="B49">
        <v>105256</v>
      </c>
      <c r="C49" t="s">
        <v>1156</v>
      </c>
      <c r="D49" t="s">
        <v>1157</v>
      </c>
      <c r="E49" t="s">
        <v>1158</v>
      </c>
      <c r="F49" t="s">
        <v>1024</v>
      </c>
      <c r="I49" t="s">
        <v>23372</v>
      </c>
      <c r="J49" t="s">
        <v>1011</v>
      </c>
      <c r="K49">
        <v>661225</v>
      </c>
      <c r="L49">
        <v>99999</v>
      </c>
      <c r="M49" t="s">
        <v>23373</v>
      </c>
      <c r="N49">
        <v>999999</v>
      </c>
      <c r="O49" t="s">
        <v>23447</v>
      </c>
    </row>
    <row r="50" spans="2:15" hidden="1" x14ac:dyDescent="0.3">
      <c r="B50">
        <v>105258</v>
      </c>
      <c r="C50" t="s">
        <v>1159</v>
      </c>
      <c r="D50" t="s">
        <v>1160</v>
      </c>
      <c r="E50" t="s">
        <v>1161</v>
      </c>
      <c r="F50" t="s">
        <v>1024</v>
      </c>
      <c r="I50" t="s">
        <v>23372</v>
      </c>
      <c r="J50" t="s">
        <v>1012</v>
      </c>
      <c r="K50">
        <v>661225</v>
      </c>
      <c r="L50">
        <v>99999</v>
      </c>
      <c r="M50" t="s">
        <v>23373</v>
      </c>
      <c r="N50">
        <v>999999</v>
      </c>
      <c r="O50" t="s">
        <v>23448</v>
      </c>
    </row>
    <row r="51" spans="2:15" hidden="1" x14ac:dyDescent="0.3">
      <c r="B51">
        <v>105260</v>
      </c>
      <c r="C51" t="s">
        <v>1162</v>
      </c>
      <c r="D51" t="s">
        <v>1163</v>
      </c>
      <c r="E51" t="s">
        <v>1111</v>
      </c>
      <c r="F51" t="s">
        <v>1024</v>
      </c>
      <c r="I51" t="s">
        <v>23372</v>
      </c>
      <c r="J51" t="s">
        <v>781</v>
      </c>
      <c r="K51">
        <v>661225</v>
      </c>
      <c r="L51">
        <v>99999</v>
      </c>
      <c r="M51" t="s">
        <v>23373</v>
      </c>
      <c r="N51">
        <v>999999</v>
      </c>
      <c r="O51" t="s">
        <v>949</v>
      </c>
    </row>
    <row r="52" spans="2:15" hidden="1" x14ac:dyDescent="0.3">
      <c r="B52">
        <v>105261</v>
      </c>
      <c r="C52" t="s">
        <v>1164</v>
      </c>
      <c r="D52" t="s">
        <v>1165</v>
      </c>
      <c r="E52" t="s">
        <v>1166</v>
      </c>
      <c r="F52" t="s">
        <v>1024</v>
      </c>
      <c r="I52" t="s">
        <v>23372</v>
      </c>
      <c r="J52" t="s">
        <v>1013</v>
      </c>
      <c r="K52">
        <v>661225</v>
      </c>
      <c r="L52">
        <v>99999</v>
      </c>
      <c r="M52" t="s">
        <v>23373</v>
      </c>
      <c r="N52">
        <v>999999</v>
      </c>
      <c r="O52" t="s">
        <v>23449</v>
      </c>
    </row>
    <row r="53" spans="2:15" hidden="1" x14ac:dyDescent="0.3">
      <c r="B53">
        <v>105263</v>
      </c>
      <c r="C53" t="s">
        <v>1167</v>
      </c>
      <c r="D53" t="s">
        <v>1168</v>
      </c>
      <c r="E53" t="s">
        <v>1169</v>
      </c>
      <c r="F53" t="s">
        <v>1024</v>
      </c>
      <c r="I53" t="s">
        <v>23372</v>
      </c>
      <c r="J53" t="s">
        <v>1014</v>
      </c>
      <c r="K53">
        <v>661225</v>
      </c>
      <c r="L53">
        <v>99999</v>
      </c>
      <c r="M53" t="s">
        <v>23373</v>
      </c>
      <c r="N53">
        <v>999999</v>
      </c>
      <c r="O53" t="s">
        <v>23450</v>
      </c>
    </row>
    <row r="54" spans="2:15" hidden="1" x14ac:dyDescent="0.3">
      <c r="B54">
        <v>105266</v>
      </c>
      <c r="C54" t="s">
        <v>1170</v>
      </c>
      <c r="D54" t="s">
        <v>1171</v>
      </c>
      <c r="E54" t="s">
        <v>1172</v>
      </c>
      <c r="F54" t="s">
        <v>1024</v>
      </c>
      <c r="I54" t="s">
        <v>23372</v>
      </c>
      <c r="J54" t="s">
        <v>23451</v>
      </c>
      <c r="K54">
        <v>661225</v>
      </c>
      <c r="L54">
        <v>99999</v>
      </c>
      <c r="M54" t="s">
        <v>23373</v>
      </c>
      <c r="N54">
        <v>999999</v>
      </c>
      <c r="O54" t="s">
        <v>23452</v>
      </c>
    </row>
    <row r="55" spans="2:15" hidden="1" x14ac:dyDescent="0.3">
      <c r="B55">
        <v>105278</v>
      </c>
      <c r="C55" t="s">
        <v>1173</v>
      </c>
      <c r="D55" t="s">
        <v>1174</v>
      </c>
      <c r="E55" t="s">
        <v>1175</v>
      </c>
      <c r="F55" t="s">
        <v>1024</v>
      </c>
      <c r="I55" t="s">
        <v>23372</v>
      </c>
      <c r="J55" t="s">
        <v>23453</v>
      </c>
      <c r="K55">
        <v>661225</v>
      </c>
      <c r="L55">
        <v>99999</v>
      </c>
      <c r="M55" t="s">
        <v>23373</v>
      </c>
      <c r="N55">
        <v>999999</v>
      </c>
      <c r="O55" t="s">
        <v>23454</v>
      </c>
    </row>
    <row r="56" spans="2:15" hidden="1" x14ac:dyDescent="0.3">
      <c r="B56">
        <v>105279</v>
      </c>
      <c r="C56" t="s">
        <v>1176</v>
      </c>
      <c r="D56" t="s">
        <v>1177</v>
      </c>
      <c r="E56" t="s">
        <v>1178</v>
      </c>
      <c r="F56" t="s">
        <v>1024</v>
      </c>
      <c r="I56" t="s">
        <v>23372</v>
      </c>
      <c r="J56" t="s">
        <v>779</v>
      </c>
      <c r="K56">
        <v>661225</v>
      </c>
      <c r="L56">
        <v>99999</v>
      </c>
      <c r="M56" t="s">
        <v>23373</v>
      </c>
      <c r="N56">
        <v>999999</v>
      </c>
      <c r="O56" t="s">
        <v>948</v>
      </c>
    </row>
    <row r="57" spans="2:15" hidden="1" x14ac:dyDescent="0.3">
      <c r="B57">
        <v>105283</v>
      </c>
      <c r="C57" t="s">
        <v>1179</v>
      </c>
      <c r="D57" t="s">
        <v>1180</v>
      </c>
      <c r="E57" t="s">
        <v>1181</v>
      </c>
      <c r="F57" t="s">
        <v>1024</v>
      </c>
      <c r="I57" t="s">
        <v>23372</v>
      </c>
      <c r="J57" t="s">
        <v>23455</v>
      </c>
      <c r="K57">
        <v>661225</v>
      </c>
      <c r="L57">
        <v>99999</v>
      </c>
      <c r="M57" t="s">
        <v>23373</v>
      </c>
      <c r="N57">
        <v>999999</v>
      </c>
      <c r="O57" t="s">
        <v>23456</v>
      </c>
    </row>
    <row r="58" spans="2:15" hidden="1" x14ac:dyDescent="0.3">
      <c r="B58">
        <v>105289</v>
      </c>
      <c r="C58" t="s">
        <v>1182</v>
      </c>
      <c r="D58" t="s">
        <v>1183</v>
      </c>
      <c r="E58" t="s">
        <v>1184</v>
      </c>
      <c r="F58" t="s">
        <v>1024</v>
      </c>
      <c r="I58" t="s">
        <v>23372</v>
      </c>
      <c r="J58" t="s">
        <v>23457</v>
      </c>
      <c r="K58">
        <v>661225</v>
      </c>
      <c r="L58">
        <v>99999</v>
      </c>
      <c r="M58" t="s">
        <v>23373</v>
      </c>
      <c r="N58">
        <v>999999</v>
      </c>
      <c r="O58" t="s">
        <v>23458</v>
      </c>
    </row>
    <row r="59" spans="2:15" hidden="1" x14ac:dyDescent="0.3">
      <c r="B59">
        <v>105299</v>
      </c>
      <c r="C59" t="s">
        <v>1185</v>
      </c>
      <c r="D59" t="s">
        <v>1186</v>
      </c>
      <c r="E59" t="s">
        <v>1187</v>
      </c>
      <c r="F59" t="s">
        <v>1024</v>
      </c>
      <c r="I59" t="s">
        <v>23372</v>
      </c>
      <c r="J59" t="s">
        <v>23459</v>
      </c>
      <c r="K59">
        <v>661225</v>
      </c>
      <c r="L59">
        <v>99999</v>
      </c>
      <c r="M59" t="s">
        <v>23373</v>
      </c>
      <c r="N59">
        <v>999999</v>
      </c>
      <c r="O59" t="s">
        <v>23460</v>
      </c>
    </row>
    <row r="60" spans="2:15" hidden="1" x14ac:dyDescent="0.3">
      <c r="B60">
        <v>105301</v>
      </c>
      <c r="C60" t="s">
        <v>1188</v>
      </c>
      <c r="D60" t="s">
        <v>1189</v>
      </c>
      <c r="E60" t="s">
        <v>1190</v>
      </c>
      <c r="F60" t="s">
        <v>1024</v>
      </c>
      <c r="I60" t="s">
        <v>23372</v>
      </c>
      <c r="J60" t="s">
        <v>23461</v>
      </c>
      <c r="K60">
        <v>661225</v>
      </c>
      <c r="L60">
        <v>99999</v>
      </c>
      <c r="M60" t="s">
        <v>23373</v>
      </c>
      <c r="N60">
        <v>999999</v>
      </c>
      <c r="O60" t="s">
        <v>23462</v>
      </c>
    </row>
    <row r="61" spans="2:15" hidden="1" x14ac:dyDescent="0.3">
      <c r="B61">
        <v>105305</v>
      </c>
      <c r="C61" t="s">
        <v>1191</v>
      </c>
      <c r="D61" t="s">
        <v>1192</v>
      </c>
      <c r="E61" t="s">
        <v>1193</v>
      </c>
      <c r="F61" t="s">
        <v>1024</v>
      </c>
      <c r="I61" t="s">
        <v>23372</v>
      </c>
      <c r="J61" t="s">
        <v>23463</v>
      </c>
      <c r="K61">
        <v>661225</v>
      </c>
      <c r="L61">
        <v>99999</v>
      </c>
      <c r="M61" t="s">
        <v>23373</v>
      </c>
      <c r="N61">
        <v>999999</v>
      </c>
      <c r="O61" t="s">
        <v>23464</v>
      </c>
    </row>
    <row r="62" spans="2:15" hidden="1" x14ac:dyDescent="0.3">
      <c r="B62">
        <v>105315</v>
      </c>
      <c r="C62" t="s">
        <v>1194</v>
      </c>
      <c r="D62" t="s">
        <v>1195</v>
      </c>
      <c r="E62" t="s">
        <v>1196</v>
      </c>
      <c r="F62" t="s">
        <v>1024</v>
      </c>
      <c r="I62" t="s">
        <v>23372</v>
      </c>
      <c r="J62" t="s">
        <v>858</v>
      </c>
      <c r="K62">
        <v>661225</v>
      </c>
      <c r="L62">
        <v>99999</v>
      </c>
      <c r="M62" t="s">
        <v>23373</v>
      </c>
      <c r="N62">
        <v>999999</v>
      </c>
      <c r="O62" t="s">
        <v>843</v>
      </c>
    </row>
    <row r="63" spans="2:15" hidden="1" x14ac:dyDescent="0.3">
      <c r="B63">
        <v>105318</v>
      </c>
      <c r="C63" t="s">
        <v>1197</v>
      </c>
      <c r="D63" t="s">
        <v>1198</v>
      </c>
      <c r="E63" t="s">
        <v>1199</v>
      </c>
      <c r="F63" t="s">
        <v>1024</v>
      </c>
      <c r="I63" t="s">
        <v>23372</v>
      </c>
      <c r="J63" t="s">
        <v>23465</v>
      </c>
      <c r="K63">
        <v>661225</v>
      </c>
      <c r="L63">
        <v>99999</v>
      </c>
      <c r="M63" t="s">
        <v>23373</v>
      </c>
      <c r="N63">
        <v>999999</v>
      </c>
      <c r="O63" t="s">
        <v>23466</v>
      </c>
    </row>
    <row r="64" spans="2:15" hidden="1" x14ac:dyDescent="0.3">
      <c r="B64">
        <v>105320</v>
      </c>
      <c r="C64" t="s">
        <v>1200</v>
      </c>
      <c r="D64" t="s">
        <v>1201</v>
      </c>
      <c r="E64" t="s">
        <v>1202</v>
      </c>
      <c r="F64" t="s">
        <v>1024</v>
      </c>
      <c r="I64" t="s">
        <v>23372</v>
      </c>
      <c r="J64" t="s">
        <v>23467</v>
      </c>
      <c r="K64">
        <v>661225</v>
      </c>
      <c r="L64">
        <v>99999</v>
      </c>
      <c r="M64" t="s">
        <v>23373</v>
      </c>
      <c r="N64">
        <v>999999</v>
      </c>
      <c r="O64" t="s">
        <v>23468</v>
      </c>
    </row>
    <row r="65" spans="2:15" hidden="1" x14ac:dyDescent="0.3">
      <c r="B65">
        <v>105335</v>
      </c>
      <c r="C65" t="s">
        <v>1203</v>
      </c>
      <c r="D65" t="s">
        <v>1204</v>
      </c>
      <c r="E65" t="s">
        <v>1205</v>
      </c>
      <c r="F65" t="s">
        <v>1024</v>
      </c>
      <c r="I65" t="s">
        <v>23372</v>
      </c>
      <c r="J65" t="s">
        <v>23469</v>
      </c>
      <c r="K65">
        <v>661225</v>
      </c>
      <c r="L65">
        <v>99999</v>
      </c>
      <c r="M65" t="s">
        <v>23373</v>
      </c>
      <c r="N65">
        <v>999999</v>
      </c>
      <c r="O65" t="s">
        <v>23470</v>
      </c>
    </row>
    <row r="66" spans="2:15" hidden="1" x14ac:dyDescent="0.3">
      <c r="B66">
        <v>105336</v>
      </c>
      <c r="C66" t="s">
        <v>1206</v>
      </c>
      <c r="D66" t="s">
        <v>1207</v>
      </c>
      <c r="E66" t="s">
        <v>1208</v>
      </c>
      <c r="F66" t="s">
        <v>1024</v>
      </c>
      <c r="I66" t="s">
        <v>23372</v>
      </c>
      <c r="J66" t="s">
        <v>860</v>
      </c>
      <c r="K66">
        <v>661225</v>
      </c>
      <c r="L66">
        <v>99999</v>
      </c>
      <c r="M66" t="s">
        <v>23373</v>
      </c>
      <c r="N66">
        <v>999999</v>
      </c>
      <c r="O66" t="s">
        <v>845</v>
      </c>
    </row>
    <row r="67" spans="2:15" hidden="1" x14ac:dyDescent="0.3">
      <c r="B67">
        <v>105341</v>
      </c>
      <c r="C67" t="s">
        <v>1209</v>
      </c>
      <c r="D67" t="s">
        <v>1210</v>
      </c>
      <c r="E67" t="s">
        <v>1211</v>
      </c>
      <c r="F67" t="s">
        <v>1024</v>
      </c>
      <c r="I67" t="s">
        <v>23372</v>
      </c>
      <c r="J67" t="s">
        <v>864</v>
      </c>
      <c r="K67">
        <v>661225</v>
      </c>
      <c r="L67">
        <v>99999</v>
      </c>
      <c r="M67" t="s">
        <v>23373</v>
      </c>
      <c r="N67">
        <v>999999</v>
      </c>
      <c r="O67" t="s">
        <v>847</v>
      </c>
    </row>
    <row r="68" spans="2:15" hidden="1" x14ac:dyDescent="0.3">
      <c r="B68">
        <v>105342</v>
      </c>
      <c r="C68" t="s">
        <v>1212</v>
      </c>
      <c r="D68" t="s">
        <v>1213</v>
      </c>
      <c r="E68" t="s">
        <v>1214</v>
      </c>
      <c r="F68" t="s">
        <v>1024</v>
      </c>
      <c r="I68" t="s">
        <v>23372</v>
      </c>
      <c r="J68" t="s">
        <v>870</v>
      </c>
      <c r="K68">
        <v>661225</v>
      </c>
      <c r="L68">
        <v>99999</v>
      </c>
      <c r="M68" t="s">
        <v>23373</v>
      </c>
      <c r="N68">
        <v>999999</v>
      </c>
      <c r="O68" t="s">
        <v>855</v>
      </c>
    </row>
    <row r="69" spans="2:15" hidden="1" x14ac:dyDescent="0.3">
      <c r="B69">
        <v>105349</v>
      </c>
      <c r="C69" t="s">
        <v>1215</v>
      </c>
      <c r="D69" t="s">
        <v>1216</v>
      </c>
      <c r="E69" t="s">
        <v>1217</v>
      </c>
      <c r="F69" t="s">
        <v>1024</v>
      </c>
      <c r="I69" t="s">
        <v>23372</v>
      </c>
      <c r="J69" t="s">
        <v>867</v>
      </c>
      <c r="K69">
        <v>661225</v>
      </c>
      <c r="L69">
        <v>99999</v>
      </c>
      <c r="M69" t="s">
        <v>23373</v>
      </c>
      <c r="N69">
        <v>999999</v>
      </c>
      <c r="O69" t="s">
        <v>852</v>
      </c>
    </row>
    <row r="70" spans="2:15" hidden="1" x14ac:dyDescent="0.3">
      <c r="B70">
        <v>105353</v>
      </c>
      <c r="C70" t="s">
        <v>1218</v>
      </c>
      <c r="D70" t="s">
        <v>1219</v>
      </c>
      <c r="E70" t="s">
        <v>1220</v>
      </c>
      <c r="F70" t="s">
        <v>1024</v>
      </c>
      <c r="I70" t="s">
        <v>23372</v>
      </c>
      <c r="J70" t="s">
        <v>865</v>
      </c>
      <c r="K70">
        <v>661225</v>
      </c>
      <c r="L70">
        <v>99999</v>
      </c>
      <c r="M70" t="s">
        <v>23373</v>
      </c>
      <c r="N70">
        <v>999999</v>
      </c>
      <c r="O70" t="s">
        <v>850</v>
      </c>
    </row>
    <row r="71" spans="2:15" hidden="1" x14ac:dyDescent="0.3">
      <c r="B71">
        <v>105355</v>
      </c>
      <c r="C71" t="s">
        <v>1221</v>
      </c>
      <c r="D71" t="s">
        <v>1222</v>
      </c>
      <c r="E71" t="s">
        <v>1223</v>
      </c>
      <c r="F71" t="s">
        <v>1024</v>
      </c>
      <c r="I71" t="s">
        <v>23372</v>
      </c>
      <c r="J71" t="s">
        <v>861</v>
      </c>
      <c r="K71">
        <v>661225</v>
      </c>
      <c r="L71">
        <v>99999</v>
      </c>
      <c r="M71" t="s">
        <v>23373</v>
      </c>
      <c r="N71">
        <v>999999</v>
      </c>
      <c r="O71" t="s">
        <v>848</v>
      </c>
    </row>
    <row r="72" spans="2:15" hidden="1" x14ac:dyDescent="0.3">
      <c r="B72">
        <v>105363</v>
      </c>
      <c r="C72" t="s">
        <v>1224</v>
      </c>
      <c r="D72" t="s">
        <v>1225</v>
      </c>
      <c r="E72" t="s">
        <v>1226</v>
      </c>
      <c r="F72" t="s">
        <v>1024</v>
      </c>
      <c r="I72" t="s">
        <v>23372</v>
      </c>
      <c r="J72" t="s">
        <v>23471</v>
      </c>
      <c r="K72">
        <v>661225</v>
      </c>
      <c r="L72">
        <v>99999</v>
      </c>
      <c r="M72" t="s">
        <v>23373</v>
      </c>
      <c r="N72">
        <v>999999</v>
      </c>
      <c r="O72" t="s">
        <v>23472</v>
      </c>
    </row>
    <row r="73" spans="2:15" hidden="1" x14ac:dyDescent="0.3">
      <c r="B73">
        <v>105364</v>
      </c>
      <c r="C73" t="s">
        <v>1227</v>
      </c>
      <c r="D73" t="s">
        <v>1228</v>
      </c>
      <c r="E73" t="s">
        <v>1229</v>
      </c>
      <c r="F73" t="s">
        <v>1024</v>
      </c>
      <c r="I73" t="s">
        <v>23372</v>
      </c>
      <c r="J73" t="s">
        <v>785</v>
      </c>
      <c r="K73">
        <v>661225</v>
      </c>
      <c r="L73">
        <v>99999</v>
      </c>
      <c r="M73" t="s">
        <v>23373</v>
      </c>
      <c r="N73">
        <v>999999</v>
      </c>
      <c r="O73" t="s">
        <v>951</v>
      </c>
    </row>
    <row r="74" spans="2:15" hidden="1" x14ac:dyDescent="0.3">
      <c r="B74">
        <v>105365</v>
      </c>
      <c r="C74" t="s">
        <v>1230</v>
      </c>
      <c r="D74" t="s">
        <v>1231</v>
      </c>
      <c r="E74" t="s">
        <v>1232</v>
      </c>
      <c r="F74" t="s">
        <v>1024</v>
      </c>
      <c r="I74" t="s">
        <v>23372</v>
      </c>
      <c r="J74" t="s">
        <v>857</v>
      </c>
      <c r="K74">
        <v>661225</v>
      </c>
      <c r="L74">
        <v>99999</v>
      </c>
      <c r="M74" t="s">
        <v>23373</v>
      </c>
      <c r="N74">
        <v>999999</v>
      </c>
      <c r="O74" t="s">
        <v>842</v>
      </c>
    </row>
    <row r="75" spans="2:15" hidden="1" x14ac:dyDescent="0.3">
      <c r="B75">
        <v>105366</v>
      </c>
      <c r="C75" t="s">
        <v>1233</v>
      </c>
      <c r="D75" t="s">
        <v>1234</v>
      </c>
      <c r="E75" t="s">
        <v>1235</v>
      </c>
      <c r="F75" t="s">
        <v>1024</v>
      </c>
      <c r="I75" t="s">
        <v>23372</v>
      </c>
      <c r="J75" t="s">
        <v>23473</v>
      </c>
      <c r="K75">
        <v>661225</v>
      </c>
      <c r="L75">
        <v>99999</v>
      </c>
      <c r="M75" t="s">
        <v>23373</v>
      </c>
      <c r="N75">
        <v>999999</v>
      </c>
      <c r="O75" t="s">
        <v>23474</v>
      </c>
    </row>
    <row r="76" spans="2:15" hidden="1" x14ac:dyDescent="0.3">
      <c r="B76">
        <v>105368</v>
      </c>
      <c r="C76" t="s">
        <v>1236</v>
      </c>
      <c r="D76" t="s">
        <v>1237</v>
      </c>
      <c r="E76" t="s">
        <v>1238</v>
      </c>
      <c r="F76" t="s">
        <v>1024</v>
      </c>
      <c r="I76" t="s">
        <v>23372</v>
      </c>
      <c r="J76" t="s">
        <v>980</v>
      </c>
      <c r="K76">
        <v>661225</v>
      </c>
      <c r="L76">
        <v>99999</v>
      </c>
      <c r="M76" t="s">
        <v>23373</v>
      </c>
      <c r="N76">
        <v>999999</v>
      </c>
      <c r="O76" t="s">
        <v>982</v>
      </c>
    </row>
    <row r="77" spans="2:15" hidden="1" x14ac:dyDescent="0.3">
      <c r="B77">
        <v>105373</v>
      </c>
      <c r="C77" t="s">
        <v>1239</v>
      </c>
      <c r="D77" t="s">
        <v>1240</v>
      </c>
      <c r="E77" t="s">
        <v>1241</v>
      </c>
      <c r="F77" t="s">
        <v>1024</v>
      </c>
      <c r="I77" t="s">
        <v>23372</v>
      </c>
      <c r="J77" t="s">
        <v>866</v>
      </c>
      <c r="K77">
        <v>661225</v>
      </c>
      <c r="L77">
        <v>99999</v>
      </c>
      <c r="M77" t="s">
        <v>23373</v>
      </c>
      <c r="N77">
        <v>999999</v>
      </c>
      <c r="O77" t="s">
        <v>23475</v>
      </c>
    </row>
    <row r="78" spans="2:15" hidden="1" x14ac:dyDescent="0.3">
      <c r="B78">
        <v>105374</v>
      </c>
      <c r="C78" t="s">
        <v>1242</v>
      </c>
      <c r="D78" t="s">
        <v>1243</v>
      </c>
      <c r="E78" t="s">
        <v>1244</v>
      </c>
      <c r="F78" t="s">
        <v>1024</v>
      </c>
      <c r="I78" t="s">
        <v>23372</v>
      </c>
      <c r="J78" t="s">
        <v>859</v>
      </c>
      <c r="K78">
        <v>661225</v>
      </c>
      <c r="L78">
        <v>99999</v>
      </c>
      <c r="M78" t="s">
        <v>23373</v>
      </c>
      <c r="N78">
        <v>999999</v>
      </c>
      <c r="O78" t="s">
        <v>23476</v>
      </c>
    </row>
    <row r="79" spans="2:15" hidden="1" x14ac:dyDescent="0.3">
      <c r="B79">
        <v>105389</v>
      </c>
      <c r="C79" t="s">
        <v>1245</v>
      </c>
      <c r="D79" t="s">
        <v>1246</v>
      </c>
      <c r="E79" t="s">
        <v>1247</v>
      </c>
      <c r="F79" t="s">
        <v>1024</v>
      </c>
      <c r="I79" t="s">
        <v>23372</v>
      </c>
      <c r="J79" t="s">
        <v>981</v>
      </c>
      <c r="K79">
        <v>661225</v>
      </c>
      <c r="L79">
        <v>99999</v>
      </c>
      <c r="M79" t="s">
        <v>23373</v>
      </c>
      <c r="N79">
        <v>999999</v>
      </c>
      <c r="O79" t="s">
        <v>23477</v>
      </c>
    </row>
    <row r="80" spans="2:15" hidden="1" x14ac:dyDescent="0.3">
      <c r="B80">
        <v>105392</v>
      </c>
      <c r="C80" t="s">
        <v>1248</v>
      </c>
      <c r="D80" t="s">
        <v>1249</v>
      </c>
      <c r="E80" t="s">
        <v>1250</v>
      </c>
      <c r="F80" t="s">
        <v>1024</v>
      </c>
      <c r="I80" t="s">
        <v>23372</v>
      </c>
      <c r="J80" t="s">
        <v>916</v>
      </c>
      <c r="K80">
        <v>661225</v>
      </c>
      <c r="L80">
        <v>99999</v>
      </c>
      <c r="M80" t="s">
        <v>23373</v>
      </c>
      <c r="N80">
        <v>999999</v>
      </c>
      <c r="O80" t="s">
        <v>918</v>
      </c>
    </row>
    <row r="81" spans="2:15" hidden="1" x14ac:dyDescent="0.3">
      <c r="B81">
        <v>105394</v>
      </c>
      <c r="C81" t="s">
        <v>1251</v>
      </c>
      <c r="D81" t="s">
        <v>1252</v>
      </c>
      <c r="E81" t="s">
        <v>1253</v>
      </c>
      <c r="F81" t="s">
        <v>1024</v>
      </c>
      <c r="I81" t="s">
        <v>23372</v>
      </c>
      <c r="J81" t="s">
        <v>23478</v>
      </c>
      <c r="K81">
        <v>661225</v>
      </c>
      <c r="L81">
        <v>99999</v>
      </c>
      <c r="M81" t="s">
        <v>23373</v>
      </c>
      <c r="N81">
        <v>999999</v>
      </c>
      <c r="O81" t="s">
        <v>23479</v>
      </c>
    </row>
    <row r="82" spans="2:15" hidden="1" x14ac:dyDescent="0.3">
      <c r="B82">
        <v>105396</v>
      </c>
      <c r="C82" t="s">
        <v>1254</v>
      </c>
      <c r="D82" t="s">
        <v>1255</v>
      </c>
      <c r="E82" t="s">
        <v>1256</v>
      </c>
      <c r="F82" t="s">
        <v>1024</v>
      </c>
      <c r="I82" t="s">
        <v>23372</v>
      </c>
      <c r="J82" t="s">
        <v>1004</v>
      </c>
      <c r="K82">
        <v>661225</v>
      </c>
      <c r="L82">
        <v>99999</v>
      </c>
      <c r="M82" t="s">
        <v>23373</v>
      </c>
      <c r="N82">
        <v>999999</v>
      </c>
      <c r="O82" t="s">
        <v>23480</v>
      </c>
    </row>
    <row r="83" spans="2:15" hidden="1" x14ac:dyDescent="0.3">
      <c r="B83">
        <v>105399</v>
      </c>
      <c r="C83" t="s">
        <v>1257</v>
      </c>
      <c r="D83" t="s">
        <v>1258</v>
      </c>
      <c r="E83" t="s">
        <v>1259</v>
      </c>
      <c r="F83" t="s">
        <v>1024</v>
      </c>
      <c r="I83" t="s">
        <v>23372</v>
      </c>
      <c r="J83" t="s">
        <v>23481</v>
      </c>
      <c r="K83">
        <v>661225</v>
      </c>
      <c r="L83">
        <v>99999</v>
      </c>
      <c r="M83" t="s">
        <v>23373</v>
      </c>
      <c r="N83">
        <v>999999</v>
      </c>
      <c r="O83" t="s">
        <v>23482</v>
      </c>
    </row>
    <row r="84" spans="2:15" hidden="1" x14ac:dyDescent="0.3">
      <c r="B84">
        <v>105406</v>
      </c>
      <c r="C84" t="s">
        <v>1260</v>
      </c>
      <c r="D84" t="s">
        <v>1261</v>
      </c>
      <c r="E84" t="s">
        <v>1262</v>
      </c>
      <c r="F84" t="s">
        <v>1024</v>
      </c>
      <c r="I84" t="s">
        <v>23372</v>
      </c>
      <c r="J84" t="s">
        <v>998</v>
      </c>
      <c r="K84">
        <v>661225</v>
      </c>
      <c r="L84">
        <v>99999</v>
      </c>
      <c r="M84" t="s">
        <v>23373</v>
      </c>
      <c r="N84">
        <v>999999</v>
      </c>
      <c r="O84" t="s">
        <v>935</v>
      </c>
    </row>
    <row r="85" spans="2:15" hidden="1" x14ac:dyDescent="0.3">
      <c r="B85">
        <v>105417</v>
      </c>
      <c r="C85" t="s">
        <v>1263</v>
      </c>
      <c r="D85" t="s">
        <v>1264</v>
      </c>
      <c r="E85" t="s">
        <v>1265</v>
      </c>
      <c r="F85" t="s">
        <v>1024</v>
      </c>
      <c r="I85" t="s">
        <v>23372</v>
      </c>
      <c r="J85" t="s">
        <v>23483</v>
      </c>
      <c r="K85">
        <v>661225</v>
      </c>
      <c r="L85">
        <v>99999</v>
      </c>
      <c r="M85" t="s">
        <v>23373</v>
      </c>
      <c r="N85">
        <v>999999</v>
      </c>
      <c r="O85" t="s">
        <v>23484</v>
      </c>
    </row>
    <row r="86" spans="2:15" hidden="1" x14ac:dyDescent="0.3">
      <c r="B86">
        <v>105421</v>
      </c>
      <c r="C86" t="s">
        <v>1266</v>
      </c>
      <c r="D86" t="s">
        <v>1267</v>
      </c>
      <c r="E86" t="s">
        <v>1268</v>
      </c>
      <c r="F86" t="s">
        <v>1024</v>
      </c>
      <c r="I86" t="s">
        <v>23372</v>
      </c>
      <c r="J86" t="s">
        <v>23485</v>
      </c>
      <c r="K86">
        <v>661225</v>
      </c>
      <c r="L86">
        <v>99999</v>
      </c>
      <c r="M86" t="s">
        <v>23373</v>
      </c>
      <c r="N86">
        <v>999999</v>
      </c>
      <c r="O86" t="s">
        <v>23486</v>
      </c>
    </row>
    <row r="87" spans="2:15" hidden="1" x14ac:dyDescent="0.3">
      <c r="B87">
        <v>105431</v>
      </c>
      <c r="C87" t="s">
        <v>1269</v>
      </c>
      <c r="D87" t="s">
        <v>1270</v>
      </c>
      <c r="E87" t="s">
        <v>1271</v>
      </c>
      <c r="F87" t="s">
        <v>1024</v>
      </c>
      <c r="I87" t="s">
        <v>23372</v>
      </c>
      <c r="J87" t="s">
        <v>23487</v>
      </c>
      <c r="K87">
        <v>661225</v>
      </c>
      <c r="L87">
        <v>99999</v>
      </c>
      <c r="M87" t="s">
        <v>23373</v>
      </c>
      <c r="N87">
        <v>999999</v>
      </c>
      <c r="O87" t="s">
        <v>23488</v>
      </c>
    </row>
    <row r="88" spans="2:15" hidden="1" x14ac:dyDescent="0.3">
      <c r="B88">
        <v>105434</v>
      </c>
      <c r="C88" t="s">
        <v>1272</v>
      </c>
      <c r="D88" t="s">
        <v>1273</v>
      </c>
      <c r="E88" t="s">
        <v>1274</v>
      </c>
      <c r="F88" t="s">
        <v>1024</v>
      </c>
      <c r="I88" t="s">
        <v>23372</v>
      </c>
      <c r="J88" t="s">
        <v>23489</v>
      </c>
      <c r="K88">
        <v>661225</v>
      </c>
      <c r="L88">
        <v>99999</v>
      </c>
      <c r="M88" t="s">
        <v>23373</v>
      </c>
      <c r="N88">
        <v>999999</v>
      </c>
      <c r="O88" t="s">
        <v>23490</v>
      </c>
    </row>
    <row r="89" spans="2:15" hidden="1" x14ac:dyDescent="0.3">
      <c r="B89">
        <v>105440</v>
      </c>
      <c r="C89" t="s">
        <v>1275</v>
      </c>
      <c r="D89" t="s">
        <v>1276</v>
      </c>
      <c r="E89" t="s">
        <v>1277</v>
      </c>
      <c r="F89" t="s">
        <v>1024</v>
      </c>
      <c r="I89" t="s">
        <v>23372</v>
      </c>
      <c r="J89" t="s">
        <v>23491</v>
      </c>
      <c r="K89">
        <v>661225</v>
      </c>
      <c r="L89">
        <v>99999</v>
      </c>
      <c r="M89" t="s">
        <v>23373</v>
      </c>
      <c r="N89">
        <v>999999</v>
      </c>
      <c r="O89" t="s">
        <v>23492</v>
      </c>
    </row>
    <row r="90" spans="2:15" hidden="1" x14ac:dyDescent="0.3">
      <c r="B90">
        <v>105449</v>
      </c>
      <c r="C90" t="s">
        <v>1278</v>
      </c>
      <c r="D90" t="s">
        <v>1279</v>
      </c>
      <c r="E90" t="s">
        <v>1280</v>
      </c>
      <c r="F90" t="s">
        <v>1024</v>
      </c>
      <c r="I90" t="s">
        <v>23372</v>
      </c>
      <c r="J90" t="s">
        <v>23493</v>
      </c>
      <c r="K90">
        <v>661225</v>
      </c>
      <c r="L90">
        <v>99999</v>
      </c>
      <c r="M90" t="s">
        <v>23373</v>
      </c>
      <c r="N90">
        <v>999999</v>
      </c>
      <c r="O90" t="s">
        <v>23494</v>
      </c>
    </row>
    <row r="91" spans="2:15" hidden="1" x14ac:dyDescent="0.3">
      <c r="B91">
        <v>105452</v>
      </c>
      <c r="C91" t="s">
        <v>1281</v>
      </c>
      <c r="D91" t="s">
        <v>1282</v>
      </c>
      <c r="E91" t="s">
        <v>1283</v>
      </c>
      <c r="F91" t="s">
        <v>1024</v>
      </c>
      <c r="I91" t="s">
        <v>23372</v>
      </c>
      <c r="J91" t="s">
        <v>23495</v>
      </c>
      <c r="K91">
        <v>661225</v>
      </c>
      <c r="L91">
        <v>99999</v>
      </c>
      <c r="M91" t="s">
        <v>23373</v>
      </c>
      <c r="N91">
        <v>999999</v>
      </c>
      <c r="O91" t="s">
        <v>23496</v>
      </c>
    </row>
    <row r="92" spans="2:15" hidden="1" x14ac:dyDescent="0.3">
      <c r="B92">
        <v>105473</v>
      </c>
      <c r="C92" t="s">
        <v>1284</v>
      </c>
      <c r="D92" t="s">
        <v>1285</v>
      </c>
      <c r="E92" t="s">
        <v>1286</v>
      </c>
      <c r="F92" t="s">
        <v>1024</v>
      </c>
      <c r="I92" t="s">
        <v>23372</v>
      </c>
      <c r="J92" t="s">
        <v>23497</v>
      </c>
      <c r="K92">
        <v>661225</v>
      </c>
      <c r="L92">
        <v>99999</v>
      </c>
      <c r="M92" t="s">
        <v>23373</v>
      </c>
      <c r="N92">
        <v>999999</v>
      </c>
      <c r="O92" t="s">
        <v>23498</v>
      </c>
    </row>
    <row r="93" spans="2:15" hidden="1" x14ac:dyDescent="0.3">
      <c r="B93">
        <v>105475</v>
      </c>
      <c r="C93" t="s">
        <v>1287</v>
      </c>
      <c r="D93" t="s">
        <v>1288</v>
      </c>
      <c r="E93" t="s">
        <v>1289</v>
      </c>
      <c r="F93" t="s">
        <v>1024</v>
      </c>
      <c r="I93" t="s">
        <v>23372</v>
      </c>
      <c r="J93" t="s">
        <v>23499</v>
      </c>
      <c r="K93">
        <v>661225</v>
      </c>
      <c r="L93">
        <v>99999</v>
      </c>
      <c r="M93" t="s">
        <v>23373</v>
      </c>
      <c r="N93">
        <v>999999</v>
      </c>
      <c r="O93" t="s">
        <v>23500</v>
      </c>
    </row>
    <row r="94" spans="2:15" hidden="1" x14ac:dyDescent="0.3">
      <c r="B94">
        <v>105481</v>
      </c>
      <c r="C94" t="s">
        <v>1290</v>
      </c>
      <c r="D94" t="s">
        <v>1291</v>
      </c>
      <c r="E94" t="s">
        <v>1292</v>
      </c>
      <c r="F94" t="s">
        <v>1024</v>
      </c>
      <c r="I94" t="s">
        <v>23372</v>
      </c>
      <c r="J94" t="s">
        <v>23501</v>
      </c>
      <c r="K94">
        <v>661225</v>
      </c>
      <c r="L94">
        <v>99999</v>
      </c>
      <c r="M94" t="s">
        <v>23373</v>
      </c>
      <c r="N94">
        <v>999999</v>
      </c>
      <c r="O94" t="s">
        <v>23502</v>
      </c>
    </row>
    <row r="95" spans="2:15" hidden="1" x14ac:dyDescent="0.3">
      <c r="B95">
        <v>105496</v>
      </c>
      <c r="C95" t="s">
        <v>1293</v>
      </c>
      <c r="D95" t="s">
        <v>1294</v>
      </c>
      <c r="E95" t="s">
        <v>1295</v>
      </c>
      <c r="F95" t="s">
        <v>1024</v>
      </c>
      <c r="I95" t="s">
        <v>23372</v>
      </c>
      <c r="J95" t="s">
        <v>23503</v>
      </c>
      <c r="K95">
        <v>661225</v>
      </c>
      <c r="L95">
        <v>99999</v>
      </c>
      <c r="M95" t="s">
        <v>23373</v>
      </c>
      <c r="N95">
        <v>999999</v>
      </c>
      <c r="O95" t="s">
        <v>23504</v>
      </c>
    </row>
    <row r="96" spans="2:15" hidden="1" x14ac:dyDescent="0.3">
      <c r="B96">
        <v>105501</v>
      </c>
      <c r="C96" t="s">
        <v>1296</v>
      </c>
      <c r="D96" t="s">
        <v>1297</v>
      </c>
      <c r="E96" t="s">
        <v>1298</v>
      </c>
      <c r="F96" t="s">
        <v>1024</v>
      </c>
      <c r="I96" t="s">
        <v>23372</v>
      </c>
      <c r="J96" t="s">
        <v>23505</v>
      </c>
      <c r="K96">
        <v>661225</v>
      </c>
      <c r="L96">
        <v>99999</v>
      </c>
      <c r="M96" t="s">
        <v>23373</v>
      </c>
      <c r="N96">
        <v>999999</v>
      </c>
      <c r="O96" t="s">
        <v>23506</v>
      </c>
    </row>
    <row r="97" spans="2:15" hidden="1" x14ac:dyDescent="0.3">
      <c r="B97">
        <v>105507</v>
      </c>
      <c r="C97" t="s">
        <v>1299</v>
      </c>
      <c r="D97" t="s">
        <v>1300</v>
      </c>
      <c r="E97" t="s">
        <v>1301</v>
      </c>
      <c r="F97" t="s">
        <v>1024</v>
      </c>
      <c r="I97" t="s">
        <v>23372</v>
      </c>
      <c r="J97" t="s">
        <v>23507</v>
      </c>
      <c r="K97">
        <v>661225</v>
      </c>
      <c r="L97">
        <v>99999</v>
      </c>
      <c r="M97" t="s">
        <v>23373</v>
      </c>
      <c r="N97">
        <v>999999</v>
      </c>
      <c r="O97" t="s">
        <v>23508</v>
      </c>
    </row>
    <row r="98" spans="2:15" hidden="1" x14ac:dyDescent="0.3">
      <c r="B98">
        <v>105513</v>
      </c>
      <c r="C98" t="s">
        <v>1302</v>
      </c>
      <c r="D98" t="s">
        <v>1303</v>
      </c>
      <c r="E98" t="s">
        <v>1304</v>
      </c>
      <c r="F98" t="s">
        <v>1024</v>
      </c>
      <c r="I98" t="s">
        <v>23372</v>
      </c>
      <c r="J98" t="s">
        <v>23509</v>
      </c>
      <c r="K98">
        <v>661225</v>
      </c>
      <c r="L98">
        <v>99999</v>
      </c>
      <c r="M98" t="s">
        <v>23373</v>
      </c>
      <c r="N98">
        <v>999999</v>
      </c>
      <c r="O98" t="s">
        <v>23510</v>
      </c>
    </row>
    <row r="99" spans="2:15" hidden="1" x14ac:dyDescent="0.3">
      <c r="B99">
        <v>105521</v>
      </c>
      <c r="C99" t="s">
        <v>1305</v>
      </c>
      <c r="D99" t="s">
        <v>1306</v>
      </c>
      <c r="E99" t="s">
        <v>1307</v>
      </c>
      <c r="F99" t="s">
        <v>1024</v>
      </c>
      <c r="I99" t="s">
        <v>23372</v>
      </c>
      <c r="J99" t="s">
        <v>23511</v>
      </c>
      <c r="K99">
        <v>661225</v>
      </c>
      <c r="L99">
        <v>99999</v>
      </c>
      <c r="M99" t="s">
        <v>23373</v>
      </c>
      <c r="N99">
        <v>999999</v>
      </c>
      <c r="O99" t="s">
        <v>23512</v>
      </c>
    </row>
    <row r="100" spans="2:15" hidden="1" x14ac:dyDescent="0.3">
      <c r="B100">
        <v>105525</v>
      </c>
      <c r="C100" t="s">
        <v>1308</v>
      </c>
      <c r="D100" t="s">
        <v>1309</v>
      </c>
      <c r="E100" t="s">
        <v>1310</v>
      </c>
      <c r="F100" t="s">
        <v>1024</v>
      </c>
      <c r="I100" t="s">
        <v>23372</v>
      </c>
      <c r="J100" t="s">
        <v>23513</v>
      </c>
      <c r="K100">
        <v>661225</v>
      </c>
      <c r="L100">
        <v>99999</v>
      </c>
      <c r="M100" t="s">
        <v>23373</v>
      </c>
      <c r="N100">
        <v>999999</v>
      </c>
      <c r="O100" t="s">
        <v>23514</v>
      </c>
    </row>
    <row r="101" spans="2:15" hidden="1" x14ac:dyDescent="0.3">
      <c r="B101">
        <v>105534</v>
      </c>
      <c r="C101" t="s">
        <v>1311</v>
      </c>
      <c r="D101" t="s">
        <v>1312</v>
      </c>
      <c r="E101" t="s">
        <v>1313</v>
      </c>
      <c r="F101" t="s">
        <v>1024</v>
      </c>
      <c r="I101" t="s">
        <v>23372</v>
      </c>
      <c r="J101" t="s">
        <v>23515</v>
      </c>
      <c r="K101">
        <v>661225</v>
      </c>
      <c r="L101">
        <v>99999</v>
      </c>
      <c r="M101" t="s">
        <v>23373</v>
      </c>
      <c r="N101">
        <v>999999</v>
      </c>
      <c r="O101" t="s">
        <v>23516</v>
      </c>
    </row>
    <row r="102" spans="2:15" hidden="1" x14ac:dyDescent="0.3">
      <c r="B102">
        <v>105535</v>
      </c>
      <c r="C102" t="s">
        <v>1314</v>
      </c>
      <c r="D102" t="s">
        <v>1315</v>
      </c>
      <c r="E102" t="s">
        <v>1316</v>
      </c>
      <c r="F102" t="s">
        <v>1024</v>
      </c>
      <c r="I102" t="s">
        <v>23372</v>
      </c>
      <c r="J102" t="s">
        <v>23517</v>
      </c>
      <c r="K102">
        <v>661225</v>
      </c>
      <c r="L102">
        <v>99999</v>
      </c>
      <c r="M102" t="s">
        <v>23373</v>
      </c>
      <c r="N102">
        <v>999999</v>
      </c>
      <c r="O102" t="s">
        <v>23518</v>
      </c>
    </row>
    <row r="103" spans="2:15" hidden="1" x14ac:dyDescent="0.3">
      <c r="B103">
        <v>105537</v>
      </c>
      <c r="C103" t="s">
        <v>1317</v>
      </c>
      <c r="D103" t="s">
        <v>1318</v>
      </c>
      <c r="E103" t="s">
        <v>1319</v>
      </c>
      <c r="F103" t="s">
        <v>1024</v>
      </c>
      <c r="I103" t="s">
        <v>23372</v>
      </c>
      <c r="J103" t="s">
        <v>23519</v>
      </c>
      <c r="K103">
        <v>661225</v>
      </c>
      <c r="L103">
        <v>99999</v>
      </c>
      <c r="M103" t="s">
        <v>23373</v>
      </c>
      <c r="N103">
        <v>999999</v>
      </c>
      <c r="O103" t="s">
        <v>23520</v>
      </c>
    </row>
    <row r="104" spans="2:15" hidden="1" x14ac:dyDescent="0.3">
      <c r="B104">
        <v>105546</v>
      </c>
      <c r="C104" t="s">
        <v>1320</v>
      </c>
      <c r="D104" t="s">
        <v>1321</v>
      </c>
      <c r="E104" t="s">
        <v>1322</v>
      </c>
      <c r="F104" t="s">
        <v>1024</v>
      </c>
      <c r="I104" t="s">
        <v>23372</v>
      </c>
      <c r="J104" t="s">
        <v>23521</v>
      </c>
      <c r="K104">
        <v>661225</v>
      </c>
      <c r="L104">
        <v>99999</v>
      </c>
      <c r="M104" t="s">
        <v>23373</v>
      </c>
      <c r="N104">
        <v>999999</v>
      </c>
      <c r="O104" t="s">
        <v>23522</v>
      </c>
    </row>
    <row r="105" spans="2:15" hidden="1" x14ac:dyDescent="0.3">
      <c r="B105">
        <v>105551</v>
      </c>
      <c r="C105" t="s">
        <v>1323</v>
      </c>
      <c r="D105" t="s">
        <v>1324</v>
      </c>
      <c r="E105" t="s">
        <v>1325</v>
      </c>
      <c r="F105" t="s">
        <v>1024</v>
      </c>
      <c r="I105" t="s">
        <v>23372</v>
      </c>
      <c r="J105" t="s">
        <v>23523</v>
      </c>
      <c r="K105">
        <v>661225</v>
      </c>
      <c r="L105">
        <v>99999</v>
      </c>
      <c r="M105" t="s">
        <v>23373</v>
      </c>
      <c r="N105">
        <v>999999</v>
      </c>
      <c r="O105" t="s">
        <v>23524</v>
      </c>
    </row>
    <row r="106" spans="2:15" hidden="1" x14ac:dyDescent="0.3">
      <c r="B106">
        <v>105553</v>
      </c>
      <c r="C106" t="s">
        <v>1326</v>
      </c>
      <c r="D106" t="s">
        <v>1327</v>
      </c>
      <c r="E106" t="s">
        <v>1328</v>
      </c>
      <c r="F106" t="s">
        <v>1024</v>
      </c>
      <c r="I106" t="s">
        <v>23372</v>
      </c>
      <c r="J106" t="s">
        <v>23525</v>
      </c>
      <c r="K106">
        <v>661225</v>
      </c>
      <c r="L106">
        <v>99999</v>
      </c>
      <c r="M106" t="s">
        <v>23373</v>
      </c>
      <c r="N106">
        <v>999999</v>
      </c>
      <c r="O106" t="s">
        <v>23526</v>
      </c>
    </row>
    <row r="107" spans="2:15" hidden="1" x14ac:dyDescent="0.3">
      <c r="B107">
        <v>105554</v>
      </c>
      <c r="C107" t="s">
        <v>1329</v>
      </c>
      <c r="D107" t="s">
        <v>1330</v>
      </c>
      <c r="E107" t="s">
        <v>1111</v>
      </c>
      <c r="F107" t="s">
        <v>1024</v>
      </c>
      <c r="I107" t="s">
        <v>23372</v>
      </c>
      <c r="J107" t="s">
        <v>23527</v>
      </c>
      <c r="K107">
        <v>661225</v>
      </c>
      <c r="L107">
        <v>99999</v>
      </c>
      <c r="M107" t="s">
        <v>23373</v>
      </c>
      <c r="N107">
        <v>999999</v>
      </c>
      <c r="O107" t="s">
        <v>23528</v>
      </c>
    </row>
    <row r="108" spans="2:15" hidden="1" x14ac:dyDescent="0.3">
      <c r="B108">
        <v>105556</v>
      </c>
      <c r="C108" t="s">
        <v>1331</v>
      </c>
      <c r="D108" t="s">
        <v>1332</v>
      </c>
      <c r="E108" t="s">
        <v>1333</v>
      </c>
      <c r="F108" t="s">
        <v>1024</v>
      </c>
      <c r="I108" t="s">
        <v>23372</v>
      </c>
      <c r="J108" t="s">
        <v>23529</v>
      </c>
      <c r="K108">
        <v>661225</v>
      </c>
      <c r="L108">
        <v>99999</v>
      </c>
      <c r="M108" t="s">
        <v>23373</v>
      </c>
      <c r="N108">
        <v>999999</v>
      </c>
      <c r="O108" t="s">
        <v>23530</v>
      </c>
    </row>
    <row r="109" spans="2:15" hidden="1" x14ac:dyDescent="0.3">
      <c r="B109">
        <v>105557</v>
      </c>
      <c r="C109" t="s">
        <v>1334</v>
      </c>
      <c r="D109" t="s">
        <v>1335</v>
      </c>
      <c r="E109" t="s">
        <v>1336</v>
      </c>
      <c r="F109" t="s">
        <v>1024</v>
      </c>
      <c r="I109" t="s">
        <v>23372</v>
      </c>
      <c r="J109" t="s">
        <v>23531</v>
      </c>
      <c r="K109">
        <v>661225</v>
      </c>
      <c r="L109">
        <v>99999</v>
      </c>
      <c r="M109" t="s">
        <v>23373</v>
      </c>
      <c r="N109">
        <v>999999</v>
      </c>
      <c r="O109" t="s">
        <v>23532</v>
      </c>
    </row>
    <row r="110" spans="2:15" hidden="1" x14ac:dyDescent="0.3">
      <c r="B110">
        <v>105565</v>
      </c>
      <c r="C110" t="s">
        <v>1337</v>
      </c>
      <c r="D110" t="s">
        <v>1338</v>
      </c>
      <c r="E110" t="s">
        <v>1339</v>
      </c>
      <c r="F110" t="s">
        <v>1024</v>
      </c>
      <c r="I110" t="s">
        <v>23372</v>
      </c>
      <c r="J110" t="s">
        <v>23533</v>
      </c>
      <c r="K110">
        <v>661225</v>
      </c>
      <c r="L110">
        <v>99999</v>
      </c>
      <c r="M110" t="s">
        <v>23373</v>
      </c>
      <c r="N110">
        <v>999999</v>
      </c>
      <c r="O110" t="s">
        <v>23534</v>
      </c>
    </row>
    <row r="111" spans="2:15" hidden="1" x14ac:dyDescent="0.3">
      <c r="B111">
        <v>105570</v>
      </c>
      <c r="C111" t="s">
        <v>1340</v>
      </c>
      <c r="D111" t="s">
        <v>1341</v>
      </c>
      <c r="E111" t="s">
        <v>1342</v>
      </c>
      <c r="F111" t="s">
        <v>1024</v>
      </c>
      <c r="I111" t="s">
        <v>23372</v>
      </c>
      <c r="J111" t="s">
        <v>23535</v>
      </c>
      <c r="K111">
        <v>661225</v>
      </c>
      <c r="L111">
        <v>99999</v>
      </c>
      <c r="M111" t="s">
        <v>23373</v>
      </c>
      <c r="N111">
        <v>999999</v>
      </c>
      <c r="O111" t="s">
        <v>23536</v>
      </c>
    </row>
    <row r="112" spans="2:15" hidden="1" x14ac:dyDescent="0.3">
      <c r="B112">
        <v>105576</v>
      </c>
      <c r="C112" t="s">
        <v>1343</v>
      </c>
      <c r="D112" t="s">
        <v>1344</v>
      </c>
      <c r="E112" t="s">
        <v>1345</v>
      </c>
      <c r="F112" t="s">
        <v>1024</v>
      </c>
      <c r="I112" t="s">
        <v>23372</v>
      </c>
      <c r="J112" t="s">
        <v>23537</v>
      </c>
      <c r="K112">
        <v>661225</v>
      </c>
      <c r="L112">
        <v>99999</v>
      </c>
      <c r="M112" t="s">
        <v>23373</v>
      </c>
      <c r="N112">
        <v>999999</v>
      </c>
      <c r="O112" t="s">
        <v>23538</v>
      </c>
    </row>
    <row r="113" spans="2:15" hidden="1" x14ac:dyDescent="0.3">
      <c r="B113">
        <v>105586</v>
      </c>
      <c r="C113" t="s">
        <v>1346</v>
      </c>
      <c r="D113" t="s">
        <v>1347</v>
      </c>
      <c r="E113" t="s">
        <v>1348</v>
      </c>
      <c r="F113" t="s">
        <v>1024</v>
      </c>
      <c r="I113" t="s">
        <v>23372</v>
      </c>
      <c r="J113" t="s">
        <v>23539</v>
      </c>
      <c r="K113">
        <v>661225</v>
      </c>
      <c r="L113">
        <v>99999</v>
      </c>
      <c r="M113" t="s">
        <v>23373</v>
      </c>
      <c r="N113">
        <v>999999</v>
      </c>
      <c r="O113" t="s">
        <v>23540</v>
      </c>
    </row>
    <row r="114" spans="2:15" hidden="1" x14ac:dyDescent="0.3">
      <c r="B114">
        <v>105587</v>
      </c>
      <c r="C114" t="s">
        <v>1349</v>
      </c>
      <c r="D114" t="s">
        <v>1350</v>
      </c>
      <c r="E114" t="s">
        <v>1351</v>
      </c>
      <c r="F114" t="s">
        <v>1024</v>
      </c>
      <c r="I114" t="s">
        <v>23372</v>
      </c>
      <c r="J114" t="s">
        <v>23541</v>
      </c>
      <c r="K114">
        <v>661225</v>
      </c>
      <c r="L114">
        <v>99999</v>
      </c>
      <c r="M114" t="s">
        <v>23373</v>
      </c>
      <c r="N114">
        <v>999999</v>
      </c>
      <c r="O114" t="s">
        <v>23542</v>
      </c>
    </row>
    <row r="115" spans="2:15" hidden="1" x14ac:dyDescent="0.3">
      <c r="B115">
        <v>105592</v>
      </c>
      <c r="C115" t="s">
        <v>1352</v>
      </c>
      <c r="D115" t="s">
        <v>1353</v>
      </c>
      <c r="E115" t="s">
        <v>1354</v>
      </c>
      <c r="F115" t="s">
        <v>1024</v>
      </c>
      <c r="I115" t="s">
        <v>23372</v>
      </c>
      <c r="J115" t="s">
        <v>23543</v>
      </c>
      <c r="K115">
        <v>661225</v>
      </c>
      <c r="L115">
        <v>99999</v>
      </c>
      <c r="M115" t="s">
        <v>23373</v>
      </c>
      <c r="N115">
        <v>999999</v>
      </c>
      <c r="O115" t="s">
        <v>23544</v>
      </c>
    </row>
    <row r="116" spans="2:15" hidden="1" x14ac:dyDescent="0.3">
      <c r="B116">
        <v>105600</v>
      </c>
      <c r="C116" t="s">
        <v>1355</v>
      </c>
      <c r="D116" t="s">
        <v>1356</v>
      </c>
      <c r="E116" t="s">
        <v>1357</v>
      </c>
      <c r="F116" t="s">
        <v>1024</v>
      </c>
      <c r="I116" t="s">
        <v>23372</v>
      </c>
      <c r="J116" t="s">
        <v>23545</v>
      </c>
      <c r="K116">
        <v>661225</v>
      </c>
      <c r="L116">
        <v>99999</v>
      </c>
      <c r="M116" t="s">
        <v>23373</v>
      </c>
      <c r="N116">
        <v>999999</v>
      </c>
      <c r="O116" t="s">
        <v>23546</v>
      </c>
    </row>
    <row r="117" spans="2:15" hidden="1" x14ac:dyDescent="0.3">
      <c r="B117">
        <v>105602</v>
      </c>
      <c r="C117" t="s">
        <v>1358</v>
      </c>
      <c r="D117" t="s">
        <v>1359</v>
      </c>
      <c r="E117" t="s">
        <v>1360</v>
      </c>
      <c r="F117" t="s">
        <v>1024</v>
      </c>
      <c r="I117" t="s">
        <v>23372</v>
      </c>
      <c r="J117" t="s">
        <v>23547</v>
      </c>
      <c r="K117">
        <v>661225</v>
      </c>
      <c r="L117">
        <v>99999</v>
      </c>
      <c r="M117" t="s">
        <v>23373</v>
      </c>
      <c r="N117">
        <v>999999</v>
      </c>
      <c r="O117" t="s">
        <v>23548</v>
      </c>
    </row>
    <row r="118" spans="2:15" hidden="1" x14ac:dyDescent="0.3">
      <c r="B118">
        <v>105606</v>
      </c>
      <c r="C118" t="s">
        <v>1361</v>
      </c>
      <c r="D118" t="s">
        <v>1362</v>
      </c>
      <c r="E118" t="s">
        <v>1363</v>
      </c>
      <c r="F118" t="s">
        <v>1024</v>
      </c>
      <c r="I118" t="s">
        <v>23372</v>
      </c>
      <c r="J118" t="s">
        <v>23549</v>
      </c>
      <c r="K118">
        <v>661225</v>
      </c>
      <c r="L118">
        <v>99999</v>
      </c>
      <c r="M118" t="s">
        <v>23373</v>
      </c>
      <c r="N118">
        <v>999999</v>
      </c>
      <c r="O118" t="s">
        <v>23550</v>
      </c>
    </row>
    <row r="119" spans="2:15" hidden="1" x14ac:dyDescent="0.3">
      <c r="B119">
        <v>105614</v>
      </c>
      <c r="C119" t="s">
        <v>1364</v>
      </c>
      <c r="D119" t="s">
        <v>1365</v>
      </c>
      <c r="E119" t="s">
        <v>1366</v>
      </c>
      <c r="F119" t="s">
        <v>1024</v>
      </c>
      <c r="I119" t="s">
        <v>23372</v>
      </c>
      <c r="J119" t="s">
        <v>23551</v>
      </c>
      <c r="K119">
        <v>661225</v>
      </c>
      <c r="L119">
        <v>99999</v>
      </c>
      <c r="M119" t="s">
        <v>23373</v>
      </c>
      <c r="N119">
        <v>999999</v>
      </c>
      <c r="O119" t="s">
        <v>23552</v>
      </c>
    </row>
    <row r="120" spans="2:15" hidden="1" x14ac:dyDescent="0.3">
      <c r="B120">
        <v>105615</v>
      </c>
      <c r="C120" t="s">
        <v>1367</v>
      </c>
      <c r="D120" t="s">
        <v>1368</v>
      </c>
      <c r="E120" t="s">
        <v>1369</v>
      </c>
      <c r="F120" t="s">
        <v>1024</v>
      </c>
      <c r="I120" t="s">
        <v>23372</v>
      </c>
      <c r="J120" t="s">
        <v>23553</v>
      </c>
      <c r="K120">
        <v>661225</v>
      </c>
      <c r="L120">
        <v>99999</v>
      </c>
      <c r="M120" t="s">
        <v>23373</v>
      </c>
      <c r="N120">
        <v>999999</v>
      </c>
      <c r="O120" t="s">
        <v>23554</v>
      </c>
    </row>
    <row r="121" spans="2:15" hidden="1" x14ac:dyDescent="0.3">
      <c r="B121">
        <v>105625</v>
      </c>
      <c r="C121" t="s">
        <v>1370</v>
      </c>
      <c r="D121" t="s">
        <v>1371</v>
      </c>
      <c r="E121" t="s">
        <v>1372</v>
      </c>
      <c r="F121" t="s">
        <v>1024</v>
      </c>
      <c r="I121" t="s">
        <v>23372</v>
      </c>
      <c r="J121" t="s">
        <v>23555</v>
      </c>
      <c r="K121">
        <v>661225</v>
      </c>
      <c r="L121">
        <v>99999</v>
      </c>
      <c r="M121" t="s">
        <v>23373</v>
      </c>
      <c r="N121">
        <v>999999</v>
      </c>
      <c r="O121" t="s">
        <v>23556</v>
      </c>
    </row>
    <row r="122" spans="2:15" hidden="1" x14ac:dyDescent="0.3">
      <c r="B122">
        <v>105627</v>
      </c>
      <c r="C122" t="s">
        <v>1373</v>
      </c>
      <c r="D122" t="s">
        <v>1374</v>
      </c>
      <c r="E122" t="s">
        <v>1375</v>
      </c>
      <c r="F122" t="s">
        <v>1024</v>
      </c>
      <c r="I122" t="s">
        <v>23372</v>
      </c>
      <c r="J122" t="s">
        <v>23557</v>
      </c>
      <c r="K122">
        <v>661225</v>
      </c>
      <c r="L122">
        <v>99999</v>
      </c>
      <c r="M122" t="s">
        <v>23373</v>
      </c>
      <c r="N122">
        <v>999999</v>
      </c>
      <c r="O122" t="s">
        <v>23558</v>
      </c>
    </row>
    <row r="123" spans="2:15" hidden="1" x14ac:dyDescent="0.3">
      <c r="B123">
        <v>105636</v>
      </c>
      <c r="C123" t="s">
        <v>1376</v>
      </c>
      <c r="D123" t="s">
        <v>1377</v>
      </c>
      <c r="E123" t="s">
        <v>1378</v>
      </c>
      <c r="F123" t="s">
        <v>1024</v>
      </c>
      <c r="I123" t="s">
        <v>23372</v>
      </c>
      <c r="J123" t="s">
        <v>23559</v>
      </c>
      <c r="K123">
        <v>661225</v>
      </c>
      <c r="L123">
        <v>99999</v>
      </c>
      <c r="M123" t="s">
        <v>23373</v>
      </c>
      <c r="N123">
        <v>999999</v>
      </c>
      <c r="O123" t="s">
        <v>23560</v>
      </c>
    </row>
    <row r="124" spans="2:15" hidden="1" x14ac:dyDescent="0.3">
      <c r="B124">
        <v>105642</v>
      </c>
      <c r="C124" t="s">
        <v>1379</v>
      </c>
      <c r="D124" t="s">
        <v>1380</v>
      </c>
      <c r="E124" t="s">
        <v>1381</v>
      </c>
      <c r="F124" t="s">
        <v>1024</v>
      </c>
      <c r="I124" t="s">
        <v>23372</v>
      </c>
      <c r="J124" t="s">
        <v>23561</v>
      </c>
      <c r="K124">
        <v>661225</v>
      </c>
      <c r="L124">
        <v>99999</v>
      </c>
      <c r="M124" t="s">
        <v>23373</v>
      </c>
      <c r="N124">
        <v>999999</v>
      </c>
      <c r="O124" t="s">
        <v>23562</v>
      </c>
    </row>
    <row r="125" spans="2:15" hidden="1" x14ac:dyDescent="0.3">
      <c r="B125">
        <v>105647</v>
      </c>
      <c r="C125" t="s">
        <v>1382</v>
      </c>
      <c r="D125" t="s">
        <v>1383</v>
      </c>
      <c r="E125" t="s">
        <v>1384</v>
      </c>
      <c r="F125" t="s">
        <v>1024</v>
      </c>
      <c r="I125" t="s">
        <v>23372</v>
      </c>
      <c r="J125" t="s">
        <v>23563</v>
      </c>
      <c r="K125">
        <v>661225</v>
      </c>
      <c r="L125">
        <v>99999</v>
      </c>
      <c r="M125" t="s">
        <v>23373</v>
      </c>
      <c r="N125">
        <v>999999</v>
      </c>
      <c r="O125" t="s">
        <v>23564</v>
      </c>
    </row>
    <row r="126" spans="2:15" hidden="1" x14ac:dyDescent="0.3">
      <c r="B126">
        <v>105655</v>
      </c>
      <c r="C126" t="s">
        <v>1385</v>
      </c>
      <c r="D126" t="s">
        <v>1386</v>
      </c>
      <c r="E126" t="s">
        <v>1387</v>
      </c>
      <c r="F126" t="s">
        <v>1024</v>
      </c>
      <c r="I126" t="s">
        <v>23372</v>
      </c>
      <c r="J126" t="s">
        <v>23565</v>
      </c>
      <c r="K126">
        <v>661225</v>
      </c>
      <c r="L126">
        <v>99999</v>
      </c>
      <c r="M126" t="s">
        <v>23373</v>
      </c>
      <c r="N126">
        <v>999999</v>
      </c>
      <c r="O126" t="s">
        <v>23566</v>
      </c>
    </row>
    <row r="127" spans="2:15" hidden="1" x14ac:dyDescent="0.3">
      <c r="B127">
        <v>105668</v>
      </c>
      <c r="C127" t="s">
        <v>1388</v>
      </c>
      <c r="D127" t="s">
        <v>1389</v>
      </c>
      <c r="E127" t="s">
        <v>1390</v>
      </c>
      <c r="F127" t="s">
        <v>1024</v>
      </c>
      <c r="I127" t="s">
        <v>23372</v>
      </c>
      <c r="J127" t="s">
        <v>23567</v>
      </c>
      <c r="K127">
        <v>661225</v>
      </c>
      <c r="L127">
        <v>99999</v>
      </c>
      <c r="M127" t="s">
        <v>23373</v>
      </c>
      <c r="N127">
        <v>999999</v>
      </c>
      <c r="O127" t="s">
        <v>23568</v>
      </c>
    </row>
    <row r="128" spans="2:15" hidden="1" x14ac:dyDescent="0.3">
      <c r="B128">
        <v>105680</v>
      </c>
      <c r="C128" t="s">
        <v>1391</v>
      </c>
      <c r="D128" t="s">
        <v>1392</v>
      </c>
      <c r="E128" t="s">
        <v>1393</v>
      </c>
      <c r="F128" t="s">
        <v>1024</v>
      </c>
      <c r="I128" t="s">
        <v>23372</v>
      </c>
      <c r="J128" t="s">
        <v>23569</v>
      </c>
      <c r="K128">
        <v>661225</v>
      </c>
      <c r="L128">
        <v>99999</v>
      </c>
      <c r="M128" t="s">
        <v>23373</v>
      </c>
      <c r="N128">
        <v>999999</v>
      </c>
      <c r="O128" t="s">
        <v>23570</v>
      </c>
    </row>
    <row r="129" spans="2:15" hidden="1" x14ac:dyDescent="0.3">
      <c r="B129">
        <v>105682</v>
      </c>
      <c r="C129" t="s">
        <v>1394</v>
      </c>
      <c r="D129" t="s">
        <v>1395</v>
      </c>
      <c r="E129" t="s">
        <v>1396</v>
      </c>
      <c r="F129" t="s">
        <v>1024</v>
      </c>
      <c r="I129" t="s">
        <v>23372</v>
      </c>
      <c r="J129" t="s">
        <v>23571</v>
      </c>
      <c r="K129">
        <v>661225</v>
      </c>
      <c r="L129">
        <v>99999</v>
      </c>
      <c r="M129" t="s">
        <v>23373</v>
      </c>
      <c r="N129">
        <v>999999</v>
      </c>
      <c r="O129" t="s">
        <v>23572</v>
      </c>
    </row>
    <row r="130" spans="2:15" hidden="1" x14ac:dyDescent="0.3">
      <c r="B130">
        <v>105694</v>
      </c>
      <c r="C130" t="s">
        <v>1397</v>
      </c>
      <c r="D130" t="s">
        <v>1398</v>
      </c>
      <c r="E130" t="s">
        <v>1399</v>
      </c>
      <c r="F130" t="s">
        <v>1024</v>
      </c>
      <c r="I130" t="s">
        <v>23372</v>
      </c>
      <c r="J130" t="s">
        <v>23573</v>
      </c>
      <c r="K130">
        <v>661225</v>
      </c>
      <c r="L130">
        <v>99999</v>
      </c>
      <c r="M130" t="s">
        <v>23373</v>
      </c>
      <c r="N130">
        <v>999999</v>
      </c>
      <c r="O130" t="s">
        <v>23574</v>
      </c>
    </row>
    <row r="131" spans="2:15" hidden="1" x14ac:dyDescent="0.3">
      <c r="B131">
        <v>105695</v>
      </c>
      <c r="C131" t="s">
        <v>1400</v>
      </c>
      <c r="D131" t="s">
        <v>1401</v>
      </c>
      <c r="E131" t="s">
        <v>1402</v>
      </c>
      <c r="F131" t="s">
        <v>1024</v>
      </c>
      <c r="I131" t="s">
        <v>23372</v>
      </c>
      <c r="J131" t="s">
        <v>23575</v>
      </c>
      <c r="K131">
        <v>661225</v>
      </c>
      <c r="L131">
        <v>99999</v>
      </c>
      <c r="M131" t="s">
        <v>23373</v>
      </c>
      <c r="N131">
        <v>999999</v>
      </c>
      <c r="O131" t="s">
        <v>23576</v>
      </c>
    </row>
    <row r="132" spans="2:15" hidden="1" x14ac:dyDescent="0.3">
      <c r="B132">
        <v>105697</v>
      </c>
      <c r="C132" t="s">
        <v>1403</v>
      </c>
      <c r="D132" t="s">
        <v>1404</v>
      </c>
      <c r="E132" t="s">
        <v>1405</v>
      </c>
      <c r="F132" t="s">
        <v>1024</v>
      </c>
      <c r="I132" t="s">
        <v>23372</v>
      </c>
      <c r="J132" t="s">
        <v>23577</v>
      </c>
      <c r="K132">
        <v>661225</v>
      </c>
      <c r="L132">
        <v>99999</v>
      </c>
      <c r="M132" t="s">
        <v>23373</v>
      </c>
      <c r="N132">
        <v>999999</v>
      </c>
      <c r="O132" t="s">
        <v>23578</v>
      </c>
    </row>
    <row r="133" spans="2:15" hidden="1" x14ac:dyDescent="0.3">
      <c r="B133">
        <v>105703</v>
      </c>
      <c r="C133" t="s">
        <v>1406</v>
      </c>
      <c r="D133" t="s">
        <v>1407</v>
      </c>
      <c r="E133" t="s">
        <v>1408</v>
      </c>
      <c r="F133" t="s">
        <v>1024</v>
      </c>
      <c r="I133" t="s">
        <v>23372</v>
      </c>
      <c r="J133" t="s">
        <v>23579</v>
      </c>
      <c r="K133">
        <v>661225</v>
      </c>
      <c r="L133">
        <v>99999</v>
      </c>
      <c r="M133" t="s">
        <v>23373</v>
      </c>
      <c r="N133">
        <v>999999</v>
      </c>
      <c r="O133" t="s">
        <v>23580</v>
      </c>
    </row>
    <row r="134" spans="2:15" hidden="1" x14ac:dyDescent="0.3">
      <c r="B134">
        <v>105705</v>
      </c>
      <c r="C134" t="s">
        <v>1409</v>
      </c>
      <c r="D134" t="s">
        <v>1410</v>
      </c>
      <c r="E134" t="s">
        <v>1411</v>
      </c>
      <c r="F134" t="s">
        <v>1024</v>
      </c>
      <c r="I134" t="s">
        <v>23372</v>
      </c>
      <c r="J134" t="s">
        <v>23581</v>
      </c>
      <c r="K134">
        <v>661225</v>
      </c>
      <c r="L134">
        <v>99999</v>
      </c>
      <c r="M134" t="s">
        <v>23373</v>
      </c>
      <c r="N134">
        <v>999999</v>
      </c>
      <c r="O134" t="s">
        <v>23582</v>
      </c>
    </row>
    <row r="135" spans="2:15" hidden="1" x14ac:dyDescent="0.3">
      <c r="B135">
        <v>105725</v>
      </c>
      <c r="C135" t="s">
        <v>1412</v>
      </c>
      <c r="D135" t="s">
        <v>1413</v>
      </c>
      <c r="E135" t="s">
        <v>1414</v>
      </c>
      <c r="F135" t="s">
        <v>1024</v>
      </c>
      <c r="I135" t="s">
        <v>23372</v>
      </c>
      <c r="J135" t="s">
        <v>23583</v>
      </c>
      <c r="K135">
        <v>661225</v>
      </c>
      <c r="L135">
        <v>99999</v>
      </c>
      <c r="M135" t="s">
        <v>23373</v>
      </c>
      <c r="N135">
        <v>999999</v>
      </c>
      <c r="O135" t="s">
        <v>23584</v>
      </c>
    </row>
    <row r="136" spans="2:15" hidden="1" x14ac:dyDescent="0.3">
      <c r="B136">
        <v>105749</v>
      </c>
      <c r="C136" t="s">
        <v>1415</v>
      </c>
      <c r="D136" t="s">
        <v>1416</v>
      </c>
      <c r="E136" t="s">
        <v>1417</v>
      </c>
      <c r="F136" t="s">
        <v>1024</v>
      </c>
      <c r="I136" t="s">
        <v>23372</v>
      </c>
      <c r="J136" t="s">
        <v>23585</v>
      </c>
      <c r="K136">
        <v>661225</v>
      </c>
      <c r="L136">
        <v>99999</v>
      </c>
      <c r="M136" t="s">
        <v>23373</v>
      </c>
      <c r="N136">
        <v>999999</v>
      </c>
      <c r="O136" t="s">
        <v>23586</v>
      </c>
    </row>
    <row r="137" spans="2:15" hidden="1" x14ac:dyDescent="0.3">
      <c r="B137">
        <v>105750</v>
      </c>
      <c r="C137" t="s">
        <v>1418</v>
      </c>
      <c r="D137" t="s">
        <v>1419</v>
      </c>
      <c r="E137" t="s">
        <v>1420</v>
      </c>
      <c r="F137" t="s">
        <v>1024</v>
      </c>
      <c r="I137" t="s">
        <v>23372</v>
      </c>
      <c r="J137" t="s">
        <v>23587</v>
      </c>
      <c r="K137">
        <v>661225</v>
      </c>
      <c r="L137">
        <v>99999</v>
      </c>
      <c r="M137" t="s">
        <v>23373</v>
      </c>
      <c r="N137">
        <v>999999</v>
      </c>
      <c r="O137" t="s">
        <v>23588</v>
      </c>
    </row>
    <row r="138" spans="2:15" hidden="1" x14ac:dyDescent="0.3">
      <c r="B138">
        <v>105760</v>
      </c>
      <c r="C138" t="s">
        <v>1421</v>
      </c>
      <c r="D138" t="s">
        <v>1422</v>
      </c>
      <c r="E138" t="s">
        <v>1423</v>
      </c>
      <c r="F138" t="s">
        <v>1024</v>
      </c>
      <c r="I138" t="s">
        <v>23372</v>
      </c>
      <c r="J138" t="s">
        <v>23589</v>
      </c>
      <c r="K138">
        <v>661225</v>
      </c>
      <c r="L138">
        <v>99999</v>
      </c>
      <c r="M138" t="s">
        <v>23373</v>
      </c>
      <c r="N138">
        <v>999999</v>
      </c>
      <c r="O138" t="s">
        <v>23590</v>
      </c>
    </row>
    <row r="139" spans="2:15" hidden="1" x14ac:dyDescent="0.3">
      <c r="B139">
        <v>105765</v>
      </c>
      <c r="C139" t="s">
        <v>1424</v>
      </c>
      <c r="D139" t="s">
        <v>1425</v>
      </c>
      <c r="E139" t="s">
        <v>1426</v>
      </c>
      <c r="F139" t="s">
        <v>1024</v>
      </c>
      <c r="I139" t="s">
        <v>23372</v>
      </c>
      <c r="J139" t="s">
        <v>23591</v>
      </c>
      <c r="K139">
        <v>661225</v>
      </c>
      <c r="L139">
        <v>99999</v>
      </c>
      <c r="M139" t="s">
        <v>23373</v>
      </c>
      <c r="N139">
        <v>999999</v>
      </c>
      <c r="O139" t="s">
        <v>23592</v>
      </c>
    </row>
    <row r="140" spans="2:15" hidden="1" x14ac:dyDescent="0.3">
      <c r="B140">
        <v>105769</v>
      </c>
      <c r="C140" t="s">
        <v>1427</v>
      </c>
      <c r="D140" t="s">
        <v>1428</v>
      </c>
      <c r="E140" t="s">
        <v>1111</v>
      </c>
      <c r="F140" t="s">
        <v>1024</v>
      </c>
      <c r="I140" t="s">
        <v>23372</v>
      </c>
      <c r="J140" t="s">
        <v>23593</v>
      </c>
      <c r="K140">
        <v>661225</v>
      </c>
      <c r="L140">
        <v>99999</v>
      </c>
      <c r="M140" t="s">
        <v>23373</v>
      </c>
      <c r="N140">
        <v>999999</v>
      </c>
      <c r="O140" t="s">
        <v>23594</v>
      </c>
    </row>
    <row r="141" spans="2:15" hidden="1" x14ac:dyDescent="0.3">
      <c r="B141">
        <v>105770</v>
      </c>
      <c r="C141" t="s">
        <v>1429</v>
      </c>
      <c r="D141" t="s">
        <v>1430</v>
      </c>
      <c r="E141" t="s">
        <v>1431</v>
      </c>
      <c r="F141" t="s">
        <v>1024</v>
      </c>
      <c r="I141" t="s">
        <v>23372</v>
      </c>
      <c r="J141" t="s">
        <v>23595</v>
      </c>
      <c r="K141">
        <v>661225</v>
      </c>
      <c r="L141">
        <v>99999</v>
      </c>
      <c r="M141" t="s">
        <v>23373</v>
      </c>
      <c r="N141">
        <v>999999</v>
      </c>
      <c r="O141" t="s">
        <v>23596</v>
      </c>
    </row>
    <row r="142" spans="2:15" hidden="1" x14ac:dyDescent="0.3">
      <c r="B142">
        <v>105772</v>
      </c>
      <c r="C142" t="s">
        <v>1432</v>
      </c>
      <c r="D142" t="s">
        <v>1433</v>
      </c>
      <c r="E142" t="s">
        <v>1434</v>
      </c>
      <c r="F142" t="s">
        <v>1024</v>
      </c>
      <c r="I142" t="s">
        <v>23372</v>
      </c>
      <c r="J142" t="s">
        <v>23597</v>
      </c>
      <c r="K142">
        <v>661225</v>
      </c>
      <c r="L142">
        <v>99999</v>
      </c>
      <c r="M142" t="s">
        <v>23373</v>
      </c>
      <c r="N142">
        <v>999999</v>
      </c>
      <c r="O142" t="s">
        <v>23598</v>
      </c>
    </row>
    <row r="143" spans="2:15" hidden="1" x14ac:dyDescent="0.3">
      <c r="B143">
        <v>105779</v>
      </c>
      <c r="C143" t="s">
        <v>1435</v>
      </c>
      <c r="D143" t="s">
        <v>1436</v>
      </c>
      <c r="E143" t="s">
        <v>1437</v>
      </c>
      <c r="F143" t="s">
        <v>1024</v>
      </c>
      <c r="I143" t="s">
        <v>23372</v>
      </c>
      <c r="J143" t="s">
        <v>23433</v>
      </c>
      <c r="K143">
        <v>661225</v>
      </c>
      <c r="L143">
        <v>99999</v>
      </c>
      <c r="M143" t="s">
        <v>23373</v>
      </c>
      <c r="N143">
        <v>999999</v>
      </c>
      <c r="O143" t="s">
        <v>23599</v>
      </c>
    </row>
    <row r="144" spans="2:15" hidden="1" x14ac:dyDescent="0.3">
      <c r="B144">
        <v>105780</v>
      </c>
      <c r="C144" t="s">
        <v>1438</v>
      </c>
      <c r="D144" t="s">
        <v>1439</v>
      </c>
      <c r="E144" t="s">
        <v>1440</v>
      </c>
      <c r="F144" t="s">
        <v>1024</v>
      </c>
      <c r="I144" t="s">
        <v>23372</v>
      </c>
      <c r="J144" t="s">
        <v>23600</v>
      </c>
      <c r="K144">
        <v>661225</v>
      </c>
      <c r="L144">
        <v>99999</v>
      </c>
      <c r="M144" t="s">
        <v>23373</v>
      </c>
      <c r="N144">
        <v>999999</v>
      </c>
      <c r="O144" t="s">
        <v>23601</v>
      </c>
    </row>
    <row r="145" spans="2:6" hidden="1" x14ac:dyDescent="0.3">
      <c r="B145">
        <v>105796</v>
      </c>
      <c r="C145" t="s">
        <v>1441</v>
      </c>
      <c r="D145" t="s">
        <v>1442</v>
      </c>
      <c r="E145" t="s">
        <v>1443</v>
      </c>
      <c r="F145" t="s">
        <v>1024</v>
      </c>
    </row>
    <row r="146" spans="2:6" hidden="1" x14ac:dyDescent="0.3">
      <c r="B146">
        <v>105804</v>
      </c>
      <c r="C146" t="s">
        <v>1444</v>
      </c>
      <c r="D146" t="s">
        <v>1445</v>
      </c>
      <c r="E146" t="s">
        <v>1446</v>
      </c>
      <c r="F146" t="s">
        <v>1024</v>
      </c>
    </row>
    <row r="147" spans="2:6" hidden="1" x14ac:dyDescent="0.3">
      <c r="B147">
        <v>105805</v>
      </c>
      <c r="C147" t="s">
        <v>1447</v>
      </c>
      <c r="D147" t="s">
        <v>1448</v>
      </c>
      <c r="E147" t="s">
        <v>1449</v>
      </c>
      <c r="F147" t="s">
        <v>1024</v>
      </c>
    </row>
    <row r="148" spans="2:6" hidden="1" x14ac:dyDescent="0.3">
      <c r="B148">
        <v>105809</v>
      </c>
      <c r="C148" t="s">
        <v>1450</v>
      </c>
      <c r="D148" t="s">
        <v>1451</v>
      </c>
      <c r="E148" t="s">
        <v>1452</v>
      </c>
      <c r="F148" t="s">
        <v>1024</v>
      </c>
    </row>
    <row r="149" spans="2:6" hidden="1" x14ac:dyDescent="0.3">
      <c r="B149">
        <v>105817</v>
      </c>
      <c r="C149" t="s">
        <v>1453</v>
      </c>
      <c r="D149" t="s">
        <v>1454</v>
      </c>
      <c r="E149" t="s">
        <v>1455</v>
      </c>
      <c r="F149" t="s">
        <v>1024</v>
      </c>
    </row>
    <row r="150" spans="2:6" hidden="1" x14ac:dyDescent="0.3">
      <c r="B150">
        <v>105828</v>
      </c>
      <c r="C150" t="s">
        <v>1456</v>
      </c>
      <c r="D150" t="s">
        <v>1457</v>
      </c>
      <c r="E150" t="s">
        <v>1458</v>
      </c>
      <c r="F150" t="s">
        <v>1024</v>
      </c>
    </row>
    <row r="151" spans="2:6" hidden="1" x14ac:dyDescent="0.3">
      <c r="B151">
        <v>105835</v>
      </c>
      <c r="C151" t="s">
        <v>1459</v>
      </c>
      <c r="D151" t="s">
        <v>1460</v>
      </c>
      <c r="E151" t="s">
        <v>1461</v>
      </c>
      <c r="F151" t="s">
        <v>1024</v>
      </c>
    </row>
    <row r="152" spans="2:6" hidden="1" x14ac:dyDescent="0.3">
      <c r="B152">
        <v>105837</v>
      </c>
      <c r="C152" t="s">
        <v>1462</v>
      </c>
      <c r="D152" t="s">
        <v>1463</v>
      </c>
      <c r="E152" t="s">
        <v>1464</v>
      </c>
      <c r="F152" t="s">
        <v>1024</v>
      </c>
    </row>
    <row r="153" spans="2:6" hidden="1" x14ac:dyDescent="0.3">
      <c r="B153">
        <v>105843</v>
      </c>
      <c r="C153" t="s">
        <v>1465</v>
      </c>
      <c r="D153" t="s">
        <v>1466</v>
      </c>
      <c r="E153" t="s">
        <v>1467</v>
      </c>
      <c r="F153" t="s">
        <v>1024</v>
      </c>
    </row>
    <row r="154" spans="2:6" hidden="1" x14ac:dyDescent="0.3">
      <c r="B154">
        <v>105848</v>
      </c>
      <c r="C154" t="s">
        <v>1468</v>
      </c>
      <c r="D154" t="s">
        <v>1469</v>
      </c>
      <c r="E154" t="s">
        <v>1470</v>
      </c>
      <c r="F154" t="s">
        <v>1024</v>
      </c>
    </row>
    <row r="155" spans="2:6" hidden="1" x14ac:dyDescent="0.3">
      <c r="B155">
        <v>105849</v>
      </c>
      <c r="C155" t="s">
        <v>1471</v>
      </c>
      <c r="D155" t="s">
        <v>1472</v>
      </c>
      <c r="E155" t="s">
        <v>1473</v>
      </c>
      <c r="F155" t="s">
        <v>1024</v>
      </c>
    </row>
    <row r="156" spans="2:6" hidden="1" x14ac:dyDescent="0.3">
      <c r="B156">
        <v>105850</v>
      </c>
      <c r="C156" t="s">
        <v>1474</v>
      </c>
      <c r="D156" t="s">
        <v>1475</v>
      </c>
      <c r="E156" t="s">
        <v>1476</v>
      </c>
      <c r="F156" t="s">
        <v>1024</v>
      </c>
    </row>
    <row r="157" spans="2:6" hidden="1" x14ac:dyDescent="0.3">
      <c r="B157">
        <v>105856</v>
      </c>
      <c r="C157" t="s">
        <v>1477</v>
      </c>
      <c r="D157" t="s">
        <v>1478</v>
      </c>
      <c r="E157" t="s">
        <v>1479</v>
      </c>
      <c r="F157" t="s">
        <v>1024</v>
      </c>
    </row>
    <row r="158" spans="2:6" hidden="1" x14ac:dyDescent="0.3">
      <c r="B158">
        <v>105864</v>
      </c>
      <c r="C158" t="s">
        <v>1480</v>
      </c>
      <c r="D158" t="s">
        <v>1481</v>
      </c>
      <c r="E158" t="s">
        <v>1482</v>
      </c>
      <c r="F158" t="s">
        <v>1024</v>
      </c>
    </row>
    <row r="159" spans="2:6" hidden="1" x14ac:dyDescent="0.3">
      <c r="B159">
        <v>105874</v>
      </c>
      <c r="C159" t="s">
        <v>1483</v>
      </c>
      <c r="D159" t="s">
        <v>1484</v>
      </c>
      <c r="E159" t="s">
        <v>1485</v>
      </c>
      <c r="F159" t="s">
        <v>1024</v>
      </c>
    </row>
    <row r="160" spans="2:6" hidden="1" x14ac:dyDescent="0.3">
      <c r="B160">
        <v>105877</v>
      </c>
      <c r="C160" t="s">
        <v>1486</v>
      </c>
      <c r="D160" t="s">
        <v>1487</v>
      </c>
      <c r="E160" t="s">
        <v>1488</v>
      </c>
      <c r="F160" t="s">
        <v>1024</v>
      </c>
    </row>
    <row r="161" spans="2:6" hidden="1" x14ac:dyDescent="0.3">
      <c r="B161">
        <v>105881</v>
      </c>
      <c r="C161" t="s">
        <v>1489</v>
      </c>
      <c r="D161" t="s">
        <v>1490</v>
      </c>
      <c r="E161" t="s">
        <v>1491</v>
      </c>
      <c r="F161" t="s">
        <v>1024</v>
      </c>
    </row>
    <row r="162" spans="2:6" hidden="1" x14ac:dyDescent="0.3">
      <c r="B162">
        <v>105887</v>
      </c>
      <c r="C162" t="s">
        <v>1492</v>
      </c>
      <c r="D162" t="s">
        <v>1493</v>
      </c>
      <c r="E162" t="s">
        <v>1494</v>
      </c>
      <c r="F162" t="s">
        <v>1024</v>
      </c>
    </row>
    <row r="163" spans="2:6" hidden="1" x14ac:dyDescent="0.3">
      <c r="B163">
        <v>105893</v>
      </c>
      <c r="C163" t="s">
        <v>1495</v>
      </c>
      <c r="D163" t="s">
        <v>1496</v>
      </c>
      <c r="E163" t="s">
        <v>1497</v>
      </c>
      <c r="F163" t="s">
        <v>1024</v>
      </c>
    </row>
    <row r="164" spans="2:6" hidden="1" x14ac:dyDescent="0.3">
      <c r="B164">
        <v>105894</v>
      </c>
      <c r="C164" t="s">
        <v>1498</v>
      </c>
      <c r="D164" t="s">
        <v>1499</v>
      </c>
      <c r="E164" t="s">
        <v>1500</v>
      </c>
      <c r="F164" t="s">
        <v>1024</v>
      </c>
    </row>
    <row r="165" spans="2:6" hidden="1" x14ac:dyDescent="0.3">
      <c r="B165">
        <v>105895</v>
      </c>
      <c r="C165" t="s">
        <v>1501</v>
      </c>
      <c r="D165" t="s">
        <v>1502</v>
      </c>
      <c r="E165" t="s">
        <v>1111</v>
      </c>
      <c r="F165" t="s">
        <v>1024</v>
      </c>
    </row>
    <row r="166" spans="2:6" hidden="1" x14ac:dyDescent="0.3">
      <c r="B166">
        <v>105910</v>
      </c>
      <c r="C166" t="s">
        <v>1503</v>
      </c>
      <c r="D166" t="s">
        <v>1504</v>
      </c>
      <c r="E166" t="s">
        <v>1505</v>
      </c>
      <c r="F166" t="s">
        <v>1024</v>
      </c>
    </row>
    <row r="167" spans="2:6" hidden="1" x14ac:dyDescent="0.3">
      <c r="B167">
        <v>105915</v>
      </c>
      <c r="C167" t="s">
        <v>1506</v>
      </c>
      <c r="D167" t="s">
        <v>1507</v>
      </c>
      <c r="E167" t="s">
        <v>1508</v>
      </c>
      <c r="F167" t="s">
        <v>1024</v>
      </c>
    </row>
    <row r="168" spans="2:6" hidden="1" x14ac:dyDescent="0.3">
      <c r="B168">
        <v>105922</v>
      </c>
      <c r="C168" t="s">
        <v>1509</v>
      </c>
      <c r="D168" t="s">
        <v>1510</v>
      </c>
      <c r="E168" t="s">
        <v>1511</v>
      </c>
      <c r="F168" t="s">
        <v>1024</v>
      </c>
    </row>
    <row r="169" spans="2:6" hidden="1" x14ac:dyDescent="0.3">
      <c r="B169">
        <v>105930</v>
      </c>
      <c r="C169" t="s">
        <v>1512</v>
      </c>
      <c r="D169" t="s">
        <v>1513</v>
      </c>
      <c r="E169" t="s">
        <v>24024</v>
      </c>
      <c r="F169" t="s">
        <v>1024</v>
      </c>
    </row>
    <row r="170" spans="2:6" hidden="1" x14ac:dyDescent="0.3">
      <c r="B170">
        <v>105931</v>
      </c>
      <c r="C170" t="s">
        <v>1447</v>
      </c>
      <c r="D170" t="s">
        <v>1448</v>
      </c>
      <c r="E170" t="s">
        <v>1514</v>
      </c>
      <c r="F170" t="s">
        <v>1024</v>
      </c>
    </row>
    <row r="171" spans="2:6" hidden="1" x14ac:dyDescent="0.3">
      <c r="B171">
        <v>105945</v>
      </c>
      <c r="C171" t="s">
        <v>1515</v>
      </c>
      <c r="D171" t="s">
        <v>1516</v>
      </c>
      <c r="E171" t="s">
        <v>1517</v>
      </c>
      <c r="F171" t="s">
        <v>1024</v>
      </c>
    </row>
    <row r="172" spans="2:6" hidden="1" x14ac:dyDescent="0.3">
      <c r="B172">
        <v>105946</v>
      </c>
      <c r="C172" t="s">
        <v>1518</v>
      </c>
      <c r="D172" t="s">
        <v>1519</v>
      </c>
      <c r="E172" t="s">
        <v>1520</v>
      </c>
      <c r="F172" t="s">
        <v>1024</v>
      </c>
    </row>
    <row r="173" spans="2:6" hidden="1" x14ac:dyDescent="0.3">
      <c r="B173">
        <v>105948</v>
      </c>
      <c r="C173" t="s">
        <v>1521</v>
      </c>
      <c r="D173" t="s">
        <v>1522</v>
      </c>
      <c r="E173" t="s">
        <v>1523</v>
      </c>
      <c r="F173" t="s">
        <v>1024</v>
      </c>
    </row>
    <row r="174" spans="2:6" hidden="1" x14ac:dyDescent="0.3">
      <c r="B174">
        <v>105959</v>
      </c>
      <c r="C174" t="s">
        <v>1524</v>
      </c>
      <c r="D174" t="s">
        <v>1525</v>
      </c>
      <c r="E174" t="s">
        <v>1526</v>
      </c>
      <c r="F174" t="s">
        <v>1024</v>
      </c>
    </row>
    <row r="175" spans="2:6" hidden="1" x14ac:dyDescent="0.3">
      <c r="B175">
        <v>105963</v>
      </c>
      <c r="C175" t="s">
        <v>1527</v>
      </c>
      <c r="D175" t="s">
        <v>1528</v>
      </c>
      <c r="E175" t="s">
        <v>1529</v>
      </c>
      <c r="F175" t="s">
        <v>1024</v>
      </c>
    </row>
    <row r="176" spans="2:6" hidden="1" x14ac:dyDescent="0.3">
      <c r="B176">
        <v>105968</v>
      </c>
      <c r="C176" t="s">
        <v>1530</v>
      </c>
      <c r="D176" t="s">
        <v>1531</v>
      </c>
      <c r="E176" t="s">
        <v>1532</v>
      </c>
      <c r="F176" t="s">
        <v>1024</v>
      </c>
    </row>
    <row r="177" spans="2:6" hidden="1" x14ac:dyDescent="0.3">
      <c r="B177">
        <v>105973</v>
      </c>
      <c r="C177" t="s">
        <v>1533</v>
      </c>
      <c r="D177" t="s">
        <v>1534</v>
      </c>
      <c r="E177" t="s">
        <v>1535</v>
      </c>
      <c r="F177" t="s">
        <v>1024</v>
      </c>
    </row>
    <row r="178" spans="2:6" hidden="1" x14ac:dyDescent="0.3">
      <c r="B178">
        <v>105991</v>
      </c>
      <c r="C178" t="s">
        <v>1536</v>
      </c>
      <c r="D178" t="s">
        <v>1537</v>
      </c>
      <c r="E178" t="s">
        <v>208</v>
      </c>
      <c r="F178" t="s">
        <v>1024</v>
      </c>
    </row>
    <row r="179" spans="2:6" hidden="1" x14ac:dyDescent="0.3">
      <c r="B179">
        <v>105994</v>
      </c>
      <c r="C179" t="s">
        <v>1538</v>
      </c>
      <c r="D179" t="s">
        <v>1539</v>
      </c>
      <c r="E179" t="s">
        <v>1540</v>
      </c>
      <c r="F179" t="s">
        <v>1024</v>
      </c>
    </row>
    <row r="180" spans="2:6" hidden="1" x14ac:dyDescent="0.3">
      <c r="B180">
        <v>105999</v>
      </c>
      <c r="C180" t="s">
        <v>1541</v>
      </c>
      <c r="D180" t="s">
        <v>1542</v>
      </c>
      <c r="E180" t="s">
        <v>1543</v>
      </c>
      <c r="F180" t="s">
        <v>1024</v>
      </c>
    </row>
    <row r="181" spans="2:6" hidden="1" x14ac:dyDescent="0.3">
      <c r="B181">
        <v>106004</v>
      </c>
      <c r="C181" t="s">
        <v>1544</v>
      </c>
      <c r="D181" t="s">
        <v>1545</v>
      </c>
      <c r="E181" t="s">
        <v>1546</v>
      </c>
      <c r="F181" t="s">
        <v>1024</v>
      </c>
    </row>
    <row r="182" spans="2:6" hidden="1" x14ac:dyDescent="0.3">
      <c r="B182">
        <v>106010</v>
      </c>
      <c r="C182" t="s">
        <v>1547</v>
      </c>
      <c r="D182" t="s">
        <v>1548</v>
      </c>
      <c r="E182" t="s">
        <v>1549</v>
      </c>
      <c r="F182" t="s">
        <v>1024</v>
      </c>
    </row>
    <row r="183" spans="2:6" hidden="1" x14ac:dyDescent="0.3">
      <c r="B183">
        <v>106011</v>
      </c>
      <c r="C183" t="s">
        <v>1550</v>
      </c>
      <c r="D183" t="s">
        <v>1551</v>
      </c>
      <c r="E183" t="s">
        <v>1552</v>
      </c>
      <c r="F183" t="s">
        <v>1024</v>
      </c>
    </row>
    <row r="184" spans="2:6" hidden="1" x14ac:dyDescent="0.3">
      <c r="B184">
        <v>106029</v>
      </c>
      <c r="C184" t="s">
        <v>1553</v>
      </c>
      <c r="D184" t="s">
        <v>1554</v>
      </c>
      <c r="E184" t="s">
        <v>1555</v>
      </c>
      <c r="F184" t="s">
        <v>1024</v>
      </c>
    </row>
    <row r="185" spans="2:6" hidden="1" x14ac:dyDescent="0.3">
      <c r="B185">
        <v>106055</v>
      </c>
      <c r="C185" t="s">
        <v>1556</v>
      </c>
      <c r="D185" t="s">
        <v>1557</v>
      </c>
      <c r="E185" t="s">
        <v>1558</v>
      </c>
      <c r="F185" t="s">
        <v>1024</v>
      </c>
    </row>
    <row r="186" spans="2:6" hidden="1" x14ac:dyDescent="0.3">
      <c r="B186">
        <v>106060</v>
      </c>
      <c r="C186" t="s">
        <v>1559</v>
      </c>
      <c r="D186" t="s">
        <v>1560</v>
      </c>
      <c r="E186" t="s">
        <v>1561</v>
      </c>
      <c r="F186" t="s">
        <v>1024</v>
      </c>
    </row>
    <row r="187" spans="2:6" hidden="1" x14ac:dyDescent="0.3">
      <c r="B187">
        <v>106069</v>
      </c>
      <c r="C187" t="s">
        <v>1562</v>
      </c>
      <c r="D187" t="s">
        <v>1563</v>
      </c>
      <c r="E187" t="s">
        <v>1564</v>
      </c>
      <c r="F187" t="s">
        <v>1024</v>
      </c>
    </row>
    <row r="188" spans="2:6" hidden="1" x14ac:dyDescent="0.3">
      <c r="B188">
        <v>106094</v>
      </c>
      <c r="C188" t="s">
        <v>1565</v>
      </c>
      <c r="D188" t="s">
        <v>1566</v>
      </c>
      <c r="E188" t="s">
        <v>1567</v>
      </c>
      <c r="F188" t="s">
        <v>1024</v>
      </c>
    </row>
    <row r="189" spans="2:6" hidden="1" x14ac:dyDescent="0.3">
      <c r="B189">
        <v>106095</v>
      </c>
      <c r="C189" t="s">
        <v>1568</v>
      </c>
      <c r="D189" t="s">
        <v>1569</v>
      </c>
      <c r="E189" t="s">
        <v>1570</v>
      </c>
      <c r="F189" t="s">
        <v>1024</v>
      </c>
    </row>
    <row r="190" spans="2:6" hidden="1" x14ac:dyDescent="0.3">
      <c r="B190">
        <v>106098</v>
      </c>
      <c r="C190" t="s">
        <v>1571</v>
      </c>
      <c r="D190" t="s">
        <v>1572</v>
      </c>
      <c r="E190" t="s">
        <v>1573</v>
      </c>
      <c r="F190" t="s">
        <v>1024</v>
      </c>
    </row>
    <row r="191" spans="2:6" hidden="1" x14ac:dyDescent="0.3">
      <c r="B191">
        <v>106105</v>
      </c>
      <c r="C191" t="s">
        <v>1574</v>
      </c>
      <c r="D191" t="s">
        <v>1575</v>
      </c>
      <c r="E191" t="s">
        <v>1576</v>
      </c>
      <c r="F191" t="s">
        <v>1024</v>
      </c>
    </row>
    <row r="192" spans="2:6" hidden="1" x14ac:dyDescent="0.3">
      <c r="B192">
        <v>106107</v>
      </c>
      <c r="C192" t="s">
        <v>1577</v>
      </c>
      <c r="D192" t="s">
        <v>1578</v>
      </c>
      <c r="E192" t="s">
        <v>1579</v>
      </c>
      <c r="F192" t="s">
        <v>1024</v>
      </c>
    </row>
    <row r="193" spans="2:6" hidden="1" x14ac:dyDescent="0.3">
      <c r="B193">
        <v>106109</v>
      </c>
      <c r="C193" t="s">
        <v>1580</v>
      </c>
      <c r="D193" t="s">
        <v>1581</v>
      </c>
      <c r="E193" t="s">
        <v>1582</v>
      </c>
      <c r="F193" t="s">
        <v>1024</v>
      </c>
    </row>
    <row r="194" spans="2:6" hidden="1" x14ac:dyDescent="0.3">
      <c r="B194">
        <v>106112</v>
      </c>
      <c r="C194" t="s">
        <v>1583</v>
      </c>
      <c r="D194" t="s">
        <v>1584</v>
      </c>
      <c r="E194" t="s">
        <v>21</v>
      </c>
      <c r="F194" t="s">
        <v>1024</v>
      </c>
    </row>
    <row r="195" spans="2:6" hidden="1" x14ac:dyDescent="0.3">
      <c r="B195">
        <v>106113</v>
      </c>
      <c r="C195" t="s">
        <v>1585</v>
      </c>
      <c r="D195" t="s">
        <v>1586</v>
      </c>
      <c r="E195" t="s">
        <v>1587</v>
      </c>
      <c r="F195" t="s">
        <v>1024</v>
      </c>
    </row>
    <row r="196" spans="2:6" hidden="1" x14ac:dyDescent="0.3">
      <c r="B196">
        <v>106116</v>
      </c>
      <c r="C196" t="s">
        <v>1588</v>
      </c>
      <c r="D196" t="s">
        <v>1589</v>
      </c>
      <c r="E196" t="s">
        <v>1590</v>
      </c>
      <c r="F196" t="s">
        <v>1024</v>
      </c>
    </row>
    <row r="197" spans="2:6" hidden="1" x14ac:dyDescent="0.3">
      <c r="B197">
        <v>106117</v>
      </c>
      <c r="C197" t="s">
        <v>1592</v>
      </c>
      <c r="D197" t="s">
        <v>1593</v>
      </c>
      <c r="E197" t="s">
        <v>105</v>
      </c>
      <c r="F197" t="s">
        <v>1024</v>
      </c>
    </row>
    <row r="198" spans="2:6" hidden="1" x14ac:dyDescent="0.3">
      <c r="B198">
        <v>106118</v>
      </c>
      <c r="C198" t="s">
        <v>1594</v>
      </c>
      <c r="D198" t="s">
        <v>1595</v>
      </c>
      <c r="E198" t="s">
        <v>1596</v>
      </c>
      <c r="F198" t="s">
        <v>1024</v>
      </c>
    </row>
    <row r="199" spans="2:6" hidden="1" x14ac:dyDescent="0.3">
      <c r="B199">
        <v>106119</v>
      </c>
      <c r="C199" t="s">
        <v>1597</v>
      </c>
      <c r="D199" t="s">
        <v>1598</v>
      </c>
      <c r="E199" t="s">
        <v>1599</v>
      </c>
      <c r="F199" t="s">
        <v>1024</v>
      </c>
    </row>
    <row r="200" spans="2:6" hidden="1" x14ac:dyDescent="0.3">
      <c r="B200">
        <v>106124</v>
      </c>
      <c r="C200" t="s">
        <v>1600</v>
      </c>
      <c r="D200" t="s">
        <v>1601</v>
      </c>
      <c r="E200" t="s">
        <v>1602</v>
      </c>
      <c r="F200" t="s">
        <v>1024</v>
      </c>
    </row>
    <row r="201" spans="2:6" hidden="1" x14ac:dyDescent="0.3">
      <c r="B201">
        <v>106126</v>
      </c>
      <c r="C201" t="s">
        <v>1603</v>
      </c>
      <c r="D201" t="s">
        <v>1604</v>
      </c>
      <c r="E201" t="s">
        <v>1605</v>
      </c>
      <c r="F201" t="s">
        <v>1024</v>
      </c>
    </row>
    <row r="202" spans="2:6" hidden="1" x14ac:dyDescent="0.3">
      <c r="B202">
        <v>106130</v>
      </c>
      <c r="C202" t="s">
        <v>1606</v>
      </c>
      <c r="D202" t="s">
        <v>1607</v>
      </c>
      <c r="E202" t="s">
        <v>1608</v>
      </c>
      <c r="F202" t="s">
        <v>1024</v>
      </c>
    </row>
    <row r="203" spans="2:6" hidden="1" x14ac:dyDescent="0.3">
      <c r="B203">
        <v>106138</v>
      </c>
      <c r="C203" t="s">
        <v>1609</v>
      </c>
      <c r="D203" t="s">
        <v>1610</v>
      </c>
      <c r="E203" t="s">
        <v>1611</v>
      </c>
      <c r="F203" t="s">
        <v>1024</v>
      </c>
    </row>
    <row r="204" spans="2:6" hidden="1" x14ac:dyDescent="0.3">
      <c r="B204">
        <v>106143</v>
      </c>
      <c r="C204" t="s">
        <v>1612</v>
      </c>
      <c r="D204" t="s">
        <v>1613</v>
      </c>
      <c r="E204" t="s">
        <v>1614</v>
      </c>
      <c r="F204" t="s">
        <v>1024</v>
      </c>
    </row>
    <row r="205" spans="2:6" hidden="1" x14ac:dyDescent="0.3">
      <c r="B205">
        <v>106149</v>
      </c>
      <c r="C205" t="s">
        <v>1615</v>
      </c>
      <c r="D205" t="s">
        <v>1616</v>
      </c>
      <c r="E205" t="s">
        <v>1617</v>
      </c>
      <c r="F205" t="s">
        <v>1024</v>
      </c>
    </row>
    <row r="206" spans="2:6" hidden="1" x14ac:dyDescent="0.3">
      <c r="B206">
        <v>106152</v>
      </c>
      <c r="C206" t="s">
        <v>1618</v>
      </c>
      <c r="D206" t="s">
        <v>1619</v>
      </c>
      <c r="E206" t="s">
        <v>1620</v>
      </c>
      <c r="F206" t="s">
        <v>1024</v>
      </c>
    </row>
    <row r="207" spans="2:6" hidden="1" x14ac:dyDescent="0.3">
      <c r="B207">
        <v>106155</v>
      </c>
      <c r="C207" t="s">
        <v>1621</v>
      </c>
      <c r="D207" t="s">
        <v>1622</v>
      </c>
      <c r="E207" t="s">
        <v>1623</v>
      </c>
      <c r="F207" t="s">
        <v>1024</v>
      </c>
    </row>
    <row r="208" spans="2:6" hidden="1" x14ac:dyDescent="0.3">
      <c r="B208">
        <v>106167</v>
      </c>
      <c r="C208" t="s">
        <v>1624</v>
      </c>
      <c r="D208" t="s">
        <v>1625</v>
      </c>
      <c r="E208" t="s">
        <v>1626</v>
      </c>
      <c r="F208" t="s">
        <v>1024</v>
      </c>
    </row>
    <row r="209" spans="2:6" hidden="1" x14ac:dyDescent="0.3">
      <c r="B209">
        <v>106168</v>
      </c>
      <c r="C209" t="s">
        <v>1627</v>
      </c>
      <c r="D209" t="s">
        <v>1628</v>
      </c>
      <c r="E209" t="s">
        <v>1629</v>
      </c>
      <c r="F209" t="s">
        <v>1024</v>
      </c>
    </row>
    <row r="210" spans="2:6" hidden="1" x14ac:dyDescent="0.3">
      <c r="B210">
        <v>106183</v>
      </c>
      <c r="C210" t="s">
        <v>1630</v>
      </c>
      <c r="D210" t="s">
        <v>1631</v>
      </c>
      <c r="E210" t="s">
        <v>1632</v>
      </c>
      <c r="F210" t="s">
        <v>1024</v>
      </c>
    </row>
    <row r="211" spans="2:6" hidden="1" x14ac:dyDescent="0.3">
      <c r="B211">
        <v>106187</v>
      </c>
      <c r="C211" t="s">
        <v>1633</v>
      </c>
      <c r="D211" t="s">
        <v>1634</v>
      </c>
      <c r="E211" t="s">
        <v>1635</v>
      </c>
      <c r="F211" t="s">
        <v>1024</v>
      </c>
    </row>
    <row r="212" spans="2:6" hidden="1" x14ac:dyDescent="0.3">
      <c r="B212">
        <v>106189</v>
      </c>
      <c r="C212" t="s">
        <v>1636</v>
      </c>
      <c r="D212" t="s">
        <v>1637</v>
      </c>
      <c r="E212" t="s">
        <v>1638</v>
      </c>
      <c r="F212" t="s">
        <v>1024</v>
      </c>
    </row>
    <row r="213" spans="2:6" hidden="1" x14ac:dyDescent="0.3">
      <c r="B213">
        <v>106190</v>
      </c>
      <c r="C213" t="s">
        <v>1639</v>
      </c>
      <c r="D213" t="s">
        <v>1640</v>
      </c>
      <c r="E213" t="s">
        <v>1641</v>
      </c>
      <c r="F213" t="s">
        <v>1024</v>
      </c>
    </row>
    <row r="214" spans="2:6" hidden="1" x14ac:dyDescent="0.3">
      <c r="B214">
        <v>106191</v>
      </c>
      <c r="C214" t="s">
        <v>1642</v>
      </c>
      <c r="D214" t="s">
        <v>1643</v>
      </c>
      <c r="E214" t="s">
        <v>1644</v>
      </c>
      <c r="F214" t="s">
        <v>1024</v>
      </c>
    </row>
    <row r="215" spans="2:6" hidden="1" x14ac:dyDescent="0.3">
      <c r="B215">
        <v>106193</v>
      </c>
      <c r="C215" t="s">
        <v>1645</v>
      </c>
      <c r="D215" t="s">
        <v>1646</v>
      </c>
      <c r="E215" t="s">
        <v>1647</v>
      </c>
      <c r="F215" t="s">
        <v>1024</v>
      </c>
    </row>
    <row r="216" spans="2:6" hidden="1" x14ac:dyDescent="0.3">
      <c r="B216">
        <v>106195</v>
      </c>
      <c r="C216" t="s">
        <v>1648</v>
      </c>
      <c r="D216" t="s">
        <v>1649</v>
      </c>
      <c r="E216" t="s">
        <v>1650</v>
      </c>
      <c r="F216" t="s">
        <v>1024</v>
      </c>
    </row>
    <row r="217" spans="2:6" hidden="1" x14ac:dyDescent="0.3">
      <c r="B217">
        <v>106212</v>
      </c>
      <c r="C217" t="s">
        <v>1651</v>
      </c>
      <c r="D217" t="s">
        <v>1652</v>
      </c>
      <c r="E217" t="s">
        <v>1653</v>
      </c>
      <c r="F217" t="s">
        <v>1024</v>
      </c>
    </row>
    <row r="218" spans="2:6" hidden="1" x14ac:dyDescent="0.3">
      <c r="B218">
        <v>106213</v>
      </c>
      <c r="C218" t="s">
        <v>1654</v>
      </c>
      <c r="D218" t="s">
        <v>1655</v>
      </c>
      <c r="E218" t="s">
        <v>1644</v>
      </c>
      <c r="F218" t="s">
        <v>1024</v>
      </c>
    </row>
    <row r="219" spans="2:6" hidden="1" x14ac:dyDescent="0.3">
      <c r="B219">
        <v>106214</v>
      </c>
      <c r="C219" t="s">
        <v>1656</v>
      </c>
      <c r="D219" t="s">
        <v>1657</v>
      </c>
      <c r="E219" t="s">
        <v>1658</v>
      </c>
      <c r="F219" t="s">
        <v>1024</v>
      </c>
    </row>
    <row r="220" spans="2:6" hidden="1" x14ac:dyDescent="0.3">
      <c r="B220">
        <v>106215</v>
      </c>
      <c r="C220" t="s">
        <v>1659</v>
      </c>
      <c r="D220" t="s">
        <v>1660</v>
      </c>
      <c r="E220" t="s">
        <v>1661</v>
      </c>
      <c r="F220" t="s">
        <v>1024</v>
      </c>
    </row>
    <row r="221" spans="2:6" hidden="1" x14ac:dyDescent="0.3">
      <c r="B221">
        <v>106221</v>
      </c>
      <c r="C221" t="s">
        <v>1662</v>
      </c>
      <c r="D221" t="s">
        <v>1663</v>
      </c>
      <c r="E221" t="s">
        <v>1664</v>
      </c>
      <c r="F221" t="s">
        <v>1024</v>
      </c>
    </row>
    <row r="222" spans="2:6" hidden="1" x14ac:dyDescent="0.3">
      <c r="B222">
        <v>106222</v>
      </c>
      <c r="C222" t="s">
        <v>1665</v>
      </c>
      <c r="D222" t="s">
        <v>1666</v>
      </c>
      <c r="E222" t="s">
        <v>1667</v>
      </c>
      <c r="F222" t="s">
        <v>1024</v>
      </c>
    </row>
    <row r="223" spans="2:6" hidden="1" x14ac:dyDescent="0.3">
      <c r="B223">
        <v>106223</v>
      </c>
      <c r="C223" t="s">
        <v>1668</v>
      </c>
      <c r="D223" t="s">
        <v>1669</v>
      </c>
      <c r="E223" t="s">
        <v>1670</v>
      </c>
      <c r="F223" t="s">
        <v>1024</v>
      </c>
    </row>
    <row r="224" spans="2:6" hidden="1" x14ac:dyDescent="0.3">
      <c r="B224">
        <v>106248</v>
      </c>
      <c r="C224" t="s">
        <v>1671</v>
      </c>
      <c r="D224" t="s">
        <v>1672</v>
      </c>
      <c r="E224" t="s">
        <v>87</v>
      </c>
      <c r="F224" t="s">
        <v>1024</v>
      </c>
    </row>
    <row r="225" spans="2:6" hidden="1" x14ac:dyDescent="0.3">
      <c r="B225">
        <v>106254</v>
      </c>
      <c r="C225" t="s">
        <v>1673</v>
      </c>
      <c r="D225" t="s">
        <v>1674</v>
      </c>
      <c r="E225" t="s">
        <v>1675</v>
      </c>
      <c r="F225" t="s">
        <v>1024</v>
      </c>
    </row>
    <row r="226" spans="2:6" hidden="1" x14ac:dyDescent="0.3">
      <c r="B226">
        <v>106258</v>
      </c>
      <c r="C226" t="s">
        <v>1676</v>
      </c>
      <c r="D226" t="s">
        <v>1677</v>
      </c>
      <c r="E226" t="s">
        <v>1678</v>
      </c>
      <c r="F226" t="s">
        <v>1024</v>
      </c>
    </row>
    <row r="227" spans="2:6" hidden="1" x14ac:dyDescent="0.3">
      <c r="B227">
        <v>106262</v>
      </c>
      <c r="C227" t="s">
        <v>1679</v>
      </c>
      <c r="D227" t="s">
        <v>1680</v>
      </c>
      <c r="E227" t="s">
        <v>1681</v>
      </c>
      <c r="F227" t="s">
        <v>1024</v>
      </c>
    </row>
    <row r="228" spans="2:6" hidden="1" x14ac:dyDescent="0.3">
      <c r="B228">
        <v>106265</v>
      </c>
      <c r="C228" t="s">
        <v>1682</v>
      </c>
      <c r="D228" t="s">
        <v>1683</v>
      </c>
      <c r="E228" t="s">
        <v>1684</v>
      </c>
      <c r="F228" t="s">
        <v>1024</v>
      </c>
    </row>
    <row r="229" spans="2:6" hidden="1" x14ac:dyDescent="0.3">
      <c r="B229">
        <v>106267</v>
      </c>
      <c r="C229" t="s">
        <v>1685</v>
      </c>
      <c r="D229" t="s">
        <v>1686</v>
      </c>
      <c r="E229" t="s">
        <v>1687</v>
      </c>
      <c r="F229" t="s">
        <v>1024</v>
      </c>
    </row>
    <row r="230" spans="2:6" hidden="1" x14ac:dyDescent="0.3">
      <c r="B230">
        <v>106268</v>
      </c>
      <c r="C230" t="s">
        <v>1688</v>
      </c>
      <c r="D230" t="s">
        <v>1689</v>
      </c>
      <c r="E230" t="s">
        <v>1690</v>
      </c>
      <c r="F230" t="s">
        <v>1024</v>
      </c>
    </row>
    <row r="231" spans="2:6" hidden="1" x14ac:dyDescent="0.3">
      <c r="B231">
        <v>106285</v>
      </c>
      <c r="C231" t="s">
        <v>1691</v>
      </c>
      <c r="D231" t="s">
        <v>1692</v>
      </c>
      <c r="E231" t="s">
        <v>1693</v>
      </c>
      <c r="F231" t="s">
        <v>1024</v>
      </c>
    </row>
    <row r="232" spans="2:6" hidden="1" x14ac:dyDescent="0.3">
      <c r="B232">
        <v>106292</v>
      </c>
      <c r="C232" t="s">
        <v>1694</v>
      </c>
      <c r="D232" t="s">
        <v>1695</v>
      </c>
      <c r="E232" t="s">
        <v>1696</v>
      </c>
      <c r="F232" t="s">
        <v>1024</v>
      </c>
    </row>
    <row r="233" spans="2:6" hidden="1" x14ac:dyDescent="0.3">
      <c r="B233">
        <v>106307</v>
      </c>
      <c r="C233" t="s">
        <v>1697</v>
      </c>
      <c r="D233" t="s">
        <v>1698</v>
      </c>
      <c r="E233" t="s">
        <v>1699</v>
      </c>
      <c r="F233" t="s">
        <v>1024</v>
      </c>
    </row>
    <row r="234" spans="2:6" hidden="1" x14ac:dyDescent="0.3">
      <c r="B234">
        <v>106308</v>
      </c>
      <c r="C234" t="s">
        <v>1700</v>
      </c>
      <c r="D234" t="s">
        <v>1701</v>
      </c>
      <c r="E234" t="s">
        <v>1702</v>
      </c>
      <c r="F234" t="s">
        <v>1024</v>
      </c>
    </row>
    <row r="235" spans="2:6" hidden="1" x14ac:dyDescent="0.3">
      <c r="B235">
        <v>106319</v>
      </c>
      <c r="C235" t="s">
        <v>1703</v>
      </c>
      <c r="D235" t="s">
        <v>1704</v>
      </c>
      <c r="E235" t="s">
        <v>1705</v>
      </c>
      <c r="F235" t="s">
        <v>1024</v>
      </c>
    </row>
    <row r="236" spans="2:6" hidden="1" x14ac:dyDescent="0.3">
      <c r="B236">
        <v>106321</v>
      </c>
      <c r="C236" t="s">
        <v>1706</v>
      </c>
      <c r="D236" t="s">
        <v>1707</v>
      </c>
      <c r="E236" t="s">
        <v>1708</v>
      </c>
      <c r="F236" t="s">
        <v>1024</v>
      </c>
    </row>
    <row r="237" spans="2:6" hidden="1" x14ac:dyDescent="0.3">
      <c r="B237">
        <v>106381</v>
      </c>
      <c r="C237" t="s">
        <v>1709</v>
      </c>
      <c r="D237" t="s">
        <v>1710</v>
      </c>
      <c r="E237" t="s">
        <v>24117</v>
      </c>
      <c r="F237" t="s">
        <v>1024</v>
      </c>
    </row>
    <row r="238" spans="2:6" hidden="1" x14ac:dyDescent="0.3">
      <c r="B238">
        <v>106384</v>
      </c>
      <c r="C238" t="s">
        <v>1711</v>
      </c>
      <c r="D238" t="s">
        <v>1712</v>
      </c>
      <c r="E238" t="s">
        <v>1713</v>
      </c>
      <c r="F238" t="s">
        <v>1024</v>
      </c>
    </row>
    <row r="239" spans="2:6" hidden="1" x14ac:dyDescent="0.3">
      <c r="B239">
        <v>106400</v>
      </c>
      <c r="C239" t="s">
        <v>1714</v>
      </c>
      <c r="D239" t="s">
        <v>1715</v>
      </c>
      <c r="E239" t="s">
        <v>1716</v>
      </c>
      <c r="F239" t="s">
        <v>1024</v>
      </c>
    </row>
    <row r="240" spans="2:6" hidden="1" x14ac:dyDescent="0.3">
      <c r="B240">
        <v>106412</v>
      </c>
      <c r="C240" t="s">
        <v>1717</v>
      </c>
      <c r="D240" t="s">
        <v>1718</v>
      </c>
      <c r="E240" t="s">
        <v>1719</v>
      </c>
      <c r="F240" t="s">
        <v>1024</v>
      </c>
    </row>
    <row r="241" spans="2:6" hidden="1" x14ac:dyDescent="0.3">
      <c r="B241">
        <v>106417</v>
      </c>
      <c r="C241" t="s">
        <v>1720</v>
      </c>
      <c r="D241" t="s">
        <v>1721</v>
      </c>
      <c r="E241" t="s">
        <v>1722</v>
      </c>
      <c r="F241" t="s">
        <v>1024</v>
      </c>
    </row>
    <row r="242" spans="2:6" hidden="1" x14ac:dyDescent="0.3">
      <c r="B242">
        <v>106418</v>
      </c>
      <c r="C242" t="s">
        <v>1723</v>
      </c>
      <c r="D242" t="s">
        <v>1724</v>
      </c>
      <c r="E242" t="s">
        <v>1725</v>
      </c>
      <c r="F242" t="s">
        <v>1024</v>
      </c>
    </row>
    <row r="243" spans="2:6" hidden="1" x14ac:dyDescent="0.3">
      <c r="B243">
        <v>106419</v>
      </c>
      <c r="C243" t="s">
        <v>1726</v>
      </c>
      <c r="D243" t="s">
        <v>1727</v>
      </c>
      <c r="E243" t="s">
        <v>1728</v>
      </c>
      <c r="F243" t="s">
        <v>1024</v>
      </c>
    </row>
    <row r="244" spans="2:6" hidden="1" x14ac:dyDescent="0.3">
      <c r="B244">
        <v>106426</v>
      </c>
      <c r="C244" t="s">
        <v>1729</v>
      </c>
      <c r="D244" t="s">
        <v>1730</v>
      </c>
      <c r="E244" t="s">
        <v>1731</v>
      </c>
      <c r="F244" t="s">
        <v>1024</v>
      </c>
    </row>
    <row r="245" spans="2:6" hidden="1" x14ac:dyDescent="0.3">
      <c r="B245">
        <v>106446</v>
      </c>
      <c r="C245" t="s">
        <v>1732</v>
      </c>
      <c r="D245" t="s">
        <v>1733</v>
      </c>
      <c r="E245" t="s">
        <v>1734</v>
      </c>
      <c r="F245" t="s">
        <v>1024</v>
      </c>
    </row>
    <row r="246" spans="2:6" hidden="1" x14ac:dyDescent="0.3">
      <c r="B246">
        <v>106448</v>
      </c>
      <c r="C246" t="s">
        <v>1735</v>
      </c>
      <c r="D246" t="s">
        <v>1736</v>
      </c>
      <c r="E246" t="s">
        <v>1737</v>
      </c>
      <c r="F246" t="s">
        <v>1024</v>
      </c>
    </row>
    <row r="247" spans="2:6" hidden="1" x14ac:dyDescent="0.3">
      <c r="B247">
        <v>106458</v>
      </c>
      <c r="C247" t="s">
        <v>1738</v>
      </c>
      <c r="D247" t="s">
        <v>1739</v>
      </c>
      <c r="E247" t="s">
        <v>27</v>
      </c>
      <c r="F247" t="s">
        <v>1024</v>
      </c>
    </row>
    <row r="248" spans="2:6" hidden="1" x14ac:dyDescent="0.3">
      <c r="B248">
        <v>106464</v>
      </c>
      <c r="C248" t="s">
        <v>1740</v>
      </c>
      <c r="D248" t="s">
        <v>1741</v>
      </c>
      <c r="E248" t="s">
        <v>1742</v>
      </c>
      <c r="F248" t="s">
        <v>1024</v>
      </c>
    </row>
    <row r="249" spans="2:6" hidden="1" x14ac:dyDescent="0.3">
      <c r="B249">
        <v>106470</v>
      </c>
      <c r="C249" t="s">
        <v>1743</v>
      </c>
      <c r="D249" t="s">
        <v>1744</v>
      </c>
      <c r="E249" t="s">
        <v>1745</v>
      </c>
      <c r="F249" t="s">
        <v>1024</v>
      </c>
    </row>
    <row r="250" spans="2:6" hidden="1" x14ac:dyDescent="0.3">
      <c r="B250">
        <v>106490</v>
      </c>
      <c r="C250" t="s">
        <v>1746</v>
      </c>
      <c r="D250" t="s">
        <v>1747</v>
      </c>
      <c r="E250" t="s">
        <v>1748</v>
      </c>
      <c r="F250" t="s">
        <v>1024</v>
      </c>
    </row>
    <row r="251" spans="2:6" hidden="1" x14ac:dyDescent="0.3">
      <c r="B251">
        <v>106504</v>
      </c>
      <c r="C251" t="s">
        <v>1749</v>
      </c>
      <c r="D251" t="s">
        <v>1750</v>
      </c>
      <c r="E251" t="s">
        <v>1751</v>
      </c>
      <c r="F251" t="s">
        <v>1024</v>
      </c>
    </row>
    <row r="252" spans="2:6" hidden="1" x14ac:dyDescent="0.3">
      <c r="B252">
        <v>106507</v>
      </c>
      <c r="C252" t="s">
        <v>1752</v>
      </c>
      <c r="D252" t="s">
        <v>1753</v>
      </c>
      <c r="E252" t="s">
        <v>1754</v>
      </c>
      <c r="F252" t="s">
        <v>1024</v>
      </c>
    </row>
    <row r="253" spans="2:6" hidden="1" x14ac:dyDescent="0.3">
      <c r="B253">
        <v>106509</v>
      </c>
      <c r="C253" t="s">
        <v>1755</v>
      </c>
      <c r="D253" t="s">
        <v>1756</v>
      </c>
      <c r="E253" t="s">
        <v>1757</v>
      </c>
      <c r="F253" t="s">
        <v>1024</v>
      </c>
    </row>
    <row r="254" spans="2:6" hidden="1" x14ac:dyDescent="0.3">
      <c r="B254">
        <v>106550</v>
      </c>
      <c r="C254" t="s">
        <v>1758</v>
      </c>
      <c r="D254" t="s">
        <v>1759</v>
      </c>
      <c r="E254" t="s">
        <v>1760</v>
      </c>
      <c r="F254" t="s">
        <v>1024</v>
      </c>
    </row>
    <row r="255" spans="2:6" hidden="1" x14ac:dyDescent="0.3">
      <c r="B255">
        <v>106551</v>
      </c>
      <c r="C255" t="s">
        <v>1761</v>
      </c>
      <c r="D255" t="s">
        <v>1762</v>
      </c>
      <c r="E255" t="s">
        <v>1763</v>
      </c>
      <c r="F255" t="s">
        <v>1024</v>
      </c>
    </row>
    <row r="256" spans="2:6" hidden="1" x14ac:dyDescent="0.3">
      <c r="B256">
        <v>106554</v>
      </c>
      <c r="C256" t="s">
        <v>1764</v>
      </c>
      <c r="D256" t="s">
        <v>1765</v>
      </c>
      <c r="E256" t="s">
        <v>1766</v>
      </c>
      <c r="F256" t="s">
        <v>1024</v>
      </c>
    </row>
    <row r="257" spans="2:6" hidden="1" x14ac:dyDescent="0.3">
      <c r="B257">
        <v>106556</v>
      </c>
      <c r="C257" t="s">
        <v>1767</v>
      </c>
      <c r="D257" t="s">
        <v>1768</v>
      </c>
      <c r="E257" t="s">
        <v>1769</v>
      </c>
      <c r="F257" t="s">
        <v>1024</v>
      </c>
    </row>
    <row r="258" spans="2:6" hidden="1" x14ac:dyDescent="0.3">
      <c r="B258">
        <v>106557</v>
      </c>
      <c r="C258" t="s">
        <v>1770</v>
      </c>
      <c r="D258" t="s">
        <v>1771</v>
      </c>
      <c r="E258" t="s">
        <v>1772</v>
      </c>
      <c r="F258" t="s">
        <v>1024</v>
      </c>
    </row>
    <row r="259" spans="2:6" hidden="1" x14ac:dyDescent="0.3">
      <c r="B259">
        <v>106561</v>
      </c>
      <c r="C259" t="s">
        <v>1773</v>
      </c>
      <c r="D259" t="s">
        <v>1774</v>
      </c>
      <c r="E259" t="s">
        <v>1775</v>
      </c>
      <c r="F259" t="s">
        <v>1024</v>
      </c>
    </row>
    <row r="260" spans="2:6" hidden="1" x14ac:dyDescent="0.3">
      <c r="B260">
        <v>106572</v>
      </c>
      <c r="C260" t="s">
        <v>1776</v>
      </c>
      <c r="D260" t="s">
        <v>1777</v>
      </c>
      <c r="E260" t="s">
        <v>1778</v>
      </c>
      <c r="F260" t="s">
        <v>1024</v>
      </c>
    </row>
    <row r="261" spans="2:6" hidden="1" x14ac:dyDescent="0.3">
      <c r="B261">
        <v>106578</v>
      </c>
      <c r="C261" t="s">
        <v>1779</v>
      </c>
      <c r="D261" t="s">
        <v>1780</v>
      </c>
      <c r="E261" t="s">
        <v>1781</v>
      </c>
      <c r="F261" t="s">
        <v>1024</v>
      </c>
    </row>
    <row r="262" spans="2:6" hidden="1" x14ac:dyDescent="0.3">
      <c r="B262">
        <v>106580</v>
      </c>
      <c r="C262" t="s">
        <v>1782</v>
      </c>
      <c r="D262" t="s">
        <v>1783</v>
      </c>
      <c r="E262" t="s">
        <v>1784</v>
      </c>
      <c r="F262" t="s">
        <v>1024</v>
      </c>
    </row>
    <row r="263" spans="2:6" hidden="1" x14ac:dyDescent="0.3">
      <c r="B263">
        <v>106616</v>
      </c>
      <c r="C263" t="s">
        <v>1785</v>
      </c>
      <c r="D263" t="s">
        <v>1786</v>
      </c>
      <c r="E263" t="s">
        <v>1787</v>
      </c>
      <c r="F263" t="s">
        <v>1024</v>
      </c>
    </row>
    <row r="264" spans="2:6" hidden="1" x14ac:dyDescent="0.3">
      <c r="B264">
        <v>106623</v>
      </c>
      <c r="C264" t="s">
        <v>1788</v>
      </c>
      <c r="D264" t="s">
        <v>1789</v>
      </c>
      <c r="E264" t="s">
        <v>1790</v>
      </c>
      <c r="F264" t="s">
        <v>1024</v>
      </c>
    </row>
    <row r="265" spans="2:6" hidden="1" x14ac:dyDescent="0.3">
      <c r="B265">
        <v>106628</v>
      </c>
      <c r="C265" t="s">
        <v>1791</v>
      </c>
      <c r="D265" t="s">
        <v>1792</v>
      </c>
      <c r="E265" t="s">
        <v>135</v>
      </c>
      <c r="F265" t="s">
        <v>1024</v>
      </c>
    </row>
    <row r="266" spans="2:6" hidden="1" x14ac:dyDescent="0.3">
      <c r="B266">
        <v>106640</v>
      </c>
      <c r="C266" t="s">
        <v>1793</v>
      </c>
      <c r="D266" t="s">
        <v>1794</v>
      </c>
      <c r="E266" t="s">
        <v>1795</v>
      </c>
      <c r="F266" t="s">
        <v>1024</v>
      </c>
    </row>
    <row r="267" spans="2:6" hidden="1" x14ac:dyDescent="0.3">
      <c r="B267">
        <v>106662</v>
      </c>
      <c r="C267" t="s">
        <v>1796</v>
      </c>
      <c r="D267" t="s">
        <v>1797</v>
      </c>
      <c r="E267" t="s">
        <v>1798</v>
      </c>
      <c r="F267" t="s">
        <v>1024</v>
      </c>
    </row>
    <row r="268" spans="2:6" hidden="1" x14ac:dyDescent="0.3">
      <c r="B268">
        <v>106663</v>
      </c>
      <c r="C268" t="s">
        <v>1799</v>
      </c>
      <c r="D268" t="s">
        <v>1800</v>
      </c>
      <c r="E268" t="s">
        <v>1801</v>
      </c>
      <c r="F268" t="s">
        <v>1024</v>
      </c>
    </row>
    <row r="269" spans="2:6" hidden="1" x14ac:dyDescent="0.3">
      <c r="B269">
        <v>106676</v>
      </c>
      <c r="C269" t="s">
        <v>1802</v>
      </c>
      <c r="D269" t="s">
        <v>1803</v>
      </c>
      <c r="E269" t="s">
        <v>1804</v>
      </c>
      <c r="F269" t="s">
        <v>1024</v>
      </c>
    </row>
    <row r="270" spans="2:6" hidden="1" x14ac:dyDescent="0.3">
      <c r="B270">
        <v>106685</v>
      </c>
      <c r="C270" t="s">
        <v>1805</v>
      </c>
      <c r="D270" t="s">
        <v>1806</v>
      </c>
      <c r="E270" t="s">
        <v>126</v>
      </c>
      <c r="F270" t="s">
        <v>1024</v>
      </c>
    </row>
    <row r="271" spans="2:6" hidden="1" x14ac:dyDescent="0.3">
      <c r="B271">
        <v>106694</v>
      </c>
      <c r="C271" t="s">
        <v>1807</v>
      </c>
      <c r="D271" t="s">
        <v>1808</v>
      </c>
      <c r="E271" t="s">
        <v>1809</v>
      </c>
      <c r="F271" t="s">
        <v>1024</v>
      </c>
    </row>
    <row r="272" spans="2:6" hidden="1" x14ac:dyDescent="0.3">
      <c r="B272">
        <v>106708</v>
      </c>
      <c r="C272" t="s">
        <v>1810</v>
      </c>
      <c r="D272" t="s">
        <v>1811</v>
      </c>
      <c r="E272" t="s">
        <v>1812</v>
      </c>
      <c r="F272" t="s">
        <v>1024</v>
      </c>
    </row>
    <row r="273" spans="2:6" hidden="1" x14ac:dyDescent="0.3">
      <c r="B273">
        <v>106713</v>
      </c>
      <c r="C273" t="s">
        <v>1813</v>
      </c>
      <c r="D273" t="s">
        <v>1814</v>
      </c>
      <c r="E273" t="s">
        <v>1815</v>
      </c>
      <c r="F273" t="s">
        <v>1024</v>
      </c>
    </row>
    <row r="274" spans="2:6" hidden="1" x14ac:dyDescent="0.3">
      <c r="B274">
        <v>106727</v>
      </c>
      <c r="C274" t="s">
        <v>1816</v>
      </c>
      <c r="D274" t="s">
        <v>1817</v>
      </c>
      <c r="E274" t="s">
        <v>1818</v>
      </c>
      <c r="F274" t="s">
        <v>1024</v>
      </c>
    </row>
    <row r="275" spans="2:6" hidden="1" x14ac:dyDescent="0.3">
      <c r="B275">
        <v>106731</v>
      </c>
      <c r="C275" t="s">
        <v>1819</v>
      </c>
      <c r="D275" t="s">
        <v>1820</v>
      </c>
      <c r="E275" t="s">
        <v>1821</v>
      </c>
      <c r="F275" t="s">
        <v>1024</v>
      </c>
    </row>
    <row r="276" spans="2:6" hidden="1" x14ac:dyDescent="0.3">
      <c r="B276">
        <v>106732</v>
      </c>
      <c r="C276" t="s">
        <v>1822</v>
      </c>
      <c r="D276" t="s">
        <v>1823</v>
      </c>
      <c r="E276" t="s">
        <v>1824</v>
      </c>
      <c r="F276" t="s">
        <v>1024</v>
      </c>
    </row>
    <row r="277" spans="2:6" hidden="1" x14ac:dyDescent="0.3">
      <c r="B277">
        <v>106734</v>
      </c>
      <c r="C277" t="s">
        <v>1825</v>
      </c>
      <c r="D277" t="s">
        <v>1826</v>
      </c>
      <c r="E277" t="s">
        <v>1827</v>
      </c>
      <c r="F277" t="s">
        <v>1024</v>
      </c>
    </row>
    <row r="278" spans="2:6" hidden="1" x14ac:dyDescent="0.3">
      <c r="B278">
        <v>106744</v>
      </c>
      <c r="C278" t="s">
        <v>1828</v>
      </c>
      <c r="D278" t="s">
        <v>1829</v>
      </c>
      <c r="E278" t="s">
        <v>1830</v>
      </c>
      <c r="F278" t="s">
        <v>1024</v>
      </c>
    </row>
    <row r="279" spans="2:6" hidden="1" x14ac:dyDescent="0.3">
      <c r="B279">
        <v>106754</v>
      </c>
      <c r="C279" t="s">
        <v>1831</v>
      </c>
      <c r="D279" t="s">
        <v>1832</v>
      </c>
      <c r="E279" t="s">
        <v>1833</v>
      </c>
      <c r="F279" t="s">
        <v>1024</v>
      </c>
    </row>
    <row r="280" spans="2:6" hidden="1" x14ac:dyDescent="0.3">
      <c r="B280">
        <v>106769</v>
      </c>
      <c r="C280" t="s">
        <v>1834</v>
      </c>
      <c r="D280" t="s">
        <v>1835</v>
      </c>
      <c r="E280" t="s">
        <v>1836</v>
      </c>
      <c r="F280" t="s">
        <v>1024</v>
      </c>
    </row>
    <row r="281" spans="2:6" hidden="1" x14ac:dyDescent="0.3">
      <c r="B281">
        <v>106786</v>
      </c>
      <c r="C281" t="s">
        <v>1837</v>
      </c>
      <c r="D281" t="s">
        <v>1838</v>
      </c>
      <c r="E281" t="s">
        <v>1839</v>
      </c>
      <c r="F281" t="s">
        <v>1024</v>
      </c>
    </row>
    <row r="282" spans="2:6" hidden="1" x14ac:dyDescent="0.3">
      <c r="B282">
        <v>106788</v>
      </c>
      <c r="C282" t="s">
        <v>1840</v>
      </c>
      <c r="D282" t="s">
        <v>1841</v>
      </c>
      <c r="E282" t="s">
        <v>1842</v>
      </c>
      <c r="F282" t="s">
        <v>1024</v>
      </c>
    </row>
    <row r="283" spans="2:6" hidden="1" x14ac:dyDescent="0.3">
      <c r="B283">
        <v>106799</v>
      </c>
      <c r="C283" t="s">
        <v>1843</v>
      </c>
      <c r="D283" t="s">
        <v>1844</v>
      </c>
      <c r="E283" t="s">
        <v>1845</v>
      </c>
      <c r="F283" t="s">
        <v>1024</v>
      </c>
    </row>
    <row r="284" spans="2:6" hidden="1" x14ac:dyDescent="0.3">
      <c r="B284">
        <v>106804</v>
      </c>
      <c r="C284" t="s">
        <v>1846</v>
      </c>
      <c r="D284" t="s">
        <v>1847</v>
      </c>
      <c r="E284" t="s">
        <v>1848</v>
      </c>
      <c r="F284" t="s">
        <v>1024</v>
      </c>
    </row>
    <row r="285" spans="2:6" hidden="1" x14ac:dyDescent="0.3">
      <c r="B285">
        <v>106815</v>
      </c>
      <c r="C285" t="s">
        <v>1849</v>
      </c>
      <c r="D285" t="s">
        <v>1850</v>
      </c>
      <c r="E285" t="s">
        <v>1851</v>
      </c>
      <c r="F285" t="s">
        <v>1024</v>
      </c>
    </row>
    <row r="286" spans="2:6" hidden="1" x14ac:dyDescent="0.3">
      <c r="B286">
        <v>106822</v>
      </c>
      <c r="C286" t="s">
        <v>1852</v>
      </c>
      <c r="D286" t="s">
        <v>1853</v>
      </c>
      <c r="E286" t="s">
        <v>1854</v>
      </c>
      <c r="F286" t="s">
        <v>1024</v>
      </c>
    </row>
    <row r="287" spans="2:6" hidden="1" x14ac:dyDescent="0.3">
      <c r="B287">
        <v>106831</v>
      </c>
      <c r="C287" t="s">
        <v>1855</v>
      </c>
      <c r="D287" t="s">
        <v>1856</v>
      </c>
      <c r="E287" t="s">
        <v>1857</v>
      </c>
      <c r="F287" t="s">
        <v>1024</v>
      </c>
    </row>
    <row r="288" spans="2:6" hidden="1" x14ac:dyDescent="0.3">
      <c r="B288">
        <v>106834</v>
      </c>
      <c r="C288" t="s">
        <v>1858</v>
      </c>
      <c r="D288" t="s">
        <v>1859</v>
      </c>
      <c r="E288" t="s">
        <v>252</v>
      </c>
      <c r="F288" t="s">
        <v>1024</v>
      </c>
    </row>
    <row r="289" spans="2:6" hidden="1" x14ac:dyDescent="0.3">
      <c r="B289">
        <v>106835</v>
      </c>
      <c r="C289" t="s">
        <v>1860</v>
      </c>
      <c r="D289" t="s">
        <v>1861</v>
      </c>
      <c r="E289" t="s">
        <v>1862</v>
      </c>
      <c r="F289" t="s">
        <v>1024</v>
      </c>
    </row>
    <row r="290" spans="2:6" hidden="1" x14ac:dyDescent="0.3">
      <c r="B290">
        <v>106838</v>
      </c>
      <c r="C290" t="s">
        <v>1863</v>
      </c>
      <c r="D290" t="s">
        <v>1864</v>
      </c>
      <c r="E290" t="s">
        <v>1865</v>
      </c>
      <c r="F290" t="s">
        <v>1024</v>
      </c>
    </row>
    <row r="291" spans="2:6" hidden="1" x14ac:dyDescent="0.3">
      <c r="B291">
        <v>106839</v>
      </c>
      <c r="C291" t="s">
        <v>1866</v>
      </c>
      <c r="D291" t="s">
        <v>1867</v>
      </c>
      <c r="E291" t="s">
        <v>1868</v>
      </c>
      <c r="F291" t="s">
        <v>1024</v>
      </c>
    </row>
    <row r="292" spans="2:6" hidden="1" x14ac:dyDescent="0.3">
      <c r="B292">
        <v>106847</v>
      </c>
      <c r="C292" t="s">
        <v>1869</v>
      </c>
      <c r="D292" t="s">
        <v>1870</v>
      </c>
      <c r="E292" t="s">
        <v>1871</v>
      </c>
      <c r="F292" t="s">
        <v>1024</v>
      </c>
    </row>
    <row r="293" spans="2:6" hidden="1" x14ac:dyDescent="0.3">
      <c r="B293">
        <v>106851</v>
      </c>
      <c r="C293" t="s">
        <v>1872</v>
      </c>
      <c r="D293" t="s">
        <v>1873</v>
      </c>
      <c r="E293" t="s">
        <v>1054</v>
      </c>
      <c r="F293" t="s">
        <v>1024</v>
      </c>
    </row>
    <row r="294" spans="2:6" hidden="1" x14ac:dyDescent="0.3">
      <c r="B294">
        <v>106859</v>
      </c>
      <c r="C294" t="s">
        <v>1874</v>
      </c>
      <c r="D294" t="s">
        <v>1875</v>
      </c>
      <c r="E294" t="s">
        <v>1876</v>
      </c>
      <c r="F294" t="s">
        <v>1024</v>
      </c>
    </row>
    <row r="295" spans="2:6" hidden="1" x14ac:dyDescent="0.3">
      <c r="B295">
        <v>106861</v>
      </c>
      <c r="C295" t="s">
        <v>1877</v>
      </c>
      <c r="D295" t="s">
        <v>1878</v>
      </c>
      <c r="E295" t="s">
        <v>1879</v>
      </c>
      <c r="F295" t="s">
        <v>1024</v>
      </c>
    </row>
    <row r="296" spans="2:6" hidden="1" x14ac:dyDescent="0.3">
      <c r="B296">
        <v>106864</v>
      </c>
      <c r="C296" t="s">
        <v>1880</v>
      </c>
      <c r="D296" t="s">
        <v>1881</v>
      </c>
      <c r="E296" t="s">
        <v>1882</v>
      </c>
      <c r="F296" t="s">
        <v>1024</v>
      </c>
    </row>
    <row r="297" spans="2:6" hidden="1" x14ac:dyDescent="0.3">
      <c r="B297">
        <v>106869</v>
      </c>
      <c r="C297" t="s">
        <v>1883</v>
      </c>
      <c r="D297" t="s">
        <v>1884</v>
      </c>
      <c r="E297" t="s">
        <v>1885</v>
      </c>
      <c r="F297" t="s">
        <v>1024</v>
      </c>
    </row>
    <row r="298" spans="2:6" hidden="1" x14ac:dyDescent="0.3">
      <c r="B298">
        <v>106871</v>
      </c>
      <c r="C298" t="s">
        <v>1886</v>
      </c>
      <c r="D298" t="s">
        <v>1887</v>
      </c>
      <c r="E298" t="s">
        <v>1888</v>
      </c>
      <c r="F298" t="s">
        <v>1024</v>
      </c>
    </row>
    <row r="299" spans="2:6" hidden="1" x14ac:dyDescent="0.3">
      <c r="B299">
        <v>106884</v>
      </c>
      <c r="C299" t="s">
        <v>1889</v>
      </c>
      <c r="D299" t="s">
        <v>1890</v>
      </c>
      <c r="E299" t="s">
        <v>1891</v>
      </c>
      <c r="F299" t="s">
        <v>1024</v>
      </c>
    </row>
    <row r="300" spans="2:6" hidden="1" x14ac:dyDescent="0.3">
      <c r="B300">
        <v>106901</v>
      </c>
      <c r="C300" t="s">
        <v>1892</v>
      </c>
      <c r="D300" t="s">
        <v>1893</v>
      </c>
      <c r="E300" t="s">
        <v>1894</v>
      </c>
      <c r="F300" t="s">
        <v>1024</v>
      </c>
    </row>
    <row r="301" spans="2:6" hidden="1" x14ac:dyDescent="0.3">
      <c r="B301">
        <v>106902</v>
      </c>
      <c r="C301" t="s">
        <v>1895</v>
      </c>
      <c r="D301" t="s">
        <v>1896</v>
      </c>
      <c r="E301" t="s">
        <v>1897</v>
      </c>
      <c r="F301" t="s">
        <v>1024</v>
      </c>
    </row>
    <row r="302" spans="2:6" hidden="1" x14ac:dyDescent="0.3">
      <c r="B302">
        <v>106904</v>
      </c>
      <c r="C302" t="s">
        <v>1898</v>
      </c>
      <c r="D302" t="s">
        <v>1899</v>
      </c>
      <c r="E302" t="s">
        <v>1900</v>
      </c>
      <c r="F302" t="s">
        <v>1024</v>
      </c>
    </row>
    <row r="303" spans="2:6" hidden="1" x14ac:dyDescent="0.3">
      <c r="B303">
        <v>106907</v>
      </c>
      <c r="C303" t="s">
        <v>1901</v>
      </c>
      <c r="D303" t="s">
        <v>1902</v>
      </c>
      <c r="E303" t="s">
        <v>1903</v>
      </c>
      <c r="F303" t="s">
        <v>1024</v>
      </c>
    </row>
    <row r="304" spans="2:6" hidden="1" x14ac:dyDescent="0.3">
      <c r="B304">
        <v>106908</v>
      </c>
      <c r="C304" t="s">
        <v>1904</v>
      </c>
      <c r="D304" t="s">
        <v>1905</v>
      </c>
      <c r="E304" t="s">
        <v>1906</v>
      </c>
      <c r="F304" t="s">
        <v>1024</v>
      </c>
    </row>
    <row r="305" spans="2:6" hidden="1" x14ac:dyDescent="0.3">
      <c r="B305">
        <v>106910</v>
      </c>
      <c r="C305" t="s">
        <v>1907</v>
      </c>
      <c r="D305" t="s">
        <v>1908</v>
      </c>
      <c r="E305" t="s">
        <v>1909</v>
      </c>
      <c r="F305" t="s">
        <v>1024</v>
      </c>
    </row>
    <row r="306" spans="2:6" hidden="1" x14ac:dyDescent="0.3">
      <c r="B306">
        <v>106930</v>
      </c>
      <c r="C306" t="s">
        <v>1910</v>
      </c>
      <c r="D306" t="s">
        <v>1911</v>
      </c>
      <c r="E306" t="s">
        <v>1912</v>
      </c>
      <c r="F306" t="s">
        <v>1024</v>
      </c>
    </row>
    <row r="307" spans="2:6" hidden="1" x14ac:dyDescent="0.3">
      <c r="B307">
        <v>106933</v>
      </c>
      <c r="C307" t="s">
        <v>1913</v>
      </c>
      <c r="D307" t="s">
        <v>1914</v>
      </c>
      <c r="E307" t="s">
        <v>1915</v>
      </c>
      <c r="F307" t="s">
        <v>1024</v>
      </c>
    </row>
    <row r="308" spans="2:6" hidden="1" x14ac:dyDescent="0.3">
      <c r="B308">
        <v>106934</v>
      </c>
      <c r="C308" t="s">
        <v>1916</v>
      </c>
      <c r="D308" t="s">
        <v>1917</v>
      </c>
      <c r="E308" t="s">
        <v>1918</v>
      </c>
      <c r="F308" t="s">
        <v>1024</v>
      </c>
    </row>
    <row r="309" spans="2:6" hidden="1" x14ac:dyDescent="0.3">
      <c r="B309">
        <v>106943</v>
      </c>
      <c r="C309" t="s">
        <v>1919</v>
      </c>
      <c r="D309" t="s">
        <v>1920</v>
      </c>
      <c r="E309" t="s">
        <v>1921</v>
      </c>
      <c r="F309" t="s">
        <v>1024</v>
      </c>
    </row>
    <row r="310" spans="2:6" hidden="1" x14ac:dyDescent="0.3">
      <c r="B310">
        <v>106945</v>
      </c>
      <c r="C310" t="s">
        <v>1922</v>
      </c>
      <c r="D310" t="s">
        <v>1923</v>
      </c>
      <c r="E310" t="s">
        <v>1924</v>
      </c>
      <c r="F310" t="s">
        <v>1024</v>
      </c>
    </row>
    <row r="311" spans="2:6" hidden="1" x14ac:dyDescent="0.3">
      <c r="B311">
        <v>106948</v>
      </c>
      <c r="C311" t="s">
        <v>1925</v>
      </c>
      <c r="D311" t="s">
        <v>1926</v>
      </c>
      <c r="E311" t="s">
        <v>1927</v>
      </c>
      <c r="F311" t="s">
        <v>1024</v>
      </c>
    </row>
    <row r="312" spans="2:6" hidden="1" x14ac:dyDescent="0.3">
      <c r="B312">
        <v>106961</v>
      </c>
      <c r="C312" t="s">
        <v>1928</v>
      </c>
      <c r="D312" t="s">
        <v>1929</v>
      </c>
      <c r="E312" t="s">
        <v>1930</v>
      </c>
      <c r="F312" t="s">
        <v>1024</v>
      </c>
    </row>
    <row r="313" spans="2:6" hidden="1" x14ac:dyDescent="0.3">
      <c r="B313">
        <v>106962</v>
      </c>
      <c r="C313" t="s">
        <v>1931</v>
      </c>
      <c r="D313" t="s">
        <v>1932</v>
      </c>
      <c r="E313" t="s">
        <v>1933</v>
      </c>
      <c r="F313" t="s">
        <v>1024</v>
      </c>
    </row>
    <row r="314" spans="2:6" hidden="1" x14ac:dyDescent="0.3">
      <c r="B314">
        <v>106989</v>
      </c>
      <c r="C314" t="s">
        <v>1934</v>
      </c>
      <c r="D314" t="s">
        <v>1935</v>
      </c>
      <c r="E314" t="s">
        <v>1821</v>
      </c>
      <c r="F314" t="s">
        <v>1024</v>
      </c>
    </row>
    <row r="315" spans="2:6" hidden="1" x14ac:dyDescent="0.3">
      <c r="B315">
        <v>106992</v>
      </c>
      <c r="C315" t="s">
        <v>1936</v>
      </c>
      <c r="D315" t="s">
        <v>1937</v>
      </c>
      <c r="E315" t="s">
        <v>1938</v>
      </c>
      <c r="F315" t="s">
        <v>1024</v>
      </c>
    </row>
    <row r="316" spans="2:6" hidden="1" x14ac:dyDescent="0.3">
      <c r="B316">
        <v>107000</v>
      </c>
      <c r="C316" t="s">
        <v>1939</v>
      </c>
      <c r="D316" t="s">
        <v>1940</v>
      </c>
      <c r="E316" t="s">
        <v>1941</v>
      </c>
      <c r="F316" t="s">
        <v>1024</v>
      </c>
    </row>
    <row r="317" spans="2:6" hidden="1" x14ac:dyDescent="0.3">
      <c r="B317">
        <v>107020</v>
      </c>
      <c r="C317" t="s">
        <v>1942</v>
      </c>
      <c r="D317" t="s">
        <v>1943</v>
      </c>
      <c r="E317" t="s">
        <v>1944</v>
      </c>
      <c r="F317" t="s">
        <v>1024</v>
      </c>
    </row>
    <row r="318" spans="2:6" hidden="1" x14ac:dyDescent="0.3">
      <c r="B318">
        <v>107030</v>
      </c>
      <c r="C318" t="s">
        <v>1945</v>
      </c>
      <c r="D318" t="s">
        <v>1946</v>
      </c>
      <c r="E318" t="s">
        <v>1947</v>
      </c>
      <c r="F318" t="s">
        <v>1024</v>
      </c>
    </row>
    <row r="319" spans="2:6" hidden="1" x14ac:dyDescent="0.3">
      <c r="B319">
        <v>107033</v>
      </c>
      <c r="C319" t="s">
        <v>1948</v>
      </c>
      <c r="D319" t="s">
        <v>1949</v>
      </c>
      <c r="E319" t="s">
        <v>1950</v>
      </c>
      <c r="F319" t="s">
        <v>1024</v>
      </c>
    </row>
    <row r="320" spans="2:6" hidden="1" x14ac:dyDescent="0.3">
      <c r="B320">
        <v>107034</v>
      </c>
      <c r="C320" t="s">
        <v>1951</v>
      </c>
      <c r="D320" t="s">
        <v>1952</v>
      </c>
      <c r="E320" t="s">
        <v>1953</v>
      </c>
      <c r="F320" t="s">
        <v>1024</v>
      </c>
    </row>
    <row r="321" spans="2:6" hidden="1" x14ac:dyDescent="0.3">
      <c r="B321">
        <v>107039</v>
      </c>
      <c r="C321" t="s">
        <v>1954</v>
      </c>
      <c r="D321" t="s">
        <v>1955</v>
      </c>
      <c r="E321" t="s">
        <v>1956</v>
      </c>
      <c r="F321" t="s">
        <v>1024</v>
      </c>
    </row>
    <row r="322" spans="2:6" hidden="1" x14ac:dyDescent="0.3">
      <c r="B322">
        <v>107044</v>
      </c>
      <c r="C322" t="s">
        <v>1957</v>
      </c>
      <c r="D322" t="s">
        <v>1958</v>
      </c>
      <c r="E322" t="s">
        <v>1959</v>
      </c>
      <c r="F322" t="s">
        <v>1024</v>
      </c>
    </row>
    <row r="323" spans="2:6" hidden="1" x14ac:dyDescent="0.3">
      <c r="B323">
        <v>107049</v>
      </c>
      <c r="C323" t="s">
        <v>1960</v>
      </c>
      <c r="D323" t="s">
        <v>1961</v>
      </c>
      <c r="E323" t="s">
        <v>1962</v>
      </c>
      <c r="F323" t="s">
        <v>1024</v>
      </c>
    </row>
    <row r="324" spans="2:6" hidden="1" x14ac:dyDescent="0.3">
      <c r="B324">
        <v>107057</v>
      </c>
      <c r="C324" t="s">
        <v>1963</v>
      </c>
      <c r="D324" t="s">
        <v>1964</v>
      </c>
      <c r="E324" t="s">
        <v>1965</v>
      </c>
      <c r="F324" t="s">
        <v>1024</v>
      </c>
    </row>
    <row r="325" spans="2:6" hidden="1" x14ac:dyDescent="0.3">
      <c r="B325">
        <v>107068</v>
      </c>
      <c r="C325" t="s">
        <v>1966</v>
      </c>
      <c r="D325" t="s">
        <v>1967</v>
      </c>
      <c r="E325" t="s">
        <v>1968</v>
      </c>
      <c r="F325" t="s">
        <v>1024</v>
      </c>
    </row>
    <row r="326" spans="2:6" hidden="1" x14ac:dyDescent="0.3">
      <c r="B326">
        <v>107077</v>
      </c>
      <c r="C326" t="s">
        <v>1969</v>
      </c>
      <c r="D326" t="s">
        <v>1970</v>
      </c>
      <c r="E326" t="s">
        <v>1971</v>
      </c>
      <c r="F326" t="s">
        <v>1024</v>
      </c>
    </row>
    <row r="327" spans="2:6" hidden="1" x14ac:dyDescent="0.3">
      <c r="B327">
        <v>107084</v>
      </c>
      <c r="C327" t="s">
        <v>1972</v>
      </c>
      <c r="D327" t="s">
        <v>1973</v>
      </c>
      <c r="E327" t="s">
        <v>1974</v>
      </c>
      <c r="F327" t="s">
        <v>1024</v>
      </c>
    </row>
    <row r="328" spans="2:6" hidden="1" x14ac:dyDescent="0.3">
      <c r="B328">
        <v>107088</v>
      </c>
      <c r="C328" t="s">
        <v>1975</v>
      </c>
      <c r="D328" t="s">
        <v>1976</v>
      </c>
      <c r="E328" t="s">
        <v>1977</v>
      </c>
      <c r="F328" t="s">
        <v>1024</v>
      </c>
    </row>
    <row r="329" spans="2:6" hidden="1" x14ac:dyDescent="0.3">
      <c r="B329">
        <v>107091</v>
      </c>
      <c r="C329" t="s">
        <v>1978</v>
      </c>
      <c r="D329" t="s">
        <v>1979</v>
      </c>
      <c r="E329" t="s">
        <v>1980</v>
      </c>
      <c r="F329" t="s">
        <v>1024</v>
      </c>
    </row>
    <row r="330" spans="2:6" hidden="1" x14ac:dyDescent="0.3">
      <c r="B330">
        <v>107116</v>
      </c>
      <c r="C330" t="s">
        <v>1981</v>
      </c>
      <c r="D330" t="s">
        <v>1982</v>
      </c>
      <c r="E330" t="s">
        <v>1983</v>
      </c>
      <c r="F330" t="s">
        <v>1024</v>
      </c>
    </row>
    <row r="331" spans="2:6" hidden="1" x14ac:dyDescent="0.3">
      <c r="B331">
        <v>107120</v>
      </c>
      <c r="C331" t="s">
        <v>1984</v>
      </c>
      <c r="D331" t="s">
        <v>1985</v>
      </c>
      <c r="E331" t="s">
        <v>1986</v>
      </c>
      <c r="F331" t="s">
        <v>1024</v>
      </c>
    </row>
    <row r="332" spans="2:6" hidden="1" x14ac:dyDescent="0.3">
      <c r="B332">
        <v>107131</v>
      </c>
      <c r="C332" t="s">
        <v>1987</v>
      </c>
      <c r="D332" t="s">
        <v>1988</v>
      </c>
      <c r="E332" t="s">
        <v>1989</v>
      </c>
      <c r="F332" t="s">
        <v>1024</v>
      </c>
    </row>
    <row r="333" spans="2:6" hidden="1" x14ac:dyDescent="0.3">
      <c r="B333">
        <v>107136</v>
      </c>
      <c r="C333" t="s">
        <v>1990</v>
      </c>
      <c r="D333" t="s">
        <v>1991</v>
      </c>
      <c r="E333" t="s">
        <v>1992</v>
      </c>
      <c r="F333" t="s">
        <v>1024</v>
      </c>
    </row>
    <row r="334" spans="2:6" hidden="1" x14ac:dyDescent="0.3">
      <c r="B334">
        <v>107141</v>
      </c>
      <c r="C334" t="s">
        <v>1993</v>
      </c>
      <c r="D334" t="s">
        <v>1994</v>
      </c>
      <c r="E334" t="s">
        <v>1995</v>
      </c>
      <c r="F334" t="s">
        <v>1024</v>
      </c>
    </row>
    <row r="335" spans="2:6" hidden="1" x14ac:dyDescent="0.3">
      <c r="B335">
        <v>107156</v>
      </c>
      <c r="C335" t="s">
        <v>1996</v>
      </c>
      <c r="D335" t="s">
        <v>1997</v>
      </c>
      <c r="E335" t="s">
        <v>1998</v>
      </c>
      <c r="F335" t="s">
        <v>1024</v>
      </c>
    </row>
    <row r="336" spans="2:6" hidden="1" x14ac:dyDescent="0.3">
      <c r="B336">
        <v>107166</v>
      </c>
      <c r="C336" t="s">
        <v>1999</v>
      </c>
      <c r="D336" t="s">
        <v>2000</v>
      </c>
      <c r="E336" t="s">
        <v>2001</v>
      </c>
      <c r="F336" t="s">
        <v>1024</v>
      </c>
    </row>
    <row r="337" spans="2:6" hidden="1" x14ac:dyDescent="0.3">
      <c r="B337">
        <v>107175</v>
      </c>
      <c r="C337" t="s">
        <v>2002</v>
      </c>
      <c r="D337" t="s">
        <v>2003</v>
      </c>
      <c r="E337" t="s">
        <v>2004</v>
      </c>
      <c r="F337" t="s">
        <v>1024</v>
      </c>
    </row>
    <row r="338" spans="2:6" hidden="1" x14ac:dyDescent="0.3">
      <c r="B338">
        <v>107178</v>
      </c>
      <c r="C338" t="s">
        <v>2005</v>
      </c>
      <c r="D338" t="s">
        <v>2006</v>
      </c>
      <c r="E338" t="s">
        <v>2007</v>
      </c>
      <c r="F338" t="s">
        <v>1024</v>
      </c>
    </row>
    <row r="339" spans="2:6" hidden="1" x14ac:dyDescent="0.3">
      <c r="B339">
        <v>107187</v>
      </c>
      <c r="C339" t="s">
        <v>2008</v>
      </c>
      <c r="D339" t="s">
        <v>2009</v>
      </c>
      <c r="E339" t="s">
        <v>2010</v>
      </c>
      <c r="F339" t="s">
        <v>1024</v>
      </c>
    </row>
    <row r="340" spans="2:6" hidden="1" x14ac:dyDescent="0.3">
      <c r="B340">
        <v>107195</v>
      </c>
      <c r="C340" t="s">
        <v>2011</v>
      </c>
      <c r="D340" t="s">
        <v>2012</v>
      </c>
      <c r="E340" t="s">
        <v>1708</v>
      </c>
      <c r="F340" t="s">
        <v>1024</v>
      </c>
    </row>
    <row r="341" spans="2:6" hidden="1" x14ac:dyDescent="0.3">
      <c r="B341">
        <v>107204</v>
      </c>
      <c r="C341" t="s">
        <v>2013</v>
      </c>
      <c r="D341" t="s">
        <v>2014</v>
      </c>
      <c r="E341" t="s">
        <v>2015</v>
      </c>
      <c r="F341" t="s">
        <v>1024</v>
      </c>
    </row>
    <row r="342" spans="2:6" hidden="1" x14ac:dyDescent="0.3">
      <c r="B342">
        <v>107207</v>
      </c>
      <c r="C342" t="s">
        <v>2016</v>
      </c>
      <c r="D342" t="s">
        <v>2017</v>
      </c>
      <c r="E342" t="s">
        <v>2018</v>
      </c>
      <c r="F342" t="s">
        <v>1024</v>
      </c>
    </row>
    <row r="343" spans="2:6" hidden="1" x14ac:dyDescent="0.3">
      <c r="B343">
        <v>107208</v>
      </c>
      <c r="C343" t="s">
        <v>2019</v>
      </c>
      <c r="D343" t="s">
        <v>2020</v>
      </c>
      <c r="E343" t="s">
        <v>2021</v>
      </c>
      <c r="F343" t="s">
        <v>1024</v>
      </c>
    </row>
    <row r="344" spans="2:6" hidden="1" x14ac:dyDescent="0.3">
      <c r="B344">
        <v>107212</v>
      </c>
      <c r="C344" t="s">
        <v>2022</v>
      </c>
      <c r="D344" t="s">
        <v>2023</v>
      </c>
      <c r="E344" t="s">
        <v>2024</v>
      </c>
      <c r="F344" t="s">
        <v>1024</v>
      </c>
    </row>
    <row r="345" spans="2:6" hidden="1" x14ac:dyDescent="0.3">
      <c r="B345">
        <v>107215</v>
      </c>
      <c r="C345" t="s">
        <v>2025</v>
      </c>
      <c r="D345" t="s">
        <v>2026</v>
      </c>
      <c r="E345" t="s">
        <v>2027</v>
      </c>
      <c r="F345" t="s">
        <v>1024</v>
      </c>
    </row>
    <row r="346" spans="2:6" hidden="1" x14ac:dyDescent="0.3">
      <c r="B346">
        <v>107225</v>
      </c>
      <c r="C346" t="s">
        <v>2028</v>
      </c>
      <c r="D346" t="s">
        <v>2029</v>
      </c>
      <c r="E346" t="s">
        <v>2030</v>
      </c>
      <c r="F346" t="s">
        <v>1024</v>
      </c>
    </row>
    <row r="347" spans="2:6" hidden="1" x14ac:dyDescent="0.3">
      <c r="B347">
        <v>107231</v>
      </c>
      <c r="C347" t="s">
        <v>2031</v>
      </c>
      <c r="D347" t="s">
        <v>2032</v>
      </c>
      <c r="E347" t="s">
        <v>2033</v>
      </c>
      <c r="F347" t="s">
        <v>1024</v>
      </c>
    </row>
    <row r="348" spans="2:6" hidden="1" x14ac:dyDescent="0.3">
      <c r="B348">
        <v>107244</v>
      </c>
      <c r="C348" t="s">
        <v>2022</v>
      </c>
      <c r="D348" t="s">
        <v>2023</v>
      </c>
      <c r="E348" t="s">
        <v>2034</v>
      </c>
      <c r="F348" t="s">
        <v>1024</v>
      </c>
    </row>
    <row r="349" spans="2:6" hidden="1" x14ac:dyDescent="0.3">
      <c r="B349">
        <v>107249</v>
      </c>
      <c r="C349" t="s">
        <v>2035</v>
      </c>
      <c r="D349" t="s">
        <v>2036</v>
      </c>
      <c r="E349" t="s">
        <v>2037</v>
      </c>
      <c r="F349" t="s">
        <v>1024</v>
      </c>
    </row>
    <row r="350" spans="2:6" hidden="1" x14ac:dyDescent="0.3">
      <c r="B350">
        <v>107268</v>
      </c>
      <c r="C350" t="s">
        <v>2038</v>
      </c>
      <c r="D350" t="s">
        <v>2039</v>
      </c>
      <c r="E350" t="s">
        <v>2040</v>
      </c>
      <c r="F350" t="s">
        <v>1024</v>
      </c>
    </row>
    <row r="351" spans="2:6" hidden="1" x14ac:dyDescent="0.3">
      <c r="B351">
        <v>107273</v>
      </c>
      <c r="C351" t="s">
        <v>2041</v>
      </c>
      <c r="D351" t="s">
        <v>2042</v>
      </c>
      <c r="E351" t="s">
        <v>2043</v>
      </c>
      <c r="F351" t="s">
        <v>1024</v>
      </c>
    </row>
    <row r="352" spans="2:6" hidden="1" x14ac:dyDescent="0.3">
      <c r="B352">
        <v>107277</v>
      </c>
      <c r="C352" t="s">
        <v>2044</v>
      </c>
      <c r="D352" t="s">
        <v>2045</v>
      </c>
      <c r="E352" t="s">
        <v>2046</v>
      </c>
      <c r="F352" t="s">
        <v>1024</v>
      </c>
    </row>
    <row r="353" spans="2:6" hidden="1" x14ac:dyDescent="0.3">
      <c r="B353">
        <v>107284</v>
      </c>
      <c r="C353" t="s">
        <v>2047</v>
      </c>
      <c r="D353" t="s">
        <v>2048</v>
      </c>
      <c r="E353" t="s">
        <v>48</v>
      </c>
      <c r="F353" t="s">
        <v>1024</v>
      </c>
    </row>
    <row r="354" spans="2:6" hidden="1" x14ac:dyDescent="0.3">
      <c r="B354">
        <v>107301</v>
      </c>
      <c r="C354" t="s">
        <v>2049</v>
      </c>
      <c r="D354" t="s">
        <v>2050</v>
      </c>
      <c r="E354" t="s">
        <v>24025</v>
      </c>
      <c r="F354" t="s">
        <v>1024</v>
      </c>
    </row>
    <row r="355" spans="2:6" hidden="1" x14ac:dyDescent="0.3">
      <c r="B355">
        <v>107310</v>
      </c>
      <c r="C355" t="s">
        <v>2051</v>
      </c>
      <c r="D355" t="s">
        <v>2052</v>
      </c>
      <c r="E355" t="s">
        <v>2053</v>
      </c>
      <c r="F355" t="s">
        <v>1024</v>
      </c>
    </row>
    <row r="356" spans="2:6" hidden="1" x14ac:dyDescent="0.3">
      <c r="B356">
        <v>107315</v>
      </c>
      <c r="C356" t="s">
        <v>2054</v>
      </c>
      <c r="D356" t="s">
        <v>2055</v>
      </c>
      <c r="E356" t="s">
        <v>2056</v>
      </c>
      <c r="F356" t="s">
        <v>1024</v>
      </c>
    </row>
    <row r="357" spans="2:6" hidden="1" x14ac:dyDescent="0.3">
      <c r="B357">
        <v>107316</v>
      </c>
      <c r="C357" t="s">
        <v>2057</v>
      </c>
      <c r="D357" t="s">
        <v>2058</v>
      </c>
      <c r="E357" t="s">
        <v>2059</v>
      </c>
      <c r="F357" t="s">
        <v>1024</v>
      </c>
    </row>
    <row r="358" spans="2:6" hidden="1" x14ac:dyDescent="0.3">
      <c r="B358">
        <v>107338</v>
      </c>
      <c r="C358" t="s">
        <v>2060</v>
      </c>
      <c r="D358" t="s">
        <v>2061</v>
      </c>
      <c r="E358" t="s">
        <v>2062</v>
      </c>
      <c r="F358" t="s">
        <v>1024</v>
      </c>
    </row>
    <row r="359" spans="2:6" hidden="1" x14ac:dyDescent="0.3">
      <c r="B359">
        <v>107339</v>
      </c>
      <c r="C359" t="s">
        <v>2063</v>
      </c>
      <c r="D359" t="s">
        <v>2064</v>
      </c>
      <c r="E359" t="s">
        <v>2065</v>
      </c>
      <c r="F359" t="s">
        <v>1024</v>
      </c>
    </row>
    <row r="360" spans="2:6" hidden="1" x14ac:dyDescent="0.3">
      <c r="B360">
        <v>107367</v>
      </c>
      <c r="C360" t="s">
        <v>2066</v>
      </c>
      <c r="D360" t="s">
        <v>2067</v>
      </c>
      <c r="E360" t="s">
        <v>2068</v>
      </c>
      <c r="F360" t="s">
        <v>1024</v>
      </c>
    </row>
    <row r="361" spans="2:6" hidden="1" x14ac:dyDescent="0.3">
      <c r="B361">
        <v>107369</v>
      </c>
      <c r="C361" t="s">
        <v>2069</v>
      </c>
      <c r="D361" t="s">
        <v>2070</v>
      </c>
      <c r="E361" t="s">
        <v>2071</v>
      </c>
      <c r="F361" t="s">
        <v>1024</v>
      </c>
    </row>
    <row r="362" spans="2:6" hidden="1" x14ac:dyDescent="0.3">
      <c r="B362">
        <v>107378</v>
      </c>
      <c r="C362" t="s">
        <v>2072</v>
      </c>
      <c r="D362" t="s">
        <v>2073</v>
      </c>
      <c r="E362" t="s">
        <v>2074</v>
      </c>
      <c r="F362" t="s">
        <v>1024</v>
      </c>
    </row>
    <row r="363" spans="2:6" hidden="1" x14ac:dyDescent="0.3">
      <c r="B363">
        <v>107381</v>
      </c>
      <c r="C363" t="s">
        <v>2075</v>
      </c>
      <c r="D363" t="s">
        <v>2076</v>
      </c>
      <c r="E363" t="s">
        <v>2077</v>
      </c>
      <c r="F363" t="s">
        <v>1024</v>
      </c>
    </row>
    <row r="364" spans="2:6" hidden="1" x14ac:dyDescent="0.3">
      <c r="B364">
        <v>107383</v>
      </c>
      <c r="C364" t="s">
        <v>2078</v>
      </c>
      <c r="D364" t="s">
        <v>2079</v>
      </c>
      <c r="E364" t="s">
        <v>2080</v>
      </c>
      <c r="F364" t="s">
        <v>1024</v>
      </c>
    </row>
    <row r="365" spans="2:6" hidden="1" x14ac:dyDescent="0.3">
      <c r="B365">
        <v>107386</v>
      </c>
      <c r="C365" t="s">
        <v>2081</v>
      </c>
      <c r="D365" t="s">
        <v>2082</v>
      </c>
      <c r="E365" t="s">
        <v>2083</v>
      </c>
      <c r="F365" t="s">
        <v>1024</v>
      </c>
    </row>
    <row r="366" spans="2:6" hidden="1" x14ac:dyDescent="0.3">
      <c r="B366">
        <v>107393</v>
      </c>
      <c r="C366" t="s">
        <v>2084</v>
      </c>
      <c r="D366" t="s">
        <v>2085</v>
      </c>
      <c r="E366" t="s">
        <v>2086</v>
      </c>
      <c r="F366" t="s">
        <v>1024</v>
      </c>
    </row>
    <row r="367" spans="2:6" hidden="1" x14ac:dyDescent="0.3">
      <c r="B367">
        <v>107396</v>
      </c>
      <c r="C367" t="s">
        <v>2087</v>
      </c>
      <c r="D367" t="s">
        <v>2088</v>
      </c>
      <c r="E367" t="s">
        <v>2089</v>
      </c>
      <c r="F367" t="s">
        <v>1024</v>
      </c>
    </row>
    <row r="368" spans="2:6" hidden="1" x14ac:dyDescent="0.3">
      <c r="B368">
        <v>107402</v>
      </c>
      <c r="C368" t="s">
        <v>2090</v>
      </c>
      <c r="D368" t="s">
        <v>2091</v>
      </c>
      <c r="E368" t="s">
        <v>2092</v>
      </c>
      <c r="F368" t="s">
        <v>1024</v>
      </c>
    </row>
    <row r="369" spans="2:6" hidden="1" x14ac:dyDescent="0.3">
      <c r="B369">
        <v>107405</v>
      </c>
      <c r="C369" t="s">
        <v>2093</v>
      </c>
      <c r="D369" t="s">
        <v>2094</v>
      </c>
      <c r="E369" t="s">
        <v>2095</v>
      </c>
      <c r="F369" t="s">
        <v>1024</v>
      </c>
    </row>
    <row r="370" spans="2:6" hidden="1" x14ac:dyDescent="0.3">
      <c r="B370">
        <v>107409</v>
      </c>
      <c r="C370" t="s">
        <v>2096</v>
      </c>
      <c r="D370" t="s">
        <v>2097</v>
      </c>
      <c r="E370" t="s">
        <v>2098</v>
      </c>
      <c r="F370" t="s">
        <v>1024</v>
      </c>
    </row>
    <row r="371" spans="2:6" hidden="1" x14ac:dyDescent="0.3">
      <c r="B371">
        <v>107426</v>
      </c>
      <c r="C371" t="s">
        <v>2099</v>
      </c>
      <c r="D371" t="s">
        <v>2100</v>
      </c>
      <c r="E371" t="s">
        <v>2101</v>
      </c>
      <c r="F371" t="s">
        <v>1024</v>
      </c>
    </row>
    <row r="372" spans="2:6" hidden="1" x14ac:dyDescent="0.3">
      <c r="B372">
        <v>107430</v>
      </c>
      <c r="C372" t="s">
        <v>2102</v>
      </c>
      <c r="D372" t="s">
        <v>2103</v>
      </c>
      <c r="E372" t="s">
        <v>2104</v>
      </c>
      <c r="F372" t="s">
        <v>1024</v>
      </c>
    </row>
    <row r="373" spans="2:6" hidden="1" x14ac:dyDescent="0.3">
      <c r="B373">
        <v>107436</v>
      </c>
      <c r="C373" t="s">
        <v>2105</v>
      </c>
      <c r="D373" t="s">
        <v>2106</v>
      </c>
      <c r="E373" t="s">
        <v>2107</v>
      </c>
      <c r="F373" t="s">
        <v>1024</v>
      </c>
    </row>
    <row r="374" spans="2:6" hidden="1" x14ac:dyDescent="0.3">
      <c r="B374">
        <v>107444</v>
      </c>
      <c r="C374" t="s">
        <v>2108</v>
      </c>
      <c r="D374" t="s">
        <v>2109</v>
      </c>
      <c r="E374" t="s">
        <v>2110</v>
      </c>
      <c r="F374" t="s">
        <v>1024</v>
      </c>
    </row>
    <row r="375" spans="2:6" hidden="1" x14ac:dyDescent="0.3">
      <c r="B375">
        <v>107473</v>
      </c>
      <c r="C375" t="s">
        <v>2111</v>
      </c>
      <c r="D375" t="s">
        <v>2112</v>
      </c>
      <c r="E375" t="s">
        <v>2113</v>
      </c>
      <c r="F375" t="s">
        <v>1024</v>
      </c>
    </row>
    <row r="376" spans="2:6" hidden="1" x14ac:dyDescent="0.3">
      <c r="B376">
        <v>107487</v>
      </c>
      <c r="C376" t="s">
        <v>2114</v>
      </c>
      <c r="D376" t="s">
        <v>2115</v>
      </c>
      <c r="E376" t="s">
        <v>2116</v>
      </c>
      <c r="F376" t="s">
        <v>1024</v>
      </c>
    </row>
    <row r="377" spans="2:6" hidden="1" x14ac:dyDescent="0.3">
      <c r="B377">
        <v>107496</v>
      </c>
      <c r="C377" t="s">
        <v>2117</v>
      </c>
      <c r="D377" t="s">
        <v>2118</v>
      </c>
      <c r="E377" t="s">
        <v>2119</v>
      </c>
      <c r="F377" t="s">
        <v>1024</v>
      </c>
    </row>
    <row r="378" spans="2:6" hidden="1" x14ac:dyDescent="0.3">
      <c r="B378">
        <v>107510</v>
      </c>
      <c r="C378" t="s">
        <v>2120</v>
      </c>
      <c r="D378" t="s">
        <v>2121</v>
      </c>
      <c r="E378" t="s">
        <v>2122</v>
      </c>
      <c r="F378" t="s">
        <v>1024</v>
      </c>
    </row>
    <row r="379" spans="2:6" hidden="1" x14ac:dyDescent="0.3">
      <c r="B379">
        <v>107513</v>
      </c>
      <c r="C379" t="s">
        <v>2123</v>
      </c>
      <c r="D379" t="s">
        <v>2124</v>
      </c>
      <c r="E379" t="s">
        <v>2125</v>
      </c>
      <c r="F379" t="s">
        <v>1024</v>
      </c>
    </row>
    <row r="380" spans="2:6" hidden="1" x14ac:dyDescent="0.3">
      <c r="B380">
        <v>107518</v>
      </c>
      <c r="C380" t="s">
        <v>2126</v>
      </c>
      <c r="D380" t="s">
        <v>2127</v>
      </c>
      <c r="E380" t="s">
        <v>2128</v>
      </c>
      <c r="F380" t="s">
        <v>1024</v>
      </c>
    </row>
    <row r="381" spans="2:6" hidden="1" x14ac:dyDescent="0.3">
      <c r="B381">
        <v>107533</v>
      </c>
      <c r="C381" t="s">
        <v>2129</v>
      </c>
      <c r="D381" t="s">
        <v>2130</v>
      </c>
      <c r="E381" t="s">
        <v>2131</v>
      </c>
      <c r="F381" t="s">
        <v>1024</v>
      </c>
    </row>
    <row r="382" spans="2:6" hidden="1" x14ac:dyDescent="0.3">
      <c r="B382">
        <v>107535</v>
      </c>
      <c r="C382" t="s">
        <v>2132</v>
      </c>
      <c r="D382" t="s">
        <v>2133</v>
      </c>
      <c r="E382" t="s">
        <v>2134</v>
      </c>
      <c r="F382" t="s">
        <v>1024</v>
      </c>
    </row>
    <row r="383" spans="2:6" hidden="1" x14ac:dyDescent="0.3">
      <c r="B383">
        <v>107545</v>
      </c>
      <c r="C383" t="s">
        <v>2135</v>
      </c>
      <c r="D383" t="s">
        <v>2136</v>
      </c>
      <c r="E383" t="s">
        <v>2137</v>
      </c>
      <c r="F383" t="s">
        <v>1024</v>
      </c>
    </row>
    <row r="384" spans="2:6" hidden="1" x14ac:dyDescent="0.3">
      <c r="B384">
        <v>107568</v>
      </c>
      <c r="C384" t="s">
        <v>2138</v>
      </c>
      <c r="D384" t="s">
        <v>2139</v>
      </c>
      <c r="E384" t="s">
        <v>2140</v>
      </c>
      <c r="F384" t="s">
        <v>1024</v>
      </c>
    </row>
    <row r="385" spans="2:6" hidden="1" x14ac:dyDescent="0.3">
      <c r="B385">
        <v>107576</v>
      </c>
      <c r="C385" t="s">
        <v>2141</v>
      </c>
      <c r="D385" t="s">
        <v>2142</v>
      </c>
      <c r="E385" t="s">
        <v>2143</v>
      </c>
      <c r="F385" t="s">
        <v>1024</v>
      </c>
    </row>
    <row r="386" spans="2:6" hidden="1" x14ac:dyDescent="0.3">
      <c r="B386">
        <v>107591</v>
      </c>
      <c r="C386" t="s">
        <v>2144</v>
      </c>
      <c r="D386" t="s">
        <v>2145</v>
      </c>
      <c r="E386" t="s">
        <v>2146</v>
      </c>
      <c r="F386" t="s">
        <v>1024</v>
      </c>
    </row>
    <row r="387" spans="2:6" hidden="1" x14ac:dyDescent="0.3">
      <c r="B387">
        <v>107599</v>
      </c>
      <c r="C387" t="s">
        <v>2147</v>
      </c>
      <c r="D387" t="s">
        <v>2148</v>
      </c>
      <c r="E387" t="s">
        <v>2149</v>
      </c>
      <c r="F387" t="s">
        <v>1024</v>
      </c>
    </row>
    <row r="388" spans="2:6" hidden="1" x14ac:dyDescent="0.3">
      <c r="B388">
        <v>107606</v>
      </c>
      <c r="C388" t="s">
        <v>2150</v>
      </c>
      <c r="D388" t="s">
        <v>2151</v>
      </c>
      <c r="E388" t="s">
        <v>2152</v>
      </c>
      <c r="F388" t="s">
        <v>1024</v>
      </c>
    </row>
    <row r="389" spans="2:6" hidden="1" x14ac:dyDescent="0.3">
      <c r="B389">
        <v>107610</v>
      </c>
      <c r="C389" t="s">
        <v>2153</v>
      </c>
      <c r="D389" t="s">
        <v>2154</v>
      </c>
      <c r="E389" t="s">
        <v>2155</v>
      </c>
      <c r="F389" t="s">
        <v>1024</v>
      </c>
    </row>
    <row r="390" spans="2:6" hidden="1" x14ac:dyDescent="0.3">
      <c r="B390">
        <v>107613</v>
      </c>
      <c r="C390" t="s">
        <v>2156</v>
      </c>
      <c r="D390" t="s">
        <v>2157</v>
      </c>
      <c r="E390" t="s">
        <v>2158</v>
      </c>
      <c r="F390" t="s">
        <v>1024</v>
      </c>
    </row>
    <row r="391" spans="2:6" hidden="1" x14ac:dyDescent="0.3">
      <c r="B391">
        <v>107631</v>
      </c>
      <c r="C391" t="s">
        <v>2159</v>
      </c>
      <c r="D391" t="s">
        <v>2160</v>
      </c>
      <c r="E391" t="s">
        <v>1508</v>
      </c>
      <c r="F391" t="s">
        <v>1024</v>
      </c>
    </row>
    <row r="392" spans="2:6" hidden="1" x14ac:dyDescent="0.3">
      <c r="B392">
        <v>107653</v>
      </c>
      <c r="C392" t="s">
        <v>2161</v>
      </c>
      <c r="D392" t="s">
        <v>2162</v>
      </c>
      <c r="E392" t="s">
        <v>2163</v>
      </c>
      <c r="F392" t="s">
        <v>1024</v>
      </c>
    </row>
    <row r="393" spans="2:6" hidden="1" x14ac:dyDescent="0.3">
      <c r="B393">
        <v>107687</v>
      </c>
      <c r="C393" t="s">
        <v>2164</v>
      </c>
      <c r="D393" t="s">
        <v>2165</v>
      </c>
      <c r="E393" t="s">
        <v>2166</v>
      </c>
      <c r="F393" t="s">
        <v>1024</v>
      </c>
    </row>
    <row r="394" spans="2:6" hidden="1" x14ac:dyDescent="0.3">
      <c r="B394">
        <v>107720</v>
      </c>
      <c r="C394" t="s">
        <v>2167</v>
      </c>
      <c r="D394" t="s">
        <v>2168</v>
      </c>
      <c r="E394" t="s">
        <v>2169</v>
      </c>
      <c r="F394" t="s">
        <v>1024</v>
      </c>
    </row>
    <row r="395" spans="2:6" hidden="1" x14ac:dyDescent="0.3">
      <c r="B395">
        <v>107731</v>
      </c>
      <c r="C395" t="s">
        <v>2170</v>
      </c>
      <c r="D395" t="s">
        <v>2171</v>
      </c>
      <c r="E395" t="s">
        <v>2172</v>
      </c>
      <c r="F395" t="s">
        <v>1024</v>
      </c>
    </row>
    <row r="396" spans="2:6" hidden="1" x14ac:dyDescent="0.3">
      <c r="B396">
        <v>107768</v>
      </c>
      <c r="C396" t="s">
        <v>2173</v>
      </c>
      <c r="D396" t="s">
        <v>2174</v>
      </c>
      <c r="E396" t="s">
        <v>2175</v>
      </c>
      <c r="F396" t="s">
        <v>1024</v>
      </c>
    </row>
    <row r="397" spans="2:6" hidden="1" x14ac:dyDescent="0.3">
      <c r="B397">
        <v>107778</v>
      </c>
      <c r="C397" t="s">
        <v>2176</v>
      </c>
      <c r="D397" t="s">
        <v>2177</v>
      </c>
      <c r="E397" t="s">
        <v>2178</v>
      </c>
      <c r="F397" t="s">
        <v>1024</v>
      </c>
    </row>
    <row r="398" spans="2:6" hidden="1" x14ac:dyDescent="0.3">
      <c r="B398">
        <v>107781</v>
      </c>
      <c r="C398" t="s">
        <v>2179</v>
      </c>
      <c r="D398" t="s">
        <v>2180</v>
      </c>
      <c r="E398" t="s">
        <v>2181</v>
      </c>
      <c r="F398" t="s">
        <v>1024</v>
      </c>
    </row>
    <row r="399" spans="2:6" hidden="1" x14ac:dyDescent="0.3">
      <c r="B399">
        <v>107802</v>
      </c>
      <c r="C399" t="s">
        <v>2182</v>
      </c>
      <c r="D399" t="s">
        <v>2183</v>
      </c>
      <c r="E399" t="s">
        <v>2184</v>
      </c>
      <c r="F399" t="s">
        <v>1024</v>
      </c>
    </row>
    <row r="400" spans="2:6" hidden="1" x14ac:dyDescent="0.3">
      <c r="B400">
        <v>107803</v>
      </c>
      <c r="C400" t="s">
        <v>2185</v>
      </c>
      <c r="D400" t="s">
        <v>2186</v>
      </c>
      <c r="E400" t="s">
        <v>2187</v>
      </c>
      <c r="F400" t="s">
        <v>1024</v>
      </c>
    </row>
    <row r="401" spans="2:6" hidden="1" x14ac:dyDescent="0.3">
      <c r="B401">
        <v>107813</v>
      </c>
      <c r="C401" t="s">
        <v>2188</v>
      </c>
      <c r="D401" t="s">
        <v>2189</v>
      </c>
      <c r="E401" t="s">
        <v>2190</v>
      </c>
      <c r="F401" t="s">
        <v>1024</v>
      </c>
    </row>
    <row r="402" spans="2:6" hidden="1" x14ac:dyDescent="0.3">
      <c r="B402">
        <v>107830</v>
      </c>
      <c r="C402" t="s">
        <v>2191</v>
      </c>
      <c r="D402" t="s">
        <v>2192</v>
      </c>
      <c r="E402" t="s">
        <v>2193</v>
      </c>
      <c r="F402" t="s">
        <v>1024</v>
      </c>
    </row>
    <row r="403" spans="2:6" hidden="1" x14ac:dyDescent="0.3">
      <c r="B403">
        <v>107861</v>
      </c>
      <c r="C403" t="s">
        <v>2194</v>
      </c>
      <c r="D403" t="s">
        <v>2195</v>
      </c>
      <c r="E403" t="s">
        <v>2196</v>
      </c>
      <c r="F403" t="s">
        <v>1024</v>
      </c>
    </row>
    <row r="404" spans="2:6" hidden="1" x14ac:dyDescent="0.3">
      <c r="B404">
        <v>107863</v>
      </c>
      <c r="C404" t="s">
        <v>2197</v>
      </c>
      <c r="D404" t="s">
        <v>2198</v>
      </c>
      <c r="E404" t="s">
        <v>2086</v>
      </c>
      <c r="F404" t="s">
        <v>1024</v>
      </c>
    </row>
    <row r="405" spans="2:6" hidden="1" x14ac:dyDescent="0.3">
      <c r="B405">
        <v>107872</v>
      </c>
      <c r="C405" t="s">
        <v>2199</v>
      </c>
      <c r="D405" t="s">
        <v>2200</v>
      </c>
      <c r="E405" t="s">
        <v>838</v>
      </c>
      <c r="F405" t="s">
        <v>1024</v>
      </c>
    </row>
    <row r="406" spans="2:6" hidden="1" x14ac:dyDescent="0.3">
      <c r="B406">
        <v>107880</v>
      </c>
      <c r="C406" t="s">
        <v>2201</v>
      </c>
      <c r="D406" t="s">
        <v>2202</v>
      </c>
      <c r="E406" t="s">
        <v>2203</v>
      </c>
      <c r="F406" t="s">
        <v>1024</v>
      </c>
    </row>
    <row r="407" spans="2:6" hidden="1" x14ac:dyDescent="0.3">
      <c r="B407">
        <v>107888</v>
      </c>
      <c r="C407" t="s">
        <v>2204</v>
      </c>
      <c r="D407" t="s">
        <v>2205</v>
      </c>
      <c r="E407" t="s">
        <v>2206</v>
      </c>
      <c r="F407" t="s">
        <v>1024</v>
      </c>
    </row>
    <row r="408" spans="2:6" hidden="1" x14ac:dyDescent="0.3">
      <c r="B408">
        <v>107892</v>
      </c>
      <c r="C408" t="s">
        <v>2207</v>
      </c>
      <c r="D408" t="s">
        <v>2208</v>
      </c>
      <c r="E408" t="s">
        <v>2209</v>
      </c>
      <c r="F408" t="s">
        <v>1024</v>
      </c>
    </row>
    <row r="409" spans="2:6" hidden="1" x14ac:dyDescent="0.3">
      <c r="B409">
        <v>107904</v>
      </c>
      <c r="C409" t="s">
        <v>2210</v>
      </c>
      <c r="D409" t="s">
        <v>2211</v>
      </c>
      <c r="E409" t="s">
        <v>2212</v>
      </c>
      <c r="F409" t="s">
        <v>1024</v>
      </c>
    </row>
    <row r="410" spans="2:6" hidden="1" x14ac:dyDescent="0.3">
      <c r="B410">
        <v>107913</v>
      </c>
      <c r="C410" t="s">
        <v>2213</v>
      </c>
      <c r="D410" t="s">
        <v>2214</v>
      </c>
      <c r="E410" t="s">
        <v>2215</v>
      </c>
      <c r="F410" t="s">
        <v>1024</v>
      </c>
    </row>
    <row r="411" spans="2:6" hidden="1" x14ac:dyDescent="0.3">
      <c r="B411">
        <v>107939</v>
      </c>
      <c r="C411" t="s">
        <v>2216</v>
      </c>
      <c r="D411" t="s">
        <v>2217</v>
      </c>
      <c r="E411" t="s">
        <v>2218</v>
      </c>
      <c r="F411" t="s">
        <v>1024</v>
      </c>
    </row>
    <row r="412" spans="2:6" hidden="1" x14ac:dyDescent="0.3">
      <c r="B412">
        <v>107945</v>
      </c>
      <c r="C412" t="s">
        <v>2219</v>
      </c>
      <c r="D412" t="s">
        <v>2220</v>
      </c>
      <c r="E412" t="s">
        <v>2221</v>
      </c>
      <c r="F412" t="s">
        <v>1024</v>
      </c>
    </row>
    <row r="413" spans="2:6" hidden="1" x14ac:dyDescent="0.3">
      <c r="B413">
        <v>107946</v>
      </c>
      <c r="C413" t="s">
        <v>2222</v>
      </c>
      <c r="D413" t="s">
        <v>2223</v>
      </c>
      <c r="E413" t="s">
        <v>2224</v>
      </c>
      <c r="F413" t="s">
        <v>1024</v>
      </c>
    </row>
    <row r="414" spans="2:6" hidden="1" x14ac:dyDescent="0.3">
      <c r="B414">
        <v>107953</v>
      </c>
      <c r="C414" t="s">
        <v>107</v>
      </c>
      <c r="D414" t="s">
        <v>106</v>
      </c>
      <c r="E414" t="s">
        <v>108</v>
      </c>
      <c r="F414" t="s">
        <v>1024</v>
      </c>
    </row>
    <row r="415" spans="2:6" hidden="1" x14ac:dyDescent="0.3">
      <c r="B415">
        <v>107968</v>
      </c>
      <c r="C415" t="s">
        <v>2225</v>
      </c>
      <c r="D415" t="s">
        <v>2226</v>
      </c>
      <c r="E415" t="s">
        <v>1653</v>
      </c>
      <c r="F415" t="s">
        <v>1024</v>
      </c>
    </row>
    <row r="416" spans="2:6" hidden="1" x14ac:dyDescent="0.3">
      <c r="B416">
        <v>108041</v>
      </c>
      <c r="C416" t="s">
        <v>2227</v>
      </c>
      <c r="D416" t="s">
        <v>2228</v>
      </c>
      <c r="E416" t="s">
        <v>2229</v>
      </c>
      <c r="F416" t="s">
        <v>1024</v>
      </c>
    </row>
    <row r="417" spans="2:6" hidden="1" x14ac:dyDescent="0.3">
      <c r="B417">
        <v>108051</v>
      </c>
      <c r="C417" t="s">
        <v>2230</v>
      </c>
      <c r="D417" t="s">
        <v>2231</v>
      </c>
      <c r="E417" t="s">
        <v>2232</v>
      </c>
      <c r="F417" t="s">
        <v>1024</v>
      </c>
    </row>
    <row r="418" spans="2:6" hidden="1" x14ac:dyDescent="0.3">
      <c r="B418">
        <v>108074</v>
      </c>
      <c r="C418" t="s">
        <v>2233</v>
      </c>
      <c r="D418" t="s">
        <v>2234</v>
      </c>
      <c r="E418" t="s">
        <v>2235</v>
      </c>
      <c r="F418" t="s">
        <v>1024</v>
      </c>
    </row>
    <row r="419" spans="2:6" hidden="1" x14ac:dyDescent="0.3">
      <c r="B419">
        <v>108088</v>
      </c>
      <c r="C419" t="s">
        <v>2236</v>
      </c>
      <c r="D419" t="s">
        <v>2237</v>
      </c>
      <c r="E419" t="s">
        <v>2238</v>
      </c>
      <c r="F419" t="s">
        <v>1024</v>
      </c>
    </row>
    <row r="420" spans="2:6" hidden="1" x14ac:dyDescent="0.3">
      <c r="B420">
        <v>108129</v>
      </c>
      <c r="C420" t="s">
        <v>2239</v>
      </c>
      <c r="D420" t="s">
        <v>2240</v>
      </c>
      <c r="E420" t="s">
        <v>2241</v>
      </c>
      <c r="F420" t="s">
        <v>1024</v>
      </c>
    </row>
    <row r="421" spans="2:6" hidden="1" x14ac:dyDescent="0.3">
      <c r="B421">
        <v>108131</v>
      </c>
      <c r="C421" t="s">
        <v>2242</v>
      </c>
      <c r="D421" t="s">
        <v>2243</v>
      </c>
      <c r="E421" t="s">
        <v>2244</v>
      </c>
      <c r="F421" t="s">
        <v>1024</v>
      </c>
    </row>
    <row r="422" spans="2:6" hidden="1" x14ac:dyDescent="0.3">
      <c r="B422">
        <v>108134</v>
      </c>
      <c r="C422" t="s">
        <v>2245</v>
      </c>
      <c r="D422" t="s">
        <v>2246</v>
      </c>
      <c r="E422" t="s">
        <v>2247</v>
      </c>
      <c r="F422" t="s">
        <v>1024</v>
      </c>
    </row>
    <row r="423" spans="2:6" hidden="1" x14ac:dyDescent="0.3">
      <c r="B423">
        <v>108145</v>
      </c>
      <c r="C423" t="s">
        <v>2248</v>
      </c>
      <c r="D423" t="s">
        <v>2249</v>
      </c>
      <c r="E423" t="s">
        <v>2040</v>
      </c>
      <c r="F423" t="s">
        <v>1024</v>
      </c>
    </row>
    <row r="424" spans="2:6" hidden="1" x14ac:dyDescent="0.3">
      <c r="B424">
        <v>108150</v>
      </c>
      <c r="C424" t="s">
        <v>2250</v>
      </c>
      <c r="D424" t="s">
        <v>2251</v>
      </c>
      <c r="E424" t="s">
        <v>2252</v>
      </c>
      <c r="F424" t="s">
        <v>1024</v>
      </c>
    </row>
    <row r="425" spans="2:6" hidden="1" x14ac:dyDescent="0.3">
      <c r="B425">
        <v>108184</v>
      </c>
      <c r="C425" t="s">
        <v>2253</v>
      </c>
      <c r="D425" t="s">
        <v>2254</v>
      </c>
      <c r="E425" t="s">
        <v>2255</v>
      </c>
      <c r="F425" t="s">
        <v>1024</v>
      </c>
    </row>
    <row r="426" spans="2:6" hidden="1" x14ac:dyDescent="0.3">
      <c r="B426">
        <v>108193</v>
      </c>
      <c r="C426" t="s">
        <v>2256</v>
      </c>
      <c r="D426" t="s">
        <v>2257</v>
      </c>
      <c r="E426" t="s">
        <v>2258</v>
      </c>
      <c r="F426" t="s">
        <v>1024</v>
      </c>
    </row>
    <row r="427" spans="2:6" hidden="1" x14ac:dyDescent="0.3">
      <c r="B427">
        <v>108224</v>
      </c>
      <c r="C427" t="s">
        <v>2259</v>
      </c>
      <c r="D427" t="s">
        <v>2260</v>
      </c>
      <c r="E427" t="s">
        <v>2261</v>
      </c>
      <c r="F427" t="s">
        <v>1024</v>
      </c>
    </row>
    <row r="428" spans="2:6" hidden="1" x14ac:dyDescent="0.3">
      <c r="B428">
        <v>108231</v>
      </c>
      <c r="C428" t="s">
        <v>2262</v>
      </c>
      <c r="D428" t="s">
        <v>2263</v>
      </c>
      <c r="E428" t="s">
        <v>2264</v>
      </c>
      <c r="F428" t="s">
        <v>1024</v>
      </c>
    </row>
    <row r="429" spans="2:6" hidden="1" x14ac:dyDescent="0.3">
      <c r="B429">
        <v>108248</v>
      </c>
      <c r="C429" t="s">
        <v>2265</v>
      </c>
      <c r="D429" t="s">
        <v>2266</v>
      </c>
      <c r="E429" t="s">
        <v>2267</v>
      </c>
      <c r="F429" t="s">
        <v>1024</v>
      </c>
    </row>
    <row r="430" spans="2:6" hidden="1" x14ac:dyDescent="0.3">
      <c r="B430">
        <v>108296</v>
      </c>
      <c r="C430" t="s">
        <v>2268</v>
      </c>
      <c r="D430" t="s">
        <v>2269</v>
      </c>
      <c r="E430" t="s">
        <v>2270</v>
      </c>
      <c r="F430" t="s">
        <v>1024</v>
      </c>
    </row>
    <row r="431" spans="2:6" hidden="1" x14ac:dyDescent="0.3">
      <c r="B431">
        <v>108324</v>
      </c>
      <c r="C431" t="s">
        <v>2271</v>
      </c>
      <c r="D431" t="s">
        <v>2272</v>
      </c>
      <c r="E431" t="s">
        <v>1143</v>
      </c>
      <c r="F431" t="s">
        <v>1024</v>
      </c>
    </row>
    <row r="432" spans="2:6" hidden="1" x14ac:dyDescent="0.3">
      <c r="B432">
        <v>108334</v>
      </c>
      <c r="C432" t="s">
        <v>2273</v>
      </c>
      <c r="D432" t="s">
        <v>2274</v>
      </c>
      <c r="E432" t="s">
        <v>2275</v>
      </c>
      <c r="F432" t="s">
        <v>1024</v>
      </c>
    </row>
    <row r="433" spans="2:6" hidden="1" x14ac:dyDescent="0.3">
      <c r="B433">
        <v>108346</v>
      </c>
      <c r="C433" t="s">
        <v>2276</v>
      </c>
      <c r="D433" t="s">
        <v>2277</v>
      </c>
      <c r="E433" t="s">
        <v>2278</v>
      </c>
      <c r="F433" t="s">
        <v>1024</v>
      </c>
    </row>
    <row r="434" spans="2:6" hidden="1" x14ac:dyDescent="0.3">
      <c r="B434">
        <v>108354</v>
      </c>
      <c r="C434" t="s">
        <v>2279</v>
      </c>
      <c r="D434" t="s">
        <v>2280</v>
      </c>
      <c r="E434" t="s">
        <v>2281</v>
      </c>
      <c r="F434" t="s">
        <v>1024</v>
      </c>
    </row>
    <row r="435" spans="2:6" hidden="1" x14ac:dyDescent="0.3">
      <c r="B435">
        <v>108355</v>
      </c>
      <c r="C435" t="s">
        <v>2282</v>
      </c>
      <c r="D435" t="s">
        <v>2283</v>
      </c>
      <c r="E435" t="s">
        <v>2284</v>
      </c>
      <c r="F435" t="s">
        <v>1024</v>
      </c>
    </row>
    <row r="436" spans="2:6" hidden="1" x14ac:dyDescent="0.3">
      <c r="B436">
        <v>108378</v>
      </c>
      <c r="C436" t="s">
        <v>2285</v>
      </c>
      <c r="D436" t="s">
        <v>2286</v>
      </c>
      <c r="E436" t="s">
        <v>2287</v>
      </c>
      <c r="F436" t="s">
        <v>1024</v>
      </c>
    </row>
    <row r="437" spans="2:6" hidden="1" x14ac:dyDescent="0.3">
      <c r="B437">
        <v>108389</v>
      </c>
      <c r="C437" t="s">
        <v>2288</v>
      </c>
      <c r="D437" t="s">
        <v>2289</v>
      </c>
      <c r="E437" t="s">
        <v>2290</v>
      </c>
      <c r="F437" t="s">
        <v>1024</v>
      </c>
    </row>
    <row r="438" spans="2:6" hidden="1" x14ac:dyDescent="0.3">
      <c r="B438">
        <v>108396</v>
      </c>
      <c r="C438" t="s">
        <v>2291</v>
      </c>
      <c r="D438" t="s">
        <v>2292</v>
      </c>
      <c r="E438" t="s">
        <v>2293</v>
      </c>
      <c r="F438" t="s">
        <v>1024</v>
      </c>
    </row>
    <row r="439" spans="2:6" hidden="1" x14ac:dyDescent="0.3">
      <c r="B439">
        <v>108401</v>
      </c>
      <c r="C439" t="s">
        <v>2294</v>
      </c>
      <c r="D439" t="s">
        <v>2295</v>
      </c>
      <c r="E439" t="s">
        <v>2296</v>
      </c>
      <c r="F439" t="s">
        <v>1024</v>
      </c>
    </row>
    <row r="440" spans="2:6" hidden="1" x14ac:dyDescent="0.3">
      <c r="B440">
        <v>108414</v>
      </c>
      <c r="C440" t="s">
        <v>2297</v>
      </c>
      <c r="D440" t="s">
        <v>2298</v>
      </c>
      <c r="E440" t="s">
        <v>2299</v>
      </c>
      <c r="F440" t="s">
        <v>1024</v>
      </c>
    </row>
    <row r="441" spans="2:6" hidden="1" x14ac:dyDescent="0.3">
      <c r="B441">
        <v>108428</v>
      </c>
      <c r="C441" t="s">
        <v>2300</v>
      </c>
      <c r="D441" t="s">
        <v>2301</v>
      </c>
      <c r="E441" t="s">
        <v>2302</v>
      </c>
      <c r="F441" t="s">
        <v>1024</v>
      </c>
    </row>
    <row r="442" spans="2:6" hidden="1" x14ac:dyDescent="0.3">
      <c r="B442">
        <v>108438</v>
      </c>
      <c r="C442" t="s">
        <v>2303</v>
      </c>
      <c r="D442" t="s">
        <v>2304</v>
      </c>
      <c r="E442" t="s">
        <v>2305</v>
      </c>
      <c r="F442" t="s">
        <v>1024</v>
      </c>
    </row>
    <row r="443" spans="2:6" hidden="1" x14ac:dyDescent="0.3">
      <c r="B443">
        <v>108440</v>
      </c>
      <c r="C443" t="s">
        <v>2306</v>
      </c>
      <c r="D443" t="s">
        <v>2307</v>
      </c>
      <c r="E443" t="s">
        <v>2308</v>
      </c>
      <c r="F443" t="s">
        <v>1024</v>
      </c>
    </row>
    <row r="444" spans="2:6" hidden="1" x14ac:dyDescent="0.3">
      <c r="B444">
        <v>108460</v>
      </c>
      <c r="C444" t="s">
        <v>2309</v>
      </c>
      <c r="D444" t="s">
        <v>2310</v>
      </c>
      <c r="E444" t="s">
        <v>1449</v>
      </c>
      <c r="F444" t="s">
        <v>1024</v>
      </c>
    </row>
    <row r="445" spans="2:6" hidden="1" x14ac:dyDescent="0.3">
      <c r="B445">
        <v>108470</v>
      </c>
      <c r="C445" t="s">
        <v>2311</v>
      </c>
      <c r="D445" t="s">
        <v>2312</v>
      </c>
      <c r="E445" t="s">
        <v>2313</v>
      </c>
      <c r="F445" t="s">
        <v>1024</v>
      </c>
    </row>
    <row r="446" spans="2:6" hidden="1" x14ac:dyDescent="0.3">
      <c r="B446">
        <v>108491</v>
      </c>
      <c r="C446" t="s">
        <v>2314</v>
      </c>
      <c r="D446" t="s">
        <v>2315</v>
      </c>
      <c r="E446" t="s">
        <v>2316</v>
      </c>
      <c r="F446" t="s">
        <v>1024</v>
      </c>
    </row>
    <row r="447" spans="2:6" hidden="1" x14ac:dyDescent="0.3">
      <c r="B447">
        <v>108497</v>
      </c>
      <c r="C447" t="s">
        <v>2317</v>
      </c>
      <c r="D447" t="s">
        <v>2318</v>
      </c>
      <c r="E447" t="s">
        <v>2319</v>
      </c>
      <c r="F447" t="s">
        <v>1024</v>
      </c>
    </row>
    <row r="448" spans="2:6" hidden="1" x14ac:dyDescent="0.3">
      <c r="B448">
        <v>108513</v>
      </c>
      <c r="C448" t="s">
        <v>2320</v>
      </c>
      <c r="D448" t="s">
        <v>2321</v>
      </c>
      <c r="E448" t="s">
        <v>2322</v>
      </c>
      <c r="F448" t="s">
        <v>1024</v>
      </c>
    </row>
    <row r="449" spans="2:6" hidden="1" x14ac:dyDescent="0.3">
      <c r="B449">
        <v>108543</v>
      </c>
      <c r="C449" t="s">
        <v>2323</v>
      </c>
      <c r="D449" t="s">
        <v>2324</v>
      </c>
      <c r="E449" t="s">
        <v>2325</v>
      </c>
      <c r="F449" t="s">
        <v>1024</v>
      </c>
    </row>
    <row r="450" spans="2:6" hidden="1" x14ac:dyDescent="0.3">
      <c r="B450">
        <v>108550</v>
      </c>
      <c r="C450" t="s">
        <v>2326</v>
      </c>
      <c r="D450" t="s">
        <v>2327</v>
      </c>
      <c r="E450" t="s">
        <v>2328</v>
      </c>
      <c r="F450" t="s">
        <v>1024</v>
      </c>
    </row>
    <row r="451" spans="2:6" hidden="1" x14ac:dyDescent="0.3">
      <c r="B451">
        <v>108587</v>
      </c>
      <c r="C451" t="s">
        <v>2329</v>
      </c>
      <c r="D451" t="s">
        <v>2330</v>
      </c>
      <c r="E451" t="s">
        <v>2331</v>
      </c>
      <c r="F451" t="s">
        <v>1024</v>
      </c>
    </row>
    <row r="452" spans="2:6" hidden="1" x14ac:dyDescent="0.3">
      <c r="B452">
        <v>108601</v>
      </c>
      <c r="C452" t="s">
        <v>2332</v>
      </c>
      <c r="D452" t="s">
        <v>2333</v>
      </c>
      <c r="E452" t="s">
        <v>2334</v>
      </c>
      <c r="F452" t="s">
        <v>1024</v>
      </c>
    </row>
    <row r="453" spans="2:6" hidden="1" x14ac:dyDescent="0.3">
      <c r="B453">
        <v>108616</v>
      </c>
      <c r="C453" t="s">
        <v>2335</v>
      </c>
      <c r="D453" t="s">
        <v>2336</v>
      </c>
      <c r="E453" t="s">
        <v>2337</v>
      </c>
      <c r="F453" t="s">
        <v>1024</v>
      </c>
    </row>
    <row r="454" spans="2:6" hidden="1" x14ac:dyDescent="0.3">
      <c r="B454">
        <v>108648</v>
      </c>
      <c r="C454" t="s">
        <v>2338</v>
      </c>
      <c r="D454" t="s">
        <v>2339</v>
      </c>
      <c r="E454" t="s">
        <v>2340</v>
      </c>
      <c r="F454" t="s">
        <v>1024</v>
      </c>
    </row>
    <row r="455" spans="2:6" hidden="1" x14ac:dyDescent="0.3">
      <c r="B455">
        <v>108672</v>
      </c>
      <c r="C455" t="s">
        <v>2341</v>
      </c>
      <c r="D455" t="s">
        <v>2342</v>
      </c>
      <c r="E455" t="s">
        <v>2343</v>
      </c>
      <c r="F455" t="s">
        <v>1024</v>
      </c>
    </row>
    <row r="456" spans="2:6" hidden="1" x14ac:dyDescent="0.3">
      <c r="B456">
        <v>108687</v>
      </c>
      <c r="C456" t="s">
        <v>2344</v>
      </c>
      <c r="D456" t="s">
        <v>2345</v>
      </c>
      <c r="E456" t="s">
        <v>2346</v>
      </c>
      <c r="F456" t="s">
        <v>1024</v>
      </c>
    </row>
    <row r="457" spans="2:6" hidden="1" x14ac:dyDescent="0.3">
      <c r="B457">
        <v>108698</v>
      </c>
      <c r="C457" t="s">
        <v>2347</v>
      </c>
      <c r="D457" t="s">
        <v>2348</v>
      </c>
      <c r="E457" t="s">
        <v>2349</v>
      </c>
      <c r="F457" t="s">
        <v>1024</v>
      </c>
    </row>
    <row r="458" spans="2:6" hidden="1" x14ac:dyDescent="0.3">
      <c r="B458">
        <v>108735</v>
      </c>
      <c r="C458" t="s">
        <v>2350</v>
      </c>
      <c r="D458" t="s">
        <v>2351</v>
      </c>
      <c r="E458" t="s">
        <v>2352</v>
      </c>
      <c r="F458" t="s">
        <v>1024</v>
      </c>
    </row>
    <row r="459" spans="2:6" hidden="1" x14ac:dyDescent="0.3">
      <c r="B459">
        <v>108757</v>
      </c>
      <c r="C459" t="s">
        <v>2353</v>
      </c>
      <c r="D459" t="s">
        <v>2354</v>
      </c>
      <c r="E459" t="s">
        <v>2355</v>
      </c>
      <c r="F459" t="s">
        <v>1024</v>
      </c>
    </row>
    <row r="460" spans="2:6" hidden="1" x14ac:dyDescent="0.3">
      <c r="B460">
        <v>108762</v>
      </c>
      <c r="C460" t="s">
        <v>2356</v>
      </c>
      <c r="D460" t="s">
        <v>2357</v>
      </c>
      <c r="E460" t="s">
        <v>2358</v>
      </c>
      <c r="F460" t="s">
        <v>1024</v>
      </c>
    </row>
    <row r="461" spans="2:6" hidden="1" x14ac:dyDescent="0.3">
      <c r="B461">
        <v>108778</v>
      </c>
      <c r="C461" t="s">
        <v>2359</v>
      </c>
      <c r="D461" t="s">
        <v>2360</v>
      </c>
      <c r="E461" t="s">
        <v>2361</v>
      </c>
      <c r="F461" t="s">
        <v>1024</v>
      </c>
    </row>
    <row r="462" spans="2:6" hidden="1" x14ac:dyDescent="0.3">
      <c r="B462">
        <v>108780</v>
      </c>
      <c r="C462" t="s">
        <v>2362</v>
      </c>
      <c r="D462" t="s">
        <v>2363</v>
      </c>
      <c r="E462" t="s">
        <v>2364</v>
      </c>
      <c r="F462" t="s">
        <v>1024</v>
      </c>
    </row>
    <row r="463" spans="2:6" hidden="1" x14ac:dyDescent="0.3">
      <c r="B463">
        <v>108815</v>
      </c>
      <c r="C463" t="s">
        <v>2365</v>
      </c>
      <c r="D463" t="s">
        <v>2366</v>
      </c>
      <c r="E463" t="s">
        <v>2367</v>
      </c>
      <c r="F463" t="s">
        <v>1024</v>
      </c>
    </row>
    <row r="464" spans="2:6" hidden="1" x14ac:dyDescent="0.3">
      <c r="B464">
        <v>108817</v>
      </c>
      <c r="C464" t="s">
        <v>2368</v>
      </c>
      <c r="D464" t="s">
        <v>2369</v>
      </c>
      <c r="E464" t="s">
        <v>2370</v>
      </c>
      <c r="F464" t="s">
        <v>1024</v>
      </c>
    </row>
    <row r="465" spans="2:6" hidden="1" x14ac:dyDescent="0.3">
      <c r="B465">
        <v>108836</v>
      </c>
      <c r="C465" t="s">
        <v>2371</v>
      </c>
      <c r="D465" t="s">
        <v>2372</v>
      </c>
      <c r="E465" t="s">
        <v>2373</v>
      </c>
      <c r="F465" t="s">
        <v>1024</v>
      </c>
    </row>
    <row r="466" spans="2:6" hidden="1" x14ac:dyDescent="0.3">
      <c r="B466">
        <v>108841</v>
      </c>
      <c r="C466" t="s">
        <v>2374</v>
      </c>
      <c r="D466" t="s">
        <v>2375</v>
      </c>
      <c r="E466" t="s">
        <v>2376</v>
      </c>
      <c r="F466" t="s">
        <v>1024</v>
      </c>
    </row>
    <row r="467" spans="2:6" hidden="1" x14ac:dyDescent="0.3">
      <c r="B467">
        <v>108842</v>
      </c>
      <c r="C467" t="s">
        <v>2377</v>
      </c>
      <c r="D467" t="s">
        <v>2378</v>
      </c>
      <c r="E467" t="s">
        <v>2379</v>
      </c>
      <c r="F467" t="s">
        <v>1024</v>
      </c>
    </row>
    <row r="468" spans="2:6" hidden="1" x14ac:dyDescent="0.3">
      <c r="B468">
        <v>108855</v>
      </c>
      <c r="C468" t="s">
        <v>2380</v>
      </c>
      <c r="D468" t="s">
        <v>2381</v>
      </c>
      <c r="E468" t="s">
        <v>2382</v>
      </c>
      <c r="F468" t="s">
        <v>1024</v>
      </c>
    </row>
    <row r="469" spans="2:6" hidden="1" x14ac:dyDescent="0.3">
      <c r="B469">
        <v>108865</v>
      </c>
      <c r="C469" t="s">
        <v>2383</v>
      </c>
      <c r="D469" t="s">
        <v>2384</v>
      </c>
      <c r="E469" t="s">
        <v>2385</v>
      </c>
      <c r="F469" t="s">
        <v>1024</v>
      </c>
    </row>
    <row r="470" spans="2:6" hidden="1" x14ac:dyDescent="0.3">
      <c r="B470">
        <v>108895</v>
      </c>
      <c r="C470" t="s">
        <v>2386</v>
      </c>
      <c r="D470" t="s">
        <v>24026</v>
      </c>
      <c r="E470" t="s">
        <v>2387</v>
      </c>
      <c r="F470" t="s">
        <v>1024</v>
      </c>
    </row>
    <row r="471" spans="2:6" hidden="1" x14ac:dyDescent="0.3">
      <c r="B471">
        <v>108916</v>
      </c>
      <c r="C471" t="s">
        <v>2388</v>
      </c>
      <c r="D471" t="s">
        <v>2389</v>
      </c>
      <c r="E471" t="s">
        <v>2390</v>
      </c>
      <c r="F471" t="s">
        <v>1024</v>
      </c>
    </row>
    <row r="472" spans="2:6" hidden="1" x14ac:dyDescent="0.3">
      <c r="B472">
        <v>108929</v>
      </c>
      <c r="C472" t="s">
        <v>2391</v>
      </c>
      <c r="D472" t="s">
        <v>2392</v>
      </c>
      <c r="E472" t="s">
        <v>2393</v>
      </c>
      <c r="F472" t="s">
        <v>1024</v>
      </c>
    </row>
    <row r="473" spans="2:6" hidden="1" x14ac:dyDescent="0.3">
      <c r="B473">
        <v>108945</v>
      </c>
      <c r="C473" t="s">
        <v>2394</v>
      </c>
      <c r="D473" t="s">
        <v>2395</v>
      </c>
      <c r="E473" t="s">
        <v>2396</v>
      </c>
      <c r="F473" t="s">
        <v>1024</v>
      </c>
    </row>
    <row r="474" spans="2:6" hidden="1" x14ac:dyDescent="0.3">
      <c r="B474">
        <v>108954</v>
      </c>
      <c r="C474" t="s">
        <v>2397</v>
      </c>
      <c r="D474" t="s">
        <v>2398</v>
      </c>
      <c r="E474" t="s">
        <v>2399</v>
      </c>
      <c r="F474" t="s">
        <v>1024</v>
      </c>
    </row>
    <row r="475" spans="2:6" hidden="1" x14ac:dyDescent="0.3">
      <c r="B475">
        <v>108956</v>
      </c>
      <c r="C475" t="s">
        <v>2400</v>
      </c>
      <c r="D475" t="s">
        <v>2401</v>
      </c>
      <c r="E475" t="s">
        <v>2402</v>
      </c>
      <c r="F475" t="s">
        <v>1024</v>
      </c>
    </row>
    <row r="476" spans="2:6" hidden="1" x14ac:dyDescent="0.3">
      <c r="B476">
        <v>108962</v>
      </c>
      <c r="C476" t="s">
        <v>2403</v>
      </c>
      <c r="D476" t="s">
        <v>2404</v>
      </c>
      <c r="E476" t="s">
        <v>2405</v>
      </c>
      <c r="F476" t="s">
        <v>1024</v>
      </c>
    </row>
    <row r="477" spans="2:6" hidden="1" x14ac:dyDescent="0.3">
      <c r="B477">
        <v>108993</v>
      </c>
      <c r="C477" t="s">
        <v>2022</v>
      </c>
      <c r="D477" t="s">
        <v>2023</v>
      </c>
      <c r="E477" t="s">
        <v>2406</v>
      </c>
      <c r="F477" t="s">
        <v>1024</v>
      </c>
    </row>
    <row r="478" spans="2:6" hidden="1" x14ac:dyDescent="0.3">
      <c r="B478">
        <v>109043</v>
      </c>
      <c r="C478" t="s">
        <v>2407</v>
      </c>
      <c r="D478" t="s">
        <v>2408</v>
      </c>
      <c r="E478" t="s">
        <v>2409</v>
      </c>
      <c r="F478" t="s">
        <v>1024</v>
      </c>
    </row>
    <row r="479" spans="2:6" hidden="1" x14ac:dyDescent="0.3">
      <c r="B479">
        <v>109049</v>
      </c>
      <c r="C479" t="s">
        <v>2410</v>
      </c>
      <c r="D479" t="s">
        <v>2411</v>
      </c>
      <c r="E479" t="s">
        <v>2412</v>
      </c>
      <c r="F479" t="s">
        <v>1024</v>
      </c>
    </row>
    <row r="480" spans="2:6" hidden="1" x14ac:dyDescent="0.3">
      <c r="B480">
        <v>109056</v>
      </c>
      <c r="C480" t="s">
        <v>2413</v>
      </c>
      <c r="D480" t="s">
        <v>2414</v>
      </c>
      <c r="E480" t="s">
        <v>2415</v>
      </c>
      <c r="F480" t="s">
        <v>1024</v>
      </c>
    </row>
    <row r="481" spans="2:6" hidden="1" x14ac:dyDescent="0.3">
      <c r="B481">
        <v>109133</v>
      </c>
      <c r="C481" t="s">
        <v>2416</v>
      </c>
      <c r="D481" t="s">
        <v>2417</v>
      </c>
      <c r="E481" t="s">
        <v>2224</v>
      </c>
      <c r="F481" t="s">
        <v>1024</v>
      </c>
    </row>
    <row r="482" spans="2:6" hidden="1" x14ac:dyDescent="0.3">
      <c r="B482">
        <v>109141</v>
      </c>
      <c r="C482" t="s">
        <v>2418</v>
      </c>
      <c r="D482" t="s">
        <v>2419</v>
      </c>
      <c r="E482" t="s">
        <v>2420</v>
      </c>
      <c r="F482" t="s">
        <v>1024</v>
      </c>
    </row>
    <row r="483" spans="2:6" hidden="1" x14ac:dyDescent="0.3">
      <c r="B483">
        <v>109198</v>
      </c>
      <c r="C483" t="s">
        <v>2421</v>
      </c>
      <c r="D483" t="s">
        <v>2422</v>
      </c>
      <c r="E483" t="s">
        <v>1105</v>
      </c>
      <c r="F483" t="s">
        <v>1024</v>
      </c>
    </row>
    <row r="484" spans="2:6" hidden="1" x14ac:dyDescent="0.3">
      <c r="B484">
        <v>109209</v>
      </c>
      <c r="C484" t="s">
        <v>2423</v>
      </c>
      <c r="D484" t="s">
        <v>2424</v>
      </c>
      <c r="E484" t="s">
        <v>2425</v>
      </c>
      <c r="F484" t="s">
        <v>1024</v>
      </c>
    </row>
    <row r="485" spans="2:6" hidden="1" x14ac:dyDescent="0.3">
      <c r="B485">
        <v>109215</v>
      </c>
      <c r="C485" t="s">
        <v>2426</v>
      </c>
      <c r="D485" t="s">
        <v>2427</v>
      </c>
      <c r="E485" t="s">
        <v>2169</v>
      </c>
      <c r="F485" t="s">
        <v>1024</v>
      </c>
    </row>
    <row r="486" spans="2:6" hidden="1" x14ac:dyDescent="0.3">
      <c r="B486">
        <v>109219</v>
      </c>
      <c r="C486" t="s">
        <v>2428</v>
      </c>
      <c r="D486" t="s">
        <v>2429</v>
      </c>
      <c r="E486" t="s">
        <v>2430</v>
      </c>
      <c r="F486" t="s">
        <v>1024</v>
      </c>
    </row>
    <row r="487" spans="2:6" hidden="1" x14ac:dyDescent="0.3">
      <c r="B487">
        <v>109222</v>
      </c>
      <c r="C487" t="s">
        <v>2431</v>
      </c>
      <c r="D487" t="s">
        <v>2432</v>
      </c>
      <c r="E487" t="s">
        <v>2433</v>
      </c>
      <c r="F487" t="s">
        <v>1024</v>
      </c>
    </row>
    <row r="488" spans="2:6" hidden="1" x14ac:dyDescent="0.3">
      <c r="B488">
        <v>109257</v>
      </c>
      <c r="C488" t="s">
        <v>2434</v>
      </c>
      <c r="D488" t="s">
        <v>2435</v>
      </c>
      <c r="E488" t="s">
        <v>2436</v>
      </c>
      <c r="F488" t="s">
        <v>1024</v>
      </c>
    </row>
    <row r="489" spans="2:6" hidden="1" x14ac:dyDescent="0.3">
      <c r="B489">
        <v>109285</v>
      </c>
      <c r="C489" t="s">
        <v>2437</v>
      </c>
      <c r="D489" t="s">
        <v>2438</v>
      </c>
      <c r="E489" t="s">
        <v>2439</v>
      </c>
      <c r="F489" t="s">
        <v>1024</v>
      </c>
    </row>
    <row r="490" spans="2:6" hidden="1" x14ac:dyDescent="0.3">
      <c r="B490">
        <v>109288</v>
      </c>
      <c r="C490" t="s">
        <v>2440</v>
      </c>
      <c r="D490" t="s">
        <v>2441</v>
      </c>
      <c r="E490" t="s">
        <v>2442</v>
      </c>
      <c r="F490" t="s">
        <v>1024</v>
      </c>
    </row>
    <row r="491" spans="2:6" hidden="1" x14ac:dyDescent="0.3">
      <c r="B491">
        <v>109297</v>
      </c>
      <c r="C491" t="s">
        <v>2443</v>
      </c>
      <c r="D491" t="s">
        <v>2444</v>
      </c>
      <c r="E491" t="s">
        <v>2445</v>
      </c>
      <c r="F491" t="s">
        <v>1024</v>
      </c>
    </row>
    <row r="492" spans="2:6" hidden="1" x14ac:dyDescent="0.3">
      <c r="B492">
        <v>109304</v>
      </c>
      <c r="C492" t="s">
        <v>2022</v>
      </c>
      <c r="D492" t="s">
        <v>2023</v>
      </c>
      <c r="E492" t="s">
        <v>2446</v>
      </c>
      <c r="F492" t="s">
        <v>1024</v>
      </c>
    </row>
    <row r="493" spans="2:6" hidden="1" x14ac:dyDescent="0.3">
      <c r="B493">
        <v>109336</v>
      </c>
      <c r="C493" t="s">
        <v>2447</v>
      </c>
      <c r="D493" t="s">
        <v>2448</v>
      </c>
      <c r="E493" t="s">
        <v>2449</v>
      </c>
      <c r="F493" t="s">
        <v>1024</v>
      </c>
    </row>
    <row r="494" spans="2:6" hidden="1" x14ac:dyDescent="0.3">
      <c r="B494">
        <v>109360</v>
      </c>
      <c r="C494" t="s">
        <v>2450</v>
      </c>
      <c r="D494" t="s">
        <v>2451</v>
      </c>
      <c r="E494" t="s">
        <v>2452</v>
      </c>
      <c r="F494" t="s">
        <v>1024</v>
      </c>
    </row>
    <row r="495" spans="2:6" hidden="1" x14ac:dyDescent="0.3">
      <c r="B495">
        <v>109428</v>
      </c>
      <c r="C495" t="s">
        <v>2453</v>
      </c>
      <c r="D495" t="s">
        <v>2454</v>
      </c>
      <c r="E495" t="s">
        <v>2455</v>
      </c>
      <c r="F495" t="s">
        <v>1024</v>
      </c>
    </row>
    <row r="496" spans="2:6" hidden="1" x14ac:dyDescent="0.3">
      <c r="B496">
        <v>109444</v>
      </c>
      <c r="C496" t="s">
        <v>2456</v>
      </c>
      <c r="D496" t="s">
        <v>2457</v>
      </c>
      <c r="E496" t="s">
        <v>2458</v>
      </c>
      <c r="F496" t="s">
        <v>1024</v>
      </c>
    </row>
    <row r="497" spans="2:6" hidden="1" x14ac:dyDescent="0.3">
      <c r="B497">
        <v>109452</v>
      </c>
      <c r="C497" t="s">
        <v>2459</v>
      </c>
      <c r="D497" t="s">
        <v>2460</v>
      </c>
      <c r="E497" t="s">
        <v>2461</v>
      </c>
      <c r="F497" t="s">
        <v>1024</v>
      </c>
    </row>
    <row r="498" spans="2:6" hidden="1" x14ac:dyDescent="0.3">
      <c r="B498">
        <v>109483</v>
      </c>
      <c r="C498" t="s">
        <v>2462</v>
      </c>
      <c r="D498" t="s">
        <v>2463</v>
      </c>
      <c r="E498" t="s">
        <v>2464</v>
      </c>
      <c r="F498" t="s">
        <v>1024</v>
      </c>
    </row>
    <row r="499" spans="2:6" hidden="1" x14ac:dyDescent="0.3">
      <c r="B499">
        <v>109533</v>
      </c>
      <c r="C499" t="s">
        <v>2465</v>
      </c>
      <c r="D499" t="s">
        <v>2466</v>
      </c>
      <c r="E499" t="s">
        <v>2467</v>
      </c>
      <c r="F499" t="s">
        <v>1024</v>
      </c>
    </row>
    <row r="500" spans="2:6" hidden="1" x14ac:dyDescent="0.3">
      <c r="B500">
        <v>109535</v>
      </c>
      <c r="C500" t="s">
        <v>2468</v>
      </c>
      <c r="D500" t="s">
        <v>2469</v>
      </c>
      <c r="E500" t="s">
        <v>2470</v>
      </c>
      <c r="F500" t="s">
        <v>1024</v>
      </c>
    </row>
    <row r="501" spans="2:6" hidden="1" x14ac:dyDescent="0.3">
      <c r="B501">
        <v>109537</v>
      </c>
      <c r="C501" t="s">
        <v>2471</v>
      </c>
      <c r="D501" t="s">
        <v>2472</v>
      </c>
      <c r="E501" t="s">
        <v>2473</v>
      </c>
      <c r="F501" t="s">
        <v>1024</v>
      </c>
    </row>
    <row r="502" spans="2:6" hidden="1" x14ac:dyDescent="0.3">
      <c r="B502">
        <v>109547</v>
      </c>
      <c r="C502" t="s">
        <v>2474</v>
      </c>
      <c r="D502" t="s">
        <v>2475</v>
      </c>
      <c r="E502" t="s">
        <v>2476</v>
      </c>
      <c r="F502" t="s">
        <v>1024</v>
      </c>
    </row>
    <row r="503" spans="2:6" hidden="1" x14ac:dyDescent="0.3">
      <c r="B503">
        <v>109549</v>
      </c>
      <c r="C503" t="s">
        <v>2477</v>
      </c>
      <c r="D503" t="s">
        <v>2478</v>
      </c>
      <c r="E503" t="s">
        <v>1854</v>
      </c>
      <c r="F503" t="s">
        <v>1024</v>
      </c>
    </row>
    <row r="504" spans="2:6" hidden="1" x14ac:dyDescent="0.3">
      <c r="B504">
        <v>109555</v>
      </c>
      <c r="C504" t="s">
        <v>2479</v>
      </c>
      <c r="D504" t="s">
        <v>2480</v>
      </c>
      <c r="E504" t="s">
        <v>2481</v>
      </c>
      <c r="F504" t="s">
        <v>1024</v>
      </c>
    </row>
    <row r="505" spans="2:6" hidden="1" x14ac:dyDescent="0.3">
      <c r="B505">
        <v>109556</v>
      </c>
      <c r="C505" t="s">
        <v>2482</v>
      </c>
      <c r="D505" t="s">
        <v>2483</v>
      </c>
      <c r="E505" t="s">
        <v>2484</v>
      </c>
      <c r="F505" t="s">
        <v>1024</v>
      </c>
    </row>
    <row r="506" spans="2:6" hidden="1" x14ac:dyDescent="0.3">
      <c r="B506">
        <v>109571</v>
      </c>
      <c r="C506" t="s">
        <v>2485</v>
      </c>
      <c r="D506" t="s">
        <v>2486</v>
      </c>
      <c r="E506" t="s">
        <v>2487</v>
      </c>
      <c r="F506" t="s">
        <v>1024</v>
      </c>
    </row>
    <row r="507" spans="2:6" hidden="1" x14ac:dyDescent="0.3">
      <c r="B507">
        <v>109579</v>
      </c>
      <c r="C507" t="s">
        <v>2488</v>
      </c>
      <c r="D507" t="s">
        <v>2489</v>
      </c>
      <c r="E507" t="s">
        <v>2290</v>
      </c>
      <c r="F507" t="s">
        <v>1024</v>
      </c>
    </row>
    <row r="508" spans="2:6" hidden="1" x14ac:dyDescent="0.3">
      <c r="B508">
        <v>109583</v>
      </c>
      <c r="C508" t="s">
        <v>2490</v>
      </c>
      <c r="D508" t="s">
        <v>2491</v>
      </c>
      <c r="E508" t="s">
        <v>2492</v>
      </c>
      <c r="F508" t="s">
        <v>1024</v>
      </c>
    </row>
    <row r="509" spans="2:6" hidden="1" x14ac:dyDescent="0.3">
      <c r="B509">
        <v>109589</v>
      </c>
      <c r="C509" t="s">
        <v>2493</v>
      </c>
      <c r="D509" t="s">
        <v>2494</v>
      </c>
      <c r="E509" t="s">
        <v>2495</v>
      </c>
      <c r="F509" t="s">
        <v>1024</v>
      </c>
    </row>
    <row r="510" spans="2:6" hidden="1" x14ac:dyDescent="0.3">
      <c r="B510">
        <v>109597</v>
      </c>
      <c r="C510" t="s">
        <v>2496</v>
      </c>
      <c r="D510" t="s">
        <v>2497</v>
      </c>
      <c r="E510" t="s">
        <v>2498</v>
      </c>
      <c r="F510" t="s">
        <v>1024</v>
      </c>
    </row>
    <row r="511" spans="2:6" hidden="1" x14ac:dyDescent="0.3">
      <c r="B511">
        <v>109609</v>
      </c>
      <c r="C511" t="s">
        <v>2499</v>
      </c>
      <c r="D511" t="s">
        <v>2500</v>
      </c>
      <c r="E511" t="s">
        <v>2501</v>
      </c>
      <c r="F511" t="s">
        <v>1024</v>
      </c>
    </row>
    <row r="512" spans="2:6" hidden="1" x14ac:dyDescent="0.3">
      <c r="B512">
        <v>109635</v>
      </c>
      <c r="C512" t="s">
        <v>2502</v>
      </c>
      <c r="D512" t="s">
        <v>2503</v>
      </c>
      <c r="E512" t="s">
        <v>2504</v>
      </c>
      <c r="F512" t="s">
        <v>1024</v>
      </c>
    </row>
    <row r="513" spans="2:6" hidden="1" x14ac:dyDescent="0.3">
      <c r="B513">
        <v>109661</v>
      </c>
      <c r="C513" t="s">
        <v>2505</v>
      </c>
      <c r="D513" t="s">
        <v>2506</v>
      </c>
      <c r="E513" t="s">
        <v>2507</v>
      </c>
      <c r="F513" t="s">
        <v>1024</v>
      </c>
    </row>
    <row r="514" spans="2:6" hidden="1" x14ac:dyDescent="0.3">
      <c r="B514">
        <v>109737</v>
      </c>
      <c r="C514" t="s">
        <v>2508</v>
      </c>
      <c r="D514" t="s">
        <v>2509</v>
      </c>
      <c r="E514" t="s">
        <v>2510</v>
      </c>
      <c r="F514" t="s">
        <v>1024</v>
      </c>
    </row>
    <row r="515" spans="2:6" hidden="1" x14ac:dyDescent="0.3">
      <c r="B515">
        <v>109915</v>
      </c>
      <c r="C515" t="s">
        <v>2511</v>
      </c>
      <c r="D515" t="s">
        <v>2512</v>
      </c>
      <c r="E515" t="s">
        <v>2513</v>
      </c>
      <c r="F515" t="s">
        <v>1024</v>
      </c>
    </row>
    <row r="516" spans="2:6" hidden="1" x14ac:dyDescent="0.3">
      <c r="B516">
        <v>109925</v>
      </c>
      <c r="C516" t="s">
        <v>2514</v>
      </c>
      <c r="D516" t="s">
        <v>2515</v>
      </c>
      <c r="E516" t="s">
        <v>2516</v>
      </c>
      <c r="F516" t="s">
        <v>1024</v>
      </c>
    </row>
    <row r="517" spans="2:6" hidden="1" x14ac:dyDescent="0.3">
      <c r="B517">
        <v>109941</v>
      </c>
      <c r="C517" t="s">
        <v>2517</v>
      </c>
      <c r="D517" t="s">
        <v>2518</v>
      </c>
      <c r="E517" t="s">
        <v>2519</v>
      </c>
      <c r="F517" t="s">
        <v>1024</v>
      </c>
    </row>
    <row r="518" spans="2:6" hidden="1" x14ac:dyDescent="0.3">
      <c r="B518">
        <v>109982</v>
      </c>
      <c r="C518" t="s">
        <v>2520</v>
      </c>
      <c r="D518" t="s">
        <v>2521</v>
      </c>
      <c r="E518" t="s">
        <v>2522</v>
      </c>
      <c r="F518" t="s">
        <v>1024</v>
      </c>
    </row>
    <row r="519" spans="2:6" hidden="1" x14ac:dyDescent="0.3">
      <c r="B519">
        <v>109996</v>
      </c>
      <c r="C519" t="s">
        <v>2523</v>
      </c>
      <c r="D519" t="s">
        <v>2524</v>
      </c>
      <c r="E519" t="s">
        <v>2525</v>
      </c>
      <c r="F519" t="s">
        <v>1024</v>
      </c>
    </row>
    <row r="520" spans="2:6" hidden="1" x14ac:dyDescent="0.3">
      <c r="B520">
        <v>110048</v>
      </c>
      <c r="C520" t="s">
        <v>2526</v>
      </c>
      <c r="D520" t="s">
        <v>2527</v>
      </c>
      <c r="E520" t="s">
        <v>2528</v>
      </c>
      <c r="F520" t="s">
        <v>1024</v>
      </c>
    </row>
    <row r="521" spans="2:6" hidden="1" x14ac:dyDescent="0.3">
      <c r="B521">
        <v>110059</v>
      </c>
      <c r="C521" t="s">
        <v>2529</v>
      </c>
      <c r="D521" t="s">
        <v>2530</v>
      </c>
      <c r="E521" t="s">
        <v>2531</v>
      </c>
      <c r="F521" t="s">
        <v>1024</v>
      </c>
    </row>
    <row r="522" spans="2:6" hidden="1" x14ac:dyDescent="0.3">
      <c r="B522">
        <v>110082</v>
      </c>
      <c r="C522" t="s">
        <v>2532</v>
      </c>
      <c r="D522" t="s">
        <v>2533</v>
      </c>
      <c r="E522" t="s">
        <v>2534</v>
      </c>
      <c r="F522" t="s">
        <v>1024</v>
      </c>
    </row>
    <row r="523" spans="2:6" hidden="1" x14ac:dyDescent="0.3">
      <c r="B523">
        <v>110170</v>
      </c>
      <c r="C523" t="s">
        <v>2535</v>
      </c>
      <c r="D523" t="s">
        <v>2536</v>
      </c>
      <c r="E523" t="s">
        <v>2537</v>
      </c>
      <c r="F523" t="s">
        <v>1024</v>
      </c>
    </row>
    <row r="524" spans="2:6" hidden="1" x14ac:dyDescent="0.3">
      <c r="B524">
        <v>110180</v>
      </c>
      <c r="C524" t="s">
        <v>2538</v>
      </c>
      <c r="D524" t="s">
        <v>2539</v>
      </c>
      <c r="E524" t="s">
        <v>2540</v>
      </c>
      <c r="F524" t="s">
        <v>1024</v>
      </c>
    </row>
    <row r="525" spans="2:6" hidden="1" x14ac:dyDescent="0.3">
      <c r="B525">
        <v>110207</v>
      </c>
      <c r="C525" t="s">
        <v>2541</v>
      </c>
      <c r="D525" t="s">
        <v>2542</v>
      </c>
      <c r="E525" t="s">
        <v>2543</v>
      </c>
      <c r="F525" t="s">
        <v>1024</v>
      </c>
    </row>
    <row r="526" spans="2:6" hidden="1" x14ac:dyDescent="0.3">
      <c r="B526">
        <v>110223</v>
      </c>
      <c r="C526" t="s">
        <v>2544</v>
      </c>
      <c r="D526" t="s">
        <v>2545</v>
      </c>
      <c r="E526" t="s">
        <v>2546</v>
      </c>
      <c r="F526" t="s">
        <v>1024</v>
      </c>
    </row>
    <row r="527" spans="2:6" hidden="1" x14ac:dyDescent="0.3">
      <c r="B527">
        <v>110333</v>
      </c>
      <c r="C527" t="s">
        <v>2547</v>
      </c>
      <c r="D527" t="s">
        <v>2548</v>
      </c>
      <c r="E527" t="s">
        <v>2549</v>
      </c>
      <c r="F527" t="s">
        <v>1024</v>
      </c>
    </row>
    <row r="528" spans="2:6" hidden="1" x14ac:dyDescent="0.3">
      <c r="B528">
        <v>110355</v>
      </c>
      <c r="C528" t="s">
        <v>2550</v>
      </c>
      <c r="D528" t="s">
        <v>2551</v>
      </c>
      <c r="E528" t="s">
        <v>2552</v>
      </c>
      <c r="F528" t="s">
        <v>1024</v>
      </c>
    </row>
    <row r="529" spans="2:6" hidden="1" x14ac:dyDescent="0.3">
      <c r="B529">
        <v>110381</v>
      </c>
      <c r="C529" t="s">
        <v>2553</v>
      </c>
      <c r="D529" t="s">
        <v>2554</v>
      </c>
      <c r="E529" t="s">
        <v>2555</v>
      </c>
      <c r="F529" t="s">
        <v>1024</v>
      </c>
    </row>
    <row r="530" spans="2:6" hidden="1" x14ac:dyDescent="0.3">
      <c r="B530">
        <v>110383</v>
      </c>
      <c r="C530" t="s">
        <v>2556</v>
      </c>
      <c r="D530" t="s">
        <v>2557</v>
      </c>
      <c r="E530" t="s">
        <v>2558</v>
      </c>
      <c r="F530" t="s">
        <v>1024</v>
      </c>
    </row>
    <row r="531" spans="2:6" hidden="1" x14ac:dyDescent="0.3">
      <c r="B531">
        <v>110393</v>
      </c>
      <c r="C531" t="s">
        <v>2559</v>
      </c>
      <c r="D531" t="s">
        <v>2560</v>
      </c>
      <c r="E531" t="s">
        <v>2561</v>
      </c>
      <c r="F531" t="s">
        <v>1024</v>
      </c>
    </row>
    <row r="532" spans="2:6" hidden="1" x14ac:dyDescent="0.3">
      <c r="B532">
        <v>110424</v>
      </c>
      <c r="C532" t="s">
        <v>2562</v>
      </c>
      <c r="D532" t="s">
        <v>2563</v>
      </c>
      <c r="E532" t="s">
        <v>2564</v>
      </c>
      <c r="F532" t="s">
        <v>1024</v>
      </c>
    </row>
    <row r="533" spans="2:6" hidden="1" x14ac:dyDescent="0.3">
      <c r="B533">
        <v>110428</v>
      </c>
      <c r="C533" t="s">
        <v>2565</v>
      </c>
      <c r="D533" t="s">
        <v>2566</v>
      </c>
      <c r="E533" t="s">
        <v>2567</v>
      </c>
      <c r="F533" t="s">
        <v>1024</v>
      </c>
    </row>
    <row r="534" spans="2:6" hidden="1" x14ac:dyDescent="0.3">
      <c r="B534">
        <v>110435</v>
      </c>
      <c r="C534" t="s">
        <v>2568</v>
      </c>
      <c r="D534" t="s">
        <v>2569</v>
      </c>
      <c r="E534" t="s">
        <v>2570</v>
      </c>
      <c r="F534" t="s">
        <v>1024</v>
      </c>
    </row>
    <row r="535" spans="2:6" hidden="1" x14ac:dyDescent="0.3">
      <c r="B535">
        <v>110470</v>
      </c>
      <c r="C535" t="s">
        <v>2571</v>
      </c>
      <c r="D535" t="s">
        <v>2572</v>
      </c>
      <c r="E535" t="s">
        <v>2573</v>
      </c>
      <c r="F535" t="s">
        <v>1024</v>
      </c>
    </row>
    <row r="536" spans="2:6" hidden="1" x14ac:dyDescent="0.3">
      <c r="B536">
        <v>110492</v>
      </c>
      <c r="C536" t="s">
        <v>2574</v>
      </c>
      <c r="D536" t="s">
        <v>2575</v>
      </c>
      <c r="E536" t="s">
        <v>2576</v>
      </c>
      <c r="F536" t="s">
        <v>1024</v>
      </c>
    </row>
    <row r="537" spans="2:6" hidden="1" x14ac:dyDescent="0.3">
      <c r="B537">
        <v>110494</v>
      </c>
      <c r="C537" t="s">
        <v>2577</v>
      </c>
      <c r="D537" t="s">
        <v>2578</v>
      </c>
      <c r="E537" t="s">
        <v>2579</v>
      </c>
      <c r="F537" t="s">
        <v>1024</v>
      </c>
    </row>
    <row r="538" spans="2:6" hidden="1" x14ac:dyDescent="0.3">
      <c r="B538">
        <v>110514</v>
      </c>
      <c r="C538" t="s">
        <v>2580</v>
      </c>
      <c r="D538" t="s">
        <v>2581</v>
      </c>
      <c r="E538" t="s">
        <v>1102</v>
      </c>
      <c r="F538" t="s">
        <v>1024</v>
      </c>
    </row>
    <row r="539" spans="2:6" hidden="1" x14ac:dyDescent="0.3">
      <c r="B539">
        <v>110522</v>
      </c>
      <c r="C539" t="s">
        <v>2582</v>
      </c>
      <c r="D539" t="s">
        <v>2583</v>
      </c>
      <c r="E539" t="s">
        <v>2584</v>
      </c>
      <c r="F539" t="s">
        <v>1024</v>
      </c>
    </row>
    <row r="540" spans="2:6" hidden="1" x14ac:dyDescent="0.3">
      <c r="B540">
        <v>110536</v>
      </c>
      <c r="C540" t="s">
        <v>2585</v>
      </c>
      <c r="D540" t="s">
        <v>2586</v>
      </c>
      <c r="E540" t="s">
        <v>2587</v>
      </c>
      <c r="F540" t="s">
        <v>1024</v>
      </c>
    </row>
    <row r="541" spans="2:6" hidden="1" x14ac:dyDescent="0.3">
      <c r="B541">
        <v>110583</v>
      </c>
      <c r="C541" t="s">
        <v>2588</v>
      </c>
      <c r="D541" t="s">
        <v>2589</v>
      </c>
      <c r="E541" t="s">
        <v>2590</v>
      </c>
      <c r="F541" t="s">
        <v>1024</v>
      </c>
    </row>
    <row r="542" spans="2:6" hidden="1" x14ac:dyDescent="0.3">
      <c r="B542">
        <v>110586</v>
      </c>
      <c r="C542" t="s">
        <v>2591</v>
      </c>
      <c r="D542" t="s">
        <v>2592</v>
      </c>
      <c r="E542" t="s">
        <v>2593</v>
      </c>
      <c r="F542" t="s">
        <v>1024</v>
      </c>
    </row>
    <row r="543" spans="2:6" hidden="1" x14ac:dyDescent="0.3">
      <c r="B543">
        <v>110587</v>
      </c>
      <c r="C543" t="s">
        <v>2594</v>
      </c>
      <c r="D543" t="s">
        <v>2595</v>
      </c>
      <c r="E543" t="s">
        <v>2596</v>
      </c>
      <c r="F543" t="s">
        <v>1024</v>
      </c>
    </row>
    <row r="544" spans="2:6" hidden="1" x14ac:dyDescent="0.3">
      <c r="B544">
        <v>110602</v>
      </c>
      <c r="C544" t="s">
        <v>2597</v>
      </c>
      <c r="D544" t="s">
        <v>2598</v>
      </c>
      <c r="E544" t="s">
        <v>2599</v>
      </c>
      <c r="F544" t="s">
        <v>1024</v>
      </c>
    </row>
    <row r="545" spans="2:6" hidden="1" x14ac:dyDescent="0.3">
      <c r="B545">
        <v>110603</v>
      </c>
      <c r="C545" t="s">
        <v>2600</v>
      </c>
      <c r="D545" t="s">
        <v>2601</v>
      </c>
      <c r="E545" t="s">
        <v>2602</v>
      </c>
      <c r="F545" t="s">
        <v>1024</v>
      </c>
    </row>
    <row r="546" spans="2:6" hidden="1" x14ac:dyDescent="0.3">
      <c r="B546">
        <v>110610</v>
      </c>
      <c r="C546" t="s">
        <v>2603</v>
      </c>
      <c r="D546" t="s">
        <v>2604</v>
      </c>
      <c r="E546" t="s">
        <v>2605</v>
      </c>
      <c r="F546" t="s">
        <v>1024</v>
      </c>
    </row>
    <row r="547" spans="2:6" hidden="1" x14ac:dyDescent="0.3">
      <c r="B547">
        <v>110693</v>
      </c>
      <c r="C547" t="s">
        <v>2606</v>
      </c>
      <c r="D547" t="s">
        <v>2607</v>
      </c>
      <c r="E547" t="s">
        <v>2608</v>
      </c>
      <c r="F547" t="s">
        <v>1024</v>
      </c>
    </row>
    <row r="548" spans="2:6" hidden="1" x14ac:dyDescent="0.3">
      <c r="B548">
        <v>110797</v>
      </c>
      <c r="C548" t="s">
        <v>2609</v>
      </c>
      <c r="D548" t="s">
        <v>2610</v>
      </c>
      <c r="E548" t="s">
        <v>2611</v>
      </c>
      <c r="F548" t="s">
        <v>1024</v>
      </c>
    </row>
    <row r="549" spans="2:6" hidden="1" x14ac:dyDescent="0.3">
      <c r="B549">
        <v>110810</v>
      </c>
      <c r="C549" t="s">
        <v>2612</v>
      </c>
      <c r="D549" t="s">
        <v>2613</v>
      </c>
      <c r="E549" t="s">
        <v>2614</v>
      </c>
      <c r="F549" t="s">
        <v>1024</v>
      </c>
    </row>
    <row r="550" spans="2:6" hidden="1" x14ac:dyDescent="0.3">
      <c r="B550">
        <v>110853</v>
      </c>
      <c r="C550" t="s">
        <v>2615</v>
      </c>
      <c r="D550" t="s">
        <v>2616</v>
      </c>
      <c r="E550" t="s">
        <v>2617</v>
      </c>
      <c r="F550" t="s">
        <v>1024</v>
      </c>
    </row>
    <row r="551" spans="2:6" hidden="1" x14ac:dyDescent="0.3">
      <c r="B551">
        <v>110877</v>
      </c>
      <c r="C551" t="s">
        <v>2618</v>
      </c>
      <c r="D551" t="s">
        <v>2619</v>
      </c>
      <c r="E551" t="s">
        <v>2620</v>
      </c>
      <c r="F551" t="s">
        <v>1024</v>
      </c>
    </row>
    <row r="552" spans="2:6" hidden="1" x14ac:dyDescent="0.3">
      <c r="B552">
        <v>110921</v>
      </c>
      <c r="C552" t="s">
        <v>2621</v>
      </c>
      <c r="D552" t="s">
        <v>2622</v>
      </c>
      <c r="E552" t="s">
        <v>2623</v>
      </c>
      <c r="F552" t="s">
        <v>1024</v>
      </c>
    </row>
    <row r="553" spans="2:6" hidden="1" x14ac:dyDescent="0.3">
      <c r="B553">
        <v>110964</v>
      </c>
      <c r="C553" t="s">
        <v>2624</v>
      </c>
      <c r="D553" t="s">
        <v>2625</v>
      </c>
      <c r="E553" t="s">
        <v>2626</v>
      </c>
      <c r="F553" t="s">
        <v>1024</v>
      </c>
    </row>
    <row r="554" spans="2:6" hidden="1" x14ac:dyDescent="0.3">
      <c r="B554">
        <v>111125</v>
      </c>
      <c r="C554" t="s">
        <v>2627</v>
      </c>
      <c r="D554" t="s">
        <v>2628</v>
      </c>
      <c r="E554" t="s">
        <v>2629</v>
      </c>
      <c r="F554" t="s">
        <v>1024</v>
      </c>
    </row>
    <row r="555" spans="2:6" hidden="1" x14ac:dyDescent="0.3">
      <c r="B555">
        <v>111188</v>
      </c>
      <c r="C555" t="s">
        <v>2630</v>
      </c>
      <c r="D555" t="s">
        <v>2631</v>
      </c>
      <c r="E555" t="s">
        <v>2632</v>
      </c>
      <c r="F555" t="s">
        <v>1024</v>
      </c>
    </row>
    <row r="556" spans="2:6" hidden="1" x14ac:dyDescent="0.3">
      <c r="B556">
        <v>111267</v>
      </c>
      <c r="C556" t="s">
        <v>2633</v>
      </c>
      <c r="D556" t="s">
        <v>2634</v>
      </c>
      <c r="E556" t="s">
        <v>2635</v>
      </c>
      <c r="F556" t="s">
        <v>1024</v>
      </c>
    </row>
    <row r="557" spans="2:6" hidden="1" x14ac:dyDescent="0.3">
      <c r="B557">
        <v>111269</v>
      </c>
      <c r="C557" t="s">
        <v>2636</v>
      </c>
      <c r="D557" t="s">
        <v>2637</v>
      </c>
      <c r="E557" t="s">
        <v>2638</v>
      </c>
      <c r="F557" t="s">
        <v>1024</v>
      </c>
    </row>
    <row r="558" spans="2:6" hidden="1" x14ac:dyDescent="0.3">
      <c r="B558">
        <v>111420</v>
      </c>
      <c r="C558" t="s">
        <v>2639</v>
      </c>
      <c r="D558" t="s">
        <v>2640</v>
      </c>
      <c r="E558" t="s">
        <v>2641</v>
      </c>
      <c r="F558" t="s">
        <v>1024</v>
      </c>
    </row>
    <row r="559" spans="2:6" hidden="1" x14ac:dyDescent="0.3">
      <c r="B559">
        <v>111438</v>
      </c>
      <c r="C559" t="s">
        <v>2642</v>
      </c>
      <c r="D559" t="s">
        <v>2643</v>
      </c>
      <c r="E559" t="s">
        <v>24027</v>
      </c>
      <c r="F559" t="s">
        <v>1024</v>
      </c>
    </row>
    <row r="560" spans="2:6" hidden="1" x14ac:dyDescent="0.3">
      <c r="B560">
        <v>111448</v>
      </c>
      <c r="C560" t="s">
        <v>2644</v>
      </c>
      <c r="D560" t="s">
        <v>2645</v>
      </c>
      <c r="E560" t="s">
        <v>24028</v>
      </c>
      <c r="F560" t="s">
        <v>1024</v>
      </c>
    </row>
    <row r="561" spans="2:6" hidden="1" x14ac:dyDescent="0.3">
      <c r="B561">
        <v>111461</v>
      </c>
      <c r="C561" t="s">
        <v>2646</v>
      </c>
      <c r="D561" t="s">
        <v>2647</v>
      </c>
      <c r="E561" t="s">
        <v>2648</v>
      </c>
      <c r="F561" t="s">
        <v>1024</v>
      </c>
    </row>
    <row r="562" spans="2:6" hidden="1" x14ac:dyDescent="0.3">
      <c r="B562">
        <v>111484</v>
      </c>
      <c r="C562" t="s">
        <v>2649</v>
      </c>
      <c r="D562" t="s">
        <v>2650</v>
      </c>
      <c r="E562" t="s">
        <v>2651</v>
      </c>
      <c r="F562" t="s">
        <v>1024</v>
      </c>
    </row>
    <row r="563" spans="2:6" hidden="1" x14ac:dyDescent="0.3">
      <c r="B563">
        <v>111525</v>
      </c>
      <c r="C563" t="s">
        <v>2652</v>
      </c>
      <c r="D563" t="s">
        <v>2653</v>
      </c>
      <c r="E563" t="s">
        <v>2654</v>
      </c>
      <c r="F563" t="s">
        <v>1024</v>
      </c>
    </row>
    <row r="564" spans="2:6" hidden="1" x14ac:dyDescent="0.3">
      <c r="B564">
        <v>111559</v>
      </c>
      <c r="C564" t="s">
        <v>2655</v>
      </c>
      <c r="D564" t="s">
        <v>2656</v>
      </c>
      <c r="E564" t="s">
        <v>2657</v>
      </c>
      <c r="F564" t="s">
        <v>1024</v>
      </c>
    </row>
    <row r="565" spans="2:6" hidden="1" x14ac:dyDescent="0.3">
      <c r="B565">
        <v>111624</v>
      </c>
      <c r="C565" t="s">
        <v>2658</v>
      </c>
      <c r="D565" t="s">
        <v>2659</v>
      </c>
      <c r="E565" t="s">
        <v>2660</v>
      </c>
      <c r="F565" t="s">
        <v>1024</v>
      </c>
    </row>
    <row r="566" spans="2:6" hidden="1" x14ac:dyDescent="0.3">
      <c r="B566">
        <v>111651</v>
      </c>
      <c r="C566" t="s">
        <v>2661</v>
      </c>
      <c r="D566" t="s">
        <v>2662</v>
      </c>
      <c r="E566" t="s">
        <v>2663</v>
      </c>
      <c r="F566" t="s">
        <v>1024</v>
      </c>
    </row>
    <row r="567" spans="2:6" hidden="1" x14ac:dyDescent="0.3">
      <c r="B567">
        <v>111665</v>
      </c>
      <c r="C567" t="s">
        <v>2664</v>
      </c>
      <c r="D567" t="s">
        <v>2665</v>
      </c>
      <c r="E567" t="s">
        <v>2666</v>
      </c>
      <c r="F567" t="s">
        <v>1024</v>
      </c>
    </row>
    <row r="568" spans="2:6" hidden="1" x14ac:dyDescent="0.3">
      <c r="B568">
        <v>111685</v>
      </c>
      <c r="C568" t="s">
        <v>2667</v>
      </c>
      <c r="D568" t="s">
        <v>2668</v>
      </c>
      <c r="E568" t="s">
        <v>2669</v>
      </c>
      <c r="F568" t="s">
        <v>1024</v>
      </c>
    </row>
    <row r="569" spans="2:6" hidden="1" x14ac:dyDescent="0.3">
      <c r="B569">
        <v>111704</v>
      </c>
      <c r="C569" t="s">
        <v>2670</v>
      </c>
      <c r="D569" t="s">
        <v>2671</v>
      </c>
      <c r="E569" t="s">
        <v>2672</v>
      </c>
      <c r="F569" t="s">
        <v>1024</v>
      </c>
    </row>
    <row r="570" spans="2:6" hidden="1" x14ac:dyDescent="0.3">
      <c r="B570">
        <v>111723</v>
      </c>
      <c r="C570" t="s">
        <v>2673</v>
      </c>
      <c r="D570" t="s">
        <v>2674</v>
      </c>
      <c r="E570" t="s">
        <v>2675</v>
      </c>
      <c r="F570" t="s">
        <v>1024</v>
      </c>
    </row>
    <row r="571" spans="2:6" hidden="1" x14ac:dyDescent="0.3">
      <c r="B571">
        <v>111731</v>
      </c>
      <c r="C571" t="s">
        <v>2676</v>
      </c>
      <c r="D571" t="s">
        <v>2677</v>
      </c>
      <c r="E571" t="s">
        <v>2678</v>
      </c>
      <c r="F571" t="s">
        <v>1024</v>
      </c>
    </row>
    <row r="572" spans="2:6" hidden="1" x14ac:dyDescent="0.3">
      <c r="B572">
        <v>111757</v>
      </c>
      <c r="C572" t="s">
        <v>2679</v>
      </c>
      <c r="D572" t="s">
        <v>2680</v>
      </c>
      <c r="E572" t="s">
        <v>2681</v>
      </c>
      <c r="F572" t="s">
        <v>1024</v>
      </c>
    </row>
    <row r="573" spans="2:6" hidden="1" x14ac:dyDescent="0.3">
      <c r="B573">
        <v>111813</v>
      </c>
      <c r="C573" t="s">
        <v>2682</v>
      </c>
      <c r="D573" t="s">
        <v>2683</v>
      </c>
      <c r="E573" t="s">
        <v>2684</v>
      </c>
      <c r="F573" t="s">
        <v>1024</v>
      </c>
    </row>
    <row r="574" spans="2:6" hidden="1" x14ac:dyDescent="0.3">
      <c r="B574">
        <v>111836</v>
      </c>
      <c r="C574" t="s">
        <v>2685</v>
      </c>
      <c r="D574" t="s">
        <v>2686</v>
      </c>
      <c r="E574" t="s">
        <v>2687</v>
      </c>
      <c r="F574" t="s">
        <v>1024</v>
      </c>
    </row>
    <row r="575" spans="2:6" hidden="1" x14ac:dyDescent="0.3">
      <c r="B575">
        <v>111842</v>
      </c>
      <c r="C575" t="s">
        <v>2688</v>
      </c>
      <c r="D575" t="s">
        <v>24029</v>
      </c>
      <c r="E575" t="s">
        <v>2689</v>
      </c>
      <c r="F575" t="s">
        <v>1024</v>
      </c>
    </row>
    <row r="576" spans="2:6" hidden="1" x14ac:dyDescent="0.3">
      <c r="B576">
        <v>111862</v>
      </c>
      <c r="C576" t="s">
        <v>2690</v>
      </c>
      <c r="D576" t="s">
        <v>2691</v>
      </c>
      <c r="E576" t="s">
        <v>2692</v>
      </c>
      <c r="F576" t="s">
        <v>1024</v>
      </c>
    </row>
    <row r="577" spans="2:6" hidden="1" x14ac:dyDescent="0.3">
      <c r="B577">
        <v>111867</v>
      </c>
      <c r="C577" t="s">
        <v>2693</v>
      </c>
      <c r="D577" t="s">
        <v>2694</v>
      </c>
      <c r="E577" t="s">
        <v>2695</v>
      </c>
      <c r="F577" t="s">
        <v>1024</v>
      </c>
    </row>
    <row r="578" spans="2:6" hidden="1" x14ac:dyDescent="0.3">
      <c r="B578">
        <v>111881</v>
      </c>
      <c r="C578" t="s">
        <v>2696</v>
      </c>
      <c r="D578" t="s">
        <v>2697</v>
      </c>
      <c r="E578" t="s">
        <v>2698</v>
      </c>
      <c r="F578" t="s">
        <v>1024</v>
      </c>
    </row>
    <row r="579" spans="2:6" hidden="1" x14ac:dyDescent="0.3">
      <c r="B579">
        <v>111903</v>
      </c>
      <c r="C579" t="s">
        <v>2699</v>
      </c>
      <c r="D579" t="s">
        <v>2700</v>
      </c>
      <c r="E579" t="s">
        <v>2701</v>
      </c>
      <c r="F579" t="s">
        <v>1024</v>
      </c>
    </row>
    <row r="580" spans="2:6" hidden="1" x14ac:dyDescent="0.3">
      <c r="B580">
        <v>111925</v>
      </c>
      <c r="C580" t="s">
        <v>2702</v>
      </c>
      <c r="D580" t="s">
        <v>2703</v>
      </c>
      <c r="E580" t="s">
        <v>2704</v>
      </c>
      <c r="F580" t="s">
        <v>1024</v>
      </c>
    </row>
    <row r="581" spans="2:6" hidden="1" x14ac:dyDescent="0.3">
      <c r="B581">
        <v>111951</v>
      </c>
      <c r="C581" t="s">
        <v>2705</v>
      </c>
      <c r="D581" t="s">
        <v>2706</v>
      </c>
      <c r="E581" t="s">
        <v>2707</v>
      </c>
      <c r="F581" t="s">
        <v>1024</v>
      </c>
    </row>
    <row r="582" spans="2:6" hidden="1" x14ac:dyDescent="0.3">
      <c r="B582">
        <v>111996</v>
      </c>
      <c r="C582" t="s">
        <v>2708</v>
      </c>
      <c r="D582" t="s">
        <v>2709</v>
      </c>
      <c r="E582" t="s">
        <v>2710</v>
      </c>
      <c r="F582" t="s">
        <v>1024</v>
      </c>
    </row>
    <row r="583" spans="2:6" hidden="1" x14ac:dyDescent="0.3">
      <c r="B583">
        <v>112031</v>
      </c>
      <c r="C583" t="s">
        <v>2711</v>
      </c>
      <c r="D583" t="s">
        <v>2712</v>
      </c>
      <c r="E583" t="s">
        <v>2713</v>
      </c>
      <c r="F583" t="s">
        <v>1024</v>
      </c>
    </row>
    <row r="584" spans="2:6" hidden="1" x14ac:dyDescent="0.3">
      <c r="B584">
        <v>112065</v>
      </c>
      <c r="C584" t="s">
        <v>2714</v>
      </c>
      <c r="D584" t="s">
        <v>2715</v>
      </c>
      <c r="E584" t="s">
        <v>2716</v>
      </c>
      <c r="F584" t="s">
        <v>1024</v>
      </c>
    </row>
    <row r="585" spans="2:6" hidden="1" x14ac:dyDescent="0.3">
      <c r="B585">
        <v>112094</v>
      </c>
      <c r="C585" t="s">
        <v>2717</v>
      </c>
      <c r="D585" t="s">
        <v>2718</v>
      </c>
      <c r="E585" t="s">
        <v>2719</v>
      </c>
      <c r="F585" t="s">
        <v>1024</v>
      </c>
    </row>
    <row r="586" spans="2:6" hidden="1" x14ac:dyDescent="0.3">
      <c r="B586">
        <v>112098</v>
      </c>
      <c r="C586" t="s">
        <v>2720</v>
      </c>
      <c r="D586" t="s">
        <v>2721</v>
      </c>
      <c r="E586" t="s">
        <v>2722</v>
      </c>
      <c r="F586" t="s">
        <v>1024</v>
      </c>
    </row>
    <row r="587" spans="2:6" hidden="1" x14ac:dyDescent="0.3">
      <c r="B587">
        <v>112149</v>
      </c>
      <c r="C587" t="s">
        <v>2723</v>
      </c>
      <c r="D587" t="s">
        <v>2724</v>
      </c>
      <c r="E587" t="s">
        <v>2725</v>
      </c>
      <c r="F587" t="s">
        <v>1024</v>
      </c>
    </row>
    <row r="588" spans="2:6" hidden="1" x14ac:dyDescent="0.3">
      <c r="B588">
        <v>112208</v>
      </c>
      <c r="C588" t="s">
        <v>2726</v>
      </c>
      <c r="D588" t="s">
        <v>2727</v>
      </c>
      <c r="E588" t="s">
        <v>2728</v>
      </c>
      <c r="F588" t="s">
        <v>1024</v>
      </c>
    </row>
    <row r="589" spans="2:6" hidden="1" x14ac:dyDescent="0.3">
      <c r="B589">
        <v>112209</v>
      </c>
      <c r="C589" t="s">
        <v>2729</v>
      </c>
      <c r="D589" t="s">
        <v>2730</v>
      </c>
      <c r="E589" t="s">
        <v>2731</v>
      </c>
      <c r="F589" t="s">
        <v>1024</v>
      </c>
    </row>
    <row r="590" spans="2:6" hidden="1" x14ac:dyDescent="0.3">
      <c r="B590">
        <v>112249</v>
      </c>
      <c r="C590" t="s">
        <v>2732</v>
      </c>
      <c r="D590" t="s">
        <v>2733</v>
      </c>
      <c r="E590" t="s">
        <v>2734</v>
      </c>
      <c r="F590" t="s">
        <v>1024</v>
      </c>
    </row>
    <row r="591" spans="2:6" hidden="1" x14ac:dyDescent="0.3">
      <c r="B591">
        <v>112297</v>
      </c>
      <c r="C591" t="s">
        <v>2735</v>
      </c>
      <c r="D591" t="s">
        <v>2736</v>
      </c>
      <c r="E591" t="s">
        <v>2737</v>
      </c>
      <c r="F591" t="s">
        <v>1024</v>
      </c>
    </row>
    <row r="592" spans="2:6" hidden="1" x14ac:dyDescent="0.3">
      <c r="B592">
        <v>112329</v>
      </c>
      <c r="C592" t="s">
        <v>2738</v>
      </c>
      <c r="D592" t="s">
        <v>2739</v>
      </c>
      <c r="E592" t="s">
        <v>2740</v>
      </c>
      <c r="F592" t="s">
        <v>1024</v>
      </c>
    </row>
    <row r="593" spans="2:6" hidden="1" x14ac:dyDescent="0.3">
      <c r="B593">
        <v>112349</v>
      </c>
      <c r="C593" t="s">
        <v>2741</v>
      </c>
      <c r="D593" t="s">
        <v>2742</v>
      </c>
      <c r="E593" t="s">
        <v>2743</v>
      </c>
      <c r="F593" t="s">
        <v>1024</v>
      </c>
    </row>
    <row r="594" spans="2:6" hidden="1" x14ac:dyDescent="0.3">
      <c r="B594">
        <v>112513</v>
      </c>
      <c r="C594" t="s">
        <v>2744</v>
      </c>
      <c r="D594" t="s">
        <v>2745</v>
      </c>
      <c r="E594" t="s">
        <v>2746</v>
      </c>
      <c r="F594" t="s">
        <v>1024</v>
      </c>
    </row>
    <row r="595" spans="2:6" hidden="1" x14ac:dyDescent="0.3">
      <c r="B595">
        <v>112716</v>
      </c>
      <c r="C595" t="s">
        <v>2747</v>
      </c>
      <c r="D595" t="s">
        <v>2748</v>
      </c>
      <c r="E595" t="s">
        <v>2749</v>
      </c>
      <c r="F595" t="s">
        <v>1024</v>
      </c>
    </row>
    <row r="596" spans="2:6" hidden="1" x14ac:dyDescent="0.3">
      <c r="B596">
        <v>112743</v>
      </c>
      <c r="C596" t="s">
        <v>2750</v>
      </c>
      <c r="D596" t="s">
        <v>2751</v>
      </c>
      <c r="E596" t="s">
        <v>2752</v>
      </c>
      <c r="F596" t="s">
        <v>1024</v>
      </c>
    </row>
    <row r="597" spans="2:6" hidden="1" x14ac:dyDescent="0.3">
      <c r="B597">
        <v>112875</v>
      </c>
      <c r="C597" t="s">
        <v>2753</v>
      </c>
      <c r="D597" t="s">
        <v>2754</v>
      </c>
      <c r="E597" t="s">
        <v>2203</v>
      </c>
      <c r="F597" t="s">
        <v>1024</v>
      </c>
    </row>
    <row r="598" spans="2:6" hidden="1" x14ac:dyDescent="0.3">
      <c r="B598">
        <v>112882</v>
      </c>
      <c r="C598" t="s">
        <v>2755</v>
      </c>
      <c r="D598" t="s">
        <v>2756</v>
      </c>
      <c r="E598" t="s">
        <v>2757</v>
      </c>
      <c r="F598" t="s">
        <v>1024</v>
      </c>
    </row>
    <row r="599" spans="2:6" hidden="1" x14ac:dyDescent="0.3">
      <c r="B599">
        <v>112964</v>
      </c>
      <c r="C599" t="s">
        <v>2758</v>
      </c>
      <c r="D599" t="s">
        <v>2759</v>
      </c>
      <c r="E599" t="s">
        <v>2760</v>
      </c>
      <c r="F599" t="s">
        <v>1024</v>
      </c>
    </row>
    <row r="600" spans="2:6" hidden="1" x14ac:dyDescent="0.3">
      <c r="B600">
        <v>113025</v>
      </c>
      <c r="C600" t="s">
        <v>2761</v>
      </c>
      <c r="D600" t="s">
        <v>2762</v>
      </c>
      <c r="E600" t="s">
        <v>2763</v>
      </c>
      <c r="F600" t="s">
        <v>1024</v>
      </c>
    </row>
    <row r="601" spans="2:6" hidden="1" x14ac:dyDescent="0.3">
      <c r="B601">
        <v>113032</v>
      </c>
      <c r="C601" t="s">
        <v>2764</v>
      </c>
      <c r="D601" t="s">
        <v>2765</v>
      </c>
      <c r="E601" t="s">
        <v>2766</v>
      </c>
      <c r="F601" t="s">
        <v>1024</v>
      </c>
    </row>
    <row r="602" spans="2:6" hidden="1" x14ac:dyDescent="0.3">
      <c r="B602">
        <v>113202</v>
      </c>
      <c r="C602" t="s">
        <v>2767</v>
      </c>
      <c r="D602" t="s">
        <v>2768</v>
      </c>
      <c r="E602" t="s">
        <v>2769</v>
      </c>
      <c r="F602" t="s">
        <v>1024</v>
      </c>
    </row>
    <row r="603" spans="2:6" hidden="1" x14ac:dyDescent="0.3">
      <c r="B603">
        <v>113372</v>
      </c>
      <c r="C603" t="s">
        <v>2770</v>
      </c>
      <c r="D603" t="s">
        <v>2771</v>
      </c>
      <c r="E603" t="s">
        <v>2772</v>
      </c>
      <c r="F603" t="s">
        <v>1024</v>
      </c>
    </row>
    <row r="604" spans="2:6" hidden="1" x14ac:dyDescent="0.3">
      <c r="B604">
        <v>113402</v>
      </c>
      <c r="C604" t="s">
        <v>2773</v>
      </c>
      <c r="D604" t="s">
        <v>2774</v>
      </c>
      <c r="E604" t="s">
        <v>2775</v>
      </c>
      <c r="F604" t="s">
        <v>1024</v>
      </c>
    </row>
    <row r="605" spans="2:6" hidden="1" x14ac:dyDescent="0.3">
      <c r="B605">
        <v>113565</v>
      </c>
      <c r="C605" t="s">
        <v>2776</v>
      </c>
      <c r="D605" t="s">
        <v>2777</v>
      </c>
      <c r="E605" t="s">
        <v>2778</v>
      </c>
      <c r="F605" t="s">
        <v>1024</v>
      </c>
    </row>
    <row r="606" spans="2:6" hidden="1" x14ac:dyDescent="0.3">
      <c r="B606">
        <v>113570</v>
      </c>
      <c r="C606" t="s">
        <v>2779</v>
      </c>
      <c r="D606" t="s">
        <v>2780</v>
      </c>
      <c r="E606" t="s">
        <v>1229</v>
      </c>
      <c r="F606" t="s">
        <v>1024</v>
      </c>
    </row>
    <row r="607" spans="2:6" hidden="1" x14ac:dyDescent="0.3">
      <c r="B607">
        <v>113576</v>
      </c>
      <c r="C607" t="s">
        <v>2781</v>
      </c>
      <c r="D607" t="s">
        <v>2782</v>
      </c>
      <c r="E607" t="s">
        <v>2783</v>
      </c>
      <c r="F607" t="s">
        <v>1024</v>
      </c>
    </row>
    <row r="608" spans="2:6" hidden="1" x14ac:dyDescent="0.3">
      <c r="B608">
        <v>113735</v>
      </c>
      <c r="C608" t="s">
        <v>2784</v>
      </c>
      <c r="D608" t="s">
        <v>2785</v>
      </c>
      <c r="E608" t="s">
        <v>2786</v>
      </c>
      <c r="F608" t="s">
        <v>1024</v>
      </c>
    </row>
    <row r="609" spans="2:6" hidden="1" x14ac:dyDescent="0.3">
      <c r="B609">
        <v>113807</v>
      </c>
      <c r="C609" t="s">
        <v>2787</v>
      </c>
      <c r="D609" t="s">
        <v>2788</v>
      </c>
      <c r="E609" t="s">
        <v>2789</v>
      </c>
      <c r="F609" t="s">
        <v>1024</v>
      </c>
    </row>
    <row r="610" spans="2:6" hidden="1" x14ac:dyDescent="0.3">
      <c r="B610">
        <v>113830</v>
      </c>
      <c r="C610" t="s">
        <v>2790</v>
      </c>
      <c r="D610" t="s">
        <v>2791</v>
      </c>
      <c r="E610" t="s">
        <v>2792</v>
      </c>
      <c r="F610" t="s">
        <v>1024</v>
      </c>
    </row>
    <row r="611" spans="2:6" hidden="1" x14ac:dyDescent="0.3">
      <c r="B611">
        <v>114000</v>
      </c>
      <c r="C611" t="s">
        <v>2793</v>
      </c>
      <c r="D611" t="s">
        <v>2794</v>
      </c>
      <c r="E611" t="s">
        <v>2795</v>
      </c>
      <c r="F611" t="s">
        <v>1024</v>
      </c>
    </row>
    <row r="612" spans="2:6" hidden="1" x14ac:dyDescent="0.3">
      <c r="B612">
        <v>114051</v>
      </c>
      <c r="C612" t="s">
        <v>2796</v>
      </c>
      <c r="D612" t="s">
        <v>2797</v>
      </c>
      <c r="E612" t="s">
        <v>2798</v>
      </c>
      <c r="F612" t="s">
        <v>1024</v>
      </c>
    </row>
    <row r="613" spans="2:6" hidden="1" x14ac:dyDescent="0.3">
      <c r="B613">
        <v>114136</v>
      </c>
      <c r="C613" t="s">
        <v>2799</v>
      </c>
      <c r="D613" t="s">
        <v>2800</v>
      </c>
      <c r="E613" t="s">
        <v>2801</v>
      </c>
      <c r="F613" t="s">
        <v>1024</v>
      </c>
    </row>
    <row r="614" spans="2:6" hidden="1" x14ac:dyDescent="0.3">
      <c r="B614">
        <v>114196</v>
      </c>
      <c r="C614" t="s">
        <v>2802</v>
      </c>
      <c r="D614" t="s">
        <v>2803</v>
      </c>
      <c r="E614" t="s">
        <v>2804</v>
      </c>
      <c r="F614" t="s">
        <v>1024</v>
      </c>
    </row>
    <row r="615" spans="2:6" hidden="1" x14ac:dyDescent="0.3">
      <c r="B615">
        <v>114200</v>
      </c>
      <c r="C615" t="s">
        <v>2805</v>
      </c>
      <c r="D615" t="s">
        <v>2806</v>
      </c>
      <c r="E615" t="s">
        <v>2807</v>
      </c>
      <c r="F615" t="s">
        <v>1024</v>
      </c>
    </row>
    <row r="616" spans="2:6" hidden="1" x14ac:dyDescent="0.3">
      <c r="B616">
        <v>114242</v>
      </c>
      <c r="C616" t="s">
        <v>2808</v>
      </c>
      <c r="D616" t="s">
        <v>2809</v>
      </c>
      <c r="E616" t="s">
        <v>2810</v>
      </c>
      <c r="F616" t="s">
        <v>1024</v>
      </c>
    </row>
    <row r="617" spans="2:6" hidden="1" x14ac:dyDescent="0.3">
      <c r="B617">
        <v>114279</v>
      </c>
      <c r="C617" t="s">
        <v>2811</v>
      </c>
      <c r="D617" t="s">
        <v>2812</v>
      </c>
      <c r="E617" t="s">
        <v>2813</v>
      </c>
      <c r="F617" t="s">
        <v>1024</v>
      </c>
    </row>
    <row r="618" spans="2:6" hidden="1" x14ac:dyDescent="0.3">
      <c r="B618">
        <v>114315</v>
      </c>
      <c r="C618" t="s">
        <v>2814</v>
      </c>
      <c r="D618" t="s">
        <v>2815</v>
      </c>
      <c r="E618" t="s">
        <v>2816</v>
      </c>
      <c r="F618" t="s">
        <v>1024</v>
      </c>
    </row>
    <row r="619" spans="2:6" hidden="1" x14ac:dyDescent="0.3">
      <c r="B619">
        <v>114320</v>
      </c>
      <c r="C619" t="s">
        <v>2817</v>
      </c>
      <c r="D619" t="s">
        <v>2818</v>
      </c>
      <c r="E619" t="s">
        <v>2819</v>
      </c>
      <c r="F619" t="s">
        <v>1024</v>
      </c>
    </row>
    <row r="620" spans="2:6" hidden="1" x14ac:dyDescent="0.3">
      <c r="B620">
        <v>114412</v>
      </c>
      <c r="C620" t="s">
        <v>2820</v>
      </c>
      <c r="D620" t="s">
        <v>2821</v>
      </c>
      <c r="E620" t="s">
        <v>2822</v>
      </c>
      <c r="F620" t="s">
        <v>1024</v>
      </c>
    </row>
    <row r="621" spans="2:6" hidden="1" x14ac:dyDescent="0.3">
      <c r="B621">
        <v>114413</v>
      </c>
      <c r="C621" t="s">
        <v>2823</v>
      </c>
      <c r="D621" t="s">
        <v>2824</v>
      </c>
      <c r="E621" t="s">
        <v>2825</v>
      </c>
      <c r="F621" t="s">
        <v>1024</v>
      </c>
    </row>
    <row r="622" spans="2:6" hidden="1" x14ac:dyDescent="0.3">
      <c r="B622">
        <v>114421</v>
      </c>
      <c r="C622" t="s">
        <v>2826</v>
      </c>
      <c r="D622" t="s">
        <v>2827</v>
      </c>
      <c r="E622" t="s">
        <v>2828</v>
      </c>
      <c r="F622" t="s">
        <v>1024</v>
      </c>
    </row>
    <row r="623" spans="2:6" hidden="1" x14ac:dyDescent="0.3">
      <c r="B623">
        <v>114424</v>
      </c>
      <c r="C623" t="s">
        <v>2829</v>
      </c>
      <c r="D623" t="s">
        <v>2830</v>
      </c>
      <c r="E623" t="s">
        <v>2831</v>
      </c>
      <c r="F623" t="s">
        <v>1024</v>
      </c>
    </row>
    <row r="624" spans="2:6" hidden="1" x14ac:dyDescent="0.3">
      <c r="B624">
        <v>114515</v>
      </c>
      <c r="C624" t="s">
        <v>2832</v>
      </c>
      <c r="D624" t="s">
        <v>2833</v>
      </c>
      <c r="E624" t="s">
        <v>2834</v>
      </c>
      <c r="F624" t="s">
        <v>1024</v>
      </c>
    </row>
    <row r="625" spans="2:6" hidden="1" x14ac:dyDescent="0.3">
      <c r="B625">
        <v>114525</v>
      </c>
      <c r="C625" t="s">
        <v>2835</v>
      </c>
      <c r="D625" t="s">
        <v>2836</v>
      </c>
      <c r="E625" t="s">
        <v>2837</v>
      </c>
      <c r="F625" t="s">
        <v>1024</v>
      </c>
    </row>
    <row r="626" spans="2:6" hidden="1" x14ac:dyDescent="0.3">
      <c r="B626">
        <v>114526</v>
      </c>
      <c r="C626" t="s">
        <v>2838</v>
      </c>
      <c r="D626" t="s">
        <v>2839</v>
      </c>
      <c r="E626" t="s">
        <v>2840</v>
      </c>
      <c r="F626" t="s">
        <v>1024</v>
      </c>
    </row>
    <row r="627" spans="2:6" hidden="1" x14ac:dyDescent="0.3">
      <c r="B627">
        <v>114554</v>
      </c>
      <c r="C627" t="s">
        <v>2841</v>
      </c>
      <c r="D627" t="s">
        <v>2842</v>
      </c>
      <c r="E627" t="s">
        <v>2843</v>
      </c>
      <c r="F627" t="s">
        <v>1024</v>
      </c>
    </row>
    <row r="628" spans="2:6" hidden="1" x14ac:dyDescent="0.3">
      <c r="B628">
        <v>114558</v>
      </c>
      <c r="C628" t="s">
        <v>2844</v>
      </c>
      <c r="D628" t="s">
        <v>2845</v>
      </c>
      <c r="E628" t="s">
        <v>2846</v>
      </c>
      <c r="F628" t="s">
        <v>1024</v>
      </c>
    </row>
    <row r="629" spans="2:6" hidden="1" x14ac:dyDescent="0.3">
      <c r="B629">
        <v>114561</v>
      </c>
      <c r="C629" t="s">
        <v>2847</v>
      </c>
      <c r="D629" t="s">
        <v>2848</v>
      </c>
      <c r="E629" t="s">
        <v>2849</v>
      </c>
      <c r="F629" t="s">
        <v>1024</v>
      </c>
    </row>
    <row r="630" spans="2:6" hidden="1" x14ac:dyDescent="0.3">
      <c r="B630">
        <v>114575</v>
      </c>
      <c r="C630" t="s">
        <v>2850</v>
      </c>
      <c r="D630" t="s">
        <v>2851</v>
      </c>
      <c r="E630" t="s">
        <v>2852</v>
      </c>
      <c r="F630" t="s">
        <v>1024</v>
      </c>
    </row>
    <row r="631" spans="2:6" hidden="1" x14ac:dyDescent="0.3">
      <c r="B631">
        <v>114744</v>
      </c>
      <c r="C631" t="s">
        <v>2853</v>
      </c>
      <c r="D631" t="s">
        <v>2854</v>
      </c>
      <c r="E631" t="s">
        <v>2855</v>
      </c>
      <c r="F631" t="s">
        <v>1024</v>
      </c>
    </row>
    <row r="632" spans="2:6" hidden="1" x14ac:dyDescent="0.3">
      <c r="B632">
        <v>114819</v>
      </c>
      <c r="C632" t="s">
        <v>2856</v>
      </c>
      <c r="D632" t="s">
        <v>2857</v>
      </c>
      <c r="E632" t="s">
        <v>2858</v>
      </c>
      <c r="F632" t="s">
        <v>1024</v>
      </c>
    </row>
    <row r="633" spans="2:6" hidden="1" x14ac:dyDescent="0.3">
      <c r="B633">
        <v>114826</v>
      </c>
      <c r="C633" t="s">
        <v>2859</v>
      </c>
      <c r="D633" t="s">
        <v>2860</v>
      </c>
      <c r="E633" t="s">
        <v>2861</v>
      </c>
      <c r="F633" t="s">
        <v>1024</v>
      </c>
    </row>
    <row r="634" spans="2:6" hidden="1" x14ac:dyDescent="0.3">
      <c r="B634">
        <v>114842</v>
      </c>
      <c r="C634" t="s">
        <v>2862</v>
      </c>
      <c r="D634" t="s">
        <v>2863</v>
      </c>
      <c r="E634" t="s">
        <v>2864</v>
      </c>
      <c r="F634" t="s">
        <v>1024</v>
      </c>
    </row>
    <row r="635" spans="2:6" hidden="1" x14ac:dyDescent="0.3">
      <c r="B635">
        <v>114964</v>
      </c>
      <c r="C635" t="s">
        <v>2865</v>
      </c>
      <c r="D635" t="s">
        <v>2866</v>
      </c>
      <c r="E635" t="s">
        <v>2867</v>
      </c>
      <c r="F635" t="s">
        <v>1024</v>
      </c>
    </row>
    <row r="636" spans="2:6" hidden="1" x14ac:dyDescent="0.3">
      <c r="B636">
        <v>114976</v>
      </c>
      <c r="C636" t="s">
        <v>2868</v>
      </c>
      <c r="D636" t="s">
        <v>2869</v>
      </c>
      <c r="E636" t="s">
        <v>2870</v>
      </c>
      <c r="F636" t="s">
        <v>1024</v>
      </c>
    </row>
    <row r="637" spans="2:6" hidden="1" x14ac:dyDescent="0.3">
      <c r="B637">
        <v>115024</v>
      </c>
      <c r="C637" t="s">
        <v>2871</v>
      </c>
      <c r="D637" t="s">
        <v>2872</v>
      </c>
      <c r="E637" t="s">
        <v>2873</v>
      </c>
      <c r="F637" t="s">
        <v>1024</v>
      </c>
    </row>
    <row r="638" spans="2:6" hidden="1" x14ac:dyDescent="0.3">
      <c r="B638">
        <v>115032</v>
      </c>
      <c r="C638" t="s">
        <v>2874</v>
      </c>
      <c r="D638" t="s">
        <v>2875</v>
      </c>
      <c r="E638" t="s">
        <v>2876</v>
      </c>
      <c r="F638" t="s">
        <v>1024</v>
      </c>
    </row>
    <row r="639" spans="2:6" hidden="1" x14ac:dyDescent="0.3">
      <c r="B639">
        <v>115106</v>
      </c>
      <c r="C639" t="s">
        <v>2711</v>
      </c>
      <c r="D639" t="s">
        <v>2712</v>
      </c>
      <c r="E639" t="s">
        <v>2877</v>
      </c>
      <c r="F639" t="s">
        <v>1024</v>
      </c>
    </row>
    <row r="640" spans="2:6" hidden="1" x14ac:dyDescent="0.3">
      <c r="B640">
        <v>115143</v>
      </c>
      <c r="C640" t="s">
        <v>2878</v>
      </c>
      <c r="D640" t="s">
        <v>2879</v>
      </c>
      <c r="E640" t="s">
        <v>2880</v>
      </c>
      <c r="F640" t="s">
        <v>1024</v>
      </c>
    </row>
    <row r="641" spans="2:6" hidden="1" x14ac:dyDescent="0.3">
      <c r="B641">
        <v>115149</v>
      </c>
      <c r="C641" t="s">
        <v>2881</v>
      </c>
      <c r="D641" t="s">
        <v>2882</v>
      </c>
      <c r="E641" t="s">
        <v>2883</v>
      </c>
      <c r="F641" t="s">
        <v>1024</v>
      </c>
    </row>
    <row r="642" spans="2:6" hidden="1" x14ac:dyDescent="0.3">
      <c r="B642">
        <v>115280</v>
      </c>
      <c r="C642" t="s">
        <v>2884</v>
      </c>
      <c r="D642" t="s">
        <v>2885</v>
      </c>
      <c r="E642" t="s">
        <v>2886</v>
      </c>
      <c r="F642" t="s">
        <v>1024</v>
      </c>
    </row>
    <row r="643" spans="2:6" hidden="1" x14ac:dyDescent="0.3">
      <c r="B643">
        <v>115342</v>
      </c>
      <c r="C643" t="s">
        <v>2887</v>
      </c>
      <c r="D643" t="s">
        <v>2888</v>
      </c>
      <c r="E643" t="s">
        <v>2889</v>
      </c>
      <c r="F643" t="s">
        <v>1024</v>
      </c>
    </row>
    <row r="644" spans="2:6" hidden="1" x14ac:dyDescent="0.3">
      <c r="B644">
        <v>115343</v>
      </c>
      <c r="C644" t="s">
        <v>2890</v>
      </c>
      <c r="D644" t="s">
        <v>2891</v>
      </c>
      <c r="E644" t="s">
        <v>99</v>
      </c>
      <c r="F644" t="s">
        <v>1024</v>
      </c>
    </row>
    <row r="645" spans="2:6" hidden="1" x14ac:dyDescent="0.3">
      <c r="B645">
        <v>115348</v>
      </c>
      <c r="C645" t="s">
        <v>2892</v>
      </c>
      <c r="D645" t="s">
        <v>2893</v>
      </c>
      <c r="E645" t="s">
        <v>2894</v>
      </c>
      <c r="F645" t="s">
        <v>1024</v>
      </c>
    </row>
    <row r="646" spans="2:6" hidden="1" x14ac:dyDescent="0.3">
      <c r="B646">
        <v>115357</v>
      </c>
      <c r="C646" t="s">
        <v>2895</v>
      </c>
      <c r="D646" t="s">
        <v>2896</v>
      </c>
      <c r="E646" t="s">
        <v>2897</v>
      </c>
      <c r="F646" t="s">
        <v>1024</v>
      </c>
    </row>
    <row r="647" spans="2:6" hidden="1" x14ac:dyDescent="0.3">
      <c r="B647">
        <v>115362</v>
      </c>
      <c r="C647" t="s">
        <v>2898</v>
      </c>
      <c r="D647" t="s">
        <v>2899</v>
      </c>
      <c r="E647" t="s">
        <v>1862</v>
      </c>
      <c r="F647" t="s">
        <v>1024</v>
      </c>
    </row>
    <row r="648" spans="2:6" hidden="1" x14ac:dyDescent="0.3">
      <c r="B648">
        <v>115363</v>
      </c>
      <c r="C648" t="s">
        <v>2900</v>
      </c>
      <c r="D648" t="s">
        <v>2901</v>
      </c>
      <c r="E648" t="s">
        <v>2902</v>
      </c>
      <c r="F648" t="s">
        <v>1024</v>
      </c>
    </row>
    <row r="649" spans="2:6" hidden="1" x14ac:dyDescent="0.3">
      <c r="B649">
        <v>115371</v>
      </c>
      <c r="C649" t="s">
        <v>2903</v>
      </c>
      <c r="D649" t="s">
        <v>2904</v>
      </c>
      <c r="E649" t="s">
        <v>2905</v>
      </c>
      <c r="F649" t="s">
        <v>1024</v>
      </c>
    </row>
    <row r="650" spans="2:6" hidden="1" x14ac:dyDescent="0.3">
      <c r="B650">
        <v>115377</v>
      </c>
      <c r="C650" t="s">
        <v>2906</v>
      </c>
      <c r="D650" t="s">
        <v>2907</v>
      </c>
      <c r="E650" t="s">
        <v>2908</v>
      </c>
      <c r="F650" t="s">
        <v>1024</v>
      </c>
    </row>
    <row r="651" spans="2:6" hidden="1" x14ac:dyDescent="0.3">
      <c r="B651">
        <v>115378</v>
      </c>
      <c r="C651" t="s">
        <v>2909</v>
      </c>
      <c r="D651" t="s">
        <v>2910</v>
      </c>
      <c r="E651" t="s">
        <v>2911</v>
      </c>
      <c r="F651" t="s">
        <v>1024</v>
      </c>
    </row>
    <row r="652" spans="2:6" hidden="1" x14ac:dyDescent="0.3">
      <c r="B652">
        <v>115381</v>
      </c>
      <c r="C652" t="s">
        <v>2912</v>
      </c>
      <c r="D652" t="s">
        <v>2913</v>
      </c>
      <c r="E652" t="s">
        <v>2914</v>
      </c>
      <c r="F652" t="s">
        <v>1024</v>
      </c>
    </row>
    <row r="653" spans="2:6" hidden="1" x14ac:dyDescent="0.3">
      <c r="B653">
        <v>115471</v>
      </c>
      <c r="C653" t="s">
        <v>2915</v>
      </c>
      <c r="D653" t="s">
        <v>2916</v>
      </c>
      <c r="E653" t="s">
        <v>2917</v>
      </c>
      <c r="F653" t="s">
        <v>1024</v>
      </c>
    </row>
    <row r="654" spans="2:6" hidden="1" x14ac:dyDescent="0.3">
      <c r="B654">
        <v>115495</v>
      </c>
      <c r="C654" t="s">
        <v>2918</v>
      </c>
      <c r="D654" t="s">
        <v>2919</v>
      </c>
      <c r="E654" t="s">
        <v>2920</v>
      </c>
      <c r="F654" t="s">
        <v>1024</v>
      </c>
    </row>
    <row r="655" spans="2:6" hidden="1" x14ac:dyDescent="0.3">
      <c r="B655">
        <v>115599</v>
      </c>
      <c r="C655" t="s">
        <v>2921</v>
      </c>
      <c r="D655" t="s">
        <v>2922</v>
      </c>
      <c r="E655" t="s">
        <v>2923</v>
      </c>
      <c r="F655" t="s">
        <v>1024</v>
      </c>
    </row>
    <row r="656" spans="2:6" hidden="1" x14ac:dyDescent="0.3">
      <c r="B656">
        <v>115719</v>
      </c>
      <c r="C656" t="s">
        <v>2924</v>
      </c>
      <c r="D656" t="s">
        <v>2925</v>
      </c>
      <c r="E656" t="s">
        <v>2926</v>
      </c>
      <c r="F656" t="s">
        <v>1024</v>
      </c>
    </row>
    <row r="657" spans="2:6" hidden="1" x14ac:dyDescent="0.3">
      <c r="B657">
        <v>115733</v>
      </c>
      <c r="C657" t="s">
        <v>2927</v>
      </c>
      <c r="D657" t="s">
        <v>2928</v>
      </c>
      <c r="E657" t="s">
        <v>2929</v>
      </c>
      <c r="F657" t="s">
        <v>1024</v>
      </c>
    </row>
    <row r="658" spans="2:6" hidden="1" x14ac:dyDescent="0.3">
      <c r="B658">
        <v>115771</v>
      </c>
      <c r="C658" t="s">
        <v>2930</v>
      </c>
      <c r="D658" t="s">
        <v>2931</v>
      </c>
      <c r="E658" t="s">
        <v>2932</v>
      </c>
      <c r="F658" t="s">
        <v>1024</v>
      </c>
    </row>
    <row r="659" spans="2:6" hidden="1" x14ac:dyDescent="0.3">
      <c r="B659">
        <v>115772</v>
      </c>
      <c r="C659" t="s">
        <v>2933</v>
      </c>
      <c r="D659" t="s">
        <v>2934</v>
      </c>
      <c r="E659" t="s">
        <v>2935</v>
      </c>
      <c r="F659" t="s">
        <v>1024</v>
      </c>
    </row>
    <row r="660" spans="2:6" hidden="1" x14ac:dyDescent="0.3">
      <c r="B660">
        <v>115790</v>
      </c>
      <c r="C660" t="s">
        <v>2936</v>
      </c>
      <c r="D660" t="s">
        <v>2937</v>
      </c>
      <c r="E660" t="s">
        <v>2938</v>
      </c>
      <c r="F660" t="s">
        <v>1024</v>
      </c>
    </row>
    <row r="661" spans="2:6" hidden="1" x14ac:dyDescent="0.3">
      <c r="B661">
        <v>115825</v>
      </c>
      <c r="C661" t="s">
        <v>2826</v>
      </c>
      <c r="D661" t="s">
        <v>2827</v>
      </c>
      <c r="E661" t="s">
        <v>2939</v>
      </c>
      <c r="F661" t="s">
        <v>1024</v>
      </c>
    </row>
    <row r="662" spans="2:6" hidden="1" x14ac:dyDescent="0.3">
      <c r="B662">
        <v>115864</v>
      </c>
      <c r="C662" t="s">
        <v>2940</v>
      </c>
      <c r="D662" t="s">
        <v>2941</v>
      </c>
      <c r="E662" t="s">
        <v>2942</v>
      </c>
      <c r="F662" t="s">
        <v>1024</v>
      </c>
    </row>
    <row r="663" spans="2:6" hidden="1" x14ac:dyDescent="0.3">
      <c r="B663">
        <v>115882</v>
      </c>
      <c r="C663" t="s">
        <v>2943</v>
      </c>
      <c r="D663" t="s">
        <v>2944</v>
      </c>
      <c r="E663" t="s">
        <v>2945</v>
      </c>
      <c r="F663" t="s">
        <v>1024</v>
      </c>
    </row>
    <row r="664" spans="2:6" hidden="1" x14ac:dyDescent="0.3">
      <c r="B664">
        <v>115896</v>
      </c>
      <c r="C664" t="s">
        <v>2946</v>
      </c>
      <c r="D664" t="s">
        <v>2947</v>
      </c>
      <c r="E664" t="s">
        <v>2948</v>
      </c>
      <c r="F664" t="s">
        <v>1024</v>
      </c>
    </row>
    <row r="665" spans="2:6" hidden="1" x14ac:dyDescent="0.3">
      <c r="B665">
        <v>116006</v>
      </c>
      <c r="C665" t="s">
        <v>2949</v>
      </c>
      <c r="D665" t="s">
        <v>2950</v>
      </c>
      <c r="E665" t="s">
        <v>2951</v>
      </c>
      <c r="F665" t="s">
        <v>1024</v>
      </c>
    </row>
    <row r="666" spans="2:6" hidden="1" x14ac:dyDescent="0.3">
      <c r="B666">
        <v>116012</v>
      </c>
      <c r="C666" t="s">
        <v>2952</v>
      </c>
      <c r="D666" t="s">
        <v>2953</v>
      </c>
      <c r="E666" t="s">
        <v>2954</v>
      </c>
      <c r="F666" t="s">
        <v>1024</v>
      </c>
    </row>
    <row r="667" spans="2:6" hidden="1" x14ac:dyDescent="0.3">
      <c r="B667">
        <v>116045</v>
      </c>
      <c r="C667" t="s">
        <v>2955</v>
      </c>
      <c r="D667" t="s">
        <v>2956</v>
      </c>
      <c r="E667" t="s">
        <v>2957</v>
      </c>
      <c r="F667" t="s">
        <v>1024</v>
      </c>
    </row>
    <row r="668" spans="2:6" hidden="1" x14ac:dyDescent="0.3">
      <c r="B668">
        <v>116061</v>
      </c>
      <c r="C668" t="s">
        <v>2958</v>
      </c>
      <c r="D668" t="s">
        <v>2959</v>
      </c>
      <c r="E668" t="s">
        <v>2960</v>
      </c>
      <c r="F668" t="s">
        <v>1024</v>
      </c>
    </row>
    <row r="669" spans="2:6" hidden="1" x14ac:dyDescent="0.3">
      <c r="B669">
        <v>116081</v>
      </c>
      <c r="C669" t="s">
        <v>2961</v>
      </c>
      <c r="D669" t="s">
        <v>2962</v>
      </c>
      <c r="E669" t="s">
        <v>1408</v>
      </c>
      <c r="F669" t="s">
        <v>1024</v>
      </c>
    </row>
    <row r="670" spans="2:6" hidden="1" x14ac:dyDescent="0.3">
      <c r="B670">
        <v>116150</v>
      </c>
      <c r="C670" t="s">
        <v>2963</v>
      </c>
      <c r="D670" t="s">
        <v>2964</v>
      </c>
      <c r="E670" t="s">
        <v>2965</v>
      </c>
      <c r="F670" t="s">
        <v>1024</v>
      </c>
    </row>
    <row r="671" spans="2:6" hidden="1" x14ac:dyDescent="0.3">
      <c r="B671">
        <v>116294</v>
      </c>
      <c r="C671" t="s">
        <v>2966</v>
      </c>
      <c r="D671" t="s">
        <v>2967</v>
      </c>
      <c r="E671" t="s">
        <v>2968</v>
      </c>
      <c r="F671" t="s">
        <v>1024</v>
      </c>
    </row>
    <row r="672" spans="2:6" hidden="1" x14ac:dyDescent="0.3">
      <c r="B672">
        <v>116525</v>
      </c>
      <c r="C672" t="s">
        <v>2969</v>
      </c>
      <c r="D672" t="s">
        <v>2970</v>
      </c>
      <c r="E672" t="s">
        <v>2971</v>
      </c>
      <c r="F672" t="s">
        <v>1024</v>
      </c>
    </row>
    <row r="673" spans="2:6" hidden="1" x14ac:dyDescent="0.3">
      <c r="B673">
        <v>116526</v>
      </c>
      <c r="C673" t="s">
        <v>2972</v>
      </c>
      <c r="D673" t="s">
        <v>2973</v>
      </c>
      <c r="E673" t="s">
        <v>2974</v>
      </c>
      <c r="F673" t="s">
        <v>1024</v>
      </c>
    </row>
    <row r="674" spans="2:6" hidden="1" x14ac:dyDescent="0.3">
      <c r="B674">
        <v>116528</v>
      </c>
      <c r="C674" t="s">
        <v>2975</v>
      </c>
      <c r="D674" t="s">
        <v>2976</v>
      </c>
      <c r="E674" t="s">
        <v>2573</v>
      </c>
      <c r="F674" t="s">
        <v>1024</v>
      </c>
    </row>
    <row r="675" spans="2:6" hidden="1" x14ac:dyDescent="0.3">
      <c r="B675">
        <v>116530</v>
      </c>
      <c r="C675" t="s">
        <v>2977</v>
      </c>
      <c r="D675" t="s">
        <v>2978</v>
      </c>
      <c r="E675" t="s">
        <v>2979</v>
      </c>
      <c r="F675" t="s">
        <v>1024</v>
      </c>
    </row>
    <row r="676" spans="2:6" hidden="1" x14ac:dyDescent="0.3">
      <c r="B676">
        <v>116542</v>
      </c>
      <c r="C676" t="s">
        <v>2980</v>
      </c>
      <c r="D676" t="s">
        <v>2981</v>
      </c>
      <c r="E676" t="s">
        <v>2982</v>
      </c>
      <c r="F676" t="s">
        <v>1024</v>
      </c>
    </row>
    <row r="677" spans="2:6" hidden="1" x14ac:dyDescent="0.3">
      <c r="B677">
        <v>116550</v>
      </c>
      <c r="C677" t="s">
        <v>2983</v>
      </c>
      <c r="D677" t="s">
        <v>2984</v>
      </c>
      <c r="E677" t="s">
        <v>2985</v>
      </c>
      <c r="F677" t="s">
        <v>1024</v>
      </c>
    </row>
    <row r="678" spans="2:6" hidden="1" x14ac:dyDescent="0.3">
      <c r="B678">
        <v>116617</v>
      </c>
      <c r="C678" t="s">
        <v>2986</v>
      </c>
      <c r="D678" t="s">
        <v>2987</v>
      </c>
      <c r="E678" t="s">
        <v>2988</v>
      </c>
      <c r="F678" t="s">
        <v>1024</v>
      </c>
    </row>
    <row r="679" spans="2:6" hidden="1" x14ac:dyDescent="0.3">
      <c r="B679">
        <v>116660</v>
      </c>
      <c r="C679" t="s">
        <v>2989</v>
      </c>
      <c r="D679" t="s">
        <v>2990</v>
      </c>
      <c r="E679" t="s">
        <v>1155</v>
      </c>
      <c r="F679" t="s">
        <v>1024</v>
      </c>
    </row>
    <row r="680" spans="2:6" hidden="1" x14ac:dyDescent="0.3">
      <c r="B680">
        <v>116663</v>
      </c>
      <c r="C680" t="s">
        <v>2991</v>
      </c>
      <c r="D680" t="s">
        <v>2992</v>
      </c>
      <c r="E680" t="s">
        <v>2993</v>
      </c>
      <c r="F680" t="s">
        <v>1024</v>
      </c>
    </row>
    <row r="681" spans="2:6" hidden="1" x14ac:dyDescent="0.3">
      <c r="B681">
        <v>116801</v>
      </c>
      <c r="C681" t="s">
        <v>2994</v>
      </c>
      <c r="D681" t="s">
        <v>2995</v>
      </c>
      <c r="E681" t="s">
        <v>2996</v>
      </c>
      <c r="F681" t="s">
        <v>1024</v>
      </c>
    </row>
    <row r="682" spans="2:6" hidden="1" x14ac:dyDescent="0.3">
      <c r="B682">
        <v>116817</v>
      </c>
      <c r="C682" t="s">
        <v>2997</v>
      </c>
      <c r="D682" t="s">
        <v>2998</v>
      </c>
      <c r="E682" t="s">
        <v>2999</v>
      </c>
      <c r="F682" t="s">
        <v>1024</v>
      </c>
    </row>
    <row r="683" spans="2:6" hidden="1" x14ac:dyDescent="0.3">
      <c r="B683">
        <v>117057</v>
      </c>
      <c r="C683" t="s">
        <v>3000</v>
      </c>
      <c r="D683" t="s">
        <v>3001</v>
      </c>
      <c r="E683" t="s">
        <v>3002</v>
      </c>
      <c r="F683" t="s">
        <v>1024</v>
      </c>
    </row>
    <row r="684" spans="2:6" hidden="1" x14ac:dyDescent="0.3">
      <c r="B684">
        <v>117110</v>
      </c>
      <c r="C684" t="s">
        <v>3003</v>
      </c>
      <c r="D684" t="s">
        <v>3004</v>
      </c>
      <c r="E684" t="s">
        <v>3005</v>
      </c>
      <c r="F684" t="s">
        <v>1024</v>
      </c>
    </row>
    <row r="685" spans="2:6" hidden="1" x14ac:dyDescent="0.3">
      <c r="B685">
        <v>117329</v>
      </c>
      <c r="C685" t="s">
        <v>3006</v>
      </c>
      <c r="D685" t="s">
        <v>3007</v>
      </c>
      <c r="E685" t="s">
        <v>3008</v>
      </c>
      <c r="F685" t="s">
        <v>1024</v>
      </c>
    </row>
    <row r="686" spans="2:6" hidden="1" x14ac:dyDescent="0.3">
      <c r="B686">
        <v>117384</v>
      </c>
      <c r="C686" t="s">
        <v>3009</v>
      </c>
      <c r="D686" t="s">
        <v>3010</v>
      </c>
      <c r="E686" t="s">
        <v>3011</v>
      </c>
      <c r="F686" t="s">
        <v>1024</v>
      </c>
    </row>
    <row r="687" spans="2:6" hidden="1" x14ac:dyDescent="0.3">
      <c r="B687">
        <v>117401</v>
      </c>
      <c r="C687" t="s">
        <v>3012</v>
      </c>
      <c r="D687" t="s">
        <v>3013</v>
      </c>
      <c r="E687" t="s">
        <v>828</v>
      </c>
      <c r="F687" t="s">
        <v>1024</v>
      </c>
    </row>
    <row r="688" spans="2:6" hidden="1" x14ac:dyDescent="0.3">
      <c r="B688">
        <v>117409</v>
      </c>
      <c r="C688" t="s">
        <v>3014</v>
      </c>
      <c r="D688" t="s">
        <v>3015</v>
      </c>
      <c r="E688" t="s">
        <v>1357</v>
      </c>
      <c r="F688" t="s">
        <v>1024</v>
      </c>
    </row>
    <row r="689" spans="2:6" hidden="1" x14ac:dyDescent="0.3">
      <c r="B689">
        <v>117598</v>
      </c>
      <c r="C689" t="s">
        <v>3016</v>
      </c>
      <c r="D689" t="s">
        <v>3017</v>
      </c>
      <c r="E689" t="s">
        <v>3018</v>
      </c>
      <c r="F689" t="s">
        <v>1024</v>
      </c>
    </row>
    <row r="690" spans="2:6" hidden="1" x14ac:dyDescent="0.3">
      <c r="B690">
        <v>117600</v>
      </c>
      <c r="C690" t="s">
        <v>3019</v>
      </c>
      <c r="D690" t="s">
        <v>3020</v>
      </c>
      <c r="E690" t="s">
        <v>3021</v>
      </c>
      <c r="F690" t="s">
        <v>1024</v>
      </c>
    </row>
    <row r="691" spans="2:6" hidden="1" x14ac:dyDescent="0.3">
      <c r="B691">
        <v>117601</v>
      </c>
      <c r="C691" t="s">
        <v>3022</v>
      </c>
      <c r="D691" t="s">
        <v>3023</v>
      </c>
      <c r="E691" t="s">
        <v>3024</v>
      </c>
      <c r="F691" t="s">
        <v>1024</v>
      </c>
    </row>
    <row r="692" spans="2:6" hidden="1" x14ac:dyDescent="0.3">
      <c r="B692">
        <v>117649</v>
      </c>
      <c r="C692" t="s">
        <v>3025</v>
      </c>
      <c r="D692" t="s">
        <v>3026</v>
      </c>
      <c r="E692" t="s">
        <v>3027</v>
      </c>
      <c r="F692" t="s">
        <v>1024</v>
      </c>
    </row>
    <row r="693" spans="2:6" hidden="1" x14ac:dyDescent="0.3">
      <c r="B693">
        <v>117807</v>
      </c>
      <c r="C693" t="s">
        <v>3028</v>
      </c>
      <c r="D693" t="s">
        <v>3029</v>
      </c>
      <c r="E693" t="s">
        <v>3030</v>
      </c>
      <c r="F693" t="s">
        <v>1024</v>
      </c>
    </row>
    <row r="694" spans="2:6" hidden="1" x14ac:dyDescent="0.3">
      <c r="B694">
        <v>117819</v>
      </c>
      <c r="C694" t="s">
        <v>3031</v>
      </c>
      <c r="D694" t="s">
        <v>3032</v>
      </c>
      <c r="E694" t="s">
        <v>3033</v>
      </c>
      <c r="F694" t="s">
        <v>1024</v>
      </c>
    </row>
    <row r="695" spans="2:6" hidden="1" x14ac:dyDescent="0.3">
      <c r="B695">
        <v>117834</v>
      </c>
      <c r="C695" t="s">
        <v>3034</v>
      </c>
      <c r="D695" t="s">
        <v>3035</v>
      </c>
      <c r="E695" t="s">
        <v>3036</v>
      </c>
      <c r="F695" t="s">
        <v>1024</v>
      </c>
    </row>
    <row r="696" spans="2:6" hidden="1" x14ac:dyDescent="0.3">
      <c r="B696">
        <v>117854</v>
      </c>
      <c r="C696" t="s">
        <v>3037</v>
      </c>
      <c r="D696" t="s">
        <v>3038</v>
      </c>
      <c r="E696" t="s">
        <v>3039</v>
      </c>
      <c r="F696" t="s">
        <v>1024</v>
      </c>
    </row>
    <row r="697" spans="2:6" hidden="1" x14ac:dyDescent="0.3">
      <c r="B697">
        <v>118021</v>
      </c>
      <c r="C697" t="s">
        <v>3040</v>
      </c>
      <c r="D697" t="s">
        <v>3041</v>
      </c>
      <c r="E697" t="s">
        <v>1824</v>
      </c>
      <c r="F697" t="s">
        <v>1024</v>
      </c>
    </row>
    <row r="698" spans="2:6" hidden="1" x14ac:dyDescent="0.3">
      <c r="B698">
        <v>118095</v>
      </c>
      <c r="C698" t="s">
        <v>3042</v>
      </c>
      <c r="D698" t="s">
        <v>3043</v>
      </c>
      <c r="E698" t="s">
        <v>3044</v>
      </c>
      <c r="F698" t="s">
        <v>1024</v>
      </c>
    </row>
    <row r="699" spans="2:6" hidden="1" x14ac:dyDescent="0.3">
      <c r="B699">
        <v>118139</v>
      </c>
      <c r="C699" t="s">
        <v>3045</v>
      </c>
      <c r="D699" t="s">
        <v>3046</v>
      </c>
      <c r="E699" t="s">
        <v>3047</v>
      </c>
      <c r="F699" t="s">
        <v>1024</v>
      </c>
    </row>
    <row r="700" spans="2:6" hidden="1" x14ac:dyDescent="0.3">
      <c r="B700">
        <v>118250</v>
      </c>
      <c r="C700" t="s">
        <v>3048</v>
      </c>
      <c r="D700" t="s">
        <v>3049</v>
      </c>
      <c r="E700" t="s">
        <v>810</v>
      </c>
      <c r="F700" t="s">
        <v>1024</v>
      </c>
    </row>
    <row r="701" spans="2:6" hidden="1" x14ac:dyDescent="0.3">
      <c r="B701">
        <v>118344</v>
      </c>
      <c r="C701" t="s">
        <v>3050</v>
      </c>
      <c r="D701" t="s">
        <v>3051</v>
      </c>
      <c r="E701" t="s">
        <v>3052</v>
      </c>
      <c r="F701" t="s">
        <v>1024</v>
      </c>
    </row>
    <row r="702" spans="2:6" hidden="1" x14ac:dyDescent="0.3">
      <c r="B702">
        <v>118347</v>
      </c>
      <c r="C702" t="s">
        <v>3053</v>
      </c>
      <c r="D702" t="s">
        <v>3054</v>
      </c>
      <c r="E702" t="s">
        <v>3055</v>
      </c>
      <c r="F702" t="s">
        <v>1024</v>
      </c>
    </row>
    <row r="703" spans="2:6" hidden="1" x14ac:dyDescent="0.3">
      <c r="B703">
        <v>118423</v>
      </c>
      <c r="C703" t="s">
        <v>3056</v>
      </c>
      <c r="D703" t="s">
        <v>3057</v>
      </c>
      <c r="E703" t="s">
        <v>1520</v>
      </c>
      <c r="F703" t="s">
        <v>1024</v>
      </c>
    </row>
    <row r="704" spans="2:6" hidden="1" x14ac:dyDescent="0.3">
      <c r="B704">
        <v>118633</v>
      </c>
      <c r="C704" t="s">
        <v>3058</v>
      </c>
      <c r="D704" t="s">
        <v>3059</v>
      </c>
      <c r="E704" t="s">
        <v>3060</v>
      </c>
      <c r="F704" t="s">
        <v>1024</v>
      </c>
    </row>
    <row r="705" spans="2:6" hidden="1" x14ac:dyDescent="0.3">
      <c r="B705">
        <v>118636</v>
      </c>
      <c r="C705" t="s">
        <v>3061</v>
      </c>
      <c r="D705" t="s">
        <v>3062</v>
      </c>
      <c r="E705" t="s">
        <v>3063</v>
      </c>
      <c r="F705" t="s">
        <v>1024</v>
      </c>
    </row>
    <row r="706" spans="2:6" hidden="1" x14ac:dyDescent="0.3">
      <c r="B706">
        <v>118642</v>
      </c>
      <c r="C706" t="s">
        <v>3064</v>
      </c>
      <c r="D706" t="s">
        <v>3065</v>
      </c>
      <c r="E706" t="s">
        <v>3066</v>
      </c>
      <c r="F706" t="s">
        <v>1024</v>
      </c>
    </row>
    <row r="707" spans="2:6" hidden="1" x14ac:dyDescent="0.3">
      <c r="B707">
        <v>118671</v>
      </c>
      <c r="C707" t="s">
        <v>3067</v>
      </c>
      <c r="D707" t="s">
        <v>3068</v>
      </c>
      <c r="E707" t="s">
        <v>3069</v>
      </c>
      <c r="F707" t="s">
        <v>1024</v>
      </c>
    </row>
    <row r="708" spans="2:6" hidden="1" x14ac:dyDescent="0.3">
      <c r="B708">
        <v>118698</v>
      </c>
      <c r="C708" t="s">
        <v>3070</v>
      </c>
      <c r="D708" t="s">
        <v>3071</v>
      </c>
      <c r="E708" t="s">
        <v>3072</v>
      </c>
      <c r="F708" t="s">
        <v>1024</v>
      </c>
    </row>
    <row r="709" spans="2:6" hidden="1" x14ac:dyDescent="0.3">
      <c r="B709">
        <v>118701</v>
      </c>
      <c r="C709" t="s">
        <v>3073</v>
      </c>
      <c r="D709" t="s">
        <v>3074</v>
      </c>
      <c r="E709" t="s">
        <v>3075</v>
      </c>
      <c r="F709" t="s">
        <v>1024</v>
      </c>
    </row>
    <row r="710" spans="2:6" hidden="1" x14ac:dyDescent="0.3">
      <c r="B710">
        <v>118784</v>
      </c>
      <c r="C710" t="s">
        <v>3076</v>
      </c>
      <c r="D710" t="s">
        <v>3077</v>
      </c>
      <c r="E710" t="s">
        <v>3078</v>
      </c>
      <c r="F710" t="s">
        <v>1024</v>
      </c>
    </row>
    <row r="711" spans="2:6" hidden="1" x14ac:dyDescent="0.3">
      <c r="B711">
        <v>118803</v>
      </c>
      <c r="C711" t="s">
        <v>3079</v>
      </c>
      <c r="D711" t="s">
        <v>3080</v>
      </c>
      <c r="E711" t="s">
        <v>1149</v>
      </c>
      <c r="F711" t="s">
        <v>1024</v>
      </c>
    </row>
    <row r="712" spans="2:6" hidden="1" x14ac:dyDescent="0.3">
      <c r="B712">
        <v>118940</v>
      </c>
      <c r="C712" t="s">
        <v>3081</v>
      </c>
      <c r="D712" t="s">
        <v>3082</v>
      </c>
      <c r="E712" t="s">
        <v>1909</v>
      </c>
      <c r="F712" t="s">
        <v>1024</v>
      </c>
    </row>
    <row r="713" spans="2:6" hidden="1" x14ac:dyDescent="0.3">
      <c r="B713">
        <v>118973</v>
      </c>
      <c r="C713" t="s">
        <v>3083</v>
      </c>
      <c r="D713" t="s">
        <v>3084</v>
      </c>
      <c r="E713" t="s">
        <v>3085</v>
      </c>
      <c r="F713" t="s">
        <v>1024</v>
      </c>
    </row>
    <row r="714" spans="2:6" hidden="1" x14ac:dyDescent="0.3">
      <c r="B714">
        <v>118993</v>
      </c>
      <c r="C714" t="s">
        <v>3086</v>
      </c>
      <c r="D714" t="s">
        <v>3087</v>
      </c>
      <c r="E714" t="s">
        <v>3088</v>
      </c>
      <c r="F714" t="s">
        <v>1024</v>
      </c>
    </row>
    <row r="715" spans="2:6" hidden="1" x14ac:dyDescent="0.3">
      <c r="B715">
        <v>119011</v>
      </c>
      <c r="C715" t="s">
        <v>3089</v>
      </c>
      <c r="D715" t="s">
        <v>3090</v>
      </c>
      <c r="E715" t="s">
        <v>1134</v>
      </c>
      <c r="F715" t="s">
        <v>1024</v>
      </c>
    </row>
    <row r="716" spans="2:6" hidden="1" x14ac:dyDescent="0.3">
      <c r="B716">
        <v>119166</v>
      </c>
      <c r="C716" t="s">
        <v>3091</v>
      </c>
      <c r="D716" t="s">
        <v>3092</v>
      </c>
      <c r="E716" t="s">
        <v>3093</v>
      </c>
      <c r="F716" t="s">
        <v>1024</v>
      </c>
    </row>
    <row r="717" spans="2:6" hidden="1" x14ac:dyDescent="0.3">
      <c r="B717">
        <v>119167</v>
      </c>
      <c r="C717" t="s">
        <v>3094</v>
      </c>
      <c r="D717" t="s">
        <v>3095</v>
      </c>
      <c r="E717" t="s">
        <v>3096</v>
      </c>
      <c r="F717" t="s">
        <v>1024</v>
      </c>
    </row>
    <row r="718" spans="2:6" hidden="1" x14ac:dyDescent="0.3">
      <c r="B718">
        <v>119283</v>
      </c>
      <c r="C718" t="s">
        <v>3097</v>
      </c>
      <c r="D718" t="s">
        <v>3098</v>
      </c>
      <c r="E718" t="s">
        <v>3099</v>
      </c>
      <c r="F718" t="s">
        <v>1024</v>
      </c>
    </row>
    <row r="719" spans="2:6" hidden="1" x14ac:dyDescent="0.3">
      <c r="B719">
        <v>119324</v>
      </c>
      <c r="C719" t="s">
        <v>3100</v>
      </c>
      <c r="D719" t="s">
        <v>3101</v>
      </c>
      <c r="E719" t="s">
        <v>3102</v>
      </c>
      <c r="F719" t="s">
        <v>1024</v>
      </c>
    </row>
    <row r="720" spans="2:6" hidden="1" x14ac:dyDescent="0.3">
      <c r="B720">
        <v>119426</v>
      </c>
      <c r="C720" t="s">
        <v>3103</v>
      </c>
      <c r="D720" t="s">
        <v>3104</v>
      </c>
      <c r="E720" t="s">
        <v>3105</v>
      </c>
      <c r="F720" t="s">
        <v>1024</v>
      </c>
    </row>
    <row r="721" spans="2:6" hidden="1" x14ac:dyDescent="0.3">
      <c r="B721">
        <v>119580</v>
      </c>
      <c r="C721" t="s">
        <v>3106</v>
      </c>
      <c r="D721" t="s">
        <v>3107</v>
      </c>
      <c r="E721" t="s">
        <v>3108</v>
      </c>
      <c r="F721" t="s">
        <v>1024</v>
      </c>
    </row>
    <row r="722" spans="2:6" hidden="1" x14ac:dyDescent="0.3">
      <c r="B722">
        <v>119679</v>
      </c>
      <c r="C722" t="s">
        <v>3109</v>
      </c>
      <c r="D722" t="s">
        <v>3110</v>
      </c>
      <c r="E722" t="s">
        <v>3111</v>
      </c>
      <c r="F722" t="s">
        <v>1024</v>
      </c>
    </row>
    <row r="723" spans="2:6" hidden="1" x14ac:dyDescent="0.3">
      <c r="B723">
        <v>119710</v>
      </c>
      <c r="C723" t="s">
        <v>3112</v>
      </c>
      <c r="D723" t="s">
        <v>3113</v>
      </c>
      <c r="E723" t="s">
        <v>3114</v>
      </c>
      <c r="F723" t="s">
        <v>1024</v>
      </c>
    </row>
    <row r="724" spans="2:6" hidden="1" x14ac:dyDescent="0.3">
      <c r="B724">
        <v>119726</v>
      </c>
      <c r="C724" t="s">
        <v>3115</v>
      </c>
      <c r="D724" t="s">
        <v>3116</v>
      </c>
      <c r="E724" t="s">
        <v>3117</v>
      </c>
      <c r="F724" t="s">
        <v>1024</v>
      </c>
    </row>
    <row r="725" spans="2:6" hidden="1" x14ac:dyDescent="0.3">
      <c r="B725">
        <v>119748</v>
      </c>
      <c r="C725" t="s">
        <v>3118</v>
      </c>
      <c r="D725" t="s">
        <v>3119</v>
      </c>
      <c r="E725" t="s">
        <v>3120</v>
      </c>
      <c r="F725" t="s">
        <v>1024</v>
      </c>
    </row>
    <row r="726" spans="2:6" hidden="1" x14ac:dyDescent="0.3">
      <c r="B726">
        <v>119755</v>
      </c>
      <c r="C726" t="s">
        <v>3121</v>
      </c>
      <c r="D726" t="s">
        <v>3122</v>
      </c>
      <c r="E726" t="s">
        <v>3123</v>
      </c>
      <c r="F726" t="s">
        <v>1024</v>
      </c>
    </row>
    <row r="727" spans="2:6" hidden="1" x14ac:dyDescent="0.3">
      <c r="B727">
        <v>119799</v>
      </c>
      <c r="C727" t="s">
        <v>3124</v>
      </c>
      <c r="D727" t="s">
        <v>3125</v>
      </c>
      <c r="E727" t="s">
        <v>3126</v>
      </c>
      <c r="F727" t="s">
        <v>1024</v>
      </c>
    </row>
    <row r="728" spans="2:6" hidden="1" x14ac:dyDescent="0.3">
      <c r="B728">
        <v>119830</v>
      </c>
      <c r="C728" t="s">
        <v>3127</v>
      </c>
      <c r="D728" t="s">
        <v>3128</v>
      </c>
      <c r="E728" t="s">
        <v>3129</v>
      </c>
      <c r="F728" t="s">
        <v>1024</v>
      </c>
    </row>
    <row r="729" spans="2:6" hidden="1" x14ac:dyDescent="0.3">
      <c r="B729">
        <v>119866</v>
      </c>
      <c r="C729" t="s">
        <v>3130</v>
      </c>
      <c r="D729" t="s">
        <v>3131</v>
      </c>
      <c r="E729" t="s">
        <v>3132</v>
      </c>
      <c r="F729" t="s">
        <v>1024</v>
      </c>
    </row>
    <row r="730" spans="2:6" hidden="1" x14ac:dyDescent="0.3">
      <c r="B730">
        <v>120025</v>
      </c>
      <c r="C730" t="s">
        <v>3133</v>
      </c>
      <c r="D730" t="s">
        <v>3134</v>
      </c>
      <c r="E730" t="s">
        <v>3135</v>
      </c>
      <c r="F730" t="s">
        <v>1024</v>
      </c>
    </row>
    <row r="731" spans="2:6" hidden="1" x14ac:dyDescent="0.3">
      <c r="B731">
        <v>120047</v>
      </c>
      <c r="C731" t="s">
        <v>3136</v>
      </c>
      <c r="D731" t="s">
        <v>3137</v>
      </c>
      <c r="E731" t="s">
        <v>3138</v>
      </c>
      <c r="F731" t="s">
        <v>1024</v>
      </c>
    </row>
    <row r="732" spans="2:6" hidden="1" x14ac:dyDescent="0.3">
      <c r="B732">
        <v>120096</v>
      </c>
      <c r="C732" t="s">
        <v>3139</v>
      </c>
      <c r="D732" t="s">
        <v>3140</v>
      </c>
      <c r="E732" t="s">
        <v>3141</v>
      </c>
      <c r="F732" t="s">
        <v>1024</v>
      </c>
    </row>
    <row r="733" spans="2:6" hidden="1" x14ac:dyDescent="0.3">
      <c r="B733">
        <v>120143</v>
      </c>
      <c r="C733" t="s">
        <v>3142</v>
      </c>
      <c r="D733" t="s">
        <v>3143</v>
      </c>
      <c r="E733" t="s">
        <v>3144</v>
      </c>
      <c r="F733" t="s">
        <v>1024</v>
      </c>
    </row>
    <row r="734" spans="2:6" hidden="1" x14ac:dyDescent="0.3">
      <c r="B734">
        <v>120261</v>
      </c>
      <c r="C734" t="s">
        <v>3145</v>
      </c>
      <c r="D734" t="s">
        <v>3146</v>
      </c>
      <c r="E734" t="s">
        <v>3147</v>
      </c>
      <c r="F734" t="s">
        <v>1024</v>
      </c>
    </row>
    <row r="735" spans="2:6" hidden="1" x14ac:dyDescent="0.3">
      <c r="B735">
        <v>120263</v>
      </c>
      <c r="C735" t="s">
        <v>3148</v>
      </c>
      <c r="D735" t="s">
        <v>3149</v>
      </c>
      <c r="E735" t="s">
        <v>3150</v>
      </c>
      <c r="F735" t="s">
        <v>1024</v>
      </c>
    </row>
    <row r="736" spans="2:6" hidden="1" x14ac:dyDescent="0.3">
      <c r="B736">
        <v>120311</v>
      </c>
      <c r="C736" t="s">
        <v>3151</v>
      </c>
      <c r="D736" t="s">
        <v>3152</v>
      </c>
      <c r="E736" t="s">
        <v>3153</v>
      </c>
      <c r="F736" t="s">
        <v>1024</v>
      </c>
    </row>
    <row r="737" spans="2:6" hidden="1" x14ac:dyDescent="0.3">
      <c r="B737">
        <v>120313</v>
      </c>
      <c r="C737" t="s">
        <v>3154</v>
      </c>
      <c r="D737" t="s">
        <v>3155</v>
      </c>
      <c r="E737" t="s">
        <v>3156</v>
      </c>
      <c r="F737" t="s">
        <v>1024</v>
      </c>
    </row>
    <row r="738" spans="2:6" hidden="1" x14ac:dyDescent="0.3">
      <c r="B738">
        <v>120323</v>
      </c>
      <c r="C738" t="s">
        <v>3157</v>
      </c>
      <c r="D738" t="s">
        <v>3158</v>
      </c>
      <c r="E738" t="s">
        <v>3159</v>
      </c>
      <c r="F738" t="s">
        <v>1024</v>
      </c>
    </row>
    <row r="739" spans="2:6" hidden="1" x14ac:dyDescent="0.3">
      <c r="B739">
        <v>120387</v>
      </c>
      <c r="C739" t="s">
        <v>3160</v>
      </c>
      <c r="D739" t="s">
        <v>3161</v>
      </c>
      <c r="E739" t="s">
        <v>3162</v>
      </c>
      <c r="F739" t="s">
        <v>1024</v>
      </c>
    </row>
    <row r="740" spans="2:6" hidden="1" x14ac:dyDescent="0.3">
      <c r="B740">
        <v>120412</v>
      </c>
      <c r="C740" t="s">
        <v>3163</v>
      </c>
      <c r="D740" t="s">
        <v>3164</v>
      </c>
      <c r="E740" t="s">
        <v>3165</v>
      </c>
      <c r="F740" t="s">
        <v>1024</v>
      </c>
    </row>
    <row r="741" spans="2:6" hidden="1" x14ac:dyDescent="0.3">
      <c r="B741">
        <v>120460</v>
      </c>
      <c r="C741" t="s">
        <v>3166</v>
      </c>
      <c r="D741" t="s">
        <v>3167</v>
      </c>
      <c r="E741" t="s">
        <v>24030</v>
      </c>
      <c r="F741" t="s">
        <v>1024</v>
      </c>
    </row>
    <row r="742" spans="2:6" hidden="1" x14ac:dyDescent="0.3">
      <c r="B742">
        <v>120527</v>
      </c>
      <c r="C742" t="s">
        <v>3168</v>
      </c>
      <c r="D742" t="s">
        <v>3169</v>
      </c>
      <c r="E742" t="s">
        <v>3170</v>
      </c>
      <c r="F742" t="s">
        <v>1024</v>
      </c>
    </row>
    <row r="743" spans="2:6" hidden="1" x14ac:dyDescent="0.3">
      <c r="B743">
        <v>120597</v>
      </c>
      <c r="C743" t="s">
        <v>3171</v>
      </c>
      <c r="D743" t="s">
        <v>3172</v>
      </c>
      <c r="E743" t="s">
        <v>3173</v>
      </c>
      <c r="F743" t="s">
        <v>1024</v>
      </c>
    </row>
    <row r="744" spans="2:6" hidden="1" x14ac:dyDescent="0.3">
      <c r="B744">
        <v>120645</v>
      </c>
      <c r="C744" t="s">
        <v>3174</v>
      </c>
      <c r="D744" t="s">
        <v>3175</v>
      </c>
      <c r="E744" t="s">
        <v>3176</v>
      </c>
      <c r="F744" t="s">
        <v>1024</v>
      </c>
    </row>
    <row r="745" spans="2:6" hidden="1" x14ac:dyDescent="0.3">
      <c r="B745">
        <v>120648</v>
      </c>
      <c r="C745" t="s">
        <v>3177</v>
      </c>
      <c r="D745" t="s">
        <v>3178</v>
      </c>
      <c r="E745" t="s">
        <v>3179</v>
      </c>
      <c r="F745" t="s">
        <v>1024</v>
      </c>
    </row>
    <row r="746" spans="2:6" hidden="1" x14ac:dyDescent="0.3">
      <c r="B746">
        <v>120711</v>
      </c>
      <c r="C746" t="s">
        <v>3180</v>
      </c>
      <c r="D746" t="s">
        <v>3181</v>
      </c>
      <c r="E746" t="s">
        <v>3182</v>
      </c>
      <c r="F746" t="s">
        <v>1024</v>
      </c>
    </row>
    <row r="747" spans="2:6" hidden="1" x14ac:dyDescent="0.3">
      <c r="B747">
        <v>120730</v>
      </c>
      <c r="C747" t="s">
        <v>3183</v>
      </c>
      <c r="D747" t="s">
        <v>3184</v>
      </c>
      <c r="E747" t="s">
        <v>3185</v>
      </c>
      <c r="F747" t="s">
        <v>1024</v>
      </c>
    </row>
    <row r="748" spans="2:6" hidden="1" x14ac:dyDescent="0.3">
      <c r="B748">
        <v>120793</v>
      </c>
      <c r="C748" t="s">
        <v>3186</v>
      </c>
      <c r="D748" t="s">
        <v>3187</v>
      </c>
      <c r="E748" t="s">
        <v>3188</v>
      </c>
      <c r="F748" t="s">
        <v>1024</v>
      </c>
    </row>
    <row r="749" spans="2:6" hidden="1" x14ac:dyDescent="0.3">
      <c r="B749">
        <v>120806</v>
      </c>
      <c r="C749" t="s">
        <v>3189</v>
      </c>
      <c r="D749" t="s">
        <v>3190</v>
      </c>
      <c r="E749" t="s">
        <v>3191</v>
      </c>
      <c r="F749" t="s">
        <v>1024</v>
      </c>
    </row>
    <row r="750" spans="2:6" hidden="1" x14ac:dyDescent="0.3">
      <c r="B750">
        <v>120858</v>
      </c>
      <c r="C750" t="s">
        <v>3192</v>
      </c>
      <c r="D750" t="s">
        <v>3193</v>
      </c>
      <c r="E750" t="s">
        <v>147</v>
      </c>
      <c r="F750" t="s">
        <v>1024</v>
      </c>
    </row>
    <row r="751" spans="2:6" hidden="1" x14ac:dyDescent="0.3">
      <c r="B751">
        <v>121009</v>
      </c>
      <c r="C751" t="s">
        <v>3194</v>
      </c>
      <c r="D751" t="s">
        <v>3195</v>
      </c>
      <c r="E751" t="s">
        <v>3196</v>
      </c>
      <c r="F751" t="s">
        <v>1024</v>
      </c>
    </row>
    <row r="752" spans="2:6" hidden="1" x14ac:dyDescent="0.3">
      <c r="B752">
        <v>121057</v>
      </c>
      <c r="C752" t="s">
        <v>3197</v>
      </c>
      <c r="D752" t="s">
        <v>3198</v>
      </c>
      <c r="E752" t="s">
        <v>3199</v>
      </c>
      <c r="F752" t="s">
        <v>1024</v>
      </c>
    </row>
    <row r="753" spans="2:6" hidden="1" x14ac:dyDescent="0.3">
      <c r="B753">
        <v>121083</v>
      </c>
      <c r="C753" t="s">
        <v>3200</v>
      </c>
      <c r="D753" t="s">
        <v>3201</v>
      </c>
      <c r="E753" t="s">
        <v>3202</v>
      </c>
      <c r="F753" t="s">
        <v>1024</v>
      </c>
    </row>
    <row r="754" spans="2:6" hidden="1" x14ac:dyDescent="0.3">
      <c r="B754">
        <v>121119</v>
      </c>
      <c r="C754" t="s">
        <v>3203</v>
      </c>
      <c r="D754" t="s">
        <v>3204</v>
      </c>
      <c r="E754" t="s">
        <v>3205</v>
      </c>
      <c r="F754" t="s">
        <v>1024</v>
      </c>
    </row>
    <row r="755" spans="2:6" hidden="1" x14ac:dyDescent="0.3">
      <c r="B755">
        <v>121223</v>
      </c>
      <c r="C755" t="s">
        <v>3206</v>
      </c>
      <c r="D755" t="s">
        <v>3207</v>
      </c>
      <c r="E755" t="s">
        <v>3208</v>
      </c>
      <c r="F755" t="s">
        <v>1024</v>
      </c>
    </row>
    <row r="756" spans="2:6" hidden="1" x14ac:dyDescent="0.3">
      <c r="B756">
        <v>121262</v>
      </c>
      <c r="C756" t="s">
        <v>3209</v>
      </c>
      <c r="D756" t="s">
        <v>3210</v>
      </c>
      <c r="E756" t="s">
        <v>3211</v>
      </c>
      <c r="F756" t="s">
        <v>1024</v>
      </c>
    </row>
    <row r="757" spans="2:6" hidden="1" x14ac:dyDescent="0.3">
      <c r="B757">
        <v>121329</v>
      </c>
      <c r="C757" t="s">
        <v>3212</v>
      </c>
      <c r="D757" t="s">
        <v>3213</v>
      </c>
      <c r="E757" t="s">
        <v>3214</v>
      </c>
      <c r="F757" t="s">
        <v>1024</v>
      </c>
    </row>
    <row r="758" spans="2:6" hidden="1" x14ac:dyDescent="0.3">
      <c r="B758">
        <v>121399</v>
      </c>
      <c r="C758" t="s">
        <v>3215</v>
      </c>
      <c r="D758" t="s">
        <v>3216</v>
      </c>
      <c r="E758" t="s">
        <v>3217</v>
      </c>
      <c r="F758" t="s">
        <v>1024</v>
      </c>
    </row>
    <row r="759" spans="2:6" hidden="1" x14ac:dyDescent="0.3">
      <c r="B759">
        <v>121428</v>
      </c>
      <c r="C759" t="s">
        <v>3218</v>
      </c>
      <c r="D759" t="s">
        <v>3219</v>
      </c>
      <c r="E759" t="s">
        <v>3220</v>
      </c>
      <c r="F759" t="s">
        <v>1024</v>
      </c>
    </row>
    <row r="760" spans="2:6" hidden="1" x14ac:dyDescent="0.3">
      <c r="B760">
        <v>121523</v>
      </c>
      <c r="C760" t="s">
        <v>3221</v>
      </c>
      <c r="D760" t="s">
        <v>3222</v>
      </c>
      <c r="E760" t="s">
        <v>3223</v>
      </c>
      <c r="F760" t="s">
        <v>1024</v>
      </c>
    </row>
    <row r="761" spans="2:6" hidden="1" x14ac:dyDescent="0.3">
      <c r="B761">
        <v>121577</v>
      </c>
      <c r="C761" t="s">
        <v>3224</v>
      </c>
      <c r="D761" t="s">
        <v>3225</v>
      </c>
      <c r="E761" t="s">
        <v>3226</v>
      </c>
      <c r="F761" t="s">
        <v>1024</v>
      </c>
    </row>
    <row r="762" spans="2:6" hidden="1" x14ac:dyDescent="0.3">
      <c r="B762">
        <v>121747</v>
      </c>
      <c r="C762" t="s">
        <v>3227</v>
      </c>
      <c r="D762" t="s">
        <v>3228</v>
      </c>
      <c r="E762" t="s">
        <v>3229</v>
      </c>
      <c r="F762" t="s">
        <v>1024</v>
      </c>
    </row>
    <row r="763" spans="2:6" hidden="1" x14ac:dyDescent="0.3">
      <c r="B763">
        <v>121767</v>
      </c>
      <c r="C763" t="s">
        <v>3230</v>
      </c>
      <c r="D763" t="s">
        <v>3231</v>
      </c>
      <c r="E763" t="s">
        <v>3232</v>
      </c>
      <c r="F763" t="s">
        <v>1024</v>
      </c>
    </row>
    <row r="764" spans="2:6" hidden="1" x14ac:dyDescent="0.3">
      <c r="B764">
        <v>121856</v>
      </c>
      <c r="C764" t="s">
        <v>3233</v>
      </c>
      <c r="D764" t="s">
        <v>3234</v>
      </c>
      <c r="E764" t="s">
        <v>3235</v>
      </c>
      <c r="F764" t="s">
        <v>1024</v>
      </c>
    </row>
    <row r="765" spans="2:6" hidden="1" x14ac:dyDescent="0.3">
      <c r="B765">
        <v>121941</v>
      </c>
      <c r="C765" t="s">
        <v>3236</v>
      </c>
      <c r="D765" t="s">
        <v>3237</v>
      </c>
      <c r="E765" t="s">
        <v>3238</v>
      </c>
      <c r="F765" t="s">
        <v>1024</v>
      </c>
    </row>
    <row r="766" spans="2:6" hidden="1" x14ac:dyDescent="0.3">
      <c r="B766">
        <v>121972</v>
      </c>
      <c r="C766" t="s">
        <v>3239</v>
      </c>
      <c r="D766" t="s">
        <v>3240</v>
      </c>
      <c r="E766" t="s">
        <v>197</v>
      </c>
      <c r="F766" t="s">
        <v>1024</v>
      </c>
    </row>
    <row r="767" spans="2:6" hidden="1" x14ac:dyDescent="0.3">
      <c r="B767">
        <v>122088</v>
      </c>
      <c r="C767" t="s">
        <v>3241</v>
      </c>
      <c r="D767" t="s">
        <v>3242</v>
      </c>
      <c r="E767" t="s">
        <v>3243</v>
      </c>
      <c r="F767" t="s">
        <v>1024</v>
      </c>
    </row>
    <row r="768" spans="2:6" hidden="1" x14ac:dyDescent="0.3">
      <c r="B768">
        <v>122096</v>
      </c>
      <c r="C768" t="s">
        <v>3244</v>
      </c>
      <c r="D768" t="s">
        <v>3245</v>
      </c>
      <c r="E768" t="s">
        <v>3246</v>
      </c>
      <c r="F768" t="s">
        <v>1024</v>
      </c>
    </row>
    <row r="769" spans="2:6" hidden="1" x14ac:dyDescent="0.3">
      <c r="B769">
        <v>122139</v>
      </c>
      <c r="C769" t="s">
        <v>3247</v>
      </c>
      <c r="D769" t="s">
        <v>3248</v>
      </c>
      <c r="E769" t="s">
        <v>3249</v>
      </c>
      <c r="F769" t="s">
        <v>1024</v>
      </c>
    </row>
    <row r="770" spans="2:6" hidden="1" x14ac:dyDescent="0.3">
      <c r="B770">
        <v>122240</v>
      </c>
      <c r="C770" t="s">
        <v>3250</v>
      </c>
      <c r="D770" t="s">
        <v>3251</v>
      </c>
      <c r="E770" t="s">
        <v>3252</v>
      </c>
      <c r="F770" t="s">
        <v>1024</v>
      </c>
    </row>
    <row r="771" spans="2:6" hidden="1" x14ac:dyDescent="0.3">
      <c r="B771">
        <v>122314</v>
      </c>
      <c r="C771" t="s">
        <v>3253</v>
      </c>
      <c r="D771" t="s">
        <v>3254</v>
      </c>
      <c r="E771" t="s">
        <v>3255</v>
      </c>
      <c r="F771" t="s">
        <v>1024</v>
      </c>
    </row>
    <row r="772" spans="2:6" hidden="1" x14ac:dyDescent="0.3">
      <c r="B772">
        <v>122349</v>
      </c>
      <c r="C772" t="s">
        <v>3256</v>
      </c>
      <c r="D772" t="s">
        <v>3257</v>
      </c>
      <c r="E772" t="s">
        <v>3258</v>
      </c>
      <c r="F772" t="s">
        <v>1024</v>
      </c>
    </row>
    <row r="773" spans="2:6" hidden="1" x14ac:dyDescent="0.3">
      <c r="B773">
        <v>122383</v>
      </c>
      <c r="C773" t="s">
        <v>3259</v>
      </c>
      <c r="D773" t="s">
        <v>3260</v>
      </c>
      <c r="E773" t="s">
        <v>3261</v>
      </c>
      <c r="F773" t="s">
        <v>1024</v>
      </c>
    </row>
    <row r="774" spans="2:6" hidden="1" x14ac:dyDescent="0.3">
      <c r="B774">
        <v>122394</v>
      </c>
      <c r="C774" t="s">
        <v>3262</v>
      </c>
      <c r="D774" t="s">
        <v>3263</v>
      </c>
      <c r="E774" t="s">
        <v>3264</v>
      </c>
      <c r="F774" t="s">
        <v>1024</v>
      </c>
    </row>
    <row r="775" spans="2:6" hidden="1" x14ac:dyDescent="0.3">
      <c r="B775">
        <v>122430</v>
      </c>
      <c r="C775" t="s">
        <v>3265</v>
      </c>
      <c r="D775" t="s">
        <v>3266</v>
      </c>
      <c r="E775" t="s">
        <v>3267</v>
      </c>
      <c r="F775" t="s">
        <v>1024</v>
      </c>
    </row>
    <row r="776" spans="2:6" hidden="1" x14ac:dyDescent="0.3">
      <c r="B776">
        <v>122432</v>
      </c>
      <c r="C776" t="s">
        <v>3268</v>
      </c>
      <c r="D776" t="s">
        <v>3269</v>
      </c>
      <c r="E776" t="s">
        <v>3270</v>
      </c>
      <c r="F776" t="s">
        <v>1024</v>
      </c>
    </row>
    <row r="777" spans="2:6" hidden="1" x14ac:dyDescent="0.3">
      <c r="B777">
        <v>122467</v>
      </c>
      <c r="C777" t="s">
        <v>3271</v>
      </c>
      <c r="D777" t="s">
        <v>3272</v>
      </c>
      <c r="E777" t="s">
        <v>3273</v>
      </c>
      <c r="F777" t="s">
        <v>1024</v>
      </c>
    </row>
    <row r="778" spans="2:6" hidden="1" x14ac:dyDescent="0.3">
      <c r="B778">
        <v>122508</v>
      </c>
      <c r="C778" t="s">
        <v>3274</v>
      </c>
      <c r="D778" t="s">
        <v>3275</v>
      </c>
      <c r="E778" t="s">
        <v>3276</v>
      </c>
      <c r="F778" t="s">
        <v>1024</v>
      </c>
    </row>
    <row r="779" spans="2:6" hidden="1" x14ac:dyDescent="0.3">
      <c r="B779">
        <v>122571</v>
      </c>
      <c r="C779" t="s">
        <v>3277</v>
      </c>
      <c r="D779" t="s">
        <v>3278</v>
      </c>
      <c r="E779" t="s">
        <v>3279</v>
      </c>
      <c r="F779" t="s">
        <v>1024</v>
      </c>
    </row>
    <row r="780" spans="2:6" hidden="1" x14ac:dyDescent="0.3">
      <c r="B780">
        <v>122575</v>
      </c>
      <c r="C780" t="s">
        <v>3280</v>
      </c>
      <c r="D780" t="s">
        <v>3281</v>
      </c>
      <c r="E780" t="s">
        <v>3282</v>
      </c>
      <c r="F780" t="s">
        <v>1024</v>
      </c>
    </row>
    <row r="781" spans="2:6" hidden="1" x14ac:dyDescent="0.3">
      <c r="B781">
        <v>122649</v>
      </c>
      <c r="C781" t="s">
        <v>3283</v>
      </c>
      <c r="D781" t="s">
        <v>3284</v>
      </c>
      <c r="E781" t="s">
        <v>3285</v>
      </c>
      <c r="F781" t="s">
        <v>1024</v>
      </c>
    </row>
    <row r="782" spans="2:6" hidden="1" x14ac:dyDescent="0.3">
      <c r="B782">
        <v>122653</v>
      </c>
      <c r="C782" t="s">
        <v>3286</v>
      </c>
      <c r="D782" t="s">
        <v>3287</v>
      </c>
      <c r="E782" t="s">
        <v>2396</v>
      </c>
      <c r="F782" t="s">
        <v>1024</v>
      </c>
    </row>
    <row r="783" spans="2:6" hidden="1" x14ac:dyDescent="0.3">
      <c r="B783">
        <v>122666</v>
      </c>
      <c r="C783" t="s">
        <v>3288</v>
      </c>
      <c r="D783" t="s">
        <v>3289</v>
      </c>
      <c r="E783" t="s">
        <v>3290</v>
      </c>
      <c r="F783" t="s">
        <v>1024</v>
      </c>
    </row>
    <row r="784" spans="2:6" hidden="1" x14ac:dyDescent="0.3">
      <c r="B784">
        <v>122709</v>
      </c>
      <c r="C784" t="s">
        <v>3291</v>
      </c>
      <c r="D784" t="s">
        <v>3292</v>
      </c>
      <c r="E784" t="s">
        <v>3293</v>
      </c>
      <c r="F784" t="s">
        <v>1024</v>
      </c>
    </row>
    <row r="785" spans="2:6" hidden="1" x14ac:dyDescent="0.3">
      <c r="B785">
        <v>122712</v>
      </c>
      <c r="C785" t="s">
        <v>3294</v>
      </c>
      <c r="D785" t="s">
        <v>3295</v>
      </c>
      <c r="E785" t="s">
        <v>3296</v>
      </c>
      <c r="F785" t="s">
        <v>1024</v>
      </c>
    </row>
    <row r="786" spans="2:6" hidden="1" x14ac:dyDescent="0.3">
      <c r="B786">
        <v>122713</v>
      </c>
      <c r="C786" t="s">
        <v>3297</v>
      </c>
      <c r="D786" t="s">
        <v>3298</v>
      </c>
      <c r="E786" t="s">
        <v>3299</v>
      </c>
      <c r="F786" t="s">
        <v>1024</v>
      </c>
    </row>
    <row r="787" spans="2:6" hidden="1" x14ac:dyDescent="0.3">
      <c r="B787">
        <v>122722</v>
      </c>
      <c r="C787" t="s">
        <v>3300</v>
      </c>
      <c r="D787" t="s">
        <v>3301</v>
      </c>
      <c r="E787" t="s">
        <v>3302</v>
      </c>
      <c r="F787" t="s">
        <v>1024</v>
      </c>
    </row>
    <row r="788" spans="2:6" hidden="1" x14ac:dyDescent="0.3">
      <c r="B788">
        <v>122723</v>
      </c>
      <c r="C788" t="s">
        <v>3303</v>
      </c>
      <c r="D788" t="s">
        <v>3304</v>
      </c>
      <c r="E788" t="s">
        <v>3305</v>
      </c>
      <c r="F788" t="s">
        <v>1024</v>
      </c>
    </row>
    <row r="789" spans="2:6" hidden="1" x14ac:dyDescent="0.3">
      <c r="B789">
        <v>122748</v>
      </c>
      <c r="C789" t="s">
        <v>3306</v>
      </c>
      <c r="D789" t="s">
        <v>3307</v>
      </c>
      <c r="E789" t="s">
        <v>3308</v>
      </c>
      <c r="F789" t="s">
        <v>1024</v>
      </c>
    </row>
    <row r="790" spans="2:6" hidden="1" x14ac:dyDescent="0.3">
      <c r="B790">
        <v>122834</v>
      </c>
      <c r="C790" t="s">
        <v>3309</v>
      </c>
      <c r="D790" t="s">
        <v>3310</v>
      </c>
      <c r="E790" t="s">
        <v>3311</v>
      </c>
      <c r="F790" t="s">
        <v>1024</v>
      </c>
    </row>
    <row r="791" spans="2:6" hidden="1" x14ac:dyDescent="0.3">
      <c r="B791">
        <v>122896</v>
      </c>
      <c r="C791" t="s">
        <v>3312</v>
      </c>
      <c r="D791" t="s">
        <v>3313</v>
      </c>
      <c r="E791" t="s">
        <v>3314</v>
      </c>
      <c r="F791" t="s">
        <v>1024</v>
      </c>
    </row>
    <row r="792" spans="2:6" hidden="1" x14ac:dyDescent="0.3">
      <c r="B792">
        <v>122908</v>
      </c>
      <c r="C792" t="s">
        <v>3315</v>
      </c>
      <c r="D792" t="s">
        <v>3316</v>
      </c>
      <c r="E792" t="s">
        <v>3317</v>
      </c>
      <c r="F792" t="s">
        <v>1024</v>
      </c>
    </row>
    <row r="793" spans="2:6" hidden="1" x14ac:dyDescent="0.3">
      <c r="B793">
        <v>122920</v>
      </c>
      <c r="C793" t="s">
        <v>3318</v>
      </c>
      <c r="D793" t="s">
        <v>3319</v>
      </c>
      <c r="E793" t="s">
        <v>3320</v>
      </c>
      <c r="F793" t="s">
        <v>1024</v>
      </c>
    </row>
    <row r="794" spans="2:6" hidden="1" x14ac:dyDescent="0.3">
      <c r="B794">
        <v>122954</v>
      </c>
      <c r="C794" t="s">
        <v>3321</v>
      </c>
      <c r="D794" t="s">
        <v>3322</v>
      </c>
      <c r="E794" t="s">
        <v>3323</v>
      </c>
      <c r="F794" t="s">
        <v>1024</v>
      </c>
    </row>
    <row r="795" spans="2:6" hidden="1" x14ac:dyDescent="0.3">
      <c r="B795">
        <v>122986</v>
      </c>
      <c r="C795" t="s">
        <v>3324</v>
      </c>
      <c r="D795" t="s">
        <v>3325</v>
      </c>
      <c r="E795" t="s">
        <v>3326</v>
      </c>
      <c r="F795" t="s">
        <v>1024</v>
      </c>
    </row>
    <row r="796" spans="2:6" hidden="1" x14ac:dyDescent="0.3">
      <c r="B796">
        <v>123029</v>
      </c>
      <c r="C796" t="s">
        <v>3327</v>
      </c>
      <c r="D796" t="s">
        <v>3328</v>
      </c>
      <c r="E796" t="s">
        <v>3329</v>
      </c>
      <c r="F796" t="s">
        <v>1024</v>
      </c>
    </row>
    <row r="797" spans="2:6" hidden="1" x14ac:dyDescent="0.3">
      <c r="B797">
        <v>123031</v>
      </c>
      <c r="C797" t="s">
        <v>3330</v>
      </c>
      <c r="D797" t="s">
        <v>3331</v>
      </c>
      <c r="E797" t="s">
        <v>3332</v>
      </c>
      <c r="F797" t="s">
        <v>1024</v>
      </c>
    </row>
    <row r="798" spans="2:6" hidden="1" x14ac:dyDescent="0.3">
      <c r="B798">
        <v>123032</v>
      </c>
      <c r="C798" t="s">
        <v>3333</v>
      </c>
      <c r="D798" t="s">
        <v>3334</v>
      </c>
      <c r="E798" t="s">
        <v>3335</v>
      </c>
      <c r="F798" t="s">
        <v>1024</v>
      </c>
    </row>
    <row r="799" spans="2:6" hidden="1" x14ac:dyDescent="0.3">
      <c r="B799">
        <v>123081</v>
      </c>
      <c r="C799" t="s">
        <v>3336</v>
      </c>
      <c r="D799" t="s">
        <v>3337</v>
      </c>
      <c r="E799" t="s">
        <v>3338</v>
      </c>
      <c r="F799" t="s">
        <v>1024</v>
      </c>
    </row>
    <row r="800" spans="2:6" hidden="1" x14ac:dyDescent="0.3">
      <c r="B800">
        <v>123083</v>
      </c>
      <c r="C800" t="s">
        <v>3339</v>
      </c>
      <c r="D800" t="s">
        <v>3340</v>
      </c>
      <c r="E800" t="s">
        <v>3341</v>
      </c>
      <c r="F800" t="s">
        <v>1024</v>
      </c>
    </row>
    <row r="801" spans="2:6" hidden="1" x14ac:dyDescent="0.3">
      <c r="B801">
        <v>123097</v>
      </c>
      <c r="C801" t="s">
        <v>3342</v>
      </c>
      <c r="D801" t="s">
        <v>3343</v>
      </c>
      <c r="E801" t="s">
        <v>3344</v>
      </c>
      <c r="F801" t="s">
        <v>1024</v>
      </c>
    </row>
    <row r="802" spans="2:6" hidden="1" x14ac:dyDescent="0.3">
      <c r="B802">
        <v>123108</v>
      </c>
      <c r="C802" t="s">
        <v>3345</v>
      </c>
      <c r="D802" t="s">
        <v>3346</v>
      </c>
      <c r="E802" t="s">
        <v>3347</v>
      </c>
      <c r="F802" t="s">
        <v>1024</v>
      </c>
    </row>
    <row r="803" spans="2:6" hidden="1" x14ac:dyDescent="0.3">
      <c r="B803">
        <v>123140</v>
      </c>
      <c r="C803" t="s">
        <v>3348</v>
      </c>
      <c r="D803" t="s">
        <v>3349</v>
      </c>
      <c r="E803" t="s">
        <v>27</v>
      </c>
      <c r="F803" t="s">
        <v>1024</v>
      </c>
    </row>
    <row r="804" spans="2:6" hidden="1" x14ac:dyDescent="0.3">
      <c r="B804">
        <v>123183</v>
      </c>
      <c r="C804" t="s">
        <v>3350</v>
      </c>
      <c r="D804" t="s">
        <v>3351</v>
      </c>
      <c r="E804" t="s">
        <v>3352</v>
      </c>
      <c r="F804" t="s">
        <v>1024</v>
      </c>
    </row>
    <row r="805" spans="2:6" hidden="1" x14ac:dyDescent="0.3">
      <c r="B805">
        <v>123190</v>
      </c>
      <c r="C805" t="s">
        <v>3353</v>
      </c>
      <c r="D805" t="s">
        <v>3354</v>
      </c>
      <c r="E805" t="s">
        <v>3355</v>
      </c>
      <c r="F805" t="s">
        <v>1024</v>
      </c>
    </row>
    <row r="806" spans="2:6" hidden="1" x14ac:dyDescent="0.3">
      <c r="B806">
        <v>123358</v>
      </c>
      <c r="C806" t="s">
        <v>3356</v>
      </c>
      <c r="D806" t="s">
        <v>3357</v>
      </c>
      <c r="E806" t="s">
        <v>3358</v>
      </c>
      <c r="F806" t="s">
        <v>1024</v>
      </c>
    </row>
    <row r="807" spans="2:6" hidden="1" x14ac:dyDescent="0.3">
      <c r="B807">
        <v>123427</v>
      </c>
      <c r="C807" t="s">
        <v>3359</v>
      </c>
      <c r="D807" t="s">
        <v>3360</v>
      </c>
      <c r="E807" t="s">
        <v>3361</v>
      </c>
      <c r="F807" t="s">
        <v>1024</v>
      </c>
    </row>
    <row r="808" spans="2:6" hidden="1" x14ac:dyDescent="0.3">
      <c r="B808">
        <v>123514</v>
      </c>
      <c r="C808" t="s">
        <v>3362</v>
      </c>
      <c r="D808" t="s">
        <v>3363</v>
      </c>
      <c r="E808" t="s">
        <v>3364</v>
      </c>
      <c r="F808" t="s">
        <v>1024</v>
      </c>
    </row>
    <row r="809" spans="2:6" hidden="1" x14ac:dyDescent="0.3">
      <c r="B809">
        <v>123534</v>
      </c>
      <c r="C809" t="s">
        <v>3365</v>
      </c>
      <c r="D809" t="s">
        <v>3366</v>
      </c>
      <c r="E809" t="s">
        <v>3367</v>
      </c>
      <c r="F809" t="s">
        <v>1024</v>
      </c>
    </row>
    <row r="810" spans="2:6" hidden="1" x14ac:dyDescent="0.3">
      <c r="B810">
        <v>123561</v>
      </c>
      <c r="C810" t="s">
        <v>3368</v>
      </c>
      <c r="D810" t="s">
        <v>3369</v>
      </c>
      <c r="E810" t="s">
        <v>3370</v>
      </c>
      <c r="F810" t="s">
        <v>1024</v>
      </c>
    </row>
    <row r="811" spans="2:6" hidden="1" x14ac:dyDescent="0.3">
      <c r="B811">
        <v>123602</v>
      </c>
      <c r="C811" t="s">
        <v>3371</v>
      </c>
      <c r="D811" t="s">
        <v>3372</v>
      </c>
      <c r="E811" t="s">
        <v>3373</v>
      </c>
      <c r="F811" t="s">
        <v>1024</v>
      </c>
    </row>
    <row r="812" spans="2:6" hidden="1" x14ac:dyDescent="0.3">
      <c r="B812">
        <v>123608</v>
      </c>
      <c r="C812" t="s">
        <v>3374</v>
      </c>
      <c r="D812" t="s">
        <v>3375</v>
      </c>
      <c r="E812" t="s">
        <v>1766</v>
      </c>
      <c r="F812" t="s">
        <v>1024</v>
      </c>
    </row>
    <row r="813" spans="2:6" hidden="1" x14ac:dyDescent="0.3">
      <c r="B813">
        <v>123682</v>
      </c>
      <c r="C813" t="s">
        <v>3376</v>
      </c>
      <c r="D813" t="s">
        <v>3377</v>
      </c>
      <c r="E813" t="s">
        <v>3378</v>
      </c>
      <c r="F813" t="s">
        <v>1024</v>
      </c>
    </row>
    <row r="814" spans="2:6" hidden="1" x14ac:dyDescent="0.3">
      <c r="B814">
        <v>123717</v>
      </c>
      <c r="C814" t="s">
        <v>3379</v>
      </c>
      <c r="D814" t="s">
        <v>3380</v>
      </c>
      <c r="E814" t="s">
        <v>3381</v>
      </c>
      <c r="F814" t="s">
        <v>1024</v>
      </c>
    </row>
    <row r="815" spans="2:6" hidden="1" x14ac:dyDescent="0.3">
      <c r="B815">
        <v>123733</v>
      </c>
      <c r="C815" t="s">
        <v>3382</v>
      </c>
      <c r="D815" t="s">
        <v>3383</v>
      </c>
      <c r="E815" t="s">
        <v>3384</v>
      </c>
      <c r="F815" t="s">
        <v>1024</v>
      </c>
    </row>
    <row r="816" spans="2:6" hidden="1" x14ac:dyDescent="0.3">
      <c r="B816">
        <v>123734</v>
      </c>
      <c r="C816" t="s">
        <v>3385</v>
      </c>
      <c r="D816" t="s">
        <v>3386</v>
      </c>
      <c r="E816" t="s">
        <v>3387</v>
      </c>
      <c r="F816" t="s">
        <v>1024</v>
      </c>
    </row>
    <row r="817" spans="2:6" hidden="1" x14ac:dyDescent="0.3">
      <c r="B817">
        <v>123971</v>
      </c>
      <c r="C817" t="s">
        <v>3388</v>
      </c>
      <c r="D817" t="s">
        <v>3389</v>
      </c>
      <c r="E817" t="s">
        <v>3390</v>
      </c>
      <c r="F817" t="s">
        <v>1024</v>
      </c>
    </row>
    <row r="818" spans="2:6" hidden="1" x14ac:dyDescent="0.3">
      <c r="B818">
        <v>123972</v>
      </c>
      <c r="C818" t="s">
        <v>3391</v>
      </c>
      <c r="D818" t="s">
        <v>3392</v>
      </c>
      <c r="E818" t="s">
        <v>3393</v>
      </c>
      <c r="F818" t="s">
        <v>1024</v>
      </c>
    </row>
    <row r="819" spans="2:6" hidden="1" x14ac:dyDescent="0.3">
      <c r="B819">
        <v>124041</v>
      </c>
      <c r="C819" t="s">
        <v>3394</v>
      </c>
      <c r="D819" t="s">
        <v>3395</v>
      </c>
      <c r="E819" t="s">
        <v>3396</v>
      </c>
      <c r="F819" t="s">
        <v>1024</v>
      </c>
    </row>
    <row r="820" spans="2:6" hidden="1" x14ac:dyDescent="0.3">
      <c r="B820">
        <v>124062</v>
      </c>
      <c r="C820" t="s">
        <v>3397</v>
      </c>
      <c r="D820" t="s">
        <v>3398</v>
      </c>
      <c r="E820" t="s">
        <v>3399</v>
      </c>
      <c r="F820" t="s">
        <v>1024</v>
      </c>
    </row>
    <row r="821" spans="2:6" hidden="1" x14ac:dyDescent="0.3">
      <c r="B821">
        <v>124086</v>
      </c>
      <c r="C821" t="s">
        <v>3400</v>
      </c>
      <c r="D821" t="s">
        <v>3401</v>
      </c>
      <c r="E821" t="s">
        <v>3402</v>
      </c>
      <c r="F821" t="s">
        <v>1024</v>
      </c>
    </row>
    <row r="822" spans="2:6" hidden="1" x14ac:dyDescent="0.3">
      <c r="B822">
        <v>124127</v>
      </c>
      <c r="C822" t="s">
        <v>3403</v>
      </c>
      <c r="D822" t="s">
        <v>3404</v>
      </c>
      <c r="E822" t="s">
        <v>3405</v>
      </c>
      <c r="F822" t="s">
        <v>1024</v>
      </c>
    </row>
    <row r="823" spans="2:6" hidden="1" x14ac:dyDescent="0.3">
      <c r="B823">
        <v>124143</v>
      </c>
      <c r="C823" t="s">
        <v>3406</v>
      </c>
      <c r="D823" t="s">
        <v>3407</v>
      </c>
      <c r="E823" t="s">
        <v>3408</v>
      </c>
      <c r="F823" t="s">
        <v>1024</v>
      </c>
    </row>
    <row r="824" spans="2:6" hidden="1" x14ac:dyDescent="0.3">
      <c r="B824">
        <v>124264</v>
      </c>
      <c r="C824" t="s">
        <v>3409</v>
      </c>
      <c r="D824" t="s">
        <v>3410</v>
      </c>
      <c r="E824" t="s">
        <v>3411</v>
      </c>
      <c r="F824" t="s">
        <v>1024</v>
      </c>
    </row>
    <row r="825" spans="2:6" hidden="1" x14ac:dyDescent="0.3">
      <c r="B825">
        <v>124318</v>
      </c>
      <c r="C825" t="s">
        <v>3412</v>
      </c>
      <c r="D825" t="s">
        <v>3413</v>
      </c>
      <c r="E825" t="s">
        <v>3414</v>
      </c>
      <c r="F825" t="s">
        <v>1024</v>
      </c>
    </row>
    <row r="826" spans="2:6" hidden="1" x14ac:dyDescent="0.3">
      <c r="B826">
        <v>124416</v>
      </c>
      <c r="C826" t="s">
        <v>3415</v>
      </c>
      <c r="D826" t="s">
        <v>3416</v>
      </c>
      <c r="E826" t="s">
        <v>3417</v>
      </c>
      <c r="F826" t="s">
        <v>1024</v>
      </c>
    </row>
    <row r="827" spans="2:6" hidden="1" x14ac:dyDescent="0.3">
      <c r="B827">
        <v>124418</v>
      </c>
      <c r="C827" t="s">
        <v>3418</v>
      </c>
      <c r="D827" t="s">
        <v>3419</v>
      </c>
      <c r="E827" t="s">
        <v>3420</v>
      </c>
      <c r="F827" t="s">
        <v>1024</v>
      </c>
    </row>
    <row r="828" spans="2:6" hidden="1" x14ac:dyDescent="0.3">
      <c r="B828">
        <v>124698</v>
      </c>
      <c r="C828" t="s">
        <v>3421</v>
      </c>
      <c r="D828" t="s">
        <v>3422</v>
      </c>
      <c r="E828" t="s">
        <v>3423</v>
      </c>
      <c r="F828" t="s">
        <v>1024</v>
      </c>
    </row>
    <row r="829" spans="2:6" hidden="1" x14ac:dyDescent="0.3">
      <c r="B829">
        <v>124770</v>
      </c>
      <c r="C829" t="s">
        <v>3424</v>
      </c>
      <c r="D829" t="s">
        <v>3425</v>
      </c>
      <c r="E829" t="s">
        <v>3426</v>
      </c>
      <c r="F829" t="s">
        <v>1024</v>
      </c>
    </row>
    <row r="830" spans="2:6" hidden="1" x14ac:dyDescent="0.3">
      <c r="B830">
        <v>124814</v>
      </c>
      <c r="C830" t="s">
        <v>3427</v>
      </c>
      <c r="D830" t="s">
        <v>3428</v>
      </c>
      <c r="E830" t="s">
        <v>3429</v>
      </c>
      <c r="F830" t="s">
        <v>1024</v>
      </c>
    </row>
    <row r="831" spans="2:6" hidden="1" x14ac:dyDescent="0.3">
      <c r="B831">
        <v>124835</v>
      </c>
      <c r="C831" t="s">
        <v>3430</v>
      </c>
      <c r="D831" t="s">
        <v>3431</v>
      </c>
      <c r="E831" t="s">
        <v>3432</v>
      </c>
      <c r="F831" t="s">
        <v>1024</v>
      </c>
    </row>
    <row r="832" spans="2:6" hidden="1" x14ac:dyDescent="0.3">
      <c r="B832">
        <v>125010</v>
      </c>
      <c r="C832" t="s">
        <v>3433</v>
      </c>
      <c r="D832" t="s">
        <v>3434</v>
      </c>
      <c r="E832" t="s">
        <v>3435</v>
      </c>
      <c r="F832" t="s">
        <v>1024</v>
      </c>
    </row>
    <row r="833" spans="2:6" hidden="1" x14ac:dyDescent="0.3">
      <c r="B833">
        <v>125083</v>
      </c>
      <c r="C833" t="s">
        <v>3436</v>
      </c>
      <c r="D833" t="s">
        <v>3437</v>
      </c>
      <c r="E833" t="s">
        <v>2675</v>
      </c>
      <c r="F833" t="s">
        <v>1024</v>
      </c>
    </row>
    <row r="834" spans="2:6" hidden="1" x14ac:dyDescent="0.3">
      <c r="B834">
        <v>125099</v>
      </c>
      <c r="C834" t="s">
        <v>3438</v>
      </c>
      <c r="D834" t="s">
        <v>3439</v>
      </c>
      <c r="E834" t="s">
        <v>3440</v>
      </c>
      <c r="F834" t="s">
        <v>1024</v>
      </c>
    </row>
    <row r="835" spans="2:6" hidden="1" x14ac:dyDescent="0.3">
      <c r="B835">
        <v>125130</v>
      </c>
      <c r="C835" t="s">
        <v>3441</v>
      </c>
      <c r="D835" t="s">
        <v>3442</v>
      </c>
      <c r="E835" t="s">
        <v>3443</v>
      </c>
      <c r="F835" t="s">
        <v>1024</v>
      </c>
    </row>
    <row r="836" spans="2:6" hidden="1" x14ac:dyDescent="0.3">
      <c r="B836">
        <v>125202</v>
      </c>
      <c r="C836" t="s">
        <v>3444</v>
      </c>
      <c r="D836" t="s">
        <v>3445</v>
      </c>
      <c r="E836" t="s">
        <v>3446</v>
      </c>
      <c r="F836" t="s">
        <v>1024</v>
      </c>
    </row>
    <row r="837" spans="2:6" hidden="1" x14ac:dyDescent="0.3">
      <c r="B837">
        <v>125236</v>
      </c>
      <c r="C837" t="s">
        <v>3447</v>
      </c>
      <c r="D837" t="s">
        <v>3448</v>
      </c>
      <c r="E837" t="s">
        <v>3449</v>
      </c>
      <c r="F837" t="s">
        <v>1024</v>
      </c>
    </row>
    <row r="838" spans="2:6" hidden="1" x14ac:dyDescent="0.3">
      <c r="B838">
        <v>125252</v>
      </c>
      <c r="C838" t="s">
        <v>3450</v>
      </c>
      <c r="D838" t="s">
        <v>3451</v>
      </c>
      <c r="E838" t="s">
        <v>3452</v>
      </c>
      <c r="F838" t="s">
        <v>1024</v>
      </c>
    </row>
    <row r="839" spans="2:6" hidden="1" x14ac:dyDescent="0.3">
      <c r="B839">
        <v>125357</v>
      </c>
      <c r="C839" t="s">
        <v>3453</v>
      </c>
      <c r="D839" t="s">
        <v>3454</v>
      </c>
      <c r="E839" t="s">
        <v>3455</v>
      </c>
      <c r="F839" t="s">
        <v>1024</v>
      </c>
    </row>
    <row r="840" spans="2:6" hidden="1" x14ac:dyDescent="0.3">
      <c r="B840">
        <v>125379</v>
      </c>
      <c r="C840" t="s">
        <v>3456</v>
      </c>
      <c r="D840" t="s">
        <v>3457</v>
      </c>
      <c r="E840" t="s">
        <v>3458</v>
      </c>
      <c r="F840" t="s">
        <v>1024</v>
      </c>
    </row>
    <row r="841" spans="2:6" hidden="1" x14ac:dyDescent="0.3">
      <c r="B841">
        <v>125495</v>
      </c>
      <c r="C841" t="s">
        <v>3459</v>
      </c>
      <c r="D841" t="s">
        <v>3460</v>
      </c>
      <c r="E841" t="s">
        <v>3461</v>
      </c>
      <c r="F841" t="s">
        <v>1024</v>
      </c>
    </row>
    <row r="842" spans="2:6" hidden="1" x14ac:dyDescent="0.3">
      <c r="B842">
        <v>125525</v>
      </c>
      <c r="C842" t="s">
        <v>3462</v>
      </c>
      <c r="D842" t="s">
        <v>3463</v>
      </c>
      <c r="E842" t="s">
        <v>3464</v>
      </c>
      <c r="F842" t="s">
        <v>1024</v>
      </c>
    </row>
    <row r="843" spans="2:6" hidden="1" x14ac:dyDescent="0.3">
      <c r="B843">
        <v>125668</v>
      </c>
      <c r="C843" t="s">
        <v>3465</v>
      </c>
      <c r="D843" t="s">
        <v>3466</v>
      </c>
      <c r="E843" t="s">
        <v>3467</v>
      </c>
      <c r="F843" t="s">
        <v>1024</v>
      </c>
    </row>
    <row r="844" spans="2:6" hidden="1" x14ac:dyDescent="0.3">
      <c r="B844">
        <v>125685</v>
      </c>
      <c r="C844" t="s">
        <v>3468</v>
      </c>
      <c r="D844" t="s">
        <v>3469</v>
      </c>
      <c r="E844" t="s">
        <v>2807</v>
      </c>
      <c r="F844" t="s">
        <v>1024</v>
      </c>
    </row>
    <row r="845" spans="2:6" hidden="1" x14ac:dyDescent="0.3">
      <c r="B845">
        <v>125794</v>
      </c>
      <c r="C845" t="s">
        <v>3470</v>
      </c>
      <c r="D845" t="s">
        <v>3471</v>
      </c>
      <c r="E845" t="s">
        <v>3472</v>
      </c>
      <c r="F845" t="s">
        <v>1024</v>
      </c>
    </row>
    <row r="846" spans="2:6" hidden="1" x14ac:dyDescent="0.3">
      <c r="B846">
        <v>125819</v>
      </c>
      <c r="C846" t="s">
        <v>3473</v>
      </c>
      <c r="D846" t="s">
        <v>3474</v>
      </c>
      <c r="E846" t="s">
        <v>3475</v>
      </c>
      <c r="F846" t="s">
        <v>1024</v>
      </c>
    </row>
    <row r="847" spans="2:6" hidden="1" x14ac:dyDescent="0.3">
      <c r="B847">
        <v>125856</v>
      </c>
      <c r="C847" t="s">
        <v>3476</v>
      </c>
      <c r="D847" t="s">
        <v>3477</v>
      </c>
      <c r="E847" t="s">
        <v>3478</v>
      </c>
      <c r="F847" t="s">
        <v>1024</v>
      </c>
    </row>
    <row r="848" spans="2:6" hidden="1" x14ac:dyDescent="0.3">
      <c r="B848">
        <v>125905</v>
      </c>
      <c r="C848" t="s">
        <v>3479</v>
      </c>
      <c r="D848" t="s">
        <v>3480</v>
      </c>
      <c r="E848" t="s">
        <v>3481</v>
      </c>
      <c r="F848" t="s">
        <v>1024</v>
      </c>
    </row>
    <row r="849" spans="2:6" hidden="1" x14ac:dyDescent="0.3">
      <c r="B849">
        <v>125907</v>
      </c>
      <c r="C849" t="s">
        <v>3482</v>
      </c>
      <c r="D849" t="s">
        <v>3483</v>
      </c>
      <c r="E849" t="s">
        <v>3484</v>
      </c>
      <c r="F849" t="s">
        <v>1024</v>
      </c>
    </row>
    <row r="850" spans="2:6" hidden="1" x14ac:dyDescent="0.3">
      <c r="B850">
        <v>125968</v>
      </c>
      <c r="C850" t="s">
        <v>3485</v>
      </c>
      <c r="D850" t="s">
        <v>3486</v>
      </c>
      <c r="E850" t="s">
        <v>3487</v>
      </c>
      <c r="F850" t="s">
        <v>1024</v>
      </c>
    </row>
    <row r="851" spans="2:6" hidden="1" x14ac:dyDescent="0.3">
      <c r="B851">
        <v>126082</v>
      </c>
      <c r="C851" t="s">
        <v>3488</v>
      </c>
      <c r="D851" t="s">
        <v>3489</v>
      </c>
      <c r="E851" t="s">
        <v>3490</v>
      </c>
      <c r="F851" t="s">
        <v>1024</v>
      </c>
    </row>
    <row r="852" spans="2:6" hidden="1" x14ac:dyDescent="0.3">
      <c r="B852">
        <v>126101</v>
      </c>
      <c r="C852" t="s">
        <v>3491</v>
      </c>
      <c r="D852" t="s">
        <v>3492</v>
      </c>
      <c r="E852" t="s">
        <v>3493</v>
      </c>
      <c r="F852" t="s">
        <v>1024</v>
      </c>
    </row>
    <row r="853" spans="2:6" hidden="1" x14ac:dyDescent="0.3">
      <c r="B853">
        <v>126109</v>
      </c>
      <c r="C853" t="s">
        <v>3494</v>
      </c>
      <c r="D853" t="s">
        <v>3495</v>
      </c>
      <c r="E853" t="s">
        <v>3496</v>
      </c>
      <c r="F853" t="s">
        <v>1024</v>
      </c>
    </row>
    <row r="854" spans="2:6" hidden="1" x14ac:dyDescent="0.3">
      <c r="B854">
        <v>126129</v>
      </c>
      <c r="C854" t="s">
        <v>3497</v>
      </c>
      <c r="D854" t="s">
        <v>3498</v>
      </c>
      <c r="E854" t="s">
        <v>3499</v>
      </c>
      <c r="F854" t="s">
        <v>1024</v>
      </c>
    </row>
    <row r="855" spans="2:6" hidden="1" x14ac:dyDescent="0.3">
      <c r="B855">
        <v>126213</v>
      </c>
      <c r="C855" t="s">
        <v>3500</v>
      </c>
      <c r="D855" t="s">
        <v>3501</v>
      </c>
      <c r="E855" t="s">
        <v>3502</v>
      </c>
      <c r="F855" t="s">
        <v>1024</v>
      </c>
    </row>
    <row r="856" spans="2:6" hidden="1" x14ac:dyDescent="0.3">
      <c r="B856">
        <v>126234</v>
      </c>
      <c r="C856" t="s">
        <v>3503</v>
      </c>
      <c r="D856" t="s">
        <v>3504</v>
      </c>
      <c r="E856" t="s">
        <v>3505</v>
      </c>
      <c r="F856" t="s">
        <v>1024</v>
      </c>
    </row>
    <row r="857" spans="2:6" hidden="1" x14ac:dyDescent="0.3">
      <c r="B857">
        <v>126248</v>
      </c>
      <c r="C857" t="s">
        <v>3506</v>
      </c>
      <c r="D857" t="s">
        <v>3507</v>
      </c>
      <c r="E857" t="s">
        <v>3508</v>
      </c>
      <c r="F857" t="s">
        <v>1024</v>
      </c>
    </row>
    <row r="858" spans="2:6" hidden="1" x14ac:dyDescent="0.3">
      <c r="B858">
        <v>126280</v>
      </c>
      <c r="C858" t="s">
        <v>3509</v>
      </c>
      <c r="D858" t="s">
        <v>3510</v>
      </c>
      <c r="E858" t="s">
        <v>3511</v>
      </c>
      <c r="F858" t="s">
        <v>1024</v>
      </c>
    </row>
    <row r="859" spans="2:6" hidden="1" x14ac:dyDescent="0.3">
      <c r="B859">
        <v>126282</v>
      </c>
      <c r="C859" t="s">
        <v>3512</v>
      </c>
      <c r="D859" t="s">
        <v>3513</v>
      </c>
      <c r="E859" t="s">
        <v>3514</v>
      </c>
      <c r="F859" t="s">
        <v>1024</v>
      </c>
    </row>
    <row r="860" spans="2:6" hidden="1" x14ac:dyDescent="0.3">
      <c r="B860">
        <v>126380</v>
      </c>
      <c r="C860" t="s">
        <v>3515</v>
      </c>
      <c r="D860" t="s">
        <v>3516</v>
      </c>
      <c r="E860" t="s">
        <v>3517</v>
      </c>
      <c r="F860" t="s">
        <v>1024</v>
      </c>
    </row>
    <row r="861" spans="2:6" hidden="1" x14ac:dyDescent="0.3">
      <c r="B861">
        <v>126381</v>
      </c>
      <c r="C861" t="s">
        <v>3518</v>
      </c>
      <c r="D861" t="s">
        <v>3519</v>
      </c>
      <c r="E861" t="s">
        <v>3520</v>
      </c>
      <c r="F861" t="s">
        <v>1024</v>
      </c>
    </row>
    <row r="862" spans="2:6" hidden="1" x14ac:dyDescent="0.3">
      <c r="B862">
        <v>126395</v>
      </c>
      <c r="C862" t="s">
        <v>3521</v>
      </c>
      <c r="D862" t="s">
        <v>3522</v>
      </c>
      <c r="E862" t="s">
        <v>1722</v>
      </c>
      <c r="F862" t="s">
        <v>1024</v>
      </c>
    </row>
    <row r="863" spans="2:6" hidden="1" x14ac:dyDescent="0.3">
      <c r="B863">
        <v>126428</v>
      </c>
      <c r="C863" t="s">
        <v>3523</v>
      </c>
      <c r="D863" t="s">
        <v>3524</v>
      </c>
      <c r="E863" t="s">
        <v>3525</v>
      </c>
      <c r="F863" t="s">
        <v>1024</v>
      </c>
    </row>
    <row r="864" spans="2:6" hidden="1" x14ac:dyDescent="0.3">
      <c r="B864">
        <v>126491</v>
      </c>
      <c r="C864" t="s">
        <v>3526</v>
      </c>
      <c r="D864" t="s">
        <v>3527</v>
      </c>
      <c r="E864" t="s">
        <v>3528</v>
      </c>
      <c r="F864" t="s">
        <v>1024</v>
      </c>
    </row>
    <row r="865" spans="2:6" hidden="1" x14ac:dyDescent="0.3">
      <c r="B865">
        <v>126511</v>
      </c>
      <c r="C865" t="s">
        <v>3529</v>
      </c>
      <c r="D865" t="s">
        <v>3530</v>
      </c>
      <c r="E865" t="s">
        <v>3531</v>
      </c>
      <c r="F865" t="s">
        <v>1024</v>
      </c>
    </row>
    <row r="866" spans="2:6" hidden="1" x14ac:dyDescent="0.3">
      <c r="B866">
        <v>126542</v>
      </c>
      <c r="C866" t="s">
        <v>3532</v>
      </c>
      <c r="D866" t="s">
        <v>3533</v>
      </c>
      <c r="E866" t="s">
        <v>3534</v>
      </c>
      <c r="F866" t="s">
        <v>1024</v>
      </c>
    </row>
    <row r="867" spans="2:6" hidden="1" x14ac:dyDescent="0.3">
      <c r="B867">
        <v>126550</v>
      </c>
      <c r="C867" t="s">
        <v>3535</v>
      </c>
      <c r="D867" t="s">
        <v>3536</v>
      </c>
      <c r="E867" t="s">
        <v>3537</v>
      </c>
      <c r="F867" t="s">
        <v>1024</v>
      </c>
    </row>
    <row r="868" spans="2:6" hidden="1" x14ac:dyDescent="0.3">
      <c r="B868">
        <v>126581</v>
      </c>
      <c r="C868" t="s">
        <v>3538</v>
      </c>
      <c r="D868" t="s">
        <v>3539</v>
      </c>
      <c r="E868" t="s">
        <v>3540</v>
      </c>
      <c r="F868" t="s">
        <v>1024</v>
      </c>
    </row>
    <row r="869" spans="2:6" hidden="1" x14ac:dyDescent="0.3">
      <c r="B869">
        <v>126626</v>
      </c>
      <c r="C869" t="s">
        <v>3541</v>
      </c>
      <c r="D869" t="s">
        <v>3542</v>
      </c>
      <c r="E869" t="s">
        <v>3543</v>
      </c>
      <c r="F869" t="s">
        <v>1024</v>
      </c>
    </row>
    <row r="870" spans="2:6" hidden="1" x14ac:dyDescent="0.3">
      <c r="B870">
        <v>126628</v>
      </c>
      <c r="C870" t="s">
        <v>3544</v>
      </c>
      <c r="D870" t="s">
        <v>3545</v>
      </c>
      <c r="E870" t="s">
        <v>3546</v>
      </c>
      <c r="F870" t="s">
        <v>1024</v>
      </c>
    </row>
    <row r="871" spans="2:6" hidden="1" x14ac:dyDescent="0.3">
      <c r="B871">
        <v>126703</v>
      </c>
      <c r="C871" t="s">
        <v>3547</v>
      </c>
      <c r="D871" t="s">
        <v>3548</v>
      </c>
      <c r="E871" t="s">
        <v>3290</v>
      </c>
      <c r="F871" t="s">
        <v>1024</v>
      </c>
    </row>
    <row r="872" spans="2:6" hidden="1" x14ac:dyDescent="0.3">
      <c r="B872">
        <v>126768</v>
      </c>
      <c r="C872" t="s">
        <v>3549</v>
      </c>
      <c r="D872" t="s">
        <v>3550</v>
      </c>
      <c r="E872" t="s">
        <v>3551</v>
      </c>
      <c r="F872" t="s">
        <v>1024</v>
      </c>
    </row>
    <row r="873" spans="2:6" hidden="1" x14ac:dyDescent="0.3">
      <c r="B873">
        <v>126769</v>
      </c>
      <c r="C873" t="s">
        <v>3552</v>
      </c>
      <c r="D873" t="s">
        <v>3553</v>
      </c>
      <c r="E873" t="s">
        <v>3554</v>
      </c>
      <c r="F873" t="s">
        <v>1024</v>
      </c>
    </row>
    <row r="874" spans="2:6" hidden="1" x14ac:dyDescent="0.3">
      <c r="B874">
        <v>126790</v>
      </c>
      <c r="C874" t="s">
        <v>2538</v>
      </c>
      <c r="D874" t="s">
        <v>2539</v>
      </c>
      <c r="E874" t="s">
        <v>3555</v>
      </c>
      <c r="F874" t="s">
        <v>1024</v>
      </c>
    </row>
    <row r="875" spans="2:6" hidden="1" x14ac:dyDescent="0.3">
      <c r="B875">
        <v>126794</v>
      </c>
      <c r="C875" t="s">
        <v>3556</v>
      </c>
      <c r="D875" t="s">
        <v>3557</v>
      </c>
      <c r="E875" t="s">
        <v>3558</v>
      </c>
      <c r="F875" t="s">
        <v>1024</v>
      </c>
    </row>
    <row r="876" spans="2:6" hidden="1" x14ac:dyDescent="0.3">
      <c r="B876">
        <v>126837</v>
      </c>
      <c r="C876" t="s">
        <v>3559</v>
      </c>
      <c r="D876" t="s">
        <v>3560</v>
      </c>
      <c r="E876" t="s">
        <v>3561</v>
      </c>
      <c r="F876" t="s">
        <v>1024</v>
      </c>
    </row>
    <row r="877" spans="2:6" hidden="1" x14ac:dyDescent="0.3">
      <c r="B877">
        <v>126892</v>
      </c>
      <c r="C877" t="s">
        <v>3562</v>
      </c>
      <c r="D877" t="s">
        <v>3563</v>
      </c>
      <c r="E877" t="s">
        <v>24031</v>
      </c>
      <c r="F877" t="s">
        <v>1024</v>
      </c>
    </row>
    <row r="878" spans="2:6" hidden="1" x14ac:dyDescent="0.3">
      <c r="B878">
        <v>126896</v>
      </c>
      <c r="C878" t="s">
        <v>3564</v>
      </c>
      <c r="D878" t="s">
        <v>3565</v>
      </c>
      <c r="E878" t="s">
        <v>3566</v>
      </c>
      <c r="F878" t="s">
        <v>1024</v>
      </c>
    </row>
    <row r="879" spans="2:6" hidden="1" x14ac:dyDescent="0.3">
      <c r="B879">
        <v>126903</v>
      </c>
      <c r="C879" t="s">
        <v>3567</v>
      </c>
      <c r="D879" t="s">
        <v>3568</v>
      </c>
      <c r="E879" t="s">
        <v>3569</v>
      </c>
      <c r="F879" t="s">
        <v>1024</v>
      </c>
    </row>
    <row r="880" spans="2:6" hidden="1" x14ac:dyDescent="0.3">
      <c r="B880">
        <v>126919</v>
      </c>
      <c r="C880" t="s">
        <v>3570</v>
      </c>
      <c r="D880" t="s">
        <v>3571</v>
      </c>
      <c r="E880" t="s">
        <v>3572</v>
      </c>
      <c r="F880" t="s">
        <v>1024</v>
      </c>
    </row>
    <row r="881" spans="2:6" hidden="1" x14ac:dyDescent="0.3">
      <c r="B881">
        <v>126929</v>
      </c>
      <c r="C881" t="s">
        <v>3573</v>
      </c>
      <c r="D881" t="s">
        <v>3574</v>
      </c>
      <c r="E881" t="s">
        <v>3575</v>
      </c>
      <c r="F881" t="s">
        <v>1024</v>
      </c>
    </row>
    <row r="882" spans="2:6" hidden="1" x14ac:dyDescent="0.3">
      <c r="B882">
        <v>126994</v>
      </c>
      <c r="C882" t="s">
        <v>3576</v>
      </c>
      <c r="D882" t="s">
        <v>3577</v>
      </c>
      <c r="E882" t="s">
        <v>3578</v>
      </c>
      <c r="F882" t="s">
        <v>1024</v>
      </c>
    </row>
    <row r="883" spans="2:6" hidden="1" x14ac:dyDescent="0.3">
      <c r="B883">
        <v>127144</v>
      </c>
      <c r="C883" t="s">
        <v>3579</v>
      </c>
      <c r="D883" t="s">
        <v>3580</v>
      </c>
      <c r="E883" t="s">
        <v>3581</v>
      </c>
      <c r="F883" t="s">
        <v>1024</v>
      </c>
    </row>
    <row r="884" spans="2:6" hidden="1" x14ac:dyDescent="0.3">
      <c r="B884">
        <v>127193</v>
      </c>
      <c r="C884" t="s">
        <v>3582</v>
      </c>
      <c r="D884" t="s">
        <v>3583</v>
      </c>
      <c r="E884" t="s">
        <v>3584</v>
      </c>
      <c r="F884" t="s">
        <v>1024</v>
      </c>
    </row>
    <row r="885" spans="2:6" hidden="1" x14ac:dyDescent="0.3">
      <c r="B885">
        <v>127199</v>
      </c>
      <c r="C885" t="s">
        <v>3585</v>
      </c>
      <c r="D885" t="s">
        <v>3586</v>
      </c>
      <c r="E885" t="s">
        <v>3587</v>
      </c>
      <c r="F885" t="s">
        <v>1024</v>
      </c>
    </row>
    <row r="886" spans="2:6" hidden="1" x14ac:dyDescent="0.3">
      <c r="B886">
        <v>127253</v>
      </c>
      <c r="C886" t="s">
        <v>3588</v>
      </c>
      <c r="D886" t="s">
        <v>3589</v>
      </c>
      <c r="E886" t="s">
        <v>3590</v>
      </c>
      <c r="F886" t="s">
        <v>1024</v>
      </c>
    </row>
    <row r="887" spans="2:6" hidden="1" x14ac:dyDescent="0.3">
      <c r="B887">
        <v>127257</v>
      </c>
      <c r="C887" t="s">
        <v>3591</v>
      </c>
      <c r="D887" t="s">
        <v>3592</v>
      </c>
      <c r="E887" t="s">
        <v>3593</v>
      </c>
      <c r="F887" t="s">
        <v>1024</v>
      </c>
    </row>
    <row r="888" spans="2:6" hidden="1" x14ac:dyDescent="0.3">
      <c r="B888">
        <v>127285</v>
      </c>
      <c r="C888" t="s">
        <v>3594</v>
      </c>
      <c r="D888" t="s">
        <v>3595</v>
      </c>
      <c r="E888" t="s">
        <v>3596</v>
      </c>
      <c r="F888" t="s">
        <v>1024</v>
      </c>
    </row>
    <row r="889" spans="2:6" hidden="1" x14ac:dyDescent="0.3">
      <c r="B889">
        <v>127286</v>
      </c>
      <c r="C889" t="s">
        <v>3597</v>
      </c>
      <c r="D889" t="s">
        <v>3598</v>
      </c>
      <c r="E889" t="s">
        <v>3599</v>
      </c>
      <c r="F889" t="s">
        <v>1024</v>
      </c>
    </row>
    <row r="890" spans="2:6" hidden="1" x14ac:dyDescent="0.3">
      <c r="B890">
        <v>127318</v>
      </c>
      <c r="C890" t="s">
        <v>3600</v>
      </c>
      <c r="D890" t="s">
        <v>3601</v>
      </c>
      <c r="E890" t="s">
        <v>3602</v>
      </c>
      <c r="F890" t="s">
        <v>1024</v>
      </c>
    </row>
    <row r="891" spans="2:6" hidden="1" x14ac:dyDescent="0.3">
      <c r="B891">
        <v>127383</v>
      </c>
      <c r="C891" t="s">
        <v>3603</v>
      </c>
      <c r="D891" t="s">
        <v>3604</v>
      </c>
      <c r="E891" t="s">
        <v>3605</v>
      </c>
      <c r="F891" t="s">
        <v>1024</v>
      </c>
    </row>
    <row r="892" spans="2:6" hidden="1" x14ac:dyDescent="0.3">
      <c r="B892">
        <v>127408</v>
      </c>
      <c r="C892" t="s">
        <v>3606</v>
      </c>
      <c r="D892" t="s">
        <v>3607</v>
      </c>
      <c r="E892" t="s">
        <v>3608</v>
      </c>
      <c r="F892" t="s">
        <v>1024</v>
      </c>
    </row>
    <row r="893" spans="2:6" hidden="1" x14ac:dyDescent="0.3">
      <c r="B893">
        <v>127409</v>
      </c>
      <c r="C893" t="s">
        <v>3609</v>
      </c>
      <c r="D893" t="s">
        <v>3610</v>
      </c>
      <c r="E893" t="s">
        <v>3611</v>
      </c>
      <c r="F893" t="s">
        <v>1024</v>
      </c>
    </row>
    <row r="894" spans="2:6" hidden="1" x14ac:dyDescent="0.3">
      <c r="B894">
        <v>127562</v>
      </c>
      <c r="C894" t="s">
        <v>3612</v>
      </c>
      <c r="D894" t="s">
        <v>3613</v>
      </c>
      <c r="E894" t="s">
        <v>3614</v>
      </c>
      <c r="F894" t="s">
        <v>1024</v>
      </c>
    </row>
    <row r="895" spans="2:6" hidden="1" x14ac:dyDescent="0.3">
      <c r="B895">
        <v>127590</v>
      </c>
      <c r="C895" t="s">
        <v>3615</v>
      </c>
      <c r="D895" t="s">
        <v>3616</v>
      </c>
      <c r="E895" t="s">
        <v>3617</v>
      </c>
      <c r="F895" t="s">
        <v>1024</v>
      </c>
    </row>
    <row r="896" spans="2:6" hidden="1" x14ac:dyDescent="0.3">
      <c r="B896">
        <v>127604</v>
      </c>
      <c r="C896" t="s">
        <v>3618</v>
      </c>
      <c r="D896" t="s">
        <v>3619</v>
      </c>
      <c r="E896" t="s">
        <v>3620</v>
      </c>
      <c r="F896" t="s">
        <v>1024</v>
      </c>
    </row>
    <row r="897" spans="2:6" hidden="1" x14ac:dyDescent="0.3">
      <c r="B897">
        <v>127670</v>
      </c>
      <c r="C897" t="s">
        <v>3621</v>
      </c>
      <c r="D897" t="s">
        <v>3622</v>
      </c>
      <c r="E897" t="s">
        <v>3623</v>
      </c>
      <c r="F897" t="s">
        <v>1024</v>
      </c>
    </row>
    <row r="898" spans="2:6" hidden="1" x14ac:dyDescent="0.3">
      <c r="B898">
        <v>127857</v>
      </c>
      <c r="C898" t="s">
        <v>3624</v>
      </c>
      <c r="D898" t="s">
        <v>3625</v>
      </c>
      <c r="E898" t="s">
        <v>3626</v>
      </c>
      <c r="F898" t="s">
        <v>1024</v>
      </c>
    </row>
    <row r="899" spans="2:6" hidden="1" x14ac:dyDescent="0.3">
      <c r="B899">
        <v>127858</v>
      </c>
      <c r="C899" t="s">
        <v>3627</v>
      </c>
      <c r="D899" t="s">
        <v>3628</v>
      </c>
      <c r="E899" t="s">
        <v>3629</v>
      </c>
      <c r="F899" t="s">
        <v>1024</v>
      </c>
    </row>
    <row r="900" spans="2:6" hidden="1" x14ac:dyDescent="0.3">
      <c r="B900">
        <v>127900</v>
      </c>
      <c r="C900" t="s">
        <v>3630</v>
      </c>
      <c r="D900" t="s">
        <v>3631</v>
      </c>
      <c r="E900" t="s">
        <v>3632</v>
      </c>
      <c r="F900" t="s">
        <v>1024</v>
      </c>
    </row>
    <row r="901" spans="2:6" hidden="1" x14ac:dyDescent="0.3">
      <c r="B901">
        <v>127938</v>
      </c>
      <c r="C901" t="s">
        <v>3633</v>
      </c>
      <c r="D901" t="s">
        <v>3634</v>
      </c>
      <c r="E901" t="s">
        <v>3635</v>
      </c>
      <c r="F901" t="s">
        <v>1024</v>
      </c>
    </row>
    <row r="902" spans="2:6" hidden="1" x14ac:dyDescent="0.3">
      <c r="B902">
        <v>127964</v>
      </c>
      <c r="C902" t="s">
        <v>3636</v>
      </c>
      <c r="D902" t="s">
        <v>3637</v>
      </c>
      <c r="E902" t="s">
        <v>3638</v>
      </c>
      <c r="F902" t="s">
        <v>1024</v>
      </c>
    </row>
    <row r="903" spans="2:6" hidden="1" x14ac:dyDescent="0.3">
      <c r="B903">
        <v>127971</v>
      </c>
      <c r="C903" t="s">
        <v>3639</v>
      </c>
      <c r="D903" t="s">
        <v>3640</v>
      </c>
      <c r="E903" t="s">
        <v>3641</v>
      </c>
      <c r="F903" t="s">
        <v>1024</v>
      </c>
    </row>
    <row r="904" spans="2:6" hidden="1" x14ac:dyDescent="0.3">
      <c r="B904">
        <v>128002</v>
      </c>
      <c r="C904" t="s">
        <v>3642</v>
      </c>
      <c r="D904" t="s">
        <v>3643</v>
      </c>
      <c r="E904" t="s">
        <v>3644</v>
      </c>
      <c r="F904" t="s">
        <v>1024</v>
      </c>
    </row>
    <row r="905" spans="2:6" hidden="1" x14ac:dyDescent="0.3">
      <c r="B905">
        <v>128227</v>
      </c>
      <c r="C905" t="s">
        <v>3645</v>
      </c>
      <c r="D905" t="s">
        <v>3646</v>
      </c>
      <c r="E905" t="s">
        <v>3647</v>
      </c>
      <c r="F905" t="s">
        <v>1024</v>
      </c>
    </row>
    <row r="906" spans="2:6" hidden="1" x14ac:dyDescent="0.3">
      <c r="B906">
        <v>128339</v>
      </c>
      <c r="C906" t="s">
        <v>3648</v>
      </c>
      <c r="D906" t="s">
        <v>3649</v>
      </c>
      <c r="E906" t="s">
        <v>3650</v>
      </c>
      <c r="F906" t="s">
        <v>1024</v>
      </c>
    </row>
    <row r="907" spans="2:6" hidden="1" x14ac:dyDescent="0.3">
      <c r="B907">
        <v>128479</v>
      </c>
      <c r="C907" t="s">
        <v>3651</v>
      </c>
      <c r="D907" t="s">
        <v>3652</v>
      </c>
      <c r="E907" t="s">
        <v>3653</v>
      </c>
      <c r="F907" t="s">
        <v>1024</v>
      </c>
    </row>
    <row r="908" spans="2:6" hidden="1" x14ac:dyDescent="0.3">
      <c r="B908">
        <v>128544</v>
      </c>
      <c r="C908" t="s">
        <v>3654</v>
      </c>
      <c r="D908" t="s">
        <v>3655</v>
      </c>
      <c r="E908" t="s">
        <v>3656</v>
      </c>
      <c r="F908" t="s">
        <v>1024</v>
      </c>
    </row>
    <row r="909" spans="2:6" hidden="1" x14ac:dyDescent="0.3">
      <c r="B909">
        <v>128647</v>
      </c>
      <c r="C909" t="s">
        <v>3657</v>
      </c>
      <c r="D909" t="s">
        <v>3658</v>
      </c>
      <c r="E909" t="s">
        <v>3659</v>
      </c>
      <c r="F909" t="s">
        <v>1024</v>
      </c>
    </row>
    <row r="910" spans="2:6" hidden="1" x14ac:dyDescent="0.3">
      <c r="B910">
        <v>128707</v>
      </c>
      <c r="C910" t="s">
        <v>3660</v>
      </c>
      <c r="D910" t="s">
        <v>3661</v>
      </c>
      <c r="E910" t="s">
        <v>3662</v>
      </c>
      <c r="F910" t="s">
        <v>1024</v>
      </c>
    </row>
    <row r="911" spans="2:6" hidden="1" x14ac:dyDescent="0.3">
      <c r="B911">
        <v>128734</v>
      </c>
      <c r="C911" t="s">
        <v>3663</v>
      </c>
      <c r="D911" t="s">
        <v>3664</v>
      </c>
      <c r="E911" t="s">
        <v>3665</v>
      </c>
      <c r="F911" t="s">
        <v>1024</v>
      </c>
    </row>
    <row r="912" spans="2:6" hidden="1" x14ac:dyDescent="0.3">
      <c r="B912">
        <v>128767</v>
      </c>
      <c r="C912" t="s">
        <v>3666</v>
      </c>
      <c r="D912" t="s">
        <v>3667</v>
      </c>
      <c r="E912" t="s">
        <v>3668</v>
      </c>
      <c r="F912" t="s">
        <v>1024</v>
      </c>
    </row>
    <row r="913" spans="2:6" hidden="1" x14ac:dyDescent="0.3">
      <c r="B913">
        <v>128788</v>
      </c>
      <c r="C913" t="s">
        <v>3669</v>
      </c>
      <c r="D913" t="s">
        <v>3670</v>
      </c>
      <c r="E913" t="s">
        <v>3671</v>
      </c>
      <c r="F913" t="s">
        <v>1024</v>
      </c>
    </row>
    <row r="914" spans="2:6" hidden="1" x14ac:dyDescent="0.3">
      <c r="B914">
        <v>128799</v>
      </c>
      <c r="C914" t="s">
        <v>3672</v>
      </c>
      <c r="D914" t="s">
        <v>3673</v>
      </c>
      <c r="E914" t="s">
        <v>3674</v>
      </c>
      <c r="F914" t="s">
        <v>1024</v>
      </c>
    </row>
    <row r="915" spans="2:6" hidden="1" x14ac:dyDescent="0.3">
      <c r="B915">
        <v>128957</v>
      </c>
      <c r="C915" t="s">
        <v>286</v>
      </c>
      <c r="D915" t="s">
        <v>287</v>
      </c>
      <c r="E915" t="s">
        <v>838</v>
      </c>
      <c r="F915" t="s">
        <v>1024</v>
      </c>
    </row>
    <row r="916" spans="2:6" hidden="1" x14ac:dyDescent="0.3">
      <c r="B916">
        <v>129004</v>
      </c>
      <c r="C916" t="s">
        <v>3675</v>
      </c>
      <c r="D916" t="s">
        <v>3676</v>
      </c>
      <c r="E916" t="s">
        <v>3677</v>
      </c>
      <c r="F916" t="s">
        <v>1024</v>
      </c>
    </row>
    <row r="917" spans="2:6" hidden="1" x14ac:dyDescent="0.3">
      <c r="B917">
        <v>129023</v>
      </c>
      <c r="C917" t="s">
        <v>3678</v>
      </c>
      <c r="D917" t="s">
        <v>3679</v>
      </c>
      <c r="E917" t="s">
        <v>2290</v>
      </c>
      <c r="F917" t="s">
        <v>1024</v>
      </c>
    </row>
    <row r="918" spans="2:6" hidden="1" x14ac:dyDescent="0.3">
      <c r="B918">
        <v>129077</v>
      </c>
      <c r="C918" t="s">
        <v>3680</v>
      </c>
      <c r="D918" t="s">
        <v>3681</v>
      </c>
      <c r="E918" t="s">
        <v>3682</v>
      </c>
      <c r="F918" t="s">
        <v>1024</v>
      </c>
    </row>
    <row r="919" spans="2:6" hidden="1" x14ac:dyDescent="0.3">
      <c r="B919">
        <v>129083</v>
      </c>
      <c r="C919" t="s">
        <v>3683</v>
      </c>
      <c r="D919" t="s">
        <v>3684</v>
      </c>
      <c r="E919" t="s">
        <v>3685</v>
      </c>
      <c r="F919" t="s">
        <v>1024</v>
      </c>
    </row>
    <row r="920" spans="2:6" hidden="1" x14ac:dyDescent="0.3">
      <c r="B920">
        <v>129114</v>
      </c>
      <c r="C920" t="s">
        <v>3686</v>
      </c>
      <c r="D920" t="s">
        <v>3687</v>
      </c>
      <c r="E920" t="s">
        <v>3688</v>
      </c>
      <c r="F920" t="s">
        <v>1024</v>
      </c>
    </row>
    <row r="921" spans="2:6" hidden="1" x14ac:dyDescent="0.3">
      <c r="B921">
        <v>129121</v>
      </c>
      <c r="C921" t="s">
        <v>3689</v>
      </c>
      <c r="D921" t="s">
        <v>3690</v>
      </c>
      <c r="E921" t="s">
        <v>3691</v>
      </c>
      <c r="F921" t="s">
        <v>1024</v>
      </c>
    </row>
    <row r="922" spans="2:6" hidden="1" x14ac:dyDescent="0.3">
      <c r="B922">
        <v>129135</v>
      </c>
      <c r="C922" t="s">
        <v>3692</v>
      </c>
      <c r="D922" t="s">
        <v>3693</v>
      </c>
      <c r="E922" t="s">
        <v>3694</v>
      </c>
      <c r="F922" t="s">
        <v>1024</v>
      </c>
    </row>
    <row r="923" spans="2:6" hidden="1" x14ac:dyDescent="0.3">
      <c r="B923">
        <v>129148</v>
      </c>
      <c r="C923" t="s">
        <v>3695</v>
      </c>
      <c r="D923" t="s">
        <v>3696</v>
      </c>
      <c r="E923" t="s">
        <v>3697</v>
      </c>
      <c r="F923" t="s">
        <v>1024</v>
      </c>
    </row>
    <row r="924" spans="2:6" hidden="1" x14ac:dyDescent="0.3">
      <c r="B924">
        <v>129258</v>
      </c>
      <c r="C924" t="s">
        <v>3698</v>
      </c>
      <c r="D924" t="s">
        <v>3699</v>
      </c>
      <c r="E924" t="s">
        <v>3700</v>
      </c>
      <c r="F924" t="s">
        <v>1024</v>
      </c>
    </row>
    <row r="925" spans="2:6" hidden="1" x14ac:dyDescent="0.3">
      <c r="B925">
        <v>129443</v>
      </c>
      <c r="C925" t="s">
        <v>3701</v>
      </c>
      <c r="D925" t="s">
        <v>3702</v>
      </c>
      <c r="E925" t="s">
        <v>3703</v>
      </c>
      <c r="F925" t="s">
        <v>1024</v>
      </c>
    </row>
    <row r="926" spans="2:6" hidden="1" x14ac:dyDescent="0.3">
      <c r="B926">
        <v>129716</v>
      </c>
      <c r="C926" t="s">
        <v>3704</v>
      </c>
      <c r="D926" t="s">
        <v>3705</v>
      </c>
      <c r="E926" t="s">
        <v>3706</v>
      </c>
      <c r="F926" t="s">
        <v>1024</v>
      </c>
    </row>
    <row r="927" spans="2:6" hidden="1" x14ac:dyDescent="0.3">
      <c r="B927">
        <v>129786</v>
      </c>
      <c r="C927" t="s">
        <v>3707</v>
      </c>
      <c r="D927" t="s">
        <v>3708</v>
      </c>
      <c r="E927" t="s">
        <v>3709</v>
      </c>
      <c r="F927" t="s">
        <v>1024</v>
      </c>
    </row>
    <row r="928" spans="2:6" hidden="1" x14ac:dyDescent="0.3">
      <c r="B928">
        <v>129838</v>
      </c>
      <c r="C928" t="s">
        <v>3710</v>
      </c>
      <c r="D928" t="s">
        <v>3711</v>
      </c>
      <c r="E928" t="s">
        <v>3712</v>
      </c>
      <c r="F928" t="s">
        <v>1024</v>
      </c>
    </row>
    <row r="929" spans="2:6" hidden="1" x14ac:dyDescent="0.3">
      <c r="B929">
        <v>129863</v>
      </c>
      <c r="C929" t="s">
        <v>3713</v>
      </c>
      <c r="D929" t="s">
        <v>3714</v>
      </c>
      <c r="E929" t="s">
        <v>3715</v>
      </c>
      <c r="F929" t="s">
        <v>1024</v>
      </c>
    </row>
    <row r="930" spans="2:6" hidden="1" x14ac:dyDescent="0.3">
      <c r="B930">
        <v>129882</v>
      </c>
      <c r="C930" t="s">
        <v>3716</v>
      </c>
      <c r="D930" t="s">
        <v>3717</v>
      </c>
      <c r="E930" t="s">
        <v>3718</v>
      </c>
      <c r="F930" t="s">
        <v>1024</v>
      </c>
    </row>
    <row r="931" spans="2:6" hidden="1" x14ac:dyDescent="0.3">
      <c r="B931">
        <v>129915</v>
      </c>
      <c r="C931" t="s">
        <v>3719</v>
      </c>
      <c r="D931" t="s">
        <v>3720</v>
      </c>
      <c r="E931" t="s">
        <v>3721</v>
      </c>
      <c r="F931" t="s">
        <v>1024</v>
      </c>
    </row>
    <row r="932" spans="2:6" hidden="1" x14ac:dyDescent="0.3">
      <c r="B932">
        <v>129917</v>
      </c>
      <c r="C932" t="s">
        <v>3722</v>
      </c>
      <c r="D932" t="s">
        <v>3723</v>
      </c>
      <c r="E932" t="s">
        <v>3724</v>
      </c>
      <c r="F932" t="s">
        <v>1024</v>
      </c>
    </row>
    <row r="933" spans="2:6" hidden="1" x14ac:dyDescent="0.3">
      <c r="B933">
        <v>130022</v>
      </c>
      <c r="C933" t="s">
        <v>3725</v>
      </c>
      <c r="D933" t="s">
        <v>3726</v>
      </c>
      <c r="E933" t="s">
        <v>3414</v>
      </c>
      <c r="F933" t="s">
        <v>1024</v>
      </c>
    </row>
    <row r="934" spans="2:6" hidden="1" x14ac:dyDescent="0.3">
      <c r="B934">
        <v>130032</v>
      </c>
      <c r="C934" t="s">
        <v>3727</v>
      </c>
      <c r="D934" t="s">
        <v>3728</v>
      </c>
      <c r="E934" t="s">
        <v>3729</v>
      </c>
      <c r="F934" t="s">
        <v>1024</v>
      </c>
    </row>
    <row r="935" spans="2:6" hidden="1" x14ac:dyDescent="0.3">
      <c r="B935">
        <v>130065</v>
      </c>
      <c r="C935" t="s">
        <v>3730</v>
      </c>
      <c r="D935" t="s">
        <v>3731</v>
      </c>
      <c r="E935" t="s">
        <v>3732</v>
      </c>
      <c r="F935" t="s">
        <v>1024</v>
      </c>
    </row>
    <row r="936" spans="2:6" hidden="1" x14ac:dyDescent="0.3">
      <c r="B936">
        <v>130208</v>
      </c>
      <c r="C936" t="s">
        <v>3733</v>
      </c>
      <c r="D936" t="s">
        <v>3734</v>
      </c>
      <c r="E936" t="s">
        <v>3735</v>
      </c>
      <c r="F936" t="s">
        <v>1024</v>
      </c>
    </row>
    <row r="937" spans="2:6" hidden="1" x14ac:dyDescent="0.3">
      <c r="B937">
        <v>130210</v>
      </c>
      <c r="C937" t="s">
        <v>3736</v>
      </c>
      <c r="D937" t="s">
        <v>3737</v>
      </c>
      <c r="E937" t="s">
        <v>3738</v>
      </c>
      <c r="F937" t="s">
        <v>1024</v>
      </c>
    </row>
    <row r="938" spans="2:6" hidden="1" x14ac:dyDescent="0.3">
      <c r="B938">
        <v>130212</v>
      </c>
      <c r="C938" t="s">
        <v>3739</v>
      </c>
      <c r="D938" t="s">
        <v>3740</v>
      </c>
      <c r="E938" t="s">
        <v>3741</v>
      </c>
      <c r="F938" t="s">
        <v>1024</v>
      </c>
    </row>
    <row r="939" spans="2:6" hidden="1" x14ac:dyDescent="0.3">
      <c r="B939">
        <v>130331</v>
      </c>
      <c r="C939" t="s">
        <v>3742</v>
      </c>
      <c r="D939" t="s">
        <v>3743</v>
      </c>
      <c r="E939" t="s">
        <v>3744</v>
      </c>
      <c r="F939" t="s">
        <v>1024</v>
      </c>
    </row>
    <row r="940" spans="2:6" hidden="1" x14ac:dyDescent="0.3">
      <c r="B940">
        <v>130433</v>
      </c>
      <c r="C940" t="s">
        <v>3745</v>
      </c>
      <c r="D940" t="s">
        <v>3746</v>
      </c>
      <c r="E940" t="s">
        <v>3747</v>
      </c>
      <c r="F940" t="s">
        <v>1024</v>
      </c>
    </row>
    <row r="941" spans="2:6" hidden="1" x14ac:dyDescent="0.3">
      <c r="B941">
        <v>130505</v>
      </c>
      <c r="C941" t="s">
        <v>3748</v>
      </c>
      <c r="D941" t="s">
        <v>3749</v>
      </c>
      <c r="E941" t="s">
        <v>3750</v>
      </c>
      <c r="F941" t="s">
        <v>1024</v>
      </c>
    </row>
    <row r="942" spans="2:6" hidden="1" x14ac:dyDescent="0.3">
      <c r="B942">
        <v>130516</v>
      </c>
      <c r="C942" t="s">
        <v>2538</v>
      </c>
      <c r="D942" t="s">
        <v>2539</v>
      </c>
      <c r="E942" t="s">
        <v>3751</v>
      </c>
      <c r="F942" t="s">
        <v>1024</v>
      </c>
    </row>
    <row r="943" spans="2:6" hidden="1" x14ac:dyDescent="0.3">
      <c r="B943">
        <v>130651</v>
      </c>
      <c r="C943" t="s">
        <v>3752</v>
      </c>
      <c r="D943" t="s">
        <v>3753</v>
      </c>
      <c r="E943" t="s">
        <v>3754</v>
      </c>
      <c r="F943" t="s">
        <v>1024</v>
      </c>
    </row>
    <row r="944" spans="2:6" hidden="1" x14ac:dyDescent="0.3">
      <c r="B944">
        <v>130692</v>
      </c>
      <c r="C944" t="s">
        <v>3755</v>
      </c>
      <c r="D944" t="s">
        <v>3756</v>
      </c>
      <c r="E944" t="s">
        <v>2611</v>
      </c>
      <c r="F944" t="s">
        <v>1024</v>
      </c>
    </row>
    <row r="945" spans="2:6" hidden="1" x14ac:dyDescent="0.3">
      <c r="B945">
        <v>130707</v>
      </c>
      <c r="C945" t="s">
        <v>3757</v>
      </c>
      <c r="D945" t="s">
        <v>3758</v>
      </c>
      <c r="E945" t="s">
        <v>3759</v>
      </c>
      <c r="F945" t="s">
        <v>1024</v>
      </c>
    </row>
    <row r="946" spans="2:6" hidden="1" x14ac:dyDescent="0.3">
      <c r="B946">
        <v>130796</v>
      </c>
      <c r="C946" t="s">
        <v>3760</v>
      </c>
      <c r="D946" t="s">
        <v>3761</v>
      </c>
      <c r="E946" t="s">
        <v>3762</v>
      </c>
      <c r="F946" t="s">
        <v>1024</v>
      </c>
    </row>
    <row r="947" spans="2:6" hidden="1" x14ac:dyDescent="0.3">
      <c r="B947">
        <v>130833</v>
      </c>
      <c r="C947" t="s">
        <v>3763</v>
      </c>
      <c r="D947" t="s">
        <v>3764</v>
      </c>
      <c r="E947" t="s">
        <v>3765</v>
      </c>
      <c r="F947" t="s">
        <v>1024</v>
      </c>
    </row>
    <row r="948" spans="2:6" hidden="1" x14ac:dyDescent="0.3">
      <c r="B948">
        <v>130840</v>
      </c>
      <c r="C948" t="s">
        <v>3766</v>
      </c>
      <c r="D948" t="s">
        <v>3767</v>
      </c>
      <c r="E948" t="s">
        <v>3768</v>
      </c>
      <c r="F948" t="s">
        <v>1024</v>
      </c>
    </row>
    <row r="949" spans="2:6" hidden="1" x14ac:dyDescent="0.3">
      <c r="B949">
        <v>130848</v>
      </c>
      <c r="C949" t="s">
        <v>3769</v>
      </c>
      <c r="D949" t="s">
        <v>3770</v>
      </c>
      <c r="E949" t="s">
        <v>3771</v>
      </c>
      <c r="F949" t="s">
        <v>1024</v>
      </c>
    </row>
    <row r="950" spans="2:6" hidden="1" x14ac:dyDescent="0.3">
      <c r="B950">
        <v>130881</v>
      </c>
      <c r="C950" t="s">
        <v>3772</v>
      </c>
      <c r="D950" t="s">
        <v>3773</v>
      </c>
      <c r="E950" t="s">
        <v>3774</v>
      </c>
      <c r="F950" t="s">
        <v>1024</v>
      </c>
    </row>
    <row r="951" spans="2:6" hidden="1" x14ac:dyDescent="0.3">
      <c r="B951">
        <v>130964</v>
      </c>
      <c r="C951" t="s">
        <v>3775</v>
      </c>
      <c r="D951" t="s">
        <v>3776</v>
      </c>
      <c r="E951" t="s">
        <v>66</v>
      </c>
      <c r="F951" t="s">
        <v>1024</v>
      </c>
    </row>
    <row r="952" spans="2:6" hidden="1" x14ac:dyDescent="0.3">
      <c r="B952">
        <v>130981</v>
      </c>
      <c r="C952" t="s">
        <v>3777</v>
      </c>
      <c r="D952" t="s">
        <v>3778</v>
      </c>
      <c r="E952" t="s">
        <v>3779</v>
      </c>
      <c r="F952" t="s">
        <v>1024</v>
      </c>
    </row>
    <row r="953" spans="2:6" hidden="1" x14ac:dyDescent="0.3">
      <c r="B953">
        <v>131015</v>
      </c>
      <c r="C953" t="s">
        <v>3780</v>
      </c>
      <c r="D953" t="s">
        <v>3781</v>
      </c>
      <c r="E953" t="s">
        <v>1888</v>
      </c>
      <c r="F953" t="s">
        <v>1024</v>
      </c>
    </row>
    <row r="954" spans="2:6" hidden="1" x14ac:dyDescent="0.3">
      <c r="B954">
        <v>131020</v>
      </c>
      <c r="C954" t="s">
        <v>3782</v>
      </c>
      <c r="D954" t="s">
        <v>3783</v>
      </c>
      <c r="E954" t="s">
        <v>3784</v>
      </c>
      <c r="F954" t="s">
        <v>1024</v>
      </c>
    </row>
    <row r="955" spans="2:6" hidden="1" x14ac:dyDescent="0.3">
      <c r="B955">
        <v>131066</v>
      </c>
      <c r="C955" t="s">
        <v>3785</v>
      </c>
      <c r="D955" t="s">
        <v>3786</v>
      </c>
      <c r="E955" t="s">
        <v>3787</v>
      </c>
      <c r="F955" t="s">
        <v>1024</v>
      </c>
    </row>
    <row r="956" spans="2:6" hidden="1" x14ac:dyDescent="0.3">
      <c r="B956">
        <v>131159</v>
      </c>
      <c r="C956" t="s">
        <v>3788</v>
      </c>
      <c r="D956" t="s">
        <v>3789</v>
      </c>
      <c r="E956" t="s">
        <v>3790</v>
      </c>
      <c r="F956" t="s">
        <v>1024</v>
      </c>
    </row>
    <row r="957" spans="2:6" hidden="1" x14ac:dyDescent="0.3">
      <c r="B957">
        <v>131239</v>
      </c>
      <c r="C957" t="s">
        <v>3791</v>
      </c>
      <c r="D957" t="s">
        <v>3792</v>
      </c>
      <c r="E957" t="s">
        <v>3793</v>
      </c>
      <c r="F957" t="s">
        <v>1024</v>
      </c>
    </row>
    <row r="958" spans="2:6" hidden="1" x14ac:dyDescent="0.3">
      <c r="B958">
        <v>131260</v>
      </c>
      <c r="C958" t="s">
        <v>3794</v>
      </c>
      <c r="D958" t="s">
        <v>3795</v>
      </c>
      <c r="E958" t="s">
        <v>3796</v>
      </c>
      <c r="F958" t="s">
        <v>1024</v>
      </c>
    </row>
    <row r="959" spans="2:6" hidden="1" x14ac:dyDescent="0.3">
      <c r="B959">
        <v>131371</v>
      </c>
      <c r="C959" t="s">
        <v>3797</v>
      </c>
      <c r="D959" t="s">
        <v>3798</v>
      </c>
      <c r="E959" t="s">
        <v>3799</v>
      </c>
      <c r="F959" t="s">
        <v>1024</v>
      </c>
    </row>
    <row r="960" spans="2:6" hidden="1" x14ac:dyDescent="0.3">
      <c r="B960">
        <v>131416</v>
      </c>
      <c r="C960" t="s">
        <v>3800</v>
      </c>
      <c r="D960" t="s">
        <v>3801</v>
      </c>
      <c r="E960" t="s">
        <v>3802</v>
      </c>
      <c r="F960" t="s">
        <v>1024</v>
      </c>
    </row>
    <row r="961" spans="2:6" hidden="1" x14ac:dyDescent="0.3">
      <c r="B961">
        <v>131591</v>
      </c>
      <c r="C961" t="s">
        <v>3803</v>
      </c>
      <c r="D961" t="s">
        <v>3804</v>
      </c>
      <c r="E961" t="s">
        <v>3805</v>
      </c>
      <c r="F961" t="s">
        <v>1024</v>
      </c>
    </row>
    <row r="962" spans="2:6" hidden="1" x14ac:dyDescent="0.3">
      <c r="B962">
        <v>131652</v>
      </c>
      <c r="C962" t="s">
        <v>3806</v>
      </c>
      <c r="D962" t="s">
        <v>3807</v>
      </c>
      <c r="E962" t="s">
        <v>3808</v>
      </c>
      <c r="F962" t="s">
        <v>1024</v>
      </c>
    </row>
    <row r="963" spans="2:6" hidden="1" x14ac:dyDescent="0.3">
      <c r="B963">
        <v>131669</v>
      </c>
      <c r="C963" t="s">
        <v>1100</v>
      </c>
      <c r="D963" t="s">
        <v>1101</v>
      </c>
      <c r="E963" t="s">
        <v>3809</v>
      </c>
      <c r="F963" t="s">
        <v>1024</v>
      </c>
    </row>
    <row r="964" spans="2:6" hidden="1" x14ac:dyDescent="0.3">
      <c r="B964">
        <v>131755</v>
      </c>
      <c r="C964" t="s">
        <v>3810</v>
      </c>
      <c r="D964" t="s">
        <v>3811</v>
      </c>
      <c r="E964" t="s">
        <v>3812</v>
      </c>
      <c r="F964" t="s">
        <v>1024</v>
      </c>
    </row>
    <row r="965" spans="2:6" hidden="1" x14ac:dyDescent="0.3">
      <c r="B965">
        <v>131819</v>
      </c>
      <c r="C965" t="s">
        <v>3813</v>
      </c>
      <c r="D965" t="s">
        <v>3814</v>
      </c>
      <c r="E965" t="s">
        <v>3815</v>
      </c>
      <c r="F965" t="s">
        <v>1024</v>
      </c>
    </row>
    <row r="966" spans="2:6" hidden="1" x14ac:dyDescent="0.3">
      <c r="B966">
        <v>131836</v>
      </c>
      <c r="C966" t="s">
        <v>3816</v>
      </c>
      <c r="D966" t="s">
        <v>3817</v>
      </c>
      <c r="E966" t="s">
        <v>3818</v>
      </c>
      <c r="F966" t="s">
        <v>1024</v>
      </c>
    </row>
    <row r="967" spans="2:6" hidden="1" x14ac:dyDescent="0.3">
      <c r="B967">
        <v>131946</v>
      </c>
      <c r="C967" t="s">
        <v>3819</v>
      </c>
      <c r="D967" t="s">
        <v>3820</v>
      </c>
      <c r="E967" t="s">
        <v>3821</v>
      </c>
      <c r="F967" t="s">
        <v>1024</v>
      </c>
    </row>
    <row r="968" spans="2:6" hidden="1" x14ac:dyDescent="0.3">
      <c r="B968">
        <v>131951</v>
      </c>
      <c r="C968" t="s">
        <v>3822</v>
      </c>
      <c r="D968" t="s">
        <v>3823</v>
      </c>
      <c r="E968" t="s">
        <v>3824</v>
      </c>
      <c r="F968" t="s">
        <v>1024</v>
      </c>
    </row>
    <row r="969" spans="2:6" hidden="1" x14ac:dyDescent="0.3">
      <c r="B969">
        <v>131954</v>
      </c>
      <c r="C969" t="s">
        <v>3825</v>
      </c>
      <c r="D969" t="s">
        <v>3826</v>
      </c>
      <c r="E969" t="s">
        <v>3827</v>
      </c>
      <c r="F969" t="s">
        <v>1024</v>
      </c>
    </row>
    <row r="970" spans="2:6" hidden="1" x14ac:dyDescent="0.3">
      <c r="B970">
        <v>132032</v>
      </c>
      <c r="C970" t="s">
        <v>3828</v>
      </c>
      <c r="D970" t="s">
        <v>3829</v>
      </c>
      <c r="E970" t="s">
        <v>3830</v>
      </c>
      <c r="F970" t="s">
        <v>1024</v>
      </c>
    </row>
    <row r="971" spans="2:6" hidden="1" x14ac:dyDescent="0.3">
      <c r="B971">
        <v>132036</v>
      </c>
      <c r="C971" t="s">
        <v>3831</v>
      </c>
      <c r="D971" t="s">
        <v>3832</v>
      </c>
      <c r="E971" t="s">
        <v>3833</v>
      </c>
      <c r="F971" t="s">
        <v>1024</v>
      </c>
    </row>
    <row r="972" spans="2:6" hidden="1" x14ac:dyDescent="0.3">
      <c r="B972">
        <v>132091</v>
      </c>
      <c r="C972" t="s">
        <v>3834</v>
      </c>
      <c r="D972" t="s">
        <v>3835</v>
      </c>
      <c r="E972" t="s">
        <v>3836</v>
      </c>
      <c r="F972" t="s">
        <v>1024</v>
      </c>
    </row>
    <row r="973" spans="2:6" hidden="1" x14ac:dyDescent="0.3">
      <c r="B973">
        <v>132131</v>
      </c>
      <c r="C973" t="s">
        <v>3837</v>
      </c>
      <c r="D973" t="s">
        <v>3838</v>
      </c>
      <c r="E973" t="s">
        <v>3839</v>
      </c>
      <c r="F973" t="s">
        <v>1024</v>
      </c>
    </row>
    <row r="974" spans="2:6" hidden="1" x14ac:dyDescent="0.3">
      <c r="B974">
        <v>132141</v>
      </c>
      <c r="C974" t="s">
        <v>3840</v>
      </c>
      <c r="D974" t="s">
        <v>3841</v>
      </c>
      <c r="E974" t="s">
        <v>3842</v>
      </c>
      <c r="F974" t="s">
        <v>1024</v>
      </c>
    </row>
    <row r="975" spans="2:6" hidden="1" x14ac:dyDescent="0.3">
      <c r="B975">
        <v>132160</v>
      </c>
      <c r="C975" t="s">
        <v>3843</v>
      </c>
      <c r="D975" t="s">
        <v>3844</v>
      </c>
      <c r="E975" t="s">
        <v>3845</v>
      </c>
      <c r="F975" t="s">
        <v>1024</v>
      </c>
    </row>
    <row r="976" spans="2:6" hidden="1" x14ac:dyDescent="0.3">
      <c r="B976">
        <v>132258</v>
      </c>
      <c r="C976" t="s">
        <v>3846</v>
      </c>
      <c r="D976" t="s">
        <v>3847</v>
      </c>
      <c r="E976" t="s">
        <v>3848</v>
      </c>
      <c r="F976" t="s">
        <v>1024</v>
      </c>
    </row>
    <row r="977" spans="2:6" hidden="1" x14ac:dyDescent="0.3">
      <c r="B977">
        <v>132289</v>
      </c>
      <c r="C977" t="s">
        <v>3849</v>
      </c>
      <c r="D977" t="s">
        <v>3850</v>
      </c>
      <c r="E977" t="s">
        <v>3851</v>
      </c>
      <c r="F977" t="s">
        <v>1024</v>
      </c>
    </row>
    <row r="978" spans="2:6" hidden="1" x14ac:dyDescent="0.3">
      <c r="B978">
        <v>132299</v>
      </c>
      <c r="C978" t="s">
        <v>3852</v>
      </c>
      <c r="D978" t="s">
        <v>3853</v>
      </c>
      <c r="E978" t="s">
        <v>2596</v>
      </c>
      <c r="F978" t="s">
        <v>1024</v>
      </c>
    </row>
    <row r="979" spans="2:6" hidden="1" x14ac:dyDescent="0.3">
      <c r="B979">
        <v>132315</v>
      </c>
      <c r="C979" t="s">
        <v>3854</v>
      </c>
      <c r="D979" t="s">
        <v>3855</v>
      </c>
      <c r="E979" t="s">
        <v>3856</v>
      </c>
      <c r="F979" t="s">
        <v>1024</v>
      </c>
    </row>
    <row r="980" spans="2:6" hidden="1" x14ac:dyDescent="0.3">
      <c r="B980">
        <v>132326</v>
      </c>
      <c r="C980" t="s">
        <v>3857</v>
      </c>
      <c r="D980" t="s">
        <v>3858</v>
      </c>
      <c r="E980" t="s">
        <v>3859</v>
      </c>
      <c r="F980" t="s">
        <v>1024</v>
      </c>
    </row>
    <row r="981" spans="2:6" hidden="1" x14ac:dyDescent="0.3">
      <c r="B981">
        <v>132354</v>
      </c>
      <c r="C981" t="s">
        <v>3860</v>
      </c>
      <c r="D981" t="s">
        <v>3861</v>
      </c>
      <c r="E981" t="s">
        <v>3862</v>
      </c>
      <c r="F981" t="s">
        <v>1024</v>
      </c>
    </row>
    <row r="982" spans="2:6" hidden="1" x14ac:dyDescent="0.3">
      <c r="B982">
        <v>132374</v>
      </c>
      <c r="C982" t="s">
        <v>3863</v>
      </c>
      <c r="D982" t="s">
        <v>3864</v>
      </c>
      <c r="E982" t="s">
        <v>3865</v>
      </c>
      <c r="F982" t="s">
        <v>1024</v>
      </c>
    </row>
    <row r="983" spans="2:6" hidden="1" x14ac:dyDescent="0.3">
      <c r="B983">
        <v>132393</v>
      </c>
      <c r="C983" t="s">
        <v>3866</v>
      </c>
      <c r="D983" t="s">
        <v>3867</v>
      </c>
      <c r="E983" t="s">
        <v>3868</v>
      </c>
      <c r="F983" t="s">
        <v>1024</v>
      </c>
    </row>
    <row r="984" spans="2:6" hidden="1" x14ac:dyDescent="0.3">
      <c r="B984">
        <v>132443</v>
      </c>
      <c r="C984" t="s">
        <v>3869</v>
      </c>
      <c r="D984" t="s">
        <v>3870</v>
      </c>
      <c r="E984" t="s">
        <v>3871</v>
      </c>
      <c r="F984" t="s">
        <v>1024</v>
      </c>
    </row>
    <row r="985" spans="2:6" hidden="1" x14ac:dyDescent="0.3">
      <c r="B985">
        <v>132506</v>
      </c>
      <c r="C985" t="s">
        <v>3872</v>
      </c>
      <c r="D985" t="s">
        <v>3873</v>
      </c>
      <c r="E985" t="s">
        <v>3874</v>
      </c>
      <c r="F985" t="s">
        <v>1024</v>
      </c>
    </row>
    <row r="986" spans="2:6" hidden="1" x14ac:dyDescent="0.3">
      <c r="B986">
        <v>132531</v>
      </c>
      <c r="C986" t="s">
        <v>3875</v>
      </c>
      <c r="D986" t="s">
        <v>3876</v>
      </c>
      <c r="E986" t="s">
        <v>3877</v>
      </c>
      <c r="F986" t="s">
        <v>1024</v>
      </c>
    </row>
    <row r="987" spans="2:6" hidden="1" x14ac:dyDescent="0.3">
      <c r="B987">
        <v>132571</v>
      </c>
      <c r="C987" t="s">
        <v>3878</v>
      </c>
      <c r="D987" t="s">
        <v>3879</v>
      </c>
      <c r="E987" t="s">
        <v>3880</v>
      </c>
      <c r="F987" t="s">
        <v>1024</v>
      </c>
    </row>
    <row r="988" spans="2:6" hidden="1" x14ac:dyDescent="0.3">
      <c r="B988">
        <v>132583</v>
      </c>
      <c r="C988" t="s">
        <v>3881</v>
      </c>
      <c r="D988" t="s">
        <v>3882</v>
      </c>
      <c r="E988" t="s">
        <v>3883</v>
      </c>
      <c r="F988" t="s">
        <v>1024</v>
      </c>
    </row>
    <row r="989" spans="2:6" hidden="1" x14ac:dyDescent="0.3">
      <c r="B989">
        <v>132608</v>
      </c>
      <c r="C989" t="s">
        <v>3884</v>
      </c>
      <c r="D989" t="s">
        <v>3885</v>
      </c>
      <c r="E989" t="s">
        <v>3886</v>
      </c>
      <c r="F989" t="s">
        <v>1024</v>
      </c>
    </row>
    <row r="990" spans="2:6" hidden="1" x14ac:dyDescent="0.3">
      <c r="B990">
        <v>132650</v>
      </c>
      <c r="C990" t="s">
        <v>3887</v>
      </c>
      <c r="D990" t="s">
        <v>3888</v>
      </c>
      <c r="E990" t="s">
        <v>3889</v>
      </c>
      <c r="F990" t="s">
        <v>1024</v>
      </c>
    </row>
    <row r="991" spans="2:6" hidden="1" x14ac:dyDescent="0.3">
      <c r="B991">
        <v>132684</v>
      </c>
      <c r="C991" t="s">
        <v>3890</v>
      </c>
      <c r="D991" t="s">
        <v>3891</v>
      </c>
      <c r="E991" t="s">
        <v>3892</v>
      </c>
      <c r="F991" t="s">
        <v>1024</v>
      </c>
    </row>
    <row r="992" spans="2:6" hidden="1" x14ac:dyDescent="0.3">
      <c r="B992">
        <v>132733</v>
      </c>
      <c r="C992" t="s">
        <v>3893</v>
      </c>
      <c r="D992" t="s">
        <v>3894</v>
      </c>
      <c r="E992" t="s">
        <v>3895</v>
      </c>
      <c r="F992" t="s">
        <v>1024</v>
      </c>
    </row>
    <row r="993" spans="2:6" hidden="1" x14ac:dyDescent="0.3">
      <c r="B993">
        <v>132740</v>
      </c>
      <c r="C993" t="s">
        <v>3896</v>
      </c>
      <c r="D993" t="s">
        <v>3897</v>
      </c>
      <c r="E993" t="s">
        <v>3898</v>
      </c>
      <c r="F993" t="s">
        <v>1024</v>
      </c>
    </row>
    <row r="994" spans="2:6" hidden="1" x14ac:dyDescent="0.3">
      <c r="B994">
        <v>132750</v>
      </c>
      <c r="C994" t="s">
        <v>3899</v>
      </c>
      <c r="D994" t="s">
        <v>3900</v>
      </c>
      <c r="E994" t="s">
        <v>3901</v>
      </c>
      <c r="F994" t="s">
        <v>1024</v>
      </c>
    </row>
    <row r="995" spans="2:6" hidden="1" x14ac:dyDescent="0.3">
      <c r="B995">
        <v>132821</v>
      </c>
      <c r="C995" t="s">
        <v>3902</v>
      </c>
      <c r="D995" t="s">
        <v>3903</v>
      </c>
      <c r="E995" t="s">
        <v>3904</v>
      </c>
      <c r="F995" t="s">
        <v>1024</v>
      </c>
    </row>
    <row r="996" spans="2:6" hidden="1" x14ac:dyDescent="0.3">
      <c r="B996">
        <v>132871</v>
      </c>
      <c r="C996" t="s">
        <v>3905</v>
      </c>
      <c r="D996" t="s">
        <v>3906</v>
      </c>
      <c r="E996" t="s">
        <v>3907</v>
      </c>
      <c r="F996" t="s">
        <v>1024</v>
      </c>
    </row>
    <row r="997" spans="2:6" hidden="1" x14ac:dyDescent="0.3">
      <c r="B997">
        <v>132932</v>
      </c>
      <c r="C997" t="s">
        <v>3908</v>
      </c>
      <c r="D997" t="s">
        <v>3909</v>
      </c>
      <c r="E997" t="s">
        <v>3910</v>
      </c>
      <c r="F997" t="s">
        <v>1024</v>
      </c>
    </row>
    <row r="998" spans="2:6" hidden="1" x14ac:dyDescent="0.3">
      <c r="B998">
        <v>132934</v>
      </c>
      <c r="C998" t="s">
        <v>3911</v>
      </c>
      <c r="D998" t="s">
        <v>3912</v>
      </c>
      <c r="E998" t="s">
        <v>3913</v>
      </c>
      <c r="F998" t="s">
        <v>1024</v>
      </c>
    </row>
    <row r="999" spans="2:6" hidden="1" x14ac:dyDescent="0.3">
      <c r="B999">
        <v>132936</v>
      </c>
      <c r="C999" t="s">
        <v>3914</v>
      </c>
      <c r="D999" t="s">
        <v>3915</v>
      </c>
      <c r="E999" t="s">
        <v>3916</v>
      </c>
      <c r="F999" t="s">
        <v>1024</v>
      </c>
    </row>
    <row r="1000" spans="2:6" hidden="1" x14ac:dyDescent="0.3">
      <c r="B1000">
        <v>132966</v>
      </c>
      <c r="C1000" t="s">
        <v>3917</v>
      </c>
      <c r="D1000" t="s">
        <v>3918</v>
      </c>
      <c r="E1000" t="s">
        <v>3919</v>
      </c>
      <c r="F1000" t="s">
        <v>1024</v>
      </c>
    </row>
    <row r="1001" spans="2:6" hidden="1" x14ac:dyDescent="0.3">
      <c r="B1001">
        <v>132967</v>
      </c>
      <c r="C1001" t="s">
        <v>3920</v>
      </c>
      <c r="D1001" t="s">
        <v>3921</v>
      </c>
      <c r="E1001" t="s">
        <v>3922</v>
      </c>
      <c r="F1001" t="s">
        <v>1024</v>
      </c>
    </row>
    <row r="1002" spans="2:6" hidden="1" x14ac:dyDescent="0.3">
      <c r="B1002">
        <v>133032</v>
      </c>
      <c r="C1002" t="s">
        <v>3923</v>
      </c>
      <c r="D1002" t="s">
        <v>3924</v>
      </c>
      <c r="E1002" t="s">
        <v>3925</v>
      </c>
      <c r="F1002" t="s">
        <v>1024</v>
      </c>
    </row>
    <row r="1003" spans="2:6" hidden="1" x14ac:dyDescent="0.3">
      <c r="B1003">
        <v>133042</v>
      </c>
      <c r="C1003" t="s">
        <v>3926</v>
      </c>
      <c r="D1003" t="s">
        <v>3927</v>
      </c>
      <c r="E1003" t="s">
        <v>3928</v>
      </c>
      <c r="F1003" t="s">
        <v>1024</v>
      </c>
    </row>
    <row r="1004" spans="2:6" hidden="1" x14ac:dyDescent="0.3">
      <c r="B1004">
        <v>133105</v>
      </c>
      <c r="C1004" t="s">
        <v>3929</v>
      </c>
      <c r="D1004" t="s">
        <v>3930</v>
      </c>
      <c r="E1004" t="s">
        <v>3931</v>
      </c>
      <c r="F1004" t="s">
        <v>1024</v>
      </c>
    </row>
    <row r="1005" spans="2:6" hidden="1" x14ac:dyDescent="0.3">
      <c r="B1005">
        <v>133130</v>
      </c>
      <c r="C1005" t="s">
        <v>3932</v>
      </c>
      <c r="D1005" t="s">
        <v>3933</v>
      </c>
      <c r="E1005" t="s">
        <v>3934</v>
      </c>
      <c r="F1005" t="s">
        <v>1024</v>
      </c>
    </row>
    <row r="1006" spans="2:6" hidden="1" x14ac:dyDescent="0.3">
      <c r="B1006">
        <v>133178</v>
      </c>
      <c r="C1006" t="s">
        <v>3935</v>
      </c>
      <c r="D1006" t="s">
        <v>3936</v>
      </c>
      <c r="E1006" t="s">
        <v>3937</v>
      </c>
      <c r="F1006" t="s">
        <v>1024</v>
      </c>
    </row>
    <row r="1007" spans="2:6" hidden="1" x14ac:dyDescent="0.3">
      <c r="B1007">
        <v>133272</v>
      </c>
      <c r="C1007" t="s">
        <v>3938</v>
      </c>
      <c r="D1007" t="s">
        <v>3939</v>
      </c>
      <c r="E1007" t="s">
        <v>3940</v>
      </c>
      <c r="F1007" t="s">
        <v>1024</v>
      </c>
    </row>
    <row r="1008" spans="2:6" hidden="1" x14ac:dyDescent="0.3">
      <c r="B1008">
        <v>133274</v>
      </c>
      <c r="C1008" t="s">
        <v>3941</v>
      </c>
      <c r="D1008" t="s">
        <v>3942</v>
      </c>
      <c r="E1008" t="s">
        <v>3943</v>
      </c>
      <c r="F1008" t="s">
        <v>1024</v>
      </c>
    </row>
    <row r="1009" spans="2:6" hidden="1" x14ac:dyDescent="0.3">
      <c r="B1009">
        <v>133277</v>
      </c>
      <c r="C1009" t="s">
        <v>3944</v>
      </c>
      <c r="D1009" t="s">
        <v>3945</v>
      </c>
      <c r="E1009" t="s">
        <v>2752</v>
      </c>
      <c r="F1009" t="s">
        <v>1024</v>
      </c>
    </row>
    <row r="1010" spans="2:6" hidden="1" x14ac:dyDescent="0.3">
      <c r="B1010">
        <v>133360</v>
      </c>
      <c r="C1010" t="s">
        <v>3946</v>
      </c>
      <c r="D1010" t="s">
        <v>3947</v>
      </c>
      <c r="E1010" t="s">
        <v>3948</v>
      </c>
      <c r="F1010" t="s">
        <v>1024</v>
      </c>
    </row>
    <row r="1011" spans="2:6" hidden="1" x14ac:dyDescent="0.3">
      <c r="B1011">
        <v>133406</v>
      </c>
      <c r="C1011" t="s">
        <v>3949</v>
      </c>
      <c r="D1011" t="s">
        <v>3950</v>
      </c>
      <c r="E1011" t="s">
        <v>1690</v>
      </c>
      <c r="F1011" t="s">
        <v>1024</v>
      </c>
    </row>
    <row r="1012" spans="2:6" hidden="1" x14ac:dyDescent="0.3">
      <c r="B1012">
        <v>133415</v>
      </c>
      <c r="C1012" t="s">
        <v>3951</v>
      </c>
      <c r="D1012" t="s">
        <v>3952</v>
      </c>
      <c r="E1012" t="s">
        <v>3953</v>
      </c>
      <c r="F1012" t="s">
        <v>1024</v>
      </c>
    </row>
    <row r="1013" spans="2:6" hidden="1" x14ac:dyDescent="0.3">
      <c r="B1013">
        <v>133421</v>
      </c>
      <c r="C1013" t="s">
        <v>3954</v>
      </c>
      <c r="D1013" t="s">
        <v>3955</v>
      </c>
      <c r="E1013" t="s">
        <v>3956</v>
      </c>
      <c r="F1013" t="s">
        <v>1024</v>
      </c>
    </row>
    <row r="1014" spans="2:6" hidden="1" x14ac:dyDescent="0.3">
      <c r="B1014">
        <v>133426</v>
      </c>
      <c r="C1014" t="s">
        <v>3957</v>
      </c>
      <c r="D1014" t="s">
        <v>3958</v>
      </c>
      <c r="E1014" t="s">
        <v>3959</v>
      </c>
      <c r="F1014" t="s">
        <v>1024</v>
      </c>
    </row>
    <row r="1015" spans="2:6" hidden="1" x14ac:dyDescent="0.3">
      <c r="B1015">
        <v>133442</v>
      </c>
      <c r="C1015" t="s">
        <v>3960</v>
      </c>
      <c r="D1015" t="s">
        <v>3961</v>
      </c>
      <c r="E1015" t="s">
        <v>3962</v>
      </c>
      <c r="F1015" t="s">
        <v>1024</v>
      </c>
    </row>
    <row r="1016" spans="2:6" hidden="1" x14ac:dyDescent="0.3">
      <c r="B1016">
        <v>133456</v>
      </c>
      <c r="C1016" t="s">
        <v>3963</v>
      </c>
      <c r="D1016" t="s">
        <v>3964</v>
      </c>
      <c r="E1016" t="s">
        <v>3965</v>
      </c>
      <c r="F1016" t="s">
        <v>1024</v>
      </c>
    </row>
    <row r="1017" spans="2:6" hidden="1" x14ac:dyDescent="0.3">
      <c r="B1017">
        <v>133501</v>
      </c>
      <c r="C1017" t="s">
        <v>3966</v>
      </c>
      <c r="D1017" t="s">
        <v>3967</v>
      </c>
      <c r="E1017" t="s">
        <v>3968</v>
      </c>
      <c r="F1017" t="s">
        <v>1024</v>
      </c>
    </row>
    <row r="1018" spans="2:6" hidden="1" x14ac:dyDescent="0.3">
      <c r="B1018">
        <v>133527</v>
      </c>
      <c r="C1018" t="s">
        <v>3969</v>
      </c>
      <c r="D1018" t="s">
        <v>3970</v>
      </c>
      <c r="E1018" t="s">
        <v>3971</v>
      </c>
      <c r="F1018" t="s">
        <v>1024</v>
      </c>
    </row>
    <row r="1019" spans="2:6" hidden="1" x14ac:dyDescent="0.3">
      <c r="B1019">
        <v>133533</v>
      </c>
      <c r="C1019" t="s">
        <v>3972</v>
      </c>
      <c r="D1019" t="s">
        <v>3973</v>
      </c>
      <c r="E1019" t="s">
        <v>2264</v>
      </c>
      <c r="F1019" t="s">
        <v>1024</v>
      </c>
    </row>
    <row r="1020" spans="2:6" hidden="1" x14ac:dyDescent="0.3">
      <c r="B1020">
        <v>133568</v>
      </c>
      <c r="C1020" t="s">
        <v>3974</v>
      </c>
      <c r="D1020" t="s">
        <v>3975</v>
      </c>
      <c r="E1020" t="s">
        <v>3976</v>
      </c>
      <c r="F1020" t="s">
        <v>1024</v>
      </c>
    </row>
    <row r="1021" spans="2:6" hidden="1" x14ac:dyDescent="0.3">
      <c r="B1021">
        <v>133574</v>
      </c>
      <c r="C1021" t="s">
        <v>3977</v>
      </c>
      <c r="D1021" t="s">
        <v>3978</v>
      </c>
      <c r="E1021" t="s">
        <v>3979</v>
      </c>
      <c r="F1021" t="s">
        <v>1024</v>
      </c>
    </row>
    <row r="1022" spans="2:6" hidden="1" x14ac:dyDescent="0.3">
      <c r="B1022">
        <v>133697</v>
      </c>
      <c r="C1022" t="s">
        <v>3980</v>
      </c>
      <c r="D1022" t="s">
        <v>3981</v>
      </c>
      <c r="E1022" t="s">
        <v>3982</v>
      </c>
      <c r="F1022" t="s">
        <v>1024</v>
      </c>
    </row>
    <row r="1023" spans="2:6" hidden="1" x14ac:dyDescent="0.3">
      <c r="B1023">
        <v>133724</v>
      </c>
      <c r="C1023" t="s">
        <v>3983</v>
      </c>
      <c r="D1023" t="s">
        <v>3984</v>
      </c>
      <c r="E1023" t="s">
        <v>3985</v>
      </c>
      <c r="F1023" t="s">
        <v>1024</v>
      </c>
    </row>
    <row r="1024" spans="2:6" hidden="1" x14ac:dyDescent="0.3">
      <c r="B1024">
        <v>133726</v>
      </c>
      <c r="C1024" t="s">
        <v>3986</v>
      </c>
      <c r="D1024" t="s">
        <v>3987</v>
      </c>
      <c r="E1024" t="s">
        <v>3988</v>
      </c>
      <c r="F1024" t="s">
        <v>1024</v>
      </c>
    </row>
    <row r="1025" spans="2:6" hidden="1" x14ac:dyDescent="0.3">
      <c r="B1025">
        <v>133750</v>
      </c>
      <c r="C1025" t="s">
        <v>3989</v>
      </c>
      <c r="D1025" t="s">
        <v>3990</v>
      </c>
      <c r="E1025" t="s">
        <v>3991</v>
      </c>
      <c r="F1025" t="s">
        <v>1024</v>
      </c>
    </row>
    <row r="1026" spans="2:6" hidden="1" x14ac:dyDescent="0.3">
      <c r="B1026">
        <v>133782</v>
      </c>
      <c r="C1026" t="s">
        <v>3992</v>
      </c>
      <c r="D1026" t="s">
        <v>3993</v>
      </c>
      <c r="E1026" t="s">
        <v>24118</v>
      </c>
      <c r="F1026" t="s">
        <v>1024</v>
      </c>
    </row>
    <row r="1027" spans="2:6" hidden="1" x14ac:dyDescent="0.3">
      <c r="B1027">
        <v>133827</v>
      </c>
      <c r="C1027" t="s">
        <v>3994</v>
      </c>
      <c r="D1027" t="s">
        <v>3995</v>
      </c>
      <c r="E1027" t="s">
        <v>3996</v>
      </c>
      <c r="F1027" t="s">
        <v>1024</v>
      </c>
    </row>
    <row r="1028" spans="2:6" hidden="1" x14ac:dyDescent="0.3">
      <c r="B1028">
        <v>133828</v>
      </c>
      <c r="C1028" t="s">
        <v>3997</v>
      </c>
      <c r="D1028" t="s">
        <v>3998</v>
      </c>
      <c r="E1028" t="s">
        <v>3999</v>
      </c>
      <c r="F1028" t="s">
        <v>1024</v>
      </c>
    </row>
    <row r="1029" spans="2:6" hidden="1" x14ac:dyDescent="0.3">
      <c r="B1029">
        <v>133836</v>
      </c>
      <c r="C1029" t="s">
        <v>4000</v>
      </c>
      <c r="D1029" t="s">
        <v>4001</v>
      </c>
      <c r="E1029" t="s">
        <v>3677</v>
      </c>
      <c r="F1029" t="s">
        <v>1024</v>
      </c>
    </row>
    <row r="1030" spans="2:6" hidden="1" x14ac:dyDescent="0.3">
      <c r="B1030">
        <v>133888</v>
      </c>
      <c r="C1030" t="s">
        <v>4002</v>
      </c>
      <c r="D1030" t="s">
        <v>4003</v>
      </c>
      <c r="E1030" t="s">
        <v>4004</v>
      </c>
      <c r="F1030" t="s">
        <v>1024</v>
      </c>
    </row>
    <row r="1031" spans="2:6" hidden="1" x14ac:dyDescent="0.3">
      <c r="B1031">
        <v>133893</v>
      </c>
      <c r="C1031" t="s">
        <v>4005</v>
      </c>
      <c r="D1031" t="s">
        <v>4006</v>
      </c>
      <c r="E1031" t="s">
        <v>4007</v>
      </c>
      <c r="F1031" t="s">
        <v>1024</v>
      </c>
    </row>
    <row r="1032" spans="2:6" hidden="1" x14ac:dyDescent="0.3">
      <c r="B1032">
        <v>133923</v>
      </c>
      <c r="C1032" t="s">
        <v>4008</v>
      </c>
      <c r="D1032" t="s">
        <v>4009</v>
      </c>
      <c r="E1032" t="s">
        <v>4010</v>
      </c>
      <c r="F1032" t="s">
        <v>1024</v>
      </c>
    </row>
    <row r="1033" spans="2:6" hidden="1" x14ac:dyDescent="0.3">
      <c r="B1033">
        <v>134019</v>
      </c>
      <c r="C1033" t="s">
        <v>4011</v>
      </c>
      <c r="D1033" t="s">
        <v>4012</v>
      </c>
      <c r="E1033" t="s">
        <v>1134</v>
      </c>
      <c r="F1033" t="s">
        <v>1024</v>
      </c>
    </row>
    <row r="1034" spans="2:6" hidden="1" x14ac:dyDescent="0.3">
      <c r="B1034">
        <v>134084</v>
      </c>
      <c r="C1034" t="s">
        <v>4013</v>
      </c>
      <c r="D1034" t="s">
        <v>4014</v>
      </c>
      <c r="E1034" t="s">
        <v>4015</v>
      </c>
      <c r="F1034" t="s">
        <v>1024</v>
      </c>
    </row>
    <row r="1035" spans="2:6" hidden="1" x14ac:dyDescent="0.3">
      <c r="B1035">
        <v>134090</v>
      </c>
      <c r="C1035" t="s">
        <v>4016</v>
      </c>
      <c r="D1035" t="s">
        <v>4017</v>
      </c>
      <c r="E1035" t="s">
        <v>4018</v>
      </c>
      <c r="F1035" t="s">
        <v>1024</v>
      </c>
    </row>
    <row r="1036" spans="2:6" hidden="1" x14ac:dyDescent="0.3">
      <c r="B1036">
        <v>134114</v>
      </c>
      <c r="C1036" t="s">
        <v>4019</v>
      </c>
      <c r="D1036" t="s">
        <v>4020</v>
      </c>
      <c r="E1036" t="s">
        <v>4021</v>
      </c>
      <c r="F1036" t="s">
        <v>1024</v>
      </c>
    </row>
    <row r="1037" spans="2:6" hidden="1" x14ac:dyDescent="0.3">
      <c r="B1037">
        <v>134129</v>
      </c>
      <c r="C1037" t="s">
        <v>4022</v>
      </c>
      <c r="D1037" t="s">
        <v>4023</v>
      </c>
      <c r="E1037" t="s">
        <v>4024</v>
      </c>
      <c r="F1037" t="s">
        <v>1024</v>
      </c>
    </row>
    <row r="1038" spans="2:6" hidden="1" x14ac:dyDescent="0.3">
      <c r="B1038">
        <v>134191</v>
      </c>
      <c r="C1038" t="s">
        <v>4025</v>
      </c>
      <c r="D1038" t="s">
        <v>4026</v>
      </c>
      <c r="E1038" t="s">
        <v>4027</v>
      </c>
      <c r="F1038" t="s">
        <v>1024</v>
      </c>
    </row>
    <row r="1039" spans="2:6" hidden="1" x14ac:dyDescent="0.3">
      <c r="B1039">
        <v>134195</v>
      </c>
      <c r="C1039" t="s">
        <v>4028</v>
      </c>
      <c r="D1039" t="s">
        <v>4029</v>
      </c>
      <c r="E1039" t="s">
        <v>4030</v>
      </c>
      <c r="F1039" t="s">
        <v>1024</v>
      </c>
    </row>
    <row r="1040" spans="2:6" hidden="1" x14ac:dyDescent="0.3">
      <c r="B1040">
        <v>134207</v>
      </c>
      <c r="C1040" t="s">
        <v>4031</v>
      </c>
      <c r="D1040" t="s">
        <v>4032</v>
      </c>
      <c r="E1040" t="s">
        <v>4033</v>
      </c>
      <c r="F1040" t="s">
        <v>1024</v>
      </c>
    </row>
    <row r="1041" spans="2:6" hidden="1" x14ac:dyDescent="0.3">
      <c r="B1041">
        <v>134329</v>
      </c>
      <c r="C1041" t="s">
        <v>4034</v>
      </c>
      <c r="D1041" t="s">
        <v>4035</v>
      </c>
      <c r="E1041" t="s">
        <v>4036</v>
      </c>
      <c r="F1041" t="s">
        <v>1024</v>
      </c>
    </row>
    <row r="1042" spans="2:6" hidden="1" x14ac:dyDescent="0.3">
      <c r="B1042">
        <v>134392</v>
      </c>
      <c r="C1042" t="s">
        <v>4037</v>
      </c>
      <c r="D1042" t="s">
        <v>4038</v>
      </c>
      <c r="E1042" t="s">
        <v>4039</v>
      </c>
      <c r="F1042" t="s">
        <v>1024</v>
      </c>
    </row>
    <row r="1043" spans="2:6" hidden="1" x14ac:dyDescent="0.3">
      <c r="B1043">
        <v>134401</v>
      </c>
      <c r="C1043" t="s">
        <v>4040</v>
      </c>
      <c r="D1043" t="s">
        <v>4041</v>
      </c>
      <c r="E1043" t="s">
        <v>4042</v>
      </c>
      <c r="F1043" t="s">
        <v>1024</v>
      </c>
    </row>
    <row r="1044" spans="2:6" hidden="1" x14ac:dyDescent="0.3">
      <c r="B1044">
        <v>134424</v>
      </c>
      <c r="C1044" t="s">
        <v>4043</v>
      </c>
      <c r="D1044" t="s">
        <v>4044</v>
      </c>
      <c r="E1044" t="s">
        <v>4045</v>
      </c>
      <c r="F1044" t="s">
        <v>1024</v>
      </c>
    </row>
    <row r="1045" spans="2:6" hidden="1" x14ac:dyDescent="0.3">
      <c r="B1045">
        <v>134460</v>
      </c>
      <c r="C1045" t="s">
        <v>4046</v>
      </c>
      <c r="D1045" t="s">
        <v>4047</v>
      </c>
      <c r="E1045" t="s">
        <v>4048</v>
      </c>
      <c r="F1045" t="s">
        <v>1024</v>
      </c>
    </row>
    <row r="1046" spans="2:6" hidden="1" x14ac:dyDescent="0.3">
      <c r="B1046">
        <v>134502</v>
      </c>
      <c r="C1046" t="s">
        <v>4049</v>
      </c>
      <c r="D1046" t="s">
        <v>4050</v>
      </c>
      <c r="E1046" t="s">
        <v>4051</v>
      </c>
      <c r="F1046" t="s">
        <v>1024</v>
      </c>
    </row>
    <row r="1047" spans="2:6" hidden="1" x14ac:dyDescent="0.3">
      <c r="B1047">
        <v>134512</v>
      </c>
      <c r="C1047" t="s">
        <v>4052</v>
      </c>
      <c r="D1047" t="s">
        <v>4053</v>
      </c>
      <c r="E1047" t="s">
        <v>4054</v>
      </c>
      <c r="F1047" t="s">
        <v>1024</v>
      </c>
    </row>
    <row r="1048" spans="2:6" hidden="1" x14ac:dyDescent="0.3">
      <c r="B1048">
        <v>134634</v>
      </c>
      <c r="C1048" t="s">
        <v>4055</v>
      </c>
      <c r="D1048" t="s">
        <v>4056</v>
      </c>
      <c r="E1048" t="s">
        <v>4057</v>
      </c>
      <c r="F1048" t="s">
        <v>1024</v>
      </c>
    </row>
    <row r="1049" spans="2:6" hidden="1" x14ac:dyDescent="0.3">
      <c r="B1049">
        <v>134712</v>
      </c>
      <c r="C1049" t="s">
        <v>4058</v>
      </c>
      <c r="D1049" t="s">
        <v>4059</v>
      </c>
      <c r="E1049" t="s">
        <v>4060</v>
      </c>
      <c r="F1049" t="s">
        <v>1024</v>
      </c>
    </row>
    <row r="1050" spans="2:6" hidden="1" x14ac:dyDescent="0.3">
      <c r="B1050">
        <v>134726</v>
      </c>
      <c r="C1050" t="s">
        <v>4061</v>
      </c>
      <c r="D1050" t="s">
        <v>4062</v>
      </c>
      <c r="E1050" t="s">
        <v>3443</v>
      </c>
      <c r="F1050" t="s">
        <v>1024</v>
      </c>
    </row>
    <row r="1051" spans="2:6" hidden="1" x14ac:dyDescent="0.3">
      <c r="B1051">
        <v>134808</v>
      </c>
      <c r="C1051" t="s">
        <v>4063</v>
      </c>
      <c r="D1051" t="s">
        <v>4064</v>
      </c>
      <c r="E1051" t="s">
        <v>3347</v>
      </c>
      <c r="F1051" t="s">
        <v>1024</v>
      </c>
    </row>
    <row r="1052" spans="2:6" hidden="1" x14ac:dyDescent="0.3">
      <c r="B1052">
        <v>134831</v>
      </c>
      <c r="C1052" t="s">
        <v>4065</v>
      </c>
      <c r="D1052" t="s">
        <v>4066</v>
      </c>
      <c r="E1052" t="s">
        <v>4067</v>
      </c>
      <c r="F1052" t="s">
        <v>1024</v>
      </c>
    </row>
    <row r="1053" spans="2:6" hidden="1" x14ac:dyDescent="0.3">
      <c r="B1053">
        <v>134965</v>
      </c>
      <c r="C1053" t="s">
        <v>4068</v>
      </c>
      <c r="D1053" t="s">
        <v>4069</v>
      </c>
      <c r="E1053" t="s">
        <v>4070</v>
      </c>
      <c r="F1053" t="s">
        <v>1024</v>
      </c>
    </row>
    <row r="1054" spans="2:6" hidden="1" x14ac:dyDescent="0.3">
      <c r="B1054">
        <v>135044</v>
      </c>
      <c r="C1054" t="s">
        <v>4071</v>
      </c>
      <c r="D1054" t="s">
        <v>4072</v>
      </c>
      <c r="E1054" t="s">
        <v>1775</v>
      </c>
      <c r="F1054" t="s">
        <v>1024</v>
      </c>
    </row>
    <row r="1055" spans="2:6" hidden="1" x14ac:dyDescent="0.3">
      <c r="B1055">
        <v>135073</v>
      </c>
      <c r="C1055" t="s">
        <v>4073</v>
      </c>
      <c r="D1055" t="s">
        <v>4074</v>
      </c>
      <c r="E1055" t="s">
        <v>1690</v>
      </c>
      <c r="F1055" t="s">
        <v>1024</v>
      </c>
    </row>
    <row r="1056" spans="2:6" hidden="1" x14ac:dyDescent="0.3">
      <c r="B1056">
        <v>135226</v>
      </c>
      <c r="C1056" t="s">
        <v>4075</v>
      </c>
      <c r="D1056" t="s">
        <v>4076</v>
      </c>
      <c r="E1056" t="s">
        <v>4077</v>
      </c>
      <c r="F1056" t="s">
        <v>1024</v>
      </c>
    </row>
    <row r="1057" spans="2:6" hidden="1" x14ac:dyDescent="0.3">
      <c r="B1057">
        <v>135276</v>
      </c>
      <c r="C1057" t="s">
        <v>4078</v>
      </c>
      <c r="D1057" t="s">
        <v>4079</v>
      </c>
      <c r="E1057" t="s">
        <v>4080</v>
      </c>
      <c r="F1057" t="s">
        <v>1024</v>
      </c>
    </row>
    <row r="1058" spans="2:6" hidden="1" x14ac:dyDescent="0.3">
      <c r="B1058">
        <v>135330</v>
      </c>
      <c r="C1058" t="s">
        <v>4081</v>
      </c>
      <c r="D1058" t="s">
        <v>4082</v>
      </c>
      <c r="E1058" t="s">
        <v>4083</v>
      </c>
      <c r="F1058" t="s">
        <v>1024</v>
      </c>
    </row>
    <row r="1059" spans="2:6" hidden="1" x14ac:dyDescent="0.3">
      <c r="B1059">
        <v>135386</v>
      </c>
      <c r="C1059" t="s">
        <v>4084</v>
      </c>
      <c r="D1059" t="s">
        <v>4085</v>
      </c>
      <c r="E1059" t="s">
        <v>4086</v>
      </c>
      <c r="F1059" t="s">
        <v>1024</v>
      </c>
    </row>
    <row r="1060" spans="2:6" hidden="1" x14ac:dyDescent="0.3">
      <c r="B1060">
        <v>135496</v>
      </c>
      <c r="C1060" t="s">
        <v>4087</v>
      </c>
      <c r="D1060" t="s">
        <v>4088</v>
      </c>
      <c r="E1060" t="s">
        <v>4089</v>
      </c>
      <c r="F1060" t="s">
        <v>1024</v>
      </c>
    </row>
    <row r="1061" spans="2:6" hidden="1" x14ac:dyDescent="0.3">
      <c r="B1061">
        <v>135500</v>
      </c>
      <c r="C1061" t="s">
        <v>4090</v>
      </c>
      <c r="D1061" t="s">
        <v>4091</v>
      </c>
      <c r="E1061" t="s">
        <v>4092</v>
      </c>
      <c r="F1061" t="s">
        <v>1024</v>
      </c>
    </row>
    <row r="1062" spans="2:6" hidden="1" x14ac:dyDescent="0.3">
      <c r="B1062">
        <v>135603</v>
      </c>
      <c r="C1062" t="s">
        <v>4093</v>
      </c>
      <c r="D1062" t="s">
        <v>4094</v>
      </c>
      <c r="E1062" t="s">
        <v>4095</v>
      </c>
      <c r="F1062" t="s">
        <v>1024</v>
      </c>
    </row>
    <row r="1063" spans="2:6" hidden="1" x14ac:dyDescent="0.3">
      <c r="B1063">
        <v>135684</v>
      </c>
      <c r="C1063" t="s">
        <v>4096</v>
      </c>
      <c r="D1063" t="s">
        <v>4097</v>
      </c>
      <c r="E1063" t="s">
        <v>4098</v>
      </c>
      <c r="F1063" t="s">
        <v>1024</v>
      </c>
    </row>
    <row r="1064" spans="2:6" hidden="1" x14ac:dyDescent="0.3">
      <c r="B1064">
        <v>135687</v>
      </c>
      <c r="C1064" t="s">
        <v>4099</v>
      </c>
      <c r="D1064" t="s">
        <v>4100</v>
      </c>
      <c r="E1064" t="s">
        <v>4101</v>
      </c>
      <c r="F1064" t="s">
        <v>1024</v>
      </c>
    </row>
    <row r="1065" spans="2:6" hidden="1" x14ac:dyDescent="0.3">
      <c r="B1065">
        <v>135688</v>
      </c>
      <c r="C1065" t="s">
        <v>4102</v>
      </c>
      <c r="D1065" t="s">
        <v>4103</v>
      </c>
      <c r="E1065" t="s">
        <v>2635</v>
      </c>
      <c r="F1065" t="s">
        <v>1024</v>
      </c>
    </row>
    <row r="1066" spans="2:6" hidden="1" x14ac:dyDescent="0.3">
      <c r="B1066">
        <v>135757</v>
      </c>
      <c r="C1066" t="s">
        <v>4104</v>
      </c>
      <c r="D1066" t="s">
        <v>4105</v>
      </c>
      <c r="E1066" t="s">
        <v>4106</v>
      </c>
      <c r="F1066" t="s">
        <v>1024</v>
      </c>
    </row>
    <row r="1067" spans="2:6" hidden="1" x14ac:dyDescent="0.3">
      <c r="B1067">
        <v>135759</v>
      </c>
      <c r="C1067" t="s">
        <v>4107</v>
      </c>
      <c r="D1067" t="s">
        <v>4108</v>
      </c>
      <c r="E1067" t="s">
        <v>4109</v>
      </c>
      <c r="F1067" t="s">
        <v>1024</v>
      </c>
    </row>
    <row r="1068" spans="2:6" hidden="1" x14ac:dyDescent="0.3">
      <c r="B1068">
        <v>135761</v>
      </c>
      <c r="C1068" t="s">
        <v>4110</v>
      </c>
      <c r="D1068" t="s">
        <v>4111</v>
      </c>
      <c r="E1068" t="s">
        <v>4112</v>
      </c>
      <c r="F1068" t="s">
        <v>1024</v>
      </c>
    </row>
    <row r="1069" spans="2:6" hidden="1" x14ac:dyDescent="0.3">
      <c r="B1069">
        <v>135793</v>
      </c>
      <c r="C1069" t="s">
        <v>4113</v>
      </c>
      <c r="D1069" t="s">
        <v>4114</v>
      </c>
      <c r="E1069" t="s">
        <v>4115</v>
      </c>
      <c r="F1069" t="s">
        <v>1024</v>
      </c>
    </row>
    <row r="1070" spans="2:6" hidden="1" x14ac:dyDescent="0.3">
      <c r="B1070">
        <v>135862</v>
      </c>
      <c r="C1070" t="s">
        <v>4116</v>
      </c>
      <c r="D1070" t="s">
        <v>4117</v>
      </c>
      <c r="E1070" t="s">
        <v>4010</v>
      </c>
      <c r="F1070" t="s">
        <v>1024</v>
      </c>
    </row>
    <row r="1071" spans="2:6" hidden="1" x14ac:dyDescent="0.3">
      <c r="B1071">
        <v>135865</v>
      </c>
      <c r="C1071" t="s">
        <v>4118</v>
      </c>
      <c r="D1071" t="s">
        <v>4119</v>
      </c>
      <c r="E1071" t="s">
        <v>4120</v>
      </c>
      <c r="F1071" t="s">
        <v>1024</v>
      </c>
    </row>
    <row r="1072" spans="2:6" hidden="1" x14ac:dyDescent="0.3">
      <c r="B1072">
        <v>135868</v>
      </c>
      <c r="C1072" t="s">
        <v>4121</v>
      </c>
      <c r="D1072" t="s">
        <v>4122</v>
      </c>
      <c r="E1072" t="s">
        <v>4123</v>
      </c>
      <c r="F1072" t="s">
        <v>1024</v>
      </c>
    </row>
    <row r="1073" spans="2:6" hidden="1" x14ac:dyDescent="0.3">
      <c r="B1073">
        <v>135944</v>
      </c>
      <c r="C1073" t="s">
        <v>4124</v>
      </c>
      <c r="D1073" t="s">
        <v>4125</v>
      </c>
      <c r="E1073" t="s">
        <v>4126</v>
      </c>
      <c r="F1073" t="s">
        <v>1024</v>
      </c>
    </row>
    <row r="1074" spans="2:6" hidden="1" x14ac:dyDescent="0.3">
      <c r="B1074">
        <v>136041</v>
      </c>
      <c r="C1074" t="s">
        <v>4127</v>
      </c>
      <c r="D1074" t="s">
        <v>4128</v>
      </c>
      <c r="E1074" t="s">
        <v>4129</v>
      </c>
      <c r="F1074" t="s">
        <v>1024</v>
      </c>
    </row>
    <row r="1075" spans="2:6" hidden="1" x14ac:dyDescent="0.3">
      <c r="B1075">
        <v>136093</v>
      </c>
      <c r="C1075" t="s">
        <v>4130</v>
      </c>
      <c r="D1075" t="s">
        <v>4131</v>
      </c>
      <c r="E1075" t="s">
        <v>4132</v>
      </c>
      <c r="F1075" t="s">
        <v>1024</v>
      </c>
    </row>
    <row r="1076" spans="2:6" hidden="1" x14ac:dyDescent="0.3">
      <c r="B1076">
        <v>136131</v>
      </c>
      <c r="C1076" t="s">
        <v>4133</v>
      </c>
      <c r="D1076" t="s">
        <v>4134</v>
      </c>
      <c r="E1076" t="s">
        <v>4135</v>
      </c>
      <c r="F1076" t="s">
        <v>1024</v>
      </c>
    </row>
    <row r="1077" spans="2:6" hidden="1" x14ac:dyDescent="0.3">
      <c r="B1077">
        <v>136142</v>
      </c>
      <c r="C1077" t="s">
        <v>4136</v>
      </c>
      <c r="D1077" t="s">
        <v>4137</v>
      </c>
      <c r="E1077" t="s">
        <v>4138</v>
      </c>
      <c r="F1077" t="s">
        <v>1024</v>
      </c>
    </row>
    <row r="1078" spans="2:6" hidden="1" x14ac:dyDescent="0.3">
      <c r="B1078">
        <v>136204</v>
      </c>
      <c r="C1078" t="s">
        <v>4139</v>
      </c>
      <c r="D1078" t="s">
        <v>4140</v>
      </c>
      <c r="E1078" t="s">
        <v>4141</v>
      </c>
      <c r="F1078" t="s">
        <v>1024</v>
      </c>
    </row>
    <row r="1079" spans="2:6" hidden="1" x14ac:dyDescent="0.3">
      <c r="B1079">
        <v>136225</v>
      </c>
      <c r="C1079" t="s">
        <v>4142</v>
      </c>
      <c r="D1079" t="s">
        <v>4143</v>
      </c>
      <c r="E1079" t="s">
        <v>4144</v>
      </c>
      <c r="F1079" t="s">
        <v>1024</v>
      </c>
    </row>
    <row r="1080" spans="2:6" hidden="1" x14ac:dyDescent="0.3">
      <c r="B1080">
        <v>136261</v>
      </c>
      <c r="C1080" t="s">
        <v>4145</v>
      </c>
      <c r="D1080" t="s">
        <v>4146</v>
      </c>
      <c r="E1080" t="s">
        <v>4147</v>
      </c>
      <c r="F1080" t="s">
        <v>1024</v>
      </c>
    </row>
    <row r="1081" spans="2:6" hidden="1" x14ac:dyDescent="0.3">
      <c r="B1081">
        <v>136266</v>
      </c>
      <c r="C1081" t="s">
        <v>4148</v>
      </c>
      <c r="D1081" t="s">
        <v>4149</v>
      </c>
      <c r="E1081" t="s">
        <v>4150</v>
      </c>
      <c r="F1081" t="s">
        <v>1024</v>
      </c>
    </row>
    <row r="1082" spans="2:6" hidden="1" x14ac:dyDescent="0.3">
      <c r="B1082">
        <v>136268</v>
      </c>
      <c r="C1082" t="s">
        <v>4151</v>
      </c>
      <c r="D1082" t="s">
        <v>4152</v>
      </c>
      <c r="E1082" t="s">
        <v>4153</v>
      </c>
      <c r="F1082" t="s">
        <v>1024</v>
      </c>
    </row>
    <row r="1083" spans="2:6" hidden="1" x14ac:dyDescent="0.3">
      <c r="B1083">
        <v>136276</v>
      </c>
      <c r="C1083" t="s">
        <v>4154</v>
      </c>
      <c r="D1083" t="s">
        <v>4155</v>
      </c>
      <c r="E1083" t="s">
        <v>4156</v>
      </c>
      <c r="F1083" t="s">
        <v>1024</v>
      </c>
    </row>
    <row r="1084" spans="2:6" hidden="1" x14ac:dyDescent="0.3">
      <c r="B1084">
        <v>136303</v>
      </c>
      <c r="C1084" t="s">
        <v>4157</v>
      </c>
      <c r="D1084" t="s">
        <v>4158</v>
      </c>
      <c r="E1084" t="s">
        <v>4159</v>
      </c>
      <c r="F1084" t="s">
        <v>1024</v>
      </c>
    </row>
    <row r="1085" spans="2:6" hidden="1" x14ac:dyDescent="0.3">
      <c r="B1085">
        <v>136353</v>
      </c>
      <c r="C1085" t="s">
        <v>4160</v>
      </c>
      <c r="D1085" t="s">
        <v>4161</v>
      </c>
      <c r="E1085" t="s">
        <v>4162</v>
      </c>
      <c r="F1085" t="s">
        <v>1024</v>
      </c>
    </row>
    <row r="1086" spans="2:6" hidden="1" x14ac:dyDescent="0.3">
      <c r="B1086">
        <v>136360</v>
      </c>
      <c r="C1086" t="s">
        <v>4163</v>
      </c>
      <c r="D1086" t="s">
        <v>4164</v>
      </c>
      <c r="E1086" t="s">
        <v>4165</v>
      </c>
      <c r="F1086" t="s">
        <v>1024</v>
      </c>
    </row>
    <row r="1087" spans="2:6" hidden="1" x14ac:dyDescent="0.3">
      <c r="B1087">
        <v>136394</v>
      </c>
      <c r="C1087" t="s">
        <v>4166</v>
      </c>
      <c r="D1087" t="s">
        <v>4167</v>
      </c>
      <c r="E1087" t="s">
        <v>4168</v>
      </c>
      <c r="F1087" t="s">
        <v>1024</v>
      </c>
    </row>
    <row r="1088" spans="2:6" hidden="1" x14ac:dyDescent="0.3">
      <c r="B1088">
        <v>136498</v>
      </c>
      <c r="C1088" t="s">
        <v>1121</v>
      </c>
      <c r="D1088" t="s">
        <v>1122</v>
      </c>
      <c r="E1088" t="s">
        <v>4169</v>
      </c>
      <c r="F1088" t="s">
        <v>1024</v>
      </c>
    </row>
    <row r="1089" spans="2:6" hidden="1" x14ac:dyDescent="0.3">
      <c r="B1089">
        <v>136527</v>
      </c>
      <c r="C1089" t="s">
        <v>4170</v>
      </c>
      <c r="D1089" t="s">
        <v>4171</v>
      </c>
      <c r="E1089" t="s">
        <v>4172</v>
      </c>
      <c r="F1089" t="s">
        <v>1024</v>
      </c>
    </row>
    <row r="1090" spans="2:6" hidden="1" x14ac:dyDescent="0.3">
      <c r="B1090">
        <v>136557</v>
      </c>
      <c r="C1090" t="s">
        <v>4173</v>
      </c>
      <c r="D1090" t="s">
        <v>4174</v>
      </c>
      <c r="E1090" t="s">
        <v>4175</v>
      </c>
      <c r="F1090" t="s">
        <v>1024</v>
      </c>
    </row>
    <row r="1091" spans="2:6" hidden="1" x14ac:dyDescent="0.3">
      <c r="B1091">
        <v>136558</v>
      </c>
      <c r="C1091" t="s">
        <v>4176</v>
      </c>
      <c r="D1091" t="s">
        <v>4177</v>
      </c>
      <c r="E1091" t="s">
        <v>4178</v>
      </c>
      <c r="F1091" t="s">
        <v>1024</v>
      </c>
    </row>
    <row r="1092" spans="2:6" hidden="1" x14ac:dyDescent="0.3">
      <c r="B1092">
        <v>136560</v>
      </c>
      <c r="C1092" t="s">
        <v>4179</v>
      </c>
      <c r="D1092" t="s">
        <v>4180</v>
      </c>
      <c r="E1092" t="s">
        <v>4181</v>
      </c>
      <c r="F1092" t="s">
        <v>1024</v>
      </c>
    </row>
    <row r="1093" spans="2:6" hidden="1" x14ac:dyDescent="0.3">
      <c r="B1093">
        <v>136596</v>
      </c>
      <c r="C1093" t="s">
        <v>4182</v>
      </c>
      <c r="D1093" t="s">
        <v>4183</v>
      </c>
      <c r="E1093" t="s">
        <v>4184</v>
      </c>
      <c r="F1093" t="s">
        <v>1024</v>
      </c>
    </row>
    <row r="1094" spans="2:6" hidden="1" x14ac:dyDescent="0.3">
      <c r="B1094">
        <v>136624</v>
      </c>
      <c r="C1094" t="s">
        <v>4185</v>
      </c>
      <c r="D1094" t="s">
        <v>4186</v>
      </c>
      <c r="E1094" t="s">
        <v>4187</v>
      </c>
      <c r="F1094" t="s">
        <v>1024</v>
      </c>
    </row>
    <row r="1095" spans="2:6" hidden="1" x14ac:dyDescent="0.3">
      <c r="B1095">
        <v>136625</v>
      </c>
      <c r="C1095" t="s">
        <v>4188</v>
      </c>
      <c r="D1095" t="s">
        <v>4189</v>
      </c>
      <c r="E1095" t="s">
        <v>4190</v>
      </c>
      <c r="F1095" t="s">
        <v>1024</v>
      </c>
    </row>
    <row r="1096" spans="2:6" hidden="1" x14ac:dyDescent="0.3">
      <c r="B1096">
        <v>136664</v>
      </c>
      <c r="C1096" t="s">
        <v>4191</v>
      </c>
      <c r="D1096" t="s">
        <v>4192</v>
      </c>
      <c r="E1096" t="s">
        <v>2979</v>
      </c>
      <c r="F1096" t="s">
        <v>1024</v>
      </c>
    </row>
    <row r="1097" spans="2:6" hidden="1" x14ac:dyDescent="0.3">
      <c r="B1097">
        <v>136736</v>
      </c>
      <c r="C1097" t="s">
        <v>4193</v>
      </c>
      <c r="D1097" t="s">
        <v>4194</v>
      </c>
      <c r="E1097" t="s">
        <v>4195</v>
      </c>
      <c r="F1097" t="s">
        <v>1024</v>
      </c>
    </row>
    <row r="1098" spans="2:6" hidden="1" x14ac:dyDescent="0.3">
      <c r="B1098">
        <v>136739</v>
      </c>
      <c r="C1098" t="s">
        <v>4196</v>
      </c>
      <c r="D1098" t="s">
        <v>4197</v>
      </c>
      <c r="E1098" t="s">
        <v>4198</v>
      </c>
      <c r="F1098" t="s">
        <v>1024</v>
      </c>
    </row>
    <row r="1099" spans="2:6" hidden="1" x14ac:dyDescent="0.3">
      <c r="B1099">
        <v>136814</v>
      </c>
      <c r="C1099" t="s">
        <v>4199</v>
      </c>
      <c r="D1099" t="s">
        <v>4200</v>
      </c>
      <c r="E1099" t="s">
        <v>4201</v>
      </c>
      <c r="F1099" t="s">
        <v>1024</v>
      </c>
    </row>
    <row r="1100" spans="2:6" hidden="1" x14ac:dyDescent="0.3">
      <c r="B1100">
        <v>136816</v>
      </c>
      <c r="C1100" t="s">
        <v>4202</v>
      </c>
      <c r="D1100" t="s">
        <v>4203</v>
      </c>
      <c r="E1100" t="s">
        <v>4204</v>
      </c>
      <c r="F1100" t="s">
        <v>1024</v>
      </c>
    </row>
    <row r="1101" spans="2:6" hidden="1" x14ac:dyDescent="0.3">
      <c r="B1101">
        <v>136825</v>
      </c>
      <c r="C1101" t="s">
        <v>4205</v>
      </c>
      <c r="D1101" t="s">
        <v>4206</v>
      </c>
      <c r="E1101" t="s">
        <v>3341</v>
      </c>
      <c r="F1101" t="s">
        <v>1024</v>
      </c>
    </row>
    <row r="1102" spans="2:6" hidden="1" x14ac:dyDescent="0.3">
      <c r="B1102">
        <v>136870</v>
      </c>
      <c r="C1102" t="s">
        <v>4207</v>
      </c>
      <c r="D1102" t="s">
        <v>4208</v>
      </c>
      <c r="E1102" t="s">
        <v>4209</v>
      </c>
      <c r="F1102" t="s">
        <v>1024</v>
      </c>
    </row>
    <row r="1103" spans="2:6" hidden="1" x14ac:dyDescent="0.3">
      <c r="B1103">
        <v>136871</v>
      </c>
      <c r="C1103" t="s">
        <v>4210</v>
      </c>
      <c r="D1103" t="s">
        <v>4211</v>
      </c>
      <c r="E1103" t="s">
        <v>246</v>
      </c>
      <c r="F1103" t="s">
        <v>1024</v>
      </c>
    </row>
    <row r="1104" spans="2:6" hidden="1" x14ac:dyDescent="0.3">
      <c r="B1104">
        <v>136872</v>
      </c>
      <c r="C1104" t="s">
        <v>4212</v>
      </c>
      <c r="D1104" t="s">
        <v>4213</v>
      </c>
      <c r="E1104" t="s">
        <v>3150</v>
      </c>
      <c r="F1104" t="s">
        <v>1024</v>
      </c>
    </row>
    <row r="1105" spans="2:6" hidden="1" x14ac:dyDescent="0.3">
      <c r="B1105">
        <v>136886</v>
      </c>
      <c r="C1105" t="s">
        <v>4214</v>
      </c>
      <c r="D1105" t="s">
        <v>4215</v>
      </c>
      <c r="E1105" t="s">
        <v>4070</v>
      </c>
      <c r="F1105" t="s">
        <v>1024</v>
      </c>
    </row>
    <row r="1106" spans="2:6" hidden="1" x14ac:dyDescent="0.3">
      <c r="B1106">
        <v>136892</v>
      </c>
      <c r="C1106" t="s">
        <v>4216</v>
      </c>
      <c r="D1106" t="s">
        <v>4217</v>
      </c>
      <c r="E1106" t="s">
        <v>4218</v>
      </c>
      <c r="F1106" t="s">
        <v>1024</v>
      </c>
    </row>
    <row r="1107" spans="2:6" hidden="1" x14ac:dyDescent="0.3">
      <c r="B1107">
        <v>137019</v>
      </c>
      <c r="C1107" t="s">
        <v>2609</v>
      </c>
      <c r="D1107" t="s">
        <v>2610</v>
      </c>
      <c r="E1107" t="s">
        <v>4219</v>
      </c>
      <c r="F1107" t="s">
        <v>1024</v>
      </c>
    </row>
    <row r="1108" spans="2:6" hidden="1" x14ac:dyDescent="0.3">
      <c r="B1108">
        <v>137070</v>
      </c>
      <c r="C1108" t="s">
        <v>4220</v>
      </c>
      <c r="D1108" t="s">
        <v>4221</v>
      </c>
      <c r="E1108" t="s">
        <v>4222</v>
      </c>
      <c r="F1108" t="s">
        <v>1024</v>
      </c>
    </row>
    <row r="1109" spans="2:6" hidden="1" x14ac:dyDescent="0.3">
      <c r="B1109">
        <v>137188</v>
      </c>
      <c r="C1109" t="s">
        <v>4223</v>
      </c>
      <c r="D1109" t="s">
        <v>4224</v>
      </c>
      <c r="E1109" t="s">
        <v>4225</v>
      </c>
      <c r="F1109" t="s">
        <v>1024</v>
      </c>
    </row>
    <row r="1110" spans="2:6" hidden="1" x14ac:dyDescent="0.3">
      <c r="B1110">
        <v>137199</v>
      </c>
      <c r="C1110" t="s">
        <v>4226</v>
      </c>
      <c r="D1110" t="s">
        <v>4227</v>
      </c>
      <c r="E1110" t="s">
        <v>4228</v>
      </c>
      <c r="F1110" t="s">
        <v>1024</v>
      </c>
    </row>
    <row r="1111" spans="2:6" hidden="1" x14ac:dyDescent="0.3">
      <c r="B1111">
        <v>137215</v>
      </c>
      <c r="C1111" t="s">
        <v>4229</v>
      </c>
      <c r="D1111" t="s">
        <v>4230</v>
      </c>
      <c r="E1111" t="s">
        <v>4231</v>
      </c>
      <c r="F1111" t="s">
        <v>1024</v>
      </c>
    </row>
    <row r="1112" spans="2:6" hidden="1" x14ac:dyDescent="0.3">
      <c r="B1112">
        <v>137216</v>
      </c>
      <c r="C1112" t="s">
        <v>4232</v>
      </c>
      <c r="D1112" t="s">
        <v>4233</v>
      </c>
      <c r="E1112" t="s">
        <v>4234</v>
      </c>
      <c r="F1112" t="s">
        <v>1024</v>
      </c>
    </row>
    <row r="1113" spans="2:6" hidden="1" x14ac:dyDescent="0.3">
      <c r="B1113">
        <v>137217</v>
      </c>
      <c r="C1113" t="s">
        <v>4235</v>
      </c>
      <c r="D1113" t="s">
        <v>4236</v>
      </c>
      <c r="E1113" t="s">
        <v>4237</v>
      </c>
      <c r="F1113" t="s">
        <v>1024</v>
      </c>
    </row>
    <row r="1114" spans="2:6" hidden="1" x14ac:dyDescent="0.3">
      <c r="B1114">
        <v>137238</v>
      </c>
      <c r="C1114" t="s">
        <v>4238</v>
      </c>
      <c r="D1114" t="s">
        <v>4239</v>
      </c>
      <c r="E1114" t="s">
        <v>4240</v>
      </c>
      <c r="F1114" t="s">
        <v>1024</v>
      </c>
    </row>
    <row r="1115" spans="2:6" hidden="1" x14ac:dyDescent="0.3">
      <c r="B1115">
        <v>137329</v>
      </c>
      <c r="C1115" t="s">
        <v>4241</v>
      </c>
      <c r="D1115" t="s">
        <v>4242</v>
      </c>
      <c r="E1115" t="s">
        <v>4243</v>
      </c>
      <c r="F1115" t="s">
        <v>1024</v>
      </c>
    </row>
    <row r="1116" spans="2:6" hidden="1" x14ac:dyDescent="0.3">
      <c r="B1116">
        <v>137342</v>
      </c>
      <c r="C1116" t="s">
        <v>4244</v>
      </c>
      <c r="D1116" t="s">
        <v>4245</v>
      </c>
      <c r="E1116" t="s">
        <v>4246</v>
      </c>
      <c r="F1116" t="s">
        <v>1024</v>
      </c>
    </row>
    <row r="1117" spans="2:6" hidden="1" x14ac:dyDescent="0.3">
      <c r="B1117">
        <v>137350</v>
      </c>
      <c r="C1117" t="s">
        <v>4247</v>
      </c>
      <c r="D1117" t="s">
        <v>4248</v>
      </c>
      <c r="E1117" t="s">
        <v>4249</v>
      </c>
      <c r="F1117" t="s">
        <v>1024</v>
      </c>
    </row>
    <row r="1118" spans="2:6" hidden="1" x14ac:dyDescent="0.3">
      <c r="B1118">
        <v>137436</v>
      </c>
      <c r="C1118" t="s">
        <v>4250</v>
      </c>
      <c r="D1118" t="s">
        <v>4251</v>
      </c>
      <c r="E1118" t="s">
        <v>4252</v>
      </c>
      <c r="F1118" t="s">
        <v>1024</v>
      </c>
    </row>
    <row r="1119" spans="2:6" hidden="1" x14ac:dyDescent="0.3">
      <c r="B1119">
        <v>137454</v>
      </c>
      <c r="C1119" t="s">
        <v>4253</v>
      </c>
      <c r="D1119" t="s">
        <v>4254</v>
      </c>
      <c r="E1119" t="s">
        <v>4255</v>
      </c>
      <c r="F1119" t="s">
        <v>1024</v>
      </c>
    </row>
    <row r="1120" spans="2:6" hidden="1" x14ac:dyDescent="0.3">
      <c r="B1120">
        <v>137555</v>
      </c>
      <c r="C1120" t="s">
        <v>4256</v>
      </c>
      <c r="D1120" t="s">
        <v>4257</v>
      </c>
      <c r="E1120" t="s">
        <v>4258</v>
      </c>
      <c r="F1120" t="s">
        <v>1024</v>
      </c>
    </row>
    <row r="1121" spans="2:6" hidden="1" x14ac:dyDescent="0.3">
      <c r="B1121">
        <v>137563</v>
      </c>
      <c r="C1121" t="s">
        <v>4259</v>
      </c>
      <c r="D1121" t="s">
        <v>4260</v>
      </c>
      <c r="E1121" t="s">
        <v>4261</v>
      </c>
      <c r="F1121" t="s">
        <v>1024</v>
      </c>
    </row>
    <row r="1122" spans="2:6" hidden="1" x14ac:dyDescent="0.3">
      <c r="B1122">
        <v>137610</v>
      </c>
      <c r="C1122" t="s">
        <v>4262</v>
      </c>
      <c r="D1122" t="s">
        <v>4263</v>
      </c>
      <c r="E1122" t="s">
        <v>4264</v>
      </c>
      <c r="F1122" t="s">
        <v>1024</v>
      </c>
    </row>
    <row r="1123" spans="2:6" hidden="1" x14ac:dyDescent="0.3">
      <c r="B1123">
        <v>137622</v>
      </c>
      <c r="C1123" t="s">
        <v>4265</v>
      </c>
      <c r="D1123" t="s">
        <v>4266</v>
      </c>
      <c r="E1123" t="s">
        <v>1555</v>
      </c>
      <c r="F1123" t="s">
        <v>1024</v>
      </c>
    </row>
    <row r="1124" spans="2:6" hidden="1" x14ac:dyDescent="0.3">
      <c r="B1124">
        <v>137644</v>
      </c>
      <c r="C1124" t="s">
        <v>4267</v>
      </c>
      <c r="D1124" t="s">
        <v>4268</v>
      </c>
      <c r="E1124" t="s">
        <v>4269</v>
      </c>
      <c r="F1124" t="s">
        <v>1024</v>
      </c>
    </row>
    <row r="1125" spans="2:6" hidden="1" x14ac:dyDescent="0.3">
      <c r="B1125">
        <v>137663</v>
      </c>
      <c r="C1125" t="s">
        <v>4270</v>
      </c>
      <c r="D1125" t="s">
        <v>4271</v>
      </c>
      <c r="E1125" t="s">
        <v>3668</v>
      </c>
      <c r="F1125" t="s">
        <v>1024</v>
      </c>
    </row>
    <row r="1126" spans="2:6" hidden="1" x14ac:dyDescent="0.3">
      <c r="B1126">
        <v>137684</v>
      </c>
      <c r="C1126" t="s">
        <v>4272</v>
      </c>
      <c r="D1126" t="s">
        <v>4273</v>
      </c>
      <c r="E1126" t="s">
        <v>4274</v>
      </c>
      <c r="F1126" t="s">
        <v>1024</v>
      </c>
    </row>
    <row r="1127" spans="2:6" hidden="1" x14ac:dyDescent="0.3">
      <c r="B1127">
        <v>137695</v>
      </c>
      <c r="C1127" t="s">
        <v>4275</v>
      </c>
      <c r="D1127" t="s">
        <v>4276</v>
      </c>
      <c r="E1127" t="s">
        <v>4277</v>
      </c>
      <c r="F1127" t="s">
        <v>1024</v>
      </c>
    </row>
    <row r="1128" spans="2:6" hidden="1" x14ac:dyDescent="0.3">
      <c r="B1128">
        <v>137704</v>
      </c>
      <c r="C1128" t="s">
        <v>4278</v>
      </c>
      <c r="D1128" t="s">
        <v>4279</v>
      </c>
      <c r="E1128" t="s">
        <v>4280</v>
      </c>
      <c r="F1128" t="s">
        <v>1024</v>
      </c>
    </row>
    <row r="1129" spans="2:6" hidden="1" x14ac:dyDescent="0.3">
      <c r="B1129">
        <v>137770</v>
      </c>
      <c r="C1129" t="s">
        <v>4281</v>
      </c>
      <c r="D1129" t="s">
        <v>4282</v>
      </c>
      <c r="E1129" t="s">
        <v>4283</v>
      </c>
      <c r="F1129" t="s">
        <v>1024</v>
      </c>
    </row>
    <row r="1130" spans="2:6" hidden="1" x14ac:dyDescent="0.3">
      <c r="B1130">
        <v>137850</v>
      </c>
      <c r="C1130" t="s">
        <v>4284</v>
      </c>
      <c r="D1130" t="s">
        <v>4285</v>
      </c>
      <c r="E1130" t="s">
        <v>4286</v>
      </c>
      <c r="F1130" t="s">
        <v>1024</v>
      </c>
    </row>
    <row r="1131" spans="2:6" hidden="1" x14ac:dyDescent="0.3">
      <c r="B1131">
        <v>138073</v>
      </c>
      <c r="C1131" t="s">
        <v>4287</v>
      </c>
      <c r="D1131" t="s">
        <v>4288</v>
      </c>
      <c r="E1131" t="s">
        <v>4289</v>
      </c>
      <c r="F1131" t="s">
        <v>1024</v>
      </c>
    </row>
    <row r="1132" spans="2:6" hidden="1" x14ac:dyDescent="0.3">
      <c r="B1132">
        <v>138098</v>
      </c>
      <c r="C1132" t="s">
        <v>4290</v>
      </c>
      <c r="D1132" t="s">
        <v>4291</v>
      </c>
      <c r="E1132" t="s">
        <v>4292</v>
      </c>
      <c r="F1132" t="s">
        <v>1024</v>
      </c>
    </row>
    <row r="1133" spans="2:6" hidden="1" x14ac:dyDescent="0.3">
      <c r="B1133">
        <v>138131</v>
      </c>
      <c r="C1133" t="s">
        <v>4293</v>
      </c>
      <c r="D1133" t="s">
        <v>4294</v>
      </c>
      <c r="E1133" t="s">
        <v>4295</v>
      </c>
      <c r="F1133" t="s">
        <v>1024</v>
      </c>
    </row>
    <row r="1134" spans="2:6" hidden="1" x14ac:dyDescent="0.3">
      <c r="B1134">
        <v>138136</v>
      </c>
      <c r="C1134" t="s">
        <v>4296</v>
      </c>
      <c r="D1134" t="s">
        <v>4297</v>
      </c>
      <c r="E1134" t="s">
        <v>1705</v>
      </c>
      <c r="F1134" t="s">
        <v>1024</v>
      </c>
    </row>
    <row r="1135" spans="2:6" hidden="1" x14ac:dyDescent="0.3">
      <c r="B1135">
        <v>138154</v>
      </c>
      <c r="C1135" t="s">
        <v>4298</v>
      </c>
      <c r="D1135" t="s">
        <v>4299</v>
      </c>
      <c r="E1135" t="s">
        <v>4300</v>
      </c>
      <c r="F1135" t="s">
        <v>1024</v>
      </c>
    </row>
    <row r="1136" spans="2:6" hidden="1" x14ac:dyDescent="0.3">
      <c r="B1136">
        <v>138261</v>
      </c>
      <c r="C1136" t="s">
        <v>4301</v>
      </c>
      <c r="D1136" t="s">
        <v>4302</v>
      </c>
      <c r="E1136" t="s">
        <v>4303</v>
      </c>
      <c r="F1136" t="s">
        <v>1024</v>
      </c>
    </row>
    <row r="1137" spans="2:6" hidden="1" x14ac:dyDescent="0.3">
      <c r="B1137">
        <v>138278</v>
      </c>
      <c r="C1137" t="s">
        <v>4304</v>
      </c>
      <c r="D1137" t="s">
        <v>4305</v>
      </c>
      <c r="E1137" t="s">
        <v>4306</v>
      </c>
      <c r="F1137" t="s">
        <v>1024</v>
      </c>
    </row>
    <row r="1138" spans="2:6" hidden="1" x14ac:dyDescent="0.3">
      <c r="B1138">
        <v>138312</v>
      </c>
      <c r="C1138" t="s">
        <v>4307</v>
      </c>
      <c r="D1138" t="s">
        <v>4308</v>
      </c>
      <c r="E1138" t="s">
        <v>4309</v>
      </c>
      <c r="F1138" t="s">
        <v>1024</v>
      </c>
    </row>
    <row r="1139" spans="2:6" hidden="1" x14ac:dyDescent="0.3">
      <c r="B1139">
        <v>138347</v>
      </c>
      <c r="C1139" t="s">
        <v>4310</v>
      </c>
      <c r="D1139" t="s">
        <v>4311</v>
      </c>
      <c r="E1139" t="s">
        <v>4312</v>
      </c>
      <c r="F1139" t="s">
        <v>1024</v>
      </c>
    </row>
    <row r="1140" spans="2:6" hidden="1" x14ac:dyDescent="0.3">
      <c r="B1140">
        <v>138360</v>
      </c>
      <c r="C1140" t="s">
        <v>4313</v>
      </c>
      <c r="D1140" t="s">
        <v>4314</v>
      </c>
      <c r="E1140" t="s">
        <v>4315</v>
      </c>
      <c r="F1140" t="s">
        <v>1024</v>
      </c>
    </row>
    <row r="1141" spans="2:6" hidden="1" x14ac:dyDescent="0.3">
      <c r="B1141">
        <v>138437</v>
      </c>
      <c r="C1141" t="s">
        <v>4316</v>
      </c>
      <c r="D1141" t="s">
        <v>4317</v>
      </c>
      <c r="E1141" t="s">
        <v>4318</v>
      </c>
      <c r="F1141" t="s">
        <v>1024</v>
      </c>
    </row>
    <row r="1142" spans="2:6" hidden="1" x14ac:dyDescent="0.3">
      <c r="B1142">
        <v>138445</v>
      </c>
      <c r="C1142" t="s">
        <v>4319</v>
      </c>
      <c r="D1142" t="s">
        <v>4320</v>
      </c>
      <c r="E1142" t="s">
        <v>4321</v>
      </c>
      <c r="F1142" t="s">
        <v>1024</v>
      </c>
    </row>
    <row r="1143" spans="2:6" hidden="1" x14ac:dyDescent="0.3">
      <c r="B1143">
        <v>138557</v>
      </c>
      <c r="C1143" t="s">
        <v>4322</v>
      </c>
      <c r="D1143" t="s">
        <v>4323</v>
      </c>
      <c r="E1143" t="s">
        <v>4324</v>
      </c>
      <c r="F1143" t="s">
        <v>1024</v>
      </c>
    </row>
    <row r="1144" spans="2:6" hidden="1" x14ac:dyDescent="0.3">
      <c r="B1144">
        <v>138657</v>
      </c>
      <c r="C1144" t="s">
        <v>4325</v>
      </c>
      <c r="D1144" t="s">
        <v>4326</v>
      </c>
      <c r="E1144" t="s">
        <v>4327</v>
      </c>
      <c r="F1144" t="s">
        <v>1024</v>
      </c>
    </row>
    <row r="1145" spans="2:6" hidden="1" x14ac:dyDescent="0.3">
      <c r="B1145">
        <v>138752</v>
      </c>
      <c r="C1145" t="s">
        <v>4328</v>
      </c>
      <c r="D1145" t="s">
        <v>4329</v>
      </c>
      <c r="E1145" t="s">
        <v>4330</v>
      </c>
      <c r="F1145" t="s">
        <v>1024</v>
      </c>
    </row>
    <row r="1146" spans="2:6" hidden="1" x14ac:dyDescent="0.3">
      <c r="B1146">
        <v>138776</v>
      </c>
      <c r="C1146" t="s">
        <v>4331</v>
      </c>
      <c r="D1146" t="s">
        <v>4332</v>
      </c>
      <c r="E1146" t="s">
        <v>4333</v>
      </c>
      <c r="F1146" t="s">
        <v>1024</v>
      </c>
    </row>
    <row r="1147" spans="2:6" hidden="1" x14ac:dyDescent="0.3">
      <c r="B1147">
        <v>138817</v>
      </c>
      <c r="C1147" t="s">
        <v>4334</v>
      </c>
      <c r="D1147" t="s">
        <v>4335</v>
      </c>
      <c r="E1147" t="s">
        <v>4336</v>
      </c>
      <c r="F1147" t="s">
        <v>1024</v>
      </c>
    </row>
    <row r="1148" spans="2:6" hidden="1" x14ac:dyDescent="0.3">
      <c r="B1148">
        <v>138855</v>
      </c>
      <c r="C1148" t="s">
        <v>4337</v>
      </c>
      <c r="D1148" t="s">
        <v>4338</v>
      </c>
      <c r="E1148" t="s">
        <v>4339</v>
      </c>
      <c r="F1148" t="s">
        <v>1024</v>
      </c>
    </row>
    <row r="1149" spans="2:6" hidden="1" x14ac:dyDescent="0.3">
      <c r="B1149">
        <v>138858</v>
      </c>
      <c r="C1149" t="s">
        <v>4340</v>
      </c>
      <c r="D1149" t="s">
        <v>4341</v>
      </c>
      <c r="E1149" t="s">
        <v>4342</v>
      </c>
      <c r="F1149" t="s">
        <v>1024</v>
      </c>
    </row>
    <row r="1150" spans="2:6" hidden="1" x14ac:dyDescent="0.3">
      <c r="B1150">
        <v>138927</v>
      </c>
      <c r="C1150" t="s">
        <v>4343</v>
      </c>
      <c r="D1150" t="s">
        <v>4344</v>
      </c>
      <c r="E1150" t="s">
        <v>4345</v>
      </c>
      <c r="F1150" t="s">
        <v>1024</v>
      </c>
    </row>
    <row r="1151" spans="2:6" hidden="1" x14ac:dyDescent="0.3">
      <c r="B1151">
        <v>138961</v>
      </c>
      <c r="C1151" t="s">
        <v>4346</v>
      </c>
      <c r="D1151" t="s">
        <v>4347</v>
      </c>
      <c r="E1151" t="s">
        <v>4348</v>
      </c>
      <c r="F1151" t="s">
        <v>1024</v>
      </c>
    </row>
    <row r="1152" spans="2:6" hidden="1" x14ac:dyDescent="0.3">
      <c r="B1152">
        <v>138970</v>
      </c>
      <c r="C1152" t="s">
        <v>4349</v>
      </c>
      <c r="D1152" t="s">
        <v>4350</v>
      </c>
      <c r="E1152" t="s">
        <v>4351</v>
      </c>
      <c r="F1152" t="s">
        <v>1024</v>
      </c>
    </row>
    <row r="1153" spans="2:6" hidden="1" x14ac:dyDescent="0.3">
      <c r="B1153">
        <v>138978</v>
      </c>
      <c r="C1153" t="s">
        <v>4352</v>
      </c>
      <c r="D1153" t="s">
        <v>4353</v>
      </c>
      <c r="E1153" t="s">
        <v>1449</v>
      </c>
      <c r="F1153" t="s">
        <v>1024</v>
      </c>
    </row>
    <row r="1154" spans="2:6" hidden="1" x14ac:dyDescent="0.3">
      <c r="B1154">
        <v>139065</v>
      </c>
      <c r="C1154" t="s">
        <v>4354</v>
      </c>
      <c r="D1154" t="s">
        <v>4355</v>
      </c>
      <c r="E1154" t="s">
        <v>4356</v>
      </c>
      <c r="F1154" t="s">
        <v>1024</v>
      </c>
    </row>
    <row r="1155" spans="2:6" hidden="1" x14ac:dyDescent="0.3">
      <c r="B1155">
        <v>139082</v>
      </c>
      <c r="C1155" t="s">
        <v>4357</v>
      </c>
      <c r="D1155" t="s">
        <v>4358</v>
      </c>
      <c r="E1155" t="s">
        <v>4359</v>
      </c>
      <c r="F1155" t="s">
        <v>1024</v>
      </c>
    </row>
    <row r="1156" spans="2:6" hidden="1" x14ac:dyDescent="0.3">
      <c r="B1156">
        <v>139084</v>
      </c>
      <c r="C1156" t="s">
        <v>4360</v>
      </c>
      <c r="D1156" t="s">
        <v>4361</v>
      </c>
      <c r="E1156" t="s">
        <v>4362</v>
      </c>
      <c r="F1156" t="s">
        <v>1024</v>
      </c>
    </row>
    <row r="1157" spans="2:6" hidden="1" x14ac:dyDescent="0.3">
      <c r="B1157">
        <v>139125</v>
      </c>
      <c r="C1157" t="s">
        <v>4363</v>
      </c>
      <c r="D1157" t="s">
        <v>4364</v>
      </c>
      <c r="E1157" t="s">
        <v>4365</v>
      </c>
      <c r="F1157" t="s">
        <v>1024</v>
      </c>
    </row>
    <row r="1158" spans="2:6" hidden="1" x14ac:dyDescent="0.3">
      <c r="B1158">
        <v>139142</v>
      </c>
      <c r="C1158" t="s">
        <v>884</v>
      </c>
      <c r="D1158" t="s">
        <v>883</v>
      </c>
      <c r="E1158" t="s">
        <v>4366</v>
      </c>
      <c r="F1158" t="s">
        <v>1024</v>
      </c>
    </row>
    <row r="1159" spans="2:6" hidden="1" x14ac:dyDescent="0.3">
      <c r="B1159">
        <v>139179</v>
      </c>
      <c r="C1159" t="s">
        <v>4367</v>
      </c>
      <c r="D1159" t="s">
        <v>4368</v>
      </c>
      <c r="E1159" t="s">
        <v>4369</v>
      </c>
      <c r="F1159" t="s">
        <v>1024</v>
      </c>
    </row>
    <row r="1160" spans="2:6" hidden="1" x14ac:dyDescent="0.3">
      <c r="B1160">
        <v>139206</v>
      </c>
      <c r="C1160" t="s">
        <v>4370</v>
      </c>
      <c r="D1160" t="s">
        <v>4371</v>
      </c>
      <c r="E1160" t="s">
        <v>4372</v>
      </c>
      <c r="F1160" t="s">
        <v>1024</v>
      </c>
    </row>
    <row r="1161" spans="2:6" hidden="1" x14ac:dyDescent="0.3">
      <c r="B1161">
        <v>139215</v>
      </c>
      <c r="C1161" t="s">
        <v>4373</v>
      </c>
      <c r="D1161" t="s">
        <v>4374</v>
      </c>
      <c r="E1161" t="s">
        <v>4375</v>
      </c>
      <c r="F1161" t="s">
        <v>1024</v>
      </c>
    </row>
    <row r="1162" spans="2:6" hidden="1" x14ac:dyDescent="0.3">
      <c r="B1162">
        <v>139241</v>
      </c>
      <c r="C1162" t="s">
        <v>4376</v>
      </c>
      <c r="D1162" t="s">
        <v>4377</v>
      </c>
      <c r="E1162" t="s">
        <v>4378</v>
      </c>
      <c r="F1162" t="s">
        <v>1024</v>
      </c>
    </row>
    <row r="1163" spans="2:6" hidden="1" x14ac:dyDescent="0.3">
      <c r="B1163">
        <v>139243</v>
      </c>
      <c r="C1163" t="s">
        <v>4379</v>
      </c>
      <c r="D1163" t="s">
        <v>4380</v>
      </c>
      <c r="E1163" t="s">
        <v>4381</v>
      </c>
      <c r="F1163" t="s">
        <v>1024</v>
      </c>
    </row>
    <row r="1164" spans="2:6" hidden="1" x14ac:dyDescent="0.3">
      <c r="B1164">
        <v>139259</v>
      </c>
      <c r="C1164" t="s">
        <v>4382</v>
      </c>
      <c r="D1164" t="s">
        <v>4383</v>
      </c>
      <c r="E1164" t="s">
        <v>3540</v>
      </c>
      <c r="F1164" t="s">
        <v>1024</v>
      </c>
    </row>
    <row r="1165" spans="2:6" hidden="1" x14ac:dyDescent="0.3">
      <c r="B1165">
        <v>139275</v>
      </c>
      <c r="C1165" t="s">
        <v>4384</v>
      </c>
      <c r="D1165" t="s">
        <v>4385</v>
      </c>
      <c r="E1165" t="s">
        <v>4386</v>
      </c>
      <c r="F1165" t="s">
        <v>1024</v>
      </c>
    </row>
    <row r="1166" spans="2:6" hidden="1" x14ac:dyDescent="0.3">
      <c r="B1166">
        <v>139277</v>
      </c>
      <c r="C1166" t="s">
        <v>4387</v>
      </c>
      <c r="D1166" t="s">
        <v>4388</v>
      </c>
      <c r="E1166" t="s">
        <v>4389</v>
      </c>
      <c r="F1166" t="s">
        <v>1024</v>
      </c>
    </row>
    <row r="1167" spans="2:6" hidden="1" x14ac:dyDescent="0.3">
      <c r="B1167">
        <v>139279</v>
      </c>
      <c r="C1167" t="s">
        <v>4390</v>
      </c>
      <c r="D1167" t="s">
        <v>4391</v>
      </c>
      <c r="E1167" t="s">
        <v>4175</v>
      </c>
      <c r="F1167" t="s">
        <v>1024</v>
      </c>
    </row>
    <row r="1168" spans="2:6" hidden="1" x14ac:dyDescent="0.3">
      <c r="B1168">
        <v>139313</v>
      </c>
      <c r="C1168" t="s">
        <v>4392</v>
      </c>
      <c r="D1168" t="s">
        <v>4393</v>
      </c>
      <c r="E1168" t="s">
        <v>4394</v>
      </c>
      <c r="F1168" t="s">
        <v>1024</v>
      </c>
    </row>
    <row r="1169" spans="2:6" hidden="1" x14ac:dyDescent="0.3">
      <c r="B1169">
        <v>139331</v>
      </c>
      <c r="C1169" t="s">
        <v>4395</v>
      </c>
      <c r="D1169" t="s">
        <v>4396</v>
      </c>
      <c r="E1169" t="s">
        <v>4397</v>
      </c>
      <c r="F1169" t="s">
        <v>1024</v>
      </c>
    </row>
    <row r="1170" spans="2:6" hidden="1" x14ac:dyDescent="0.3">
      <c r="B1170">
        <v>139453</v>
      </c>
      <c r="C1170" t="s">
        <v>4398</v>
      </c>
      <c r="D1170" t="s">
        <v>4399</v>
      </c>
      <c r="E1170" t="s">
        <v>3317</v>
      </c>
      <c r="F1170" t="s">
        <v>1024</v>
      </c>
    </row>
    <row r="1171" spans="2:6" hidden="1" x14ac:dyDescent="0.3">
      <c r="B1171">
        <v>139499</v>
      </c>
      <c r="C1171" t="s">
        <v>4400</v>
      </c>
      <c r="D1171" t="s">
        <v>4401</v>
      </c>
      <c r="E1171" t="s">
        <v>24032</v>
      </c>
      <c r="F1171" t="s">
        <v>1024</v>
      </c>
    </row>
    <row r="1172" spans="2:6" hidden="1" x14ac:dyDescent="0.3">
      <c r="B1172">
        <v>139531</v>
      </c>
      <c r="C1172" t="s">
        <v>4402</v>
      </c>
      <c r="D1172" t="s">
        <v>4403</v>
      </c>
      <c r="E1172" t="s">
        <v>4404</v>
      </c>
      <c r="F1172" t="s">
        <v>1024</v>
      </c>
    </row>
    <row r="1173" spans="2:6" hidden="1" x14ac:dyDescent="0.3">
      <c r="B1173">
        <v>139535</v>
      </c>
      <c r="C1173" t="s">
        <v>4405</v>
      </c>
      <c r="D1173" t="s">
        <v>4406</v>
      </c>
      <c r="E1173" t="s">
        <v>4407</v>
      </c>
      <c r="F1173" t="s">
        <v>1024</v>
      </c>
    </row>
    <row r="1174" spans="2:6" hidden="1" x14ac:dyDescent="0.3">
      <c r="B1174">
        <v>139548</v>
      </c>
      <c r="C1174" t="s">
        <v>4408</v>
      </c>
      <c r="D1174" t="s">
        <v>4409</v>
      </c>
      <c r="E1174" t="s">
        <v>2229</v>
      </c>
      <c r="F1174" t="s">
        <v>1024</v>
      </c>
    </row>
    <row r="1175" spans="2:6" hidden="1" x14ac:dyDescent="0.3">
      <c r="B1175">
        <v>139592</v>
      </c>
      <c r="C1175" t="s">
        <v>4410</v>
      </c>
      <c r="D1175" t="s">
        <v>4411</v>
      </c>
      <c r="E1175" t="s">
        <v>4204</v>
      </c>
      <c r="F1175" t="s">
        <v>1024</v>
      </c>
    </row>
    <row r="1176" spans="2:6" hidden="1" x14ac:dyDescent="0.3">
      <c r="B1176">
        <v>139593</v>
      </c>
      <c r="C1176" t="s">
        <v>4412</v>
      </c>
      <c r="D1176" t="s">
        <v>4413</v>
      </c>
      <c r="E1176" t="s">
        <v>4414</v>
      </c>
      <c r="F1176" t="s">
        <v>1024</v>
      </c>
    </row>
    <row r="1177" spans="2:6" hidden="1" x14ac:dyDescent="0.3">
      <c r="B1177">
        <v>139717</v>
      </c>
      <c r="C1177" t="s">
        <v>4415</v>
      </c>
      <c r="D1177" t="s">
        <v>4416</v>
      </c>
      <c r="E1177" t="s">
        <v>4417</v>
      </c>
      <c r="F1177" t="s">
        <v>1024</v>
      </c>
    </row>
    <row r="1178" spans="2:6" hidden="1" x14ac:dyDescent="0.3">
      <c r="B1178">
        <v>139731</v>
      </c>
      <c r="C1178" t="s">
        <v>4418</v>
      </c>
      <c r="D1178" t="s">
        <v>4419</v>
      </c>
      <c r="E1178" t="s">
        <v>4420</v>
      </c>
      <c r="F1178" t="s">
        <v>1024</v>
      </c>
    </row>
    <row r="1179" spans="2:6" hidden="1" x14ac:dyDescent="0.3">
      <c r="B1179">
        <v>139733</v>
      </c>
      <c r="C1179" t="s">
        <v>4422</v>
      </c>
      <c r="D1179" t="s">
        <v>4423</v>
      </c>
      <c r="E1179" t="s">
        <v>4424</v>
      </c>
      <c r="F1179" t="s">
        <v>1024</v>
      </c>
    </row>
    <row r="1180" spans="2:6" hidden="1" x14ac:dyDescent="0.3">
      <c r="B1180">
        <v>139749</v>
      </c>
      <c r="C1180" t="s">
        <v>4425</v>
      </c>
      <c r="D1180" t="s">
        <v>4426</v>
      </c>
      <c r="E1180" t="s">
        <v>4427</v>
      </c>
      <c r="F1180" t="s">
        <v>1024</v>
      </c>
    </row>
    <row r="1181" spans="2:6" hidden="1" x14ac:dyDescent="0.3">
      <c r="B1181">
        <v>139813</v>
      </c>
      <c r="C1181" t="s">
        <v>4428</v>
      </c>
      <c r="D1181" t="s">
        <v>4429</v>
      </c>
      <c r="E1181" t="s">
        <v>3575</v>
      </c>
      <c r="F1181" t="s">
        <v>1024</v>
      </c>
    </row>
    <row r="1182" spans="2:6" hidden="1" x14ac:dyDescent="0.3">
      <c r="B1182">
        <v>139824</v>
      </c>
      <c r="C1182" t="s">
        <v>4430</v>
      </c>
      <c r="D1182" t="s">
        <v>4431</v>
      </c>
      <c r="E1182" t="s">
        <v>4432</v>
      </c>
      <c r="F1182" t="s">
        <v>1024</v>
      </c>
    </row>
    <row r="1183" spans="2:6" hidden="1" x14ac:dyDescent="0.3">
      <c r="B1183">
        <v>139829</v>
      </c>
      <c r="C1183" t="s">
        <v>4433</v>
      </c>
      <c r="D1183" t="s">
        <v>4434</v>
      </c>
      <c r="E1183" t="s">
        <v>4435</v>
      </c>
      <c r="F1183" t="s">
        <v>1024</v>
      </c>
    </row>
    <row r="1184" spans="2:6" hidden="1" x14ac:dyDescent="0.3">
      <c r="B1184">
        <v>139850</v>
      </c>
      <c r="C1184" t="s">
        <v>4436</v>
      </c>
      <c r="D1184" t="s">
        <v>4437</v>
      </c>
      <c r="E1184" t="s">
        <v>4438</v>
      </c>
      <c r="F1184" t="s">
        <v>1024</v>
      </c>
    </row>
    <row r="1185" spans="2:6" hidden="1" x14ac:dyDescent="0.3">
      <c r="B1185">
        <v>139852</v>
      </c>
      <c r="C1185" t="s">
        <v>4439</v>
      </c>
      <c r="D1185" t="s">
        <v>4440</v>
      </c>
      <c r="E1185" t="s">
        <v>4441</v>
      </c>
      <c r="F1185" t="s">
        <v>1024</v>
      </c>
    </row>
    <row r="1186" spans="2:6" hidden="1" x14ac:dyDescent="0.3">
      <c r="B1186">
        <v>139875</v>
      </c>
      <c r="C1186" t="s">
        <v>4442</v>
      </c>
      <c r="D1186" t="s">
        <v>4443</v>
      </c>
      <c r="E1186" t="s">
        <v>4444</v>
      </c>
      <c r="F1186" t="s">
        <v>1024</v>
      </c>
    </row>
    <row r="1187" spans="2:6" hidden="1" x14ac:dyDescent="0.3">
      <c r="B1187">
        <v>139904</v>
      </c>
      <c r="C1187" t="s">
        <v>4445</v>
      </c>
      <c r="D1187" t="s">
        <v>4446</v>
      </c>
      <c r="E1187" t="s">
        <v>1933</v>
      </c>
      <c r="F1187" t="s">
        <v>1024</v>
      </c>
    </row>
    <row r="1188" spans="2:6" hidden="1" x14ac:dyDescent="0.3">
      <c r="B1188">
        <v>139905</v>
      </c>
      <c r="C1188" t="s">
        <v>4447</v>
      </c>
      <c r="D1188" t="s">
        <v>4448</v>
      </c>
      <c r="E1188" t="s">
        <v>4449</v>
      </c>
      <c r="F1188" t="s">
        <v>1024</v>
      </c>
    </row>
    <row r="1189" spans="2:6" hidden="1" x14ac:dyDescent="0.3">
      <c r="B1189">
        <v>139907</v>
      </c>
      <c r="C1189" t="s">
        <v>4450</v>
      </c>
      <c r="D1189" t="s">
        <v>4451</v>
      </c>
      <c r="E1189" t="s">
        <v>111</v>
      </c>
      <c r="F1189" t="s">
        <v>1024</v>
      </c>
    </row>
    <row r="1190" spans="2:6" hidden="1" x14ac:dyDescent="0.3">
      <c r="B1190">
        <v>139914</v>
      </c>
      <c r="C1190" t="s">
        <v>4452</v>
      </c>
      <c r="D1190" t="s">
        <v>4453</v>
      </c>
      <c r="E1190" t="s">
        <v>4454</v>
      </c>
      <c r="F1190" t="s">
        <v>1024</v>
      </c>
    </row>
    <row r="1191" spans="2:6" hidden="1" x14ac:dyDescent="0.3">
      <c r="B1191">
        <v>139922</v>
      </c>
      <c r="C1191" t="s">
        <v>4455</v>
      </c>
      <c r="D1191" t="s">
        <v>4456</v>
      </c>
      <c r="E1191" t="s">
        <v>4457</v>
      </c>
      <c r="F1191" t="s">
        <v>1024</v>
      </c>
    </row>
    <row r="1192" spans="2:6" hidden="1" x14ac:dyDescent="0.3">
      <c r="B1192">
        <v>139930</v>
      </c>
      <c r="C1192" t="s">
        <v>4458</v>
      </c>
      <c r="D1192" t="s">
        <v>4459</v>
      </c>
      <c r="E1192" t="s">
        <v>4460</v>
      </c>
      <c r="F1192" t="s">
        <v>1024</v>
      </c>
    </row>
    <row r="1193" spans="2:6" hidden="1" x14ac:dyDescent="0.3">
      <c r="B1193">
        <v>139940</v>
      </c>
      <c r="C1193" t="s">
        <v>4461</v>
      </c>
      <c r="D1193" t="s">
        <v>4462</v>
      </c>
      <c r="E1193" t="s">
        <v>4463</v>
      </c>
      <c r="F1193" t="s">
        <v>1024</v>
      </c>
    </row>
    <row r="1194" spans="2:6" hidden="1" x14ac:dyDescent="0.3">
      <c r="B1194">
        <v>139941</v>
      </c>
      <c r="C1194" t="s">
        <v>4464</v>
      </c>
      <c r="D1194" t="s">
        <v>4465</v>
      </c>
      <c r="E1194" t="s">
        <v>4466</v>
      </c>
      <c r="F1194" t="s">
        <v>1024</v>
      </c>
    </row>
    <row r="1195" spans="2:6" hidden="1" x14ac:dyDescent="0.3">
      <c r="B1195">
        <v>139983</v>
      </c>
      <c r="C1195" t="s">
        <v>4467</v>
      </c>
      <c r="D1195" t="s">
        <v>4468</v>
      </c>
      <c r="E1195" t="s">
        <v>4469</v>
      </c>
      <c r="F1195" t="s">
        <v>1024</v>
      </c>
    </row>
    <row r="1196" spans="2:6" hidden="1" x14ac:dyDescent="0.3">
      <c r="B1196">
        <v>139989</v>
      </c>
      <c r="C1196" t="s">
        <v>4470</v>
      </c>
      <c r="D1196" t="s">
        <v>4471</v>
      </c>
      <c r="E1196" t="s">
        <v>4472</v>
      </c>
      <c r="F1196" t="s">
        <v>1024</v>
      </c>
    </row>
    <row r="1197" spans="2:6" hidden="1" x14ac:dyDescent="0.3">
      <c r="B1197">
        <v>139992</v>
      </c>
      <c r="C1197" t="s">
        <v>4473</v>
      </c>
      <c r="D1197" t="s">
        <v>4474</v>
      </c>
      <c r="E1197" t="s">
        <v>4475</v>
      </c>
      <c r="F1197" t="s">
        <v>1024</v>
      </c>
    </row>
    <row r="1198" spans="2:6" hidden="1" x14ac:dyDescent="0.3">
      <c r="B1198">
        <v>140025</v>
      </c>
      <c r="C1198" t="s">
        <v>4476</v>
      </c>
      <c r="D1198" t="s">
        <v>4477</v>
      </c>
      <c r="E1198" t="s">
        <v>4478</v>
      </c>
      <c r="F1198" t="s">
        <v>1024</v>
      </c>
    </row>
    <row r="1199" spans="2:6" hidden="1" x14ac:dyDescent="0.3">
      <c r="B1199">
        <v>140028</v>
      </c>
      <c r="C1199" t="s">
        <v>4479</v>
      </c>
      <c r="D1199" t="s">
        <v>4480</v>
      </c>
      <c r="E1199" t="s">
        <v>3985</v>
      </c>
      <c r="F1199" t="s">
        <v>1024</v>
      </c>
    </row>
    <row r="1200" spans="2:6" hidden="1" x14ac:dyDescent="0.3">
      <c r="B1200">
        <v>140042</v>
      </c>
      <c r="C1200" t="s">
        <v>4481</v>
      </c>
      <c r="D1200" t="s">
        <v>4482</v>
      </c>
      <c r="E1200" t="s">
        <v>1057</v>
      </c>
      <c r="F1200" t="s">
        <v>1024</v>
      </c>
    </row>
    <row r="1201" spans="2:6" hidden="1" x14ac:dyDescent="0.3">
      <c r="B1201">
        <v>140085</v>
      </c>
      <c r="C1201" t="s">
        <v>4483</v>
      </c>
      <c r="D1201" t="s">
        <v>4484</v>
      </c>
      <c r="E1201" t="s">
        <v>4485</v>
      </c>
      <c r="F1201" t="s">
        <v>1024</v>
      </c>
    </row>
    <row r="1202" spans="2:6" hidden="1" x14ac:dyDescent="0.3">
      <c r="B1202">
        <v>140115</v>
      </c>
      <c r="C1202" t="s">
        <v>4486</v>
      </c>
      <c r="D1202" t="s">
        <v>4487</v>
      </c>
      <c r="E1202" t="s">
        <v>4488</v>
      </c>
      <c r="F1202" t="s">
        <v>1024</v>
      </c>
    </row>
    <row r="1203" spans="2:6" hidden="1" x14ac:dyDescent="0.3">
      <c r="B1203">
        <v>140241</v>
      </c>
      <c r="C1203" t="s">
        <v>4489</v>
      </c>
      <c r="D1203" t="s">
        <v>4490</v>
      </c>
      <c r="E1203" t="s">
        <v>4491</v>
      </c>
      <c r="F1203" t="s">
        <v>1024</v>
      </c>
    </row>
    <row r="1204" spans="2:6" hidden="1" x14ac:dyDescent="0.3">
      <c r="B1204">
        <v>140267</v>
      </c>
      <c r="C1204" t="s">
        <v>4492</v>
      </c>
      <c r="D1204" t="s">
        <v>4493</v>
      </c>
      <c r="E1204" t="s">
        <v>4494</v>
      </c>
      <c r="F1204" t="s">
        <v>1024</v>
      </c>
    </row>
    <row r="1205" spans="2:6" hidden="1" x14ac:dyDescent="0.3">
      <c r="B1205">
        <v>140298</v>
      </c>
      <c r="C1205" t="s">
        <v>4495</v>
      </c>
      <c r="D1205" t="s">
        <v>4496</v>
      </c>
      <c r="E1205" t="s">
        <v>4497</v>
      </c>
      <c r="F1205" t="s">
        <v>1024</v>
      </c>
    </row>
    <row r="1206" spans="2:6" hidden="1" x14ac:dyDescent="0.3">
      <c r="B1206">
        <v>140299</v>
      </c>
      <c r="C1206" t="s">
        <v>4498</v>
      </c>
      <c r="D1206" t="s">
        <v>4499</v>
      </c>
      <c r="E1206" t="s">
        <v>4500</v>
      </c>
      <c r="F1206" t="s">
        <v>1024</v>
      </c>
    </row>
    <row r="1207" spans="2:6" hidden="1" x14ac:dyDescent="0.3">
      <c r="B1207">
        <v>140360</v>
      </c>
      <c r="C1207" t="s">
        <v>4501</v>
      </c>
      <c r="D1207" t="s">
        <v>4502</v>
      </c>
      <c r="E1207" t="s">
        <v>4503</v>
      </c>
      <c r="F1207" t="s">
        <v>1024</v>
      </c>
    </row>
    <row r="1208" spans="2:6" hidden="1" x14ac:dyDescent="0.3">
      <c r="B1208">
        <v>140361</v>
      </c>
      <c r="C1208" t="s">
        <v>4504</v>
      </c>
      <c r="D1208" t="s">
        <v>4505</v>
      </c>
      <c r="E1208" t="s">
        <v>3332</v>
      </c>
      <c r="F1208" t="s">
        <v>1024</v>
      </c>
    </row>
    <row r="1209" spans="2:6" hidden="1" x14ac:dyDescent="0.3">
      <c r="B1209">
        <v>140364</v>
      </c>
      <c r="C1209" t="s">
        <v>4506</v>
      </c>
      <c r="D1209" t="s">
        <v>4507</v>
      </c>
      <c r="E1209" t="s">
        <v>4508</v>
      </c>
      <c r="F1209" t="s">
        <v>1024</v>
      </c>
    </row>
    <row r="1210" spans="2:6" hidden="1" x14ac:dyDescent="0.3">
      <c r="B1210">
        <v>140395</v>
      </c>
      <c r="C1210" t="s">
        <v>4509</v>
      </c>
      <c r="D1210" t="s">
        <v>4510</v>
      </c>
      <c r="E1210" t="s">
        <v>4511</v>
      </c>
      <c r="F1210" t="s">
        <v>1024</v>
      </c>
    </row>
    <row r="1211" spans="2:6" hidden="1" x14ac:dyDescent="0.3">
      <c r="B1211">
        <v>140489</v>
      </c>
      <c r="C1211" t="s">
        <v>4512</v>
      </c>
      <c r="D1211" t="s">
        <v>4513</v>
      </c>
      <c r="E1211" t="s">
        <v>4514</v>
      </c>
      <c r="F1211" t="s">
        <v>1024</v>
      </c>
    </row>
    <row r="1212" spans="2:6" hidden="1" x14ac:dyDescent="0.3">
      <c r="B1212">
        <v>140520</v>
      </c>
      <c r="C1212" t="s">
        <v>4515</v>
      </c>
      <c r="D1212" t="s">
        <v>4516</v>
      </c>
      <c r="E1212" t="s">
        <v>4517</v>
      </c>
      <c r="F1212" t="s">
        <v>1024</v>
      </c>
    </row>
    <row r="1213" spans="2:6" hidden="1" x14ac:dyDescent="0.3">
      <c r="B1213">
        <v>140524</v>
      </c>
      <c r="C1213" t="s">
        <v>4518</v>
      </c>
      <c r="D1213" t="s">
        <v>4519</v>
      </c>
      <c r="E1213" t="s">
        <v>4520</v>
      </c>
      <c r="F1213" t="s">
        <v>1024</v>
      </c>
    </row>
    <row r="1214" spans="2:6" hidden="1" x14ac:dyDescent="0.3">
      <c r="B1214">
        <v>140530</v>
      </c>
      <c r="C1214" t="s">
        <v>4521</v>
      </c>
      <c r="D1214" t="s">
        <v>4522</v>
      </c>
      <c r="E1214" t="s">
        <v>4523</v>
      </c>
      <c r="F1214" t="s">
        <v>1024</v>
      </c>
    </row>
    <row r="1215" spans="2:6" hidden="1" x14ac:dyDescent="0.3">
      <c r="B1215">
        <v>140537</v>
      </c>
      <c r="C1215" t="s">
        <v>4524</v>
      </c>
      <c r="D1215" t="s">
        <v>4525</v>
      </c>
      <c r="E1215" t="s">
        <v>4526</v>
      </c>
      <c r="F1215" t="s">
        <v>1024</v>
      </c>
    </row>
    <row r="1216" spans="2:6" hidden="1" x14ac:dyDescent="0.3">
      <c r="B1216">
        <v>140541</v>
      </c>
      <c r="C1216" t="s">
        <v>4527</v>
      </c>
      <c r="D1216" t="s">
        <v>4528</v>
      </c>
      <c r="E1216" t="s">
        <v>24033</v>
      </c>
      <c r="F1216" t="s">
        <v>1024</v>
      </c>
    </row>
    <row r="1217" spans="2:6" hidden="1" x14ac:dyDescent="0.3">
      <c r="B1217">
        <v>140545</v>
      </c>
      <c r="C1217" t="s">
        <v>4529</v>
      </c>
      <c r="D1217" t="s">
        <v>4530</v>
      </c>
      <c r="E1217" t="s">
        <v>4531</v>
      </c>
      <c r="F1217" t="s">
        <v>1024</v>
      </c>
    </row>
    <row r="1218" spans="2:6" hidden="1" x14ac:dyDescent="0.3">
      <c r="B1218">
        <v>140546</v>
      </c>
      <c r="C1218" t="s">
        <v>4532</v>
      </c>
      <c r="D1218" t="s">
        <v>4533</v>
      </c>
      <c r="E1218" t="s">
        <v>4534</v>
      </c>
      <c r="F1218" t="s">
        <v>1024</v>
      </c>
    </row>
    <row r="1219" spans="2:6" hidden="1" x14ac:dyDescent="0.3">
      <c r="B1219">
        <v>140561</v>
      </c>
      <c r="C1219" t="s">
        <v>4535</v>
      </c>
      <c r="D1219" t="s">
        <v>4536</v>
      </c>
      <c r="E1219" t="s">
        <v>4537</v>
      </c>
      <c r="F1219" t="s">
        <v>1024</v>
      </c>
    </row>
    <row r="1220" spans="2:6" hidden="1" x14ac:dyDescent="0.3">
      <c r="B1220">
        <v>140590</v>
      </c>
      <c r="C1220" t="s">
        <v>4538</v>
      </c>
      <c r="D1220" t="s">
        <v>4539</v>
      </c>
      <c r="E1220" t="s">
        <v>4540</v>
      </c>
      <c r="F1220" t="s">
        <v>1024</v>
      </c>
    </row>
    <row r="1221" spans="2:6" hidden="1" x14ac:dyDescent="0.3">
      <c r="B1221">
        <v>140638</v>
      </c>
      <c r="C1221" t="s">
        <v>4541</v>
      </c>
      <c r="D1221" t="s">
        <v>4542</v>
      </c>
      <c r="E1221" t="s">
        <v>4543</v>
      </c>
      <c r="F1221" t="s">
        <v>1024</v>
      </c>
    </row>
    <row r="1222" spans="2:6" hidden="1" x14ac:dyDescent="0.3">
      <c r="B1222">
        <v>140681</v>
      </c>
      <c r="C1222" t="s">
        <v>4544</v>
      </c>
      <c r="D1222" t="s">
        <v>4545</v>
      </c>
      <c r="E1222" t="s">
        <v>4546</v>
      </c>
      <c r="F1222" t="s">
        <v>1024</v>
      </c>
    </row>
    <row r="1223" spans="2:6" hidden="1" x14ac:dyDescent="0.3">
      <c r="B1223">
        <v>140687</v>
      </c>
      <c r="C1223" t="s">
        <v>4547</v>
      </c>
      <c r="D1223" t="s">
        <v>4548</v>
      </c>
      <c r="E1223" t="s">
        <v>4549</v>
      </c>
      <c r="F1223" t="s">
        <v>1024</v>
      </c>
    </row>
    <row r="1224" spans="2:6" hidden="1" x14ac:dyDescent="0.3">
      <c r="B1224">
        <v>140716</v>
      </c>
      <c r="C1224" t="s">
        <v>4550</v>
      </c>
      <c r="D1224" t="s">
        <v>4551</v>
      </c>
      <c r="E1224" t="s">
        <v>4552</v>
      </c>
      <c r="F1224" t="s">
        <v>1024</v>
      </c>
    </row>
    <row r="1225" spans="2:6" hidden="1" x14ac:dyDescent="0.3">
      <c r="B1225">
        <v>140723</v>
      </c>
      <c r="C1225" t="s">
        <v>4553</v>
      </c>
      <c r="D1225" t="s">
        <v>4554</v>
      </c>
      <c r="E1225" t="s">
        <v>1839</v>
      </c>
      <c r="F1225" t="s">
        <v>1024</v>
      </c>
    </row>
    <row r="1226" spans="2:6" hidden="1" x14ac:dyDescent="0.3">
      <c r="B1226">
        <v>140841</v>
      </c>
      <c r="C1226" t="s">
        <v>4555</v>
      </c>
      <c r="D1226" t="s">
        <v>4556</v>
      </c>
      <c r="E1226" t="s">
        <v>4557</v>
      </c>
      <c r="F1226" t="s">
        <v>1024</v>
      </c>
    </row>
    <row r="1227" spans="2:6" hidden="1" x14ac:dyDescent="0.3">
      <c r="B1227">
        <v>140888</v>
      </c>
      <c r="C1227" t="s">
        <v>4558</v>
      </c>
      <c r="D1227" t="s">
        <v>4559</v>
      </c>
      <c r="E1227" t="s">
        <v>1995</v>
      </c>
      <c r="F1227" t="s">
        <v>1024</v>
      </c>
    </row>
    <row r="1228" spans="2:6" hidden="1" x14ac:dyDescent="0.3">
      <c r="B1228">
        <v>140894</v>
      </c>
      <c r="C1228" t="s">
        <v>288</v>
      </c>
      <c r="D1228" t="s">
        <v>289</v>
      </c>
      <c r="E1228" t="s">
        <v>829</v>
      </c>
      <c r="F1228" t="s">
        <v>1024</v>
      </c>
    </row>
    <row r="1229" spans="2:6" hidden="1" x14ac:dyDescent="0.3">
      <c r="B1229">
        <v>140909</v>
      </c>
      <c r="C1229" t="s">
        <v>290</v>
      </c>
      <c r="D1229" t="s">
        <v>291</v>
      </c>
      <c r="E1229" t="s">
        <v>832</v>
      </c>
      <c r="F1229" t="s">
        <v>1024</v>
      </c>
    </row>
    <row r="1230" spans="2:6" hidden="1" x14ac:dyDescent="0.3">
      <c r="B1230">
        <v>140980</v>
      </c>
      <c r="C1230" t="s">
        <v>4560</v>
      </c>
      <c r="D1230" t="s">
        <v>4561</v>
      </c>
      <c r="E1230" t="s">
        <v>4562</v>
      </c>
      <c r="F1230" t="s">
        <v>1024</v>
      </c>
    </row>
    <row r="1231" spans="2:6" hidden="1" x14ac:dyDescent="0.3">
      <c r="B1231">
        <v>141139</v>
      </c>
      <c r="C1231" t="s">
        <v>4563</v>
      </c>
      <c r="D1231" t="s">
        <v>4564</v>
      </c>
      <c r="E1231" t="s">
        <v>4565</v>
      </c>
      <c r="F1231" t="s">
        <v>1024</v>
      </c>
    </row>
    <row r="1232" spans="2:6" hidden="1" x14ac:dyDescent="0.3">
      <c r="B1232">
        <v>141160</v>
      </c>
      <c r="C1232" t="s">
        <v>4566</v>
      </c>
      <c r="D1232" t="s">
        <v>4567</v>
      </c>
      <c r="E1232" t="s">
        <v>4568</v>
      </c>
      <c r="F1232" t="s">
        <v>1024</v>
      </c>
    </row>
    <row r="1233" spans="2:6" hidden="1" x14ac:dyDescent="0.3">
      <c r="B1233">
        <v>141307</v>
      </c>
      <c r="C1233" t="s">
        <v>4569</v>
      </c>
      <c r="D1233" t="s">
        <v>4570</v>
      </c>
      <c r="E1233" t="s">
        <v>4571</v>
      </c>
      <c r="F1233" t="s">
        <v>1024</v>
      </c>
    </row>
    <row r="1234" spans="2:6" hidden="1" x14ac:dyDescent="0.3">
      <c r="B1234">
        <v>141384</v>
      </c>
      <c r="C1234" t="s">
        <v>4572</v>
      </c>
      <c r="D1234" t="s">
        <v>4573</v>
      </c>
      <c r="E1234" t="s">
        <v>4574</v>
      </c>
      <c r="F1234" t="s">
        <v>1024</v>
      </c>
    </row>
    <row r="1235" spans="2:6" hidden="1" x14ac:dyDescent="0.3">
      <c r="B1235">
        <v>141391</v>
      </c>
      <c r="C1235" t="s">
        <v>4575</v>
      </c>
      <c r="D1235" t="s">
        <v>4576</v>
      </c>
      <c r="E1235" t="s">
        <v>4577</v>
      </c>
      <c r="F1235" t="s">
        <v>1024</v>
      </c>
    </row>
    <row r="1236" spans="2:6" hidden="1" x14ac:dyDescent="0.3">
      <c r="B1236">
        <v>141393</v>
      </c>
      <c r="C1236" t="s">
        <v>4578</v>
      </c>
      <c r="D1236" t="s">
        <v>4579</v>
      </c>
      <c r="E1236" t="s">
        <v>4580</v>
      </c>
      <c r="F1236" t="s">
        <v>1024</v>
      </c>
    </row>
    <row r="1237" spans="2:6" hidden="1" x14ac:dyDescent="0.3">
      <c r="B1237">
        <v>141408</v>
      </c>
      <c r="C1237" t="s">
        <v>4581</v>
      </c>
      <c r="D1237" t="s">
        <v>4582</v>
      </c>
      <c r="E1237" t="s">
        <v>4583</v>
      </c>
      <c r="F1237" t="s">
        <v>1024</v>
      </c>
    </row>
    <row r="1238" spans="2:6" hidden="1" x14ac:dyDescent="0.3">
      <c r="B1238">
        <v>141433</v>
      </c>
      <c r="C1238" t="s">
        <v>4584</v>
      </c>
      <c r="D1238" t="s">
        <v>4585</v>
      </c>
      <c r="E1238" t="s">
        <v>4586</v>
      </c>
      <c r="F1238" t="s">
        <v>1024</v>
      </c>
    </row>
    <row r="1239" spans="2:6" hidden="1" x14ac:dyDescent="0.3">
      <c r="B1239">
        <v>141447</v>
      </c>
      <c r="C1239" t="s">
        <v>4587</v>
      </c>
      <c r="D1239" t="s">
        <v>4588</v>
      </c>
      <c r="E1239" t="s">
        <v>4589</v>
      </c>
      <c r="F1239" t="s">
        <v>1024</v>
      </c>
    </row>
    <row r="1240" spans="2:6" hidden="1" x14ac:dyDescent="0.3">
      <c r="B1240">
        <v>141455</v>
      </c>
      <c r="C1240" t="s">
        <v>4590</v>
      </c>
      <c r="D1240" t="s">
        <v>4591</v>
      </c>
      <c r="E1240" t="s">
        <v>4592</v>
      </c>
      <c r="F1240" t="s">
        <v>1024</v>
      </c>
    </row>
    <row r="1241" spans="2:6" hidden="1" x14ac:dyDescent="0.3">
      <c r="B1241">
        <v>141456</v>
      </c>
      <c r="C1241" t="s">
        <v>4593</v>
      </c>
      <c r="D1241" t="s">
        <v>4594</v>
      </c>
      <c r="E1241" t="s">
        <v>4592</v>
      </c>
      <c r="F1241" t="s">
        <v>1024</v>
      </c>
    </row>
    <row r="1242" spans="2:6" hidden="1" x14ac:dyDescent="0.3">
      <c r="B1242">
        <v>141457</v>
      </c>
      <c r="C1242" t="s">
        <v>4595</v>
      </c>
      <c r="D1242" t="s">
        <v>4596</v>
      </c>
      <c r="E1242" t="s">
        <v>4597</v>
      </c>
      <c r="F1242" t="s">
        <v>1024</v>
      </c>
    </row>
    <row r="1243" spans="2:6" hidden="1" x14ac:dyDescent="0.3">
      <c r="B1243">
        <v>141459</v>
      </c>
      <c r="C1243" t="s">
        <v>4598</v>
      </c>
      <c r="D1243" t="s">
        <v>4599</v>
      </c>
      <c r="E1243" t="s">
        <v>4600</v>
      </c>
      <c r="F1243" t="s">
        <v>1024</v>
      </c>
    </row>
    <row r="1244" spans="2:6" hidden="1" x14ac:dyDescent="0.3">
      <c r="B1244">
        <v>141460</v>
      </c>
      <c r="C1244" t="s">
        <v>4601</v>
      </c>
      <c r="D1244" t="s">
        <v>4602</v>
      </c>
      <c r="E1244" t="s">
        <v>4603</v>
      </c>
      <c r="F1244" t="s">
        <v>1024</v>
      </c>
    </row>
    <row r="1245" spans="2:6" hidden="1" x14ac:dyDescent="0.3">
      <c r="B1245">
        <v>141469</v>
      </c>
      <c r="C1245" t="s">
        <v>4604</v>
      </c>
      <c r="D1245" t="s">
        <v>4605</v>
      </c>
      <c r="E1245" t="s">
        <v>4606</v>
      </c>
      <c r="F1245" t="s">
        <v>1024</v>
      </c>
    </row>
    <row r="1246" spans="2:6" hidden="1" x14ac:dyDescent="0.3">
      <c r="B1246">
        <v>141505</v>
      </c>
      <c r="C1246" t="s">
        <v>4607</v>
      </c>
      <c r="D1246" t="s">
        <v>4608</v>
      </c>
      <c r="E1246" t="s">
        <v>4609</v>
      </c>
      <c r="F1246" t="s">
        <v>1024</v>
      </c>
    </row>
    <row r="1247" spans="2:6" hidden="1" x14ac:dyDescent="0.3">
      <c r="B1247">
        <v>141559</v>
      </c>
      <c r="C1247" t="s">
        <v>4610</v>
      </c>
      <c r="D1247" t="s">
        <v>4611</v>
      </c>
      <c r="E1247" t="s">
        <v>4612</v>
      </c>
      <c r="F1247" t="s">
        <v>1024</v>
      </c>
    </row>
    <row r="1248" spans="2:6" hidden="1" x14ac:dyDescent="0.3">
      <c r="B1248">
        <v>141589</v>
      </c>
      <c r="C1248" t="s">
        <v>4613</v>
      </c>
      <c r="D1248" t="s">
        <v>4614</v>
      </c>
      <c r="E1248" t="s">
        <v>4615</v>
      </c>
      <c r="F1248" t="s">
        <v>1024</v>
      </c>
    </row>
    <row r="1249" spans="2:6" hidden="1" x14ac:dyDescent="0.3">
      <c r="B1249">
        <v>141596</v>
      </c>
      <c r="C1249" t="s">
        <v>4616</v>
      </c>
      <c r="D1249" t="s">
        <v>4617</v>
      </c>
      <c r="E1249" t="s">
        <v>4618</v>
      </c>
      <c r="F1249" t="s">
        <v>1024</v>
      </c>
    </row>
    <row r="1250" spans="2:6" hidden="1" x14ac:dyDescent="0.3">
      <c r="B1250">
        <v>141736</v>
      </c>
      <c r="C1250" t="s">
        <v>4619</v>
      </c>
      <c r="D1250" t="s">
        <v>4620</v>
      </c>
      <c r="E1250" t="s">
        <v>4621</v>
      </c>
      <c r="F1250" t="s">
        <v>1024</v>
      </c>
    </row>
    <row r="1251" spans="2:6" hidden="1" x14ac:dyDescent="0.3">
      <c r="B1251">
        <v>141774</v>
      </c>
      <c r="C1251" t="s">
        <v>4622</v>
      </c>
      <c r="D1251" t="s">
        <v>4623</v>
      </c>
      <c r="E1251" t="s">
        <v>4624</v>
      </c>
      <c r="F1251" t="s">
        <v>1024</v>
      </c>
    </row>
    <row r="1252" spans="2:6" hidden="1" x14ac:dyDescent="0.3">
      <c r="B1252">
        <v>141803</v>
      </c>
      <c r="C1252" t="s">
        <v>4625</v>
      </c>
      <c r="D1252" t="s">
        <v>4626</v>
      </c>
      <c r="E1252" t="s">
        <v>4627</v>
      </c>
      <c r="F1252" t="s">
        <v>1024</v>
      </c>
    </row>
    <row r="1253" spans="2:6" hidden="1" x14ac:dyDescent="0.3">
      <c r="B1253">
        <v>141804</v>
      </c>
      <c r="C1253" t="s">
        <v>4628</v>
      </c>
      <c r="D1253" t="s">
        <v>4629</v>
      </c>
      <c r="E1253" t="s">
        <v>4630</v>
      </c>
      <c r="F1253" t="s">
        <v>1024</v>
      </c>
    </row>
    <row r="1254" spans="2:6" hidden="1" x14ac:dyDescent="0.3">
      <c r="B1254">
        <v>141826</v>
      </c>
      <c r="C1254" t="s">
        <v>4631</v>
      </c>
      <c r="D1254" t="s">
        <v>4632</v>
      </c>
      <c r="E1254" t="s">
        <v>4633</v>
      </c>
      <c r="F1254" t="s">
        <v>1024</v>
      </c>
    </row>
    <row r="1255" spans="2:6" hidden="1" x14ac:dyDescent="0.3">
      <c r="B1255">
        <v>141828</v>
      </c>
      <c r="C1255" t="s">
        <v>4634</v>
      </c>
      <c r="D1255" t="s">
        <v>4635</v>
      </c>
      <c r="E1255" t="s">
        <v>4636</v>
      </c>
      <c r="F1255" t="s">
        <v>1024</v>
      </c>
    </row>
    <row r="1256" spans="2:6" hidden="1" x14ac:dyDescent="0.3">
      <c r="B1256">
        <v>141847</v>
      </c>
      <c r="C1256" t="s">
        <v>4637</v>
      </c>
      <c r="D1256" t="s">
        <v>4638</v>
      </c>
      <c r="E1256" t="s">
        <v>4639</v>
      </c>
      <c r="F1256" t="s">
        <v>1024</v>
      </c>
    </row>
    <row r="1257" spans="2:6" hidden="1" x14ac:dyDescent="0.3">
      <c r="B1257">
        <v>141849</v>
      </c>
      <c r="C1257" t="s">
        <v>4640</v>
      </c>
      <c r="D1257" t="s">
        <v>4641</v>
      </c>
      <c r="E1257" t="s">
        <v>4642</v>
      </c>
      <c r="F1257" t="s">
        <v>1024</v>
      </c>
    </row>
    <row r="1258" spans="2:6" hidden="1" x14ac:dyDescent="0.3">
      <c r="B1258">
        <v>141922</v>
      </c>
      <c r="C1258" t="s">
        <v>4643</v>
      </c>
      <c r="D1258" t="s">
        <v>4644</v>
      </c>
      <c r="E1258" t="s">
        <v>4645</v>
      </c>
      <c r="F1258" t="s">
        <v>1024</v>
      </c>
    </row>
    <row r="1259" spans="2:6" hidden="1" x14ac:dyDescent="0.3">
      <c r="B1259">
        <v>141986</v>
      </c>
      <c r="C1259" t="s">
        <v>4646</v>
      </c>
      <c r="D1259" t="s">
        <v>4647</v>
      </c>
      <c r="E1259" t="s">
        <v>4508</v>
      </c>
      <c r="F1259" t="s">
        <v>1024</v>
      </c>
    </row>
    <row r="1260" spans="2:6" hidden="1" x14ac:dyDescent="0.3">
      <c r="B1260">
        <v>142051</v>
      </c>
      <c r="C1260" t="s">
        <v>4648</v>
      </c>
      <c r="D1260" t="s">
        <v>4649</v>
      </c>
      <c r="E1260" t="s">
        <v>4650</v>
      </c>
      <c r="F1260" t="s">
        <v>1024</v>
      </c>
    </row>
    <row r="1261" spans="2:6" hidden="1" x14ac:dyDescent="0.3">
      <c r="B1261">
        <v>142081</v>
      </c>
      <c r="C1261" t="s">
        <v>4651</v>
      </c>
      <c r="D1261" t="s">
        <v>4652</v>
      </c>
      <c r="E1261" t="s">
        <v>4653</v>
      </c>
      <c r="F1261" t="s">
        <v>1024</v>
      </c>
    </row>
    <row r="1262" spans="2:6" hidden="1" x14ac:dyDescent="0.3">
      <c r="B1262">
        <v>142098</v>
      </c>
      <c r="C1262" t="s">
        <v>4654</v>
      </c>
      <c r="D1262" t="s">
        <v>4655</v>
      </c>
      <c r="E1262" t="s">
        <v>4656</v>
      </c>
      <c r="F1262" t="s">
        <v>1024</v>
      </c>
    </row>
    <row r="1263" spans="2:6" hidden="1" x14ac:dyDescent="0.3">
      <c r="B1263">
        <v>142231</v>
      </c>
      <c r="C1263" t="s">
        <v>4657</v>
      </c>
      <c r="D1263" t="s">
        <v>4658</v>
      </c>
      <c r="E1263" t="s">
        <v>4659</v>
      </c>
      <c r="F1263" t="s">
        <v>1024</v>
      </c>
    </row>
    <row r="1264" spans="2:6" hidden="1" x14ac:dyDescent="0.3">
      <c r="B1264">
        <v>142276</v>
      </c>
      <c r="C1264" t="s">
        <v>4660</v>
      </c>
      <c r="D1264" t="s">
        <v>4661</v>
      </c>
      <c r="E1264" t="s">
        <v>4662</v>
      </c>
      <c r="F1264" t="s">
        <v>1024</v>
      </c>
    </row>
    <row r="1265" spans="2:6" hidden="1" x14ac:dyDescent="0.3">
      <c r="B1265">
        <v>142277</v>
      </c>
      <c r="C1265" t="s">
        <v>4663</v>
      </c>
      <c r="D1265" t="s">
        <v>4664</v>
      </c>
      <c r="E1265" t="s">
        <v>4665</v>
      </c>
      <c r="F1265" t="s">
        <v>1024</v>
      </c>
    </row>
    <row r="1266" spans="2:6" hidden="1" x14ac:dyDescent="0.3">
      <c r="B1266">
        <v>142288</v>
      </c>
      <c r="C1266" t="s">
        <v>4666</v>
      </c>
      <c r="D1266" t="s">
        <v>4667</v>
      </c>
      <c r="E1266" t="s">
        <v>4668</v>
      </c>
      <c r="F1266" t="s">
        <v>1024</v>
      </c>
    </row>
    <row r="1267" spans="2:6" hidden="1" x14ac:dyDescent="0.3">
      <c r="B1267">
        <v>142289</v>
      </c>
      <c r="C1267" t="s">
        <v>4669</v>
      </c>
      <c r="D1267" t="s">
        <v>4670</v>
      </c>
      <c r="E1267" t="s">
        <v>4671</v>
      </c>
      <c r="F1267" t="s">
        <v>1024</v>
      </c>
    </row>
    <row r="1268" spans="2:6" hidden="1" x14ac:dyDescent="0.3">
      <c r="B1268">
        <v>142328</v>
      </c>
      <c r="C1268" t="s">
        <v>4672</v>
      </c>
      <c r="D1268" t="s">
        <v>4673</v>
      </c>
      <c r="E1268" t="s">
        <v>4674</v>
      </c>
      <c r="F1268" t="s">
        <v>1024</v>
      </c>
    </row>
    <row r="1269" spans="2:6" hidden="1" x14ac:dyDescent="0.3">
      <c r="B1269">
        <v>142367</v>
      </c>
      <c r="C1269" t="s">
        <v>4675</v>
      </c>
      <c r="D1269" t="s">
        <v>4676</v>
      </c>
      <c r="E1269" t="s">
        <v>4677</v>
      </c>
      <c r="F1269" t="s">
        <v>1024</v>
      </c>
    </row>
    <row r="1270" spans="2:6" hidden="1" x14ac:dyDescent="0.3">
      <c r="B1270">
        <v>142394</v>
      </c>
      <c r="C1270" t="s">
        <v>4678</v>
      </c>
      <c r="D1270" t="s">
        <v>4679</v>
      </c>
      <c r="E1270" t="s">
        <v>4680</v>
      </c>
      <c r="F1270" t="s">
        <v>1024</v>
      </c>
    </row>
    <row r="1271" spans="2:6" hidden="1" x14ac:dyDescent="0.3">
      <c r="B1271">
        <v>142407</v>
      </c>
      <c r="C1271" t="s">
        <v>4681</v>
      </c>
      <c r="D1271" t="s">
        <v>4682</v>
      </c>
      <c r="E1271" t="s">
        <v>4289</v>
      </c>
      <c r="F1271" t="s">
        <v>1024</v>
      </c>
    </row>
    <row r="1272" spans="2:6" hidden="1" x14ac:dyDescent="0.3">
      <c r="B1272">
        <v>142454</v>
      </c>
      <c r="C1272" t="s">
        <v>4683</v>
      </c>
      <c r="D1272" t="s">
        <v>4684</v>
      </c>
      <c r="E1272" t="s">
        <v>4685</v>
      </c>
      <c r="F1272" t="s">
        <v>1024</v>
      </c>
    </row>
    <row r="1273" spans="2:6" hidden="1" x14ac:dyDescent="0.3">
      <c r="B1273">
        <v>142455</v>
      </c>
      <c r="C1273" t="s">
        <v>4686</v>
      </c>
      <c r="D1273" t="s">
        <v>4687</v>
      </c>
      <c r="E1273" t="s">
        <v>1690</v>
      </c>
      <c r="F1273" t="s">
        <v>1024</v>
      </c>
    </row>
    <row r="1274" spans="2:6" hidden="1" x14ac:dyDescent="0.3">
      <c r="B1274">
        <v>142457</v>
      </c>
      <c r="C1274" t="s">
        <v>4688</v>
      </c>
      <c r="D1274" t="s">
        <v>4689</v>
      </c>
      <c r="E1274" t="s">
        <v>234</v>
      </c>
      <c r="F1274" t="s">
        <v>1024</v>
      </c>
    </row>
    <row r="1275" spans="2:6" hidden="1" x14ac:dyDescent="0.3">
      <c r="B1275">
        <v>142458</v>
      </c>
      <c r="C1275" t="s">
        <v>4690</v>
      </c>
      <c r="D1275" t="s">
        <v>4691</v>
      </c>
      <c r="E1275" t="s">
        <v>24034</v>
      </c>
      <c r="F1275" t="s">
        <v>1024</v>
      </c>
    </row>
    <row r="1276" spans="2:6" hidden="1" x14ac:dyDescent="0.3">
      <c r="B1276">
        <v>142459</v>
      </c>
      <c r="C1276" t="s">
        <v>4692</v>
      </c>
      <c r="D1276" t="s">
        <v>4693</v>
      </c>
      <c r="E1276" t="s">
        <v>4694</v>
      </c>
      <c r="F1276" t="s">
        <v>1024</v>
      </c>
    </row>
    <row r="1277" spans="2:6" hidden="1" x14ac:dyDescent="0.3">
      <c r="B1277">
        <v>142467</v>
      </c>
      <c r="C1277" t="s">
        <v>4695</v>
      </c>
      <c r="D1277" t="s">
        <v>4696</v>
      </c>
      <c r="E1277" t="s">
        <v>4697</v>
      </c>
      <c r="F1277" t="s">
        <v>1024</v>
      </c>
    </row>
    <row r="1278" spans="2:6" hidden="1" x14ac:dyDescent="0.3">
      <c r="B1278">
        <v>142471</v>
      </c>
      <c r="C1278" t="s">
        <v>4698</v>
      </c>
      <c r="D1278" t="s">
        <v>4699</v>
      </c>
      <c r="E1278" t="s">
        <v>4700</v>
      </c>
      <c r="F1278" t="s">
        <v>1024</v>
      </c>
    </row>
    <row r="1279" spans="2:6" hidden="1" x14ac:dyDescent="0.3">
      <c r="B1279">
        <v>142532</v>
      </c>
      <c r="C1279" t="s">
        <v>4701</v>
      </c>
      <c r="D1279" t="s">
        <v>4702</v>
      </c>
      <c r="E1279" t="s">
        <v>4703</v>
      </c>
      <c r="F1279" t="s">
        <v>1024</v>
      </c>
    </row>
    <row r="1280" spans="2:6" hidden="1" x14ac:dyDescent="0.3">
      <c r="B1280">
        <v>142551</v>
      </c>
      <c r="C1280" t="s">
        <v>4704</v>
      </c>
      <c r="D1280" t="s">
        <v>4705</v>
      </c>
      <c r="E1280" t="s">
        <v>4706</v>
      </c>
      <c r="F1280" t="s">
        <v>1024</v>
      </c>
    </row>
    <row r="1281" spans="2:6" hidden="1" x14ac:dyDescent="0.3">
      <c r="B1281">
        <v>142571</v>
      </c>
      <c r="C1281" t="s">
        <v>4707</v>
      </c>
      <c r="D1281" t="s">
        <v>4708</v>
      </c>
      <c r="E1281" t="s">
        <v>4709</v>
      </c>
      <c r="F1281" t="s">
        <v>1024</v>
      </c>
    </row>
    <row r="1282" spans="2:6" hidden="1" x14ac:dyDescent="0.3">
      <c r="B1282">
        <v>142576</v>
      </c>
      <c r="C1282" t="s">
        <v>4710</v>
      </c>
      <c r="D1282" t="s">
        <v>4711</v>
      </c>
      <c r="E1282" t="s">
        <v>4712</v>
      </c>
      <c r="F1282" t="s">
        <v>1024</v>
      </c>
    </row>
    <row r="1283" spans="2:6" hidden="1" x14ac:dyDescent="0.3">
      <c r="B1283">
        <v>142584</v>
      </c>
      <c r="C1283" t="s">
        <v>4713</v>
      </c>
      <c r="D1283" t="s">
        <v>4714</v>
      </c>
      <c r="E1283" t="s">
        <v>4231</v>
      </c>
      <c r="F1283" t="s">
        <v>1024</v>
      </c>
    </row>
    <row r="1284" spans="2:6" hidden="1" x14ac:dyDescent="0.3">
      <c r="B1284">
        <v>142605</v>
      </c>
      <c r="C1284" t="s">
        <v>4715</v>
      </c>
      <c r="D1284" t="s">
        <v>4716</v>
      </c>
      <c r="E1284" t="s">
        <v>4717</v>
      </c>
      <c r="F1284" t="s">
        <v>1024</v>
      </c>
    </row>
    <row r="1285" spans="2:6" hidden="1" x14ac:dyDescent="0.3">
      <c r="B1285">
        <v>142683</v>
      </c>
      <c r="C1285" t="s">
        <v>4718</v>
      </c>
      <c r="D1285" t="s">
        <v>4719</v>
      </c>
      <c r="E1285" t="s">
        <v>4720</v>
      </c>
      <c r="F1285" t="s">
        <v>1024</v>
      </c>
    </row>
    <row r="1286" spans="2:6" hidden="1" x14ac:dyDescent="0.3">
      <c r="B1286">
        <v>142719</v>
      </c>
      <c r="C1286" t="s">
        <v>4721</v>
      </c>
      <c r="D1286" t="s">
        <v>4722</v>
      </c>
      <c r="E1286" t="s">
        <v>2104</v>
      </c>
      <c r="F1286" t="s">
        <v>1024</v>
      </c>
    </row>
    <row r="1287" spans="2:6" hidden="1" x14ac:dyDescent="0.3">
      <c r="B1287">
        <v>142735</v>
      </c>
      <c r="C1287" t="s">
        <v>4723</v>
      </c>
      <c r="D1287" t="s">
        <v>4724</v>
      </c>
      <c r="E1287" t="s">
        <v>4725</v>
      </c>
      <c r="F1287" t="s">
        <v>1024</v>
      </c>
    </row>
    <row r="1288" spans="2:6" hidden="1" x14ac:dyDescent="0.3">
      <c r="B1288">
        <v>142738</v>
      </c>
      <c r="C1288" t="s">
        <v>4726</v>
      </c>
      <c r="D1288" t="s">
        <v>4727</v>
      </c>
      <c r="E1288" t="s">
        <v>4728</v>
      </c>
      <c r="F1288" t="s">
        <v>1024</v>
      </c>
    </row>
    <row r="1289" spans="2:6" hidden="1" x14ac:dyDescent="0.3">
      <c r="B1289">
        <v>142742</v>
      </c>
      <c r="C1289" t="s">
        <v>4729</v>
      </c>
      <c r="D1289" t="s">
        <v>4730</v>
      </c>
      <c r="E1289" t="s">
        <v>4731</v>
      </c>
      <c r="F1289" t="s">
        <v>1024</v>
      </c>
    </row>
    <row r="1290" spans="2:6" hidden="1" x14ac:dyDescent="0.3">
      <c r="B1290">
        <v>142752</v>
      </c>
      <c r="C1290" t="s">
        <v>4732</v>
      </c>
      <c r="D1290" t="s">
        <v>4733</v>
      </c>
      <c r="E1290" t="s">
        <v>4734</v>
      </c>
      <c r="F1290" t="s">
        <v>1024</v>
      </c>
    </row>
    <row r="1291" spans="2:6" hidden="1" x14ac:dyDescent="0.3">
      <c r="B1291">
        <v>142813</v>
      </c>
      <c r="C1291" t="s">
        <v>4735</v>
      </c>
      <c r="D1291" t="s">
        <v>4736</v>
      </c>
      <c r="E1291" t="s">
        <v>4737</v>
      </c>
      <c r="F1291" t="s">
        <v>1024</v>
      </c>
    </row>
    <row r="1292" spans="2:6" hidden="1" x14ac:dyDescent="0.3">
      <c r="B1292">
        <v>142830</v>
      </c>
      <c r="C1292" t="s">
        <v>4738</v>
      </c>
      <c r="D1292" t="s">
        <v>4739</v>
      </c>
      <c r="E1292" t="s">
        <v>4740</v>
      </c>
      <c r="F1292" t="s">
        <v>1024</v>
      </c>
    </row>
    <row r="1293" spans="2:6" hidden="1" x14ac:dyDescent="0.3">
      <c r="B1293">
        <v>142913</v>
      </c>
      <c r="C1293" t="s">
        <v>4741</v>
      </c>
      <c r="D1293" t="s">
        <v>4742</v>
      </c>
      <c r="E1293" t="s">
        <v>4743</v>
      </c>
      <c r="F1293" t="s">
        <v>1024</v>
      </c>
    </row>
    <row r="1294" spans="2:6" hidden="1" x14ac:dyDescent="0.3">
      <c r="B1294">
        <v>142966</v>
      </c>
      <c r="C1294" t="s">
        <v>4744</v>
      </c>
      <c r="D1294" t="s">
        <v>4745</v>
      </c>
      <c r="E1294" t="s">
        <v>4746</v>
      </c>
      <c r="F1294" t="s">
        <v>1024</v>
      </c>
    </row>
    <row r="1295" spans="2:6" hidden="1" x14ac:dyDescent="0.3">
      <c r="B1295">
        <v>142967</v>
      </c>
      <c r="C1295" t="s">
        <v>4747</v>
      </c>
      <c r="D1295" t="s">
        <v>4748</v>
      </c>
      <c r="E1295" t="s">
        <v>4749</v>
      </c>
      <c r="F1295" t="s">
        <v>1024</v>
      </c>
    </row>
    <row r="1296" spans="2:6" hidden="1" x14ac:dyDescent="0.3">
      <c r="B1296">
        <v>142971</v>
      </c>
      <c r="C1296" t="s">
        <v>4750</v>
      </c>
      <c r="D1296" t="s">
        <v>4751</v>
      </c>
      <c r="E1296" t="s">
        <v>4752</v>
      </c>
      <c r="F1296" t="s">
        <v>1024</v>
      </c>
    </row>
    <row r="1297" spans="2:6" hidden="1" x14ac:dyDescent="0.3">
      <c r="B1297">
        <v>143039</v>
      </c>
      <c r="C1297" t="s">
        <v>4753</v>
      </c>
      <c r="D1297" t="s">
        <v>4754</v>
      </c>
      <c r="E1297" t="s">
        <v>4755</v>
      </c>
      <c r="F1297" t="s">
        <v>1024</v>
      </c>
    </row>
    <row r="1298" spans="2:6" hidden="1" x14ac:dyDescent="0.3">
      <c r="B1298">
        <v>143069</v>
      </c>
      <c r="C1298" t="s">
        <v>4756</v>
      </c>
      <c r="D1298" t="s">
        <v>4757</v>
      </c>
      <c r="E1298" t="s">
        <v>4758</v>
      </c>
      <c r="F1298" t="s">
        <v>1024</v>
      </c>
    </row>
    <row r="1299" spans="2:6" hidden="1" x14ac:dyDescent="0.3">
      <c r="B1299">
        <v>143082</v>
      </c>
      <c r="C1299" t="s">
        <v>4759</v>
      </c>
      <c r="D1299" t="s">
        <v>4760</v>
      </c>
      <c r="E1299" t="s">
        <v>4761</v>
      </c>
      <c r="F1299" t="s">
        <v>1024</v>
      </c>
    </row>
    <row r="1300" spans="2:6" hidden="1" x14ac:dyDescent="0.3">
      <c r="B1300">
        <v>143161</v>
      </c>
      <c r="C1300" t="s">
        <v>4762</v>
      </c>
      <c r="D1300" t="s">
        <v>4763</v>
      </c>
      <c r="E1300" t="s">
        <v>4764</v>
      </c>
      <c r="F1300" t="s">
        <v>1024</v>
      </c>
    </row>
    <row r="1301" spans="2:6" hidden="1" x14ac:dyDescent="0.3">
      <c r="B1301">
        <v>143166</v>
      </c>
      <c r="C1301" t="s">
        <v>4765</v>
      </c>
      <c r="D1301" t="s">
        <v>4766</v>
      </c>
      <c r="E1301" t="s">
        <v>4767</v>
      </c>
      <c r="F1301" t="s">
        <v>1024</v>
      </c>
    </row>
    <row r="1302" spans="2:6" hidden="1" x14ac:dyDescent="0.3">
      <c r="B1302">
        <v>143190</v>
      </c>
      <c r="C1302" t="s">
        <v>4768</v>
      </c>
      <c r="D1302" t="s">
        <v>4769</v>
      </c>
      <c r="E1302" t="s">
        <v>4770</v>
      </c>
      <c r="F1302" t="s">
        <v>1024</v>
      </c>
    </row>
    <row r="1303" spans="2:6" hidden="1" x14ac:dyDescent="0.3">
      <c r="B1303">
        <v>143267</v>
      </c>
      <c r="C1303" t="s">
        <v>4771</v>
      </c>
      <c r="D1303" t="s">
        <v>4772</v>
      </c>
      <c r="E1303" t="s">
        <v>4773</v>
      </c>
      <c r="F1303" t="s">
        <v>1024</v>
      </c>
    </row>
    <row r="1304" spans="2:6" hidden="1" x14ac:dyDescent="0.3">
      <c r="B1304">
        <v>143282</v>
      </c>
      <c r="C1304" t="s">
        <v>4774</v>
      </c>
      <c r="D1304" t="s">
        <v>4775</v>
      </c>
      <c r="E1304" t="s">
        <v>4776</v>
      </c>
      <c r="F1304" t="s">
        <v>1024</v>
      </c>
    </row>
    <row r="1305" spans="2:6" hidden="1" x14ac:dyDescent="0.3">
      <c r="B1305">
        <v>143314</v>
      </c>
      <c r="C1305" t="s">
        <v>4777</v>
      </c>
      <c r="D1305" t="s">
        <v>4778</v>
      </c>
      <c r="E1305" t="s">
        <v>4779</v>
      </c>
      <c r="F1305" t="s">
        <v>1024</v>
      </c>
    </row>
    <row r="1306" spans="2:6" hidden="1" x14ac:dyDescent="0.3">
      <c r="B1306">
        <v>143408</v>
      </c>
      <c r="C1306" t="s">
        <v>4780</v>
      </c>
      <c r="D1306" t="s">
        <v>4781</v>
      </c>
      <c r="E1306" t="s">
        <v>4782</v>
      </c>
      <c r="F1306" t="s">
        <v>1024</v>
      </c>
    </row>
    <row r="1307" spans="2:6" hidden="1" x14ac:dyDescent="0.3">
      <c r="B1307">
        <v>143423</v>
      </c>
      <c r="C1307" t="s">
        <v>4783</v>
      </c>
      <c r="D1307" t="s">
        <v>4784</v>
      </c>
      <c r="E1307" t="s">
        <v>4785</v>
      </c>
      <c r="F1307" t="s">
        <v>1024</v>
      </c>
    </row>
    <row r="1308" spans="2:6" hidden="1" x14ac:dyDescent="0.3">
      <c r="B1308">
        <v>143474</v>
      </c>
      <c r="C1308" t="s">
        <v>4786</v>
      </c>
      <c r="D1308" t="s">
        <v>4787</v>
      </c>
      <c r="E1308" t="s">
        <v>4788</v>
      </c>
      <c r="F1308" t="s">
        <v>1024</v>
      </c>
    </row>
    <row r="1309" spans="2:6" hidden="1" x14ac:dyDescent="0.3">
      <c r="B1309">
        <v>143521</v>
      </c>
      <c r="C1309" t="s">
        <v>4789</v>
      </c>
      <c r="D1309" t="s">
        <v>4790</v>
      </c>
      <c r="E1309" t="s">
        <v>4791</v>
      </c>
      <c r="F1309" t="s">
        <v>1024</v>
      </c>
    </row>
    <row r="1310" spans="2:6" hidden="1" x14ac:dyDescent="0.3">
      <c r="B1310">
        <v>143613</v>
      </c>
      <c r="C1310" t="s">
        <v>4792</v>
      </c>
      <c r="D1310" t="s">
        <v>4793</v>
      </c>
      <c r="E1310" t="s">
        <v>3205</v>
      </c>
      <c r="F1310" t="s">
        <v>1024</v>
      </c>
    </row>
    <row r="1311" spans="2:6" hidden="1" x14ac:dyDescent="0.3">
      <c r="B1311">
        <v>143628</v>
      </c>
      <c r="C1311" t="s">
        <v>4794</v>
      </c>
      <c r="D1311" t="s">
        <v>4795</v>
      </c>
      <c r="E1311" t="s">
        <v>4796</v>
      </c>
      <c r="F1311" t="s">
        <v>1024</v>
      </c>
    </row>
    <row r="1312" spans="2:6" hidden="1" x14ac:dyDescent="0.3">
      <c r="B1312">
        <v>143691</v>
      </c>
      <c r="C1312" t="s">
        <v>292</v>
      </c>
      <c r="D1312" t="s">
        <v>293</v>
      </c>
      <c r="E1312" t="s">
        <v>808</v>
      </c>
      <c r="F1312" t="s">
        <v>1024</v>
      </c>
    </row>
    <row r="1313" spans="2:6" hidden="1" x14ac:dyDescent="0.3">
      <c r="B1313">
        <v>143692</v>
      </c>
      <c r="C1313" t="s">
        <v>4797</v>
      </c>
      <c r="D1313" t="s">
        <v>4798</v>
      </c>
      <c r="E1313" t="s">
        <v>24048</v>
      </c>
      <c r="F1313" t="s">
        <v>1024</v>
      </c>
    </row>
    <row r="1314" spans="2:6" hidden="1" x14ac:dyDescent="0.3">
      <c r="B1314">
        <v>143726</v>
      </c>
      <c r="C1314" t="s">
        <v>4799</v>
      </c>
      <c r="D1314" t="s">
        <v>4800</v>
      </c>
      <c r="E1314" t="s">
        <v>4801</v>
      </c>
      <c r="F1314" t="s">
        <v>1024</v>
      </c>
    </row>
    <row r="1315" spans="2:6" hidden="1" x14ac:dyDescent="0.3">
      <c r="B1315">
        <v>143727</v>
      </c>
      <c r="C1315" t="s">
        <v>294</v>
      </c>
      <c r="D1315" t="s">
        <v>295</v>
      </c>
      <c r="E1315" t="s">
        <v>828</v>
      </c>
      <c r="F1315" t="s">
        <v>1024</v>
      </c>
    </row>
    <row r="1316" spans="2:6" hidden="1" x14ac:dyDescent="0.3">
      <c r="B1316">
        <v>143730</v>
      </c>
      <c r="C1316" t="s">
        <v>4802</v>
      </c>
      <c r="D1316" t="s">
        <v>4803</v>
      </c>
      <c r="E1316" t="s">
        <v>4804</v>
      </c>
      <c r="F1316" t="s">
        <v>1024</v>
      </c>
    </row>
    <row r="1317" spans="2:6" hidden="1" x14ac:dyDescent="0.3">
      <c r="B1317">
        <v>143790</v>
      </c>
      <c r="C1317" t="s">
        <v>4805</v>
      </c>
      <c r="D1317" t="s">
        <v>4806</v>
      </c>
      <c r="E1317" t="s">
        <v>4807</v>
      </c>
      <c r="F1317" t="s">
        <v>1024</v>
      </c>
    </row>
    <row r="1318" spans="2:6" hidden="1" x14ac:dyDescent="0.3">
      <c r="B1318">
        <v>143794</v>
      </c>
      <c r="C1318" t="s">
        <v>4808</v>
      </c>
      <c r="D1318" t="s">
        <v>4809</v>
      </c>
      <c r="E1318" t="s">
        <v>4810</v>
      </c>
      <c r="F1318" t="s">
        <v>1024</v>
      </c>
    </row>
    <row r="1319" spans="2:6" hidden="1" x14ac:dyDescent="0.3">
      <c r="B1319">
        <v>143852</v>
      </c>
      <c r="C1319" t="s">
        <v>4811</v>
      </c>
      <c r="D1319" t="s">
        <v>4812</v>
      </c>
      <c r="E1319" t="s">
        <v>4813</v>
      </c>
      <c r="F1319" t="s">
        <v>1024</v>
      </c>
    </row>
    <row r="1320" spans="2:6" hidden="1" x14ac:dyDescent="0.3">
      <c r="B1320">
        <v>143982</v>
      </c>
      <c r="C1320" t="s">
        <v>296</v>
      </c>
      <c r="D1320" t="s">
        <v>297</v>
      </c>
      <c r="E1320" t="s">
        <v>819</v>
      </c>
      <c r="F1320" t="s">
        <v>1024</v>
      </c>
    </row>
    <row r="1321" spans="2:6" hidden="1" x14ac:dyDescent="0.3">
      <c r="B1321">
        <v>143984</v>
      </c>
      <c r="C1321" t="s">
        <v>4814</v>
      </c>
      <c r="D1321" t="s">
        <v>4815</v>
      </c>
      <c r="E1321" t="s">
        <v>4816</v>
      </c>
      <c r="F1321" t="s">
        <v>1024</v>
      </c>
    </row>
    <row r="1322" spans="2:6" hidden="1" x14ac:dyDescent="0.3">
      <c r="B1322">
        <v>143994</v>
      </c>
      <c r="C1322" t="s">
        <v>4817</v>
      </c>
      <c r="D1322" t="s">
        <v>4818</v>
      </c>
      <c r="E1322" t="s">
        <v>4819</v>
      </c>
      <c r="F1322" t="s">
        <v>1024</v>
      </c>
    </row>
    <row r="1323" spans="2:6" hidden="1" x14ac:dyDescent="0.3">
      <c r="B1323">
        <v>144062</v>
      </c>
      <c r="C1323" t="s">
        <v>298</v>
      </c>
      <c r="D1323" t="s">
        <v>299</v>
      </c>
      <c r="E1323" t="s">
        <v>225</v>
      </c>
      <c r="F1323" t="s">
        <v>1024</v>
      </c>
    </row>
    <row r="1324" spans="2:6" hidden="1" x14ac:dyDescent="0.3">
      <c r="B1324">
        <v>144069</v>
      </c>
      <c r="C1324" t="s">
        <v>300</v>
      </c>
      <c r="D1324" t="s">
        <v>301</v>
      </c>
      <c r="E1324" t="s">
        <v>831</v>
      </c>
      <c r="F1324" t="s">
        <v>1024</v>
      </c>
    </row>
    <row r="1325" spans="2:6" hidden="1" x14ac:dyDescent="0.3">
      <c r="B1325">
        <v>144156</v>
      </c>
      <c r="C1325" t="s">
        <v>4820</v>
      </c>
      <c r="D1325" t="s">
        <v>4821</v>
      </c>
      <c r="E1325" t="s">
        <v>4822</v>
      </c>
      <c r="F1325" t="s">
        <v>1024</v>
      </c>
    </row>
    <row r="1326" spans="2:6" hidden="1" x14ac:dyDescent="0.3">
      <c r="B1326">
        <v>144165</v>
      </c>
      <c r="C1326" t="s">
        <v>4823</v>
      </c>
      <c r="D1326" t="s">
        <v>4824</v>
      </c>
      <c r="E1326" t="s">
        <v>4825</v>
      </c>
      <c r="F1326" t="s">
        <v>1024</v>
      </c>
    </row>
    <row r="1327" spans="2:6" hidden="1" x14ac:dyDescent="0.3">
      <c r="B1327">
        <v>144183</v>
      </c>
      <c r="C1327" t="s">
        <v>4826</v>
      </c>
      <c r="D1327" t="s">
        <v>4827</v>
      </c>
      <c r="E1327" t="s">
        <v>4828</v>
      </c>
      <c r="F1327" t="s">
        <v>1024</v>
      </c>
    </row>
    <row r="1328" spans="2:6" hidden="1" x14ac:dyDescent="0.3">
      <c r="B1328">
        <v>144280</v>
      </c>
      <c r="C1328" t="s">
        <v>4829</v>
      </c>
      <c r="D1328" t="s">
        <v>4830</v>
      </c>
      <c r="E1328" t="s">
        <v>4831</v>
      </c>
      <c r="F1328" t="s">
        <v>1024</v>
      </c>
    </row>
    <row r="1329" spans="2:6" hidden="1" x14ac:dyDescent="0.3">
      <c r="B1329">
        <v>144320</v>
      </c>
      <c r="C1329" t="s">
        <v>4832</v>
      </c>
      <c r="D1329" t="s">
        <v>4833</v>
      </c>
      <c r="E1329" t="s">
        <v>4834</v>
      </c>
      <c r="F1329" t="s">
        <v>1024</v>
      </c>
    </row>
    <row r="1330" spans="2:6" hidden="1" x14ac:dyDescent="0.3">
      <c r="B1330">
        <v>144344</v>
      </c>
      <c r="C1330" t="s">
        <v>4835</v>
      </c>
      <c r="D1330" t="s">
        <v>4836</v>
      </c>
      <c r="E1330" t="s">
        <v>4837</v>
      </c>
      <c r="F1330" t="s">
        <v>1024</v>
      </c>
    </row>
    <row r="1331" spans="2:6" hidden="1" x14ac:dyDescent="0.3">
      <c r="B1331">
        <v>144387</v>
      </c>
      <c r="C1331" t="s">
        <v>302</v>
      </c>
      <c r="D1331" t="s">
        <v>303</v>
      </c>
      <c r="E1331" t="s">
        <v>825</v>
      </c>
      <c r="F1331" t="s">
        <v>1024</v>
      </c>
    </row>
    <row r="1332" spans="2:6" hidden="1" x14ac:dyDescent="0.3">
      <c r="B1332">
        <v>144388</v>
      </c>
      <c r="C1332" t="s">
        <v>304</v>
      </c>
      <c r="D1332" t="s">
        <v>305</v>
      </c>
      <c r="E1332" t="s">
        <v>822</v>
      </c>
      <c r="F1332" t="s">
        <v>1024</v>
      </c>
    </row>
    <row r="1333" spans="2:6" hidden="1" x14ac:dyDescent="0.3">
      <c r="B1333">
        <v>144389</v>
      </c>
      <c r="C1333" t="s">
        <v>306</v>
      </c>
      <c r="D1333" t="s">
        <v>307</v>
      </c>
      <c r="E1333" t="s">
        <v>827</v>
      </c>
      <c r="F1333" t="s">
        <v>1024</v>
      </c>
    </row>
    <row r="1334" spans="2:6" hidden="1" x14ac:dyDescent="0.3">
      <c r="B1334">
        <v>144444</v>
      </c>
      <c r="C1334" t="s">
        <v>4838</v>
      </c>
      <c r="D1334" t="s">
        <v>4839</v>
      </c>
      <c r="E1334" t="s">
        <v>4840</v>
      </c>
      <c r="F1334" t="s">
        <v>1024</v>
      </c>
    </row>
    <row r="1335" spans="2:6" hidden="1" x14ac:dyDescent="0.3">
      <c r="B1335">
        <v>144511</v>
      </c>
      <c r="C1335" t="s">
        <v>4841</v>
      </c>
      <c r="D1335" t="s">
        <v>4842</v>
      </c>
      <c r="E1335" t="s">
        <v>2308</v>
      </c>
      <c r="F1335" t="s">
        <v>1024</v>
      </c>
    </row>
    <row r="1336" spans="2:6" hidden="1" x14ac:dyDescent="0.3">
      <c r="B1336">
        <v>144513</v>
      </c>
      <c r="C1336" t="s">
        <v>4843</v>
      </c>
      <c r="D1336" t="s">
        <v>4844</v>
      </c>
      <c r="E1336" t="s">
        <v>4845</v>
      </c>
      <c r="F1336" t="s">
        <v>1024</v>
      </c>
    </row>
    <row r="1337" spans="2:6" hidden="1" x14ac:dyDescent="0.3">
      <c r="B1337">
        <v>144522</v>
      </c>
      <c r="C1337" t="s">
        <v>4846</v>
      </c>
      <c r="D1337" t="s">
        <v>4847</v>
      </c>
      <c r="E1337" t="s">
        <v>4848</v>
      </c>
      <c r="F1337" t="s">
        <v>1024</v>
      </c>
    </row>
    <row r="1338" spans="2:6" hidden="1" x14ac:dyDescent="0.3">
      <c r="B1338">
        <v>144536</v>
      </c>
      <c r="C1338" t="s">
        <v>4849</v>
      </c>
      <c r="D1338" t="s">
        <v>4850</v>
      </c>
      <c r="E1338" t="s">
        <v>4851</v>
      </c>
      <c r="F1338" t="s">
        <v>1024</v>
      </c>
    </row>
    <row r="1339" spans="2:6" hidden="1" x14ac:dyDescent="0.3">
      <c r="B1339">
        <v>144643</v>
      </c>
      <c r="C1339" t="s">
        <v>4852</v>
      </c>
      <c r="D1339" t="s">
        <v>4853</v>
      </c>
      <c r="E1339" t="s">
        <v>4854</v>
      </c>
      <c r="F1339" t="s">
        <v>1024</v>
      </c>
    </row>
    <row r="1340" spans="2:6" hidden="1" x14ac:dyDescent="0.3">
      <c r="B1340">
        <v>144714</v>
      </c>
      <c r="C1340" t="s">
        <v>4855</v>
      </c>
      <c r="D1340" t="s">
        <v>4856</v>
      </c>
      <c r="E1340" t="s">
        <v>4857</v>
      </c>
      <c r="F1340" t="s">
        <v>1024</v>
      </c>
    </row>
    <row r="1341" spans="2:6" hidden="1" x14ac:dyDescent="0.3">
      <c r="B1341">
        <v>144789</v>
      </c>
      <c r="C1341" t="s">
        <v>4858</v>
      </c>
      <c r="D1341" t="s">
        <v>4859</v>
      </c>
      <c r="E1341" t="s">
        <v>4123</v>
      </c>
      <c r="F1341" t="s">
        <v>1024</v>
      </c>
    </row>
    <row r="1342" spans="2:6" hidden="1" x14ac:dyDescent="0.3">
      <c r="B1342">
        <v>144810</v>
      </c>
      <c r="C1342" t="s">
        <v>4860</v>
      </c>
      <c r="D1342" t="s">
        <v>4861</v>
      </c>
      <c r="E1342" t="s">
        <v>4862</v>
      </c>
      <c r="F1342" t="s">
        <v>1024</v>
      </c>
    </row>
    <row r="1343" spans="2:6" hidden="1" x14ac:dyDescent="0.3">
      <c r="B1343">
        <v>144829</v>
      </c>
      <c r="C1343" t="s">
        <v>4863</v>
      </c>
      <c r="D1343" t="s">
        <v>4864</v>
      </c>
      <c r="E1343" t="s">
        <v>2255</v>
      </c>
      <c r="F1343" t="s">
        <v>1024</v>
      </c>
    </row>
    <row r="1344" spans="2:6" hidden="1" x14ac:dyDescent="0.3">
      <c r="B1344">
        <v>144858</v>
      </c>
      <c r="C1344" t="s">
        <v>4865</v>
      </c>
      <c r="D1344" t="s">
        <v>4866</v>
      </c>
      <c r="E1344" t="s">
        <v>4867</v>
      </c>
      <c r="F1344" t="s">
        <v>1024</v>
      </c>
    </row>
    <row r="1345" spans="2:6" hidden="1" x14ac:dyDescent="0.3">
      <c r="B1345">
        <v>144894</v>
      </c>
      <c r="C1345" t="s">
        <v>4868</v>
      </c>
      <c r="D1345" t="s">
        <v>4869</v>
      </c>
      <c r="E1345" t="s">
        <v>4870</v>
      </c>
      <c r="F1345" t="s">
        <v>1024</v>
      </c>
    </row>
    <row r="1346" spans="2:6" hidden="1" x14ac:dyDescent="0.3">
      <c r="B1346">
        <v>144895</v>
      </c>
      <c r="C1346" t="s">
        <v>4871</v>
      </c>
      <c r="D1346" t="s">
        <v>4872</v>
      </c>
      <c r="E1346" t="s">
        <v>2675</v>
      </c>
      <c r="F1346" t="s">
        <v>1024</v>
      </c>
    </row>
    <row r="1347" spans="2:6" hidden="1" x14ac:dyDescent="0.3">
      <c r="B1347">
        <v>144896</v>
      </c>
      <c r="C1347" t="s">
        <v>4873</v>
      </c>
      <c r="D1347" t="s">
        <v>4874</v>
      </c>
      <c r="E1347" t="s">
        <v>4875</v>
      </c>
      <c r="F1347" t="s">
        <v>1024</v>
      </c>
    </row>
    <row r="1348" spans="2:6" hidden="1" x14ac:dyDescent="0.3">
      <c r="B1348">
        <v>144899</v>
      </c>
      <c r="C1348" t="s">
        <v>4876</v>
      </c>
      <c r="D1348" t="s">
        <v>4877</v>
      </c>
      <c r="E1348" t="s">
        <v>4878</v>
      </c>
      <c r="F1348" t="s">
        <v>1024</v>
      </c>
    </row>
    <row r="1349" spans="2:6" hidden="1" x14ac:dyDescent="0.3">
      <c r="B1349">
        <v>144928</v>
      </c>
      <c r="C1349" t="s">
        <v>4879</v>
      </c>
      <c r="D1349" t="s">
        <v>4880</v>
      </c>
      <c r="E1349" t="s">
        <v>4881</v>
      </c>
      <c r="F1349" t="s">
        <v>1024</v>
      </c>
    </row>
    <row r="1350" spans="2:6" hidden="1" x14ac:dyDescent="0.3">
      <c r="B1350">
        <v>144946</v>
      </c>
      <c r="C1350" t="s">
        <v>4882</v>
      </c>
      <c r="D1350" t="s">
        <v>4883</v>
      </c>
      <c r="E1350" t="s">
        <v>4884</v>
      </c>
      <c r="F1350" t="s">
        <v>1024</v>
      </c>
    </row>
    <row r="1351" spans="2:6" hidden="1" x14ac:dyDescent="0.3">
      <c r="B1351">
        <v>144948</v>
      </c>
      <c r="C1351" t="s">
        <v>4885</v>
      </c>
      <c r="D1351" t="s">
        <v>4886</v>
      </c>
      <c r="E1351" t="s">
        <v>4887</v>
      </c>
      <c r="F1351" t="s">
        <v>1024</v>
      </c>
    </row>
    <row r="1352" spans="2:6" hidden="1" x14ac:dyDescent="0.3">
      <c r="B1352">
        <v>144957</v>
      </c>
      <c r="C1352" t="s">
        <v>4888</v>
      </c>
      <c r="D1352" t="s">
        <v>4889</v>
      </c>
      <c r="E1352" t="s">
        <v>4890</v>
      </c>
      <c r="F1352" t="s">
        <v>1024</v>
      </c>
    </row>
    <row r="1353" spans="2:6" hidden="1" x14ac:dyDescent="0.3">
      <c r="B1353">
        <v>144990</v>
      </c>
      <c r="C1353" t="s">
        <v>4891</v>
      </c>
      <c r="D1353" t="s">
        <v>4892</v>
      </c>
      <c r="E1353" t="s">
        <v>4893</v>
      </c>
      <c r="F1353" t="s">
        <v>1024</v>
      </c>
    </row>
    <row r="1354" spans="2:6" hidden="1" x14ac:dyDescent="0.3">
      <c r="B1354">
        <v>144995</v>
      </c>
      <c r="C1354" t="s">
        <v>4894</v>
      </c>
      <c r="D1354" t="s">
        <v>4895</v>
      </c>
      <c r="E1354" t="s">
        <v>4896</v>
      </c>
      <c r="F1354" t="s">
        <v>1024</v>
      </c>
    </row>
    <row r="1355" spans="2:6" hidden="1" x14ac:dyDescent="0.3">
      <c r="B1355">
        <v>145011</v>
      </c>
      <c r="C1355" t="s">
        <v>4897</v>
      </c>
      <c r="D1355" t="s">
        <v>4898</v>
      </c>
      <c r="E1355" t="s">
        <v>4899</v>
      </c>
      <c r="F1355" t="s">
        <v>1024</v>
      </c>
    </row>
    <row r="1356" spans="2:6" hidden="1" x14ac:dyDescent="0.3">
      <c r="B1356">
        <v>145028</v>
      </c>
      <c r="C1356" t="s">
        <v>4900</v>
      </c>
      <c r="D1356" t="s">
        <v>4901</v>
      </c>
      <c r="E1356" t="s">
        <v>4902</v>
      </c>
      <c r="F1356" t="s">
        <v>1024</v>
      </c>
    </row>
    <row r="1357" spans="2:6" hidden="1" x14ac:dyDescent="0.3">
      <c r="B1357">
        <v>145049</v>
      </c>
      <c r="C1357" t="s">
        <v>4903</v>
      </c>
      <c r="D1357" t="s">
        <v>4904</v>
      </c>
      <c r="E1357" t="s">
        <v>4905</v>
      </c>
      <c r="F1357" t="s">
        <v>1024</v>
      </c>
    </row>
    <row r="1358" spans="2:6" hidden="1" x14ac:dyDescent="0.3">
      <c r="B1358">
        <v>145106</v>
      </c>
      <c r="C1358" t="s">
        <v>4906</v>
      </c>
      <c r="D1358" t="s">
        <v>4907</v>
      </c>
      <c r="E1358" t="s">
        <v>4908</v>
      </c>
      <c r="F1358" t="s">
        <v>1024</v>
      </c>
    </row>
    <row r="1359" spans="2:6" hidden="1" x14ac:dyDescent="0.3">
      <c r="B1359">
        <v>145129</v>
      </c>
      <c r="C1359" t="s">
        <v>4909</v>
      </c>
      <c r="D1359" t="s">
        <v>4910</v>
      </c>
      <c r="E1359" t="s">
        <v>4911</v>
      </c>
      <c r="F1359" t="s">
        <v>1024</v>
      </c>
    </row>
    <row r="1360" spans="2:6" hidden="1" x14ac:dyDescent="0.3">
      <c r="B1360">
        <v>145149</v>
      </c>
      <c r="C1360" t="s">
        <v>4912</v>
      </c>
      <c r="D1360" t="s">
        <v>4913</v>
      </c>
      <c r="E1360" t="s">
        <v>2056</v>
      </c>
      <c r="F1360" t="s">
        <v>1024</v>
      </c>
    </row>
    <row r="1361" spans="2:6" hidden="1" x14ac:dyDescent="0.3">
      <c r="B1361">
        <v>145155</v>
      </c>
      <c r="C1361" t="s">
        <v>4914</v>
      </c>
      <c r="D1361" t="s">
        <v>4915</v>
      </c>
      <c r="E1361" t="s">
        <v>4916</v>
      </c>
      <c r="F1361" t="s">
        <v>1024</v>
      </c>
    </row>
    <row r="1362" spans="2:6" hidden="1" x14ac:dyDescent="0.3">
      <c r="B1362">
        <v>145168</v>
      </c>
      <c r="C1362" t="s">
        <v>4917</v>
      </c>
      <c r="D1362" t="s">
        <v>4918</v>
      </c>
      <c r="E1362" t="s">
        <v>4919</v>
      </c>
      <c r="F1362" t="s">
        <v>1024</v>
      </c>
    </row>
    <row r="1363" spans="2:6" hidden="1" x14ac:dyDescent="0.3">
      <c r="B1363">
        <v>145169</v>
      </c>
      <c r="C1363" t="s">
        <v>308</v>
      </c>
      <c r="D1363" t="s">
        <v>309</v>
      </c>
      <c r="E1363" t="s">
        <v>830</v>
      </c>
      <c r="F1363" t="s">
        <v>1024</v>
      </c>
    </row>
    <row r="1364" spans="2:6" hidden="1" x14ac:dyDescent="0.3">
      <c r="B1364">
        <v>145193</v>
      </c>
      <c r="C1364" t="s">
        <v>4920</v>
      </c>
      <c r="D1364" t="s">
        <v>4921</v>
      </c>
      <c r="E1364" t="s">
        <v>4922</v>
      </c>
      <c r="F1364" t="s">
        <v>1024</v>
      </c>
    </row>
    <row r="1365" spans="2:6" hidden="1" x14ac:dyDescent="0.3">
      <c r="B1365">
        <v>145208</v>
      </c>
      <c r="C1365" t="s">
        <v>4923</v>
      </c>
      <c r="D1365" t="s">
        <v>4924</v>
      </c>
      <c r="E1365" t="s">
        <v>4925</v>
      </c>
      <c r="F1365" t="s">
        <v>1024</v>
      </c>
    </row>
    <row r="1366" spans="2:6" hidden="1" x14ac:dyDescent="0.3">
      <c r="B1366">
        <v>145222</v>
      </c>
      <c r="C1366" t="s">
        <v>4926</v>
      </c>
      <c r="D1366" t="s">
        <v>4927</v>
      </c>
      <c r="E1366" t="s">
        <v>2412</v>
      </c>
      <c r="F1366" t="s">
        <v>1024</v>
      </c>
    </row>
    <row r="1367" spans="2:6" hidden="1" x14ac:dyDescent="0.3">
      <c r="B1367">
        <v>145247</v>
      </c>
      <c r="C1367" t="s">
        <v>4928</v>
      </c>
      <c r="D1367" t="s">
        <v>4929</v>
      </c>
      <c r="E1367" t="s">
        <v>4930</v>
      </c>
      <c r="F1367" t="s">
        <v>1024</v>
      </c>
    </row>
    <row r="1368" spans="2:6" hidden="1" x14ac:dyDescent="0.3">
      <c r="B1368">
        <v>145264</v>
      </c>
      <c r="C1368" t="s">
        <v>4931</v>
      </c>
      <c r="D1368" t="s">
        <v>4932</v>
      </c>
      <c r="E1368" t="s">
        <v>4933</v>
      </c>
      <c r="F1368" t="s">
        <v>1024</v>
      </c>
    </row>
    <row r="1369" spans="2:6" hidden="1" x14ac:dyDescent="0.3">
      <c r="B1369">
        <v>145334</v>
      </c>
      <c r="C1369" t="s">
        <v>4934</v>
      </c>
      <c r="D1369" t="s">
        <v>4935</v>
      </c>
      <c r="E1369" t="s">
        <v>4936</v>
      </c>
      <c r="F1369" t="s">
        <v>1024</v>
      </c>
    </row>
    <row r="1370" spans="2:6" hidden="1" x14ac:dyDescent="0.3">
      <c r="B1370">
        <v>145351</v>
      </c>
      <c r="C1370" t="s">
        <v>4937</v>
      </c>
      <c r="D1370" t="s">
        <v>4938</v>
      </c>
      <c r="E1370" t="s">
        <v>4939</v>
      </c>
      <c r="F1370" t="s">
        <v>1024</v>
      </c>
    </row>
    <row r="1371" spans="2:6" hidden="1" x14ac:dyDescent="0.3">
      <c r="B1371">
        <v>145355</v>
      </c>
      <c r="C1371" t="s">
        <v>4940</v>
      </c>
      <c r="D1371" t="s">
        <v>4941</v>
      </c>
      <c r="E1371" t="s">
        <v>4942</v>
      </c>
      <c r="F1371" t="s">
        <v>1024</v>
      </c>
    </row>
    <row r="1372" spans="2:6" hidden="1" x14ac:dyDescent="0.3">
      <c r="B1372">
        <v>145377</v>
      </c>
      <c r="C1372" t="s">
        <v>4943</v>
      </c>
      <c r="D1372" t="s">
        <v>4944</v>
      </c>
      <c r="E1372" t="s">
        <v>4945</v>
      </c>
      <c r="F1372" t="s">
        <v>1024</v>
      </c>
    </row>
    <row r="1373" spans="2:6" hidden="1" x14ac:dyDescent="0.3">
      <c r="B1373">
        <v>145386</v>
      </c>
      <c r="C1373" t="s">
        <v>310</v>
      </c>
      <c r="D1373" t="s">
        <v>311</v>
      </c>
      <c r="E1373" t="s">
        <v>834</v>
      </c>
      <c r="F1373" t="s">
        <v>1024</v>
      </c>
    </row>
    <row r="1374" spans="2:6" hidden="1" x14ac:dyDescent="0.3">
      <c r="B1374">
        <v>145424</v>
      </c>
      <c r="C1374" t="s">
        <v>4946</v>
      </c>
      <c r="D1374" t="s">
        <v>4947</v>
      </c>
      <c r="E1374" t="s">
        <v>4948</v>
      </c>
      <c r="F1374" t="s">
        <v>1024</v>
      </c>
    </row>
    <row r="1375" spans="2:6" hidden="1" x14ac:dyDescent="0.3">
      <c r="B1375">
        <v>145456</v>
      </c>
      <c r="C1375" t="s">
        <v>4949</v>
      </c>
      <c r="D1375" t="s">
        <v>4950</v>
      </c>
      <c r="E1375" t="s">
        <v>4951</v>
      </c>
      <c r="F1375" t="s">
        <v>1024</v>
      </c>
    </row>
    <row r="1376" spans="2:6" hidden="1" x14ac:dyDescent="0.3">
      <c r="B1376">
        <v>145457</v>
      </c>
      <c r="C1376" t="s">
        <v>4952</v>
      </c>
      <c r="D1376" t="s">
        <v>4953</v>
      </c>
      <c r="E1376" t="s">
        <v>4954</v>
      </c>
      <c r="F1376" t="s">
        <v>1024</v>
      </c>
    </row>
    <row r="1377" spans="2:6" hidden="1" x14ac:dyDescent="0.3">
      <c r="B1377">
        <v>145483</v>
      </c>
      <c r="C1377" t="s">
        <v>4955</v>
      </c>
      <c r="D1377" t="s">
        <v>4956</v>
      </c>
      <c r="E1377" t="s">
        <v>4957</v>
      </c>
      <c r="F1377" t="s">
        <v>1024</v>
      </c>
    </row>
    <row r="1378" spans="2:6" hidden="1" x14ac:dyDescent="0.3">
      <c r="B1378">
        <v>145510</v>
      </c>
      <c r="C1378" t="s">
        <v>4958</v>
      </c>
      <c r="D1378" t="s">
        <v>4959</v>
      </c>
      <c r="E1378" t="s">
        <v>4960</v>
      </c>
      <c r="F1378" t="s">
        <v>1024</v>
      </c>
    </row>
    <row r="1379" spans="2:6" hidden="1" x14ac:dyDescent="0.3">
      <c r="B1379">
        <v>145520</v>
      </c>
      <c r="C1379" t="s">
        <v>4961</v>
      </c>
      <c r="D1379" t="s">
        <v>4962</v>
      </c>
      <c r="E1379" t="s">
        <v>4963</v>
      </c>
      <c r="F1379" t="s">
        <v>1024</v>
      </c>
    </row>
    <row r="1380" spans="2:6" hidden="1" x14ac:dyDescent="0.3">
      <c r="B1380">
        <v>145521</v>
      </c>
      <c r="C1380" t="s">
        <v>4964</v>
      </c>
      <c r="D1380" t="s">
        <v>4965</v>
      </c>
      <c r="E1380" t="s">
        <v>4966</v>
      </c>
      <c r="F1380" t="s">
        <v>1024</v>
      </c>
    </row>
    <row r="1381" spans="2:6" hidden="1" x14ac:dyDescent="0.3">
      <c r="B1381">
        <v>145572</v>
      </c>
      <c r="C1381" t="s">
        <v>4967</v>
      </c>
      <c r="D1381" t="s">
        <v>4968</v>
      </c>
      <c r="E1381" t="s">
        <v>4969</v>
      </c>
      <c r="F1381" t="s">
        <v>1024</v>
      </c>
    </row>
    <row r="1382" spans="2:6" hidden="1" x14ac:dyDescent="0.3">
      <c r="B1382">
        <v>145596</v>
      </c>
      <c r="C1382" t="s">
        <v>4970</v>
      </c>
      <c r="D1382" t="s">
        <v>4971</v>
      </c>
      <c r="E1382" t="s">
        <v>4972</v>
      </c>
      <c r="F1382" t="s">
        <v>1024</v>
      </c>
    </row>
    <row r="1383" spans="2:6" hidden="1" x14ac:dyDescent="0.3">
      <c r="B1383">
        <v>145619</v>
      </c>
      <c r="C1383" t="s">
        <v>4973</v>
      </c>
      <c r="D1383" t="s">
        <v>4974</v>
      </c>
      <c r="E1383" t="s">
        <v>4975</v>
      </c>
      <c r="F1383" t="s">
        <v>1024</v>
      </c>
    </row>
    <row r="1384" spans="2:6" hidden="1" x14ac:dyDescent="0.3">
      <c r="B1384">
        <v>145635</v>
      </c>
      <c r="C1384" t="s">
        <v>4976</v>
      </c>
      <c r="D1384" t="s">
        <v>4977</v>
      </c>
      <c r="E1384" t="s">
        <v>4978</v>
      </c>
      <c r="F1384" t="s">
        <v>1024</v>
      </c>
    </row>
    <row r="1385" spans="2:6" hidden="1" x14ac:dyDescent="0.3">
      <c r="B1385">
        <v>145645</v>
      </c>
      <c r="C1385" t="s">
        <v>4979</v>
      </c>
      <c r="D1385" t="s">
        <v>4980</v>
      </c>
      <c r="E1385" t="s">
        <v>2278</v>
      </c>
      <c r="F1385" t="s">
        <v>1024</v>
      </c>
    </row>
    <row r="1386" spans="2:6" hidden="1" x14ac:dyDescent="0.3">
      <c r="B1386">
        <v>145653</v>
      </c>
      <c r="C1386" t="s">
        <v>4981</v>
      </c>
      <c r="D1386" t="s">
        <v>4982</v>
      </c>
      <c r="E1386" t="s">
        <v>4983</v>
      </c>
      <c r="F1386" t="s">
        <v>1024</v>
      </c>
    </row>
    <row r="1387" spans="2:6" hidden="1" x14ac:dyDescent="0.3">
      <c r="B1387">
        <v>145681</v>
      </c>
      <c r="C1387" t="s">
        <v>4984</v>
      </c>
      <c r="D1387" t="s">
        <v>4985</v>
      </c>
      <c r="E1387" t="s">
        <v>4986</v>
      </c>
      <c r="F1387" t="s">
        <v>1024</v>
      </c>
    </row>
    <row r="1388" spans="2:6" hidden="1" x14ac:dyDescent="0.3">
      <c r="B1388">
        <v>145683</v>
      </c>
      <c r="C1388" t="s">
        <v>4987</v>
      </c>
      <c r="D1388" t="s">
        <v>4988</v>
      </c>
      <c r="E1388" t="s">
        <v>4989</v>
      </c>
      <c r="F1388" t="s">
        <v>1024</v>
      </c>
    </row>
    <row r="1389" spans="2:6" hidden="1" x14ac:dyDescent="0.3">
      <c r="B1389">
        <v>145685</v>
      </c>
      <c r="C1389" t="s">
        <v>4990</v>
      </c>
      <c r="D1389" t="s">
        <v>4991</v>
      </c>
      <c r="E1389" t="s">
        <v>4992</v>
      </c>
      <c r="F1389" t="s">
        <v>1024</v>
      </c>
    </row>
    <row r="1390" spans="2:6" hidden="1" x14ac:dyDescent="0.3">
      <c r="B1390">
        <v>145691</v>
      </c>
      <c r="C1390" t="s">
        <v>4993</v>
      </c>
      <c r="D1390" t="s">
        <v>4994</v>
      </c>
      <c r="E1390" t="s">
        <v>4995</v>
      </c>
      <c r="F1390" t="s">
        <v>1024</v>
      </c>
    </row>
    <row r="1391" spans="2:6" hidden="1" x14ac:dyDescent="0.3">
      <c r="B1391">
        <v>145692</v>
      </c>
      <c r="C1391" t="s">
        <v>4996</v>
      </c>
      <c r="D1391" t="s">
        <v>4997</v>
      </c>
      <c r="E1391" t="s">
        <v>4998</v>
      </c>
      <c r="F1391" t="s">
        <v>1024</v>
      </c>
    </row>
    <row r="1392" spans="2:6" hidden="1" x14ac:dyDescent="0.3">
      <c r="B1392">
        <v>145730</v>
      </c>
      <c r="C1392" t="s">
        <v>4999</v>
      </c>
      <c r="D1392" t="s">
        <v>5000</v>
      </c>
      <c r="E1392" t="s">
        <v>5001</v>
      </c>
      <c r="F1392" t="s">
        <v>1024</v>
      </c>
    </row>
    <row r="1393" spans="2:6" hidden="1" x14ac:dyDescent="0.3">
      <c r="B1393">
        <v>145749</v>
      </c>
      <c r="C1393" t="s">
        <v>5002</v>
      </c>
      <c r="D1393" t="s">
        <v>5003</v>
      </c>
      <c r="E1393" t="s">
        <v>5004</v>
      </c>
      <c r="F1393" t="s">
        <v>1024</v>
      </c>
    </row>
    <row r="1394" spans="2:6" hidden="1" x14ac:dyDescent="0.3">
      <c r="B1394">
        <v>145789</v>
      </c>
      <c r="C1394" t="s">
        <v>5005</v>
      </c>
      <c r="D1394" t="s">
        <v>5006</v>
      </c>
      <c r="E1394" t="s">
        <v>5007</v>
      </c>
      <c r="F1394" t="s">
        <v>1024</v>
      </c>
    </row>
    <row r="1395" spans="2:6" hidden="1" x14ac:dyDescent="0.3">
      <c r="B1395">
        <v>145800</v>
      </c>
      <c r="C1395" t="s">
        <v>5008</v>
      </c>
      <c r="D1395" t="s">
        <v>5009</v>
      </c>
      <c r="E1395" t="s">
        <v>5010</v>
      </c>
      <c r="F1395" t="s">
        <v>1024</v>
      </c>
    </row>
    <row r="1396" spans="2:6" hidden="1" x14ac:dyDescent="0.3">
      <c r="B1396">
        <v>145815</v>
      </c>
      <c r="C1396" t="s">
        <v>5011</v>
      </c>
      <c r="D1396" t="s">
        <v>5012</v>
      </c>
      <c r="E1396" t="s">
        <v>5013</v>
      </c>
      <c r="F1396" t="s">
        <v>1024</v>
      </c>
    </row>
    <row r="1397" spans="2:6" hidden="1" x14ac:dyDescent="0.3">
      <c r="B1397">
        <v>145863</v>
      </c>
      <c r="C1397" t="s">
        <v>5014</v>
      </c>
      <c r="D1397" t="s">
        <v>5015</v>
      </c>
      <c r="E1397" t="s">
        <v>5016</v>
      </c>
      <c r="F1397" t="s">
        <v>1024</v>
      </c>
    </row>
    <row r="1398" spans="2:6" hidden="1" x14ac:dyDescent="0.3">
      <c r="B1398">
        <v>145882</v>
      </c>
      <c r="C1398" t="s">
        <v>5017</v>
      </c>
      <c r="D1398" t="s">
        <v>5018</v>
      </c>
      <c r="E1398" t="s">
        <v>5019</v>
      </c>
      <c r="F1398" t="s">
        <v>1024</v>
      </c>
    </row>
    <row r="1399" spans="2:6" hidden="1" x14ac:dyDescent="0.3">
      <c r="B1399">
        <v>145933</v>
      </c>
      <c r="C1399" t="s">
        <v>5020</v>
      </c>
      <c r="D1399" t="s">
        <v>5021</v>
      </c>
      <c r="E1399" t="s">
        <v>5022</v>
      </c>
      <c r="F1399" t="s">
        <v>1024</v>
      </c>
    </row>
    <row r="1400" spans="2:6" hidden="1" x14ac:dyDescent="0.3">
      <c r="B1400">
        <v>145936</v>
      </c>
      <c r="C1400" t="s">
        <v>5023</v>
      </c>
      <c r="D1400" t="s">
        <v>5024</v>
      </c>
      <c r="E1400" t="s">
        <v>5025</v>
      </c>
      <c r="F1400" t="s">
        <v>1024</v>
      </c>
    </row>
    <row r="1401" spans="2:6" hidden="1" x14ac:dyDescent="0.3">
      <c r="B1401">
        <v>145940</v>
      </c>
      <c r="C1401" t="s">
        <v>5026</v>
      </c>
      <c r="D1401" t="s">
        <v>5027</v>
      </c>
      <c r="E1401" t="s">
        <v>5028</v>
      </c>
      <c r="F1401" t="s">
        <v>1024</v>
      </c>
    </row>
    <row r="1402" spans="2:6" hidden="1" x14ac:dyDescent="0.3">
      <c r="B1402">
        <v>145957</v>
      </c>
      <c r="C1402" t="s">
        <v>5029</v>
      </c>
      <c r="D1402" t="s">
        <v>5030</v>
      </c>
      <c r="E1402" t="s">
        <v>5031</v>
      </c>
      <c r="F1402" t="s">
        <v>1024</v>
      </c>
    </row>
    <row r="1403" spans="2:6" hidden="1" x14ac:dyDescent="0.3">
      <c r="B1403">
        <v>145958</v>
      </c>
      <c r="C1403" t="s">
        <v>5032</v>
      </c>
      <c r="D1403" t="s">
        <v>5033</v>
      </c>
      <c r="E1403" t="s">
        <v>5034</v>
      </c>
      <c r="F1403" t="s">
        <v>1024</v>
      </c>
    </row>
    <row r="1404" spans="2:6" hidden="1" x14ac:dyDescent="0.3">
      <c r="B1404">
        <v>145997</v>
      </c>
      <c r="C1404" t="s">
        <v>5035</v>
      </c>
      <c r="D1404" t="s">
        <v>5036</v>
      </c>
      <c r="E1404" t="s">
        <v>5037</v>
      </c>
      <c r="F1404" t="s">
        <v>1024</v>
      </c>
    </row>
    <row r="1405" spans="2:6" hidden="1" x14ac:dyDescent="0.3">
      <c r="B1405">
        <v>146043</v>
      </c>
      <c r="C1405" t="s">
        <v>5038</v>
      </c>
      <c r="D1405" t="s">
        <v>5039</v>
      </c>
      <c r="E1405" t="s">
        <v>3996</v>
      </c>
      <c r="F1405" t="s">
        <v>1024</v>
      </c>
    </row>
    <row r="1406" spans="2:6" hidden="1" x14ac:dyDescent="0.3">
      <c r="B1406">
        <v>146067</v>
      </c>
      <c r="C1406" t="s">
        <v>5040</v>
      </c>
      <c r="D1406" t="s">
        <v>5041</v>
      </c>
      <c r="E1406" t="s">
        <v>5042</v>
      </c>
      <c r="F1406" t="s">
        <v>1024</v>
      </c>
    </row>
    <row r="1407" spans="2:6" hidden="1" x14ac:dyDescent="0.3">
      <c r="B1407">
        <v>146079</v>
      </c>
      <c r="C1407" t="s">
        <v>5043</v>
      </c>
      <c r="D1407" t="s">
        <v>5044</v>
      </c>
      <c r="E1407" t="s">
        <v>5045</v>
      </c>
      <c r="F1407" t="s">
        <v>1024</v>
      </c>
    </row>
    <row r="1408" spans="2:6" hidden="1" x14ac:dyDescent="0.3">
      <c r="B1408">
        <v>146105</v>
      </c>
      <c r="C1408" t="s">
        <v>5046</v>
      </c>
      <c r="D1408" t="s">
        <v>5047</v>
      </c>
      <c r="E1408" t="s">
        <v>5048</v>
      </c>
      <c r="F1408" t="s">
        <v>1024</v>
      </c>
    </row>
    <row r="1409" spans="2:6" hidden="1" x14ac:dyDescent="0.3">
      <c r="B1409">
        <v>146131</v>
      </c>
      <c r="C1409" t="s">
        <v>5049</v>
      </c>
      <c r="D1409" t="s">
        <v>5050</v>
      </c>
      <c r="E1409" t="s">
        <v>5051</v>
      </c>
      <c r="F1409" t="s">
        <v>1024</v>
      </c>
    </row>
    <row r="1410" spans="2:6" hidden="1" x14ac:dyDescent="0.3">
      <c r="B1410">
        <v>146145</v>
      </c>
      <c r="C1410" t="s">
        <v>5052</v>
      </c>
      <c r="D1410" t="s">
        <v>5053</v>
      </c>
      <c r="E1410" t="s">
        <v>5054</v>
      </c>
      <c r="F1410" t="s">
        <v>1024</v>
      </c>
    </row>
    <row r="1411" spans="2:6" hidden="1" x14ac:dyDescent="0.3">
      <c r="B1411">
        <v>146150</v>
      </c>
      <c r="C1411" t="s">
        <v>5055</v>
      </c>
      <c r="D1411" t="s">
        <v>5056</v>
      </c>
      <c r="E1411" t="s">
        <v>5057</v>
      </c>
      <c r="F1411" t="s">
        <v>1024</v>
      </c>
    </row>
    <row r="1412" spans="2:6" hidden="1" x14ac:dyDescent="0.3">
      <c r="B1412">
        <v>146154</v>
      </c>
      <c r="C1412" t="s">
        <v>5058</v>
      </c>
      <c r="D1412" t="s">
        <v>5059</v>
      </c>
      <c r="E1412" t="s">
        <v>5060</v>
      </c>
      <c r="F1412" t="s">
        <v>1024</v>
      </c>
    </row>
    <row r="1413" spans="2:6" hidden="1" x14ac:dyDescent="0.3">
      <c r="B1413">
        <v>146186</v>
      </c>
      <c r="C1413" t="s">
        <v>5061</v>
      </c>
      <c r="D1413" t="s">
        <v>5062</v>
      </c>
      <c r="E1413" t="s">
        <v>5063</v>
      </c>
      <c r="F1413" t="s">
        <v>1024</v>
      </c>
    </row>
    <row r="1414" spans="2:6" hidden="1" x14ac:dyDescent="0.3">
      <c r="B1414">
        <v>146200</v>
      </c>
      <c r="C1414" t="s">
        <v>5064</v>
      </c>
      <c r="D1414" t="s">
        <v>5065</v>
      </c>
      <c r="E1414" t="s">
        <v>5066</v>
      </c>
      <c r="F1414" t="s">
        <v>1024</v>
      </c>
    </row>
    <row r="1415" spans="2:6" hidden="1" x14ac:dyDescent="0.3">
      <c r="B1415">
        <v>146208</v>
      </c>
      <c r="C1415" t="s">
        <v>5067</v>
      </c>
      <c r="D1415" t="s">
        <v>5068</v>
      </c>
      <c r="E1415" t="s">
        <v>5069</v>
      </c>
      <c r="F1415" t="s">
        <v>1024</v>
      </c>
    </row>
    <row r="1416" spans="2:6" hidden="1" x14ac:dyDescent="0.3">
      <c r="B1416">
        <v>146229</v>
      </c>
      <c r="C1416" t="s">
        <v>5070</v>
      </c>
      <c r="D1416" t="s">
        <v>5071</v>
      </c>
      <c r="E1416" t="s">
        <v>5072</v>
      </c>
      <c r="F1416" t="s">
        <v>1024</v>
      </c>
    </row>
    <row r="1417" spans="2:6" hidden="1" x14ac:dyDescent="0.3">
      <c r="B1417">
        <v>146245</v>
      </c>
      <c r="C1417" t="s">
        <v>5073</v>
      </c>
      <c r="D1417" t="s">
        <v>5074</v>
      </c>
      <c r="E1417" t="s">
        <v>5075</v>
      </c>
      <c r="F1417" t="s">
        <v>1024</v>
      </c>
    </row>
    <row r="1418" spans="2:6" hidden="1" x14ac:dyDescent="0.3">
      <c r="B1418">
        <v>146269</v>
      </c>
      <c r="C1418" t="s">
        <v>5076</v>
      </c>
      <c r="D1418" t="s">
        <v>5077</v>
      </c>
      <c r="E1418" t="s">
        <v>5078</v>
      </c>
      <c r="F1418" t="s">
        <v>1024</v>
      </c>
    </row>
    <row r="1419" spans="2:6" hidden="1" x14ac:dyDescent="0.3">
      <c r="B1419">
        <v>146277</v>
      </c>
      <c r="C1419" t="s">
        <v>5079</v>
      </c>
      <c r="D1419" t="s">
        <v>5080</v>
      </c>
      <c r="E1419" t="s">
        <v>5081</v>
      </c>
      <c r="F1419" t="s">
        <v>1024</v>
      </c>
    </row>
    <row r="1420" spans="2:6" hidden="1" x14ac:dyDescent="0.3">
      <c r="B1420">
        <v>146332</v>
      </c>
      <c r="C1420" t="s">
        <v>5082</v>
      </c>
      <c r="D1420" t="s">
        <v>5083</v>
      </c>
      <c r="E1420" t="s">
        <v>5084</v>
      </c>
      <c r="F1420" t="s">
        <v>1024</v>
      </c>
    </row>
    <row r="1421" spans="2:6" hidden="1" x14ac:dyDescent="0.3">
      <c r="B1421">
        <v>146333</v>
      </c>
      <c r="C1421" t="s">
        <v>5085</v>
      </c>
      <c r="D1421" t="s">
        <v>24035</v>
      </c>
      <c r="E1421" t="s">
        <v>5086</v>
      </c>
      <c r="F1421" t="s">
        <v>1024</v>
      </c>
    </row>
    <row r="1422" spans="2:6" hidden="1" x14ac:dyDescent="0.3">
      <c r="B1422">
        <v>146338</v>
      </c>
      <c r="C1422" t="s">
        <v>5087</v>
      </c>
      <c r="D1422" t="s">
        <v>5088</v>
      </c>
      <c r="E1422" t="s">
        <v>5089</v>
      </c>
      <c r="F1422" t="s">
        <v>1024</v>
      </c>
    </row>
    <row r="1423" spans="2:6" hidden="1" x14ac:dyDescent="0.3">
      <c r="B1423">
        <v>146350</v>
      </c>
      <c r="C1423" t="s">
        <v>5090</v>
      </c>
      <c r="D1423" t="s">
        <v>5091</v>
      </c>
      <c r="E1423" t="s">
        <v>5092</v>
      </c>
      <c r="F1423" t="s">
        <v>1024</v>
      </c>
    </row>
    <row r="1424" spans="2:6" hidden="1" x14ac:dyDescent="0.3">
      <c r="B1424">
        <v>146352</v>
      </c>
      <c r="C1424" t="s">
        <v>3206</v>
      </c>
      <c r="D1424" t="s">
        <v>3207</v>
      </c>
      <c r="E1424" t="s">
        <v>5093</v>
      </c>
      <c r="F1424" t="s">
        <v>1024</v>
      </c>
    </row>
    <row r="1425" spans="2:6" hidden="1" x14ac:dyDescent="0.3">
      <c r="B1425">
        <v>146359</v>
      </c>
      <c r="C1425" t="s">
        <v>5094</v>
      </c>
      <c r="D1425" t="s">
        <v>5095</v>
      </c>
      <c r="E1425" t="s">
        <v>5096</v>
      </c>
      <c r="F1425" t="s">
        <v>1024</v>
      </c>
    </row>
    <row r="1426" spans="2:6" hidden="1" x14ac:dyDescent="0.3">
      <c r="B1426">
        <v>146370</v>
      </c>
      <c r="C1426" t="s">
        <v>5097</v>
      </c>
      <c r="D1426" t="s">
        <v>5098</v>
      </c>
      <c r="E1426" t="s">
        <v>5099</v>
      </c>
      <c r="F1426" t="s">
        <v>1024</v>
      </c>
    </row>
    <row r="1427" spans="2:6" hidden="1" x14ac:dyDescent="0.3">
      <c r="B1427">
        <v>146372</v>
      </c>
      <c r="C1427" t="s">
        <v>5100</v>
      </c>
      <c r="D1427" t="s">
        <v>5101</v>
      </c>
      <c r="E1427" t="s">
        <v>5102</v>
      </c>
      <c r="F1427" t="s">
        <v>1024</v>
      </c>
    </row>
    <row r="1428" spans="2:6" hidden="1" x14ac:dyDescent="0.3">
      <c r="B1428">
        <v>146376</v>
      </c>
      <c r="C1428" t="s">
        <v>5103</v>
      </c>
      <c r="D1428" t="s">
        <v>5104</v>
      </c>
      <c r="E1428" t="s">
        <v>5105</v>
      </c>
      <c r="F1428" t="s">
        <v>1024</v>
      </c>
    </row>
    <row r="1429" spans="2:6" hidden="1" x14ac:dyDescent="0.3">
      <c r="B1429">
        <v>146379</v>
      </c>
      <c r="C1429" t="s">
        <v>5106</v>
      </c>
      <c r="D1429" t="s">
        <v>5107</v>
      </c>
      <c r="E1429" t="s">
        <v>5108</v>
      </c>
      <c r="F1429" t="s">
        <v>1024</v>
      </c>
    </row>
    <row r="1430" spans="2:6" hidden="1" x14ac:dyDescent="0.3">
      <c r="B1430">
        <v>146440</v>
      </c>
      <c r="C1430" t="s">
        <v>5109</v>
      </c>
      <c r="D1430" t="s">
        <v>5110</v>
      </c>
      <c r="E1430" t="s">
        <v>5111</v>
      </c>
      <c r="F1430" t="s">
        <v>1024</v>
      </c>
    </row>
    <row r="1431" spans="2:6" hidden="1" x14ac:dyDescent="0.3">
      <c r="B1431">
        <v>146484</v>
      </c>
      <c r="C1431" t="s">
        <v>5112</v>
      </c>
      <c r="D1431" t="s">
        <v>5113</v>
      </c>
      <c r="E1431" t="s">
        <v>5114</v>
      </c>
      <c r="F1431" t="s">
        <v>1024</v>
      </c>
    </row>
    <row r="1432" spans="2:6" hidden="1" x14ac:dyDescent="0.3">
      <c r="B1432">
        <v>146497</v>
      </c>
      <c r="C1432" t="s">
        <v>5115</v>
      </c>
      <c r="D1432" t="s">
        <v>5116</v>
      </c>
      <c r="E1432" t="s">
        <v>5117</v>
      </c>
      <c r="F1432" t="s">
        <v>1024</v>
      </c>
    </row>
    <row r="1433" spans="2:6" hidden="1" x14ac:dyDescent="0.3">
      <c r="B1433">
        <v>146498</v>
      </c>
      <c r="C1433" t="s">
        <v>5118</v>
      </c>
      <c r="D1433" t="s">
        <v>5119</v>
      </c>
      <c r="E1433" t="s">
        <v>5120</v>
      </c>
      <c r="F1433" t="s">
        <v>1024</v>
      </c>
    </row>
    <row r="1434" spans="2:6" hidden="1" x14ac:dyDescent="0.3">
      <c r="B1434">
        <v>146500</v>
      </c>
      <c r="C1434" t="s">
        <v>5121</v>
      </c>
      <c r="D1434" t="s">
        <v>5122</v>
      </c>
      <c r="E1434" t="s">
        <v>39</v>
      </c>
      <c r="F1434" t="s">
        <v>1024</v>
      </c>
    </row>
    <row r="1435" spans="2:6" hidden="1" x14ac:dyDescent="0.3">
      <c r="B1435">
        <v>146503</v>
      </c>
      <c r="C1435" t="s">
        <v>5123</v>
      </c>
      <c r="D1435" t="s">
        <v>5124</v>
      </c>
      <c r="E1435" t="s">
        <v>5125</v>
      </c>
      <c r="F1435" t="s">
        <v>1024</v>
      </c>
    </row>
    <row r="1436" spans="2:6" hidden="1" x14ac:dyDescent="0.3">
      <c r="B1436">
        <v>146536</v>
      </c>
      <c r="C1436" t="s">
        <v>5126</v>
      </c>
      <c r="D1436" t="s">
        <v>5127</v>
      </c>
      <c r="E1436" t="s">
        <v>5128</v>
      </c>
      <c r="F1436" t="s">
        <v>1024</v>
      </c>
    </row>
    <row r="1437" spans="2:6" hidden="1" x14ac:dyDescent="0.3">
      <c r="B1437">
        <v>146545</v>
      </c>
      <c r="C1437" t="s">
        <v>5129</v>
      </c>
      <c r="D1437" t="s">
        <v>5130</v>
      </c>
      <c r="E1437" t="s">
        <v>5131</v>
      </c>
      <c r="F1437" t="s">
        <v>1024</v>
      </c>
    </row>
    <row r="1438" spans="2:6" hidden="1" x14ac:dyDescent="0.3">
      <c r="B1438">
        <v>146568</v>
      </c>
      <c r="C1438" t="s">
        <v>5132</v>
      </c>
      <c r="D1438" t="s">
        <v>5133</v>
      </c>
      <c r="E1438" t="s">
        <v>5134</v>
      </c>
      <c r="F1438" t="s">
        <v>1024</v>
      </c>
    </row>
    <row r="1439" spans="2:6" hidden="1" x14ac:dyDescent="0.3">
      <c r="B1439">
        <v>146586</v>
      </c>
      <c r="C1439" t="s">
        <v>5135</v>
      </c>
      <c r="D1439" t="s">
        <v>5136</v>
      </c>
      <c r="E1439" t="s">
        <v>5137</v>
      </c>
      <c r="F1439" t="s">
        <v>1024</v>
      </c>
    </row>
    <row r="1440" spans="2:6" hidden="1" x14ac:dyDescent="0.3">
      <c r="B1440">
        <v>146587</v>
      </c>
      <c r="C1440" t="s">
        <v>5138</v>
      </c>
      <c r="D1440" t="s">
        <v>5139</v>
      </c>
      <c r="E1440" t="s">
        <v>5140</v>
      </c>
      <c r="F1440" t="s">
        <v>1024</v>
      </c>
    </row>
    <row r="1441" spans="2:6" hidden="1" x14ac:dyDescent="0.3">
      <c r="B1441">
        <v>146595</v>
      </c>
      <c r="C1441" t="s">
        <v>5141</v>
      </c>
      <c r="D1441" t="s">
        <v>5142</v>
      </c>
      <c r="E1441" t="s">
        <v>5143</v>
      </c>
      <c r="F1441" t="s">
        <v>1024</v>
      </c>
    </row>
    <row r="1442" spans="2:6" hidden="1" x14ac:dyDescent="0.3">
      <c r="B1442">
        <v>146615</v>
      </c>
      <c r="C1442" t="s">
        <v>5144</v>
      </c>
      <c r="D1442" t="s">
        <v>5145</v>
      </c>
      <c r="E1442" t="s">
        <v>5146</v>
      </c>
      <c r="F1442" t="s">
        <v>1024</v>
      </c>
    </row>
    <row r="1443" spans="2:6" hidden="1" x14ac:dyDescent="0.3">
      <c r="B1443">
        <v>146672</v>
      </c>
      <c r="C1443" t="s">
        <v>5147</v>
      </c>
      <c r="D1443" t="s">
        <v>5148</v>
      </c>
      <c r="E1443" t="s">
        <v>153</v>
      </c>
      <c r="F1443" t="s">
        <v>1024</v>
      </c>
    </row>
    <row r="1444" spans="2:6" hidden="1" x14ac:dyDescent="0.3">
      <c r="B1444">
        <v>146711</v>
      </c>
      <c r="C1444" t="s">
        <v>5149</v>
      </c>
      <c r="D1444" t="s">
        <v>5150</v>
      </c>
      <c r="E1444" t="s">
        <v>5151</v>
      </c>
      <c r="F1444" t="s">
        <v>1024</v>
      </c>
    </row>
    <row r="1445" spans="2:6" hidden="1" x14ac:dyDescent="0.3">
      <c r="B1445">
        <v>146760</v>
      </c>
      <c r="C1445" t="s">
        <v>5152</v>
      </c>
      <c r="D1445" t="s">
        <v>5153</v>
      </c>
      <c r="E1445" t="s">
        <v>5154</v>
      </c>
      <c r="F1445" t="s">
        <v>1024</v>
      </c>
    </row>
    <row r="1446" spans="2:6" hidden="1" x14ac:dyDescent="0.3">
      <c r="B1446">
        <v>146843</v>
      </c>
      <c r="C1446" t="s">
        <v>5155</v>
      </c>
      <c r="D1446" t="s">
        <v>5156</v>
      </c>
      <c r="E1446" t="s">
        <v>5157</v>
      </c>
      <c r="F1446" t="s">
        <v>1024</v>
      </c>
    </row>
    <row r="1447" spans="2:6" hidden="1" x14ac:dyDescent="0.3">
      <c r="B1447">
        <v>146849</v>
      </c>
      <c r="C1447" t="s">
        <v>5158</v>
      </c>
      <c r="D1447" t="s">
        <v>5159</v>
      </c>
      <c r="E1447" t="s">
        <v>5160</v>
      </c>
      <c r="F1447" t="s">
        <v>1024</v>
      </c>
    </row>
    <row r="1448" spans="2:6" hidden="1" x14ac:dyDescent="0.3">
      <c r="B1448">
        <v>146880</v>
      </c>
      <c r="C1448" t="s">
        <v>5161</v>
      </c>
      <c r="D1448" t="s">
        <v>5162</v>
      </c>
      <c r="E1448" t="s">
        <v>5163</v>
      </c>
      <c r="F1448" t="s">
        <v>1024</v>
      </c>
    </row>
    <row r="1449" spans="2:6" hidden="1" x14ac:dyDescent="0.3">
      <c r="B1449">
        <v>146897</v>
      </c>
      <c r="C1449" t="s">
        <v>5164</v>
      </c>
      <c r="D1449" t="s">
        <v>5165</v>
      </c>
      <c r="E1449" t="s">
        <v>24118</v>
      </c>
      <c r="F1449" t="s">
        <v>1024</v>
      </c>
    </row>
    <row r="1450" spans="2:6" hidden="1" x14ac:dyDescent="0.3">
      <c r="B1450">
        <v>146944</v>
      </c>
      <c r="C1450" t="s">
        <v>5166</v>
      </c>
      <c r="D1450" t="s">
        <v>5167</v>
      </c>
      <c r="E1450" t="s">
        <v>1149</v>
      </c>
      <c r="F1450" t="s">
        <v>1024</v>
      </c>
    </row>
    <row r="1451" spans="2:6" hidden="1" x14ac:dyDescent="0.3">
      <c r="B1451">
        <v>146946</v>
      </c>
      <c r="C1451" t="s">
        <v>5168</v>
      </c>
      <c r="D1451" t="s">
        <v>5169</v>
      </c>
      <c r="E1451" t="s">
        <v>5170</v>
      </c>
      <c r="F1451" t="s">
        <v>1024</v>
      </c>
    </row>
    <row r="1452" spans="2:6" hidden="1" x14ac:dyDescent="0.3">
      <c r="B1452">
        <v>146950</v>
      </c>
      <c r="C1452" t="s">
        <v>5171</v>
      </c>
      <c r="D1452" t="s">
        <v>5172</v>
      </c>
      <c r="E1452" t="s">
        <v>5173</v>
      </c>
      <c r="F1452" t="s">
        <v>1024</v>
      </c>
    </row>
    <row r="1453" spans="2:6" hidden="1" x14ac:dyDescent="0.3">
      <c r="B1453">
        <v>146967</v>
      </c>
      <c r="C1453" t="s">
        <v>5174</v>
      </c>
      <c r="D1453" t="s">
        <v>5175</v>
      </c>
      <c r="E1453" t="s">
        <v>5176</v>
      </c>
      <c r="F1453" t="s">
        <v>1024</v>
      </c>
    </row>
    <row r="1454" spans="2:6" hidden="1" x14ac:dyDescent="0.3">
      <c r="B1454">
        <v>146968</v>
      </c>
      <c r="C1454" t="s">
        <v>5177</v>
      </c>
      <c r="D1454" t="s">
        <v>5178</v>
      </c>
      <c r="E1454" t="s">
        <v>1722</v>
      </c>
      <c r="F1454" t="s">
        <v>1024</v>
      </c>
    </row>
    <row r="1455" spans="2:6" hidden="1" x14ac:dyDescent="0.3">
      <c r="B1455">
        <v>146987</v>
      </c>
      <c r="C1455" t="s">
        <v>5179</v>
      </c>
      <c r="D1455" t="s">
        <v>5180</v>
      </c>
      <c r="E1455" t="s">
        <v>5181</v>
      </c>
      <c r="F1455" t="s">
        <v>1024</v>
      </c>
    </row>
    <row r="1456" spans="2:6" hidden="1" x14ac:dyDescent="0.3">
      <c r="B1456">
        <v>147005</v>
      </c>
      <c r="C1456" t="s">
        <v>5182</v>
      </c>
      <c r="D1456" t="s">
        <v>5183</v>
      </c>
      <c r="E1456" t="s">
        <v>5184</v>
      </c>
      <c r="F1456" t="s">
        <v>1024</v>
      </c>
    </row>
    <row r="1457" spans="2:6" hidden="1" x14ac:dyDescent="0.3">
      <c r="B1457">
        <v>147013</v>
      </c>
      <c r="C1457" t="s">
        <v>5185</v>
      </c>
      <c r="D1457" t="s">
        <v>5186</v>
      </c>
      <c r="E1457" t="s">
        <v>5187</v>
      </c>
      <c r="F1457" t="s">
        <v>1024</v>
      </c>
    </row>
    <row r="1458" spans="2:6" hidden="1" x14ac:dyDescent="0.3">
      <c r="B1458">
        <v>147025</v>
      </c>
      <c r="C1458" t="s">
        <v>5188</v>
      </c>
      <c r="D1458" t="s">
        <v>5189</v>
      </c>
      <c r="E1458" t="s">
        <v>5190</v>
      </c>
      <c r="F1458" t="s">
        <v>1024</v>
      </c>
    </row>
    <row r="1459" spans="2:6" hidden="1" x14ac:dyDescent="0.3">
      <c r="B1459">
        <v>147092</v>
      </c>
      <c r="C1459" t="s">
        <v>5191</v>
      </c>
      <c r="D1459" t="s">
        <v>5192</v>
      </c>
      <c r="E1459" t="s">
        <v>5193</v>
      </c>
      <c r="F1459" t="s">
        <v>1024</v>
      </c>
    </row>
    <row r="1460" spans="2:6" hidden="1" x14ac:dyDescent="0.3">
      <c r="B1460">
        <v>147116</v>
      </c>
      <c r="C1460" t="s">
        <v>5194</v>
      </c>
      <c r="D1460" t="s">
        <v>5195</v>
      </c>
      <c r="E1460" t="s">
        <v>5196</v>
      </c>
      <c r="F1460" t="s">
        <v>1024</v>
      </c>
    </row>
    <row r="1461" spans="2:6" hidden="1" x14ac:dyDescent="0.3">
      <c r="B1461">
        <v>147117</v>
      </c>
      <c r="C1461" t="s">
        <v>5197</v>
      </c>
      <c r="D1461" t="s">
        <v>5198</v>
      </c>
      <c r="E1461" t="s">
        <v>5199</v>
      </c>
      <c r="F1461" t="s">
        <v>1024</v>
      </c>
    </row>
    <row r="1462" spans="2:6" hidden="1" x14ac:dyDescent="0.3">
      <c r="B1462">
        <v>147175</v>
      </c>
      <c r="C1462" t="s">
        <v>5200</v>
      </c>
      <c r="D1462" t="s">
        <v>5201</v>
      </c>
      <c r="E1462" t="s">
        <v>5202</v>
      </c>
      <c r="F1462" t="s">
        <v>1024</v>
      </c>
    </row>
    <row r="1463" spans="2:6" hidden="1" x14ac:dyDescent="0.3">
      <c r="B1463">
        <v>147182</v>
      </c>
      <c r="C1463" t="s">
        <v>5203</v>
      </c>
      <c r="D1463" t="s">
        <v>5204</v>
      </c>
      <c r="E1463" t="s">
        <v>5205</v>
      </c>
      <c r="F1463" t="s">
        <v>1024</v>
      </c>
    </row>
    <row r="1464" spans="2:6" hidden="1" x14ac:dyDescent="0.3">
      <c r="B1464">
        <v>147230</v>
      </c>
      <c r="C1464" t="s">
        <v>5206</v>
      </c>
      <c r="D1464" t="s">
        <v>5207</v>
      </c>
      <c r="E1464" t="s">
        <v>4508</v>
      </c>
      <c r="F1464" t="s">
        <v>1024</v>
      </c>
    </row>
    <row r="1465" spans="2:6" hidden="1" x14ac:dyDescent="0.3">
      <c r="B1465">
        <v>147243</v>
      </c>
      <c r="C1465" t="s">
        <v>5208</v>
      </c>
      <c r="D1465" t="s">
        <v>5209</v>
      </c>
      <c r="E1465" t="s">
        <v>5210</v>
      </c>
      <c r="F1465" t="s">
        <v>1024</v>
      </c>
    </row>
    <row r="1466" spans="2:6" hidden="1" x14ac:dyDescent="0.3">
      <c r="B1466">
        <v>147250</v>
      </c>
      <c r="C1466" t="s">
        <v>5211</v>
      </c>
      <c r="D1466" t="s">
        <v>5212</v>
      </c>
      <c r="E1466" t="s">
        <v>5213</v>
      </c>
      <c r="F1466" t="s">
        <v>1024</v>
      </c>
    </row>
    <row r="1467" spans="2:6" hidden="1" x14ac:dyDescent="0.3">
      <c r="B1467">
        <v>147252</v>
      </c>
      <c r="C1467" t="s">
        <v>5214</v>
      </c>
      <c r="D1467" t="s">
        <v>5215</v>
      </c>
      <c r="E1467" t="s">
        <v>5216</v>
      </c>
      <c r="F1467" t="s">
        <v>1024</v>
      </c>
    </row>
    <row r="1468" spans="2:6" hidden="1" x14ac:dyDescent="0.3">
      <c r="B1468">
        <v>147296</v>
      </c>
      <c r="C1468" t="s">
        <v>5217</v>
      </c>
      <c r="D1468" t="s">
        <v>5218</v>
      </c>
      <c r="E1468" t="s">
        <v>5219</v>
      </c>
      <c r="F1468" t="s">
        <v>1024</v>
      </c>
    </row>
    <row r="1469" spans="2:6" hidden="1" x14ac:dyDescent="0.3">
      <c r="B1469">
        <v>147344</v>
      </c>
      <c r="C1469" t="s">
        <v>5220</v>
      </c>
      <c r="D1469" t="s">
        <v>5221</v>
      </c>
      <c r="E1469" t="s">
        <v>5222</v>
      </c>
      <c r="F1469" t="s">
        <v>1024</v>
      </c>
    </row>
    <row r="1470" spans="2:6" hidden="1" x14ac:dyDescent="0.3">
      <c r="B1470">
        <v>147395</v>
      </c>
      <c r="C1470" t="s">
        <v>5223</v>
      </c>
      <c r="D1470" t="s">
        <v>5224</v>
      </c>
      <c r="E1470" t="s">
        <v>5225</v>
      </c>
      <c r="F1470" t="s">
        <v>1024</v>
      </c>
    </row>
    <row r="1471" spans="2:6" hidden="1" x14ac:dyDescent="0.3">
      <c r="B1471">
        <v>147400</v>
      </c>
      <c r="C1471" t="s">
        <v>5226</v>
      </c>
      <c r="D1471" t="s">
        <v>5227</v>
      </c>
      <c r="E1471" t="s">
        <v>4106</v>
      </c>
      <c r="F1471" t="s">
        <v>1024</v>
      </c>
    </row>
    <row r="1472" spans="2:6" hidden="1" x14ac:dyDescent="0.3">
      <c r="B1472">
        <v>147415</v>
      </c>
      <c r="C1472" t="s">
        <v>5228</v>
      </c>
      <c r="D1472" t="s">
        <v>5229</v>
      </c>
      <c r="E1472" t="s">
        <v>5230</v>
      </c>
      <c r="F1472" t="s">
        <v>1024</v>
      </c>
    </row>
    <row r="1473" spans="2:6" hidden="1" x14ac:dyDescent="0.3">
      <c r="B1473">
        <v>147416</v>
      </c>
      <c r="C1473" t="s">
        <v>5231</v>
      </c>
      <c r="D1473" t="s">
        <v>5232</v>
      </c>
      <c r="E1473" t="s">
        <v>5233</v>
      </c>
      <c r="F1473" t="s">
        <v>1024</v>
      </c>
    </row>
    <row r="1474" spans="2:6" hidden="1" x14ac:dyDescent="0.3">
      <c r="B1474">
        <v>147461</v>
      </c>
      <c r="C1474" t="s">
        <v>5234</v>
      </c>
      <c r="D1474" t="s">
        <v>5235</v>
      </c>
      <c r="E1474" t="s">
        <v>5236</v>
      </c>
      <c r="F1474" t="s">
        <v>1024</v>
      </c>
    </row>
    <row r="1475" spans="2:6" hidden="1" x14ac:dyDescent="0.3">
      <c r="B1475">
        <v>147469</v>
      </c>
      <c r="C1475" t="s">
        <v>5237</v>
      </c>
      <c r="D1475" t="s">
        <v>5238</v>
      </c>
      <c r="E1475" t="s">
        <v>5239</v>
      </c>
      <c r="F1475" t="s">
        <v>1024</v>
      </c>
    </row>
    <row r="1476" spans="2:6" hidden="1" x14ac:dyDescent="0.3">
      <c r="B1476">
        <v>147512</v>
      </c>
      <c r="C1476" t="s">
        <v>5240</v>
      </c>
      <c r="D1476" t="s">
        <v>5241</v>
      </c>
      <c r="E1476" t="s">
        <v>5242</v>
      </c>
      <c r="F1476" t="s">
        <v>1024</v>
      </c>
    </row>
    <row r="1477" spans="2:6" hidden="1" x14ac:dyDescent="0.3">
      <c r="B1477">
        <v>147535</v>
      </c>
      <c r="C1477" t="s">
        <v>5243</v>
      </c>
      <c r="D1477" t="s">
        <v>5244</v>
      </c>
      <c r="E1477" t="s">
        <v>5245</v>
      </c>
      <c r="F1477" t="s">
        <v>1024</v>
      </c>
    </row>
    <row r="1478" spans="2:6" hidden="1" x14ac:dyDescent="0.3">
      <c r="B1478">
        <v>147547</v>
      </c>
      <c r="C1478" t="s">
        <v>5246</v>
      </c>
      <c r="D1478" t="s">
        <v>5247</v>
      </c>
      <c r="E1478" t="s">
        <v>5248</v>
      </c>
      <c r="F1478" t="s">
        <v>1024</v>
      </c>
    </row>
    <row r="1479" spans="2:6" hidden="1" x14ac:dyDescent="0.3">
      <c r="B1479">
        <v>147553</v>
      </c>
      <c r="C1479" t="s">
        <v>5249</v>
      </c>
      <c r="D1479" t="s">
        <v>5250</v>
      </c>
      <c r="E1479" t="s">
        <v>3475</v>
      </c>
      <c r="F1479" t="s">
        <v>1024</v>
      </c>
    </row>
    <row r="1480" spans="2:6" hidden="1" x14ac:dyDescent="0.3">
      <c r="B1480">
        <v>147566</v>
      </c>
      <c r="C1480" t="s">
        <v>5251</v>
      </c>
      <c r="D1480" t="s">
        <v>5252</v>
      </c>
      <c r="E1480" t="s">
        <v>3238</v>
      </c>
      <c r="F1480" t="s">
        <v>1024</v>
      </c>
    </row>
    <row r="1481" spans="2:6" hidden="1" x14ac:dyDescent="0.3">
      <c r="B1481">
        <v>147598</v>
      </c>
      <c r="C1481" t="s">
        <v>5253</v>
      </c>
      <c r="D1481" t="s">
        <v>5254</v>
      </c>
      <c r="E1481" t="s">
        <v>5255</v>
      </c>
      <c r="F1481" t="s">
        <v>1024</v>
      </c>
    </row>
    <row r="1482" spans="2:6" hidden="1" x14ac:dyDescent="0.3">
      <c r="B1482">
        <v>147643</v>
      </c>
      <c r="C1482" t="s">
        <v>5256</v>
      </c>
      <c r="D1482" t="s">
        <v>5257</v>
      </c>
      <c r="E1482" t="s">
        <v>5258</v>
      </c>
      <c r="F1482" t="s">
        <v>1024</v>
      </c>
    </row>
    <row r="1483" spans="2:6" hidden="1" x14ac:dyDescent="0.3">
      <c r="B1483">
        <v>147686</v>
      </c>
      <c r="C1483" t="s">
        <v>5259</v>
      </c>
      <c r="D1483" t="s">
        <v>5260</v>
      </c>
      <c r="E1483" t="s">
        <v>5261</v>
      </c>
      <c r="F1483" t="s">
        <v>1024</v>
      </c>
    </row>
    <row r="1484" spans="2:6" hidden="1" x14ac:dyDescent="0.3">
      <c r="B1484">
        <v>147691</v>
      </c>
      <c r="C1484" t="s">
        <v>5262</v>
      </c>
      <c r="D1484" t="s">
        <v>5263</v>
      </c>
      <c r="E1484" t="s">
        <v>5264</v>
      </c>
      <c r="F1484" t="s">
        <v>1024</v>
      </c>
    </row>
    <row r="1485" spans="2:6" hidden="1" x14ac:dyDescent="0.3">
      <c r="B1485">
        <v>147692</v>
      </c>
      <c r="C1485" t="s">
        <v>5265</v>
      </c>
      <c r="D1485" t="s">
        <v>5266</v>
      </c>
      <c r="E1485" t="s">
        <v>5267</v>
      </c>
      <c r="F1485" t="s">
        <v>1024</v>
      </c>
    </row>
    <row r="1486" spans="2:6" hidden="1" x14ac:dyDescent="0.3">
      <c r="B1486">
        <v>147695</v>
      </c>
      <c r="C1486" t="s">
        <v>5268</v>
      </c>
      <c r="D1486" t="s">
        <v>5269</v>
      </c>
      <c r="E1486" t="s">
        <v>5270</v>
      </c>
      <c r="F1486" t="s">
        <v>1024</v>
      </c>
    </row>
    <row r="1487" spans="2:6" hidden="1" x14ac:dyDescent="0.3">
      <c r="B1487">
        <v>147734</v>
      </c>
      <c r="C1487" t="s">
        <v>5271</v>
      </c>
      <c r="D1487" t="s">
        <v>5272</v>
      </c>
      <c r="E1487" t="s">
        <v>5273</v>
      </c>
      <c r="F1487" t="s">
        <v>1024</v>
      </c>
    </row>
    <row r="1488" spans="2:6" hidden="1" x14ac:dyDescent="0.3">
      <c r="B1488">
        <v>147773</v>
      </c>
      <c r="C1488" t="s">
        <v>5274</v>
      </c>
      <c r="D1488" t="s">
        <v>5275</v>
      </c>
      <c r="E1488" t="s">
        <v>5276</v>
      </c>
      <c r="F1488" t="s">
        <v>1024</v>
      </c>
    </row>
    <row r="1489" spans="2:6" hidden="1" x14ac:dyDescent="0.3">
      <c r="B1489">
        <v>147777</v>
      </c>
      <c r="C1489" t="s">
        <v>5277</v>
      </c>
      <c r="D1489" t="s">
        <v>5278</v>
      </c>
      <c r="E1489" t="s">
        <v>5279</v>
      </c>
      <c r="F1489" t="s">
        <v>1024</v>
      </c>
    </row>
    <row r="1490" spans="2:6" hidden="1" x14ac:dyDescent="0.3">
      <c r="B1490">
        <v>147779</v>
      </c>
      <c r="C1490" t="s">
        <v>5280</v>
      </c>
      <c r="D1490" t="s">
        <v>5281</v>
      </c>
      <c r="E1490" t="s">
        <v>5282</v>
      </c>
      <c r="F1490" t="s">
        <v>1024</v>
      </c>
    </row>
    <row r="1491" spans="2:6" hidden="1" x14ac:dyDescent="0.3">
      <c r="B1491">
        <v>147791</v>
      </c>
      <c r="C1491" t="s">
        <v>3058</v>
      </c>
      <c r="D1491" t="s">
        <v>3059</v>
      </c>
      <c r="E1491" t="s">
        <v>5283</v>
      </c>
      <c r="F1491" t="s">
        <v>1024</v>
      </c>
    </row>
    <row r="1492" spans="2:6" hidden="1" x14ac:dyDescent="0.3">
      <c r="B1492">
        <v>147827</v>
      </c>
      <c r="C1492" t="s">
        <v>5284</v>
      </c>
      <c r="D1492" t="s">
        <v>5285</v>
      </c>
      <c r="E1492" t="s">
        <v>208</v>
      </c>
      <c r="F1492" t="s">
        <v>1024</v>
      </c>
    </row>
    <row r="1493" spans="2:6" hidden="1" x14ac:dyDescent="0.3">
      <c r="B1493">
        <v>147835</v>
      </c>
      <c r="C1493" t="s">
        <v>5286</v>
      </c>
      <c r="D1493" t="s">
        <v>5287</v>
      </c>
      <c r="E1493" t="s">
        <v>5288</v>
      </c>
      <c r="F1493" t="s">
        <v>1024</v>
      </c>
    </row>
    <row r="1494" spans="2:6" hidden="1" x14ac:dyDescent="0.3">
      <c r="B1494">
        <v>147836</v>
      </c>
      <c r="C1494" t="s">
        <v>5289</v>
      </c>
      <c r="D1494" t="s">
        <v>5290</v>
      </c>
      <c r="E1494" t="s">
        <v>5291</v>
      </c>
      <c r="F1494" t="s">
        <v>1024</v>
      </c>
    </row>
    <row r="1495" spans="2:6" hidden="1" x14ac:dyDescent="0.3">
      <c r="B1495">
        <v>147841</v>
      </c>
      <c r="C1495" t="s">
        <v>5292</v>
      </c>
      <c r="D1495" t="s">
        <v>5293</v>
      </c>
      <c r="E1495" t="s">
        <v>5294</v>
      </c>
      <c r="F1495" t="s">
        <v>1024</v>
      </c>
    </row>
    <row r="1496" spans="2:6" hidden="1" x14ac:dyDescent="0.3">
      <c r="B1496">
        <v>147847</v>
      </c>
      <c r="C1496" t="s">
        <v>5295</v>
      </c>
      <c r="D1496" t="s">
        <v>5296</v>
      </c>
      <c r="E1496" t="s">
        <v>5297</v>
      </c>
      <c r="F1496" t="s">
        <v>1024</v>
      </c>
    </row>
    <row r="1497" spans="2:6" hidden="1" x14ac:dyDescent="0.3">
      <c r="B1497">
        <v>147852</v>
      </c>
      <c r="C1497" t="s">
        <v>5298</v>
      </c>
      <c r="D1497" t="s">
        <v>5299</v>
      </c>
      <c r="E1497" t="s">
        <v>5300</v>
      </c>
      <c r="F1497" t="s">
        <v>1024</v>
      </c>
    </row>
    <row r="1498" spans="2:6" hidden="1" x14ac:dyDescent="0.3">
      <c r="B1498">
        <v>147905</v>
      </c>
      <c r="C1498" t="s">
        <v>5301</v>
      </c>
      <c r="D1498" t="s">
        <v>5302</v>
      </c>
      <c r="E1498" t="s">
        <v>5303</v>
      </c>
      <c r="F1498" t="s">
        <v>1024</v>
      </c>
    </row>
    <row r="1499" spans="2:6" hidden="1" x14ac:dyDescent="0.3">
      <c r="B1499">
        <v>147920</v>
      </c>
      <c r="C1499" t="s">
        <v>5304</v>
      </c>
      <c r="D1499" t="s">
        <v>5305</v>
      </c>
      <c r="E1499" t="s">
        <v>4095</v>
      </c>
      <c r="F1499" t="s">
        <v>1024</v>
      </c>
    </row>
    <row r="1500" spans="2:6" hidden="1" x14ac:dyDescent="0.3">
      <c r="B1500">
        <v>147924</v>
      </c>
      <c r="C1500" t="s">
        <v>5306</v>
      </c>
      <c r="D1500" t="s">
        <v>5307</v>
      </c>
      <c r="E1500" t="s">
        <v>3943</v>
      </c>
      <c r="F1500" t="s">
        <v>1024</v>
      </c>
    </row>
    <row r="1501" spans="2:6" hidden="1" x14ac:dyDescent="0.3">
      <c r="B1501">
        <v>147938</v>
      </c>
      <c r="C1501" t="s">
        <v>5308</v>
      </c>
      <c r="D1501" t="s">
        <v>5309</v>
      </c>
      <c r="E1501" t="s">
        <v>5310</v>
      </c>
      <c r="F1501" t="s">
        <v>1024</v>
      </c>
    </row>
    <row r="1502" spans="2:6" hidden="1" x14ac:dyDescent="0.3">
      <c r="B1502">
        <v>148020</v>
      </c>
      <c r="C1502" t="s">
        <v>312</v>
      </c>
      <c r="D1502" t="s">
        <v>313</v>
      </c>
      <c r="E1502" t="s">
        <v>826</v>
      </c>
      <c r="F1502" t="s">
        <v>1024</v>
      </c>
    </row>
    <row r="1503" spans="2:6" hidden="1" x14ac:dyDescent="0.3">
      <c r="B1503">
        <v>148113</v>
      </c>
      <c r="C1503" t="s">
        <v>5311</v>
      </c>
      <c r="D1503" t="s">
        <v>5312</v>
      </c>
      <c r="E1503" t="s">
        <v>5313</v>
      </c>
      <c r="F1503" t="s">
        <v>1024</v>
      </c>
    </row>
    <row r="1504" spans="2:6" hidden="1" x14ac:dyDescent="0.3">
      <c r="B1504">
        <v>148115</v>
      </c>
      <c r="C1504" t="s">
        <v>5314</v>
      </c>
      <c r="D1504" t="s">
        <v>5315</v>
      </c>
      <c r="E1504" t="s">
        <v>5316</v>
      </c>
      <c r="F1504" t="s">
        <v>1024</v>
      </c>
    </row>
    <row r="1505" spans="2:6" hidden="1" x14ac:dyDescent="0.3">
      <c r="B1505">
        <v>148131</v>
      </c>
      <c r="C1505" t="s">
        <v>5317</v>
      </c>
      <c r="D1505" t="s">
        <v>5318</v>
      </c>
      <c r="E1505" t="s">
        <v>5319</v>
      </c>
      <c r="F1505" t="s">
        <v>1024</v>
      </c>
    </row>
    <row r="1506" spans="2:6" hidden="1" x14ac:dyDescent="0.3">
      <c r="B1506">
        <v>148196</v>
      </c>
      <c r="C1506" t="s">
        <v>5320</v>
      </c>
      <c r="D1506" t="s">
        <v>5321</v>
      </c>
      <c r="E1506" t="s">
        <v>5322</v>
      </c>
      <c r="F1506" t="s">
        <v>1024</v>
      </c>
    </row>
    <row r="1507" spans="2:6" hidden="1" x14ac:dyDescent="0.3">
      <c r="B1507">
        <v>148197</v>
      </c>
      <c r="C1507" t="s">
        <v>5323</v>
      </c>
      <c r="D1507" t="s">
        <v>5324</v>
      </c>
      <c r="E1507" t="s">
        <v>5325</v>
      </c>
      <c r="F1507" t="s">
        <v>1024</v>
      </c>
    </row>
    <row r="1508" spans="2:6" hidden="1" x14ac:dyDescent="0.3">
      <c r="B1508">
        <v>148199</v>
      </c>
      <c r="C1508" t="s">
        <v>5326</v>
      </c>
      <c r="D1508" t="s">
        <v>5327</v>
      </c>
      <c r="E1508" t="s">
        <v>5328</v>
      </c>
      <c r="F1508" t="s">
        <v>1024</v>
      </c>
    </row>
    <row r="1509" spans="2:6" hidden="1" x14ac:dyDescent="0.3">
      <c r="B1509">
        <v>148223</v>
      </c>
      <c r="C1509" t="s">
        <v>5329</v>
      </c>
      <c r="D1509" t="s">
        <v>5330</v>
      </c>
      <c r="E1509" t="s">
        <v>5331</v>
      </c>
      <c r="F1509" t="s">
        <v>1024</v>
      </c>
    </row>
    <row r="1510" spans="2:6" hidden="1" x14ac:dyDescent="0.3">
      <c r="B1510">
        <v>148224</v>
      </c>
      <c r="C1510" t="s">
        <v>5332</v>
      </c>
      <c r="D1510" t="s">
        <v>5333</v>
      </c>
      <c r="E1510" t="s">
        <v>5334</v>
      </c>
      <c r="F1510" t="s">
        <v>1024</v>
      </c>
    </row>
    <row r="1511" spans="2:6" hidden="1" x14ac:dyDescent="0.3">
      <c r="B1511">
        <v>148228</v>
      </c>
      <c r="C1511" t="s">
        <v>5335</v>
      </c>
      <c r="D1511" t="s">
        <v>5336</v>
      </c>
      <c r="E1511" t="s">
        <v>5337</v>
      </c>
      <c r="F1511" t="s">
        <v>1024</v>
      </c>
    </row>
    <row r="1512" spans="2:6" hidden="1" x14ac:dyDescent="0.3">
      <c r="B1512">
        <v>148229</v>
      </c>
      <c r="C1512" t="s">
        <v>5338</v>
      </c>
      <c r="D1512" t="s">
        <v>5339</v>
      </c>
      <c r="E1512" t="s">
        <v>5340</v>
      </c>
      <c r="F1512" t="s">
        <v>1024</v>
      </c>
    </row>
    <row r="1513" spans="2:6" hidden="1" x14ac:dyDescent="0.3">
      <c r="B1513">
        <v>148284</v>
      </c>
      <c r="C1513" t="s">
        <v>5341</v>
      </c>
      <c r="D1513" t="s">
        <v>5342</v>
      </c>
      <c r="E1513" t="s">
        <v>5343</v>
      </c>
      <c r="F1513" t="s">
        <v>1024</v>
      </c>
    </row>
    <row r="1514" spans="2:6" hidden="1" x14ac:dyDescent="0.3">
      <c r="B1514">
        <v>148311</v>
      </c>
      <c r="C1514" t="s">
        <v>5344</v>
      </c>
      <c r="D1514" t="s">
        <v>5345</v>
      </c>
      <c r="E1514" t="s">
        <v>5346</v>
      </c>
      <c r="F1514" t="s">
        <v>1024</v>
      </c>
    </row>
    <row r="1515" spans="2:6" hidden="1" x14ac:dyDescent="0.3">
      <c r="B1515">
        <v>148338</v>
      </c>
      <c r="C1515" t="s">
        <v>5347</v>
      </c>
      <c r="D1515" t="s">
        <v>5348</v>
      </c>
      <c r="E1515" t="s">
        <v>5349</v>
      </c>
      <c r="F1515" t="s">
        <v>1024</v>
      </c>
    </row>
    <row r="1516" spans="2:6" hidden="1" x14ac:dyDescent="0.3">
      <c r="B1516">
        <v>148340</v>
      </c>
      <c r="C1516" t="s">
        <v>5350</v>
      </c>
      <c r="D1516" t="s">
        <v>5351</v>
      </c>
      <c r="E1516" t="s">
        <v>5352</v>
      </c>
      <c r="F1516" t="s">
        <v>1024</v>
      </c>
    </row>
    <row r="1517" spans="2:6" hidden="1" x14ac:dyDescent="0.3">
      <c r="B1517">
        <v>148347</v>
      </c>
      <c r="C1517" t="s">
        <v>5353</v>
      </c>
      <c r="D1517" t="s">
        <v>5354</v>
      </c>
      <c r="E1517" t="s">
        <v>5355</v>
      </c>
      <c r="F1517" t="s">
        <v>1024</v>
      </c>
    </row>
    <row r="1518" spans="2:6" hidden="1" x14ac:dyDescent="0.3">
      <c r="B1518">
        <v>148367</v>
      </c>
      <c r="C1518" t="s">
        <v>5356</v>
      </c>
      <c r="D1518" t="s">
        <v>5357</v>
      </c>
      <c r="E1518" t="s">
        <v>5358</v>
      </c>
      <c r="F1518" t="s">
        <v>1024</v>
      </c>
    </row>
    <row r="1519" spans="2:6" hidden="1" x14ac:dyDescent="0.3">
      <c r="B1519">
        <v>148436</v>
      </c>
      <c r="C1519" t="s">
        <v>5359</v>
      </c>
      <c r="D1519" t="s">
        <v>5360</v>
      </c>
      <c r="E1519" t="s">
        <v>5361</v>
      </c>
      <c r="F1519" t="s">
        <v>1024</v>
      </c>
    </row>
    <row r="1520" spans="2:6" hidden="1" x14ac:dyDescent="0.3">
      <c r="B1520">
        <v>148438</v>
      </c>
      <c r="C1520" t="s">
        <v>5362</v>
      </c>
      <c r="D1520" t="s">
        <v>5363</v>
      </c>
      <c r="E1520" t="s">
        <v>5364</v>
      </c>
      <c r="F1520" t="s">
        <v>1024</v>
      </c>
    </row>
    <row r="1521" spans="2:6" hidden="1" x14ac:dyDescent="0.3">
      <c r="B1521">
        <v>148439</v>
      </c>
      <c r="C1521" t="s">
        <v>5365</v>
      </c>
      <c r="D1521" t="s">
        <v>5366</v>
      </c>
      <c r="E1521" t="s">
        <v>5367</v>
      </c>
      <c r="F1521" t="s">
        <v>1024</v>
      </c>
    </row>
    <row r="1522" spans="2:6" hidden="1" x14ac:dyDescent="0.3">
      <c r="B1522">
        <v>148441</v>
      </c>
      <c r="C1522" t="s">
        <v>5368</v>
      </c>
      <c r="D1522" t="s">
        <v>5369</v>
      </c>
      <c r="E1522" t="s">
        <v>5370</v>
      </c>
      <c r="F1522" t="s">
        <v>1024</v>
      </c>
    </row>
    <row r="1523" spans="2:6" hidden="1" x14ac:dyDescent="0.3">
      <c r="B1523">
        <v>148452</v>
      </c>
      <c r="C1523" t="s">
        <v>5371</v>
      </c>
      <c r="D1523" t="s">
        <v>5372</v>
      </c>
      <c r="E1523" t="s">
        <v>5373</v>
      </c>
      <c r="F1523" t="s">
        <v>1024</v>
      </c>
    </row>
    <row r="1524" spans="2:6" hidden="1" x14ac:dyDescent="0.3">
      <c r="B1524">
        <v>148457</v>
      </c>
      <c r="C1524" t="s">
        <v>5374</v>
      </c>
      <c r="D1524" t="s">
        <v>5375</v>
      </c>
      <c r="E1524" t="s">
        <v>5376</v>
      </c>
      <c r="F1524" t="s">
        <v>1024</v>
      </c>
    </row>
    <row r="1525" spans="2:6" hidden="1" x14ac:dyDescent="0.3">
      <c r="B1525">
        <v>148491</v>
      </c>
      <c r="C1525" t="s">
        <v>5377</v>
      </c>
      <c r="D1525" t="s">
        <v>5378</v>
      </c>
      <c r="E1525" t="s">
        <v>5379</v>
      </c>
      <c r="F1525" t="s">
        <v>1024</v>
      </c>
    </row>
    <row r="1526" spans="2:6" hidden="1" x14ac:dyDescent="0.3">
      <c r="B1526">
        <v>148503</v>
      </c>
      <c r="C1526" t="s">
        <v>5380</v>
      </c>
      <c r="D1526" t="s">
        <v>5381</v>
      </c>
      <c r="E1526" t="s">
        <v>5382</v>
      </c>
      <c r="F1526" t="s">
        <v>1024</v>
      </c>
    </row>
    <row r="1527" spans="2:6" hidden="1" x14ac:dyDescent="0.3">
      <c r="B1527">
        <v>148566</v>
      </c>
      <c r="C1527" t="s">
        <v>5383</v>
      </c>
      <c r="D1527" t="s">
        <v>5384</v>
      </c>
      <c r="E1527" t="s">
        <v>5385</v>
      </c>
      <c r="F1527" t="s">
        <v>1024</v>
      </c>
    </row>
    <row r="1528" spans="2:6" hidden="1" x14ac:dyDescent="0.3">
      <c r="B1528">
        <v>148597</v>
      </c>
      <c r="C1528" t="s">
        <v>5386</v>
      </c>
      <c r="D1528" t="s">
        <v>5387</v>
      </c>
      <c r="E1528" t="s">
        <v>5388</v>
      </c>
      <c r="F1528" t="s">
        <v>1024</v>
      </c>
    </row>
    <row r="1529" spans="2:6" hidden="1" x14ac:dyDescent="0.3">
      <c r="B1529">
        <v>148600</v>
      </c>
      <c r="C1529" t="s">
        <v>5389</v>
      </c>
      <c r="D1529" t="s">
        <v>5390</v>
      </c>
      <c r="E1529" t="s">
        <v>5391</v>
      </c>
      <c r="F1529" t="s">
        <v>1024</v>
      </c>
    </row>
    <row r="1530" spans="2:6" hidden="1" x14ac:dyDescent="0.3">
      <c r="B1530">
        <v>148661</v>
      </c>
      <c r="C1530" t="s">
        <v>5392</v>
      </c>
      <c r="D1530" t="s">
        <v>5393</v>
      </c>
      <c r="E1530" t="s">
        <v>5394</v>
      </c>
      <c r="F1530" t="s">
        <v>1024</v>
      </c>
    </row>
    <row r="1531" spans="2:6" hidden="1" x14ac:dyDescent="0.3">
      <c r="B1531">
        <v>148710</v>
      </c>
      <c r="C1531" t="s">
        <v>5395</v>
      </c>
      <c r="D1531" t="s">
        <v>5396</v>
      </c>
      <c r="E1531" t="s">
        <v>5397</v>
      </c>
      <c r="F1531" t="s">
        <v>1024</v>
      </c>
    </row>
    <row r="1532" spans="2:6" hidden="1" x14ac:dyDescent="0.3">
      <c r="B1532">
        <v>148731</v>
      </c>
      <c r="C1532" t="s">
        <v>5398</v>
      </c>
      <c r="D1532" t="s">
        <v>5399</v>
      </c>
      <c r="E1532" t="s">
        <v>5400</v>
      </c>
      <c r="F1532" t="s">
        <v>1024</v>
      </c>
    </row>
    <row r="1533" spans="2:6" hidden="1" x14ac:dyDescent="0.3">
      <c r="B1533">
        <v>148770</v>
      </c>
      <c r="C1533" t="s">
        <v>5401</v>
      </c>
      <c r="D1533" t="s">
        <v>24036</v>
      </c>
      <c r="E1533" t="s">
        <v>5402</v>
      </c>
      <c r="F1533" t="s">
        <v>1024</v>
      </c>
    </row>
    <row r="1534" spans="2:6" hidden="1" x14ac:dyDescent="0.3">
      <c r="B1534">
        <v>148792</v>
      </c>
      <c r="C1534" t="s">
        <v>5403</v>
      </c>
      <c r="D1534" t="s">
        <v>5404</v>
      </c>
      <c r="E1534" t="s">
        <v>5405</v>
      </c>
      <c r="F1534" t="s">
        <v>1024</v>
      </c>
    </row>
    <row r="1535" spans="2:6" hidden="1" x14ac:dyDescent="0.3">
      <c r="B1535">
        <v>148835</v>
      </c>
      <c r="C1535" t="s">
        <v>5406</v>
      </c>
      <c r="D1535" t="s">
        <v>5407</v>
      </c>
      <c r="E1535" t="s">
        <v>5408</v>
      </c>
      <c r="F1535" t="s">
        <v>1024</v>
      </c>
    </row>
    <row r="1536" spans="2:6" hidden="1" x14ac:dyDescent="0.3">
      <c r="B1536">
        <v>148994</v>
      </c>
      <c r="C1536" t="s">
        <v>5409</v>
      </c>
      <c r="D1536" t="s">
        <v>5410</v>
      </c>
      <c r="E1536" t="s">
        <v>5411</v>
      </c>
      <c r="F1536" t="s">
        <v>1024</v>
      </c>
    </row>
    <row r="1537" spans="2:6" hidden="1" x14ac:dyDescent="0.3">
      <c r="B1537">
        <v>149036</v>
      </c>
      <c r="C1537" t="s">
        <v>5412</v>
      </c>
      <c r="D1537" t="s">
        <v>5413</v>
      </c>
      <c r="E1537" t="s">
        <v>5414</v>
      </c>
      <c r="F1537" t="s">
        <v>1024</v>
      </c>
    </row>
    <row r="1538" spans="2:6" hidden="1" x14ac:dyDescent="0.3">
      <c r="B1538">
        <v>149050</v>
      </c>
      <c r="C1538" t="s">
        <v>5415</v>
      </c>
      <c r="D1538" t="s">
        <v>5416</v>
      </c>
      <c r="E1538" t="s">
        <v>2692</v>
      </c>
      <c r="F1538" t="s">
        <v>1024</v>
      </c>
    </row>
    <row r="1539" spans="2:6" hidden="1" x14ac:dyDescent="0.3">
      <c r="B1539">
        <v>149053</v>
      </c>
      <c r="C1539" t="s">
        <v>5417</v>
      </c>
      <c r="D1539" t="s">
        <v>5418</v>
      </c>
      <c r="E1539" t="s">
        <v>4269</v>
      </c>
      <c r="F1539" t="s">
        <v>1024</v>
      </c>
    </row>
    <row r="1540" spans="2:6" hidden="1" x14ac:dyDescent="0.3">
      <c r="B1540">
        <v>149144</v>
      </c>
      <c r="C1540" t="s">
        <v>5419</v>
      </c>
      <c r="D1540" t="s">
        <v>5420</v>
      </c>
      <c r="E1540" t="s">
        <v>5421</v>
      </c>
      <c r="F1540" t="s">
        <v>1024</v>
      </c>
    </row>
    <row r="1541" spans="2:6" hidden="1" x14ac:dyDescent="0.3">
      <c r="B1541">
        <v>149146</v>
      </c>
      <c r="C1541" t="s">
        <v>5422</v>
      </c>
      <c r="D1541" t="s">
        <v>5423</v>
      </c>
      <c r="E1541" t="s">
        <v>5424</v>
      </c>
      <c r="F1541" t="s">
        <v>1024</v>
      </c>
    </row>
    <row r="1542" spans="2:6" hidden="1" x14ac:dyDescent="0.3">
      <c r="B1542">
        <v>149148</v>
      </c>
      <c r="C1542" t="s">
        <v>5425</v>
      </c>
      <c r="D1542" t="s">
        <v>5426</v>
      </c>
      <c r="E1542" t="s">
        <v>5427</v>
      </c>
      <c r="F1542" t="s">
        <v>1024</v>
      </c>
    </row>
    <row r="1543" spans="2:6" hidden="1" x14ac:dyDescent="0.3">
      <c r="B1543">
        <v>149177</v>
      </c>
      <c r="C1543" t="s">
        <v>5428</v>
      </c>
      <c r="D1543" t="s">
        <v>5429</v>
      </c>
      <c r="E1543" t="s">
        <v>5430</v>
      </c>
      <c r="F1543" t="s">
        <v>1024</v>
      </c>
    </row>
    <row r="1544" spans="2:6" hidden="1" x14ac:dyDescent="0.3">
      <c r="B1544">
        <v>149183</v>
      </c>
      <c r="C1544" t="s">
        <v>5431</v>
      </c>
      <c r="D1544" t="s">
        <v>5432</v>
      </c>
      <c r="E1544" t="s">
        <v>5433</v>
      </c>
      <c r="F1544" t="s">
        <v>1024</v>
      </c>
    </row>
    <row r="1545" spans="2:6" hidden="1" x14ac:dyDescent="0.3">
      <c r="B1545">
        <v>149185</v>
      </c>
      <c r="C1545" t="s">
        <v>5434</v>
      </c>
      <c r="D1545" t="s">
        <v>5435</v>
      </c>
      <c r="E1545" t="s">
        <v>5436</v>
      </c>
      <c r="F1545" t="s">
        <v>1024</v>
      </c>
    </row>
    <row r="1546" spans="2:6" hidden="1" x14ac:dyDescent="0.3">
      <c r="B1546">
        <v>149187</v>
      </c>
      <c r="C1546" t="s">
        <v>5437</v>
      </c>
      <c r="D1546" t="s">
        <v>5438</v>
      </c>
      <c r="E1546" t="s">
        <v>5439</v>
      </c>
      <c r="F1546" t="s">
        <v>1024</v>
      </c>
    </row>
    <row r="1547" spans="2:6" hidden="1" x14ac:dyDescent="0.3">
      <c r="B1547">
        <v>149240</v>
      </c>
      <c r="C1547" t="s">
        <v>5440</v>
      </c>
      <c r="D1547" t="s">
        <v>5441</v>
      </c>
      <c r="E1547" t="s">
        <v>5442</v>
      </c>
      <c r="F1547" t="s">
        <v>1024</v>
      </c>
    </row>
    <row r="1548" spans="2:6" hidden="1" x14ac:dyDescent="0.3">
      <c r="B1548">
        <v>149279</v>
      </c>
      <c r="C1548" t="s">
        <v>5443</v>
      </c>
      <c r="D1548" t="s">
        <v>5444</v>
      </c>
      <c r="E1548" t="s">
        <v>5445</v>
      </c>
      <c r="F1548" t="s">
        <v>1024</v>
      </c>
    </row>
    <row r="1549" spans="2:6" hidden="1" x14ac:dyDescent="0.3">
      <c r="B1549">
        <v>149305</v>
      </c>
      <c r="C1549" t="s">
        <v>5446</v>
      </c>
      <c r="D1549" t="s">
        <v>5447</v>
      </c>
      <c r="E1549" t="s">
        <v>2564</v>
      </c>
      <c r="F1549" t="s">
        <v>1024</v>
      </c>
    </row>
    <row r="1550" spans="2:6" hidden="1" x14ac:dyDescent="0.3">
      <c r="B1550">
        <v>149322</v>
      </c>
      <c r="C1550" t="s">
        <v>5448</v>
      </c>
      <c r="D1550" t="s">
        <v>5449</v>
      </c>
      <c r="E1550" t="s">
        <v>4998</v>
      </c>
      <c r="F1550" t="s">
        <v>1024</v>
      </c>
    </row>
    <row r="1551" spans="2:6" hidden="1" x14ac:dyDescent="0.3">
      <c r="B1551">
        <v>149355</v>
      </c>
      <c r="C1551" t="s">
        <v>5450</v>
      </c>
      <c r="D1551" t="s">
        <v>5451</v>
      </c>
      <c r="E1551" t="s">
        <v>5452</v>
      </c>
      <c r="F1551" t="s">
        <v>1024</v>
      </c>
    </row>
    <row r="1552" spans="2:6" hidden="1" x14ac:dyDescent="0.3">
      <c r="B1552">
        <v>149362</v>
      </c>
      <c r="C1552" t="s">
        <v>5453</v>
      </c>
      <c r="D1552" t="s">
        <v>5454</v>
      </c>
      <c r="E1552" t="s">
        <v>5455</v>
      </c>
      <c r="F1552" t="s">
        <v>1024</v>
      </c>
    </row>
    <row r="1553" spans="2:6" hidden="1" x14ac:dyDescent="0.3">
      <c r="B1553">
        <v>149364</v>
      </c>
      <c r="C1553" t="s">
        <v>5456</v>
      </c>
      <c r="D1553" t="s">
        <v>5457</v>
      </c>
      <c r="E1553" t="s">
        <v>5458</v>
      </c>
      <c r="F1553" t="s">
        <v>1024</v>
      </c>
    </row>
    <row r="1554" spans="2:6" hidden="1" x14ac:dyDescent="0.3">
      <c r="B1554">
        <v>149372</v>
      </c>
      <c r="C1554" t="s">
        <v>5459</v>
      </c>
      <c r="D1554" t="s">
        <v>5460</v>
      </c>
      <c r="E1554" t="s">
        <v>5461</v>
      </c>
      <c r="F1554" t="s">
        <v>1024</v>
      </c>
    </row>
    <row r="1555" spans="2:6" hidden="1" x14ac:dyDescent="0.3">
      <c r="B1555">
        <v>149373</v>
      </c>
      <c r="C1555" t="s">
        <v>5462</v>
      </c>
      <c r="D1555" t="s">
        <v>5463</v>
      </c>
      <c r="E1555" t="s">
        <v>5464</v>
      </c>
      <c r="F1555" t="s">
        <v>1024</v>
      </c>
    </row>
    <row r="1556" spans="2:6" hidden="1" x14ac:dyDescent="0.3">
      <c r="B1556">
        <v>149395</v>
      </c>
      <c r="C1556" t="s">
        <v>5465</v>
      </c>
      <c r="D1556" t="s">
        <v>5466</v>
      </c>
      <c r="E1556" t="s">
        <v>5467</v>
      </c>
      <c r="F1556" t="s">
        <v>1024</v>
      </c>
    </row>
    <row r="1557" spans="2:6" hidden="1" x14ac:dyDescent="0.3">
      <c r="B1557">
        <v>149402</v>
      </c>
      <c r="C1557" t="s">
        <v>5468</v>
      </c>
      <c r="D1557" t="s">
        <v>5469</v>
      </c>
      <c r="E1557" t="s">
        <v>5470</v>
      </c>
      <c r="F1557" t="s">
        <v>1024</v>
      </c>
    </row>
    <row r="1558" spans="2:6" hidden="1" x14ac:dyDescent="0.3">
      <c r="B1558">
        <v>149409</v>
      </c>
      <c r="C1558" t="s">
        <v>5471</v>
      </c>
      <c r="D1558" t="s">
        <v>5472</v>
      </c>
      <c r="E1558" t="s">
        <v>5473</v>
      </c>
      <c r="F1558" t="s">
        <v>1024</v>
      </c>
    </row>
    <row r="1559" spans="2:6" hidden="1" x14ac:dyDescent="0.3">
      <c r="B1559">
        <v>149457</v>
      </c>
      <c r="C1559" t="s">
        <v>5474</v>
      </c>
      <c r="D1559" t="s">
        <v>5475</v>
      </c>
      <c r="E1559" t="s">
        <v>5476</v>
      </c>
      <c r="F1559" t="s">
        <v>1024</v>
      </c>
    </row>
    <row r="1560" spans="2:6" hidden="1" x14ac:dyDescent="0.3">
      <c r="B1560">
        <v>149484</v>
      </c>
      <c r="C1560" t="s">
        <v>5477</v>
      </c>
      <c r="D1560" t="s">
        <v>5478</v>
      </c>
      <c r="E1560" t="s">
        <v>5479</v>
      </c>
      <c r="F1560" t="s">
        <v>1024</v>
      </c>
    </row>
    <row r="1561" spans="2:6" hidden="1" x14ac:dyDescent="0.3">
      <c r="B1561">
        <v>149520</v>
      </c>
      <c r="C1561" t="s">
        <v>5480</v>
      </c>
      <c r="D1561" t="s">
        <v>5481</v>
      </c>
      <c r="E1561" t="s">
        <v>5482</v>
      </c>
      <c r="F1561" t="s">
        <v>1024</v>
      </c>
    </row>
    <row r="1562" spans="2:6" hidden="1" x14ac:dyDescent="0.3">
      <c r="B1562">
        <v>149561</v>
      </c>
      <c r="C1562" t="s">
        <v>5483</v>
      </c>
      <c r="D1562" t="s">
        <v>5484</v>
      </c>
      <c r="E1562" t="s">
        <v>5485</v>
      </c>
      <c r="F1562" t="s">
        <v>1024</v>
      </c>
    </row>
    <row r="1563" spans="2:6" hidden="1" x14ac:dyDescent="0.3">
      <c r="B1563">
        <v>149592</v>
      </c>
      <c r="C1563" t="s">
        <v>5486</v>
      </c>
      <c r="D1563" t="s">
        <v>5487</v>
      </c>
      <c r="E1563" t="s">
        <v>5488</v>
      </c>
      <c r="F1563" t="s">
        <v>1024</v>
      </c>
    </row>
    <row r="1564" spans="2:6" hidden="1" x14ac:dyDescent="0.3">
      <c r="B1564">
        <v>149648</v>
      </c>
      <c r="C1564" t="s">
        <v>5489</v>
      </c>
      <c r="D1564" t="s">
        <v>5490</v>
      </c>
      <c r="E1564" t="s">
        <v>5491</v>
      </c>
      <c r="F1564" t="s">
        <v>1024</v>
      </c>
    </row>
    <row r="1565" spans="2:6" hidden="1" x14ac:dyDescent="0.3">
      <c r="B1565">
        <v>149720</v>
      </c>
      <c r="C1565" t="s">
        <v>5492</v>
      </c>
      <c r="D1565" t="s">
        <v>5493</v>
      </c>
      <c r="E1565" t="s">
        <v>5494</v>
      </c>
      <c r="F1565" t="s">
        <v>1024</v>
      </c>
    </row>
    <row r="1566" spans="2:6" hidden="1" x14ac:dyDescent="0.3">
      <c r="B1566">
        <v>149735</v>
      </c>
      <c r="C1566" t="s">
        <v>5495</v>
      </c>
      <c r="D1566" t="s">
        <v>5496</v>
      </c>
      <c r="E1566" t="s">
        <v>197</v>
      </c>
      <c r="F1566" t="s">
        <v>1024</v>
      </c>
    </row>
    <row r="1567" spans="2:6" hidden="1" x14ac:dyDescent="0.3">
      <c r="B1567">
        <v>149783</v>
      </c>
      <c r="C1567" t="s">
        <v>5497</v>
      </c>
      <c r="D1567" t="s">
        <v>5498</v>
      </c>
      <c r="E1567" t="s">
        <v>5499</v>
      </c>
      <c r="F1567" t="s">
        <v>1024</v>
      </c>
    </row>
    <row r="1568" spans="2:6" hidden="1" x14ac:dyDescent="0.3">
      <c r="B1568">
        <v>149784</v>
      </c>
      <c r="C1568" t="s">
        <v>5500</v>
      </c>
      <c r="D1568" t="s">
        <v>5501</v>
      </c>
      <c r="E1568" t="s">
        <v>5502</v>
      </c>
      <c r="F1568" t="s">
        <v>1024</v>
      </c>
    </row>
    <row r="1569" spans="2:6" hidden="1" x14ac:dyDescent="0.3">
      <c r="B1569">
        <v>149835</v>
      </c>
      <c r="C1569" t="s">
        <v>5503</v>
      </c>
      <c r="D1569" t="s">
        <v>5504</v>
      </c>
      <c r="E1569" t="s">
        <v>5505</v>
      </c>
      <c r="F1569" t="s">
        <v>1024</v>
      </c>
    </row>
    <row r="1570" spans="2:6" hidden="1" x14ac:dyDescent="0.3">
      <c r="B1570">
        <v>149838</v>
      </c>
      <c r="C1570" t="s">
        <v>5506</v>
      </c>
      <c r="D1570" t="s">
        <v>5507</v>
      </c>
      <c r="E1570" t="s">
        <v>5508</v>
      </c>
      <c r="F1570" t="s">
        <v>1024</v>
      </c>
    </row>
    <row r="1571" spans="2:6" hidden="1" x14ac:dyDescent="0.3">
      <c r="B1571">
        <v>149852</v>
      </c>
      <c r="C1571" t="s">
        <v>5509</v>
      </c>
      <c r="D1571" t="s">
        <v>5510</v>
      </c>
      <c r="E1571" t="s">
        <v>2241</v>
      </c>
      <c r="F1571" t="s">
        <v>1024</v>
      </c>
    </row>
    <row r="1572" spans="2:6" hidden="1" x14ac:dyDescent="0.3">
      <c r="B1572">
        <v>149890</v>
      </c>
      <c r="C1572" t="s">
        <v>5511</v>
      </c>
      <c r="D1572" t="s">
        <v>5512</v>
      </c>
      <c r="E1572" t="s">
        <v>5513</v>
      </c>
      <c r="F1572" t="s">
        <v>1024</v>
      </c>
    </row>
    <row r="1573" spans="2:6" hidden="1" x14ac:dyDescent="0.3">
      <c r="B1573">
        <v>149913</v>
      </c>
      <c r="C1573" t="s">
        <v>5514</v>
      </c>
      <c r="D1573" t="s">
        <v>5515</v>
      </c>
      <c r="E1573" t="s">
        <v>5516</v>
      </c>
      <c r="F1573" t="s">
        <v>1024</v>
      </c>
    </row>
    <row r="1574" spans="2:6" hidden="1" x14ac:dyDescent="0.3">
      <c r="B1574">
        <v>149917</v>
      </c>
      <c r="C1574" t="s">
        <v>5517</v>
      </c>
      <c r="D1574" t="s">
        <v>5518</v>
      </c>
      <c r="E1574" t="s">
        <v>5519</v>
      </c>
      <c r="F1574" t="s">
        <v>1024</v>
      </c>
    </row>
    <row r="1575" spans="2:6" hidden="1" x14ac:dyDescent="0.3">
      <c r="B1575">
        <v>149929</v>
      </c>
      <c r="C1575" t="s">
        <v>5520</v>
      </c>
      <c r="D1575" t="s">
        <v>5521</v>
      </c>
      <c r="E1575" t="s">
        <v>5522</v>
      </c>
      <c r="F1575" t="s">
        <v>1024</v>
      </c>
    </row>
    <row r="1576" spans="2:6" hidden="1" x14ac:dyDescent="0.3">
      <c r="B1576">
        <v>149989</v>
      </c>
      <c r="C1576" t="s">
        <v>5523</v>
      </c>
      <c r="D1576" t="s">
        <v>5524</v>
      </c>
      <c r="E1576" t="s">
        <v>5525</v>
      </c>
      <c r="F1576" t="s">
        <v>1024</v>
      </c>
    </row>
    <row r="1577" spans="2:6" hidden="1" x14ac:dyDescent="0.3">
      <c r="B1577">
        <v>150000</v>
      </c>
      <c r="C1577" t="s">
        <v>5526</v>
      </c>
      <c r="D1577" t="s">
        <v>5527</v>
      </c>
      <c r="E1577" t="s">
        <v>5528</v>
      </c>
      <c r="F1577" t="s">
        <v>1024</v>
      </c>
    </row>
    <row r="1578" spans="2:6" hidden="1" x14ac:dyDescent="0.3">
      <c r="B1578">
        <v>150011</v>
      </c>
      <c r="C1578" t="s">
        <v>5529</v>
      </c>
      <c r="D1578" t="s">
        <v>5530</v>
      </c>
      <c r="E1578" t="s">
        <v>5531</v>
      </c>
      <c r="F1578" t="s">
        <v>1024</v>
      </c>
    </row>
    <row r="1579" spans="2:6" hidden="1" x14ac:dyDescent="0.3">
      <c r="B1579">
        <v>150015</v>
      </c>
      <c r="C1579" t="s">
        <v>5532</v>
      </c>
      <c r="D1579" t="s">
        <v>5533</v>
      </c>
      <c r="E1579" t="s">
        <v>5534</v>
      </c>
      <c r="F1579" t="s">
        <v>1024</v>
      </c>
    </row>
    <row r="1580" spans="2:6" hidden="1" x14ac:dyDescent="0.3">
      <c r="B1580">
        <v>150087</v>
      </c>
      <c r="C1580" t="s">
        <v>5535</v>
      </c>
      <c r="D1580" t="s">
        <v>5536</v>
      </c>
      <c r="E1580" t="s">
        <v>5537</v>
      </c>
      <c r="F1580" t="s">
        <v>1024</v>
      </c>
    </row>
    <row r="1581" spans="2:6" hidden="1" x14ac:dyDescent="0.3">
      <c r="B1581">
        <v>150088</v>
      </c>
      <c r="C1581" t="s">
        <v>5538</v>
      </c>
      <c r="D1581" t="s">
        <v>5539</v>
      </c>
      <c r="E1581" t="s">
        <v>5540</v>
      </c>
      <c r="F1581" t="s">
        <v>1024</v>
      </c>
    </row>
    <row r="1582" spans="2:6" hidden="1" x14ac:dyDescent="0.3">
      <c r="B1582">
        <v>150090</v>
      </c>
      <c r="C1582" t="s">
        <v>5541</v>
      </c>
      <c r="D1582" t="s">
        <v>5542</v>
      </c>
      <c r="E1582" t="s">
        <v>4432</v>
      </c>
      <c r="F1582" t="s">
        <v>1024</v>
      </c>
    </row>
    <row r="1583" spans="2:6" hidden="1" x14ac:dyDescent="0.3">
      <c r="B1583">
        <v>150095</v>
      </c>
      <c r="C1583" t="s">
        <v>5543</v>
      </c>
      <c r="D1583" t="s">
        <v>5544</v>
      </c>
      <c r="E1583" t="s">
        <v>5545</v>
      </c>
      <c r="F1583" t="s">
        <v>1024</v>
      </c>
    </row>
    <row r="1584" spans="2:6" hidden="1" x14ac:dyDescent="0.3">
      <c r="B1584">
        <v>150096</v>
      </c>
      <c r="C1584" t="s">
        <v>5546</v>
      </c>
      <c r="D1584" t="s">
        <v>5547</v>
      </c>
      <c r="E1584" t="s">
        <v>5548</v>
      </c>
      <c r="F1584" t="s">
        <v>1024</v>
      </c>
    </row>
    <row r="1585" spans="2:6" hidden="1" x14ac:dyDescent="0.3">
      <c r="B1585">
        <v>150127</v>
      </c>
      <c r="C1585" t="s">
        <v>5549</v>
      </c>
      <c r="D1585" t="s">
        <v>5550</v>
      </c>
      <c r="E1585" t="s">
        <v>5551</v>
      </c>
      <c r="F1585" t="s">
        <v>1024</v>
      </c>
    </row>
    <row r="1586" spans="2:6" hidden="1" x14ac:dyDescent="0.3">
      <c r="B1586">
        <v>150162</v>
      </c>
      <c r="C1586" t="s">
        <v>5552</v>
      </c>
      <c r="D1586" t="s">
        <v>5553</v>
      </c>
      <c r="E1586" t="s">
        <v>1140</v>
      </c>
      <c r="F1586" t="s">
        <v>1024</v>
      </c>
    </row>
    <row r="1587" spans="2:6" hidden="1" x14ac:dyDescent="0.3">
      <c r="B1587">
        <v>150182</v>
      </c>
      <c r="C1587" t="s">
        <v>5554</v>
      </c>
      <c r="D1587" t="s">
        <v>5555</v>
      </c>
      <c r="E1587" t="s">
        <v>1229</v>
      </c>
      <c r="F1587" t="s">
        <v>1024</v>
      </c>
    </row>
    <row r="1588" spans="2:6" hidden="1" x14ac:dyDescent="0.3">
      <c r="B1588">
        <v>150274</v>
      </c>
      <c r="C1588" t="s">
        <v>5556</v>
      </c>
      <c r="D1588" t="s">
        <v>5557</v>
      </c>
      <c r="E1588" t="s">
        <v>5558</v>
      </c>
      <c r="F1588" t="s">
        <v>1024</v>
      </c>
    </row>
    <row r="1589" spans="2:6" hidden="1" x14ac:dyDescent="0.3">
      <c r="B1589">
        <v>150275</v>
      </c>
      <c r="C1589" t="s">
        <v>5559</v>
      </c>
      <c r="D1589" t="s">
        <v>5560</v>
      </c>
      <c r="E1589" t="s">
        <v>5561</v>
      </c>
      <c r="F1589" t="s">
        <v>1024</v>
      </c>
    </row>
    <row r="1590" spans="2:6" hidden="1" x14ac:dyDescent="0.3">
      <c r="B1590">
        <v>150312</v>
      </c>
      <c r="C1590" t="s">
        <v>5562</v>
      </c>
      <c r="D1590" t="s">
        <v>5563</v>
      </c>
      <c r="E1590" t="s">
        <v>5564</v>
      </c>
      <c r="F1590" t="s">
        <v>1024</v>
      </c>
    </row>
    <row r="1591" spans="2:6" hidden="1" x14ac:dyDescent="0.3">
      <c r="B1591">
        <v>150368</v>
      </c>
      <c r="C1591" t="s">
        <v>5565</v>
      </c>
      <c r="D1591" t="s">
        <v>5566</v>
      </c>
      <c r="E1591" t="s">
        <v>5567</v>
      </c>
      <c r="F1591" t="s">
        <v>1024</v>
      </c>
    </row>
    <row r="1592" spans="2:6" hidden="1" x14ac:dyDescent="0.3">
      <c r="B1592">
        <v>150370</v>
      </c>
      <c r="C1592" t="s">
        <v>5568</v>
      </c>
      <c r="D1592" t="s">
        <v>5569</v>
      </c>
      <c r="E1592" t="s">
        <v>5570</v>
      </c>
      <c r="F1592" t="s">
        <v>1024</v>
      </c>
    </row>
    <row r="1593" spans="2:6" hidden="1" x14ac:dyDescent="0.3">
      <c r="B1593">
        <v>150425</v>
      </c>
      <c r="C1593" t="s">
        <v>5571</v>
      </c>
      <c r="D1593" t="s">
        <v>5572</v>
      </c>
      <c r="E1593" t="s">
        <v>5573</v>
      </c>
      <c r="F1593" t="s">
        <v>1024</v>
      </c>
    </row>
    <row r="1594" spans="2:6" hidden="1" x14ac:dyDescent="0.3">
      <c r="B1594">
        <v>150529</v>
      </c>
      <c r="C1594" t="s">
        <v>5574</v>
      </c>
      <c r="D1594" t="s">
        <v>5575</v>
      </c>
      <c r="E1594" t="s">
        <v>5576</v>
      </c>
      <c r="F1594" t="s">
        <v>1024</v>
      </c>
    </row>
    <row r="1595" spans="2:6" hidden="1" x14ac:dyDescent="0.3">
      <c r="B1595">
        <v>150554</v>
      </c>
      <c r="C1595" t="s">
        <v>5577</v>
      </c>
      <c r="D1595" t="s">
        <v>5578</v>
      </c>
      <c r="E1595" t="s">
        <v>5579</v>
      </c>
      <c r="F1595" t="s">
        <v>1024</v>
      </c>
    </row>
    <row r="1596" spans="2:6" hidden="1" x14ac:dyDescent="0.3">
      <c r="B1596">
        <v>150612</v>
      </c>
      <c r="C1596" t="s">
        <v>5580</v>
      </c>
      <c r="D1596" t="s">
        <v>5581</v>
      </c>
      <c r="E1596" t="s">
        <v>5582</v>
      </c>
      <c r="F1596" t="s">
        <v>1024</v>
      </c>
    </row>
    <row r="1597" spans="2:6" hidden="1" x14ac:dyDescent="0.3">
      <c r="B1597">
        <v>150645</v>
      </c>
      <c r="C1597" t="s">
        <v>5583</v>
      </c>
      <c r="D1597" t="s">
        <v>5584</v>
      </c>
      <c r="E1597" t="s">
        <v>5585</v>
      </c>
      <c r="F1597" t="s">
        <v>1024</v>
      </c>
    </row>
    <row r="1598" spans="2:6" hidden="1" x14ac:dyDescent="0.3">
      <c r="B1598">
        <v>150646</v>
      </c>
      <c r="C1598" t="s">
        <v>5586</v>
      </c>
      <c r="D1598" t="s">
        <v>5587</v>
      </c>
      <c r="E1598" t="s">
        <v>5588</v>
      </c>
      <c r="F1598" t="s">
        <v>1024</v>
      </c>
    </row>
    <row r="1599" spans="2:6" hidden="1" x14ac:dyDescent="0.3">
      <c r="B1599">
        <v>150651</v>
      </c>
      <c r="C1599" t="s">
        <v>5589</v>
      </c>
      <c r="D1599" t="s">
        <v>5590</v>
      </c>
      <c r="E1599" t="s">
        <v>1143</v>
      </c>
      <c r="F1599" t="s">
        <v>1024</v>
      </c>
    </row>
    <row r="1600" spans="2:6" hidden="1" x14ac:dyDescent="0.3">
      <c r="B1600">
        <v>150656</v>
      </c>
      <c r="C1600" t="s">
        <v>5591</v>
      </c>
      <c r="D1600" t="s">
        <v>5592</v>
      </c>
      <c r="E1600" t="s">
        <v>5593</v>
      </c>
      <c r="F1600" t="s">
        <v>1024</v>
      </c>
    </row>
    <row r="1601" spans="2:6" hidden="1" x14ac:dyDescent="0.3">
      <c r="B1601">
        <v>150664</v>
      </c>
      <c r="C1601" t="s">
        <v>5594</v>
      </c>
      <c r="D1601" t="s">
        <v>5595</v>
      </c>
      <c r="E1601" t="s">
        <v>5596</v>
      </c>
      <c r="F1601" t="s">
        <v>1024</v>
      </c>
    </row>
    <row r="1602" spans="2:6" hidden="1" x14ac:dyDescent="0.3">
      <c r="B1602">
        <v>150715</v>
      </c>
      <c r="C1602" t="s">
        <v>5597</v>
      </c>
      <c r="D1602" t="s">
        <v>5598</v>
      </c>
      <c r="E1602" t="s">
        <v>4070</v>
      </c>
      <c r="F1602" t="s">
        <v>1024</v>
      </c>
    </row>
    <row r="1603" spans="2:6" hidden="1" x14ac:dyDescent="0.3">
      <c r="B1603">
        <v>150762</v>
      </c>
      <c r="C1603" t="s">
        <v>5599</v>
      </c>
      <c r="D1603" t="s">
        <v>5600</v>
      </c>
      <c r="E1603" t="s">
        <v>5601</v>
      </c>
      <c r="F1603" t="s">
        <v>1024</v>
      </c>
    </row>
    <row r="1604" spans="2:6" hidden="1" x14ac:dyDescent="0.3">
      <c r="B1604">
        <v>150767</v>
      </c>
      <c r="C1604" t="s">
        <v>5602</v>
      </c>
      <c r="D1604" t="s">
        <v>5603</v>
      </c>
      <c r="E1604" t="s">
        <v>5604</v>
      </c>
      <c r="F1604" t="s">
        <v>1024</v>
      </c>
    </row>
    <row r="1605" spans="2:6" hidden="1" x14ac:dyDescent="0.3">
      <c r="B1605">
        <v>150786</v>
      </c>
      <c r="C1605" t="s">
        <v>5605</v>
      </c>
      <c r="D1605" t="s">
        <v>5606</v>
      </c>
      <c r="E1605" t="s">
        <v>3712</v>
      </c>
      <c r="F1605" t="s">
        <v>1024</v>
      </c>
    </row>
    <row r="1606" spans="2:6" hidden="1" x14ac:dyDescent="0.3">
      <c r="B1606">
        <v>150822</v>
      </c>
      <c r="C1606" t="s">
        <v>5607</v>
      </c>
      <c r="D1606" t="s">
        <v>5608</v>
      </c>
      <c r="E1606" t="s">
        <v>4828</v>
      </c>
      <c r="F1606" t="s">
        <v>1024</v>
      </c>
    </row>
    <row r="1607" spans="2:6" hidden="1" x14ac:dyDescent="0.3">
      <c r="B1607">
        <v>150835</v>
      </c>
      <c r="C1607" t="s">
        <v>5609</v>
      </c>
      <c r="D1607" t="s">
        <v>5610</v>
      </c>
      <c r="E1607" t="s">
        <v>5611</v>
      </c>
      <c r="F1607" t="s">
        <v>1024</v>
      </c>
    </row>
    <row r="1608" spans="2:6" hidden="1" x14ac:dyDescent="0.3">
      <c r="B1608">
        <v>150858</v>
      </c>
      <c r="C1608" t="s">
        <v>5612</v>
      </c>
      <c r="D1608" t="s">
        <v>5613</v>
      </c>
      <c r="E1608" t="s">
        <v>5614</v>
      </c>
      <c r="F1608" t="s">
        <v>1024</v>
      </c>
    </row>
    <row r="1609" spans="2:6" hidden="1" x14ac:dyDescent="0.3">
      <c r="B1609">
        <v>150882</v>
      </c>
      <c r="C1609" t="s">
        <v>5615</v>
      </c>
      <c r="D1609" t="s">
        <v>5616</v>
      </c>
      <c r="E1609" t="s">
        <v>5617</v>
      </c>
      <c r="F1609" t="s">
        <v>1024</v>
      </c>
    </row>
    <row r="1610" spans="2:6" hidden="1" x14ac:dyDescent="0.3">
      <c r="B1610">
        <v>150883</v>
      </c>
      <c r="C1610" t="s">
        <v>5618</v>
      </c>
      <c r="D1610" t="s">
        <v>5619</v>
      </c>
      <c r="E1610" t="s">
        <v>5620</v>
      </c>
      <c r="F1610" t="s">
        <v>1024</v>
      </c>
    </row>
    <row r="1611" spans="2:6" hidden="1" x14ac:dyDescent="0.3">
      <c r="B1611">
        <v>150886</v>
      </c>
      <c r="C1611" t="s">
        <v>5621</v>
      </c>
      <c r="D1611" t="s">
        <v>5622</v>
      </c>
      <c r="E1611" t="s">
        <v>5623</v>
      </c>
      <c r="F1611" t="s">
        <v>1024</v>
      </c>
    </row>
    <row r="1612" spans="2:6" hidden="1" x14ac:dyDescent="0.3">
      <c r="B1612">
        <v>150888</v>
      </c>
      <c r="C1612" t="s">
        <v>5624</v>
      </c>
      <c r="D1612" t="s">
        <v>5625</v>
      </c>
      <c r="E1612" t="s">
        <v>5623</v>
      </c>
      <c r="F1612" t="s">
        <v>1024</v>
      </c>
    </row>
    <row r="1613" spans="2:6" hidden="1" x14ac:dyDescent="0.3">
      <c r="B1613">
        <v>150892</v>
      </c>
      <c r="C1613" t="s">
        <v>5626</v>
      </c>
      <c r="D1613" t="s">
        <v>5627</v>
      </c>
      <c r="E1613" t="s">
        <v>5628</v>
      </c>
      <c r="F1613" t="s">
        <v>1024</v>
      </c>
    </row>
    <row r="1614" spans="2:6" hidden="1" x14ac:dyDescent="0.3">
      <c r="B1614">
        <v>150895</v>
      </c>
      <c r="C1614" t="s">
        <v>5629</v>
      </c>
      <c r="D1614" t="s">
        <v>5630</v>
      </c>
      <c r="E1614" t="s">
        <v>5631</v>
      </c>
      <c r="F1614" t="s">
        <v>1024</v>
      </c>
    </row>
    <row r="1615" spans="2:6" hidden="1" x14ac:dyDescent="0.3">
      <c r="B1615">
        <v>150896</v>
      </c>
      <c r="C1615" t="s">
        <v>5632</v>
      </c>
      <c r="D1615" t="s">
        <v>5633</v>
      </c>
      <c r="E1615" t="s">
        <v>5634</v>
      </c>
      <c r="F1615" t="s">
        <v>1024</v>
      </c>
    </row>
    <row r="1616" spans="2:6" hidden="1" x14ac:dyDescent="0.3">
      <c r="B1616">
        <v>150898</v>
      </c>
      <c r="C1616" t="s">
        <v>5635</v>
      </c>
      <c r="D1616" t="s">
        <v>5636</v>
      </c>
      <c r="E1616" t="s">
        <v>5637</v>
      </c>
      <c r="F1616" t="s">
        <v>1024</v>
      </c>
    </row>
    <row r="1617" spans="2:6" hidden="1" x14ac:dyDescent="0.3">
      <c r="B1617">
        <v>150914</v>
      </c>
      <c r="C1617" t="s">
        <v>5638</v>
      </c>
      <c r="D1617" t="s">
        <v>5639</v>
      </c>
      <c r="E1617" t="s">
        <v>5623</v>
      </c>
      <c r="F1617" t="s">
        <v>1024</v>
      </c>
    </row>
    <row r="1618" spans="2:6" hidden="1" x14ac:dyDescent="0.3">
      <c r="B1618">
        <v>150918</v>
      </c>
      <c r="C1618" t="s">
        <v>5640</v>
      </c>
      <c r="D1618" t="s">
        <v>5641</v>
      </c>
      <c r="E1618" t="s">
        <v>5642</v>
      </c>
      <c r="F1618" t="s">
        <v>1024</v>
      </c>
    </row>
    <row r="1619" spans="2:6" hidden="1" x14ac:dyDescent="0.3">
      <c r="B1619">
        <v>150942</v>
      </c>
      <c r="C1619" t="s">
        <v>5643</v>
      </c>
      <c r="D1619" t="s">
        <v>5644</v>
      </c>
      <c r="E1619" t="s">
        <v>5645</v>
      </c>
      <c r="F1619" t="s">
        <v>1024</v>
      </c>
    </row>
    <row r="1620" spans="2:6" hidden="1" x14ac:dyDescent="0.3">
      <c r="B1620">
        <v>150956</v>
      </c>
      <c r="C1620" t="s">
        <v>5646</v>
      </c>
      <c r="D1620" t="s">
        <v>5647</v>
      </c>
      <c r="E1620" t="s">
        <v>5648</v>
      </c>
      <c r="F1620" t="s">
        <v>1024</v>
      </c>
    </row>
    <row r="1621" spans="2:6" hidden="1" x14ac:dyDescent="0.3">
      <c r="B1621">
        <v>150978</v>
      </c>
      <c r="C1621" t="s">
        <v>5649</v>
      </c>
      <c r="D1621" t="s">
        <v>5650</v>
      </c>
      <c r="E1621" t="s">
        <v>5651</v>
      </c>
      <c r="F1621" t="s">
        <v>1024</v>
      </c>
    </row>
    <row r="1622" spans="2:6" hidden="1" x14ac:dyDescent="0.3">
      <c r="B1622">
        <v>150988</v>
      </c>
      <c r="C1622" t="s">
        <v>5652</v>
      </c>
      <c r="D1622" t="s">
        <v>5653</v>
      </c>
      <c r="E1622" t="s">
        <v>5654</v>
      </c>
      <c r="F1622" t="s">
        <v>1024</v>
      </c>
    </row>
    <row r="1623" spans="2:6" hidden="1" x14ac:dyDescent="0.3">
      <c r="B1623">
        <v>151010</v>
      </c>
      <c r="C1623" t="s">
        <v>5655</v>
      </c>
      <c r="D1623" t="s">
        <v>5656</v>
      </c>
      <c r="E1623" t="s">
        <v>5657</v>
      </c>
      <c r="F1623" t="s">
        <v>1024</v>
      </c>
    </row>
    <row r="1624" spans="2:6" hidden="1" x14ac:dyDescent="0.3">
      <c r="B1624">
        <v>151041</v>
      </c>
      <c r="C1624" t="s">
        <v>5658</v>
      </c>
      <c r="D1624" t="s">
        <v>5659</v>
      </c>
      <c r="E1624" t="s">
        <v>5660</v>
      </c>
      <c r="F1624" t="s">
        <v>1024</v>
      </c>
    </row>
    <row r="1625" spans="2:6" hidden="1" x14ac:dyDescent="0.3">
      <c r="B1625">
        <v>151044</v>
      </c>
      <c r="C1625" t="s">
        <v>5661</v>
      </c>
      <c r="D1625" t="s">
        <v>5662</v>
      </c>
      <c r="E1625" t="s">
        <v>5663</v>
      </c>
      <c r="F1625" t="s">
        <v>1024</v>
      </c>
    </row>
    <row r="1626" spans="2:6" hidden="1" x14ac:dyDescent="0.3">
      <c r="B1626">
        <v>151092</v>
      </c>
      <c r="C1626" t="s">
        <v>5664</v>
      </c>
      <c r="D1626" t="s">
        <v>5665</v>
      </c>
      <c r="E1626" t="s">
        <v>5666</v>
      </c>
      <c r="F1626" t="s">
        <v>1024</v>
      </c>
    </row>
    <row r="1627" spans="2:6" hidden="1" x14ac:dyDescent="0.3">
      <c r="B1627">
        <v>151094</v>
      </c>
      <c r="C1627" t="s">
        <v>314</v>
      </c>
      <c r="D1627" t="s">
        <v>315</v>
      </c>
      <c r="E1627" t="s">
        <v>42</v>
      </c>
      <c r="F1627" t="s">
        <v>1024</v>
      </c>
    </row>
    <row r="1628" spans="2:6" hidden="1" x14ac:dyDescent="0.3">
      <c r="B1628">
        <v>151096</v>
      </c>
      <c r="C1628" t="s">
        <v>5667</v>
      </c>
      <c r="D1628" t="s">
        <v>5668</v>
      </c>
      <c r="E1628" t="s">
        <v>5669</v>
      </c>
      <c r="F1628" t="s">
        <v>1024</v>
      </c>
    </row>
    <row r="1629" spans="2:6" hidden="1" x14ac:dyDescent="0.3">
      <c r="B1629">
        <v>151097</v>
      </c>
      <c r="C1629" t="s">
        <v>5670</v>
      </c>
      <c r="D1629" t="s">
        <v>5671</v>
      </c>
      <c r="E1629" t="s">
        <v>5672</v>
      </c>
      <c r="F1629" t="s">
        <v>1024</v>
      </c>
    </row>
    <row r="1630" spans="2:6" hidden="1" x14ac:dyDescent="0.3">
      <c r="B1630">
        <v>151100</v>
      </c>
      <c r="C1630" t="s">
        <v>5673</v>
      </c>
      <c r="D1630" t="s">
        <v>5674</v>
      </c>
      <c r="E1630" t="s">
        <v>5675</v>
      </c>
      <c r="F1630" t="s">
        <v>1024</v>
      </c>
    </row>
    <row r="1631" spans="2:6" hidden="1" x14ac:dyDescent="0.3">
      <c r="B1631">
        <v>151102</v>
      </c>
      <c r="C1631" t="s">
        <v>5676</v>
      </c>
      <c r="D1631" t="s">
        <v>5677</v>
      </c>
      <c r="E1631" t="s">
        <v>5678</v>
      </c>
      <c r="F1631" t="s">
        <v>1024</v>
      </c>
    </row>
    <row r="1632" spans="2:6" hidden="1" x14ac:dyDescent="0.3">
      <c r="B1632">
        <v>151110</v>
      </c>
      <c r="C1632" t="s">
        <v>5679</v>
      </c>
      <c r="D1632" t="s">
        <v>5680</v>
      </c>
      <c r="E1632" t="s">
        <v>5681</v>
      </c>
      <c r="F1632" t="s">
        <v>1024</v>
      </c>
    </row>
    <row r="1633" spans="2:6" hidden="1" x14ac:dyDescent="0.3">
      <c r="B1633">
        <v>151149</v>
      </c>
      <c r="C1633" t="s">
        <v>5682</v>
      </c>
      <c r="D1633" t="s">
        <v>5683</v>
      </c>
      <c r="E1633" t="s">
        <v>2561</v>
      </c>
      <c r="F1633" t="s">
        <v>1024</v>
      </c>
    </row>
    <row r="1634" spans="2:6" hidden="1" x14ac:dyDescent="0.3">
      <c r="B1634">
        <v>151159</v>
      </c>
      <c r="C1634" t="s">
        <v>5684</v>
      </c>
      <c r="D1634" t="s">
        <v>5685</v>
      </c>
      <c r="E1634" t="s">
        <v>5686</v>
      </c>
      <c r="F1634" t="s">
        <v>1024</v>
      </c>
    </row>
    <row r="1635" spans="2:6" hidden="1" x14ac:dyDescent="0.3">
      <c r="B1635">
        <v>151162</v>
      </c>
      <c r="C1635" t="s">
        <v>5687</v>
      </c>
      <c r="D1635" t="s">
        <v>5688</v>
      </c>
      <c r="E1635" t="s">
        <v>5689</v>
      </c>
      <c r="F1635" t="s">
        <v>1024</v>
      </c>
    </row>
    <row r="1636" spans="2:6" hidden="1" x14ac:dyDescent="0.3">
      <c r="B1636">
        <v>151172</v>
      </c>
      <c r="C1636" t="s">
        <v>5690</v>
      </c>
      <c r="D1636" t="s">
        <v>5691</v>
      </c>
      <c r="E1636" t="s">
        <v>5692</v>
      </c>
      <c r="F1636" t="s">
        <v>1024</v>
      </c>
    </row>
    <row r="1637" spans="2:6" hidden="1" x14ac:dyDescent="0.3">
      <c r="B1637">
        <v>151177</v>
      </c>
      <c r="C1637" t="s">
        <v>5693</v>
      </c>
      <c r="D1637" t="s">
        <v>5694</v>
      </c>
      <c r="E1637" t="s">
        <v>5695</v>
      </c>
      <c r="F1637" t="s">
        <v>1024</v>
      </c>
    </row>
    <row r="1638" spans="2:6" hidden="1" x14ac:dyDescent="0.3">
      <c r="B1638">
        <v>151193</v>
      </c>
      <c r="C1638" t="s">
        <v>5696</v>
      </c>
      <c r="D1638" t="s">
        <v>5697</v>
      </c>
      <c r="E1638" t="s">
        <v>5698</v>
      </c>
      <c r="F1638" t="s">
        <v>1024</v>
      </c>
    </row>
    <row r="1639" spans="2:6" hidden="1" x14ac:dyDescent="0.3">
      <c r="B1639">
        <v>151232</v>
      </c>
      <c r="C1639" t="s">
        <v>5699</v>
      </c>
      <c r="D1639" t="s">
        <v>5700</v>
      </c>
      <c r="E1639" t="s">
        <v>5701</v>
      </c>
      <c r="F1639" t="s">
        <v>1024</v>
      </c>
    </row>
    <row r="1640" spans="2:6" hidden="1" x14ac:dyDescent="0.3">
      <c r="B1640">
        <v>151275</v>
      </c>
      <c r="C1640" t="s">
        <v>5702</v>
      </c>
      <c r="D1640" t="s">
        <v>5703</v>
      </c>
      <c r="E1640" t="s">
        <v>5704</v>
      </c>
      <c r="F1640" t="s">
        <v>1024</v>
      </c>
    </row>
    <row r="1641" spans="2:6" hidden="1" x14ac:dyDescent="0.3">
      <c r="B1641">
        <v>151304</v>
      </c>
      <c r="C1641" t="s">
        <v>5705</v>
      </c>
      <c r="D1641" t="s">
        <v>5706</v>
      </c>
      <c r="E1641" t="s">
        <v>5707</v>
      </c>
      <c r="F1641" t="s">
        <v>1024</v>
      </c>
    </row>
    <row r="1642" spans="2:6" hidden="1" x14ac:dyDescent="0.3">
      <c r="B1642">
        <v>151305</v>
      </c>
      <c r="C1642" t="s">
        <v>5708</v>
      </c>
      <c r="D1642" t="s">
        <v>5709</v>
      </c>
      <c r="E1642" t="s">
        <v>5710</v>
      </c>
      <c r="F1642" t="s">
        <v>1024</v>
      </c>
    </row>
    <row r="1643" spans="2:6" hidden="1" x14ac:dyDescent="0.3">
      <c r="B1643">
        <v>151357</v>
      </c>
      <c r="C1643" t="s">
        <v>5711</v>
      </c>
      <c r="D1643" t="s">
        <v>5712</v>
      </c>
      <c r="E1643" t="s">
        <v>5713</v>
      </c>
      <c r="F1643" t="s">
        <v>1024</v>
      </c>
    </row>
    <row r="1644" spans="2:6" hidden="1" x14ac:dyDescent="0.3">
      <c r="B1644">
        <v>151358</v>
      </c>
      <c r="C1644" t="s">
        <v>5714</v>
      </c>
      <c r="D1644" t="s">
        <v>5715</v>
      </c>
      <c r="E1644" t="s">
        <v>5716</v>
      </c>
      <c r="F1644" t="s">
        <v>1024</v>
      </c>
    </row>
    <row r="1645" spans="2:6" hidden="1" x14ac:dyDescent="0.3">
      <c r="B1645">
        <v>151388</v>
      </c>
      <c r="C1645" t="s">
        <v>5717</v>
      </c>
      <c r="D1645" t="s">
        <v>5718</v>
      </c>
      <c r="E1645" t="s">
        <v>5719</v>
      </c>
      <c r="F1645" t="s">
        <v>1024</v>
      </c>
    </row>
    <row r="1646" spans="2:6" hidden="1" x14ac:dyDescent="0.3">
      <c r="B1646">
        <v>151392</v>
      </c>
      <c r="C1646" t="s">
        <v>5720</v>
      </c>
      <c r="D1646" t="s">
        <v>5721</v>
      </c>
      <c r="E1646" t="s">
        <v>5722</v>
      </c>
      <c r="F1646" t="s">
        <v>1024</v>
      </c>
    </row>
    <row r="1647" spans="2:6" hidden="1" x14ac:dyDescent="0.3">
      <c r="B1647">
        <v>151456</v>
      </c>
      <c r="C1647" t="s">
        <v>5723</v>
      </c>
      <c r="D1647" t="s">
        <v>5724</v>
      </c>
      <c r="E1647" t="s">
        <v>5313</v>
      </c>
      <c r="F1647" t="s">
        <v>1024</v>
      </c>
    </row>
    <row r="1648" spans="2:6" hidden="1" x14ac:dyDescent="0.3">
      <c r="B1648">
        <v>151472</v>
      </c>
      <c r="C1648" t="s">
        <v>5725</v>
      </c>
      <c r="D1648" t="s">
        <v>5726</v>
      </c>
      <c r="E1648" t="s">
        <v>5727</v>
      </c>
      <c r="F1648" t="s">
        <v>1024</v>
      </c>
    </row>
    <row r="1649" spans="2:6" hidden="1" x14ac:dyDescent="0.3">
      <c r="B1649">
        <v>151473</v>
      </c>
      <c r="C1649" t="s">
        <v>5728</v>
      </c>
      <c r="D1649" t="s">
        <v>5729</v>
      </c>
      <c r="E1649" t="s">
        <v>5730</v>
      </c>
      <c r="F1649" t="s">
        <v>1024</v>
      </c>
    </row>
    <row r="1650" spans="2:6" hidden="1" x14ac:dyDescent="0.3">
      <c r="B1650">
        <v>151477</v>
      </c>
      <c r="C1650" t="s">
        <v>5731</v>
      </c>
      <c r="D1650" t="s">
        <v>5732</v>
      </c>
      <c r="E1650" t="s">
        <v>5733</v>
      </c>
      <c r="F1650" t="s">
        <v>1024</v>
      </c>
    </row>
    <row r="1651" spans="2:6" hidden="1" x14ac:dyDescent="0.3">
      <c r="B1651">
        <v>151479</v>
      </c>
      <c r="C1651" t="s">
        <v>5734</v>
      </c>
      <c r="D1651" t="s">
        <v>5735</v>
      </c>
      <c r="E1651" t="s">
        <v>1623</v>
      </c>
      <c r="F1651" t="s">
        <v>1024</v>
      </c>
    </row>
    <row r="1652" spans="2:6" hidden="1" x14ac:dyDescent="0.3">
      <c r="B1652">
        <v>151480</v>
      </c>
      <c r="C1652" t="s">
        <v>5736</v>
      </c>
      <c r="D1652" t="s">
        <v>5737</v>
      </c>
      <c r="E1652" t="s">
        <v>5738</v>
      </c>
      <c r="F1652" t="s">
        <v>1024</v>
      </c>
    </row>
    <row r="1653" spans="2:6" hidden="1" x14ac:dyDescent="0.3">
      <c r="B1653">
        <v>151508</v>
      </c>
      <c r="C1653" t="s">
        <v>5739</v>
      </c>
      <c r="D1653" t="s">
        <v>5740</v>
      </c>
      <c r="E1653" t="s">
        <v>5741</v>
      </c>
      <c r="F1653" t="s">
        <v>1024</v>
      </c>
    </row>
    <row r="1654" spans="2:6" hidden="1" x14ac:dyDescent="0.3">
      <c r="B1654">
        <v>151518</v>
      </c>
      <c r="C1654" t="s">
        <v>5742</v>
      </c>
      <c r="D1654" t="s">
        <v>5743</v>
      </c>
      <c r="E1654" t="s">
        <v>5744</v>
      </c>
      <c r="F1654" t="s">
        <v>1024</v>
      </c>
    </row>
    <row r="1655" spans="2:6" hidden="1" x14ac:dyDescent="0.3">
      <c r="B1655">
        <v>151521</v>
      </c>
      <c r="C1655" t="s">
        <v>5745</v>
      </c>
      <c r="D1655" t="s">
        <v>5746</v>
      </c>
      <c r="E1655" t="s">
        <v>5747</v>
      </c>
      <c r="F1655" t="s">
        <v>1024</v>
      </c>
    </row>
    <row r="1656" spans="2:6" hidden="1" x14ac:dyDescent="0.3">
      <c r="B1656">
        <v>151541</v>
      </c>
      <c r="C1656" t="s">
        <v>5748</v>
      </c>
      <c r="D1656" t="s">
        <v>5749</v>
      </c>
      <c r="E1656" t="s">
        <v>5430</v>
      </c>
      <c r="F1656" t="s">
        <v>1024</v>
      </c>
    </row>
    <row r="1657" spans="2:6" hidden="1" x14ac:dyDescent="0.3">
      <c r="B1657">
        <v>151554</v>
      </c>
      <c r="C1657" t="s">
        <v>5750</v>
      </c>
      <c r="D1657" t="s">
        <v>5751</v>
      </c>
      <c r="E1657" t="s">
        <v>5752</v>
      </c>
      <c r="F1657" t="s">
        <v>1024</v>
      </c>
    </row>
    <row r="1658" spans="2:6" hidden="1" x14ac:dyDescent="0.3">
      <c r="B1658">
        <v>151557</v>
      </c>
      <c r="C1658" t="s">
        <v>5753</v>
      </c>
      <c r="D1658" t="s">
        <v>5754</v>
      </c>
      <c r="E1658" t="s">
        <v>5755</v>
      </c>
      <c r="F1658" t="s">
        <v>1024</v>
      </c>
    </row>
    <row r="1659" spans="2:6" hidden="1" x14ac:dyDescent="0.3">
      <c r="B1659">
        <v>151565</v>
      </c>
      <c r="C1659" t="s">
        <v>5756</v>
      </c>
      <c r="D1659" t="s">
        <v>5757</v>
      </c>
      <c r="E1659" t="s">
        <v>5758</v>
      </c>
      <c r="F1659" t="s">
        <v>1024</v>
      </c>
    </row>
    <row r="1660" spans="2:6" hidden="1" x14ac:dyDescent="0.3">
      <c r="B1660">
        <v>151569</v>
      </c>
      <c r="C1660" t="s">
        <v>5759</v>
      </c>
      <c r="D1660" t="s">
        <v>5760</v>
      </c>
      <c r="E1660" t="s">
        <v>5761</v>
      </c>
      <c r="F1660" t="s">
        <v>1024</v>
      </c>
    </row>
    <row r="1661" spans="2:6" hidden="1" x14ac:dyDescent="0.3">
      <c r="B1661">
        <v>151583</v>
      </c>
      <c r="C1661" t="s">
        <v>5762</v>
      </c>
      <c r="D1661" t="s">
        <v>5763</v>
      </c>
      <c r="E1661" t="s">
        <v>1143</v>
      </c>
      <c r="F1661" t="s">
        <v>1024</v>
      </c>
    </row>
    <row r="1662" spans="2:6" hidden="1" x14ac:dyDescent="0.3">
      <c r="B1662">
        <v>151657</v>
      </c>
      <c r="C1662" t="s">
        <v>5764</v>
      </c>
      <c r="D1662" t="s">
        <v>5765</v>
      </c>
      <c r="E1662" t="s">
        <v>5766</v>
      </c>
      <c r="F1662" t="s">
        <v>1024</v>
      </c>
    </row>
    <row r="1663" spans="2:6" hidden="1" x14ac:dyDescent="0.3">
      <c r="B1663">
        <v>151702</v>
      </c>
      <c r="C1663" t="s">
        <v>316</v>
      </c>
      <c r="D1663" t="s">
        <v>317</v>
      </c>
      <c r="E1663" t="s">
        <v>814</v>
      </c>
      <c r="F1663" t="s">
        <v>1024</v>
      </c>
    </row>
    <row r="1664" spans="2:6" hidden="1" x14ac:dyDescent="0.3">
      <c r="B1664">
        <v>151703</v>
      </c>
      <c r="C1664" t="s">
        <v>5767</v>
      </c>
      <c r="D1664" t="s">
        <v>5768</v>
      </c>
      <c r="E1664" t="s">
        <v>5769</v>
      </c>
      <c r="F1664" t="s">
        <v>1024</v>
      </c>
    </row>
    <row r="1665" spans="2:6" hidden="1" x14ac:dyDescent="0.3">
      <c r="B1665">
        <v>151717</v>
      </c>
      <c r="C1665" t="s">
        <v>5770</v>
      </c>
      <c r="D1665" t="s">
        <v>5771</v>
      </c>
      <c r="E1665" t="s">
        <v>5772</v>
      </c>
      <c r="F1665" t="s">
        <v>1024</v>
      </c>
    </row>
    <row r="1666" spans="2:6" hidden="1" x14ac:dyDescent="0.3">
      <c r="B1666">
        <v>151718</v>
      </c>
      <c r="C1666" t="s">
        <v>5773</v>
      </c>
      <c r="D1666" t="s">
        <v>5774</v>
      </c>
      <c r="E1666" t="s">
        <v>5775</v>
      </c>
      <c r="F1666" t="s">
        <v>1024</v>
      </c>
    </row>
    <row r="1667" spans="2:6" hidden="1" x14ac:dyDescent="0.3">
      <c r="B1667">
        <v>151725</v>
      </c>
      <c r="C1667" t="s">
        <v>5776</v>
      </c>
      <c r="D1667" t="s">
        <v>5777</v>
      </c>
      <c r="E1667" t="s">
        <v>5778</v>
      </c>
      <c r="F1667" t="s">
        <v>1024</v>
      </c>
    </row>
    <row r="1668" spans="2:6" hidden="1" x14ac:dyDescent="0.3">
      <c r="B1668">
        <v>151738</v>
      </c>
      <c r="C1668" t="s">
        <v>5779</v>
      </c>
      <c r="D1668" t="s">
        <v>5780</v>
      </c>
      <c r="E1668" t="s">
        <v>5781</v>
      </c>
      <c r="F1668" t="s">
        <v>1024</v>
      </c>
    </row>
    <row r="1669" spans="2:6" hidden="1" x14ac:dyDescent="0.3">
      <c r="B1669">
        <v>151756</v>
      </c>
      <c r="C1669" t="s">
        <v>5782</v>
      </c>
      <c r="D1669" t="s">
        <v>5783</v>
      </c>
      <c r="E1669" t="s">
        <v>5784</v>
      </c>
      <c r="F1669" t="s">
        <v>1024</v>
      </c>
    </row>
    <row r="1670" spans="2:6" hidden="1" x14ac:dyDescent="0.3">
      <c r="B1670">
        <v>151759</v>
      </c>
      <c r="C1670" t="s">
        <v>5785</v>
      </c>
      <c r="D1670" t="s">
        <v>5786</v>
      </c>
      <c r="E1670" t="s">
        <v>5787</v>
      </c>
      <c r="F1670" t="s">
        <v>1024</v>
      </c>
    </row>
    <row r="1671" spans="2:6" hidden="1" x14ac:dyDescent="0.3">
      <c r="B1671">
        <v>151778</v>
      </c>
      <c r="C1671" t="s">
        <v>5788</v>
      </c>
      <c r="D1671" t="s">
        <v>5789</v>
      </c>
      <c r="E1671" t="s">
        <v>5790</v>
      </c>
      <c r="F1671" t="s">
        <v>1024</v>
      </c>
    </row>
    <row r="1672" spans="2:6" hidden="1" x14ac:dyDescent="0.3">
      <c r="B1672">
        <v>151783</v>
      </c>
      <c r="C1672" t="s">
        <v>5791</v>
      </c>
      <c r="D1672" t="s">
        <v>5792</v>
      </c>
      <c r="E1672" t="s">
        <v>5793</v>
      </c>
      <c r="F1672" t="s">
        <v>1024</v>
      </c>
    </row>
    <row r="1673" spans="2:6" hidden="1" x14ac:dyDescent="0.3">
      <c r="B1673">
        <v>151795</v>
      </c>
      <c r="C1673" t="s">
        <v>5794</v>
      </c>
      <c r="D1673" t="s">
        <v>5795</v>
      </c>
      <c r="E1673" t="s">
        <v>5796</v>
      </c>
      <c r="F1673" t="s">
        <v>1024</v>
      </c>
    </row>
    <row r="1674" spans="2:6" hidden="1" x14ac:dyDescent="0.3">
      <c r="B1674">
        <v>151797</v>
      </c>
      <c r="C1674" t="s">
        <v>5797</v>
      </c>
      <c r="D1674" t="s">
        <v>5798</v>
      </c>
      <c r="E1674" t="s">
        <v>5799</v>
      </c>
      <c r="F1674" t="s">
        <v>1024</v>
      </c>
    </row>
    <row r="1675" spans="2:6" hidden="1" x14ac:dyDescent="0.3">
      <c r="B1675">
        <v>151841</v>
      </c>
      <c r="C1675" t="s">
        <v>5800</v>
      </c>
      <c r="D1675" t="s">
        <v>5801</v>
      </c>
      <c r="E1675" t="s">
        <v>5802</v>
      </c>
      <c r="F1675" t="s">
        <v>1024</v>
      </c>
    </row>
    <row r="1676" spans="2:6" hidden="1" x14ac:dyDescent="0.3">
      <c r="B1676">
        <v>151843</v>
      </c>
      <c r="C1676" t="s">
        <v>5803</v>
      </c>
      <c r="D1676" t="s">
        <v>5804</v>
      </c>
      <c r="E1676" t="s">
        <v>5805</v>
      </c>
      <c r="F1676" t="s">
        <v>1024</v>
      </c>
    </row>
    <row r="1677" spans="2:6" hidden="1" x14ac:dyDescent="0.3">
      <c r="B1677">
        <v>151858</v>
      </c>
      <c r="C1677" t="s">
        <v>5806</v>
      </c>
      <c r="D1677" t="s">
        <v>5807</v>
      </c>
      <c r="E1677" t="s">
        <v>5808</v>
      </c>
      <c r="F1677" t="s">
        <v>1024</v>
      </c>
    </row>
    <row r="1678" spans="2:6" hidden="1" x14ac:dyDescent="0.3">
      <c r="B1678">
        <v>151876</v>
      </c>
      <c r="C1678" t="s">
        <v>5809</v>
      </c>
      <c r="D1678" t="s">
        <v>5810</v>
      </c>
      <c r="E1678" t="s">
        <v>5811</v>
      </c>
      <c r="F1678" t="s">
        <v>1024</v>
      </c>
    </row>
    <row r="1679" spans="2:6" hidden="1" x14ac:dyDescent="0.3">
      <c r="B1679">
        <v>151886</v>
      </c>
      <c r="C1679" t="s">
        <v>5812</v>
      </c>
      <c r="D1679" t="s">
        <v>5813</v>
      </c>
      <c r="E1679" t="s">
        <v>5814</v>
      </c>
      <c r="F1679" t="s">
        <v>1024</v>
      </c>
    </row>
    <row r="1680" spans="2:6" hidden="1" x14ac:dyDescent="0.3">
      <c r="B1680">
        <v>151888</v>
      </c>
      <c r="C1680" t="s">
        <v>5815</v>
      </c>
      <c r="D1680" t="s">
        <v>5816</v>
      </c>
      <c r="E1680" t="s">
        <v>5817</v>
      </c>
      <c r="F1680" t="s">
        <v>1024</v>
      </c>
    </row>
    <row r="1681" spans="2:6" hidden="1" x14ac:dyDescent="0.3">
      <c r="B1681">
        <v>151924</v>
      </c>
      <c r="C1681" t="s">
        <v>5818</v>
      </c>
      <c r="D1681" t="s">
        <v>5819</v>
      </c>
      <c r="E1681" t="s">
        <v>5820</v>
      </c>
      <c r="F1681" t="s">
        <v>1024</v>
      </c>
    </row>
    <row r="1682" spans="2:6" hidden="1" x14ac:dyDescent="0.3">
      <c r="B1682">
        <v>151949</v>
      </c>
      <c r="C1682" t="s">
        <v>5821</v>
      </c>
      <c r="D1682" t="s">
        <v>5822</v>
      </c>
      <c r="E1682" t="s">
        <v>5823</v>
      </c>
      <c r="F1682" t="s">
        <v>1024</v>
      </c>
    </row>
    <row r="1683" spans="2:6" hidden="1" x14ac:dyDescent="0.3">
      <c r="B1683">
        <v>151997</v>
      </c>
      <c r="C1683" t="s">
        <v>5824</v>
      </c>
      <c r="D1683" t="s">
        <v>5825</v>
      </c>
      <c r="E1683" t="s">
        <v>5826</v>
      </c>
      <c r="F1683" t="s">
        <v>1024</v>
      </c>
    </row>
    <row r="1684" spans="2:6" hidden="1" x14ac:dyDescent="0.3">
      <c r="B1684">
        <v>151998</v>
      </c>
      <c r="C1684" t="s">
        <v>5827</v>
      </c>
      <c r="D1684" t="s">
        <v>5828</v>
      </c>
      <c r="E1684" t="s">
        <v>5829</v>
      </c>
      <c r="F1684" t="s">
        <v>1024</v>
      </c>
    </row>
    <row r="1685" spans="2:6" hidden="1" x14ac:dyDescent="0.3">
      <c r="B1685">
        <v>152015</v>
      </c>
      <c r="C1685" t="s">
        <v>5830</v>
      </c>
      <c r="D1685" t="s">
        <v>5831</v>
      </c>
      <c r="E1685" t="s">
        <v>5832</v>
      </c>
      <c r="F1685" t="s">
        <v>1024</v>
      </c>
    </row>
    <row r="1686" spans="2:6" hidden="1" x14ac:dyDescent="0.3">
      <c r="B1686">
        <v>152037</v>
      </c>
      <c r="C1686" t="s">
        <v>5833</v>
      </c>
      <c r="D1686" t="s">
        <v>5834</v>
      </c>
      <c r="E1686" t="s">
        <v>5835</v>
      </c>
      <c r="F1686" t="s">
        <v>1024</v>
      </c>
    </row>
    <row r="1687" spans="2:6" hidden="1" x14ac:dyDescent="0.3">
      <c r="B1687">
        <v>152053</v>
      </c>
      <c r="C1687" t="s">
        <v>5836</v>
      </c>
      <c r="D1687" t="s">
        <v>5837</v>
      </c>
      <c r="E1687" t="s">
        <v>5838</v>
      </c>
      <c r="F1687" t="s">
        <v>1024</v>
      </c>
    </row>
    <row r="1688" spans="2:6" hidden="1" x14ac:dyDescent="0.3">
      <c r="B1688">
        <v>152076</v>
      </c>
      <c r="C1688" t="s">
        <v>5839</v>
      </c>
      <c r="D1688" t="s">
        <v>5840</v>
      </c>
      <c r="E1688" t="s">
        <v>5841</v>
      </c>
      <c r="F1688" t="s">
        <v>1024</v>
      </c>
    </row>
    <row r="1689" spans="2:6" hidden="1" x14ac:dyDescent="0.3">
      <c r="B1689">
        <v>152128</v>
      </c>
      <c r="C1689" t="s">
        <v>318</v>
      </c>
      <c r="D1689" t="s">
        <v>319</v>
      </c>
      <c r="E1689" t="s">
        <v>820</v>
      </c>
      <c r="F1689" t="s">
        <v>1024</v>
      </c>
    </row>
    <row r="1690" spans="2:6" hidden="1" x14ac:dyDescent="0.3">
      <c r="B1690">
        <v>152170</v>
      </c>
      <c r="C1690" t="s">
        <v>5842</v>
      </c>
      <c r="D1690" t="s">
        <v>5843</v>
      </c>
      <c r="E1690" t="s">
        <v>5844</v>
      </c>
      <c r="F1690" t="s">
        <v>1024</v>
      </c>
    </row>
    <row r="1691" spans="2:6" hidden="1" x14ac:dyDescent="0.3">
      <c r="B1691">
        <v>152217</v>
      </c>
      <c r="C1691" t="s">
        <v>320</v>
      </c>
      <c r="D1691" t="s">
        <v>321</v>
      </c>
      <c r="E1691" t="s">
        <v>812</v>
      </c>
      <c r="F1691" t="s">
        <v>1024</v>
      </c>
    </row>
    <row r="1692" spans="2:6" hidden="1" x14ac:dyDescent="0.3">
      <c r="B1692">
        <v>152243</v>
      </c>
      <c r="C1692" t="s">
        <v>5845</v>
      </c>
      <c r="D1692" t="s">
        <v>5846</v>
      </c>
      <c r="E1692" t="s">
        <v>5847</v>
      </c>
      <c r="F1692" t="s">
        <v>1024</v>
      </c>
    </row>
    <row r="1693" spans="2:6" hidden="1" x14ac:dyDescent="0.3">
      <c r="B1693">
        <v>152277</v>
      </c>
      <c r="C1693" t="s">
        <v>5848</v>
      </c>
      <c r="D1693" t="s">
        <v>5849</v>
      </c>
      <c r="E1693" t="s">
        <v>5850</v>
      </c>
      <c r="F1693" t="s">
        <v>1024</v>
      </c>
    </row>
    <row r="1694" spans="2:6" hidden="1" x14ac:dyDescent="0.3">
      <c r="B1694">
        <v>152292</v>
      </c>
      <c r="C1694" t="s">
        <v>5851</v>
      </c>
      <c r="D1694" t="s">
        <v>5852</v>
      </c>
      <c r="E1694" t="s">
        <v>5853</v>
      </c>
      <c r="F1694" t="s">
        <v>1024</v>
      </c>
    </row>
    <row r="1695" spans="2:6" hidden="1" x14ac:dyDescent="0.3">
      <c r="B1695">
        <v>152297</v>
      </c>
      <c r="C1695" t="s">
        <v>5854</v>
      </c>
      <c r="D1695" t="s">
        <v>5855</v>
      </c>
      <c r="E1695" t="s">
        <v>5856</v>
      </c>
      <c r="F1695" t="s">
        <v>1024</v>
      </c>
    </row>
    <row r="1696" spans="2:6" hidden="1" x14ac:dyDescent="0.3">
      <c r="B1696">
        <v>152384</v>
      </c>
      <c r="C1696" t="s">
        <v>5857</v>
      </c>
      <c r="D1696" t="s">
        <v>5858</v>
      </c>
      <c r="E1696" t="s">
        <v>5859</v>
      </c>
      <c r="F1696" t="s">
        <v>1024</v>
      </c>
    </row>
    <row r="1697" spans="2:6" hidden="1" x14ac:dyDescent="0.3">
      <c r="B1697">
        <v>152385</v>
      </c>
      <c r="C1697" t="s">
        <v>5860</v>
      </c>
      <c r="D1697" t="s">
        <v>5861</v>
      </c>
      <c r="E1697" t="s">
        <v>5862</v>
      </c>
      <c r="F1697" t="s">
        <v>1024</v>
      </c>
    </row>
    <row r="1698" spans="2:6" hidden="1" x14ac:dyDescent="0.3">
      <c r="B1698">
        <v>152434</v>
      </c>
      <c r="C1698" t="s">
        <v>5863</v>
      </c>
      <c r="D1698" t="s">
        <v>5864</v>
      </c>
      <c r="E1698" t="s">
        <v>5865</v>
      </c>
      <c r="F1698" t="s">
        <v>1024</v>
      </c>
    </row>
    <row r="1699" spans="2:6" hidden="1" x14ac:dyDescent="0.3">
      <c r="B1699">
        <v>152458</v>
      </c>
      <c r="C1699" t="s">
        <v>5866</v>
      </c>
      <c r="D1699" t="s">
        <v>5867</v>
      </c>
      <c r="E1699" t="s">
        <v>5868</v>
      </c>
      <c r="F1699" t="s">
        <v>1024</v>
      </c>
    </row>
    <row r="1700" spans="2:6" hidden="1" x14ac:dyDescent="0.3">
      <c r="B1700">
        <v>152494</v>
      </c>
      <c r="C1700" t="s">
        <v>5869</v>
      </c>
      <c r="D1700" t="s">
        <v>5870</v>
      </c>
      <c r="E1700" t="s">
        <v>5871</v>
      </c>
      <c r="F1700" t="s">
        <v>1024</v>
      </c>
    </row>
    <row r="1701" spans="2:6" hidden="1" x14ac:dyDescent="0.3">
      <c r="B1701">
        <v>152507</v>
      </c>
      <c r="C1701" t="s">
        <v>5872</v>
      </c>
      <c r="D1701" t="s">
        <v>5873</v>
      </c>
      <c r="E1701" t="s">
        <v>5874</v>
      </c>
      <c r="F1701" t="s">
        <v>1024</v>
      </c>
    </row>
    <row r="1702" spans="2:6" hidden="1" x14ac:dyDescent="0.3">
      <c r="B1702">
        <v>152536</v>
      </c>
      <c r="C1702" t="s">
        <v>5875</v>
      </c>
      <c r="D1702" t="s">
        <v>5876</v>
      </c>
      <c r="E1702" t="s">
        <v>5877</v>
      </c>
      <c r="F1702" t="s">
        <v>1024</v>
      </c>
    </row>
    <row r="1703" spans="2:6" hidden="1" x14ac:dyDescent="0.3">
      <c r="B1703">
        <v>152548</v>
      </c>
      <c r="C1703" t="s">
        <v>5878</v>
      </c>
      <c r="D1703" t="s">
        <v>5879</v>
      </c>
      <c r="E1703" t="s">
        <v>5880</v>
      </c>
      <c r="F1703" t="s">
        <v>1024</v>
      </c>
    </row>
    <row r="1704" spans="2:6" hidden="1" x14ac:dyDescent="0.3">
      <c r="B1704">
        <v>152549</v>
      </c>
      <c r="C1704" t="s">
        <v>5881</v>
      </c>
      <c r="D1704" t="s">
        <v>24037</v>
      </c>
      <c r="E1704" t="s">
        <v>5882</v>
      </c>
      <c r="F1704" t="s">
        <v>1024</v>
      </c>
    </row>
    <row r="1705" spans="2:6" hidden="1" x14ac:dyDescent="0.3">
      <c r="B1705">
        <v>152588</v>
      </c>
      <c r="C1705" t="s">
        <v>5883</v>
      </c>
      <c r="D1705" t="s">
        <v>5884</v>
      </c>
      <c r="E1705" t="s">
        <v>5885</v>
      </c>
      <c r="F1705" t="s">
        <v>1024</v>
      </c>
    </row>
    <row r="1706" spans="2:6" hidden="1" x14ac:dyDescent="0.3">
      <c r="B1706">
        <v>152591</v>
      </c>
      <c r="C1706" t="s">
        <v>5886</v>
      </c>
      <c r="D1706" t="s">
        <v>5887</v>
      </c>
      <c r="E1706" t="s">
        <v>5888</v>
      </c>
      <c r="F1706" t="s">
        <v>1024</v>
      </c>
    </row>
    <row r="1707" spans="2:6" hidden="1" x14ac:dyDescent="0.3">
      <c r="B1707">
        <v>152595</v>
      </c>
      <c r="C1707" t="s">
        <v>5889</v>
      </c>
      <c r="D1707" t="s">
        <v>5890</v>
      </c>
      <c r="E1707" t="s">
        <v>5891</v>
      </c>
      <c r="F1707" t="s">
        <v>1024</v>
      </c>
    </row>
    <row r="1708" spans="2:6" hidden="1" x14ac:dyDescent="0.3">
      <c r="B1708">
        <v>152667</v>
      </c>
      <c r="C1708" t="s">
        <v>5892</v>
      </c>
      <c r="D1708" t="s">
        <v>5893</v>
      </c>
      <c r="E1708" t="s">
        <v>5894</v>
      </c>
      <c r="F1708" t="s">
        <v>1024</v>
      </c>
    </row>
    <row r="1709" spans="2:6" hidden="1" x14ac:dyDescent="0.3">
      <c r="B1709">
        <v>152680</v>
      </c>
      <c r="C1709" t="s">
        <v>5895</v>
      </c>
      <c r="D1709" t="s">
        <v>5896</v>
      </c>
      <c r="E1709" t="s">
        <v>5897</v>
      </c>
      <c r="F1709" t="s">
        <v>1024</v>
      </c>
    </row>
    <row r="1710" spans="2:6" hidden="1" x14ac:dyDescent="0.3">
      <c r="B1710">
        <v>152682</v>
      </c>
      <c r="C1710" t="s">
        <v>5898</v>
      </c>
      <c r="D1710" t="s">
        <v>5899</v>
      </c>
      <c r="E1710" t="s">
        <v>4740</v>
      </c>
      <c r="F1710" t="s">
        <v>1024</v>
      </c>
    </row>
    <row r="1711" spans="2:6" hidden="1" x14ac:dyDescent="0.3">
      <c r="B1711">
        <v>152707</v>
      </c>
      <c r="C1711" t="s">
        <v>5900</v>
      </c>
      <c r="D1711" t="s">
        <v>5901</v>
      </c>
      <c r="E1711" t="s">
        <v>5902</v>
      </c>
      <c r="F1711" t="s">
        <v>1024</v>
      </c>
    </row>
    <row r="1712" spans="2:6" hidden="1" x14ac:dyDescent="0.3">
      <c r="B1712">
        <v>152726</v>
      </c>
      <c r="C1712" t="s">
        <v>5903</v>
      </c>
      <c r="D1712" t="s">
        <v>5904</v>
      </c>
      <c r="E1712" t="s">
        <v>5905</v>
      </c>
      <c r="F1712" t="s">
        <v>1024</v>
      </c>
    </row>
    <row r="1713" spans="2:6" hidden="1" x14ac:dyDescent="0.3">
      <c r="B1713">
        <v>152775</v>
      </c>
      <c r="C1713" t="s">
        <v>5906</v>
      </c>
      <c r="D1713" t="s">
        <v>5907</v>
      </c>
      <c r="E1713" t="s">
        <v>5908</v>
      </c>
      <c r="F1713" t="s">
        <v>1024</v>
      </c>
    </row>
    <row r="1714" spans="2:6" hidden="1" x14ac:dyDescent="0.3">
      <c r="B1714">
        <v>152798</v>
      </c>
      <c r="C1714" t="s">
        <v>5909</v>
      </c>
      <c r="D1714" t="s">
        <v>5910</v>
      </c>
      <c r="E1714" t="s">
        <v>5911</v>
      </c>
      <c r="F1714" t="s">
        <v>1024</v>
      </c>
    </row>
    <row r="1715" spans="2:6" hidden="1" x14ac:dyDescent="0.3">
      <c r="B1715">
        <v>152799</v>
      </c>
      <c r="C1715" t="s">
        <v>5912</v>
      </c>
      <c r="D1715" t="s">
        <v>5913</v>
      </c>
      <c r="E1715" t="s">
        <v>1664</v>
      </c>
      <c r="F1715" t="s">
        <v>1024</v>
      </c>
    </row>
    <row r="1716" spans="2:6" hidden="1" x14ac:dyDescent="0.3">
      <c r="B1716">
        <v>152800</v>
      </c>
      <c r="C1716" t="s">
        <v>5446</v>
      </c>
      <c r="D1716" t="s">
        <v>5447</v>
      </c>
      <c r="E1716" t="s">
        <v>2567</v>
      </c>
      <c r="F1716" t="s">
        <v>1024</v>
      </c>
    </row>
    <row r="1717" spans="2:6" hidden="1" x14ac:dyDescent="0.3">
      <c r="B1717">
        <v>152802</v>
      </c>
      <c r="C1717" t="s">
        <v>5914</v>
      </c>
      <c r="D1717" t="s">
        <v>5915</v>
      </c>
      <c r="E1717" t="s">
        <v>5916</v>
      </c>
      <c r="F1717" t="s">
        <v>1024</v>
      </c>
    </row>
    <row r="1718" spans="2:6" hidden="1" x14ac:dyDescent="0.3">
      <c r="B1718">
        <v>152809</v>
      </c>
      <c r="C1718" t="s">
        <v>5917</v>
      </c>
      <c r="D1718" t="s">
        <v>5918</v>
      </c>
      <c r="E1718" t="s">
        <v>5919</v>
      </c>
      <c r="F1718" t="s">
        <v>1024</v>
      </c>
    </row>
    <row r="1719" spans="2:6" hidden="1" x14ac:dyDescent="0.3">
      <c r="B1719">
        <v>152811</v>
      </c>
      <c r="C1719" t="s">
        <v>5920</v>
      </c>
      <c r="D1719" t="s">
        <v>5921</v>
      </c>
      <c r="E1719" t="s">
        <v>5922</v>
      </c>
      <c r="F1719" t="s">
        <v>1024</v>
      </c>
    </row>
    <row r="1720" spans="2:6" hidden="1" x14ac:dyDescent="0.3">
      <c r="B1720">
        <v>152831</v>
      </c>
      <c r="C1720" t="s">
        <v>5923</v>
      </c>
      <c r="D1720" t="s">
        <v>5924</v>
      </c>
      <c r="E1720" t="s">
        <v>5925</v>
      </c>
      <c r="F1720" t="s">
        <v>1024</v>
      </c>
    </row>
    <row r="1721" spans="2:6" hidden="1" x14ac:dyDescent="0.3">
      <c r="B1721">
        <v>152852</v>
      </c>
      <c r="C1721" t="s">
        <v>5926</v>
      </c>
      <c r="D1721" t="s">
        <v>5927</v>
      </c>
      <c r="E1721" t="s">
        <v>5928</v>
      </c>
      <c r="F1721" t="s">
        <v>1024</v>
      </c>
    </row>
    <row r="1722" spans="2:6" hidden="1" x14ac:dyDescent="0.3">
      <c r="B1722">
        <v>152853</v>
      </c>
      <c r="C1722" t="s">
        <v>5929</v>
      </c>
      <c r="D1722" t="s">
        <v>5930</v>
      </c>
      <c r="E1722" t="s">
        <v>5931</v>
      </c>
      <c r="F1722" t="s">
        <v>1024</v>
      </c>
    </row>
    <row r="1723" spans="2:6" hidden="1" x14ac:dyDescent="0.3">
      <c r="B1723">
        <v>152883</v>
      </c>
      <c r="C1723" t="s">
        <v>5932</v>
      </c>
      <c r="D1723" t="s">
        <v>5933</v>
      </c>
      <c r="E1723" t="s">
        <v>5934</v>
      </c>
      <c r="F1723" t="s">
        <v>1024</v>
      </c>
    </row>
    <row r="1724" spans="2:6" hidden="1" x14ac:dyDescent="0.3">
      <c r="B1724">
        <v>152927</v>
      </c>
      <c r="C1724" t="s">
        <v>5935</v>
      </c>
      <c r="D1724" t="s">
        <v>5936</v>
      </c>
      <c r="E1724" t="s">
        <v>5937</v>
      </c>
      <c r="F1724" t="s">
        <v>1024</v>
      </c>
    </row>
    <row r="1725" spans="2:6" hidden="1" x14ac:dyDescent="0.3">
      <c r="B1725">
        <v>152950</v>
      </c>
      <c r="C1725" t="s">
        <v>5938</v>
      </c>
      <c r="D1725" t="s">
        <v>5939</v>
      </c>
      <c r="E1725" t="s">
        <v>3682</v>
      </c>
      <c r="F1725" t="s">
        <v>1024</v>
      </c>
    </row>
    <row r="1726" spans="2:6" hidden="1" x14ac:dyDescent="0.3">
      <c r="B1726">
        <v>152952</v>
      </c>
      <c r="C1726" t="s">
        <v>5940</v>
      </c>
      <c r="D1726" t="s">
        <v>5941</v>
      </c>
      <c r="E1726" t="s">
        <v>5942</v>
      </c>
      <c r="F1726" t="s">
        <v>1024</v>
      </c>
    </row>
    <row r="1727" spans="2:6" hidden="1" x14ac:dyDescent="0.3">
      <c r="B1727">
        <v>152953</v>
      </c>
      <c r="C1727" t="s">
        <v>5943</v>
      </c>
      <c r="D1727" t="s">
        <v>5944</v>
      </c>
      <c r="E1727" t="s">
        <v>5945</v>
      </c>
      <c r="F1727" t="s">
        <v>1024</v>
      </c>
    </row>
    <row r="1728" spans="2:6" hidden="1" x14ac:dyDescent="0.3">
      <c r="B1728">
        <v>152956</v>
      </c>
      <c r="C1728" t="s">
        <v>5946</v>
      </c>
      <c r="D1728" t="s">
        <v>5947</v>
      </c>
      <c r="E1728" t="s">
        <v>5948</v>
      </c>
      <c r="F1728" t="s">
        <v>1024</v>
      </c>
    </row>
    <row r="1729" spans="2:6" hidden="1" x14ac:dyDescent="0.3">
      <c r="B1729">
        <v>152992</v>
      </c>
      <c r="C1729" t="s">
        <v>5949</v>
      </c>
      <c r="D1729" t="s">
        <v>5950</v>
      </c>
      <c r="E1729" t="s">
        <v>5951</v>
      </c>
      <c r="F1729" t="s">
        <v>1024</v>
      </c>
    </row>
    <row r="1730" spans="2:6" hidden="1" x14ac:dyDescent="0.3">
      <c r="B1730">
        <v>153036</v>
      </c>
      <c r="C1730" t="s">
        <v>5952</v>
      </c>
      <c r="D1730" t="s">
        <v>5953</v>
      </c>
      <c r="E1730" t="s">
        <v>5954</v>
      </c>
      <c r="F1730" t="s">
        <v>1024</v>
      </c>
    </row>
    <row r="1731" spans="2:6" hidden="1" x14ac:dyDescent="0.3">
      <c r="B1731">
        <v>153047</v>
      </c>
      <c r="C1731" t="s">
        <v>5955</v>
      </c>
      <c r="D1731" t="s">
        <v>5956</v>
      </c>
      <c r="E1731" t="s">
        <v>5957</v>
      </c>
      <c r="F1731" t="s">
        <v>1024</v>
      </c>
    </row>
    <row r="1732" spans="2:6" hidden="1" x14ac:dyDescent="0.3">
      <c r="B1732">
        <v>153137</v>
      </c>
      <c r="C1732" t="s">
        <v>5958</v>
      </c>
      <c r="D1732" t="s">
        <v>5959</v>
      </c>
      <c r="E1732" t="s">
        <v>1027</v>
      </c>
      <c r="F1732" t="s">
        <v>1024</v>
      </c>
    </row>
    <row r="1733" spans="2:6" hidden="1" x14ac:dyDescent="0.3">
      <c r="B1733">
        <v>153164</v>
      </c>
      <c r="C1733" t="s">
        <v>5960</v>
      </c>
      <c r="D1733" t="s">
        <v>5961</v>
      </c>
      <c r="E1733" t="s">
        <v>5962</v>
      </c>
      <c r="F1733" t="s">
        <v>1024</v>
      </c>
    </row>
    <row r="1734" spans="2:6" hidden="1" x14ac:dyDescent="0.3">
      <c r="B1734">
        <v>153224</v>
      </c>
      <c r="C1734" t="s">
        <v>3597</v>
      </c>
      <c r="D1734" t="s">
        <v>3598</v>
      </c>
      <c r="E1734" t="s">
        <v>5963</v>
      </c>
      <c r="F1734" t="s">
        <v>1024</v>
      </c>
    </row>
    <row r="1735" spans="2:6" hidden="1" x14ac:dyDescent="0.3">
      <c r="B1735">
        <v>153270</v>
      </c>
      <c r="C1735" t="s">
        <v>5964</v>
      </c>
      <c r="D1735" t="s">
        <v>5965</v>
      </c>
      <c r="E1735" t="s">
        <v>5966</v>
      </c>
      <c r="F1735" t="s">
        <v>1024</v>
      </c>
    </row>
    <row r="1736" spans="2:6" hidden="1" x14ac:dyDescent="0.3">
      <c r="B1736">
        <v>153278</v>
      </c>
      <c r="C1736" t="s">
        <v>5967</v>
      </c>
      <c r="D1736" t="s">
        <v>5968</v>
      </c>
      <c r="E1736" t="s">
        <v>4295</v>
      </c>
      <c r="F1736" t="s">
        <v>1024</v>
      </c>
    </row>
    <row r="1737" spans="2:6" hidden="1" x14ac:dyDescent="0.3">
      <c r="B1737">
        <v>153294</v>
      </c>
      <c r="C1737" t="s">
        <v>5969</v>
      </c>
      <c r="D1737" t="s">
        <v>5970</v>
      </c>
      <c r="E1737" t="s">
        <v>5971</v>
      </c>
      <c r="F1737" t="s">
        <v>1024</v>
      </c>
    </row>
    <row r="1738" spans="2:6" hidden="1" x14ac:dyDescent="0.3">
      <c r="B1738">
        <v>153352</v>
      </c>
      <c r="C1738" t="s">
        <v>5972</v>
      </c>
      <c r="D1738" t="s">
        <v>5973</v>
      </c>
      <c r="E1738" t="s">
        <v>5974</v>
      </c>
      <c r="F1738" t="s">
        <v>1024</v>
      </c>
    </row>
    <row r="1739" spans="2:6" hidden="1" x14ac:dyDescent="0.3">
      <c r="B1739">
        <v>153369</v>
      </c>
      <c r="C1739" t="s">
        <v>5975</v>
      </c>
      <c r="D1739" t="s">
        <v>5976</v>
      </c>
      <c r="E1739" t="s">
        <v>5977</v>
      </c>
      <c r="F1739" t="s">
        <v>1024</v>
      </c>
    </row>
    <row r="1740" spans="2:6" hidden="1" x14ac:dyDescent="0.3">
      <c r="B1740">
        <v>153431</v>
      </c>
      <c r="C1740" t="s">
        <v>5978</v>
      </c>
      <c r="D1740" t="s">
        <v>5979</v>
      </c>
      <c r="E1740" t="s">
        <v>2433</v>
      </c>
      <c r="F1740" t="s">
        <v>1024</v>
      </c>
    </row>
    <row r="1741" spans="2:6" hidden="1" x14ac:dyDescent="0.3">
      <c r="B1741">
        <v>153439</v>
      </c>
      <c r="C1741" t="s">
        <v>5980</v>
      </c>
      <c r="D1741" t="s">
        <v>5981</v>
      </c>
      <c r="E1741" t="s">
        <v>5982</v>
      </c>
      <c r="F1741" t="s">
        <v>1024</v>
      </c>
    </row>
    <row r="1742" spans="2:6" hidden="1" x14ac:dyDescent="0.3">
      <c r="B1742">
        <v>153464</v>
      </c>
      <c r="C1742" t="s">
        <v>5983</v>
      </c>
      <c r="D1742" t="s">
        <v>5984</v>
      </c>
      <c r="E1742" t="s">
        <v>5985</v>
      </c>
      <c r="F1742" t="s">
        <v>1024</v>
      </c>
    </row>
    <row r="1743" spans="2:6" hidden="1" x14ac:dyDescent="0.3">
      <c r="B1743">
        <v>153492</v>
      </c>
      <c r="C1743" t="s">
        <v>5986</v>
      </c>
      <c r="D1743" t="s">
        <v>5987</v>
      </c>
      <c r="E1743" t="s">
        <v>5988</v>
      </c>
      <c r="F1743" t="s">
        <v>1024</v>
      </c>
    </row>
    <row r="1744" spans="2:6" hidden="1" x14ac:dyDescent="0.3">
      <c r="B1744">
        <v>153500</v>
      </c>
      <c r="C1744" t="s">
        <v>5989</v>
      </c>
      <c r="D1744" t="s">
        <v>5990</v>
      </c>
      <c r="E1744" t="s">
        <v>5991</v>
      </c>
      <c r="F1744" t="s">
        <v>1024</v>
      </c>
    </row>
    <row r="1745" spans="2:6" hidden="1" x14ac:dyDescent="0.3">
      <c r="B1745">
        <v>153519</v>
      </c>
      <c r="C1745" t="s">
        <v>5992</v>
      </c>
      <c r="D1745" t="s">
        <v>5993</v>
      </c>
      <c r="E1745" t="s">
        <v>24119</v>
      </c>
      <c r="F1745" t="s">
        <v>1024</v>
      </c>
    </row>
    <row r="1746" spans="2:6" hidden="1" x14ac:dyDescent="0.3">
      <c r="B1746">
        <v>153536</v>
      </c>
      <c r="C1746" t="s">
        <v>5994</v>
      </c>
      <c r="D1746" t="s">
        <v>5995</v>
      </c>
      <c r="E1746" t="s">
        <v>5996</v>
      </c>
      <c r="F1746" t="s">
        <v>1024</v>
      </c>
    </row>
    <row r="1747" spans="2:6" hidden="1" x14ac:dyDescent="0.3">
      <c r="B1747">
        <v>153547</v>
      </c>
      <c r="C1747" t="s">
        <v>5997</v>
      </c>
      <c r="D1747" t="s">
        <v>5998</v>
      </c>
      <c r="E1747" t="s">
        <v>5999</v>
      </c>
      <c r="F1747" t="s">
        <v>1024</v>
      </c>
    </row>
    <row r="1748" spans="2:6" hidden="1" x14ac:dyDescent="0.3">
      <c r="B1748">
        <v>153558</v>
      </c>
      <c r="C1748" t="s">
        <v>6000</v>
      </c>
      <c r="D1748" t="s">
        <v>6001</v>
      </c>
      <c r="E1748" t="s">
        <v>6002</v>
      </c>
      <c r="F1748" t="s">
        <v>1024</v>
      </c>
    </row>
    <row r="1749" spans="2:6" hidden="1" x14ac:dyDescent="0.3">
      <c r="B1749">
        <v>153570</v>
      </c>
      <c r="C1749" t="s">
        <v>6003</v>
      </c>
      <c r="D1749" t="s">
        <v>6004</v>
      </c>
      <c r="E1749" t="s">
        <v>6005</v>
      </c>
      <c r="F1749" t="s">
        <v>1024</v>
      </c>
    </row>
    <row r="1750" spans="2:6" hidden="1" x14ac:dyDescent="0.3">
      <c r="B1750">
        <v>153571</v>
      </c>
      <c r="C1750" t="s">
        <v>6006</v>
      </c>
      <c r="D1750" t="s">
        <v>6007</v>
      </c>
      <c r="E1750" t="s">
        <v>6008</v>
      </c>
      <c r="F1750" t="s">
        <v>1024</v>
      </c>
    </row>
    <row r="1751" spans="2:6" hidden="1" x14ac:dyDescent="0.3">
      <c r="B1751">
        <v>153573</v>
      </c>
      <c r="C1751" t="s">
        <v>6009</v>
      </c>
      <c r="D1751" t="s">
        <v>6010</v>
      </c>
      <c r="E1751" t="s">
        <v>6011</v>
      </c>
      <c r="F1751" t="s">
        <v>1024</v>
      </c>
    </row>
    <row r="1752" spans="2:6" hidden="1" x14ac:dyDescent="0.3">
      <c r="B1752">
        <v>153604</v>
      </c>
      <c r="C1752" t="s">
        <v>6012</v>
      </c>
      <c r="D1752" t="s">
        <v>6013</v>
      </c>
      <c r="E1752" t="s">
        <v>6014</v>
      </c>
      <c r="F1752" t="s">
        <v>1024</v>
      </c>
    </row>
    <row r="1753" spans="2:6" hidden="1" x14ac:dyDescent="0.3">
      <c r="B1753">
        <v>153627</v>
      </c>
      <c r="C1753" t="s">
        <v>322</v>
      </c>
      <c r="D1753" t="s">
        <v>323</v>
      </c>
      <c r="E1753" t="s">
        <v>811</v>
      </c>
      <c r="F1753" t="s">
        <v>1024</v>
      </c>
    </row>
    <row r="1754" spans="2:6" hidden="1" x14ac:dyDescent="0.3">
      <c r="B1754">
        <v>153637</v>
      </c>
      <c r="C1754" t="s">
        <v>6015</v>
      </c>
      <c r="D1754" t="s">
        <v>6016</v>
      </c>
      <c r="E1754" t="s">
        <v>6017</v>
      </c>
      <c r="F1754" t="s">
        <v>1024</v>
      </c>
    </row>
    <row r="1755" spans="2:6" hidden="1" x14ac:dyDescent="0.3">
      <c r="B1755">
        <v>153654</v>
      </c>
      <c r="C1755" t="s">
        <v>6018</v>
      </c>
      <c r="D1755" t="s">
        <v>6019</v>
      </c>
      <c r="E1755" t="s">
        <v>6020</v>
      </c>
      <c r="F1755" t="s">
        <v>1024</v>
      </c>
    </row>
    <row r="1756" spans="2:6" hidden="1" x14ac:dyDescent="0.3">
      <c r="B1756">
        <v>153711</v>
      </c>
      <c r="C1756" t="s">
        <v>6021</v>
      </c>
      <c r="D1756" t="s">
        <v>6022</v>
      </c>
      <c r="E1756" t="s">
        <v>5205</v>
      </c>
      <c r="F1756" t="s">
        <v>1024</v>
      </c>
    </row>
    <row r="1757" spans="2:6" hidden="1" x14ac:dyDescent="0.3">
      <c r="B1757">
        <v>153712</v>
      </c>
      <c r="C1757" t="s">
        <v>6023</v>
      </c>
      <c r="D1757" t="s">
        <v>6024</v>
      </c>
      <c r="E1757" t="s">
        <v>6025</v>
      </c>
      <c r="F1757" t="s">
        <v>1024</v>
      </c>
    </row>
    <row r="1758" spans="2:6" hidden="1" x14ac:dyDescent="0.3">
      <c r="B1758">
        <v>153713</v>
      </c>
      <c r="C1758" t="s">
        <v>6026</v>
      </c>
      <c r="D1758" t="s">
        <v>6027</v>
      </c>
      <c r="E1758" t="s">
        <v>3093</v>
      </c>
      <c r="F1758" t="s">
        <v>1024</v>
      </c>
    </row>
    <row r="1759" spans="2:6" hidden="1" x14ac:dyDescent="0.3">
      <c r="B1759">
        <v>153714</v>
      </c>
      <c r="C1759" t="s">
        <v>6028</v>
      </c>
      <c r="D1759" t="s">
        <v>6029</v>
      </c>
      <c r="E1759" t="s">
        <v>4095</v>
      </c>
      <c r="F1759" t="s">
        <v>1024</v>
      </c>
    </row>
    <row r="1760" spans="2:6" hidden="1" x14ac:dyDescent="0.3">
      <c r="B1760">
        <v>153716</v>
      </c>
      <c r="C1760" t="s">
        <v>6030</v>
      </c>
      <c r="D1760" t="s">
        <v>6031</v>
      </c>
      <c r="E1760" t="s">
        <v>6032</v>
      </c>
      <c r="F1760" t="s">
        <v>1024</v>
      </c>
    </row>
    <row r="1761" spans="2:6" hidden="1" x14ac:dyDescent="0.3">
      <c r="B1761">
        <v>153717</v>
      </c>
      <c r="C1761" t="s">
        <v>6033</v>
      </c>
      <c r="D1761" t="s">
        <v>6034</v>
      </c>
      <c r="E1761" t="s">
        <v>6035</v>
      </c>
      <c r="F1761" t="s">
        <v>1024</v>
      </c>
    </row>
    <row r="1762" spans="2:6" hidden="1" x14ac:dyDescent="0.3">
      <c r="B1762">
        <v>153722</v>
      </c>
      <c r="C1762" t="s">
        <v>6036</v>
      </c>
      <c r="D1762" t="s">
        <v>6037</v>
      </c>
      <c r="E1762" t="s">
        <v>6038</v>
      </c>
      <c r="F1762" t="s">
        <v>1024</v>
      </c>
    </row>
    <row r="1763" spans="2:6" hidden="1" x14ac:dyDescent="0.3">
      <c r="B1763">
        <v>153724</v>
      </c>
      <c r="C1763" t="s">
        <v>6039</v>
      </c>
      <c r="D1763" t="s">
        <v>6040</v>
      </c>
      <c r="E1763" t="s">
        <v>6041</v>
      </c>
      <c r="F1763" t="s">
        <v>1024</v>
      </c>
    </row>
    <row r="1764" spans="2:6" hidden="1" x14ac:dyDescent="0.3">
      <c r="B1764">
        <v>153728</v>
      </c>
      <c r="C1764" t="s">
        <v>6042</v>
      </c>
      <c r="D1764" t="s">
        <v>6043</v>
      </c>
      <c r="E1764" t="s">
        <v>6044</v>
      </c>
      <c r="F1764" t="s">
        <v>1024</v>
      </c>
    </row>
    <row r="1765" spans="2:6" hidden="1" x14ac:dyDescent="0.3">
      <c r="B1765">
        <v>153736</v>
      </c>
      <c r="C1765" t="s">
        <v>6045</v>
      </c>
      <c r="D1765" t="s">
        <v>6046</v>
      </c>
      <c r="E1765" t="s">
        <v>6047</v>
      </c>
      <c r="F1765" t="s">
        <v>1024</v>
      </c>
    </row>
    <row r="1766" spans="2:6" hidden="1" x14ac:dyDescent="0.3">
      <c r="B1766">
        <v>153737</v>
      </c>
      <c r="C1766" t="s">
        <v>6048</v>
      </c>
      <c r="D1766" t="s">
        <v>6049</v>
      </c>
      <c r="E1766" t="s">
        <v>6050</v>
      </c>
      <c r="F1766" t="s">
        <v>1024</v>
      </c>
    </row>
    <row r="1767" spans="2:6" hidden="1" x14ac:dyDescent="0.3">
      <c r="B1767">
        <v>153740</v>
      </c>
      <c r="C1767" t="s">
        <v>6051</v>
      </c>
      <c r="D1767" t="s">
        <v>6052</v>
      </c>
      <c r="E1767" t="s">
        <v>6053</v>
      </c>
      <c r="F1767" t="s">
        <v>1024</v>
      </c>
    </row>
    <row r="1768" spans="2:6" hidden="1" x14ac:dyDescent="0.3">
      <c r="B1768">
        <v>153769</v>
      </c>
      <c r="C1768" t="s">
        <v>6054</v>
      </c>
      <c r="D1768" t="s">
        <v>6055</v>
      </c>
      <c r="E1768" t="s">
        <v>6056</v>
      </c>
      <c r="F1768" t="s">
        <v>1024</v>
      </c>
    </row>
    <row r="1769" spans="2:6" hidden="1" x14ac:dyDescent="0.3">
      <c r="B1769">
        <v>153810</v>
      </c>
      <c r="C1769" t="s">
        <v>6057</v>
      </c>
      <c r="D1769" t="s">
        <v>6058</v>
      </c>
      <c r="E1769" t="s">
        <v>2337</v>
      </c>
      <c r="F1769" t="s">
        <v>1024</v>
      </c>
    </row>
    <row r="1770" spans="2:6" hidden="1" x14ac:dyDescent="0.3">
      <c r="B1770">
        <v>153811</v>
      </c>
      <c r="C1770" t="s">
        <v>6059</v>
      </c>
      <c r="D1770" t="s">
        <v>6060</v>
      </c>
      <c r="E1770" t="s">
        <v>6061</v>
      </c>
      <c r="F1770" t="s">
        <v>1024</v>
      </c>
    </row>
    <row r="1771" spans="2:6" hidden="1" x14ac:dyDescent="0.3">
      <c r="B1771">
        <v>153827</v>
      </c>
      <c r="C1771" t="s">
        <v>6062</v>
      </c>
      <c r="D1771" t="s">
        <v>6063</v>
      </c>
      <c r="E1771" t="s">
        <v>6064</v>
      </c>
      <c r="F1771" t="s">
        <v>1024</v>
      </c>
    </row>
    <row r="1772" spans="2:6" hidden="1" x14ac:dyDescent="0.3">
      <c r="B1772">
        <v>153855</v>
      </c>
      <c r="C1772" t="s">
        <v>6065</v>
      </c>
      <c r="D1772" t="s">
        <v>6066</v>
      </c>
      <c r="E1772" t="s">
        <v>6067</v>
      </c>
      <c r="F1772" t="s">
        <v>1024</v>
      </c>
    </row>
    <row r="1773" spans="2:6" hidden="1" x14ac:dyDescent="0.3">
      <c r="B1773">
        <v>153857</v>
      </c>
      <c r="C1773" t="s">
        <v>6068</v>
      </c>
      <c r="D1773" t="s">
        <v>6069</v>
      </c>
      <c r="E1773" t="s">
        <v>6070</v>
      </c>
      <c r="F1773" t="s">
        <v>1024</v>
      </c>
    </row>
    <row r="1774" spans="2:6" hidden="1" x14ac:dyDescent="0.3">
      <c r="B1774">
        <v>153909</v>
      </c>
      <c r="C1774" t="s">
        <v>6071</v>
      </c>
      <c r="D1774" t="s">
        <v>6072</v>
      </c>
      <c r="E1774" t="s">
        <v>6073</v>
      </c>
      <c r="F1774" t="s">
        <v>1024</v>
      </c>
    </row>
    <row r="1775" spans="2:6" hidden="1" x14ac:dyDescent="0.3">
      <c r="B1775">
        <v>153959</v>
      </c>
      <c r="C1775" t="s">
        <v>6074</v>
      </c>
      <c r="D1775" t="s">
        <v>6075</v>
      </c>
      <c r="E1775" t="s">
        <v>5391</v>
      </c>
      <c r="F1775" t="s">
        <v>1024</v>
      </c>
    </row>
    <row r="1776" spans="2:6" hidden="1" x14ac:dyDescent="0.3">
      <c r="B1776">
        <v>153966</v>
      </c>
      <c r="C1776" t="s">
        <v>6076</v>
      </c>
      <c r="D1776" t="s">
        <v>6077</v>
      </c>
      <c r="E1776" t="s">
        <v>6078</v>
      </c>
      <c r="F1776" t="s">
        <v>1024</v>
      </c>
    </row>
    <row r="1777" spans="2:6" hidden="1" x14ac:dyDescent="0.3">
      <c r="B1777">
        <v>153981</v>
      </c>
      <c r="C1777" t="s">
        <v>6079</v>
      </c>
      <c r="D1777" t="s">
        <v>6080</v>
      </c>
      <c r="E1777" t="s">
        <v>6081</v>
      </c>
      <c r="F1777" t="s">
        <v>1024</v>
      </c>
    </row>
    <row r="1778" spans="2:6" hidden="1" x14ac:dyDescent="0.3">
      <c r="B1778">
        <v>154035</v>
      </c>
      <c r="C1778" t="s">
        <v>6082</v>
      </c>
      <c r="D1778" t="s">
        <v>6083</v>
      </c>
      <c r="E1778" t="s">
        <v>3075</v>
      </c>
      <c r="F1778" t="s">
        <v>1024</v>
      </c>
    </row>
    <row r="1779" spans="2:6" hidden="1" x14ac:dyDescent="0.3">
      <c r="B1779">
        <v>154069</v>
      </c>
      <c r="C1779" t="s">
        <v>6084</v>
      </c>
      <c r="D1779" t="s">
        <v>6085</v>
      </c>
      <c r="E1779" t="s">
        <v>6086</v>
      </c>
      <c r="F1779" t="s">
        <v>1024</v>
      </c>
    </row>
    <row r="1780" spans="2:6" hidden="1" x14ac:dyDescent="0.3">
      <c r="B1780">
        <v>154074</v>
      </c>
      <c r="C1780" t="s">
        <v>6087</v>
      </c>
      <c r="D1780" t="s">
        <v>6088</v>
      </c>
      <c r="E1780" t="s">
        <v>6089</v>
      </c>
      <c r="F1780" t="s">
        <v>1024</v>
      </c>
    </row>
    <row r="1781" spans="2:6" hidden="1" x14ac:dyDescent="0.3">
      <c r="B1781">
        <v>154084</v>
      </c>
      <c r="C1781" t="s">
        <v>6090</v>
      </c>
      <c r="D1781" t="s">
        <v>6091</v>
      </c>
      <c r="E1781" t="s">
        <v>6092</v>
      </c>
      <c r="F1781" t="s">
        <v>1024</v>
      </c>
    </row>
    <row r="1782" spans="2:6" hidden="1" x14ac:dyDescent="0.3">
      <c r="B1782">
        <v>154110</v>
      </c>
      <c r="C1782" t="s">
        <v>6093</v>
      </c>
      <c r="D1782" t="s">
        <v>6094</v>
      </c>
      <c r="E1782" t="s">
        <v>1784</v>
      </c>
      <c r="F1782" t="s">
        <v>1024</v>
      </c>
    </row>
    <row r="1783" spans="2:6" hidden="1" x14ac:dyDescent="0.3">
      <c r="B1783">
        <v>154111</v>
      </c>
      <c r="C1783" t="s">
        <v>6095</v>
      </c>
      <c r="D1783" t="s">
        <v>6096</v>
      </c>
      <c r="E1783" t="s">
        <v>1784</v>
      </c>
      <c r="F1783" t="s">
        <v>1024</v>
      </c>
    </row>
    <row r="1784" spans="2:6" hidden="1" x14ac:dyDescent="0.3">
      <c r="B1784">
        <v>154112</v>
      </c>
      <c r="C1784" t="s">
        <v>6097</v>
      </c>
      <c r="D1784" t="s">
        <v>6098</v>
      </c>
      <c r="E1784" t="s">
        <v>6099</v>
      </c>
      <c r="F1784" t="s">
        <v>1024</v>
      </c>
    </row>
    <row r="1785" spans="2:6" hidden="1" x14ac:dyDescent="0.3">
      <c r="B1785">
        <v>154123</v>
      </c>
      <c r="C1785" t="s">
        <v>6100</v>
      </c>
      <c r="D1785" t="s">
        <v>6101</v>
      </c>
      <c r="E1785" t="s">
        <v>6102</v>
      </c>
      <c r="F1785" t="s">
        <v>1024</v>
      </c>
    </row>
    <row r="1786" spans="2:6" hidden="1" x14ac:dyDescent="0.3">
      <c r="B1786">
        <v>154128</v>
      </c>
      <c r="C1786" t="s">
        <v>6103</v>
      </c>
      <c r="D1786" t="s">
        <v>6104</v>
      </c>
      <c r="E1786" t="s">
        <v>6105</v>
      </c>
      <c r="F1786" t="s">
        <v>1024</v>
      </c>
    </row>
    <row r="1787" spans="2:6" hidden="1" x14ac:dyDescent="0.3">
      <c r="B1787">
        <v>154155</v>
      </c>
      <c r="C1787" t="s">
        <v>6106</v>
      </c>
      <c r="D1787" t="s">
        <v>6107</v>
      </c>
      <c r="E1787" t="s">
        <v>6108</v>
      </c>
      <c r="F1787" t="s">
        <v>1024</v>
      </c>
    </row>
    <row r="1788" spans="2:6" hidden="1" x14ac:dyDescent="0.3">
      <c r="B1788">
        <v>154170</v>
      </c>
      <c r="C1788" t="s">
        <v>6109</v>
      </c>
      <c r="D1788" t="s">
        <v>6110</v>
      </c>
      <c r="E1788" t="s">
        <v>6111</v>
      </c>
      <c r="F1788" t="s">
        <v>1024</v>
      </c>
    </row>
    <row r="1789" spans="2:6" hidden="1" x14ac:dyDescent="0.3">
      <c r="B1789">
        <v>154192</v>
      </c>
      <c r="C1789" t="s">
        <v>6112</v>
      </c>
      <c r="D1789" t="s">
        <v>6113</v>
      </c>
      <c r="E1789" t="s">
        <v>6114</v>
      </c>
      <c r="F1789" t="s">
        <v>1024</v>
      </c>
    </row>
    <row r="1790" spans="2:6" hidden="1" x14ac:dyDescent="0.3">
      <c r="B1790">
        <v>154194</v>
      </c>
      <c r="C1790" t="s">
        <v>6115</v>
      </c>
      <c r="D1790" t="s">
        <v>6116</v>
      </c>
      <c r="E1790" t="s">
        <v>6117</v>
      </c>
      <c r="F1790" t="s">
        <v>1024</v>
      </c>
    </row>
    <row r="1791" spans="2:6" hidden="1" x14ac:dyDescent="0.3">
      <c r="B1791">
        <v>154200</v>
      </c>
      <c r="C1791" t="s">
        <v>6118</v>
      </c>
      <c r="D1791" t="s">
        <v>6119</v>
      </c>
      <c r="E1791" t="s">
        <v>6120</v>
      </c>
      <c r="F1791" t="s">
        <v>1024</v>
      </c>
    </row>
    <row r="1792" spans="2:6" hidden="1" x14ac:dyDescent="0.3">
      <c r="B1792">
        <v>154201</v>
      </c>
      <c r="C1792" t="s">
        <v>6121</v>
      </c>
      <c r="D1792" t="s">
        <v>6122</v>
      </c>
      <c r="E1792" t="s">
        <v>3467</v>
      </c>
      <c r="F1792" t="s">
        <v>1024</v>
      </c>
    </row>
    <row r="1793" spans="2:6" hidden="1" x14ac:dyDescent="0.3">
      <c r="B1793">
        <v>154205</v>
      </c>
      <c r="C1793" t="s">
        <v>6123</v>
      </c>
      <c r="D1793" t="s">
        <v>6124</v>
      </c>
      <c r="E1793" t="s">
        <v>6125</v>
      </c>
      <c r="F1793" t="s">
        <v>1024</v>
      </c>
    </row>
    <row r="1794" spans="2:6" hidden="1" x14ac:dyDescent="0.3">
      <c r="B1794">
        <v>154216</v>
      </c>
      <c r="C1794" t="s">
        <v>6126</v>
      </c>
      <c r="D1794" t="s">
        <v>6127</v>
      </c>
      <c r="E1794" t="s">
        <v>6128</v>
      </c>
      <c r="F1794" t="s">
        <v>1024</v>
      </c>
    </row>
    <row r="1795" spans="2:6" hidden="1" x14ac:dyDescent="0.3">
      <c r="B1795">
        <v>154231</v>
      </c>
      <c r="C1795" t="s">
        <v>6129</v>
      </c>
      <c r="D1795" t="s">
        <v>6130</v>
      </c>
      <c r="E1795" t="s">
        <v>6131</v>
      </c>
      <c r="F1795" t="s">
        <v>1024</v>
      </c>
    </row>
    <row r="1796" spans="2:6" hidden="1" x14ac:dyDescent="0.3">
      <c r="B1796">
        <v>154243</v>
      </c>
      <c r="C1796" t="s">
        <v>6132</v>
      </c>
      <c r="D1796" t="s">
        <v>6133</v>
      </c>
      <c r="E1796" t="s">
        <v>6134</v>
      </c>
      <c r="F1796" t="s">
        <v>1024</v>
      </c>
    </row>
    <row r="1797" spans="2:6" hidden="1" x14ac:dyDescent="0.3">
      <c r="B1797">
        <v>154245</v>
      </c>
      <c r="C1797" t="s">
        <v>6135</v>
      </c>
      <c r="D1797" t="s">
        <v>6136</v>
      </c>
      <c r="E1797" t="s">
        <v>6137</v>
      </c>
      <c r="F1797" t="s">
        <v>1024</v>
      </c>
    </row>
    <row r="1798" spans="2:6" hidden="1" x14ac:dyDescent="0.3">
      <c r="B1798">
        <v>154255</v>
      </c>
      <c r="C1798" t="s">
        <v>6138</v>
      </c>
      <c r="D1798" t="s">
        <v>6139</v>
      </c>
      <c r="E1798" t="s">
        <v>6140</v>
      </c>
      <c r="F1798" t="s">
        <v>1024</v>
      </c>
    </row>
    <row r="1799" spans="2:6" hidden="1" x14ac:dyDescent="0.3">
      <c r="B1799">
        <v>154256</v>
      </c>
      <c r="C1799" t="s">
        <v>6141</v>
      </c>
      <c r="D1799" t="s">
        <v>6142</v>
      </c>
      <c r="E1799" t="s">
        <v>6143</v>
      </c>
      <c r="F1799" t="s">
        <v>1024</v>
      </c>
    </row>
    <row r="1800" spans="2:6" hidden="1" x14ac:dyDescent="0.3">
      <c r="B1800">
        <v>154258</v>
      </c>
      <c r="C1800" t="s">
        <v>6144</v>
      </c>
      <c r="D1800" t="s">
        <v>6145</v>
      </c>
      <c r="E1800" t="s">
        <v>6146</v>
      </c>
      <c r="F1800" t="s">
        <v>1024</v>
      </c>
    </row>
    <row r="1801" spans="2:6" hidden="1" x14ac:dyDescent="0.3">
      <c r="B1801">
        <v>154264</v>
      </c>
      <c r="C1801" t="s">
        <v>6147</v>
      </c>
      <c r="D1801" t="s">
        <v>6148</v>
      </c>
      <c r="E1801" t="s">
        <v>6149</v>
      </c>
      <c r="F1801" t="s">
        <v>1024</v>
      </c>
    </row>
    <row r="1802" spans="2:6" hidden="1" x14ac:dyDescent="0.3">
      <c r="B1802">
        <v>154272</v>
      </c>
      <c r="C1802" t="s">
        <v>6150</v>
      </c>
      <c r="D1802" t="s">
        <v>6151</v>
      </c>
      <c r="E1802" t="s">
        <v>6152</v>
      </c>
      <c r="F1802" t="s">
        <v>1024</v>
      </c>
    </row>
    <row r="1803" spans="2:6" hidden="1" x14ac:dyDescent="0.3">
      <c r="B1803">
        <v>154274</v>
      </c>
      <c r="C1803" t="s">
        <v>6153</v>
      </c>
      <c r="D1803" t="s">
        <v>6154</v>
      </c>
      <c r="E1803" t="s">
        <v>6155</v>
      </c>
      <c r="F1803" t="s">
        <v>1024</v>
      </c>
    </row>
    <row r="1804" spans="2:6" hidden="1" x14ac:dyDescent="0.3">
      <c r="B1804">
        <v>154275</v>
      </c>
      <c r="C1804" t="s">
        <v>6156</v>
      </c>
      <c r="D1804" t="s">
        <v>6157</v>
      </c>
      <c r="E1804" t="s">
        <v>6158</v>
      </c>
      <c r="F1804" t="s">
        <v>1024</v>
      </c>
    </row>
    <row r="1805" spans="2:6" hidden="1" x14ac:dyDescent="0.3">
      <c r="B1805">
        <v>154279</v>
      </c>
      <c r="C1805" t="s">
        <v>6159</v>
      </c>
      <c r="D1805" t="s">
        <v>6160</v>
      </c>
      <c r="E1805" t="s">
        <v>6161</v>
      </c>
      <c r="F1805" t="s">
        <v>1024</v>
      </c>
    </row>
    <row r="1806" spans="2:6" hidden="1" x14ac:dyDescent="0.3">
      <c r="B1806">
        <v>154280</v>
      </c>
      <c r="C1806" t="s">
        <v>6162</v>
      </c>
      <c r="D1806" t="s">
        <v>6163</v>
      </c>
      <c r="E1806" t="s">
        <v>6164</v>
      </c>
      <c r="F1806" t="s">
        <v>1024</v>
      </c>
    </row>
    <row r="1807" spans="2:6" hidden="1" x14ac:dyDescent="0.3">
      <c r="B1807">
        <v>154283</v>
      </c>
      <c r="C1807" t="s">
        <v>6165</v>
      </c>
      <c r="D1807" t="s">
        <v>6166</v>
      </c>
      <c r="E1807" t="s">
        <v>6167</v>
      </c>
      <c r="F1807" t="s">
        <v>1024</v>
      </c>
    </row>
    <row r="1808" spans="2:6" hidden="1" x14ac:dyDescent="0.3">
      <c r="B1808">
        <v>154284</v>
      </c>
      <c r="C1808" t="s">
        <v>6168</v>
      </c>
      <c r="D1808" t="s">
        <v>6169</v>
      </c>
      <c r="E1808" t="s">
        <v>6170</v>
      </c>
      <c r="F1808" t="s">
        <v>1024</v>
      </c>
    </row>
    <row r="1809" spans="2:6" hidden="1" x14ac:dyDescent="0.3">
      <c r="B1809">
        <v>154289</v>
      </c>
      <c r="C1809" t="s">
        <v>6171</v>
      </c>
      <c r="D1809" t="s">
        <v>6172</v>
      </c>
      <c r="E1809" t="s">
        <v>6173</v>
      </c>
      <c r="F1809" t="s">
        <v>1024</v>
      </c>
    </row>
    <row r="1810" spans="2:6" hidden="1" x14ac:dyDescent="0.3">
      <c r="B1810">
        <v>154293</v>
      </c>
      <c r="C1810" t="s">
        <v>6174</v>
      </c>
      <c r="D1810" t="s">
        <v>6175</v>
      </c>
      <c r="E1810" t="s">
        <v>6176</v>
      </c>
      <c r="F1810" t="s">
        <v>1024</v>
      </c>
    </row>
    <row r="1811" spans="2:6" hidden="1" x14ac:dyDescent="0.3">
      <c r="B1811">
        <v>154294</v>
      </c>
      <c r="C1811" t="s">
        <v>6177</v>
      </c>
      <c r="D1811" t="s">
        <v>6178</v>
      </c>
      <c r="E1811" t="s">
        <v>6179</v>
      </c>
      <c r="F1811" t="s">
        <v>1024</v>
      </c>
    </row>
    <row r="1812" spans="2:6" hidden="1" x14ac:dyDescent="0.3">
      <c r="B1812">
        <v>154313</v>
      </c>
      <c r="C1812" t="s">
        <v>6180</v>
      </c>
      <c r="D1812" t="s">
        <v>6181</v>
      </c>
      <c r="E1812" t="s">
        <v>6182</v>
      </c>
      <c r="F1812" t="s">
        <v>1024</v>
      </c>
    </row>
    <row r="1813" spans="2:6" hidden="1" x14ac:dyDescent="0.3">
      <c r="B1813">
        <v>154314</v>
      </c>
      <c r="C1813" t="s">
        <v>6183</v>
      </c>
      <c r="D1813" t="s">
        <v>6184</v>
      </c>
      <c r="E1813" t="s">
        <v>5467</v>
      </c>
      <c r="F1813" t="s">
        <v>1024</v>
      </c>
    </row>
    <row r="1814" spans="2:6" hidden="1" x14ac:dyDescent="0.3">
      <c r="B1814">
        <v>154317</v>
      </c>
      <c r="C1814" t="s">
        <v>6185</v>
      </c>
      <c r="D1814" t="s">
        <v>6186</v>
      </c>
      <c r="E1814" t="s">
        <v>3443</v>
      </c>
      <c r="F1814" t="s">
        <v>1024</v>
      </c>
    </row>
    <row r="1815" spans="2:6" hidden="1" x14ac:dyDescent="0.3">
      <c r="B1815">
        <v>154319</v>
      </c>
      <c r="C1815" t="s">
        <v>6187</v>
      </c>
      <c r="D1815" t="s">
        <v>6188</v>
      </c>
      <c r="E1815" t="s">
        <v>6189</v>
      </c>
      <c r="F1815" t="s">
        <v>1024</v>
      </c>
    </row>
    <row r="1816" spans="2:6" hidden="1" x14ac:dyDescent="0.3">
      <c r="B1816">
        <v>154323</v>
      </c>
      <c r="C1816" t="s">
        <v>6190</v>
      </c>
      <c r="D1816" t="s">
        <v>6191</v>
      </c>
      <c r="E1816" t="s">
        <v>6192</v>
      </c>
      <c r="F1816" t="s">
        <v>1024</v>
      </c>
    </row>
    <row r="1817" spans="2:6" hidden="1" x14ac:dyDescent="0.3">
      <c r="B1817">
        <v>154337</v>
      </c>
      <c r="C1817" t="s">
        <v>6193</v>
      </c>
      <c r="D1817" t="s">
        <v>6194</v>
      </c>
      <c r="E1817" t="s">
        <v>6195</v>
      </c>
      <c r="F1817" t="s">
        <v>1024</v>
      </c>
    </row>
    <row r="1818" spans="2:6" hidden="1" x14ac:dyDescent="0.3">
      <c r="B1818">
        <v>154338</v>
      </c>
      <c r="C1818" t="s">
        <v>6196</v>
      </c>
      <c r="D1818" t="s">
        <v>6197</v>
      </c>
      <c r="E1818" t="s">
        <v>6198</v>
      </c>
      <c r="F1818" t="s">
        <v>1024</v>
      </c>
    </row>
    <row r="1819" spans="2:6" hidden="1" x14ac:dyDescent="0.3">
      <c r="B1819">
        <v>154343</v>
      </c>
      <c r="C1819" t="s">
        <v>6199</v>
      </c>
      <c r="D1819" t="s">
        <v>6200</v>
      </c>
      <c r="E1819" t="s">
        <v>6201</v>
      </c>
      <c r="F1819" t="s">
        <v>1024</v>
      </c>
    </row>
    <row r="1820" spans="2:6" hidden="1" x14ac:dyDescent="0.3">
      <c r="B1820">
        <v>154346</v>
      </c>
      <c r="C1820" t="s">
        <v>6202</v>
      </c>
      <c r="D1820" t="s">
        <v>6203</v>
      </c>
      <c r="E1820" t="s">
        <v>6204</v>
      </c>
      <c r="F1820" t="s">
        <v>1024</v>
      </c>
    </row>
    <row r="1821" spans="2:6" hidden="1" x14ac:dyDescent="0.3">
      <c r="B1821">
        <v>154350</v>
      </c>
      <c r="C1821" t="s">
        <v>6205</v>
      </c>
      <c r="D1821" t="s">
        <v>6206</v>
      </c>
      <c r="E1821" t="s">
        <v>6207</v>
      </c>
      <c r="F1821" t="s">
        <v>1024</v>
      </c>
    </row>
    <row r="1822" spans="2:6" hidden="1" x14ac:dyDescent="0.3">
      <c r="B1822">
        <v>154351</v>
      </c>
      <c r="C1822" t="s">
        <v>6208</v>
      </c>
      <c r="D1822" t="s">
        <v>6209</v>
      </c>
      <c r="E1822" t="s">
        <v>6210</v>
      </c>
      <c r="F1822" t="s">
        <v>1024</v>
      </c>
    </row>
    <row r="1823" spans="2:6" hidden="1" x14ac:dyDescent="0.3">
      <c r="B1823">
        <v>154354</v>
      </c>
      <c r="C1823" t="s">
        <v>6211</v>
      </c>
      <c r="D1823" t="s">
        <v>6212</v>
      </c>
      <c r="E1823" t="s">
        <v>6213</v>
      </c>
      <c r="F1823" t="s">
        <v>1024</v>
      </c>
    </row>
    <row r="1824" spans="2:6" hidden="1" x14ac:dyDescent="0.3">
      <c r="B1824">
        <v>154359</v>
      </c>
      <c r="C1824" t="s">
        <v>6214</v>
      </c>
      <c r="D1824" t="s">
        <v>6215</v>
      </c>
      <c r="E1824" t="s">
        <v>6216</v>
      </c>
      <c r="F1824" t="s">
        <v>1024</v>
      </c>
    </row>
    <row r="1825" spans="2:6" hidden="1" x14ac:dyDescent="0.3">
      <c r="B1825">
        <v>154360</v>
      </c>
      <c r="C1825" t="s">
        <v>6217</v>
      </c>
      <c r="D1825" t="s">
        <v>6218</v>
      </c>
      <c r="E1825" t="s">
        <v>6219</v>
      </c>
      <c r="F1825" t="s">
        <v>1024</v>
      </c>
    </row>
    <row r="1826" spans="2:6" hidden="1" x14ac:dyDescent="0.3">
      <c r="B1826">
        <v>154361</v>
      </c>
      <c r="C1826" t="s">
        <v>6220</v>
      </c>
      <c r="D1826" t="s">
        <v>6221</v>
      </c>
      <c r="E1826" t="s">
        <v>6222</v>
      </c>
      <c r="F1826" t="s">
        <v>1024</v>
      </c>
    </row>
    <row r="1827" spans="2:6" hidden="1" x14ac:dyDescent="0.3">
      <c r="B1827">
        <v>154366</v>
      </c>
      <c r="C1827" t="s">
        <v>6223</v>
      </c>
      <c r="D1827" t="s">
        <v>6224</v>
      </c>
      <c r="E1827" t="s">
        <v>6225</v>
      </c>
      <c r="F1827" t="s">
        <v>1024</v>
      </c>
    </row>
    <row r="1828" spans="2:6" hidden="1" x14ac:dyDescent="0.3">
      <c r="B1828">
        <v>154368</v>
      </c>
      <c r="C1828" t="s">
        <v>6226</v>
      </c>
      <c r="D1828" t="s">
        <v>6227</v>
      </c>
      <c r="E1828" t="s">
        <v>5937</v>
      </c>
      <c r="F1828" t="s">
        <v>1024</v>
      </c>
    </row>
    <row r="1829" spans="2:6" hidden="1" x14ac:dyDescent="0.3">
      <c r="B1829">
        <v>154380</v>
      </c>
      <c r="C1829" t="s">
        <v>6228</v>
      </c>
      <c r="D1829" t="s">
        <v>6229</v>
      </c>
      <c r="E1829" t="s">
        <v>6230</v>
      </c>
      <c r="F1829" t="s">
        <v>1024</v>
      </c>
    </row>
    <row r="1830" spans="2:6" hidden="1" x14ac:dyDescent="0.3">
      <c r="B1830">
        <v>154384</v>
      </c>
      <c r="C1830" t="s">
        <v>6231</v>
      </c>
      <c r="D1830" t="s">
        <v>6232</v>
      </c>
      <c r="E1830" t="s">
        <v>6233</v>
      </c>
      <c r="F1830" t="s">
        <v>1024</v>
      </c>
    </row>
    <row r="1831" spans="2:6" hidden="1" x14ac:dyDescent="0.3">
      <c r="B1831">
        <v>154385</v>
      </c>
      <c r="C1831" t="s">
        <v>6234</v>
      </c>
      <c r="D1831" t="s">
        <v>6235</v>
      </c>
      <c r="E1831" t="s">
        <v>6236</v>
      </c>
      <c r="F1831" t="s">
        <v>1024</v>
      </c>
    </row>
    <row r="1832" spans="2:6" hidden="1" x14ac:dyDescent="0.3">
      <c r="B1832">
        <v>154388</v>
      </c>
      <c r="C1832" t="s">
        <v>6237</v>
      </c>
      <c r="D1832" t="s">
        <v>6238</v>
      </c>
      <c r="E1832" t="s">
        <v>6239</v>
      </c>
      <c r="F1832" t="s">
        <v>1024</v>
      </c>
    </row>
    <row r="1833" spans="2:6" hidden="1" x14ac:dyDescent="0.3">
      <c r="B1833">
        <v>154390</v>
      </c>
      <c r="C1833" t="s">
        <v>6240</v>
      </c>
      <c r="D1833" t="s">
        <v>6241</v>
      </c>
      <c r="E1833" t="s">
        <v>6242</v>
      </c>
      <c r="F1833" t="s">
        <v>1024</v>
      </c>
    </row>
    <row r="1834" spans="2:6" hidden="1" x14ac:dyDescent="0.3">
      <c r="B1834">
        <v>154395</v>
      </c>
      <c r="C1834" t="s">
        <v>6243</v>
      </c>
      <c r="D1834" t="s">
        <v>6244</v>
      </c>
      <c r="E1834" t="s">
        <v>6245</v>
      </c>
      <c r="F1834" t="s">
        <v>1024</v>
      </c>
    </row>
    <row r="1835" spans="2:6" hidden="1" x14ac:dyDescent="0.3">
      <c r="B1835">
        <v>154400</v>
      </c>
      <c r="C1835" t="s">
        <v>6246</v>
      </c>
      <c r="D1835" t="s">
        <v>6247</v>
      </c>
      <c r="E1835" t="s">
        <v>6248</v>
      </c>
      <c r="F1835" t="s">
        <v>1024</v>
      </c>
    </row>
    <row r="1836" spans="2:6" hidden="1" x14ac:dyDescent="0.3">
      <c r="B1836">
        <v>154401</v>
      </c>
      <c r="C1836" t="s">
        <v>6249</v>
      </c>
      <c r="D1836" t="s">
        <v>6250</v>
      </c>
      <c r="E1836" t="s">
        <v>6251</v>
      </c>
      <c r="F1836" t="s">
        <v>1024</v>
      </c>
    </row>
    <row r="1837" spans="2:6" hidden="1" x14ac:dyDescent="0.3">
      <c r="B1837">
        <v>154411</v>
      </c>
      <c r="C1837" t="s">
        <v>6252</v>
      </c>
      <c r="D1837" t="s">
        <v>6253</v>
      </c>
      <c r="E1837" t="s">
        <v>6254</v>
      </c>
      <c r="F1837" t="s">
        <v>1024</v>
      </c>
    </row>
    <row r="1838" spans="2:6" hidden="1" x14ac:dyDescent="0.3">
      <c r="B1838">
        <v>154418</v>
      </c>
      <c r="C1838" t="s">
        <v>6255</v>
      </c>
      <c r="D1838" t="s">
        <v>6256</v>
      </c>
      <c r="E1838" t="s">
        <v>6257</v>
      </c>
      <c r="F1838" t="s">
        <v>1024</v>
      </c>
    </row>
    <row r="1839" spans="2:6" hidden="1" x14ac:dyDescent="0.3">
      <c r="B1839">
        <v>154421</v>
      </c>
      <c r="C1839" t="s">
        <v>6258</v>
      </c>
      <c r="D1839" t="s">
        <v>6259</v>
      </c>
      <c r="E1839" t="s">
        <v>6260</v>
      </c>
      <c r="F1839" t="s">
        <v>1024</v>
      </c>
    </row>
    <row r="1840" spans="2:6" hidden="1" x14ac:dyDescent="0.3">
      <c r="B1840">
        <v>154425</v>
      </c>
      <c r="C1840" t="s">
        <v>6261</v>
      </c>
      <c r="D1840" t="s">
        <v>6262</v>
      </c>
      <c r="E1840" t="s">
        <v>6263</v>
      </c>
      <c r="F1840" t="s">
        <v>1024</v>
      </c>
    </row>
    <row r="1841" spans="2:6" hidden="1" x14ac:dyDescent="0.3">
      <c r="B1841">
        <v>154426</v>
      </c>
      <c r="C1841" t="s">
        <v>6264</v>
      </c>
      <c r="D1841" t="s">
        <v>6265</v>
      </c>
      <c r="E1841" t="s">
        <v>6266</v>
      </c>
      <c r="F1841" t="s">
        <v>1024</v>
      </c>
    </row>
    <row r="1842" spans="2:6" hidden="1" x14ac:dyDescent="0.3">
      <c r="B1842">
        <v>154430</v>
      </c>
      <c r="C1842" t="s">
        <v>6267</v>
      </c>
      <c r="D1842" t="s">
        <v>6268</v>
      </c>
      <c r="E1842" t="s">
        <v>6269</v>
      </c>
      <c r="F1842" t="s">
        <v>1024</v>
      </c>
    </row>
    <row r="1843" spans="2:6" hidden="1" x14ac:dyDescent="0.3">
      <c r="B1843">
        <v>154434</v>
      </c>
      <c r="C1843" t="s">
        <v>6270</v>
      </c>
      <c r="D1843" t="s">
        <v>6271</v>
      </c>
      <c r="E1843" t="s">
        <v>1319</v>
      </c>
      <c r="F1843" t="s">
        <v>1024</v>
      </c>
    </row>
    <row r="1844" spans="2:6" hidden="1" x14ac:dyDescent="0.3">
      <c r="B1844">
        <v>154439</v>
      </c>
      <c r="C1844" t="s">
        <v>6272</v>
      </c>
      <c r="D1844" t="s">
        <v>6273</v>
      </c>
      <c r="E1844" t="s">
        <v>1737</v>
      </c>
      <c r="F1844" t="s">
        <v>1024</v>
      </c>
    </row>
    <row r="1845" spans="2:6" hidden="1" x14ac:dyDescent="0.3">
      <c r="B1845">
        <v>154443</v>
      </c>
      <c r="C1845" t="s">
        <v>6274</v>
      </c>
      <c r="D1845" t="s">
        <v>6275</v>
      </c>
      <c r="E1845" t="s">
        <v>6276</v>
      </c>
      <c r="F1845" t="s">
        <v>1024</v>
      </c>
    </row>
    <row r="1846" spans="2:6" hidden="1" x14ac:dyDescent="0.3">
      <c r="B1846">
        <v>154451</v>
      </c>
      <c r="C1846" t="s">
        <v>6277</v>
      </c>
      <c r="D1846" t="s">
        <v>6278</v>
      </c>
      <c r="E1846" t="s">
        <v>6279</v>
      </c>
      <c r="F1846" t="s">
        <v>1024</v>
      </c>
    </row>
    <row r="1847" spans="2:6" hidden="1" x14ac:dyDescent="0.3">
      <c r="B1847">
        <v>154453</v>
      </c>
      <c r="C1847" t="s">
        <v>6280</v>
      </c>
      <c r="D1847" t="s">
        <v>6281</v>
      </c>
      <c r="E1847" t="s">
        <v>6282</v>
      </c>
      <c r="F1847" t="s">
        <v>1024</v>
      </c>
    </row>
    <row r="1848" spans="2:6" hidden="1" x14ac:dyDescent="0.3">
      <c r="B1848">
        <v>154459</v>
      </c>
      <c r="C1848" t="s">
        <v>6283</v>
      </c>
      <c r="D1848" t="s">
        <v>6284</v>
      </c>
      <c r="E1848" t="s">
        <v>6285</v>
      </c>
      <c r="F1848" t="s">
        <v>1024</v>
      </c>
    </row>
    <row r="1849" spans="2:6" hidden="1" x14ac:dyDescent="0.3">
      <c r="B1849">
        <v>154460</v>
      </c>
      <c r="C1849" t="s">
        <v>6286</v>
      </c>
      <c r="D1849" t="s">
        <v>6287</v>
      </c>
      <c r="E1849" t="s">
        <v>6288</v>
      </c>
      <c r="F1849" t="s">
        <v>1024</v>
      </c>
    </row>
    <row r="1850" spans="2:6" hidden="1" x14ac:dyDescent="0.3">
      <c r="B1850">
        <v>154465</v>
      </c>
      <c r="C1850" t="s">
        <v>6289</v>
      </c>
      <c r="D1850" t="s">
        <v>6290</v>
      </c>
      <c r="E1850" t="s">
        <v>6291</v>
      </c>
      <c r="F1850" t="s">
        <v>1024</v>
      </c>
    </row>
    <row r="1851" spans="2:6" hidden="1" x14ac:dyDescent="0.3">
      <c r="B1851">
        <v>154468</v>
      </c>
      <c r="C1851" t="s">
        <v>6292</v>
      </c>
      <c r="D1851" t="s">
        <v>6293</v>
      </c>
      <c r="E1851" t="s">
        <v>5273</v>
      </c>
      <c r="F1851" t="s">
        <v>1024</v>
      </c>
    </row>
    <row r="1852" spans="2:6" hidden="1" x14ac:dyDescent="0.3">
      <c r="B1852">
        <v>154470</v>
      </c>
      <c r="C1852" t="s">
        <v>6294</v>
      </c>
      <c r="D1852" t="s">
        <v>6295</v>
      </c>
      <c r="E1852" t="s">
        <v>6296</v>
      </c>
      <c r="F1852" t="s">
        <v>1024</v>
      </c>
    </row>
    <row r="1853" spans="2:6" hidden="1" x14ac:dyDescent="0.3">
      <c r="B1853">
        <v>154472</v>
      </c>
      <c r="C1853" t="s">
        <v>6297</v>
      </c>
      <c r="D1853" t="s">
        <v>6298</v>
      </c>
      <c r="E1853" t="s">
        <v>24120</v>
      </c>
      <c r="F1853" t="s">
        <v>1024</v>
      </c>
    </row>
    <row r="1854" spans="2:6" hidden="1" x14ac:dyDescent="0.3">
      <c r="B1854">
        <v>154476</v>
      </c>
      <c r="C1854" t="s">
        <v>6299</v>
      </c>
      <c r="D1854" t="s">
        <v>6300</v>
      </c>
      <c r="E1854" t="s">
        <v>6301</v>
      </c>
      <c r="F1854" t="s">
        <v>1024</v>
      </c>
    </row>
    <row r="1855" spans="2:6" hidden="1" x14ac:dyDescent="0.3">
      <c r="B1855">
        <v>154491</v>
      </c>
      <c r="C1855" t="s">
        <v>6302</v>
      </c>
      <c r="D1855" t="s">
        <v>6303</v>
      </c>
      <c r="E1855" t="s">
        <v>6304</v>
      </c>
      <c r="F1855" t="s">
        <v>1024</v>
      </c>
    </row>
    <row r="1856" spans="2:6" hidden="1" x14ac:dyDescent="0.3">
      <c r="B1856">
        <v>154496</v>
      </c>
      <c r="C1856" t="s">
        <v>6305</v>
      </c>
      <c r="D1856" t="s">
        <v>6306</v>
      </c>
      <c r="E1856" t="s">
        <v>6307</v>
      </c>
      <c r="F1856" t="s">
        <v>1024</v>
      </c>
    </row>
    <row r="1857" spans="2:6" hidden="1" x14ac:dyDescent="0.3">
      <c r="B1857">
        <v>154504</v>
      </c>
      <c r="C1857" t="s">
        <v>6308</v>
      </c>
      <c r="D1857" t="s">
        <v>6309</v>
      </c>
      <c r="E1857" t="s">
        <v>6310</v>
      </c>
      <c r="F1857" t="s">
        <v>1024</v>
      </c>
    </row>
    <row r="1858" spans="2:6" hidden="1" x14ac:dyDescent="0.3">
      <c r="B1858">
        <v>154511</v>
      </c>
      <c r="C1858" t="s">
        <v>6311</v>
      </c>
      <c r="D1858" t="s">
        <v>6312</v>
      </c>
      <c r="E1858" t="s">
        <v>6313</v>
      </c>
      <c r="F1858" t="s">
        <v>1024</v>
      </c>
    </row>
    <row r="1859" spans="2:6" hidden="1" x14ac:dyDescent="0.3">
      <c r="B1859">
        <v>154512</v>
      </c>
      <c r="C1859" t="s">
        <v>6314</v>
      </c>
      <c r="D1859" t="s">
        <v>6315</v>
      </c>
      <c r="E1859" t="s">
        <v>3293</v>
      </c>
      <c r="F1859" t="s">
        <v>1024</v>
      </c>
    </row>
    <row r="1860" spans="2:6" hidden="1" x14ac:dyDescent="0.3">
      <c r="B1860">
        <v>154515</v>
      </c>
      <c r="C1860" t="s">
        <v>6316</v>
      </c>
      <c r="D1860" t="s">
        <v>6317</v>
      </c>
      <c r="E1860" t="s">
        <v>6318</v>
      </c>
      <c r="F1860" t="s">
        <v>1024</v>
      </c>
    </row>
    <row r="1861" spans="2:6" hidden="1" x14ac:dyDescent="0.3">
      <c r="B1861">
        <v>154517</v>
      </c>
      <c r="C1861" t="s">
        <v>6319</v>
      </c>
      <c r="D1861" t="s">
        <v>6320</v>
      </c>
      <c r="E1861" t="s">
        <v>6321</v>
      </c>
      <c r="F1861" t="s">
        <v>1024</v>
      </c>
    </row>
    <row r="1862" spans="2:6" hidden="1" x14ac:dyDescent="0.3">
      <c r="B1862">
        <v>154521</v>
      </c>
      <c r="C1862" t="s">
        <v>6322</v>
      </c>
      <c r="D1862" t="s">
        <v>6323</v>
      </c>
      <c r="E1862" t="s">
        <v>6324</v>
      </c>
      <c r="F1862" t="s">
        <v>1024</v>
      </c>
    </row>
    <row r="1863" spans="2:6" hidden="1" x14ac:dyDescent="0.3">
      <c r="B1863">
        <v>154523</v>
      </c>
      <c r="C1863" t="s">
        <v>6325</v>
      </c>
      <c r="D1863" t="s">
        <v>6326</v>
      </c>
      <c r="E1863" t="s">
        <v>6327</v>
      </c>
      <c r="F1863" t="s">
        <v>1024</v>
      </c>
    </row>
    <row r="1864" spans="2:6" hidden="1" x14ac:dyDescent="0.3">
      <c r="B1864">
        <v>154526</v>
      </c>
      <c r="C1864" t="s">
        <v>6328</v>
      </c>
      <c r="D1864" t="s">
        <v>6329</v>
      </c>
      <c r="E1864" t="s">
        <v>6330</v>
      </c>
      <c r="F1864" t="s">
        <v>1024</v>
      </c>
    </row>
    <row r="1865" spans="2:6" hidden="1" x14ac:dyDescent="0.3">
      <c r="B1865">
        <v>154530</v>
      </c>
      <c r="C1865" t="s">
        <v>6331</v>
      </c>
      <c r="D1865" t="s">
        <v>6332</v>
      </c>
      <c r="E1865" t="s">
        <v>6333</v>
      </c>
      <c r="F1865" t="s">
        <v>1024</v>
      </c>
    </row>
    <row r="1866" spans="2:6" hidden="1" x14ac:dyDescent="0.3">
      <c r="B1866">
        <v>154531</v>
      </c>
      <c r="C1866" t="s">
        <v>6334</v>
      </c>
      <c r="D1866" t="s">
        <v>6335</v>
      </c>
      <c r="E1866" t="s">
        <v>6336</v>
      </c>
      <c r="F1866" t="s">
        <v>1024</v>
      </c>
    </row>
    <row r="1867" spans="2:6" hidden="1" x14ac:dyDescent="0.3">
      <c r="B1867">
        <v>154539</v>
      </c>
      <c r="C1867" t="s">
        <v>6337</v>
      </c>
      <c r="D1867" t="s">
        <v>6338</v>
      </c>
      <c r="E1867" t="s">
        <v>6339</v>
      </c>
      <c r="F1867" t="s">
        <v>1024</v>
      </c>
    </row>
    <row r="1868" spans="2:6" hidden="1" x14ac:dyDescent="0.3">
      <c r="B1868">
        <v>154544</v>
      </c>
      <c r="C1868" t="s">
        <v>6340</v>
      </c>
      <c r="D1868" t="s">
        <v>6341</v>
      </c>
      <c r="E1868" t="s">
        <v>6342</v>
      </c>
      <c r="F1868" t="s">
        <v>1024</v>
      </c>
    </row>
    <row r="1869" spans="2:6" hidden="1" x14ac:dyDescent="0.3">
      <c r="B1869">
        <v>154556</v>
      </c>
      <c r="C1869" t="s">
        <v>6343</v>
      </c>
      <c r="D1869" t="s">
        <v>6344</v>
      </c>
      <c r="E1869" t="s">
        <v>6345</v>
      </c>
      <c r="F1869" t="s">
        <v>1024</v>
      </c>
    </row>
    <row r="1870" spans="2:6" hidden="1" x14ac:dyDescent="0.3">
      <c r="B1870">
        <v>154559</v>
      </c>
      <c r="C1870" t="s">
        <v>6346</v>
      </c>
      <c r="D1870" t="s">
        <v>6347</v>
      </c>
      <c r="E1870" t="s">
        <v>4397</v>
      </c>
      <c r="F1870" t="s">
        <v>1024</v>
      </c>
    </row>
    <row r="1871" spans="2:6" hidden="1" x14ac:dyDescent="0.3">
      <c r="B1871">
        <v>154560</v>
      </c>
      <c r="C1871" t="s">
        <v>6348</v>
      </c>
      <c r="D1871" t="s">
        <v>6349</v>
      </c>
      <c r="E1871" t="s">
        <v>6350</v>
      </c>
      <c r="F1871" t="s">
        <v>1024</v>
      </c>
    </row>
    <row r="1872" spans="2:6" hidden="1" x14ac:dyDescent="0.3">
      <c r="B1872">
        <v>154562</v>
      </c>
      <c r="C1872" t="s">
        <v>6351</v>
      </c>
      <c r="D1872" t="s">
        <v>6352</v>
      </c>
      <c r="E1872" t="s">
        <v>6353</v>
      </c>
      <c r="F1872" t="s">
        <v>1024</v>
      </c>
    </row>
    <row r="1873" spans="2:6" hidden="1" x14ac:dyDescent="0.3">
      <c r="B1873">
        <v>154575</v>
      </c>
      <c r="C1873" t="s">
        <v>6354</v>
      </c>
      <c r="D1873" t="s">
        <v>6355</v>
      </c>
      <c r="E1873" t="s">
        <v>6356</v>
      </c>
      <c r="F1873" t="s">
        <v>1024</v>
      </c>
    </row>
    <row r="1874" spans="2:6" hidden="1" x14ac:dyDescent="0.3">
      <c r="B1874">
        <v>154592</v>
      </c>
      <c r="C1874" t="s">
        <v>6357</v>
      </c>
      <c r="D1874" t="s">
        <v>6358</v>
      </c>
      <c r="E1874" t="s">
        <v>6359</v>
      </c>
      <c r="F1874" t="s">
        <v>1024</v>
      </c>
    </row>
    <row r="1875" spans="2:6" hidden="1" x14ac:dyDescent="0.3">
      <c r="B1875">
        <v>154593</v>
      </c>
      <c r="C1875" t="s">
        <v>6360</v>
      </c>
      <c r="D1875" t="s">
        <v>6361</v>
      </c>
      <c r="E1875" t="s">
        <v>6362</v>
      </c>
      <c r="F1875" t="s">
        <v>1024</v>
      </c>
    </row>
    <row r="1876" spans="2:6" hidden="1" x14ac:dyDescent="0.3">
      <c r="B1876">
        <v>154599</v>
      </c>
      <c r="C1876" t="s">
        <v>6363</v>
      </c>
      <c r="D1876" t="s">
        <v>6364</v>
      </c>
      <c r="E1876" t="s">
        <v>6365</v>
      </c>
      <c r="F1876" t="s">
        <v>1024</v>
      </c>
    </row>
    <row r="1877" spans="2:6" hidden="1" x14ac:dyDescent="0.3">
      <c r="B1877">
        <v>154601</v>
      </c>
      <c r="C1877" t="s">
        <v>6366</v>
      </c>
      <c r="D1877" t="s">
        <v>6367</v>
      </c>
      <c r="E1877" t="s">
        <v>6368</v>
      </c>
      <c r="F1877" t="s">
        <v>1024</v>
      </c>
    </row>
    <row r="1878" spans="2:6" hidden="1" x14ac:dyDescent="0.3">
      <c r="B1878">
        <v>154602</v>
      </c>
      <c r="C1878" t="s">
        <v>6369</v>
      </c>
      <c r="D1878" t="s">
        <v>6370</v>
      </c>
      <c r="E1878" t="s">
        <v>6371</v>
      </c>
      <c r="F1878" t="s">
        <v>1024</v>
      </c>
    </row>
    <row r="1879" spans="2:6" hidden="1" x14ac:dyDescent="0.3">
      <c r="B1879">
        <v>154614</v>
      </c>
      <c r="C1879" t="s">
        <v>6372</v>
      </c>
      <c r="D1879" t="s">
        <v>6373</v>
      </c>
      <c r="E1879" t="s">
        <v>6374</v>
      </c>
      <c r="F1879" t="s">
        <v>1024</v>
      </c>
    </row>
    <row r="1880" spans="2:6" hidden="1" x14ac:dyDescent="0.3">
      <c r="B1880">
        <v>154615</v>
      </c>
      <c r="C1880" t="s">
        <v>6375</v>
      </c>
      <c r="D1880" t="s">
        <v>6376</v>
      </c>
      <c r="E1880" t="s">
        <v>6035</v>
      </c>
      <c r="F1880" t="s">
        <v>1024</v>
      </c>
    </row>
    <row r="1881" spans="2:6" hidden="1" x14ac:dyDescent="0.3">
      <c r="B1881">
        <v>154628</v>
      </c>
      <c r="C1881" t="s">
        <v>6377</v>
      </c>
      <c r="D1881" t="s">
        <v>6378</v>
      </c>
      <c r="E1881" t="s">
        <v>6379</v>
      </c>
      <c r="F1881" t="s">
        <v>1024</v>
      </c>
    </row>
    <row r="1882" spans="2:6" hidden="1" x14ac:dyDescent="0.3">
      <c r="B1882">
        <v>154635</v>
      </c>
      <c r="C1882" t="s">
        <v>6380</v>
      </c>
      <c r="D1882" t="s">
        <v>6381</v>
      </c>
      <c r="E1882" t="s">
        <v>2442</v>
      </c>
      <c r="F1882" t="s">
        <v>1024</v>
      </c>
    </row>
    <row r="1883" spans="2:6" hidden="1" x14ac:dyDescent="0.3">
      <c r="B1883">
        <v>154639</v>
      </c>
      <c r="C1883" t="s">
        <v>6382</v>
      </c>
      <c r="D1883" t="s">
        <v>6383</v>
      </c>
      <c r="E1883" t="s">
        <v>6384</v>
      </c>
      <c r="F1883" t="s">
        <v>1024</v>
      </c>
    </row>
    <row r="1884" spans="2:6" hidden="1" x14ac:dyDescent="0.3">
      <c r="B1884">
        <v>154641</v>
      </c>
      <c r="C1884" t="s">
        <v>6385</v>
      </c>
      <c r="D1884" t="s">
        <v>6386</v>
      </c>
      <c r="E1884" t="s">
        <v>6387</v>
      </c>
      <c r="F1884" t="s">
        <v>1024</v>
      </c>
    </row>
    <row r="1885" spans="2:6" hidden="1" x14ac:dyDescent="0.3">
      <c r="B1885">
        <v>154644</v>
      </c>
      <c r="C1885" t="s">
        <v>6388</v>
      </c>
      <c r="D1885" t="s">
        <v>6389</v>
      </c>
      <c r="E1885" t="s">
        <v>6390</v>
      </c>
      <c r="F1885" t="s">
        <v>1024</v>
      </c>
    </row>
    <row r="1886" spans="2:6" hidden="1" x14ac:dyDescent="0.3">
      <c r="B1886">
        <v>154650</v>
      </c>
      <c r="C1886" t="s">
        <v>6391</v>
      </c>
      <c r="D1886" t="s">
        <v>6392</v>
      </c>
      <c r="E1886" t="s">
        <v>6393</v>
      </c>
      <c r="F1886" t="s">
        <v>1024</v>
      </c>
    </row>
    <row r="1887" spans="2:6" hidden="1" x14ac:dyDescent="0.3">
      <c r="B1887">
        <v>154654</v>
      </c>
      <c r="C1887" t="s">
        <v>6394</v>
      </c>
      <c r="D1887" t="s">
        <v>6395</v>
      </c>
      <c r="E1887" t="s">
        <v>6396</v>
      </c>
      <c r="F1887" t="s">
        <v>1024</v>
      </c>
    </row>
    <row r="1888" spans="2:6" hidden="1" x14ac:dyDescent="0.3">
      <c r="B1888">
        <v>154672</v>
      </c>
      <c r="C1888" t="s">
        <v>6397</v>
      </c>
      <c r="D1888" t="s">
        <v>6398</v>
      </c>
      <c r="E1888" t="s">
        <v>6399</v>
      </c>
      <c r="F1888" t="s">
        <v>1024</v>
      </c>
    </row>
    <row r="1889" spans="2:6" hidden="1" x14ac:dyDescent="0.3">
      <c r="B1889">
        <v>154675</v>
      </c>
      <c r="C1889" t="s">
        <v>6400</v>
      </c>
      <c r="D1889" t="s">
        <v>6401</v>
      </c>
      <c r="E1889" t="s">
        <v>6402</v>
      </c>
      <c r="F1889" t="s">
        <v>1024</v>
      </c>
    </row>
    <row r="1890" spans="2:6" hidden="1" x14ac:dyDescent="0.3">
      <c r="B1890">
        <v>154676</v>
      </c>
      <c r="C1890" t="s">
        <v>6403</v>
      </c>
      <c r="D1890" t="s">
        <v>6404</v>
      </c>
      <c r="E1890" t="s">
        <v>6405</v>
      </c>
      <c r="F1890" t="s">
        <v>1024</v>
      </c>
    </row>
    <row r="1891" spans="2:6" hidden="1" x14ac:dyDescent="0.3">
      <c r="B1891">
        <v>154677</v>
      </c>
      <c r="C1891" t="s">
        <v>6406</v>
      </c>
      <c r="D1891" t="s">
        <v>6407</v>
      </c>
      <c r="E1891" t="s">
        <v>6408</v>
      </c>
      <c r="F1891" t="s">
        <v>1024</v>
      </c>
    </row>
    <row r="1892" spans="2:6" hidden="1" x14ac:dyDescent="0.3">
      <c r="B1892">
        <v>154679</v>
      </c>
      <c r="C1892" t="s">
        <v>6409</v>
      </c>
      <c r="D1892" t="s">
        <v>6410</v>
      </c>
      <c r="E1892" t="s">
        <v>6411</v>
      </c>
      <c r="F1892" t="s">
        <v>1024</v>
      </c>
    </row>
    <row r="1893" spans="2:6" hidden="1" x14ac:dyDescent="0.3">
      <c r="B1893">
        <v>154686</v>
      </c>
      <c r="C1893" t="s">
        <v>6412</v>
      </c>
      <c r="D1893" t="s">
        <v>6413</v>
      </c>
      <c r="E1893" t="s">
        <v>6414</v>
      </c>
      <c r="F1893" t="s">
        <v>1024</v>
      </c>
    </row>
    <row r="1894" spans="2:6" hidden="1" x14ac:dyDescent="0.3">
      <c r="B1894">
        <v>154689</v>
      </c>
      <c r="C1894" t="s">
        <v>6415</v>
      </c>
      <c r="D1894" t="s">
        <v>6416</v>
      </c>
      <c r="E1894" t="s">
        <v>6417</v>
      </c>
      <c r="F1894" t="s">
        <v>1024</v>
      </c>
    </row>
    <row r="1895" spans="2:6" hidden="1" x14ac:dyDescent="0.3">
      <c r="B1895">
        <v>154691</v>
      </c>
      <c r="C1895" t="s">
        <v>6418</v>
      </c>
      <c r="D1895" t="s">
        <v>6419</v>
      </c>
      <c r="E1895" t="s">
        <v>6420</v>
      </c>
      <c r="F1895" t="s">
        <v>1024</v>
      </c>
    </row>
    <row r="1896" spans="2:6" hidden="1" x14ac:dyDescent="0.3">
      <c r="B1896">
        <v>154702</v>
      </c>
      <c r="C1896" t="s">
        <v>6421</v>
      </c>
      <c r="D1896" t="s">
        <v>6422</v>
      </c>
      <c r="E1896" t="s">
        <v>6423</v>
      </c>
      <c r="F1896" t="s">
        <v>1024</v>
      </c>
    </row>
    <row r="1897" spans="2:6" hidden="1" x14ac:dyDescent="0.3">
      <c r="B1897">
        <v>154703</v>
      </c>
      <c r="C1897" t="s">
        <v>6424</v>
      </c>
      <c r="D1897" t="s">
        <v>6425</v>
      </c>
      <c r="E1897" t="s">
        <v>6426</v>
      </c>
      <c r="F1897" t="s">
        <v>1024</v>
      </c>
    </row>
    <row r="1898" spans="2:6" hidden="1" x14ac:dyDescent="0.3">
      <c r="B1898">
        <v>154706</v>
      </c>
      <c r="C1898" t="s">
        <v>6427</v>
      </c>
      <c r="D1898" t="s">
        <v>6428</v>
      </c>
      <c r="E1898" t="s">
        <v>2399</v>
      </c>
      <c r="F1898" t="s">
        <v>1024</v>
      </c>
    </row>
    <row r="1899" spans="2:6" hidden="1" x14ac:dyDescent="0.3">
      <c r="B1899">
        <v>154708</v>
      </c>
      <c r="C1899" t="s">
        <v>6429</v>
      </c>
      <c r="D1899" t="s">
        <v>6430</v>
      </c>
      <c r="E1899" t="s">
        <v>6431</v>
      </c>
      <c r="F1899" t="s">
        <v>1024</v>
      </c>
    </row>
    <row r="1900" spans="2:6" hidden="1" x14ac:dyDescent="0.3">
      <c r="B1900">
        <v>154710</v>
      </c>
      <c r="C1900" t="s">
        <v>6432</v>
      </c>
      <c r="D1900" t="s">
        <v>6433</v>
      </c>
      <c r="E1900" t="s">
        <v>6434</v>
      </c>
      <c r="F1900" t="s">
        <v>1024</v>
      </c>
    </row>
    <row r="1901" spans="2:6" hidden="1" x14ac:dyDescent="0.3">
      <c r="B1901">
        <v>154713</v>
      </c>
      <c r="C1901" t="s">
        <v>6435</v>
      </c>
      <c r="D1901" t="s">
        <v>6436</v>
      </c>
      <c r="E1901" t="s">
        <v>6437</v>
      </c>
      <c r="F1901" t="s">
        <v>1024</v>
      </c>
    </row>
    <row r="1902" spans="2:6" hidden="1" x14ac:dyDescent="0.3">
      <c r="B1902">
        <v>154717</v>
      </c>
      <c r="C1902" t="s">
        <v>6438</v>
      </c>
      <c r="D1902" t="s">
        <v>6439</v>
      </c>
      <c r="E1902" t="s">
        <v>6440</v>
      </c>
      <c r="F1902" t="s">
        <v>1024</v>
      </c>
    </row>
    <row r="1903" spans="2:6" hidden="1" x14ac:dyDescent="0.3">
      <c r="B1903">
        <v>154734</v>
      </c>
      <c r="C1903" t="s">
        <v>6441</v>
      </c>
      <c r="D1903" t="s">
        <v>6442</v>
      </c>
      <c r="E1903" t="s">
        <v>6443</v>
      </c>
      <c r="F1903" t="s">
        <v>1024</v>
      </c>
    </row>
    <row r="1904" spans="2:6" hidden="1" x14ac:dyDescent="0.3">
      <c r="B1904">
        <v>154757</v>
      </c>
      <c r="C1904" t="s">
        <v>6444</v>
      </c>
      <c r="D1904" t="s">
        <v>6445</v>
      </c>
      <c r="E1904" t="s">
        <v>6446</v>
      </c>
      <c r="F1904" t="s">
        <v>1024</v>
      </c>
    </row>
    <row r="1905" spans="2:6" hidden="1" x14ac:dyDescent="0.3">
      <c r="B1905">
        <v>154758</v>
      </c>
      <c r="C1905" t="s">
        <v>6447</v>
      </c>
      <c r="D1905" t="s">
        <v>6448</v>
      </c>
      <c r="E1905" t="s">
        <v>6449</v>
      </c>
      <c r="F1905" t="s">
        <v>1024</v>
      </c>
    </row>
    <row r="1906" spans="2:6" hidden="1" x14ac:dyDescent="0.3">
      <c r="B1906">
        <v>154759</v>
      </c>
      <c r="C1906" t="s">
        <v>6450</v>
      </c>
      <c r="D1906" t="s">
        <v>6451</v>
      </c>
      <c r="E1906" t="s">
        <v>5430</v>
      </c>
      <c r="F1906" t="s">
        <v>1024</v>
      </c>
    </row>
    <row r="1907" spans="2:6" hidden="1" x14ac:dyDescent="0.3">
      <c r="B1907">
        <v>154760</v>
      </c>
      <c r="C1907" t="s">
        <v>6452</v>
      </c>
      <c r="D1907" t="s">
        <v>6453</v>
      </c>
      <c r="E1907" t="s">
        <v>6454</v>
      </c>
      <c r="F1907" t="s">
        <v>1024</v>
      </c>
    </row>
    <row r="1908" spans="2:6" hidden="1" x14ac:dyDescent="0.3">
      <c r="B1908">
        <v>154761</v>
      </c>
      <c r="C1908" t="s">
        <v>6455</v>
      </c>
      <c r="D1908" t="s">
        <v>24038</v>
      </c>
      <c r="E1908" t="s">
        <v>6456</v>
      </c>
      <c r="F1908" t="s">
        <v>1024</v>
      </c>
    </row>
    <row r="1909" spans="2:6" hidden="1" x14ac:dyDescent="0.3">
      <c r="B1909">
        <v>154763</v>
      </c>
      <c r="C1909" t="s">
        <v>6457</v>
      </c>
      <c r="D1909" t="s">
        <v>6458</v>
      </c>
      <c r="E1909" t="s">
        <v>6459</v>
      </c>
      <c r="F1909" t="s">
        <v>1024</v>
      </c>
    </row>
    <row r="1910" spans="2:6" hidden="1" x14ac:dyDescent="0.3">
      <c r="B1910">
        <v>154764</v>
      </c>
      <c r="C1910" t="s">
        <v>6460</v>
      </c>
      <c r="D1910" t="s">
        <v>6461</v>
      </c>
      <c r="E1910" t="s">
        <v>6462</v>
      </c>
      <c r="F1910" t="s">
        <v>1024</v>
      </c>
    </row>
    <row r="1911" spans="2:6" hidden="1" x14ac:dyDescent="0.3">
      <c r="B1911">
        <v>154766</v>
      </c>
      <c r="C1911" t="s">
        <v>6463</v>
      </c>
      <c r="D1911" t="s">
        <v>6464</v>
      </c>
      <c r="E1911" t="s">
        <v>6465</v>
      </c>
      <c r="F1911" t="s">
        <v>1024</v>
      </c>
    </row>
    <row r="1912" spans="2:6" hidden="1" x14ac:dyDescent="0.3">
      <c r="B1912">
        <v>154768</v>
      </c>
      <c r="C1912" t="s">
        <v>6466</v>
      </c>
      <c r="D1912" t="s">
        <v>6467</v>
      </c>
      <c r="E1912" t="s">
        <v>6468</v>
      </c>
      <c r="F1912" t="s">
        <v>1024</v>
      </c>
    </row>
    <row r="1913" spans="2:6" hidden="1" x14ac:dyDescent="0.3">
      <c r="B1913">
        <v>154786</v>
      </c>
      <c r="C1913" t="s">
        <v>6469</v>
      </c>
      <c r="D1913" t="s">
        <v>6470</v>
      </c>
      <c r="E1913" t="s">
        <v>6471</v>
      </c>
      <c r="F1913" t="s">
        <v>1024</v>
      </c>
    </row>
    <row r="1914" spans="2:6" hidden="1" x14ac:dyDescent="0.3">
      <c r="B1914">
        <v>154787</v>
      </c>
      <c r="C1914" t="s">
        <v>6472</v>
      </c>
      <c r="D1914" t="s">
        <v>6473</v>
      </c>
      <c r="E1914" t="s">
        <v>5617</v>
      </c>
      <c r="F1914" t="s">
        <v>1024</v>
      </c>
    </row>
    <row r="1915" spans="2:6" hidden="1" x14ac:dyDescent="0.3">
      <c r="B1915">
        <v>154796</v>
      </c>
      <c r="C1915" t="s">
        <v>6474</v>
      </c>
      <c r="D1915" t="s">
        <v>6475</v>
      </c>
      <c r="E1915" t="s">
        <v>6476</v>
      </c>
      <c r="F1915" t="s">
        <v>1024</v>
      </c>
    </row>
    <row r="1916" spans="2:6" hidden="1" x14ac:dyDescent="0.3">
      <c r="B1916">
        <v>154797</v>
      </c>
      <c r="C1916" t="s">
        <v>6477</v>
      </c>
      <c r="D1916" t="s">
        <v>6478</v>
      </c>
      <c r="E1916" t="s">
        <v>5160</v>
      </c>
      <c r="F1916" t="s">
        <v>1024</v>
      </c>
    </row>
    <row r="1917" spans="2:6" hidden="1" x14ac:dyDescent="0.3">
      <c r="B1917">
        <v>154799</v>
      </c>
      <c r="C1917" t="s">
        <v>6479</v>
      </c>
      <c r="D1917" t="s">
        <v>6480</v>
      </c>
      <c r="E1917" t="s">
        <v>2935</v>
      </c>
      <c r="F1917" t="s">
        <v>1024</v>
      </c>
    </row>
    <row r="1918" spans="2:6" hidden="1" x14ac:dyDescent="0.3">
      <c r="B1918">
        <v>154803</v>
      </c>
      <c r="C1918" t="s">
        <v>6481</v>
      </c>
      <c r="D1918" t="s">
        <v>6482</v>
      </c>
      <c r="E1918" t="s">
        <v>2379</v>
      </c>
      <c r="F1918" t="s">
        <v>1024</v>
      </c>
    </row>
    <row r="1919" spans="2:6" hidden="1" x14ac:dyDescent="0.3">
      <c r="B1919">
        <v>154805</v>
      </c>
      <c r="C1919" t="s">
        <v>6483</v>
      </c>
      <c r="D1919" t="s">
        <v>6484</v>
      </c>
      <c r="E1919" t="s">
        <v>6485</v>
      </c>
      <c r="F1919" t="s">
        <v>1024</v>
      </c>
    </row>
    <row r="1920" spans="2:6" hidden="1" x14ac:dyDescent="0.3">
      <c r="B1920">
        <v>154812</v>
      </c>
      <c r="C1920" t="s">
        <v>6486</v>
      </c>
      <c r="D1920" t="s">
        <v>24039</v>
      </c>
      <c r="E1920" t="s">
        <v>6487</v>
      </c>
      <c r="F1920" t="s">
        <v>1024</v>
      </c>
    </row>
    <row r="1921" spans="2:6" hidden="1" x14ac:dyDescent="0.3">
      <c r="B1921">
        <v>154816</v>
      </c>
      <c r="C1921" t="s">
        <v>6488</v>
      </c>
      <c r="D1921" t="s">
        <v>6489</v>
      </c>
      <c r="E1921" t="s">
        <v>6490</v>
      </c>
      <c r="F1921" t="s">
        <v>1024</v>
      </c>
    </row>
    <row r="1922" spans="2:6" hidden="1" x14ac:dyDescent="0.3">
      <c r="B1922">
        <v>154820</v>
      </c>
      <c r="C1922" t="s">
        <v>6491</v>
      </c>
      <c r="D1922" t="s">
        <v>6492</v>
      </c>
      <c r="E1922" t="s">
        <v>6493</v>
      </c>
      <c r="F1922" t="s">
        <v>1024</v>
      </c>
    </row>
    <row r="1923" spans="2:6" hidden="1" x14ac:dyDescent="0.3">
      <c r="B1923">
        <v>154821</v>
      </c>
      <c r="C1923" t="s">
        <v>6494</v>
      </c>
      <c r="D1923" t="s">
        <v>6495</v>
      </c>
      <c r="E1923" t="s">
        <v>3913</v>
      </c>
      <c r="F1923" t="s">
        <v>1024</v>
      </c>
    </row>
    <row r="1924" spans="2:6" hidden="1" x14ac:dyDescent="0.3">
      <c r="B1924">
        <v>154827</v>
      </c>
      <c r="C1924" t="s">
        <v>6496</v>
      </c>
      <c r="D1924" t="s">
        <v>6497</v>
      </c>
      <c r="E1924" t="s">
        <v>6498</v>
      </c>
      <c r="F1924" t="s">
        <v>1024</v>
      </c>
    </row>
    <row r="1925" spans="2:6" hidden="1" x14ac:dyDescent="0.3">
      <c r="B1925">
        <v>154830</v>
      </c>
      <c r="C1925" t="s">
        <v>6499</v>
      </c>
      <c r="D1925" t="s">
        <v>6500</v>
      </c>
      <c r="E1925" t="s">
        <v>6501</v>
      </c>
      <c r="F1925" t="s">
        <v>1024</v>
      </c>
    </row>
    <row r="1926" spans="2:6" hidden="1" x14ac:dyDescent="0.3">
      <c r="B1926">
        <v>154831</v>
      </c>
      <c r="C1926" t="s">
        <v>6502</v>
      </c>
      <c r="D1926" t="s">
        <v>6503</v>
      </c>
      <c r="E1926" t="s">
        <v>6504</v>
      </c>
      <c r="F1926" t="s">
        <v>1024</v>
      </c>
    </row>
    <row r="1927" spans="2:6" hidden="1" x14ac:dyDescent="0.3">
      <c r="B1927">
        <v>154834</v>
      </c>
      <c r="C1927" t="s">
        <v>6505</v>
      </c>
      <c r="D1927" t="s">
        <v>6506</v>
      </c>
      <c r="E1927" t="s">
        <v>6507</v>
      </c>
      <c r="F1927" t="s">
        <v>1024</v>
      </c>
    </row>
    <row r="1928" spans="2:6" hidden="1" x14ac:dyDescent="0.3">
      <c r="B1928">
        <v>154836</v>
      </c>
      <c r="C1928" t="s">
        <v>6508</v>
      </c>
      <c r="D1928" t="s">
        <v>6509</v>
      </c>
      <c r="E1928" t="s">
        <v>3069</v>
      </c>
      <c r="F1928" t="s">
        <v>1024</v>
      </c>
    </row>
    <row r="1929" spans="2:6" hidden="1" x14ac:dyDescent="0.3">
      <c r="B1929">
        <v>154840</v>
      </c>
      <c r="C1929" t="s">
        <v>6510</v>
      </c>
      <c r="D1929" t="s">
        <v>6511</v>
      </c>
      <c r="E1929" t="s">
        <v>6512</v>
      </c>
      <c r="F1929" t="s">
        <v>1024</v>
      </c>
    </row>
    <row r="1930" spans="2:6" hidden="1" x14ac:dyDescent="0.3">
      <c r="B1930">
        <v>154841</v>
      </c>
      <c r="C1930" t="s">
        <v>6513</v>
      </c>
      <c r="D1930" t="s">
        <v>6514</v>
      </c>
      <c r="E1930" t="s">
        <v>6321</v>
      </c>
      <c r="F1930" t="s">
        <v>1024</v>
      </c>
    </row>
    <row r="1931" spans="2:6" hidden="1" x14ac:dyDescent="0.3">
      <c r="B1931">
        <v>154844</v>
      </c>
      <c r="C1931" t="s">
        <v>6515</v>
      </c>
      <c r="D1931" t="s">
        <v>6516</v>
      </c>
      <c r="E1931" t="s">
        <v>6517</v>
      </c>
      <c r="F1931" t="s">
        <v>1024</v>
      </c>
    </row>
    <row r="1932" spans="2:6" hidden="1" x14ac:dyDescent="0.3">
      <c r="B1932">
        <v>154852</v>
      </c>
      <c r="C1932" t="s">
        <v>6518</v>
      </c>
      <c r="D1932" t="s">
        <v>6519</v>
      </c>
      <c r="E1932" t="s">
        <v>6248</v>
      </c>
      <c r="F1932" t="s">
        <v>1024</v>
      </c>
    </row>
    <row r="1933" spans="2:6" hidden="1" x14ac:dyDescent="0.3">
      <c r="B1933">
        <v>154853</v>
      </c>
      <c r="C1933" t="s">
        <v>6520</v>
      </c>
      <c r="D1933" t="s">
        <v>6521</v>
      </c>
      <c r="E1933" t="s">
        <v>6522</v>
      </c>
      <c r="F1933" t="s">
        <v>1024</v>
      </c>
    </row>
    <row r="1934" spans="2:6" hidden="1" x14ac:dyDescent="0.3">
      <c r="B1934">
        <v>154855</v>
      </c>
      <c r="C1934" t="s">
        <v>6523</v>
      </c>
      <c r="D1934" t="s">
        <v>6524</v>
      </c>
      <c r="E1934" t="s">
        <v>6525</v>
      </c>
      <c r="F1934" t="s">
        <v>1024</v>
      </c>
    </row>
    <row r="1935" spans="2:6" hidden="1" x14ac:dyDescent="0.3">
      <c r="B1935">
        <v>154856</v>
      </c>
      <c r="C1935" t="s">
        <v>6526</v>
      </c>
      <c r="D1935" t="s">
        <v>6527</v>
      </c>
      <c r="E1935" t="s">
        <v>6528</v>
      </c>
      <c r="F1935" t="s">
        <v>1024</v>
      </c>
    </row>
    <row r="1936" spans="2:6" hidden="1" x14ac:dyDescent="0.3">
      <c r="B1936">
        <v>154864</v>
      </c>
      <c r="C1936" t="s">
        <v>6529</v>
      </c>
      <c r="D1936" t="s">
        <v>6530</v>
      </c>
      <c r="E1936" t="s">
        <v>6531</v>
      </c>
      <c r="F1936" t="s">
        <v>1024</v>
      </c>
    </row>
    <row r="1937" spans="2:6" hidden="1" x14ac:dyDescent="0.3">
      <c r="B1937">
        <v>154865</v>
      </c>
      <c r="C1937" t="s">
        <v>6532</v>
      </c>
      <c r="D1937" t="s">
        <v>6533</v>
      </c>
      <c r="E1937" t="s">
        <v>6534</v>
      </c>
      <c r="F1937" t="s">
        <v>1024</v>
      </c>
    </row>
    <row r="1938" spans="2:6" hidden="1" x14ac:dyDescent="0.3">
      <c r="B1938">
        <v>154867</v>
      </c>
      <c r="C1938" t="s">
        <v>6535</v>
      </c>
      <c r="D1938" t="s">
        <v>6536</v>
      </c>
      <c r="E1938" t="s">
        <v>6537</v>
      </c>
      <c r="F1938" t="s">
        <v>1024</v>
      </c>
    </row>
    <row r="1939" spans="2:6" hidden="1" x14ac:dyDescent="0.3">
      <c r="B1939">
        <v>154870</v>
      </c>
      <c r="C1939" t="s">
        <v>6538</v>
      </c>
      <c r="D1939" t="s">
        <v>6539</v>
      </c>
      <c r="E1939" t="s">
        <v>6540</v>
      </c>
      <c r="F1939" t="s">
        <v>1024</v>
      </c>
    </row>
    <row r="1940" spans="2:6" hidden="1" x14ac:dyDescent="0.3">
      <c r="B1940">
        <v>154890</v>
      </c>
      <c r="C1940" t="s">
        <v>6541</v>
      </c>
      <c r="D1940" t="s">
        <v>6542</v>
      </c>
      <c r="E1940" t="s">
        <v>6543</v>
      </c>
      <c r="F1940" t="s">
        <v>1024</v>
      </c>
    </row>
    <row r="1941" spans="2:6" hidden="1" x14ac:dyDescent="0.3">
      <c r="B1941">
        <v>154891</v>
      </c>
      <c r="C1941" t="s">
        <v>6544</v>
      </c>
      <c r="D1941" t="s">
        <v>6545</v>
      </c>
      <c r="E1941" t="s">
        <v>6546</v>
      </c>
      <c r="F1941" t="s">
        <v>1024</v>
      </c>
    </row>
    <row r="1942" spans="2:6" hidden="1" x14ac:dyDescent="0.3">
      <c r="B1942">
        <v>154892</v>
      </c>
      <c r="C1942" t="s">
        <v>6547</v>
      </c>
      <c r="D1942" t="s">
        <v>6548</v>
      </c>
      <c r="E1942" t="s">
        <v>6549</v>
      </c>
      <c r="F1942" t="s">
        <v>1024</v>
      </c>
    </row>
    <row r="1943" spans="2:6" hidden="1" x14ac:dyDescent="0.3">
      <c r="B1943">
        <v>154895</v>
      </c>
      <c r="C1943" t="s">
        <v>6550</v>
      </c>
      <c r="D1943" t="s">
        <v>6551</v>
      </c>
      <c r="E1943" t="s">
        <v>6552</v>
      </c>
      <c r="F1943" t="s">
        <v>1024</v>
      </c>
    </row>
    <row r="1944" spans="2:6" hidden="1" x14ac:dyDescent="0.3">
      <c r="B1944">
        <v>154901</v>
      </c>
      <c r="C1944" t="s">
        <v>6553</v>
      </c>
      <c r="D1944" t="s">
        <v>6554</v>
      </c>
      <c r="E1944" t="s">
        <v>6555</v>
      </c>
      <c r="F1944" t="s">
        <v>1024</v>
      </c>
    </row>
    <row r="1945" spans="2:6" hidden="1" x14ac:dyDescent="0.3">
      <c r="B1945">
        <v>154903</v>
      </c>
      <c r="C1945" t="s">
        <v>6556</v>
      </c>
      <c r="D1945" t="s">
        <v>6557</v>
      </c>
      <c r="E1945" t="s">
        <v>5364</v>
      </c>
      <c r="F1945" t="s">
        <v>1024</v>
      </c>
    </row>
    <row r="1946" spans="2:6" hidden="1" x14ac:dyDescent="0.3">
      <c r="B1946">
        <v>154906</v>
      </c>
      <c r="C1946" t="s">
        <v>6558</v>
      </c>
      <c r="D1946" t="s">
        <v>6559</v>
      </c>
      <c r="E1946" t="s">
        <v>6560</v>
      </c>
      <c r="F1946" t="s">
        <v>1024</v>
      </c>
    </row>
    <row r="1947" spans="2:6" hidden="1" x14ac:dyDescent="0.3">
      <c r="B1947">
        <v>154915</v>
      </c>
      <c r="C1947" t="s">
        <v>6561</v>
      </c>
      <c r="D1947" t="s">
        <v>6562</v>
      </c>
      <c r="E1947" t="s">
        <v>6563</v>
      </c>
      <c r="F1947" t="s">
        <v>1024</v>
      </c>
    </row>
    <row r="1948" spans="2:6" hidden="1" x14ac:dyDescent="0.3">
      <c r="B1948">
        <v>154922</v>
      </c>
      <c r="C1948" t="s">
        <v>6564</v>
      </c>
      <c r="D1948" t="s">
        <v>6565</v>
      </c>
      <c r="E1948" t="s">
        <v>6566</v>
      </c>
      <c r="F1948" t="s">
        <v>1024</v>
      </c>
    </row>
    <row r="1949" spans="2:6" hidden="1" x14ac:dyDescent="0.3">
      <c r="B1949">
        <v>154924</v>
      </c>
      <c r="C1949" t="s">
        <v>6567</v>
      </c>
      <c r="D1949" t="s">
        <v>6568</v>
      </c>
      <c r="E1949" t="s">
        <v>6569</v>
      </c>
      <c r="F1949" t="s">
        <v>1024</v>
      </c>
    </row>
    <row r="1950" spans="2:6" hidden="1" x14ac:dyDescent="0.3">
      <c r="B1950">
        <v>154934</v>
      </c>
      <c r="C1950" t="s">
        <v>6570</v>
      </c>
      <c r="D1950" t="s">
        <v>6571</v>
      </c>
      <c r="E1950" t="s">
        <v>6572</v>
      </c>
      <c r="F1950" t="s">
        <v>1024</v>
      </c>
    </row>
    <row r="1951" spans="2:6" hidden="1" x14ac:dyDescent="0.3">
      <c r="B1951">
        <v>154936</v>
      </c>
      <c r="C1951" t="s">
        <v>6573</v>
      </c>
      <c r="D1951" t="s">
        <v>6574</v>
      </c>
      <c r="E1951" t="s">
        <v>6575</v>
      </c>
      <c r="F1951" t="s">
        <v>1024</v>
      </c>
    </row>
    <row r="1952" spans="2:6" hidden="1" x14ac:dyDescent="0.3">
      <c r="B1952">
        <v>154937</v>
      </c>
      <c r="C1952" t="s">
        <v>6576</v>
      </c>
      <c r="D1952" t="s">
        <v>6577</v>
      </c>
      <c r="E1952" t="s">
        <v>6578</v>
      </c>
      <c r="F1952" t="s">
        <v>1024</v>
      </c>
    </row>
    <row r="1953" spans="2:6" hidden="1" x14ac:dyDescent="0.3">
      <c r="B1953">
        <v>154938</v>
      </c>
      <c r="C1953" t="s">
        <v>6579</v>
      </c>
      <c r="D1953" t="s">
        <v>6580</v>
      </c>
      <c r="E1953" t="s">
        <v>6581</v>
      </c>
      <c r="F1953" t="s">
        <v>1024</v>
      </c>
    </row>
    <row r="1954" spans="2:6" hidden="1" x14ac:dyDescent="0.3">
      <c r="B1954">
        <v>154941</v>
      </c>
      <c r="C1954" t="s">
        <v>6582</v>
      </c>
      <c r="D1954" t="s">
        <v>6583</v>
      </c>
      <c r="E1954" t="s">
        <v>6584</v>
      </c>
      <c r="F1954" t="s">
        <v>1024</v>
      </c>
    </row>
    <row r="1955" spans="2:6" hidden="1" x14ac:dyDescent="0.3">
      <c r="B1955">
        <v>154943</v>
      </c>
      <c r="C1955" t="s">
        <v>6585</v>
      </c>
      <c r="D1955" t="s">
        <v>6586</v>
      </c>
      <c r="E1955" t="s">
        <v>6587</v>
      </c>
      <c r="F1955" t="s">
        <v>1024</v>
      </c>
    </row>
    <row r="1956" spans="2:6" hidden="1" x14ac:dyDescent="0.3">
      <c r="B1956">
        <v>154952</v>
      </c>
      <c r="C1956" t="s">
        <v>6588</v>
      </c>
      <c r="D1956" t="s">
        <v>6589</v>
      </c>
      <c r="E1956" t="s">
        <v>6590</v>
      </c>
      <c r="F1956" t="s">
        <v>1024</v>
      </c>
    </row>
    <row r="1957" spans="2:6" hidden="1" x14ac:dyDescent="0.3">
      <c r="B1957">
        <v>154962</v>
      </c>
      <c r="C1957" t="s">
        <v>6591</v>
      </c>
      <c r="D1957" t="s">
        <v>6592</v>
      </c>
      <c r="E1957" t="s">
        <v>6593</v>
      </c>
      <c r="F1957" t="s">
        <v>1024</v>
      </c>
    </row>
    <row r="1958" spans="2:6" hidden="1" x14ac:dyDescent="0.3">
      <c r="B1958">
        <v>154966</v>
      </c>
      <c r="C1958" t="s">
        <v>6594</v>
      </c>
      <c r="D1958" t="s">
        <v>6595</v>
      </c>
      <c r="E1958" t="s">
        <v>6596</v>
      </c>
      <c r="F1958" t="s">
        <v>1024</v>
      </c>
    </row>
    <row r="1959" spans="2:6" hidden="1" x14ac:dyDescent="0.3">
      <c r="B1959">
        <v>154969</v>
      </c>
      <c r="C1959" t="s">
        <v>6597</v>
      </c>
      <c r="D1959" t="s">
        <v>6598</v>
      </c>
      <c r="E1959" t="s">
        <v>6599</v>
      </c>
      <c r="F1959" t="s">
        <v>1024</v>
      </c>
    </row>
    <row r="1960" spans="2:6" hidden="1" x14ac:dyDescent="0.3">
      <c r="B1960">
        <v>154982</v>
      </c>
      <c r="C1960" t="s">
        <v>6600</v>
      </c>
      <c r="D1960" t="s">
        <v>6601</v>
      </c>
      <c r="E1960" t="s">
        <v>6602</v>
      </c>
      <c r="F1960" t="s">
        <v>1024</v>
      </c>
    </row>
    <row r="1961" spans="2:6" hidden="1" x14ac:dyDescent="0.3">
      <c r="B1961">
        <v>154988</v>
      </c>
      <c r="C1961" t="s">
        <v>6603</v>
      </c>
      <c r="D1961" t="s">
        <v>6604</v>
      </c>
      <c r="E1961" t="s">
        <v>6605</v>
      </c>
      <c r="F1961" t="s">
        <v>1024</v>
      </c>
    </row>
    <row r="1962" spans="2:6" hidden="1" x14ac:dyDescent="0.3">
      <c r="B1962">
        <v>154991</v>
      </c>
      <c r="C1962" t="s">
        <v>6606</v>
      </c>
      <c r="D1962" t="s">
        <v>6607</v>
      </c>
      <c r="E1962" t="s">
        <v>6608</v>
      </c>
      <c r="F1962" t="s">
        <v>1024</v>
      </c>
    </row>
    <row r="1963" spans="2:6" hidden="1" x14ac:dyDescent="0.3">
      <c r="B1963">
        <v>154992</v>
      </c>
      <c r="C1963" t="s">
        <v>6609</v>
      </c>
      <c r="D1963" t="s">
        <v>6610</v>
      </c>
      <c r="E1963" t="s">
        <v>6611</v>
      </c>
      <c r="F1963" t="s">
        <v>1024</v>
      </c>
    </row>
    <row r="1964" spans="2:6" hidden="1" x14ac:dyDescent="0.3">
      <c r="B1964">
        <v>155005</v>
      </c>
      <c r="C1964" t="s">
        <v>6612</v>
      </c>
      <c r="D1964" t="s">
        <v>6613</v>
      </c>
      <c r="E1964" t="s">
        <v>2396</v>
      </c>
      <c r="F1964" t="s">
        <v>1024</v>
      </c>
    </row>
    <row r="1965" spans="2:6" hidden="1" x14ac:dyDescent="0.3">
      <c r="B1965">
        <v>155014</v>
      </c>
      <c r="C1965" t="s">
        <v>6614</v>
      </c>
      <c r="D1965" t="s">
        <v>6615</v>
      </c>
      <c r="E1965" t="s">
        <v>6616</v>
      </c>
      <c r="F1965" t="s">
        <v>1024</v>
      </c>
    </row>
    <row r="1966" spans="2:6" hidden="1" x14ac:dyDescent="0.3">
      <c r="B1966">
        <v>155017</v>
      </c>
      <c r="C1966" t="s">
        <v>6617</v>
      </c>
      <c r="D1966" t="s">
        <v>6618</v>
      </c>
      <c r="E1966" t="s">
        <v>6619</v>
      </c>
      <c r="F1966" t="s">
        <v>1024</v>
      </c>
    </row>
    <row r="1967" spans="2:6" hidden="1" x14ac:dyDescent="0.3">
      <c r="B1967">
        <v>155021</v>
      </c>
      <c r="C1967" t="s">
        <v>6620</v>
      </c>
      <c r="D1967" t="s">
        <v>6621</v>
      </c>
      <c r="E1967" t="s">
        <v>6622</v>
      </c>
      <c r="F1967" t="s">
        <v>1024</v>
      </c>
    </row>
    <row r="1968" spans="2:6" hidden="1" x14ac:dyDescent="0.3">
      <c r="B1968">
        <v>155025</v>
      </c>
      <c r="C1968" t="s">
        <v>6623</v>
      </c>
      <c r="D1968" t="s">
        <v>6624</v>
      </c>
      <c r="E1968" t="s">
        <v>6625</v>
      </c>
      <c r="F1968" t="s">
        <v>1024</v>
      </c>
    </row>
    <row r="1969" spans="2:6" hidden="1" x14ac:dyDescent="0.3">
      <c r="B1969">
        <v>155027</v>
      </c>
      <c r="C1969" t="s">
        <v>6626</v>
      </c>
      <c r="D1969" t="s">
        <v>6627</v>
      </c>
      <c r="E1969" t="s">
        <v>6628</v>
      </c>
      <c r="F1969" t="s">
        <v>1024</v>
      </c>
    </row>
    <row r="1970" spans="2:6" hidden="1" x14ac:dyDescent="0.3">
      <c r="B1970">
        <v>155029</v>
      </c>
      <c r="C1970" t="s">
        <v>324</v>
      </c>
      <c r="D1970" t="s">
        <v>325</v>
      </c>
      <c r="E1970" t="s">
        <v>809</v>
      </c>
      <c r="F1970" t="s">
        <v>1024</v>
      </c>
    </row>
    <row r="1971" spans="2:6" hidden="1" x14ac:dyDescent="0.3">
      <c r="B1971">
        <v>155034</v>
      </c>
      <c r="C1971" t="s">
        <v>6629</v>
      </c>
      <c r="D1971" t="s">
        <v>6630</v>
      </c>
      <c r="E1971" t="s">
        <v>6631</v>
      </c>
      <c r="F1971" t="s">
        <v>1024</v>
      </c>
    </row>
    <row r="1972" spans="2:6" hidden="1" x14ac:dyDescent="0.3">
      <c r="B1972">
        <v>155035</v>
      </c>
      <c r="C1972" t="s">
        <v>6632</v>
      </c>
      <c r="D1972" t="s">
        <v>6633</v>
      </c>
      <c r="E1972" t="s">
        <v>6634</v>
      </c>
      <c r="F1972" t="s">
        <v>1024</v>
      </c>
    </row>
    <row r="1973" spans="2:6" hidden="1" x14ac:dyDescent="0.3">
      <c r="B1973">
        <v>155051</v>
      </c>
      <c r="C1973" t="s">
        <v>6635</v>
      </c>
      <c r="D1973" t="s">
        <v>6636</v>
      </c>
      <c r="E1973" t="s">
        <v>6637</v>
      </c>
      <c r="F1973" t="s">
        <v>1024</v>
      </c>
    </row>
    <row r="1974" spans="2:6" hidden="1" x14ac:dyDescent="0.3">
      <c r="B1974">
        <v>155052</v>
      </c>
      <c r="C1974" t="s">
        <v>6638</v>
      </c>
      <c r="D1974" t="s">
        <v>6639</v>
      </c>
      <c r="E1974" t="s">
        <v>6640</v>
      </c>
      <c r="F1974" t="s">
        <v>1024</v>
      </c>
    </row>
    <row r="1975" spans="2:6" hidden="1" x14ac:dyDescent="0.3">
      <c r="B1975">
        <v>155064</v>
      </c>
      <c r="C1975" t="s">
        <v>6641</v>
      </c>
      <c r="D1975" t="s">
        <v>6642</v>
      </c>
      <c r="E1975" t="s">
        <v>6643</v>
      </c>
      <c r="F1975" t="s">
        <v>1024</v>
      </c>
    </row>
    <row r="1976" spans="2:6" hidden="1" x14ac:dyDescent="0.3">
      <c r="B1976">
        <v>155071</v>
      </c>
      <c r="C1976" t="s">
        <v>6644</v>
      </c>
      <c r="D1976" t="s">
        <v>6645</v>
      </c>
      <c r="E1976" t="s">
        <v>6646</v>
      </c>
      <c r="F1976" t="s">
        <v>1024</v>
      </c>
    </row>
    <row r="1977" spans="2:6" hidden="1" x14ac:dyDescent="0.3">
      <c r="B1977">
        <v>155077</v>
      </c>
      <c r="C1977" t="s">
        <v>6647</v>
      </c>
      <c r="D1977" t="s">
        <v>6648</v>
      </c>
      <c r="E1977" t="s">
        <v>6213</v>
      </c>
      <c r="F1977" t="s">
        <v>1024</v>
      </c>
    </row>
    <row r="1978" spans="2:6" hidden="1" x14ac:dyDescent="0.3">
      <c r="B1978">
        <v>155080</v>
      </c>
      <c r="C1978" t="s">
        <v>6649</v>
      </c>
      <c r="D1978" t="s">
        <v>6650</v>
      </c>
      <c r="E1978" t="s">
        <v>6651</v>
      </c>
      <c r="F1978" t="s">
        <v>1024</v>
      </c>
    </row>
    <row r="1979" spans="2:6" hidden="1" x14ac:dyDescent="0.3">
      <c r="B1979">
        <v>155098</v>
      </c>
      <c r="C1979" t="s">
        <v>6652</v>
      </c>
      <c r="D1979" t="s">
        <v>6653</v>
      </c>
      <c r="E1979" t="s">
        <v>6654</v>
      </c>
      <c r="F1979" t="s">
        <v>1024</v>
      </c>
    </row>
    <row r="1980" spans="2:6" hidden="1" x14ac:dyDescent="0.3">
      <c r="B1980">
        <v>155099</v>
      </c>
      <c r="C1980" t="s">
        <v>6655</v>
      </c>
      <c r="D1980" t="s">
        <v>6656</v>
      </c>
      <c r="E1980" t="s">
        <v>6657</v>
      </c>
      <c r="F1980" t="s">
        <v>1024</v>
      </c>
    </row>
    <row r="1981" spans="2:6" hidden="1" x14ac:dyDescent="0.3">
      <c r="B1981">
        <v>155103</v>
      </c>
      <c r="C1981" t="s">
        <v>6658</v>
      </c>
      <c r="D1981" t="s">
        <v>6659</v>
      </c>
      <c r="E1981" t="s">
        <v>6660</v>
      </c>
      <c r="F1981" t="s">
        <v>1024</v>
      </c>
    </row>
    <row r="1982" spans="2:6" hidden="1" x14ac:dyDescent="0.3">
      <c r="B1982">
        <v>155115</v>
      </c>
      <c r="C1982" t="s">
        <v>6661</v>
      </c>
      <c r="D1982" t="s">
        <v>6662</v>
      </c>
      <c r="E1982" t="s">
        <v>6663</v>
      </c>
      <c r="F1982" t="s">
        <v>1024</v>
      </c>
    </row>
    <row r="1983" spans="2:6" hidden="1" x14ac:dyDescent="0.3">
      <c r="B1983">
        <v>155121</v>
      </c>
      <c r="C1983" t="s">
        <v>6664</v>
      </c>
      <c r="D1983" t="s">
        <v>6665</v>
      </c>
      <c r="E1983" t="s">
        <v>6666</v>
      </c>
      <c r="F1983" t="s">
        <v>1024</v>
      </c>
    </row>
    <row r="1984" spans="2:6" hidden="1" x14ac:dyDescent="0.3">
      <c r="B1984">
        <v>155122</v>
      </c>
      <c r="C1984" t="s">
        <v>6667</v>
      </c>
      <c r="D1984" t="s">
        <v>6668</v>
      </c>
      <c r="E1984" t="s">
        <v>6669</v>
      </c>
      <c r="F1984" t="s">
        <v>1024</v>
      </c>
    </row>
    <row r="1985" spans="2:6" hidden="1" x14ac:dyDescent="0.3">
      <c r="B1985">
        <v>155124</v>
      </c>
      <c r="C1985" t="s">
        <v>6670</v>
      </c>
      <c r="D1985" t="s">
        <v>6671</v>
      </c>
      <c r="E1985" t="s">
        <v>6672</v>
      </c>
      <c r="F1985" t="s">
        <v>1024</v>
      </c>
    </row>
    <row r="1986" spans="2:6" hidden="1" x14ac:dyDescent="0.3">
      <c r="B1986">
        <v>155125</v>
      </c>
      <c r="C1986" t="s">
        <v>6673</v>
      </c>
      <c r="D1986" t="s">
        <v>6674</v>
      </c>
      <c r="E1986" t="s">
        <v>3919</v>
      </c>
      <c r="F1986" t="s">
        <v>1024</v>
      </c>
    </row>
    <row r="1987" spans="2:6" hidden="1" x14ac:dyDescent="0.3">
      <c r="B1987">
        <v>155126</v>
      </c>
      <c r="C1987" t="s">
        <v>326</v>
      </c>
      <c r="D1987" t="s">
        <v>327</v>
      </c>
      <c r="E1987" t="s">
        <v>815</v>
      </c>
      <c r="F1987" t="s">
        <v>1024</v>
      </c>
    </row>
    <row r="1988" spans="2:6" hidden="1" x14ac:dyDescent="0.3">
      <c r="B1988">
        <v>155129</v>
      </c>
      <c r="C1988" t="s">
        <v>6675</v>
      </c>
      <c r="D1988" t="s">
        <v>6676</v>
      </c>
      <c r="E1988" t="s">
        <v>6677</v>
      </c>
      <c r="F1988" t="s">
        <v>1024</v>
      </c>
    </row>
    <row r="1989" spans="2:6" hidden="1" x14ac:dyDescent="0.3">
      <c r="B1989">
        <v>155134</v>
      </c>
      <c r="C1989" t="s">
        <v>6678</v>
      </c>
      <c r="D1989" t="s">
        <v>6679</v>
      </c>
      <c r="E1989" t="s">
        <v>6680</v>
      </c>
      <c r="F1989" t="s">
        <v>1024</v>
      </c>
    </row>
    <row r="1990" spans="2:6" hidden="1" x14ac:dyDescent="0.3">
      <c r="B1990">
        <v>155135</v>
      </c>
      <c r="C1990" t="s">
        <v>6681</v>
      </c>
      <c r="D1990" t="s">
        <v>6682</v>
      </c>
      <c r="E1990" t="s">
        <v>6683</v>
      </c>
      <c r="F1990" t="s">
        <v>1024</v>
      </c>
    </row>
    <row r="1991" spans="2:6" hidden="1" x14ac:dyDescent="0.3">
      <c r="B1991">
        <v>155137</v>
      </c>
      <c r="C1991" t="s">
        <v>6684</v>
      </c>
      <c r="D1991" t="s">
        <v>6685</v>
      </c>
      <c r="E1991" t="s">
        <v>6686</v>
      </c>
      <c r="F1991" t="s">
        <v>1024</v>
      </c>
    </row>
    <row r="1992" spans="2:6" hidden="1" x14ac:dyDescent="0.3">
      <c r="B1992">
        <v>155141</v>
      </c>
      <c r="C1992" t="s">
        <v>6687</v>
      </c>
      <c r="D1992" t="s">
        <v>6688</v>
      </c>
      <c r="E1992" t="s">
        <v>6689</v>
      </c>
      <c r="F1992" t="s">
        <v>1024</v>
      </c>
    </row>
    <row r="1993" spans="2:6" hidden="1" x14ac:dyDescent="0.3">
      <c r="B1993">
        <v>155143</v>
      </c>
      <c r="C1993" t="s">
        <v>6690</v>
      </c>
      <c r="D1993" t="s">
        <v>6691</v>
      </c>
      <c r="E1993" t="s">
        <v>24091</v>
      </c>
      <c r="F1993" t="s">
        <v>1024</v>
      </c>
    </row>
    <row r="1994" spans="2:6" hidden="1" x14ac:dyDescent="0.3">
      <c r="B1994">
        <v>155151</v>
      </c>
      <c r="C1994" t="s">
        <v>6692</v>
      </c>
      <c r="D1994" t="s">
        <v>6693</v>
      </c>
      <c r="E1994" t="s">
        <v>6694</v>
      </c>
      <c r="F1994" t="s">
        <v>1024</v>
      </c>
    </row>
    <row r="1995" spans="2:6" hidden="1" x14ac:dyDescent="0.3">
      <c r="B1995">
        <v>155153</v>
      </c>
      <c r="C1995" t="s">
        <v>6695</v>
      </c>
      <c r="D1995" t="s">
        <v>6696</v>
      </c>
      <c r="E1995" t="s">
        <v>6697</v>
      </c>
      <c r="F1995" t="s">
        <v>1024</v>
      </c>
    </row>
    <row r="1996" spans="2:6" hidden="1" x14ac:dyDescent="0.3">
      <c r="B1996">
        <v>155166</v>
      </c>
      <c r="C1996" t="s">
        <v>6698</v>
      </c>
      <c r="D1996" t="s">
        <v>6699</v>
      </c>
      <c r="E1996" t="s">
        <v>2605</v>
      </c>
      <c r="F1996" t="s">
        <v>1024</v>
      </c>
    </row>
    <row r="1997" spans="2:6" hidden="1" x14ac:dyDescent="0.3">
      <c r="B1997">
        <v>155169</v>
      </c>
      <c r="C1997" t="s">
        <v>6700</v>
      </c>
      <c r="D1997" t="s">
        <v>6701</v>
      </c>
      <c r="E1997" t="s">
        <v>6702</v>
      </c>
      <c r="F1997" t="s">
        <v>1024</v>
      </c>
    </row>
    <row r="1998" spans="2:6" hidden="1" x14ac:dyDescent="0.3">
      <c r="B1998">
        <v>155178</v>
      </c>
      <c r="C1998" t="s">
        <v>6703</v>
      </c>
      <c r="D1998" t="s">
        <v>6704</v>
      </c>
      <c r="E1998" t="s">
        <v>6705</v>
      </c>
      <c r="F1998" t="s">
        <v>1024</v>
      </c>
    </row>
    <row r="1999" spans="2:6" hidden="1" x14ac:dyDescent="0.3">
      <c r="B1999">
        <v>155182</v>
      </c>
      <c r="C1999" t="s">
        <v>6706</v>
      </c>
      <c r="D1999" t="s">
        <v>6707</v>
      </c>
      <c r="E1999" t="s">
        <v>6708</v>
      </c>
      <c r="F1999" t="s">
        <v>1024</v>
      </c>
    </row>
    <row r="2000" spans="2:6" hidden="1" x14ac:dyDescent="0.3">
      <c r="B2000">
        <v>155186</v>
      </c>
      <c r="C2000" t="s">
        <v>6709</v>
      </c>
      <c r="D2000" t="s">
        <v>6710</v>
      </c>
      <c r="E2000" t="s">
        <v>6711</v>
      </c>
      <c r="F2000" t="s">
        <v>1024</v>
      </c>
    </row>
    <row r="2001" spans="2:6" hidden="1" x14ac:dyDescent="0.3">
      <c r="B2001">
        <v>155199</v>
      </c>
      <c r="C2001" t="s">
        <v>6712</v>
      </c>
      <c r="D2001" t="s">
        <v>6713</v>
      </c>
      <c r="E2001" t="s">
        <v>6714</v>
      </c>
      <c r="F2001" t="s">
        <v>1024</v>
      </c>
    </row>
    <row r="2002" spans="2:6" hidden="1" x14ac:dyDescent="0.3">
      <c r="B2002">
        <v>155200</v>
      </c>
      <c r="C2002" t="s">
        <v>6715</v>
      </c>
      <c r="D2002" t="s">
        <v>6716</v>
      </c>
      <c r="E2002" t="s">
        <v>3534</v>
      </c>
      <c r="F2002" t="s">
        <v>1024</v>
      </c>
    </row>
    <row r="2003" spans="2:6" hidden="1" x14ac:dyDescent="0.3">
      <c r="B2003">
        <v>155206</v>
      </c>
      <c r="C2003" t="s">
        <v>6717</v>
      </c>
      <c r="D2003" t="s">
        <v>6718</v>
      </c>
      <c r="E2003" t="s">
        <v>6719</v>
      </c>
      <c r="F2003" t="s">
        <v>1024</v>
      </c>
    </row>
    <row r="2004" spans="2:6" hidden="1" x14ac:dyDescent="0.3">
      <c r="B2004">
        <v>155207</v>
      </c>
      <c r="C2004" t="s">
        <v>6720</v>
      </c>
      <c r="D2004" t="s">
        <v>6721</v>
      </c>
      <c r="E2004" t="s">
        <v>2558</v>
      </c>
      <c r="F2004" t="s">
        <v>1024</v>
      </c>
    </row>
    <row r="2005" spans="2:6" hidden="1" x14ac:dyDescent="0.3">
      <c r="B2005">
        <v>155209</v>
      </c>
      <c r="C2005" t="s">
        <v>6722</v>
      </c>
      <c r="D2005" t="s">
        <v>6723</v>
      </c>
      <c r="E2005" t="s">
        <v>6724</v>
      </c>
      <c r="F2005" t="s">
        <v>1024</v>
      </c>
    </row>
    <row r="2006" spans="2:6" hidden="1" x14ac:dyDescent="0.3">
      <c r="B2006">
        <v>155210</v>
      </c>
      <c r="C2006" t="s">
        <v>6725</v>
      </c>
      <c r="D2006" t="s">
        <v>6726</v>
      </c>
      <c r="E2006" t="s">
        <v>1690</v>
      </c>
      <c r="F2006" t="s">
        <v>1024</v>
      </c>
    </row>
    <row r="2007" spans="2:6" hidden="1" x14ac:dyDescent="0.3">
      <c r="B2007">
        <v>155212</v>
      </c>
      <c r="C2007" t="s">
        <v>6727</v>
      </c>
      <c r="D2007" t="s">
        <v>6728</v>
      </c>
      <c r="E2007" t="s">
        <v>6729</v>
      </c>
      <c r="F2007" t="s">
        <v>1024</v>
      </c>
    </row>
    <row r="2008" spans="2:6" hidden="1" x14ac:dyDescent="0.3">
      <c r="B2008">
        <v>155219</v>
      </c>
      <c r="C2008" t="s">
        <v>6730</v>
      </c>
      <c r="D2008" t="s">
        <v>6731</v>
      </c>
      <c r="E2008" t="s">
        <v>6732</v>
      </c>
      <c r="F2008" t="s">
        <v>1024</v>
      </c>
    </row>
    <row r="2009" spans="2:6" hidden="1" x14ac:dyDescent="0.3">
      <c r="B2009">
        <v>155221</v>
      </c>
      <c r="C2009" t="s">
        <v>6733</v>
      </c>
      <c r="D2009" t="s">
        <v>6734</v>
      </c>
      <c r="E2009" t="s">
        <v>6735</v>
      </c>
      <c r="F2009" t="s">
        <v>1024</v>
      </c>
    </row>
    <row r="2010" spans="2:6" hidden="1" x14ac:dyDescent="0.3">
      <c r="B2010">
        <v>155225</v>
      </c>
      <c r="C2010" t="s">
        <v>6736</v>
      </c>
      <c r="D2010" t="s">
        <v>6737</v>
      </c>
      <c r="E2010" t="s">
        <v>6152</v>
      </c>
      <c r="F2010" t="s">
        <v>1024</v>
      </c>
    </row>
    <row r="2011" spans="2:6" hidden="1" x14ac:dyDescent="0.3">
      <c r="B2011">
        <v>155231</v>
      </c>
      <c r="C2011" t="s">
        <v>6738</v>
      </c>
      <c r="D2011" t="s">
        <v>6739</v>
      </c>
      <c r="E2011" t="s">
        <v>6740</v>
      </c>
      <c r="F2011" t="s">
        <v>1024</v>
      </c>
    </row>
    <row r="2012" spans="2:6" hidden="1" x14ac:dyDescent="0.3">
      <c r="B2012">
        <v>155234</v>
      </c>
      <c r="C2012" t="s">
        <v>6741</v>
      </c>
      <c r="D2012" t="s">
        <v>6742</v>
      </c>
      <c r="E2012" t="s">
        <v>6743</v>
      </c>
      <c r="F2012" t="s">
        <v>1024</v>
      </c>
    </row>
    <row r="2013" spans="2:6" hidden="1" x14ac:dyDescent="0.3">
      <c r="B2013">
        <v>155237</v>
      </c>
      <c r="C2013" t="s">
        <v>6744</v>
      </c>
      <c r="D2013" t="s">
        <v>6745</v>
      </c>
      <c r="E2013" t="s">
        <v>6746</v>
      </c>
      <c r="F2013" t="s">
        <v>1024</v>
      </c>
    </row>
    <row r="2014" spans="2:6" hidden="1" x14ac:dyDescent="0.3">
      <c r="B2014">
        <v>155248</v>
      </c>
      <c r="C2014" t="s">
        <v>6747</v>
      </c>
      <c r="D2014" t="s">
        <v>6748</v>
      </c>
      <c r="E2014" t="s">
        <v>6749</v>
      </c>
      <c r="F2014" t="s">
        <v>1024</v>
      </c>
    </row>
    <row r="2015" spans="2:6" hidden="1" x14ac:dyDescent="0.3">
      <c r="B2015">
        <v>155263</v>
      </c>
      <c r="C2015" t="s">
        <v>6750</v>
      </c>
      <c r="D2015" t="s">
        <v>6751</v>
      </c>
      <c r="E2015" t="s">
        <v>6313</v>
      </c>
      <c r="F2015" t="s">
        <v>1024</v>
      </c>
    </row>
    <row r="2016" spans="2:6" hidden="1" x14ac:dyDescent="0.3">
      <c r="B2016">
        <v>155267</v>
      </c>
      <c r="C2016" t="s">
        <v>6752</v>
      </c>
      <c r="D2016" t="s">
        <v>6753</v>
      </c>
      <c r="E2016" t="s">
        <v>6754</v>
      </c>
      <c r="F2016" t="s">
        <v>1024</v>
      </c>
    </row>
    <row r="2017" spans="2:6" hidden="1" x14ac:dyDescent="0.3">
      <c r="B2017">
        <v>155279</v>
      </c>
      <c r="C2017" t="s">
        <v>6755</v>
      </c>
      <c r="D2017" t="s">
        <v>6756</v>
      </c>
      <c r="E2017" t="s">
        <v>6757</v>
      </c>
      <c r="F2017" t="s">
        <v>1024</v>
      </c>
    </row>
    <row r="2018" spans="2:6" hidden="1" x14ac:dyDescent="0.3">
      <c r="B2018">
        <v>155285</v>
      </c>
      <c r="C2018" t="s">
        <v>6758</v>
      </c>
      <c r="D2018" t="s">
        <v>6759</v>
      </c>
      <c r="E2018" t="s">
        <v>6760</v>
      </c>
      <c r="F2018" t="s">
        <v>1024</v>
      </c>
    </row>
    <row r="2019" spans="2:6" hidden="1" x14ac:dyDescent="0.3">
      <c r="B2019">
        <v>155291</v>
      </c>
      <c r="C2019" t="s">
        <v>6761</v>
      </c>
      <c r="D2019" t="s">
        <v>6762</v>
      </c>
      <c r="E2019" t="s">
        <v>6763</v>
      </c>
      <c r="F2019" t="s">
        <v>1024</v>
      </c>
    </row>
    <row r="2020" spans="2:6" hidden="1" x14ac:dyDescent="0.3">
      <c r="B2020">
        <v>155292</v>
      </c>
      <c r="C2020" t="s">
        <v>6764</v>
      </c>
      <c r="D2020" t="s">
        <v>6765</v>
      </c>
      <c r="E2020" t="s">
        <v>4960</v>
      </c>
      <c r="F2020" t="s">
        <v>1024</v>
      </c>
    </row>
    <row r="2021" spans="2:6" hidden="1" x14ac:dyDescent="0.3">
      <c r="B2021">
        <v>155294</v>
      </c>
      <c r="C2021" t="s">
        <v>6766</v>
      </c>
      <c r="D2021" t="s">
        <v>6767</v>
      </c>
      <c r="E2021" t="s">
        <v>6768</v>
      </c>
      <c r="F2021" t="s">
        <v>1024</v>
      </c>
    </row>
    <row r="2022" spans="2:6" hidden="1" x14ac:dyDescent="0.3">
      <c r="B2022">
        <v>155297</v>
      </c>
      <c r="C2022" t="s">
        <v>6769</v>
      </c>
      <c r="D2022" t="s">
        <v>6770</v>
      </c>
      <c r="E2022" t="s">
        <v>6771</v>
      </c>
      <c r="F2022" t="s">
        <v>1024</v>
      </c>
    </row>
    <row r="2023" spans="2:6" hidden="1" x14ac:dyDescent="0.3">
      <c r="B2023">
        <v>155300</v>
      </c>
      <c r="C2023" t="s">
        <v>6772</v>
      </c>
      <c r="D2023" t="s">
        <v>6773</v>
      </c>
      <c r="E2023" t="s">
        <v>5160</v>
      </c>
      <c r="F2023" t="s">
        <v>1024</v>
      </c>
    </row>
    <row r="2024" spans="2:6" hidden="1" x14ac:dyDescent="0.3">
      <c r="B2024">
        <v>155305</v>
      </c>
      <c r="C2024" t="s">
        <v>6774</v>
      </c>
      <c r="D2024" t="s">
        <v>6775</v>
      </c>
      <c r="E2024" t="s">
        <v>6776</v>
      </c>
      <c r="F2024" t="s">
        <v>1024</v>
      </c>
    </row>
    <row r="2025" spans="2:6" hidden="1" x14ac:dyDescent="0.3">
      <c r="B2025">
        <v>155315</v>
      </c>
      <c r="C2025" t="s">
        <v>6777</v>
      </c>
      <c r="D2025" t="s">
        <v>6778</v>
      </c>
      <c r="E2025" t="s">
        <v>6779</v>
      </c>
      <c r="F2025" t="s">
        <v>1024</v>
      </c>
    </row>
    <row r="2026" spans="2:6" hidden="1" x14ac:dyDescent="0.3">
      <c r="B2026">
        <v>155316</v>
      </c>
      <c r="C2026" t="s">
        <v>6780</v>
      </c>
      <c r="D2026" t="s">
        <v>6781</v>
      </c>
      <c r="E2026" t="s">
        <v>6782</v>
      </c>
      <c r="F2026" t="s">
        <v>1024</v>
      </c>
    </row>
    <row r="2027" spans="2:6" hidden="1" x14ac:dyDescent="0.3">
      <c r="B2027">
        <v>155324</v>
      </c>
      <c r="C2027" t="s">
        <v>6783</v>
      </c>
      <c r="D2027" t="s">
        <v>6784</v>
      </c>
      <c r="E2027" t="s">
        <v>6785</v>
      </c>
      <c r="F2027" t="s">
        <v>1024</v>
      </c>
    </row>
    <row r="2028" spans="2:6" hidden="1" x14ac:dyDescent="0.3">
      <c r="B2028">
        <v>155325</v>
      </c>
      <c r="C2028" t="s">
        <v>6786</v>
      </c>
      <c r="D2028" t="s">
        <v>6787</v>
      </c>
      <c r="E2028" t="s">
        <v>1591</v>
      </c>
      <c r="F2028" t="s">
        <v>1024</v>
      </c>
    </row>
    <row r="2029" spans="2:6" hidden="1" x14ac:dyDescent="0.3">
      <c r="B2029">
        <v>155328</v>
      </c>
      <c r="C2029" t="s">
        <v>6788</v>
      </c>
      <c r="D2029" t="s">
        <v>6789</v>
      </c>
      <c r="E2029" t="s">
        <v>6790</v>
      </c>
      <c r="F2029" t="s">
        <v>1024</v>
      </c>
    </row>
    <row r="2030" spans="2:6" hidden="1" x14ac:dyDescent="0.3">
      <c r="B2030">
        <v>155329</v>
      </c>
      <c r="C2030" t="s">
        <v>6791</v>
      </c>
      <c r="D2030" t="s">
        <v>6792</v>
      </c>
      <c r="E2030" t="s">
        <v>6793</v>
      </c>
      <c r="F2030" t="s">
        <v>1024</v>
      </c>
    </row>
    <row r="2031" spans="2:6" hidden="1" x14ac:dyDescent="0.3">
      <c r="B2031">
        <v>155335</v>
      </c>
      <c r="C2031" t="s">
        <v>6794</v>
      </c>
      <c r="D2031" t="s">
        <v>6795</v>
      </c>
      <c r="E2031" t="s">
        <v>6796</v>
      </c>
      <c r="F2031" t="s">
        <v>1024</v>
      </c>
    </row>
    <row r="2032" spans="2:6" hidden="1" x14ac:dyDescent="0.3">
      <c r="B2032">
        <v>155337</v>
      </c>
      <c r="C2032" t="s">
        <v>6797</v>
      </c>
      <c r="D2032" t="s">
        <v>6798</v>
      </c>
      <c r="E2032" t="s">
        <v>6799</v>
      </c>
      <c r="F2032" t="s">
        <v>1024</v>
      </c>
    </row>
    <row r="2033" spans="2:6" hidden="1" x14ac:dyDescent="0.3">
      <c r="B2033">
        <v>155338</v>
      </c>
      <c r="C2033" t="s">
        <v>6800</v>
      </c>
      <c r="D2033" t="s">
        <v>6801</v>
      </c>
      <c r="E2033" t="s">
        <v>6802</v>
      </c>
      <c r="F2033" t="s">
        <v>1024</v>
      </c>
    </row>
    <row r="2034" spans="2:6" hidden="1" x14ac:dyDescent="0.3">
      <c r="B2034">
        <v>155342</v>
      </c>
      <c r="C2034" t="s">
        <v>6803</v>
      </c>
      <c r="D2034" t="s">
        <v>6804</v>
      </c>
      <c r="E2034" t="s">
        <v>6805</v>
      </c>
      <c r="F2034" t="s">
        <v>1024</v>
      </c>
    </row>
    <row r="2035" spans="2:6" hidden="1" x14ac:dyDescent="0.3">
      <c r="B2035">
        <v>155343</v>
      </c>
      <c r="C2035" t="s">
        <v>6806</v>
      </c>
      <c r="D2035" t="s">
        <v>6807</v>
      </c>
      <c r="E2035" t="s">
        <v>6808</v>
      </c>
      <c r="F2035" t="s">
        <v>1024</v>
      </c>
    </row>
    <row r="2036" spans="2:6" hidden="1" x14ac:dyDescent="0.3">
      <c r="B2036">
        <v>155351</v>
      </c>
      <c r="C2036" t="s">
        <v>6809</v>
      </c>
      <c r="D2036" t="s">
        <v>6810</v>
      </c>
      <c r="E2036" t="s">
        <v>6811</v>
      </c>
      <c r="F2036" t="s">
        <v>1024</v>
      </c>
    </row>
    <row r="2037" spans="2:6" hidden="1" x14ac:dyDescent="0.3">
      <c r="B2037">
        <v>155356</v>
      </c>
      <c r="C2037" t="s">
        <v>6812</v>
      </c>
      <c r="D2037" t="s">
        <v>6813</v>
      </c>
      <c r="E2037" t="s">
        <v>6814</v>
      </c>
      <c r="F2037" t="s">
        <v>1024</v>
      </c>
    </row>
    <row r="2038" spans="2:6" hidden="1" x14ac:dyDescent="0.3">
      <c r="B2038">
        <v>155357</v>
      </c>
      <c r="C2038" t="s">
        <v>6815</v>
      </c>
      <c r="D2038" t="s">
        <v>6816</v>
      </c>
      <c r="E2038" t="s">
        <v>6817</v>
      </c>
      <c r="F2038" t="s">
        <v>1024</v>
      </c>
    </row>
    <row r="2039" spans="2:6" hidden="1" x14ac:dyDescent="0.3">
      <c r="B2039">
        <v>155359</v>
      </c>
      <c r="C2039" t="s">
        <v>6818</v>
      </c>
      <c r="D2039" t="s">
        <v>6819</v>
      </c>
      <c r="E2039" t="s">
        <v>6820</v>
      </c>
      <c r="F2039" t="s">
        <v>1024</v>
      </c>
    </row>
    <row r="2040" spans="2:6" hidden="1" x14ac:dyDescent="0.3">
      <c r="B2040">
        <v>155367</v>
      </c>
      <c r="C2040" t="s">
        <v>6821</v>
      </c>
      <c r="D2040" t="s">
        <v>6822</v>
      </c>
      <c r="E2040" t="s">
        <v>6823</v>
      </c>
      <c r="F2040" t="s">
        <v>1024</v>
      </c>
    </row>
    <row r="2041" spans="2:6" hidden="1" x14ac:dyDescent="0.3">
      <c r="B2041">
        <v>155378</v>
      </c>
      <c r="C2041" t="s">
        <v>6824</v>
      </c>
      <c r="D2041" t="s">
        <v>6825</v>
      </c>
      <c r="E2041" t="s">
        <v>6826</v>
      </c>
      <c r="F2041" t="s">
        <v>1024</v>
      </c>
    </row>
    <row r="2042" spans="2:6" hidden="1" x14ac:dyDescent="0.3">
      <c r="B2042">
        <v>155384</v>
      </c>
      <c r="C2042" t="s">
        <v>6827</v>
      </c>
      <c r="D2042" t="s">
        <v>6828</v>
      </c>
      <c r="E2042" t="s">
        <v>6829</v>
      </c>
      <c r="F2042" t="s">
        <v>1024</v>
      </c>
    </row>
    <row r="2043" spans="2:6" hidden="1" x14ac:dyDescent="0.3">
      <c r="B2043">
        <v>155385</v>
      </c>
      <c r="C2043" t="s">
        <v>6830</v>
      </c>
      <c r="D2043" t="s">
        <v>6831</v>
      </c>
      <c r="E2043" t="s">
        <v>6832</v>
      </c>
      <c r="F2043" t="s">
        <v>1024</v>
      </c>
    </row>
    <row r="2044" spans="2:6" hidden="1" x14ac:dyDescent="0.3">
      <c r="B2044">
        <v>155386</v>
      </c>
      <c r="C2044" t="s">
        <v>6833</v>
      </c>
      <c r="D2044" t="s">
        <v>6834</v>
      </c>
      <c r="E2044" t="s">
        <v>6835</v>
      </c>
      <c r="F2044" t="s">
        <v>1024</v>
      </c>
    </row>
    <row r="2045" spans="2:6" hidden="1" x14ac:dyDescent="0.3">
      <c r="B2045">
        <v>155400</v>
      </c>
      <c r="C2045" t="s">
        <v>6836</v>
      </c>
      <c r="D2045" t="s">
        <v>6837</v>
      </c>
      <c r="E2045" t="s">
        <v>6838</v>
      </c>
      <c r="F2045" t="s">
        <v>1024</v>
      </c>
    </row>
    <row r="2046" spans="2:6" hidden="1" x14ac:dyDescent="0.3">
      <c r="B2046">
        <v>155402</v>
      </c>
      <c r="C2046" t="s">
        <v>6839</v>
      </c>
      <c r="D2046" t="s">
        <v>6840</v>
      </c>
      <c r="E2046" t="s">
        <v>6841</v>
      </c>
      <c r="F2046" t="s">
        <v>1024</v>
      </c>
    </row>
    <row r="2047" spans="2:6" hidden="1" x14ac:dyDescent="0.3">
      <c r="B2047">
        <v>155406</v>
      </c>
      <c r="C2047" t="s">
        <v>6842</v>
      </c>
      <c r="D2047" t="s">
        <v>6843</v>
      </c>
      <c r="E2047" t="s">
        <v>6844</v>
      </c>
      <c r="F2047" t="s">
        <v>1024</v>
      </c>
    </row>
    <row r="2048" spans="2:6" hidden="1" x14ac:dyDescent="0.3">
      <c r="B2048">
        <v>155408</v>
      </c>
      <c r="C2048" t="s">
        <v>6845</v>
      </c>
      <c r="D2048" t="s">
        <v>6846</v>
      </c>
      <c r="E2048" t="s">
        <v>6847</v>
      </c>
      <c r="F2048" t="s">
        <v>1024</v>
      </c>
    </row>
    <row r="2049" spans="2:6" hidden="1" x14ac:dyDescent="0.3">
      <c r="B2049">
        <v>155409</v>
      </c>
      <c r="C2049" t="s">
        <v>6848</v>
      </c>
      <c r="D2049" t="s">
        <v>6849</v>
      </c>
      <c r="E2049" t="s">
        <v>5716</v>
      </c>
      <c r="F2049" t="s">
        <v>1024</v>
      </c>
    </row>
    <row r="2050" spans="2:6" hidden="1" x14ac:dyDescent="0.3">
      <c r="B2050">
        <v>155412</v>
      </c>
      <c r="C2050" t="s">
        <v>6850</v>
      </c>
      <c r="D2050" t="s">
        <v>6851</v>
      </c>
      <c r="E2050" t="s">
        <v>6852</v>
      </c>
      <c r="F2050" t="s">
        <v>1024</v>
      </c>
    </row>
    <row r="2051" spans="2:6" hidden="1" x14ac:dyDescent="0.3">
      <c r="B2051">
        <v>155423</v>
      </c>
      <c r="C2051" t="s">
        <v>6853</v>
      </c>
      <c r="D2051" t="s">
        <v>6854</v>
      </c>
      <c r="E2051" t="s">
        <v>6855</v>
      </c>
      <c r="F2051" t="s">
        <v>1024</v>
      </c>
    </row>
    <row r="2052" spans="2:6" hidden="1" x14ac:dyDescent="0.3">
      <c r="B2052">
        <v>155433</v>
      </c>
      <c r="C2052" t="s">
        <v>6856</v>
      </c>
      <c r="D2052" t="s">
        <v>6857</v>
      </c>
      <c r="E2052" t="s">
        <v>6858</v>
      </c>
      <c r="F2052" t="s">
        <v>1024</v>
      </c>
    </row>
    <row r="2053" spans="2:6" hidden="1" x14ac:dyDescent="0.3">
      <c r="B2053">
        <v>155447</v>
      </c>
      <c r="C2053" t="s">
        <v>6859</v>
      </c>
      <c r="D2053" t="s">
        <v>6860</v>
      </c>
      <c r="E2053" t="s">
        <v>6861</v>
      </c>
      <c r="F2053" t="s">
        <v>1024</v>
      </c>
    </row>
    <row r="2054" spans="2:6" hidden="1" x14ac:dyDescent="0.3">
      <c r="B2054">
        <v>155454</v>
      </c>
      <c r="C2054" t="s">
        <v>6862</v>
      </c>
      <c r="D2054" t="s">
        <v>6863</v>
      </c>
      <c r="E2054" t="s">
        <v>6864</v>
      </c>
      <c r="F2054" t="s">
        <v>1024</v>
      </c>
    </row>
    <row r="2055" spans="2:6" hidden="1" x14ac:dyDescent="0.3">
      <c r="B2055">
        <v>155455</v>
      </c>
      <c r="C2055" t="s">
        <v>6865</v>
      </c>
      <c r="D2055" t="s">
        <v>6866</v>
      </c>
      <c r="E2055" t="s">
        <v>6867</v>
      </c>
      <c r="F2055" t="s">
        <v>1024</v>
      </c>
    </row>
    <row r="2056" spans="2:6" hidden="1" x14ac:dyDescent="0.3">
      <c r="B2056">
        <v>155460</v>
      </c>
      <c r="C2056" t="s">
        <v>6868</v>
      </c>
      <c r="D2056" t="s">
        <v>6869</v>
      </c>
      <c r="E2056" t="s">
        <v>6870</v>
      </c>
      <c r="F2056" t="s">
        <v>1024</v>
      </c>
    </row>
    <row r="2057" spans="2:6" hidden="1" x14ac:dyDescent="0.3">
      <c r="B2057">
        <v>155463</v>
      </c>
      <c r="C2057" t="s">
        <v>6871</v>
      </c>
      <c r="D2057" t="s">
        <v>6872</v>
      </c>
      <c r="E2057" t="s">
        <v>6873</v>
      </c>
      <c r="F2057" t="s">
        <v>1024</v>
      </c>
    </row>
    <row r="2058" spans="2:6" hidden="1" x14ac:dyDescent="0.3">
      <c r="B2058">
        <v>155464</v>
      </c>
      <c r="C2058" t="s">
        <v>6874</v>
      </c>
      <c r="D2058" t="s">
        <v>6875</v>
      </c>
      <c r="E2058" t="s">
        <v>6876</v>
      </c>
      <c r="F2058" t="s">
        <v>1024</v>
      </c>
    </row>
    <row r="2059" spans="2:6" hidden="1" x14ac:dyDescent="0.3">
      <c r="B2059">
        <v>155467</v>
      </c>
      <c r="C2059" t="s">
        <v>6877</v>
      </c>
      <c r="D2059" t="s">
        <v>6878</v>
      </c>
      <c r="E2059" t="s">
        <v>6879</v>
      </c>
      <c r="F2059" t="s">
        <v>1024</v>
      </c>
    </row>
    <row r="2060" spans="2:6" hidden="1" x14ac:dyDescent="0.3">
      <c r="B2060">
        <v>155468</v>
      </c>
      <c r="C2060" t="s">
        <v>6880</v>
      </c>
      <c r="D2060" t="s">
        <v>6881</v>
      </c>
      <c r="E2060" t="s">
        <v>6882</v>
      </c>
      <c r="F2060" t="s">
        <v>1024</v>
      </c>
    </row>
    <row r="2061" spans="2:6" hidden="1" x14ac:dyDescent="0.3">
      <c r="B2061">
        <v>155475</v>
      </c>
      <c r="C2061" t="s">
        <v>6883</v>
      </c>
      <c r="D2061" t="s">
        <v>6884</v>
      </c>
      <c r="E2061" t="s">
        <v>6885</v>
      </c>
      <c r="F2061" t="s">
        <v>1024</v>
      </c>
    </row>
    <row r="2062" spans="2:6" hidden="1" x14ac:dyDescent="0.3">
      <c r="B2062">
        <v>155476</v>
      </c>
      <c r="C2062" t="s">
        <v>6409</v>
      </c>
      <c r="D2062" t="s">
        <v>6410</v>
      </c>
      <c r="E2062" t="s">
        <v>6886</v>
      </c>
      <c r="F2062" t="s">
        <v>1024</v>
      </c>
    </row>
    <row r="2063" spans="2:6" hidden="1" x14ac:dyDescent="0.3">
      <c r="B2063">
        <v>155478</v>
      </c>
      <c r="C2063" t="s">
        <v>6887</v>
      </c>
      <c r="D2063" t="s">
        <v>6888</v>
      </c>
      <c r="E2063" t="s">
        <v>6889</v>
      </c>
      <c r="F2063" t="s">
        <v>1024</v>
      </c>
    </row>
    <row r="2064" spans="2:6" hidden="1" x14ac:dyDescent="0.3">
      <c r="B2064">
        <v>155480</v>
      </c>
      <c r="C2064" t="s">
        <v>6890</v>
      </c>
      <c r="D2064" t="s">
        <v>6891</v>
      </c>
      <c r="E2064" t="s">
        <v>6892</v>
      </c>
      <c r="F2064" t="s">
        <v>1024</v>
      </c>
    </row>
    <row r="2065" spans="2:6" hidden="1" x14ac:dyDescent="0.3">
      <c r="B2065">
        <v>155483</v>
      </c>
      <c r="C2065" t="s">
        <v>6893</v>
      </c>
      <c r="D2065" t="s">
        <v>6894</v>
      </c>
      <c r="E2065" t="s">
        <v>6895</v>
      </c>
      <c r="F2065" t="s">
        <v>1024</v>
      </c>
    </row>
    <row r="2066" spans="2:6" hidden="1" x14ac:dyDescent="0.3">
      <c r="B2066">
        <v>155498</v>
      </c>
      <c r="C2066" t="s">
        <v>6896</v>
      </c>
      <c r="D2066" t="s">
        <v>6897</v>
      </c>
      <c r="E2066" t="s">
        <v>6898</v>
      </c>
      <c r="F2066" t="s">
        <v>1024</v>
      </c>
    </row>
    <row r="2067" spans="2:6" hidden="1" x14ac:dyDescent="0.3">
      <c r="B2067">
        <v>155504</v>
      </c>
      <c r="C2067" t="s">
        <v>6899</v>
      </c>
      <c r="D2067" t="s">
        <v>6900</v>
      </c>
      <c r="E2067" t="s">
        <v>805</v>
      </c>
      <c r="F2067" t="s">
        <v>1024</v>
      </c>
    </row>
    <row r="2068" spans="2:6" hidden="1" x14ac:dyDescent="0.3">
      <c r="B2068">
        <v>155505</v>
      </c>
      <c r="C2068" t="s">
        <v>6901</v>
      </c>
      <c r="D2068" t="s">
        <v>6902</v>
      </c>
      <c r="E2068" t="s">
        <v>6903</v>
      </c>
      <c r="F2068" t="s">
        <v>1024</v>
      </c>
    </row>
    <row r="2069" spans="2:6" hidden="1" x14ac:dyDescent="0.3">
      <c r="B2069">
        <v>155514</v>
      </c>
      <c r="C2069" t="s">
        <v>6904</v>
      </c>
      <c r="D2069" t="s">
        <v>6905</v>
      </c>
      <c r="E2069" t="s">
        <v>6906</v>
      </c>
      <c r="F2069" t="s">
        <v>1024</v>
      </c>
    </row>
    <row r="2070" spans="2:6" hidden="1" x14ac:dyDescent="0.3">
      <c r="B2070">
        <v>155518</v>
      </c>
      <c r="C2070" t="s">
        <v>6907</v>
      </c>
      <c r="D2070" t="s">
        <v>6908</v>
      </c>
      <c r="E2070" t="s">
        <v>6909</v>
      </c>
      <c r="F2070" t="s">
        <v>1024</v>
      </c>
    </row>
    <row r="2071" spans="2:6" hidden="1" x14ac:dyDescent="0.3">
      <c r="B2071">
        <v>155522</v>
      </c>
      <c r="C2071" t="s">
        <v>6910</v>
      </c>
      <c r="D2071" t="s">
        <v>6911</v>
      </c>
      <c r="E2071" t="s">
        <v>6912</v>
      </c>
      <c r="F2071" t="s">
        <v>1024</v>
      </c>
    </row>
    <row r="2072" spans="2:6" hidden="1" x14ac:dyDescent="0.3">
      <c r="B2072">
        <v>155525</v>
      </c>
      <c r="C2072" t="s">
        <v>6913</v>
      </c>
      <c r="D2072" t="s">
        <v>6914</v>
      </c>
      <c r="E2072" t="s">
        <v>6915</v>
      </c>
      <c r="F2072" t="s">
        <v>1024</v>
      </c>
    </row>
    <row r="2073" spans="2:6" hidden="1" x14ac:dyDescent="0.3">
      <c r="B2073">
        <v>155529</v>
      </c>
      <c r="C2073" t="s">
        <v>6916</v>
      </c>
      <c r="D2073" t="s">
        <v>6917</v>
      </c>
      <c r="E2073" t="s">
        <v>6918</v>
      </c>
      <c r="F2073" t="s">
        <v>1024</v>
      </c>
    </row>
    <row r="2074" spans="2:6" hidden="1" x14ac:dyDescent="0.3">
      <c r="B2074">
        <v>155532</v>
      </c>
      <c r="C2074" t="s">
        <v>6919</v>
      </c>
      <c r="D2074" t="s">
        <v>6920</v>
      </c>
      <c r="E2074" t="s">
        <v>6921</v>
      </c>
      <c r="F2074" t="s">
        <v>1024</v>
      </c>
    </row>
    <row r="2075" spans="2:6" hidden="1" x14ac:dyDescent="0.3">
      <c r="B2075">
        <v>155539</v>
      </c>
      <c r="C2075" t="s">
        <v>6922</v>
      </c>
      <c r="D2075" t="s">
        <v>6923</v>
      </c>
      <c r="E2075" t="s">
        <v>6669</v>
      </c>
      <c r="F2075" t="s">
        <v>1024</v>
      </c>
    </row>
    <row r="2076" spans="2:6" hidden="1" x14ac:dyDescent="0.3">
      <c r="B2076">
        <v>155561</v>
      </c>
      <c r="C2076" t="s">
        <v>6924</v>
      </c>
      <c r="D2076" t="s">
        <v>6925</v>
      </c>
      <c r="E2076" t="s">
        <v>6926</v>
      </c>
      <c r="F2076" t="s">
        <v>1024</v>
      </c>
    </row>
    <row r="2077" spans="2:6" hidden="1" x14ac:dyDescent="0.3">
      <c r="B2077">
        <v>155562</v>
      </c>
      <c r="C2077" t="s">
        <v>6927</v>
      </c>
      <c r="D2077" t="s">
        <v>6928</v>
      </c>
      <c r="E2077" t="s">
        <v>6929</v>
      </c>
      <c r="F2077" t="s">
        <v>1024</v>
      </c>
    </row>
    <row r="2078" spans="2:6" hidden="1" x14ac:dyDescent="0.3">
      <c r="B2078">
        <v>155563</v>
      </c>
      <c r="C2078" t="s">
        <v>6930</v>
      </c>
      <c r="D2078" t="s">
        <v>6931</v>
      </c>
      <c r="E2078" t="s">
        <v>6932</v>
      </c>
      <c r="F2078" t="s">
        <v>1024</v>
      </c>
    </row>
    <row r="2079" spans="2:6" hidden="1" x14ac:dyDescent="0.3">
      <c r="B2079">
        <v>155575</v>
      </c>
      <c r="C2079" t="s">
        <v>6933</v>
      </c>
      <c r="D2079" t="s">
        <v>6934</v>
      </c>
      <c r="E2079" t="s">
        <v>6935</v>
      </c>
      <c r="F2079" t="s">
        <v>1024</v>
      </c>
    </row>
    <row r="2080" spans="2:6" hidden="1" x14ac:dyDescent="0.3">
      <c r="B2080">
        <v>155577</v>
      </c>
      <c r="C2080" t="s">
        <v>6936</v>
      </c>
      <c r="D2080" t="s">
        <v>6937</v>
      </c>
      <c r="E2080" t="s">
        <v>6938</v>
      </c>
      <c r="F2080" t="s">
        <v>1024</v>
      </c>
    </row>
    <row r="2081" spans="2:6" hidden="1" x14ac:dyDescent="0.3">
      <c r="B2081">
        <v>155578</v>
      </c>
      <c r="C2081" t="s">
        <v>6939</v>
      </c>
      <c r="D2081" t="s">
        <v>6940</v>
      </c>
      <c r="E2081" t="s">
        <v>6941</v>
      </c>
      <c r="F2081" t="s">
        <v>1024</v>
      </c>
    </row>
    <row r="2082" spans="2:6" hidden="1" x14ac:dyDescent="0.3">
      <c r="B2082">
        <v>155584</v>
      </c>
      <c r="C2082" t="s">
        <v>6942</v>
      </c>
      <c r="D2082" t="s">
        <v>6943</v>
      </c>
      <c r="E2082" t="s">
        <v>2433</v>
      </c>
      <c r="F2082" t="s">
        <v>1024</v>
      </c>
    </row>
    <row r="2083" spans="2:6" hidden="1" x14ac:dyDescent="0.3">
      <c r="B2083">
        <v>155590</v>
      </c>
      <c r="C2083" t="s">
        <v>6944</v>
      </c>
      <c r="D2083" t="s">
        <v>6945</v>
      </c>
      <c r="E2083" t="s">
        <v>6946</v>
      </c>
      <c r="F2083" t="s">
        <v>1024</v>
      </c>
    </row>
    <row r="2084" spans="2:6" hidden="1" x14ac:dyDescent="0.3">
      <c r="B2084">
        <v>155591</v>
      </c>
      <c r="C2084" t="s">
        <v>6947</v>
      </c>
      <c r="D2084" t="s">
        <v>6948</v>
      </c>
      <c r="E2084" t="s">
        <v>6949</v>
      </c>
      <c r="F2084" t="s">
        <v>1024</v>
      </c>
    </row>
    <row r="2085" spans="2:6" hidden="1" x14ac:dyDescent="0.3">
      <c r="B2085">
        <v>155599</v>
      </c>
      <c r="C2085" t="s">
        <v>6950</v>
      </c>
      <c r="D2085" t="s">
        <v>6951</v>
      </c>
      <c r="E2085" t="s">
        <v>6952</v>
      </c>
      <c r="F2085" t="s">
        <v>1024</v>
      </c>
    </row>
    <row r="2086" spans="2:6" hidden="1" x14ac:dyDescent="0.3">
      <c r="B2086">
        <v>155600</v>
      </c>
      <c r="C2086" t="s">
        <v>6953</v>
      </c>
      <c r="D2086" t="s">
        <v>6954</v>
      </c>
      <c r="E2086" t="s">
        <v>6955</v>
      </c>
      <c r="F2086" t="s">
        <v>1024</v>
      </c>
    </row>
    <row r="2087" spans="2:6" hidden="1" x14ac:dyDescent="0.3">
      <c r="B2087">
        <v>155606</v>
      </c>
      <c r="C2087" t="s">
        <v>6956</v>
      </c>
      <c r="D2087" t="s">
        <v>6957</v>
      </c>
      <c r="E2087" t="s">
        <v>6958</v>
      </c>
      <c r="F2087" t="s">
        <v>1024</v>
      </c>
    </row>
    <row r="2088" spans="2:6" hidden="1" x14ac:dyDescent="0.3">
      <c r="B2088">
        <v>155607</v>
      </c>
      <c r="C2088" t="s">
        <v>6959</v>
      </c>
      <c r="D2088" t="s">
        <v>6960</v>
      </c>
      <c r="E2088" t="s">
        <v>6961</v>
      </c>
      <c r="F2088" t="s">
        <v>1024</v>
      </c>
    </row>
    <row r="2089" spans="2:6" hidden="1" x14ac:dyDescent="0.3">
      <c r="B2089">
        <v>155608</v>
      </c>
      <c r="C2089" t="s">
        <v>6962</v>
      </c>
      <c r="D2089" t="s">
        <v>6963</v>
      </c>
      <c r="E2089" t="s">
        <v>6964</v>
      </c>
      <c r="F2089" t="s">
        <v>1024</v>
      </c>
    </row>
    <row r="2090" spans="2:6" hidden="1" x14ac:dyDescent="0.3">
      <c r="B2090">
        <v>155610</v>
      </c>
      <c r="C2090" t="s">
        <v>6965</v>
      </c>
      <c r="D2090" t="s">
        <v>6966</v>
      </c>
      <c r="E2090" t="s">
        <v>6967</v>
      </c>
      <c r="F2090" t="s">
        <v>1024</v>
      </c>
    </row>
    <row r="2091" spans="2:6" hidden="1" x14ac:dyDescent="0.3">
      <c r="B2091">
        <v>155613</v>
      </c>
      <c r="C2091" t="s">
        <v>6968</v>
      </c>
      <c r="D2091" t="s">
        <v>6969</v>
      </c>
      <c r="E2091" t="s">
        <v>6970</v>
      </c>
      <c r="F2091" t="s">
        <v>1024</v>
      </c>
    </row>
    <row r="2092" spans="2:6" hidden="1" x14ac:dyDescent="0.3">
      <c r="B2092">
        <v>155615</v>
      </c>
      <c r="C2092" t="s">
        <v>6971</v>
      </c>
      <c r="D2092" t="s">
        <v>6972</v>
      </c>
      <c r="E2092" t="s">
        <v>6973</v>
      </c>
      <c r="F2092" t="s">
        <v>1024</v>
      </c>
    </row>
    <row r="2093" spans="2:6" hidden="1" x14ac:dyDescent="0.3">
      <c r="B2093">
        <v>155620</v>
      </c>
      <c r="C2093" t="s">
        <v>6974</v>
      </c>
      <c r="D2093" t="s">
        <v>6975</v>
      </c>
      <c r="E2093" t="s">
        <v>6976</v>
      </c>
      <c r="F2093" t="s">
        <v>1024</v>
      </c>
    </row>
    <row r="2094" spans="2:6" hidden="1" x14ac:dyDescent="0.3">
      <c r="B2094">
        <v>155622</v>
      </c>
      <c r="C2094" t="s">
        <v>6977</v>
      </c>
      <c r="D2094" t="s">
        <v>6978</v>
      </c>
      <c r="E2094" t="s">
        <v>6979</v>
      </c>
      <c r="F2094" t="s">
        <v>1024</v>
      </c>
    </row>
    <row r="2095" spans="2:6" hidden="1" x14ac:dyDescent="0.3">
      <c r="B2095">
        <v>155624</v>
      </c>
      <c r="C2095" t="s">
        <v>6980</v>
      </c>
      <c r="D2095" t="s">
        <v>6981</v>
      </c>
      <c r="E2095" t="s">
        <v>6982</v>
      </c>
      <c r="F2095" t="s">
        <v>1024</v>
      </c>
    </row>
    <row r="2096" spans="2:6" hidden="1" x14ac:dyDescent="0.3">
      <c r="B2096">
        <v>155626</v>
      </c>
      <c r="C2096" t="s">
        <v>6983</v>
      </c>
      <c r="D2096" t="s">
        <v>6984</v>
      </c>
      <c r="E2096" t="s">
        <v>6985</v>
      </c>
      <c r="F2096" t="s">
        <v>1024</v>
      </c>
    </row>
    <row r="2097" spans="2:6" hidden="1" x14ac:dyDescent="0.3">
      <c r="B2097">
        <v>155627</v>
      </c>
      <c r="C2097" t="s">
        <v>6986</v>
      </c>
      <c r="D2097" t="s">
        <v>6987</v>
      </c>
      <c r="E2097" t="s">
        <v>5585</v>
      </c>
      <c r="F2097" t="s">
        <v>1024</v>
      </c>
    </row>
    <row r="2098" spans="2:6" hidden="1" x14ac:dyDescent="0.3">
      <c r="B2098">
        <v>155630</v>
      </c>
      <c r="C2098" t="s">
        <v>6988</v>
      </c>
      <c r="D2098" t="s">
        <v>6989</v>
      </c>
      <c r="E2098" t="s">
        <v>6990</v>
      </c>
      <c r="F2098" t="s">
        <v>1024</v>
      </c>
    </row>
    <row r="2099" spans="2:6" hidden="1" x14ac:dyDescent="0.3">
      <c r="B2099">
        <v>155633</v>
      </c>
      <c r="C2099" t="s">
        <v>6991</v>
      </c>
      <c r="D2099" t="s">
        <v>6992</v>
      </c>
      <c r="E2099" t="s">
        <v>6993</v>
      </c>
      <c r="F2099" t="s">
        <v>1024</v>
      </c>
    </row>
    <row r="2100" spans="2:6" hidden="1" x14ac:dyDescent="0.3">
      <c r="B2100">
        <v>155643</v>
      </c>
      <c r="C2100" t="s">
        <v>6994</v>
      </c>
      <c r="D2100" t="s">
        <v>6995</v>
      </c>
      <c r="E2100" t="s">
        <v>6996</v>
      </c>
      <c r="F2100" t="s">
        <v>1024</v>
      </c>
    </row>
    <row r="2101" spans="2:6" hidden="1" x14ac:dyDescent="0.3">
      <c r="B2101">
        <v>155646</v>
      </c>
      <c r="C2101" t="s">
        <v>6997</v>
      </c>
      <c r="D2101" t="s">
        <v>6998</v>
      </c>
      <c r="E2101" t="s">
        <v>6999</v>
      </c>
      <c r="F2101" t="s">
        <v>1024</v>
      </c>
    </row>
    <row r="2102" spans="2:6" hidden="1" x14ac:dyDescent="0.3">
      <c r="B2102">
        <v>155653</v>
      </c>
      <c r="C2102" t="s">
        <v>7000</v>
      </c>
      <c r="D2102" t="s">
        <v>7001</v>
      </c>
      <c r="E2102" t="s">
        <v>7002</v>
      </c>
      <c r="F2102" t="s">
        <v>1024</v>
      </c>
    </row>
    <row r="2103" spans="2:6" hidden="1" x14ac:dyDescent="0.3">
      <c r="B2103">
        <v>155661</v>
      </c>
      <c r="C2103" t="s">
        <v>7003</v>
      </c>
      <c r="D2103" t="s">
        <v>7004</v>
      </c>
      <c r="E2103" t="s">
        <v>6073</v>
      </c>
      <c r="F2103" t="s">
        <v>1024</v>
      </c>
    </row>
    <row r="2104" spans="2:6" hidden="1" x14ac:dyDescent="0.3">
      <c r="B2104">
        <v>155667</v>
      </c>
      <c r="C2104" t="s">
        <v>7005</v>
      </c>
      <c r="D2104" t="s">
        <v>7006</v>
      </c>
      <c r="E2104" t="s">
        <v>7007</v>
      </c>
      <c r="F2104" t="s">
        <v>1024</v>
      </c>
    </row>
    <row r="2105" spans="2:6" hidden="1" x14ac:dyDescent="0.3">
      <c r="B2105">
        <v>155692</v>
      </c>
      <c r="C2105" t="s">
        <v>7008</v>
      </c>
      <c r="D2105" t="s">
        <v>7009</v>
      </c>
      <c r="E2105" t="s">
        <v>7010</v>
      </c>
      <c r="F2105" t="s">
        <v>1024</v>
      </c>
    </row>
    <row r="2106" spans="2:6" hidden="1" x14ac:dyDescent="0.3">
      <c r="B2106">
        <v>155697</v>
      </c>
      <c r="C2106" t="s">
        <v>7011</v>
      </c>
      <c r="D2106" t="s">
        <v>7012</v>
      </c>
      <c r="E2106" t="s">
        <v>7013</v>
      </c>
      <c r="F2106" t="s">
        <v>1024</v>
      </c>
    </row>
    <row r="2107" spans="2:6" hidden="1" x14ac:dyDescent="0.3">
      <c r="B2107">
        <v>155699</v>
      </c>
      <c r="C2107" t="s">
        <v>7014</v>
      </c>
      <c r="D2107" t="s">
        <v>7015</v>
      </c>
      <c r="E2107" t="s">
        <v>7016</v>
      </c>
      <c r="F2107" t="s">
        <v>1024</v>
      </c>
    </row>
    <row r="2108" spans="2:6" hidden="1" x14ac:dyDescent="0.3">
      <c r="B2108">
        <v>155707</v>
      </c>
      <c r="C2108" t="s">
        <v>7017</v>
      </c>
      <c r="D2108" t="s">
        <v>7018</v>
      </c>
      <c r="E2108" t="s">
        <v>7019</v>
      </c>
      <c r="F2108" t="s">
        <v>1024</v>
      </c>
    </row>
    <row r="2109" spans="2:6" hidden="1" x14ac:dyDescent="0.3">
      <c r="B2109">
        <v>155711</v>
      </c>
      <c r="C2109" t="s">
        <v>7020</v>
      </c>
      <c r="D2109" t="s">
        <v>7021</v>
      </c>
      <c r="E2109" t="s">
        <v>7022</v>
      </c>
      <c r="F2109" t="s">
        <v>1024</v>
      </c>
    </row>
    <row r="2110" spans="2:6" hidden="1" x14ac:dyDescent="0.3">
      <c r="B2110">
        <v>155718</v>
      </c>
      <c r="C2110" t="s">
        <v>7023</v>
      </c>
      <c r="D2110" t="s">
        <v>7024</v>
      </c>
      <c r="E2110" t="s">
        <v>7025</v>
      </c>
      <c r="F2110" t="s">
        <v>1024</v>
      </c>
    </row>
    <row r="2111" spans="2:6" hidden="1" x14ac:dyDescent="0.3">
      <c r="B2111">
        <v>155722</v>
      </c>
      <c r="C2111" t="s">
        <v>7026</v>
      </c>
      <c r="D2111" t="s">
        <v>7027</v>
      </c>
      <c r="E2111" t="s">
        <v>7028</v>
      </c>
      <c r="F2111" t="s">
        <v>1024</v>
      </c>
    </row>
    <row r="2112" spans="2:6" hidden="1" x14ac:dyDescent="0.3">
      <c r="B2112">
        <v>155733</v>
      </c>
      <c r="C2112" t="s">
        <v>7029</v>
      </c>
      <c r="D2112" t="s">
        <v>7030</v>
      </c>
      <c r="E2112" t="s">
        <v>7031</v>
      </c>
      <c r="F2112" t="s">
        <v>1024</v>
      </c>
    </row>
    <row r="2113" spans="2:6" hidden="1" x14ac:dyDescent="0.3">
      <c r="B2113">
        <v>155739</v>
      </c>
      <c r="C2113" t="s">
        <v>7032</v>
      </c>
      <c r="D2113" t="s">
        <v>7033</v>
      </c>
      <c r="E2113" t="s">
        <v>6578</v>
      </c>
      <c r="F2113" t="s">
        <v>1024</v>
      </c>
    </row>
    <row r="2114" spans="2:6" hidden="1" x14ac:dyDescent="0.3">
      <c r="B2114">
        <v>155742</v>
      </c>
      <c r="C2114" t="s">
        <v>7034</v>
      </c>
      <c r="D2114" t="s">
        <v>7035</v>
      </c>
      <c r="E2114" t="s">
        <v>7036</v>
      </c>
      <c r="F2114" t="s">
        <v>1024</v>
      </c>
    </row>
    <row r="2115" spans="2:6" hidden="1" x14ac:dyDescent="0.3">
      <c r="B2115">
        <v>155743</v>
      </c>
      <c r="C2115" t="s">
        <v>7037</v>
      </c>
      <c r="D2115" t="s">
        <v>7038</v>
      </c>
      <c r="E2115" t="s">
        <v>7039</v>
      </c>
      <c r="F2115" t="s">
        <v>1024</v>
      </c>
    </row>
    <row r="2116" spans="2:6" hidden="1" x14ac:dyDescent="0.3">
      <c r="B2116">
        <v>155762</v>
      </c>
      <c r="C2116" t="s">
        <v>7040</v>
      </c>
      <c r="D2116" t="s">
        <v>7041</v>
      </c>
      <c r="E2116" t="s">
        <v>7042</v>
      </c>
      <c r="F2116" t="s">
        <v>1024</v>
      </c>
    </row>
    <row r="2117" spans="2:6" hidden="1" x14ac:dyDescent="0.3">
      <c r="B2117">
        <v>155769</v>
      </c>
      <c r="C2117" t="s">
        <v>7043</v>
      </c>
      <c r="D2117" t="s">
        <v>7044</v>
      </c>
      <c r="E2117" t="s">
        <v>7045</v>
      </c>
      <c r="F2117" t="s">
        <v>1024</v>
      </c>
    </row>
    <row r="2118" spans="2:6" hidden="1" x14ac:dyDescent="0.3">
      <c r="B2118">
        <v>155770</v>
      </c>
      <c r="C2118" t="s">
        <v>7046</v>
      </c>
      <c r="D2118" t="s">
        <v>7047</v>
      </c>
      <c r="E2118" t="s">
        <v>7048</v>
      </c>
      <c r="F2118" t="s">
        <v>1024</v>
      </c>
    </row>
    <row r="2119" spans="2:6" hidden="1" x14ac:dyDescent="0.3">
      <c r="B2119">
        <v>155771</v>
      </c>
      <c r="C2119" t="s">
        <v>7049</v>
      </c>
      <c r="D2119" t="s">
        <v>7050</v>
      </c>
      <c r="E2119" t="s">
        <v>7051</v>
      </c>
      <c r="F2119" t="s">
        <v>1024</v>
      </c>
    </row>
    <row r="2120" spans="2:6" hidden="1" x14ac:dyDescent="0.3">
      <c r="B2120">
        <v>155772</v>
      </c>
      <c r="C2120" t="s">
        <v>7052</v>
      </c>
      <c r="D2120" t="s">
        <v>7053</v>
      </c>
      <c r="E2120" t="s">
        <v>7054</v>
      </c>
      <c r="F2120" t="s">
        <v>1024</v>
      </c>
    </row>
    <row r="2121" spans="2:6" hidden="1" x14ac:dyDescent="0.3">
      <c r="B2121">
        <v>155774</v>
      </c>
      <c r="C2121" t="s">
        <v>7055</v>
      </c>
      <c r="D2121" t="s">
        <v>7056</v>
      </c>
      <c r="E2121" t="s">
        <v>7057</v>
      </c>
      <c r="F2121" t="s">
        <v>1024</v>
      </c>
    </row>
    <row r="2122" spans="2:6" hidden="1" x14ac:dyDescent="0.3">
      <c r="B2122">
        <v>155788</v>
      </c>
      <c r="C2122" t="s">
        <v>7058</v>
      </c>
      <c r="D2122" t="s">
        <v>7059</v>
      </c>
      <c r="E2122" t="s">
        <v>7060</v>
      </c>
      <c r="F2122" t="s">
        <v>1024</v>
      </c>
    </row>
    <row r="2123" spans="2:6" hidden="1" x14ac:dyDescent="0.3">
      <c r="B2123">
        <v>155794</v>
      </c>
      <c r="C2123" t="s">
        <v>7061</v>
      </c>
      <c r="D2123" t="s">
        <v>7062</v>
      </c>
      <c r="E2123" t="s">
        <v>7063</v>
      </c>
      <c r="F2123" t="s">
        <v>1024</v>
      </c>
    </row>
    <row r="2124" spans="2:6" hidden="1" x14ac:dyDescent="0.3">
      <c r="B2124">
        <v>155796</v>
      </c>
      <c r="C2124" t="s">
        <v>5717</v>
      </c>
      <c r="D2124" t="s">
        <v>5718</v>
      </c>
      <c r="E2124" t="s">
        <v>7064</v>
      </c>
      <c r="F2124" t="s">
        <v>1024</v>
      </c>
    </row>
    <row r="2125" spans="2:6" hidden="1" x14ac:dyDescent="0.3">
      <c r="B2125">
        <v>155802</v>
      </c>
      <c r="C2125" t="s">
        <v>7065</v>
      </c>
      <c r="D2125" t="s">
        <v>7066</v>
      </c>
      <c r="E2125" t="s">
        <v>7067</v>
      </c>
      <c r="F2125" t="s">
        <v>1024</v>
      </c>
    </row>
    <row r="2126" spans="2:6" hidden="1" x14ac:dyDescent="0.3">
      <c r="B2126">
        <v>155803</v>
      </c>
      <c r="C2126" t="s">
        <v>7068</v>
      </c>
      <c r="D2126" t="s">
        <v>7069</v>
      </c>
      <c r="E2126" t="s">
        <v>7070</v>
      </c>
      <c r="F2126" t="s">
        <v>1024</v>
      </c>
    </row>
    <row r="2127" spans="2:6" hidden="1" x14ac:dyDescent="0.3">
      <c r="B2127">
        <v>155813</v>
      </c>
      <c r="C2127" t="s">
        <v>7071</v>
      </c>
      <c r="D2127" t="s">
        <v>7072</v>
      </c>
      <c r="E2127" t="s">
        <v>7073</v>
      </c>
      <c r="F2127" t="s">
        <v>1024</v>
      </c>
    </row>
    <row r="2128" spans="2:6" hidden="1" x14ac:dyDescent="0.3">
      <c r="B2128">
        <v>155821</v>
      </c>
      <c r="C2128" t="s">
        <v>7074</v>
      </c>
      <c r="D2128" t="s">
        <v>7075</v>
      </c>
      <c r="E2128" t="s">
        <v>6754</v>
      </c>
      <c r="F2128" t="s">
        <v>1024</v>
      </c>
    </row>
    <row r="2129" spans="2:6" hidden="1" x14ac:dyDescent="0.3">
      <c r="B2129">
        <v>155825</v>
      </c>
      <c r="C2129" t="s">
        <v>7076</v>
      </c>
      <c r="D2129" t="s">
        <v>7077</v>
      </c>
      <c r="E2129" t="s">
        <v>7078</v>
      </c>
      <c r="F2129" t="s">
        <v>1024</v>
      </c>
    </row>
    <row r="2130" spans="2:6" hidden="1" x14ac:dyDescent="0.3">
      <c r="B2130">
        <v>155836</v>
      </c>
      <c r="C2130" t="s">
        <v>7079</v>
      </c>
      <c r="D2130" t="s">
        <v>7080</v>
      </c>
      <c r="E2130" t="s">
        <v>7081</v>
      </c>
      <c r="F2130" t="s">
        <v>1024</v>
      </c>
    </row>
    <row r="2131" spans="2:6" hidden="1" x14ac:dyDescent="0.3">
      <c r="B2131">
        <v>155844</v>
      </c>
      <c r="C2131" t="s">
        <v>7082</v>
      </c>
      <c r="D2131" t="s">
        <v>7083</v>
      </c>
      <c r="E2131" t="s">
        <v>3153</v>
      </c>
      <c r="F2131" t="s">
        <v>1024</v>
      </c>
    </row>
    <row r="2132" spans="2:6" hidden="1" x14ac:dyDescent="0.3">
      <c r="B2132">
        <v>155849</v>
      </c>
      <c r="C2132" t="s">
        <v>7084</v>
      </c>
      <c r="D2132" t="s">
        <v>7085</v>
      </c>
      <c r="E2132" t="s">
        <v>7086</v>
      </c>
      <c r="F2132" t="s">
        <v>1024</v>
      </c>
    </row>
    <row r="2133" spans="2:6" hidden="1" x14ac:dyDescent="0.3">
      <c r="B2133">
        <v>155855</v>
      </c>
      <c r="C2133" t="s">
        <v>7087</v>
      </c>
      <c r="D2133" t="s">
        <v>7088</v>
      </c>
      <c r="E2133" t="s">
        <v>7089</v>
      </c>
      <c r="F2133" t="s">
        <v>1024</v>
      </c>
    </row>
    <row r="2134" spans="2:6" hidden="1" x14ac:dyDescent="0.3">
      <c r="B2134">
        <v>155862</v>
      </c>
      <c r="C2134" t="s">
        <v>7090</v>
      </c>
      <c r="D2134" t="s">
        <v>7091</v>
      </c>
      <c r="E2134" t="s">
        <v>7092</v>
      </c>
      <c r="F2134" t="s">
        <v>1024</v>
      </c>
    </row>
    <row r="2135" spans="2:6" hidden="1" x14ac:dyDescent="0.3">
      <c r="B2135">
        <v>155864</v>
      </c>
      <c r="C2135" t="s">
        <v>7093</v>
      </c>
      <c r="D2135" t="s">
        <v>7094</v>
      </c>
      <c r="E2135" t="s">
        <v>7095</v>
      </c>
      <c r="F2135" t="s">
        <v>1024</v>
      </c>
    </row>
    <row r="2136" spans="2:6" hidden="1" x14ac:dyDescent="0.3">
      <c r="B2136">
        <v>155866</v>
      </c>
      <c r="C2136" t="s">
        <v>7096</v>
      </c>
      <c r="D2136" t="s">
        <v>7097</v>
      </c>
      <c r="E2136" t="s">
        <v>2433</v>
      </c>
      <c r="F2136" t="s">
        <v>1024</v>
      </c>
    </row>
    <row r="2137" spans="2:6" hidden="1" x14ac:dyDescent="0.3">
      <c r="B2137">
        <v>155867</v>
      </c>
      <c r="C2137" t="s">
        <v>7098</v>
      </c>
      <c r="D2137" t="s">
        <v>7099</v>
      </c>
      <c r="E2137" t="s">
        <v>7100</v>
      </c>
      <c r="F2137" t="s">
        <v>1024</v>
      </c>
    </row>
    <row r="2138" spans="2:6" hidden="1" x14ac:dyDescent="0.3">
      <c r="B2138">
        <v>155869</v>
      </c>
      <c r="C2138" t="s">
        <v>7101</v>
      </c>
      <c r="D2138" t="s">
        <v>7102</v>
      </c>
      <c r="E2138" t="s">
        <v>7103</v>
      </c>
      <c r="F2138" t="s">
        <v>1024</v>
      </c>
    </row>
    <row r="2139" spans="2:6" hidden="1" x14ac:dyDescent="0.3">
      <c r="B2139">
        <v>155870</v>
      </c>
      <c r="C2139" t="s">
        <v>7104</v>
      </c>
      <c r="D2139" t="s">
        <v>7105</v>
      </c>
      <c r="E2139" t="s">
        <v>7106</v>
      </c>
      <c r="F2139" t="s">
        <v>1024</v>
      </c>
    </row>
    <row r="2140" spans="2:6" hidden="1" x14ac:dyDescent="0.3">
      <c r="B2140">
        <v>155874</v>
      </c>
      <c r="C2140" t="s">
        <v>7107</v>
      </c>
      <c r="D2140" t="s">
        <v>7108</v>
      </c>
      <c r="E2140" t="s">
        <v>7109</v>
      </c>
      <c r="F2140" t="s">
        <v>1024</v>
      </c>
    </row>
    <row r="2141" spans="2:6" hidden="1" x14ac:dyDescent="0.3">
      <c r="B2141">
        <v>155882</v>
      </c>
      <c r="C2141" t="s">
        <v>7110</v>
      </c>
      <c r="D2141" t="s">
        <v>7111</v>
      </c>
      <c r="E2141" t="s">
        <v>7112</v>
      </c>
      <c r="F2141" t="s">
        <v>1024</v>
      </c>
    </row>
    <row r="2142" spans="2:6" hidden="1" x14ac:dyDescent="0.3">
      <c r="B2142">
        <v>155885</v>
      </c>
      <c r="C2142" t="s">
        <v>7113</v>
      </c>
      <c r="D2142" t="s">
        <v>7114</v>
      </c>
      <c r="E2142" t="s">
        <v>7115</v>
      </c>
      <c r="F2142" t="s">
        <v>1024</v>
      </c>
    </row>
    <row r="2143" spans="2:6" hidden="1" x14ac:dyDescent="0.3">
      <c r="B2143">
        <v>155895</v>
      </c>
      <c r="C2143" t="s">
        <v>7116</v>
      </c>
      <c r="D2143" t="s">
        <v>7117</v>
      </c>
      <c r="E2143" t="s">
        <v>7118</v>
      </c>
      <c r="F2143" t="s">
        <v>1024</v>
      </c>
    </row>
    <row r="2144" spans="2:6" hidden="1" x14ac:dyDescent="0.3">
      <c r="B2144">
        <v>155897</v>
      </c>
      <c r="C2144" t="s">
        <v>7119</v>
      </c>
      <c r="D2144" t="s">
        <v>7120</v>
      </c>
      <c r="E2144" t="s">
        <v>7121</v>
      </c>
      <c r="F2144" t="s">
        <v>1024</v>
      </c>
    </row>
    <row r="2145" spans="2:6" hidden="1" x14ac:dyDescent="0.3">
      <c r="B2145">
        <v>155898</v>
      </c>
      <c r="C2145" t="s">
        <v>7122</v>
      </c>
      <c r="D2145" t="s">
        <v>7123</v>
      </c>
      <c r="E2145" t="s">
        <v>7124</v>
      </c>
      <c r="F2145" t="s">
        <v>1024</v>
      </c>
    </row>
    <row r="2146" spans="2:6" hidden="1" x14ac:dyDescent="0.3">
      <c r="B2146">
        <v>155899</v>
      </c>
      <c r="C2146" t="s">
        <v>7125</v>
      </c>
      <c r="D2146" t="s">
        <v>24040</v>
      </c>
      <c r="E2146" t="s">
        <v>7126</v>
      </c>
      <c r="F2146" t="s">
        <v>1024</v>
      </c>
    </row>
    <row r="2147" spans="2:6" hidden="1" x14ac:dyDescent="0.3">
      <c r="B2147">
        <v>155911</v>
      </c>
      <c r="C2147" t="s">
        <v>7127</v>
      </c>
      <c r="D2147" t="s">
        <v>7128</v>
      </c>
      <c r="E2147" t="s">
        <v>7129</v>
      </c>
      <c r="F2147" t="s">
        <v>1024</v>
      </c>
    </row>
    <row r="2148" spans="2:6" hidden="1" x14ac:dyDescent="0.3">
      <c r="B2148">
        <v>155916</v>
      </c>
      <c r="C2148" t="s">
        <v>7130</v>
      </c>
      <c r="D2148" t="s">
        <v>7131</v>
      </c>
      <c r="E2148" t="s">
        <v>7132</v>
      </c>
      <c r="F2148" t="s">
        <v>1024</v>
      </c>
    </row>
    <row r="2149" spans="2:6" hidden="1" x14ac:dyDescent="0.3">
      <c r="B2149">
        <v>155922</v>
      </c>
      <c r="C2149" t="s">
        <v>7133</v>
      </c>
      <c r="D2149" t="s">
        <v>7134</v>
      </c>
      <c r="E2149" t="s">
        <v>7135</v>
      </c>
      <c r="F2149" t="s">
        <v>1024</v>
      </c>
    </row>
    <row r="2150" spans="2:6" hidden="1" x14ac:dyDescent="0.3">
      <c r="B2150">
        <v>155928</v>
      </c>
      <c r="C2150" t="s">
        <v>7136</v>
      </c>
      <c r="D2150" t="s">
        <v>7137</v>
      </c>
      <c r="E2150" t="s">
        <v>7138</v>
      </c>
      <c r="F2150" t="s">
        <v>1024</v>
      </c>
    </row>
    <row r="2151" spans="2:6" hidden="1" x14ac:dyDescent="0.3">
      <c r="B2151">
        <v>155929</v>
      </c>
      <c r="C2151" t="s">
        <v>7139</v>
      </c>
      <c r="D2151" t="s">
        <v>7140</v>
      </c>
      <c r="E2151" t="s">
        <v>7141</v>
      </c>
      <c r="F2151" t="s">
        <v>1024</v>
      </c>
    </row>
    <row r="2152" spans="2:6" hidden="1" x14ac:dyDescent="0.3">
      <c r="B2152">
        <v>155934</v>
      </c>
      <c r="C2152" t="s">
        <v>7142</v>
      </c>
      <c r="D2152" t="s">
        <v>7143</v>
      </c>
      <c r="E2152" t="s">
        <v>7144</v>
      </c>
      <c r="F2152" t="s">
        <v>1024</v>
      </c>
    </row>
    <row r="2153" spans="2:6" hidden="1" x14ac:dyDescent="0.3">
      <c r="B2153">
        <v>155936</v>
      </c>
      <c r="C2153" t="s">
        <v>7145</v>
      </c>
      <c r="D2153" t="s">
        <v>7146</v>
      </c>
      <c r="E2153" t="s">
        <v>1848</v>
      </c>
      <c r="F2153" t="s">
        <v>1024</v>
      </c>
    </row>
    <row r="2154" spans="2:6" hidden="1" x14ac:dyDescent="0.3">
      <c r="B2154">
        <v>155937</v>
      </c>
      <c r="C2154" t="s">
        <v>7147</v>
      </c>
      <c r="D2154" t="s">
        <v>7148</v>
      </c>
      <c r="E2154" t="s">
        <v>7149</v>
      </c>
      <c r="F2154" t="s">
        <v>1024</v>
      </c>
    </row>
    <row r="2155" spans="2:6" hidden="1" x14ac:dyDescent="0.3">
      <c r="B2155">
        <v>155954</v>
      </c>
      <c r="C2155" t="s">
        <v>7150</v>
      </c>
      <c r="D2155" t="s">
        <v>7151</v>
      </c>
      <c r="E2155" t="s">
        <v>7152</v>
      </c>
      <c r="F2155" t="s">
        <v>1024</v>
      </c>
    </row>
    <row r="2156" spans="2:6" hidden="1" x14ac:dyDescent="0.3">
      <c r="B2156">
        <v>155955</v>
      </c>
      <c r="C2156" t="s">
        <v>7153</v>
      </c>
      <c r="D2156" t="s">
        <v>7154</v>
      </c>
      <c r="E2156" t="s">
        <v>7155</v>
      </c>
      <c r="F2156" t="s">
        <v>1024</v>
      </c>
    </row>
    <row r="2157" spans="2:6" hidden="1" x14ac:dyDescent="0.3">
      <c r="B2157">
        <v>155962</v>
      </c>
      <c r="C2157" t="s">
        <v>7156</v>
      </c>
      <c r="D2157" t="s">
        <v>7157</v>
      </c>
      <c r="E2157" t="s">
        <v>7158</v>
      </c>
      <c r="F2157" t="s">
        <v>1024</v>
      </c>
    </row>
    <row r="2158" spans="2:6" hidden="1" x14ac:dyDescent="0.3">
      <c r="B2158">
        <v>155974</v>
      </c>
      <c r="C2158" t="s">
        <v>7159</v>
      </c>
      <c r="D2158" t="s">
        <v>7160</v>
      </c>
      <c r="E2158" t="s">
        <v>7161</v>
      </c>
      <c r="F2158" t="s">
        <v>1024</v>
      </c>
    </row>
    <row r="2159" spans="2:6" hidden="1" x14ac:dyDescent="0.3">
      <c r="B2159">
        <v>155981</v>
      </c>
      <c r="C2159" t="s">
        <v>7162</v>
      </c>
      <c r="D2159" t="s">
        <v>7163</v>
      </c>
      <c r="E2159" t="s">
        <v>7164</v>
      </c>
      <c r="F2159" t="s">
        <v>1024</v>
      </c>
    </row>
    <row r="2160" spans="2:6" hidden="1" x14ac:dyDescent="0.3">
      <c r="B2160">
        <v>155982</v>
      </c>
      <c r="C2160" t="s">
        <v>7165</v>
      </c>
      <c r="D2160" t="s">
        <v>7166</v>
      </c>
      <c r="E2160" t="s">
        <v>7167</v>
      </c>
      <c r="F2160" t="s">
        <v>1024</v>
      </c>
    </row>
    <row r="2161" spans="2:6" hidden="1" x14ac:dyDescent="0.3">
      <c r="B2161">
        <v>155984</v>
      </c>
      <c r="C2161" t="s">
        <v>7168</v>
      </c>
      <c r="D2161" t="s">
        <v>7169</v>
      </c>
      <c r="E2161" t="s">
        <v>7170</v>
      </c>
      <c r="F2161" t="s">
        <v>1024</v>
      </c>
    </row>
    <row r="2162" spans="2:6" hidden="1" x14ac:dyDescent="0.3">
      <c r="B2162">
        <v>155989</v>
      </c>
      <c r="C2162" t="s">
        <v>7171</v>
      </c>
      <c r="D2162" t="s">
        <v>7172</v>
      </c>
      <c r="E2162" t="s">
        <v>7173</v>
      </c>
      <c r="F2162" t="s">
        <v>1024</v>
      </c>
    </row>
    <row r="2163" spans="2:6" hidden="1" x14ac:dyDescent="0.3">
      <c r="B2163">
        <v>155997</v>
      </c>
      <c r="C2163" t="s">
        <v>7174</v>
      </c>
      <c r="D2163" t="s">
        <v>7175</v>
      </c>
      <c r="E2163" t="s">
        <v>7176</v>
      </c>
      <c r="F2163" t="s">
        <v>1024</v>
      </c>
    </row>
    <row r="2164" spans="2:6" hidden="1" x14ac:dyDescent="0.3">
      <c r="B2164">
        <v>155998</v>
      </c>
      <c r="C2164" t="s">
        <v>7177</v>
      </c>
      <c r="D2164" t="s">
        <v>7178</v>
      </c>
      <c r="E2164" t="s">
        <v>7179</v>
      </c>
      <c r="F2164" t="s">
        <v>1024</v>
      </c>
    </row>
    <row r="2165" spans="2:6" hidden="1" x14ac:dyDescent="0.3">
      <c r="B2165">
        <v>156011</v>
      </c>
      <c r="C2165" t="s">
        <v>7180</v>
      </c>
      <c r="D2165" t="s">
        <v>7181</v>
      </c>
      <c r="E2165" t="s">
        <v>7182</v>
      </c>
      <c r="F2165" t="s">
        <v>1024</v>
      </c>
    </row>
    <row r="2166" spans="2:6" hidden="1" x14ac:dyDescent="0.3">
      <c r="B2166">
        <v>156012</v>
      </c>
      <c r="C2166" t="s">
        <v>7183</v>
      </c>
      <c r="D2166" t="s">
        <v>7184</v>
      </c>
      <c r="E2166" t="s">
        <v>7185</v>
      </c>
      <c r="F2166" t="s">
        <v>1024</v>
      </c>
    </row>
    <row r="2167" spans="2:6" hidden="1" x14ac:dyDescent="0.3">
      <c r="B2167">
        <v>156015</v>
      </c>
      <c r="C2167" t="s">
        <v>7186</v>
      </c>
      <c r="D2167" t="s">
        <v>7187</v>
      </c>
      <c r="E2167" t="s">
        <v>7188</v>
      </c>
      <c r="F2167" t="s">
        <v>1024</v>
      </c>
    </row>
    <row r="2168" spans="2:6" hidden="1" x14ac:dyDescent="0.3">
      <c r="B2168">
        <v>156028</v>
      </c>
      <c r="C2168" t="s">
        <v>7189</v>
      </c>
      <c r="D2168" t="s">
        <v>7190</v>
      </c>
      <c r="E2168" t="s">
        <v>7191</v>
      </c>
      <c r="F2168" t="s">
        <v>1024</v>
      </c>
    </row>
    <row r="2169" spans="2:6" hidden="1" x14ac:dyDescent="0.3">
      <c r="B2169">
        <v>156035</v>
      </c>
      <c r="C2169" t="s">
        <v>7192</v>
      </c>
      <c r="D2169" t="s">
        <v>7193</v>
      </c>
      <c r="E2169" t="s">
        <v>7194</v>
      </c>
      <c r="F2169" t="s">
        <v>1024</v>
      </c>
    </row>
    <row r="2170" spans="2:6" hidden="1" x14ac:dyDescent="0.3">
      <c r="B2170">
        <v>156041</v>
      </c>
      <c r="C2170" t="s">
        <v>7195</v>
      </c>
      <c r="D2170" t="s">
        <v>7196</v>
      </c>
      <c r="E2170" t="s">
        <v>7197</v>
      </c>
      <c r="F2170" t="s">
        <v>1024</v>
      </c>
    </row>
    <row r="2171" spans="2:6" hidden="1" x14ac:dyDescent="0.3">
      <c r="B2171">
        <v>156046</v>
      </c>
      <c r="C2171" t="s">
        <v>7198</v>
      </c>
      <c r="D2171" t="s">
        <v>7199</v>
      </c>
      <c r="E2171" t="s">
        <v>3892</v>
      </c>
      <c r="F2171" t="s">
        <v>1024</v>
      </c>
    </row>
    <row r="2172" spans="2:6" hidden="1" x14ac:dyDescent="0.3">
      <c r="B2172">
        <v>156048</v>
      </c>
      <c r="C2172" t="s">
        <v>7200</v>
      </c>
      <c r="D2172" t="s">
        <v>7201</v>
      </c>
      <c r="E2172" t="s">
        <v>7202</v>
      </c>
      <c r="F2172" t="s">
        <v>1024</v>
      </c>
    </row>
    <row r="2173" spans="2:6" hidden="1" x14ac:dyDescent="0.3">
      <c r="B2173">
        <v>156049</v>
      </c>
      <c r="C2173" t="s">
        <v>7203</v>
      </c>
      <c r="D2173" t="s">
        <v>7204</v>
      </c>
      <c r="E2173" t="s">
        <v>7205</v>
      </c>
      <c r="F2173" t="s">
        <v>1024</v>
      </c>
    </row>
    <row r="2174" spans="2:6" hidden="1" x14ac:dyDescent="0.3">
      <c r="B2174">
        <v>156055</v>
      </c>
      <c r="C2174" t="s">
        <v>7206</v>
      </c>
      <c r="D2174" t="s">
        <v>7207</v>
      </c>
      <c r="E2174" t="s">
        <v>7208</v>
      </c>
      <c r="F2174" t="s">
        <v>1024</v>
      </c>
    </row>
    <row r="2175" spans="2:6" hidden="1" x14ac:dyDescent="0.3">
      <c r="B2175">
        <v>156060</v>
      </c>
      <c r="C2175" t="s">
        <v>7209</v>
      </c>
      <c r="D2175" t="s">
        <v>7210</v>
      </c>
      <c r="E2175" t="s">
        <v>7211</v>
      </c>
      <c r="F2175" t="s">
        <v>1024</v>
      </c>
    </row>
    <row r="2176" spans="2:6" hidden="1" x14ac:dyDescent="0.3">
      <c r="B2176">
        <v>156071</v>
      </c>
      <c r="C2176" t="s">
        <v>7212</v>
      </c>
      <c r="D2176" t="s">
        <v>7213</v>
      </c>
      <c r="E2176" t="s">
        <v>7214</v>
      </c>
      <c r="F2176" t="s">
        <v>1024</v>
      </c>
    </row>
    <row r="2177" spans="2:6" hidden="1" x14ac:dyDescent="0.3">
      <c r="B2177">
        <v>156073</v>
      </c>
      <c r="C2177" t="s">
        <v>7215</v>
      </c>
      <c r="D2177" t="s">
        <v>7216</v>
      </c>
      <c r="E2177" t="s">
        <v>7217</v>
      </c>
      <c r="F2177" t="s">
        <v>1024</v>
      </c>
    </row>
    <row r="2178" spans="2:6" hidden="1" x14ac:dyDescent="0.3">
      <c r="B2178">
        <v>156087</v>
      </c>
      <c r="C2178" t="s">
        <v>7218</v>
      </c>
      <c r="D2178" t="s">
        <v>7219</v>
      </c>
      <c r="E2178" t="s">
        <v>147</v>
      </c>
      <c r="F2178" t="s">
        <v>1024</v>
      </c>
    </row>
    <row r="2179" spans="2:6" hidden="1" x14ac:dyDescent="0.3">
      <c r="B2179">
        <v>156088</v>
      </c>
      <c r="C2179" t="s">
        <v>7220</v>
      </c>
      <c r="D2179" t="s">
        <v>7221</v>
      </c>
      <c r="E2179" t="s">
        <v>7222</v>
      </c>
      <c r="F2179" t="s">
        <v>1024</v>
      </c>
    </row>
    <row r="2180" spans="2:6" hidden="1" x14ac:dyDescent="0.3">
      <c r="B2180">
        <v>156093</v>
      </c>
      <c r="C2180" t="s">
        <v>328</v>
      </c>
      <c r="D2180" t="s">
        <v>329</v>
      </c>
      <c r="E2180" t="s">
        <v>24157</v>
      </c>
      <c r="F2180" t="s">
        <v>1024</v>
      </c>
    </row>
    <row r="2181" spans="2:6" hidden="1" x14ac:dyDescent="0.3">
      <c r="B2181">
        <v>156105</v>
      </c>
      <c r="C2181" t="s">
        <v>7223</v>
      </c>
      <c r="D2181" t="s">
        <v>7224</v>
      </c>
      <c r="E2181" t="s">
        <v>7225</v>
      </c>
      <c r="F2181" t="s">
        <v>1024</v>
      </c>
    </row>
    <row r="2182" spans="2:6" hidden="1" x14ac:dyDescent="0.3">
      <c r="B2182">
        <v>156108</v>
      </c>
      <c r="C2182" t="s">
        <v>7226</v>
      </c>
      <c r="D2182" t="s">
        <v>7227</v>
      </c>
      <c r="E2182" t="s">
        <v>7228</v>
      </c>
      <c r="F2182" t="s">
        <v>1024</v>
      </c>
    </row>
    <row r="2183" spans="2:6" hidden="1" x14ac:dyDescent="0.3">
      <c r="B2183">
        <v>156110</v>
      </c>
      <c r="C2183" t="s">
        <v>7229</v>
      </c>
      <c r="D2183" t="s">
        <v>7230</v>
      </c>
      <c r="E2183" t="s">
        <v>1247</v>
      </c>
      <c r="F2183" t="s">
        <v>1024</v>
      </c>
    </row>
    <row r="2184" spans="2:6" hidden="1" x14ac:dyDescent="0.3">
      <c r="B2184">
        <v>156113</v>
      </c>
      <c r="C2184" t="s">
        <v>7231</v>
      </c>
      <c r="D2184" t="s">
        <v>7232</v>
      </c>
      <c r="E2184" t="s">
        <v>7233</v>
      </c>
      <c r="F2184" t="s">
        <v>1024</v>
      </c>
    </row>
    <row r="2185" spans="2:6" hidden="1" x14ac:dyDescent="0.3">
      <c r="B2185">
        <v>156115</v>
      </c>
      <c r="C2185" t="s">
        <v>7234</v>
      </c>
      <c r="D2185" t="s">
        <v>7235</v>
      </c>
      <c r="E2185" t="s">
        <v>2163</v>
      </c>
      <c r="F2185" t="s">
        <v>1024</v>
      </c>
    </row>
    <row r="2186" spans="2:6" hidden="1" x14ac:dyDescent="0.3">
      <c r="B2186">
        <v>156116</v>
      </c>
      <c r="C2186" t="s">
        <v>7236</v>
      </c>
      <c r="D2186" t="s">
        <v>7237</v>
      </c>
      <c r="E2186" t="s">
        <v>6131</v>
      </c>
      <c r="F2186" t="s">
        <v>1024</v>
      </c>
    </row>
    <row r="2187" spans="2:6" hidden="1" x14ac:dyDescent="0.3">
      <c r="B2187">
        <v>156119</v>
      </c>
      <c r="C2187" t="s">
        <v>7238</v>
      </c>
      <c r="D2187" t="s">
        <v>7239</v>
      </c>
      <c r="E2187" t="s">
        <v>7240</v>
      </c>
      <c r="F2187" t="s">
        <v>1024</v>
      </c>
    </row>
    <row r="2188" spans="2:6" hidden="1" x14ac:dyDescent="0.3">
      <c r="B2188">
        <v>156124</v>
      </c>
      <c r="C2188" t="s">
        <v>7241</v>
      </c>
      <c r="D2188" t="s">
        <v>7242</v>
      </c>
      <c r="E2188" t="s">
        <v>7243</v>
      </c>
      <c r="F2188" t="s">
        <v>1024</v>
      </c>
    </row>
    <row r="2189" spans="2:6" hidden="1" x14ac:dyDescent="0.3">
      <c r="B2189">
        <v>156126</v>
      </c>
      <c r="C2189" t="s">
        <v>7244</v>
      </c>
      <c r="D2189" t="s">
        <v>7245</v>
      </c>
      <c r="E2189" t="s">
        <v>7246</v>
      </c>
      <c r="F2189" t="s">
        <v>1024</v>
      </c>
    </row>
    <row r="2190" spans="2:6" hidden="1" x14ac:dyDescent="0.3">
      <c r="B2190">
        <v>156127</v>
      </c>
      <c r="C2190" t="s">
        <v>7247</v>
      </c>
      <c r="D2190" t="s">
        <v>7248</v>
      </c>
      <c r="E2190" t="s">
        <v>3396</v>
      </c>
      <c r="F2190" t="s">
        <v>1024</v>
      </c>
    </row>
    <row r="2191" spans="2:6" hidden="1" x14ac:dyDescent="0.3">
      <c r="B2191">
        <v>156137</v>
      </c>
      <c r="C2191" t="s">
        <v>7249</v>
      </c>
      <c r="D2191" t="s">
        <v>7250</v>
      </c>
      <c r="E2191" t="s">
        <v>7251</v>
      </c>
      <c r="F2191" t="s">
        <v>1024</v>
      </c>
    </row>
    <row r="2192" spans="2:6" hidden="1" x14ac:dyDescent="0.3">
      <c r="B2192">
        <v>156143</v>
      </c>
      <c r="C2192" t="s">
        <v>7252</v>
      </c>
      <c r="D2192" t="s">
        <v>7253</v>
      </c>
      <c r="E2192" t="s">
        <v>7254</v>
      </c>
      <c r="F2192" t="s">
        <v>1024</v>
      </c>
    </row>
    <row r="2193" spans="2:6" hidden="1" x14ac:dyDescent="0.3">
      <c r="B2193">
        <v>156146</v>
      </c>
      <c r="C2193" t="s">
        <v>7255</v>
      </c>
      <c r="D2193" t="s">
        <v>7256</v>
      </c>
      <c r="E2193" t="s">
        <v>7257</v>
      </c>
      <c r="F2193" t="s">
        <v>1024</v>
      </c>
    </row>
    <row r="2194" spans="2:6" hidden="1" x14ac:dyDescent="0.3">
      <c r="B2194">
        <v>156147</v>
      </c>
      <c r="C2194" t="s">
        <v>7258</v>
      </c>
      <c r="D2194" t="s">
        <v>7259</v>
      </c>
      <c r="E2194" t="s">
        <v>7260</v>
      </c>
      <c r="F2194" t="s">
        <v>1024</v>
      </c>
    </row>
    <row r="2195" spans="2:6" hidden="1" x14ac:dyDescent="0.3">
      <c r="B2195">
        <v>156153</v>
      </c>
      <c r="C2195" t="s">
        <v>7261</v>
      </c>
      <c r="D2195" t="s">
        <v>7262</v>
      </c>
      <c r="E2195" t="s">
        <v>7263</v>
      </c>
      <c r="F2195" t="s">
        <v>1024</v>
      </c>
    </row>
    <row r="2196" spans="2:6" hidden="1" x14ac:dyDescent="0.3">
      <c r="B2196">
        <v>156154</v>
      </c>
      <c r="C2196" t="s">
        <v>7264</v>
      </c>
      <c r="D2196" t="s">
        <v>7265</v>
      </c>
      <c r="E2196" t="s">
        <v>7266</v>
      </c>
      <c r="F2196" t="s">
        <v>1024</v>
      </c>
    </row>
    <row r="2197" spans="2:6" hidden="1" x14ac:dyDescent="0.3">
      <c r="B2197">
        <v>156163</v>
      </c>
      <c r="C2197" t="s">
        <v>7267</v>
      </c>
      <c r="D2197" t="s">
        <v>7268</v>
      </c>
      <c r="E2197" t="s">
        <v>7269</v>
      </c>
      <c r="F2197" t="s">
        <v>1024</v>
      </c>
    </row>
    <row r="2198" spans="2:6" hidden="1" x14ac:dyDescent="0.3">
      <c r="B2198">
        <v>156169</v>
      </c>
      <c r="C2198" t="s">
        <v>7270</v>
      </c>
      <c r="D2198" t="s">
        <v>7271</v>
      </c>
      <c r="E2198" t="s">
        <v>7272</v>
      </c>
      <c r="F2198" t="s">
        <v>1024</v>
      </c>
    </row>
    <row r="2199" spans="2:6" hidden="1" x14ac:dyDescent="0.3">
      <c r="B2199">
        <v>156174</v>
      </c>
      <c r="C2199" t="s">
        <v>7273</v>
      </c>
      <c r="D2199" t="s">
        <v>7274</v>
      </c>
      <c r="E2199" t="s">
        <v>7275</v>
      </c>
      <c r="F2199" t="s">
        <v>1024</v>
      </c>
    </row>
    <row r="2200" spans="2:6" hidden="1" x14ac:dyDescent="0.3">
      <c r="B2200">
        <v>156178</v>
      </c>
      <c r="C2200" t="s">
        <v>7276</v>
      </c>
      <c r="D2200" t="s">
        <v>7277</v>
      </c>
      <c r="E2200" t="s">
        <v>7278</v>
      </c>
      <c r="F2200" t="s">
        <v>1024</v>
      </c>
    </row>
    <row r="2201" spans="2:6" hidden="1" x14ac:dyDescent="0.3">
      <c r="B2201">
        <v>156179</v>
      </c>
      <c r="C2201" t="s">
        <v>7279</v>
      </c>
      <c r="D2201" t="s">
        <v>7280</v>
      </c>
      <c r="E2201" t="s">
        <v>7281</v>
      </c>
      <c r="F2201" t="s">
        <v>1024</v>
      </c>
    </row>
    <row r="2202" spans="2:6" hidden="1" x14ac:dyDescent="0.3">
      <c r="B2202">
        <v>156180</v>
      </c>
      <c r="C2202" t="s">
        <v>1588</v>
      </c>
      <c r="D2202" t="s">
        <v>1589</v>
      </c>
      <c r="E2202" t="s">
        <v>7282</v>
      </c>
      <c r="F2202" t="s">
        <v>1024</v>
      </c>
    </row>
    <row r="2203" spans="2:6" hidden="1" x14ac:dyDescent="0.3">
      <c r="B2203">
        <v>156191</v>
      </c>
      <c r="C2203" t="s">
        <v>7283</v>
      </c>
      <c r="D2203" t="s">
        <v>7284</v>
      </c>
      <c r="E2203" t="s">
        <v>7285</v>
      </c>
      <c r="F2203" t="s">
        <v>1024</v>
      </c>
    </row>
    <row r="2204" spans="2:6" hidden="1" x14ac:dyDescent="0.3">
      <c r="B2204">
        <v>156201</v>
      </c>
      <c r="C2204" t="s">
        <v>7286</v>
      </c>
      <c r="D2204" t="s">
        <v>7287</v>
      </c>
      <c r="E2204" t="s">
        <v>7288</v>
      </c>
      <c r="F2204" t="s">
        <v>1024</v>
      </c>
    </row>
    <row r="2205" spans="2:6" hidden="1" x14ac:dyDescent="0.3">
      <c r="B2205">
        <v>156210</v>
      </c>
      <c r="C2205" t="s">
        <v>7289</v>
      </c>
      <c r="D2205" t="s">
        <v>7290</v>
      </c>
      <c r="E2205" t="s">
        <v>7291</v>
      </c>
      <c r="F2205" t="s">
        <v>1024</v>
      </c>
    </row>
    <row r="2206" spans="2:6" hidden="1" x14ac:dyDescent="0.3">
      <c r="B2206">
        <v>156218</v>
      </c>
      <c r="C2206" t="s">
        <v>7292</v>
      </c>
      <c r="D2206" t="s">
        <v>7293</v>
      </c>
      <c r="E2206" t="s">
        <v>7294</v>
      </c>
      <c r="F2206" t="s">
        <v>1024</v>
      </c>
    </row>
    <row r="2207" spans="2:6" hidden="1" x14ac:dyDescent="0.3">
      <c r="B2207">
        <v>156220</v>
      </c>
      <c r="C2207" t="s">
        <v>7295</v>
      </c>
      <c r="D2207" t="s">
        <v>7296</v>
      </c>
      <c r="E2207" t="s">
        <v>7297</v>
      </c>
      <c r="F2207" t="s">
        <v>1024</v>
      </c>
    </row>
    <row r="2208" spans="2:6" hidden="1" x14ac:dyDescent="0.3">
      <c r="B2208">
        <v>156224</v>
      </c>
      <c r="C2208" t="s">
        <v>7298</v>
      </c>
      <c r="D2208" t="s">
        <v>7299</v>
      </c>
      <c r="E2208" t="s">
        <v>7300</v>
      </c>
      <c r="F2208" t="s">
        <v>1024</v>
      </c>
    </row>
    <row r="2209" spans="2:6" hidden="1" x14ac:dyDescent="0.3">
      <c r="B2209">
        <v>156232</v>
      </c>
      <c r="C2209" t="s">
        <v>7301</v>
      </c>
      <c r="D2209" t="s">
        <v>7302</v>
      </c>
      <c r="E2209" t="s">
        <v>7303</v>
      </c>
      <c r="F2209" t="s">
        <v>1024</v>
      </c>
    </row>
    <row r="2210" spans="2:6" hidden="1" x14ac:dyDescent="0.3">
      <c r="B2210">
        <v>156240</v>
      </c>
      <c r="C2210" t="s">
        <v>7304</v>
      </c>
      <c r="D2210" t="s">
        <v>7305</v>
      </c>
      <c r="E2210" t="s">
        <v>7306</v>
      </c>
      <c r="F2210" t="s">
        <v>1024</v>
      </c>
    </row>
    <row r="2211" spans="2:6" hidden="1" x14ac:dyDescent="0.3">
      <c r="B2211">
        <v>156241</v>
      </c>
      <c r="C2211" t="s">
        <v>7307</v>
      </c>
      <c r="D2211" t="s">
        <v>7308</v>
      </c>
      <c r="E2211" t="s">
        <v>7309</v>
      </c>
      <c r="F2211" t="s">
        <v>1024</v>
      </c>
    </row>
    <row r="2212" spans="2:6" hidden="1" x14ac:dyDescent="0.3">
      <c r="B2212">
        <v>156243</v>
      </c>
      <c r="C2212" t="s">
        <v>7310</v>
      </c>
      <c r="D2212" t="s">
        <v>7311</v>
      </c>
      <c r="E2212" t="s">
        <v>7312</v>
      </c>
      <c r="F2212" t="s">
        <v>1024</v>
      </c>
    </row>
    <row r="2213" spans="2:6" hidden="1" x14ac:dyDescent="0.3">
      <c r="B2213">
        <v>156247</v>
      </c>
      <c r="C2213" t="s">
        <v>7313</v>
      </c>
      <c r="D2213" t="s">
        <v>7314</v>
      </c>
      <c r="E2213" t="s">
        <v>7315</v>
      </c>
      <c r="F2213" t="s">
        <v>1024</v>
      </c>
    </row>
    <row r="2214" spans="2:6" hidden="1" x14ac:dyDescent="0.3">
      <c r="B2214">
        <v>156248</v>
      </c>
      <c r="C2214" t="s">
        <v>7316</v>
      </c>
      <c r="D2214" t="s">
        <v>7317</v>
      </c>
      <c r="E2214" t="s">
        <v>7318</v>
      </c>
      <c r="F2214" t="s">
        <v>1024</v>
      </c>
    </row>
    <row r="2215" spans="2:6" hidden="1" x14ac:dyDescent="0.3">
      <c r="B2215">
        <v>156249</v>
      </c>
      <c r="C2215" t="s">
        <v>7319</v>
      </c>
      <c r="D2215" t="s">
        <v>7320</v>
      </c>
      <c r="E2215" t="s">
        <v>7321</v>
      </c>
      <c r="F2215" t="s">
        <v>1024</v>
      </c>
    </row>
    <row r="2216" spans="2:6" hidden="1" x14ac:dyDescent="0.3">
      <c r="B2216">
        <v>156252</v>
      </c>
      <c r="C2216" t="s">
        <v>7322</v>
      </c>
      <c r="D2216" t="s">
        <v>7323</v>
      </c>
      <c r="E2216" t="s">
        <v>7324</v>
      </c>
      <c r="F2216" t="s">
        <v>1024</v>
      </c>
    </row>
    <row r="2217" spans="2:6" hidden="1" x14ac:dyDescent="0.3">
      <c r="B2217">
        <v>156254</v>
      </c>
      <c r="C2217" t="s">
        <v>7325</v>
      </c>
      <c r="D2217" t="s">
        <v>7326</v>
      </c>
      <c r="E2217" t="s">
        <v>7327</v>
      </c>
      <c r="F2217" t="s">
        <v>1024</v>
      </c>
    </row>
    <row r="2218" spans="2:6" hidden="1" x14ac:dyDescent="0.3">
      <c r="B2218">
        <v>156256</v>
      </c>
      <c r="C2218" t="s">
        <v>7328</v>
      </c>
      <c r="D2218" t="s">
        <v>7329</v>
      </c>
      <c r="E2218" t="s">
        <v>7330</v>
      </c>
      <c r="F2218" t="s">
        <v>1024</v>
      </c>
    </row>
    <row r="2219" spans="2:6" hidden="1" x14ac:dyDescent="0.3">
      <c r="B2219">
        <v>156259</v>
      </c>
      <c r="C2219" t="s">
        <v>7331</v>
      </c>
      <c r="D2219" t="s">
        <v>7332</v>
      </c>
      <c r="E2219" t="s">
        <v>7333</v>
      </c>
      <c r="F2219" t="s">
        <v>1024</v>
      </c>
    </row>
    <row r="2220" spans="2:6" hidden="1" x14ac:dyDescent="0.3">
      <c r="B2220">
        <v>156262</v>
      </c>
      <c r="C2220" t="s">
        <v>7334</v>
      </c>
      <c r="D2220" t="s">
        <v>7335</v>
      </c>
      <c r="E2220" t="s">
        <v>7336</v>
      </c>
      <c r="F2220" t="s">
        <v>1024</v>
      </c>
    </row>
    <row r="2221" spans="2:6" hidden="1" x14ac:dyDescent="0.3">
      <c r="B2221">
        <v>156267</v>
      </c>
      <c r="C2221" t="s">
        <v>7337</v>
      </c>
      <c r="D2221" t="s">
        <v>7338</v>
      </c>
      <c r="E2221" t="s">
        <v>7339</v>
      </c>
      <c r="F2221" t="s">
        <v>1024</v>
      </c>
    </row>
    <row r="2222" spans="2:6" hidden="1" x14ac:dyDescent="0.3">
      <c r="B2222">
        <v>156270</v>
      </c>
      <c r="C2222" t="s">
        <v>330</v>
      </c>
      <c r="D2222" t="s">
        <v>331</v>
      </c>
      <c r="E2222" t="s">
        <v>811</v>
      </c>
      <c r="F2222" t="s">
        <v>1024</v>
      </c>
    </row>
    <row r="2223" spans="2:6" hidden="1" x14ac:dyDescent="0.3">
      <c r="B2223">
        <v>156280</v>
      </c>
      <c r="C2223" t="s">
        <v>7340</v>
      </c>
      <c r="D2223" t="s">
        <v>7341</v>
      </c>
      <c r="E2223" t="s">
        <v>7342</v>
      </c>
      <c r="F2223" t="s">
        <v>1024</v>
      </c>
    </row>
    <row r="2224" spans="2:6" hidden="1" x14ac:dyDescent="0.3">
      <c r="B2224">
        <v>156283</v>
      </c>
      <c r="C2224" t="s">
        <v>7343</v>
      </c>
      <c r="D2224" t="s">
        <v>7344</v>
      </c>
      <c r="E2224" t="s">
        <v>7345</v>
      </c>
      <c r="F2224" t="s">
        <v>1024</v>
      </c>
    </row>
    <row r="2225" spans="2:6" hidden="1" x14ac:dyDescent="0.3">
      <c r="B2225">
        <v>156285</v>
      </c>
      <c r="C2225" t="s">
        <v>7346</v>
      </c>
      <c r="D2225" t="s">
        <v>7347</v>
      </c>
      <c r="E2225" t="s">
        <v>7348</v>
      </c>
      <c r="F2225" t="s">
        <v>1024</v>
      </c>
    </row>
    <row r="2226" spans="2:6" hidden="1" x14ac:dyDescent="0.3">
      <c r="B2226">
        <v>156287</v>
      </c>
      <c r="C2226" t="s">
        <v>7349</v>
      </c>
      <c r="D2226" t="s">
        <v>7350</v>
      </c>
      <c r="E2226" t="s">
        <v>7351</v>
      </c>
      <c r="F2226" t="s">
        <v>1024</v>
      </c>
    </row>
    <row r="2227" spans="2:6" hidden="1" x14ac:dyDescent="0.3">
      <c r="B2227">
        <v>156293</v>
      </c>
      <c r="C2227" t="s">
        <v>7352</v>
      </c>
      <c r="D2227" t="s">
        <v>7353</v>
      </c>
      <c r="E2227" t="s">
        <v>7354</v>
      </c>
      <c r="F2227" t="s">
        <v>1024</v>
      </c>
    </row>
    <row r="2228" spans="2:6" hidden="1" x14ac:dyDescent="0.3">
      <c r="B2228">
        <v>156297</v>
      </c>
      <c r="C2228" t="s">
        <v>7355</v>
      </c>
      <c r="D2228" t="s">
        <v>7356</v>
      </c>
      <c r="E2228" t="s">
        <v>7357</v>
      </c>
      <c r="F2228" t="s">
        <v>1024</v>
      </c>
    </row>
    <row r="2229" spans="2:6" hidden="1" x14ac:dyDescent="0.3">
      <c r="B2229">
        <v>156298</v>
      </c>
      <c r="C2229" t="s">
        <v>7358</v>
      </c>
      <c r="D2229" t="s">
        <v>7359</v>
      </c>
      <c r="E2229" t="s">
        <v>7360</v>
      </c>
      <c r="F2229" t="s">
        <v>1024</v>
      </c>
    </row>
    <row r="2230" spans="2:6" hidden="1" x14ac:dyDescent="0.3">
      <c r="B2230">
        <v>156299</v>
      </c>
      <c r="C2230" t="s">
        <v>7361</v>
      </c>
      <c r="D2230" t="s">
        <v>7362</v>
      </c>
      <c r="E2230" t="s">
        <v>7363</v>
      </c>
      <c r="F2230" t="s">
        <v>1024</v>
      </c>
    </row>
    <row r="2231" spans="2:6" hidden="1" x14ac:dyDescent="0.3">
      <c r="B2231">
        <v>156300</v>
      </c>
      <c r="C2231" t="s">
        <v>7364</v>
      </c>
      <c r="D2231" t="s">
        <v>7365</v>
      </c>
      <c r="E2231" t="s">
        <v>7366</v>
      </c>
      <c r="F2231" t="s">
        <v>1024</v>
      </c>
    </row>
    <row r="2232" spans="2:6" hidden="1" x14ac:dyDescent="0.3">
      <c r="B2232">
        <v>156302</v>
      </c>
      <c r="C2232" t="s">
        <v>7367</v>
      </c>
      <c r="D2232" t="s">
        <v>7368</v>
      </c>
      <c r="E2232" t="s">
        <v>7369</v>
      </c>
      <c r="F2232" t="s">
        <v>1024</v>
      </c>
    </row>
    <row r="2233" spans="2:6" hidden="1" x14ac:dyDescent="0.3">
      <c r="B2233">
        <v>156304</v>
      </c>
      <c r="C2233" t="s">
        <v>7370</v>
      </c>
      <c r="D2233" t="s">
        <v>7371</v>
      </c>
      <c r="E2233" t="s">
        <v>7372</v>
      </c>
      <c r="F2233" t="s">
        <v>1024</v>
      </c>
    </row>
    <row r="2234" spans="2:6" hidden="1" x14ac:dyDescent="0.3">
      <c r="B2234">
        <v>156307</v>
      </c>
      <c r="C2234" t="s">
        <v>7373</v>
      </c>
      <c r="D2234" t="s">
        <v>7374</v>
      </c>
      <c r="E2234" t="s">
        <v>7375</v>
      </c>
      <c r="F2234" t="s">
        <v>1024</v>
      </c>
    </row>
    <row r="2235" spans="2:6" hidden="1" x14ac:dyDescent="0.3">
      <c r="B2235">
        <v>156310</v>
      </c>
      <c r="C2235" t="s">
        <v>7376</v>
      </c>
      <c r="D2235" t="s">
        <v>7377</v>
      </c>
      <c r="E2235" t="s">
        <v>7378</v>
      </c>
      <c r="F2235" t="s">
        <v>1024</v>
      </c>
    </row>
    <row r="2236" spans="2:6" hidden="1" x14ac:dyDescent="0.3">
      <c r="B2236">
        <v>156311</v>
      </c>
      <c r="C2236" t="s">
        <v>7379</v>
      </c>
      <c r="D2236" t="s">
        <v>7380</v>
      </c>
      <c r="E2236" t="s">
        <v>7381</v>
      </c>
      <c r="F2236" t="s">
        <v>1024</v>
      </c>
    </row>
    <row r="2237" spans="2:6" hidden="1" x14ac:dyDescent="0.3">
      <c r="B2237">
        <v>156312</v>
      </c>
      <c r="C2237" t="s">
        <v>7382</v>
      </c>
      <c r="D2237" t="s">
        <v>7383</v>
      </c>
      <c r="E2237" t="s">
        <v>2328</v>
      </c>
      <c r="F2237" t="s">
        <v>1024</v>
      </c>
    </row>
    <row r="2238" spans="2:6" hidden="1" x14ac:dyDescent="0.3">
      <c r="B2238">
        <v>156314</v>
      </c>
      <c r="C2238" t="s">
        <v>7384</v>
      </c>
      <c r="D2238" t="s">
        <v>7385</v>
      </c>
      <c r="E2238" t="s">
        <v>7386</v>
      </c>
      <c r="F2238" t="s">
        <v>1024</v>
      </c>
    </row>
    <row r="2239" spans="2:6" hidden="1" x14ac:dyDescent="0.3">
      <c r="B2239">
        <v>156317</v>
      </c>
      <c r="C2239" t="s">
        <v>7387</v>
      </c>
      <c r="D2239" t="s">
        <v>7388</v>
      </c>
      <c r="E2239" t="s">
        <v>2596</v>
      </c>
      <c r="F2239" t="s">
        <v>1024</v>
      </c>
    </row>
    <row r="2240" spans="2:6" hidden="1" x14ac:dyDescent="0.3">
      <c r="B2240">
        <v>156319</v>
      </c>
      <c r="C2240" t="s">
        <v>7389</v>
      </c>
      <c r="D2240" t="s">
        <v>7390</v>
      </c>
      <c r="E2240" t="s">
        <v>7391</v>
      </c>
      <c r="F2240" t="s">
        <v>1024</v>
      </c>
    </row>
    <row r="2241" spans="2:6" hidden="1" x14ac:dyDescent="0.3">
      <c r="B2241">
        <v>156322</v>
      </c>
      <c r="C2241" t="s">
        <v>7392</v>
      </c>
      <c r="D2241" t="s">
        <v>7393</v>
      </c>
      <c r="E2241" t="s">
        <v>7394</v>
      </c>
      <c r="F2241" t="s">
        <v>1024</v>
      </c>
    </row>
    <row r="2242" spans="2:6" hidden="1" x14ac:dyDescent="0.3">
      <c r="B2242">
        <v>156333</v>
      </c>
      <c r="C2242" t="s">
        <v>7395</v>
      </c>
      <c r="D2242" t="s">
        <v>7396</v>
      </c>
      <c r="E2242" t="s">
        <v>2152</v>
      </c>
      <c r="F2242" t="s">
        <v>1024</v>
      </c>
    </row>
    <row r="2243" spans="2:6" hidden="1" x14ac:dyDescent="0.3">
      <c r="B2243">
        <v>156337</v>
      </c>
      <c r="C2243" t="s">
        <v>7397</v>
      </c>
      <c r="D2243" t="s">
        <v>7398</v>
      </c>
      <c r="E2243" t="s">
        <v>7399</v>
      </c>
      <c r="F2243" t="s">
        <v>1024</v>
      </c>
    </row>
    <row r="2244" spans="2:6" hidden="1" x14ac:dyDescent="0.3">
      <c r="B2244">
        <v>156339</v>
      </c>
      <c r="C2244" t="s">
        <v>7400</v>
      </c>
      <c r="D2244" t="s">
        <v>7401</v>
      </c>
      <c r="E2244" t="s">
        <v>7402</v>
      </c>
      <c r="F2244" t="s">
        <v>1024</v>
      </c>
    </row>
    <row r="2245" spans="2:6" hidden="1" x14ac:dyDescent="0.3">
      <c r="B2245">
        <v>156340</v>
      </c>
      <c r="C2245" t="s">
        <v>7403</v>
      </c>
      <c r="D2245" t="s">
        <v>7404</v>
      </c>
      <c r="E2245" t="s">
        <v>7405</v>
      </c>
      <c r="F2245" t="s">
        <v>1024</v>
      </c>
    </row>
    <row r="2246" spans="2:6" hidden="1" x14ac:dyDescent="0.3">
      <c r="B2246">
        <v>156341</v>
      </c>
      <c r="C2246" t="s">
        <v>7406</v>
      </c>
      <c r="D2246" t="s">
        <v>7407</v>
      </c>
      <c r="E2246" t="s">
        <v>7408</v>
      </c>
      <c r="F2246" t="s">
        <v>1024</v>
      </c>
    </row>
    <row r="2247" spans="2:6" hidden="1" x14ac:dyDescent="0.3">
      <c r="B2247">
        <v>156355</v>
      </c>
      <c r="C2247" t="s">
        <v>7409</v>
      </c>
      <c r="D2247" t="s">
        <v>7410</v>
      </c>
      <c r="E2247" t="s">
        <v>7411</v>
      </c>
      <c r="F2247" t="s">
        <v>1024</v>
      </c>
    </row>
    <row r="2248" spans="2:6" hidden="1" x14ac:dyDescent="0.3">
      <c r="B2248">
        <v>156362</v>
      </c>
      <c r="C2248" t="s">
        <v>7412</v>
      </c>
      <c r="D2248" t="s">
        <v>7413</v>
      </c>
      <c r="E2248" t="s">
        <v>7414</v>
      </c>
      <c r="F2248" t="s">
        <v>1024</v>
      </c>
    </row>
    <row r="2249" spans="2:6" hidden="1" x14ac:dyDescent="0.3">
      <c r="B2249">
        <v>156369</v>
      </c>
      <c r="C2249" t="s">
        <v>7415</v>
      </c>
      <c r="D2249" t="s">
        <v>7416</v>
      </c>
      <c r="E2249" t="s">
        <v>7417</v>
      </c>
      <c r="F2249" t="s">
        <v>1024</v>
      </c>
    </row>
    <row r="2250" spans="2:6" hidden="1" x14ac:dyDescent="0.3">
      <c r="B2250">
        <v>156370</v>
      </c>
      <c r="C2250" t="s">
        <v>7418</v>
      </c>
      <c r="D2250" t="s">
        <v>7419</v>
      </c>
      <c r="E2250" t="s">
        <v>7420</v>
      </c>
      <c r="F2250" t="s">
        <v>1024</v>
      </c>
    </row>
    <row r="2251" spans="2:6" hidden="1" x14ac:dyDescent="0.3">
      <c r="B2251">
        <v>156371</v>
      </c>
      <c r="C2251" t="s">
        <v>7421</v>
      </c>
      <c r="D2251" t="s">
        <v>7422</v>
      </c>
      <c r="E2251" t="s">
        <v>7423</v>
      </c>
      <c r="F2251" t="s">
        <v>1024</v>
      </c>
    </row>
    <row r="2252" spans="2:6" hidden="1" x14ac:dyDescent="0.3">
      <c r="B2252">
        <v>156373</v>
      </c>
      <c r="C2252" t="s">
        <v>7424</v>
      </c>
      <c r="D2252" t="s">
        <v>7425</v>
      </c>
      <c r="E2252" t="s">
        <v>2584</v>
      </c>
      <c r="F2252" t="s">
        <v>1024</v>
      </c>
    </row>
    <row r="2253" spans="2:6" hidden="1" x14ac:dyDescent="0.3">
      <c r="B2253">
        <v>156374</v>
      </c>
      <c r="C2253" t="s">
        <v>7426</v>
      </c>
      <c r="D2253" t="s">
        <v>7427</v>
      </c>
      <c r="E2253" t="s">
        <v>7428</v>
      </c>
      <c r="F2253" t="s">
        <v>1024</v>
      </c>
    </row>
    <row r="2254" spans="2:6" hidden="1" x14ac:dyDescent="0.3">
      <c r="B2254">
        <v>156375</v>
      </c>
      <c r="C2254" t="s">
        <v>7429</v>
      </c>
      <c r="D2254" t="s">
        <v>7430</v>
      </c>
      <c r="E2254" t="s">
        <v>7431</v>
      </c>
      <c r="F2254" t="s">
        <v>1024</v>
      </c>
    </row>
    <row r="2255" spans="2:6" hidden="1" x14ac:dyDescent="0.3">
      <c r="B2255">
        <v>156376</v>
      </c>
      <c r="C2255" t="s">
        <v>7432</v>
      </c>
      <c r="D2255" t="s">
        <v>7433</v>
      </c>
      <c r="E2255" t="s">
        <v>7434</v>
      </c>
      <c r="F2255" t="s">
        <v>1024</v>
      </c>
    </row>
    <row r="2256" spans="2:6" hidden="1" x14ac:dyDescent="0.3">
      <c r="B2256">
        <v>156382</v>
      </c>
      <c r="C2256" t="s">
        <v>7435</v>
      </c>
      <c r="D2256" t="s">
        <v>7436</v>
      </c>
      <c r="E2256" t="s">
        <v>7437</v>
      </c>
      <c r="F2256" t="s">
        <v>1024</v>
      </c>
    </row>
    <row r="2257" spans="2:6" hidden="1" x14ac:dyDescent="0.3">
      <c r="B2257">
        <v>156383</v>
      </c>
      <c r="C2257" t="s">
        <v>7438</v>
      </c>
      <c r="D2257" t="s">
        <v>7439</v>
      </c>
      <c r="E2257" t="s">
        <v>7440</v>
      </c>
      <c r="F2257" t="s">
        <v>1024</v>
      </c>
    </row>
    <row r="2258" spans="2:6" hidden="1" x14ac:dyDescent="0.3">
      <c r="B2258">
        <v>156385</v>
      </c>
      <c r="C2258" t="s">
        <v>7441</v>
      </c>
      <c r="D2258" t="s">
        <v>7442</v>
      </c>
      <c r="E2258" t="s">
        <v>7443</v>
      </c>
      <c r="F2258" t="s">
        <v>1024</v>
      </c>
    </row>
    <row r="2259" spans="2:6" hidden="1" x14ac:dyDescent="0.3">
      <c r="B2259">
        <v>156387</v>
      </c>
      <c r="C2259" t="s">
        <v>7444</v>
      </c>
      <c r="D2259" t="s">
        <v>7445</v>
      </c>
      <c r="E2259" t="s">
        <v>7446</v>
      </c>
      <c r="F2259" t="s">
        <v>1024</v>
      </c>
    </row>
    <row r="2260" spans="2:6" hidden="1" x14ac:dyDescent="0.3">
      <c r="B2260">
        <v>156393</v>
      </c>
      <c r="C2260" t="s">
        <v>7447</v>
      </c>
      <c r="D2260" t="s">
        <v>7448</v>
      </c>
      <c r="E2260" t="s">
        <v>7449</v>
      </c>
      <c r="F2260" t="s">
        <v>1024</v>
      </c>
    </row>
    <row r="2261" spans="2:6" hidden="1" x14ac:dyDescent="0.3">
      <c r="B2261">
        <v>156394</v>
      </c>
      <c r="C2261" t="s">
        <v>7450</v>
      </c>
      <c r="D2261" t="s">
        <v>7451</v>
      </c>
      <c r="E2261" t="s">
        <v>5245</v>
      </c>
      <c r="F2261" t="s">
        <v>1024</v>
      </c>
    </row>
    <row r="2262" spans="2:6" hidden="1" x14ac:dyDescent="0.3">
      <c r="B2262">
        <v>156399</v>
      </c>
      <c r="C2262" t="s">
        <v>7452</v>
      </c>
      <c r="D2262" t="s">
        <v>7453</v>
      </c>
      <c r="E2262" t="s">
        <v>7454</v>
      </c>
      <c r="F2262" t="s">
        <v>1024</v>
      </c>
    </row>
    <row r="2263" spans="2:6" hidden="1" x14ac:dyDescent="0.3">
      <c r="B2263">
        <v>156401</v>
      </c>
      <c r="C2263" t="s">
        <v>7455</v>
      </c>
      <c r="D2263" t="s">
        <v>7456</v>
      </c>
      <c r="E2263" t="s">
        <v>7457</v>
      </c>
      <c r="F2263" t="s">
        <v>1024</v>
      </c>
    </row>
    <row r="2264" spans="2:6" hidden="1" x14ac:dyDescent="0.3">
      <c r="B2264">
        <v>156403</v>
      </c>
      <c r="C2264" t="s">
        <v>7458</v>
      </c>
      <c r="D2264" t="s">
        <v>7459</v>
      </c>
      <c r="E2264" t="s">
        <v>7460</v>
      </c>
      <c r="F2264" t="s">
        <v>1024</v>
      </c>
    </row>
    <row r="2265" spans="2:6" hidden="1" x14ac:dyDescent="0.3">
      <c r="B2265">
        <v>156410</v>
      </c>
      <c r="C2265" t="s">
        <v>7461</v>
      </c>
      <c r="D2265" t="s">
        <v>7462</v>
      </c>
      <c r="E2265" t="s">
        <v>4303</v>
      </c>
      <c r="F2265" t="s">
        <v>1024</v>
      </c>
    </row>
    <row r="2266" spans="2:6" hidden="1" x14ac:dyDescent="0.3">
      <c r="B2266">
        <v>156411</v>
      </c>
      <c r="C2266" t="s">
        <v>7463</v>
      </c>
      <c r="D2266" t="s">
        <v>7464</v>
      </c>
      <c r="E2266" t="s">
        <v>7465</v>
      </c>
      <c r="F2266" t="s">
        <v>1024</v>
      </c>
    </row>
    <row r="2267" spans="2:6" hidden="1" x14ac:dyDescent="0.3">
      <c r="B2267">
        <v>156413</v>
      </c>
      <c r="C2267" t="s">
        <v>7466</v>
      </c>
      <c r="D2267" t="s">
        <v>7467</v>
      </c>
      <c r="E2267" t="s">
        <v>7188</v>
      </c>
      <c r="F2267" t="s">
        <v>1024</v>
      </c>
    </row>
    <row r="2268" spans="2:6" hidden="1" x14ac:dyDescent="0.3">
      <c r="B2268">
        <v>156421</v>
      </c>
      <c r="C2268" t="s">
        <v>7468</v>
      </c>
      <c r="D2268" t="s">
        <v>7469</v>
      </c>
      <c r="E2268" t="s">
        <v>7470</v>
      </c>
      <c r="F2268" t="s">
        <v>1024</v>
      </c>
    </row>
    <row r="2269" spans="2:6" hidden="1" x14ac:dyDescent="0.3">
      <c r="B2269">
        <v>156424</v>
      </c>
      <c r="C2269" t="s">
        <v>7471</v>
      </c>
      <c r="D2269" t="s">
        <v>7472</v>
      </c>
      <c r="E2269" t="s">
        <v>7473</v>
      </c>
      <c r="F2269" t="s">
        <v>1024</v>
      </c>
    </row>
    <row r="2270" spans="2:6" hidden="1" x14ac:dyDescent="0.3">
      <c r="B2270">
        <v>156425</v>
      </c>
      <c r="C2270" t="s">
        <v>7474</v>
      </c>
      <c r="D2270" t="s">
        <v>7475</v>
      </c>
      <c r="E2270" t="s">
        <v>7476</v>
      </c>
      <c r="F2270" t="s">
        <v>1024</v>
      </c>
    </row>
    <row r="2271" spans="2:6" hidden="1" x14ac:dyDescent="0.3">
      <c r="B2271">
        <v>156432</v>
      </c>
      <c r="C2271" t="s">
        <v>7477</v>
      </c>
      <c r="D2271" t="s">
        <v>7478</v>
      </c>
      <c r="E2271" t="s">
        <v>7479</v>
      </c>
      <c r="F2271" t="s">
        <v>1024</v>
      </c>
    </row>
    <row r="2272" spans="2:6" hidden="1" x14ac:dyDescent="0.3">
      <c r="B2272">
        <v>156434</v>
      </c>
      <c r="C2272" t="s">
        <v>7480</v>
      </c>
      <c r="D2272" t="s">
        <v>7481</v>
      </c>
      <c r="E2272" t="s">
        <v>7482</v>
      </c>
      <c r="F2272" t="s">
        <v>1024</v>
      </c>
    </row>
    <row r="2273" spans="2:6" hidden="1" x14ac:dyDescent="0.3">
      <c r="B2273">
        <v>156435</v>
      </c>
      <c r="C2273" t="s">
        <v>7483</v>
      </c>
      <c r="D2273" t="s">
        <v>24041</v>
      </c>
      <c r="E2273" t="s">
        <v>7484</v>
      </c>
      <c r="F2273" t="s">
        <v>1024</v>
      </c>
    </row>
    <row r="2274" spans="2:6" hidden="1" x14ac:dyDescent="0.3">
      <c r="B2274">
        <v>156438</v>
      </c>
      <c r="C2274" t="s">
        <v>7485</v>
      </c>
      <c r="D2274" t="s">
        <v>7486</v>
      </c>
      <c r="E2274" t="s">
        <v>7487</v>
      </c>
      <c r="F2274" t="s">
        <v>1024</v>
      </c>
    </row>
    <row r="2275" spans="2:6" hidden="1" x14ac:dyDescent="0.3">
      <c r="B2275">
        <v>156440</v>
      </c>
      <c r="C2275" t="s">
        <v>7488</v>
      </c>
      <c r="D2275" t="s">
        <v>7489</v>
      </c>
      <c r="E2275" t="s">
        <v>7490</v>
      </c>
      <c r="F2275" t="s">
        <v>1024</v>
      </c>
    </row>
    <row r="2276" spans="2:6" hidden="1" x14ac:dyDescent="0.3">
      <c r="B2276">
        <v>156441</v>
      </c>
      <c r="C2276" t="s">
        <v>7491</v>
      </c>
      <c r="D2276" t="s">
        <v>7492</v>
      </c>
      <c r="E2276" t="s">
        <v>820</v>
      </c>
      <c r="F2276" t="s">
        <v>1024</v>
      </c>
    </row>
    <row r="2277" spans="2:6" hidden="1" x14ac:dyDescent="0.3">
      <c r="B2277">
        <v>156444</v>
      </c>
      <c r="C2277" t="s">
        <v>7494</v>
      </c>
      <c r="D2277" t="s">
        <v>7495</v>
      </c>
      <c r="E2277" t="s">
        <v>7496</v>
      </c>
      <c r="F2277" t="s">
        <v>1024</v>
      </c>
    </row>
    <row r="2278" spans="2:6" hidden="1" x14ac:dyDescent="0.3">
      <c r="B2278">
        <v>156448</v>
      </c>
      <c r="C2278" t="s">
        <v>7497</v>
      </c>
      <c r="D2278" t="s">
        <v>7498</v>
      </c>
      <c r="E2278" t="s">
        <v>7499</v>
      </c>
      <c r="F2278" t="s">
        <v>1024</v>
      </c>
    </row>
    <row r="2279" spans="2:6" hidden="1" x14ac:dyDescent="0.3">
      <c r="B2279">
        <v>156459</v>
      </c>
      <c r="C2279" t="s">
        <v>7500</v>
      </c>
      <c r="D2279" t="s">
        <v>7501</v>
      </c>
      <c r="E2279" t="s">
        <v>7502</v>
      </c>
      <c r="F2279" t="s">
        <v>1024</v>
      </c>
    </row>
    <row r="2280" spans="2:6" hidden="1" x14ac:dyDescent="0.3">
      <c r="B2280">
        <v>156461</v>
      </c>
      <c r="C2280" t="s">
        <v>7503</v>
      </c>
      <c r="D2280" t="s">
        <v>7504</v>
      </c>
      <c r="E2280" t="s">
        <v>7505</v>
      </c>
      <c r="F2280" t="s">
        <v>1024</v>
      </c>
    </row>
    <row r="2281" spans="2:6" hidden="1" x14ac:dyDescent="0.3">
      <c r="B2281">
        <v>156464</v>
      </c>
      <c r="C2281" t="s">
        <v>7506</v>
      </c>
      <c r="D2281" t="s">
        <v>7507</v>
      </c>
      <c r="E2281" t="s">
        <v>7508</v>
      </c>
      <c r="F2281" t="s">
        <v>1024</v>
      </c>
    </row>
    <row r="2282" spans="2:6" hidden="1" x14ac:dyDescent="0.3">
      <c r="B2282">
        <v>156467</v>
      </c>
      <c r="C2282" t="s">
        <v>7509</v>
      </c>
      <c r="D2282" t="s">
        <v>7510</v>
      </c>
      <c r="E2282" t="s">
        <v>7511</v>
      </c>
      <c r="F2282" t="s">
        <v>1024</v>
      </c>
    </row>
    <row r="2283" spans="2:6" hidden="1" x14ac:dyDescent="0.3">
      <c r="B2283">
        <v>156468</v>
      </c>
      <c r="C2283" t="s">
        <v>7512</v>
      </c>
      <c r="D2283" t="s">
        <v>7513</v>
      </c>
      <c r="E2283" t="s">
        <v>7514</v>
      </c>
      <c r="F2283" t="s">
        <v>1024</v>
      </c>
    </row>
    <row r="2284" spans="2:6" hidden="1" x14ac:dyDescent="0.3">
      <c r="B2284">
        <v>156470</v>
      </c>
      <c r="C2284" t="s">
        <v>7515</v>
      </c>
      <c r="D2284" t="s">
        <v>7516</v>
      </c>
      <c r="E2284" t="s">
        <v>7517</v>
      </c>
      <c r="F2284" t="s">
        <v>1024</v>
      </c>
    </row>
    <row r="2285" spans="2:6" hidden="1" x14ac:dyDescent="0.3">
      <c r="B2285">
        <v>156471</v>
      </c>
      <c r="C2285" t="s">
        <v>7518</v>
      </c>
      <c r="D2285" t="s">
        <v>7519</v>
      </c>
      <c r="E2285" t="s">
        <v>7520</v>
      </c>
      <c r="F2285" t="s">
        <v>1024</v>
      </c>
    </row>
    <row r="2286" spans="2:6" hidden="1" x14ac:dyDescent="0.3">
      <c r="B2286">
        <v>156475</v>
      </c>
      <c r="C2286" t="s">
        <v>7521</v>
      </c>
      <c r="D2286" t="s">
        <v>7522</v>
      </c>
      <c r="E2286" t="s">
        <v>7523</v>
      </c>
      <c r="F2286" t="s">
        <v>1024</v>
      </c>
    </row>
    <row r="2287" spans="2:6" hidden="1" x14ac:dyDescent="0.3">
      <c r="B2287">
        <v>156479</v>
      </c>
      <c r="C2287" t="s">
        <v>7524</v>
      </c>
      <c r="D2287" t="s">
        <v>7525</v>
      </c>
      <c r="E2287" t="s">
        <v>225</v>
      </c>
      <c r="F2287" t="s">
        <v>1024</v>
      </c>
    </row>
    <row r="2288" spans="2:6" hidden="1" x14ac:dyDescent="0.3">
      <c r="B2288">
        <v>156482</v>
      </c>
      <c r="C2288" t="s">
        <v>7526</v>
      </c>
      <c r="D2288" t="s">
        <v>7527</v>
      </c>
      <c r="E2288" t="s">
        <v>7528</v>
      </c>
      <c r="F2288" t="s">
        <v>1024</v>
      </c>
    </row>
    <row r="2289" spans="2:6" hidden="1" x14ac:dyDescent="0.3">
      <c r="B2289">
        <v>156486</v>
      </c>
      <c r="C2289" t="s">
        <v>7529</v>
      </c>
      <c r="D2289" t="s">
        <v>7530</v>
      </c>
      <c r="E2289" t="s">
        <v>7531</v>
      </c>
      <c r="F2289" t="s">
        <v>1024</v>
      </c>
    </row>
    <row r="2290" spans="2:6" hidden="1" x14ac:dyDescent="0.3">
      <c r="B2290">
        <v>156487</v>
      </c>
      <c r="C2290" t="s">
        <v>7532</v>
      </c>
      <c r="D2290" t="s">
        <v>7533</v>
      </c>
      <c r="E2290" t="s">
        <v>7534</v>
      </c>
      <c r="F2290" t="s">
        <v>1024</v>
      </c>
    </row>
    <row r="2291" spans="2:6" hidden="1" x14ac:dyDescent="0.3">
      <c r="B2291">
        <v>156491</v>
      </c>
      <c r="C2291" t="s">
        <v>7535</v>
      </c>
      <c r="D2291" t="s">
        <v>7536</v>
      </c>
      <c r="E2291" t="s">
        <v>7537</v>
      </c>
      <c r="F2291" t="s">
        <v>1024</v>
      </c>
    </row>
    <row r="2292" spans="2:6" hidden="1" x14ac:dyDescent="0.3">
      <c r="B2292">
        <v>156496</v>
      </c>
      <c r="C2292" t="s">
        <v>7538</v>
      </c>
      <c r="D2292" t="s">
        <v>7539</v>
      </c>
      <c r="E2292" t="s">
        <v>5558</v>
      </c>
      <c r="F2292" t="s">
        <v>1024</v>
      </c>
    </row>
    <row r="2293" spans="2:6" hidden="1" x14ac:dyDescent="0.3">
      <c r="B2293">
        <v>156511</v>
      </c>
      <c r="C2293" t="s">
        <v>7540</v>
      </c>
      <c r="D2293" t="s">
        <v>7541</v>
      </c>
      <c r="E2293" t="s">
        <v>7542</v>
      </c>
      <c r="F2293" t="s">
        <v>1024</v>
      </c>
    </row>
    <row r="2294" spans="2:6" hidden="1" x14ac:dyDescent="0.3">
      <c r="B2294">
        <v>156514</v>
      </c>
      <c r="C2294" t="s">
        <v>7543</v>
      </c>
      <c r="D2294" t="s">
        <v>7544</v>
      </c>
      <c r="E2294" t="s">
        <v>7545</v>
      </c>
      <c r="F2294" t="s">
        <v>1024</v>
      </c>
    </row>
    <row r="2295" spans="2:6" hidden="1" x14ac:dyDescent="0.3">
      <c r="B2295">
        <v>156515</v>
      </c>
      <c r="C2295" t="s">
        <v>7546</v>
      </c>
      <c r="D2295" t="s">
        <v>7547</v>
      </c>
      <c r="E2295" t="s">
        <v>4209</v>
      </c>
      <c r="F2295" t="s">
        <v>1024</v>
      </c>
    </row>
    <row r="2296" spans="2:6" hidden="1" x14ac:dyDescent="0.3">
      <c r="B2296">
        <v>156524</v>
      </c>
      <c r="C2296" t="s">
        <v>7548</v>
      </c>
      <c r="D2296" t="s">
        <v>7549</v>
      </c>
      <c r="E2296" t="s">
        <v>7550</v>
      </c>
      <c r="F2296" t="s">
        <v>1024</v>
      </c>
    </row>
    <row r="2297" spans="2:6" hidden="1" x14ac:dyDescent="0.3">
      <c r="B2297">
        <v>156525</v>
      </c>
      <c r="C2297" t="s">
        <v>7551</v>
      </c>
      <c r="D2297" t="s">
        <v>7552</v>
      </c>
      <c r="E2297" t="s">
        <v>7333</v>
      </c>
      <c r="F2297" t="s">
        <v>1024</v>
      </c>
    </row>
    <row r="2298" spans="2:6" hidden="1" x14ac:dyDescent="0.3">
      <c r="B2298">
        <v>156528</v>
      </c>
      <c r="C2298" t="s">
        <v>7553</v>
      </c>
      <c r="D2298" t="s">
        <v>7554</v>
      </c>
      <c r="E2298" t="s">
        <v>7555</v>
      </c>
      <c r="F2298" t="s">
        <v>1024</v>
      </c>
    </row>
    <row r="2299" spans="2:6" hidden="1" x14ac:dyDescent="0.3">
      <c r="B2299">
        <v>156530</v>
      </c>
      <c r="C2299" t="s">
        <v>7556</v>
      </c>
      <c r="D2299" t="s">
        <v>7557</v>
      </c>
      <c r="E2299" t="s">
        <v>7558</v>
      </c>
      <c r="F2299" t="s">
        <v>1024</v>
      </c>
    </row>
    <row r="2300" spans="2:6" hidden="1" x14ac:dyDescent="0.3">
      <c r="B2300">
        <v>156532</v>
      </c>
      <c r="C2300" t="s">
        <v>7559</v>
      </c>
      <c r="D2300" t="s">
        <v>7560</v>
      </c>
      <c r="E2300" t="s">
        <v>24042</v>
      </c>
      <c r="F2300" t="s">
        <v>1024</v>
      </c>
    </row>
    <row r="2301" spans="2:6" hidden="1" x14ac:dyDescent="0.3">
      <c r="B2301">
        <v>156537</v>
      </c>
      <c r="C2301" t="s">
        <v>7561</v>
      </c>
      <c r="D2301" t="s">
        <v>7562</v>
      </c>
      <c r="E2301" t="s">
        <v>7563</v>
      </c>
      <c r="F2301" t="s">
        <v>1024</v>
      </c>
    </row>
    <row r="2302" spans="2:6" hidden="1" x14ac:dyDescent="0.3">
      <c r="B2302">
        <v>156538</v>
      </c>
      <c r="C2302" t="s">
        <v>7564</v>
      </c>
      <c r="D2302" t="s">
        <v>7565</v>
      </c>
      <c r="E2302" t="s">
        <v>7566</v>
      </c>
      <c r="F2302" t="s">
        <v>1024</v>
      </c>
    </row>
    <row r="2303" spans="2:6" hidden="1" x14ac:dyDescent="0.3">
      <c r="B2303">
        <v>156539</v>
      </c>
      <c r="C2303" t="s">
        <v>7567</v>
      </c>
      <c r="D2303" t="s">
        <v>7568</v>
      </c>
      <c r="E2303" t="s">
        <v>7569</v>
      </c>
      <c r="F2303" t="s">
        <v>1024</v>
      </c>
    </row>
    <row r="2304" spans="2:6" hidden="1" x14ac:dyDescent="0.3">
      <c r="B2304">
        <v>156541</v>
      </c>
      <c r="C2304" t="s">
        <v>7570</v>
      </c>
      <c r="D2304" t="s">
        <v>7571</v>
      </c>
      <c r="E2304" t="s">
        <v>7572</v>
      </c>
      <c r="F2304" t="s">
        <v>1024</v>
      </c>
    </row>
    <row r="2305" spans="2:6" hidden="1" x14ac:dyDescent="0.3">
      <c r="B2305">
        <v>156552</v>
      </c>
      <c r="C2305" t="s">
        <v>7573</v>
      </c>
      <c r="D2305" t="s">
        <v>7574</v>
      </c>
      <c r="E2305" t="s">
        <v>7575</v>
      </c>
      <c r="F2305" t="s">
        <v>1024</v>
      </c>
    </row>
    <row r="2306" spans="2:6" hidden="1" x14ac:dyDescent="0.3">
      <c r="B2306">
        <v>156553</v>
      </c>
      <c r="C2306" t="s">
        <v>7576</v>
      </c>
      <c r="D2306" t="s">
        <v>7577</v>
      </c>
      <c r="E2306" t="s">
        <v>7578</v>
      </c>
      <c r="F2306" t="s">
        <v>1024</v>
      </c>
    </row>
    <row r="2307" spans="2:6" hidden="1" x14ac:dyDescent="0.3">
      <c r="B2307">
        <v>156555</v>
      </c>
      <c r="C2307" t="s">
        <v>7579</v>
      </c>
      <c r="D2307" t="s">
        <v>7580</v>
      </c>
      <c r="E2307" t="s">
        <v>7581</v>
      </c>
      <c r="F2307" t="s">
        <v>1024</v>
      </c>
    </row>
    <row r="2308" spans="2:6" hidden="1" x14ac:dyDescent="0.3">
      <c r="B2308">
        <v>156560</v>
      </c>
      <c r="C2308" t="s">
        <v>7582</v>
      </c>
      <c r="D2308" t="s">
        <v>7583</v>
      </c>
      <c r="E2308" t="s">
        <v>7584</v>
      </c>
      <c r="F2308" t="s">
        <v>1024</v>
      </c>
    </row>
    <row r="2309" spans="2:6" hidden="1" x14ac:dyDescent="0.3">
      <c r="B2309">
        <v>156564</v>
      </c>
      <c r="C2309" t="s">
        <v>7585</v>
      </c>
      <c r="D2309" t="s">
        <v>7586</v>
      </c>
      <c r="E2309" t="s">
        <v>4700</v>
      </c>
      <c r="F2309" t="s">
        <v>1024</v>
      </c>
    </row>
    <row r="2310" spans="2:6" hidden="1" x14ac:dyDescent="0.3">
      <c r="B2310">
        <v>156566</v>
      </c>
      <c r="C2310" t="s">
        <v>7587</v>
      </c>
      <c r="D2310" t="s">
        <v>7588</v>
      </c>
      <c r="E2310" t="s">
        <v>7589</v>
      </c>
      <c r="F2310" t="s">
        <v>1024</v>
      </c>
    </row>
    <row r="2311" spans="2:6" hidden="1" x14ac:dyDescent="0.3">
      <c r="B2311">
        <v>156568</v>
      </c>
      <c r="C2311" t="s">
        <v>7590</v>
      </c>
      <c r="D2311" t="s">
        <v>7591</v>
      </c>
      <c r="E2311" t="s">
        <v>7592</v>
      </c>
      <c r="F2311" t="s">
        <v>1024</v>
      </c>
    </row>
    <row r="2312" spans="2:6" hidden="1" x14ac:dyDescent="0.3">
      <c r="B2312">
        <v>156575</v>
      </c>
      <c r="C2312" t="s">
        <v>7593</v>
      </c>
      <c r="D2312" t="s">
        <v>7594</v>
      </c>
      <c r="E2312" t="s">
        <v>7595</v>
      </c>
      <c r="F2312" t="s">
        <v>1024</v>
      </c>
    </row>
    <row r="2313" spans="2:6" hidden="1" x14ac:dyDescent="0.3">
      <c r="B2313">
        <v>156581</v>
      </c>
      <c r="C2313" t="s">
        <v>7596</v>
      </c>
      <c r="D2313" t="s">
        <v>7597</v>
      </c>
      <c r="E2313" t="s">
        <v>7598</v>
      </c>
      <c r="F2313" t="s">
        <v>1024</v>
      </c>
    </row>
    <row r="2314" spans="2:6" hidden="1" x14ac:dyDescent="0.3">
      <c r="B2314">
        <v>156587</v>
      </c>
      <c r="C2314" t="s">
        <v>7599</v>
      </c>
      <c r="D2314" t="s">
        <v>7600</v>
      </c>
      <c r="E2314" t="s">
        <v>7601</v>
      </c>
      <c r="F2314" t="s">
        <v>1024</v>
      </c>
    </row>
    <row r="2315" spans="2:6" hidden="1" x14ac:dyDescent="0.3">
      <c r="B2315">
        <v>156593</v>
      </c>
      <c r="C2315" t="s">
        <v>7602</v>
      </c>
      <c r="D2315" t="s">
        <v>7603</v>
      </c>
      <c r="E2315" t="s">
        <v>7604</v>
      </c>
      <c r="F2315" t="s">
        <v>1024</v>
      </c>
    </row>
    <row r="2316" spans="2:6" hidden="1" x14ac:dyDescent="0.3">
      <c r="B2316">
        <v>156595</v>
      </c>
      <c r="C2316" t="s">
        <v>7605</v>
      </c>
      <c r="D2316" t="s">
        <v>7606</v>
      </c>
      <c r="E2316" t="s">
        <v>5942</v>
      </c>
      <c r="F2316" t="s">
        <v>1024</v>
      </c>
    </row>
    <row r="2317" spans="2:6" hidden="1" x14ac:dyDescent="0.3">
      <c r="B2317">
        <v>156599</v>
      </c>
      <c r="C2317" t="s">
        <v>7607</v>
      </c>
      <c r="D2317" t="s">
        <v>7608</v>
      </c>
      <c r="E2317" t="s">
        <v>7609</v>
      </c>
      <c r="F2317" t="s">
        <v>1024</v>
      </c>
    </row>
    <row r="2318" spans="2:6" hidden="1" x14ac:dyDescent="0.3">
      <c r="B2318">
        <v>156605</v>
      </c>
      <c r="C2318" t="s">
        <v>7610</v>
      </c>
      <c r="D2318" t="s">
        <v>7611</v>
      </c>
      <c r="E2318" t="s">
        <v>5205</v>
      </c>
      <c r="F2318" t="s">
        <v>1024</v>
      </c>
    </row>
    <row r="2319" spans="2:6" hidden="1" x14ac:dyDescent="0.3">
      <c r="B2319">
        <v>156613</v>
      </c>
      <c r="C2319" t="s">
        <v>7612</v>
      </c>
      <c r="D2319" t="s">
        <v>7613</v>
      </c>
      <c r="E2319" t="s">
        <v>7614</v>
      </c>
      <c r="F2319" t="s">
        <v>1024</v>
      </c>
    </row>
    <row r="2320" spans="2:6" hidden="1" x14ac:dyDescent="0.3">
      <c r="B2320">
        <v>156615</v>
      </c>
      <c r="C2320" t="s">
        <v>7615</v>
      </c>
      <c r="D2320" t="s">
        <v>7616</v>
      </c>
      <c r="E2320" t="s">
        <v>7617</v>
      </c>
      <c r="F2320" t="s">
        <v>1024</v>
      </c>
    </row>
    <row r="2321" spans="2:6" hidden="1" x14ac:dyDescent="0.3">
      <c r="B2321">
        <v>156619</v>
      </c>
      <c r="C2321" t="s">
        <v>7618</v>
      </c>
      <c r="D2321" t="s">
        <v>7619</v>
      </c>
      <c r="E2321" t="s">
        <v>6599</v>
      </c>
      <c r="F2321" t="s">
        <v>1024</v>
      </c>
    </row>
    <row r="2322" spans="2:6" hidden="1" x14ac:dyDescent="0.3">
      <c r="B2322">
        <v>156623</v>
      </c>
      <c r="C2322" t="s">
        <v>7620</v>
      </c>
      <c r="D2322" t="s">
        <v>7621</v>
      </c>
      <c r="E2322" t="s">
        <v>7622</v>
      </c>
      <c r="F2322" t="s">
        <v>1024</v>
      </c>
    </row>
    <row r="2323" spans="2:6" hidden="1" x14ac:dyDescent="0.3">
      <c r="B2323">
        <v>156626</v>
      </c>
      <c r="C2323" t="s">
        <v>7623</v>
      </c>
      <c r="D2323" t="s">
        <v>7624</v>
      </c>
      <c r="E2323" t="s">
        <v>7625</v>
      </c>
      <c r="F2323" t="s">
        <v>1024</v>
      </c>
    </row>
    <row r="2324" spans="2:6" hidden="1" x14ac:dyDescent="0.3">
      <c r="B2324">
        <v>156628</v>
      </c>
      <c r="C2324" t="s">
        <v>332</v>
      </c>
      <c r="D2324" t="s">
        <v>333</v>
      </c>
      <c r="E2324" t="s">
        <v>833</v>
      </c>
      <c r="F2324" t="s">
        <v>1024</v>
      </c>
    </row>
    <row r="2325" spans="2:6" hidden="1" x14ac:dyDescent="0.3">
      <c r="B2325">
        <v>156629</v>
      </c>
      <c r="C2325" t="s">
        <v>7626</v>
      </c>
      <c r="D2325" t="s">
        <v>7627</v>
      </c>
      <c r="E2325" t="s">
        <v>7628</v>
      </c>
      <c r="F2325" t="s">
        <v>1024</v>
      </c>
    </row>
    <row r="2326" spans="2:6" hidden="1" x14ac:dyDescent="0.3">
      <c r="B2326">
        <v>156630</v>
      </c>
      <c r="C2326" t="s">
        <v>7629</v>
      </c>
      <c r="D2326" t="s">
        <v>7630</v>
      </c>
      <c r="E2326" t="s">
        <v>7631</v>
      </c>
      <c r="F2326" t="s">
        <v>1024</v>
      </c>
    </row>
    <row r="2327" spans="2:6" hidden="1" x14ac:dyDescent="0.3">
      <c r="B2327">
        <v>156641</v>
      </c>
      <c r="C2327" t="s">
        <v>7632</v>
      </c>
      <c r="D2327" t="s">
        <v>7633</v>
      </c>
      <c r="E2327" t="s">
        <v>1564</v>
      </c>
      <c r="F2327" t="s">
        <v>1024</v>
      </c>
    </row>
    <row r="2328" spans="2:6" hidden="1" x14ac:dyDescent="0.3">
      <c r="B2328">
        <v>156644</v>
      </c>
      <c r="C2328" t="s">
        <v>7634</v>
      </c>
      <c r="D2328" t="s">
        <v>7635</v>
      </c>
      <c r="E2328" t="s">
        <v>4845</v>
      </c>
      <c r="F2328" t="s">
        <v>1024</v>
      </c>
    </row>
    <row r="2329" spans="2:6" hidden="1" x14ac:dyDescent="0.3">
      <c r="B2329">
        <v>156645</v>
      </c>
      <c r="C2329" t="s">
        <v>7636</v>
      </c>
      <c r="D2329" t="s">
        <v>7637</v>
      </c>
      <c r="E2329" t="s">
        <v>7638</v>
      </c>
      <c r="F2329" t="s">
        <v>1024</v>
      </c>
    </row>
    <row r="2330" spans="2:6" hidden="1" x14ac:dyDescent="0.3">
      <c r="B2330">
        <v>156647</v>
      </c>
      <c r="C2330" t="s">
        <v>7639</v>
      </c>
      <c r="D2330" t="s">
        <v>7640</v>
      </c>
      <c r="E2330" t="s">
        <v>7641</v>
      </c>
      <c r="F2330" t="s">
        <v>1024</v>
      </c>
    </row>
    <row r="2331" spans="2:6" hidden="1" x14ac:dyDescent="0.3">
      <c r="B2331">
        <v>156648</v>
      </c>
      <c r="C2331" t="s">
        <v>7642</v>
      </c>
      <c r="D2331" t="s">
        <v>7643</v>
      </c>
      <c r="E2331" t="s">
        <v>7644</v>
      </c>
      <c r="F2331" t="s">
        <v>1024</v>
      </c>
    </row>
    <row r="2332" spans="2:6" hidden="1" x14ac:dyDescent="0.3">
      <c r="B2332">
        <v>156653</v>
      </c>
      <c r="C2332" t="s">
        <v>7645</v>
      </c>
      <c r="D2332" t="s">
        <v>7646</v>
      </c>
      <c r="E2332" t="s">
        <v>7647</v>
      </c>
      <c r="F2332" t="s">
        <v>1024</v>
      </c>
    </row>
    <row r="2333" spans="2:6" hidden="1" x14ac:dyDescent="0.3">
      <c r="B2333">
        <v>156654</v>
      </c>
      <c r="C2333" t="s">
        <v>7648</v>
      </c>
      <c r="D2333" t="s">
        <v>7649</v>
      </c>
      <c r="E2333" t="s">
        <v>7650</v>
      </c>
      <c r="F2333" t="s">
        <v>1024</v>
      </c>
    </row>
    <row r="2334" spans="2:6" hidden="1" x14ac:dyDescent="0.3">
      <c r="B2334">
        <v>156660</v>
      </c>
      <c r="C2334" t="s">
        <v>7651</v>
      </c>
      <c r="D2334" t="s">
        <v>7652</v>
      </c>
      <c r="E2334" t="s">
        <v>3991</v>
      </c>
      <c r="F2334" t="s">
        <v>1024</v>
      </c>
    </row>
    <row r="2335" spans="2:6" hidden="1" x14ac:dyDescent="0.3">
      <c r="B2335">
        <v>156663</v>
      </c>
      <c r="C2335" t="s">
        <v>7653</v>
      </c>
      <c r="D2335" t="s">
        <v>7654</v>
      </c>
      <c r="E2335" t="s">
        <v>6697</v>
      </c>
      <c r="F2335" t="s">
        <v>1024</v>
      </c>
    </row>
    <row r="2336" spans="2:6" hidden="1" x14ac:dyDescent="0.3">
      <c r="B2336">
        <v>156674</v>
      </c>
      <c r="C2336" t="s">
        <v>7655</v>
      </c>
      <c r="D2336" t="s">
        <v>7656</v>
      </c>
      <c r="E2336" t="s">
        <v>7657</v>
      </c>
      <c r="F2336" t="s">
        <v>1024</v>
      </c>
    </row>
    <row r="2337" spans="2:6" hidden="1" x14ac:dyDescent="0.3">
      <c r="B2337">
        <v>156680</v>
      </c>
      <c r="C2337" t="s">
        <v>7658</v>
      </c>
      <c r="D2337" t="s">
        <v>7659</v>
      </c>
      <c r="E2337" t="s">
        <v>7660</v>
      </c>
      <c r="F2337" t="s">
        <v>1024</v>
      </c>
    </row>
    <row r="2338" spans="2:6" hidden="1" x14ac:dyDescent="0.3">
      <c r="B2338">
        <v>156682</v>
      </c>
      <c r="C2338" t="s">
        <v>7661</v>
      </c>
      <c r="D2338" t="s">
        <v>7662</v>
      </c>
      <c r="E2338" t="s">
        <v>7663</v>
      </c>
      <c r="F2338" t="s">
        <v>1024</v>
      </c>
    </row>
    <row r="2339" spans="2:6" hidden="1" x14ac:dyDescent="0.3">
      <c r="B2339">
        <v>156683</v>
      </c>
      <c r="C2339" t="s">
        <v>7664</v>
      </c>
      <c r="D2339" t="s">
        <v>7665</v>
      </c>
      <c r="E2339" t="s">
        <v>7666</v>
      </c>
      <c r="F2339" t="s">
        <v>1024</v>
      </c>
    </row>
    <row r="2340" spans="2:6" hidden="1" x14ac:dyDescent="0.3">
      <c r="B2340">
        <v>156689</v>
      </c>
      <c r="C2340" t="s">
        <v>7667</v>
      </c>
      <c r="D2340" t="s">
        <v>7668</v>
      </c>
      <c r="E2340" t="s">
        <v>4902</v>
      </c>
      <c r="F2340" t="s">
        <v>1024</v>
      </c>
    </row>
    <row r="2341" spans="2:6" hidden="1" x14ac:dyDescent="0.3">
      <c r="B2341">
        <v>156696</v>
      </c>
      <c r="C2341" t="s">
        <v>7669</v>
      </c>
      <c r="D2341" t="s">
        <v>7670</v>
      </c>
      <c r="E2341" t="s">
        <v>48</v>
      </c>
      <c r="F2341" t="s">
        <v>1024</v>
      </c>
    </row>
    <row r="2342" spans="2:6" hidden="1" x14ac:dyDescent="0.3">
      <c r="B2342">
        <v>156697</v>
      </c>
      <c r="C2342" t="s">
        <v>7671</v>
      </c>
      <c r="D2342" t="s">
        <v>7672</v>
      </c>
      <c r="E2342" t="s">
        <v>837</v>
      </c>
      <c r="F2342" t="s">
        <v>1024</v>
      </c>
    </row>
    <row r="2343" spans="2:6" hidden="1" x14ac:dyDescent="0.3">
      <c r="B2343">
        <v>156698</v>
      </c>
      <c r="C2343" t="s">
        <v>7673</v>
      </c>
      <c r="D2343" t="s">
        <v>7674</v>
      </c>
      <c r="E2343" t="s">
        <v>7675</v>
      </c>
      <c r="F2343" t="s">
        <v>1024</v>
      </c>
    </row>
    <row r="2344" spans="2:6" hidden="1" x14ac:dyDescent="0.3">
      <c r="B2344">
        <v>156699</v>
      </c>
      <c r="C2344" t="s">
        <v>7676</v>
      </c>
      <c r="D2344" t="s">
        <v>7677</v>
      </c>
      <c r="E2344" t="s">
        <v>7678</v>
      </c>
      <c r="F2344" t="s">
        <v>1024</v>
      </c>
    </row>
    <row r="2345" spans="2:6" hidden="1" x14ac:dyDescent="0.3">
      <c r="B2345">
        <v>156703</v>
      </c>
      <c r="C2345" t="s">
        <v>7679</v>
      </c>
      <c r="D2345" t="s">
        <v>7680</v>
      </c>
      <c r="E2345" t="s">
        <v>7681</v>
      </c>
      <c r="F2345" t="s">
        <v>1024</v>
      </c>
    </row>
    <row r="2346" spans="2:6" hidden="1" x14ac:dyDescent="0.3">
      <c r="B2346">
        <v>156705</v>
      </c>
      <c r="C2346" t="s">
        <v>7682</v>
      </c>
      <c r="D2346" t="s">
        <v>7683</v>
      </c>
      <c r="E2346" t="s">
        <v>7684</v>
      </c>
      <c r="F2346" t="s">
        <v>1024</v>
      </c>
    </row>
    <row r="2347" spans="2:6" hidden="1" x14ac:dyDescent="0.3">
      <c r="B2347">
        <v>156713</v>
      </c>
      <c r="C2347" t="s">
        <v>7685</v>
      </c>
      <c r="D2347" t="s">
        <v>7686</v>
      </c>
      <c r="E2347" t="s">
        <v>7687</v>
      </c>
      <c r="F2347" t="s">
        <v>1024</v>
      </c>
    </row>
    <row r="2348" spans="2:6" hidden="1" x14ac:dyDescent="0.3">
      <c r="B2348">
        <v>156715</v>
      </c>
      <c r="C2348" t="s">
        <v>7688</v>
      </c>
      <c r="D2348" t="s">
        <v>7689</v>
      </c>
      <c r="E2348" t="s">
        <v>7690</v>
      </c>
      <c r="F2348" t="s">
        <v>1024</v>
      </c>
    </row>
    <row r="2349" spans="2:6" hidden="1" x14ac:dyDescent="0.3">
      <c r="B2349">
        <v>156717</v>
      </c>
      <c r="C2349" t="s">
        <v>7691</v>
      </c>
      <c r="D2349" t="s">
        <v>7692</v>
      </c>
      <c r="E2349" t="s">
        <v>7693</v>
      </c>
      <c r="F2349" t="s">
        <v>1024</v>
      </c>
    </row>
    <row r="2350" spans="2:6" hidden="1" x14ac:dyDescent="0.3">
      <c r="B2350">
        <v>156719</v>
      </c>
      <c r="C2350" t="s">
        <v>7694</v>
      </c>
      <c r="D2350" t="s">
        <v>7695</v>
      </c>
      <c r="E2350" t="s">
        <v>7696</v>
      </c>
      <c r="F2350" t="s">
        <v>1024</v>
      </c>
    </row>
    <row r="2351" spans="2:6" hidden="1" x14ac:dyDescent="0.3">
      <c r="B2351">
        <v>156724</v>
      </c>
      <c r="C2351" t="s">
        <v>7697</v>
      </c>
      <c r="D2351" t="s">
        <v>7698</v>
      </c>
      <c r="E2351" t="s">
        <v>7699</v>
      </c>
      <c r="F2351" t="s">
        <v>1024</v>
      </c>
    </row>
    <row r="2352" spans="2:6" hidden="1" x14ac:dyDescent="0.3">
      <c r="B2352">
        <v>156725</v>
      </c>
      <c r="C2352" t="s">
        <v>7700</v>
      </c>
      <c r="D2352" t="s">
        <v>7701</v>
      </c>
      <c r="E2352" t="s">
        <v>3075</v>
      </c>
      <c r="F2352" t="s">
        <v>1024</v>
      </c>
    </row>
    <row r="2353" spans="2:6" hidden="1" x14ac:dyDescent="0.3">
      <c r="B2353">
        <v>156726</v>
      </c>
      <c r="C2353" t="s">
        <v>7702</v>
      </c>
      <c r="D2353" t="s">
        <v>7703</v>
      </c>
      <c r="E2353" t="s">
        <v>7704</v>
      </c>
      <c r="F2353" t="s">
        <v>1024</v>
      </c>
    </row>
    <row r="2354" spans="2:6" hidden="1" x14ac:dyDescent="0.3">
      <c r="B2354">
        <v>156733</v>
      </c>
      <c r="C2354" t="s">
        <v>7705</v>
      </c>
      <c r="D2354" t="s">
        <v>7706</v>
      </c>
      <c r="E2354" t="s">
        <v>7707</v>
      </c>
      <c r="F2354" t="s">
        <v>1024</v>
      </c>
    </row>
    <row r="2355" spans="2:6" hidden="1" x14ac:dyDescent="0.3">
      <c r="B2355">
        <v>156734</v>
      </c>
      <c r="C2355" t="s">
        <v>7708</v>
      </c>
      <c r="D2355" t="s">
        <v>7709</v>
      </c>
      <c r="E2355" t="s">
        <v>7710</v>
      </c>
      <c r="F2355" t="s">
        <v>1024</v>
      </c>
    </row>
    <row r="2356" spans="2:6" hidden="1" x14ac:dyDescent="0.3">
      <c r="B2356">
        <v>156736</v>
      </c>
      <c r="C2356" t="s">
        <v>7711</v>
      </c>
      <c r="D2356" t="s">
        <v>7712</v>
      </c>
      <c r="E2356" t="s">
        <v>7713</v>
      </c>
      <c r="F2356" t="s">
        <v>1024</v>
      </c>
    </row>
    <row r="2357" spans="2:6" hidden="1" x14ac:dyDescent="0.3">
      <c r="B2357">
        <v>156739</v>
      </c>
      <c r="C2357" t="s">
        <v>7714</v>
      </c>
      <c r="D2357" t="s">
        <v>7715</v>
      </c>
      <c r="E2357" t="s">
        <v>7716</v>
      </c>
      <c r="F2357" t="s">
        <v>1024</v>
      </c>
    </row>
    <row r="2358" spans="2:6" hidden="1" x14ac:dyDescent="0.3">
      <c r="B2358">
        <v>156740</v>
      </c>
      <c r="C2358" t="s">
        <v>7717</v>
      </c>
      <c r="D2358" t="s">
        <v>7718</v>
      </c>
      <c r="E2358" t="s">
        <v>7719</v>
      </c>
      <c r="F2358" t="s">
        <v>1024</v>
      </c>
    </row>
    <row r="2359" spans="2:6" hidden="1" x14ac:dyDescent="0.3">
      <c r="B2359">
        <v>156741</v>
      </c>
      <c r="C2359" t="s">
        <v>7720</v>
      </c>
      <c r="D2359" t="s">
        <v>7721</v>
      </c>
      <c r="E2359" t="s">
        <v>7722</v>
      </c>
      <c r="F2359" t="s">
        <v>1024</v>
      </c>
    </row>
    <row r="2360" spans="2:6" hidden="1" x14ac:dyDescent="0.3">
      <c r="B2360">
        <v>156742</v>
      </c>
      <c r="C2360" t="s">
        <v>7723</v>
      </c>
      <c r="D2360" t="s">
        <v>7724</v>
      </c>
      <c r="E2360" t="s">
        <v>7725</v>
      </c>
      <c r="F2360" t="s">
        <v>1024</v>
      </c>
    </row>
    <row r="2361" spans="2:6" hidden="1" x14ac:dyDescent="0.3">
      <c r="B2361">
        <v>156746</v>
      </c>
      <c r="C2361" t="s">
        <v>7726</v>
      </c>
      <c r="D2361" t="s">
        <v>7727</v>
      </c>
      <c r="E2361" t="s">
        <v>7728</v>
      </c>
      <c r="F2361" t="s">
        <v>1024</v>
      </c>
    </row>
    <row r="2362" spans="2:6" hidden="1" x14ac:dyDescent="0.3">
      <c r="B2362">
        <v>156747</v>
      </c>
      <c r="C2362" t="s">
        <v>7729</v>
      </c>
      <c r="D2362" t="s">
        <v>7730</v>
      </c>
      <c r="E2362" t="s">
        <v>7731</v>
      </c>
      <c r="F2362" t="s">
        <v>1024</v>
      </c>
    </row>
    <row r="2363" spans="2:6" hidden="1" x14ac:dyDescent="0.3">
      <c r="B2363">
        <v>156749</v>
      </c>
      <c r="C2363" t="s">
        <v>7732</v>
      </c>
      <c r="D2363" t="s">
        <v>7733</v>
      </c>
      <c r="E2363" t="s">
        <v>7734</v>
      </c>
      <c r="F2363" t="s">
        <v>1024</v>
      </c>
    </row>
    <row r="2364" spans="2:6" hidden="1" x14ac:dyDescent="0.3">
      <c r="B2364">
        <v>156757</v>
      </c>
      <c r="C2364" t="s">
        <v>7735</v>
      </c>
      <c r="D2364" t="s">
        <v>7736</v>
      </c>
      <c r="E2364" t="s">
        <v>7737</v>
      </c>
      <c r="F2364" t="s">
        <v>1024</v>
      </c>
    </row>
    <row r="2365" spans="2:6" hidden="1" x14ac:dyDescent="0.3">
      <c r="B2365">
        <v>156761</v>
      </c>
      <c r="C2365" t="s">
        <v>7738</v>
      </c>
      <c r="D2365" t="s">
        <v>7739</v>
      </c>
      <c r="E2365" t="s">
        <v>7740</v>
      </c>
      <c r="F2365" t="s">
        <v>1024</v>
      </c>
    </row>
    <row r="2366" spans="2:6" hidden="1" x14ac:dyDescent="0.3">
      <c r="B2366">
        <v>156762</v>
      </c>
      <c r="C2366" t="s">
        <v>7741</v>
      </c>
      <c r="D2366" t="s">
        <v>7742</v>
      </c>
      <c r="E2366" t="s">
        <v>7743</v>
      </c>
      <c r="F2366" t="s">
        <v>1024</v>
      </c>
    </row>
    <row r="2367" spans="2:6" hidden="1" x14ac:dyDescent="0.3">
      <c r="B2367">
        <v>156764</v>
      </c>
      <c r="C2367" t="s">
        <v>7744</v>
      </c>
      <c r="D2367" t="s">
        <v>7745</v>
      </c>
      <c r="E2367" t="s">
        <v>2190</v>
      </c>
      <c r="F2367" t="s">
        <v>1024</v>
      </c>
    </row>
    <row r="2368" spans="2:6" hidden="1" x14ac:dyDescent="0.3">
      <c r="B2368">
        <v>156767</v>
      </c>
      <c r="C2368" t="s">
        <v>7746</v>
      </c>
      <c r="D2368" t="s">
        <v>7747</v>
      </c>
      <c r="E2368" t="s">
        <v>7748</v>
      </c>
      <c r="F2368" t="s">
        <v>1024</v>
      </c>
    </row>
    <row r="2369" spans="2:6" hidden="1" x14ac:dyDescent="0.3">
      <c r="B2369">
        <v>156769</v>
      </c>
      <c r="C2369" t="s">
        <v>7749</v>
      </c>
      <c r="D2369" t="s">
        <v>7750</v>
      </c>
      <c r="E2369" t="s">
        <v>135</v>
      </c>
      <c r="F2369" t="s">
        <v>1024</v>
      </c>
    </row>
    <row r="2370" spans="2:6" hidden="1" x14ac:dyDescent="0.3">
      <c r="B2370">
        <v>156771</v>
      </c>
      <c r="C2370" t="s">
        <v>7751</v>
      </c>
      <c r="D2370" t="s">
        <v>7752</v>
      </c>
      <c r="E2370" t="s">
        <v>7753</v>
      </c>
      <c r="F2370" t="s">
        <v>1024</v>
      </c>
    </row>
    <row r="2371" spans="2:6" hidden="1" x14ac:dyDescent="0.3">
      <c r="B2371">
        <v>156780</v>
      </c>
      <c r="C2371" t="s">
        <v>7754</v>
      </c>
      <c r="D2371" t="s">
        <v>7755</v>
      </c>
      <c r="E2371" t="s">
        <v>7756</v>
      </c>
      <c r="F2371" t="s">
        <v>1024</v>
      </c>
    </row>
    <row r="2372" spans="2:6" hidden="1" x14ac:dyDescent="0.3">
      <c r="B2372">
        <v>156787</v>
      </c>
      <c r="C2372" t="s">
        <v>7757</v>
      </c>
      <c r="D2372" t="s">
        <v>7758</v>
      </c>
      <c r="E2372" t="s">
        <v>1950</v>
      </c>
      <c r="F2372" t="s">
        <v>1024</v>
      </c>
    </row>
    <row r="2373" spans="2:6" hidden="1" x14ac:dyDescent="0.3">
      <c r="B2373">
        <v>156789</v>
      </c>
      <c r="C2373" t="s">
        <v>7759</v>
      </c>
      <c r="D2373" t="s">
        <v>7760</v>
      </c>
      <c r="E2373" t="s">
        <v>6979</v>
      </c>
      <c r="F2373" t="s">
        <v>1024</v>
      </c>
    </row>
    <row r="2374" spans="2:6" hidden="1" x14ac:dyDescent="0.3">
      <c r="B2374">
        <v>156790</v>
      </c>
      <c r="C2374" t="s">
        <v>7761</v>
      </c>
      <c r="D2374" t="s">
        <v>7762</v>
      </c>
      <c r="E2374" t="s">
        <v>7763</v>
      </c>
      <c r="F2374" t="s">
        <v>1024</v>
      </c>
    </row>
    <row r="2375" spans="2:6" hidden="1" x14ac:dyDescent="0.3">
      <c r="B2375">
        <v>156792</v>
      </c>
      <c r="C2375" t="s">
        <v>7764</v>
      </c>
      <c r="D2375" t="s">
        <v>7765</v>
      </c>
      <c r="E2375" t="s">
        <v>7766</v>
      </c>
      <c r="F2375" t="s">
        <v>1024</v>
      </c>
    </row>
    <row r="2376" spans="2:6" hidden="1" x14ac:dyDescent="0.3">
      <c r="B2376">
        <v>156796</v>
      </c>
      <c r="C2376" t="s">
        <v>7767</v>
      </c>
      <c r="D2376" t="s">
        <v>7768</v>
      </c>
      <c r="E2376" t="s">
        <v>7769</v>
      </c>
      <c r="F2376" t="s">
        <v>1024</v>
      </c>
    </row>
    <row r="2377" spans="2:6" hidden="1" x14ac:dyDescent="0.3">
      <c r="B2377">
        <v>156797</v>
      </c>
      <c r="C2377" t="s">
        <v>7770</v>
      </c>
      <c r="D2377" t="s">
        <v>7771</v>
      </c>
      <c r="E2377" t="s">
        <v>3472</v>
      </c>
      <c r="F2377" t="s">
        <v>1024</v>
      </c>
    </row>
    <row r="2378" spans="2:6" hidden="1" x14ac:dyDescent="0.3">
      <c r="B2378">
        <v>156799</v>
      </c>
      <c r="C2378" t="s">
        <v>7772</v>
      </c>
      <c r="D2378" t="s">
        <v>7773</v>
      </c>
      <c r="E2378" t="s">
        <v>7774</v>
      </c>
      <c r="F2378" t="s">
        <v>1024</v>
      </c>
    </row>
    <row r="2379" spans="2:6" hidden="1" x14ac:dyDescent="0.3">
      <c r="B2379">
        <v>156803</v>
      </c>
      <c r="C2379" t="s">
        <v>7775</v>
      </c>
      <c r="D2379" t="s">
        <v>7776</v>
      </c>
      <c r="E2379" t="s">
        <v>7777</v>
      </c>
      <c r="F2379" t="s">
        <v>1024</v>
      </c>
    </row>
    <row r="2380" spans="2:6" hidden="1" x14ac:dyDescent="0.3">
      <c r="B2380">
        <v>156804</v>
      </c>
      <c r="C2380" t="s">
        <v>7778</v>
      </c>
      <c r="D2380" t="s">
        <v>7779</v>
      </c>
      <c r="E2380" t="s">
        <v>7780</v>
      </c>
      <c r="F2380" t="s">
        <v>1024</v>
      </c>
    </row>
    <row r="2381" spans="2:6" hidden="1" x14ac:dyDescent="0.3">
      <c r="B2381">
        <v>156809</v>
      </c>
      <c r="C2381" t="s">
        <v>7781</v>
      </c>
      <c r="D2381" t="s">
        <v>7782</v>
      </c>
      <c r="E2381" t="s">
        <v>7783</v>
      </c>
      <c r="F2381" t="s">
        <v>1024</v>
      </c>
    </row>
    <row r="2382" spans="2:6" hidden="1" x14ac:dyDescent="0.3">
      <c r="B2382">
        <v>156813</v>
      </c>
      <c r="C2382" t="s">
        <v>7784</v>
      </c>
      <c r="D2382" t="s">
        <v>7785</v>
      </c>
      <c r="E2382" t="s">
        <v>7786</v>
      </c>
      <c r="F2382" t="s">
        <v>1024</v>
      </c>
    </row>
    <row r="2383" spans="2:6" hidden="1" x14ac:dyDescent="0.3">
      <c r="B2383">
        <v>156817</v>
      </c>
      <c r="C2383" t="s">
        <v>7787</v>
      </c>
      <c r="D2383" t="s">
        <v>7788</v>
      </c>
      <c r="E2383" t="s">
        <v>6724</v>
      </c>
      <c r="F2383" t="s">
        <v>1024</v>
      </c>
    </row>
    <row r="2384" spans="2:6" hidden="1" x14ac:dyDescent="0.3">
      <c r="B2384">
        <v>156819</v>
      </c>
      <c r="C2384" t="s">
        <v>7789</v>
      </c>
      <c r="D2384" t="s">
        <v>7790</v>
      </c>
      <c r="E2384" t="s">
        <v>2513</v>
      </c>
      <c r="F2384" t="s">
        <v>1024</v>
      </c>
    </row>
    <row r="2385" spans="2:6" hidden="1" x14ac:dyDescent="0.3">
      <c r="B2385">
        <v>156822</v>
      </c>
      <c r="C2385" t="s">
        <v>7791</v>
      </c>
      <c r="D2385" t="s">
        <v>7792</v>
      </c>
      <c r="E2385" t="s">
        <v>7793</v>
      </c>
      <c r="F2385" t="s">
        <v>1024</v>
      </c>
    </row>
    <row r="2386" spans="2:6" hidden="1" x14ac:dyDescent="0.3">
      <c r="B2386">
        <v>156823</v>
      </c>
      <c r="C2386" t="s">
        <v>7794</v>
      </c>
      <c r="D2386" t="s">
        <v>7795</v>
      </c>
      <c r="E2386" t="s">
        <v>7796</v>
      </c>
      <c r="F2386" t="s">
        <v>1024</v>
      </c>
    </row>
    <row r="2387" spans="2:6" hidden="1" x14ac:dyDescent="0.3">
      <c r="B2387">
        <v>156824</v>
      </c>
      <c r="C2387" t="s">
        <v>7797</v>
      </c>
      <c r="D2387" t="s">
        <v>7798</v>
      </c>
      <c r="E2387" t="s">
        <v>7799</v>
      </c>
      <c r="F2387" t="s">
        <v>1024</v>
      </c>
    </row>
    <row r="2388" spans="2:6" hidden="1" x14ac:dyDescent="0.3">
      <c r="B2388">
        <v>156826</v>
      </c>
      <c r="C2388" t="s">
        <v>7800</v>
      </c>
      <c r="D2388" t="s">
        <v>7801</v>
      </c>
      <c r="E2388" t="s">
        <v>1644</v>
      </c>
      <c r="F2388" t="s">
        <v>1024</v>
      </c>
    </row>
    <row r="2389" spans="2:6" hidden="1" x14ac:dyDescent="0.3">
      <c r="B2389">
        <v>156831</v>
      </c>
      <c r="C2389" t="s">
        <v>7802</v>
      </c>
      <c r="D2389" t="s">
        <v>7803</v>
      </c>
      <c r="E2389" t="s">
        <v>7804</v>
      </c>
      <c r="F2389" t="s">
        <v>1024</v>
      </c>
    </row>
    <row r="2390" spans="2:6" hidden="1" x14ac:dyDescent="0.3">
      <c r="B2390">
        <v>156832</v>
      </c>
      <c r="C2390" t="s">
        <v>7805</v>
      </c>
      <c r="D2390" t="s">
        <v>7806</v>
      </c>
      <c r="E2390" t="s">
        <v>7807</v>
      </c>
      <c r="F2390" t="s">
        <v>1024</v>
      </c>
    </row>
    <row r="2391" spans="2:6" hidden="1" x14ac:dyDescent="0.3">
      <c r="B2391">
        <v>156833</v>
      </c>
      <c r="C2391" t="s">
        <v>7808</v>
      </c>
      <c r="D2391" t="s">
        <v>7809</v>
      </c>
      <c r="E2391" t="s">
        <v>7810</v>
      </c>
      <c r="F2391" t="s">
        <v>1024</v>
      </c>
    </row>
    <row r="2392" spans="2:6" hidden="1" x14ac:dyDescent="0.3">
      <c r="B2392">
        <v>156835</v>
      </c>
      <c r="C2392" t="s">
        <v>7811</v>
      </c>
      <c r="D2392" t="s">
        <v>7812</v>
      </c>
      <c r="E2392" t="s">
        <v>7813</v>
      </c>
      <c r="F2392" t="s">
        <v>1024</v>
      </c>
    </row>
    <row r="2393" spans="2:6" hidden="1" x14ac:dyDescent="0.3">
      <c r="B2393">
        <v>156836</v>
      </c>
      <c r="C2393" t="s">
        <v>7814</v>
      </c>
      <c r="D2393" t="s">
        <v>7815</v>
      </c>
      <c r="E2393" t="s">
        <v>7816</v>
      </c>
      <c r="F2393" t="s">
        <v>1024</v>
      </c>
    </row>
    <row r="2394" spans="2:6" hidden="1" x14ac:dyDescent="0.3">
      <c r="B2394">
        <v>156837</v>
      </c>
      <c r="C2394" t="s">
        <v>7817</v>
      </c>
      <c r="D2394" t="s">
        <v>7818</v>
      </c>
      <c r="E2394" t="s">
        <v>7819</v>
      </c>
      <c r="F2394" t="s">
        <v>1024</v>
      </c>
    </row>
    <row r="2395" spans="2:6" hidden="1" x14ac:dyDescent="0.3">
      <c r="B2395">
        <v>156839</v>
      </c>
      <c r="C2395" t="s">
        <v>7820</v>
      </c>
      <c r="D2395" t="s">
        <v>7821</v>
      </c>
      <c r="E2395" t="s">
        <v>7822</v>
      </c>
      <c r="F2395" t="s">
        <v>1024</v>
      </c>
    </row>
    <row r="2396" spans="2:6" hidden="1" x14ac:dyDescent="0.3">
      <c r="B2396">
        <v>156842</v>
      </c>
      <c r="C2396" t="s">
        <v>7823</v>
      </c>
      <c r="D2396" t="s">
        <v>7824</v>
      </c>
      <c r="E2396" t="s">
        <v>7825</v>
      </c>
      <c r="F2396" t="s">
        <v>1024</v>
      </c>
    </row>
    <row r="2397" spans="2:6" hidden="1" x14ac:dyDescent="0.3">
      <c r="B2397">
        <v>156845</v>
      </c>
      <c r="C2397" t="s">
        <v>7826</v>
      </c>
      <c r="D2397" t="s">
        <v>7827</v>
      </c>
      <c r="E2397" t="s">
        <v>7828</v>
      </c>
      <c r="F2397" t="s">
        <v>1024</v>
      </c>
    </row>
    <row r="2398" spans="2:6" hidden="1" x14ac:dyDescent="0.3">
      <c r="B2398">
        <v>156847</v>
      </c>
      <c r="C2398" t="s">
        <v>7829</v>
      </c>
      <c r="D2398" t="s">
        <v>7830</v>
      </c>
      <c r="E2398" t="s">
        <v>7831</v>
      </c>
      <c r="F2398" t="s">
        <v>1024</v>
      </c>
    </row>
    <row r="2399" spans="2:6" hidden="1" x14ac:dyDescent="0.3">
      <c r="B2399">
        <v>156849</v>
      </c>
      <c r="C2399" t="s">
        <v>7832</v>
      </c>
      <c r="D2399" t="s">
        <v>7833</v>
      </c>
      <c r="E2399" t="s">
        <v>7834</v>
      </c>
      <c r="F2399" t="s">
        <v>1024</v>
      </c>
    </row>
    <row r="2400" spans="2:6" hidden="1" x14ac:dyDescent="0.3">
      <c r="B2400">
        <v>156853</v>
      </c>
      <c r="C2400" t="s">
        <v>7835</v>
      </c>
      <c r="D2400" t="s">
        <v>7836</v>
      </c>
      <c r="E2400" t="s">
        <v>7837</v>
      </c>
      <c r="F2400" t="s">
        <v>1024</v>
      </c>
    </row>
    <row r="2401" spans="2:6" hidden="1" x14ac:dyDescent="0.3">
      <c r="B2401">
        <v>156858</v>
      </c>
      <c r="C2401" t="s">
        <v>7838</v>
      </c>
      <c r="D2401" t="s">
        <v>7839</v>
      </c>
      <c r="E2401" t="s">
        <v>2531</v>
      </c>
      <c r="F2401" t="s">
        <v>1024</v>
      </c>
    </row>
    <row r="2402" spans="2:6" hidden="1" x14ac:dyDescent="0.3">
      <c r="B2402">
        <v>156859</v>
      </c>
      <c r="C2402" t="s">
        <v>7840</v>
      </c>
      <c r="D2402" t="s">
        <v>7841</v>
      </c>
      <c r="E2402" t="s">
        <v>1351</v>
      </c>
      <c r="F2402" t="s">
        <v>1024</v>
      </c>
    </row>
    <row r="2403" spans="2:6" hidden="1" x14ac:dyDescent="0.3">
      <c r="B2403">
        <v>156860</v>
      </c>
      <c r="C2403" t="s">
        <v>7842</v>
      </c>
      <c r="D2403" t="s">
        <v>7843</v>
      </c>
      <c r="E2403" t="s">
        <v>7844</v>
      </c>
      <c r="F2403" t="s">
        <v>1024</v>
      </c>
    </row>
    <row r="2404" spans="2:6" hidden="1" x14ac:dyDescent="0.3">
      <c r="B2404">
        <v>156861</v>
      </c>
      <c r="C2404" t="s">
        <v>7845</v>
      </c>
      <c r="D2404" t="s">
        <v>7846</v>
      </c>
      <c r="E2404" t="s">
        <v>7847</v>
      </c>
      <c r="F2404" t="s">
        <v>1024</v>
      </c>
    </row>
    <row r="2405" spans="2:6" hidden="1" x14ac:dyDescent="0.3">
      <c r="B2405">
        <v>156862</v>
      </c>
      <c r="C2405" t="s">
        <v>7848</v>
      </c>
      <c r="D2405" t="s">
        <v>7849</v>
      </c>
      <c r="E2405" t="s">
        <v>7850</v>
      </c>
      <c r="F2405" t="s">
        <v>1024</v>
      </c>
    </row>
    <row r="2406" spans="2:6" hidden="1" x14ac:dyDescent="0.3">
      <c r="B2406">
        <v>156866</v>
      </c>
      <c r="C2406" t="s">
        <v>7851</v>
      </c>
      <c r="D2406" t="s">
        <v>7852</v>
      </c>
      <c r="E2406" t="s">
        <v>7853</v>
      </c>
      <c r="F2406" t="s">
        <v>1024</v>
      </c>
    </row>
    <row r="2407" spans="2:6" hidden="1" x14ac:dyDescent="0.3">
      <c r="B2407">
        <v>156875</v>
      </c>
      <c r="C2407" t="s">
        <v>7854</v>
      </c>
      <c r="D2407" t="s">
        <v>7855</v>
      </c>
      <c r="E2407" t="s">
        <v>7856</v>
      </c>
      <c r="F2407" t="s">
        <v>1024</v>
      </c>
    </row>
    <row r="2408" spans="2:6" hidden="1" x14ac:dyDescent="0.3">
      <c r="B2408">
        <v>156881</v>
      </c>
      <c r="C2408" t="s">
        <v>7857</v>
      </c>
      <c r="D2408" t="s">
        <v>7858</v>
      </c>
      <c r="E2408" t="s">
        <v>7859</v>
      </c>
      <c r="F2408" t="s">
        <v>1024</v>
      </c>
    </row>
    <row r="2409" spans="2:6" hidden="1" x14ac:dyDescent="0.3">
      <c r="B2409">
        <v>156888</v>
      </c>
      <c r="C2409" t="s">
        <v>7860</v>
      </c>
      <c r="D2409" t="s">
        <v>7861</v>
      </c>
      <c r="E2409" t="s">
        <v>7862</v>
      </c>
      <c r="F2409" t="s">
        <v>1024</v>
      </c>
    </row>
    <row r="2410" spans="2:6" hidden="1" x14ac:dyDescent="0.3">
      <c r="B2410">
        <v>156899</v>
      </c>
      <c r="C2410" t="s">
        <v>7863</v>
      </c>
      <c r="D2410" t="s">
        <v>7864</v>
      </c>
      <c r="E2410" t="s">
        <v>7191</v>
      </c>
      <c r="F2410" t="s">
        <v>1024</v>
      </c>
    </row>
    <row r="2411" spans="2:6" hidden="1" x14ac:dyDescent="0.3">
      <c r="B2411">
        <v>156901</v>
      </c>
      <c r="C2411" t="s">
        <v>334</v>
      </c>
      <c r="D2411" t="s">
        <v>335</v>
      </c>
      <c r="E2411" t="s">
        <v>839</v>
      </c>
      <c r="F2411" t="s">
        <v>1024</v>
      </c>
    </row>
    <row r="2412" spans="2:6" hidden="1" x14ac:dyDescent="0.3">
      <c r="B2412">
        <v>156902</v>
      </c>
      <c r="C2412" t="s">
        <v>7866</v>
      </c>
      <c r="D2412" t="s">
        <v>7867</v>
      </c>
      <c r="E2412" t="s">
        <v>7868</v>
      </c>
      <c r="F2412" t="s">
        <v>1024</v>
      </c>
    </row>
    <row r="2413" spans="2:6" hidden="1" x14ac:dyDescent="0.3">
      <c r="B2413">
        <v>156916</v>
      </c>
      <c r="C2413" t="s">
        <v>7869</v>
      </c>
      <c r="D2413" t="s">
        <v>7870</v>
      </c>
      <c r="E2413" t="s">
        <v>7871</v>
      </c>
      <c r="F2413" t="s">
        <v>1024</v>
      </c>
    </row>
    <row r="2414" spans="2:6" hidden="1" x14ac:dyDescent="0.3">
      <c r="B2414">
        <v>156917</v>
      </c>
      <c r="C2414" t="s">
        <v>7872</v>
      </c>
      <c r="D2414" t="s">
        <v>7873</v>
      </c>
      <c r="E2414" t="s">
        <v>7874</v>
      </c>
      <c r="F2414" t="s">
        <v>1024</v>
      </c>
    </row>
    <row r="2415" spans="2:6" hidden="1" x14ac:dyDescent="0.3">
      <c r="B2415">
        <v>156918</v>
      </c>
      <c r="C2415" t="s">
        <v>7875</v>
      </c>
      <c r="D2415" t="s">
        <v>7876</v>
      </c>
      <c r="E2415" t="s">
        <v>7877</v>
      </c>
      <c r="F2415" t="s">
        <v>1024</v>
      </c>
    </row>
    <row r="2416" spans="2:6" hidden="1" x14ac:dyDescent="0.3">
      <c r="B2416">
        <v>156922</v>
      </c>
      <c r="C2416" t="s">
        <v>7878</v>
      </c>
      <c r="D2416" t="s">
        <v>7879</v>
      </c>
      <c r="E2416" t="s">
        <v>7660</v>
      </c>
      <c r="F2416" t="s">
        <v>1024</v>
      </c>
    </row>
    <row r="2417" spans="2:6" hidden="1" x14ac:dyDescent="0.3">
      <c r="B2417">
        <v>156924</v>
      </c>
      <c r="C2417" t="s">
        <v>7880</v>
      </c>
      <c r="D2417" t="s">
        <v>7881</v>
      </c>
      <c r="E2417" t="s">
        <v>1417</v>
      </c>
      <c r="F2417" t="s">
        <v>1024</v>
      </c>
    </row>
    <row r="2418" spans="2:6" hidden="1" x14ac:dyDescent="0.3">
      <c r="B2418">
        <v>156926</v>
      </c>
      <c r="C2418" t="s">
        <v>7882</v>
      </c>
      <c r="D2418" t="s">
        <v>7883</v>
      </c>
      <c r="E2418" t="s">
        <v>7884</v>
      </c>
      <c r="F2418" t="s">
        <v>1024</v>
      </c>
    </row>
    <row r="2419" spans="2:6" hidden="1" x14ac:dyDescent="0.3">
      <c r="B2419">
        <v>156928</v>
      </c>
      <c r="C2419" t="s">
        <v>7885</v>
      </c>
      <c r="D2419" t="s">
        <v>7886</v>
      </c>
      <c r="E2419" t="s">
        <v>7887</v>
      </c>
      <c r="F2419" t="s">
        <v>1024</v>
      </c>
    </row>
    <row r="2420" spans="2:6" hidden="1" x14ac:dyDescent="0.3">
      <c r="B2420">
        <v>156929</v>
      </c>
      <c r="C2420" t="s">
        <v>7888</v>
      </c>
      <c r="D2420" t="s">
        <v>7889</v>
      </c>
      <c r="E2420" t="s">
        <v>7890</v>
      </c>
      <c r="F2420" t="s">
        <v>1024</v>
      </c>
    </row>
    <row r="2421" spans="2:6" hidden="1" x14ac:dyDescent="0.3">
      <c r="B2421">
        <v>156930</v>
      </c>
      <c r="C2421" t="s">
        <v>7891</v>
      </c>
      <c r="D2421" t="s">
        <v>7892</v>
      </c>
      <c r="E2421" t="s">
        <v>7893</v>
      </c>
      <c r="F2421" t="s">
        <v>1024</v>
      </c>
    </row>
    <row r="2422" spans="2:6" hidden="1" x14ac:dyDescent="0.3">
      <c r="B2422">
        <v>156932</v>
      </c>
      <c r="C2422" t="s">
        <v>7894</v>
      </c>
      <c r="D2422" t="s">
        <v>7895</v>
      </c>
      <c r="E2422" t="s">
        <v>7896</v>
      </c>
      <c r="F2422" t="s">
        <v>1024</v>
      </c>
    </row>
    <row r="2423" spans="2:6" hidden="1" x14ac:dyDescent="0.3">
      <c r="B2423">
        <v>156937</v>
      </c>
      <c r="C2423" t="s">
        <v>7897</v>
      </c>
      <c r="D2423" t="s">
        <v>7898</v>
      </c>
      <c r="E2423" t="s">
        <v>7899</v>
      </c>
      <c r="F2423" t="s">
        <v>1024</v>
      </c>
    </row>
    <row r="2424" spans="2:6" hidden="1" x14ac:dyDescent="0.3">
      <c r="B2424">
        <v>156941</v>
      </c>
      <c r="C2424" t="s">
        <v>7900</v>
      </c>
      <c r="D2424" t="s">
        <v>7901</v>
      </c>
      <c r="E2424" t="s">
        <v>7902</v>
      </c>
      <c r="F2424" t="s">
        <v>1024</v>
      </c>
    </row>
    <row r="2425" spans="2:6" hidden="1" x14ac:dyDescent="0.3">
      <c r="B2425">
        <v>156943</v>
      </c>
      <c r="C2425" t="s">
        <v>7903</v>
      </c>
      <c r="D2425" t="s">
        <v>7904</v>
      </c>
      <c r="E2425" t="s">
        <v>7905</v>
      </c>
      <c r="F2425" t="s">
        <v>1024</v>
      </c>
    </row>
    <row r="2426" spans="2:6" hidden="1" x14ac:dyDescent="0.3">
      <c r="B2426">
        <v>156944</v>
      </c>
      <c r="C2426" t="s">
        <v>7906</v>
      </c>
      <c r="D2426" t="s">
        <v>7907</v>
      </c>
      <c r="E2426" t="s">
        <v>7908</v>
      </c>
      <c r="F2426" t="s">
        <v>1024</v>
      </c>
    </row>
    <row r="2427" spans="2:6" hidden="1" x14ac:dyDescent="0.3">
      <c r="B2427">
        <v>156946</v>
      </c>
      <c r="C2427" t="s">
        <v>7909</v>
      </c>
      <c r="D2427" t="s">
        <v>7910</v>
      </c>
      <c r="E2427" t="s">
        <v>7911</v>
      </c>
      <c r="F2427" t="s">
        <v>1024</v>
      </c>
    </row>
    <row r="2428" spans="2:6" hidden="1" x14ac:dyDescent="0.3">
      <c r="B2428">
        <v>156953</v>
      </c>
      <c r="C2428" t="s">
        <v>7912</v>
      </c>
      <c r="D2428" t="s">
        <v>7913</v>
      </c>
      <c r="E2428" t="s">
        <v>7914</v>
      </c>
      <c r="F2428" t="s">
        <v>1024</v>
      </c>
    </row>
    <row r="2429" spans="2:6" hidden="1" x14ac:dyDescent="0.3">
      <c r="B2429">
        <v>156958</v>
      </c>
      <c r="C2429" t="s">
        <v>7915</v>
      </c>
      <c r="D2429" t="s">
        <v>7916</v>
      </c>
      <c r="E2429" t="s">
        <v>7917</v>
      </c>
      <c r="F2429" t="s">
        <v>1024</v>
      </c>
    </row>
    <row r="2430" spans="2:6" hidden="1" x14ac:dyDescent="0.3">
      <c r="B2430">
        <v>156971</v>
      </c>
      <c r="C2430" t="s">
        <v>7918</v>
      </c>
      <c r="D2430" t="s">
        <v>7919</v>
      </c>
      <c r="E2430" t="s">
        <v>7920</v>
      </c>
      <c r="F2430" t="s">
        <v>1024</v>
      </c>
    </row>
    <row r="2431" spans="2:6" hidden="1" x14ac:dyDescent="0.3">
      <c r="B2431">
        <v>156972</v>
      </c>
      <c r="C2431" t="s">
        <v>7921</v>
      </c>
      <c r="D2431" t="s">
        <v>7922</v>
      </c>
      <c r="E2431" t="s">
        <v>24121</v>
      </c>
      <c r="F2431" t="s">
        <v>1024</v>
      </c>
    </row>
    <row r="2432" spans="2:6" hidden="1" x14ac:dyDescent="0.3">
      <c r="B2432">
        <v>156973</v>
      </c>
      <c r="C2432" t="s">
        <v>7923</v>
      </c>
      <c r="D2432" t="s">
        <v>7924</v>
      </c>
      <c r="E2432" t="s">
        <v>7925</v>
      </c>
      <c r="F2432" t="s">
        <v>1024</v>
      </c>
    </row>
    <row r="2433" spans="2:6" hidden="1" x14ac:dyDescent="0.3">
      <c r="B2433">
        <v>156975</v>
      </c>
      <c r="C2433" t="s">
        <v>7926</v>
      </c>
      <c r="D2433" t="s">
        <v>7927</v>
      </c>
      <c r="E2433" t="s">
        <v>7928</v>
      </c>
      <c r="F2433" t="s">
        <v>1024</v>
      </c>
    </row>
    <row r="2434" spans="2:6" hidden="1" x14ac:dyDescent="0.3">
      <c r="B2434">
        <v>156987</v>
      </c>
      <c r="C2434" t="s">
        <v>7929</v>
      </c>
      <c r="D2434" t="s">
        <v>7930</v>
      </c>
      <c r="E2434" t="s">
        <v>7931</v>
      </c>
      <c r="F2434" t="s">
        <v>1024</v>
      </c>
    </row>
    <row r="2435" spans="2:6" hidden="1" x14ac:dyDescent="0.3">
      <c r="B2435">
        <v>156988</v>
      </c>
      <c r="C2435" t="s">
        <v>7932</v>
      </c>
      <c r="D2435" t="s">
        <v>7933</v>
      </c>
      <c r="E2435" t="s">
        <v>7934</v>
      </c>
      <c r="F2435" t="s">
        <v>1024</v>
      </c>
    </row>
    <row r="2436" spans="2:6" hidden="1" x14ac:dyDescent="0.3">
      <c r="B2436">
        <v>156990</v>
      </c>
      <c r="C2436" t="s">
        <v>7935</v>
      </c>
      <c r="D2436" t="s">
        <v>7936</v>
      </c>
      <c r="E2436" t="s">
        <v>7937</v>
      </c>
      <c r="F2436" t="s">
        <v>1024</v>
      </c>
    </row>
    <row r="2437" spans="2:6" hidden="1" x14ac:dyDescent="0.3">
      <c r="B2437">
        <v>156998</v>
      </c>
      <c r="C2437" t="s">
        <v>7938</v>
      </c>
      <c r="D2437" t="s">
        <v>7939</v>
      </c>
      <c r="E2437" t="s">
        <v>7940</v>
      </c>
      <c r="F2437" t="s">
        <v>1024</v>
      </c>
    </row>
    <row r="2438" spans="2:6" hidden="1" x14ac:dyDescent="0.3">
      <c r="B2438">
        <v>156999</v>
      </c>
      <c r="C2438" t="s">
        <v>7941</v>
      </c>
      <c r="D2438" t="s">
        <v>7942</v>
      </c>
      <c r="E2438" t="s">
        <v>7943</v>
      </c>
      <c r="F2438" t="s">
        <v>1024</v>
      </c>
    </row>
    <row r="2439" spans="2:6" hidden="1" x14ac:dyDescent="0.3">
      <c r="B2439">
        <v>157002</v>
      </c>
      <c r="C2439" t="s">
        <v>7944</v>
      </c>
      <c r="D2439" t="s">
        <v>7945</v>
      </c>
      <c r="E2439" t="s">
        <v>7946</v>
      </c>
      <c r="F2439" t="s">
        <v>1024</v>
      </c>
    </row>
    <row r="2440" spans="2:6" hidden="1" x14ac:dyDescent="0.3">
      <c r="B2440">
        <v>157003</v>
      </c>
      <c r="C2440" t="s">
        <v>7947</v>
      </c>
      <c r="D2440" t="s">
        <v>7948</v>
      </c>
      <c r="E2440" t="s">
        <v>7949</v>
      </c>
      <c r="F2440" t="s">
        <v>1024</v>
      </c>
    </row>
    <row r="2441" spans="2:6" hidden="1" x14ac:dyDescent="0.3">
      <c r="B2441">
        <v>157023</v>
      </c>
      <c r="C2441" t="s">
        <v>7950</v>
      </c>
      <c r="D2441" t="s">
        <v>7951</v>
      </c>
      <c r="E2441" t="s">
        <v>7952</v>
      </c>
      <c r="F2441" t="s">
        <v>1024</v>
      </c>
    </row>
    <row r="2442" spans="2:6" hidden="1" x14ac:dyDescent="0.3">
      <c r="B2442">
        <v>157025</v>
      </c>
      <c r="C2442" t="s">
        <v>7953</v>
      </c>
      <c r="D2442" t="s">
        <v>7954</v>
      </c>
      <c r="E2442" t="s">
        <v>7955</v>
      </c>
      <c r="F2442" t="s">
        <v>1024</v>
      </c>
    </row>
    <row r="2443" spans="2:6" hidden="1" x14ac:dyDescent="0.3">
      <c r="B2443">
        <v>157029</v>
      </c>
      <c r="C2443" t="s">
        <v>7956</v>
      </c>
      <c r="D2443" t="s">
        <v>7957</v>
      </c>
      <c r="E2443" t="s">
        <v>7958</v>
      </c>
      <c r="F2443" t="s">
        <v>1024</v>
      </c>
    </row>
    <row r="2444" spans="2:6" hidden="1" x14ac:dyDescent="0.3">
      <c r="B2444">
        <v>157031</v>
      </c>
      <c r="C2444" t="s">
        <v>7959</v>
      </c>
      <c r="D2444" t="s">
        <v>7960</v>
      </c>
      <c r="E2444" t="s">
        <v>7961</v>
      </c>
      <c r="F2444" t="s">
        <v>1024</v>
      </c>
    </row>
    <row r="2445" spans="2:6" hidden="1" x14ac:dyDescent="0.3">
      <c r="B2445">
        <v>157034</v>
      </c>
      <c r="C2445" t="s">
        <v>7962</v>
      </c>
      <c r="D2445" t="s">
        <v>7963</v>
      </c>
      <c r="E2445" t="s">
        <v>7964</v>
      </c>
      <c r="F2445" t="s">
        <v>1024</v>
      </c>
    </row>
    <row r="2446" spans="2:6" hidden="1" x14ac:dyDescent="0.3">
      <c r="B2446">
        <v>157035</v>
      </c>
      <c r="C2446" t="s">
        <v>7965</v>
      </c>
      <c r="D2446" t="s">
        <v>7966</v>
      </c>
      <c r="E2446" t="s">
        <v>7967</v>
      </c>
      <c r="F2446" t="s">
        <v>1024</v>
      </c>
    </row>
    <row r="2447" spans="2:6" hidden="1" x14ac:dyDescent="0.3">
      <c r="B2447">
        <v>157036</v>
      </c>
      <c r="C2447" t="s">
        <v>7968</v>
      </c>
      <c r="D2447" t="s">
        <v>7969</v>
      </c>
      <c r="E2447" t="s">
        <v>7970</v>
      </c>
      <c r="F2447" t="s">
        <v>1024</v>
      </c>
    </row>
    <row r="2448" spans="2:6" hidden="1" x14ac:dyDescent="0.3">
      <c r="B2448">
        <v>157037</v>
      </c>
      <c r="C2448" t="s">
        <v>7971</v>
      </c>
      <c r="D2448" t="s">
        <v>7972</v>
      </c>
      <c r="E2448" t="s">
        <v>7973</v>
      </c>
      <c r="F2448" t="s">
        <v>1024</v>
      </c>
    </row>
    <row r="2449" spans="1:6" hidden="1" x14ac:dyDescent="0.3">
      <c r="B2449">
        <v>157038</v>
      </c>
      <c r="C2449" t="s">
        <v>7974</v>
      </c>
      <c r="D2449" t="s">
        <v>7975</v>
      </c>
      <c r="E2449" t="s">
        <v>7976</v>
      </c>
      <c r="F2449" t="s">
        <v>1024</v>
      </c>
    </row>
    <row r="2450" spans="1:6" hidden="1" x14ac:dyDescent="0.3">
      <c r="B2450">
        <v>157039</v>
      </c>
      <c r="C2450" t="s">
        <v>7977</v>
      </c>
      <c r="D2450" t="s">
        <v>7978</v>
      </c>
      <c r="E2450" t="s">
        <v>7979</v>
      </c>
      <c r="F2450" t="s">
        <v>1024</v>
      </c>
    </row>
    <row r="2451" spans="1:6" hidden="1" x14ac:dyDescent="0.3">
      <c r="B2451">
        <v>157046</v>
      </c>
      <c r="C2451" t="s">
        <v>7980</v>
      </c>
      <c r="D2451" t="s">
        <v>7981</v>
      </c>
      <c r="E2451" t="s">
        <v>7982</v>
      </c>
      <c r="F2451" t="s">
        <v>1024</v>
      </c>
    </row>
    <row r="2452" spans="1:6" hidden="1" x14ac:dyDescent="0.3">
      <c r="A2452" t="s">
        <v>23606</v>
      </c>
      <c r="B2452">
        <v>157055</v>
      </c>
      <c r="C2452" t="s">
        <v>336</v>
      </c>
      <c r="D2452" t="s">
        <v>23899</v>
      </c>
      <c r="E2452" t="s">
        <v>23901</v>
      </c>
      <c r="F2452" t="s">
        <v>1024</v>
      </c>
    </row>
    <row r="2453" spans="1:6" hidden="1" x14ac:dyDescent="0.3">
      <c r="B2453">
        <v>157066</v>
      </c>
      <c r="C2453" t="s">
        <v>7983</v>
      </c>
      <c r="D2453" t="s">
        <v>7984</v>
      </c>
      <c r="E2453" t="s">
        <v>7985</v>
      </c>
      <c r="F2453" t="s">
        <v>1024</v>
      </c>
    </row>
    <row r="2454" spans="1:6" hidden="1" x14ac:dyDescent="0.3">
      <c r="B2454">
        <v>157070</v>
      </c>
      <c r="C2454" t="s">
        <v>7986</v>
      </c>
      <c r="D2454" t="s">
        <v>7987</v>
      </c>
      <c r="E2454" t="s">
        <v>7988</v>
      </c>
      <c r="F2454" t="s">
        <v>1024</v>
      </c>
    </row>
    <row r="2455" spans="1:6" hidden="1" x14ac:dyDescent="0.3">
      <c r="B2455">
        <v>157074</v>
      </c>
      <c r="C2455" t="s">
        <v>7989</v>
      </c>
      <c r="D2455" t="s">
        <v>7990</v>
      </c>
      <c r="E2455" t="s">
        <v>7991</v>
      </c>
      <c r="F2455" t="s">
        <v>1024</v>
      </c>
    </row>
    <row r="2456" spans="1:6" hidden="1" x14ac:dyDescent="0.3">
      <c r="B2456">
        <v>157075</v>
      </c>
      <c r="C2456" t="s">
        <v>7992</v>
      </c>
      <c r="D2456" t="s">
        <v>7993</v>
      </c>
      <c r="E2456" t="s">
        <v>4606</v>
      </c>
      <c r="F2456" t="s">
        <v>1024</v>
      </c>
    </row>
    <row r="2457" spans="1:6" hidden="1" x14ac:dyDescent="0.3">
      <c r="B2457">
        <v>157083</v>
      </c>
      <c r="C2457" t="s">
        <v>7994</v>
      </c>
      <c r="D2457" t="s">
        <v>7995</v>
      </c>
      <c r="E2457" t="s">
        <v>7996</v>
      </c>
      <c r="F2457" t="s">
        <v>1024</v>
      </c>
    </row>
    <row r="2458" spans="1:6" hidden="1" x14ac:dyDescent="0.3">
      <c r="B2458">
        <v>157088</v>
      </c>
      <c r="C2458" t="s">
        <v>7997</v>
      </c>
      <c r="D2458" t="s">
        <v>7998</v>
      </c>
      <c r="E2458" t="s">
        <v>7999</v>
      </c>
      <c r="F2458" t="s">
        <v>1024</v>
      </c>
    </row>
    <row r="2459" spans="1:6" hidden="1" x14ac:dyDescent="0.3">
      <c r="B2459">
        <v>157100</v>
      </c>
      <c r="C2459" t="s">
        <v>5347</v>
      </c>
      <c r="D2459" t="s">
        <v>5348</v>
      </c>
      <c r="E2459" t="s">
        <v>8000</v>
      </c>
      <c r="F2459" t="s">
        <v>1024</v>
      </c>
    </row>
    <row r="2460" spans="1:6" hidden="1" x14ac:dyDescent="0.3">
      <c r="B2460">
        <v>157104</v>
      </c>
      <c r="C2460" t="s">
        <v>8001</v>
      </c>
      <c r="D2460" t="s">
        <v>8002</v>
      </c>
      <c r="E2460" t="s">
        <v>8003</v>
      </c>
      <c r="F2460" t="s">
        <v>1024</v>
      </c>
    </row>
    <row r="2461" spans="1:6" hidden="1" x14ac:dyDescent="0.3">
      <c r="B2461">
        <v>157105</v>
      </c>
      <c r="C2461" t="s">
        <v>8004</v>
      </c>
      <c r="D2461" t="s">
        <v>8005</v>
      </c>
      <c r="E2461" t="s">
        <v>8006</v>
      </c>
      <c r="F2461" t="s">
        <v>1024</v>
      </c>
    </row>
    <row r="2462" spans="1:6" hidden="1" x14ac:dyDescent="0.3">
      <c r="B2462">
        <v>157111</v>
      </c>
      <c r="C2462" t="s">
        <v>8007</v>
      </c>
      <c r="D2462" t="s">
        <v>8008</v>
      </c>
      <c r="E2462" t="s">
        <v>3335</v>
      </c>
      <c r="F2462" t="s">
        <v>1024</v>
      </c>
    </row>
    <row r="2463" spans="1:6" hidden="1" x14ac:dyDescent="0.3">
      <c r="B2463">
        <v>157117</v>
      </c>
      <c r="C2463" t="s">
        <v>8009</v>
      </c>
      <c r="D2463" t="s">
        <v>8010</v>
      </c>
      <c r="E2463" t="s">
        <v>8011</v>
      </c>
      <c r="F2463" t="s">
        <v>1024</v>
      </c>
    </row>
    <row r="2464" spans="1:6" hidden="1" x14ac:dyDescent="0.3">
      <c r="B2464">
        <v>157118</v>
      </c>
      <c r="C2464" t="s">
        <v>8012</v>
      </c>
      <c r="D2464" t="s">
        <v>8013</v>
      </c>
      <c r="E2464" t="s">
        <v>8014</v>
      </c>
      <c r="F2464" t="s">
        <v>1024</v>
      </c>
    </row>
    <row r="2465" spans="2:6" hidden="1" x14ac:dyDescent="0.3">
      <c r="B2465">
        <v>157119</v>
      </c>
      <c r="C2465" t="s">
        <v>8015</v>
      </c>
      <c r="D2465" t="s">
        <v>8016</v>
      </c>
      <c r="E2465" t="s">
        <v>8017</v>
      </c>
      <c r="F2465" t="s">
        <v>1024</v>
      </c>
    </row>
    <row r="2466" spans="2:6" hidden="1" x14ac:dyDescent="0.3">
      <c r="B2466">
        <v>157120</v>
      </c>
      <c r="C2466" t="s">
        <v>8018</v>
      </c>
      <c r="D2466" t="s">
        <v>8019</v>
      </c>
      <c r="E2466" t="s">
        <v>8020</v>
      </c>
      <c r="F2466" t="s">
        <v>1024</v>
      </c>
    </row>
    <row r="2467" spans="2:6" hidden="1" x14ac:dyDescent="0.3">
      <c r="B2467">
        <v>157121</v>
      </c>
      <c r="C2467" t="s">
        <v>8021</v>
      </c>
      <c r="D2467" t="s">
        <v>8022</v>
      </c>
      <c r="E2467" t="s">
        <v>4195</v>
      </c>
      <c r="F2467" t="s">
        <v>1024</v>
      </c>
    </row>
    <row r="2468" spans="2:6" hidden="1" x14ac:dyDescent="0.3">
      <c r="B2468">
        <v>157122</v>
      </c>
      <c r="C2468" t="s">
        <v>8023</v>
      </c>
      <c r="D2468" t="s">
        <v>8024</v>
      </c>
      <c r="E2468" t="s">
        <v>8025</v>
      </c>
      <c r="F2468" t="s">
        <v>1024</v>
      </c>
    </row>
    <row r="2469" spans="2:6" hidden="1" x14ac:dyDescent="0.3">
      <c r="B2469">
        <v>157126</v>
      </c>
      <c r="C2469" t="s">
        <v>8026</v>
      </c>
      <c r="D2469" t="s">
        <v>8027</v>
      </c>
      <c r="E2469" t="s">
        <v>4309</v>
      </c>
      <c r="F2469" t="s">
        <v>1024</v>
      </c>
    </row>
    <row r="2470" spans="2:6" hidden="1" x14ac:dyDescent="0.3">
      <c r="B2470">
        <v>157127</v>
      </c>
      <c r="C2470" t="s">
        <v>8028</v>
      </c>
      <c r="D2470" t="s">
        <v>8029</v>
      </c>
      <c r="E2470" t="s">
        <v>8030</v>
      </c>
      <c r="F2470" t="s">
        <v>1024</v>
      </c>
    </row>
    <row r="2471" spans="2:6" hidden="1" x14ac:dyDescent="0.3">
      <c r="B2471">
        <v>157128</v>
      </c>
      <c r="C2471" t="s">
        <v>8031</v>
      </c>
      <c r="D2471" t="s">
        <v>8032</v>
      </c>
      <c r="E2471" t="s">
        <v>8033</v>
      </c>
      <c r="F2471" t="s">
        <v>1024</v>
      </c>
    </row>
    <row r="2472" spans="2:6" hidden="1" x14ac:dyDescent="0.3">
      <c r="B2472">
        <v>157132</v>
      </c>
      <c r="C2472" t="s">
        <v>8034</v>
      </c>
      <c r="D2472" t="s">
        <v>8035</v>
      </c>
      <c r="E2472" t="s">
        <v>8036</v>
      </c>
      <c r="F2472" t="s">
        <v>1024</v>
      </c>
    </row>
    <row r="2473" spans="2:6" hidden="1" x14ac:dyDescent="0.3">
      <c r="B2473">
        <v>157135</v>
      </c>
      <c r="C2473" t="s">
        <v>8037</v>
      </c>
      <c r="D2473" t="s">
        <v>8038</v>
      </c>
      <c r="E2473" t="s">
        <v>4153</v>
      </c>
      <c r="F2473" t="s">
        <v>1024</v>
      </c>
    </row>
    <row r="2474" spans="2:6" hidden="1" x14ac:dyDescent="0.3">
      <c r="B2474">
        <v>157136</v>
      </c>
      <c r="C2474" t="s">
        <v>8039</v>
      </c>
      <c r="D2474" t="s">
        <v>8040</v>
      </c>
      <c r="E2474" t="s">
        <v>5558</v>
      </c>
      <c r="F2474" t="s">
        <v>1024</v>
      </c>
    </row>
    <row r="2475" spans="2:6" hidden="1" x14ac:dyDescent="0.3">
      <c r="B2475">
        <v>157138</v>
      </c>
      <c r="C2475" t="s">
        <v>8041</v>
      </c>
      <c r="D2475" t="s">
        <v>8042</v>
      </c>
      <c r="E2475" t="s">
        <v>3724</v>
      </c>
      <c r="F2475" t="s">
        <v>1024</v>
      </c>
    </row>
    <row r="2476" spans="2:6" hidden="1" x14ac:dyDescent="0.3">
      <c r="B2476">
        <v>157139</v>
      </c>
      <c r="C2476" t="s">
        <v>8043</v>
      </c>
      <c r="D2476" t="s">
        <v>8044</v>
      </c>
      <c r="E2476" t="s">
        <v>8045</v>
      </c>
      <c r="F2476" t="s">
        <v>1024</v>
      </c>
    </row>
    <row r="2477" spans="2:6" hidden="1" x14ac:dyDescent="0.3">
      <c r="B2477">
        <v>157141</v>
      </c>
      <c r="C2477" t="s">
        <v>8046</v>
      </c>
      <c r="D2477" t="s">
        <v>8047</v>
      </c>
      <c r="E2477" t="s">
        <v>8048</v>
      </c>
      <c r="F2477" t="s">
        <v>1024</v>
      </c>
    </row>
    <row r="2478" spans="2:6" hidden="1" x14ac:dyDescent="0.3">
      <c r="B2478">
        <v>157142</v>
      </c>
      <c r="C2478" t="s">
        <v>8049</v>
      </c>
      <c r="D2478" t="s">
        <v>8050</v>
      </c>
      <c r="E2478" t="s">
        <v>8051</v>
      </c>
      <c r="F2478" t="s">
        <v>1024</v>
      </c>
    </row>
    <row r="2479" spans="2:6" hidden="1" x14ac:dyDescent="0.3">
      <c r="B2479">
        <v>157145</v>
      </c>
      <c r="C2479" t="s">
        <v>6100</v>
      </c>
      <c r="D2479" t="s">
        <v>6101</v>
      </c>
      <c r="E2479" t="s">
        <v>8052</v>
      </c>
      <c r="F2479" t="s">
        <v>1024</v>
      </c>
    </row>
    <row r="2480" spans="2:6" hidden="1" x14ac:dyDescent="0.3">
      <c r="B2480">
        <v>157149</v>
      </c>
      <c r="C2480" t="s">
        <v>8053</v>
      </c>
      <c r="D2480" t="s">
        <v>8054</v>
      </c>
      <c r="E2480" t="s">
        <v>8055</v>
      </c>
      <c r="F2480" t="s">
        <v>1024</v>
      </c>
    </row>
    <row r="2481" spans="2:6" hidden="1" x14ac:dyDescent="0.3">
      <c r="B2481">
        <v>157162</v>
      </c>
      <c r="C2481" t="s">
        <v>8056</v>
      </c>
      <c r="D2481" t="s">
        <v>8057</v>
      </c>
      <c r="E2481" t="s">
        <v>8058</v>
      </c>
      <c r="F2481" t="s">
        <v>1024</v>
      </c>
    </row>
    <row r="2482" spans="2:6" hidden="1" x14ac:dyDescent="0.3">
      <c r="B2482">
        <v>157165</v>
      </c>
      <c r="C2482" t="s">
        <v>8059</v>
      </c>
      <c r="D2482" t="s">
        <v>8060</v>
      </c>
      <c r="E2482" t="s">
        <v>8061</v>
      </c>
      <c r="F2482" t="s">
        <v>1024</v>
      </c>
    </row>
    <row r="2483" spans="2:6" hidden="1" x14ac:dyDescent="0.3">
      <c r="B2483">
        <v>157171</v>
      </c>
      <c r="C2483" t="s">
        <v>8062</v>
      </c>
      <c r="D2483" t="s">
        <v>8063</v>
      </c>
      <c r="E2483" t="s">
        <v>1247</v>
      </c>
      <c r="F2483" t="s">
        <v>1024</v>
      </c>
    </row>
    <row r="2484" spans="2:6" hidden="1" x14ac:dyDescent="0.3">
      <c r="B2484">
        <v>157172</v>
      </c>
      <c r="C2484" t="s">
        <v>8064</v>
      </c>
      <c r="D2484" t="s">
        <v>8065</v>
      </c>
      <c r="E2484" t="s">
        <v>8066</v>
      </c>
      <c r="F2484" t="s">
        <v>1024</v>
      </c>
    </row>
    <row r="2485" spans="2:6" hidden="1" x14ac:dyDescent="0.3">
      <c r="B2485">
        <v>157173</v>
      </c>
      <c r="C2485" t="s">
        <v>8067</v>
      </c>
      <c r="D2485" t="s">
        <v>8068</v>
      </c>
      <c r="E2485" t="s">
        <v>8069</v>
      </c>
      <c r="F2485" t="s">
        <v>1024</v>
      </c>
    </row>
    <row r="2486" spans="2:6" hidden="1" x14ac:dyDescent="0.3">
      <c r="B2486">
        <v>157174</v>
      </c>
      <c r="C2486" t="s">
        <v>8070</v>
      </c>
      <c r="D2486" t="s">
        <v>8071</v>
      </c>
      <c r="E2486" t="s">
        <v>8072</v>
      </c>
      <c r="F2486" t="s">
        <v>1024</v>
      </c>
    </row>
    <row r="2487" spans="2:6" hidden="1" x14ac:dyDescent="0.3">
      <c r="B2487">
        <v>157176</v>
      </c>
      <c r="C2487" t="s">
        <v>8073</v>
      </c>
      <c r="D2487" t="s">
        <v>8074</v>
      </c>
      <c r="E2487" t="s">
        <v>8075</v>
      </c>
      <c r="F2487" t="s">
        <v>1024</v>
      </c>
    </row>
    <row r="2488" spans="2:6" hidden="1" x14ac:dyDescent="0.3">
      <c r="B2488">
        <v>157178</v>
      </c>
      <c r="C2488" t="s">
        <v>8076</v>
      </c>
      <c r="D2488" t="s">
        <v>8077</v>
      </c>
      <c r="E2488" t="s">
        <v>8078</v>
      </c>
      <c r="F2488" t="s">
        <v>1024</v>
      </c>
    </row>
    <row r="2489" spans="2:6" hidden="1" x14ac:dyDescent="0.3">
      <c r="B2489">
        <v>157181</v>
      </c>
      <c r="C2489" t="s">
        <v>8079</v>
      </c>
      <c r="D2489" t="s">
        <v>8080</v>
      </c>
      <c r="E2489" t="s">
        <v>8081</v>
      </c>
      <c r="F2489" t="s">
        <v>1024</v>
      </c>
    </row>
    <row r="2490" spans="2:6" hidden="1" x14ac:dyDescent="0.3">
      <c r="B2490">
        <v>157189</v>
      </c>
      <c r="C2490" t="s">
        <v>8082</v>
      </c>
      <c r="D2490" t="s">
        <v>8083</v>
      </c>
      <c r="E2490" t="s">
        <v>8084</v>
      </c>
      <c r="F2490" t="s">
        <v>1024</v>
      </c>
    </row>
    <row r="2491" spans="2:6" hidden="1" x14ac:dyDescent="0.3">
      <c r="B2491">
        <v>157195</v>
      </c>
      <c r="C2491" t="s">
        <v>8085</v>
      </c>
      <c r="D2491" t="s">
        <v>8086</v>
      </c>
      <c r="E2491" t="s">
        <v>8087</v>
      </c>
      <c r="F2491" t="s">
        <v>1024</v>
      </c>
    </row>
    <row r="2492" spans="2:6" hidden="1" x14ac:dyDescent="0.3">
      <c r="B2492">
        <v>157196</v>
      </c>
      <c r="C2492" t="s">
        <v>8088</v>
      </c>
      <c r="D2492" t="s">
        <v>8089</v>
      </c>
      <c r="E2492" t="s">
        <v>8090</v>
      </c>
      <c r="F2492" t="s">
        <v>1024</v>
      </c>
    </row>
    <row r="2493" spans="2:6" hidden="1" x14ac:dyDescent="0.3">
      <c r="B2493">
        <v>157198</v>
      </c>
      <c r="C2493" t="s">
        <v>8091</v>
      </c>
      <c r="D2493" t="s">
        <v>8092</v>
      </c>
      <c r="E2493" t="s">
        <v>8093</v>
      </c>
      <c r="F2493" t="s">
        <v>1024</v>
      </c>
    </row>
    <row r="2494" spans="2:6" hidden="1" x14ac:dyDescent="0.3">
      <c r="B2494">
        <v>157200</v>
      </c>
      <c r="C2494" t="s">
        <v>8094</v>
      </c>
      <c r="D2494" t="s">
        <v>8095</v>
      </c>
      <c r="E2494" t="s">
        <v>8096</v>
      </c>
      <c r="F2494" t="s">
        <v>1024</v>
      </c>
    </row>
    <row r="2495" spans="2:6" hidden="1" x14ac:dyDescent="0.3">
      <c r="B2495">
        <v>157201</v>
      </c>
      <c r="C2495" t="s">
        <v>8097</v>
      </c>
      <c r="D2495" t="s">
        <v>8098</v>
      </c>
      <c r="E2495" t="s">
        <v>8099</v>
      </c>
      <c r="F2495" t="s">
        <v>1024</v>
      </c>
    </row>
    <row r="2496" spans="2:6" hidden="1" x14ac:dyDescent="0.3">
      <c r="B2496">
        <v>157202</v>
      </c>
      <c r="C2496" t="s">
        <v>8100</v>
      </c>
      <c r="D2496" t="s">
        <v>8101</v>
      </c>
      <c r="E2496" t="s">
        <v>1705</v>
      </c>
      <c r="F2496" t="s">
        <v>1024</v>
      </c>
    </row>
    <row r="2497" spans="2:6" hidden="1" x14ac:dyDescent="0.3">
      <c r="B2497">
        <v>157204</v>
      </c>
      <c r="C2497" t="s">
        <v>8102</v>
      </c>
      <c r="D2497" t="s">
        <v>8103</v>
      </c>
      <c r="E2497" t="s">
        <v>8104</v>
      </c>
      <c r="F2497" t="s">
        <v>1024</v>
      </c>
    </row>
    <row r="2498" spans="2:6" hidden="1" x14ac:dyDescent="0.3">
      <c r="B2498">
        <v>157206</v>
      </c>
      <c r="C2498" t="s">
        <v>8105</v>
      </c>
      <c r="D2498" t="s">
        <v>8106</v>
      </c>
      <c r="E2498" t="s">
        <v>8107</v>
      </c>
      <c r="F2498" t="s">
        <v>1024</v>
      </c>
    </row>
    <row r="2499" spans="2:6" hidden="1" x14ac:dyDescent="0.3">
      <c r="B2499">
        <v>157216</v>
      </c>
      <c r="C2499" t="s">
        <v>8108</v>
      </c>
      <c r="D2499" t="s">
        <v>8109</v>
      </c>
      <c r="E2499" t="s">
        <v>4432</v>
      </c>
      <c r="F2499" t="s">
        <v>1024</v>
      </c>
    </row>
    <row r="2500" spans="2:6" hidden="1" x14ac:dyDescent="0.3">
      <c r="B2500">
        <v>157219</v>
      </c>
      <c r="C2500" t="s">
        <v>8110</v>
      </c>
      <c r="D2500" t="s">
        <v>8111</v>
      </c>
      <c r="E2500" t="s">
        <v>8112</v>
      </c>
      <c r="F2500" t="s">
        <v>1024</v>
      </c>
    </row>
    <row r="2501" spans="2:6" hidden="1" x14ac:dyDescent="0.3">
      <c r="B2501">
        <v>157225</v>
      </c>
      <c r="C2501" t="s">
        <v>8113</v>
      </c>
      <c r="D2501" t="s">
        <v>8114</v>
      </c>
      <c r="E2501" t="s">
        <v>8115</v>
      </c>
      <c r="F2501" t="s">
        <v>1024</v>
      </c>
    </row>
    <row r="2502" spans="2:6" hidden="1" x14ac:dyDescent="0.3">
      <c r="B2502">
        <v>157229</v>
      </c>
      <c r="C2502" t="s">
        <v>8116</v>
      </c>
      <c r="D2502" t="s">
        <v>8117</v>
      </c>
      <c r="E2502" t="s">
        <v>8118</v>
      </c>
      <c r="F2502" t="s">
        <v>1024</v>
      </c>
    </row>
    <row r="2503" spans="2:6" hidden="1" x14ac:dyDescent="0.3">
      <c r="B2503">
        <v>157230</v>
      </c>
      <c r="C2503" t="s">
        <v>8119</v>
      </c>
      <c r="D2503" t="s">
        <v>8120</v>
      </c>
      <c r="E2503" t="s">
        <v>8121</v>
      </c>
      <c r="F2503" t="s">
        <v>1024</v>
      </c>
    </row>
    <row r="2504" spans="2:6" hidden="1" x14ac:dyDescent="0.3">
      <c r="B2504">
        <v>157235</v>
      </c>
      <c r="C2504" t="s">
        <v>8122</v>
      </c>
      <c r="D2504" t="s">
        <v>8123</v>
      </c>
      <c r="E2504" t="s">
        <v>8124</v>
      </c>
      <c r="F2504" t="s">
        <v>1024</v>
      </c>
    </row>
    <row r="2505" spans="2:6" hidden="1" x14ac:dyDescent="0.3">
      <c r="B2505">
        <v>157236</v>
      </c>
      <c r="C2505" t="s">
        <v>8125</v>
      </c>
      <c r="D2505" t="s">
        <v>8126</v>
      </c>
      <c r="E2505" t="s">
        <v>4120</v>
      </c>
      <c r="F2505" t="s">
        <v>1024</v>
      </c>
    </row>
    <row r="2506" spans="2:6" hidden="1" x14ac:dyDescent="0.3">
      <c r="B2506">
        <v>157237</v>
      </c>
      <c r="C2506" t="s">
        <v>8127</v>
      </c>
      <c r="D2506" t="s">
        <v>8128</v>
      </c>
      <c r="E2506" t="s">
        <v>2086</v>
      </c>
      <c r="F2506" t="s">
        <v>1024</v>
      </c>
    </row>
    <row r="2507" spans="2:6" hidden="1" x14ac:dyDescent="0.3">
      <c r="B2507">
        <v>157238</v>
      </c>
      <c r="C2507" t="s">
        <v>8129</v>
      </c>
      <c r="D2507" t="s">
        <v>8130</v>
      </c>
      <c r="E2507" t="s">
        <v>8131</v>
      </c>
      <c r="F2507" t="s">
        <v>1024</v>
      </c>
    </row>
    <row r="2508" spans="2:6" hidden="1" x14ac:dyDescent="0.3">
      <c r="B2508">
        <v>157239</v>
      </c>
      <c r="C2508" t="s">
        <v>8132</v>
      </c>
      <c r="D2508" t="s">
        <v>8133</v>
      </c>
      <c r="E2508" t="s">
        <v>8134</v>
      </c>
      <c r="F2508" t="s">
        <v>1024</v>
      </c>
    </row>
    <row r="2509" spans="2:6" hidden="1" x14ac:dyDescent="0.3">
      <c r="B2509">
        <v>157243</v>
      </c>
      <c r="C2509" t="s">
        <v>8135</v>
      </c>
      <c r="D2509" t="s">
        <v>8136</v>
      </c>
      <c r="E2509" t="s">
        <v>8137</v>
      </c>
      <c r="F2509" t="s">
        <v>1024</v>
      </c>
    </row>
    <row r="2510" spans="2:6" hidden="1" x14ac:dyDescent="0.3">
      <c r="B2510">
        <v>157244</v>
      </c>
      <c r="C2510" t="s">
        <v>8138</v>
      </c>
      <c r="D2510" t="s">
        <v>8139</v>
      </c>
      <c r="E2510" t="s">
        <v>8140</v>
      </c>
      <c r="F2510" t="s">
        <v>1024</v>
      </c>
    </row>
    <row r="2511" spans="2:6" hidden="1" x14ac:dyDescent="0.3">
      <c r="B2511">
        <v>157245</v>
      </c>
      <c r="C2511" t="s">
        <v>8141</v>
      </c>
      <c r="D2511" t="s">
        <v>8142</v>
      </c>
      <c r="E2511" t="s">
        <v>8143</v>
      </c>
      <c r="F2511" t="s">
        <v>1024</v>
      </c>
    </row>
    <row r="2512" spans="2:6" hidden="1" x14ac:dyDescent="0.3">
      <c r="B2512">
        <v>157249</v>
      </c>
      <c r="C2512" t="s">
        <v>8144</v>
      </c>
      <c r="D2512" t="s">
        <v>8145</v>
      </c>
      <c r="E2512" t="s">
        <v>8146</v>
      </c>
      <c r="F2512" t="s">
        <v>1024</v>
      </c>
    </row>
    <row r="2513" spans="2:6" hidden="1" x14ac:dyDescent="0.3">
      <c r="B2513">
        <v>157250</v>
      </c>
      <c r="C2513" t="s">
        <v>8147</v>
      </c>
      <c r="D2513" t="s">
        <v>8148</v>
      </c>
      <c r="E2513" t="s">
        <v>8149</v>
      </c>
      <c r="F2513" t="s">
        <v>1024</v>
      </c>
    </row>
    <row r="2514" spans="2:6" hidden="1" x14ac:dyDescent="0.3">
      <c r="B2514">
        <v>157253</v>
      </c>
      <c r="C2514" t="s">
        <v>8150</v>
      </c>
      <c r="D2514" t="s">
        <v>8151</v>
      </c>
      <c r="E2514" t="s">
        <v>8152</v>
      </c>
      <c r="F2514" t="s">
        <v>1024</v>
      </c>
    </row>
    <row r="2515" spans="2:6" hidden="1" x14ac:dyDescent="0.3">
      <c r="B2515">
        <v>157260</v>
      </c>
      <c r="C2515" t="s">
        <v>8153</v>
      </c>
      <c r="D2515" t="s">
        <v>8154</v>
      </c>
      <c r="E2515" t="s">
        <v>8155</v>
      </c>
      <c r="F2515" t="s">
        <v>1024</v>
      </c>
    </row>
    <row r="2516" spans="2:6" hidden="1" x14ac:dyDescent="0.3">
      <c r="B2516">
        <v>157264</v>
      </c>
      <c r="C2516" t="s">
        <v>8156</v>
      </c>
      <c r="D2516" t="s">
        <v>8157</v>
      </c>
      <c r="E2516" t="s">
        <v>3901</v>
      </c>
      <c r="F2516" t="s">
        <v>1024</v>
      </c>
    </row>
    <row r="2517" spans="2:6" hidden="1" x14ac:dyDescent="0.3">
      <c r="B2517">
        <v>157266</v>
      </c>
      <c r="C2517" t="s">
        <v>8158</v>
      </c>
      <c r="D2517" t="s">
        <v>8159</v>
      </c>
      <c r="E2517" t="s">
        <v>2433</v>
      </c>
      <c r="F2517" t="s">
        <v>1024</v>
      </c>
    </row>
    <row r="2518" spans="2:6" hidden="1" x14ac:dyDescent="0.3">
      <c r="B2518">
        <v>157268</v>
      </c>
      <c r="C2518" t="s">
        <v>8160</v>
      </c>
      <c r="D2518" t="s">
        <v>8161</v>
      </c>
      <c r="E2518" t="s">
        <v>8162</v>
      </c>
      <c r="F2518" t="s">
        <v>1024</v>
      </c>
    </row>
    <row r="2519" spans="2:6" hidden="1" x14ac:dyDescent="0.3">
      <c r="B2519">
        <v>157277</v>
      </c>
      <c r="C2519" t="s">
        <v>8163</v>
      </c>
      <c r="D2519" t="s">
        <v>8164</v>
      </c>
      <c r="E2519" t="s">
        <v>8165</v>
      </c>
      <c r="F2519" t="s">
        <v>1024</v>
      </c>
    </row>
    <row r="2520" spans="2:6" hidden="1" x14ac:dyDescent="0.3">
      <c r="B2520">
        <v>157284</v>
      </c>
      <c r="C2520" t="s">
        <v>8166</v>
      </c>
      <c r="D2520" t="s">
        <v>8167</v>
      </c>
      <c r="E2520" t="s">
        <v>8168</v>
      </c>
      <c r="F2520" t="s">
        <v>1024</v>
      </c>
    </row>
    <row r="2521" spans="2:6" hidden="1" x14ac:dyDescent="0.3">
      <c r="B2521">
        <v>157287</v>
      </c>
      <c r="C2521" t="s">
        <v>8169</v>
      </c>
      <c r="D2521" t="s">
        <v>8170</v>
      </c>
      <c r="E2521" t="s">
        <v>8171</v>
      </c>
      <c r="F2521" t="s">
        <v>1024</v>
      </c>
    </row>
    <row r="2522" spans="2:6" hidden="1" x14ac:dyDescent="0.3">
      <c r="B2522">
        <v>157291</v>
      </c>
      <c r="C2522" t="s">
        <v>8172</v>
      </c>
      <c r="D2522" t="s">
        <v>8173</v>
      </c>
      <c r="E2522" t="s">
        <v>8174</v>
      </c>
      <c r="F2522" t="s">
        <v>1024</v>
      </c>
    </row>
    <row r="2523" spans="2:6" hidden="1" x14ac:dyDescent="0.3">
      <c r="B2523">
        <v>157292</v>
      </c>
      <c r="C2523" t="s">
        <v>8175</v>
      </c>
      <c r="D2523" t="s">
        <v>8176</v>
      </c>
      <c r="E2523" t="s">
        <v>7191</v>
      </c>
      <c r="F2523" t="s">
        <v>1024</v>
      </c>
    </row>
    <row r="2524" spans="2:6" hidden="1" x14ac:dyDescent="0.3">
      <c r="B2524">
        <v>157293</v>
      </c>
      <c r="C2524" t="s">
        <v>8177</v>
      </c>
      <c r="D2524" t="s">
        <v>8178</v>
      </c>
      <c r="E2524" t="s">
        <v>8179</v>
      </c>
      <c r="F2524" t="s">
        <v>1024</v>
      </c>
    </row>
    <row r="2525" spans="2:6" hidden="1" x14ac:dyDescent="0.3">
      <c r="B2525">
        <v>157296</v>
      </c>
      <c r="C2525" t="s">
        <v>8180</v>
      </c>
      <c r="D2525" t="s">
        <v>8181</v>
      </c>
      <c r="E2525" t="s">
        <v>8182</v>
      </c>
      <c r="F2525" t="s">
        <v>1024</v>
      </c>
    </row>
    <row r="2526" spans="2:6" hidden="1" x14ac:dyDescent="0.3">
      <c r="B2526">
        <v>157300</v>
      </c>
      <c r="C2526" t="s">
        <v>8183</v>
      </c>
      <c r="D2526" t="s">
        <v>8184</v>
      </c>
      <c r="E2526" t="s">
        <v>8185</v>
      </c>
      <c r="F2526" t="s">
        <v>1024</v>
      </c>
    </row>
    <row r="2527" spans="2:6" hidden="1" x14ac:dyDescent="0.3">
      <c r="B2527">
        <v>157301</v>
      </c>
      <c r="C2527" t="s">
        <v>8186</v>
      </c>
      <c r="D2527" t="s">
        <v>8187</v>
      </c>
      <c r="E2527" t="s">
        <v>8188</v>
      </c>
      <c r="F2527" t="s">
        <v>1024</v>
      </c>
    </row>
    <row r="2528" spans="2:6" hidden="1" x14ac:dyDescent="0.3">
      <c r="B2528">
        <v>157303</v>
      </c>
      <c r="C2528" t="s">
        <v>8189</v>
      </c>
      <c r="D2528" t="s">
        <v>8190</v>
      </c>
      <c r="E2528" t="s">
        <v>8191</v>
      </c>
      <c r="F2528" t="s">
        <v>1024</v>
      </c>
    </row>
    <row r="2529" spans="2:6" hidden="1" x14ac:dyDescent="0.3">
      <c r="B2529">
        <v>157308</v>
      </c>
      <c r="C2529" t="s">
        <v>338</v>
      </c>
      <c r="D2529" t="s">
        <v>339</v>
      </c>
      <c r="E2529" t="s">
        <v>835</v>
      </c>
      <c r="F2529" t="s">
        <v>1024</v>
      </c>
    </row>
    <row r="2530" spans="2:6" hidden="1" x14ac:dyDescent="0.3">
      <c r="B2530">
        <v>157314</v>
      </c>
      <c r="C2530" t="s">
        <v>8192</v>
      </c>
      <c r="D2530" t="s">
        <v>8193</v>
      </c>
      <c r="E2530" t="s">
        <v>8194</v>
      </c>
      <c r="F2530" t="s">
        <v>1024</v>
      </c>
    </row>
    <row r="2531" spans="2:6" hidden="1" x14ac:dyDescent="0.3">
      <c r="B2531">
        <v>157319</v>
      </c>
      <c r="C2531" t="s">
        <v>8195</v>
      </c>
      <c r="D2531" t="s">
        <v>8196</v>
      </c>
      <c r="E2531" t="s">
        <v>8171</v>
      </c>
      <c r="F2531" t="s">
        <v>1024</v>
      </c>
    </row>
    <row r="2532" spans="2:6" hidden="1" x14ac:dyDescent="0.3">
      <c r="B2532">
        <v>157321</v>
      </c>
      <c r="C2532" t="s">
        <v>8197</v>
      </c>
      <c r="D2532" t="s">
        <v>8198</v>
      </c>
      <c r="E2532" t="s">
        <v>8199</v>
      </c>
      <c r="F2532" t="s">
        <v>1024</v>
      </c>
    </row>
    <row r="2533" spans="2:6" hidden="1" x14ac:dyDescent="0.3">
      <c r="B2533">
        <v>157322</v>
      </c>
      <c r="C2533" t="s">
        <v>8200</v>
      </c>
      <c r="D2533" t="s">
        <v>8201</v>
      </c>
      <c r="E2533" t="s">
        <v>8202</v>
      </c>
      <c r="F2533" t="s">
        <v>1024</v>
      </c>
    </row>
    <row r="2534" spans="2:6" hidden="1" x14ac:dyDescent="0.3">
      <c r="B2534">
        <v>157332</v>
      </c>
      <c r="C2534" t="s">
        <v>8203</v>
      </c>
      <c r="D2534" t="s">
        <v>8204</v>
      </c>
      <c r="E2534" t="s">
        <v>8205</v>
      </c>
      <c r="F2534" t="s">
        <v>1024</v>
      </c>
    </row>
    <row r="2535" spans="2:6" hidden="1" x14ac:dyDescent="0.3">
      <c r="B2535">
        <v>157333</v>
      </c>
      <c r="C2535" t="s">
        <v>8206</v>
      </c>
      <c r="D2535" t="s">
        <v>8207</v>
      </c>
      <c r="E2535" t="s">
        <v>8208</v>
      </c>
      <c r="F2535" t="s">
        <v>1024</v>
      </c>
    </row>
    <row r="2536" spans="2:6" hidden="1" x14ac:dyDescent="0.3">
      <c r="B2536">
        <v>157336</v>
      </c>
      <c r="C2536" t="s">
        <v>8209</v>
      </c>
      <c r="D2536" t="s">
        <v>8210</v>
      </c>
      <c r="E2536" t="s">
        <v>8211</v>
      </c>
      <c r="F2536" t="s">
        <v>1024</v>
      </c>
    </row>
    <row r="2537" spans="2:6" hidden="1" x14ac:dyDescent="0.3">
      <c r="B2537">
        <v>157340</v>
      </c>
      <c r="C2537" t="s">
        <v>8212</v>
      </c>
      <c r="D2537" t="s">
        <v>8213</v>
      </c>
      <c r="E2537" t="s">
        <v>8214</v>
      </c>
      <c r="F2537" t="s">
        <v>1024</v>
      </c>
    </row>
    <row r="2538" spans="2:6" hidden="1" x14ac:dyDescent="0.3">
      <c r="B2538">
        <v>157343</v>
      </c>
      <c r="C2538" t="s">
        <v>8215</v>
      </c>
      <c r="D2538" t="s">
        <v>8216</v>
      </c>
      <c r="E2538" t="s">
        <v>8217</v>
      </c>
      <c r="F2538" t="s">
        <v>1024</v>
      </c>
    </row>
    <row r="2539" spans="2:6" hidden="1" x14ac:dyDescent="0.3">
      <c r="B2539">
        <v>157344</v>
      </c>
      <c r="C2539" t="s">
        <v>8218</v>
      </c>
      <c r="D2539" t="s">
        <v>8219</v>
      </c>
      <c r="E2539" t="s">
        <v>8220</v>
      </c>
      <c r="F2539" t="s">
        <v>1024</v>
      </c>
    </row>
    <row r="2540" spans="2:6" hidden="1" x14ac:dyDescent="0.3">
      <c r="B2540">
        <v>157346</v>
      </c>
      <c r="C2540" t="s">
        <v>8221</v>
      </c>
      <c r="D2540" t="s">
        <v>8222</v>
      </c>
      <c r="E2540" t="s">
        <v>8223</v>
      </c>
      <c r="F2540" t="s">
        <v>1024</v>
      </c>
    </row>
    <row r="2541" spans="2:6" hidden="1" x14ac:dyDescent="0.3">
      <c r="B2541">
        <v>157347</v>
      </c>
      <c r="C2541" t="s">
        <v>8224</v>
      </c>
      <c r="D2541" t="s">
        <v>8225</v>
      </c>
      <c r="E2541" t="s">
        <v>8226</v>
      </c>
      <c r="F2541" t="s">
        <v>1024</v>
      </c>
    </row>
    <row r="2542" spans="2:6" hidden="1" x14ac:dyDescent="0.3">
      <c r="B2542">
        <v>157349</v>
      </c>
      <c r="C2542" t="s">
        <v>8227</v>
      </c>
      <c r="D2542" t="s">
        <v>8228</v>
      </c>
      <c r="E2542" t="s">
        <v>8229</v>
      </c>
      <c r="F2542" t="s">
        <v>1024</v>
      </c>
    </row>
    <row r="2543" spans="2:6" hidden="1" x14ac:dyDescent="0.3">
      <c r="B2543">
        <v>157355</v>
      </c>
      <c r="C2543" t="s">
        <v>8230</v>
      </c>
      <c r="D2543" t="s">
        <v>8231</v>
      </c>
      <c r="E2543" t="s">
        <v>8232</v>
      </c>
      <c r="F2543" t="s">
        <v>1024</v>
      </c>
    </row>
    <row r="2544" spans="2:6" hidden="1" x14ac:dyDescent="0.3">
      <c r="B2544">
        <v>157356</v>
      </c>
      <c r="C2544" t="s">
        <v>8233</v>
      </c>
      <c r="D2544" t="s">
        <v>8234</v>
      </c>
      <c r="E2544" t="s">
        <v>4562</v>
      </c>
      <c r="F2544" t="s">
        <v>1024</v>
      </c>
    </row>
    <row r="2545" spans="2:6" hidden="1" x14ac:dyDescent="0.3">
      <c r="B2545">
        <v>157358</v>
      </c>
      <c r="C2545" t="s">
        <v>8235</v>
      </c>
      <c r="D2545" t="s">
        <v>8236</v>
      </c>
      <c r="E2545" t="s">
        <v>8237</v>
      </c>
      <c r="F2545" t="s">
        <v>1024</v>
      </c>
    </row>
    <row r="2546" spans="2:6" hidden="1" x14ac:dyDescent="0.3">
      <c r="B2546">
        <v>157364</v>
      </c>
      <c r="C2546" t="s">
        <v>8238</v>
      </c>
      <c r="D2546" t="s">
        <v>8239</v>
      </c>
      <c r="E2546" t="s">
        <v>8240</v>
      </c>
      <c r="F2546" t="s">
        <v>1024</v>
      </c>
    </row>
    <row r="2547" spans="2:6" hidden="1" x14ac:dyDescent="0.3">
      <c r="B2547">
        <v>157372</v>
      </c>
      <c r="C2547" t="s">
        <v>8241</v>
      </c>
      <c r="D2547" t="s">
        <v>8242</v>
      </c>
      <c r="E2547" t="s">
        <v>8243</v>
      </c>
      <c r="F2547" t="s">
        <v>1024</v>
      </c>
    </row>
    <row r="2548" spans="2:6" hidden="1" x14ac:dyDescent="0.3">
      <c r="B2548">
        <v>157373</v>
      </c>
      <c r="C2548" t="s">
        <v>8244</v>
      </c>
      <c r="D2548" t="s">
        <v>8245</v>
      </c>
      <c r="E2548" t="s">
        <v>8246</v>
      </c>
      <c r="F2548" t="s">
        <v>1024</v>
      </c>
    </row>
    <row r="2549" spans="2:6" hidden="1" x14ac:dyDescent="0.3">
      <c r="B2549">
        <v>157374</v>
      </c>
      <c r="C2549" t="s">
        <v>8247</v>
      </c>
      <c r="D2549" t="s">
        <v>8248</v>
      </c>
      <c r="E2549" t="s">
        <v>8249</v>
      </c>
      <c r="F2549" t="s">
        <v>1024</v>
      </c>
    </row>
    <row r="2550" spans="2:6" hidden="1" x14ac:dyDescent="0.3">
      <c r="B2550">
        <v>157376</v>
      </c>
      <c r="C2550" t="s">
        <v>8250</v>
      </c>
      <c r="D2550" t="s">
        <v>8251</v>
      </c>
      <c r="E2550" t="s">
        <v>8252</v>
      </c>
      <c r="F2550" t="s">
        <v>1024</v>
      </c>
    </row>
    <row r="2551" spans="2:6" hidden="1" x14ac:dyDescent="0.3">
      <c r="B2551">
        <v>157379</v>
      </c>
      <c r="C2551" t="s">
        <v>8253</v>
      </c>
      <c r="D2551" t="s">
        <v>8254</v>
      </c>
      <c r="E2551" t="s">
        <v>8255</v>
      </c>
      <c r="F2551" t="s">
        <v>1024</v>
      </c>
    </row>
    <row r="2552" spans="2:6" hidden="1" x14ac:dyDescent="0.3">
      <c r="B2552">
        <v>157381</v>
      </c>
      <c r="C2552" t="s">
        <v>8256</v>
      </c>
      <c r="D2552" t="s">
        <v>8257</v>
      </c>
      <c r="E2552" t="s">
        <v>8258</v>
      </c>
      <c r="F2552" t="s">
        <v>1024</v>
      </c>
    </row>
    <row r="2553" spans="2:6" hidden="1" x14ac:dyDescent="0.3">
      <c r="B2553">
        <v>157383</v>
      </c>
      <c r="C2553" t="s">
        <v>8259</v>
      </c>
      <c r="D2553" t="s">
        <v>8260</v>
      </c>
      <c r="E2553" t="s">
        <v>6468</v>
      </c>
      <c r="F2553" t="s">
        <v>1024</v>
      </c>
    </row>
    <row r="2554" spans="2:6" hidden="1" x14ac:dyDescent="0.3">
      <c r="B2554">
        <v>157385</v>
      </c>
      <c r="C2554" t="s">
        <v>8261</v>
      </c>
      <c r="D2554" t="s">
        <v>8262</v>
      </c>
      <c r="E2554" t="s">
        <v>8263</v>
      </c>
      <c r="F2554" t="s">
        <v>1024</v>
      </c>
    </row>
    <row r="2555" spans="2:6" hidden="1" x14ac:dyDescent="0.3">
      <c r="B2555">
        <v>157387</v>
      </c>
      <c r="C2555" t="s">
        <v>8264</v>
      </c>
      <c r="D2555" t="s">
        <v>8265</v>
      </c>
      <c r="E2555" t="s">
        <v>7604</v>
      </c>
      <c r="F2555" t="s">
        <v>1024</v>
      </c>
    </row>
    <row r="2556" spans="2:6" hidden="1" x14ac:dyDescent="0.3">
      <c r="B2556">
        <v>157393</v>
      </c>
      <c r="C2556" t="s">
        <v>8266</v>
      </c>
      <c r="D2556" t="s">
        <v>8267</v>
      </c>
      <c r="E2556" t="s">
        <v>8268</v>
      </c>
      <c r="F2556" t="s">
        <v>1024</v>
      </c>
    </row>
    <row r="2557" spans="2:6" hidden="1" x14ac:dyDescent="0.3">
      <c r="B2557">
        <v>157395</v>
      </c>
      <c r="C2557" t="s">
        <v>8269</v>
      </c>
      <c r="D2557" t="s">
        <v>8270</v>
      </c>
      <c r="E2557" t="s">
        <v>8271</v>
      </c>
      <c r="F2557" t="s">
        <v>1024</v>
      </c>
    </row>
    <row r="2558" spans="2:6" hidden="1" x14ac:dyDescent="0.3">
      <c r="B2558">
        <v>157396</v>
      </c>
      <c r="C2558" t="s">
        <v>8272</v>
      </c>
      <c r="D2558" t="s">
        <v>8273</v>
      </c>
      <c r="E2558" t="s">
        <v>8274</v>
      </c>
      <c r="F2558" t="s">
        <v>1024</v>
      </c>
    </row>
    <row r="2559" spans="2:6" hidden="1" x14ac:dyDescent="0.3">
      <c r="B2559">
        <v>157402</v>
      </c>
      <c r="C2559" t="s">
        <v>8275</v>
      </c>
      <c r="D2559" t="s">
        <v>8276</v>
      </c>
      <c r="E2559" t="s">
        <v>8277</v>
      </c>
      <c r="F2559" t="s">
        <v>1024</v>
      </c>
    </row>
    <row r="2560" spans="2:6" hidden="1" x14ac:dyDescent="0.3">
      <c r="B2560">
        <v>157404</v>
      </c>
      <c r="C2560" t="s">
        <v>8278</v>
      </c>
      <c r="D2560" t="s">
        <v>8279</v>
      </c>
      <c r="E2560" t="s">
        <v>8280</v>
      </c>
      <c r="F2560" t="s">
        <v>1024</v>
      </c>
    </row>
    <row r="2561" spans="2:6" hidden="1" x14ac:dyDescent="0.3">
      <c r="B2561">
        <v>157407</v>
      </c>
      <c r="C2561" t="s">
        <v>8281</v>
      </c>
      <c r="D2561" t="s">
        <v>8282</v>
      </c>
      <c r="E2561" t="s">
        <v>8283</v>
      </c>
      <c r="F2561" t="s">
        <v>1024</v>
      </c>
    </row>
    <row r="2562" spans="2:6" hidden="1" x14ac:dyDescent="0.3">
      <c r="B2562">
        <v>157410</v>
      </c>
      <c r="C2562" t="s">
        <v>8284</v>
      </c>
      <c r="D2562" t="s">
        <v>8285</v>
      </c>
      <c r="E2562" t="s">
        <v>8286</v>
      </c>
      <c r="F2562" t="s">
        <v>1024</v>
      </c>
    </row>
    <row r="2563" spans="2:6" hidden="1" x14ac:dyDescent="0.3">
      <c r="B2563">
        <v>157412</v>
      </c>
      <c r="C2563" t="s">
        <v>8287</v>
      </c>
      <c r="D2563" t="s">
        <v>8288</v>
      </c>
      <c r="E2563" t="s">
        <v>8289</v>
      </c>
      <c r="F2563" t="s">
        <v>1024</v>
      </c>
    </row>
    <row r="2564" spans="2:6" hidden="1" x14ac:dyDescent="0.3">
      <c r="B2564">
        <v>157414</v>
      </c>
      <c r="C2564" t="s">
        <v>8290</v>
      </c>
      <c r="D2564" t="s">
        <v>8291</v>
      </c>
      <c r="E2564" t="s">
        <v>8292</v>
      </c>
      <c r="F2564" t="s">
        <v>1024</v>
      </c>
    </row>
    <row r="2565" spans="2:6" hidden="1" x14ac:dyDescent="0.3">
      <c r="B2565">
        <v>157416</v>
      </c>
      <c r="C2565" t="s">
        <v>8293</v>
      </c>
      <c r="D2565" t="s">
        <v>8294</v>
      </c>
      <c r="E2565" t="s">
        <v>8295</v>
      </c>
      <c r="F2565" t="s">
        <v>1024</v>
      </c>
    </row>
    <row r="2566" spans="2:6" hidden="1" x14ac:dyDescent="0.3">
      <c r="B2566">
        <v>157418</v>
      </c>
      <c r="C2566" t="s">
        <v>8296</v>
      </c>
      <c r="D2566" t="s">
        <v>8297</v>
      </c>
      <c r="E2566" t="s">
        <v>8298</v>
      </c>
      <c r="F2566" t="s">
        <v>1024</v>
      </c>
    </row>
    <row r="2567" spans="2:6" hidden="1" x14ac:dyDescent="0.3">
      <c r="B2567">
        <v>157419</v>
      </c>
      <c r="C2567" t="s">
        <v>8299</v>
      </c>
      <c r="D2567" t="s">
        <v>8300</v>
      </c>
      <c r="E2567" t="s">
        <v>8301</v>
      </c>
      <c r="F2567" t="s">
        <v>1024</v>
      </c>
    </row>
    <row r="2568" spans="2:6" hidden="1" x14ac:dyDescent="0.3">
      <c r="B2568">
        <v>157421</v>
      </c>
      <c r="C2568" t="s">
        <v>8302</v>
      </c>
      <c r="D2568" t="s">
        <v>8303</v>
      </c>
      <c r="E2568" t="s">
        <v>8304</v>
      </c>
      <c r="F2568" t="s">
        <v>1024</v>
      </c>
    </row>
    <row r="2569" spans="2:6" hidden="1" x14ac:dyDescent="0.3">
      <c r="B2569">
        <v>157428</v>
      </c>
      <c r="C2569" t="s">
        <v>8305</v>
      </c>
      <c r="D2569" t="s">
        <v>8306</v>
      </c>
      <c r="E2569" t="s">
        <v>8307</v>
      </c>
      <c r="F2569" t="s">
        <v>1024</v>
      </c>
    </row>
    <row r="2570" spans="2:6" hidden="1" x14ac:dyDescent="0.3">
      <c r="B2570">
        <v>157429</v>
      </c>
      <c r="C2570" t="s">
        <v>8308</v>
      </c>
      <c r="D2570" t="s">
        <v>8309</v>
      </c>
      <c r="E2570" t="s">
        <v>4240</v>
      </c>
      <c r="F2570" t="s">
        <v>1024</v>
      </c>
    </row>
    <row r="2571" spans="2:6" hidden="1" x14ac:dyDescent="0.3">
      <c r="B2571">
        <v>157432</v>
      </c>
      <c r="C2571" t="s">
        <v>8310</v>
      </c>
      <c r="D2571" t="s">
        <v>8311</v>
      </c>
      <c r="E2571" t="s">
        <v>8312</v>
      </c>
      <c r="F2571" t="s">
        <v>1024</v>
      </c>
    </row>
    <row r="2572" spans="2:6" hidden="1" x14ac:dyDescent="0.3">
      <c r="B2572">
        <v>157435</v>
      </c>
      <c r="C2572" t="s">
        <v>8313</v>
      </c>
      <c r="D2572" t="s">
        <v>8314</v>
      </c>
      <c r="E2572" t="s">
        <v>8315</v>
      </c>
      <c r="F2572" t="s">
        <v>1024</v>
      </c>
    </row>
    <row r="2573" spans="2:6" hidden="1" x14ac:dyDescent="0.3">
      <c r="B2573">
        <v>157437</v>
      </c>
      <c r="C2573" t="s">
        <v>8316</v>
      </c>
      <c r="D2573" t="s">
        <v>8317</v>
      </c>
      <c r="E2573" t="s">
        <v>8318</v>
      </c>
      <c r="F2573" t="s">
        <v>1024</v>
      </c>
    </row>
    <row r="2574" spans="2:6" hidden="1" x14ac:dyDescent="0.3">
      <c r="B2574">
        <v>157441</v>
      </c>
      <c r="C2574" t="s">
        <v>8319</v>
      </c>
      <c r="D2574" t="s">
        <v>8320</v>
      </c>
      <c r="E2574" t="s">
        <v>8321</v>
      </c>
      <c r="F2574" t="s">
        <v>1024</v>
      </c>
    </row>
    <row r="2575" spans="2:6" hidden="1" x14ac:dyDescent="0.3">
      <c r="B2575">
        <v>157444</v>
      </c>
      <c r="C2575" t="s">
        <v>8322</v>
      </c>
      <c r="D2575" t="s">
        <v>8323</v>
      </c>
      <c r="E2575" t="s">
        <v>8324</v>
      </c>
      <c r="F2575" t="s">
        <v>1024</v>
      </c>
    </row>
    <row r="2576" spans="2:6" hidden="1" x14ac:dyDescent="0.3">
      <c r="B2576">
        <v>157446</v>
      </c>
      <c r="C2576" t="s">
        <v>8325</v>
      </c>
      <c r="D2576" t="s">
        <v>8326</v>
      </c>
      <c r="E2576" t="s">
        <v>8327</v>
      </c>
      <c r="F2576" t="s">
        <v>1024</v>
      </c>
    </row>
    <row r="2577" spans="2:6" hidden="1" x14ac:dyDescent="0.3">
      <c r="B2577">
        <v>157448</v>
      </c>
      <c r="C2577" t="s">
        <v>8328</v>
      </c>
      <c r="D2577" t="s">
        <v>8329</v>
      </c>
      <c r="E2577" t="s">
        <v>8330</v>
      </c>
      <c r="F2577" t="s">
        <v>1024</v>
      </c>
    </row>
    <row r="2578" spans="2:6" hidden="1" x14ac:dyDescent="0.3">
      <c r="B2578">
        <v>157449</v>
      </c>
      <c r="C2578" t="s">
        <v>8331</v>
      </c>
      <c r="D2578" t="s">
        <v>8332</v>
      </c>
      <c r="E2578" t="s">
        <v>8333</v>
      </c>
      <c r="F2578" t="s">
        <v>1024</v>
      </c>
    </row>
    <row r="2579" spans="2:6" hidden="1" x14ac:dyDescent="0.3">
      <c r="B2579">
        <v>157451</v>
      </c>
      <c r="C2579" t="s">
        <v>8334</v>
      </c>
      <c r="D2579" t="s">
        <v>8335</v>
      </c>
      <c r="E2579" t="s">
        <v>8336</v>
      </c>
      <c r="F2579" t="s">
        <v>1024</v>
      </c>
    </row>
    <row r="2580" spans="2:6" hidden="1" x14ac:dyDescent="0.3">
      <c r="B2580">
        <v>157457</v>
      </c>
      <c r="C2580" t="s">
        <v>8337</v>
      </c>
      <c r="D2580" t="s">
        <v>8338</v>
      </c>
      <c r="E2580" t="s">
        <v>8339</v>
      </c>
      <c r="F2580" t="s">
        <v>1024</v>
      </c>
    </row>
    <row r="2581" spans="2:6" hidden="1" x14ac:dyDescent="0.3">
      <c r="B2581">
        <v>157458</v>
      </c>
      <c r="C2581" t="s">
        <v>8340</v>
      </c>
      <c r="D2581" t="s">
        <v>8341</v>
      </c>
      <c r="E2581" t="s">
        <v>2743</v>
      </c>
      <c r="F2581" t="s">
        <v>1024</v>
      </c>
    </row>
    <row r="2582" spans="2:6" hidden="1" x14ac:dyDescent="0.3">
      <c r="B2582">
        <v>157459</v>
      </c>
      <c r="C2582" t="s">
        <v>8342</v>
      </c>
      <c r="D2582" t="s">
        <v>8343</v>
      </c>
      <c r="E2582" t="s">
        <v>8344</v>
      </c>
      <c r="F2582" t="s">
        <v>1024</v>
      </c>
    </row>
    <row r="2583" spans="2:6" hidden="1" x14ac:dyDescent="0.3">
      <c r="B2583">
        <v>157460</v>
      </c>
      <c r="C2583" t="s">
        <v>8345</v>
      </c>
      <c r="D2583" t="s">
        <v>8346</v>
      </c>
      <c r="E2583" t="s">
        <v>8347</v>
      </c>
      <c r="F2583" t="s">
        <v>1024</v>
      </c>
    </row>
    <row r="2584" spans="2:6" hidden="1" x14ac:dyDescent="0.3">
      <c r="B2584">
        <v>157462</v>
      </c>
      <c r="C2584" t="s">
        <v>8348</v>
      </c>
      <c r="D2584" t="s">
        <v>8349</v>
      </c>
      <c r="E2584" t="s">
        <v>8350</v>
      </c>
      <c r="F2584" t="s">
        <v>1024</v>
      </c>
    </row>
    <row r="2585" spans="2:6" hidden="1" x14ac:dyDescent="0.3">
      <c r="B2585">
        <v>157463</v>
      </c>
      <c r="C2585" t="s">
        <v>8351</v>
      </c>
      <c r="D2585" t="s">
        <v>8352</v>
      </c>
      <c r="E2585" t="s">
        <v>8353</v>
      </c>
      <c r="F2585" t="s">
        <v>1024</v>
      </c>
    </row>
    <row r="2586" spans="2:6" hidden="1" x14ac:dyDescent="0.3">
      <c r="B2586">
        <v>157464</v>
      </c>
      <c r="C2586" t="s">
        <v>8354</v>
      </c>
      <c r="D2586" t="s">
        <v>8355</v>
      </c>
      <c r="E2586" t="s">
        <v>7766</v>
      </c>
      <c r="F2586" t="s">
        <v>1024</v>
      </c>
    </row>
    <row r="2587" spans="2:6" hidden="1" x14ac:dyDescent="0.3">
      <c r="B2587">
        <v>157465</v>
      </c>
      <c r="C2587" t="s">
        <v>8356</v>
      </c>
      <c r="D2587" t="s">
        <v>8357</v>
      </c>
      <c r="E2587" t="s">
        <v>8358</v>
      </c>
      <c r="F2587" t="s">
        <v>1024</v>
      </c>
    </row>
    <row r="2588" spans="2:6" hidden="1" x14ac:dyDescent="0.3">
      <c r="B2588">
        <v>157470</v>
      </c>
      <c r="C2588" t="s">
        <v>8359</v>
      </c>
      <c r="D2588" t="s">
        <v>8360</v>
      </c>
      <c r="E2588" t="s">
        <v>8361</v>
      </c>
      <c r="F2588" t="s">
        <v>1024</v>
      </c>
    </row>
    <row r="2589" spans="2:6" hidden="1" x14ac:dyDescent="0.3">
      <c r="B2589">
        <v>157472</v>
      </c>
      <c r="C2589" t="s">
        <v>8362</v>
      </c>
      <c r="D2589" t="s">
        <v>8363</v>
      </c>
      <c r="E2589" t="s">
        <v>8364</v>
      </c>
      <c r="F2589" t="s">
        <v>1024</v>
      </c>
    </row>
    <row r="2590" spans="2:6" hidden="1" x14ac:dyDescent="0.3">
      <c r="B2590">
        <v>157474</v>
      </c>
      <c r="C2590" t="s">
        <v>8365</v>
      </c>
      <c r="D2590" t="s">
        <v>8366</v>
      </c>
      <c r="E2590" t="s">
        <v>8367</v>
      </c>
      <c r="F2590" t="s">
        <v>1024</v>
      </c>
    </row>
    <row r="2591" spans="2:6" hidden="1" x14ac:dyDescent="0.3">
      <c r="B2591">
        <v>157475</v>
      </c>
      <c r="C2591" t="s">
        <v>8368</v>
      </c>
      <c r="D2591" t="s">
        <v>8369</v>
      </c>
      <c r="E2591" t="s">
        <v>8370</v>
      </c>
      <c r="F2591" t="s">
        <v>1024</v>
      </c>
    </row>
    <row r="2592" spans="2:6" hidden="1" x14ac:dyDescent="0.3">
      <c r="B2592">
        <v>157481</v>
      </c>
      <c r="C2592" t="s">
        <v>8371</v>
      </c>
      <c r="D2592" t="s">
        <v>8372</v>
      </c>
      <c r="E2592" t="s">
        <v>8373</v>
      </c>
      <c r="F2592" t="s">
        <v>1024</v>
      </c>
    </row>
    <row r="2593" spans="2:6" hidden="1" x14ac:dyDescent="0.3">
      <c r="B2593">
        <v>157490</v>
      </c>
      <c r="C2593" t="s">
        <v>8374</v>
      </c>
      <c r="D2593" t="s">
        <v>8375</v>
      </c>
      <c r="E2593" t="s">
        <v>8376</v>
      </c>
      <c r="F2593" t="s">
        <v>1024</v>
      </c>
    </row>
    <row r="2594" spans="2:6" hidden="1" x14ac:dyDescent="0.3">
      <c r="B2594">
        <v>157493</v>
      </c>
      <c r="C2594" t="s">
        <v>8377</v>
      </c>
      <c r="D2594" t="s">
        <v>8378</v>
      </c>
      <c r="E2594" t="s">
        <v>8379</v>
      </c>
      <c r="F2594" t="s">
        <v>1024</v>
      </c>
    </row>
    <row r="2595" spans="2:6" hidden="1" x14ac:dyDescent="0.3">
      <c r="B2595">
        <v>157494</v>
      </c>
      <c r="C2595" t="s">
        <v>8380</v>
      </c>
      <c r="D2595" t="s">
        <v>8381</v>
      </c>
      <c r="E2595" t="s">
        <v>834</v>
      </c>
      <c r="F2595" t="s">
        <v>1024</v>
      </c>
    </row>
    <row r="2596" spans="2:6" hidden="1" x14ac:dyDescent="0.3">
      <c r="B2596">
        <v>157500</v>
      </c>
      <c r="C2596" t="s">
        <v>8382</v>
      </c>
      <c r="D2596" t="s">
        <v>8383</v>
      </c>
      <c r="E2596" t="s">
        <v>8384</v>
      </c>
      <c r="F2596" t="s">
        <v>1024</v>
      </c>
    </row>
    <row r="2597" spans="2:6" hidden="1" x14ac:dyDescent="0.3">
      <c r="B2597">
        <v>157501</v>
      </c>
      <c r="C2597" t="s">
        <v>8385</v>
      </c>
      <c r="D2597" t="s">
        <v>8386</v>
      </c>
      <c r="E2597" t="s">
        <v>3904</v>
      </c>
      <c r="F2597" t="s">
        <v>1024</v>
      </c>
    </row>
    <row r="2598" spans="2:6" hidden="1" x14ac:dyDescent="0.3">
      <c r="B2598">
        <v>157502</v>
      </c>
      <c r="C2598" t="s">
        <v>8387</v>
      </c>
      <c r="D2598" t="s">
        <v>8388</v>
      </c>
      <c r="E2598" t="s">
        <v>8389</v>
      </c>
      <c r="F2598" t="s">
        <v>1024</v>
      </c>
    </row>
    <row r="2599" spans="2:6" hidden="1" x14ac:dyDescent="0.3">
      <c r="B2599">
        <v>157504</v>
      </c>
      <c r="C2599" t="s">
        <v>8390</v>
      </c>
      <c r="D2599" t="s">
        <v>8391</v>
      </c>
      <c r="E2599" t="s">
        <v>7482</v>
      </c>
      <c r="F2599" t="s">
        <v>1024</v>
      </c>
    </row>
    <row r="2600" spans="2:6" hidden="1" x14ac:dyDescent="0.3">
      <c r="B2600">
        <v>157512</v>
      </c>
      <c r="C2600" t="s">
        <v>8392</v>
      </c>
      <c r="D2600" t="s">
        <v>8393</v>
      </c>
      <c r="E2600" t="s">
        <v>8394</v>
      </c>
      <c r="F2600" t="s">
        <v>1024</v>
      </c>
    </row>
    <row r="2601" spans="2:6" hidden="1" x14ac:dyDescent="0.3">
      <c r="B2601">
        <v>157514</v>
      </c>
      <c r="C2601" t="s">
        <v>8395</v>
      </c>
      <c r="D2601" t="s">
        <v>8396</v>
      </c>
      <c r="E2601" t="s">
        <v>8397</v>
      </c>
      <c r="F2601" t="s">
        <v>1024</v>
      </c>
    </row>
    <row r="2602" spans="2:6" hidden="1" x14ac:dyDescent="0.3">
      <c r="B2602">
        <v>157523</v>
      </c>
      <c r="C2602" t="s">
        <v>8398</v>
      </c>
      <c r="D2602" t="s">
        <v>8399</v>
      </c>
      <c r="E2602" t="s">
        <v>8400</v>
      </c>
      <c r="F2602" t="s">
        <v>1024</v>
      </c>
    </row>
    <row r="2603" spans="2:6" hidden="1" x14ac:dyDescent="0.3">
      <c r="B2603">
        <v>157526</v>
      </c>
      <c r="C2603" t="s">
        <v>8401</v>
      </c>
      <c r="D2603" t="s">
        <v>8402</v>
      </c>
      <c r="E2603" t="s">
        <v>8403</v>
      </c>
      <c r="F2603" t="s">
        <v>1024</v>
      </c>
    </row>
    <row r="2604" spans="2:6" hidden="1" x14ac:dyDescent="0.3">
      <c r="B2604">
        <v>157530</v>
      </c>
      <c r="C2604" t="s">
        <v>8404</v>
      </c>
      <c r="D2604" t="s">
        <v>8405</v>
      </c>
      <c r="E2604" t="s">
        <v>8406</v>
      </c>
      <c r="F2604" t="s">
        <v>1024</v>
      </c>
    </row>
    <row r="2605" spans="2:6" hidden="1" x14ac:dyDescent="0.3">
      <c r="B2605">
        <v>157531</v>
      </c>
      <c r="C2605" t="s">
        <v>8407</v>
      </c>
      <c r="D2605" t="s">
        <v>8408</v>
      </c>
      <c r="E2605" t="s">
        <v>8409</v>
      </c>
      <c r="F2605" t="s">
        <v>1024</v>
      </c>
    </row>
    <row r="2606" spans="2:6" hidden="1" x14ac:dyDescent="0.3">
      <c r="B2606">
        <v>157534</v>
      </c>
      <c r="C2606" t="s">
        <v>8410</v>
      </c>
      <c r="D2606" t="s">
        <v>8411</v>
      </c>
      <c r="E2606" t="s">
        <v>8412</v>
      </c>
      <c r="F2606" t="s">
        <v>1024</v>
      </c>
    </row>
    <row r="2607" spans="2:6" hidden="1" x14ac:dyDescent="0.3">
      <c r="B2607">
        <v>157535</v>
      </c>
      <c r="C2607" t="s">
        <v>8413</v>
      </c>
      <c r="D2607" t="s">
        <v>8414</v>
      </c>
      <c r="E2607" t="s">
        <v>8415</v>
      </c>
      <c r="F2607" t="s">
        <v>1024</v>
      </c>
    </row>
    <row r="2608" spans="2:6" hidden="1" x14ac:dyDescent="0.3">
      <c r="B2608">
        <v>157538</v>
      </c>
      <c r="C2608" t="s">
        <v>8416</v>
      </c>
      <c r="D2608" t="s">
        <v>8417</v>
      </c>
      <c r="E2608" t="s">
        <v>8418</v>
      </c>
      <c r="F2608" t="s">
        <v>1024</v>
      </c>
    </row>
    <row r="2609" spans="2:6" hidden="1" x14ac:dyDescent="0.3">
      <c r="B2609">
        <v>157542</v>
      </c>
      <c r="C2609" t="s">
        <v>340</v>
      </c>
      <c r="D2609" t="s">
        <v>341</v>
      </c>
      <c r="E2609" t="s">
        <v>818</v>
      </c>
      <c r="F2609" t="s">
        <v>1024</v>
      </c>
    </row>
    <row r="2610" spans="2:6" hidden="1" x14ac:dyDescent="0.3">
      <c r="B2610">
        <v>157543</v>
      </c>
      <c r="C2610" t="s">
        <v>8419</v>
      </c>
      <c r="D2610" t="s">
        <v>8420</v>
      </c>
      <c r="E2610" t="s">
        <v>8421</v>
      </c>
      <c r="F2610" t="s">
        <v>1024</v>
      </c>
    </row>
    <row r="2611" spans="2:6" hidden="1" x14ac:dyDescent="0.3">
      <c r="B2611">
        <v>157545</v>
      </c>
      <c r="C2611" t="s">
        <v>8422</v>
      </c>
      <c r="D2611" t="s">
        <v>8423</v>
      </c>
      <c r="E2611" t="s">
        <v>8424</v>
      </c>
      <c r="F2611" t="s">
        <v>1024</v>
      </c>
    </row>
    <row r="2612" spans="2:6" hidden="1" x14ac:dyDescent="0.3">
      <c r="B2612">
        <v>157549</v>
      </c>
      <c r="C2612" t="s">
        <v>8425</v>
      </c>
      <c r="D2612" t="s">
        <v>8426</v>
      </c>
      <c r="E2612" t="s">
        <v>2979</v>
      </c>
      <c r="F2612" t="s">
        <v>1024</v>
      </c>
    </row>
    <row r="2613" spans="2:6" hidden="1" x14ac:dyDescent="0.3">
      <c r="B2613">
        <v>157550</v>
      </c>
      <c r="C2613" t="s">
        <v>8427</v>
      </c>
      <c r="D2613" t="s">
        <v>8428</v>
      </c>
      <c r="E2613" t="s">
        <v>8429</v>
      </c>
      <c r="F2613" t="s">
        <v>1024</v>
      </c>
    </row>
    <row r="2614" spans="2:6" hidden="1" x14ac:dyDescent="0.3">
      <c r="B2614">
        <v>157551</v>
      </c>
      <c r="C2614" t="s">
        <v>8430</v>
      </c>
      <c r="D2614" t="s">
        <v>8431</v>
      </c>
      <c r="E2614" t="s">
        <v>8432</v>
      </c>
      <c r="F2614" t="s">
        <v>1024</v>
      </c>
    </row>
    <row r="2615" spans="2:6" hidden="1" x14ac:dyDescent="0.3">
      <c r="B2615">
        <v>157556</v>
      </c>
      <c r="C2615" t="s">
        <v>8433</v>
      </c>
      <c r="D2615" t="s">
        <v>8434</v>
      </c>
      <c r="E2615" t="s">
        <v>8435</v>
      </c>
      <c r="F2615" t="s">
        <v>1024</v>
      </c>
    </row>
    <row r="2616" spans="2:6" hidden="1" x14ac:dyDescent="0.3">
      <c r="B2616">
        <v>157557</v>
      </c>
      <c r="C2616" t="s">
        <v>8436</v>
      </c>
      <c r="D2616" t="s">
        <v>8437</v>
      </c>
      <c r="E2616" t="s">
        <v>8438</v>
      </c>
      <c r="F2616" t="s">
        <v>1024</v>
      </c>
    </row>
    <row r="2617" spans="2:6" hidden="1" x14ac:dyDescent="0.3">
      <c r="B2617">
        <v>157560</v>
      </c>
      <c r="C2617" t="s">
        <v>8439</v>
      </c>
      <c r="D2617" t="s">
        <v>8440</v>
      </c>
      <c r="E2617" t="s">
        <v>8441</v>
      </c>
      <c r="F2617" t="s">
        <v>1024</v>
      </c>
    </row>
    <row r="2618" spans="2:6" hidden="1" x14ac:dyDescent="0.3">
      <c r="B2618">
        <v>157561</v>
      </c>
      <c r="C2618" t="s">
        <v>8442</v>
      </c>
      <c r="D2618" t="s">
        <v>8443</v>
      </c>
      <c r="E2618" t="s">
        <v>8444</v>
      </c>
      <c r="F2618" t="s">
        <v>1024</v>
      </c>
    </row>
    <row r="2619" spans="2:6" hidden="1" x14ac:dyDescent="0.3">
      <c r="B2619">
        <v>157581</v>
      </c>
      <c r="C2619" t="s">
        <v>8445</v>
      </c>
      <c r="D2619" t="s">
        <v>8446</v>
      </c>
      <c r="E2619" t="s">
        <v>8447</v>
      </c>
      <c r="F2619" t="s">
        <v>1024</v>
      </c>
    </row>
    <row r="2620" spans="2:6" hidden="1" x14ac:dyDescent="0.3">
      <c r="B2620">
        <v>157583</v>
      </c>
      <c r="C2620" t="s">
        <v>8448</v>
      </c>
      <c r="D2620" t="s">
        <v>8449</v>
      </c>
      <c r="E2620" t="s">
        <v>8450</v>
      </c>
      <c r="F2620" t="s">
        <v>1024</v>
      </c>
    </row>
    <row r="2621" spans="2:6" hidden="1" x14ac:dyDescent="0.3">
      <c r="B2621">
        <v>157584</v>
      </c>
      <c r="C2621" t="s">
        <v>8451</v>
      </c>
      <c r="D2621" t="s">
        <v>8452</v>
      </c>
      <c r="E2621" t="s">
        <v>8453</v>
      </c>
      <c r="F2621" t="s">
        <v>1024</v>
      </c>
    </row>
    <row r="2622" spans="2:6" hidden="1" x14ac:dyDescent="0.3">
      <c r="B2622">
        <v>157600</v>
      </c>
      <c r="C2622" t="s">
        <v>8454</v>
      </c>
      <c r="D2622" t="s">
        <v>8455</v>
      </c>
      <c r="E2622" t="s">
        <v>8456</v>
      </c>
      <c r="F2622" t="s">
        <v>1024</v>
      </c>
    </row>
    <row r="2623" spans="2:6" hidden="1" x14ac:dyDescent="0.3">
      <c r="B2623">
        <v>157603</v>
      </c>
      <c r="C2623" t="s">
        <v>8457</v>
      </c>
      <c r="D2623" t="s">
        <v>8458</v>
      </c>
      <c r="E2623" t="s">
        <v>8459</v>
      </c>
      <c r="F2623" t="s">
        <v>1024</v>
      </c>
    </row>
    <row r="2624" spans="2:6" hidden="1" x14ac:dyDescent="0.3">
      <c r="B2624">
        <v>157604</v>
      </c>
      <c r="C2624" t="s">
        <v>8460</v>
      </c>
      <c r="D2624" t="s">
        <v>8461</v>
      </c>
      <c r="E2624" t="s">
        <v>8462</v>
      </c>
      <c r="F2624" t="s">
        <v>1024</v>
      </c>
    </row>
    <row r="2625" spans="2:6" hidden="1" x14ac:dyDescent="0.3">
      <c r="B2625">
        <v>157605</v>
      </c>
      <c r="C2625" t="s">
        <v>8463</v>
      </c>
      <c r="D2625" t="s">
        <v>8464</v>
      </c>
      <c r="E2625" t="s">
        <v>8465</v>
      </c>
      <c r="F2625" t="s">
        <v>1024</v>
      </c>
    </row>
    <row r="2626" spans="2:6" hidden="1" x14ac:dyDescent="0.3">
      <c r="B2626">
        <v>157610</v>
      </c>
      <c r="C2626" t="s">
        <v>8466</v>
      </c>
      <c r="D2626" t="s">
        <v>8467</v>
      </c>
      <c r="E2626" t="s">
        <v>8468</v>
      </c>
      <c r="F2626" t="s">
        <v>1024</v>
      </c>
    </row>
    <row r="2627" spans="2:6" hidden="1" x14ac:dyDescent="0.3">
      <c r="B2627">
        <v>157611</v>
      </c>
      <c r="C2627" t="s">
        <v>8469</v>
      </c>
      <c r="D2627" t="s">
        <v>8470</v>
      </c>
      <c r="E2627" t="s">
        <v>8471</v>
      </c>
      <c r="F2627" t="s">
        <v>1024</v>
      </c>
    </row>
    <row r="2628" spans="2:6" hidden="1" x14ac:dyDescent="0.3">
      <c r="B2628">
        <v>157613</v>
      </c>
      <c r="C2628" t="s">
        <v>8472</v>
      </c>
      <c r="D2628" t="s">
        <v>8473</v>
      </c>
      <c r="E2628" t="s">
        <v>8474</v>
      </c>
      <c r="F2628" t="s">
        <v>1024</v>
      </c>
    </row>
    <row r="2629" spans="2:6" hidden="1" x14ac:dyDescent="0.3">
      <c r="B2629">
        <v>157614</v>
      </c>
      <c r="C2629" t="s">
        <v>8475</v>
      </c>
      <c r="D2629" t="s">
        <v>8476</v>
      </c>
      <c r="E2629" t="s">
        <v>8477</v>
      </c>
      <c r="F2629" t="s">
        <v>1024</v>
      </c>
    </row>
    <row r="2630" spans="2:6" hidden="1" x14ac:dyDescent="0.3">
      <c r="B2630">
        <v>157615</v>
      </c>
      <c r="C2630" t="s">
        <v>8478</v>
      </c>
      <c r="D2630" t="s">
        <v>8479</v>
      </c>
      <c r="E2630" t="s">
        <v>8480</v>
      </c>
      <c r="F2630" t="s">
        <v>1024</v>
      </c>
    </row>
    <row r="2631" spans="2:6" hidden="1" x14ac:dyDescent="0.3">
      <c r="B2631">
        <v>157621</v>
      </c>
      <c r="C2631" t="s">
        <v>8481</v>
      </c>
      <c r="D2631" t="s">
        <v>8482</v>
      </c>
      <c r="E2631" t="s">
        <v>8483</v>
      </c>
      <c r="F2631" t="s">
        <v>1024</v>
      </c>
    </row>
    <row r="2632" spans="2:6" hidden="1" x14ac:dyDescent="0.3">
      <c r="B2632">
        <v>157622</v>
      </c>
      <c r="C2632" t="s">
        <v>8484</v>
      </c>
      <c r="D2632" t="s">
        <v>8485</v>
      </c>
      <c r="E2632" t="s">
        <v>8486</v>
      </c>
      <c r="F2632" t="s">
        <v>1024</v>
      </c>
    </row>
    <row r="2633" spans="2:6" hidden="1" x14ac:dyDescent="0.3">
      <c r="B2633">
        <v>157623</v>
      </c>
      <c r="C2633" t="s">
        <v>8487</v>
      </c>
      <c r="D2633" t="s">
        <v>8488</v>
      </c>
      <c r="E2633" t="s">
        <v>3440</v>
      </c>
      <c r="F2633" t="s">
        <v>1024</v>
      </c>
    </row>
    <row r="2634" spans="2:6" hidden="1" x14ac:dyDescent="0.3">
      <c r="B2634">
        <v>157624</v>
      </c>
      <c r="C2634" t="s">
        <v>8489</v>
      </c>
      <c r="D2634" t="s">
        <v>8490</v>
      </c>
      <c r="E2634" t="s">
        <v>24043</v>
      </c>
      <c r="F2634" t="s">
        <v>1024</v>
      </c>
    </row>
    <row r="2635" spans="2:6" hidden="1" x14ac:dyDescent="0.3">
      <c r="B2635">
        <v>157626</v>
      </c>
      <c r="C2635" t="s">
        <v>8491</v>
      </c>
      <c r="D2635" t="s">
        <v>8492</v>
      </c>
      <c r="E2635" t="s">
        <v>8493</v>
      </c>
      <c r="F2635" t="s">
        <v>1024</v>
      </c>
    </row>
    <row r="2636" spans="2:6" hidden="1" x14ac:dyDescent="0.3">
      <c r="B2636">
        <v>157628</v>
      </c>
      <c r="C2636" t="s">
        <v>8494</v>
      </c>
      <c r="D2636" t="s">
        <v>8495</v>
      </c>
      <c r="E2636" t="s">
        <v>8496</v>
      </c>
      <c r="F2636" t="s">
        <v>1024</v>
      </c>
    </row>
    <row r="2637" spans="2:6" hidden="1" x14ac:dyDescent="0.3">
      <c r="B2637">
        <v>157630</v>
      </c>
      <c r="C2637" t="s">
        <v>8497</v>
      </c>
      <c r="D2637" t="s">
        <v>8498</v>
      </c>
      <c r="E2637" t="s">
        <v>8499</v>
      </c>
      <c r="F2637" t="s">
        <v>1024</v>
      </c>
    </row>
    <row r="2638" spans="2:6" hidden="1" x14ac:dyDescent="0.3">
      <c r="B2638">
        <v>157632</v>
      </c>
      <c r="C2638" t="s">
        <v>8500</v>
      </c>
      <c r="D2638" t="s">
        <v>8501</v>
      </c>
      <c r="E2638" t="s">
        <v>8502</v>
      </c>
      <c r="F2638" t="s">
        <v>1024</v>
      </c>
    </row>
    <row r="2639" spans="2:6" hidden="1" x14ac:dyDescent="0.3">
      <c r="B2639">
        <v>157635</v>
      </c>
      <c r="C2639" t="s">
        <v>8503</v>
      </c>
      <c r="D2639" t="s">
        <v>8504</v>
      </c>
      <c r="E2639" t="s">
        <v>8505</v>
      </c>
      <c r="F2639" t="s">
        <v>1024</v>
      </c>
    </row>
    <row r="2640" spans="2:6" hidden="1" x14ac:dyDescent="0.3">
      <c r="B2640">
        <v>157642</v>
      </c>
      <c r="C2640" t="s">
        <v>8506</v>
      </c>
      <c r="D2640" t="s">
        <v>8507</v>
      </c>
      <c r="E2640" t="s">
        <v>8508</v>
      </c>
      <c r="F2640" t="s">
        <v>1024</v>
      </c>
    </row>
    <row r="2641" spans="2:6" hidden="1" x14ac:dyDescent="0.3">
      <c r="B2641">
        <v>157644</v>
      </c>
      <c r="C2641" t="s">
        <v>8509</v>
      </c>
      <c r="D2641" t="s">
        <v>8510</v>
      </c>
      <c r="E2641" t="s">
        <v>8511</v>
      </c>
      <c r="F2641" t="s">
        <v>1024</v>
      </c>
    </row>
    <row r="2642" spans="2:6" hidden="1" x14ac:dyDescent="0.3">
      <c r="B2642">
        <v>157647</v>
      </c>
      <c r="C2642" t="s">
        <v>8512</v>
      </c>
      <c r="D2642" t="s">
        <v>8513</v>
      </c>
      <c r="E2642" t="s">
        <v>8514</v>
      </c>
      <c r="F2642" t="s">
        <v>1024</v>
      </c>
    </row>
    <row r="2643" spans="2:6" hidden="1" x14ac:dyDescent="0.3">
      <c r="B2643">
        <v>157648</v>
      </c>
      <c r="C2643" t="s">
        <v>8515</v>
      </c>
      <c r="D2643" t="s">
        <v>8516</v>
      </c>
      <c r="E2643" t="s">
        <v>8517</v>
      </c>
      <c r="F2643" t="s">
        <v>1024</v>
      </c>
    </row>
    <row r="2644" spans="2:6" hidden="1" x14ac:dyDescent="0.3">
      <c r="B2644">
        <v>157650</v>
      </c>
      <c r="C2644" t="s">
        <v>8518</v>
      </c>
      <c r="D2644" t="s">
        <v>8519</v>
      </c>
      <c r="E2644" t="s">
        <v>8520</v>
      </c>
      <c r="F2644" t="s">
        <v>1024</v>
      </c>
    </row>
    <row r="2645" spans="2:6" hidden="1" x14ac:dyDescent="0.3">
      <c r="B2645">
        <v>157655</v>
      </c>
      <c r="C2645" t="s">
        <v>8521</v>
      </c>
      <c r="D2645" t="s">
        <v>8522</v>
      </c>
      <c r="E2645" t="s">
        <v>8523</v>
      </c>
      <c r="F2645" t="s">
        <v>1024</v>
      </c>
    </row>
    <row r="2646" spans="2:6" hidden="1" x14ac:dyDescent="0.3">
      <c r="B2646">
        <v>157656</v>
      </c>
      <c r="C2646" t="s">
        <v>8524</v>
      </c>
      <c r="D2646" t="s">
        <v>8525</v>
      </c>
      <c r="E2646" t="s">
        <v>8526</v>
      </c>
      <c r="F2646" t="s">
        <v>1024</v>
      </c>
    </row>
    <row r="2647" spans="2:6" hidden="1" x14ac:dyDescent="0.3">
      <c r="B2647">
        <v>157658</v>
      </c>
      <c r="C2647" t="s">
        <v>8527</v>
      </c>
      <c r="D2647" t="s">
        <v>8528</v>
      </c>
      <c r="E2647" t="s">
        <v>8502</v>
      </c>
      <c r="F2647" t="s">
        <v>1024</v>
      </c>
    </row>
    <row r="2648" spans="2:6" hidden="1" x14ac:dyDescent="0.3">
      <c r="B2648">
        <v>157663</v>
      </c>
      <c r="C2648" t="s">
        <v>8529</v>
      </c>
      <c r="D2648" t="s">
        <v>8530</v>
      </c>
      <c r="E2648" t="s">
        <v>8531</v>
      </c>
      <c r="F2648" t="s">
        <v>1024</v>
      </c>
    </row>
    <row r="2649" spans="2:6" hidden="1" x14ac:dyDescent="0.3">
      <c r="B2649">
        <v>157667</v>
      </c>
      <c r="C2649" t="s">
        <v>8532</v>
      </c>
      <c r="D2649" t="s">
        <v>8533</v>
      </c>
      <c r="E2649" t="s">
        <v>8534</v>
      </c>
      <c r="F2649" t="s">
        <v>1024</v>
      </c>
    </row>
    <row r="2650" spans="2:6" hidden="1" x14ac:dyDescent="0.3">
      <c r="B2650">
        <v>157670</v>
      </c>
      <c r="C2650" t="s">
        <v>8535</v>
      </c>
      <c r="D2650" t="s">
        <v>8536</v>
      </c>
      <c r="E2650" t="s">
        <v>24122</v>
      </c>
      <c r="F2650" t="s">
        <v>1024</v>
      </c>
    </row>
    <row r="2651" spans="2:6" hidden="1" x14ac:dyDescent="0.3">
      <c r="B2651">
        <v>157673</v>
      </c>
      <c r="C2651" t="s">
        <v>8537</v>
      </c>
      <c r="D2651" t="s">
        <v>8538</v>
      </c>
      <c r="E2651" t="s">
        <v>4488</v>
      </c>
      <c r="F2651" t="s">
        <v>1024</v>
      </c>
    </row>
    <row r="2652" spans="2:6" hidden="1" x14ac:dyDescent="0.3">
      <c r="B2652">
        <v>157675</v>
      </c>
      <c r="C2652" t="s">
        <v>8539</v>
      </c>
      <c r="D2652" t="s">
        <v>8540</v>
      </c>
      <c r="E2652" t="s">
        <v>8541</v>
      </c>
      <c r="F2652" t="s">
        <v>1024</v>
      </c>
    </row>
    <row r="2653" spans="2:6" hidden="1" x14ac:dyDescent="0.3">
      <c r="B2653">
        <v>157682</v>
      </c>
      <c r="C2653" t="s">
        <v>8542</v>
      </c>
      <c r="D2653" t="s">
        <v>8543</v>
      </c>
      <c r="E2653" t="s">
        <v>258</v>
      </c>
      <c r="F2653" t="s">
        <v>1024</v>
      </c>
    </row>
    <row r="2654" spans="2:6" hidden="1" x14ac:dyDescent="0.3">
      <c r="B2654">
        <v>157690</v>
      </c>
      <c r="C2654" t="s">
        <v>8544</v>
      </c>
      <c r="D2654" t="s">
        <v>8545</v>
      </c>
      <c r="E2654" t="s">
        <v>8546</v>
      </c>
      <c r="F2654" t="s">
        <v>1024</v>
      </c>
    </row>
    <row r="2655" spans="2:6" hidden="1" x14ac:dyDescent="0.3">
      <c r="B2655">
        <v>157692</v>
      </c>
      <c r="C2655" t="s">
        <v>8547</v>
      </c>
      <c r="D2655" t="s">
        <v>8548</v>
      </c>
      <c r="E2655" t="s">
        <v>8549</v>
      </c>
      <c r="F2655" t="s">
        <v>1024</v>
      </c>
    </row>
    <row r="2656" spans="2:6" hidden="1" x14ac:dyDescent="0.3">
      <c r="B2656">
        <v>157694</v>
      </c>
      <c r="C2656" t="s">
        <v>8550</v>
      </c>
      <c r="D2656" t="s">
        <v>8551</v>
      </c>
      <c r="E2656" t="s">
        <v>8552</v>
      </c>
      <c r="F2656" t="s">
        <v>1024</v>
      </c>
    </row>
    <row r="2657" spans="2:6" hidden="1" x14ac:dyDescent="0.3">
      <c r="B2657">
        <v>157696</v>
      </c>
      <c r="C2657" t="s">
        <v>8553</v>
      </c>
      <c r="D2657" t="s">
        <v>8554</v>
      </c>
      <c r="E2657" t="s">
        <v>8555</v>
      </c>
      <c r="F2657" t="s">
        <v>1024</v>
      </c>
    </row>
    <row r="2658" spans="2:6" hidden="1" x14ac:dyDescent="0.3">
      <c r="B2658">
        <v>157700</v>
      </c>
      <c r="C2658" t="s">
        <v>8556</v>
      </c>
      <c r="D2658" t="s">
        <v>8557</v>
      </c>
      <c r="E2658" t="s">
        <v>8558</v>
      </c>
      <c r="F2658" t="s">
        <v>1024</v>
      </c>
    </row>
    <row r="2659" spans="2:6" hidden="1" x14ac:dyDescent="0.3">
      <c r="B2659">
        <v>157701</v>
      </c>
      <c r="C2659" t="s">
        <v>8559</v>
      </c>
      <c r="D2659" t="s">
        <v>8560</v>
      </c>
      <c r="E2659" t="s">
        <v>8561</v>
      </c>
      <c r="F2659" t="s">
        <v>1024</v>
      </c>
    </row>
    <row r="2660" spans="2:6" hidden="1" x14ac:dyDescent="0.3">
      <c r="B2660">
        <v>157703</v>
      </c>
      <c r="C2660" t="s">
        <v>8562</v>
      </c>
      <c r="D2660" t="s">
        <v>8563</v>
      </c>
      <c r="E2660" t="s">
        <v>8564</v>
      </c>
      <c r="F2660" t="s">
        <v>1024</v>
      </c>
    </row>
    <row r="2661" spans="2:6" hidden="1" x14ac:dyDescent="0.3">
      <c r="B2661">
        <v>157706</v>
      </c>
      <c r="C2661" t="s">
        <v>8565</v>
      </c>
      <c r="D2661" t="s">
        <v>8566</v>
      </c>
      <c r="E2661" t="s">
        <v>8567</v>
      </c>
      <c r="F2661" t="s">
        <v>1024</v>
      </c>
    </row>
    <row r="2662" spans="2:6" hidden="1" x14ac:dyDescent="0.3">
      <c r="B2662">
        <v>157707</v>
      </c>
      <c r="C2662" t="s">
        <v>8568</v>
      </c>
      <c r="D2662" t="s">
        <v>8569</v>
      </c>
      <c r="E2662" t="s">
        <v>8570</v>
      </c>
      <c r="F2662" t="s">
        <v>1024</v>
      </c>
    </row>
    <row r="2663" spans="2:6" hidden="1" x14ac:dyDescent="0.3">
      <c r="B2663">
        <v>157708</v>
      </c>
      <c r="C2663" t="s">
        <v>8571</v>
      </c>
      <c r="D2663" t="s">
        <v>8572</v>
      </c>
      <c r="E2663" t="s">
        <v>8573</v>
      </c>
      <c r="F2663" t="s">
        <v>1024</v>
      </c>
    </row>
    <row r="2664" spans="2:6" hidden="1" x14ac:dyDescent="0.3">
      <c r="B2664">
        <v>157709</v>
      </c>
      <c r="C2664" t="s">
        <v>8574</v>
      </c>
      <c r="D2664" t="s">
        <v>8575</v>
      </c>
      <c r="E2664" t="s">
        <v>8576</v>
      </c>
      <c r="F2664" t="s">
        <v>1024</v>
      </c>
    </row>
    <row r="2665" spans="2:6" hidden="1" x14ac:dyDescent="0.3">
      <c r="B2665">
        <v>157714</v>
      </c>
      <c r="C2665" t="s">
        <v>8577</v>
      </c>
      <c r="D2665" t="s">
        <v>8578</v>
      </c>
      <c r="E2665" t="s">
        <v>8579</v>
      </c>
      <c r="F2665" t="s">
        <v>1024</v>
      </c>
    </row>
    <row r="2666" spans="2:6" hidden="1" x14ac:dyDescent="0.3">
      <c r="B2666">
        <v>157716</v>
      </c>
      <c r="C2666" t="s">
        <v>8580</v>
      </c>
      <c r="D2666" t="s">
        <v>8581</v>
      </c>
      <c r="E2666" t="s">
        <v>8582</v>
      </c>
      <c r="F2666" t="s">
        <v>1024</v>
      </c>
    </row>
    <row r="2667" spans="2:6" hidden="1" x14ac:dyDescent="0.3">
      <c r="B2667">
        <v>157718</v>
      </c>
      <c r="C2667" t="s">
        <v>8583</v>
      </c>
      <c r="D2667" t="s">
        <v>8584</v>
      </c>
      <c r="E2667" t="s">
        <v>8585</v>
      </c>
      <c r="F2667" t="s">
        <v>1024</v>
      </c>
    </row>
    <row r="2668" spans="2:6" hidden="1" x14ac:dyDescent="0.3">
      <c r="B2668">
        <v>157719</v>
      </c>
      <c r="C2668" t="s">
        <v>8586</v>
      </c>
      <c r="D2668" t="s">
        <v>8587</v>
      </c>
      <c r="E2668" t="s">
        <v>8588</v>
      </c>
      <c r="F2668" t="s">
        <v>1024</v>
      </c>
    </row>
    <row r="2669" spans="2:6" hidden="1" x14ac:dyDescent="0.3">
      <c r="B2669">
        <v>157725</v>
      </c>
      <c r="C2669" t="s">
        <v>8589</v>
      </c>
      <c r="D2669" t="s">
        <v>8590</v>
      </c>
      <c r="E2669" t="s">
        <v>5482</v>
      </c>
      <c r="F2669" t="s">
        <v>1024</v>
      </c>
    </row>
    <row r="2670" spans="2:6" hidden="1" x14ac:dyDescent="0.3">
      <c r="B2670">
        <v>157727</v>
      </c>
      <c r="C2670" t="s">
        <v>8591</v>
      </c>
      <c r="D2670" t="s">
        <v>8592</v>
      </c>
      <c r="E2670" t="s">
        <v>8593</v>
      </c>
      <c r="F2670" t="s">
        <v>1024</v>
      </c>
    </row>
    <row r="2671" spans="2:6" hidden="1" x14ac:dyDescent="0.3">
      <c r="B2671">
        <v>157736</v>
      </c>
      <c r="C2671" t="s">
        <v>8594</v>
      </c>
      <c r="D2671" t="s">
        <v>8595</v>
      </c>
      <c r="E2671" t="s">
        <v>8596</v>
      </c>
      <c r="F2671" t="s">
        <v>1024</v>
      </c>
    </row>
    <row r="2672" spans="2:6" hidden="1" x14ac:dyDescent="0.3">
      <c r="B2672">
        <v>157739</v>
      </c>
      <c r="C2672" t="s">
        <v>8597</v>
      </c>
      <c r="D2672" t="s">
        <v>8598</v>
      </c>
      <c r="E2672" t="s">
        <v>8599</v>
      </c>
      <c r="F2672" t="s">
        <v>1024</v>
      </c>
    </row>
    <row r="2673" spans="2:6" hidden="1" x14ac:dyDescent="0.3">
      <c r="B2673">
        <v>157741</v>
      </c>
      <c r="C2673" t="s">
        <v>8600</v>
      </c>
      <c r="D2673" t="s">
        <v>8601</v>
      </c>
      <c r="E2673" t="s">
        <v>2965</v>
      </c>
      <c r="F2673" t="s">
        <v>1024</v>
      </c>
    </row>
    <row r="2674" spans="2:6" hidden="1" x14ac:dyDescent="0.3">
      <c r="B2674">
        <v>157747</v>
      </c>
      <c r="C2674" t="s">
        <v>8602</v>
      </c>
      <c r="D2674" t="s">
        <v>8603</v>
      </c>
      <c r="E2674" t="s">
        <v>8604</v>
      </c>
      <c r="F2674" t="s">
        <v>1024</v>
      </c>
    </row>
    <row r="2675" spans="2:6" hidden="1" x14ac:dyDescent="0.3">
      <c r="B2675">
        <v>157752</v>
      </c>
      <c r="C2675" t="s">
        <v>8605</v>
      </c>
      <c r="D2675" t="s">
        <v>8606</v>
      </c>
      <c r="E2675" t="s">
        <v>8607</v>
      </c>
      <c r="F2675" t="s">
        <v>1024</v>
      </c>
    </row>
    <row r="2676" spans="2:6" hidden="1" x14ac:dyDescent="0.3">
      <c r="B2676">
        <v>157755</v>
      </c>
      <c r="C2676" t="s">
        <v>8608</v>
      </c>
      <c r="D2676" t="s">
        <v>8609</v>
      </c>
      <c r="E2676" t="s">
        <v>8610</v>
      </c>
      <c r="F2676" t="s">
        <v>1024</v>
      </c>
    </row>
    <row r="2677" spans="2:6" hidden="1" x14ac:dyDescent="0.3">
      <c r="B2677">
        <v>157760</v>
      </c>
      <c r="C2677" t="s">
        <v>8611</v>
      </c>
      <c r="D2677" t="s">
        <v>8612</v>
      </c>
      <c r="E2677" t="s">
        <v>8613</v>
      </c>
      <c r="F2677" t="s">
        <v>1024</v>
      </c>
    </row>
    <row r="2678" spans="2:6" hidden="1" x14ac:dyDescent="0.3">
      <c r="B2678">
        <v>157769</v>
      </c>
      <c r="C2678" t="s">
        <v>8614</v>
      </c>
      <c r="D2678" t="s">
        <v>8615</v>
      </c>
      <c r="E2678" t="s">
        <v>8616</v>
      </c>
      <c r="F2678" t="s">
        <v>1024</v>
      </c>
    </row>
    <row r="2679" spans="2:6" hidden="1" x14ac:dyDescent="0.3">
      <c r="B2679">
        <v>157771</v>
      </c>
      <c r="C2679" t="s">
        <v>8617</v>
      </c>
      <c r="D2679" t="s">
        <v>8618</v>
      </c>
      <c r="E2679" t="s">
        <v>5294</v>
      </c>
      <c r="F2679" t="s">
        <v>1024</v>
      </c>
    </row>
    <row r="2680" spans="2:6" hidden="1" x14ac:dyDescent="0.3">
      <c r="B2680">
        <v>157772</v>
      </c>
      <c r="C2680" t="s">
        <v>8619</v>
      </c>
      <c r="D2680" t="s">
        <v>8620</v>
      </c>
      <c r="E2680" t="s">
        <v>8621</v>
      </c>
      <c r="F2680" t="s">
        <v>1024</v>
      </c>
    </row>
    <row r="2681" spans="2:6" hidden="1" x14ac:dyDescent="0.3">
      <c r="B2681">
        <v>157777</v>
      </c>
      <c r="C2681" t="s">
        <v>8622</v>
      </c>
      <c r="D2681" t="s">
        <v>8623</v>
      </c>
      <c r="E2681" t="s">
        <v>8624</v>
      </c>
      <c r="F2681" t="s">
        <v>1024</v>
      </c>
    </row>
    <row r="2682" spans="2:6" hidden="1" x14ac:dyDescent="0.3">
      <c r="B2682">
        <v>157779</v>
      </c>
      <c r="C2682" t="s">
        <v>8625</v>
      </c>
      <c r="D2682" t="s">
        <v>8626</v>
      </c>
      <c r="E2682" t="s">
        <v>8627</v>
      </c>
      <c r="F2682" t="s">
        <v>1024</v>
      </c>
    </row>
    <row r="2683" spans="2:6" hidden="1" x14ac:dyDescent="0.3">
      <c r="B2683">
        <v>157780</v>
      </c>
      <c r="C2683" t="s">
        <v>8628</v>
      </c>
      <c r="D2683" t="s">
        <v>8629</v>
      </c>
      <c r="E2683" t="s">
        <v>8630</v>
      </c>
      <c r="F2683" t="s">
        <v>1024</v>
      </c>
    </row>
    <row r="2684" spans="2:6" hidden="1" x14ac:dyDescent="0.3">
      <c r="B2684">
        <v>157784</v>
      </c>
      <c r="C2684" t="s">
        <v>5406</v>
      </c>
      <c r="D2684" t="s">
        <v>5407</v>
      </c>
      <c r="E2684" t="s">
        <v>8631</v>
      </c>
      <c r="F2684" t="s">
        <v>1024</v>
      </c>
    </row>
    <row r="2685" spans="2:6" hidden="1" x14ac:dyDescent="0.3">
      <c r="B2685">
        <v>157788</v>
      </c>
      <c r="C2685" t="s">
        <v>8632</v>
      </c>
      <c r="D2685" t="s">
        <v>8633</v>
      </c>
      <c r="E2685" t="s">
        <v>8634</v>
      </c>
      <c r="F2685" t="s">
        <v>1024</v>
      </c>
    </row>
    <row r="2686" spans="2:6" hidden="1" x14ac:dyDescent="0.3">
      <c r="B2686">
        <v>157790</v>
      </c>
      <c r="C2686" t="s">
        <v>8635</v>
      </c>
      <c r="D2686" t="s">
        <v>8636</v>
      </c>
      <c r="E2686" t="s">
        <v>8637</v>
      </c>
      <c r="F2686" t="s">
        <v>1024</v>
      </c>
    </row>
    <row r="2687" spans="2:6" hidden="1" x14ac:dyDescent="0.3">
      <c r="B2687">
        <v>157791</v>
      </c>
      <c r="C2687" t="s">
        <v>8638</v>
      </c>
      <c r="D2687" t="s">
        <v>8639</v>
      </c>
      <c r="E2687" t="s">
        <v>8640</v>
      </c>
      <c r="F2687" t="s">
        <v>1024</v>
      </c>
    </row>
    <row r="2688" spans="2:6" hidden="1" x14ac:dyDescent="0.3">
      <c r="B2688">
        <v>157792</v>
      </c>
      <c r="C2688" t="s">
        <v>8641</v>
      </c>
      <c r="D2688" t="s">
        <v>8642</v>
      </c>
      <c r="E2688" t="s">
        <v>8643</v>
      </c>
      <c r="F2688" t="s">
        <v>1024</v>
      </c>
    </row>
    <row r="2689" spans="2:6" hidden="1" x14ac:dyDescent="0.3">
      <c r="B2689">
        <v>157794</v>
      </c>
      <c r="C2689" t="s">
        <v>8644</v>
      </c>
      <c r="D2689" t="s">
        <v>8645</v>
      </c>
      <c r="E2689" t="s">
        <v>8646</v>
      </c>
      <c r="F2689" t="s">
        <v>1024</v>
      </c>
    </row>
    <row r="2690" spans="2:6" hidden="1" x14ac:dyDescent="0.3">
      <c r="B2690">
        <v>157803</v>
      </c>
      <c r="C2690" t="s">
        <v>8647</v>
      </c>
      <c r="D2690" t="s">
        <v>8648</v>
      </c>
      <c r="E2690" t="s">
        <v>8649</v>
      </c>
      <c r="F2690" t="s">
        <v>1024</v>
      </c>
    </row>
    <row r="2691" spans="2:6" hidden="1" x14ac:dyDescent="0.3">
      <c r="B2691">
        <v>157806</v>
      </c>
      <c r="C2691" t="s">
        <v>8650</v>
      </c>
      <c r="D2691" t="s">
        <v>8651</v>
      </c>
      <c r="E2691" t="s">
        <v>8652</v>
      </c>
      <c r="F2691" t="s">
        <v>1024</v>
      </c>
    </row>
    <row r="2692" spans="2:6" hidden="1" x14ac:dyDescent="0.3">
      <c r="B2692">
        <v>157813</v>
      </c>
      <c r="C2692" t="s">
        <v>8653</v>
      </c>
      <c r="D2692" t="s">
        <v>8654</v>
      </c>
      <c r="E2692" t="s">
        <v>8655</v>
      </c>
      <c r="F2692" t="s">
        <v>1024</v>
      </c>
    </row>
    <row r="2693" spans="2:6" hidden="1" x14ac:dyDescent="0.3">
      <c r="B2693">
        <v>157816</v>
      </c>
      <c r="C2693" t="s">
        <v>8656</v>
      </c>
      <c r="D2693" t="s">
        <v>8657</v>
      </c>
      <c r="E2693" t="s">
        <v>8658</v>
      </c>
      <c r="F2693" t="s">
        <v>1024</v>
      </c>
    </row>
    <row r="2694" spans="2:6" hidden="1" x14ac:dyDescent="0.3">
      <c r="B2694">
        <v>157822</v>
      </c>
      <c r="C2694" t="s">
        <v>8659</v>
      </c>
      <c r="D2694" t="s">
        <v>8660</v>
      </c>
      <c r="E2694" t="s">
        <v>8661</v>
      </c>
      <c r="F2694" t="s">
        <v>1024</v>
      </c>
    </row>
    <row r="2695" spans="2:6" hidden="1" x14ac:dyDescent="0.3">
      <c r="B2695">
        <v>157824</v>
      </c>
      <c r="C2695" t="s">
        <v>8662</v>
      </c>
      <c r="D2695" t="s">
        <v>8663</v>
      </c>
      <c r="E2695" t="s">
        <v>8664</v>
      </c>
      <c r="F2695" t="s">
        <v>1024</v>
      </c>
    </row>
    <row r="2696" spans="2:6" hidden="1" x14ac:dyDescent="0.3">
      <c r="B2696">
        <v>157839</v>
      </c>
      <c r="C2696" t="s">
        <v>342</v>
      </c>
      <c r="D2696" t="s">
        <v>343</v>
      </c>
      <c r="E2696" t="s">
        <v>817</v>
      </c>
      <c r="F2696" t="s">
        <v>1024</v>
      </c>
    </row>
    <row r="2697" spans="2:6" hidden="1" x14ac:dyDescent="0.3">
      <c r="B2697">
        <v>157842</v>
      </c>
      <c r="C2697" t="s">
        <v>8665</v>
      </c>
      <c r="D2697" t="s">
        <v>8666</v>
      </c>
      <c r="E2697" t="s">
        <v>8667</v>
      </c>
      <c r="F2697" t="s">
        <v>1024</v>
      </c>
    </row>
    <row r="2698" spans="2:6" hidden="1" x14ac:dyDescent="0.3">
      <c r="B2698">
        <v>157843</v>
      </c>
      <c r="C2698" t="s">
        <v>8668</v>
      </c>
      <c r="D2698" t="s">
        <v>8669</v>
      </c>
      <c r="E2698" t="s">
        <v>4420</v>
      </c>
      <c r="F2698" t="s">
        <v>1024</v>
      </c>
    </row>
    <row r="2699" spans="2:6" hidden="1" x14ac:dyDescent="0.3">
      <c r="B2699">
        <v>157849</v>
      </c>
      <c r="C2699" t="s">
        <v>8670</v>
      </c>
      <c r="D2699" t="s">
        <v>8671</v>
      </c>
      <c r="E2699" t="s">
        <v>8672</v>
      </c>
      <c r="F2699" t="s">
        <v>1024</v>
      </c>
    </row>
    <row r="2700" spans="2:6" hidden="1" x14ac:dyDescent="0.3">
      <c r="B2700">
        <v>157852</v>
      </c>
      <c r="C2700" t="s">
        <v>8673</v>
      </c>
      <c r="D2700" t="s">
        <v>8674</v>
      </c>
      <c r="E2700" t="s">
        <v>8675</v>
      </c>
      <c r="F2700" t="s">
        <v>1024</v>
      </c>
    </row>
    <row r="2701" spans="2:6" hidden="1" x14ac:dyDescent="0.3">
      <c r="B2701">
        <v>157853</v>
      </c>
      <c r="C2701" t="s">
        <v>8676</v>
      </c>
      <c r="D2701" t="s">
        <v>8677</v>
      </c>
      <c r="E2701" t="s">
        <v>8678</v>
      </c>
      <c r="F2701" t="s">
        <v>1024</v>
      </c>
    </row>
    <row r="2702" spans="2:6" hidden="1" x14ac:dyDescent="0.3">
      <c r="B2702">
        <v>157855</v>
      </c>
      <c r="C2702" t="s">
        <v>8679</v>
      </c>
      <c r="D2702" t="s">
        <v>8680</v>
      </c>
      <c r="E2702" t="s">
        <v>8681</v>
      </c>
      <c r="F2702" t="s">
        <v>1024</v>
      </c>
    </row>
    <row r="2703" spans="2:6" hidden="1" x14ac:dyDescent="0.3">
      <c r="B2703">
        <v>157861</v>
      </c>
      <c r="C2703" t="s">
        <v>8682</v>
      </c>
      <c r="D2703" t="s">
        <v>8683</v>
      </c>
      <c r="E2703" t="s">
        <v>2278</v>
      </c>
      <c r="F2703" t="s">
        <v>1024</v>
      </c>
    </row>
    <row r="2704" spans="2:6" hidden="1" x14ac:dyDescent="0.3">
      <c r="B2704">
        <v>157864</v>
      </c>
      <c r="C2704" t="s">
        <v>8684</v>
      </c>
      <c r="D2704" t="s">
        <v>8685</v>
      </c>
      <c r="E2704" t="s">
        <v>8686</v>
      </c>
      <c r="F2704" t="s">
        <v>1024</v>
      </c>
    </row>
    <row r="2705" spans="2:6" hidden="1" x14ac:dyDescent="0.3">
      <c r="B2705">
        <v>157866</v>
      </c>
      <c r="C2705" t="s">
        <v>8687</v>
      </c>
      <c r="D2705" t="s">
        <v>8688</v>
      </c>
      <c r="E2705" t="s">
        <v>8689</v>
      </c>
      <c r="F2705" t="s">
        <v>1024</v>
      </c>
    </row>
    <row r="2706" spans="2:6" hidden="1" x14ac:dyDescent="0.3">
      <c r="B2706">
        <v>157867</v>
      </c>
      <c r="C2706" t="s">
        <v>8690</v>
      </c>
      <c r="D2706" t="s">
        <v>8691</v>
      </c>
      <c r="E2706" t="s">
        <v>8692</v>
      </c>
      <c r="F2706" t="s">
        <v>1024</v>
      </c>
    </row>
    <row r="2707" spans="2:6" hidden="1" x14ac:dyDescent="0.3">
      <c r="B2707">
        <v>157871</v>
      </c>
      <c r="C2707" t="s">
        <v>8693</v>
      </c>
      <c r="D2707" t="s">
        <v>8694</v>
      </c>
      <c r="E2707" t="s">
        <v>217</v>
      </c>
      <c r="F2707" t="s">
        <v>1024</v>
      </c>
    </row>
    <row r="2708" spans="2:6" hidden="1" x14ac:dyDescent="0.3">
      <c r="B2708">
        <v>157875</v>
      </c>
      <c r="C2708" t="s">
        <v>8695</v>
      </c>
      <c r="D2708" t="s">
        <v>8696</v>
      </c>
      <c r="E2708" t="s">
        <v>8697</v>
      </c>
      <c r="F2708" t="s">
        <v>1024</v>
      </c>
    </row>
    <row r="2709" spans="2:6" hidden="1" x14ac:dyDescent="0.3">
      <c r="B2709">
        <v>157882</v>
      </c>
      <c r="C2709" t="s">
        <v>8698</v>
      </c>
      <c r="D2709" t="s">
        <v>8699</v>
      </c>
      <c r="E2709" t="s">
        <v>8700</v>
      </c>
      <c r="F2709" t="s">
        <v>1024</v>
      </c>
    </row>
    <row r="2710" spans="2:6" hidden="1" x14ac:dyDescent="0.3">
      <c r="B2710">
        <v>157889</v>
      </c>
      <c r="C2710" t="s">
        <v>8701</v>
      </c>
      <c r="D2710" t="s">
        <v>8702</v>
      </c>
      <c r="E2710" t="s">
        <v>8703</v>
      </c>
      <c r="F2710" t="s">
        <v>1024</v>
      </c>
    </row>
    <row r="2711" spans="2:6" hidden="1" x14ac:dyDescent="0.3">
      <c r="B2711">
        <v>157891</v>
      </c>
      <c r="C2711" t="s">
        <v>8704</v>
      </c>
      <c r="D2711" t="s">
        <v>8705</v>
      </c>
      <c r="E2711" t="s">
        <v>8706</v>
      </c>
      <c r="F2711" t="s">
        <v>1024</v>
      </c>
    </row>
    <row r="2712" spans="2:6" hidden="1" x14ac:dyDescent="0.3">
      <c r="B2712">
        <v>157895</v>
      </c>
      <c r="C2712" t="s">
        <v>8707</v>
      </c>
      <c r="D2712" t="s">
        <v>8708</v>
      </c>
      <c r="E2712" t="s">
        <v>8709</v>
      </c>
      <c r="F2712" t="s">
        <v>1024</v>
      </c>
    </row>
    <row r="2713" spans="2:6" hidden="1" x14ac:dyDescent="0.3">
      <c r="B2713">
        <v>157898</v>
      </c>
      <c r="C2713" t="s">
        <v>8710</v>
      </c>
      <c r="D2713" t="s">
        <v>8711</v>
      </c>
      <c r="E2713" t="s">
        <v>8712</v>
      </c>
      <c r="F2713" t="s">
        <v>1024</v>
      </c>
    </row>
    <row r="2714" spans="2:6" hidden="1" x14ac:dyDescent="0.3">
      <c r="B2714">
        <v>157899</v>
      </c>
      <c r="C2714" t="s">
        <v>8713</v>
      </c>
      <c r="D2714" t="s">
        <v>8714</v>
      </c>
      <c r="E2714" t="s">
        <v>8715</v>
      </c>
      <c r="F2714" t="s">
        <v>1024</v>
      </c>
    </row>
    <row r="2715" spans="2:6" hidden="1" x14ac:dyDescent="0.3">
      <c r="B2715">
        <v>157901</v>
      </c>
      <c r="C2715" t="s">
        <v>8716</v>
      </c>
      <c r="D2715" t="s">
        <v>8717</v>
      </c>
      <c r="E2715" t="s">
        <v>8718</v>
      </c>
      <c r="F2715" t="s">
        <v>1024</v>
      </c>
    </row>
    <row r="2716" spans="2:6" hidden="1" x14ac:dyDescent="0.3">
      <c r="B2716">
        <v>157903</v>
      </c>
      <c r="C2716" t="s">
        <v>8719</v>
      </c>
      <c r="D2716" t="s">
        <v>8720</v>
      </c>
      <c r="E2716" t="s">
        <v>8721</v>
      </c>
      <c r="F2716" t="s">
        <v>1024</v>
      </c>
    </row>
    <row r="2717" spans="2:6" hidden="1" x14ac:dyDescent="0.3">
      <c r="B2717">
        <v>157905</v>
      </c>
      <c r="C2717" t="s">
        <v>8722</v>
      </c>
      <c r="D2717" t="s">
        <v>8723</v>
      </c>
      <c r="E2717" t="s">
        <v>8724</v>
      </c>
      <c r="F2717" t="s">
        <v>1024</v>
      </c>
    </row>
    <row r="2718" spans="2:6" hidden="1" x14ac:dyDescent="0.3">
      <c r="B2718">
        <v>157911</v>
      </c>
      <c r="C2718" t="s">
        <v>8725</v>
      </c>
      <c r="D2718" t="s">
        <v>4421</v>
      </c>
      <c r="E2718" t="s">
        <v>4420</v>
      </c>
      <c r="F2718" t="s">
        <v>1024</v>
      </c>
    </row>
    <row r="2719" spans="2:6" hidden="1" x14ac:dyDescent="0.3">
      <c r="B2719">
        <v>157912</v>
      </c>
      <c r="C2719" t="s">
        <v>8726</v>
      </c>
      <c r="D2719" t="s">
        <v>8727</v>
      </c>
      <c r="E2719" t="s">
        <v>8728</v>
      </c>
      <c r="F2719" t="s">
        <v>1024</v>
      </c>
    </row>
    <row r="2720" spans="2:6" hidden="1" x14ac:dyDescent="0.3">
      <c r="B2720">
        <v>157916</v>
      </c>
      <c r="C2720" t="s">
        <v>8729</v>
      </c>
      <c r="D2720" t="s">
        <v>8730</v>
      </c>
      <c r="E2720" t="s">
        <v>8731</v>
      </c>
      <c r="F2720" t="s">
        <v>1024</v>
      </c>
    </row>
    <row r="2721" spans="2:6" hidden="1" x14ac:dyDescent="0.3">
      <c r="B2721">
        <v>157917</v>
      </c>
      <c r="C2721" t="s">
        <v>8732</v>
      </c>
      <c r="D2721" t="s">
        <v>8733</v>
      </c>
      <c r="E2721" t="s">
        <v>8734</v>
      </c>
      <c r="F2721" t="s">
        <v>1024</v>
      </c>
    </row>
    <row r="2722" spans="2:6" hidden="1" x14ac:dyDescent="0.3">
      <c r="B2722">
        <v>157918</v>
      </c>
      <c r="C2722" t="s">
        <v>8735</v>
      </c>
      <c r="D2722" t="s">
        <v>8736</v>
      </c>
      <c r="E2722" t="s">
        <v>8737</v>
      </c>
      <c r="F2722" t="s">
        <v>1024</v>
      </c>
    </row>
    <row r="2723" spans="2:6" hidden="1" x14ac:dyDescent="0.3">
      <c r="B2723">
        <v>157921</v>
      </c>
      <c r="C2723" t="s">
        <v>8738</v>
      </c>
      <c r="D2723" t="s">
        <v>8739</v>
      </c>
      <c r="E2723" t="s">
        <v>8740</v>
      </c>
      <c r="F2723" t="s">
        <v>1024</v>
      </c>
    </row>
    <row r="2724" spans="2:6" hidden="1" x14ac:dyDescent="0.3">
      <c r="B2724">
        <v>157922</v>
      </c>
      <c r="C2724" t="s">
        <v>8741</v>
      </c>
      <c r="D2724" t="s">
        <v>8742</v>
      </c>
      <c r="E2724" t="s">
        <v>8743</v>
      </c>
      <c r="F2724" t="s">
        <v>1024</v>
      </c>
    </row>
    <row r="2725" spans="2:6" hidden="1" x14ac:dyDescent="0.3">
      <c r="B2725">
        <v>157931</v>
      </c>
      <c r="C2725" t="s">
        <v>8744</v>
      </c>
      <c r="D2725" t="s">
        <v>8745</v>
      </c>
      <c r="E2725" t="s">
        <v>8746</v>
      </c>
      <c r="F2725" t="s">
        <v>1024</v>
      </c>
    </row>
    <row r="2726" spans="2:6" hidden="1" x14ac:dyDescent="0.3">
      <c r="B2726">
        <v>157933</v>
      </c>
      <c r="C2726" t="s">
        <v>8747</v>
      </c>
      <c r="D2726" t="s">
        <v>8748</v>
      </c>
      <c r="E2726" t="s">
        <v>8749</v>
      </c>
      <c r="F2726" t="s">
        <v>1024</v>
      </c>
    </row>
    <row r="2727" spans="2:6" hidden="1" x14ac:dyDescent="0.3">
      <c r="B2727">
        <v>157939</v>
      </c>
      <c r="C2727" t="s">
        <v>8750</v>
      </c>
      <c r="D2727" t="s">
        <v>8751</v>
      </c>
      <c r="E2727" t="s">
        <v>8752</v>
      </c>
      <c r="F2727" t="s">
        <v>1024</v>
      </c>
    </row>
    <row r="2728" spans="2:6" hidden="1" x14ac:dyDescent="0.3">
      <c r="B2728">
        <v>157943</v>
      </c>
      <c r="C2728" t="s">
        <v>8753</v>
      </c>
      <c r="D2728" t="s">
        <v>8754</v>
      </c>
      <c r="E2728" t="s">
        <v>8755</v>
      </c>
      <c r="F2728" t="s">
        <v>1024</v>
      </c>
    </row>
    <row r="2729" spans="2:6" hidden="1" x14ac:dyDescent="0.3">
      <c r="B2729">
        <v>157946</v>
      </c>
      <c r="C2729" t="s">
        <v>8756</v>
      </c>
      <c r="D2729" t="s">
        <v>8757</v>
      </c>
      <c r="E2729" t="s">
        <v>8462</v>
      </c>
      <c r="F2729" t="s">
        <v>1024</v>
      </c>
    </row>
    <row r="2730" spans="2:6" hidden="1" x14ac:dyDescent="0.3">
      <c r="B2730">
        <v>157949</v>
      </c>
      <c r="C2730" t="s">
        <v>8758</v>
      </c>
      <c r="D2730" t="s">
        <v>8759</v>
      </c>
      <c r="E2730" t="s">
        <v>8760</v>
      </c>
      <c r="F2730" t="s">
        <v>1024</v>
      </c>
    </row>
    <row r="2731" spans="2:6" hidden="1" x14ac:dyDescent="0.3">
      <c r="B2731">
        <v>157951</v>
      </c>
      <c r="C2731" t="s">
        <v>8761</v>
      </c>
      <c r="D2731" t="s">
        <v>8762</v>
      </c>
      <c r="E2731" t="s">
        <v>8763</v>
      </c>
      <c r="F2731" t="s">
        <v>1024</v>
      </c>
    </row>
    <row r="2732" spans="2:6" hidden="1" x14ac:dyDescent="0.3">
      <c r="B2732">
        <v>157953</v>
      </c>
      <c r="C2732" t="s">
        <v>8764</v>
      </c>
      <c r="D2732" t="s">
        <v>8765</v>
      </c>
      <c r="E2732" t="s">
        <v>8766</v>
      </c>
      <c r="F2732" t="s">
        <v>1024</v>
      </c>
    </row>
    <row r="2733" spans="2:6" hidden="1" x14ac:dyDescent="0.3">
      <c r="B2733">
        <v>157955</v>
      </c>
      <c r="C2733" t="s">
        <v>8767</v>
      </c>
      <c r="D2733" t="s">
        <v>8768</v>
      </c>
      <c r="E2733" t="s">
        <v>8769</v>
      </c>
      <c r="F2733" t="s">
        <v>1024</v>
      </c>
    </row>
    <row r="2734" spans="2:6" hidden="1" x14ac:dyDescent="0.3">
      <c r="B2734">
        <v>157956</v>
      </c>
      <c r="C2734" t="s">
        <v>8770</v>
      </c>
      <c r="D2734" t="s">
        <v>8771</v>
      </c>
      <c r="E2734" t="s">
        <v>6543</v>
      </c>
      <c r="F2734" t="s">
        <v>1024</v>
      </c>
    </row>
    <row r="2735" spans="2:6" hidden="1" x14ac:dyDescent="0.3">
      <c r="B2735">
        <v>157958</v>
      </c>
      <c r="C2735" t="s">
        <v>8772</v>
      </c>
      <c r="D2735" t="s">
        <v>8773</v>
      </c>
      <c r="E2735" t="s">
        <v>8774</v>
      </c>
      <c r="F2735" t="s">
        <v>1024</v>
      </c>
    </row>
    <row r="2736" spans="2:6" hidden="1" x14ac:dyDescent="0.3">
      <c r="B2736">
        <v>157961</v>
      </c>
      <c r="C2736" t="s">
        <v>8775</v>
      </c>
      <c r="D2736" t="s">
        <v>8776</v>
      </c>
      <c r="E2736" t="s">
        <v>2531</v>
      </c>
      <c r="F2736" t="s">
        <v>1024</v>
      </c>
    </row>
    <row r="2737" spans="2:6" hidden="1" x14ac:dyDescent="0.3">
      <c r="B2737">
        <v>157964</v>
      </c>
      <c r="C2737" t="s">
        <v>8777</v>
      </c>
      <c r="D2737" t="s">
        <v>8778</v>
      </c>
      <c r="E2737" t="s">
        <v>8779</v>
      </c>
      <c r="F2737" t="s">
        <v>1024</v>
      </c>
    </row>
    <row r="2738" spans="2:6" hidden="1" x14ac:dyDescent="0.3">
      <c r="B2738">
        <v>157966</v>
      </c>
      <c r="C2738" t="s">
        <v>8780</v>
      </c>
      <c r="D2738" t="s">
        <v>8781</v>
      </c>
      <c r="E2738" t="s">
        <v>8782</v>
      </c>
      <c r="F2738" t="s">
        <v>1024</v>
      </c>
    </row>
    <row r="2739" spans="2:6" hidden="1" x14ac:dyDescent="0.3">
      <c r="B2739">
        <v>157970</v>
      </c>
      <c r="C2739" t="s">
        <v>8783</v>
      </c>
      <c r="D2739" t="s">
        <v>8784</v>
      </c>
      <c r="E2739" t="s">
        <v>8785</v>
      </c>
      <c r="F2739" t="s">
        <v>1024</v>
      </c>
    </row>
    <row r="2740" spans="2:6" hidden="1" x14ac:dyDescent="0.3">
      <c r="B2740">
        <v>157971</v>
      </c>
      <c r="C2740" t="s">
        <v>8786</v>
      </c>
      <c r="D2740" t="s">
        <v>8787</v>
      </c>
      <c r="E2740" t="s">
        <v>8788</v>
      </c>
      <c r="F2740" t="s">
        <v>1024</v>
      </c>
    </row>
    <row r="2741" spans="2:6" hidden="1" x14ac:dyDescent="0.3">
      <c r="B2741">
        <v>157974</v>
      </c>
      <c r="C2741" t="s">
        <v>8789</v>
      </c>
      <c r="D2741" t="s">
        <v>8790</v>
      </c>
      <c r="E2741" t="s">
        <v>8791</v>
      </c>
      <c r="F2741" t="s">
        <v>1024</v>
      </c>
    </row>
    <row r="2742" spans="2:6" hidden="1" x14ac:dyDescent="0.3">
      <c r="B2742">
        <v>157975</v>
      </c>
      <c r="C2742" t="s">
        <v>8792</v>
      </c>
      <c r="D2742" t="s">
        <v>8793</v>
      </c>
      <c r="E2742" t="s">
        <v>8794</v>
      </c>
      <c r="F2742" t="s">
        <v>1024</v>
      </c>
    </row>
    <row r="2743" spans="2:6" hidden="1" x14ac:dyDescent="0.3">
      <c r="B2743">
        <v>157980</v>
      </c>
      <c r="C2743" t="s">
        <v>8795</v>
      </c>
      <c r="D2743" t="s">
        <v>8796</v>
      </c>
      <c r="E2743" t="s">
        <v>8797</v>
      </c>
      <c r="F2743" t="s">
        <v>1024</v>
      </c>
    </row>
    <row r="2744" spans="2:6" hidden="1" x14ac:dyDescent="0.3">
      <c r="B2744">
        <v>157982</v>
      </c>
      <c r="C2744" t="s">
        <v>8798</v>
      </c>
      <c r="D2744" t="s">
        <v>8799</v>
      </c>
      <c r="E2744" t="s">
        <v>8188</v>
      </c>
      <c r="F2744" t="s">
        <v>1024</v>
      </c>
    </row>
    <row r="2745" spans="2:6" hidden="1" x14ac:dyDescent="0.3">
      <c r="B2745">
        <v>157983</v>
      </c>
      <c r="C2745" t="s">
        <v>8800</v>
      </c>
      <c r="D2745" t="s">
        <v>8801</v>
      </c>
      <c r="E2745" t="s">
        <v>8802</v>
      </c>
      <c r="F2745" t="s">
        <v>1024</v>
      </c>
    </row>
    <row r="2746" spans="2:6" hidden="1" x14ac:dyDescent="0.3">
      <c r="B2746">
        <v>157986</v>
      </c>
      <c r="C2746" t="s">
        <v>8803</v>
      </c>
      <c r="D2746" t="s">
        <v>8804</v>
      </c>
      <c r="E2746" t="s">
        <v>8805</v>
      </c>
      <c r="F2746" t="s">
        <v>1024</v>
      </c>
    </row>
    <row r="2747" spans="2:6" hidden="1" x14ac:dyDescent="0.3">
      <c r="B2747">
        <v>157988</v>
      </c>
      <c r="C2747" t="s">
        <v>8806</v>
      </c>
      <c r="D2747" t="s">
        <v>8807</v>
      </c>
      <c r="E2747" t="s">
        <v>8808</v>
      </c>
      <c r="F2747" t="s">
        <v>1024</v>
      </c>
    </row>
    <row r="2748" spans="2:6" hidden="1" x14ac:dyDescent="0.3">
      <c r="B2748">
        <v>157989</v>
      </c>
      <c r="C2748" t="s">
        <v>8809</v>
      </c>
      <c r="D2748" t="s">
        <v>8810</v>
      </c>
      <c r="E2748" t="s">
        <v>8811</v>
      </c>
      <c r="F2748" t="s">
        <v>1024</v>
      </c>
    </row>
    <row r="2749" spans="2:6" hidden="1" x14ac:dyDescent="0.3">
      <c r="B2749">
        <v>158000</v>
      </c>
      <c r="C2749" t="s">
        <v>8812</v>
      </c>
      <c r="D2749" t="s">
        <v>8813</v>
      </c>
      <c r="E2749" t="s">
        <v>8814</v>
      </c>
      <c r="F2749" t="s">
        <v>1024</v>
      </c>
    </row>
    <row r="2750" spans="2:6" hidden="1" x14ac:dyDescent="0.3">
      <c r="B2750">
        <v>158001</v>
      </c>
      <c r="C2750" t="s">
        <v>8815</v>
      </c>
      <c r="D2750" t="s">
        <v>8816</v>
      </c>
      <c r="E2750" t="s">
        <v>8817</v>
      </c>
      <c r="F2750" t="s">
        <v>1024</v>
      </c>
    </row>
    <row r="2751" spans="2:6" hidden="1" x14ac:dyDescent="0.3">
      <c r="B2751">
        <v>158008</v>
      </c>
      <c r="C2751" t="s">
        <v>8818</v>
      </c>
      <c r="D2751" t="s">
        <v>8819</v>
      </c>
      <c r="E2751" t="s">
        <v>8820</v>
      </c>
      <c r="F2751" t="s">
        <v>1024</v>
      </c>
    </row>
    <row r="2752" spans="2:6" hidden="1" x14ac:dyDescent="0.3">
      <c r="B2752">
        <v>158016</v>
      </c>
      <c r="C2752" t="s">
        <v>8821</v>
      </c>
      <c r="D2752" t="s">
        <v>8822</v>
      </c>
      <c r="E2752" t="s">
        <v>8823</v>
      </c>
      <c r="F2752" t="s">
        <v>1024</v>
      </c>
    </row>
    <row r="2753" spans="2:6" hidden="1" x14ac:dyDescent="0.3">
      <c r="B2753">
        <v>158019</v>
      </c>
      <c r="C2753" t="s">
        <v>8824</v>
      </c>
      <c r="D2753" t="s">
        <v>8825</v>
      </c>
      <c r="E2753" t="s">
        <v>135</v>
      </c>
      <c r="F2753" t="s">
        <v>1024</v>
      </c>
    </row>
    <row r="2754" spans="2:6" hidden="1" x14ac:dyDescent="0.3">
      <c r="B2754">
        <v>158022</v>
      </c>
      <c r="C2754" t="s">
        <v>8826</v>
      </c>
      <c r="D2754" t="s">
        <v>8827</v>
      </c>
      <c r="E2754" t="s">
        <v>8828</v>
      </c>
      <c r="F2754" t="s">
        <v>1024</v>
      </c>
    </row>
    <row r="2755" spans="2:6" hidden="1" x14ac:dyDescent="0.3">
      <c r="B2755">
        <v>158023</v>
      </c>
      <c r="C2755" t="s">
        <v>8829</v>
      </c>
      <c r="D2755" t="s">
        <v>8830</v>
      </c>
      <c r="E2755" t="s">
        <v>4975</v>
      </c>
      <c r="F2755" t="s">
        <v>1024</v>
      </c>
    </row>
    <row r="2756" spans="2:6" hidden="1" x14ac:dyDescent="0.3">
      <c r="B2756">
        <v>158025</v>
      </c>
      <c r="C2756" t="s">
        <v>8831</v>
      </c>
      <c r="D2756" t="s">
        <v>8832</v>
      </c>
      <c r="E2756" t="s">
        <v>8833</v>
      </c>
      <c r="F2756" t="s">
        <v>1024</v>
      </c>
    </row>
    <row r="2757" spans="2:6" hidden="1" x14ac:dyDescent="0.3">
      <c r="B2757">
        <v>158030</v>
      </c>
      <c r="C2757" t="s">
        <v>8834</v>
      </c>
      <c r="D2757" t="s">
        <v>8835</v>
      </c>
      <c r="E2757" t="s">
        <v>8836</v>
      </c>
      <c r="F2757" t="s">
        <v>1024</v>
      </c>
    </row>
    <row r="2758" spans="2:6" hidden="1" x14ac:dyDescent="0.3">
      <c r="B2758">
        <v>158032</v>
      </c>
      <c r="C2758" t="s">
        <v>8837</v>
      </c>
      <c r="D2758" t="s">
        <v>8838</v>
      </c>
      <c r="E2758" t="s">
        <v>8839</v>
      </c>
      <c r="F2758" t="s">
        <v>1024</v>
      </c>
    </row>
    <row r="2759" spans="2:6" hidden="1" x14ac:dyDescent="0.3">
      <c r="B2759">
        <v>158033</v>
      </c>
      <c r="C2759" t="s">
        <v>8840</v>
      </c>
      <c r="D2759" t="s">
        <v>8841</v>
      </c>
      <c r="E2759" t="s">
        <v>8842</v>
      </c>
      <c r="F2759" t="s">
        <v>1024</v>
      </c>
    </row>
    <row r="2760" spans="2:6" hidden="1" x14ac:dyDescent="0.3">
      <c r="B2760">
        <v>158035</v>
      </c>
      <c r="C2760" t="s">
        <v>8843</v>
      </c>
      <c r="D2760" t="s">
        <v>8844</v>
      </c>
      <c r="E2760" t="s">
        <v>8845</v>
      </c>
      <c r="F2760" t="s">
        <v>1024</v>
      </c>
    </row>
    <row r="2761" spans="2:6" hidden="1" x14ac:dyDescent="0.3">
      <c r="B2761">
        <v>158036</v>
      </c>
      <c r="C2761" t="s">
        <v>8846</v>
      </c>
      <c r="D2761" t="s">
        <v>8847</v>
      </c>
      <c r="E2761" t="s">
        <v>8848</v>
      </c>
      <c r="F2761" t="s">
        <v>1024</v>
      </c>
    </row>
    <row r="2762" spans="2:6" hidden="1" x14ac:dyDescent="0.3">
      <c r="B2762">
        <v>158039</v>
      </c>
      <c r="C2762" t="s">
        <v>8849</v>
      </c>
      <c r="D2762" t="s">
        <v>8850</v>
      </c>
      <c r="E2762" t="s">
        <v>8851</v>
      </c>
      <c r="F2762" t="s">
        <v>1024</v>
      </c>
    </row>
    <row r="2763" spans="2:6" hidden="1" x14ac:dyDescent="0.3">
      <c r="B2763">
        <v>158046</v>
      </c>
      <c r="C2763" t="s">
        <v>8852</v>
      </c>
      <c r="D2763" t="s">
        <v>8853</v>
      </c>
      <c r="E2763" t="s">
        <v>8854</v>
      </c>
      <c r="F2763" t="s">
        <v>1024</v>
      </c>
    </row>
    <row r="2764" spans="2:6" hidden="1" x14ac:dyDescent="0.3">
      <c r="B2764">
        <v>158048</v>
      </c>
      <c r="C2764" t="s">
        <v>8855</v>
      </c>
      <c r="D2764" t="s">
        <v>8856</v>
      </c>
      <c r="E2764" t="s">
        <v>8857</v>
      </c>
      <c r="F2764" t="s">
        <v>1024</v>
      </c>
    </row>
    <row r="2765" spans="2:6" hidden="1" x14ac:dyDescent="0.3">
      <c r="B2765">
        <v>158049</v>
      </c>
      <c r="C2765" t="s">
        <v>8858</v>
      </c>
      <c r="D2765" t="s">
        <v>8859</v>
      </c>
      <c r="E2765" t="s">
        <v>8860</v>
      </c>
      <c r="F2765" t="s">
        <v>1024</v>
      </c>
    </row>
    <row r="2766" spans="2:6" hidden="1" x14ac:dyDescent="0.3">
      <c r="B2766">
        <v>158052</v>
      </c>
      <c r="C2766" t="s">
        <v>8861</v>
      </c>
      <c r="D2766" t="s">
        <v>8862</v>
      </c>
      <c r="E2766" t="s">
        <v>8863</v>
      </c>
      <c r="F2766" t="s">
        <v>1024</v>
      </c>
    </row>
    <row r="2767" spans="2:6" hidden="1" x14ac:dyDescent="0.3">
      <c r="B2767">
        <v>158053</v>
      </c>
      <c r="C2767" t="s">
        <v>8864</v>
      </c>
      <c r="D2767" t="s">
        <v>8865</v>
      </c>
      <c r="E2767" t="s">
        <v>8866</v>
      </c>
      <c r="F2767" t="s">
        <v>1024</v>
      </c>
    </row>
    <row r="2768" spans="2:6" hidden="1" x14ac:dyDescent="0.3">
      <c r="B2768">
        <v>158055</v>
      </c>
      <c r="C2768" t="s">
        <v>8867</v>
      </c>
      <c r="D2768" t="s">
        <v>8868</v>
      </c>
      <c r="E2768" t="s">
        <v>8869</v>
      </c>
      <c r="F2768" t="s">
        <v>1024</v>
      </c>
    </row>
    <row r="2769" spans="2:6" hidden="1" x14ac:dyDescent="0.3">
      <c r="B2769">
        <v>158056</v>
      </c>
      <c r="C2769" t="s">
        <v>8870</v>
      </c>
      <c r="D2769" t="s">
        <v>8871</v>
      </c>
      <c r="E2769" t="s">
        <v>3338</v>
      </c>
      <c r="F2769" t="s">
        <v>1024</v>
      </c>
    </row>
    <row r="2770" spans="2:6" hidden="1" x14ac:dyDescent="0.3">
      <c r="B2770">
        <v>158059</v>
      </c>
      <c r="C2770" t="s">
        <v>8872</v>
      </c>
      <c r="D2770" t="s">
        <v>8873</v>
      </c>
      <c r="E2770" t="s">
        <v>8874</v>
      </c>
      <c r="F2770" t="s">
        <v>1024</v>
      </c>
    </row>
    <row r="2771" spans="2:6" hidden="1" x14ac:dyDescent="0.3">
      <c r="B2771">
        <v>158060</v>
      </c>
      <c r="C2771" t="s">
        <v>8875</v>
      </c>
      <c r="D2771" t="s">
        <v>8876</v>
      </c>
      <c r="E2771" t="s">
        <v>1310</v>
      </c>
      <c r="F2771" t="s">
        <v>1024</v>
      </c>
    </row>
    <row r="2772" spans="2:6" hidden="1" x14ac:dyDescent="0.3">
      <c r="B2772">
        <v>158069</v>
      </c>
      <c r="C2772" t="s">
        <v>8877</v>
      </c>
      <c r="D2772" t="s">
        <v>8878</v>
      </c>
      <c r="E2772" t="s">
        <v>8879</v>
      </c>
      <c r="F2772" t="s">
        <v>1024</v>
      </c>
    </row>
    <row r="2773" spans="2:6" hidden="1" x14ac:dyDescent="0.3">
      <c r="B2773">
        <v>158071</v>
      </c>
      <c r="C2773" t="s">
        <v>8880</v>
      </c>
      <c r="D2773" t="s">
        <v>8881</v>
      </c>
      <c r="E2773" t="s">
        <v>8882</v>
      </c>
      <c r="F2773" t="s">
        <v>1024</v>
      </c>
    </row>
    <row r="2774" spans="2:6" hidden="1" x14ac:dyDescent="0.3">
      <c r="B2774">
        <v>158074</v>
      </c>
      <c r="C2774" t="s">
        <v>8883</v>
      </c>
      <c r="D2774" t="s">
        <v>8884</v>
      </c>
      <c r="E2774" t="s">
        <v>8885</v>
      </c>
      <c r="F2774" t="s">
        <v>1024</v>
      </c>
    </row>
    <row r="2775" spans="2:6" hidden="1" x14ac:dyDescent="0.3">
      <c r="B2775">
        <v>158075</v>
      </c>
      <c r="C2775" t="s">
        <v>8886</v>
      </c>
      <c r="D2775" t="s">
        <v>8887</v>
      </c>
      <c r="E2775" t="s">
        <v>8888</v>
      </c>
      <c r="F2775" t="s">
        <v>1024</v>
      </c>
    </row>
    <row r="2776" spans="2:6" hidden="1" x14ac:dyDescent="0.3">
      <c r="B2776">
        <v>158076</v>
      </c>
      <c r="C2776" t="s">
        <v>8889</v>
      </c>
      <c r="D2776" t="s">
        <v>8890</v>
      </c>
      <c r="E2776" t="s">
        <v>8891</v>
      </c>
      <c r="F2776" t="s">
        <v>1024</v>
      </c>
    </row>
    <row r="2777" spans="2:6" hidden="1" x14ac:dyDescent="0.3">
      <c r="B2777">
        <v>158079</v>
      </c>
      <c r="C2777" t="s">
        <v>8892</v>
      </c>
      <c r="D2777" t="s">
        <v>8893</v>
      </c>
      <c r="E2777" t="s">
        <v>8894</v>
      </c>
      <c r="F2777" t="s">
        <v>1024</v>
      </c>
    </row>
    <row r="2778" spans="2:6" hidden="1" x14ac:dyDescent="0.3">
      <c r="B2778">
        <v>158083</v>
      </c>
      <c r="C2778" t="s">
        <v>8895</v>
      </c>
      <c r="D2778" t="s">
        <v>8896</v>
      </c>
      <c r="E2778" t="s">
        <v>8897</v>
      </c>
      <c r="F2778" t="s">
        <v>1024</v>
      </c>
    </row>
    <row r="2779" spans="2:6" hidden="1" x14ac:dyDescent="0.3">
      <c r="B2779">
        <v>158084</v>
      </c>
      <c r="C2779" t="s">
        <v>8898</v>
      </c>
      <c r="D2779" t="s">
        <v>8899</v>
      </c>
      <c r="E2779" t="s">
        <v>3132</v>
      </c>
      <c r="F2779" t="s">
        <v>1024</v>
      </c>
    </row>
    <row r="2780" spans="2:6" hidden="1" x14ac:dyDescent="0.3">
      <c r="B2780">
        <v>158088</v>
      </c>
      <c r="C2780" t="s">
        <v>8900</v>
      </c>
      <c r="D2780" t="s">
        <v>8901</v>
      </c>
      <c r="E2780" t="s">
        <v>8902</v>
      </c>
      <c r="F2780" t="s">
        <v>1024</v>
      </c>
    </row>
    <row r="2781" spans="2:6" hidden="1" x14ac:dyDescent="0.3">
      <c r="B2781">
        <v>158090</v>
      </c>
      <c r="C2781" t="s">
        <v>8903</v>
      </c>
      <c r="D2781" t="s">
        <v>8904</v>
      </c>
      <c r="E2781" t="s">
        <v>8905</v>
      </c>
      <c r="F2781" t="s">
        <v>1024</v>
      </c>
    </row>
    <row r="2782" spans="2:6" hidden="1" x14ac:dyDescent="0.3">
      <c r="B2782">
        <v>158091</v>
      </c>
      <c r="C2782" t="s">
        <v>8906</v>
      </c>
      <c r="D2782" t="s">
        <v>8907</v>
      </c>
      <c r="E2782" t="s">
        <v>8908</v>
      </c>
      <c r="F2782" t="s">
        <v>1024</v>
      </c>
    </row>
    <row r="2783" spans="2:6" hidden="1" x14ac:dyDescent="0.3">
      <c r="B2783">
        <v>158092</v>
      </c>
      <c r="C2783" t="s">
        <v>8909</v>
      </c>
      <c r="D2783" t="s">
        <v>8910</v>
      </c>
      <c r="E2783" t="s">
        <v>8911</v>
      </c>
      <c r="F2783" t="s">
        <v>1024</v>
      </c>
    </row>
    <row r="2784" spans="2:6" hidden="1" x14ac:dyDescent="0.3">
      <c r="B2784">
        <v>158095</v>
      </c>
      <c r="C2784" t="s">
        <v>8912</v>
      </c>
      <c r="D2784" t="s">
        <v>8913</v>
      </c>
      <c r="E2784" t="s">
        <v>8914</v>
      </c>
      <c r="F2784" t="s">
        <v>1024</v>
      </c>
    </row>
    <row r="2785" spans="2:6" hidden="1" x14ac:dyDescent="0.3">
      <c r="B2785">
        <v>158098</v>
      </c>
      <c r="C2785" t="s">
        <v>8915</v>
      </c>
      <c r="D2785" t="s">
        <v>8916</v>
      </c>
      <c r="E2785" t="s">
        <v>6952</v>
      </c>
      <c r="F2785" t="s">
        <v>1024</v>
      </c>
    </row>
    <row r="2786" spans="2:6" hidden="1" x14ac:dyDescent="0.3">
      <c r="B2786">
        <v>158099</v>
      </c>
      <c r="C2786" t="s">
        <v>8917</v>
      </c>
      <c r="D2786" t="s">
        <v>8918</v>
      </c>
      <c r="E2786" t="s">
        <v>8919</v>
      </c>
      <c r="F2786" t="s">
        <v>1024</v>
      </c>
    </row>
    <row r="2787" spans="2:6" hidden="1" x14ac:dyDescent="0.3">
      <c r="B2787">
        <v>158104</v>
      </c>
      <c r="C2787" t="s">
        <v>8920</v>
      </c>
      <c r="D2787" t="s">
        <v>8921</v>
      </c>
      <c r="E2787" t="s">
        <v>6976</v>
      </c>
      <c r="F2787" t="s">
        <v>1024</v>
      </c>
    </row>
    <row r="2788" spans="2:6" hidden="1" x14ac:dyDescent="0.3">
      <c r="B2788">
        <v>158105</v>
      </c>
      <c r="C2788" t="s">
        <v>8922</v>
      </c>
      <c r="D2788" t="s">
        <v>8923</v>
      </c>
      <c r="E2788" t="s">
        <v>8924</v>
      </c>
      <c r="F2788" t="s">
        <v>1024</v>
      </c>
    </row>
    <row r="2789" spans="2:6" hidden="1" x14ac:dyDescent="0.3">
      <c r="B2789">
        <v>158107</v>
      </c>
      <c r="C2789" t="s">
        <v>8925</v>
      </c>
      <c r="D2789" t="s">
        <v>8926</v>
      </c>
      <c r="E2789" t="s">
        <v>8927</v>
      </c>
      <c r="F2789" t="s">
        <v>1024</v>
      </c>
    </row>
    <row r="2790" spans="2:6" hidden="1" x14ac:dyDescent="0.3">
      <c r="B2790">
        <v>158110</v>
      </c>
      <c r="C2790" t="s">
        <v>8928</v>
      </c>
      <c r="D2790" t="s">
        <v>8929</v>
      </c>
      <c r="E2790" t="s">
        <v>8930</v>
      </c>
      <c r="F2790" t="s">
        <v>1024</v>
      </c>
    </row>
    <row r="2791" spans="2:6" hidden="1" x14ac:dyDescent="0.3">
      <c r="B2791">
        <v>158112</v>
      </c>
      <c r="C2791" t="s">
        <v>8931</v>
      </c>
      <c r="D2791" t="s">
        <v>8932</v>
      </c>
      <c r="E2791" t="s">
        <v>8933</v>
      </c>
      <c r="F2791" t="s">
        <v>1024</v>
      </c>
    </row>
    <row r="2792" spans="2:6" hidden="1" x14ac:dyDescent="0.3">
      <c r="B2792">
        <v>158113</v>
      </c>
      <c r="C2792" t="s">
        <v>8934</v>
      </c>
      <c r="D2792" t="s">
        <v>8935</v>
      </c>
      <c r="E2792" t="s">
        <v>8936</v>
      </c>
      <c r="F2792" t="s">
        <v>1024</v>
      </c>
    </row>
    <row r="2793" spans="2:6" hidden="1" x14ac:dyDescent="0.3">
      <c r="B2793">
        <v>158114</v>
      </c>
      <c r="C2793" t="s">
        <v>8937</v>
      </c>
      <c r="D2793" t="s">
        <v>8938</v>
      </c>
      <c r="E2793" t="s">
        <v>8939</v>
      </c>
      <c r="F2793" t="s">
        <v>1024</v>
      </c>
    </row>
    <row r="2794" spans="2:6" hidden="1" x14ac:dyDescent="0.3">
      <c r="B2794">
        <v>158117</v>
      </c>
      <c r="C2794" t="s">
        <v>8940</v>
      </c>
      <c r="D2794" t="s">
        <v>8941</v>
      </c>
      <c r="E2794" t="s">
        <v>8942</v>
      </c>
      <c r="F2794" t="s">
        <v>1024</v>
      </c>
    </row>
    <row r="2795" spans="2:6" hidden="1" x14ac:dyDescent="0.3">
      <c r="B2795">
        <v>158118</v>
      </c>
      <c r="C2795" t="s">
        <v>8943</v>
      </c>
      <c r="D2795" t="s">
        <v>8944</v>
      </c>
      <c r="E2795" t="s">
        <v>8945</v>
      </c>
      <c r="F2795" t="s">
        <v>1024</v>
      </c>
    </row>
    <row r="2796" spans="2:6" hidden="1" x14ac:dyDescent="0.3">
      <c r="B2796">
        <v>158120</v>
      </c>
      <c r="C2796" t="s">
        <v>8946</v>
      </c>
      <c r="D2796" t="s">
        <v>8947</v>
      </c>
      <c r="E2796" t="s">
        <v>8948</v>
      </c>
      <c r="F2796" t="s">
        <v>1024</v>
      </c>
    </row>
    <row r="2797" spans="2:6" hidden="1" x14ac:dyDescent="0.3">
      <c r="B2797">
        <v>158127</v>
      </c>
      <c r="C2797" t="s">
        <v>8949</v>
      </c>
      <c r="D2797" t="s">
        <v>8950</v>
      </c>
      <c r="E2797" t="s">
        <v>8951</v>
      </c>
      <c r="F2797" t="s">
        <v>1024</v>
      </c>
    </row>
    <row r="2798" spans="2:6" hidden="1" x14ac:dyDescent="0.3">
      <c r="B2798">
        <v>158128</v>
      </c>
      <c r="C2798" t="s">
        <v>8952</v>
      </c>
      <c r="D2798" t="s">
        <v>8953</v>
      </c>
      <c r="E2798" t="s">
        <v>8954</v>
      </c>
      <c r="F2798" t="s">
        <v>1024</v>
      </c>
    </row>
    <row r="2799" spans="2:6" hidden="1" x14ac:dyDescent="0.3">
      <c r="B2799">
        <v>158129</v>
      </c>
      <c r="C2799" t="s">
        <v>8955</v>
      </c>
      <c r="D2799" t="s">
        <v>8956</v>
      </c>
      <c r="E2799" t="s">
        <v>8957</v>
      </c>
      <c r="F2799" t="s">
        <v>1024</v>
      </c>
    </row>
    <row r="2800" spans="2:6" hidden="1" x14ac:dyDescent="0.3">
      <c r="B2800">
        <v>158130</v>
      </c>
      <c r="C2800" t="s">
        <v>8958</v>
      </c>
      <c r="D2800" t="s">
        <v>8959</v>
      </c>
      <c r="E2800" t="s">
        <v>8960</v>
      </c>
      <c r="F2800" t="s">
        <v>1024</v>
      </c>
    </row>
    <row r="2801" spans="2:6" hidden="1" x14ac:dyDescent="0.3">
      <c r="B2801">
        <v>158131</v>
      </c>
      <c r="C2801" t="s">
        <v>8961</v>
      </c>
      <c r="D2801" t="s">
        <v>8962</v>
      </c>
      <c r="E2801" t="s">
        <v>8954</v>
      </c>
      <c r="F2801" t="s">
        <v>1024</v>
      </c>
    </row>
    <row r="2802" spans="2:6" hidden="1" x14ac:dyDescent="0.3">
      <c r="B2802">
        <v>158132</v>
      </c>
      <c r="C2802" t="s">
        <v>8963</v>
      </c>
      <c r="D2802" t="s">
        <v>8964</v>
      </c>
      <c r="E2802" t="s">
        <v>8965</v>
      </c>
      <c r="F2802" t="s">
        <v>1024</v>
      </c>
    </row>
    <row r="2803" spans="2:6" hidden="1" x14ac:dyDescent="0.3">
      <c r="B2803">
        <v>158136</v>
      </c>
      <c r="C2803" t="s">
        <v>8966</v>
      </c>
      <c r="D2803" t="s">
        <v>8967</v>
      </c>
      <c r="E2803" t="s">
        <v>8968</v>
      </c>
      <c r="F2803" t="s">
        <v>1024</v>
      </c>
    </row>
    <row r="2804" spans="2:6" hidden="1" x14ac:dyDescent="0.3">
      <c r="B2804">
        <v>158142</v>
      </c>
      <c r="C2804" t="s">
        <v>8969</v>
      </c>
      <c r="D2804" t="s">
        <v>8970</v>
      </c>
      <c r="E2804" t="s">
        <v>8971</v>
      </c>
      <c r="F2804" t="s">
        <v>1024</v>
      </c>
    </row>
    <row r="2805" spans="2:6" hidden="1" x14ac:dyDescent="0.3">
      <c r="B2805">
        <v>158143</v>
      </c>
      <c r="C2805" t="s">
        <v>8972</v>
      </c>
      <c r="D2805" t="s">
        <v>8973</v>
      </c>
      <c r="E2805" t="s">
        <v>8974</v>
      </c>
      <c r="F2805" t="s">
        <v>1024</v>
      </c>
    </row>
    <row r="2806" spans="2:6" hidden="1" x14ac:dyDescent="0.3">
      <c r="B2806">
        <v>158145</v>
      </c>
      <c r="C2806" t="s">
        <v>8975</v>
      </c>
      <c r="D2806" t="s">
        <v>8976</v>
      </c>
      <c r="E2806" t="s">
        <v>8977</v>
      </c>
      <c r="F2806" t="s">
        <v>1024</v>
      </c>
    </row>
    <row r="2807" spans="2:6" hidden="1" x14ac:dyDescent="0.3">
      <c r="B2807">
        <v>158148</v>
      </c>
      <c r="C2807" t="s">
        <v>8978</v>
      </c>
      <c r="D2807" t="s">
        <v>8979</v>
      </c>
      <c r="E2807" t="s">
        <v>8980</v>
      </c>
      <c r="F2807" t="s">
        <v>1024</v>
      </c>
    </row>
    <row r="2808" spans="2:6" hidden="1" x14ac:dyDescent="0.3">
      <c r="B2808">
        <v>158151</v>
      </c>
      <c r="C2808" t="s">
        <v>8981</v>
      </c>
      <c r="D2808" t="s">
        <v>8982</v>
      </c>
      <c r="E2808" t="s">
        <v>8983</v>
      </c>
      <c r="F2808" t="s">
        <v>1024</v>
      </c>
    </row>
    <row r="2809" spans="2:6" hidden="1" x14ac:dyDescent="0.3">
      <c r="B2809">
        <v>158152</v>
      </c>
      <c r="C2809" t="s">
        <v>8984</v>
      </c>
      <c r="D2809" t="s">
        <v>8985</v>
      </c>
      <c r="E2809" t="s">
        <v>7300</v>
      </c>
      <c r="F2809" t="s">
        <v>1024</v>
      </c>
    </row>
    <row r="2810" spans="2:6" hidden="1" x14ac:dyDescent="0.3">
      <c r="B2810">
        <v>158153</v>
      </c>
      <c r="C2810" t="s">
        <v>8986</v>
      </c>
      <c r="D2810" t="s">
        <v>8987</v>
      </c>
      <c r="E2810" t="s">
        <v>8988</v>
      </c>
      <c r="F2810" t="s">
        <v>1024</v>
      </c>
    </row>
    <row r="2811" spans="2:6" hidden="1" x14ac:dyDescent="0.3">
      <c r="B2811">
        <v>158156</v>
      </c>
      <c r="C2811" t="s">
        <v>8989</v>
      </c>
      <c r="D2811" t="s">
        <v>8990</v>
      </c>
      <c r="E2811" t="s">
        <v>8991</v>
      </c>
      <c r="F2811" t="s">
        <v>1024</v>
      </c>
    </row>
    <row r="2812" spans="2:6" hidden="1" x14ac:dyDescent="0.3">
      <c r="B2812">
        <v>158158</v>
      </c>
      <c r="C2812" t="s">
        <v>8992</v>
      </c>
      <c r="D2812" t="s">
        <v>8993</v>
      </c>
      <c r="E2812" t="s">
        <v>8994</v>
      </c>
      <c r="F2812" t="s">
        <v>1024</v>
      </c>
    </row>
    <row r="2813" spans="2:6" hidden="1" x14ac:dyDescent="0.3">
      <c r="B2813">
        <v>158159</v>
      </c>
      <c r="C2813" t="s">
        <v>8995</v>
      </c>
      <c r="D2813" t="s">
        <v>8996</v>
      </c>
      <c r="E2813" t="s">
        <v>8997</v>
      </c>
      <c r="F2813" t="s">
        <v>1024</v>
      </c>
    </row>
    <row r="2814" spans="2:6" hidden="1" x14ac:dyDescent="0.3">
      <c r="B2814">
        <v>158161</v>
      </c>
      <c r="C2814" t="s">
        <v>8998</v>
      </c>
      <c r="D2814" t="s">
        <v>8999</v>
      </c>
      <c r="E2814" t="s">
        <v>9000</v>
      </c>
      <c r="F2814" t="s">
        <v>1024</v>
      </c>
    </row>
    <row r="2815" spans="2:6" hidden="1" x14ac:dyDescent="0.3">
      <c r="B2815">
        <v>158162</v>
      </c>
      <c r="C2815" t="s">
        <v>9001</v>
      </c>
      <c r="D2815" t="s">
        <v>9002</v>
      </c>
      <c r="E2815" t="s">
        <v>9003</v>
      </c>
      <c r="F2815" t="s">
        <v>1024</v>
      </c>
    </row>
    <row r="2816" spans="2:6" hidden="1" x14ac:dyDescent="0.3">
      <c r="B2816">
        <v>158163</v>
      </c>
      <c r="C2816" t="s">
        <v>9004</v>
      </c>
      <c r="D2816" t="s">
        <v>9005</v>
      </c>
      <c r="E2816" t="s">
        <v>9006</v>
      </c>
      <c r="F2816" t="s">
        <v>1024</v>
      </c>
    </row>
    <row r="2817" spans="2:6" hidden="1" x14ac:dyDescent="0.3">
      <c r="B2817">
        <v>158165</v>
      </c>
      <c r="C2817" t="s">
        <v>9007</v>
      </c>
      <c r="D2817" t="s">
        <v>9008</v>
      </c>
      <c r="E2817" t="s">
        <v>9009</v>
      </c>
      <c r="F2817" t="s">
        <v>1024</v>
      </c>
    </row>
    <row r="2818" spans="2:6" hidden="1" x14ac:dyDescent="0.3">
      <c r="B2818">
        <v>158166</v>
      </c>
      <c r="C2818" t="s">
        <v>9010</v>
      </c>
      <c r="D2818" t="s">
        <v>9011</v>
      </c>
      <c r="E2818" t="s">
        <v>9012</v>
      </c>
      <c r="F2818" t="s">
        <v>1024</v>
      </c>
    </row>
    <row r="2819" spans="2:6" hidden="1" x14ac:dyDescent="0.3">
      <c r="B2819">
        <v>158167</v>
      </c>
      <c r="C2819" t="s">
        <v>9013</v>
      </c>
      <c r="D2819" t="s">
        <v>9014</v>
      </c>
      <c r="E2819" t="s">
        <v>9015</v>
      </c>
      <c r="F2819" t="s">
        <v>1024</v>
      </c>
    </row>
    <row r="2820" spans="2:6" hidden="1" x14ac:dyDescent="0.3">
      <c r="B2820">
        <v>158168</v>
      </c>
      <c r="C2820" t="s">
        <v>9016</v>
      </c>
      <c r="D2820" t="s">
        <v>9017</v>
      </c>
      <c r="E2820" t="s">
        <v>9018</v>
      </c>
      <c r="F2820" t="s">
        <v>1024</v>
      </c>
    </row>
    <row r="2821" spans="2:6" hidden="1" x14ac:dyDescent="0.3">
      <c r="B2821">
        <v>158169</v>
      </c>
      <c r="C2821" t="s">
        <v>9019</v>
      </c>
      <c r="D2821" t="s">
        <v>9020</v>
      </c>
      <c r="E2821" t="s">
        <v>9021</v>
      </c>
      <c r="F2821" t="s">
        <v>1024</v>
      </c>
    </row>
    <row r="2822" spans="2:6" hidden="1" x14ac:dyDescent="0.3">
      <c r="B2822">
        <v>158170</v>
      </c>
      <c r="C2822" t="s">
        <v>9022</v>
      </c>
      <c r="D2822" t="s">
        <v>9023</v>
      </c>
      <c r="E2822" t="s">
        <v>9024</v>
      </c>
      <c r="F2822" t="s">
        <v>1024</v>
      </c>
    </row>
    <row r="2823" spans="2:6" hidden="1" x14ac:dyDescent="0.3">
      <c r="B2823">
        <v>158171</v>
      </c>
      <c r="C2823" t="s">
        <v>9025</v>
      </c>
      <c r="D2823" t="s">
        <v>9026</v>
      </c>
      <c r="E2823" t="s">
        <v>9027</v>
      </c>
      <c r="F2823" t="s">
        <v>1024</v>
      </c>
    </row>
    <row r="2824" spans="2:6" hidden="1" x14ac:dyDescent="0.3">
      <c r="B2824">
        <v>158172</v>
      </c>
      <c r="C2824" t="s">
        <v>9028</v>
      </c>
      <c r="D2824" t="s">
        <v>9029</v>
      </c>
      <c r="E2824" t="s">
        <v>9030</v>
      </c>
      <c r="F2824" t="s">
        <v>1024</v>
      </c>
    </row>
    <row r="2825" spans="2:6" hidden="1" x14ac:dyDescent="0.3">
      <c r="B2825">
        <v>158173</v>
      </c>
      <c r="C2825" t="s">
        <v>9031</v>
      </c>
      <c r="D2825" t="s">
        <v>9032</v>
      </c>
      <c r="E2825" t="s">
        <v>9033</v>
      </c>
      <c r="F2825" t="s">
        <v>1024</v>
      </c>
    </row>
    <row r="2826" spans="2:6" hidden="1" x14ac:dyDescent="0.3">
      <c r="B2826">
        <v>158174</v>
      </c>
      <c r="C2826" t="s">
        <v>9034</v>
      </c>
      <c r="D2826" t="s">
        <v>9035</v>
      </c>
      <c r="E2826" t="s">
        <v>9036</v>
      </c>
      <c r="F2826" t="s">
        <v>1024</v>
      </c>
    </row>
    <row r="2827" spans="2:6" hidden="1" x14ac:dyDescent="0.3">
      <c r="B2827">
        <v>158175</v>
      </c>
      <c r="C2827" t="s">
        <v>9037</v>
      </c>
      <c r="D2827" t="s">
        <v>9038</v>
      </c>
      <c r="E2827" t="s">
        <v>9039</v>
      </c>
      <c r="F2827" t="s">
        <v>1024</v>
      </c>
    </row>
    <row r="2828" spans="2:6" hidden="1" x14ac:dyDescent="0.3">
      <c r="B2828">
        <v>158176</v>
      </c>
      <c r="C2828" t="s">
        <v>9040</v>
      </c>
      <c r="D2828" t="s">
        <v>9041</v>
      </c>
      <c r="E2828" t="s">
        <v>9042</v>
      </c>
      <c r="F2828" t="s">
        <v>1024</v>
      </c>
    </row>
    <row r="2829" spans="2:6" hidden="1" x14ac:dyDescent="0.3">
      <c r="B2829">
        <v>158180</v>
      </c>
      <c r="C2829" t="s">
        <v>9043</v>
      </c>
      <c r="D2829" t="s">
        <v>9044</v>
      </c>
      <c r="E2829" t="s">
        <v>4939</v>
      </c>
      <c r="F2829" t="s">
        <v>1024</v>
      </c>
    </row>
    <row r="2830" spans="2:6" hidden="1" x14ac:dyDescent="0.3">
      <c r="B2830">
        <v>158184</v>
      </c>
      <c r="C2830" t="s">
        <v>9045</v>
      </c>
      <c r="D2830" t="s">
        <v>9046</v>
      </c>
      <c r="E2830" t="s">
        <v>9047</v>
      </c>
      <c r="F2830" t="s">
        <v>1024</v>
      </c>
    </row>
    <row r="2831" spans="2:6" hidden="1" x14ac:dyDescent="0.3">
      <c r="B2831">
        <v>158186</v>
      </c>
      <c r="C2831" t="s">
        <v>9048</v>
      </c>
      <c r="D2831" t="s">
        <v>9049</v>
      </c>
      <c r="E2831" t="s">
        <v>9050</v>
      </c>
      <c r="F2831" t="s">
        <v>1024</v>
      </c>
    </row>
    <row r="2832" spans="2:6" hidden="1" x14ac:dyDescent="0.3">
      <c r="B2832">
        <v>158189</v>
      </c>
      <c r="C2832" t="s">
        <v>9051</v>
      </c>
      <c r="D2832" t="s">
        <v>9052</v>
      </c>
      <c r="E2832" t="s">
        <v>9053</v>
      </c>
      <c r="F2832" t="s">
        <v>1024</v>
      </c>
    </row>
    <row r="2833" spans="2:6" hidden="1" x14ac:dyDescent="0.3">
      <c r="B2833">
        <v>158191</v>
      </c>
      <c r="C2833" t="s">
        <v>9054</v>
      </c>
      <c r="D2833" t="s">
        <v>9055</v>
      </c>
      <c r="E2833" t="s">
        <v>9056</v>
      </c>
      <c r="F2833" t="s">
        <v>1024</v>
      </c>
    </row>
    <row r="2834" spans="2:6" hidden="1" x14ac:dyDescent="0.3">
      <c r="B2834">
        <v>158197</v>
      </c>
      <c r="C2834" t="s">
        <v>9057</v>
      </c>
      <c r="D2834" t="s">
        <v>9058</v>
      </c>
      <c r="E2834" t="s">
        <v>9059</v>
      </c>
      <c r="F2834" t="s">
        <v>1024</v>
      </c>
    </row>
    <row r="2835" spans="2:6" hidden="1" x14ac:dyDescent="0.3">
      <c r="B2835">
        <v>158201</v>
      </c>
      <c r="C2835" t="s">
        <v>9060</v>
      </c>
      <c r="D2835" t="s">
        <v>9061</v>
      </c>
      <c r="E2835" t="s">
        <v>9062</v>
      </c>
      <c r="F2835" t="s">
        <v>1024</v>
      </c>
    </row>
    <row r="2836" spans="2:6" hidden="1" x14ac:dyDescent="0.3">
      <c r="B2836">
        <v>158203</v>
      </c>
      <c r="C2836" t="s">
        <v>9063</v>
      </c>
      <c r="D2836" t="s">
        <v>9064</v>
      </c>
      <c r="E2836" t="s">
        <v>9065</v>
      </c>
      <c r="F2836" t="s">
        <v>1024</v>
      </c>
    </row>
    <row r="2837" spans="2:6" hidden="1" x14ac:dyDescent="0.3">
      <c r="B2837">
        <v>158207</v>
      </c>
      <c r="C2837" t="s">
        <v>9066</v>
      </c>
      <c r="D2837" t="s">
        <v>9067</v>
      </c>
      <c r="E2837" t="s">
        <v>9068</v>
      </c>
      <c r="F2837" t="s">
        <v>1024</v>
      </c>
    </row>
    <row r="2838" spans="2:6" hidden="1" x14ac:dyDescent="0.3">
      <c r="B2838">
        <v>158209</v>
      </c>
      <c r="C2838" t="s">
        <v>9069</v>
      </c>
      <c r="D2838" t="s">
        <v>9070</v>
      </c>
      <c r="E2838" t="s">
        <v>9071</v>
      </c>
      <c r="F2838" t="s">
        <v>1024</v>
      </c>
    </row>
    <row r="2839" spans="2:6" hidden="1" x14ac:dyDescent="0.3">
      <c r="B2839">
        <v>158210</v>
      </c>
      <c r="C2839" t="s">
        <v>9072</v>
      </c>
      <c r="D2839" t="s">
        <v>9073</v>
      </c>
      <c r="E2839" t="s">
        <v>9074</v>
      </c>
      <c r="F2839" t="s">
        <v>1024</v>
      </c>
    </row>
    <row r="2840" spans="2:6" hidden="1" x14ac:dyDescent="0.3">
      <c r="B2840">
        <v>158212</v>
      </c>
      <c r="C2840" t="s">
        <v>9075</v>
      </c>
      <c r="D2840" t="s">
        <v>9076</v>
      </c>
      <c r="E2840" t="s">
        <v>9077</v>
      </c>
      <c r="F2840" t="s">
        <v>1024</v>
      </c>
    </row>
    <row r="2841" spans="2:6" hidden="1" x14ac:dyDescent="0.3">
      <c r="B2841">
        <v>158216</v>
      </c>
      <c r="C2841" t="s">
        <v>9078</v>
      </c>
      <c r="D2841" t="s">
        <v>9079</v>
      </c>
      <c r="E2841" t="s">
        <v>9080</v>
      </c>
      <c r="F2841" t="s">
        <v>1024</v>
      </c>
    </row>
    <row r="2842" spans="2:6" hidden="1" x14ac:dyDescent="0.3">
      <c r="B2842">
        <v>158217</v>
      </c>
      <c r="C2842" t="s">
        <v>9081</v>
      </c>
      <c r="D2842" t="s">
        <v>9082</v>
      </c>
      <c r="E2842" t="s">
        <v>9083</v>
      </c>
      <c r="F2842" t="s">
        <v>1024</v>
      </c>
    </row>
    <row r="2843" spans="2:6" hidden="1" x14ac:dyDescent="0.3">
      <c r="B2843">
        <v>158220</v>
      </c>
      <c r="C2843" t="s">
        <v>9084</v>
      </c>
      <c r="D2843" t="s">
        <v>9085</v>
      </c>
      <c r="E2843" t="s">
        <v>9086</v>
      </c>
      <c r="F2843" t="s">
        <v>1024</v>
      </c>
    </row>
    <row r="2844" spans="2:6" hidden="1" x14ac:dyDescent="0.3">
      <c r="B2844">
        <v>158221</v>
      </c>
      <c r="C2844" t="s">
        <v>9087</v>
      </c>
      <c r="D2844" t="s">
        <v>9088</v>
      </c>
      <c r="E2844" t="s">
        <v>9089</v>
      </c>
      <c r="F2844" t="s">
        <v>1024</v>
      </c>
    </row>
    <row r="2845" spans="2:6" hidden="1" x14ac:dyDescent="0.3">
      <c r="B2845">
        <v>158222</v>
      </c>
      <c r="C2845" t="s">
        <v>9090</v>
      </c>
      <c r="D2845" t="s">
        <v>9091</v>
      </c>
      <c r="E2845" t="s">
        <v>9092</v>
      </c>
      <c r="F2845" t="s">
        <v>1024</v>
      </c>
    </row>
    <row r="2846" spans="2:6" hidden="1" x14ac:dyDescent="0.3">
      <c r="B2846">
        <v>158223</v>
      </c>
      <c r="C2846" t="s">
        <v>9093</v>
      </c>
      <c r="D2846" t="s">
        <v>9094</v>
      </c>
      <c r="E2846" t="s">
        <v>9095</v>
      </c>
      <c r="F2846" t="s">
        <v>1024</v>
      </c>
    </row>
    <row r="2847" spans="2:6" hidden="1" x14ac:dyDescent="0.3">
      <c r="B2847">
        <v>158227</v>
      </c>
      <c r="C2847" t="s">
        <v>9096</v>
      </c>
      <c r="D2847" t="s">
        <v>9097</v>
      </c>
      <c r="E2847" t="s">
        <v>9098</v>
      </c>
      <c r="F2847" t="s">
        <v>1024</v>
      </c>
    </row>
    <row r="2848" spans="2:6" hidden="1" x14ac:dyDescent="0.3">
      <c r="B2848">
        <v>158229</v>
      </c>
      <c r="C2848" t="s">
        <v>9099</v>
      </c>
      <c r="D2848" t="s">
        <v>9100</v>
      </c>
      <c r="E2848" t="s">
        <v>9101</v>
      </c>
      <c r="F2848" t="s">
        <v>1024</v>
      </c>
    </row>
    <row r="2849" spans="2:6" hidden="1" x14ac:dyDescent="0.3">
      <c r="B2849">
        <v>158230</v>
      </c>
      <c r="C2849" t="s">
        <v>9102</v>
      </c>
      <c r="D2849" t="s">
        <v>9103</v>
      </c>
      <c r="E2849" t="s">
        <v>9104</v>
      </c>
      <c r="F2849" t="s">
        <v>1024</v>
      </c>
    </row>
    <row r="2850" spans="2:6" hidden="1" x14ac:dyDescent="0.3">
      <c r="B2850">
        <v>158231</v>
      </c>
      <c r="C2850" t="s">
        <v>9105</v>
      </c>
      <c r="D2850" t="s">
        <v>9106</v>
      </c>
      <c r="E2850" t="s">
        <v>9107</v>
      </c>
      <c r="F2850" t="s">
        <v>1024</v>
      </c>
    </row>
    <row r="2851" spans="2:6" hidden="1" x14ac:dyDescent="0.3">
      <c r="B2851">
        <v>158233</v>
      </c>
      <c r="C2851" t="s">
        <v>9108</v>
      </c>
      <c r="D2851" t="s">
        <v>9109</v>
      </c>
      <c r="E2851" t="s">
        <v>6420</v>
      </c>
      <c r="F2851" t="s">
        <v>1024</v>
      </c>
    </row>
    <row r="2852" spans="2:6" hidden="1" x14ac:dyDescent="0.3">
      <c r="B2852">
        <v>158234</v>
      </c>
      <c r="C2852" t="s">
        <v>9110</v>
      </c>
      <c r="D2852" t="s">
        <v>9111</v>
      </c>
      <c r="E2852" t="s">
        <v>9112</v>
      </c>
      <c r="F2852" t="s">
        <v>1024</v>
      </c>
    </row>
    <row r="2853" spans="2:6" hidden="1" x14ac:dyDescent="0.3">
      <c r="B2853">
        <v>158236</v>
      </c>
      <c r="C2853" t="s">
        <v>9113</v>
      </c>
      <c r="D2853" t="s">
        <v>9114</v>
      </c>
      <c r="E2853" t="s">
        <v>9115</v>
      </c>
      <c r="F2853" t="s">
        <v>1024</v>
      </c>
    </row>
    <row r="2854" spans="2:6" hidden="1" x14ac:dyDescent="0.3">
      <c r="B2854">
        <v>158238</v>
      </c>
      <c r="C2854" t="s">
        <v>9116</v>
      </c>
      <c r="D2854" t="s">
        <v>9117</v>
      </c>
      <c r="E2854" t="s">
        <v>9118</v>
      </c>
      <c r="F2854" t="s">
        <v>1024</v>
      </c>
    </row>
    <row r="2855" spans="2:6" hidden="1" x14ac:dyDescent="0.3">
      <c r="B2855">
        <v>158240</v>
      </c>
      <c r="C2855" t="s">
        <v>9119</v>
      </c>
      <c r="D2855" t="s">
        <v>9120</v>
      </c>
      <c r="E2855" t="s">
        <v>9121</v>
      </c>
      <c r="F2855" t="s">
        <v>1024</v>
      </c>
    </row>
    <row r="2856" spans="2:6" hidden="1" x14ac:dyDescent="0.3">
      <c r="B2856">
        <v>158248</v>
      </c>
      <c r="C2856" t="s">
        <v>9122</v>
      </c>
      <c r="D2856" t="s">
        <v>9123</v>
      </c>
      <c r="E2856" t="s">
        <v>3238</v>
      </c>
      <c r="F2856" t="s">
        <v>1024</v>
      </c>
    </row>
    <row r="2857" spans="2:6" hidden="1" x14ac:dyDescent="0.3">
      <c r="B2857">
        <v>158252</v>
      </c>
      <c r="C2857" t="s">
        <v>9124</v>
      </c>
      <c r="D2857" t="s">
        <v>9125</v>
      </c>
      <c r="E2857" t="s">
        <v>9126</v>
      </c>
      <c r="F2857" t="s">
        <v>1024</v>
      </c>
    </row>
    <row r="2858" spans="2:6" hidden="1" x14ac:dyDescent="0.3">
      <c r="B2858">
        <v>158254</v>
      </c>
      <c r="C2858" t="s">
        <v>9127</v>
      </c>
      <c r="D2858" t="s">
        <v>9128</v>
      </c>
      <c r="E2858" t="s">
        <v>9129</v>
      </c>
      <c r="F2858" t="s">
        <v>1024</v>
      </c>
    </row>
    <row r="2859" spans="2:6" hidden="1" x14ac:dyDescent="0.3">
      <c r="B2859">
        <v>158257</v>
      </c>
      <c r="C2859" t="s">
        <v>9130</v>
      </c>
      <c r="D2859" t="s">
        <v>9131</v>
      </c>
      <c r="E2859" t="s">
        <v>9132</v>
      </c>
      <c r="F2859" t="s">
        <v>1024</v>
      </c>
    </row>
    <row r="2860" spans="2:6" hidden="1" x14ac:dyDescent="0.3">
      <c r="B2860">
        <v>158259</v>
      </c>
      <c r="C2860" t="s">
        <v>9133</v>
      </c>
      <c r="D2860" t="s">
        <v>9134</v>
      </c>
      <c r="E2860" t="s">
        <v>9135</v>
      </c>
      <c r="F2860" t="s">
        <v>1024</v>
      </c>
    </row>
    <row r="2861" spans="2:6" hidden="1" x14ac:dyDescent="0.3">
      <c r="B2861">
        <v>158261</v>
      </c>
      <c r="C2861" t="s">
        <v>9136</v>
      </c>
      <c r="D2861" t="s">
        <v>9137</v>
      </c>
      <c r="E2861" t="s">
        <v>9138</v>
      </c>
      <c r="F2861" t="s">
        <v>1024</v>
      </c>
    </row>
    <row r="2862" spans="2:6" hidden="1" x14ac:dyDescent="0.3">
      <c r="B2862">
        <v>158265</v>
      </c>
      <c r="C2862" t="s">
        <v>9139</v>
      </c>
      <c r="D2862" t="s">
        <v>9140</v>
      </c>
      <c r="E2862" t="s">
        <v>9141</v>
      </c>
      <c r="F2862" t="s">
        <v>1024</v>
      </c>
    </row>
    <row r="2863" spans="2:6" hidden="1" x14ac:dyDescent="0.3">
      <c r="B2863">
        <v>158270</v>
      </c>
      <c r="C2863" t="s">
        <v>9142</v>
      </c>
      <c r="D2863" t="s">
        <v>9143</v>
      </c>
      <c r="E2863" t="s">
        <v>7737</v>
      </c>
      <c r="F2863" t="s">
        <v>1024</v>
      </c>
    </row>
    <row r="2864" spans="2:6" hidden="1" x14ac:dyDescent="0.3">
      <c r="B2864">
        <v>158278</v>
      </c>
      <c r="C2864" t="s">
        <v>9144</v>
      </c>
      <c r="D2864" t="s">
        <v>9145</v>
      </c>
      <c r="E2864" t="s">
        <v>9146</v>
      </c>
      <c r="F2864" t="s">
        <v>1024</v>
      </c>
    </row>
    <row r="2865" spans="2:6" hidden="1" x14ac:dyDescent="0.3">
      <c r="B2865">
        <v>158282</v>
      </c>
      <c r="C2865" t="s">
        <v>9147</v>
      </c>
      <c r="D2865" t="s">
        <v>9148</v>
      </c>
      <c r="E2865" t="s">
        <v>9149</v>
      </c>
      <c r="F2865" t="s">
        <v>1024</v>
      </c>
    </row>
    <row r="2866" spans="2:6" hidden="1" x14ac:dyDescent="0.3">
      <c r="B2866">
        <v>158285</v>
      </c>
      <c r="C2866" t="s">
        <v>9150</v>
      </c>
      <c r="D2866" t="s">
        <v>9151</v>
      </c>
      <c r="E2866" t="s">
        <v>9152</v>
      </c>
      <c r="F2866" t="s">
        <v>1024</v>
      </c>
    </row>
    <row r="2867" spans="2:6" hidden="1" x14ac:dyDescent="0.3">
      <c r="B2867">
        <v>158292</v>
      </c>
      <c r="C2867" t="s">
        <v>9153</v>
      </c>
      <c r="D2867" t="s">
        <v>9154</v>
      </c>
      <c r="E2867" t="s">
        <v>9155</v>
      </c>
      <c r="F2867" t="s">
        <v>1024</v>
      </c>
    </row>
    <row r="2868" spans="2:6" hidden="1" x14ac:dyDescent="0.3">
      <c r="B2868">
        <v>158299</v>
      </c>
      <c r="C2868" t="s">
        <v>9156</v>
      </c>
      <c r="D2868" t="s">
        <v>9157</v>
      </c>
      <c r="E2868" t="s">
        <v>9158</v>
      </c>
      <c r="F2868" t="s">
        <v>1024</v>
      </c>
    </row>
    <row r="2869" spans="2:6" hidden="1" x14ac:dyDescent="0.3">
      <c r="B2869">
        <v>158300</v>
      </c>
      <c r="C2869" t="s">
        <v>9159</v>
      </c>
      <c r="D2869" t="s">
        <v>9160</v>
      </c>
      <c r="E2869" t="s">
        <v>9161</v>
      </c>
      <c r="F2869" t="s">
        <v>1024</v>
      </c>
    </row>
    <row r="2870" spans="2:6" hidden="1" x14ac:dyDescent="0.3">
      <c r="B2870">
        <v>158302</v>
      </c>
      <c r="C2870" t="s">
        <v>9162</v>
      </c>
      <c r="D2870" t="s">
        <v>9163</v>
      </c>
      <c r="E2870" t="s">
        <v>5716</v>
      </c>
      <c r="F2870" t="s">
        <v>1024</v>
      </c>
    </row>
    <row r="2871" spans="2:6" hidden="1" x14ac:dyDescent="0.3">
      <c r="B2871">
        <v>158304</v>
      </c>
      <c r="C2871" t="s">
        <v>9164</v>
      </c>
      <c r="D2871" t="s">
        <v>9165</v>
      </c>
      <c r="E2871" t="s">
        <v>9112</v>
      </c>
      <c r="F2871" t="s">
        <v>1024</v>
      </c>
    </row>
    <row r="2872" spans="2:6" hidden="1" x14ac:dyDescent="0.3">
      <c r="B2872">
        <v>158305</v>
      </c>
      <c r="C2872" t="s">
        <v>9166</v>
      </c>
      <c r="D2872" t="s">
        <v>9167</v>
      </c>
      <c r="E2872" t="s">
        <v>9168</v>
      </c>
      <c r="F2872" t="s">
        <v>1024</v>
      </c>
    </row>
    <row r="2873" spans="2:6" hidden="1" x14ac:dyDescent="0.3">
      <c r="B2873">
        <v>158306</v>
      </c>
      <c r="C2873" t="s">
        <v>9169</v>
      </c>
      <c r="D2873" t="s">
        <v>9170</v>
      </c>
      <c r="E2873" t="s">
        <v>9171</v>
      </c>
      <c r="F2873" t="s">
        <v>1024</v>
      </c>
    </row>
    <row r="2874" spans="2:6" hidden="1" x14ac:dyDescent="0.3">
      <c r="B2874">
        <v>158309</v>
      </c>
      <c r="C2874" t="s">
        <v>9172</v>
      </c>
      <c r="D2874" t="s">
        <v>9173</v>
      </c>
      <c r="E2874" t="s">
        <v>9174</v>
      </c>
      <c r="F2874" t="s">
        <v>1024</v>
      </c>
    </row>
    <row r="2875" spans="2:6" hidden="1" x14ac:dyDescent="0.3">
      <c r="B2875">
        <v>158314</v>
      </c>
      <c r="C2875" t="s">
        <v>9175</v>
      </c>
      <c r="D2875" t="s">
        <v>9176</v>
      </c>
      <c r="E2875" t="s">
        <v>9177</v>
      </c>
      <c r="F2875" t="s">
        <v>1024</v>
      </c>
    </row>
    <row r="2876" spans="2:6" hidden="1" x14ac:dyDescent="0.3">
      <c r="B2876">
        <v>158316</v>
      </c>
      <c r="C2876" t="s">
        <v>9178</v>
      </c>
      <c r="D2876" t="s">
        <v>9179</v>
      </c>
      <c r="E2876" t="s">
        <v>9180</v>
      </c>
      <c r="F2876" t="s">
        <v>1024</v>
      </c>
    </row>
    <row r="2877" spans="2:6" hidden="1" x14ac:dyDescent="0.3">
      <c r="B2877">
        <v>158318</v>
      </c>
      <c r="C2877" t="s">
        <v>9181</v>
      </c>
      <c r="D2877" t="s">
        <v>9182</v>
      </c>
      <c r="E2877" t="s">
        <v>9183</v>
      </c>
      <c r="F2877" t="s">
        <v>1024</v>
      </c>
    </row>
    <row r="2878" spans="2:6" hidden="1" x14ac:dyDescent="0.3">
      <c r="B2878">
        <v>158320</v>
      </c>
      <c r="C2878" t="s">
        <v>9184</v>
      </c>
      <c r="D2878" t="s">
        <v>9185</v>
      </c>
      <c r="E2878" t="s">
        <v>9186</v>
      </c>
      <c r="F2878" t="s">
        <v>1024</v>
      </c>
    </row>
    <row r="2879" spans="2:6" hidden="1" x14ac:dyDescent="0.3">
      <c r="B2879">
        <v>158323</v>
      </c>
      <c r="C2879" t="s">
        <v>9187</v>
      </c>
      <c r="D2879" t="s">
        <v>9188</v>
      </c>
      <c r="E2879" t="s">
        <v>9189</v>
      </c>
      <c r="F2879" t="s">
        <v>1024</v>
      </c>
    </row>
    <row r="2880" spans="2:6" hidden="1" x14ac:dyDescent="0.3">
      <c r="B2880">
        <v>158324</v>
      </c>
      <c r="C2880" t="s">
        <v>9190</v>
      </c>
      <c r="D2880" t="s">
        <v>9191</v>
      </c>
      <c r="E2880" t="s">
        <v>9192</v>
      </c>
      <c r="F2880" t="s">
        <v>1024</v>
      </c>
    </row>
    <row r="2881" spans="2:6" hidden="1" x14ac:dyDescent="0.3">
      <c r="B2881">
        <v>158329</v>
      </c>
      <c r="C2881" t="s">
        <v>9193</v>
      </c>
      <c r="D2881" t="s">
        <v>9194</v>
      </c>
      <c r="E2881" t="s">
        <v>9195</v>
      </c>
      <c r="F2881" t="s">
        <v>1024</v>
      </c>
    </row>
    <row r="2882" spans="2:6" hidden="1" x14ac:dyDescent="0.3">
      <c r="B2882">
        <v>158330</v>
      </c>
      <c r="C2882" t="s">
        <v>9196</v>
      </c>
      <c r="D2882" t="s">
        <v>9197</v>
      </c>
      <c r="E2882" t="s">
        <v>9198</v>
      </c>
      <c r="F2882" t="s">
        <v>1024</v>
      </c>
    </row>
    <row r="2883" spans="2:6" hidden="1" x14ac:dyDescent="0.3">
      <c r="B2883">
        <v>158332</v>
      </c>
      <c r="C2883" t="s">
        <v>9199</v>
      </c>
      <c r="D2883" t="s">
        <v>9200</v>
      </c>
      <c r="E2883" t="s">
        <v>9201</v>
      </c>
      <c r="F2883" t="s">
        <v>1024</v>
      </c>
    </row>
    <row r="2884" spans="2:6" hidden="1" x14ac:dyDescent="0.3">
      <c r="B2884">
        <v>158333</v>
      </c>
      <c r="C2884" t="s">
        <v>9202</v>
      </c>
      <c r="D2884" t="s">
        <v>9203</v>
      </c>
      <c r="E2884" t="s">
        <v>9204</v>
      </c>
      <c r="F2884" t="s">
        <v>1024</v>
      </c>
    </row>
    <row r="2885" spans="2:6" hidden="1" x14ac:dyDescent="0.3">
      <c r="B2885">
        <v>158336</v>
      </c>
      <c r="C2885" t="s">
        <v>9205</v>
      </c>
      <c r="D2885" t="s">
        <v>9206</v>
      </c>
      <c r="E2885" t="s">
        <v>9207</v>
      </c>
      <c r="F2885" t="s">
        <v>1024</v>
      </c>
    </row>
    <row r="2886" spans="2:6" hidden="1" x14ac:dyDescent="0.3">
      <c r="B2886">
        <v>158339</v>
      </c>
      <c r="C2886" t="s">
        <v>9208</v>
      </c>
      <c r="D2886" t="s">
        <v>9209</v>
      </c>
      <c r="E2886" t="s">
        <v>9210</v>
      </c>
      <c r="F2886" t="s">
        <v>1024</v>
      </c>
    </row>
    <row r="2887" spans="2:6" hidden="1" x14ac:dyDescent="0.3">
      <c r="B2887">
        <v>158341</v>
      </c>
      <c r="C2887" t="s">
        <v>9211</v>
      </c>
      <c r="D2887" t="s">
        <v>9212</v>
      </c>
      <c r="E2887" t="s">
        <v>9213</v>
      </c>
      <c r="F2887" t="s">
        <v>1024</v>
      </c>
    </row>
    <row r="2888" spans="2:6" hidden="1" x14ac:dyDescent="0.3">
      <c r="B2888">
        <v>158342</v>
      </c>
      <c r="C2888" t="s">
        <v>9214</v>
      </c>
      <c r="D2888" t="s">
        <v>9215</v>
      </c>
      <c r="E2888" t="s">
        <v>4989</v>
      </c>
      <c r="F2888" t="s">
        <v>1024</v>
      </c>
    </row>
    <row r="2889" spans="2:6" hidden="1" x14ac:dyDescent="0.3">
      <c r="B2889">
        <v>158346</v>
      </c>
      <c r="C2889" t="s">
        <v>9216</v>
      </c>
      <c r="D2889" t="s">
        <v>9217</v>
      </c>
      <c r="E2889" t="s">
        <v>9218</v>
      </c>
      <c r="F2889" t="s">
        <v>1024</v>
      </c>
    </row>
    <row r="2890" spans="2:6" hidden="1" x14ac:dyDescent="0.3">
      <c r="B2890">
        <v>158347</v>
      </c>
      <c r="C2890" t="s">
        <v>9219</v>
      </c>
      <c r="D2890" t="s">
        <v>9220</v>
      </c>
      <c r="E2890" t="s">
        <v>4574</v>
      </c>
      <c r="F2890" t="s">
        <v>1024</v>
      </c>
    </row>
    <row r="2891" spans="2:6" hidden="1" x14ac:dyDescent="0.3">
      <c r="B2891">
        <v>158348</v>
      </c>
      <c r="C2891" t="s">
        <v>9221</v>
      </c>
      <c r="D2891" t="s">
        <v>9222</v>
      </c>
      <c r="E2891" t="s">
        <v>9223</v>
      </c>
      <c r="F2891" t="s">
        <v>1024</v>
      </c>
    </row>
    <row r="2892" spans="2:6" hidden="1" x14ac:dyDescent="0.3">
      <c r="B2892">
        <v>158351</v>
      </c>
      <c r="C2892" t="s">
        <v>9224</v>
      </c>
      <c r="D2892" t="s">
        <v>9225</v>
      </c>
      <c r="E2892" t="s">
        <v>9226</v>
      </c>
      <c r="F2892" t="s">
        <v>1024</v>
      </c>
    </row>
    <row r="2893" spans="2:6" hidden="1" x14ac:dyDescent="0.3">
      <c r="B2893">
        <v>158355</v>
      </c>
      <c r="C2893" t="s">
        <v>9227</v>
      </c>
      <c r="D2893" t="s">
        <v>9228</v>
      </c>
      <c r="E2893" t="s">
        <v>7783</v>
      </c>
      <c r="F2893" t="s">
        <v>1024</v>
      </c>
    </row>
    <row r="2894" spans="2:6" hidden="1" x14ac:dyDescent="0.3">
      <c r="B2894">
        <v>158358</v>
      </c>
      <c r="C2894" t="s">
        <v>9229</v>
      </c>
      <c r="D2894" t="s">
        <v>9230</v>
      </c>
      <c r="E2894" t="s">
        <v>9231</v>
      </c>
      <c r="F2894" t="s">
        <v>1024</v>
      </c>
    </row>
    <row r="2895" spans="2:6" hidden="1" x14ac:dyDescent="0.3">
      <c r="B2895">
        <v>158360</v>
      </c>
      <c r="C2895" t="s">
        <v>9232</v>
      </c>
      <c r="D2895" t="s">
        <v>9233</v>
      </c>
      <c r="E2895" t="s">
        <v>9234</v>
      </c>
      <c r="F2895" t="s">
        <v>1024</v>
      </c>
    </row>
    <row r="2896" spans="2:6" hidden="1" x14ac:dyDescent="0.3">
      <c r="B2896">
        <v>158361</v>
      </c>
      <c r="C2896" t="s">
        <v>9235</v>
      </c>
      <c r="D2896" t="s">
        <v>9236</v>
      </c>
      <c r="E2896" t="s">
        <v>9237</v>
      </c>
      <c r="F2896" t="s">
        <v>1024</v>
      </c>
    </row>
    <row r="2897" spans="2:6" hidden="1" x14ac:dyDescent="0.3">
      <c r="B2897">
        <v>158362</v>
      </c>
      <c r="C2897" t="s">
        <v>9238</v>
      </c>
      <c r="D2897" t="s">
        <v>9239</v>
      </c>
      <c r="E2897" t="s">
        <v>9240</v>
      </c>
      <c r="F2897" t="s">
        <v>1024</v>
      </c>
    </row>
    <row r="2898" spans="2:6" hidden="1" x14ac:dyDescent="0.3">
      <c r="B2898">
        <v>158367</v>
      </c>
      <c r="C2898" t="s">
        <v>9241</v>
      </c>
      <c r="D2898" t="s">
        <v>9242</v>
      </c>
      <c r="E2898" t="s">
        <v>9243</v>
      </c>
      <c r="F2898" t="s">
        <v>1024</v>
      </c>
    </row>
    <row r="2899" spans="2:6" hidden="1" x14ac:dyDescent="0.3">
      <c r="B2899">
        <v>158368</v>
      </c>
      <c r="C2899" t="s">
        <v>9244</v>
      </c>
      <c r="D2899" t="s">
        <v>9245</v>
      </c>
      <c r="E2899" t="s">
        <v>9246</v>
      </c>
      <c r="F2899" t="s">
        <v>1024</v>
      </c>
    </row>
    <row r="2900" spans="2:6" hidden="1" x14ac:dyDescent="0.3">
      <c r="B2900">
        <v>158370</v>
      </c>
      <c r="C2900" t="s">
        <v>9247</v>
      </c>
      <c r="D2900" t="s">
        <v>9248</v>
      </c>
      <c r="E2900" t="s">
        <v>9249</v>
      </c>
      <c r="F2900" t="s">
        <v>1024</v>
      </c>
    </row>
    <row r="2901" spans="2:6" hidden="1" x14ac:dyDescent="0.3">
      <c r="B2901">
        <v>158371</v>
      </c>
      <c r="C2901" t="s">
        <v>9250</v>
      </c>
      <c r="D2901" t="s">
        <v>9251</v>
      </c>
      <c r="E2901" t="s">
        <v>9252</v>
      </c>
      <c r="F2901" t="s">
        <v>1024</v>
      </c>
    </row>
    <row r="2902" spans="2:6" hidden="1" x14ac:dyDescent="0.3">
      <c r="B2902">
        <v>158372</v>
      </c>
      <c r="C2902" t="s">
        <v>9253</v>
      </c>
      <c r="D2902" t="s">
        <v>9254</v>
      </c>
      <c r="E2902" t="s">
        <v>9255</v>
      </c>
      <c r="F2902" t="s">
        <v>1024</v>
      </c>
    </row>
    <row r="2903" spans="2:6" hidden="1" x14ac:dyDescent="0.3">
      <c r="B2903">
        <v>158373</v>
      </c>
      <c r="C2903" t="s">
        <v>9256</v>
      </c>
      <c r="D2903" t="s">
        <v>9257</v>
      </c>
      <c r="E2903" t="s">
        <v>9258</v>
      </c>
      <c r="F2903" t="s">
        <v>1024</v>
      </c>
    </row>
    <row r="2904" spans="2:6" hidden="1" x14ac:dyDescent="0.3">
      <c r="B2904">
        <v>158376</v>
      </c>
      <c r="C2904" t="s">
        <v>9259</v>
      </c>
      <c r="D2904" t="s">
        <v>9260</v>
      </c>
      <c r="E2904" t="s">
        <v>839</v>
      </c>
      <c r="F2904" t="s">
        <v>1024</v>
      </c>
    </row>
    <row r="2905" spans="2:6" hidden="1" x14ac:dyDescent="0.3">
      <c r="B2905">
        <v>158379</v>
      </c>
      <c r="C2905" t="s">
        <v>9261</v>
      </c>
      <c r="D2905" t="s">
        <v>9262</v>
      </c>
      <c r="E2905" t="s">
        <v>9263</v>
      </c>
      <c r="F2905" t="s">
        <v>1024</v>
      </c>
    </row>
    <row r="2906" spans="2:6" hidden="1" x14ac:dyDescent="0.3">
      <c r="B2906">
        <v>158383</v>
      </c>
      <c r="C2906" t="s">
        <v>9264</v>
      </c>
      <c r="D2906" t="s">
        <v>9265</v>
      </c>
      <c r="E2906" t="s">
        <v>9266</v>
      </c>
      <c r="F2906" t="s">
        <v>1024</v>
      </c>
    </row>
    <row r="2907" spans="2:6" hidden="1" x14ac:dyDescent="0.3">
      <c r="B2907">
        <v>158384</v>
      </c>
      <c r="C2907" t="s">
        <v>9267</v>
      </c>
      <c r="D2907" t="s">
        <v>9268</v>
      </c>
      <c r="E2907" t="s">
        <v>9269</v>
      </c>
      <c r="F2907" t="s">
        <v>1024</v>
      </c>
    </row>
    <row r="2908" spans="2:6" hidden="1" x14ac:dyDescent="0.3">
      <c r="B2908">
        <v>158386</v>
      </c>
      <c r="C2908" t="s">
        <v>9270</v>
      </c>
      <c r="D2908" t="s">
        <v>9271</v>
      </c>
      <c r="E2908" t="s">
        <v>9272</v>
      </c>
      <c r="F2908" t="s">
        <v>1024</v>
      </c>
    </row>
    <row r="2909" spans="2:6" hidden="1" x14ac:dyDescent="0.3">
      <c r="B2909">
        <v>158387</v>
      </c>
      <c r="C2909" t="s">
        <v>9273</v>
      </c>
      <c r="D2909" t="s">
        <v>9274</v>
      </c>
      <c r="E2909" t="s">
        <v>9275</v>
      </c>
      <c r="F2909" t="s">
        <v>1024</v>
      </c>
    </row>
    <row r="2910" spans="2:6" hidden="1" x14ac:dyDescent="0.3">
      <c r="B2910">
        <v>158388</v>
      </c>
      <c r="C2910" t="s">
        <v>9276</v>
      </c>
      <c r="D2910" t="s">
        <v>9277</v>
      </c>
      <c r="E2910" t="s">
        <v>9278</v>
      </c>
      <c r="F2910" t="s">
        <v>1024</v>
      </c>
    </row>
    <row r="2911" spans="2:6" hidden="1" x14ac:dyDescent="0.3">
      <c r="B2911">
        <v>158389</v>
      </c>
      <c r="C2911" t="s">
        <v>9279</v>
      </c>
      <c r="D2911" t="s">
        <v>9280</v>
      </c>
      <c r="E2911" t="s">
        <v>9281</v>
      </c>
      <c r="F2911" t="s">
        <v>1024</v>
      </c>
    </row>
    <row r="2912" spans="2:6" hidden="1" x14ac:dyDescent="0.3">
      <c r="B2912">
        <v>158392</v>
      </c>
      <c r="C2912" t="s">
        <v>9282</v>
      </c>
      <c r="D2912" t="s">
        <v>9283</v>
      </c>
      <c r="E2912" t="s">
        <v>9284</v>
      </c>
      <c r="F2912" t="s">
        <v>1024</v>
      </c>
    </row>
    <row r="2913" spans="2:6" hidden="1" x14ac:dyDescent="0.3">
      <c r="B2913">
        <v>158396</v>
      </c>
      <c r="C2913" t="s">
        <v>9285</v>
      </c>
      <c r="D2913" t="s">
        <v>9286</v>
      </c>
      <c r="E2913" t="s">
        <v>9287</v>
      </c>
      <c r="F2913" t="s">
        <v>1024</v>
      </c>
    </row>
    <row r="2914" spans="2:6" hidden="1" x14ac:dyDescent="0.3">
      <c r="B2914">
        <v>158397</v>
      </c>
      <c r="C2914" t="s">
        <v>9288</v>
      </c>
      <c r="D2914" t="s">
        <v>9289</v>
      </c>
      <c r="E2914" t="s">
        <v>9290</v>
      </c>
      <c r="F2914" t="s">
        <v>1024</v>
      </c>
    </row>
    <row r="2915" spans="2:6" hidden="1" x14ac:dyDescent="0.3">
      <c r="B2915">
        <v>158398</v>
      </c>
      <c r="C2915" t="s">
        <v>9291</v>
      </c>
      <c r="D2915" t="s">
        <v>9292</v>
      </c>
      <c r="E2915" t="s">
        <v>9293</v>
      </c>
      <c r="F2915" t="s">
        <v>1024</v>
      </c>
    </row>
    <row r="2916" spans="2:6" hidden="1" x14ac:dyDescent="0.3">
      <c r="B2916">
        <v>158400</v>
      </c>
      <c r="C2916" t="s">
        <v>9294</v>
      </c>
      <c r="D2916" t="s">
        <v>9295</v>
      </c>
      <c r="E2916" t="s">
        <v>9296</v>
      </c>
      <c r="F2916" t="s">
        <v>1024</v>
      </c>
    </row>
    <row r="2917" spans="2:6" hidden="1" x14ac:dyDescent="0.3">
      <c r="B2917">
        <v>158401</v>
      </c>
      <c r="C2917" t="s">
        <v>9297</v>
      </c>
      <c r="D2917" t="s">
        <v>9298</v>
      </c>
      <c r="E2917" t="s">
        <v>9299</v>
      </c>
      <c r="F2917" t="s">
        <v>1024</v>
      </c>
    </row>
    <row r="2918" spans="2:6" hidden="1" x14ac:dyDescent="0.3">
      <c r="B2918">
        <v>158402</v>
      </c>
      <c r="C2918" t="s">
        <v>9300</v>
      </c>
      <c r="D2918" t="s">
        <v>9301</v>
      </c>
      <c r="E2918" t="s">
        <v>9302</v>
      </c>
      <c r="F2918" t="s">
        <v>1024</v>
      </c>
    </row>
    <row r="2919" spans="2:6" hidden="1" x14ac:dyDescent="0.3">
      <c r="B2919">
        <v>158406</v>
      </c>
      <c r="C2919" t="s">
        <v>9303</v>
      </c>
      <c r="D2919" t="s">
        <v>9304</v>
      </c>
      <c r="E2919" t="s">
        <v>9305</v>
      </c>
      <c r="F2919" t="s">
        <v>1024</v>
      </c>
    </row>
    <row r="2920" spans="2:6" hidden="1" x14ac:dyDescent="0.3">
      <c r="B2920">
        <v>158407</v>
      </c>
      <c r="C2920" t="s">
        <v>9306</v>
      </c>
      <c r="D2920" t="s">
        <v>9307</v>
      </c>
      <c r="E2920" t="s">
        <v>2886</v>
      </c>
      <c r="F2920" t="s">
        <v>1024</v>
      </c>
    </row>
    <row r="2921" spans="2:6" hidden="1" x14ac:dyDescent="0.3">
      <c r="B2921">
        <v>158412</v>
      </c>
      <c r="C2921" t="s">
        <v>9308</v>
      </c>
      <c r="D2921" t="s">
        <v>9309</v>
      </c>
      <c r="E2921" t="s">
        <v>8593</v>
      </c>
      <c r="F2921" t="s">
        <v>1024</v>
      </c>
    </row>
    <row r="2922" spans="2:6" hidden="1" x14ac:dyDescent="0.3">
      <c r="B2922">
        <v>158417</v>
      </c>
      <c r="C2922" t="s">
        <v>9310</v>
      </c>
      <c r="D2922" t="s">
        <v>9311</v>
      </c>
      <c r="E2922" t="s">
        <v>9312</v>
      </c>
      <c r="F2922" t="s">
        <v>1024</v>
      </c>
    </row>
    <row r="2923" spans="2:6" hidden="1" x14ac:dyDescent="0.3">
      <c r="B2923">
        <v>158419</v>
      </c>
      <c r="C2923" t="s">
        <v>9313</v>
      </c>
      <c r="D2923" t="s">
        <v>9314</v>
      </c>
      <c r="E2923" t="s">
        <v>9315</v>
      </c>
      <c r="F2923" t="s">
        <v>1024</v>
      </c>
    </row>
    <row r="2924" spans="2:6" hidden="1" x14ac:dyDescent="0.3">
      <c r="B2924">
        <v>158421</v>
      </c>
      <c r="C2924" t="s">
        <v>9316</v>
      </c>
      <c r="D2924" t="s">
        <v>9317</v>
      </c>
      <c r="E2924" t="s">
        <v>9318</v>
      </c>
      <c r="F2924" t="s">
        <v>1024</v>
      </c>
    </row>
    <row r="2925" spans="2:6" hidden="1" x14ac:dyDescent="0.3">
      <c r="B2925">
        <v>158422</v>
      </c>
      <c r="C2925" t="s">
        <v>9316</v>
      </c>
      <c r="D2925" t="s">
        <v>9317</v>
      </c>
      <c r="E2925" t="s">
        <v>9319</v>
      </c>
      <c r="F2925" t="s">
        <v>1024</v>
      </c>
    </row>
    <row r="2926" spans="2:6" hidden="1" x14ac:dyDescent="0.3">
      <c r="B2926">
        <v>158423</v>
      </c>
      <c r="C2926" t="s">
        <v>9320</v>
      </c>
      <c r="D2926" t="s">
        <v>9321</v>
      </c>
      <c r="E2926" t="s">
        <v>9322</v>
      </c>
      <c r="F2926" t="s">
        <v>1024</v>
      </c>
    </row>
    <row r="2927" spans="2:6" hidden="1" x14ac:dyDescent="0.3">
      <c r="B2927">
        <v>158427</v>
      </c>
      <c r="C2927" t="s">
        <v>9323</v>
      </c>
      <c r="D2927" t="s">
        <v>9324</v>
      </c>
      <c r="E2927" t="s">
        <v>9325</v>
      </c>
      <c r="F2927" t="s">
        <v>1024</v>
      </c>
    </row>
    <row r="2928" spans="2:6" hidden="1" x14ac:dyDescent="0.3">
      <c r="B2928">
        <v>158429</v>
      </c>
      <c r="C2928" t="s">
        <v>9326</v>
      </c>
      <c r="D2928" t="s">
        <v>9327</v>
      </c>
      <c r="E2928" t="s">
        <v>24123</v>
      </c>
      <c r="F2928" t="s">
        <v>1024</v>
      </c>
    </row>
    <row r="2929" spans="2:6" hidden="1" x14ac:dyDescent="0.3">
      <c r="B2929">
        <v>158430</v>
      </c>
      <c r="C2929" t="s">
        <v>9328</v>
      </c>
      <c r="D2929" t="s">
        <v>9329</v>
      </c>
      <c r="E2929" t="s">
        <v>9330</v>
      </c>
      <c r="F2929" t="s">
        <v>1024</v>
      </c>
    </row>
    <row r="2930" spans="2:6" hidden="1" x14ac:dyDescent="0.3">
      <c r="B2930">
        <v>158433</v>
      </c>
      <c r="C2930" t="s">
        <v>9331</v>
      </c>
      <c r="D2930" t="s">
        <v>9332</v>
      </c>
      <c r="E2930" t="s">
        <v>9333</v>
      </c>
      <c r="F2930" t="s">
        <v>1024</v>
      </c>
    </row>
    <row r="2931" spans="2:6" hidden="1" x14ac:dyDescent="0.3">
      <c r="B2931">
        <v>158434</v>
      </c>
      <c r="C2931" t="s">
        <v>9334</v>
      </c>
      <c r="D2931" t="s">
        <v>9335</v>
      </c>
      <c r="E2931" t="s">
        <v>9336</v>
      </c>
      <c r="F2931" t="s">
        <v>1024</v>
      </c>
    </row>
    <row r="2932" spans="2:6" hidden="1" x14ac:dyDescent="0.3">
      <c r="B2932">
        <v>158435</v>
      </c>
      <c r="C2932" t="s">
        <v>9337</v>
      </c>
      <c r="D2932" t="s">
        <v>9338</v>
      </c>
      <c r="E2932" t="s">
        <v>9339</v>
      </c>
      <c r="F2932" t="s">
        <v>1024</v>
      </c>
    </row>
    <row r="2933" spans="2:6" hidden="1" x14ac:dyDescent="0.3">
      <c r="B2933">
        <v>158436</v>
      </c>
      <c r="C2933" t="s">
        <v>9340</v>
      </c>
      <c r="D2933" t="s">
        <v>9341</v>
      </c>
      <c r="E2933" t="s">
        <v>9342</v>
      </c>
      <c r="F2933" t="s">
        <v>1024</v>
      </c>
    </row>
    <row r="2934" spans="2:6" hidden="1" x14ac:dyDescent="0.3">
      <c r="B2934">
        <v>158439</v>
      </c>
      <c r="C2934" t="s">
        <v>9343</v>
      </c>
      <c r="D2934" t="s">
        <v>9344</v>
      </c>
      <c r="E2934" t="s">
        <v>9345</v>
      </c>
      <c r="F2934" t="s">
        <v>1024</v>
      </c>
    </row>
    <row r="2935" spans="2:6" hidden="1" x14ac:dyDescent="0.3">
      <c r="B2935">
        <v>158442</v>
      </c>
      <c r="C2935" t="s">
        <v>9346</v>
      </c>
      <c r="D2935" t="s">
        <v>9347</v>
      </c>
      <c r="E2935" t="s">
        <v>9348</v>
      </c>
      <c r="F2935" t="s">
        <v>1024</v>
      </c>
    </row>
    <row r="2936" spans="2:6" hidden="1" x14ac:dyDescent="0.3">
      <c r="B2936">
        <v>158447</v>
      </c>
      <c r="C2936" t="s">
        <v>9349</v>
      </c>
      <c r="D2936" t="s">
        <v>9350</v>
      </c>
      <c r="E2936" t="s">
        <v>9351</v>
      </c>
      <c r="F2936" t="s">
        <v>1024</v>
      </c>
    </row>
    <row r="2937" spans="2:6" hidden="1" x14ac:dyDescent="0.3">
      <c r="B2937">
        <v>158449</v>
      </c>
      <c r="C2937" t="s">
        <v>9352</v>
      </c>
      <c r="D2937" t="s">
        <v>9353</v>
      </c>
      <c r="E2937" t="s">
        <v>9354</v>
      </c>
      <c r="F2937" t="s">
        <v>1024</v>
      </c>
    </row>
    <row r="2938" spans="2:6" hidden="1" x14ac:dyDescent="0.3">
      <c r="B2938">
        <v>158452</v>
      </c>
      <c r="C2938" t="s">
        <v>9355</v>
      </c>
      <c r="D2938" t="s">
        <v>9356</v>
      </c>
      <c r="E2938" t="s">
        <v>5421</v>
      </c>
      <c r="F2938" t="s">
        <v>1024</v>
      </c>
    </row>
    <row r="2939" spans="2:6" hidden="1" x14ac:dyDescent="0.3">
      <c r="B2939">
        <v>158456</v>
      </c>
      <c r="C2939" t="s">
        <v>9357</v>
      </c>
      <c r="D2939" t="s">
        <v>9358</v>
      </c>
      <c r="E2939" t="s">
        <v>7333</v>
      </c>
      <c r="F2939" t="s">
        <v>1024</v>
      </c>
    </row>
    <row r="2940" spans="2:6" hidden="1" x14ac:dyDescent="0.3">
      <c r="B2940">
        <v>158459</v>
      </c>
      <c r="C2940" t="s">
        <v>9359</v>
      </c>
      <c r="D2940" t="s">
        <v>9360</v>
      </c>
      <c r="E2940" t="s">
        <v>9361</v>
      </c>
      <c r="F2940" t="s">
        <v>1024</v>
      </c>
    </row>
    <row r="2941" spans="2:6" hidden="1" x14ac:dyDescent="0.3">
      <c r="B2941">
        <v>158462</v>
      </c>
      <c r="C2941" t="s">
        <v>9362</v>
      </c>
      <c r="D2941" t="s">
        <v>9363</v>
      </c>
      <c r="E2941" t="s">
        <v>9364</v>
      </c>
      <c r="F2941" t="s">
        <v>1024</v>
      </c>
    </row>
    <row r="2942" spans="2:6" hidden="1" x14ac:dyDescent="0.3">
      <c r="B2942">
        <v>158463</v>
      </c>
      <c r="C2942" t="s">
        <v>9365</v>
      </c>
      <c r="D2942" t="s">
        <v>9366</v>
      </c>
      <c r="E2942" t="s">
        <v>9367</v>
      </c>
      <c r="F2942" t="s">
        <v>1024</v>
      </c>
    </row>
    <row r="2943" spans="2:6" hidden="1" x14ac:dyDescent="0.3">
      <c r="B2943">
        <v>158467</v>
      </c>
      <c r="C2943" t="s">
        <v>9368</v>
      </c>
      <c r="D2943" t="s">
        <v>9369</v>
      </c>
      <c r="E2943" t="s">
        <v>9370</v>
      </c>
      <c r="F2943" t="s">
        <v>1024</v>
      </c>
    </row>
    <row r="2944" spans="2:6" hidden="1" x14ac:dyDescent="0.3">
      <c r="B2944">
        <v>158470</v>
      </c>
      <c r="C2944" t="s">
        <v>9371</v>
      </c>
      <c r="D2944" t="s">
        <v>9372</v>
      </c>
      <c r="E2944" t="s">
        <v>9373</v>
      </c>
      <c r="F2944" t="s">
        <v>1024</v>
      </c>
    </row>
    <row r="2945" spans="2:6" hidden="1" x14ac:dyDescent="0.3">
      <c r="B2945">
        <v>158473</v>
      </c>
      <c r="C2945" t="s">
        <v>9374</v>
      </c>
      <c r="D2945" t="s">
        <v>9375</v>
      </c>
      <c r="E2945" t="s">
        <v>9376</v>
      </c>
      <c r="F2945" t="s">
        <v>1024</v>
      </c>
    </row>
    <row r="2946" spans="2:6" hidden="1" x14ac:dyDescent="0.3">
      <c r="B2946">
        <v>158474</v>
      </c>
      <c r="C2946" t="s">
        <v>9377</v>
      </c>
      <c r="D2946" t="s">
        <v>9378</v>
      </c>
      <c r="E2946" t="s">
        <v>9379</v>
      </c>
      <c r="F2946" t="s">
        <v>1024</v>
      </c>
    </row>
    <row r="2947" spans="2:6" hidden="1" x14ac:dyDescent="0.3">
      <c r="B2947">
        <v>158476</v>
      </c>
      <c r="C2947" t="s">
        <v>9380</v>
      </c>
      <c r="D2947" t="s">
        <v>9381</v>
      </c>
      <c r="E2947" t="s">
        <v>9382</v>
      </c>
      <c r="F2947" t="s">
        <v>1024</v>
      </c>
    </row>
    <row r="2948" spans="2:6" hidden="1" x14ac:dyDescent="0.3">
      <c r="B2948">
        <v>158477</v>
      </c>
      <c r="C2948" t="s">
        <v>9383</v>
      </c>
      <c r="D2948" t="s">
        <v>9384</v>
      </c>
      <c r="E2948" t="s">
        <v>9385</v>
      </c>
      <c r="F2948" t="s">
        <v>1024</v>
      </c>
    </row>
    <row r="2949" spans="2:6" hidden="1" x14ac:dyDescent="0.3">
      <c r="B2949">
        <v>158478</v>
      </c>
      <c r="C2949" t="s">
        <v>9386</v>
      </c>
      <c r="D2949" t="s">
        <v>9387</v>
      </c>
      <c r="E2949" t="s">
        <v>9388</v>
      </c>
      <c r="F2949" t="s">
        <v>1024</v>
      </c>
    </row>
    <row r="2950" spans="2:6" hidden="1" x14ac:dyDescent="0.3">
      <c r="B2950">
        <v>158479</v>
      </c>
      <c r="C2950" t="s">
        <v>9389</v>
      </c>
      <c r="D2950" t="s">
        <v>9390</v>
      </c>
      <c r="E2950" t="s">
        <v>9391</v>
      </c>
      <c r="F2950" t="s">
        <v>1024</v>
      </c>
    </row>
    <row r="2951" spans="2:6" hidden="1" x14ac:dyDescent="0.3">
      <c r="B2951">
        <v>158480</v>
      </c>
      <c r="C2951" t="s">
        <v>9392</v>
      </c>
      <c r="D2951" t="s">
        <v>9393</v>
      </c>
      <c r="E2951" t="s">
        <v>9394</v>
      </c>
      <c r="F2951" t="s">
        <v>1024</v>
      </c>
    </row>
    <row r="2952" spans="2:6" hidden="1" x14ac:dyDescent="0.3">
      <c r="B2952">
        <v>158481</v>
      </c>
      <c r="C2952" t="s">
        <v>9395</v>
      </c>
      <c r="D2952" t="s">
        <v>9396</v>
      </c>
      <c r="E2952" t="s">
        <v>9397</v>
      </c>
      <c r="F2952" t="s">
        <v>1024</v>
      </c>
    </row>
    <row r="2953" spans="2:6" hidden="1" x14ac:dyDescent="0.3">
      <c r="B2953">
        <v>158482</v>
      </c>
      <c r="C2953" t="s">
        <v>9398</v>
      </c>
      <c r="D2953" t="s">
        <v>9399</v>
      </c>
      <c r="E2953" t="s">
        <v>9400</v>
      </c>
      <c r="F2953" t="s">
        <v>1024</v>
      </c>
    </row>
    <row r="2954" spans="2:6" hidden="1" x14ac:dyDescent="0.3">
      <c r="B2954">
        <v>158484</v>
      </c>
      <c r="C2954" t="s">
        <v>9401</v>
      </c>
      <c r="D2954" t="s">
        <v>9402</v>
      </c>
      <c r="E2954" t="s">
        <v>9403</v>
      </c>
      <c r="F2954" t="s">
        <v>1024</v>
      </c>
    </row>
    <row r="2955" spans="2:6" hidden="1" x14ac:dyDescent="0.3">
      <c r="B2955">
        <v>158486</v>
      </c>
      <c r="C2955" t="s">
        <v>9404</v>
      </c>
      <c r="D2955" t="s">
        <v>9405</v>
      </c>
      <c r="E2955" t="s">
        <v>9406</v>
      </c>
      <c r="F2955" t="s">
        <v>1024</v>
      </c>
    </row>
    <row r="2956" spans="2:6" hidden="1" x14ac:dyDescent="0.3">
      <c r="B2956">
        <v>158490</v>
      </c>
      <c r="C2956" t="s">
        <v>9407</v>
      </c>
      <c r="D2956" t="s">
        <v>9408</v>
      </c>
      <c r="E2956" t="s">
        <v>9409</v>
      </c>
      <c r="F2956" t="s">
        <v>1024</v>
      </c>
    </row>
    <row r="2957" spans="2:6" hidden="1" x14ac:dyDescent="0.3">
      <c r="B2957">
        <v>158491</v>
      </c>
      <c r="C2957" t="s">
        <v>9410</v>
      </c>
      <c r="D2957" t="s">
        <v>9411</v>
      </c>
      <c r="E2957" t="s">
        <v>9412</v>
      </c>
      <c r="F2957" t="s">
        <v>1024</v>
      </c>
    </row>
    <row r="2958" spans="2:6" hidden="1" x14ac:dyDescent="0.3">
      <c r="B2958">
        <v>158492</v>
      </c>
      <c r="C2958" t="s">
        <v>9413</v>
      </c>
      <c r="D2958" t="s">
        <v>9414</v>
      </c>
      <c r="E2958" t="s">
        <v>9415</v>
      </c>
      <c r="F2958" t="s">
        <v>1024</v>
      </c>
    </row>
    <row r="2959" spans="2:6" hidden="1" x14ac:dyDescent="0.3">
      <c r="B2959">
        <v>158499</v>
      </c>
      <c r="C2959" t="s">
        <v>9416</v>
      </c>
      <c r="D2959" t="s">
        <v>9417</v>
      </c>
      <c r="E2959" t="s">
        <v>9418</v>
      </c>
      <c r="F2959" t="s">
        <v>1024</v>
      </c>
    </row>
    <row r="2960" spans="2:6" hidden="1" x14ac:dyDescent="0.3">
      <c r="B2960">
        <v>158500</v>
      </c>
      <c r="C2960" t="s">
        <v>9419</v>
      </c>
      <c r="D2960" t="s">
        <v>9420</v>
      </c>
      <c r="E2960" t="s">
        <v>6929</v>
      </c>
      <c r="F2960" t="s">
        <v>1024</v>
      </c>
    </row>
    <row r="2961" spans="2:6" hidden="1" x14ac:dyDescent="0.3">
      <c r="B2961">
        <v>158501</v>
      </c>
      <c r="C2961" t="s">
        <v>9421</v>
      </c>
      <c r="D2961" t="s">
        <v>9422</v>
      </c>
      <c r="E2961" t="s">
        <v>9423</v>
      </c>
      <c r="F2961" t="s">
        <v>1024</v>
      </c>
    </row>
    <row r="2962" spans="2:6" hidden="1" x14ac:dyDescent="0.3">
      <c r="B2962">
        <v>158503</v>
      </c>
      <c r="C2962" t="s">
        <v>9424</v>
      </c>
      <c r="D2962" t="s">
        <v>9425</v>
      </c>
      <c r="E2962" t="s">
        <v>7240</v>
      </c>
      <c r="F2962" t="s">
        <v>1024</v>
      </c>
    </row>
    <row r="2963" spans="2:6" hidden="1" x14ac:dyDescent="0.3">
      <c r="B2963">
        <v>158507</v>
      </c>
      <c r="C2963" t="s">
        <v>9426</v>
      </c>
      <c r="D2963" t="s">
        <v>9427</v>
      </c>
      <c r="E2963" t="s">
        <v>9428</v>
      </c>
      <c r="F2963" t="s">
        <v>1024</v>
      </c>
    </row>
    <row r="2964" spans="2:6" hidden="1" x14ac:dyDescent="0.3">
      <c r="B2964">
        <v>158508</v>
      </c>
      <c r="C2964" t="s">
        <v>9429</v>
      </c>
      <c r="D2964" t="s">
        <v>9430</v>
      </c>
      <c r="E2964" t="s">
        <v>9431</v>
      </c>
      <c r="F2964" t="s">
        <v>1024</v>
      </c>
    </row>
    <row r="2965" spans="2:6" hidden="1" x14ac:dyDescent="0.3">
      <c r="B2965">
        <v>158509</v>
      </c>
      <c r="C2965" t="s">
        <v>9432</v>
      </c>
      <c r="D2965" t="s">
        <v>9433</v>
      </c>
      <c r="E2965" t="s">
        <v>9434</v>
      </c>
      <c r="F2965" t="s">
        <v>1024</v>
      </c>
    </row>
    <row r="2966" spans="2:6" hidden="1" x14ac:dyDescent="0.3">
      <c r="B2966">
        <v>158511</v>
      </c>
      <c r="C2966" t="s">
        <v>9435</v>
      </c>
      <c r="D2966" t="s">
        <v>9436</v>
      </c>
      <c r="E2966" t="s">
        <v>3426</v>
      </c>
      <c r="F2966" t="s">
        <v>1024</v>
      </c>
    </row>
    <row r="2967" spans="2:6" hidden="1" x14ac:dyDescent="0.3">
      <c r="B2967">
        <v>158515</v>
      </c>
      <c r="C2967" t="s">
        <v>9437</v>
      </c>
      <c r="D2967" t="s">
        <v>9438</v>
      </c>
      <c r="E2967" t="s">
        <v>9439</v>
      </c>
      <c r="F2967" t="s">
        <v>1024</v>
      </c>
    </row>
    <row r="2968" spans="2:6" hidden="1" x14ac:dyDescent="0.3">
      <c r="B2968">
        <v>158516</v>
      </c>
      <c r="C2968" t="s">
        <v>9440</v>
      </c>
      <c r="D2968" t="s">
        <v>9441</v>
      </c>
      <c r="E2968" t="s">
        <v>2926</v>
      </c>
      <c r="F2968" t="s">
        <v>1024</v>
      </c>
    </row>
    <row r="2969" spans="2:6" hidden="1" x14ac:dyDescent="0.3">
      <c r="B2969">
        <v>158521</v>
      </c>
      <c r="C2969" t="s">
        <v>9442</v>
      </c>
      <c r="D2969" t="s">
        <v>9443</v>
      </c>
      <c r="E2969" t="s">
        <v>9444</v>
      </c>
      <c r="F2969" t="s">
        <v>1024</v>
      </c>
    </row>
    <row r="2970" spans="2:6" hidden="1" x14ac:dyDescent="0.3">
      <c r="B2970">
        <v>158523</v>
      </c>
      <c r="C2970" t="s">
        <v>9445</v>
      </c>
      <c r="D2970" t="s">
        <v>9446</v>
      </c>
      <c r="E2970" t="s">
        <v>9447</v>
      </c>
      <c r="F2970" t="s">
        <v>1024</v>
      </c>
    </row>
    <row r="2971" spans="2:6" hidden="1" x14ac:dyDescent="0.3">
      <c r="B2971">
        <v>158525</v>
      </c>
      <c r="C2971" t="s">
        <v>9448</v>
      </c>
      <c r="D2971" t="s">
        <v>9449</v>
      </c>
      <c r="E2971" t="s">
        <v>3647</v>
      </c>
      <c r="F2971" t="s">
        <v>1024</v>
      </c>
    </row>
    <row r="2972" spans="2:6" hidden="1" x14ac:dyDescent="0.3">
      <c r="B2972">
        <v>158526</v>
      </c>
      <c r="C2972" t="s">
        <v>9450</v>
      </c>
      <c r="D2972" t="s">
        <v>9451</v>
      </c>
      <c r="E2972" t="s">
        <v>5716</v>
      </c>
      <c r="F2972" t="s">
        <v>1024</v>
      </c>
    </row>
    <row r="2973" spans="2:6" hidden="1" x14ac:dyDescent="0.3">
      <c r="B2973">
        <v>158527</v>
      </c>
      <c r="C2973" t="s">
        <v>9452</v>
      </c>
      <c r="D2973" t="s">
        <v>9453</v>
      </c>
      <c r="E2973" t="s">
        <v>9454</v>
      </c>
      <c r="F2973" t="s">
        <v>1024</v>
      </c>
    </row>
    <row r="2974" spans="2:6" hidden="1" x14ac:dyDescent="0.3">
      <c r="B2974">
        <v>158530</v>
      </c>
      <c r="C2974" t="s">
        <v>9455</v>
      </c>
      <c r="D2974" t="s">
        <v>9456</v>
      </c>
      <c r="E2974" t="s">
        <v>5576</v>
      </c>
      <c r="F2974" t="s">
        <v>1024</v>
      </c>
    </row>
    <row r="2975" spans="2:6" hidden="1" x14ac:dyDescent="0.3">
      <c r="B2975">
        <v>158531</v>
      </c>
      <c r="C2975" t="s">
        <v>9457</v>
      </c>
      <c r="D2975" t="s">
        <v>9458</v>
      </c>
      <c r="E2975" t="s">
        <v>7617</v>
      </c>
      <c r="F2975" t="s">
        <v>1024</v>
      </c>
    </row>
    <row r="2976" spans="2:6" hidden="1" x14ac:dyDescent="0.3">
      <c r="B2976">
        <v>158532</v>
      </c>
      <c r="C2976" t="s">
        <v>9459</v>
      </c>
      <c r="D2976" t="s">
        <v>9460</v>
      </c>
      <c r="E2976" t="s">
        <v>5576</v>
      </c>
      <c r="F2976" t="s">
        <v>1024</v>
      </c>
    </row>
    <row r="2977" spans="2:6" hidden="1" x14ac:dyDescent="0.3">
      <c r="B2977">
        <v>158535</v>
      </c>
      <c r="C2977" t="s">
        <v>9461</v>
      </c>
      <c r="D2977" t="s">
        <v>9462</v>
      </c>
      <c r="E2977" t="s">
        <v>9463</v>
      </c>
      <c r="F2977" t="s">
        <v>1024</v>
      </c>
    </row>
    <row r="2978" spans="2:6" hidden="1" x14ac:dyDescent="0.3">
      <c r="B2978">
        <v>158537</v>
      </c>
      <c r="C2978" t="s">
        <v>9464</v>
      </c>
      <c r="D2978" t="s">
        <v>9465</v>
      </c>
      <c r="E2978" t="s">
        <v>9466</v>
      </c>
      <c r="F2978" t="s">
        <v>1024</v>
      </c>
    </row>
    <row r="2979" spans="2:6" hidden="1" x14ac:dyDescent="0.3">
      <c r="B2979">
        <v>158538</v>
      </c>
      <c r="C2979" t="s">
        <v>9467</v>
      </c>
      <c r="D2979" t="s">
        <v>9468</v>
      </c>
      <c r="E2979" t="s">
        <v>9469</v>
      </c>
      <c r="F2979" t="s">
        <v>1024</v>
      </c>
    </row>
    <row r="2980" spans="2:6" hidden="1" x14ac:dyDescent="0.3">
      <c r="B2980">
        <v>158539</v>
      </c>
      <c r="C2980" t="s">
        <v>9470</v>
      </c>
      <c r="D2980" t="s">
        <v>9471</v>
      </c>
      <c r="E2980" t="s">
        <v>9472</v>
      </c>
      <c r="F2980" t="s">
        <v>1024</v>
      </c>
    </row>
    <row r="2981" spans="2:6" hidden="1" x14ac:dyDescent="0.3">
      <c r="B2981">
        <v>158542</v>
      </c>
      <c r="C2981" t="s">
        <v>9473</v>
      </c>
      <c r="D2981" t="s">
        <v>9474</v>
      </c>
      <c r="E2981" t="s">
        <v>9475</v>
      </c>
      <c r="F2981" t="s">
        <v>1024</v>
      </c>
    </row>
    <row r="2982" spans="2:6" hidden="1" x14ac:dyDescent="0.3">
      <c r="B2982">
        <v>158543</v>
      </c>
      <c r="C2982" t="s">
        <v>9476</v>
      </c>
      <c r="D2982" t="s">
        <v>9477</v>
      </c>
      <c r="E2982" t="s">
        <v>8214</v>
      </c>
      <c r="F2982" t="s">
        <v>1024</v>
      </c>
    </row>
    <row r="2983" spans="2:6" hidden="1" x14ac:dyDescent="0.3">
      <c r="B2983">
        <v>158544</v>
      </c>
      <c r="C2983" t="s">
        <v>9478</v>
      </c>
      <c r="D2983" t="s">
        <v>9479</v>
      </c>
      <c r="E2983" t="s">
        <v>9480</v>
      </c>
      <c r="F2983" t="s">
        <v>1024</v>
      </c>
    </row>
    <row r="2984" spans="2:6" hidden="1" x14ac:dyDescent="0.3">
      <c r="B2984">
        <v>158545</v>
      </c>
      <c r="C2984" t="s">
        <v>9481</v>
      </c>
      <c r="D2984" t="s">
        <v>9482</v>
      </c>
      <c r="E2984" t="s">
        <v>9483</v>
      </c>
      <c r="F2984" t="s">
        <v>1024</v>
      </c>
    </row>
    <row r="2985" spans="2:6" hidden="1" x14ac:dyDescent="0.3">
      <c r="B2985">
        <v>158550</v>
      </c>
      <c r="C2985" t="s">
        <v>9484</v>
      </c>
      <c r="D2985" t="s">
        <v>9485</v>
      </c>
      <c r="E2985" t="s">
        <v>9486</v>
      </c>
      <c r="F2985" t="s">
        <v>1024</v>
      </c>
    </row>
    <row r="2986" spans="2:6" hidden="1" x14ac:dyDescent="0.3">
      <c r="B2986">
        <v>158552</v>
      </c>
      <c r="C2986" t="s">
        <v>9487</v>
      </c>
      <c r="D2986" t="s">
        <v>9488</v>
      </c>
      <c r="E2986" t="s">
        <v>9489</v>
      </c>
      <c r="F2986" t="s">
        <v>1024</v>
      </c>
    </row>
    <row r="2987" spans="2:6" hidden="1" x14ac:dyDescent="0.3">
      <c r="B2987">
        <v>158553</v>
      </c>
      <c r="C2987" t="s">
        <v>9490</v>
      </c>
      <c r="D2987" t="s">
        <v>9491</v>
      </c>
      <c r="E2987" t="s">
        <v>9492</v>
      </c>
      <c r="F2987" t="s">
        <v>1024</v>
      </c>
    </row>
    <row r="2988" spans="2:6" hidden="1" x14ac:dyDescent="0.3">
      <c r="B2988">
        <v>158554</v>
      </c>
      <c r="C2988" t="s">
        <v>9493</v>
      </c>
      <c r="D2988" t="s">
        <v>9494</v>
      </c>
      <c r="E2988" t="s">
        <v>9495</v>
      </c>
      <c r="F2988" t="s">
        <v>1024</v>
      </c>
    </row>
    <row r="2989" spans="2:6" hidden="1" x14ac:dyDescent="0.3">
      <c r="B2989">
        <v>158555</v>
      </c>
      <c r="C2989" t="s">
        <v>9496</v>
      </c>
      <c r="D2989" t="s">
        <v>9497</v>
      </c>
      <c r="E2989" t="s">
        <v>9498</v>
      </c>
      <c r="F2989" t="s">
        <v>1024</v>
      </c>
    </row>
    <row r="2990" spans="2:6" hidden="1" x14ac:dyDescent="0.3">
      <c r="B2990">
        <v>158559</v>
      </c>
      <c r="C2990" t="s">
        <v>9499</v>
      </c>
      <c r="D2990" t="s">
        <v>9500</v>
      </c>
      <c r="E2990" t="s">
        <v>9501</v>
      </c>
      <c r="F2990" t="s">
        <v>1024</v>
      </c>
    </row>
    <row r="2991" spans="2:6" hidden="1" x14ac:dyDescent="0.3">
      <c r="B2991">
        <v>158562</v>
      </c>
      <c r="C2991" t="s">
        <v>9502</v>
      </c>
      <c r="D2991" t="s">
        <v>9503</v>
      </c>
      <c r="E2991" t="s">
        <v>9504</v>
      </c>
      <c r="F2991" t="s">
        <v>1024</v>
      </c>
    </row>
    <row r="2992" spans="2:6" hidden="1" x14ac:dyDescent="0.3">
      <c r="B2992">
        <v>158563</v>
      </c>
      <c r="C2992" t="s">
        <v>9505</v>
      </c>
      <c r="D2992" t="s">
        <v>9506</v>
      </c>
      <c r="E2992" t="s">
        <v>9507</v>
      </c>
      <c r="F2992" t="s">
        <v>1024</v>
      </c>
    </row>
    <row r="2993" spans="2:6" hidden="1" x14ac:dyDescent="0.3">
      <c r="B2993">
        <v>158564</v>
      </c>
      <c r="C2993" t="s">
        <v>9508</v>
      </c>
      <c r="D2993" t="s">
        <v>9509</v>
      </c>
      <c r="E2993" t="s">
        <v>9510</v>
      </c>
      <c r="F2993" t="s">
        <v>1024</v>
      </c>
    </row>
    <row r="2994" spans="2:6" hidden="1" x14ac:dyDescent="0.3">
      <c r="B2994">
        <v>158565</v>
      </c>
      <c r="C2994" t="s">
        <v>9511</v>
      </c>
      <c r="D2994" t="s">
        <v>9512</v>
      </c>
      <c r="E2994" t="s">
        <v>9513</v>
      </c>
      <c r="F2994" t="s">
        <v>1024</v>
      </c>
    </row>
    <row r="2995" spans="2:6" hidden="1" x14ac:dyDescent="0.3">
      <c r="B2995">
        <v>158570</v>
      </c>
      <c r="C2995" t="s">
        <v>9514</v>
      </c>
      <c r="D2995" t="s">
        <v>9515</v>
      </c>
      <c r="E2995" t="s">
        <v>9516</v>
      </c>
      <c r="F2995" t="s">
        <v>1024</v>
      </c>
    </row>
    <row r="2996" spans="2:6" hidden="1" x14ac:dyDescent="0.3">
      <c r="B2996">
        <v>158571</v>
      </c>
      <c r="C2996" t="s">
        <v>9517</v>
      </c>
      <c r="D2996" t="s">
        <v>9518</v>
      </c>
      <c r="E2996" t="s">
        <v>9519</v>
      </c>
      <c r="F2996" t="s">
        <v>1024</v>
      </c>
    </row>
    <row r="2997" spans="2:6" hidden="1" x14ac:dyDescent="0.3">
      <c r="B2997">
        <v>158575</v>
      </c>
      <c r="C2997" t="s">
        <v>9520</v>
      </c>
      <c r="D2997" t="s">
        <v>9521</v>
      </c>
      <c r="E2997" t="s">
        <v>9522</v>
      </c>
      <c r="F2997" t="s">
        <v>1024</v>
      </c>
    </row>
    <row r="2998" spans="2:6" hidden="1" x14ac:dyDescent="0.3">
      <c r="B2998">
        <v>158576</v>
      </c>
      <c r="C2998" t="s">
        <v>9523</v>
      </c>
      <c r="D2998" t="s">
        <v>9524</v>
      </c>
      <c r="E2998" t="s">
        <v>9525</v>
      </c>
      <c r="F2998" t="s">
        <v>1024</v>
      </c>
    </row>
    <row r="2999" spans="2:6" hidden="1" x14ac:dyDescent="0.3">
      <c r="B2999">
        <v>158577</v>
      </c>
      <c r="C2999" t="s">
        <v>9526</v>
      </c>
      <c r="D2999" t="s">
        <v>9527</v>
      </c>
      <c r="E2999" t="s">
        <v>9528</v>
      </c>
      <c r="F2999" t="s">
        <v>1024</v>
      </c>
    </row>
    <row r="3000" spans="2:6" hidden="1" x14ac:dyDescent="0.3">
      <c r="B3000">
        <v>158578</v>
      </c>
      <c r="C3000" t="s">
        <v>9529</v>
      </c>
      <c r="D3000" t="s">
        <v>9530</v>
      </c>
      <c r="E3000" t="s">
        <v>9531</v>
      </c>
      <c r="F3000" t="s">
        <v>1024</v>
      </c>
    </row>
    <row r="3001" spans="2:6" hidden="1" x14ac:dyDescent="0.3">
      <c r="B3001">
        <v>158579</v>
      </c>
      <c r="C3001" t="s">
        <v>9532</v>
      </c>
      <c r="D3001" t="s">
        <v>9533</v>
      </c>
      <c r="E3001" t="s">
        <v>9534</v>
      </c>
      <c r="F3001" t="s">
        <v>1024</v>
      </c>
    </row>
    <row r="3002" spans="2:6" hidden="1" x14ac:dyDescent="0.3">
      <c r="B3002">
        <v>158580</v>
      </c>
      <c r="C3002" t="s">
        <v>9535</v>
      </c>
      <c r="D3002" t="s">
        <v>9536</v>
      </c>
      <c r="E3002" t="s">
        <v>9537</v>
      </c>
      <c r="F3002" t="s">
        <v>1024</v>
      </c>
    </row>
    <row r="3003" spans="2:6" hidden="1" x14ac:dyDescent="0.3">
      <c r="B3003">
        <v>158583</v>
      </c>
      <c r="C3003" t="s">
        <v>9538</v>
      </c>
      <c r="D3003" t="s">
        <v>9539</v>
      </c>
      <c r="E3003" t="s">
        <v>9540</v>
      </c>
      <c r="F3003" t="s">
        <v>1024</v>
      </c>
    </row>
    <row r="3004" spans="2:6" hidden="1" x14ac:dyDescent="0.3">
      <c r="B3004">
        <v>158584</v>
      </c>
      <c r="C3004" t="s">
        <v>9541</v>
      </c>
      <c r="D3004" t="s">
        <v>9542</v>
      </c>
      <c r="E3004" t="s">
        <v>4115</v>
      </c>
      <c r="F3004" t="s">
        <v>1024</v>
      </c>
    </row>
    <row r="3005" spans="2:6" hidden="1" x14ac:dyDescent="0.3">
      <c r="B3005">
        <v>158587</v>
      </c>
      <c r="C3005" t="s">
        <v>9543</v>
      </c>
      <c r="D3005" t="s">
        <v>9544</v>
      </c>
      <c r="E3005" t="s">
        <v>9545</v>
      </c>
      <c r="F3005" t="s">
        <v>1024</v>
      </c>
    </row>
    <row r="3006" spans="2:6" hidden="1" x14ac:dyDescent="0.3">
      <c r="B3006">
        <v>158588</v>
      </c>
      <c r="C3006" t="s">
        <v>9546</v>
      </c>
      <c r="D3006" t="s">
        <v>9547</v>
      </c>
      <c r="E3006" t="s">
        <v>9548</v>
      </c>
      <c r="F3006" t="s">
        <v>1024</v>
      </c>
    </row>
    <row r="3007" spans="2:6" hidden="1" x14ac:dyDescent="0.3">
      <c r="B3007">
        <v>158590</v>
      </c>
      <c r="C3007" t="s">
        <v>9549</v>
      </c>
      <c r="D3007" t="s">
        <v>9550</v>
      </c>
      <c r="E3007" t="s">
        <v>9551</v>
      </c>
      <c r="F3007" t="s">
        <v>1024</v>
      </c>
    </row>
    <row r="3008" spans="2:6" hidden="1" x14ac:dyDescent="0.3">
      <c r="B3008">
        <v>158594</v>
      </c>
      <c r="C3008" t="s">
        <v>9552</v>
      </c>
      <c r="D3008" t="s">
        <v>9553</v>
      </c>
      <c r="E3008" t="s">
        <v>7272</v>
      </c>
      <c r="F3008" t="s">
        <v>1024</v>
      </c>
    </row>
    <row r="3009" spans="2:6" hidden="1" x14ac:dyDescent="0.3">
      <c r="B3009">
        <v>158599</v>
      </c>
      <c r="C3009" t="s">
        <v>9554</v>
      </c>
      <c r="D3009" t="s">
        <v>9555</v>
      </c>
      <c r="E3009" t="s">
        <v>2573</v>
      </c>
      <c r="F3009" t="s">
        <v>1024</v>
      </c>
    </row>
    <row r="3010" spans="2:6" hidden="1" x14ac:dyDescent="0.3">
      <c r="B3010">
        <v>158602</v>
      </c>
      <c r="C3010" t="s">
        <v>9556</v>
      </c>
      <c r="D3010" t="s">
        <v>9557</v>
      </c>
      <c r="E3010" t="s">
        <v>3196</v>
      </c>
      <c r="F3010" t="s">
        <v>1024</v>
      </c>
    </row>
    <row r="3011" spans="2:6" hidden="1" x14ac:dyDescent="0.3">
      <c r="B3011">
        <v>158603</v>
      </c>
      <c r="C3011" t="s">
        <v>9558</v>
      </c>
      <c r="D3011" t="s">
        <v>9559</v>
      </c>
      <c r="E3011" t="s">
        <v>9560</v>
      </c>
      <c r="F3011" t="s">
        <v>1024</v>
      </c>
    </row>
    <row r="3012" spans="2:6" hidden="1" x14ac:dyDescent="0.3">
      <c r="B3012">
        <v>158604</v>
      </c>
      <c r="C3012" t="s">
        <v>9561</v>
      </c>
      <c r="D3012" t="s">
        <v>9562</v>
      </c>
      <c r="E3012" t="s">
        <v>4743</v>
      </c>
      <c r="F3012" t="s">
        <v>1024</v>
      </c>
    </row>
    <row r="3013" spans="2:6" hidden="1" x14ac:dyDescent="0.3">
      <c r="B3013">
        <v>158606</v>
      </c>
      <c r="C3013" t="s">
        <v>9563</v>
      </c>
      <c r="D3013" t="s">
        <v>9564</v>
      </c>
      <c r="E3013" t="s">
        <v>9565</v>
      </c>
      <c r="F3013" t="s">
        <v>1024</v>
      </c>
    </row>
    <row r="3014" spans="2:6" hidden="1" x14ac:dyDescent="0.3">
      <c r="B3014">
        <v>158607</v>
      </c>
      <c r="C3014" t="s">
        <v>9566</v>
      </c>
      <c r="D3014" t="s">
        <v>9567</v>
      </c>
      <c r="E3014" t="s">
        <v>5814</v>
      </c>
      <c r="F3014" t="s">
        <v>1024</v>
      </c>
    </row>
    <row r="3015" spans="2:6" hidden="1" x14ac:dyDescent="0.3">
      <c r="B3015">
        <v>158608</v>
      </c>
      <c r="C3015" t="s">
        <v>9568</v>
      </c>
      <c r="D3015" t="s">
        <v>9569</v>
      </c>
      <c r="E3015" t="s">
        <v>9570</v>
      </c>
      <c r="F3015" t="s">
        <v>1024</v>
      </c>
    </row>
    <row r="3016" spans="2:6" hidden="1" x14ac:dyDescent="0.3">
      <c r="B3016">
        <v>158609</v>
      </c>
      <c r="C3016" t="s">
        <v>9571</v>
      </c>
      <c r="D3016" t="s">
        <v>9572</v>
      </c>
      <c r="E3016" t="s">
        <v>9573</v>
      </c>
      <c r="F3016" t="s">
        <v>1024</v>
      </c>
    </row>
    <row r="3017" spans="2:6" hidden="1" x14ac:dyDescent="0.3">
      <c r="B3017">
        <v>158615</v>
      </c>
      <c r="C3017" t="s">
        <v>9574</v>
      </c>
      <c r="D3017" t="s">
        <v>9575</v>
      </c>
      <c r="E3017" t="s">
        <v>5716</v>
      </c>
      <c r="F3017" t="s">
        <v>1024</v>
      </c>
    </row>
    <row r="3018" spans="2:6" hidden="1" x14ac:dyDescent="0.3">
      <c r="B3018">
        <v>158618</v>
      </c>
      <c r="C3018" t="s">
        <v>9576</v>
      </c>
      <c r="D3018" t="s">
        <v>9577</v>
      </c>
      <c r="E3018" t="s">
        <v>9578</v>
      </c>
      <c r="F3018" t="s">
        <v>1024</v>
      </c>
    </row>
    <row r="3019" spans="2:6" hidden="1" x14ac:dyDescent="0.3">
      <c r="B3019">
        <v>158619</v>
      </c>
      <c r="C3019" t="s">
        <v>9579</v>
      </c>
      <c r="D3019" t="s">
        <v>9580</v>
      </c>
      <c r="E3019" t="s">
        <v>9581</v>
      </c>
      <c r="F3019" t="s">
        <v>1024</v>
      </c>
    </row>
    <row r="3020" spans="2:6" hidden="1" x14ac:dyDescent="0.3">
      <c r="B3020">
        <v>158620</v>
      </c>
      <c r="C3020" t="s">
        <v>9582</v>
      </c>
      <c r="D3020" t="s">
        <v>9583</v>
      </c>
      <c r="E3020" t="s">
        <v>9584</v>
      </c>
      <c r="F3020" t="s">
        <v>1024</v>
      </c>
    </row>
    <row r="3021" spans="2:6" hidden="1" x14ac:dyDescent="0.3">
      <c r="B3021">
        <v>158622</v>
      </c>
      <c r="C3021" t="s">
        <v>9585</v>
      </c>
      <c r="D3021" t="s">
        <v>9586</v>
      </c>
      <c r="E3021" t="s">
        <v>4432</v>
      </c>
      <c r="F3021" t="s">
        <v>1024</v>
      </c>
    </row>
    <row r="3022" spans="2:6" hidden="1" x14ac:dyDescent="0.3">
      <c r="B3022">
        <v>158623</v>
      </c>
      <c r="C3022" t="s">
        <v>9587</v>
      </c>
      <c r="D3022" t="s">
        <v>9588</v>
      </c>
      <c r="E3022" t="s">
        <v>9589</v>
      </c>
      <c r="F3022" t="s">
        <v>1024</v>
      </c>
    </row>
    <row r="3023" spans="2:6" hidden="1" x14ac:dyDescent="0.3">
      <c r="B3023">
        <v>158624</v>
      </c>
      <c r="C3023" t="s">
        <v>9590</v>
      </c>
      <c r="D3023" t="s">
        <v>9591</v>
      </c>
      <c r="E3023" t="s">
        <v>9592</v>
      </c>
      <c r="F3023" t="s">
        <v>1024</v>
      </c>
    </row>
    <row r="3024" spans="2:6" hidden="1" x14ac:dyDescent="0.3">
      <c r="B3024">
        <v>158628</v>
      </c>
      <c r="C3024" t="s">
        <v>9593</v>
      </c>
      <c r="D3024" t="s">
        <v>9594</v>
      </c>
      <c r="E3024" t="s">
        <v>9595</v>
      </c>
      <c r="F3024" t="s">
        <v>1024</v>
      </c>
    </row>
    <row r="3025" spans="2:6" hidden="1" x14ac:dyDescent="0.3">
      <c r="B3025">
        <v>158629</v>
      </c>
      <c r="C3025" t="s">
        <v>9596</v>
      </c>
      <c r="D3025" t="s">
        <v>9597</v>
      </c>
      <c r="E3025" t="s">
        <v>8171</v>
      </c>
      <c r="F3025" t="s">
        <v>1024</v>
      </c>
    </row>
    <row r="3026" spans="2:6" hidden="1" x14ac:dyDescent="0.3">
      <c r="B3026">
        <v>158631</v>
      </c>
      <c r="C3026" t="s">
        <v>9598</v>
      </c>
      <c r="D3026" t="s">
        <v>9599</v>
      </c>
      <c r="E3026" t="s">
        <v>24044</v>
      </c>
      <c r="F3026" t="s">
        <v>1024</v>
      </c>
    </row>
    <row r="3027" spans="2:6" hidden="1" x14ac:dyDescent="0.3">
      <c r="B3027">
        <v>158632</v>
      </c>
      <c r="C3027" t="s">
        <v>9600</v>
      </c>
      <c r="D3027" t="s">
        <v>9601</v>
      </c>
      <c r="E3027" t="s">
        <v>9602</v>
      </c>
      <c r="F3027" t="s">
        <v>1024</v>
      </c>
    </row>
    <row r="3028" spans="2:6" hidden="1" x14ac:dyDescent="0.3">
      <c r="B3028">
        <v>158634</v>
      </c>
      <c r="C3028" t="s">
        <v>9603</v>
      </c>
      <c r="D3028" t="s">
        <v>9604</v>
      </c>
      <c r="E3028" t="s">
        <v>5835</v>
      </c>
      <c r="F3028" t="s">
        <v>1024</v>
      </c>
    </row>
    <row r="3029" spans="2:6" hidden="1" x14ac:dyDescent="0.3">
      <c r="B3029">
        <v>158635</v>
      </c>
      <c r="C3029" t="s">
        <v>9605</v>
      </c>
      <c r="D3029" t="s">
        <v>9606</v>
      </c>
      <c r="E3029" t="s">
        <v>9537</v>
      </c>
      <c r="F3029" t="s">
        <v>1024</v>
      </c>
    </row>
    <row r="3030" spans="2:6" hidden="1" x14ac:dyDescent="0.3">
      <c r="B3030">
        <v>158646</v>
      </c>
      <c r="C3030" t="s">
        <v>9607</v>
      </c>
      <c r="D3030" t="s">
        <v>9608</v>
      </c>
      <c r="E3030" t="s">
        <v>9609</v>
      </c>
      <c r="F3030" t="s">
        <v>1024</v>
      </c>
    </row>
    <row r="3031" spans="2:6" hidden="1" x14ac:dyDescent="0.3">
      <c r="B3031">
        <v>158651</v>
      </c>
      <c r="C3031" t="s">
        <v>9610</v>
      </c>
      <c r="D3031" t="s">
        <v>9611</v>
      </c>
      <c r="E3031" t="s">
        <v>9612</v>
      </c>
      <c r="F3031" t="s">
        <v>1024</v>
      </c>
    </row>
    <row r="3032" spans="2:6" hidden="1" x14ac:dyDescent="0.3">
      <c r="B3032">
        <v>158652</v>
      </c>
      <c r="C3032" t="s">
        <v>9613</v>
      </c>
      <c r="D3032" t="s">
        <v>9614</v>
      </c>
      <c r="E3032" t="s">
        <v>9615</v>
      </c>
      <c r="F3032" t="s">
        <v>1024</v>
      </c>
    </row>
    <row r="3033" spans="2:6" hidden="1" x14ac:dyDescent="0.3">
      <c r="B3033">
        <v>158653</v>
      </c>
      <c r="C3033" t="s">
        <v>9616</v>
      </c>
      <c r="D3033" t="s">
        <v>9617</v>
      </c>
      <c r="E3033" t="s">
        <v>9618</v>
      </c>
      <c r="F3033" t="s">
        <v>1024</v>
      </c>
    </row>
    <row r="3034" spans="2:6" hidden="1" x14ac:dyDescent="0.3">
      <c r="B3034">
        <v>158659</v>
      </c>
      <c r="C3034" t="s">
        <v>9619</v>
      </c>
      <c r="D3034" t="s">
        <v>9620</v>
      </c>
      <c r="E3034" t="s">
        <v>9621</v>
      </c>
      <c r="F3034" t="s">
        <v>1024</v>
      </c>
    </row>
    <row r="3035" spans="2:6" hidden="1" x14ac:dyDescent="0.3">
      <c r="B3035">
        <v>158660</v>
      </c>
      <c r="C3035" t="s">
        <v>9622</v>
      </c>
      <c r="D3035" t="s">
        <v>9623</v>
      </c>
      <c r="E3035" t="s">
        <v>9624</v>
      </c>
      <c r="F3035" t="s">
        <v>1024</v>
      </c>
    </row>
    <row r="3036" spans="2:6" hidden="1" x14ac:dyDescent="0.3">
      <c r="B3036">
        <v>158661</v>
      </c>
      <c r="C3036" t="s">
        <v>9625</v>
      </c>
      <c r="D3036" t="s">
        <v>9626</v>
      </c>
      <c r="E3036" t="s">
        <v>9627</v>
      </c>
      <c r="F3036" t="s">
        <v>1024</v>
      </c>
    </row>
    <row r="3037" spans="2:6" hidden="1" x14ac:dyDescent="0.3">
      <c r="B3037">
        <v>158673</v>
      </c>
      <c r="C3037" t="s">
        <v>9628</v>
      </c>
      <c r="D3037" t="s">
        <v>9629</v>
      </c>
      <c r="E3037" t="s">
        <v>2979</v>
      </c>
      <c r="F3037" t="s">
        <v>1024</v>
      </c>
    </row>
    <row r="3038" spans="2:6" hidden="1" x14ac:dyDescent="0.3">
      <c r="B3038">
        <v>158676</v>
      </c>
      <c r="C3038" t="s">
        <v>9630</v>
      </c>
      <c r="D3038" t="s">
        <v>9631</v>
      </c>
      <c r="E3038" t="s">
        <v>9632</v>
      </c>
      <c r="F3038" t="s">
        <v>1024</v>
      </c>
    </row>
    <row r="3039" spans="2:6" hidden="1" x14ac:dyDescent="0.3">
      <c r="B3039">
        <v>158679</v>
      </c>
      <c r="C3039" t="s">
        <v>9633</v>
      </c>
      <c r="D3039" t="s">
        <v>9634</v>
      </c>
      <c r="E3039" t="s">
        <v>9635</v>
      </c>
      <c r="F3039" t="s">
        <v>1024</v>
      </c>
    </row>
    <row r="3040" spans="2:6" hidden="1" x14ac:dyDescent="0.3">
      <c r="B3040">
        <v>158680</v>
      </c>
      <c r="C3040" t="s">
        <v>9636</v>
      </c>
      <c r="D3040" t="s">
        <v>9637</v>
      </c>
      <c r="E3040" t="s">
        <v>9638</v>
      </c>
      <c r="F3040" t="s">
        <v>1024</v>
      </c>
    </row>
    <row r="3041" spans="2:6" hidden="1" x14ac:dyDescent="0.3">
      <c r="B3041">
        <v>158684</v>
      </c>
      <c r="C3041" t="s">
        <v>9639</v>
      </c>
      <c r="D3041" t="s">
        <v>9640</v>
      </c>
      <c r="E3041" t="s">
        <v>9641</v>
      </c>
      <c r="F3041" t="s">
        <v>1024</v>
      </c>
    </row>
    <row r="3042" spans="2:6" hidden="1" x14ac:dyDescent="0.3">
      <c r="B3042">
        <v>158686</v>
      </c>
      <c r="C3042" t="s">
        <v>9642</v>
      </c>
      <c r="D3042" t="s">
        <v>9643</v>
      </c>
      <c r="E3042" t="s">
        <v>9644</v>
      </c>
      <c r="F3042" t="s">
        <v>1024</v>
      </c>
    </row>
    <row r="3043" spans="2:6" hidden="1" x14ac:dyDescent="0.3">
      <c r="B3043">
        <v>158687</v>
      </c>
      <c r="C3043" t="s">
        <v>9645</v>
      </c>
      <c r="D3043" t="s">
        <v>9646</v>
      </c>
      <c r="E3043" t="s">
        <v>5802</v>
      </c>
      <c r="F3043" t="s">
        <v>1024</v>
      </c>
    </row>
    <row r="3044" spans="2:6" hidden="1" x14ac:dyDescent="0.3">
      <c r="B3044">
        <v>158688</v>
      </c>
      <c r="C3044" t="s">
        <v>9647</v>
      </c>
      <c r="D3044" t="s">
        <v>9648</v>
      </c>
      <c r="E3044" t="s">
        <v>9649</v>
      </c>
      <c r="F3044" t="s">
        <v>1024</v>
      </c>
    </row>
    <row r="3045" spans="2:6" hidden="1" x14ac:dyDescent="0.3">
      <c r="B3045">
        <v>158694</v>
      </c>
      <c r="C3045" t="s">
        <v>9650</v>
      </c>
      <c r="D3045" t="s">
        <v>9651</v>
      </c>
      <c r="E3045" t="s">
        <v>9652</v>
      </c>
      <c r="F3045" t="s">
        <v>1024</v>
      </c>
    </row>
    <row r="3046" spans="2:6" hidden="1" x14ac:dyDescent="0.3">
      <c r="B3046">
        <v>158695</v>
      </c>
      <c r="C3046" t="s">
        <v>9653</v>
      </c>
      <c r="D3046" t="s">
        <v>9654</v>
      </c>
      <c r="E3046" t="s">
        <v>9655</v>
      </c>
      <c r="F3046" t="s">
        <v>1024</v>
      </c>
    </row>
    <row r="3047" spans="2:6" hidden="1" x14ac:dyDescent="0.3">
      <c r="B3047">
        <v>158697</v>
      </c>
      <c r="C3047" t="s">
        <v>9656</v>
      </c>
      <c r="D3047" t="s">
        <v>9657</v>
      </c>
      <c r="E3047" t="s">
        <v>9658</v>
      </c>
      <c r="F3047" t="s">
        <v>1024</v>
      </c>
    </row>
    <row r="3048" spans="2:6" hidden="1" x14ac:dyDescent="0.3">
      <c r="B3048">
        <v>158698</v>
      </c>
      <c r="C3048" t="s">
        <v>9659</v>
      </c>
      <c r="D3048" t="s">
        <v>9660</v>
      </c>
      <c r="E3048" t="s">
        <v>5823</v>
      </c>
      <c r="F3048" t="s">
        <v>1024</v>
      </c>
    </row>
    <row r="3049" spans="2:6" hidden="1" x14ac:dyDescent="0.3">
      <c r="B3049">
        <v>158701</v>
      </c>
      <c r="C3049" t="s">
        <v>9661</v>
      </c>
      <c r="D3049" t="s">
        <v>9662</v>
      </c>
      <c r="E3049" t="s">
        <v>9663</v>
      </c>
      <c r="F3049" t="s">
        <v>1024</v>
      </c>
    </row>
    <row r="3050" spans="2:6" hidden="1" x14ac:dyDescent="0.3">
      <c r="B3050">
        <v>158704</v>
      </c>
      <c r="C3050" t="s">
        <v>9664</v>
      </c>
      <c r="D3050" t="s">
        <v>9665</v>
      </c>
      <c r="E3050" t="s">
        <v>9666</v>
      </c>
      <c r="F3050" t="s">
        <v>1024</v>
      </c>
    </row>
    <row r="3051" spans="2:6" hidden="1" x14ac:dyDescent="0.3">
      <c r="B3051">
        <v>158705</v>
      </c>
      <c r="C3051" t="s">
        <v>9667</v>
      </c>
      <c r="D3051" t="s">
        <v>9668</v>
      </c>
      <c r="E3051" t="s">
        <v>9669</v>
      </c>
      <c r="F3051" t="s">
        <v>1024</v>
      </c>
    </row>
    <row r="3052" spans="2:6" hidden="1" x14ac:dyDescent="0.3">
      <c r="B3052">
        <v>158712</v>
      </c>
      <c r="C3052" t="s">
        <v>9670</v>
      </c>
      <c r="D3052" t="s">
        <v>9671</v>
      </c>
      <c r="E3052" t="s">
        <v>9672</v>
      </c>
      <c r="F3052" t="s">
        <v>1024</v>
      </c>
    </row>
    <row r="3053" spans="2:6" hidden="1" x14ac:dyDescent="0.3">
      <c r="B3053">
        <v>158713</v>
      </c>
      <c r="C3053" t="s">
        <v>9673</v>
      </c>
      <c r="D3053" t="s">
        <v>9674</v>
      </c>
      <c r="E3053" t="s">
        <v>9675</v>
      </c>
      <c r="F3053" t="s">
        <v>1024</v>
      </c>
    </row>
    <row r="3054" spans="2:6" hidden="1" x14ac:dyDescent="0.3">
      <c r="B3054">
        <v>158714</v>
      </c>
      <c r="C3054" t="s">
        <v>9676</v>
      </c>
      <c r="D3054" t="s">
        <v>9677</v>
      </c>
      <c r="E3054" t="s">
        <v>2281</v>
      </c>
      <c r="F3054" t="s">
        <v>1024</v>
      </c>
    </row>
    <row r="3055" spans="2:6" hidden="1" x14ac:dyDescent="0.3">
      <c r="B3055">
        <v>158715</v>
      </c>
      <c r="C3055" t="s">
        <v>9678</v>
      </c>
      <c r="D3055" t="s">
        <v>9679</v>
      </c>
      <c r="E3055" t="s">
        <v>9680</v>
      </c>
      <c r="F3055" t="s">
        <v>1024</v>
      </c>
    </row>
    <row r="3056" spans="2:6" hidden="1" x14ac:dyDescent="0.3">
      <c r="B3056">
        <v>158718</v>
      </c>
      <c r="C3056" t="s">
        <v>9681</v>
      </c>
      <c r="D3056" t="s">
        <v>9682</v>
      </c>
      <c r="E3056" t="s">
        <v>1644</v>
      </c>
      <c r="F3056" t="s">
        <v>1024</v>
      </c>
    </row>
    <row r="3057" spans="2:6" hidden="1" x14ac:dyDescent="0.3">
      <c r="B3057">
        <v>158720</v>
      </c>
      <c r="C3057" t="s">
        <v>9683</v>
      </c>
      <c r="D3057" t="s">
        <v>9684</v>
      </c>
      <c r="E3057" t="s">
        <v>9685</v>
      </c>
      <c r="F3057" t="s">
        <v>1024</v>
      </c>
    </row>
    <row r="3058" spans="2:6" hidden="1" x14ac:dyDescent="0.3">
      <c r="B3058">
        <v>158725</v>
      </c>
      <c r="C3058" t="s">
        <v>9686</v>
      </c>
      <c r="D3058" t="s">
        <v>9687</v>
      </c>
      <c r="E3058" t="s">
        <v>4804</v>
      </c>
      <c r="F3058" t="s">
        <v>1024</v>
      </c>
    </row>
    <row r="3059" spans="2:6" hidden="1" x14ac:dyDescent="0.3">
      <c r="B3059">
        <v>158726</v>
      </c>
      <c r="C3059" t="s">
        <v>9688</v>
      </c>
      <c r="D3059" t="s">
        <v>9689</v>
      </c>
      <c r="E3059" t="s">
        <v>9690</v>
      </c>
      <c r="F3059" t="s">
        <v>1024</v>
      </c>
    </row>
    <row r="3060" spans="2:6" hidden="1" x14ac:dyDescent="0.3">
      <c r="B3060">
        <v>158730</v>
      </c>
      <c r="C3060" t="s">
        <v>9691</v>
      </c>
      <c r="D3060" t="s">
        <v>9692</v>
      </c>
      <c r="E3060" t="s">
        <v>9693</v>
      </c>
      <c r="F3060" t="s">
        <v>1024</v>
      </c>
    </row>
    <row r="3061" spans="2:6" hidden="1" x14ac:dyDescent="0.3">
      <c r="B3061">
        <v>158736</v>
      </c>
      <c r="C3061" t="s">
        <v>9694</v>
      </c>
      <c r="D3061" t="s">
        <v>9695</v>
      </c>
      <c r="E3061" t="s">
        <v>9696</v>
      </c>
      <c r="F3061" t="s">
        <v>1024</v>
      </c>
    </row>
    <row r="3062" spans="2:6" hidden="1" x14ac:dyDescent="0.3">
      <c r="B3062">
        <v>158738</v>
      </c>
      <c r="C3062" t="s">
        <v>9697</v>
      </c>
      <c r="D3062" t="s">
        <v>9698</v>
      </c>
      <c r="E3062" t="s">
        <v>9699</v>
      </c>
      <c r="F3062" t="s">
        <v>1024</v>
      </c>
    </row>
    <row r="3063" spans="2:6" hidden="1" x14ac:dyDescent="0.3">
      <c r="B3063">
        <v>158739</v>
      </c>
      <c r="C3063" t="s">
        <v>9700</v>
      </c>
      <c r="D3063" t="s">
        <v>9701</v>
      </c>
      <c r="E3063" t="s">
        <v>9702</v>
      </c>
      <c r="F3063" t="s">
        <v>1024</v>
      </c>
    </row>
    <row r="3064" spans="2:6" hidden="1" x14ac:dyDescent="0.3">
      <c r="B3064">
        <v>158740</v>
      </c>
      <c r="C3064" t="s">
        <v>9703</v>
      </c>
      <c r="D3064" t="s">
        <v>24045</v>
      </c>
      <c r="E3064" t="s">
        <v>9704</v>
      </c>
      <c r="F3064" t="s">
        <v>1024</v>
      </c>
    </row>
    <row r="3065" spans="2:6" hidden="1" x14ac:dyDescent="0.3">
      <c r="B3065">
        <v>158741</v>
      </c>
      <c r="C3065" t="s">
        <v>9705</v>
      </c>
      <c r="D3065" t="s">
        <v>9706</v>
      </c>
      <c r="E3065" t="s">
        <v>9707</v>
      </c>
      <c r="F3065" t="s">
        <v>1024</v>
      </c>
    </row>
    <row r="3066" spans="2:6" hidden="1" x14ac:dyDescent="0.3">
      <c r="B3066">
        <v>158743</v>
      </c>
      <c r="C3066" t="s">
        <v>9708</v>
      </c>
      <c r="D3066" t="s">
        <v>9709</v>
      </c>
      <c r="E3066" t="s">
        <v>9710</v>
      </c>
      <c r="F3066" t="s">
        <v>1024</v>
      </c>
    </row>
    <row r="3067" spans="2:6" hidden="1" x14ac:dyDescent="0.3">
      <c r="B3067">
        <v>158745</v>
      </c>
      <c r="C3067" t="s">
        <v>9711</v>
      </c>
      <c r="D3067" t="s">
        <v>9712</v>
      </c>
      <c r="E3067" t="s">
        <v>9713</v>
      </c>
      <c r="F3067" t="s">
        <v>1024</v>
      </c>
    </row>
    <row r="3068" spans="2:6" hidden="1" x14ac:dyDescent="0.3">
      <c r="B3068">
        <v>158749</v>
      </c>
      <c r="C3068" t="s">
        <v>9714</v>
      </c>
      <c r="D3068" t="s">
        <v>9715</v>
      </c>
      <c r="E3068" t="s">
        <v>9716</v>
      </c>
      <c r="F3068" t="s">
        <v>1024</v>
      </c>
    </row>
    <row r="3069" spans="2:6" hidden="1" x14ac:dyDescent="0.3">
      <c r="B3069">
        <v>158751</v>
      </c>
      <c r="C3069" t="s">
        <v>9717</v>
      </c>
      <c r="D3069" t="s">
        <v>9718</v>
      </c>
      <c r="E3069" t="s">
        <v>9719</v>
      </c>
      <c r="F3069" t="s">
        <v>1024</v>
      </c>
    </row>
    <row r="3070" spans="2:6" hidden="1" x14ac:dyDescent="0.3">
      <c r="B3070">
        <v>158754</v>
      </c>
      <c r="C3070" t="s">
        <v>9720</v>
      </c>
      <c r="D3070" t="s">
        <v>9721</v>
      </c>
      <c r="E3070" t="s">
        <v>9722</v>
      </c>
      <c r="F3070" t="s">
        <v>1024</v>
      </c>
    </row>
    <row r="3071" spans="2:6" hidden="1" x14ac:dyDescent="0.3">
      <c r="B3071">
        <v>158755</v>
      </c>
      <c r="C3071" t="s">
        <v>9723</v>
      </c>
      <c r="D3071" t="s">
        <v>9724</v>
      </c>
      <c r="E3071" t="s">
        <v>9725</v>
      </c>
      <c r="F3071" t="s">
        <v>1024</v>
      </c>
    </row>
    <row r="3072" spans="2:6" hidden="1" x14ac:dyDescent="0.3">
      <c r="B3072">
        <v>158756</v>
      </c>
      <c r="C3072" t="s">
        <v>344</v>
      </c>
      <c r="D3072" t="s">
        <v>345</v>
      </c>
      <c r="E3072" t="s">
        <v>823</v>
      </c>
      <c r="F3072" t="s">
        <v>1024</v>
      </c>
    </row>
    <row r="3073" spans="2:6" hidden="1" x14ac:dyDescent="0.3">
      <c r="B3073">
        <v>158757</v>
      </c>
      <c r="C3073" t="s">
        <v>9726</v>
      </c>
      <c r="D3073" t="s">
        <v>9727</v>
      </c>
      <c r="E3073" t="s">
        <v>5796</v>
      </c>
      <c r="F3073" t="s">
        <v>1024</v>
      </c>
    </row>
    <row r="3074" spans="2:6" hidden="1" x14ac:dyDescent="0.3">
      <c r="B3074">
        <v>158758</v>
      </c>
      <c r="C3074" t="s">
        <v>9728</v>
      </c>
      <c r="D3074" t="s">
        <v>9729</v>
      </c>
      <c r="E3074" t="s">
        <v>9730</v>
      </c>
      <c r="F3074" t="s">
        <v>1024</v>
      </c>
    </row>
    <row r="3075" spans="2:6" hidden="1" x14ac:dyDescent="0.3">
      <c r="B3075">
        <v>158760</v>
      </c>
      <c r="C3075" t="s">
        <v>9731</v>
      </c>
      <c r="D3075" t="s">
        <v>9732</v>
      </c>
      <c r="E3075" t="s">
        <v>24032</v>
      </c>
      <c r="F3075" t="s">
        <v>1024</v>
      </c>
    </row>
    <row r="3076" spans="2:6" hidden="1" x14ac:dyDescent="0.3">
      <c r="B3076">
        <v>158762</v>
      </c>
      <c r="C3076" t="s">
        <v>9733</v>
      </c>
      <c r="D3076" t="s">
        <v>9734</v>
      </c>
      <c r="E3076" t="s">
        <v>9735</v>
      </c>
      <c r="F3076" t="s">
        <v>1024</v>
      </c>
    </row>
    <row r="3077" spans="2:6" hidden="1" x14ac:dyDescent="0.3">
      <c r="B3077">
        <v>158763</v>
      </c>
      <c r="C3077" t="s">
        <v>9736</v>
      </c>
      <c r="D3077" t="s">
        <v>9737</v>
      </c>
      <c r="E3077" t="s">
        <v>9738</v>
      </c>
      <c r="F3077" t="s">
        <v>1024</v>
      </c>
    </row>
    <row r="3078" spans="2:6" hidden="1" x14ac:dyDescent="0.3">
      <c r="B3078">
        <v>158764</v>
      </c>
      <c r="C3078" t="s">
        <v>9739</v>
      </c>
      <c r="D3078" t="s">
        <v>9740</v>
      </c>
      <c r="E3078" t="s">
        <v>9741</v>
      </c>
      <c r="F3078" t="s">
        <v>1024</v>
      </c>
    </row>
    <row r="3079" spans="2:6" hidden="1" x14ac:dyDescent="0.3">
      <c r="B3079">
        <v>158768</v>
      </c>
      <c r="C3079" t="s">
        <v>9742</v>
      </c>
      <c r="D3079" t="s">
        <v>9743</v>
      </c>
      <c r="E3079" t="s">
        <v>9744</v>
      </c>
      <c r="F3079" t="s">
        <v>1024</v>
      </c>
    </row>
    <row r="3080" spans="2:6" hidden="1" x14ac:dyDescent="0.3">
      <c r="B3080">
        <v>158770</v>
      </c>
      <c r="C3080" t="s">
        <v>9745</v>
      </c>
      <c r="D3080" t="s">
        <v>9746</v>
      </c>
      <c r="E3080" t="s">
        <v>9747</v>
      </c>
      <c r="F3080" t="s">
        <v>1024</v>
      </c>
    </row>
    <row r="3081" spans="2:6" hidden="1" x14ac:dyDescent="0.3">
      <c r="B3081">
        <v>158771</v>
      </c>
      <c r="C3081" t="s">
        <v>9748</v>
      </c>
      <c r="D3081" t="s">
        <v>9749</v>
      </c>
      <c r="E3081" t="s">
        <v>8675</v>
      </c>
      <c r="F3081" t="s">
        <v>1024</v>
      </c>
    </row>
    <row r="3082" spans="2:6" hidden="1" x14ac:dyDescent="0.3">
      <c r="B3082">
        <v>158772</v>
      </c>
      <c r="C3082" t="s">
        <v>9750</v>
      </c>
      <c r="D3082" t="s">
        <v>9751</v>
      </c>
      <c r="E3082" t="s">
        <v>9752</v>
      </c>
      <c r="F3082" t="s">
        <v>1024</v>
      </c>
    </row>
    <row r="3083" spans="2:6" hidden="1" x14ac:dyDescent="0.3">
      <c r="B3083">
        <v>158773</v>
      </c>
      <c r="C3083" t="s">
        <v>9753</v>
      </c>
      <c r="D3083" t="s">
        <v>9754</v>
      </c>
      <c r="E3083" t="s">
        <v>4639</v>
      </c>
      <c r="F3083" t="s">
        <v>1024</v>
      </c>
    </row>
    <row r="3084" spans="2:6" hidden="1" x14ac:dyDescent="0.3">
      <c r="B3084">
        <v>158785</v>
      </c>
      <c r="C3084" t="s">
        <v>9755</v>
      </c>
      <c r="D3084" t="s">
        <v>9756</v>
      </c>
      <c r="E3084" t="s">
        <v>4916</v>
      </c>
      <c r="F3084" t="s">
        <v>1024</v>
      </c>
    </row>
    <row r="3085" spans="2:6" hidden="1" x14ac:dyDescent="0.3">
      <c r="B3085">
        <v>158787</v>
      </c>
      <c r="C3085" t="s">
        <v>9757</v>
      </c>
      <c r="D3085" t="s">
        <v>9758</v>
      </c>
      <c r="E3085" t="s">
        <v>7499</v>
      </c>
      <c r="F3085" t="s">
        <v>1024</v>
      </c>
    </row>
    <row r="3086" spans="2:6" hidden="1" x14ac:dyDescent="0.3">
      <c r="B3086">
        <v>158788</v>
      </c>
      <c r="C3086" t="s">
        <v>9759</v>
      </c>
      <c r="D3086" t="s">
        <v>9760</v>
      </c>
      <c r="E3086" t="s">
        <v>9761</v>
      </c>
      <c r="F3086" t="s">
        <v>1024</v>
      </c>
    </row>
    <row r="3087" spans="2:6" hidden="1" x14ac:dyDescent="0.3">
      <c r="B3087">
        <v>158791</v>
      </c>
      <c r="C3087" t="s">
        <v>9762</v>
      </c>
      <c r="D3087" t="s">
        <v>9763</v>
      </c>
      <c r="E3087" t="s">
        <v>9764</v>
      </c>
      <c r="F3087" t="s">
        <v>1024</v>
      </c>
    </row>
    <row r="3088" spans="2:6" hidden="1" x14ac:dyDescent="0.3">
      <c r="B3088">
        <v>158792</v>
      </c>
      <c r="C3088" t="s">
        <v>9765</v>
      </c>
      <c r="D3088" t="s">
        <v>9766</v>
      </c>
      <c r="E3088" t="s">
        <v>9767</v>
      </c>
      <c r="F3088" t="s">
        <v>1024</v>
      </c>
    </row>
    <row r="3089" spans="2:6" hidden="1" x14ac:dyDescent="0.3">
      <c r="B3089">
        <v>158796</v>
      </c>
      <c r="C3089" t="s">
        <v>9768</v>
      </c>
      <c r="D3089" t="s">
        <v>9769</v>
      </c>
      <c r="E3089" t="s">
        <v>9770</v>
      </c>
      <c r="F3089" t="s">
        <v>1024</v>
      </c>
    </row>
    <row r="3090" spans="2:6" hidden="1" x14ac:dyDescent="0.3">
      <c r="B3090">
        <v>158800</v>
      </c>
      <c r="C3090" t="s">
        <v>9771</v>
      </c>
      <c r="D3090" t="s">
        <v>9772</v>
      </c>
      <c r="E3090" t="s">
        <v>9773</v>
      </c>
      <c r="F3090" t="s">
        <v>1024</v>
      </c>
    </row>
    <row r="3091" spans="2:6" hidden="1" x14ac:dyDescent="0.3">
      <c r="B3091">
        <v>158802</v>
      </c>
      <c r="C3091" t="s">
        <v>9774</v>
      </c>
      <c r="D3091" t="s">
        <v>9775</v>
      </c>
      <c r="E3091" t="s">
        <v>9776</v>
      </c>
      <c r="F3091" t="s">
        <v>1024</v>
      </c>
    </row>
    <row r="3092" spans="2:6" hidden="1" x14ac:dyDescent="0.3">
      <c r="B3092">
        <v>158804</v>
      </c>
      <c r="C3092" t="s">
        <v>9777</v>
      </c>
      <c r="D3092" t="s">
        <v>9778</v>
      </c>
      <c r="E3092" t="s">
        <v>9779</v>
      </c>
      <c r="F3092" t="s">
        <v>1024</v>
      </c>
    </row>
    <row r="3093" spans="2:6" hidden="1" x14ac:dyDescent="0.3">
      <c r="B3093">
        <v>158805</v>
      </c>
      <c r="C3093" t="s">
        <v>9780</v>
      </c>
      <c r="D3093" t="s">
        <v>9781</v>
      </c>
      <c r="E3093" t="s">
        <v>9782</v>
      </c>
      <c r="F3093" t="s">
        <v>1024</v>
      </c>
    </row>
    <row r="3094" spans="2:6" hidden="1" x14ac:dyDescent="0.3">
      <c r="B3094">
        <v>158809</v>
      </c>
      <c r="C3094" t="s">
        <v>9783</v>
      </c>
      <c r="D3094" t="s">
        <v>9784</v>
      </c>
      <c r="E3094" t="s">
        <v>9785</v>
      </c>
      <c r="F3094" t="s">
        <v>1024</v>
      </c>
    </row>
    <row r="3095" spans="2:6" hidden="1" x14ac:dyDescent="0.3">
      <c r="B3095">
        <v>158812</v>
      </c>
      <c r="C3095" t="s">
        <v>9786</v>
      </c>
      <c r="D3095" t="s">
        <v>9787</v>
      </c>
      <c r="E3095" t="s">
        <v>9788</v>
      </c>
      <c r="F3095" t="s">
        <v>1024</v>
      </c>
    </row>
    <row r="3096" spans="2:6" hidden="1" x14ac:dyDescent="0.3">
      <c r="B3096">
        <v>158813</v>
      </c>
      <c r="C3096" t="s">
        <v>9789</v>
      </c>
      <c r="D3096" t="s">
        <v>9790</v>
      </c>
      <c r="E3096" t="s">
        <v>9791</v>
      </c>
      <c r="F3096" t="s">
        <v>1024</v>
      </c>
    </row>
    <row r="3097" spans="2:6" hidden="1" x14ac:dyDescent="0.3">
      <c r="B3097">
        <v>158817</v>
      </c>
      <c r="C3097" t="s">
        <v>9792</v>
      </c>
      <c r="D3097" t="s">
        <v>9793</v>
      </c>
      <c r="E3097" t="s">
        <v>9794</v>
      </c>
      <c r="F3097" t="s">
        <v>1024</v>
      </c>
    </row>
    <row r="3098" spans="2:6" hidden="1" x14ac:dyDescent="0.3">
      <c r="B3098">
        <v>158827</v>
      </c>
      <c r="C3098" t="s">
        <v>9795</v>
      </c>
      <c r="D3098" t="s">
        <v>9796</v>
      </c>
      <c r="E3098" t="s">
        <v>9797</v>
      </c>
      <c r="F3098" t="s">
        <v>1024</v>
      </c>
    </row>
    <row r="3099" spans="2:6" hidden="1" x14ac:dyDescent="0.3">
      <c r="B3099">
        <v>158834</v>
      </c>
      <c r="C3099" t="s">
        <v>9798</v>
      </c>
      <c r="D3099" t="s">
        <v>9799</v>
      </c>
      <c r="E3099" t="s">
        <v>2331</v>
      </c>
      <c r="F3099" t="s">
        <v>1024</v>
      </c>
    </row>
    <row r="3100" spans="2:6" hidden="1" x14ac:dyDescent="0.3">
      <c r="B3100">
        <v>158835</v>
      </c>
      <c r="C3100" t="s">
        <v>9800</v>
      </c>
      <c r="D3100" t="s">
        <v>9801</v>
      </c>
      <c r="E3100" t="s">
        <v>5146</v>
      </c>
      <c r="F3100" t="s">
        <v>1024</v>
      </c>
    </row>
    <row r="3101" spans="2:6" hidden="1" x14ac:dyDescent="0.3">
      <c r="B3101">
        <v>158839</v>
      </c>
      <c r="C3101" t="s">
        <v>9802</v>
      </c>
      <c r="D3101" t="s">
        <v>9803</v>
      </c>
      <c r="E3101" t="s">
        <v>9804</v>
      </c>
      <c r="F3101" t="s">
        <v>1024</v>
      </c>
    </row>
    <row r="3102" spans="2:6" hidden="1" x14ac:dyDescent="0.3">
      <c r="B3102">
        <v>158840</v>
      </c>
      <c r="C3102" t="s">
        <v>9805</v>
      </c>
      <c r="D3102" t="s">
        <v>9806</v>
      </c>
      <c r="E3102" t="s">
        <v>7010</v>
      </c>
      <c r="F3102" t="s">
        <v>1024</v>
      </c>
    </row>
    <row r="3103" spans="2:6" hidden="1" x14ac:dyDescent="0.3">
      <c r="B3103">
        <v>158841</v>
      </c>
      <c r="C3103" t="s">
        <v>9807</v>
      </c>
      <c r="D3103" t="s">
        <v>9808</v>
      </c>
      <c r="E3103" t="s">
        <v>9809</v>
      </c>
      <c r="F3103" t="s">
        <v>1024</v>
      </c>
    </row>
    <row r="3104" spans="2:6" hidden="1" x14ac:dyDescent="0.3">
      <c r="B3104">
        <v>158843</v>
      </c>
      <c r="C3104" t="s">
        <v>9810</v>
      </c>
      <c r="D3104" t="s">
        <v>9811</v>
      </c>
      <c r="E3104" t="s">
        <v>9812</v>
      </c>
      <c r="F3104" t="s">
        <v>1024</v>
      </c>
    </row>
    <row r="3105" spans="2:6" hidden="1" x14ac:dyDescent="0.3">
      <c r="B3105">
        <v>158844</v>
      </c>
      <c r="C3105" t="s">
        <v>9813</v>
      </c>
      <c r="D3105" t="s">
        <v>9814</v>
      </c>
      <c r="E3105" t="s">
        <v>4365</v>
      </c>
      <c r="F3105" t="s">
        <v>1024</v>
      </c>
    </row>
    <row r="3106" spans="2:6" hidden="1" x14ac:dyDescent="0.3">
      <c r="B3106">
        <v>158846</v>
      </c>
      <c r="C3106" t="s">
        <v>9815</v>
      </c>
      <c r="D3106" t="s">
        <v>9816</v>
      </c>
      <c r="E3106" t="s">
        <v>9817</v>
      </c>
      <c r="F3106" t="s">
        <v>1024</v>
      </c>
    </row>
    <row r="3107" spans="2:6" hidden="1" x14ac:dyDescent="0.3">
      <c r="B3107">
        <v>158847</v>
      </c>
      <c r="C3107" t="s">
        <v>9818</v>
      </c>
      <c r="D3107" t="s">
        <v>9819</v>
      </c>
      <c r="E3107" t="s">
        <v>9820</v>
      </c>
      <c r="F3107" t="s">
        <v>1024</v>
      </c>
    </row>
    <row r="3108" spans="2:6" hidden="1" x14ac:dyDescent="0.3">
      <c r="B3108">
        <v>158848</v>
      </c>
      <c r="C3108" t="s">
        <v>9821</v>
      </c>
      <c r="D3108" t="s">
        <v>9822</v>
      </c>
      <c r="E3108" t="s">
        <v>9823</v>
      </c>
      <c r="F3108" t="s">
        <v>1024</v>
      </c>
    </row>
    <row r="3109" spans="2:6" hidden="1" x14ac:dyDescent="0.3">
      <c r="B3109">
        <v>158851</v>
      </c>
      <c r="C3109" t="s">
        <v>9824</v>
      </c>
      <c r="D3109" t="s">
        <v>9825</v>
      </c>
      <c r="E3109" t="s">
        <v>9826</v>
      </c>
      <c r="F3109" t="s">
        <v>1024</v>
      </c>
    </row>
    <row r="3110" spans="2:6" hidden="1" x14ac:dyDescent="0.3">
      <c r="B3110">
        <v>158855</v>
      </c>
      <c r="C3110" t="s">
        <v>9827</v>
      </c>
      <c r="D3110" t="s">
        <v>9828</v>
      </c>
      <c r="E3110" t="s">
        <v>9829</v>
      </c>
      <c r="F3110" t="s">
        <v>1024</v>
      </c>
    </row>
    <row r="3111" spans="2:6" hidden="1" x14ac:dyDescent="0.3">
      <c r="B3111">
        <v>158863</v>
      </c>
      <c r="C3111" t="s">
        <v>9830</v>
      </c>
      <c r="D3111" t="s">
        <v>9831</v>
      </c>
      <c r="E3111" t="s">
        <v>9832</v>
      </c>
      <c r="F3111" t="s">
        <v>1024</v>
      </c>
    </row>
    <row r="3112" spans="2:6" hidden="1" x14ac:dyDescent="0.3">
      <c r="B3112">
        <v>158864</v>
      </c>
      <c r="C3112" t="s">
        <v>9833</v>
      </c>
      <c r="D3112" t="s">
        <v>9834</v>
      </c>
      <c r="E3112" t="s">
        <v>9835</v>
      </c>
      <c r="F3112" t="s">
        <v>1024</v>
      </c>
    </row>
    <row r="3113" spans="2:6" hidden="1" x14ac:dyDescent="0.3">
      <c r="B3113">
        <v>158866</v>
      </c>
      <c r="C3113" t="s">
        <v>9836</v>
      </c>
      <c r="D3113" t="s">
        <v>9837</v>
      </c>
      <c r="E3113" t="s">
        <v>9838</v>
      </c>
      <c r="F3113" t="s">
        <v>1024</v>
      </c>
    </row>
    <row r="3114" spans="2:6" hidden="1" x14ac:dyDescent="0.3">
      <c r="B3114">
        <v>158867</v>
      </c>
      <c r="C3114" t="s">
        <v>9839</v>
      </c>
      <c r="D3114" t="s">
        <v>9840</v>
      </c>
      <c r="E3114" t="s">
        <v>9841</v>
      </c>
      <c r="F3114" t="s">
        <v>1024</v>
      </c>
    </row>
    <row r="3115" spans="2:6" hidden="1" x14ac:dyDescent="0.3">
      <c r="B3115">
        <v>158869</v>
      </c>
      <c r="C3115" t="s">
        <v>9842</v>
      </c>
      <c r="D3115" t="s">
        <v>9843</v>
      </c>
      <c r="E3115" t="s">
        <v>9844</v>
      </c>
      <c r="F3115" t="s">
        <v>1024</v>
      </c>
    </row>
    <row r="3116" spans="2:6" hidden="1" x14ac:dyDescent="0.3">
      <c r="B3116">
        <v>158873</v>
      </c>
      <c r="C3116" t="s">
        <v>9845</v>
      </c>
      <c r="D3116" t="s">
        <v>9846</v>
      </c>
      <c r="E3116" t="s">
        <v>9847</v>
      </c>
      <c r="F3116" t="s">
        <v>1024</v>
      </c>
    </row>
    <row r="3117" spans="2:6" hidden="1" x14ac:dyDescent="0.3">
      <c r="B3117">
        <v>158874</v>
      </c>
      <c r="C3117" t="s">
        <v>9848</v>
      </c>
      <c r="D3117" t="s">
        <v>9849</v>
      </c>
      <c r="E3117" t="s">
        <v>9850</v>
      </c>
      <c r="F3117" t="s">
        <v>1024</v>
      </c>
    </row>
    <row r="3118" spans="2:6" hidden="1" x14ac:dyDescent="0.3">
      <c r="B3118">
        <v>158876</v>
      </c>
      <c r="C3118" t="s">
        <v>9851</v>
      </c>
      <c r="D3118" t="s">
        <v>9852</v>
      </c>
      <c r="E3118" t="s">
        <v>9853</v>
      </c>
      <c r="F3118" t="s">
        <v>1024</v>
      </c>
    </row>
    <row r="3119" spans="2:6" hidden="1" x14ac:dyDescent="0.3">
      <c r="B3119">
        <v>158877</v>
      </c>
      <c r="C3119" t="s">
        <v>9854</v>
      </c>
      <c r="D3119" t="s">
        <v>9855</v>
      </c>
      <c r="E3119" t="s">
        <v>9856</v>
      </c>
      <c r="F3119" t="s">
        <v>1024</v>
      </c>
    </row>
    <row r="3120" spans="2:6" hidden="1" x14ac:dyDescent="0.3">
      <c r="B3120">
        <v>158878</v>
      </c>
      <c r="C3120" t="s">
        <v>9857</v>
      </c>
      <c r="D3120" t="s">
        <v>9858</v>
      </c>
      <c r="E3120" t="s">
        <v>9859</v>
      </c>
      <c r="F3120" t="s">
        <v>1024</v>
      </c>
    </row>
    <row r="3121" spans="2:6" hidden="1" x14ac:dyDescent="0.3">
      <c r="B3121">
        <v>158882</v>
      </c>
      <c r="C3121" t="s">
        <v>9860</v>
      </c>
      <c r="D3121" t="s">
        <v>9861</v>
      </c>
      <c r="E3121" t="s">
        <v>9862</v>
      </c>
      <c r="F3121" t="s">
        <v>1024</v>
      </c>
    </row>
    <row r="3122" spans="2:6" hidden="1" x14ac:dyDescent="0.3">
      <c r="B3122">
        <v>158883</v>
      </c>
      <c r="C3122" t="s">
        <v>9863</v>
      </c>
      <c r="D3122" t="s">
        <v>9864</v>
      </c>
      <c r="E3122" t="s">
        <v>9865</v>
      </c>
      <c r="F3122" t="s">
        <v>1024</v>
      </c>
    </row>
    <row r="3123" spans="2:6" hidden="1" x14ac:dyDescent="0.3">
      <c r="B3123">
        <v>158886</v>
      </c>
      <c r="C3123" t="s">
        <v>9866</v>
      </c>
      <c r="D3123" t="s">
        <v>9867</v>
      </c>
      <c r="E3123" t="s">
        <v>24046</v>
      </c>
      <c r="F3123" t="s">
        <v>1024</v>
      </c>
    </row>
    <row r="3124" spans="2:6" hidden="1" x14ac:dyDescent="0.3">
      <c r="B3124">
        <v>158888</v>
      </c>
      <c r="C3124" t="s">
        <v>9868</v>
      </c>
      <c r="D3124" t="s">
        <v>9869</v>
      </c>
      <c r="E3124" t="s">
        <v>9870</v>
      </c>
      <c r="F3124" t="s">
        <v>1024</v>
      </c>
    </row>
    <row r="3125" spans="2:6" hidden="1" x14ac:dyDescent="0.3">
      <c r="B3125">
        <v>158889</v>
      </c>
      <c r="C3125" t="s">
        <v>9871</v>
      </c>
      <c r="D3125" t="s">
        <v>9872</v>
      </c>
      <c r="E3125" t="s">
        <v>4975</v>
      </c>
      <c r="F3125" t="s">
        <v>1024</v>
      </c>
    </row>
    <row r="3126" spans="2:6" hidden="1" x14ac:dyDescent="0.3">
      <c r="B3126">
        <v>158890</v>
      </c>
      <c r="C3126" t="s">
        <v>9873</v>
      </c>
      <c r="D3126" t="s">
        <v>9874</v>
      </c>
      <c r="E3126" t="s">
        <v>8526</v>
      </c>
      <c r="F3126" t="s">
        <v>1024</v>
      </c>
    </row>
    <row r="3127" spans="2:6" hidden="1" x14ac:dyDescent="0.3">
      <c r="B3127">
        <v>158891</v>
      </c>
      <c r="C3127" t="s">
        <v>9875</v>
      </c>
      <c r="D3127" t="s">
        <v>9876</v>
      </c>
      <c r="E3127" t="s">
        <v>9877</v>
      </c>
      <c r="F3127" t="s">
        <v>1024</v>
      </c>
    </row>
    <row r="3128" spans="2:6" hidden="1" x14ac:dyDescent="0.3">
      <c r="B3128">
        <v>158893</v>
      </c>
      <c r="C3128" t="s">
        <v>9878</v>
      </c>
      <c r="D3128" t="s">
        <v>9879</v>
      </c>
      <c r="E3128" t="s">
        <v>9880</v>
      </c>
      <c r="F3128" t="s">
        <v>1024</v>
      </c>
    </row>
    <row r="3129" spans="2:6" hidden="1" x14ac:dyDescent="0.3">
      <c r="B3129">
        <v>158895</v>
      </c>
      <c r="C3129" t="s">
        <v>9881</v>
      </c>
      <c r="D3129" t="s">
        <v>9882</v>
      </c>
      <c r="E3129" t="s">
        <v>9883</v>
      </c>
      <c r="F3129" t="s">
        <v>1024</v>
      </c>
    </row>
    <row r="3130" spans="2:6" hidden="1" x14ac:dyDescent="0.3">
      <c r="B3130">
        <v>158896</v>
      </c>
      <c r="C3130" t="s">
        <v>9884</v>
      </c>
      <c r="D3130" t="s">
        <v>9885</v>
      </c>
      <c r="E3130" t="s">
        <v>1708</v>
      </c>
      <c r="F3130" t="s">
        <v>1024</v>
      </c>
    </row>
    <row r="3131" spans="2:6" hidden="1" x14ac:dyDescent="0.3">
      <c r="B3131">
        <v>158897</v>
      </c>
      <c r="C3131" t="s">
        <v>9886</v>
      </c>
      <c r="D3131" t="s">
        <v>9887</v>
      </c>
      <c r="E3131" t="s">
        <v>9888</v>
      </c>
      <c r="F3131" t="s">
        <v>1024</v>
      </c>
    </row>
    <row r="3132" spans="2:6" hidden="1" x14ac:dyDescent="0.3">
      <c r="B3132">
        <v>158898</v>
      </c>
      <c r="C3132" t="s">
        <v>9889</v>
      </c>
      <c r="D3132" t="s">
        <v>9890</v>
      </c>
      <c r="E3132" t="s">
        <v>9891</v>
      </c>
      <c r="F3132" t="s">
        <v>1024</v>
      </c>
    </row>
    <row r="3133" spans="2:6" hidden="1" x14ac:dyDescent="0.3">
      <c r="B3133">
        <v>158899</v>
      </c>
      <c r="C3133" t="s">
        <v>9892</v>
      </c>
      <c r="D3133" t="s">
        <v>9893</v>
      </c>
      <c r="E3133" t="s">
        <v>9894</v>
      </c>
      <c r="F3133" t="s">
        <v>1024</v>
      </c>
    </row>
    <row r="3134" spans="2:6" hidden="1" x14ac:dyDescent="0.3">
      <c r="B3134">
        <v>158900</v>
      </c>
      <c r="C3134" t="s">
        <v>9895</v>
      </c>
      <c r="D3134" t="s">
        <v>9896</v>
      </c>
      <c r="E3134" t="s">
        <v>9897</v>
      </c>
      <c r="F3134" t="s">
        <v>1024</v>
      </c>
    </row>
    <row r="3135" spans="2:6" hidden="1" x14ac:dyDescent="0.3">
      <c r="B3135">
        <v>158903</v>
      </c>
      <c r="C3135" t="s">
        <v>9898</v>
      </c>
      <c r="D3135" t="s">
        <v>9899</v>
      </c>
      <c r="E3135" t="s">
        <v>9900</v>
      </c>
      <c r="F3135" t="s">
        <v>1024</v>
      </c>
    </row>
    <row r="3136" spans="2:6" hidden="1" x14ac:dyDescent="0.3">
      <c r="B3136">
        <v>158904</v>
      </c>
      <c r="C3136" t="s">
        <v>9901</v>
      </c>
      <c r="D3136" t="s">
        <v>9902</v>
      </c>
      <c r="E3136" t="s">
        <v>9903</v>
      </c>
      <c r="F3136" t="s">
        <v>1024</v>
      </c>
    </row>
    <row r="3137" spans="2:6" hidden="1" x14ac:dyDescent="0.3">
      <c r="B3137">
        <v>158906</v>
      </c>
      <c r="C3137" t="s">
        <v>9904</v>
      </c>
      <c r="D3137" t="s">
        <v>24047</v>
      </c>
      <c r="E3137" t="s">
        <v>4165</v>
      </c>
      <c r="F3137" t="s">
        <v>1024</v>
      </c>
    </row>
    <row r="3138" spans="2:6" hidden="1" x14ac:dyDescent="0.3">
      <c r="B3138">
        <v>158907</v>
      </c>
      <c r="C3138" t="s">
        <v>9905</v>
      </c>
      <c r="D3138" t="s">
        <v>9906</v>
      </c>
      <c r="E3138" t="s">
        <v>9907</v>
      </c>
      <c r="F3138" t="s">
        <v>1024</v>
      </c>
    </row>
    <row r="3139" spans="2:6" hidden="1" x14ac:dyDescent="0.3">
      <c r="B3139">
        <v>158912</v>
      </c>
      <c r="C3139" t="s">
        <v>9908</v>
      </c>
      <c r="D3139" t="s">
        <v>9909</v>
      </c>
      <c r="E3139" t="s">
        <v>9910</v>
      </c>
      <c r="F3139" t="s">
        <v>1024</v>
      </c>
    </row>
    <row r="3140" spans="2:6" hidden="1" x14ac:dyDescent="0.3">
      <c r="B3140">
        <v>158914</v>
      </c>
      <c r="C3140" t="s">
        <v>9911</v>
      </c>
      <c r="D3140" t="s">
        <v>9912</v>
      </c>
      <c r="E3140" t="s">
        <v>9913</v>
      </c>
      <c r="F3140" t="s">
        <v>1024</v>
      </c>
    </row>
    <row r="3141" spans="2:6" hidden="1" x14ac:dyDescent="0.3">
      <c r="B3141">
        <v>158919</v>
      </c>
      <c r="C3141" t="s">
        <v>9914</v>
      </c>
      <c r="D3141" t="s">
        <v>9915</v>
      </c>
      <c r="E3141" t="s">
        <v>9916</v>
      </c>
      <c r="F3141" t="s">
        <v>1024</v>
      </c>
    </row>
    <row r="3142" spans="2:6" hidden="1" x14ac:dyDescent="0.3">
      <c r="B3142">
        <v>158920</v>
      </c>
      <c r="C3142" t="s">
        <v>9917</v>
      </c>
      <c r="D3142" t="s">
        <v>9918</v>
      </c>
      <c r="E3142" t="s">
        <v>9919</v>
      </c>
      <c r="F3142" t="s">
        <v>1024</v>
      </c>
    </row>
    <row r="3143" spans="2:6" hidden="1" x14ac:dyDescent="0.3">
      <c r="B3143">
        <v>158928</v>
      </c>
      <c r="C3143" t="s">
        <v>9920</v>
      </c>
      <c r="D3143" t="s">
        <v>9921</v>
      </c>
      <c r="E3143" t="s">
        <v>2313</v>
      </c>
      <c r="F3143" t="s">
        <v>1024</v>
      </c>
    </row>
    <row r="3144" spans="2:6" hidden="1" x14ac:dyDescent="0.3">
      <c r="B3144">
        <v>158929</v>
      </c>
      <c r="C3144" t="s">
        <v>9922</v>
      </c>
      <c r="D3144" t="s">
        <v>9923</v>
      </c>
      <c r="E3144" t="s">
        <v>9924</v>
      </c>
      <c r="F3144" t="s">
        <v>1024</v>
      </c>
    </row>
    <row r="3145" spans="2:6" hidden="1" x14ac:dyDescent="0.3">
      <c r="B3145">
        <v>158931</v>
      </c>
      <c r="C3145" t="s">
        <v>9925</v>
      </c>
      <c r="D3145" t="s">
        <v>9926</v>
      </c>
      <c r="E3145" t="s">
        <v>2864</v>
      </c>
      <c r="F3145" t="s">
        <v>1024</v>
      </c>
    </row>
    <row r="3146" spans="2:6" hidden="1" x14ac:dyDescent="0.3">
      <c r="B3146">
        <v>158934</v>
      </c>
      <c r="C3146" t="s">
        <v>9927</v>
      </c>
      <c r="D3146" t="s">
        <v>9928</v>
      </c>
      <c r="E3146" t="s">
        <v>9929</v>
      </c>
      <c r="F3146" t="s">
        <v>1024</v>
      </c>
    </row>
    <row r="3147" spans="2:6" hidden="1" x14ac:dyDescent="0.3">
      <c r="B3147">
        <v>158935</v>
      </c>
      <c r="C3147" t="s">
        <v>9930</v>
      </c>
      <c r="D3147" t="s">
        <v>9931</v>
      </c>
      <c r="E3147" t="s">
        <v>5823</v>
      </c>
      <c r="F3147" t="s">
        <v>1024</v>
      </c>
    </row>
    <row r="3148" spans="2:6" hidden="1" x14ac:dyDescent="0.3">
      <c r="B3148">
        <v>158936</v>
      </c>
      <c r="C3148" t="s">
        <v>9932</v>
      </c>
      <c r="D3148" t="s">
        <v>9933</v>
      </c>
      <c r="E3148" t="s">
        <v>9934</v>
      </c>
      <c r="F3148" t="s">
        <v>1024</v>
      </c>
    </row>
    <row r="3149" spans="2:6" hidden="1" x14ac:dyDescent="0.3">
      <c r="B3149">
        <v>158938</v>
      </c>
      <c r="C3149" t="s">
        <v>9935</v>
      </c>
      <c r="D3149" t="s">
        <v>9936</v>
      </c>
      <c r="E3149" t="s">
        <v>4737</v>
      </c>
      <c r="F3149" t="s">
        <v>1024</v>
      </c>
    </row>
    <row r="3150" spans="2:6" hidden="1" x14ac:dyDescent="0.3">
      <c r="B3150">
        <v>158951</v>
      </c>
      <c r="C3150" t="s">
        <v>9937</v>
      </c>
      <c r="D3150" t="s">
        <v>9938</v>
      </c>
      <c r="E3150" t="s">
        <v>9939</v>
      </c>
      <c r="F3150" t="s">
        <v>1024</v>
      </c>
    </row>
    <row r="3151" spans="2:6" hidden="1" x14ac:dyDescent="0.3">
      <c r="B3151">
        <v>158953</v>
      </c>
      <c r="C3151" t="s">
        <v>9940</v>
      </c>
      <c r="D3151" t="s">
        <v>9941</v>
      </c>
      <c r="E3151" t="s">
        <v>9942</v>
      </c>
      <c r="F3151" t="s">
        <v>1024</v>
      </c>
    </row>
    <row r="3152" spans="2:6" hidden="1" x14ac:dyDescent="0.3">
      <c r="B3152">
        <v>158954</v>
      </c>
      <c r="C3152" t="s">
        <v>9943</v>
      </c>
      <c r="D3152" t="s">
        <v>9944</v>
      </c>
      <c r="E3152" t="s">
        <v>9945</v>
      </c>
      <c r="F3152" t="s">
        <v>1024</v>
      </c>
    </row>
    <row r="3153" spans="2:6" hidden="1" x14ac:dyDescent="0.3">
      <c r="B3153">
        <v>158957</v>
      </c>
      <c r="C3153" t="s">
        <v>9946</v>
      </c>
      <c r="D3153" t="s">
        <v>9947</v>
      </c>
      <c r="E3153" t="s">
        <v>9948</v>
      </c>
      <c r="F3153" t="s">
        <v>1024</v>
      </c>
    </row>
    <row r="3154" spans="2:6" hidden="1" x14ac:dyDescent="0.3">
      <c r="B3154">
        <v>158959</v>
      </c>
      <c r="C3154" t="s">
        <v>9949</v>
      </c>
      <c r="D3154" t="s">
        <v>9950</v>
      </c>
      <c r="E3154" t="s">
        <v>1414</v>
      </c>
      <c r="F3154" t="s">
        <v>1024</v>
      </c>
    </row>
    <row r="3155" spans="2:6" hidden="1" x14ac:dyDescent="0.3">
      <c r="B3155">
        <v>158962</v>
      </c>
      <c r="C3155" t="s">
        <v>9951</v>
      </c>
      <c r="D3155" t="s">
        <v>9952</v>
      </c>
      <c r="E3155" t="s">
        <v>9953</v>
      </c>
      <c r="F3155" t="s">
        <v>1024</v>
      </c>
    </row>
    <row r="3156" spans="2:6" hidden="1" x14ac:dyDescent="0.3">
      <c r="B3156">
        <v>158964</v>
      </c>
      <c r="C3156" t="s">
        <v>9954</v>
      </c>
      <c r="D3156" t="s">
        <v>9955</v>
      </c>
      <c r="E3156" t="s">
        <v>9956</v>
      </c>
      <c r="F3156" t="s">
        <v>1024</v>
      </c>
    </row>
    <row r="3157" spans="2:6" hidden="1" x14ac:dyDescent="0.3">
      <c r="B3157">
        <v>158965</v>
      </c>
      <c r="C3157" t="s">
        <v>9957</v>
      </c>
      <c r="D3157" t="s">
        <v>9958</v>
      </c>
      <c r="E3157" t="s">
        <v>9959</v>
      </c>
      <c r="F3157" t="s">
        <v>1024</v>
      </c>
    </row>
    <row r="3158" spans="2:6" hidden="1" x14ac:dyDescent="0.3">
      <c r="B3158">
        <v>158966</v>
      </c>
      <c r="C3158" t="s">
        <v>9960</v>
      </c>
      <c r="D3158" t="s">
        <v>9961</v>
      </c>
      <c r="E3158" t="s">
        <v>9962</v>
      </c>
      <c r="F3158" t="s">
        <v>1024</v>
      </c>
    </row>
    <row r="3159" spans="2:6" hidden="1" x14ac:dyDescent="0.3">
      <c r="B3159">
        <v>158967</v>
      </c>
      <c r="C3159" t="s">
        <v>9963</v>
      </c>
      <c r="D3159" t="s">
        <v>9964</v>
      </c>
      <c r="E3159" t="s">
        <v>9965</v>
      </c>
      <c r="F3159" t="s">
        <v>1024</v>
      </c>
    </row>
    <row r="3160" spans="2:6" hidden="1" x14ac:dyDescent="0.3">
      <c r="B3160">
        <v>158968</v>
      </c>
      <c r="C3160" t="s">
        <v>9966</v>
      </c>
      <c r="D3160" t="s">
        <v>9967</v>
      </c>
      <c r="E3160" t="s">
        <v>9968</v>
      </c>
      <c r="F3160" t="s">
        <v>1024</v>
      </c>
    </row>
    <row r="3161" spans="2:6" hidden="1" x14ac:dyDescent="0.3">
      <c r="B3161">
        <v>158969</v>
      </c>
      <c r="C3161" t="s">
        <v>9969</v>
      </c>
      <c r="D3161" t="s">
        <v>9970</v>
      </c>
      <c r="E3161" t="s">
        <v>9971</v>
      </c>
      <c r="F3161" t="s">
        <v>1024</v>
      </c>
    </row>
    <row r="3162" spans="2:6" hidden="1" x14ac:dyDescent="0.3">
      <c r="B3162">
        <v>158970</v>
      </c>
      <c r="C3162" t="s">
        <v>9972</v>
      </c>
      <c r="D3162" t="s">
        <v>9973</v>
      </c>
      <c r="E3162" t="s">
        <v>9974</v>
      </c>
      <c r="F3162" t="s">
        <v>1024</v>
      </c>
    </row>
    <row r="3163" spans="2:6" hidden="1" x14ac:dyDescent="0.3">
      <c r="B3163">
        <v>158974</v>
      </c>
      <c r="C3163" t="s">
        <v>9975</v>
      </c>
      <c r="D3163" t="s">
        <v>9976</v>
      </c>
      <c r="E3163" t="s">
        <v>9977</v>
      </c>
      <c r="F3163" t="s">
        <v>1024</v>
      </c>
    </row>
    <row r="3164" spans="2:6" hidden="1" x14ac:dyDescent="0.3">
      <c r="B3164">
        <v>158976</v>
      </c>
      <c r="C3164" t="s">
        <v>9978</v>
      </c>
      <c r="D3164" t="s">
        <v>9979</v>
      </c>
      <c r="E3164" t="s">
        <v>9980</v>
      </c>
      <c r="F3164" t="s">
        <v>1024</v>
      </c>
    </row>
    <row r="3165" spans="2:6" hidden="1" x14ac:dyDescent="0.3">
      <c r="B3165">
        <v>158987</v>
      </c>
      <c r="C3165" t="s">
        <v>9981</v>
      </c>
      <c r="D3165" t="s">
        <v>9982</v>
      </c>
      <c r="E3165" t="s">
        <v>9983</v>
      </c>
      <c r="F3165" t="s">
        <v>1024</v>
      </c>
    </row>
    <row r="3166" spans="2:6" hidden="1" x14ac:dyDescent="0.3">
      <c r="B3166">
        <v>158992</v>
      </c>
      <c r="C3166" t="s">
        <v>9984</v>
      </c>
      <c r="D3166" t="s">
        <v>9985</v>
      </c>
      <c r="E3166" t="s">
        <v>9986</v>
      </c>
      <c r="F3166" t="s">
        <v>1024</v>
      </c>
    </row>
    <row r="3167" spans="2:6" hidden="1" x14ac:dyDescent="0.3">
      <c r="B3167">
        <v>158995</v>
      </c>
      <c r="C3167" t="s">
        <v>9987</v>
      </c>
      <c r="D3167" t="s">
        <v>9988</v>
      </c>
      <c r="E3167" t="s">
        <v>8888</v>
      </c>
      <c r="F3167" t="s">
        <v>1024</v>
      </c>
    </row>
    <row r="3168" spans="2:6" hidden="1" x14ac:dyDescent="0.3">
      <c r="B3168">
        <v>158996</v>
      </c>
      <c r="C3168" t="s">
        <v>9989</v>
      </c>
      <c r="D3168" t="s">
        <v>9990</v>
      </c>
      <c r="E3168" t="s">
        <v>8350</v>
      </c>
      <c r="F3168" t="s">
        <v>1024</v>
      </c>
    </row>
    <row r="3169" spans="2:6" hidden="1" x14ac:dyDescent="0.3">
      <c r="B3169">
        <v>158999</v>
      </c>
      <c r="C3169" t="s">
        <v>9991</v>
      </c>
      <c r="D3169" t="s">
        <v>9992</v>
      </c>
      <c r="E3169" t="s">
        <v>9993</v>
      </c>
      <c r="F3169" t="s">
        <v>1024</v>
      </c>
    </row>
    <row r="3170" spans="2:6" hidden="1" x14ac:dyDescent="0.3">
      <c r="B3170">
        <v>159000</v>
      </c>
      <c r="C3170" t="s">
        <v>9994</v>
      </c>
      <c r="D3170" t="s">
        <v>9995</v>
      </c>
      <c r="E3170" t="s">
        <v>9996</v>
      </c>
      <c r="F3170" t="s">
        <v>1024</v>
      </c>
    </row>
    <row r="3171" spans="2:6" hidden="1" x14ac:dyDescent="0.3">
      <c r="B3171">
        <v>159002</v>
      </c>
      <c r="C3171" t="s">
        <v>9997</v>
      </c>
      <c r="D3171" t="s">
        <v>9998</v>
      </c>
      <c r="E3171" t="s">
        <v>9999</v>
      </c>
      <c r="F3171" t="s">
        <v>1024</v>
      </c>
    </row>
    <row r="3172" spans="2:6" hidden="1" x14ac:dyDescent="0.3">
      <c r="B3172">
        <v>159007</v>
      </c>
      <c r="C3172" t="s">
        <v>10000</v>
      </c>
      <c r="D3172" t="s">
        <v>10001</v>
      </c>
      <c r="E3172" t="s">
        <v>10002</v>
      </c>
      <c r="F3172" t="s">
        <v>1024</v>
      </c>
    </row>
    <row r="3173" spans="2:6" hidden="1" x14ac:dyDescent="0.3">
      <c r="B3173">
        <v>159008</v>
      </c>
      <c r="C3173" t="s">
        <v>10003</v>
      </c>
      <c r="D3173" t="s">
        <v>10004</v>
      </c>
      <c r="E3173" t="s">
        <v>10005</v>
      </c>
      <c r="F3173" t="s">
        <v>1024</v>
      </c>
    </row>
    <row r="3174" spans="2:6" hidden="1" x14ac:dyDescent="0.3">
      <c r="B3174">
        <v>159010</v>
      </c>
      <c r="C3174" t="s">
        <v>10006</v>
      </c>
      <c r="D3174" t="s">
        <v>10007</v>
      </c>
      <c r="E3174" t="s">
        <v>9367</v>
      </c>
      <c r="F3174" t="s">
        <v>1024</v>
      </c>
    </row>
    <row r="3175" spans="2:6" hidden="1" x14ac:dyDescent="0.3">
      <c r="B3175">
        <v>159012</v>
      </c>
      <c r="C3175" t="s">
        <v>10008</v>
      </c>
      <c r="D3175" t="s">
        <v>10009</v>
      </c>
      <c r="E3175" t="s">
        <v>3199</v>
      </c>
      <c r="F3175" t="s">
        <v>1024</v>
      </c>
    </row>
    <row r="3176" spans="2:6" hidden="1" x14ac:dyDescent="0.3">
      <c r="B3176">
        <v>159014</v>
      </c>
      <c r="C3176" t="s">
        <v>10010</v>
      </c>
      <c r="D3176" t="s">
        <v>10011</v>
      </c>
      <c r="E3176" t="s">
        <v>10012</v>
      </c>
      <c r="F3176" t="s">
        <v>1024</v>
      </c>
    </row>
    <row r="3177" spans="2:6" hidden="1" x14ac:dyDescent="0.3">
      <c r="B3177">
        <v>159017</v>
      </c>
      <c r="C3177" t="s">
        <v>10013</v>
      </c>
      <c r="D3177" t="s">
        <v>10014</v>
      </c>
      <c r="E3177" t="s">
        <v>5576</v>
      </c>
      <c r="F3177" t="s">
        <v>1024</v>
      </c>
    </row>
    <row r="3178" spans="2:6" hidden="1" x14ac:dyDescent="0.3">
      <c r="B3178">
        <v>159019</v>
      </c>
      <c r="C3178" t="s">
        <v>10015</v>
      </c>
      <c r="D3178" t="s">
        <v>10016</v>
      </c>
      <c r="E3178" t="s">
        <v>10017</v>
      </c>
      <c r="F3178" t="s">
        <v>1024</v>
      </c>
    </row>
    <row r="3179" spans="2:6" hidden="1" x14ac:dyDescent="0.3">
      <c r="B3179">
        <v>159022</v>
      </c>
      <c r="C3179" t="s">
        <v>10018</v>
      </c>
      <c r="D3179" t="s">
        <v>10019</v>
      </c>
      <c r="E3179" t="s">
        <v>5128</v>
      </c>
      <c r="F3179" t="s">
        <v>1024</v>
      </c>
    </row>
    <row r="3180" spans="2:6" hidden="1" x14ac:dyDescent="0.3">
      <c r="B3180">
        <v>159029</v>
      </c>
      <c r="C3180" t="s">
        <v>10020</v>
      </c>
      <c r="D3180" t="s">
        <v>10021</v>
      </c>
      <c r="E3180" t="s">
        <v>3293</v>
      </c>
      <c r="F3180" t="s">
        <v>1024</v>
      </c>
    </row>
    <row r="3181" spans="2:6" hidden="1" x14ac:dyDescent="0.3">
      <c r="B3181">
        <v>159031</v>
      </c>
      <c r="C3181" t="s">
        <v>10022</v>
      </c>
      <c r="D3181" t="s">
        <v>10023</v>
      </c>
      <c r="E3181" t="s">
        <v>3596</v>
      </c>
      <c r="F3181" t="s">
        <v>1024</v>
      </c>
    </row>
    <row r="3182" spans="2:6" hidden="1" x14ac:dyDescent="0.3">
      <c r="B3182">
        <v>159032</v>
      </c>
      <c r="C3182" t="s">
        <v>10024</v>
      </c>
      <c r="D3182" t="s">
        <v>10025</v>
      </c>
      <c r="E3182" t="s">
        <v>10026</v>
      </c>
      <c r="F3182" t="s">
        <v>1024</v>
      </c>
    </row>
    <row r="3183" spans="2:6" hidden="1" x14ac:dyDescent="0.3">
      <c r="B3183">
        <v>159033</v>
      </c>
      <c r="C3183" t="s">
        <v>10027</v>
      </c>
      <c r="D3183" t="s">
        <v>10028</v>
      </c>
      <c r="E3183" t="s">
        <v>10029</v>
      </c>
      <c r="F3183" t="s">
        <v>1024</v>
      </c>
    </row>
    <row r="3184" spans="2:6" hidden="1" x14ac:dyDescent="0.3">
      <c r="B3184">
        <v>159035</v>
      </c>
      <c r="C3184" t="s">
        <v>10030</v>
      </c>
      <c r="D3184" t="s">
        <v>10031</v>
      </c>
      <c r="E3184" t="s">
        <v>5294</v>
      </c>
      <c r="F3184" t="s">
        <v>1024</v>
      </c>
    </row>
    <row r="3185" spans="2:6" hidden="1" x14ac:dyDescent="0.3">
      <c r="B3185">
        <v>159040</v>
      </c>
      <c r="C3185" t="s">
        <v>10032</v>
      </c>
      <c r="D3185" t="s">
        <v>10033</v>
      </c>
      <c r="E3185" t="s">
        <v>10034</v>
      </c>
      <c r="F3185" t="s">
        <v>1024</v>
      </c>
    </row>
    <row r="3186" spans="2:6" hidden="1" x14ac:dyDescent="0.3">
      <c r="B3186">
        <v>159041</v>
      </c>
      <c r="C3186" t="s">
        <v>10035</v>
      </c>
      <c r="D3186" t="s">
        <v>10036</v>
      </c>
      <c r="E3186" t="s">
        <v>10037</v>
      </c>
      <c r="F3186" t="s">
        <v>1024</v>
      </c>
    </row>
    <row r="3187" spans="2:6" hidden="1" x14ac:dyDescent="0.3">
      <c r="B3187">
        <v>159042</v>
      </c>
      <c r="C3187" t="s">
        <v>10038</v>
      </c>
      <c r="D3187" t="s">
        <v>10039</v>
      </c>
      <c r="E3187" t="s">
        <v>10040</v>
      </c>
      <c r="F3187" t="s">
        <v>1024</v>
      </c>
    </row>
    <row r="3188" spans="2:6" hidden="1" x14ac:dyDescent="0.3">
      <c r="B3188">
        <v>159044</v>
      </c>
      <c r="C3188" t="s">
        <v>10041</v>
      </c>
      <c r="D3188" t="s">
        <v>10042</v>
      </c>
      <c r="E3188" t="s">
        <v>10043</v>
      </c>
      <c r="F3188" t="s">
        <v>1024</v>
      </c>
    </row>
    <row r="3189" spans="2:6" hidden="1" x14ac:dyDescent="0.3">
      <c r="B3189">
        <v>159046</v>
      </c>
      <c r="C3189" t="s">
        <v>10044</v>
      </c>
      <c r="D3189" t="s">
        <v>10045</v>
      </c>
      <c r="E3189" t="s">
        <v>10046</v>
      </c>
      <c r="F3189" t="s">
        <v>1024</v>
      </c>
    </row>
    <row r="3190" spans="2:6" hidden="1" x14ac:dyDescent="0.3">
      <c r="B3190">
        <v>159048</v>
      </c>
      <c r="C3190" t="s">
        <v>10047</v>
      </c>
      <c r="D3190" t="s">
        <v>10048</v>
      </c>
      <c r="E3190" t="s">
        <v>10049</v>
      </c>
      <c r="F3190" t="s">
        <v>1024</v>
      </c>
    </row>
    <row r="3191" spans="2:6" hidden="1" x14ac:dyDescent="0.3">
      <c r="B3191">
        <v>159053</v>
      </c>
      <c r="C3191" t="s">
        <v>10050</v>
      </c>
      <c r="D3191" t="s">
        <v>10051</v>
      </c>
      <c r="E3191" t="s">
        <v>10052</v>
      </c>
      <c r="F3191" t="s">
        <v>1024</v>
      </c>
    </row>
    <row r="3192" spans="2:6" hidden="1" x14ac:dyDescent="0.3">
      <c r="B3192">
        <v>159057</v>
      </c>
      <c r="C3192" t="s">
        <v>10053</v>
      </c>
      <c r="D3192" t="s">
        <v>10054</v>
      </c>
      <c r="E3192" t="s">
        <v>10055</v>
      </c>
      <c r="F3192" t="s">
        <v>1024</v>
      </c>
    </row>
    <row r="3193" spans="2:6" hidden="1" x14ac:dyDescent="0.3">
      <c r="B3193">
        <v>159061</v>
      </c>
      <c r="C3193" t="s">
        <v>10056</v>
      </c>
      <c r="D3193" t="s">
        <v>10057</v>
      </c>
      <c r="E3193" t="s">
        <v>10058</v>
      </c>
      <c r="F3193" t="s">
        <v>1024</v>
      </c>
    </row>
    <row r="3194" spans="2:6" hidden="1" x14ac:dyDescent="0.3">
      <c r="B3194">
        <v>159062</v>
      </c>
      <c r="C3194" t="s">
        <v>10059</v>
      </c>
      <c r="D3194" t="s">
        <v>10060</v>
      </c>
      <c r="E3194" t="s">
        <v>10061</v>
      </c>
      <c r="F3194" t="s">
        <v>1024</v>
      </c>
    </row>
    <row r="3195" spans="2:6" hidden="1" x14ac:dyDescent="0.3">
      <c r="B3195">
        <v>159063</v>
      </c>
      <c r="C3195" t="s">
        <v>10062</v>
      </c>
      <c r="D3195" t="s">
        <v>10063</v>
      </c>
      <c r="E3195" t="s">
        <v>10064</v>
      </c>
      <c r="F3195" t="s">
        <v>1024</v>
      </c>
    </row>
    <row r="3196" spans="2:6" hidden="1" x14ac:dyDescent="0.3">
      <c r="B3196">
        <v>159064</v>
      </c>
      <c r="C3196" t="s">
        <v>10065</v>
      </c>
      <c r="D3196" t="s">
        <v>10066</v>
      </c>
      <c r="E3196" t="s">
        <v>10067</v>
      </c>
      <c r="F3196" t="s">
        <v>1024</v>
      </c>
    </row>
    <row r="3197" spans="2:6" hidden="1" x14ac:dyDescent="0.3">
      <c r="B3197">
        <v>159066</v>
      </c>
      <c r="C3197" t="s">
        <v>10068</v>
      </c>
      <c r="D3197" t="s">
        <v>10069</v>
      </c>
      <c r="E3197" t="s">
        <v>10070</v>
      </c>
      <c r="F3197" t="s">
        <v>1024</v>
      </c>
    </row>
    <row r="3198" spans="2:6" hidden="1" x14ac:dyDescent="0.3">
      <c r="B3198">
        <v>159067</v>
      </c>
      <c r="C3198" t="s">
        <v>10071</v>
      </c>
      <c r="D3198" t="s">
        <v>10072</v>
      </c>
      <c r="E3198" t="s">
        <v>10073</v>
      </c>
      <c r="F3198" t="s">
        <v>1024</v>
      </c>
    </row>
    <row r="3199" spans="2:6" hidden="1" x14ac:dyDescent="0.3">
      <c r="B3199">
        <v>159069</v>
      </c>
      <c r="C3199" t="s">
        <v>10074</v>
      </c>
      <c r="D3199" t="s">
        <v>10075</v>
      </c>
      <c r="E3199" t="s">
        <v>10076</v>
      </c>
      <c r="F3199" t="s">
        <v>1024</v>
      </c>
    </row>
    <row r="3200" spans="2:6" hidden="1" x14ac:dyDescent="0.3">
      <c r="B3200">
        <v>159070</v>
      </c>
      <c r="C3200" t="s">
        <v>10077</v>
      </c>
      <c r="D3200" t="s">
        <v>10078</v>
      </c>
      <c r="E3200" t="s">
        <v>10079</v>
      </c>
      <c r="F3200" t="s">
        <v>1024</v>
      </c>
    </row>
    <row r="3201" spans="2:6" hidden="1" x14ac:dyDescent="0.3">
      <c r="B3201">
        <v>159077</v>
      </c>
      <c r="C3201" t="s">
        <v>10080</v>
      </c>
      <c r="D3201" t="s">
        <v>10081</v>
      </c>
      <c r="E3201" t="s">
        <v>8353</v>
      </c>
      <c r="F3201" t="s">
        <v>1024</v>
      </c>
    </row>
    <row r="3202" spans="2:6" hidden="1" x14ac:dyDescent="0.3">
      <c r="B3202">
        <v>159081</v>
      </c>
      <c r="C3202" t="s">
        <v>10082</v>
      </c>
      <c r="D3202" t="s">
        <v>10083</v>
      </c>
      <c r="E3202" t="s">
        <v>10084</v>
      </c>
      <c r="F3202" t="s">
        <v>1024</v>
      </c>
    </row>
    <row r="3203" spans="2:6" hidden="1" x14ac:dyDescent="0.3">
      <c r="B3203">
        <v>159084</v>
      </c>
      <c r="C3203" t="s">
        <v>10085</v>
      </c>
      <c r="D3203" t="s">
        <v>10086</v>
      </c>
      <c r="E3203" t="s">
        <v>10087</v>
      </c>
      <c r="F3203" t="s">
        <v>1024</v>
      </c>
    </row>
    <row r="3204" spans="2:6" hidden="1" x14ac:dyDescent="0.3">
      <c r="B3204">
        <v>159085</v>
      </c>
      <c r="C3204" t="s">
        <v>10088</v>
      </c>
      <c r="D3204" t="s">
        <v>10089</v>
      </c>
      <c r="E3204" t="s">
        <v>10090</v>
      </c>
      <c r="F3204" t="s">
        <v>1024</v>
      </c>
    </row>
    <row r="3205" spans="2:6" hidden="1" x14ac:dyDescent="0.3">
      <c r="B3205">
        <v>159087</v>
      </c>
      <c r="C3205" t="s">
        <v>10091</v>
      </c>
      <c r="D3205" t="s">
        <v>10092</v>
      </c>
      <c r="E3205" t="s">
        <v>10093</v>
      </c>
      <c r="F3205" t="s">
        <v>1024</v>
      </c>
    </row>
    <row r="3206" spans="2:6" hidden="1" x14ac:dyDescent="0.3">
      <c r="B3206">
        <v>159092</v>
      </c>
      <c r="C3206" t="s">
        <v>10094</v>
      </c>
      <c r="D3206" t="s">
        <v>10095</v>
      </c>
      <c r="E3206" t="s">
        <v>6239</v>
      </c>
      <c r="F3206" t="s">
        <v>1024</v>
      </c>
    </row>
    <row r="3207" spans="2:6" hidden="1" x14ac:dyDescent="0.3">
      <c r="B3207">
        <v>159093</v>
      </c>
      <c r="C3207" t="s">
        <v>10096</v>
      </c>
      <c r="D3207" t="s">
        <v>10097</v>
      </c>
      <c r="E3207" t="s">
        <v>10098</v>
      </c>
      <c r="F3207" t="s">
        <v>1024</v>
      </c>
    </row>
    <row r="3208" spans="2:6" hidden="1" x14ac:dyDescent="0.3">
      <c r="B3208">
        <v>159097</v>
      </c>
      <c r="C3208" t="s">
        <v>10099</v>
      </c>
      <c r="D3208" t="s">
        <v>10100</v>
      </c>
      <c r="E3208" t="s">
        <v>10101</v>
      </c>
      <c r="F3208" t="s">
        <v>1024</v>
      </c>
    </row>
    <row r="3209" spans="2:6" hidden="1" x14ac:dyDescent="0.3">
      <c r="B3209">
        <v>159099</v>
      </c>
      <c r="C3209" t="s">
        <v>10102</v>
      </c>
      <c r="D3209" t="s">
        <v>10103</v>
      </c>
      <c r="E3209" t="s">
        <v>10104</v>
      </c>
      <c r="F3209" t="s">
        <v>1024</v>
      </c>
    </row>
    <row r="3210" spans="2:6" hidden="1" x14ac:dyDescent="0.3">
      <c r="B3210">
        <v>159105</v>
      </c>
      <c r="C3210" t="s">
        <v>10105</v>
      </c>
      <c r="D3210" t="s">
        <v>10106</v>
      </c>
      <c r="E3210" t="s">
        <v>10107</v>
      </c>
      <c r="F3210" t="s">
        <v>1024</v>
      </c>
    </row>
    <row r="3211" spans="2:6" hidden="1" x14ac:dyDescent="0.3">
      <c r="B3211">
        <v>159110</v>
      </c>
      <c r="C3211" t="s">
        <v>10108</v>
      </c>
      <c r="D3211" t="s">
        <v>10109</v>
      </c>
      <c r="E3211" t="s">
        <v>10110</v>
      </c>
      <c r="F3211" t="s">
        <v>1024</v>
      </c>
    </row>
    <row r="3212" spans="2:6" hidden="1" x14ac:dyDescent="0.3">
      <c r="B3212">
        <v>159114</v>
      </c>
      <c r="C3212" t="s">
        <v>10111</v>
      </c>
      <c r="D3212" t="s">
        <v>10112</v>
      </c>
      <c r="E3212" t="s">
        <v>8567</v>
      </c>
      <c r="F3212" t="s">
        <v>1024</v>
      </c>
    </row>
    <row r="3213" spans="2:6" hidden="1" x14ac:dyDescent="0.3">
      <c r="B3213">
        <v>159117</v>
      </c>
      <c r="C3213" t="s">
        <v>10113</v>
      </c>
      <c r="D3213" t="s">
        <v>10114</v>
      </c>
      <c r="E3213" t="s">
        <v>10115</v>
      </c>
      <c r="F3213" t="s">
        <v>1024</v>
      </c>
    </row>
    <row r="3214" spans="2:6" hidden="1" x14ac:dyDescent="0.3">
      <c r="B3214">
        <v>159124</v>
      </c>
      <c r="C3214" t="s">
        <v>10116</v>
      </c>
      <c r="D3214" t="s">
        <v>10117</v>
      </c>
      <c r="E3214" t="s">
        <v>10118</v>
      </c>
      <c r="F3214" t="s">
        <v>1024</v>
      </c>
    </row>
    <row r="3215" spans="2:6" hidden="1" x14ac:dyDescent="0.3">
      <c r="B3215">
        <v>159126</v>
      </c>
      <c r="C3215" t="s">
        <v>10119</v>
      </c>
      <c r="D3215" t="s">
        <v>10120</v>
      </c>
      <c r="E3215" t="s">
        <v>10121</v>
      </c>
      <c r="F3215" t="s">
        <v>1024</v>
      </c>
    </row>
    <row r="3216" spans="2:6" hidden="1" x14ac:dyDescent="0.3">
      <c r="B3216">
        <v>159127</v>
      </c>
      <c r="C3216" t="s">
        <v>10122</v>
      </c>
      <c r="D3216" t="s">
        <v>10123</v>
      </c>
      <c r="E3216" t="s">
        <v>10124</v>
      </c>
      <c r="F3216" t="s">
        <v>1024</v>
      </c>
    </row>
    <row r="3217" spans="2:6" hidden="1" x14ac:dyDescent="0.3">
      <c r="B3217">
        <v>159129</v>
      </c>
      <c r="C3217" t="s">
        <v>10125</v>
      </c>
      <c r="D3217" t="s">
        <v>10126</v>
      </c>
      <c r="E3217" t="s">
        <v>10127</v>
      </c>
      <c r="F3217" t="s">
        <v>1024</v>
      </c>
    </row>
    <row r="3218" spans="2:6" hidden="1" x14ac:dyDescent="0.3">
      <c r="B3218">
        <v>159133</v>
      </c>
      <c r="C3218" t="s">
        <v>10128</v>
      </c>
      <c r="D3218" t="s">
        <v>10129</v>
      </c>
      <c r="E3218" t="s">
        <v>10130</v>
      </c>
      <c r="F3218" t="s">
        <v>1024</v>
      </c>
    </row>
    <row r="3219" spans="2:6" hidden="1" x14ac:dyDescent="0.3">
      <c r="B3219">
        <v>159135</v>
      </c>
      <c r="C3219" t="s">
        <v>10131</v>
      </c>
      <c r="D3219" t="s">
        <v>10132</v>
      </c>
      <c r="E3219" t="s">
        <v>10104</v>
      </c>
      <c r="F3219" t="s">
        <v>1024</v>
      </c>
    </row>
    <row r="3220" spans="2:6" hidden="1" x14ac:dyDescent="0.3">
      <c r="B3220">
        <v>159136</v>
      </c>
      <c r="C3220" t="s">
        <v>10133</v>
      </c>
      <c r="D3220" t="s">
        <v>10134</v>
      </c>
      <c r="E3220" t="s">
        <v>10135</v>
      </c>
      <c r="F3220" t="s">
        <v>1024</v>
      </c>
    </row>
    <row r="3221" spans="2:6" hidden="1" x14ac:dyDescent="0.3">
      <c r="B3221">
        <v>159137</v>
      </c>
      <c r="C3221" t="s">
        <v>10136</v>
      </c>
      <c r="D3221" t="s">
        <v>10137</v>
      </c>
      <c r="E3221" t="s">
        <v>10138</v>
      </c>
      <c r="F3221" t="s">
        <v>1024</v>
      </c>
    </row>
    <row r="3222" spans="2:6" hidden="1" x14ac:dyDescent="0.3">
      <c r="B3222">
        <v>159138</v>
      </c>
      <c r="C3222" t="s">
        <v>10139</v>
      </c>
      <c r="D3222" t="s">
        <v>10140</v>
      </c>
      <c r="E3222" t="s">
        <v>10141</v>
      </c>
      <c r="F3222" t="s">
        <v>1024</v>
      </c>
    </row>
    <row r="3223" spans="2:6" hidden="1" x14ac:dyDescent="0.3">
      <c r="B3223">
        <v>159143</v>
      </c>
      <c r="C3223" t="s">
        <v>10142</v>
      </c>
      <c r="D3223" t="s">
        <v>10143</v>
      </c>
      <c r="E3223" t="s">
        <v>10144</v>
      </c>
      <c r="F3223" t="s">
        <v>1024</v>
      </c>
    </row>
    <row r="3224" spans="2:6" hidden="1" x14ac:dyDescent="0.3">
      <c r="B3224">
        <v>159144</v>
      </c>
      <c r="C3224" t="s">
        <v>10145</v>
      </c>
      <c r="D3224" t="s">
        <v>10146</v>
      </c>
      <c r="E3224" t="s">
        <v>10147</v>
      </c>
      <c r="F3224" t="s">
        <v>1024</v>
      </c>
    </row>
    <row r="3225" spans="2:6" hidden="1" x14ac:dyDescent="0.3">
      <c r="B3225">
        <v>159148</v>
      </c>
      <c r="C3225" t="s">
        <v>10148</v>
      </c>
      <c r="D3225" t="s">
        <v>10149</v>
      </c>
      <c r="E3225" t="s">
        <v>10150</v>
      </c>
      <c r="F3225" t="s">
        <v>1024</v>
      </c>
    </row>
    <row r="3226" spans="2:6" hidden="1" x14ac:dyDescent="0.3">
      <c r="B3226">
        <v>159150</v>
      </c>
      <c r="C3226" t="s">
        <v>10151</v>
      </c>
      <c r="D3226" t="s">
        <v>10152</v>
      </c>
      <c r="E3226" t="s">
        <v>10153</v>
      </c>
      <c r="F3226" t="s">
        <v>1024</v>
      </c>
    </row>
    <row r="3227" spans="2:6" hidden="1" x14ac:dyDescent="0.3">
      <c r="B3227">
        <v>159151</v>
      </c>
      <c r="C3227" t="s">
        <v>10154</v>
      </c>
      <c r="D3227" t="s">
        <v>10155</v>
      </c>
      <c r="E3227" t="s">
        <v>10156</v>
      </c>
      <c r="F3227" t="s">
        <v>1024</v>
      </c>
    </row>
    <row r="3228" spans="2:6" hidden="1" x14ac:dyDescent="0.3">
      <c r="B3228">
        <v>159156</v>
      </c>
      <c r="C3228" t="s">
        <v>10157</v>
      </c>
      <c r="D3228" t="s">
        <v>10158</v>
      </c>
      <c r="E3228" t="s">
        <v>10159</v>
      </c>
      <c r="F3228" t="s">
        <v>1024</v>
      </c>
    </row>
    <row r="3229" spans="2:6" hidden="1" x14ac:dyDescent="0.3">
      <c r="B3229">
        <v>159159</v>
      </c>
      <c r="C3229" t="s">
        <v>10160</v>
      </c>
      <c r="D3229" t="s">
        <v>10161</v>
      </c>
      <c r="E3229" t="s">
        <v>1591</v>
      </c>
      <c r="F3229" t="s">
        <v>1024</v>
      </c>
    </row>
    <row r="3230" spans="2:6" hidden="1" x14ac:dyDescent="0.3">
      <c r="B3230">
        <v>159161</v>
      </c>
      <c r="C3230" t="s">
        <v>10162</v>
      </c>
      <c r="D3230" t="s">
        <v>10163</v>
      </c>
      <c r="E3230" t="s">
        <v>10164</v>
      </c>
      <c r="F3230" t="s">
        <v>1024</v>
      </c>
    </row>
    <row r="3231" spans="2:6" hidden="1" x14ac:dyDescent="0.3">
      <c r="B3231">
        <v>159165</v>
      </c>
      <c r="C3231" t="s">
        <v>10165</v>
      </c>
      <c r="D3231" t="s">
        <v>10166</v>
      </c>
      <c r="E3231" t="s">
        <v>10167</v>
      </c>
      <c r="F3231" t="s">
        <v>1024</v>
      </c>
    </row>
    <row r="3232" spans="2:6" hidden="1" x14ac:dyDescent="0.3">
      <c r="B3232">
        <v>159167</v>
      </c>
      <c r="C3232" t="s">
        <v>10168</v>
      </c>
      <c r="D3232" t="s">
        <v>10169</v>
      </c>
      <c r="E3232" t="s">
        <v>10170</v>
      </c>
      <c r="F3232" t="s">
        <v>1024</v>
      </c>
    </row>
    <row r="3233" spans="2:6" hidden="1" x14ac:dyDescent="0.3">
      <c r="B3233">
        <v>159168</v>
      </c>
      <c r="C3233" t="s">
        <v>10171</v>
      </c>
      <c r="D3233" t="s">
        <v>10172</v>
      </c>
      <c r="E3233" t="s">
        <v>10173</v>
      </c>
      <c r="F3233" t="s">
        <v>1024</v>
      </c>
    </row>
    <row r="3234" spans="2:6" hidden="1" x14ac:dyDescent="0.3">
      <c r="B3234">
        <v>159169</v>
      </c>
      <c r="C3234" t="s">
        <v>10174</v>
      </c>
      <c r="D3234" t="s">
        <v>10175</v>
      </c>
      <c r="E3234" t="s">
        <v>9641</v>
      </c>
      <c r="F3234" t="s">
        <v>1024</v>
      </c>
    </row>
    <row r="3235" spans="2:6" hidden="1" x14ac:dyDescent="0.3">
      <c r="B3235">
        <v>159173</v>
      </c>
      <c r="C3235" t="s">
        <v>10176</v>
      </c>
      <c r="D3235" t="s">
        <v>10177</v>
      </c>
      <c r="E3235" t="s">
        <v>10178</v>
      </c>
      <c r="F3235" t="s">
        <v>1024</v>
      </c>
    </row>
    <row r="3236" spans="2:6" hidden="1" x14ac:dyDescent="0.3">
      <c r="B3236">
        <v>159179</v>
      </c>
      <c r="C3236" t="s">
        <v>10179</v>
      </c>
      <c r="D3236" t="s">
        <v>10180</v>
      </c>
      <c r="E3236" t="s">
        <v>10181</v>
      </c>
      <c r="F3236" t="s">
        <v>1024</v>
      </c>
    </row>
    <row r="3237" spans="2:6" hidden="1" x14ac:dyDescent="0.3">
      <c r="B3237">
        <v>159181</v>
      </c>
      <c r="C3237" t="s">
        <v>10182</v>
      </c>
      <c r="D3237" t="s">
        <v>10183</v>
      </c>
      <c r="E3237" t="s">
        <v>10184</v>
      </c>
      <c r="F3237" t="s">
        <v>1024</v>
      </c>
    </row>
    <row r="3238" spans="2:6" hidden="1" x14ac:dyDescent="0.3">
      <c r="B3238">
        <v>159184</v>
      </c>
      <c r="C3238" t="s">
        <v>10185</v>
      </c>
      <c r="D3238" t="s">
        <v>10186</v>
      </c>
      <c r="E3238" t="s">
        <v>3085</v>
      </c>
      <c r="F3238" t="s">
        <v>1024</v>
      </c>
    </row>
    <row r="3239" spans="2:6" hidden="1" x14ac:dyDescent="0.3">
      <c r="B3239">
        <v>159185</v>
      </c>
      <c r="C3239" t="s">
        <v>10187</v>
      </c>
      <c r="D3239" t="s">
        <v>10188</v>
      </c>
      <c r="E3239" t="s">
        <v>9658</v>
      </c>
      <c r="F3239" t="s">
        <v>1024</v>
      </c>
    </row>
    <row r="3240" spans="2:6" hidden="1" x14ac:dyDescent="0.3">
      <c r="B3240">
        <v>159188</v>
      </c>
      <c r="C3240" t="s">
        <v>10189</v>
      </c>
      <c r="D3240" t="s">
        <v>10190</v>
      </c>
      <c r="E3240" t="s">
        <v>10191</v>
      </c>
      <c r="F3240" t="s">
        <v>1024</v>
      </c>
    </row>
    <row r="3241" spans="2:6" hidden="1" x14ac:dyDescent="0.3">
      <c r="B3241">
        <v>159192</v>
      </c>
      <c r="C3241" t="s">
        <v>10192</v>
      </c>
      <c r="D3241" t="s">
        <v>10193</v>
      </c>
      <c r="E3241" t="s">
        <v>8353</v>
      </c>
      <c r="F3241" t="s">
        <v>1024</v>
      </c>
    </row>
    <row r="3242" spans="2:6" hidden="1" x14ac:dyDescent="0.3">
      <c r="B3242">
        <v>159193</v>
      </c>
      <c r="C3242" t="s">
        <v>10194</v>
      </c>
      <c r="D3242" t="s">
        <v>10195</v>
      </c>
      <c r="E3242" t="s">
        <v>10196</v>
      </c>
      <c r="F3242" t="s">
        <v>1024</v>
      </c>
    </row>
    <row r="3243" spans="2:6" hidden="1" x14ac:dyDescent="0.3">
      <c r="B3243">
        <v>159194</v>
      </c>
      <c r="C3243" t="s">
        <v>10197</v>
      </c>
      <c r="D3243" t="s">
        <v>10198</v>
      </c>
      <c r="E3243" t="s">
        <v>10199</v>
      </c>
      <c r="F3243" t="s">
        <v>1024</v>
      </c>
    </row>
    <row r="3244" spans="2:6" hidden="1" x14ac:dyDescent="0.3">
      <c r="B3244">
        <v>159197</v>
      </c>
      <c r="C3244" t="s">
        <v>10200</v>
      </c>
      <c r="D3244" t="s">
        <v>10201</v>
      </c>
      <c r="E3244" t="s">
        <v>1417</v>
      </c>
      <c r="F3244" t="s">
        <v>1024</v>
      </c>
    </row>
    <row r="3245" spans="2:6" hidden="1" x14ac:dyDescent="0.3">
      <c r="B3245">
        <v>159199</v>
      </c>
      <c r="C3245" t="s">
        <v>10202</v>
      </c>
      <c r="D3245" t="s">
        <v>10203</v>
      </c>
      <c r="E3245" t="s">
        <v>10204</v>
      </c>
      <c r="F3245" t="s">
        <v>1024</v>
      </c>
    </row>
    <row r="3246" spans="2:6" hidden="1" x14ac:dyDescent="0.3">
      <c r="B3246">
        <v>159200</v>
      </c>
      <c r="C3246" t="s">
        <v>10205</v>
      </c>
      <c r="D3246" t="s">
        <v>10206</v>
      </c>
      <c r="E3246" t="s">
        <v>10207</v>
      </c>
      <c r="F3246" t="s">
        <v>1024</v>
      </c>
    </row>
    <row r="3247" spans="2:6" hidden="1" x14ac:dyDescent="0.3">
      <c r="B3247">
        <v>159201</v>
      </c>
      <c r="C3247" t="s">
        <v>10208</v>
      </c>
      <c r="D3247" t="s">
        <v>10209</v>
      </c>
      <c r="E3247" t="s">
        <v>10210</v>
      </c>
      <c r="F3247" t="s">
        <v>1024</v>
      </c>
    </row>
    <row r="3248" spans="2:6" hidden="1" x14ac:dyDescent="0.3">
      <c r="B3248">
        <v>159202</v>
      </c>
      <c r="C3248" t="s">
        <v>10211</v>
      </c>
      <c r="D3248" t="s">
        <v>10212</v>
      </c>
      <c r="E3248" t="s">
        <v>10213</v>
      </c>
      <c r="F3248" t="s">
        <v>1024</v>
      </c>
    </row>
    <row r="3249" spans="2:6" hidden="1" x14ac:dyDescent="0.3">
      <c r="B3249">
        <v>159203</v>
      </c>
      <c r="C3249" t="s">
        <v>10214</v>
      </c>
      <c r="D3249" t="s">
        <v>10215</v>
      </c>
      <c r="E3249" t="s">
        <v>10216</v>
      </c>
      <c r="F3249" t="s">
        <v>1024</v>
      </c>
    </row>
    <row r="3250" spans="2:6" hidden="1" x14ac:dyDescent="0.3">
      <c r="B3250">
        <v>159205</v>
      </c>
      <c r="C3250" t="s">
        <v>10217</v>
      </c>
      <c r="D3250" t="s">
        <v>10218</v>
      </c>
      <c r="E3250" t="s">
        <v>10219</v>
      </c>
      <c r="F3250" t="s">
        <v>1024</v>
      </c>
    </row>
    <row r="3251" spans="2:6" hidden="1" x14ac:dyDescent="0.3">
      <c r="B3251">
        <v>159207</v>
      </c>
      <c r="C3251" t="s">
        <v>10220</v>
      </c>
      <c r="D3251" t="s">
        <v>10221</v>
      </c>
      <c r="E3251" t="s">
        <v>10222</v>
      </c>
      <c r="F3251" t="s">
        <v>1024</v>
      </c>
    </row>
    <row r="3252" spans="2:6" hidden="1" x14ac:dyDescent="0.3">
      <c r="B3252">
        <v>159210</v>
      </c>
      <c r="C3252" t="s">
        <v>10223</v>
      </c>
      <c r="D3252" t="s">
        <v>10224</v>
      </c>
      <c r="E3252" t="s">
        <v>2528</v>
      </c>
      <c r="F3252" t="s">
        <v>1024</v>
      </c>
    </row>
    <row r="3253" spans="2:6" hidden="1" x14ac:dyDescent="0.3">
      <c r="B3253">
        <v>159212</v>
      </c>
      <c r="C3253" t="s">
        <v>10225</v>
      </c>
      <c r="D3253" t="s">
        <v>10226</v>
      </c>
      <c r="E3253" t="s">
        <v>10227</v>
      </c>
      <c r="F3253" t="s">
        <v>1024</v>
      </c>
    </row>
    <row r="3254" spans="2:6" hidden="1" x14ac:dyDescent="0.3">
      <c r="B3254">
        <v>159217</v>
      </c>
      <c r="C3254" t="s">
        <v>10228</v>
      </c>
      <c r="D3254" t="s">
        <v>10229</v>
      </c>
      <c r="E3254" t="s">
        <v>10230</v>
      </c>
      <c r="F3254" t="s">
        <v>1024</v>
      </c>
    </row>
    <row r="3255" spans="2:6" hidden="1" x14ac:dyDescent="0.3">
      <c r="B3255">
        <v>159219</v>
      </c>
      <c r="C3255" t="s">
        <v>10231</v>
      </c>
      <c r="D3255" t="s">
        <v>10232</v>
      </c>
      <c r="E3255" t="s">
        <v>10233</v>
      </c>
      <c r="F3255" t="s">
        <v>1024</v>
      </c>
    </row>
    <row r="3256" spans="2:6" hidden="1" x14ac:dyDescent="0.3">
      <c r="B3256">
        <v>159220</v>
      </c>
      <c r="C3256" t="s">
        <v>10234</v>
      </c>
      <c r="D3256" t="s">
        <v>10235</v>
      </c>
      <c r="E3256" t="s">
        <v>10236</v>
      </c>
      <c r="F3256" t="s">
        <v>1024</v>
      </c>
    </row>
    <row r="3257" spans="2:6" hidden="1" x14ac:dyDescent="0.3">
      <c r="B3257">
        <v>159221</v>
      </c>
      <c r="C3257" t="s">
        <v>10237</v>
      </c>
      <c r="D3257" t="s">
        <v>10238</v>
      </c>
      <c r="E3257" t="s">
        <v>10239</v>
      </c>
      <c r="F3257" t="s">
        <v>1024</v>
      </c>
    </row>
    <row r="3258" spans="2:6" hidden="1" x14ac:dyDescent="0.3">
      <c r="B3258">
        <v>159223</v>
      </c>
      <c r="C3258" t="s">
        <v>10240</v>
      </c>
      <c r="D3258" t="s">
        <v>10241</v>
      </c>
      <c r="E3258" t="s">
        <v>10242</v>
      </c>
      <c r="F3258" t="s">
        <v>1024</v>
      </c>
    </row>
    <row r="3259" spans="2:6" hidden="1" x14ac:dyDescent="0.3">
      <c r="B3259">
        <v>159224</v>
      </c>
      <c r="C3259" t="s">
        <v>6450</v>
      </c>
      <c r="D3259" t="s">
        <v>6451</v>
      </c>
      <c r="E3259" t="s">
        <v>10243</v>
      </c>
      <c r="F3259" t="s">
        <v>1024</v>
      </c>
    </row>
    <row r="3260" spans="2:6" hidden="1" x14ac:dyDescent="0.3">
      <c r="B3260">
        <v>159226</v>
      </c>
      <c r="C3260" t="s">
        <v>10244</v>
      </c>
      <c r="D3260" t="s">
        <v>10245</v>
      </c>
      <c r="E3260" t="s">
        <v>5698</v>
      </c>
      <c r="F3260" t="s">
        <v>1024</v>
      </c>
    </row>
    <row r="3261" spans="2:6" hidden="1" x14ac:dyDescent="0.3">
      <c r="B3261">
        <v>159229</v>
      </c>
      <c r="C3261" t="s">
        <v>10246</v>
      </c>
      <c r="D3261" t="s">
        <v>10247</v>
      </c>
      <c r="E3261" t="s">
        <v>10248</v>
      </c>
      <c r="F3261" t="s">
        <v>1024</v>
      </c>
    </row>
    <row r="3262" spans="2:6" hidden="1" x14ac:dyDescent="0.3">
      <c r="B3262">
        <v>159230</v>
      </c>
      <c r="C3262" t="s">
        <v>10249</v>
      </c>
      <c r="D3262" t="s">
        <v>10250</v>
      </c>
      <c r="E3262" t="s">
        <v>10251</v>
      </c>
      <c r="F3262" t="s">
        <v>1024</v>
      </c>
    </row>
    <row r="3263" spans="2:6" hidden="1" x14ac:dyDescent="0.3">
      <c r="B3263">
        <v>159231</v>
      </c>
      <c r="C3263" t="s">
        <v>10252</v>
      </c>
      <c r="D3263" t="s">
        <v>10253</v>
      </c>
      <c r="E3263" t="s">
        <v>10254</v>
      </c>
      <c r="F3263" t="s">
        <v>1024</v>
      </c>
    </row>
    <row r="3264" spans="2:6" hidden="1" x14ac:dyDescent="0.3">
      <c r="B3264">
        <v>159233</v>
      </c>
      <c r="C3264" t="s">
        <v>10255</v>
      </c>
      <c r="D3264" t="s">
        <v>10256</v>
      </c>
      <c r="E3264" t="s">
        <v>10257</v>
      </c>
      <c r="F3264" t="s">
        <v>1024</v>
      </c>
    </row>
    <row r="3265" spans="2:6" hidden="1" x14ac:dyDescent="0.3">
      <c r="B3265">
        <v>159234</v>
      </c>
      <c r="C3265" t="s">
        <v>10258</v>
      </c>
      <c r="D3265" t="s">
        <v>10259</v>
      </c>
      <c r="E3265" t="s">
        <v>10260</v>
      </c>
      <c r="F3265" t="s">
        <v>1024</v>
      </c>
    </row>
    <row r="3266" spans="2:6" hidden="1" x14ac:dyDescent="0.3">
      <c r="B3266">
        <v>159243</v>
      </c>
      <c r="C3266" t="s">
        <v>10261</v>
      </c>
      <c r="D3266" t="s">
        <v>10262</v>
      </c>
      <c r="E3266" t="s">
        <v>10263</v>
      </c>
      <c r="F3266" t="s">
        <v>1024</v>
      </c>
    </row>
    <row r="3267" spans="2:6" hidden="1" x14ac:dyDescent="0.3">
      <c r="B3267">
        <v>159244</v>
      </c>
      <c r="C3267" t="s">
        <v>10264</v>
      </c>
      <c r="D3267" t="s">
        <v>10265</v>
      </c>
      <c r="E3267" t="s">
        <v>10266</v>
      </c>
      <c r="F3267" t="s">
        <v>1024</v>
      </c>
    </row>
    <row r="3268" spans="2:6" hidden="1" x14ac:dyDescent="0.3">
      <c r="B3268">
        <v>159247</v>
      </c>
      <c r="C3268" t="s">
        <v>10267</v>
      </c>
      <c r="D3268" t="s">
        <v>10268</v>
      </c>
      <c r="E3268" t="s">
        <v>10263</v>
      </c>
      <c r="F3268" t="s">
        <v>1024</v>
      </c>
    </row>
    <row r="3269" spans="2:6" hidden="1" x14ac:dyDescent="0.3">
      <c r="B3269">
        <v>159249</v>
      </c>
      <c r="C3269" t="s">
        <v>10269</v>
      </c>
      <c r="D3269" t="s">
        <v>10270</v>
      </c>
      <c r="E3269" t="s">
        <v>24048</v>
      </c>
      <c r="F3269" t="s">
        <v>1024</v>
      </c>
    </row>
    <row r="3270" spans="2:6" hidden="1" x14ac:dyDescent="0.3">
      <c r="B3270">
        <v>159253</v>
      </c>
      <c r="C3270" t="s">
        <v>10271</v>
      </c>
      <c r="D3270" t="s">
        <v>10272</v>
      </c>
      <c r="E3270" t="s">
        <v>10273</v>
      </c>
      <c r="F3270" t="s">
        <v>1024</v>
      </c>
    </row>
    <row r="3271" spans="2:6" hidden="1" x14ac:dyDescent="0.3">
      <c r="B3271">
        <v>159254</v>
      </c>
      <c r="C3271" t="s">
        <v>10274</v>
      </c>
      <c r="D3271" t="s">
        <v>10275</v>
      </c>
      <c r="E3271" t="s">
        <v>10276</v>
      </c>
      <c r="F3271" t="s">
        <v>1024</v>
      </c>
    </row>
    <row r="3272" spans="2:6" hidden="1" x14ac:dyDescent="0.3">
      <c r="B3272">
        <v>159257</v>
      </c>
      <c r="C3272" t="s">
        <v>10277</v>
      </c>
      <c r="D3272" t="s">
        <v>10278</v>
      </c>
      <c r="E3272" t="s">
        <v>10279</v>
      </c>
      <c r="F3272" t="s">
        <v>1024</v>
      </c>
    </row>
    <row r="3273" spans="2:6" hidden="1" x14ac:dyDescent="0.3">
      <c r="B3273">
        <v>159258</v>
      </c>
      <c r="C3273" t="s">
        <v>10280</v>
      </c>
      <c r="D3273" t="s">
        <v>10281</v>
      </c>
      <c r="E3273" t="s">
        <v>10282</v>
      </c>
      <c r="F3273" t="s">
        <v>1024</v>
      </c>
    </row>
    <row r="3274" spans="2:6" hidden="1" x14ac:dyDescent="0.3">
      <c r="B3274">
        <v>159261</v>
      </c>
      <c r="C3274" t="s">
        <v>10283</v>
      </c>
      <c r="D3274" t="s">
        <v>10284</v>
      </c>
      <c r="E3274" t="s">
        <v>10285</v>
      </c>
      <c r="F3274" t="s">
        <v>1024</v>
      </c>
    </row>
    <row r="3275" spans="2:6" hidden="1" x14ac:dyDescent="0.3">
      <c r="B3275">
        <v>159262</v>
      </c>
      <c r="C3275" t="s">
        <v>10286</v>
      </c>
      <c r="D3275" t="s">
        <v>10287</v>
      </c>
      <c r="E3275" t="s">
        <v>10288</v>
      </c>
      <c r="F3275" t="s">
        <v>1024</v>
      </c>
    </row>
    <row r="3276" spans="2:6" hidden="1" x14ac:dyDescent="0.3">
      <c r="B3276">
        <v>159263</v>
      </c>
      <c r="C3276" t="s">
        <v>10289</v>
      </c>
      <c r="D3276" t="s">
        <v>10290</v>
      </c>
      <c r="E3276" t="s">
        <v>10291</v>
      </c>
      <c r="F3276" t="s">
        <v>1024</v>
      </c>
    </row>
    <row r="3277" spans="2:6" hidden="1" x14ac:dyDescent="0.3">
      <c r="B3277">
        <v>159267</v>
      </c>
      <c r="C3277" t="s">
        <v>10292</v>
      </c>
      <c r="D3277" t="s">
        <v>10293</v>
      </c>
      <c r="E3277" t="s">
        <v>10294</v>
      </c>
      <c r="F3277" t="s">
        <v>1024</v>
      </c>
    </row>
    <row r="3278" spans="2:6" hidden="1" x14ac:dyDescent="0.3">
      <c r="B3278">
        <v>159271</v>
      </c>
      <c r="C3278" t="s">
        <v>10295</v>
      </c>
      <c r="D3278" t="s">
        <v>10296</v>
      </c>
      <c r="E3278" t="s">
        <v>10297</v>
      </c>
      <c r="F3278" t="s">
        <v>1024</v>
      </c>
    </row>
    <row r="3279" spans="2:6" hidden="1" x14ac:dyDescent="0.3">
      <c r="B3279">
        <v>159272</v>
      </c>
      <c r="C3279" t="s">
        <v>10298</v>
      </c>
      <c r="D3279" t="s">
        <v>10299</v>
      </c>
      <c r="E3279" t="s">
        <v>10300</v>
      </c>
      <c r="F3279" t="s">
        <v>1024</v>
      </c>
    </row>
    <row r="3280" spans="2:6" hidden="1" x14ac:dyDescent="0.3">
      <c r="B3280">
        <v>159275</v>
      </c>
      <c r="C3280" t="s">
        <v>10301</v>
      </c>
      <c r="D3280" t="s">
        <v>10302</v>
      </c>
      <c r="E3280" t="s">
        <v>4975</v>
      </c>
      <c r="F3280" t="s">
        <v>1024</v>
      </c>
    </row>
    <row r="3281" spans="2:6" hidden="1" x14ac:dyDescent="0.3">
      <c r="B3281">
        <v>159276</v>
      </c>
      <c r="C3281" t="s">
        <v>10303</v>
      </c>
      <c r="D3281" t="s">
        <v>10304</v>
      </c>
      <c r="E3281" t="s">
        <v>10305</v>
      </c>
      <c r="F3281" t="s">
        <v>1024</v>
      </c>
    </row>
    <row r="3282" spans="2:6" hidden="1" x14ac:dyDescent="0.3">
      <c r="B3282">
        <v>159277</v>
      </c>
      <c r="C3282" t="s">
        <v>10306</v>
      </c>
      <c r="D3282" t="s">
        <v>10307</v>
      </c>
      <c r="E3282" t="s">
        <v>10308</v>
      </c>
      <c r="F3282" t="s">
        <v>1024</v>
      </c>
    </row>
    <row r="3283" spans="2:6" hidden="1" x14ac:dyDescent="0.3">
      <c r="B3283">
        <v>159283</v>
      </c>
      <c r="C3283" t="s">
        <v>10309</v>
      </c>
      <c r="D3283" t="s">
        <v>10310</v>
      </c>
      <c r="E3283" t="s">
        <v>10311</v>
      </c>
      <c r="F3283" t="s">
        <v>1024</v>
      </c>
    </row>
    <row r="3284" spans="2:6" hidden="1" x14ac:dyDescent="0.3">
      <c r="B3284">
        <v>159284</v>
      </c>
      <c r="C3284" t="s">
        <v>10312</v>
      </c>
      <c r="D3284" t="s">
        <v>10313</v>
      </c>
      <c r="E3284" t="s">
        <v>5579</v>
      </c>
      <c r="F3284" t="s">
        <v>1024</v>
      </c>
    </row>
    <row r="3285" spans="2:6" hidden="1" x14ac:dyDescent="0.3">
      <c r="B3285">
        <v>159285</v>
      </c>
      <c r="C3285" t="s">
        <v>10314</v>
      </c>
      <c r="D3285" t="s">
        <v>10315</v>
      </c>
      <c r="E3285" t="s">
        <v>10316</v>
      </c>
      <c r="F3285" t="s">
        <v>1024</v>
      </c>
    </row>
    <row r="3286" spans="2:6" hidden="1" x14ac:dyDescent="0.3">
      <c r="B3286">
        <v>159288</v>
      </c>
      <c r="C3286" t="s">
        <v>10317</v>
      </c>
      <c r="D3286" t="s">
        <v>10318</v>
      </c>
      <c r="E3286" t="s">
        <v>10319</v>
      </c>
      <c r="F3286" t="s">
        <v>1024</v>
      </c>
    </row>
    <row r="3287" spans="2:6" hidden="1" x14ac:dyDescent="0.3">
      <c r="B3287">
        <v>159297</v>
      </c>
      <c r="C3287" t="s">
        <v>10320</v>
      </c>
      <c r="D3287" t="s">
        <v>10321</v>
      </c>
      <c r="E3287" t="s">
        <v>10322</v>
      </c>
      <c r="F3287" t="s">
        <v>1024</v>
      </c>
    </row>
    <row r="3288" spans="2:6" hidden="1" x14ac:dyDescent="0.3">
      <c r="B3288">
        <v>159299</v>
      </c>
      <c r="C3288" t="s">
        <v>10323</v>
      </c>
      <c r="D3288" t="s">
        <v>10324</v>
      </c>
      <c r="E3288" t="s">
        <v>10325</v>
      </c>
      <c r="F3288" t="s">
        <v>1024</v>
      </c>
    </row>
    <row r="3289" spans="2:6" hidden="1" x14ac:dyDescent="0.3">
      <c r="B3289">
        <v>159301</v>
      </c>
      <c r="C3289" t="s">
        <v>10326</v>
      </c>
      <c r="D3289" t="s">
        <v>10327</v>
      </c>
      <c r="E3289" t="s">
        <v>10328</v>
      </c>
      <c r="F3289" t="s">
        <v>1024</v>
      </c>
    </row>
    <row r="3290" spans="2:6" hidden="1" x14ac:dyDescent="0.3">
      <c r="B3290">
        <v>159303</v>
      </c>
      <c r="C3290" t="s">
        <v>10329</v>
      </c>
      <c r="D3290" t="s">
        <v>10330</v>
      </c>
      <c r="E3290" t="s">
        <v>10331</v>
      </c>
      <c r="F3290" t="s">
        <v>1024</v>
      </c>
    </row>
    <row r="3291" spans="2:6" hidden="1" x14ac:dyDescent="0.3">
      <c r="B3291">
        <v>159306</v>
      </c>
      <c r="C3291" t="s">
        <v>10332</v>
      </c>
      <c r="D3291" t="s">
        <v>10333</v>
      </c>
      <c r="E3291" t="s">
        <v>10334</v>
      </c>
      <c r="F3291" t="s">
        <v>1024</v>
      </c>
    </row>
    <row r="3292" spans="2:6" hidden="1" x14ac:dyDescent="0.3">
      <c r="B3292">
        <v>159309</v>
      </c>
      <c r="C3292" t="s">
        <v>10335</v>
      </c>
      <c r="D3292" t="s">
        <v>10336</v>
      </c>
      <c r="E3292" t="s">
        <v>10337</v>
      </c>
      <c r="F3292" t="s">
        <v>1024</v>
      </c>
    </row>
    <row r="3293" spans="2:6" hidden="1" x14ac:dyDescent="0.3">
      <c r="B3293">
        <v>159310</v>
      </c>
      <c r="C3293" t="s">
        <v>10338</v>
      </c>
      <c r="D3293" t="s">
        <v>10339</v>
      </c>
      <c r="E3293" t="s">
        <v>5452</v>
      </c>
      <c r="F3293" t="s">
        <v>1024</v>
      </c>
    </row>
    <row r="3294" spans="2:6" hidden="1" x14ac:dyDescent="0.3">
      <c r="B3294">
        <v>159312</v>
      </c>
      <c r="C3294" t="s">
        <v>10340</v>
      </c>
      <c r="D3294" t="s">
        <v>10341</v>
      </c>
      <c r="E3294" t="s">
        <v>10342</v>
      </c>
      <c r="F3294" t="s">
        <v>1024</v>
      </c>
    </row>
    <row r="3295" spans="2:6" hidden="1" x14ac:dyDescent="0.3">
      <c r="B3295">
        <v>159315</v>
      </c>
      <c r="C3295" t="s">
        <v>10343</v>
      </c>
      <c r="D3295" t="s">
        <v>10344</v>
      </c>
      <c r="E3295" t="s">
        <v>10345</v>
      </c>
      <c r="F3295" t="s">
        <v>1024</v>
      </c>
    </row>
    <row r="3296" spans="2:6" hidden="1" x14ac:dyDescent="0.3">
      <c r="B3296">
        <v>159316</v>
      </c>
      <c r="C3296" t="s">
        <v>10346</v>
      </c>
      <c r="D3296" t="s">
        <v>10347</v>
      </c>
      <c r="E3296" t="s">
        <v>10348</v>
      </c>
      <c r="F3296" t="s">
        <v>1024</v>
      </c>
    </row>
    <row r="3297" spans="2:6" hidden="1" x14ac:dyDescent="0.3">
      <c r="B3297">
        <v>159324</v>
      </c>
      <c r="C3297" t="s">
        <v>10349</v>
      </c>
      <c r="D3297" t="s">
        <v>10350</v>
      </c>
      <c r="E3297" t="s">
        <v>10351</v>
      </c>
      <c r="F3297" t="s">
        <v>1024</v>
      </c>
    </row>
    <row r="3298" spans="2:6" hidden="1" x14ac:dyDescent="0.3">
      <c r="B3298">
        <v>159325</v>
      </c>
      <c r="C3298" t="s">
        <v>10352</v>
      </c>
      <c r="D3298" t="s">
        <v>10353</v>
      </c>
      <c r="E3298" t="s">
        <v>10354</v>
      </c>
      <c r="F3298" t="s">
        <v>1024</v>
      </c>
    </row>
    <row r="3299" spans="2:6" hidden="1" x14ac:dyDescent="0.3">
      <c r="B3299">
        <v>159331</v>
      </c>
      <c r="C3299" t="s">
        <v>10355</v>
      </c>
      <c r="D3299" t="s">
        <v>10356</v>
      </c>
      <c r="E3299" t="s">
        <v>10357</v>
      </c>
      <c r="F3299" t="s">
        <v>1024</v>
      </c>
    </row>
    <row r="3300" spans="2:6" hidden="1" x14ac:dyDescent="0.3">
      <c r="B3300">
        <v>159332</v>
      </c>
      <c r="C3300" t="s">
        <v>10358</v>
      </c>
      <c r="D3300" t="s">
        <v>10359</v>
      </c>
      <c r="E3300" t="s">
        <v>10360</v>
      </c>
      <c r="F3300" t="s">
        <v>1024</v>
      </c>
    </row>
    <row r="3301" spans="2:6" hidden="1" x14ac:dyDescent="0.3">
      <c r="B3301">
        <v>159333</v>
      </c>
      <c r="C3301" t="s">
        <v>10361</v>
      </c>
      <c r="D3301" t="s">
        <v>10362</v>
      </c>
      <c r="E3301" t="s">
        <v>10363</v>
      </c>
      <c r="F3301" t="s">
        <v>1024</v>
      </c>
    </row>
    <row r="3302" spans="2:6" hidden="1" x14ac:dyDescent="0.3">
      <c r="B3302">
        <v>159335</v>
      </c>
      <c r="C3302" t="s">
        <v>10364</v>
      </c>
      <c r="D3302" t="s">
        <v>10365</v>
      </c>
      <c r="E3302" t="s">
        <v>10366</v>
      </c>
      <c r="F3302" t="s">
        <v>1024</v>
      </c>
    </row>
    <row r="3303" spans="2:6" hidden="1" x14ac:dyDescent="0.3">
      <c r="B3303">
        <v>159339</v>
      </c>
      <c r="C3303" t="s">
        <v>10367</v>
      </c>
      <c r="D3303" t="s">
        <v>10368</v>
      </c>
      <c r="E3303" t="s">
        <v>10369</v>
      </c>
      <c r="F3303" t="s">
        <v>1024</v>
      </c>
    </row>
    <row r="3304" spans="2:6" hidden="1" x14ac:dyDescent="0.3">
      <c r="B3304">
        <v>159343</v>
      </c>
      <c r="C3304" t="s">
        <v>10370</v>
      </c>
      <c r="D3304" t="s">
        <v>10371</v>
      </c>
      <c r="E3304" t="s">
        <v>10372</v>
      </c>
      <c r="F3304" t="s">
        <v>1024</v>
      </c>
    </row>
    <row r="3305" spans="2:6" hidden="1" x14ac:dyDescent="0.3">
      <c r="B3305">
        <v>159344</v>
      </c>
      <c r="C3305" t="s">
        <v>10373</v>
      </c>
      <c r="D3305" t="s">
        <v>10374</v>
      </c>
      <c r="E3305" t="s">
        <v>10375</v>
      </c>
      <c r="F3305" t="s">
        <v>1024</v>
      </c>
    </row>
    <row r="3306" spans="2:6" hidden="1" x14ac:dyDescent="0.3">
      <c r="B3306">
        <v>159351</v>
      </c>
      <c r="C3306" t="s">
        <v>10376</v>
      </c>
      <c r="D3306" t="s">
        <v>10377</v>
      </c>
      <c r="E3306" t="s">
        <v>10378</v>
      </c>
      <c r="F3306" t="s">
        <v>1024</v>
      </c>
    </row>
    <row r="3307" spans="2:6" hidden="1" x14ac:dyDescent="0.3">
      <c r="B3307">
        <v>159355</v>
      </c>
      <c r="C3307" t="s">
        <v>10379</v>
      </c>
      <c r="D3307" t="s">
        <v>10380</v>
      </c>
      <c r="E3307" t="s">
        <v>10381</v>
      </c>
      <c r="F3307" t="s">
        <v>1024</v>
      </c>
    </row>
    <row r="3308" spans="2:6" hidden="1" x14ac:dyDescent="0.3">
      <c r="B3308">
        <v>159359</v>
      </c>
      <c r="C3308" t="s">
        <v>10382</v>
      </c>
      <c r="D3308" t="s">
        <v>10383</v>
      </c>
      <c r="E3308" t="s">
        <v>10384</v>
      </c>
      <c r="F3308" t="s">
        <v>1024</v>
      </c>
    </row>
    <row r="3309" spans="2:6" hidden="1" x14ac:dyDescent="0.3">
      <c r="B3309">
        <v>159363</v>
      </c>
      <c r="C3309" t="s">
        <v>10385</v>
      </c>
      <c r="D3309" t="s">
        <v>10386</v>
      </c>
      <c r="E3309" t="s">
        <v>10387</v>
      </c>
      <c r="F3309" t="s">
        <v>1024</v>
      </c>
    </row>
    <row r="3310" spans="2:6" hidden="1" x14ac:dyDescent="0.3">
      <c r="B3310">
        <v>159367</v>
      </c>
      <c r="C3310" t="s">
        <v>10388</v>
      </c>
      <c r="D3310" t="s">
        <v>10389</v>
      </c>
      <c r="E3310" t="s">
        <v>5264</v>
      </c>
      <c r="F3310" t="s">
        <v>1024</v>
      </c>
    </row>
    <row r="3311" spans="2:6" hidden="1" x14ac:dyDescent="0.3">
      <c r="B3311">
        <v>159370</v>
      </c>
      <c r="C3311" t="s">
        <v>10390</v>
      </c>
      <c r="D3311" t="s">
        <v>10391</v>
      </c>
      <c r="E3311" t="s">
        <v>10392</v>
      </c>
      <c r="F3311" t="s">
        <v>1024</v>
      </c>
    </row>
    <row r="3312" spans="2:6" hidden="1" x14ac:dyDescent="0.3">
      <c r="B3312">
        <v>159373</v>
      </c>
      <c r="C3312" t="s">
        <v>10393</v>
      </c>
      <c r="D3312" t="s">
        <v>10394</v>
      </c>
      <c r="E3312" t="s">
        <v>10395</v>
      </c>
      <c r="F3312" t="s">
        <v>1024</v>
      </c>
    </row>
    <row r="3313" spans="2:6" hidden="1" x14ac:dyDescent="0.3">
      <c r="B3313">
        <v>159375</v>
      </c>
      <c r="C3313" t="s">
        <v>10396</v>
      </c>
      <c r="D3313" t="s">
        <v>10397</v>
      </c>
      <c r="E3313" t="s">
        <v>10398</v>
      </c>
      <c r="F3313" t="s">
        <v>1024</v>
      </c>
    </row>
    <row r="3314" spans="2:6" hidden="1" x14ac:dyDescent="0.3">
      <c r="B3314">
        <v>159381</v>
      </c>
      <c r="C3314" t="s">
        <v>10399</v>
      </c>
      <c r="D3314" t="s">
        <v>10400</v>
      </c>
      <c r="E3314" t="s">
        <v>10401</v>
      </c>
      <c r="F3314" t="s">
        <v>1024</v>
      </c>
    </row>
    <row r="3315" spans="2:6" hidden="1" x14ac:dyDescent="0.3">
      <c r="B3315">
        <v>159383</v>
      </c>
      <c r="C3315" t="s">
        <v>10402</v>
      </c>
      <c r="D3315" t="s">
        <v>10403</v>
      </c>
      <c r="E3315" t="s">
        <v>9213</v>
      </c>
      <c r="F3315" t="s">
        <v>1024</v>
      </c>
    </row>
    <row r="3316" spans="2:6" hidden="1" x14ac:dyDescent="0.3">
      <c r="B3316">
        <v>159384</v>
      </c>
      <c r="C3316" t="s">
        <v>10404</v>
      </c>
      <c r="D3316" t="s">
        <v>10405</v>
      </c>
      <c r="E3316" t="s">
        <v>10406</v>
      </c>
      <c r="F3316" t="s">
        <v>1024</v>
      </c>
    </row>
    <row r="3317" spans="2:6" hidden="1" x14ac:dyDescent="0.3">
      <c r="B3317">
        <v>159386</v>
      </c>
      <c r="C3317" t="s">
        <v>10407</v>
      </c>
      <c r="D3317" t="s">
        <v>10408</v>
      </c>
      <c r="E3317" t="s">
        <v>10409</v>
      </c>
      <c r="F3317" t="s">
        <v>1024</v>
      </c>
    </row>
    <row r="3318" spans="2:6" hidden="1" x14ac:dyDescent="0.3">
      <c r="B3318">
        <v>159387</v>
      </c>
      <c r="C3318" t="s">
        <v>10410</v>
      </c>
      <c r="D3318" t="s">
        <v>10411</v>
      </c>
      <c r="E3318" t="s">
        <v>10412</v>
      </c>
      <c r="F3318" t="s">
        <v>1024</v>
      </c>
    </row>
    <row r="3319" spans="2:6" hidden="1" x14ac:dyDescent="0.3">
      <c r="B3319">
        <v>159389</v>
      </c>
      <c r="C3319" t="s">
        <v>10413</v>
      </c>
      <c r="D3319" t="s">
        <v>10414</v>
      </c>
      <c r="E3319" t="s">
        <v>10415</v>
      </c>
      <c r="F3319" t="s">
        <v>1024</v>
      </c>
    </row>
    <row r="3320" spans="2:6" hidden="1" x14ac:dyDescent="0.3">
      <c r="B3320">
        <v>159395</v>
      </c>
      <c r="C3320" t="s">
        <v>10416</v>
      </c>
      <c r="D3320" t="s">
        <v>10417</v>
      </c>
      <c r="E3320" t="s">
        <v>10418</v>
      </c>
      <c r="F3320" t="s">
        <v>1024</v>
      </c>
    </row>
    <row r="3321" spans="2:6" hidden="1" x14ac:dyDescent="0.3">
      <c r="B3321">
        <v>159400</v>
      </c>
      <c r="C3321" t="s">
        <v>10419</v>
      </c>
      <c r="D3321" t="s">
        <v>10420</v>
      </c>
      <c r="E3321" t="s">
        <v>10421</v>
      </c>
      <c r="F3321" t="s">
        <v>1024</v>
      </c>
    </row>
    <row r="3322" spans="2:6" hidden="1" x14ac:dyDescent="0.3">
      <c r="B3322">
        <v>159401</v>
      </c>
      <c r="C3322" t="s">
        <v>10422</v>
      </c>
      <c r="D3322" t="s">
        <v>10423</v>
      </c>
      <c r="E3322" t="s">
        <v>10424</v>
      </c>
      <c r="F3322" t="s">
        <v>1024</v>
      </c>
    </row>
    <row r="3323" spans="2:6" hidden="1" x14ac:dyDescent="0.3">
      <c r="B3323">
        <v>159412</v>
      </c>
      <c r="C3323" t="s">
        <v>10425</v>
      </c>
      <c r="D3323" t="s">
        <v>10426</v>
      </c>
      <c r="E3323" t="s">
        <v>10427</v>
      </c>
      <c r="F3323" t="s">
        <v>1024</v>
      </c>
    </row>
    <row r="3324" spans="2:6" hidden="1" x14ac:dyDescent="0.3">
      <c r="B3324">
        <v>159413</v>
      </c>
      <c r="C3324" t="s">
        <v>10428</v>
      </c>
      <c r="D3324" t="s">
        <v>10429</v>
      </c>
      <c r="E3324" t="s">
        <v>2284</v>
      </c>
      <c r="F3324" t="s">
        <v>1024</v>
      </c>
    </row>
    <row r="3325" spans="2:6" hidden="1" x14ac:dyDescent="0.3">
      <c r="B3325">
        <v>159419</v>
      </c>
      <c r="C3325" t="s">
        <v>10430</v>
      </c>
      <c r="D3325" t="s">
        <v>10431</v>
      </c>
      <c r="E3325" t="s">
        <v>10432</v>
      </c>
      <c r="F3325" t="s">
        <v>1024</v>
      </c>
    </row>
    <row r="3326" spans="2:6" hidden="1" x14ac:dyDescent="0.3">
      <c r="B3326">
        <v>159424</v>
      </c>
      <c r="C3326" t="s">
        <v>10433</v>
      </c>
      <c r="D3326" t="s">
        <v>10434</v>
      </c>
      <c r="E3326" t="s">
        <v>10435</v>
      </c>
      <c r="F3326" t="s">
        <v>1024</v>
      </c>
    </row>
    <row r="3327" spans="2:6" hidden="1" x14ac:dyDescent="0.3">
      <c r="B3327">
        <v>159429</v>
      </c>
      <c r="C3327" t="s">
        <v>10436</v>
      </c>
      <c r="D3327" t="s">
        <v>10437</v>
      </c>
      <c r="E3327" t="s">
        <v>10438</v>
      </c>
      <c r="F3327" t="s">
        <v>1024</v>
      </c>
    </row>
    <row r="3328" spans="2:6" hidden="1" x14ac:dyDescent="0.3">
      <c r="B3328">
        <v>159430</v>
      </c>
      <c r="C3328" t="s">
        <v>10439</v>
      </c>
      <c r="D3328" t="s">
        <v>10440</v>
      </c>
      <c r="E3328" t="s">
        <v>2942</v>
      </c>
      <c r="F3328" t="s">
        <v>1024</v>
      </c>
    </row>
    <row r="3329" spans="2:6" hidden="1" x14ac:dyDescent="0.3">
      <c r="B3329">
        <v>159431</v>
      </c>
      <c r="C3329" t="s">
        <v>10441</v>
      </c>
      <c r="D3329" t="s">
        <v>10442</v>
      </c>
      <c r="E3329" t="s">
        <v>10443</v>
      </c>
      <c r="F3329" t="s">
        <v>1024</v>
      </c>
    </row>
    <row r="3330" spans="2:6" hidden="1" x14ac:dyDescent="0.3">
      <c r="B3330">
        <v>159435</v>
      </c>
      <c r="C3330" t="s">
        <v>10444</v>
      </c>
      <c r="D3330" t="s">
        <v>10445</v>
      </c>
      <c r="E3330" t="s">
        <v>8058</v>
      </c>
      <c r="F3330" t="s">
        <v>1024</v>
      </c>
    </row>
    <row r="3331" spans="2:6" hidden="1" x14ac:dyDescent="0.3">
      <c r="B3331">
        <v>159436</v>
      </c>
      <c r="C3331" t="s">
        <v>10446</v>
      </c>
      <c r="D3331" t="s">
        <v>10447</v>
      </c>
      <c r="E3331" t="s">
        <v>10448</v>
      </c>
      <c r="F3331" t="s">
        <v>1024</v>
      </c>
    </row>
    <row r="3332" spans="2:6" hidden="1" x14ac:dyDescent="0.3">
      <c r="B3332">
        <v>159438</v>
      </c>
      <c r="C3332" t="s">
        <v>10449</v>
      </c>
      <c r="D3332" t="s">
        <v>10450</v>
      </c>
      <c r="E3332" t="s">
        <v>10451</v>
      </c>
      <c r="F3332" t="s">
        <v>1024</v>
      </c>
    </row>
    <row r="3333" spans="2:6" hidden="1" x14ac:dyDescent="0.3">
      <c r="B3333">
        <v>159441</v>
      </c>
      <c r="C3333" t="s">
        <v>10452</v>
      </c>
      <c r="D3333" t="s">
        <v>10453</v>
      </c>
      <c r="E3333" t="s">
        <v>10454</v>
      </c>
      <c r="F3333" t="s">
        <v>1024</v>
      </c>
    </row>
    <row r="3334" spans="2:6" hidden="1" x14ac:dyDescent="0.3">
      <c r="B3334">
        <v>159443</v>
      </c>
      <c r="C3334" t="s">
        <v>10455</v>
      </c>
      <c r="D3334" t="s">
        <v>10456</v>
      </c>
      <c r="E3334" t="s">
        <v>8939</v>
      </c>
      <c r="F3334" t="s">
        <v>1024</v>
      </c>
    </row>
    <row r="3335" spans="2:6" hidden="1" x14ac:dyDescent="0.3">
      <c r="B3335">
        <v>159444</v>
      </c>
      <c r="C3335" t="s">
        <v>10457</v>
      </c>
      <c r="D3335" t="s">
        <v>10458</v>
      </c>
      <c r="E3335" t="s">
        <v>10459</v>
      </c>
      <c r="F3335" t="s">
        <v>1024</v>
      </c>
    </row>
    <row r="3336" spans="2:6" hidden="1" x14ac:dyDescent="0.3">
      <c r="B3336">
        <v>159448</v>
      </c>
      <c r="C3336" t="s">
        <v>10460</v>
      </c>
      <c r="D3336" t="s">
        <v>10461</v>
      </c>
      <c r="E3336" t="s">
        <v>10462</v>
      </c>
      <c r="F3336" t="s">
        <v>1024</v>
      </c>
    </row>
    <row r="3337" spans="2:6" hidden="1" x14ac:dyDescent="0.3">
      <c r="B3337">
        <v>159453</v>
      </c>
      <c r="C3337" t="s">
        <v>10463</v>
      </c>
      <c r="D3337" t="s">
        <v>10464</v>
      </c>
      <c r="E3337" t="s">
        <v>10465</v>
      </c>
      <c r="F3337" t="s">
        <v>1024</v>
      </c>
    </row>
    <row r="3338" spans="2:6" hidden="1" x14ac:dyDescent="0.3">
      <c r="B3338">
        <v>159455</v>
      </c>
      <c r="C3338" t="s">
        <v>10466</v>
      </c>
      <c r="D3338" t="s">
        <v>10467</v>
      </c>
      <c r="E3338" t="s">
        <v>10468</v>
      </c>
      <c r="F3338" t="s">
        <v>1024</v>
      </c>
    </row>
    <row r="3339" spans="2:6" hidden="1" x14ac:dyDescent="0.3">
      <c r="B3339">
        <v>159458</v>
      </c>
      <c r="C3339" t="s">
        <v>10469</v>
      </c>
      <c r="D3339" t="s">
        <v>10470</v>
      </c>
      <c r="E3339" t="s">
        <v>10471</v>
      </c>
      <c r="F3339" t="s">
        <v>1024</v>
      </c>
    </row>
    <row r="3340" spans="2:6" hidden="1" x14ac:dyDescent="0.3">
      <c r="B3340">
        <v>159460</v>
      </c>
      <c r="C3340" t="s">
        <v>10472</v>
      </c>
      <c r="D3340" t="s">
        <v>10473</v>
      </c>
      <c r="E3340" t="s">
        <v>10474</v>
      </c>
      <c r="F3340" t="s">
        <v>1024</v>
      </c>
    </row>
    <row r="3341" spans="2:6" hidden="1" x14ac:dyDescent="0.3">
      <c r="B3341">
        <v>159462</v>
      </c>
      <c r="C3341" t="s">
        <v>10475</v>
      </c>
      <c r="D3341" t="s">
        <v>10476</v>
      </c>
      <c r="E3341" t="s">
        <v>10477</v>
      </c>
      <c r="F3341" t="s">
        <v>1024</v>
      </c>
    </row>
    <row r="3342" spans="2:6" hidden="1" x14ac:dyDescent="0.3">
      <c r="B3342">
        <v>159463</v>
      </c>
      <c r="C3342" t="s">
        <v>10478</v>
      </c>
      <c r="D3342" t="s">
        <v>10479</v>
      </c>
      <c r="E3342" t="s">
        <v>10480</v>
      </c>
      <c r="F3342" t="s">
        <v>1024</v>
      </c>
    </row>
    <row r="3343" spans="2:6" hidden="1" x14ac:dyDescent="0.3">
      <c r="B3343">
        <v>159465</v>
      </c>
      <c r="C3343" t="s">
        <v>10481</v>
      </c>
      <c r="D3343" t="s">
        <v>10482</v>
      </c>
      <c r="E3343" t="s">
        <v>10483</v>
      </c>
      <c r="F3343" t="s">
        <v>1024</v>
      </c>
    </row>
    <row r="3344" spans="2:6" hidden="1" x14ac:dyDescent="0.3">
      <c r="B3344">
        <v>159469</v>
      </c>
      <c r="C3344" t="s">
        <v>10484</v>
      </c>
      <c r="D3344" t="s">
        <v>10485</v>
      </c>
      <c r="E3344" t="s">
        <v>10486</v>
      </c>
      <c r="F3344" t="s">
        <v>1024</v>
      </c>
    </row>
    <row r="3345" spans="2:6" hidden="1" x14ac:dyDescent="0.3">
      <c r="B3345">
        <v>159470</v>
      </c>
      <c r="C3345" t="s">
        <v>10487</v>
      </c>
      <c r="D3345" t="s">
        <v>10488</v>
      </c>
      <c r="E3345" t="s">
        <v>10489</v>
      </c>
      <c r="F3345" t="s">
        <v>1024</v>
      </c>
    </row>
    <row r="3346" spans="2:6" hidden="1" x14ac:dyDescent="0.3">
      <c r="B3346">
        <v>159472</v>
      </c>
      <c r="C3346" t="s">
        <v>10490</v>
      </c>
      <c r="D3346" t="s">
        <v>10491</v>
      </c>
      <c r="E3346" t="s">
        <v>10492</v>
      </c>
      <c r="F3346" t="s">
        <v>1024</v>
      </c>
    </row>
    <row r="3347" spans="2:6" hidden="1" x14ac:dyDescent="0.3">
      <c r="B3347">
        <v>159473</v>
      </c>
      <c r="C3347" t="s">
        <v>10493</v>
      </c>
      <c r="D3347" t="s">
        <v>10494</v>
      </c>
      <c r="E3347" t="s">
        <v>7920</v>
      </c>
      <c r="F3347" t="s">
        <v>1024</v>
      </c>
    </row>
    <row r="3348" spans="2:6" hidden="1" x14ac:dyDescent="0.3">
      <c r="B3348">
        <v>159475</v>
      </c>
      <c r="C3348" t="s">
        <v>10495</v>
      </c>
      <c r="D3348" t="s">
        <v>10496</v>
      </c>
      <c r="E3348" t="s">
        <v>10497</v>
      </c>
      <c r="F3348" t="s">
        <v>1024</v>
      </c>
    </row>
    <row r="3349" spans="2:6" hidden="1" x14ac:dyDescent="0.3">
      <c r="B3349">
        <v>159478</v>
      </c>
      <c r="C3349" t="s">
        <v>10498</v>
      </c>
      <c r="D3349" t="s">
        <v>10499</v>
      </c>
      <c r="E3349" t="s">
        <v>10500</v>
      </c>
      <c r="F3349" t="s">
        <v>1024</v>
      </c>
    </row>
    <row r="3350" spans="2:6" hidden="1" x14ac:dyDescent="0.3">
      <c r="B3350">
        <v>159479</v>
      </c>
      <c r="C3350" t="s">
        <v>10501</v>
      </c>
      <c r="D3350" t="s">
        <v>10502</v>
      </c>
      <c r="E3350" t="s">
        <v>9278</v>
      </c>
      <c r="F3350" t="s">
        <v>1024</v>
      </c>
    </row>
    <row r="3351" spans="2:6" hidden="1" x14ac:dyDescent="0.3">
      <c r="B3351">
        <v>159480</v>
      </c>
      <c r="C3351" t="s">
        <v>10503</v>
      </c>
      <c r="D3351" t="s">
        <v>10504</v>
      </c>
      <c r="E3351" t="s">
        <v>10505</v>
      </c>
      <c r="F3351" t="s">
        <v>1024</v>
      </c>
    </row>
    <row r="3352" spans="2:6" hidden="1" x14ac:dyDescent="0.3">
      <c r="B3352">
        <v>159481</v>
      </c>
      <c r="C3352" t="s">
        <v>10506</v>
      </c>
      <c r="D3352" t="s">
        <v>10507</v>
      </c>
      <c r="E3352" t="s">
        <v>10508</v>
      </c>
      <c r="F3352" t="s">
        <v>1024</v>
      </c>
    </row>
    <row r="3353" spans="2:6" hidden="1" x14ac:dyDescent="0.3">
      <c r="B3353">
        <v>159484</v>
      </c>
      <c r="C3353" t="s">
        <v>10509</v>
      </c>
      <c r="D3353" t="s">
        <v>10510</v>
      </c>
      <c r="E3353" t="s">
        <v>10511</v>
      </c>
      <c r="F3353" t="s">
        <v>1024</v>
      </c>
    </row>
    <row r="3354" spans="2:6" hidden="1" x14ac:dyDescent="0.3">
      <c r="B3354">
        <v>159485</v>
      </c>
      <c r="C3354" t="s">
        <v>10512</v>
      </c>
      <c r="D3354" t="s">
        <v>10513</v>
      </c>
      <c r="E3354" t="s">
        <v>10514</v>
      </c>
      <c r="F3354" t="s">
        <v>1024</v>
      </c>
    </row>
    <row r="3355" spans="2:6" hidden="1" x14ac:dyDescent="0.3">
      <c r="B3355">
        <v>159488</v>
      </c>
      <c r="C3355" t="s">
        <v>10515</v>
      </c>
      <c r="D3355" t="s">
        <v>10516</v>
      </c>
      <c r="E3355" t="s">
        <v>10517</v>
      </c>
      <c r="F3355" t="s">
        <v>1024</v>
      </c>
    </row>
    <row r="3356" spans="2:6" hidden="1" x14ac:dyDescent="0.3">
      <c r="B3356">
        <v>159496</v>
      </c>
      <c r="C3356" t="s">
        <v>10518</v>
      </c>
      <c r="D3356" t="s">
        <v>10519</v>
      </c>
      <c r="E3356" t="s">
        <v>10520</v>
      </c>
      <c r="F3356" t="s">
        <v>1024</v>
      </c>
    </row>
    <row r="3357" spans="2:6" hidden="1" x14ac:dyDescent="0.3">
      <c r="B3357">
        <v>159499</v>
      </c>
      <c r="C3357" t="s">
        <v>10521</v>
      </c>
      <c r="D3357" t="s">
        <v>10522</v>
      </c>
      <c r="E3357" t="s">
        <v>10523</v>
      </c>
      <c r="F3357" t="s">
        <v>1024</v>
      </c>
    </row>
    <row r="3358" spans="2:6" hidden="1" x14ac:dyDescent="0.3">
      <c r="B3358">
        <v>159501</v>
      </c>
      <c r="C3358" t="s">
        <v>10524</v>
      </c>
      <c r="D3358" t="s">
        <v>10525</v>
      </c>
      <c r="E3358" t="s">
        <v>10526</v>
      </c>
      <c r="F3358" t="s">
        <v>1024</v>
      </c>
    </row>
    <row r="3359" spans="2:6" hidden="1" x14ac:dyDescent="0.3">
      <c r="B3359">
        <v>159503</v>
      </c>
      <c r="C3359" t="s">
        <v>10527</v>
      </c>
      <c r="D3359" t="s">
        <v>10528</v>
      </c>
      <c r="E3359" t="s">
        <v>10529</v>
      </c>
      <c r="F3359" t="s">
        <v>1024</v>
      </c>
    </row>
    <row r="3360" spans="2:6" hidden="1" x14ac:dyDescent="0.3">
      <c r="B3360">
        <v>159506</v>
      </c>
      <c r="C3360" t="s">
        <v>10530</v>
      </c>
      <c r="D3360" t="s">
        <v>10531</v>
      </c>
      <c r="E3360" t="s">
        <v>10532</v>
      </c>
      <c r="F3360" t="s">
        <v>1024</v>
      </c>
    </row>
    <row r="3361" spans="2:6" hidden="1" x14ac:dyDescent="0.3">
      <c r="B3361">
        <v>159511</v>
      </c>
      <c r="C3361" t="s">
        <v>10533</v>
      </c>
      <c r="D3361" t="s">
        <v>10534</v>
      </c>
      <c r="E3361" t="s">
        <v>10535</v>
      </c>
      <c r="F3361" t="s">
        <v>1024</v>
      </c>
    </row>
    <row r="3362" spans="2:6" hidden="1" x14ac:dyDescent="0.3">
      <c r="B3362">
        <v>159516</v>
      </c>
      <c r="C3362" t="s">
        <v>10536</v>
      </c>
      <c r="D3362" t="s">
        <v>10537</v>
      </c>
      <c r="E3362" t="s">
        <v>10538</v>
      </c>
      <c r="F3362" t="s">
        <v>1024</v>
      </c>
    </row>
    <row r="3363" spans="2:6" hidden="1" x14ac:dyDescent="0.3">
      <c r="B3363">
        <v>159525</v>
      </c>
      <c r="C3363" t="s">
        <v>10539</v>
      </c>
      <c r="D3363" t="s">
        <v>10540</v>
      </c>
      <c r="E3363" t="s">
        <v>10541</v>
      </c>
      <c r="F3363" t="s">
        <v>1024</v>
      </c>
    </row>
    <row r="3364" spans="2:6" hidden="1" x14ac:dyDescent="0.3">
      <c r="B3364">
        <v>159527</v>
      </c>
      <c r="C3364" t="s">
        <v>10542</v>
      </c>
      <c r="D3364" t="s">
        <v>10543</v>
      </c>
      <c r="E3364" t="s">
        <v>10544</v>
      </c>
      <c r="F3364" t="s">
        <v>1024</v>
      </c>
    </row>
    <row r="3365" spans="2:6" hidden="1" x14ac:dyDescent="0.3">
      <c r="B3365">
        <v>159530</v>
      </c>
      <c r="C3365" t="s">
        <v>10545</v>
      </c>
      <c r="D3365" t="s">
        <v>10546</v>
      </c>
      <c r="E3365" t="s">
        <v>4303</v>
      </c>
      <c r="F3365" t="s">
        <v>1024</v>
      </c>
    </row>
    <row r="3366" spans="2:6" hidden="1" x14ac:dyDescent="0.3">
      <c r="B3366">
        <v>159531</v>
      </c>
      <c r="C3366" t="s">
        <v>10547</v>
      </c>
      <c r="D3366" t="s">
        <v>10548</v>
      </c>
      <c r="E3366" t="s">
        <v>10549</v>
      </c>
      <c r="F3366" t="s">
        <v>1024</v>
      </c>
    </row>
    <row r="3367" spans="2:6" hidden="1" x14ac:dyDescent="0.3">
      <c r="B3367">
        <v>159537</v>
      </c>
      <c r="C3367" t="s">
        <v>10550</v>
      </c>
      <c r="D3367" t="s">
        <v>10551</v>
      </c>
      <c r="E3367" t="s">
        <v>3808</v>
      </c>
      <c r="F3367" t="s">
        <v>1024</v>
      </c>
    </row>
    <row r="3368" spans="2:6" hidden="1" x14ac:dyDescent="0.3">
      <c r="B3368">
        <v>159541</v>
      </c>
      <c r="C3368" t="s">
        <v>10552</v>
      </c>
      <c r="D3368" t="s">
        <v>10553</v>
      </c>
      <c r="E3368" t="s">
        <v>4372</v>
      </c>
      <c r="F3368" t="s">
        <v>1024</v>
      </c>
    </row>
    <row r="3369" spans="2:6" hidden="1" x14ac:dyDescent="0.3">
      <c r="B3369">
        <v>159542</v>
      </c>
      <c r="C3369" t="s">
        <v>10554</v>
      </c>
      <c r="D3369" t="s">
        <v>10555</v>
      </c>
      <c r="E3369" t="s">
        <v>10556</v>
      </c>
      <c r="F3369" t="s">
        <v>1024</v>
      </c>
    </row>
    <row r="3370" spans="2:6" hidden="1" x14ac:dyDescent="0.3">
      <c r="B3370">
        <v>159543</v>
      </c>
      <c r="C3370" t="s">
        <v>10557</v>
      </c>
      <c r="D3370" t="s">
        <v>10558</v>
      </c>
      <c r="E3370" t="s">
        <v>10559</v>
      </c>
      <c r="F3370" t="s">
        <v>1024</v>
      </c>
    </row>
    <row r="3371" spans="2:6" hidden="1" x14ac:dyDescent="0.3">
      <c r="B3371">
        <v>159544</v>
      </c>
      <c r="C3371" t="s">
        <v>10560</v>
      </c>
      <c r="D3371" t="s">
        <v>10561</v>
      </c>
      <c r="E3371" t="s">
        <v>3030</v>
      </c>
      <c r="F3371" t="s">
        <v>1024</v>
      </c>
    </row>
    <row r="3372" spans="2:6" hidden="1" x14ac:dyDescent="0.3">
      <c r="B3372">
        <v>159546</v>
      </c>
      <c r="C3372" t="s">
        <v>10562</v>
      </c>
      <c r="D3372" t="s">
        <v>10563</v>
      </c>
      <c r="E3372" t="s">
        <v>10084</v>
      </c>
      <c r="F3372" t="s">
        <v>1024</v>
      </c>
    </row>
    <row r="3373" spans="2:6" hidden="1" x14ac:dyDescent="0.3">
      <c r="B3373">
        <v>159549</v>
      </c>
      <c r="C3373" t="s">
        <v>10564</v>
      </c>
      <c r="D3373" t="s">
        <v>10565</v>
      </c>
      <c r="E3373" t="s">
        <v>10566</v>
      </c>
      <c r="F3373" t="s">
        <v>1024</v>
      </c>
    </row>
    <row r="3374" spans="2:6" hidden="1" x14ac:dyDescent="0.3">
      <c r="B3374">
        <v>159550</v>
      </c>
      <c r="C3374" t="s">
        <v>10567</v>
      </c>
      <c r="D3374" t="s">
        <v>10568</v>
      </c>
      <c r="E3374" t="s">
        <v>10569</v>
      </c>
      <c r="F3374" t="s">
        <v>1024</v>
      </c>
    </row>
    <row r="3375" spans="2:6" hidden="1" x14ac:dyDescent="0.3">
      <c r="B3375">
        <v>159552</v>
      </c>
      <c r="C3375" t="s">
        <v>10570</v>
      </c>
      <c r="D3375" t="s">
        <v>10571</v>
      </c>
      <c r="E3375" t="s">
        <v>10572</v>
      </c>
      <c r="F3375" t="s">
        <v>1024</v>
      </c>
    </row>
    <row r="3376" spans="2:6" hidden="1" x14ac:dyDescent="0.3">
      <c r="B3376">
        <v>159553</v>
      </c>
      <c r="C3376" t="s">
        <v>10573</v>
      </c>
      <c r="D3376" t="s">
        <v>10574</v>
      </c>
      <c r="E3376" t="s">
        <v>10575</v>
      </c>
      <c r="F3376" t="s">
        <v>1024</v>
      </c>
    </row>
    <row r="3377" spans="2:6" hidden="1" x14ac:dyDescent="0.3">
      <c r="B3377">
        <v>159555</v>
      </c>
      <c r="C3377" t="s">
        <v>10576</v>
      </c>
      <c r="D3377" t="s">
        <v>10577</v>
      </c>
      <c r="E3377" t="s">
        <v>10578</v>
      </c>
      <c r="F3377" t="s">
        <v>1024</v>
      </c>
    </row>
    <row r="3378" spans="2:6" hidden="1" x14ac:dyDescent="0.3">
      <c r="B3378">
        <v>159556</v>
      </c>
      <c r="C3378" t="s">
        <v>10579</v>
      </c>
      <c r="D3378" t="s">
        <v>10580</v>
      </c>
      <c r="E3378" t="s">
        <v>10581</v>
      </c>
      <c r="F3378" t="s">
        <v>1024</v>
      </c>
    </row>
    <row r="3379" spans="2:6" hidden="1" x14ac:dyDescent="0.3">
      <c r="B3379">
        <v>159557</v>
      </c>
      <c r="C3379" t="s">
        <v>10582</v>
      </c>
      <c r="D3379" t="s">
        <v>10583</v>
      </c>
      <c r="E3379" t="s">
        <v>10584</v>
      </c>
      <c r="F3379" t="s">
        <v>1024</v>
      </c>
    </row>
    <row r="3380" spans="2:6" hidden="1" x14ac:dyDescent="0.3">
      <c r="B3380">
        <v>159558</v>
      </c>
      <c r="C3380" t="s">
        <v>10585</v>
      </c>
      <c r="D3380" t="s">
        <v>10586</v>
      </c>
      <c r="E3380" t="s">
        <v>10587</v>
      </c>
      <c r="F3380" t="s">
        <v>1024</v>
      </c>
    </row>
    <row r="3381" spans="2:6" hidden="1" x14ac:dyDescent="0.3">
      <c r="B3381">
        <v>159560</v>
      </c>
      <c r="C3381" t="s">
        <v>10588</v>
      </c>
      <c r="D3381" t="s">
        <v>10589</v>
      </c>
      <c r="E3381" t="s">
        <v>9149</v>
      </c>
      <c r="F3381" t="s">
        <v>1024</v>
      </c>
    </row>
    <row r="3382" spans="2:6" hidden="1" x14ac:dyDescent="0.3">
      <c r="B3382">
        <v>159563</v>
      </c>
      <c r="C3382" t="s">
        <v>10590</v>
      </c>
      <c r="D3382" t="s">
        <v>10591</v>
      </c>
      <c r="E3382" t="s">
        <v>10592</v>
      </c>
      <c r="F3382" t="s">
        <v>1024</v>
      </c>
    </row>
    <row r="3383" spans="2:6" hidden="1" x14ac:dyDescent="0.3">
      <c r="B3383">
        <v>159564</v>
      </c>
      <c r="C3383" t="s">
        <v>10593</v>
      </c>
      <c r="D3383" t="s">
        <v>10594</v>
      </c>
      <c r="E3383" t="s">
        <v>10595</v>
      </c>
      <c r="F3383" t="s">
        <v>1024</v>
      </c>
    </row>
    <row r="3384" spans="2:6" hidden="1" x14ac:dyDescent="0.3">
      <c r="B3384">
        <v>159565</v>
      </c>
      <c r="C3384" t="s">
        <v>10596</v>
      </c>
      <c r="D3384" t="s">
        <v>10597</v>
      </c>
      <c r="E3384" t="s">
        <v>10598</v>
      </c>
      <c r="F3384" t="s">
        <v>1024</v>
      </c>
    </row>
    <row r="3385" spans="2:6" hidden="1" x14ac:dyDescent="0.3">
      <c r="B3385">
        <v>159569</v>
      </c>
      <c r="C3385" t="s">
        <v>10599</v>
      </c>
      <c r="D3385" t="s">
        <v>10600</v>
      </c>
      <c r="E3385" t="s">
        <v>10601</v>
      </c>
      <c r="F3385" t="s">
        <v>1024</v>
      </c>
    </row>
    <row r="3386" spans="2:6" hidden="1" x14ac:dyDescent="0.3">
      <c r="B3386">
        <v>159570</v>
      </c>
      <c r="C3386" t="s">
        <v>10602</v>
      </c>
      <c r="D3386" t="s">
        <v>10603</v>
      </c>
      <c r="E3386" t="s">
        <v>10604</v>
      </c>
      <c r="F3386" t="s">
        <v>1024</v>
      </c>
    </row>
    <row r="3387" spans="2:6" hidden="1" x14ac:dyDescent="0.3">
      <c r="B3387">
        <v>159575</v>
      </c>
      <c r="C3387" t="s">
        <v>10605</v>
      </c>
      <c r="D3387" t="s">
        <v>10606</v>
      </c>
      <c r="E3387" t="s">
        <v>6918</v>
      </c>
      <c r="F3387" t="s">
        <v>1024</v>
      </c>
    </row>
    <row r="3388" spans="2:6" hidden="1" x14ac:dyDescent="0.3">
      <c r="B3388">
        <v>159576</v>
      </c>
      <c r="C3388" t="s">
        <v>10607</v>
      </c>
      <c r="D3388" t="s">
        <v>10608</v>
      </c>
      <c r="E3388" t="s">
        <v>10609</v>
      </c>
      <c r="F3388" t="s">
        <v>1024</v>
      </c>
    </row>
    <row r="3389" spans="2:6" hidden="1" x14ac:dyDescent="0.3">
      <c r="B3389">
        <v>159580</v>
      </c>
      <c r="C3389" t="s">
        <v>10610</v>
      </c>
      <c r="D3389" t="s">
        <v>10611</v>
      </c>
      <c r="E3389" t="s">
        <v>7644</v>
      </c>
      <c r="F3389" t="s">
        <v>1024</v>
      </c>
    </row>
    <row r="3390" spans="2:6" hidden="1" x14ac:dyDescent="0.3">
      <c r="B3390">
        <v>159585</v>
      </c>
      <c r="C3390" t="s">
        <v>10612</v>
      </c>
      <c r="D3390" t="s">
        <v>24049</v>
      </c>
      <c r="E3390" t="s">
        <v>10613</v>
      </c>
      <c r="F3390" t="s">
        <v>1024</v>
      </c>
    </row>
    <row r="3391" spans="2:6" hidden="1" x14ac:dyDescent="0.3">
      <c r="B3391">
        <v>159586</v>
      </c>
      <c r="C3391" t="s">
        <v>10614</v>
      </c>
      <c r="D3391" t="s">
        <v>10615</v>
      </c>
      <c r="E3391" t="s">
        <v>10616</v>
      </c>
      <c r="F3391" t="s">
        <v>1024</v>
      </c>
    </row>
    <row r="3392" spans="2:6" hidden="1" x14ac:dyDescent="0.3">
      <c r="B3392">
        <v>159589</v>
      </c>
      <c r="C3392" t="s">
        <v>10617</v>
      </c>
      <c r="D3392" t="s">
        <v>10618</v>
      </c>
      <c r="E3392" t="s">
        <v>10619</v>
      </c>
      <c r="F3392" t="s">
        <v>1024</v>
      </c>
    </row>
    <row r="3393" spans="2:6" hidden="1" x14ac:dyDescent="0.3">
      <c r="B3393">
        <v>159590</v>
      </c>
      <c r="C3393" t="s">
        <v>10620</v>
      </c>
      <c r="D3393" t="s">
        <v>10621</v>
      </c>
      <c r="E3393" t="s">
        <v>10622</v>
      </c>
      <c r="F3393" t="s">
        <v>1024</v>
      </c>
    </row>
    <row r="3394" spans="2:6" hidden="1" x14ac:dyDescent="0.3">
      <c r="B3394">
        <v>159591</v>
      </c>
      <c r="C3394" t="s">
        <v>10623</v>
      </c>
      <c r="D3394" t="s">
        <v>10624</v>
      </c>
      <c r="E3394" t="s">
        <v>10625</v>
      </c>
      <c r="F3394" t="s">
        <v>1024</v>
      </c>
    </row>
    <row r="3395" spans="2:6" hidden="1" x14ac:dyDescent="0.3">
      <c r="B3395">
        <v>159593</v>
      </c>
      <c r="C3395" t="s">
        <v>10539</v>
      </c>
      <c r="D3395" t="s">
        <v>10540</v>
      </c>
      <c r="E3395" t="s">
        <v>10626</v>
      </c>
      <c r="F3395" t="s">
        <v>1024</v>
      </c>
    </row>
    <row r="3396" spans="2:6" hidden="1" x14ac:dyDescent="0.3">
      <c r="B3396">
        <v>159594</v>
      </c>
      <c r="C3396" t="s">
        <v>10627</v>
      </c>
      <c r="D3396" t="s">
        <v>10628</v>
      </c>
      <c r="E3396" t="s">
        <v>10629</v>
      </c>
      <c r="F3396" t="s">
        <v>1024</v>
      </c>
    </row>
    <row r="3397" spans="2:6" hidden="1" x14ac:dyDescent="0.3">
      <c r="B3397">
        <v>159596</v>
      </c>
      <c r="C3397" t="s">
        <v>10630</v>
      </c>
      <c r="D3397" t="s">
        <v>10631</v>
      </c>
      <c r="E3397" t="s">
        <v>10632</v>
      </c>
      <c r="F3397" t="s">
        <v>1024</v>
      </c>
    </row>
    <row r="3398" spans="2:6" hidden="1" x14ac:dyDescent="0.3">
      <c r="B3398">
        <v>159597</v>
      </c>
      <c r="C3398" t="s">
        <v>10633</v>
      </c>
      <c r="D3398" t="s">
        <v>10634</v>
      </c>
      <c r="E3398" t="s">
        <v>10178</v>
      </c>
      <c r="F3398" t="s">
        <v>1024</v>
      </c>
    </row>
    <row r="3399" spans="2:6" hidden="1" x14ac:dyDescent="0.3">
      <c r="B3399">
        <v>159598</v>
      </c>
      <c r="C3399" t="s">
        <v>10635</v>
      </c>
      <c r="D3399" t="s">
        <v>10636</v>
      </c>
      <c r="E3399" t="s">
        <v>10637</v>
      </c>
      <c r="F3399" t="s">
        <v>1024</v>
      </c>
    </row>
    <row r="3400" spans="2:6" hidden="1" x14ac:dyDescent="0.3">
      <c r="B3400">
        <v>159601</v>
      </c>
      <c r="C3400" t="s">
        <v>10638</v>
      </c>
      <c r="D3400" t="s">
        <v>10639</v>
      </c>
      <c r="E3400" t="s">
        <v>10640</v>
      </c>
      <c r="F3400" t="s">
        <v>1024</v>
      </c>
    </row>
    <row r="3401" spans="2:6" hidden="1" x14ac:dyDescent="0.3">
      <c r="B3401">
        <v>159603</v>
      </c>
      <c r="C3401" t="s">
        <v>10641</v>
      </c>
      <c r="D3401" t="s">
        <v>10642</v>
      </c>
      <c r="E3401" t="s">
        <v>10643</v>
      </c>
      <c r="F3401" t="s">
        <v>1024</v>
      </c>
    </row>
    <row r="3402" spans="2:6" hidden="1" x14ac:dyDescent="0.3">
      <c r="B3402">
        <v>159604</v>
      </c>
      <c r="C3402" t="s">
        <v>10644</v>
      </c>
      <c r="D3402" t="s">
        <v>10645</v>
      </c>
      <c r="E3402" t="s">
        <v>10646</v>
      </c>
      <c r="F3402" t="s">
        <v>1024</v>
      </c>
    </row>
    <row r="3403" spans="2:6" hidden="1" x14ac:dyDescent="0.3">
      <c r="B3403">
        <v>159605</v>
      </c>
      <c r="C3403" t="s">
        <v>8125</v>
      </c>
      <c r="D3403" t="s">
        <v>8126</v>
      </c>
      <c r="E3403" t="s">
        <v>10647</v>
      </c>
      <c r="F3403" t="s">
        <v>1024</v>
      </c>
    </row>
    <row r="3404" spans="2:6" hidden="1" x14ac:dyDescent="0.3">
      <c r="B3404">
        <v>159606</v>
      </c>
      <c r="C3404" t="s">
        <v>10648</v>
      </c>
      <c r="D3404" t="s">
        <v>10649</v>
      </c>
      <c r="E3404" t="s">
        <v>7490</v>
      </c>
      <c r="F3404" t="s">
        <v>1024</v>
      </c>
    </row>
    <row r="3405" spans="2:6" hidden="1" x14ac:dyDescent="0.3">
      <c r="B3405">
        <v>159607</v>
      </c>
      <c r="C3405" t="s">
        <v>10650</v>
      </c>
      <c r="D3405" t="s">
        <v>10651</v>
      </c>
      <c r="E3405" t="s">
        <v>10652</v>
      </c>
      <c r="F3405" t="s">
        <v>1024</v>
      </c>
    </row>
    <row r="3406" spans="2:6" hidden="1" x14ac:dyDescent="0.3">
      <c r="B3406">
        <v>159610</v>
      </c>
      <c r="C3406" t="s">
        <v>10653</v>
      </c>
      <c r="D3406" t="s">
        <v>10654</v>
      </c>
      <c r="E3406" t="s">
        <v>10655</v>
      </c>
      <c r="F3406" t="s">
        <v>1024</v>
      </c>
    </row>
    <row r="3407" spans="2:6" hidden="1" x14ac:dyDescent="0.3">
      <c r="B3407">
        <v>159612</v>
      </c>
      <c r="C3407" t="s">
        <v>10656</v>
      </c>
      <c r="D3407" t="s">
        <v>10657</v>
      </c>
      <c r="E3407" t="s">
        <v>812</v>
      </c>
      <c r="F3407" t="s">
        <v>1024</v>
      </c>
    </row>
    <row r="3408" spans="2:6" hidden="1" x14ac:dyDescent="0.3">
      <c r="B3408">
        <v>159616</v>
      </c>
      <c r="C3408" t="s">
        <v>10658</v>
      </c>
      <c r="D3408" t="s">
        <v>10659</v>
      </c>
      <c r="E3408" t="s">
        <v>10660</v>
      </c>
      <c r="F3408" t="s">
        <v>1024</v>
      </c>
    </row>
    <row r="3409" spans="2:6" hidden="1" x14ac:dyDescent="0.3">
      <c r="B3409">
        <v>159617</v>
      </c>
      <c r="C3409" t="s">
        <v>10661</v>
      </c>
      <c r="D3409" t="s">
        <v>10662</v>
      </c>
      <c r="E3409" t="s">
        <v>10663</v>
      </c>
      <c r="F3409" t="s">
        <v>1024</v>
      </c>
    </row>
    <row r="3410" spans="2:6" hidden="1" x14ac:dyDescent="0.3">
      <c r="B3410">
        <v>159619</v>
      </c>
      <c r="C3410" t="s">
        <v>10664</v>
      </c>
      <c r="D3410" t="s">
        <v>10665</v>
      </c>
      <c r="E3410" t="s">
        <v>10666</v>
      </c>
      <c r="F3410" t="s">
        <v>1024</v>
      </c>
    </row>
    <row r="3411" spans="2:6" hidden="1" x14ac:dyDescent="0.3">
      <c r="B3411">
        <v>159620</v>
      </c>
      <c r="C3411" t="s">
        <v>10667</v>
      </c>
      <c r="D3411" t="s">
        <v>10668</v>
      </c>
      <c r="E3411" t="s">
        <v>10669</v>
      </c>
      <c r="F3411" t="s">
        <v>1024</v>
      </c>
    </row>
    <row r="3412" spans="2:6" hidden="1" x14ac:dyDescent="0.3">
      <c r="B3412">
        <v>159623</v>
      </c>
      <c r="C3412" t="s">
        <v>10670</v>
      </c>
      <c r="D3412" t="s">
        <v>10671</v>
      </c>
      <c r="E3412" t="s">
        <v>10672</v>
      </c>
      <c r="F3412" t="s">
        <v>1024</v>
      </c>
    </row>
    <row r="3413" spans="2:6" hidden="1" x14ac:dyDescent="0.3">
      <c r="B3413">
        <v>159626</v>
      </c>
      <c r="C3413" t="s">
        <v>10673</v>
      </c>
      <c r="D3413" t="s">
        <v>10674</v>
      </c>
      <c r="E3413" t="s">
        <v>10675</v>
      </c>
      <c r="F3413" t="s">
        <v>1024</v>
      </c>
    </row>
    <row r="3414" spans="2:6" hidden="1" x14ac:dyDescent="0.3">
      <c r="B3414">
        <v>159630</v>
      </c>
      <c r="C3414" t="s">
        <v>10676</v>
      </c>
      <c r="D3414" t="s">
        <v>10677</v>
      </c>
      <c r="E3414" t="s">
        <v>5716</v>
      </c>
      <c r="F3414" t="s">
        <v>1024</v>
      </c>
    </row>
    <row r="3415" spans="2:6" hidden="1" x14ac:dyDescent="0.3">
      <c r="B3415">
        <v>159631</v>
      </c>
      <c r="C3415" t="s">
        <v>10678</v>
      </c>
      <c r="D3415" t="s">
        <v>10679</v>
      </c>
      <c r="E3415" t="s">
        <v>10680</v>
      </c>
      <c r="F3415" t="s">
        <v>1024</v>
      </c>
    </row>
    <row r="3416" spans="2:6" hidden="1" x14ac:dyDescent="0.3">
      <c r="B3416">
        <v>159633</v>
      </c>
      <c r="C3416" t="s">
        <v>10681</v>
      </c>
      <c r="D3416" t="s">
        <v>10682</v>
      </c>
      <c r="E3416" t="s">
        <v>10683</v>
      </c>
      <c r="F3416" t="s">
        <v>1024</v>
      </c>
    </row>
    <row r="3417" spans="2:6" hidden="1" x14ac:dyDescent="0.3">
      <c r="B3417">
        <v>159638</v>
      </c>
      <c r="C3417" t="s">
        <v>10684</v>
      </c>
      <c r="D3417" t="s">
        <v>10685</v>
      </c>
      <c r="E3417" t="s">
        <v>10686</v>
      </c>
      <c r="F3417" t="s">
        <v>1024</v>
      </c>
    </row>
    <row r="3418" spans="2:6" hidden="1" x14ac:dyDescent="0.3">
      <c r="B3418">
        <v>159642</v>
      </c>
      <c r="C3418" t="s">
        <v>10687</v>
      </c>
      <c r="D3418" t="s">
        <v>10688</v>
      </c>
      <c r="E3418" t="s">
        <v>8667</v>
      </c>
      <c r="F3418" t="s">
        <v>1024</v>
      </c>
    </row>
    <row r="3419" spans="2:6" hidden="1" x14ac:dyDescent="0.3">
      <c r="B3419">
        <v>159643</v>
      </c>
      <c r="C3419" t="s">
        <v>10689</v>
      </c>
      <c r="D3419" t="s">
        <v>10690</v>
      </c>
      <c r="E3419" t="s">
        <v>2707</v>
      </c>
      <c r="F3419" t="s">
        <v>1024</v>
      </c>
    </row>
    <row r="3420" spans="2:6" hidden="1" x14ac:dyDescent="0.3">
      <c r="B3420">
        <v>159648</v>
      </c>
      <c r="C3420" t="s">
        <v>10691</v>
      </c>
      <c r="D3420" t="s">
        <v>10692</v>
      </c>
      <c r="E3420" t="s">
        <v>10693</v>
      </c>
      <c r="F3420" t="s">
        <v>1024</v>
      </c>
    </row>
    <row r="3421" spans="2:6" hidden="1" x14ac:dyDescent="0.3">
      <c r="B3421">
        <v>159651</v>
      </c>
      <c r="C3421" t="s">
        <v>10694</v>
      </c>
      <c r="D3421" t="s">
        <v>10695</v>
      </c>
      <c r="E3421" t="s">
        <v>10696</v>
      </c>
      <c r="F3421" t="s">
        <v>1024</v>
      </c>
    </row>
    <row r="3422" spans="2:6" hidden="1" x14ac:dyDescent="0.3">
      <c r="B3422">
        <v>159653</v>
      </c>
      <c r="C3422" t="s">
        <v>10697</v>
      </c>
      <c r="D3422" t="s">
        <v>10698</v>
      </c>
      <c r="E3422" t="s">
        <v>10699</v>
      </c>
      <c r="F3422" t="s">
        <v>1024</v>
      </c>
    </row>
    <row r="3423" spans="2:6" hidden="1" x14ac:dyDescent="0.3">
      <c r="B3423">
        <v>159654</v>
      </c>
      <c r="C3423" t="s">
        <v>10700</v>
      </c>
      <c r="D3423" t="s">
        <v>10701</v>
      </c>
      <c r="E3423" t="s">
        <v>10702</v>
      </c>
      <c r="F3423" t="s">
        <v>1024</v>
      </c>
    </row>
    <row r="3424" spans="2:6" hidden="1" x14ac:dyDescent="0.3">
      <c r="B3424">
        <v>159655</v>
      </c>
      <c r="C3424" t="s">
        <v>10703</v>
      </c>
      <c r="D3424" t="s">
        <v>10704</v>
      </c>
      <c r="E3424" t="s">
        <v>10705</v>
      </c>
      <c r="F3424" t="s">
        <v>1024</v>
      </c>
    </row>
    <row r="3425" spans="2:6" hidden="1" x14ac:dyDescent="0.3">
      <c r="B3425">
        <v>159656</v>
      </c>
      <c r="C3425" t="s">
        <v>10706</v>
      </c>
      <c r="D3425" t="s">
        <v>10707</v>
      </c>
      <c r="E3425" t="s">
        <v>10708</v>
      </c>
      <c r="F3425" t="s">
        <v>1024</v>
      </c>
    </row>
    <row r="3426" spans="2:6" hidden="1" x14ac:dyDescent="0.3">
      <c r="B3426">
        <v>159659</v>
      </c>
      <c r="C3426" t="s">
        <v>10709</v>
      </c>
      <c r="D3426" t="s">
        <v>10710</v>
      </c>
      <c r="E3426" t="s">
        <v>9376</v>
      </c>
      <c r="F3426" t="s">
        <v>1024</v>
      </c>
    </row>
    <row r="3427" spans="2:6" hidden="1" x14ac:dyDescent="0.3">
      <c r="B3427">
        <v>159661</v>
      </c>
      <c r="C3427" t="s">
        <v>10711</v>
      </c>
      <c r="D3427" t="s">
        <v>10712</v>
      </c>
      <c r="E3427" t="s">
        <v>10713</v>
      </c>
      <c r="F3427" t="s">
        <v>1024</v>
      </c>
    </row>
    <row r="3428" spans="2:6" hidden="1" x14ac:dyDescent="0.3">
      <c r="B3428">
        <v>159663</v>
      </c>
      <c r="C3428" t="s">
        <v>10714</v>
      </c>
      <c r="D3428" t="s">
        <v>10715</v>
      </c>
      <c r="E3428" t="s">
        <v>5436</v>
      </c>
      <c r="F3428" t="s">
        <v>1024</v>
      </c>
    </row>
    <row r="3429" spans="2:6" hidden="1" x14ac:dyDescent="0.3">
      <c r="B3429">
        <v>159666</v>
      </c>
      <c r="C3429" t="s">
        <v>10716</v>
      </c>
      <c r="D3429" t="s">
        <v>10717</v>
      </c>
      <c r="E3429" t="s">
        <v>10718</v>
      </c>
      <c r="F3429" t="s">
        <v>1024</v>
      </c>
    </row>
    <row r="3430" spans="2:6" hidden="1" x14ac:dyDescent="0.3">
      <c r="B3430">
        <v>159672</v>
      </c>
      <c r="C3430" t="s">
        <v>10719</v>
      </c>
      <c r="D3430" t="s">
        <v>10720</v>
      </c>
      <c r="E3430" t="s">
        <v>10721</v>
      </c>
      <c r="F3430" t="s">
        <v>1024</v>
      </c>
    </row>
    <row r="3431" spans="2:6" hidden="1" x14ac:dyDescent="0.3">
      <c r="B3431">
        <v>159675</v>
      </c>
      <c r="C3431" t="s">
        <v>10722</v>
      </c>
      <c r="D3431" t="s">
        <v>10723</v>
      </c>
      <c r="E3431" t="s">
        <v>10073</v>
      </c>
      <c r="F3431" t="s">
        <v>1024</v>
      </c>
    </row>
    <row r="3432" spans="2:6" hidden="1" x14ac:dyDescent="0.3">
      <c r="B3432">
        <v>159681</v>
      </c>
      <c r="C3432" t="s">
        <v>10724</v>
      </c>
      <c r="D3432" t="s">
        <v>10725</v>
      </c>
      <c r="E3432" t="s">
        <v>10726</v>
      </c>
      <c r="F3432" t="s">
        <v>1024</v>
      </c>
    </row>
    <row r="3433" spans="2:6" hidden="1" x14ac:dyDescent="0.3">
      <c r="B3433">
        <v>159684</v>
      </c>
      <c r="C3433" t="s">
        <v>10727</v>
      </c>
      <c r="D3433" t="s">
        <v>10728</v>
      </c>
      <c r="E3433" t="s">
        <v>10729</v>
      </c>
      <c r="F3433" t="s">
        <v>1024</v>
      </c>
    </row>
    <row r="3434" spans="2:6" hidden="1" x14ac:dyDescent="0.3">
      <c r="B3434">
        <v>159685</v>
      </c>
      <c r="C3434" t="s">
        <v>10730</v>
      </c>
      <c r="D3434" t="s">
        <v>10731</v>
      </c>
      <c r="E3434" t="s">
        <v>10732</v>
      </c>
      <c r="F3434" t="s">
        <v>1024</v>
      </c>
    </row>
    <row r="3435" spans="2:6" hidden="1" x14ac:dyDescent="0.3">
      <c r="B3435">
        <v>159686</v>
      </c>
      <c r="C3435" t="s">
        <v>10733</v>
      </c>
      <c r="D3435" t="s">
        <v>10734</v>
      </c>
      <c r="E3435" t="s">
        <v>10735</v>
      </c>
      <c r="F3435" t="s">
        <v>1024</v>
      </c>
    </row>
    <row r="3436" spans="2:6" hidden="1" x14ac:dyDescent="0.3">
      <c r="B3436">
        <v>159692</v>
      </c>
      <c r="C3436" t="s">
        <v>10736</v>
      </c>
      <c r="D3436" t="s">
        <v>10737</v>
      </c>
      <c r="E3436" t="s">
        <v>10738</v>
      </c>
      <c r="F3436" t="s">
        <v>1024</v>
      </c>
    </row>
    <row r="3437" spans="2:6" hidden="1" x14ac:dyDescent="0.3">
      <c r="B3437">
        <v>159695</v>
      </c>
      <c r="C3437" t="s">
        <v>10739</v>
      </c>
      <c r="D3437" t="s">
        <v>10740</v>
      </c>
      <c r="E3437" t="s">
        <v>10741</v>
      </c>
      <c r="F3437" t="s">
        <v>1024</v>
      </c>
    </row>
    <row r="3438" spans="2:6" hidden="1" x14ac:dyDescent="0.3">
      <c r="B3438">
        <v>159704</v>
      </c>
      <c r="C3438" t="s">
        <v>10742</v>
      </c>
      <c r="D3438" t="s">
        <v>10743</v>
      </c>
      <c r="E3438" t="s">
        <v>10744</v>
      </c>
      <c r="F3438" t="s">
        <v>1024</v>
      </c>
    </row>
    <row r="3439" spans="2:6" hidden="1" x14ac:dyDescent="0.3">
      <c r="B3439">
        <v>159707</v>
      </c>
      <c r="C3439" t="s">
        <v>10745</v>
      </c>
      <c r="D3439" t="s">
        <v>10746</v>
      </c>
      <c r="E3439" t="s">
        <v>10747</v>
      </c>
      <c r="F3439" t="s">
        <v>1024</v>
      </c>
    </row>
    <row r="3440" spans="2:6" hidden="1" x14ac:dyDescent="0.3">
      <c r="B3440">
        <v>159709</v>
      </c>
      <c r="C3440" t="s">
        <v>10748</v>
      </c>
      <c r="D3440" t="s">
        <v>10749</v>
      </c>
      <c r="E3440" t="s">
        <v>2965</v>
      </c>
      <c r="F3440" t="s">
        <v>1024</v>
      </c>
    </row>
    <row r="3441" spans="2:6" hidden="1" x14ac:dyDescent="0.3">
      <c r="B3441">
        <v>159711</v>
      </c>
      <c r="C3441" t="s">
        <v>10750</v>
      </c>
      <c r="D3441" t="s">
        <v>10751</v>
      </c>
      <c r="E3441" t="s">
        <v>10752</v>
      </c>
      <c r="F3441" t="s">
        <v>1024</v>
      </c>
    </row>
    <row r="3442" spans="2:6" hidden="1" x14ac:dyDescent="0.3">
      <c r="B3442">
        <v>159712</v>
      </c>
      <c r="C3442" t="s">
        <v>10753</v>
      </c>
      <c r="D3442" t="s">
        <v>10754</v>
      </c>
      <c r="E3442" t="s">
        <v>10755</v>
      </c>
      <c r="F3442" t="s">
        <v>1024</v>
      </c>
    </row>
    <row r="3443" spans="2:6" hidden="1" x14ac:dyDescent="0.3">
      <c r="B3443">
        <v>159715</v>
      </c>
      <c r="C3443" t="s">
        <v>10756</v>
      </c>
      <c r="D3443" t="s">
        <v>10757</v>
      </c>
      <c r="E3443" t="s">
        <v>10758</v>
      </c>
      <c r="F3443" t="s">
        <v>1024</v>
      </c>
    </row>
    <row r="3444" spans="2:6" hidden="1" x14ac:dyDescent="0.3">
      <c r="B3444">
        <v>159724</v>
      </c>
      <c r="C3444" t="s">
        <v>1073</v>
      </c>
      <c r="D3444" t="s">
        <v>10759</v>
      </c>
      <c r="E3444" t="s">
        <v>10760</v>
      </c>
      <c r="F3444" t="s">
        <v>1024</v>
      </c>
    </row>
    <row r="3445" spans="2:6" hidden="1" x14ac:dyDescent="0.3">
      <c r="B3445">
        <v>159727</v>
      </c>
      <c r="C3445" t="s">
        <v>10761</v>
      </c>
      <c r="D3445" t="s">
        <v>10762</v>
      </c>
      <c r="E3445" t="s">
        <v>10763</v>
      </c>
      <c r="F3445" t="s">
        <v>1024</v>
      </c>
    </row>
    <row r="3446" spans="2:6" hidden="1" x14ac:dyDescent="0.3">
      <c r="B3446">
        <v>159734</v>
      </c>
      <c r="C3446" t="s">
        <v>10764</v>
      </c>
      <c r="D3446" t="s">
        <v>10765</v>
      </c>
      <c r="E3446" t="s">
        <v>10766</v>
      </c>
      <c r="F3446" t="s">
        <v>1024</v>
      </c>
    </row>
    <row r="3447" spans="2:6" hidden="1" x14ac:dyDescent="0.3">
      <c r="B3447">
        <v>159735</v>
      </c>
      <c r="C3447" t="s">
        <v>10767</v>
      </c>
      <c r="D3447" t="s">
        <v>10768</v>
      </c>
      <c r="E3447" t="s">
        <v>10769</v>
      </c>
      <c r="F3447" t="s">
        <v>1024</v>
      </c>
    </row>
    <row r="3448" spans="2:6" hidden="1" x14ac:dyDescent="0.3">
      <c r="B3448">
        <v>159736</v>
      </c>
      <c r="C3448" t="s">
        <v>10770</v>
      </c>
      <c r="D3448" t="s">
        <v>10771</v>
      </c>
      <c r="E3448" t="s">
        <v>10772</v>
      </c>
      <c r="F3448" t="s">
        <v>1024</v>
      </c>
    </row>
    <row r="3449" spans="2:6" hidden="1" x14ac:dyDescent="0.3">
      <c r="B3449">
        <v>159740</v>
      </c>
      <c r="C3449" t="s">
        <v>10773</v>
      </c>
      <c r="D3449" t="s">
        <v>10774</v>
      </c>
      <c r="E3449" t="s">
        <v>10775</v>
      </c>
      <c r="F3449" t="s">
        <v>1024</v>
      </c>
    </row>
    <row r="3450" spans="2:6" hidden="1" x14ac:dyDescent="0.3">
      <c r="B3450">
        <v>159745</v>
      </c>
      <c r="C3450" t="s">
        <v>10776</v>
      </c>
      <c r="D3450" t="s">
        <v>10777</v>
      </c>
      <c r="E3450" t="s">
        <v>10778</v>
      </c>
      <c r="F3450" t="s">
        <v>1024</v>
      </c>
    </row>
    <row r="3451" spans="2:6" hidden="1" x14ac:dyDescent="0.3">
      <c r="B3451">
        <v>159746</v>
      </c>
      <c r="C3451" t="s">
        <v>10779</v>
      </c>
      <c r="D3451" t="s">
        <v>10780</v>
      </c>
      <c r="E3451" t="s">
        <v>10781</v>
      </c>
      <c r="F3451" t="s">
        <v>1024</v>
      </c>
    </row>
    <row r="3452" spans="2:6" hidden="1" x14ac:dyDescent="0.3">
      <c r="B3452">
        <v>159748</v>
      </c>
      <c r="C3452" t="s">
        <v>10782</v>
      </c>
      <c r="D3452" t="s">
        <v>10783</v>
      </c>
      <c r="E3452" t="s">
        <v>4089</v>
      </c>
      <c r="F3452" t="s">
        <v>1024</v>
      </c>
    </row>
    <row r="3453" spans="2:6" hidden="1" x14ac:dyDescent="0.3">
      <c r="B3453">
        <v>159751</v>
      </c>
      <c r="C3453" t="s">
        <v>10784</v>
      </c>
      <c r="D3453" t="s">
        <v>10785</v>
      </c>
      <c r="E3453" t="s">
        <v>10786</v>
      </c>
      <c r="F3453" t="s">
        <v>1024</v>
      </c>
    </row>
    <row r="3454" spans="2:6" hidden="1" x14ac:dyDescent="0.3">
      <c r="B3454">
        <v>159752</v>
      </c>
      <c r="C3454" t="s">
        <v>10787</v>
      </c>
      <c r="D3454" t="s">
        <v>10788</v>
      </c>
      <c r="E3454" t="s">
        <v>10789</v>
      </c>
      <c r="F3454" t="s">
        <v>1024</v>
      </c>
    </row>
    <row r="3455" spans="2:6" hidden="1" x14ac:dyDescent="0.3">
      <c r="B3455">
        <v>159753</v>
      </c>
      <c r="C3455" t="s">
        <v>10790</v>
      </c>
      <c r="D3455" t="s">
        <v>10791</v>
      </c>
      <c r="E3455" t="s">
        <v>10792</v>
      </c>
      <c r="F3455" t="s">
        <v>1024</v>
      </c>
    </row>
    <row r="3456" spans="2:6" hidden="1" x14ac:dyDescent="0.3">
      <c r="B3456">
        <v>159755</v>
      </c>
      <c r="C3456" t="s">
        <v>10793</v>
      </c>
      <c r="D3456" t="s">
        <v>10794</v>
      </c>
      <c r="E3456" t="s">
        <v>10795</v>
      </c>
      <c r="F3456" t="s">
        <v>1024</v>
      </c>
    </row>
    <row r="3457" spans="2:6" hidden="1" x14ac:dyDescent="0.3">
      <c r="B3457">
        <v>159756</v>
      </c>
      <c r="C3457" t="s">
        <v>10796</v>
      </c>
      <c r="D3457" t="s">
        <v>10797</v>
      </c>
      <c r="E3457" t="s">
        <v>10798</v>
      </c>
      <c r="F3457" t="s">
        <v>1024</v>
      </c>
    </row>
    <row r="3458" spans="2:6" hidden="1" x14ac:dyDescent="0.3">
      <c r="B3458">
        <v>159757</v>
      </c>
      <c r="C3458" t="s">
        <v>10799</v>
      </c>
      <c r="D3458" t="s">
        <v>10800</v>
      </c>
      <c r="E3458" t="s">
        <v>10801</v>
      </c>
      <c r="F3458" t="s">
        <v>1024</v>
      </c>
    </row>
    <row r="3459" spans="2:6" hidden="1" x14ac:dyDescent="0.3">
      <c r="B3459">
        <v>159758</v>
      </c>
      <c r="C3459" t="s">
        <v>10802</v>
      </c>
      <c r="D3459" t="s">
        <v>10803</v>
      </c>
      <c r="E3459" t="s">
        <v>2590</v>
      </c>
      <c r="F3459" t="s">
        <v>1024</v>
      </c>
    </row>
    <row r="3460" spans="2:6" hidden="1" x14ac:dyDescent="0.3">
      <c r="B3460">
        <v>159759</v>
      </c>
      <c r="C3460" t="s">
        <v>10804</v>
      </c>
      <c r="D3460" t="s">
        <v>10805</v>
      </c>
      <c r="E3460" t="s">
        <v>10806</v>
      </c>
      <c r="F3460" t="s">
        <v>1024</v>
      </c>
    </row>
    <row r="3461" spans="2:6" hidden="1" x14ac:dyDescent="0.3">
      <c r="B3461">
        <v>159763</v>
      </c>
      <c r="C3461" t="s">
        <v>10807</v>
      </c>
      <c r="D3461" t="s">
        <v>10808</v>
      </c>
      <c r="E3461" t="s">
        <v>10809</v>
      </c>
      <c r="F3461" t="s">
        <v>1024</v>
      </c>
    </row>
    <row r="3462" spans="2:6" hidden="1" x14ac:dyDescent="0.3">
      <c r="B3462">
        <v>159774</v>
      </c>
      <c r="C3462" t="s">
        <v>10810</v>
      </c>
      <c r="D3462" t="s">
        <v>10811</v>
      </c>
      <c r="E3462" t="s">
        <v>4905</v>
      </c>
      <c r="F3462" t="s">
        <v>1024</v>
      </c>
    </row>
    <row r="3463" spans="2:6" hidden="1" x14ac:dyDescent="0.3">
      <c r="B3463">
        <v>159776</v>
      </c>
      <c r="C3463" t="s">
        <v>10812</v>
      </c>
      <c r="D3463" t="s">
        <v>10813</v>
      </c>
      <c r="E3463" t="s">
        <v>4720</v>
      </c>
      <c r="F3463" t="s">
        <v>1024</v>
      </c>
    </row>
    <row r="3464" spans="2:6" hidden="1" x14ac:dyDescent="0.3">
      <c r="B3464">
        <v>159777</v>
      </c>
      <c r="C3464" t="s">
        <v>10814</v>
      </c>
      <c r="D3464" t="s">
        <v>10815</v>
      </c>
      <c r="E3464" t="s">
        <v>10816</v>
      </c>
      <c r="F3464" t="s">
        <v>1024</v>
      </c>
    </row>
    <row r="3465" spans="2:6" hidden="1" x14ac:dyDescent="0.3">
      <c r="B3465">
        <v>159781</v>
      </c>
      <c r="C3465" t="s">
        <v>10817</v>
      </c>
      <c r="D3465" t="s">
        <v>10818</v>
      </c>
      <c r="E3465" t="s">
        <v>10819</v>
      </c>
      <c r="F3465" t="s">
        <v>1024</v>
      </c>
    </row>
    <row r="3466" spans="2:6" hidden="1" x14ac:dyDescent="0.3">
      <c r="B3466">
        <v>159784</v>
      </c>
      <c r="C3466" t="s">
        <v>10820</v>
      </c>
      <c r="D3466" t="s">
        <v>10821</v>
      </c>
      <c r="E3466" t="s">
        <v>10822</v>
      </c>
      <c r="F3466" t="s">
        <v>1024</v>
      </c>
    </row>
    <row r="3467" spans="2:6" hidden="1" x14ac:dyDescent="0.3">
      <c r="B3467">
        <v>159788</v>
      </c>
      <c r="C3467" t="s">
        <v>10823</v>
      </c>
      <c r="D3467" t="s">
        <v>10824</v>
      </c>
      <c r="E3467" t="s">
        <v>10825</v>
      </c>
      <c r="F3467" t="s">
        <v>1024</v>
      </c>
    </row>
    <row r="3468" spans="2:6" hidden="1" x14ac:dyDescent="0.3">
      <c r="B3468">
        <v>159789</v>
      </c>
      <c r="C3468" t="s">
        <v>10826</v>
      </c>
      <c r="D3468" t="s">
        <v>10827</v>
      </c>
      <c r="E3468" t="s">
        <v>225</v>
      </c>
      <c r="F3468" t="s">
        <v>1024</v>
      </c>
    </row>
    <row r="3469" spans="2:6" hidden="1" x14ac:dyDescent="0.3">
      <c r="B3469">
        <v>159794</v>
      </c>
      <c r="C3469" t="s">
        <v>10828</v>
      </c>
      <c r="D3469" t="s">
        <v>10829</v>
      </c>
      <c r="E3469" t="s">
        <v>10830</v>
      </c>
      <c r="F3469" t="s">
        <v>1024</v>
      </c>
    </row>
    <row r="3470" spans="2:6" hidden="1" x14ac:dyDescent="0.3">
      <c r="B3470">
        <v>159796</v>
      </c>
      <c r="C3470" t="s">
        <v>10831</v>
      </c>
      <c r="D3470" t="s">
        <v>10832</v>
      </c>
      <c r="E3470" t="s">
        <v>10833</v>
      </c>
      <c r="F3470" t="s">
        <v>1024</v>
      </c>
    </row>
    <row r="3471" spans="2:6" hidden="1" x14ac:dyDescent="0.3">
      <c r="B3471">
        <v>159797</v>
      </c>
      <c r="C3471" t="s">
        <v>10834</v>
      </c>
      <c r="D3471" t="s">
        <v>10835</v>
      </c>
      <c r="E3471" t="s">
        <v>10836</v>
      </c>
      <c r="F3471" t="s">
        <v>1024</v>
      </c>
    </row>
    <row r="3472" spans="2:6" hidden="1" x14ac:dyDescent="0.3">
      <c r="B3472">
        <v>159799</v>
      </c>
      <c r="C3472" t="s">
        <v>10837</v>
      </c>
      <c r="D3472" t="s">
        <v>10838</v>
      </c>
      <c r="E3472" t="s">
        <v>4362</v>
      </c>
      <c r="F3472" t="s">
        <v>1024</v>
      </c>
    </row>
    <row r="3473" spans="2:6" hidden="1" x14ac:dyDescent="0.3">
      <c r="B3473">
        <v>159803</v>
      </c>
      <c r="C3473" t="s">
        <v>10839</v>
      </c>
      <c r="D3473" t="s">
        <v>10840</v>
      </c>
      <c r="E3473" t="s">
        <v>10841</v>
      </c>
      <c r="F3473" t="s">
        <v>1024</v>
      </c>
    </row>
    <row r="3474" spans="2:6" hidden="1" x14ac:dyDescent="0.3">
      <c r="B3474">
        <v>159805</v>
      </c>
      <c r="C3474" t="s">
        <v>10842</v>
      </c>
      <c r="D3474" t="s">
        <v>10843</v>
      </c>
      <c r="E3474" t="s">
        <v>10844</v>
      </c>
      <c r="F3474" t="s">
        <v>1024</v>
      </c>
    </row>
    <row r="3475" spans="2:6" hidden="1" x14ac:dyDescent="0.3">
      <c r="B3475">
        <v>159806</v>
      </c>
      <c r="C3475" t="s">
        <v>10845</v>
      </c>
      <c r="D3475" t="s">
        <v>10846</v>
      </c>
      <c r="E3475" t="s">
        <v>5151</v>
      </c>
      <c r="F3475" t="s">
        <v>1024</v>
      </c>
    </row>
    <row r="3476" spans="2:6" hidden="1" x14ac:dyDescent="0.3">
      <c r="B3476">
        <v>159807</v>
      </c>
      <c r="C3476" t="s">
        <v>10847</v>
      </c>
      <c r="D3476" t="s">
        <v>10848</v>
      </c>
      <c r="E3476" t="s">
        <v>10849</v>
      </c>
      <c r="F3476" t="s">
        <v>1024</v>
      </c>
    </row>
    <row r="3477" spans="2:6" hidden="1" x14ac:dyDescent="0.3">
      <c r="B3477">
        <v>159808</v>
      </c>
      <c r="C3477" t="s">
        <v>10850</v>
      </c>
      <c r="D3477" t="s">
        <v>10851</v>
      </c>
      <c r="E3477" t="s">
        <v>10852</v>
      </c>
      <c r="F3477" t="s">
        <v>1024</v>
      </c>
    </row>
    <row r="3478" spans="2:6" hidden="1" x14ac:dyDescent="0.3">
      <c r="B3478">
        <v>159810</v>
      </c>
      <c r="C3478" t="s">
        <v>10853</v>
      </c>
      <c r="D3478" t="s">
        <v>10854</v>
      </c>
      <c r="E3478" t="s">
        <v>6999</v>
      </c>
      <c r="F3478" t="s">
        <v>1024</v>
      </c>
    </row>
    <row r="3479" spans="2:6" hidden="1" x14ac:dyDescent="0.3">
      <c r="B3479">
        <v>159813</v>
      </c>
      <c r="C3479" t="s">
        <v>10855</v>
      </c>
      <c r="D3479" t="s">
        <v>10856</v>
      </c>
      <c r="E3479" t="s">
        <v>10857</v>
      </c>
      <c r="F3479" t="s">
        <v>1024</v>
      </c>
    </row>
    <row r="3480" spans="2:6" hidden="1" x14ac:dyDescent="0.3">
      <c r="B3480">
        <v>159814</v>
      </c>
      <c r="C3480" t="s">
        <v>10858</v>
      </c>
      <c r="D3480" t="s">
        <v>10859</v>
      </c>
      <c r="E3480" t="s">
        <v>5747</v>
      </c>
      <c r="F3480" t="s">
        <v>1024</v>
      </c>
    </row>
    <row r="3481" spans="2:6" hidden="1" x14ac:dyDescent="0.3">
      <c r="B3481">
        <v>159819</v>
      </c>
      <c r="C3481" t="s">
        <v>10860</v>
      </c>
      <c r="D3481" t="s">
        <v>10861</v>
      </c>
      <c r="E3481" t="s">
        <v>1950</v>
      </c>
      <c r="F3481" t="s">
        <v>1024</v>
      </c>
    </row>
    <row r="3482" spans="2:6" hidden="1" x14ac:dyDescent="0.3">
      <c r="B3482">
        <v>159820</v>
      </c>
      <c r="C3482" t="s">
        <v>10862</v>
      </c>
      <c r="D3482" t="s">
        <v>10863</v>
      </c>
      <c r="E3482" t="s">
        <v>10864</v>
      </c>
      <c r="F3482" t="s">
        <v>1024</v>
      </c>
    </row>
    <row r="3483" spans="2:6" hidden="1" x14ac:dyDescent="0.3">
      <c r="B3483">
        <v>159821</v>
      </c>
      <c r="C3483" t="s">
        <v>10865</v>
      </c>
      <c r="D3483" t="s">
        <v>10866</v>
      </c>
      <c r="E3483" t="s">
        <v>10867</v>
      </c>
      <c r="F3483" t="s">
        <v>1024</v>
      </c>
    </row>
    <row r="3484" spans="2:6" hidden="1" x14ac:dyDescent="0.3">
      <c r="B3484">
        <v>159823</v>
      </c>
      <c r="C3484" t="s">
        <v>10868</v>
      </c>
      <c r="D3484" t="s">
        <v>10869</v>
      </c>
      <c r="E3484" t="s">
        <v>10870</v>
      </c>
      <c r="F3484" t="s">
        <v>1024</v>
      </c>
    </row>
    <row r="3485" spans="2:6" hidden="1" x14ac:dyDescent="0.3">
      <c r="B3485">
        <v>159824</v>
      </c>
      <c r="C3485" t="s">
        <v>10871</v>
      </c>
      <c r="D3485" t="s">
        <v>10872</v>
      </c>
      <c r="E3485" t="s">
        <v>10873</v>
      </c>
      <c r="F3485" t="s">
        <v>1024</v>
      </c>
    </row>
    <row r="3486" spans="2:6" hidden="1" x14ac:dyDescent="0.3">
      <c r="B3486">
        <v>159825</v>
      </c>
      <c r="C3486" t="s">
        <v>10874</v>
      </c>
      <c r="D3486" t="s">
        <v>10875</v>
      </c>
      <c r="E3486" t="s">
        <v>10876</v>
      </c>
      <c r="F3486" t="s">
        <v>1024</v>
      </c>
    </row>
    <row r="3487" spans="2:6" hidden="1" x14ac:dyDescent="0.3">
      <c r="B3487">
        <v>159827</v>
      </c>
      <c r="C3487" t="s">
        <v>10877</v>
      </c>
      <c r="D3487" t="s">
        <v>10878</v>
      </c>
      <c r="E3487" t="s">
        <v>10879</v>
      </c>
      <c r="F3487" t="s">
        <v>1024</v>
      </c>
    </row>
    <row r="3488" spans="2:6" hidden="1" x14ac:dyDescent="0.3">
      <c r="B3488">
        <v>159829</v>
      </c>
      <c r="C3488" t="s">
        <v>10880</v>
      </c>
      <c r="D3488" t="s">
        <v>10881</v>
      </c>
      <c r="E3488" t="s">
        <v>10882</v>
      </c>
      <c r="F3488" t="s">
        <v>1024</v>
      </c>
    </row>
    <row r="3489" spans="2:6" hidden="1" x14ac:dyDescent="0.3">
      <c r="B3489">
        <v>159834</v>
      </c>
      <c r="C3489" t="s">
        <v>10883</v>
      </c>
      <c r="D3489" t="s">
        <v>10884</v>
      </c>
      <c r="E3489" t="s">
        <v>10885</v>
      </c>
      <c r="F3489" t="s">
        <v>1024</v>
      </c>
    </row>
    <row r="3490" spans="2:6" hidden="1" x14ac:dyDescent="0.3">
      <c r="B3490">
        <v>159838</v>
      </c>
      <c r="C3490" t="s">
        <v>10886</v>
      </c>
      <c r="D3490" t="s">
        <v>10887</v>
      </c>
      <c r="E3490" t="s">
        <v>10888</v>
      </c>
      <c r="F3490" t="s">
        <v>1024</v>
      </c>
    </row>
    <row r="3491" spans="2:6" hidden="1" x14ac:dyDescent="0.3">
      <c r="B3491">
        <v>159839</v>
      </c>
      <c r="C3491" t="s">
        <v>10889</v>
      </c>
      <c r="D3491" t="s">
        <v>10890</v>
      </c>
      <c r="E3491" t="s">
        <v>10891</v>
      </c>
      <c r="F3491" t="s">
        <v>1024</v>
      </c>
    </row>
    <row r="3492" spans="2:6" hidden="1" x14ac:dyDescent="0.3">
      <c r="B3492">
        <v>159840</v>
      </c>
      <c r="C3492" t="s">
        <v>10892</v>
      </c>
      <c r="D3492" t="s">
        <v>10893</v>
      </c>
      <c r="E3492" t="s">
        <v>10894</v>
      </c>
      <c r="F3492" t="s">
        <v>1024</v>
      </c>
    </row>
    <row r="3493" spans="2:6" hidden="1" x14ac:dyDescent="0.3">
      <c r="B3493">
        <v>159843</v>
      </c>
      <c r="C3493" t="s">
        <v>10895</v>
      </c>
      <c r="D3493" t="s">
        <v>10896</v>
      </c>
      <c r="E3493" t="s">
        <v>10897</v>
      </c>
      <c r="F3493" t="s">
        <v>1024</v>
      </c>
    </row>
    <row r="3494" spans="2:6" hidden="1" x14ac:dyDescent="0.3">
      <c r="B3494">
        <v>159848</v>
      </c>
      <c r="C3494" t="s">
        <v>10898</v>
      </c>
      <c r="D3494" t="s">
        <v>10899</v>
      </c>
      <c r="E3494" t="s">
        <v>10900</v>
      </c>
      <c r="F3494" t="s">
        <v>1024</v>
      </c>
    </row>
    <row r="3495" spans="2:6" hidden="1" x14ac:dyDescent="0.3">
      <c r="B3495">
        <v>159850</v>
      </c>
      <c r="C3495" t="s">
        <v>10901</v>
      </c>
      <c r="D3495" t="s">
        <v>10902</v>
      </c>
      <c r="E3495" t="s">
        <v>9015</v>
      </c>
      <c r="F3495" t="s">
        <v>1024</v>
      </c>
    </row>
    <row r="3496" spans="2:6" hidden="1" x14ac:dyDescent="0.3">
      <c r="B3496">
        <v>159851</v>
      </c>
      <c r="C3496" t="s">
        <v>10903</v>
      </c>
      <c r="D3496" t="s">
        <v>10904</v>
      </c>
      <c r="E3496" t="s">
        <v>9204</v>
      </c>
      <c r="F3496" t="s">
        <v>1024</v>
      </c>
    </row>
    <row r="3497" spans="2:6" hidden="1" x14ac:dyDescent="0.3">
      <c r="B3497">
        <v>159853</v>
      </c>
      <c r="C3497" t="s">
        <v>10905</v>
      </c>
      <c r="D3497" t="s">
        <v>10906</v>
      </c>
      <c r="E3497" t="s">
        <v>10907</v>
      </c>
      <c r="F3497" t="s">
        <v>1024</v>
      </c>
    </row>
    <row r="3498" spans="2:6" hidden="1" x14ac:dyDescent="0.3">
      <c r="B3498">
        <v>159856</v>
      </c>
      <c r="C3498" t="s">
        <v>10908</v>
      </c>
      <c r="D3498" t="s">
        <v>10909</v>
      </c>
      <c r="E3498" t="s">
        <v>10910</v>
      </c>
      <c r="F3498" t="s">
        <v>1024</v>
      </c>
    </row>
    <row r="3499" spans="2:6" hidden="1" x14ac:dyDescent="0.3">
      <c r="B3499">
        <v>159858</v>
      </c>
      <c r="C3499" t="s">
        <v>10911</v>
      </c>
      <c r="D3499" t="s">
        <v>10912</v>
      </c>
      <c r="E3499" t="s">
        <v>10913</v>
      </c>
      <c r="F3499" t="s">
        <v>1024</v>
      </c>
    </row>
    <row r="3500" spans="2:6" hidden="1" x14ac:dyDescent="0.3">
      <c r="B3500">
        <v>159864</v>
      </c>
      <c r="C3500" t="s">
        <v>10914</v>
      </c>
      <c r="D3500" t="s">
        <v>10915</v>
      </c>
      <c r="E3500" t="s">
        <v>10916</v>
      </c>
      <c r="F3500" t="s">
        <v>1024</v>
      </c>
    </row>
    <row r="3501" spans="2:6" hidden="1" x14ac:dyDescent="0.3">
      <c r="B3501">
        <v>159866</v>
      </c>
      <c r="C3501" t="s">
        <v>10917</v>
      </c>
      <c r="D3501" t="s">
        <v>10918</v>
      </c>
      <c r="E3501" t="s">
        <v>10919</v>
      </c>
      <c r="F3501" t="s">
        <v>1024</v>
      </c>
    </row>
    <row r="3502" spans="2:6" hidden="1" x14ac:dyDescent="0.3">
      <c r="B3502">
        <v>159867</v>
      </c>
      <c r="C3502" t="s">
        <v>10920</v>
      </c>
      <c r="D3502" t="s">
        <v>10921</v>
      </c>
      <c r="E3502" t="s">
        <v>10922</v>
      </c>
      <c r="F3502" t="s">
        <v>1024</v>
      </c>
    </row>
    <row r="3503" spans="2:6" hidden="1" x14ac:dyDescent="0.3">
      <c r="B3503">
        <v>159868</v>
      </c>
      <c r="C3503" t="s">
        <v>10923</v>
      </c>
      <c r="D3503" t="s">
        <v>10924</v>
      </c>
      <c r="E3503" t="s">
        <v>10925</v>
      </c>
      <c r="F3503" t="s">
        <v>1024</v>
      </c>
    </row>
    <row r="3504" spans="2:6" hidden="1" x14ac:dyDescent="0.3">
      <c r="B3504">
        <v>159870</v>
      </c>
      <c r="C3504" t="s">
        <v>10926</v>
      </c>
      <c r="D3504" t="s">
        <v>10927</v>
      </c>
      <c r="E3504" t="s">
        <v>10928</v>
      </c>
      <c r="F3504" t="s">
        <v>1024</v>
      </c>
    </row>
    <row r="3505" spans="2:6" hidden="1" x14ac:dyDescent="0.3">
      <c r="B3505">
        <v>159872</v>
      </c>
      <c r="C3505" t="s">
        <v>10929</v>
      </c>
      <c r="D3505" t="s">
        <v>10930</v>
      </c>
      <c r="E3505" t="s">
        <v>10931</v>
      </c>
      <c r="F3505" t="s">
        <v>1024</v>
      </c>
    </row>
    <row r="3506" spans="2:6" hidden="1" x14ac:dyDescent="0.3">
      <c r="B3506">
        <v>159875</v>
      </c>
      <c r="C3506" t="s">
        <v>10932</v>
      </c>
      <c r="D3506" t="s">
        <v>10933</v>
      </c>
      <c r="E3506" t="s">
        <v>10934</v>
      </c>
      <c r="F3506" t="s">
        <v>1024</v>
      </c>
    </row>
    <row r="3507" spans="2:6" hidden="1" x14ac:dyDescent="0.3">
      <c r="B3507">
        <v>159878</v>
      </c>
      <c r="C3507" t="s">
        <v>10935</v>
      </c>
      <c r="D3507" t="s">
        <v>10936</v>
      </c>
      <c r="E3507" t="s">
        <v>4362</v>
      </c>
      <c r="F3507" t="s">
        <v>1024</v>
      </c>
    </row>
    <row r="3508" spans="2:6" hidden="1" x14ac:dyDescent="0.3">
      <c r="B3508">
        <v>159879</v>
      </c>
      <c r="C3508" t="s">
        <v>10937</v>
      </c>
      <c r="D3508" t="s">
        <v>10938</v>
      </c>
      <c r="E3508" t="s">
        <v>10939</v>
      </c>
      <c r="F3508" t="s">
        <v>1024</v>
      </c>
    </row>
    <row r="3509" spans="2:6" hidden="1" x14ac:dyDescent="0.3">
      <c r="B3509">
        <v>159880</v>
      </c>
      <c r="C3509" t="s">
        <v>10940</v>
      </c>
      <c r="D3509" t="s">
        <v>10941</v>
      </c>
      <c r="E3509" t="s">
        <v>5075</v>
      </c>
      <c r="F3509" t="s">
        <v>1024</v>
      </c>
    </row>
    <row r="3510" spans="2:6" hidden="1" x14ac:dyDescent="0.3">
      <c r="B3510">
        <v>159881</v>
      </c>
      <c r="C3510" t="s">
        <v>10942</v>
      </c>
      <c r="D3510" t="s">
        <v>10943</v>
      </c>
      <c r="E3510" t="s">
        <v>10944</v>
      </c>
      <c r="F3510" t="s">
        <v>1024</v>
      </c>
    </row>
    <row r="3511" spans="2:6" hidden="1" x14ac:dyDescent="0.3">
      <c r="B3511">
        <v>159884</v>
      </c>
      <c r="C3511" t="s">
        <v>10945</v>
      </c>
      <c r="D3511" t="s">
        <v>10946</v>
      </c>
      <c r="E3511" t="s">
        <v>10947</v>
      </c>
      <c r="F3511" t="s">
        <v>1024</v>
      </c>
    </row>
    <row r="3512" spans="2:6" hidden="1" x14ac:dyDescent="0.3">
      <c r="B3512">
        <v>159887</v>
      </c>
      <c r="C3512" t="s">
        <v>10948</v>
      </c>
      <c r="D3512" t="s">
        <v>10949</v>
      </c>
      <c r="E3512" t="s">
        <v>10950</v>
      </c>
      <c r="F3512" t="s">
        <v>1024</v>
      </c>
    </row>
    <row r="3513" spans="2:6" hidden="1" x14ac:dyDescent="0.3">
      <c r="B3513">
        <v>159888</v>
      </c>
      <c r="C3513" t="s">
        <v>10951</v>
      </c>
      <c r="D3513" t="s">
        <v>10952</v>
      </c>
      <c r="E3513" t="s">
        <v>10953</v>
      </c>
      <c r="F3513" t="s">
        <v>1024</v>
      </c>
    </row>
    <row r="3514" spans="2:6" hidden="1" x14ac:dyDescent="0.3">
      <c r="B3514">
        <v>159889</v>
      </c>
      <c r="C3514" t="s">
        <v>10954</v>
      </c>
      <c r="D3514" t="s">
        <v>10955</v>
      </c>
      <c r="E3514" t="s">
        <v>10956</v>
      </c>
      <c r="F3514" t="s">
        <v>1024</v>
      </c>
    </row>
    <row r="3515" spans="2:6" hidden="1" x14ac:dyDescent="0.3">
      <c r="B3515">
        <v>159897</v>
      </c>
      <c r="C3515" t="s">
        <v>10957</v>
      </c>
      <c r="D3515" t="s">
        <v>10958</v>
      </c>
      <c r="E3515" t="s">
        <v>10959</v>
      </c>
      <c r="F3515" t="s">
        <v>1024</v>
      </c>
    </row>
    <row r="3516" spans="2:6" hidden="1" x14ac:dyDescent="0.3">
      <c r="B3516">
        <v>159903</v>
      </c>
      <c r="C3516" t="s">
        <v>10960</v>
      </c>
      <c r="D3516" t="s">
        <v>10961</v>
      </c>
      <c r="E3516" t="s">
        <v>10962</v>
      </c>
      <c r="F3516" t="s">
        <v>1024</v>
      </c>
    </row>
    <row r="3517" spans="2:6" hidden="1" x14ac:dyDescent="0.3">
      <c r="B3517">
        <v>159904</v>
      </c>
      <c r="C3517" t="s">
        <v>10963</v>
      </c>
      <c r="D3517" t="s">
        <v>10964</v>
      </c>
      <c r="E3517" t="s">
        <v>10965</v>
      </c>
      <c r="F3517" t="s">
        <v>1024</v>
      </c>
    </row>
    <row r="3518" spans="2:6" hidden="1" x14ac:dyDescent="0.3">
      <c r="B3518">
        <v>159907</v>
      </c>
      <c r="C3518" t="s">
        <v>10966</v>
      </c>
      <c r="D3518" t="s">
        <v>10967</v>
      </c>
      <c r="E3518" t="s">
        <v>10968</v>
      </c>
      <c r="F3518" t="s">
        <v>1024</v>
      </c>
    </row>
    <row r="3519" spans="2:6" hidden="1" x14ac:dyDescent="0.3">
      <c r="B3519">
        <v>159910</v>
      </c>
      <c r="C3519" t="s">
        <v>10969</v>
      </c>
      <c r="D3519" t="s">
        <v>10970</v>
      </c>
      <c r="E3519" t="s">
        <v>10971</v>
      </c>
      <c r="F3519" t="s">
        <v>1024</v>
      </c>
    </row>
    <row r="3520" spans="2:6" hidden="1" x14ac:dyDescent="0.3">
      <c r="B3520">
        <v>159918</v>
      </c>
      <c r="C3520" t="s">
        <v>10972</v>
      </c>
      <c r="D3520" t="s">
        <v>10973</v>
      </c>
      <c r="E3520" t="s">
        <v>10974</v>
      </c>
      <c r="F3520" t="s">
        <v>1024</v>
      </c>
    </row>
    <row r="3521" spans="2:6" hidden="1" x14ac:dyDescent="0.3">
      <c r="B3521">
        <v>159919</v>
      </c>
      <c r="C3521" t="s">
        <v>10975</v>
      </c>
      <c r="D3521" t="s">
        <v>10976</v>
      </c>
      <c r="E3521" t="s">
        <v>10977</v>
      </c>
      <c r="F3521" t="s">
        <v>1024</v>
      </c>
    </row>
    <row r="3522" spans="2:6" hidden="1" x14ac:dyDescent="0.3">
      <c r="B3522">
        <v>159920</v>
      </c>
      <c r="C3522" t="s">
        <v>10978</v>
      </c>
      <c r="D3522" t="s">
        <v>10979</v>
      </c>
      <c r="E3522" t="s">
        <v>10980</v>
      </c>
      <c r="F3522" t="s">
        <v>1024</v>
      </c>
    </row>
    <row r="3523" spans="2:6" hidden="1" x14ac:dyDescent="0.3">
      <c r="B3523">
        <v>159921</v>
      </c>
      <c r="C3523" t="s">
        <v>10981</v>
      </c>
      <c r="D3523" t="s">
        <v>10982</v>
      </c>
      <c r="E3523" t="s">
        <v>10983</v>
      </c>
      <c r="F3523" t="s">
        <v>1024</v>
      </c>
    </row>
    <row r="3524" spans="2:6" hidden="1" x14ac:dyDescent="0.3">
      <c r="B3524">
        <v>159922</v>
      </c>
      <c r="C3524" t="s">
        <v>10984</v>
      </c>
      <c r="D3524" t="s">
        <v>10985</v>
      </c>
      <c r="E3524" t="s">
        <v>3796</v>
      </c>
      <c r="F3524" t="s">
        <v>1024</v>
      </c>
    </row>
    <row r="3525" spans="2:6" hidden="1" x14ac:dyDescent="0.3">
      <c r="B3525">
        <v>159924</v>
      </c>
      <c r="C3525" t="s">
        <v>10986</v>
      </c>
      <c r="D3525" t="s">
        <v>10987</v>
      </c>
      <c r="E3525" t="s">
        <v>10988</v>
      </c>
      <c r="F3525" t="s">
        <v>1024</v>
      </c>
    </row>
    <row r="3526" spans="2:6" hidden="1" x14ac:dyDescent="0.3">
      <c r="B3526">
        <v>159926</v>
      </c>
      <c r="C3526" t="s">
        <v>10989</v>
      </c>
      <c r="D3526" t="s">
        <v>10990</v>
      </c>
      <c r="E3526" t="s">
        <v>2062</v>
      </c>
      <c r="F3526" t="s">
        <v>1024</v>
      </c>
    </row>
    <row r="3527" spans="2:6" hidden="1" x14ac:dyDescent="0.3">
      <c r="B3527">
        <v>159927</v>
      </c>
      <c r="C3527" t="s">
        <v>10991</v>
      </c>
      <c r="D3527" t="s">
        <v>10992</v>
      </c>
      <c r="E3527" t="s">
        <v>10993</v>
      </c>
      <c r="F3527" t="s">
        <v>1024</v>
      </c>
    </row>
    <row r="3528" spans="2:6" hidden="1" x14ac:dyDescent="0.3">
      <c r="B3528">
        <v>159929</v>
      </c>
      <c r="C3528" t="s">
        <v>10994</v>
      </c>
      <c r="D3528" t="s">
        <v>10995</v>
      </c>
      <c r="E3528" t="s">
        <v>10996</v>
      </c>
      <c r="F3528" t="s">
        <v>1024</v>
      </c>
    </row>
    <row r="3529" spans="2:6" hidden="1" x14ac:dyDescent="0.3">
      <c r="B3529">
        <v>159930</v>
      </c>
      <c r="C3529" t="s">
        <v>10997</v>
      </c>
      <c r="D3529" t="s">
        <v>10998</v>
      </c>
      <c r="E3529" t="s">
        <v>10535</v>
      </c>
      <c r="F3529" t="s">
        <v>1024</v>
      </c>
    </row>
    <row r="3530" spans="2:6" hidden="1" x14ac:dyDescent="0.3">
      <c r="B3530">
        <v>159931</v>
      </c>
      <c r="C3530" t="s">
        <v>10999</v>
      </c>
      <c r="D3530" t="s">
        <v>11000</v>
      </c>
      <c r="E3530" t="s">
        <v>11001</v>
      </c>
      <c r="F3530" t="s">
        <v>1024</v>
      </c>
    </row>
    <row r="3531" spans="2:6" hidden="1" x14ac:dyDescent="0.3">
      <c r="B3531">
        <v>159932</v>
      </c>
      <c r="C3531" t="s">
        <v>11002</v>
      </c>
      <c r="D3531" t="s">
        <v>11003</v>
      </c>
      <c r="E3531" t="s">
        <v>11004</v>
      </c>
      <c r="F3531" t="s">
        <v>1024</v>
      </c>
    </row>
    <row r="3532" spans="2:6" hidden="1" x14ac:dyDescent="0.3">
      <c r="B3532">
        <v>159937</v>
      </c>
      <c r="C3532" t="s">
        <v>11005</v>
      </c>
      <c r="D3532" t="s">
        <v>11006</v>
      </c>
      <c r="E3532" t="s">
        <v>8397</v>
      </c>
      <c r="F3532" t="s">
        <v>1024</v>
      </c>
    </row>
    <row r="3533" spans="2:6" hidden="1" x14ac:dyDescent="0.3">
      <c r="B3533">
        <v>159938</v>
      </c>
      <c r="C3533" t="s">
        <v>11007</v>
      </c>
      <c r="D3533" t="s">
        <v>11008</v>
      </c>
      <c r="E3533" t="s">
        <v>11009</v>
      </c>
      <c r="F3533" t="s">
        <v>1024</v>
      </c>
    </row>
    <row r="3534" spans="2:6" hidden="1" x14ac:dyDescent="0.3">
      <c r="B3534">
        <v>159940</v>
      </c>
      <c r="C3534" t="s">
        <v>11010</v>
      </c>
      <c r="D3534" t="s">
        <v>11011</v>
      </c>
      <c r="E3534" t="s">
        <v>11012</v>
      </c>
      <c r="F3534" t="s">
        <v>1024</v>
      </c>
    </row>
    <row r="3535" spans="2:6" hidden="1" x14ac:dyDescent="0.3">
      <c r="B3535">
        <v>159942</v>
      </c>
      <c r="C3535" t="s">
        <v>1524</v>
      </c>
      <c r="D3535" t="s">
        <v>1525</v>
      </c>
      <c r="E3535" t="s">
        <v>11013</v>
      </c>
      <c r="F3535" t="s">
        <v>1024</v>
      </c>
    </row>
    <row r="3536" spans="2:6" hidden="1" x14ac:dyDescent="0.3">
      <c r="B3536">
        <v>159943</v>
      </c>
      <c r="C3536" t="s">
        <v>11014</v>
      </c>
      <c r="D3536" t="s">
        <v>11015</v>
      </c>
      <c r="E3536" t="s">
        <v>11016</v>
      </c>
      <c r="F3536" t="s">
        <v>1024</v>
      </c>
    </row>
    <row r="3537" spans="2:6" hidden="1" x14ac:dyDescent="0.3">
      <c r="B3537">
        <v>159947</v>
      </c>
      <c r="C3537" t="s">
        <v>346</v>
      </c>
      <c r="D3537" t="s">
        <v>347</v>
      </c>
      <c r="E3537" t="s">
        <v>824</v>
      </c>
      <c r="F3537" t="s">
        <v>1024</v>
      </c>
    </row>
    <row r="3538" spans="2:6" hidden="1" x14ac:dyDescent="0.3">
      <c r="B3538">
        <v>159948</v>
      </c>
      <c r="C3538" t="s">
        <v>11017</v>
      </c>
      <c r="D3538" t="s">
        <v>11018</v>
      </c>
      <c r="E3538" t="s">
        <v>11019</v>
      </c>
      <c r="F3538" t="s">
        <v>1024</v>
      </c>
    </row>
    <row r="3539" spans="2:6" hidden="1" x14ac:dyDescent="0.3">
      <c r="B3539">
        <v>159950</v>
      </c>
      <c r="C3539" t="s">
        <v>11020</v>
      </c>
      <c r="D3539" t="s">
        <v>11021</v>
      </c>
      <c r="E3539" t="s">
        <v>11022</v>
      </c>
      <c r="F3539" t="s">
        <v>1024</v>
      </c>
    </row>
    <row r="3540" spans="2:6" hidden="1" x14ac:dyDescent="0.3">
      <c r="B3540">
        <v>159953</v>
      </c>
      <c r="C3540" t="s">
        <v>11023</v>
      </c>
      <c r="D3540" t="s">
        <v>11024</v>
      </c>
      <c r="E3540" t="s">
        <v>24050</v>
      </c>
      <c r="F3540" t="s">
        <v>1024</v>
      </c>
    </row>
    <row r="3541" spans="2:6" hidden="1" x14ac:dyDescent="0.3">
      <c r="B3541">
        <v>159954</v>
      </c>
      <c r="C3541" t="s">
        <v>11025</v>
      </c>
      <c r="D3541" t="s">
        <v>11026</v>
      </c>
      <c r="E3541" t="s">
        <v>11027</v>
      </c>
      <c r="F3541" t="s">
        <v>1024</v>
      </c>
    </row>
    <row r="3542" spans="2:6" hidden="1" x14ac:dyDescent="0.3">
      <c r="B3542">
        <v>159955</v>
      </c>
      <c r="C3542" t="s">
        <v>11028</v>
      </c>
      <c r="D3542" t="s">
        <v>11029</v>
      </c>
      <c r="E3542" t="s">
        <v>11030</v>
      </c>
      <c r="F3542" t="s">
        <v>1024</v>
      </c>
    </row>
    <row r="3543" spans="2:6" hidden="1" x14ac:dyDescent="0.3">
      <c r="B3543">
        <v>159957</v>
      </c>
      <c r="C3543" t="s">
        <v>11031</v>
      </c>
      <c r="D3543" t="s">
        <v>11032</v>
      </c>
      <c r="E3543" t="s">
        <v>3759</v>
      </c>
      <c r="F3543" t="s">
        <v>1024</v>
      </c>
    </row>
    <row r="3544" spans="2:6" hidden="1" x14ac:dyDescent="0.3">
      <c r="B3544">
        <v>159959</v>
      </c>
      <c r="C3544" t="s">
        <v>11033</v>
      </c>
      <c r="D3544" t="s">
        <v>11034</v>
      </c>
      <c r="E3544" t="s">
        <v>11035</v>
      </c>
      <c r="F3544" t="s">
        <v>1024</v>
      </c>
    </row>
    <row r="3545" spans="2:6" hidden="1" x14ac:dyDescent="0.3">
      <c r="B3545">
        <v>159960</v>
      </c>
      <c r="C3545" t="s">
        <v>11036</v>
      </c>
      <c r="D3545" t="s">
        <v>11037</v>
      </c>
      <c r="E3545" t="s">
        <v>11038</v>
      </c>
      <c r="F3545" t="s">
        <v>1024</v>
      </c>
    </row>
    <row r="3546" spans="2:6" hidden="1" x14ac:dyDescent="0.3">
      <c r="B3546">
        <v>159961</v>
      </c>
      <c r="C3546" t="s">
        <v>11039</v>
      </c>
      <c r="D3546" t="s">
        <v>11040</v>
      </c>
      <c r="E3546" t="s">
        <v>11041</v>
      </c>
      <c r="F3546" t="s">
        <v>1024</v>
      </c>
    </row>
    <row r="3547" spans="2:6" hidden="1" x14ac:dyDescent="0.3">
      <c r="B3547">
        <v>159962</v>
      </c>
      <c r="C3547" t="s">
        <v>11042</v>
      </c>
      <c r="D3547" t="s">
        <v>11043</v>
      </c>
      <c r="E3547" t="s">
        <v>3913</v>
      </c>
      <c r="F3547" t="s">
        <v>1024</v>
      </c>
    </row>
    <row r="3548" spans="2:6" hidden="1" x14ac:dyDescent="0.3">
      <c r="B3548">
        <v>159964</v>
      </c>
      <c r="C3548" t="s">
        <v>11044</v>
      </c>
      <c r="D3548" t="s">
        <v>11045</v>
      </c>
      <c r="E3548" t="s">
        <v>4597</v>
      </c>
      <c r="F3548" t="s">
        <v>1024</v>
      </c>
    </row>
    <row r="3549" spans="2:6" hidden="1" x14ac:dyDescent="0.3">
      <c r="B3549">
        <v>159965</v>
      </c>
      <c r="C3549" t="s">
        <v>11046</v>
      </c>
      <c r="D3549" t="s">
        <v>11047</v>
      </c>
      <c r="E3549" t="s">
        <v>11048</v>
      </c>
      <c r="F3549" t="s">
        <v>1024</v>
      </c>
    </row>
    <row r="3550" spans="2:6" hidden="1" x14ac:dyDescent="0.3">
      <c r="B3550">
        <v>159966</v>
      </c>
      <c r="C3550" t="s">
        <v>11049</v>
      </c>
      <c r="D3550" t="s">
        <v>11050</v>
      </c>
      <c r="E3550" t="s">
        <v>6932</v>
      </c>
      <c r="F3550" t="s">
        <v>1024</v>
      </c>
    </row>
    <row r="3551" spans="2:6" hidden="1" x14ac:dyDescent="0.3">
      <c r="B3551">
        <v>159968</v>
      </c>
      <c r="C3551" t="s">
        <v>11051</v>
      </c>
      <c r="D3551" t="s">
        <v>11052</v>
      </c>
      <c r="E3551" t="s">
        <v>11053</v>
      </c>
      <c r="F3551" t="s">
        <v>1024</v>
      </c>
    </row>
    <row r="3552" spans="2:6" hidden="1" x14ac:dyDescent="0.3">
      <c r="B3552">
        <v>159969</v>
      </c>
      <c r="C3552" t="s">
        <v>11054</v>
      </c>
      <c r="D3552" t="s">
        <v>11055</v>
      </c>
      <c r="E3552" t="s">
        <v>812</v>
      </c>
      <c r="F3552" t="s">
        <v>1024</v>
      </c>
    </row>
    <row r="3553" spans="2:6" hidden="1" x14ac:dyDescent="0.3">
      <c r="B3553">
        <v>159971</v>
      </c>
      <c r="C3553" t="s">
        <v>11056</v>
      </c>
      <c r="D3553" t="s">
        <v>11057</v>
      </c>
      <c r="E3553" t="s">
        <v>11058</v>
      </c>
      <c r="F3553" t="s">
        <v>1024</v>
      </c>
    </row>
    <row r="3554" spans="2:6" hidden="1" x14ac:dyDescent="0.3">
      <c r="B3554">
        <v>159975</v>
      </c>
      <c r="C3554" t="s">
        <v>11059</v>
      </c>
      <c r="D3554" t="s">
        <v>11060</v>
      </c>
      <c r="E3554" t="s">
        <v>11061</v>
      </c>
      <c r="F3554" t="s">
        <v>1024</v>
      </c>
    </row>
    <row r="3555" spans="2:6" hidden="1" x14ac:dyDescent="0.3">
      <c r="B3555">
        <v>159976</v>
      </c>
      <c r="C3555" t="s">
        <v>11062</v>
      </c>
      <c r="D3555" t="s">
        <v>11063</v>
      </c>
      <c r="E3555" t="s">
        <v>11064</v>
      </c>
      <c r="F3555" t="s">
        <v>1024</v>
      </c>
    </row>
    <row r="3556" spans="2:6" hidden="1" x14ac:dyDescent="0.3">
      <c r="B3556">
        <v>159977</v>
      </c>
      <c r="C3556" t="s">
        <v>11065</v>
      </c>
      <c r="D3556" t="s">
        <v>11066</v>
      </c>
      <c r="E3556" t="s">
        <v>11067</v>
      </c>
      <c r="F3556" t="s">
        <v>1024</v>
      </c>
    </row>
    <row r="3557" spans="2:6" hidden="1" x14ac:dyDescent="0.3">
      <c r="B3557">
        <v>159981</v>
      </c>
      <c r="C3557" t="s">
        <v>11068</v>
      </c>
      <c r="D3557" t="s">
        <v>11069</v>
      </c>
      <c r="E3557" t="s">
        <v>11070</v>
      </c>
      <c r="F3557" t="s">
        <v>1024</v>
      </c>
    </row>
    <row r="3558" spans="2:6" hidden="1" x14ac:dyDescent="0.3">
      <c r="B3558">
        <v>159987</v>
      </c>
      <c r="C3558" t="s">
        <v>11071</v>
      </c>
      <c r="D3558" t="s">
        <v>11072</v>
      </c>
      <c r="E3558" t="s">
        <v>11073</v>
      </c>
      <c r="F3558" t="s">
        <v>1024</v>
      </c>
    </row>
    <row r="3559" spans="2:6" hidden="1" x14ac:dyDescent="0.3">
      <c r="B3559">
        <v>159988</v>
      </c>
      <c r="C3559" t="s">
        <v>11074</v>
      </c>
      <c r="D3559" t="s">
        <v>11075</v>
      </c>
      <c r="E3559" t="s">
        <v>11076</v>
      </c>
      <c r="F3559" t="s">
        <v>1024</v>
      </c>
    </row>
    <row r="3560" spans="2:6" hidden="1" x14ac:dyDescent="0.3">
      <c r="B3560">
        <v>159989</v>
      </c>
      <c r="C3560" t="s">
        <v>11077</v>
      </c>
      <c r="D3560" t="s">
        <v>11078</v>
      </c>
      <c r="E3560" t="s">
        <v>11079</v>
      </c>
      <c r="F3560" t="s">
        <v>1024</v>
      </c>
    </row>
    <row r="3561" spans="2:6" hidden="1" x14ac:dyDescent="0.3">
      <c r="B3561">
        <v>159990</v>
      </c>
      <c r="C3561" t="s">
        <v>11080</v>
      </c>
      <c r="D3561" t="s">
        <v>11081</v>
      </c>
      <c r="E3561" t="s">
        <v>11082</v>
      </c>
      <c r="F3561" t="s">
        <v>1024</v>
      </c>
    </row>
    <row r="3562" spans="2:6" hidden="1" x14ac:dyDescent="0.3">
      <c r="B3562">
        <v>159991</v>
      </c>
      <c r="C3562" t="s">
        <v>11083</v>
      </c>
      <c r="D3562" t="s">
        <v>11084</v>
      </c>
      <c r="E3562" t="s">
        <v>11085</v>
      </c>
      <c r="F3562" t="s">
        <v>1024</v>
      </c>
    </row>
    <row r="3563" spans="2:6" hidden="1" x14ac:dyDescent="0.3">
      <c r="B3563">
        <v>159992</v>
      </c>
      <c r="C3563" t="s">
        <v>11086</v>
      </c>
      <c r="D3563" t="s">
        <v>11087</v>
      </c>
      <c r="E3563" t="s">
        <v>11088</v>
      </c>
      <c r="F3563" t="s">
        <v>1024</v>
      </c>
    </row>
    <row r="3564" spans="2:6" hidden="1" x14ac:dyDescent="0.3">
      <c r="B3564">
        <v>159995</v>
      </c>
      <c r="C3564" t="s">
        <v>11089</v>
      </c>
      <c r="D3564" t="s">
        <v>11090</v>
      </c>
      <c r="E3564" t="s">
        <v>11091</v>
      </c>
      <c r="F3564" t="s">
        <v>1024</v>
      </c>
    </row>
    <row r="3565" spans="2:6" hidden="1" x14ac:dyDescent="0.3">
      <c r="B3565">
        <v>159996</v>
      </c>
      <c r="C3565" t="s">
        <v>11092</v>
      </c>
      <c r="D3565" t="s">
        <v>11093</v>
      </c>
      <c r="E3565" t="s">
        <v>11094</v>
      </c>
      <c r="F3565" t="s">
        <v>1024</v>
      </c>
    </row>
    <row r="3566" spans="2:6" hidden="1" x14ac:dyDescent="0.3">
      <c r="B3566">
        <v>159999</v>
      </c>
      <c r="C3566" t="s">
        <v>11095</v>
      </c>
      <c r="D3566" t="s">
        <v>11096</v>
      </c>
      <c r="E3566" t="s">
        <v>24051</v>
      </c>
      <c r="F3566" t="s">
        <v>1024</v>
      </c>
    </row>
    <row r="3567" spans="2:6" hidden="1" x14ac:dyDescent="0.3">
      <c r="B3567">
        <v>160000</v>
      </c>
      <c r="C3567" t="s">
        <v>11097</v>
      </c>
      <c r="D3567" t="s">
        <v>11098</v>
      </c>
      <c r="E3567" t="s">
        <v>11099</v>
      </c>
      <c r="F3567" t="s">
        <v>1024</v>
      </c>
    </row>
    <row r="3568" spans="2:6" hidden="1" x14ac:dyDescent="0.3">
      <c r="B3568">
        <v>160001</v>
      </c>
      <c r="C3568" t="s">
        <v>11100</v>
      </c>
      <c r="D3568" t="s">
        <v>11101</v>
      </c>
      <c r="E3568" t="s">
        <v>11102</v>
      </c>
      <c r="F3568" t="s">
        <v>1024</v>
      </c>
    </row>
    <row r="3569" spans="2:6" hidden="1" x14ac:dyDescent="0.3">
      <c r="B3569">
        <v>160002</v>
      </c>
      <c r="C3569" t="s">
        <v>11103</v>
      </c>
      <c r="D3569" t="s">
        <v>11104</v>
      </c>
      <c r="E3569" t="s">
        <v>11105</v>
      </c>
      <c r="F3569" t="s">
        <v>1024</v>
      </c>
    </row>
    <row r="3570" spans="2:6" hidden="1" x14ac:dyDescent="0.3">
      <c r="B3570">
        <v>160003</v>
      </c>
      <c r="C3570" t="s">
        <v>11106</v>
      </c>
      <c r="D3570" t="s">
        <v>11107</v>
      </c>
      <c r="E3570" t="s">
        <v>10435</v>
      </c>
      <c r="F3570" t="s">
        <v>1024</v>
      </c>
    </row>
    <row r="3571" spans="2:6" hidden="1" x14ac:dyDescent="0.3">
      <c r="B3571">
        <v>160004</v>
      </c>
      <c r="C3571" t="s">
        <v>11108</v>
      </c>
      <c r="D3571" t="s">
        <v>11109</v>
      </c>
      <c r="E3571" t="s">
        <v>11110</v>
      </c>
      <c r="F3571" t="s">
        <v>1024</v>
      </c>
    </row>
    <row r="3572" spans="2:6" hidden="1" x14ac:dyDescent="0.3">
      <c r="B3572">
        <v>160005</v>
      </c>
      <c r="C3572" t="s">
        <v>11111</v>
      </c>
      <c r="D3572" t="s">
        <v>11112</v>
      </c>
      <c r="E3572" t="s">
        <v>11110</v>
      </c>
      <c r="F3572" t="s">
        <v>1024</v>
      </c>
    </row>
    <row r="3573" spans="2:6" hidden="1" x14ac:dyDescent="0.3">
      <c r="B3573">
        <v>160006</v>
      </c>
      <c r="C3573" t="s">
        <v>11113</v>
      </c>
      <c r="D3573" t="s">
        <v>11114</v>
      </c>
      <c r="E3573" t="s">
        <v>11110</v>
      </c>
      <c r="F3573" t="s">
        <v>1024</v>
      </c>
    </row>
    <row r="3574" spans="2:6" hidden="1" x14ac:dyDescent="0.3">
      <c r="B3574">
        <v>160008</v>
      </c>
      <c r="C3574" t="s">
        <v>11115</v>
      </c>
      <c r="D3574" t="s">
        <v>11116</v>
      </c>
      <c r="E3574" t="s">
        <v>11117</v>
      </c>
      <c r="F3574" t="s">
        <v>1024</v>
      </c>
    </row>
    <row r="3575" spans="2:6" hidden="1" x14ac:dyDescent="0.3">
      <c r="B3575">
        <v>160009</v>
      </c>
      <c r="C3575" t="s">
        <v>11118</v>
      </c>
      <c r="D3575" t="s">
        <v>11119</v>
      </c>
      <c r="E3575" t="s">
        <v>11120</v>
      </c>
      <c r="F3575" t="s">
        <v>1024</v>
      </c>
    </row>
    <row r="3576" spans="2:6" hidden="1" x14ac:dyDescent="0.3">
      <c r="B3576">
        <v>160010</v>
      </c>
      <c r="C3576" t="s">
        <v>11121</v>
      </c>
      <c r="D3576" t="s">
        <v>11122</v>
      </c>
      <c r="E3576" t="s">
        <v>11123</v>
      </c>
      <c r="F3576" t="s">
        <v>1024</v>
      </c>
    </row>
    <row r="3577" spans="2:6" hidden="1" x14ac:dyDescent="0.3">
      <c r="B3577">
        <v>160015</v>
      </c>
      <c r="C3577" t="s">
        <v>11124</v>
      </c>
      <c r="D3577" t="s">
        <v>11125</v>
      </c>
      <c r="E3577" t="s">
        <v>3335</v>
      </c>
      <c r="F3577" t="s">
        <v>1024</v>
      </c>
    </row>
    <row r="3578" spans="2:6" hidden="1" x14ac:dyDescent="0.3">
      <c r="B3578">
        <v>160021</v>
      </c>
      <c r="C3578" t="s">
        <v>11126</v>
      </c>
      <c r="D3578" t="s">
        <v>11127</v>
      </c>
      <c r="E3578" t="s">
        <v>11128</v>
      </c>
      <c r="F3578" t="s">
        <v>1024</v>
      </c>
    </row>
    <row r="3579" spans="2:6" hidden="1" x14ac:dyDescent="0.3">
      <c r="B3579">
        <v>160022</v>
      </c>
      <c r="C3579" t="s">
        <v>11129</v>
      </c>
      <c r="D3579" t="s">
        <v>11130</v>
      </c>
      <c r="E3579" t="s">
        <v>11131</v>
      </c>
      <c r="F3579" t="s">
        <v>1024</v>
      </c>
    </row>
    <row r="3580" spans="2:6" hidden="1" x14ac:dyDescent="0.3">
      <c r="B3580">
        <v>160025</v>
      </c>
      <c r="C3580" t="s">
        <v>348</v>
      </c>
      <c r="D3580" t="s">
        <v>349</v>
      </c>
      <c r="E3580" t="s">
        <v>813</v>
      </c>
      <c r="F3580" t="s">
        <v>1024</v>
      </c>
    </row>
    <row r="3581" spans="2:6" hidden="1" x14ac:dyDescent="0.3">
      <c r="B3581">
        <v>160027</v>
      </c>
      <c r="C3581" t="s">
        <v>11132</v>
      </c>
      <c r="D3581" t="s">
        <v>11133</v>
      </c>
      <c r="E3581" t="s">
        <v>11134</v>
      </c>
      <c r="F3581" t="s">
        <v>1024</v>
      </c>
    </row>
    <row r="3582" spans="2:6" hidden="1" x14ac:dyDescent="0.3">
      <c r="B3582">
        <v>160028</v>
      </c>
      <c r="C3582" t="s">
        <v>11135</v>
      </c>
      <c r="D3582" t="s">
        <v>11136</v>
      </c>
      <c r="E3582" t="s">
        <v>11137</v>
      </c>
      <c r="F3582" t="s">
        <v>1024</v>
      </c>
    </row>
    <row r="3583" spans="2:6" hidden="1" x14ac:dyDescent="0.3">
      <c r="B3583">
        <v>160029</v>
      </c>
      <c r="C3583" t="s">
        <v>11138</v>
      </c>
      <c r="D3583" t="s">
        <v>11139</v>
      </c>
      <c r="E3583" t="s">
        <v>11140</v>
      </c>
      <c r="F3583" t="s">
        <v>1024</v>
      </c>
    </row>
    <row r="3584" spans="2:6" hidden="1" x14ac:dyDescent="0.3">
      <c r="B3584">
        <v>160041</v>
      </c>
      <c r="C3584" t="s">
        <v>11141</v>
      </c>
      <c r="D3584" t="s">
        <v>11142</v>
      </c>
      <c r="E3584" t="s">
        <v>1620</v>
      </c>
      <c r="F3584" t="s">
        <v>1024</v>
      </c>
    </row>
    <row r="3585" spans="2:6" hidden="1" x14ac:dyDescent="0.3">
      <c r="B3585">
        <v>160042</v>
      </c>
      <c r="C3585" t="s">
        <v>10599</v>
      </c>
      <c r="D3585" t="s">
        <v>10600</v>
      </c>
      <c r="E3585" t="s">
        <v>11143</v>
      </c>
      <c r="F3585" t="s">
        <v>1024</v>
      </c>
    </row>
    <row r="3586" spans="2:6" hidden="1" x14ac:dyDescent="0.3">
      <c r="B3586">
        <v>160045</v>
      </c>
      <c r="C3586" t="s">
        <v>11144</v>
      </c>
      <c r="D3586" t="s">
        <v>11145</v>
      </c>
      <c r="E3586" t="s">
        <v>11146</v>
      </c>
      <c r="F3586" t="s">
        <v>1024</v>
      </c>
    </row>
    <row r="3587" spans="2:6" hidden="1" x14ac:dyDescent="0.3">
      <c r="B3587">
        <v>160047</v>
      </c>
      <c r="C3587" t="s">
        <v>11147</v>
      </c>
      <c r="D3587" t="s">
        <v>11148</v>
      </c>
      <c r="E3587" t="s">
        <v>10098</v>
      </c>
      <c r="F3587" t="s">
        <v>1024</v>
      </c>
    </row>
    <row r="3588" spans="2:6" hidden="1" x14ac:dyDescent="0.3">
      <c r="B3588">
        <v>160048</v>
      </c>
      <c r="C3588" t="s">
        <v>11149</v>
      </c>
      <c r="D3588" t="s">
        <v>11150</v>
      </c>
      <c r="E3588" t="s">
        <v>11151</v>
      </c>
      <c r="F3588" t="s">
        <v>1024</v>
      </c>
    </row>
    <row r="3589" spans="2:6" hidden="1" x14ac:dyDescent="0.3">
      <c r="B3589">
        <v>160052</v>
      </c>
      <c r="C3589" t="s">
        <v>11152</v>
      </c>
      <c r="D3589" t="s">
        <v>11153</v>
      </c>
      <c r="E3589" t="s">
        <v>11154</v>
      </c>
      <c r="F3589" t="s">
        <v>1024</v>
      </c>
    </row>
    <row r="3590" spans="2:6" hidden="1" x14ac:dyDescent="0.3">
      <c r="B3590">
        <v>160053</v>
      </c>
      <c r="C3590" t="s">
        <v>11155</v>
      </c>
      <c r="D3590" t="s">
        <v>11156</v>
      </c>
      <c r="E3590" t="s">
        <v>11157</v>
      </c>
      <c r="F3590" t="s">
        <v>1024</v>
      </c>
    </row>
    <row r="3591" spans="2:6" hidden="1" x14ac:dyDescent="0.3">
      <c r="B3591">
        <v>160054</v>
      </c>
      <c r="C3591" t="s">
        <v>11158</v>
      </c>
      <c r="D3591" t="s">
        <v>11159</v>
      </c>
      <c r="E3591" t="s">
        <v>11160</v>
      </c>
      <c r="F3591" t="s">
        <v>1024</v>
      </c>
    </row>
    <row r="3592" spans="2:6" hidden="1" x14ac:dyDescent="0.3">
      <c r="B3592">
        <v>160056</v>
      </c>
      <c r="C3592" t="s">
        <v>11161</v>
      </c>
      <c r="D3592" t="s">
        <v>11162</v>
      </c>
      <c r="E3592" t="s">
        <v>11163</v>
      </c>
      <c r="F3592" t="s">
        <v>1024</v>
      </c>
    </row>
    <row r="3593" spans="2:6" hidden="1" x14ac:dyDescent="0.3">
      <c r="B3593">
        <v>160063</v>
      </c>
      <c r="C3593" t="s">
        <v>11164</v>
      </c>
      <c r="D3593" t="s">
        <v>11165</v>
      </c>
      <c r="E3593" t="s">
        <v>11166</v>
      </c>
      <c r="F3593" t="s">
        <v>1024</v>
      </c>
    </row>
    <row r="3594" spans="2:6" hidden="1" x14ac:dyDescent="0.3">
      <c r="B3594">
        <v>160064</v>
      </c>
      <c r="C3594" t="s">
        <v>11167</v>
      </c>
      <c r="D3594" t="s">
        <v>11168</v>
      </c>
      <c r="E3594" t="s">
        <v>11169</v>
      </c>
      <c r="F3594" t="s">
        <v>1024</v>
      </c>
    </row>
    <row r="3595" spans="2:6" hidden="1" x14ac:dyDescent="0.3">
      <c r="B3595">
        <v>160066</v>
      </c>
      <c r="C3595" t="s">
        <v>11170</v>
      </c>
      <c r="D3595" t="s">
        <v>11171</v>
      </c>
      <c r="E3595" t="s">
        <v>11172</v>
      </c>
      <c r="F3595" t="s">
        <v>1024</v>
      </c>
    </row>
    <row r="3596" spans="2:6" hidden="1" x14ac:dyDescent="0.3">
      <c r="B3596">
        <v>160067</v>
      </c>
      <c r="C3596" t="s">
        <v>11173</v>
      </c>
      <c r="D3596" t="s">
        <v>11174</v>
      </c>
      <c r="E3596" t="s">
        <v>11175</v>
      </c>
      <c r="F3596" t="s">
        <v>1024</v>
      </c>
    </row>
    <row r="3597" spans="2:6" hidden="1" x14ac:dyDescent="0.3">
      <c r="B3597">
        <v>160068</v>
      </c>
      <c r="C3597" t="s">
        <v>11176</v>
      </c>
      <c r="D3597" t="s">
        <v>11177</v>
      </c>
      <c r="E3597" t="s">
        <v>11178</v>
      </c>
      <c r="F3597" t="s">
        <v>1024</v>
      </c>
    </row>
    <row r="3598" spans="2:6" hidden="1" x14ac:dyDescent="0.3">
      <c r="B3598">
        <v>160069</v>
      </c>
      <c r="C3598" t="s">
        <v>11179</v>
      </c>
      <c r="D3598" t="s">
        <v>11180</v>
      </c>
      <c r="E3598" t="s">
        <v>3085</v>
      </c>
      <c r="F3598" t="s">
        <v>1024</v>
      </c>
    </row>
    <row r="3599" spans="2:6" hidden="1" x14ac:dyDescent="0.3">
      <c r="B3599">
        <v>160070</v>
      </c>
      <c r="C3599" t="s">
        <v>11181</v>
      </c>
      <c r="D3599" t="s">
        <v>11182</v>
      </c>
      <c r="E3599" t="s">
        <v>24124</v>
      </c>
      <c r="F3599" t="s">
        <v>1024</v>
      </c>
    </row>
    <row r="3600" spans="2:6" hidden="1" x14ac:dyDescent="0.3">
      <c r="B3600">
        <v>160072</v>
      </c>
      <c r="C3600" t="s">
        <v>11183</v>
      </c>
      <c r="D3600" t="s">
        <v>11184</v>
      </c>
      <c r="E3600" t="s">
        <v>11185</v>
      </c>
      <c r="F3600" t="s">
        <v>1024</v>
      </c>
    </row>
    <row r="3601" spans="2:6" hidden="1" x14ac:dyDescent="0.3">
      <c r="B3601">
        <v>160074</v>
      </c>
      <c r="C3601" t="s">
        <v>11186</v>
      </c>
      <c r="D3601" t="s">
        <v>11187</v>
      </c>
      <c r="E3601" t="s">
        <v>11188</v>
      </c>
      <c r="F3601" t="s">
        <v>1024</v>
      </c>
    </row>
    <row r="3602" spans="2:6" hidden="1" x14ac:dyDescent="0.3">
      <c r="B3602">
        <v>160077</v>
      </c>
      <c r="C3602" t="s">
        <v>11189</v>
      </c>
      <c r="D3602" t="s">
        <v>11190</v>
      </c>
      <c r="E3602" t="s">
        <v>11191</v>
      </c>
      <c r="F3602" t="s">
        <v>1024</v>
      </c>
    </row>
    <row r="3603" spans="2:6" hidden="1" x14ac:dyDescent="0.3">
      <c r="B3603">
        <v>160079</v>
      </c>
      <c r="C3603" t="s">
        <v>11192</v>
      </c>
      <c r="D3603" t="s">
        <v>11193</v>
      </c>
      <c r="E3603" t="s">
        <v>11194</v>
      </c>
      <c r="F3603" t="s">
        <v>1024</v>
      </c>
    </row>
    <row r="3604" spans="2:6" hidden="1" x14ac:dyDescent="0.3">
      <c r="B3604">
        <v>160081</v>
      </c>
      <c r="C3604" t="s">
        <v>11195</v>
      </c>
      <c r="D3604" t="s">
        <v>11196</v>
      </c>
      <c r="E3604" t="s">
        <v>1900</v>
      </c>
      <c r="F3604" t="s">
        <v>1024</v>
      </c>
    </row>
    <row r="3605" spans="2:6" hidden="1" x14ac:dyDescent="0.3">
      <c r="B3605">
        <v>160084</v>
      </c>
      <c r="C3605" t="s">
        <v>11197</v>
      </c>
      <c r="D3605" t="s">
        <v>11198</v>
      </c>
      <c r="E3605" t="s">
        <v>11199</v>
      </c>
      <c r="F3605" t="s">
        <v>1024</v>
      </c>
    </row>
    <row r="3606" spans="2:6" hidden="1" x14ac:dyDescent="0.3">
      <c r="B3606">
        <v>160085</v>
      </c>
      <c r="C3606" t="s">
        <v>11200</v>
      </c>
      <c r="D3606" t="s">
        <v>11201</v>
      </c>
      <c r="E3606" t="s">
        <v>7584</v>
      </c>
      <c r="F3606" t="s">
        <v>1024</v>
      </c>
    </row>
    <row r="3607" spans="2:6" hidden="1" x14ac:dyDescent="0.3">
      <c r="B3607">
        <v>160086</v>
      </c>
      <c r="C3607" t="s">
        <v>11202</v>
      </c>
      <c r="D3607" t="s">
        <v>11203</v>
      </c>
      <c r="E3607" t="s">
        <v>11204</v>
      </c>
      <c r="F3607" t="s">
        <v>1024</v>
      </c>
    </row>
    <row r="3608" spans="2:6" hidden="1" x14ac:dyDescent="0.3">
      <c r="B3608">
        <v>160089</v>
      </c>
      <c r="C3608" t="s">
        <v>11205</v>
      </c>
      <c r="D3608" t="s">
        <v>11206</v>
      </c>
      <c r="E3608" t="s">
        <v>11207</v>
      </c>
      <c r="F3608" t="s">
        <v>1024</v>
      </c>
    </row>
    <row r="3609" spans="2:6" hidden="1" x14ac:dyDescent="0.3">
      <c r="B3609">
        <v>160091</v>
      </c>
      <c r="C3609" t="s">
        <v>11208</v>
      </c>
      <c r="D3609" t="s">
        <v>11209</v>
      </c>
      <c r="E3609" t="s">
        <v>11210</v>
      </c>
      <c r="F3609" t="s">
        <v>1024</v>
      </c>
    </row>
    <row r="3610" spans="2:6" hidden="1" x14ac:dyDescent="0.3">
      <c r="B3610">
        <v>160092</v>
      </c>
      <c r="C3610" t="s">
        <v>11211</v>
      </c>
      <c r="D3610" t="s">
        <v>11212</v>
      </c>
      <c r="E3610" t="s">
        <v>11213</v>
      </c>
      <c r="F3610" t="s">
        <v>1024</v>
      </c>
    </row>
    <row r="3611" spans="2:6" hidden="1" x14ac:dyDescent="0.3">
      <c r="B3611">
        <v>160094</v>
      </c>
      <c r="C3611" t="s">
        <v>11214</v>
      </c>
      <c r="D3611" t="s">
        <v>11215</v>
      </c>
      <c r="E3611" t="s">
        <v>11216</v>
      </c>
      <c r="F3611" t="s">
        <v>1024</v>
      </c>
    </row>
    <row r="3612" spans="2:6" hidden="1" x14ac:dyDescent="0.3">
      <c r="B3612">
        <v>160098</v>
      </c>
      <c r="C3612" t="s">
        <v>11217</v>
      </c>
      <c r="D3612" t="s">
        <v>11218</v>
      </c>
      <c r="E3612" t="s">
        <v>11219</v>
      </c>
      <c r="F3612" t="s">
        <v>1024</v>
      </c>
    </row>
    <row r="3613" spans="2:6" hidden="1" x14ac:dyDescent="0.3">
      <c r="B3613">
        <v>160103</v>
      </c>
      <c r="C3613" t="s">
        <v>11220</v>
      </c>
      <c r="D3613" t="s">
        <v>11221</v>
      </c>
      <c r="E3613" t="s">
        <v>11222</v>
      </c>
      <c r="F3613" t="s">
        <v>1024</v>
      </c>
    </row>
    <row r="3614" spans="2:6" hidden="1" x14ac:dyDescent="0.3">
      <c r="B3614">
        <v>160105</v>
      </c>
      <c r="C3614" t="s">
        <v>11223</v>
      </c>
      <c r="D3614" t="s">
        <v>11224</v>
      </c>
      <c r="E3614" t="s">
        <v>11225</v>
      </c>
      <c r="F3614" t="s">
        <v>1024</v>
      </c>
    </row>
    <row r="3615" spans="2:6" hidden="1" x14ac:dyDescent="0.3">
      <c r="B3615">
        <v>160111</v>
      </c>
      <c r="C3615" t="s">
        <v>11226</v>
      </c>
      <c r="D3615" t="s">
        <v>11227</v>
      </c>
      <c r="E3615" t="s">
        <v>11228</v>
      </c>
      <c r="F3615" t="s">
        <v>1024</v>
      </c>
    </row>
    <row r="3616" spans="2:6" hidden="1" x14ac:dyDescent="0.3">
      <c r="B3616">
        <v>160113</v>
      </c>
      <c r="C3616" t="s">
        <v>11229</v>
      </c>
      <c r="D3616" t="s">
        <v>11230</v>
      </c>
      <c r="E3616" t="s">
        <v>11231</v>
      </c>
      <c r="F3616" t="s">
        <v>1024</v>
      </c>
    </row>
    <row r="3617" spans="2:6" hidden="1" x14ac:dyDescent="0.3">
      <c r="B3617">
        <v>160115</v>
      </c>
      <c r="C3617" t="s">
        <v>11232</v>
      </c>
      <c r="D3617" t="s">
        <v>11233</v>
      </c>
      <c r="E3617" t="s">
        <v>11234</v>
      </c>
      <c r="F3617" t="s">
        <v>1024</v>
      </c>
    </row>
    <row r="3618" spans="2:6" hidden="1" x14ac:dyDescent="0.3">
      <c r="B3618">
        <v>160116</v>
      </c>
      <c r="C3618" t="s">
        <v>11235</v>
      </c>
      <c r="D3618" t="s">
        <v>11236</v>
      </c>
      <c r="E3618" t="s">
        <v>11237</v>
      </c>
      <c r="F3618" t="s">
        <v>1024</v>
      </c>
    </row>
    <row r="3619" spans="2:6" hidden="1" x14ac:dyDescent="0.3">
      <c r="B3619">
        <v>160118</v>
      </c>
      <c r="C3619" t="s">
        <v>11238</v>
      </c>
      <c r="D3619" t="s">
        <v>11239</v>
      </c>
      <c r="E3619" t="s">
        <v>11240</v>
      </c>
      <c r="F3619" t="s">
        <v>1024</v>
      </c>
    </row>
    <row r="3620" spans="2:6" hidden="1" x14ac:dyDescent="0.3">
      <c r="B3620">
        <v>160122</v>
      </c>
      <c r="C3620" t="s">
        <v>11241</v>
      </c>
      <c r="D3620" t="s">
        <v>11242</v>
      </c>
      <c r="E3620" t="s">
        <v>11243</v>
      </c>
      <c r="F3620" t="s">
        <v>1024</v>
      </c>
    </row>
    <row r="3621" spans="2:6" hidden="1" x14ac:dyDescent="0.3">
      <c r="B3621">
        <v>160123</v>
      </c>
      <c r="C3621" t="s">
        <v>11244</v>
      </c>
      <c r="D3621" t="s">
        <v>11245</v>
      </c>
      <c r="E3621" t="s">
        <v>11246</v>
      </c>
      <c r="F3621" t="s">
        <v>1024</v>
      </c>
    </row>
    <row r="3622" spans="2:6" hidden="1" x14ac:dyDescent="0.3">
      <c r="B3622">
        <v>160125</v>
      </c>
      <c r="C3622" t="s">
        <v>11247</v>
      </c>
      <c r="D3622" t="s">
        <v>11248</v>
      </c>
      <c r="E3622" t="s">
        <v>11249</v>
      </c>
      <c r="F3622" t="s">
        <v>1024</v>
      </c>
    </row>
    <row r="3623" spans="2:6" hidden="1" x14ac:dyDescent="0.3">
      <c r="B3623">
        <v>160126</v>
      </c>
      <c r="C3623" t="s">
        <v>11250</v>
      </c>
      <c r="D3623" t="s">
        <v>11251</v>
      </c>
      <c r="E3623" t="s">
        <v>11252</v>
      </c>
      <c r="F3623" t="s">
        <v>1024</v>
      </c>
    </row>
    <row r="3624" spans="2:6" hidden="1" x14ac:dyDescent="0.3">
      <c r="B3624">
        <v>160130</v>
      </c>
      <c r="C3624" t="s">
        <v>11253</v>
      </c>
      <c r="D3624" t="s">
        <v>11254</v>
      </c>
      <c r="E3624" t="s">
        <v>3659</v>
      </c>
      <c r="F3624" t="s">
        <v>1024</v>
      </c>
    </row>
    <row r="3625" spans="2:6" hidden="1" x14ac:dyDescent="0.3">
      <c r="B3625">
        <v>160131</v>
      </c>
      <c r="C3625" t="s">
        <v>11255</v>
      </c>
      <c r="D3625" t="s">
        <v>11256</v>
      </c>
      <c r="E3625" t="s">
        <v>11257</v>
      </c>
      <c r="F3625" t="s">
        <v>1024</v>
      </c>
    </row>
    <row r="3626" spans="2:6" hidden="1" x14ac:dyDescent="0.3">
      <c r="B3626">
        <v>160132</v>
      </c>
      <c r="C3626" t="s">
        <v>11258</v>
      </c>
      <c r="D3626" t="s">
        <v>11259</v>
      </c>
      <c r="E3626" t="s">
        <v>11260</v>
      </c>
      <c r="F3626" t="s">
        <v>1024</v>
      </c>
    </row>
    <row r="3627" spans="2:6" hidden="1" x14ac:dyDescent="0.3">
      <c r="B3627">
        <v>160133</v>
      </c>
      <c r="C3627" t="s">
        <v>11261</v>
      </c>
      <c r="D3627" t="s">
        <v>11262</v>
      </c>
      <c r="E3627" t="s">
        <v>2264</v>
      </c>
      <c r="F3627" t="s">
        <v>1024</v>
      </c>
    </row>
    <row r="3628" spans="2:6" hidden="1" x14ac:dyDescent="0.3">
      <c r="B3628">
        <v>160136</v>
      </c>
      <c r="C3628" t="s">
        <v>11263</v>
      </c>
      <c r="D3628" t="s">
        <v>11264</v>
      </c>
      <c r="E3628" t="s">
        <v>8211</v>
      </c>
      <c r="F3628" t="s">
        <v>1024</v>
      </c>
    </row>
    <row r="3629" spans="2:6" hidden="1" x14ac:dyDescent="0.3">
      <c r="B3629">
        <v>160139</v>
      </c>
      <c r="C3629" t="s">
        <v>11265</v>
      </c>
      <c r="D3629" t="s">
        <v>11266</v>
      </c>
      <c r="E3629" t="s">
        <v>11267</v>
      </c>
      <c r="F3629" t="s">
        <v>1024</v>
      </c>
    </row>
    <row r="3630" spans="2:6" hidden="1" x14ac:dyDescent="0.3">
      <c r="B3630">
        <v>160142</v>
      </c>
      <c r="C3630" t="s">
        <v>11268</v>
      </c>
      <c r="D3630" t="s">
        <v>11269</v>
      </c>
      <c r="E3630" t="s">
        <v>24052</v>
      </c>
      <c r="F3630" t="s">
        <v>1024</v>
      </c>
    </row>
    <row r="3631" spans="2:6" hidden="1" x14ac:dyDescent="0.3">
      <c r="B3631">
        <v>160144</v>
      </c>
      <c r="C3631" t="s">
        <v>11270</v>
      </c>
      <c r="D3631" t="s">
        <v>11271</v>
      </c>
      <c r="E3631" t="s">
        <v>11272</v>
      </c>
      <c r="F3631" t="s">
        <v>1024</v>
      </c>
    </row>
    <row r="3632" spans="2:6" hidden="1" x14ac:dyDescent="0.3">
      <c r="B3632">
        <v>160145</v>
      </c>
      <c r="C3632" t="s">
        <v>11273</v>
      </c>
      <c r="D3632" t="s">
        <v>11274</v>
      </c>
      <c r="E3632" t="s">
        <v>11275</v>
      </c>
      <c r="F3632" t="s">
        <v>1024</v>
      </c>
    </row>
    <row r="3633" spans="2:6" hidden="1" x14ac:dyDescent="0.3">
      <c r="B3633">
        <v>160148</v>
      </c>
      <c r="C3633" t="s">
        <v>11276</v>
      </c>
      <c r="D3633" t="s">
        <v>11277</v>
      </c>
      <c r="E3633" t="s">
        <v>11278</v>
      </c>
      <c r="F3633" t="s">
        <v>1024</v>
      </c>
    </row>
    <row r="3634" spans="2:6" hidden="1" x14ac:dyDescent="0.3">
      <c r="B3634">
        <v>160152</v>
      </c>
      <c r="C3634" t="s">
        <v>11279</v>
      </c>
      <c r="D3634" t="s">
        <v>11280</v>
      </c>
      <c r="E3634" t="s">
        <v>11281</v>
      </c>
      <c r="F3634" t="s">
        <v>1024</v>
      </c>
    </row>
    <row r="3635" spans="2:6" hidden="1" x14ac:dyDescent="0.3">
      <c r="B3635">
        <v>160156</v>
      </c>
      <c r="C3635" t="s">
        <v>11282</v>
      </c>
      <c r="D3635" t="s">
        <v>11283</v>
      </c>
      <c r="E3635" t="s">
        <v>11284</v>
      </c>
      <c r="F3635" t="s">
        <v>1024</v>
      </c>
    </row>
    <row r="3636" spans="2:6" hidden="1" x14ac:dyDescent="0.3">
      <c r="B3636">
        <v>160158</v>
      </c>
      <c r="C3636" t="s">
        <v>11285</v>
      </c>
      <c r="D3636" t="s">
        <v>11286</v>
      </c>
      <c r="E3636" t="s">
        <v>11287</v>
      </c>
      <c r="F3636" t="s">
        <v>1024</v>
      </c>
    </row>
    <row r="3637" spans="2:6" hidden="1" x14ac:dyDescent="0.3">
      <c r="B3637">
        <v>160159</v>
      </c>
      <c r="C3637" t="s">
        <v>11288</v>
      </c>
      <c r="D3637" t="s">
        <v>11289</v>
      </c>
      <c r="E3637" t="s">
        <v>2864</v>
      </c>
      <c r="F3637" t="s">
        <v>1024</v>
      </c>
    </row>
    <row r="3638" spans="2:6" hidden="1" x14ac:dyDescent="0.3">
      <c r="B3638">
        <v>160160</v>
      </c>
      <c r="C3638" t="s">
        <v>11290</v>
      </c>
      <c r="D3638" t="s">
        <v>11291</v>
      </c>
      <c r="E3638" t="s">
        <v>4540</v>
      </c>
      <c r="F3638" t="s">
        <v>1024</v>
      </c>
    </row>
    <row r="3639" spans="2:6" hidden="1" x14ac:dyDescent="0.3">
      <c r="B3639">
        <v>160162</v>
      </c>
      <c r="C3639" t="s">
        <v>11292</v>
      </c>
      <c r="D3639" t="s">
        <v>11293</v>
      </c>
      <c r="E3639" t="s">
        <v>11294</v>
      </c>
      <c r="F3639" t="s">
        <v>1024</v>
      </c>
    </row>
    <row r="3640" spans="2:6" hidden="1" x14ac:dyDescent="0.3">
      <c r="B3640">
        <v>160163</v>
      </c>
      <c r="C3640" t="s">
        <v>11295</v>
      </c>
      <c r="D3640" t="s">
        <v>11296</v>
      </c>
      <c r="E3640" t="s">
        <v>11297</v>
      </c>
      <c r="F3640" t="s">
        <v>1024</v>
      </c>
    </row>
    <row r="3641" spans="2:6" hidden="1" x14ac:dyDescent="0.3">
      <c r="B3641">
        <v>160168</v>
      </c>
      <c r="C3641" t="s">
        <v>11298</v>
      </c>
      <c r="D3641" t="s">
        <v>11299</v>
      </c>
      <c r="E3641" t="s">
        <v>11300</v>
      </c>
      <c r="F3641" t="s">
        <v>1024</v>
      </c>
    </row>
    <row r="3642" spans="2:6" hidden="1" x14ac:dyDescent="0.3">
      <c r="B3642">
        <v>160169</v>
      </c>
      <c r="C3642" t="s">
        <v>11301</v>
      </c>
      <c r="D3642" t="s">
        <v>11302</v>
      </c>
      <c r="E3642" t="s">
        <v>11303</v>
      </c>
      <c r="F3642" t="s">
        <v>1024</v>
      </c>
    </row>
    <row r="3643" spans="2:6" hidden="1" x14ac:dyDescent="0.3">
      <c r="B3643">
        <v>160172</v>
      </c>
      <c r="C3643" t="s">
        <v>11304</v>
      </c>
      <c r="D3643" t="s">
        <v>11305</v>
      </c>
      <c r="E3643" t="s">
        <v>11306</v>
      </c>
      <c r="F3643" t="s">
        <v>1024</v>
      </c>
    </row>
    <row r="3644" spans="2:6" hidden="1" x14ac:dyDescent="0.3">
      <c r="B3644">
        <v>160173</v>
      </c>
      <c r="C3644" t="s">
        <v>11307</v>
      </c>
      <c r="D3644" t="s">
        <v>11308</v>
      </c>
      <c r="E3644" t="s">
        <v>11309</v>
      </c>
      <c r="F3644" t="s">
        <v>1024</v>
      </c>
    </row>
    <row r="3645" spans="2:6" hidden="1" x14ac:dyDescent="0.3">
      <c r="B3645">
        <v>160174</v>
      </c>
      <c r="C3645" t="s">
        <v>11310</v>
      </c>
      <c r="D3645" t="s">
        <v>11311</v>
      </c>
      <c r="E3645" t="s">
        <v>11312</v>
      </c>
      <c r="F3645" t="s">
        <v>1024</v>
      </c>
    </row>
    <row r="3646" spans="2:6" hidden="1" x14ac:dyDescent="0.3">
      <c r="B3646">
        <v>160176</v>
      </c>
      <c r="C3646" t="s">
        <v>11313</v>
      </c>
      <c r="D3646" t="s">
        <v>11314</v>
      </c>
      <c r="E3646" t="s">
        <v>4925</v>
      </c>
      <c r="F3646" t="s">
        <v>1024</v>
      </c>
    </row>
    <row r="3647" spans="2:6" hidden="1" x14ac:dyDescent="0.3">
      <c r="B3647">
        <v>160179</v>
      </c>
      <c r="C3647" t="s">
        <v>11315</v>
      </c>
      <c r="D3647" t="s">
        <v>11316</v>
      </c>
      <c r="E3647" t="s">
        <v>11317</v>
      </c>
      <c r="F3647" t="s">
        <v>1024</v>
      </c>
    </row>
    <row r="3648" spans="2:6" hidden="1" x14ac:dyDescent="0.3">
      <c r="B3648">
        <v>160180</v>
      </c>
      <c r="C3648" t="s">
        <v>11318</v>
      </c>
      <c r="D3648" t="s">
        <v>11319</v>
      </c>
      <c r="E3648" t="s">
        <v>11320</v>
      </c>
      <c r="F3648" t="s">
        <v>1024</v>
      </c>
    </row>
    <row r="3649" spans="2:6" hidden="1" x14ac:dyDescent="0.3">
      <c r="B3649">
        <v>160182</v>
      </c>
      <c r="C3649" t="s">
        <v>11321</v>
      </c>
      <c r="D3649" t="s">
        <v>11322</v>
      </c>
      <c r="E3649" t="s">
        <v>11323</v>
      </c>
      <c r="F3649" t="s">
        <v>1024</v>
      </c>
    </row>
    <row r="3650" spans="2:6" hidden="1" x14ac:dyDescent="0.3">
      <c r="B3650">
        <v>160183</v>
      </c>
      <c r="C3650" t="s">
        <v>11324</v>
      </c>
      <c r="D3650" t="s">
        <v>11325</v>
      </c>
      <c r="E3650" t="s">
        <v>11326</v>
      </c>
      <c r="F3650" t="s">
        <v>1024</v>
      </c>
    </row>
    <row r="3651" spans="2:6" hidden="1" x14ac:dyDescent="0.3">
      <c r="B3651">
        <v>160184</v>
      </c>
      <c r="C3651" t="s">
        <v>11327</v>
      </c>
      <c r="D3651" t="s">
        <v>11328</v>
      </c>
      <c r="E3651" t="s">
        <v>5502</v>
      </c>
      <c r="F3651" t="s">
        <v>1024</v>
      </c>
    </row>
    <row r="3652" spans="2:6" hidden="1" x14ac:dyDescent="0.3">
      <c r="B3652">
        <v>160185</v>
      </c>
      <c r="C3652" t="s">
        <v>11329</v>
      </c>
      <c r="D3652" t="s">
        <v>11330</v>
      </c>
      <c r="E3652" t="s">
        <v>11331</v>
      </c>
      <c r="F3652" t="s">
        <v>1024</v>
      </c>
    </row>
    <row r="3653" spans="2:6" hidden="1" x14ac:dyDescent="0.3">
      <c r="B3653">
        <v>160186</v>
      </c>
      <c r="C3653" t="s">
        <v>11332</v>
      </c>
      <c r="D3653" t="s">
        <v>11333</v>
      </c>
      <c r="E3653" t="s">
        <v>11334</v>
      </c>
      <c r="F3653" t="s">
        <v>1024</v>
      </c>
    </row>
    <row r="3654" spans="2:6" hidden="1" x14ac:dyDescent="0.3">
      <c r="B3654">
        <v>160187</v>
      </c>
      <c r="C3654" t="s">
        <v>11335</v>
      </c>
      <c r="D3654" t="s">
        <v>11336</v>
      </c>
      <c r="E3654" t="s">
        <v>11337</v>
      </c>
      <c r="F3654" t="s">
        <v>1024</v>
      </c>
    </row>
    <row r="3655" spans="2:6" hidden="1" x14ac:dyDescent="0.3">
      <c r="B3655">
        <v>160188</v>
      </c>
      <c r="C3655" t="s">
        <v>11338</v>
      </c>
      <c r="D3655" t="s">
        <v>11339</v>
      </c>
      <c r="E3655" t="s">
        <v>5479</v>
      </c>
      <c r="F3655" t="s">
        <v>1024</v>
      </c>
    </row>
    <row r="3656" spans="2:6" hidden="1" x14ac:dyDescent="0.3">
      <c r="B3656">
        <v>160191</v>
      </c>
      <c r="C3656" t="s">
        <v>11340</v>
      </c>
      <c r="D3656" t="s">
        <v>11341</v>
      </c>
      <c r="E3656" t="s">
        <v>11342</v>
      </c>
      <c r="F3656" t="s">
        <v>1024</v>
      </c>
    </row>
    <row r="3657" spans="2:6" hidden="1" x14ac:dyDescent="0.3">
      <c r="B3657">
        <v>160192</v>
      </c>
      <c r="C3657" t="s">
        <v>11343</v>
      </c>
      <c r="D3657" t="s">
        <v>11344</v>
      </c>
      <c r="E3657" t="s">
        <v>11345</v>
      </c>
      <c r="F3657" t="s">
        <v>1024</v>
      </c>
    </row>
    <row r="3658" spans="2:6" hidden="1" x14ac:dyDescent="0.3">
      <c r="B3658">
        <v>160193</v>
      </c>
      <c r="C3658" t="s">
        <v>11346</v>
      </c>
      <c r="D3658" t="s">
        <v>11347</v>
      </c>
      <c r="E3658" t="s">
        <v>11348</v>
      </c>
      <c r="F3658" t="s">
        <v>1024</v>
      </c>
    </row>
    <row r="3659" spans="2:6" hidden="1" x14ac:dyDescent="0.3">
      <c r="B3659">
        <v>160197</v>
      </c>
      <c r="C3659" t="s">
        <v>11349</v>
      </c>
      <c r="D3659" t="s">
        <v>11350</v>
      </c>
      <c r="E3659" t="s">
        <v>9761</v>
      </c>
      <c r="F3659" t="s">
        <v>1024</v>
      </c>
    </row>
    <row r="3660" spans="2:6" hidden="1" x14ac:dyDescent="0.3">
      <c r="B3660">
        <v>160202</v>
      </c>
      <c r="C3660" t="s">
        <v>11351</v>
      </c>
      <c r="D3660" t="s">
        <v>11352</v>
      </c>
      <c r="E3660" t="s">
        <v>11353</v>
      </c>
      <c r="F3660" t="s">
        <v>1024</v>
      </c>
    </row>
    <row r="3661" spans="2:6" hidden="1" x14ac:dyDescent="0.3">
      <c r="B3661">
        <v>160203</v>
      </c>
      <c r="C3661" t="s">
        <v>11354</v>
      </c>
      <c r="D3661" t="s">
        <v>11355</v>
      </c>
      <c r="E3661" t="s">
        <v>11356</v>
      </c>
      <c r="F3661" t="s">
        <v>1024</v>
      </c>
    </row>
    <row r="3662" spans="2:6" hidden="1" x14ac:dyDescent="0.3">
      <c r="B3662">
        <v>160207</v>
      </c>
      <c r="C3662" t="s">
        <v>11357</v>
      </c>
      <c r="D3662" t="s">
        <v>11358</v>
      </c>
      <c r="E3662" t="s">
        <v>11359</v>
      </c>
      <c r="F3662" t="s">
        <v>1024</v>
      </c>
    </row>
    <row r="3663" spans="2:6" hidden="1" x14ac:dyDescent="0.3">
      <c r="B3663">
        <v>160208</v>
      </c>
      <c r="C3663" t="s">
        <v>11360</v>
      </c>
      <c r="D3663" t="s">
        <v>11361</v>
      </c>
      <c r="E3663" t="s">
        <v>11362</v>
      </c>
      <c r="F3663" t="s">
        <v>1024</v>
      </c>
    </row>
    <row r="3664" spans="2:6" hidden="1" x14ac:dyDescent="0.3">
      <c r="B3664">
        <v>160216</v>
      </c>
      <c r="C3664" t="s">
        <v>11363</v>
      </c>
      <c r="D3664" t="s">
        <v>11364</v>
      </c>
      <c r="E3664" t="s">
        <v>11365</v>
      </c>
      <c r="F3664" t="s">
        <v>1024</v>
      </c>
    </row>
    <row r="3665" spans="2:6" hidden="1" x14ac:dyDescent="0.3">
      <c r="B3665">
        <v>160217</v>
      </c>
      <c r="C3665" t="s">
        <v>11366</v>
      </c>
      <c r="D3665" t="s">
        <v>11367</v>
      </c>
      <c r="E3665" t="s">
        <v>11368</v>
      </c>
      <c r="F3665" t="s">
        <v>1024</v>
      </c>
    </row>
    <row r="3666" spans="2:6" hidden="1" x14ac:dyDescent="0.3">
      <c r="B3666">
        <v>160220</v>
      </c>
      <c r="C3666" t="s">
        <v>11369</v>
      </c>
      <c r="D3666" t="s">
        <v>11370</v>
      </c>
      <c r="E3666" t="s">
        <v>11371</v>
      </c>
      <c r="F3666" t="s">
        <v>1024</v>
      </c>
    </row>
    <row r="3667" spans="2:6" hidden="1" x14ac:dyDescent="0.3">
      <c r="B3667">
        <v>160221</v>
      </c>
      <c r="C3667" t="s">
        <v>11372</v>
      </c>
      <c r="D3667" t="s">
        <v>11373</v>
      </c>
      <c r="E3667" t="s">
        <v>11374</v>
      </c>
      <c r="F3667" t="s">
        <v>1024</v>
      </c>
    </row>
    <row r="3668" spans="2:6" hidden="1" x14ac:dyDescent="0.3">
      <c r="B3668">
        <v>160222</v>
      </c>
      <c r="C3668" t="s">
        <v>11375</v>
      </c>
      <c r="D3668" t="s">
        <v>11376</v>
      </c>
      <c r="E3668" t="s">
        <v>11377</v>
      </c>
      <c r="F3668" t="s">
        <v>1024</v>
      </c>
    </row>
    <row r="3669" spans="2:6" hidden="1" x14ac:dyDescent="0.3">
      <c r="B3669">
        <v>160223</v>
      </c>
      <c r="C3669" t="s">
        <v>11378</v>
      </c>
      <c r="D3669" t="s">
        <v>11379</v>
      </c>
      <c r="E3669" t="s">
        <v>10316</v>
      </c>
      <c r="F3669" t="s">
        <v>1024</v>
      </c>
    </row>
    <row r="3670" spans="2:6" hidden="1" x14ac:dyDescent="0.3">
      <c r="B3670">
        <v>160227</v>
      </c>
      <c r="C3670" t="s">
        <v>11380</v>
      </c>
      <c r="D3670" t="s">
        <v>11381</v>
      </c>
      <c r="E3670" t="s">
        <v>11382</v>
      </c>
      <c r="F3670" t="s">
        <v>1024</v>
      </c>
    </row>
    <row r="3671" spans="2:6" hidden="1" x14ac:dyDescent="0.3">
      <c r="B3671">
        <v>160228</v>
      </c>
      <c r="C3671" t="s">
        <v>11383</v>
      </c>
      <c r="D3671" t="s">
        <v>11384</v>
      </c>
      <c r="E3671" t="s">
        <v>11385</v>
      </c>
      <c r="F3671" t="s">
        <v>1024</v>
      </c>
    </row>
    <row r="3672" spans="2:6" hidden="1" x14ac:dyDescent="0.3">
      <c r="B3672">
        <v>160229</v>
      </c>
      <c r="C3672" t="s">
        <v>11386</v>
      </c>
      <c r="D3672" t="s">
        <v>11387</v>
      </c>
      <c r="E3672" t="s">
        <v>11388</v>
      </c>
      <c r="F3672" t="s">
        <v>1024</v>
      </c>
    </row>
    <row r="3673" spans="2:6" hidden="1" x14ac:dyDescent="0.3">
      <c r="B3673">
        <v>160234</v>
      </c>
      <c r="C3673" t="s">
        <v>11389</v>
      </c>
      <c r="D3673" t="s">
        <v>11390</v>
      </c>
      <c r="E3673" t="s">
        <v>11391</v>
      </c>
      <c r="F3673" t="s">
        <v>1024</v>
      </c>
    </row>
    <row r="3674" spans="2:6" hidden="1" x14ac:dyDescent="0.3">
      <c r="B3674">
        <v>160238</v>
      </c>
      <c r="C3674" t="s">
        <v>11392</v>
      </c>
      <c r="D3674" t="s">
        <v>11393</v>
      </c>
      <c r="E3674" t="s">
        <v>2065</v>
      </c>
      <c r="F3674" t="s">
        <v>1024</v>
      </c>
    </row>
    <row r="3675" spans="2:6" hidden="1" x14ac:dyDescent="0.3">
      <c r="B3675">
        <v>160243</v>
      </c>
      <c r="C3675" t="s">
        <v>11394</v>
      </c>
      <c r="D3675" t="s">
        <v>11395</v>
      </c>
      <c r="E3675" t="s">
        <v>11396</v>
      </c>
      <c r="F3675" t="s">
        <v>1024</v>
      </c>
    </row>
    <row r="3676" spans="2:6" hidden="1" x14ac:dyDescent="0.3">
      <c r="B3676">
        <v>160244</v>
      </c>
      <c r="C3676" t="s">
        <v>11397</v>
      </c>
      <c r="D3676" t="s">
        <v>11398</v>
      </c>
      <c r="E3676" t="s">
        <v>4905</v>
      </c>
      <c r="F3676" t="s">
        <v>1024</v>
      </c>
    </row>
    <row r="3677" spans="2:6" hidden="1" x14ac:dyDescent="0.3">
      <c r="B3677">
        <v>160245</v>
      </c>
      <c r="C3677" t="s">
        <v>11399</v>
      </c>
      <c r="D3677" t="s">
        <v>11400</v>
      </c>
      <c r="E3677" t="s">
        <v>11401</v>
      </c>
      <c r="F3677" t="s">
        <v>1024</v>
      </c>
    </row>
    <row r="3678" spans="2:6" hidden="1" x14ac:dyDescent="0.3">
      <c r="B3678">
        <v>160247</v>
      </c>
      <c r="C3678" t="s">
        <v>11402</v>
      </c>
      <c r="D3678" t="s">
        <v>11403</v>
      </c>
      <c r="E3678" t="s">
        <v>9293</v>
      </c>
      <c r="F3678" t="s">
        <v>1024</v>
      </c>
    </row>
    <row r="3679" spans="2:6" hidden="1" x14ac:dyDescent="0.3">
      <c r="B3679">
        <v>160248</v>
      </c>
      <c r="C3679" t="s">
        <v>11404</v>
      </c>
      <c r="D3679" t="s">
        <v>11405</v>
      </c>
      <c r="E3679" t="s">
        <v>2433</v>
      </c>
      <c r="F3679" t="s">
        <v>1024</v>
      </c>
    </row>
    <row r="3680" spans="2:6" hidden="1" x14ac:dyDescent="0.3">
      <c r="B3680">
        <v>160252</v>
      </c>
      <c r="C3680" t="s">
        <v>11406</v>
      </c>
      <c r="D3680" t="s">
        <v>11407</v>
      </c>
      <c r="E3680" t="s">
        <v>11408</v>
      </c>
      <c r="F3680" t="s">
        <v>1024</v>
      </c>
    </row>
    <row r="3681" spans="2:6" hidden="1" x14ac:dyDescent="0.3">
      <c r="B3681">
        <v>160257</v>
      </c>
      <c r="C3681" t="s">
        <v>11409</v>
      </c>
      <c r="D3681" t="s">
        <v>11410</v>
      </c>
      <c r="E3681" t="s">
        <v>11411</v>
      </c>
      <c r="F3681" t="s">
        <v>1024</v>
      </c>
    </row>
    <row r="3682" spans="2:6" hidden="1" x14ac:dyDescent="0.3">
      <c r="B3682">
        <v>160258</v>
      </c>
      <c r="C3682" t="s">
        <v>11412</v>
      </c>
      <c r="D3682" t="s">
        <v>11413</v>
      </c>
      <c r="E3682" t="s">
        <v>11414</v>
      </c>
      <c r="F3682" t="s">
        <v>1024</v>
      </c>
    </row>
    <row r="3683" spans="2:6" hidden="1" x14ac:dyDescent="0.3">
      <c r="B3683">
        <v>160259</v>
      </c>
      <c r="C3683" t="s">
        <v>11415</v>
      </c>
      <c r="D3683" t="s">
        <v>11416</v>
      </c>
      <c r="E3683" t="s">
        <v>11417</v>
      </c>
      <c r="F3683" t="s">
        <v>1024</v>
      </c>
    </row>
    <row r="3684" spans="2:6" hidden="1" x14ac:dyDescent="0.3">
      <c r="B3684">
        <v>160260</v>
      </c>
      <c r="C3684" t="s">
        <v>11418</v>
      </c>
      <c r="D3684" t="s">
        <v>11419</v>
      </c>
      <c r="E3684" t="s">
        <v>11420</v>
      </c>
      <c r="F3684" t="s">
        <v>1024</v>
      </c>
    </row>
    <row r="3685" spans="2:6" hidden="1" x14ac:dyDescent="0.3">
      <c r="B3685">
        <v>160261</v>
      </c>
      <c r="C3685" t="s">
        <v>11421</v>
      </c>
      <c r="D3685" t="s">
        <v>11422</v>
      </c>
      <c r="E3685" t="s">
        <v>11423</v>
      </c>
      <c r="F3685" t="s">
        <v>1024</v>
      </c>
    </row>
    <row r="3686" spans="2:6" hidden="1" x14ac:dyDescent="0.3">
      <c r="B3686">
        <v>160262</v>
      </c>
      <c r="C3686" t="s">
        <v>11424</v>
      </c>
      <c r="D3686" t="s">
        <v>11425</v>
      </c>
      <c r="E3686" t="s">
        <v>11426</v>
      </c>
      <c r="F3686" t="s">
        <v>1024</v>
      </c>
    </row>
    <row r="3687" spans="2:6" hidden="1" x14ac:dyDescent="0.3">
      <c r="B3687">
        <v>160264</v>
      </c>
      <c r="C3687" t="s">
        <v>11427</v>
      </c>
      <c r="D3687" t="s">
        <v>11428</v>
      </c>
      <c r="E3687" t="s">
        <v>11429</v>
      </c>
      <c r="F3687" t="s">
        <v>1024</v>
      </c>
    </row>
    <row r="3688" spans="2:6" hidden="1" x14ac:dyDescent="0.3">
      <c r="B3688">
        <v>160266</v>
      </c>
      <c r="C3688" t="s">
        <v>11430</v>
      </c>
      <c r="D3688" t="s">
        <v>11431</v>
      </c>
      <c r="E3688" t="s">
        <v>11432</v>
      </c>
      <c r="F3688" t="s">
        <v>1024</v>
      </c>
    </row>
    <row r="3689" spans="2:6" hidden="1" x14ac:dyDescent="0.3">
      <c r="B3689">
        <v>160267</v>
      </c>
      <c r="C3689" t="s">
        <v>11433</v>
      </c>
      <c r="D3689" t="s">
        <v>11434</v>
      </c>
      <c r="E3689" t="s">
        <v>11435</v>
      </c>
      <c r="F3689" t="s">
        <v>1024</v>
      </c>
    </row>
    <row r="3690" spans="2:6" hidden="1" x14ac:dyDescent="0.3">
      <c r="B3690">
        <v>160270</v>
      </c>
      <c r="C3690" t="s">
        <v>11436</v>
      </c>
      <c r="D3690" t="s">
        <v>11437</v>
      </c>
      <c r="E3690" t="s">
        <v>11438</v>
      </c>
      <c r="F3690" t="s">
        <v>1024</v>
      </c>
    </row>
    <row r="3691" spans="2:6" hidden="1" x14ac:dyDescent="0.3">
      <c r="B3691">
        <v>160272</v>
      </c>
      <c r="C3691" t="s">
        <v>11439</v>
      </c>
      <c r="D3691" t="s">
        <v>11440</v>
      </c>
      <c r="E3691" t="s">
        <v>11441</v>
      </c>
      <c r="F3691" t="s">
        <v>1024</v>
      </c>
    </row>
    <row r="3692" spans="2:6" hidden="1" x14ac:dyDescent="0.3">
      <c r="B3692">
        <v>160274</v>
      </c>
      <c r="C3692" t="s">
        <v>11442</v>
      </c>
      <c r="D3692" t="s">
        <v>11443</v>
      </c>
      <c r="E3692" t="s">
        <v>11444</v>
      </c>
      <c r="F3692" t="s">
        <v>1024</v>
      </c>
    </row>
    <row r="3693" spans="2:6" hidden="1" x14ac:dyDescent="0.3">
      <c r="B3693">
        <v>160276</v>
      </c>
      <c r="C3693" t="s">
        <v>11445</v>
      </c>
      <c r="D3693" t="s">
        <v>11446</v>
      </c>
      <c r="E3693" t="s">
        <v>11447</v>
      </c>
      <c r="F3693" t="s">
        <v>1024</v>
      </c>
    </row>
    <row r="3694" spans="2:6" hidden="1" x14ac:dyDescent="0.3">
      <c r="B3694">
        <v>160280</v>
      </c>
      <c r="C3694" t="s">
        <v>11448</v>
      </c>
      <c r="D3694" t="s">
        <v>11449</v>
      </c>
      <c r="E3694" t="s">
        <v>11450</v>
      </c>
      <c r="F3694" t="s">
        <v>1024</v>
      </c>
    </row>
    <row r="3695" spans="2:6" hidden="1" x14ac:dyDescent="0.3">
      <c r="B3695">
        <v>160282</v>
      </c>
      <c r="C3695" t="s">
        <v>11451</v>
      </c>
      <c r="D3695" t="s">
        <v>11452</v>
      </c>
      <c r="E3695" t="s">
        <v>11453</v>
      </c>
      <c r="F3695" t="s">
        <v>1024</v>
      </c>
    </row>
    <row r="3696" spans="2:6" hidden="1" x14ac:dyDescent="0.3">
      <c r="B3696">
        <v>160284</v>
      </c>
      <c r="C3696" t="s">
        <v>11454</v>
      </c>
      <c r="D3696" t="s">
        <v>11455</v>
      </c>
      <c r="E3696" t="s">
        <v>11456</v>
      </c>
      <c r="F3696" t="s">
        <v>1024</v>
      </c>
    </row>
    <row r="3697" spans="2:6" hidden="1" x14ac:dyDescent="0.3">
      <c r="B3697">
        <v>160285</v>
      </c>
      <c r="C3697" t="s">
        <v>11457</v>
      </c>
      <c r="D3697" t="s">
        <v>11458</v>
      </c>
      <c r="E3697" t="s">
        <v>11459</v>
      </c>
      <c r="F3697" t="s">
        <v>1024</v>
      </c>
    </row>
    <row r="3698" spans="2:6" hidden="1" x14ac:dyDescent="0.3">
      <c r="B3698">
        <v>160292</v>
      </c>
      <c r="C3698" t="s">
        <v>11460</v>
      </c>
      <c r="D3698" t="s">
        <v>11461</v>
      </c>
      <c r="E3698" t="s">
        <v>11462</v>
      </c>
      <c r="F3698" t="s">
        <v>1024</v>
      </c>
    </row>
    <row r="3699" spans="2:6" hidden="1" x14ac:dyDescent="0.3">
      <c r="B3699">
        <v>160303</v>
      </c>
      <c r="C3699" t="s">
        <v>11463</v>
      </c>
      <c r="D3699" t="s">
        <v>11464</v>
      </c>
      <c r="E3699" t="s">
        <v>11465</v>
      </c>
      <c r="F3699" t="s">
        <v>1024</v>
      </c>
    </row>
    <row r="3700" spans="2:6" hidden="1" x14ac:dyDescent="0.3">
      <c r="B3700">
        <v>160304</v>
      </c>
      <c r="C3700" t="s">
        <v>11466</v>
      </c>
      <c r="D3700" t="s">
        <v>11467</v>
      </c>
      <c r="E3700" t="s">
        <v>11468</v>
      </c>
      <c r="F3700" t="s">
        <v>1024</v>
      </c>
    </row>
    <row r="3701" spans="2:6" hidden="1" x14ac:dyDescent="0.3">
      <c r="B3701">
        <v>160307</v>
      </c>
      <c r="C3701" t="s">
        <v>11469</v>
      </c>
      <c r="D3701" t="s">
        <v>11470</v>
      </c>
      <c r="E3701" t="s">
        <v>11471</v>
      </c>
      <c r="F3701" t="s">
        <v>1024</v>
      </c>
    </row>
    <row r="3702" spans="2:6" hidden="1" x14ac:dyDescent="0.3">
      <c r="B3702">
        <v>160309</v>
      </c>
      <c r="C3702" t="s">
        <v>11472</v>
      </c>
      <c r="D3702" t="s">
        <v>11473</v>
      </c>
      <c r="E3702" t="s">
        <v>11474</v>
      </c>
      <c r="F3702" t="s">
        <v>1024</v>
      </c>
    </row>
    <row r="3703" spans="2:6" hidden="1" x14ac:dyDescent="0.3">
      <c r="B3703">
        <v>160314</v>
      </c>
      <c r="C3703" t="s">
        <v>11475</v>
      </c>
      <c r="D3703" t="s">
        <v>11476</v>
      </c>
      <c r="E3703" t="s">
        <v>11477</v>
      </c>
      <c r="F3703" t="s">
        <v>1024</v>
      </c>
    </row>
    <row r="3704" spans="2:6" hidden="1" x14ac:dyDescent="0.3">
      <c r="B3704">
        <v>160323</v>
      </c>
      <c r="C3704" t="s">
        <v>11478</v>
      </c>
      <c r="D3704" t="s">
        <v>11479</v>
      </c>
      <c r="E3704" t="s">
        <v>2346</v>
      </c>
      <c r="F3704" t="s">
        <v>1024</v>
      </c>
    </row>
    <row r="3705" spans="2:6" hidden="1" x14ac:dyDescent="0.3">
      <c r="B3705">
        <v>160324</v>
      </c>
      <c r="C3705" t="s">
        <v>11480</v>
      </c>
      <c r="D3705" t="s">
        <v>11481</v>
      </c>
      <c r="E3705" t="s">
        <v>11482</v>
      </c>
      <c r="F3705" t="s">
        <v>1024</v>
      </c>
    </row>
    <row r="3706" spans="2:6" hidden="1" x14ac:dyDescent="0.3">
      <c r="B3706">
        <v>160332</v>
      </c>
      <c r="C3706" t="s">
        <v>11483</v>
      </c>
      <c r="D3706" t="s">
        <v>11484</v>
      </c>
      <c r="E3706" t="s">
        <v>10939</v>
      </c>
      <c r="F3706" t="s">
        <v>1024</v>
      </c>
    </row>
    <row r="3707" spans="2:6" hidden="1" x14ac:dyDescent="0.3">
      <c r="B3707">
        <v>160336</v>
      </c>
      <c r="C3707" t="s">
        <v>11485</v>
      </c>
      <c r="D3707" t="s">
        <v>11486</v>
      </c>
      <c r="E3707" t="s">
        <v>11487</v>
      </c>
      <c r="F3707" t="s">
        <v>1024</v>
      </c>
    </row>
    <row r="3708" spans="2:6" hidden="1" x14ac:dyDescent="0.3">
      <c r="B3708">
        <v>160340</v>
      </c>
      <c r="C3708" t="s">
        <v>11488</v>
      </c>
      <c r="D3708" t="s">
        <v>11489</v>
      </c>
      <c r="E3708" t="s">
        <v>11490</v>
      </c>
      <c r="F3708" t="s">
        <v>1024</v>
      </c>
    </row>
    <row r="3709" spans="2:6" hidden="1" x14ac:dyDescent="0.3">
      <c r="B3709">
        <v>160341</v>
      </c>
      <c r="C3709" t="s">
        <v>11491</v>
      </c>
      <c r="D3709" t="s">
        <v>11492</v>
      </c>
      <c r="E3709" t="s">
        <v>11493</v>
      </c>
      <c r="F3709" t="s">
        <v>1024</v>
      </c>
    </row>
    <row r="3710" spans="2:6" hidden="1" x14ac:dyDescent="0.3">
      <c r="B3710">
        <v>160346</v>
      </c>
      <c r="C3710" t="s">
        <v>11494</v>
      </c>
      <c r="D3710" t="s">
        <v>11495</v>
      </c>
      <c r="E3710" t="s">
        <v>11496</v>
      </c>
      <c r="F3710" t="s">
        <v>1024</v>
      </c>
    </row>
    <row r="3711" spans="2:6" hidden="1" x14ac:dyDescent="0.3">
      <c r="B3711">
        <v>160349</v>
      </c>
      <c r="C3711" t="s">
        <v>11497</v>
      </c>
      <c r="D3711" t="s">
        <v>11498</v>
      </c>
      <c r="E3711" t="s">
        <v>11499</v>
      </c>
      <c r="F3711" t="s">
        <v>1024</v>
      </c>
    </row>
    <row r="3712" spans="2:6" hidden="1" x14ac:dyDescent="0.3">
      <c r="B3712">
        <v>160352</v>
      </c>
      <c r="C3712" t="s">
        <v>11500</v>
      </c>
      <c r="D3712" t="s">
        <v>11501</v>
      </c>
      <c r="E3712" t="s">
        <v>7555</v>
      </c>
      <c r="F3712" t="s">
        <v>1024</v>
      </c>
    </row>
    <row r="3713" spans="2:6" hidden="1" x14ac:dyDescent="0.3">
      <c r="B3713">
        <v>160354</v>
      </c>
      <c r="C3713" t="s">
        <v>11502</v>
      </c>
      <c r="D3713" t="s">
        <v>11503</v>
      </c>
      <c r="E3713" t="s">
        <v>11504</v>
      </c>
      <c r="F3713" t="s">
        <v>1024</v>
      </c>
    </row>
    <row r="3714" spans="2:6" hidden="1" x14ac:dyDescent="0.3">
      <c r="B3714">
        <v>160355</v>
      </c>
      <c r="C3714" t="s">
        <v>11505</v>
      </c>
      <c r="D3714" t="s">
        <v>11506</v>
      </c>
      <c r="E3714" t="s">
        <v>11507</v>
      </c>
      <c r="F3714" t="s">
        <v>1024</v>
      </c>
    </row>
    <row r="3715" spans="2:6" hidden="1" x14ac:dyDescent="0.3">
      <c r="B3715">
        <v>160356</v>
      </c>
      <c r="C3715" t="s">
        <v>11508</v>
      </c>
      <c r="D3715" t="s">
        <v>11509</v>
      </c>
      <c r="E3715" t="s">
        <v>11510</v>
      </c>
      <c r="F3715" t="s">
        <v>1024</v>
      </c>
    </row>
    <row r="3716" spans="2:6" hidden="1" x14ac:dyDescent="0.3">
      <c r="B3716">
        <v>160357</v>
      </c>
      <c r="C3716" t="s">
        <v>11511</v>
      </c>
      <c r="D3716" t="s">
        <v>11512</v>
      </c>
      <c r="E3716" t="s">
        <v>11513</v>
      </c>
      <c r="F3716" t="s">
        <v>1024</v>
      </c>
    </row>
    <row r="3717" spans="2:6" hidden="1" x14ac:dyDescent="0.3">
      <c r="B3717">
        <v>160358</v>
      </c>
      <c r="C3717" t="s">
        <v>11514</v>
      </c>
      <c r="D3717" t="s">
        <v>11515</v>
      </c>
      <c r="E3717" t="s">
        <v>3191</v>
      </c>
      <c r="F3717" t="s">
        <v>1024</v>
      </c>
    </row>
    <row r="3718" spans="2:6" hidden="1" x14ac:dyDescent="0.3">
      <c r="B3718">
        <v>160359</v>
      </c>
      <c r="C3718" t="s">
        <v>11516</v>
      </c>
      <c r="D3718" t="s">
        <v>11517</v>
      </c>
      <c r="E3718" t="s">
        <v>10184</v>
      </c>
      <c r="F3718" t="s">
        <v>1024</v>
      </c>
    </row>
    <row r="3719" spans="2:6" hidden="1" x14ac:dyDescent="0.3">
      <c r="B3719">
        <v>160363</v>
      </c>
      <c r="C3719" t="s">
        <v>11518</v>
      </c>
      <c r="D3719" t="s">
        <v>11519</v>
      </c>
      <c r="E3719" t="s">
        <v>11520</v>
      </c>
      <c r="F3719" t="s">
        <v>1024</v>
      </c>
    </row>
    <row r="3720" spans="2:6" hidden="1" x14ac:dyDescent="0.3">
      <c r="B3720">
        <v>160364</v>
      </c>
      <c r="C3720" t="s">
        <v>11521</v>
      </c>
      <c r="D3720" t="s">
        <v>11522</v>
      </c>
      <c r="E3720" t="s">
        <v>11523</v>
      </c>
      <c r="F3720" t="s">
        <v>1024</v>
      </c>
    </row>
    <row r="3721" spans="2:6" hidden="1" x14ac:dyDescent="0.3">
      <c r="B3721">
        <v>160367</v>
      </c>
      <c r="C3721" t="s">
        <v>11524</v>
      </c>
      <c r="D3721" t="s">
        <v>11525</v>
      </c>
      <c r="E3721" t="s">
        <v>11526</v>
      </c>
      <c r="F3721" t="s">
        <v>1024</v>
      </c>
    </row>
    <row r="3722" spans="2:6" hidden="1" x14ac:dyDescent="0.3">
      <c r="B3722">
        <v>160368</v>
      </c>
      <c r="C3722" t="s">
        <v>11527</v>
      </c>
      <c r="D3722" t="s">
        <v>11528</v>
      </c>
      <c r="E3722" t="s">
        <v>10666</v>
      </c>
      <c r="F3722" t="s">
        <v>1024</v>
      </c>
    </row>
    <row r="3723" spans="2:6" hidden="1" x14ac:dyDescent="0.3">
      <c r="B3723">
        <v>160371</v>
      </c>
      <c r="C3723" t="s">
        <v>11529</v>
      </c>
      <c r="D3723" t="s">
        <v>11530</v>
      </c>
      <c r="E3723" t="s">
        <v>11531</v>
      </c>
      <c r="F3723" t="s">
        <v>1024</v>
      </c>
    </row>
    <row r="3724" spans="2:6" hidden="1" x14ac:dyDescent="0.3">
      <c r="B3724">
        <v>160372</v>
      </c>
      <c r="C3724" t="s">
        <v>11532</v>
      </c>
      <c r="D3724" t="s">
        <v>11533</v>
      </c>
      <c r="E3724" t="s">
        <v>11534</v>
      </c>
      <c r="F3724" t="s">
        <v>1024</v>
      </c>
    </row>
    <row r="3725" spans="2:6" hidden="1" x14ac:dyDescent="0.3">
      <c r="B3725">
        <v>160373</v>
      </c>
      <c r="C3725" t="s">
        <v>11535</v>
      </c>
      <c r="D3725" t="s">
        <v>11536</v>
      </c>
      <c r="E3725" t="s">
        <v>10587</v>
      </c>
      <c r="F3725" t="s">
        <v>1024</v>
      </c>
    </row>
    <row r="3726" spans="2:6" hidden="1" x14ac:dyDescent="0.3">
      <c r="B3726">
        <v>160374</v>
      </c>
      <c r="C3726" t="s">
        <v>4422</v>
      </c>
      <c r="D3726" t="s">
        <v>4423</v>
      </c>
      <c r="E3726" t="s">
        <v>11537</v>
      </c>
      <c r="F3726" t="s">
        <v>1024</v>
      </c>
    </row>
    <row r="3727" spans="2:6" hidden="1" x14ac:dyDescent="0.3">
      <c r="B3727">
        <v>160380</v>
      </c>
      <c r="C3727" t="s">
        <v>11538</v>
      </c>
      <c r="D3727" t="s">
        <v>11539</v>
      </c>
      <c r="E3727" t="s">
        <v>11540</v>
      </c>
      <c r="F3727" t="s">
        <v>1024</v>
      </c>
    </row>
    <row r="3728" spans="2:6" hidden="1" x14ac:dyDescent="0.3">
      <c r="B3728">
        <v>160381</v>
      </c>
      <c r="C3728" t="s">
        <v>11541</v>
      </c>
      <c r="D3728" t="s">
        <v>11542</v>
      </c>
      <c r="E3728" t="s">
        <v>11543</v>
      </c>
      <c r="F3728" t="s">
        <v>1024</v>
      </c>
    </row>
    <row r="3729" spans="2:6" hidden="1" x14ac:dyDescent="0.3">
      <c r="B3729">
        <v>160384</v>
      </c>
      <c r="C3729" t="s">
        <v>11544</v>
      </c>
      <c r="D3729" t="s">
        <v>11545</v>
      </c>
      <c r="E3729" t="s">
        <v>11546</v>
      </c>
      <c r="F3729" t="s">
        <v>1024</v>
      </c>
    </row>
    <row r="3730" spans="2:6" hidden="1" x14ac:dyDescent="0.3">
      <c r="B3730">
        <v>160393</v>
      </c>
      <c r="C3730" t="s">
        <v>11547</v>
      </c>
      <c r="D3730" t="s">
        <v>11548</v>
      </c>
      <c r="E3730" t="s">
        <v>11549</v>
      </c>
      <c r="F3730" t="s">
        <v>1024</v>
      </c>
    </row>
    <row r="3731" spans="2:6" hidden="1" x14ac:dyDescent="0.3">
      <c r="B3731">
        <v>160394</v>
      </c>
      <c r="C3731" t="s">
        <v>11550</v>
      </c>
      <c r="D3731" t="s">
        <v>11551</v>
      </c>
      <c r="E3731" t="s">
        <v>11552</v>
      </c>
      <c r="F3731" t="s">
        <v>1024</v>
      </c>
    </row>
    <row r="3732" spans="2:6" hidden="1" x14ac:dyDescent="0.3">
      <c r="B3732">
        <v>160395</v>
      </c>
      <c r="C3732" t="s">
        <v>11553</v>
      </c>
      <c r="D3732" t="s">
        <v>11554</v>
      </c>
      <c r="E3732" t="s">
        <v>11555</v>
      </c>
      <c r="F3732" t="s">
        <v>1024</v>
      </c>
    </row>
    <row r="3733" spans="2:6" hidden="1" x14ac:dyDescent="0.3">
      <c r="B3733">
        <v>160399</v>
      </c>
      <c r="C3733" t="s">
        <v>11556</v>
      </c>
      <c r="D3733" t="s">
        <v>11557</v>
      </c>
      <c r="E3733" t="s">
        <v>11558</v>
      </c>
      <c r="F3733" t="s">
        <v>1024</v>
      </c>
    </row>
    <row r="3734" spans="2:6" hidden="1" x14ac:dyDescent="0.3">
      <c r="B3734">
        <v>160400</v>
      </c>
      <c r="C3734" t="s">
        <v>11559</v>
      </c>
      <c r="D3734" t="s">
        <v>11560</v>
      </c>
      <c r="E3734" t="s">
        <v>11561</v>
      </c>
      <c r="F3734" t="s">
        <v>1024</v>
      </c>
    </row>
    <row r="3735" spans="2:6" hidden="1" x14ac:dyDescent="0.3">
      <c r="B3735">
        <v>160402</v>
      </c>
      <c r="C3735" t="s">
        <v>11562</v>
      </c>
      <c r="D3735" t="s">
        <v>11563</v>
      </c>
      <c r="E3735" t="s">
        <v>9812</v>
      </c>
      <c r="F3735" t="s">
        <v>1024</v>
      </c>
    </row>
    <row r="3736" spans="2:6" hidden="1" x14ac:dyDescent="0.3">
      <c r="B3736">
        <v>160406</v>
      </c>
      <c r="C3736" t="s">
        <v>11564</v>
      </c>
      <c r="D3736" t="s">
        <v>11565</v>
      </c>
      <c r="E3736" t="s">
        <v>6754</v>
      </c>
      <c r="F3736" t="s">
        <v>1024</v>
      </c>
    </row>
    <row r="3737" spans="2:6" hidden="1" x14ac:dyDescent="0.3">
      <c r="B3737">
        <v>160407</v>
      </c>
      <c r="C3737" t="s">
        <v>11566</v>
      </c>
      <c r="D3737" t="s">
        <v>11567</v>
      </c>
      <c r="E3737" t="s">
        <v>11568</v>
      </c>
      <c r="F3737" t="s">
        <v>1024</v>
      </c>
    </row>
    <row r="3738" spans="2:6" hidden="1" x14ac:dyDescent="0.3">
      <c r="B3738">
        <v>160409</v>
      </c>
      <c r="C3738" t="s">
        <v>11569</v>
      </c>
      <c r="D3738" t="s">
        <v>11570</v>
      </c>
      <c r="E3738" t="s">
        <v>11571</v>
      </c>
      <c r="F3738" t="s">
        <v>1024</v>
      </c>
    </row>
    <row r="3739" spans="2:6" hidden="1" x14ac:dyDescent="0.3">
      <c r="B3739">
        <v>160411</v>
      </c>
      <c r="C3739" t="s">
        <v>11572</v>
      </c>
      <c r="D3739" t="s">
        <v>11573</v>
      </c>
      <c r="E3739" t="s">
        <v>11574</v>
      </c>
      <c r="F3739" t="s">
        <v>1024</v>
      </c>
    </row>
    <row r="3740" spans="2:6" hidden="1" x14ac:dyDescent="0.3">
      <c r="B3740">
        <v>160412</v>
      </c>
      <c r="C3740" t="s">
        <v>11575</v>
      </c>
      <c r="D3740" t="s">
        <v>11576</v>
      </c>
      <c r="E3740" t="s">
        <v>11577</v>
      </c>
      <c r="F3740" t="s">
        <v>1024</v>
      </c>
    </row>
    <row r="3741" spans="2:6" hidden="1" x14ac:dyDescent="0.3">
      <c r="B3741">
        <v>160413</v>
      </c>
      <c r="C3741" t="s">
        <v>11578</v>
      </c>
      <c r="D3741" t="s">
        <v>11579</v>
      </c>
      <c r="E3741" t="s">
        <v>11580</v>
      </c>
      <c r="F3741" t="s">
        <v>1024</v>
      </c>
    </row>
    <row r="3742" spans="2:6" hidden="1" x14ac:dyDescent="0.3">
      <c r="B3742">
        <v>160415</v>
      </c>
      <c r="C3742" t="s">
        <v>11581</v>
      </c>
      <c r="D3742" t="s">
        <v>11582</v>
      </c>
      <c r="E3742" t="s">
        <v>8171</v>
      </c>
      <c r="F3742" t="s">
        <v>1024</v>
      </c>
    </row>
    <row r="3743" spans="2:6" hidden="1" x14ac:dyDescent="0.3">
      <c r="B3743">
        <v>160416</v>
      </c>
      <c r="C3743" t="s">
        <v>11583</v>
      </c>
      <c r="D3743" t="s">
        <v>11584</v>
      </c>
      <c r="E3743" t="s">
        <v>4042</v>
      </c>
      <c r="F3743" t="s">
        <v>1024</v>
      </c>
    </row>
    <row r="3744" spans="2:6" hidden="1" x14ac:dyDescent="0.3">
      <c r="B3744">
        <v>160421</v>
      </c>
      <c r="C3744" t="s">
        <v>11585</v>
      </c>
      <c r="D3744" t="s">
        <v>11586</v>
      </c>
      <c r="E3744" t="s">
        <v>11587</v>
      </c>
      <c r="F3744" t="s">
        <v>1024</v>
      </c>
    </row>
    <row r="3745" spans="2:6" hidden="1" x14ac:dyDescent="0.3">
      <c r="B3745">
        <v>160422</v>
      </c>
      <c r="C3745" t="s">
        <v>11588</v>
      </c>
      <c r="D3745" t="s">
        <v>11589</v>
      </c>
      <c r="E3745" t="s">
        <v>11590</v>
      </c>
      <c r="F3745" t="s">
        <v>1024</v>
      </c>
    </row>
    <row r="3746" spans="2:6" hidden="1" x14ac:dyDescent="0.3">
      <c r="B3746">
        <v>160423</v>
      </c>
      <c r="C3746" t="s">
        <v>11591</v>
      </c>
      <c r="D3746" t="s">
        <v>11592</v>
      </c>
      <c r="E3746" t="s">
        <v>11593</v>
      </c>
      <c r="F3746" t="s">
        <v>1024</v>
      </c>
    </row>
    <row r="3747" spans="2:6" hidden="1" x14ac:dyDescent="0.3">
      <c r="B3747">
        <v>160427</v>
      </c>
      <c r="C3747" t="s">
        <v>11594</v>
      </c>
      <c r="D3747" t="s">
        <v>11595</v>
      </c>
      <c r="E3747" t="s">
        <v>11596</v>
      </c>
      <c r="F3747" t="s">
        <v>1024</v>
      </c>
    </row>
    <row r="3748" spans="2:6" hidden="1" x14ac:dyDescent="0.3">
      <c r="B3748">
        <v>160428</v>
      </c>
      <c r="C3748" t="s">
        <v>11597</v>
      </c>
      <c r="D3748" t="s">
        <v>11598</v>
      </c>
      <c r="E3748" t="s">
        <v>10882</v>
      </c>
      <c r="F3748" t="s">
        <v>1024</v>
      </c>
    </row>
    <row r="3749" spans="2:6" hidden="1" x14ac:dyDescent="0.3">
      <c r="B3749">
        <v>160429</v>
      </c>
      <c r="C3749" t="s">
        <v>11599</v>
      </c>
      <c r="D3749" t="s">
        <v>11600</v>
      </c>
      <c r="E3749" t="s">
        <v>11601</v>
      </c>
      <c r="F3749" t="s">
        <v>1024</v>
      </c>
    </row>
    <row r="3750" spans="2:6" hidden="1" x14ac:dyDescent="0.3">
      <c r="B3750">
        <v>160430</v>
      </c>
      <c r="C3750" t="s">
        <v>11602</v>
      </c>
      <c r="D3750" t="s">
        <v>11603</v>
      </c>
      <c r="E3750" t="s">
        <v>7914</v>
      </c>
      <c r="F3750" t="s">
        <v>1024</v>
      </c>
    </row>
    <row r="3751" spans="2:6" hidden="1" x14ac:dyDescent="0.3">
      <c r="B3751">
        <v>160431</v>
      </c>
      <c r="C3751" t="s">
        <v>11604</v>
      </c>
      <c r="D3751" t="s">
        <v>11605</v>
      </c>
      <c r="E3751" t="s">
        <v>11606</v>
      </c>
      <c r="F3751" t="s">
        <v>1024</v>
      </c>
    </row>
    <row r="3752" spans="2:6" hidden="1" x14ac:dyDescent="0.3">
      <c r="B3752">
        <v>160432</v>
      </c>
      <c r="C3752" t="s">
        <v>11607</v>
      </c>
      <c r="D3752" t="s">
        <v>11608</v>
      </c>
      <c r="E3752" t="s">
        <v>11609</v>
      </c>
      <c r="F3752" t="s">
        <v>1024</v>
      </c>
    </row>
    <row r="3753" spans="2:6" hidden="1" x14ac:dyDescent="0.3">
      <c r="B3753">
        <v>160438</v>
      </c>
      <c r="C3753" t="s">
        <v>11610</v>
      </c>
      <c r="D3753" t="s">
        <v>11611</v>
      </c>
      <c r="E3753" t="s">
        <v>11612</v>
      </c>
      <c r="F3753" t="s">
        <v>1024</v>
      </c>
    </row>
    <row r="3754" spans="2:6" hidden="1" x14ac:dyDescent="0.3">
      <c r="B3754">
        <v>160439</v>
      </c>
      <c r="C3754" t="s">
        <v>11613</v>
      </c>
      <c r="D3754" t="s">
        <v>11614</v>
      </c>
      <c r="E3754" t="s">
        <v>11615</v>
      </c>
      <c r="F3754" t="s">
        <v>1024</v>
      </c>
    </row>
    <row r="3755" spans="2:6" hidden="1" x14ac:dyDescent="0.3">
      <c r="B3755">
        <v>160443</v>
      </c>
      <c r="C3755" t="s">
        <v>11616</v>
      </c>
      <c r="D3755" t="s">
        <v>11617</v>
      </c>
      <c r="E3755" t="s">
        <v>9231</v>
      </c>
      <c r="F3755" t="s">
        <v>1024</v>
      </c>
    </row>
    <row r="3756" spans="2:6" hidden="1" x14ac:dyDescent="0.3">
      <c r="B3756">
        <v>160446</v>
      </c>
      <c r="C3756" t="s">
        <v>11618</v>
      </c>
      <c r="D3756" t="s">
        <v>11619</v>
      </c>
      <c r="E3756" t="s">
        <v>11620</v>
      </c>
      <c r="F3756" t="s">
        <v>1024</v>
      </c>
    </row>
    <row r="3757" spans="2:6" hidden="1" x14ac:dyDescent="0.3">
      <c r="B3757">
        <v>160447</v>
      </c>
      <c r="C3757" t="s">
        <v>11621</v>
      </c>
      <c r="D3757" t="s">
        <v>11622</v>
      </c>
      <c r="E3757" t="s">
        <v>11623</v>
      </c>
      <c r="F3757" t="s">
        <v>1024</v>
      </c>
    </row>
    <row r="3758" spans="2:6" hidden="1" x14ac:dyDescent="0.3">
      <c r="B3758">
        <v>160448</v>
      </c>
      <c r="C3758" t="s">
        <v>11624</v>
      </c>
      <c r="D3758" t="s">
        <v>11625</v>
      </c>
      <c r="E3758" t="s">
        <v>11626</v>
      </c>
      <c r="F3758" t="s">
        <v>1024</v>
      </c>
    </row>
    <row r="3759" spans="2:6" hidden="1" x14ac:dyDescent="0.3">
      <c r="B3759">
        <v>160449</v>
      </c>
      <c r="C3759" t="s">
        <v>11627</v>
      </c>
      <c r="D3759" t="s">
        <v>11628</v>
      </c>
      <c r="E3759" t="s">
        <v>11629</v>
      </c>
      <c r="F3759" t="s">
        <v>1024</v>
      </c>
    </row>
    <row r="3760" spans="2:6" hidden="1" x14ac:dyDescent="0.3">
      <c r="B3760">
        <v>160450</v>
      </c>
      <c r="C3760" t="s">
        <v>11630</v>
      </c>
      <c r="D3760" t="s">
        <v>11631</v>
      </c>
      <c r="E3760" t="s">
        <v>6578</v>
      </c>
      <c r="F3760" t="s">
        <v>1024</v>
      </c>
    </row>
    <row r="3761" spans="2:6" hidden="1" x14ac:dyDescent="0.3">
      <c r="B3761">
        <v>160452</v>
      </c>
      <c r="C3761" t="s">
        <v>11632</v>
      </c>
      <c r="D3761" t="s">
        <v>11633</v>
      </c>
      <c r="E3761" t="s">
        <v>11634</v>
      </c>
      <c r="F3761" t="s">
        <v>1024</v>
      </c>
    </row>
    <row r="3762" spans="2:6" hidden="1" x14ac:dyDescent="0.3">
      <c r="B3762">
        <v>160453</v>
      </c>
      <c r="C3762" t="s">
        <v>11635</v>
      </c>
      <c r="D3762" t="s">
        <v>11636</v>
      </c>
      <c r="E3762" t="s">
        <v>11637</v>
      </c>
      <c r="F3762" t="s">
        <v>1024</v>
      </c>
    </row>
    <row r="3763" spans="2:6" hidden="1" x14ac:dyDescent="0.3">
      <c r="B3763">
        <v>160454</v>
      </c>
      <c r="C3763" t="s">
        <v>11638</v>
      </c>
      <c r="D3763" t="s">
        <v>11639</v>
      </c>
      <c r="E3763" t="s">
        <v>11640</v>
      </c>
      <c r="F3763" t="s">
        <v>1024</v>
      </c>
    </row>
    <row r="3764" spans="2:6" hidden="1" x14ac:dyDescent="0.3">
      <c r="B3764">
        <v>160456</v>
      </c>
      <c r="C3764" t="s">
        <v>11641</v>
      </c>
      <c r="D3764" t="s">
        <v>11642</v>
      </c>
      <c r="E3764" t="s">
        <v>11643</v>
      </c>
      <c r="F3764" t="s">
        <v>1024</v>
      </c>
    </row>
    <row r="3765" spans="2:6" hidden="1" x14ac:dyDescent="0.3">
      <c r="B3765">
        <v>160459</v>
      </c>
      <c r="C3765" t="s">
        <v>11644</v>
      </c>
      <c r="D3765" t="s">
        <v>11645</v>
      </c>
      <c r="E3765" t="s">
        <v>11646</v>
      </c>
      <c r="F3765" t="s">
        <v>1024</v>
      </c>
    </row>
    <row r="3766" spans="2:6" hidden="1" x14ac:dyDescent="0.3">
      <c r="B3766">
        <v>160460</v>
      </c>
      <c r="C3766" t="s">
        <v>11647</v>
      </c>
      <c r="D3766" t="s">
        <v>11648</v>
      </c>
      <c r="E3766" t="s">
        <v>11649</v>
      </c>
      <c r="F3766" t="s">
        <v>1024</v>
      </c>
    </row>
    <row r="3767" spans="2:6" hidden="1" x14ac:dyDescent="0.3">
      <c r="B3767">
        <v>160462</v>
      </c>
      <c r="C3767" t="s">
        <v>11650</v>
      </c>
      <c r="D3767" t="s">
        <v>11651</v>
      </c>
      <c r="E3767" t="s">
        <v>11652</v>
      </c>
      <c r="F3767" t="s">
        <v>1024</v>
      </c>
    </row>
    <row r="3768" spans="2:6" hidden="1" x14ac:dyDescent="0.3">
      <c r="B3768">
        <v>160464</v>
      </c>
      <c r="C3768" t="s">
        <v>11653</v>
      </c>
      <c r="D3768" t="s">
        <v>11654</v>
      </c>
      <c r="E3768" t="s">
        <v>24125</v>
      </c>
      <c r="F3768" t="s">
        <v>1024</v>
      </c>
    </row>
    <row r="3769" spans="2:6" hidden="1" x14ac:dyDescent="0.3">
      <c r="B3769">
        <v>160466</v>
      </c>
      <c r="C3769" t="s">
        <v>11655</v>
      </c>
      <c r="D3769" t="s">
        <v>11656</v>
      </c>
      <c r="E3769" t="s">
        <v>11657</v>
      </c>
      <c r="F3769" t="s">
        <v>1024</v>
      </c>
    </row>
    <row r="3770" spans="2:6" hidden="1" x14ac:dyDescent="0.3">
      <c r="B3770">
        <v>160475</v>
      </c>
      <c r="C3770" t="s">
        <v>11658</v>
      </c>
      <c r="D3770" t="s">
        <v>11659</v>
      </c>
      <c r="E3770" t="s">
        <v>11660</v>
      </c>
      <c r="F3770" t="s">
        <v>1024</v>
      </c>
    </row>
    <row r="3771" spans="2:6" hidden="1" x14ac:dyDescent="0.3">
      <c r="B3771">
        <v>160478</v>
      </c>
      <c r="C3771" t="s">
        <v>11661</v>
      </c>
      <c r="D3771" t="s">
        <v>11662</v>
      </c>
      <c r="E3771" t="s">
        <v>11663</v>
      </c>
      <c r="F3771" t="s">
        <v>1024</v>
      </c>
    </row>
    <row r="3772" spans="2:6" hidden="1" x14ac:dyDescent="0.3">
      <c r="B3772">
        <v>160480</v>
      </c>
      <c r="C3772" t="s">
        <v>11664</v>
      </c>
      <c r="D3772" t="s">
        <v>11665</v>
      </c>
      <c r="E3772" t="s">
        <v>11666</v>
      </c>
      <c r="F3772" t="s">
        <v>1024</v>
      </c>
    </row>
    <row r="3773" spans="2:6" hidden="1" x14ac:dyDescent="0.3">
      <c r="B3773">
        <v>160481</v>
      </c>
      <c r="C3773" t="s">
        <v>11667</v>
      </c>
      <c r="D3773" t="s">
        <v>11668</v>
      </c>
      <c r="E3773" t="s">
        <v>11669</v>
      </c>
      <c r="F3773" t="s">
        <v>1024</v>
      </c>
    </row>
    <row r="3774" spans="2:6" hidden="1" x14ac:dyDescent="0.3">
      <c r="B3774">
        <v>160484</v>
      </c>
      <c r="C3774" t="s">
        <v>11670</v>
      </c>
      <c r="D3774" t="s">
        <v>11671</v>
      </c>
      <c r="E3774" t="s">
        <v>11672</v>
      </c>
      <c r="F3774" t="s">
        <v>1024</v>
      </c>
    </row>
    <row r="3775" spans="2:6" hidden="1" x14ac:dyDescent="0.3">
      <c r="B3775">
        <v>160485</v>
      </c>
      <c r="C3775" t="s">
        <v>11673</v>
      </c>
      <c r="D3775" t="s">
        <v>11674</v>
      </c>
      <c r="E3775" t="s">
        <v>11675</v>
      </c>
      <c r="F3775" t="s">
        <v>1024</v>
      </c>
    </row>
    <row r="3776" spans="2:6" hidden="1" x14ac:dyDescent="0.3">
      <c r="B3776">
        <v>160486</v>
      </c>
      <c r="C3776" t="s">
        <v>11676</v>
      </c>
      <c r="D3776" t="s">
        <v>11677</v>
      </c>
      <c r="E3776" t="s">
        <v>11678</v>
      </c>
      <c r="F3776" t="s">
        <v>1024</v>
      </c>
    </row>
    <row r="3777" spans="2:6" hidden="1" x14ac:dyDescent="0.3">
      <c r="B3777">
        <v>160489</v>
      </c>
      <c r="C3777" t="s">
        <v>11679</v>
      </c>
      <c r="D3777" t="s">
        <v>11680</v>
      </c>
      <c r="E3777" t="s">
        <v>9246</v>
      </c>
      <c r="F3777" t="s">
        <v>1024</v>
      </c>
    </row>
    <row r="3778" spans="2:6" hidden="1" x14ac:dyDescent="0.3">
      <c r="B3778">
        <v>160490</v>
      </c>
      <c r="C3778" t="s">
        <v>11681</v>
      </c>
      <c r="D3778" t="s">
        <v>11682</v>
      </c>
      <c r="E3778" t="s">
        <v>4201</v>
      </c>
      <c r="F3778" t="s">
        <v>1024</v>
      </c>
    </row>
    <row r="3779" spans="2:6" hidden="1" x14ac:dyDescent="0.3">
      <c r="B3779">
        <v>160491</v>
      </c>
      <c r="C3779" t="s">
        <v>11683</v>
      </c>
      <c r="D3779" t="s">
        <v>11684</v>
      </c>
      <c r="E3779" t="s">
        <v>7555</v>
      </c>
      <c r="F3779" t="s">
        <v>1024</v>
      </c>
    </row>
    <row r="3780" spans="2:6" hidden="1" x14ac:dyDescent="0.3">
      <c r="B3780">
        <v>160492</v>
      </c>
      <c r="C3780" t="s">
        <v>11685</v>
      </c>
      <c r="D3780" t="s">
        <v>11686</v>
      </c>
      <c r="E3780" t="s">
        <v>7555</v>
      </c>
      <c r="F3780" t="s">
        <v>1024</v>
      </c>
    </row>
    <row r="3781" spans="2:6" hidden="1" x14ac:dyDescent="0.3">
      <c r="B3781">
        <v>160493</v>
      </c>
      <c r="C3781" t="s">
        <v>11687</v>
      </c>
      <c r="D3781" t="s">
        <v>11688</v>
      </c>
      <c r="E3781" t="s">
        <v>10584</v>
      </c>
      <c r="F3781" t="s">
        <v>1024</v>
      </c>
    </row>
    <row r="3782" spans="2:6" hidden="1" x14ac:dyDescent="0.3">
      <c r="B3782">
        <v>160494</v>
      </c>
      <c r="C3782" t="s">
        <v>11689</v>
      </c>
      <c r="D3782" t="s">
        <v>11690</v>
      </c>
      <c r="E3782" t="s">
        <v>11691</v>
      </c>
      <c r="F3782" t="s">
        <v>1024</v>
      </c>
    </row>
    <row r="3783" spans="2:6" hidden="1" x14ac:dyDescent="0.3">
      <c r="B3783">
        <v>160497</v>
      </c>
      <c r="C3783" t="s">
        <v>11692</v>
      </c>
      <c r="D3783" t="s">
        <v>11693</v>
      </c>
      <c r="E3783" t="s">
        <v>11694</v>
      </c>
      <c r="F3783" t="s">
        <v>1024</v>
      </c>
    </row>
    <row r="3784" spans="2:6" hidden="1" x14ac:dyDescent="0.3">
      <c r="B3784">
        <v>160498</v>
      </c>
      <c r="C3784" t="s">
        <v>11695</v>
      </c>
      <c r="D3784" t="s">
        <v>11696</v>
      </c>
      <c r="E3784" t="s">
        <v>3759</v>
      </c>
      <c r="F3784" t="s">
        <v>1024</v>
      </c>
    </row>
    <row r="3785" spans="2:6" hidden="1" x14ac:dyDescent="0.3">
      <c r="B3785">
        <v>160499</v>
      </c>
      <c r="C3785" t="s">
        <v>11697</v>
      </c>
      <c r="D3785" t="s">
        <v>11698</v>
      </c>
      <c r="E3785" t="s">
        <v>11699</v>
      </c>
      <c r="F3785" t="s">
        <v>1024</v>
      </c>
    </row>
    <row r="3786" spans="2:6" hidden="1" x14ac:dyDescent="0.3">
      <c r="B3786">
        <v>160500</v>
      </c>
      <c r="C3786" t="s">
        <v>11700</v>
      </c>
      <c r="D3786" t="s">
        <v>11701</v>
      </c>
      <c r="E3786" t="s">
        <v>11702</v>
      </c>
      <c r="F3786" t="s">
        <v>1024</v>
      </c>
    </row>
    <row r="3787" spans="2:6" hidden="1" x14ac:dyDescent="0.3">
      <c r="B3787">
        <v>160502</v>
      </c>
      <c r="C3787" t="s">
        <v>11703</v>
      </c>
      <c r="D3787" t="s">
        <v>11704</v>
      </c>
      <c r="E3787" t="s">
        <v>11543</v>
      </c>
      <c r="F3787" t="s">
        <v>1024</v>
      </c>
    </row>
    <row r="3788" spans="2:6" hidden="1" x14ac:dyDescent="0.3">
      <c r="B3788">
        <v>160504</v>
      </c>
      <c r="C3788" t="s">
        <v>11705</v>
      </c>
      <c r="D3788" t="s">
        <v>11706</v>
      </c>
      <c r="E3788" t="s">
        <v>11707</v>
      </c>
      <c r="F3788" t="s">
        <v>1024</v>
      </c>
    </row>
    <row r="3789" spans="2:6" hidden="1" x14ac:dyDescent="0.3">
      <c r="B3789">
        <v>160505</v>
      </c>
      <c r="C3789" t="s">
        <v>11708</v>
      </c>
      <c r="D3789" t="s">
        <v>11709</v>
      </c>
      <c r="E3789" t="s">
        <v>6399</v>
      </c>
      <c r="F3789" t="s">
        <v>1024</v>
      </c>
    </row>
    <row r="3790" spans="2:6" hidden="1" x14ac:dyDescent="0.3">
      <c r="B3790">
        <v>160506</v>
      </c>
      <c r="C3790" t="s">
        <v>11710</v>
      </c>
      <c r="D3790" t="s">
        <v>11711</v>
      </c>
      <c r="E3790" t="s">
        <v>11712</v>
      </c>
      <c r="F3790" t="s">
        <v>1024</v>
      </c>
    </row>
    <row r="3791" spans="2:6" hidden="1" x14ac:dyDescent="0.3">
      <c r="B3791">
        <v>160508</v>
      </c>
      <c r="C3791" t="s">
        <v>11713</v>
      </c>
      <c r="D3791" t="s">
        <v>11714</v>
      </c>
      <c r="E3791" t="s">
        <v>7025</v>
      </c>
      <c r="F3791" t="s">
        <v>1024</v>
      </c>
    </row>
    <row r="3792" spans="2:6" hidden="1" x14ac:dyDescent="0.3">
      <c r="B3792">
        <v>160510</v>
      </c>
      <c r="C3792" t="s">
        <v>11715</v>
      </c>
      <c r="D3792" t="s">
        <v>11716</v>
      </c>
      <c r="E3792" t="s">
        <v>11717</v>
      </c>
      <c r="F3792" t="s">
        <v>1024</v>
      </c>
    </row>
    <row r="3793" spans="2:6" hidden="1" x14ac:dyDescent="0.3">
      <c r="B3793">
        <v>160511</v>
      </c>
      <c r="C3793" t="s">
        <v>11718</v>
      </c>
      <c r="D3793" t="s">
        <v>11719</v>
      </c>
      <c r="E3793" t="s">
        <v>11720</v>
      </c>
      <c r="F3793" t="s">
        <v>1024</v>
      </c>
    </row>
    <row r="3794" spans="2:6" hidden="1" x14ac:dyDescent="0.3">
      <c r="B3794">
        <v>160515</v>
      </c>
      <c r="C3794" t="s">
        <v>11721</v>
      </c>
      <c r="D3794" t="s">
        <v>11722</v>
      </c>
      <c r="E3794" t="s">
        <v>11723</v>
      </c>
      <c r="F3794" t="s">
        <v>1024</v>
      </c>
    </row>
    <row r="3795" spans="2:6" hidden="1" x14ac:dyDescent="0.3">
      <c r="B3795">
        <v>160516</v>
      </c>
      <c r="C3795" t="s">
        <v>11724</v>
      </c>
      <c r="D3795" t="s">
        <v>11725</v>
      </c>
      <c r="E3795" t="s">
        <v>11726</v>
      </c>
      <c r="F3795" t="s">
        <v>1024</v>
      </c>
    </row>
    <row r="3796" spans="2:6" hidden="1" x14ac:dyDescent="0.3">
      <c r="B3796">
        <v>160517</v>
      </c>
      <c r="C3796" t="s">
        <v>11727</v>
      </c>
      <c r="D3796" t="s">
        <v>11728</v>
      </c>
      <c r="E3796" t="s">
        <v>11729</v>
      </c>
      <c r="F3796" t="s">
        <v>1024</v>
      </c>
    </row>
    <row r="3797" spans="2:6" hidden="1" x14ac:dyDescent="0.3">
      <c r="B3797">
        <v>160522</v>
      </c>
      <c r="C3797" t="s">
        <v>11730</v>
      </c>
      <c r="D3797" t="s">
        <v>11731</v>
      </c>
      <c r="E3797" t="s">
        <v>11732</v>
      </c>
      <c r="F3797" t="s">
        <v>1024</v>
      </c>
    </row>
    <row r="3798" spans="2:6" hidden="1" x14ac:dyDescent="0.3">
      <c r="B3798">
        <v>160525</v>
      </c>
      <c r="C3798" t="s">
        <v>11733</v>
      </c>
      <c r="D3798" t="s">
        <v>11734</v>
      </c>
      <c r="E3798" t="s">
        <v>11735</v>
      </c>
      <c r="F3798" t="s">
        <v>1024</v>
      </c>
    </row>
    <row r="3799" spans="2:6" hidden="1" x14ac:dyDescent="0.3">
      <c r="B3799">
        <v>160526</v>
      </c>
      <c r="C3799" t="s">
        <v>11736</v>
      </c>
      <c r="D3799" t="s">
        <v>11737</v>
      </c>
      <c r="E3799" t="s">
        <v>11345</v>
      </c>
      <c r="F3799" t="s">
        <v>1024</v>
      </c>
    </row>
    <row r="3800" spans="2:6" hidden="1" x14ac:dyDescent="0.3">
      <c r="B3800">
        <v>160527</v>
      </c>
      <c r="C3800" t="s">
        <v>11738</v>
      </c>
      <c r="D3800" t="s">
        <v>11739</v>
      </c>
      <c r="E3800" t="s">
        <v>11740</v>
      </c>
      <c r="F3800" t="s">
        <v>1024</v>
      </c>
    </row>
    <row r="3801" spans="2:6" hidden="1" x14ac:dyDescent="0.3">
      <c r="B3801">
        <v>160529</v>
      </c>
      <c r="C3801" t="s">
        <v>11741</v>
      </c>
      <c r="D3801" t="s">
        <v>11742</v>
      </c>
      <c r="E3801" t="s">
        <v>11743</v>
      </c>
      <c r="F3801" t="s">
        <v>1024</v>
      </c>
    </row>
    <row r="3802" spans="2:6" hidden="1" x14ac:dyDescent="0.3">
      <c r="B3802">
        <v>160530</v>
      </c>
      <c r="C3802" t="s">
        <v>11744</v>
      </c>
      <c r="D3802" t="s">
        <v>11745</v>
      </c>
      <c r="E3802" t="s">
        <v>5823</v>
      </c>
      <c r="F3802" t="s">
        <v>1024</v>
      </c>
    </row>
    <row r="3803" spans="2:6" hidden="1" x14ac:dyDescent="0.3">
      <c r="B3803">
        <v>160531</v>
      </c>
      <c r="C3803" t="s">
        <v>11746</v>
      </c>
      <c r="D3803" t="s">
        <v>11747</v>
      </c>
      <c r="E3803" t="s">
        <v>11748</v>
      </c>
      <c r="F3803" t="s">
        <v>1024</v>
      </c>
    </row>
    <row r="3804" spans="2:6" hidden="1" x14ac:dyDescent="0.3">
      <c r="B3804">
        <v>160532</v>
      </c>
      <c r="C3804" t="s">
        <v>11749</v>
      </c>
      <c r="D3804" t="s">
        <v>11750</v>
      </c>
      <c r="E3804" t="s">
        <v>11751</v>
      </c>
      <c r="F3804" t="s">
        <v>1024</v>
      </c>
    </row>
    <row r="3805" spans="2:6" hidden="1" x14ac:dyDescent="0.3">
      <c r="B3805">
        <v>160533</v>
      </c>
      <c r="C3805" t="s">
        <v>11752</v>
      </c>
      <c r="D3805" t="s">
        <v>24053</v>
      </c>
      <c r="E3805" t="s">
        <v>11753</v>
      </c>
      <c r="F3805" t="s">
        <v>1024</v>
      </c>
    </row>
    <row r="3806" spans="2:6" hidden="1" x14ac:dyDescent="0.3">
      <c r="B3806">
        <v>160534</v>
      </c>
      <c r="C3806" t="s">
        <v>11754</v>
      </c>
      <c r="D3806" t="s">
        <v>11755</v>
      </c>
      <c r="E3806" t="s">
        <v>11756</v>
      </c>
      <c r="F3806" t="s">
        <v>1024</v>
      </c>
    </row>
    <row r="3807" spans="2:6" hidden="1" x14ac:dyDescent="0.3">
      <c r="B3807">
        <v>160535</v>
      </c>
      <c r="C3807" t="s">
        <v>11757</v>
      </c>
      <c r="D3807" t="s">
        <v>11758</v>
      </c>
      <c r="E3807" t="s">
        <v>11759</v>
      </c>
      <c r="F3807" t="s">
        <v>1024</v>
      </c>
    </row>
    <row r="3808" spans="2:6" hidden="1" x14ac:dyDescent="0.3">
      <c r="B3808">
        <v>160536</v>
      </c>
      <c r="C3808" t="s">
        <v>11760</v>
      </c>
      <c r="D3808" t="s">
        <v>11761</v>
      </c>
      <c r="E3808" t="s">
        <v>4109</v>
      </c>
      <c r="F3808" t="s">
        <v>1024</v>
      </c>
    </row>
    <row r="3809" spans="2:6" hidden="1" x14ac:dyDescent="0.3">
      <c r="B3809">
        <v>160537</v>
      </c>
      <c r="C3809" t="s">
        <v>11762</v>
      </c>
      <c r="D3809" t="s">
        <v>11763</v>
      </c>
      <c r="E3809" t="s">
        <v>11764</v>
      </c>
      <c r="F3809" t="s">
        <v>1024</v>
      </c>
    </row>
    <row r="3810" spans="2:6" hidden="1" x14ac:dyDescent="0.3">
      <c r="B3810">
        <v>160538</v>
      </c>
      <c r="C3810" t="s">
        <v>11765</v>
      </c>
      <c r="D3810" t="s">
        <v>11766</v>
      </c>
      <c r="E3810" t="s">
        <v>24054</v>
      </c>
      <c r="F3810" t="s">
        <v>1024</v>
      </c>
    </row>
    <row r="3811" spans="2:6" hidden="1" x14ac:dyDescent="0.3">
      <c r="B3811">
        <v>160539</v>
      </c>
      <c r="C3811" t="s">
        <v>11767</v>
      </c>
      <c r="D3811" t="s">
        <v>11768</v>
      </c>
      <c r="E3811" t="s">
        <v>11769</v>
      </c>
      <c r="F3811" t="s">
        <v>1024</v>
      </c>
    </row>
    <row r="3812" spans="2:6" hidden="1" x14ac:dyDescent="0.3">
      <c r="B3812">
        <v>160540</v>
      </c>
      <c r="C3812" t="s">
        <v>5304</v>
      </c>
      <c r="D3812" t="s">
        <v>5305</v>
      </c>
      <c r="E3812" t="s">
        <v>11770</v>
      </c>
      <c r="F3812" t="s">
        <v>1024</v>
      </c>
    </row>
    <row r="3813" spans="2:6" hidden="1" x14ac:dyDescent="0.3">
      <c r="B3813">
        <v>160541</v>
      </c>
      <c r="C3813" t="s">
        <v>3067</v>
      </c>
      <c r="D3813" t="s">
        <v>3068</v>
      </c>
      <c r="E3813" t="s">
        <v>11771</v>
      </c>
      <c r="F3813" t="s">
        <v>1024</v>
      </c>
    </row>
    <row r="3814" spans="2:6" hidden="1" x14ac:dyDescent="0.3">
      <c r="B3814">
        <v>160542</v>
      </c>
      <c r="C3814" t="s">
        <v>3742</v>
      </c>
      <c r="D3814" t="s">
        <v>3743</v>
      </c>
      <c r="E3814" t="s">
        <v>11772</v>
      </c>
      <c r="F3814" t="s">
        <v>1024</v>
      </c>
    </row>
    <row r="3815" spans="2:6" hidden="1" x14ac:dyDescent="0.3">
      <c r="B3815">
        <v>160544</v>
      </c>
      <c r="C3815" t="s">
        <v>11773</v>
      </c>
      <c r="D3815" t="s">
        <v>11774</v>
      </c>
      <c r="E3815" t="s">
        <v>11775</v>
      </c>
      <c r="F3815" t="s">
        <v>1024</v>
      </c>
    </row>
    <row r="3816" spans="2:6" hidden="1" x14ac:dyDescent="0.3">
      <c r="B3816">
        <v>160545</v>
      </c>
      <c r="C3816" t="s">
        <v>11776</v>
      </c>
      <c r="D3816" t="s">
        <v>11777</v>
      </c>
      <c r="E3816" t="s">
        <v>7112</v>
      </c>
      <c r="F3816" t="s">
        <v>1024</v>
      </c>
    </row>
    <row r="3817" spans="2:6" hidden="1" x14ac:dyDescent="0.3">
      <c r="B3817">
        <v>160548</v>
      </c>
      <c r="C3817" t="s">
        <v>11778</v>
      </c>
      <c r="D3817" t="s">
        <v>11779</v>
      </c>
      <c r="E3817" t="s">
        <v>11780</v>
      </c>
      <c r="F3817" t="s">
        <v>1024</v>
      </c>
    </row>
    <row r="3818" spans="2:6" hidden="1" x14ac:dyDescent="0.3">
      <c r="B3818">
        <v>160549</v>
      </c>
      <c r="C3818" t="s">
        <v>11781</v>
      </c>
      <c r="D3818" t="s">
        <v>11782</v>
      </c>
      <c r="E3818" t="s">
        <v>24055</v>
      </c>
      <c r="F3818" t="s">
        <v>1024</v>
      </c>
    </row>
    <row r="3819" spans="2:6" hidden="1" x14ac:dyDescent="0.3">
      <c r="B3819">
        <v>160551</v>
      </c>
      <c r="C3819" t="s">
        <v>11783</v>
      </c>
      <c r="D3819" t="s">
        <v>11784</v>
      </c>
      <c r="E3819" t="s">
        <v>11785</v>
      </c>
      <c r="F3819" t="s">
        <v>1024</v>
      </c>
    </row>
    <row r="3820" spans="2:6" hidden="1" x14ac:dyDescent="0.3">
      <c r="B3820">
        <v>160554</v>
      </c>
      <c r="C3820" t="s">
        <v>11786</v>
      </c>
      <c r="D3820" t="s">
        <v>11787</v>
      </c>
      <c r="E3820" t="s">
        <v>11788</v>
      </c>
      <c r="F3820" t="s">
        <v>1024</v>
      </c>
    </row>
    <row r="3821" spans="2:6" hidden="1" x14ac:dyDescent="0.3">
      <c r="B3821">
        <v>160557</v>
      </c>
      <c r="C3821" t="s">
        <v>11789</v>
      </c>
      <c r="D3821" t="s">
        <v>11790</v>
      </c>
      <c r="E3821" t="s">
        <v>2822</v>
      </c>
      <c r="F3821" t="s">
        <v>1024</v>
      </c>
    </row>
    <row r="3822" spans="2:6" hidden="1" x14ac:dyDescent="0.3">
      <c r="B3822">
        <v>160559</v>
      </c>
      <c r="C3822" t="s">
        <v>11791</v>
      </c>
      <c r="D3822" t="s">
        <v>11792</v>
      </c>
      <c r="E3822" t="s">
        <v>11793</v>
      </c>
      <c r="F3822" t="s">
        <v>1024</v>
      </c>
    </row>
    <row r="3823" spans="2:6" hidden="1" x14ac:dyDescent="0.3">
      <c r="B3823">
        <v>160561</v>
      </c>
      <c r="C3823" t="s">
        <v>11794</v>
      </c>
      <c r="D3823" t="s">
        <v>11795</v>
      </c>
      <c r="E3823" t="s">
        <v>3706</v>
      </c>
      <c r="F3823" t="s">
        <v>1024</v>
      </c>
    </row>
    <row r="3824" spans="2:6" hidden="1" x14ac:dyDescent="0.3">
      <c r="B3824">
        <v>160562</v>
      </c>
      <c r="C3824" t="s">
        <v>11796</v>
      </c>
      <c r="D3824" t="s">
        <v>11797</v>
      </c>
      <c r="E3824" t="s">
        <v>11798</v>
      </c>
      <c r="F3824" t="s">
        <v>1024</v>
      </c>
    </row>
    <row r="3825" spans="2:6" hidden="1" x14ac:dyDescent="0.3">
      <c r="B3825">
        <v>160564</v>
      </c>
      <c r="C3825" t="s">
        <v>11799</v>
      </c>
      <c r="D3825" t="s">
        <v>11800</v>
      </c>
      <c r="E3825" t="s">
        <v>8171</v>
      </c>
      <c r="F3825" t="s">
        <v>1024</v>
      </c>
    </row>
    <row r="3826" spans="2:6" hidden="1" x14ac:dyDescent="0.3">
      <c r="B3826">
        <v>160565</v>
      </c>
      <c r="C3826" t="s">
        <v>11801</v>
      </c>
      <c r="D3826" t="s">
        <v>11802</v>
      </c>
      <c r="E3826" t="s">
        <v>11803</v>
      </c>
      <c r="F3826" t="s">
        <v>1024</v>
      </c>
    </row>
    <row r="3827" spans="2:6" hidden="1" x14ac:dyDescent="0.3">
      <c r="B3827">
        <v>160567</v>
      </c>
      <c r="C3827" t="s">
        <v>11804</v>
      </c>
      <c r="D3827" t="s">
        <v>11805</v>
      </c>
      <c r="E3827" t="s">
        <v>11806</v>
      </c>
      <c r="F3827" t="s">
        <v>1024</v>
      </c>
    </row>
    <row r="3828" spans="2:6" hidden="1" x14ac:dyDescent="0.3">
      <c r="B3828">
        <v>160569</v>
      </c>
      <c r="C3828" t="s">
        <v>11807</v>
      </c>
      <c r="D3828" t="s">
        <v>11808</v>
      </c>
      <c r="E3828" t="s">
        <v>11809</v>
      </c>
      <c r="F3828" t="s">
        <v>1024</v>
      </c>
    </row>
    <row r="3829" spans="2:6" hidden="1" x14ac:dyDescent="0.3">
      <c r="B3829">
        <v>160570</v>
      </c>
      <c r="C3829" t="s">
        <v>11810</v>
      </c>
      <c r="D3829" t="s">
        <v>11811</v>
      </c>
      <c r="E3829" t="s">
        <v>11812</v>
      </c>
      <c r="F3829" t="s">
        <v>1024</v>
      </c>
    </row>
    <row r="3830" spans="2:6" hidden="1" x14ac:dyDescent="0.3">
      <c r="B3830">
        <v>160572</v>
      </c>
      <c r="C3830" t="s">
        <v>11813</v>
      </c>
      <c r="D3830" t="s">
        <v>11814</v>
      </c>
      <c r="E3830" t="s">
        <v>11815</v>
      </c>
      <c r="F3830" t="s">
        <v>1024</v>
      </c>
    </row>
    <row r="3831" spans="2:6" hidden="1" x14ac:dyDescent="0.3">
      <c r="B3831">
        <v>160573</v>
      </c>
      <c r="C3831" t="s">
        <v>11816</v>
      </c>
      <c r="D3831" t="s">
        <v>11817</v>
      </c>
      <c r="E3831" t="s">
        <v>8462</v>
      </c>
      <c r="F3831" t="s">
        <v>1024</v>
      </c>
    </row>
    <row r="3832" spans="2:6" hidden="1" x14ac:dyDescent="0.3">
      <c r="B3832">
        <v>160577</v>
      </c>
      <c r="C3832" t="s">
        <v>11818</v>
      </c>
      <c r="D3832" t="s">
        <v>11819</v>
      </c>
      <c r="E3832" t="s">
        <v>2433</v>
      </c>
      <c r="F3832" t="s">
        <v>1024</v>
      </c>
    </row>
    <row r="3833" spans="2:6" hidden="1" x14ac:dyDescent="0.3">
      <c r="B3833">
        <v>160578</v>
      </c>
      <c r="C3833" t="s">
        <v>11820</v>
      </c>
      <c r="D3833" t="s">
        <v>11821</v>
      </c>
      <c r="E3833" t="s">
        <v>11822</v>
      </c>
      <c r="F3833" t="s">
        <v>1024</v>
      </c>
    </row>
    <row r="3834" spans="2:6" hidden="1" x14ac:dyDescent="0.3">
      <c r="B3834">
        <v>160579</v>
      </c>
      <c r="C3834" t="s">
        <v>11823</v>
      </c>
      <c r="D3834" t="s">
        <v>11824</v>
      </c>
      <c r="E3834" t="s">
        <v>3943</v>
      </c>
      <c r="F3834" t="s">
        <v>1024</v>
      </c>
    </row>
    <row r="3835" spans="2:6" hidden="1" x14ac:dyDescent="0.3">
      <c r="B3835">
        <v>160580</v>
      </c>
      <c r="C3835" t="s">
        <v>11825</v>
      </c>
      <c r="D3835" t="s">
        <v>11826</v>
      </c>
      <c r="E3835" t="s">
        <v>11493</v>
      </c>
      <c r="F3835" t="s">
        <v>1024</v>
      </c>
    </row>
    <row r="3836" spans="2:6" hidden="1" x14ac:dyDescent="0.3">
      <c r="B3836">
        <v>160584</v>
      </c>
      <c r="C3836" t="s">
        <v>11827</v>
      </c>
      <c r="D3836" t="s">
        <v>11828</v>
      </c>
      <c r="E3836" t="s">
        <v>9240</v>
      </c>
      <c r="F3836" t="s">
        <v>1024</v>
      </c>
    </row>
    <row r="3837" spans="2:6" hidden="1" x14ac:dyDescent="0.3">
      <c r="B3837">
        <v>160585</v>
      </c>
      <c r="C3837" t="s">
        <v>11829</v>
      </c>
      <c r="D3837" t="s">
        <v>11830</v>
      </c>
      <c r="E3837" t="s">
        <v>11831</v>
      </c>
      <c r="F3837" t="s">
        <v>1024</v>
      </c>
    </row>
    <row r="3838" spans="2:6" hidden="1" x14ac:dyDescent="0.3">
      <c r="B3838">
        <v>160586</v>
      </c>
      <c r="C3838" t="s">
        <v>11832</v>
      </c>
      <c r="D3838" t="s">
        <v>11833</v>
      </c>
      <c r="E3838" t="s">
        <v>3865</v>
      </c>
      <c r="F3838" t="s">
        <v>1024</v>
      </c>
    </row>
    <row r="3839" spans="2:6" hidden="1" x14ac:dyDescent="0.3">
      <c r="B3839">
        <v>160587</v>
      </c>
      <c r="C3839" t="s">
        <v>11834</v>
      </c>
      <c r="D3839" t="s">
        <v>11835</v>
      </c>
      <c r="E3839" t="s">
        <v>2034</v>
      </c>
      <c r="F3839" t="s">
        <v>1024</v>
      </c>
    </row>
    <row r="3840" spans="2:6" hidden="1" x14ac:dyDescent="0.3">
      <c r="B3840">
        <v>160589</v>
      </c>
      <c r="C3840" t="s">
        <v>11836</v>
      </c>
      <c r="D3840" t="s">
        <v>11837</v>
      </c>
      <c r="E3840" t="s">
        <v>11838</v>
      </c>
      <c r="F3840" t="s">
        <v>1024</v>
      </c>
    </row>
    <row r="3841" spans="2:6" hidden="1" x14ac:dyDescent="0.3">
      <c r="B3841">
        <v>160594</v>
      </c>
      <c r="C3841" t="s">
        <v>11839</v>
      </c>
      <c r="D3841" t="s">
        <v>11840</v>
      </c>
      <c r="E3841" t="s">
        <v>11841</v>
      </c>
      <c r="F3841" t="s">
        <v>1024</v>
      </c>
    </row>
    <row r="3842" spans="2:6" hidden="1" x14ac:dyDescent="0.3">
      <c r="B3842">
        <v>160595</v>
      </c>
      <c r="C3842" t="s">
        <v>11842</v>
      </c>
      <c r="D3842" t="s">
        <v>11843</v>
      </c>
      <c r="E3842" t="s">
        <v>10046</v>
      </c>
      <c r="F3842" t="s">
        <v>1024</v>
      </c>
    </row>
    <row r="3843" spans="2:6" hidden="1" x14ac:dyDescent="0.3">
      <c r="B3843">
        <v>160597</v>
      </c>
      <c r="C3843" t="s">
        <v>11844</v>
      </c>
      <c r="D3843" t="s">
        <v>11845</v>
      </c>
      <c r="E3843" t="s">
        <v>7534</v>
      </c>
      <c r="F3843" t="s">
        <v>1024</v>
      </c>
    </row>
    <row r="3844" spans="2:6" hidden="1" x14ac:dyDescent="0.3">
      <c r="B3844">
        <v>160601</v>
      </c>
      <c r="C3844" t="s">
        <v>11846</v>
      </c>
      <c r="D3844" t="s">
        <v>11847</v>
      </c>
      <c r="E3844" t="s">
        <v>11848</v>
      </c>
      <c r="F3844" t="s">
        <v>1024</v>
      </c>
    </row>
    <row r="3845" spans="2:6" hidden="1" x14ac:dyDescent="0.3">
      <c r="B3845">
        <v>160602</v>
      </c>
      <c r="C3845" t="s">
        <v>11849</v>
      </c>
      <c r="D3845" t="s">
        <v>11850</v>
      </c>
      <c r="E3845" t="s">
        <v>11851</v>
      </c>
      <c r="F3845" t="s">
        <v>1024</v>
      </c>
    </row>
    <row r="3846" spans="2:6" hidden="1" x14ac:dyDescent="0.3">
      <c r="B3846">
        <v>160603</v>
      </c>
      <c r="C3846" t="s">
        <v>11852</v>
      </c>
      <c r="D3846" t="s">
        <v>11853</v>
      </c>
      <c r="E3846" t="s">
        <v>11854</v>
      </c>
      <c r="F3846" t="s">
        <v>1024</v>
      </c>
    </row>
    <row r="3847" spans="2:6" hidden="1" x14ac:dyDescent="0.3">
      <c r="B3847">
        <v>160604</v>
      </c>
      <c r="C3847" t="s">
        <v>11855</v>
      </c>
      <c r="D3847" t="s">
        <v>11856</v>
      </c>
      <c r="E3847" t="s">
        <v>8052</v>
      </c>
      <c r="F3847" t="s">
        <v>1024</v>
      </c>
    </row>
    <row r="3848" spans="2:6" hidden="1" x14ac:dyDescent="0.3">
      <c r="B3848">
        <v>160608</v>
      </c>
      <c r="C3848" t="s">
        <v>11857</v>
      </c>
      <c r="D3848" t="s">
        <v>11858</v>
      </c>
      <c r="E3848" t="s">
        <v>11859</v>
      </c>
      <c r="F3848" t="s">
        <v>1024</v>
      </c>
    </row>
    <row r="3849" spans="2:6" hidden="1" x14ac:dyDescent="0.3">
      <c r="B3849">
        <v>160609</v>
      </c>
      <c r="C3849" t="s">
        <v>11860</v>
      </c>
      <c r="D3849" t="s">
        <v>11861</v>
      </c>
      <c r="E3849" t="s">
        <v>4975</v>
      </c>
      <c r="F3849" t="s">
        <v>1024</v>
      </c>
    </row>
    <row r="3850" spans="2:6" hidden="1" x14ac:dyDescent="0.3">
      <c r="B3850">
        <v>160613</v>
      </c>
      <c r="C3850" t="s">
        <v>11862</v>
      </c>
      <c r="D3850" t="s">
        <v>11863</v>
      </c>
      <c r="E3850" t="s">
        <v>11864</v>
      </c>
      <c r="F3850" t="s">
        <v>1024</v>
      </c>
    </row>
    <row r="3851" spans="2:6" hidden="1" x14ac:dyDescent="0.3">
      <c r="B3851">
        <v>160614</v>
      </c>
      <c r="C3851" t="s">
        <v>11865</v>
      </c>
      <c r="D3851" t="s">
        <v>11866</v>
      </c>
      <c r="E3851" t="s">
        <v>11867</v>
      </c>
      <c r="F3851" t="s">
        <v>1024</v>
      </c>
    </row>
    <row r="3852" spans="2:6" hidden="1" x14ac:dyDescent="0.3">
      <c r="B3852">
        <v>160615</v>
      </c>
      <c r="C3852" t="s">
        <v>11868</v>
      </c>
      <c r="D3852" t="s">
        <v>11869</v>
      </c>
      <c r="E3852" t="s">
        <v>11870</v>
      </c>
      <c r="F3852" t="s">
        <v>1024</v>
      </c>
    </row>
    <row r="3853" spans="2:6" hidden="1" x14ac:dyDescent="0.3">
      <c r="B3853">
        <v>160616</v>
      </c>
      <c r="C3853" t="s">
        <v>11871</v>
      </c>
      <c r="D3853" t="s">
        <v>11872</v>
      </c>
      <c r="E3853" t="s">
        <v>11873</v>
      </c>
      <c r="F3853" t="s">
        <v>1024</v>
      </c>
    </row>
    <row r="3854" spans="2:6" hidden="1" x14ac:dyDescent="0.3">
      <c r="B3854">
        <v>160617</v>
      </c>
      <c r="C3854" t="s">
        <v>11874</v>
      </c>
      <c r="D3854" t="s">
        <v>11875</v>
      </c>
      <c r="E3854" t="s">
        <v>11876</v>
      </c>
      <c r="F3854" t="s">
        <v>1024</v>
      </c>
    </row>
    <row r="3855" spans="2:6" hidden="1" x14ac:dyDescent="0.3">
      <c r="B3855">
        <v>160618</v>
      </c>
      <c r="C3855" t="s">
        <v>11877</v>
      </c>
      <c r="D3855" t="s">
        <v>11878</v>
      </c>
      <c r="E3855" t="s">
        <v>11879</v>
      </c>
      <c r="F3855" t="s">
        <v>1024</v>
      </c>
    </row>
    <row r="3856" spans="2:6" hidden="1" x14ac:dyDescent="0.3">
      <c r="B3856">
        <v>160619</v>
      </c>
      <c r="C3856" t="s">
        <v>11880</v>
      </c>
      <c r="D3856" t="s">
        <v>11881</v>
      </c>
      <c r="E3856" t="s">
        <v>11882</v>
      </c>
      <c r="F3856" t="s">
        <v>1024</v>
      </c>
    </row>
    <row r="3857" spans="2:6" hidden="1" x14ac:dyDescent="0.3">
      <c r="B3857">
        <v>160620</v>
      </c>
      <c r="C3857" t="s">
        <v>11883</v>
      </c>
      <c r="D3857" t="s">
        <v>11884</v>
      </c>
      <c r="E3857" t="s">
        <v>11885</v>
      </c>
      <c r="F3857" t="s">
        <v>1024</v>
      </c>
    </row>
    <row r="3858" spans="2:6" hidden="1" x14ac:dyDescent="0.3">
      <c r="B3858">
        <v>160621</v>
      </c>
      <c r="C3858" t="s">
        <v>11886</v>
      </c>
      <c r="D3858" t="s">
        <v>11887</v>
      </c>
      <c r="E3858" t="s">
        <v>11888</v>
      </c>
      <c r="F3858" t="s">
        <v>1024</v>
      </c>
    </row>
    <row r="3859" spans="2:6" hidden="1" x14ac:dyDescent="0.3">
      <c r="B3859">
        <v>160622</v>
      </c>
      <c r="C3859" t="s">
        <v>11889</v>
      </c>
      <c r="D3859" t="s">
        <v>11890</v>
      </c>
      <c r="E3859" t="s">
        <v>2396</v>
      </c>
      <c r="F3859" t="s">
        <v>1024</v>
      </c>
    </row>
    <row r="3860" spans="2:6" hidden="1" x14ac:dyDescent="0.3">
      <c r="B3860">
        <v>160624</v>
      </c>
      <c r="C3860" t="s">
        <v>11891</v>
      </c>
      <c r="D3860" t="s">
        <v>11892</v>
      </c>
      <c r="E3860" t="s">
        <v>11893</v>
      </c>
      <c r="F3860" t="s">
        <v>1024</v>
      </c>
    </row>
    <row r="3861" spans="2:6" hidden="1" x14ac:dyDescent="0.3">
      <c r="B3861">
        <v>160625</v>
      </c>
      <c r="C3861" t="s">
        <v>11894</v>
      </c>
      <c r="D3861" t="s">
        <v>11895</v>
      </c>
      <c r="E3861" t="s">
        <v>11896</v>
      </c>
      <c r="F3861" t="s">
        <v>1024</v>
      </c>
    </row>
    <row r="3862" spans="2:6" hidden="1" x14ac:dyDescent="0.3">
      <c r="B3862">
        <v>160628</v>
      </c>
      <c r="C3862" t="s">
        <v>11897</v>
      </c>
      <c r="D3862" t="s">
        <v>11898</v>
      </c>
      <c r="E3862" t="s">
        <v>11899</v>
      </c>
      <c r="F3862" t="s">
        <v>1024</v>
      </c>
    </row>
    <row r="3863" spans="2:6" hidden="1" x14ac:dyDescent="0.3">
      <c r="B3863">
        <v>160630</v>
      </c>
      <c r="C3863" t="s">
        <v>11900</v>
      </c>
      <c r="D3863" t="s">
        <v>11901</v>
      </c>
      <c r="E3863" t="s">
        <v>11902</v>
      </c>
      <c r="F3863" t="s">
        <v>1024</v>
      </c>
    </row>
    <row r="3864" spans="2:6" hidden="1" x14ac:dyDescent="0.3">
      <c r="B3864">
        <v>160631</v>
      </c>
      <c r="C3864" t="s">
        <v>11903</v>
      </c>
      <c r="D3864" t="s">
        <v>11904</v>
      </c>
      <c r="E3864" t="s">
        <v>4472</v>
      </c>
      <c r="F3864" t="s">
        <v>1024</v>
      </c>
    </row>
    <row r="3865" spans="2:6" hidden="1" x14ac:dyDescent="0.3">
      <c r="B3865">
        <v>160632</v>
      </c>
      <c r="C3865" t="s">
        <v>11905</v>
      </c>
      <c r="D3865" t="s">
        <v>11906</v>
      </c>
      <c r="E3865" t="s">
        <v>11543</v>
      </c>
      <c r="F3865" t="s">
        <v>1024</v>
      </c>
    </row>
    <row r="3866" spans="2:6" hidden="1" x14ac:dyDescent="0.3">
      <c r="B3866">
        <v>160633</v>
      </c>
      <c r="C3866" t="s">
        <v>11907</v>
      </c>
      <c r="D3866" t="s">
        <v>11908</v>
      </c>
      <c r="E3866" t="s">
        <v>11909</v>
      </c>
      <c r="F3866" t="s">
        <v>1024</v>
      </c>
    </row>
    <row r="3867" spans="2:6" hidden="1" x14ac:dyDescent="0.3">
      <c r="B3867">
        <v>160635</v>
      </c>
      <c r="C3867" t="s">
        <v>11910</v>
      </c>
      <c r="D3867" t="s">
        <v>11911</v>
      </c>
      <c r="E3867" t="s">
        <v>11912</v>
      </c>
      <c r="F3867" t="s">
        <v>1024</v>
      </c>
    </row>
    <row r="3868" spans="2:6" hidden="1" x14ac:dyDescent="0.3">
      <c r="B3868">
        <v>160636</v>
      </c>
      <c r="C3868" t="s">
        <v>11913</v>
      </c>
      <c r="D3868" t="s">
        <v>11914</v>
      </c>
      <c r="E3868" t="s">
        <v>11915</v>
      </c>
      <c r="F3868" t="s">
        <v>1024</v>
      </c>
    </row>
    <row r="3869" spans="2:6" hidden="1" x14ac:dyDescent="0.3">
      <c r="B3869">
        <v>160637</v>
      </c>
      <c r="C3869" t="s">
        <v>11916</v>
      </c>
      <c r="D3869" t="s">
        <v>24056</v>
      </c>
      <c r="E3869" t="s">
        <v>11917</v>
      </c>
      <c r="F3869" t="s">
        <v>1024</v>
      </c>
    </row>
    <row r="3870" spans="2:6" hidden="1" x14ac:dyDescent="0.3">
      <c r="B3870">
        <v>160638</v>
      </c>
      <c r="C3870" t="s">
        <v>11918</v>
      </c>
      <c r="D3870" t="s">
        <v>11919</v>
      </c>
      <c r="E3870" t="s">
        <v>11920</v>
      </c>
      <c r="F3870" t="s">
        <v>1024</v>
      </c>
    </row>
    <row r="3871" spans="2:6" hidden="1" x14ac:dyDescent="0.3">
      <c r="B3871">
        <v>160640</v>
      </c>
      <c r="C3871" t="s">
        <v>11921</v>
      </c>
      <c r="D3871" t="s">
        <v>11922</v>
      </c>
      <c r="E3871" t="s">
        <v>11923</v>
      </c>
      <c r="F3871" t="s">
        <v>1024</v>
      </c>
    </row>
    <row r="3872" spans="2:6" hidden="1" x14ac:dyDescent="0.3">
      <c r="B3872">
        <v>160646</v>
      </c>
      <c r="C3872" t="s">
        <v>11924</v>
      </c>
      <c r="D3872" t="s">
        <v>11925</v>
      </c>
      <c r="E3872" t="s">
        <v>11926</v>
      </c>
      <c r="F3872" t="s">
        <v>1024</v>
      </c>
    </row>
    <row r="3873" spans="2:6" hidden="1" x14ac:dyDescent="0.3">
      <c r="B3873">
        <v>160648</v>
      </c>
      <c r="C3873" t="s">
        <v>11927</v>
      </c>
      <c r="D3873" t="s">
        <v>11928</v>
      </c>
      <c r="E3873" t="s">
        <v>11929</v>
      </c>
      <c r="F3873" t="s">
        <v>1024</v>
      </c>
    </row>
    <row r="3874" spans="2:6" hidden="1" x14ac:dyDescent="0.3">
      <c r="B3874">
        <v>160649</v>
      </c>
      <c r="C3874" t="s">
        <v>11930</v>
      </c>
      <c r="D3874" t="s">
        <v>11931</v>
      </c>
      <c r="E3874" t="s">
        <v>11932</v>
      </c>
      <c r="F3874" t="s">
        <v>1024</v>
      </c>
    </row>
    <row r="3875" spans="2:6" hidden="1" x14ac:dyDescent="0.3">
      <c r="B3875">
        <v>160650</v>
      </c>
      <c r="C3875" t="s">
        <v>11933</v>
      </c>
      <c r="D3875" t="s">
        <v>11934</v>
      </c>
      <c r="E3875" t="s">
        <v>11935</v>
      </c>
      <c r="F3875" t="s">
        <v>1024</v>
      </c>
    </row>
    <row r="3876" spans="2:6" hidden="1" x14ac:dyDescent="0.3">
      <c r="B3876">
        <v>160654</v>
      </c>
      <c r="C3876" t="s">
        <v>11936</v>
      </c>
      <c r="D3876" t="s">
        <v>11937</v>
      </c>
      <c r="E3876" t="s">
        <v>7208</v>
      </c>
      <c r="F3876" t="s">
        <v>1024</v>
      </c>
    </row>
    <row r="3877" spans="2:6" hidden="1" x14ac:dyDescent="0.3">
      <c r="B3877">
        <v>160658</v>
      </c>
      <c r="C3877" t="s">
        <v>11938</v>
      </c>
      <c r="D3877" t="s">
        <v>11939</v>
      </c>
      <c r="E3877" t="s">
        <v>11940</v>
      </c>
      <c r="F3877" t="s">
        <v>1024</v>
      </c>
    </row>
    <row r="3878" spans="2:6" hidden="1" x14ac:dyDescent="0.3">
      <c r="B3878">
        <v>160660</v>
      </c>
      <c r="C3878" t="s">
        <v>11941</v>
      </c>
      <c r="D3878" t="s">
        <v>11942</v>
      </c>
      <c r="E3878" t="s">
        <v>11943</v>
      </c>
      <c r="F3878" t="s">
        <v>1024</v>
      </c>
    </row>
    <row r="3879" spans="2:6" hidden="1" x14ac:dyDescent="0.3">
      <c r="B3879">
        <v>160661</v>
      </c>
      <c r="C3879" t="s">
        <v>11944</v>
      </c>
      <c r="D3879" t="s">
        <v>11945</v>
      </c>
      <c r="E3879" t="s">
        <v>6111</v>
      </c>
      <c r="F3879" t="s">
        <v>1024</v>
      </c>
    </row>
    <row r="3880" spans="2:6" hidden="1" x14ac:dyDescent="0.3">
      <c r="B3880">
        <v>160663</v>
      </c>
      <c r="C3880" t="s">
        <v>11946</v>
      </c>
      <c r="D3880" t="s">
        <v>11947</v>
      </c>
      <c r="E3880" t="s">
        <v>11948</v>
      </c>
      <c r="F3880" t="s">
        <v>1024</v>
      </c>
    </row>
    <row r="3881" spans="2:6" hidden="1" x14ac:dyDescent="0.3">
      <c r="B3881">
        <v>160665</v>
      </c>
      <c r="C3881" t="s">
        <v>11949</v>
      </c>
      <c r="D3881" t="s">
        <v>11950</v>
      </c>
      <c r="E3881" t="s">
        <v>11951</v>
      </c>
      <c r="F3881" t="s">
        <v>1024</v>
      </c>
    </row>
    <row r="3882" spans="2:6" hidden="1" x14ac:dyDescent="0.3">
      <c r="B3882">
        <v>160668</v>
      </c>
      <c r="C3882" t="s">
        <v>11952</v>
      </c>
      <c r="D3882" t="s">
        <v>11953</v>
      </c>
      <c r="E3882" t="s">
        <v>11954</v>
      </c>
      <c r="F3882" t="s">
        <v>1024</v>
      </c>
    </row>
    <row r="3883" spans="2:6" hidden="1" x14ac:dyDescent="0.3">
      <c r="B3883">
        <v>160671</v>
      </c>
      <c r="C3883" t="s">
        <v>11955</v>
      </c>
      <c r="D3883" t="s">
        <v>11956</v>
      </c>
      <c r="E3883" t="s">
        <v>2152</v>
      </c>
      <c r="F3883" t="s">
        <v>1024</v>
      </c>
    </row>
    <row r="3884" spans="2:6" hidden="1" x14ac:dyDescent="0.3">
      <c r="B3884">
        <v>160675</v>
      </c>
      <c r="C3884" t="s">
        <v>11957</v>
      </c>
      <c r="D3884" t="s">
        <v>11958</v>
      </c>
      <c r="E3884" t="s">
        <v>4975</v>
      </c>
      <c r="F3884" t="s">
        <v>1024</v>
      </c>
    </row>
    <row r="3885" spans="2:6" hidden="1" x14ac:dyDescent="0.3">
      <c r="B3885">
        <v>160676</v>
      </c>
      <c r="C3885" t="s">
        <v>11959</v>
      </c>
      <c r="D3885" t="s">
        <v>11960</v>
      </c>
      <c r="E3885" t="s">
        <v>11961</v>
      </c>
      <c r="F3885" t="s">
        <v>1024</v>
      </c>
    </row>
    <row r="3886" spans="2:6" hidden="1" x14ac:dyDescent="0.3">
      <c r="B3886">
        <v>160678</v>
      </c>
      <c r="C3886" t="s">
        <v>11962</v>
      </c>
      <c r="D3886" t="s">
        <v>11963</v>
      </c>
      <c r="E3886" t="s">
        <v>10325</v>
      </c>
      <c r="F3886" t="s">
        <v>1024</v>
      </c>
    </row>
    <row r="3887" spans="2:6" hidden="1" x14ac:dyDescent="0.3">
      <c r="B3887">
        <v>160680</v>
      </c>
      <c r="C3887" t="s">
        <v>11965</v>
      </c>
      <c r="D3887" t="s">
        <v>11966</v>
      </c>
      <c r="E3887" t="s">
        <v>11967</v>
      </c>
      <c r="F3887" t="s">
        <v>1024</v>
      </c>
    </row>
    <row r="3888" spans="2:6" hidden="1" x14ac:dyDescent="0.3">
      <c r="B3888">
        <v>160685</v>
      </c>
      <c r="C3888" t="s">
        <v>11968</v>
      </c>
      <c r="D3888" t="s">
        <v>11969</v>
      </c>
      <c r="E3888" t="s">
        <v>11970</v>
      </c>
      <c r="F3888" t="s">
        <v>1024</v>
      </c>
    </row>
    <row r="3889" spans="2:6" hidden="1" x14ac:dyDescent="0.3">
      <c r="B3889">
        <v>160687</v>
      </c>
      <c r="C3889" t="s">
        <v>11971</v>
      </c>
      <c r="D3889" t="s">
        <v>11972</v>
      </c>
      <c r="E3889" t="s">
        <v>11973</v>
      </c>
      <c r="F3889" t="s">
        <v>1024</v>
      </c>
    </row>
    <row r="3890" spans="2:6" hidden="1" x14ac:dyDescent="0.3">
      <c r="B3890">
        <v>160690</v>
      </c>
      <c r="C3890" t="s">
        <v>11974</v>
      </c>
      <c r="D3890" t="s">
        <v>11975</v>
      </c>
      <c r="E3890" t="s">
        <v>11976</v>
      </c>
      <c r="F3890" t="s">
        <v>1024</v>
      </c>
    </row>
    <row r="3891" spans="2:6" hidden="1" x14ac:dyDescent="0.3">
      <c r="B3891">
        <v>160697</v>
      </c>
      <c r="C3891" t="s">
        <v>11977</v>
      </c>
      <c r="D3891" t="s">
        <v>24057</v>
      </c>
      <c r="E3891" t="s">
        <v>7443</v>
      </c>
      <c r="F3891" t="s">
        <v>1024</v>
      </c>
    </row>
    <row r="3892" spans="2:6" hidden="1" x14ac:dyDescent="0.3">
      <c r="B3892">
        <v>160700</v>
      </c>
      <c r="C3892" t="s">
        <v>11978</v>
      </c>
      <c r="D3892" t="s">
        <v>11979</v>
      </c>
      <c r="E3892" t="s">
        <v>2107</v>
      </c>
      <c r="F3892" t="s">
        <v>1024</v>
      </c>
    </row>
    <row r="3893" spans="2:6" hidden="1" x14ac:dyDescent="0.3">
      <c r="B3893">
        <v>160702</v>
      </c>
      <c r="C3893" t="s">
        <v>11980</v>
      </c>
      <c r="D3893" t="s">
        <v>11981</v>
      </c>
      <c r="E3893" t="s">
        <v>11982</v>
      </c>
      <c r="F3893" t="s">
        <v>1024</v>
      </c>
    </row>
    <row r="3894" spans="2:6" hidden="1" x14ac:dyDescent="0.3">
      <c r="B3894">
        <v>160703</v>
      </c>
      <c r="C3894" t="s">
        <v>11983</v>
      </c>
      <c r="D3894" t="s">
        <v>11984</v>
      </c>
      <c r="E3894" t="s">
        <v>11985</v>
      </c>
      <c r="F3894" t="s">
        <v>1024</v>
      </c>
    </row>
    <row r="3895" spans="2:6" hidden="1" x14ac:dyDescent="0.3">
      <c r="B3895">
        <v>160706</v>
      </c>
      <c r="C3895" t="s">
        <v>11986</v>
      </c>
      <c r="D3895" t="s">
        <v>11987</v>
      </c>
      <c r="E3895" t="s">
        <v>11988</v>
      </c>
      <c r="F3895" t="s">
        <v>1024</v>
      </c>
    </row>
    <row r="3896" spans="2:6" hidden="1" x14ac:dyDescent="0.3">
      <c r="B3896">
        <v>160707</v>
      </c>
      <c r="C3896" t="s">
        <v>11989</v>
      </c>
      <c r="D3896" t="s">
        <v>11990</v>
      </c>
      <c r="E3896" t="s">
        <v>11991</v>
      </c>
      <c r="F3896" t="s">
        <v>1024</v>
      </c>
    </row>
    <row r="3897" spans="2:6" hidden="1" x14ac:dyDescent="0.3">
      <c r="B3897">
        <v>160708</v>
      </c>
      <c r="C3897" t="s">
        <v>11992</v>
      </c>
      <c r="D3897" t="s">
        <v>11993</v>
      </c>
      <c r="E3897" t="s">
        <v>11994</v>
      </c>
      <c r="F3897" t="s">
        <v>1024</v>
      </c>
    </row>
    <row r="3898" spans="2:6" hidden="1" x14ac:dyDescent="0.3">
      <c r="B3898">
        <v>160711</v>
      </c>
      <c r="C3898" t="s">
        <v>11995</v>
      </c>
      <c r="D3898" t="s">
        <v>11996</v>
      </c>
      <c r="E3898" t="s">
        <v>11997</v>
      </c>
      <c r="F3898" t="s">
        <v>1024</v>
      </c>
    </row>
    <row r="3899" spans="2:6" hidden="1" x14ac:dyDescent="0.3">
      <c r="B3899">
        <v>160713</v>
      </c>
      <c r="C3899" t="s">
        <v>11998</v>
      </c>
      <c r="D3899" t="s">
        <v>11999</v>
      </c>
      <c r="E3899" t="s">
        <v>12000</v>
      </c>
      <c r="F3899" t="s">
        <v>1024</v>
      </c>
    </row>
    <row r="3900" spans="2:6" hidden="1" x14ac:dyDescent="0.3">
      <c r="B3900">
        <v>160714</v>
      </c>
      <c r="C3900" t="s">
        <v>12001</v>
      </c>
      <c r="D3900" t="s">
        <v>12002</v>
      </c>
      <c r="E3900" t="s">
        <v>12003</v>
      </c>
      <c r="F3900" t="s">
        <v>1024</v>
      </c>
    </row>
    <row r="3901" spans="2:6" hidden="1" x14ac:dyDescent="0.3">
      <c r="B3901">
        <v>160715</v>
      </c>
      <c r="C3901" t="s">
        <v>12004</v>
      </c>
      <c r="D3901" t="s">
        <v>12005</v>
      </c>
      <c r="E3901" t="s">
        <v>12006</v>
      </c>
      <c r="F3901" t="s">
        <v>1024</v>
      </c>
    </row>
    <row r="3902" spans="2:6" hidden="1" x14ac:dyDescent="0.3">
      <c r="B3902">
        <v>160720</v>
      </c>
      <c r="C3902" t="s">
        <v>12007</v>
      </c>
      <c r="D3902" t="s">
        <v>12008</v>
      </c>
      <c r="E3902" t="s">
        <v>12009</v>
      </c>
      <c r="F3902" t="s">
        <v>1024</v>
      </c>
    </row>
    <row r="3903" spans="2:6" hidden="1" x14ac:dyDescent="0.3">
      <c r="B3903">
        <v>160723</v>
      </c>
      <c r="C3903" t="s">
        <v>12010</v>
      </c>
      <c r="D3903" t="s">
        <v>12011</v>
      </c>
      <c r="E3903" t="s">
        <v>12012</v>
      </c>
      <c r="F3903" t="s">
        <v>1024</v>
      </c>
    </row>
    <row r="3904" spans="2:6" hidden="1" x14ac:dyDescent="0.3">
      <c r="B3904">
        <v>160729</v>
      </c>
      <c r="C3904" t="s">
        <v>12013</v>
      </c>
      <c r="D3904" t="s">
        <v>12014</v>
      </c>
      <c r="E3904" t="s">
        <v>12015</v>
      </c>
      <c r="F3904" t="s">
        <v>1024</v>
      </c>
    </row>
    <row r="3905" spans="2:6" hidden="1" x14ac:dyDescent="0.3">
      <c r="B3905">
        <v>160731</v>
      </c>
      <c r="C3905" t="s">
        <v>12016</v>
      </c>
      <c r="D3905" t="s">
        <v>12017</v>
      </c>
      <c r="E3905" t="s">
        <v>822</v>
      </c>
      <c r="F3905" t="s">
        <v>1024</v>
      </c>
    </row>
    <row r="3906" spans="2:6" hidden="1" x14ac:dyDescent="0.3">
      <c r="B3906">
        <v>160734</v>
      </c>
      <c r="C3906" t="s">
        <v>12018</v>
      </c>
      <c r="D3906" t="s">
        <v>12019</v>
      </c>
      <c r="E3906" t="s">
        <v>24058</v>
      </c>
      <c r="F3906" t="s">
        <v>1024</v>
      </c>
    </row>
    <row r="3907" spans="2:6" hidden="1" x14ac:dyDescent="0.3">
      <c r="B3907">
        <v>160735</v>
      </c>
      <c r="C3907" t="s">
        <v>12020</v>
      </c>
      <c r="D3907" t="s">
        <v>12021</v>
      </c>
      <c r="E3907" t="s">
        <v>9146</v>
      </c>
      <c r="F3907" t="s">
        <v>1024</v>
      </c>
    </row>
    <row r="3908" spans="2:6" hidden="1" x14ac:dyDescent="0.3">
      <c r="B3908">
        <v>160737</v>
      </c>
      <c r="C3908" t="s">
        <v>12022</v>
      </c>
      <c r="D3908" t="s">
        <v>12023</v>
      </c>
      <c r="E3908" t="s">
        <v>12024</v>
      </c>
      <c r="F3908" t="s">
        <v>1024</v>
      </c>
    </row>
    <row r="3909" spans="2:6" hidden="1" x14ac:dyDescent="0.3">
      <c r="B3909">
        <v>160739</v>
      </c>
      <c r="C3909" t="s">
        <v>12025</v>
      </c>
      <c r="D3909" t="s">
        <v>12026</v>
      </c>
      <c r="E3909" t="s">
        <v>12027</v>
      </c>
      <c r="F3909" t="s">
        <v>1024</v>
      </c>
    </row>
    <row r="3910" spans="2:6" hidden="1" x14ac:dyDescent="0.3">
      <c r="B3910">
        <v>160743</v>
      </c>
      <c r="C3910" t="s">
        <v>12028</v>
      </c>
      <c r="D3910" t="s">
        <v>12029</v>
      </c>
      <c r="E3910" t="s">
        <v>12030</v>
      </c>
      <c r="F3910" t="s">
        <v>1024</v>
      </c>
    </row>
    <row r="3911" spans="2:6" hidden="1" x14ac:dyDescent="0.3">
      <c r="B3911">
        <v>160747</v>
      </c>
      <c r="C3911" t="s">
        <v>12031</v>
      </c>
      <c r="D3911" t="s">
        <v>12032</v>
      </c>
      <c r="E3911" t="s">
        <v>12033</v>
      </c>
      <c r="F3911" t="s">
        <v>1024</v>
      </c>
    </row>
    <row r="3912" spans="2:6" hidden="1" x14ac:dyDescent="0.3">
      <c r="B3912">
        <v>160748</v>
      </c>
      <c r="C3912" t="s">
        <v>12034</v>
      </c>
      <c r="D3912" t="s">
        <v>12035</v>
      </c>
      <c r="E3912" t="s">
        <v>7704</v>
      </c>
      <c r="F3912" t="s">
        <v>1024</v>
      </c>
    </row>
    <row r="3913" spans="2:6" hidden="1" x14ac:dyDescent="0.3">
      <c r="B3913">
        <v>160749</v>
      </c>
      <c r="C3913" t="s">
        <v>12036</v>
      </c>
      <c r="D3913" t="s">
        <v>12037</v>
      </c>
      <c r="E3913" t="s">
        <v>9107</v>
      </c>
      <c r="F3913" t="s">
        <v>1024</v>
      </c>
    </row>
    <row r="3914" spans="2:6" hidden="1" x14ac:dyDescent="0.3">
      <c r="B3914">
        <v>160750</v>
      </c>
      <c r="C3914" t="s">
        <v>12038</v>
      </c>
      <c r="D3914" t="s">
        <v>12039</v>
      </c>
      <c r="E3914" t="s">
        <v>12040</v>
      </c>
      <c r="F3914" t="s">
        <v>1024</v>
      </c>
    </row>
    <row r="3915" spans="2:6" hidden="1" x14ac:dyDescent="0.3">
      <c r="B3915">
        <v>160751</v>
      </c>
      <c r="C3915" t="s">
        <v>12041</v>
      </c>
      <c r="D3915" t="s">
        <v>12042</v>
      </c>
      <c r="E3915" t="s">
        <v>24059</v>
      </c>
      <c r="F3915" t="s">
        <v>1024</v>
      </c>
    </row>
    <row r="3916" spans="2:6" hidden="1" x14ac:dyDescent="0.3">
      <c r="B3916">
        <v>160752</v>
      </c>
      <c r="C3916" t="s">
        <v>12043</v>
      </c>
      <c r="D3916" t="s">
        <v>12044</v>
      </c>
      <c r="E3916" t="s">
        <v>3802</v>
      </c>
      <c r="F3916" t="s">
        <v>1024</v>
      </c>
    </row>
    <row r="3917" spans="2:6" hidden="1" x14ac:dyDescent="0.3">
      <c r="B3917">
        <v>160753</v>
      </c>
      <c r="C3917" t="s">
        <v>12045</v>
      </c>
      <c r="D3917" t="s">
        <v>12046</v>
      </c>
      <c r="E3917" t="s">
        <v>11729</v>
      </c>
      <c r="F3917" t="s">
        <v>1024</v>
      </c>
    </row>
    <row r="3918" spans="2:6" hidden="1" x14ac:dyDescent="0.3">
      <c r="B3918">
        <v>160755</v>
      </c>
      <c r="C3918" t="s">
        <v>12047</v>
      </c>
      <c r="D3918" t="s">
        <v>12048</v>
      </c>
      <c r="E3918" t="s">
        <v>12049</v>
      </c>
      <c r="F3918" t="s">
        <v>1024</v>
      </c>
    </row>
    <row r="3919" spans="2:6" hidden="1" x14ac:dyDescent="0.3">
      <c r="B3919">
        <v>160757</v>
      </c>
      <c r="C3919" t="s">
        <v>12050</v>
      </c>
      <c r="D3919" t="s">
        <v>12051</v>
      </c>
      <c r="E3919" t="s">
        <v>12052</v>
      </c>
      <c r="F3919" t="s">
        <v>1024</v>
      </c>
    </row>
    <row r="3920" spans="2:6" hidden="1" x14ac:dyDescent="0.3">
      <c r="B3920">
        <v>160758</v>
      </c>
      <c r="C3920" t="s">
        <v>12053</v>
      </c>
      <c r="D3920" t="s">
        <v>12054</v>
      </c>
      <c r="E3920" t="s">
        <v>12055</v>
      </c>
      <c r="F3920" t="s">
        <v>1024</v>
      </c>
    </row>
    <row r="3921" spans="2:6" hidden="1" x14ac:dyDescent="0.3">
      <c r="B3921">
        <v>160760</v>
      </c>
      <c r="C3921" t="s">
        <v>12056</v>
      </c>
      <c r="D3921" t="s">
        <v>12057</v>
      </c>
      <c r="E3921" t="s">
        <v>12058</v>
      </c>
      <c r="F3921" t="s">
        <v>1024</v>
      </c>
    </row>
    <row r="3922" spans="2:6" hidden="1" x14ac:dyDescent="0.3">
      <c r="B3922">
        <v>160761</v>
      </c>
      <c r="C3922" t="s">
        <v>12059</v>
      </c>
      <c r="D3922" t="s">
        <v>12060</v>
      </c>
      <c r="E3922" t="s">
        <v>7028</v>
      </c>
      <c r="F3922" t="s">
        <v>1024</v>
      </c>
    </row>
    <row r="3923" spans="2:6" hidden="1" x14ac:dyDescent="0.3">
      <c r="B3923">
        <v>160763</v>
      </c>
      <c r="C3923" t="s">
        <v>12061</v>
      </c>
      <c r="D3923" t="s">
        <v>12062</v>
      </c>
      <c r="E3923" t="s">
        <v>12063</v>
      </c>
      <c r="F3923" t="s">
        <v>1024</v>
      </c>
    </row>
    <row r="3924" spans="2:6" hidden="1" x14ac:dyDescent="0.3">
      <c r="B3924">
        <v>160769</v>
      </c>
      <c r="C3924" t="s">
        <v>12064</v>
      </c>
      <c r="D3924" t="s">
        <v>12065</v>
      </c>
      <c r="E3924" t="s">
        <v>12066</v>
      </c>
      <c r="F3924" t="s">
        <v>1024</v>
      </c>
    </row>
    <row r="3925" spans="2:6" hidden="1" x14ac:dyDescent="0.3">
      <c r="B3925">
        <v>160771</v>
      </c>
      <c r="C3925" t="s">
        <v>12067</v>
      </c>
      <c r="D3925" t="s">
        <v>12068</v>
      </c>
      <c r="E3925" t="s">
        <v>12069</v>
      </c>
      <c r="F3925" t="s">
        <v>1024</v>
      </c>
    </row>
    <row r="3926" spans="2:6" hidden="1" x14ac:dyDescent="0.3">
      <c r="B3926">
        <v>160774</v>
      </c>
      <c r="C3926" t="s">
        <v>12070</v>
      </c>
      <c r="D3926" t="s">
        <v>12071</v>
      </c>
      <c r="E3926" t="s">
        <v>12072</v>
      </c>
      <c r="F3926" t="s">
        <v>1024</v>
      </c>
    </row>
    <row r="3927" spans="2:6" hidden="1" x14ac:dyDescent="0.3">
      <c r="B3927">
        <v>160775</v>
      </c>
      <c r="C3927" t="s">
        <v>12073</v>
      </c>
      <c r="D3927" t="s">
        <v>12074</v>
      </c>
      <c r="E3927" t="s">
        <v>12075</v>
      </c>
      <c r="F3927" t="s">
        <v>1024</v>
      </c>
    </row>
    <row r="3928" spans="2:6" hidden="1" x14ac:dyDescent="0.3">
      <c r="B3928">
        <v>160776</v>
      </c>
      <c r="C3928" t="s">
        <v>12076</v>
      </c>
      <c r="D3928" t="s">
        <v>12077</v>
      </c>
      <c r="E3928" t="s">
        <v>4975</v>
      </c>
      <c r="F3928" t="s">
        <v>1024</v>
      </c>
    </row>
    <row r="3929" spans="2:6" hidden="1" x14ac:dyDescent="0.3">
      <c r="B3929">
        <v>160777</v>
      </c>
      <c r="C3929" t="s">
        <v>12078</v>
      </c>
      <c r="D3929" t="s">
        <v>12079</v>
      </c>
      <c r="E3929" t="s">
        <v>12080</v>
      </c>
      <c r="F3929" t="s">
        <v>1024</v>
      </c>
    </row>
    <row r="3930" spans="2:6" hidden="1" x14ac:dyDescent="0.3">
      <c r="B3930">
        <v>160778</v>
      </c>
      <c r="C3930" t="s">
        <v>12081</v>
      </c>
      <c r="D3930" t="s">
        <v>12082</v>
      </c>
      <c r="E3930" t="s">
        <v>12083</v>
      </c>
      <c r="F3930" t="s">
        <v>1024</v>
      </c>
    </row>
    <row r="3931" spans="2:6" hidden="1" x14ac:dyDescent="0.3">
      <c r="B3931">
        <v>160780</v>
      </c>
      <c r="C3931" t="s">
        <v>12084</v>
      </c>
      <c r="D3931" t="s">
        <v>12085</v>
      </c>
      <c r="E3931" t="s">
        <v>8171</v>
      </c>
      <c r="F3931" t="s">
        <v>1024</v>
      </c>
    </row>
    <row r="3932" spans="2:6" hidden="1" x14ac:dyDescent="0.3">
      <c r="B3932">
        <v>160781</v>
      </c>
      <c r="C3932" t="s">
        <v>12086</v>
      </c>
      <c r="D3932" t="s">
        <v>12087</v>
      </c>
      <c r="E3932" t="s">
        <v>12088</v>
      </c>
      <c r="F3932" t="s">
        <v>1024</v>
      </c>
    </row>
    <row r="3933" spans="2:6" hidden="1" x14ac:dyDescent="0.3">
      <c r="B3933">
        <v>160782</v>
      </c>
      <c r="C3933" t="s">
        <v>12089</v>
      </c>
      <c r="D3933" t="s">
        <v>12090</v>
      </c>
      <c r="E3933" t="s">
        <v>12091</v>
      </c>
      <c r="F3933" t="s">
        <v>1024</v>
      </c>
    </row>
    <row r="3934" spans="2:6" hidden="1" x14ac:dyDescent="0.3">
      <c r="B3934">
        <v>160783</v>
      </c>
      <c r="C3934" t="s">
        <v>12092</v>
      </c>
      <c r="D3934" t="s">
        <v>12093</v>
      </c>
      <c r="E3934" t="s">
        <v>12094</v>
      </c>
      <c r="F3934" t="s">
        <v>1024</v>
      </c>
    </row>
    <row r="3935" spans="2:6" hidden="1" x14ac:dyDescent="0.3">
      <c r="B3935">
        <v>160784</v>
      </c>
      <c r="C3935" t="s">
        <v>12095</v>
      </c>
      <c r="D3935" t="s">
        <v>12096</v>
      </c>
      <c r="E3935" t="s">
        <v>7028</v>
      </c>
      <c r="F3935" t="s">
        <v>1024</v>
      </c>
    </row>
    <row r="3936" spans="2:6" hidden="1" x14ac:dyDescent="0.3">
      <c r="B3936">
        <v>160789</v>
      </c>
      <c r="C3936" t="s">
        <v>12097</v>
      </c>
      <c r="D3936" t="s">
        <v>12098</v>
      </c>
      <c r="E3936" t="s">
        <v>5678</v>
      </c>
      <c r="F3936" t="s">
        <v>1024</v>
      </c>
    </row>
    <row r="3937" spans="2:6" hidden="1" x14ac:dyDescent="0.3">
      <c r="B3937">
        <v>160793</v>
      </c>
      <c r="C3937" t="s">
        <v>12099</v>
      </c>
      <c r="D3937" t="s">
        <v>12100</v>
      </c>
      <c r="E3937" t="s">
        <v>12101</v>
      </c>
      <c r="F3937" t="s">
        <v>1024</v>
      </c>
    </row>
    <row r="3938" spans="2:6" hidden="1" x14ac:dyDescent="0.3">
      <c r="B3938">
        <v>160794</v>
      </c>
      <c r="C3938" t="s">
        <v>12102</v>
      </c>
      <c r="D3938" t="s">
        <v>12103</v>
      </c>
      <c r="E3938" t="s">
        <v>12104</v>
      </c>
      <c r="F3938" t="s">
        <v>1024</v>
      </c>
    </row>
    <row r="3939" spans="2:6" hidden="1" x14ac:dyDescent="0.3">
      <c r="B3939">
        <v>160795</v>
      </c>
      <c r="C3939" t="s">
        <v>12105</v>
      </c>
      <c r="D3939" t="s">
        <v>12106</v>
      </c>
      <c r="E3939" t="s">
        <v>11732</v>
      </c>
      <c r="F3939" t="s">
        <v>1024</v>
      </c>
    </row>
    <row r="3940" spans="2:6" hidden="1" x14ac:dyDescent="0.3">
      <c r="B3940">
        <v>160796</v>
      </c>
      <c r="C3940" t="s">
        <v>12107</v>
      </c>
      <c r="D3940" t="s">
        <v>12108</v>
      </c>
      <c r="E3940" t="s">
        <v>8152</v>
      </c>
      <c r="F3940" t="s">
        <v>1024</v>
      </c>
    </row>
    <row r="3941" spans="2:6" hidden="1" x14ac:dyDescent="0.3">
      <c r="B3941">
        <v>160798</v>
      </c>
      <c r="C3941" t="s">
        <v>12109</v>
      </c>
      <c r="D3941" t="s">
        <v>12110</v>
      </c>
      <c r="E3941" t="s">
        <v>12111</v>
      </c>
      <c r="F3941" t="s">
        <v>1024</v>
      </c>
    </row>
    <row r="3942" spans="2:6" hidden="1" x14ac:dyDescent="0.3">
      <c r="B3942">
        <v>160799</v>
      </c>
      <c r="C3942" t="s">
        <v>12112</v>
      </c>
      <c r="D3942" t="s">
        <v>12113</v>
      </c>
      <c r="E3942" t="s">
        <v>12114</v>
      </c>
      <c r="F3942" t="s">
        <v>1024</v>
      </c>
    </row>
    <row r="3943" spans="2:6" hidden="1" x14ac:dyDescent="0.3">
      <c r="B3943">
        <v>160800</v>
      </c>
      <c r="C3943" t="s">
        <v>12115</v>
      </c>
      <c r="D3943" t="s">
        <v>12116</v>
      </c>
      <c r="E3943" t="s">
        <v>12117</v>
      </c>
      <c r="F3943" t="s">
        <v>1024</v>
      </c>
    </row>
    <row r="3944" spans="2:6" hidden="1" x14ac:dyDescent="0.3">
      <c r="B3944">
        <v>160802</v>
      </c>
      <c r="C3944" t="s">
        <v>12118</v>
      </c>
      <c r="D3944" t="s">
        <v>12119</v>
      </c>
      <c r="E3944" t="s">
        <v>12120</v>
      </c>
      <c r="F3944" t="s">
        <v>1024</v>
      </c>
    </row>
    <row r="3945" spans="2:6" hidden="1" x14ac:dyDescent="0.3">
      <c r="B3945">
        <v>160803</v>
      </c>
      <c r="C3945" t="s">
        <v>12121</v>
      </c>
      <c r="D3945" t="s">
        <v>12122</v>
      </c>
      <c r="E3945" t="s">
        <v>12123</v>
      </c>
      <c r="F3945" t="s">
        <v>1024</v>
      </c>
    </row>
    <row r="3946" spans="2:6" hidden="1" x14ac:dyDescent="0.3">
      <c r="B3946">
        <v>160807</v>
      </c>
      <c r="C3946" t="s">
        <v>12124</v>
      </c>
      <c r="D3946" t="s">
        <v>12125</v>
      </c>
      <c r="E3946" t="s">
        <v>12126</v>
      </c>
      <c r="F3946" t="s">
        <v>1024</v>
      </c>
    </row>
    <row r="3947" spans="2:6" hidden="1" x14ac:dyDescent="0.3">
      <c r="B3947">
        <v>160808</v>
      </c>
      <c r="C3947" t="s">
        <v>12127</v>
      </c>
      <c r="D3947" t="s">
        <v>12128</v>
      </c>
      <c r="E3947" t="s">
        <v>12129</v>
      </c>
      <c r="F3947" t="s">
        <v>1024</v>
      </c>
    </row>
    <row r="3948" spans="2:6" hidden="1" x14ac:dyDescent="0.3">
      <c r="B3948">
        <v>160809</v>
      </c>
      <c r="C3948" t="s">
        <v>2022</v>
      </c>
      <c r="D3948" t="s">
        <v>2023</v>
      </c>
      <c r="E3948" t="s">
        <v>12130</v>
      </c>
      <c r="F3948" t="s">
        <v>1024</v>
      </c>
    </row>
    <row r="3949" spans="2:6" hidden="1" x14ac:dyDescent="0.3">
      <c r="B3949">
        <v>160810</v>
      </c>
      <c r="C3949" t="s">
        <v>12131</v>
      </c>
      <c r="D3949" t="s">
        <v>12132</v>
      </c>
      <c r="E3949" t="s">
        <v>12133</v>
      </c>
      <c r="F3949" t="s">
        <v>1024</v>
      </c>
    </row>
    <row r="3950" spans="2:6" hidden="1" x14ac:dyDescent="0.3">
      <c r="B3950">
        <v>160811</v>
      </c>
      <c r="C3950" t="s">
        <v>12134</v>
      </c>
      <c r="D3950" t="s">
        <v>12135</v>
      </c>
      <c r="E3950" t="s">
        <v>12133</v>
      </c>
      <c r="F3950" t="s">
        <v>1024</v>
      </c>
    </row>
    <row r="3951" spans="2:6" hidden="1" x14ac:dyDescent="0.3">
      <c r="B3951">
        <v>160812</v>
      </c>
      <c r="C3951" t="s">
        <v>12136</v>
      </c>
      <c r="D3951" t="s">
        <v>12137</v>
      </c>
      <c r="E3951" t="s">
        <v>12138</v>
      </c>
      <c r="F3951" t="s">
        <v>1024</v>
      </c>
    </row>
    <row r="3952" spans="2:6" hidden="1" x14ac:dyDescent="0.3">
      <c r="B3952">
        <v>160813</v>
      </c>
      <c r="C3952" t="s">
        <v>12139</v>
      </c>
      <c r="D3952" t="s">
        <v>12140</v>
      </c>
      <c r="E3952" t="s">
        <v>12141</v>
      </c>
      <c r="F3952" t="s">
        <v>1024</v>
      </c>
    </row>
    <row r="3953" spans="2:6" hidden="1" x14ac:dyDescent="0.3">
      <c r="B3953">
        <v>160814</v>
      </c>
      <c r="C3953" t="s">
        <v>12142</v>
      </c>
      <c r="D3953" t="s">
        <v>12143</v>
      </c>
      <c r="E3953" t="s">
        <v>12144</v>
      </c>
      <c r="F3953" t="s">
        <v>1024</v>
      </c>
    </row>
    <row r="3954" spans="2:6" hidden="1" x14ac:dyDescent="0.3">
      <c r="B3954">
        <v>160815</v>
      </c>
      <c r="C3954" t="s">
        <v>12145</v>
      </c>
      <c r="D3954" t="s">
        <v>12146</v>
      </c>
      <c r="E3954" t="s">
        <v>12147</v>
      </c>
      <c r="F3954" t="s">
        <v>1024</v>
      </c>
    </row>
    <row r="3955" spans="2:6" hidden="1" x14ac:dyDescent="0.3">
      <c r="B3955">
        <v>160817</v>
      </c>
      <c r="C3955" t="s">
        <v>12148</v>
      </c>
      <c r="D3955" t="s">
        <v>12149</v>
      </c>
      <c r="E3955" t="s">
        <v>4243</v>
      </c>
      <c r="F3955" t="s">
        <v>1024</v>
      </c>
    </row>
    <row r="3956" spans="2:6" hidden="1" x14ac:dyDescent="0.3">
      <c r="B3956">
        <v>160818</v>
      </c>
      <c r="C3956" t="s">
        <v>12150</v>
      </c>
      <c r="D3956" t="s">
        <v>12151</v>
      </c>
      <c r="E3956" t="s">
        <v>2107</v>
      </c>
      <c r="F3956" t="s">
        <v>1024</v>
      </c>
    </row>
    <row r="3957" spans="2:6" hidden="1" x14ac:dyDescent="0.3">
      <c r="B3957">
        <v>160819</v>
      </c>
      <c r="C3957" t="s">
        <v>12152</v>
      </c>
      <c r="D3957" t="s">
        <v>12153</v>
      </c>
      <c r="E3957" t="s">
        <v>5236</v>
      </c>
      <c r="F3957" t="s">
        <v>1024</v>
      </c>
    </row>
    <row r="3958" spans="2:6" hidden="1" x14ac:dyDescent="0.3">
      <c r="B3958">
        <v>160820</v>
      </c>
      <c r="C3958" t="s">
        <v>12154</v>
      </c>
      <c r="D3958" t="s">
        <v>12155</v>
      </c>
      <c r="E3958" t="s">
        <v>12156</v>
      </c>
      <c r="F3958" t="s">
        <v>1024</v>
      </c>
    </row>
    <row r="3959" spans="2:6" hidden="1" x14ac:dyDescent="0.3">
      <c r="B3959">
        <v>160824</v>
      </c>
      <c r="C3959" t="s">
        <v>12157</v>
      </c>
      <c r="D3959" t="s">
        <v>12158</v>
      </c>
      <c r="E3959" t="s">
        <v>12159</v>
      </c>
      <c r="F3959" t="s">
        <v>1024</v>
      </c>
    </row>
    <row r="3960" spans="2:6" hidden="1" x14ac:dyDescent="0.3">
      <c r="B3960">
        <v>160825</v>
      </c>
      <c r="C3960" t="s">
        <v>12160</v>
      </c>
      <c r="D3960" t="s">
        <v>12161</v>
      </c>
      <c r="E3960" t="s">
        <v>12162</v>
      </c>
      <c r="F3960" t="s">
        <v>1024</v>
      </c>
    </row>
    <row r="3961" spans="2:6" hidden="1" x14ac:dyDescent="0.3">
      <c r="B3961">
        <v>160826</v>
      </c>
      <c r="C3961" t="s">
        <v>12163</v>
      </c>
      <c r="D3961" t="s">
        <v>12164</v>
      </c>
      <c r="E3961" t="s">
        <v>8788</v>
      </c>
      <c r="F3961" t="s">
        <v>1024</v>
      </c>
    </row>
    <row r="3962" spans="2:6" hidden="1" x14ac:dyDescent="0.3">
      <c r="B3962">
        <v>160829</v>
      </c>
      <c r="C3962" t="s">
        <v>12165</v>
      </c>
      <c r="D3962" t="s">
        <v>12166</v>
      </c>
      <c r="E3962" t="s">
        <v>12167</v>
      </c>
      <c r="F3962" t="s">
        <v>1024</v>
      </c>
    </row>
    <row r="3963" spans="2:6" hidden="1" x14ac:dyDescent="0.3">
      <c r="B3963">
        <v>160830</v>
      </c>
      <c r="C3963" t="s">
        <v>12168</v>
      </c>
      <c r="D3963" t="s">
        <v>12169</v>
      </c>
      <c r="E3963" t="s">
        <v>12170</v>
      </c>
      <c r="F3963" t="s">
        <v>1024</v>
      </c>
    </row>
    <row r="3964" spans="2:6" hidden="1" x14ac:dyDescent="0.3">
      <c r="B3964">
        <v>160831</v>
      </c>
      <c r="C3964" t="s">
        <v>12171</v>
      </c>
      <c r="D3964" t="s">
        <v>12172</v>
      </c>
      <c r="E3964" t="s">
        <v>4414</v>
      </c>
      <c r="F3964" t="s">
        <v>1024</v>
      </c>
    </row>
    <row r="3965" spans="2:6" hidden="1" x14ac:dyDescent="0.3">
      <c r="B3965">
        <v>160833</v>
      </c>
      <c r="C3965" t="s">
        <v>12173</v>
      </c>
      <c r="D3965" t="s">
        <v>12174</v>
      </c>
      <c r="E3965" t="s">
        <v>1795</v>
      </c>
      <c r="F3965" t="s">
        <v>1024</v>
      </c>
    </row>
    <row r="3966" spans="2:6" hidden="1" x14ac:dyDescent="0.3">
      <c r="B3966">
        <v>160835</v>
      </c>
      <c r="C3966" t="s">
        <v>12175</v>
      </c>
      <c r="D3966" t="s">
        <v>12176</v>
      </c>
      <c r="E3966" t="s">
        <v>8171</v>
      </c>
      <c r="F3966" t="s">
        <v>1024</v>
      </c>
    </row>
    <row r="3967" spans="2:6" hidden="1" x14ac:dyDescent="0.3">
      <c r="B3967">
        <v>160836</v>
      </c>
      <c r="C3967" t="s">
        <v>12177</v>
      </c>
      <c r="D3967" t="s">
        <v>12178</v>
      </c>
      <c r="E3967" t="s">
        <v>12179</v>
      </c>
      <c r="F3967" t="s">
        <v>1024</v>
      </c>
    </row>
    <row r="3968" spans="2:6" hidden="1" x14ac:dyDescent="0.3">
      <c r="B3968">
        <v>160838</v>
      </c>
      <c r="C3968" t="s">
        <v>12180</v>
      </c>
      <c r="D3968" t="s">
        <v>12181</v>
      </c>
      <c r="E3968" t="s">
        <v>12182</v>
      </c>
      <c r="F3968" t="s">
        <v>1024</v>
      </c>
    </row>
    <row r="3969" spans="2:6" hidden="1" x14ac:dyDescent="0.3">
      <c r="B3969">
        <v>160840</v>
      </c>
      <c r="C3969" t="s">
        <v>12183</v>
      </c>
      <c r="D3969" t="s">
        <v>12184</v>
      </c>
      <c r="E3969" t="s">
        <v>12185</v>
      </c>
      <c r="F3969" t="s">
        <v>1024</v>
      </c>
    </row>
    <row r="3970" spans="2:6" hidden="1" x14ac:dyDescent="0.3">
      <c r="B3970">
        <v>160845</v>
      </c>
      <c r="C3970" t="s">
        <v>12186</v>
      </c>
      <c r="D3970" t="s">
        <v>12187</v>
      </c>
      <c r="E3970" t="s">
        <v>12188</v>
      </c>
      <c r="F3970" t="s">
        <v>1024</v>
      </c>
    </row>
    <row r="3971" spans="2:6" hidden="1" x14ac:dyDescent="0.3">
      <c r="B3971">
        <v>160846</v>
      </c>
      <c r="C3971" t="s">
        <v>12189</v>
      </c>
      <c r="D3971" t="s">
        <v>12190</v>
      </c>
      <c r="E3971" t="s">
        <v>12191</v>
      </c>
      <c r="F3971" t="s">
        <v>1024</v>
      </c>
    </row>
    <row r="3972" spans="2:6" hidden="1" x14ac:dyDescent="0.3">
      <c r="B3972">
        <v>160847</v>
      </c>
      <c r="C3972" t="s">
        <v>12192</v>
      </c>
      <c r="D3972" t="s">
        <v>12193</v>
      </c>
      <c r="E3972" t="s">
        <v>5799</v>
      </c>
      <c r="F3972" t="s">
        <v>1024</v>
      </c>
    </row>
    <row r="3973" spans="2:6" hidden="1" x14ac:dyDescent="0.3">
      <c r="B3973">
        <v>160851</v>
      </c>
      <c r="C3973" t="s">
        <v>12194</v>
      </c>
      <c r="D3973" t="s">
        <v>12195</v>
      </c>
      <c r="E3973" t="s">
        <v>12196</v>
      </c>
      <c r="F3973" t="s">
        <v>1024</v>
      </c>
    </row>
    <row r="3974" spans="2:6" hidden="1" x14ac:dyDescent="0.3">
      <c r="B3974">
        <v>160854</v>
      </c>
      <c r="C3974" t="s">
        <v>12197</v>
      </c>
      <c r="D3974" t="s">
        <v>12198</v>
      </c>
      <c r="E3974" t="s">
        <v>12199</v>
      </c>
      <c r="F3974" t="s">
        <v>1024</v>
      </c>
    </row>
    <row r="3975" spans="2:6" hidden="1" x14ac:dyDescent="0.3">
      <c r="B3975">
        <v>160859</v>
      </c>
      <c r="C3975" t="s">
        <v>12200</v>
      </c>
      <c r="D3975" t="s">
        <v>12201</v>
      </c>
      <c r="E3975" t="s">
        <v>12202</v>
      </c>
      <c r="F3975" t="s">
        <v>1024</v>
      </c>
    </row>
    <row r="3976" spans="2:6" hidden="1" x14ac:dyDescent="0.3">
      <c r="B3976">
        <v>160863</v>
      </c>
      <c r="C3976" t="s">
        <v>12203</v>
      </c>
      <c r="D3976" t="s">
        <v>12204</v>
      </c>
      <c r="E3976" t="s">
        <v>12205</v>
      </c>
      <c r="F3976" t="s">
        <v>1024</v>
      </c>
    </row>
    <row r="3977" spans="2:6" hidden="1" x14ac:dyDescent="0.3">
      <c r="B3977">
        <v>160864</v>
      </c>
      <c r="C3977" t="s">
        <v>12206</v>
      </c>
      <c r="D3977" t="s">
        <v>12207</v>
      </c>
      <c r="E3977" t="s">
        <v>12208</v>
      </c>
      <c r="F3977" t="s">
        <v>1024</v>
      </c>
    </row>
    <row r="3978" spans="2:6" hidden="1" x14ac:dyDescent="0.3">
      <c r="B3978">
        <v>160865</v>
      </c>
      <c r="C3978" t="s">
        <v>12209</v>
      </c>
      <c r="D3978" t="s">
        <v>12210</v>
      </c>
      <c r="E3978" t="s">
        <v>12211</v>
      </c>
      <c r="F3978" t="s">
        <v>1024</v>
      </c>
    </row>
    <row r="3979" spans="2:6" hidden="1" x14ac:dyDescent="0.3">
      <c r="B3979">
        <v>160867</v>
      </c>
      <c r="C3979" t="s">
        <v>12212</v>
      </c>
      <c r="D3979" t="s">
        <v>12213</v>
      </c>
      <c r="E3979" t="s">
        <v>5648</v>
      </c>
      <c r="F3979" t="s">
        <v>1024</v>
      </c>
    </row>
    <row r="3980" spans="2:6" hidden="1" x14ac:dyDescent="0.3">
      <c r="B3980">
        <v>160868</v>
      </c>
      <c r="C3980" t="s">
        <v>12214</v>
      </c>
      <c r="D3980" t="s">
        <v>12215</v>
      </c>
      <c r="E3980" t="s">
        <v>8924</v>
      </c>
      <c r="F3980" t="s">
        <v>1024</v>
      </c>
    </row>
    <row r="3981" spans="2:6" hidden="1" x14ac:dyDescent="0.3">
      <c r="B3981">
        <v>160869</v>
      </c>
      <c r="C3981" t="s">
        <v>8206</v>
      </c>
      <c r="D3981" t="s">
        <v>8207</v>
      </c>
      <c r="E3981" t="s">
        <v>12216</v>
      </c>
      <c r="F3981" t="s">
        <v>1024</v>
      </c>
    </row>
    <row r="3982" spans="2:6" hidden="1" x14ac:dyDescent="0.3">
      <c r="B3982">
        <v>160870</v>
      </c>
      <c r="C3982" t="s">
        <v>12217</v>
      </c>
      <c r="D3982" t="s">
        <v>12218</v>
      </c>
      <c r="E3982" t="s">
        <v>12219</v>
      </c>
      <c r="F3982" t="s">
        <v>1024</v>
      </c>
    </row>
    <row r="3983" spans="2:6" hidden="1" x14ac:dyDescent="0.3">
      <c r="B3983">
        <v>160872</v>
      </c>
      <c r="C3983" t="s">
        <v>12220</v>
      </c>
      <c r="D3983" t="s">
        <v>12221</v>
      </c>
      <c r="E3983" t="s">
        <v>12222</v>
      </c>
      <c r="F3983" t="s">
        <v>1024</v>
      </c>
    </row>
    <row r="3984" spans="2:6" hidden="1" x14ac:dyDescent="0.3">
      <c r="B3984">
        <v>160873</v>
      </c>
      <c r="C3984" t="s">
        <v>11941</v>
      </c>
      <c r="D3984" t="s">
        <v>11942</v>
      </c>
      <c r="E3984" t="s">
        <v>12223</v>
      </c>
      <c r="F3984" t="s">
        <v>1024</v>
      </c>
    </row>
    <row r="3985" spans="2:6" hidden="1" x14ac:dyDescent="0.3">
      <c r="B3985">
        <v>160875</v>
      </c>
      <c r="C3985" t="s">
        <v>12224</v>
      </c>
      <c r="D3985" t="s">
        <v>12225</v>
      </c>
      <c r="E3985" t="s">
        <v>4618</v>
      </c>
      <c r="F3985" t="s">
        <v>1024</v>
      </c>
    </row>
    <row r="3986" spans="2:6" hidden="1" x14ac:dyDescent="0.3">
      <c r="B3986">
        <v>160876</v>
      </c>
      <c r="C3986" t="s">
        <v>12226</v>
      </c>
      <c r="D3986" t="s">
        <v>12227</v>
      </c>
      <c r="E3986" t="s">
        <v>10613</v>
      </c>
      <c r="F3986" t="s">
        <v>1024</v>
      </c>
    </row>
    <row r="3987" spans="2:6" hidden="1" x14ac:dyDescent="0.3">
      <c r="B3987">
        <v>160878</v>
      </c>
      <c r="C3987" t="s">
        <v>12228</v>
      </c>
      <c r="D3987" t="s">
        <v>12229</v>
      </c>
      <c r="E3987" t="s">
        <v>12230</v>
      </c>
      <c r="F3987" t="s">
        <v>1024</v>
      </c>
    </row>
    <row r="3988" spans="2:6" hidden="1" x14ac:dyDescent="0.3">
      <c r="B3988">
        <v>160880</v>
      </c>
      <c r="C3988" t="s">
        <v>12231</v>
      </c>
      <c r="D3988" t="s">
        <v>12232</v>
      </c>
      <c r="E3988" t="s">
        <v>8055</v>
      </c>
      <c r="F3988" t="s">
        <v>1024</v>
      </c>
    </row>
    <row r="3989" spans="2:6" hidden="1" x14ac:dyDescent="0.3">
      <c r="B3989">
        <v>160881</v>
      </c>
      <c r="C3989" t="s">
        <v>12233</v>
      </c>
      <c r="D3989" t="s">
        <v>12234</v>
      </c>
      <c r="E3989" t="s">
        <v>12235</v>
      </c>
      <c r="F3989" t="s">
        <v>1024</v>
      </c>
    </row>
    <row r="3990" spans="2:6" hidden="1" x14ac:dyDescent="0.3">
      <c r="B3990">
        <v>160882</v>
      </c>
      <c r="C3990" t="s">
        <v>12236</v>
      </c>
      <c r="D3990" t="s">
        <v>12237</v>
      </c>
      <c r="E3990" t="s">
        <v>4764</v>
      </c>
      <c r="F3990" t="s">
        <v>1024</v>
      </c>
    </row>
    <row r="3991" spans="2:6" hidden="1" x14ac:dyDescent="0.3">
      <c r="B3991">
        <v>160885</v>
      </c>
      <c r="C3991" t="s">
        <v>12238</v>
      </c>
      <c r="D3991" t="s">
        <v>12239</v>
      </c>
      <c r="E3991" t="s">
        <v>12240</v>
      </c>
      <c r="F3991" t="s">
        <v>1024</v>
      </c>
    </row>
    <row r="3992" spans="2:6" hidden="1" x14ac:dyDescent="0.3">
      <c r="B3992">
        <v>160886</v>
      </c>
      <c r="C3992" t="s">
        <v>4447</v>
      </c>
      <c r="D3992" t="s">
        <v>4448</v>
      </c>
      <c r="E3992" t="s">
        <v>12241</v>
      </c>
      <c r="F3992" t="s">
        <v>1024</v>
      </c>
    </row>
    <row r="3993" spans="2:6" hidden="1" x14ac:dyDescent="0.3">
      <c r="B3993">
        <v>160887</v>
      </c>
      <c r="C3993" t="s">
        <v>12242</v>
      </c>
      <c r="D3993" t="s">
        <v>12243</v>
      </c>
      <c r="E3993" t="s">
        <v>12244</v>
      </c>
      <c r="F3993" t="s">
        <v>1024</v>
      </c>
    </row>
    <row r="3994" spans="2:6" hidden="1" x14ac:dyDescent="0.3">
      <c r="B3994">
        <v>160888</v>
      </c>
      <c r="C3994" t="s">
        <v>12245</v>
      </c>
      <c r="D3994" t="s">
        <v>12246</v>
      </c>
      <c r="E3994" t="s">
        <v>12247</v>
      </c>
      <c r="F3994" t="s">
        <v>1024</v>
      </c>
    </row>
    <row r="3995" spans="2:6" hidden="1" x14ac:dyDescent="0.3">
      <c r="B3995">
        <v>160889</v>
      </c>
      <c r="C3995" t="s">
        <v>12248</v>
      </c>
      <c r="D3995" t="s">
        <v>12249</v>
      </c>
      <c r="E3995" t="s">
        <v>10556</v>
      </c>
      <c r="F3995" t="s">
        <v>1024</v>
      </c>
    </row>
    <row r="3996" spans="2:6" hidden="1" x14ac:dyDescent="0.3">
      <c r="B3996">
        <v>160890</v>
      </c>
      <c r="C3996" t="s">
        <v>12250</v>
      </c>
      <c r="D3996" t="s">
        <v>12251</v>
      </c>
      <c r="E3996" t="s">
        <v>12252</v>
      </c>
      <c r="F3996" t="s">
        <v>1024</v>
      </c>
    </row>
    <row r="3997" spans="2:6" hidden="1" x14ac:dyDescent="0.3">
      <c r="B3997">
        <v>160891</v>
      </c>
      <c r="C3997" t="s">
        <v>12253</v>
      </c>
      <c r="D3997" t="s">
        <v>12254</v>
      </c>
      <c r="E3997" t="s">
        <v>3332</v>
      </c>
      <c r="F3997" t="s">
        <v>1024</v>
      </c>
    </row>
    <row r="3998" spans="2:6" hidden="1" x14ac:dyDescent="0.3">
      <c r="B3998">
        <v>160892</v>
      </c>
      <c r="C3998" t="s">
        <v>12255</v>
      </c>
      <c r="D3998" t="s">
        <v>12256</v>
      </c>
      <c r="E3998" t="s">
        <v>6782</v>
      </c>
      <c r="F3998" t="s">
        <v>1024</v>
      </c>
    </row>
    <row r="3999" spans="2:6" hidden="1" x14ac:dyDescent="0.3">
      <c r="B3999">
        <v>160893</v>
      </c>
      <c r="C3999" t="s">
        <v>12257</v>
      </c>
      <c r="D3999" t="s">
        <v>12258</v>
      </c>
      <c r="E3999" t="s">
        <v>12259</v>
      </c>
      <c r="F3999" t="s">
        <v>1024</v>
      </c>
    </row>
    <row r="4000" spans="2:6" hidden="1" x14ac:dyDescent="0.3">
      <c r="B4000">
        <v>160894</v>
      </c>
      <c r="C4000" t="s">
        <v>12260</v>
      </c>
      <c r="D4000" t="s">
        <v>12261</v>
      </c>
      <c r="E4000" t="s">
        <v>7816</v>
      </c>
      <c r="F4000" t="s">
        <v>1024</v>
      </c>
    </row>
    <row r="4001" spans="2:6" hidden="1" x14ac:dyDescent="0.3">
      <c r="B4001">
        <v>160895</v>
      </c>
      <c r="C4001" t="s">
        <v>12262</v>
      </c>
      <c r="D4001" t="s">
        <v>12263</v>
      </c>
      <c r="E4001" t="s">
        <v>12264</v>
      </c>
      <c r="F4001" t="s">
        <v>1024</v>
      </c>
    </row>
    <row r="4002" spans="2:6" hidden="1" x14ac:dyDescent="0.3">
      <c r="B4002">
        <v>160896</v>
      </c>
      <c r="C4002" t="s">
        <v>12265</v>
      </c>
      <c r="D4002" t="s">
        <v>12266</v>
      </c>
      <c r="E4002" t="s">
        <v>11970</v>
      </c>
      <c r="F4002" t="s">
        <v>1024</v>
      </c>
    </row>
    <row r="4003" spans="2:6" hidden="1" x14ac:dyDescent="0.3">
      <c r="B4003">
        <v>160898</v>
      </c>
      <c r="C4003" t="s">
        <v>12267</v>
      </c>
      <c r="D4003" t="s">
        <v>12268</v>
      </c>
      <c r="E4003" t="s">
        <v>12269</v>
      </c>
      <c r="F4003" t="s">
        <v>1024</v>
      </c>
    </row>
    <row r="4004" spans="2:6" hidden="1" x14ac:dyDescent="0.3">
      <c r="B4004">
        <v>160899</v>
      </c>
      <c r="C4004" t="s">
        <v>12270</v>
      </c>
      <c r="D4004" t="s">
        <v>12271</v>
      </c>
      <c r="E4004" t="s">
        <v>8567</v>
      </c>
      <c r="F4004" t="s">
        <v>1024</v>
      </c>
    </row>
    <row r="4005" spans="2:6" hidden="1" x14ac:dyDescent="0.3">
      <c r="B4005">
        <v>160900</v>
      </c>
      <c r="C4005" t="s">
        <v>5406</v>
      </c>
      <c r="D4005" t="s">
        <v>5407</v>
      </c>
      <c r="E4005" t="s">
        <v>12272</v>
      </c>
      <c r="F4005" t="s">
        <v>1024</v>
      </c>
    </row>
    <row r="4006" spans="2:6" hidden="1" x14ac:dyDescent="0.3">
      <c r="B4006">
        <v>160901</v>
      </c>
      <c r="C4006" t="s">
        <v>12273</v>
      </c>
      <c r="D4006" t="s">
        <v>12274</v>
      </c>
      <c r="E4006" t="s">
        <v>10876</v>
      </c>
      <c r="F4006" t="s">
        <v>1024</v>
      </c>
    </row>
    <row r="4007" spans="2:6" hidden="1" x14ac:dyDescent="0.3">
      <c r="B4007">
        <v>160902</v>
      </c>
      <c r="C4007" t="s">
        <v>12275</v>
      </c>
      <c r="D4007" t="s">
        <v>12276</v>
      </c>
      <c r="E4007" t="s">
        <v>12277</v>
      </c>
      <c r="F4007" t="s">
        <v>1024</v>
      </c>
    </row>
    <row r="4008" spans="2:6" hidden="1" x14ac:dyDescent="0.3">
      <c r="B4008">
        <v>160903</v>
      </c>
      <c r="C4008" t="s">
        <v>12278</v>
      </c>
      <c r="D4008" t="s">
        <v>12279</v>
      </c>
      <c r="E4008" t="s">
        <v>12280</v>
      </c>
      <c r="F4008" t="s">
        <v>1024</v>
      </c>
    </row>
    <row r="4009" spans="2:6" hidden="1" x14ac:dyDescent="0.3">
      <c r="B4009">
        <v>160904</v>
      </c>
      <c r="C4009" t="s">
        <v>5029</v>
      </c>
      <c r="D4009" t="s">
        <v>5030</v>
      </c>
      <c r="E4009" t="s">
        <v>12281</v>
      </c>
      <c r="F4009" t="s">
        <v>1024</v>
      </c>
    </row>
    <row r="4010" spans="2:6" hidden="1" x14ac:dyDescent="0.3">
      <c r="B4010">
        <v>160905</v>
      </c>
      <c r="C4010" t="s">
        <v>12282</v>
      </c>
      <c r="D4010" t="s">
        <v>12283</v>
      </c>
      <c r="E4010" t="s">
        <v>4822</v>
      </c>
      <c r="F4010" t="s">
        <v>1024</v>
      </c>
    </row>
    <row r="4011" spans="2:6" hidden="1" x14ac:dyDescent="0.3">
      <c r="B4011">
        <v>160906</v>
      </c>
      <c r="C4011" t="s">
        <v>12284</v>
      </c>
      <c r="D4011" t="s">
        <v>12285</v>
      </c>
      <c r="E4011" t="s">
        <v>12286</v>
      </c>
      <c r="F4011" t="s">
        <v>1024</v>
      </c>
    </row>
    <row r="4012" spans="2:6" hidden="1" x14ac:dyDescent="0.3">
      <c r="B4012">
        <v>160907</v>
      </c>
      <c r="C4012" t="s">
        <v>12287</v>
      </c>
      <c r="D4012" t="s">
        <v>12288</v>
      </c>
      <c r="E4012" t="s">
        <v>12289</v>
      </c>
      <c r="F4012" t="s">
        <v>1024</v>
      </c>
    </row>
    <row r="4013" spans="2:6" hidden="1" x14ac:dyDescent="0.3">
      <c r="B4013">
        <v>160908</v>
      </c>
      <c r="C4013" t="s">
        <v>12290</v>
      </c>
      <c r="D4013" t="s">
        <v>12291</v>
      </c>
      <c r="E4013" t="s">
        <v>11991</v>
      </c>
      <c r="F4013" t="s">
        <v>1024</v>
      </c>
    </row>
    <row r="4014" spans="2:6" hidden="1" x14ac:dyDescent="0.3">
      <c r="B4014">
        <v>160909</v>
      </c>
      <c r="C4014" t="s">
        <v>12292</v>
      </c>
      <c r="D4014" t="s">
        <v>12293</v>
      </c>
      <c r="E4014" t="s">
        <v>4954</v>
      </c>
      <c r="F4014" t="s">
        <v>1024</v>
      </c>
    </row>
    <row r="4015" spans="2:6" hidden="1" x14ac:dyDescent="0.3">
      <c r="B4015">
        <v>160910</v>
      </c>
      <c r="C4015" t="s">
        <v>12294</v>
      </c>
      <c r="D4015" t="s">
        <v>12295</v>
      </c>
      <c r="E4015" t="s">
        <v>12296</v>
      </c>
      <c r="F4015" t="s">
        <v>1024</v>
      </c>
    </row>
    <row r="4016" spans="2:6" hidden="1" x14ac:dyDescent="0.3">
      <c r="B4016">
        <v>160911</v>
      </c>
      <c r="C4016" t="s">
        <v>12297</v>
      </c>
      <c r="D4016" t="s">
        <v>12298</v>
      </c>
      <c r="E4016" t="s">
        <v>12299</v>
      </c>
      <c r="F4016" t="s">
        <v>1024</v>
      </c>
    </row>
    <row r="4017" spans="2:6" hidden="1" x14ac:dyDescent="0.3">
      <c r="B4017">
        <v>160915</v>
      </c>
      <c r="C4017" t="s">
        <v>12300</v>
      </c>
      <c r="D4017" t="s">
        <v>12301</v>
      </c>
      <c r="E4017" t="s">
        <v>3659</v>
      </c>
      <c r="F4017" t="s">
        <v>1024</v>
      </c>
    </row>
    <row r="4018" spans="2:6" hidden="1" x14ac:dyDescent="0.3">
      <c r="B4018">
        <v>160916</v>
      </c>
      <c r="C4018" t="s">
        <v>12302</v>
      </c>
      <c r="D4018" t="s">
        <v>12303</v>
      </c>
      <c r="E4018" t="s">
        <v>12304</v>
      </c>
      <c r="F4018" t="s">
        <v>1024</v>
      </c>
    </row>
    <row r="4019" spans="2:6" hidden="1" x14ac:dyDescent="0.3">
      <c r="B4019">
        <v>160917</v>
      </c>
      <c r="C4019" t="s">
        <v>12305</v>
      </c>
      <c r="D4019" t="s">
        <v>12306</v>
      </c>
      <c r="E4019" t="s">
        <v>6525</v>
      </c>
      <c r="F4019" t="s">
        <v>1024</v>
      </c>
    </row>
    <row r="4020" spans="2:6" hidden="1" x14ac:dyDescent="0.3">
      <c r="B4020">
        <v>160919</v>
      </c>
      <c r="C4020" t="s">
        <v>12307</v>
      </c>
      <c r="D4020" t="s">
        <v>12308</v>
      </c>
      <c r="E4020" t="s">
        <v>12309</v>
      </c>
      <c r="F4020" t="s">
        <v>1024</v>
      </c>
    </row>
    <row r="4021" spans="2:6" hidden="1" x14ac:dyDescent="0.3">
      <c r="B4021">
        <v>160920</v>
      </c>
      <c r="C4021" t="s">
        <v>12310</v>
      </c>
      <c r="D4021" t="s">
        <v>12311</v>
      </c>
      <c r="E4021" t="s">
        <v>12312</v>
      </c>
      <c r="F4021" t="s">
        <v>1024</v>
      </c>
    </row>
    <row r="4022" spans="2:6" hidden="1" x14ac:dyDescent="0.3">
      <c r="B4022">
        <v>160921</v>
      </c>
      <c r="C4022" t="s">
        <v>12313</v>
      </c>
      <c r="D4022" t="s">
        <v>12314</v>
      </c>
      <c r="E4022" t="s">
        <v>9319</v>
      </c>
      <c r="F4022" t="s">
        <v>1024</v>
      </c>
    </row>
    <row r="4023" spans="2:6" hidden="1" x14ac:dyDescent="0.3">
      <c r="B4023">
        <v>160922</v>
      </c>
      <c r="C4023" t="s">
        <v>12315</v>
      </c>
      <c r="D4023" t="s">
        <v>12316</v>
      </c>
      <c r="E4023" t="s">
        <v>12317</v>
      </c>
      <c r="F4023" t="s">
        <v>1024</v>
      </c>
    </row>
    <row r="4024" spans="2:6" hidden="1" x14ac:dyDescent="0.3">
      <c r="B4024">
        <v>160923</v>
      </c>
      <c r="C4024" t="s">
        <v>12318</v>
      </c>
      <c r="D4024" t="s">
        <v>12319</v>
      </c>
      <c r="E4024" t="s">
        <v>12320</v>
      </c>
      <c r="F4024" t="s">
        <v>1024</v>
      </c>
    </row>
    <row r="4025" spans="2:6" hidden="1" x14ac:dyDescent="0.3">
      <c r="B4025">
        <v>160924</v>
      </c>
      <c r="C4025" t="s">
        <v>12321</v>
      </c>
      <c r="D4025" t="s">
        <v>12322</v>
      </c>
      <c r="E4025" t="s">
        <v>10559</v>
      </c>
      <c r="F4025" t="s">
        <v>1024</v>
      </c>
    </row>
    <row r="4026" spans="2:6" hidden="1" x14ac:dyDescent="0.3">
      <c r="B4026">
        <v>160925</v>
      </c>
      <c r="C4026" t="s">
        <v>10560</v>
      </c>
      <c r="D4026" t="s">
        <v>10561</v>
      </c>
      <c r="E4026" t="s">
        <v>12323</v>
      </c>
      <c r="F4026" t="s">
        <v>1024</v>
      </c>
    </row>
    <row r="4027" spans="2:6" hidden="1" x14ac:dyDescent="0.3">
      <c r="B4027">
        <v>160926</v>
      </c>
      <c r="C4027" t="s">
        <v>12324</v>
      </c>
      <c r="D4027" t="s">
        <v>12325</v>
      </c>
      <c r="E4027" t="s">
        <v>12326</v>
      </c>
      <c r="F4027" t="s">
        <v>1024</v>
      </c>
    </row>
    <row r="4028" spans="2:6" hidden="1" x14ac:dyDescent="0.3">
      <c r="B4028">
        <v>160928</v>
      </c>
      <c r="C4028" t="s">
        <v>12327</v>
      </c>
      <c r="D4028" t="s">
        <v>12328</v>
      </c>
      <c r="E4028" t="s">
        <v>12329</v>
      </c>
      <c r="F4028" t="s">
        <v>1024</v>
      </c>
    </row>
    <row r="4029" spans="2:6" hidden="1" x14ac:dyDescent="0.3">
      <c r="B4029">
        <v>160930</v>
      </c>
      <c r="C4029" t="s">
        <v>12330</v>
      </c>
      <c r="D4029" t="s">
        <v>12331</v>
      </c>
      <c r="E4029" t="s">
        <v>11593</v>
      </c>
      <c r="F4029" t="s">
        <v>1024</v>
      </c>
    </row>
    <row r="4030" spans="2:6" hidden="1" x14ac:dyDescent="0.3">
      <c r="B4030">
        <v>160931</v>
      </c>
      <c r="C4030" t="s">
        <v>8611</v>
      </c>
      <c r="D4030" t="s">
        <v>8612</v>
      </c>
      <c r="E4030" t="s">
        <v>12332</v>
      </c>
      <c r="F4030" t="s">
        <v>1024</v>
      </c>
    </row>
    <row r="4031" spans="2:6" hidden="1" x14ac:dyDescent="0.3">
      <c r="B4031">
        <v>160933</v>
      </c>
      <c r="C4031" t="s">
        <v>12333</v>
      </c>
      <c r="D4031" t="s">
        <v>12334</v>
      </c>
      <c r="E4031" t="s">
        <v>12335</v>
      </c>
      <c r="F4031" t="s">
        <v>1024</v>
      </c>
    </row>
    <row r="4032" spans="2:6" hidden="1" x14ac:dyDescent="0.3">
      <c r="B4032">
        <v>160934</v>
      </c>
      <c r="C4032" t="s">
        <v>10179</v>
      </c>
      <c r="D4032" t="s">
        <v>10180</v>
      </c>
      <c r="E4032" t="s">
        <v>12336</v>
      </c>
      <c r="F4032" t="s">
        <v>1024</v>
      </c>
    </row>
    <row r="4033" spans="2:6" hidden="1" x14ac:dyDescent="0.3">
      <c r="B4033">
        <v>160935</v>
      </c>
      <c r="C4033" t="s">
        <v>12337</v>
      </c>
      <c r="D4033" t="s">
        <v>12338</v>
      </c>
      <c r="E4033" t="s">
        <v>838</v>
      </c>
      <c r="F4033" t="s">
        <v>1024</v>
      </c>
    </row>
    <row r="4034" spans="2:6" hidden="1" x14ac:dyDescent="0.3">
      <c r="B4034">
        <v>160936</v>
      </c>
      <c r="C4034" t="s">
        <v>12339</v>
      </c>
      <c r="D4034" t="s">
        <v>12340</v>
      </c>
      <c r="E4034" t="s">
        <v>838</v>
      </c>
      <c r="F4034" t="s">
        <v>1024</v>
      </c>
    </row>
    <row r="4035" spans="2:6" hidden="1" x14ac:dyDescent="0.3">
      <c r="B4035">
        <v>160938</v>
      </c>
      <c r="C4035" t="s">
        <v>12341</v>
      </c>
      <c r="D4035" t="s">
        <v>12342</v>
      </c>
      <c r="E4035" t="s">
        <v>12343</v>
      </c>
      <c r="F4035" t="s">
        <v>1024</v>
      </c>
    </row>
    <row r="4036" spans="2:6" hidden="1" x14ac:dyDescent="0.3">
      <c r="B4036">
        <v>160940</v>
      </c>
      <c r="C4036" t="s">
        <v>3710</v>
      </c>
      <c r="D4036" t="s">
        <v>3711</v>
      </c>
      <c r="E4036" t="s">
        <v>12344</v>
      </c>
      <c r="F4036" t="s">
        <v>1024</v>
      </c>
    </row>
    <row r="4037" spans="2:6" hidden="1" x14ac:dyDescent="0.3">
      <c r="B4037">
        <v>160941</v>
      </c>
      <c r="C4037" t="s">
        <v>12345</v>
      </c>
      <c r="D4037" t="s">
        <v>12346</v>
      </c>
      <c r="E4037" t="s">
        <v>12347</v>
      </c>
      <c r="F4037" t="s">
        <v>1024</v>
      </c>
    </row>
    <row r="4038" spans="2:6" hidden="1" x14ac:dyDescent="0.3">
      <c r="B4038">
        <v>160942</v>
      </c>
      <c r="C4038" t="s">
        <v>12348</v>
      </c>
      <c r="D4038" t="s">
        <v>12349</v>
      </c>
      <c r="E4038" t="s">
        <v>12350</v>
      </c>
      <c r="F4038" t="s">
        <v>1024</v>
      </c>
    </row>
    <row r="4039" spans="2:6" hidden="1" x14ac:dyDescent="0.3">
      <c r="B4039">
        <v>160943</v>
      </c>
      <c r="C4039" t="s">
        <v>12351</v>
      </c>
      <c r="D4039" t="s">
        <v>12352</v>
      </c>
      <c r="E4039" t="s">
        <v>5131</v>
      </c>
      <c r="F4039" t="s">
        <v>1024</v>
      </c>
    </row>
    <row r="4040" spans="2:6" hidden="1" x14ac:dyDescent="0.3">
      <c r="B4040">
        <v>160944</v>
      </c>
      <c r="C4040" t="s">
        <v>12353</v>
      </c>
      <c r="D4040" t="s">
        <v>12354</v>
      </c>
      <c r="E4040" t="s">
        <v>12355</v>
      </c>
      <c r="F4040" t="s">
        <v>1024</v>
      </c>
    </row>
    <row r="4041" spans="2:6" hidden="1" x14ac:dyDescent="0.3">
      <c r="B4041">
        <v>160945</v>
      </c>
      <c r="C4041" t="s">
        <v>12356</v>
      </c>
      <c r="D4041" t="s">
        <v>12357</v>
      </c>
      <c r="E4041" t="s">
        <v>12358</v>
      </c>
      <c r="F4041" t="s">
        <v>1024</v>
      </c>
    </row>
    <row r="4042" spans="2:6" hidden="1" x14ac:dyDescent="0.3">
      <c r="B4042">
        <v>160946</v>
      </c>
      <c r="C4042" t="s">
        <v>12359</v>
      </c>
      <c r="D4042" t="s">
        <v>12360</v>
      </c>
      <c r="E4042" t="s">
        <v>12361</v>
      </c>
      <c r="F4042" t="s">
        <v>1024</v>
      </c>
    </row>
    <row r="4043" spans="2:6" hidden="1" x14ac:dyDescent="0.3">
      <c r="B4043">
        <v>160947</v>
      </c>
      <c r="C4043" t="s">
        <v>12362</v>
      </c>
      <c r="D4043" t="s">
        <v>12363</v>
      </c>
      <c r="E4043" t="s">
        <v>9782</v>
      </c>
      <c r="F4043" t="s">
        <v>1024</v>
      </c>
    </row>
    <row r="4044" spans="2:6" hidden="1" x14ac:dyDescent="0.3">
      <c r="B4044">
        <v>160948</v>
      </c>
      <c r="C4044" t="s">
        <v>5750</v>
      </c>
      <c r="D4044" t="s">
        <v>5751</v>
      </c>
      <c r="E4044" t="s">
        <v>12364</v>
      </c>
      <c r="F4044" t="s">
        <v>1024</v>
      </c>
    </row>
    <row r="4045" spans="2:6" hidden="1" x14ac:dyDescent="0.3">
      <c r="B4045">
        <v>160949</v>
      </c>
      <c r="C4045" t="s">
        <v>12365</v>
      </c>
      <c r="D4045" t="s">
        <v>12366</v>
      </c>
      <c r="E4045" t="s">
        <v>12367</v>
      </c>
      <c r="F4045" t="s">
        <v>1024</v>
      </c>
    </row>
    <row r="4046" spans="2:6" hidden="1" x14ac:dyDescent="0.3">
      <c r="B4046">
        <v>160951</v>
      </c>
      <c r="C4046" t="s">
        <v>12368</v>
      </c>
      <c r="D4046" t="s">
        <v>12369</v>
      </c>
      <c r="E4046" t="s">
        <v>12370</v>
      </c>
      <c r="F4046" t="s">
        <v>1024</v>
      </c>
    </row>
    <row r="4047" spans="2:6" hidden="1" x14ac:dyDescent="0.3">
      <c r="B4047">
        <v>160952</v>
      </c>
      <c r="C4047" t="s">
        <v>12371</v>
      </c>
      <c r="D4047" t="s">
        <v>12372</v>
      </c>
      <c r="E4047" t="s">
        <v>12373</v>
      </c>
      <c r="F4047" t="s">
        <v>1024</v>
      </c>
    </row>
    <row r="4048" spans="2:6" hidden="1" x14ac:dyDescent="0.3">
      <c r="B4048">
        <v>160953</v>
      </c>
      <c r="C4048" t="s">
        <v>12374</v>
      </c>
      <c r="D4048" t="s">
        <v>12375</v>
      </c>
      <c r="E4048" t="s">
        <v>12376</v>
      </c>
      <c r="F4048" t="s">
        <v>1024</v>
      </c>
    </row>
    <row r="4049" spans="2:6" hidden="1" x14ac:dyDescent="0.3">
      <c r="B4049">
        <v>160955</v>
      </c>
      <c r="C4049" t="s">
        <v>12377</v>
      </c>
      <c r="D4049" t="s">
        <v>12378</v>
      </c>
      <c r="E4049" t="s">
        <v>12379</v>
      </c>
      <c r="F4049" t="s">
        <v>1024</v>
      </c>
    </row>
    <row r="4050" spans="2:6" hidden="1" x14ac:dyDescent="0.3">
      <c r="B4050">
        <v>160956</v>
      </c>
      <c r="C4050" t="s">
        <v>12380</v>
      </c>
      <c r="D4050" t="s">
        <v>12381</v>
      </c>
      <c r="E4050" t="s">
        <v>9669</v>
      </c>
      <c r="F4050" t="s">
        <v>1024</v>
      </c>
    </row>
    <row r="4051" spans="2:6" hidden="1" x14ac:dyDescent="0.3">
      <c r="B4051">
        <v>160957</v>
      </c>
      <c r="C4051" t="s">
        <v>12382</v>
      </c>
      <c r="D4051" t="s">
        <v>12383</v>
      </c>
      <c r="E4051" t="s">
        <v>12384</v>
      </c>
      <c r="F4051" t="s">
        <v>1024</v>
      </c>
    </row>
    <row r="4052" spans="2:6" hidden="1" x14ac:dyDescent="0.3">
      <c r="B4052">
        <v>160958</v>
      </c>
      <c r="C4052" t="s">
        <v>8535</v>
      </c>
      <c r="D4052" t="s">
        <v>8536</v>
      </c>
      <c r="E4052" t="s">
        <v>24126</v>
      </c>
      <c r="F4052" t="s">
        <v>1024</v>
      </c>
    </row>
    <row r="4053" spans="2:6" hidden="1" x14ac:dyDescent="0.3">
      <c r="B4053">
        <v>160959</v>
      </c>
      <c r="C4053" t="s">
        <v>12385</v>
      </c>
      <c r="D4053" t="s">
        <v>12386</v>
      </c>
      <c r="E4053" t="s">
        <v>12387</v>
      </c>
      <c r="F4053" t="s">
        <v>1024</v>
      </c>
    </row>
    <row r="4054" spans="2:6" hidden="1" x14ac:dyDescent="0.3">
      <c r="B4054">
        <v>160960</v>
      </c>
      <c r="C4054" t="s">
        <v>5356</v>
      </c>
      <c r="D4054" t="s">
        <v>5357</v>
      </c>
      <c r="E4054" t="s">
        <v>12388</v>
      </c>
      <c r="F4054" t="s">
        <v>1024</v>
      </c>
    </row>
    <row r="4055" spans="2:6" hidden="1" x14ac:dyDescent="0.3">
      <c r="B4055">
        <v>160961</v>
      </c>
      <c r="C4055" t="s">
        <v>12389</v>
      </c>
      <c r="D4055" t="s">
        <v>12390</v>
      </c>
      <c r="E4055" t="s">
        <v>12391</v>
      </c>
      <c r="F4055" t="s">
        <v>1024</v>
      </c>
    </row>
    <row r="4056" spans="2:6" hidden="1" x14ac:dyDescent="0.3">
      <c r="B4056">
        <v>160962</v>
      </c>
      <c r="C4056" t="s">
        <v>12392</v>
      </c>
      <c r="D4056" t="s">
        <v>12393</v>
      </c>
      <c r="E4056" t="s">
        <v>12394</v>
      </c>
      <c r="F4056" t="s">
        <v>1024</v>
      </c>
    </row>
    <row r="4057" spans="2:6" hidden="1" x14ac:dyDescent="0.3">
      <c r="B4057">
        <v>160963</v>
      </c>
      <c r="C4057" t="s">
        <v>12395</v>
      </c>
      <c r="D4057" t="s">
        <v>12396</v>
      </c>
      <c r="E4057" t="s">
        <v>12397</v>
      </c>
      <c r="F4057" t="s">
        <v>1024</v>
      </c>
    </row>
    <row r="4058" spans="2:6" hidden="1" x14ac:dyDescent="0.3">
      <c r="B4058">
        <v>160964</v>
      </c>
      <c r="C4058" t="s">
        <v>12398</v>
      </c>
      <c r="D4058" t="s">
        <v>12399</v>
      </c>
      <c r="E4058" t="s">
        <v>12400</v>
      </c>
      <c r="F4058" t="s">
        <v>1024</v>
      </c>
    </row>
    <row r="4059" spans="2:6" hidden="1" x14ac:dyDescent="0.3">
      <c r="B4059">
        <v>160965</v>
      </c>
      <c r="C4059" t="s">
        <v>12401</v>
      </c>
      <c r="D4059" t="s">
        <v>12402</v>
      </c>
      <c r="E4059" t="s">
        <v>12403</v>
      </c>
      <c r="F4059" t="s">
        <v>1024</v>
      </c>
    </row>
    <row r="4060" spans="2:6" hidden="1" x14ac:dyDescent="0.3">
      <c r="B4060">
        <v>160966</v>
      </c>
      <c r="C4060" t="s">
        <v>7754</v>
      </c>
      <c r="D4060" t="s">
        <v>7755</v>
      </c>
      <c r="E4060" t="s">
        <v>12404</v>
      </c>
      <c r="F4060" t="s">
        <v>1024</v>
      </c>
    </row>
    <row r="4061" spans="2:6" hidden="1" x14ac:dyDescent="0.3">
      <c r="B4061">
        <v>160967</v>
      </c>
      <c r="C4061" t="s">
        <v>12405</v>
      </c>
      <c r="D4061" t="s">
        <v>12406</v>
      </c>
      <c r="E4061" t="s">
        <v>12407</v>
      </c>
      <c r="F4061" t="s">
        <v>1024</v>
      </c>
    </row>
    <row r="4062" spans="2:6" hidden="1" x14ac:dyDescent="0.3">
      <c r="B4062">
        <v>160968</v>
      </c>
      <c r="C4062" t="s">
        <v>12408</v>
      </c>
      <c r="D4062" t="s">
        <v>12409</v>
      </c>
      <c r="E4062" t="s">
        <v>5310</v>
      </c>
      <c r="F4062" t="s">
        <v>1024</v>
      </c>
    </row>
    <row r="4063" spans="2:6" hidden="1" x14ac:dyDescent="0.3">
      <c r="B4063">
        <v>160969</v>
      </c>
      <c r="C4063" t="s">
        <v>5214</v>
      </c>
      <c r="D4063" t="s">
        <v>5215</v>
      </c>
      <c r="E4063" t="s">
        <v>12410</v>
      </c>
      <c r="F4063" t="s">
        <v>1024</v>
      </c>
    </row>
    <row r="4064" spans="2:6" hidden="1" x14ac:dyDescent="0.3">
      <c r="B4064">
        <v>160970</v>
      </c>
      <c r="C4064" t="s">
        <v>12411</v>
      </c>
      <c r="D4064" t="s">
        <v>12412</v>
      </c>
      <c r="E4064" t="s">
        <v>7756</v>
      </c>
      <c r="F4064" t="s">
        <v>1024</v>
      </c>
    </row>
    <row r="4065" spans="2:6" hidden="1" x14ac:dyDescent="0.3">
      <c r="B4065">
        <v>160971</v>
      </c>
      <c r="C4065" t="s">
        <v>12413</v>
      </c>
      <c r="D4065" t="s">
        <v>12414</v>
      </c>
      <c r="E4065" t="s">
        <v>12415</v>
      </c>
      <c r="F4065" t="s">
        <v>1024</v>
      </c>
    </row>
    <row r="4066" spans="2:6" hidden="1" x14ac:dyDescent="0.3">
      <c r="B4066">
        <v>160972</v>
      </c>
      <c r="C4066" t="s">
        <v>12416</v>
      </c>
      <c r="D4066" t="s">
        <v>12417</v>
      </c>
      <c r="E4066" t="s">
        <v>6889</v>
      </c>
      <c r="F4066" t="s">
        <v>1024</v>
      </c>
    </row>
    <row r="4067" spans="2:6" hidden="1" x14ac:dyDescent="0.3">
      <c r="B4067">
        <v>160973</v>
      </c>
      <c r="C4067" t="s">
        <v>12418</v>
      </c>
      <c r="D4067" t="s">
        <v>12419</v>
      </c>
      <c r="E4067" t="s">
        <v>12420</v>
      </c>
      <c r="F4067" t="s">
        <v>1024</v>
      </c>
    </row>
    <row r="4068" spans="2:6" hidden="1" x14ac:dyDescent="0.3">
      <c r="B4068">
        <v>160974</v>
      </c>
      <c r="C4068" t="s">
        <v>12421</v>
      </c>
      <c r="D4068" t="s">
        <v>12422</v>
      </c>
      <c r="E4068" t="s">
        <v>3293</v>
      </c>
      <c r="F4068" t="s">
        <v>1024</v>
      </c>
    </row>
    <row r="4069" spans="2:6" hidden="1" x14ac:dyDescent="0.3">
      <c r="B4069">
        <v>160975</v>
      </c>
      <c r="C4069" t="s">
        <v>12423</v>
      </c>
      <c r="D4069" t="s">
        <v>12424</v>
      </c>
      <c r="E4069" t="s">
        <v>5755</v>
      </c>
      <c r="F4069" t="s">
        <v>1024</v>
      </c>
    </row>
    <row r="4070" spans="2:6" hidden="1" x14ac:dyDescent="0.3">
      <c r="B4070">
        <v>160976</v>
      </c>
      <c r="C4070" t="s">
        <v>12425</v>
      </c>
      <c r="D4070" t="s">
        <v>12426</v>
      </c>
      <c r="E4070" t="s">
        <v>10556</v>
      </c>
      <c r="F4070" t="s">
        <v>1024</v>
      </c>
    </row>
    <row r="4071" spans="2:6" hidden="1" x14ac:dyDescent="0.3">
      <c r="B4071">
        <v>160978</v>
      </c>
      <c r="C4071" t="s">
        <v>5040</v>
      </c>
      <c r="D4071" t="s">
        <v>5041</v>
      </c>
      <c r="E4071" t="s">
        <v>12427</v>
      </c>
      <c r="F4071" t="s">
        <v>1024</v>
      </c>
    </row>
    <row r="4072" spans="2:6" hidden="1" x14ac:dyDescent="0.3">
      <c r="B4072">
        <v>160979</v>
      </c>
      <c r="C4072" t="s">
        <v>8212</v>
      </c>
      <c r="D4072" t="s">
        <v>8213</v>
      </c>
      <c r="E4072" t="s">
        <v>12428</v>
      </c>
      <c r="F4072" t="s">
        <v>1024</v>
      </c>
    </row>
    <row r="4073" spans="2:6" hidden="1" x14ac:dyDescent="0.3">
      <c r="B4073">
        <v>160980</v>
      </c>
      <c r="C4073" t="s">
        <v>12429</v>
      </c>
      <c r="D4073" t="s">
        <v>12430</v>
      </c>
      <c r="E4073" t="s">
        <v>12431</v>
      </c>
      <c r="F4073" t="s">
        <v>1024</v>
      </c>
    </row>
    <row r="4074" spans="2:6" hidden="1" x14ac:dyDescent="0.3">
      <c r="B4074">
        <v>160981</v>
      </c>
      <c r="C4074" t="s">
        <v>12432</v>
      </c>
      <c r="D4074" t="s">
        <v>12433</v>
      </c>
      <c r="E4074" t="s">
        <v>12434</v>
      </c>
      <c r="F4074" t="s">
        <v>1024</v>
      </c>
    </row>
    <row r="4075" spans="2:6" hidden="1" x14ac:dyDescent="0.3">
      <c r="B4075">
        <v>160982</v>
      </c>
      <c r="C4075" t="s">
        <v>12435</v>
      </c>
      <c r="D4075" t="s">
        <v>12436</v>
      </c>
      <c r="E4075" t="s">
        <v>12437</v>
      </c>
      <c r="F4075" t="s">
        <v>1024</v>
      </c>
    </row>
    <row r="4076" spans="2:6" hidden="1" x14ac:dyDescent="0.3">
      <c r="B4076">
        <v>160983</v>
      </c>
      <c r="C4076" t="s">
        <v>12438</v>
      </c>
      <c r="D4076" t="s">
        <v>12439</v>
      </c>
      <c r="E4076" t="s">
        <v>12440</v>
      </c>
      <c r="F4076" t="s">
        <v>1024</v>
      </c>
    </row>
    <row r="4077" spans="2:6" hidden="1" x14ac:dyDescent="0.3">
      <c r="B4077">
        <v>160984</v>
      </c>
      <c r="C4077" t="s">
        <v>12441</v>
      </c>
      <c r="D4077" t="s">
        <v>12442</v>
      </c>
      <c r="E4077" t="s">
        <v>3063</v>
      </c>
      <c r="F4077" t="s">
        <v>1024</v>
      </c>
    </row>
    <row r="4078" spans="2:6" hidden="1" x14ac:dyDescent="0.3">
      <c r="B4078">
        <v>160985</v>
      </c>
      <c r="C4078" t="s">
        <v>12443</v>
      </c>
      <c r="D4078" t="s">
        <v>12444</v>
      </c>
      <c r="E4078" t="s">
        <v>12445</v>
      </c>
      <c r="F4078" t="s">
        <v>1024</v>
      </c>
    </row>
    <row r="4079" spans="2:6" hidden="1" x14ac:dyDescent="0.3">
      <c r="B4079">
        <v>160986</v>
      </c>
      <c r="C4079" t="s">
        <v>12446</v>
      </c>
      <c r="D4079" t="s">
        <v>12447</v>
      </c>
      <c r="E4079" t="s">
        <v>12448</v>
      </c>
      <c r="F4079" t="s">
        <v>1024</v>
      </c>
    </row>
    <row r="4080" spans="2:6" hidden="1" x14ac:dyDescent="0.3">
      <c r="B4080">
        <v>160987</v>
      </c>
      <c r="C4080" t="s">
        <v>12449</v>
      </c>
      <c r="D4080" t="s">
        <v>24060</v>
      </c>
      <c r="E4080" t="s">
        <v>4372</v>
      </c>
      <c r="F4080" t="s">
        <v>1024</v>
      </c>
    </row>
    <row r="4081" spans="2:6" hidden="1" x14ac:dyDescent="0.3">
      <c r="B4081">
        <v>160988</v>
      </c>
      <c r="C4081" t="s">
        <v>12450</v>
      </c>
      <c r="D4081" t="s">
        <v>12451</v>
      </c>
      <c r="E4081" t="s">
        <v>9302</v>
      </c>
      <c r="F4081" t="s">
        <v>1024</v>
      </c>
    </row>
    <row r="4082" spans="2:6" hidden="1" x14ac:dyDescent="0.3">
      <c r="B4082">
        <v>160989</v>
      </c>
      <c r="C4082" t="s">
        <v>5155</v>
      </c>
      <c r="D4082" t="s">
        <v>5156</v>
      </c>
      <c r="E4082" t="s">
        <v>12452</v>
      </c>
      <c r="F4082" t="s">
        <v>1024</v>
      </c>
    </row>
    <row r="4083" spans="2:6" hidden="1" x14ac:dyDescent="0.3">
      <c r="B4083">
        <v>160990</v>
      </c>
      <c r="C4083" t="s">
        <v>2805</v>
      </c>
      <c r="D4083" t="s">
        <v>2806</v>
      </c>
      <c r="E4083" t="s">
        <v>12453</v>
      </c>
      <c r="F4083" t="s">
        <v>1024</v>
      </c>
    </row>
    <row r="4084" spans="2:6" hidden="1" x14ac:dyDescent="0.3">
      <c r="B4084">
        <v>160991</v>
      </c>
      <c r="C4084" t="s">
        <v>12454</v>
      </c>
      <c r="D4084" t="s">
        <v>12455</v>
      </c>
      <c r="E4084" t="s">
        <v>12456</v>
      </c>
      <c r="F4084" t="s">
        <v>1024</v>
      </c>
    </row>
    <row r="4085" spans="2:6" hidden="1" x14ac:dyDescent="0.3">
      <c r="B4085">
        <v>160992</v>
      </c>
      <c r="C4085" t="s">
        <v>12457</v>
      </c>
      <c r="D4085" t="s">
        <v>12458</v>
      </c>
      <c r="E4085" t="s">
        <v>12459</v>
      </c>
      <c r="F4085" t="s">
        <v>1024</v>
      </c>
    </row>
    <row r="4086" spans="2:6" hidden="1" x14ac:dyDescent="0.3">
      <c r="B4086">
        <v>160993</v>
      </c>
      <c r="C4086" t="s">
        <v>12460</v>
      </c>
      <c r="D4086" t="s">
        <v>12461</v>
      </c>
      <c r="E4086" t="s">
        <v>4574</v>
      </c>
      <c r="F4086" t="s">
        <v>1024</v>
      </c>
    </row>
    <row r="4087" spans="2:6" hidden="1" x14ac:dyDescent="0.3">
      <c r="B4087">
        <v>160994</v>
      </c>
      <c r="C4087" t="s">
        <v>12462</v>
      </c>
      <c r="D4087" t="s">
        <v>12463</v>
      </c>
      <c r="E4087" t="s">
        <v>10351</v>
      </c>
      <c r="F4087" t="s">
        <v>1024</v>
      </c>
    </row>
    <row r="4088" spans="2:6" hidden="1" x14ac:dyDescent="0.3">
      <c r="B4088">
        <v>160995</v>
      </c>
      <c r="C4088" t="s">
        <v>12464</v>
      </c>
      <c r="D4088" t="s">
        <v>12465</v>
      </c>
      <c r="E4088" t="s">
        <v>12466</v>
      </c>
      <c r="F4088" t="s">
        <v>1024</v>
      </c>
    </row>
    <row r="4089" spans="2:6" hidden="1" x14ac:dyDescent="0.3">
      <c r="B4089">
        <v>160996</v>
      </c>
      <c r="C4089" t="s">
        <v>12467</v>
      </c>
      <c r="D4089" t="s">
        <v>12468</v>
      </c>
      <c r="E4089" t="s">
        <v>12469</v>
      </c>
      <c r="F4089" t="s">
        <v>1024</v>
      </c>
    </row>
    <row r="4090" spans="2:6" hidden="1" x14ac:dyDescent="0.3">
      <c r="B4090">
        <v>161000</v>
      </c>
      <c r="C4090" t="s">
        <v>5228</v>
      </c>
      <c r="D4090" t="s">
        <v>5229</v>
      </c>
      <c r="E4090" t="s">
        <v>12470</v>
      </c>
      <c r="F4090" t="s">
        <v>1024</v>
      </c>
    </row>
    <row r="4091" spans="2:6" hidden="1" x14ac:dyDescent="0.3">
      <c r="B4091">
        <v>161002</v>
      </c>
      <c r="C4091" t="s">
        <v>12471</v>
      </c>
      <c r="D4091" t="s">
        <v>12472</v>
      </c>
      <c r="E4091" t="s">
        <v>9428</v>
      </c>
      <c r="F4091" t="s">
        <v>1024</v>
      </c>
    </row>
    <row r="4092" spans="2:6" hidden="1" x14ac:dyDescent="0.3">
      <c r="B4092">
        <v>161003</v>
      </c>
      <c r="C4092" t="s">
        <v>12473</v>
      </c>
      <c r="D4092" t="s">
        <v>12474</v>
      </c>
      <c r="E4092" t="s">
        <v>12475</v>
      </c>
      <c r="F4092" t="s">
        <v>1024</v>
      </c>
    </row>
    <row r="4093" spans="2:6" hidden="1" x14ac:dyDescent="0.3">
      <c r="B4093">
        <v>161004</v>
      </c>
      <c r="C4093" t="s">
        <v>12476</v>
      </c>
      <c r="D4093" t="s">
        <v>12477</v>
      </c>
      <c r="E4093" t="s">
        <v>12478</v>
      </c>
      <c r="F4093" t="s">
        <v>1024</v>
      </c>
    </row>
    <row r="4094" spans="2:6" hidden="1" x14ac:dyDescent="0.3">
      <c r="B4094">
        <v>161005</v>
      </c>
      <c r="C4094" t="s">
        <v>12479</v>
      </c>
      <c r="D4094" t="s">
        <v>12480</v>
      </c>
      <c r="E4094" t="s">
        <v>8188</v>
      </c>
      <c r="F4094" t="s">
        <v>1024</v>
      </c>
    </row>
    <row r="4095" spans="2:6" hidden="1" x14ac:dyDescent="0.3">
      <c r="B4095">
        <v>161006</v>
      </c>
      <c r="C4095" t="s">
        <v>12481</v>
      </c>
      <c r="D4095" t="s">
        <v>12482</v>
      </c>
      <c r="E4095" t="s">
        <v>6929</v>
      </c>
      <c r="F4095" t="s">
        <v>1024</v>
      </c>
    </row>
    <row r="4096" spans="2:6" hidden="1" x14ac:dyDescent="0.3">
      <c r="B4096">
        <v>161007</v>
      </c>
      <c r="C4096" t="s">
        <v>12483</v>
      </c>
      <c r="D4096" t="s">
        <v>12484</v>
      </c>
      <c r="E4096" t="s">
        <v>12485</v>
      </c>
      <c r="F4096" t="s">
        <v>1024</v>
      </c>
    </row>
    <row r="4097" spans="2:6" hidden="1" x14ac:dyDescent="0.3">
      <c r="B4097">
        <v>161009</v>
      </c>
      <c r="C4097" t="s">
        <v>12486</v>
      </c>
      <c r="D4097" t="s">
        <v>12487</v>
      </c>
      <c r="E4097" t="s">
        <v>5245</v>
      </c>
      <c r="F4097" t="s">
        <v>1024</v>
      </c>
    </row>
    <row r="4098" spans="2:6" hidden="1" x14ac:dyDescent="0.3">
      <c r="B4098">
        <v>161010</v>
      </c>
      <c r="C4098" t="s">
        <v>12488</v>
      </c>
      <c r="D4098" t="s">
        <v>24061</v>
      </c>
      <c r="E4098" t="s">
        <v>12489</v>
      </c>
      <c r="F4098" t="s">
        <v>1024</v>
      </c>
    </row>
    <row r="4099" spans="2:6" hidden="1" x14ac:dyDescent="0.3">
      <c r="B4099">
        <v>161011</v>
      </c>
      <c r="C4099" t="s">
        <v>12490</v>
      </c>
      <c r="D4099" t="s">
        <v>12491</v>
      </c>
      <c r="E4099" t="s">
        <v>12492</v>
      </c>
      <c r="F4099" t="s">
        <v>1024</v>
      </c>
    </row>
    <row r="4100" spans="2:6" hidden="1" x14ac:dyDescent="0.3">
      <c r="B4100">
        <v>161012</v>
      </c>
      <c r="C4100" t="s">
        <v>12493</v>
      </c>
      <c r="D4100" t="s">
        <v>12494</v>
      </c>
      <c r="E4100" t="s">
        <v>12495</v>
      </c>
      <c r="F4100" t="s">
        <v>1024</v>
      </c>
    </row>
    <row r="4101" spans="2:6" hidden="1" x14ac:dyDescent="0.3">
      <c r="B4101">
        <v>161013</v>
      </c>
      <c r="C4101" t="s">
        <v>12496</v>
      </c>
      <c r="D4101" t="s">
        <v>12497</v>
      </c>
      <c r="E4101" t="s">
        <v>8017</v>
      </c>
      <c r="F4101" t="s">
        <v>1024</v>
      </c>
    </row>
    <row r="4102" spans="2:6" hidden="1" x14ac:dyDescent="0.3">
      <c r="B4102">
        <v>161014</v>
      </c>
      <c r="C4102" t="s">
        <v>12498</v>
      </c>
      <c r="D4102" t="s">
        <v>12499</v>
      </c>
      <c r="E4102" t="s">
        <v>6356</v>
      </c>
      <c r="F4102" t="s">
        <v>1024</v>
      </c>
    </row>
    <row r="4103" spans="2:6" hidden="1" x14ac:dyDescent="0.3">
      <c r="B4103">
        <v>161015</v>
      </c>
      <c r="C4103" t="s">
        <v>12500</v>
      </c>
      <c r="D4103" t="s">
        <v>12501</v>
      </c>
      <c r="E4103" t="s">
        <v>12502</v>
      </c>
      <c r="F4103" t="s">
        <v>1024</v>
      </c>
    </row>
    <row r="4104" spans="2:6" hidden="1" x14ac:dyDescent="0.3">
      <c r="B4104">
        <v>161016</v>
      </c>
      <c r="C4104" t="s">
        <v>12503</v>
      </c>
      <c r="D4104" t="s">
        <v>12504</v>
      </c>
      <c r="E4104" t="s">
        <v>10514</v>
      </c>
      <c r="F4104" t="s">
        <v>1024</v>
      </c>
    </row>
    <row r="4105" spans="2:6" hidden="1" x14ac:dyDescent="0.3">
      <c r="B4105">
        <v>161017</v>
      </c>
      <c r="C4105" t="s">
        <v>12505</v>
      </c>
      <c r="D4105" t="s">
        <v>12506</v>
      </c>
      <c r="E4105" t="s">
        <v>12507</v>
      </c>
      <c r="F4105" t="s">
        <v>1024</v>
      </c>
    </row>
    <row r="4106" spans="2:6" hidden="1" x14ac:dyDescent="0.3">
      <c r="B4106">
        <v>161019</v>
      </c>
      <c r="C4106" t="s">
        <v>6097</v>
      </c>
      <c r="D4106" t="s">
        <v>6098</v>
      </c>
      <c r="E4106" t="s">
        <v>5364</v>
      </c>
      <c r="F4106" t="s">
        <v>1024</v>
      </c>
    </row>
    <row r="4107" spans="2:6" hidden="1" x14ac:dyDescent="0.3">
      <c r="B4107">
        <v>161020</v>
      </c>
      <c r="C4107" t="s">
        <v>6366</v>
      </c>
      <c r="D4107" t="s">
        <v>6367</v>
      </c>
      <c r="E4107" t="s">
        <v>12508</v>
      </c>
      <c r="F4107" t="s">
        <v>1024</v>
      </c>
    </row>
    <row r="4108" spans="2:6" hidden="1" x14ac:dyDescent="0.3">
      <c r="B4108">
        <v>161021</v>
      </c>
      <c r="C4108" t="s">
        <v>8238</v>
      </c>
      <c r="D4108" t="s">
        <v>8239</v>
      </c>
      <c r="E4108" t="s">
        <v>12509</v>
      </c>
      <c r="F4108" t="s">
        <v>1024</v>
      </c>
    </row>
    <row r="4109" spans="2:6" hidden="1" x14ac:dyDescent="0.3">
      <c r="B4109">
        <v>161023</v>
      </c>
      <c r="C4109" t="s">
        <v>12510</v>
      </c>
      <c r="D4109" t="s">
        <v>12511</v>
      </c>
      <c r="E4109" t="s">
        <v>5985</v>
      </c>
      <c r="F4109" t="s">
        <v>1024</v>
      </c>
    </row>
    <row r="4110" spans="2:6" hidden="1" x14ac:dyDescent="0.3">
      <c r="B4110">
        <v>161026</v>
      </c>
      <c r="C4110" t="s">
        <v>5646</v>
      </c>
      <c r="D4110" t="s">
        <v>5647</v>
      </c>
      <c r="E4110" t="s">
        <v>12512</v>
      </c>
      <c r="F4110" t="s">
        <v>1024</v>
      </c>
    </row>
    <row r="4111" spans="2:6" hidden="1" x14ac:dyDescent="0.3">
      <c r="B4111">
        <v>161028</v>
      </c>
      <c r="C4111" t="s">
        <v>12513</v>
      </c>
      <c r="D4111" t="s">
        <v>12514</v>
      </c>
      <c r="E4111" t="s">
        <v>12515</v>
      </c>
      <c r="F4111" t="s">
        <v>1024</v>
      </c>
    </row>
    <row r="4112" spans="2:6" hidden="1" x14ac:dyDescent="0.3">
      <c r="B4112">
        <v>161029</v>
      </c>
      <c r="C4112" t="s">
        <v>12516</v>
      </c>
      <c r="D4112" t="s">
        <v>12517</v>
      </c>
      <c r="E4112" t="s">
        <v>10325</v>
      </c>
      <c r="F4112" t="s">
        <v>1024</v>
      </c>
    </row>
    <row r="4113" spans="2:6" hidden="1" x14ac:dyDescent="0.3">
      <c r="B4113">
        <v>161030</v>
      </c>
      <c r="C4113" t="s">
        <v>12518</v>
      </c>
      <c r="D4113" t="s">
        <v>12519</v>
      </c>
      <c r="E4113" t="s">
        <v>12520</v>
      </c>
      <c r="F4113" t="s">
        <v>1024</v>
      </c>
    </row>
    <row r="4114" spans="2:6" hidden="1" x14ac:dyDescent="0.3">
      <c r="B4114">
        <v>161031</v>
      </c>
      <c r="C4114" t="s">
        <v>12521</v>
      </c>
      <c r="D4114" t="s">
        <v>12522</v>
      </c>
      <c r="E4114" t="s">
        <v>12523</v>
      </c>
      <c r="F4114" t="s">
        <v>1024</v>
      </c>
    </row>
    <row r="4115" spans="2:6" hidden="1" x14ac:dyDescent="0.3">
      <c r="B4115">
        <v>161032</v>
      </c>
      <c r="C4115" t="s">
        <v>12524</v>
      </c>
      <c r="D4115" t="s">
        <v>12525</v>
      </c>
      <c r="E4115" t="s">
        <v>12526</v>
      </c>
      <c r="F4115" t="s">
        <v>1024</v>
      </c>
    </row>
    <row r="4116" spans="2:6" hidden="1" x14ac:dyDescent="0.3">
      <c r="B4116">
        <v>161033</v>
      </c>
      <c r="C4116" t="s">
        <v>12527</v>
      </c>
      <c r="D4116" t="s">
        <v>12528</v>
      </c>
      <c r="E4116" t="s">
        <v>12529</v>
      </c>
      <c r="F4116" t="s">
        <v>1024</v>
      </c>
    </row>
    <row r="4117" spans="2:6" hidden="1" x14ac:dyDescent="0.3">
      <c r="B4117">
        <v>161036</v>
      </c>
      <c r="C4117" t="s">
        <v>12530</v>
      </c>
      <c r="D4117" t="s">
        <v>12531</v>
      </c>
      <c r="E4117" t="s">
        <v>12526</v>
      </c>
      <c r="F4117" t="s">
        <v>1024</v>
      </c>
    </row>
    <row r="4118" spans="2:6" hidden="1" x14ac:dyDescent="0.3">
      <c r="B4118">
        <v>161037</v>
      </c>
      <c r="C4118" t="s">
        <v>12532</v>
      </c>
      <c r="D4118" t="s">
        <v>12533</v>
      </c>
      <c r="E4118" t="s">
        <v>12534</v>
      </c>
      <c r="F4118" t="s">
        <v>1024</v>
      </c>
    </row>
    <row r="4119" spans="2:6" hidden="1" x14ac:dyDescent="0.3">
      <c r="B4119">
        <v>161038</v>
      </c>
      <c r="C4119" t="s">
        <v>12535</v>
      </c>
      <c r="D4119" t="s">
        <v>12536</v>
      </c>
      <c r="E4119" t="s">
        <v>12537</v>
      </c>
      <c r="F4119" t="s">
        <v>1024</v>
      </c>
    </row>
    <row r="4120" spans="2:6" hidden="1" x14ac:dyDescent="0.3">
      <c r="B4120">
        <v>161039</v>
      </c>
      <c r="C4120" t="s">
        <v>12538</v>
      </c>
      <c r="D4120" t="s">
        <v>24062</v>
      </c>
      <c r="E4120" t="s">
        <v>12539</v>
      </c>
      <c r="F4120" t="s">
        <v>1024</v>
      </c>
    </row>
    <row r="4121" spans="2:6" hidden="1" x14ac:dyDescent="0.3">
      <c r="B4121">
        <v>161040</v>
      </c>
      <c r="C4121" t="s">
        <v>12540</v>
      </c>
      <c r="D4121" t="s">
        <v>12541</v>
      </c>
      <c r="E4121" t="s">
        <v>12542</v>
      </c>
      <c r="F4121" t="s">
        <v>1024</v>
      </c>
    </row>
    <row r="4122" spans="2:6" hidden="1" x14ac:dyDescent="0.3">
      <c r="B4122">
        <v>161041</v>
      </c>
      <c r="C4122" t="s">
        <v>12543</v>
      </c>
      <c r="D4122" t="s">
        <v>12544</v>
      </c>
      <c r="E4122" t="s">
        <v>12545</v>
      </c>
      <c r="F4122" t="s">
        <v>1024</v>
      </c>
    </row>
    <row r="4123" spans="2:6" hidden="1" x14ac:dyDescent="0.3">
      <c r="B4123">
        <v>161043</v>
      </c>
      <c r="C4123" t="s">
        <v>12546</v>
      </c>
      <c r="D4123" t="s">
        <v>12547</v>
      </c>
      <c r="E4123" t="s">
        <v>12548</v>
      </c>
      <c r="F4123" t="s">
        <v>1024</v>
      </c>
    </row>
    <row r="4124" spans="2:6" hidden="1" x14ac:dyDescent="0.3">
      <c r="B4124">
        <v>161044</v>
      </c>
      <c r="C4124" t="s">
        <v>12549</v>
      </c>
      <c r="D4124" t="s">
        <v>12550</v>
      </c>
      <c r="E4124" t="s">
        <v>12551</v>
      </c>
      <c r="F4124" t="s">
        <v>1024</v>
      </c>
    </row>
    <row r="4125" spans="2:6" hidden="1" x14ac:dyDescent="0.3">
      <c r="B4125">
        <v>161045</v>
      </c>
      <c r="C4125" t="s">
        <v>12552</v>
      </c>
      <c r="D4125" t="s">
        <v>12553</v>
      </c>
      <c r="E4125" t="s">
        <v>12554</v>
      </c>
      <c r="F4125" t="s">
        <v>1024</v>
      </c>
    </row>
    <row r="4126" spans="2:6" hidden="1" x14ac:dyDescent="0.3">
      <c r="B4126">
        <v>161046</v>
      </c>
      <c r="C4126" t="s">
        <v>12555</v>
      </c>
      <c r="D4126" t="s">
        <v>12556</v>
      </c>
      <c r="E4126" t="s">
        <v>7816</v>
      </c>
      <c r="F4126" t="s">
        <v>1024</v>
      </c>
    </row>
    <row r="4127" spans="2:6" hidden="1" x14ac:dyDescent="0.3">
      <c r="B4127">
        <v>161047</v>
      </c>
      <c r="C4127" t="s">
        <v>4422</v>
      </c>
      <c r="D4127" t="s">
        <v>4423</v>
      </c>
      <c r="E4127" t="s">
        <v>12557</v>
      </c>
      <c r="F4127" t="s">
        <v>1024</v>
      </c>
    </row>
    <row r="4128" spans="2:6" hidden="1" x14ac:dyDescent="0.3">
      <c r="B4128">
        <v>161049</v>
      </c>
      <c r="C4128" t="s">
        <v>12558</v>
      </c>
      <c r="D4128" t="s">
        <v>12559</v>
      </c>
      <c r="E4128" t="s">
        <v>12560</v>
      </c>
      <c r="F4128" t="s">
        <v>1024</v>
      </c>
    </row>
    <row r="4129" spans="2:6" hidden="1" x14ac:dyDescent="0.3">
      <c r="B4129">
        <v>161050</v>
      </c>
      <c r="C4129" t="s">
        <v>12561</v>
      </c>
      <c r="D4129" t="s">
        <v>12562</v>
      </c>
      <c r="E4129" t="s">
        <v>12563</v>
      </c>
      <c r="F4129" t="s">
        <v>1024</v>
      </c>
    </row>
    <row r="4130" spans="2:6" hidden="1" x14ac:dyDescent="0.3">
      <c r="B4130">
        <v>161051</v>
      </c>
      <c r="C4130" t="s">
        <v>12564</v>
      </c>
      <c r="D4130" t="s">
        <v>12565</v>
      </c>
      <c r="E4130" t="s">
        <v>12566</v>
      </c>
      <c r="F4130" t="s">
        <v>1024</v>
      </c>
    </row>
    <row r="4131" spans="2:6" hidden="1" x14ac:dyDescent="0.3">
      <c r="B4131">
        <v>161052</v>
      </c>
      <c r="C4131" t="s">
        <v>12567</v>
      </c>
      <c r="D4131" t="s">
        <v>12568</v>
      </c>
      <c r="E4131" t="s">
        <v>12280</v>
      </c>
      <c r="F4131" t="s">
        <v>1024</v>
      </c>
    </row>
    <row r="4132" spans="2:6" hidden="1" x14ac:dyDescent="0.3">
      <c r="B4132">
        <v>161053</v>
      </c>
      <c r="C4132" t="s">
        <v>12569</v>
      </c>
      <c r="D4132" t="s">
        <v>12570</v>
      </c>
      <c r="E4132" t="s">
        <v>12571</v>
      </c>
      <c r="F4132" t="s">
        <v>1024</v>
      </c>
    </row>
    <row r="4133" spans="2:6" hidden="1" x14ac:dyDescent="0.3">
      <c r="B4133">
        <v>161054</v>
      </c>
      <c r="C4133" t="s">
        <v>12572</v>
      </c>
      <c r="D4133" t="s">
        <v>12573</v>
      </c>
      <c r="E4133" t="s">
        <v>7138</v>
      </c>
      <c r="F4133" t="s">
        <v>1024</v>
      </c>
    </row>
    <row r="4134" spans="2:6" hidden="1" x14ac:dyDescent="0.3">
      <c r="B4134">
        <v>161055</v>
      </c>
      <c r="C4134" t="s">
        <v>12574</v>
      </c>
      <c r="D4134" t="s">
        <v>12575</v>
      </c>
      <c r="E4134" t="s">
        <v>12576</v>
      </c>
      <c r="F4134" t="s">
        <v>1024</v>
      </c>
    </row>
    <row r="4135" spans="2:6" hidden="1" x14ac:dyDescent="0.3">
      <c r="B4135">
        <v>161057</v>
      </c>
      <c r="C4135" t="s">
        <v>12577</v>
      </c>
      <c r="D4135" t="s">
        <v>12578</v>
      </c>
      <c r="E4135" t="s">
        <v>1912</v>
      </c>
      <c r="F4135" t="s">
        <v>1024</v>
      </c>
    </row>
    <row r="4136" spans="2:6" hidden="1" x14ac:dyDescent="0.3">
      <c r="B4136">
        <v>161058</v>
      </c>
      <c r="C4136" t="s">
        <v>12579</v>
      </c>
      <c r="D4136" t="s">
        <v>12580</v>
      </c>
      <c r="E4136" t="s">
        <v>9412</v>
      </c>
      <c r="F4136" t="s">
        <v>1024</v>
      </c>
    </row>
    <row r="4137" spans="2:6" hidden="1" x14ac:dyDescent="0.3">
      <c r="B4137">
        <v>161059</v>
      </c>
      <c r="C4137" t="s">
        <v>12581</v>
      </c>
      <c r="D4137" t="s">
        <v>12582</v>
      </c>
      <c r="E4137" t="s">
        <v>12583</v>
      </c>
      <c r="F4137" t="s">
        <v>1024</v>
      </c>
    </row>
    <row r="4138" spans="2:6" hidden="1" x14ac:dyDescent="0.3">
      <c r="B4138">
        <v>161060</v>
      </c>
      <c r="C4138" t="s">
        <v>12584</v>
      </c>
      <c r="D4138" t="s">
        <v>12585</v>
      </c>
      <c r="E4138" t="s">
        <v>12586</v>
      </c>
      <c r="F4138" t="s">
        <v>1024</v>
      </c>
    </row>
    <row r="4139" spans="2:6" hidden="1" x14ac:dyDescent="0.3">
      <c r="B4139">
        <v>161061</v>
      </c>
      <c r="C4139" t="s">
        <v>12587</v>
      </c>
      <c r="D4139" t="s">
        <v>12588</v>
      </c>
      <c r="E4139" t="s">
        <v>12589</v>
      </c>
      <c r="F4139" t="s">
        <v>1024</v>
      </c>
    </row>
    <row r="4140" spans="2:6" hidden="1" x14ac:dyDescent="0.3">
      <c r="B4140">
        <v>161062</v>
      </c>
      <c r="C4140" t="s">
        <v>12590</v>
      </c>
      <c r="D4140" t="s">
        <v>12591</v>
      </c>
      <c r="E4140" t="s">
        <v>4427</v>
      </c>
      <c r="F4140" t="s">
        <v>1024</v>
      </c>
    </row>
    <row r="4141" spans="2:6" hidden="1" x14ac:dyDescent="0.3">
      <c r="B4141">
        <v>161063</v>
      </c>
      <c r="C4141" t="s">
        <v>12592</v>
      </c>
      <c r="D4141" t="s">
        <v>12593</v>
      </c>
      <c r="E4141" t="s">
        <v>6663</v>
      </c>
      <c r="F4141" t="s">
        <v>1024</v>
      </c>
    </row>
    <row r="4142" spans="2:6" hidden="1" x14ac:dyDescent="0.3">
      <c r="B4142">
        <v>161064</v>
      </c>
      <c r="C4142" t="s">
        <v>11855</v>
      </c>
      <c r="D4142" t="s">
        <v>11856</v>
      </c>
      <c r="E4142" t="s">
        <v>12594</v>
      </c>
      <c r="F4142" t="s">
        <v>1024</v>
      </c>
    </row>
    <row r="4143" spans="2:6" hidden="1" x14ac:dyDescent="0.3">
      <c r="B4143">
        <v>161065</v>
      </c>
      <c r="C4143" t="s">
        <v>8818</v>
      </c>
      <c r="D4143" t="s">
        <v>8819</v>
      </c>
      <c r="E4143" t="s">
        <v>12595</v>
      </c>
      <c r="F4143" t="s">
        <v>1024</v>
      </c>
    </row>
    <row r="4144" spans="2:6" hidden="1" x14ac:dyDescent="0.3">
      <c r="B4144">
        <v>161067</v>
      </c>
      <c r="C4144" t="s">
        <v>12596</v>
      </c>
      <c r="D4144" t="s">
        <v>12597</v>
      </c>
      <c r="E4144" t="s">
        <v>12598</v>
      </c>
      <c r="F4144" t="s">
        <v>1024</v>
      </c>
    </row>
    <row r="4145" spans="2:6" hidden="1" x14ac:dyDescent="0.3">
      <c r="B4145">
        <v>161068</v>
      </c>
      <c r="C4145" t="s">
        <v>12599</v>
      </c>
      <c r="D4145" t="s">
        <v>12600</v>
      </c>
      <c r="E4145" t="s">
        <v>12601</v>
      </c>
      <c r="F4145" t="s">
        <v>1024</v>
      </c>
    </row>
    <row r="4146" spans="2:6" hidden="1" x14ac:dyDescent="0.3">
      <c r="B4146">
        <v>161069</v>
      </c>
      <c r="C4146" t="s">
        <v>12602</v>
      </c>
      <c r="D4146" t="s">
        <v>12603</v>
      </c>
      <c r="E4146" t="s">
        <v>6852</v>
      </c>
      <c r="F4146" t="s">
        <v>1024</v>
      </c>
    </row>
    <row r="4147" spans="2:6" hidden="1" x14ac:dyDescent="0.3">
      <c r="B4147">
        <v>161070</v>
      </c>
      <c r="C4147" t="s">
        <v>12604</v>
      </c>
      <c r="D4147" t="s">
        <v>12605</v>
      </c>
      <c r="E4147" t="s">
        <v>8188</v>
      </c>
      <c r="F4147" t="s">
        <v>1024</v>
      </c>
    </row>
    <row r="4148" spans="2:6" hidden="1" x14ac:dyDescent="0.3">
      <c r="B4148">
        <v>161071</v>
      </c>
      <c r="C4148" t="s">
        <v>12481</v>
      </c>
      <c r="D4148" t="s">
        <v>12482</v>
      </c>
      <c r="E4148" t="s">
        <v>12606</v>
      </c>
      <c r="F4148" t="s">
        <v>1024</v>
      </c>
    </row>
    <row r="4149" spans="2:6" hidden="1" x14ac:dyDescent="0.3">
      <c r="B4149">
        <v>161137</v>
      </c>
      <c r="C4149" t="s">
        <v>12607</v>
      </c>
      <c r="D4149" t="s">
        <v>12608</v>
      </c>
      <c r="E4149" t="s">
        <v>12609</v>
      </c>
      <c r="F4149" t="s">
        <v>1024</v>
      </c>
    </row>
    <row r="4150" spans="2:6" hidden="1" x14ac:dyDescent="0.3">
      <c r="B4150">
        <v>161138</v>
      </c>
      <c r="C4150" t="s">
        <v>12610</v>
      </c>
      <c r="D4150" t="s">
        <v>12611</v>
      </c>
      <c r="E4150" t="s">
        <v>12612</v>
      </c>
      <c r="F4150" t="s">
        <v>1024</v>
      </c>
    </row>
    <row r="4151" spans="2:6" hidden="1" x14ac:dyDescent="0.3">
      <c r="B4151">
        <v>161139</v>
      </c>
      <c r="C4151" t="s">
        <v>12613</v>
      </c>
      <c r="D4151" t="s">
        <v>12614</v>
      </c>
      <c r="E4151" t="s">
        <v>12615</v>
      </c>
      <c r="F4151" t="s">
        <v>1024</v>
      </c>
    </row>
    <row r="4152" spans="2:6" hidden="1" x14ac:dyDescent="0.3">
      <c r="B4152">
        <v>161140</v>
      </c>
      <c r="C4152" t="s">
        <v>12616</v>
      </c>
      <c r="D4152" t="s">
        <v>12617</v>
      </c>
      <c r="E4152" t="s">
        <v>12618</v>
      </c>
      <c r="F4152" t="s">
        <v>1024</v>
      </c>
    </row>
    <row r="4153" spans="2:6" hidden="1" x14ac:dyDescent="0.3">
      <c r="B4153">
        <v>161141</v>
      </c>
      <c r="C4153" t="s">
        <v>12619</v>
      </c>
      <c r="D4153" t="s">
        <v>12620</v>
      </c>
      <c r="E4153" t="s">
        <v>12621</v>
      </c>
      <c r="F4153" t="s">
        <v>1024</v>
      </c>
    </row>
    <row r="4154" spans="2:6" hidden="1" x14ac:dyDescent="0.3">
      <c r="B4154">
        <v>161142</v>
      </c>
      <c r="C4154" t="s">
        <v>12622</v>
      </c>
      <c r="D4154" t="s">
        <v>12623</v>
      </c>
      <c r="E4154" t="s">
        <v>12624</v>
      </c>
      <c r="F4154" t="s">
        <v>1024</v>
      </c>
    </row>
    <row r="4155" spans="2:6" hidden="1" x14ac:dyDescent="0.3">
      <c r="B4155">
        <v>161143</v>
      </c>
      <c r="C4155" t="s">
        <v>12625</v>
      </c>
      <c r="D4155" t="s">
        <v>12626</v>
      </c>
      <c r="E4155" t="s">
        <v>12627</v>
      </c>
      <c r="F4155" t="s">
        <v>1024</v>
      </c>
    </row>
    <row r="4156" spans="2:6" hidden="1" x14ac:dyDescent="0.3">
      <c r="B4156">
        <v>161144</v>
      </c>
      <c r="C4156" t="s">
        <v>12628</v>
      </c>
      <c r="D4156" t="s">
        <v>12629</v>
      </c>
      <c r="E4156" t="s">
        <v>12630</v>
      </c>
      <c r="F4156" t="s">
        <v>1024</v>
      </c>
    </row>
    <row r="4157" spans="2:6" hidden="1" x14ac:dyDescent="0.3">
      <c r="B4157">
        <v>161146</v>
      </c>
      <c r="C4157" t="s">
        <v>12631</v>
      </c>
      <c r="D4157" t="s">
        <v>12632</v>
      </c>
      <c r="E4157" t="s">
        <v>12633</v>
      </c>
      <c r="F4157" t="s">
        <v>1024</v>
      </c>
    </row>
    <row r="4158" spans="2:6" hidden="1" x14ac:dyDescent="0.3">
      <c r="B4158">
        <v>161149</v>
      </c>
      <c r="C4158" t="s">
        <v>12634</v>
      </c>
      <c r="D4158" t="s">
        <v>12635</v>
      </c>
      <c r="E4158" t="s">
        <v>12636</v>
      </c>
      <c r="F4158" t="s">
        <v>1024</v>
      </c>
    </row>
    <row r="4159" spans="2:6" hidden="1" x14ac:dyDescent="0.3">
      <c r="B4159">
        <v>161151</v>
      </c>
      <c r="C4159" t="s">
        <v>12637</v>
      </c>
      <c r="D4159" t="s">
        <v>12638</v>
      </c>
      <c r="E4159" t="s">
        <v>12639</v>
      </c>
      <c r="F4159" t="s">
        <v>1024</v>
      </c>
    </row>
    <row r="4160" spans="2:6" hidden="1" x14ac:dyDescent="0.3">
      <c r="B4160">
        <v>161152</v>
      </c>
      <c r="C4160" t="s">
        <v>12640</v>
      </c>
      <c r="D4160" t="s">
        <v>12641</v>
      </c>
      <c r="E4160" t="s">
        <v>12642</v>
      </c>
      <c r="F4160" t="s">
        <v>1024</v>
      </c>
    </row>
    <row r="4161" spans="2:6" hidden="1" x14ac:dyDescent="0.3">
      <c r="B4161">
        <v>161153</v>
      </c>
      <c r="C4161" t="s">
        <v>12643</v>
      </c>
      <c r="D4161" t="s">
        <v>12644</v>
      </c>
      <c r="E4161" t="s">
        <v>12645</v>
      </c>
      <c r="F4161" t="s">
        <v>1024</v>
      </c>
    </row>
    <row r="4162" spans="2:6" hidden="1" x14ac:dyDescent="0.3">
      <c r="B4162">
        <v>161157</v>
      </c>
      <c r="C4162" t="s">
        <v>12646</v>
      </c>
      <c r="D4162" t="s">
        <v>12647</v>
      </c>
      <c r="E4162" t="s">
        <v>12648</v>
      </c>
      <c r="F4162" t="s">
        <v>1024</v>
      </c>
    </row>
    <row r="4163" spans="2:6" hidden="1" x14ac:dyDescent="0.3">
      <c r="B4163">
        <v>161159</v>
      </c>
      <c r="C4163" t="s">
        <v>12649</v>
      </c>
      <c r="D4163" t="s">
        <v>12650</v>
      </c>
      <c r="E4163" t="s">
        <v>12651</v>
      </c>
      <c r="F4163" t="s">
        <v>1024</v>
      </c>
    </row>
    <row r="4164" spans="2:6" hidden="1" x14ac:dyDescent="0.3">
      <c r="B4164">
        <v>161161</v>
      </c>
      <c r="C4164" t="s">
        <v>12652</v>
      </c>
      <c r="D4164" t="s">
        <v>12653</v>
      </c>
      <c r="E4164" t="s">
        <v>12654</v>
      </c>
      <c r="F4164" t="s">
        <v>1024</v>
      </c>
    </row>
    <row r="4165" spans="2:6" hidden="1" x14ac:dyDescent="0.3">
      <c r="B4165">
        <v>161163</v>
      </c>
      <c r="C4165" t="s">
        <v>12655</v>
      </c>
      <c r="D4165" t="s">
        <v>12656</v>
      </c>
      <c r="E4165" t="s">
        <v>12657</v>
      </c>
      <c r="F4165" t="s">
        <v>1024</v>
      </c>
    </row>
    <row r="4166" spans="2:6" hidden="1" x14ac:dyDescent="0.3">
      <c r="B4166">
        <v>161164</v>
      </c>
      <c r="C4166" t="s">
        <v>12658</v>
      </c>
      <c r="D4166" t="s">
        <v>12659</v>
      </c>
      <c r="E4166" t="s">
        <v>12660</v>
      </c>
      <c r="F4166" t="s">
        <v>1024</v>
      </c>
    </row>
    <row r="4167" spans="2:6" hidden="1" x14ac:dyDescent="0.3">
      <c r="B4167">
        <v>161170</v>
      </c>
      <c r="C4167" t="s">
        <v>12661</v>
      </c>
      <c r="D4167" t="s">
        <v>12662</v>
      </c>
      <c r="E4167" t="s">
        <v>12663</v>
      </c>
      <c r="F4167" t="s">
        <v>1024</v>
      </c>
    </row>
    <row r="4168" spans="2:6" hidden="1" x14ac:dyDescent="0.3">
      <c r="B4168">
        <v>161171</v>
      </c>
      <c r="C4168" t="s">
        <v>12664</v>
      </c>
      <c r="D4168" t="s">
        <v>12665</v>
      </c>
      <c r="E4168" t="s">
        <v>12666</v>
      </c>
      <c r="F4168" t="s">
        <v>1024</v>
      </c>
    </row>
    <row r="4169" spans="2:6" hidden="1" x14ac:dyDescent="0.3">
      <c r="B4169">
        <v>161172</v>
      </c>
      <c r="C4169" t="s">
        <v>12667</v>
      </c>
      <c r="D4169" t="s">
        <v>12668</v>
      </c>
      <c r="E4169" t="s">
        <v>12669</v>
      </c>
      <c r="F4169" t="s">
        <v>1024</v>
      </c>
    </row>
    <row r="4170" spans="2:6" hidden="1" x14ac:dyDescent="0.3">
      <c r="B4170">
        <v>161173</v>
      </c>
      <c r="C4170" t="s">
        <v>12670</v>
      </c>
      <c r="D4170" t="s">
        <v>12671</v>
      </c>
      <c r="E4170" t="s">
        <v>1066</v>
      </c>
      <c r="F4170" t="s">
        <v>1024</v>
      </c>
    </row>
    <row r="4171" spans="2:6" hidden="1" x14ac:dyDescent="0.3">
      <c r="B4171">
        <v>161181</v>
      </c>
      <c r="C4171" t="s">
        <v>9392</v>
      </c>
      <c r="D4171" t="s">
        <v>12672</v>
      </c>
      <c r="E4171" t="s">
        <v>12673</v>
      </c>
      <c r="F4171" t="s">
        <v>1024</v>
      </c>
    </row>
    <row r="4172" spans="2:6" hidden="1" x14ac:dyDescent="0.3">
      <c r="B4172">
        <v>161182</v>
      </c>
      <c r="C4172" t="s">
        <v>12674</v>
      </c>
      <c r="D4172" t="s">
        <v>12675</v>
      </c>
      <c r="E4172" t="s">
        <v>12676</v>
      </c>
      <c r="F4172" t="s">
        <v>1024</v>
      </c>
    </row>
    <row r="4173" spans="2:6" hidden="1" x14ac:dyDescent="0.3">
      <c r="B4173">
        <v>161185</v>
      </c>
      <c r="C4173" t="s">
        <v>12677</v>
      </c>
      <c r="D4173" t="s">
        <v>12678</v>
      </c>
      <c r="E4173" t="s">
        <v>12679</v>
      </c>
      <c r="F4173" t="s">
        <v>1024</v>
      </c>
    </row>
    <row r="4174" spans="2:6" hidden="1" x14ac:dyDescent="0.3">
      <c r="B4174">
        <v>161187</v>
      </c>
      <c r="C4174" t="s">
        <v>12680</v>
      </c>
      <c r="D4174" t="s">
        <v>12681</v>
      </c>
      <c r="E4174" t="s">
        <v>12682</v>
      </c>
      <c r="F4174" t="s">
        <v>1024</v>
      </c>
    </row>
    <row r="4175" spans="2:6" hidden="1" x14ac:dyDescent="0.3">
      <c r="B4175">
        <v>161189</v>
      </c>
      <c r="C4175" t="s">
        <v>12683</v>
      </c>
      <c r="D4175" t="s">
        <v>12684</v>
      </c>
      <c r="E4175" t="s">
        <v>12685</v>
      </c>
      <c r="F4175" t="s">
        <v>1024</v>
      </c>
    </row>
    <row r="4176" spans="2:6" hidden="1" x14ac:dyDescent="0.3">
      <c r="B4176">
        <v>161190</v>
      </c>
      <c r="C4176" t="s">
        <v>12686</v>
      </c>
      <c r="D4176" t="s">
        <v>12687</v>
      </c>
      <c r="E4176" t="s">
        <v>12688</v>
      </c>
      <c r="F4176" t="s">
        <v>1024</v>
      </c>
    </row>
    <row r="4177" spans="2:6" hidden="1" x14ac:dyDescent="0.3">
      <c r="B4177">
        <v>161193</v>
      </c>
      <c r="C4177" t="s">
        <v>12689</v>
      </c>
      <c r="D4177" t="s">
        <v>12690</v>
      </c>
      <c r="E4177" t="s">
        <v>12691</v>
      </c>
      <c r="F4177" t="s">
        <v>1024</v>
      </c>
    </row>
    <row r="4178" spans="2:6" hidden="1" x14ac:dyDescent="0.3">
      <c r="B4178">
        <v>161194</v>
      </c>
      <c r="C4178" t="s">
        <v>12692</v>
      </c>
      <c r="D4178" t="s">
        <v>12693</v>
      </c>
      <c r="E4178" t="s">
        <v>8353</v>
      </c>
      <c r="F4178" t="s">
        <v>1024</v>
      </c>
    </row>
    <row r="4179" spans="2:6" hidden="1" x14ac:dyDescent="0.3">
      <c r="B4179">
        <v>161195</v>
      </c>
      <c r="C4179" t="s">
        <v>12694</v>
      </c>
      <c r="D4179" t="s">
        <v>12695</v>
      </c>
      <c r="E4179" t="s">
        <v>3085</v>
      </c>
      <c r="F4179" t="s">
        <v>1024</v>
      </c>
    </row>
    <row r="4180" spans="2:6" hidden="1" x14ac:dyDescent="0.3">
      <c r="B4180">
        <v>161197</v>
      </c>
      <c r="C4180" t="s">
        <v>12696</v>
      </c>
      <c r="D4180" t="s">
        <v>12697</v>
      </c>
      <c r="E4180" t="s">
        <v>12698</v>
      </c>
      <c r="F4180" t="s">
        <v>1024</v>
      </c>
    </row>
    <row r="4181" spans="2:6" hidden="1" x14ac:dyDescent="0.3">
      <c r="B4181">
        <v>161199</v>
      </c>
      <c r="C4181" t="s">
        <v>12699</v>
      </c>
      <c r="D4181" t="s">
        <v>12700</v>
      </c>
      <c r="E4181" t="s">
        <v>12701</v>
      </c>
      <c r="F4181" t="s">
        <v>1024</v>
      </c>
    </row>
    <row r="4182" spans="2:6" hidden="1" x14ac:dyDescent="0.3">
      <c r="B4182">
        <v>161200</v>
      </c>
      <c r="C4182" t="s">
        <v>12702</v>
      </c>
      <c r="D4182" t="s">
        <v>12703</v>
      </c>
      <c r="E4182" t="s">
        <v>12704</v>
      </c>
      <c r="F4182" t="s">
        <v>1024</v>
      </c>
    </row>
    <row r="4183" spans="2:6" hidden="1" x14ac:dyDescent="0.3">
      <c r="B4183">
        <v>161202</v>
      </c>
      <c r="C4183" t="s">
        <v>12705</v>
      </c>
      <c r="D4183" t="s">
        <v>12706</v>
      </c>
      <c r="E4183" t="s">
        <v>12707</v>
      </c>
      <c r="F4183" t="s">
        <v>1024</v>
      </c>
    </row>
    <row r="4184" spans="2:6" hidden="1" x14ac:dyDescent="0.3">
      <c r="B4184">
        <v>161203</v>
      </c>
      <c r="C4184" t="s">
        <v>12708</v>
      </c>
      <c r="D4184" t="s">
        <v>12709</v>
      </c>
      <c r="E4184" t="s">
        <v>12710</v>
      </c>
      <c r="F4184" t="s">
        <v>1024</v>
      </c>
    </row>
    <row r="4185" spans="2:6" hidden="1" x14ac:dyDescent="0.3">
      <c r="B4185">
        <v>161204</v>
      </c>
      <c r="C4185" t="s">
        <v>12711</v>
      </c>
      <c r="D4185" t="s">
        <v>12712</v>
      </c>
      <c r="E4185" t="s">
        <v>11769</v>
      </c>
      <c r="F4185" t="s">
        <v>1024</v>
      </c>
    </row>
    <row r="4186" spans="2:6" hidden="1" x14ac:dyDescent="0.3">
      <c r="B4186">
        <v>161205</v>
      </c>
      <c r="C4186" t="s">
        <v>12713</v>
      </c>
      <c r="D4186" t="s">
        <v>12714</v>
      </c>
      <c r="E4186" t="s">
        <v>12715</v>
      </c>
      <c r="F4186" t="s">
        <v>1024</v>
      </c>
    </row>
    <row r="4187" spans="2:6" hidden="1" x14ac:dyDescent="0.3">
      <c r="B4187">
        <v>161210</v>
      </c>
      <c r="C4187" t="s">
        <v>12716</v>
      </c>
      <c r="D4187" t="s">
        <v>12717</v>
      </c>
      <c r="E4187" t="s">
        <v>7961</v>
      </c>
      <c r="F4187" t="s">
        <v>1024</v>
      </c>
    </row>
    <row r="4188" spans="2:6" hidden="1" x14ac:dyDescent="0.3">
      <c r="B4188">
        <v>161212</v>
      </c>
      <c r="C4188" t="s">
        <v>12718</v>
      </c>
      <c r="D4188" t="s">
        <v>12719</v>
      </c>
      <c r="E4188" t="s">
        <v>12720</v>
      </c>
      <c r="F4188" t="s">
        <v>1024</v>
      </c>
    </row>
    <row r="4189" spans="2:6" hidden="1" x14ac:dyDescent="0.3">
      <c r="B4189">
        <v>161215</v>
      </c>
      <c r="C4189" t="s">
        <v>12721</v>
      </c>
      <c r="D4189" t="s">
        <v>12722</v>
      </c>
      <c r="E4189" t="s">
        <v>4252</v>
      </c>
      <c r="F4189" t="s">
        <v>1024</v>
      </c>
    </row>
    <row r="4190" spans="2:6" hidden="1" x14ac:dyDescent="0.3">
      <c r="B4190">
        <v>161216</v>
      </c>
      <c r="C4190" t="s">
        <v>12723</v>
      </c>
      <c r="D4190" t="s">
        <v>12724</v>
      </c>
      <c r="E4190" t="s">
        <v>12725</v>
      </c>
      <c r="F4190" t="s">
        <v>1024</v>
      </c>
    </row>
    <row r="4191" spans="2:6" hidden="1" x14ac:dyDescent="0.3">
      <c r="B4191">
        <v>161217</v>
      </c>
      <c r="C4191" t="s">
        <v>12726</v>
      </c>
      <c r="D4191" t="s">
        <v>12727</v>
      </c>
      <c r="E4191" t="s">
        <v>12728</v>
      </c>
      <c r="F4191" t="s">
        <v>1024</v>
      </c>
    </row>
    <row r="4192" spans="2:6" hidden="1" x14ac:dyDescent="0.3">
      <c r="B4192">
        <v>161218</v>
      </c>
      <c r="C4192" t="s">
        <v>12729</v>
      </c>
      <c r="D4192" t="s">
        <v>12730</v>
      </c>
      <c r="E4192" t="s">
        <v>1900</v>
      </c>
      <c r="F4192" t="s">
        <v>1024</v>
      </c>
    </row>
    <row r="4193" spans="2:6" hidden="1" x14ac:dyDescent="0.3">
      <c r="B4193">
        <v>161219</v>
      </c>
      <c r="C4193" t="s">
        <v>12731</v>
      </c>
      <c r="D4193" t="s">
        <v>12732</v>
      </c>
      <c r="E4193" t="s">
        <v>5279</v>
      </c>
      <c r="F4193" t="s">
        <v>1024</v>
      </c>
    </row>
    <row r="4194" spans="2:6" hidden="1" x14ac:dyDescent="0.3">
      <c r="B4194">
        <v>161220</v>
      </c>
      <c r="C4194" t="s">
        <v>12733</v>
      </c>
      <c r="D4194" t="s">
        <v>12734</v>
      </c>
      <c r="E4194" t="s">
        <v>12735</v>
      </c>
      <c r="F4194" t="s">
        <v>1024</v>
      </c>
    </row>
    <row r="4195" spans="2:6" hidden="1" x14ac:dyDescent="0.3">
      <c r="B4195">
        <v>161221</v>
      </c>
      <c r="C4195" t="s">
        <v>12736</v>
      </c>
      <c r="D4195" t="s">
        <v>12737</v>
      </c>
      <c r="E4195" t="s">
        <v>12738</v>
      </c>
      <c r="F4195" t="s">
        <v>1024</v>
      </c>
    </row>
    <row r="4196" spans="2:6" hidden="1" x14ac:dyDescent="0.3">
      <c r="B4196">
        <v>161222</v>
      </c>
      <c r="C4196" t="s">
        <v>12739</v>
      </c>
      <c r="D4196" t="s">
        <v>12740</v>
      </c>
      <c r="E4196" t="s">
        <v>12741</v>
      </c>
      <c r="F4196" t="s">
        <v>1024</v>
      </c>
    </row>
    <row r="4197" spans="2:6" hidden="1" x14ac:dyDescent="0.3">
      <c r="B4197">
        <v>161223</v>
      </c>
      <c r="C4197" t="s">
        <v>12742</v>
      </c>
      <c r="D4197" t="s">
        <v>12743</v>
      </c>
      <c r="E4197" t="s">
        <v>12744</v>
      </c>
      <c r="F4197" t="s">
        <v>1024</v>
      </c>
    </row>
    <row r="4198" spans="2:6" hidden="1" x14ac:dyDescent="0.3">
      <c r="B4198">
        <v>161226</v>
      </c>
      <c r="C4198" t="s">
        <v>12745</v>
      </c>
      <c r="D4198" t="s">
        <v>12746</v>
      </c>
      <c r="E4198" t="s">
        <v>11468</v>
      </c>
      <c r="F4198" t="s">
        <v>1024</v>
      </c>
    </row>
    <row r="4199" spans="2:6" hidden="1" x14ac:dyDescent="0.3">
      <c r="B4199">
        <v>161227</v>
      </c>
      <c r="C4199" t="s">
        <v>12747</v>
      </c>
      <c r="D4199" t="s">
        <v>12748</v>
      </c>
      <c r="E4199" t="s">
        <v>11417</v>
      </c>
      <c r="F4199" t="s">
        <v>1024</v>
      </c>
    </row>
    <row r="4200" spans="2:6" hidden="1" x14ac:dyDescent="0.3">
      <c r="B4200">
        <v>161228</v>
      </c>
      <c r="C4200" t="s">
        <v>12749</v>
      </c>
      <c r="D4200" t="s">
        <v>12750</v>
      </c>
      <c r="E4200" t="s">
        <v>200</v>
      </c>
      <c r="F4200" t="s">
        <v>1024</v>
      </c>
    </row>
    <row r="4201" spans="2:6" hidden="1" x14ac:dyDescent="0.3">
      <c r="B4201">
        <v>161229</v>
      </c>
      <c r="C4201" t="s">
        <v>12751</v>
      </c>
      <c r="D4201" t="s">
        <v>12752</v>
      </c>
      <c r="E4201" t="s">
        <v>9059</v>
      </c>
      <c r="F4201" t="s">
        <v>1024</v>
      </c>
    </row>
    <row r="4202" spans="2:6" hidden="1" x14ac:dyDescent="0.3">
      <c r="B4202">
        <v>161243</v>
      </c>
      <c r="C4202" t="s">
        <v>12753</v>
      </c>
      <c r="D4202" t="s">
        <v>12754</v>
      </c>
      <c r="E4202" t="s">
        <v>12755</v>
      </c>
      <c r="F4202" t="s">
        <v>1024</v>
      </c>
    </row>
    <row r="4203" spans="2:6" hidden="1" x14ac:dyDescent="0.3">
      <c r="B4203">
        <v>161247</v>
      </c>
      <c r="C4203" t="s">
        <v>12756</v>
      </c>
      <c r="D4203" t="s">
        <v>12757</v>
      </c>
      <c r="E4203" t="s">
        <v>9284</v>
      </c>
      <c r="F4203" t="s">
        <v>1024</v>
      </c>
    </row>
    <row r="4204" spans="2:6" hidden="1" x14ac:dyDescent="0.3">
      <c r="B4204">
        <v>161250</v>
      </c>
      <c r="C4204" t="s">
        <v>12758</v>
      </c>
      <c r="D4204" t="s">
        <v>12759</v>
      </c>
      <c r="E4204" t="s">
        <v>12760</v>
      </c>
      <c r="F4204" t="s">
        <v>1024</v>
      </c>
    </row>
    <row r="4205" spans="2:6" hidden="1" x14ac:dyDescent="0.3">
      <c r="B4205">
        <v>161253</v>
      </c>
      <c r="C4205" t="s">
        <v>12761</v>
      </c>
      <c r="D4205" t="s">
        <v>12762</v>
      </c>
      <c r="E4205" t="s">
        <v>12763</v>
      </c>
      <c r="F4205" t="s">
        <v>1024</v>
      </c>
    </row>
    <row r="4206" spans="2:6" hidden="1" x14ac:dyDescent="0.3">
      <c r="B4206">
        <v>161254</v>
      </c>
      <c r="C4206" t="s">
        <v>12764</v>
      </c>
      <c r="D4206" t="s">
        <v>12765</v>
      </c>
      <c r="E4206" t="s">
        <v>12645</v>
      </c>
      <c r="F4206" t="s">
        <v>1024</v>
      </c>
    </row>
    <row r="4207" spans="2:6" hidden="1" x14ac:dyDescent="0.3">
      <c r="B4207">
        <v>161255</v>
      </c>
      <c r="C4207" t="s">
        <v>12766</v>
      </c>
      <c r="D4207" t="s">
        <v>12767</v>
      </c>
      <c r="E4207" t="s">
        <v>5576</v>
      </c>
      <c r="F4207" t="s">
        <v>1024</v>
      </c>
    </row>
    <row r="4208" spans="2:6" hidden="1" x14ac:dyDescent="0.3">
      <c r="B4208">
        <v>161256</v>
      </c>
      <c r="C4208" t="s">
        <v>12768</v>
      </c>
      <c r="D4208" t="s">
        <v>12769</v>
      </c>
      <c r="E4208" t="s">
        <v>8661</v>
      </c>
      <c r="F4208" t="s">
        <v>1024</v>
      </c>
    </row>
    <row r="4209" spans="2:6" hidden="1" x14ac:dyDescent="0.3">
      <c r="B4209">
        <v>161259</v>
      </c>
      <c r="C4209" t="s">
        <v>12770</v>
      </c>
      <c r="D4209" t="s">
        <v>12771</v>
      </c>
      <c r="E4209" t="s">
        <v>12772</v>
      </c>
      <c r="F4209" t="s">
        <v>1024</v>
      </c>
    </row>
    <row r="4210" spans="2:6" hidden="1" x14ac:dyDescent="0.3">
      <c r="B4210">
        <v>161261</v>
      </c>
      <c r="C4210" t="s">
        <v>12773</v>
      </c>
      <c r="D4210" t="s">
        <v>12774</v>
      </c>
      <c r="E4210" t="s">
        <v>12775</v>
      </c>
      <c r="F4210" t="s">
        <v>1024</v>
      </c>
    </row>
    <row r="4211" spans="2:6" hidden="1" x14ac:dyDescent="0.3">
      <c r="B4211">
        <v>161262</v>
      </c>
      <c r="C4211" t="s">
        <v>12776</v>
      </c>
      <c r="D4211" t="s">
        <v>12777</v>
      </c>
      <c r="E4211" t="s">
        <v>12778</v>
      </c>
      <c r="F4211" t="s">
        <v>1024</v>
      </c>
    </row>
    <row r="4212" spans="2:6" hidden="1" x14ac:dyDescent="0.3">
      <c r="B4212">
        <v>161270</v>
      </c>
      <c r="C4212" t="s">
        <v>12779</v>
      </c>
      <c r="D4212" t="s">
        <v>12780</v>
      </c>
      <c r="E4212" t="s">
        <v>12781</v>
      </c>
      <c r="F4212" t="s">
        <v>1024</v>
      </c>
    </row>
    <row r="4213" spans="2:6" hidden="1" x14ac:dyDescent="0.3">
      <c r="B4213">
        <v>161271</v>
      </c>
      <c r="C4213" t="s">
        <v>12782</v>
      </c>
      <c r="D4213" t="s">
        <v>12783</v>
      </c>
      <c r="E4213" t="s">
        <v>12784</v>
      </c>
      <c r="F4213" t="s">
        <v>1024</v>
      </c>
    </row>
    <row r="4214" spans="2:6" hidden="1" x14ac:dyDescent="0.3">
      <c r="B4214">
        <v>161273</v>
      </c>
      <c r="C4214" t="s">
        <v>12785</v>
      </c>
      <c r="D4214" t="s">
        <v>12786</v>
      </c>
      <c r="E4214" t="s">
        <v>12787</v>
      </c>
      <c r="F4214" t="s">
        <v>1024</v>
      </c>
    </row>
    <row r="4215" spans="2:6" hidden="1" x14ac:dyDescent="0.3">
      <c r="B4215">
        <v>161277</v>
      </c>
      <c r="C4215" t="s">
        <v>12788</v>
      </c>
      <c r="D4215" t="s">
        <v>12789</v>
      </c>
      <c r="E4215" t="s">
        <v>12790</v>
      </c>
      <c r="F4215" t="s">
        <v>1024</v>
      </c>
    </row>
    <row r="4216" spans="2:6" hidden="1" x14ac:dyDescent="0.3">
      <c r="B4216">
        <v>161279</v>
      </c>
      <c r="C4216" t="s">
        <v>12791</v>
      </c>
      <c r="D4216" t="s">
        <v>12792</v>
      </c>
      <c r="E4216" t="s">
        <v>12793</v>
      </c>
      <c r="F4216" t="s">
        <v>1024</v>
      </c>
    </row>
    <row r="4217" spans="2:6" hidden="1" x14ac:dyDescent="0.3">
      <c r="B4217">
        <v>161280</v>
      </c>
      <c r="C4217" t="s">
        <v>12794</v>
      </c>
      <c r="D4217" t="s">
        <v>12795</v>
      </c>
      <c r="E4217" t="s">
        <v>12796</v>
      </c>
      <c r="F4217" t="s">
        <v>1024</v>
      </c>
    </row>
    <row r="4218" spans="2:6" hidden="1" x14ac:dyDescent="0.3">
      <c r="B4218">
        <v>161283</v>
      </c>
      <c r="C4218" t="s">
        <v>12797</v>
      </c>
      <c r="D4218" t="s">
        <v>12798</v>
      </c>
      <c r="E4218" t="s">
        <v>12799</v>
      </c>
      <c r="F4218" t="s">
        <v>1024</v>
      </c>
    </row>
    <row r="4219" spans="2:6" hidden="1" x14ac:dyDescent="0.3">
      <c r="B4219">
        <v>161285</v>
      </c>
      <c r="C4219" t="s">
        <v>12800</v>
      </c>
      <c r="D4219" t="s">
        <v>12801</v>
      </c>
      <c r="E4219" t="s">
        <v>12802</v>
      </c>
      <c r="F4219" t="s">
        <v>1024</v>
      </c>
    </row>
    <row r="4220" spans="2:6" hidden="1" x14ac:dyDescent="0.3">
      <c r="B4220">
        <v>161290</v>
      </c>
      <c r="C4220" t="s">
        <v>12803</v>
      </c>
      <c r="D4220" t="s">
        <v>12804</v>
      </c>
      <c r="E4220" t="s">
        <v>12805</v>
      </c>
      <c r="F4220" t="s">
        <v>1024</v>
      </c>
    </row>
    <row r="4221" spans="2:6" hidden="1" x14ac:dyDescent="0.3">
      <c r="B4221">
        <v>161291</v>
      </c>
      <c r="C4221" t="s">
        <v>12255</v>
      </c>
      <c r="D4221" t="s">
        <v>12256</v>
      </c>
      <c r="E4221" t="s">
        <v>12806</v>
      </c>
      <c r="F4221" t="s">
        <v>1024</v>
      </c>
    </row>
    <row r="4222" spans="2:6" hidden="1" x14ac:dyDescent="0.3">
      <c r="B4222">
        <v>161294</v>
      </c>
      <c r="C4222" t="s">
        <v>12807</v>
      </c>
      <c r="D4222" t="s">
        <v>12808</v>
      </c>
      <c r="E4222" t="s">
        <v>12809</v>
      </c>
      <c r="F4222" t="s">
        <v>1024</v>
      </c>
    </row>
    <row r="4223" spans="2:6" hidden="1" x14ac:dyDescent="0.3">
      <c r="B4223">
        <v>161297</v>
      </c>
      <c r="C4223" t="s">
        <v>12810</v>
      </c>
      <c r="D4223" t="s">
        <v>12811</v>
      </c>
      <c r="E4223" t="s">
        <v>12812</v>
      </c>
      <c r="F4223" t="s">
        <v>1024</v>
      </c>
    </row>
    <row r="4224" spans="2:6" hidden="1" x14ac:dyDescent="0.3">
      <c r="B4224">
        <v>161299</v>
      </c>
      <c r="C4224" t="s">
        <v>12813</v>
      </c>
      <c r="D4224" t="s">
        <v>12814</v>
      </c>
      <c r="E4224" t="s">
        <v>12815</v>
      </c>
      <c r="F4224" t="s">
        <v>1024</v>
      </c>
    </row>
    <row r="4225" spans="2:6" hidden="1" x14ac:dyDescent="0.3">
      <c r="B4225">
        <v>161300</v>
      </c>
      <c r="C4225" t="s">
        <v>12816</v>
      </c>
      <c r="D4225" t="s">
        <v>12817</v>
      </c>
      <c r="E4225" t="s">
        <v>12818</v>
      </c>
      <c r="F4225" t="s">
        <v>1024</v>
      </c>
    </row>
    <row r="4226" spans="2:6" hidden="1" x14ac:dyDescent="0.3">
      <c r="B4226">
        <v>161301</v>
      </c>
      <c r="C4226" t="s">
        <v>12819</v>
      </c>
      <c r="D4226" t="s">
        <v>12820</v>
      </c>
      <c r="E4226" t="s">
        <v>12821</v>
      </c>
      <c r="F4226" t="s">
        <v>1024</v>
      </c>
    </row>
    <row r="4227" spans="2:6" hidden="1" x14ac:dyDescent="0.3">
      <c r="B4227">
        <v>161303</v>
      </c>
      <c r="C4227" t="s">
        <v>12822</v>
      </c>
      <c r="D4227" t="s">
        <v>12823</v>
      </c>
      <c r="E4227" t="s">
        <v>11287</v>
      </c>
      <c r="F4227" t="s">
        <v>1024</v>
      </c>
    </row>
    <row r="4228" spans="2:6" hidden="1" x14ac:dyDescent="0.3">
      <c r="B4228">
        <v>161304</v>
      </c>
      <c r="C4228" t="s">
        <v>12824</v>
      </c>
      <c r="D4228" t="s">
        <v>12825</v>
      </c>
      <c r="E4228" t="s">
        <v>12826</v>
      </c>
      <c r="F4228" t="s">
        <v>1024</v>
      </c>
    </row>
    <row r="4229" spans="2:6" hidden="1" x14ac:dyDescent="0.3">
      <c r="B4229">
        <v>161305</v>
      </c>
      <c r="C4229" t="s">
        <v>12827</v>
      </c>
      <c r="D4229" t="s">
        <v>12828</v>
      </c>
      <c r="E4229" t="s">
        <v>12829</v>
      </c>
      <c r="F4229" t="s">
        <v>1024</v>
      </c>
    </row>
    <row r="4230" spans="2:6" hidden="1" x14ac:dyDescent="0.3">
      <c r="B4230">
        <v>161306</v>
      </c>
      <c r="C4230" t="s">
        <v>12830</v>
      </c>
      <c r="D4230" t="s">
        <v>12831</v>
      </c>
      <c r="E4230" t="s">
        <v>12832</v>
      </c>
      <c r="F4230" t="s">
        <v>1024</v>
      </c>
    </row>
    <row r="4231" spans="2:6" hidden="1" x14ac:dyDescent="0.3">
      <c r="B4231">
        <v>161307</v>
      </c>
      <c r="C4231" t="s">
        <v>12833</v>
      </c>
      <c r="D4231" t="s">
        <v>12834</v>
      </c>
      <c r="E4231" t="s">
        <v>12835</v>
      </c>
      <c r="F4231" t="s">
        <v>1024</v>
      </c>
    </row>
    <row r="4232" spans="2:6" hidden="1" x14ac:dyDescent="0.3">
      <c r="B4232">
        <v>161310</v>
      </c>
      <c r="C4232" t="s">
        <v>12836</v>
      </c>
      <c r="D4232" t="s">
        <v>12837</v>
      </c>
      <c r="E4232" t="s">
        <v>12838</v>
      </c>
      <c r="F4232" t="s">
        <v>1024</v>
      </c>
    </row>
    <row r="4233" spans="2:6" hidden="1" x14ac:dyDescent="0.3">
      <c r="B4233">
        <v>161316</v>
      </c>
      <c r="C4233" t="s">
        <v>12839</v>
      </c>
      <c r="D4233" t="s">
        <v>12840</v>
      </c>
      <c r="E4233" t="s">
        <v>12841</v>
      </c>
      <c r="F4233" t="s">
        <v>1024</v>
      </c>
    </row>
    <row r="4234" spans="2:6" hidden="1" x14ac:dyDescent="0.3">
      <c r="B4234">
        <v>161319</v>
      </c>
      <c r="C4234" t="s">
        <v>12842</v>
      </c>
      <c r="D4234" t="s">
        <v>12843</v>
      </c>
      <c r="E4234" t="s">
        <v>12844</v>
      </c>
      <c r="F4234" t="s">
        <v>1024</v>
      </c>
    </row>
    <row r="4235" spans="2:6" hidden="1" x14ac:dyDescent="0.3">
      <c r="B4235">
        <v>161321</v>
      </c>
      <c r="C4235" t="s">
        <v>12845</v>
      </c>
      <c r="D4235" t="s">
        <v>12846</v>
      </c>
      <c r="E4235" t="s">
        <v>12847</v>
      </c>
      <c r="F4235" t="s">
        <v>1024</v>
      </c>
    </row>
    <row r="4236" spans="2:6" hidden="1" x14ac:dyDescent="0.3">
      <c r="B4236">
        <v>161322</v>
      </c>
      <c r="C4236" t="s">
        <v>12848</v>
      </c>
      <c r="D4236" t="s">
        <v>12849</v>
      </c>
      <c r="E4236" t="s">
        <v>12850</v>
      </c>
      <c r="F4236" t="s">
        <v>1024</v>
      </c>
    </row>
    <row r="4237" spans="2:6" hidden="1" x14ac:dyDescent="0.3">
      <c r="B4237">
        <v>161323</v>
      </c>
      <c r="C4237" t="s">
        <v>12851</v>
      </c>
      <c r="D4237" t="s">
        <v>12852</v>
      </c>
      <c r="E4237" t="s">
        <v>4427</v>
      </c>
      <c r="F4237" t="s">
        <v>1024</v>
      </c>
    </row>
    <row r="4238" spans="2:6" hidden="1" x14ac:dyDescent="0.3">
      <c r="B4238">
        <v>161324</v>
      </c>
      <c r="C4238" t="s">
        <v>12853</v>
      </c>
      <c r="D4238" t="s">
        <v>12854</v>
      </c>
      <c r="E4238" t="s">
        <v>12855</v>
      </c>
      <c r="F4238" t="s">
        <v>1024</v>
      </c>
    </row>
    <row r="4239" spans="2:6" hidden="1" x14ac:dyDescent="0.3">
      <c r="B4239">
        <v>161325</v>
      </c>
      <c r="C4239" t="s">
        <v>12856</v>
      </c>
      <c r="D4239" t="s">
        <v>12857</v>
      </c>
      <c r="E4239" t="s">
        <v>12858</v>
      </c>
      <c r="F4239" t="s">
        <v>1024</v>
      </c>
    </row>
    <row r="4240" spans="2:6" hidden="1" x14ac:dyDescent="0.3">
      <c r="B4240">
        <v>161326</v>
      </c>
      <c r="C4240" t="s">
        <v>12859</v>
      </c>
      <c r="D4240" t="s">
        <v>12860</v>
      </c>
      <c r="E4240" t="s">
        <v>12861</v>
      </c>
      <c r="F4240" t="s">
        <v>1024</v>
      </c>
    </row>
    <row r="4241" spans="2:6" hidden="1" x14ac:dyDescent="0.3">
      <c r="B4241">
        <v>161327</v>
      </c>
      <c r="C4241" t="s">
        <v>12862</v>
      </c>
      <c r="D4241" t="s">
        <v>12863</v>
      </c>
      <c r="E4241" t="s">
        <v>12864</v>
      </c>
      <c r="F4241" t="s">
        <v>1024</v>
      </c>
    </row>
    <row r="4242" spans="2:6" hidden="1" x14ac:dyDescent="0.3">
      <c r="B4242">
        <v>161329</v>
      </c>
      <c r="C4242" t="s">
        <v>12865</v>
      </c>
      <c r="D4242" t="s">
        <v>12866</v>
      </c>
      <c r="E4242" t="s">
        <v>8863</v>
      </c>
      <c r="F4242" t="s">
        <v>1024</v>
      </c>
    </row>
    <row r="4243" spans="2:6" hidden="1" x14ac:dyDescent="0.3">
      <c r="B4243">
        <v>161331</v>
      </c>
      <c r="C4243" t="s">
        <v>12867</v>
      </c>
      <c r="D4243" t="s">
        <v>12868</v>
      </c>
      <c r="E4243" t="s">
        <v>7240</v>
      </c>
      <c r="F4243" t="s">
        <v>1024</v>
      </c>
    </row>
    <row r="4244" spans="2:6" hidden="1" x14ac:dyDescent="0.3">
      <c r="B4244">
        <v>161332</v>
      </c>
      <c r="C4244" t="s">
        <v>12869</v>
      </c>
      <c r="D4244" t="s">
        <v>12870</v>
      </c>
      <c r="E4244" t="s">
        <v>12871</v>
      </c>
      <c r="F4244" t="s">
        <v>1024</v>
      </c>
    </row>
    <row r="4245" spans="2:6" hidden="1" x14ac:dyDescent="0.3">
      <c r="B4245">
        <v>161333</v>
      </c>
      <c r="C4245" t="s">
        <v>12872</v>
      </c>
      <c r="D4245" t="s">
        <v>24063</v>
      </c>
      <c r="E4245" t="s">
        <v>5766</v>
      </c>
      <c r="F4245" t="s">
        <v>1024</v>
      </c>
    </row>
    <row r="4246" spans="2:6" hidden="1" x14ac:dyDescent="0.3">
      <c r="B4246">
        <v>161334</v>
      </c>
      <c r="C4246" t="s">
        <v>12873</v>
      </c>
      <c r="D4246" t="s">
        <v>12874</v>
      </c>
      <c r="E4246" t="s">
        <v>12875</v>
      </c>
      <c r="F4246" t="s">
        <v>1024</v>
      </c>
    </row>
    <row r="4247" spans="2:6" hidden="1" x14ac:dyDescent="0.3">
      <c r="B4247">
        <v>161335</v>
      </c>
      <c r="C4247" t="s">
        <v>12876</v>
      </c>
      <c r="D4247" t="s">
        <v>12877</v>
      </c>
      <c r="E4247" t="s">
        <v>12878</v>
      </c>
      <c r="F4247" t="s">
        <v>1024</v>
      </c>
    </row>
    <row r="4248" spans="2:6" hidden="1" x14ac:dyDescent="0.3">
      <c r="B4248">
        <v>161336</v>
      </c>
      <c r="C4248" t="s">
        <v>12879</v>
      </c>
      <c r="D4248" t="s">
        <v>12880</v>
      </c>
      <c r="E4248" t="s">
        <v>12881</v>
      </c>
      <c r="F4248" t="s">
        <v>1024</v>
      </c>
    </row>
    <row r="4249" spans="2:6" hidden="1" x14ac:dyDescent="0.3">
      <c r="B4249">
        <v>161337</v>
      </c>
      <c r="C4249" t="s">
        <v>12882</v>
      </c>
      <c r="D4249" t="s">
        <v>12883</v>
      </c>
      <c r="E4249" t="s">
        <v>12884</v>
      </c>
      <c r="F4249" t="s">
        <v>1024</v>
      </c>
    </row>
    <row r="4250" spans="2:6" hidden="1" x14ac:dyDescent="0.3">
      <c r="B4250">
        <v>161338</v>
      </c>
      <c r="C4250" t="s">
        <v>12885</v>
      </c>
      <c r="D4250" t="s">
        <v>12886</v>
      </c>
      <c r="E4250" t="s">
        <v>12887</v>
      </c>
      <c r="F4250" t="s">
        <v>1024</v>
      </c>
    </row>
    <row r="4251" spans="2:6" hidden="1" x14ac:dyDescent="0.3">
      <c r="B4251">
        <v>161339</v>
      </c>
      <c r="C4251" t="s">
        <v>12888</v>
      </c>
      <c r="D4251" t="s">
        <v>12889</v>
      </c>
      <c r="E4251" t="s">
        <v>4372</v>
      </c>
      <c r="F4251" t="s">
        <v>1024</v>
      </c>
    </row>
    <row r="4252" spans="2:6" hidden="1" x14ac:dyDescent="0.3">
      <c r="B4252">
        <v>161340</v>
      </c>
      <c r="C4252" t="s">
        <v>12890</v>
      </c>
      <c r="D4252" t="s">
        <v>12891</v>
      </c>
      <c r="E4252" t="s">
        <v>12892</v>
      </c>
      <c r="F4252" t="s">
        <v>1024</v>
      </c>
    </row>
    <row r="4253" spans="2:6" hidden="1" x14ac:dyDescent="0.3">
      <c r="B4253">
        <v>161341</v>
      </c>
      <c r="C4253" t="s">
        <v>12893</v>
      </c>
      <c r="D4253" t="s">
        <v>12894</v>
      </c>
      <c r="E4253" t="s">
        <v>4761</v>
      </c>
      <c r="F4253" t="s">
        <v>1024</v>
      </c>
    </row>
    <row r="4254" spans="2:6" hidden="1" x14ac:dyDescent="0.3">
      <c r="B4254">
        <v>161342</v>
      </c>
      <c r="C4254" t="s">
        <v>12895</v>
      </c>
      <c r="D4254" t="s">
        <v>12896</v>
      </c>
      <c r="E4254" t="s">
        <v>12897</v>
      </c>
      <c r="F4254" t="s">
        <v>1024</v>
      </c>
    </row>
    <row r="4255" spans="2:6" hidden="1" x14ac:dyDescent="0.3">
      <c r="B4255">
        <v>161343</v>
      </c>
      <c r="C4255" t="s">
        <v>12898</v>
      </c>
      <c r="D4255" t="s">
        <v>12899</v>
      </c>
      <c r="E4255" t="s">
        <v>12900</v>
      </c>
      <c r="F4255" t="s">
        <v>1024</v>
      </c>
    </row>
    <row r="4256" spans="2:6" hidden="1" x14ac:dyDescent="0.3">
      <c r="B4256">
        <v>161344</v>
      </c>
      <c r="C4256" t="s">
        <v>12901</v>
      </c>
      <c r="D4256" t="s">
        <v>12902</v>
      </c>
      <c r="E4256" t="s">
        <v>12903</v>
      </c>
      <c r="F4256" t="s">
        <v>1024</v>
      </c>
    </row>
    <row r="4257" spans="2:6" hidden="1" x14ac:dyDescent="0.3">
      <c r="B4257">
        <v>161346</v>
      </c>
      <c r="C4257" t="s">
        <v>12904</v>
      </c>
      <c r="D4257" t="s">
        <v>12905</v>
      </c>
      <c r="E4257" t="s">
        <v>12906</v>
      </c>
      <c r="F4257" t="s">
        <v>1024</v>
      </c>
    </row>
    <row r="4258" spans="2:6" hidden="1" x14ac:dyDescent="0.3">
      <c r="B4258">
        <v>161347</v>
      </c>
      <c r="C4258" t="s">
        <v>12907</v>
      </c>
      <c r="D4258" t="s">
        <v>12908</v>
      </c>
      <c r="E4258" t="s">
        <v>4531</v>
      </c>
      <c r="F4258" t="s">
        <v>1024</v>
      </c>
    </row>
    <row r="4259" spans="2:6" hidden="1" x14ac:dyDescent="0.3">
      <c r="B4259">
        <v>161348</v>
      </c>
      <c r="C4259" t="s">
        <v>12909</v>
      </c>
      <c r="D4259" t="s">
        <v>12910</v>
      </c>
      <c r="E4259" t="s">
        <v>6799</v>
      </c>
      <c r="F4259" t="s">
        <v>1024</v>
      </c>
    </row>
    <row r="4260" spans="2:6" hidden="1" x14ac:dyDescent="0.3">
      <c r="B4260">
        <v>161349</v>
      </c>
      <c r="C4260" t="s">
        <v>12911</v>
      </c>
      <c r="D4260" t="s">
        <v>12912</v>
      </c>
      <c r="E4260" t="s">
        <v>12913</v>
      </c>
      <c r="F4260" t="s">
        <v>1024</v>
      </c>
    </row>
    <row r="4261" spans="2:6" hidden="1" x14ac:dyDescent="0.3">
      <c r="B4261">
        <v>161350</v>
      </c>
      <c r="C4261" t="s">
        <v>12914</v>
      </c>
      <c r="D4261" t="s">
        <v>12915</v>
      </c>
      <c r="E4261" t="s">
        <v>12916</v>
      </c>
      <c r="F4261" t="s">
        <v>1024</v>
      </c>
    </row>
    <row r="4262" spans="2:6" hidden="1" x14ac:dyDescent="0.3">
      <c r="B4262">
        <v>161351</v>
      </c>
      <c r="C4262" t="s">
        <v>12917</v>
      </c>
      <c r="D4262" t="s">
        <v>12918</v>
      </c>
      <c r="E4262" t="s">
        <v>2110</v>
      </c>
      <c r="F4262" t="s">
        <v>1024</v>
      </c>
    </row>
    <row r="4263" spans="2:6" hidden="1" x14ac:dyDescent="0.3">
      <c r="B4263">
        <v>161352</v>
      </c>
      <c r="C4263" t="s">
        <v>6100</v>
      </c>
      <c r="D4263" t="s">
        <v>6101</v>
      </c>
      <c r="E4263" t="s">
        <v>12919</v>
      </c>
      <c r="F4263" t="s">
        <v>1024</v>
      </c>
    </row>
    <row r="4264" spans="2:6" hidden="1" x14ac:dyDescent="0.3">
      <c r="B4264">
        <v>161353</v>
      </c>
      <c r="C4264" t="s">
        <v>12920</v>
      </c>
      <c r="D4264" t="s">
        <v>12921</v>
      </c>
      <c r="E4264" t="s">
        <v>12922</v>
      </c>
      <c r="F4264" t="s">
        <v>1024</v>
      </c>
    </row>
    <row r="4265" spans="2:6" hidden="1" x14ac:dyDescent="0.3">
      <c r="B4265">
        <v>161354</v>
      </c>
      <c r="C4265" t="s">
        <v>12923</v>
      </c>
      <c r="D4265" t="s">
        <v>12924</v>
      </c>
      <c r="E4265" t="s">
        <v>12925</v>
      </c>
      <c r="F4265" t="s">
        <v>1024</v>
      </c>
    </row>
    <row r="4266" spans="2:6" hidden="1" x14ac:dyDescent="0.3">
      <c r="B4266">
        <v>161355</v>
      </c>
      <c r="C4266" t="s">
        <v>12926</v>
      </c>
      <c r="D4266" t="s">
        <v>12927</v>
      </c>
      <c r="E4266" t="s">
        <v>2086</v>
      </c>
      <c r="F4266" t="s">
        <v>1024</v>
      </c>
    </row>
    <row r="4267" spans="2:6" hidden="1" x14ac:dyDescent="0.3">
      <c r="B4267">
        <v>161356</v>
      </c>
      <c r="C4267" t="s">
        <v>12928</v>
      </c>
      <c r="D4267" t="s">
        <v>12929</v>
      </c>
      <c r="E4267" t="s">
        <v>12930</v>
      </c>
      <c r="F4267" t="s">
        <v>1024</v>
      </c>
    </row>
    <row r="4268" spans="2:6" hidden="1" x14ac:dyDescent="0.3">
      <c r="B4268">
        <v>161357</v>
      </c>
      <c r="C4268" t="s">
        <v>12931</v>
      </c>
      <c r="D4268" t="s">
        <v>12932</v>
      </c>
      <c r="E4268" t="s">
        <v>12933</v>
      </c>
      <c r="F4268" t="s">
        <v>1024</v>
      </c>
    </row>
    <row r="4269" spans="2:6" hidden="1" x14ac:dyDescent="0.3">
      <c r="B4269">
        <v>161359</v>
      </c>
      <c r="C4269" t="s">
        <v>8218</v>
      </c>
      <c r="D4269" t="s">
        <v>8219</v>
      </c>
      <c r="E4269" t="s">
        <v>12934</v>
      </c>
      <c r="F4269" t="s">
        <v>1024</v>
      </c>
    </row>
    <row r="4270" spans="2:6" hidden="1" x14ac:dyDescent="0.3">
      <c r="B4270">
        <v>161360</v>
      </c>
      <c r="C4270" t="s">
        <v>12935</v>
      </c>
      <c r="D4270" t="s">
        <v>12936</v>
      </c>
      <c r="E4270" t="s">
        <v>6926</v>
      </c>
      <c r="F4270" t="s">
        <v>1024</v>
      </c>
    </row>
    <row r="4271" spans="2:6" hidden="1" x14ac:dyDescent="0.3">
      <c r="B4271">
        <v>161361</v>
      </c>
      <c r="C4271" t="s">
        <v>12937</v>
      </c>
      <c r="D4271" t="s">
        <v>12938</v>
      </c>
      <c r="E4271" t="s">
        <v>12939</v>
      </c>
      <c r="F4271" t="s">
        <v>1024</v>
      </c>
    </row>
    <row r="4272" spans="2:6" hidden="1" x14ac:dyDescent="0.3">
      <c r="B4272">
        <v>161362</v>
      </c>
      <c r="C4272" t="s">
        <v>12940</v>
      </c>
      <c r="D4272" t="s">
        <v>12941</v>
      </c>
      <c r="E4272" t="s">
        <v>12942</v>
      </c>
      <c r="F4272" t="s">
        <v>1024</v>
      </c>
    </row>
    <row r="4273" spans="2:6" hidden="1" x14ac:dyDescent="0.3">
      <c r="B4273">
        <v>161363</v>
      </c>
      <c r="C4273" t="s">
        <v>12943</v>
      </c>
      <c r="D4273" t="s">
        <v>12944</v>
      </c>
      <c r="E4273" t="s">
        <v>12945</v>
      </c>
      <c r="F4273" t="s">
        <v>1024</v>
      </c>
    </row>
    <row r="4274" spans="2:6" hidden="1" x14ac:dyDescent="0.3">
      <c r="B4274">
        <v>161364</v>
      </c>
      <c r="C4274" t="s">
        <v>12946</v>
      </c>
      <c r="D4274" t="s">
        <v>12947</v>
      </c>
      <c r="E4274" t="s">
        <v>12948</v>
      </c>
      <c r="F4274" t="s">
        <v>1024</v>
      </c>
    </row>
    <row r="4275" spans="2:6" hidden="1" x14ac:dyDescent="0.3">
      <c r="B4275">
        <v>161365</v>
      </c>
      <c r="C4275" t="s">
        <v>12949</v>
      </c>
      <c r="D4275" t="s">
        <v>12950</v>
      </c>
      <c r="E4275" t="s">
        <v>12951</v>
      </c>
      <c r="F4275" t="s">
        <v>1024</v>
      </c>
    </row>
    <row r="4276" spans="2:6" hidden="1" x14ac:dyDescent="0.3">
      <c r="B4276">
        <v>161366</v>
      </c>
      <c r="C4276" t="s">
        <v>12952</v>
      </c>
      <c r="D4276" t="s">
        <v>12953</v>
      </c>
      <c r="E4276" t="s">
        <v>12954</v>
      </c>
      <c r="F4276" t="s">
        <v>1024</v>
      </c>
    </row>
    <row r="4277" spans="2:6" hidden="1" x14ac:dyDescent="0.3">
      <c r="B4277">
        <v>161367</v>
      </c>
      <c r="C4277" t="s">
        <v>12955</v>
      </c>
      <c r="D4277" t="s">
        <v>12956</v>
      </c>
      <c r="E4277" t="s">
        <v>2965</v>
      </c>
      <c r="F4277" t="s">
        <v>1024</v>
      </c>
    </row>
    <row r="4278" spans="2:6" hidden="1" x14ac:dyDescent="0.3">
      <c r="B4278">
        <v>161368</v>
      </c>
      <c r="C4278" t="s">
        <v>12957</v>
      </c>
      <c r="D4278" t="s">
        <v>12958</v>
      </c>
      <c r="E4278" t="s">
        <v>1798</v>
      </c>
      <c r="F4278" t="s">
        <v>1024</v>
      </c>
    </row>
    <row r="4279" spans="2:6" hidden="1" x14ac:dyDescent="0.3">
      <c r="B4279">
        <v>161369</v>
      </c>
      <c r="C4279" t="s">
        <v>12959</v>
      </c>
      <c r="D4279" t="s">
        <v>12960</v>
      </c>
      <c r="E4279" t="s">
        <v>4243</v>
      </c>
      <c r="F4279" t="s">
        <v>1024</v>
      </c>
    </row>
    <row r="4280" spans="2:6" hidden="1" x14ac:dyDescent="0.3">
      <c r="B4280">
        <v>161371</v>
      </c>
      <c r="C4280" t="s">
        <v>12961</v>
      </c>
      <c r="D4280" t="s">
        <v>12962</v>
      </c>
      <c r="E4280" t="s">
        <v>6782</v>
      </c>
      <c r="F4280" t="s">
        <v>1024</v>
      </c>
    </row>
    <row r="4281" spans="2:6" hidden="1" x14ac:dyDescent="0.3">
      <c r="B4281">
        <v>161372</v>
      </c>
      <c r="C4281" t="s">
        <v>12963</v>
      </c>
      <c r="D4281" t="s">
        <v>12964</v>
      </c>
      <c r="E4281" t="s">
        <v>12965</v>
      </c>
      <c r="F4281" t="s">
        <v>1024</v>
      </c>
    </row>
    <row r="4282" spans="2:6" hidden="1" x14ac:dyDescent="0.3">
      <c r="B4282">
        <v>161373</v>
      </c>
      <c r="C4282" t="s">
        <v>12966</v>
      </c>
      <c r="D4282" t="s">
        <v>12967</v>
      </c>
      <c r="E4282" t="s">
        <v>9319</v>
      </c>
      <c r="F4282" t="s">
        <v>1024</v>
      </c>
    </row>
    <row r="4283" spans="2:6" hidden="1" x14ac:dyDescent="0.3">
      <c r="B4283">
        <v>161374</v>
      </c>
      <c r="C4283" t="s">
        <v>12968</v>
      </c>
      <c r="D4283" t="s">
        <v>12969</v>
      </c>
      <c r="E4283" t="s">
        <v>12970</v>
      </c>
      <c r="F4283" t="s">
        <v>1024</v>
      </c>
    </row>
    <row r="4284" spans="2:6" hidden="1" x14ac:dyDescent="0.3">
      <c r="B4284">
        <v>161375</v>
      </c>
      <c r="C4284" t="s">
        <v>7497</v>
      </c>
      <c r="D4284" t="s">
        <v>7498</v>
      </c>
      <c r="E4284" t="s">
        <v>12971</v>
      </c>
      <c r="F4284" t="s">
        <v>1024</v>
      </c>
    </row>
    <row r="4285" spans="2:6" hidden="1" x14ac:dyDescent="0.3">
      <c r="B4285">
        <v>161376</v>
      </c>
      <c r="C4285" t="s">
        <v>12972</v>
      </c>
      <c r="D4285" t="s">
        <v>12973</v>
      </c>
      <c r="E4285" t="s">
        <v>12974</v>
      </c>
      <c r="F4285" t="s">
        <v>1024</v>
      </c>
    </row>
    <row r="4286" spans="2:6" hidden="1" x14ac:dyDescent="0.3">
      <c r="B4286">
        <v>161377</v>
      </c>
      <c r="C4286" t="s">
        <v>12975</v>
      </c>
      <c r="D4286" t="s">
        <v>12976</v>
      </c>
      <c r="E4286" t="s">
        <v>12977</v>
      </c>
      <c r="F4286" t="s">
        <v>1024</v>
      </c>
    </row>
    <row r="4287" spans="2:6" hidden="1" x14ac:dyDescent="0.3">
      <c r="B4287">
        <v>161378</v>
      </c>
      <c r="C4287" t="s">
        <v>12978</v>
      </c>
      <c r="D4287" t="s">
        <v>12979</v>
      </c>
      <c r="E4287" t="s">
        <v>255</v>
      </c>
      <c r="F4287" t="s">
        <v>1024</v>
      </c>
    </row>
    <row r="4288" spans="2:6" hidden="1" x14ac:dyDescent="0.3">
      <c r="B4288">
        <v>161379</v>
      </c>
      <c r="C4288" t="s">
        <v>12980</v>
      </c>
      <c r="D4288" t="s">
        <v>12981</v>
      </c>
      <c r="E4288" t="s">
        <v>2760</v>
      </c>
      <c r="F4288" t="s">
        <v>1024</v>
      </c>
    </row>
    <row r="4289" spans="2:6" hidden="1" x14ac:dyDescent="0.3">
      <c r="B4289">
        <v>161380</v>
      </c>
      <c r="C4289" t="s">
        <v>12982</v>
      </c>
      <c r="D4289" t="s">
        <v>12983</v>
      </c>
      <c r="E4289" t="s">
        <v>12984</v>
      </c>
      <c r="F4289" t="s">
        <v>1024</v>
      </c>
    </row>
    <row r="4290" spans="2:6" hidden="1" x14ac:dyDescent="0.3">
      <c r="B4290">
        <v>161381</v>
      </c>
      <c r="C4290" t="s">
        <v>12985</v>
      </c>
      <c r="D4290" t="s">
        <v>12986</v>
      </c>
      <c r="E4290" t="s">
        <v>12987</v>
      </c>
      <c r="F4290" t="s">
        <v>1024</v>
      </c>
    </row>
    <row r="4291" spans="2:6" hidden="1" x14ac:dyDescent="0.3">
      <c r="B4291">
        <v>161382</v>
      </c>
      <c r="C4291" t="s">
        <v>12988</v>
      </c>
      <c r="D4291" t="s">
        <v>12989</v>
      </c>
      <c r="E4291" t="s">
        <v>12990</v>
      </c>
      <c r="F4291" t="s">
        <v>1024</v>
      </c>
    </row>
    <row r="4292" spans="2:6" hidden="1" x14ac:dyDescent="0.3">
      <c r="B4292">
        <v>161383</v>
      </c>
      <c r="C4292" t="s">
        <v>3938</v>
      </c>
      <c r="D4292" t="s">
        <v>3939</v>
      </c>
      <c r="E4292" t="s">
        <v>12991</v>
      </c>
      <c r="F4292" t="s">
        <v>1024</v>
      </c>
    </row>
    <row r="4293" spans="2:6" hidden="1" x14ac:dyDescent="0.3">
      <c r="B4293">
        <v>161386</v>
      </c>
      <c r="C4293" t="s">
        <v>12992</v>
      </c>
      <c r="D4293" t="s">
        <v>12993</v>
      </c>
      <c r="E4293" t="s">
        <v>6179</v>
      </c>
      <c r="F4293" t="s">
        <v>1024</v>
      </c>
    </row>
    <row r="4294" spans="2:6" hidden="1" x14ac:dyDescent="0.3">
      <c r="B4294">
        <v>161387</v>
      </c>
      <c r="C4294" t="s">
        <v>6068</v>
      </c>
      <c r="D4294" t="s">
        <v>6069</v>
      </c>
      <c r="E4294" t="s">
        <v>12994</v>
      </c>
      <c r="F4294" t="s">
        <v>1024</v>
      </c>
    </row>
    <row r="4295" spans="2:6" hidden="1" x14ac:dyDescent="0.3">
      <c r="B4295">
        <v>161389</v>
      </c>
      <c r="C4295" t="s">
        <v>12995</v>
      </c>
      <c r="D4295" t="s">
        <v>12996</v>
      </c>
      <c r="E4295" t="s">
        <v>12997</v>
      </c>
      <c r="F4295" t="s">
        <v>1024</v>
      </c>
    </row>
    <row r="4296" spans="2:6" hidden="1" x14ac:dyDescent="0.3">
      <c r="B4296">
        <v>161390</v>
      </c>
      <c r="C4296" t="s">
        <v>12998</v>
      </c>
      <c r="D4296" t="s">
        <v>12999</v>
      </c>
      <c r="E4296" t="s">
        <v>13000</v>
      </c>
      <c r="F4296" t="s">
        <v>1024</v>
      </c>
    </row>
    <row r="4297" spans="2:6" hidden="1" x14ac:dyDescent="0.3">
      <c r="B4297">
        <v>161391</v>
      </c>
      <c r="C4297" t="s">
        <v>13001</v>
      </c>
      <c r="D4297" t="s">
        <v>13002</v>
      </c>
      <c r="E4297" t="s">
        <v>13003</v>
      </c>
      <c r="F4297" t="s">
        <v>1024</v>
      </c>
    </row>
    <row r="4298" spans="2:6" hidden="1" x14ac:dyDescent="0.3">
      <c r="B4298">
        <v>161393</v>
      </c>
      <c r="C4298" t="s">
        <v>9728</v>
      </c>
      <c r="D4298" t="s">
        <v>9729</v>
      </c>
      <c r="E4298" t="s">
        <v>13004</v>
      </c>
      <c r="F4298" t="s">
        <v>1024</v>
      </c>
    </row>
    <row r="4299" spans="2:6" hidden="1" x14ac:dyDescent="0.3">
      <c r="B4299">
        <v>161396</v>
      </c>
      <c r="C4299" t="s">
        <v>13005</v>
      </c>
      <c r="D4299" t="s">
        <v>13006</v>
      </c>
      <c r="E4299" t="s">
        <v>6852</v>
      </c>
      <c r="F4299" t="s">
        <v>1024</v>
      </c>
    </row>
    <row r="4300" spans="2:6" hidden="1" x14ac:dyDescent="0.3">
      <c r="B4300">
        <v>161398</v>
      </c>
      <c r="C4300" t="s">
        <v>13007</v>
      </c>
      <c r="D4300" t="s">
        <v>11964</v>
      </c>
      <c r="E4300" t="s">
        <v>10325</v>
      </c>
      <c r="F4300" t="s">
        <v>1024</v>
      </c>
    </row>
    <row r="4301" spans="2:6" hidden="1" x14ac:dyDescent="0.3">
      <c r="B4301">
        <v>161399</v>
      </c>
      <c r="C4301" t="s">
        <v>13008</v>
      </c>
      <c r="D4301" t="s">
        <v>13009</v>
      </c>
      <c r="E4301" t="s">
        <v>13010</v>
      </c>
      <c r="F4301" t="s">
        <v>1024</v>
      </c>
    </row>
    <row r="4302" spans="2:6" hidden="1" x14ac:dyDescent="0.3">
      <c r="B4302">
        <v>161400</v>
      </c>
      <c r="C4302" t="s">
        <v>13011</v>
      </c>
      <c r="D4302" t="s">
        <v>13012</v>
      </c>
      <c r="E4302" t="s">
        <v>13013</v>
      </c>
      <c r="F4302" t="s">
        <v>1024</v>
      </c>
    </row>
    <row r="4303" spans="2:6" hidden="1" x14ac:dyDescent="0.3">
      <c r="B4303">
        <v>161401</v>
      </c>
      <c r="C4303" t="s">
        <v>13014</v>
      </c>
      <c r="D4303" t="s">
        <v>13015</v>
      </c>
      <c r="E4303" t="s">
        <v>8017</v>
      </c>
      <c r="F4303" t="s">
        <v>1024</v>
      </c>
    </row>
    <row r="4304" spans="2:6" hidden="1" x14ac:dyDescent="0.3">
      <c r="B4304">
        <v>161402</v>
      </c>
      <c r="C4304" t="s">
        <v>9541</v>
      </c>
      <c r="D4304" t="s">
        <v>9542</v>
      </c>
      <c r="E4304" t="s">
        <v>13016</v>
      </c>
      <c r="F4304" t="s">
        <v>1024</v>
      </c>
    </row>
    <row r="4305" spans="2:6" hidden="1" x14ac:dyDescent="0.3">
      <c r="B4305">
        <v>161403</v>
      </c>
      <c r="C4305" t="s">
        <v>13017</v>
      </c>
      <c r="D4305" t="s">
        <v>13018</v>
      </c>
      <c r="E4305" t="s">
        <v>13019</v>
      </c>
      <c r="F4305" t="s">
        <v>1024</v>
      </c>
    </row>
    <row r="4306" spans="2:6" hidden="1" x14ac:dyDescent="0.3">
      <c r="B4306">
        <v>161404</v>
      </c>
      <c r="C4306" t="s">
        <v>13020</v>
      </c>
      <c r="D4306" t="s">
        <v>13021</v>
      </c>
      <c r="E4306" t="s">
        <v>13022</v>
      </c>
      <c r="F4306" t="s">
        <v>1024</v>
      </c>
    </row>
    <row r="4307" spans="2:6" hidden="1" x14ac:dyDescent="0.3">
      <c r="B4307">
        <v>161406</v>
      </c>
      <c r="C4307" t="s">
        <v>13023</v>
      </c>
      <c r="D4307" t="s">
        <v>13024</v>
      </c>
      <c r="E4307" t="s">
        <v>13025</v>
      </c>
      <c r="F4307" t="s">
        <v>1024</v>
      </c>
    </row>
    <row r="4308" spans="2:6" hidden="1" x14ac:dyDescent="0.3">
      <c r="B4308">
        <v>161407</v>
      </c>
      <c r="C4308" t="s">
        <v>13026</v>
      </c>
      <c r="D4308" t="s">
        <v>13027</v>
      </c>
      <c r="E4308" t="s">
        <v>3913</v>
      </c>
      <c r="F4308" t="s">
        <v>1024</v>
      </c>
    </row>
    <row r="4309" spans="2:6" hidden="1" x14ac:dyDescent="0.3">
      <c r="B4309">
        <v>161408</v>
      </c>
      <c r="C4309" t="s">
        <v>13028</v>
      </c>
      <c r="D4309" t="s">
        <v>13029</v>
      </c>
      <c r="E4309" t="s">
        <v>13030</v>
      </c>
      <c r="F4309" t="s">
        <v>1024</v>
      </c>
    </row>
    <row r="4310" spans="2:6" hidden="1" x14ac:dyDescent="0.3">
      <c r="B4310">
        <v>161409</v>
      </c>
      <c r="C4310" t="s">
        <v>13031</v>
      </c>
      <c r="D4310" t="s">
        <v>13032</v>
      </c>
      <c r="E4310" t="s">
        <v>13033</v>
      </c>
      <c r="F4310" t="s">
        <v>1024</v>
      </c>
    </row>
    <row r="4311" spans="2:6" hidden="1" x14ac:dyDescent="0.3">
      <c r="B4311">
        <v>161410</v>
      </c>
      <c r="C4311" t="s">
        <v>13034</v>
      </c>
      <c r="D4311" t="s">
        <v>13035</v>
      </c>
      <c r="E4311" t="s">
        <v>13036</v>
      </c>
      <c r="F4311" t="s">
        <v>1024</v>
      </c>
    </row>
    <row r="4312" spans="2:6" hidden="1" x14ac:dyDescent="0.3">
      <c r="B4312">
        <v>161412</v>
      </c>
      <c r="C4312" t="s">
        <v>13037</v>
      </c>
      <c r="D4312" t="s">
        <v>13038</v>
      </c>
      <c r="E4312" t="s">
        <v>13039</v>
      </c>
      <c r="F4312" t="s">
        <v>1024</v>
      </c>
    </row>
    <row r="4313" spans="2:6" hidden="1" x14ac:dyDescent="0.3">
      <c r="B4313">
        <v>161414</v>
      </c>
      <c r="C4313" t="s">
        <v>13040</v>
      </c>
      <c r="D4313" t="s">
        <v>13041</v>
      </c>
      <c r="E4313" t="s">
        <v>13042</v>
      </c>
      <c r="F4313" t="s">
        <v>1024</v>
      </c>
    </row>
    <row r="4314" spans="2:6" hidden="1" x14ac:dyDescent="0.3">
      <c r="B4314">
        <v>161418</v>
      </c>
      <c r="C4314" t="s">
        <v>13043</v>
      </c>
      <c r="D4314" t="s">
        <v>13044</v>
      </c>
      <c r="E4314" t="s">
        <v>13045</v>
      </c>
      <c r="F4314" t="s">
        <v>1024</v>
      </c>
    </row>
    <row r="4315" spans="2:6" hidden="1" x14ac:dyDescent="0.3">
      <c r="B4315">
        <v>161421</v>
      </c>
      <c r="C4315" t="s">
        <v>13046</v>
      </c>
      <c r="D4315" t="s">
        <v>13047</v>
      </c>
      <c r="E4315" t="s">
        <v>5283</v>
      </c>
      <c r="F4315" t="s">
        <v>1024</v>
      </c>
    </row>
    <row r="4316" spans="2:6" hidden="1" x14ac:dyDescent="0.3">
      <c r="B4316">
        <v>161423</v>
      </c>
      <c r="C4316" t="s">
        <v>13048</v>
      </c>
      <c r="D4316" t="s">
        <v>13049</v>
      </c>
      <c r="E4316" t="s">
        <v>13050</v>
      </c>
      <c r="F4316" t="s">
        <v>1024</v>
      </c>
    </row>
    <row r="4317" spans="2:6" hidden="1" x14ac:dyDescent="0.3">
      <c r="B4317">
        <v>161427</v>
      </c>
      <c r="C4317" t="s">
        <v>13051</v>
      </c>
      <c r="D4317" t="s">
        <v>13052</v>
      </c>
      <c r="E4317" t="s">
        <v>13053</v>
      </c>
      <c r="F4317" t="s">
        <v>1024</v>
      </c>
    </row>
    <row r="4318" spans="2:6" hidden="1" x14ac:dyDescent="0.3">
      <c r="B4318">
        <v>161428</v>
      </c>
      <c r="C4318" t="s">
        <v>13054</v>
      </c>
      <c r="D4318" t="s">
        <v>13055</v>
      </c>
      <c r="E4318" t="s">
        <v>13056</v>
      </c>
      <c r="F4318" t="s">
        <v>1024</v>
      </c>
    </row>
    <row r="4319" spans="2:6" hidden="1" x14ac:dyDescent="0.3">
      <c r="B4319">
        <v>161430</v>
      </c>
      <c r="C4319" t="s">
        <v>13057</v>
      </c>
      <c r="D4319" t="s">
        <v>13058</v>
      </c>
      <c r="E4319" t="s">
        <v>13059</v>
      </c>
      <c r="F4319" t="s">
        <v>1024</v>
      </c>
    </row>
    <row r="4320" spans="2:6" hidden="1" x14ac:dyDescent="0.3">
      <c r="B4320">
        <v>161431</v>
      </c>
      <c r="C4320" t="s">
        <v>13060</v>
      </c>
      <c r="D4320" t="s">
        <v>13061</v>
      </c>
      <c r="E4320" t="s">
        <v>13062</v>
      </c>
      <c r="F4320" t="s">
        <v>1024</v>
      </c>
    </row>
    <row r="4321" spans="2:6" hidden="1" x14ac:dyDescent="0.3">
      <c r="B4321">
        <v>161434</v>
      </c>
      <c r="C4321" t="s">
        <v>13063</v>
      </c>
      <c r="D4321" t="s">
        <v>13064</v>
      </c>
      <c r="E4321" t="s">
        <v>13065</v>
      </c>
      <c r="F4321" t="s">
        <v>1024</v>
      </c>
    </row>
    <row r="4322" spans="2:6" hidden="1" x14ac:dyDescent="0.3">
      <c r="B4322">
        <v>161435</v>
      </c>
      <c r="C4322" t="s">
        <v>13066</v>
      </c>
      <c r="D4322" t="s">
        <v>13067</v>
      </c>
      <c r="E4322" t="s">
        <v>13068</v>
      </c>
      <c r="F4322" t="s">
        <v>1024</v>
      </c>
    </row>
    <row r="4323" spans="2:6" hidden="1" x14ac:dyDescent="0.3">
      <c r="B4323">
        <v>161441</v>
      </c>
      <c r="C4323" t="s">
        <v>13069</v>
      </c>
      <c r="D4323" t="s">
        <v>13070</v>
      </c>
      <c r="E4323" t="s">
        <v>13071</v>
      </c>
      <c r="F4323" t="s">
        <v>1024</v>
      </c>
    </row>
    <row r="4324" spans="2:6" hidden="1" x14ac:dyDescent="0.3">
      <c r="B4324">
        <v>161442</v>
      </c>
      <c r="C4324" t="s">
        <v>13072</v>
      </c>
      <c r="D4324" t="s">
        <v>13073</v>
      </c>
      <c r="E4324" t="s">
        <v>13074</v>
      </c>
      <c r="F4324" t="s">
        <v>1024</v>
      </c>
    </row>
    <row r="4325" spans="2:6" hidden="1" x14ac:dyDescent="0.3">
      <c r="B4325">
        <v>161443</v>
      </c>
      <c r="C4325" t="s">
        <v>13075</v>
      </c>
      <c r="D4325" t="s">
        <v>13076</v>
      </c>
      <c r="E4325" t="s">
        <v>13077</v>
      </c>
      <c r="F4325" t="s">
        <v>1024</v>
      </c>
    </row>
    <row r="4326" spans="2:6" hidden="1" x14ac:dyDescent="0.3">
      <c r="B4326">
        <v>161444</v>
      </c>
      <c r="C4326" t="s">
        <v>13078</v>
      </c>
      <c r="D4326" t="s">
        <v>13079</v>
      </c>
      <c r="E4326" t="s">
        <v>13080</v>
      </c>
      <c r="F4326" t="s">
        <v>1024</v>
      </c>
    </row>
    <row r="4327" spans="2:6" hidden="1" x14ac:dyDescent="0.3">
      <c r="B4327">
        <v>161445</v>
      </c>
      <c r="C4327" t="s">
        <v>13081</v>
      </c>
      <c r="D4327" t="s">
        <v>13082</v>
      </c>
      <c r="E4327" t="s">
        <v>9986</v>
      </c>
      <c r="F4327" t="s">
        <v>1024</v>
      </c>
    </row>
    <row r="4328" spans="2:6" hidden="1" x14ac:dyDescent="0.3">
      <c r="B4328">
        <v>161446</v>
      </c>
      <c r="C4328" t="s">
        <v>13083</v>
      </c>
      <c r="D4328" t="s">
        <v>13084</v>
      </c>
      <c r="E4328" t="s">
        <v>33</v>
      </c>
      <c r="F4328" t="s">
        <v>1024</v>
      </c>
    </row>
    <row r="4329" spans="2:6" hidden="1" x14ac:dyDescent="0.3">
      <c r="B4329">
        <v>161447</v>
      </c>
      <c r="C4329" t="s">
        <v>13085</v>
      </c>
      <c r="D4329" t="s">
        <v>13086</v>
      </c>
      <c r="E4329" t="s">
        <v>13087</v>
      </c>
      <c r="F4329" t="s">
        <v>1024</v>
      </c>
    </row>
    <row r="4330" spans="2:6" hidden="1" x14ac:dyDescent="0.3">
      <c r="B4330">
        <v>161448</v>
      </c>
      <c r="C4330" t="s">
        <v>8653</v>
      </c>
      <c r="D4330" t="s">
        <v>8654</v>
      </c>
      <c r="E4330" t="s">
        <v>13088</v>
      </c>
      <c r="F4330" t="s">
        <v>1024</v>
      </c>
    </row>
    <row r="4331" spans="2:6" hidden="1" x14ac:dyDescent="0.3">
      <c r="B4331">
        <v>161449</v>
      </c>
      <c r="C4331" t="s">
        <v>13089</v>
      </c>
      <c r="D4331" t="s">
        <v>13090</v>
      </c>
      <c r="E4331" t="s">
        <v>13091</v>
      </c>
      <c r="F4331" t="s">
        <v>1024</v>
      </c>
    </row>
    <row r="4332" spans="2:6" hidden="1" x14ac:dyDescent="0.3">
      <c r="B4332">
        <v>161451</v>
      </c>
      <c r="C4332" t="s">
        <v>13092</v>
      </c>
      <c r="D4332" t="s">
        <v>13093</v>
      </c>
      <c r="E4332" t="s">
        <v>13094</v>
      </c>
      <c r="F4332" t="s">
        <v>1024</v>
      </c>
    </row>
    <row r="4333" spans="2:6" hidden="1" x14ac:dyDescent="0.3">
      <c r="B4333">
        <v>161452</v>
      </c>
      <c r="C4333" t="s">
        <v>13095</v>
      </c>
      <c r="D4333" t="s">
        <v>13096</v>
      </c>
      <c r="E4333" t="s">
        <v>13097</v>
      </c>
      <c r="F4333" t="s">
        <v>1024</v>
      </c>
    </row>
    <row r="4334" spans="2:6" hidden="1" x14ac:dyDescent="0.3">
      <c r="B4334">
        <v>161453</v>
      </c>
      <c r="C4334" t="s">
        <v>13098</v>
      </c>
      <c r="D4334" t="s">
        <v>24064</v>
      </c>
      <c r="E4334" t="s">
        <v>13099</v>
      </c>
      <c r="F4334" t="s">
        <v>1024</v>
      </c>
    </row>
    <row r="4335" spans="2:6" hidden="1" x14ac:dyDescent="0.3">
      <c r="B4335">
        <v>161454</v>
      </c>
      <c r="C4335" t="s">
        <v>13100</v>
      </c>
      <c r="D4335" t="s">
        <v>13101</v>
      </c>
      <c r="E4335" t="s">
        <v>6008</v>
      </c>
      <c r="F4335" t="s">
        <v>1024</v>
      </c>
    </row>
    <row r="4336" spans="2:6" hidden="1" x14ac:dyDescent="0.3">
      <c r="B4336">
        <v>161455</v>
      </c>
      <c r="C4336" t="s">
        <v>13102</v>
      </c>
      <c r="D4336" t="s">
        <v>13103</v>
      </c>
      <c r="E4336" t="s">
        <v>13104</v>
      </c>
      <c r="F4336" t="s">
        <v>1024</v>
      </c>
    </row>
    <row r="4337" spans="2:6" hidden="1" x14ac:dyDescent="0.3">
      <c r="B4337">
        <v>161456</v>
      </c>
      <c r="C4337" t="s">
        <v>13105</v>
      </c>
      <c r="D4337" t="s">
        <v>13106</v>
      </c>
      <c r="E4337" t="s">
        <v>10337</v>
      </c>
      <c r="F4337" t="s">
        <v>1024</v>
      </c>
    </row>
    <row r="4338" spans="2:6" hidden="1" x14ac:dyDescent="0.3">
      <c r="B4338">
        <v>161457</v>
      </c>
      <c r="C4338" t="s">
        <v>13107</v>
      </c>
      <c r="D4338" t="s">
        <v>13108</v>
      </c>
      <c r="E4338" t="s">
        <v>63</v>
      </c>
      <c r="F4338" t="s">
        <v>1024</v>
      </c>
    </row>
    <row r="4339" spans="2:6" hidden="1" x14ac:dyDescent="0.3">
      <c r="B4339">
        <v>161458</v>
      </c>
      <c r="C4339" t="s">
        <v>13109</v>
      </c>
      <c r="D4339" t="s">
        <v>13110</v>
      </c>
      <c r="E4339" t="s">
        <v>12196</v>
      </c>
      <c r="F4339" t="s">
        <v>1024</v>
      </c>
    </row>
    <row r="4340" spans="2:6" hidden="1" x14ac:dyDescent="0.3">
      <c r="B4340">
        <v>161459</v>
      </c>
      <c r="C4340" t="s">
        <v>13111</v>
      </c>
      <c r="D4340" t="s">
        <v>13112</v>
      </c>
      <c r="E4340" t="s">
        <v>6301</v>
      </c>
      <c r="F4340" t="s">
        <v>1024</v>
      </c>
    </row>
    <row r="4341" spans="2:6" hidden="1" x14ac:dyDescent="0.3">
      <c r="B4341">
        <v>161460</v>
      </c>
      <c r="C4341" t="s">
        <v>13113</v>
      </c>
      <c r="D4341" t="s">
        <v>13114</v>
      </c>
      <c r="E4341" t="s">
        <v>13115</v>
      </c>
      <c r="F4341" t="s">
        <v>1024</v>
      </c>
    </row>
    <row r="4342" spans="2:6" hidden="1" x14ac:dyDescent="0.3">
      <c r="B4342">
        <v>161461</v>
      </c>
      <c r="C4342" t="s">
        <v>13116</v>
      </c>
      <c r="D4342" t="s">
        <v>13117</v>
      </c>
      <c r="E4342" t="s">
        <v>5128</v>
      </c>
      <c r="F4342" t="s">
        <v>1024</v>
      </c>
    </row>
    <row r="4343" spans="2:6" hidden="1" x14ac:dyDescent="0.3">
      <c r="B4343">
        <v>161462</v>
      </c>
      <c r="C4343" t="s">
        <v>13118</v>
      </c>
      <c r="D4343" t="s">
        <v>13119</v>
      </c>
      <c r="E4343" t="s">
        <v>24048</v>
      </c>
      <c r="F4343" t="s">
        <v>1024</v>
      </c>
    </row>
    <row r="4344" spans="2:6" hidden="1" x14ac:dyDescent="0.3">
      <c r="B4344">
        <v>161463</v>
      </c>
      <c r="C4344" t="s">
        <v>13120</v>
      </c>
      <c r="D4344" t="s">
        <v>13121</v>
      </c>
      <c r="E4344" t="s">
        <v>13122</v>
      </c>
      <c r="F4344" t="s">
        <v>1024</v>
      </c>
    </row>
    <row r="4345" spans="2:6" hidden="1" x14ac:dyDescent="0.3">
      <c r="B4345">
        <v>161464</v>
      </c>
      <c r="C4345" t="s">
        <v>13123</v>
      </c>
      <c r="D4345" t="s">
        <v>13124</v>
      </c>
      <c r="E4345" t="s">
        <v>13125</v>
      </c>
      <c r="F4345" t="s">
        <v>1024</v>
      </c>
    </row>
    <row r="4346" spans="2:6" hidden="1" x14ac:dyDescent="0.3">
      <c r="B4346">
        <v>161466</v>
      </c>
      <c r="C4346" t="s">
        <v>13126</v>
      </c>
      <c r="D4346" t="s">
        <v>13127</v>
      </c>
      <c r="E4346" t="s">
        <v>11899</v>
      </c>
      <c r="F4346" t="s">
        <v>1024</v>
      </c>
    </row>
    <row r="4347" spans="2:6" hidden="1" x14ac:dyDescent="0.3">
      <c r="B4347">
        <v>161467</v>
      </c>
      <c r="C4347" t="s">
        <v>12018</v>
      </c>
      <c r="D4347" t="s">
        <v>12019</v>
      </c>
      <c r="E4347" t="s">
        <v>3868</v>
      </c>
      <c r="F4347" t="s">
        <v>1024</v>
      </c>
    </row>
    <row r="4348" spans="2:6" hidden="1" x14ac:dyDescent="0.3">
      <c r="B4348">
        <v>161468</v>
      </c>
      <c r="C4348" t="s">
        <v>13128</v>
      </c>
      <c r="D4348" t="s">
        <v>13129</v>
      </c>
      <c r="E4348" t="s">
        <v>8025</v>
      </c>
      <c r="F4348" t="s">
        <v>1024</v>
      </c>
    </row>
    <row r="4349" spans="2:6" hidden="1" x14ac:dyDescent="0.3">
      <c r="B4349">
        <v>161469</v>
      </c>
      <c r="C4349" t="s">
        <v>13130</v>
      </c>
      <c r="D4349" t="s">
        <v>13131</v>
      </c>
      <c r="E4349" t="s">
        <v>3647</v>
      </c>
      <c r="F4349" t="s">
        <v>1024</v>
      </c>
    </row>
    <row r="4350" spans="2:6" hidden="1" x14ac:dyDescent="0.3">
      <c r="B4350">
        <v>161471</v>
      </c>
      <c r="C4350" t="s">
        <v>13132</v>
      </c>
      <c r="D4350" t="s">
        <v>13133</v>
      </c>
      <c r="E4350" t="s">
        <v>13134</v>
      </c>
      <c r="F4350" t="s">
        <v>1024</v>
      </c>
    </row>
    <row r="4351" spans="2:6" hidden="1" x14ac:dyDescent="0.3">
      <c r="B4351">
        <v>161475</v>
      </c>
      <c r="C4351" t="s">
        <v>13135</v>
      </c>
      <c r="D4351" t="s">
        <v>13136</v>
      </c>
      <c r="E4351" t="s">
        <v>13137</v>
      </c>
      <c r="F4351" t="s">
        <v>1024</v>
      </c>
    </row>
    <row r="4352" spans="2:6" hidden="1" x14ac:dyDescent="0.3">
      <c r="B4352">
        <v>161476</v>
      </c>
      <c r="C4352" t="s">
        <v>13138</v>
      </c>
      <c r="D4352" t="s">
        <v>13139</v>
      </c>
      <c r="E4352" t="s">
        <v>12847</v>
      </c>
      <c r="F4352" t="s">
        <v>1024</v>
      </c>
    </row>
    <row r="4353" spans="2:6" hidden="1" x14ac:dyDescent="0.3">
      <c r="B4353">
        <v>161478</v>
      </c>
      <c r="C4353" t="s">
        <v>13140</v>
      </c>
      <c r="D4353" t="s">
        <v>13141</v>
      </c>
      <c r="E4353" t="s">
        <v>10199</v>
      </c>
      <c r="F4353" t="s">
        <v>1024</v>
      </c>
    </row>
    <row r="4354" spans="2:6" hidden="1" x14ac:dyDescent="0.3">
      <c r="B4354">
        <v>161481</v>
      </c>
      <c r="C4354" t="s">
        <v>13142</v>
      </c>
      <c r="D4354" t="s">
        <v>13143</v>
      </c>
      <c r="E4354" t="s">
        <v>9483</v>
      </c>
      <c r="F4354" t="s">
        <v>1024</v>
      </c>
    </row>
    <row r="4355" spans="2:6" hidden="1" x14ac:dyDescent="0.3">
      <c r="B4355">
        <v>161482</v>
      </c>
      <c r="C4355" t="s">
        <v>13144</v>
      </c>
      <c r="D4355" t="s">
        <v>13145</v>
      </c>
      <c r="E4355" t="s">
        <v>3378</v>
      </c>
      <c r="F4355" t="s">
        <v>1024</v>
      </c>
    </row>
    <row r="4356" spans="2:6" hidden="1" x14ac:dyDescent="0.3">
      <c r="B4356">
        <v>161483</v>
      </c>
      <c r="C4356" t="s">
        <v>13146</v>
      </c>
      <c r="D4356" t="s">
        <v>13147</v>
      </c>
      <c r="E4356" t="s">
        <v>11720</v>
      </c>
      <c r="F4356" t="s">
        <v>1024</v>
      </c>
    </row>
    <row r="4357" spans="2:6" hidden="1" x14ac:dyDescent="0.3">
      <c r="B4357">
        <v>161484</v>
      </c>
      <c r="C4357" t="s">
        <v>13148</v>
      </c>
      <c r="D4357" t="s">
        <v>13149</v>
      </c>
      <c r="E4357" t="s">
        <v>10316</v>
      </c>
      <c r="F4357" t="s">
        <v>1024</v>
      </c>
    </row>
    <row r="4358" spans="2:6" hidden="1" x14ac:dyDescent="0.3">
      <c r="B4358">
        <v>161486</v>
      </c>
      <c r="C4358" t="s">
        <v>13150</v>
      </c>
      <c r="D4358" t="s">
        <v>13151</v>
      </c>
      <c r="E4358" t="s">
        <v>13152</v>
      </c>
      <c r="F4358" t="s">
        <v>1024</v>
      </c>
    </row>
    <row r="4359" spans="2:6" hidden="1" x14ac:dyDescent="0.3">
      <c r="B4359">
        <v>161487</v>
      </c>
      <c r="C4359" t="s">
        <v>13153</v>
      </c>
      <c r="D4359" t="s">
        <v>13154</v>
      </c>
      <c r="E4359" t="s">
        <v>13155</v>
      </c>
      <c r="F4359" t="s">
        <v>1024</v>
      </c>
    </row>
    <row r="4360" spans="2:6" hidden="1" x14ac:dyDescent="0.3">
      <c r="B4360">
        <v>161488</v>
      </c>
      <c r="C4360" t="s">
        <v>13156</v>
      </c>
      <c r="D4360" t="s">
        <v>13157</v>
      </c>
      <c r="E4360" t="s">
        <v>13158</v>
      </c>
      <c r="F4360" t="s">
        <v>1024</v>
      </c>
    </row>
    <row r="4361" spans="2:6" hidden="1" x14ac:dyDescent="0.3">
      <c r="B4361">
        <v>161489</v>
      </c>
      <c r="C4361" t="s">
        <v>13159</v>
      </c>
      <c r="D4361" t="s">
        <v>13160</v>
      </c>
      <c r="E4361" t="s">
        <v>6242</v>
      </c>
      <c r="F4361" t="s">
        <v>1024</v>
      </c>
    </row>
    <row r="4362" spans="2:6" hidden="1" x14ac:dyDescent="0.3">
      <c r="B4362">
        <v>161492</v>
      </c>
      <c r="C4362" t="s">
        <v>13161</v>
      </c>
      <c r="D4362" t="s">
        <v>13162</v>
      </c>
      <c r="E4362" t="s">
        <v>13163</v>
      </c>
      <c r="F4362" t="s">
        <v>1024</v>
      </c>
    </row>
    <row r="4363" spans="2:6" hidden="1" x14ac:dyDescent="0.3">
      <c r="B4363">
        <v>161495</v>
      </c>
      <c r="C4363" t="s">
        <v>13164</v>
      </c>
      <c r="D4363" t="s">
        <v>13165</v>
      </c>
      <c r="E4363" t="s">
        <v>13166</v>
      </c>
      <c r="F4363" t="s">
        <v>1024</v>
      </c>
    </row>
    <row r="4364" spans="2:6" hidden="1" x14ac:dyDescent="0.3">
      <c r="B4364">
        <v>161496</v>
      </c>
      <c r="C4364" t="s">
        <v>13167</v>
      </c>
      <c r="D4364" t="s">
        <v>13168</v>
      </c>
      <c r="E4364" t="s">
        <v>13169</v>
      </c>
      <c r="F4364" t="s">
        <v>1024</v>
      </c>
    </row>
    <row r="4365" spans="2:6" hidden="1" x14ac:dyDescent="0.3">
      <c r="B4365">
        <v>161499</v>
      </c>
      <c r="C4365" t="s">
        <v>13170</v>
      </c>
      <c r="D4365" t="s">
        <v>13171</v>
      </c>
      <c r="E4365" t="s">
        <v>13172</v>
      </c>
      <c r="F4365" t="s">
        <v>1024</v>
      </c>
    </row>
    <row r="4366" spans="2:6" hidden="1" x14ac:dyDescent="0.3">
      <c r="B4366">
        <v>161500</v>
      </c>
      <c r="C4366" t="s">
        <v>13173</v>
      </c>
      <c r="D4366" t="s">
        <v>13174</v>
      </c>
      <c r="E4366" t="s">
        <v>10325</v>
      </c>
      <c r="F4366" t="s">
        <v>1024</v>
      </c>
    </row>
    <row r="4367" spans="2:6" hidden="1" x14ac:dyDescent="0.3">
      <c r="B4367">
        <v>161503</v>
      </c>
      <c r="C4367" t="s">
        <v>13175</v>
      </c>
      <c r="D4367" t="s">
        <v>13176</v>
      </c>
      <c r="E4367" t="s">
        <v>13177</v>
      </c>
      <c r="F4367" t="s">
        <v>1024</v>
      </c>
    </row>
    <row r="4368" spans="2:6" hidden="1" x14ac:dyDescent="0.3">
      <c r="B4368">
        <v>161507</v>
      </c>
      <c r="C4368" t="s">
        <v>13178</v>
      </c>
      <c r="D4368" t="s">
        <v>13179</v>
      </c>
      <c r="E4368" t="s">
        <v>13180</v>
      </c>
      <c r="F4368" t="s">
        <v>1024</v>
      </c>
    </row>
    <row r="4369" spans="2:6" hidden="1" x14ac:dyDescent="0.3">
      <c r="B4369">
        <v>161509</v>
      </c>
      <c r="C4369" t="s">
        <v>13181</v>
      </c>
      <c r="D4369" t="s">
        <v>13182</v>
      </c>
      <c r="E4369" t="s">
        <v>13183</v>
      </c>
      <c r="F4369" t="s">
        <v>1024</v>
      </c>
    </row>
    <row r="4370" spans="2:6" hidden="1" x14ac:dyDescent="0.3">
      <c r="B4370">
        <v>161510</v>
      </c>
      <c r="C4370" t="s">
        <v>13184</v>
      </c>
      <c r="D4370" t="s">
        <v>13185</v>
      </c>
      <c r="E4370" t="s">
        <v>13186</v>
      </c>
      <c r="F4370" t="s">
        <v>1024</v>
      </c>
    </row>
    <row r="4371" spans="2:6" hidden="1" x14ac:dyDescent="0.3">
      <c r="B4371">
        <v>161513</v>
      </c>
      <c r="C4371" t="s">
        <v>13187</v>
      </c>
      <c r="D4371" t="s">
        <v>13188</v>
      </c>
      <c r="E4371" t="s">
        <v>12167</v>
      </c>
      <c r="F4371" t="s">
        <v>1024</v>
      </c>
    </row>
    <row r="4372" spans="2:6" hidden="1" x14ac:dyDescent="0.3">
      <c r="B4372">
        <v>161514</v>
      </c>
      <c r="C4372" t="s">
        <v>13189</v>
      </c>
      <c r="D4372" t="s">
        <v>13190</v>
      </c>
      <c r="E4372" t="s">
        <v>13191</v>
      </c>
      <c r="F4372" t="s">
        <v>1024</v>
      </c>
    </row>
    <row r="4373" spans="2:6" hidden="1" x14ac:dyDescent="0.3">
      <c r="B4373">
        <v>161516</v>
      </c>
      <c r="C4373" t="s">
        <v>13192</v>
      </c>
      <c r="D4373" t="s">
        <v>13193</v>
      </c>
      <c r="E4373" t="s">
        <v>13194</v>
      </c>
      <c r="F4373" t="s">
        <v>1024</v>
      </c>
    </row>
    <row r="4374" spans="2:6" hidden="1" x14ac:dyDescent="0.3">
      <c r="B4374">
        <v>161517</v>
      </c>
      <c r="C4374" t="s">
        <v>13195</v>
      </c>
      <c r="D4374" t="s">
        <v>13196</v>
      </c>
      <c r="E4374" t="s">
        <v>13197</v>
      </c>
      <c r="F4374" t="s">
        <v>1024</v>
      </c>
    </row>
    <row r="4375" spans="2:6" hidden="1" x14ac:dyDescent="0.3">
      <c r="B4375">
        <v>161518</v>
      </c>
      <c r="C4375" t="s">
        <v>13198</v>
      </c>
      <c r="D4375" t="s">
        <v>13199</v>
      </c>
      <c r="E4375" t="s">
        <v>13200</v>
      </c>
      <c r="F4375" t="s">
        <v>1024</v>
      </c>
    </row>
    <row r="4376" spans="2:6" hidden="1" x14ac:dyDescent="0.3">
      <c r="B4376">
        <v>161519</v>
      </c>
      <c r="C4376" t="s">
        <v>13201</v>
      </c>
      <c r="D4376" t="s">
        <v>13202</v>
      </c>
      <c r="E4376" t="s">
        <v>13203</v>
      </c>
      <c r="F4376" t="s">
        <v>1024</v>
      </c>
    </row>
    <row r="4377" spans="2:6" hidden="1" x14ac:dyDescent="0.3">
      <c r="B4377">
        <v>161520</v>
      </c>
      <c r="C4377" t="s">
        <v>13204</v>
      </c>
      <c r="D4377" t="s">
        <v>13205</v>
      </c>
      <c r="E4377" t="s">
        <v>13206</v>
      </c>
      <c r="F4377" t="s">
        <v>1024</v>
      </c>
    </row>
    <row r="4378" spans="2:6" hidden="1" x14ac:dyDescent="0.3">
      <c r="B4378">
        <v>161522</v>
      </c>
      <c r="C4378" t="s">
        <v>13207</v>
      </c>
      <c r="D4378" t="s">
        <v>13208</v>
      </c>
      <c r="E4378" t="s">
        <v>13209</v>
      </c>
      <c r="F4378" t="s">
        <v>1024</v>
      </c>
    </row>
    <row r="4379" spans="2:6" hidden="1" x14ac:dyDescent="0.3">
      <c r="B4379">
        <v>161523</v>
      </c>
      <c r="C4379" t="s">
        <v>13210</v>
      </c>
      <c r="D4379" t="s">
        <v>13211</v>
      </c>
      <c r="E4379" t="s">
        <v>13212</v>
      </c>
      <c r="F4379" t="s">
        <v>1024</v>
      </c>
    </row>
    <row r="4380" spans="2:6" hidden="1" x14ac:dyDescent="0.3">
      <c r="B4380">
        <v>161524</v>
      </c>
      <c r="C4380" t="s">
        <v>13213</v>
      </c>
      <c r="D4380" t="s">
        <v>13214</v>
      </c>
      <c r="E4380" t="s">
        <v>9710</v>
      </c>
      <c r="F4380" t="s">
        <v>1024</v>
      </c>
    </row>
    <row r="4381" spans="2:6" hidden="1" x14ac:dyDescent="0.3">
      <c r="B4381">
        <v>161526</v>
      </c>
      <c r="C4381" t="s">
        <v>13215</v>
      </c>
      <c r="D4381" t="s">
        <v>13216</v>
      </c>
      <c r="E4381" t="s">
        <v>13217</v>
      </c>
      <c r="F4381" t="s">
        <v>1024</v>
      </c>
    </row>
    <row r="4382" spans="2:6" hidden="1" x14ac:dyDescent="0.3">
      <c r="B4382">
        <v>161528</v>
      </c>
      <c r="C4382" t="s">
        <v>13218</v>
      </c>
      <c r="D4382" t="s">
        <v>13219</v>
      </c>
      <c r="E4382" t="s">
        <v>13220</v>
      </c>
      <c r="F4382" t="s">
        <v>1024</v>
      </c>
    </row>
    <row r="4383" spans="2:6" hidden="1" x14ac:dyDescent="0.3">
      <c r="B4383">
        <v>161530</v>
      </c>
      <c r="C4383" t="s">
        <v>13221</v>
      </c>
      <c r="D4383" t="s">
        <v>13222</v>
      </c>
      <c r="E4383" t="s">
        <v>13223</v>
      </c>
      <c r="F4383" t="s">
        <v>1024</v>
      </c>
    </row>
    <row r="4384" spans="2:6" hidden="1" x14ac:dyDescent="0.3">
      <c r="B4384">
        <v>161534</v>
      </c>
      <c r="C4384" t="s">
        <v>13224</v>
      </c>
      <c r="D4384" t="s">
        <v>13225</v>
      </c>
      <c r="E4384" t="s">
        <v>13226</v>
      </c>
      <c r="F4384" t="s">
        <v>1024</v>
      </c>
    </row>
    <row r="4385" spans="2:6" hidden="1" x14ac:dyDescent="0.3">
      <c r="B4385">
        <v>161535</v>
      </c>
      <c r="C4385" t="s">
        <v>13227</v>
      </c>
      <c r="D4385" t="s">
        <v>13228</v>
      </c>
      <c r="E4385" t="s">
        <v>13229</v>
      </c>
      <c r="F4385" t="s">
        <v>1024</v>
      </c>
    </row>
    <row r="4386" spans="2:6" hidden="1" x14ac:dyDescent="0.3">
      <c r="B4386">
        <v>161536</v>
      </c>
      <c r="C4386" t="s">
        <v>13230</v>
      </c>
      <c r="D4386" t="s">
        <v>13231</v>
      </c>
      <c r="E4386" t="s">
        <v>5962</v>
      </c>
      <c r="F4386" t="s">
        <v>1024</v>
      </c>
    </row>
    <row r="4387" spans="2:6" hidden="1" x14ac:dyDescent="0.3">
      <c r="B4387">
        <v>161538</v>
      </c>
      <c r="C4387" t="s">
        <v>13232</v>
      </c>
      <c r="D4387" t="s">
        <v>13233</v>
      </c>
      <c r="E4387" t="s">
        <v>13234</v>
      </c>
      <c r="F4387" t="s">
        <v>1024</v>
      </c>
    </row>
    <row r="4388" spans="2:6" hidden="1" x14ac:dyDescent="0.3">
      <c r="B4388">
        <v>161539</v>
      </c>
      <c r="C4388" t="s">
        <v>13235</v>
      </c>
      <c r="D4388" t="s">
        <v>13236</v>
      </c>
      <c r="E4388" t="s">
        <v>6929</v>
      </c>
      <c r="F4388" t="s">
        <v>1024</v>
      </c>
    </row>
    <row r="4389" spans="2:6" hidden="1" x14ac:dyDescent="0.3">
      <c r="B4389">
        <v>161540</v>
      </c>
      <c r="C4389" t="s">
        <v>13237</v>
      </c>
      <c r="D4389" t="s">
        <v>13238</v>
      </c>
      <c r="E4389" t="s">
        <v>13239</v>
      </c>
      <c r="F4389" t="s">
        <v>1024</v>
      </c>
    </row>
    <row r="4390" spans="2:6" hidden="1" x14ac:dyDescent="0.3">
      <c r="B4390">
        <v>161541</v>
      </c>
      <c r="C4390" t="s">
        <v>13240</v>
      </c>
      <c r="D4390" t="s">
        <v>13241</v>
      </c>
      <c r="E4390" t="s">
        <v>12269</v>
      </c>
      <c r="F4390" t="s">
        <v>1024</v>
      </c>
    </row>
    <row r="4391" spans="2:6" hidden="1" x14ac:dyDescent="0.3">
      <c r="B4391">
        <v>161542</v>
      </c>
      <c r="C4391" t="s">
        <v>13242</v>
      </c>
      <c r="D4391" t="s">
        <v>13243</v>
      </c>
      <c r="E4391" t="s">
        <v>13244</v>
      </c>
      <c r="F4391" t="s">
        <v>1024</v>
      </c>
    </row>
    <row r="4392" spans="2:6" hidden="1" x14ac:dyDescent="0.3">
      <c r="B4392">
        <v>161545</v>
      </c>
      <c r="C4392" t="s">
        <v>13245</v>
      </c>
      <c r="D4392" t="s">
        <v>13246</v>
      </c>
      <c r="E4392" t="s">
        <v>13247</v>
      </c>
      <c r="F4392" t="s">
        <v>1024</v>
      </c>
    </row>
    <row r="4393" spans="2:6" hidden="1" x14ac:dyDescent="0.3">
      <c r="B4393">
        <v>161546</v>
      </c>
      <c r="C4393" t="s">
        <v>12250</v>
      </c>
      <c r="D4393" t="s">
        <v>12251</v>
      </c>
      <c r="E4393" t="s">
        <v>13248</v>
      </c>
      <c r="F4393" t="s">
        <v>1024</v>
      </c>
    </row>
    <row r="4394" spans="2:6" hidden="1" x14ac:dyDescent="0.3">
      <c r="B4394">
        <v>161547</v>
      </c>
      <c r="C4394" t="s">
        <v>12315</v>
      </c>
      <c r="D4394" t="s">
        <v>12316</v>
      </c>
      <c r="E4394" t="s">
        <v>13249</v>
      </c>
      <c r="F4394" t="s">
        <v>1024</v>
      </c>
    </row>
    <row r="4395" spans="2:6" hidden="1" x14ac:dyDescent="0.3">
      <c r="B4395">
        <v>161548</v>
      </c>
      <c r="C4395" t="s">
        <v>13250</v>
      </c>
      <c r="D4395" t="s">
        <v>13251</v>
      </c>
      <c r="E4395" t="s">
        <v>4252</v>
      </c>
      <c r="F4395" t="s">
        <v>1024</v>
      </c>
    </row>
    <row r="4396" spans="2:6" hidden="1" x14ac:dyDescent="0.3">
      <c r="B4396">
        <v>161549</v>
      </c>
      <c r="C4396" t="s">
        <v>13252</v>
      </c>
      <c r="D4396" t="s">
        <v>13253</v>
      </c>
      <c r="E4396" t="s">
        <v>13254</v>
      </c>
      <c r="F4396" t="s">
        <v>1024</v>
      </c>
    </row>
    <row r="4397" spans="2:6" hidden="1" x14ac:dyDescent="0.3">
      <c r="B4397">
        <v>161550</v>
      </c>
      <c r="C4397" t="s">
        <v>13255</v>
      </c>
      <c r="D4397" t="s">
        <v>13256</v>
      </c>
      <c r="E4397" t="s">
        <v>13257</v>
      </c>
      <c r="F4397" t="s">
        <v>1024</v>
      </c>
    </row>
    <row r="4398" spans="2:6" hidden="1" x14ac:dyDescent="0.3">
      <c r="B4398">
        <v>161551</v>
      </c>
      <c r="C4398" t="s">
        <v>13258</v>
      </c>
      <c r="D4398" t="s">
        <v>13259</v>
      </c>
      <c r="E4398" t="s">
        <v>13260</v>
      </c>
      <c r="F4398" t="s">
        <v>1024</v>
      </c>
    </row>
    <row r="4399" spans="2:6" hidden="1" x14ac:dyDescent="0.3">
      <c r="B4399">
        <v>161552</v>
      </c>
      <c r="C4399" t="s">
        <v>13261</v>
      </c>
      <c r="D4399" t="s">
        <v>13262</v>
      </c>
      <c r="E4399" t="s">
        <v>13263</v>
      </c>
      <c r="F4399" t="s">
        <v>1024</v>
      </c>
    </row>
    <row r="4400" spans="2:6" hidden="1" x14ac:dyDescent="0.3">
      <c r="B4400">
        <v>161558</v>
      </c>
      <c r="C4400" t="s">
        <v>13264</v>
      </c>
      <c r="D4400" t="s">
        <v>13265</v>
      </c>
      <c r="E4400" t="s">
        <v>13266</v>
      </c>
      <c r="F4400" t="s">
        <v>1024</v>
      </c>
    </row>
    <row r="4401" spans="2:6" hidden="1" x14ac:dyDescent="0.3">
      <c r="B4401">
        <v>161565</v>
      </c>
      <c r="C4401" t="s">
        <v>13267</v>
      </c>
      <c r="D4401" t="s">
        <v>13268</v>
      </c>
      <c r="E4401" t="s">
        <v>13269</v>
      </c>
      <c r="F4401" t="s">
        <v>1024</v>
      </c>
    </row>
    <row r="4402" spans="2:6" hidden="1" x14ac:dyDescent="0.3">
      <c r="B4402">
        <v>161568</v>
      </c>
      <c r="C4402" t="s">
        <v>13270</v>
      </c>
      <c r="D4402" t="s">
        <v>13271</v>
      </c>
      <c r="E4402" t="s">
        <v>13272</v>
      </c>
      <c r="F4402" t="s">
        <v>1024</v>
      </c>
    </row>
    <row r="4403" spans="2:6" hidden="1" x14ac:dyDescent="0.3">
      <c r="B4403">
        <v>161569</v>
      </c>
      <c r="C4403" t="s">
        <v>13273</v>
      </c>
      <c r="D4403" t="s">
        <v>13274</v>
      </c>
      <c r="E4403" t="s">
        <v>13275</v>
      </c>
      <c r="F4403" t="s">
        <v>1024</v>
      </c>
    </row>
    <row r="4404" spans="2:6" hidden="1" x14ac:dyDescent="0.3">
      <c r="B4404">
        <v>161570</v>
      </c>
      <c r="C4404" t="s">
        <v>13276</v>
      </c>
      <c r="D4404" t="s">
        <v>24065</v>
      </c>
      <c r="E4404" t="s">
        <v>13277</v>
      </c>
      <c r="F4404" t="s">
        <v>1024</v>
      </c>
    </row>
    <row r="4405" spans="2:6" hidden="1" x14ac:dyDescent="0.3">
      <c r="B4405">
        <v>161571</v>
      </c>
      <c r="C4405" t="s">
        <v>13278</v>
      </c>
      <c r="D4405" t="s">
        <v>13279</v>
      </c>
      <c r="E4405" t="s">
        <v>13280</v>
      </c>
      <c r="F4405" t="s">
        <v>1024</v>
      </c>
    </row>
    <row r="4406" spans="2:6" hidden="1" x14ac:dyDescent="0.3">
      <c r="B4406">
        <v>161576</v>
      </c>
      <c r="C4406" t="s">
        <v>13281</v>
      </c>
      <c r="D4406" t="s">
        <v>13282</v>
      </c>
      <c r="E4406" t="s">
        <v>13283</v>
      </c>
      <c r="F4406" t="s">
        <v>1024</v>
      </c>
    </row>
    <row r="4407" spans="2:6" hidden="1" x14ac:dyDescent="0.3">
      <c r="B4407">
        <v>161580</v>
      </c>
      <c r="C4407" t="s">
        <v>13284</v>
      </c>
      <c r="D4407" t="s">
        <v>13285</v>
      </c>
      <c r="E4407" t="s">
        <v>13286</v>
      </c>
      <c r="F4407" t="s">
        <v>1024</v>
      </c>
    </row>
    <row r="4408" spans="2:6" hidden="1" x14ac:dyDescent="0.3">
      <c r="B4408">
        <v>161581</v>
      </c>
      <c r="C4408" t="s">
        <v>13287</v>
      </c>
      <c r="D4408" t="s">
        <v>13288</v>
      </c>
      <c r="E4408" t="s">
        <v>13289</v>
      </c>
      <c r="F4408" t="s">
        <v>1024</v>
      </c>
    </row>
    <row r="4409" spans="2:6" hidden="1" x14ac:dyDescent="0.3">
      <c r="B4409">
        <v>161584</v>
      </c>
      <c r="C4409" t="s">
        <v>13290</v>
      </c>
      <c r="D4409" t="s">
        <v>13291</v>
      </c>
      <c r="E4409" t="s">
        <v>13292</v>
      </c>
      <c r="F4409" t="s">
        <v>1024</v>
      </c>
    </row>
    <row r="4410" spans="2:6" hidden="1" x14ac:dyDescent="0.3">
      <c r="B4410">
        <v>161586</v>
      </c>
      <c r="C4410" t="s">
        <v>13293</v>
      </c>
      <c r="D4410" t="s">
        <v>13294</v>
      </c>
      <c r="E4410" t="s">
        <v>13295</v>
      </c>
      <c r="F4410" t="s">
        <v>1024</v>
      </c>
    </row>
    <row r="4411" spans="2:6" hidden="1" x14ac:dyDescent="0.3">
      <c r="B4411">
        <v>161587</v>
      </c>
      <c r="C4411" t="s">
        <v>13296</v>
      </c>
      <c r="D4411" t="s">
        <v>13297</v>
      </c>
      <c r="E4411" t="s">
        <v>13298</v>
      </c>
      <c r="F4411" t="s">
        <v>1024</v>
      </c>
    </row>
    <row r="4412" spans="2:6" hidden="1" x14ac:dyDescent="0.3">
      <c r="B4412">
        <v>161590</v>
      </c>
      <c r="C4412" t="s">
        <v>13299</v>
      </c>
      <c r="D4412" t="s">
        <v>13300</v>
      </c>
      <c r="E4412" t="s">
        <v>13301</v>
      </c>
      <c r="F4412" t="s">
        <v>1024</v>
      </c>
    </row>
    <row r="4413" spans="2:6" hidden="1" x14ac:dyDescent="0.3">
      <c r="B4413">
        <v>161591</v>
      </c>
      <c r="C4413" t="s">
        <v>13302</v>
      </c>
      <c r="D4413" t="s">
        <v>13303</v>
      </c>
      <c r="E4413" t="s">
        <v>13304</v>
      </c>
      <c r="F4413" t="s">
        <v>1024</v>
      </c>
    </row>
    <row r="4414" spans="2:6" hidden="1" x14ac:dyDescent="0.3">
      <c r="B4414">
        <v>161593</v>
      </c>
      <c r="C4414" t="s">
        <v>13305</v>
      </c>
      <c r="D4414" t="s">
        <v>13306</v>
      </c>
      <c r="E4414" t="s">
        <v>2107</v>
      </c>
      <c r="F4414" t="s">
        <v>1024</v>
      </c>
    </row>
    <row r="4415" spans="2:6" hidden="1" x14ac:dyDescent="0.3">
      <c r="B4415">
        <v>161596</v>
      </c>
      <c r="C4415" t="s">
        <v>13307</v>
      </c>
      <c r="D4415" t="s">
        <v>13308</v>
      </c>
      <c r="E4415" t="s">
        <v>13309</v>
      </c>
      <c r="F4415" t="s">
        <v>1024</v>
      </c>
    </row>
    <row r="4416" spans="2:6" hidden="1" x14ac:dyDescent="0.3">
      <c r="B4416">
        <v>161598</v>
      </c>
      <c r="C4416" t="s">
        <v>13310</v>
      </c>
      <c r="D4416" t="s">
        <v>13311</v>
      </c>
      <c r="E4416" t="s">
        <v>8358</v>
      </c>
      <c r="F4416" t="s">
        <v>1024</v>
      </c>
    </row>
    <row r="4417" spans="2:6" hidden="1" x14ac:dyDescent="0.3">
      <c r="B4417">
        <v>161601</v>
      </c>
      <c r="C4417" t="s">
        <v>13312</v>
      </c>
      <c r="D4417" t="s">
        <v>13313</v>
      </c>
      <c r="E4417" t="s">
        <v>13314</v>
      </c>
      <c r="F4417" t="s">
        <v>1024</v>
      </c>
    </row>
    <row r="4418" spans="2:6" hidden="1" x14ac:dyDescent="0.3">
      <c r="B4418">
        <v>161602</v>
      </c>
      <c r="C4418" t="s">
        <v>13315</v>
      </c>
      <c r="D4418" t="s">
        <v>13316</v>
      </c>
      <c r="E4418" t="s">
        <v>836</v>
      </c>
      <c r="F4418" t="s">
        <v>1024</v>
      </c>
    </row>
    <row r="4419" spans="2:6" hidden="1" x14ac:dyDescent="0.3">
      <c r="B4419">
        <v>161603</v>
      </c>
      <c r="C4419" t="s">
        <v>12882</v>
      </c>
      <c r="D4419" t="s">
        <v>12883</v>
      </c>
      <c r="E4419" t="s">
        <v>13317</v>
      </c>
      <c r="F4419" t="s">
        <v>1024</v>
      </c>
    </row>
    <row r="4420" spans="2:6" hidden="1" x14ac:dyDescent="0.3">
      <c r="B4420">
        <v>161605</v>
      </c>
      <c r="C4420" t="s">
        <v>13318</v>
      </c>
      <c r="D4420" t="s">
        <v>13319</v>
      </c>
      <c r="E4420" t="s">
        <v>13320</v>
      </c>
      <c r="F4420" t="s">
        <v>1024</v>
      </c>
    </row>
    <row r="4421" spans="2:6" hidden="1" x14ac:dyDescent="0.3">
      <c r="B4421">
        <v>161608</v>
      </c>
      <c r="C4421" t="s">
        <v>13321</v>
      </c>
      <c r="D4421" t="s">
        <v>13322</v>
      </c>
      <c r="E4421" t="s">
        <v>2807</v>
      </c>
      <c r="F4421" t="s">
        <v>1024</v>
      </c>
    </row>
    <row r="4422" spans="2:6" hidden="1" x14ac:dyDescent="0.3">
      <c r="B4422">
        <v>161610</v>
      </c>
      <c r="C4422" t="s">
        <v>13323</v>
      </c>
      <c r="D4422" t="s">
        <v>13324</v>
      </c>
      <c r="E4422" t="s">
        <v>13325</v>
      </c>
      <c r="F4422" t="s">
        <v>1024</v>
      </c>
    </row>
    <row r="4423" spans="2:6" hidden="1" x14ac:dyDescent="0.3">
      <c r="B4423">
        <v>161612</v>
      </c>
      <c r="C4423" t="s">
        <v>13326</v>
      </c>
      <c r="D4423" t="s">
        <v>13327</v>
      </c>
      <c r="E4423" t="s">
        <v>13328</v>
      </c>
      <c r="F4423" t="s">
        <v>1024</v>
      </c>
    </row>
    <row r="4424" spans="2:6" hidden="1" x14ac:dyDescent="0.3">
      <c r="B4424">
        <v>161613</v>
      </c>
      <c r="C4424" t="s">
        <v>13329</v>
      </c>
      <c r="D4424" t="s">
        <v>24066</v>
      </c>
      <c r="E4424" t="s">
        <v>9240</v>
      </c>
      <c r="F4424" t="s">
        <v>1024</v>
      </c>
    </row>
    <row r="4425" spans="2:6" hidden="1" x14ac:dyDescent="0.3">
      <c r="B4425">
        <v>161616</v>
      </c>
      <c r="C4425" t="s">
        <v>13330</v>
      </c>
      <c r="D4425" t="s">
        <v>13331</v>
      </c>
      <c r="E4425" t="s">
        <v>13332</v>
      </c>
      <c r="F4425" t="s">
        <v>1024</v>
      </c>
    </row>
    <row r="4426" spans="2:6" hidden="1" x14ac:dyDescent="0.3">
      <c r="B4426">
        <v>161617</v>
      </c>
      <c r="C4426" t="s">
        <v>13333</v>
      </c>
      <c r="D4426" t="s">
        <v>13334</v>
      </c>
      <c r="E4426" t="s">
        <v>9385</v>
      </c>
      <c r="F4426" t="s">
        <v>1024</v>
      </c>
    </row>
    <row r="4427" spans="2:6" hidden="1" x14ac:dyDescent="0.3">
      <c r="B4427">
        <v>161618</v>
      </c>
      <c r="C4427" t="s">
        <v>13335</v>
      </c>
      <c r="D4427" t="s">
        <v>13336</v>
      </c>
      <c r="E4427" t="s">
        <v>5479</v>
      </c>
      <c r="F4427" t="s">
        <v>1024</v>
      </c>
    </row>
    <row r="4428" spans="2:6" hidden="1" x14ac:dyDescent="0.3">
      <c r="B4428">
        <v>161619</v>
      </c>
      <c r="C4428" t="s">
        <v>13337</v>
      </c>
      <c r="D4428" t="s">
        <v>13338</v>
      </c>
      <c r="E4428" t="s">
        <v>13339</v>
      </c>
      <c r="F4428" t="s">
        <v>1024</v>
      </c>
    </row>
    <row r="4429" spans="2:6" hidden="1" x14ac:dyDescent="0.3">
      <c r="B4429">
        <v>161622</v>
      </c>
      <c r="C4429" t="s">
        <v>13340</v>
      </c>
      <c r="D4429" t="s">
        <v>13341</v>
      </c>
      <c r="E4429" t="s">
        <v>13342</v>
      </c>
      <c r="F4429" t="s">
        <v>1024</v>
      </c>
    </row>
    <row r="4430" spans="2:6" hidden="1" x14ac:dyDescent="0.3">
      <c r="B4430">
        <v>161624</v>
      </c>
      <c r="C4430" t="s">
        <v>13343</v>
      </c>
      <c r="D4430" t="s">
        <v>13344</v>
      </c>
      <c r="E4430" t="s">
        <v>11976</v>
      </c>
      <c r="F4430" t="s">
        <v>1024</v>
      </c>
    </row>
    <row r="4431" spans="2:6" hidden="1" x14ac:dyDescent="0.3">
      <c r="B4431">
        <v>161625</v>
      </c>
      <c r="C4431" t="s">
        <v>13345</v>
      </c>
      <c r="D4431" t="s">
        <v>13346</v>
      </c>
      <c r="E4431" t="s">
        <v>13347</v>
      </c>
      <c r="F4431" t="s">
        <v>1024</v>
      </c>
    </row>
    <row r="4432" spans="2:6" hidden="1" x14ac:dyDescent="0.3">
      <c r="B4432">
        <v>161630</v>
      </c>
      <c r="C4432" t="s">
        <v>13348</v>
      </c>
      <c r="D4432" t="s">
        <v>13349</v>
      </c>
      <c r="E4432" t="s">
        <v>13350</v>
      </c>
      <c r="F4432" t="s">
        <v>1024</v>
      </c>
    </row>
    <row r="4433" spans="2:6" hidden="1" x14ac:dyDescent="0.3">
      <c r="B4433">
        <v>161632</v>
      </c>
      <c r="C4433" t="s">
        <v>13351</v>
      </c>
      <c r="D4433" t="s">
        <v>13352</v>
      </c>
      <c r="E4433" t="s">
        <v>13353</v>
      </c>
      <c r="F4433" t="s">
        <v>1024</v>
      </c>
    </row>
    <row r="4434" spans="2:6" hidden="1" x14ac:dyDescent="0.3">
      <c r="B4434">
        <v>161633</v>
      </c>
      <c r="C4434" t="s">
        <v>13354</v>
      </c>
      <c r="D4434" t="s">
        <v>13355</v>
      </c>
      <c r="E4434" t="s">
        <v>13356</v>
      </c>
      <c r="F4434" t="s">
        <v>1024</v>
      </c>
    </row>
    <row r="4435" spans="2:6" hidden="1" x14ac:dyDescent="0.3">
      <c r="B4435">
        <v>161634</v>
      </c>
      <c r="C4435" t="s">
        <v>13357</v>
      </c>
      <c r="D4435" t="s">
        <v>13358</v>
      </c>
      <c r="E4435" t="s">
        <v>13359</v>
      </c>
      <c r="F4435" t="s">
        <v>1024</v>
      </c>
    </row>
    <row r="4436" spans="2:6" hidden="1" x14ac:dyDescent="0.3">
      <c r="B4436">
        <v>161635</v>
      </c>
      <c r="C4436" t="s">
        <v>13360</v>
      </c>
      <c r="D4436" t="s">
        <v>13361</v>
      </c>
      <c r="E4436" t="s">
        <v>13362</v>
      </c>
      <c r="F4436" t="s">
        <v>1024</v>
      </c>
    </row>
    <row r="4437" spans="2:6" hidden="1" x14ac:dyDescent="0.3">
      <c r="B4437">
        <v>161637</v>
      </c>
      <c r="C4437" t="s">
        <v>13363</v>
      </c>
      <c r="D4437" t="s">
        <v>13364</v>
      </c>
      <c r="E4437" t="s">
        <v>13356</v>
      </c>
      <c r="F4437" t="s">
        <v>1024</v>
      </c>
    </row>
    <row r="4438" spans="2:6" hidden="1" x14ac:dyDescent="0.3">
      <c r="B4438">
        <v>161641</v>
      </c>
      <c r="C4438" t="s">
        <v>13365</v>
      </c>
      <c r="D4438" t="s">
        <v>13366</v>
      </c>
      <c r="E4438" t="s">
        <v>11982</v>
      </c>
      <c r="F4438" t="s">
        <v>1024</v>
      </c>
    </row>
    <row r="4439" spans="2:6" hidden="1" x14ac:dyDescent="0.3">
      <c r="B4439">
        <v>161645</v>
      </c>
      <c r="C4439" t="s">
        <v>13367</v>
      </c>
      <c r="D4439" t="s">
        <v>13368</v>
      </c>
      <c r="E4439" t="s">
        <v>24067</v>
      </c>
      <c r="F4439" t="s">
        <v>1024</v>
      </c>
    </row>
    <row r="4440" spans="2:6" hidden="1" x14ac:dyDescent="0.3">
      <c r="B4440">
        <v>161646</v>
      </c>
      <c r="C4440" t="s">
        <v>13369</v>
      </c>
      <c r="D4440" t="s">
        <v>13370</v>
      </c>
      <c r="E4440" t="s">
        <v>13371</v>
      </c>
      <c r="F4440" t="s">
        <v>1024</v>
      </c>
    </row>
    <row r="4441" spans="2:6" hidden="1" x14ac:dyDescent="0.3">
      <c r="B4441">
        <v>161647</v>
      </c>
      <c r="C4441" t="s">
        <v>7074</v>
      </c>
      <c r="D4441" t="s">
        <v>7075</v>
      </c>
      <c r="E4441" t="s">
        <v>13372</v>
      </c>
      <c r="F4441" t="s">
        <v>1024</v>
      </c>
    </row>
    <row r="4442" spans="2:6" hidden="1" x14ac:dyDescent="0.3">
      <c r="B4442">
        <v>161648</v>
      </c>
      <c r="C4442" t="s">
        <v>13373</v>
      </c>
      <c r="D4442" t="s">
        <v>13374</v>
      </c>
      <c r="E4442" t="s">
        <v>13375</v>
      </c>
      <c r="F4442" t="s">
        <v>1024</v>
      </c>
    </row>
    <row r="4443" spans="2:6" hidden="1" x14ac:dyDescent="0.3">
      <c r="B4443">
        <v>161649</v>
      </c>
      <c r="C4443" t="s">
        <v>13376</v>
      </c>
      <c r="D4443" t="s">
        <v>13377</v>
      </c>
      <c r="E4443" t="s">
        <v>3414</v>
      </c>
      <c r="F4443" t="s">
        <v>1024</v>
      </c>
    </row>
    <row r="4444" spans="2:6" hidden="1" x14ac:dyDescent="0.3">
      <c r="B4444">
        <v>161650</v>
      </c>
      <c r="C4444" t="s">
        <v>13378</v>
      </c>
      <c r="D4444" t="s">
        <v>13379</v>
      </c>
      <c r="E4444" t="s">
        <v>13380</v>
      </c>
      <c r="F4444" t="s">
        <v>1024</v>
      </c>
    </row>
    <row r="4445" spans="2:6" hidden="1" x14ac:dyDescent="0.3">
      <c r="B4445">
        <v>161651</v>
      </c>
      <c r="C4445" t="s">
        <v>13381</v>
      </c>
      <c r="D4445" t="s">
        <v>13382</v>
      </c>
      <c r="E4445" t="s">
        <v>10939</v>
      </c>
      <c r="F4445" t="s">
        <v>1024</v>
      </c>
    </row>
    <row r="4446" spans="2:6" hidden="1" x14ac:dyDescent="0.3">
      <c r="B4446">
        <v>161652</v>
      </c>
      <c r="C4446" t="s">
        <v>13383</v>
      </c>
      <c r="D4446" t="s">
        <v>13384</v>
      </c>
      <c r="E4446" t="s">
        <v>13385</v>
      </c>
      <c r="F4446" t="s">
        <v>1024</v>
      </c>
    </row>
    <row r="4447" spans="2:6" hidden="1" x14ac:dyDescent="0.3">
      <c r="B4447">
        <v>161653</v>
      </c>
      <c r="C4447" t="s">
        <v>13386</v>
      </c>
      <c r="D4447" t="s">
        <v>13387</v>
      </c>
      <c r="E4447" t="s">
        <v>13388</v>
      </c>
      <c r="F4447" t="s">
        <v>1024</v>
      </c>
    </row>
    <row r="4448" spans="2:6" hidden="1" x14ac:dyDescent="0.3">
      <c r="B4448">
        <v>161654</v>
      </c>
      <c r="C4448" t="s">
        <v>13389</v>
      </c>
      <c r="D4448" t="s">
        <v>13390</v>
      </c>
      <c r="E4448" t="s">
        <v>13391</v>
      </c>
      <c r="F4448" t="s">
        <v>1024</v>
      </c>
    </row>
    <row r="4449" spans="2:6" hidden="1" x14ac:dyDescent="0.3">
      <c r="B4449">
        <v>161656</v>
      </c>
      <c r="C4449" t="s">
        <v>13392</v>
      </c>
      <c r="D4449" t="s">
        <v>13393</v>
      </c>
      <c r="E4449" t="s">
        <v>33</v>
      </c>
      <c r="F4449" t="s">
        <v>1024</v>
      </c>
    </row>
    <row r="4450" spans="2:6" hidden="1" x14ac:dyDescent="0.3">
      <c r="B4450">
        <v>161657</v>
      </c>
      <c r="C4450" t="s">
        <v>13394</v>
      </c>
      <c r="D4450" t="s">
        <v>24068</v>
      </c>
      <c r="E4450" t="s">
        <v>7859</v>
      </c>
      <c r="F4450" t="s">
        <v>1024</v>
      </c>
    </row>
    <row r="4451" spans="2:6" hidden="1" x14ac:dyDescent="0.3">
      <c r="B4451">
        <v>161658</v>
      </c>
      <c r="C4451" t="s">
        <v>10449</v>
      </c>
      <c r="D4451" t="s">
        <v>10450</v>
      </c>
      <c r="E4451" t="s">
        <v>13395</v>
      </c>
      <c r="F4451" t="s">
        <v>1024</v>
      </c>
    </row>
    <row r="4452" spans="2:6" hidden="1" x14ac:dyDescent="0.3">
      <c r="B4452">
        <v>161659</v>
      </c>
      <c r="C4452" t="s">
        <v>13396</v>
      </c>
      <c r="D4452" t="s">
        <v>13397</v>
      </c>
      <c r="E4452" t="s">
        <v>10775</v>
      </c>
      <c r="F4452" t="s">
        <v>1024</v>
      </c>
    </row>
    <row r="4453" spans="2:6" hidden="1" x14ac:dyDescent="0.3">
      <c r="B4453">
        <v>161660</v>
      </c>
      <c r="C4453" t="s">
        <v>13398</v>
      </c>
      <c r="D4453" t="s">
        <v>13399</v>
      </c>
      <c r="E4453" t="s">
        <v>13400</v>
      </c>
      <c r="F4453" t="s">
        <v>1024</v>
      </c>
    </row>
    <row r="4454" spans="2:6" hidden="1" x14ac:dyDescent="0.3">
      <c r="B4454">
        <v>161661</v>
      </c>
      <c r="C4454" t="s">
        <v>13401</v>
      </c>
      <c r="D4454" t="s">
        <v>13402</v>
      </c>
      <c r="E4454" t="s">
        <v>3862</v>
      </c>
      <c r="F4454" t="s">
        <v>1024</v>
      </c>
    </row>
    <row r="4455" spans="2:6" hidden="1" x14ac:dyDescent="0.3">
      <c r="B4455">
        <v>161663</v>
      </c>
      <c r="C4455" t="s">
        <v>13403</v>
      </c>
      <c r="D4455" t="s">
        <v>13404</v>
      </c>
      <c r="E4455" t="s">
        <v>13405</v>
      </c>
      <c r="F4455" t="s">
        <v>1024</v>
      </c>
    </row>
    <row r="4456" spans="2:6" hidden="1" x14ac:dyDescent="0.3">
      <c r="B4456">
        <v>161664</v>
      </c>
      <c r="C4456" t="s">
        <v>13406</v>
      </c>
      <c r="D4456" t="s">
        <v>13407</v>
      </c>
      <c r="E4456" t="s">
        <v>13408</v>
      </c>
      <c r="F4456" t="s">
        <v>1024</v>
      </c>
    </row>
    <row r="4457" spans="2:6" hidden="1" x14ac:dyDescent="0.3">
      <c r="B4457">
        <v>161665</v>
      </c>
      <c r="C4457" t="s">
        <v>13409</v>
      </c>
      <c r="D4457" t="s">
        <v>13410</v>
      </c>
      <c r="E4457" t="s">
        <v>12720</v>
      </c>
      <c r="F4457" t="s">
        <v>1024</v>
      </c>
    </row>
    <row r="4458" spans="2:6" hidden="1" x14ac:dyDescent="0.3">
      <c r="B4458">
        <v>161667</v>
      </c>
      <c r="C4458" t="s">
        <v>13411</v>
      </c>
      <c r="D4458" t="s">
        <v>13412</v>
      </c>
      <c r="E4458" t="s">
        <v>13413</v>
      </c>
      <c r="F4458" t="s">
        <v>1024</v>
      </c>
    </row>
    <row r="4459" spans="2:6" hidden="1" x14ac:dyDescent="0.3">
      <c r="B4459">
        <v>161669</v>
      </c>
      <c r="C4459" t="s">
        <v>13414</v>
      </c>
      <c r="D4459" t="s">
        <v>13415</v>
      </c>
      <c r="E4459" t="s">
        <v>13416</v>
      </c>
      <c r="F4459" t="s">
        <v>1024</v>
      </c>
    </row>
    <row r="4460" spans="2:6" hidden="1" x14ac:dyDescent="0.3">
      <c r="B4460">
        <v>161670</v>
      </c>
      <c r="C4460" t="s">
        <v>13417</v>
      </c>
      <c r="D4460" t="s">
        <v>13418</v>
      </c>
      <c r="E4460" t="s">
        <v>13419</v>
      </c>
      <c r="F4460" t="s">
        <v>1024</v>
      </c>
    </row>
    <row r="4461" spans="2:6" hidden="1" x14ac:dyDescent="0.3">
      <c r="B4461">
        <v>161672</v>
      </c>
      <c r="C4461" t="s">
        <v>13420</v>
      </c>
      <c r="D4461" t="s">
        <v>13421</v>
      </c>
      <c r="E4461" t="s">
        <v>13422</v>
      </c>
      <c r="F4461" t="s">
        <v>1024</v>
      </c>
    </row>
    <row r="4462" spans="2:6" hidden="1" x14ac:dyDescent="0.3">
      <c r="B4462">
        <v>161674</v>
      </c>
      <c r="C4462" t="s">
        <v>13423</v>
      </c>
      <c r="D4462" t="s">
        <v>13424</v>
      </c>
      <c r="E4462" t="s">
        <v>9439</v>
      </c>
      <c r="F4462" t="s">
        <v>1024</v>
      </c>
    </row>
    <row r="4463" spans="2:6" hidden="1" x14ac:dyDescent="0.3">
      <c r="B4463">
        <v>161676</v>
      </c>
      <c r="C4463" t="s">
        <v>13425</v>
      </c>
      <c r="D4463" t="s">
        <v>13426</v>
      </c>
      <c r="E4463" t="s">
        <v>13427</v>
      </c>
      <c r="F4463" t="s">
        <v>1024</v>
      </c>
    </row>
    <row r="4464" spans="2:6" hidden="1" x14ac:dyDescent="0.3">
      <c r="B4464">
        <v>161677</v>
      </c>
      <c r="C4464" t="s">
        <v>13428</v>
      </c>
      <c r="D4464" t="s">
        <v>13429</v>
      </c>
      <c r="E4464" t="s">
        <v>2561</v>
      </c>
      <c r="F4464" t="s">
        <v>1024</v>
      </c>
    </row>
    <row r="4465" spans="2:6" hidden="1" x14ac:dyDescent="0.3">
      <c r="B4465">
        <v>161680</v>
      </c>
      <c r="C4465" t="s">
        <v>13430</v>
      </c>
      <c r="D4465" t="s">
        <v>13431</v>
      </c>
      <c r="E4465" t="s">
        <v>13432</v>
      </c>
      <c r="F4465" t="s">
        <v>1024</v>
      </c>
    </row>
    <row r="4466" spans="2:6" hidden="1" x14ac:dyDescent="0.3">
      <c r="B4466">
        <v>161681</v>
      </c>
      <c r="C4466" t="s">
        <v>13433</v>
      </c>
      <c r="D4466" t="s">
        <v>13434</v>
      </c>
      <c r="E4466" t="s">
        <v>13435</v>
      </c>
      <c r="F4466" t="s">
        <v>1024</v>
      </c>
    </row>
    <row r="4467" spans="2:6" hidden="1" x14ac:dyDescent="0.3">
      <c r="B4467">
        <v>161683</v>
      </c>
      <c r="C4467" t="s">
        <v>13436</v>
      </c>
      <c r="D4467" t="s">
        <v>13437</v>
      </c>
      <c r="E4467" t="s">
        <v>13280</v>
      </c>
      <c r="F4467" t="s">
        <v>1024</v>
      </c>
    </row>
    <row r="4468" spans="2:6" hidden="1" x14ac:dyDescent="0.3">
      <c r="B4468">
        <v>161685</v>
      </c>
      <c r="C4468" t="s">
        <v>13438</v>
      </c>
      <c r="D4468" t="s">
        <v>13439</v>
      </c>
      <c r="E4468" t="s">
        <v>13440</v>
      </c>
      <c r="F4468" t="s">
        <v>1024</v>
      </c>
    </row>
    <row r="4469" spans="2:6" hidden="1" x14ac:dyDescent="0.3">
      <c r="B4469">
        <v>161687</v>
      </c>
      <c r="C4469" t="s">
        <v>13441</v>
      </c>
      <c r="D4469" t="s">
        <v>13442</v>
      </c>
      <c r="E4469" t="s">
        <v>13443</v>
      </c>
      <c r="F4469" t="s">
        <v>1024</v>
      </c>
    </row>
    <row r="4470" spans="2:6" hidden="1" x14ac:dyDescent="0.3">
      <c r="B4470">
        <v>161688</v>
      </c>
      <c r="C4470" t="s">
        <v>13444</v>
      </c>
      <c r="D4470" t="s">
        <v>13445</v>
      </c>
      <c r="E4470" t="s">
        <v>13446</v>
      </c>
      <c r="F4470" t="s">
        <v>1024</v>
      </c>
    </row>
    <row r="4471" spans="2:6" hidden="1" x14ac:dyDescent="0.3">
      <c r="B4471">
        <v>161689</v>
      </c>
      <c r="C4471" t="s">
        <v>13447</v>
      </c>
      <c r="D4471" t="s">
        <v>13448</v>
      </c>
      <c r="E4471" t="s">
        <v>1716</v>
      </c>
      <c r="F4471" t="s">
        <v>1024</v>
      </c>
    </row>
    <row r="4472" spans="2:6" hidden="1" x14ac:dyDescent="0.3">
      <c r="B4472">
        <v>161691</v>
      </c>
      <c r="C4472" t="s">
        <v>13449</v>
      </c>
      <c r="D4472" t="s">
        <v>13450</v>
      </c>
      <c r="E4472" t="s">
        <v>13451</v>
      </c>
      <c r="F4472" t="s">
        <v>1024</v>
      </c>
    </row>
    <row r="4473" spans="2:6" hidden="1" x14ac:dyDescent="0.3">
      <c r="B4473">
        <v>161692</v>
      </c>
      <c r="C4473" t="s">
        <v>13452</v>
      </c>
      <c r="D4473" t="s">
        <v>13453</v>
      </c>
      <c r="E4473" t="s">
        <v>13454</v>
      </c>
      <c r="F4473" t="s">
        <v>1024</v>
      </c>
    </row>
    <row r="4474" spans="2:6" hidden="1" x14ac:dyDescent="0.3">
      <c r="B4474">
        <v>161693</v>
      </c>
      <c r="C4474" t="s">
        <v>13455</v>
      </c>
      <c r="D4474" t="s">
        <v>13456</v>
      </c>
      <c r="E4474" t="s">
        <v>13457</v>
      </c>
      <c r="F4474" t="s">
        <v>1024</v>
      </c>
    </row>
    <row r="4475" spans="2:6" hidden="1" x14ac:dyDescent="0.3">
      <c r="B4475">
        <v>161694</v>
      </c>
      <c r="C4475" t="s">
        <v>13458</v>
      </c>
      <c r="D4475" t="s">
        <v>13459</v>
      </c>
      <c r="E4475" t="s">
        <v>13460</v>
      </c>
      <c r="F4475" t="s">
        <v>1024</v>
      </c>
    </row>
    <row r="4476" spans="2:6" hidden="1" x14ac:dyDescent="0.3">
      <c r="B4476">
        <v>161695</v>
      </c>
      <c r="C4476" t="s">
        <v>13461</v>
      </c>
      <c r="D4476" t="s">
        <v>13462</v>
      </c>
      <c r="E4476" t="s">
        <v>13463</v>
      </c>
      <c r="F4476" t="s">
        <v>1024</v>
      </c>
    </row>
    <row r="4477" spans="2:6" hidden="1" x14ac:dyDescent="0.3">
      <c r="B4477">
        <v>161696</v>
      </c>
      <c r="C4477" t="s">
        <v>13464</v>
      </c>
      <c r="D4477" t="s">
        <v>13465</v>
      </c>
      <c r="E4477" t="s">
        <v>13466</v>
      </c>
      <c r="F4477" t="s">
        <v>1024</v>
      </c>
    </row>
    <row r="4478" spans="2:6" hidden="1" x14ac:dyDescent="0.3">
      <c r="B4478">
        <v>161697</v>
      </c>
      <c r="C4478" t="s">
        <v>13467</v>
      </c>
      <c r="D4478" t="s">
        <v>13468</v>
      </c>
      <c r="E4478" t="s">
        <v>13469</v>
      </c>
      <c r="F4478" t="s">
        <v>1024</v>
      </c>
    </row>
    <row r="4479" spans="2:6" hidden="1" x14ac:dyDescent="0.3">
      <c r="B4479">
        <v>161699</v>
      </c>
      <c r="C4479" t="s">
        <v>13470</v>
      </c>
      <c r="D4479" t="s">
        <v>13471</v>
      </c>
      <c r="E4479" t="s">
        <v>13472</v>
      </c>
      <c r="F4479" t="s">
        <v>1024</v>
      </c>
    </row>
    <row r="4480" spans="2:6" hidden="1" x14ac:dyDescent="0.3">
      <c r="B4480">
        <v>161701</v>
      </c>
      <c r="C4480" t="s">
        <v>13473</v>
      </c>
      <c r="D4480" t="s">
        <v>13474</v>
      </c>
      <c r="E4480" t="s">
        <v>13475</v>
      </c>
      <c r="F4480" t="s">
        <v>1024</v>
      </c>
    </row>
    <row r="4481" spans="2:6" hidden="1" x14ac:dyDescent="0.3">
      <c r="B4481">
        <v>161702</v>
      </c>
      <c r="C4481" t="s">
        <v>13476</v>
      </c>
      <c r="D4481" t="s">
        <v>13477</v>
      </c>
      <c r="E4481" t="s">
        <v>13478</v>
      </c>
      <c r="F4481" t="s">
        <v>1024</v>
      </c>
    </row>
    <row r="4482" spans="2:6" hidden="1" x14ac:dyDescent="0.3">
      <c r="B4482">
        <v>161704</v>
      </c>
      <c r="C4482" t="s">
        <v>13479</v>
      </c>
      <c r="D4482" t="s">
        <v>13480</v>
      </c>
      <c r="E4482" t="s">
        <v>13481</v>
      </c>
      <c r="F4482" t="s">
        <v>1024</v>
      </c>
    </row>
    <row r="4483" spans="2:6" hidden="1" x14ac:dyDescent="0.3">
      <c r="B4483">
        <v>161705</v>
      </c>
      <c r="C4483" t="s">
        <v>13482</v>
      </c>
      <c r="D4483" t="s">
        <v>13483</v>
      </c>
      <c r="E4483" t="s">
        <v>13484</v>
      </c>
      <c r="F4483" t="s">
        <v>1024</v>
      </c>
    </row>
    <row r="4484" spans="2:6" hidden="1" x14ac:dyDescent="0.3">
      <c r="B4484">
        <v>161706</v>
      </c>
      <c r="C4484" t="s">
        <v>13485</v>
      </c>
      <c r="D4484" t="s">
        <v>13486</v>
      </c>
      <c r="E4484" t="s">
        <v>13487</v>
      </c>
      <c r="F4484" t="s">
        <v>1024</v>
      </c>
    </row>
    <row r="4485" spans="2:6" hidden="1" x14ac:dyDescent="0.3">
      <c r="B4485">
        <v>161707</v>
      </c>
      <c r="C4485" t="s">
        <v>13488</v>
      </c>
      <c r="D4485" t="s">
        <v>13489</v>
      </c>
      <c r="E4485" t="s">
        <v>13490</v>
      </c>
      <c r="F4485" t="s">
        <v>1024</v>
      </c>
    </row>
    <row r="4486" spans="2:6" hidden="1" x14ac:dyDescent="0.3">
      <c r="B4486">
        <v>161708</v>
      </c>
      <c r="C4486" t="s">
        <v>13491</v>
      </c>
      <c r="D4486" t="s">
        <v>13492</v>
      </c>
      <c r="E4486" t="s">
        <v>9174</v>
      </c>
      <c r="F4486" t="s">
        <v>1024</v>
      </c>
    </row>
    <row r="4487" spans="2:6" hidden="1" x14ac:dyDescent="0.3">
      <c r="B4487">
        <v>161709</v>
      </c>
      <c r="C4487" t="s">
        <v>13493</v>
      </c>
      <c r="D4487" t="s">
        <v>13494</v>
      </c>
      <c r="E4487" t="s">
        <v>13495</v>
      </c>
      <c r="F4487" t="s">
        <v>1024</v>
      </c>
    </row>
    <row r="4488" spans="2:6" hidden="1" x14ac:dyDescent="0.3">
      <c r="B4488">
        <v>161710</v>
      </c>
      <c r="C4488" t="s">
        <v>13496</v>
      </c>
      <c r="D4488" t="s">
        <v>13497</v>
      </c>
      <c r="E4488" t="s">
        <v>13498</v>
      </c>
      <c r="F4488" t="s">
        <v>1024</v>
      </c>
    </row>
    <row r="4489" spans="2:6" hidden="1" x14ac:dyDescent="0.3">
      <c r="B4489">
        <v>161712</v>
      </c>
      <c r="C4489" t="s">
        <v>13499</v>
      </c>
      <c r="D4489" t="s">
        <v>13500</v>
      </c>
      <c r="E4489" t="s">
        <v>13501</v>
      </c>
      <c r="F4489" t="s">
        <v>1024</v>
      </c>
    </row>
    <row r="4490" spans="2:6" hidden="1" x14ac:dyDescent="0.3">
      <c r="B4490">
        <v>161713</v>
      </c>
      <c r="C4490" t="s">
        <v>13040</v>
      </c>
      <c r="D4490" t="s">
        <v>13041</v>
      </c>
      <c r="E4490" t="s">
        <v>13502</v>
      </c>
      <c r="F4490" t="s">
        <v>1024</v>
      </c>
    </row>
    <row r="4491" spans="2:6" hidden="1" x14ac:dyDescent="0.3">
      <c r="B4491">
        <v>161720</v>
      </c>
      <c r="C4491" t="s">
        <v>13503</v>
      </c>
      <c r="D4491" t="s">
        <v>13504</v>
      </c>
      <c r="E4491" t="s">
        <v>11534</v>
      </c>
      <c r="F4491" t="s">
        <v>1024</v>
      </c>
    </row>
    <row r="4492" spans="2:6" hidden="1" x14ac:dyDescent="0.3">
      <c r="B4492">
        <v>161721</v>
      </c>
      <c r="C4492" t="s">
        <v>13505</v>
      </c>
      <c r="D4492" t="s">
        <v>13506</v>
      </c>
      <c r="E4492" t="s">
        <v>1900</v>
      </c>
      <c r="F4492" t="s">
        <v>1024</v>
      </c>
    </row>
    <row r="4493" spans="2:6" hidden="1" x14ac:dyDescent="0.3">
      <c r="B4493">
        <v>161722</v>
      </c>
      <c r="C4493" t="s">
        <v>13507</v>
      </c>
      <c r="D4493" t="s">
        <v>13508</v>
      </c>
      <c r="E4493" t="s">
        <v>13509</v>
      </c>
      <c r="F4493" t="s">
        <v>1024</v>
      </c>
    </row>
    <row r="4494" spans="2:6" hidden="1" x14ac:dyDescent="0.3">
      <c r="B4494">
        <v>161723</v>
      </c>
      <c r="C4494" t="s">
        <v>13510</v>
      </c>
      <c r="D4494" t="s">
        <v>13511</v>
      </c>
      <c r="E4494" t="s">
        <v>13512</v>
      </c>
      <c r="F4494" t="s">
        <v>1024</v>
      </c>
    </row>
    <row r="4495" spans="2:6" hidden="1" x14ac:dyDescent="0.3">
      <c r="B4495">
        <v>161725</v>
      </c>
      <c r="C4495" t="s">
        <v>13513</v>
      </c>
      <c r="D4495" t="s">
        <v>13514</v>
      </c>
      <c r="E4495" t="s">
        <v>13515</v>
      </c>
      <c r="F4495" t="s">
        <v>1024</v>
      </c>
    </row>
    <row r="4496" spans="2:6" hidden="1" x14ac:dyDescent="0.3">
      <c r="B4496">
        <v>161728</v>
      </c>
      <c r="C4496" t="s">
        <v>13516</v>
      </c>
      <c r="D4496" t="s">
        <v>13517</v>
      </c>
      <c r="E4496" t="s">
        <v>13518</v>
      </c>
      <c r="F4496" t="s">
        <v>1024</v>
      </c>
    </row>
    <row r="4497" spans="2:6" hidden="1" x14ac:dyDescent="0.3">
      <c r="B4497">
        <v>161730</v>
      </c>
      <c r="C4497" t="s">
        <v>13519</v>
      </c>
      <c r="D4497" t="s">
        <v>13520</v>
      </c>
      <c r="E4497" t="s">
        <v>10939</v>
      </c>
      <c r="F4497" t="s">
        <v>1024</v>
      </c>
    </row>
    <row r="4498" spans="2:6" hidden="1" x14ac:dyDescent="0.3">
      <c r="B4498">
        <v>161732</v>
      </c>
      <c r="C4498" t="s">
        <v>13521</v>
      </c>
      <c r="D4498" t="s">
        <v>13522</v>
      </c>
      <c r="E4498" t="s">
        <v>13523</v>
      </c>
      <c r="F4498" t="s">
        <v>1024</v>
      </c>
    </row>
    <row r="4499" spans="2:6" hidden="1" x14ac:dyDescent="0.3">
      <c r="B4499">
        <v>161735</v>
      </c>
      <c r="C4499" t="s">
        <v>13524</v>
      </c>
      <c r="D4499" t="s">
        <v>13525</v>
      </c>
      <c r="E4499" t="s">
        <v>13526</v>
      </c>
      <c r="F4499" t="s">
        <v>1024</v>
      </c>
    </row>
    <row r="4500" spans="2:6" hidden="1" x14ac:dyDescent="0.3">
      <c r="B4500">
        <v>161738</v>
      </c>
      <c r="C4500" t="s">
        <v>13527</v>
      </c>
      <c r="D4500" t="s">
        <v>13528</v>
      </c>
      <c r="E4500" t="s">
        <v>13529</v>
      </c>
      <c r="F4500" t="s">
        <v>1024</v>
      </c>
    </row>
    <row r="4501" spans="2:6" hidden="1" x14ac:dyDescent="0.3">
      <c r="B4501">
        <v>161740</v>
      </c>
      <c r="C4501" t="s">
        <v>13530</v>
      </c>
      <c r="D4501" t="s">
        <v>13531</v>
      </c>
      <c r="E4501" t="s">
        <v>13532</v>
      </c>
      <c r="F4501" t="s">
        <v>1024</v>
      </c>
    </row>
    <row r="4502" spans="2:6" hidden="1" x14ac:dyDescent="0.3">
      <c r="B4502">
        <v>161741</v>
      </c>
      <c r="C4502" t="s">
        <v>13533</v>
      </c>
      <c r="D4502" t="s">
        <v>13534</v>
      </c>
      <c r="E4502" t="s">
        <v>13535</v>
      </c>
      <c r="F4502" t="s">
        <v>1024</v>
      </c>
    </row>
    <row r="4503" spans="2:6" hidden="1" x14ac:dyDescent="0.3">
      <c r="B4503">
        <v>161743</v>
      </c>
      <c r="C4503" t="s">
        <v>13536</v>
      </c>
      <c r="D4503" t="s">
        <v>13537</v>
      </c>
      <c r="E4503" t="s">
        <v>13538</v>
      </c>
      <c r="F4503" t="s">
        <v>1024</v>
      </c>
    </row>
    <row r="4504" spans="2:6" hidden="1" x14ac:dyDescent="0.3">
      <c r="B4504">
        <v>161744</v>
      </c>
      <c r="C4504" t="s">
        <v>13539</v>
      </c>
      <c r="D4504" t="s">
        <v>13540</v>
      </c>
      <c r="E4504" t="s">
        <v>13541</v>
      </c>
      <c r="F4504" t="s">
        <v>1024</v>
      </c>
    </row>
    <row r="4505" spans="2:6" hidden="1" x14ac:dyDescent="0.3">
      <c r="B4505">
        <v>161746</v>
      </c>
      <c r="C4505" t="s">
        <v>13542</v>
      </c>
      <c r="D4505" t="s">
        <v>13543</v>
      </c>
      <c r="E4505" t="s">
        <v>13544</v>
      </c>
      <c r="F4505" t="s">
        <v>1024</v>
      </c>
    </row>
    <row r="4506" spans="2:6" hidden="1" x14ac:dyDescent="0.3">
      <c r="B4506">
        <v>161748</v>
      </c>
      <c r="C4506" t="s">
        <v>13545</v>
      </c>
      <c r="D4506" t="s">
        <v>13546</v>
      </c>
      <c r="E4506" t="s">
        <v>7796</v>
      </c>
      <c r="F4506" t="s">
        <v>1024</v>
      </c>
    </row>
    <row r="4507" spans="2:6" hidden="1" x14ac:dyDescent="0.3">
      <c r="B4507">
        <v>161749</v>
      </c>
      <c r="C4507" t="s">
        <v>13547</v>
      </c>
      <c r="D4507" t="s">
        <v>13548</v>
      </c>
      <c r="E4507" t="s">
        <v>13549</v>
      </c>
      <c r="F4507" t="s">
        <v>1024</v>
      </c>
    </row>
    <row r="4508" spans="2:6" hidden="1" x14ac:dyDescent="0.3">
      <c r="B4508">
        <v>161750</v>
      </c>
      <c r="C4508" t="s">
        <v>13550</v>
      </c>
      <c r="D4508" t="s">
        <v>13551</v>
      </c>
      <c r="E4508" t="s">
        <v>13552</v>
      </c>
      <c r="F4508" t="s">
        <v>1024</v>
      </c>
    </row>
    <row r="4509" spans="2:6" hidden="1" x14ac:dyDescent="0.3">
      <c r="B4509">
        <v>161751</v>
      </c>
      <c r="C4509" t="s">
        <v>13553</v>
      </c>
      <c r="D4509" t="s">
        <v>13554</v>
      </c>
      <c r="E4509" t="s">
        <v>13555</v>
      </c>
      <c r="F4509" t="s">
        <v>1024</v>
      </c>
    </row>
    <row r="4510" spans="2:6" hidden="1" x14ac:dyDescent="0.3">
      <c r="B4510">
        <v>161752</v>
      </c>
      <c r="C4510" t="s">
        <v>13556</v>
      </c>
      <c r="D4510" t="s">
        <v>13557</v>
      </c>
      <c r="E4510" t="s">
        <v>1181</v>
      </c>
      <c r="F4510" t="s">
        <v>1024</v>
      </c>
    </row>
    <row r="4511" spans="2:6" hidden="1" x14ac:dyDescent="0.3">
      <c r="B4511">
        <v>161754</v>
      </c>
      <c r="C4511" t="s">
        <v>13558</v>
      </c>
      <c r="D4511" t="s">
        <v>13559</v>
      </c>
      <c r="E4511" t="s">
        <v>13560</v>
      </c>
      <c r="F4511" t="s">
        <v>1024</v>
      </c>
    </row>
    <row r="4512" spans="2:6" hidden="1" x14ac:dyDescent="0.3">
      <c r="B4512">
        <v>161755</v>
      </c>
      <c r="C4512" t="s">
        <v>13561</v>
      </c>
      <c r="D4512" t="s">
        <v>13562</v>
      </c>
      <c r="E4512" t="s">
        <v>13563</v>
      </c>
      <c r="F4512" t="s">
        <v>1024</v>
      </c>
    </row>
    <row r="4513" spans="2:6" hidden="1" x14ac:dyDescent="0.3">
      <c r="B4513">
        <v>161756</v>
      </c>
      <c r="C4513" t="s">
        <v>13564</v>
      </c>
      <c r="D4513" t="s">
        <v>13565</v>
      </c>
      <c r="E4513" t="s">
        <v>13566</v>
      </c>
      <c r="F4513" t="s">
        <v>1024</v>
      </c>
    </row>
    <row r="4514" spans="2:6" hidden="1" x14ac:dyDescent="0.3">
      <c r="B4514">
        <v>161759</v>
      </c>
      <c r="C4514" t="s">
        <v>13567</v>
      </c>
      <c r="D4514" t="s">
        <v>13568</v>
      </c>
      <c r="E4514" t="s">
        <v>13569</v>
      </c>
      <c r="F4514" t="s">
        <v>1024</v>
      </c>
    </row>
    <row r="4515" spans="2:6" hidden="1" x14ac:dyDescent="0.3">
      <c r="B4515">
        <v>161761</v>
      </c>
      <c r="C4515" t="s">
        <v>13570</v>
      </c>
      <c r="D4515" t="s">
        <v>13571</v>
      </c>
      <c r="E4515" t="s">
        <v>13572</v>
      </c>
      <c r="F4515" t="s">
        <v>1024</v>
      </c>
    </row>
    <row r="4516" spans="2:6" hidden="1" x14ac:dyDescent="0.3">
      <c r="B4516">
        <v>161765</v>
      </c>
      <c r="C4516" t="s">
        <v>13573</v>
      </c>
      <c r="D4516" t="s">
        <v>13574</v>
      </c>
      <c r="E4516" t="s">
        <v>13575</v>
      </c>
      <c r="F4516" t="s">
        <v>1024</v>
      </c>
    </row>
    <row r="4517" spans="2:6" hidden="1" x14ac:dyDescent="0.3">
      <c r="B4517">
        <v>161766</v>
      </c>
      <c r="C4517" t="s">
        <v>13576</v>
      </c>
      <c r="D4517" t="s">
        <v>13577</v>
      </c>
      <c r="E4517" t="s">
        <v>13578</v>
      </c>
      <c r="F4517" t="s">
        <v>1024</v>
      </c>
    </row>
    <row r="4518" spans="2:6" hidden="1" x14ac:dyDescent="0.3">
      <c r="B4518">
        <v>161767</v>
      </c>
      <c r="C4518" t="s">
        <v>13579</v>
      </c>
      <c r="D4518" t="s">
        <v>13580</v>
      </c>
      <c r="E4518" t="s">
        <v>13581</v>
      </c>
      <c r="F4518" t="s">
        <v>1024</v>
      </c>
    </row>
    <row r="4519" spans="2:6" hidden="1" x14ac:dyDescent="0.3">
      <c r="B4519">
        <v>161771</v>
      </c>
      <c r="C4519" t="s">
        <v>13582</v>
      </c>
      <c r="D4519" t="s">
        <v>13583</v>
      </c>
      <c r="E4519" t="s">
        <v>13584</v>
      </c>
      <c r="F4519" t="s">
        <v>1024</v>
      </c>
    </row>
    <row r="4520" spans="2:6" hidden="1" x14ac:dyDescent="0.3">
      <c r="B4520">
        <v>161772</v>
      </c>
      <c r="C4520" t="s">
        <v>13585</v>
      </c>
      <c r="D4520" t="s">
        <v>13586</v>
      </c>
      <c r="E4520" t="s">
        <v>13587</v>
      </c>
      <c r="F4520" t="s">
        <v>1024</v>
      </c>
    </row>
    <row r="4521" spans="2:6" hidden="1" x14ac:dyDescent="0.3">
      <c r="B4521">
        <v>161774</v>
      </c>
      <c r="C4521" t="s">
        <v>13588</v>
      </c>
      <c r="D4521" t="s">
        <v>13589</v>
      </c>
      <c r="E4521" t="s">
        <v>13590</v>
      </c>
      <c r="F4521" t="s">
        <v>1024</v>
      </c>
    </row>
    <row r="4522" spans="2:6" hidden="1" x14ac:dyDescent="0.3">
      <c r="B4522">
        <v>161775</v>
      </c>
      <c r="C4522" t="s">
        <v>13591</v>
      </c>
      <c r="D4522" t="s">
        <v>13592</v>
      </c>
      <c r="E4522" t="s">
        <v>8794</v>
      </c>
      <c r="F4522" t="s">
        <v>1024</v>
      </c>
    </row>
    <row r="4523" spans="2:6" hidden="1" x14ac:dyDescent="0.3">
      <c r="B4523">
        <v>161777</v>
      </c>
      <c r="C4523" t="s">
        <v>13593</v>
      </c>
      <c r="D4523" t="s">
        <v>13594</v>
      </c>
      <c r="E4523" t="s">
        <v>8471</v>
      </c>
      <c r="F4523" t="s">
        <v>1024</v>
      </c>
    </row>
    <row r="4524" spans="2:6" hidden="1" x14ac:dyDescent="0.3">
      <c r="B4524">
        <v>161778</v>
      </c>
      <c r="C4524" t="s">
        <v>13595</v>
      </c>
      <c r="D4524" t="s">
        <v>13596</v>
      </c>
      <c r="E4524" t="s">
        <v>13597</v>
      </c>
      <c r="F4524" t="s">
        <v>1024</v>
      </c>
    </row>
    <row r="4525" spans="2:6" hidden="1" x14ac:dyDescent="0.3">
      <c r="B4525">
        <v>161779</v>
      </c>
      <c r="C4525" t="s">
        <v>13598</v>
      </c>
      <c r="D4525" t="s">
        <v>13599</v>
      </c>
      <c r="E4525" t="s">
        <v>7002</v>
      </c>
      <c r="F4525" t="s">
        <v>1024</v>
      </c>
    </row>
    <row r="4526" spans="2:6" hidden="1" x14ac:dyDescent="0.3">
      <c r="B4526">
        <v>161781</v>
      </c>
      <c r="C4526" t="s">
        <v>13600</v>
      </c>
      <c r="D4526" t="s">
        <v>13601</v>
      </c>
      <c r="E4526" t="s">
        <v>6399</v>
      </c>
      <c r="F4526" t="s">
        <v>1024</v>
      </c>
    </row>
    <row r="4527" spans="2:6" hidden="1" x14ac:dyDescent="0.3">
      <c r="B4527">
        <v>161782</v>
      </c>
      <c r="C4527" t="s">
        <v>13602</v>
      </c>
      <c r="D4527" t="s">
        <v>13603</v>
      </c>
      <c r="E4527" t="s">
        <v>13604</v>
      </c>
      <c r="F4527" t="s">
        <v>1024</v>
      </c>
    </row>
    <row r="4528" spans="2:6" hidden="1" x14ac:dyDescent="0.3">
      <c r="B4528">
        <v>161783</v>
      </c>
      <c r="C4528" t="s">
        <v>13605</v>
      </c>
      <c r="D4528" t="s">
        <v>13606</v>
      </c>
      <c r="E4528" t="s">
        <v>13607</v>
      </c>
      <c r="F4528" t="s">
        <v>1024</v>
      </c>
    </row>
    <row r="4529" spans="2:6" hidden="1" x14ac:dyDescent="0.3">
      <c r="B4529">
        <v>161787</v>
      </c>
      <c r="C4529" t="s">
        <v>13608</v>
      </c>
      <c r="D4529" t="s">
        <v>13609</v>
      </c>
      <c r="E4529" t="s">
        <v>12024</v>
      </c>
      <c r="F4529" t="s">
        <v>1024</v>
      </c>
    </row>
    <row r="4530" spans="2:6" hidden="1" x14ac:dyDescent="0.3">
      <c r="B4530">
        <v>161788</v>
      </c>
      <c r="C4530" t="s">
        <v>13610</v>
      </c>
      <c r="D4530" t="s">
        <v>13611</v>
      </c>
      <c r="E4530" t="s">
        <v>13612</v>
      </c>
      <c r="F4530" t="s">
        <v>1024</v>
      </c>
    </row>
    <row r="4531" spans="2:6" hidden="1" x14ac:dyDescent="0.3">
      <c r="B4531">
        <v>161789</v>
      </c>
      <c r="C4531" t="s">
        <v>13613</v>
      </c>
      <c r="D4531" t="s">
        <v>13614</v>
      </c>
      <c r="E4531" t="s">
        <v>13615</v>
      </c>
      <c r="F4531" t="s">
        <v>1024</v>
      </c>
    </row>
    <row r="4532" spans="2:6" hidden="1" x14ac:dyDescent="0.3">
      <c r="B4532">
        <v>161790</v>
      </c>
      <c r="C4532" t="s">
        <v>13616</v>
      </c>
      <c r="D4532" t="s">
        <v>24069</v>
      </c>
      <c r="E4532" t="s">
        <v>11534</v>
      </c>
      <c r="F4532" t="s">
        <v>1024</v>
      </c>
    </row>
    <row r="4533" spans="2:6" hidden="1" x14ac:dyDescent="0.3">
      <c r="B4533">
        <v>161792</v>
      </c>
      <c r="C4533" t="s">
        <v>13617</v>
      </c>
      <c r="D4533" t="s">
        <v>13618</v>
      </c>
      <c r="E4533" t="s">
        <v>11504</v>
      </c>
      <c r="F4533" t="s">
        <v>1024</v>
      </c>
    </row>
    <row r="4534" spans="2:6" hidden="1" x14ac:dyDescent="0.3">
      <c r="B4534">
        <v>161793</v>
      </c>
      <c r="C4534" t="s">
        <v>13619</v>
      </c>
      <c r="D4534" t="s">
        <v>13620</v>
      </c>
      <c r="E4534" t="s">
        <v>13621</v>
      </c>
      <c r="F4534" t="s">
        <v>1024</v>
      </c>
    </row>
    <row r="4535" spans="2:6" hidden="1" x14ac:dyDescent="0.3">
      <c r="B4535">
        <v>161794</v>
      </c>
      <c r="C4535" t="s">
        <v>13622</v>
      </c>
      <c r="D4535" t="s">
        <v>13623</v>
      </c>
      <c r="E4535" t="s">
        <v>12167</v>
      </c>
      <c r="F4535" t="s">
        <v>1024</v>
      </c>
    </row>
    <row r="4536" spans="2:6" hidden="1" x14ac:dyDescent="0.3">
      <c r="B4536">
        <v>161795</v>
      </c>
      <c r="C4536" t="s">
        <v>13624</v>
      </c>
      <c r="D4536" t="s">
        <v>13625</v>
      </c>
      <c r="E4536" t="s">
        <v>8165</v>
      </c>
      <c r="F4536" t="s">
        <v>1024</v>
      </c>
    </row>
    <row r="4537" spans="2:6" hidden="1" x14ac:dyDescent="0.3">
      <c r="B4537">
        <v>161796</v>
      </c>
      <c r="C4537" t="s">
        <v>13626</v>
      </c>
      <c r="D4537" t="s">
        <v>13627</v>
      </c>
      <c r="E4537" t="s">
        <v>13628</v>
      </c>
      <c r="F4537" t="s">
        <v>1024</v>
      </c>
    </row>
    <row r="4538" spans="2:6" hidden="1" x14ac:dyDescent="0.3">
      <c r="B4538">
        <v>161797</v>
      </c>
      <c r="C4538" t="s">
        <v>13629</v>
      </c>
      <c r="D4538" t="s">
        <v>13630</v>
      </c>
      <c r="E4538" t="s">
        <v>13631</v>
      </c>
      <c r="F4538" t="s">
        <v>1024</v>
      </c>
    </row>
    <row r="4539" spans="2:6" hidden="1" x14ac:dyDescent="0.3">
      <c r="B4539">
        <v>161798</v>
      </c>
      <c r="C4539" t="s">
        <v>13632</v>
      </c>
      <c r="D4539" t="s">
        <v>13633</v>
      </c>
      <c r="E4539" t="s">
        <v>13631</v>
      </c>
      <c r="F4539" t="s">
        <v>1024</v>
      </c>
    </row>
    <row r="4540" spans="2:6" hidden="1" x14ac:dyDescent="0.3">
      <c r="B4540">
        <v>161799</v>
      </c>
      <c r="C4540" t="s">
        <v>13634</v>
      </c>
      <c r="D4540" t="s">
        <v>13635</v>
      </c>
      <c r="E4540" t="s">
        <v>13636</v>
      </c>
      <c r="F4540" t="s">
        <v>1024</v>
      </c>
    </row>
    <row r="4541" spans="2:6" hidden="1" x14ac:dyDescent="0.3">
      <c r="B4541">
        <v>161800</v>
      </c>
      <c r="C4541" t="s">
        <v>13637</v>
      </c>
      <c r="D4541" t="s">
        <v>13638</v>
      </c>
      <c r="E4541" t="s">
        <v>13639</v>
      </c>
      <c r="F4541" t="s">
        <v>1024</v>
      </c>
    </row>
    <row r="4542" spans="2:6" hidden="1" x14ac:dyDescent="0.3">
      <c r="B4542">
        <v>161801</v>
      </c>
      <c r="C4542" t="s">
        <v>13640</v>
      </c>
      <c r="D4542" t="s">
        <v>13641</v>
      </c>
      <c r="E4542" t="s">
        <v>2722</v>
      </c>
      <c r="F4542" t="s">
        <v>1024</v>
      </c>
    </row>
    <row r="4543" spans="2:6" hidden="1" x14ac:dyDescent="0.3">
      <c r="B4543">
        <v>161803</v>
      </c>
      <c r="C4543" t="s">
        <v>13642</v>
      </c>
      <c r="D4543" t="s">
        <v>13643</v>
      </c>
      <c r="E4543" t="s">
        <v>13644</v>
      </c>
      <c r="F4543" t="s">
        <v>1024</v>
      </c>
    </row>
    <row r="4544" spans="2:6" hidden="1" x14ac:dyDescent="0.3">
      <c r="B4544">
        <v>161804</v>
      </c>
      <c r="C4544" t="s">
        <v>13645</v>
      </c>
      <c r="D4544" t="s">
        <v>13646</v>
      </c>
      <c r="E4544" t="s">
        <v>13647</v>
      </c>
      <c r="F4544" t="s">
        <v>1024</v>
      </c>
    </row>
    <row r="4545" spans="2:6" hidden="1" x14ac:dyDescent="0.3">
      <c r="B4545">
        <v>161806</v>
      </c>
      <c r="C4545" t="s">
        <v>13648</v>
      </c>
      <c r="D4545" t="s">
        <v>13649</v>
      </c>
      <c r="E4545" t="s">
        <v>13650</v>
      </c>
      <c r="F4545" t="s">
        <v>1024</v>
      </c>
    </row>
    <row r="4546" spans="2:6" hidden="1" x14ac:dyDescent="0.3">
      <c r="B4546">
        <v>161807</v>
      </c>
      <c r="C4546" t="s">
        <v>13651</v>
      </c>
      <c r="D4546" t="s">
        <v>13652</v>
      </c>
      <c r="E4546" t="s">
        <v>13653</v>
      </c>
      <c r="F4546" t="s">
        <v>1024</v>
      </c>
    </row>
    <row r="4547" spans="2:6" hidden="1" x14ac:dyDescent="0.3">
      <c r="B4547">
        <v>161808</v>
      </c>
      <c r="C4547" t="s">
        <v>13654</v>
      </c>
      <c r="D4547" t="s">
        <v>13655</v>
      </c>
      <c r="E4547" t="s">
        <v>13656</v>
      </c>
      <c r="F4547" t="s">
        <v>1024</v>
      </c>
    </row>
    <row r="4548" spans="2:6" hidden="1" x14ac:dyDescent="0.3">
      <c r="B4548">
        <v>161809</v>
      </c>
      <c r="C4548" t="s">
        <v>13657</v>
      </c>
      <c r="D4548" t="s">
        <v>13658</v>
      </c>
      <c r="E4548" t="s">
        <v>13659</v>
      </c>
      <c r="F4548" t="s">
        <v>1024</v>
      </c>
    </row>
    <row r="4549" spans="2:6" hidden="1" x14ac:dyDescent="0.3">
      <c r="B4549">
        <v>161810</v>
      </c>
      <c r="C4549" t="s">
        <v>13660</v>
      </c>
      <c r="D4549" t="s">
        <v>13661</v>
      </c>
      <c r="E4549" t="s">
        <v>13662</v>
      </c>
      <c r="F4549" t="s">
        <v>1024</v>
      </c>
    </row>
    <row r="4550" spans="2:6" hidden="1" x14ac:dyDescent="0.3">
      <c r="B4550">
        <v>161811</v>
      </c>
      <c r="C4550" t="s">
        <v>13663</v>
      </c>
      <c r="D4550" t="s">
        <v>13664</v>
      </c>
      <c r="E4550" t="s">
        <v>13665</v>
      </c>
      <c r="F4550" t="s">
        <v>1024</v>
      </c>
    </row>
    <row r="4551" spans="2:6" hidden="1" x14ac:dyDescent="0.3">
      <c r="B4551">
        <v>161812</v>
      </c>
      <c r="C4551" t="s">
        <v>13666</v>
      </c>
      <c r="D4551" t="s">
        <v>13667</v>
      </c>
      <c r="E4551" t="s">
        <v>1678</v>
      </c>
      <c r="F4551" t="s">
        <v>1024</v>
      </c>
    </row>
    <row r="4552" spans="2:6" hidden="1" x14ac:dyDescent="0.3">
      <c r="B4552">
        <v>161813</v>
      </c>
      <c r="C4552" t="s">
        <v>13668</v>
      </c>
      <c r="D4552" t="s">
        <v>13669</v>
      </c>
      <c r="E4552" t="s">
        <v>13670</v>
      </c>
      <c r="F4552" t="s">
        <v>1024</v>
      </c>
    </row>
    <row r="4553" spans="2:6" hidden="1" x14ac:dyDescent="0.3">
      <c r="B4553">
        <v>161814</v>
      </c>
      <c r="C4553" t="s">
        <v>13671</v>
      </c>
      <c r="D4553" t="s">
        <v>13672</v>
      </c>
      <c r="E4553" t="s">
        <v>11948</v>
      </c>
      <c r="F4553" t="s">
        <v>1024</v>
      </c>
    </row>
    <row r="4554" spans="2:6" hidden="1" x14ac:dyDescent="0.3">
      <c r="B4554">
        <v>161815</v>
      </c>
      <c r="C4554" t="s">
        <v>13673</v>
      </c>
      <c r="D4554" t="s">
        <v>13674</v>
      </c>
      <c r="E4554" t="s">
        <v>13675</v>
      </c>
      <c r="F4554" t="s">
        <v>1024</v>
      </c>
    </row>
    <row r="4555" spans="2:6" hidden="1" x14ac:dyDescent="0.3">
      <c r="B4555">
        <v>161816</v>
      </c>
      <c r="C4555" t="s">
        <v>13676</v>
      </c>
      <c r="D4555" t="s">
        <v>13677</v>
      </c>
      <c r="E4555" t="s">
        <v>12475</v>
      </c>
      <c r="F4555" t="s">
        <v>1024</v>
      </c>
    </row>
    <row r="4556" spans="2:6" hidden="1" x14ac:dyDescent="0.3">
      <c r="B4556">
        <v>161817</v>
      </c>
      <c r="C4556" t="s">
        <v>13678</v>
      </c>
      <c r="D4556" t="s">
        <v>13679</v>
      </c>
      <c r="E4556" t="s">
        <v>11175</v>
      </c>
      <c r="F4556" t="s">
        <v>1024</v>
      </c>
    </row>
    <row r="4557" spans="2:6" hidden="1" x14ac:dyDescent="0.3">
      <c r="B4557">
        <v>161819</v>
      </c>
      <c r="C4557" t="s">
        <v>13680</v>
      </c>
      <c r="D4557" t="s">
        <v>13681</v>
      </c>
      <c r="E4557" t="s">
        <v>13682</v>
      </c>
      <c r="F4557" t="s">
        <v>1024</v>
      </c>
    </row>
    <row r="4558" spans="2:6" hidden="1" x14ac:dyDescent="0.3">
      <c r="B4558">
        <v>161820</v>
      </c>
      <c r="C4558" t="s">
        <v>13683</v>
      </c>
      <c r="D4558" t="s">
        <v>13684</v>
      </c>
      <c r="E4558" t="s">
        <v>13685</v>
      </c>
      <c r="F4558" t="s">
        <v>1024</v>
      </c>
    </row>
    <row r="4559" spans="2:6" hidden="1" x14ac:dyDescent="0.3">
      <c r="B4559">
        <v>161821</v>
      </c>
      <c r="C4559" t="s">
        <v>13686</v>
      </c>
      <c r="D4559" t="s">
        <v>13687</v>
      </c>
      <c r="E4559" t="s">
        <v>13688</v>
      </c>
      <c r="F4559" t="s">
        <v>1024</v>
      </c>
    </row>
    <row r="4560" spans="2:6" hidden="1" x14ac:dyDescent="0.3">
      <c r="B4560">
        <v>161823</v>
      </c>
      <c r="C4560" t="s">
        <v>5465</v>
      </c>
      <c r="D4560" t="s">
        <v>5466</v>
      </c>
      <c r="E4560" t="s">
        <v>13689</v>
      </c>
      <c r="F4560" t="s">
        <v>1024</v>
      </c>
    </row>
    <row r="4561" spans="2:6" hidden="1" x14ac:dyDescent="0.3">
      <c r="B4561">
        <v>161824</v>
      </c>
      <c r="C4561" t="s">
        <v>13690</v>
      </c>
      <c r="D4561" t="s">
        <v>13691</v>
      </c>
      <c r="E4561" t="s">
        <v>13692</v>
      </c>
      <c r="F4561" t="s">
        <v>1024</v>
      </c>
    </row>
    <row r="4562" spans="2:6" hidden="1" x14ac:dyDescent="0.3">
      <c r="B4562">
        <v>161825</v>
      </c>
      <c r="C4562" t="s">
        <v>13693</v>
      </c>
      <c r="D4562" t="s">
        <v>13694</v>
      </c>
      <c r="E4562" t="s">
        <v>10544</v>
      </c>
      <c r="F4562" t="s">
        <v>1024</v>
      </c>
    </row>
    <row r="4563" spans="2:6" hidden="1" x14ac:dyDescent="0.3">
      <c r="B4563">
        <v>161826</v>
      </c>
      <c r="C4563" t="s">
        <v>13695</v>
      </c>
      <c r="D4563" t="s">
        <v>13696</v>
      </c>
      <c r="E4563" t="s">
        <v>11623</v>
      </c>
      <c r="F4563" t="s">
        <v>1024</v>
      </c>
    </row>
    <row r="4564" spans="2:6" hidden="1" x14ac:dyDescent="0.3">
      <c r="B4564">
        <v>161827</v>
      </c>
      <c r="C4564" t="s">
        <v>13697</v>
      </c>
      <c r="D4564" t="s">
        <v>13698</v>
      </c>
      <c r="E4564" t="s">
        <v>1912</v>
      </c>
      <c r="F4564" t="s">
        <v>1024</v>
      </c>
    </row>
    <row r="4565" spans="2:6" hidden="1" x14ac:dyDescent="0.3">
      <c r="B4565">
        <v>161828</v>
      </c>
      <c r="C4565" t="s">
        <v>13699</v>
      </c>
      <c r="D4565" t="s">
        <v>13700</v>
      </c>
      <c r="E4565" t="s">
        <v>13701</v>
      </c>
      <c r="F4565" t="s">
        <v>1024</v>
      </c>
    </row>
    <row r="4566" spans="2:6" hidden="1" x14ac:dyDescent="0.3">
      <c r="B4566">
        <v>161829</v>
      </c>
      <c r="C4566" t="s">
        <v>13702</v>
      </c>
      <c r="D4566" t="s">
        <v>13703</v>
      </c>
      <c r="E4566" t="s">
        <v>13704</v>
      </c>
      <c r="F4566" t="s">
        <v>1024</v>
      </c>
    </row>
    <row r="4567" spans="2:6" hidden="1" x14ac:dyDescent="0.3">
      <c r="B4567">
        <v>161830</v>
      </c>
      <c r="C4567" t="s">
        <v>13705</v>
      </c>
      <c r="D4567" t="s">
        <v>13706</v>
      </c>
      <c r="E4567" t="s">
        <v>13272</v>
      </c>
      <c r="F4567" t="s">
        <v>1024</v>
      </c>
    </row>
    <row r="4568" spans="2:6" hidden="1" x14ac:dyDescent="0.3">
      <c r="B4568">
        <v>161831</v>
      </c>
      <c r="C4568" t="s">
        <v>13707</v>
      </c>
      <c r="D4568" t="s">
        <v>13708</v>
      </c>
      <c r="E4568" t="s">
        <v>10115</v>
      </c>
      <c r="F4568" t="s">
        <v>1024</v>
      </c>
    </row>
    <row r="4569" spans="2:6" hidden="1" x14ac:dyDescent="0.3">
      <c r="B4569">
        <v>161832</v>
      </c>
      <c r="C4569" t="s">
        <v>13709</v>
      </c>
      <c r="D4569" t="s">
        <v>13710</v>
      </c>
      <c r="E4569" t="s">
        <v>2886</v>
      </c>
      <c r="F4569" t="s">
        <v>1024</v>
      </c>
    </row>
    <row r="4570" spans="2:6" hidden="1" x14ac:dyDescent="0.3">
      <c r="B4570">
        <v>161834</v>
      </c>
      <c r="C4570" t="s">
        <v>13711</v>
      </c>
      <c r="D4570" t="s">
        <v>13712</v>
      </c>
      <c r="E4570" t="s">
        <v>13560</v>
      </c>
      <c r="F4570" t="s">
        <v>1024</v>
      </c>
    </row>
    <row r="4571" spans="2:6" hidden="1" x14ac:dyDescent="0.3">
      <c r="B4571">
        <v>161835</v>
      </c>
      <c r="C4571" t="s">
        <v>13713</v>
      </c>
      <c r="D4571" t="s">
        <v>13714</v>
      </c>
      <c r="E4571" t="s">
        <v>5019</v>
      </c>
      <c r="F4571" t="s">
        <v>1024</v>
      </c>
    </row>
    <row r="4572" spans="2:6" hidden="1" x14ac:dyDescent="0.3">
      <c r="B4572">
        <v>161836</v>
      </c>
      <c r="C4572" t="s">
        <v>13715</v>
      </c>
      <c r="D4572" t="s">
        <v>13716</v>
      </c>
      <c r="E4572" t="s">
        <v>2385</v>
      </c>
      <c r="F4572" t="s">
        <v>1024</v>
      </c>
    </row>
    <row r="4573" spans="2:6" hidden="1" x14ac:dyDescent="0.3">
      <c r="B4573">
        <v>161837</v>
      </c>
      <c r="C4573" t="s">
        <v>13513</v>
      </c>
      <c r="D4573" t="s">
        <v>13514</v>
      </c>
      <c r="E4573" t="s">
        <v>13717</v>
      </c>
      <c r="F4573" t="s">
        <v>1024</v>
      </c>
    </row>
    <row r="4574" spans="2:6" hidden="1" x14ac:dyDescent="0.3">
      <c r="B4574">
        <v>161838</v>
      </c>
      <c r="C4574" t="s">
        <v>13718</v>
      </c>
      <c r="D4574" t="s">
        <v>13719</v>
      </c>
      <c r="E4574" t="s">
        <v>13720</v>
      </c>
      <c r="F4574" t="s">
        <v>1024</v>
      </c>
    </row>
    <row r="4575" spans="2:6" hidden="1" x14ac:dyDescent="0.3">
      <c r="B4575">
        <v>161839</v>
      </c>
      <c r="C4575" t="s">
        <v>13721</v>
      </c>
      <c r="D4575" t="s">
        <v>13722</v>
      </c>
      <c r="E4575" t="s">
        <v>11175</v>
      </c>
      <c r="F4575" t="s">
        <v>1024</v>
      </c>
    </row>
    <row r="4576" spans="2:6" hidden="1" x14ac:dyDescent="0.3">
      <c r="B4576">
        <v>161841</v>
      </c>
      <c r="C4576" t="s">
        <v>13723</v>
      </c>
      <c r="D4576" t="s">
        <v>13724</v>
      </c>
      <c r="E4576" t="s">
        <v>13725</v>
      </c>
      <c r="F4576" t="s">
        <v>1024</v>
      </c>
    </row>
    <row r="4577" spans="2:6" hidden="1" x14ac:dyDescent="0.3">
      <c r="B4577">
        <v>161845</v>
      </c>
      <c r="C4577" t="s">
        <v>13726</v>
      </c>
      <c r="D4577" t="s">
        <v>13727</v>
      </c>
      <c r="E4577" t="s">
        <v>13728</v>
      </c>
      <c r="F4577" t="s">
        <v>1024</v>
      </c>
    </row>
    <row r="4578" spans="2:6" hidden="1" x14ac:dyDescent="0.3">
      <c r="B4578">
        <v>161848</v>
      </c>
      <c r="C4578" t="s">
        <v>13729</v>
      </c>
      <c r="D4578" t="s">
        <v>13730</v>
      </c>
      <c r="E4578" t="s">
        <v>13731</v>
      </c>
      <c r="F4578" t="s">
        <v>1024</v>
      </c>
    </row>
    <row r="4579" spans="2:6" hidden="1" x14ac:dyDescent="0.3">
      <c r="B4579">
        <v>161849</v>
      </c>
      <c r="C4579" t="s">
        <v>13732</v>
      </c>
      <c r="D4579" t="s">
        <v>13733</v>
      </c>
      <c r="E4579" t="s">
        <v>5019</v>
      </c>
      <c r="F4579" t="s">
        <v>1024</v>
      </c>
    </row>
    <row r="4580" spans="2:6" hidden="1" x14ac:dyDescent="0.3">
      <c r="B4580">
        <v>161850</v>
      </c>
      <c r="C4580" t="s">
        <v>13734</v>
      </c>
      <c r="D4580" t="s">
        <v>13735</v>
      </c>
      <c r="E4580" t="s">
        <v>13736</v>
      </c>
      <c r="F4580" t="s">
        <v>1024</v>
      </c>
    </row>
    <row r="4581" spans="2:6" hidden="1" x14ac:dyDescent="0.3">
      <c r="B4581">
        <v>161851</v>
      </c>
      <c r="C4581" t="s">
        <v>13737</v>
      </c>
      <c r="D4581" t="s">
        <v>13738</v>
      </c>
      <c r="E4581" t="s">
        <v>13739</v>
      </c>
      <c r="F4581" t="s">
        <v>1024</v>
      </c>
    </row>
    <row r="4582" spans="2:6" hidden="1" x14ac:dyDescent="0.3">
      <c r="B4582">
        <v>161852</v>
      </c>
      <c r="C4582" t="s">
        <v>13740</v>
      </c>
      <c r="D4582" t="s">
        <v>13741</v>
      </c>
      <c r="E4582" t="s">
        <v>13742</v>
      </c>
      <c r="F4582" t="s">
        <v>1024</v>
      </c>
    </row>
    <row r="4583" spans="2:6" hidden="1" x14ac:dyDescent="0.3">
      <c r="B4583">
        <v>161854</v>
      </c>
      <c r="C4583" t="s">
        <v>13743</v>
      </c>
      <c r="D4583" t="s">
        <v>13744</v>
      </c>
      <c r="E4583" t="s">
        <v>13745</v>
      </c>
      <c r="F4583" t="s">
        <v>1024</v>
      </c>
    </row>
    <row r="4584" spans="2:6" hidden="1" x14ac:dyDescent="0.3">
      <c r="B4584">
        <v>161859</v>
      </c>
      <c r="C4584" t="s">
        <v>13746</v>
      </c>
      <c r="D4584" t="s">
        <v>13747</v>
      </c>
      <c r="E4584" t="s">
        <v>2889</v>
      </c>
      <c r="F4584" t="s">
        <v>1024</v>
      </c>
    </row>
    <row r="4585" spans="2:6" hidden="1" x14ac:dyDescent="0.3">
      <c r="B4585">
        <v>161861</v>
      </c>
      <c r="C4585" t="s">
        <v>13748</v>
      </c>
      <c r="D4585" t="s">
        <v>13749</v>
      </c>
      <c r="E4585" t="s">
        <v>2889</v>
      </c>
      <c r="F4585" t="s">
        <v>1024</v>
      </c>
    </row>
    <row r="4586" spans="2:6" hidden="1" x14ac:dyDescent="0.3">
      <c r="B4586">
        <v>161862</v>
      </c>
      <c r="C4586" t="s">
        <v>13750</v>
      </c>
      <c r="D4586" t="s">
        <v>13751</v>
      </c>
      <c r="E4586" t="s">
        <v>13752</v>
      </c>
      <c r="F4586" t="s">
        <v>1024</v>
      </c>
    </row>
    <row r="4587" spans="2:6" hidden="1" x14ac:dyDescent="0.3">
      <c r="B4587">
        <v>161863</v>
      </c>
      <c r="C4587" t="s">
        <v>13753</v>
      </c>
      <c r="D4587" t="s">
        <v>13754</v>
      </c>
      <c r="E4587" t="s">
        <v>13755</v>
      </c>
      <c r="F4587" t="s">
        <v>1024</v>
      </c>
    </row>
    <row r="4588" spans="2:6" hidden="1" x14ac:dyDescent="0.3">
      <c r="B4588">
        <v>161865</v>
      </c>
      <c r="C4588" t="s">
        <v>13756</v>
      </c>
      <c r="D4588" t="s">
        <v>13757</v>
      </c>
      <c r="E4588" t="s">
        <v>13758</v>
      </c>
      <c r="F4588" t="s">
        <v>1024</v>
      </c>
    </row>
    <row r="4589" spans="2:6" hidden="1" x14ac:dyDescent="0.3">
      <c r="B4589">
        <v>161866</v>
      </c>
      <c r="C4589" t="s">
        <v>13759</v>
      </c>
      <c r="D4589" t="s">
        <v>13760</v>
      </c>
      <c r="E4589" t="s">
        <v>13761</v>
      </c>
      <c r="F4589" t="s">
        <v>1024</v>
      </c>
    </row>
    <row r="4590" spans="2:6" hidden="1" x14ac:dyDescent="0.3">
      <c r="B4590">
        <v>161867</v>
      </c>
      <c r="C4590" t="s">
        <v>13762</v>
      </c>
      <c r="D4590" t="s">
        <v>13763</v>
      </c>
      <c r="E4590" t="s">
        <v>13764</v>
      </c>
      <c r="F4590" t="s">
        <v>1024</v>
      </c>
    </row>
    <row r="4591" spans="2:6" hidden="1" x14ac:dyDescent="0.3">
      <c r="B4591">
        <v>161873</v>
      </c>
      <c r="C4591" t="s">
        <v>13765</v>
      </c>
      <c r="D4591" t="s">
        <v>13766</v>
      </c>
      <c r="E4591" t="s">
        <v>13767</v>
      </c>
      <c r="F4591" t="s">
        <v>1024</v>
      </c>
    </row>
    <row r="4592" spans="2:6" hidden="1" x14ac:dyDescent="0.3">
      <c r="B4592">
        <v>161874</v>
      </c>
      <c r="C4592" t="s">
        <v>13768</v>
      </c>
      <c r="D4592" t="s">
        <v>13769</v>
      </c>
      <c r="E4592" t="s">
        <v>13770</v>
      </c>
      <c r="F4592" t="s">
        <v>1024</v>
      </c>
    </row>
    <row r="4593" spans="2:6" hidden="1" x14ac:dyDescent="0.3">
      <c r="B4593">
        <v>161875</v>
      </c>
      <c r="C4593" t="s">
        <v>13771</v>
      </c>
      <c r="D4593" t="s">
        <v>13772</v>
      </c>
      <c r="E4593" t="s">
        <v>11534</v>
      </c>
      <c r="F4593" t="s">
        <v>1024</v>
      </c>
    </row>
    <row r="4594" spans="2:6" hidden="1" x14ac:dyDescent="0.3">
      <c r="B4594">
        <v>161878</v>
      </c>
      <c r="C4594" t="s">
        <v>13773</v>
      </c>
      <c r="D4594" t="s">
        <v>13774</v>
      </c>
      <c r="E4594" t="s">
        <v>13775</v>
      </c>
      <c r="F4594" t="s">
        <v>1024</v>
      </c>
    </row>
    <row r="4595" spans="2:6" hidden="1" x14ac:dyDescent="0.3">
      <c r="B4595">
        <v>161881</v>
      </c>
      <c r="C4595" t="s">
        <v>13776</v>
      </c>
      <c r="D4595" t="s">
        <v>13777</v>
      </c>
      <c r="E4595" t="s">
        <v>13778</v>
      </c>
      <c r="F4595" t="s">
        <v>1024</v>
      </c>
    </row>
    <row r="4596" spans="2:6" hidden="1" x14ac:dyDescent="0.3">
      <c r="B4596">
        <v>161882</v>
      </c>
      <c r="C4596" t="s">
        <v>13779</v>
      </c>
      <c r="D4596" t="s">
        <v>13780</v>
      </c>
      <c r="E4596" t="s">
        <v>12280</v>
      </c>
      <c r="F4596" t="s">
        <v>1024</v>
      </c>
    </row>
    <row r="4597" spans="2:6" hidden="1" x14ac:dyDescent="0.3">
      <c r="B4597">
        <v>161883</v>
      </c>
      <c r="C4597" t="s">
        <v>13781</v>
      </c>
      <c r="D4597" t="s">
        <v>13782</v>
      </c>
      <c r="E4597" t="s">
        <v>10894</v>
      </c>
      <c r="F4597" t="s">
        <v>1024</v>
      </c>
    </row>
    <row r="4598" spans="2:6" hidden="1" x14ac:dyDescent="0.3">
      <c r="B4598">
        <v>161884</v>
      </c>
      <c r="C4598" t="s">
        <v>13783</v>
      </c>
      <c r="D4598" t="s">
        <v>13784</v>
      </c>
      <c r="E4598" t="s">
        <v>8171</v>
      </c>
      <c r="F4598" t="s">
        <v>1024</v>
      </c>
    </row>
    <row r="4599" spans="2:6" hidden="1" x14ac:dyDescent="0.3">
      <c r="B4599">
        <v>161888</v>
      </c>
      <c r="C4599" t="s">
        <v>13785</v>
      </c>
      <c r="D4599" t="s">
        <v>13786</v>
      </c>
      <c r="E4599" t="s">
        <v>13787</v>
      </c>
      <c r="F4599" t="s">
        <v>1024</v>
      </c>
    </row>
    <row r="4600" spans="2:6" hidden="1" x14ac:dyDescent="0.3">
      <c r="B4600">
        <v>161891</v>
      </c>
      <c r="C4600" t="s">
        <v>13788</v>
      </c>
      <c r="D4600" t="s">
        <v>13789</v>
      </c>
      <c r="E4600" t="s">
        <v>13790</v>
      </c>
      <c r="F4600" t="s">
        <v>1024</v>
      </c>
    </row>
    <row r="4601" spans="2:6" hidden="1" x14ac:dyDescent="0.3">
      <c r="B4601">
        <v>161892</v>
      </c>
      <c r="C4601" t="s">
        <v>13791</v>
      </c>
      <c r="D4601" t="s">
        <v>13792</v>
      </c>
      <c r="E4601" t="s">
        <v>13793</v>
      </c>
      <c r="F4601" t="s">
        <v>1024</v>
      </c>
    </row>
    <row r="4602" spans="2:6" hidden="1" x14ac:dyDescent="0.3">
      <c r="B4602">
        <v>161899</v>
      </c>
      <c r="C4602" t="s">
        <v>13794</v>
      </c>
      <c r="D4602" t="s">
        <v>13795</v>
      </c>
      <c r="E4602" t="s">
        <v>4975</v>
      </c>
      <c r="F4602" t="s">
        <v>1024</v>
      </c>
    </row>
    <row r="4603" spans="2:6" hidden="1" x14ac:dyDescent="0.3">
      <c r="B4603">
        <v>161903</v>
      </c>
      <c r="C4603" t="s">
        <v>13796</v>
      </c>
      <c r="D4603" t="s">
        <v>13797</v>
      </c>
      <c r="E4603" t="s">
        <v>13798</v>
      </c>
      <c r="F4603" t="s">
        <v>1024</v>
      </c>
    </row>
    <row r="4604" spans="2:6" hidden="1" x14ac:dyDescent="0.3">
      <c r="B4604">
        <v>161907</v>
      </c>
      <c r="C4604" t="s">
        <v>13799</v>
      </c>
      <c r="D4604" t="s">
        <v>13800</v>
      </c>
      <c r="E4604" t="s">
        <v>13801</v>
      </c>
      <c r="F4604" t="s">
        <v>1024</v>
      </c>
    </row>
    <row r="4605" spans="2:6" hidden="1" x14ac:dyDescent="0.3">
      <c r="B4605">
        <v>161908</v>
      </c>
      <c r="C4605" t="s">
        <v>13802</v>
      </c>
      <c r="D4605" t="s">
        <v>13803</v>
      </c>
      <c r="E4605" t="s">
        <v>13804</v>
      </c>
      <c r="F4605" t="s">
        <v>1024</v>
      </c>
    </row>
    <row r="4606" spans="2:6" hidden="1" x14ac:dyDescent="0.3">
      <c r="B4606">
        <v>161913</v>
      </c>
      <c r="C4606" t="s">
        <v>13805</v>
      </c>
      <c r="D4606" t="s">
        <v>13806</v>
      </c>
      <c r="E4606" t="s">
        <v>13807</v>
      </c>
      <c r="F4606" t="s">
        <v>1024</v>
      </c>
    </row>
    <row r="4607" spans="2:6" hidden="1" x14ac:dyDescent="0.3">
      <c r="B4607">
        <v>161914</v>
      </c>
      <c r="C4607" t="s">
        <v>13808</v>
      </c>
      <c r="D4607" t="s">
        <v>13809</v>
      </c>
      <c r="E4607" t="s">
        <v>3812</v>
      </c>
      <c r="F4607" t="s">
        <v>1024</v>
      </c>
    </row>
    <row r="4608" spans="2:6" hidden="1" x14ac:dyDescent="0.3">
      <c r="B4608">
        <v>161916</v>
      </c>
      <c r="C4608" t="s">
        <v>13810</v>
      </c>
      <c r="D4608" t="s">
        <v>13811</v>
      </c>
      <c r="E4608" t="s">
        <v>11493</v>
      </c>
      <c r="F4608" t="s">
        <v>1024</v>
      </c>
    </row>
    <row r="4609" spans="2:6" hidden="1" x14ac:dyDescent="0.3">
      <c r="B4609">
        <v>161919</v>
      </c>
      <c r="C4609" t="s">
        <v>13812</v>
      </c>
      <c r="D4609" t="s">
        <v>13813</v>
      </c>
      <c r="E4609" t="s">
        <v>13814</v>
      </c>
      <c r="F4609" t="s">
        <v>1024</v>
      </c>
    </row>
    <row r="4610" spans="2:6" hidden="1" x14ac:dyDescent="0.3">
      <c r="B4610">
        <v>161920</v>
      </c>
      <c r="C4610" t="s">
        <v>13815</v>
      </c>
      <c r="D4610" t="s">
        <v>13816</v>
      </c>
      <c r="E4610" t="s">
        <v>13817</v>
      </c>
      <c r="F4610" t="s">
        <v>1024</v>
      </c>
    </row>
    <row r="4611" spans="2:6" hidden="1" x14ac:dyDescent="0.3">
      <c r="B4611">
        <v>161922</v>
      </c>
      <c r="C4611" t="s">
        <v>13818</v>
      </c>
      <c r="D4611" t="s">
        <v>13819</v>
      </c>
      <c r="E4611" t="s">
        <v>13820</v>
      </c>
      <c r="F4611" t="s">
        <v>1024</v>
      </c>
    </row>
    <row r="4612" spans="2:6" hidden="1" x14ac:dyDescent="0.3">
      <c r="B4612">
        <v>161923</v>
      </c>
      <c r="C4612" t="s">
        <v>13821</v>
      </c>
      <c r="D4612" t="s">
        <v>13822</v>
      </c>
      <c r="E4612" t="s">
        <v>13823</v>
      </c>
      <c r="F4612" t="s">
        <v>1024</v>
      </c>
    </row>
    <row r="4613" spans="2:6" hidden="1" x14ac:dyDescent="0.3">
      <c r="B4613">
        <v>161926</v>
      </c>
      <c r="C4613" t="s">
        <v>13824</v>
      </c>
      <c r="D4613" t="s">
        <v>13825</v>
      </c>
      <c r="E4613" t="s">
        <v>13826</v>
      </c>
      <c r="F4613" t="s">
        <v>1024</v>
      </c>
    </row>
    <row r="4614" spans="2:6" hidden="1" x14ac:dyDescent="0.3">
      <c r="B4614">
        <v>161928</v>
      </c>
      <c r="C4614" t="s">
        <v>13827</v>
      </c>
      <c r="D4614" t="s">
        <v>13828</v>
      </c>
      <c r="E4614" t="s">
        <v>13829</v>
      </c>
      <c r="F4614" t="s">
        <v>1024</v>
      </c>
    </row>
    <row r="4615" spans="2:6" hidden="1" x14ac:dyDescent="0.3">
      <c r="B4615">
        <v>161929</v>
      </c>
      <c r="C4615" t="s">
        <v>13830</v>
      </c>
      <c r="D4615" t="s">
        <v>13831</v>
      </c>
      <c r="E4615" t="s">
        <v>1333</v>
      </c>
      <c r="F4615" t="s">
        <v>1024</v>
      </c>
    </row>
    <row r="4616" spans="2:6" hidden="1" x14ac:dyDescent="0.3">
      <c r="B4616">
        <v>161931</v>
      </c>
      <c r="C4616" t="s">
        <v>13832</v>
      </c>
      <c r="D4616" t="s">
        <v>13833</v>
      </c>
      <c r="E4616" t="s">
        <v>12277</v>
      </c>
      <c r="F4616" t="s">
        <v>1024</v>
      </c>
    </row>
    <row r="4617" spans="2:6" hidden="1" x14ac:dyDescent="0.3">
      <c r="B4617">
        <v>161932</v>
      </c>
      <c r="C4617" t="s">
        <v>13834</v>
      </c>
      <c r="D4617" t="s">
        <v>13835</v>
      </c>
      <c r="E4617" t="s">
        <v>13836</v>
      </c>
      <c r="F4617" t="s">
        <v>1024</v>
      </c>
    </row>
    <row r="4618" spans="2:6" hidden="1" x14ac:dyDescent="0.3">
      <c r="B4618">
        <v>161934</v>
      </c>
      <c r="C4618" t="s">
        <v>13837</v>
      </c>
      <c r="D4618" t="s">
        <v>13838</v>
      </c>
      <c r="E4618" t="s">
        <v>1795</v>
      </c>
      <c r="F4618" t="s">
        <v>1024</v>
      </c>
    </row>
    <row r="4619" spans="2:6" hidden="1" x14ac:dyDescent="0.3">
      <c r="B4619">
        <v>161938</v>
      </c>
      <c r="C4619" t="s">
        <v>13839</v>
      </c>
      <c r="D4619" t="s">
        <v>13840</v>
      </c>
      <c r="E4619" t="s">
        <v>13841</v>
      </c>
      <c r="F4619" t="s">
        <v>1024</v>
      </c>
    </row>
    <row r="4620" spans="2:6" hidden="1" x14ac:dyDescent="0.3">
      <c r="B4620">
        <v>161939</v>
      </c>
      <c r="C4620" t="s">
        <v>13842</v>
      </c>
      <c r="D4620" t="s">
        <v>13843</v>
      </c>
      <c r="E4620" t="s">
        <v>8558</v>
      </c>
      <c r="F4620" t="s">
        <v>1024</v>
      </c>
    </row>
    <row r="4621" spans="2:6" hidden="1" x14ac:dyDescent="0.3">
      <c r="B4621">
        <v>161941</v>
      </c>
      <c r="C4621" t="s">
        <v>13844</v>
      </c>
      <c r="D4621" t="s">
        <v>13845</v>
      </c>
      <c r="E4621" t="s">
        <v>8171</v>
      </c>
      <c r="F4621" t="s">
        <v>1024</v>
      </c>
    </row>
    <row r="4622" spans="2:6" hidden="1" x14ac:dyDescent="0.3">
      <c r="B4622">
        <v>161943</v>
      </c>
      <c r="C4622" t="s">
        <v>13846</v>
      </c>
      <c r="D4622" t="s">
        <v>13847</v>
      </c>
      <c r="E4622" t="s">
        <v>7375</v>
      </c>
      <c r="F4622" t="s">
        <v>1024</v>
      </c>
    </row>
    <row r="4623" spans="2:6" hidden="1" x14ac:dyDescent="0.3">
      <c r="B4623">
        <v>161944</v>
      </c>
      <c r="C4623" t="s">
        <v>13848</v>
      </c>
      <c r="D4623" t="s">
        <v>13849</v>
      </c>
      <c r="E4623" t="s">
        <v>12196</v>
      </c>
      <c r="F4623" t="s">
        <v>1024</v>
      </c>
    </row>
    <row r="4624" spans="2:6" hidden="1" x14ac:dyDescent="0.3">
      <c r="B4624">
        <v>161945</v>
      </c>
      <c r="C4624" t="s">
        <v>13850</v>
      </c>
      <c r="D4624" t="s">
        <v>13851</v>
      </c>
      <c r="E4624" t="s">
        <v>255</v>
      </c>
      <c r="F4624" t="s">
        <v>1024</v>
      </c>
    </row>
    <row r="4625" spans="2:6" hidden="1" x14ac:dyDescent="0.3">
      <c r="B4625">
        <v>161948</v>
      </c>
      <c r="C4625" t="s">
        <v>13852</v>
      </c>
      <c r="D4625" t="s">
        <v>13853</v>
      </c>
      <c r="E4625" t="s">
        <v>13854</v>
      </c>
      <c r="F4625" t="s">
        <v>1024</v>
      </c>
    </row>
    <row r="4626" spans="2:6" hidden="1" x14ac:dyDescent="0.3">
      <c r="B4626">
        <v>161952</v>
      </c>
      <c r="C4626" t="s">
        <v>13855</v>
      </c>
      <c r="D4626" t="s">
        <v>13856</v>
      </c>
      <c r="E4626" t="s">
        <v>13857</v>
      </c>
      <c r="F4626" t="s">
        <v>1024</v>
      </c>
    </row>
    <row r="4627" spans="2:6" hidden="1" x14ac:dyDescent="0.3">
      <c r="B4627">
        <v>161954</v>
      </c>
      <c r="C4627" t="s">
        <v>13858</v>
      </c>
      <c r="D4627" t="s">
        <v>13859</v>
      </c>
      <c r="E4627" t="s">
        <v>13860</v>
      </c>
      <c r="F4627" t="s">
        <v>1024</v>
      </c>
    </row>
    <row r="4628" spans="2:6" hidden="1" x14ac:dyDescent="0.3">
      <c r="B4628">
        <v>161956</v>
      </c>
      <c r="C4628" t="s">
        <v>13861</v>
      </c>
      <c r="D4628" t="s">
        <v>13862</v>
      </c>
      <c r="E4628" t="s">
        <v>13863</v>
      </c>
      <c r="F4628" t="s">
        <v>1024</v>
      </c>
    </row>
    <row r="4629" spans="2:6" hidden="1" x14ac:dyDescent="0.3">
      <c r="B4629">
        <v>161959</v>
      </c>
      <c r="C4629" t="s">
        <v>13864</v>
      </c>
      <c r="D4629" t="s">
        <v>13865</v>
      </c>
      <c r="E4629" t="s">
        <v>13866</v>
      </c>
      <c r="F4629" t="s">
        <v>1024</v>
      </c>
    </row>
    <row r="4630" spans="2:6" hidden="1" x14ac:dyDescent="0.3">
      <c r="B4630">
        <v>161960</v>
      </c>
      <c r="C4630" t="s">
        <v>13867</v>
      </c>
      <c r="D4630" t="s">
        <v>13868</v>
      </c>
      <c r="E4630" t="s">
        <v>5733</v>
      </c>
      <c r="F4630" t="s">
        <v>1024</v>
      </c>
    </row>
    <row r="4631" spans="2:6" hidden="1" x14ac:dyDescent="0.3">
      <c r="B4631">
        <v>161964</v>
      </c>
      <c r="C4631" t="s">
        <v>13869</v>
      </c>
      <c r="D4631" t="s">
        <v>13870</v>
      </c>
      <c r="E4631" t="s">
        <v>13871</v>
      </c>
      <c r="F4631" t="s">
        <v>1024</v>
      </c>
    </row>
    <row r="4632" spans="2:6" hidden="1" x14ac:dyDescent="0.3">
      <c r="B4632">
        <v>161969</v>
      </c>
      <c r="C4632" t="s">
        <v>13872</v>
      </c>
      <c r="D4632" t="s">
        <v>13873</v>
      </c>
      <c r="E4632" t="s">
        <v>13874</v>
      </c>
      <c r="F4632" t="s">
        <v>1024</v>
      </c>
    </row>
    <row r="4633" spans="2:6" hidden="1" x14ac:dyDescent="0.3">
      <c r="B4633">
        <v>161972</v>
      </c>
      <c r="C4633" t="s">
        <v>13875</v>
      </c>
      <c r="D4633" t="s">
        <v>13876</v>
      </c>
      <c r="E4633" t="s">
        <v>10273</v>
      </c>
      <c r="F4633" t="s">
        <v>1024</v>
      </c>
    </row>
    <row r="4634" spans="2:6" hidden="1" x14ac:dyDescent="0.3">
      <c r="B4634">
        <v>161974</v>
      </c>
      <c r="C4634" t="s">
        <v>13877</v>
      </c>
      <c r="D4634" t="s">
        <v>13878</v>
      </c>
      <c r="E4634" t="s">
        <v>5823</v>
      </c>
      <c r="F4634" t="s">
        <v>1024</v>
      </c>
    </row>
    <row r="4635" spans="2:6" hidden="1" x14ac:dyDescent="0.3">
      <c r="B4635">
        <v>161975</v>
      </c>
      <c r="C4635" t="s">
        <v>13879</v>
      </c>
      <c r="D4635" t="s">
        <v>13880</v>
      </c>
      <c r="E4635" t="s">
        <v>13881</v>
      </c>
      <c r="F4635" t="s">
        <v>1024</v>
      </c>
    </row>
    <row r="4636" spans="2:6" hidden="1" x14ac:dyDescent="0.3">
      <c r="B4636">
        <v>161976</v>
      </c>
      <c r="C4636" t="s">
        <v>13882</v>
      </c>
      <c r="D4636" t="s">
        <v>13883</v>
      </c>
      <c r="E4636" t="s">
        <v>13884</v>
      </c>
      <c r="F4636" t="s">
        <v>1024</v>
      </c>
    </row>
    <row r="4637" spans="2:6" hidden="1" x14ac:dyDescent="0.3">
      <c r="B4637">
        <v>161977</v>
      </c>
      <c r="C4637" t="s">
        <v>13885</v>
      </c>
      <c r="D4637" t="s">
        <v>13886</v>
      </c>
      <c r="E4637" t="s">
        <v>13887</v>
      </c>
      <c r="F4637" t="s">
        <v>1024</v>
      </c>
    </row>
    <row r="4638" spans="2:6" hidden="1" x14ac:dyDescent="0.3">
      <c r="B4638">
        <v>161980</v>
      </c>
      <c r="C4638" t="s">
        <v>13888</v>
      </c>
      <c r="D4638" t="s">
        <v>13889</v>
      </c>
      <c r="E4638" t="s">
        <v>13890</v>
      </c>
      <c r="F4638" t="s">
        <v>1024</v>
      </c>
    </row>
    <row r="4639" spans="2:6" hidden="1" x14ac:dyDescent="0.3">
      <c r="B4639">
        <v>161982</v>
      </c>
      <c r="C4639" t="s">
        <v>13891</v>
      </c>
      <c r="D4639" t="s">
        <v>13892</v>
      </c>
      <c r="E4639" t="s">
        <v>13893</v>
      </c>
      <c r="F4639" t="s">
        <v>1024</v>
      </c>
    </row>
    <row r="4640" spans="2:6" hidden="1" x14ac:dyDescent="0.3">
      <c r="B4640">
        <v>161984</v>
      </c>
      <c r="C4640" t="s">
        <v>13894</v>
      </c>
      <c r="D4640" t="s">
        <v>13895</v>
      </c>
      <c r="E4640" t="s">
        <v>9287</v>
      </c>
      <c r="F4640" t="s">
        <v>1024</v>
      </c>
    </row>
    <row r="4641" spans="2:6" hidden="1" x14ac:dyDescent="0.3">
      <c r="B4641">
        <v>161985</v>
      </c>
      <c r="C4641" t="s">
        <v>13896</v>
      </c>
      <c r="D4641" t="s">
        <v>13897</v>
      </c>
      <c r="E4641" t="s">
        <v>13898</v>
      </c>
      <c r="F4641" t="s">
        <v>1024</v>
      </c>
    </row>
    <row r="4642" spans="2:6" hidden="1" x14ac:dyDescent="0.3">
      <c r="B4642">
        <v>161988</v>
      </c>
      <c r="C4642" t="s">
        <v>13899</v>
      </c>
      <c r="D4642" t="s">
        <v>13900</v>
      </c>
      <c r="E4642" t="s">
        <v>9439</v>
      </c>
      <c r="F4642" t="s">
        <v>1024</v>
      </c>
    </row>
    <row r="4643" spans="2:6" hidden="1" x14ac:dyDescent="0.3">
      <c r="B4643">
        <v>161989</v>
      </c>
      <c r="C4643" t="s">
        <v>13901</v>
      </c>
      <c r="D4643" t="s">
        <v>13902</v>
      </c>
      <c r="E4643" t="s">
        <v>7807</v>
      </c>
      <c r="F4643" t="s">
        <v>1024</v>
      </c>
    </row>
    <row r="4644" spans="2:6" hidden="1" x14ac:dyDescent="0.3">
      <c r="B4644">
        <v>161990</v>
      </c>
      <c r="C4644" t="s">
        <v>13903</v>
      </c>
      <c r="D4644" t="s">
        <v>13904</v>
      </c>
      <c r="E4644" t="s">
        <v>9397</v>
      </c>
      <c r="F4644" t="s">
        <v>1024</v>
      </c>
    </row>
    <row r="4645" spans="2:6" hidden="1" x14ac:dyDescent="0.3">
      <c r="B4645">
        <v>161993</v>
      </c>
      <c r="C4645" t="s">
        <v>13905</v>
      </c>
      <c r="D4645" t="s">
        <v>13906</v>
      </c>
      <c r="E4645" t="s">
        <v>13907</v>
      </c>
      <c r="F4645" t="s">
        <v>1024</v>
      </c>
    </row>
    <row r="4646" spans="2:6" hidden="1" x14ac:dyDescent="0.3">
      <c r="B4646">
        <v>161994</v>
      </c>
      <c r="C4646" t="s">
        <v>13908</v>
      </c>
      <c r="D4646" t="s">
        <v>13909</v>
      </c>
      <c r="E4646" t="s">
        <v>13910</v>
      </c>
      <c r="F4646" t="s">
        <v>1024</v>
      </c>
    </row>
    <row r="4647" spans="2:6" hidden="1" x14ac:dyDescent="0.3">
      <c r="B4647">
        <v>161995</v>
      </c>
      <c r="C4647" t="s">
        <v>13911</v>
      </c>
      <c r="D4647" t="s">
        <v>13912</v>
      </c>
      <c r="E4647" t="s">
        <v>13913</v>
      </c>
      <c r="F4647" t="s">
        <v>1024</v>
      </c>
    </row>
    <row r="4648" spans="2:6" hidden="1" x14ac:dyDescent="0.3">
      <c r="B4648">
        <v>161999</v>
      </c>
      <c r="C4648" t="s">
        <v>13914</v>
      </c>
      <c r="D4648" t="s">
        <v>13915</v>
      </c>
      <c r="E4648" t="s">
        <v>7482</v>
      </c>
      <c r="F4648" t="s">
        <v>1024</v>
      </c>
    </row>
    <row r="4649" spans="2:6" hidden="1" x14ac:dyDescent="0.3">
      <c r="B4649">
        <v>162001</v>
      </c>
      <c r="C4649" t="s">
        <v>13916</v>
      </c>
      <c r="D4649" t="s">
        <v>13917</v>
      </c>
      <c r="E4649" t="s">
        <v>13918</v>
      </c>
      <c r="F4649" t="s">
        <v>1024</v>
      </c>
    </row>
    <row r="4650" spans="2:6" hidden="1" x14ac:dyDescent="0.3">
      <c r="B4650">
        <v>162002</v>
      </c>
      <c r="C4650" t="s">
        <v>13919</v>
      </c>
      <c r="D4650" t="s">
        <v>13920</v>
      </c>
      <c r="E4650" t="s">
        <v>13921</v>
      </c>
      <c r="F4650" t="s">
        <v>1024</v>
      </c>
    </row>
    <row r="4651" spans="2:6" hidden="1" x14ac:dyDescent="0.3">
      <c r="B4651">
        <v>162003</v>
      </c>
      <c r="C4651" t="s">
        <v>13922</v>
      </c>
      <c r="D4651" t="s">
        <v>13923</v>
      </c>
      <c r="E4651" t="s">
        <v>2988</v>
      </c>
      <c r="F4651" t="s">
        <v>1024</v>
      </c>
    </row>
    <row r="4652" spans="2:6" hidden="1" x14ac:dyDescent="0.3">
      <c r="B4652">
        <v>162005</v>
      </c>
      <c r="C4652" t="s">
        <v>13924</v>
      </c>
      <c r="D4652" t="s">
        <v>13925</v>
      </c>
      <c r="E4652" t="s">
        <v>13926</v>
      </c>
      <c r="F4652" t="s">
        <v>1024</v>
      </c>
    </row>
    <row r="4653" spans="2:6" hidden="1" x14ac:dyDescent="0.3">
      <c r="B4653">
        <v>162006</v>
      </c>
      <c r="C4653" t="s">
        <v>13927</v>
      </c>
      <c r="D4653" t="s">
        <v>13928</v>
      </c>
      <c r="E4653" t="s">
        <v>13929</v>
      </c>
      <c r="F4653" t="s">
        <v>1024</v>
      </c>
    </row>
    <row r="4654" spans="2:6" hidden="1" x14ac:dyDescent="0.3">
      <c r="B4654">
        <v>162007</v>
      </c>
      <c r="C4654" t="s">
        <v>13930</v>
      </c>
      <c r="D4654" t="s">
        <v>13931</v>
      </c>
      <c r="E4654" t="s">
        <v>2331</v>
      </c>
      <c r="F4654" t="s">
        <v>1024</v>
      </c>
    </row>
    <row r="4655" spans="2:6" hidden="1" x14ac:dyDescent="0.3">
      <c r="B4655">
        <v>162008</v>
      </c>
      <c r="C4655" t="s">
        <v>13932</v>
      </c>
      <c r="D4655" t="s">
        <v>13933</v>
      </c>
      <c r="E4655" t="s">
        <v>10058</v>
      </c>
      <c r="F4655" t="s">
        <v>1024</v>
      </c>
    </row>
    <row r="4656" spans="2:6" hidden="1" x14ac:dyDescent="0.3">
      <c r="B4656">
        <v>162009</v>
      </c>
      <c r="C4656" t="s">
        <v>13934</v>
      </c>
      <c r="D4656" t="s">
        <v>13935</v>
      </c>
      <c r="E4656" t="s">
        <v>13936</v>
      </c>
      <c r="F4656" t="s">
        <v>1024</v>
      </c>
    </row>
    <row r="4657" spans="2:6" hidden="1" x14ac:dyDescent="0.3">
      <c r="B4657">
        <v>162010</v>
      </c>
      <c r="C4657" t="s">
        <v>13937</v>
      </c>
      <c r="D4657" t="s">
        <v>13938</v>
      </c>
      <c r="E4657" t="s">
        <v>13939</v>
      </c>
      <c r="F4657" t="s">
        <v>1024</v>
      </c>
    </row>
    <row r="4658" spans="2:6" hidden="1" x14ac:dyDescent="0.3">
      <c r="B4658">
        <v>162011</v>
      </c>
      <c r="C4658" t="s">
        <v>13940</v>
      </c>
      <c r="D4658" t="s">
        <v>13941</v>
      </c>
      <c r="E4658" t="s">
        <v>5313</v>
      </c>
      <c r="F4658" t="s">
        <v>1024</v>
      </c>
    </row>
    <row r="4659" spans="2:6" hidden="1" x14ac:dyDescent="0.3">
      <c r="B4659">
        <v>162012</v>
      </c>
      <c r="C4659" t="s">
        <v>13942</v>
      </c>
      <c r="D4659" t="s">
        <v>13943</v>
      </c>
      <c r="E4659" t="s">
        <v>1725</v>
      </c>
      <c r="F4659" t="s">
        <v>1024</v>
      </c>
    </row>
    <row r="4660" spans="2:6" hidden="1" x14ac:dyDescent="0.3">
      <c r="B4660">
        <v>162013</v>
      </c>
      <c r="C4660" t="s">
        <v>13944</v>
      </c>
      <c r="D4660" t="s">
        <v>13945</v>
      </c>
      <c r="E4660" t="s">
        <v>11643</v>
      </c>
      <c r="F4660" t="s">
        <v>1024</v>
      </c>
    </row>
    <row r="4661" spans="2:6" hidden="1" x14ac:dyDescent="0.3">
      <c r="B4661">
        <v>162014</v>
      </c>
      <c r="C4661" t="s">
        <v>9057</v>
      </c>
      <c r="D4661" t="s">
        <v>9058</v>
      </c>
      <c r="E4661" t="s">
        <v>13946</v>
      </c>
      <c r="F4661" t="s">
        <v>1024</v>
      </c>
    </row>
    <row r="4662" spans="2:6" hidden="1" x14ac:dyDescent="0.3">
      <c r="B4662">
        <v>162015</v>
      </c>
      <c r="C4662" t="s">
        <v>13947</v>
      </c>
      <c r="D4662" t="s">
        <v>13948</v>
      </c>
      <c r="E4662" t="s">
        <v>13949</v>
      </c>
      <c r="F4662" t="s">
        <v>1024</v>
      </c>
    </row>
    <row r="4663" spans="2:6" hidden="1" x14ac:dyDescent="0.3">
      <c r="B4663">
        <v>162016</v>
      </c>
      <c r="C4663" t="s">
        <v>13950</v>
      </c>
      <c r="D4663" t="s">
        <v>13951</v>
      </c>
      <c r="E4663" t="s">
        <v>13952</v>
      </c>
      <c r="F4663" t="s">
        <v>1024</v>
      </c>
    </row>
    <row r="4664" spans="2:6" hidden="1" x14ac:dyDescent="0.3">
      <c r="B4664">
        <v>162017</v>
      </c>
      <c r="C4664" t="s">
        <v>13953</v>
      </c>
      <c r="D4664" t="s">
        <v>13954</v>
      </c>
      <c r="E4664" t="s">
        <v>13955</v>
      </c>
      <c r="F4664" t="s">
        <v>1024</v>
      </c>
    </row>
    <row r="4665" spans="2:6" hidden="1" x14ac:dyDescent="0.3">
      <c r="B4665">
        <v>162018</v>
      </c>
      <c r="C4665" t="s">
        <v>13956</v>
      </c>
      <c r="D4665" t="s">
        <v>13957</v>
      </c>
      <c r="E4665" t="s">
        <v>13958</v>
      </c>
      <c r="F4665" t="s">
        <v>1024</v>
      </c>
    </row>
    <row r="4666" spans="2:6" hidden="1" x14ac:dyDescent="0.3">
      <c r="B4666">
        <v>162019</v>
      </c>
      <c r="C4666" t="s">
        <v>13959</v>
      </c>
      <c r="D4666" t="s">
        <v>13960</v>
      </c>
      <c r="E4666" t="s">
        <v>1054</v>
      </c>
      <c r="F4666" t="s">
        <v>1024</v>
      </c>
    </row>
    <row r="4667" spans="2:6" hidden="1" x14ac:dyDescent="0.3">
      <c r="B4667">
        <v>162020</v>
      </c>
      <c r="C4667" t="s">
        <v>13961</v>
      </c>
      <c r="D4667" t="s">
        <v>13962</v>
      </c>
      <c r="E4667" t="s">
        <v>13963</v>
      </c>
      <c r="F4667" t="s">
        <v>1024</v>
      </c>
    </row>
    <row r="4668" spans="2:6" hidden="1" x14ac:dyDescent="0.3">
      <c r="B4668">
        <v>162023</v>
      </c>
      <c r="C4668" t="s">
        <v>13964</v>
      </c>
      <c r="D4668" t="s">
        <v>13965</v>
      </c>
      <c r="E4668" t="s">
        <v>13966</v>
      </c>
      <c r="F4668" t="s">
        <v>1024</v>
      </c>
    </row>
    <row r="4669" spans="2:6" hidden="1" x14ac:dyDescent="0.3">
      <c r="B4669">
        <v>162025</v>
      </c>
      <c r="C4669" t="s">
        <v>13967</v>
      </c>
      <c r="D4669" t="s">
        <v>13968</v>
      </c>
      <c r="E4669" t="s">
        <v>13969</v>
      </c>
      <c r="F4669" t="s">
        <v>1024</v>
      </c>
    </row>
    <row r="4670" spans="2:6" hidden="1" x14ac:dyDescent="0.3">
      <c r="B4670">
        <v>162026</v>
      </c>
      <c r="C4670" t="s">
        <v>13970</v>
      </c>
      <c r="D4670" t="s">
        <v>13971</v>
      </c>
      <c r="E4670" t="s">
        <v>13972</v>
      </c>
      <c r="F4670" t="s">
        <v>1024</v>
      </c>
    </row>
    <row r="4671" spans="2:6" hidden="1" x14ac:dyDescent="0.3">
      <c r="B4671">
        <v>162028</v>
      </c>
      <c r="C4671" t="s">
        <v>13973</v>
      </c>
      <c r="D4671" t="s">
        <v>13974</v>
      </c>
      <c r="E4671" t="s">
        <v>13975</v>
      </c>
      <c r="F4671" t="s">
        <v>1024</v>
      </c>
    </row>
    <row r="4672" spans="2:6" hidden="1" x14ac:dyDescent="0.3">
      <c r="B4672">
        <v>162032</v>
      </c>
      <c r="C4672" t="s">
        <v>13976</v>
      </c>
      <c r="D4672" t="s">
        <v>13977</v>
      </c>
      <c r="E4672" t="s">
        <v>5258</v>
      </c>
      <c r="F4672" t="s">
        <v>1024</v>
      </c>
    </row>
    <row r="4673" spans="2:6" hidden="1" x14ac:dyDescent="0.3">
      <c r="B4673">
        <v>162033</v>
      </c>
      <c r="C4673" t="s">
        <v>13978</v>
      </c>
      <c r="D4673" t="s">
        <v>13979</v>
      </c>
      <c r="E4673" t="s">
        <v>13980</v>
      </c>
      <c r="F4673" t="s">
        <v>1024</v>
      </c>
    </row>
    <row r="4674" spans="2:6" hidden="1" x14ac:dyDescent="0.3">
      <c r="B4674">
        <v>162035</v>
      </c>
      <c r="C4674" t="s">
        <v>13981</v>
      </c>
      <c r="D4674" t="s">
        <v>13982</v>
      </c>
      <c r="E4674" t="s">
        <v>3916</v>
      </c>
      <c r="F4674" t="s">
        <v>1024</v>
      </c>
    </row>
    <row r="4675" spans="2:6" hidden="1" x14ac:dyDescent="0.3">
      <c r="B4675">
        <v>162036</v>
      </c>
      <c r="C4675" t="s">
        <v>13983</v>
      </c>
      <c r="D4675" t="s">
        <v>13984</v>
      </c>
      <c r="E4675" t="s">
        <v>5376</v>
      </c>
      <c r="F4675" t="s">
        <v>1024</v>
      </c>
    </row>
    <row r="4676" spans="2:6" hidden="1" x14ac:dyDescent="0.3">
      <c r="B4676">
        <v>162037</v>
      </c>
      <c r="C4676" t="s">
        <v>13985</v>
      </c>
      <c r="D4676" t="s">
        <v>13986</v>
      </c>
      <c r="E4676" t="s">
        <v>13987</v>
      </c>
      <c r="F4676" t="s">
        <v>1024</v>
      </c>
    </row>
    <row r="4677" spans="2:6" hidden="1" x14ac:dyDescent="0.3">
      <c r="B4677">
        <v>162039</v>
      </c>
      <c r="C4677" t="s">
        <v>13988</v>
      </c>
      <c r="D4677" t="s">
        <v>13989</v>
      </c>
      <c r="E4677" t="s">
        <v>13990</v>
      </c>
      <c r="F4677" t="s">
        <v>1024</v>
      </c>
    </row>
    <row r="4678" spans="2:6" hidden="1" x14ac:dyDescent="0.3">
      <c r="B4678">
        <v>162040</v>
      </c>
      <c r="C4678" t="s">
        <v>13991</v>
      </c>
      <c r="D4678" t="s">
        <v>13992</v>
      </c>
      <c r="E4678" t="s">
        <v>13993</v>
      </c>
      <c r="F4678" t="s">
        <v>1024</v>
      </c>
    </row>
    <row r="4679" spans="2:6" hidden="1" x14ac:dyDescent="0.3">
      <c r="B4679">
        <v>162041</v>
      </c>
      <c r="C4679" t="s">
        <v>13994</v>
      </c>
      <c r="D4679" t="s">
        <v>13995</v>
      </c>
      <c r="E4679" t="s">
        <v>13996</v>
      </c>
      <c r="F4679" t="s">
        <v>1024</v>
      </c>
    </row>
    <row r="4680" spans="2:6" hidden="1" x14ac:dyDescent="0.3">
      <c r="B4680">
        <v>162042</v>
      </c>
      <c r="C4680" t="s">
        <v>13997</v>
      </c>
      <c r="D4680" t="s">
        <v>13998</v>
      </c>
      <c r="E4680" t="s">
        <v>13999</v>
      </c>
      <c r="F4680" t="s">
        <v>1024</v>
      </c>
    </row>
    <row r="4681" spans="2:6" hidden="1" x14ac:dyDescent="0.3">
      <c r="B4681">
        <v>162043</v>
      </c>
      <c r="C4681" t="s">
        <v>14000</v>
      </c>
      <c r="D4681" t="s">
        <v>14001</v>
      </c>
      <c r="E4681" t="s">
        <v>14002</v>
      </c>
      <c r="F4681" t="s">
        <v>1024</v>
      </c>
    </row>
    <row r="4682" spans="2:6" hidden="1" x14ac:dyDescent="0.3">
      <c r="B4682">
        <v>162046</v>
      </c>
      <c r="C4682" t="s">
        <v>14003</v>
      </c>
      <c r="D4682" t="s">
        <v>14004</v>
      </c>
      <c r="E4682" t="s">
        <v>14005</v>
      </c>
      <c r="F4682" t="s">
        <v>1024</v>
      </c>
    </row>
    <row r="4683" spans="2:6" hidden="1" x14ac:dyDescent="0.3">
      <c r="B4683">
        <v>162047</v>
      </c>
      <c r="C4683" t="s">
        <v>14006</v>
      </c>
      <c r="D4683" t="s">
        <v>14007</v>
      </c>
      <c r="E4683" t="s">
        <v>14008</v>
      </c>
      <c r="F4683" t="s">
        <v>1024</v>
      </c>
    </row>
    <row r="4684" spans="2:6" hidden="1" x14ac:dyDescent="0.3">
      <c r="B4684">
        <v>162048</v>
      </c>
      <c r="C4684" t="s">
        <v>14009</v>
      </c>
      <c r="D4684" t="s">
        <v>14010</v>
      </c>
      <c r="E4684" t="s">
        <v>10058</v>
      </c>
      <c r="F4684" t="s">
        <v>1024</v>
      </c>
    </row>
    <row r="4685" spans="2:6" hidden="1" x14ac:dyDescent="0.3">
      <c r="B4685">
        <v>162049</v>
      </c>
      <c r="C4685" t="s">
        <v>14011</v>
      </c>
      <c r="D4685" t="s">
        <v>14012</v>
      </c>
      <c r="E4685" t="s">
        <v>14013</v>
      </c>
      <c r="F4685" t="s">
        <v>1024</v>
      </c>
    </row>
    <row r="4686" spans="2:6" hidden="1" x14ac:dyDescent="0.3">
      <c r="B4686">
        <v>162050</v>
      </c>
      <c r="C4686" t="s">
        <v>14014</v>
      </c>
      <c r="D4686" t="s">
        <v>14015</v>
      </c>
      <c r="E4686" t="s">
        <v>14016</v>
      </c>
      <c r="F4686" t="s">
        <v>1024</v>
      </c>
    </row>
    <row r="4687" spans="2:6" hidden="1" x14ac:dyDescent="0.3">
      <c r="B4687">
        <v>162056</v>
      </c>
      <c r="C4687" t="s">
        <v>14017</v>
      </c>
      <c r="D4687" t="s">
        <v>14018</v>
      </c>
      <c r="E4687" t="s">
        <v>14019</v>
      </c>
      <c r="F4687" t="s">
        <v>1024</v>
      </c>
    </row>
    <row r="4688" spans="2:6" hidden="1" x14ac:dyDescent="0.3">
      <c r="B4688">
        <v>162059</v>
      </c>
      <c r="C4688" t="s">
        <v>14020</v>
      </c>
      <c r="D4688" t="s">
        <v>14021</v>
      </c>
      <c r="E4688" t="s">
        <v>14022</v>
      </c>
      <c r="F4688" t="s">
        <v>1024</v>
      </c>
    </row>
    <row r="4689" spans="2:6" hidden="1" x14ac:dyDescent="0.3">
      <c r="B4689">
        <v>162060</v>
      </c>
      <c r="C4689" t="s">
        <v>14023</v>
      </c>
      <c r="D4689" t="s">
        <v>14024</v>
      </c>
      <c r="E4689" t="s">
        <v>14025</v>
      </c>
      <c r="F4689" t="s">
        <v>1024</v>
      </c>
    </row>
    <row r="4690" spans="2:6" hidden="1" x14ac:dyDescent="0.3">
      <c r="B4690">
        <v>162064</v>
      </c>
      <c r="C4690" t="s">
        <v>14026</v>
      </c>
      <c r="D4690" t="s">
        <v>14027</v>
      </c>
      <c r="E4690" t="s">
        <v>9986</v>
      </c>
      <c r="F4690" t="s">
        <v>1024</v>
      </c>
    </row>
    <row r="4691" spans="2:6" hidden="1" x14ac:dyDescent="0.3">
      <c r="B4691">
        <v>162065</v>
      </c>
      <c r="C4691" t="s">
        <v>14028</v>
      </c>
      <c r="D4691" t="s">
        <v>14029</v>
      </c>
      <c r="E4691" t="s">
        <v>14030</v>
      </c>
      <c r="F4691" t="s">
        <v>1024</v>
      </c>
    </row>
    <row r="4692" spans="2:6" hidden="1" x14ac:dyDescent="0.3">
      <c r="B4692">
        <v>162068</v>
      </c>
      <c r="C4692" t="s">
        <v>14031</v>
      </c>
      <c r="D4692" t="s">
        <v>14032</v>
      </c>
      <c r="E4692" t="s">
        <v>14033</v>
      </c>
      <c r="F4692" t="s">
        <v>1024</v>
      </c>
    </row>
    <row r="4693" spans="2:6" hidden="1" x14ac:dyDescent="0.3">
      <c r="B4693">
        <v>162069</v>
      </c>
      <c r="C4693" t="s">
        <v>14034</v>
      </c>
      <c r="D4693" t="s">
        <v>14035</v>
      </c>
      <c r="E4693" t="s">
        <v>14036</v>
      </c>
      <c r="F4693" t="s">
        <v>1024</v>
      </c>
    </row>
    <row r="4694" spans="2:6" hidden="1" x14ac:dyDescent="0.3">
      <c r="B4694">
        <v>162071</v>
      </c>
      <c r="C4694" t="s">
        <v>14037</v>
      </c>
      <c r="D4694" t="s">
        <v>14038</v>
      </c>
      <c r="E4694" t="s">
        <v>14016</v>
      </c>
      <c r="F4694" t="s">
        <v>1024</v>
      </c>
    </row>
    <row r="4695" spans="2:6" hidden="1" x14ac:dyDescent="0.3">
      <c r="B4695">
        <v>162072</v>
      </c>
      <c r="C4695" t="s">
        <v>14039</v>
      </c>
      <c r="D4695" t="s">
        <v>14040</v>
      </c>
      <c r="E4695" t="s">
        <v>14041</v>
      </c>
      <c r="F4695" t="s">
        <v>1024</v>
      </c>
    </row>
    <row r="4696" spans="2:6" hidden="1" x14ac:dyDescent="0.3">
      <c r="B4696">
        <v>162076</v>
      </c>
      <c r="C4696" t="s">
        <v>14042</v>
      </c>
      <c r="D4696" t="s">
        <v>14043</v>
      </c>
      <c r="E4696" t="s">
        <v>14044</v>
      </c>
      <c r="F4696" t="s">
        <v>1024</v>
      </c>
    </row>
    <row r="4697" spans="2:6" hidden="1" x14ac:dyDescent="0.3">
      <c r="B4697">
        <v>162077</v>
      </c>
      <c r="C4697" t="s">
        <v>14045</v>
      </c>
      <c r="D4697" t="s">
        <v>14046</v>
      </c>
      <c r="E4697" t="s">
        <v>14047</v>
      </c>
      <c r="F4697" t="s">
        <v>1024</v>
      </c>
    </row>
    <row r="4698" spans="2:6" hidden="1" x14ac:dyDescent="0.3">
      <c r="B4698">
        <v>162079</v>
      </c>
      <c r="C4698" t="s">
        <v>14048</v>
      </c>
      <c r="D4698" t="s">
        <v>14049</v>
      </c>
      <c r="E4698" t="s">
        <v>8358</v>
      </c>
      <c r="F4698" t="s">
        <v>1024</v>
      </c>
    </row>
    <row r="4699" spans="2:6" hidden="1" x14ac:dyDescent="0.3">
      <c r="B4699">
        <v>162082</v>
      </c>
      <c r="C4699" t="s">
        <v>14050</v>
      </c>
      <c r="D4699" t="s">
        <v>14051</v>
      </c>
      <c r="E4699" t="s">
        <v>14052</v>
      </c>
      <c r="F4699" t="s">
        <v>1024</v>
      </c>
    </row>
    <row r="4700" spans="2:6" hidden="1" x14ac:dyDescent="0.3">
      <c r="B4700">
        <v>162083</v>
      </c>
      <c r="C4700" t="s">
        <v>14053</v>
      </c>
      <c r="D4700" t="s">
        <v>14054</v>
      </c>
      <c r="E4700" t="s">
        <v>14055</v>
      </c>
      <c r="F4700" t="s">
        <v>1024</v>
      </c>
    </row>
    <row r="4701" spans="2:6" hidden="1" x14ac:dyDescent="0.3">
      <c r="B4701">
        <v>162085</v>
      </c>
      <c r="C4701" t="s">
        <v>14056</v>
      </c>
      <c r="D4701" t="s">
        <v>14057</v>
      </c>
      <c r="E4701" t="s">
        <v>14058</v>
      </c>
      <c r="F4701" t="s">
        <v>1024</v>
      </c>
    </row>
    <row r="4702" spans="2:6" hidden="1" x14ac:dyDescent="0.3">
      <c r="B4702">
        <v>162086</v>
      </c>
      <c r="C4702" t="s">
        <v>14059</v>
      </c>
      <c r="D4702" t="s">
        <v>14060</v>
      </c>
      <c r="E4702" t="s">
        <v>14061</v>
      </c>
      <c r="F4702" t="s">
        <v>1024</v>
      </c>
    </row>
    <row r="4703" spans="2:6" hidden="1" x14ac:dyDescent="0.3">
      <c r="B4703">
        <v>162088</v>
      </c>
      <c r="C4703" t="s">
        <v>14062</v>
      </c>
      <c r="D4703" t="s">
        <v>14063</v>
      </c>
      <c r="E4703" t="s">
        <v>14064</v>
      </c>
      <c r="F4703" t="s">
        <v>1024</v>
      </c>
    </row>
    <row r="4704" spans="2:6" hidden="1" x14ac:dyDescent="0.3">
      <c r="B4704">
        <v>162089</v>
      </c>
      <c r="C4704" t="s">
        <v>14065</v>
      </c>
      <c r="D4704" t="s">
        <v>14066</v>
      </c>
      <c r="E4704" t="s">
        <v>4639</v>
      </c>
      <c r="F4704" t="s">
        <v>1024</v>
      </c>
    </row>
    <row r="4705" spans="2:6" hidden="1" x14ac:dyDescent="0.3">
      <c r="B4705">
        <v>162090</v>
      </c>
      <c r="C4705" t="s">
        <v>14067</v>
      </c>
      <c r="D4705" t="s">
        <v>14068</v>
      </c>
      <c r="E4705" t="s">
        <v>14069</v>
      </c>
      <c r="F4705" t="s">
        <v>1024</v>
      </c>
    </row>
    <row r="4706" spans="2:6" hidden="1" x14ac:dyDescent="0.3">
      <c r="B4706">
        <v>162093</v>
      </c>
      <c r="C4706" t="s">
        <v>14070</v>
      </c>
      <c r="D4706" t="s">
        <v>14071</v>
      </c>
      <c r="E4706" t="s">
        <v>14072</v>
      </c>
      <c r="F4706" t="s">
        <v>1024</v>
      </c>
    </row>
    <row r="4707" spans="2:6" hidden="1" x14ac:dyDescent="0.3">
      <c r="B4707">
        <v>162095</v>
      </c>
      <c r="C4707" t="s">
        <v>14073</v>
      </c>
      <c r="D4707" t="s">
        <v>14074</v>
      </c>
      <c r="E4707" t="s">
        <v>2387</v>
      </c>
      <c r="F4707" t="s">
        <v>1024</v>
      </c>
    </row>
    <row r="4708" spans="2:6" hidden="1" x14ac:dyDescent="0.3">
      <c r="B4708">
        <v>162096</v>
      </c>
      <c r="C4708" t="s">
        <v>14075</v>
      </c>
      <c r="D4708" t="s">
        <v>14076</v>
      </c>
      <c r="E4708" t="s">
        <v>14077</v>
      </c>
      <c r="F4708" t="s">
        <v>1024</v>
      </c>
    </row>
    <row r="4709" spans="2:6" hidden="1" x14ac:dyDescent="0.3">
      <c r="B4709">
        <v>162097</v>
      </c>
      <c r="C4709" t="s">
        <v>14078</v>
      </c>
      <c r="D4709" t="s">
        <v>14079</v>
      </c>
      <c r="E4709" t="s">
        <v>14080</v>
      </c>
      <c r="F4709" t="s">
        <v>1024</v>
      </c>
    </row>
    <row r="4710" spans="2:6" hidden="1" x14ac:dyDescent="0.3">
      <c r="B4710">
        <v>162098</v>
      </c>
      <c r="C4710" t="s">
        <v>14081</v>
      </c>
      <c r="D4710" t="s">
        <v>14082</v>
      </c>
      <c r="E4710" t="s">
        <v>14083</v>
      </c>
      <c r="F4710" t="s">
        <v>1024</v>
      </c>
    </row>
    <row r="4711" spans="2:6" hidden="1" x14ac:dyDescent="0.3">
      <c r="B4711">
        <v>162101</v>
      </c>
      <c r="C4711" t="s">
        <v>14084</v>
      </c>
      <c r="D4711" t="s">
        <v>14085</v>
      </c>
      <c r="E4711" t="s">
        <v>14086</v>
      </c>
      <c r="F4711" t="s">
        <v>1024</v>
      </c>
    </row>
    <row r="4712" spans="2:6" hidden="1" x14ac:dyDescent="0.3">
      <c r="B4712">
        <v>162105</v>
      </c>
      <c r="C4712" t="s">
        <v>14087</v>
      </c>
      <c r="D4712" t="s">
        <v>14088</v>
      </c>
      <c r="E4712" t="s">
        <v>14089</v>
      </c>
      <c r="F4712" t="s">
        <v>1024</v>
      </c>
    </row>
    <row r="4713" spans="2:6" hidden="1" x14ac:dyDescent="0.3">
      <c r="B4713">
        <v>162106</v>
      </c>
      <c r="C4713" t="s">
        <v>10484</v>
      </c>
      <c r="D4713" t="s">
        <v>10485</v>
      </c>
      <c r="E4713" t="s">
        <v>14090</v>
      </c>
      <c r="F4713" t="s">
        <v>1024</v>
      </c>
    </row>
    <row r="4714" spans="2:6" hidden="1" x14ac:dyDescent="0.3">
      <c r="B4714">
        <v>162107</v>
      </c>
      <c r="C4714" t="s">
        <v>14091</v>
      </c>
      <c r="D4714" t="s">
        <v>14092</v>
      </c>
      <c r="E4714" t="s">
        <v>8025</v>
      </c>
      <c r="F4714" t="s">
        <v>1024</v>
      </c>
    </row>
    <row r="4715" spans="2:6" hidden="1" x14ac:dyDescent="0.3">
      <c r="B4715">
        <v>162108</v>
      </c>
      <c r="C4715" t="s">
        <v>14093</v>
      </c>
      <c r="D4715" t="s">
        <v>14094</v>
      </c>
      <c r="E4715" t="s">
        <v>14095</v>
      </c>
      <c r="F4715" t="s">
        <v>1024</v>
      </c>
    </row>
    <row r="4716" spans="2:6" hidden="1" x14ac:dyDescent="0.3">
      <c r="B4716">
        <v>162110</v>
      </c>
      <c r="C4716" t="s">
        <v>14096</v>
      </c>
      <c r="D4716" t="s">
        <v>14097</v>
      </c>
      <c r="E4716" t="s">
        <v>14098</v>
      </c>
      <c r="F4716" t="s">
        <v>1024</v>
      </c>
    </row>
    <row r="4717" spans="2:6" hidden="1" x14ac:dyDescent="0.3">
      <c r="B4717">
        <v>162112</v>
      </c>
      <c r="C4717" t="s">
        <v>14099</v>
      </c>
      <c r="D4717" t="s">
        <v>14100</v>
      </c>
      <c r="E4717" t="s">
        <v>13607</v>
      </c>
      <c r="F4717" t="s">
        <v>1024</v>
      </c>
    </row>
    <row r="4718" spans="2:6" hidden="1" x14ac:dyDescent="0.3">
      <c r="B4718">
        <v>162113</v>
      </c>
      <c r="C4718" t="s">
        <v>14101</v>
      </c>
      <c r="D4718" t="s">
        <v>14102</v>
      </c>
      <c r="E4718" t="s">
        <v>14103</v>
      </c>
      <c r="F4718" t="s">
        <v>1024</v>
      </c>
    </row>
    <row r="4719" spans="2:6" hidden="1" x14ac:dyDescent="0.3">
      <c r="B4719">
        <v>162114</v>
      </c>
      <c r="C4719" t="s">
        <v>14104</v>
      </c>
      <c r="D4719" t="s">
        <v>14105</v>
      </c>
      <c r="E4719" t="s">
        <v>14106</v>
      </c>
      <c r="F4719" t="s">
        <v>1024</v>
      </c>
    </row>
    <row r="4720" spans="2:6" hidden="1" x14ac:dyDescent="0.3">
      <c r="B4720">
        <v>162116</v>
      </c>
      <c r="C4720" t="s">
        <v>14107</v>
      </c>
      <c r="D4720" t="s">
        <v>14108</v>
      </c>
      <c r="E4720" t="s">
        <v>14109</v>
      </c>
      <c r="F4720" t="s">
        <v>1024</v>
      </c>
    </row>
    <row r="4721" spans="2:6" hidden="1" x14ac:dyDescent="0.3">
      <c r="B4721">
        <v>162117</v>
      </c>
      <c r="C4721" t="s">
        <v>14110</v>
      </c>
      <c r="D4721" t="s">
        <v>14111</v>
      </c>
      <c r="E4721" t="s">
        <v>14112</v>
      </c>
      <c r="F4721" t="s">
        <v>1024</v>
      </c>
    </row>
    <row r="4722" spans="2:6" hidden="1" x14ac:dyDescent="0.3">
      <c r="B4722">
        <v>162120</v>
      </c>
      <c r="C4722" t="s">
        <v>14113</v>
      </c>
      <c r="D4722" t="s">
        <v>14114</v>
      </c>
      <c r="E4722" t="s">
        <v>14115</v>
      </c>
      <c r="F4722" t="s">
        <v>1024</v>
      </c>
    </row>
    <row r="4723" spans="2:6" hidden="1" x14ac:dyDescent="0.3">
      <c r="B4723">
        <v>162123</v>
      </c>
      <c r="C4723" t="s">
        <v>14116</v>
      </c>
      <c r="D4723" t="s">
        <v>14117</v>
      </c>
      <c r="E4723" t="s">
        <v>14118</v>
      </c>
      <c r="F4723" t="s">
        <v>1024</v>
      </c>
    </row>
    <row r="4724" spans="2:6" hidden="1" x14ac:dyDescent="0.3">
      <c r="B4724">
        <v>162124</v>
      </c>
      <c r="C4724" t="s">
        <v>14119</v>
      </c>
      <c r="D4724" t="s">
        <v>14120</v>
      </c>
      <c r="E4724" t="s">
        <v>4201</v>
      </c>
      <c r="F4724" t="s">
        <v>1024</v>
      </c>
    </row>
    <row r="4725" spans="2:6" hidden="1" x14ac:dyDescent="0.3">
      <c r="B4725">
        <v>162125</v>
      </c>
      <c r="C4725" t="s">
        <v>14121</v>
      </c>
      <c r="D4725" t="s">
        <v>14122</v>
      </c>
      <c r="E4725" t="s">
        <v>14123</v>
      </c>
      <c r="F4725" t="s">
        <v>1024</v>
      </c>
    </row>
    <row r="4726" spans="2:6" hidden="1" x14ac:dyDescent="0.3">
      <c r="B4726">
        <v>162126</v>
      </c>
      <c r="C4726" t="s">
        <v>14124</v>
      </c>
      <c r="D4726" t="s">
        <v>14125</v>
      </c>
      <c r="E4726" t="s">
        <v>10535</v>
      </c>
      <c r="F4726" t="s">
        <v>1024</v>
      </c>
    </row>
    <row r="4727" spans="2:6" hidden="1" x14ac:dyDescent="0.3">
      <c r="B4727">
        <v>162128</v>
      </c>
      <c r="C4727" t="s">
        <v>5040</v>
      </c>
      <c r="D4727" t="s">
        <v>5041</v>
      </c>
      <c r="E4727" t="s">
        <v>14126</v>
      </c>
      <c r="F4727" t="s">
        <v>1024</v>
      </c>
    </row>
    <row r="4728" spans="2:6" hidden="1" x14ac:dyDescent="0.3">
      <c r="B4728">
        <v>162129</v>
      </c>
      <c r="C4728" t="s">
        <v>12940</v>
      </c>
      <c r="D4728" t="s">
        <v>12941</v>
      </c>
      <c r="E4728" t="s">
        <v>14127</v>
      </c>
      <c r="F4728" t="s">
        <v>1024</v>
      </c>
    </row>
    <row r="4729" spans="2:6" hidden="1" x14ac:dyDescent="0.3">
      <c r="B4729">
        <v>162130</v>
      </c>
      <c r="C4729" t="s">
        <v>14128</v>
      </c>
      <c r="D4729" t="s">
        <v>14129</v>
      </c>
      <c r="E4729" t="s">
        <v>14130</v>
      </c>
      <c r="F4729" t="s">
        <v>1024</v>
      </c>
    </row>
    <row r="4730" spans="2:6" hidden="1" x14ac:dyDescent="0.3">
      <c r="B4730">
        <v>162131</v>
      </c>
      <c r="C4730" t="s">
        <v>14131</v>
      </c>
      <c r="D4730" t="s">
        <v>14132</v>
      </c>
      <c r="E4730" t="s">
        <v>14133</v>
      </c>
      <c r="F4730" t="s">
        <v>1024</v>
      </c>
    </row>
    <row r="4731" spans="2:6" hidden="1" x14ac:dyDescent="0.3">
      <c r="B4731">
        <v>162132</v>
      </c>
      <c r="C4731" t="s">
        <v>14134</v>
      </c>
      <c r="D4731" t="s">
        <v>14135</v>
      </c>
      <c r="E4731" t="s">
        <v>14136</v>
      </c>
      <c r="F4731" t="s">
        <v>1024</v>
      </c>
    </row>
    <row r="4732" spans="2:6" hidden="1" x14ac:dyDescent="0.3">
      <c r="B4732">
        <v>162133</v>
      </c>
      <c r="C4732" t="s">
        <v>14137</v>
      </c>
      <c r="D4732" t="s">
        <v>14138</v>
      </c>
      <c r="E4732" t="s">
        <v>9021</v>
      </c>
      <c r="F4732" t="s">
        <v>1024</v>
      </c>
    </row>
    <row r="4733" spans="2:6" hidden="1" x14ac:dyDescent="0.3">
      <c r="B4733">
        <v>162134</v>
      </c>
      <c r="C4733" t="s">
        <v>14139</v>
      </c>
      <c r="D4733" t="s">
        <v>14140</v>
      </c>
      <c r="E4733" t="s">
        <v>11543</v>
      </c>
      <c r="F4733" t="s">
        <v>1024</v>
      </c>
    </row>
    <row r="4734" spans="2:6" hidden="1" x14ac:dyDescent="0.3">
      <c r="B4734">
        <v>162135</v>
      </c>
      <c r="C4734" t="s">
        <v>14141</v>
      </c>
      <c r="D4734" t="s">
        <v>14142</v>
      </c>
      <c r="E4734" t="s">
        <v>14143</v>
      </c>
      <c r="F4734" t="s">
        <v>1024</v>
      </c>
    </row>
    <row r="4735" spans="2:6" hidden="1" x14ac:dyDescent="0.3">
      <c r="B4735">
        <v>162137</v>
      </c>
      <c r="C4735" t="s">
        <v>14144</v>
      </c>
      <c r="D4735" t="s">
        <v>14145</v>
      </c>
      <c r="E4735" t="s">
        <v>14146</v>
      </c>
      <c r="F4735" t="s">
        <v>1024</v>
      </c>
    </row>
    <row r="4736" spans="2:6" hidden="1" x14ac:dyDescent="0.3">
      <c r="B4736">
        <v>162138</v>
      </c>
      <c r="C4736" t="s">
        <v>14147</v>
      </c>
      <c r="D4736" t="s">
        <v>14148</v>
      </c>
      <c r="E4736" t="s">
        <v>14149</v>
      </c>
      <c r="F4736" t="s">
        <v>1024</v>
      </c>
    </row>
    <row r="4737" spans="2:6" hidden="1" x14ac:dyDescent="0.3">
      <c r="B4737">
        <v>162143</v>
      </c>
      <c r="C4737" t="s">
        <v>14150</v>
      </c>
      <c r="D4737" t="s">
        <v>14151</v>
      </c>
      <c r="E4737" t="s">
        <v>13535</v>
      </c>
      <c r="F4737" t="s">
        <v>1024</v>
      </c>
    </row>
    <row r="4738" spans="2:6" hidden="1" x14ac:dyDescent="0.3">
      <c r="B4738">
        <v>162144</v>
      </c>
      <c r="C4738" t="s">
        <v>14152</v>
      </c>
      <c r="D4738" t="s">
        <v>14153</v>
      </c>
      <c r="E4738" t="s">
        <v>14154</v>
      </c>
      <c r="F4738" t="s">
        <v>1024</v>
      </c>
    </row>
    <row r="4739" spans="2:6" hidden="1" x14ac:dyDescent="0.3">
      <c r="B4739">
        <v>162145</v>
      </c>
      <c r="C4739" t="s">
        <v>14155</v>
      </c>
      <c r="D4739" t="s">
        <v>14156</v>
      </c>
      <c r="E4739" t="s">
        <v>4324</v>
      </c>
      <c r="F4739" t="s">
        <v>1024</v>
      </c>
    </row>
    <row r="4740" spans="2:6" hidden="1" x14ac:dyDescent="0.3">
      <c r="B4740">
        <v>162149</v>
      </c>
      <c r="C4740" t="s">
        <v>14157</v>
      </c>
      <c r="D4740" t="s">
        <v>14158</v>
      </c>
      <c r="E4740" t="s">
        <v>14159</v>
      </c>
      <c r="F4740" t="s">
        <v>1024</v>
      </c>
    </row>
    <row r="4741" spans="2:6" hidden="1" x14ac:dyDescent="0.3">
      <c r="B4741">
        <v>162151</v>
      </c>
      <c r="C4741" t="s">
        <v>14160</v>
      </c>
      <c r="D4741" t="s">
        <v>14161</v>
      </c>
      <c r="E4741" t="s">
        <v>14162</v>
      </c>
      <c r="F4741" t="s">
        <v>1024</v>
      </c>
    </row>
    <row r="4742" spans="2:6" hidden="1" x14ac:dyDescent="0.3">
      <c r="B4742">
        <v>162152</v>
      </c>
      <c r="C4742" t="s">
        <v>14163</v>
      </c>
      <c r="D4742" t="s">
        <v>14164</v>
      </c>
      <c r="E4742" t="s">
        <v>6086</v>
      </c>
      <c r="F4742" t="s">
        <v>1024</v>
      </c>
    </row>
    <row r="4743" spans="2:6" hidden="1" x14ac:dyDescent="0.3">
      <c r="B4743">
        <v>162155</v>
      </c>
      <c r="C4743" t="s">
        <v>14165</v>
      </c>
      <c r="D4743" t="s">
        <v>14166</v>
      </c>
      <c r="E4743" t="s">
        <v>2654</v>
      </c>
      <c r="F4743" t="s">
        <v>1024</v>
      </c>
    </row>
    <row r="4744" spans="2:6" hidden="1" x14ac:dyDescent="0.3">
      <c r="B4744">
        <v>162156</v>
      </c>
      <c r="C4744" t="s">
        <v>14167</v>
      </c>
      <c r="D4744" t="s">
        <v>14168</v>
      </c>
      <c r="E4744" t="s">
        <v>1678</v>
      </c>
      <c r="F4744" t="s">
        <v>1024</v>
      </c>
    </row>
    <row r="4745" spans="2:6" hidden="1" x14ac:dyDescent="0.3">
      <c r="B4745">
        <v>162157</v>
      </c>
      <c r="C4745" t="s">
        <v>14169</v>
      </c>
      <c r="D4745" t="s">
        <v>14170</v>
      </c>
      <c r="E4745" t="s">
        <v>13000</v>
      </c>
      <c r="F4745" t="s">
        <v>1024</v>
      </c>
    </row>
    <row r="4746" spans="2:6" hidden="1" x14ac:dyDescent="0.3">
      <c r="B4746">
        <v>162159</v>
      </c>
      <c r="C4746" t="s">
        <v>14171</v>
      </c>
      <c r="D4746" t="s">
        <v>14172</v>
      </c>
      <c r="E4746" t="s">
        <v>14173</v>
      </c>
      <c r="F4746" t="s">
        <v>1024</v>
      </c>
    </row>
    <row r="4747" spans="2:6" hidden="1" x14ac:dyDescent="0.3">
      <c r="B4747">
        <v>162160</v>
      </c>
      <c r="C4747" t="s">
        <v>14174</v>
      </c>
      <c r="D4747" t="s">
        <v>14175</v>
      </c>
      <c r="E4747" t="s">
        <v>14176</v>
      </c>
      <c r="F4747" t="s">
        <v>1024</v>
      </c>
    </row>
    <row r="4748" spans="2:6" hidden="1" x14ac:dyDescent="0.3">
      <c r="B4748">
        <v>162161</v>
      </c>
      <c r="C4748" t="s">
        <v>14177</v>
      </c>
      <c r="D4748" t="s">
        <v>14178</v>
      </c>
      <c r="E4748" t="s">
        <v>14179</v>
      </c>
      <c r="F4748" t="s">
        <v>1024</v>
      </c>
    </row>
    <row r="4749" spans="2:6" hidden="1" x14ac:dyDescent="0.3">
      <c r="B4749">
        <v>162162</v>
      </c>
      <c r="C4749" t="s">
        <v>5347</v>
      </c>
      <c r="D4749" t="s">
        <v>5348</v>
      </c>
      <c r="E4749" t="s">
        <v>14180</v>
      </c>
      <c r="F4749" t="s">
        <v>1024</v>
      </c>
    </row>
    <row r="4750" spans="2:6" hidden="1" x14ac:dyDescent="0.3">
      <c r="B4750">
        <v>162163</v>
      </c>
      <c r="C4750" t="s">
        <v>11913</v>
      </c>
      <c r="D4750" t="s">
        <v>11914</v>
      </c>
      <c r="E4750" t="s">
        <v>14181</v>
      </c>
      <c r="F4750" t="s">
        <v>1024</v>
      </c>
    </row>
    <row r="4751" spans="2:6" hidden="1" x14ac:dyDescent="0.3">
      <c r="B4751">
        <v>162165</v>
      </c>
      <c r="C4751" t="s">
        <v>14182</v>
      </c>
      <c r="D4751" t="s">
        <v>14183</v>
      </c>
      <c r="E4751" t="s">
        <v>14184</v>
      </c>
      <c r="F4751" t="s">
        <v>1024</v>
      </c>
    </row>
    <row r="4752" spans="2:6" hidden="1" x14ac:dyDescent="0.3">
      <c r="B4752">
        <v>162166</v>
      </c>
      <c r="C4752" t="s">
        <v>14185</v>
      </c>
      <c r="D4752" t="s">
        <v>14186</v>
      </c>
      <c r="E4752" t="s">
        <v>12370</v>
      </c>
      <c r="F4752" t="s">
        <v>1024</v>
      </c>
    </row>
    <row r="4753" spans="2:6" hidden="1" x14ac:dyDescent="0.3">
      <c r="B4753">
        <v>162168</v>
      </c>
      <c r="C4753" t="s">
        <v>14187</v>
      </c>
      <c r="D4753" t="s">
        <v>14188</v>
      </c>
      <c r="E4753" t="s">
        <v>5755</v>
      </c>
      <c r="F4753" t="s">
        <v>1024</v>
      </c>
    </row>
    <row r="4754" spans="2:6" hidden="1" x14ac:dyDescent="0.3">
      <c r="B4754">
        <v>162169</v>
      </c>
      <c r="C4754" t="s">
        <v>14189</v>
      </c>
      <c r="D4754" t="s">
        <v>14190</v>
      </c>
      <c r="E4754" t="s">
        <v>14191</v>
      </c>
      <c r="F4754" t="s">
        <v>1024</v>
      </c>
    </row>
    <row r="4755" spans="2:6" hidden="1" x14ac:dyDescent="0.3">
      <c r="B4755">
        <v>162170</v>
      </c>
      <c r="C4755" t="s">
        <v>14192</v>
      </c>
      <c r="D4755" t="s">
        <v>14193</v>
      </c>
      <c r="E4755" t="s">
        <v>14194</v>
      </c>
      <c r="F4755" t="s">
        <v>1024</v>
      </c>
    </row>
    <row r="4756" spans="2:6" hidden="1" x14ac:dyDescent="0.3">
      <c r="B4756">
        <v>162171</v>
      </c>
      <c r="C4756" t="s">
        <v>14195</v>
      </c>
      <c r="D4756" t="s">
        <v>14196</v>
      </c>
      <c r="E4756" t="s">
        <v>14197</v>
      </c>
      <c r="F4756" t="s">
        <v>1024</v>
      </c>
    </row>
    <row r="4757" spans="2:6" hidden="1" x14ac:dyDescent="0.3">
      <c r="B4757">
        <v>162172</v>
      </c>
      <c r="C4757" t="s">
        <v>14198</v>
      </c>
      <c r="D4757" t="s">
        <v>14199</v>
      </c>
      <c r="E4757" t="s">
        <v>14200</v>
      </c>
      <c r="F4757" t="s">
        <v>1024</v>
      </c>
    </row>
    <row r="4758" spans="2:6" hidden="1" x14ac:dyDescent="0.3">
      <c r="B4758">
        <v>162173</v>
      </c>
      <c r="C4758" t="s">
        <v>14201</v>
      </c>
      <c r="D4758" t="s">
        <v>14202</v>
      </c>
      <c r="E4758" t="s">
        <v>7837</v>
      </c>
      <c r="F4758" t="s">
        <v>1024</v>
      </c>
    </row>
    <row r="4759" spans="2:6" hidden="1" x14ac:dyDescent="0.3">
      <c r="B4759">
        <v>162174</v>
      </c>
      <c r="C4759" t="s">
        <v>14203</v>
      </c>
      <c r="D4759" t="s">
        <v>14204</v>
      </c>
      <c r="E4759" t="s">
        <v>14205</v>
      </c>
      <c r="F4759" t="s">
        <v>1024</v>
      </c>
    </row>
    <row r="4760" spans="2:6" hidden="1" x14ac:dyDescent="0.3">
      <c r="B4760">
        <v>162175</v>
      </c>
      <c r="C4760" t="s">
        <v>14206</v>
      </c>
      <c r="D4760" t="s">
        <v>14207</v>
      </c>
      <c r="E4760" t="s">
        <v>14208</v>
      </c>
      <c r="F4760" t="s">
        <v>1024</v>
      </c>
    </row>
    <row r="4761" spans="2:6" hidden="1" x14ac:dyDescent="0.3">
      <c r="B4761">
        <v>162177</v>
      </c>
      <c r="C4761" t="s">
        <v>14209</v>
      </c>
      <c r="D4761" t="s">
        <v>14210</v>
      </c>
      <c r="E4761" t="s">
        <v>14211</v>
      </c>
      <c r="F4761" t="s">
        <v>1024</v>
      </c>
    </row>
    <row r="4762" spans="2:6" hidden="1" x14ac:dyDescent="0.3">
      <c r="B4762">
        <v>162178</v>
      </c>
      <c r="C4762" t="s">
        <v>14212</v>
      </c>
      <c r="D4762" t="s">
        <v>14213</v>
      </c>
      <c r="E4762" t="s">
        <v>10483</v>
      </c>
      <c r="F4762" t="s">
        <v>1024</v>
      </c>
    </row>
    <row r="4763" spans="2:6" hidden="1" x14ac:dyDescent="0.3">
      <c r="B4763">
        <v>162180</v>
      </c>
      <c r="C4763" t="s">
        <v>14214</v>
      </c>
      <c r="D4763" t="s">
        <v>14215</v>
      </c>
      <c r="E4763" t="s">
        <v>14216</v>
      </c>
      <c r="F4763" t="s">
        <v>1024</v>
      </c>
    </row>
    <row r="4764" spans="2:6" hidden="1" x14ac:dyDescent="0.3">
      <c r="B4764">
        <v>162181</v>
      </c>
      <c r="C4764" t="s">
        <v>14217</v>
      </c>
      <c r="D4764" t="s">
        <v>14218</v>
      </c>
      <c r="E4764" t="s">
        <v>14219</v>
      </c>
      <c r="F4764" t="s">
        <v>1024</v>
      </c>
    </row>
    <row r="4765" spans="2:6" hidden="1" x14ac:dyDescent="0.3">
      <c r="B4765">
        <v>162182</v>
      </c>
      <c r="C4765" t="s">
        <v>14220</v>
      </c>
      <c r="D4765" t="s">
        <v>14221</v>
      </c>
      <c r="E4765" t="s">
        <v>14222</v>
      </c>
      <c r="F4765" t="s">
        <v>1024</v>
      </c>
    </row>
    <row r="4766" spans="2:6" hidden="1" x14ac:dyDescent="0.3">
      <c r="B4766">
        <v>162183</v>
      </c>
      <c r="C4766" t="s">
        <v>14223</v>
      </c>
      <c r="D4766" t="s">
        <v>14224</v>
      </c>
      <c r="E4766" t="s">
        <v>14225</v>
      </c>
      <c r="F4766" t="s">
        <v>1024</v>
      </c>
    </row>
    <row r="4767" spans="2:6" hidden="1" x14ac:dyDescent="0.3">
      <c r="B4767">
        <v>162184</v>
      </c>
      <c r="C4767" t="s">
        <v>14226</v>
      </c>
      <c r="D4767" t="s">
        <v>14227</v>
      </c>
      <c r="E4767" t="s">
        <v>14228</v>
      </c>
      <c r="F4767" t="s">
        <v>1024</v>
      </c>
    </row>
    <row r="4768" spans="2:6" hidden="1" x14ac:dyDescent="0.3">
      <c r="B4768">
        <v>162186</v>
      </c>
      <c r="C4768" t="s">
        <v>14229</v>
      </c>
      <c r="D4768" t="s">
        <v>14230</v>
      </c>
      <c r="E4768" t="s">
        <v>14231</v>
      </c>
      <c r="F4768" t="s">
        <v>1024</v>
      </c>
    </row>
    <row r="4769" spans="2:6" hidden="1" x14ac:dyDescent="0.3">
      <c r="B4769">
        <v>162187</v>
      </c>
      <c r="C4769" t="s">
        <v>14232</v>
      </c>
      <c r="D4769" t="s">
        <v>14233</v>
      </c>
      <c r="E4769" t="s">
        <v>7955</v>
      </c>
      <c r="F4769" t="s">
        <v>1024</v>
      </c>
    </row>
    <row r="4770" spans="2:6" hidden="1" x14ac:dyDescent="0.3">
      <c r="B4770">
        <v>162190</v>
      </c>
      <c r="C4770" t="s">
        <v>14234</v>
      </c>
      <c r="D4770" t="s">
        <v>14235</v>
      </c>
      <c r="E4770" t="s">
        <v>5985</v>
      </c>
      <c r="F4770" t="s">
        <v>1024</v>
      </c>
    </row>
    <row r="4771" spans="2:6" hidden="1" x14ac:dyDescent="0.3">
      <c r="B4771">
        <v>162192</v>
      </c>
      <c r="C4771" t="s">
        <v>14236</v>
      </c>
      <c r="D4771" t="s">
        <v>14237</v>
      </c>
      <c r="E4771" t="s">
        <v>14238</v>
      </c>
      <c r="F4771" t="s">
        <v>1024</v>
      </c>
    </row>
    <row r="4772" spans="2:6" hidden="1" x14ac:dyDescent="0.3">
      <c r="B4772">
        <v>162193</v>
      </c>
      <c r="C4772" t="s">
        <v>14239</v>
      </c>
      <c r="D4772" t="s">
        <v>14240</v>
      </c>
      <c r="E4772" t="s">
        <v>14241</v>
      </c>
      <c r="F4772" t="s">
        <v>1024</v>
      </c>
    </row>
    <row r="4773" spans="2:6" hidden="1" x14ac:dyDescent="0.3">
      <c r="B4773">
        <v>162194</v>
      </c>
      <c r="C4773" t="s">
        <v>14242</v>
      </c>
      <c r="D4773" t="s">
        <v>14243</v>
      </c>
      <c r="E4773" t="s">
        <v>14244</v>
      </c>
      <c r="F4773" t="s">
        <v>1024</v>
      </c>
    </row>
    <row r="4774" spans="2:6" hidden="1" x14ac:dyDescent="0.3">
      <c r="B4774">
        <v>162195</v>
      </c>
      <c r="C4774" t="s">
        <v>14245</v>
      </c>
      <c r="D4774" t="s">
        <v>14246</v>
      </c>
      <c r="E4774" t="s">
        <v>5075</v>
      </c>
      <c r="F4774" t="s">
        <v>1024</v>
      </c>
    </row>
    <row r="4775" spans="2:6" hidden="1" x14ac:dyDescent="0.3">
      <c r="B4775">
        <v>162196</v>
      </c>
      <c r="C4775" t="s">
        <v>14247</v>
      </c>
      <c r="D4775" t="s">
        <v>14248</v>
      </c>
      <c r="E4775" t="s">
        <v>14249</v>
      </c>
      <c r="F4775" t="s">
        <v>1024</v>
      </c>
    </row>
    <row r="4776" spans="2:6" hidden="1" x14ac:dyDescent="0.3">
      <c r="B4776">
        <v>162200</v>
      </c>
      <c r="C4776" t="s">
        <v>12516</v>
      </c>
      <c r="D4776" t="s">
        <v>12517</v>
      </c>
      <c r="E4776" t="s">
        <v>14250</v>
      </c>
      <c r="F4776" t="s">
        <v>1024</v>
      </c>
    </row>
    <row r="4777" spans="2:6" hidden="1" x14ac:dyDescent="0.3">
      <c r="B4777">
        <v>162201</v>
      </c>
      <c r="C4777" t="s">
        <v>14251</v>
      </c>
      <c r="D4777" t="s">
        <v>14252</v>
      </c>
      <c r="E4777" t="s">
        <v>3626</v>
      </c>
      <c r="F4777" t="s">
        <v>1024</v>
      </c>
    </row>
    <row r="4778" spans="2:6" hidden="1" x14ac:dyDescent="0.3">
      <c r="B4778">
        <v>162202</v>
      </c>
      <c r="C4778" t="s">
        <v>14253</v>
      </c>
      <c r="D4778" t="s">
        <v>14254</v>
      </c>
      <c r="E4778" t="s">
        <v>14255</v>
      </c>
      <c r="F4778" t="s">
        <v>1024</v>
      </c>
    </row>
    <row r="4779" spans="2:6" hidden="1" x14ac:dyDescent="0.3">
      <c r="B4779">
        <v>162203</v>
      </c>
      <c r="C4779" t="s">
        <v>14256</v>
      </c>
      <c r="D4779" t="s">
        <v>14257</v>
      </c>
      <c r="E4779" t="s">
        <v>14258</v>
      </c>
      <c r="F4779" t="s">
        <v>1024</v>
      </c>
    </row>
    <row r="4780" spans="2:6" hidden="1" x14ac:dyDescent="0.3">
      <c r="B4780">
        <v>162205</v>
      </c>
      <c r="C4780" t="s">
        <v>14259</v>
      </c>
      <c r="D4780" t="s">
        <v>14260</v>
      </c>
      <c r="E4780" t="s">
        <v>8558</v>
      </c>
      <c r="F4780" t="s">
        <v>1024</v>
      </c>
    </row>
    <row r="4781" spans="2:6" hidden="1" x14ac:dyDescent="0.3">
      <c r="B4781">
        <v>162208</v>
      </c>
      <c r="C4781" t="s">
        <v>14261</v>
      </c>
      <c r="D4781" t="s">
        <v>14262</v>
      </c>
      <c r="E4781" t="s">
        <v>14263</v>
      </c>
      <c r="F4781" t="s">
        <v>1024</v>
      </c>
    </row>
    <row r="4782" spans="2:6" hidden="1" x14ac:dyDescent="0.3">
      <c r="B4782">
        <v>162210</v>
      </c>
      <c r="C4782" t="s">
        <v>14264</v>
      </c>
      <c r="D4782" t="s">
        <v>14265</v>
      </c>
      <c r="E4782" t="s">
        <v>11444</v>
      </c>
      <c r="F4782" t="s">
        <v>1024</v>
      </c>
    </row>
    <row r="4783" spans="2:6" hidden="1" x14ac:dyDescent="0.3">
      <c r="B4783">
        <v>162211</v>
      </c>
      <c r="C4783" t="s">
        <v>14266</v>
      </c>
      <c r="D4783" t="s">
        <v>14267</v>
      </c>
      <c r="E4783" t="s">
        <v>14268</v>
      </c>
      <c r="F4783" t="s">
        <v>1024</v>
      </c>
    </row>
    <row r="4784" spans="2:6" hidden="1" x14ac:dyDescent="0.3">
      <c r="B4784">
        <v>162213</v>
      </c>
      <c r="C4784" t="s">
        <v>14269</v>
      </c>
      <c r="D4784" t="s">
        <v>14270</v>
      </c>
      <c r="E4784" t="s">
        <v>3261</v>
      </c>
      <c r="F4784" t="s">
        <v>1024</v>
      </c>
    </row>
    <row r="4785" spans="2:6" hidden="1" x14ac:dyDescent="0.3">
      <c r="B4785">
        <v>162214</v>
      </c>
      <c r="C4785" t="s">
        <v>14271</v>
      </c>
      <c r="D4785" t="s">
        <v>14272</v>
      </c>
      <c r="E4785" t="s">
        <v>14273</v>
      </c>
      <c r="F4785" t="s">
        <v>1024</v>
      </c>
    </row>
    <row r="4786" spans="2:6" hidden="1" x14ac:dyDescent="0.3">
      <c r="B4786">
        <v>162215</v>
      </c>
      <c r="C4786" t="s">
        <v>14274</v>
      </c>
      <c r="D4786" t="s">
        <v>14275</v>
      </c>
      <c r="E4786" t="s">
        <v>14276</v>
      </c>
      <c r="F4786" t="s">
        <v>1024</v>
      </c>
    </row>
    <row r="4787" spans="2:6" hidden="1" x14ac:dyDescent="0.3">
      <c r="B4787">
        <v>162217</v>
      </c>
      <c r="C4787" t="s">
        <v>14277</v>
      </c>
      <c r="D4787" t="s">
        <v>14278</v>
      </c>
      <c r="E4787" t="s">
        <v>14279</v>
      </c>
      <c r="F4787" t="s">
        <v>1024</v>
      </c>
    </row>
    <row r="4788" spans="2:6" hidden="1" x14ac:dyDescent="0.3">
      <c r="B4788">
        <v>162219</v>
      </c>
      <c r="C4788" t="s">
        <v>14280</v>
      </c>
      <c r="D4788" t="s">
        <v>14281</v>
      </c>
      <c r="E4788" t="s">
        <v>14282</v>
      </c>
      <c r="F4788" t="s">
        <v>1024</v>
      </c>
    </row>
    <row r="4789" spans="2:6" hidden="1" x14ac:dyDescent="0.3">
      <c r="B4789">
        <v>162220</v>
      </c>
      <c r="C4789" t="s">
        <v>14283</v>
      </c>
      <c r="D4789" t="s">
        <v>14284</v>
      </c>
      <c r="E4789" t="s">
        <v>14285</v>
      </c>
      <c r="F4789" t="s">
        <v>1024</v>
      </c>
    </row>
    <row r="4790" spans="2:6" hidden="1" x14ac:dyDescent="0.3">
      <c r="B4790">
        <v>162221</v>
      </c>
      <c r="C4790" t="s">
        <v>14286</v>
      </c>
      <c r="D4790" t="s">
        <v>14287</v>
      </c>
      <c r="E4790" t="s">
        <v>3290</v>
      </c>
      <c r="F4790" t="s">
        <v>1024</v>
      </c>
    </row>
    <row r="4791" spans="2:6" hidden="1" x14ac:dyDescent="0.3">
      <c r="B4791">
        <v>162222</v>
      </c>
      <c r="C4791" t="s">
        <v>14288</v>
      </c>
      <c r="D4791" t="s">
        <v>14289</v>
      </c>
      <c r="E4791" t="s">
        <v>14290</v>
      </c>
      <c r="F4791" t="s">
        <v>1024</v>
      </c>
    </row>
    <row r="4792" spans="2:6" hidden="1" x14ac:dyDescent="0.3">
      <c r="B4792">
        <v>162223</v>
      </c>
      <c r="C4792" t="s">
        <v>14291</v>
      </c>
      <c r="D4792" t="s">
        <v>14292</v>
      </c>
      <c r="E4792" t="s">
        <v>14293</v>
      </c>
      <c r="F4792" t="s">
        <v>1024</v>
      </c>
    </row>
    <row r="4793" spans="2:6" hidden="1" x14ac:dyDescent="0.3">
      <c r="B4793">
        <v>162224</v>
      </c>
      <c r="C4793" t="s">
        <v>14294</v>
      </c>
      <c r="D4793" t="s">
        <v>14295</v>
      </c>
      <c r="E4793" t="s">
        <v>14296</v>
      </c>
      <c r="F4793" t="s">
        <v>1024</v>
      </c>
    </row>
    <row r="4794" spans="2:6" hidden="1" x14ac:dyDescent="0.3">
      <c r="B4794">
        <v>162225</v>
      </c>
      <c r="C4794" t="s">
        <v>14297</v>
      </c>
      <c r="D4794" t="s">
        <v>14298</v>
      </c>
      <c r="E4794" t="s">
        <v>14299</v>
      </c>
      <c r="F4794" t="s">
        <v>1024</v>
      </c>
    </row>
    <row r="4795" spans="2:6" hidden="1" x14ac:dyDescent="0.3">
      <c r="B4795">
        <v>162226</v>
      </c>
      <c r="C4795" t="s">
        <v>14300</v>
      </c>
      <c r="D4795" t="s">
        <v>14301</v>
      </c>
      <c r="E4795" t="s">
        <v>14302</v>
      </c>
      <c r="F4795" t="s">
        <v>1024</v>
      </c>
    </row>
    <row r="4796" spans="2:6" hidden="1" x14ac:dyDescent="0.3">
      <c r="B4796">
        <v>162227</v>
      </c>
      <c r="C4796" t="s">
        <v>14303</v>
      </c>
      <c r="D4796" t="s">
        <v>14304</v>
      </c>
      <c r="E4796" t="s">
        <v>4243</v>
      </c>
      <c r="F4796" t="s">
        <v>1024</v>
      </c>
    </row>
    <row r="4797" spans="2:6" hidden="1" x14ac:dyDescent="0.3">
      <c r="B4797">
        <v>162228</v>
      </c>
      <c r="C4797" t="s">
        <v>14305</v>
      </c>
      <c r="D4797" t="s">
        <v>14306</v>
      </c>
      <c r="E4797" t="s">
        <v>6952</v>
      </c>
      <c r="F4797" t="s">
        <v>1024</v>
      </c>
    </row>
    <row r="4798" spans="2:6" hidden="1" x14ac:dyDescent="0.3">
      <c r="B4798">
        <v>162229</v>
      </c>
      <c r="C4798" t="s">
        <v>14307</v>
      </c>
      <c r="D4798" t="s">
        <v>14308</v>
      </c>
      <c r="E4798" t="s">
        <v>14309</v>
      </c>
      <c r="F4798" t="s">
        <v>1024</v>
      </c>
    </row>
    <row r="4799" spans="2:6" hidden="1" x14ac:dyDescent="0.3">
      <c r="B4799">
        <v>162230</v>
      </c>
      <c r="C4799" t="s">
        <v>14310</v>
      </c>
      <c r="D4799" t="s">
        <v>14311</v>
      </c>
      <c r="E4799" t="s">
        <v>13080</v>
      </c>
      <c r="F4799" t="s">
        <v>1024</v>
      </c>
    </row>
    <row r="4800" spans="2:6" hidden="1" x14ac:dyDescent="0.3">
      <c r="B4800">
        <v>162231</v>
      </c>
      <c r="C4800" t="s">
        <v>14312</v>
      </c>
      <c r="D4800" t="s">
        <v>14313</v>
      </c>
      <c r="E4800" t="s">
        <v>5891</v>
      </c>
      <c r="F4800" t="s">
        <v>1024</v>
      </c>
    </row>
    <row r="4801" spans="2:6" hidden="1" x14ac:dyDescent="0.3">
      <c r="B4801">
        <v>162234</v>
      </c>
      <c r="C4801" t="s">
        <v>14314</v>
      </c>
      <c r="D4801" t="s">
        <v>14315</v>
      </c>
      <c r="E4801" t="s">
        <v>14316</v>
      </c>
      <c r="F4801" t="s">
        <v>1024</v>
      </c>
    </row>
    <row r="4802" spans="2:6" hidden="1" x14ac:dyDescent="0.3">
      <c r="B4802">
        <v>162236</v>
      </c>
      <c r="C4802" t="s">
        <v>14317</v>
      </c>
      <c r="D4802" t="s">
        <v>14318</v>
      </c>
      <c r="E4802" t="s">
        <v>805</v>
      </c>
      <c r="F4802" t="s">
        <v>1024</v>
      </c>
    </row>
    <row r="4803" spans="2:6" hidden="1" x14ac:dyDescent="0.3">
      <c r="B4803">
        <v>162238</v>
      </c>
      <c r="C4803" t="s">
        <v>14319</v>
      </c>
      <c r="D4803" t="s">
        <v>14320</v>
      </c>
      <c r="E4803" t="s">
        <v>14321</v>
      </c>
      <c r="F4803" t="s">
        <v>1024</v>
      </c>
    </row>
    <row r="4804" spans="2:6" hidden="1" x14ac:dyDescent="0.3">
      <c r="B4804">
        <v>162239</v>
      </c>
      <c r="C4804" t="s">
        <v>14322</v>
      </c>
      <c r="D4804" t="s">
        <v>14323</v>
      </c>
      <c r="E4804" t="s">
        <v>14324</v>
      </c>
      <c r="F4804" t="s">
        <v>1024</v>
      </c>
    </row>
    <row r="4805" spans="2:6" hidden="1" x14ac:dyDescent="0.3">
      <c r="B4805">
        <v>162240</v>
      </c>
      <c r="C4805" t="s">
        <v>14325</v>
      </c>
      <c r="D4805" t="s">
        <v>14326</v>
      </c>
      <c r="E4805" t="s">
        <v>14327</v>
      </c>
      <c r="F4805" t="s">
        <v>1024</v>
      </c>
    </row>
    <row r="4806" spans="2:6" hidden="1" x14ac:dyDescent="0.3">
      <c r="B4806">
        <v>162242</v>
      </c>
      <c r="C4806" t="s">
        <v>14328</v>
      </c>
      <c r="D4806" t="s">
        <v>14329</v>
      </c>
      <c r="E4806" t="s">
        <v>3111</v>
      </c>
      <c r="F4806" t="s">
        <v>1024</v>
      </c>
    </row>
    <row r="4807" spans="2:6" hidden="1" x14ac:dyDescent="0.3">
      <c r="B4807">
        <v>162244</v>
      </c>
      <c r="C4807" t="s">
        <v>14330</v>
      </c>
      <c r="D4807" t="s">
        <v>14331</v>
      </c>
      <c r="E4807" t="s">
        <v>14332</v>
      </c>
      <c r="F4807" t="s">
        <v>1024</v>
      </c>
    </row>
    <row r="4808" spans="2:6" hidden="1" x14ac:dyDescent="0.3">
      <c r="B4808">
        <v>162245</v>
      </c>
      <c r="C4808" t="s">
        <v>7915</v>
      </c>
      <c r="D4808" t="s">
        <v>7916</v>
      </c>
      <c r="E4808" t="s">
        <v>14333</v>
      </c>
      <c r="F4808" t="s">
        <v>1024</v>
      </c>
    </row>
    <row r="4809" spans="2:6" hidden="1" x14ac:dyDescent="0.3">
      <c r="B4809">
        <v>162247</v>
      </c>
      <c r="C4809" t="s">
        <v>14334</v>
      </c>
      <c r="D4809" t="s">
        <v>14335</v>
      </c>
      <c r="E4809" t="s">
        <v>14336</v>
      </c>
      <c r="F4809" t="s">
        <v>1024</v>
      </c>
    </row>
    <row r="4810" spans="2:6" hidden="1" x14ac:dyDescent="0.3">
      <c r="B4810">
        <v>162248</v>
      </c>
      <c r="C4810" t="s">
        <v>14337</v>
      </c>
      <c r="D4810" t="s">
        <v>14338</v>
      </c>
      <c r="E4810" t="s">
        <v>9112</v>
      </c>
      <c r="F4810" t="s">
        <v>1024</v>
      </c>
    </row>
    <row r="4811" spans="2:6" hidden="1" x14ac:dyDescent="0.3">
      <c r="B4811">
        <v>162249</v>
      </c>
      <c r="C4811" t="s">
        <v>14339</v>
      </c>
      <c r="D4811" t="s">
        <v>14340</v>
      </c>
      <c r="E4811" t="s">
        <v>14341</v>
      </c>
      <c r="F4811" t="s">
        <v>1024</v>
      </c>
    </row>
    <row r="4812" spans="2:6" hidden="1" x14ac:dyDescent="0.3">
      <c r="B4812">
        <v>162250</v>
      </c>
      <c r="C4812" t="s">
        <v>14342</v>
      </c>
      <c r="D4812" t="s">
        <v>14343</v>
      </c>
      <c r="E4812" t="s">
        <v>14344</v>
      </c>
      <c r="F4812" t="s">
        <v>1024</v>
      </c>
    </row>
    <row r="4813" spans="2:6" hidden="1" x14ac:dyDescent="0.3">
      <c r="B4813">
        <v>162252</v>
      </c>
      <c r="C4813" t="s">
        <v>14345</v>
      </c>
      <c r="D4813" t="s">
        <v>14346</v>
      </c>
      <c r="E4813" t="s">
        <v>14347</v>
      </c>
      <c r="F4813" t="s">
        <v>1024</v>
      </c>
    </row>
    <row r="4814" spans="2:6" hidden="1" x14ac:dyDescent="0.3">
      <c r="B4814">
        <v>162253</v>
      </c>
      <c r="C4814" t="s">
        <v>14348</v>
      </c>
      <c r="D4814" t="s">
        <v>14349</v>
      </c>
      <c r="E4814" t="s">
        <v>14350</v>
      </c>
      <c r="F4814" t="s">
        <v>1024</v>
      </c>
    </row>
    <row r="4815" spans="2:6" hidden="1" x14ac:dyDescent="0.3">
      <c r="B4815">
        <v>162255</v>
      </c>
      <c r="C4815" t="s">
        <v>14351</v>
      </c>
      <c r="D4815" t="s">
        <v>14352</v>
      </c>
      <c r="E4815" t="s">
        <v>11331</v>
      </c>
      <c r="F4815" t="s">
        <v>1024</v>
      </c>
    </row>
    <row r="4816" spans="2:6" hidden="1" x14ac:dyDescent="0.3">
      <c r="B4816">
        <v>162256</v>
      </c>
      <c r="C4816" t="s">
        <v>14353</v>
      </c>
      <c r="D4816" t="s">
        <v>14354</v>
      </c>
      <c r="E4816" t="s">
        <v>6566</v>
      </c>
      <c r="F4816" t="s">
        <v>1024</v>
      </c>
    </row>
    <row r="4817" spans="2:6" hidden="1" x14ac:dyDescent="0.3">
      <c r="B4817">
        <v>162260</v>
      </c>
      <c r="C4817" t="s">
        <v>14355</v>
      </c>
      <c r="D4817" t="s">
        <v>14356</v>
      </c>
      <c r="E4817" t="s">
        <v>135</v>
      </c>
      <c r="F4817" t="s">
        <v>1024</v>
      </c>
    </row>
    <row r="4818" spans="2:6" hidden="1" x14ac:dyDescent="0.3">
      <c r="B4818">
        <v>162261</v>
      </c>
      <c r="C4818" t="s">
        <v>12212</v>
      </c>
      <c r="D4818" t="s">
        <v>12213</v>
      </c>
      <c r="E4818" t="s">
        <v>12512</v>
      </c>
      <c r="F4818" t="s">
        <v>1024</v>
      </c>
    </row>
    <row r="4819" spans="2:6" hidden="1" x14ac:dyDescent="0.3">
      <c r="B4819">
        <v>162262</v>
      </c>
      <c r="C4819" t="s">
        <v>14357</v>
      </c>
      <c r="D4819" t="s">
        <v>14358</v>
      </c>
      <c r="E4819" t="s">
        <v>255</v>
      </c>
      <c r="F4819" t="s">
        <v>1024</v>
      </c>
    </row>
    <row r="4820" spans="2:6" hidden="1" x14ac:dyDescent="0.3">
      <c r="B4820">
        <v>162263</v>
      </c>
      <c r="C4820" t="s">
        <v>14359</v>
      </c>
      <c r="D4820" t="s">
        <v>14360</v>
      </c>
      <c r="E4820" t="s">
        <v>14361</v>
      </c>
      <c r="F4820" t="s">
        <v>1024</v>
      </c>
    </row>
    <row r="4821" spans="2:6" hidden="1" x14ac:dyDescent="0.3">
      <c r="B4821">
        <v>162264</v>
      </c>
      <c r="C4821" t="s">
        <v>14362</v>
      </c>
      <c r="D4821" t="s">
        <v>14363</v>
      </c>
      <c r="E4821" t="s">
        <v>14364</v>
      </c>
      <c r="F4821" t="s">
        <v>1024</v>
      </c>
    </row>
    <row r="4822" spans="2:6" hidden="1" x14ac:dyDescent="0.3">
      <c r="B4822">
        <v>162265</v>
      </c>
      <c r="C4822" t="s">
        <v>14365</v>
      </c>
      <c r="D4822" t="s">
        <v>14366</v>
      </c>
      <c r="E4822" t="s">
        <v>14367</v>
      </c>
      <c r="F4822" t="s">
        <v>1024</v>
      </c>
    </row>
    <row r="4823" spans="2:6" hidden="1" x14ac:dyDescent="0.3">
      <c r="B4823">
        <v>162266</v>
      </c>
      <c r="C4823" t="s">
        <v>14368</v>
      </c>
      <c r="D4823" t="s">
        <v>14369</v>
      </c>
      <c r="E4823" t="s">
        <v>14370</v>
      </c>
      <c r="F4823" t="s">
        <v>1024</v>
      </c>
    </row>
    <row r="4824" spans="2:6" hidden="1" x14ac:dyDescent="0.3">
      <c r="B4824">
        <v>162268</v>
      </c>
      <c r="C4824" t="s">
        <v>14371</v>
      </c>
      <c r="D4824" t="s">
        <v>14372</v>
      </c>
      <c r="E4824" t="s">
        <v>14373</v>
      </c>
      <c r="F4824" t="s">
        <v>1024</v>
      </c>
    </row>
    <row r="4825" spans="2:6" hidden="1" x14ac:dyDescent="0.3">
      <c r="B4825">
        <v>162271</v>
      </c>
      <c r="C4825" t="s">
        <v>14374</v>
      </c>
      <c r="D4825" t="s">
        <v>14375</v>
      </c>
      <c r="E4825" t="s">
        <v>14376</v>
      </c>
      <c r="F4825" t="s">
        <v>1024</v>
      </c>
    </row>
    <row r="4826" spans="2:6" hidden="1" x14ac:dyDescent="0.3">
      <c r="B4826">
        <v>162272</v>
      </c>
      <c r="C4826" t="s">
        <v>14377</v>
      </c>
      <c r="D4826" t="s">
        <v>14378</v>
      </c>
      <c r="E4826" t="s">
        <v>14379</v>
      </c>
      <c r="F4826" t="s">
        <v>1024</v>
      </c>
    </row>
    <row r="4827" spans="2:6" hidden="1" x14ac:dyDescent="0.3">
      <c r="B4827">
        <v>162274</v>
      </c>
      <c r="C4827" t="s">
        <v>14380</v>
      </c>
      <c r="D4827" t="s">
        <v>14381</v>
      </c>
      <c r="E4827" t="s">
        <v>14382</v>
      </c>
      <c r="F4827" t="s">
        <v>1024</v>
      </c>
    </row>
    <row r="4828" spans="2:6" hidden="1" x14ac:dyDescent="0.3">
      <c r="B4828">
        <v>162275</v>
      </c>
      <c r="C4828" t="s">
        <v>14383</v>
      </c>
      <c r="D4828" t="s">
        <v>14384</v>
      </c>
      <c r="E4828" t="s">
        <v>14385</v>
      </c>
      <c r="F4828" t="s">
        <v>1024</v>
      </c>
    </row>
    <row r="4829" spans="2:6" hidden="1" x14ac:dyDescent="0.3">
      <c r="B4829">
        <v>162276</v>
      </c>
      <c r="C4829" t="s">
        <v>14386</v>
      </c>
      <c r="D4829" t="s">
        <v>14387</v>
      </c>
      <c r="E4829" t="s">
        <v>14388</v>
      </c>
      <c r="F4829" t="s">
        <v>1024</v>
      </c>
    </row>
    <row r="4830" spans="2:6" hidden="1" x14ac:dyDescent="0.3">
      <c r="B4830">
        <v>162277</v>
      </c>
      <c r="C4830" t="s">
        <v>14389</v>
      </c>
      <c r="D4830" t="s">
        <v>14390</v>
      </c>
      <c r="E4830" t="s">
        <v>13647</v>
      </c>
      <c r="F4830" t="s">
        <v>1024</v>
      </c>
    </row>
    <row r="4831" spans="2:6" hidden="1" x14ac:dyDescent="0.3">
      <c r="B4831">
        <v>162278</v>
      </c>
      <c r="C4831" t="s">
        <v>14391</v>
      </c>
      <c r="D4831" t="s">
        <v>14392</v>
      </c>
      <c r="E4831" t="s">
        <v>10138</v>
      </c>
      <c r="F4831" t="s">
        <v>1024</v>
      </c>
    </row>
    <row r="4832" spans="2:6" hidden="1" x14ac:dyDescent="0.3">
      <c r="B4832">
        <v>162280</v>
      </c>
      <c r="C4832" t="s">
        <v>14393</v>
      </c>
      <c r="D4832" t="s">
        <v>14394</v>
      </c>
      <c r="E4832" t="s">
        <v>14395</v>
      </c>
      <c r="F4832" t="s">
        <v>1024</v>
      </c>
    </row>
    <row r="4833" spans="2:6" hidden="1" x14ac:dyDescent="0.3">
      <c r="B4833">
        <v>162282</v>
      </c>
      <c r="C4833" t="s">
        <v>14396</v>
      </c>
      <c r="D4833" t="s">
        <v>14397</v>
      </c>
      <c r="E4833" t="s">
        <v>14398</v>
      </c>
      <c r="F4833" t="s">
        <v>1024</v>
      </c>
    </row>
    <row r="4834" spans="2:6" hidden="1" x14ac:dyDescent="0.3">
      <c r="B4834">
        <v>162283</v>
      </c>
      <c r="C4834" t="s">
        <v>14399</v>
      </c>
      <c r="D4834" t="s">
        <v>14400</v>
      </c>
      <c r="E4834" t="s">
        <v>14401</v>
      </c>
      <c r="F4834" t="s">
        <v>1024</v>
      </c>
    </row>
    <row r="4835" spans="2:6" hidden="1" x14ac:dyDescent="0.3">
      <c r="B4835">
        <v>162284</v>
      </c>
      <c r="C4835" t="s">
        <v>14402</v>
      </c>
      <c r="D4835" t="s">
        <v>14403</v>
      </c>
      <c r="E4835" t="s">
        <v>7321</v>
      </c>
      <c r="F4835" t="s">
        <v>1024</v>
      </c>
    </row>
    <row r="4836" spans="2:6" hidden="1" x14ac:dyDescent="0.3">
      <c r="B4836">
        <v>162285</v>
      </c>
      <c r="C4836" t="s">
        <v>14404</v>
      </c>
      <c r="D4836" t="s">
        <v>14405</v>
      </c>
      <c r="E4836" t="s">
        <v>4269</v>
      </c>
      <c r="F4836" t="s">
        <v>1024</v>
      </c>
    </row>
    <row r="4837" spans="2:6" hidden="1" x14ac:dyDescent="0.3">
      <c r="B4837">
        <v>162286</v>
      </c>
      <c r="C4837" t="s">
        <v>14406</v>
      </c>
      <c r="D4837" t="s">
        <v>14407</v>
      </c>
      <c r="E4837" t="s">
        <v>14408</v>
      </c>
      <c r="F4837" t="s">
        <v>1024</v>
      </c>
    </row>
    <row r="4838" spans="2:6" hidden="1" x14ac:dyDescent="0.3">
      <c r="B4838">
        <v>162288</v>
      </c>
      <c r="C4838" t="s">
        <v>14409</v>
      </c>
      <c r="D4838" t="s">
        <v>14410</v>
      </c>
      <c r="E4838" t="s">
        <v>13400</v>
      </c>
      <c r="F4838" t="s">
        <v>1024</v>
      </c>
    </row>
    <row r="4839" spans="2:6" hidden="1" x14ac:dyDescent="0.3">
      <c r="B4839">
        <v>162289</v>
      </c>
      <c r="C4839" t="s">
        <v>14411</v>
      </c>
      <c r="D4839" t="s">
        <v>14412</v>
      </c>
      <c r="E4839" t="s">
        <v>14413</v>
      </c>
      <c r="F4839" t="s">
        <v>1024</v>
      </c>
    </row>
    <row r="4840" spans="2:6" hidden="1" x14ac:dyDescent="0.3">
      <c r="B4840">
        <v>162291</v>
      </c>
      <c r="C4840" t="s">
        <v>14414</v>
      </c>
      <c r="D4840" t="s">
        <v>14415</v>
      </c>
      <c r="E4840" t="s">
        <v>14416</v>
      </c>
      <c r="F4840" t="s">
        <v>1024</v>
      </c>
    </row>
    <row r="4841" spans="2:6" hidden="1" x14ac:dyDescent="0.3">
      <c r="B4841">
        <v>162292</v>
      </c>
      <c r="C4841" t="s">
        <v>14417</v>
      </c>
      <c r="D4841" t="s">
        <v>14418</v>
      </c>
      <c r="E4841" t="s">
        <v>14419</v>
      </c>
      <c r="F4841" t="s">
        <v>1024</v>
      </c>
    </row>
    <row r="4842" spans="2:6" hidden="1" x14ac:dyDescent="0.3">
      <c r="B4842">
        <v>162293</v>
      </c>
      <c r="C4842" t="s">
        <v>14420</v>
      </c>
      <c r="D4842" t="s">
        <v>14421</v>
      </c>
      <c r="E4842" t="s">
        <v>3196</v>
      </c>
      <c r="F4842" t="s">
        <v>1024</v>
      </c>
    </row>
    <row r="4843" spans="2:6" hidden="1" x14ac:dyDescent="0.3">
      <c r="B4843">
        <v>162295</v>
      </c>
      <c r="C4843" t="s">
        <v>14422</v>
      </c>
      <c r="D4843" t="s">
        <v>14423</v>
      </c>
      <c r="E4843" t="s">
        <v>14424</v>
      </c>
      <c r="F4843" t="s">
        <v>1024</v>
      </c>
    </row>
    <row r="4844" spans="2:6" hidden="1" x14ac:dyDescent="0.3">
      <c r="B4844">
        <v>162296</v>
      </c>
      <c r="C4844" t="s">
        <v>14425</v>
      </c>
      <c r="D4844" t="s">
        <v>14426</v>
      </c>
      <c r="E4844" t="s">
        <v>5143</v>
      </c>
      <c r="F4844" t="s">
        <v>1024</v>
      </c>
    </row>
    <row r="4845" spans="2:6" hidden="1" x14ac:dyDescent="0.3">
      <c r="B4845">
        <v>162303</v>
      </c>
      <c r="C4845" t="s">
        <v>14427</v>
      </c>
      <c r="D4845" t="s">
        <v>14428</v>
      </c>
      <c r="E4845" t="s">
        <v>14429</v>
      </c>
      <c r="F4845" t="s">
        <v>1024</v>
      </c>
    </row>
    <row r="4846" spans="2:6" hidden="1" x14ac:dyDescent="0.3">
      <c r="B4846">
        <v>162304</v>
      </c>
      <c r="C4846" t="s">
        <v>14430</v>
      </c>
      <c r="D4846" t="s">
        <v>14431</v>
      </c>
      <c r="E4846" t="s">
        <v>14432</v>
      </c>
      <c r="F4846" t="s">
        <v>1024</v>
      </c>
    </row>
    <row r="4847" spans="2:6" hidden="1" x14ac:dyDescent="0.3">
      <c r="B4847">
        <v>162306</v>
      </c>
      <c r="C4847" t="s">
        <v>14433</v>
      </c>
      <c r="D4847" t="s">
        <v>14434</v>
      </c>
      <c r="E4847" t="s">
        <v>14435</v>
      </c>
      <c r="F4847" t="s">
        <v>1024</v>
      </c>
    </row>
    <row r="4848" spans="2:6" hidden="1" x14ac:dyDescent="0.3">
      <c r="B4848">
        <v>162308</v>
      </c>
      <c r="C4848" t="s">
        <v>14436</v>
      </c>
      <c r="D4848" t="s">
        <v>14437</v>
      </c>
      <c r="E4848" t="s">
        <v>14438</v>
      </c>
      <c r="F4848" t="s">
        <v>1024</v>
      </c>
    </row>
    <row r="4849" spans="2:6" hidden="1" x14ac:dyDescent="0.3">
      <c r="B4849">
        <v>162309</v>
      </c>
      <c r="C4849" t="s">
        <v>14439</v>
      </c>
      <c r="D4849" t="s">
        <v>24070</v>
      </c>
      <c r="E4849" t="s">
        <v>10273</v>
      </c>
      <c r="F4849" t="s">
        <v>1024</v>
      </c>
    </row>
    <row r="4850" spans="2:6" hidden="1" x14ac:dyDescent="0.3">
      <c r="B4850">
        <v>162310</v>
      </c>
      <c r="C4850" t="s">
        <v>14440</v>
      </c>
      <c r="D4850" t="s">
        <v>14441</v>
      </c>
      <c r="E4850" t="s">
        <v>6952</v>
      </c>
      <c r="F4850" t="s">
        <v>1024</v>
      </c>
    </row>
    <row r="4851" spans="2:6" hidden="1" x14ac:dyDescent="0.3">
      <c r="B4851">
        <v>162312</v>
      </c>
      <c r="C4851" t="s">
        <v>14442</v>
      </c>
      <c r="D4851" t="s">
        <v>14443</v>
      </c>
      <c r="E4851" t="s">
        <v>13446</v>
      </c>
      <c r="F4851" t="s">
        <v>1024</v>
      </c>
    </row>
    <row r="4852" spans="2:6" hidden="1" x14ac:dyDescent="0.3">
      <c r="B4852">
        <v>162314</v>
      </c>
      <c r="C4852" t="s">
        <v>14444</v>
      </c>
      <c r="D4852" t="s">
        <v>14445</v>
      </c>
      <c r="E4852" t="s">
        <v>14446</v>
      </c>
      <c r="F4852" t="s">
        <v>1024</v>
      </c>
    </row>
    <row r="4853" spans="2:6" hidden="1" x14ac:dyDescent="0.3">
      <c r="B4853">
        <v>162315</v>
      </c>
      <c r="C4853" t="s">
        <v>14447</v>
      </c>
      <c r="D4853" t="s">
        <v>14448</v>
      </c>
      <c r="E4853" t="s">
        <v>14449</v>
      </c>
      <c r="F4853" t="s">
        <v>1024</v>
      </c>
    </row>
    <row r="4854" spans="2:6" hidden="1" x14ac:dyDescent="0.3">
      <c r="B4854">
        <v>162317</v>
      </c>
      <c r="C4854" t="s">
        <v>14450</v>
      </c>
      <c r="D4854" t="s">
        <v>14451</v>
      </c>
      <c r="E4854" t="s">
        <v>6070</v>
      </c>
      <c r="F4854" t="s">
        <v>1024</v>
      </c>
    </row>
    <row r="4855" spans="2:6" hidden="1" x14ac:dyDescent="0.3">
      <c r="B4855">
        <v>162318</v>
      </c>
      <c r="C4855" t="s">
        <v>14452</v>
      </c>
      <c r="D4855" t="s">
        <v>14453</v>
      </c>
      <c r="E4855" t="s">
        <v>14454</v>
      </c>
      <c r="F4855" t="s">
        <v>1024</v>
      </c>
    </row>
    <row r="4856" spans="2:6" hidden="1" x14ac:dyDescent="0.3">
      <c r="B4856">
        <v>162322</v>
      </c>
      <c r="C4856" t="s">
        <v>14455</v>
      </c>
      <c r="D4856" t="s">
        <v>14456</v>
      </c>
      <c r="E4856" t="s">
        <v>14457</v>
      </c>
      <c r="F4856" t="s">
        <v>1024</v>
      </c>
    </row>
    <row r="4857" spans="2:6" hidden="1" x14ac:dyDescent="0.3">
      <c r="B4857">
        <v>162328</v>
      </c>
      <c r="C4857" t="s">
        <v>14458</v>
      </c>
      <c r="D4857" t="s">
        <v>14459</v>
      </c>
      <c r="E4857" t="s">
        <v>14460</v>
      </c>
      <c r="F4857" t="s">
        <v>1024</v>
      </c>
    </row>
    <row r="4858" spans="2:6" hidden="1" x14ac:dyDescent="0.3">
      <c r="B4858">
        <v>162329</v>
      </c>
      <c r="C4858" t="s">
        <v>14461</v>
      </c>
      <c r="D4858" t="s">
        <v>14462</v>
      </c>
      <c r="E4858" t="s">
        <v>14463</v>
      </c>
      <c r="F4858" t="s">
        <v>1024</v>
      </c>
    </row>
    <row r="4859" spans="2:6" hidden="1" x14ac:dyDescent="0.3">
      <c r="B4859">
        <v>162331</v>
      </c>
      <c r="C4859" t="s">
        <v>14464</v>
      </c>
      <c r="D4859" t="s">
        <v>14465</v>
      </c>
      <c r="E4859" t="s">
        <v>14466</v>
      </c>
      <c r="F4859" t="s">
        <v>1024</v>
      </c>
    </row>
    <row r="4860" spans="2:6" hidden="1" x14ac:dyDescent="0.3">
      <c r="B4860">
        <v>162332</v>
      </c>
      <c r="C4860" t="s">
        <v>14467</v>
      </c>
      <c r="D4860" t="s">
        <v>14468</v>
      </c>
      <c r="E4860" t="s">
        <v>14469</v>
      </c>
      <c r="F4860" t="s">
        <v>1024</v>
      </c>
    </row>
    <row r="4861" spans="2:6" hidden="1" x14ac:dyDescent="0.3">
      <c r="B4861">
        <v>162333</v>
      </c>
      <c r="C4861" t="s">
        <v>14470</v>
      </c>
      <c r="D4861" t="s">
        <v>14471</v>
      </c>
      <c r="E4861" t="s">
        <v>14472</v>
      </c>
      <c r="F4861" t="s">
        <v>1024</v>
      </c>
    </row>
    <row r="4862" spans="2:6" hidden="1" x14ac:dyDescent="0.3">
      <c r="B4862">
        <v>162334</v>
      </c>
      <c r="C4862" t="s">
        <v>14473</v>
      </c>
      <c r="D4862" t="s">
        <v>14474</v>
      </c>
      <c r="E4862" t="s">
        <v>6070</v>
      </c>
      <c r="F4862" t="s">
        <v>1024</v>
      </c>
    </row>
    <row r="4863" spans="2:6" hidden="1" x14ac:dyDescent="0.3">
      <c r="B4863">
        <v>162335</v>
      </c>
      <c r="C4863" t="s">
        <v>13396</v>
      </c>
      <c r="D4863" t="s">
        <v>13397</v>
      </c>
      <c r="E4863" t="s">
        <v>14475</v>
      </c>
      <c r="F4863" t="s">
        <v>1024</v>
      </c>
    </row>
    <row r="4864" spans="2:6" hidden="1" x14ac:dyDescent="0.3">
      <c r="B4864">
        <v>162336</v>
      </c>
      <c r="C4864" t="s">
        <v>14476</v>
      </c>
      <c r="D4864" t="s">
        <v>14477</v>
      </c>
      <c r="E4864" t="s">
        <v>14478</v>
      </c>
      <c r="F4864" t="s">
        <v>1024</v>
      </c>
    </row>
    <row r="4865" spans="2:6" hidden="1" x14ac:dyDescent="0.3">
      <c r="B4865">
        <v>162337</v>
      </c>
      <c r="C4865" t="s">
        <v>14479</v>
      </c>
      <c r="D4865" t="s">
        <v>14480</v>
      </c>
      <c r="E4865" t="s">
        <v>14481</v>
      </c>
      <c r="F4865" t="s">
        <v>1024</v>
      </c>
    </row>
    <row r="4866" spans="2:6" hidden="1" x14ac:dyDescent="0.3">
      <c r="B4866">
        <v>162338</v>
      </c>
      <c r="C4866" t="s">
        <v>14482</v>
      </c>
      <c r="D4866" t="s">
        <v>14483</v>
      </c>
      <c r="E4866" t="s">
        <v>14484</v>
      </c>
      <c r="F4866" t="s">
        <v>1024</v>
      </c>
    </row>
    <row r="4867" spans="2:6" hidden="1" x14ac:dyDescent="0.3">
      <c r="B4867">
        <v>162339</v>
      </c>
      <c r="C4867" t="s">
        <v>14485</v>
      </c>
      <c r="D4867" t="s">
        <v>14486</v>
      </c>
      <c r="E4867" t="s">
        <v>14487</v>
      </c>
      <c r="F4867" t="s">
        <v>1024</v>
      </c>
    </row>
    <row r="4868" spans="2:6" hidden="1" x14ac:dyDescent="0.3">
      <c r="B4868">
        <v>162340</v>
      </c>
      <c r="C4868" t="s">
        <v>14488</v>
      </c>
      <c r="D4868" t="s">
        <v>14489</v>
      </c>
      <c r="E4868" t="s">
        <v>14490</v>
      </c>
      <c r="F4868" t="s">
        <v>1024</v>
      </c>
    </row>
    <row r="4869" spans="2:6" hidden="1" x14ac:dyDescent="0.3">
      <c r="B4869">
        <v>162341</v>
      </c>
      <c r="C4869" t="s">
        <v>14491</v>
      </c>
      <c r="D4869" t="s">
        <v>14492</v>
      </c>
      <c r="E4869" t="s">
        <v>14493</v>
      </c>
      <c r="F4869" t="s">
        <v>1024</v>
      </c>
    </row>
    <row r="4870" spans="2:6" hidden="1" x14ac:dyDescent="0.3">
      <c r="B4870">
        <v>162342</v>
      </c>
      <c r="C4870" t="s">
        <v>14494</v>
      </c>
      <c r="D4870" t="s">
        <v>14495</v>
      </c>
      <c r="E4870" t="s">
        <v>14496</v>
      </c>
      <c r="F4870" t="s">
        <v>1024</v>
      </c>
    </row>
    <row r="4871" spans="2:6" hidden="1" x14ac:dyDescent="0.3">
      <c r="B4871">
        <v>162344</v>
      </c>
      <c r="C4871" t="s">
        <v>14497</v>
      </c>
      <c r="D4871" t="s">
        <v>14498</v>
      </c>
      <c r="E4871" t="s">
        <v>14499</v>
      </c>
      <c r="F4871" t="s">
        <v>1024</v>
      </c>
    </row>
    <row r="4872" spans="2:6" hidden="1" x14ac:dyDescent="0.3">
      <c r="B4872">
        <v>162345</v>
      </c>
      <c r="C4872" t="s">
        <v>14500</v>
      </c>
      <c r="D4872" t="s">
        <v>14501</v>
      </c>
      <c r="E4872" t="s">
        <v>14502</v>
      </c>
      <c r="F4872" t="s">
        <v>1024</v>
      </c>
    </row>
    <row r="4873" spans="2:6" hidden="1" x14ac:dyDescent="0.3">
      <c r="B4873">
        <v>162346</v>
      </c>
      <c r="C4873" t="s">
        <v>14503</v>
      </c>
      <c r="D4873" t="s">
        <v>14504</v>
      </c>
      <c r="E4873" t="s">
        <v>14505</v>
      </c>
      <c r="F4873" t="s">
        <v>1024</v>
      </c>
    </row>
    <row r="4874" spans="2:6" hidden="1" x14ac:dyDescent="0.3">
      <c r="B4874">
        <v>162348</v>
      </c>
      <c r="C4874" t="s">
        <v>14506</v>
      </c>
      <c r="D4874" t="s">
        <v>14507</v>
      </c>
      <c r="E4874" t="s">
        <v>14508</v>
      </c>
      <c r="F4874" t="s">
        <v>1024</v>
      </c>
    </row>
    <row r="4875" spans="2:6" hidden="1" x14ac:dyDescent="0.3">
      <c r="B4875">
        <v>162351</v>
      </c>
      <c r="C4875" t="s">
        <v>14509</v>
      </c>
      <c r="D4875" t="s">
        <v>14510</v>
      </c>
      <c r="E4875" t="s">
        <v>14511</v>
      </c>
      <c r="F4875" t="s">
        <v>1024</v>
      </c>
    </row>
    <row r="4876" spans="2:6" hidden="1" x14ac:dyDescent="0.3">
      <c r="B4876">
        <v>162352</v>
      </c>
      <c r="C4876" t="s">
        <v>14512</v>
      </c>
      <c r="D4876" t="s">
        <v>14513</v>
      </c>
      <c r="E4876" t="s">
        <v>14514</v>
      </c>
      <c r="F4876" t="s">
        <v>1024</v>
      </c>
    </row>
    <row r="4877" spans="2:6" hidden="1" x14ac:dyDescent="0.3">
      <c r="B4877">
        <v>162354</v>
      </c>
      <c r="C4877" t="s">
        <v>14515</v>
      </c>
      <c r="D4877" t="s">
        <v>14516</v>
      </c>
      <c r="E4877" t="s">
        <v>14517</v>
      </c>
      <c r="F4877" t="s">
        <v>1024</v>
      </c>
    </row>
    <row r="4878" spans="2:6" hidden="1" x14ac:dyDescent="0.3">
      <c r="B4878">
        <v>162355</v>
      </c>
      <c r="C4878" t="s">
        <v>14518</v>
      </c>
      <c r="D4878" t="s">
        <v>14519</v>
      </c>
      <c r="E4878" t="s">
        <v>14520</v>
      </c>
      <c r="F4878" t="s">
        <v>1024</v>
      </c>
    </row>
    <row r="4879" spans="2:6" hidden="1" x14ac:dyDescent="0.3">
      <c r="B4879">
        <v>162359</v>
      </c>
      <c r="C4879" t="s">
        <v>14521</v>
      </c>
      <c r="D4879" t="s">
        <v>14522</v>
      </c>
      <c r="E4879" t="s">
        <v>14523</v>
      </c>
      <c r="F4879" t="s">
        <v>1024</v>
      </c>
    </row>
    <row r="4880" spans="2:6" hidden="1" x14ac:dyDescent="0.3">
      <c r="B4880">
        <v>162360</v>
      </c>
      <c r="C4880" t="s">
        <v>14524</v>
      </c>
      <c r="D4880" t="s">
        <v>14525</v>
      </c>
      <c r="E4880" t="s">
        <v>14526</v>
      </c>
      <c r="F4880" t="s">
        <v>1024</v>
      </c>
    </row>
    <row r="4881" spans="2:6" hidden="1" x14ac:dyDescent="0.3">
      <c r="B4881">
        <v>162361</v>
      </c>
      <c r="C4881" t="s">
        <v>14527</v>
      </c>
      <c r="D4881" t="s">
        <v>14528</v>
      </c>
      <c r="E4881" t="s">
        <v>11091</v>
      </c>
      <c r="F4881" t="s">
        <v>1024</v>
      </c>
    </row>
    <row r="4882" spans="2:6" hidden="1" x14ac:dyDescent="0.3">
      <c r="B4882">
        <v>162362</v>
      </c>
      <c r="C4882" t="s">
        <v>14529</v>
      </c>
      <c r="D4882" t="s">
        <v>14530</v>
      </c>
      <c r="E4882" t="s">
        <v>14531</v>
      </c>
      <c r="F4882" t="s">
        <v>1024</v>
      </c>
    </row>
    <row r="4883" spans="2:6" hidden="1" x14ac:dyDescent="0.3">
      <c r="B4883">
        <v>162364</v>
      </c>
      <c r="C4883" t="s">
        <v>14532</v>
      </c>
      <c r="D4883" t="s">
        <v>14533</v>
      </c>
      <c r="E4883" t="s">
        <v>3551</v>
      </c>
      <c r="F4883" t="s">
        <v>1024</v>
      </c>
    </row>
    <row r="4884" spans="2:6" hidden="1" x14ac:dyDescent="0.3">
      <c r="B4884">
        <v>162365</v>
      </c>
      <c r="C4884" t="s">
        <v>14534</v>
      </c>
      <c r="D4884" t="s">
        <v>14535</v>
      </c>
      <c r="E4884" t="s">
        <v>14536</v>
      </c>
      <c r="F4884" t="s">
        <v>1024</v>
      </c>
    </row>
    <row r="4885" spans="2:6" hidden="1" x14ac:dyDescent="0.3">
      <c r="B4885">
        <v>162366</v>
      </c>
      <c r="C4885" t="s">
        <v>14537</v>
      </c>
      <c r="D4885" t="s">
        <v>14538</v>
      </c>
      <c r="E4885" t="s">
        <v>14539</v>
      </c>
      <c r="F4885" t="s">
        <v>1024</v>
      </c>
    </row>
    <row r="4886" spans="2:6" hidden="1" x14ac:dyDescent="0.3">
      <c r="B4886">
        <v>162367</v>
      </c>
      <c r="C4886" t="s">
        <v>7900</v>
      </c>
      <c r="D4886" t="s">
        <v>7901</v>
      </c>
      <c r="E4886" t="s">
        <v>14540</v>
      </c>
      <c r="F4886" t="s">
        <v>1024</v>
      </c>
    </row>
    <row r="4887" spans="2:6" hidden="1" x14ac:dyDescent="0.3">
      <c r="B4887">
        <v>162368</v>
      </c>
      <c r="C4887" t="s">
        <v>14541</v>
      </c>
      <c r="D4887" t="s">
        <v>14542</v>
      </c>
      <c r="E4887" t="s">
        <v>3808</v>
      </c>
      <c r="F4887" t="s">
        <v>1024</v>
      </c>
    </row>
    <row r="4888" spans="2:6" hidden="1" x14ac:dyDescent="0.3">
      <c r="B4888">
        <v>162370</v>
      </c>
      <c r="C4888" t="s">
        <v>14543</v>
      </c>
      <c r="D4888" t="s">
        <v>14544</v>
      </c>
      <c r="E4888" t="s">
        <v>14545</v>
      </c>
      <c r="F4888" t="s">
        <v>1024</v>
      </c>
    </row>
    <row r="4889" spans="2:6" hidden="1" x14ac:dyDescent="0.3">
      <c r="B4889">
        <v>162371</v>
      </c>
      <c r="C4889" t="s">
        <v>14546</v>
      </c>
      <c r="D4889" t="s">
        <v>14547</v>
      </c>
      <c r="E4889" t="s">
        <v>9112</v>
      </c>
      <c r="F4889" t="s">
        <v>1024</v>
      </c>
    </row>
    <row r="4890" spans="2:6" hidden="1" x14ac:dyDescent="0.3">
      <c r="B4890">
        <v>162372</v>
      </c>
      <c r="C4890" t="s">
        <v>14548</v>
      </c>
      <c r="D4890" t="s">
        <v>14549</v>
      </c>
      <c r="E4890" t="s">
        <v>14550</v>
      </c>
      <c r="F4890" t="s">
        <v>1024</v>
      </c>
    </row>
    <row r="4891" spans="2:6" hidden="1" x14ac:dyDescent="0.3">
      <c r="B4891">
        <v>162373</v>
      </c>
      <c r="C4891" t="s">
        <v>14551</v>
      </c>
      <c r="D4891" t="s">
        <v>14552</v>
      </c>
      <c r="E4891" t="s">
        <v>14553</v>
      </c>
      <c r="F4891" t="s">
        <v>1024</v>
      </c>
    </row>
    <row r="4892" spans="2:6" hidden="1" x14ac:dyDescent="0.3">
      <c r="B4892">
        <v>162374</v>
      </c>
      <c r="C4892" t="s">
        <v>14554</v>
      </c>
      <c r="D4892" t="s">
        <v>14555</v>
      </c>
      <c r="E4892" t="s">
        <v>14556</v>
      </c>
      <c r="F4892" t="s">
        <v>1024</v>
      </c>
    </row>
    <row r="4893" spans="2:6" hidden="1" x14ac:dyDescent="0.3">
      <c r="B4893">
        <v>162378</v>
      </c>
      <c r="C4893" t="s">
        <v>14557</v>
      </c>
      <c r="D4893" t="s">
        <v>14558</v>
      </c>
      <c r="E4893" t="s">
        <v>14559</v>
      </c>
      <c r="F4893" t="s">
        <v>1024</v>
      </c>
    </row>
    <row r="4894" spans="2:6" hidden="1" x14ac:dyDescent="0.3">
      <c r="B4894">
        <v>162379</v>
      </c>
      <c r="C4894" t="s">
        <v>14560</v>
      </c>
      <c r="D4894" t="s">
        <v>14561</v>
      </c>
      <c r="E4894" t="s">
        <v>14562</v>
      </c>
      <c r="F4894" t="s">
        <v>1024</v>
      </c>
    </row>
    <row r="4895" spans="2:6" hidden="1" x14ac:dyDescent="0.3">
      <c r="B4895">
        <v>162380</v>
      </c>
      <c r="C4895" t="s">
        <v>14563</v>
      </c>
      <c r="D4895" t="s">
        <v>14564</v>
      </c>
      <c r="E4895" t="s">
        <v>14565</v>
      </c>
      <c r="F4895" t="s">
        <v>1024</v>
      </c>
    </row>
    <row r="4896" spans="2:6" hidden="1" x14ac:dyDescent="0.3">
      <c r="B4896">
        <v>162381</v>
      </c>
      <c r="C4896" t="s">
        <v>14566</v>
      </c>
      <c r="D4896" t="s">
        <v>14567</v>
      </c>
      <c r="E4896" t="s">
        <v>14568</v>
      </c>
      <c r="F4896" t="s">
        <v>1024</v>
      </c>
    </row>
    <row r="4897" spans="2:6" hidden="1" x14ac:dyDescent="0.3">
      <c r="B4897">
        <v>162382</v>
      </c>
      <c r="C4897" t="s">
        <v>14569</v>
      </c>
      <c r="D4897" t="s">
        <v>14570</v>
      </c>
      <c r="E4897" t="s">
        <v>14571</v>
      </c>
      <c r="F4897" t="s">
        <v>1024</v>
      </c>
    </row>
    <row r="4898" spans="2:6" hidden="1" x14ac:dyDescent="0.3">
      <c r="B4898">
        <v>162383</v>
      </c>
      <c r="C4898" t="s">
        <v>14572</v>
      </c>
      <c r="D4898" t="s">
        <v>14573</v>
      </c>
      <c r="E4898" t="s">
        <v>14574</v>
      </c>
      <c r="F4898" t="s">
        <v>1024</v>
      </c>
    </row>
    <row r="4899" spans="2:6" hidden="1" x14ac:dyDescent="0.3">
      <c r="B4899">
        <v>162387</v>
      </c>
      <c r="C4899" t="s">
        <v>14575</v>
      </c>
      <c r="D4899" t="s">
        <v>14576</v>
      </c>
      <c r="E4899" t="s">
        <v>14577</v>
      </c>
      <c r="F4899" t="s">
        <v>1024</v>
      </c>
    </row>
    <row r="4900" spans="2:6" hidden="1" x14ac:dyDescent="0.3">
      <c r="B4900">
        <v>162389</v>
      </c>
      <c r="C4900" t="s">
        <v>14578</v>
      </c>
      <c r="D4900" t="s">
        <v>14579</v>
      </c>
      <c r="E4900" t="s">
        <v>14580</v>
      </c>
      <c r="F4900" t="s">
        <v>1024</v>
      </c>
    </row>
    <row r="4901" spans="2:6" hidden="1" x14ac:dyDescent="0.3">
      <c r="B4901">
        <v>162390</v>
      </c>
      <c r="C4901" t="s">
        <v>14581</v>
      </c>
      <c r="D4901" t="s">
        <v>14582</v>
      </c>
      <c r="E4901" t="s">
        <v>5430</v>
      </c>
      <c r="F4901" t="s">
        <v>1024</v>
      </c>
    </row>
    <row r="4902" spans="2:6" hidden="1" x14ac:dyDescent="0.3">
      <c r="B4902">
        <v>162391</v>
      </c>
      <c r="C4902" t="s">
        <v>14583</v>
      </c>
      <c r="D4902" t="s">
        <v>14584</v>
      </c>
      <c r="E4902" t="s">
        <v>14585</v>
      </c>
      <c r="F4902" t="s">
        <v>1024</v>
      </c>
    </row>
    <row r="4903" spans="2:6" hidden="1" x14ac:dyDescent="0.3">
      <c r="B4903">
        <v>162392</v>
      </c>
      <c r="C4903" t="s">
        <v>14586</v>
      </c>
      <c r="D4903" t="s">
        <v>14587</v>
      </c>
      <c r="E4903" t="s">
        <v>14588</v>
      </c>
      <c r="F4903" t="s">
        <v>1024</v>
      </c>
    </row>
    <row r="4904" spans="2:6" hidden="1" x14ac:dyDescent="0.3">
      <c r="B4904">
        <v>162393</v>
      </c>
      <c r="C4904" t="s">
        <v>14589</v>
      </c>
      <c r="D4904" t="s">
        <v>14590</v>
      </c>
      <c r="E4904" t="s">
        <v>14591</v>
      </c>
      <c r="F4904" t="s">
        <v>1024</v>
      </c>
    </row>
    <row r="4905" spans="2:6" hidden="1" x14ac:dyDescent="0.3">
      <c r="B4905">
        <v>162396</v>
      </c>
      <c r="C4905" t="s">
        <v>14592</v>
      </c>
      <c r="D4905" t="s">
        <v>14593</v>
      </c>
      <c r="E4905" t="s">
        <v>14594</v>
      </c>
      <c r="F4905" t="s">
        <v>1024</v>
      </c>
    </row>
    <row r="4906" spans="2:6" hidden="1" x14ac:dyDescent="0.3">
      <c r="B4906">
        <v>162397</v>
      </c>
      <c r="C4906" t="s">
        <v>14595</v>
      </c>
      <c r="D4906" t="s">
        <v>14596</v>
      </c>
      <c r="E4906" t="s">
        <v>14597</v>
      </c>
      <c r="F4906" t="s">
        <v>1024</v>
      </c>
    </row>
    <row r="4907" spans="2:6" hidden="1" x14ac:dyDescent="0.3">
      <c r="B4907">
        <v>162399</v>
      </c>
      <c r="C4907" t="s">
        <v>14598</v>
      </c>
      <c r="D4907" t="s">
        <v>14599</v>
      </c>
      <c r="E4907" t="s">
        <v>42</v>
      </c>
      <c r="F4907" t="s">
        <v>1024</v>
      </c>
    </row>
    <row r="4908" spans="2:6" hidden="1" x14ac:dyDescent="0.3">
      <c r="B4908">
        <v>162400</v>
      </c>
      <c r="C4908" t="s">
        <v>14600</v>
      </c>
      <c r="D4908" t="s">
        <v>14601</v>
      </c>
      <c r="E4908" t="s">
        <v>14602</v>
      </c>
      <c r="F4908" t="s">
        <v>1024</v>
      </c>
    </row>
    <row r="4909" spans="2:6" hidden="1" x14ac:dyDescent="0.3">
      <c r="B4909">
        <v>162401</v>
      </c>
      <c r="C4909" t="s">
        <v>14603</v>
      </c>
      <c r="D4909" t="s">
        <v>14604</v>
      </c>
      <c r="E4909" t="s">
        <v>6575</v>
      </c>
      <c r="F4909" t="s">
        <v>1024</v>
      </c>
    </row>
    <row r="4910" spans="2:6" hidden="1" x14ac:dyDescent="0.3">
      <c r="B4910">
        <v>162402</v>
      </c>
      <c r="C4910" t="s">
        <v>14605</v>
      </c>
      <c r="D4910" t="s">
        <v>14606</v>
      </c>
      <c r="E4910" t="s">
        <v>14607</v>
      </c>
      <c r="F4910" t="s">
        <v>1024</v>
      </c>
    </row>
    <row r="4911" spans="2:6" hidden="1" x14ac:dyDescent="0.3">
      <c r="B4911">
        <v>162403</v>
      </c>
      <c r="C4911" t="s">
        <v>14608</v>
      </c>
      <c r="D4911" t="s">
        <v>14609</v>
      </c>
      <c r="E4911" t="s">
        <v>2396</v>
      </c>
      <c r="F4911" t="s">
        <v>1024</v>
      </c>
    </row>
    <row r="4912" spans="2:6" hidden="1" x14ac:dyDescent="0.3">
      <c r="B4912">
        <v>162404</v>
      </c>
      <c r="C4912" t="s">
        <v>14610</v>
      </c>
      <c r="D4912" t="s">
        <v>14611</v>
      </c>
      <c r="E4912" t="s">
        <v>14612</v>
      </c>
      <c r="F4912" t="s">
        <v>1024</v>
      </c>
    </row>
    <row r="4913" spans="2:6" hidden="1" x14ac:dyDescent="0.3">
      <c r="B4913">
        <v>162405</v>
      </c>
      <c r="C4913" t="s">
        <v>14613</v>
      </c>
      <c r="D4913" t="s">
        <v>14614</v>
      </c>
      <c r="E4913" t="s">
        <v>14615</v>
      </c>
      <c r="F4913" t="s">
        <v>1024</v>
      </c>
    </row>
    <row r="4914" spans="2:6" hidden="1" x14ac:dyDescent="0.3">
      <c r="B4914">
        <v>162406</v>
      </c>
      <c r="C4914" t="s">
        <v>14616</v>
      </c>
      <c r="D4914" t="s">
        <v>14617</v>
      </c>
      <c r="E4914" t="s">
        <v>14618</v>
      </c>
      <c r="F4914" t="s">
        <v>1024</v>
      </c>
    </row>
    <row r="4915" spans="2:6" hidden="1" x14ac:dyDescent="0.3">
      <c r="B4915">
        <v>162407</v>
      </c>
      <c r="C4915" t="s">
        <v>14619</v>
      </c>
      <c r="D4915" t="s">
        <v>14620</v>
      </c>
      <c r="E4915" t="s">
        <v>14621</v>
      </c>
      <c r="F4915" t="s">
        <v>1024</v>
      </c>
    </row>
    <row r="4916" spans="2:6" hidden="1" x14ac:dyDescent="0.3">
      <c r="B4916">
        <v>162409</v>
      </c>
      <c r="C4916" t="s">
        <v>14622</v>
      </c>
      <c r="D4916" t="s">
        <v>14623</v>
      </c>
      <c r="E4916" t="s">
        <v>14624</v>
      </c>
      <c r="F4916" t="s">
        <v>1024</v>
      </c>
    </row>
    <row r="4917" spans="2:6" hidden="1" x14ac:dyDescent="0.3">
      <c r="B4917">
        <v>162410</v>
      </c>
      <c r="C4917" t="s">
        <v>14625</v>
      </c>
      <c r="D4917" t="s">
        <v>14626</v>
      </c>
      <c r="E4917" t="s">
        <v>14627</v>
      </c>
      <c r="F4917" t="s">
        <v>1024</v>
      </c>
    </row>
    <row r="4918" spans="2:6" hidden="1" x14ac:dyDescent="0.3">
      <c r="B4918">
        <v>162411</v>
      </c>
      <c r="C4918" t="s">
        <v>14628</v>
      </c>
      <c r="D4918" t="s">
        <v>14629</v>
      </c>
      <c r="E4918" t="s">
        <v>14630</v>
      </c>
      <c r="F4918" t="s">
        <v>1024</v>
      </c>
    </row>
    <row r="4919" spans="2:6" hidden="1" x14ac:dyDescent="0.3">
      <c r="B4919">
        <v>162412</v>
      </c>
      <c r="C4919" t="s">
        <v>14631</v>
      </c>
      <c r="D4919" t="s">
        <v>14632</v>
      </c>
      <c r="E4919" t="s">
        <v>14633</v>
      </c>
      <c r="F4919" t="s">
        <v>1024</v>
      </c>
    </row>
    <row r="4920" spans="2:6" hidden="1" x14ac:dyDescent="0.3">
      <c r="B4920">
        <v>162413</v>
      </c>
      <c r="C4920" t="s">
        <v>14634</v>
      </c>
      <c r="D4920" t="s">
        <v>14635</v>
      </c>
      <c r="E4920" t="s">
        <v>14636</v>
      </c>
      <c r="F4920" t="s">
        <v>1024</v>
      </c>
    </row>
    <row r="4921" spans="2:6" hidden="1" x14ac:dyDescent="0.3">
      <c r="B4921">
        <v>162414</v>
      </c>
      <c r="C4921" t="s">
        <v>14637</v>
      </c>
      <c r="D4921" t="s">
        <v>14638</v>
      </c>
      <c r="E4921" t="s">
        <v>10178</v>
      </c>
      <c r="F4921" t="s">
        <v>1024</v>
      </c>
    </row>
    <row r="4922" spans="2:6" hidden="1" x14ac:dyDescent="0.3">
      <c r="B4922">
        <v>162415</v>
      </c>
      <c r="C4922" t="s">
        <v>14639</v>
      </c>
      <c r="D4922" t="s">
        <v>14640</v>
      </c>
      <c r="E4922" t="s">
        <v>8171</v>
      </c>
      <c r="F4922" t="s">
        <v>1024</v>
      </c>
    </row>
    <row r="4923" spans="2:6" hidden="1" x14ac:dyDescent="0.3">
      <c r="B4923">
        <v>162416</v>
      </c>
      <c r="C4923" t="s">
        <v>14641</v>
      </c>
      <c r="D4923" t="s">
        <v>14642</v>
      </c>
      <c r="E4923" t="s">
        <v>14643</v>
      </c>
      <c r="F4923" t="s">
        <v>1024</v>
      </c>
    </row>
    <row r="4924" spans="2:6" hidden="1" x14ac:dyDescent="0.3">
      <c r="B4924">
        <v>162417</v>
      </c>
      <c r="C4924" t="s">
        <v>14644</v>
      </c>
      <c r="D4924" t="s">
        <v>14645</v>
      </c>
      <c r="E4924" t="s">
        <v>14646</v>
      </c>
      <c r="F4924" t="s">
        <v>1024</v>
      </c>
    </row>
    <row r="4925" spans="2:6" hidden="1" x14ac:dyDescent="0.3">
      <c r="B4925">
        <v>162418</v>
      </c>
      <c r="C4925" t="s">
        <v>14647</v>
      </c>
      <c r="D4925" t="s">
        <v>14648</v>
      </c>
      <c r="E4925" t="s">
        <v>14649</v>
      </c>
      <c r="F4925" t="s">
        <v>1024</v>
      </c>
    </row>
    <row r="4926" spans="2:6" hidden="1" x14ac:dyDescent="0.3">
      <c r="B4926">
        <v>162419</v>
      </c>
      <c r="C4926" t="s">
        <v>14650</v>
      </c>
      <c r="D4926" t="s">
        <v>14651</v>
      </c>
      <c r="E4926" t="s">
        <v>14652</v>
      </c>
      <c r="F4926" t="s">
        <v>1024</v>
      </c>
    </row>
    <row r="4927" spans="2:6" hidden="1" x14ac:dyDescent="0.3">
      <c r="B4927">
        <v>162420</v>
      </c>
      <c r="C4927" t="s">
        <v>14653</v>
      </c>
      <c r="D4927" t="s">
        <v>14654</v>
      </c>
      <c r="E4927" t="s">
        <v>14655</v>
      </c>
      <c r="F4927" t="s">
        <v>1024</v>
      </c>
    </row>
    <row r="4928" spans="2:6" hidden="1" x14ac:dyDescent="0.3">
      <c r="B4928">
        <v>162423</v>
      </c>
      <c r="C4928" t="s">
        <v>14656</v>
      </c>
      <c r="D4928" t="s">
        <v>14657</v>
      </c>
      <c r="E4928" t="s">
        <v>14658</v>
      </c>
      <c r="F4928" t="s">
        <v>1024</v>
      </c>
    </row>
    <row r="4929" spans="2:6" hidden="1" x14ac:dyDescent="0.3">
      <c r="B4929">
        <v>162424</v>
      </c>
      <c r="C4929" t="s">
        <v>14659</v>
      </c>
      <c r="D4929" t="s">
        <v>14660</v>
      </c>
      <c r="E4929" t="s">
        <v>14661</v>
      </c>
      <c r="F4929" t="s">
        <v>1024</v>
      </c>
    </row>
    <row r="4930" spans="2:6" hidden="1" x14ac:dyDescent="0.3">
      <c r="B4930">
        <v>162425</v>
      </c>
      <c r="C4930" t="s">
        <v>14662</v>
      </c>
      <c r="D4930" t="s">
        <v>14663</v>
      </c>
      <c r="E4930" t="s">
        <v>14664</v>
      </c>
      <c r="F4930" t="s">
        <v>1024</v>
      </c>
    </row>
    <row r="4931" spans="2:6" hidden="1" x14ac:dyDescent="0.3">
      <c r="B4931">
        <v>162429</v>
      </c>
      <c r="C4931" t="s">
        <v>14665</v>
      </c>
      <c r="D4931" t="s">
        <v>14666</v>
      </c>
      <c r="E4931" t="s">
        <v>14667</v>
      </c>
      <c r="F4931" t="s">
        <v>1024</v>
      </c>
    </row>
    <row r="4932" spans="2:6" hidden="1" x14ac:dyDescent="0.3">
      <c r="B4932">
        <v>162435</v>
      </c>
      <c r="C4932" t="s">
        <v>14668</v>
      </c>
      <c r="D4932" t="s">
        <v>24071</v>
      </c>
      <c r="E4932" t="s">
        <v>14669</v>
      </c>
      <c r="F4932" t="s">
        <v>1024</v>
      </c>
    </row>
    <row r="4933" spans="2:6" hidden="1" x14ac:dyDescent="0.3">
      <c r="B4933">
        <v>162436</v>
      </c>
      <c r="C4933" t="s">
        <v>14670</v>
      </c>
      <c r="D4933" t="s">
        <v>14671</v>
      </c>
      <c r="E4933" t="s">
        <v>3865</v>
      </c>
      <c r="F4933" t="s">
        <v>1024</v>
      </c>
    </row>
    <row r="4934" spans="2:6" hidden="1" x14ac:dyDescent="0.3">
      <c r="B4934">
        <v>162437</v>
      </c>
      <c r="C4934" t="s">
        <v>14672</v>
      </c>
      <c r="D4934" t="s">
        <v>14673</v>
      </c>
      <c r="E4934" t="s">
        <v>14674</v>
      </c>
      <c r="F4934" t="s">
        <v>1024</v>
      </c>
    </row>
    <row r="4935" spans="2:6" hidden="1" x14ac:dyDescent="0.3">
      <c r="B4935">
        <v>162439</v>
      </c>
      <c r="C4935" t="s">
        <v>14675</v>
      </c>
      <c r="D4935" t="s">
        <v>14676</v>
      </c>
      <c r="E4935" t="s">
        <v>14677</v>
      </c>
      <c r="F4935" t="s">
        <v>1024</v>
      </c>
    </row>
    <row r="4936" spans="2:6" hidden="1" x14ac:dyDescent="0.3">
      <c r="B4936">
        <v>162440</v>
      </c>
      <c r="C4936" t="s">
        <v>14678</v>
      </c>
      <c r="D4936" t="s">
        <v>14679</v>
      </c>
      <c r="E4936" t="s">
        <v>14680</v>
      </c>
      <c r="F4936" t="s">
        <v>1024</v>
      </c>
    </row>
    <row r="4937" spans="2:6" hidden="1" x14ac:dyDescent="0.3">
      <c r="B4937">
        <v>162441</v>
      </c>
      <c r="C4937" t="s">
        <v>14681</v>
      </c>
      <c r="D4937" t="s">
        <v>14682</v>
      </c>
      <c r="E4937" t="s">
        <v>12191</v>
      </c>
      <c r="F4937" t="s">
        <v>1024</v>
      </c>
    </row>
    <row r="4938" spans="2:6" hidden="1" x14ac:dyDescent="0.3">
      <c r="B4938">
        <v>162445</v>
      </c>
      <c r="C4938" t="s">
        <v>14683</v>
      </c>
      <c r="D4938" t="s">
        <v>14684</v>
      </c>
      <c r="E4938" t="s">
        <v>14685</v>
      </c>
      <c r="F4938" t="s">
        <v>1024</v>
      </c>
    </row>
    <row r="4939" spans="2:6" hidden="1" x14ac:dyDescent="0.3">
      <c r="B4939">
        <v>162446</v>
      </c>
      <c r="C4939" t="s">
        <v>14686</v>
      </c>
      <c r="D4939" t="s">
        <v>14687</v>
      </c>
      <c r="E4939" t="s">
        <v>10775</v>
      </c>
      <c r="F4939" t="s">
        <v>1024</v>
      </c>
    </row>
    <row r="4940" spans="2:6" hidden="1" x14ac:dyDescent="0.3">
      <c r="B4940">
        <v>162447</v>
      </c>
      <c r="C4940" t="s">
        <v>14688</v>
      </c>
      <c r="D4940" t="s">
        <v>14689</v>
      </c>
      <c r="E4940" t="s">
        <v>3787</v>
      </c>
      <c r="F4940" t="s">
        <v>1024</v>
      </c>
    </row>
    <row r="4941" spans="2:6" hidden="1" x14ac:dyDescent="0.3">
      <c r="B4941">
        <v>162448</v>
      </c>
      <c r="C4941" t="s">
        <v>3941</v>
      </c>
      <c r="D4941" t="s">
        <v>3942</v>
      </c>
      <c r="E4941" t="s">
        <v>14690</v>
      </c>
      <c r="F4941" t="s">
        <v>1024</v>
      </c>
    </row>
    <row r="4942" spans="2:6" hidden="1" x14ac:dyDescent="0.3">
      <c r="B4942">
        <v>162449</v>
      </c>
      <c r="C4942" t="s">
        <v>14691</v>
      </c>
      <c r="D4942" t="s">
        <v>14692</v>
      </c>
      <c r="E4942" t="s">
        <v>14231</v>
      </c>
      <c r="F4942" t="s">
        <v>1024</v>
      </c>
    </row>
    <row r="4943" spans="2:6" hidden="1" x14ac:dyDescent="0.3">
      <c r="B4943">
        <v>162451</v>
      </c>
      <c r="C4943" t="s">
        <v>14693</v>
      </c>
      <c r="D4943" t="s">
        <v>14694</v>
      </c>
      <c r="E4943" t="s">
        <v>14695</v>
      </c>
      <c r="F4943" t="s">
        <v>1024</v>
      </c>
    </row>
    <row r="4944" spans="2:6" hidden="1" x14ac:dyDescent="0.3">
      <c r="B4944">
        <v>162453</v>
      </c>
      <c r="C4944" t="s">
        <v>14696</v>
      </c>
      <c r="D4944" t="s">
        <v>14697</v>
      </c>
      <c r="E4944" t="s">
        <v>14698</v>
      </c>
      <c r="F4944" t="s">
        <v>1024</v>
      </c>
    </row>
    <row r="4945" spans="2:6" hidden="1" x14ac:dyDescent="0.3">
      <c r="B4945">
        <v>162454</v>
      </c>
      <c r="C4945" t="s">
        <v>14699</v>
      </c>
      <c r="D4945" t="s">
        <v>14700</v>
      </c>
      <c r="E4945" t="s">
        <v>14701</v>
      </c>
      <c r="F4945" t="s">
        <v>1024</v>
      </c>
    </row>
    <row r="4946" spans="2:6" hidden="1" x14ac:dyDescent="0.3">
      <c r="B4946">
        <v>162455</v>
      </c>
      <c r="C4946" t="s">
        <v>14702</v>
      </c>
      <c r="D4946" t="s">
        <v>14703</v>
      </c>
      <c r="E4946" t="s">
        <v>14704</v>
      </c>
      <c r="F4946" t="s">
        <v>1024</v>
      </c>
    </row>
    <row r="4947" spans="2:6" hidden="1" x14ac:dyDescent="0.3">
      <c r="B4947">
        <v>162457</v>
      </c>
      <c r="C4947" t="s">
        <v>14705</v>
      </c>
      <c r="D4947" t="s">
        <v>14706</v>
      </c>
      <c r="E4947" t="s">
        <v>14707</v>
      </c>
      <c r="F4947" t="s">
        <v>1024</v>
      </c>
    </row>
    <row r="4948" spans="2:6" hidden="1" x14ac:dyDescent="0.3">
      <c r="B4948">
        <v>162460</v>
      </c>
      <c r="C4948" t="s">
        <v>14708</v>
      </c>
      <c r="D4948" t="s">
        <v>14709</v>
      </c>
      <c r="E4948" t="s">
        <v>14710</v>
      </c>
      <c r="F4948" t="s">
        <v>1024</v>
      </c>
    </row>
    <row r="4949" spans="2:6" hidden="1" x14ac:dyDescent="0.3">
      <c r="B4949">
        <v>162461</v>
      </c>
      <c r="C4949" t="s">
        <v>12966</v>
      </c>
      <c r="D4949" t="s">
        <v>12967</v>
      </c>
      <c r="E4949" t="s">
        <v>14711</v>
      </c>
      <c r="F4949" t="s">
        <v>1024</v>
      </c>
    </row>
    <row r="4950" spans="2:6" hidden="1" x14ac:dyDescent="0.3">
      <c r="B4950">
        <v>162463</v>
      </c>
      <c r="C4950" t="s">
        <v>14712</v>
      </c>
      <c r="D4950" t="s">
        <v>14713</v>
      </c>
      <c r="E4950" t="s">
        <v>14714</v>
      </c>
      <c r="F4950" t="s">
        <v>1024</v>
      </c>
    </row>
    <row r="4951" spans="2:6" hidden="1" x14ac:dyDescent="0.3">
      <c r="B4951">
        <v>162464</v>
      </c>
      <c r="C4951" t="s">
        <v>14715</v>
      </c>
      <c r="D4951" t="s">
        <v>14716</v>
      </c>
      <c r="E4951" t="s">
        <v>14717</v>
      </c>
      <c r="F4951" t="s">
        <v>1024</v>
      </c>
    </row>
    <row r="4952" spans="2:6" hidden="1" x14ac:dyDescent="0.3">
      <c r="B4952">
        <v>162465</v>
      </c>
      <c r="C4952" t="s">
        <v>14718</v>
      </c>
      <c r="D4952" t="s">
        <v>14719</v>
      </c>
      <c r="E4952" t="s">
        <v>14720</v>
      </c>
      <c r="F4952" t="s">
        <v>1024</v>
      </c>
    </row>
    <row r="4953" spans="2:6" hidden="1" x14ac:dyDescent="0.3">
      <c r="B4953">
        <v>162466</v>
      </c>
      <c r="C4953" t="s">
        <v>14721</v>
      </c>
      <c r="D4953" t="s">
        <v>14722</v>
      </c>
      <c r="E4953" t="s">
        <v>14723</v>
      </c>
      <c r="F4953" t="s">
        <v>1024</v>
      </c>
    </row>
    <row r="4954" spans="2:6" hidden="1" x14ac:dyDescent="0.3">
      <c r="B4954">
        <v>162467</v>
      </c>
      <c r="C4954" t="s">
        <v>14724</v>
      </c>
      <c r="D4954" t="s">
        <v>14725</v>
      </c>
      <c r="E4954" t="s">
        <v>12645</v>
      </c>
      <c r="F4954" t="s">
        <v>1024</v>
      </c>
    </row>
    <row r="4955" spans="2:6" hidden="1" x14ac:dyDescent="0.3">
      <c r="B4955">
        <v>162468</v>
      </c>
      <c r="C4955" t="s">
        <v>14726</v>
      </c>
      <c r="D4955" t="s">
        <v>14727</v>
      </c>
      <c r="E4955" t="s">
        <v>14728</v>
      </c>
      <c r="F4955" t="s">
        <v>1024</v>
      </c>
    </row>
    <row r="4956" spans="2:6" hidden="1" x14ac:dyDescent="0.3">
      <c r="B4956">
        <v>162469</v>
      </c>
      <c r="C4956" t="s">
        <v>14729</v>
      </c>
      <c r="D4956" t="s">
        <v>14730</v>
      </c>
      <c r="E4956" t="s">
        <v>14731</v>
      </c>
      <c r="F4956" t="s">
        <v>1024</v>
      </c>
    </row>
    <row r="4957" spans="2:6" hidden="1" x14ac:dyDescent="0.3">
      <c r="B4957">
        <v>162470</v>
      </c>
      <c r="C4957" t="s">
        <v>14732</v>
      </c>
      <c r="D4957" t="s">
        <v>14733</v>
      </c>
      <c r="E4957" t="s">
        <v>14734</v>
      </c>
      <c r="F4957" t="s">
        <v>1024</v>
      </c>
    </row>
    <row r="4958" spans="2:6" hidden="1" x14ac:dyDescent="0.3">
      <c r="B4958">
        <v>162471</v>
      </c>
      <c r="C4958" t="s">
        <v>14735</v>
      </c>
      <c r="D4958" t="s">
        <v>14736</v>
      </c>
      <c r="E4958" t="s">
        <v>14737</v>
      </c>
      <c r="F4958" t="s">
        <v>1024</v>
      </c>
    </row>
    <row r="4959" spans="2:6" hidden="1" x14ac:dyDescent="0.3">
      <c r="B4959">
        <v>162476</v>
      </c>
      <c r="C4959" t="s">
        <v>14738</v>
      </c>
      <c r="D4959" t="s">
        <v>14739</v>
      </c>
      <c r="E4959" t="s">
        <v>14740</v>
      </c>
      <c r="F4959" t="s">
        <v>1024</v>
      </c>
    </row>
    <row r="4960" spans="2:6" hidden="1" x14ac:dyDescent="0.3">
      <c r="B4960">
        <v>162480</v>
      </c>
      <c r="C4960" t="s">
        <v>14741</v>
      </c>
      <c r="D4960" t="s">
        <v>14742</v>
      </c>
      <c r="E4960" t="s">
        <v>14743</v>
      </c>
      <c r="F4960" t="s">
        <v>1024</v>
      </c>
    </row>
    <row r="4961" spans="2:6" hidden="1" x14ac:dyDescent="0.3">
      <c r="B4961">
        <v>162481</v>
      </c>
      <c r="C4961" t="s">
        <v>14744</v>
      </c>
      <c r="D4961" t="s">
        <v>14745</v>
      </c>
      <c r="E4961" t="s">
        <v>14746</v>
      </c>
      <c r="F4961" t="s">
        <v>1024</v>
      </c>
    </row>
    <row r="4962" spans="2:6" hidden="1" x14ac:dyDescent="0.3">
      <c r="B4962">
        <v>162482</v>
      </c>
      <c r="C4962" t="s">
        <v>14747</v>
      </c>
      <c r="D4962" t="s">
        <v>14748</v>
      </c>
      <c r="E4962" t="s">
        <v>14749</v>
      </c>
      <c r="F4962" t="s">
        <v>1024</v>
      </c>
    </row>
    <row r="4963" spans="2:6" hidden="1" x14ac:dyDescent="0.3">
      <c r="B4963">
        <v>162483</v>
      </c>
      <c r="C4963" t="s">
        <v>14750</v>
      </c>
      <c r="D4963" t="s">
        <v>14751</v>
      </c>
      <c r="E4963" t="s">
        <v>5985</v>
      </c>
      <c r="F4963" t="s">
        <v>1024</v>
      </c>
    </row>
    <row r="4964" spans="2:6" hidden="1" x14ac:dyDescent="0.3">
      <c r="B4964">
        <v>162484</v>
      </c>
      <c r="C4964" t="s">
        <v>14752</v>
      </c>
      <c r="D4964" t="s">
        <v>14753</v>
      </c>
      <c r="E4964" t="s">
        <v>9826</v>
      </c>
      <c r="F4964" t="s">
        <v>1024</v>
      </c>
    </row>
    <row r="4965" spans="2:6" hidden="1" x14ac:dyDescent="0.3">
      <c r="B4965">
        <v>162486</v>
      </c>
      <c r="C4965" t="s">
        <v>14754</v>
      </c>
      <c r="D4965" t="s">
        <v>14755</v>
      </c>
      <c r="E4965" t="s">
        <v>11309</v>
      </c>
      <c r="F4965" t="s">
        <v>1024</v>
      </c>
    </row>
    <row r="4966" spans="2:6" hidden="1" x14ac:dyDescent="0.3">
      <c r="B4966">
        <v>162487</v>
      </c>
      <c r="C4966" t="s">
        <v>14756</v>
      </c>
      <c r="D4966" t="s">
        <v>14757</v>
      </c>
      <c r="E4966" t="s">
        <v>14136</v>
      </c>
      <c r="F4966" t="s">
        <v>1024</v>
      </c>
    </row>
    <row r="4967" spans="2:6" hidden="1" x14ac:dyDescent="0.3">
      <c r="B4967">
        <v>162488</v>
      </c>
      <c r="C4967" t="s">
        <v>14758</v>
      </c>
      <c r="D4967" t="s">
        <v>14759</v>
      </c>
      <c r="E4967" t="s">
        <v>14760</v>
      </c>
      <c r="F4967" t="s">
        <v>1024</v>
      </c>
    </row>
    <row r="4968" spans="2:6" hidden="1" x14ac:dyDescent="0.3">
      <c r="B4968">
        <v>162492</v>
      </c>
      <c r="C4968" t="s">
        <v>14761</v>
      </c>
      <c r="D4968" t="s">
        <v>14762</v>
      </c>
      <c r="E4968" t="s">
        <v>14763</v>
      </c>
      <c r="F4968" t="s">
        <v>1024</v>
      </c>
    </row>
    <row r="4969" spans="2:6" hidden="1" x14ac:dyDescent="0.3">
      <c r="B4969">
        <v>162494</v>
      </c>
      <c r="C4969" t="s">
        <v>14764</v>
      </c>
      <c r="D4969" t="s">
        <v>14765</v>
      </c>
      <c r="E4969" t="s">
        <v>14766</v>
      </c>
      <c r="F4969" t="s">
        <v>1024</v>
      </c>
    </row>
    <row r="4970" spans="2:6" hidden="1" x14ac:dyDescent="0.3">
      <c r="B4970">
        <v>162496</v>
      </c>
      <c r="C4970" t="s">
        <v>14767</v>
      </c>
      <c r="D4970" t="s">
        <v>14768</v>
      </c>
      <c r="E4970" t="s">
        <v>8728</v>
      </c>
      <c r="F4970" t="s">
        <v>1024</v>
      </c>
    </row>
    <row r="4971" spans="2:6" hidden="1" x14ac:dyDescent="0.3">
      <c r="B4971">
        <v>162497</v>
      </c>
      <c r="C4971" t="s">
        <v>14769</v>
      </c>
      <c r="D4971" t="s">
        <v>14770</v>
      </c>
      <c r="E4971" t="s">
        <v>14771</v>
      </c>
      <c r="F4971" t="s">
        <v>1024</v>
      </c>
    </row>
    <row r="4972" spans="2:6" hidden="1" x14ac:dyDescent="0.3">
      <c r="B4972">
        <v>162498</v>
      </c>
      <c r="C4972" t="s">
        <v>14772</v>
      </c>
      <c r="D4972" t="s">
        <v>14773</v>
      </c>
      <c r="E4972" t="s">
        <v>14774</v>
      </c>
      <c r="F4972" t="s">
        <v>1024</v>
      </c>
    </row>
    <row r="4973" spans="2:6" hidden="1" x14ac:dyDescent="0.3">
      <c r="B4973">
        <v>162499</v>
      </c>
      <c r="C4973" t="s">
        <v>14775</v>
      </c>
      <c r="D4973" t="s">
        <v>14776</v>
      </c>
      <c r="E4973" t="s">
        <v>14777</v>
      </c>
      <c r="F4973" t="s">
        <v>1024</v>
      </c>
    </row>
    <row r="4974" spans="2:6" hidden="1" x14ac:dyDescent="0.3">
      <c r="B4974">
        <v>162500</v>
      </c>
      <c r="C4974" t="s">
        <v>14778</v>
      </c>
      <c r="D4974" t="s">
        <v>14779</v>
      </c>
      <c r="E4974" t="s">
        <v>3252</v>
      </c>
      <c r="F4974" t="s">
        <v>1024</v>
      </c>
    </row>
    <row r="4975" spans="2:6" hidden="1" x14ac:dyDescent="0.3">
      <c r="B4975">
        <v>162501</v>
      </c>
      <c r="C4975" t="s">
        <v>12238</v>
      </c>
      <c r="D4975" t="s">
        <v>12239</v>
      </c>
      <c r="E4975" t="s">
        <v>14780</v>
      </c>
      <c r="F4975" t="s">
        <v>1024</v>
      </c>
    </row>
    <row r="4976" spans="2:6" hidden="1" x14ac:dyDescent="0.3">
      <c r="B4976">
        <v>162504</v>
      </c>
      <c r="C4976" t="s">
        <v>14781</v>
      </c>
      <c r="D4976" t="s">
        <v>14782</v>
      </c>
      <c r="E4976" t="s">
        <v>10822</v>
      </c>
      <c r="F4976" t="s">
        <v>1024</v>
      </c>
    </row>
    <row r="4977" spans="2:6" hidden="1" x14ac:dyDescent="0.3">
      <c r="B4977">
        <v>162506</v>
      </c>
      <c r="C4977" t="s">
        <v>14783</v>
      </c>
      <c r="D4977" t="s">
        <v>14784</v>
      </c>
      <c r="E4977" t="s">
        <v>14785</v>
      </c>
      <c r="F4977" t="s">
        <v>1024</v>
      </c>
    </row>
    <row r="4978" spans="2:6" hidden="1" x14ac:dyDescent="0.3">
      <c r="B4978">
        <v>162507</v>
      </c>
      <c r="C4978" t="s">
        <v>14786</v>
      </c>
      <c r="D4978" t="s">
        <v>14787</v>
      </c>
      <c r="E4978" t="s">
        <v>14788</v>
      </c>
      <c r="F4978" t="s">
        <v>1024</v>
      </c>
    </row>
    <row r="4979" spans="2:6" hidden="1" x14ac:dyDescent="0.3">
      <c r="B4979">
        <v>162508</v>
      </c>
      <c r="C4979" t="s">
        <v>14789</v>
      </c>
      <c r="D4979" t="s">
        <v>14790</v>
      </c>
      <c r="E4979" t="s">
        <v>12415</v>
      </c>
      <c r="F4979" t="s">
        <v>1024</v>
      </c>
    </row>
    <row r="4980" spans="2:6" hidden="1" x14ac:dyDescent="0.3">
      <c r="B4980">
        <v>162509</v>
      </c>
      <c r="C4980" t="s">
        <v>14791</v>
      </c>
      <c r="D4980" t="s">
        <v>14792</v>
      </c>
      <c r="E4980" t="s">
        <v>14793</v>
      </c>
      <c r="F4980" t="s">
        <v>1024</v>
      </c>
    </row>
    <row r="4981" spans="2:6" hidden="1" x14ac:dyDescent="0.3">
      <c r="B4981">
        <v>162510</v>
      </c>
      <c r="C4981" t="s">
        <v>14794</v>
      </c>
      <c r="D4981" t="s">
        <v>14795</v>
      </c>
      <c r="E4981" t="s">
        <v>14796</v>
      </c>
      <c r="F4981" t="s">
        <v>1024</v>
      </c>
    </row>
    <row r="4982" spans="2:6" hidden="1" x14ac:dyDescent="0.3">
      <c r="B4982">
        <v>162511</v>
      </c>
      <c r="C4982" t="s">
        <v>14797</v>
      </c>
      <c r="D4982" t="s">
        <v>14798</v>
      </c>
      <c r="E4982" t="s">
        <v>144</v>
      </c>
      <c r="F4982" t="s">
        <v>1024</v>
      </c>
    </row>
    <row r="4983" spans="2:6" hidden="1" x14ac:dyDescent="0.3">
      <c r="B4983">
        <v>162512</v>
      </c>
      <c r="C4983" t="s">
        <v>14799</v>
      </c>
      <c r="D4983" t="s">
        <v>14800</v>
      </c>
      <c r="E4983" t="s">
        <v>14801</v>
      </c>
      <c r="F4983" t="s">
        <v>1024</v>
      </c>
    </row>
    <row r="4984" spans="2:6" hidden="1" x14ac:dyDescent="0.3">
      <c r="B4984">
        <v>162513</v>
      </c>
      <c r="C4984" t="s">
        <v>14802</v>
      </c>
      <c r="D4984" t="s">
        <v>14803</v>
      </c>
      <c r="E4984" t="s">
        <v>14804</v>
      </c>
      <c r="F4984" t="s">
        <v>1024</v>
      </c>
    </row>
    <row r="4985" spans="2:6" hidden="1" x14ac:dyDescent="0.3">
      <c r="B4985">
        <v>162514</v>
      </c>
      <c r="C4985" t="s">
        <v>14805</v>
      </c>
      <c r="D4985" t="s">
        <v>14806</v>
      </c>
      <c r="E4985" t="s">
        <v>14807</v>
      </c>
      <c r="F4985" t="s">
        <v>1024</v>
      </c>
    </row>
    <row r="4986" spans="2:6" hidden="1" x14ac:dyDescent="0.3">
      <c r="B4986">
        <v>162515</v>
      </c>
      <c r="C4986" t="s">
        <v>14808</v>
      </c>
      <c r="D4986" t="s">
        <v>14809</v>
      </c>
      <c r="E4986" t="s">
        <v>12892</v>
      </c>
      <c r="F4986" t="s">
        <v>1024</v>
      </c>
    </row>
    <row r="4987" spans="2:6" hidden="1" x14ac:dyDescent="0.3">
      <c r="B4987">
        <v>162516</v>
      </c>
      <c r="C4987" t="s">
        <v>14810</v>
      </c>
      <c r="D4987" t="s">
        <v>14811</v>
      </c>
      <c r="E4987" t="s">
        <v>14812</v>
      </c>
      <c r="F4987" t="s">
        <v>1024</v>
      </c>
    </row>
    <row r="4988" spans="2:6" hidden="1" x14ac:dyDescent="0.3">
      <c r="B4988">
        <v>162517</v>
      </c>
      <c r="C4988" t="s">
        <v>14813</v>
      </c>
      <c r="D4988" t="s">
        <v>14814</v>
      </c>
      <c r="E4988" t="s">
        <v>14815</v>
      </c>
      <c r="F4988" t="s">
        <v>1024</v>
      </c>
    </row>
    <row r="4989" spans="2:6" hidden="1" x14ac:dyDescent="0.3">
      <c r="B4989">
        <v>162518</v>
      </c>
      <c r="C4989" t="s">
        <v>14816</v>
      </c>
      <c r="D4989" t="s">
        <v>14817</v>
      </c>
      <c r="E4989" t="s">
        <v>12858</v>
      </c>
      <c r="F4989" t="s">
        <v>1024</v>
      </c>
    </row>
    <row r="4990" spans="2:6" hidden="1" x14ac:dyDescent="0.3">
      <c r="B4990">
        <v>162521</v>
      </c>
      <c r="C4990" t="s">
        <v>14818</v>
      </c>
      <c r="D4990" t="s">
        <v>14819</v>
      </c>
      <c r="E4990" t="s">
        <v>14820</v>
      </c>
      <c r="F4990" t="s">
        <v>1024</v>
      </c>
    </row>
    <row r="4991" spans="2:6" hidden="1" x14ac:dyDescent="0.3">
      <c r="B4991">
        <v>162523</v>
      </c>
      <c r="C4991" t="s">
        <v>14821</v>
      </c>
      <c r="D4991" t="s">
        <v>14822</v>
      </c>
      <c r="E4991" t="s">
        <v>6841</v>
      </c>
      <c r="F4991" t="s">
        <v>1024</v>
      </c>
    </row>
    <row r="4992" spans="2:6" hidden="1" x14ac:dyDescent="0.3">
      <c r="B4992">
        <v>162524</v>
      </c>
      <c r="C4992" t="s">
        <v>14823</v>
      </c>
      <c r="D4992" t="s">
        <v>14824</v>
      </c>
      <c r="E4992" t="s">
        <v>14825</v>
      </c>
      <c r="F4992" t="s">
        <v>1024</v>
      </c>
    </row>
    <row r="4993" spans="2:6" hidden="1" x14ac:dyDescent="0.3">
      <c r="B4993">
        <v>162525</v>
      </c>
      <c r="C4993" t="s">
        <v>14826</v>
      </c>
      <c r="D4993" t="s">
        <v>14827</v>
      </c>
      <c r="E4993" t="s">
        <v>14828</v>
      </c>
      <c r="F4993" t="s">
        <v>1024</v>
      </c>
    </row>
    <row r="4994" spans="2:6" hidden="1" x14ac:dyDescent="0.3">
      <c r="B4994">
        <v>162526</v>
      </c>
      <c r="C4994" t="s">
        <v>14829</v>
      </c>
      <c r="D4994" t="s">
        <v>14830</v>
      </c>
      <c r="E4994" t="s">
        <v>14831</v>
      </c>
      <c r="F4994" t="s">
        <v>1024</v>
      </c>
    </row>
    <row r="4995" spans="2:6" hidden="1" x14ac:dyDescent="0.3">
      <c r="B4995">
        <v>162527</v>
      </c>
      <c r="C4995" t="s">
        <v>14832</v>
      </c>
      <c r="D4995" t="s">
        <v>14833</v>
      </c>
      <c r="E4995" t="s">
        <v>14834</v>
      </c>
      <c r="F4995" t="s">
        <v>1024</v>
      </c>
    </row>
    <row r="4996" spans="2:6" hidden="1" x14ac:dyDescent="0.3">
      <c r="B4996">
        <v>162528</v>
      </c>
      <c r="C4996" t="s">
        <v>14835</v>
      </c>
      <c r="D4996" t="s">
        <v>14836</v>
      </c>
      <c r="E4996" t="s">
        <v>14837</v>
      </c>
      <c r="F4996" t="s">
        <v>1024</v>
      </c>
    </row>
    <row r="4997" spans="2:6" hidden="1" x14ac:dyDescent="0.3">
      <c r="B4997">
        <v>162529</v>
      </c>
      <c r="C4997" t="s">
        <v>14838</v>
      </c>
      <c r="D4997" t="s">
        <v>14839</v>
      </c>
      <c r="E4997" t="s">
        <v>8030</v>
      </c>
      <c r="F4997" t="s">
        <v>1024</v>
      </c>
    </row>
    <row r="4998" spans="2:6" hidden="1" x14ac:dyDescent="0.3">
      <c r="B4998">
        <v>162530</v>
      </c>
      <c r="C4998" t="s">
        <v>14840</v>
      </c>
      <c r="D4998" t="s">
        <v>14841</v>
      </c>
      <c r="E4998" t="s">
        <v>14842</v>
      </c>
      <c r="F4998" t="s">
        <v>1024</v>
      </c>
    </row>
    <row r="4999" spans="2:6" hidden="1" x14ac:dyDescent="0.3">
      <c r="B4999">
        <v>162531</v>
      </c>
      <c r="C4999" t="s">
        <v>14843</v>
      </c>
      <c r="D4999" t="s">
        <v>14844</v>
      </c>
      <c r="E4999" t="s">
        <v>14845</v>
      </c>
      <c r="F4999" t="s">
        <v>1024</v>
      </c>
    </row>
    <row r="5000" spans="2:6" hidden="1" x14ac:dyDescent="0.3">
      <c r="B5000">
        <v>162532</v>
      </c>
      <c r="C5000" t="s">
        <v>14846</v>
      </c>
      <c r="D5000" t="s">
        <v>14847</v>
      </c>
      <c r="E5000" t="s">
        <v>14848</v>
      </c>
      <c r="F5000" t="s">
        <v>1024</v>
      </c>
    </row>
    <row r="5001" spans="2:6" hidden="1" x14ac:dyDescent="0.3">
      <c r="B5001">
        <v>162533</v>
      </c>
      <c r="C5001" t="s">
        <v>14849</v>
      </c>
      <c r="D5001" t="s">
        <v>14850</v>
      </c>
      <c r="E5001" t="s">
        <v>14837</v>
      </c>
      <c r="F5001" t="s">
        <v>1024</v>
      </c>
    </row>
    <row r="5002" spans="2:6" hidden="1" x14ac:dyDescent="0.3">
      <c r="B5002">
        <v>162534</v>
      </c>
      <c r="C5002" t="s">
        <v>14851</v>
      </c>
      <c r="D5002" t="s">
        <v>14852</v>
      </c>
      <c r="E5002" t="s">
        <v>8271</v>
      </c>
      <c r="F5002" t="s">
        <v>1024</v>
      </c>
    </row>
    <row r="5003" spans="2:6" hidden="1" x14ac:dyDescent="0.3">
      <c r="B5003">
        <v>162535</v>
      </c>
      <c r="C5003" t="s">
        <v>14853</v>
      </c>
      <c r="D5003" t="s">
        <v>14854</v>
      </c>
      <c r="E5003" t="s">
        <v>11723</v>
      </c>
      <c r="F5003" t="s">
        <v>1024</v>
      </c>
    </row>
    <row r="5004" spans="2:6" hidden="1" x14ac:dyDescent="0.3">
      <c r="B5004">
        <v>162536</v>
      </c>
      <c r="C5004" t="s">
        <v>14855</v>
      </c>
      <c r="D5004" t="s">
        <v>14856</v>
      </c>
      <c r="E5004" t="s">
        <v>14857</v>
      </c>
      <c r="F5004" t="s">
        <v>1024</v>
      </c>
    </row>
    <row r="5005" spans="2:6" hidden="1" x14ac:dyDescent="0.3">
      <c r="B5005">
        <v>162537</v>
      </c>
      <c r="C5005" t="s">
        <v>14858</v>
      </c>
      <c r="D5005" t="s">
        <v>14859</v>
      </c>
      <c r="E5005" t="s">
        <v>14860</v>
      </c>
      <c r="F5005" t="s">
        <v>1024</v>
      </c>
    </row>
    <row r="5006" spans="2:6" hidden="1" x14ac:dyDescent="0.3">
      <c r="B5006">
        <v>162538</v>
      </c>
      <c r="C5006" t="s">
        <v>14861</v>
      </c>
      <c r="D5006" t="s">
        <v>14862</v>
      </c>
      <c r="E5006" t="s">
        <v>14863</v>
      </c>
      <c r="F5006" t="s">
        <v>1024</v>
      </c>
    </row>
    <row r="5007" spans="2:6" hidden="1" x14ac:dyDescent="0.3">
      <c r="B5007">
        <v>162539</v>
      </c>
      <c r="C5007" t="s">
        <v>14864</v>
      </c>
      <c r="D5007" t="s">
        <v>14865</v>
      </c>
      <c r="E5007" t="s">
        <v>14866</v>
      </c>
      <c r="F5007" t="s">
        <v>1024</v>
      </c>
    </row>
    <row r="5008" spans="2:6" hidden="1" x14ac:dyDescent="0.3">
      <c r="B5008">
        <v>162541</v>
      </c>
      <c r="C5008" t="s">
        <v>14867</v>
      </c>
      <c r="D5008" t="s">
        <v>14868</v>
      </c>
      <c r="E5008" t="s">
        <v>6260</v>
      </c>
      <c r="F5008" t="s">
        <v>1024</v>
      </c>
    </row>
    <row r="5009" spans="2:6" hidden="1" x14ac:dyDescent="0.3">
      <c r="B5009">
        <v>162542</v>
      </c>
      <c r="C5009" t="s">
        <v>14869</v>
      </c>
      <c r="D5009" t="s">
        <v>14870</v>
      </c>
      <c r="E5009" t="s">
        <v>3551</v>
      </c>
      <c r="F5009" t="s">
        <v>1024</v>
      </c>
    </row>
    <row r="5010" spans="2:6" hidden="1" x14ac:dyDescent="0.3">
      <c r="B5010">
        <v>162543</v>
      </c>
      <c r="C5010" t="s">
        <v>14871</v>
      </c>
      <c r="D5010" t="s">
        <v>14872</v>
      </c>
      <c r="E5010" t="s">
        <v>11131</v>
      </c>
      <c r="F5010" t="s">
        <v>1024</v>
      </c>
    </row>
    <row r="5011" spans="2:6" hidden="1" x14ac:dyDescent="0.3">
      <c r="B5011">
        <v>162545</v>
      </c>
      <c r="C5011" t="s">
        <v>14873</v>
      </c>
      <c r="D5011" t="s">
        <v>14874</v>
      </c>
      <c r="E5011" t="s">
        <v>14875</v>
      </c>
      <c r="F5011" t="s">
        <v>1024</v>
      </c>
    </row>
    <row r="5012" spans="2:6" hidden="1" x14ac:dyDescent="0.3">
      <c r="B5012">
        <v>162546</v>
      </c>
      <c r="C5012" t="s">
        <v>14876</v>
      </c>
      <c r="D5012" t="s">
        <v>14877</v>
      </c>
      <c r="E5012" t="s">
        <v>14878</v>
      </c>
      <c r="F5012" t="s">
        <v>1024</v>
      </c>
    </row>
    <row r="5013" spans="2:6" hidden="1" x14ac:dyDescent="0.3">
      <c r="B5013">
        <v>162548</v>
      </c>
      <c r="C5013" t="s">
        <v>14879</v>
      </c>
      <c r="D5013" t="s">
        <v>14880</v>
      </c>
      <c r="E5013" t="s">
        <v>14881</v>
      </c>
      <c r="F5013" t="s">
        <v>1024</v>
      </c>
    </row>
    <row r="5014" spans="2:6" hidden="1" x14ac:dyDescent="0.3">
      <c r="B5014">
        <v>162550</v>
      </c>
      <c r="C5014" t="s">
        <v>14882</v>
      </c>
      <c r="D5014" t="s">
        <v>14883</v>
      </c>
      <c r="E5014" t="s">
        <v>14884</v>
      </c>
      <c r="F5014" t="s">
        <v>1024</v>
      </c>
    </row>
    <row r="5015" spans="2:6" hidden="1" x14ac:dyDescent="0.3">
      <c r="B5015">
        <v>162552</v>
      </c>
      <c r="C5015" t="s">
        <v>14885</v>
      </c>
      <c r="D5015" t="s">
        <v>14886</v>
      </c>
      <c r="E5015" t="s">
        <v>14887</v>
      </c>
      <c r="F5015" t="s">
        <v>1024</v>
      </c>
    </row>
    <row r="5016" spans="2:6" hidden="1" x14ac:dyDescent="0.3">
      <c r="B5016">
        <v>162553</v>
      </c>
      <c r="C5016" t="s">
        <v>14888</v>
      </c>
      <c r="D5016" t="s">
        <v>14889</v>
      </c>
      <c r="E5016" t="s">
        <v>14890</v>
      </c>
      <c r="F5016" t="s">
        <v>1024</v>
      </c>
    </row>
    <row r="5017" spans="2:6" hidden="1" x14ac:dyDescent="0.3">
      <c r="B5017">
        <v>162554</v>
      </c>
      <c r="C5017" t="s">
        <v>14891</v>
      </c>
      <c r="D5017" t="s">
        <v>14892</v>
      </c>
      <c r="E5017" t="s">
        <v>4574</v>
      </c>
      <c r="F5017" t="s">
        <v>1024</v>
      </c>
    </row>
    <row r="5018" spans="2:6" hidden="1" x14ac:dyDescent="0.3">
      <c r="B5018">
        <v>162557</v>
      </c>
      <c r="C5018" t="s">
        <v>14893</v>
      </c>
      <c r="D5018" t="s">
        <v>14894</v>
      </c>
      <c r="E5018" t="s">
        <v>14895</v>
      </c>
      <c r="F5018" t="s">
        <v>1024</v>
      </c>
    </row>
    <row r="5019" spans="2:6" hidden="1" x14ac:dyDescent="0.3">
      <c r="B5019">
        <v>162558</v>
      </c>
      <c r="C5019" t="s">
        <v>14896</v>
      </c>
      <c r="D5019" t="s">
        <v>14897</v>
      </c>
      <c r="E5019" t="s">
        <v>3432</v>
      </c>
      <c r="F5019" t="s">
        <v>1024</v>
      </c>
    </row>
    <row r="5020" spans="2:6" hidden="1" x14ac:dyDescent="0.3">
      <c r="B5020">
        <v>162559</v>
      </c>
      <c r="C5020" t="s">
        <v>14247</v>
      </c>
      <c r="D5020" t="s">
        <v>14248</v>
      </c>
      <c r="E5020" t="s">
        <v>14898</v>
      </c>
      <c r="F5020" t="s">
        <v>1024</v>
      </c>
    </row>
    <row r="5021" spans="2:6" hidden="1" x14ac:dyDescent="0.3">
      <c r="B5021">
        <v>162561</v>
      </c>
      <c r="C5021" t="s">
        <v>14899</v>
      </c>
      <c r="D5021" t="s">
        <v>14900</v>
      </c>
      <c r="E5021" t="s">
        <v>14901</v>
      </c>
      <c r="F5021" t="s">
        <v>1024</v>
      </c>
    </row>
    <row r="5022" spans="2:6" hidden="1" x14ac:dyDescent="0.3">
      <c r="B5022">
        <v>162562</v>
      </c>
      <c r="C5022" t="s">
        <v>14902</v>
      </c>
      <c r="D5022" t="s">
        <v>14903</v>
      </c>
      <c r="E5022" t="s">
        <v>14904</v>
      </c>
      <c r="F5022" t="s">
        <v>1024</v>
      </c>
    </row>
    <row r="5023" spans="2:6" hidden="1" x14ac:dyDescent="0.3">
      <c r="B5023">
        <v>162563</v>
      </c>
      <c r="C5023" t="s">
        <v>14905</v>
      </c>
      <c r="D5023" t="s">
        <v>14906</v>
      </c>
      <c r="E5023" t="s">
        <v>14907</v>
      </c>
      <c r="F5023" t="s">
        <v>1024</v>
      </c>
    </row>
    <row r="5024" spans="2:6" hidden="1" x14ac:dyDescent="0.3">
      <c r="B5024">
        <v>162564</v>
      </c>
      <c r="C5024" t="s">
        <v>13964</v>
      </c>
      <c r="D5024" t="s">
        <v>13965</v>
      </c>
      <c r="E5024" t="s">
        <v>14908</v>
      </c>
      <c r="F5024" t="s">
        <v>1024</v>
      </c>
    </row>
    <row r="5025" spans="2:6" hidden="1" x14ac:dyDescent="0.3">
      <c r="B5025">
        <v>162565</v>
      </c>
      <c r="C5025" t="s">
        <v>14909</v>
      </c>
      <c r="D5025" t="s">
        <v>14910</v>
      </c>
      <c r="E5025" t="s">
        <v>14911</v>
      </c>
      <c r="F5025" t="s">
        <v>1024</v>
      </c>
    </row>
    <row r="5026" spans="2:6" hidden="1" x14ac:dyDescent="0.3">
      <c r="B5026">
        <v>162566</v>
      </c>
      <c r="C5026" t="s">
        <v>14912</v>
      </c>
      <c r="D5026" t="s">
        <v>14913</v>
      </c>
      <c r="E5026" t="s">
        <v>13166</v>
      </c>
      <c r="F5026" t="s">
        <v>1024</v>
      </c>
    </row>
    <row r="5027" spans="2:6" hidden="1" x14ac:dyDescent="0.3">
      <c r="B5027">
        <v>162569</v>
      </c>
      <c r="C5027" t="s">
        <v>14914</v>
      </c>
      <c r="D5027" t="s">
        <v>14915</v>
      </c>
      <c r="E5027" t="s">
        <v>14916</v>
      </c>
      <c r="F5027" t="s">
        <v>1024</v>
      </c>
    </row>
    <row r="5028" spans="2:6" hidden="1" x14ac:dyDescent="0.3">
      <c r="B5028">
        <v>162572</v>
      </c>
      <c r="C5028" t="s">
        <v>14917</v>
      </c>
      <c r="D5028" t="s">
        <v>14918</v>
      </c>
      <c r="E5028" t="s">
        <v>14919</v>
      </c>
      <c r="F5028" t="s">
        <v>1024</v>
      </c>
    </row>
    <row r="5029" spans="2:6" hidden="1" x14ac:dyDescent="0.3">
      <c r="B5029">
        <v>162573</v>
      </c>
      <c r="C5029" t="s">
        <v>14920</v>
      </c>
      <c r="D5029" t="s">
        <v>14921</v>
      </c>
      <c r="E5029" t="s">
        <v>14922</v>
      </c>
      <c r="F5029" t="s">
        <v>1024</v>
      </c>
    </row>
    <row r="5030" spans="2:6" hidden="1" x14ac:dyDescent="0.3">
      <c r="B5030">
        <v>162574</v>
      </c>
      <c r="C5030" t="s">
        <v>14923</v>
      </c>
      <c r="D5030" t="s">
        <v>14924</v>
      </c>
      <c r="E5030" t="s">
        <v>14925</v>
      </c>
      <c r="F5030" t="s">
        <v>1024</v>
      </c>
    </row>
    <row r="5031" spans="2:6" hidden="1" x14ac:dyDescent="0.3">
      <c r="B5031">
        <v>162575</v>
      </c>
      <c r="C5031" t="s">
        <v>14926</v>
      </c>
      <c r="D5031" t="s">
        <v>14927</v>
      </c>
      <c r="E5031" t="s">
        <v>14928</v>
      </c>
      <c r="F5031" t="s">
        <v>1024</v>
      </c>
    </row>
    <row r="5032" spans="2:6" hidden="1" x14ac:dyDescent="0.3">
      <c r="B5032">
        <v>162576</v>
      </c>
      <c r="C5032" t="s">
        <v>14929</v>
      </c>
      <c r="D5032" t="s">
        <v>14930</v>
      </c>
      <c r="E5032" t="s">
        <v>14931</v>
      </c>
      <c r="F5032" t="s">
        <v>1024</v>
      </c>
    </row>
    <row r="5033" spans="2:6" hidden="1" x14ac:dyDescent="0.3">
      <c r="B5033">
        <v>162578</v>
      </c>
      <c r="C5033" t="s">
        <v>14932</v>
      </c>
      <c r="D5033" t="s">
        <v>14933</v>
      </c>
      <c r="E5033" t="s">
        <v>5279</v>
      </c>
      <c r="F5033" t="s">
        <v>1024</v>
      </c>
    </row>
    <row r="5034" spans="2:6" hidden="1" x14ac:dyDescent="0.3">
      <c r="B5034">
        <v>162580</v>
      </c>
      <c r="C5034" t="s">
        <v>14934</v>
      </c>
      <c r="D5034" t="s">
        <v>14935</v>
      </c>
      <c r="E5034" t="s">
        <v>14936</v>
      </c>
      <c r="F5034" t="s">
        <v>1024</v>
      </c>
    </row>
    <row r="5035" spans="2:6" hidden="1" x14ac:dyDescent="0.3">
      <c r="B5035">
        <v>162581</v>
      </c>
      <c r="C5035" t="s">
        <v>14937</v>
      </c>
      <c r="D5035" t="s">
        <v>14938</v>
      </c>
      <c r="E5035" t="s">
        <v>8930</v>
      </c>
      <c r="F5035" t="s">
        <v>1024</v>
      </c>
    </row>
    <row r="5036" spans="2:6" hidden="1" x14ac:dyDescent="0.3">
      <c r="B5036">
        <v>162582</v>
      </c>
      <c r="C5036" t="s">
        <v>14939</v>
      </c>
      <c r="D5036" t="s">
        <v>14940</v>
      </c>
      <c r="E5036" t="s">
        <v>5163</v>
      </c>
      <c r="F5036" t="s">
        <v>1024</v>
      </c>
    </row>
    <row r="5037" spans="2:6" hidden="1" x14ac:dyDescent="0.3">
      <c r="B5037">
        <v>162583</v>
      </c>
      <c r="C5037" t="s">
        <v>14941</v>
      </c>
      <c r="D5037" t="s">
        <v>14942</v>
      </c>
      <c r="E5037" t="s">
        <v>6324</v>
      </c>
      <c r="F5037" t="s">
        <v>1024</v>
      </c>
    </row>
    <row r="5038" spans="2:6" hidden="1" x14ac:dyDescent="0.3">
      <c r="B5038">
        <v>162584</v>
      </c>
      <c r="C5038" t="s">
        <v>5144</v>
      </c>
      <c r="D5038" t="s">
        <v>5145</v>
      </c>
      <c r="E5038" t="s">
        <v>14943</v>
      </c>
      <c r="F5038" t="s">
        <v>1024</v>
      </c>
    </row>
    <row r="5039" spans="2:6" hidden="1" x14ac:dyDescent="0.3">
      <c r="B5039">
        <v>162586</v>
      </c>
      <c r="C5039" t="s">
        <v>14944</v>
      </c>
      <c r="D5039" t="s">
        <v>14945</v>
      </c>
      <c r="E5039" t="s">
        <v>14946</v>
      </c>
      <c r="F5039" t="s">
        <v>1024</v>
      </c>
    </row>
    <row r="5040" spans="2:6" hidden="1" x14ac:dyDescent="0.3">
      <c r="B5040">
        <v>162587</v>
      </c>
      <c r="C5040" t="s">
        <v>14947</v>
      </c>
      <c r="D5040" t="s">
        <v>14948</v>
      </c>
      <c r="E5040" t="s">
        <v>14949</v>
      </c>
      <c r="F5040" t="s">
        <v>1024</v>
      </c>
    </row>
    <row r="5041" spans="2:6" hidden="1" x14ac:dyDescent="0.3">
      <c r="B5041">
        <v>162589</v>
      </c>
      <c r="C5041" t="s">
        <v>14950</v>
      </c>
      <c r="D5041" t="s">
        <v>14951</v>
      </c>
      <c r="E5041" t="s">
        <v>5648</v>
      </c>
      <c r="F5041" t="s">
        <v>1024</v>
      </c>
    </row>
    <row r="5042" spans="2:6" hidden="1" x14ac:dyDescent="0.3">
      <c r="B5042">
        <v>162590</v>
      </c>
      <c r="C5042" t="s">
        <v>14952</v>
      </c>
      <c r="D5042" t="s">
        <v>14953</v>
      </c>
      <c r="E5042" t="s">
        <v>8558</v>
      </c>
      <c r="F5042" t="s">
        <v>1024</v>
      </c>
    </row>
    <row r="5043" spans="2:6" hidden="1" x14ac:dyDescent="0.3">
      <c r="B5043">
        <v>162591</v>
      </c>
      <c r="C5043" t="s">
        <v>14954</v>
      </c>
      <c r="D5043" t="s">
        <v>14955</v>
      </c>
      <c r="E5043" t="s">
        <v>12974</v>
      </c>
      <c r="F5043" t="s">
        <v>1024</v>
      </c>
    </row>
    <row r="5044" spans="2:6" hidden="1" x14ac:dyDescent="0.3">
      <c r="B5044">
        <v>162592</v>
      </c>
      <c r="C5044" t="s">
        <v>14956</v>
      </c>
      <c r="D5044" t="s">
        <v>14957</v>
      </c>
      <c r="E5044" t="s">
        <v>14958</v>
      </c>
      <c r="F5044" t="s">
        <v>1024</v>
      </c>
    </row>
    <row r="5045" spans="2:6" hidden="1" x14ac:dyDescent="0.3">
      <c r="B5045">
        <v>162593</v>
      </c>
      <c r="C5045" t="s">
        <v>14959</v>
      </c>
      <c r="D5045" t="s">
        <v>14960</v>
      </c>
      <c r="E5045" t="s">
        <v>14961</v>
      </c>
      <c r="F5045" t="s">
        <v>1024</v>
      </c>
    </row>
    <row r="5046" spans="2:6" hidden="1" x14ac:dyDescent="0.3">
      <c r="B5046">
        <v>162594</v>
      </c>
      <c r="C5046" t="s">
        <v>14962</v>
      </c>
      <c r="D5046" t="s">
        <v>14963</v>
      </c>
      <c r="E5046" t="s">
        <v>14964</v>
      </c>
      <c r="F5046" t="s">
        <v>1024</v>
      </c>
    </row>
    <row r="5047" spans="2:6" hidden="1" x14ac:dyDescent="0.3">
      <c r="B5047">
        <v>162595</v>
      </c>
      <c r="C5047" t="s">
        <v>14965</v>
      </c>
      <c r="D5047" t="s">
        <v>14966</v>
      </c>
      <c r="E5047" t="s">
        <v>13549</v>
      </c>
      <c r="F5047" t="s">
        <v>1024</v>
      </c>
    </row>
    <row r="5048" spans="2:6" hidden="1" x14ac:dyDescent="0.3">
      <c r="B5048">
        <v>162597</v>
      </c>
      <c r="C5048" t="s">
        <v>14967</v>
      </c>
      <c r="D5048" t="s">
        <v>14968</v>
      </c>
      <c r="E5048" t="s">
        <v>2504</v>
      </c>
      <c r="F5048" t="s">
        <v>1024</v>
      </c>
    </row>
    <row r="5049" spans="2:6" hidden="1" x14ac:dyDescent="0.3">
      <c r="B5049">
        <v>162598</v>
      </c>
      <c r="C5049" t="s">
        <v>14969</v>
      </c>
      <c r="D5049" t="s">
        <v>14970</v>
      </c>
      <c r="E5049" t="s">
        <v>14971</v>
      </c>
      <c r="F5049" t="s">
        <v>1024</v>
      </c>
    </row>
    <row r="5050" spans="2:6" hidden="1" x14ac:dyDescent="0.3">
      <c r="B5050">
        <v>162599</v>
      </c>
      <c r="C5050" t="s">
        <v>14972</v>
      </c>
      <c r="D5050" t="s">
        <v>14973</v>
      </c>
      <c r="E5050" t="s">
        <v>2385</v>
      </c>
      <c r="F5050" t="s">
        <v>1024</v>
      </c>
    </row>
    <row r="5051" spans="2:6" hidden="1" x14ac:dyDescent="0.3">
      <c r="B5051">
        <v>162600</v>
      </c>
      <c r="C5051" t="s">
        <v>14974</v>
      </c>
      <c r="D5051" t="s">
        <v>14975</v>
      </c>
      <c r="E5051" t="s">
        <v>14976</v>
      </c>
      <c r="F5051" t="s">
        <v>1024</v>
      </c>
    </row>
    <row r="5052" spans="2:6" hidden="1" x14ac:dyDescent="0.3">
      <c r="B5052">
        <v>162601</v>
      </c>
      <c r="C5052" t="s">
        <v>14977</v>
      </c>
      <c r="D5052" t="s">
        <v>14978</v>
      </c>
      <c r="E5052" t="s">
        <v>14979</v>
      </c>
      <c r="F5052" t="s">
        <v>1024</v>
      </c>
    </row>
    <row r="5053" spans="2:6" hidden="1" x14ac:dyDescent="0.3">
      <c r="B5053">
        <v>162602</v>
      </c>
      <c r="C5053" t="s">
        <v>14980</v>
      </c>
      <c r="D5053" t="s">
        <v>24072</v>
      </c>
      <c r="E5053" t="s">
        <v>14981</v>
      </c>
      <c r="F5053" t="s">
        <v>1024</v>
      </c>
    </row>
    <row r="5054" spans="2:6" hidden="1" x14ac:dyDescent="0.3">
      <c r="B5054">
        <v>162604</v>
      </c>
      <c r="C5054" t="s">
        <v>14982</v>
      </c>
      <c r="D5054" t="s">
        <v>14983</v>
      </c>
      <c r="E5054" t="s">
        <v>3999</v>
      </c>
      <c r="F5054" t="s">
        <v>1024</v>
      </c>
    </row>
    <row r="5055" spans="2:6" hidden="1" x14ac:dyDescent="0.3">
      <c r="B5055">
        <v>162605</v>
      </c>
      <c r="C5055" t="s">
        <v>14984</v>
      </c>
      <c r="D5055" t="s">
        <v>14985</v>
      </c>
      <c r="E5055" t="s">
        <v>14986</v>
      </c>
      <c r="F5055" t="s">
        <v>1024</v>
      </c>
    </row>
    <row r="5056" spans="2:6" hidden="1" x14ac:dyDescent="0.3">
      <c r="B5056">
        <v>162609</v>
      </c>
      <c r="C5056" t="s">
        <v>14987</v>
      </c>
      <c r="D5056" t="s">
        <v>14988</v>
      </c>
      <c r="E5056" t="s">
        <v>14989</v>
      </c>
      <c r="F5056" t="s">
        <v>1024</v>
      </c>
    </row>
    <row r="5057" spans="2:6" hidden="1" x14ac:dyDescent="0.3">
      <c r="B5057">
        <v>162610</v>
      </c>
      <c r="C5057" t="s">
        <v>14990</v>
      </c>
      <c r="D5057" t="s">
        <v>14991</v>
      </c>
      <c r="E5057" t="s">
        <v>14992</v>
      </c>
      <c r="F5057" t="s">
        <v>1024</v>
      </c>
    </row>
    <row r="5058" spans="2:6" hidden="1" x14ac:dyDescent="0.3">
      <c r="B5058">
        <v>162611</v>
      </c>
      <c r="C5058" t="s">
        <v>14993</v>
      </c>
      <c r="D5058" t="s">
        <v>14994</v>
      </c>
      <c r="E5058" t="s">
        <v>14995</v>
      </c>
      <c r="F5058" t="s">
        <v>1024</v>
      </c>
    </row>
    <row r="5059" spans="2:6" hidden="1" x14ac:dyDescent="0.3">
      <c r="B5059">
        <v>162616</v>
      </c>
      <c r="C5059" t="s">
        <v>14996</v>
      </c>
      <c r="D5059" t="s">
        <v>14997</v>
      </c>
      <c r="E5059" t="s">
        <v>14998</v>
      </c>
      <c r="F5059" t="s">
        <v>1024</v>
      </c>
    </row>
    <row r="5060" spans="2:6" hidden="1" x14ac:dyDescent="0.3">
      <c r="B5060">
        <v>162619</v>
      </c>
      <c r="C5060" t="s">
        <v>14999</v>
      </c>
      <c r="D5060" t="s">
        <v>15000</v>
      </c>
      <c r="E5060" t="s">
        <v>13647</v>
      </c>
      <c r="F5060" t="s">
        <v>1024</v>
      </c>
    </row>
    <row r="5061" spans="2:6" hidden="1" x14ac:dyDescent="0.3">
      <c r="B5061">
        <v>162620</v>
      </c>
      <c r="C5061" t="s">
        <v>15001</v>
      </c>
      <c r="D5061" t="s">
        <v>15002</v>
      </c>
      <c r="E5061" t="s">
        <v>15003</v>
      </c>
      <c r="F5061" t="s">
        <v>1024</v>
      </c>
    </row>
    <row r="5062" spans="2:6" hidden="1" x14ac:dyDescent="0.3">
      <c r="B5062">
        <v>162622</v>
      </c>
      <c r="C5062" t="s">
        <v>15004</v>
      </c>
      <c r="D5062" t="s">
        <v>15005</v>
      </c>
      <c r="E5062" t="s">
        <v>15006</v>
      </c>
      <c r="F5062" t="s">
        <v>1024</v>
      </c>
    </row>
    <row r="5063" spans="2:6" hidden="1" x14ac:dyDescent="0.3">
      <c r="B5063">
        <v>162623</v>
      </c>
      <c r="C5063" t="s">
        <v>15007</v>
      </c>
      <c r="D5063" t="s">
        <v>15008</v>
      </c>
      <c r="E5063" t="s">
        <v>15009</v>
      </c>
      <c r="F5063" t="s">
        <v>1024</v>
      </c>
    </row>
    <row r="5064" spans="2:6" hidden="1" x14ac:dyDescent="0.3">
      <c r="B5064">
        <v>162624</v>
      </c>
      <c r="C5064" t="s">
        <v>15010</v>
      </c>
      <c r="D5064" t="s">
        <v>15011</v>
      </c>
      <c r="E5064" t="s">
        <v>15012</v>
      </c>
      <c r="F5064" t="s">
        <v>1024</v>
      </c>
    </row>
    <row r="5065" spans="2:6" hidden="1" x14ac:dyDescent="0.3">
      <c r="B5065">
        <v>162626</v>
      </c>
      <c r="C5065" t="s">
        <v>15013</v>
      </c>
      <c r="D5065" t="s">
        <v>15014</v>
      </c>
      <c r="E5065" t="s">
        <v>15015</v>
      </c>
      <c r="F5065" t="s">
        <v>1024</v>
      </c>
    </row>
    <row r="5066" spans="2:6" hidden="1" x14ac:dyDescent="0.3">
      <c r="B5066">
        <v>162627</v>
      </c>
      <c r="C5066" t="s">
        <v>15016</v>
      </c>
      <c r="D5066" t="s">
        <v>15017</v>
      </c>
      <c r="E5066" t="s">
        <v>15018</v>
      </c>
      <c r="F5066" t="s">
        <v>1024</v>
      </c>
    </row>
    <row r="5067" spans="2:6" hidden="1" x14ac:dyDescent="0.3">
      <c r="B5067">
        <v>162628</v>
      </c>
      <c r="C5067" t="s">
        <v>15019</v>
      </c>
      <c r="D5067" t="s">
        <v>15020</v>
      </c>
      <c r="E5067" t="s">
        <v>15021</v>
      </c>
      <c r="F5067" t="s">
        <v>1024</v>
      </c>
    </row>
    <row r="5068" spans="2:6" hidden="1" x14ac:dyDescent="0.3">
      <c r="B5068">
        <v>162629</v>
      </c>
      <c r="C5068" t="s">
        <v>15022</v>
      </c>
      <c r="D5068" t="s">
        <v>15023</v>
      </c>
      <c r="E5068" t="s">
        <v>15024</v>
      </c>
      <c r="F5068" t="s">
        <v>1024</v>
      </c>
    </row>
    <row r="5069" spans="2:6" hidden="1" x14ac:dyDescent="0.3">
      <c r="B5069">
        <v>162631</v>
      </c>
      <c r="C5069" t="s">
        <v>15025</v>
      </c>
      <c r="D5069" t="s">
        <v>15026</v>
      </c>
      <c r="E5069" t="s">
        <v>9278</v>
      </c>
      <c r="F5069" t="s">
        <v>1024</v>
      </c>
    </row>
    <row r="5070" spans="2:6" hidden="1" x14ac:dyDescent="0.3">
      <c r="B5070">
        <v>162632</v>
      </c>
      <c r="C5070" t="s">
        <v>15027</v>
      </c>
      <c r="D5070" t="s">
        <v>15028</v>
      </c>
      <c r="E5070" t="s">
        <v>15029</v>
      </c>
      <c r="F5070" t="s">
        <v>1024</v>
      </c>
    </row>
    <row r="5071" spans="2:6" hidden="1" x14ac:dyDescent="0.3">
      <c r="B5071">
        <v>162633</v>
      </c>
      <c r="C5071" t="s">
        <v>15030</v>
      </c>
      <c r="D5071" t="s">
        <v>15031</v>
      </c>
      <c r="E5071" t="s">
        <v>8558</v>
      </c>
      <c r="F5071" t="s">
        <v>1024</v>
      </c>
    </row>
    <row r="5072" spans="2:6" hidden="1" x14ac:dyDescent="0.3">
      <c r="B5072">
        <v>162634</v>
      </c>
      <c r="C5072" t="s">
        <v>15032</v>
      </c>
      <c r="D5072" t="s">
        <v>15033</v>
      </c>
      <c r="E5072" t="s">
        <v>13560</v>
      </c>
      <c r="F5072" t="s">
        <v>1024</v>
      </c>
    </row>
    <row r="5073" spans="2:6" hidden="1" x14ac:dyDescent="0.3">
      <c r="B5073">
        <v>162635</v>
      </c>
      <c r="C5073" t="s">
        <v>15034</v>
      </c>
      <c r="D5073" t="s">
        <v>15035</v>
      </c>
      <c r="E5073" t="s">
        <v>1564</v>
      </c>
      <c r="F5073" t="s">
        <v>1024</v>
      </c>
    </row>
    <row r="5074" spans="2:6" hidden="1" x14ac:dyDescent="0.3">
      <c r="B5074">
        <v>162636</v>
      </c>
      <c r="C5074" t="s">
        <v>15036</v>
      </c>
      <c r="D5074" t="s">
        <v>24073</v>
      </c>
      <c r="E5074" t="s">
        <v>15037</v>
      </c>
      <c r="F5074" t="s">
        <v>1024</v>
      </c>
    </row>
    <row r="5075" spans="2:6" hidden="1" x14ac:dyDescent="0.3">
      <c r="B5075">
        <v>162640</v>
      </c>
      <c r="C5075" t="s">
        <v>15038</v>
      </c>
      <c r="D5075" t="s">
        <v>15039</v>
      </c>
      <c r="E5075" t="s">
        <v>15040</v>
      </c>
      <c r="F5075" t="s">
        <v>1024</v>
      </c>
    </row>
    <row r="5076" spans="2:6" hidden="1" x14ac:dyDescent="0.3">
      <c r="B5076">
        <v>162641</v>
      </c>
      <c r="C5076" t="s">
        <v>15041</v>
      </c>
      <c r="D5076" t="s">
        <v>15042</v>
      </c>
      <c r="E5076" t="s">
        <v>15043</v>
      </c>
      <c r="F5076" t="s">
        <v>1024</v>
      </c>
    </row>
    <row r="5077" spans="2:6" hidden="1" x14ac:dyDescent="0.3">
      <c r="B5077">
        <v>162643</v>
      </c>
      <c r="C5077" t="s">
        <v>15044</v>
      </c>
      <c r="D5077" t="s">
        <v>15045</v>
      </c>
      <c r="E5077" t="s">
        <v>15046</v>
      </c>
      <c r="F5077" t="s">
        <v>1024</v>
      </c>
    </row>
    <row r="5078" spans="2:6" hidden="1" x14ac:dyDescent="0.3">
      <c r="B5078">
        <v>162644</v>
      </c>
      <c r="C5078" t="s">
        <v>15047</v>
      </c>
      <c r="D5078" t="s">
        <v>15048</v>
      </c>
      <c r="E5078" t="s">
        <v>15049</v>
      </c>
      <c r="F5078" t="s">
        <v>1024</v>
      </c>
    </row>
    <row r="5079" spans="2:6" hidden="1" x14ac:dyDescent="0.3">
      <c r="B5079">
        <v>162646</v>
      </c>
      <c r="C5079" t="s">
        <v>15050</v>
      </c>
      <c r="D5079" t="s">
        <v>15051</v>
      </c>
      <c r="E5079" t="s">
        <v>2056</v>
      </c>
      <c r="F5079" t="s">
        <v>1024</v>
      </c>
    </row>
    <row r="5080" spans="2:6" hidden="1" x14ac:dyDescent="0.3">
      <c r="B5080">
        <v>162648</v>
      </c>
      <c r="C5080" t="s">
        <v>15052</v>
      </c>
      <c r="D5080" t="s">
        <v>15053</v>
      </c>
      <c r="E5080" t="s">
        <v>15054</v>
      </c>
      <c r="F5080" t="s">
        <v>1024</v>
      </c>
    </row>
    <row r="5081" spans="2:6" hidden="1" x14ac:dyDescent="0.3">
      <c r="B5081">
        <v>162649</v>
      </c>
      <c r="C5081" t="s">
        <v>15055</v>
      </c>
      <c r="D5081" t="s">
        <v>15056</v>
      </c>
      <c r="E5081" t="s">
        <v>9788</v>
      </c>
      <c r="F5081" t="s">
        <v>1024</v>
      </c>
    </row>
    <row r="5082" spans="2:6" hidden="1" x14ac:dyDescent="0.3">
      <c r="B5082">
        <v>162651</v>
      </c>
      <c r="C5082" t="s">
        <v>15057</v>
      </c>
      <c r="D5082" t="s">
        <v>15058</v>
      </c>
      <c r="E5082" t="s">
        <v>15059</v>
      </c>
      <c r="F5082" t="s">
        <v>1024</v>
      </c>
    </row>
    <row r="5083" spans="2:6" hidden="1" x14ac:dyDescent="0.3">
      <c r="B5083">
        <v>162652</v>
      </c>
      <c r="C5083" t="s">
        <v>15060</v>
      </c>
      <c r="D5083" t="s">
        <v>15061</v>
      </c>
      <c r="E5083" t="s">
        <v>5999</v>
      </c>
      <c r="F5083" t="s">
        <v>1024</v>
      </c>
    </row>
    <row r="5084" spans="2:6" hidden="1" x14ac:dyDescent="0.3">
      <c r="B5084">
        <v>162653</v>
      </c>
      <c r="C5084" t="s">
        <v>15062</v>
      </c>
      <c r="D5084" t="s">
        <v>15063</v>
      </c>
      <c r="E5084" t="s">
        <v>15064</v>
      </c>
      <c r="F5084" t="s">
        <v>1024</v>
      </c>
    </row>
    <row r="5085" spans="2:6" hidden="1" x14ac:dyDescent="0.3">
      <c r="B5085">
        <v>162657</v>
      </c>
      <c r="C5085" t="s">
        <v>15065</v>
      </c>
      <c r="D5085" t="s">
        <v>15066</v>
      </c>
      <c r="E5085" t="s">
        <v>15067</v>
      </c>
      <c r="F5085" t="s">
        <v>1024</v>
      </c>
    </row>
    <row r="5086" spans="2:6" hidden="1" x14ac:dyDescent="0.3">
      <c r="B5086">
        <v>162658</v>
      </c>
      <c r="C5086" t="s">
        <v>15068</v>
      </c>
      <c r="D5086" t="s">
        <v>15069</v>
      </c>
      <c r="E5086" t="s">
        <v>15070</v>
      </c>
      <c r="F5086" t="s">
        <v>1024</v>
      </c>
    </row>
    <row r="5087" spans="2:6" hidden="1" x14ac:dyDescent="0.3">
      <c r="B5087">
        <v>162660</v>
      </c>
      <c r="C5087" t="s">
        <v>15071</v>
      </c>
      <c r="D5087" t="s">
        <v>15072</v>
      </c>
      <c r="E5087" t="s">
        <v>6608</v>
      </c>
      <c r="F5087" t="s">
        <v>1024</v>
      </c>
    </row>
    <row r="5088" spans="2:6" hidden="1" x14ac:dyDescent="0.3">
      <c r="B5088">
        <v>162661</v>
      </c>
      <c r="C5088" t="s">
        <v>15073</v>
      </c>
      <c r="D5088" t="s">
        <v>15074</v>
      </c>
      <c r="E5088" t="s">
        <v>15075</v>
      </c>
      <c r="F5088" t="s">
        <v>1024</v>
      </c>
    </row>
    <row r="5089" spans="2:6" hidden="1" x14ac:dyDescent="0.3">
      <c r="B5089">
        <v>162662</v>
      </c>
      <c r="C5089" t="s">
        <v>15076</v>
      </c>
      <c r="D5089" t="s">
        <v>15077</v>
      </c>
      <c r="E5089" t="s">
        <v>1658</v>
      </c>
      <c r="F5089" t="s">
        <v>1024</v>
      </c>
    </row>
    <row r="5090" spans="2:6" hidden="1" x14ac:dyDescent="0.3">
      <c r="B5090">
        <v>162663</v>
      </c>
      <c r="C5090" t="s">
        <v>15078</v>
      </c>
      <c r="D5090" t="s">
        <v>15079</v>
      </c>
      <c r="E5090" t="s">
        <v>11717</v>
      </c>
      <c r="F5090" t="s">
        <v>1024</v>
      </c>
    </row>
    <row r="5091" spans="2:6" hidden="1" x14ac:dyDescent="0.3">
      <c r="B5091">
        <v>162664</v>
      </c>
      <c r="C5091" t="s">
        <v>15080</v>
      </c>
      <c r="D5091" t="s">
        <v>15081</v>
      </c>
      <c r="E5091" t="s">
        <v>15082</v>
      </c>
      <c r="F5091" t="s">
        <v>1024</v>
      </c>
    </row>
    <row r="5092" spans="2:6" hidden="1" x14ac:dyDescent="0.3">
      <c r="B5092">
        <v>162666</v>
      </c>
      <c r="C5092" t="s">
        <v>15083</v>
      </c>
      <c r="D5092" t="s">
        <v>15084</v>
      </c>
      <c r="E5092" t="s">
        <v>15085</v>
      </c>
      <c r="F5092" t="s">
        <v>1024</v>
      </c>
    </row>
    <row r="5093" spans="2:6" hidden="1" x14ac:dyDescent="0.3">
      <c r="B5093">
        <v>162667</v>
      </c>
      <c r="C5093" t="s">
        <v>15086</v>
      </c>
      <c r="D5093" t="s">
        <v>15087</v>
      </c>
      <c r="E5093" t="s">
        <v>15088</v>
      </c>
      <c r="F5093" t="s">
        <v>1024</v>
      </c>
    </row>
    <row r="5094" spans="2:6" hidden="1" x14ac:dyDescent="0.3">
      <c r="B5094">
        <v>162668</v>
      </c>
      <c r="C5094" t="s">
        <v>15089</v>
      </c>
      <c r="D5094" t="s">
        <v>15090</v>
      </c>
      <c r="E5094" t="s">
        <v>15091</v>
      </c>
      <c r="F5094" t="s">
        <v>1024</v>
      </c>
    </row>
    <row r="5095" spans="2:6" hidden="1" x14ac:dyDescent="0.3">
      <c r="B5095">
        <v>162669</v>
      </c>
      <c r="C5095" t="s">
        <v>15092</v>
      </c>
      <c r="D5095" t="s">
        <v>15093</v>
      </c>
      <c r="E5095" t="s">
        <v>15094</v>
      </c>
      <c r="F5095" t="s">
        <v>1024</v>
      </c>
    </row>
    <row r="5096" spans="2:6" hidden="1" x14ac:dyDescent="0.3">
      <c r="B5096">
        <v>162670</v>
      </c>
      <c r="C5096" t="s">
        <v>15095</v>
      </c>
      <c r="D5096" t="s">
        <v>15096</v>
      </c>
      <c r="E5096" t="s">
        <v>15097</v>
      </c>
      <c r="F5096" t="s">
        <v>1024</v>
      </c>
    </row>
    <row r="5097" spans="2:6" hidden="1" x14ac:dyDescent="0.3">
      <c r="B5097">
        <v>162675</v>
      </c>
      <c r="C5097" t="s">
        <v>15098</v>
      </c>
      <c r="D5097" t="s">
        <v>15099</v>
      </c>
      <c r="E5097" t="s">
        <v>15100</v>
      </c>
      <c r="F5097" t="s">
        <v>1024</v>
      </c>
    </row>
    <row r="5098" spans="2:6" hidden="1" x14ac:dyDescent="0.3">
      <c r="B5098">
        <v>162676</v>
      </c>
      <c r="C5098" t="s">
        <v>15101</v>
      </c>
      <c r="D5098" t="s">
        <v>15102</v>
      </c>
      <c r="E5098" t="s">
        <v>15103</v>
      </c>
      <c r="F5098" t="s">
        <v>1024</v>
      </c>
    </row>
    <row r="5099" spans="2:6" hidden="1" x14ac:dyDescent="0.3">
      <c r="B5099">
        <v>162677</v>
      </c>
      <c r="C5099" t="s">
        <v>15104</v>
      </c>
      <c r="D5099" t="s">
        <v>15105</v>
      </c>
      <c r="E5099" t="s">
        <v>15106</v>
      </c>
      <c r="F5099" t="s">
        <v>1024</v>
      </c>
    </row>
    <row r="5100" spans="2:6" hidden="1" x14ac:dyDescent="0.3">
      <c r="B5100">
        <v>162679</v>
      </c>
      <c r="C5100" t="s">
        <v>15107</v>
      </c>
      <c r="D5100" t="s">
        <v>15108</v>
      </c>
      <c r="E5100" t="s">
        <v>15109</v>
      </c>
      <c r="F5100" t="s">
        <v>1024</v>
      </c>
    </row>
    <row r="5101" spans="2:6" hidden="1" x14ac:dyDescent="0.3">
      <c r="B5101">
        <v>162681</v>
      </c>
      <c r="C5101" t="s">
        <v>15110</v>
      </c>
      <c r="D5101" t="s">
        <v>15111</v>
      </c>
      <c r="E5101" t="s">
        <v>15112</v>
      </c>
      <c r="F5101" t="s">
        <v>1024</v>
      </c>
    </row>
    <row r="5102" spans="2:6" hidden="1" x14ac:dyDescent="0.3">
      <c r="B5102">
        <v>162682</v>
      </c>
      <c r="C5102" t="s">
        <v>15113</v>
      </c>
      <c r="D5102" t="s">
        <v>15114</v>
      </c>
      <c r="E5102" t="s">
        <v>9231</v>
      </c>
      <c r="F5102" t="s">
        <v>1024</v>
      </c>
    </row>
    <row r="5103" spans="2:6" hidden="1" x14ac:dyDescent="0.3">
      <c r="B5103">
        <v>162683</v>
      </c>
      <c r="C5103" t="s">
        <v>15115</v>
      </c>
      <c r="D5103" t="s">
        <v>15116</v>
      </c>
      <c r="E5103" t="s">
        <v>15117</v>
      </c>
      <c r="F5103" t="s">
        <v>1024</v>
      </c>
    </row>
    <row r="5104" spans="2:6" hidden="1" x14ac:dyDescent="0.3">
      <c r="B5104">
        <v>162684</v>
      </c>
      <c r="C5104" t="s">
        <v>15118</v>
      </c>
      <c r="D5104" t="s">
        <v>15119</v>
      </c>
      <c r="E5104" t="s">
        <v>15120</v>
      </c>
      <c r="F5104" t="s">
        <v>1024</v>
      </c>
    </row>
    <row r="5105" spans="2:6" hidden="1" x14ac:dyDescent="0.3">
      <c r="B5105">
        <v>162685</v>
      </c>
      <c r="C5105" t="s">
        <v>15121</v>
      </c>
      <c r="D5105" t="s">
        <v>15122</v>
      </c>
      <c r="E5105" t="s">
        <v>15123</v>
      </c>
      <c r="F5105" t="s">
        <v>1024</v>
      </c>
    </row>
    <row r="5106" spans="2:6" hidden="1" x14ac:dyDescent="0.3">
      <c r="B5106">
        <v>162686</v>
      </c>
      <c r="C5106" t="s">
        <v>15124</v>
      </c>
      <c r="D5106" t="s">
        <v>15125</v>
      </c>
      <c r="E5106" t="s">
        <v>15126</v>
      </c>
      <c r="F5106" t="s">
        <v>1024</v>
      </c>
    </row>
    <row r="5107" spans="2:6" hidden="1" x14ac:dyDescent="0.3">
      <c r="B5107">
        <v>162687</v>
      </c>
      <c r="C5107" t="s">
        <v>15127</v>
      </c>
      <c r="D5107" t="s">
        <v>15128</v>
      </c>
      <c r="E5107" t="s">
        <v>14258</v>
      </c>
      <c r="F5107" t="s">
        <v>1024</v>
      </c>
    </row>
    <row r="5108" spans="2:6" hidden="1" x14ac:dyDescent="0.3">
      <c r="B5108">
        <v>162688</v>
      </c>
      <c r="C5108" t="s">
        <v>15129</v>
      </c>
      <c r="D5108" t="s">
        <v>15130</v>
      </c>
      <c r="E5108" t="s">
        <v>15131</v>
      </c>
      <c r="F5108" t="s">
        <v>1024</v>
      </c>
    </row>
    <row r="5109" spans="2:6" hidden="1" x14ac:dyDescent="0.3">
      <c r="B5109">
        <v>162689</v>
      </c>
      <c r="C5109" t="s">
        <v>15132</v>
      </c>
      <c r="D5109" t="s">
        <v>15133</v>
      </c>
      <c r="E5109" t="s">
        <v>15134</v>
      </c>
      <c r="F5109" t="s">
        <v>1024</v>
      </c>
    </row>
    <row r="5110" spans="2:6" hidden="1" x14ac:dyDescent="0.3">
      <c r="B5110">
        <v>162694</v>
      </c>
      <c r="C5110" t="s">
        <v>15135</v>
      </c>
      <c r="D5110" t="s">
        <v>15136</v>
      </c>
      <c r="E5110" t="s">
        <v>15137</v>
      </c>
      <c r="F5110" t="s">
        <v>1024</v>
      </c>
    </row>
    <row r="5111" spans="2:6" hidden="1" x14ac:dyDescent="0.3">
      <c r="B5111">
        <v>162696</v>
      </c>
      <c r="C5111" t="s">
        <v>15138</v>
      </c>
      <c r="D5111" t="s">
        <v>15139</v>
      </c>
      <c r="E5111" t="s">
        <v>15140</v>
      </c>
      <c r="F5111" t="s">
        <v>1024</v>
      </c>
    </row>
    <row r="5112" spans="2:6" hidden="1" x14ac:dyDescent="0.3">
      <c r="B5112">
        <v>162697</v>
      </c>
      <c r="C5112" t="s">
        <v>15141</v>
      </c>
      <c r="D5112" t="s">
        <v>15142</v>
      </c>
      <c r="E5112" t="s">
        <v>15143</v>
      </c>
      <c r="F5112" t="s">
        <v>1024</v>
      </c>
    </row>
    <row r="5113" spans="2:6" hidden="1" x14ac:dyDescent="0.3">
      <c r="B5113">
        <v>162698</v>
      </c>
      <c r="C5113" t="s">
        <v>15144</v>
      </c>
      <c r="D5113" t="s">
        <v>15145</v>
      </c>
      <c r="E5113" t="s">
        <v>15146</v>
      </c>
      <c r="F5113" t="s">
        <v>1024</v>
      </c>
    </row>
    <row r="5114" spans="2:6" hidden="1" x14ac:dyDescent="0.3">
      <c r="B5114">
        <v>162701</v>
      </c>
      <c r="C5114" t="s">
        <v>15147</v>
      </c>
      <c r="D5114" t="s">
        <v>15148</v>
      </c>
      <c r="E5114" t="s">
        <v>6195</v>
      </c>
      <c r="F5114" t="s">
        <v>1024</v>
      </c>
    </row>
    <row r="5115" spans="2:6" hidden="1" x14ac:dyDescent="0.3">
      <c r="B5115">
        <v>162702</v>
      </c>
      <c r="C5115" t="s">
        <v>15149</v>
      </c>
      <c r="D5115" t="s">
        <v>15150</v>
      </c>
      <c r="E5115" t="s">
        <v>15151</v>
      </c>
      <c r="F5115" t="s">
        <v>1024</v>
      </c>
    </row>
    <row r="5116" spans="2:6" hidden="1" x14ac:dyDescent="0.3">
      <c r="B5116">
        <v>162703</v>
      </c>
      <c r="C5116" t="s">
        <v>15152</v>
      </c>
      <c r="D5116" t="s">
        <v>15153</v>
      </c>
      <c r="E5116" t="s">
        <v>12159</v>
      </c>
      <c r="F5116" t="s">
        <v>1024</v>
      </c>
    </row>
    <row r="5117" spans="2:6" hidden="1" x14ac:dyDescent="0.3">
      <c r="B5117">
        <v>162704</v>
      </c>
      <c r="C5117" t="s">
        <v>15154</v>
      </c>
      <c r="D5117" t="s">
        <v>15155</v>
      </c>
      <c r="E5117" t="s">
        <v>15156</v>
      </c>
      <c r="F5117" t="s">
        <v>1024</v>
      </c>
    </row>
    <row r="5118" spans="2:6" hidden="1" x14ac:dyDescent="0.3">
      <c r="B5118">
        <v>162705</v>
      </c>
      <c r="C5118" t="s">
        <v>15157</v>
      </c>
      <c r="D5118" t="s">
        <v>15158</v>
      </c>
      <c r="E5118" t="s">
        <v>13325</v>
      </c>
      <c r="F5118" t="s">
        <v>1024</v>
      </c>
    </row>
    <row r="5119" spans="2:6" hidden="1" x14ac:dyDescent="0.3">
      <c r="B5119">
        <v>162706</v>
      </c>
      <c r="C5119" t="s">
        <v>15159</v>
      </c>
      <c r="D5119" t="s">
        <v>15160</v>
      </c>
      <c r="E5119" t="s">
        <v>15161</v>
      </c>
      <c r="F5119" t="s">
        <v>1024</v>
      </c>
    </row>
    <row r="5120" spans="2:6" hidden="1" x14ac:dyDescent="0.3">
      <c r="B5120">
        <v>162707</v>
      </c>
      <c r="C5120" t="s">
        <v>15162</v>
      </c>
      <c r="D5120" t="s">
        <v>15163</v>
      </c>
      <c r="E5120" t="s">
        <v>15164</v>
      </c>
      <c r="F5120" t="s">
        <v>1024</v>
      </c>
    </row>
    <row r="5121" spans="2:6" hidden="1" x14ac:dyDescent="0.3">
      <c r="B5121">
        <v>162709</v>
      </c>
      <c r="C5121" t="s">
        <v>15165</v>
      </c>
      <c r="D5121" t="s">
        <v>15166</v>
      </c>
      <c r="E5121" t="s">
        <v>15167</v>
      </c>
      <c r="F5121" t="s">
        <v>1024</v>
      </c>
    </row>
    <row r="5122" spans="2:6" hidden="1" x14ac:dyDescent="0.3">
      <c r="B5122">
        <v>162710</v>
      </c>
      <c r="C5122" t="s">
        <v>15168</v>
      </c>
      <c r="D5122" t="s">
        <v>15169</v>
      </c>
      <c r="E5122" t="s">
        <v>8703</v>
      </c>
      <c r="F5122" t="s">
        <v>1024</v>
      </c>
    </row>
    <row r="5123" spans="2:6" hidden="1" x14ac:dyDescent="0.3">
      <c r="B5123">
        <v>162712</v>
      </c>
      <c r="C5123" t="s">
        <v>15170</v>
      </c>
      <c r="D5123" t="s">
        <v>15171</v>
      </c>
      <c r="E5123" t="s">
        <v>15172</v>
      </c>
      <c r="F5123" t="s">
        <v>1024</v>
      </c>
    </row>
    <row r="5124" spans="2:6" hidden="1" x14ac:dyDescent="0.3">
      <c r="B5124">
        <v>162714</v>
      </c>
      <c r="C5124" t="s">
        <v>15173</v>
      </c>
      <c r="D5124" t="s">
        <v>15174</v>
      </c>
      <c r="E5124" t="s">
        <v>2083</v>
      </c>
      <c r="F5124" t="s">
        <v>1024</v>
      </c>
    </row>
    <row r="5125" spans="2:6" hidden="1" x14ac:dyDescent="0.3">
      <c r="B5125">
        <v>162716</v>
      </c>
      <c r="C5125" t="s">
        <v>15175</v>
      </c>
      <c r="D5125" t="s">
        <v>15176</v>
      </c>
      <c r="E5125" t="s">
        <v>15177</v>
      </c>
      <c r="F5125" t="s">
        <v>1024</v>
      </c>
    </row>
    <row r="5126" spans="2:6" hidden="1" x14ac:dyDescent="0.3">
      <c r="B5126">
        <v>162718</v>
      </c>
      <c r="C5126" t="s">
        <v>15178</v>
      </c>
      <c r="D5126" t="s">
        <v>15179</v>
      </c>
      <c r="E5126" t="s">
        <v>15180</v>
      </c>
      <c r="F5126" t="s">
        <v>1024</v>
      </c>
    </row>
    <row r="5127" spans="2:6" hidden="1" x14ac:dyDescent="0.3">
      <c r="B5127">
        <v>162719</v>
      </c>
      <c r="C5127" t="s">
        <v>15181</v>
      </c>
      <c r="D5127" t="s">
        <v>15182</v>
      </c>
      <c r="E5127" t="s">
        <v>5205</v>
      </c>
      <c r="F5127" t="s">
        <v>1024</v>
      </c>
    </row>
    <row r="5128" spans="2:6" hidden="1" x14ac:dyDescent="0.3">
      <c r="B5128">
        <v>162720</v>
      </c>
      <c r="C5128" t="s">
        <v>15183</v>
      </c>
      <c r="D5128" t="s">
        <v>15184</v>
      </c>
      <c r="E5128" t="s">
        <v>15185</v>
      </c>
      <c r="F5128" t="s">
        <v>1024</v>
      </c>
    </row>
    <row r="5129" spans="2:6" hidden="1" x14ac:dyDescent="0.3">
      <c r="B5129">
        <v>162721</v>
      </c>
      <c r="C5129" t="s">
        <v>15186</v>
      </c>
      <c r="D5129" t="s">
        <v>15187</v>
      </c>
      <c r="E5129" t="s">
        <v>15188</v>
      </c>
      <c r="F5129" t="s">
        <v>1024</v>
      </c>
    </row>
    <row r="5130" spans="2:6" hidden="1" x14ac:dyDescent="0.3">
      <c r="B5130">
        <v>162722</v>
      </c>
      <c r="C5130" t="s">
        <v>15189</v>
      </c>
      <c r="D5130" t="s">
        <v>15190</v>
      </c>
      <c r="E5130" t="s">
        <v>14875</v>
      </c>
      <c r="F5130" t="s">
        <v>1024</v>
      </c>
    </row>
    <row r="5131" spans="2:6" hidden="1" x14ac:dyDescent="0.3">
      <c r="B5131">
        <v>162723</v>
      </c>
      <c r="C5131" t="s">
        <v>15191</v>
      </c>
      <c r="D5131" t="s">
        <v>15192</v>
      </c>
      <c r="E5131" t="s">
        <v>15193</v>
      </c>
      <c r="F5131" t="s">
        <v>1024</v>
      </c>
    </row>
    <row r="5132" spans="2:6" hidden="1" x14ac:dyDescent="0.3">
      <c r="B5132">
        <v>162724</v>
      </c>
      <c r="C5132" t="s">
        <v>15194</v>
      </c>
      <c r="D5132" t="s">
        <v>15195</v>
      </c>
      <c r="E5132" t="s">
        <v>15196</v>
      </c>
      <c r="F5132" t="s">
        <v>1024</v>
      </c>
    </row>
    <row r="5133" spans="2:6" hidden="1" x14ac:dyDescent="0.3">
      <c r="B5133">
        <v>162725</v>
      </c>
      <c r="C5133" t="s">
        <v>15197</v>
      </c>
      <c r="D5133" t="s">
        <v>15198</v>
      </c>
      <c r="E5133" t="s">
        <v>809</v>
      </c>
      <c r="F5133" t="s">
        <v>1024</v>
      </c>
    </row>
    <row r="5134" spans="2:6" hidden="1" x14ac:dyDescent="0.3">
      <c r="B5134">
        <v>162726</v>
      </c>
      <c r="C5134" t="s">
        <v>15199</v>
      </c>
      <c r="D5134" t="s">
        <v>15200</v>
      </c>
      <c r="E5134" t="s">
        <v>15201</v>
      </c>
      <c r="F5134" t="s">
        <v>1024</v>
      </c>
    </row>
    <row r="5135" spans="2:6" hidden="1" x14ac:dyDescent="0.3">
      <c r="B5135">
        <v>162727</v>
      </c>
      <c r="C5135" t="s">
        <v>15202</v>
      </c>
      <c r="D5135" t="s">
        <v>15203</v>
      </c>
      <c r="E5135" t="s">
        <v>12269</v>
      </c>
      <c r="F5135" t="s">
        <v>1024</v>
      </c>
    </row>
    <row r="5136" spans="2:6" hidden="1" x14ac:dyDescent="0.3">
      <c r="B5136">
        <v>162730</v>
      </c>
      <c r="C5136" t="s">
        <v>15204</v>
      </c>
      <c r="D5136" t="s">
        <v>15205</v>
      </c>
      <c r="E5136" t="s">
        <v>15206</v>
      </c>
      <c r="F5136" t="s">
        <v>1024</v>
      </c>
    </row>
    <row r="5137" spans="2:6" hidden="1" x14ac:dyDescent="0.3">
      <c r="B5137">
        <v>162732</v>
      </c>
      <c r="C5137" t="s">
        <v>15207</v>
      </c>
      <c r="D5137" t="s">
        <v>15208</v>
      </c>
      <c r="E5137" t="s">
        <v>11110</v>
      </c>
      <c r="F5137" t="s">
        <v>1024</v>
      </c>
    </row>
    <row r="5138" spans="2:6" hidden="1" x14ac:dyDescent="0.3">
      <c r="B5138">
        <v>162736</v>
      </c>
      <c r="C5138" t="s">
        <v>15209</v>
      </c>
      <c r="D5138" t="s">
        <v>15210</v>
      </c>
      <c r="E5138" t="s">
        <v>3848</v>
      </c>
      <c r="F5138" t="s">
        <v>1024</v>
      </c>
    </row>
    <row r="5139" spans="2:6" hidden="1" x14ac:dyDescent="0.3">
      <c r="B5139">
        <v>162737</v>
      </c>
      <c r="C5139" t="s">
        <v>15211</v>
      </c>
      <c r="D5139" t="s">
        <v>15212</v>
      </c>
      <c r="E5139" t="s">
        <v>15213</v>
      </c>
      <c r="F5139" t="s">
        <v>1024</v>
      </c>
    </row>
    <row r="5140" spans="2:6" hidden="1" x14ac:dyDescent="0.3">
      <c r="B5140">
        <v>162738</v>
      </c>
      <c r="C5140" t="s">
        <v>15214</v>
      </c>
      <c r="D5140" t="s">
        <v>15215</v>
      </c>
      <c r="E5140" t="s">
        <v>15216</v>
      </c>
      <c r="F5140" t="s">
        <v>1024</v>
      </c>
    </row>
    <row r="5141" spans="2:6" hidden="1" x14ac:dyDescent="0.3">
      <c r="B5141">
        <v>162743</v>
      </c>
      <c r="C5141" t="s">
        <v>15217</v>
      </c>
      <c r="D5141" t="s">
        <v>15218</v>
      </c>
      <c r="E5141" t="s">
        <v>15219</v>
      </c>
      <c r="F5141" t="s">
        <v>1024</v>
      </c>
    </row>
    <row r="5142" spans="2:6" hidden="1" x14ac:dyDescent="0.3">
      <c r="B5142">
        <v>162746</v>
      </c>
      <c r="C5142" t="s">
        <v>15220</v>
      </c>
      <c r="D5142" t="s">
        <v>15221</v>
      </c>
      <c r="E5142" t="s">
        <v>15222</v>
      </c>
      <c r="F5142" t="s">
        <v>1024</v>
      </c>
    </row>
    <row r="5143" spans="2:6" hidden="1" x14ac:dyDescent="0.3">
      <c r="B5143">
        <v>162747</v>
      </c>
      <c r="C5143" t="s">
        <v>15223</v>
      </c>
      <c r="D5143" t="s">
        <v>15224</v>
      </c>
      <c r="E5143" t="s">
        <v>15225</v>
      </c>
      <c r="F5143" t="s">
        <v>1024</v>
      </c>
    </row>
    <row r="5144" spans="2:6" hidden="1" x14ac:dyDescent="0.3">
      <c r="B5144">
        <v>162749</v>
      </c>
      <c r="C5144" t="s">
        <v>15226</v>
      </c>
      <c r="D5144" t="s">
        <v>15227</v>
      </c>
      <c r="E5144" t="s">
        <v>15228</v>
      </c>
      <c r="F5144" t="s">
        <v>1024</v>
      </c>
    </row>
    <row r="5145" spans="2:6" hidden="1" x14ac:dyDescent="0.3">
      <c r="B5145">
        <v>162750</v>
      </c>
      <c r="C5145" t="s">
        <v>15229</v>
      </c>
      <c r="D5145" t="s">
        <v>15230</v>
      </c>
      <c r="E5145" t="s">
        <v>15231</v>
      </c>
      <c r="F5145" t="s">
        <v>1024</v>
      </c>
    </row>
    <row r="5146" spans="2:6" hidden="1" x14ac:dyDescent="0.3">
      <c r="B5146">
        <v>162751</v>
      </c>
      <c r="C5146" t="s">
        <v>15232</v>
      </c>
      <c r="D5146" t="s">
        <v>15233</v>
      </c>
      <c r="E5146" t="s">
        <v>15234</v>
      </c>
      <c r="F5146" t="s">
        <v>1024</v>
      </c>
    </row>
    <row r="5147" spans="2:6" hidden="1" x14ac:dyDescent="0.3">
      <c r="B5147">
        <v>162752</v>
      </c>
      <c r="C5147" t="s">
        <v>15235</v>
      </c>
      <c r="D5147" t="s">
        <v>15236</v>
      </c>
      <c r="E5147" t="s">
        <v>15237</v>
      </c>
      <c r="F5147" t="s">
        <v>1024</v>
      </c>
    </row>
    <row r="5148" spans="2:6" hidden="1" x14ac:dyDescent="0.3">
      <c r="B5148">
        <v>162755</v>
      </c>
      <c r="C5148" t="s">
        <v>15238</v>
      </c>
      <c r="D5148" t="s">
        <v>15239</v>
      </c>
      <c r="E5148" t="s">
        <v>15240</v>
      </c>
      <c r="F5148" t="s">
        <v>1024</v>
      </c>
    </row>
    <row r="5149" spans="2:6" hidden="1" x14ac:dyDescent="0.3">
      <c r="B5149">
        <v>162756</v>
      </c>
      <c r="C5149" t="s">
        <v>15241</v>
      </c>
      <c r="D5149" t="s">
        <v>15242</v>
      </c>
      <c r="E5149" t="s">
        <v>15243</v>
      </c>
      <c r="F5149" t="s">
        <v>1024</v>
      </c>
    </row>
    <row r="5150" spans="2:6" hidden="1" x14ac:dyDescent="0.3">
      <c r="B5150">
        <v>162757</v>
      </c>
      <c r="C5150" t="s">
        <v>15244</v>
      </c>
      <c r="D5150" t="s">
        <v>15245</v>
      </c>
      <c r="E5150" t="s">
        <v>6061</v>
      </c>
      <c r="F5150" t="s">
        <v>1024</v>
      </c>
    </row>
    <row r="5151" spans="2:6" hidden="1" x14ac:dyDescent="0.3">
      <c r="B5151">
        <v>162758</v>
      </c>
      <c r="C5151" t="s">
        <v>15246</v>
      </c>
      <c r="D5151" t="s">
        <v>15247</v>
      </c>
      <c r="E5151" t="s">
        <v>15248</v>
      </c>
      <c r="F5151" t="s">
        <v>1024</v>
      </c>
    </row>
    <row r="5152" spans="2:6" hidden="1" x14ac:dyDescent="0.3">
      <c r="B5152">
        <v>162759</v>
      </c>
      <c r="C5152" t="s">
        <v>15249</v>
      </c>
      <c r="D5152" t="s">
        <v>15250</v>
      </c>
      <c r="E5152" t="s">
        <v>9168</v>
      </c>
      <c r="F5152" t="s">
        <v>1024</v>
      </c>
    </row>
    <row r="5153" spans="2:6" hidden="1" x14ac:dyDescent="0.3">
      <c r="B5153">
        <v>162761</v>
      </c>
      <c r="C5153" t="s">
        <v>15251</v>
      </c>
      <c r="D5153" t="s">
        <v>15252</v>
      </c>
      <c r="E5153" t="s">
        <v>15253</v>
      </c>
      <c r="F5153" t="s">
        <v>1024</v>
      </c>
    </row>
    <row r="5154" spans="2:6" hidden="1" x14ac:dyDescent="0.3">
      <c r="B5154">
        <v>162765</v>
      </c>
      <c r="C5154" t="s">
        <v>15255</v>
      </c>
      <c r="D5154" t="s">
        <v>15256</v>
      </c>
      <c r="E5154" t="s">
        <v>7534</v>
      </c>
      <c r="F5154" t="s">
        <v>1024</v>
      </c>
    </row>
    <row r="5155" spans="2:6" hidden="1" x14ac:dyDescent="0.3">
      <c r="B5155">
        <v>162767</v>
      </c>
      <c r="C5155" t="s">
        <v>7918</v>
      </c>
      <c r="D5155" t="s">
        <v>7919</v>
      </c>
      <c r="E5155" t="s">
        <v>15257</v>
      </c>
      <c r="F5155" t="s">
        <v>1024</v>
      </c>
    </row>
    <row r="5156" spans="2:6" hidden="1" x14ac:dyDescent="0.3">
      <c r="B5156">
        <v>162768</v>
      </c>
      <c r="C5156" t="s">
        <v>15258</v>
      </c>
      <c r="D5156" t="s">
        <v>15259</v>
      </c>
      <c r="E5156" t="s">
        <v>13884</v>
      </c>
      <c r="F5156" t="s">
        <v>1024</v>
      </c>
    </row>
    <row r="5157" spans="2:6" hidden="1" x14ac:dyDescent="0.3">
      <c r="B5157">
        <v>162770</v>
      </c>
      <c r="C5157" t="s">
        <v>15260</v>
      </c>
      <c r="D5157" t="s">
        <v>15261</v>
      </c>
      <c r="E5157" t="s">
        <v>15262</v>
      </c>
      <c r="F5157" t="s">
        <v>1024</v>
      </c>
    </row>
    <row r="5158" spans="2:6" hidden="1" x14ac:dyDescent="0.3">
      <c r="B5158">
        <v>162771</v>
      </c>
      <c r="C5158" t="s">
        <v>15263</v>
      </c>
      <c r="D5158" t="s">
        <v>15264</v>
      </c>
      <c r="E5158" t="s">
        <v>1708</v>
      </c>
      <c r="F5158" t="s">
        <v>1024</v>
      </c>
    </row>
    <row r="5159" spans="2:6" hidden="1" x14ac:dyDescent="0.3">
      <c r="B5159">
        <v>162772</v>
      </c>
      <c r="C5159" t="s">
        <v>15265</v>
      </c>
      <c r="D5159" t="s">
        <v>15266</v>
      </c>
      <c r="E5159" t="s">
        <v>15267</v>
      </c>
      <c r="F5159" t="s">
        <v>1024</v>
      </c>
    </row>
    <row r="5160" spans="2:6" hidden="1" x14ac:dyDescent="0.3">
      <c r="B5160">
        <v>162773</v>
      </c>
      <c r="C5160" t="s">
        <v>15268</v>
      </c>
      <c r="D5160" t="s">
        <v>15269</v>
      </c>
      <c r="E5160" t="s">
        <v>15270</v>
      </c>
      <c r="F5160" t="s">
        <v>1024</v>
      </c>
    </row>
    <row r="5161" spans="2:6" hidden="1" x14ac:dyDescent="0.3">
      <c r="B5161">
        <v>162774</v>
      </c>
      <c r="C5161" t="s">
        <v>15271</v>
      </c>
      <c r="D5161" t="s">
        <v>15272</v>
      </c>
      <c r="E5161" t="s">
        <v>15273</v>
      </c>
      <c r="F5161" t="s">
        <v>1024</v>
      </c>
    </row>
    <row r="5162" spans="2:6" hidden="1" x14ac:dyDescent="0.3">
      <c r="B5162">
        <v>162775</v>
      </c>
      <c r="C5162" t="s">
        <v>15274</v>
      </c>
      <c r="D5162" t="s">
        <v>15275</v>
      </c>
      <c r="E5162" t="s">
        <v>3626</v>
      </c>
      <c r="F5162" t="s">
        <v>1024</v>
      </c>
    </row>
    <row r="5163" spans="2:6" hidden="1" x14ac:dyDescent="0.3">
      <c r="B5163">
        <v>162776</v>
      </c>
      <c r="C5163" t="s">
        <v>15276</v>
      </c>
      <c r="D5163" t="s">
        <v>15277</v>
      </c>
      <c r="E5163" t="s">
        <v>15278</v>
      </c>
      <c r="F5163" t="s">
        <v>1024</v>
      </c>
    </row>
    <row r="5164" spans="2:6" hidden="1" x14ac:dyDescent="0.3">
      <c r="B5164">
        <v>162777</v>
      </c>
      <c r="C5164" t="s">
        <v>15279</v>
      </c>
      <c r="D5164" t="s">
        <v>15280</v>
      </c>
      <c r="E5164" t="s">
        <v>15281</v>
      </c>
      <c r="F5164" t="s">
        <v>1024</v>
      </c>
    </row>
    <row r="5165" spans="2:6" hidden="1" x14ac:dyDescent="0.3">
      <c r="B5165">
        <v>162778</v>
      </c>
      <c r="C5165" t="s">
        <v>15282</v>
      </c>
      <c r="D5165" t="s">
        <v>15283</v>
      </c>
      <c r="E5165" t="s">
        <v>15284</v>
      </c>
      <c r="F5165" t="s">
        <v>1024</v>
      </c>
    </row>
    <row r="5166" spans="2:6" hidden="1" x14ac:dyDescent="0.3">
      <c r="B5166">
        <v>162779</v>
      </c>
      <c r="C5166" t="s">
        <v>15285</v>
      </c>
      <c r="D5166" t="s">
        <v>15286</v>
      </c>
      <c r="E5166" t="s">
        <v>15287</v>
      </c>
      <c r="F5166" t="s">
        <v>1024</v>
      </c>
    </row>
    <row r="5167" spans="2:6" hidden="1" x14ac:dyDescent="0.3">
      <c r="B5167">
        <v>162780</v>
      </c>
      <c r="C5167" t="s">
        <v>15288</v>
      </c>
      <c r="D5167" t="s">
        <v>15289</v>
      </c>
      <c r="E5167" t="s">
        <v>11331</v>
      </c>
      <c r="F5167" t="s">
        <v>1024</v>
      </c>
    </row>
    <row r="5168" spans="2:6" hidden="1" x14ac:dyDescent="0.3">
      <c r="B5168">
        <v>162781</v>
      </c>
      <c r="C5168" t="s">
        <v>15290</v>
      </c>
      <c r="D5168" t="s">
        <v>15291</v>
      </c>
      <c r="E5168" t="s">
        <v>15292</v>
      </c>
      <c r="F5168" t="s">
        <v>1024</v>
      </c>
    </row>
    <row r="5169" spans="2:6" hidden="1" x14ac:dyDescent="0.3">
      <c r="B5169">
        <v>162782</v>
      </c>
      <c r="C5169" t="s">
        <v>15293</v>
      </c>
      <c r="D5169" t="s">
        <v>15294</v>
      </c>
      <c r="E5169" t="s">
        <v>5841</v>
      </c>
      <c r="F5169" t="s">
        <v>1024</v>
      </c>
    </row>
    <row r="5170" spans="2:6" hidden="1" x14ac:dyDescent="0.3">
      <c r="B5170">
        <v>162787</v>
      </c>
      <c r="C5170" t="s">
        <v>15295</v>
      </c>
      <c r="D5170" t="s">
        <v>15296</v>
      </c>
      <c r="E5170" t="s">
        <v>15297</v>
      </c>
      <c r="F5170" t="s">
        <v>1024</v>
      </c>
    </row>
    <row r="5171" spans="2:6" hidden="1" x14ac:dyDescent="0.3">
      <c r="B5171">
        <v>162788</v>
      </c>
      <c r="C5171" t="s">
        <v>15298</v>
      </c>
      <c r="D5171" t="s">
        <v>15299</v>
      </c>
      <c r="E5171" t="s">
        <v>15300</v>
      </c>
      <c r="F5171" t="s">
        <v>1024</v>
      </c>
    </row>
    <row r="5172" spans="2:6" hidden="1" x14ac:dyDescent="0.3">
      <c r="B5172">
        <v>162790</v>
      </c>
      <c r="C5172" t="s">
        <v>15301</v>
      </c>
      <c r="D5172" t="s">
        <v>15302</v>
      </c>
      <c r="E5172" t="s">
        <v>15303</v>
      </c>
      <c r="F5172" t="s">
        <v>1024</v>
      </c>
    </row>
    <row r="5173" spans="2:6" hidden="1" x14ac:dyDescent="0.3">
      <c r="B5173">
        <v>162791</v>
      </c>
      <c r="C5173" t="s">
        <v>15304</v>
      </c>
      <c r="D5173" t="s">
        <v>15305</v>
      </c>
      <c r="E5173" t="s">
        <v>15306</v>
      </c>
      <c r="F5173" t="s">
        <v>1024</v>
      </c>
    </row>
    <row r="5174" spans="2:6" hidden="1" x14ac:dyDescent="0.3">
      <c r="B5174">
        <v>162792</v>
      </c>
      <c r="C5174" t="s">
        <v>15307</v>
      </c>
      <c r="D5174" t="s">
        <v>15308</v>
      </c>
      <c r="E5174" t="s">
        <v>15309</v>
      </c>
      <c r="F5174" t="s">
        <v>1024</v>
      </c>
    </row>
    <row r="5175" spans="2:6" hidden="1" x14ac:dyDescent="0.3">
      <c r="B5175">
        <v>162793</v>
      </c>
      <c r="C5175" t="s">
        <v>15310</v>
      </c>
      <c r="D5175" t="s">
        <v>15311</v>
      </c>
      <c r="E5175" t="s">
        <v>15312</v>
      </c>
      <c r="F5175" t="s">
        <v>1024</v>
      </c>
    </row>
    <row r="5176" spans="2:6" hidden="1" x14ac:dyDescent="0.3">
      <c r="B5176">
        <v>162794</v>
      </c>
      <c r="C5176" t="s">
        <v>15313</v>
      </c>
      <c r="D5176" t="s">
        <v>15314</v>
      </c>
      <c r="E5176" t="s">
        <v>15315</v>
      </c>
      <c r="F5176" t="s">
        <v>1024</v>
      </c>
    </row>
    <row r="5177" spans="2:6" hidden="1" x14ac:dyDescent="0.3">
      <c r="B5177">
        <v>162796</v>
      </c>
      <c r="C5177" t="s">
        <v>15316</v>
      </c>
      <c r="D5177" t="s">
        <v>15317</v>
      </c>
      <c r="E5177" t="s">
        <v>15318</v>
      </c>
      <c r="F5177" t="s">
        <v>1024</v>
      </c>
    </row>
    <row r="5178" spans="2:6" hidden="1" x14ac:dyDescent="0.3">
      <c r="B5178">
        <v>162797</v>
      </c>
      <c r="C5178" t="s">
        <v>15319</v>
      </c>
      <c r="D5178" t="s">
        <v>15320</v>
      </c>
      <c r="E5178" t="s">
        <v>1417</v>
      </c>
      <c r="F5178" t="s">
        <v>1024</v>
      </c>
    </row>
    <row r="5179" spans="2:6" hidden="1" x14ac:dyDescent="0.3">
      <c r="B5179">
        <v>162798</v>
      </c>
      <c r="C5179" t="s">
        <v>15321</v>
      </c>
      <c r="D5179" t="s">
        <v>15322</v>
      </c>
      <c r="E5179" t="s">
        <v>15323</v>
      </c>
      <c r="F5179" t="s">
        <v>1024</v>
      </c>
    </row>
    <row r="5180" spans="2:6" hidden="1" x14ac:dyDescent="0.3">
      <c r="B5180">
        <v>162799</v>
      </c>
      <c r="C5180" t="s">
        <v>15324</v>
      </c>
      <c r="D5180" t="s">
        <v>15325</v>
      </c>
      <c r="E5180" t="s">
        <v>15326</v>
      </c>
      <c r="F5180" t="s">
        <v>1024</v>
      </c>
    </row>
    <row r="5181" spans="2:6" hidden="1" x14ac:dyDescent="0.3">
      <c r="B5181">
        <v>162801</v>
      </c>
      <c r="C5181" t="s">
        <v>15327</v>
      </c>
      <c r="D5181" t="s">
        <v>15328</v>
      </c>
      <c r="E5181" t="s">
        <v>15329</v>
      </c>
      <c r="F5181" t="s">
        <v>1024</v>
      </c>
    </row>
    <row r="5182" spans="2:6" hidden="1" x14ac:dyDescent="0.3">
      <c r="B5182">
        <v>162802</v>
      </c>
      <c r="C5182" t="s">
        <v>15330</v>
      </c>
      <c r="D5182" t="s">
        <v>15331</v>
      </c>
      <c r="E5182" t="s">
        <v>10173</v>
      </c>
      <c r="F5182" t="s">
        <v>1024</v>
      </c>
    </row>
    <row r="5183" spans="2:6" hidden="1" x14ac:dyDescent="0.3">
      <c r="B5183">
        <v>162803</v>
      </c>
      <c r="C5183" t="s">
        <v>15332</v>
      </c>
      <c r="D5183" t="s">
        <v>15333</v>
      </c>
      <c r="E5183" t="s">
        <v>15334</v>
      </c>
      <c r="F5183" t="s">
        <v>1024</v>
      </c>
    </row>
    <row r="5184" spans="2:6" hidden="1" x14ac:dyDescent="0.3">
      <c r="B5184">
        <v>162804</v>
      </c>
      <c r="C5184" t="s">
        <v>15335</v>
      </c>
      <c r="D5184" t="s">
        <v>15336</v>
      </c>
      <c r="E5184" t="s">
        <v>15337</v>
      </c>
      <c r="F5184" t="s">
        <v>1024</v>
      </c>
    </row>
    <row r="5185" spans="2:6" hidden="1" x14ac:dyDescent="0.3">
      <c r="B5185">
        <v>162807</v>
      </c>
      <c r="C5185" t="s">
        <v>15338</v>
      </c>
      <c r="D5185" t="s">
        <v>15339</v>
      </c>
      <c r="E5185" t="s">
        <v>15340</v>
      </c>
      <c r="F5185" t="s">
        <v>1024</v>
      </c>
    </row>
    <row r="5186" spans="2:6" hidden="1" x14ac:dyDescent="0.3">
      <c r="B5186">
        <v>162808</v>
      </c>
      <c r="C5186" t="s">
        <v>15341</v>
      </c>
      <c r="D5186" t="s">
        <v>24074</v>
      </c>
      <c r="E5186" t="s">
        <v>7555</v>
      </c>
      <c r="F5186" t="s">
        <v>1024</v>
      </c>
    </row>
    <row r="5187" spans="2:6" hidden="1" x14ac:dyDescent="0.3">
      <c r="B5187">
        <v>162810</v>
      </c>
      <c r="C5187" t="s">
        <v>15342</v>
      </c>
      <c r="D5187" t="s">
        <v>24075</v>
      </c>
      <c r="E5187" t="s">
        <v>15343</v>
      </c>
      <c r="F5187" t="s">
        <v>1024</v>
      </c>
    </row>
    <row r="5188" spans="2:6" hidden="1" x14ac:dyDescent="0.3">
      <c r="B5188">
        <v>162811</v>
      </c>
      <c r="C5188" t="s">
        <v>15344</v>
      </c>
      <c r="D5188" t="s">
        <v>15345</v>
      </c>
      <c r="E5188" t="s">
        <v>1900</v>
      </c>
      <c r="F5188" t="s">
        <v>1024</v>
      </c>
    </row>
    <row r="5189" spans="2:6" hidden="1" x14ac:dyDescent="0.3">
      <c r="B5189">
        <v>162814</v>
      </c>
      <c r="C5189" t="s">
        <v>15346</v>
      </c>
      <c r="D5189" t="s">
        <v>15347</v>
      </c>
      <c r="E5189" t="s">
        <v>15348</v>
      </c>
      <c r="F5189" t="s">
        <v>1024</v>
      </c>
    </row>
    <row r="5190" spans="2:6" hidden="1" x14ac:dyDescent="0.3">
      <c r="B5190">
        <v>162817</v>
      </c>
      <c r="C5190" t="s">
        <v>15349</v>
      </c>
      <c r="D5190" t="s">
        <v>15350</v>
      </c>
      <c r="E5190" t="s">
        <v>15351</v>
      </c>
      <c r="F5190" t="s">
        <v>1024</v>
      </c>
    </row>
    <row r="5191" spans="2:6" hidden="1" x14ac:dyDescent="0.3">
      <c r="B5191">
        <v>162820</v>
      </c>
      <c r="C5191" t="s">
        <v>15352</v>
      </c>
      <c r="D5191" t="s">
        <v>15353</v>
      </c>
      <c r="E5191" t="s">
        <v>15354</v>
      </c>
      <c r="F5191" t="s">
        <v>1024</v>
      </c>
    </row>
    <row r="5192" spans="2:6" hidden="1" x14ac:dyDescent="0.3">
      <c r="B5192">
        <v>162822</v>
      </c>
      <c r="C5192" t="s">
        <v>15355</v>
      </c>
      <c r="D5192" t="s">
        <v>15356</v>
      </c>
      <c r="E5192" t="s">
        <v>7291</v>
      </c>
      <c r="F5192" t="s">
        <v>1024</v>
      </c>
    </row>
    <row r="5193" spans="2:6" hidden="1" x14ac:dyDescent="0.3">
      <c r="B5193">
        <v>162823</v>
      </c>
      <c r="C5193" t="s">
        <v>15357</v>
      </c>
      <c r="D5193" t="s">
        <v>15358</v>
      </c>
      <c r="E5193" t="s">
        <v>15359</v>
      </c>
      <c r="F5193" t="s">
        <v>1024</v>
      </c>
    </row>
    <row r="5194" spans="2:6" hidden="1" x14ac:dyDescent="0.3">
      <c r="B5194">
        <v>162824</v>
      </c>
      <c r="C5194" t="s">
        <v>15360</v>
      </c>
      <c r="D5194" t="s">
        <v>15361</v>
      </c>
      <c r="E5194" t="s">
        <v>15362</v>
      </c>
      <c r="F5194" t="s">
        <v>1024</v>
      </c>
    </row>
    <row r="5195" spans="2:6" hidden="1" x14ac:dyDescent="0.3">
      <c r="B5195">
        <v>162827</v>
      </c>
      <c r="C5195" t="s">
        <v>15363</v>
      </c>
      <c r="D5195" t="s">
        <v>15364</v>
      </c>
      <c r="E5195" t="s">
        <v>15365</v>
      </c>
      <c r="F5195" t="s">
        <v>1024</v>
      </c>
    </row>
    <row r="5196" spans="2:6" hidden="1" x14ac:dyDescent="0.3">
      <c r="B5196">
        <v>162828</v>
      </c>
      <c r="C5196" t="s">
        <v>15366</v>
      </c>
      <c r="D5196" t="s">
        <v>15367</v>
      </c>
      <c r="E5196" t="s">
        <v>15368</v>
      </c>
      <c r="F5196" t="s">
        <v>1024</v>
      </c>
    </row>
    <row r="5197" spans="2:6" hidden="1" x14ac:dyDescent="0.3">
      <c r="B5197">
        <v>162829</v>
      </c>
      <c r="C5197" t="s">
        <v>15369</v>
      </c>
      <c r="D5197" t="s">
        <v>15370</v>
      </c>
      <c r="E5197" t="s">
        <v>15371</v>
      </c>
      <c r="F5197" t="s">
        <v>1024</v>
      </c>
    </row>
    <row r="5198" spans="2:6" hidden="1" x14ac:dyDescent="0.3">
      <c r="B5198">
        <v>162830</v>
      </c>
      <c r="C5198" t="s">
        <v>15372</v>
      </c>
      <c r="D5198" t="s">
        <v>15373</v>
      </c>
      <c r="E5198" t="s">
        <v>10544</v>
      </c>
      <c r="F5198" t="s">
        <v>1024</v>
      </c>
    </row>
    <row r="5199" spans="2:6" hidden="1" x14ac:dyDescent="0.3">
      <c r="B5199">
        <v>162831</v>
      </c>
      <c r="C5199" t="s">
        <v>15374</v>
      </c>
      <c r="D5199" t="s">
        <v>15375</v>
      </c>
      <c r="E5199" t="s">
        <v>15376</v>
      </c>
      <c r="F5199" t="s">
        <v>1024</v>
      </c>
    </row>
    <row r="5200" spans="2:6" hidden="1" x14ac:dyDescent="0.3">
      <c r="B5200">
        <v>162832</v>
      </c>
      <c r="C5200" t="s">
        <v>15377</v>
      </c>
      <c r="D5200" t="s">
        <v>15378</v>
      </c>
      <c r="E5200" t="s">
        <v>15379</v>
      </c>
      <c r="F5200" t="s">
        <v>1024</v>
      </c>
    </row>
    <row r="5201" spans="2:6" hidden="1" x14ac:dyDescent="0.3">
      <c r="B5201">
        <v>162833</v>
      </c>
      <c r="C5201" t="s">
        <v>15380</v>
      </c>
      <c r="D5201" t="s">
        <v>15381</v>
      </c>
      <c r="E5201" t="s">
        <v>15382</v>
      </c>
      <c r="F5201" t="s">
        <v>1024</v>
      </c>
    </row>
    <row r="5202" spans="2:6" hidden="1" x14ac:dyDescent="0.3">
      <c r="B5202">
        <v>162834</v>
      </c>
      <c r="C5202" t="s">
        <v>15383</v>
      </c>
      <c r="D5202" t="s">
        <v>15384</v>
      </c>
      <c r="E5202" t="s">
        <v>15385</v>
      </c>
      <c r="F5202" t="s">
        <v>1024</v>
      </c>
    </row>
    <row r="5203" spans="2:6" hidden="1" x14ac:dyDescent="0.3">
      <c r="B5203">
        <v>162836</v>
      </c>
      <c r="C5203" t="s">
        <v>15386</v>
      </c>
      <c r="D5203" t="s">
        <v>15387</v>
      </c>
      <c r="E5203" t="s">
        <v>9669</v>
      </c>
      <c r="F5203" t="s">
        <v>1024</v>
      </c>
    </row>
    <row r="5204" spans="2:6" hidden="1" x14ac:dyDescent="0.3">
      <c r="B5204">
        <v>162839</v>
      </c>
      <c r="C5204" t="s">
        <v>15388</v>
      </c>
      <c r="D5204" t="s">
        <v>15389</v>
      </c>
      <c r="E5204" t="s">
        <v>15390</v>
      </c>
      <c r="F5204" t="s">
        <v>1024</v>
      </c>
    </row>
    <row r="5205" spans="2:6" hidden="1" x14ac:dyDescent="0.3">
      <c r="B5205">
        <v>162840</v>
      </c>
      <c r="C5205" t="s">
        <v>5304</v>
      </c>
      <c r="D5205" t="s">
        <v>5305</v>
      </c>
      <c r="E5205" t="s">
        <v>6754</v>
      </c>
      <c r="F5205" t="s">
        <v>1024</v>
      </c>
    </row>
    <row r="5206" spans="2:6" hidden="1" x14ac:dyDescent="0.3">
      <c r="B5206">
        <v>162841</v>
      </c>
      <c r="C5206" t="s">
        <v>15391</v>
      </c>
      <c r="D5206" t="s">
        <v>15392</v>
      </c>
      <c r="E5206" t="s">
        <v>7899</v>
      </c>
      <c r="F5206" t="s">
        <v>1024</v>
      </c>
    </row>
    <row r="5207" spans="2:6" hidden="1" x14ac:dyDescent="0.3">
      <c r="B5207">
        <v>162842</v>
      </c>
      <c r="C5207" t="s">
        <v>15393</v>
      </c>
      <c r="D5207" t="s">
        <v>15394</v>
      </c>
      <c r="E5207" t="s">
        <v>15395</v>
      </c>
      <c r="F5207" t="s">
        <v>1024</v>
      </c>
    </row>
    <row r="5208" spans="2:6" hidden="1" x14ac:dyDescent="0.3">
      <c r="B5208">
        <v>162843</v>
      </c>
      <c r="C5208" t="s">
        <v>15396</v>
      </c>
      <c r="D5208" t="s">
        <v>15397</v>
      </c>
      <c r="E5208" t="s">
        <v>7558</v>
      </c>
      <c r="F5208" t="s">
        <v>1024</v>
      </c>
    </row>
    <row r="5209" spans="2:6" hidden="1" x14ac:dyDescent="0.3">
      <c r="B5209">
        <v>162844</v>
      </c>
      <c r="C5209" t="s">
        <v>15398</v>
      </c>
      <c r="D5209" t="s">
        <v>15399</v>
      </c>
      <c r="E5209" t="s">
        <v>15400</v>
      </c>
      <c r="F5209" t="s">
        <v>1024</v>
      </c>
    </row>
    <row r="5210" spans="2:6" hidden="1" x14ac:dyDescent="0.3">
      <c r="B5210">
        <v>162845</v>
      </c>
      <c r="C5210" t="s">
        <v>15401</v>
      </c>
      <c r="D5210" t="s">
        <v>15402</v>
      </c>
      <c r="E5210" t="s">
        <v>15403</v>
      </c>
      <c r="F5210" t="s">
        <v>1024</v>
      </c>
    </row>
    <row r="5211" spans="2:6" hidden="1" x14ac:dyDescent="0.3">
      <c r="B5211">
        <v>162846</v>
      </c>
      <c r="C5211" t="s">
        <v>15404</v>
      </c>
      <c r="D5211" t="s">
        <v>15405</v>
      </c>
      <c r="E5211" t="s">
        <v>15406</v>
      </c>
      <c r="F5211" t="s">
        <v>1024</v>
      </c>
    </row>
    <row r="5212" spans="2:6" hidden="1" x14ac:dyDescent="0.3">
      <c r="B5212">
        <v>162849</v>
      </c>
      <c r="C5212" t="s">
        <v>15407</v>
      </c>
      <c r="D5212" t="s">
        <v>15408</v>
      </c>
      <c r="E5212" t="s">
        <v>15409</v>
      </c>
      <c r="F5212" t="s">
        <v>1024</v>
      </c>
    </row>
    <row r="5213" spans="2:6" hidden="1" x14ac:dyDescent="0.3">
      <c r="B5213">
        <v>162850</v>
      </c>
      <c r="C5213" t="s">
        <v>15410</v>
      </c>
      <c r="D5213" t="s">
        <v>15411</v>
      </c>
      <c r="E5213" t="s">
        <v>15412</v>
      </c>
      <c r="F5213" t="s">
        <v>1024</v>
      </c>
    </row>
    <row r="5214" spans="2:6" hidden="1" x14ac:dyDescent="0.3">
      <c r="B5214">
        <v>162851</v>
      </c>
      <c r="C5214" t="s">
        <v>15413</v>
      </c>
      <c r="D5214" t="s">
        <v>15414</v>
      </c>
      <c r="E5214" t="s">
        <v>15415</v>
      </c>
      <c r="F5214" t="s">
        <v>1024</v>
      </c>
    </row>
    <row r="5215" spans="2:6" hidden="1" x14ac:dyDescent="0.3">
      <c r="B5215">
        <v>162852</v>
      </c>
      <c r="C5215" t="s">
        <v>15416</v>
      </c>
      <c r="D5215" t="s">
        <v>15417</v>
      </c>
      <c r="E5215" t="s">
        <v>11720</v>
      </c>
      <c r="F5215" t="s">
        <v>1024</v>
      </c>
    </row>
    <row r="5216" spans="2:6" hidden="1" x14ac:dyDescent="0.3">
      <c r="B5216">
        <v>162853</v>
      </c>
      <c r="C5216" t="s">
        <v>15418</v>
      </c>
      <c r="D5216" t="s">
        <v>15419</v>
      </c>
      <c r="E5216" t="s">
        <v>4998</v>
      </c>
      <c r="F5216" t="s">
        <v>1024</v>
      </c>
    </row>
    <row r="5217" spans="2:6" hidden="1" x14ac:dyDescent="0.3">
      <c r="B5217">
        <v>162855</v>
      </c>
      <c r="C5217" t="s">
        <v>15420</v>
      </c>
      <c r="D5217" t="s">
        <v>15421</v>
      </c>
      <c r="E5217" t="s">
        <v>15422</v>
      </c>
      <c r="F5217" t="s">
        <v>1024</v>
      </c>
    </row>
    <row r="5218" spans="2:6" hidden="1" x14ac:dyDescent="0.3">
      <c r="B5218">
        <v>162858</v>
      </c>
      <c r="C5218" t="s">
        <v>15423</v>
      </c>
      <c r="D5218" t="s">
        <v>15424</v>
      </c>
      <c r="E5218" t="s">
        <v>15425</v>
      </c>
      <c r="F5218" t="s">
        <v>1024</v>
      </c>
    </row>
    <row r="5219" spans="2:6" hidden="1" x14ac:dyDescent="0.3">
      <c r="B5219">
        <v>162859</v>
      </c>
      <c r="C5219" t="s">
        <v>15426</v>
      </c>
      <c r="D5219" t="s">
        <v>15427</v>
      </c>
      <c r="E5219" t="s">
        <v>15428</v>
      </c>
      <c r="F5219" t="s">
        <v>1024</v>
      </c>
    </row>
    <row r="5220" spans="2:6" hidden="1" x14ac:dyDescent="0.3">
      <c r="B5220">
        <v>162860</v>
      </c>
      <c r="C5220" t="s">
        <v>15429</v>
      </c>
      <c r="D5220" t="s">
        <v>15430</v>
      </c>
      <c r="E5220" t="s">
        <v>15431</v>
      </c>
      <c r="F5220" t="s">
        <v>1024</v>
      </c>
    </row>
    <row r="5221" spans="2:6" hidden="1" x14ac:dyDescent="0.3">
      <c r="B5221">
        <v>162861</v>
      </c>
      <c r="C5221" t="s">
        <v>15432</v>
      </c>
      <c r="D5221" t="s">
        <v>15433</v>
      </c>
      <c r="E5221" t="s">
        <v>15434</v>
      </c>
      <c r="F5221" t="s">
        <v>1024</v>
      </c>
    </row>
    <row r="5222" spans="2:6" hidden="1" x14ac:dyDescent="0.3">
      <c r="B5222">
        <v>162863</v>
      </c>
      <c r="C5222" t="s">
        <v>15435</v>
      </c>
      <c r="D5222" t="s">
        <v>15436</v>
      </c>
      <c r="E5222" t="s">
        <v>15437</v>
      </c>
      <c r="F5222" t="s">
        <v>1024</v>
      </c>
    </row>
    <row r="5223" spans="2:6" hidden="1" x14ac:dyDescent="0.3">
      <c r="B5223">
        <v>162866</v>
      </c>
      <c r="C5223" t="s">
        <v>15438</v>
      </c>
      <c r="D5223" t="s">
        <v>15439</v>
      </c>
      <c r="E5223" t="s">
        <v>11623</v>
      </c>
      <c r="F5223" t="s">
        <v>1024</v>
      </c>
    </row>
    <row r="5224" spans="2:6" hidden="1" x14ac:dyDescent="0.3">
      <c r="B5224">
        <v>162868</v>
      </c>
      <c r="C5224" t="s">
        <v>15440</v>
      </c>
      <c r="D5224" t="s">
        <v>15441</v>
      </c>
      <c r="E5224" t="s">
        <v>14388</v>
      </c>
      <c r="F5224" t="s">
        <v>1024</v>
      </c>
    </row>
    <row r="5225" spans="2:6" hidden="1" x14ac:dyDescent="0.3">
      <c r="B5225">
        <v>162869</v>
      </c>
      <c r="C5225" t="s">
        <v>15442</v>
      </c>
      <c r="D5225" t="s">
        <v>15443</v>
      </c>
      <c r="E5225" t="s">
        <v>15444</v>
      </c>
      <c r="F5225" t="s">
        <v>1024</v>
      </c>
    </row>
    <row r="5226" spans="2:6" hidden="1" x14ac:dyDescent="0.3">
      <c r="B5226">
        <v>162870</v>
      </c>
      <c r="C5226" t="s">
        <v>15445</v>
      </c>
      <c r="D5226" t="s">
        <v>15446</v>
      </c>
      <c r="E5226" t="s">
        <v>15447</v>
      </c>
      <c r="F5226" t="s">
        <v>1024</v>
      </c>
    </row>
    <row r="5227" spans="2:6" hidden="1" x14ac:dyDescent="0.3">
      <c r="B5227">
        <v>162871</v>
      </c>
      <c r="C5227" t="s">
        <v>15448</v>
      </c>
      <c r="D5227" t="s">
        <v>15449</v>
      </c>
      <c r="E5227" t="s">
        <v>5388</v>
      </c>
      <c r="F5227" t="s">
        <v>1024</v>
      </c>
    </row>
    <row r="5228" spans="2:6" hidden="1" x14ac:dyDescent="0.3">
      <c r="B5228">
        <v>162872</v>
      </c>
      <c r="C5228" t="s">
        <v>15450</v>
      </c>
      <c r="D5228" t="s">
        <v>15451</v>
      </c>
      <c r="E5228" t="s">
        <v>15452</v>
      </c>
      <c r="F5228" t="s">
        <v>1024</v>
      </c>
    </row>
    <row r="5229" spans="2:6" hidden="1" x14ac:dyDescent="0.3">
      <c r="B5229">
        <v>162873</v>
      </c>
      <c r="C5229" t="s">
        <v>15453</v>
      </c>
      <c r="D5229" t="s">
        <v>15454</v>
      </c>
      <c r="E5229" t="s">
        <v>9409</v>
      </c>
      <c r="F5229" t="s">
        <v>1024</v>
      </c>
    </row>
    <row r="5230" spans="2:6" hidden="1" x14ac:dyDescent="0.3">
      <c r="B5230">
        <v>162874</v>
      </c>
      <c r="C5230" t="s">
        <v>15455</v>
      </c>
      <c r="D5230" t="s">
        <v>15456</v>
      </c>
      <c r="E5230" t="s">
        <v>15457</v>
      </c>
      <c r="F5230" t="s">
        <v>1024</v>
      </c>
    </row>
    <row r="5231" spans="2:6" hidden="1" x14ac:dyDescent="0.3">
      <c r="B5231">
        <v>162876</v>
      </c>
      <c r="C5231" t="s">
        <v>15458</v>
      </c>
      <c r="D5231" t="s">
        <v>15459</v>
      </c>
      <c r="E5231" t="s">
        <v>15460</v>
      </c>
      <c r="F5231" t="s">
        <v>1024</v>
      </c>
    </row>
    <row r="5232" spans="2:6" hidden="1" x14ac:dyDescent="0.3">
      <c r="B5232">
        <v>162877</v>
      </c>
      <c r="C5232" t="s">
        <v>15461</v>
      </c>
      <c r="D5232" t="s">
        <v>15462</v>
      </c>
      <c r="E5232" t="s">
        <v>15463</v>
      </c>
      <c r="F5232" t="s">
        <v>1024</v>
      </c>
    </row>
    <row r="5233" spans="2:6" hidden="1" x14ac:dyDescent="0.3">
      <c r="B5233">
        <v>162878</v>
      </c>
      <c r="C5233" t="s">
        <v>15464</v>
      </c>
      <c r="D5233" t="s">
        <v>15465</v>
      </c>
      <c r="E5233" t="s">
        <v>15466</v>
      </c>
      <c r="F5233" t="s">
        <v>1024</v>
      </c>
    </row>
    <row r="5234" spans="2:6" hidden="1" x14ac:dyDescent="0.3">
      <c r="B5234">
        <v>162879</v>
      </c>
      <c r="C5234" t="s">
        <v>15467</v>
      </c>
      <c r="D5234" t="s">
        <v>15468</v>
      </c>
      <c r="E5234" t="s">
        <v>15469</v>
      </c>
      <c r="F5234" t="s">
        <v>1024</v>
      </c>
    </row>
    <row r="5235" spans="2:6" hidden="1" x14ac:dyDescent="0.3">
      <c r="B5235">
        <v>162880</v>
      </c>
      <c r="C5235" t="s">
        <v>15470</v>
      </c>
      <c r="D5235" t="s">
        <v>15471</v>
      </c>
      <c r="E5235" t="s">
        <v>15472</v>
      </c>
      <c r="F5235" t="s">
        <v>1024</v>
      </c>
    </row>
    <row r="5236" spans="2:6" hidden="1" x14ac:dyDescent="0.3">
      <c r="B5236">
        <v>162881</v>
      </c>
      <c r="C5236" t="s">
        <v>15473</v>
      </c>
      <c r="D5236" t="s">
        <v>15474</v>
      </c>
      <c r="E5236" t="s">
        <v>15475</v>
      </c>
      <c r="F5236" t="s">
        <v>1024</v>
      </c>
    </row>
    <row r="5237" spans="2:6" hidden="1" x14ac:dyDescent="0.3">
      <c r="B5237">
        <v>162882</v>
      </c>
      <c r="C5237" t="s">
        <v>15476</v>
      </c>
      <c r="D5237" t="s">
        <v>15477</v>
      </c>
      <c r="E5237" t="s">
        <v>15478</v>
      </c>
      <c r="F5237" t="s">
        <v>1024</v>
      </c>
    </row>
    <row r="5238" spans="2:6" hidden="1" x14ac:dyDescent="0.3">
      <c r="B5238">
        <v>162883</v>
      </c>
      <c r="C5238" t="s">
        <v>15479</v>
      </c>
      <c r="D5238" t="s">
        <v>15480</v>
      </c>
      <c r="E5238" t="s">
        <v>15481</v>
      </c>
      <c r="F5238" t="s">
        <v>1024</v>
      </c>
    </row>
    <row r="5239" spans="2:6" hidden="1" x14ac:dyDescent="0.3">
      <c r="B5239">
        <v>162885</v>
      </c>
      <c r="C5239" t="s">
        <v>15482</v>
      </c>
      <c r="D5239" t="s">
        <v>15483</v>
      </c>
      <c r="E5239" t="s">
        <v>15484</v>
      </c>
      <c r="F5239" t="s">
        <v>1024</v>
      </c>
    </row>
    <row r="5240" spans="2:6" hidden="1" x14ac:dyDescent="0.3">
      <c r="B5240">
        <v>162887</v>
      </c>
      <c r="C5240" t="s">
        <v>15485</v>
      </c>
      <c r="D5240" t="s">
        <v>15486</v>
      </c>
      <c r="E5240" t="s">
        <v>2062</v>
      </c>
      <c r="F5240" t="s">
        <v>1024</v>
      </c>
    </row>
    <row r="5241" spans="2:6" hidden="1" x14ac:dyDescent="0.3">
      <c r="B5241">
        <v>162888</v>
      </c>
      <c r="C5241" t="s">
        <v>15487</v>
      </c>
      <c r="D5241" t="s">
        <v>15488</v>
      </c>
      <c r="E5241" t="s">
        <v>15489</v>
      </c>
      <c r="F5241" t="s">
        <v>1024</v>
      </c>
    </row>
    <row r="5242" spans="2:6" hidden="1" x14ac:dyDescent="0.3">
      <c r="B5242">
        <v>162889</v>
      </c>
      <c r="C5242" t="s">
        <v>15490</v>
      </c>
      <c r="D5242" t="s">
        <v>15491</v>
      </c>
      <c r="E5242" t="s">
        <v>9240</v>
      </c>
      <c r="F5242" t="s">
        <v>1024</v>
      </c>
    </row>
    <row r="5243" spans="2:6" hidden="1" x14ac:dyDescent="0.3">
      <c r="B5243">
        <v>162890</v>
      </c>
      <c r="C5243" t="s">
        <v>15492</v>
      </c>
      <c r="D5243" t="s">
        <v>15493</v>
      </c>
      <c r="E5243" t="s">
        <v>4162</v>
      </c>
      <c r="F5243" t="s">
        <v>1024</v>
      </c>
    </row>
    <row r="5244" spans="2:6" hidden="1" x14ac:dyDescent="0.3">
      <c r="B5244">
        <v>162892</v>
      </c>
      <c r="C5244" t="s">
        <v>15494</v>
      </c>
      <c r="D5244" t="s">
        <v>15495</v>
      </c>
      <c r="E5244" t="s">
        <v>15496</v>
      </c>
      <c r="F5244" t="s">
        <v>1024</v>
      </c>
    </row>
    <row r="5245" spans="2:6" hidden="1" x14ac:dyDescent="0.3">
      <c r="B5245">
        <v>162894</v>
      </c>
      <c r="C5245" t="s">
        <v>15497</v>
      </c>
      <c r="D5245" t="s">
        <v>15498</v>
      </c>
      <c r="E5245" t="s">
        <v>14562</v>
      </c>
      <c r="F5245" t="s">
        <v>1024</v>
      </c>
    </row>
    <row r="5246" spans="2:6" hidden="1" x14ac:dyDescent="0.3">
      <c r="B5246">
        <v>162896</v>
      </c>
      <c r="C5246" t="s">
        <v>15499</v>
      </c>
      <c r="D5246" t="s">
        <v>15500</v>
      </c>
      <c r="E5246" t="s">
        <v>15501</v>
      </c>
      <c r="F5246" t="s">
        <v>1024</v>
      </c>
    </row>
    <row r="5247" spans="2:6" hidden="1" x14ac:dyDescent="0.3">
      <c r="B5247">
        <v>162897</v>
      </c>
      <c r="C5247" t="s">
        <v>15429</v>
      </c>
      <c r="D5247" t="s">
        <v>15430</v>
      </c>
      <c r="E5247" t="s">
        <v>15502</v>
      </c>
      <c r="F5247" t="s">
        <v>1024</v>
      </c>
    </row>
    <row r="5248" spans="2:6" hidden="1" x14ac:dyDescent="0.3">
      <c r="B5248">
        <v>162898</v>
      </c>
      <c r="C5248" t="s">
        <v>15503</v>
      </c>
      <c r="D5248" t="s">
        <v>15504</v>
      </c>
      <c r="E5248" t="s">
        <v>4252</v>
      </c>
      <c r="F5248" t="s">
        <v>1024</v>
      </c>
    </row>
    <row r="5249" spans="2:6" hidden="1" x14ac:dyDescent="0.3">
      <c r="B5249">
        <v>162899</v>
      </c>
      <c r="C5249" t="s">
        <v>15505</v>
      </c>
      <c r="D5249" t="s">
        <v>15506</v>
      </c>
      <c r="E5249" t="s">
        <v>1567</v>
      </c>
      <c r="F5249" t="s">
        <v>1024</v>
      </c>
    </row>
    <row r="5250" spans="2:6" hidden="1" x14ac:dyDescent="0.3">
      <c r="B5250">
        <v>162900</v>
      </c>
      <c r="C5250" t="s">
        <v>15507</v>
      </c>
      <c r="D5250" t="s">
        <v>15508</v>
      </c>
      <c r="E5250" t="s">
        <v>9149</v>
      </c>
      <c r="F5250" t="s">
        <v>1024</v>
      </c>
    </row>
    <row r="5251" spans="2:6" hidden="1" x14ac:dyDescent="0.3">
      <c r="B5251">
        <v>162901</v>
      </c>
      <c r="C5251" t="s">
        <v>15509</v>
      </c>
      <c r="D5251" t="s">
        <v>15510</v>
      </c>
      <c r="E5251" t="s">
        <v>15511</v>
      </c>
      <c r="F5251" t="s">
        <v>1024</v>
      </c>
    </row>
    <row r="5252" spans="2:6" hidden="1" x14ac:dyDescent="0.3">
      <c r="B5252">
        <v>162902</v>
      </c>
      <c r="C5252" t="s">
        <v>15512</v>
      </c>
      <c r="D5252" t="s">
        <v>15513</v>
      </c>
      <c r="E5252" t="s">
        <v>13277</v>
      </c>
      <c r="F5252" t="s">
        <v>1024</v>
      </c>
    </row>
    <row r="5253" spans="2:6" hidden="1" x14ac:dyDescent="0.3">
      <c r="B5253">
        <v>162903</v>
      </c>
      <c r="C5253" t="s">
        <v>15514</v>
      </c>
      <c r="D5253" t="s">
        <v>15515</v>
      </c>
      <c r="E5253" t="s">
        <v>10037</v>
      </c>
      <c r="F5253" t="s">
        <v>1024</v>
      </c>
    </row>
    <row r="5254" spans="2:6" hidden="1" x14ac:dyDescent="0.3">
      <c r="B5254">
        <v>162904</v>
      </c>
      <c r="C5254" t="s">
        <v>15516</v>
      </c>
      <c r="D5254" t="s">
        <v>15517</v>
      </c>
      <c r="E5254" t="s">
        <v>15518</v>
      </c>
      <c r="F5254" t="s">
        <v>1024</v>
      </c>
    </row>
    <row r="5255" spans="2:6" hidden="1" x14ac:dyDescent="0.3">
      <c r="B5255">
        <v>162905</v>
      </c>
      <c r="C5255" t="s">
        <v>15519</v>
      </c>
      <c r="D5255" t="s">
        <v>15520</v>
      </c>
      <c r="E5255" t="s">
        <v>15521</v>
      </c>
      <c r="F5255" t="s">
        <v>1024</v>
      </c>
    </row>
    <row r="5256" spans="2:6" hidden="1" x14ac:dyDescent="0.3">
      <c r="B5256">
        <v>162908</v>
      </c>
      <c r="C5256" t="s">
        <v>15522</v>
      </c>
      <c r="D5256" t="s">
        <v>15523</v>
      </c>
      <c r="E5256" t="s">
        <v>15524</v>
      </c>
      <c r="F5256" t="s">
        <v>1024</v>
      </c>
    </row>
    <row r="5257" spans="2:6" hidden="1" x14ac:dyDescent="0.3">
      <c r="B5257">
        <v>162910</v>
      </c>
      <c r="C5257" t="s">
        <v>15525</v>
      </c>
      <c r="D5257" t="s">
        <v>15526</v>
      </c>
      <c r="E5257" t="s">
        <v>9409</v>
      </c>
      <c r="F5257" t="s">
        <v>1024</v>
      </c>
    </row>
    <row r="5258" spans="2:6" hidden="1" x14ac:dyDescent="0.3">
      <c r="B5258">
        <v>162912</v>
      </c>
      <c r="C5258" t="s">
        <v>15527</v>
      </c>
      <c r="D5258" t="s">
        <v>15528</v>
      </c>
      <c r="E5258" t="s">
        <v>12259</v>
      </c>
      <c r="F5258" t="s">
        <v>1024</v>
      </c>
    </row>
    <row r="5259" spans="2:6" hidden="1" x14ac:dyDescent="0.3">
      <c r="B5259">
        <v>162913</v>
      </c>
      <c r="C5259" t="s">
        <v>15429</v>
      </c>
      <c r="D5259" t="s">
        <v>15430</v>
      </c>
      <c r="E5259" t="s">
        <v>15529</v>
      </c>
      <c r="F5259" t="s">
        <v>1024</v>
      </c>
    </row>
    <row r="5260" spans="2:6" hidden="1" x14ac:dyDescent="0.3">
      <c r="B5260">
        <v>162915</v>
      </c>
      <c r="C5260" t="s">
        <v>15530</v>
      </c>
      <c r="D5260" t="s">
        <v>15531</v>
      </c>
      <c r="E5260" t="s">
        <v>15532</v>
      </c>
      <c r="F5260" t="s">
        <v>1024</v>
      </c>
    </row>
    <row r="5261" spans="2:6" hidden="1" x14ac:dyDescent="0.3">
      <c r="B5261">
        <v>162916</v>
      </c>
      <c r="C5261" t="s">
        <v>15494</v>
      </c>
      <c r="D5261" t="s">
        <v>15495</v>
      </c>
      <c r="E5261" t="s">
        <v>15533</v>
      </c>
      <c r="F5261" t="s">
        <v>1024</v>
      </c>
    </row>
    <row r="5262" spans="2:6" hidden="1" x14ac:dyDescent="0.3">
      <c r="B5262">
        <v>162917</v>
      </c>
      <c r="C5262" t="s">
        <v>15534</v>
      </c>
      <c r="D5262" t="s">
        <v>15535</v>
      </c>
      <c r="E5262" t="s">
        <v>15536</v>
      </c>
      <c r="F5262" t="s">
        <v>1024</v>
      </c>
    </row>
    <row r="5263" spans="2:6" hidden="1" x14ac:dyDescent="0.3">
      <c r="B5263">
        <v>162918</v>
      </c>
      <c r="C5263" t="s">
        <v>15537</v>
      </c>
      <c r="D5263" t="s">
        <v>15538</v>
      </c>
      <c r="E5263" t="s">
        <v>15539</v>
      </c>
      <c r="F5263" t="s">
        <v>1024</v>
      </c>
    </row>
    <row r="5264" spans="2:6" hidden="1" x14ac:dyDescent="0.3">
      <c r="B5264">
        <v>162919</v>
      </c>
      <c r="C5264" t="s">
        <v>15540</v>
      </c>
      <c r="D5264" t="s">
        <v>15541</v>
      </c>
      <c r="E5264" t="s">
        <v>15542</v>
      </c>
      <c r="F5264" t="s">
        <v>1024</v>
      </c>
    </row>
    <row r="5265" spans="2:6" hidden="1" x14ac:dyDescent="0.3">
      <c r="B5265">
        <v>162920</v>
      </c>
      <c r="C5265" t="s">
        <v>15543</v>
      </c>
      <c r="D5265" t="s">
        <v>15544</v>
      </c>
      <c r="E5265" t="s">
        <v>15545</v>
      </c>
      <c r="F5265" t="s">
        <v>1024</v>
      </c>
    </row>
    <row r="5266" spans="2:6" hidden="1" x14ac:dyDescent="0.3">
      <c r="B5266">
        <v>162921</v>
      </c>
      <c r="C5266" t="s">
        <v>15546</v>
      </c>
      <c r="D5266" t="s">
        <v>15547</v>
      </c>
      <c r="E5266" t="s">
        <v>15548</v>
      </c>
      <c r="F5266" t="s">
        <v>1024</v>
      </c>
    </row>
    <row r="5267" spans="2:6" hidden="1" x14ac:dyDescent="0.3">
      <c r="B5267">
        <v>162922</v>
      </c>
      <c r="C5267" t="s">
        <v>15549</v>
      </c>
      <c r="D5267" t="s">
        <v>15550</v>
      </c>
      <c r="E5267" t="s">
        <v>15551</v>
      </c>
      <c r="F5267" t="s">
        <v>1024</v>
      </c>
    </row>
    <row r="5268" spans="2:6" hidden="1" x14ac:dyDescent="0.3">
      <c r="B5268">
        <v>162923</v>
      </c>
      <c r="C5268" t="s">
        <v>15552</v>
      </c>
      <c r="D5268" t="s">
        <v>15553</v>
      </c>
      <c r="E5268" t="s">
        <v>15554</v>
      </c>
      <c r="F5268" t="s">
        <v>1024</v>
      </c>
    </row>
    <row r="5269" spans="2:6" hidden="1" x14ac:dyDescent="0.3">
      <c r="B5269">
        <v>162924</v>
      </c>
      <c r="C5269" t="s">
        <v>15555</v>
      </c>
      <c r="D5269" t="s">
        <v>15556</v>
      </c>
      <c r="E5269" t="s">
        <v>15557</v>
      </c>
      <c r="F5269" t="s">
        <v>1024</v>
      </c>
    </row>
    <row r="5270" spans="2:6" hidden="1" x14ac:dyDescent="0.3">
      <c r="B5270">
        <v>162925</v>
      </c>
      <c r="C5270" t="s">
        <v>15558</v>
      </c>
      <c r="D5270" t="s">
        <v>15559</v>
      </c>
      <c r="E5270" t="s">
        <v>15560</v>
      </c>
      <c r="F5270" t="s">
        <v>1024</v>
      </c>
    </row>
    <row r="5271" spans="2:6" hidden="1" x14ac:dyDescent="0.3">
      <c r="B5271">
        <v>162926</v>
      </c>
      <c r="C5271" t="s">
        <v>15561</v>
      </c>
      <c r="D5271" t="s">
        <v>15562</v>
      </c>
      <c r="E5271" t="s">
        <v>15563</v>
      </c>
      <c r="F5271" t="s">
        <v>1024</v>
      </c>
    </row>
    <row r="5272" spans="2:6" hidden="1" x14ac:dyDescent="0.3">
      <c r="B5272">
        <v>162927</v>
      </c>
      <c r="C5272" t="s">
        <v>15564</v>
      </c>
      <c r="D5272" t="s">
        <v>15565</v>
      </c>
      <c r="E5272" t="s">
        <v>15566</v>
      </c>
      <c r="F5272" t="s">
        <v>1024</v>
      </c>
    </row>
    <row r="5273" spans="2:6" hidden="1" x14ac:dyDescent="0.3">
      <c r="B5273">
        <v>162928</v>
      </c>
      <c r="C5273" t="s">
        <v>15567</v>
      </c>
      <c r="D5273" t="s">
        <v>15568</v>
      </c>
      <c r="E5273" t="s">
        <v>15569</v>
      </c>
      <c r="F5273" t="s">
        <v>1024</v>
      </c>
    </row>
    <row r="5274" spans="2:6" hidden="1" x14ac:dyDescent="0.3">
      <c r="B5274">
        <v>162929</v>
      </c>
      <c r="C5274" t="s">
        <v>15570</v>
      </c>
      <c r="D5274" t="s">
        <v>15571</v>
      </c>
      <c r="E5274" t="s">
        <v>7617</v>
      </c>
      <c r="F5274" t="s">
        <v>1024</v>
      </c>
    </row>
    <row r="5275" spans="2:6" hidden="1" x14ac:dyDescent="0.3">
      <c r="B5275">
        <v>162931</v>
      </c>
      <c r="C5275" t="s">
        <v>15572</v>
      </c>
      <c r="D5275" t="s">
        <v>15573</v>
      </c>
      <c r="E5275" t="s">
        <v>815</v>
      </c>
      <c r="F5275" t="s">
        <v>1024</v>
      </c>
    </row>
    <row r="5276" spans="2:6" hidden="1" x14ac:dyDescent="0.3">
      <c r="B5276">
        <v>162932</v>
      </c>
      <c r="C5276" t="s">
        <v>15574</v>
      </c>
      <c r="D5276" t="s">
        <v>15575</v>
      </c>
      <c r="E5276" t="s">
        <v>15576</v>
      </c>
      <c r="F5276" t="s">
        <v>1024</v>
      </c>
    </row>
    <row r="5277" spans="2:6" hidden="1" x14ac:dyDescent="0.3">
      <c r="B5277">
        <v>162933</v>
      </c>
      <c r="C5277" t="s">
        <v>15577</v>
      </c>
      <c r="D5277" t="s">
        <v>15578</v>
      </c>
      <c r="E5277" t="s">
        <v>15579</v>
      </c>
      <c r="F5277" t="s">
        <v>1024</v>
      </c>
    </row>
    <row r="5278" spans="2:6" hidden="1" x14ac:dyDescent="0.3">
      <c r="B5278">
        <v>162934</v>
      </c>
      <c r="C5278" t="s">
        <v>15580</v>
      </c>
      <c r="D5278" t="s">
        <v>15581</v>
      </c>
      <c r="E5278" t="s">
        <v>15582</v>
      </c>
      <c r="F5278" t="s">
        <v>1024</v>
      </c>
    </row>
    <row r="5279" spans="2:6" hidden="1" x14ac:dyDescent="0.3">
      <c r="B5279">
        <v>162935</v>
      </c>
      <c r="C5279" t="s">
        <v>15583</v>
      </c>
      <c r="D5279" t="s">
        <v>15584</v>
      </c>
      <c r="E5279" t="s">
        <v>15585</v>
      </c>
      <c r="F5279" t="s">
        <v>1024</v>
      </c>
    </row>
    <row r="5280" spans="2:6" hidden="1" x14ac:dyDescent="0.3">
      <c r="B5280">
        <v>162936</v>
      </c>
      <c r="C5280" t="s">
        <v>15586</v>
      </c>
      <c r="D5280" t="s">
        <v>15587</v>
      </c>
      <c r="E5280" t="s">
        <v>8558</v>
      </c>
      <c r="F5280" t="s">
        <v>1024</v>
      </c>
    </row>
    <row r="5281" spans="2:6" hidden="1" x14ac:dyDescent="0.3">
      <c r="B5281">
        <v>162937</v>
      </c>
      <c r="C5281" t="s">
        <v>15588</v>
      </c>
      <c r="D5281" t="s">
        <v>15589</v>
      </c>
      <c r="E5281" t="s">
        <v>8075</v>
      </c>
      <c r="F5281" t="s">
        <v>1024</v>
      </c>
    </row>
    <row r="5282" spans="2:6" hidden="1" x14ac:dyDescent="0.3">
      <c r="B5282">
        <v>162938</v>
      </c>
      <c r="C5282" t="s">
        <v>15590</v>
      </c>
      <c r="D5282" t="s">
        <v>15591</v>
      </c>
      <c r="E5282" t="s">
        <v>1900</v>
      </c>
      <c r="F5282" t="s">
        <v>1024</v>
      </c>
    </row>
    <row r="5283" spans="2:6" hidden="1" x14ac:dyDescent="0.3">
      <c r="B5283">
        <v>162939</v>
      </c>
      <c r="C5283" t="s">
        <v>15592</v>
      </c>
      <c r="D5283" t="s">
        <v>15593</v>
      </c>
      <c r="E5283" t="s">
        <v>13817</v>
      </c>
      <c r="F5283" t="s">
        <v>1024</v>
      </c>
    </row>
    <row r="5284" spans="2:6" hidden="1" x14ac:dyDescent="0.3">
      <c r="B5284">
        <v>162940</v>
      </c>
      <c r="C5284" t="s">
        <v>15594</v>
      </c>
      <c r="D5284" t="s">
        <v>15595</v>
      </c>
      <c r="E5284" t="s">
        <v>13163</v>
      </c>
      <c r="F5284" t="s">
        <v>1024</v>
      </c>
    </row>
    <row r="5285" spans="2:6" hidden="1" x14ac:dyDescent="0.3">
      <c r="B5285">
        <v>162942</v>
      </c>
      <c r="C5285" t="s">
        <v>15596</v>
      </c>
      <c r="D5285" t="s">
        <v>15597</v>
      </c>
      <c r="E5285" t="s">
        <v>6754</v>
      </c>
      <c r="F5285" t="s">
        <v>1024</v>
      </c>
    </row>
    <row r="5286" spans="2:6" hidden="1" x14ac:dyDescent="0.3">
      <c r="B5286">
        <v>162943</v>
      </c>
      <c r="C5286" t="s">
        <v>15598</v>
      </c>
      <c r="D5286" t="s">
        <v>15599</v>
      </c>
      <c r="E5286" t="s">
        <v>8014</v>
      </c>
      <c r="F5286" t="s">
        <v>1024</v>
      </c>
    </row>
    <row r="5287" spans="2:6" hidden="1" x14ac:dyDescent="0.3">
      <c r="B5287">
        <v>162944</v>
      </c>
      <c r="C5287" t="s">
        <v>15600</v>
      </c>
      <c r="D5287" t="s">
        <v>15601</v>
      </c>
      <c r="E5287" t="s">
        <v>15602</v>
      </c>
      <c r="F5287" t="s">
        <v>1024</v>
      </c>
    </row>
    <row r="5288" spans="2:6" hidden="1" x14ac:dyDescent="0.3">
      <c r="B5288">
        <v>162945</v>
      </c>
      <c r="C5288" t="s">
        <v>15603</v>
      </c>
      <c r="D5288" t="s">
        <v>15604</v>
      </c>
      <c r="E5288" t="s">
        <v>15605</v>
      </c>
      <c r="F5288" t="s">
        <v>1024</v>
      </c>
    </row>
    <row r="5289" spans="2:6" hidden="1" x14ac:dyDescent="0.3">
      <c r="B5289">
        <v>162946</v>
      </c>
      <c r="C5289" t="s">
        <v>15606</v>
      </c>
      <c r="D5289" t="s">
        <v>15607</v>
      </c>
      <c r="E5289" t="s">
        <v>6776</v>
      </c>
      <c r="F5289" t="s">
        <v>1024</v>
      </c>
    </row>
    <row r="5290" spans="2:6" hidden="1" x14ac:dyDescent="0.3">
      <c r="B5290">
        <v>162947</v>
      </c>
      <c r="C5290" t="s">
        <v>15608</v>
      </c>
      <c r="D5290" t="s">
        <v>15609</v>
      </c>
      <c r="E5290" t="s">
        <v>15610</v>
      </c>
      <c r="F5290" t="s">
        <v>1024</v>
      </c>
    </row>
    <row r="5291" spans="2:6" hidden="1" x14ac:dyDescent="0.3">
      <c r="B5291">
        <v>162948</v>
      </c>
      <c r="C5291" t="s">
        <v>15611</v>
      </c>
      <c r="D5291" t="s">
        <v>15612</v>
      </c>
      <c r="E5291" t="s">
        <v>1900</v>
      </c>
      <c r="F5291" t="s">
        <v>1024</v>
      </c>
    </row>
    <row r="5292" spans="2:6" hidden="1" x14ac:dyDescent="0.3">
      <c r="B5292">
        <v>162949</v>
      </c>
      <c r="C5292" t="s">
        <v>15613</v>
      </c>
      <c r="D5292" t="s">
        <v>15614</v>
      </c>
      <c r="E5292" t="s">
        <v>2331</v>
      </c>
      <c r="F5292" t="s">
        <v>1024</v>
      </c>
    </row>
    <row r="5293" spans="2:6" hidden="1" x14ac:dyDescent="0.3">
      <c r="B5293">
        <v>162950</v>
      </c>
      <c r="C5293" t="s">
        <v>15615</v>
      </c>
      <c r="D5293" t="s">
        <v>15616</v>
      </c>
      <c r="E5293" t="s">
        <v>12954</v>
      </c>
      <c r="F5293" t="s">
        <v>1024</v>
      </c>
    </row>
    <row r="5294" spans="2:6" hidden="1" x14ac:dyDescent="0.3">
      <c r="B5294">
        <v>162951</v>
      </c>
      <c r="C5294" t="s">
        <v>15617</v>
      </c>
      <c r="D5294" t="s">
        <v>15618</v>
      </c>
      <c r="E5294" t="s">
        <v>7943</v>
      </c>
      <c r="F5294" t="s">
        <v>1024</v>
      </c>
    </row>
    <row r="5295" spans="2:6" hidden="1" x14ac:dyDescent="0.3">
      <c r="B5295">
        <v>162952</v>
      </c>
      <c r="C5295" t="s">
        <v>15619</v>
      </c>
      <c r="D5295" t="s">
        <v>15620</v>
      </c>
      <c r="E5295" t="s">
        <v>15621</v>
      </c>
      <c r="F5295" t="s">
        <v>1024</v>
      </c>
    </row>
    <row r="5296" spans="2:6" hidden="1" x14ac:dyDescent="0.3">
      <c r="B5296">
        <v>162953</v>
      </c>
      <c r="C5296" t="s">
        <v>15622</v>
      </c>
      <c r="D5296" t="s">
        <v>15623</v>
      </c>
      <c r="E5296" t="s">
        <v>15624</v>
      </c>
      <c r="F5296" t="s">
        <v>1024</v>
      </c>
    </row>
    <row r="5297" spans="2:6" hidden="1" x14ac:dyDescent="0.3">
      <c r="B5297">
        <v>162954</v>
      </c>
      <c r="C5297" t="s">
        <v>15625</v>
      </c>
      <c r="D5297" t="s">
        <v>15626</v>
      </c>
      <c r="E5297" t="s">
        <v>15627</v>
      </c>
      <c r="F5297" t="s">
        <v>1024</v>
      </c>
    </row>
    <row r="5298" spans="2:6" hidden="1" x14ac:dyDescent="0.3">
      <c r="B5298">
        <v>162955</v>
      </c>
      <c r="C5298" t="s">
        <v>15628</v>
      </c>
      <c r="D5298" t="s">
        <v>15629</v>
      </c>
      <c r="E5298" t="s">
        <v>6105</v>
      </c>
      <c r="F5298" t="s">
        <v>1024</v>
      </c>
    </row>
    <row r="5299" spans="2:6" hidden="1" x14ac:dyDescent="0.3">
      <c r="B5299">
        <v>162956</v>
      </c>
      <c r="C5299" t="s">
        <v>15630</v>
      </c>
      <c r="D5299" t="s">
        <v>15631</v>
      </c>
      <c r="E5299" t="s">
        <v>6895</v>
      </c>
      <c r="F5299" t="s">
        <v>1024</v>
      </c>
    </row>
    <row r="5300" spans="2:6" hidden="1" x14ac:dyDescent="0.3">
      <c r="B5300">
        <v>162957</v>
      </c>
      <c r="C5300" t="s">
        <v>15632</v>
      </c>
      <c r="D5300" t="s">
        <v>15633</v>
      </c>
      <c r="E5300" t="s">
        <v>10199</v>
      </c>
      <c r="F5300" t="s">
        <v>1024</v>
      </c>
    </row>
    <row r="5301" spans="2:6" hidden="1" x14ac:dyDescent="0.3">
      <c r="B5301">
        <v>162958</v>
      </c>
      <c r="C5301" t="s">
        <v>15634</v>
      </c>
      <c r="D5301" t="s">
        <v>15635</v>
      </c>
      <c r="E5301" t="s">
        <v>15636</v>
      </c>
      <c r="F5301" t="s">
        <v>1024</v>
      </c>
    </row>
    <row r="5302" spans="2:6" hidden="1" x14ac:dyDescent="0.3">
      <c r="B5302">
        <v>162959</v>
      </c>
      <c r="C5302" t="s">
        <v>15637</v>
      </c>
      <c r="D5302" t="s">
        <v>15638</v>
      </c>
      <c r="E5302" t="s">
        <v>15639</v>
      </c>
      <c r="F5302" t="s">
        <v>1024</v>
      </c>
    </row>
    <row r="5303" spans="2:6" hidden="1" x14ac:dyDescent="0.3">
      <c r="B5303">
        <v>162960</v>
      </c>
      <c r="C5303" t="s">
        <v>15640</v>
      </c>
      <c r="D5303" t="s">
        <v>15641</v>
      </c>
      <c r="E5303" t="s">
        <v>15642</v>
      </c>
      <c r="F5303" t="s">
        <v>1024</v>
      </c>
    </row>
    <row r="5304" spans="2:6" hidden="1" x14ac:dyDescent="0.3">
      <c r="B5304">
        <v>162961</v>
      </c>
      <c r="C5304" t="s">
        <v>15643</v>
      </c>
      <c r="D5304" t="s">
        <v>15644</v>
      </c>
      <c r="E5304" t="s">
        <v>15645</v>
      </c>
      <c r="F5304" t="s">
        <v>1024</v>
      </c>
    </row>
    <row r="5305" spans="2:6" hidden="1" x14ac:dyDescent="0.3">
      <c r="B5305">
        <v>162962</v>
      </c>
      <c r="C5305" t="s">
        <v>15646</v>
      </c>
      <c r="D5305" t="s">
        <v>15647</v>
      </c>
      <c r="E5305" t="s">
        <v>15648</v>
      </c>
      <c r="F5305" t="s">
        <v>1024</v>
      </c>
    </row>
    <row r="5306" spans="2:6" hidden="1" x14ac:dyDescent="0.3">
      <c r="B5306">
        <v>162963</v>
      </c>
      <c r="C5306" t="s">
        <v>15649</v>
      </c>
      <c r="D5306" t="s">
        <v>15650</v>
      </c>
      <c r="E5306" t="s">
        <v>15651</v>
      </c>
      <c r="F5306" t="s">
        <v>1024</v>
      </c>
    </row>
    <row r="5307" spans="2:6" hidden="1" x14ac:dyDescent="0.3">
      <c r="B5307">
        <v>162964</v>
      </c>
      <c r="C5307" t="s">
        <v>15652</v>
      </c>
      <c r="D5307" t="s">
        <v>15653</v>
      </c>
      <c r="E5307" t="s">
        <v>15654</v>
      </c>
      <c r="F5307" t="s">
        <v>1024</v>
      </c>
    </row>
    <row r="5308" spans="2:6" hidden="1" x14ac:dyDescent="0.3">
      <c r="B5308">
        <v>162965</v>
      </c>
      <c r="C5308" t="s">
        <v>15655</v>
      </c>
      <c r="D5308" t="s">
        <v>15656</v>
      </c>
      <c r="E5308" t="s">
        <v>15657</v>
      </c>
      <c r="F5308" t="s">
        <v>1024</v>
      </c>
    </row>
    <row r="5309" spans="2:6" hidden="1" x14ac:dyDescent="0.3">
      <c r="B5309">
        <v>162966</v>
      </c>
      <c r="C5309" t="s">
        <v>15658</v>
      </c>
      <c r="D5309" t="s">
        <v>15659</v>
      </c>
      <c r="E5309" t="s">
        <v>15660</v>
      </c>
      <c r="F5309" t="s">
        <v>1024</v>
      </c>
    </row>
    <row r="5310" spans="2:6" hidden="1" x14ac:dyDescent="0.3">
      <c r="B5310">
        <v>162967</v>
      </c>
      <c r="C5310" t="s">
        <v>15661</v>
      </c>
      <c r="D5310" t="s">
        <v>15662</v>
      </c>
      <c r="E5310" t="s">
        <v>15663</v>
      </c>
      <c r="F5310" t="s">
        <v>1024</v>
      </c>
    </row>
    <row r="5311" spans="2:6" hidden="1" x14ac:dyDescent="0.3">
      <c r="B5311">
        <v>162968</v>
      </c>
      <c r="C5311" t="s">
        <v>15664</v>
      </c>
      <c r="D5311" t="s">
        <v>15665</v>
      </c>
      <c r="E5311" t="s">
        <v>14559</v>
      </c>
      <c r="F5311" t="s">
        <v>1024</v>
      </c>
    </row>
    <row r="5312" spans="2:6" hidden="1" x14ac:dyDescent="0.3">
      <c r="B5312">
        <v>162969</v>
      </c>
      <c r="C5312" t="s">
        <v>15666</v>
      </c>
      <c r="D5312" t="s">
        <v>15667</v>
      </c>
      <c r="E5312" t="s">
        <v>8599</v>
      </c>
      <c r="F5312" t="s">
        <v>1024</v>
      </c>
    </row>
    <row r="5313" spans="2:6" hidden="1" x14ac:dyDescent="0.3">
      <c r="B5313">
        <v>162970</v>
      </c>
      <c r="C5313" t="s">
        <v>15668</v>
      </c>
      <c r="D5313" t="s">
        <v>15669</v>
      </c>
      <c r="E5313" t="s">
        <v>15670</v>
      </c>
      <c r="F5313" t="s">
        <v>1024</v>
      </c>
    </row>
    <row r="5314" spans="2:6" hidden="1" x14ac:dyDescent="0.3">
      <c r="B5314">
        <v>162971</v>
      </c>
      <c r="C5314" t="s">
        <v>15671</v>
      </c>
      <c r="D5314" t="s">
        <v>15672</v>
      </c>
      <c r="E5314" t="s">
        <v>15673</v>
      </c>
      <c r="F5314" t="s">
        <v>1024</v>
      </c>
    </row>
    <row r="5315" spans="2:6" hidden="1" x14ac:dyDescent="0.3">
      <c r="B5315">
        <v>162972</v>
      </c>
      <c r="C5315" t="s">
        <v>15674</v>
      </c>
      <c r="D5315" t="s">
        <v>15675</v>
      </c>
      <c r="E5315" t="s">
        <v>7028</v>
      </c>
      <c r="F5315" t="s">
        <v>1024</v>
      </c>
    </row>
    <row r="5316" spans="2:6" hidden="1" x14ac:dyDescent="0.3">
      <c r="B5316">
        <v>162973</v>
      </c>
      <c r="C5316" t="s">
        <v>15276</v>
      </c>
      <c r="D5316" t="s">
        <v>15277</v>
      </c>
      <c r="E5316" t="s">
        <v>15676</v>
      </c>
      <c r="F5316" t="s">
        <v>1024</v>
      </c>
    </row>
    <row r="5317" spans="2:6" hidden="1" x14ac:dyDescent="0.3">
      <c r="B5317">
        <v>162974</v>
      </c>
      <c r="C5317" t="s">
        <v>15677</v>
      </c>
      <c r="D5317" t="s">
        <v>15678</v>
      </c>
      <c r="E5317" t="s">
        <v>4764</v>
      </c>
      <c r="F5317" t="s">
        <v>1024</v>
      </c>
    </row>
    <row r="5318" spans="2:6" hidden="1" x14ac:dyDescent="0.3">
      <c r="B5318">
        <v>162975</v>
      </c>
      <c r="C5318" t="s">
        <v>15679</v>
      </c>
      <c r="D5318" t="s">
        <v>15680</v>
      </c>
      <c r="E5318" t="s">
        <v>15681</v>
      </c>
      <c r="F5318" t="s">
        <v>1024</v>
      </c>
    </row>
    <row r="5319" spans="2:6" hidden="1" x14ac:dyDescent="0.3">
      <c r="B5319">
        <v>162976</v>
      </c>
      <c r="C5319" t="s">
        <v>15682</v>
      </c>
      <c r="D5319" t="s">
        <v>15683</v>
      </c>
      <c r="E5319" t="s">
        <v>15684</v>
      </c>
      <c r="F5319" t="s">
        <v>1024</v>
      </c>
    </row>
    <row r="5320" spans="2:6" hidden="1" x14ac:dyDescent="0.3">
      <c r="B5320">
        <v>162977</v>
      </c>
      <c r="C5320" t="s">
        <v>15685</v>
      </c>
      <c r="D5320" t="s">
        <v>15686</v>
      </c>
      <c r="E5320" t="s">
        <v>15687</v>
      </c>
      <c r="F5320" t="s">
        <v>1024</v>
      </c>
    </row>
    <row r="5321" spans="2:6" hidden="1" x14ac:dyDescent="0.3">
      <c r="B5321">
        <v>162978</v>
      </c>
      <c r="C5321" t="s">
        <v>15688</v>
      </c>
      <c r="D5321" t="s">
        <v>15689</v>
      </c>
      <c r="E5321" t="s">
        <v>15690</v>
      </c>
      <c r="F5321" t="s">
        <v>1024</v>
      </c>
    </row>
    <row r="5322" spans="2:6" hidden="1" x14ac:dyDescent="0.3">
      <c r="B5322">
        <v>162979</v>
      </c>
      <c r="C5322" t="s">
        <v>15691</v>
      </c>
      <c r="D5322" t="s">
        <v>15692</v>
      </c>
      <c r="E5322" t="s">
        <v>15693</v>
      </c>
      <c r="F5322" t="s">
        <v>1024</v>
      </c>
    </row>
    <row r="5323" spans="2:6" hidden="1" x14ac:dyDescent="0.3">
      <c r="B5323">
        <v>162980</v>
      </c>
      <c r="C5323" t="s">
        <v>15694</v>
      </c>
      <c r="D5323" t="s">
        <v>15695</v>
      </c>
      <c r="E5323" t="s">
        <v>15696</v>
      </c>
      <c r="F5323" t="s">
        <v>1024</v>
      </c>
    </row>
    <row r="5324" spans="2:6" hidden="1" x14ac:dyDescent="0.3">
      <c r="B5324">
        <v>162981</v>
      </c>
      <c r="C5324" t="s">
        <v>15697</v>
      </c>
      <c r="D5324" t="s">
        <v>15698</v>
      </c>
      <c r="E5324" t="s">
        <v>10058</v>
      </c>
      <c r="F5324" t="s">
        <v>1024</v>
      </c>
    </row>
    <row r="5325" spans="2:6" hidden="1" x14ac:dyDescent="0.3">
      <c r="B5325">
        <v>162982</v>
      </c>
      <c r="C5325" t="s">
        <v>15699</v>
      </c>
      <c r="D5325" t="s">
        <v>15700</v>
      </c>
      <c r="E5325" t="s">
        <v>15701</v>
      </c>
      <c r="F5325" t="s">
        <v>1024</v>
      </c>
    </row>
    <row r="5326" spans="2:6" hidden="1" x14ac:dyDescent="0.3">
      <c r="B5326">
        <v>162983</v>
      </c>
      <c r="C5326" t="s">
        <v>15702</v>
      </c>
      <c r="D5326" t="s">
        <v>15703</v>
      </c>
      <c r="E5326" t="s">
        <v>15704</v>
      </c>
      <c r="F5326" t="s">
        <v>1024</v>
      </c>
    </row>
    <row r="5327" spans="2:6" hidden="1" x14ac:dyDescent="0.3">
      <c r="B5327">
        <v>162984</v>
      </c>
      <c r="C5327" t="s">
        <v>15705</v>
      </c>
      <c r="D5327" t="s">
        <v>15706</v>
      </c>
      <c r="E5327" t="s">
        <v>15707</v>
      </c>
      <c r="F5327" t="s">
        <v>1024</v>
      </c>
    </row>
    <row r="5328" spans="2:6" hidden="1" x14ac:dyDescent="0.3">
      <c r="B5328">
        <v>162985</v>
      </c>
      <c r="C5328" t="s">
        <v>15708</v>
      </c>
      <c r="D5328" t="s">
        <v>15709</v>
      </c>
      <c r="E5328" t="s">
        <v>10836</v>
      </c>
      <c r="F5328" t="s">
        <v>1024</v>
      </c>
    </row>
    <row r="5329" spans="2:6" hidden="1" x14ac:dyDescent="0.3">
      <c r="B5329">
        <v>162986</v>
      </c>
      <c r="C5329" t="s">
        <v>15710</v>
      </c>
      <c r="D5329" t="s">
        <v>15711</v>
      </c>
      <c r="E5329" t="s">
        <v>15712</v>
      </c>
      <c r="F5329" t="s">
        <v>1024</v>
      </c>
    </row>
    <row r="5330" spans="2:6" hidden="1" x14ac:dyDescent="0.3">
      <c r="B5330">
        <v>162987</v>
      </c>
      <c r="C5330" t="s">
        <v>15713</v>
      </c>
      <c r="D5330" t="s">
        <v>15714</v>
      </c>
      <c r="E5330" t="s">
        <v>15715</v>
      </c>
      <c r="F5330" t="s">
        <v>1024</v>
      </c>
    </row>
    <row r="5331" spans="2:6" hidden="1" x14ac:dyDescent="0.3">
      <c r="B5331">
        <v>162988</v>
      </c>
      <c r="C5331" t="s">
        <v>15716</v>
      </c>
      <c r="D5331" t="s">
        <v>15717</v>
      </c>
      <c r="E5331" t="s">
        <v>4362</v>
      </c>
      <c r="F5331" t="s">
        <v>1024</v>
      </c>
    </row>
    <row r="5332" spans="2:6" hidden="1" x14ac:dyDescent="0.3">
      <c r="B5332">
        <v>162989</v>
      </c>
      <c r="C5332" t="s">
        <v>15718</v>
      </c>
      <c r="D5332" t="s">
        <v>15719</v>
      </c>
      <c r="E5332" t="s">
        <v>15720</v>
      </c>
      <c r="F5332" t="s">
        <v>1024</v>
      </c>
    </row>
    <row r="5333" spans="2:6" hidden="1" x14ac:dyDescent="0.3">
      <c r="B5333">
        <v>162991</v>
      </c>
      <c r="C5333" t="s">
        <v>15721</v>
      </c>
      <c r="D5333" t="s">
        <v>15722</v>
      </c>
      <c r="E5333" t="s">
        <v>15723</v>
      </c>
      <c r="F5333" t="s">
        <v>1024</v>
      </c>
    </row>
    <row r="5334" spans="2:6" hidden="1" x14ac:dyDescent="0.3">
      <c r="B5334">
        <v>162992</v>
      </c>
      <c r="C5334" t="s">
        <v>15724</v>
      </c>
      <c r="D5334" t="s">
        <v>15725</v>
      </c>
      <c r="E5334" t="s">
        <v>15726</v>
      </c>
      <c r="F5334" t="s">
        <v>1024</v>
      </c>
    </row>
    <row r="5335" spans="2:6" hidden="1" x14ac:dyDescent="0.3">
      <c r="B5335">
        <v>162993</v>
      </c>
      <c r="C5335" t="s">
        <v>15727</v>
      </c>
      <c r="D5335" t="s">
        <v>15728</v>
      </c>
      <c r="E5335" t="s">
        <v>15729</v>
      </c>
      <c r="F5335" t="s">
        <v>1024</v>
      </c>
    </row>
    <row r="5336" spans="2:6" hidden="1" x14ac:dyDescent="0.3">
      <c r="B5336">
        <v>162994</v>
      </c>
      <c r="C5336" t="s">
        <v>15730</v>
      </c>
      <c r="D5336" t="s">
        <v>15731</v>
      </c>
      <c r="E5336" t="s">
        <v>15732</v>
      </c>
      <c r="F5336" t="s">
        <v>1024</v>
      </c>
    </row>
    <row r="5337" spans="2:6" hidden="1" x14ac:dyDescent="0.3">
      <c r="B5337">
        <v>162995</v>
      </c>
      <c r="C5337" t="s">
        <v>15733</v>
      </c>
      <c r="D5337" t="s">
        <v>15734</v>
      </c>
      <c r="E5337" t="s">
        <v>15735</v>
      </c>
      <c r="F5337" t="s">
        <v>1024</v>
      </c>
    </row>
    <row r="5338" spans="2:6" hidden="1" x14ac:dyDescent="0.3">
      <c r="B5338">
        <v>162996</v>
      </c>
      <c r="C5338" t="s">
        <v>15736</v>
      </c>
      <c r="D5338" t="s">
        <v>15737</v>
      </c>
      <c r="E5338" t="s">
        <v>15582</v>
      </c>
      <c r="F5338" t="s">
        <v>1024</v>
      </c>
    </row>
    <row r="5339" spans="2:6" hidden="1" x14ac:dyDescent="0.3">
      <c r="B5339">
        <v>162999</v>
      </c>
      <c r="C5339" t="s">
        <v>15738</v>
      </c>
      <c r="D5339" t="s">
        <v>15739</v>
      </c>
      <c r="E5339" t="s">
        <v>15740</v>
      </c>
      <c r="F5339" t="s">
        <v>1024</v>
      </c>
    </row>
    <row r="5340" spans="2:6" hidden="1" x14ac:dyDescent="0.3">
      <c r="B5340">
        <v>163000</v>
      </c>
      <c r="C5340" t="s">
        <v>15741</v>
      </c>
      <c r="D5340" t="s">
        <v>15742</v>
      </c>
      <c r="E5340" t="s">
        <v>15743</v>
      </c>
      <c r="F5340" t="s">
        <v>1024</v>
      </c>
    </row>
    <row r="5341" spans="2:6" hidden="1" x14ac:dyDescent="0.3">
      <c r="B5341">
        <v>163001</v>
      </c>
      <c r="C5341" t="s">
        <v>15744</v>
      </c>
      <c r="D5341" t="s">
        <v>15745</v>
      </c>
      <c r="E5341" t="s">
        <v>15746</v>
      </c>
      <c r="F5341" t="s">
        <v>1024</v>
      </c>
    </row>
    <row r="5342" spans="2:6" hidden="1" x14ac:dyDescent="0.3">
      <c r="B5342">
        <v>163002</v>
      </c>
      <c r="C5342" t="s">
        <v>15747</v>
      </c>
      <c r="D5342" t="s">
        <v>15748</v>
      </c>
      <c r="E5342" t="s">
        <v>15749</v>
      </c>
      <c r="F5342" t="s">
        <v>1024</v>
      </c>
    </row>
    <row r="5343" spans="2:6" hidden="1" x14ac:dyDescent="0.3">
      <c r="B5343">
        <v>163003</v>
      </c>
      <c r="C5343" t="s">
        <v>15750</v>
      </c>
      <c r="D5343" t="s">
        <v>15751</v>
      </c>
      <c r="E5343" t="s">
        <v>8075</v>
      </c>
      <c r="F5343" t="s">
        <v>1024</v>
      </c>
    </row>
    <row r="5344" spans="2:6" hidden="1" x14ac:dyDescent="0.3">
      <c r="B5344">
        <v>163004</v>
      </c>
      <c r="C5344" t="s">
        <v>15752</v>
      </c>
      <c r="D5344" t="s">
        <v>15753</v>
      </c>
      <c r="E5344" t="s">
        <v>15754</v>
      </c>
      <c r="F5344" t="s">
        <v>1024</v>
      </c>
    </row>
    <row r="5345" spans="2:6" hidden="1" x14ac:dyDescent="0.3">
      <c r="B5345">
        <v>163005</v>
      </c>
      <c r="C5345" t="s">
        <v>15755</v>
      </c>
      <c r="D5345" t="s">
        <v>15756</v>
      </c>
      <c r="E5345" t="s">
        <v>1641</v>
      </c>
      <c r="F5345" t="s">
        <v>1024</v>
      </c>
    </row>
    <row r="5346" spans="2:6" hidden="1" x14ac:dyDescent="0.3">
      <c r="B5346">
        <v>163006</v>
      </c>
      <c r="C5346" t="s">
        <v>15757</v>
      </c>
      <c r="D5346" t="s">
        <v>15758</v>
      </c>
      <c r="E5346" t="s">
        <v>8271</v>
      </c>
      <c r="F5346" t="s">
        <v>1024</v>
      </c>
    </row>
    <row r="5347" spans="2:6" hidden="1" x14ac:dyDescent="0.3">
      <c r="B5347">
        <v>163007</v>
      </c>
      <c r="C5347" t="s">
        <v>15759</v>
      </c>
      <c r="D5347" t="s">
        <v>15760</v>
      </c>
      <c r="E5347" t="s">
        <v>243</v>
      </c>
      <c r="F5347" t="s">
        <v>1024</v>
      </c>
    </row>
    <row r="5348" spans="2:6" hidden="1" x14ac:dyDescent="0.3">
      <c r="B5348">
        <v>163008</v>
      </c>
      <c r="C5348" t="s">
        <v>15761</v>
      </c>
      <c r="D5348" t="s">
        <v>15762</v>
      </c>
      <c r="E5348" t="s">
        <v>3027</v>
      </c>
      <c r="F5348" t="s">
        <v>1024</v>
      </c>
    </row>
    <row r="5349" spans="2:6" hidden="1" x14ac:dyDescent="0.3">
      <c r="B5349">
        <v>163009</v>
      </c>
      <c r="C5349" t="s">
        <v>15763</v>
      </c>
      <c r="D5349" t="s">
        <v>15764</v>
      </c>
      <c r="E5349" t="s">
        <v>15765</v>
      </c>
      <c r="F5349" t="s">
        <v>1024</v>
      </c>
    </row>
    <row r="5350" spans="2:6" hidden="1" x14ac:dyDescent="0.3">
      <c r="B5350">
        <v>163010</v>
      </c>
      <c r="C5350" t="s">
        <v>15766</v>
      </c>
      <c r="D5350" t="s">
        <v>15767</v>
      </c>
      <c r="E5350" t="s">
        <v>15768</v>
      </c>
      <c r="F5350" t="s">
        <v>1024</v>
      </c>
    </row>
    <row r="5351" spans="2:6" hidden="1" x14ac:dyDescent="0.3">
      <c r="B5351">
        <v>163011</v>
      </c>
      <c r="C5351" t="s">
        <v>15769</v>
      </c>
      <c r="D5351" t="s">
        <v>15770</v>
      </c>
      <c r="E5351" t="s">
        <v>1836</v>
      </c>
      <c r="F5351" t="s">
        <v>1024</v>
      </c>
    </row>
    <row r="5352" spans="2:6" hidden="1" x14ac:dyDescent="0.3">
      <c r="B5352">
        <v>163012</v>
      </c>
      <c r="C5352" t="s">
        <v>15771</v>
      </c>
      <c r="D5352" t="s">
        <v>15772</v>
      </c>
      <c r="E5352" t="s">
        <v>1658</v>
      </c>
      <c r="F5352" t="s">
        <v>1024</v>
      </c>
    </row>
    <row r="5353" spans="2:6" hidden="1" x14ac:dyDescent="0.3">
      <c r="B5353">
        <v>163013</v>
      </c>
      <c r="C5353" t="s">
        <v>15773</v>
      </c>
      <c r="D5353" t="s">
        <v>15774</v>
      </c>
      <c r="E5353" t="s">
        <v>15775</v>
      </c>
      <c r="F5353" t="s">
        <v>1024</v>
      </c>
    </row>
    <row r="5354" spans="2:6" hidden="1" x14ac:dyDescent="0.3">
      <c r="B5354">
        <v>163014</v>
      </c>
      <c r="C5354" t="s">
        <v>15776</v>
      </c>
      <c r="D5354" t="s">
        <v>15777</v>
      </c>
      <c r="E5354" t="s">
        <v>15778</v>
      </c>
      <c r="F5354" t="s">
        <v>1024</v>
      </c>
    </row>
    <row r="5355" spans="2:6" hidden="1" x14ac:dyDescent="0.3">
      <c r="B5355">
        <v>163015</v>
      </c>
      <c r="C5355" t="s">
        <v>15779</v>
      </c>
      <c r="D5355" t="s">
        <v>15780</v>
      </c>
      <c r="E5355" t="s">
        <v>15781</v>
      </c>
      <c r="F5355" t="s">
        <v>1024</v>
      </c>
    </row>
    <row r="5356" spans="2:6" hidden="1" x14ac:dyDescent="0.3">
      <c r="B5356">
        <v>163016</v>
      </c>
      <c r="C5356" t="s">
        <v>15782</v>
      </c>
      <c r="D5356" t="s">
        <v>15783</v>
      </c>
      <c r="E5356" t="s">
        <v>15784</v>
      </c>
      <c r="F5356" t="s">
        <v>1024</v>
      </c>
    </row>
    <row r="5357" spans="2:6" hidden="1" x14ac:dyDescent="0.3">
      <c r="B5357">
        <v>163017</v>
      </c>
      <c r="C5357" t="s">
        <v>15785</v>
      </c>
      <c r="D5357" t="s">
        <v>15786</v>
      </c>
      <c r="E5357" t="s">
        <v>12887</v>
      </c>
      <c r="F5357" t="s">
        <v>1024</v>
      </c>
    </row>
    <row r="5358" spans="2:6" hidden="1" x14ac:dyDescent="0.3">
      <c r="B5358">
        <v>163018</v>
      </c>
      <c r="C5358" t="s">
        <v>15787</v>
      </c>
      <c r="D5358" t="s">
        <v>15788</v>
      </c>
      <c r="E5358" t="s">
        <v>8030</v>
      </c>
      <c r="F5358" t="s">
        <v>1024</v>
      </c>
    </row>
    <row r="5359" spans="2:6" hidden="1" x14ac:dyDescent="0.3">
      <c r="B5359">
        <v>163019</v>
      </c>
      <c r="C5359" t="s">
        <v>15789</v>
      </c>
      <c r="D5359" t="s">
        <v>15790</v>
      </c>
      <c r="E5359" t="s">
        <v>15791</v>
      </c>
      <c r="F5359" t="s">
        <v>1024</v>
      </c>
    </row>
    <row r="5360" spans="2:6" hidden="1" x14ac:dyDescent="0.3">
      <c r="B5360">
        <v>163020</v>
      </c>
      <c r="C5360" t="s">
        <v>15792</v>
      </c>
      <c r="D5360" t="s">
        <v>15793</v>
      </c>
      <c r="E5360" t="s">
        <v>10968</v>
      </c>
      <c r="F5360" t="s">
        <v>1024</v>
      </c>
    </row>
    <row r="5361" spans="2:6" hidden="1" x14ac:dyDescent="0.3">
      <c r="B5361">
        <v>163021</v>
      </c>
      <c r="C5361" t="s">
        <v>15794</v>
      </c>
      <c r="D5361" t="s">
        <v>15795</v>
      </c>
      <c r="E5361" t="s">
        <v>15796</v>
      </c>
      <c r="F5361" t="s">
        <v>1024</v>
      </c>
    </row>
    <row r="5362" spans="2:6" hidden="1" x14ac:dyDescent="0.3">
      <c r="B5362">
        <v>163022</v>
      </c>
      <c r="C5362" t="s">
        <v>15797</v>
      </c>
      <c r="D5362" t="s">
        <v>15798</v>
      </c>
      <c r="E5362" t="s">
        <v>14069</v>
      </c>
      <c r="F5362" t="s">
        <v>1024</v>
      </c>
    </row>
    <row r="5363" spans="2:6" hidden="1" x14ac:dyDescent="0.3">
      <c r="B5363">
        <v>163024</v>
      </c>
      <c r="C5363" t="s">
        <v>15799</v>
      </c>
      <c r="D5363" t="s">
        <v>15800</v>
      </c>
      <c r="E5363" t="s">
        <v>2746</v>
      </c>
      <c r="F5363" t="s">
        <v>1024</v>
      </c>
    </row>
    <row r="5364" spans="2:6" hidden="1" x14ac:dyDescent="0.3">
      <c r="B5364">
        <v>163025</v>
      </c>
      <c r="C5364" t="s">
        <v>15801</v>
      </c>
      <c r="D5364" t="s">
        <v>15802</v>
      </c>
      <c r="E5364" t="s">
        <v>15803</v>
      </c>
      <c r="F5364" t="s">
        <v>1024</v>
      </c>
    </row>
    <row r="5365" spans="2:6" hidden="1" x14ac:dyDescent="0.3">
      <c r="B5365">
        <v>163026</v>
      </c>
      <c r="C5365" t="s">
        <v>15804</v>
      </c>
      <c r="D5365" t="s">
        <v>15805</v>
      </c>
      <c r="E5365" t="s">
        <v>15806</v>
      </c>
      <c r="F5365" t="s">
        <v>1024</v>
      </c>
    </row>
    <row r="5366" spans="2:6" hidden="1" x14ac:dyDescent="0.3">
      <c r="B5366">
        <v>163027</v>
      </c>
      <c r="C5366" t="s">
        <v>15807</v>
      </c>
      <c r="D5366" t="s">
        <v>15808</v>
      </c>
      <c r="E5366" t="s">
        <v>15809</v>
      </c>
      <c r="F5366" t="s">
        <v>1024</v>
      </c>
    </row>
    <row r="5367" spans="2:6" hidden="1" x14ac:dyDescent="0.3">
      <c r="B5367">
        <v>163029</v>
      </c>
      <c r="C5367" t="s">
        <v>15810</v>
      </c>
      <c r="D5367" t="s">
        <v>15811</v>
      </c>
      <c r="E5367" t="s">
        <v>15812</v>
      </c>
      <c r="F5367" t="s">
        <v>1024</v>
      </c>
    </row>
    <row r="5368" spans="2:6" hidden="1" x14ac:dyDescent="0.3">
      <c r="B5368">
        <v>163030</v>
      </c>
      <c r="C5368" t="s">
        <v>15813</v>
      </c>
      <c r="D5368" t="s">
        <v>15814</v>
      </c>
      <c r="E5368" t="s">
        <v>15815</v>
      </c>
      <c r="F5368" t="s">
        <v>1024</v>
      </c>
    </row>
    <row r="5369" spans="2:6" hidden="1" x14ac:dyDescent="0.3">
      <c r="B5369">
        <v>163031</v>
      </c>
      <c r="C5369" t="s">
        <v>15816</v>
      </c>
      <c r="D5369" t="s">
        <v>15817</v>
      </c>
      <c r="E5369" t="s">
        <v>15818</v>
      </c>
      <c r="F5369" t="s">
        <v>1024</v>
      </c>
    </row>
    <row r="5370" spans="2:6" hidden="1" x14ac:dyDescent="0.3">
      <c r="B5370">
        <v>163032</v>
      </c>
      <c r="C5370" t="s">
        <v>15819</v>
      </c>
      <c r="D5370" t="s">
        <v>15820</v>
      </c>
      <c r="E5370" t="s">
        <v>15821</v>
      </c>
      <c r="F5370" t="s">
        <v>1024</v>
      </c>
    </row>
    <row r="5371" spans="2:6" hidden="1" x14ac:dyDescent="0.3">
      <c r="B5371">
        <v>163033</v>
      </c>
      <c r="C5371" t="s">
        <v>15822</v>
      </c>
      <c r="D5371" t="s">
        <v>15823</v>
      </c>
      <c r="E5371" t="s">
        <v>7089</v>
      </c>
      <c r="F5371" t="s">
        <v>1024</v>
      </c>
    </row>
    <row r="5372" spans="2:6" hidden="1" x14ac:dyDescent="0.3">
      <c r="B5372">
        <v>163034</v>
      </c>
      <c r="C5372" t="s">
        <v>15824</v>
      </c>
      <c r="D5372" t="s">
        <v>15825</v>
      </c>
      <c r="E5372" t="s">
        <v>15826</v>
      </c>
      <c r="F5372" t="s">
        <v>1024</v>
      </c>
    </row>
    <row r="5373" spans="2:6" hidden="1" x14ac:dyDescent="0.3">
      <c r="B5373">
        <v>163035</v>
      </c>
      <c r="C5373" t="s">
        <v>15827</v>
      </c>
      <c r="D5373" t="s">
        <v>15828</v>
      </c>
      <c r="E5373" t="s">
        <v>15829</v>
      </c>
      <c r="F5373" t="s">
        <v>1024</v>
      </c>
    </row>
    <row r="5374" spans="2:6" hidden="1" x14ac:dyDescent="0.3">
      <c r="B5374">
        <v>163036</v>
      </c>
      <c r="C5374" t="s">
        <v>11889</v>
      </c>
      <c r="D5374" t="s">
        <v>11890</v>
      </c>
      <c r="E5374" t="s">
        <v>15830</v>
      </c>
      <c r="F5374" t="s">
        <v>1024</v>
      </c>
    </row>
    <row r="5375" spans="2:6" hidden="1" x14ac:dyDescent="0.3">
      <c r="B5375">
        <v>163037</v>
      </c>
      <c r="C5375" t="s">
        <v>15831</v>
      </c>
      <c r="D5375" t="s">
        <v>15832</v>
      </c>
      <c r="E5375" t="s">
        <v>15833</v>
      </c>
      <c r="F5375" t="s">
        <v>1024</v>
      </c>
    </row>
    <row r="5376" spans="2:6" hidden="1" x14ac:dyDescent="0.3">
      <c r="B5376">
        <v>163038</v>
      </c>
      <c r="C5376" t="s">
        <v>15834</v>
      </c>
      <c r="D5376" t="s">
        <v>15835</v>
      </c>
      <c r="E5376" t="s">
        <v>5623</v>
      </c>
      <c r="F5376" t="s">
        <v>1024</v>
      </c>
    </row>
    <row r="5377" spans="2:6" hidden="1" x14ac:dyDescent="0.3">
      <c r="B5377">
        <v>163039</v>
      </c>
      <c r="C5377" t="s">
        <v>15836</v>
      </c>
      <c r="D5377" t="s">
        <v>15837</v>
      </c>
      <c r="E5377" t="s">
        <v>4162</v>
      </c>
      <c r="F5377" t="s">
        <v>1024</v>
      </c>
    </row>
    <row r="5378" spans="2:6" hidden="1" x14ac:dyDescent="0.3">
      <c r="B5378">
        <v>163040</v>
      </c>
      <c r="C5378" t="s">
        <v>15838</v>
      </c>
      <c r="D5378" t="s">
        <v>15839</v>
      </c>
      <c r="E5378" t="s">
        <v>15840</v>
      </c>
      <c r="F5378" t="s">
        <v>1024</v>
      </c>
    </row>
    <row r="5379" spans="2:6" hidden="1" x14ac:dyDescent="0.3">
      <c r="B5379">
        <v>163041</v>
      </c>
      <c r="C5379" t="s">
        <v>15841</v>
      </c>
      <c r="D5379" t="s">
        <v>15842</v>
      </c>
      <c r="E5379" t="s">
        <v>10375</v>
      </c>
      <c r="F5379" t="s">
        <v>1024</v>
      </c>
    </row>
    <row r="5380" spans="2:6" hidden="1" x14ac:dyDescent="0.3">
      <c r="B5380">
        <v>163042</v>
      </c>
      <c r="C5380" t="s">
        <v>15843</v>
      </c>
      <c r="D5380" t="s">
        <v>15844</v>
      </c>
      <c r="E5380" t="s">
        <v>15845</v>
      </c>
      <c r="F5380" t="s">
        <v>1024</v>
      </c>
    </row>
    <row r="5381" spans="2:6" hidden="1" x14ac:dyDescent="0.3">
      <c r="B5381">
        <v>163043</v>
      </c>
      <c r="C5381" t="s">
        <v>15846</v>
      </c>
      <c r="D5381" t="s">
        <v>15847</v>
      </c>
      <c r="E5381" t="s">
        <v>15848</v>
      </c>
      <c r="F5381" t="s">
        <v>1024</v>
      </c>
    </row>
    <row r="5382" spans="2:6" hidden="1" x14ac:dyDescent="0.3">
      <c r="B5382">
        <v>163044</v>
      </c>
      <c r="C5382" t="s">
        <v>15849</v>
      </c>
      <c r="D5382" t="s">
        <v>15850</v>
      </c>
      <c r="E5382" t="s">
        <v>15851</v>
      </c>
      <c r="F5382" t="s">
        <v>1024</v>
      </c>
    </row>
    <row r="5383" spans="2:6" hidden="1" x14ac:dyDescent="0.3">
      <c r="B5383">
        <v>163045</v>
      </c>
      <c r="C5383" t="s">
        <v>15852</v>
      </c>
      <c r="D5383" t="s">
        <v>15853</v>
      </c>
      <c r="E5383" t="s">
        <v>15854</v>
      </c>
      <c r="F5383" t="s">
        <v>1024</v>
      </c>
    </row>
    <row r="5384" spans="2:6" hidden="1" x14ac:dyDescent="0.3">
      <c r="B5384">
        <v>163046</v>
      </c>
      <c r="C5384" t="s">
        <v>15855</v>
      </c>
      <c r="D5384" t="s">
        <v>15856</v>
      </c>
      <c r="E5384" t="s">
        <v>15857</v>
      </c>
      <c r="F5384" t="s">
        <v>1024</v>
      </c>
    </row>
    <row r="5385" spans="2:6" hidden="1" x14ac:dyDescent="0.3">
      <c r="B5385">
        <v>163047</v>
      </c>
      <c r="C5385" t="s">
        <v>15858</v>
      </c>
      <c r="D5385" t="s">
        <v>15859</v>
      </c>
      <c r="E5385" t="s">
        <v>15860</v>
      </c>
      <c r="F5385" t="s">
        <v>1024</v>
      </c>
    </row>
    <row r="5386" spans="2:6" hidden="1" x14ac:dyDescent="0.3">
      <c r="B5386">
        <v>163048</v>
      </c>
      <c r="C5386" t="s">
        <v>15861</v>
      </c>
      <c r="D5386" t="s">
        <v>15862</v>
      </c>
      <c r="E5386" t="s">
        <v>15863</v>
      </c>
      <c r="F5386" t="s">
        <v>1024</v>
      </c>
    </row>
    <row r="5387" spans="2:6" hidden="1" x14ac:dyDescent="0.3">
      <c r="B5387">
        <v>163049</v>
      </c>
      <c r="C5387" t="s">
        <v>15864</v>
      </c>
      <c r="D5387" t="s">
        <v>15865</v>
      </c>
      <c r="E5387" t="s">
        <v>15866</v>
      </c>
      <c r="F5387" t="s">
        <v>1024</v>
      </c>
    </row>
    <row r="5388" spans="2:6" hidden="1" x14ac:dyDescent="0.3">
      <c r="B5388">
        <v>163050</v>
      </c>
      <c r="C5388" t="s">
        <v>15867</v>
      </c>
      <c r="D5388" t="s">
        <v>15868</v>
      </c>
      <c r="E5388" t="s">
        <v>15869</v>
      </c>
      <c r="F5388" t="s">
        <v>1024</v>
      </c>
    </row>
    <row r="5389" spans="2:6" hidden="1" x14ac:dyDescent="0.3">
      <c r="B5389">
        <v>163051</v>
      </c>
      <c r="C5389" t="s">
        <v>15870</v>
      </c>
      <c r="D5389" t="s">
        <v>15871</v>
      </c>
      <c r="E5389" t="s">
        <v>15872</v>
      </c>
      <c r="F5389" t="s">
        <v>1024</v>
      </c>
    </row>
    <row r="5390" spans="2:6" hidden="1" x14ac:dyDescent="0.3">
      <c r="B5390">
        <v>163052</v>
      </c>
      <c r="C5390" t="s">
        <v>15873</v>
      </c>
      <c r="D5390" t="s">
        <v>15874</v>
      </c>
      <c r="E5390" t="s">
        <v>15875</v>
      </c>
      <c r="F5390" t="s">
        <v>1024</v>
      </c>
    </row>
    <row r="5391" spans="2:6" hidden="1" x14ac:dyDescent="0.3">
      <c r="B5391">
        <v>163053</v>
      </c>
      <c r="C5391" t="s">
        <v>15876</v>
      </c>
      <c r="D5391" t="s">
        <v>15877</v>
      </c>
      <c r="E5391" t="s">
        <v>15878</v>
      </c>
      <c r="F5391" t="s">
        <v>1024</v>
      </c>
    </row>
    <row r="5392" spans="2:6" hidden="1" x14ac:dyDescent="0.3">
      <c r="B5392">
        <v>163054</v>
      </c>
      <c r="C5392" t="s">
        <v>15879</v>
      </c>
      <c r="D5392" t="s">
        <v>15880</v>
      </c>
      <c r="E5392" t="s">
        <v>15881</v>
      </c>
      <c r="F5392" t="s">
        <v>1024</v>
      </c>
    </row>
    <row r="5393" spans="2:6" hidden="1" x14ac:dyDescent="0.3">
      <c r="B5393">
        <v>163056</v>
      </c>
      <c r="C5393" t="s">
        <v>15882</v>
      </c>
      <c r="D5393" t="s">
        <v>15883</v>
      </c>
      <c r="E5393" t="s">
        <v>15884</v>
      </c>
      <c r="F5393" t="s">
        <v>1024</v>
      </c>
    </row>
    <row r="5394" spans="2:6" hidden="1" x14ac:dyDescent="0.3">
      <c r="B5394">
        <v>163057</v>
      </c>
      <c r="C5394" t="s">
        <v>15885</v>
      </c>
      <c r="D5394" t="s">
        <v>15886</v>
      </c>
      <c r="E5394" t="s">
        <v>15887</v>
      </c>
      <c r="F5394" t="s">
        <v>1024</v>
      </c>
    </row>
    <row r="5395" spans="2:6" hidden="1" x14ac:dyDescent="0.3">
      <c r="B5395">
        <v>163058</v>
      </c>
      <c r="C5395" t="s">
        <v>15888</v>
      </c>
      <c r="D5395" t="s">
        <v>15889</v>
      </c>
      <c r="E5395" t="s">
        <v>3069</v>
      </c>
      <c r="F5395" t="s">
        <v>1024</v>
      </c>
    </row>
    <row r="5396" spans="2:6" hidden="1" x14ac:dyDescent="0.3">
      <c r="B5396">
        <v>163059</v>
      </c>
      <c r="C5396" t="s">
        <v>15890</v>
      </c>
      <c r="D5396" t="s">
        <v>15891</v>
      </c>
      <c r="E5396" t="s">
        <v>15892</v>
      </c>
      <c r="F5396" t="s">
        <v>1024</v>
      </c>
    </row>
    <row r="5397" spans="2:6" hidden="1" x14ac:dyDescent="0.3">
      <c r="B5397">
        <v>163060</v>
      </c>
      <c r="C5397" t="s">
        <v>15893</v>
      </c>
      <c r="D5397" t="s">
        <v>15894</v>
      </c>
      <c r="E5397" t="s">
        <v>15895</v>
      </c>
      <c r="F5397" t="s">
        <v>1024</v>
      </c>
    </row>
    <row r="5398" spans="2:6" hidden="1" x14ac:dyDescent="0.3">
      <c r="B5398">
        <v>163061</v>
      </c>
      <c r="C5398" t="s">
        <v>15896</v>
      </c>
      <c r="D5398" t="s">
        <v>15897</v>
      </c>
      <c r="E5398" t="s">
        <v>3514</v>
      </c>
      <c r="F5398" t="s">
        <v>1024</v>
      </c>
    </row>
    <row r="5399" spans="2:6" hidden="1" x14ac:dyDescent="0.3">
      <c r="B5399">
        <v>163062</v>
      </c>
      <c r="C5399" t="s">
        <v>15898</v>
      </c>
      <c r="D5399" t="s">
        <v>15899</v>
      </c>
      <c r="E5399" t="s">
        <v>1408</v>
      </c>
      <c r="F5399" t="s">
        <v>1024</v>
      </c>
    </row>
    <row r="5400" spans="2:6" hidden="1" x14ac:dyDescent="0.3">
      <c r="B5400">
        <v>163063</v>
      </c>
      <c r="C5400" t="s">
        <v>15900</v>
      </c>
      <c r="D5400" t="s">
        <v>15901</v>
      </c>
      <c r="E5400" t="s">
        <v>15902</v>
      </c>
      <c r="F5400" t="s">
        <v>1024</v>
      </c>
    </row>
    <row r="5401" spans="2:6" hidden="1" x14ac:dyDescent="0.3">
      <c r="B5401">
        <v>163064</v>
      </c>
      <c r="C5401" t="s">
        <v>15903</v>
      </c>
      <c r="D5401" t="s">
        <v>15904</v>
      </c>
      <c r="E5401" t="s">
        <v>15905</v>
      </c>
      <c r="F5401" t="s">
        <v>1024</v>
      </c>
    </row>
    <row r="5402" spans="2:6" hidden="1" x14ac:dyDescent="0.3">
      <c r="B5402">
        <v>163065</v>
      </c>
      <c r="C5402" t="s">
        <v>15906</v>
      </c>
      <c r="D5402" t="s">
        <v>15907</v>
      </c>
      <c r="E5402" t="s">
        <v>15908</v>
      </c>
      <c r="F5402" t="s">
        <v>1024</v>
      </c>
    </row>
    <row r="5403" spans="2:6" hidden="1" x14ac:dyDescent="0.3">
      <c r="B5403">
        <v>163066</v>
      </c>
      <c r="C5403" t="s">
        <v>15909</v>
      </c>
      <c r="D5403" t="s">
        <v>15910</v>
      </c>
      <c r="E5403" t="s">
        <v>15911</v>
      </c>
      <c r="F5403" t="s">
        <v>1024</v>
      </c>
    </row>
    <row r="5404" spans="2:6" hidden="1" x14ac:dyDescent="0.3">
      <c r="B5404">
        <v>163067</v>
      </c>
      <c r="C5404" t="s">
        <v>15912</v>
      </c>
      <c r="D5404" t="s">
        <v>15913</v>
      </c>
      <c r="E5404" t="s">
        <v>15914</v>
      </c>
      <c r="F5404" t="s">
        <v>1024</v>
      </c>
    </row>
    <row r="5405" spans="2:6" hidden="1" x14ac:dyDescent="0.3">
      <c r="B5405">
        <v>163068</v>
      </c>
      <c r="C5405" t="s">
        <v>15915</v>
      </c>
      <c r="D5405" t="s">
        <v>15916</v>
      </c>
      <c r="E5405" t="s">
        <v>13778</v>
      </c>
      <c r="F5405" t="s">
        <v>1024</v>
      </c>
    </row>
    <row r="5406" spans="2:6" hidden="1" x14ac:dyDescent="0.3">
      <c r="B5406">
        <v>163069</v>
      </c>
      <c r="C5406" t="s">
        <v>15917</v>
      </c>
      <c r="D5406" t="s">
        <v>15918</v>
      </c>
      <c r="E5406" t="s">
        <v>15919</v>
      </c>
      <c r="F5406" t="s">
        <v>1024</v>
      </c>
    </row>
    <row r="5407" spans="2:6" hidden="1" x14ac:dyDescent="0.3">
      <c r="B5407">
        <v>163070</v>
      </c>
      <c r="C5407" t="s">
        <v>15920</v>
      </c>
      <c r="D5407" t="s">
        <v>15921</v>
      </c>
      <c r="E5407" t="s">
        <v>7342</v>
      </c>
      <c r="F5407" t="s">
        <v>1024</v>
      </c>
    </row>
    <row r="5408" spans="2:6" hidden="1" x14ac:dyDescent="0.3">
      <c r="B5408">
        <v>163071</v>
      </c>
      <c r="C5408" t="s">
        <v>15922</v>
      </c>
      <c r="D5408" t="s">
        <v>15923</v>
      </c>
      <c r="E5408" t="s">
        <v>5817</v>
      </c>
      <c r="F5408" t="s">
        <v>1024</v>
      </c>
    </row>
    <row r="5409" spans="2:6" hidden="1" x14ac:dyDescent="0.3">
      <c r="B5409">
        <v>163072</v>
      </c>
      <c r="C5409" t="s">
        <v>15924</v>
      </c>
      <c r="D5409" t="s">
        <v>15925</v>
      </c>
      <c r="E5409" t="s">
        <v>15926</v>
      </c>
      <c r="F5409" t="s">
        <v>1024</v>
      </c>
    </row>
    <row r="5410" spans="2:6" hidden="1" x14ac:dyDescent="0.3">
      <c r="B5410">
        <v>163073</v>
      </c>
      <c r="C5410" t="s">
        <v>15927</v>
      </c>
      <c r="D5410" t="s">
        <v>15928</v>
      </c>
      <c r="E5410" t="s">
        <v>15929</v>
      </c>
      <c r="F5410" t="s">
        <v>1024</v>
      </c>
    </row>
    <row r="5411" spans="2:6" hidden="1" x14ac:dyDescent="0.3">
      <c r="B5411">
        <v>163074</v>
      </c>
      <c r="C5411" t="s">
        <v>15930</v>
      </c>
      <c r="D5411" t="s">
        <v>15931</v>
      </c>
      <c r="E5411" t="s">
        <v>4807</v>
      </c>
      <c r="F5411" t="s">
        <v>1024</v>
      </c>
    </row>
    <row r="5412" spans="2:6" hidden="1" x14ac:dyDescent="0.3">
      <c r="B5412">
        <v>163075</v>
      </c>
      <c r="C5412" t="s">
        <v>15932</v>
      </c>
      <c r="D5412" t="s">
        <v>15933</v>
      </c>
      <c r="E5412" t="s">
        <v>8794</v>
      </c>
      <c r="F5412" t="s">
        <v>1024</v>
      </c>
    </row>
    <row r="5413" spans="2:6" hidden="1" x14ac:dyDescent="0.3">
      <c r="B5413">
        <v>163077</v>
      </c>
      <c r="C5413" t="s">
        <v>15934</v>
      </c>
      <c r="D5413" t="s">
        <v>15935</v>
      </c>
      <c r="E5413" t="s">
        <v>15936</v>
      </c>
      <c r="F5413" t="s">
        <v>1024</v>
      </c>
    </row>
    <row r="5414" spans="2:6" hidden="1" x14ac:dyDescent="0.3">
      <c r="B5414">
        <v>163078</v>
      </c>
      <c r="C5414" t="s">
        <v>15937</v>
      </c>
      <c r="D5414" t="s">
        <v>15938</v>
      </c>
      <c r="E5414" t="s">
        <v>15939</v>
      </c>
      <c r="F5414" t="s">
        <v>1024</v>
      </c>
    </row>
    <row r="5415" spans="2:6" hidden="1" x14ac:dyDescent="0.3">
      <c r="B5415">
        <v>163079</v>
      </c>
      <c r="C5415" t="s">
        <v>15940</v>
      </c>
      <c r="D5415" t="s">
        <v>15941</v>
      </c>
      <c r="E5415" t="s">
        <v>4362</v>
      </c>
      <c r="F5415" t="s">
        <v>1024</v>
      </c>
    </row>
    <row r="5416" spans="2:6" hidden="1" x14ac:dyDescent="0.3">
      <c r="B5416">
        <v>163081</v>
      </c>
      <c r="C5416" t="s">
        <v>15942</v>
      </c>
      <c r="D5416" t="s">
        <v>15943</v>
      </c>
      <c r="E5416" t="s">
        <v>15944</v>
      </c>
      <c r="F5416" t="s">
        <v>1024</v>
      </c>
    </row>
    <row r="5417" spans="2:6" hidden="1" x14ac:dyDescent="0.3">
      <c r="B5417">
        <v>163082</v>
      </c>
      <c r="C5417" t="s">
        <v>15945</v>
      </c>
      <c r="D5417" t="s">
        <v>15946</v>
      </c>
      <c r="E5417" t="s">
        <v>4975</v>
      </c>
      <c r="F5417" t="s">
        <v>1024</v>
      </c>
    </row>
    <row r="5418" spans="2:6" hidden="1" x14ac:dyDescent="0.3">
      <c r="B5418">
        <v>163083</v>
      </c>
      <c r="C5418" t="s">
        <v>15947</v>
      </c>
      <c r="D5418" t="s">
        <v>15948</v>
      </c>
      <c r="E5418" t="s">
        <v>15949</v>
      </c>
      <c r="F5418" t="s">
        <v>1024</v>
      </c>
    </row>
    <row r="5419" spans="2:6" hidden="1" x14ac:dyDescent="0.3">
      <c r="B5419">
        <v>163084</v>
      </c>
      <c r="C5419" t="s">
        <v>15950</v>
      </c>
      <c r="D5419" t="s">
        <v>15951</v>
      </c>
      <c r="E5419" t="s">
        <v>7982</v>
      </c>
      <c r="F5419" t="s">
        <v>1024</v>
      </c>
    </row>
    <row r="5420" spans="2:6" hidden="1" x14ac:dyDescent="0.3">
      <c r="B5420">
        <v>163085</v>
      </c>
      <c r="C5420" t="s">
        <v>15952</v>
      </c>
      <c r="D5420" t="s">
        <v>15953</v>
      </c>
      <c r="E5420" t="s">
        <v>15954</v>
      </c>
      <c r="F5420" t="s">
        <v>1024</v>
      </c>
    </row>
    <row r="5421" spans="2:6" hidden="1" x14ac:dyDescent="0.3">
      <c r="B5421">
        <v>163086</v>
      </c>
      <c r="C5421" t="s">
        <v>15955</v>
      </c>
      <c r="D5421" t="s">
        <v>15956</v>
      </c>
      <c r="E5421" t="s">
        <v>15957</v>
      </c>
      <c r="F5421" t="s">
        <v>1024</v>
      </c>
    </row>
    <row r="5422" spans="2:6" hidden="1" x14ac:dyDescent="0.3">
      <c r="B5422">
        <v>163087</v>
      </c>
      <c r="C5422" t="s">
        <v>15958</v>
      </c>
      <c r="D5422" t="s">
        <v>15959</v>
      </c>
      <c r="E5422" t="s">
        <v>15960</v>
      </c>
      <c r="F5422" t="s">
        <v>1024</v>
      </c>
    </row>
    <row r="5423" spans="2:6" hidden="1" x14ac:dyDescent="0.3">
      <c r="B5423">
        <v>163088</v>
      </c>
      <c r="C5423" t="s">
        <v>15961</v>
      </c>
      <c r="D5423" t="s">
        <v>15962</v>
      </c>
      <c r="E5423" t="s">
        <v>15963</v>
      </c>
      <c r="F5423" t="s">
        <v>1024</v>
      </c>
    </row>
    <row r="5424" spans="2:6" hidden="1" x14ac:dyDescent="0.3">
      <c r="B5424">
        <v>163089</v>
      </c>
      <c r="C5424" t="s">
        <v>15964</v>
      </c>
      <c r="D5424" t="s">
        <v>15965</v>
      </c>
      <c r="E5424" t="s">
        <v>15966</v>
      </c>
      <c r="F5424" t="s">
        <v>1024</v>
      </c>
    </row>
    <row r="5425" spans="2:6" hidden="1" x14ac:dyDescent="0.3">
      <c r="B5425">
        <v>163090</v>
      </c>
      <c r="C5425" t="s">
        <v>15967</v>
      </c>
      <c r="D5425" t="s">
        <v>15968</v>
      </c>
      <c r="E5425" t="s">
        <v>15969</v>
      </c>
      <c r="F5425" t="s">
        <v>1024</v>
      </c>
    </row>
    <row r="5426" spans="2:6" hidden="1" x14ac:dyDescent="0.3">
      <c r="B5426">
        <v>163091</v>
      </c>
      <c r="C5426" t="s">
        <v>15970</v>
      </c>
      <c r="D5426" t="s">
        <v>15971</v>
      </c>
      <c r="E5426" t="s">
        <v>15972</v>
      </c>
      <c r="F5426" t="s">
        <v>1024</v>
      </c>
    </row>
    <row r="5427" spans="2:6" hidden="1" x14ac:dyDescent="0.3">
      <c r="B5427">
        <v>163092</v>
      </c>
      <c r="C5427" t="s">
        <v>15973</v>
      </c>
      <c r="D5427" t="s">
        <v>15974</v>
      </c>
      <c r="E5427" t="s">
        <v>15975</v>
      </c>
      <c r="F5427" t="s">
        <v>1024</v>
      </c>
    </row>
    <row r="5428" spans="2:6" hidden="1" x14ac:dyDescent="0.3">
      <c r="B5428">
        <v>163093</v>
      </c>
      <c r="C5428" t="s">
        <v>15976</v>
      </c>
      <c r="D5428" t="s">
        <v>15977</v>
      </c>
      <c r="E5428" t="s">
        <v>15978</v>
      </c>
      <c r="F5428" t="s">
        <v>1024</v>
      </c>
    </row>
    <row r="5429" spans="2:6" hidden="1" x14ac:dyDescent="0.3">
      <c r="B5429">
        <v>163095</v>
      </c>
      <c r="C5429" t="s">
        <v>15979</v>
      </c>
      <c r="D5429" t="s">
        <v>15980</v>
      </c>
      <c r="E5429" t="s">
        <v>15981</v>
      </c>
      <c r="F5429" t="s">
        <v>1024</v>
      </c>
    </row>
    <row r="5430" spans="2:6" hidden="1" x14ac:dyDescent="0.3">
      <c r="B5430">
        <v>163096</v>
      </c>
      <c r="C5430" t="s">
        <v>15982</v>
      </c>
      <c r="D5430" t="s">
        <v>15983</v>
      </c>
      <c r="E5430" t="s">
        <v>1989</v>
      </c>
      <c r="F5430" t="s">
        <v>1024</v>
      </c>
    </row>
    <row r="5431" spans="2:6" hidden="1" x14ac:dyDescent="0.3">
      <c r="B5431">
        <v>163097</v>
      </c>
      <c r="C5431" t="s">
        <v>15984</v>
      </c>
      <c r="D5431" t="s">
        <v>15985</v>
      </c>
      <c r="E5431" t="s">
        <v>15986</v>
      </c>
      <c r="F5431" t="s">
        <v>1024</v>
      </c>
    </row>
    <row r="5432" spans="2:6" hidden="1" x14ac:dyDescent="0.3">
      <c r="B5432">
        <v>163098</v>
      </c>
      <c r="C5432" t="s">
        <v>15987</v>
      </c>
      <c r="D5432" t="s">
        <v>15988</v>
      </c>
      <c r="E5432" t="s">
        <v>15989</v>
      </c>
      <c r="F5432" t="s">
        <v>1024</v>
      </c>
    </row>
    <row r="5433" spans="2:6" hidden="1" x14ac:dyDescent="0.3">
      <c r="B5433">
        <v>163099</v>
      </c>
      <c r="C5433" t="s">
        <v>15990</v>
      </c>
      <c r="D5433" t="s">
        <v>15991</v>
      </c>
      <c r="E5433" t="s">
        <v>15992</v>
      </c>
      <c r="F5433" t="s">
        <v>1024</v>
      </c>
    </row>
    <row r="5434" spans="2:6" hidden="1" x14ac:dyDescent="0.3">
      <c r="B5434">
        <v>163100</v>
      </c>
      <c r="C5434" t="s">
        <v>15993</v>
      </c>
      <c r="D5434" t="s">
        <v>24076</v>
      </c>
      <c r="E5434" t="s">
        <v>7555</v>
      </c>
      <c r="F5434" t="s">
        <v>1024</v>
      </c>
    </row>
    <row r="5435" spans="2:6" hidden="1" x14ac:dyDescent="0.3">
      <c r="B5435">
        <v>163101</v>
      </c>
      <c r="C5435" t="s">
        <v>15994</v>
      </c>
      <c r="D5435" t="s">
        <v>15995</v>
      </c>
      <c r="E5435" t="s">
        <v>15996</v>
      </c>
      <c r="F5435" t="s">
        <v>1024</v>
      </c>
    </row>
    <row r="5436" spans="2:6" hidden="1" x14ac:dyDescent="0.3">
      <c r="B5436">
        <v>163102</v>
      </c>
      <c r="C5436" t="s">
        <v>15997</v>
      </c>
      <c r="D5436" t="s">
        <v>15998</v>
      </c>
      <c r="E5436" t="s">
        <v>15999</v>
      </c>
      <c r="F5436" t="s">
        <v>1024</v>
      </c>
    </row>
    <row r="5437" spans="2:6" hidden="1" x14ac:dyDescent="0.3">
      <c r="B5437">
        <v>163103</v>
      </c>
      <c r="C5437" t="s">
        <v>16000</v>
      </c>
      <c r="D5437" t="s">
        <v>16001</v>
      </c>
      <c r="E5437" t="s">
        <v>8051</v>
      </c>
      <c r="F5437" t="s">
        <v>1024</v>
      </c>
    </row>
    <row r="5438" spans="2:6" hidden="1" x14ac:dyDescent="0.3">
      <c r="B5438">
        <v>163104</v>
      </c>
      <c r="C5438" t="s">
        <v>16002</v>
      </c>
      <c r="D5438" t="s">
        <v>16003</v>
      </c>
      <c r="E5438" t="s">
        <v>16004</v>
      </c>
      <c r="F5438" t="s">
        <v>1024</v>
      </c>
    </row>
    <row r="5439" spans="2:6" hidden="1" x14ac:dyDescent="0.3">
      <c r="B5439">
        <v>163105</v>
      </c>
      <c r="C5439" t="s">
        <v>16005</v>
      </c>
      <c r="D5439" t="s">
        <v>16006</v>
      </c>
      <c r="E5439" t="s">
        <v>16007</v>
      </c>
      <c r="F5439" t="s">
        <v>1024</v>
      </c>
    </row>
    <row r="5440" spans="2:6" hidden="1" x14ac:dyDescent="0.3">
      <c r="B5440">
        <v>163106</v>
      </c>
      <c r="C5440" t="s">
        <v>16008</v>
      </c>
      <c r="D5440" t="s">
        <v>16009</v>
      </c>
      <c r="E5440" t="s">
        <v>16010</v>
      </c>
      <c r="F5440" t="s">
        <v>1024</v>
      </c>
    </row>
    <row r="5441" spans="2:6" hidden="1" x14ac:dyDescent="0.3">
      <c r="B5441">
        <v>163108</v>
      </c>
      <c r="C5441" t="s">
        <v>16011</v>
      </c>
      <c r="D5441" t="s">
        <v>16012</v>
      </c>
      <c r="E5441" t="s">
        <v>16013</v>
      </c>
      <c r="F5441" t="s">
        <v>1024</v>
      </c>
    </row>
    <row r="5442" spans="2:6" hidden="1" x14ac:dyDescent="0.3">
      <c r="B5442">
        <v>163109</v>
      </c>
      <c r="C5442" t="s">
        <v>16014</v>
      </c>
      <c r="D5442" t="s">
        <v>16015</v>
      </c>
      <c r="E5442" t="s">
        <v>16016</v>
      </c>
      <c r="F5442" t="s">
        <v>1024</v>
      </c>
    </row>
    <row r="5443" spans="2:6" hidden="1" x14ac:dyDescent="0.3">
      <c r="B5443">
        <v>163110</v>
      </c>
      <c r="C5443" t="s">
        <v>16017</v>
      </c>
      <c r="D5443" t="s">
        <v>16018</v>
      </c>
      <c r="E5443" t="s">
        <v>16019</v>
      </c>
      <c r="F5443" t="s">
        <v>1024</v>
      </c>
    </row>
    <row r="5444" spans="2:6" hidden="1" x14ac:dyDescent="0.3">
      <c r="B5444">
        <v>163111</v>
      </c>
      <c r="C5444" t="s">
        <v>16020</v>
      </c>
      <c r="D5444" t="s">
        <v>16021</v>
      </c>
      <c r="E5444" t="s">
        <v>16022</v>
      </c>
      <c r="F5444" t="s">
        <v>1024</v>
      </c>
    </row>
    <row r="5445" spans="2:6" hidden="1" x14ac:dyDescent="0.3">
      <c r="B5445">
        <v>163112</v>
      </c>
      <c r="C5445" t="s">
        <v>16023</v>
      </c>
      <c r="D5445" t="s">
        <v>16024</v>
      </c>
      <c r="E5445" t="s">
        <v>14208</v>
      </c>
      <c r="F5445" t="s">
        <v>1024</v>
      </c>
    </row>
    <row r="5446" spans="2:6" hidden="1" x14ac:dyDescent="0.3">
      <c r="B5446">
        <v>163113</v>
      </c>
      <c r="C5446" t="s">
        <v>16025</v>
      </c>
      <c r="D5446" t="s">
        <v>16026</v>
      </c>
      <c r="E5446" t="s">
        <v>12485</v>
      </c>
      <c r="F5446" t="s">
        <v>1024</v>
      </c>
    </row>
    <row r="5447" spans="2:6" hidden="1" x14ac:dyDescent="0.3">
      <c r="B5447">
        <v>163114</v>
      </c>
      <c r="C5447" t="s">
        <v>16027</v>
      </c>
      <c r="D5447" t="s">
        <v>16028</v>
      </c>
      <c r="E5447" t="s">
        <v>1417</v>
      </c>
      <c r="F5447" t="s">
        <v>1024</v>
      </c>
    </row>
    <row r="5448" spans="2:6" hidden="1" x14ac:dyDescent="0.3">
      <c r="B5448">
        <v>163115</v>
      </c>
      <c r="C5448" t="s">
        <v>16029</v>
      </c>
      <c r="D5448" t="s">
        <v>16030</v>
      </c>
      <c r="E5448" t="s">
        <v>5388</v>
      </c>
      <c r="F5448" t="s">
        <v>1024</v>
      </c>
    </row>
    <row r="5449" spans="2:6" hidden="1" x14ac:dyDescent="0.3">
      <c r="B5449">
        <v>163116</v>
      </c>
      <c r="C5449" t="s">
        <v>16031</v>
      </c>
      <c r="D5449" t="s">
        <v>16032</v>
      </c>
      <c r="E5449" t="s">
        <v>16033</v>
      </c>
      <c r="F5449" t="s">
        <v>1024</v>
      </c>
    </row>
    <row r="5450" spans="2:6" hidden="1" x14ac:dyDescent="0.3">
      <c r="B5450">
        <v>163117</v>
      </c>
      <c r="C5450" t="s">
        <v>16034</v>
      </c>
      <c r="D5450" t="s">
        <v>16035</v>
      </c>
      <c r="E5450" t="s">
        <v>16036</v>
      </c>
      <c r="F5450" t="s">
        <v>1024</v>
      </c>
    </row>
    <row r="5451" spans="2:6" hidden="1" x14ac:dyDescent="0.3">
      <c r="B5451">
        <v>163118</v>
      </c>
      <c r="C5451" t="s">
        <v>16037</v>
      </c>
      <c r="D5451" t="s">
        <v>16038</v>
      </c>
      <c r="E5451" t="s">
        <v>16039</v>
      </c>
      <c r="F5451" t="s">
        <v>1024</v>
      </c>
    </row>
    <row r="5452" spans="2:6" hidden="1" x14ac:dyDescent="0.3">
      <c r="B5452">
        <v>163119</v>
      </c>
      <c r="C5452" t="s">
        <v>16040</v>
      </c>
      <c r="D5452" t="s">
        <v>16041</v>
      </c>
      <c r="E5452" t="s">
        <v>16042</v>
      </c>
      <c r="F5452" t="s">
        <v>1024</v>
      </c>
    </row>
    <row r="5453" spans="2:6" hidden="1" x14ac:dyDescent="0.3">
      <c r="B5453">
        <v>163120</v>
      </c>
      <c r="C5453" t="s">
        <v>16043</v>
      </c>
      <c r="D5453" t="s">
        <v>16044</v>
      </c>
      <c r="E5453" t="s">
        <v>16045</v>
      </c>
      <c r="F5453" t="s">
        <v>1024</v>
      </c>
    </row>
    <row r="5454" spans="2:6" hidden="1" x14ac:dyDescent="0.3">
      <c r="B5454">
        <v>163121</v>
      </c>
      <c r="C5454" t="s">
        <v>16046</v>
      </c>
      <c r="D5454" t="s">
        <v>16047</v>
      </c>
      <c r="E5454" t="s">
        <v>16048</v>
      </c>
      <c r="F5454" t="s">
        <v>1024</v>
      </c>
    </row>
    <row r="5455" spans="2:6" hidden="1" x14ac:dyDescent="0.3">
      <c r="B5455">
        <v>163122</v>
      </c>
      <c r="C5455" t="s">
        <v>16049</v>
      </c>
      <c r="D5455" t="s">
        <v>16050</v>
      </c>
      <c r="E5455" t="s">
        <v>16051</v>
      </c>
      <c r="F5455" t="s">
        <v>1024</v>
      </c>
    </row>
    <row r="5456" spans="2:6" hidden="1" x14ac:dyDescent="0.3">
      <c r="B5456">
        <v>163123</v>
      </c>
      <c r="C5456" t="s">
        <v>16052</v>
      </c>
      <c r="D5456" t="s">
        <v>16053</v>
      </c>
      <c r="E5456" t="s">
        <v>13949</v>
      </c>
      <c r="F5456" t="s">
        <v>1024</v>
      </c>
    </row>
    <row r="5457" spans="2:6" hidden="1" x14ac:dyDescent="0.3">
      <c r="B5457">
        <v>163124</v>
      </c>
      <c r="C5457" t="s">
        <v>16054</v>
      </c>
      <c r="D5457" t="s">
        <v>16055</v>
      </c>
      <c r="E5457" t="s">
        <v>16056</v>
      </c>
      <c r="F5457" t="s">
        <v>1024</v>
      </c>
    </row>
    <row r="5458" spans="2:6" hidden="1" x14ac:dyDescent="0.3">
      <c r="B5458">
        <v>163125</v>
      </c>
      <c r="C5458" t="s">
        <v>16057</v>
      </c>
      <c r="D5458" t="s">
        <v>16058</v>
      </c>
      <c r="E5458" t="s">
        <v>16059</v>
      </c>
      <c r="F5458" t="s">
        <v>1024</v>
      </c>
    </row>
    <row r="5459" spans="2:6" hidden="1" x14ac:dyDescent="0.3">
      <c r="B5459">
        <v>163126</v>
      </c>
      <c r="C5459" t="s">
        <v>16060</v>
      </c>
      <c r="D5459" t="s">
        <v>16061</v>
      </c>
      <c r="E5459" t="s">
        <v>16062</v>
      </c>
      <c r="F5459" t="s">
        <v>1024</v>
      </c>
    </row>
    <row r="5460" spans="2:6" hidden="1" x14ac:dyDescent="0.3">
      <c r="B5460">
        <v>163127</v>
      </c>
      <c r="C5460" t="s">
        <v>16063</v>
      </c>
      <c r="D5460" t="s">
        <v>16064</v>
      </c>
      <c r="E5460" t="s">
        <v>9618</v>
      </c>
      <c r="F5460" t="s">
        <v>1024</v>
      </c>
    </row>
    <row r="5461" spans="2:6" hidden="1" x14ac:dyDescent="0.3">
      <c r="B5461">
        <v>163128</v>
      </c>
      <c r="C5461" t="s">
        <v>16065</v>
      </c>
      <c r="D5461" t="s">
        <v>16066</v>
      </c>
      <c r="E5461" t="s">
        <v>16067</v>
      </c>
      <c r="F5461" t="s">
        <v>1024</v>
      </c>
    </row>
    <row r="5462" spans="2:6" hidden="1" x14ac:dyDescent="0.3">
      <c r="B5462">
        <v>163129</v>
      </c>
      <c r="C5462" t="s">
        <v>16068</v>
      </c>
      <c r="D5462" t="s">
        <v>16069</v>
      </c>
      <c r="E5462" t="s">
        <v>16070</v>
      </c>
      <c r="F5462" t="s">
        <v>1024</v>
      </c>
    </row>
    <row r="5463" spans="2:6" hidden="1" x14ac:dyDescent="0.3">
      <c r="B5463">
        <v>163130</v>
      </c>
      <c r="C5463" t="s">
        <v>16071</v>
      </c>
      <c r="D5463" t="s">
        <v>16072</v>
      </c>
      <c r="E5463" t="s">
        <v>6596</v>
      </c>
      <c r="F5463" t="s">
        <v>1024</v>
      </c>
    </row>
    <row r="5464" spans="2:6" hidden="1" x14ac:dyDescent="0.3">
      <c r="B5464">
        <v>163131</v>
      </c>
      <c r="C5464" t="s">
        <v>16073</v>
      </c>
      <c r="D5464" t="s">
        <v>16074</v>
      </c>
      <c r="E5464" t="s">
        <v>16075</v>
      </c>
      <c r="F5464" t="s">
        <v>1024</v>
      </c>
    </row>
    <row r="5465" spans="2:6" hidden="1" x14ac:dyDescent="0.3">
      <c r="B5465">
        <v>163133</v>
      </c>
      <c r="C5465" t="s">
        <v>16076</v>
      </c>
      <c r="D5465" t="s">
        <v>16077</v>
      </c>
      <c r="E5465" t="s">
        <v>3744</v>
      </c>
      <c r="F5465" t="s">
        <v>1024</v>
      </c>
    </row>
    <row r="5466" spans="2:6" hidden="1" x14ac:dyDescent="0.3">
      <c r="B5466">
        <v>163136</v>
      </c>
      <c r="C5466" t="s">
        <v>16078</v>
      </c>
      <c r="D5466" t="s">
        <v>16079</v>
      </c>
      <c r="E5466" t="s">
        <v>11543</v>
      </c>
      <c r="F5466" t="s">
        <v>1024</v>
      </c>
    </row>
    <row r="5467" spans="2:6" hidden="1" x14ac:dyDescent="0.3">
      <c r="B5467">
        <v>163137</v>
      </c>
      <c r="C5467" t="s">
        <v>16080</v>
      </c>
      <c r="D5467" t="s">
        <v>16081</v>
      </c>
      <c r="E5467" t="s">
        <v>16082</v>
      </c>
      <c r="F5467" t="s">
        <v>1024</v>
      </c>
    </row>
    <row r="5468" spans="2:6" hidden="1" x14ac:dyDescent="0.3">
      <c r="B5468">
        <v>163138</v>
      </c>
      <c r="C5468" t="s">
        <v>16083</v>
      </c>
      <c r="D5468" t="s">
        <v>16084</v>
      </c>
      <c r="E5468" t="s">
        <v>5678</v>
      </c>
      <c r="F5468" t="s">
        <v>1024</v>
      </c>
    </row>
    <row r="5469" spans="2:6" hidden="1" x14ac:dyDescent="0.3">
      <c r="B5469">
        <v>163139</v>
      </c>
      <c r="C5469" t="s">
        <v>16085</v>
      </c>
      <c r="D5469" t="s">
        <v>16086</v>
      </c>
      <c r="E5469" t="s">
        <v>6310</v>
      </c>
      <c r="F5469" t="s">
        <v>1024</v>
      </c>
    </row>
    <row r="5470" spans="2:6" hidden="1" x14ac:dyDescent="0.3">
      <c r="B5470">
        <v>163140</v>
      </c>
      <c r="C5470" t="s">
        <v>16087</v>
      </c>
      <c r="D5470" t="s">
        <v>16088</v>
      </c>
      <c r="E5470" t="s">
        <v>1351</v>
      </c>
      <c r="F5470" t="s">
        <v>1024</v>
      </c>
    </row>
    <row r="5471" spans="2:6" hidden="1" x14ac:dyDescent="0.3">
      <c r="B5471">
        <v>163141</v>
      </c>
      <c r="C5471" t="s">
        <v>16089</v>
      </c>
      <c r="D5471" t="s">
        <v>16090</v>
      </c>
      <c r="E5471" t="s">
        <v>10372</v>
      </c>
      <c r="F5471" t="s">
        <v>1024</v>
      </c>
    </row>
    <row r="5472" spans="2:6" hidden="1" x14ac:dyDescent="0.3">
      <c r="B5472">
        <v>163142</v>
      </c>
      <c r="C5472" t="s">
        <v>16091</v>
      </c>
      <c r="D5472" t="s">
        <v>16092</v>
      </c>
      <c r="E5472" t="s">
        <v>11088</v>
      </c>
      <c r="F5472" t="s">
        <v>1024</v>
      </c>
    </row>
    <row r="5473" spans="2:6" hidden="1" x14ac:dyDescent="0.3">
      <c r="B5473">
        <v>163143</v>
      </c>
      <c r="C5473" t="s">
        <v>16093</v>
      </c>
      <c r="D5473" t="s">
        <v>16094</v>
      </c>
      <c r="E5473" t="s">
        <v>16095</v>
      </c>
      <c r="F5473" t="s">
        <v>1024</v>
      </c>
    </row>
    <row r="5474" spans="2:6" hidden="1" x14ac:dyDescent="0.3">
      <c r="B5474">
        <v>163144</v>
      </c>
      <c r="C5474" t="s">
        <v>16096</v>
      </c>
      <c r="D5474" t="s">
        <v>16097</v>
      </c>
      <c r="E5474" t="s">
        <v>16098</v>
      </c>
      <c r="F5474" t="s">
        <v>1024</v>
      </c>
    </row>
    <row r="5475" spans="2:6" hidden="1" x14ac:dyDescent="0.3">
      <c r="B5475">
        <v>163145</v>
      </c>
      <c r="C5475" t="s">
        <v>16099</v>
      </c>
      <c r="D5475" t="s">
        <v>16100</v>
      </c>
      <c r="E5475" t="s">
        <v>16101</v>
      </c>
      <c r="F5475" t="s">
        <v>1024</v>
      </c>
    </row>
    <row r="5476" spans="2:6" hidden="1" x14ac:dyDescent="0.3">
      <c r="B5476">
        <v>163146</v>
      </c>
      <c r="C5476" t="s">
        <v>16102</v>
      </c>
      <c r="D5476" t="s">
        <v>16103</v>
      </c>
      <c r="E5476" t="s">
        <v>16104</v>
      </c>
      <c r="F5476" t="s">
        <v>1024</v>
      </c>
    </row>
    <row r="5477" spans="2:6" hidden="1" x14ac:dyDescent="0.3">
      <c r="B5477">
        <v>163147</v>
      </c>
      <c r="C5477" t="s">
        <v>16105</v>
      </c>
      <c r="D5477" t="s">
        <v>16106</v>
      </c>
      <c r="E5477" t="s">
        <v>16107</v>
      </c>
      <c r="F5477" t="s">
        <v>1024</v>
      </c>
    </row>
    <row r="5478" spans="2:6" hidden="1" x14ac:dyDescent="0.3">
      <c r="B5478">
        <v>163148</v>
      </c>
      <c r="C5478" t="s">
        <v>16108</v>
      </c>
      <c r="D5478" t="s">
        <v>16109</v>
      </c>
      <c r="E5478" t="s">
        <v>8558</v>
      </c>
      <c r="F5478" t="s">
        <v>1024</v>
      </c>
    </row>
    <row r="5479" spans="2:6" hidden="1" x14ac:dyDescent="0.3">
      <c r="B5479">
        <v>163149</v>
      </c>
      <c r="C5479" t="s">
        <v>16110</v>
      </c>
      <c r="D5479" t="s">
        <v>16111</v>
      </c>
      <c r="E5479" t="s">
        <v>16112</v>
      </c>
      <c r="F5479" t="s">
        <v>1024</v>
      </c>
    </row>
    <row r="5480" spans="2:6" hidden="1" x14ac:dyDescent="0.3">
      <c r="B5480">
        <v>163150</v>
      </c>
      <c r="C5480" t="s">
        <v>16113</v>
      </c>
      <c r="D5480" t="s">
        <v>16114</v>
      </c>
      <c r="E5480" t="s">
        <v>16115</v>
      </c>
      <c r="F5480" t="s">
        <v>1024</v>
      </c>
    </row>
    <row r="5481" spans="2:6" hidden="1" x14ac:dyDescent="0.3">
      <c r="B5481">
        <v>163151</v>
      </c>
      <c r="C5481" t="s">
        <v>16116</v>
      </c>
      <c r="D5481" t="s">
        <v>16117</v>
      </c>
      <c r="E5481" t="s">
        <v>16118</v>
      </c>
      <c r="F5481" t="s">
        <v>1024</v>
      </c>
    </row>
    <row r="5482" spans="2:6" hidden="1" x14ac:dyDescent="0.3">
      <c r="B5482">
        <v>163152</v>
      </c>
      <c r="C5482" t="s">
        <v>16119</v>
      </c>
      <c r="D5482" t="s">
        <v>16120</v>
      </c>
      <c r="E5482" t="s">
        <v>16121</v>
      </c>
      <c r="F5482" t="s">
        <v>1024</v>
      </c>
    </row>
    <row r="5483" spans="2:6" hidden="1" x14ac:dyDescent="0.3">
      <c r="B5483">
        <v>163153</v>
      </c>
      <c r="C5483" t="s">
        <v>16122</v>
      </c>
      <c r="D5483" t="s">
        <v>16123</v>
      </c>
      <c r="E5483" t="s">
        <v>16124</v>
      </c>
      <c r="F5483" t="s">
        <v>1024</v>
      </c>
    </row>
    <row r="5484" spans="2:6" hidden="1" x14ac:dyDescent="0.3">
      <c r="B5484">
        <v>163154</v>
      </c>
      <c r="C5484" t="s">
        <v>16125</v>
      </c>
      <c r="D5484" t="s">
        <v>16126</v>
      </c>
      <c r="E5484" t="s">
        <v>16127</v>
      </c>
      <c r="F5484" t="s">
        <v>1024</v>
      </c>
    </row>
    <row r="5485" spans="2:6" hidden="1" x14ac:dyDescent="0.3">
      <c r="B5485">
        <v>163155</v>
      </c>
      <c r="C5485" t="s">
        <v>16128</v>
      </c>
      <c r="D5485" t="s">
        <v>16129</v>
      </c>
      <c r="E5485" t="s">
        <v>16130</v>
      </c>
      <c r="F5485" t="s">
        <v>1024</v>
      </c>
    </row>
    <row r="5486" spans="2:6" hidden="1" x14ac:dyDescent="0.3">
      <c r="B5486">
        <v>163156</v>
      </c>
      <c r="C5486" t="s">
        <v>16131</v>
      </c>
      <c r="D5486" t="s">
        <v>16132</v>
      </c>
      <c r="E5486" t="s">
        <v>16133</v>
      </c>
      <c r="F5486" t="s">
        <v>1024</v>
      </c>
    </row>
    <row r="5487" spans="2:6" hidden="1" x14ac:dyDescent="0.3">
      <c r="B5487">
        <v>163157</v>
      </c>
      <c r="C5487" t="s">
        <v>16134</v>
      </c>
      <c r="D5487" t="s">
        <v>16135</v>
      </c>
      <c r="E5487" t="s">
        <v>16136</v>
      </c>
      <c r="F5487" t="s">
        <v>1024</v>
      </c>
    </row>
    <row r="5488" spans="2:6" hidden="1" x14ac:dyDescent="0.3">
      <c r="B5488">
        <v>163158</v>
      </c>
      <c r="C5488" t="s">
        <v>16137</v>
      </c>
      <c r="D5488" t="s">
        <v>16138</v>
      </c>
      <c r="E5488" t="s">
        <v>16139</v>
      </c>
      <c r="F5488" t="s">
        <v>1024</v>
      </c>
    </row>
    <row r="5489" spans="2:6" hidden="1" x14ac:dyDescent="0.3">
      <c r="B5489">
        <v>163159</v>
      </c>
      <c r="C5489" t="s">
        <v>16140</v>
      </c>
      <c r="D5489" t="s">
        <v>16141</v>
      </c>
      <c r="E5489" t="s">
        <v>16142</v>
      </c>
      <c r="F5489" t="s">
        <v>1024</v>
      </c>
    </row>
    <row r="5490" spans="2:6" hidden="1" x14ac:dyDescent="0.3">
      <c r="B5490">
        <v>163160</v>
      </c>
      <c r="C5490" t="s">
        <v>16143</v>
      </c>
      <c r="D5490" t="s">
        <v>16144</v>
      </c>
      <c r="E5490" t="s">
        <v>16145</v>
      </c>
      <c r="F5490" t="s">
        <v>1024</v>
      </c>
    </row>
    <row r="5491" spans="2:6" hidden="1" x14ac:dyDescent="0.3">
      <c r="B5491">
        <v>163161</v>
      </c>
      <c r="C5491" t="s">
        <v>16146</v>
      </c>
      <c r="D5491" t="s">
        <v>16147</v>
      </c>
      <c r="E5491" t="s">
        <v>16148</v>
      </c>
      <c r="F5491" t="s">
        <v>1024</v>
      </c>
    </row>
    <row r="5492" spans="2:6" hidden="1" x14ac:dyDescent="0.3">
      <c r="B5492">
        <v>163162</v>
      </c>
      <c r="C5492" t="s">
        <v>16149</v>
      </c>
      <c r="D5492" t="s">
        <v>16150</v>
      </c>
      <c r="E5492" t="s">
        <v>16151</v>
      </c>
      <c r="F5492" t="s">
        <v>1024</v>
      </c>
    </row>
    <row r="5493" spans="2:6" hidden="1" x14ac:dyDescent="0.3">
      <c r="B5493">
        <v>163163</v>
      </c>
      <c r="C5493" t="s">
        <v>16152</v>
      </c>
      <c r="D5493" t="s">
        <v>16153</v>
      </c>
      <c r="E5493" t="s">
        <v>16154</v>
      </c>
      <c r="F5493" t="s">
        <v>1024</v>
      </c>
    </row>
    <row r="5494" spans="2:6" hidden="1" x14ac:dyDescent="0.3">
      <c r="B5494">
        <v>163164</v>
      </c>
      <c r="C5494" t="s">
        <v>16155</v>
      </c>
      <c r="D5494" t="s">
        <v>16156</v>
      </c>
      <c r="E5494" t="s">
        <v>16157</v>
      </c>
      <c r="F5494" t="s">
        <v>1024</v>
      </c>
    </row>
    <row r="5495" spans="2:6" hidden="1" x14ac:dyDescent="0.3">
      <c r="B5495">
        <v>163165</v>
      </c>
      <c r="C5495" t="s">
        <v>16158</v>
      </c>
      <c r="D5495" t="s">
        <v>16159</v>
      </c>
      <c r="E5495" t="s">
        <v>1437</v>
      </c>
      <c r="F5495" t="s">
        <v>1024</v>
      </c>
    </row>
    <row r="5496" spans="2:6" hidden="1" x14ac:dyDescent="0.3">
      <c r="B5496">
        <v>163166</v>
      </c>
      <c r="C5496" t="s">
        <v>16160</v>
      </c>
      <c r="D5496" t="s">
        <v>16161</v>
      </c>
      <c r="E5496" t="s">
        <v>16162</v>
      </c>
      <c r="F5496" t="s">
        <v>1024</v>
      </c>
    </row>
    <row r="5497" spans="2:6" hidden="1" x14ac:dyDescent="0.3">
      <c r="B5497">
        <v>163167</v>
      </c>
      <c r="C5497" t="s">
        <v>16163</v>
      </c>
      <c r="D5497" t="s">
        <v>16164</v>
      </c>
      <c r="E5497" t="s">
        <v>16165</v>
      </c>
      <c r="F5497" t="s">
        <v>1024</v>
      </c>
    </row>
    <row r="5498" spans="2:6" hidden="1" x14ac:dyDescent="0.3">
      <c r="B5498">
        <v>163168</v>
      </c>
      <c r="C5498" t="s">
        <v>16166</v>
      </c>
      <c r="D5498" t="s">
        <v>16167</v>
      </c>
      <c r="E5498" t="s">
        <v>16168</v>
      </c>
      <c r="F5498" t="s">
        <v>1024</v>
      </c>
    </row>
    <row r="5499" spans="2:6" hidden="1" x14ac:dyDescent="0.3">
      <c r="B5499">
        <v>163169</v>
      </c>
      <c r="C5499" t="s">
        <v>16169</v>
      </c>
      <c r="D5499" t="s">
        <v>16170</v>
      </c>
      <c r="E5499" t="s">
        <v>16171</v>
      </c>
      <c r="F5499" t="s">
        <v>1024</v>
      </c>
    </row>
    <row r="5500" spans="2:6" hidden="1" x14ac:dyDescent="0.3">
      <c r="B5500">
        <v>163171</v>
      </c>
      <c r="C5500" t="s">
        <v>16172</v>
      </c>
      <c r="D5500" t="s">
        <v>16173</v>
      </c>
      <c r="E5500" t="s">
        <v>16174</v>
      </c>
      <c r="F5500" t="s">
        <v>1024</v>
      </c>
    </row>
    <row r="5501" spans="2:6" hidden="1" x14ac:dyDescent="0.3">
      <c r="B5501">
        <v>163172</v>
      </c>
      <c r="C5501" t="s">
        <v>16175</v>
      </c>
      <c r="D5501" t="s">
        <v>16176</v>
      </c>
      <c r="E5501" t="s">
        <v>16177</v>
      </c>
      <c r="F5501" t="s">
        <v>1024</v>
      </c>
    </row>
    <row r="5502" spans="2:6" hidden="1" x14ac:dyDescent="0.3">
      <c r="B5502">
        <v>163173</v>
      </c>
      <c r="C5502" t="s">
        <v>16178</v>
      </c>
      <c r="D5502" t="s">
        <v>16179</v>
      </c>
      <c r="E5502" t="s">
        <v>16180</v>
      </c>
      <c r="F5502" t="s">
        <v>1024</v>
      </c>
    </row>
    <row r="5503" spans="2:6" hidden="1" x14ac:dyDescent="0.3">
      <c r="B5503">
        <v>163174</v>
      </c>
      <c r="C5503" t="s">
        <v>16181</v>
      </c>
      <c r="D5503" t="s">
        <v>16182</v>
      </c>
      <c r="E5503" t="s">
        <v>16183</v>
      </c>
      <c r="F5503" t="s">
        <v>1024</v>
      </c>
    </row>
    <row r="5504" spans="2:6" hidden="1" x14ac:dyDescent="0.3">
      <c r="B5504">
        <v>163175</v>
      </c>
      <c r="C5504" t="s">
        <v>16184</v>
      </c>
      <c r="D5504" t="s">
        <v>16185</v>
      </c>
      <c r="E5504" t="s">
        <v>16186</v>
      </c>
      <c r="F5504" t="s">
        <v>1024</v>
      </c>
    </row>
    <row r="5505" spans="2:6" hidden="1" x14ac:dyDescent="0.3">
      <c r="B5505">
        <v>163176</v>
      </c>
      <c r="C5505" t="s">
        <v>16187</v>
      </c>
      <c r="D5505" t="s">
        <v>16188</v>
      </c>
      <c r="E5505" t="s">
        <v>16189</v>
      </c>
      <c r="F5505" t="s">
        <v>1024</v>
      </c>
    </row>
    <row r="5506" spans="2:6" hidden="1" x14ac:dyDescent="0.3">
      <c r="B5506">
        <v>163177</v>
      </c>
      <c r="C5506" t="s">
        <v>16190</v>
      </c>
      <c r="D5506" t="s">
        <v>16191</v>
      </c>
      <c r="E5506" t="s">
        <v>16192</v>
      </c>
      <c r="F5506" t="s">
        <v>1024</v>
      </c>
    </row>
    <row r="5507" spans="2:6" hidden="1" x14ac:dyDescent="0.3">
      <c r="B5507">
        <v>163178</v>
      </c>
      <c r="C5507" t="s">
        <v>16193</v>
      </c>
      <c r="D5507" t="s">
        <v>16194</v>
      </c>
      <c r="E5507" t="s">
        <v>5473</v>
      </c>
      <c r="F5507" t="s">
        <v>1024</v>
      </c>
    </row>
    <row r="5508" spans="2:6" hidden="1" x14ac:dyDescent="0.3">
      <c r="B5508">
        <v>163179</v>
      </c>
      <c r="C5508" t="s">
        <v>16195</v>
      </c>
      <c r="D5508" t="s">
        <v>16196</v>
      </c>
      <c r="E5508" t="s">
        <v>16197</v>
      </c>
      <c r="F5508" t="s">
        <v>1024</v>
      </c>
    </row>
    <row r="5509" spans="2:6" hidden="1" x14ac:dyDescent="0.3">
      <c r="B5509">
        <v>163180</v>
      </c>
      <c r="C5509" t="s">
        <v>16198</v>
      </c>
      <c r="D5509" t="s">
        <v>16199</v>
      </c>
      <c r="E5509" t="s">
        <v>16200</v>
      </c>
      <c r="F5509" t="s">
        <v>1024</v>
      </c>
    </row>
    <row r="5510" spans="2:6" hidden="1" x14ac:dyDescent="0.3">
      <c r="B5510">
        <v>163181</v>
      </c>
      <c r="C5510" t="s">
        <v>16201</v>
      </c>
      <c r="D5510" t="s">
        <v>16202</v>
      </c>
      <c r="E5510" t="s">
        <v>12289</v>
      </c>
      <c r="F5510" t="s">
        <v>1024</v>
      </c>
    </row>
    <row r="5511" spans="2:6" hidden="1" x14ac:dyDescent="0.3">
      <c r="B5511">
        <v>163182</v>
      </c>
      <c r="C5511" t="s">
        <v>16203</v>
      </c>
      <c r="D5511" t="s">
        <v>16204</v>
      </c>
      <c r="E5511" t="s">
        <v>16042</v>
      </c>
      <c r="F5511" t="s">
        <v>1024</v>
      </c>
    </row>
    <row r="5512" spans="2:6" hidden="1" x14ac:dyDescent="0.3">
      <c r="B5512">
        <v>163183</v>
      </c>
      <c r="C5512" t="s">
        <v>16205</v>
      </c>
      <c r="D5512" t="s">
        <v>16206</v>
      </c>
      <c r="E5512" t="s">
        <v>16039</v>
      </c>
      <c r="F5512" t="s">
        <v>1024</v>
      </c>
    </row>
    <row r="5513" spans="2:6" hidden="1" x14ac:dyDescent="0.3">
      <c r="B5513">
        <v>163184</v>
      </c>
      <c r="C5513" t="s">
        <v>16207</v>
      </c>
      <c r="D5513" t="s">
        <v>16208</v>
      </c>
      <c r="E5513" t="s">
        <v>16209</v>
      </c>
      <c r="F5513" t="s">
        <v>1024</v>
      </c>
    </row>
    <row r="5514" spans="2:6" hidden="1" x14ac:dyDescent="0.3">
      <c r="B5514">
        <v>163185</v>
      </c>
      <c r="C5514" t="s">
        <v>16210</v>
      </c>
      <c r="D5514" t="s">
        <v>16211</v>
      </c>
      <c r="E5514" t="s">
        <v>16212</v>
      </c>
      <c r="F5514" t="s">
        <v>1024</v>
      </c>
    </row>
    <row r="5515" spans="2:6" hidden="1" x14ac:dyDescent="0.3">
      <c r="B5515">
        <v>163186</v>
      </c>
      <c r="C5515" t="s">
        <v>16213</v>
      </c>
      <c r="D5515" t="s">
        <v>16214</v>
      </c>
      <c r="E5515" t="s">
        <v>16215</v>
      </c>
      <c r="F5515" t="s">
        <v>1024</v>
      </c>
    </row>
    <row r="5516" spans="2:6" hidden="1" x14ac:dyDescent="0.3">
      <c r="B5516">
        <v>163187</v>
      </c>
      <c r="C5516" t="s">
        <v>16216</v>
      </c>
      <c r="D5516" t="s">
        <v>16217</v>
      </c>
      <c r="E5516" t="s">
        <v>16218</v>
      </c>
      <c r="F5516" t="s">
        <v>1024</v>
      </c>
    </row>
    <row r="5517" spans="2:6" hidden="1" x14ac:dyDescent="0.3">
      <c r="B5517">
        <v>163188</v>
      </c>
      <c r="C5517" t="s">
        <v>16219</v>
      </c>
      <c r="D5517" t="s">
        <v>16220</v>
      </c>
      <c r="E5517" t="s">
        <v>5902</v>
      </c>
      <c r="F5517" t="s">
        <v>1024</v>
      </c>
    </row>
    <row r="5518" spans="2:6" hidden="1" x14ac:dyDescent="0.3">
      <c r="B5518">
        <v>163189</v>
      </c>
      <c r="C5518" t="s">
        <v>16221</v>
      </c>
      <c r="D5518" t="s">
        <v>16222</v>
      </c>
      <c r="E5518" t="s">
        <v>16223</v>
      </c>
      <c r="F5518" t="s">
        <v>1024</v>
      </c>
    </row>
    <row r="5519" spans="2:6" hidden="1" x14ac:dyDescent="0.3">
      <c r="B5519">
        <v>163190</v>
      </c>
      <c r="C5519" t="s">
        <v>13227</v>
      </c>
      <c r="D5519" t="s">
        <v>13228</v>
      </c>
      <c r="E5519" t="s">
        <v>16224</v>
      </c>
      <c r="F5519" t="s">
        <v>1024</v>
      </c>
    </row>
    <row r="5520" spans="2:6" hidden="1" x14ac:dyDescent="0.3">
      <c r="B5520">
        <v>163191</v>
      </c>
      <c r="C5520" t="s">
        <v>16225</v>
      </c>
      <c r="D5520" t="s">
        <v>16226</v>
      </c>
      <c r="E5520" t="s">
        <v>1635</v>
      </c>
      <c r="F5520" t="s">
        <v>1024</v>
      </c>
    </row>
    <row r="5521" spans="2:6" hidden="1" x14ac:dyDescent="0.3">
      <c r="B5521">
        <v>163193</v>
      </c>
      <c r="C5521" t="s">
        <v>16227</v>
      </c>
      <c r="D5521" t="s">
        <v>16228</v>
      </c>
      <c r="E5521" t="s">
        <v>16229</v>
      </c>
      <c r="F5521" t="s">
        <v>1024</v>
      </c>
    </row>
    <row r="5522" spans="2:6" hidden="1" x14ac:dyDescent="0.3">
      <c r="B5522">
        <v>163194</v>
      </c>
      <c r="C5522" t="s">
        <v>16230</v>
      </c>
      <c r="D5522" t="s">
        <v>24077</v>
      </c>
      <c r="E5522" t="s">
        <v>13277</v>
      </c>
      <c r="F5522" t="s">
        <v>1024</v>
      </c>
    </row>
    <row r="5523" spans="2:6" hidden="1" x14ac:dyDescent="0.3">
      <c r="B5523">
        <v>163195</v>
      </c>
      <c r="C5523" t="s">
        <v>16231</v>
      </c>
      <c r="D5523" t="s">
        <v>16232</v>
      </c>
      <c r="E5523" t="s">
        <v>7914</v>
      </c>
      <c r="F5523" t="s">
        <v>1024</v>
      </c>
    </row>
    <row r="5524" spans="2:6" hidden="1" x14ac:dyDescent="0.3">
      <c r="B5524">
        <v>163196</v>
      </c>
      <c r="C5524" t="s">
        <v>16233</v>
      </c>
      <c r="D5524" t="s">
        <v>16234</v>
      </c>
      <c r="E5524" t="s">
        <v>16235</v>
      </c>
      <c r="F5524" t="s">
        <v>1024</v>
      </c>
    </row>
    <row r="5525" spans="2:6" hidden="1" x14ac:dyDescent="0.3">
      <c r="B5525">
        <v>163197</v>
      </c>
      <c r="C5525" t="s">
        <v>16236</v>
      </c>
      <c r="D5525" t="s">
        <v>16237</v>
      </c>
      <c r="E5525" t="s">
        <v>16238</v>
      </c>
      <c r="F5525" t="s">
        <v>1024</v>
      </c>
    </row>
    <row r="5526" spans="2:6" hidden="1" x14ac:dyDescent="0.3">
      <c r="B5526">
        <v>163198</v>
      </c>
      <c r="C5526" t="s">
        <v>16239</v>
      </c>
      <c r="D5526" t="s">
        <v>16240</v>
      </c>
      <c r="E5526" t="s">
        <v>16241</v>
      </c>
      <c r="F5526" t="s">
        <v>1024</v>
      </c>
    </row>
    <row r="5527" spans="2:6" hidden="1" x14ac:dyDescent="0.3">
      <c r="B5527">
        <v>163199</v>
      </c>
      <c r="C5527" t="s">
        <v>16242</v>
      </c>
      <c r="D5527" t="s">
        <v>16243</v>
      </c>
      <c r="E5527" t="s">
        <v>13993</v>
      </c>
      <c r="F5527" t="s">
        <v>1024</v>
      </c>
    </row>
    <row r="5528" spans="2:6" hidden="1" x14ac:dyDescent="0.3">
      <c r="B5528">
        <v>163200</v>
      </c>
      <c r="C5528" t="s">
        <v>16244</v>
      </c>
      <c r="D5528" t="s">
        <v>16245</v>
      </c>
      <c r="E5528" t="s">
        <v>16246</v>
      </c>
      <c r="F5528" t="s">
        <v>1024</v>
      </c>
    </row>
    <row r="5529" spans="2:6" hidden="1" x14ac:dyDescent="0.3">
      <c r="B5529">
        <v>163201</v>
      </c>
      <c r="C5529" t="s">
        <v>16247</v>
      </c>
      <c r="D5529" t="s">
        <v>16248</v>
      </c>
      <c r="E5529" t="s">
        <v>7884</v>
      </c>
      <c r="F5529" t="s">
        <v>1024</v>
      </c>
    </row>
    <row r="5530" spans="2:6" hidden="1" x14ac:dyDescent="0.3">
      <c r="B5530">
        <v>163202</v>
      </c>
      <c r="C5530" t="s">
        <v>16249</v>
      </c>
      <c r="D5530" t="s">
        <v>16250</v>
      </c>
      <c r="E5530" t="s">
        <v>16251</v>
      </c>
      <c r="F5530" t="s">
        <v>1024</v>
      </c>
    </row>
    <row r="5531" spans="2:6" hidden="1" x14ac:dyDescent="0.3">
      <c r="B5531">
        <v>163203</v>
      </c>
      <c r="C5531" t="s">
        <v>16252</v>
      </c>
      <c r="D5531" t="s">
        <v>16253</v>
      </c>
      <c r="E5531" t="s">
        <v>16254</v>
      </c>
      <c r="F5531" t="s">
        <v>1024</v>
      </c>
    </row>
    <row r="5532" spans="2:6" hidden="1" x14ac:dyDescent="0.3">
      <c r="B5532">
        <v>163204</v>
      </c>
      <c r="C5532" t="s">
        <v>16255</v>
      </c>
      <c r="D5532" t="s">
        <v>16256</v>
      </c>
      <c r="E5532" t="s">
        <v>16257</v>
      </c>
      <c r="F5532" t="s">
        <v>1024</v>
      </c>
    </row>
    <row r="5533" spans="2:6" hidden="1" x14ac:dyDescent="0.3">
      <c r="B5533">
        <v>163205</v>
      </c>
      <c r="C5533" t="s">
        <v>16258</v>
      </c>
      <c r="D5533" t="s">
        <v>16259</v>
      </c>
      <c r="E5533" t="s">
        <v>16260</v>
      </c>
      <c r="F5533" t="s">
        <v>1024</v>
      </c>
    </row>
    <row r="5534" spans="2:6" hidden="1" x14ac:dyDescent="0.3">
      <c r="B5534">
        <v>163206</v>
      </c>
      <c r="C5534" t="s">
        <v>16261</v>
      </c>
      <c r="D5534" t="s">
        <v>16262</v>
      </c>
      <c r="E5534" t="s">
        <v>16263</v>
      </c>
      <c r="F5534" t="s">
        <v>1024</v>
      </c>
    </row>
    <row r="5535" spans="2:6" hidden="1" x14ac:dyDescent="0.3">
      <c r="B5535">
        <v>163207</v>
      </c>
      <c r="C5535" t="s">
        <v>16264</v>
      </c>
      <c r="D5535" t="s">
        <v>16265</v>
      </c>
      <c r="E5535" t="s">
        <v>33</v>
      </c>
      <c r="F5535" t="s">
        <v>1024</v>
      </c>
    </row>
    <row r="5536" spans="2:6" hidden="1" x14ac:dyDescent="0.3">
      <c r="B5536">
        <v>163208</v>
      </c>
      <c r="C5536" t="s">
        <v>16266</v>
      </c>
      <c r="D5536" t="s">
        <v>16267</v>
      </c>
      <c r="E5536" t="s">
        <v>16268</v>
      </c>
      <c r="F5536" t="s">
        <v>1024</v>
      </c>
    </row>
    <row r="5537" spans="2:6" hidden="1" x14ac:dyDescent="0.3">
      <c r="B5537">
        <v>163209</v>
      </c>
      <c r="C5537" t="s">
        <v>16269</v>
      </c>
      <c r="D5537" t="s">
        <v>16270</v>
      </c>
      <c r="E5537" t="s">
        <v>16271</v>
      </c>
      <c r="F5537" t="s">
        <v>1024</v>
      </c>
    </row>
    <row r="5538" spans="2:6" hidden="1" x14ac:dyDescent="0.3">
      <c r="B5538">
        <v>163211</v>
      </c>
      <c r="C5538" t="s">
        <v>16272</v>
      </c>
      <c r="D5538" t="s">
        <v>16273</v>
      </c>
      <c r="E5538" t="s">
        <v>16274</v>
      </c>
      <c r="F5538" t="s">
        <v>1024</v>
      </c>
    </row>
    <row r="5539" spans="2:6" hidden="1" x14ac:dyDescent="0.3">
      <c r="B5539">
        <v>163212</v>
      </c>
      <c r="C5539" t="s">
        <v>16275</v>
      </c>
      <c r="D5539" t="s">
        <v>16276</v>
      </c>
      <c r="E5539" t="s">
        <v>16277</v>
      </c>
      <c r="F5539" t="s">
        <v>1024</v>
      </c>
    </row>
    <row r="5540" spans="2:6" hidden="1" x14ac:dyDescent="0.3">
      <c r="B5540">
        <v>163213</v>
      </c>
      <c r="C5540" t="s">
        <v>16278</v>
      </c>
      <c r="D5540" t="s">
        <v>16279</v>
      </c>
      <c r="E5540" t="s">
        <v>12970</v>
      </c>
      <c r="F5540" t="s">
        <v>1024</v>
      </c>
    </row>
    <row r="5541" spans="2:6" hidden="1" x14ac:dyDescent="0.3">
      <c r="B5541">
        <v>163214</v>
      </c>
      <c r="C5541" t="s">
        <v>16280</v>
      </c>
      <c r="D5541" t="s">
        <v>16281</v>
      </c>
      <c r="E5541" t="s">
        <v>2596</v>
      </c>
      <c r="F5541" t="s">
        <v>1024</v>
      </c>
    </row>
    <row r="5542" spans="2:6" hidden="1" x14ac:dyDescent="0.3">
      <c r="B5542">
        <v>163215</v>
      </c>
      <c r="C5542" t="s">
        <v>16282</v>
      </c>
      <c r="D5542" t="s">
        <v>16283</v>
      </c>
      <c r="E5542" t="s">
        <v>16284</v>
      </c>
      <c r="F5542" t="s">
        <v>1024</v>
      </c>
    </row>
    <row r="5543" spans="2:6" hidden="1" x14ac:dyDescent="0.3">
      <c r="B5543">
        <v>163216</v>
      </c>
      <c r="C5543" t="s">
        <v>16285</v>
      </c>
      <c r="D5543" t="s">
        <v>16286</v>
      </c>
      <c r="E5543" t="s">
        <v>16287</v>
      </c>
      <c r="F5543" t="s">
        <v>1024</v>
      </c>
    </row>
    <row r="5544" spans="2:6" hidden="1" x14ac:dyDescent="0.3">
      <c r="B5544">
        <v>163217</v>
      </c>
      <c r="C5544" t="s">
        <v>16288</v>
      </c>
      <c r="D5544" t="s">
        <v>16289</v>
      </c>
      <c r="E5544" t="s">
        <v>5355</v>
      </c>
      <c r="F5544" t="s">
        <v>1024</v>
      </c>
    </row>
    <row r="5545" spans="2:6" hidden="1" x14ac:dyDescent="0.3">
      <c r="B5545">
        <v>163218</v>
      </c>
      <c r="C5545" t="s">
        <v>16290</v>
      </c>
      <c r="D5545" t="s">
        <v>16291</v>
      </c>
      <c r="E5545" t="s">
        <v>16292</v>
      </c>
      <c r="F5545" t="s">
        <v>1024</v>
      </c>
    </row>
    <row r="5546" spans="2:6" hidden="1" x14ac:dyDescent="0.3">
      <c r="B5546">
        <v>163219</v>
      </c>
      <c r="C5546" t="s">
        <v>16293</v>
      </c>
      <c r="D5546" t="s">
        <v>16294</v>
      </c>
      <c r="E5546" t="s">
        <v>10897</v>
      </c>
      <c r="F5546" t="s">
        <v>1024</v>
      </c>
    </row>
    <row r="5547" spans="2:6" hidden="1" x14ac:dyDescent="0.3">
      <c r="B5547">
        <v>163220</v>
      </c>
      <c r="C5547" t="s">
        <v>16295</v>
      </c>
      <c r="D5547" t="s">
        <v>16296</v>
      </c>
      <c r="E5547" t="s">
        <v>13529</v>
      </c>
      <c r="F5547" t="s">
        <v>1024</v>
      </c>
    </row>
    <row r="5548" spans="2:6" hidden="1" x14ac:dyDescent="0.3">
      <c r="B5548">
        <v>163221</v>
      </c>
      <c r="C5548" t="s">
        <v>16297</v>
      </c>
      <c r="D5548" t="s">
        <v>16298</v>
      </c>
      <c r="E5548" t="s">
        <v>16299</v>
      </c>
      <c r="F5548" t="s">
        <v>1024</v>
      </c>
    </row>
    <row r="5549" spans="2:6" hidden="1" x14ac:dyDescent="0.3">
      <c r="B5549">
        <v>163222</v>
      </c>
      <c r="C5549" t="s">
        <v>16300</v>
      </c>
      <c r="D5549" t="s">
        <v>16301</v>
      </c>
      <c r="E5549" t="s">
        <v>3063</v>
      </c>
      <c r="F5549" t="s">
        <v>1024</v>
      </c>
    </row>
    <row r="5550" spans="2:6" hidden="1" x14ac:dyDescent="0.3">
      <c r="B5550">
        <v>163223</v>
      </c>
      <c r="C5550" t="s">
        <v>16302</v>
      </c>
      <c r="D5550" t="s">
        <v>16303</v>
      </c>
      <c r="E5550" t="s">
        <v>16304</v>
      </c>
      <c r="F5550" t="s">
        <v>1024</v>
      </c>
    </row>
    <row r="5551" spans="2:6" hidden="1" x14ac:dyDescent="0.3">
      <c r="B5551">
        <v>163224</v>
      </c>
      <c r="C5551" t="s">
        <v>16305</v>
      </c>
      <c r="D5551" t="s">
        <v>16306</v>
      </c>
      <c r="E5551" t="s">
        <v>16307</v>
      </c>
      <c r="F5551" t="s">
        <v>1024</v>
      </c>
    </row>
    <row r="5552" spans="2:6" hidden="1" x14ac:dyDescent="0.3">
      <c r="B5552">
        <v>163225</v>
      </c>
      <c r="C5552" t="s">
        <v>16308</v>
      </c>
      <c r="D5552" t="s">
        <v>16309</v>
      </c>
      <c r="E5552" t="s">
        <v>16310</v>
      </c>
      <c r="F5552" t="s">
        <v>1024</v>
      </c>
    </row>
    <row r="5553" spans="2:6" hidden="1" x14ac:dyDescent="0.3">
      <c r="B5553">
        <v>163226</v>
      </c>
      <c r="C5553" t="s">
        <v>16311</v>
      </c>
      <c r="D5553" t="s">
        <v>16312</v>
      </c>
      <c r="E5553" t="s">
        <v>16313</v>
      </c>
      <c r="F5553" t="s">
        <v>1024</v>
      </c>
    </row>
    <row r="5554" spans="2:6" hidden="1" x14ac:dyDescent="0.3">
      <c r="B5554">
        <v>163227</v>
      </c>
      <c r="C5554" t="s">
        <v>16314</v>
      </c>
      <c r="D5554" t="s">
        <v>16315</v>
      </c>
      <c r="E5554" t="s">
        <v>16316</v>
      </c>
      <c r="F5554" t="s">
        <v>1024</v>
      </c>
    </row>
    <row r="5555" spans="2:6" hidden="1" x14ac:dyDescent="0.3">
      <c r="B5555">
        <v>163228</v>
      </c>
      <c r="C5555" t="s">
        <v>16317</v>
      </c>
      <c r="D5555" t="s">
        <v>16318</v>
      </c>
      <c r="E5555" t="s">
        <v>16319</v>
      </c>
      <c r="F5555" t="s">
        <v>1024</v>
      </c>
    </row>
    <row r="5556" spans="2:6" hidden="1" x14ac:dyDescent="0.3">
      <c r="B5556">
        <v>163229</v>
      </c>
      <c r="C5556" t="s">
        <v>16320</v>
      </c>
      <c r="D5556" t="s">
        <v>16321</v>
      </c>
      <c r="E5556" t="s">
        <v>16322</v>
      </c>
      <c r="F5556" t="s">
        <v>1024</v>
      </c>
    </row>
    <row r="5557" spans="2:6" hidden="1" x14ac:dyDescent="0.3">
      <c r="B5557">
        <v>163230</v>
      </c>
      <c r="C5557" t="s">
        <v>16323</v>
      </c>
      <c r="D5557" t="s">
        <v>16324</v>
      </c>
      <c r="E5557" t="s">
        <v>8462</v>
      </c>
      <c r="F5557" t="s">
        <v>1024</v>
      </c>
    </row>
    <row r="5558" spans="2:6" hidden="1" x14ac:dyDescent="0.3">
      <c r="B5558">
        <v>163231</v>
      </c>
      <c r="C5558" t="s">
        <v>16325</v>
      </c>
      <c r="D5558" t="s">
        <v>16326</v>
      </c>
      <c r="E5558" t="s">
        <v>12887</v>
      </c>
      <c r="F5558" t="s">
        <v>1024</v>
      </c>
    </row>
    <row r="5559" spans="2:6" hidden="1" x14ac:dyDescent="0.3">
      <c r="B5559">
        <v>163232</v>
      </c>
      <c r="C5559" t="s">
        <v>16327</v>
      </c>
      <c r="D5559" t="s">
        <v>16328</v>
      </c>
      <c r="E5559" t="s">
        <v>16329</v>
      </c>
      <c r="F5559" t="s">
        <v>1024</v>
      </c>
    </row>
    <row r="5560" spans="2:6" hidden="1" x14ac:dyDescent="0.3">
      <c r="B5560">
        <v>163233</v>
      </c>
      <c r="C5560" t="s">
        <v>16330</v>
      </c>
      <c r="D5560" t="s">
        <v>16331</v>
      </c>
      <c r="E5560" t="s">
        <v>16332</v>
      </c>
      <c r="F5560" t="s">
        <v>1024</v>
      </c>
    </row>
    <row r="5561" spans="2:6" hidden="1" x14ac:dyDescent="0.3">
      <c r="B5561">
        <v>163234</v>
      </c>
      <c r="C5561" t="s">
        <v>16333</v>
      </c>
      <c r="D5561" t="s">
        <v>16334</v>
      </c>
      <c r="E5561" t="s">
        <v>16335</v>
      </c>
      <c r="F5561" t="s">
        <v>1024</v>
      </c>
    </row>
    <row r="5562" spans="2:6" hidden="1" x14ac:dyDescent="0.3">
      <c r="B5562">
        <v>163235</v>
      </c>
      <c r="C5562" t="s">
        <v>16336</v>
      </c>
      <c r="D5562" t="s">
        <v>16337</v>
      </c>
      <c r="E5562" t="s">
        <v>3824</v>
      </c>
      <c r="F5562" t="s">
        <v>1024</v>
      </c>
    </row>
    <row r="5563" spans="2:6" hidden="1" x14ac:dyDescent="0.3">
      <c r="B5563">
        <v>163236</v>
      </c>
      <c r="C5563" t="s">
        <v>16338</v>
      </c>
      <c r="D5563" t="s">
        <v>16339</v>
      </c>
      <c r="E5563" t="s">
        <v>16340</v>
      </c>
      <c r="F5563" t="s">
        <v>1024</v>
      </c>
    </row>
    <row r="5564" spans="2:6" hidden="1" x14ac:dyDescent="0.3">
      <c r="B5564">
        <v>163238</v>
      </c>
      <c r="C5564" t="s">
        <v>16341</v>
      </c>
      <c r="D5564" t="s">
        <v>16342</v>
      </c>
      <c r="E5564" t="s">
        <v>16343</v>
      </c>
      <c r="F5564" t="s">
        <v>1024</v>
      </c>
    </row>
    <row r="5565" spans="2:6" hidden="1" x14ac:dyDescent="0.3">
      <c r="B5565">
        <v>163239</v>
      </c>
      <c r="C5565" t="s">
        <v>16344</v>
      </c>
      <c r="D5565" t="s">
        <v>16345</v>
      </c>
      <c r="E5565" t="s">
        <v>16346</v>
      </c>
      <c r="F5565" t="s">
        <v>1024</v>
      </c>
    </row>
    <row r="5566" spans="2:6" hidden="1" x14ac:dyDescent="0.3">
      <c r="B5566">
        <v>163240</v>
      </c>
      <c r="C5566" t="s">
        <v>16347</v>
      </c>
      <c r="D5566" t="s">
        <v>16348</v>
      </c>
      <c r="E5566" t="s">
        <v>16349</v>
      </c>
      <c r="F5566" t="s">
        <v>1024</v>
      </c>
    </row>
    <row r="5567" spans="2:6" hidden="1" x14ac:dyDescent="0.3">
      <c r="B5567">
        <v>163241</v>
      </c>
      <c r="C5567" t="s">
        <v>16350</v>
      </c>
      <c r="D5567" t="s">
        <v>16351</v>
      </c>
      <c r="E5567" t="s">
        <v>16352</v>
      </c>
      <c r="F5567" t="s">
        <v>1024</v>
      </c>
    </row>
    <row r="5568" spans="2:6" hidden="1" x14ac:dyDescent="0.3">
      <c r="B5568">
        <v>163242</v>
      </c>
      <c r="C5568" t="s">
        <v>16353</v>
      </c>
      <c r="D5568" t="s">
        <v>16354</v>
      </c>
      <c r="E5568" t="s">
        <v>16355</v>
      </c>
      <c r="F5568" t="s">
        <v>1024</v>
      </c>
    </row>
    <row r="5569" spans="2:6" hidden="1" x14ac:dyDescent="0.3">
      <c r="B5569">
        <v>163244</v>
      </c>
      <c r="C5569" t="s">
        <v>16356</v>
      </c>
      <c r="D5569" t="s">
        <v>16357</v>
      </c>
      <c r="E5569" t="s">
        <v>16358</v>
      </c>
      <c r="F5569" t="s">
        <v>1024</v>
      </c>
    </row>
    <row r="5570" spans="2:6" hidden="1" x14ac:dyDescent="0.3">
      <c r="B5570">
        <v>163245</v>
      </c>
      <c r="C5570" t="s">
        <v>16359</v>
      </c>
      <c r="D5570" t="s">
        <v>16360</v>
      </c>
      <c r="E5570" t="s">
        <v>16361</v>
      </c>
      <c r="F5570" t="s">
        <v>1024</v>
      </c>
    </row>
    <row r="5571" spans="2:6" hidden="1" x14ac:dyDescent="0.3">
      <c r="B5571">
        <v>163246</v>
      </c>
      <c r="C5571" t="s">
        <v>16362</v>
      </c>
      <c r="D5571" t="s">
        <v>16363</v>
      </c>
      <c r="E5571" t="s">
        <v>16364</v>
      </c>
      <c r="F5571" t="s">
        <v>1024</v>
      </c>
    </row>
    <row r="5572" spans="2:6" hidden="1" x14ac:dyDescent="0.3">
      <c r="B5572">
        <v>163247</v>
      </c>
      <c r="C5572" t="s">
        <v>16365</v>
      </c>
      <c r="D5572" t="s">
        <v>16366</v>
      </c>
      <c r="E5572" t="s">
        <v>16367</v>
      </c>
      <c r="F5572" t="s">
        <v>1024</v>
      </c>
    </row>
    <row r="5573" spans="2:6" hidden="1" x14ac:dyDescent="0.3">
      <c r="B5573">
        <v>163248</v>
      </c>
      <c r="C5573" t="s">
        <v>16368</v>
      </c>
      <c r="D5573" t="s">
        <v>16369</v>
      </c>
      <c r="E5573" t="s">
        <v>16370</v>
      </c>
      <c r="F5573" t="s">
        <v>1024</v>
      </c>
    </row>
    <row r="5574" spans="2:6" hidden="1" x14ac:dyDescent="0.3">
      <c r="B5574">
        <v>163249</v>
      </c>
      <c r="C5574" t="s">
        <v>16371</v>
      </c>
      <c r="D5574" t="s">
        <v>16372</v>
      </c>
      <c r="E5574" t="s">
        <v>16373</v>
      </c>
      <c r="F5574" t="s">
        <v>1024</v>
      </c>
    </row>
    <row r="5575" spans="2:6" hidden="1" x14ac:dyDescent="0.3">
      <c r="B5575">
        <v>163250</v>
      </c>
      <c r="C5575" t="s">
        <v>16374</v>
      </c>
      <c r="D5575" t="s">
        <v>16375</v>
      </c>
      <c r="E5575" t="s">
        <v>16376</v>
      </c>
      <c r="F5575" t="s">
        <v>1024</v>
      </c>
    </row>
    <row r="5576" spans="2:6" hidden="1" x14ac:dyDescent="0.3">
      <c r="B5576">
        <v>163251</v>
      </c>
      <c r="C5576" t="s">
        <v>16377</v>
      </c>
      <c r="D5576" t="s">
        <v>16378</v>
      </c>
      <c r="E5576" t="s">
        <v>16379</v>
      </c>
      <c r="F5576" t="s">
        <v>1024</v>
      </c>
    </row>
    <row r="5577" spans="2:6" hidden="1" x14ac:dyDescent="0.3">
      <c r="B5577">
        <v>163252</v>
      </c>
      <c r="C5577" t="s">
        <v>16380</v>
      </c>
      <c r="D5577" t="s">
        <v>16381</v>
      </c>
      <c r="E5577" t="s">
        <v>12355</v>
      </c>
      <c r="F5577" t="s">
        <v>1024</v>
      </c>
    </row>
    <row r="5578" spans="2:6" hidden="1" x14ac:dyDescent="0.3">
      <c r="B5578">
        <v>163253</v>
      </c>
      <c r="C5578" t="s">
        <v>16382</v>
      </c>
      <c r="D5578" t="s">
        <v>16383</v>
      </c>
      <c r="E5578" t="s">
        <v>16384</v>
      </c>
      <c r="F5578" t="s">
        <v>1024</v>
      </c>
    </row>
    <row r="5579" spans="2:6" hidden="1" x14ac:dyDescent="0.3">
      <c r="B5579">
        <v>163254</v>
      </c>
      <c r="C5579" t="s">
        <v>16385</v>
      </c>
      <c r="D5579" t="s">
        <v>16386</v>
      </c>
      <c r="E5579" t="s">
        <v>16387</v>
      </c>
      <c r="F5579" t="s">
        <v>1024</v>
      </c>
    </row>
    <row r="5580" spans="2:6" hidden="1" x14ac:dyDescent="0.3">
      <c r="B5580">
        <v>163255</v>
      </c>
      <c r="C5580" t="s">
        <v>16388</v>
      </c>
      <c r="D5580" t="s">
        <v>16389</v>
      </c>
      <c r="E5580" t="s">
        <v>16390</v>
      </c>
      <c r="F5580" t="s">
        <v>1024</v>
      </c>
    </row>
    <row r="5581" spans="2:6" hidden="1" x14ac:dyDescent="0.3">
      <c r="B5581">
        <v>163256</v>
      </c>
      <c r="C5581" t="s">
        <v>16391</v>
      </c>
      <c r="D5581" t="s">
        <v>16392</v>
      </c>
      <c r="E5581" t="s">
        <v>16393</v>
      </c>
      <c r="F5581" t="s">
        <v>1024</v>
      </c>
    </row>
    <row r="5582" spans="2:6" hidden="1" x14ac:dyDescent="0.3">
      <c r="B5582">
        <v>163257</v>
      </c>
      <c r="C5582" t="s">
        <v>16394</v>
      </c>
      <c r="D5582" t="s">
        <v>16395</v>
      </c>
      <c r="E5582" t="s">
        <v>10462</v>
      </c>
      <c r="F5582" t="s">
        <v>1024</v>
      </c>
    </row>
    <row r="5583" spans="2:6" hidden="1" x14ac:dyDescent="0.3">
      <c r="B5583">
        <v>163258</v>
      </c>
      <c r="C5583" t="s">
        <v>16396</v>
      </c>
      <c r="D5583" t="s">
        <v>16397</v>
      </c>
      <c r="E5583" t="s">
        <v>5567</v>
      </c>
      <c r="F5583" t="s">
        <v>1024</v>
      </c>
    </row>
    <row r="5584" spans="2:6" hidden="1" x14ac:dyDescent="0.3">
      <c r="B5584">
        <v>163259</v>
      </c>
      <c r="C5584" t="s">
        <v>16398</v>
      </c>
      <c r="D5584" t="s">
        <v>16399</v>
      </c>
      <c r="E5584" t="s">
        <v>16400</v>
      </c>
      <c r="F5584" t="s">
        <v>1024</v>
      </c>
    </row>
    <row r="5585" spans="2:6" hidden="1" x14ac:dyDescent="0.3">
      <c r="B5585">
        <v>163260</v>
      </c>
      <c r="C5585" t="s">
        <v>16401</v>
      </c>
      <c r="D5585" t="s">
        <v>16402</v>
      </c>
      <c r="E5585" t="s">
        <v>9367</v>
      </c>
      <c r="F5585" t="s">
        <v>1024</v>
      </c>
    </row>
    <row r="5586" spans="2:6" hidden="1" x14ac:dyDescent="0.3">
      <c r="B5586">
        <v>163261</v>
      </c>
      <c r="C5586" t="s">
        <v>16403</v>
      </c>
      <c r="D5586" t="s">
        <v>16404</v>
      </c>
      <c r="E5586" t="s">
        <v>16405</v>
      </c>
      <c r="F5586" t="s">
        <v>1024</v>
      </c>
    </row>
    <row r="5587" spans="2:6" hidden="1" x14ac:dyDescent="0.3">
      <c r="B5587">
        <v>163262</v>
      </c>
      <c r="C5587" t="s">
        <v>16406</v>
      </c>
      <c r="D5587" t="s">
        <v>16407</v>
      </c>
      <c r="E5587" t="s">
        <v>16408</v>
      </c>
      <c r="F5587" t="s">
        <v>1024</v>
      </c>
    </row>
    <row r="5588" spans="2:6" hidden="1" x14ac:dyDescent="0.3">
      <c r="B5588">
        <v>163263</v>
      </c>
      <c r="C5588" t="s">
        <v>16409</v>
      </c>
      <c r="D5588" t="s">
        <v>16410</v>
      </c>
      <c r="E5588" t="s">
        <v>16411</v>
      </c>
      <c r="F5588" t="s">
        <v>1024</v>
      </c>
    </row>
    <row r="5589" spans="2:6" hidden="1" x14ac:dyDescent="0.3">
      <c r="B5589">
        <v>163264</v>
      </c>
      <c r="C5589" t="s">
        <v>16412</v>
      </c>
      <c r="D5589" t="s">
        <v>16413</v>
      </c>
      <c r="E5589" t="s">
        <v>16414</v>
      </c>
      <c r="F5589" t="s">
        <v>1024</v>
      </c>
    </row>
    <row r="5590" spans="2:6" hidden="1" x14ac:dyDescent="0.3">
      <c r="B5590">
        <v>163265</v>
      </c>
      <c r="C5590" t="s">
        <v>16415</v>
      </c>
      <c r="D5590" t="s">
        <v>16416</v>
      </c>
      <c r="E5590" t="s">
        <v>16417</v>
      </c>
      <c r="F5590" t="s">
        <v>1024</v>
      </c>
    </row>
    <row r="5591" spans="2:6" hidden="1" x14ac:dyDescent="0.3">
      <c r="B5591">
        <v>163266</v>
      </c>
      <c r="C5591" t="s">
        <v>16418</v>
      </c>
      <c r="D5591" t="s">
        <v>16419</v>
      </c>
      <c r="E5591" t="s">
        <v>16420</v>
      </c>
      <c r="F5591" t="s">
        <v>1024</v>
      </c>
    </row>
    <row r="5592" spans="2:6" hidden="1" x14ac:dyDescent="0.3">
      <c r="B5592">
        <v>163267</v>
      </c>
      <c r="C5592" t="s">
        <v>13227</v>
      </c>
      <c r="D5592" t="s">
        <v>13228</v>
      </c>
      <c r="E5592" t="s">
        <v>16421</v>
      </c>
      <c r="F5592" t="s">
        <v>1024</v>
      </c>
    </row>
    <row r="5593" spans="2:6" hidden="1" x14ac:dyDescent="0.3">
      <c r="B5593">
        <v>163268</v>
      </c>
      <c r="C5593" t="s">
        <v>16422</v>
      </c>
      <c r="D5593" t="s">
        <v>16423</v>
      </c>
      <c r="E5593" t="s">
        <v>4126</v>
      </c>
      <c r="F5593" t="s">
        <v>1024</v>
      </c>
    </row>
    <row r="5594" spans="2:6" hidden="1" x14ac:dyDescent="0.3">
      <c r="B5594">
        <v>163269</v>
      </c>
      <c r="C5594" t="s">
        <v>16424</v>
      </c>
      <c r="D5594" t="s">
        <v>16425</v>
      </c>
      <c r="E5594" t="s">
        <v>16426</v>
      </c>
      <c r="F5594" t="s">
        <v>1024</v>
      </c>
    </row>
    <row r="5595" spans="2:6" hidden="1" x14ac:dyDescent="0.3">
      <c r="B5595">
        <v>163271</v>
      </c>
      <c r="C5595" t="s">
        <v>16427</v>
      </c>
      <c r="D5595" t="s">
        <v>16428</v>
      </c>
      <c r="E5595" t="s">
        <v>16429</v>
      </c>
      <c r="F5595" t="s">
        <v>1024</v>
      </c>
    </row>
    <row r="5596" spans="2:6" hidden="1" x14ac:dyDescent="0.3">
      <c r="B5596">
        <v>163272</v>
      </c>
      <c r="C5596" t="s">
        <v>16430</v>
      </c>
      <c r="D5596" t="s">
        <v>16431</v>
      </c>
      <c r="E5596" t="s">
        <v>10535</v>
      </c>
      <c r="F5596" t="s">
        <v>1024</v>
      </c>
    </row>
    <row r="5597" spans="2:6" hidden="1" x14ac:dyDescent="0.3">
      <c r="B5597">
        <v>163273</v>
      </c>
      <c r="C5597" t="s">
        <v>16432</v>
      </c>
      <c r="D5597" t="s">
        <v>16433</v>
      </c>
      <c r="E5597" t="s">
        <v>16434</v>
      </c>
      <c r="F5597" t="s">
        <v>1024</v>
      </c>
    </row>
    <row r="5598" spans="2:6" hidden="1" x14ac:dyDescent="0.3">
      <c r="B5598">
        <v>163274</v>
      </c>
      <c r="C5598" t="s">
        <v>16435</v>
      </c>
      <c r="D5598" t="s">
        <v>16436</v>
      </c>
      <c r="E5598" t="s">
        <v>16437</v>
      </c>
      <c r="F5598" t="s">
        <v>1024</v>
      </c>
    </row>
    <row r="5599" spans="2:6" hidden="1" x14ac:dyDescent="0.3">
      <c r="B5599">
        <v>163275</v>
      </c>
      <c r="C5599" t="s">
        <v>16438</v>
      </c>
      <c r="D5599" t="s">
        <v>16439</v>
      </c>
      <c r="E5599" t="s">
        <v>16440</v>
      </c>
      <c r="F5599" t="s">
        <v>1024</v>
      </c>
    </row>
    <row r="5600" spans="2:6" hidden="1" x14ac:dyDescent="0.3">
      <c r="B5600">
        <v>163276</v>
      </c>
      <c r="C5600" t="s">
        <v>16441</v>
      </c>
      <c r="D5600" t="s">
        <v>16442</v>
      </c>
      <c r="E5600" t="s">
        <v>13860</v>
      </c>
      <c r="F5600" t="s">
        <v>1024</v>
      </c>
    </row>
    <row r="5601" spans="2:6" hidden="1" x14ac:dyDescent="0.3">
      <c r="B5601">
        <v>163277</v>
      </c>
      <c r="C5601" t="s">
        <v>16443</v>
      </c>
      <c r="D5601" t="s">
        <v>16444</v>
      </c>
      <c r="E5601" t="s">
        <v>16445</v>
      </c>
      <c r="F5601" t="s">
        <v>1024</v>
      </c>
    </row>
    <row r="5602" spans="2:6" hidden="1" x14ac:dyDescent="0.3">
      <c r="B5602">
        <v>163278</v>
      </c>
      <c r="C5602" t="s">
        <v>16446</v>
      </c>
      <c r="D5602" t="s">
        <v>16447</v>
      </c>
      <c r="E5602" t="s">
        <v>16448</v>
      </c>
      <c r="F5602" t="s">
        <v>1024</v>
      </c>
    </row>
    <row r="5603" spans="2:6" hidden="1" x14ac:dyDescent="0.3">
      <c r="B5603">
        <v>163279</v>
      </c>
      <c r="C5603" t="s">
        <v>16449</v>
      </c>
      <c r="D5603" t="s">
        <v>24078</v>
      </c>
      <c r="E5603" t="s">
        <v>1520</v>
      </c>
      <c r="F5603" t="s">
        <v>1024</v>
      </c>
    </row>
    <row r="5604" spans="2:6" hidden="1" x14ac:dyDescent="0.3">
      <c r="B5604">
        <v>163280</v>
      </c>
      <c r="C5604" t="s">
        <v>16450</v>
      </c>
      <c r="D5604" t="s">
        <v>16451</v>
      </c>
      <c r="E5604" t="s">
        <v>2436</v>
      </c>
      <c r="F5604" t="s">
        <v>1024</v>
      </c>
    </row>
    <row r="5605" spans="2:6" hidden="1" x14ac:dyDescent="0.3">
      <c r="B5605">
        <v>163281</v>
      </c>
      <c r="C5605" t="s">
        <v>16452</v>
      </c>
      <c r="D5605" t="s">
        <v>16453</v>
      </c>
      <c r="E5605" t="s">
        <v>9161</v>
      </c>
      <c r="F5605" t="s">
        <v>1024</v>
      </c>
    </row>
    <row r="5606" spans="2:6" hidden="1" x14ac:dyDescent="0.3">
      <c r="B5606">
        <v>163282</v>
      </c>
      <c r="C5606" t="s">
        <v>16454</v>
      </c>
      <c r="D5606" t="s">
        <v>16455</v>
      </c>
      <c r="E5606" t="s">
        <v>16456</v>
      </c>
      <c r="F5606" t="s">
        <v>1024</v>
      </c>
    </row>
    <row r="5607" spans="2:6" hidden="1" x14ac:dyDescent="0.3">
      <c r="B5607">
        <v>163283</v>
      </c>
      <c r="C5607" t="s">
        <v>16457</v>
      </c>
      <c r="D5607" t="s">
        <v>16458</v>
      </c>
      <c r="E5607" t="s">
        <v>16459</v>
      </c>
      <c r="F5607" t="s">
        <v>1024</v>
      </c>
    </row>
    <row r="5608" spans="2:6" hidden="1" x14ac:dyDescent="0.3">
      <c r="B5608">
        <v>163285</v>
      </c>
      <c r="C5608" t="s">
        <v>16460</v>
      </c>
      <c r="D5608" t="s">
        <v>16461</v>
      </c>
      <c r="E5608" t="s">
        <v>16462</v>
      </c>
      <c r="F5608" t="s">
        <v>1024</v>
      </c>
    </row>
    <row r="5609" spans="2:6" hidden="1" x14ac:dyDescent="0.3">
      <c r="B5609">
        <v>163286</v>
      </c>
      <c r="C5609" t="s">
        <v>16463</v>
      </c>
      <c r="D5609" t="s">
        <v>16464</v>
      </c>
      <c r="E5609" t="s">
        <v>13277</v>
      </c>
      <c r="F5609" t="s">
        <v>1024</v>
      </c>
    </row>
    <row r="5610" spans="2:6" hidden="1" x14ac:dyDescent="0.3">
      <c r="B5610">
        <v>163287</v>
      </c>
      <c r="C5610" t="s">
        <v>16465</v>
      </c>
      <c r="D5610" t="s">
        <v>16466</v>
      </c>
      <c r="E5610" t="s">
        <v>16467</v>
      </c>
      <c r="F5610" t="s">
        <v>1024</v>
      </c>
    </row>
    <row r="5611" spans="2:6" hidden="1" x14ac:dyDescent="0.3">
      <c r="B5611">
        <v>163288</v>
      </c>
      <c r="C5611" t="s">
        <v>16468</v>
      </c>
      <c r="D5611" t="s">
        <v>16469</v>
      </c>
      <c r="E5611" t="s">
        <v>10544</v>
      </c>
      <c r="F5611" t="s">
        <v>1024</v>
      </c>
    </row>
    <row r="5612" spans="2:6" hidden="1" x14ac:dyDescent="0.3">
      <c r="B5612">
        <v>163289</v>
      </c>
      <c r="C5612" t="s">
        <v>16470</v>
      </c>
      <c r="D5612" t="s">
        <v>16471</v>
      </c>
      <c r="E5612" t="s">
        <v>16472</v>
      </c>
      <c r="F5612" t="s">
        <v>1024</v>
      </c>
    </row>
    <row r="5613" spans="2:6" hidden="1" x14ac:dyDescent="0.3">
      <c r="B5613">
        <v>163290</v>
      </c>
      <c r="C5613" t="s">
        <v>16473</v>
      </c>
      <c r="D5613" t="s">
        <v>16474</v>
      </c>
      <c r="E5613" t="s">
        <v>16475</v>
      </c>
      <c r="F5613" t="s">
        <v>1024</v>
      </c>
    </row>
    <row r="5614" spans="2:6" hidden="1" x14ac:dyDescent="0.3">
      <c r="B5614">
        <v>163291</v>
      </c>
      <c r="C5614" t="s">
        <v>16476</v>
      </c>
      <c r="D5614" t="s">
        <v>16477</v>
      </c>
      <c r="E5614" t="s">
        <v>16478</v>
      </c>
      <c r="F5614" t="s">
        <v>1024</v>
      </c>
    </row>
    <row r="5615" spans="2:6" hidden="1" x14ac:dyDescent="0.3">
      <c r="B5615">
        <v>163293</v>
      </c>
      <c r="C5615" t="s">
        <v>16479</v>
      </c>
      <c r="D5615" t="s">
        <v>16480</v>
      </c>
      <c r="E5615" t="s">
        <v>16481</v>
      </c>
      <c r="F5615" t="s">
        <v>1024</v>
      </c>
    </row>
    <row r="5616" spans="2:6" hidden="1" x14ac:dyDescent="0.3">
      <c r="B5616">
        <v>163294</v>
      </c>
      <c r="C5616" t="s">
        <v>16482</v>
      </c>
      <c r="D5616" t="s">
        <v>16483</v>
      </c>
      <c r="E5616" t="s">
        <v>16484</v>
      </c>
      <c r="F5616" t="s">
        <v>1024</v>
      </c>
    </row>
    <row r="5617" spans="2:6" hidden="1" x14ac:dyDescent="0.3">
      <c r="B5617">
        <v>163297</v>
      </c>
      <c r="C5617" t="s">
        <v>16485</v>
      </c>
      <c r="D5617" t="s">
        <v>16486</v>
      </c>
      <c r="E5617" t="s">
        <v>16487</v>
      </c>
      <c r="F5617" t="s">
        <v>1024</v>
      </c>
    </row>
    <row r="5618" spans="2:6" hidden="1" x14ac:dyDescent="0.3">
      <c r="B5618">
        <v>163298</v>
      </c>
      <c r="C5618" t="s">
        <v>16488</v>
      </c>
      <c r="D5618" t="s">
        <v>16489</v>
      </c>
      <c r="E5618" t="s">
        <v>6260</v>
      </c>
      <c r="F5618" t="s">
        <v>1024</v>
      </c>
    </row>
    <row r="5619" spans="2:6" hidden="1" x14ac:dyDescent="0.3">
      <c r="B5619">
        <v>163299</v>
      </c>
      <c r="C5619" t="s">
        <v>16490</v>
      </c>
      <c r="D5619" t="s">
        <v>16491</v>
      </c>
      <c r="E5619" t="s">
        <v>14008</v>
      </c>
      <c r="F5619" t="s">
        <v>1024</v>
      </c>
    </row>
    <row r="5620" spans="2:6" hidden="1" x14ac:dyDescent="0.3">
      <c r="B5620">
        <v>163300</v>
      </c>
      <c r="C5620" t="s">
        <v>16492</v>
      </c>
      <c r="D5620" t="s">
        <v>16493</v>
      </c>
      <c r="E5620" t="s">
        <v>16494</v>
      </c>
      <c r="F5620" t="s">
        <v>1024</v>
      </c>
    </row>
    <row r="5621" spans="2:6" hidden="1" x14ac:dyDescent="0.3">
      <c r="B5621">
        <v>163301</v>
      </c>
      <c r="C5621" t="s">
        <v>16495</v>
      </c>
      <c r="D5621" t="s">
        <v>16496</v>
      </c>
      <c r="E5621" t="s">
        <v>16497</v>
      </c>
      <c r="F5621" t="s">
        <v>1024</v>
      </c>
    </row>
    <row r="5622" spans="2:6" hidden="1" x14ac:dyDescent="0.3">
      <c r="B5622">
        <v>163303</v>
      </c>
      <c r="C5622" t="s">
        <v>16498</v>
      </c>
      <c r="D5622" t="s">
        <v>16499</v>
      </c>
      <c r="E5622" t="s">
        <v>16500</v>
      </c>
      <c r="F5622" t="s">
        <v>1024</v>
      </c>
    </row>
    <row r="5623" spans="2:6" hidden="1" x14ac:dyDescent="0.3">
      <c r="B5623">
        <v>163304</v>
      </c>
      <c r="C5623" t="s">
        <v>16501</v>
      </c>
      <c r="D5623" t="s">
        <v>16502</v>
      </c>
      <c r="E5623" t="s">
        <v>16503</v>
      </c>
      <c r="F5623" t="s">
        <v>1024</v>
      </c>
    </row>
    <row r="5624" spans="2:6" hidden="1" x14ac:dyDescent="0.3">
      <c r="B5624">
        <v>163305</v>
      </c>
      <c r="C5624" t="s">
        <v>16504</v>
      </c>
      <c r="D5624" t="s">
        <v>16505</v>
      </c>
      <c r="E5624" t="s">
        <v>14077</v>
      </c>
      <c r="F5624" t="s">
        <v>1024</v>
      </c>
    </row>
    <row r="5625" spans="2:6" hidden="1" x14ac:dyDescent="0.3">
      <c r="B5625">
        <v>163306</v>
      </c>
      <c r="C5625" t="s">
        <v>16506</v>
      </c>
      <c r="D5625" t="s">
        <v>16507</v>
      </c>
      <c r="E5625" t="s">
        <v>16508</v>
      </c>
      <c r="F5625" t="s">
        <v>1024</v>
      </c>
    </row>
    <row r="5626" spans="2:6" hidden="1" x14ac:dyDescent="0.3">
      <c r="B5626">
        <v>163307</v>
      </c>
      <c r="C5626" t="s">
        <v>16509</v>
      </c>
      <c r="D5626" t="s">
        <v>16510</v>
      </c>
      <c r="E5626" t="s">
        <v>16511</v>
      </c>
      <c r="F5626" t="s">
        <v>1024</v>
      </c>
    </row>
    <row r="5627" spans="2:6" hidden="1" x14ac:dyDescent="0.3">
      <c r="B5627">
        <v>163308</v>
      </c>
      <c r="C5627" t="s">
        <v>16512</v>
      </c>
      <c r="D5627" t="s">
        <v>16513</v>
      </c>
      <c r="E5627" t="s">
        <v>16514</v>
      </c>
      <c r="F5627" t="s">
        <v>1024</v>
      </c>
    </row>
    <row r="5628" spans="2:6" hidden="1" x14ac:dyDescent="0.3">
      <c r="B5628">
        <v>163309</v>
      </c>
      <c r="C5628" t="s">
        <v>16515</v>
      </c>
      <c r="D5628" t="s">
        <v>16516</v>
      </c>
      <c r="E5628" t="s">
        <v>12211</v>
      </c>
      <c r="F5628" t="s">
        <v>1024</v>
      </c>
    </row>
    <row r="5629" spans="2:6" hidden="1" x14ac:dyDescent="0.3">
      <c r="B5629">
        <v>163310</v>
      </c>
      <c r="C5629" t="s">
        <v>16517</v>
      </c>
      <c r="D5629" t="s">
        <v>16518</v>
      </c>
      <c r="E5629" t="s">
        <v>16519</v>
      </c>
      <c r="F5629" t="s">
        <v>1024</v>
      </c>
    </row>
    <row r="5630" spans="2:6" hidden="1" x14ac:dyDescent="0.3">
      <c r="B5630">
        <v>163311</v>
      </c>
      <c r="C5630" t="s">
        <v>16520</v>
      </c>
      <c r="D5630" t="s">
        <v>16521</v>
      </c>
      <c r="E5630" t="s">
        <v>12682</v>
      </c>
      <c r="F5630" t="s">
        <v>1024</v>
      </c>
    </row>
    <row r="5631" spans="2:6" hidden="1" x14ac:dyDescent="0.3">
      <c r="B5631">
        <v>163312</v>
      </c>
      <c r="C5631" t="s">
        <v>16522</v>
      </c>
      <c r="D5631" t="s">
        <v>16523</v>
      </c>
      <c r="E5631" t="s">
        <v>3821</v>
      </c>
      <c r="F5631" t="s">
        <v>1024</v>
      </c>
    </row>
    <row r="5632" spans="2:6" hidden="1" x14ac:dyDescent="0.3">
      <c r="B5632">
        <v>163313</v>
      </c>
      <c r="C5632" t="s">
        <v>16524</v>
      </c>
      <c r="D5632" t="s">
        <v>16525</v>
      </c>
      <c r="E5632" t="s">
        <v>16526</v>
      </c>
      <c r="F5632" t="s">
        <v>1024</v>
      </c>
    </row>
    <row r="5633" spans="2:6" hidden="1" x14ac:dyDescent="0.3">
      <c r="B5633">
        <v>163314</v>
      </c>
      <c r="C5633" t="s">
        <v>16527</v>
      </c>
      <c r="D5633" t="s">
        <v>16528</v>
      </c>
      <c r="E5633" t="s">
        <v>16529</v>
      </c>
      <c r="F5633" t="s">
        <v>1024</v>
      </c>
    </row>
    <row r="5634" spans="2:6" hidden="1" x14ac:dyDescent="0.3">
      <c r="B5634">
        <v>163315</v>
      </c>
      <c r="C5634" t="s">
        <v>16530</v>
      </c>
      <c r="D5634" t="s">
        <v>16531</v>
      </c>
      <c r="E5634" t="s">
        <v>16532</v>
      </c>
      <c r="F5634" t="s">
        <v>1024</v>
      </c>
    </row>
    <row r="5635" spans="2:6" hidden="1" x14ac:dyDescent="0.3">
      <c r="B5635">
        <v>163316</v>
      </c>
      <c r="C5635" t="s">
        <v>16533</v>
      </c>
      <c r="D5635" t="s">
        <v>16534</v>
      </c>
      <c r="E5635" t="s">
        <v>16535</v>
      </c>
      <c r="F5635" t="s">
        <v>1024</v>
      </c>
    </row>
    <row r="5636" spans="2:6" hidden="1" x14ac:dyDescent="0.3">
      <c r="B5636">
        <v>163317</v>
      </c>
      <c r="C5636" t="s">
        <v>16536</v>
      </c>
      <c r="D5636" t="s">
        <v>16537</v>
      </c>
      <c r="E5636" t="s">
        <v>13010</v>
      </c>
      <c r="F5636" t="s">
        <v>1024</v>
      </c>
    </row>
    <row r="5637" spans="2:6" hidden="1" x14ac:dyDescent="0.3">
      <c r="B5637">
        <v>163318</v>
      </c>
      <c r="C5637" t="s">
        <v>12392</v>
      </c>
      <c r="D5637" t="s">
        <v>12393</v>
      </c>
      <c r="E5637" t="s">
        <v>16538</v>
      </c>
      <c r="F5637" t="s">
        <v>1024</v>
      </c>
    </row>
    <row r="5638" spans="2:6" hidden="1" x14ac:dyDescent="0.3">
      <c r="B5638">
        <v>163319</v>
      </c>
      <c r="C5638" t="s">
        <v>16539</v>
      </c>
      <c r="D5638" t="s">
        <v>16540</v>
      </c>
      <c r="E5638" t="s">
        <v>16541</v>
      </c>
      <c r="F5638" t="s">
        <v>1024</v>
      </c>
    </row>
    <row r="5639" spans="2:6" hidden="1" x14ac:dyDescent="0.3">
      <c r="B5639">
        <v>163320</v>
      </c>
      <c r="C5639" t="s">
        <v>16542</v>
      </c>
      <c r="D5639" t="s">
        <v>16543</v>
      </c>
      <c r="E5639" t="s">
        <v>6356</v>
      </c>
      <c r="F5639" t="s">
        <v>1024</v>
      </c>
    </row>
    <row r="5640" spans="2:6" hidden="1" x14ac:dyDescent="0.3">
      <c r="B5640">
        <v>163321</v>
      </c>
      <c r="C5640" t="s">
        <v>16544</v>
      </c>
      <c r="D5640" t="s">
        <v>16545</v>
      </c>
      <c r="E5640" t="s">
        <v>16546</v>
      </c>
      <c r="F5640" t="s">
        <v>1024</v>
      </c>
    </row>
    <row r="5641" spans="2:6" hidden="1" x14ac:dyDescent="0.3">
      <c r="B5641">
        <v>163322</v>
      </c>
      <c r="C5641" t="s">
        <v>16547</v>
      </c>
      <c r="D5641" t="s">
        <v>16548</v>
      </c>
      <c r="E5641" t="s">
        <v>16549</v>
      </c>
      <c r="F5641" t="s">
        <v>1024</v>
      </c>
    </row>
    <row r="5642" spans="2:6" hidden="1" x14ac:dyDescent="0.3">
      <c r="B5642">
        <v>163323</v>
      </c>
      <c r="C5642" t="s">
        <v>16550</v>
      </c>
      <c r="D5642" t="s">
        <v>16551</v>
      </c>
      <c r="E5642" t="s">
        <v>4153</v>
      </c>
      <c r="F5642" t="s">
        <v>1024</v>
      </c>
    </row>
    <row r="5643" spans="2:6" hidden="1" x14ac:dyDescent="0.3">
      <c r="B5643">
        <v>163324</v>
      </c>
      <c r="C5643" t="s">
        <v>16552</v>
      </c>
      <c r="D5643" t="s">
        <v>16553</v>
      </c>
      <c r="E5643" t="s">
        <v>11732</v>
      </c>
      <c r="F5643" t="s">
        <v>1024</v>
      </c>
    </row>
    <row r="5644" spans="2:6" hidden="1" x14ac:dyDescent="0.3">
      <c r="B5644">
        <v>163326</v>
      </c>
      <c r="C5644" t="s">
        <v>16554</v>
      </c>
      <c r="D5644" t="s">
        <v>16555</v>
      </c>
      <c r="E5644" t="s">
        <v>13405</v>
      </c>
      <c r="F5644" t="s">
        <v>1024</v>
      </c>
    </row>
    <row r="5645" spans="2:6" hidden="1" x14ac:dyDescent="0.3">
      <c r="B5645">
        <v>163327</v>
      </c>
      <c r="C5645" t="s">
        <v>16556</v>
      </c>
      <c r="D5645" t="s">
        <v>16557</v>
      </c>
      <c r="E5645" t="s">
        <v>16558</v>
      </c>
      <c r="F5645" t="s">
        <v>1024</v>
      </c>
    </row>
    <row r="5646" spans="2:6" hidden="1" x14ac:dyDescent="0.3">
      <c r="B5646">
        <v>163329</v>
      </c>
      <c r="C5646" t="s">
        <v>16559</v>
      </c>
      <c r="D5646" t="s">
        <v>16560</v>
      </c>
      <c r="E5646" t="s">
        <v>16561</v>
      </c>
      <c r="F5646" t="s">
        <v>1024</v>
      </c>
    </row>
    <row r="5647" spans="2:6" hidden="1" x14ac:dyDescent="0.3">
      <c r="B5647">
        <v>163330</v>
      </c>
      <c r="C5647" t="s">
        <v>16562</v>
      </c>
      <c r="D5647" t="s">
        <v>16563</v>
      </c>
      <c r="E5647" t="s">
        <v>16564</v>
      </c>
      <c r="F5647" t="s">
        <v>1024</v>
      </c>
    </row>
    <row r="5648" spans="2:6" hidden="1" x14ac:dyDescent="0.3">
      <c r="B5648">
        <v>163331</v>
      </c>
      <c r="C5648" t="s">
        <v>13899</v>
      </c>
      <c r="D5648" t="s">
        <v>13900</v>
      </c>
      <c r="E5648" t="s">
        <v>16565</v>
      </c>
      <c r="F5648" t="s">
        <v>1024</v>
      </c>
    </row>
    <row r="5649" spans="2:6" hidden="1" x14ac:dyDescent="0.3">
      <c r="B5649">
        <v>163332</v>
      </c>
      <c r="C5649" t="s">
        <v>16566</v>
      </c>
      <c r="D5649" t="s">
        <v>16567</v>
      </c>
      <c r="E5649" t="s">
        <v>72</v>
      </c>
      <c r="F5649" t="s">
        <v>1024</v>
      </c>
    </row>
    <row r="5650" spans="2:6" hidden="1" x14ac:dyDescent="0.3">
      <c r="B5650">
        <v>163333</v>
      </c>
      <c r="C5650" t="s">
        <v>16568</v>
      </c>
      <c r="D5650" t="s">
        <v>16569</v>
      </c>
      <c r="E5650" t="s">
        <v>7482</v>
      </c>
      <c r="F5650" t="s">
        <v>1024</v>
      </c>
    </row>
    <row r="5651" spans="2:6" hidden="1" x14ac:dyDescent="0.3">
      <c r="B5651">
        <v>163334</v>
      </c>
      <c r="C5651" t="s">
        <v>16570</v>
      </c>
      <c r="D5651" t="s">
        <v>16571</v>
      </c>
      <c r="E5651" t="s">
        <v>16572</v>
      </c>
      <c r="F5651" t="s">
        <v>1024</v>
      </c>
    </row>
    <row r="5652" spans="2:6" hidden="1" x14ac:dyDescent="0.3">
      <c r="B5652">
        <v>163335</v>
      </c>
      <c r="C5652" t="s">
        <v>16573</v>
      </c>
      <c r="D5652" t="s">
        <v>16574</v>
      </c>
      <c r="E5652" t="s">
        <v>16575</v>
      </c>
      <c r="F5652" t="s">
        <v>1024</v>
      </c>
    </row>
    <row r="5653" spans="2:6" hidden="1" x14ac:dyDescent="0.3">
      <c r="B5653">
        <v>163336</v>
      </c>
      <c r="C5653" t="s">
        <v>16576</v>
      </c>
      <c r="D5653" t="s">
        <v>16577</v>
      </c>
      <c r="E5653" t="s">
        <v>9299</v>
      </c>
      <c r="F5653" t="s">
        <v>1024</v>
      </c>
    </row>
    <row r="5654" spans="2:6" hidden="1" x14ac:dyDescent="0.3">
      <c r="B5654">
        <v>163337</v>
      </c>
      <c r="C5654" t="s">
        <v>16578</v>
      </c>
      <c r="D5654" t="s">
        <v>16579</v>
      </c>
      <c r="E5654" t="s">
        <v>16580</v>
      </c>
      <c r="F5654" t="s">
        <v>1024</v>
      </c>
    </row>
    <row r="5655" spans="2:6" hidden="1" x14ac:dyDescent="0.3">
      <c r="B5655">
        <v>163338</v>
      </c>
      <c r="C5655" t="s">
        <v>16581</v>
      </c>
      <c r="D5655" t="s">
        <v>16582</v>
      </c>
      <c r="E5655" t="s">
        <v>16583</v>
      </c>
      <c r="F5655" t="s">
        <v>1024</v>
      </c>
    </row>
    <row r="5656" spans="2:6" hidden="1" x14ac:dyDescent="0.3">
      <c r="B5656">
        <v>163339</v>
      </c>
      <c r="C5656" t="s">
        <v>16584</v>
      </c>
      <c r="D5656" t="s">
        <v>16585</v>
      </c>
      <c r="E5656" t="s">
        <v>16586</v>
      </c>
      <c r="F5656" t="s">
        <v>1024</v>
      </c>
    </row>
    <row r="5657" spans="2:6" hidden="1" x14ac:dyDescent="0.3">
      <c r="B5657">
        <v>163340</v>
      </c>
      <c r="C5657" t="s">
        <v>2022</v>
      </c>
      <c r="D5657" t="s">
        <v>2023</v>
      </c>
      <c r="E5657" t="s">
        <v>24127</v>
      </c>
      <c r="F5657" t="s">
        <v>1024</v>
      </c>
    </row>
    <row r="5658" spans="2:6" hidden="1" x14ac:dyDescent="0.3">
      <c r="B5658">
        <v>163341</v>
      </c>
      <c r="C5658" t="s">
        <v>16587</v>
      </c>
      <c r="D5658" t="s">
        <v>16588</v>
      </c>
      <c r="E5658" t="s">
        <v>24079</v>
      </c>
      <c r="F5658" t="s">
        <v>1024</v>
      </c>
    </row>
    <row r="5659" spans="2:6" hidden="1" x14ac:dyDescent="0.3">
      <c r="B5659">
        <v>163342</v>
      </c>
      <c r="C5659" t="s">
        <v>16589</v>
      </c>
      <c r="D5659" t="s">
        <v>16590</v>
      </c>
      <c r="E5659" t="s">
        <v>16591</v>
      </c>
      <c r="F5659" t="s">
        <v>1024</v>
      </c>
    </row>
    <row r="5660" spans="2:6" hidden="1" x14ac:dyDescent="0.3">
      <c r="B5660">
        <v>163343</v>
      </c>
      <c r="C5660" t="s">
        <v>16592</v>
      </c>
      <c r="D5660" t="s">
        <v>16593</v>
      </c>
      <c r="E5660" t="s">
        <v>16594</v>
      </c>
      <c r="F5660" t="s">
        <v>1024</v>
      </c>
    </row>
    <row r="5661" spans="2:6" hidden="1" x14ac:dyDescent="0.3">
      <c r="B5661">
        <v>163344</v>
      </c>
      <c r="C5661" t="s">
        <v>16595</v>
      </c>
      <c r="D5661" t="s">
        <v>16596</v>
      </c>
      <c r="E5661" t="s">
        <v>16597</v>
      </c>
      <c r="F5661" t="s">
        <v>1024</v>
      </c>
    </row>
    <row r="5662" spans="2:6" hidden="1" x14ac:dyDescent="0.3">
      <c r="B5662">
        <v>163346</v>
      </c>
      <c r="C5662" t="s">
        <v>16598</v>
      </c>
      <c r="D5662" t="s">
        <v>16599</v>
      </c>
      <c r="E5662" t="s">
        <v>16600</v>
      </c>
      <c r="F5662" t="s">
        <v>1024</v>
      </c>
    </row>
    <row r="5663" spans="2:6" hidden="1" x14ac:dyDescent="0.3">
      <c r="B5663">
        <v>163347</v>
      </c>
      <c r="C5663" t="s">
        <v>16601</v>
      </c>
      <c r="D5663" t="s">
        <v>24128</v>
      </c>
      <c r="E5663" t="s">
        <v>16602</v>
      </c>
      <c r="F5663" t="s">
        <v>1024</v>
      </c>
    </row>
    <row r="5664" spans="2:6" hidden="1" x14ac:dyDescent="0.3">
      <c r="B5664">
        <v>163348</v>
      </c>
      <c r="C5664" t="s">
        <v>16603</v>
      </c>
      <c r="D5664" t="s">
        <v>16604</v>
      </c>
      <c r="E5664" t="s">
        <v>16605</v>
      </c>
      <c r="F5664" t="s">
        <v>1024</v>
      </c>
    </row>
    <row r="5665" spans="2:6" hidden="1" x14ac:dyDescent="0.3">
      <c r="B5665">
        <v>163349</v>
      </c>
      <c r="C5665" t="s">
        <v>16606</v>
      </c>
      <c r="D5665" t="s">
        <v>16607</v>
      </c>
      <c r="E5665" t="s">
        <v>16608</v>
      </c>
      <c r="F5665" t="s">
        <v>1024</v>
      </c>
    </row>
    <row r="5666" spans="2:6" hidden="1" x14ac:dyDescent="0.3">
      <c r="B5666">
        <v>163350</v>
      </c>
      <c r="C5666" t="s">
        <v>16609</v>
      </c>
      <c r="D5666" t="s">
        <v>16610</v>
      </c>
      <c r="E5666" t="s">
        <v>16611</v>
      </c>
      <c r="F5666" t="s">
        <v>1024</v>
      </c>
    </row>
    <row r="5667" spans="2:6" hidden="1" x14ac:dyDescent="0.3">
      <c r="B5667">
        <v>163351</v>
      </c>
      <c r="C5667" t="s">
        <v>16612</v>
      </c>
      <c r="D5667" t="s">
        <v>16613</v>
      </c>
      <c r="E5667" t="s">
        <v>16614</v>
      </c>
      <c r="F5667" t="s">
        <v>1024</v>
      </c>
    </row>
    <row r="5668" spans="2:6" hidden="1" x14ac:dyDescent="0.3">
      <c r="B5668">
        <v>163352</v>
      </c>
      <c r="C5668" t="s">
        <v>16615</v>
      </c>
      <c r="D5668" t="s">
        <v>16616</v>
      </c>
      <c r="E5668" t="s">
        <v>16617</v>
      </c>
      <c r="F5668" t="s">
        <v>1024</v>
      </c>
    </row>
    <row r="5669" spans="2:6" hidden="1" x14ac:dyDescent="0.3">
      <c r="B5669">
        <v>163353</v>
      </c>
      <c r="C5669" t="s">
        <v>16618</v>
      </c>
      <c r="D5669" t="s">
        <v>16619</v>
      </c>
      <c r="E5669" t="s">
        <v>16620</v>
      </c>
      <c r="F5669" t="s">
        <v>1024</v>
      </c>
    </row>
    <row r="5670" spans="2:6" hidden="1" x14ac:dyDescent="0.3">
      <c r="B5670">
        <v>163354</v>
      </c>
      <c r="C5670" t="s">
        <v>16621</v>
      </c>
      <c r="D5670" t="s">
        <v>16622</v>
      </c>
      <c r="E5670" t="s">
        <v>16623</v>
      </c>
      <c r="F5670" t="s">
        <v>1024</v>
      </c>
    </row>
    <row r="5671" spans="2:6" hidden="1" x14ac:dyDescent="0.3">
      <c r="B5671">
        <v>163355</v>
      </c>
      <c r="C5671" t="s">
        <v>16624</v>
      </c>
      <c r="D5671" t="s">
        <v>16625</v>
      </c>
      <c r="E5671" t="s">
        <v>2752</v>
      </c>
      <c r="F5671" t="s">
        <v>1024</v>
      </c>
    </row>
    <row r="5672" spans="2:6" hidden="1" x14ac:dyDescent="0.3">
      <c r="B5672">
        <v>163356</v>
      </c>
      <c r="C5672" t="s">
        <v>16626</v>
      </c>
      <c r="D5672" t="s">
        <v>16627</v>
      </c>
      <c r="E5672" t="s">
        <v>16628</v>
      </c>
      <c r="F5672" t="s">
        <v>1024</v>
      </c>
    </row>
    <row r="5673" spans="2:6" hidden="1" x14ac:dyDescent="0.3">
      <c r="B5673">
        <v>163357</v>
      </c>
      <c r="C5673" t="s">
        <v>16629</v>
      </c>
      <c r="D5673" t="s">
        <v>16630</v>
      </c>
      <c r="E5673" t="s">
        <v>16631</v>
      </c>
      <c r="F5673" t="s">
        <v>1024</v>
      </c>
    </row>
    <row r="5674" spans="2:6" hidden="1" x14ac:dyDescent="0.3">
      <c r="B5674">
        <v>163358</v>
      </c>
      <c r="C5674" t="s">
        <v>16632</v>
      </c>
      <c r="D5674" t="s">
        <v>16633</v>
      </c>
      <c r="E5674" t="s">
        <v>16634</v>
      </c>
      <c r="F5674" t="s">
        <v>1024</v>
      </c>
    </row>
    <row r="5675" spans="2:6" hidden="1" x14ac:dyDescent="0.3">
      <c r="B5675">
        <v>163359</v>
      </c>
      <c r="C5675" t="s">
        <v>16635</v>
      </c>
      <c r="D5675" t="s">
        <v>16636</v>
      </c>
      <c r="E5675" t="s">
        <v>16637</v>
      </c>
      <c r="F5675" t="s">
        <v>1024</v>
      </c>
    </row>
    <row r="5676" spans="2:6" hidden="1" x14ac:dyDescent="0.3">
      <c r="B5676">
        <v>163360</v>
      </c>
      <c r="C5676" t="s">
        <v>16638</v>
      </c>
      <c r="D5676" t="s">
        <v>16639</v>
      </c>
      <c r="E5676" t="s">
        <v>16640</v>
      </c>
      <c r="F5676" t="s">
        <v>1024</v>
      </c>
    </row>
    <row r="5677" spans="2:6" hidden="1" x14ac:dyDescent="0.3">
      <c r="B5677">
        <v>163362</v>
      </c>
      <c r="C5677" t="s">
        <v>16641</v>
      </c>
      <c r="D5677" t="s">
        <v>16642</v>
      </c>
      <c r="E5677" t="s">
        <v>16643</v>
      </c>
      <c r="F5677" t="s">
        <v>1024</v>
      </c>
    </row>
    <row r="5678" spans="2:6" hidden="1" x14ac:dyDescent="0.3">
      <c r="B5678">
        <v>163363</v>
      </c>
      <c r="C5678" t="s">
        <v>16644</v>
      </c>
      <c r="D5678" t="s">
        <v>16645</v>
      </c>
      <c r="E5678" t="s">
        <v>16646</v>
      </c>
      <c r="F5678" t="s">
        <v>1024</v>
      </c>
    </row>
    <row r="5679" spans="2:6" hidden="1" x14ac:dyDescent="0.3">
      <c r="B5679">
        <v>163364</v>
      </c>
      <c r="C5679" t="s">
        <v>16647</v>
      </c>
      <c r="D5679" t="s">
        <v>16648</v>
      </c>
      <c r="E5679" t="s">
        <v>15120</v>
      </c>
      <c r="F5679" t="s">
        <v>1024</v>
      </c>
    </row>
    <row r="5680" spans="2:6" hidden="1" x14ac:dyDescent="0.3">
      <c r="B5680">
        <v>163367</v>
      </c>
      <c r="C5680" t="s">
        <v>16649</v>
      </c>
      <c r="D5680" t="s">
        <v>16650</v>
      </c>
      <c r="E5680" t="s">
        <v>7555</v>
      </c>
      <c r="F5680" t="s">
        <v>1024</v>
      </c>
    </row>
    <row r="5681" spans="2:6" hidden="1" x14ac:dyDescent="0.3">
      <c r="B5681">
        <v>163369</v>
      </c>
      <c r="C5681" t="s">
        <v>16651</v>
      </c>
      <c r="D5681" t="s">
        <v>16652</v>
      </c>
      <c r="E5681" t="s">
        <v>7555</v>
      </c>
      <c r="F5681" t="s">
        <v>1024</v>
      </c>
    </row>
    <row r="5682" spans="2:6" hidden="1" x14ac:dyDescent="0.3">
      <c r="B5682">
        <v>163371</v>
      </c>
      <c r="C5682" t="s">
        <v>16653</v>
      </c>
      <c r="D5682" t="s">
        <v>16654</v>
      </c>
      <c r="E5682" t="s">
        <v>11970</v>
      </c>
      <c r="F5682" t="s">
        <v>1024</v>
      </c>
    </row>
    <row r="5683" spans="2:6" hidden="1" x14ac:dyDescent="0.3">
      <c r="B5683">
        <v>163372</v>
      </c>
      <c r="C5683" t="s">
        <v>16655</v>
      </c>
      <c r="D5683" t="s">
        <v>16656</v>
      </c>
      <c r="E5683" t="s">
        <v>16657</v>
      </c>
      <c r="F5683" t="s">
        <v>1024</v>
      </c>
    </row>
    <row r="5684" spans="2:6" hidden="1" x14ac:dyDescent="0.3">
      <c r="B5684">
        <v>163373</v>
      </c>
      <c r="C5684" t="s">
        <v>16658</v>
      </c>
      <c r="D5684" t="s">
        <v>16659</v>
      </c>
      <c r="E5684" t="s">
        <v>5669</v>
      </c>
      <c r="F5684" t="s">
        <v>1024</v>
      </c>
    </row>
    <row r="5685" spans="2:6" hidden="1" x14ac:dyDescent="0.3">
      <c r="B5685">
        <v>163374</v>
      </c>
      <c r="C5685" t="s">
        <v>16660</v>
      </c>
      <c r="D5685" t="s">
        <v>16661</v>
      </c>
      <c r="E5685" t="s">
        <v>16662</v>
      </c>
      <c r="F5685" t="s">
        <v>1024</v>
      </c>
    </row>
    <row r="5686" spans="2:6" hidden="1" x14ac:dyDescent="0.3">
      <c r="B5686">
        <v>163375</v>
      </c>
      <c r="C5686" t="s">
        <v>16663</v>
      </c>
      <c r="D5686" t="s">
        <v>16664</v>
      </c>
      <c r="E5686" t="s">
        <v>16665</v>
      </c>
      <c r="F5686" t="s">
        <v>1024</v>
      </c>
    </row>
    <row r="5687" spans="2:6" hidden="1" x14ac:dyDescent="0.3">
      <c r="B5687">
        <v>163376</v>
      </c>
      <c r="C5687" t="s">
        <v>16666</v>
      </c>
      <c r="D5687" t="s">
        <v>16667</v>
      </c>
      <c r="E5687" t="s">
        <v>16668</v>
      </c>
      <c r="F5687" t="s">
        <v>1024</v>
      </c>
    </row>
    <row r="5688" spans="2:6" hidden="1" x14ac:dyDescent="0.3">
      <c r="B5688">
        <v>163377</v>
      </c>
      <c r="C5688" t="s">
        <v>16669</v>
      </c>
      <c r="D5688" t="s">
        <v>16670</v>
      </c>
      <c r="E5688" t="s">
        <v>12715</v>
      </c>
      <c r="F5688" t="s">
        <v>1024</v>
      </c>
    </row>
    <row r="5689" spans="2:6" hidden="1" x14ac:dyDescent="0.3">
      <c r="B5689">
        <v>163378</v>
      </c>
      <c r="C5689" t="s">
        <v>16671</v>
      </c>
      <c r="D5689" t="s">
        <v>16672</v>
      </c>
      <c r="E5689" t="s">
        <v>16673</v>
      </c>
      <c r="F5689" t="s">
        <v>1024</v>
      </c>
    </row>
    <row r="5690" spans="2:6" hidden="1" x14ac:dyDescent="0.3">
      <c r="B5690">
        <v>163379</v>
      </c>
      <c r="C5690" t="s">
        <v>16674</v>
      </c>
      <c r="D5690" t="s">
        <v>16675</v>
      </c>
      <c r="E5690" t="s">
        <v>16676</v>
      </c>
      <c r="F5690" t="s">
        <v>1024</v>
      </c>
    </row>
    <row r="5691" spans="2:6" hidden="1" x14ac:dyDescent="0.3">
      <c r="B5691">
        <v>163380</v>
      </c>
      <c r="C5691" t="s">
        <v>16677</v>
      </c>
      <c r="D5691" t="s">
        <v>16678</v>
      </c>
      <c r="E5691" t="s">
        <v>3697</v>
      </c>
      <c r="F5691" t="s">
        <v>1024</v>
      </c>
    </row>
    <row r="5692" spans="2:6" hidden="1" x14ac:dyDescent="0.3">
      <c r="B5692">
        <v>163381</v>
      </c>
      <c r="C5692" t="s">
        <v>16679</v>
      </c>
      <c r="D5692" t="s">
        <v>16680</v>
      </c>
      <c r="E5692" t="s">
        <v>16681</v>
      </c>
      <c r="F5692" t="s">
        <v>1024</v>
      </c>
    </row>
    <row r="5693" spans="2:6" hidden="1" x14ac:dyDescent="0.3">
      <c r="B5693">
        <v>163383</v>
      </c>
      <c r="C5693" t="s">
        <v>16682</v>
      </c>
      <c r="D5693" t="s">
        <v>16683</v>
      </c>
      <c r="E5693" t="s">
        <v>16684</v>
      </c>
      <c r="F5693" t="s">
        <v>1024</v>
      </c>
    </row>
    <row r="5694" spans="2:6" hidden="1" x14ac:dyDescent="0.3">
      <c r="B5694">
        <v>163384</v>
      </c>
      <c r="C5694" t="s">
        <v>16685</v>
      </c>
      <c r="D5694" t="s">
        <v>16686</v>
      </c>
      <c r="E5694" t="s">
        <v>5170</v>
      </c>
      <c r="F5694" t="s">
        <v>1024</v>
      </c>
    </row>
    <row r="5695" spans="2:6" hidden="1" x14ac:dyDescent="0.3">
      <c r="B5695">
        <v>163385</v>
      </c>
      <c r="C5695" t="s">
        <v>16687</v>
      </c>
      <c r="D5695" t="s">
        <v>16688</v>
      </c>
      <c r="E5695" t="s">
        <v>16689</v>
      </c>
      <c r="F5695" t="s">
        <v>1024</v>
      </c>
    </row>
    <row r="5696" spans="2:6" hidden="1" x14ac:dyDescent="0.3">
      <c r="B5696">
        <v>163386</v>
      </c>
      <c r="C5696" t="s">
        <v>16690</v>
      </c>
      <c r="D5696" t="s">
        <v>16691</v>
      </c>
      <c r="E5696" t="s">
        <v>16692</v>
      </c>
      <c r="F5696" t="s">
        <v>1024</v>
      </c>
    </row>
    <row r="5697" spans="2:6" hidden="1" x14ac:dyDescent="0.3">
      <c r="B5697">
        <v>163388</v>
      </c>
      <c r="C5697" t="s">
        <v>16693</v>
      </c>
      <c r="D5697" t="s">
        <v>16694</v>
      </c>
      <c r="E5697" t="s">
        <v>16695</v>
      </c>
      <c r="F5697" t="s">
        <v>1024</v>
      </c>
    </row>
    <row r="5698" spans="2:6" hidden="1" x14ac:dyDescent="0.3">
      <c r="B5698">
        <v>163389</v>
      </c>
      <c r="C5698" t="s">
        <v>16696</v>
      </c>
      <c r="D5698" t="s">
        <v>16697</v>
      </c>
      <c r="E5698" t="s">
        <v>9397</v>
      </c>
      <c r="F5698" t="s">
        <v>1024</v>
      </c>
    </row>
    <row r="5699" spans="2:6" hidden="1" x14ac:dyDescent="0.3">
      <c r="B5699">
        <v>163390</v>
      </c>
      <c r="C5699" t="s">
        <v>16698</v>
      </c>
      <c r="D5699" t="s">
        <v>16699</v>
      </c>
      <c r="E5699" t="s">
        <v>24080</v>
      </c>
      <c r="F5699" t="s">
        <v>1024</v>
      </c>
    </row>
    <row r="5700" spans="2:6" hidden="1" x14ac:dyDescent="0.3">
      <c r="B5700">
        <v>163391</v>
      </c>
      <c r="C5700" t="s">
        <v>16700</v>
      </c>
      <c r="D5700" t="s">
        <v>16701</v>
      </c>
      <c r="E5700" t="s">
        <v>16702</v>
      </c>
      <c r="F5700" t="s">
        <v>1024</v>
      </c>
    </row>
    <row r="5701" spans="2:6" hidden="1" x14ac:dyDescent="0.3">
      <c r="B5701">
        <v>163392</v>
      </c>
      <c r="C5701" t="s">
        <v>16703</v>
      </c>
      <c r="D5701" t="s">
        <v>16704</v>
      </c>
      <c r="E5701" t="s">
        <v>16705</v>
      </c>
      <c r="F5701" t="s">
        <v>1024</v>
      </c>
    </row>
    <row r="5702" spans="2:6" hidden="1" x14ac:dyDescent="0.3">
      <c r="B5702">
        <v>163394</v>
      </c>
      <c r="C5702" t="s">
        <v>16706</v>
      </c>
      <c r="D5702" t="s">
        <v>16707</v>
      </c>
      <c r="E5702" t="s">
        <v>12420</v>
      </c>
      <c r="F5702" t="s">
        <v>1024</v>
      </c>
    </row>
    <row r="5703" spans="2:6" hidden="1" x14ac:dyDescent="0.3">
      <c r="B5703">
        <v>163395</v>
      </c>
      <c r="C5703" t="s">
        <v>16708</v>
      </c>
      <c r="D5703" t="s">
        <v>16709</v>
      </c>
      <c r="E5703" t="s">
        <v>2654</v>
      </c>
      <c r="F5703" t="s">
        <v>1024</v>
      </c>
    </row>
    <row r="5704" spans="2:6" hidden="1" x14ac:dyDescent="0.3">
      <c r="B5704">
        <v>163396</v>
      </c>
      <c r="C5704" t="s">
        <v>16710</v>
      </c>
      <c r="D5704" t="s">
        <v>16711</v>
      </c>
      <c r="E5704" t="s">
        <v>16712</v>
      </c>
      <c r="F5704" t="s">
        <v>1024</v>
      </c>
    </row>
    <row r="5705" spans="2:6" hidden="1" x14ac:dyDescent="0.3">
      <c r="B5705">
        <v>163397</v>
      </c>
      <c r="C5705" t="s">
        <v>16713</v>
      </c>
      <c r="D5705" t="s">
        <v>16714</v>
      </c>
      <c r="E5705" t="s">
        <v>16715</v>
      </c>
      <c r="F5705" t="s">
        <v>1024</v>
      </c>
    </row>
    <row r="5706" spans="2:6" hidden="1" x14ac:dyDescent="0.3">
      <c r="B5706">
        <v>163398</v>
      </c>
      <c r="C5706" t="s">
        <v>16716</v>
      </c>
      <c r="D5706" t="s">
        <v>16717</v>
      </c>
      <c r="E5706" t="s">
        <v>16718</v>
      </c>
      <c r="F5706" t="s">
        <v>1024</v>
      </c>
    </row>
    <row r="5707" spans="2:6" hidden="1" x14ac:dyDescent="0.3">
      <c r="B5707">
        <v>163399</v>
      </c>
      <c r="C5707" t="s">
        <v>16719</v>
      </c>
      <c r="D5707" t="s">
        <v>16720</v>
      </c>
      <c r="E5707" t="s">
        <v>16721</v>
      </c>
      <c r="F5707" t="s">
        <v>1024</v>
      </c>
    </row>
    <row r="5708" spans="2:6" hidden="1" x14ac:dyDescent="0.3">
      <c r="B5708">
        <v>163400</v>
      </c>
      <c r="C5708" t="s">
        <v>16722</v>
      </c>
      <c r="D5708" t="s">
        <v>16723</v>
      </c>
      <c r="E5708" t="s">
        <v>15431</v>
      </c>
      <c r="F5708" t="s">
        <v>1024</v>
      </c>
    </row>
    <row r="5709" spans="2:6" hidden="1" x14ac:dyDescent="0.3">
      <c r="B5709">
        <v>163401</v>
      </c>
      <c r="C5709" t="s">
        <v>16724</v>
      </c>
      <c r="D5709" t="s">
        <v>16725</v>
      </c>
      <c r="E5709" t="s">
        <v>16726</v>
      </c>
      <c r="F5709" t="s">
        <v>1024</v>
      </c>
    </row>
    <row r="5710" spans="2:6" hidden="1" x14ac:dyDescent="0.3">
      <c r="B5710">
        <v>163402</v>
      </c>
      <c r="C5710" t="s">
        <v>16727</v>
      </c>
      <c r="D5710" t="s">
        <v>16728</v>
      </c>
      <c r="E5710" t="s">
        <v>16729</v>
      </c>
      <c r="F5710" t="s">
        <v>1024</v>
      </c>
    </row>
    <row r="5711" spans="2:6" hidden="1" x14ac:dyDescent="0.3">
      <c r="B5711">
        <v>163403</v>
      </c>
      <c r="C5711" t="s">
        <v>16730</v>
      </c>
      <c r="D5711" t="s">
        <v>16731</v>
      </c>
      <c r="E5711" t="s">
        <v>16732</v>
      </c>
      <c r="F5711" t="s">
        <v>1024</v>
      </c>
    </row>
    <row r="5712" spans="2:6" hidden="1" x14ac:dyDescent="0.3">
      <c r="B5712">
        <v>163404</v>
      </c>
      <c r="C5712" t="s">
        <v>16733</v>
      </c>
      <c r="D5712" t="s">
        <v>16734</v>
      </c>
      <c r="E5712" t="s">
        <v>16735</v>
      </c>
      <c r="F5712" t="s">
        <v>1024</v>
      </c>
    </row>
    <row r="5713" spans="2:6" hidden="1" x14ac:dyDescent="0.3">
      <c r="B5713">
        <v>163405</v>
      </c>
      <c r="C5713" t="s">
        <v>16736</v>
      </c>
      <c r="D5713" t="s">
        <v>16737</v>
      </c>
      <c r="E5713" t="s">
        <v>9977</v>
      </c>
      <c r="F5713" t="s">
        <v>1024</v>
      </c>
    </row>
    <row r="5714" spans="2:6" hidden="1" x14ac:dyDescent="0.3">
      <c r="B5714">
        <v>163406</v>
      </c>
      <c r="C5714" t="s">
        <v>16738</v>
      </c>
      <c r="D5714" t="s">
        <v>16739</v>
      </c>
      <c r="E5714" t="s">
        <v>16740</v>
      </c>
      <c r="F5714" t="s">
        <v>1024</v>
      </c>
    </row>
    <row r="5715" spans="2:6" hidden="1" x14ac:dyDescent="0.3">
      <c r="B5715">
        <v>163407</v>
      </c>
      <c r="C5715" t="s">
        <v>16741</v>
      </c>
      <c r="D5715" t="s">
        <v>16742</v>
      </c>
      <c r="E5715" t="s">
        <v>6932</v>
      </c>
      <c r="F5715" t="s">
        <v>1024</v>
      </c>
    </row>
    <row r="5716" spans="2:6" hidden="1" x14ac:dyDescent="0.3">
      <c r="B5716">
        <v>163408</v>
      </c>
      <c r="C5716" t="s">
        <v>16743</v>
      </c>
      <c r="D5716" t="s">
        <v>16744</v>
      </c>
      <c r="E5716" t="s">
        <v>12534</v>
      </c>
      <c r="F5716" t="s">
        <v>1024</v>
      </c>
    </row>
    <row r="5717" spans="2:6" hidden="1" x14ac:dyDescent="0.3">
      <c r="B5717">
        <v>163409</v>
      </c>
      <c r="C5717" t="s">
        <v>16745</v>
      </c>
      <c r="D5717" t="s">
        <v>16746</v>
      </c>
      <c r="E5717" t="s">
        <v>16747</v>
      </c>
      <c r="F5717" t="s">
        <v>1024</v>
      </c>
    </row>
    <row r="5718" spans="2:6" hidden="1" x14ac:dyDescent="0.3">
      <c r="B5718">
        <v>163410</v>
      </c>
      <c r="C5718" t="s">
        <v>16748</v>
      </c>
      <c r="D5718" t="s">
        <v>16749</v>
      </c>
      <c r="E5718" t="s">
        <v>16750</v>
      </c>
      <c r="F5718" t="s">
        <v>1024</v>
      </c>
    </row>
    <row r="5719" spans="2:6" hidden="1" x14ac:dyDescent="0.3">
      <c r="B5719">
        <v>163411</v>
      </c>
      <c r="C5719" t="s">
        <v>16751</v>
      </c>
      <c r="D5719" t="s">
        <v>16752</v>
      </c>
      <c r="E5719" t="s">
        <v>16753</v>
      </c>
      <c r="F5719" t="s">
        <v>1024</v>
      </c>
    </row>
    <row r="5720" spans="2:6" hidden="1" x14ac:dyDescent="0.3">
      <c r="B5720">
        <v>163412</v>
      </c>
      <c r="C5720" t="s">
        <v>16754</v>
      </c>
      <c r="D5720" t="s">
        <v>16755</v>
      </c>
      <c r="E5720" t="s">
        <v>16756</v>
      </c>
      <c r="F5720" t="s">
        <v>1024</v>
      </c>
    </row>
    <row r="5721" spans="2:6" hidden="1" x14ac:dyDescent="0.3">
      <c r="B5721">
        <v>163413</v>
      </c>
      <c r="C5721" t="s">
        <v>16757</v>
      </c>
      <c r="D5721" t="s">
        <v>16758</v>
      </c>
      <c r="E5721" t="s">
        <v>6952</v>
      </c>
      <c r="F5721" t="s">
        <v>1024</v>
      </c>
    </row>
    <row r="5722" spans="2:6" hidden="1" x14ac:dyDescent="0.3">
      <c r="B5722">
        <v>163414</v>
      </c>
      <c r="C5722" t="s">
        <v>16759</v>
      </c>
      <c r="D5722" t="s">
        <v>24081</v>
      </c>
      <c r="E5722" t="s">
        <v>16760</v>
      </c>
      <c r="F5722" t="s">
        <v>1024</v>
      </c>
    </row>
    <row r="5723" spans="2:6" hidden="1" x14ac:dyDescent="0.3">
      <c r="B5723">
        <v>163415</v>
      </c>
      <c r="C5723" t="s">
        <v>16761</v>
      </c>
      <c r="D5723" t="s">
        <v>16762</v>
      </c>
      <c r="E5723" t="s">
        <v>16763</v>
      </c>
      <c r="F5723" t="s">
        <v>1024</v>
      </c>
    </row>
    <row r="5724" spans="2:6" hidden="1" x14ac:dyDescent="0.3">
      <c r="B5724">
        <v>163416</v>
      </c>
      <c r="C5724" t="s">
        <v>16764</v>
      </c>
      <c r="D5724" t="s">
        <v>16765</v>
      </c>
      <c r="E5724" t="s">
        <v>4825</v>
      </c>
      <c r="F5724" t="s">
        <v>1024</v>
      </c>
    </row>
    <row r="5725" spans="2:6" hidden="1" x14ac:dyDescent="0.3">
      <c r="B5725">
        <v>163417</v>
      </c>
      <c r="C5725" t="s">
        <v>16766</v>
      </c>
      <c r="D5725" t="s">
        <v>16767</v>
      </c>
      <c r="E5725" t="s">
        <v>9240</v>
      </c>
      <c r="F5725" t="s">
        <v>1024</v>
      </c>
    </row>
    <row r="5726" spans="2:6" hidden="1" x14ac:dyDescent="0.3">
      <c r="B5726">
        <v>163418</v>
      </c>
      <c r="C5726" t="s">
        <v>16768</v>
      </c>
      <c r="D5726" t="s">
        <v>16769</v>
      </c>
      <c r="E5726" t="s">
        <v>16770</v>
      </c>
      <c r="F5726" t="s">
        <v>1024</v>
      </c>
    </row>
    <row r="5727" spans="2:6" hidden="1" x14ac:dyDescent="0.3">
      <c r="B5727">
        <v>163419</v>
      </c>
      <c r="C5727" t="s">
        <v>16771</v>
      </c>
      <c r="D5727" t="s">
        <v>16772</v>
      </c>
      <c r="E5727" t="s">
        <v>16773</v>
      </c>
      <c r="F5727" t="s">
        <v>1024</v>
      </c>
    </row>
    <row r="5728" spans="2:6" hidden="1" x14ac:dyDescent="0.3">
      <c r="B5728">
        <v>163420</v>
      </c>
      <c r="C5728" t="s">
        <v>16774</v>
      </c>
      <c r="D5728" t="s">
        <v>16775</v>
      </c>
      <c r="E5728" t="s">
        <v>6387</v>
      </c>
      <c r="F5728" t="s">
        <v>1024</v>
      </c>
    </row>
    <row r="5729" spans="2:6" hidden="1" x14ac:dyDescent="0.3">
      <c r="B5729">
        <v>163421</v>
      </c>
      <c r="C5729" t="s">
        <v>16776</v>
      </c>
      <c r="D5729" t="s">
        <v>16777</v>
      </c>
      <c r="E5729" t="s">
        <v>16778</v>
      </c>
      <c r="F5729" t="s">
        <v>1024</v>
      </c>
    </row>
    <row r="5730" spans="2:6" hidden="1" x14ac:dyDescent="0.3">
      <c r="B5730">
        <v>163422</v>
      </c>
      <c r="C5730" t="s">
        <v>16779</v>
      </c>
      <c r="D5730" t="s">
        <v>16780</v>
      </c>
      <c r="E5730" t="s">
        <v>16781</v>
      </c>
      <c r="F5730" t="s">
        <v>1024</v>
      </c>
    </row>
    <row r="5731" spans="2:6" hidden="1" x14ac:dyDescent="0.3">
      <c r="B5731">
        <v>163423</v>
      </c>
      <c r="C5731" t="s">
        <v>16782</v>
      </c>
      <c r="D5731" t="s">
        <v>16783</v>
      </c>
      <c r="E5731" t="s">
        <v>16631</v>
      </c>
      <c r="F5731" t="s">
        <v>1024</v>
      </c>
    </row>
    <row r="5732" spans="2:6" hidden="1" x14ac:dyDescent="0.3">
      <c r="B5732">
        <v>163424</v>
      </c>
      <c r="C5732" t="s">
        <v>16784</v>
      </c>
      <c r="D5732" t="s">
        <v>16785</v>
      </c>
      <c r="E5732" t="s">
        <v>16786</v>
      </c>
      <c r="F5732" t="s">
        <v>1024</v>
      </c>
    </row>
    <row r="5733" spans="2:6" hidden="1" x14ac:dyDescent="0.3">
      <c r="B5733">
        <v>163425</v>
      </c>
      <c r="C5733" t="s">
        <v>16787</v>
      </c>
      <c r="D5733" t="s">
        <v>16788</v>
      </c>
      <c r="E5733" t="s">
        <v>16789</v>
      </c>
      <c r="F5733" t="s">
        <v>1024</v>
      </c>
    </row>
    <row r="5734" spans="2:6" hidden="1" x14ac:dyDescent="0.3">
      <c r="B5734">
        <v>163426</v>
      </c>
      <c r="C5734" t="s">
        <v>16790</v>
      </c>
      <c r="D5734" t="s">
        <v>16791</v>
      </c>
      <c r="E5734" t="s">
        <v>7025</v>
      </c>
      <c r="F5734" t="s">
        <v>1024</v>
      </c>
    </row>
    <row r="5735" spans="2:6" hidden="1" x14ac:dyDescent="0.3">
      <c r="B5735">
        <v>163427</v>
      </c>
      <c r="C5735" t="s">
        <v>16792</v>
      </c>
      <c r="D5735" t="s">
        <v>16793</v>
      </c>
      <c r="E5735" t="s">
        <v>16794</v>
      </c>
      <c r="F5735" t="s">
        <v>1024</v>
      </c>
    </row>
    <row r="5736" spans="2:6" hidden="1" x14ac:dyDescent="0.3">
      <c r="B5736">
        <v>163428</v>
      </c>
      <c r="C5736" t="s">
        <v>16795</v>
      </c>
      <c r="D5736" t="s">
        <v>16796</v>
      </c>
      <c r="E5736" t="s">
        <v>16039</v>
      </c>
      <c r="F5736" t="s">
        <v>1024</v>
      </c>
    </row>
    <row r="5737" spans="2:6" hidden="1" x14ac:dyDescent="0.3">
      <c r="B5737">
        <v>163429</v>
      </c>
      <c r="C5737" t="s">
        <v>16797</v>
      </c>
      <c r="D5737" t="s">
        <v>16798</v>
      </c>
      <c r="E5737" t="s">
        <v>3830</v>
      </c>
      <c r="F5737" t="s">
        <v>1024</v>
      </c>
    </row>
    <row r="5738" spans="2:6" hidden="1" x14ac:dyDescent="0.3">
      <c r="B5738">
        <v>163430</v>
      </c>
      <c r="C5738" t="s">
        <v>16799</v>
      </c>
      <c r="D5738" t="s">
        <v>16800</v>
      </c>
      <c r="E5738" t="s">
        <v>16801</v>
      </c>
      <c r="F5738" t="s">
        <v>1024</v>
      </c>
    </row>
    <row r="5739" spans="2:6" hidden="1" x14ac:dyDescent="0.3">
      <c r="B5739">
        <v>163431</v>
      </c>
      <c r="C5739" t="s">
        <v>16802</v>
      </c>
      <c r="D5739" t="s">
        <v>16803</v>
      </c>
      <c r="E5739" t="s">
        <v>16804</v>
      </c>
      <c r="F5739" t="s">
        <v>1024</v>
      </c>
    </row>
    <row r="5740" spans="2:6" hidden="1" x14ac:dyDescent="0.3">
      <c r="B5740">
        <v>163433</v>
      </c>
      <c r="C5740" t="s">
        <v>16805</v>
      </c>
      <c r="D5740" t="s">
        <v>16806</v>
      </c>
      <c r="E5740" t="s">
        <v>16807</v>
      </c>
      <c r="F5740" t="s">
        <v>1024</v>
      </c>
    </row>
    <row r="5741" spans="2:6" hidden="1" x14ac:dyDescent="0.3">
      <c r="B5741">
        <v>163434</v>
      </c>
      <c r="C5741" t="s">
        <v>16808</v>
      </c>
      <c r="D5741" t="s">
        <v>16809</v>
      </c>
      <c r="E5741" t="s">
        <v>16810</v>
      </c>
      <c r="F5741" t="s">
        <v>1024</v>
      </c>
    </row>
    <row r="5742" spans="2:6" hidden="1" x14ac:dyDescent="0.3">
      <c r="B5742">
        <v>163435</v>
      </c>
      <c r="C5742" t="s">
        <v>16811</v>
      </c>
      <c r="D5742" t="s">
        <v>16812</v>
      </c>
      <c r="E5742" t="s">
        <v>16813</v>
      </c>
      <c r="F5742" t="s">
        <v>1024</v>
      </c>
    </row>
    <row r="5743" spans="2:6" hidden="1" x14ac:dyDescent="0.3">
      <c r="B5743">
        <v>163436</v>
      </c>
      <c r="C5743" t="s">
        <v>16814</v>
      </c>
      <c r="D5743" t="s">
        <v>16815</v>
      </c>
      <c r="E5743" t="s">
        <v>16816</v>
      </c>
      <c r="F5743" t="s">
        <v>1024</v>
      </c>
    </row>
    <row r="5744" spans="2:6" hidden="1" x14ac:dyDescent="0.3">
      <c r="B5744">
        <v>163438</v>
      </c>
      <c r="C5744" t="s">
        <v>16817</v>
      </c>
      <c r="D5744" t="s">
        <v>16818</v>
      </c>
      <c r="E5744" t="s">
        <v>16819</v>
      </c>
      <c r="F5744" t="s">
        <v>1024</v>
      </c>
    </row>
    <row r="5745" spans="2:6" hidden="1" x14ac:dyDescent="0.3">
      <c r="B5745">
        <v>163439</v>
      </c>
      <c r="C5745" t="s">
        <v>16820</v>
      </c>
      <c r="D5745" t="s">
        <v>16821</v>
      </c>
      <c r="E5745" t="s">
        <v>16822</v>
      </c>
      <c r="F5745" t="s">
        <v>1024</v>
      </c>
    </row>
    <row r="5746" spans="2:6" hidden="1" x14ac:dyDescent="0.3">
      <c r="B5746">
        <v>163442</v>
      </c>
      <c r="C5746" t="s">
        <v>16823</v>
      </c>
      <c r="D5746" t="s">
        <v>16824</v>
      </c>
      <c r="E5746" t="s">
        <v>2698</v>
      </c>
      <c r="F5746" t="s">
        <v>1024</v>
      </c>
    </row>
    <row r="5747" spans="2:6" hidden="1" x14ac:dyDescent="0.3">
      <c r="B5747">
        <v>163443</v>
      </c>
      <c r="C5747" t="s">
        <v>16825</v>
      </c>
      <c r="D5747" t="s">
        <v>16826</v>
      </c>
      <c r="E5747" t="s">
        <v>13440</v>
      </c>
      <c r="F5747" t="s">
        <v>1024</v>
      </c>
    </row>
    <row r="5748" spans="2:6" hidden="1" x14ac:dyDescent="0.3">
      <c r="B5748">
        <v>163444</v>
      </c>
      <c r="C5748" t="s">
        <v>16827</v>
      </c>
      <c r="D5748" t="s">
        <v>16828</v>
      </c>
      <c r="E5748" t="s">
        <v>16829</v>
      </c>
      <c r="F5748" t="s">
        <v>1024</v>
      </c>
    </row>
    <row r="5749" spans="2:6" hidden="1" x14ac:dyDescent="0.3">
      <c r="B5749">
        <v>163446</v>
      </c>
      <c r="C5749" t="s">
        <v>16830</v>
      </c>
      <c r="D5749" t="s">
        <v>16831</v>
      </c>
      <c r="E5749" t="s">
        <v>16832</v>
      </c>
      <c r="F5749" t="s">
        <v>1024</v>
      </c>
    </row>
    <row r="5750" spans="2:6" hidden="1" x14ac:dyDescent="0.3">
      <c r="B5750">
        <v>163447</v>
      </c>
      <c r="C5750" t="s">
        <v>14537</v>
      </c>
      <c r="D5750" t="s">
        <v>14538</v>
      </c>
      <c r="E5750" t="s">
        <v>16833</v>
      </c>
      <c r="F5750" t="s">
        <v>1024</v>
      </c>
    </row>
    <row r="5751" spans="2:6" hidden="1" x14ac:dyDescent="0.3">
      <c r="B5751">
        <v>163449</v>
      </c>
      <c r="C5751" t="s">
        <v>16834</v>
      </c>
      <c r="D5751" t="s">
        <v>16835</v>
      </c>
      <c r="E5751" t="s">
        <v>5230</v>
      </c>
      <c r="F5751" t="s">
        <v>1024</v>
      </c>
    </row>
    <row r="5752" spans="2:6" hidden="1" x14ac:dyDescent="0.3">
      <c r="B5752">
        <v>163450</v>
      </c>
      <c r="C5752" t="s">
        <v>16836</v>
      </c>
      <c r="D5752" t="s">
        <v>16837</v>
      </c>
      <c r="E5752" t="s">
        <v>2152</v>
      </c>
      <c r="F5752" t="s">
        <v>1024</v>
      </c>
    </row>
    <row r="5753" spans="2:6" hidden="1" x14ac:dyDescent="0.3">
      <c r="B5753">
        <v>163451</v>
      </c>
      <c r="C5753" t="s">
        <v>16838</v>
      </c>
      <c r="D5753" t="s">
        <v>16839</v>
      </c>
      <c r="E5753" t="s">
        <v>3551</v>
      </c>
      <c r="F5753" t="s">
        <v>1024</v>
      </c>
    </row>
    <row r="5754" spans="2:6" hidden="1" x14ac:dyDescent="0.3">
      <c r="B5754">
        <v>163452</v>
      </c>
      <c r="C5754" t="s">
        <v>16840</v>
      </c>
      <c r="D5754" t="s">
        <v>16841</v>
      </c>
      <c r="E5754" t="s">
        <v>10693</v>
      </c>
      <c r="F5754" t="s">
        <v>1024</v>
      </c>
    </row>
    <row r="5755" spans="2:6" hidden="1" x14ac:dyDescent="0.3">
      <c r="B5755">
        <v>163453</v>
      </c>
      <c r="C5755" t="s">
        <v>16842</v>
      </c>
      <c r="D5755" t="s">
        <v>16843</v>
      </c>
      <c r="E5755" t="s">
        <v>11414</v>
      </c>
      <c r="F5755" t="s">
        <v>1024</v>
      </c>
    </row>
    <row r="5756" spans="2:6" hidden="1" x14ac:dyDescent="0.3">
      <c r="B5756">
        <v>163455</v>
      </c>
      <c r="C5756" t="s">
        <v>16844</v>
      </c>
      <c r="D5756" t="s">
        <v>16845</v>
      </c>
      <c r="E5756" t="s">
        <v>16846</v>
      </c>
      <c r="F5756" t="s">
        <v>1024</v>
      </c>
    </row>
    <row r="5757" spans="2:6" hidden="1" x14ac:dyDescent="0.3">
      <c r="B5757">
        <v>163456</v>
      </c>
      <c r="C5757" t="s">
        <v>16847</v>
      </c>
      <c r="D5757" t="s">
        <v>16848</v>
      </c>
      <c r="E5757" t="s">
        <v>16849</v>
      </c>
      <c r="F5757" t="s">
        <v>1024</v>
      </c>
    </row>
    <row r="5758" spans="2:6" hidden="1" x14ac:dyDescent="0.3">
      <c r="B5758">
        <v>163457</v>
      </c>
      <c r="C5758" t="s">
        <v>16850</v>
      </c>
      <c r="D5758" t="s">
        <v>16851</v>
      </c>
      <c r="E5758" t="s">
        <v>16852</v>
      </c>
      <c r="F5758" t="s">
        <v>1024</v>
      </c>
    </row>
    <row r="5759" spans="2:6" hidden="1" x14ac:dyDescent="0.3">
      <c r="B5759">
        <v>163458</v>
      </c>
      <c r="C5759" t="s">
        <v>16853</v>
      </c>
      <c r="D5759" t="s">
        <v>16854</v>
      </c>
      <c r="E5759" t="s">
        <v>30</v>
      </c>
      <c r="F5759" t="s">
        <v>1024</v>
      </c>
    </row>
    <row r="5760" spans="2:6" hidden="1" x14ac:dyDescent="0.3">
      <c r="B5760">
        <v>163460</v>
      </c>
      <c r="C5760" t="s">
        <v>16855</v>
      </c>
      <c r="D5760" t="s">
        <v>16856</v>
      </c>
      <c r="E5760" t="s">
        <v>16857</v>
      </c>
      <c r="F5760" t="s">
        <v>1024</v>
      </c>
    </row>
    <row r="5761" spans="2:6" hidden="1" x14ac:dyDescent="0.3">
      <c r="B5761">
        <v>163461</v>
      </c>
      <c r="C5761" t="s">
        <v>16858</v>
      </c>
      <c r="D5761" t="s">
        <v>16859</v>
      </c>
      <c r="E5761" t="s">
        <v>16860</v>
      </c>
      <c r="F5761" t="s">
        <v>1024</v>
      </c>
    </row>
    <row r="5762" spans="2:6" hidden="1" x14ac:dyDescent="0.3">
      <c r="B5762">
        <v>163462</v>
      </c>
      <c r="C5762" t="s">
        <v>16861</v>
      </c>
      <c r="D5762" t="s">
        <v>16862</v>
      </c>
      <c r="E5762" t="s">
        <v>16863</v>
      </c>
      <c r="F5762" t="s">
        <v>1024</v>
      </c>
    </row>
    <row r="5763" spans="2:6" hidden="1" x14ac:dyDescent="0.3">
      <c r="B5763">
        <v>163464</v>
      </c>
      <c r="C5763" t="s">
        <v>16864</v>
      </c>
      <c r="D5763" t="s">
        <v>16865</v>
      </c>
      <c r="E5763" t="s">
        <v>4441</v>
      </c>
      <c r="F5763" t="s">
        <v>1024</v>
      </c>
    </row>
    <row r="5764" spans="2:6" hidden="1" x14ac:dyDescent="0.3">
      <c r="B5764">
        <v>163465</v>
      </c>
      <c r="C5764" t="s">
        <v>16866</v>
      </c>
      <c r="D5764" t="s">
        <v>16867</v>
      </c>
      <c r="E5764" t="s">
        <v>16868</v>
      </c>
      <c r="F5764" t="s">
        <v>1024</v>
      </c>
    </row>
    <row r="5765" spans="2:6" hidden="1" x14ac:dyDescent="0.3">
      <c r="B5765">
        <v>163466</v>
      </c>
      <c r="C5765" t="s">
        <v>16869</v>
      </c>
      <c r="D5765" t="s">
        <v>16870</v>
      </c>
      <c r="E5765" t="s">
        <v>16871</v>
      </c>
      <c r="F5765" t="s">
        <v>1024</v>
      </c>
    </row>
    <row r="5766" spans="2:6" hidden="1" x14ac:dyDescent="0.3">
      <c r="B5766">
        <v>163467</v>
      </c>
      <c r="C5766" t="s">
        <v>16872</v>
      </c>
      <c r="D5766" t="s">
        <v>16873</v>
      </c>
      <c r="E5766" t="s">
        <v>2261</v>
      </c>
      <c r="F5766" t="s">
        <v>1024</v>
      </c>
    </row>
    <row r="5767" spans="2:6" hidden="1" x14ac:dyDescent="0.3">
      <c r="B5767">
        <v>163468</v>
      </c>
      <c r="C5767" t="s">
        <v>16874</v>
      </c>
      <c r="D5767" t="s">
        <v>24082</v>
      </c>
      <c r="E5767" t="s">
        <v>14520</v>
      </c>
      <c r="F5767" t="s">
        <v>1024</v>
      </c>
    </row>
    <row r="5768" spans="2:6" hidden="1" x14ac:dyDescent="0.3">
      <c r="B5768">
        <v>163469</v>
      </c>
      <c r="C5768" t="s">
        <v>16875</v>
      </c>
      <c r="D5768" t="s">
        <v>16876</v>
      </c>
      <c r="E5768" t="s">
        <v>16877</v>
      </c>
      <c r="F5768" t="s">
        <v>1024</v>
      </c>
    </row>
    <row r="5769" spans="2:6" hidden="1" x14ac:dyDescent="0.3">
      <c r="B5769">
        <v>163470</v>
      </c>
      <c r="C5769" t="s">
        <v>16878</v>
      </c>
      <c r="D5769" t="s">
        <v>16879</v>
      </c>
      <c r="E5769" t="s">
        <v>16880</v>
      </c>
      <c r="F5769" t="s">
        <v>1024</v>
      </c>
    </row>
    <row r="5770" spans="2:6" hidden="1" x14ac:dyDescent="0.3">
      <c r="B5770">
        <v>163471</v>
      </c>
      <c r="C5770" t="s">
        <v>16881</v>
      </c>
      <c r="D5770" t="s">
        <v>16882</v>
      </c>
      <c r="E5770" t="s">
        <v>16883</v>
      </c>
      <c r="F5770" t="s">
        <v>1024</v>
      </c>
    </row>
    <row r="5771" spans="2:6" hidden="1" x14ac:dyDescent="0.3">
      <c r="B5771">
        <v>163472</v>
      </c>
      <c r="C5771" t="s">
        <v>16884</v>
      </c>
      <c r="D5771" t="s">
        <v>16885</v>
      </c>
      <c r="E5771" t="s">
        <v>16886</v>
      </c>
      <c r="F5771" t="s">
        <v>1024</v>
      </c>
    </row>
    <row r="5772" spans="2:6" hidden="1" x14ac:dyDescent="0.3">
      <c r="B5772">
        <v>163473</v>
      </c>
      <c r="C5772" t="s">
        <v>16887</v>
      </c>
      <c r="D5772" t="s">
        <v>16888</v>
      </c>
      <c r="E5772" t="s">
        <v>12252</v>
      </c>
      <c r="F5772" t="s">
        <v>1024</v>
      </c>
    </row>
    <row r="5773" spans="2:6" hidden="1" x14ac:dyDescent="0.3">
      <c r="B5773">
        <v>163474</v>
      </c>
      <c r="C5773" t="s">
        <v>16889</v>
      </c>
      <c r="D5773" t="s">
        <v>16890</v>
      </c>
      <c r="E5773" t="s">
        <v>16891</v>
      </c>
      <c r="F5773" t="s">
        <v>1024</v>
      </c>
    </row>
    <row r="5774" spans="2:6" hidden="1" x14ac:dyDescent="0.3">
      <c r="B5774">
        <v>163475</v>
      </c>
      <c r="C5774" t="s">
        <v>16892</v>
      </c>
      <c r="D5774" t="s">
        <v>16893</v>
      </c>
      <c r="E5774" t="s">
        <v>16894</v>
      </c>
      <c r="F5774" t="s">
        <v>1024</v>
      </c>
    </row>
    <row r="5775" spans="2:6" hidden="1" x14ac:dyDescent="0.3">
      <c r="B5775">
        <v>163476</v>
      </c>
      <c r="C5775" t="s">
        <v>16895</v>
      </c>
      <c r="D5775" t="s">
        <v>16896</v>
      </c>
      <c r="E5775" t="s">
        <v>16897</v>
      </c>
      <c r="F5775" t="s">
        <v>1024</v>
      </c>
    </row>
    <row r="5776" spans="2:6" hidden="1" x14ac:dyDescent="0.3">
      <c r="B5776">
        <v>163477</v>
      </c>
      <c r="C5776" t="s">
        <v>16898</v>
      </c>
      <c r="D5776" t="s">
        <v>16899</v>
      </c>
      <c r="E5776" t="s">
        <v>16900</v>
      </c>
      <c r="F5776" t="s">
        <v>1024</v>
      </c>
    </row>
    <row r="5777" spans="2:6" hidden="1" x14ac:dyDescent="0.3">
      <c r="B5777">
        <v>163478</v>
      </c>
      <c r="C5777" t="s">
        <v>15797</v>
      </c>
      <c r="D5777" t="s">
        <v>15798</v>
      </c>
      <c r="E5777" t="s">
        <v>16901</v>
      </c>
      <c r="F5777" t="s">
        <v>1024</v>
      </c>
    </row>
    <row r="5778" spans="2:6" hidden="1" x14ac:dyDescent="0.3">
      <c r="B5778">
        <v>163479</v>
      </c>
      <c r="C5778" t="s">
        <v>16902</v>
      </c>
      <c r="D5778" t="s">
        <v>15254</v>
      </c>
      <c r="E5778" t="s">
        <v>15253</v>
      </c>
      <c r="F5778" t="s">
        <v>1024</v>
      </c>
    </row>
    <row r="5779" spans="2:6" hidden="1" x14ac:dyDescent="0.3">
      <c r="B5779">
        <v>163480</v>
      </c>
      <c r="C5779" t="s">
        <v>16903</v>
      </c>
      <c r="D5779" t="s">
        <v>16904</v>
      </c>
      <c r="E5779" t="s">
        <v>5361</v>
      </c>
      <c r="F5779" t="s">
        <v>1024</v>
      </c>
    </row>
    <row r="5780" spans="2:6" hidden="1" x14ac:dyDescent="0.3">
      <c r="B5780">
        <v>163481</v>
      </c>
      <c r="C5780" t="s">
        <v>16905</v>
      </c>
      <c r="D5780" t="s">
        <v>16906</v>
      </c>
      <c r="E5780" t="s">
        <v>16907</v>
      </c>
      <c r="F5780" t="s">
        <v>1024</v>
      </c>
    </row>
    <row r="5781" spans="2:6" hidden="1" x14ac:dyDescent="0.3">
      <c r="B5781">
        <v>163482</v>
      </c>
      <c r="C5781" t="s">
        <v>16908</v>
      </c>
      <c r="D5781" t="s">
        <v>16909</v>
      </c>
      <c r="E5781" t="s">
        <v>16910</v>
      </c>
      <c r="F5781" t="s">
        <v>1024</v>
      </c>
    </row>
    <row r="5782" spans="2:6" hidden="1" x14ac:dyDescent="0.3">
      <c r="B5782">
        <v>163483</v>
      </c>
      <c r="C5782" t="s">
        <v>16911</v>
      </c>
      <c r="D5782" t="s">
        <v>16912</v>
      </c>
      <c r="E5782" t="s">
        <v>9696</v>
      </c>
      <c r="F5782" t="s">
        <v>1024</v>
      </c>
    </row>
    <row r="5783" spans="2:6" hidden="1" x14ac:dyDescent="0.3">
      <c r="B5783">
        <v>163484</v>
      </c>
      <c r="C5783" t="s">
        <v>16913</v>
      </c>
      <c r="D5783" t="s">
        <v>16914</v>
      </c>
      <c r="E5783" t="s">
        <v>16915</v>
      </c>
      <c r="F5783" t="s">
        <v>1024</v>
      </c>
    </row>
    <row r="5784" spans="2:6" hidden="1" x14ac:dyDescent="0.3">
      <c r="B5784">
        <v>163485</v>
      </c>
      <c r="C5784" t="s">
        <v>16916</v>
      </c>
      <c r="D5784" t="s">
        <v>16917</v>
      </c>
      <c r="E5784" t="s">
        <v>3293</v>
      </c>
      <c r="F5784" t="s">
        <v>1024</v>
      </c>
    </row>
    <row r="5785" spans="2:6" hidden="1" x14ac:dyDescent="0.3">
      <c r="B5785">
        <v>163486</v>
      </c>
      <c r="C5785" t="s">
        <v>16918</v>
      </c>
      <c r="D5785" t="s">
        <v>16919</v>
      </c>
      <c r="E5785" t="s">
        <v>6399</v>
      </c>
      <c r="F5785" t="s">
        <v>1024</v>
      </c>
    </row>
    <row r="5786" spans="2:6" hidden="1" x14ac:dyDescent="0.3">
      <c r="B5786">
        <v>163487</v>
      </c>
      <c r="C5786" t="s">
        <v>16920</v>
      </c>
      <c r="D5786" t="s">
        <v>16921</v>
      </c>
      <c r="E5786" t="s">
        <v>16922</v>
      </c>
      <c r="F5786" t="s">
        <v>1024</v>
      </c>
    </row>
    <row r="5787" spans="2:6" hidden="1" x14ac:dyDescent="0.3">
      <c r="B5787">
        <v>163488</v>
      </c>
      <c r="C5787" t="s">
        <v>16923</v>
      </c>
      <c r="D5787" t="s">
        <v>16924</v>
      </c>
      <c r="E5787" t="s">
        <v>14401</v>
      </c>
      <c r="F5787" t="s">
        <v>1024</v>
      </c>
    </row>
    <row r="5788" spans="2:6" hidden="1" x14ac:dyDescent="0.3">
      <c r="B5788">
        <v>163489</v>
      </c>
      <c r="C5788" t="s">
        <v>16925</v>
      </c>
      <c r="D5788" t="s">
        <v>16926</v>
      </c>
      <c r="E5788" t="s">
        <v>16927</v>
      </c>
      <c r="F5788" t="s">
        <v>1024</v>
      </c>
    </row>
    <row r="5789" spans="2:6" hidden="1" x14ac:dyDescent="0.3">
      <c r="B5789">
        <v>163490</v>
      </c>
      <c r="C5789" t="s">
        <v>16928</v>
      </c>
      <c r="D5789" t="s">
        <v>16929</v>
      </c>
      <c r="E5789" t="s">
        <v>825</v>
      </c>
      <c r="F5789" t="s">
        <v>1024</v>
      </c>
    </row>
    <row r="5790" spans="2:6" hidden="1" x14ac:dyDescent="0.3">
      <c r="B5790">
        <v>163491</v>
      </c>
      <c r="C5790" t="s">
        <v>16930</v>
      </c>
      <c r="D5790" t="s">
        <v>16931</v>
      </c>
      <c r="E5790" t="s">
        <v>16932</v>
      </c>
      <c r="F5790" t="s">
        <v>1024</v>
      </c>
    </row>
    <row r="5791" spans="2:6" hidden="1" x14ac:dyDescent="0.3">
      <c r="B5791">
        <v>163492</v>
      </c>
      <c r="C5791" t="s">
        <v>16933</v>
      </c>
      <c r="D5791" t="s">
        <v>16934</v>
      </c>
      <c r="E5791" t="s">
        <v>16935</v>
      </c>
      <c r="F5791" t="s">
        <v>1024</v>
      </c>
    </row>
    <row r="5792" spans="2:6" hidden="1" x14ac:dyDescent="0.3">
      <c r="B5792">
        <v>163493</v>
      </c>
      <c r="C5792" t="s">
        <v>16936</v>
      </c>
      <c r="D5792" t="s">
        <v>16937</v>
      </c>
      <c r="E5792" t="s">
        <v>16938</v>
      </c>
      <c r="F5792" t="s">
        <v>1024</v>
      </c>
    </row>
    <row r="5793" spans="2:6" hidden="1" x14ac:dyDescent="0.3">
      <c r="B5793">
        <v>163494</v>
      </c>
      <c r="C5793" t="s">
        <v>16939</v>
      </c>
      <c r="D5793" t="s">
        <v>16940</v>
      </c>
      <c r="E5793" t="s">
        <v>16941</v>
      </c>
      <c r="F5793" t="s">
        <v>1024</v>
      </c>
    </row>
    <row r="5794" spans="2:6" hidden="1" x14ac:dyDescent="0.3">
      <c r="B5794">
        <v>163495</v>
      </c>
      <c r="C5794" t="s">
        <v>16942</v>
      </c>
      <c r="D5794" t="s">
        <v>16943</v>
      </c>
      <c r="E5794" t="s">
        <v>13277</v>
      </c>
      <c r="F5794" t="s">
        <v>1024</v>
      </c>
    </row>
    <row r="5795" spans="2:6" hidden="1" x14ac:dyDescent="0.3">
      <c r="B5795">
        <v>163496</v>
      </c>
      <c r="C5795" t="s">
        <v>16944</v>
      </c>
      <c r="D5795" t="s">
        <v>16945</v>
      </c>
      <c r="E5795" t="s">
        <v>16946</v>
      </c>
      <c r="F5795" t="s">
        <v>1024</v>
      </c>
    </row>
    <row r="5796" spans="2:6" hidden="1" x14ac:dyDescent="0.3">
      <c r="B5796">
        <v>163497</v>
      </c>
      <c r="C5796" t="s">
        <v>16947</v>
      </c>
      <c r="D5796" t="s">
        <v>16948</v>
      </c>
      <c r="E5796" t="s">
        <v>16949</v>
      </c>
      <c r="F5796" t="s">
        <v>1024</v>
      </c>
    </row>
    <row r="5797" spans="2:6" hidden="1" x14ac:dyDescent="0.3">
      <c r="B5797">
        <v>163498</v>
      </c>
      <c r="C5797" t="s">
        <v>16950</v>
      </c>
      <c r="D5797" t="s">
        <v>16951</v>
      </c>
      <c r="E5797" t="s">
        <v>10337</v>
      </c>
      <c r="F5797" t="s">
        <v>1024</v>
      </c>
    </row>
    <row r="5798" spans="2:6" hidden="1" x14ac:dyDescent="0.3">
      <c r="B5798">
        <v>163499</v>
      </c>
      <c r="C5798" t="s">
        <v>16952</v>
      </c>
      <c r="D5798" t="s">
        <v>16953</v>
      </c>
      <c r="E5798" t="s">
        <v>3913</v>
      </c>
      <c r="F5798" t="s">
        <v>1024</v>
      </c>
    </row>
    <row r="5799" spans="2:6" hidden="1" x14ac:dyDescent="0.3">
      <c r="B5799">
        <v>163500</v>
      </c>
      <c r="C5799" t="s">
        <v>16954</v>
      </c>
      <c r="D5799" t="s">
        <v>16955</v>
      </c>
      <c r="E5799" t="s">
        <v>16956</v>
      </c>
      <c r="F5799" t="s">
        <v>1024</v>
      </c>
    </row>
    <row r="5800" spans="2:6" hidden="1" x14ac:dyDescent="0.3">
      <c r="B5800">
        <v>163501</v>
      </c>
      <c r="C5800" t="s">
        <v>16957</v>
      </c>
      <c r="D5800" t="s">
        <v>16958</v>
      </c>
      <c r="E5800" t="s">
        <v>16959</v>
      </c>
      <c r="F5800" t="s">
        <v>1024</v>
      </c>
    </row>
    <row r="5801" spans="2:6" hidden="1" x14ac:dyDescent="0.3">
      <c r="B5801">
        <v>163502</v>
      </c>
      <c r="C5801" t="s">
        <v>16960</v>
      </c>
      <c r="D5801" t="s">
        <v>16961</v>
      </c>
      <c r="E5801" t="s">
        <v>4295</v>
      </c>
      <c r="F5801" t="s">
        <v>1024</v>
      </c>
    </row>
    <row r="5802" spans="2:6" hidden="1" x14ac:dyDescent="0.3">
      <c r="B5802">
        <v>163503</v>
      </c>
      <c r="C5802" t="s">
        <v>16962</v>
      </c>
      <c r="D5802" t="s">
        <v>16963</v>
      </c>
      <c r="E5802" t="s">
        <v>4195</v>
      </c>
      <c r="F5802" t="s">
        <v>1024</v>
      </c>
    </row>
    <row r="5803" spans="2:6" hidden="1" x14ac:dyDescent="0.3">
      <c r="B5803">
        <v>163505</v>
      </c>
      <c r="C5803" t="s">
        <v>16964</v>
      </c>
      <c r="D5803" t="s">
        <v>16965</v>
      </c>
      <c r="E5803" t="s">
        <v>8211</v>
      </c>
      <c r="F5803" t="s">
        <v>1024</v>
      </c>
    </row>
    <row r="5804" spans="2:6" hidden="1" x14ac:dyDescent="0.3">
      <c r="B5804">
        <v>163506</v>
      </c>
      <c r="C5804" t="s">
        <v>16966</v>
      </c>
      <c r="D5804" t="s">
        <v>16967</v>
      </c>
      <c r="E5804" t="s">
        <v>10535</v>
      </c>
      <c r="F5804" t="s">
        <v>1024</v>
      </c>
    </row>
    <row r="5805" spans="2:6" hidden="1" x14ac:dyDescent="0.3">
      <c r="B5805">
        <v>163507</v>
      </c>
      <c r="C5805" t="s">
        <v>16968</v>
      </c>
      <c r="D5805" t="s">
        <v>16969</v>
      </c>
      <c r="E5805" t="s">
        <v>16970</v>
      </c>
      <c r="F5805" t="s">
        <v>1024</v>
      </c>
    </row>
    <row r="5806" spans="2:6" hidden="1" x14ac:dyDescent="0.3">
      <c r="B5806">
        <v>163509</v>
      </c>
      <c r="C5806" t="s">
        <v>16971</v>
      </c>
      <c r="D5806" t="s">
        <v>16972</v>
      </c>
      <c r="E5806" t="s">
        <v>16973</v>
      </c>
      <c r="F5806" t="s">
        <v>1024</v>
      </c>
    </row>
    <row r="5807" spans="2:6" hidden="1" x14ac:dyDescent="0.3">
      <c r="B5807">
        <v>163510</v>
      </c>
      <c r="C5807" t="s">
        <v>16974</v>
      </c>
      <c r="D5807" t="s">
        <v>16975</v>
      </c>
      <c r="E5807" t="s">
        <v>16976</v>
      </c>
      <c r="F5807" t="s">
        <v>1024</v>
      </c>
    </row>
    <row r="5808" spans="2:6" hidden="1" x14ac:dyDescent="0.3">
      <c r="B5808">
        <v>163511</v>
      </c>
      <c r="C5808" t="s">
        <v>16977</v>
      </c>
      <c r="D5808" t="s">
        <v>16978</v>
      </c>
      <c r="E5808" t="s">
        <v>16979</v>
      </c>
      <c r="F5808" t="s">
        <v>1024</v>
      </c>
    </row>
    <row r="5809" spans="2:6" hidden="1" x14ac:dyDescent="0.3">
      <c r="B5809">
        <v>163512</v>
      </c>
      <c r="C5809" t="s">
        <v>16980</v>
      </c>
      <c r="D5809" t="s">
        <v>16981</v>
      </c>
      <c r="E5809" t="s">
        <v>16982</v>
      </c>
      <c r="F5809" t="s">
        <v>1024</v>
      </c>
    </row>
    <row r="5810" spans="2:6" hidden="1" x14ac:dyDescent="0.3">
      <c r="B5810">
        <v>163513</v>
      </c>
      <c r="C5810" t="s">
        <v>16983</v>
      </c>
      <c r="D5810" t="s">
        <v>16984</v>
      </c>
      <c r="E5810" t="s">
        <v>16985</v>
      </c>
      <c r="F5810" t="s">
        <v>1024</v>
      </c>
    </row>
    <row r="5811" spans="2:6" hidden="1" x14ac:dyDescent="0.3">
      <c r="B5811">
        <v>163514</v>
      </c>
      <c r="C5811" t="s">
        <v>16986</v>
      </c>
      <c r="D5811" t="s">
        <v>16987</v>
      </c>
      <c r="E5811" t="s">
        <v>16988</v>
      </c>
      <c r="F5811" t="s">
        <v>1024</v>
      </c>
    </row>
    <row r="5812" spans="2:6" hidden="1" x14ac:dyDescent="0.3">
      <c r="B5812">
        <v>163515</v>
      </c>
      <c r="C5812" t="s">
        <v>16989</v>
      </c>
      <c r="D5812" t="s">
        <v>16990</v>
      </c>
      <c r="E5812" t="s">
        <v>16991</v>
      </c>
      <c r="F5812" t="s">
        <v>1024</v>
      </c>
    </row>
    <row r="5813" spans="2:6" hidden="1" x14ac:dyDescent="0.3">
      <c r="B5813">
        <v>163516</v>
      </c>
      <c r="C5813" t="s">
        <v>16992</v>
      </c>
      <c r="D5813" t="s">
        <v>16993</v>
      </c>
      <c r="E5813" t="s">
        <v>16994</v>
      </c>
      <c r="F5813" t="s">
        <v>1024</v>
      </c>
    </row>
    <row r="5814" spans="2:6" hidden="1" x14ac:dyDescent="0.3">
      <c r="B5814">
        <v>163517</v>
      </c>
      <c r="C5814" t="s">
        <v>16995</v>
      </c>
      <c r="D5814" t="s">
        <v>16996</v>
      </c>
      <c r="E5814" t="s">
        <v>16997</v>
      </c>
      <c r="F5814" t="s">
        <v>1024</v>
      </c>
    </row>
    <row r="5815" spans="2:6" hidden="1" x14ac:dyDescent="0.3">
      <c r="B5815">
        <v>163518</v>
      </c>
      <c r="C5815" t="s">
        <v>16998</v>
      </c>
      <c r="D5815" t="s">
        <v>16999</v>
      </c>
      <c r="E5815" t="s">
        <v>17000</v>
      </c>
      <c r="F5815" t="s">
        <v>1024</v>
      </c>
    </row>
    <row r="5816" spans="2:6" hidden="1" x14ac:dyDescent="0.3">
      <c r="B5816">
        <v>163519</v>
      </c>
      <c r="C5816" t="s">
        <v>17001</v>
      </c>
      <c r="D5816" t="s">
        <v>17002</v>
      </c>
      <c r="E5816" t="s">
        <v>17003</v>
      </c>
      <c r="F5816" t="s">
        <v>1024</v>
      </c>
    </row>
    <row r="5817" spans="2:6" hidden="1" x14ac:dyDescent="0.3">
      <c r="B5817">
        <v>163520</v>
      </c>
      <c r="C5817" t="s">
        <v>17004</v>
      </c>
      <c r="D5817" t="s">
        <v>17005</v>
      </c>
      <c r="E5817" t="s">
        <v>17006</v>
      </c>
      <c r="F5817" t="s">
        <v>1024</v>
      </c>
    </row>
    <row r="5818" spans="2:6" hidden="1" x14ac:dyDescent="0.3">
      <c r="B5818">
        <v>163521</v>
      </c>
      <c r="C5818" t="s">
        <v>17007</v>
      </c>
      <c r="D5818" t="s">
        <v>17008</v>
      </c>
      <c r="E5818" t="s">
        <v>17009</v>
      </c>
      <c r="F5818" t="s">
        <v>1024</v>
      </c>
    </row>
    <row r="5819" spans="2:6" hidden="1" x14ac:dyDescent="0.3">
      <c r="B5819">
        <v>163522</v>
      </c>
      <c r="C5819" t="s">
        <v>17010</v>
      </c>
      <c r="D5819" t="s">
        <v>17011</v>
      </c>
      <c r="E5819" t="s">
        <v>17012</v>
      </c>
      <c r="F5819" t="s">
        <v>1024</v>
      </c>
    </row>
    <row r="5820" spans="2:6" hidden="1" x14ac:dyDescent="0.3">
      <c r="B5820">
        <v>163523</v>
      </c>
      <c r="C5820" t="s">
        <v>17013</v>
      </c>
      <c r="D5820" t="s">
        <v>17014</v>
      </c>
      <c r="E5820" t="s">
        <v>17015</v>
      </c>
      <c r="F5820" t="s">
        <v>1024</v>
      </c>
    </row>
    <row r="5821" spans="2:6" hidden="1" x14ac:dyDescent="0.3">
      <c r="B5821">
        <v>163524</v>
      </c>
      <c r="C5821" t="s">
        <v>17016</v>
      </c>
      <c r="D5821" t="s">
        <v>17017</v>
      </c>
      <c r="E5821" t="s">
        <v>17018</v>
      </c>
      <c r="F5821" t="s">
        <v>1024</v>
      </c>
    </row>
    <row r="5822" spans="2:6" hidden="1" x14ac:dyDescent="0.3">
      <c r="B5822">
        <v>163525</v>
      </c>
      <c r="C5822" t="s">
        <v>17019</v>
      </c>
      <c r="D5822" t="s">
        <v>17020</v>
      </c>
      <c r="E5822" t="s">
        <v>17021</v>
      </c>
      <c r="F5822" t="s">
        <v>1024</v>
      </c>
    </row>
    <row r="5823" spans="2:6" hidden="1" x14ac:dyDescent="0.3">
      <c r="B5823">
        <v>163526</v>
      </c>
      <c r="C5823" t="s">
        <v>17022</v>
      </c>
      <c r="D5823" t="s">
        <v>17023</v>
      </c>
      <c r="E5823" t="s">
        <v>17024</v>
      </c>
      <c r="F5823" t="s">
        <v>1024</v>
      </c>
    </row>
    <row r="5824" spans="2:6" hidden="1" x14ac:dyDescent="0.3">
      <c r="B5824">
        <v>163527</v>
      </c>
      <c r="C5824" t="s">
        <v>17025</v>
      </c>
      <c r="D5824" t="s">
        <v>17026</v>
      </c>
      <c r="E5824" t="s">
        <v>14520</v>
      </c>
      <c r="F5824" t="s">
        <v>1024</v>
      </c>
    </row>
    <row r="5825" spans="2:6" hidden="1" x14ac:dyDescent="0.3">
      <c r="B5825">
        <v>163528</v>
      </c>
      <c r="C5825" t="s">
        <v>17027</v>
      </c>
      <c r="D5825" t="s">
        <v>17028</v>
      </c>
      <c r="E5825" t="s">
        <v>17029</v>
      </c>
      <c r="F5825" t="s">
        <v>1024</v>
      </c>
    </row>
    <row r="5826" spans="2:6" hidden="1" x14ac:dyDescent="0.3">
      <c r="B5826">
        <v>163529</v>
      </c>
      <c r="C5826" t="s">
        <v>17030</v>
      </c>
      <c r="D5826" t="s">
        <v>17031</v>
      </c>
      <c r="E5826" t="s">
        <v>17032</v>
      </c>
      <c r="F5826" t="s">
        <v>1024</v>
      </c>
    </row>
    <row r="5827" spans="2:6" hidden="1" x14ac:dyDescent="0.3">
      <c r="B5827">
        <v>163530</v>
      </c>
      <c r="C5827" t="s">
        <v>17033</v>
      </c>
      <c r="D5827" t="s">
        <v>17034</v>
      </c>
      <c r="E5827" t="s">
        <v>17035</v>
      </c>
      <c r="F5827" t="s">
        <v>1024</v>
      </c>
    </row>
    <row r="5828" spans="2:6" hidden="1" x14ac:dyDescent="0.3">
      <c r="B5828">
        <v>163531</v>
      </c>
      <c r="C5828" t="s">
        <v>17036</v>
      </c>
      <c r="D5828" t="s">
        <v>17037</v>
      </c>
      <c r="E5828" t="s">
        <v>17038</v>
      </c>
      <c r="F5828" t="s">
        <v>1024</v>
      </c>
    </row>
    <row r="5829" spans="2:6" hidden="1" x14ac:dyDescent="0.3">
      <c r="B5829">
        <v>163533</v>
      </c>
      <c r="C5829" t="s">
        <v>17039</v>
      </c>
      <c r="D5829" t="s">
        <v>17040</v>
      </c>
      <c r="E5829" t="s">
        <v>13443</v>
      </c>
      <c r="F5829" t="s">
        <v>1024</v>
      </c>
    </row>
    <row r="5830" spans="2:6" hidden="1" x14ac:dyDescent="0.3">
      <c r="B5830">
        <v>163534</v>
      </c>
      <c r="C5830" t="s">
        <v>17041</v>
      </c>
      <c r="D5830" t="s">
        <v>17042</v>
      </c>
      <c r="E5830" t="s">
        <v>17043</v>
      </c>
      <c r="F5830" t="s">
        <v>1024</v>
      </c>
    </row>
    <row r="5831" spans="2:6" hidden="1" x14ac:dyDescent="0.3">
      <c r="B5831">
        <v>163535</v>
      </c>
      <c r="C5831" t="s">
        <v>17044</v>
      </c>
      <c r="D5831" t="s">
        <v>17045</v>
      </c>
      <c r="E5831" t="s">
        <v>17046</v>
      </c>
      <c r="F5831" t="s">
        <v>1024</v>
      </c>
    </row>
    <row r="5832" spans="2:6" hidden="1" x14ac:dyDescent="0.3">
      <c r="B5832">
        <v>163536</v>
      </c>
      <c r="C5832" t="s">
        <v>17047</v>
      </c>
      <c r="D5832" t="s">
        <v>17048</v>
      </c>
      <c r="E5832" t="s">
        <v>17049</v>
      </c>
      <c r="F5832" t="s">
        <v>1024</v>
      </c>
    </row>
    <row r="5833" spans="2:6" hidden="1" x14ac:dyDescent="0.3">
      <c r="B5833">
        <v>163537</v>
      </c>
      <c r="C5833" t="s">
        <v>17050</v>
      </c>
      <c r="D5833" t="s">
        <v>17051</v>
      </c>
      <c r="E5833" t="s">
        <v>17052</v>
      </c>
      <c r="F5833" t="s">
        <v>1024</v>
      </c>
    </row>
    <row r="5834" spans="2:6" hidden="1" x14ac:dyDescent="0.3">
      <c r="B5834">
        <v>163540</v>
      </c>
      <c r="C5834" t="s">
        <v>17053</v>
      </c>
      <c r="D5834" t="s">
        <v>17054</v>
      </c>
      <c r="E5834" t="s">
        <v>17055</v>
      </c>
      <c r="F5834" t="s">
        <v>1024</v>
      </c>
    </row>
    <row r="5835" spans="2:6" hidden="1" x14ac:dyDescent="0.3">
      <c r="B5835">
        <v>163541</v>
      </c>
      <c r="C5835" t="s">
        <v>17056</v>
      </c>
      <c r="D5835" t="s">
        <v>17057</v>
      </c>
      <c r="E5835" t="s">
        <v>17058</v>
      </c>
      <c r="F5835" t="s">
        <v>1024</v>
      </c>
    </row>
    <row r="5836" spans="2:6" hidden="1" x14ac:dyDescent="0.3">
      <c r="B5836">
        <v>163542</v>
      </c>
      <c r="C5836" t="s">
        <v>17059</v>
      </c>
      <c r="D5836" t="s">
        <v>17060</v>
      </c>
      <c r="E5836" t="s">
        <v>17061</v>
      </c>
      <c r="F5836" t="s">
        <v>1024</v>
      </c>
    </row>
    <row r="5837" spans="2:6" hidden="1" x14ac:dyDescent="0.3">
      <c r="B5837">
        <v>163543</v>
      </c>
      <c r="C5837" t="s">
        <v>17062</v>
      </c>
      <c r="D5837" t="s">
        <v>17063</v>
      </c>
      <c r="E5837" t="s">
        <v>17064</v>
      </c>
      <c r="F5837" t="s">
        <v>1024</v>
      </c>
    </row>
    <row r="5838" spans="2:6" hidden="1" x14ac:dyDescent="0.3">
      <c r="B5838">
        <v>163544</v>
      </c>
      <c r="C5838" t="s">
        <v>17065</v>
      </c>
      <c r="D5838" t="s">
        <v>17066</v>
      </c>
      <c r="E5838" t="s">
        <v>14627</v>
      </c>
      <c r="F5838" t="s">
        <v>1024</v>
      </c>
    </row>
    <row r="5839" spans="2:6" hidden="1" x14ac:dyDescent="0.3">
      <c r="B5839">
        <v>163545</v>
      </c>
      <c r="C5839" t="s">
        <v>17067</v>
      </c>
      <c r="D5839" t="s">
        <v>17068</v>
      </c>
      <c r="E5839" t="s">
        <v>17069</v>
      </c>
      <c r="F5839" t="s">
        <v>1024</v>
      </c>
    </row>
    <row r="5840" spans="2:6" hidden="1" x14ac:dyDescent="0.3">
      <c r="B5840">
        <v>163546</v>
      </c>
      <c r="C5840" t="s">
        <v>17070</v>
      </c>
      <c r="D5840" t="s">
        <v>17071</v>
      </c>
      <c r="E5840" t="s">
        <v>17072</v>
      </c>
      <c r="F5840" t="s">
        <v>1024</v>
      </c>
    </row>
    <row r="5841" spans="2:6" hidden="1" x14ac:dyDescent="0.3">
      <c r="B5841">
        <v>163547</v>
      </c>
      <c r="C5841" t="s">
        <v>17073</v>
      </c>
      <c r="D5841" t="s">
        <v>17074</v>
      </c>
      <c r="E5841" t="s">
        <v>2864</v>
      </c>
      <c r="F5841" t="s">
        <v>1024</v>
      </c>
    </row>
    <row r="5842" spans="2:6" hidden="1" x14ac:dyDescent="0.3">
      <c r="B5842">
        <v>163548</v>
      </c>
      <c r="C5842" t="s">
        <v>17075</v>
      </c>
      <c r="D5842" t="s">
        <v>17076</v>
      </c>
      <c r="E5842" t="s">
        <v>17077</v>
      </c>
      <c r="F5842" t="s">
        <v>1024</v>
      </c>
    </row>
    <row r="5843" spans="2:6" hidden="1" x14ac:dyDescent="0.3">
      <c r="B5843">
        <v>163549</v>
      </c>
      <c r="C5843" t="s">
        <v>17078</v>
      </c>
      <c r="D5843" t="s">
        <v>17079</v>
      </c>
      <c r="E5843" t="s">
        <v>11899</v>
      </c>
      <c r="F5843" t="s">
        <v>1024</v>
      </c>
    </row>
    <row r="5844" spans="2:6" hidden="1" x14ac:dyDescent="0.3">
      <c r="B5844">
        <v>163550</v>
      </c>
      <c r="C5844" t="s">
        <v>17080</v>
      </c>
      <c r="D5844" t="s">
        <v>17081</v>
      </c>
      <c r="E5844" t="s">
        <v>17082</v>
      </c>
      <c r="F5844" t="s">
        <v>1024</v>
      </c>
    </row>
    <row r="5845" spans="2:6" hidden="1" x14ac:dyDescent="0.3">
      <c r="B5845">
        <v>163551</v>
      </c>
      <c r="C5845" t="s">
        <v>17083</v>
      </c>
      <c r="D5845" t="s">
        <v>17084</v>
      </c>
      <c r="E5845" t="s">
        <v>16819</v>
      </c>
      <c r="F5845" t="s">
        <v>1024</v>
      </c>
    </row>
    <row r="5846" spans="2:6" hidden="1" x14ac:dyDescent="0.3">
      <c r="B5846">
        <v>163553</v>
      </c>
      <c r="C5846" t="s">
        <v>17085</v>
      </c>
      <c r="D5846" t="s">
        <v>17086</v>
      </c>
      <c r="E5846" t="s">
        <v>9129</v>
      </c>
      <c r="F5846" t="s">
        <v>1024</v>
      </c>
    </row>
    <row r="5847" spans="2:6" hidden="1" x14ac:dyDescent="0.3">
      <c r="B5847">
        <v>163554</v>
      </c>
      <c r="C5847" t="s">
        <v>17087</v>
      </c>
      <c r="D5847" t="s">
        <v>17088</v>
      </c>
      <c r="E5847" t="s">
        <v>17089</v>
      </c>
      <c r="F5847" t="s">
        <v>1024</v>
      </c>
    </row>
    <row r="5848" spans="2:6" hidden="1" x14ac:dyDescent="0.3">
      <c r="B5848">
        <v>163555</v>
      </c>
      <c r="C5848" t="s">
        <v>17090</v>
      </c>
      <c r="D5848" t="s">
        <v>17091</v>
      </c>
      <c r="E5848" t="s">
        <v>7908</v>
      </c>
      <c r="F5848" t="s">
        <v>1024</v>
      </c>
    </row>
    <row r="5849" spans="2:6" hidden="1" x14ac:dyDescent="0.3">
      <c r="B5849">
        <v>163556</v>
      </c>
      <c r="C5849" t="s">
        <v>17092</v>
      </c>
      <c r="D5849" t="s">
        <v>17093</v>
      </c>
      <c r="E5849" t="s">
        <v>17094</v>
      </c>
      <c r="F5849" t="s">
        <v>1024</v>
      </c>
    </row>
    <row r="5850" spans="2:6" hidden="1" x14ac:dyDescent="0.3">
      <c r="B5850">
        <v>163557</v>
      </c>
      <c r="C5850" t="s">
        <v>17095</v>
      </c>
      <c r="D5850" t="s">
        <v>17096</v>
      </c>
      <c r="E5850" t="s">
        <v>17097</v>
      </c>
      <c r="F5850" t="s">
        <v>1024</v>
      </c>
    </row>
    <row r="5851" spans="2:6" hidden="1" x14ac:dyDescent="0.3">
      <c r="B5851">
        <v>163558</v>
      </c>
      <c r="C5851" t="s">
        <v>17098</v>
      </c>
      <c r="D5851" t="s">
        <v>17099</v>
      </c>
      <c r="E5851" t="s">
        <v>17100</v>
      </c>
      <c r="F5851" t="s">
        <v>1024</v>
      </c>
    </row>
    <row r="5852" spans="2:6" hidden="1" x14ac:dyDescent="0.3">
      <c r="B5852">
        <v>163559</v>
      </c>
      <c r="C5852" t="s">
        <v>17101</v>
      </c>
      <c r="D5852" t="s">
        <v>17102</v>
      </c>
      <c r="E5852" t="s">
        <v>17103</v>
      </c>
      <c r="F5852" t="s">
        <v>1024</v>
      </c>
    </row>
    <row r="5853" spans="2:6" hidden="1" x14ac:dyDescent="0.3">
      <c r="B5853">
        <v>163560</v>
      </c>
      <c r="C5853" t="s">
        <v>17104</v>
      </c>
      <c r="D5853" t="s">
        <v>17105</v>
      </c>
      <c r="E5853" t="s">
        <v>17106</v>
      </c>
      <c r="F5853" t="s">
        <v>1024</v>
      </c>
    </row>
    <row r="5854" spans="2:6" hidden="1" x14ac:dyDescent="0.3">
      <c r="B5854">
        <v>163561</v>
      </c>
      <c r="C5854" t="s">
        <v>17107</v>
      </c>
      <c r="D5854" t="s">
        <v>17108</v>
      </c>
      <c r="E5854" t="s">
        <v>8017</v>
      </c>
      <c r="F5854" t="s">
        <v>1024</v>
      </c>
    </row>
    <row r="5855" spans="2:6" hidden="1" x14ac:dyDescent="0.3">
      <c r="B5855">
        <v>163562</v>
      </c>
      <c r="C5855" t="s">
        <v>17109</v>
      </c>
      <c r="D5855" t="s">
        <v>17110</v>
      </c>
      <c r="E5855" t="s">
        <v>17111</v>
      </c>
      <c r="F5855" t="s">
        <v>1024</v>
      </c>
    </row>
    <row r="5856" spans="2:6" hidden="1" x14ac:dyDescent="0.3">
      <c r="B5856">
        <v>163563</v>
      </c>
      <c r="C5856" t="s">
        <v>17112</v>
      </c>
      <c r="D5856" t="s">
        <v>17113</v>
      </c>
      <c r="E5856" t="s">
        <v>17114</v>
      </c>
      <c r="F5856" t="s">
        <v>1024</v>
      </c>
    </row>
    <row r="5857" spans="2:6" hidden="1" x14ac:dyDescent="0.3">
      <c r="B5857">
        <v>163564</v>
      </c>
      <c r="C5857" t="s">
        <v>17115</v>
      </c>
      <c r="D5857" t="s">
        <v>17116</v>
      </c>
      <c r="E5857" t="s">
        <v>5361</v>
      </c>
      <c r="F5857" t="s">
        <v>1024</v>
      </c>
    </row>
    <row r="5858" spans="2:6" hidden="1" x14ac:dyDescent="0.3">
      <c r="B5858">
        <v>163565</v>
      </c>
      <c r="C5858" t="s">
        <v>17117</v>
      </c>
      <c r="D5858" t="s">
        <v>17118</v>
      </c>
      <c r="E5858" t="s">
        <v>17119</v>
      </c>
      <c r="F5858" t="s">
        <v>1024</v>
      </c>
    </row>
    <row r="5859" spans="2:6" hidden="1" x14ac:dyDescent="0.3">
      <c r="B5859">
        <v>163566</v>
      </c>
      <c r="C5859" t="s">
        <v>17120</v>
      </c>
      <c r="D5859" t="s">
        <v>17121</v>
      </c>
      <c r="E5859" t="s">
        <v>10263</v>
      </c>
      <c r="F5859" t="s">
        <v>1024</v>
      </c>
    </row>
    <row r="5860" spans="2:6" hidden="1" x14ac:dyDescent="0.3">
      <c r="B5860">
        <v>163567</v>
      </c>
      <c r="C5860" t="s">
        <v>17122</v>
      </c>
      <c r="D5860" t="s">
        <v>17123</v>
      </c>
      <c r="E5860" t="s">
        <v>11841</v>
      </c>
      <c r="F5860" t="s">
        <v>1024</v>
      </c>
    </row>
    <row r="5861" spans="2:6" hidden="1" x14ac:dyDescent="0.3">
      <c r="B5861">
        <v>163568</v>
      </c>
      <c r="C5861" t="s">
        <v>17124</v>
      </c>
      <c r="D5861" t="s">
        <v>17125</v>
      </c>
      <c r="E5861" t="s">
        <v>17126</v>
      </c>
      <c r="F5861" t="s">
        <v>1024</v>
      </c>
    </row>
    <row r="5862" spans="2:6" hidden="1" x14ac:dyDescent="0.3">
      <c r="B5862">
        <v>163569</v>
      </c>
      <c r="C5862" t="s">
        <v>17127</v>
      </c>
      <c r="D5862" t="s">
        <v>17128</v>
      </c>
      <c r="E5862" t="s">
        <v>17129</v>
      </c>
      <c r="F5862" t="s">
        <v>1024</v>
      </c>
    </row>
    <row r="5863" spans="2:6" hidden="1" x14ac:dyDescent="0.3">
      <c r="B5863">
        <v>163570</v>
      </c>
      <c r="C5863" t="s">
        <v>17130</v>
      </c>
      <c r="D5863" t="s">
        <v>17131</v>
      </c>
      <c r="E5863" t="s">
        <v>17132</v>
      </c>
      <c r="F5863" t="s">
        <v>1024</v>
      </c>
    </row>
    <row r="5864" spans="2:6" hidden="1" x14ac:dyDescent="0.3">
      <c r="B5864">
        <v>163571</v>
      </c>
      <c r="C5864" t="s">
        <v>17133</v>
      </c>
      <c r="D5864" t="s">
        <v>17134</v>
      </c>
      <c r="E5864" t="s">
        <v>17082</v>
      </c>
      <c r="F5864" t="s">
        <v>1024</v>
      </c>
    </row>
    <row r="5865" spans="2:6" hidden="1" x14ac:dyDescent="0.3">
      <c r="B5865">
        <v>163572</v>
      </c>
      <c r="C5865" t="s">
        <v>17135</v>
      </c>
      <c r="D5865" t="s">
        <v>17136</v>
      </c>
      <c r="E5865" t="s">
        <v>9942</v>
      </c>
      <c r="F5865" t="s">
        <v>1024</v>
      </c>
    </row>
    <row r="5866" spans="2:6" hidden="1" x14ac:dyDescent="0.3">
      <c r="B5866">
        <v>163573</v>
      </c>
      <c r="C5866" t="s">
        <v>17137</v>
      </c>
      <c r="D5866" t="s">
        <v>17138</v>
      </c>
      <c r="E5866" t="s">
        <v>17139</v>
      </c>
      <c r="F5866" t="s">
        <v>1024</v>
      </c>
    </row>
    <row r="5867" spans="2:6" hidden="1" x14ac:dyDescent="0.3">
      <c r="B5867">
        <v>163574</v>
      </c>
      <c r="C5867" t="s">
        <v>17140</v>
      </c>
      <c r="D5867" t="s">
        <v>17141</v>
      </c>
      <c r="E5867" t="s">
        <v>9315</v>
      </c>
      <c r="F5867" t="s">
        <v>1024</v>
      </c>
    </row>
    <row r="5868" spans="2:6" hidden="1" x14ac:dyDescent="0.3">
      <c r="B5868">
        <v>163575</v>
      </c>
      <c r="C5868" t="s">
        <v>17142</v>
      </c>
      <c r="D5868" t="s">
        <v>17143</v>
      </c>
      <c r="E5868" t="s">
        <v>17144</v>
      </c>
      <c r="F5868" t="s">
        <v>1024</v>
      </c>
    </row>
    <row r="5869" spans="2:6" hidden="1" x14ac:dyDescent="0.3">
      <c r="B5869">
        <v>163576</v>
      </c>
      <c r="C5869" t="s">
        <v>17145</v>
      </c>
      <c r="D5869" t="s">
        <v>17146</v>
      </c>
      <c r="E5869" t="s">
        <v>17147</v>
      </c>
      <c r="F5869" t="s">
        <v>1024</v>
      </c>
    </row>
    <row r="5870" spans="2:6" hidden="1" x14ac:dyDescent="0.3">
      <c r="B5870">
        <v>163577</v>
      </c>
      <c r="C5870" t="s">
        <v>17148</v>
      </c>
      <c r="D5870" t="s">
        <v>17149</v>
      </c>
      <c r="E5870" t="s">
        <v>17150</v>
      </c>
      <c r="F5870" t="s">
        <v>1024</v>
      </c>
    </row>
    <row r="5871" spans="2:6" hidden="1" x14ac:dyDescent="0.3">
      <c r="B5871">
        <v>163578</v>
      </c>
      <c r="C5871" t="s">
        <v>17151</v>
      </c>
      <c r="D5871" t="s">
        <v>17152</v>
      </c>
      <c r="E5871" t="s">
        <v>5473</v>
      </c>
      <c r="F5871" t="s">
        <v>1024</v>
      </c>
    </row>
    <row r="5872" spans="2:6" hidden="1" x14ac:dyDescent="0.3">
      <c r="B5872">
        <v>163579</v>
      </c>
      <c r="C5872" t="s">
        <v>17153</v>
      </c>
      <c r="D5872" t="s">
        <v>17154</v>
      </c>
      <c r="E5872" t="s">
        <v>6932</v>
      </c>
      <c r="F5872" t="s">
        <v>1024</v>
      </c>
    </row>
    <row r="5873" spans="2:6" hidden="1" x14ac:dyDescent="0.3">
      <c r="B5873">
        <v>163580</v>
      </c>
      <c r="C5873" t="s">
        <v>17155</v>
      </c>
      <c r="D5873" t="s">
        <v>17156</v>
      </c>
      <c r="E5873" t="s">
        <v>9525</v>
      </c>
      <c r="F5873" t="s">
        <v>1024</v>
      </c>
    </row>
    <row r="5874" spans="2:6" hidden="1" x14ac:dyDescent="0.3">
      <c r="B5874">
        <v>163581</v>
      </c>
      <c r="C5874" t="s">
        <v>17157</v>
      </c>
      <c r="D5874" t="s">
        <v>17158</v>
      </c>
      <c r="E5874" t="s">
        <v>13277</v>
      </c>
      <c r="F5874" t="s">
        <v>1024</v>
      </c>
    </row>
    <row r="5875" spans="2:6" hidden="1" x14ac:dyDescent="0.3">
      <c r="B5875">
        <v>163582</v>
      </c>
      <c r="C5875" t="s">
        <v>17159</v>
      </c>
      <c r="D5875" t="s">
        <v>17160</v>
      </c>
      <c r="E5875" t="s">
        <v>17161</v>
      </c>
      <c r="F5875" t="s">
        <v>1024</v>
      </c>
    </row>
    <row r="5876" spans="2:6" hidden="1" x14ac:dyDescent="0.3">
      <c r="B5876">
        <v>163583</v>
      </c>
      <c r="C5876" t="s">
        <v>17162</v>
      </c>
      <c r="D5876" t="s">
        <v>17163</v>
      </c>
      <c r="E5876" t="s">
        <v>7850</v>
      </c>
      <c r="F5876" t="s">
        <v>1024</v>
      </c>
    </row>
    <row r="5877" spans="2:6" hidden="1" x14ac:dyDescent="0.3">
      <c r="B5877">
        <v>163584</v>
      </c>
      <c r="C5877" t="s">
        <v>12368</v>
      </c>
      <c r="D5877" t="s">
        <v>12369</v>
      </c>
      <c r="E5877" t="s">
        <v>17164</v>
      </c>
      <c r="F5877" t="s">
        <v>1024</v>
      </c>
    </row>
    <row r="5878" spans="2:6" hidden="1" x14ac:dyDescent="0.3">
      <c r="B5878">
        <v>163585</v>
      </c>
      <c r="C5878" t="s">
        <v>16282</v>
      </c>
      <c r="D5878" t="s">
        <v>16283</v>
      </c>
      <c r="E5878" t="s">
        <v>17165</v>
      </c>
      <c r="F5878" t="s">
        <v>1024</v>
      </c>
    </row>
    <row r="5879" spans="2:6" hidden="1" x14ac:dyDescent="0.3">
      <c r="B5879">
        <v>163586</v>
      </c>
      <c r="C5879" t="s">
        <v>17166</v>
      </c>
      <c r="D5879" t="s">
        <v>17167</v>
      </c>
      <c r="E5879" t="s">
        <v>17168</v>
      </c>
      <c r="F5879" t="s">
        <v>1024</v>
      </c>
    </row>
    <row r="5880" spans="2:6" hidden="1" x14ac:dyDescent="0.3">
      <c r="B5880">
        <v>163587</v>
      </c>
      <c r="C5880" t="s">
        <v>17169</v>
      </c>
      <c r="D5880" t="s">
        <v>17170</v>
      </c>
      <c r="E5880" t="s">
        <v>6754</v>
      </c>
      <c r="F5880" t="s">
        <v>1024</v>
      </c>
    </row>
    <row r="5881" spans="2:6" hidden="1" x14ac:dyDescent="0.3">
      <c r="B5881">
        <v>163588</v>
      </c>
      <c r="C5881" t="s">
        <v>17171</v>
      </c>
      <c r="D5881" t="s">
        <v>17172</v>
      </c>
      <c r="E5881" t="s">
        <v>17173</v>
      </c>
      <c r="F5881" t="s">
        <v>1024</v>
      </c>
    </row>
    <row r="5882" spans="2:6" hidden="1" x14ac:dyDescent="0.3">
      <c r="B5882">
        <v>163589</v>
      </c>
      <c r="C5882" t="s">
        <v>17174</v>
      </c>
      <c r="D5882" t="s">
        <v>17175</v>
      </c>
      <c r="E5882" t="s">
        <v>15712</v>
      </c>
      <c r="F5882" t="s">
        <v>1024</v>
      </c>
    </row>
    <row r="5883" spans="2:6" hidden="1" x14ac:dyDescent="0.3">
      <c r="B5883">
        <v>163590</v>
      </c>
      <c r="C5883" t="s">
        <v>17176</v>
      </c>
      <c r="D5883" t="s">
        <v>17177</v>
      </c>
      <c r="E5883" t="s">
        <v>17178</v>
      </c>
      <c r="F5883" t="s">
        <v>1024</v>
      </c>
    </row>
    <row r="5884" spans="2:6" hidden="1" x14ac:dyDescent="0.3">
      <c r="B5884">
        <v>163591</v>
      </c>
      <c r="C5884" t="s">
        <v>17179</v>
      </c>
      <c r="D5884" t="s">
        <v>17180</v>
      </c>
      <c r="E5884" t="s">
        <v>17181</v>
      </c>
      <c r="F5884" t="s">
        <v>1024</v>
      </c>
    </row>
    <row r="5885" spans="2:6" hidden="1" x14ac:dyDescent="0.3">
      <c r="B5885">
        <v>163592</v>
      </c>
      <c r="C5885" t="s">
        <v>16738</v>
      </c>
      <c r="D5885" t="s">
        <v>16739</v>
      </c>
      <c r="E5885" t="s">
        <v>4295</v>
      </c>
      <c r="F5885" t="s">
        <v>1024</v>
      </c>
    </row>
    <row r="5886" spans="2:6" hidden="1" x14ac:dyDescent="0.3">
      <c r="B5886">
        <v>163593</v>
      </c>
      <c r="C5886" t="s">
        <v>12245</v>
      </c>
      <c r="D5886" t="s">
        <v>12246</v>
      </c>
      <c r="E5886" t="s">
        <v>17182</v>
      </c>
      <c r="F5886" t="s">
        <v>1024</v>
      </c>
    </row>
    <row r="5887" spans="2:6" hidden="1" x14ac:dyDescent="0.3">
      <c r="B5887">
        <v>163594</v>
      </c>
      <c r="C5887" t="s">
        <v>17183</v>
      </c>
      <c r="D5887" t="s">
        <v>17184</v>
      </c>
      <c r="E5887" t="s">
        <v>17185</v>
      </c>
      <c r="F5887" t="s">
        <v>1024</v>
      </c>
    </row>
    <row r="5888" spans="2:6" hidden="1" x14ac:dyDescent="0.3">
      <c r="B5888">
        <v>163595</v>
      </c>
      <c r="C5888" t="s">
        <v>17186</v>
      </c>
      <c r="D5888" t="s">
        <v>17187</v>
      </c>
      <c r="E5888" t="s">
        <v>15914</v>
      </c>
      <c r="F5888" t="s">
        <v>1024</v>
      </c>
    </row>
    <row r="5889" spans="2:6" hidden="1" x14ac:dyDescent="0.3">
      <c r="B5889">
        <v>163596</v>
      </c>
      <c r="C5889" t="s">
        <v>17188</v>
      </c>
      <c r="D5889" t="s">
        <v>17189</v>
      </c>
      <c r="E5889" t="s">
        <v>4574</v>
      </c>
      <c r="F5889" t="s">
        <v>1024</v>
      </c>
    </row>
    <row r="5890" spans="2:6" hidden="1" x14ac:dyDescent="0.3">
      <c r="B5890">
        <v>163597</v>
      </c>
      <c r="C5890" t="s">
        <v>17190</v>
      </c>
      <c r="D5890" t="s">
        <v>17191</v>
      </c>
      <c r="E5890" t="s">
        <v>17192</v>
      </c>
      <c r="F5890" t="s">
        <v>1024</v>
      </c>
    </row>
    <row r="5891" spans="2:6" hidden="1" x14ac:dyDescent="0.3">
      <c r="B5891">
        <v>163598</v>
      </c>
      <c r="C5891" t="s">
        <v>17193</v>
      </c>
      <c r="D5891" t="s">
        <v>17194</v>
      </c>
      <c r="E5891" t="s">
        <v>17195</v>
      </c>
      <c r="F5891" t="s">
        <v>1024</v>
      </c>
    </row>
    <row r="5892" spans="2:6" hidden="1" x14ac:dyDescent="0.3">
      <c r="B5892">
        <v>163599</v>
      </c>
      <c r="C5892" t="s">
        <v>17196</v>
      </c>
      <c r="D5892" t="s">
        <v>17197</v>
      </c>
      <c r="E5892" t="s">
        <v>17198</v>
      </c>
      <c r="F5892" t="s">
        <v>1024</v>
      </c>
    </row>
    <row r="5893" spans="2:6" hidden="1" x14ac:dyDescent="0.3">
      <c r="B5893">
        <v>163600</v>
      </c>
      <c r="C5893" t="s">
        <v>17199</v>
      </c>
      <c r="D5893" t="s">
        <v>17200</v>
      </c>
      <c r="E5893" t="s">
        <v>8030</v>
      </c>
      <c r="F5893" t="s">
        <v>1024</v>
      </c>
    </row>
    <row r="5894" spans="2:6" hidden="1" x14ac:dyDescent="0.3">
      <c r="B5894">
        <v>163602</v>
      </c>
      <c r="C5894" t="s">
        <v>17201</v>
      </c>
      <c r="D5894" t="s">
        <v>17202</v>
      </c>
      <c r="E5894" t="s">
        <v>17203</v>
      </c>
      <c r="F5894" t="s">
        <v>1024</v>
      </c>
    </row>
    <row r="5895" spans="2:6" hidden="1" x14ac:dyDescent="0.3">
      <c r="B5895">
        <v>163603</v>
      </c>
      <c r="C5895" t="s">
        <v>17204</v>
      </c>
      <c r="D5895" t="s">
        <v>17205</v>
      </c>
      <c r="E5895" t="s">
        <v>17206</v>
      </c>
      <c r="F5895" t="s">
        <v>1024</v>
      </c>
    </row>
    <row r="5896" spans="2:6" hidden="1" x14ac:dyDescent="0.3">
      <c r="B5896">
        <v>163604</v>
      </c>
      <c r="C5896" t="s">
        <v>17207</v>
      </c>
      <c r="D5896" t="s">
        <v>17208</v>
      </c>
      <c r="E5896" t="s">
        <v>1681</v>
      </c>
      <c r="F5896" t="s">
        <v>1024</v>
      </c>
    </row>
    <row r="5897" spans="2:6" hidden="1" x14ac:dyDescent="0.3">
      <c r="B5897">
        <v>163605</v>
      </c>
      <c r="C5897" t="s">
        <v>17209</v>
      </c>
      <c r="D5897" t="s">
        <v>24083</v>
      </c>
      <c r="E5897" t="s">
        <v>17210</v>
      </c>
      <c r="F5897" t="s">
        <v>1024</v>
      </c>
    </row>
    <row r="5898" spans="2:6" hidden="1" x14ac:dyDescent="0.3">
      <c r="B5898">
        <v>163606</v>
      </c>
      <c r="C5898" t="s">
        <v>13705</v>
      </c>
      <c r="D5898" t="s">
        <v>13706</v>
      </c>
      <c r="E5898" t="s">
        <v>17211</v>
      </c>
      <c r="F5898" t="s">
        <v>1024</v>
      </c>
    </row>
    <row r="5899" spans="2:6" hidden="1" x14ac:dyDescent="0.3">
      <c r="B5899">
        <v>163608</v>
      </c>
      <c r="C5899" t="s">
        <v>17212</v>
      </c>
      <c r="D5899" t="s">
        <v>17213</v>
      </c>
      <c r="E5899" t="s">
        <v>17214</v>
      </c>
      <c r="F5899" t="s">
        <v>1024</v>
      </c>
    </row>
    <row r="5900" spans="2:6" hidden="1" x14ac:dyDescent="0.3">
      <c r="B5900">
        <v>163609</v>
      </c>
      <c r="C5900" t="s">
        <v>17215</v>
      </c>
      <c r="D5900" t="s">
        <v>17216</v>
      </c>
      <c r="E5900" t="s">
        <v>17217</v>
      </c>
      <c r="F5900" t="s">
        <v>1024</v>
      </c>
    </row>
    <row r="5901" spans="2:6" hidden="1" x14ac:dyDescent="0.3">
      <c r="B5901">
        <v>163610</v>
      </c>
      <c r="C5901" t="s">
        <v>17218</v>
      </c>
      <c r="D5901" t="s">
        <v>17219</v>
      </c>
      <c r="E5901" t="s">
        <v>17220</v>
      </c>
      <c r="F5901" t="s">
        <v>1024</v>
      </c>
    </row>
    <row r="5902" spans="2:6" hidden="1" x14ac:dyDescent="0.3">
      <c r="B5902">
        <v>163611</v>
      </c>
      <c r="C5902" t="s">
        <v>17221</v>
      </c>
      <c r="D5902" t="s">
        <v>17222</v>
      </c>
      <c r="E5902" t="s">
        <v>13487</v>
      </c>
      <c r="F5902" t="s">
        <v>1024</v>
      </c>
    </row>
    <row r="5903" spans="2:6" hidden="1" x14ac:dyDescent="0.3">
      <c r="B5903">
        <v>163612</v>
      </c>
      <c r="C5903" t="s">
        <v>17223</v>
      </c>
      <c r="D5903" t="s">
        <v>17224</v>
      </c>
      <c r="E5903" t="s">
        <v>7920</v>
      </c>
      <c r="F5903" t="s">
        <v>1024</v>
      </c>
    </row>
    <row r="5904" spans="2:6" hidden="1" x14ac:dyDescent="0.3">
      <c r="B5904">
        <v>163613</v>
      </c>
      <c r="C5904" t="s">
        <v>17225</v>
      </c>
      <c r="D5904" t="s">
        <v>17226</v>
      </c>
      <c r="E5904" t="s">
        <v>17227</v>
      </c>
      <c r="F5904" t="s">
        <v>1024</v>
      </c>
    </row>
    <row r="5905" spans="2:6" hidden="1" x14ac:dyDescent="0.3">
      <c r="B5905">
        <v>163614</v>
      </c>
      <c r="C5905" t="s">
        <v>4695</v>
      </c>
      <c r="D5905" t="s">
        <v>4696</v>
      </c>
      <c r="E5905" t="s">
        <v>17228</v>
      </c>
      <c r="F5905" t="s">
        <v>1024</v>
      </c>
    </row>
    <row r="5906" spans="2:6" hidden="1" x14ac:dyDescent="0.3">
      <c r="B5906">
        <v>163615</v>
      </c>
      <c r="C5906" t="s">
        <v>17229</v>
      </c>
      <c r="D5906" t="s">
        <v>17230</v>
      </c>
      <c r="E5906" t="s">
        <v>11976</v>
      </c>
      <c r="F5906" t="s">
        <v>1024</v>
      </c>
    </row>
    <row r="5907" spans="2:6" hidden="1" x14ac:dyDescent="0.3">
      <c r="B5907">
        <v>163616</v>
      </c>
      <c r="C5907" t="s">
        <v>17231</v>
      </c>
      <c r="D5907" t="s">
        <v>17232</v>
      </c>
      <c r="E5907" t="s">
        <v>12280</v>
      </c>
      <c r="F5907" t="s">
        <v>1024</v>
      </c>
    </row>
    <row r="5908" spans="2:6" hidden="1" x14ac:dyDescent="0.3">
      <c r="B5908">
        <v>163617</v>
      </c>
      <c r="C5908" t="s">
        <v>17233</v>
      </c>
      <c r="D5908" t="s">
        <v>17234</v>
      </c>
      <c r="E5908" t="s">
        <v>17235</v>
      </c>
      <c r="F5908" t="s">
        <v>1024</v>
      </c>
    </row>
    <row r="5909" spans="2:6" hidden="1" x14ac:dyDescent="0.3">
      <c r="B5909">
        <v>163618</v>
      </c>
      <c r="C5909" t="s">
        <v>17236</v>
      </c>
      <c r="D5909" t="s">
        <v>17237</v>
      </c>
      <c r="E5909" t="s">
        <v>264</v>
      </c>
      <c r="F5909" t="s">
        <v>1024</v>
      </c>
    </row>
    <row r="5910" spans="2:6" hidden="1" x14ac:dyDescent="0.3">
      <c r="B5910">
        <v>163619</v>
      </c>
      <c r="C5910" t="s">
        <v>17238</v>
      </c>
      <c r="D5910" t="s">
        <v>17239</v>
      </c>
      <c r="E5910" t="s">
        <v>17240</v>
      </c>
      <c r="F5910" t="s">
        <v>1024</v>
      </c>
    </row>
    <row r="5911" spans="2:6" hidden="1" x14ac:dyDescent="0.3">
      <c r="B5911">
        <v>163620</v>
      </c>
      <c r="C5911" t="s">
        <v>17241</v>
      </c>
      <c r="D5911" t="s">
        <v>17242</v>
      </c>
      <c r="E5911" t="s">
        <v>16045</v>
      </c>
      <c r="F5911" t="s">
        <v>1024</v>
      </c>
    </row>
    <row r="5912" spans="2:6" hidden="1" x14ac:dyDescent="0.3">
      <c r="B5912">
        <v>163621</v>
      </c>
      <c r="C5912" t="s">
        <v>17243</v>
      </c>
      <c r="D5912" t="s">
        <v>17244</v>
      </c>
      <c r="E5912" t="s">
        <v>8072</v>
      </c>
      <c r="F5912" t="s">
        <v>1024</v>
      </c>
    </row>
    <row r="5913" spans="2:6" hidden="1" x14ac:dyDescent="0.3">
      <c r="B5913">
        <v>163622</v>
      </c>
      <c r="C5913" t="s">
        <v>17245</v>
      </c>
      <c r="D5913" t="s">
        <v>17246</v>
      </c>
      <c r="E5913" t="s">
        <v>15582</v>
      </c>
      <c r="F5913" t="s">
        <v>1024</v>
      </c>
    </row>
    <row r="5914" spans="2:6" hidden="1" x14ac:dyDescent="0.3">
      <c r="B5914">
        <v>163623</v>
      </c>
      <c r="C5914" t="s">
        <v>17247</v>
      </c>
      <c r="D5914" t="s">
        <v>17248</v>
      </c>
      <c r="E5914" t="s">
        <v>10775</v>
      </c>
      <c r="F5914" t="s">
        <v>1024</v>
      </c>
    </row>
    <row r="5915" spans="2:6" hidden="1" x14ac:dyDescent="0.3">
      <c r="B5915">
        <v>163624</v>
      </c>
      <c r="C5915" t="s">
        <v>17249</v>
      </c>
      <c r="D5915" t="s">
        <v>17250</v>
      </c>
      <c r="E5915" t="s">
        <v>17251</v>
      </c>
      <c r="F5915" t="s">
        <v>1024</v>
      </c>
    </row>
    <row r="5916" spans="2:6" hidden="1" x14ac:dyDescent="0.3">
      <c r="B5916">
        <v>163625</v>
      </c>
      <c r="C5916" t="s">
        <v>17252</v>
      </c>
      <c r="D5916" t="s">
        <v>17253</v>
      </c>
      <c r="E5916" t="s">
        <v>17254</v>
      </c>
      <c r="F5916" t="s">
        <v>1024</v>
      </c>
    </row>
    <row r="5917" spans="2:6" hidden="1" x14ac:dyDescent="0.3">
      <c r="B5917">
        <v>163626</v>
      </c>
      <c r="C5917" t="s">
        <v>17255</v>
      </c>
      <c r="D5917" t="s">
        <v>17256</v>
      </c>
      <c r="E5917" t="s">
        <v>10058</v>
      </c>
      <c r="F5917" t="s">
        <v>1024</v>
      </c>
    </row>
    <row r="5918" spans="2:6" hidden="1" x14ac:dyDescent="0.3">
      <c r="B5918">
        <v>163627</v>
      </c>
      <c r="C5918" t="s">
        <v>17257</v>
      </c>
      <c r="D5918" t="s">
        <v>17258</v>
      </c>
      <c r="E5918" t="s">
        <v>17259</v>
      </c>
      <c r="F5918" t="s">
        <v>1024</v>
      </c>
    </row>
    <row r="5919" spans="2:6" hidden="1" x14ac:dyDescent="0.3">
      <c r="B5919">
        <v>163628</v>
      </c>
      <c r="C5919" t="s">
        <v>17260</v>
      </c>
      <c r="D5919" t="s">
        <v>17261</v>
      </c>
      <c r="E5919" t="s">
        <v>17262</v>
      </c>
      <c r="F5919" t="s">
        <v>1024</v>
      </c>
    </row>
    <row r="5920" spans="2:6" hidden="1" x14ac:dyDescent="0.3">
      <c r="B5920">
        <v>163630</v>
      </c>
      <c r="C5920" t="s">
        <v>17263</v>
      </c>
      <c r="D5920" t="s">
        <v>17264</v>
      </c>
      <c r="E5920" t="s">
        <v>17265</v>
      </c>
      <c r="F5920" t="s">
        <v>1024</v>
      </c>
    </row>
    <row r="5921" spans="2:6" hidden="1" x14ac:dyDescent="0.3">
      <c r="B5921">
        <v>163631</v>
      </c>
      <c r="C5921" t="s">
        <v>17266</v>
      </c>
      <c r="D5921" t="s">
        <v>17267</v>
      </c>
      <c r="E5921" t="s">
        <v>17268</v>
      </c>
      <c r="F5921" t="s">
        <v>1024</v>
      </c>
    </row>
    <row r="5922" spans="2:6" hidden="1" x14ac:dyDescent="0.3">
      <c r="B5922">
        <v>163632</v>
      </c>
      <c r="C5922" t="s">
        <v>17269</v>
      </c>
      <c r="D5922" t="s">
        <v>17270</v>
      </c>
      <c r="E5922" t="s">
        <v>3647</v>
      </c>
      <c r="F5922" t="s">
        <v>1024</v>
      </c>
    </row>
    <row r="5923" spans="2:6" hidden="1" x14ac:dyDescent="0.3">
      <c r="B5923">
        <v>163633</v>
      </c>
      <c r="C5923" t="s">
        <v>17271</v>
      </c>
      <c r="D5923" t="s">
        <v>17272</v>
      </c>
      <c r="E5923" t="s">
        <v>17273</v>
      </c>
      <c r="F5923" t="s">
        <v>1024</v>
      </c>
    </row>
    <row r="5924" spans="2:6" hidden="1" x14ac:dyDescent="0.3">
      <c r="B5924">
        <v>163635</v>
      </c>
      <c r="C5924" t="s">
        <v>17274</v>
      </c>
      <c r="D5924" t="s">
        <v>17275</v>
      </c>
      <c r="E5924" t="s">
        <v>12542</v>
      </c>
      <c r="F5924" t="s">
        <v>1024</v>
      </c>
    </row>
    <row r="5925" spans="2:6" hidden="1" x14ac:dyDescent="0.3">
      <c r="B5925">
        <v>163636</v>
      </c>
      <c r="C5925" t="s">
        <v>17276</v>
      </c>
      <c r="D5925" t="s">
        <v>17277</v>
      </c>
      <c r="E5925" t="s">
        <v>17278</v>
      </c>
      <c r="F5925" t="s">
        <v>1024</v>
      </c>
    </row>
    <row r="5926" spans="2:6" hidden="1" x14ac:dyDescent="0.3">
      <c r="B5926">
        <v>163637</v>
      </c>
      <c r="C5926" t="s">
        <v>17279</v>
      </c>
      <c r="D5926" t="s">
        <v>17280</v>
      </c>
      <c r="E5926" t="s">
        <v>17281</v>
      </c>
      <c r="F5926" t="s">
        <v>1024</v>
      </c>
    </row>
    <row r="5927" spans="2:6" hidden="1" x14ac:dyDescent="0.3">
      <c r="B5927">
        <v>163638</v>
      </c>
      <c r="C5927" t="s">
        <v>17282</v>
      </c>
      <c r="D5927" t="s">
        <v>17283</v>
      </c>
      <c r="E5927" t="s">
        <v>6885</v>
      </c>
      <c r="F5927" t="s">
        <v>1024</v>
      </c>
    </row>
    <row r="5928" spans="2:6" hidden="1" x14ac:dyDescent="0.3">
      <c r="B5928">
        <v>163639</v>
      </c>
      <c r="C5928" t="s">
        <v>17284</v>
      </c>
      <c r="D5928" t="s">
        <v>17285</v>
      </c>
      <c r="E5928" t="s">
        <v>17286</v>
      </c>
      <c r="F5928" t="s">
        <v>1024</v>
      </c>
    </row>
    <row r="5929" spans="2:6" hidden="1" x14ac:dyDescent="0.3">
      <c r="B5929">
        <v>163640</v>
      </c>
      <c r="C5929" t="s">
        <v>17287</v>
      </c>
      <c r="D5929" t="s">
        <v>17288</v>
      </c>
      <c r="E5929" t="s">
        <v>17289</v>
      </c>
      <c r="F5929" t="s">
        <v>1024</v>
      </c>
    </row>
    <row r="5930" spans="2:6" hidden="1" x14ac:dyDescent="0.3">
      <c r="B5930">
        <v>163641</v>
      </c>
      <c r="C5930" t="s">
        <v>17290</v>
      </c>
      <c r="D5930" t="s">
        <v>17291</v>
      </c>
      <c r="E5930" t="s">
        <v>17292</v>
      </c>
      <c r="F5930" t="s">
        <v>1024</v>
      </c>
    </row>
    <row r="5931" spans="2:6" hidden="1" x14ac:dyDescent="0.3">
      <c r="B5931">
        <v>163642</v>
      </c>
      <c r="C5931" t="s">
        <v>17293</v>
      </c>
      <c r="D5931" t="s">
        <v>17294</v>
      </c>
      <c r="E5931" t="s">
        <v>17295</v>
      </c>
      <c r="F5931" t="s">
        <v>1024</v>
      </c>
    </row>
    <row r="5932" spans="2:6" hidden="1" x14ac:dyDescent="0.3">
      <c r="B5932">
        <v>163643</v>
      </c>
      <c r="C5932" t="s">
        <v>17296</v>
      </c>
      <c r="D5932" t="s">
        <v>17297</v>
      </c>
      <c r="E5932" t="s">
        <v>17298</v>
      </c>
      <c r="F5932" t="s">
        <v>1024</v>
      </c>
    </row>
    <row r="5933" spans="2:6" hidden="1" x14ac:dyDescent="0.3">
      <c r="B5933">
        <v>163644</v>
      </c>
      <c r="C5933" t="s">
        <v>17299</v>
      </c>
      <c r="D5933" t="s">
        <v>17300</v>
      </c>
      <c r="E5933" t="s">
        <v>3805</v>
      </c>
      <c r="F5933" t="s">
        <v>1024</v>
      </c>
    </row>
    <row r="5934" spans="2:6" hidden="1" x14ac:dyDescent="0.3">
      <c r="B5934">
        <v>163645</v>
      </c>
      <c r="C5934" t="s">
        <v>17301</v>
      </c>
      <c r="D5934" t="s">
        <v>17302</v>
      </c>
      <c r="E5934" t="s">
        <v>2531</v>
      </c>
      <c r="F5934" t="s">
        <v>1024</v>
      </c>
    </row>
    <row r="5935" spans="2:6" hidden="1" x14ac:dyDescent="0.3">
      <c r="B5935">
        <v>163646</v>
      </c>
      <c r="C5935" t="s">
        <v>17303</v>
      </c>
      <c r="D5935" t="s">
        <v>17304</v>
      </c>
      <c r="E5935" t="s">
        <v>17305</v>
      </c>
      <c r="F5935" t="s">
        <v>1024</v>
      </c>
    </row>
    <row r="5936" spans="2:6" hidden="1" x14ac:dyDescent="0.3">
      <c r="B5936">
        <v>163647</v>
      </c>
      <c r="C5936" t="s">
        <v>17306</v>
      </c>
      <c r="D5936" t="s">
        <v>17307</v>
      </c>
      <c r="E5936" t="s">
        <v>17308</v>
      </c>
      <c r="F5936" t="s">
        <v>1024</v>
      </c>
    </row>
    <row r="5937" spans="2:6" hidden="1" x14ac:dyDescent="0.3">
      <c r="B5937">
        <v>163648</v>
      </c>
      <c r="C5937" t="s">
        <v>10062</v>
      </c>
      <c r="D5937" t="s">
        <v>10063</v>
      </c>
      <c r="E5937" t="s">
        <v>17309</v>
      </c>
      <c r="F5937" t="s">
        <v>1024</v>
      </c>
    </row>
    <row r="5938" spans="2:6" hidden="1" x14ac:dyDescent="0.3">
      <c r="B5938">
        <v>163650</v>
      </c>
      <c r="C5938" t="s">
        <v>17310</v>
      </c>
      <c r="D5938" t="s">
        <v>17311</v>
      </c>
      <c r="E5938" t="s">
        <v>13628</v>
      </c>
      <c r="F5938" t="s">
        <v>1024</v>
      </c>
    </row>
    <row r="5939" spans="2:6" hidden="1" x14ac:dyDescent="0.3">
      <c r="B5939">
        <v>163651</v>
      </c>
      <c r="C5939" t="s">
        <v>17312</v>
      </c>
      <c r="D5939" t="s">
        <v>17313</v>
      </c>
      <c r="E5939" t="s">
        <v>8188</v>
      </c>
      <c r="F5939" t="s">
        <v>1024</v>
      </c>
    </row>
    <row r="5940" spans="2:6" hidden="1" x14ac:dyDescent="0.3">
      <c r="B5940">
        <v>163652</v>
      </c>
      <c r="C5940" t="s">
        <v>17314</v>
      </c>
      <c r="D5940" t="s">
        <v>17315</v>
      </c>
      <c r="E5940" t="s">
        <v>17316</v>
      </c>
      <c r="F5940" t="s">
        <v>1024</v>
      </c>
    </row>
    <row r="5941" spans="2:6" hidden="1" x14ac:dyDescent="0.3">
      <c r="B5941">
        <v>163653</v>
      </c>
      <c r="C5941" t="s">
        <v>17317</v>
      </c>
      <c r="D5941" t="s">
        <v>17318</v>
      </c>
      <c r="E5941" t="s">
        <v>17319</v>
      </c>
      <c r="F5941" t="s">
        <v>1024</v>
      </c>
    </row>
    <row r="5942" spans="2:6" hidden="1" x14ac:dyDescent="0.3">
      <c r="B5942">
        <v>163654</v>
      </c>
      <c r="C5942" t="s">
        <v>17320</v>
      </c>
      <c r="D5942" t="s">
        <v>17321</v>
      </c>
      <c r="E5942" t="s">
        <v>17322</v>
      </c>
      <c r="F5942" t="s">
        <v>1024</v>
      </c>
    </row>
    <row r="5943" spans="2:6" hidden="1" x14ac:dyDescent="0.3">
      <c r="B5943">
        <v>163655</v>
      </c>
      <c r="C5943" t="s">
        <v>17323</v>
      </c>
      <c r="D5943" t="s">
        <v>17324</v>
      </c>
      <c r="E5943" t="s">
        <v>7330</v>
      </c>
      <c r="F5943" t="s">
        <v>1024</v>
      </c>
    </row>
    <row r="5944" spans="2:6" hidden="1" x14ac:dyDescent="0.3">
      <c r="B5944">
        <v>163656</v>
      </c>
      <c r="C5944" t="s">
        <v>17325</v>
      </c>
      <c r="D5944" t="s">
        <v>17326</v>
      </c>
      <c r="E5944" t="s">
        <v>14717</v>
      </c>
      <c r="F5944" t="s">
        <v>1024</v>
      </c>
    </row>
    <row r="5945" spans="2:6" hidden="1" x14ac:dyDescent="0.3">
      <c r="B5945">
        <v>163657</v>
      </c>
      <c r="C5945" t="s">
        <v>17327</v>
      </c>
      <c r="D5945" t="s">
        <v>17328</v>
      </c>
      <c r="E5945" t="s">
        <v>17329</v>
      </c>
      <c r="F5945" t="s">
        <v>1024</v>
      </c>
    </row>
    <row r="5946" spans="2:6" hidden="1" x14ac:dyDescent="0.3">
      <c r="B5946">
        <v>163658</v>
      </c>
      <c r="C5946" t="s">
        <v>17330</v>
      </c>
      <c r="D5946" t="s">
        <v>17331</v>
      </c>
      <c r="E5946" t="s">
        <v>2196</v>
      </c>
      <c r="F5946" t="s">
        <v>1024</v>
      </c>
    </row>
    <row r="5947" spans="2:6" hidden="1" x14ac:dyDescent="0.3">
      <c r="B5947">
        <v>163659</v>
      </c>
      <c r="C5947" t="s">
        <v>17332</v>
      </c>
      <c r="D5947" t="s">
        <v>17333</v>
      </c>
      <c r="E5947" t="s">
        <v>9056</v>
      </c>
      <c r="F5947" t="s">
        <v>1024</v>
      </c>
    </row>
    <row r="5948" spans="2:6" hidden="1" x14ac:dyDescent="0.3">
      <c r="B5948">
        <v>163660</v>
      </c>
      <c r="C5948" t="s">
        <v>17334</v>
      </c>
      <c r="D5948" t="s">
        <v>17335</v>
      </c>
      <c r="E5948" t="s">
        <v>17336</v>
      </c>
      <c r="F5948" t="s">
        <v>1024</v>
      </c>
    </row>
    <row r="5949" spans="2:6" hidden="1" x14ac:dyDescent="0.3">
      <c r="B5949">
        <v>163661</v>
      </c>
      <c r="C5949" t="s">
        <v>17337</v>
      </c>
      <c r="D5949" t="s">
        <v>17338</v>
      </c>
      <c r="E5949" t="s">
        <v>6041</v>
      </c>
      <c r="F5949" t="s">
        <v>1024</v>
      </c>
    </row>
    <row r="5950" spans="2:6" hidden="1" x14ac:dyDescent="0.3">
      <c r="B5950">
        <v>163662</v>
      </c>
      <c r="C5950" t="s">
        <v>17339</v>
      </c>
      <c r="D5950" t="s">
        <v>17340</v>
      </c>
      <c r="E5950" t="s">
        <v>17341</v>
      </c>
      <c r="F5950" t="s">
        <v>1024</v>
      </c>
    </row>
    <row r="5951" spans="2:6" hidden="1" x14ac:dyDescent="0.3">
      <c r="B5951">
        <v>163663</v>
      </c>
      <c r="C5951" t="s">
        <v>17342</v>
      </c>
      <c r="D5951" t="s">
        <v>17343</v>
      </c>
      <c r="E5951" t="s">
        <v>17344</v>
      </c>
      <c r="F5951" t="s">
        <v>1024</v>
      </c>
    </row>
    <row r="5952" spans="2:6" hidden="1" x14ac:dyDescent="0.3">
      <c r="B5952">
        <v>163664</v>
      </c>
      <c r="C5952" t="s">
        <v>17345</v>
      </c>
      <c r="D5952" t="s">
        <v>17346</v>
      </c>
      <c r="E5952" t="s">
        <v>10459</v>
      </c>
      <c r="F5952" t="s">
        <v>1024</v>
      </c>
    </row>
    <row r="5953" spans="2:6" hidden="1" x14ac:dyDescent="0.3">
      <c r="B5953">
        <v>163665</v>
      </c>
      <c r="C5953" t="s">
        <v>17347</v>
      </c>
      <c r="D5953" t="s">
        <v>17348</v>
      </c>
      <c r="E5953" t="s">
        <v>824</v>
      </c>
      <c r="F5953" t="s">
        <v>1024</v>
      </c>
    </row>
    <row r="5954" spans="2:6" hidden="1" x14ac:dyDescent="0.3">
      <c r="B5954">
        <v>163666</v>
      </c>
      <c r="C5954" t="s">
        <v>17349</v>
      </c>
      <c r="D5954" t="s">
        <v>17350</v>
      </c>
      <c r="E5954" t="s">
        <v>2137</v>
      </c>
      <c r="F5954" t="s">
        <v>1024</v>
      </c>
    </row>
    <row r="5955" spans="2:6" hidden="1" x14ac:dyDescent="0.3">
      <c r="B5955">
        <v>163667</v>
      </c>
      <c r="C5955" t="s">
        <v>10782</v>
      </c>
      <c r="D5955" t="s">
        <v>10783</v>
      </c>
      <c r="E5955" t="s">
        <v>17351</v>
      </c>
      <c r="F5955" t="s">
        <v>1024</v>
      </c>
    </row>
    <row r="5956" spans="2:6" hidden="1" x14ac:dyDescent="0.3">
      <c r="B5956">
        <v>163668</v>
      </c>
      <c r="C5956" t="s">
        <v>17352</v>
      </c>
      <c r="D5956" t="s">
        <v>17353</v>
      </c>
      <c r="E5956" t="s">
        <v>14615</v>
      </c>
      <c r="F5956" t="s">
        <v>1024</v>
      </c>
    </row>
    <row r="5957" spans="2:6" hidden="1" x14ac:dyDescent="0.3">
      <c r="B5957">
        <v>163669</v>
      </c>
      <c r="C5957" t="s">
        <v>17354</v>
      </c>
      <c r="D5957" t="s">
        <v>17355</v>
      </c>
      <c r="E5957" t="s">
        <v>15431</v>
      </c>
      <c r="F5957" t="s">
        <v>1024</v>
      </c>
    </row>
    <row r="5958" spans="2:6" hidden="1" x14ac:dyDescent="0.3">
      <c r="B5958">
        <v>163670</v>
      </c>
      <c r="C5958" t="s">
        <v>17356</v>
      </c>
      <c r="D5958" t="s">
        <v>17357</v>
      </c>
      <c r="E5958" t="s">
        <v>17358</v>
      </c>
      <c r="F5958" t="s">
        <v>1024</v>
      </c>
    </row>
    <row r="5959" spans="2:6" hidden="1" x14ac:dyDescent="0.3">
      <c r="B5959">
        <v>163671</v>
      </c>
      <c r="C5959" t="s">
        <v>17359</v>
      </c>
      <c r="D5959" t="s">
        <v>17360</v>
      </c>
      <c r="E5959" t="s">
        <v>17361</v>
      </c>
      <c r="F5959" t="s">
        <v>1024</v>
      </c>
    </row>
    <row r="5960" spans="2:6" hidden="1" x14ac:dyDescent="0.3">
      <c r="B5960">
        <v>163672</v>
      </c>
      <c r="C5960" t="s">
        <v>17362</v>
      </c>
      <c r="D5960" t="s">
        <v>17363</v>
      </c>
      <c r="E5960" t="s">
        <v>17364</v>
      </c>
      <c r="F5960" t="s">
        <v>1024</v>
      </c>
    </row>
    <row r="5961" spans="2:6" hidden="1" x14ac:dyDescent="0.3">
      <c r="B5961">
        <v>163673</v>
      </c>
      <c r="C5961" t="s">
        <v>17365</v>
      </c>
      <c r="D5961" t="s">
        <v>17366</v>
      </c>
      <c r="E5961" t="s">
        <v>17367</v>
      </c>
      <c r="F5961" t="s">
        <v>1024</v>
      </c>
    </row>
    <row r="5962" spans="2:6" hidden="1" x14ac:dyDescent="0.3">
      <c r="B5962">
        <v>163674</v>
      </c>
      <c r="C5962" t="s">
        <v>17368</v>
      </c>
      <c r="D5962" t="s">
        <v>17369</v>
      </c>
      <c r="E5962" t="s">
        <v>17370</v>
      </c>
      <c r="F5962" t="s">
        <v>1024</v>
      </c>
    </row>
    <row r="5963" spans="2:6" hidden="1" x14ac:dyDescent="0.3">
      <c r="B5963">
        <v>163675</v>
      </c>
      <c r="C5963" t="s">
        <v>17371</v>
      </c>
      <c r="D5963" t="s">
        <v>17372</v>
      </c>
      <c r="E5963" t="s">
        <v>17373</v>
      </c>
      <c r="F5963" t="s">
        <v>1024</v>
      </c>
    </row>
    <row r="5964" spans="2:6" hidden="1" x14ac:dyDescent="0.3">
      <c r="B5964">
        <v>163676</v>
      </c>
      <c r="C5964" t="s">
        <v>17374</v>
      </c>
      <c r="D5964" t="s">
        <v>17375</v>
      </c>
      <c r="E5964" t="s">
        <v>13122</v>
      </c>
      <c r="F5964" t="s">
        <v>1024</v>
      </c>
    </row>
    <row r="5965" spans="2:6" hidden="1" x14ac:dyDescent="0.3">
      <c r="B5965">
        <v>163677</v>
      </c>
      <c r="C5965" t="s">
        <v>17376</v>
      </c>
      <c r="D5965" t="s">
        <v>17377</v>
      </c>
      <c r="E5965" t="s">
        <v>17378</v>
      </c>
      <c r="F5965" t="s">
        <v>1024</v>
      </c>
    </row>
    <row r="5966" spans="2:6" hidden="1" x14ac:dyDescent="0.3">
      <c r="B5966">
        <v>163678</v>
      </c>
      <c r="C5966" t="s">
        <v>17379</v>
      </c>
      <c r="D5966" t="s">
        <v>17380</v>
      </c>
      <c r="E5966" t="s">
        <v>17381</v>
      </c>
      <c r="F5966" t="s">
        <v>1024</v>
      </c>
    </row>
    <row r="5967" spans="2:6" hidden="1" x14ac:dyDescent="0.3">
      <c r="B5967">
        <v>163679</v>
      </c>
      <c r="C5967" t="s">
        <v>17382</v>
      </c>
      <c r="D5967" t="s">
        <v>17383</v>
      </c>
      <c r="E5967" t="s">
        <v>17384</v>
      </c>
      <c r="F5967" t="s">
        <v>1024</v>
      </c>
    </row>
    <row r="5968" spans="2:6" hidden="1" x14ac:dyDescent="0.3">
      <c r="B5968">
        <v>163680</v>
      </c>
      <c r="C5968" t="s">
        <v>12803</v>
      </c>
      <c r="D5968" t="s">
        <v>12804</v>
      </c>
      <c r="E5968" t="s">
        <v>17385</v>
      </c>
      <c r="F5968" t="s">
        <v>1024</v>
      </c>
    </row>
    <row r="5969" spans="2:6" hidden="1" x14ac:dyDescent="0.3">
      <c r="B5969">
        <v>163681</v>
      </c>
      <c r="C5969" t="s">
        <v>17386</v>
      </c>
      <c r="D5969" t="s">
        <v>17387</v>
      </c>
      <c r="E5969" t="s">
        <v>4195</v>
      </c>
      <c r="F5969" t="s">
        <v>1024</v>
      </c>
    </row>
    <row r="5970" spans="2:6" hidden="1" x14ac:dyDescent="0.3">
      <c r="B5970">
        <v>163682</v>
      </c>
      <c r="C5970" t="s">
        <v>17388</v>
      </c>
      <c r="D5970" t="s">
        <v>17389</v>
      </c>
      <c r="E5970" t="s">
        <v>17390</v>
      </c>
      <c r="F5970" t="s">
        <v>1024</v>
      </c>
    </row>
    <row r="5971" spans="2:6" hidden="1" x14ac:dyDescent="0.3">
      <c r="B5971">
        <v>163683</v>
      </c>
      <c r="C5971" t="s">
        <v>16314</v>
      </c>
      <c r="D5971" t="s">
        <v>16315</v>
      </c>
      <c r="E5971" t="s">
        <v>17391</v>
      </c>
      <c r="F5971" t="s">
        <v>1024</v>
      </c>
    </row>
    <row r="5972" spans="2:6" hidden="1" x14ac:dyDescent="0.3">
      <c r="B5972">
        <v>163684</v>
      </c>
      <c r="C5972" t="s">
        <v>17392</v>
      </c>
      <c r="D5972" t="s">
        <v>17393</v>
      </c>
      <c r="E5972" t="s">
        <v>17394</v>
      </c>
      <c r="F5972" t="s">
        <v>1024</v>
      </c>
    </row>
    <row r="5973" spans="2:6" hidden="1" x14ac:dyDescent="0.3">
      <c r="B5973">
        <v>163685</v>
      </c>
      <c r="C5973" t="s">
        <v>17395</v>
      </c>
      <c r="D5973" t="s">
        <v>17396</v>
      </c>
      <c r="E5973" t="s">
        <v>17397</v>
      </c>
      <c r="F5973" t="s">
        <v>1024</v>
      </c>
    </row>
    <row r="5974" spans="2:6" hidden="1" x14ac:dyDescent="0.3">
      <c r="B5974">
        <v>163686</v>
      </c>
      <c r="C5974" t="s">
        <v>17398</v>
      </c>
      <c r="D5974" t="s">
        <v>17399</v>
      </c>
      <c r="E5974" t="s">
        <v>17400</v>
      </c>
      <c r="F5974" t="s">
        <v>1024</v>
      </c>
    </row>
    <row r="5975" spans="2:6" hidden="1" x14ac:dyDescent="0.3">
      <c r="B5975">
        <v>163687</v>
      </c>
      <c r="C5975" t="s">
        <v>17401</v>
      </c>
      <c r="D5975" t="s">
        <v>17402</v>
      </c>
      <c r="E5975" t="s">
        <v>10288</v>
      </c>
      <c r="F5975" t="s">
        <v>1024</v>
      </c>
    </row>
    <row r="5976" spans="2:6" hidden="1" x14ac:dyDescent="0.3">
      <c r="B5976">
        <v>163688</v>
      </c>
      <c r="C5976" t="s">
        <v>17403</v>
      </c>
      <c r="D5976" t="s">
        <v>17404</v>
      </c>
      <c r="E5976" t="s">
        <v>17405</v>
      </c>
      <c r="F5976" t="s">
        <v>1024</v>
      </c>
    </row>
    <row r="5977" spans="2:6" hidden="1" x14ac:dyDescent="0.3">
      <c r="B5977">
        <v>163689</v>
      </c>
      <c r="C5977" t="s">
        <v>17406</v>
      </c>
      <c r="D5977" t="s">
        <v>17407</v>
      </c>
      <c r="E5977" t="s">
        <v>5361</v>
      </c>
      <c r="F5977" t="s">
        <v>1024</v>
      </c>
    </row>
    <row r="5978" spans="2:6" hidden="1" x14ac:dyDescent="0.3">
      <c r="B5978">
        <v>163690</v>
      </c>
      <c r="C5978" t="s">
        <v>17408</v>
      </c>
      <c r="D5978" t="s">
        <v>17409</v>
      </c>
      <c r="E5978" t="s">
        <v>17410</v>
      </c>
      <c r="F5978" t="s">
        <v>1024</v>
      </c>
    </row>
    <row r="5979" spans="2:6" hidden="1" x14ac:dyDescent="0.3">
      <c r="B5979">
        <v>163691</v>
      </c>
      <c r="C5979" t="s">
        <v>17411</v>
      </c>
      <c r="D5979" t="s">
        <v>17412</v>
      </c>
      <c r="E5979" t="s">
        <v>3511</v>
      </c>
      <c r="F5979" t="s">
        <v>1024</v>
      </c>
    </row>
    <row r="5980" spans="2:6" hidden="1" x14ac:dyDescent="0.3">
      <c r="B5980">
        <v>163692</v>
      </c>
      <c r="C5980" t="s">
        <v>10225</v>
      </c>
      <c r="D5980" t="s">
        <v>10226</v>
      </c>
      <c r="E5980" t="s">
        <v>10273</v>
      </c>
      <c r="F5980" t="s">
        <v>1024</v>
      </c>
    </row>
    <row r="5981" spans="2:6" hidden="1" x14ac:dyDescent="0.3">
      <c r="B5981">
        <v>163693</v>
      </c>
      <c r="C5981" t="s">
        <v>17413</v>
      </c>
      <c r="D5981" t="s">
        <v>17414</v>
      </c>
      <c r="E5981" t="s">
        <v>111</v>
      </c>
      <c r="F5981" t="s">
        <v>1024</v>
      </c>
    </row>
    <row r="5982" spans="2:6" hidden="1" x14ac:dyDescent="0.3">
      <c r="B5982">
        <v>163694</v>
      </c>
      <c r="C5982" t="s">
        <v>17415</v>
      </c>
      <c r="D5982" t="s">
        <v>17416</v>
      </c>
      <c r="E5982" t="s">
        <v>17417</v>
      </c>
      <c r="F5982" t="s">
        <v>1024</v>
      </c>
    </row>
    <row r="5983" spans="2:6" hidden="1" x14ac:dyDescent="0.3">
      <c r="B5983">
        <v>163695</v>
      </c>
      <c r="C5983" t="s">
        <v>13660</v>
      </c>
      <c r="D5983" t="s">
        <v>13661</v>
      </c>
      <c r="E5983" t="s">
        <v>17418</v>
      </c>
      <c r="F5983" t="s">
        <v>1024</v>
      </c>
    </row>
    <row r="5984" spans="2:6" hidden="1" x14ac:dyDescent="0.3">
      <c r="B5984">
        <v>163696</v>
      </c>
      <c r="C5984" t="s">
        <v>17419</v>
      </c>
      <c r="D5984" t="s">
        <v>17420</v>
      </c>
      <c r="E5984" t="s">
        <v>17421</v>
      </c>
      <c r="F5984" t="s">
        <v>1024</v>
      </c>
    </row>
    <row r="5985" spans="2:6" hidden="1" x14ac:dyDescent="0.3">
      <c r="B5985">
        <v>163697</v>
      </c>
      <c r="C5985" t="s">
        <v>17422</v>
      </c>
      <c r="D5985" t="s">
        <v>17423</v>
      </c>
      <c r="E5985" t="s">
        <v>15518</v>
      </c>
      <c r="F5985" t="s">
        <v>1024</v>
      </c>
    </row>
    <row r="5986" spans="2:6" hidden="1" x14ac:dyDescent="0.3">
      <c r="B5986">
        <v>163698</v>
      </c>
      <c r="C5986" t="s">
        <v>17424</v>
      </c>
      <c r="D5986" t="s">
        <v>17425</v>
      </c>
      <c r="E5986" t="s">
        <v>217</v>
      </c>
      <c r="F5986" t="s">
        <v>1024</v>
      </c>
    </row>
    <row r="5987" spans="2:6" hidden="1" x14ac:dyDescent="0.3">
      <c r="B5987">
        <v>163699</v>
      </c>
      <c r="C5987" t="s">
        <v>17426</v>
      </c>
      <c r="D5987" t="s">
        <v>17427</v>
      </c>
      <c r="E5987" t="s">
        <v>17428</v>
      </c>
      <c r="F5987" t="s">
        <v>1024</v>
      </c>
    </row>
    <row r="5988" spans="2:6" hidden="1" x14ac:dyDescent="0.3">
      <c r="B5988">
        <v>163700</v>
      </c>
      <c r="C5988" t="s">
        <v>17429</v>
      </c>
      <c r="D5988" t="s">
        <v>17430</v>
      </c>
      <c r="E5988" t="s">
        <v>17431</v>
      </c>
      <c r="F5988" t="s">
        <v>1024</v>
      </c>
    </row>
    <row r="5989" spans="2:6" hidden="1" x14ac:dyDescent="0.3">
      <c r="B5989">
        <v>163701</v>
      </c>
      <c r="C5989" t="s">
        <v>17432</v>
      </c>
      <c r="D5989" t="s">
        <v>17433</v>
      </c>
      <c r="E5989" t="s">
        <v>17434</v>
      </c>
      <c r="F5989" t="s">
        <v>1024</v>
      </c>
    </row>
    <row r="5990" spans="2:6" hidden="1" x14ac:dyDescent="0.3">
      <c r="B5990">
        <v>163702</v>
      </c>
      <c r="C5990" t="s">
        <v>17435</v>
      </c>
      <c r="D5990" t="s">
        <v>17436</v>
      </c>
      <c r="E5990" t="s">
        <v>17437</v>
      </c>
      <c r="F5990" t="s">
        <v>1024</v>
      </c>
    </row>
    <row r="5991" spans="2:6" hidden="1" x14ac:dyDescent="0.3">
      <c r="B5991">
        <v>163703</v>
      </c>
      <c r="C5991" t="s">
        <v>17438</v>
      </c>
      <c r="D5991" t="s">
        <v>17439</v>
      </c>
      <c r="E5991" t="s">
        <v>17440</v>
      </c>
      <c r="F5991" t="s">
        <v>1024</v>
      </c>
    </row>
    <row r="5992" spans="2:6" hidden="1" x14ac:dyDescent="0.3">
      <c r="B5992">
        <v>163704</v>
      </c>
      <c r="C5992" t="s">
        <v>17441</v>
      </c>
      <c r="D5992" t="s">
        <v>17442</v>
      </c>
      <c r="E5992" t="s">
        <v>12548</v>
      </c>
      <c r="F5992" t="s">
        <v>1024</v>
      </c>
    </row>
    <row r="5993" spans="2:6" hidden="1" x14ac:dyDescent="0.3">
      <c r="B5993">
        <v>163705</v>
      </c>
      <c r="C5993" t="s">
        <v>17443</v>
      </c>
      <c r="D5993" t="s">
        <v>17444</v>
      </c>
      <c r="E5993" t="s">
        <v>17445</v>
      </c>
      <c r="F5993" t="s">
        <v>1024</v>
      </c>
    </row>
    <row r="5994" spans="2:6" hidden="1" x14ac:dyDescent="0.3">
      <c r="B5994">
        <v>163706</v>
      </c>
      <c r="C5994" t="s">
        <v>17446</v>
      </c>
      <c r="D5994" t="s">
        <v>17447</v>
      </c>
      <c r="E5994" t="s">
        <v>17448</v>
      </c>
      <c r="F5994" t="s">
        <v>1024</v>
      </c>
    </row>
    <row r="5995" spans="2:6" hidden="1" x14ac:dyDescent="0.3">
      <c r="B5995">
        <v>163707</v>
      </c>
      <c r="C5995" t="s">
        <v>17449</v>
      </c>
      <c r="D5995" t="s">
        <v>17450</v>
      </c>
      <c r="E5995" t="s">
        <v>17451</v>
      </c>
      <c r="F5995" t="s">
        <v>1024</v>
      </c>
    </row>
    <row r="5996" spans="2:6" hidden="1" x14ac:dyDescent="0.3">
      <c r="B5996">
        <v>163708</v>
      </c>
      <c r="C5996" t="s">
        <v>17452</v>
      </c>
      <c r="D5996" t="s">
        <v>17453</v>
      </c>
      <c r="E5996" t="s">
        <v>17454</v>
      </c>
      <c r="F5996" t="s">
        <v>1024</v>
      </c>
    </row>
    <row r="5997" spans="2:6" hidden="1" x14ac:dyDescent="0.3">
      <c r="B5997">
        <v>163709</v>
      </c>
      <c r="C5997" t="s">
        <v>17455</v>
      </c>
      <c r="D5997" t="s">
        <v>17456</v>
      </c>
      <c r="E5997" t="s">
        <v>15576</v>
      </c>
      <c r="F5997" t="s">
        <v>1024</v>
      </c>
    </row>
    <row r="5998" spans="2:6" hidden="1" x14ac:dyDescent="0.3">
      <c r="B5998">
        <v>163710</v>
      </c>
      <c r="C5998" t="s">
        <v>17457</v>
      </c>
      <c r="D5998" t="s">
        <v>17458</v>
      </c>
      <c r="E5998" t="s">
        <v>17459</v>
      </c>
      <c r="F5998" t="s">
        <v>1024</v>
      </c>
    </row>
    <row r="5999" spans="2:6" hidden="1" x14ac:dyDescent="0.3">
      <c r="B5999">
        <v>163711</v>
      </c>
      <c r="C5999" t="s">
        <v>17460</v>
      </c>
      <c r="D5999" t="s">
        <v>17461</v>
      </c>
      <c r="E5999" t="s">
        <v>17462</v>
      </c>
      <c r="F5999" t="s">
        <v>1024</v>
      </c>
    </row>
    <row r="6000" spans="2:6" hidden="1" x14ac:dyDescent="0.3">
      <c r="B6000">
        <v>163712</v>
      </c>
      <c r="C6000" t="s">
        <v>17463</v>
      </c>
      <c r="D6000" t="s">
        <v>17464</v>
      </c>
      <c r="E6000" t="s">
        <v>17465</v>
      </c>
      <c r="F6000" t="s">
        <v>1024</v>
      </c>
    </row>
    <row r="6001" spans="2:6" hidden="1" x14ac:dyDescent="0.3">
      <c r="B6001">
        <v>163713</v>
      </c>
      <c r="C6001" t="s">
        <v>17466</v>
      </c>
      <c r="D6001" t="s">
        <v>17467</v>
      </c>
      <c r="E6001" t="s">
        <v>17468</v>
      </c>
      <c r="F6001" t="s">
        <v>1024</v>
      </c>
    </row>
    <row r="6002" spans="2:6" hidden="1" x14ac:dyDescent="0.3">
      <c r="B6002">
        <v>163714</v>
      </c>
      <c r="C6002" t="s">
        <v>17469</v>
      </c>
      <c r="D6002" t="s">
        <v>17470</v>
      </c>
      <c r="E6002" t="s">
        <v>17471</v>
      </c>
      <c r="F6002" t="s">
        <v>1024</v>
      </c>
    </row>
    <row r="6003" spans="2:6" hidden="1" x14ac:dyDescent="0.3">
      <c r="B6003">
        <v>163716</v>
      </c>
      <c r="C6003" t="s">
        <v>17472</v>
      </c>
      <c r="D6003" t="s">
        <v>17473</v>
      </c>
      <c r="E6003" t="s">
        <v>17474</v>
      </c>
      <c r="F6003" t="s">
        <v>1024</v>
      </c>
    </row>
    <row r="6004" spans="2:6" hidden="1" x14ac:dyDescent="0.3">
      <c r="B6004">
        <v>163717</v>
      </c>
      <c r="C6004" t="s">
        <v>17475</v>
      </c>
      <c r="D6004" t="s">
        <v>17476</v>
      </c>
      <c r="E6004" t="s">
        <v>17477</v>
      </c>
      <c r="F6004" t="s">
        <v>1024</v>
      </c>
    </row>
    <row r="6005" spans="2:6" hidden="1" x14ac:dyDescent="0.3">
      <c r="B6005">
        <v>163718</v>
      </c>
      <c r="C6005" t="s">
        <v>17478</v>
      </c>
      <c r="D6005" t="s">
        <v>17479</v>
      </c>
      <c r="E6005" t="s">
        <v>17480</v>
      </c>
      <c r="F6005" t="s">
        <v>1024</v>
      </c>
    </row>
    <row r="6006" spans="2:6" hidden="1" x14ac:dyDescent="0.3">
      <c r="B6006">
        <v>163719</v>
      </c>
      <c r="C6006" t="s">
        <v>17481</v>
      </c>
      <c r="D6006" t="s">
        <v>17482</v>
      </c>
      <c r="E6006" t="s">
        <v>17483</v>
      </c>
      <c r="F6006" t="s">
        <v>1024</v>
      </c>
    </row>
    <row r="6007" spans="2:6" hidden="1" x14ac:dyDescent="0.3">
      <c r="B6007">
        <v>163720</v>
      </c>
      <c r="C6007" t="s">
        <v>17484</v>
      </c>
      <c r="D6007" t="s">
        <v>17485</v>
      </c>
      <c r="E6007" t="s">
        <v>8471</v>
      </c>
      <c r="F6007" t="s">
        <v>1024</v>
      </c>
    </row>
    <row r="6008" spans="2:6" hidden="1" x14ac:dyDescent="0.3">
      <c r="B6008">
        <v>163722</v>
      </c>
      <c r="C6008" t="s">
        <v>17486</v>
      </c>
      <c r="D6008" t="s">
        <v>17487</v>
      </c>
      <c r="E6008" t="s">
        <v>17488</v>
      </c>
      <c r="F6008" t="s">
        <v>1024</v>
      </c>
    </row>
    <row r="6009" spans="2:6" hidden="1" x14ac:dyDescent="0.3">
      <c r="B6009">
        <v>163723</v>
      </c>
      <c r="C6009" t="s">
        <v>17489</v>
      </c>
      <c r="D6009" t="s">
        <v>17490</v>
      </c>
      <c r="E6009" t="s">
        <v>17491</v>
      </c>
      <c r="F6009" t="s">
        <v>1024</v>
      </c>
    </row>
    <row r="6010" spans="2:6" hidden="1" x14ac:dyDescent="0.3">
      <c r="B6010">
        <v>163724</v>
      </c>
      <c r="C6010" t="s">
        <v>17492</v>
      </c>
      <c r="D6010" t="s">
        <v>17493</v>
      </c>
      <c r="E6010" t="s">
        <v>17494</v>
      </c>
      <c r="F6010" t="s">
        <v>1024</v>
      </c>
    </row>
    <row r="6011" spans="2:6" hidden="1" x14ac:dyDescent="0.3">
      <c r="B6011">
        <v>163725</v>
      </c>
      <c r="C6011" t="s">
        <v>17495</v>
      </c>
      <c r="D6011" t="s">
        <v>17496</v>
      </c>
      <c r="E6011" t="s">
        <v>17018</v>
      </c>
      <c r="F6011" t="s">
        <v>1024</v>
      </c>
    </row>
    <row r="6012" spans="2:6" hidden="1" x14ac:dyDescent="0.3">
      <c r="B6012">
        <v>163726</v>
      </c>
      <c r="C6012" t="s">
        <v>17497</v>
      </c>
      <c r="D6012" t="s">
        <v>17498</v>
      </c>
      <c r="E6012" t="s">
        <v>2889</v>
      </c>
      <c r="F6012" t="s">
        <v>1024</v>
      </c>
    </row>
    <row r="6013" spans="2:6" hidden="1" x14ac:dyDescent="0.3">
      <c r="B6013">
        <v>163727</v>
      </c>
      <c r="C6013" t="s">
        <v>17499</v>
      </c>
      <c r="D6013" t="s">
        <v>17500</v>
      </c>
      <c r="E6013" t="s">
        <v>17501</v>
      </c>
      <c r="F6013" t="s">
        <v>1024</v>
      </c>
    </row>
    <row r="6014" spans="2:6" hidden="1" x14ac:dyDescent="0.3">
      <c r="B6014">
        <v>163728</v>
      </c>
      <c r="C6014" t="s">
        <v>17502</v>
      </c>
      <c r="D6014" t="s">
        <v>17503</v>
      </c>
      <c r="E6014" t="s">
        <v>3904</v>
      </c>
      <c r="F6014" t="s">
        <v>1024</v>
      </c>
    </row>
    <row r="6015" spans="2:6" hidden="1" x14ac:dyDescent="0.3">
      <c r="B6015">
        <v>163729</v>
      </c>
      <c r="C6015" t="s">
        <v>17504</v>
      </c>
      <c r="D6015" t="s">
        <v>17505</v>
      </c>
      <c r="E6015" t="s">
        <v>17506</v>
      </c>
      <c r="F6015" t="s">
        <v>1024</v>
      </c>
    </row>
    <row r="6016" spans="2:6" hidden="1" x14ac:dyDescent="0.3">
      <c r="B6016">
        <v>163730</v>
      </c>
      <c r="C6016" t="s">
        <v>17507</v>
      </c>
      <c r="D6016" t="s">
        <v>17508</v>
      </c>
      <c r="E6016" t="s">
        <v>17509</v>
      </c>
      <c r="F6016" t="s">
        <v>1024</v>
      </c>
    </row>
    <row r="6017" spans="2:6" hidden="1" x14ac:dyDescent="0.3">
      <c r="B6017">
        <v>163731</v>
      </c>
      <c r="C6017" t="s">
        <v>17510</v>
      </c>
      <c r="D6017" t="s">
        <v>17511</v>
      </c>
      <c r="E6017" t="s">
        <v>17512</v>
      </c>
      <c r="F6017" t="s">
        <v>1024</v>
      </c>
    </row>
    <row r="6018" spans="2:6" hidden="1" x14ac:dyDescent="0.3">
      <c r="B6018">
        <v>163732</v>
      </c>
      <c r="C6018" t="s">
        <v>17513</v>
      </c>
      <c r="D6018" t="s">
        <v>17514</v>
      </c>
      <c r="E6018" t="s">
        <v>17515</v>
      </c>
      <c r="F6018" t="s">
        <v>1024</v>
      </c>
    </row>
    <row r="6019" spans="2:6" hidden="1" x14ac:dyDescent="0.3">
      <c r="B6019">
        <v>163733</v>
      </c>
      <c r="C6019" t="s">
        <v>17516</v>
      </c>
      <c r="D6019" t="s">
        <v>17517</v>
      </c>
      <c r="E6019" t="s">
        <v>17518</v>
      </c>
      <c r="F6019" t="s">
        <v>1024</v>
      </c>
    </row>
    <row r="6020" spans="2:6" hidden="1" x14ac:dyDescent="0.3">
      <c r="B6020">
        <v>163734</v>
      </c>
      <c r="C6020" t="s">
        <v>17519</v>
      </c>
      <c r="D6020" t="s">
        <v>17520</v>
      </c>
      <c r="E6020" t="s">
        <v>17521</v>
      </c>
      <c r="F6020" t="s">
        <v>1024</v>
      </c>
    </row>
    <row r="6021" spans="2:6" hidden="1" x14ac:dyDescent="0.3">
      <c r="B6021">
        <v>163735</v>
      </c>
      <c r="C6021" t="s">
        <v>17522</v>
      </c>
      <c r="D6021" t="s">
        <v>17523</v>
      </c>
      <c r="E6021" t="s">
        <v>17524</v>
      </c>
      <c r="F6021" t="s">
        <v>1024</v>
      </c>
    </row>
    <row r="6022" spans="2:6" hidden="1" x14ac:dyDescent="0.3">
      <c r="B6022">
        <v>163736</v>
      </c>
      <c r="C6022" t="s">
        <v>17525</v>
      </c>
      <c r="D6022" t="s">
        <v>17526</v>
      </c>
      <c r="E6022" t="s">
        <v>17527</v>
      </c>
      <c r="F6022" t="s">
        <v>1024</v>
      </c>
    </row>
    <row r="6023" spans="2:6" hidden="1" x14ac:dyDescent="0.3">
      <c r="B6023">
        <v>163737</v>
      </c>
      <c r="C6023" t="s">
        <v>17528</v>
      </c>
      <c r="D6023" t="s">
        <v>17529</v>
      </c>
      <c r="E6023" t="s">
        <v>9466</v>
      </c>
      <c r="F6023" t="s">
        <v>1024</v>
      </c>
    </row>
    <row r="6024" spans="2:6" hidden="1" x14ac:dyDescent="0.3">
      <c r="B6024">
        <v>163738</v>
      </c>
      <c r="C6024" t="s">
        <v>17530</v>
      </c>
      <c r="D6024" t="s">
        <v>17531</v>
      </c>
      <c r="E6024" t="s">
        <v>17532</v>
      </c>
      <c r="F6024" t="s">
        <v>1024</v>
      </c>
    </row>
    <row r="6025" spans="2:6" hidden="1" x14ac:dyDescent="0.3">
      <c r="B6025">
        <v>163739</v>
      </c>
      <c r="C6025" t="s">
        <v>17533</v>
      </c>
      <c r="D6025" t="s">
        <v>17534</v>
      </c>
      <c r="E6025" t="s">
        <v>16810</v>
      </c>
      <c r="F6025" t="s">
        <v>1024</v>
      </c>
    </row>
    <row r="6026" spans="2:6" hidden="1" x14ac:dyDescent="0.3">
      <c r="B6026">
        <v>163740</v>
      </c>
      <c r="C6026" t="s">
        <v>12165</v>
      </c>
      <c r="D6026" t="s">
        <v>12166</v>
      </c>
      <c r="E6026" t="s">
        <v>17535</v>
      </c>
      <c r="F6026" t="s">
        <v>1024</v>
      </c>
    </row>
    <row r="6027" spans="2:6" hidden="1" x14ac:dyDescent="0.3">
      <c r="B6027">
        <v>163741</v>
      </c>
      <c r="C6027" t="s">
        <v>17536</v>
      </c>
      <c r="D6027" t="s">
        <v>17537</v>
      </c>
      <c r="E6027" t="s">
        <v>17538</v>
      </c>
      <c r="F6027" t="s">
        <v>1024</v>
      </c>
    </row>
    <row r="6028" spans="2:6" hidden="1" x14ac:dyDescent="0.3">
      <c r="B6028">
        <v>163743</v>
      </c>
      <c r="C6028" t="s">
        <v>17539</v>
      </c>
      <c r="D6028" t="s">
        <v>17540</v>
      </c>
      <c r="E6028" t="s">
        <v>17541</v>
      </c>
      <c r="F6028" t="s">
        <v>1024</v>
      </c>
    </row>
    <row r="6029" spans="2:6" hidden="1" x14ac:dyDescent="0.3">
      <c r="B6029">
        <v>163744</v>
      </c>
      <c r="C6029" t="s">
        <v>17542</v>
      </c>
      <c r="D6029" t="s">
        <v>17543</v>
      </c>
      <c r="E6029" t="s">
        <v>17544</v>
      </c>
      <c r="F6029" t="s">
        <v>1024</v>
      </c>
    </row>
    <row r="6030" spans="2:6" hidden="1" x14ac:dyDescent="0.3">
      <c r="B6030">
        <v>163745</v>
      </c>
      <c r="C6030" t="s">
        <v>17545</v>
      </c>
      <c r="D6030" t="s">
        <v>17546</v>
      </c>
      <c r="E6030" t="s">
        <v>17547</v>
      </c>
      <c r="F6030" t="s">
        <v>1024</v>
      </c>
    </row>
    <row r="6031" spans="2:6" hidden="1" x14ac:dyDescent="0.3">
      <c r="B6031">
        <v>163746</v>
      </c>
      <c r="C6031" t="s">
        <v>17548</v>
      </c>
      <c r="D6031" t="s">
        <v>17549</v>
      </c>
      <c r="E6031" t="s">
        <v>17550</v>
      </c>
      <c r="F6031" t="s">
        <v>1024</v>
      </c>
    </row>
    <row r="6032" spans="2:6" hidden="1" x14ac:dyDescent="0.3">
      <c r="B6032">
        <v>163748</v>
      </c>
      <c r="C6032" t="s">
        <v>17551</v>
      </c>
      <c r="D6032" t="s">
        <v>17552</v>
      </c>
      <c r="E6032" t="s">
        <v>17553</v>
      </c>
      <c r="F6032" t="s">
        <v>1024</v>
      </c>
    </row>
    <row r="6033" spans="2:6" hidden="1" x14ac:dyDescent="0.3">
      <c r="B6033">
        <v>163749</v>
      </c>
      <c r="C6033" t="s">
        <v>17554</v>
      </c>
      <c r="D6033" t="s">
        <v>17555</v>
      </c>
      <c r="E6033" t="s">
        <v>17556</v>
      </c>
      <c r="F6033" t="s">
        <v>1024</v>
      </c>
    </row>
    <row r="6034" spans="2:6" hidden="1" x14ac:dyDescent="0.3">
      <c r="B6034">
        <v>163750</v>
      </c>
      <c r="C6034" t="s">
        <v>17557</v>
      </c>
      <c r="D6034" t="s">
        <v>17558</v>
      </c>
      <c r="E6034" t="s">
        <v>17559</v>
      </c>
      <c r="F6034" t="s">
        <v>1024</v>
      </c>
    </row>
    <row r="6035" spans="2:6" hidden="1" x14ac:dyDescent="0.3">
      <c r="B6035">
        <v>163751</v>
      </c>
      <c r="C6035" t="s">
        <v>17560</v>
      </c>
      <c r="D6035" t="s">
        <v>17561</v>
      </c>
      <c r="E6035" t="s">
        <v>17562</v>
      </c>
      <c r="F6035" t="s">
        <v>1024</v>
      </c>
    </row>
    <row r="6036" spans="2:6" hidden="1" x14ac:dyDescent="0.3">
      <c r="B6036">
        <v>163752</v>
      </c>
      <c r="C6036" t="s">
        <v>17563</v>
      </c>
      <c r="D6036" t="s">
        <v>17564</v>
      </c>
      <c r="E6036" t="s">
        <v>6070</v>
      </c>
      <c r="F6036" t="s">
        <v>1024</v>
      </c>
    </row>
    <row r="6037" spans="2:6" hidden="1" x14ac:dyDescent="0.3">
      <c r="B6037">
        <v>163753</v>
      </c>
      <c r="C6037" t="s">
        <v>17565</v>
      </c>
      <c r="D6037" t="s">
        <v>17566</v>
      </c>
      <c r="E6037" t="s">
        <v>17567</v>
      </c>
      <c r="F6037" t="s">
        <v>1024</v>
      </c>
    </row>
    <row r="6038" spans="2:6" hidden="1" x14ac:dyDescent="0.3">
      <c r="B6038">
        <v>163754</v>
      </c>
      <c r="C6038" t="s">
        <v>17568</v>
      </c>
      <c r="D6038" t="s">
        <v>17569</v>
      </c>
      <c r="E6038" t="s">
        <v>4007</v>
      </c>
      <c r="F6038" t="s">
        <v>1024</v>
      </c>
    </row>
    <row r="6039" spans="2:6" hidden="1" x14ac:dyDescent="0.3">
      <c r="B6039">
        <v>163755</v>
      </c>
      <c r="C6039" t="s">
        <v>17570</v>
      </c>
      <c r="D6039" t="s">
        <v>17571</v>
      </c>
      <c r="E6039" t="s">
        <v>17572</v>
      </c>
      <c r="F6039" t="s">
        <v>1024</v>
      </c>
    </row>
    <row r="6040" spans="2:6" hidden="1" x14ac:dyDescent="0.3">
      <c r="B6040">
        <v>163756</v>
      </c>
      <c r="C6040" t="s">
        <v>17573</v>
      </c>
      <c r="D6040" t="s">
        <v>17574</v>
      </c>
      <c r="E6040" t="s">
        <v>17575</v>
      </c>
      <c r="F6040" t="s">
        <v>1024</v>
      </c>
    </row>
    <row r="6041" spans="2:6" hidden="1" x14ac:dyDescent="0.3">
      <c r="B6041">
        <v>163757</v>
      </c>
      <c r="C6041" t="s">
        <v>17576</v>
      </c>
      <c r="D6041" t="s">
        <v>17577</v>
      </c>
      <c r="E6041" t="s">
        <v>14408</v>
      </c>
      <c r="F6041" t="s">
        <v>1024</v>
      </c>
    </row>
    <row r="6042" spans="2:6" hidden="1" x14ac:dyDescent="0.3">
      <c r="B6042">
        <v>163758</v>
      </c>
      <c r="C6042" t="s">
        <v>17578</v>
      </c>
      <c r="D6042" t="s">
        <v>17579</v>
      </c>
      <c r="E6042" t="s">
        <v>17580</v>
      </c>
      <c r="F6042" t="s">
        <v>1024</v>
      </c>
    </row>
    <row r="6043" spans="2:6" hidden="1" x14ac:dyDescent="0.3">
      <c r="B6043">
        <v>163759</v>
      </c>
      <c r="C6043" t="s">
        <v>17581</v>
      </c>
      <c r="D6043" t="s">
        <v>17582</v>
      </c>
      <c r="E6043" t="s">
        <v>17583</v>
      </c>
      <c r="F6043" t="s">
        <v>1024</v>
      </c>
    </row>
    <row r="6044" spans="2:6" hidden="1" x14ac:dyDescent="0.3">
      <c r="B6044">
        <v>163760</v>
      </c>
      <c r="C6044" t="s">
        <v>17584</v>
      </c>
      <c r="D6044" t="s">
        <v>17585</v>
      </c>
      <c r="E6044" t="s">
        <v>17586</v>
      </c>
      <c r="F6044" t="s">
        <v>1024</v>
      </c>
    </row>
    <row r="6045" spans="2:6" hidden="1" x14ac:dyDescent="0.3">
      <c r="B6045">
        <v>163761</v>
      </c>
      <c r="C6045" t="s">
        <v>17587</v>
      </c>
      <c r="D6045" t="s">
        <v>17588</v>
      </c>
      <c r="E6045" t="s">
        <v>6179</v>
      </c>
      <c r="F6045" t="s">
        <v>1024</v>
      </c>
    </row>
    <row r="6046" spans="2:6" hidden="1" x14ac:dyDescent="0.3">
      <c r="B6046">
        <v>163762</v>
      </c>
      <c r="C6046" t="s">
        <v>17589</v>
      </c>
      <c r="D6046" t="s">
        <v>17590</v>
      </c>
      <c r="E6046" t="s">
        <v>10556</v>
      </c>
      <c r="F6046" t="s">
        <v>1024</v>
      </c>
    </row>
    <row r="6047" spans="2:6" hidden="1" x14ac:dyDescent="0.3">
      <c r="B6047">
        <v>163763</v>
      </c>
      <c r="C6047" t="s">
        <v>17591</v>
      </c>
      <c r="D6047" t="s">
        <v>17592</v>
      </c>
      <c r="E6047" t="s">
        <v>17593</v>
      </c>
      <c r="F6047" t="s">
        <v>1024</v>
      </c>
    </row>
    <row r="6048" spans="2:6" hidden="1" x14ac:dyDescent="0.3">
      <c r="B6048">
        <v>163764</v>
      </c>
      <c r="C6048" t="s">
        <v>17594</v>
      </c>
      <c r="D6048" t="s">
        <v>17595</v>
      </c>
      <c r="E6048" t="s">
        <v>17596</v>
      </c>
      <c r="F6048" t="s">
        <v>1024</v>
      </c>
    </row>
    <row r="6049" spans="2:6" hidden="1" x14ac:dyDescent="0.3">
      <c r="B6049">
        <v>163765</v>
      </c>
      <c r="C6049" t="s">
        <v>17597</v>
      </c>
      <c r="D6049" t="s">
        <v>17598</v>
      </c>
      <c r="E6049" t="s">
        <v>17599</v>
      </c>
      <c r="F6049" t="s">
        <v>1024</v>
      </c>
    </row>
    <row r="6050" spans="2:6" hidden="1" x14ac:dyDescent="0.3">
      <c r="B6050">
        <v>163767</v>
      </c>
      <c r="C6050" t="s">
        <v>17600</v>
      </c>
      <c r="D6050" t="s">
        <v>17601</v>
      </c>
      <c r="E6050" t="s">
        <v>17602</v>
      </c>
      <c r="F6050" t="s">
        <v>1024</v>
      </c>
    </row>
    <row r="6051" spans="2:6" hidden="1" x14ac:dyDescent="0.3">
      <c r="B6051">
        <v>163768</v>
      </c>
      <c r="C6051" t="s">
        <v>17603</v>
      </c>
      <c r="D6051" t="s">
        <v>17604</v>
      </c>
      <c r="E6051" t="s">
        <v>17605</v>
      </c>
      <c r="F6051" t="s">
        <v>1024</v>
      </c>
    </row>
    <row r="6052" spans="2:6" hidden="1" x14ac:dyDescent="0.3">
      <c r="B6052">
        <v>163769</v>
      </c>
      <c r="C6052" t="s">
        <v>17606</v>
      </c>
      <c r="D6052" t="s">
        <v>17607</v>
      </c>
      <c r="E6052" t="s">
        <v>17608</v>
      </c>
      <c r="F6052" t="s">
        <v>1024</v>
      </c>
    </row>
    <row r="6053" spans="2:6" hidden="1" x14ac:dyDescent="0.3">
      <c r="B6053">
        <v>163770</v>
      </c>
      <c r="C6053" t="s">
        <v>17609</v>
      </c>
      <c r="D6053" t="s">
        <v>24084</v>
      </c>
      <c r="E6053" t="s">
        <v>17610</v>
      </c>
      <c r="F6053" t="s">
        <v>1024</v>
      </c>
    </row>
    <row r="6054" spans="2:6" hidden="1" x14ac:dyDescent="0.3">
      <c r="B6054">
        <v>163771</v>
      </c>
      <c r="C6054" t="s">
        <v>17611</v>
      </c>
      <c r="D6054" t="s">
        <v>17612</v>
      </c>
      <c r="E6054" t="s">
        <v>17613</v>
      </c>
      <c r="F6054" t="s">
        <v>1024</v>
      </c>
    </row>
    <row r="6055" spans="2:6" hidden="1" x14ac:dyDescent="0.3">
      <c r="B6055">
        <v>163772</v>
      </c>
      <c r="C6055" t="s">
        <v>17614</v>
      </c>
      <c r="D6055" t="s">
        <v>17615</v>
      </c>
      <c r="E6055" t="s">
        <v>17616</v>
      </c>
      <c r="F6055" t="s">
        <v>1024</v>
      </c>
    </row>
    <row r="6056" spans="2:6" hidden="1" x14ac:dyDescent="0.3">
      <c r="B6056">
        <v>163773</v>
      </c>
      <c r="C6056" t="s">
        <v>17617</v>
      </c>
      <c r="D6056" t="s">
        <v>17618</v>
      </c>
      <c r="E6056" t="s">
        <v>12123</v>
      </c>
      <c r="F6056" t="s">
        <v>1024</v>
      </c>
    </row>
    <row r="6057" spans="2:6" hidden="1" x14ac:dyDescent="0.3">
      <c r="B6057">
        <v>163774</v>
      </c>
      <c r="C6057" t="s">
        <v>17619</v>
      </c>
      <c r="D6057" t="s">
        <v>17620</v>
      </c>
      <c r="E6057" t="s">
        <v>17621</v>
      </c>
      <c r="F6057" t="s">
        <v>1024</v>
      </c>
    </row>
    <row r="6058" spans="2:6" hidden="1" x14ac:dyDescent="0.3">
      <c r="B6058">
        <v>163775</v>
      </c>
      <c r="C6058" t="s">
        <v>17622</v>
      </c>
      <c r="D6058" t="s">
        <v>17623</v>
      </c>
      <c r="E6058" t="s">
        <v>17624</v>
      </c>
      <c r="F6058" t="s">
        <v>1024</v>
      </c>
    </row>
    <row r="6059" spans="2:6" hidden="1" x14ac:dyDescent="0.3">
      <c r="B6059">
        <v>163776</v>
      </c>
      <c r="C6059" t="s">
        <v>17625</v>
      </c>
      <c r="D6059" t="s">
        <v>17626</v>
      </c>
      <c r="E6059" t="s">
        <v>5361</v>
      </c>
      <c r="F6059" t="s">
        <v>1024</v>
      </c>
    </row>
    <row r="6060" spans="2:6" hidden="1" x14ac:dyDescent="0.3">
      <c r="B6060">
        <v>163777</v>
      </c>
      <c r="C6060" t="s">
        <v>14534</v>
      </c>
      <c r="D6060" t="s">
        <v>14535</v>
      </c>
      <c r="E6060" t="s">
        <v>17627</v>
      </c>
      <c r="F6060" t="s">
        <v>1024</v>
      </c>
    </row>
    <row r="6061" spans="2:6" hidden="1" x14ac:dyDescent="0.3">
      <c r="B6061">
        <v>163778</v>
      </c>
      <c r="C6061" t="s">
        <v>17628</v>
      </c>
      <c r="D6061" t="s">
        <v>17629</v>
      </c>
      <c r="E6061" t="s">
        <v>11102</v>
      </c>
      <c r="F6061" t="s">
        <v>1024</v>
      </c>
    </row>
    <row r="6062" spans="2:6" hidden="1" x14ac:dyDescent="0.3">
      <c r="B6062">
        <v>163779</v>
      </c>
      <c r="C6062" t="s">
        <v>17630</v>
      </c>
      <c r="D6062" t="s">
        <v>17631</v>
      </c>
      <c r="E6062" t="s">
        <v>17632</v>
      </c>
      <c r="F6062" t="s">
        <v>1024</v>
      </c>
    </row>
    <row r="6063" spans="2:6" hidden="1" x14ac:dyDescent="0.3">
      <c r="B6063">
        <v>163780</v>
      </c>
      <c r="C6063" t="s">
        <v>17633</v>
      </c>
      <c r="D6063" t="s">
        <v>17634</v>
      </c>
      <c r="E6063" t="s">
        <v>11337</v>
      </c>
      <c r="F6063" t="s">
        <v>1024</v>
      </c>
    </row>
    <row r="6064" spans="2:6" hidden="1" x14ac:dyDescent="0.3">
      <c r="B6064">
        <v>163781</v>
      </c>
      <c r="C6064" t="s">
        <v>17635</v>
      </c>
      <c r="D6064" t="s">
        <v>17636</v>
      </c>
      <c r="E6064" t="s">
        <v>5370</v>
      </c>
      <c r="F6064" t="s">
        <v>1024</v>
      </c>
    </row>
    <row r="6065" spans="2:6" hidden="1" x14ac:dyDescent="0.3">
      <c r="B6065">
        <v>163782</v>
      </c>
      <c r="C6065" t="s">
        <v>17637</v>
      </c>
      <c r="D6065" t="s">
        <v>17638</v>
      </c>
      <c r="E6065" t="s">
        <v>17639</v>
      </c>
      <c r="F6065" t="s">
        <v>1024</v>
      </c>
    </row>
    <row r="6066" spans="2:6" hidden="1" x14ac:dyDescent="0.3">
      <c r="B6066">
        <v>163783</v>
      </c>
      <c r="C6066" t="s">
        <v>17640</v>
      </c>
      <c r="D6066" t="s">
        <v>17641</v>
      </c>
      <c r="E6066" t="s">
        <v>17642</v>
      </c>
      <c r="F6066" t="s">
        <v>1024</v>
      </c>
    </row>
    <row r="6067" spans="2:6" hidden="1" x14ac:dyDescent="0.3">
      <c r="B6067">
        <v>163784</v>
      </c>
      <c r="C6067" t="s">
        <v>14715</v>
      </c>
      <c r="D6067" t="s">
        <v>14716</v>
      </c>
      <c r="E6067" t="s">
        <v>17643</v>
      </c>
      <c r="F6067" t="s">
        <v>1024</v>
      </c>
    </row>
    <row r="6068" spans="2:6" hidden="1" x14ac:dyDescent="0.3">
      <c r="B6068">
        <v>163785</v>
      </c>
      <c r="C6068" t="s">
        <v>17644</v>
      </c>
      <c r="D6068" t="s">
        <v>17645</v>
      </c>
      <c r="E6068" t="s">
        <v>17646</v>
      </c>
      <c r="F6068" t="s">
        <v>1024</v>
      </c>
    </row>
    <row r="6069" spans="2:6" hidden="1" x14ac:dyDescent="0.3">
      <c r="B6069">
        <v>163786</v>
      </c>
      <c r="C6069" t="s">
        <v>17647</v>
      </c>
      <c r="D6069" t="s">
        <v>17648</v>
      </c>
      <c r="E6069" t="s">
        <v>8749</v>
      </c>
      <c r="F6069" t="s">
        <v>1024</v>
      </c>
    </row>
    <row r="6070" spans="2:6" hidden="1" x14ac:dyDescent="0.3">
      <c r="B6070">
        <v>163787</v>
      </c>
      <c r="C6070" t="s">
        <v>17649</v>
      </c>
      <c r="D6070" t="s">
        <v>17650</v>
      </c>
      <c r="E6070" t="s">
        <v>17651</v>
      </c>
      <c r="F6070" t="s">
        <v>1024</v>
      </c>
    </row>
    <row r="6071" spans="2:6" hidden="1" x14ac:dyDescent="0.3">
      <c r="B6071">
        <v>163788</v>
      </c>
      <c r="C6071" t="s">
        <v>17652</v>
      </c>
      <c r="D6071" t="s">
        <v>17653</v>
      </c>
      <c r="E6071" t="s">
        <v>14979</v>
      </c>
      <c r="F6071" t="s">
        <v>1024</v>
      </c>
    </row>
    <row r="6072" spans="2:6" hidden="1" x14ac:dyDescent="0.3">
      <c r="B6072">
        <v>163789</v>
      </c>
      <c r="C6072" t="s">
        <v>17654</v>
      </c>
      <c r="D6072" t="s">
        <v>17655</v>
      </c>
      <c r="E6072" t="s">
        <v>17656</v>
      </c>
      <c r="F6072" t="s">
        <v>1024</v>
      </c>
    </row>
    <row r="6073" spans="2:6" hidden="1" x14ac:dyDescent="0.3">
      <c r="B6073">
        <v>163790</v>
      </c>
      <c r="C6073" t="s">
        <v>17657</v>
      </c>
      <c r="D6073" t="s">
        <v>17658</v>
      </c>
      <c r="E6073" t="s">
        <v>17659</v>
      </c>
      <c r="F6073" t="s">
        <v>1024</v>
      </c>
    </row>
    <row r="6074" spans="2:6" hidden="1" x14ac:dyDescent="0.3">
      <c r="B6074">
        <v>163791</v>
      </c>
      <c r="C6074" t="s">
        <v>17660</v>
      </c>
      <c r="D6074" t="s">
        <v>17661</v>
      </c>
      <c r="E6074" t="s">
        <v>1737</v>
      </c>
      <c r="F6074" t="s">
        <v>1024</v>
      </c>
    </row>
    <row r="6075" spans="2:6" hidden="1" x14ac:dyDescent="0.3">
      <c r="B6075">
        <v>163792</v>
      </c>
      <c r="C6075" t="s">
        <v>17662</v>
      </c>
      <c r="D6075" t="s">
        <v>17663</v>
      </c>
      <c r="E6075" t="s">
        <v>17664</v>
      </c>
      <c r="F6075" t="s">
        <v>1024</v>
      </c>
    </row>
    <row r="6076" spans="2:6" hidden="1" x14ac:dyDescent="0.3">
      <c r="B6076">
        <v>163793</v>
      </c>
      <c r="C6076" t="s">
        <v>15779</v>
      </c>
      <c r="D6076" t="s">
        <v>15780</v>
      </c>
      <c r="E6076" t="s">
        <v>17665</v>
      </c>
      <c r="F6076" t="s">
        <v>1024</v>
      </c>
    </row>
    <row r="6077" spans="2:6" hidden="1" x14ac:dyDescent="0.3">
      <c r="B6077">
        <v>163794</v>
      </c>
      <c r="C6077" t="s">
        <v>17666</v>
      </c>
      <c r="D6077" t="s">
        <v>17667</v>
      </c>
      <c r="E6077" t="s">
        <v>17668</v>
      </c>
      <c r="F6077" t="s">
        <v>1024</v>
      </c>
    </row>
    <row r="6078" spans="2:6" hidden="1" x14ac:dyDescent="0.3">
      <c r="B6078">
        <v>163795</v>
      </c>
      <c r="C6078" t="s">
        <v>17669</v>
      </c>
      <c r="D6078" t="s">
        <v>17670</v>
      </c>
      <c r="E6078" t="s">
        <v>17671</v>
      </c>
      <c r="F6078" t="s">
        <v>1024</v>
      </c>
    </row>
    <row r="6079" spans="2:6" hidden="1" x14ac:dyDescent="0.3">
      <c r="B6079">
        <v>163796</v>
      </c>
      <c r="C6079" t="s">
        <v>17672</v>
      </c>
      <c r="D6079" t="s">
        <v>17673</v>
      </c>
      <c r="E6079" t="s">
        <v>17674</v>
      </c>
      <c r="F6079" t="s">
        <v>1024</v>
      </c>
    </row>
    <row r="6080" spans="2:6" hidden="1" x14ac:dyDescent="0.3">
      <c r="B6080">
        <v>163797</v>
      </c>
      <c r="C6080" t="s">
        <v>17675</v>
      </c>
      <c r="D6080" t="s">
        <v>17676</v>
      </c>
      <c r="E6080" t="s">
        <v>17677</v>
      </c>
      <c r="F6080" t="s">
        <v>1024</v>
      </c>
    </row>
    <row r="6081" spans="2:6" hidden="1" x14ac:dyDescent="0.3">
      <c r="B6081">
        <v>163798</v>
      </c>
      <c r="C6081" t="s">
        <v>17678</v>
      </c>
      <c r="D6081" t="s">
        <v>17679</v>
      </c>
      <c r="E6081" t="s">
        <v>17680</v>
      </c>
      <c r="F6081" t="s">
        <v>1024</v>
      </c>
    </row>
    <row r="6082" spans="2:6" hidden="1" x14ac:dyDescent="0.3">
      <c r="B6082">
        <v>163799</v>
      </c>
      <c r="C6082" t="s">
        <v>17681</v>
      </c>
      <c r="D6082" t="s">
        <v>17682</v>
      </c>
      <c r="E6082" t="s">
        <v>6596</v>
      </c>
      <c r="F6082" t="s">
        <v>1024</v>
      </c>
    </row>
    <row r="6083" spans="2:6" hidden="1" x14ac:dyDescent="0.3">
      <c r="B6083">
        <v>163802</v>
      </c>
      <c r="C6083" t="s">
        <v>17683</v>
      </c>
      <c r="D6083" t="s">
        <v>17684</v>
      </c>
      <c r="E6083" t="s">
        <v>17685</v>
      </c>
      <c r="F6083" t="s">
        <v>1024</v>
      </c>
    </row>
    <row r="6084" spans="2:6" hidden="1" x14ac:dyDescent="0.3">
      <c r="B6084">
        <v>163803</v>
      </c>
      <c r="C6084" t="s">
        <v>17686</v>
      </c>
      <c r="D6084" t="s">
        <v>17687</v>
      </c>
      <c r="E6084" t="s">
        <v>17688</v>
      </c>
      <c r="F6084" t="s">
        <v>1024</v>
      </c>
    </row>
    <row r="6085" spans="2:6" hidden="1" x14ac:dyDescent="0.3">
      <c r="B6085">
        <v>163804</v>
      </c>
      <c r="C6085" t="s">
        <v>17689</v>
      </c>
      <c r="D6085" t="s">
        <v>17690</v>
      </c>
      <c r="E6085" t="s">
        <v>17691</v>
      </c>
      <c r="F6085" t="s">
        <v>1024</v>
      </c>
    </row>
    <row r="6086" spans="2:6" hidden="1" x14ac:dyDescent="0.3">
      <c r="B6086">
        <v>163805</v>
      </c>
      <c r="C6086" t="s">
        <v>17692</v>
      </c>
      <c r="D6086" t="s">
        <v>17693</v>
      </c>
      <c r="E6086" t="s">
        <v>8304</v>
      </c>
      <c r="F6086" t="s">
        <v>1024</v>
      </c>
    </row>
    <row r="6087" spans="2:6" hidden="1" x14ac:dyDescent="0.3">
      <c r="B6087">
        <v>163806</v>
      </c>
      <c r="C6087" t="s">
        <v>17694</v>
      </c>
      <c r="D6087" t="s">
        <v>17695</v>
      </c>
      <c r="E6087" t="s">
        <v>17696</v>
      </c>
      <c r="F6087" t="s">
        <v>1024</v>
      </c>
    </row>
    <row r="6088" spans="2:6" hidden="1" x14ac:dyDescent="0.3">
      <c r="B6088">
        <v>163807</v>
      </c>
      <c r="C6088" t="s">
        <v>17697</v>
      </c>
      <c r="D6088" t="s">
        <v>17698</v>
      </c>
      <c r="E6088" t="s">
        <v>17699</v>
      </c>
      <c r="F6088" t="s">
        <v>1024</v>
      </c>
    </row>
    <row r="6089" spans="2:6" hidden="1" x14ac:dyDescent="0.3">
      <c r="B6089">
        <v>163808</v>
      </c>
      <c r="C6089" t="s">
        <v>17700</v>
      </c>
      <c r="D6089" t="s">
        <v>17701</v>
      </c>
      <c r="E6089" t="s">
        <v>4264</v>
      </c>
      <c r="F6089" t="s">
        <v>1024</v>
      </c>
    </row>
    <row r="6090" spans="2:6" hidden="1" x14ac:dyDescent="0.3">
      <c r="B6090">
        <v>163809</v>
      </c>
      <c r="C6090" t="s">
        <v>17702</v>
      </c>
      <c r="D6090" t="s">
        <v>17703</v>
      </c>
      <c r="E6090" t="s">
        <v>17704</v>
      </c>
      <c r="F6090" t="s">
        <v>1024</v>
      </c>
    </row>
    <row r="6091" spans="2:6" hidden="1" x14ac:dyDescent="0.3">
      <c r="B6091">
        <v>163810</v>
      </c>
      <c r="C6091" t="s">
        <v>17705</v>
      </c>
      <c r="D6091" t="s">
        <v>17706</v>
      </c>
      <c r="E6091" t="s">
        <v>17707</v>
      </c>
      <c r="F6091" t="s">
        <v>1024</v>
      </c>
    </row>
    <row r="6092" spans="2:6" hidden="1" x14ac:dyDescent="0.3">
      <c r="B6092">
        <v>163811</v>
      </c>
      <c r="C6092" t="s">
        <v>17708</v>
      </c>
      <c r="D6092" t="s">
        <v>17709</v>
      </c>
      <c r="E6092" t="s">
        <v>17710</v>
      </c>
      <c r="F6092" t="s">
        <v>1024</v>
      </c>
    </row>
    <row r="6093" spans="2:6" hidden="1" x14ac:dyDescent="0.3">
      <c r="B6093">
        <v>163812</v>
      </c>
      <c r="C6093" t="s">
        <v>17711</v>
      </c>
      <c r="D6093" t="s">
        <v>17712</v>
      </c>
      <c r="E6093" t="s">
        <v>17713</v>
      </c>
      <c r="F6093" t="s">
        <v>1024</v>
      </c>
    </row>
    <row r="6094" spans="2:6" hidden="1" x14ac:dyDescent="0.3">
      <c r="B6094">
        <v>163813</v>
      </c>
      <c r="C6094" t="s">
        <v>17714</v>
      </c>
      <c r="D6094" t="s">
        <v>17715</v>
      </c>
      <c r="E6094" t="s">
        <v>15088</v>
      </c>
      <c r="F6094" t="s">
        <v>1024</v>
      </c>
    </row>
    <row r="6095" spans="2:6" hidden="1" x14ac:dyDescent="0.3">
      <c r="B6095">
        <v>163814</v>
      </c>
      <c r="C6095" t="s">
        <v>17716</v>
      </c>
      <c r="D6095" t="s">
        <v>17717</v>
      </c>
      <c r="E6095" t="s">
        <v>17718</v>
      </c>
      <c r="F6095" t="s">
        <v>1024</v>
      </c>
    </row>
    <row r="6096" spans="2:6" hidden="1" x14ac:dyDescent="0.3">
      <c r="B6096">
        <v>163816</v>
      </c>
      <c r="C6096" t="s">
        <v>17719</v>
      </c>
      <c r="D6096" t="s">
        <v>17720</v>
      </c>
      <c r="E6096" t="s">
        <v>4162</v>
      </c>
      <c r="F6096" t="s">
        <v>1024</v>
      </c>
    </row>
    <row r="6097" spans="2:6" hidden="1" x14ac:dyDescent="0.3">
      <c r="B6097">
        <v>163817</v>
      </c>
      <c r="C6097" t="s">
        <v>17721</v>
      </c>
      <c r="D6097" t="s">
        <v>17722</v>
      </c>
      <c r="E6097" t="s">
        <v>4568</v>
      </c>
      <c r="F6097" t="s">
        <v>1024</v>
      </c>
    </row>
    <row r="6098" spans="2:6" hidden="1" x14ac:dyDescent="0.3">
      <c r="B6098">
        <v>163818</v>
      </c>
      <c r="C6098" t="s">
        <v>17723</v>
      </c>
      <c r="D6098" t="s">
        <v>17724</v>
      </c>
      <c r="E6098" t="s">
        <v>17725</v>
      </c>
      <c r="F6098" t="s">
        <v>1024</v>
      </c>
    </row>
    <row r="6099" spans="2:6" hidden="1" x14ac:dyDescent="0.3">
      <c r="B6099">
        <v>163819</v>
      </c>
      <c r="C6099" t="s">
        <v>17726</v>
      </c>
      <c r="D6099" t="s">
        <v>17727</v>
      </c>
      <c r="E6099" t="s">
        <v>17728</v>
      </c>
      <c r="F6099" t="s">
        <v>1024</v>
      </c>
    </row>
    <row r="6100" spans="2:6" hidden="1" x14ac:dyDescent="0.3">
      <c r="B6100">
        <v>163820</v>
      </c>
      <c r="C6100" t="s">
        <v>17729</v>
      </c>
      <c r="D6100" t="s">
        <v>17730</v>
      </c>
      <c r="E6100" t="s">
        <v>17731</v>
      </c>
      <c r="F6100" t="s">
        <v>1024</v>
      </c>
    </row>
    <row r="6101" spans="2:6" hidden="1" x14ac:dyDescent="0.3">
      <c r="B6101">
        <v>163821</v>
      </c>
      <c r="C6101" t="s">
        <v>17732</v>
      </c>
      <c r="D6101" t="s">
        <v>17733</v>
      </c>
      <c r="E6101" t="s">
        <v>17734</v>
      </c>
      <c r="F6101" t="s">
        <v>1024</v>
      </c>
    </row>
    <row r="6102" spans="2:6" hidden="1" x14ac:dyDescent="0.3">
      <c r="B6102">
        <v>163822</v>
      </c>
      <c r="C6102" t="s">
        <v>12294</v>
      </c>
      <c r="D6102" t="s">
        <v>12295</v>
      </c>
      <c r="E6102" t="s">
        <v>17735</v>
      </c>
      <c r="F6102" t="s">
        <v>1024</v>
      </c>
    </row>
    <row r="6103" spans="2:6" hidden="1" x14ac:dyDescent="0.3">
      <c r="B6103">
        <v>163823</v>
      </c>
      <c r="C6103" t="s">
        <v>17736</v>
      </c>
      <c r="D6103" t="s">
        <v>17737</v>
      </c>
      <c r="E6103" t="s">
        <v>17738</v>
      </c>
      <c r="F6103" t="s">
        <v>1024</v>
      </c>
    </row>
    <row r="6104" spans="2:6" hidden="1" x14ac:dyDescent="0.3">
      <c r="B6104">
        <v>163824</v>
      </c>
      <c r="C6104" t="s">
        <v>17739</v>
      </c>
      <c r="D6104" t="s">
        <v>17740</v>
      </c>
      <c r="E6104" t="s">
        <v>17741</v>
      </c>
      <c r="F6104" t="s">
        <v>1024</v>
      </c>
    </row>
    <row r="6105" spans="2:6" hidden="1" x14ac:dyDescent="0.3">
      <c r="B6105">
        <v>163825</v>
      </c>
      <c r="C6105" t="s">
        <v>17742</v>
      </c>
      <c r="D6105" t="s">
        <v>17743</v>
      </c>
      <c r="E6105" t="s">
        <v>17744</v>
      </c>
      <c r="F6105" t="s">
        <v>1024</v>
      </c>
    </row>
    <row r="6106" spans="2:6" hidden="1" x14ac:dyDescent="0.3">
      <c r="B6106">
        <v>163826</v>
      </c>
      <c r="C6106" t="s">
        <v>17745</v>
      </c>
      <c r="D6106" t="s">
        <v>17746</v>
      </c>
      <c r="E6106" t="s">
        <v>17747</v>
      </c>
      <c r="F6106" t="s">
        <v>1024</v>
      </c>
    </row>
    <row r="6107" spans="2:6" hidden="1" x14ac:dyDescent="0.3">
      <c r="B6107">
        <v>163827</v>
      </c>
      <c r="C6107" t="s">
        <v>17310</v>
      </c>
      <c r="D6107" t="s">
        <v>17311</v>
      </c>
      <c r="E6107" t="s">
        <v>17748</v>
      </c>
      <c r="F6107" t="s">
        <v>1024</v>
      </c>
    </row>
    <row r="6108" spans="2:6" hidden="1" x14ac:dyDescent="0.3">
      <c r="B6108">
        <v>163828</v>
      </c>
      <c r="C6108" t="s">
        <v>17749</v>
      </c>
      <c r="D6108" t="s">
        <v>17750</v>
      </c>
      <c r="E6108" t="s">
        <v>4902</v>
      </c>
      <c r="F6108" t="s">
        <v>1024</v>
      </c>
    </row>
    <row r="6109" spans="2:6" hidden="1" x14ac:dyDescent="0.3">
      <c r="B6109">
        <v>163829</v>
      </c>
      <c r="C6109" t="s">
        <v>17751</v>
      </c>
      <c r="D6109" t="s">
        <v>17752</v>
      </c>
      <c r="E6109" t="s">
        <v>10477</v>
      </c>
      <c r="F6109" t="s">
        <v>1024</v>
      </c>
    </row>
    <row r="6110" spans="2:6" hidden="1" x14ac:dyDescent="0.3">
      <c r="B6110">
        <v>163830</v>
      </c>
      <c r="C6110" t="s">
        <v>17753</v>
      </c>
      <c r="D6110" t="s">
        <v>17754</v>
      </c>
      <c r="E6110" t="s">
        <v>17755</v>
      </c>
      <c r="F6110" t="s">
        <v>1024</v>
      </c>
    </row>
    <row r="6111" spans="2:6" hidden="1" x14ac:dyDescent="0.3">
      <c r="B6111">
        <v>163831</v>
      </c>
      <c r="C6111" t="s">
        <v>17756</v>
      </c>
      <c r="D6111" t="s">
        <v>17757</v>
      </c>
      <c r="E6111" t="s">
        <v>17758</v>
      </c>
      <c r="F6111" t="s">
        <v>1024</v>
      </c>
    </row>
    <row r="6112" spans="2:6" hidden="1" x14ac:dyDescent="0.3">
      <c r="B6112">
        <v>163832</v>
      </c>
      <c r="C6112" t="s">
        <v>17759</v>
      </c>
      <c r="D6112" t="s">
        <v>17760</v>
      </c>
      <c r="E6112" t="s">
        <v>17761</v>
      </c>
      <c r="F6112" t="s">
        <v>1024</v>
      </c>
    </row>
    <row r="6113" spans="2:6" hidden="1" x14ac:dyDescent="0.3">
      <c r="B6113">
        <v>163833</v>
      </c>
      <c r="C6113" t="s">
        <v>17499</v>
      </c>
      <c r="D6113" t="s">
        <v>17500</v>
      </c>
      <c r="E6113" t="s">
        <v>17762</v>
      </c>
      <c r="F6113" t="s">
        <v>1024</v>
      </c>
    </row>
    <row r="6114" spans="2:6" hidden="1" x14ac:dyDescent="0.3">
      <c r="B6114">
        <v>163834</v>
      </c>
      <c r="C6114" t="s">
        <v>17763</v>
      </c>
      <c r="D6114" t="s">
        <v>17764</v>
      </c>
      <c r="E6114" t="s">
        <v>17765</v>
      </c>
      <c r="F6114" t="s">
        <v>1024</v>
      </c>
    </row>
    <row r="6115" spans="2:6" hidden="1" x14ac:dyDescent="0.3">
      <c r="B6115">
        <v>163835</v>
      </c>
      <c r="C6115" t="s">
        <v>17766</v>
      </c>
      <c r="D6115" t="s">
        <v>17767</v>
      </c>
      <c r="E6115" t="s">
        <v>17768</v>
      </c>
      <c r="F6115" t="s">
        <v>1024</v>
      </c>
    </row>
    <row r="6116" spans="2:6" hidden="1" x14ac:dyDescent="0.3">
      <c r="B6116">
        <v>163836</v>
      </c>
      <c r="C6116" t="s">
        <v>17769</v>
      </c>
      <c r="D6116" t="s">
        <v>17770</v>
      </c>
      <c r="E6116" t="s">
        <v>17771</v>
      </c>
      <c r="F6116" t="s">
        <v>1024</v>
      </c>
    </row>
    <row r="6117" spans="2:6" hidden="1" x14ac:dyDescent="0.3">
      <c r="B6117">
        <v>163837</v>
      </c>
      <c r="C6117" t="s">
        <v>17772</v>
      </c>
      <c r="D6117" t="s">
        <v>17773</v>
      </c>
      <c r="E6117" t="s">
        <v>8749</v>
      </c>
      <c r="F6117" t="s">
        <v>1024</v>
      </c>
    </row>
    <row r="6118" spans="2:6" hidden="1" x14ac:dyDescent="0.3">
      <c r="B6118">
        <v>163838</v>
      </c>
      <c r="C6118" t="s">
        <v>17188</v>
      </c>
      <c r="D6118" t="s">
        <v>17189</v>
      </c>
      <c r="E6118" t="s">
        <v>17774</v>
      </c>
      <c r="F6118" t="s">
        <v>1024</v>
      </c>
    </row>
    <row r="6119" spans="2:6" hidden="1" x14ac:dyDescent="0.3">
      <c r="B6119">
        <v>163839</v>
      </c>
      <c r="C6119" t="s">
        <v>17775</v>
      </c>
      <c r="D6119" t="s">
        <v>17776</v>
      </c>
      <c r="E6119" t="s">
        <v>17777</v>
      </c>
      <c r="F6119" t="s">
        <v>1024</v>
      </c>
    </row>
    <row r="6120" spans="2:6" hidden="1" x14ac:dyDescent="0.3">
      <c r="B6120">
        <v>163840</v>
      </c>
      <c r="C6120" t="s">
        <v>14735</v>
      </c>
      <c r="D6120" t="s">
        <v>14736</v>
      </c>
      <c r="E6120" t="s">
        <v>17778</v>
      </c>
      <c r="F6120" t="s">
        <v>1024</v>
      </c>
    </row>
    <row r="6121" spans="2:6" hidden="1" x14ac:dyDescent="0.3">
      <c r="B6121">
        <v>163841</v>
      </c>
      <c r="C6121" t="s">
        <v>17779</v>
      </c>
      <c r="D6121" t="s">
        <v>17780</v>
      </c>
      <c r="E6121" t="s">
        <v>9612</v>
      </c>
      <c r="F6121" t="s">
        <v>1024</v>
      </c>
    </row>
    <row r="6122" spans="2:6" hidden="1" x14ac:dyDescent="0.3">
      <c r="B6122">
        <v>163842</v>
      </c>
      <c r="C6122" t="s">
        <v>17781</v>
      </c>
      <c r="D6122" t="s">
        <v>17782</v>
      </c>
      <c r="E6122" t="s">
        <v>10693</v>
      </c>
      <c r="F6122" t="s">
        <v>1024</v>
      </c>
    </row>
    <row r="6123" spans="2:6" hidden="1" x14ac:dyDescent="0.3">
      <c r="B6123">
        <v>163843</v>
      </c>
      <c r="C6123" t="s">
        <v>17783</v>
      </c>
      <c r="D6123" t="s">
        <v>17784</v>
      </c>
      <c r="E6123" t="s">
        <v>5279</v>
      </c>
      <c r="F6123" t="s">
        <v>1024</v>
      </c>
    </row>
    <row r="6124" spans="2:6" hidden="1" x14ac:dyDescent="0.3">
      <c r="B6124">
        <v>163844</v>
      </c>
      <c r="C6124" t="s">
        <v>17785</v>
      </c>
      <c r="D6124" t="s">
        <v>17786</v>
      </c>
      <c r="E6124" t="s">
        <v>17787</v>
      </c>
      <c r="F6124" t="s">
        <v>1024</v>
      </c>
    </row>
    <row r="6125" spans="2:6" hidden="1" x14ac:dyDescent="0.3">
      <c r="B6125">
        <v>163846</v>
      </c>
      <c r="C6125" t="s">
        <v>17788</v>
      </c>
      <c r="D6125" t="s">
        <v>17789</v>
      </c>
      <c r="E6125" t="s">
        <v>1520</v>
      </c>
      <c r="F6125" t="s">
        <v>1024</v>
      </c>
    </row>
    <row r="6126" spans="2:6" hidden="1" x14ac:dyDescent="0.3">
      <c r="B6126">
        <v>163847</v>
      </c>
      <c r="C6126" t="s">
        <v>17790</v>
      </c>
      <c r="D6126" t="s">
        <v>17791</v>
      </c>
      <c r="E6126" t="s">
        <v>17792</v>
      </c>
      <c r="F6126" t="s">
        <v>1024</v>
      </c>
    </row>
    <row r="6127" spans="2:6" hidden="1" x14ac:dyDescent="0.3">
      <c r="B6127">
        <v>163848</v>
      </c>
      <c r="C6127" t="s">
        <v>17793</v>
      </c>
      <c r="D6127" t="s">
        <v>17794</v>
      </c>
      <c r="E6127" t="s">
        <v>14041</v>
      </c>
      <c r="F6127" t="s">
        <v>1024</v>
      </c>
    </row>
    <row r="6128" spans="2:6" hidden="1" x14ac:dyDescent="0.3">
      <c r="B6128">
        <v>163849</v>
      </c>
      <c r="C6128" t="s">
        <v>17795</v>
      </c>
      <c r="D6128" t="s">
        <v>17796</v>
      </c>
      <c r="E6128" t="s">
        <v>17797</v>
      </c>
      <c r="F6128" t="s">
        <v>1024</v>
      </c>
    </row>
    <row r="6129" spans="2:6" hidden="1" x14ac:dyDescent="0.3">
      <c r="B6129">
        <v>163850</v>
      </c>
      <c r="C6129" t="s">
        <v>17798</v>
      </c>
      <c r="D6129" t="s">
        <v>17799</v>
      </c>
      <c r="E6129" t="s">
        <v>2433</v>
      </c>
      <c r="F6129" t="s">
        <v>1024</v>
      </c>
    </row>
    <row r="6130" spans="2:6" hidden="1" x14ac:dyDescent="0.3">
      <c r="B6130">
        <v>163851</v>
      </c>
      <c r="C6130" t="s">
        <v>17800</v>
      </c>
      <c r="D6130" t="s">
        <v>17801</v>
      </c>
      <c r="E6130" t="s">
        <v>10058</v>
      </c>
      <c r="F6130" t="s">
        <v>1024</v>
      </c>
    </row>
    <row r="6131" spans="2:6" hidden="1" x14ac:dyDescent="0.3">
      <c r="B6131">
        <v>163852</v>
      </c>
      <c r="C6131" t="s">
        <v>17802</v>
      </c>
      <c r="D6131" t="s">
        <v>17803</v>
      </c>
      <c r="E6131" t="s">
        <v>17804</v>
      </c>
      <c r="F6131" t="s">
        <v>1024</v>
      </c>
    </row>
    <row r="6132" spans="2:6" hidden="1" x14ac:dyDescent="0.3">
      <c r="B6132">
        <v>163853</v>
      </c>
      <c r="C6132" t="s">
        <v>17805</v>
      </c>
      <c r="D6132" t="s">
        <v>17806</v>
      </c>
      <c r="E6132" t="s">
        <v>13025</v>
      </c>
      <c r="F6132" t="s">
        <v>1024</v>
      </c>
    </row>
    <row r="6133" spans="2:6" hidden="1" x14ac:dyDescent="0.3">
      <c r="B6133">
        <v>163854</v>
      </c>
      <c r="C6133" t="s">
        <v>17807</v>
      </c>
      <c r="D6133" t="s">
        <v>17808</v>
      </c>
      <c r="E6133" t="s">
        <v>17809</v>
      </c>
      <c r="F6133" t="s">
        <v>1024</v>
      </c>
    </row>
    <row r="6134" spans="2:6" hidden="1" x14ac:dyDescent="0.3">
      <c r="B6134">
        <v>163855</v>
      </c>
      <c r="C6134" t="s">
        <v>17810</v>
      </c>
      <c r="D6134" t="s">
        <v>17811</v>
      </c>
      <c r="E6134" t="s">
        <v>17812</v>
      </c>
      <c r="F6134" t="s">
        <v>1024</v>
      </c>
    </row>
    <row r="6135" spans="2:6" hidden="1" x14ac:dyDescent="0.3">
      <c r="B6135">
        <v>163856</v>
      </c>
      <c r="C6135" t="s">
        <v>17813</v>
      </c>
      <c r="D6135" t="s">
        <v>17814</v>
      </c>
      <c r="E6135" t="s">
        <v>17815</v>
      </c>
      <c r="F6135" t="s">
        <v>1024</v>
      </c>
    </row>
    <row r="6136" spans="2:6" hidden="1" x14ac:dyDescent="0.3">
      <c r="B6136">
        <v>163857</v>
      </c>
      <c r="C6136" t="s">
        <v>17816</v>
      </c>
      <c r="D6136" t="s">
        <v>17817</v>
      </c>
      <c r="E6136" t="s">
        <v>17818</v>
      </c>
      <c r="F6136" t="s">
        <v>1024</v>
      </c>
    </row>
    <row r="6137" spans="2:6" hidden="1" x14ac:dyDescent="0.3">
      <c r="B6137">
        <v>163858</v>
      </c>
      <c r="C6137" t="s">
        <v>17819</v>
      </c>
      <c r="D6137" t="s">
        <v>17820</v>
      </c>
      <c r="E6137" t="s">
        <v>17821</v>
      </c>
      <c r="F6137" t="s">
        <v>1024</v>
      </c>
    </row>
    <row r="6138" spans="2:6" hidden="1" x14ac:dyDescent="0.3">
      <c r="B6138">
        <v>163859</v>
      </c>
      <c r="C6138" t="s">
        <v>17822</v>
      </c>
      <c r="D6138" t="s">
        <v>17823</v>
      </c>
      <c r="E6138" t="s">
        <v>12280</v>
      </c>
      <c r="F6138" t="s">
        <v>1024</v>
      </c>
    </row>
    <row r="6139" spans="2:6" hidden="1" x14ac:dyDescent="0.3">
      <c r="B6139">
        <v>163860</v>
      </c>
      <c r="C6139" t="s">
        <v>17824</v>
      </c>
      <c r="D6139" t="s">
        <v>17825</v>
      </c>
      <c r="E6139" t="s">
        <v>17826</v>
      </c>
      <c r="F6139" t="s">
        <v>1024</v>
      </c>
    </row>
    <row r="6140" spans="2:6" hidden="1" x14ac:dyDescent="0.3">
      <c r="B6140">
        <v>163861</v>
      </c>
      <c r="C6140" t="s">
        <v>17827</v>
      </c>
      <c r="D6140" t="s">
        <v>24085</v>
      </c>
      <c r="E6140" t="s">
        <v>17828</v>
      </c>
      <c r="F6140" t="s">
        <v>1024</v>
      </c>
    </row>
    <row r="6141" spans="2:6" hidden="1" x14ac:dyDescent="0.3">
      <c r="B6141">
        <v>163862</v>
      </c>
      <c r="C6141" t="s">
        <v>17829</v>
      </c>
      <c r="D6141" t="s">
        <v>24086</v>
      </c>
      <c r="E6141" t="s">
        <v>17830</v>
      </c>
      <c r="F6141" t="s">
        <v>1024</v>
      </c>
    </row>
    <row r="6142" spans="2:6" hidden="1" x14ac:dyDescent="0.3">
      <c r="B6142">
        <v>163863</v>
      </c>
      <c r="C6142" t="s">
        <v>17831</v>
      </c>
      <c r="D6142" t="s">
        <v>17832</v>
      </c>
      <c r="E6142" t="s">
        <v>17833</v>
      </c>
      <c r="F6142" t="s">
        <v>1024</v>
      </c>
    </row>
    <row r="6143" spans="2:6" hidden="1" x14ac:dyDescent="0.3">
      <c r="B6143">
        <v>163864</v>
      </c>
      <c r="C6143" t="s">
        <v>17834</v>
      </c>
      <c r="D6143" t="s">
        <v>17835</v>
      </c>
      <c r="E6143" t="s">
        <v>17836</v>
      </c>
      <c r="F6143" t="s">
        <v>1024</v>
      </c>
    </row>
    <row r="6144" spans="2:6" hidden="1" x14ac:dyDescent="0.3">
      <c r="B6144">
        <v>163865</v>
      </c>
      <c r="C6144" t="s">
        <v>17837</v>
      </c>
      <c r="D6144" t="s">
        <v>17838</v>
      </c>
      <c r="E6144" t="s">
        <v>17839</v>
      </c>
      <c r="F6144" t="s">
        <v>1024</v>
      </c>
    </row>
    <row r="6145" spans="2:6" hidden="1" x14ac:dyDescent="0.3">
      <c r="B6145">
        <v>163866</v>
      </c>
      <c r="C6145" t="s">
        <v>17840</v>
      </c>
      <c r="D6145" t="s">
        <v>17841</v>
      </c>
      <c r="E6145" t="s">
        <v>17842</v>
      </c>
      <c r="F6145" t="s">
        <v>1024</v>
      </c>
    </row>
    <row r="6146" spans="2:6" hidden="1" x14ac:dyDescent="0.3">
      <c r="B6146">
        <v>163867</v>
      </c>
      <c r="C6146" t="s">
        <v>17843</v>
      </c>
      <c r="D6146" t="s">
        <v>17844</v>
      </c>
      <c r="E6146" t="s">
        <v>17845</v>
      </c>
      <c r="F6146" t="s">
        <v>1024</v>
      </c>
    </row>
    <row r="6147" spans="2:6" hidden="1" x14ac:dyDescent="0.3">
      <c r="B6147">
        <v>163868</v>
      </c>
      <c r="C6147" t="s">
        <v>17846</v>
      </c>
      <c r="D6147" t="s">
        <v>17847</v>
      </c>
      <c r="E6147" t="s">
        <v>17848</v>
      </c>
      <c r="F6147" t="s">
        <v>1024</v>
      </c>
    </row>
    <row r="6148" spans="2:6" hidden="1" x14ac:dyDescent="0.3">
      <c r="B6148">
        <v>163869</v>
      </c>
      <c r="C6148" t="s">
        <v>17849</v>
      </c>
      <c r="D6148" t="s">
        <v>17850</v>
      </c>
      <c r="E6148" t="s">
        <v>17851</v>
      </c>
      <c r="F6148" t="s">
        <v>1024</v>
      </c>
    </row>
    <row r="6149" spans="2:6" hidden="1" x14ac:dyDescent="0.3">
      <c r="B6149">
        <v>163870</v>
      </c>
      <c r="C6149" t="s">
        <v>17852</v>
      </c>
      <c r="D6149" t="s">
        <v>17853</v>
      </c>
      <c r="E6149" t="s">
        <v>17854</v>
      </c>
      <c r="F6149" t="s">
        <v>1024</v>
      </c>
    </row>
    <row r="6150" spans="2:6" hidden="1" x14ac:dyDescent="0.3">
      <c r="B6150">
        <v>163871</v>
      </c>
      <c r="C6150" t="s">
        <v>17855</v>
      </c>
      <c r="D6150" t="s">
        <v>17856</v>
      </c>
      <c r="E6150" t="s">
        <v>8558</v>
      </c>
      <c r="F6150" t="s">
        <v>1024</v>
      </c>
    </row>
    <row r="6151" spans="2:6" hidden="1" x14ac:dyDescent="0.3">
      <c r="B6151">
        <v>163872</v>
      </c>
      <c r="C6151" t="s">
        <v>17857</v>
      </c>
      <c r="D6151" t="s">
        <v>17858</v>
      </c>
      <c r="E6151" t="s">
        <v>17859</v>
      </c>
      <c r="F6151" t="s">
        <v>1024</v>
      </c>
    </row>
    <row r="6152" spans="2:6" hidden="1" x14ac:dyDescent="0.3">
      <c r="B6152">
        <v>163873</v>
      </c>
      <c r="C6152" t="s">
        <v>17860</v>
      </c>
      <c r="D6152" t="s">
        <v>17861</v>
      </c>
      <c r="E6152" t="s">
        <v>17862</v>
      </c>
      <c r="F6152" t="s">
        <v>1024</v>
      </c>
    </row>
    <row r="6153" spans="2:6" hidden="1" x14ac:dyDescent="0.3">
      <c r="B6153">
        <v>163874</v>
      </c>
      <c r="C6153" t="s">
        <v>17863</v>
      </c>
      <c r="D6153" t="s">
        <v>17864</v>
      </c>
      <c r="E6153" t="s">
        <v>17865</v>
      </c>
      <c r="F6153" t="s">
        <v>1024</v>
      </c>
    </row>
    <row r="6154" spans="2:6" hidden="1" x14ac:dyDescent="0.3">
      <c r="B6154">
        <v>163875</v>
      </c>
      <c r="C6154" t="s">
        <v>17866</v>
      </c>
      <c r="D6154" t="s">
        <v>17867</v>
      </c>
      <c r="E6154" t="s">
        <v>17868</v>
      </c>
      <c r="F6154" t="s">
        <v>1024</v>
      </c>
    </row>
    <row r="6155" spans="2:6" hidden="1" x14ac:dyDescent="0.3">
      <c r="B6155">
        <v>163876</v>
      </c>
      <c r="C6155" t="s">
        <v>17869</v>
      </c>
      <c r="D6155" t="s">
        <v>17870</v>
      </c>
      <c r="E6155" t="s">
        <v>17871</v>
      </c>
      <c r="F6155" t="s">
        <v>1024</v>
      </c>
    </row>
    <row r="6156" spans="2:6" hidden="1" x14ac:dyDescent="0.3">
      <c r="B6156">
        <v>163879</v>
      </c>
      <c r="C6156" t="s">
        <v>17872</v>
      </c>
      <c r="D6156" t="s">
        <v>17873</v>
      </c>
      <c r="E6156" t="s">
        <v>17874</v>
      </c>
      <c r="F6156" t="s">
        <v>1024</v>
      </c>
    </row>
    <row r="6157" spans="2:6" hidden="1" x14ac:dyDescent="0.3">
      <c r="B6157">
        <v>163880</v>
      </c>
      <c r="C6157" t="s">
        <v>17875</v>
      </c>
      <c r="D6157" t="s">
        <v>17876</v>
      </c>
      <c r="E6157" t="s">
        <v>17877</v>
      </c>
      <c r="F6157" t="s">
        <v>1024</v>
      </c>
    </row>
    <row r="6158" spans="2:6" hidden="1" x14ac:dyDescent="0.3">
      <c r="B6158">
        <v>163881</v>
      </c>
      <c r="C6158" t="s">
        <v>17878</v>
      </c>
      <c r="D6158" t="s">
        <v>17879</v>
      </c>
      <c r="E6158" t="s">
        <v>17880</v>
      </c>
      <c r="F6158" t="s">
        <v>1024</v>
      </c>
    </row>
    <row r="6159" spans="2:6" hidden="1" x14ac:dyDescent="0.3">
      <c r="B6159">
        <v>163882</v>
      </c>
      <c r="C6159" t="s">
        <v>17881</v>
      </c>
      <c r="D6159" t="s">
        <v>24087</v>
      </c>
      <c r="E6159" t="s">
        <v>3335</v>
      </c>
      <c r="F6159" t="s">
        <v>1024</v>
      </c>
    </row>
    <row r="6160" spans="2:6" hidden="1" x14ac:dyDescent="0.3">
      <c r="B6160">
        <v>163883</v>
      </c>
      <c r="C6160" t="s">
        <v>17882</v>
      </c>
      <c r="D6160" t="s">
        <v>17883</v>
      </c>
      <c r="E6160" t="s">
        <v>17884</v>
      </c>
      <c r="F6160" t="s">
        <v>1024</v>
      </c>
    </row>
    <row r="6161" spans="2:6" hidden="1" x14ac:dyDescent="0.3">
      <c r="B6161">
        <v>163884</v>
      </c>
      <c r="C6161" t="s">
        <v>17885</v>
      </c>
      <c r="D6161" t="s">
        <v>17886</v>
      </c>
      <c r="E6161" t="s">
        <v>17887</v>
      </c>
      <c r="F6161" t="s">
        <v>1024</v>
      </c>
    </row>
    <row r="6162" spans="2:6" hidden="1" x14ac:dyDescent="0.3">
      <c r="B6162">
        <v>163885</v>
      </c>
      <c r="C6162" t="s">
        <v>17888</v>
      </c>
      <c r="D6162" t="s">
        <v>17889</v>
      </c>
      <c r="E6162" t="s">
        <v>17890</v>
      </c>
      <c r="F6162" t="s">
        <v>1024</v>
      </c>
    </row>
    <row r="6163" spans="2:6" hidden="1" x14ac:dyDescent="0.3">
      <c r="B6163">
        <v>163886</v>
      </c>
      <c r="C6163" t="s">
        <v>17891</v>
      </c>
      <c r="D6163" t="s">
        <v>17892</v>
      </c>
      <c r="E6163" t="s">
        <v>17344</v>
      </c>
      <c r="F6163" t="s">
        <v>1024</v>
      </c>
    </row>
    <row r="6164" spans="2:6" hidden="1" x14ac:dyDescent="0.3">
      <c r="B6164">
        <v>163887</v>
      </c>
      <c r="C6164" t="s">
        <v>17893</v>
      </c>
      <c r="D6164" t="s">
        <v>17894</v>
      </c>
      <c r="E6164" t="s">
        <v>17895</v>
      </c>
      <c r="F6164" t="s">
        <v>1024</v>
      </c>
    </row>
    <row r="6165" spans="2:6" hidden="1" x14ac:dyDescent="0.3">
      <c r="B6165">
        <v>163888</v>
      </c>
      <c r="C6165" t="s">
        <v>17896</v>
      </c>
      <c r="D6165" t="s">
        <v>17897</v>
      </c>
      <c r="E6165" t="s">
        <v>17898</v>
      </c>
      <c r="F6165" t="s">
        <v>1024</v>
      </c>
    </row>
    <row r="6166" spans="2:6" hidden="1" x14ac:dyDescent="0.3">
      <c r="B6166">
        <v>163889</v>
      </c>
      <c r="C6166" t="s">
        <v>17899</v>
      </c>
      <c r="D6166" t="s">
        <v>17900</v>
      </c>
      <c r="E6166" t="s">
        <v>17901</v>
      </c>
      <c r="F6166" t="s">
        <v>1024</v>
      </c>
    </row>
    <row r="6167" spans="2:6" hidden="1" x14ac:dyDescent="0.3">
      <c r="B6167">
        <v>163890</v>
      </c>
      <c r="C6167" t="s">
        <v>17902</v>
      </c>
      <c r="D6167" t="s">
        <v>17903</v>
      </c>
      <c r="E6167" t="s">
        <v>17904</v>
      </c>
      <c r="F6167" t="s">
        <v>1024</v>
      </c>
    </row>
    <row r="6168" spans="2:6" hidden="1" x14ac:dyDescent="0.3">
      <c r="B6168">
        <v>163891</v>
      </c>
      <c r="C6168" t="s">
        <v>17905</v>
      </c>
      <c r="D6168" t="s">
        <v>17906</v>
      </c>
      <c r="E6168" t="s">
        <v>17907</v>
      </c>
      <c r="F6168" t="s">
        <v>1024</v>
      </c>
    </row>
    <row r="6169" spans="2:6" hidden="1" x14ac:dyDescent="0.3">
      <c r="B6169">
        <v>163892</v>
      </c>
      <c r="C6169" t="s">
        <v>17908</v>
      </c>
      <c r="D6169" t="s">
        <v>17909</v>
      </c>
      <c r="E6169" t="s">
        <v>10500</v>
      </c>
      <c r="F6169" t="s">
        <v>1024</v>
      </c>
    </row>
    <row r="6170" spans="2:6" hidden="1" x14ac:dyDescent="0.3">
      <c r="B6170">
        <v>163893</v>
      </c>
      <c r="C6170" t="s">
        <v>17910</v>
      </c>
      <c r="D6170" t="s">
        <v>17911</v>
      </c>
      <c r="E6170" t="s">
        <v>8585</v>
      </c>
      <c r="F6170" t="s">
        <v>1024</v>
      </c>
    </row>
    <row r="6171" spans="2:6" hidden="1" x14ac:dyDescent="0.3">
      <c r="B6171">
        <v>163894</v>
      </c>
      <c r="C6171" t="s">
        <v>17912</v>
      </c>
      <c r="D6171" t="s">
        <v>17913</v>
      </c>
      <c r="E6171" t="s">
        <v>17914</v>
      </c>
      <c r="F6171" t="s">
        <v>1024</v>
      </c>
    </row>
    <row r="6172" spans="2:6" hidden="1" x14ac:dyDescent="0.3">
      <c r="B6172">
        <v>163895</v>
      </c>
      <c r="C6172" t="s">
        <v>17915</v>
      </c>
      <c r="D6172" t="s">
        <v>17916</v>
      </c>
      <c r="E6172" t="s">
        <v>17917</v>
      </c>
      <c r="F6172" t="s">
        <v>1024</v>
      </c>
    </row>
    <row r="6173" spans="2:6" hidden="1" x14ac:dyDescent="0.3">
      <c r="B6173">
        <v>163896</v>
      </c>
      <c r="C6173" t="s">
        <v>17918</v>
      </c>
      <c r="D6173" t="s">
        <v>17919</v>
      </c>
      <c r="E6173" t="s">
        <v>17920</v>
      </c>
      <c r="F6173" t="s">
        <v>1024</v>
      </c>
    </row>
    <row r="6174" spans="2:6" hidden="1" x14ac:dyDescent="0.3">
      <c r="B6174">
        <v>163897</v>
      </c>
      <c r="C6174" t="s">
        <v>17921</v>
      </c>
      <c r="D6174" t="s">
        <v>17922</v>
      </c>
      <c r="E6174" t="s">
        <v>17923</v>
      </c>
      <c r="F6174" t="s">
        <v>1024</v>
      </c>
    </row>
    <row r="6175" spans="2:6" hidden="1" x14ac:dyDescent="0.3">
      <c r="B6175">
        <v>163898</v>
      </c>
      <c r="C6175" t="s">
        <v>17924</v>
      </c>
      <c r="D6175" t="s">
        <v>17925</v>
      </c>
      <c r="E6175" t="s">
        <v>17926</v>
      </c>
      <c r="F6175" t="s">
        <v>1024</v>
      </c>
    </row>
    <row r="6176" spans="2:6" hidden="1" x14ac:dyDescent="0.3">
      <c r="B6176">
        <v>163899</v>
      </c>
      <c r="C6176" t="s">
        <v>17927</v>
      </c>
      <c r="D6176" t="s">
        <v>17928</v>
      </c>
      <c r="E6176" t="s">
        <v>17929</v>
      </c>
      <c r="F6176" t="s">
        <v>1024</v>
      </c>
    </row>
    <row r="6177" spans="2:6" hidden="1" x14ac:dyDescent="0.3">
      <c r="B6177">
        <v>163900</v>
      </c>
      <c r="C6177" t="s">
        <v>17930</v>
      </c>
      <c r="D6177" t="s">
        <v>17931</v>
      </c>
      <c r="E6177" t="s">
        <v>5075</v>
      </c>
      <c r="F6177" t="s">
        <v>1024</v>
      </c>
    </row>
    <row r="6178" spans="2:6" hidden="1" x14ac:dyDescent="0.3">
      <c r="B6178">
        <v>163901</v>
      </c>
      <c r="C6178" t="s">
        <v>17932</v>
      </c>
      <c r="D6178" t="s">
        <v>17933</v>
      </c>
      <c r="E6178" t="s">
        <v>6796</v>
      </c>
      <c r="F6178" t="s">
        <v>1024</v>
      </c>
    </row>
    <row r="6179" spans="2:6" hidden="1" x14ac:dyDescent="0.3">
      <c r="B6179">
        <v>163903</v>
      </c>
      <c r="C6179" t="s">
        <v>17934</v>
      </c>
      <c r="D6179" t="s">
        <v>17935</v>
      </c>
      <c r="E6179" t="s">
        <v>2433</v>
      </c>
      <c r="F6179" t="s">
        <v>1024</v>
      </c>
    </row>
    <row r="6180" spans="2:6" hidden="1" x14ac:dyDescent="0.3">
      <c r="B6180">
        <v>163904</v>
      </c>
      <c r="C6180" t="s">
        <v>17936</v>
      </c>
      <c r="D6180" t="s">
        <v>17937</v>
      </c>
      <c r="E6180" t="s">
        <v>14559</v>
      </c>
      <c r="F6180" t="s">
        <v>1024</v>
      </c>
    </row>
    <row r="6181" spans="2:6" hidden="1" x14ac:dyDescent="0.3">
      <c r="B6181">
        <v>163905</v>
      </c>
      <c r="C6181" t="s">
        <v>17938</v>
      </c>
      <c r="D6181" t="s">
        <v>17939</v>
      </c>
      <c r="E6181" t="s">
        <v>11172</v>
      </c>
      <c r="F6181" t="s">
        <v>1024</v>
      </c>
    </row>
    <row r="6182" spans="2:6" hidden="1" x14ac:dyDescent="0.3">
      <c r="B6182">
        <v>163906</v>
      </c>
      <c r="C6182" t="s">
        <v>17940</v>
      </c>
      <c r="D6182" t="s">
        <v>17941</v>
      </c>
      <c r="E6182" t="s">
        <v>17942</v>
      </c>
      <c r="F6182" t="s">
        <v>1024</v>
      </c>
    </row>
    <row r="6183" spans="2:6" hidden="1" x14ac:dyDescent="0.3">
      <c r="B6183">
        <v>163907</v>
      </c>
      <c r="C6183" t="s">
        <v>17943</v>
      </c>
      <c r="D6183" t="s">
        <v>17944</v>
      </c>
      <c r="E6183" t="s">
        <v>17945</v>
      </c>
      <c r="F6183" t="s">
        <v>1024</v>
      </c>
    </row>
    <row r="6184" spans="2:6" hidden="1" x14ac:dyDescent="0.3">
      <c r="B6184">
        <v>163908</v>
      </c>
      <c r="C6184" t="s">
        <v>17946</v>
      </c>
      <c r="D6184" t="s">
        <v>17947</v>
      </c>
      <c r="E6184" t="s">
        <v>17948</v>
      </c>
      <c r="F6184" t="s">
        <v>1024</v>
      </c>
    </row>
    <row r="6185" spans="2:6" hidden="1" x14ac:dyDescent="0.3">
      <c r="B6185">
        <v>163909</v>
      </c>
      <c r="C6185" t="s">
        <v>17949</v>
      </c>
      <c r="D6185" t="s">
        <v>17950</v>
      </c>
      <c r="E6185" t="s">
        <v>12247</v>
      </c>
      <c r="F6185" t="s">
        <v>1024</v>
      </c>
    </row>
    <row r="6186" spans="2:6" hidden="1" x14ac:dyDescent="0.3">
      <c r="B6186">
        <v>163910</v>
      </c>
      <c r="C6186" t="s">
        <v>17951</v>
      </c>
      <c r="D6186" t="s">
        <v>17952</v>
      </c>
      <c r="E6186" t="s">
        <v>17953</v>
      </c>
      <c r="F6186" t="s">
        <v>1024</v>
      </c>
    </row>
    <row r="6187" spans="2:6" hidden="1" x14ac:dyDescent="0.3">
      <c r="B6187">
        <v>163911</v>
      </c>
      <c r="C6187" t="s">
        <v>17954</v>
      </c>
      <c r="D6187" t="s">
        <v>17955</v>
      </c>
      <c r="E6187" t="s">
        <v>17956</v>
      </c>
      <c r="F6187" t="s">
        <v>1024</v>
      </c>
    </row>
    <row r="6188" spans="2:6" hidden="1" x14ac:dyDescent="0.3">
      <c r="B6188">
        <v>163912</v>
      </c>
      <c r="C6188" t="s">
        <v>17957</v>
      </c>
      <c r="D6188" t="s">
        <v>17958</v>
      </c>
      <c r="E6188" t="s">
        <v>10308</v>
      </c>
      <c r="F6188" t="s">
        <v>1024</v>
      </c>
    </row>
    <row r="6189" spans="2:6" hidden="1" x14ac:dyDescent="0.3">
      <c r="B6189">
        <v>163913</v>
      </c>
      <c r="C6189" t="s">
        <v>17959</v>
      </c>
      <c r="D6189" t="s">
        <v>17960</v>
      </c>
      <c r="E6189" t="s">
        <v>17961</v>
      </c>
      <c r="F6189" t="s">
        <v>1024</v>
      </c>
    </row>
    <row r="6190" spans="2:6" hidden="1" x14ac:dyDescent="0.3">
      <c r="B6190">
        <v>163914</v>
      </c>
      <c r="C6190" t="s">
        <v>17962</v>
      </c>
      <c r="D6190" t="s">
        <v>17963</v>
      </c>
      <c r="E6190" t="s">
        <v>17964</v>
      </c>
      <c r="F6190" t="s">
        <v>1024</v>
      </c>
    </row>
    <row r="6191" spans="2:6" hidden="1" x14ac:dyDescent="0.3">
      <c r="B6191">
        <v>163915</v>
      </c>
      <c r="C6191" t="s">
        <v>17176</v>
      </c>
      <c r="D6191" t="s">
        <v>17177</v>
      </c>
      <c r="E6191" t="s">
        <v>17965</v>
      </c>
      <c r="F6191" t="s">
        <v>1024</v>
      </c>
    </row>
    <row r="6192" spans="2:6" hidden="1" x14ac:dyDescent="0.3">
      <c r="B6192">
        <v>163917</v>
      </c>
      <c r="C6192" t="s">
        <v>17966</v>
      </c>
      <c r="D6192" t="s">
        <v>17967</v>
      </c>
      <c r="E6192" t="s">
        <v>17704</v>
      </c>
      <c r="F6192" t="s">
        <v>1024</v>
      </c>
    </row>
    <row r="6193" spans="2:6" hidden="1" x14ac:dyDescent="0.3">
      <c r="B6193">
        <v>163918</v>
      </c>
      <c r="C6193" t="s">
        <v>17968</v>
      </c>
      <c r="D6193" t="s">
        <v>17969</v>
      </c>
      <c r="E6193" t="s">
        <v>4204</v>
      </c>
      <c r="F6193" t="s">
        <v>1024</v>
      </c>
    </row>
    <row r="6194" spans="2:6" hidden="1" x14ac:dyDescent="0.3">
      <c r="B6194">
        <v>163919</v>
      </c>
      <c r="C6194" t="s">
        <v>17970</v>
      </c>
      <c r="D6194" t="s">
        <v>17971</v>
      </c>
      <c r="E6194" t="s">
        <v>17972</v>
      </c>
      <c r="F6194" t="s">
        <v>1024</v>
      </c>
    </row>
    <row r="6195" spans="2:6" hidden="1" x14ac:dyDescent="0.3">
      <c r="B6195">
        <v>163920</v>
      </c>
      <c r="C6195" t="s">
        <v>17973</v>
      </c>
      <c r="D6195" t="s">
        <v>17974</v>
      </c>
      <c r="E6195" t="s">
        <v>1259</v>
      </c>
      <c r="F6195" t="s">
        <v>1024</v>
      </c>
    </row>
    <row r="6196" spans="2:6" hidden="1" x14ac:dyDescent="0.3">
      <c r="B6196">
        <v>163921</v>
      </c>
      <c r="C6196" t="s">
        <v>16288</v>
      </c>
      <c r="D6196" t="s">
        <v>16289</v>
      </c>
      <c r="E6196" t="s">
        <v>17975</v>
      </c>
      <c r="F6196" t="s">
        <v>1024</v>
      </c>
    </row>
    <row r="6197" spans="2:6" hidden="1" x14ac:dyDescent="0.3">
      <c r="B6197">
        <v>163922</v>
      </c>
      <c r="C6197" t="s">
        <v>17976</v>
      </c>
      <c r="D6197" t="s">
        <v>17977</v>
      </c>
      <c r="E6197" t="s">
        <v>17978</v>
      </c>
      <c r="F6197" t="s">
        <v>1024</v>
      </c>
    </row>
    <row r="6198" spans="2:6" hidden="1" x14ac:dyDescent="0.3">
      <c r="B6198">
        <v>163923</v>
      </c>
      <c r="C6198" t="s">
        <v>17979</v>
      </c>
      <c r="D6198" t="s">
        <v>17980</v>
      </c>
      <c r="E6198" t="s">
        <v>6086</v>
      </c>
      <c r="F6198" t="s">
        <v>1024</v>
      </c>
    </row>
    <row r="6199" spans="2:6" hidden="1" x14ac:dyDescent="0.3">
      <c r="B6199">
        <v>163924</v>
      </c>
      <c r="C6199" t="s">
        <v>17981</v>
      </c>
      <c r="D6199" t="s">
        <v>17982</v>
      </c>
      <c r="E6199" t="s">
        <v>17983</v>
      </c>
      <c r="F6199" t="s">
        <v>1024</v>
      </c>
    </row>
    <row r="6200" spans="2:6" hidden="1" x14ac:dyDescent="0.3">
      <c r="B6200">
        <v>163925</v>
      </c>
      <c r="C6200" t="s">
        <v>17984</v>
      </c>
      <c r="D6200" t="s">
        <v>17985</v>
      </c>
      <c r="E6200" t="s">
        <v>8894</v>
      </c>
      <c r="F6200" t="s">
        <v>1024</v>
      </c>
    </row>
    <row r="6201" spans="2:6" hidden="1" x14ac:dyDescent="0.3">
      <c r="B6201">
        <v>163926</v>
      </c>
      <c r="C6201" t="s">
        <v>17986</v>
      </c>
      <c r="D6201" t="s">
        <v>17987</v>
      </c>
      <c r="E6201" t="s">
        <v>17988</v>
      </c>
      <c r="F6201" t="s">
        <v>1024</v>
      </c>
    </row>
    <row r="6202" spans="2:6" hidden="1" x14ac:dyDescent="0.3">
      <c r="B6202">
        <v>163927</v>
      </c>
      <c r="C6202" t="s">
        <v>17989</v>
      </c>
      <c r="D6202" t="s">
        <v>17990</v>
      </c>
      <c r="E6202" t="s">
        <v>17991</v>
      </c>
      <c r="F6202" t="s">
        <v>1024</v>
      </c>
    </row>
    <row r="6203" spans="2:6" hidden="1" x14ac:dyDescent="0.3">
      <c r="B6203">
        <v>163928</v>
      </c>
      <c r="C6203" t="s">
        <v>17992</v>
      </c>
      <c r="D6203" t="s">
        <v>17993</v>
      </c>
      <c r="E6203" t="s">
        <v>17994</v>
      </c>
      <c r="F6203" t="s">
        <v>1024</v>
      </c>
    </row>
    <row r="6204" spans="2:6" hidden="1" x14ac:dyDescent="0.3">
      <c r="B6204">
        <v>163929</v>
      </c>
      <c r="C6204" t="s">
        <v>17995</v>
      </c>
      <c r="D6204" t="s">
        <v>17996</v>
      </c>
      <c r="E6204" t="s">
        <v>14293</v>
      </c>
      <c r="F6204" t="s">
        <v>1024</v>
      </c>
    </row>
    <row r="6205" spans="2:6" hidden="1" x14ac:dyDescent="0.3">
      <c r="B6205">
        <v>163930</v>
      </c>
      <c r="C6205" t="s">
        <v>17997</v>
      </c>
      <c r="D6205" t="s">
        <v>17998</v>
      </c>
      <c r="E6205" t="s">
        <v>16891</v>
      </c>
      <c r="F6205" t="s">
        <v>1024</v>
      </c>
    </row>
    <row r="6206" spans="2:6" hidden="1" x14ac:dyDescent="0.3">
      <c r="B6206">
        <v>163931</v>
      </c>
      <c r="C6206" t="s">
        <v>17999</v>
      </c>
      <c r="D6206" t="s">
        <v>18000</v>
      </c>
      <c r="E6206" t="s">
        <v>18001</v>
      </c>
      <c r="F6206" t="s">
        <v>1024</v>
      </c>
    </row>
    <row r="6207" spans="2:6" hidden="1" x14ac:dyDescent="0.3">
      <c r="B6207">
        <v>163932</v>
      </c>
      <c r="C6207" t="s">
        <v>18002</v>
      </c>
      <c r="D6207" t="s">
        <v>18003</v>
      </c>
      <c r="E6207" t="s">
        <v>18004</v>
      </c>
      <c r="F6207" t="s">
        <v>1024</v>
      </c>
    </row>
    <row r="6208" spans="2:6" hidden="1" x14ac:dyDescent="0.3">
      <c r="B6208">
        <v>163933</v>
      </c>
      <c r="C6208" t="s">
        <v>18005</v>
      </c>
      <c r="D6208" t="s">
        <v>18006</v>
      </c>
      <c r="E6208" t="s">
        <v>12003</v>
      </c>
      <c r="F6208" t="s">
        <v>1024</v>
      </c>
    </row>
    <row r="6209" spans="2:6" hidden="1" x14ac:dyDescent="0.3">
      <c r="B6209">
        <v>163934</v>
      </c>
      <c r="C6209" t="s">
        <v>18007</v>
      </c>
      <c r="D6209" t="s">
        <v>18008</v>
      </c>
      <c r="E6209" t="s">
        <v>18009</v>
      </c>
      <c r="F6209" t="s">
        <v>1024</v>
      </c>
    </row>
    <row r="6210" spans="2:6" hidden="1" x14ac:dyDescent="0.3">
      <c r="B6210">
        <v>163935</v>
      </c>
      <c r="C6210" t="s">
        <v>18010</v>
      </c>
      <c r="D6210" t="s">
        <v>18011</v>
      </c>
      <c r="E6210" t="s">
        <v>18012</v>
      </c>
      <c r="F6210" t="s">
        <v>1024</v>
      </c>
    </row>
    <row r="6211" spans="2:6" hidden="1" x14ac:dyDescent="0.3">
      <c r="B6211">
        <v>163936</v>
      </c>
      <c r="C6211" t="s">
        <v>18013</v>
      </c>
      <c r="D6211" t="s">
        <v>18014</v>
      </c>
      <c r="E6211" t="s">
        <v>18015</v>
      </c>
      <c r="F6211" t="s">
        <v>1024</v>
      </c>
    </row>
    <row r="6212" spans="2:6" hidden="1" x14ac:dyDescent="0.3">
      <c r="B6212">
        <v>163937</v>
      </c>
      <c r="C6212" t="s">
        <v>18016</v>
      </c>
      <c r="D6212" t="s">
        <v>18017</v>
      </c>
      <c r="E6212" t="s">
        <v>18018</v>
      </c>
      <c r="F6212" t="s">
        <v>1024</v>
      </c>
    </row>
    <row r="6213" spans="2:6" hidden="1" x14ac:dyDescent="0.3">
      <c r="B6213">
        <v>163939</v>
      </c>
      <c r="C6213" t="s">
        <v>18019</v>
      </c>
      <c r="D6213" t="s">
        <v>18020</v>
      </c>
      <c r="E6213" t="s">
        <v>18021</v>
      </c>
      <c r="F6213" t="s">
        <v>1024</v>
      </c>
    </row>
    <row r="6214" spans="2:6" hidden="1" x14ac:dyDescent="0.3">
      <c r="B6214">
        <v>163940</v>
      </c>
      <c r="C6214" t="s">
        <v>18022</v>
      </c>
      <c r="D6214" t="s">
        <v>18023</v>
      </c>
      <c r="E6214" t="s">
        <v>18024</v>
      </c>
      <c r="F6214" t="s">
        <v>1024</v>
      </c>
    </row>
    <row r="6215" spans="2:6" hidden="1" x14ac:dyDescent="0.3">
      <c r="B6215">
        <v>163941</v>
      </c>
      <c r="C6215" t="s">
        <v>18025</v>
      </c>
      <c r="D6215" t="s">
        <v>18026</v>
      </c>
      <c r="E6215" t="s">
        <v>12387</v>
      </c>
      <c r="F6215" t="s">
        <v>1024</v>
      </c>
    </row>
    <row r="6216" spans="2:6" hidden="1" x14ac:dyDescent="0.3">
      <c r="B6216">
        <v>163942</v>
      </c>
      <c r="C6216" t="s">
        <v>18027</v>
      </c>
      <c r="D6216" t="s">
        <v>18028</v>
      </c>
      <c r="E6216" t="s">
        <v>18029</v>
      </c>
      <c r="F6216" t="s">
        <v>1024</v>
      </c>
    </row>
    <row r="6217" spans="2:6" hidden="1" x14ac:dyDescent="0.3">
      <c r="B6217">
        <v>163944</v>
      </c>
      <c r="C6217" t="s">
        <v>18030</v>
      </c>
      <c r="D6217" t="s">
        <v>18031</v>
      </c>
      <c r="E6217" t="s">
        <v>18032</v>
      </c>
      <c r="F6217" t="s">
        <v>1024</v>
      </c>
    </row>
    <row r="6218" spans="2:6" hidden="1" x14ac:dyDescent="0.3">
      <c r="B6218">
        <v>163945</v>
      </c>
      <c r="C6218" t="s">
        <v>18033</v>
      </c>
      <c r="D6218" t="s">
        <v>18034</v>
      </c>
      <c r="E6218" t="s">
        <v>24088</v>
      </c>
      <c r="F6218" t="s">
        <v>1024</v>
      </c>
    </row>
    <row r="6219" spans="2:6" hidden="1" x14ac:dyDescent="0.3">
      <c r="B6219">
        <v>163946</v>
      </c>
      <c r="C6219" t="s">
        <v>18035</v>
      </c>
      <c r="D6219" t="s">
        <v>18036</v>
      </c>
      <c r="E6219" t="s">
        <v>17240</v>
      </c>
      <c r="F6219" t="s">
        <v>1024</v>
      </c>
    </row>
    <row r="6220" spans="2:6" hidden="1" x14ac:dyDescent="0.3">
      <c r="B6220">
        <v>163947</v>
      </c>
      <c r="C6220" t="s">
        <v>18037</v>
      </c>
      <c r="D6220" t="s">
        <v>18038</v>
      </c>
      <c r="E6220" t="s">
        <v>10864</v>
      </c>
      <c r="F6220" t="s">
        <v>1024</v>
      </c>
    </row>
    <row r="6221" spans="2:6" hidden="1" x14ac:dyDescent="0.3">
      <c r="B6221">
        <v>163948</v>
      </c>
      <c r="C6221" t="s">
        <v>18039</v>
      </c>
      <c r="D6221" t="s">
        <v>18040</v>
      </c>
      <c r="E6221" t="s">
        <v>18041</v>
      </c>
      <c r="F6221" t="s">
        <v>1024</v>
      </c>
    </row>
    <row r="6222" spans="2:6" hidden="1" x14ac:dyDescent="0.3">
      <c r="B6222">
        <v>163950</v>
      </c>
      <c r="C6222" t="s">
        <v>18042</v>
      </c>
      <c r="D6222" t="s">
        <v>18043</v>
      </c>
      <c r="E6222" t="s">
        <v>18044</v>
      </c>
      <c r="F6222" t="s">
        <v>1024</v>
      </c>
    </row>
    <row r="6223" spans="2:6" hidden="1" x14ac:dyDescent="0.3">
      <c r="B6223">
        <v>163951</v>
      </c>
      <c r="C6223" t="s">
        <v>18045</v>
      </c>
      <c r="D6223" t="s">
        <v>18046</v>
      </c>
      <c r="E6223" t="s">
        <v>18047</v>
      </c>
      <c r="F6223" t="s">
        <v>1024</v>
      </c>
    </row>
    <row r="6224" spans="2:6" hidden="1" x14ac:dyDescent="0.3">
      <c r="B6224">
        <v>163952</v>
      </c>
      <c r="C6224" t="s">
        <v>18048</v>
      </c>
      <c r="D6224" t="s">
        <v>18049</v>
      </c>
      <c r="E6224" t="s">
        <v>18050</v>
      </c>
      <c r="F6224" t="s">
        <v>1024</v>
      </c>
    </row>
    <row r="6225" spans="2:6" hidden="1" x14ac:dyDescent="0.3">
      <c r="B6225">
        <v>163953</v>
      </c>
      <c r="C6225" t="s">
        <v>18051</v>
      </c>
      <c r="D6225" t="s">
        <v>18052</v>
      </c>
      <c r="E6225" t="s">
        <v>18053</v>
      </c>
      <c r="F6225" t="s">
        <v>1024</v>
      </c>
    </row>
    <row r="6226" spans="2:6" hidden="1" x14ac:dyDescent="0.3">
      <c r="B6226">
        <v>163954</v>
      </c>
      <c r="C6226" t="s">
        <v>18054</v>
      </c>
      <c r="D6226" t="s">
        <v>18055</v>
      </c>
      <c r="E6226" t="s">
        <v>2018</v>
      </c>
      <c r="F6226" t="s">
        <v>1024</v>
      </c>
    </row>
    <row r="6227" spans="2:6" hidden="1" x14ac:dyDescent="0.3">
      <c r="B6227">
        <v>163955</v>
      </c>
      <c r="C6227" t="s">
        <v>18056</v>
      </c>
      <c r="D6227" t="s">
        <v>18057</v>
      </c>
      <c r="E6227" t="s">
        <v>18058</v>
      </c>
      <c r="F6227" t="s">
        <v>1024</v>
      </c>
    </row>
    <row r="6228" spans="2:6" hidden="1" x14ac:dyDescent="0.3">
      <c r="B6228">
        <v>163956</v>
      </c>
      <c r="C6228" t="s">
        <v>18059</v>
      </c>
      <c r="D6228" t="s">
        <v>18060</v>
      </c>
      <c r="E6228" t="s">
        <v>6061</v>
      </c>
      <c r="F6228" t="s">
        <v>1024</v>
      </c>
    </row>
    <row r="6229" spans="2:6" hidden="1" x14ac:dyDescent="0.3">
      <c r="B6229">
        <v>163957</v>
      </c>
      <c r="C6229" t="s">
        <v>18061</v>
      </c>
      <c r="D6229" t="s">
        <v>18062</v>
      </c>
      <c r="E6229" t="s">
        <v>1900</v>
      </c>
      <c r="F6229" t="s">
        <v>1024</v>
      </c>
    </row>
    <row r="6230" spans="2:6" hidden="1" x14ac:dyDescent="0.3">
      <c r="B6230">
        <v>163958</v>
      </c>
      <c r="C6230" t="s">
        <v>18063</v>
      </c>
      <c r="D6230" t="s">
        <v>18064</v>
      </c>
      <c r="E6230" t="s">
        <v>18065</v>
      </c>
      <c r="F6230" t="s">
        <v>1024</v>
      </c>
    </row>
    <row r="6231" spans="2:6" hidden="1" x14ac:dyDescent="0.3">
      <c r="B6231">
        <v>163960</v>
      </c>
      <c r="C6231" t="s">
        <v>18066</v>
      </c>
      <c r="D6231" t="s">
        <v>18067</v>
      </c>
      <c r="E6231" t="s">
        <v>18068</v>
      </c>
      <c r="F6231" t="s">
        <v>1024</v>
      </c>
    </row>
    <row r="6232" spans="2:6" hidden="1" x14ac:dyDescent="0.3">
      <c r="B6232">
        <v>163961</v>
      </c>
      <c r="C6232" t="s">
        <v>18069</v>
      </c>
      <c r="D6232" t="s">
        <v>18070</v>
      </c>
      <c r="E6232" t="s">
        <v>18071</v>
      </c>
      <c r="F6232" t="s">
        <v>1024</v>
      </c>
    </row>
    <row r="6233" spans="2:6" hidden="1" x14ac:dyDescent="0.3">
      <c r="B6233">
        <v>163962</v>
      </c>
      <c r="C6233" t="s">
        <v>18072</v>
      </c>
      <c r="D6233" t="s">
        <v>18073</v>
      </c>
      <c r="E6233" t="s">
        <v>9400</v>
      </c>
      <c r="F6233" t="s">
        <v>1024</v>
      </c>
    </row>
    <row r="6234" spans="2:6" hidden="1" x14ac:dyDescent="0.3">
      <c r="B6234">
        <v>163963</v>
      </c>
      <c r="C6234" t="s">
        <v>18074</v>
      </c>
      <c r="D6234" t="s">
        <v>18075</v>
      </c>
      <c r="E6234" t="s">
        <v>10443</v>
      </c>
      <c r="F6234" t="s">
        <v>1024</v>
      </c>
    </row>
    <row r="6235" spans="2:6" hidden="1" x14ac:dyDescent="0.3">
      <c r="B6235">
        <v>163964</v>
      </c>
      <c r="C6235" t="s">
        <v>18076</v>
      </c>
      <c r="D6235" t="s">
        <v>18077</v>
      </c>
      <c r="E6235" t="s">
        <v>18078</v>
      </c>
      <c r="F6235" t="s">
        <v>1024</v>
      </c>
    </row>
    <row r="6236" spans="2:6" hidden="1" x14ac:dyDescent="0.3">
      <c r="B6236">
        <v>163965</v>
      </c>
      <c r="C6236" t="s">
        <v>18079</v>
      </c>
      <c r="D6236" t="s">
        <v>18080</v>
      </c>
      <c r="E6236" t="s">
        <v>18081</v>
      </c>
      <c r="F6236" t="s">
        <v>1024</v>
      </c>
    </row>
    <row r="6237" spans="2:6" hidden="1" x14ac:dyDescent="0.3">
      <c r="B6237">
        <v>163966</v>
      </c>
      <c r="C6237" t="s">
        <v>18082</v>
      </c>
      <c r="D6237" t="s">
        <v>18083</v>
      </c>
      <c r="E6237" t="s">
        <v>15140</v>
      </c>
      <c r="F6237" t="s">
        <v>1024</v>
      </c>
    </row>
    <row r="6238" spans="2:6" hidden="1" x14ac:dyDescent="0.3">
      <c r="B6238">
        <v>163967</v>
      </c>
      <c r="C6238" t="s">
        <v>18084</v>
      </c>
      <c r="D6238" t="s">
        <v>18085</v>
      </c>
      <c r="E6238" t="s">
        <v>18086</v>
      </c>
      <c r="F6238" t="s">
        <v>1024</v>
      </c>
    </row>
    <row r="6239" spans="2:6" hidden="1" x14ac:dyDescent="0.3">
      <c r="B6239">
        <v>163968</v>
      </c>
      <c r="C6239" t="s">
        <v>18087</v>
      </c>
      <c r="D6239" t="s">
        <v>18088</v>
      </c>
      <c r="E6239" t="s">
        <v>3787</v>
      </c>
      <c r="F6239" t="s">
        <v>1024</v>
      </c>
    </row>
    <row r="6240" spans="2:6" hidden="1" x14ac:dyDescent="0.3">
      <c r="B6240">
        <v>163969</v>
      </c>
      <c r="C6240" t="s">
        <v>18089</v>
      </c>
      <c r="D6240" t="s">
        <v>18090</v>
      </c>
      <c r="E6240" t="s">
        <v>18091</v>
      </c>
      <c r="F6240" t="s">
        <v>1024</v>
      </c>
    </row>
    <row r="6241" spans="2:6" hidden="1" x14ac:dyDescent="0.3">
      <c r="B6241">
        <v>163970</v>
      </c>
      <c r="C6241" t="s">
        <v>18092</v>
      </c>
      <c r="D6241" t="s">
        <v>18093</v>
      </c>
      <c r="E6241" t="s">
        <v>18094</v>
      </c>
      <c r="F6241" t="s">
        <v>1024</v>
      </c>
    </row>
    <row r="6242" spans="2:6" hidden="1" x14ac:dyDescent="0.3">
      <c r="B6242">
        <v>163971</v>
      </c>
      <c r="C6242" t="s">
        <v>18095</v>
      </c>
      <c r="D6242" t="s">
        <v>18096</v>
      </c>
      <c r="E6242" t="s">
        <v>18097</v>
      </c>
      <c r="F6242" t="s">
        <v>1024</v>
      </c>
    </row>
    <row r="6243" spans="2:6" hidden="1" x14ac:dyDescent="0.3">
      <c r="B6243">
        <v>163972</v>
      </c>
      <c r="C6243" t="s">
        <v>18098</v>
      </c>
      <c r="D6243" t="s">
        <v>18099</v>
      </c>
      <c r="E6243" t="s">
        <v>18100</v>
      </c>
      <c r="F6243" t="s">
        <v>1024</v>
      </c>
    </row>
    <row r="6244" spans="2:6" hidden="1" x14ac:dyDescent="0.3">
      <c r="B6244">
        <v>163973</v>
      </c>
      <c r="C6244" t="s">
        <v>18101</v>
      </c>
      <c r="D6244" t="s">
        <v>18102</v>
      </c>
      <c r="E6244" t="s">
        <v>10699</v>
      </c>
      <c r="F6244" t="s">
        <v>1024</v>
      </c>
    </row>
    <row r="6245" spans="2:6" hidden="1" x14ac:dyDescent="0.3">
      <c r="B6245">
        <v>163975</v>
      </c>
      <c r="C6245" t="s">
        <v>18103</v>
      </c>
      <c r="D6245" t="s">
        <v>18104</v>
      </c>
      <c r="E6245" t="s">
        <v>5796</v>
      </c>
      <c r="F6245" t="s">
        <v>1024</v>
      </c>
    </row>
    <row r="6246" spans="2:6" hidden="1" x14ac:dyDescent="0.3">
      <c r="B6246">
        <v>163976</v>
      </c>
      <c r="C6246" t="s">
        <v>18105</v>
      </c>
      <c r="D6246" t="s">
        <v>18106</v>
      </c>
      <c r="E6246" t="s">
        <v>8703</v>
      </c>
      <c r="F6246" t="s">
        <v>1024</v>
      </c>
    </row>
    <row r="6247" spans="2:6" hidden="1" x14ac:dyDescent="0.3">
      <c r="B6247">
        <v>163977</v>
      </c>
      <c r="C6247" t="s">
        <v>18107</v>
      </c>
      <c r="D6247" t="s">
        <v>18108</v>
      </c>
      <c r="E6247" t="s">
        <v>18109</v>
      </c>
      <c r="F6247" t="s">
        <v>1024</v>
      </c>
    </row>
    <row r="6248" spans="2:6" hidden="1" x14ac:dyDescent="0.3">
      <c r="B6248">
        <v>163978</v>
      </c>
      <c r="C6248" t="s">
        <v>18110</v>
      </c>
      <c r="D6248" t="s">
        <v>18111</v>
      </c>
      <c r="E6248" t="s">
        <v>18112</v>
      </c>
      <c r="F6248" t="s">
        <v>1024</v>
      </c>
    </row>
    <row r="6249" spans="2:6" hidden="1" x14ac:dyDescent="0.3">
      <c r="B6249">
        <v>163979</v>
      </c>
      <c r="C6249" t="s">
        <v>8597</v>
      </c>
      <c r="D6249" t="s">
        <v>8598</v>
      </c>
      <c r="E6249" t="s">
        <v>18113</v>
      </c>
      <c r="F6249" t="s">
        <v>1024</v>
      </c>
    </row>
    <row r="6250" spans="2:6" hidden="1" x14ac:dyDescent="0.3">
      <c r="B6250">
        <v>163981</v>
      </c>
      <c r="C6250" t="s">
        <v>18114</v>
      </c>
      <c r="D6250" t="s">
        <v>18115</v>
      </c>
      <c r="E6250" t="s">
        <v>6575</v>
      </c>
      <c r="F6250" t="s">
        <v>1024</v>
      </c>
    </row>
    <row r="6251" spans="2:6" hidden="1" x14ac:dyDescent="0.3">
      <c r="B6251">
        <v>163982</v>
      </c>
      <c r="C6251" t="s">
        <v>18116</v>
      </c>
      <c r="D6251" t="s">
        <v>18117</v>
      </c>
      <c r="E6251" t="s">
        <v>18118</v>
      </c>
      <c r="F6251" t="s">
        <v>1024</v>
      </c>
    </row>
    <row r="6252" spans="2:6" hidden="1" x14ac:dyDescent="0.3">
      <c r="B6252">
        <v>163983</v>
      </c>
      <c r="C6252" t="s">
        <v>18119</v>
      </c>
      <c r="D6252" t="s">
        <v>18120</v>
      </c>
      <c r="E6252" t="s">
        <v>13380</v>
      </c>
      <c r="F6252" t="s">
        <v>1024</v>
      </c>
    </row>
    <row r="6253" spans="2:6" hidden="1" x14ac:dyDescent="0.3">
      <c r="B6253">
        <v>163984</v>
      </c>
      <c r="C6253" t="s">
        <v>18121</v>
      </c>
      <c r="D6253" t="s">
        <v>18122</v>
      </c>
      <c r="E6253" t="s">
        <v>18123</v>
      </c>
      <c r="F6253" t="s">
        <v>1024</v>
      </c>
    </row>
    <row r="6254" spans="2:6" hidden="1" x14ac:dyDescent="0.3">
      <c r="B6254">
        <v>163985</v>
      </c>
      <c r="C6254" t="s">
        <v>18124</v>
      </c>
      <c r="D6254" t="s">
        <v>18125</v>
      </c>
      <c r="E6254" t="s">
        <v>18126</v>
      </c>
      <c r="F6254" t="s">
        <v>1024</v>
      </c>
    </row>
    <row r="6255" spans="2:6" hidden="1" x14ac:dyDescent="0.3">
      <c r="B6255">
        <v>163986</v>
      </c>
      <c r="C6255" t="s">
        <v>18127</v>
      </c>
      <c r="D6255" t="s">
        <v>18128</v>
      </c>
      <c r="E6255" t="s">
        <v>18129</v>
      </c>
      <c r="F6255" t="s">
        <v>1024</v>
      </c>
    </row>
    <row r="6256" spans="2:6" hidden="1" x14ac:dyDescent="0.3">
      <c r="B6256">
        <v>163987</v>
      </c>
      <c r="C6256" t="s">
        <v>18130</v>
      </c>
      <c r="D6256" t="s">
        <v>18131</v>
      </c>
      <c r="E6256" t="s">
        <v>18132</v>
      </c>
      <c r="F6256" t="s">
        <v>1024</v>
      </c>
    </row>
    <row r="6257" spans="2:6" hidden="1" x14ac:dyDescent="0.3">
      <c r="B6257">
        <v>163988</v>
      </c>
      <c r="C6257" t="s">
        <v>18133</v>
      </c>
      <c r="D6257" t="s">
        <v>18134</v>
      </c>
      <c r="E6257" t="s">
        <v>8315</v>
      </c>
      <c r="F6257" t="s">
        <v>1024</v>
      </c>
    </row>
    <row r="6258" spans="2:6" hidden="1" x14ac:dyDescent="0.3">
      <c r="B6258">
        <v>163989</v>
      </c>
      <c r="C6258" t="s">
        <v>6100</v>
      </c>
      <c r="D6258" t="s">
        <v>6101</v>
      </c>
      <c r="E6258" t="s">
        <v>12594</v>
      </c>
      <c r="F6258" t="s">
        <v>1024</v>
      </c>
    </row>
    <row r="6259" spans="2:6" hidden="1" x14ac:dyDescent="0.3">
      <c r="B6259">
        <v>163990</v>
      </c>
      <c r="C6259" t="s">
        <v>18135</v>
      </c>
      <c r="D6259" t="s">
        <v>18136</v>
      </c>
      <c r="E6259" t="s">
        <v>14796</v>
      </c>
      <c r="F6259" t="s">
        <v>1024</v>
      </c>
    </row>
    <row r="6260" spans="2:6" hidden="1" x14ac:dyDescent="0.3">
      <c r="B6260">
        <v>163991</v>
      </c>
      <c r="C6260" t="s">
        <v>18137</v>
      </c>
      <c r="D6260" t="s">
        <v>18138</v>
      </c>
      <c r="E6260" t="s">
        <v>18139</v>
      </c>
      <c r="F6260" t="s">
        <v>1024</v>
      </c>
    </row>
    <row r="6261" spans="2:6" hidden="1" x14ac:dyDescent="0.3">
      <c r="B6261">
        <v>163992</v>
      </c>
      <c r="C6261" t="s">
        <v>18140</v>
      </c>
      <c r="D6261" t="s">
        <v>18141</v>
      </c>
      <c r="E6261" t="s">
        <v>18142</v>
      </c>
      <c r="F6261" t="s">
        <v>1024</v>
      </c>
    </row>
    <row r="6262" spans="2:6" hidden="1" x14ac:dyDescent="0.3">
      <c r="B6262">
        <v>163993</v>
      </c>
      <c r="C6262" t="s">
        <v>18143</v>
      </c>
      <c r="D6262" t="s">
        <v>18144</v>
      </c>
      <c r="E6262" t="s">
        <v>1827</v>
      </c>
      <c r="F6262" t="s">
        <v>1024</v>
      </c>
    </row>
    <row r="6263" spans="2:6" hidden="1" x14ac:dyDescent="0.3">
      <c r="B6263">
        <v>163994</v>
      </c>
      <c r="C6263" t="s">
        <v>18145</v>
      </c>
      <c r="D6263" t="s">
        <v>18146</v>
      </c>
      <c r="E6263" t="s">
        <v>18147</v>
      </c>
      <c r="F6263" t="s">
        <v>1024</v>
      </c>
    </row>
    <row r="6264" spans="2:6" hidden="1" x14ac:dyDescent="0.3">
      <c r="B6264">
        <v>163995</v>
      </c>
      <c r="C6264" t="s">
        <v>18148</v>
      </c>
      <c r="D6264" t="s">
        <v>18149</v>
      </c>
      <c r="E6264" t="s">
        <v>10939</v>
      </c>
      <c r="F6264" t="s">
        <v>1024</v>
      </c>
    </row>
    <row r="6265" spans="2:6" hidden="1" x14ac:dyDescent="0.3">
      <c r="B6265">
        <v>163996</v>
      </c>
      <c r="C6265" t="s">
        <v>18150</v>
      </c>
      <c r="D6265" t="s">
        <v>18151</v>
      </c>
      <c r="E6265" t="s">
        <v>18152</v>
      </c>
      <c r="F6265" t="s">
        <v>1024</v>
      </c>
    </row>
    <row r="6266" spans="2:6" hidden="1" x14ac:dyDescent="0.3">
      <c r="B6266">
        <v>163997</v>
      </c>
      <c r="C6266" t="s">
        <v>18153</v>
      </c>
      <c r="D6266" t="s">
        <v>18154</v>
      </c>
      <c r="E6266" t="s">
        <v>18155</v>
      </c>
      <c r="F6266" t="s">
        <v>1024</v>
      </c>
    </row>
    <row r="6267" spans="2:6" hidden="1" x14ac:dyDescent="0.3">
      <c r="B6267">
        <v>163998</v>
      </c>
      <c r="C6267" t="s">
        <v>18156</v>
      </c>
      <c r="D6267" t="s">
        <v>18157</v>
      </c>
      <c r="E6267" t="s">
        <v>18158</v>
      </c>
      <c r="F6267" t="s">
        <v>1024</v>
      </c>
    </row>
    <row r="6268" spans="2:6" hidden="1" x14ac:dyDescent="0.3">
      <c r="B6268">
        <v>163999</v>
      </c>
      <c r="C6268" t="s">
        <v>18159</v>
      </c>
      <c r="D6268" t="s">
        <v>18160</v>
      </c>
      <c r="E6268" t="s">
        <v>18161</v>
      </c>
      <c r="F6268" t="s">
        <v>1024</v>
      </c>
    </row>
    <row r="6269" spans="2:6" hidden="1" x14ac:dyDescent="0.3">
      <c r="B6269">
        <v>164000</v>
      </c>
      <c r="C6269" t="s">
        <v>18162</v>
      </c>
      <c r="D6269" t="s">
        <v>18163</v>
      </c>
      <c r="E6269" t="s">
        <v>17305</v>
      </c>
      <c r="F6269" t="s">
        <v>1024</v>
      </c>
    </row>
    <row r="6270" spans="2:6" hidden="1" x14ac:dyDescent="0.3">
      <c r="B6270">
        <v>164002</v>
      </c>
      <c r="C6270" t="s">
        <v>18164</v>
      </c>
      <c r="D6270" t="s">
        <v>18165</v>
      </c>
      <c r="E6270" t="s">
        <v>5297</v>
      </c>
      <c r="F6270" t="s">
        <v>1024</v>
      </c>
    </row>
    <row r="6271" spans="2:6" hidden="1" x14ac:dyDescent="0.3">
      <c r="B6271">
        <v>164003</v>
      </c>
      <c r="C6271" t="s">
        <v>18166</v>
      </c>
      <c r="D6271" t="s">
        <v>18167</v>
      </c>
      <c r="E6271" t="s">
        <v>18168</v>
      </c>
      <c r="F6271" t="s">
        <v>1024</v>
      </c>
    </row>
    <row r="6272" spans="2:6" hidden="1" x14ac:dyDescent="0.3">
      <c r="B6272">
        <v>164004</v>
      </c>
      <c r="C6272" t="s">
        <v>18169</v>
      </c>
      <c r="D6272" t="s">
        <v>18170</v>
      </c>
      <c r="E6272" t="s">
        <v>18171</v>
      </c>
      <c r="F6272" t="s">
        <v>1024</v>
      </c>
    </row>
    <row r="6273" spans="2:6" hidden="1" x14ac:dyDescent="0.3">
      <c r="B6273">
        <v>164005</v>
      </c>
      <c r="C6273" t="s">
        <v>18172</v>
      </c>
      <c r="D6273" t="s">
        <v>18173</v>
      </c>
      <c r="E6273" t="s">
        <v>18174</v>
      </c>
      <c r="F6273" t="s">
        <v>1024</v>
      </c>
    </row>
    <row r="6274" spans="2:6" hidden="1" x14ac:dyDescent="0.3">
      <c r="B6274">
        <v>164006</v>
      </c>
      <c r="C6274" t="s">
        <v>18175</v>
      </c>
      <c r="D6274" t="s">
        <v>18176</v>
      </c>
      <c r="E6274" t="s">
        <v>17664</v>
      </c>
      <c r="F6274" t="s">
        <v>1024</v>
      </c>
    </row>
    <row r="6275" spans="2:6" hidden="1" x14ac:dyDescent="0.3">
      <c r="B6275">
        <v>164007</v>
      </c>
      <c r="C6275" t="s">
        <v>18177</v>
      </c>
      <c r="D6275" t="s">
        <v>18178</v>
      </c>
      <c r="E6275" t="s">
        <v>18179</v>
      </c>
      <c r="F6275" t="s">
        <v>1024</v>
      </c>
    </row>
    <row r="6276" spans="2:6" hidden="1" x14ac:dyDescent="0.3">
      <c r="B6276">
        <v>164008</v>
      </c>
      <c r="C6276" t="s">
        <v>18180</v>
      </c>
      <c r="D6276" t="s">
        <v>18181</v>
      </c>
      <c r="E6276" t="s">
        <v>246</v>
      </c>
      <c r="F6276" t="s">
        <v>1024</v>
      </c>
    </row>
    <row r="6277" spans="2:6" hidden="1" x14ac:dyDescent="0.3">
      <c r="B6277">
        <v>164009</v>
      </c>
      <c r="C6277" t="s">
        <v>18182</v>
      </c>
      <c r="D6277" t="s">
        <v>18183</v>
      </c>
      <c r="E6277" t="s">
        <v>18184</v>
      </c>
      <c r="F6277" t="s">
        <v>1024</v>
      </c>
    </row>
    <row r="6278" spans="2:6" hidden="1" x14ac:dyDescent="0.3">
      <c r="B6278">
        <v>164010</v>
      </c>
      <c r="C6278" t="s">
        <v>18185</v>
      </c>
      <c r="D6278" t="s">
        <v>18186</v>
      </c>
      <c r="E6278" t="s">
        <v>18187</v>
      </c>
      <c r="F6278" t="s">
        <v>1024</v>
      </c>
    </row>
    <row r="6279" spans="2:6" hidden="1" x14ac:dyDescent="0.3">
      <c r="B6279">
        <v>164011</v>
      </c>
      <c r="C6279" t="s">
        <v>18188</v>
      </c>
      <c r="D6279" t="s">
        <v>24089</v>
      </c>
      <c r="E6279" t="s">
        <v>18139</v>
      </c>
      <c r="F6279" t="s">
        <v>1024</v>
      </c>
    </row>
    <row r="6280" spans="2:6" hidden="1" x14ac:dyDescent="0.3">
      <c r="B6280">
        <v>164012</v>
      </c>
      <c r="C6280" t="s">
        <v>18189</v>
      </c>
      <c r="D6280" t="s">
        <v>18190</v>
      </c>
      <c r="E6280" t="s">
        <v>18191</v>
      </c>
      <c r="F6280" t="s">
        <v>1024</v>
      </c>
    </row>
    <row r="6281" spans="2:6" hidden="1" x14ac:dyDescent="0.3">
      <c r="B6281">
        <v>164014</v>
      </c>
      <c r="C6281" t="s">
        <v>13227</v>
      </c>
      <c r="D6281" t="s">
        <v>13228</v>
      </c>
      <c r="E6281" t="s">
        <v>18192</v>
      </c>
      <c r="F6281" t="s">
        <v>1024</v>
      </c>
    </row>
    <row r="6282" spans="2:6" hidden="1" x14ac:dyDescent="0.3">
      <c r="B6282">
        <v>164015</v>
      </c>
      <c r="C6282" t="s">
        <v>18193</v>
      </c>
      <c r="D6282" t="s">
        <v>18194</v>
      </c>
      <c r="E6282" t="s">
        <v>18195</v>
      </c>
      <c r="F6282" t="s">
        <v>1024</v>
      </c>
    </row>
    <row r="6283" spans="2:6" hidden="1" x14ac:dyDescent="0.3">
      <c r="B6283">
        <v>164016</v>
      </c>
      <c r="C6283" t="s">
        <v>18196</v>
      </c>
      <c r="D6283" t="s">
        <v>18197</v>
      </c>
      <c r="E6283" t="s">
        <v>18198</v>
      </c>
      <c r="F6283" t="s">
        <v>1024</v>
      </c>
    </row>
    <row r="6284" spans="2:6" hidden="1" x14ac:dyDescent="0.3">
      <c r="B6284">
        <v>164017</v>
      </c>
      <c r="C6284" t="s">
        <v>18199</v>
      </c>
      <c r="D6284" t="s">
        <v>18200</v>
      </c>
      <c r="E6284" t="s">
        <v>18201</v>
      </c>
      <c r="F6284" t="s">
        <v>1024</v>
      </c>
    </row>
    <row r="6285" spans="2:6" hidden="1" x14ac:dyDescent="0.3">
      <c r="B6285">
        <v>164018</v>
      </c>
      <c r="C6285" t="s">
        <v>18202</v>
      </c>
      <c r="D6285" t="s">
        <v>18203</v>
      </c>
      <c r="E6285" t="s">
        <v>7804</v>
      </c>
      <c r="F6285" t="s">
        <v>1024</v>
      </c>
    </row>
    <row r="6286" spans="2:6" hidden="1" x14ac:dyDescent="0.3">
      <c r="B6286">
        <v>164019</v>
      </c>
      <c r="C6286" t="s">
        <v>18204</v>
      </c>
      <c r="D6286" t="s">
        <v>18205</v>
      </c>
      <c r="E6286" t="s">
        <v>18206</v>
      </c>
      <c r="F6286" t="s">
        <v>1024</v>
      </c>
    </row>
    <row r="6287" spans="2:6" hidden="1" x14ac:dyDescent="0.3">
      <c r="B6287">
        <v>164020</v>
      </c>
      <c r="C6287" t="s">
        <v>18207</v>
      </c>
      <c r="D6287" t="s">
        <v>18208</v>
      </c>
      <c r="E6287" t="s">
        <v>18209</v>
      </c>
      <c r="F6287" t="s">
        <v>1024</v>
      </c>
    </row>
    <row r="6288" spans="2:6" hidden="1" x14ac:dyDescent="0.3">
      <c r="B6288">
        <v>164021</v>
      </c>
      <c r="C6288" t="s">
        <v>18210</v>
      </c>
      <c r="D6288" t="s">
        <v>18211</v>
      </c>
      <c r="E6288" t="s">
        <v>4531</v>
      </c>
      <c r="F6288" t="s">
        <v>1024</v>
      </c>
    </row>
    <row r="6289" spans="2:6" hidden="1" x14ac:dyDescent="0.3">
      <c r="B6289">
        <v>164022</v>
      </c>
      <c r="C6289" t="s">
        <v>18212</v>
      </c>
      <c r="D6289" t="s">
        <v>18213</v>
      </c>
      <c r="E6289" t="s">
        <v>24048</v>
      </c>
      <c r="F6289" t="s">
        <v>1024</v>
      </c>
    </row>
    <row r="6290" spans="2:6" hidden="1" x14ac:dyDescent="0.3">
      <c r="B6290">
        <v>164023</v>
      </c>
      <c r="C6290" t="s">
        <v>18214</v>
      </c>
      <c r="D6290" t="s">
        <v>18215</v>
      </c>
      <c r="E6290" t="s">
        <v>18216</v>
      </c>
      <c r="F6290" t="s">
        <v>1024</v>
      </c>
    </row>
    <row r="6291" spans="2:6" hidden="1" x14ac:dyDescent="0.3">
      <c r="B6291">
        <v>164024</v>
      </c>
      <c r="C6291" t="s">
        <v>18217</v>
      </c>
      <c r="D6291" t="s">
        <v>18218</v>
      </c>
      <c r="E6291" t="s">
        <v>11353</v>
      </c>
      <c r="F6291" t="s">
        <v>1024</v>
      </c>
    </row>
    <row r="6292" spans="2:6" hidden="1" x14ac:dyDescent="0.3">
      <c r="B6292">
        <v>164025</v>
      </c>
      <c r="C6292" t="s">
        <v>18219</v>
      </c>
      <c r="D6292" t="s">
        <v>18220</v>
      </c>
      <c r="E6292" t="s">
        <v>18221</v>
      </c>
      <c r="F6292" t="s">
        <v>1024</v>
      </c>
    </row>
    <row r="6293" spans="2:6" hidden="1" x14ac:dyDescent="0.3">
      <c r="B6293">
        <v>164026</v>
      </c>
      <c r="C6293" t="s">
        <v>18222</v>
      </c>
      <c r="D6293" t="s">
        <v>18223</v>
      </c>
      <c r="E6293" t="s">
        <v>9409</v>
      </c>
      <c r="F6293" t="s">
        <v>1024</v>
      </c>
    </row>
    <row r="6294" spans="2:6" hidden="1" x14ac:dyDescent="0.3">
      <c r="B6294">
        <v>164027</v>
      </c>
      <c r="C6294" t="s">
        <v>18224</v>
      </c>
      <c r="D6294" t="s">
        <v>18225</v>
      </c>
      <c r="E6294" t="s">
        <v>18226</v>
      </c>
      <c r="F6294" t="s">
        <v>1024</v>
      </c>
    </row>
    <row r="6295" spans="2:6" hidden="1" x14ac:dyDescent="0.3">
      <c r="B6295">
        <v>164029</v>
      </c>
      <c r="C6295" t="s">
        <v>18227</v>
      </c>
      <c r="D6295" t="s">
        <v>18228</v>
      </c>
      <c r="E6295" t="s">
        <v>18229</v>
      </c>
      <c r="F6295" t="s">
        <v>1024</v>
      </c>
    </row>
    <row r="6296" spans="2:6" hidden="1" x14ac:dyDescent="0.3">
      <c r="B6296">
        <v>164030</v>
      </c>
      <c r="C6296" t="s">
        <v>18230</v>
      </c>
      <c r="D6296" t="s">
        <v>18231</v>
      </c>
      <c r="E6296" t="s">
        <v>18232</v>
      </c>
      <c r="F6296" t="s">
        <v>1024</v>
      </c>
    </row>
    <row r="6297" spans="2:6" hidden="1" x14ac:dyDescent="0.3">
      <c r="B6297">
        <v>164032</v>
      </c>
      <c r="C6297" t="s">
        <v>18233</v>
      </c>
      <c r="D6297" t="s">
        <v>18234</v>
      </c>
      <c r="E6297" t="s">
        <v>18235</v>
      </c>
      <c r="F6297" t="s">
        <v>1024</v>
      </c>
    </row>
    <row r="6298" spans="2:6" hidden="1" x14ac:dyDescent="0.3">
      <c r="B6298">
        <v>164033</v>
      </c>
      <c r="C6298" t="s">
        <v>18236</v>
      </c>
      <c r="D6298" t="s">
        <v>18237</v>
      </c>
      <c r="E6298" t="s">
        <v>18238</v>
      </c>
      <c r="F6298" t="s">
        <v>1024</v>
      </c>
    </row>
    <row r="6299" spans="2:6" hidden="1" x14ac:dyDescent="0.3">
      <c r="B6299">
        <v>164034</v>
      </c>
      <c r="C6299" t="s">
        <v>18239</v>
      </c>
      <c r="D6299" t="s">
        <v>18240</v>
      </c>
      <c r="E6299" t="s">
        <v>9409</v>
      </c>
      <c r="F6299" t="s">
        <v>1024</v>
      </c>
    </row>
    <row r="6300" spans="2:6" hidden="1" x14ac:dyDescent="0.3">
      <c r="B6300">
        <v>164035</v>
      </c>
      <c r="C6300" t="s">
        <v>18241</v>
      </c>
      <c r="D6300" t="s">
        <v>18242</v>
      </c>
      <c r="E6300" t="s">
        <v>18243</v>
      </c>
      <c r="F6300" t="s">
        <v>1024</v>
      </c>
    </row>
    <row r="6301" spans="2:6" hidden="1" x14ac:dyDescent="0.3">
      <c r="B6301">
        <v>164036</v>
      </c>
      <c r="C6301" t="s">
        <v>18244</v>
      </c>
      <c r="D6301" t="s">
        <v>18245</v>
      </c>
      <c r="E6301" t="s">
        <v>18246</v>
      </c>
      <c r="F6301" t="s">
        <v>1024</v>
      </c>
    </row>
    <row r="6302" spans="2:6" hidden="1" x14ac:dyDescent="0.3">
      <c r="B6302">
        <v>164037</v>
      </c>
      <c r="C6302" t="s">
        <v>18247</v>
      </c>
      <c r="D6302" t="s">
        <v>18248</v>
      </c>
      <c r="E6302" t="s">
        <v>18249</v>
      </c>
      <c r="F6302" t="s">
        <v>1024</v>
      </c>
    </row>
    <row r="6303" spans="2:6" hidden="1" x14ac:dyDescent="0.3">
      <c r="B6303">
        <v>164038</v>
      </c>
      <c r="C6303" t="s">
        <v>18250</v>
      </c>
      <c r="D6303" t="s">
        <v>18251</v>
      </c>
      <c r="E6303" t="s">
        <v>18252</v>
      </c>
      <c r="F6303" t="s">
        <v>1024</v>
      </c>
    </row>
    <row r="6304" spans="2:6" hidden="1" x14ac:dyDescent="0.3">
      <c r="B6304">
        <v>164039</v>
      </c>
      <c r="C6304" t="s">
        <v>18253</v>
      </c>
      <c r="D6304" t="s">
        <v>18254</v>
      </c>
      <c r="E6304" t="s">
        <v>18255</v>
      </c>
      <c r="F6304" t="s">
        <v>1024</v>
      </c>
    </row>
    <row r="6305" spans="2:6" hidden="1" x14ac:dyDescent="0.3">
      <c r="B6305">
        <v>164040</v>
      </c>
      <c r="C6305" t="s">
        <v>18256</v>
      </c>
      <c r="D6305" t="s">
        <v>18257</v>
      </c>
      <c r="E6305" t="s">
        <v>18258</v>
      </c>
      <c r="F6305" t="s">
        <v>1024</v>
      </c>
    </row>
    <row r="6306" spans="2:6" hidden="1" x14ac:dyDescent="0.3">
      <c r="B6306">
        <v>164041</v>
      </c>
      <c r="C6306" t="s">
        <v>18259</v>
      </c>
      <c r="D6306" t="s">
        <v>18260</v>
      </c>
      <c r="E6306" t="s">
        <v>18261</v>
      </c>
      <c r="F6306" t="s">
        <v>1024</v>
      </c>
    </row>
    <row r="6307" spans="2:6" hidden="1" x14ac:dyDescent="0.3">
      <c r="B6307">
        <v>164042</v>
      </c>
      <c r="C6307" t="s">
        <v>18262</v>
      </c>
      <c r="D6307" t="s">
        <v>18263</v>
      </c>
      <c r="E6307" t="s">
        <v>18264</v>
      </c>
      <c r="F6307" t="s">
        <v>1024</v>
      </c>
    </row>
    <row r="6308" spans="2:6" hidden="1" x14ac:dyDescent="0.3">
      <c r="B6308">
        <v>164043</v>
      </c>
      <c r="C6308" t="s">
        <v>18265</v>
      </c>
      <c r="D6308" t="s">
        <v>18266</v>
      </c>
      <c r="E6308" t="s">
        <v>18267</v>
      </c>
      <c r="F6308" t="s">
        <v>1024</v>
      </c>
    </row>
    <row r="6309" spans="2:6" hidden="1" x14ac:dyDescent="0.3">
      <c r="B6309">
        <v>164044</v>
      </c>
      <c r="C6309" t="s">
        <v>12549</v>
      </c>
      <c r="D6309" t="s">
        <v>12550</v>
      </c>
      <c r="E6309" t="s">
        <v>18268</v>
      </c>
      <c r="F6309" t="s">
        <v>1024</v>
      </c>
    </row>
    <row r="6310" spans="2:6" hidden="1" x14ac:dyDescent="0.3">
      <c r="B6310">
        <v>164045</v>
      </c>
      <c r="C6310" t="s">
        <v>18269</v>
      </c>
      <c r="D6310" t="s">
        <v>18270</v>
      </c>
      <c r="E6310" t="s">
        <v>18271</v>
      </c>
      <c r="F6310" t="s">
        <v>1024</v>
      </c>
    </row>
    <row r="6311" spans="2:6" hidden="1" x14ac:dyDescent="0.3">
      <c r="B6311">
        <v>164047</v>
      </c>
      <c r="C6311" t="s">
        <v>18272</v>
      </c>
      <c r="D6311" t="s">
        <v>18273</v>
      </c>
      <c r="E6311" t="s">
        <v>11954</v>
      </c>
      <c r="F6311" t="s">
        <v>1024</v>
      </c>
    </row>
    <row r="6312" spans="2:6" hidden="1" x14ac:dyDescent="0.3">
      <c r="B6312">
        <v>164048</v>
      </c>
      <c r="C6312" t="s">
        <v>18274</v>
      </c>
      <c r="D6312" t="s">
        <v>18275</v>
      </c>
      <c r="E6312" t="s">
        <v>9409</v>
      </c>
      <c r="F6312" t="s">
        <v>1024</v>
      </c>
    </row>
    <row r="6313" spans="2:6" hidden="1" x14ac:dyDescent="0.3">
      <c r="B6313">
        <v>164049</v>
      </c>
      <c r="C6313" t="s">
        <v>18276</v>
      </c>
      <c r="D6313" t="s">
        <v>18277</v>
      </c>
      <c r="E6313" t="s">
        <v>10758</v>
      </c>
      <c r="F6313" t="s">
        <v>1024</v>
      </c>
    </row>
    <row r="6314" spans="2:6" hidden="1" x14ac:dyDescent="0.3">
      <c r="B6314">
        <v>164050</v>
      </c>
      <c r="C6314" t="s">
        <v>18278</v>
      </c>
      <c r="D6314" t="s">
        <v>18279</v>
      </c>
      <c r="E6314" t="s">
        <v>18280</v>
      </c>
      <c r="F6314" t="s">
        <v>1024</v>
      </c>
    </row>
    <row r="6315" spans="2:6" hidden="1" x14ac:dyDescent="0.3">
      <c r="B6315">
        <v>164052</v>
      </c>
      <c r="C6315" t="s">
        <v>18281</v>
      </c>
      <c r="D6315" t="s">
        <v>18282</v>
      </c>
      <c r="E6315" t="s">
        <v>18283</v>
      </c>
      <c r="F6315" t="s">
        <v>1024</v>
      </c>
    </row>
    <row r="6316" spans="2:6" hidden="1" x14ac:dyDescent="0.3">
      <c r="B6316">
        <v>164053</v>
      </c>
      <c r="C6316" t="s">
        <v>18284</v>
      </c>
      <c r="D6316" t="s">
        <v>18285</v>
      </c>
      <c r="E6316" t="s">
        <v>18286</v>
      </c>
      <c r="F6316" t="s">
        <v>1024</v>
      </c>
    </row>
    <row r="6317" spans="2:6" hidden="1" x14ac:dyDescent="0.3">
      <c r="B6317">
        <v>164054</v>
      </c>
      <c r="C6317" t="s">
        <v>18287</v>
      </c>
      <c r="D6317" t="s">
        <v>18288</v>
      </c>
      <c r="E6317" t="s">
        <v>18289</v>
      </c>
      <c r="F6317" t="s">
        <v>1024</v>
      </c>
    </row>
    <row r="6318" spans="2:6" hidden="1" x14ac:dyDescent="0.3">
      <c r="B6318">
        <v>164055</v>
      </c>
      <c r="C6318" t="s">
        <v>18290</v>
      </c>
      <c r="D6318" t="s">
        <v>18291</v>
      </c>
      <c r="E6318" t="s">
        <v>18292</v>
      </c>
      <c r="F6318" t="s">
        <v>1024</v>
      </c>
    </row>
    <row r="6319" spans="2:6" hidden="1" x14ac:dyDescent="0.3">
      <c r="B6319">
        <v>164056</v>
      </c>
      <c r="C6319" t="s">
        <v>18293</v>
      </c>
      <c r="D6319" t="s">
        <v>18294</v>
      </c>
      <c r="E6319" t="s">
        <v>3205</v>
      </c>
      <c r="F6319" t="s">
        <v>1024</v>
      </c>
    </row>
    <row r="6320" spans="2:6" hidden="1" x14ac:dyDescent="0.3">
      <c r="B6320">
        <v>164057</v>
      </c>
      <c r="C6320" t="s">
        <v>18295</v>
      </c>
      <c r="D6320" t="s">
        <v>18296</v>
      </c>
      <c r="E6320" t="s">
        <v>3724</v>
      </c>
      <c r="F6320" t="s">
        <v>1024</v>
      </c>
    </row>
    <row r="6321" spans="2:6" hidden="1" x14ac:dyDescent="0.3">
      <c r="B6321">
        <v>164058</v>
      </c>
      <c r="C6321" t="s">
        <v>18297</v>
      </c>
      <c r="D6321" t="s">
        <v>18298</v>
      </c>
      <c r="E6321" t="s">
        <v>9403</v>
      </c>
      <c r="F6321" t="s">
        <v>1024</v>
      </c>
    </row>
    <row r="6322" spans="2:6" hidden="1" x14ac:dyDescent="0.3">
      <c r="B6322">
        <v>164059</v>
      </c>
      <c r="C6322" t="s">
        <v>18299</v>
      </c>
      <c r="D6322" t="s">
        <v>18300</v>
      </c>
      <c r="E6322" t="s">
        <v>9107</v>
      </c>
      <c r="F6322" t="s">
        <v>1024</v>
      </c>
    </row>
    <row r="6323" spans="2:6" hidden="1" x14ac:dyDescent="0.3">
      <c r="B6323">
        <v>164060</v>
      </c>
      <c r="C6323" t="s">
        <v>18301</v>
      </c>
      <c r="D6323" t="s">
        <v>18302</v>
      </c>
      <c r="E6323" t="s">
        <v>18303</v>
      </c>
      <c r="F6323" t="s">
        <v>1024</v>
      </c>
    </row>
    <row r="6324" spans="2:6" hidden="1" x14ac:dyDescent="0.3">
      <c r="B6324">
        <v>164061</v>
      </c>
      <c r="C6324" t="s">
        <v>18304</v>
      </c>
      <c r="D6324" t="s">
        <v>18305</v>
      </c>
      <c r="E6324" t="s">
        <v>18306</v>
      </c>
      <c r="F6324" t="s">
        <v>1024</v>
      </c>
    </row>
    <row r="6325" spans="2:6" hidden="1" x14ac:dyDescent="0.3">
      <c r="B6325">
        <v>164062</v>
      </c>
      <c r="C6325" t="s">
        <v>18307</v>
      </c>
      <c r="D6325" t="s">
        <v>18308</v>
      </c>
      <c r="E6325" t="s">
        <v>18309</v>
      </c>
      <c r="F6325" t="s">
        <v>1024</v>
      </c>
    </row>
    <row r="6326" spans="2:6" hidden="1" x14ac:dyDescent="0.3">
      <c r="B6326">
        <v>164063</v>
      </c>
      <c r="C6326" t="s">
        <v>18310</v>
      </c>
      <c r="D6326" t="s">
        <v>18311</v>
      </c>
      <c r="E6326" t="s">
        <v>3531</v>
      </c>
      <c r="F6326" t="s">
        <v>1024</v>
      </c>
    </row>
    <row r="6327" spans="2:6" hidden="1" x14ac:dyDescent="0.3">
      <c r="B6327">
        <v>164064</v>
      </c>
      <c r="C6327" t="s">
        <v>18312</v>
      </c>
      <c r="D6327" t="s">
        <v>18313</v>
      </c>
      <c r="E6327" t="s">
        <v>18314</v>
      </c>
      <c r="F6327" t="s">
        <v>1024</v>
      </c>
    </row>
    <row r="6328" spans="2:6" hidden="1" x14ac:dyDescent="0.3">
      <c r="B6328">
        <v>164065</v>
      </c>
      <c r="C6328" t="s">
        <v>18315</v>
      </c>
      <c r="D6328" t="s">
        <v>18316</v>
      </c>
      <c r="E6328" t="s">
        <v>4916</v>
      </c>
      <c r="F6328" t="s">
        <v>1024</v>
      </c>
    </row>
    <row r="6329" spans="2:6" hidden="1" x14ac:dyDescent="0.3">
      <c r="B6329">
        <v>164066</v>
      </c>
      <c r="C6329" t="s">
        <v>18317</v>
      </c>
      <c r="D6329" t="s">
        <v>18318</v>
      </c>
      <c r="E6329" t="s">
        <v>18319</v>
      </c>
      <c r="F6329" t="s">
        <v>1024</v>
      </c>
    </row>
    <row r="6330" spans="2:6" hidden="1" x14ac:dyDescent="0.3">
      <c r="B6330">
        <v>164067</v>
      </c>
      <c r="C6330" t="s">
        <v>18320</v>
      </c>
      <c r="D6330" t="s">
        <v>18321</v>
      </c>
      <c r="E6330" t="s">
        <v>18322</v>
      </c>
      <c r="F6330" t="s">
        <v>1024</v>
      </c>
    </row>
    <row r="6331" spans="2:6" hidden="1" x14ac:dyDescent="0.3">
      <c r="B6331">
        <v>164068</v>
      </c>
      <c r="C6331" t="s">
        <v>18323</v>
      </c>
      <c r="D6331" t="s">
        <v>18324</v>
      </c>
      <c r="E6331" t="s">
        <v>18325</v>
      </c>
      <c r="F6331" t="s">
        <v>1024</v>
      </c>
    </row>
    <row r="6332" spans="2:6" hidden="1" x14ac:dyDescent="0.3">
      <c r="B6332">
        <v>164069</v>
      </c>
      <c r="C6332" t="s">
        <v>18326</v>
      </c>
      <c r="D6332" t="s">
        <v>18327</v>
      </c>
      <c r="E6332" t="s">
        <v>18328</v>
      </c>
      <c r="F6332" t="s">
        <v>1024</v>
      </c>
    </row>
    <row r="6333" spans="2:6" hidden="1" x14ac:dyDescent="0.3">
      <c r="B6333">
        <v>164070</v>
      </c>
      <c r="C6333" t="s">
        <v>11042</v>
      </c>
      <c r="D6333" t="s">
        <v>11043</v>
      </c>
      <c r="E6333" t="s">
        <v>18329</v>
      </c>
      <c r="F6333" t="s">
        <v>1024</v>
      </c>
    </row>
    <row r="6334" spans="2:6" hidden="1" x14ac:dyDescent="0.3">
      <c r="B6334">
        <v>164071</v>
      </c>
      <c r="C6334" t="s">
        <v>18330</v>
      </c>
      <c r="D6334" t="s">
        <v>18331</v>
      </c>
      <c r="E6334" t="s">
        <v>18332</v>
      </c>
      <c r="F6334" t="s">
        <v>1024</v>
      </c>
    </row>
    <row r="6335" spans="2:6" hidden="1" x14ac:dyDescent="0.3">
      <c r="B6335">
        <v>164072</v>
      </c>
      <c r="C6335" t="s">
        <v>18333</v>
      </c>
      <c r="D6335" t="s">
        <v>18334</v>
      </c>
      <c r="E6335" t="s">
        <v>18335</v>
      </c>
      <c r="F6335" t="s">
        <v>1024</v>
      </c>
    </row>
    <row r="6336" spans="2:6" hidden="1" x14ac:dyDescent="0.3">
      <c r="B6336">
        <v>164073</v>
      </c>
      <c r="C6336" t="s">
        <v>18336</v>
      </c>
      <c r="D6336" t="s">
        <v>18337</v>
      </c>
      <c r="E6336" t="s">
        <v>18338</v>
      </c>
      <c r="F6336" t="s">
        <v>1024</v>
      </c>
    </row>
    <row r="6337" spans="2:6" hidden="1" x14ac:dyDescent="0.3">
      <c r="B6337">
        <v>164074</v>
      </c>
      <c r="C6337" t="s">
        <v>18339</v>
      </c>
      <c r="D6337" t="s">
        <v>18340</v>
      </c>
      <c r="E6337" t="s">
        <v>18341</v>
      </c>
      <c r="F6337" t="s">
        <v>1024</v>
      </c>
    </row>
    <row r="6338" spans="2:6" hidden="1" x14ac:dyDescent="0.3">
      <c r="B6338">
        <v>164075</v>
      </c>
      <c r="C6338" t="s">
        <v>18342</v>
      </c>
      <c r="D6338" t="s">
        <v>18343</v>
      </c>
      <c r="E6338" t="s">
        <v>18344</v>
      </c>
      <c r="F6338" t="s">
        <v>1024</v>
      </c>
    </row>
    <row r="6339" spans="2:6" hidden="1" x14ac:dyDescent="0.3">
      <c r="B6339">
        <v>164076</v>
      </c>
      <c r="C6339" t="s">
        <v>18345</v>
      </c>
      <c r="D6339" t="s">
        <v>18346</v>
      </c>
      <c r="E6339" t="s">
        <v>18347</v>
      </c>
      <c r="F6339" t="s">
        <v>1024</v>
      </c>
    </row>
    <row r="6340" spans="2:6" hidden="1" x14ac:dyDescent="0.3">
      <c r="B6340">
        <v>164077</v>
      </c>
      <c r="C6340" t="s">
        <v>18348</v>
      </c>
      <c r="D6340" t="s">
        <v>18349</v>
      </c>
      <c r="E6340" t="s">
        <v>15576</v>
      </c>
      <c r="F6340" t="s">
        <v>1024</v>
      </c>
    </row>
    <row r="6341" spans="2:6" hidden="1" x14ac:dyDescent="0.3">
      <c r="B6341">
        <v>164078</v>
      </c>
      <c r="C6341" t="s">
        <v>18350</v>
      </c>
      <c r="D6341" t="s">
        <v>18351</v>
      </c>
      <c r="E6341" t="s">
        <v>18352</v>
      </c>
      <c r="F6341" t="s">
        <v>1024</v>
      </c>
    </row>
    <row r="6342" spans="2:6" hidden="1" x14ac:dyDescent="0.3">
      <c r="B6342">
        <v>164079</v>
      </c>
      <c r="C6342" t="s">
        <v>12931</v>
      </c>
      <c r="D6342" t="s">
        <v>12932</v>
      </c>
      <c r="E6342" t="s">
        <v>18353</v>
      </c>
      <c r="F6342" t="s">
        <v>1024</v>
      </c>
    </row>
    <row r="6343" spans="2:6" hidden="1" x14ac:dyDescent="0.3">
      <c r="B6343">
        <v>164080</v>
      </c>
      <c r="C6343" t="s">
        <v>18354</v>
      </c>
      <c r="D6343" t="s">
        <v>18355</v>
      </c>
      <c r="E6343" t="s">
        <v>2452</v>
      </c>
      <c r="F6343" t="s">
        <v>1024</v>
      </c>
    </row>
    <row r="6344" spans="2:6" hidden="1" x14ac:dyDescent="0.3">
      <c r="B6344">
        <v>164081</v>
      </c>
      <c r="C6344" t="s">
        <v>18356</v>
      </c>
      <c r="D6344" t="s">
        <v>18357</v>
      </c>
      <c r="E6344" t="s">
        <v>18358</v>
      </c>
      <c r="F6344" t="s">
        <v>1024</v>
      </c>
    </row>
    <row r="6345" spans="2:6" hidden="1" x14ac:dyDescent="0.3">
      <c r="B6345">
        <v>164082</v>
      </c>
      <c r="C6345" t="s">
        <v>18359</v>
      </c>
      <c r="D6345" t="s">
        <v>18360</v>
      </c>
      <c r="E6345" t="s">
        <v>13091</v>
      </c>
      <c r="F6345" t="s">
        <v>1024</v>
      </c>
    </row>
    <row r="6346" spans="2:6" hidden="1" x14ac:dyDescent="0.3">
      <c r="B6346">
        <v>164083</v>
      </c>
      <c r="C6346" t="s">
        <v>18361</v>
      </c>
      <c r="D6346" t="s">
        <v>18362</v>
      </c>
      <c r="E6346" t="s">
        <v>6070</v>
      </c>
      <c r="F6346" t="s">
        <v>1024</v>
      </c>
    </row>
    <row r="6347" spans="2:6" hidden="1" x14ac:dyDescent="0.3">
      <c r="B6347">
        <v>164084</v>
      </c>
      <c r="C6347" t="s">
        <v>18363</v>
      </c>
      <c r="D6347" t="s">
        <v>18364</v>
      </c>
      <c r="E6347" t="s">
        <v>2270</v>
      </c>
      <c r="F6347" t="s">
        <v>1024</v>
      </c>
    </row>
    <row r="6348" spans="2:6" hidden="1" x14ac:dyDescent="0.3">
      <c r="B6348">
        <v>164085</v>
      </c>
      <c r="C6348" t="s">
        <v>18365</v>
      </c>
      <c r="D6348" t="s">
        <v>18366</v>
      </c>
      <c r="E6348" t="s">
        <v>18367</v>
      </c>
      <c r="F6348" t="s">
        <v>1024</v>
      </c>
    </row>
    <row r="6349" spans="2:6" hidden="1" x14ac:dyDescent="0.3">
      <c r="B6349">
        <v>164086</v>
      </c>
      <c r="C6349" t="s">
        <v>18368</v>
      </c>
      <c r="D6349" t="s">
        <v>18369</v>
      </c>
      <c r="E6349" t="s">
        <v>18370</v>
      </c>
      <c r="F6349" t="s">
        <v>1024</v>
      </c>
    </row>
    <row r="6350" spans="2:6" hidden="1" x14ac:dyDescent="0.3">
      <c r="B6350">
        <v>164087</v>
      </c>
      <c r="C6350" t="s">
        <v>18371</v>
      </c>
      <c r="D6350" t="s">
        <v>18372</v>
      </c>
      <c r="E6350" t="s">
        <v>18373</v>
      </c>
      <c r="F6350" t="s">
        <v>1024</v>
      </c>
    </row>
    <row r="6351" spans="2:6" hidden="1" x14ac:dyDescent="0.3">
      <c r="B6351">
        <v>164088</v>
      </c>
      <c r="C6351" t="s">
        <v>18374</v>
      </c>
      <c r="D6351" t="s">
        <v>18375</v>
      </c>
      <c r="E6351" t="s">
        <v>18376</v>
      </c>
      <c r="F6351" t="s">
        <v>1024</v>
      </c>
    </row>
    <row r="6352" spans="2:6" hidden="1" x14ac:dyDescent="0.3">
      <c r="B6352">
        <v>164089</v>
      </c>
      <c r="C6352" t="s">
        <v>18377</v>
      </c>
      <c r="D6352" t="s">
        <v>18378</v>
      </c>
      <c r="E6352" t="s">
        <v>18379</v>
      </c>
      <c r="F6352" t="s">
        <v>1024</v>
      </c>
    </row>
    <row r="6353" spans="2:6" hidden="1" x14ac:dyDescent="0.3">
      <c r="B6353">
        <v>164090</v>
      </c>
      <c r="C6353" t="s">
        <v>18380</v>
      </c>
      <c r="D6353" t="s">
        <v>18381</v>
      </c>
      <c r="E6353" t="s">
        <v>18382</v>
      </c>
      <c r="F6353" t="s">
        <v>1024</v>
      </c>
    </row>
    <row r="6354" spans="2:6" hidden="1" x14ac:dyDescent="0.3">
      <c r="B6354">
        <v>164091</v>
      </c>
      <c r="C6354" t="s">
        <v>18383</v>
      </c>
      <c r="D6354" t="s">
        <v>18384</v>
      </c>
      <c r="E6354" t="s">
        <v>18385</v>
      </c>
      <c r="F6354" t="s">
        <v>1024</v>
      </c>
    </row>
    <row r="6355" spans="2:6" hidden="1" x14ac:dyDescent="0.3">
      <c r="B6355">
        <v>164092</v>
      </c>
      <c r="C6355" t="s">
        <v>18386</v>
      </c>
      <c r="D6355" t="s">
        <v>18387</v>
      </c>
      <c r="E6355" t="s">
        <v>18388</v>
      </c>
      <c r="F6355" t="s">
        <v>1024</v>
      </c>
    </row>
    <row r="6356" spans="2:6" hidden="1" x14ac:dyDescent="0.3">
      <c r="B6356">
        <v>164093</v>
      </c>
      <c r="C6356" t="s">
        <v>18389</v>
      </c>
      <c r="D6356" t="s">
        <v>18390</v>
      </c>
      <c r="E6356" t="s">
        <v>18391</v>
      </c>
      <c r="F6356" t="s">
        <v>1024</v>
      </c>
    </row>
    <row r="6357" spans="2:6" hidden="1" x14ac:dyDescent="0.3">
      <c r="B6357">
        <v>164094</v>
      </c>
      <c r="C6357" t="s">
        <v>18392</v>
      </c>
      <c r="D6357" t="s">
        <v>18393</v>
      </c>
      <c r="E6357" t="s">
        <v>18394</v>
      </c>
      <c r="F6357" t="s">
        <v>1024</v>
      </c>
    </row>
    <row r="6358" spans="2:6" hidden="1" x14ac:dyDescent="0.3">
      <c r="B6358">
        <v>164096</v>
      </c>
      <c r="C6358" t="s">
        <v>18395</v>
      </c>
      <c r="D6358" t="s">
        <v>18396</v>
      </c>
      <c r="E6358" t="s">
        <v>18397</v>
      </c>
      <c r="F6358" t="s">
        <v>1024</v>
      </c>
    </row>
    <row r="6359" spans="2:6" hidden="1" x14ac:dyDescent="0.3">
      <c r="B6359">
        <v>164097</v>
      </c>
      <c r="C6359" t="s">
        <v>17408</v>
      </c>
      <c r="D6359" t="s">
        <v>17409</v>
      </c>
      <c r="E6359" t="s">
        <v>18398</v>
      </c>
      <c r="F6359" t="s">
        <v>1024</v>
      </c>
    </row>
    <row r="6360" spans="2:6" hidden="1" x14ac:dyDescent="0.3">
      <c r="B6360">
        <v>164098</v>
      </c>
      <c r="C6360" t="s">
        <v>18399</v>
      </c>
      <c r="D6360" t="s">
        <v>18400</v>
      </c>
      <c r="E6360" t="s">
        <v>2864</v>
      </c>
      <c r="F6360" t="s">
        <v>1024</v>
      </c>
    </row>
    <row r="6361" spans="2:6" hidden="1" x14ac:dyDescent="0.3">
      <c r="B6361">
        <v>164099</v>
      </c>
      <c r="C6361" t="s">
        <v>18401</v>
      </c>
      <c r="D6361" t="s">
        <v>18402</v>
      </c>
      <c r="E6361" t="s">
        <v>4697</v>
      </c>
      <c r="F6361" t="s">
        <v>1024</v>
      </c>
    </row>
    <row r="6362" spans="2:6" hidden="1" x14ac:dyDescent="0.3">
      <c r="B6362">
        <v>164100</v>
      </c>
      <c r="C6362" t="s">
        <v>18403</v>
      </c>
      <c r="D6362" t="s">
        <v>18404</v>
      </c>
      <c r="E6362" t="s">
        <v>2783</v>
      </c>
      <c r="F6362" t="s">
        <v>1024</v>
      </c>
    </row>
    <row r="6363" spans="2:6" hidden="1" x14ac:dyDescent="0.3">
      <c r="B6363">
        <v>164101</v>
      </c>
      <c r="C6363" t="s">
        <v>18405</v>
      </c>
      <c r="D6363" t="s">
        <v>18406</v>
      </c>
      <c r="E6363" t="s">
        <v>18407</v>
      </c>
      <c r="F6363" t="s">
        <v>1024</v>
      </c>
    </row>
    <row r="6364" spans="2:6" hidden="1" x14ac:dyDescent="0.3">
      <c r="B6364">
        <v>164102</v>
      </c>
      <c r="C6364" t="s">
        <v>18408</v>
      </c>
      <c r="D6364" t="s">
        <v>18409</v>
      </c>
      <c r="E6364" t="s">
        <v>18410</v>
      </c>
      <c r="F6364" t="s">
        <v>1024</v>
      </c>
    </row>
    <row r="6365" spans="2:6" hidden="1" x14ac:dyDescent="0.3">
      <c r="B6365">
        <v>164103</v>
      </c>
      <c r="C6365" t="s">
        <v>18411</v>
      </c>
      <c r="D6365" t="s">
        <v>18412</v>
      </c>
      <c r="E6365" t="s">
        <v>18413</v>
      </c>
      <c r="F6365" t="s">
        <v>1024</v>
      </c>
    </row>
    <row r="6366" spans="2:6" hidden="1" x14ac:dyDescent="0.3">
      <c r="B6366">
        <v>164104</v>
      </c>
      <c r="C6366" t="s">
        <v>18414</v>
      </c>
      <c r="D6366" t="s">
        <v>18415</v>
      </c>
      <c r="E6366" t="s">
        <v>18416</v>
      </c>
      <c r="F6366" t="s">
        <v>1024</v>
      </c>
    </row>
    <row r="6367" spans="2:6" hidden="1" x14ac:dyDescent="0.3">
      <c r="B6367">
        <v>164105</v>
      </c>
      <c r="C6367" t="s">
        <v>18417</v>
      </c>
      <c r="D6367" t="s">
        <v>18418</v>
      </c>
      <c r="E6367" t="s">
        <v>18419</v>
      </c>
      <c r="F6367" t="s">
        <v>1024</v>
      </c>
    </row>
    <row r="6368" spans="2:6" hidden="1" x14ac:dyDescent="0.3">
      <c r="B6368">
        <v>164106</v>
      </c>
      <c r="C6368" t="s">
        <v>15366</v>
      </c>
      <c r="D6368" t="s">
        <v>15367</v>
      </c>
      <c r="E6368" t="s">
        <v>18420</v>
      </c>
      <c r="F6368" t="s">
        <v>1024</v>
      </c>
    </row>
    <row r="6369" spans="2:6" hidden="1" x14ac:dyDescent="0.3">
      <c r="B6369">
        <v>164107</v>
      </c>
      <c r="C6369" t="s">
        <v>18421</v>
      </c>
      <c r="D6369" t="s">
        <v>18422</v>
      </c>
      <c r="E6369" t="s">
        <v>2593</v>
      </c>
      <c r="F6369" t="s">
        <v>1024</v>
      </c>
    </row>
    <row r="6370" spans="2:6" hidden="1" x14ac:dyDescent="0.3">
      <c r="B6370">
        <v>164108</v>
      </c>
      <c r="C6370" t="s">
        <v>18423</v>
      </c>
      <c r="D6370" t="s">
        <v>18424</v>
      </c>
      <c r="E6370" t="s">
        <v>18425</v>
      </c>
      <c r="F6370" t="s">
        <v>1024</v>
      </c>
    </row>
    <row r="6371" spans="2:6" hidden="1" x14ac:dyDescent="0.3">
      <c r="B6371">
        <v>164109</v>
      </c>
      <c r="C6371" t="s">
        <v>18426</v>
      </c>
      <c r="D6371" t="s">
        <v>18427</v>
      </c>
      <c r="E6371" t="s">
        <v>18428</v>
      </c>
      <c r="F6371" t="s">
        <v>1024</v>
      </c>
    </row>
    <row r="6372" spans="2:6" hidden="1" x14ac:dyDescent="0.3">
      <c r="B6372">
        <v>164110</v>
      </c>
      <c r="C6372" t="s">
        <v>18429</v>
      </c>
      <c r="D6372" t="s">
        <v>18430</v>
      </c>
      <c r="E6372" t="s">
        <v>4077</v>
      </c>
      <c r="F6372" t="s">
        <v>1024</v>
      </c>
    </row>
    <row r="6373" spans="2:6" hidden="1" x14ac:dyDescent="0.3">
      <c r="B6373">
        <v>164111</v>
      </c>
      <c r="C6373" t="s">
        <v>18431</v>
      </c>
      <c r="D6373" t="s">
        <v>18432</v>
      </c>
      <c r="E6373" t="s">
        <v>18433</v>
      </c>
      <c r="F6373" t="s">
        <v>1024</v>
      </c>
    </row>
    <row r="6374" spans="2:6" hidden="1" x14ac:dyDescent="0.3">
      <c r="B6374">
        <v>164112</v>
      </c>
      <c r="C6374" t="s">
        <v>18434</v>
      </c>
      <c r="D6374" t="s">
        <v>18435</v>
      </c>
      <c r="E6374" t="s">
        <v>18436</v>
      </c>
      <c r="F6374" t="s">
        <v>1024</v>
      </c>
    </row>
    <row r="6375" spans="2:6" hidden="1" x14ac:dyDescent="0.3">
      <c r="B6375">
        <v>164113</v>
      </c>
      <c r="C6375" t="s">
        <v>18437</v>
      </c>
      <c r="D6375" t="s">
        <v>18438</v>
      </c>
      <c r="E6375" t="s">
        <v>18439</v>
      </c>
      <c r="F6375" t="s">
        <v>1024</v>
      </c>
    </row>
    <row r="6376" spans="2:6" hidden="1" x14ac:dyDescent="0.3">
      <c r="B6376">
        <v>164114</v>
      </c>
      <c r="C6376" t="s">
        <v>18440</v>
      </c>
      <c r="D6376" t="s">
        <v>18441</v>
      </c>
      <c r="E6376" t="s">
        <v>18442</v>
      </c>
      <c r="F6376" t="s">
        <v>1024</v>
      </c>
    </row>
    <row r="6377" spans="2:6" hidden="1" x14ac:dyDescent="0.3">
      <c r="B6377">
        <v>164116</v>
      </c>
      <c r="C6377" t="s">
        <v>18443</v>
      </c>
      <c r="D6377" t="s">
        <v>18444</v>
      </c>
      <c r="E6377" t="s">
        <v>18445</v>
      </c>
      <c r="F6377" t="s">
        <v>1024</v>
      </c>
    </row>
    <row r="6378" spans="2:6" hidden="1" x14ac:dyDescent="0.3">
      <c r="B6378">
        <v>164117</v>
      </c>
      <c r="C6378" t="s">
        <v>18446</v>
      </c>
      <c r="D6378" t="s">
        <v>18447</v>
      </c>
      <c r="E6378" t="s">
        <v>3712</v>
      </c>
      <c r="F6378" t="s">
        <v>1024</v>
      </c>
    </row>
    <row r="6379" spans="2:6" hidden="1" x14ac:dyDescent="0.3">
      <c r="B6379">
        <v>164118</v>
      </c>
      <c r="C6379" t="s">
        <v>18448</v>
      </c>
      <c r="D6379" t="s">
        <v>24090</v>
      </c>
      <c r="E6379" t="s">
        <v>18449</v>
      </c>
      <c r="F6379" t="s">
        <v>1024</v>
      </c>
    </row>
    <row r="6380" spans="2:6" hidden="1" x14ac:dyDescent="0.3">
      <c r="B6380">
        <v>164119</v>
      </c>
      <c r="C6380" t="s">
        <v>18450</v>
      </c>
      <c r="D6380" t="s">
        <v>18451</v>
      </c>
      <c r="E6380" t="s">
        <v>5755</v>
      </c>
      <c r="F6380" t="s">
        <v>1024</v>
      </c>
    </row>
    <row r="6381" spans="2:6" hidden="1" x14ac:dyDescent="0.3">
      <c r="B6381">
        <v>164120</v>
      </c>
      <c r="C6381" t="s">
        <v>18452</v>
      </c>
      <c r="D6381" t="s">
        <v>18453</v>
      </c>
      <c r="E6381" t="s">
        <v>18454</v>
      </c>
      <c r="F6381" t="s">
        <v>1024</v>
      </c>
    </row>
    <row r="6382" spans="2:6" hidden="1" x14ac:dyDescent="0.3">
      <c r="B6382">
        <v>164121</v>
      </c>
      <c r="C6382" t="s">
        <v>18455</v>
      </c>
      <c r="D6382" t="s">
        <v>18456</v>
      </c>
      <c r="E6382" t="s">
        <v>14667</v>
      </c>
      <c r="F6382" t="s">
        <v>1024</v>
      </c>
    </row>
    <row r="6383" spans="2:6" hidden="1" x14ac:dyDescent="0.3">
      <c r="B6383">
        <v>164122</v>
      </c>
      <c r="C6383" t="s">
        <v>18457</v>
      </c>
      <c r="D6383" t="s">
        <v>18458</v>
      </c>
      <c r="E6383" t="s">
        <v>18459</v>
      </c>
      <c r="F6383" t="s">
        <v>1024</v>
      </c>
    </row>
    <row r="6384" spans="2:6" hidden="1" x14ac:dyDescent="0.3">
      <c r="B6384">
        <v>164123</v>
      </c>
      <c r="C6384" t="s">
        <v>18460</v>
      </c>
      <c r="D6384" t="s">
        <v>18461</v>
      </c>
      <c r="E6384" t="s">
        <v>18462</v>
      </c>
      <c r="F6384" t="s">
        <v>1024</v>
      </c>
    </row>
    <row r="6385" spans="2:6" hidden="1" x14ac:dyDescent="0.3">
      <c r="B6385">
        <v>164124</v>
      </c>
      <c r="C6385" t="s">
        <v>18463</v>
      </c>
      <c r="D6385" t="s">
        <v>18464</v>
      </c>
      <c r="E6385" t="s">
        <v>7272</v>
      </c>
      <c r="F6385" t="s">
        <v>1024</v>
      </c>
    </row>
    <row r="6386" spans="2:6" hidden="1" x14ac:dyDescent="0.3">
      <c r="B6386">
        <v>164125</v>
      </c>
      <c r="C6386" t="s">
        <v>18465</v>
      </c>
      <c r="D6386" t="s">
        <v>18466</v>
      </c>
      <c r="E6386" t="s">
        <v>18467</v>
      </c>
      <c r="F6386" t="s">
        <v>1024</v>
      </c>
    </row>
    <row r="6387" spans="2:6" hidden="1" x14ac:dyDescent="0.3">
      <c r="B6387">
        <v>164126</v>
      </c>
      <c r="C6387" t="s">
        <v>18468</v>
      </c>
      <c r="D6387" t="s">
        <v>18469</v>
      </c>
      <c r="E6387" t="s">
        <v>18470</v>
      </c>
      <c r="F6387" t="s">
        <v>1024</v>
      </c>
    </row>
    <row r="6388" spans="2:6" hidden="1" x14ac:dyDescent="0.3">
      <c r="B6388">
        <v>164127</v>
      </c>
      <c r="C6388" t="s">
        <v>18471</v>
      </c>
      <c r="D6388" t="s">
        <v>18472</v>
      </c>
      <c r="E6388" t="s">
        <v>18473</v>
      </c>
      <c r="F6388" t="s">
        <v>1024</v>
      </c>
    </row>
    <row r="6389" spans="2:6" hidden="1" x14ac:dyDescent="0.3">
      <c r="B6389">
        <v>164128</v>
      </c>
      <c r="C6389" t="s">
        <v>18474</v>
      </c>
      <c r="D6389" t="s">
        <v>18475</v>
      </c>
      <c r="E6389" t="s">
        <v>6663</v>
      </c>
      <c r="F6389" t="s">
        <v>1024</v>
      </c>
    </row>
    <row r="6390" spans="2:6" hidden="1" x14ac:dyDescent="0.3">
      <c r="B6390">
        <v>164129</v>
      </c>
      <c r="C6390" t="s">
        <v>17573</v>
      </c>
      <c r="D6390" t="s">
        <v>17574</v>
      </c>
      <c r="E6390" t="s">
        <v>18476</v>
      </c>
      <c r="F6390" t="s">
        <v>1024</v>
      </c>
    </row>
    <row r="6391" spans="2:6" hidden="1" x14ac:dyDescent="0.3">
      <c r="B6391">
        <v>164130</v>
      </c>
      <c r="C6391" t="s">
        <v>18477</v>
      </c>
      <c r="D6391" t="s">
        <v>18478</v>
      </c>
      <c r="E6391" t="s">
        <v>18479</v>
      </c>
      <c r="F6391" t="s">
        <v>1024</v>
      </c>
    </row>
    <row r="6392" spans="2:6" hidden="1" x14ac:dyDescent="0.3">
      <c r="B6392">
        <v>164131</v>
      </c>
      <c r="C6392" t="s">
        <v>18480</v>
      </c>
      <c r="D6392" t="s">
        <v>18481</v>
      </c>
      <c r="E6392" t="s">
        <v>18482</v>
      </c>
      <c r="F6392" t="s">
        <v>1024</v>
      </c>
    </row>
    <row r="6393" spans="2:6" hidden="1" x14ac:dyDescent="0.3">
      <c r="B6393">
        <v>164132</v>
      </c>
      <c r="C6393" t="s">
        <v>18483</v>
      </c>
      <c r="D6393" t="s">
        <v>18484</v>
      </c>
      <c r="E6393" t="s">
        <v>18485</v>
      </c>
      <c r="F6393" t="s">
        <v>1024</v>
      </c>
    </row>
    <row r="6394" spans="2:6" hidden="1" x14ac:dyDescent="0.3">
      <c r="B6394">
        <v>164133</v>
      </c>
      <c r="C6394" t="s">
        <v>18486</v>
      </c>
      <c r="D6394" t="s">
        <v>18487</v>
      </c>
      <c r="E6394" t="s">
        <v>18488</v>
      </c>
      <c r="F6394" t="s">
        <v>1024</v>
      </c>
    </row>
    <row r="6395" spans="2:6" hidden="1" x14ac:dyDescent="0.3">
      <c r="B6395">
        <v>164134</v>
      </c>
      <c r="C6395" t="s">
        <v>18489</v>
      </c>
      <c r="D6395" t="s">
        <v>18490</v>
      </c>
      <c r="E6395" t="s">
        <v>18491</v>
      </c>
      <c r="F6395" t="s">
        <v>1024</v>
      </c>
    </row>
    <row r="6396" spans="2:6" hidden="1" x14ac:dyDescent="0.3">
      <c r="B6396">
        <v>164135</v>
      </c>
      <c r="C6396" t="s">
        <v>18492</v>
      </c>
      <c r="D6396" t="s">
        <v>18493</v>
      </c>
      <c r="E6396" t="s">
        <v>18494</v>
      </c>
      <c r="F6396" t="s">
        <v>1024</v>
      </c>
    </row>
    <row r="6397" spans="2:6" hidden="1" x14ac:dyDescent="0.3">
      <c r="B6397">
        <v>164136</v>
      </c>
      <c r="C6397" t="s">
        <v>18495</v>
      </c>
      <c r="D6397" t="s">
        <v>18496</v>
      </c>
      <c r="E6397" t="s">
        <v>18497</v>
      </c>
      <c r="F6397" t="s">
        <v>1024</v>
      </c>
    </row>
    <row r="6398" spans="2:6" hidden="1" x14ac:dyDescent="0.3">
      <c r="B6398">
        <v>164138</v>
      </c>
      <c r="C6398" t="s">
        <v>18495</v>
      </c>
      <c r="D6398" t="s">
        <v>18496</v>
      </c>
      <c r="E6398" t="s">
        <v>18498</v>
      </c>
      <c r="F6398" t="s">
        <v>1024</v>
      </c>
    </row>
    <row r="6399" spans="2:6" hidden="1" x14ac:dyDescent="0.3">
      <c r="B6399">
        <v>164139</v>
      </c>
      <c r="C6399" t="s">
        <v>18499</v>
      </c>
      <c r="D6399" t="s">
        <v>18500</v>
      </c>
      <c r="E6399" t="s">
        <v>18501</v>
      </c>
      <c r="F6399" t="s">
        <v>1024</v>
      </c>
    </row>
    <row r="6400" spans="2:6" hidden="1" x14ac:dyDescent="0.3">
      <c r="B6400">
        <v>164140</v>
      </c>
      <c r="C6400" t="s">
        <v>18502</v>
      </c>
      <c r="D6400" t="s">
        <v>18503</v>
      </c>
      <c r="E6400" t="s">
        <v>4951</v>
      </c>
      <c r="F6400" t="s">
        <v>1024</v>
      </c>
    </row>
    <row r="6401" spans="2:6" hidden="1" x14ac:dyDescent="0.3">
      <c r="B6401">
        <v>164141</v>
      </c>
      <c r="C6401" t="s">
        <v>18504</v>
      </c>
      <c r="D6401" t="s">
        <v>18505</v>
      </c>
      <c r="E6401" t="s">
        <v>18506</v>
      </c>
      <c r="F6401" t="s">
        <v>1024</v>
      </c>
    </row>
    <row r="6402" spans="2:6" hidden="1" x14ac:dyDescent="0.3">
      <c r="B6402">
        <v>164142</v>
      </c>
      <c r="C6402" t="s">
        <v>18507</v>
      </c>
      <c r="D6402" t="s">
        <v>18508</v>
      </c>
      <c r="E6402" t="s">
        <v>18509</v>
      </c>
      <c r="F6402" t="s">
        <v>1024</v>
      </c>
    </row>
    <row r="6403" spans="2:6" hidden="1" x14ac:dyDescent="0.3">
      <c r="B6403">
        <v>164144</v>
      </c>
      <c r="C6403" t="s">
        <v>18510</v>
      </c>
      <c r="D6403" t="s">
        <v>18511</v>
      </c>
      <c r="E6403" t="s">
        <v>18512</v>
      </c>
      <c r="F6403" t="s">
        <v>1024</v>
      </c>
    </row>
    <row r="6404" spans="2:6" hidden="1" x14ac:dyDescent="0.3">
      <c r="B6404">
        <v>164145</v>
      </c>
      <c r="C6404" t="s">
        <v>18513</v>
      </c>
      <c r="D6404" t="s">
        <v>18514</v>
      </c>
      <c r="E6404" t="s">
        <v>39</v>
      </c>
      <c r="F6404" t="s">
        <v>1024</v>
      </c>
    </row>
    <row r="6405" spans="2:6" hidden="1" x14ac:dyDescent="0.3">
      <c r="B6405">
        <v>164146</v>
      </c>
      <c r="C6405" t="s">
        <v>18515</v>
      </c>
      <c r="D6405" t="s">
        <v>18516</v>
      </c>
      <c r="E6405" t="s">
        <v>18517</v>
      </c>
      <c r="F6405" t="s">
        <v>1024</v>
      </c>
    </row>
    <row r="6406" spans="2:6" hidden="1" x14ac:dyDescent="0.3">
      <c r="B6406">
        <v>164147</v>
      </c>
      <c r="C6406" t="s">
        <v>18518</v>
      </c>
      <c r="D6406" t="s">
        <v>18519</v>
      </c>
      <c r="E6406" t="s">
        <v>18520</v>
      </c>
      <c r="F6406" t="s">
        <v>1024</v>
      </c>
    </row>
    <row r="6407" spans="2:6" hidden="1" x14ac:dyDescent="0.3">
      <c r="B6407">
        <v>164148</v>
      </c>
      <c r="C6407" t="s">
        <v>10602</v>
      </c>
      <c r="D6407" t="s">
        <v>10603</v>
      </c>
      <c r="E6407" t="s">
        <v>18521</v>
      </c>
      <c r="F6407" t="s">
        <v>1024</v>
      </c>
    </row>
    <row r="6408" spans="2:6" hidden="1" x14ac:dyDescent="0.3">
      <c r="B6408">
        <v>164149</v>
      </c>
      <c r="C6408" t="s">
        <v>14813</v>
      </c>
      <c r="D6408" t="s">
        <v>14814</v>
      </c>
      <c r="E6408" t="s">
        <v>18522</v>
      </c>
      <c r="F6408" t="s">
        <v>1024</v>
      </c>
    </row>
    <row r="6409" spans="2:6" hidden="1" x14ac:dyDescent="0.3">
      <c r="B6409">
        <v>164150</v>
      </c>
      <c r="C6409" t="s">
        <v>18523</v>
      </c>
      <c r="D6409" t="s">
        <v>18524</v>
      </c>
      <c r="E6409" t="s">
        <v>18525</v>
      </c>
      <c r="F6409" t="s">
        <v>1024</v>
      </c>
    </row>
    <row r="6410" spans="2:6" hidden="1" x14ac:dyDescent="0.3">
      <c r="B6410">
        <v>164151</v>
      </c>
      <c r="C6410" t="s">
        <v>18526</v>
      </c>
      <c r="D6410" t="s">
        <v>18527</v>
      </c>
      <c r="E6410" t="s">
        <v>24091</v>
      </c>
      <c r="F6410" t="s">
        <v>1024</v>
      </c>
    </row>
    <row r="6411" spans="2:6" hidden="1" x14ac:dyDescent="0.3">
      <c r="B6411">
        <v>164152</v>
      </c>
      <c r="C6411" t="s">
        <v>18528</v>
      </c>
      <c r="D6411" t="s">
        <v>18529</v>
      </c>
      <c r="E6411" t="s">
        <v>14550</v>
      </c>
      <c r="F6411" t="s">
        <v>1024</v>
      </c>
    </row>
    <row r="6412" spans="2:6" hidden="1" x14ac:dyDescent="0.3">
      <c r="B6412">
        <v>164153</v>
      </c>
      <c r="C6412" t="s">
        <v>18530</v>
      </c>
      <c r="D6412" t="s">
        <v>18531</v>
      </c>
      <c r="E6412" t="s">
        <v>18532</v>
      </c>
      <c r="F6412" t="s">
        <v>1024</v>
      </c>
    </row>
    <row r="6413" spans="2:6" hidden="1" x14ac:dyDescent="0.3">
      <c r="B6413">
        <v>164154</v>
      </c>
      <c r="C6413" t="s">
        <v>18533</v>
      </c>
      <c r="D6413" t="s">
        <v>18534</v>
      </c>
      <c r="E6413" t="s">
        <v>17758</v>
      </c>
      <c r="F6413" t="s">
        <v>1024</v>
      </c>
    </row>
    <row r="6414" spans="2:6" hidden="1" x14ac:dyDescent="0.3">
      <c r="B6414">
        <v>164155</v>
      </c>
      <c r="C6414" t="s">
        <v>18535</v>
      </c>
      <c r="D6414" t="s">
        <v>18536</v>
      </c>
      <c r="E6414" t="s">
        <v>7240</v>
      </c>
      <c r="F6414" t="s">
        <v>1024</v>
      </c>
    </row>
    <row r="6415" spans="2:6" hidden="1" x14ac:dyDescent="0.3">
      <c r="B6415">
        <v>164156</v>
      </c>
      <c r="C6415" t="s">
        <v>18537</v>
      </c>
      <c r="D6415" t="s">
        <v>18538</v>
      </c>
      <c r="E6415" t="s">
        <v>5361</v>
      </c>
      <c r="F6415" t="s">
        <v>1024</v>
      </c>
    </row>
    <row r="6416" spans="2:6" hidden="1" x14ac:dyDescent="0.3">
      <c r="B6416">
        <v>164157</v>
      </c>
      <c r="C6416" t="s">
        <v>18539</v>
      </c>
      <c r="D6416" t="s">
        <v>18540</v>
      </c>
      <c r="E6416" t="s">
        <v>15996</v>
      </c>
      <c r="F6416" t="s">
        <v>1024</v>
      </c>
    </row>
    <row r="6417" spans="2:6" hidden="1" x14ac:dyDescent="0.3">
      <c r="B6417">
        <v>164158</v>
      </c>
      <c r="C6417" t="s">
        <v>18541</v>
      </c>
      <c r="D6417" t="s">
        <v>18542</v>
      </c>
      <c r="E6417" t="s">
        <v>8171</v>
      </c>
      <c r="F6417" t="s">
        <v>1024</v>
      </c>
    </row>
    <row r="6418" spans="2:6" hidden="1" x14ac:dyDescent="0.3">
      <c r="B6418">
        <v>164159</v>
      </c>
      <c r="C6418" t="s">
        <v>18543</v>
      </c>
      <c r="D6418" t="s">
        <v>18544</v>
      </c>
      <c r="E6418" t="s">
        <v>6596</v>
      </c>
      <c r="F6418" t="s">
        <v>1024</v>
      </c>
    </row>
    <row r="6419" spans="2:6" hidden="1" x14ac:dyDescent="0.3">
      <c r="B6419">
        <v>164160</v>
      </c>
      <c r="C6419" t="s">
        <v>18545</v>
      </c>
      <c r="D6419" t="s">
        <v>18546</v>
      </c>
      <c r="E6419" t="s">
        <v>18547</v>
      </c>
      <c r="F6419" t="s">
        <v>1024</v>
      </c>
    </row>
    <row r="6420" spans="2:6" hidden="1" x14ac:dyDescent="0.3">
      <c r="B6420">
        <v>164161</v>
      </c>
      <c r="C6420" t="s">
        <v>18548</v>
      </c>
      <c r="D6420" t="s">
        <v>18549</v>
      </c>
      <c r="E6420" t="s">
        <v>18550</v>
      </c>
      <c r="F6420" t="s">
        <v>1024</v>
      </c>
    </row>
    <row r="6421" spans="2:6" hidden="1" x14ac:dyDescent="0.3">
      <c r="B6421">
        <v>164162</v>
      </c>
      <c r="C6421" t="s">
        <v>18551</v>
      </c>
      <c r="D6421" t="s">
        <v>18552</v>
      </c>
      <c r="E6421" t="s">
        <v>18553</v>
      </c>
      <c r="F6421" t="s">
        <v>1024</v>
      </c>
    </row>
    <row r="6422" spans="2:6" hidden="1" x14ac:dyDescent="0.3">
      <c r="B6422">
        <v>164163</v>
      </c>
      <c r="C6422" t="s">
        <v>18554</v>
      </c>
      <c r="D6422" t="s">
        <v>18555</v>
      </c>
      <c r="E6422" t="s">
        <v>17874</v>
      </c>
      <c r="F6422" t="s">
        <v>1024</v>
      </c>
    </row>
    <row r="6423" spans="2:6" hidden="1" x14ac:dyDescent="0.3">
      <c r="B6423">
        <v>164164</v>
      </c>
      <c r="C6423" t="s">
        <v>18556</v>
      </c>
      <c r="D6423" t="s">
        <v>18557</v>
      </c>
      <c r="E6423" t="s">
        <v>3520</v>
      </c>
      <c r="F6423" t="s">
        <v>1024</v>
      </c>
    </row>
    <row r="6424" spans="2:6" hidden="1" x14ac:dyDescent="0.3">
      <c r="B6424">
        <v>164165</v>
      </c>
      <c r="C6424" t="s">
        <v>18558</v>
      </c>
      <c r="D6424" t="s">
        <v>18559</v>
      </c>
      <c r="E6424" t="s">
        <v>18560</v>
      </c>
      <c r="F6424" t="s">
        <v>1024</v>
      </c>
    </row>
    <row r="6425" spans="2:6" hidden="1" x14ac:dyDescent="0.3">
      <c r="B6425">
        <v>164166</v>
      </c>
      <c r="C6425" t="s">
        <v>18561</v>
      </c>
      <c r="D6425" t="s">
        <v>18562</v>
      </c>
      <c r="E6425" t="s">
        <v>18563</v>
      </c>
      <c r="F6425" t="s">
        <v>1024</v>
      </c>
    </row>
    <row r="6426" spans="2:6" hidden="1" x14ac:dyDescent="0.3">
      <c r="B6426">
        <v>164167</v>
      </c>
      <c r="C6426" t="s">
        <v>18564</v>
      </c>
      <c r="D6426" t="s">
        <v>18565</v>
      </c>
      <c r="E6426" t="s">
        <v>18566</v>
      </c>
      <c r="F6426" t="s">
        <v>1024</v>
      </c>
    </row>
    <row r="6427" spans="2:6" hidden="1" x14ac:dyDescent="0.3">
      <c r="B6427">
        <v>164168</v>
      </c>
      <c r="C6427" t="s">
        <v>18567</v>
      </c>
      <c r="D6427" t="s">
        <v>18568</v>
      </c>
      <c r="E6427" t="s">
        <v>18569</v>
      </c>
      <c r="F6427" t="s">
        <v>1024</v>
      </c>
    </row>
    <row r="6428" spans="2:6" hidden="1" x14ac:dyDescent="0.3">
      <c r="B6428">
        <v>164169</v>
      </c>
      <c r="C6428" t="s">
        <v>18570</v>
      </c>
      <c r="D6428" t="s">
        <v>18571</v>
      </c>
      <c r="E6428" t="s">
        <v>18572</v>
      </c>
      <c r="F6428" t="s">
        <v>1024</v>
      </c>
    </row>
    <row r="6429" spans="2:6" hidden="1" x14ac:dyDescent="0.3">
      <c r="B6429">
        <v>164170</v>
      </c>
      <c r="C6429" t="s">
        <v>18573</v>
      </c>
      <c r="D6429" t="s">
        <v>18574</v>
      </c>
      <c r="E6429" t="s">
        <v>18575</v>
      </c>
      <c r="F6429" t="s">
        <v>1024</v>
      </c>
    </row>
    <row r="6430" spans="2:6" hidden="1" x14ac:dyDescent="0.3">
      <c r="B6430">
        <v>164171</v>
      </c>
      <c r="C6430" t="s">
        <v>18576</v>
      </c>
      <c r="D6430" t="s">
        <v>18577</v>
      </c>
      <c r="E6430" t="s">
        <v>18578</v>
      </c>
      <c r="F6430" t="s">
        <v>1024</v>
      </c>
    </row>
    <row r="6431" spans="2:6" hidden="1" x14ac:dyDescent="0.3">
      <c r="B6431">
        <v>164172</v>
      </c>
      <c r="C6431" t="s">
        <v>18579</v>
      </c>
      <c r="D6431" t="s">
        <v>18580</v>
      </c>
      <c r="E6431" t="s">
        <v>3252</v>
      </c>
      <c r="F6431" t="s">
        <v>1024</v>
      </c>
    </row>
    <row r="6432" spans="2:6" hidden="1" x14ac:dyDescent="0.3">
      <c r="B6432">
        <v>164173</v>
      </c>
      <c r="C6432" t="s">
        <v>18581</v>
      </c>
      <c r="D6432" t="s">
        <v>18582</v>
      </c>
      <c r="E6432" t="s">
        <v>18583</v>
      </c>
      <c r="F6432" t="s">
        <v>1024</v>
      </c>
    </row>
    <row r="6433" spans="2:6" hidden="1" x14ac:dyDescent="0.3">
      <c r="B6433">
        <v>164174</v>
      </c>
      <c r="C6433" t="s">
        <v>18584</v>
      </c>
      <c r="D6433" t="s">
        <v>18585</v>
      </c>
      <c r="E6433" t="s">
        <v>18586</v>
      </c>
      <c r="F6433" t="s">
        <v>1024</v>
      </c>
    </row>
    <row r="6434" spans="2:6" hidden="1" x14ac:dyDescent="0.3">
      <c r="B6434">
        <v>164175</v>
      </c>
      <c r="C6434" t="s">
        <v>18587</v>
      </c>
      <c r="D6434" t="s">
        <v>18588</v>
      </c>
      <c r="E6434" t="s">
        <v>18589</v>
      </c>
      <c r="F6434" t="s">
        <v>1024</v>
      </c>
    </row>
    <row r="6435" spans="2:6" hidden="1" x14ac:dyDescent="0.3">
      <c r="B6435">
        <v>164176</v>
      </c>
      <c r="C6435" t="s">
        <v>18590</v>
      </c>
      <c r="D6435" t="s">
        <v>18591</v>
      </c>
      <c r="E6435" t="s">
        <v>18592</v>
      </c>
      <c r="F6435" t="s">
        <v>1024</v>
      </c>
    </row>
    <row r="6436" spans="2:6" hidden="1" x14ac:dyDescent="0.3">
      <c r="B6436">
        <v>164177</v>
      </c>
      <c r="C6436" t="s">
        <v>18593</v>
      </c>
      <c r="D6436" t="s">
        <v>18594</v>
      </c>
      <c r="E6436" t="s">
        <v>18595</v>
      </c>
      <c r="F6436" t="s">
        <v>1024</v>
      </c>
    </row>
    <row r="6437" spans="2:6" hidden="1" x14ac:dyDescent="0.3">
      <c r="B6437">
        <v>164178</v>
      </c>
      <c r="C6437" t="s">
        <v>18596</v>
      </c>
      <c r="D6437" t="s">
        <v>18597</v>
      </c>
      <c r="E6437" t="s">
        <v>18598</v>
      </c>
      <c r="F6437" t="s">
        <v>1024</v>
      </c>
    </row>
    <row r="6438" spans="2:6" hidden="1" x14ac:dyDescent="0.3">
      <c r="B6438">
        <v>164180</v>
      </c>
      <c r="C6438" t="s">
        <v>18599</v>
      </c>
      <c r="D6438" t="s">
        <v>18600</v>
      </c>
      <c r="E6438" t="s">
        <v>4546</v>
      </c>
      <c r="F6438" t="s">
        <v>1024</v>
      </c>
    </row>
    <row r="6439" spans="2:6" hidden="1" x14ac:dyDescent="0.3">
      <c r="B6439">
        <v>164181</v>
      </c>
      <c r="C6439" t="s">
        <v>18601</v>
      </c>
      <c r="D6439" t="s">
        <v>18602</v>
      </c>
      <c r="E6439" t="s">
        <v>18603</v>
      </c>
      <c r="F6439" t="s">
        <v>1024</v>
      </c>
    </row>
    <row r="6440" spans="2:6" hidden="1" x14ac:dyDescent="0.3">
      <c r="B6440">
        <v>164182</v>
      </c>
      <c r="C6440" t="s">
        <v>18604</v>
      </c>
      <c r="D6440" t="s">
        <v>18605</v>
      </c>
      <c r="E6440" t="s">
        <v>18606</v>
      </c>
      <c r="F6440" t="s">
        <v>1024</v>
      </c>
    </row>
    <row r="6441" spans="2:6" hidden="1" x14ac:dyDescent="0.3">
      <c r="B6441">
        <v>164183</v>
      </c>
      <c r="C6441" t="s">
        <v>18607</v>
      </c>
      <c r="D6441" t="s">
        <v>18608</v>
      </c>
      <c r="E6441" t="s">
        <v>18609</v>
      </c>
      <c r="F6441" t="s">
        <v>1024</v>
      </c>
    </row>
    <row r="6442" spans="2:6" hidden="1" x14ac:dyDescent="0.3">
      <c r="B6442">
        <v>164184</v>
      </c>
      <c r="C6442" t="s">
        <v>18610</v>
      </c>
      <c r="D6442" t="s">
        <v>18611</v>
      </c>
      <c r="E6442" t="s">
        <v>11297</v>
      </c>
      <c r="F6442" t="s">
        <v>1024</v>
      </c>
    </row>
    <row r="6443" spans="2:6" hidden="1" x14ac:dyDescent="0.3">
      <c r="B6443">
        <v>164185</v>
      </c>
      <c r="C6443" t="s">
        <v>18612</v>
      </c>
      <c r="D6443" t="s">
        <v>18613</v>
      </c>
      <c r="E6443" t="s">
        <v>7144</v>
      </c>
      <c r="F6443" t="s">
        <v>1024</v>
      </c>
    </row>
    <row r="6444" spans="2:6" hidden="1" x14ac:dyDescent="0.3">
      <c r="B6444">
        <v>164186</v>
      </c>
      <c r="C6444" t="s">
        <v>18614</v>
      </c>
      <c r="D6444" t="s">
        <v>18615</v>
      </c>
      <c r="E6444" t="s">
        <v>15892</v>
      </c>
      <c r="F6444" t="s">
        <v>1024</v>
      </c>
    </row>
    <row r="6445" spans="2:6" hidden="1" x14ac:dyDescent="0.3">
      <c r="B6445">
        <v>164187</v>
      </c>
      <c r="C6445" t="s">
        <v>18616</v>
      </c>
      <c r="D6445" t="s">
        <v>18617</v>
      </c>
      <c r="E6445" t="s">
        <v>13787</v>
      </c>
      <c r="F6445" t="s">
        <v>1024</v>
      </c>
    </row>
    <row r="6446" spans="2:6" hidden="1" x14ac:dyDescent="0.3">
      <c r="B6446">
        <v>164188</v>
      </c>
      <c r="C6446" t="s">
        <v>18618</v>
      </c>
      <c r="D6446" t="s">
        <v>18619</v>
      </c>
      <c r="E6446" t="s">
        <v>18620</v>
      </c>
      <c r="F6446" t="s">
        <v>1024</v>
      </c>
    </row>
    <row r="6447" spans="2:6" hidden="1" x14ac:dyDescent="0.3">
      <c r="B6447">
        <v>164189</v>
      </c>
      <c r="C6447" t="s">
        <v>18621</v>
      </c>
      <c r="D6447" t="s">
        <v>18622</v>
      </c>
      <c r="E6447" t="s">
        <v>18623</v>
      </c>
      <c r="F6447" t="s">
        <v>1024</v>
      </c>
    </row>
    <row r="6448" spans="2:6" hidden="1" x14ac:dyDescent="0.3">
      <c r="B6448">
        <v>164190</v>
      </c>
      <c r="C6448" t="s">
        <v>18624</v>
      </c>
      <c r="D6448" t="s">
        <v>18625</v>
      </c>
      <c r="E6448" t="s">
        <v>18626</v>
      </c>
      <c r="F6448" t="s">
        <v>1024</v>
      </c>
    </row>
    <row r="6449" spans="2:6" hidden="1" x14ac:dyDescent="0.3">
      <c r="B6449">
        <v>164191</v>
      </c>
      <c r="C6449" t="s">
        <v>18627</v>
      </c>
      <c r="D6449" t="s">
        <v>18628</v>
      </c>
      <c r="E6449" t="s">
        <v>18629</v>
      </c>
      <c r="F6449" t="s">
        <v>1024</v>
      </c>
    </row>
    <row r="6450" spans="2:6" hidden="1" x14ac:dyDescent="0.3">
      <c r="B6450">
        <v>164192</v>
      </c>
      <c r="C6450" t="s">
        <v>18630</v>
      </c>
      <c r="D6450" t="s">
        <v>18631</v>
      </c>
      <c r="E6450" t="s">
        <v>18632</v>
      </c>
      <c r="F6450" t="s">
        <v>1024</v>
      </c>
    </row>
    <row r="6451" spans="2:6" hidden="1" x14ac:dyDescent="0.3">
      <c r="B6451">
        <v>164193</v>
      </c>
      <c r="C6451" t="s">
        <v>18633</v>
      </c>
      <c r="D6451" t="s">
        <v>18634</v>
      </c>
      <c r="E6451" t="s">
        <v>18635</v>
      </c>
      <c r="F6451" t="s">
        <v>1024</v>
      </c>
    </row>
    <row r="6452" spans="2:6" hidden="1" x14ac:dyDescent="0.3">
      <c r="B6452">
        <v>164194</v>
      </c>
      <c r="C6452" t="s">
        <v>18636</v>
      </c>
      <c r="D6452" t="s">
        <v>18637</v>
      </c>
      <c r="E6452" t="s">
        <v>18638</v>
      </c>
      <c r="F6452" t="s">
        <v>1024</v>
      </c>
    </row>
    <row r="6453" spans="2:6" hidden="1" x14ac:dyDescent="0.3">
      <c r="B6453">
        <v>164195</v>
      </c>
      <c r="C6453" t="s">
        <v>18639</v>
      </c>
      <c r="D6453" t="s">
        <v>18640</v>
      </c>
      <c r="E6453" t="s">
        <v>10575</v>
      </c>
      <c r="F6453" t="s">
        <v>1024</v>
      </c>
    </row>
    <row r="6454" spans="2:6" hidden="1" x14ac:dyDescent="0.3">
      <c r="B6454">
        <v>164196</v>
      </c>
      <c r="C6454" t="s">
        <v>18641</v>
      </c>
      <c r="D6454" t="s">
        <v>18642</v>
      </c>
      <c r="E6454" t="s">
        <v>18643</v>
      </c>
      <c r="F6454" t="s">
        <v>1024</v>
      </c>
    </row>
    <row r="6455" spans="2:6" hidden="1" x14ac:dyDescent="0.3">
      <c r="B6455">
        <v>164197</v>
      </c>
      <c r="C6455" t="s">
        <v>18644</v>
      </c>
      <c r="D6455" t="s">
        <v>18645</v>
      </c>
      <c r="E6455" t="s">
        <v>18646</v>
      </c>
      <c r="F6455" t="s">
        <v>1024</v>
      </c>
    </row>
    <row r="6456" spans="2:6" hidden="1" x14ac:dyDescent="0.3">
      <c r="B6456">
        <v>164198</v>
      </c>
      <c r="C6456" t="s">
        <v>18647</v>
      </c>
      <c r="D6456" t="s">
        <v>18648</v>
      </c>
      <c r="E6456" t="s">
        <v>18649</v>
      </c>
      <c r="F6456" t="s">
        <v>1024</v>
      </c>
    </row>
    <row r="6457" spans="2:6" hidden="1" x14ac:dyDescent="0.3">
      <c r="B6457">
        <v>164199</v>
      </c>
      <c r="C6457" t="s">
        <v>18650</v>
      </c>
      <c r="D6457" t="s">
        <v>18651</v>
      </c>
      <c r="E6457" t="s">
        <v>18652</v>
      </c>
      <c r="F6457" t="s">
        <v>1024</v>
      </c>
    </row>
    <row r="6458" spans="2:6" hidden="1" x14ac:dyDescent="0.3">
      <c r="B6458">
        <v>164201</v>
      </c>
      <c r="C6458" t="s">
        <v>18653</v>
      </c>
      <c r="D6458" t="s">
        <v>18654</v>
      </c>
      <c r="E6458" t="s">
        <v>3276</v>
      </c>
      <c r="F6458" t="s">
        <v>1024</v>
      </c>
    </row>
    <row r="6459" spans="2:6" hidden="1" x14ac:dyDescent="0.3">
      <c r="B6459">
        <v>164202</v>
      </c>
      <c r="C6459" t="s">
        <v>18655</v>
      </c>
      <c r="D6459" t="s">
        <v>18656</v>
      </c>
      <c r="E6459" t="s">
        <v>18657</v>
      </c>
      <c r="F6459" t="s">
        <v>1024</v>
      </c>
    </row>
    <row r="6460" spans="2:6" hidden="1" x14ac:dyDescent="0.3">
      <c r="B6460">
        <v>164203</v>
      </c>
      <c r="C6460" t="s">
        <v>18658</v>
      </c>
      <c r="D6460" t="s">
        <v>18659</v>
      </c>
      <c r="E6460" t="s">
        <v>18660</v>
      </c>
      <c r="F6460" t="s">
        <v>1024</v>
      </c>
    </row>
    <row r="6461" spans="2:6" hidden="1" x14ac:dyDescent="0.3">
      <c r="B6461">
        <v>164205</v>
      </c>
      <c r="C6461" t="s">
        <v>18661</v>
      </c>
      <c r="D6461" t="s">
        <v>18662</v>
      </c>
      <c r="E6461" t="s">
        <v>13993</v>
      </c>
      <c r="F6461" t="s">
        <v>1024</v>
      </c>
    </row>
    <row r="6462" spans="2:6" hidden="1" x14ac:dyDescent="0.3">
      <c r="B6462">
        <v>164206</v>
      </c>
      <c r="C6462" t="s">
        <v>18663</v>
      </c>
      <c r="D6462" t="s">
        <v>18664</v>
      </c>
      <c r="E6462" t="s">
        <v>18665</v>
      </c>
      <c r="F6462" t="s">
        <v>1024</v>
      </c>
    </row>
    <row r="6463" spans="2:6" hidden="1" x14ac:dyDescent="0.3">
      <c r="B6463">
        <v>164207</v>
      </c>
      <c r="C6463" t="s">
        <v>18666</v>
      </c>
      <c r="D6463" t="s">
        <v>18667</v>
      </c>
      <c r="E6463" t="s">
        <v>18668</v>
      </c>
      <c r="F6463" t="s">
        <v>1024</v>
      </c>
    </row>
    <row r="6464" spans="2:6" hidden="1" x14ac:dyDescent="0.3">
      <c r="B6464">
        <v>164208</v>
      </c>
      <c r="C6464" t="s">
        <v>18669</v>
      </c>
      <c r="D6464" t="s">
        <v>18670</v>
      </c>
      <c r="E6464" t="s">
        <v>12571</v>
      </c>
      <c r="F6464" t="s">
        <v>1024</v>
      </c>
    </row>
    <row r="6465" spans="2:6" hidden="1" x14ac:dyDescent="0.3">
      <c r="B6465">
        <v>164209</v>
      </c>
      <c r="C6465" t="s">
        <v>18671</v>
      </c>
      <c r="D6465" t="s">
        <v>18672</v>
      </c>
      <c r="E6465" t="s">
        <v>18673</v>
      </c>
      <c r="F6465" t="s">
        <v>1024</v>
      </c>
    </row>
    <row r="6466" spans="2:6" hidden="1" x14ac:dyDescent="0.3">
      <c r="B6466">
        <v>164210</v>
      </c>
      <c r="C6466" t="s">
        <v>18674</v>
      </c>
      <c r="D6466" t="s">
        <v>18675</v>
      </c>
      <c r="E6466" t="s">
        <v>8558</v>
      </c>
      <c r="F6466" t="s">
        <v>1024</v>
      </c>
    </row>
    <row r="6467" spans="2:6" hidden="1" x14ac:dyDescent="0.3">
      <c r="B6467">
        <v>164211</v>
      </c>
      <c r="C6467" t="s">
        <v>18676</v>
      </c>
      <c r="D6467" t="s">
        <v>18677</v>
      </c>
      <c r="E6467" t="s">
        <v>18678</v>
      </c>
      <c r="F6467" t="s">
        <v>1024</v>
      </c>
    </row>
    <row r="6468" spans="2:6" hidden="1" x14ac:dyDescent="0.3">
      <c r="B6468">
        <v>164212</v>
      </c>
      <c r="C6468" t="s">
        <v>18679</v>
      </c>
      <c r="D6468" t="s">
        <v>18680</v>
      </c>
      <c r="E6468" t="s">
        <v>12861</v>
      </c>
      <c r="F6468" t="s">
        <v>1024</v>
      </c>
    </row>
    <row r="6469" spans="2:6" hidden="1" x14ac:dyDescent="0.3">
      <c r="B6469">
        <v>164213</v>
      </c>
      <c r="C6469" t="s">
        <v>18681</v>
      </c>
      <c r="D6469" t="s">
        <v>18682</v>
      </c>
      <c r="E6469" t="s">
        <v>18683</v>
      </c>
      <c r="F6469" t="s">
        <v>1024</v>
      </c>
    </row>
    <row r="6470" spans="2:6" hidden="1" x14ac:dyDescent="0.3">
      <c r="B6470">
        <v>164214</v>
      </c>
      <c r="C6470" t="s">
        <v>18684</v>
      </c>
      <c r="D6470" t="s">
        <v>18685</v>
      </c>
      <c r="E6470" t="s">
        <v>18686</v>
      </c>
      <c r="F6470" t="s">
        <v>1024</v>
      </c>
    </row>
    <row r="6471" spans="2:6" hidden="1" x14ac:dyDescent="0.3">
      <c r="B6471">
        <v>164215</v>
      </c>
      <c r="C6471" t="s">
        <v>18687</v>
      </c>
      <c r="D6471" t="s">
        <v>18688</v>
      </c>
      <c r="E6471" t="s">
        <v>18689</v>
      </c>
      <c r="F6471" t="s">
        <v>1024</v>
      </c>
    </row>
    <row r="6472" spans="2:6" hidden="1" x14ac:dyDescent="0.3">
      <c r="B6472">
        <v>164216</v>
      </c>
      <c r="C6472" t="s">
        <v>18690</v>
      </c>
      <c r="D6472" t="s">
        <v>18691</v>
      </c>
      <c r="E6472" t="s">
        <v>3759</v>
      </c>
      <c r="F6472" t="s">
        <v>1024</v>
      </c>
    </row>
    <row r="6473" spans="2:6" hidden="1" x14ac:dyDescent="0.3">
      <c r="B6473">
        <v>164217</v>
      </c>
      <c r="C6473" t="s">
        <v>18692</v>
      </c>
      <c r="D6473" t="s">
        <v>18693</v>
      </c>
      <c r="E6473" t="s">
        <v>4497</v>
      </c>
      <c r="F6473" t="s">
        <v>1024</v>
      </c>
    </row>
    <row r="6474" spans="2:6" hidden="1" x14ac:dyDescent="0.3">
      <c r="B6474">
        <v>164218</v>
      </c>
      <c r="C6474" t="s">
        <v>18694</v>
      </c>
      <c r="D6474" t="s">
        <v>18695</v>
      </c>
      <c r="E6474" t="s">
        <v>18696</v>
      </c>
      <c r="F6474" t="s">
        <v>1024</v>
      </c>
    </row>
    <row r="6475" spans="2:6" hidden="1" x14ac:dyDescent="0.3">
      <c r="B6475">
        <v>164219</v>
      </c>
      <c r="C6475" t="s">
        <v>18697</v>
      </c>
      <c r="D6475" t="s">
        <v>18698</v>
      </c>
      <c r="E6475" t="s">
        <v>18699</v>
      </c>
      <c r="F6475" t="s">
        <v>1024</v>
      </c>
    </row>
    <row r="6476" spans="2:6" hidden="1" x14ac:dyDescent="0.3">
      <c r="B6476">
        <v>164220</v>
      </c>
      <c r="C6476" t="s">
        <v>18700</v>
      </c>
      <c r="D6476" t="s">
        <v>18701</v>
      </c>
      <c r="E6476" t="s">
        <v>18702</v>
      </c>
      <c r="F6476" t="s">
        <v>1024</v>
      </c>
    </row>
    <row r="6477" spans="2:6" hidden="1" x14ac:dyDescent="0.3">
      <c r="B6477">
        <v>164221</v>
      </c>
      <c r="C6477" t="s">
        <v>18703</v>
      </c>
      <c r="D6477" t="s">
        <v>18704</v>
      </c>
      <c r="E6477" t="s">
        <v>18705</v>
      </c>
      <c r="F6477" t="s">
        <v>1024</v>
      </c>
    </row>
    <row r="6478" spans="2:6" hidden="1" x14ac:dyDescent="0.3">
      <c r="B6478">
        <v>164222</v>
      </c>
      <c r="C6478" t="s">
        <v>18706</v>
      </c>
      <c r="D6478" t="s">
        <v>18707</v>
      </c>
      <c r="E6478" t="s">
        <v>24129</v>
      </c>
      <c r="F6478" t="s">
        <v>1024</v>
      </c>
    </row>
    <row r="6479" spans="2:6" hidden="1" x14ac:dyDescent="0.3">
      <c r="B6479">
        <v>164223</v>
      </c>
      <c r="C6479" t="s">
        <v>18708</v>
      </c>
      <c r="D6479" t="s">
        <v>18709</v>
      </c>
      <c r="E6479" t="s">
        <v>18710</v>
      </c>
      <c r="F6479" t="s">
        <v>1024</v>
      </c>
    </row>
    <row r="6480" spans="2:6" hidden="1" x14ac:dyDescent="0.3">
      <c r="B6480">
        <v>164224</v>
      </c>
      <c r="C6480" t="s">
        <v>18711</v>
      </c>
      <c r="D6480" t="s">
        <v>18712</v>
      </c>
      <c r="E6480" t="s">
        <v>3747</v>
      </c>
      <c r="F6480" t="s">
        <v>1024</v>
      </c>
    </row>
    <row r="6481" spans="2:6" hidden="1" x14ac:dyDescent="0.3">
      <c r="B6481">
        <v>164225</v>
      </c>
      <c r="C6481" t="s">
        <v>18713</v>
      </c>
      <c r="D6481" t="s">
        <v>18714</v>
      </c>
      <c r="E6481" t="s">
        <v>18715</v>
      </c>
      <c r="F6481" t="s">
        <v>1024</v>
      </c>
    </row>
    <row r="6482" spans="2:6" hidden="1" x14ac:dyDescent="0.3">
      <c r="B6482">
        <v>164226</v>
      </c>
      <c r="C6482" t="s">
        <v>18716</v>
      </c>
      <c r="D6482" t="s">
        <v>18717</v>
      </c>
      <c r="E6482" t="s">
        <v>18718</v>
      </c>
      <c r="F6482" t="s">
        <v>1024</v>
      </c>
    </row>
    <row r="6483" spans="2:6" hidden="1" x14ac:dyDescent="0.3">
      <c r="B6483">
        <v>164227</v>
      </c>
      <c r="C6483" t="s">
        <v>18719</v>
      </c>
      <c r="D6483" t="s">
        <v>18720</v>
      </c>
      <c r="E6483" t="s">
        <v>18721</v>
      </c>
      <c r="F6483" t="s">
        <v>1024</v>
      </c>
    </row>
    <row r="6484" spans="2:6" hidden="1" x14ac:dyDescent="0.3">
      <c r="B6484">
        <v>164228</v>
      </c>
      <c r="C6484" t="s">
        <v>18722</v>
      </c>
      <c r="D6484" t="s">
        <v>18723</v>
      </c>
      <c r="E6484" t="s">
        <v>18724</v>
      </c>
      <c r="F6484" t="s">
        <v>1024</v>
      </c>
    </row>
    <row r="6485" spans="2:6" hidden="1" x14ac:dyDescent="0.3">
      <c r="B6485">
        <v>164229</v>
      </c>
      <c r="C6485" t="s">
        <v>18725</v>
      </c>
      <c r="D6485" t="s">
        <v>18726</v>
      </c>
      <c r="E6485" t="s">
        <v>3590</v>
      </c>
      <c r="F6485" t="s">
        <v>1024</v>
      </c>
    </row>
    <row r="6486" spans="2:6" hidden="1" x14ac:dyDescent="0.3">
      <c r="B6486">
        <v>164230</v>
      </c>
      <c r="C6486" t="s">
        <v>18727</v>
      </c>
      <c r="D6486" t="s">
        <v>18728</v>
      </c>
      <c r="E6486" t="s">
        <v>18729</v>
      </c>
      <c r="F6486" t="s">
        <v>1024</v>
      </c>
    </row>
    <row r="6487" spans="2:6" hidden="1" x14ac:dyDescent="0.3">
      <c r="B6487">
        <v>164231</v>
      </c>
      <c r="C6487" t="s">
        <v>18730</v>
      </c>
      <c r="D6487" t="s">
        <v>18731</v>
      </c>
      <c r="E6487" t="s">
        <v>2584</v>
      </c>
      <c r="F6487" t="s">
        <v>1024</v>
      </c>
    </row>
    <row r="6488" spans="2:6" hidden="1" x14ac:dyDescent="0.3">
      <c r="B6488">
        <v>164232</v>
      </c>
      <c r="C6488" t="s">
        <v>18732</v>
      </c>
      <c r="D6488" t="s">
        <v>18733</v>
      </c>
      <c r="E6488" t="s">
        <v>17052</v>
      </c>
      <c r="F6488" t="s">
        <v>1024</v>
      </c>
    </row>
    <row r="6489" spans="2:6" hidden="1" x14ac:dyDescent="0.3">
      <c r="B6489">
        <v>164233</v>
      </c>
      <c r="C6489" t="s">
        <v>18734</v>
      </c>
      <c r="D6489" t="s">
        <v>18735</v>
      </c>
      <c r="E6489" t="s">
        <v>18736</v>
      </c>
      <c r="F6489" t="s">
        <v>1024</v>
      </c>
    </row>
    <row r="6490" spans="2:6" hidden="1" x14ac:dyDescent="0.3">
      <c r="B6490">
        <v>164234</v>
      </c>
      <c r="C6490" t="s">
        <v>18737</v>
      </c>
      <c r="D6490" t="s">
        <v>18738</v>
      </c>
      <c r="E6490" t="s">
        <v>18739</v>
      </c>
      <c r="F6490" t="s">
        <v>1024</v>
      </c>
    </row>
    <row r="6491" spans="2:6" hidden="1" x14ac:dyDescent="0.3">
      <c r="B6491">
        <v>164235</v>
      </c>
      <c r="C6491" t="s">
        <v>18740</v>
      </c>
      <c r="D6491" t="s">
        <v>18741</v>
      </c>
      <c r="E6491" t="s">
        <v>18742</v>
      </c>
      <c r="F6491" t="s">
        <v>1024</v>
      </c>
    </row>
    <row r="6492" spans="2:6" hidden="1" x14ac:dyDescent="0.3">
      <c r="B6492">
        <v>164236</v>
      </c>
      <c r="C6492" t="s">
        <v>18743</v>
      </c>
      <c r="D6492" t="s">
        <v>18744</v>
      </c>
      <c r="E6492" t="s">
        <v>17696</v>
      </c>
      <c r="F6492" t="s">
        <v>1024</v>
      </c>
    </row>
    <row r="6493" spans="2:6" hidden="1" x14ac:dyDescent="0.3">
      <c r="B6493">
        <v>164237</v>
      </c>
      <c r="C6493" t="s">
        <v>18745</v>
      </c>
      <c r="D6493" t="s">
        <v>18746</v>
      </c>
      <c r="E6493" t="s">
        <v>15006</v>
      </c>
      <c r="F6493" t="s">
        <v>1024</v>
      </c>
    </row>
    <row r="6494" spans="2:6" hidden="1" x14ac:dyDescent="0.3">
      <c r="B6494">
        <v>164238</v>
      </c>
      <c r="C6494" t="s">
        <v>18747</v>
      </c>
      <c r="D6494" t="s">
        <v>18748</v>
      </c>
      <c r="E6494" t="s">
        <v>1664</v>
      </c>
      <c r="F6494" t="s">
        <v>1024</v>
      </c>
    </row>
    <row r="6495" spans="2:6" hidden="1" x14ac:dyDescent="0.3">
      <c r="B6495">
        <v>164239</v>
      </c>
      <c r="C6495" t="s">
        <v>18749</v>
      </c>
      <c r="D6495" t="s">
        <v>18750</v>
      </c>
      <c r="E6495" t="s">
        <v>1745</v>
      </c>
      <c r="F6495" t="s">
        <v>1024</v>
      </c>
    </row>
    <row r="6496" spans="2:6" hidden="1" x14ac:dyDescent="0.3">
      <c r="B6496">
        <v>164240</v>
      </c>
      <c r="C6496" t="s">
        <v>18751</v>
      </c>
      <c r="D6496" t="s">
        <v>18752</v>
      </c>
      <c r="E6496" t="s">
        <v>12495</v>
      </c>
      <c r="F6496" t="s">
        <v>1024</v>
      </c>
    </row>
    <row r="6497" spans="2:6" hidden="1" x14ac:dyDescent="0.3">
      <c r="B6497">
        <v>164241</v>
      </c>
      <c r="C6497" t="s">
        <v>18753</v>
      </c>
      <c r="D6497" t="s">
        <v>18754</v>
      </c>
      <c r="E6497" t="s">
        <v>10337</v>
      </c>
      <c r="F6497" t="s">
        <v>1024</v>
      </c>
    </row>
    <row r="6498" spans="2:6" hidden="1" x14ac:dyDescent="0.3">
      <c r="B6498">
        <v>164242</v>
      </c>
      <c r="C6498" t="s">
        <v>18755</v>
      </c>
      <c r="D6498" t="s">
        <v>18756</v>
      </c>
      <c r="E6498" t="s">
        <v>18757</v>
      </c>
      <c r="F6498" t="s">
        <v>1024</v>
      </c>
    </row>
    <row r="6499" spans="2:6" hidden="1" x14ac:dyDescent="0.3">
      <c r="B6499">
        <v>164243</v>
      </c>
      <c r="C6499" t="s">
        <v>18758</v>
      </c>
      <c r="D6499" t="s">
        <v>18759</v>
      </c>
      <c r="E6499" t="s">
        <v>18760</v>
      </c>
      <c r="F6499" t="s">
        <v>1024</v>
      </c>
    </row>
    <row r="6500" spans="2:6" hidden="1" x14ac:dyDescent="0.3">
      <c r="B6500">
        <v>164244</v>
      </c>
      <c r="C6500" t="s">
        <v>5756</v>
      </c>
      <c r="D6500" t="s">
        <v>5757</v>
      </c>
      <c r="E6500" t="s">
        <v>18761</v>
      </c>
      <c r="F6500" t="s">
        <v>1024</v>
      </c>
    </row>
    <row r="6501" spans="2:6" hidden="1" x14ac:dyDescent="0.3">
      <c r="B6501">
        <v>164245</v>
      </c>
      <c r="C6501" t="s">
        <v>18762</v>
      </c>
      <c r="D6501" t="s">
        <v>18763</v>
      </c>
      <c r="E6501" t="s">
        <v>9409</v>
      </c>
      <c r="F6501" t="s">
        <v>1024</v>
      </c>
    </row>
    <row r="6502" spans="2:6" hidden="1" x14ac:dyDescent="0.3">
      <c r="B6502">
        <v>164246</v>
      </c>
      <c r="C6502" t="s">
        <v>18764</v>
      </c>
      <c r="D6502" t="s">
        <v>18765</v>
      </c>
      <c r="E6502" t="s">
        <v>24130</v>
      </c>
      <c r="F6502" t="s">
        <v>1024</v>
      </c>
    </row>
    <row r="6503" spans="2:6" hidden="1" x14ac:dyDescent="0.3">
      <c r="B6503">
        <v>164247</v>
      </c>
      <c r="C6503" t="s">
        <v>18766</v>
      </c>
      <c r="D6503" t="s">
        <v>18767</v>
      </c>
      <c r="E6503" t="s">
        <v>11450</v>
      </c>
      <c r="F6503" t="s">
        <v>1024</v>
      </c>
    </row>
    <row r="6504" spans="2:6" hidden="1" x14ac:dyDescent="0.3">
      <c r="B6504">
        <v>164248</v>
      </c>
      <c r="C6504" t="s">
        <v>18768</v>
      </c>
      <c r="D6504" t="s">
        <v>18769</v>
      </c>
      <c r="E6504" t="s">
        <v>18770</v>
      </c>
      <c r="F6504" t="s">
        <v>1024</v>
      </c>
    </row>
    <row r="6505" spans="2:6" hidden="1" x14ac:dyDescent="0.3">
      <c r="B6505">
        <v>164249</v>
      </c>
      <c r="C6505" t="s">
        <v>18771</v>
      </c>
      <c r="D6505" t="s">
        <v>18772</v>
      </c>
      <c r="E6505" t="s">
        <v>18773</v>
      </c>
      <c r="F6505" t="s">
        <v>1024</v>
      </c>
    </row>
    <row r="6506" spans="2:6" hidden="1" x14ac:dyDescent="0.3">
      <c r="B6506">
        <v>164250</v>
      </c>
      <c r="C6506" t="s">
        <v>18774</v>
      </c>
      <c r="D6506" t="s">
        <v>18775</v>
      </c>
      <c r="E6506" t="s">
        <v>18776</v>
      </c>
      <c r="F6506" t="s">
        <v>1024</v>
      </c>
    </row>
    <row r="6507" spans="2:6" hidden="1" x14ac:dyDescent="0.3">
      <c r="B6507">
        <v>164251</v>
      </c>
      <c r="C6507" t="s">
        <v>18777</v>
      </c>
      <c r="D6507" t="s">
        <v>18778</v>
      </c>
      <c r="E6507" t="s">
        <v>18779</v>
      </c>
      <c r="F6507" t="s">
        <v>1024</v>
      </c>
    </row>
    <row r="6508" spans="2:6" hidden="1" x14ac:dyDescent="0.3">
      <c r="B6508">
        <v>164252</v>
      </c>
      <c r="C6508" t="s">
        <v>18780</v>
      </c>
      <c r="D6508" t="s">
        <v>18781</v>
      </c>
      <c r="E6508" t="s">
        <v>18782</v>
      </c>
      <c r="F6508" t="s">
        <v>1024</v>
      </c>
    </row>
    <row r="6509" spans="2:6" hidden="1" x14ac:dyDescent="0.3">
      <c r="B6509">
        <v>164253</v>
      </c>
      <c r="C6509" t="s">
        <v>18783</v>
      </c>
      <c r="D6509" t="s">
        <v>18784</v>
      </c>
      <c r="E6509" t="s">
        <v>18785</v>
      </c>
      <c r="F6509" t="s">
        <v>1024</v>
      </c>
    </row>
    <row r="6510" spans="2:6" hidden="1" x14ac:dyDescent="0.3">
      <c r="B6510">
        <v>164254</v>
      </c>
      <c r="C6510" t="s">
        <v>18786</v>
      </c>
      <c r="D6510" t="s">
        <v>18787</v>
      </c>
      <c r="E6510" t="s">
        <v>18788</v>
      </c>
      <c r="F6510" t="s">
        <v>1024</v>
      </c>
    </row>
    <row r="6511" spans="2:6" hidden="1" x14ac:dyDescent="0.3">
      <c r="B6511">
        <v>164255</v>
      </c>
      <c r="C6511" t="s">
        <v>18789</v>
      </c>
      <c r="D6511" t="s">
        <v>18790</v>
      </c>
      <c r="E6511" t="s">
        <v>18791</v>
      </c>
      <c r="F6511" t="s">
        <v>1024</v>
      </c>
    </row>
    <row r="6512" spans="2:6" hidden="1" x14ac:dyDescent="0.3">
      <c r="B6512">
        <v>164256</v>
      </c>
      <c r="C6512" t="s">
        <v>18792</v>
      </c>
      <c r="D6512" t="s">
        <v>18793</v>
      </c>
      <c r="E6512" t="s">
        <v>3543</v>
      </c>
      <c r="F6512" t="s">
        <v>1024</v>
      </c>
    </row>
    <row r="6513" spans="2:6" hidden="1" x14ac:dyDescent="0.3">
      <c r="B6513">
        <v>164258</v>
      </c>
      <c r="C6513" t="s">
        <v>18794</v>
      </c>
      <c r="D6513" t="s">
        <v>18795</v>
      </c>
      <c r="E6513" t="s">
        <v>18796</v>
      </c>
      <c r="F6513" t="s">
        <v>1024</v>
      </c>
    </row>
    <row r="6514" spans="2:6" hidden="1" x14ac:dyDescent="0.3">
      <c r="B6514">
        <v>164259</v>
      </c>
      <c r="C6514" t="s">
        <v>18797</v>
      </c>
      <c r="D6514" t="s">
        <v>18798</v>
      </c>
      <c r="E6514" t="s">
        <v>18799</v>
      </c>
      <c r="F6514" t="s">
        <v>1024</v>
      </c>
    </row>
    <row r="6515" spans="2:6" hidden="1" x14ac:dyDescent="0.3">
      <c r="B6515">
        <v>164260</v>
      </c>
      <c r="C6515" t="s">
        <v>14622</v>
      </c>
      <c r="D6515" t="s">
        <v>14623</v>
      </c>
      <c r="E6515" t="s">
        <v>18800</v>
      </c>
      <c r="F6515" t="s">
        <v>1024</v>
      </c>
    </row>
    <row r="6516" spans="2:6" hidden="1" x14ac:dyDescent="0.3">
      <c r="B6516">
        <v>164261</v>
      </c>
      <c r="C6516" t="s">
        <v>18801</v>
      </c>
      <c r="D6516" t="s">
        <v>18802</v>
      </c>
      <c r="E6516" t="s">
        <v>18803</v>
      </c>
      <c r="F6516" t="s">
        <v>1024</v>
      </c>
    </row>
    <row r="6517" spans="2:6" hidden="1" x14ac:dyDescent="0.3">
      <c r="B6517">
        <v>164262</v>
      </c>
      <c r="C6517" t="s">
        <v>18804</v>
      </c>
      <c r="D6517" t="s">
        <v>18805</v>
      </c>
      <c r="E6517" t="s">
        <v>18806</v>
      </c>
      <c r="F6517" t="s">
        <v>1024</v>
      </c>
    </row>
    <row r="6518" spans="2:6" hidden="1" x14ac:dyDescent="0.3">
      <c r="B6518">
        <v>164263</v>
      </c>
      <c r="C6518" t="s">
        <v>18807</v>
      </c>
      <c r="D6518" t="s">
        <v>18808</v>
      </c>
      <c r="E6518" t="s">
        <v>18809</v>
      </c>
      <c r="F6518" t="s">
        <v>1024</v>
      </c>
    </row>
    <row r="6519" spans="2:6" hidden="1" x14ac:dyDescent="0.3">
      <c r="B6519">
        <v>164264</v>
      </c>
      <c r="C6519" t="s">
        <v>18810</v>
      </c>
      <c r="D6519" t="s">
        <v>18811</v>
      </c>
      <c r="E6519" t="s">
        <v>6903</v>
      </c>
      <c r="F6519" t="s">
        <v>1024</v>
      </c>
    </row>
    <row r="6520" spans="2:6" hidden="1" x14ac:dyDescent="0.3">
      <c r="B6520">
        <v>164265</v>
      </c>
      <c r="C6520" t="s">
        <v>18812</v>
      </c>
      <c r="D6520" t="s">
        <v>18813</v>
      </c>
      <c r="E6520" t="s">
        <v>18814</v>
      </c>
      <c r="F6520" t="s">
        <v>1024</v>
      </c>
    </row>
    <row r="6521" spans="2:6" hidden="1" x14ac:dyDescent="0.3">
      <c r="B6521">
        <v>164267</v>
      </c>
      <c r="C6521" t="s">
        <v>12443</v>
      </c>
      <c r="D6521" t="s">
        <v>12444</v>
      </c>
      <c r="E6521" t="s">
        <v>18815</v>
      </c>
      <c r="F6521" t="s">
        <v>1024</v>
      </c>
    </row>
    <row r="6522" spans="2:6" hidden="1" x14ac:dyDescent="0.3">
      <c r="B6522">
        <v>164269</v>
      </c>
      <c r="C6522" t="s">
        <v>18816</v>
      </c>
      <c r="D6522" t="s">
        <v>18817</v>
      </c>
      <c r="E6522" t="s">
        <v>18818</v>
      </c>
      <c r="F6522" t="s">
        <v>1024</v>
      </c>
    </row>
    <row r="6523" spans="2:6" hidden="1" x14ac:dyDescent="0.3">
      <c r="B6523">
        <v>164270</v>
      </c>
      <c r="C6523" t="s">
        <v>18819</v>
      </c>
      <c r="D6523" t="s">
        <v>18820</v>
      </c>
      <c r="E6523" t="s">
        <v>3848</v>
      </c>
      <c r="F6523" t="s">
        <v>1024</v>
      </c>
    </row>
    <row r="6524" spans="2:6" hidden="1" x14ac:dyDescent="0.3">
      <c r="B6524">
        <v>164271</v>
      </c>
      <c r="C6524" t="s">
        <v>18821</v>
      </c>
      <c r="D6524" t="s">
        <v>18822</v>
      </c>
      <c r="E6524" t="s">
        <v>18823</v>
      </c>
      <c r="F6524" t="s">
        <v>1024</v>
      </c>
    </row>
    <row r="6525" spans="2:6" hidden="1" x14ac:dyDescent="0.3">
      <c r="B6525">
        <v>164272</v>
      </c>
      <c r="C6525" t="s">
        <v>18824</v>
      </c>
      <c r="D6525" t="s">
        <v>18825</v>
      </c>
      <c r="E6525" t="s">
        <v>18826</v>
      </c>
      <c r="F6525" t="s">
        <v>1024</v>
      </c>
    </row>
    <row r="6526" spans="2:6" hidden="1" x14ac:dyDescent="0.3">
      <c r="B6526">
        <v>164273</v>
      </c>
      <c r="C6526" t="s">
        <v>18827</v>
      </c>
      <c r="D6526" t="s">
        <v>18828</v>
      </c>
      <c r="E6526" t="s">
        <v>18829</v>
      </c>
      <c r="F6526" t="s">
        <v>1024</v>
      </c>
    </row>
    <row r="6527" spans="2:6" hidden="1" x14ac:dyDescent="0.3">
      <c r="B6527">
        <v>164274</v>
      </c>
      <c r="C6527" t="s">
        <v>18830</v>
      </c>
      <c r="D6527" t="s">
        <v>18831</v>
      </c>
      <c r="E6527" t="s">
        <v>8429</v>
      </c>
      <c r="F6527" t="s">
        <v>1024</v>
      </c>
    </row>
    <row r="6528" spans="2:6" hidden="1" x14ac:dyDescent="0.3">
      <c r="B6528">
        <v>164275</v>
      </c>
      <c r="C6528" t="s">
        <v>18832</v>
      </c>
      <c r="D6528" t="s">
        <v>18833</v>
      </c>
      <c r="E6528" t="s">
        <v>18834</v>
      </c>
      <c r="F6528" t="s">
        <v>1024</v>
      </c>
    </row>
    <row r="6529" spans="2:6" hidden="1" x14ac:dyDescent="0.3">
      <c r="B6529">
        <v>164276</v>
      </c>
      <c r="C6529" t="s">
        <v>18835</v>
      </c>
      <c r="D6529" t="s">
        <v>18836</v>
      </c>
      <c r="E6529" t="s">
        <v>6387</v>
      </c>
      <c r="F6529" t="s">
        <v>1024</v>
      </c>
    </row>
    <row r="6530" spans="2:6" hidden="1" x14ac:dyDescent="0.3">
      <c r="B6530">
        <v>164277</v>
      </c>
      <c r="C6530" t="s">
        <v>18837</v>
      </c>
      <c r="D6530" t="s">
        <v>18838</v>
      </c>
      <c r="E6530" t="s">
        <v>18520</v>
      </c>
      <c r="F6530" t="s">
        <v>1024</v>
      </c>
    </row>
    <row r="6531" spans="2:6" hidden="1" x14ac:dyDescent="0.3">
      <c r="B6531">
        <v>164278</v>
      </c>
      <c r="C6531" t="s">
        <v>18839</v>
      </c>
      <c r="D6531" t="s">
        <v>18840</v>
      </c>
      <c r="E6531" t="s">
        <v>18841</v>
      </c>
      <c r="F6531" t="s">
        <v>1024</v>
      </c>
    </row>
    <row r="6532" spans="2:6" hidden="1" x14ac:dyDescent="0.3">
      <c r="B6532">
        <v>164279</v>
      </c>
      <c r="C6532" t="s">
        <v>18842</v>
      </c>
      <c r="D6532" t="s">
        <v>18843</v>
      </c>
      <c r="E6532" t="s">
        <v>18844</v>
      </c>
      <c r="F6532" t="s">
        <v>1024</v>
      </c>
    </row>
    <row r="6533" spans="2:6" hidden="1" x14ac:dyDescent="0.3">
      <c r="B6533">
        <v>164280</v>
      </c>
      <c r="C6533" t="s">
        <v>18845</v>
      </c>
      <c r="D6533" t="s">
        <v>18846</v>
      </c>
      <c r="E6533" t="s">
        <v>18847</v>
      </c>
      <c r="F6533" t="s">
        <v>1024</v>
      </c>
    </row>
    <row r="6534" spans="2:6" hidden="1" x14ac:dyDescent="0.3">
      <c r="B6534">
        <v>164281</v>
      </c>
      <c r="C6534" t="s">
        <v>18848</v>
      </c>
      <c r="D6534" t="s">
        <v>18849</v>
      </c>
      <c r="E6534" t="s">
        <v>18850</v>
      </c>
      <c r="F6534" t="s">
        <v>1024</v>
      </c>
    </row>
    <row r="6535" spans="2:6" hidden="1" x14ac:dyDescent="0.3">
      <c r="B6535">
        <v>164282</v>
      </c>
      <c r="C6535" t="s">
        <v>18851</v>
      </c>
      <c r="D6535" t="s">
        <v>18852</v>
      </c>
      <c r="E6535" t="s">
        <v>10110</v>
      </c>
      <c r="F6535" t="s">
        <v>1024</v>
      </c>
    </row>
    <row r="6536" spans="2:6" hidden="1" x14ac:dyDescent="0.3">
      <c r="B6536">
        <v>164283</v>
      </c>
      <c r="C6536" t="s">
        <v>18853</v>
      </c>
      <c r="D6536" t="s">
        <v>18854</v>
      </c>
      <c r="E6536" t="s">
        <v>18855</v>
      </c>
      <c r="F6536" t="s">
        <v>1024</v>
      </c>
    </row>
    <row r="6537" spans="2:6" hidden="1" x14ac:dyDescent="0.3">
      <c r="B6537">
        <v>164284</v>
      </c>
      <c r="C6537" t="s">
        <v>18856</v>
      </c>
      <c r="D6537" t="s">
        <v>18857</v>
      </c>
      <c r="E6537" t="s">
        <v>18858</v>
      </c>
      <c r="F6537" t="s">
        <v>1024</v>
      </c>
    </row>
    <row r="6538" spans="2:6" hidden="1" x14ac:dyDescent="0.3">
      <c r="B6538">
        <v>164285</v>
      </c>
      <c r="C6538" t="s">
        <v>18859</v>
      </c>
      <c r="D6538" t="s">
        <v>18860</v>
      </c>
      <c r="E6538" t="s">
        <v>17874</v>
      </c>
      <c r="F6538" t="s">
        <v>1024</v>
      </c>
    </row>
    <row r="6539" spans="2:6" hidden="1" x14ac:dyDescent="0.3">
      <c r="B6539">
        <v>164286</v>
      </c>
      <c r="C6539" t="s">
        <v>18861</v>
      </c>
      <c r="D6539" t="s">
        <v>18862</v>
      </c>
      <c r="E6539" t="s">
        <v>2654</v>
      </c>
      <c r="F6539" t="s">
        <v>1024</v>
      </c>
    </row>
    <row r="6540" spans="2:6" hidden="1" x14ac:dyDescent="0.3">
      <c r="B6540">
        <v>164288</v>
      </c>
      <c r="C6540" t="s">
        <v>18863</v>
      </c>
      <c r="D6540" t="s">
        <v>18864</v>
      </c>
      <c r="E6540" t="s">
        <v>18865</v>
      </c>
      <c r="F6540" t="s">
        <v>1024</v>
      </c>
    </row>
    <row r="6541" spans="2:6" hidden="1" x14ac:dyDescent="0.3">
      <c r="B6541">
        <v>164289</v>
      </c>
      <c r="C6541" t="s">
        <v>18866</v>
      </c>
      <c r="D6541" t="s">
        <v>18867</v>
      </c>
      <c r="E6541" t="s">
        <v>18868</v>
      </c>
      <c r="F6541" t="s">
        <v>1024</v>
      </c>
    </row>
    <row r="6542" spans="2:6" hidden="1" x14ac:dyDescent="0.3">
      <c r="B6542">
        <v>164291</v>
      </c>
      <c r="C6542" t="s">
        <v>18869</v>
      </c>
      <c r="D6542" t="s">
        <v>18870</v>
      </c>
      <c r="E6542" t="s">
        <v>18871</v>
      </c>
      <c r="F6542" t="s">
        <v>1024</v>
      </c>
    </row>
    <row r="6543" spans="2:6" hidden="1" x14ac:dyDescent="0.3">
      <c r="B6543">
        <v>164292</v>
      </c>
      <c r="C6543" t="s">
        <v>18872</v>
      </c>
      <c r="D6543" t="s">
        <v>18873</v>
      </c>
      <c r="E6543" t="s">
        <v>18874</v>
      </c>
      <c r="F6543" t="s">
        <v>1024</v>
      </c>
    </row>
    <row r="6544" spans="2:6" hidden="1" x14ac:dyDescent="0.3">
      <c r="B6544">
        <v>164293</v>
      </c>
      <c r="C6544" t="s">
        <v>18875</v>
      </c>
      <c r="D6544" t="s">
        <v>18876</v>
      </c>
      <c r="E6544" t="s">
        <v>18877</v>
      </c>
      <c r="F6544" t="s">
        <v>1024</v>
      </c>
    </row>
    <row r="6545" spans="2:6" hidden="1" x14ac:dyDescent="0.3">
      <c r="B6545">
        <v>164294</v>
      </c>
      <c r="C6545" t="s">
        <v>18878</v>
      </c>
      <c r="D6545" t="s">
        <v>18879</v>
      </c>
      <c r="E6545" t="s">
        <v>18232</v>
      </c>
      <c r="F6545" t="s">
        <v>1024</v>
      </c>
    </row>
    <row r="6546" spans="2:6" hidden="1" x14ac:dyDescent="0.3">
      <c r="B6546">
        <v>164295</v>
      </c>
      <c r="C6546" t="s">
        <v>18880</v>
      </c>
      <c r="D6546" t="s">
        <v>18881</v>
      </c>
      <c r="E6546" t="s">
        <v>8014</v>
      </c>
      <c r="F6546" t="s">
        <v>1024</v>
      </c>
    </row>
    <row r="6547" spans="2:6" hidden="1" x14ac:dyDescent="0.3">
      <c r="B6547">
        <v>164296</v>
      </c>
      <c r="C6547" t="s">
        <v>18882</v>
      </c>
      <c r="D6547" t="s">
        <v>18883</v>
      </c>
      <c r="E6547" t="s">
        <v>18884</v>
      </c>
      <c r="F6547" t="s">
        <v>1024</v>
      </c>
    </row>
    <row r="6548" spans="2:6" hidden="1" x14ac:dyDescent="0.3">
      <c r="B6548">
        <v>164297</v>
      </c>
      <c r="C6548" t="s">
        <v>1711</v>
      </c>
      <c r="D6548" t="s">
        <v>1712</v>
      </c>
      <c r="E6548" t="s">
        <v>18885</v>
      </c>
      <c r="F6548" t="s">
        <v>1024</v>
      </c>
    </row>
    <row r="6549" spans="2:6" hidden="1" x14ac:dyDescent="0.3">
      <c r="B6549">
        <v>164298</v>
      </c>
      <c r="C6549" t="s">
        <v>18886</v>
      </c>
      <c r="D6549" t="s">
        <v>18887</v>
      </c>
      <c r="E6549" t="s">
        <v>18888</v>
      </c>
      <c r="F6549" t="s">
        <v>1024</v>
      </c>
    </row>
    <row r="6550" spans="2:6" hidden="1" x14ac:dyDescent="0.3">
      <c r="B6550">
        <v>164299</v>
      </c>
      <c r="C6550" t="s">
        <v>18889</v>
      </c>
      <c r="D6550" t="s">
        <v>18890</v>
      </c>
      <c r="E6550" t="s">
        <v>18891</v>
      </c>
      <c r="F6550" t="s">
        <v>1024</v>
      </c>
    </row>
    <row r="6551" spans="2:6" hidden="1" x14ac:dyDescent="0.3">
      <c r="B6551">
        <v>164300</v>
      </c>
      <c r="C6551" t="s">
        <v>18892</v>
      </c>
      <c r="D6551" t="s">
        <v>18893</v>
      </c>
      <c r="E6551" t="s">
        <v>18894</v>
      </c>
      <c r="F6551" t="s">
        <v>1024</v>
      </c>
    </row>
    <row r="6552" spans="2:6" hidden="1" x14ac:dyDescent="0.3">
      <c r="B6552">
        <v>164301</v>
      </c>
      <c r="C6552" t="s">
        <v>18895</v>
      </c>
      <c r="D6552" t="s">
        <v>18896</v>
      </c>
      <c r="E6552" t="s">
        <v>18897</v>
      </c>
      <c r="F6552" t="s">
        <v>1024</v>
      </c>
    </row>
    <row r="6553" spans="2:6" hidden="1" x14ac:dyDescent="0.3">
      <c r="B6553">
        <v>164302</v>
      </c>
      <c r="C6553" t="s">
        <v>18898</v>
      </c>
      <c r="D6553" t="s">
        <v>18899</v>
      </c>
      <c r="E6553" t="s">
        <v>18900</v>
      </c>
      <c r="F6553" t="s">
        <v>1024</v>
      </c>
    </row>
    <row r="6554" spans="2:6" hidden="1" x14ac:dyDescent="0.3">
      <c r="B6554">
        <v>164303</v>
      </c>
      <c r="C6554" t="s">
        <v>18901</v>
      </c>
      <c r="D6554" t="s">
        <v>18902</v>
      </c>
      <c r="E6554" t="s">
        <v>6578</v>
      </c>
      <c r="F6554" t="s">
        <v>1024</v>
      </c>
    </row>
    <row r="6555" spans="2:6" hidden="1" x14ac:dyDescent="0.3">
      <c r="B6555">
        <v>164304</v>
      </c>
      <c r="C6555" t="s">
        <v>18903</v>
      </c>
      <c r="D6555" t="s">
        <v>18904</v>
      </c>
      <c r="E6555" t="s">
        <v>18905</v>
      </c>
      <c r="F6555" t="s">
        <v>1024</v>
      </c>
    </row>
    <row r="6556" spans="2:6" hidden="1" x14ac:dyDescent="0.3">
      <c r="B6556">
        <v>164305</v>
      </c>
      <c r="C6556" t="s">
        <v>18906</v>
      </c>
      <c r="D6556" t="s">
        <v>18907</v>
      </c>
      <c r="E6556" t="s">
        <v>18908</v>
      </c>
      <c r="F6556" t="s">
        <v>1024</v>
      </c>
    </row>
    <row r="6557" spans="2:6" hidden="1" x14ac:dyDescent="0.3">
      <c r="B6557">
        <v>164306</v>
      </c>
      <c r="C6557" t="s">
        <v>18909</v>
      </c>
      <c r="D6557" t="s">
        <v>18910</v>
      </c>
      <c r="E6557" t="s">
        <v>18911</v>
      </c>
      <c r="F6557" t="s">
        <v>1024</v>
      </c>
    </row>
    <row r="6558" spans="2:6" hidden="1" x14ac:dyDescent="0.3">
      <c r="B6558">
        <v>164307</v>
      </c>
      <c r="C6558" t="s">
        <v>18912</v>
      </c>
      <c r="D6558" t="s">
        <v>18913</v>
      </c>
      <c r="E6558" t="s">
        <v>3191</v>
      </c>
      <c r="F6558" t="s">
        <v>1024</v>
      </c>
    </row>
    <row r="6559" spans="2:6" hidden="1" x14ac:dyDescent="0.3">
      <c r="B6559">
        <v>164308</v>
      </c>
      <c r="C6559" t="s">
        <v>18914</v>
      </c>
      <c r="D6559" t="s">
        <v>18915</v>
      </c>
      <c r="E6559" t="s">
        <v>18916</v>
      </c>
      <c r="F6559" t="s">
        <v>1024</v>
      </c>
    </row>
    <row r="6560" spans="2:6" hidden="1" x14ac:dyDescent="0.3">
      <c r="B6560">
        <v>164310</v>
      </c>
      <c r="C6560" t="s">
        <v>18917</v>
      </c>
      <c r="D6560" t="s">
        <v>18918</v>
      </c>
      <c r="E6560" t="s">
        <v>18919</v>
      </c>
      <c r="F6560" t="s">
        <v>1024</v>
      </c>
    </row>
    <row r="6561" spans="2:6" hidden="1" x14ac:dyDescent="0.3">
      <c r="B6561">
        <v>164311</v>
      </c>
      <c r="C6561" t="s">
        <v>18920</v>
      </c>
      <c r="D6561" t="s">
        <v>18921</v>
      </c>
      <c r="E6561" t="s">
        <v>18922</v>
      </c>
      <c r="F6561" t="s">
        <v>1024</v>
      </c>
    </row>
    <row r="6562" spans="2:6" hidden="1" x14ac:dyDescent="0.3">
      <c r="B6562">
        <v>164312</v>
      </c>
      <c r="C6562" t="s">
        <v>18923</v>
      </c>
      <c r="D6562" t="s">
        <v>18924</v>
      </c>
      <c r="E6562" t="s">
        <v>18586</v>
      </c>
      <c r="F6562" t="s">
        <v>1024</v>
      </c>
    </row>
    <row r="6563" spans="2:6" hidden="1" x14ac:dyDescent="0.3">
      <c r="B6563">
        <v>164313</v>
      </c>
      <c r="C6563" t="s">
        <v>18925</v>
      </c>
      <c r="D6563" t="s">
        <v>18926</v>
      </c>
      <c r="E6563" t="s">
        <v>18927</v>
      </c>
      <c r="F6563" t="s">
        <v>1024</v>
      </c>
    </row>
    <row r="6564" spans="2:6" hidden="1" x14ac:dyDescent="0.3">
      <c r="B6564">
        <v>164314</v>
      </c>
      <c r="C6564" t="s">
        <v>12982</v>
      </c>
      <c r="D6564" t="s">
        <v>12983</v>
      </c>
      <c r="E6564" t="s">
        <v>18928</v>
      </c>
      <c r="F6564" t="s">
        <v>1024</v>
      </c>
    </row>
    <row r="6565" spans="2:6" hidden="1" x14ac:dyDescent="0.3">
      <c r="B6565">
        <v>164315</v>
      </c>
      <c r="C6565" t="s">
        <v>18929</v>
      </c>
      <c r="D6565" t="s">
        <v>18930</v>
      </c>
      <c r="E6565" t="s">
        <v>14887</v>
      </c>
      <c r="F6565" t="s">
        <v>1024</v>
      </c>
    </row>
    <row r="6566" spans="2:6" hidden="1" x14ac:dyDescent="0.3">
      <c r="B6566">
        <v>164317</v>
      </c>
      <c r="C6566" t="s">
        <v>18931</v>
      </c>
      <c r="D6566" t="s">
        <v>18932</v>
      </c>
      <c r="E6566" t="s">
        <v>14077</v>
      </c>
      <c r="F6566" t="s">
        <v>1024</v>
      </c>
    </row>
    <row r="6567" spans="2:6" hidden="1" x14ac:dyDescent="0.3">
      <c r="B6567">
        <v>164318</v>
      </c>
      <c r="C6567" t="s">
        <v>18933</v>
      </c>
      <c r="D6567" t="s">
        <v>18934</v>
      </c>
      <c r="E6567" t="s">
        <v>69</v>
      </c>
      <c r="F6567" t="s">
        <v>1024</v>
      </c>
    </row>
    <row r="6568" spans="2:6" hidden="1" x14ac:dyDescent="0.3">
      <c r="B6568">
        <v>164319</v>
      </c>
      <c r="C6568" t="s">
        <v>18935</v>
      </c>
      <c r="D6568" t="s">
        <v>18936</v>
      </c>
      <c r="E6568" t="s">
        <v>18937</v>
      </c>
      <c r="F6568" t="s">
        <v>1024</v>
      </c>
    </row>
    <row r="6569" spans="2:6" hidden="1" x14ac:dyDescent="0.3">
      <c r="B6569">
        <v>164320</v>
      </c>
      <c r="C6569" t="s">
        <v>18938</v>
      </c>
      <c r="D6569" t="s">
        <v>18939</v>
      </c>
      <c r="E6569" t="s">
        <v>18940</v>
      </c>
      <c r="F6569" t="s">
        <v>1024</v>
      </c>
    </row>
    <row r="6570" spans="2:6" hidden="1" x14ac:dyDescent="0.3">
      <c r="B6570">
        <v>164321</v>
      </c>
      <c r="C6570" t="s">
        <v>18941</v>
      </c>
      <c r="D6570" t="s">
        <v>18942</v>
      </c>
      <c r="E6570" t="s">
        <v>18943</v>
      </c>
      <c r="F6570" t="s">
        <v>1024</v>
      </c>
    </row>
    <row r="6571" spans="2:6" hidden="1" x14ac:dyDescent="0.3">
      <c r="B6571">
        <v>164322</v>
      </c>
      <c r="C6571" t="s">
        <v>18944</v>
      </c>
      <c r="D6571" t="s">
        <v>18945</v>
      </c>
      <c r="E6571" t="s">
        <v>18946</v>
      </c>
      <c r="F6571" t="s">
        <v>1024</v>
      </c>
    </row>
    <row r="6572" spans="2:6" hidden="1" x14ac:dyDescent="0.3">
      <c r="B6572">
        <v>164323</v>
      </c>
      <c r="C6572" t="s">
        <v>18947</v>
      </c>
      <c r="D6572" t="s">
        <v>18948</v>
      </c>
      <c r="E6572" t="s">
        <v>2982</v>
      </c>
      <c r="F6572" t="s">
        <v>1024</v>
      </c>
    </row>
    <row r="6573" spans="2:6" hidden="1" x14ac:dyDescent="0.3">
      <c r="B6573">
        <v>164324</v>
      </c>
      <c r="C6573" t="s">
        <v>18949</v>
      </c>
      <c r="D6573" t="s">
        <v>18950</v>
      </c>
      <c r="E6573" t="s">
        <v>18951</v>
      </c>
      <c r="F6573" t="s">
        <v>1024</v>
      </c>
    </row>
    <row r="6574" spans="2:6" hidden="1" x14ac:dyDescent="0.3">
      <c r="B6574">
        <v>164325</v>
      </c>
      <c r="C6574" t="s">
        <v>18952</v>
      </c>
      <c r="D6574" t="s">
        <v>18953</v>
      </c>
      <c r="E6574" t="s">
        <v>7807</v>
      </c>
      <c r="F6574" t="s">
        <v>1024</v>
      </c>
    </row>
    <row r="6575" spans="2:6" hidden="1" x14ac:dyDescent="0.3">
      <c r="B6575">
        <v>164326</v>
      </c>
      <c r="C6575" t="s">
        <v>18954</v>
      </c>
      <c r="D6575" t="s">
        <v>18955</v>
      </c>
      <c r="E6575" t="s">
        <v>18956</v>
      </c>
      <c r="F6575" t="s">
        <v>1024</v>
      </c>
    </row>
    <row r="6576" spans="2:6" hidden="1" x14ac:dyDescent="0.3">
      <c r="B6576">
        <v>164327</v>
      </c>
      <c r="C6576" t="s">
        <v>17510</v>
      </c>
      <c r="D6576" t="s">
        <v>17511</v>
      </c>
      <c r="E6576" t="s">
        <v>18957</v>
      </c>
      <c r="F6576" t="s">
        <v>1024</v>
      </c>
    </row>
    <row r="6577" spans="2:6" hidden="1" x14ac:dyDescent="0.3">
      <c r="B6577">
        <v>164328</v>
      </c>
      <c r="C6577" t="s">
        <v>18958</v>
      </c>
      <c r="D6577" t="s">
        <v>18959</v>
      </c>
      <c r="E6577" t="s">
        <v>10575</v>
      </c>
      <c r="F6577" t="s">
        <v>1024</v>
      </c>
    </row>
    <row r="6578" spans="2:6" hidden="1" x14ac:dyDescent="0.3">
      <c r="B6578">
        <v>164330</v>
      </c>
      <c r="C6578" t="s">
        <v>18960</v>
      </c>
      <c r="D6578" t="s">
        <v>18961</v>
      </c>
      <c r="E6578" t="s">
        <v>5796</v>
      </c>
      <c r="F6578" t="s">
        <v>1024</v>
      </c>
    </row>
    <row r="6579" spans="2:6" hidden="1" x14ac:dyDescent="0.3">
      <c r="B6579">
        <v>164331</v>
      </c>
      <c r="C6579" t="s">
        <v>18962</v>
      </c>
      <c r="D6579" t="s">
        <v>18963</v>
      </c>
      <c r="E6579" t="s">
        <v>5146</v>
      </c>
      <c r="F6579" t="s">
        <v>1024</v>
      </c>
    </row>
    <row r="6580" spans="2:6" hidden="1" x14ac:dyDescent="0.3">
      <c r="B6580">
        <v>164332</v>
      </c>
      <c r="C6580" t="s">
        <v>18964</v>
      </c>
      <c r="D6580" t="s">
        <v>18965</v>
      </c>
      <c r="E6580" t="s">
        <v>18966</v>
      </c>
      <c r="F6580" t="s">
        <v>1024</v>
      </c>
    </row>
    <row r="6581" spans="2:6" hidden="1" x14ac:dyDescent="0.3">
      <c r="B6581">
        <v>164333</v>
      </c>
      <c r="C6581" t="s">
        <v>18967</v>
      </c>
      <c r="D6581" t="s">
        <v>18968</v>
      </c>
      <c r="E6581" t="s">
        <v>18969</v>
      </c>
      <c r="F6581" t="s">
        <v>1024</v>
      </c>
    </row>
    <row r="6582" spans="2:6" hidden="1" x14ac:dyDescent="0.3">
      <c r="B6582">
        <v>164334</v>
      </c>
      <c r="C6582" t="s">
        <v>18970</v>
      </c>
      <c r="D6582" t="s">
        <v>18971</v>
      </c>
      <c r="E6582" t="s">
        <v>18972</v>
      </c>
      <c r="F6582" t="s">
        <v>1024</v>
      </c>
    </row>
    <row r="6583" spans="2:6" hidden="1" x14ac:dyDescent="0.3">
      <c r="B6583">
        <v>164335</v>
      </c>
      <c r="C6583" t="s">
        <v>18973</v>
      </c>
      <c r="D6583" t="s">
        <v>18974</v>
      </c>
      <c r="E6583" t="s">
        <v>18975</v>
      </c>
      <c r="F6583" t="s">
        <v>1024</v>
      </c>
    </row>
    <row r="6584" spans="2:6" hidden="1" x14ac:dyDescent="0.3">
      <c r="B6584">
        <v>164336</v>
      </c>
      <c r="C6584" t="s">
        <v>18976</v>
      </c>
      <c r="D6584" t="s">
        <v>18977</v>
      </c>
      <c r="E6584" t="s">
        <v>12167</v>
      </c>
      <c r="F6584" t="s">
        <v>1024</v>
      </c>
    </row>
    <row r="6585" spans="2:6" hidden="1" x14ac:dyDescent="0.3">
      <c r="B6585">
        <v>164337</v>
      </c>
      <c r="C6585" t="s">
        <v>18978</v>
      </c>
      <c r="D6585" t="s">
        <v>18979</v>
      </c>
      <c r="E6585" t="s">
        <v>18980</v>
      </c>
      <c r="F6585" t="s">
        <v>1024</v>
      </c>
    </row>
    <row r="6586" spans="2:6" hidden="1" x14ac:dyDescent="0.3">
      <c r="B6586">
        <v>164338</v>
      </c>
      <c r="C6586" t="s">
        <v>18981</v>
      </c>
      <c r="D6586" t="s">
        <v>18982</v>
      </c>
      <c r="E6586" t="s">
        <v>18983</v>
      </c>
      <c r="F6586" t="s">
        <v>1024</v>
      </c>
    </row>
    <row r="6587" spans="2:6" hidden="1" x14ac:dyDescent="0.3">
      <c r="B6587">
        <v>164339</v>
      </c>
      <c r="C6587" t="s">
        <v>18984</v>
      </c>
      <c r="D6587" t="s">
        <v>18985</v>
      </c>
      <c r="E6587" t="s">
        <v>9003</v>
      </c>
      <c r="F6587" t="s">
        <v>1024</v>
      </c>
    </row>
    <row r="6588" spans="2:6" hidden="1" x14ac:dyDescent="0.3">
      <c r="B6588">
        <v>164340</v>
      </c>
      <c r="C6588" t="s">
        <v>18986</v>
      </c>
      <c r="D6588" t="s">
        <v>18987</v>
      </c>
      <c r="E6588" t="s">
        <v>18988</v>
      </c>
      <c r="F6588" t="s">
        <v>1024</v>
      </c>
    </row>
    <row r="6589" spans="2:6" hidden="1" x14ac:dyDescent="0.3">
      <c r="B6589">
        <v>164341</v>
      </c>
      <c r="C6589" t="s">
        <v>18989</v>
      </c>
      <c r="D6589" t="s">
        <v>18990</v>
      </c>
      <c r="E6589" t="s">
        <v>8854</v>
      </c>
      <c r="F6589" t="s">
        <v>1024</v>
      </c>
    </row>
    <row r="6590" spans="2:6" hidden="1" x14ac:dyDescent="0.3">
      <c r="B6590">
        <v>164342</v>
      </c>
      <c r="C6590" t="s">
        <v>18991</v>
      </c>
      <c r="D6590" t="s">
        <v>18992</v>
      </c>
      <c r="E6590" t="s">
        <v>18993</v>
      </c>
      <c r="F6590" t="s">
        <v>1024</v>
      </c>
    </row>
    <row r="6591" spans="2:6" hidden="1" x14ac:dyDescent="0.3">
      <c r="B6591">
        <v>164343</v>
      </c>
      <c r="C6591" t="s">
        <v>18994</v>
      </c>
      <c r="D6591" t="s">
        <v>18995</v>
      </c>
      <c r="E6591" t="s">
        <v>18996</v>
      </c>
      <c r="F6591" t="s">
        <v>1024</v>
      </c>
    </row>
    <row r="6592" spans="2:6" hidden="1" x14ac:dyDescent="0.3">
      <c r="B6592">
        <v>164344</v>
      </c>
      <c r="C6592" t="s">
        <v>18997</v>
      </c>
      <c r="D6592" t="s">
        <v>18998</v>
      </c>
      <c r="E6592" t="s">
        <v>18999</v>
      </c>
      <c r="F6592" t="s">
        <v>1024</v>
      </c>
    </row>
    <row r="6593" spans="2:6" hidden="1" x14ac:dyDescent="0.3">
      <c r="B6593">
        <v>164345</v>
      </c>
      <c r="C6593" t="s">
        <v>19000</v>
      </c>
      <c r="D6593" t="s">
        <v>19001</v>
      </c>
      <c r="E6593" t="s">
        <v>19002</v>
      </c>
      <c r="F6593" t="s">
        <v>1024</v>
      </c>
    </row>
    <row r="6594" spans="2:6" hidden="1" x14ac:dyDescent="0.3">
      <c r="B6594">
        <v>164346</v>
      </c>
      <c r="C6594" t="s">
        <v>19003</v>
      </c>
      <c r="D6594" t="s">
        <v>19004</v>
      </c>
      <c r="E6594" t="s">
        <v>19005</v>
      </c>
      <c r="F6594" t="s">
        <v>1024</v>
      </c>
    </row>
    <row r="6595" spans="2:6" hidden="1" x14ac:dyDescent="0.3">
      <c r="B6595">
        <v>164348</v>
      </c>
      <c r="C6595" t="s">
        <v>19006</v>
      </c>
      <c r="D6595" t="s">
        <v>19007</v>
      </c>
      <c r="E6595" t="s">
        <v>19008</v>
      </c>
      <c r="F6595" t="s">
        <v>1024</v>
      </c>
    </row>
    <row r="6596" spans="2:6" hidden="1" x14ac:dyDescent="0.3">
      <c r="B6596">
        <v>164349</v>
      </c>
      <c r="C6596" t="s">
        <v>19009</v>
      </c>
      <c r="D6596" t="s">
        <v>19010</v>
      </c>
      <c r="E6596" t="s">
        <v>19011</v>
      </c>
      <c r="F6596" t="s">
        <v>1024</v>
      </c>
    </row>
    <row r="6597" spans="2:6" hidden="1" x14ac:dyDescent="0.3">
      <c r="B6597">
        <v>164350</v>
      </c>
      <c r="C6597" t="s">
        <v>19012</v>
      </c>
      <c r="D6597" t="s">
        <v>19013</v>
      </c>
      <c r="E6597" t="s">
        <v>24092</v>
      </c>
      <c r="F6597" t="s">
        <v>1024</v>
      </c>
    </row>
    <row r="6598" spans="2:6" hidden="1" x14ac:dyDescent="0.3">
      <c r="B6598">
        <v>164351</v>
      </c>
      <c r="C6598" t="s">
        <v>19014</v>
      </c>
      <c r="D6598" t="s">
        <v>19015</v>
      </c>
      <c r="E6598" t="s">
        <v>19016</v>
      </c>
      <c r="F6598" t="s">
        <v>1024</v>
      </c>
    </row>
    <row r="6599" spans="2:6" hidden="1" x14ac:dyDescent="0.3">
      <c r="B6599">
        <v>164352</v>
      </c>
      <c r="C6599" t="s">
        <v>19017</v>
      </c>
      <c r="D6599" t="s">
        <v>19018</v>
      </c>
      <c r="E6599" t="s">
        <v>19019</v>
      </c>
      <c r="F6599" t="s">
        <v>1024</v>
      </c>
    </row>
    <row r="6600" spans="2:6" hidden="1" x14ac:dyDescent="0.3">
      <c r="B6600">
        <v>164354</v>
      </c>
      <c r="C6600" t="s">
        <v>19020</v>
      </c>
      <c r="D6600" t="s">
        <v>19021</v>
      </c>
      <c r="E6600" t="s">
        <v>19022</v>
      </c>
      <c r="F6600" t="s">
        <v>1024</v>
      </c>
    </row>
    <row r="6601" spans="2:6" hidden="1" x14ac:dyDescent="0.3">
      <c r="B6601">
        <v>164355</v>
      </c>
      <c r="C6601" t="s">
        <v>19023</v>
      </c>
      <c r="D6601" t="s">
        <v>19024</v>
      </c>
      <c r="E6601" t="s">
        <v>4175</v>
      </c>
      <c r="F6601" t="s">
        <v>1024</v>
      </c>
    </row>
    <row r="6602" spans="2:6" hidden="1" x14ac:dyDescent="0.3">
      <c r="B6602">
        <v>164356</v>
      </c>
      <c r="C6602" t="s">
        <v>19025</v>
      </c>
      <c r="D6602" t="s">
        <v>19026</v>
      </c>
      <c r="E6602" t="s">
        <v>19027</v>
      </c>
      <c r="F6602" t="s">
        <v>1024</v>
      </c>
    </row>
    <row r="6603" spans="2:6" hidden="1" x14ac:dyDescent="0.3">
      <c r="B6603">
        <v>164357</v>
      </c>
      <c r="C6603" t="s">
        <v>19028</v>
      </c>
      <c r="D6603" t="s">
        <v>19029</v>
      </c>
      <c r="E6603" t="s">
        <v>19030</v>
      </c>
      <c r="F6603" t="s">
        <v>1024</v>
      </c>
    </row>
    <row r="6604" spans="2:6" hidden="1" x14ac:dyDescent="0.3">
      <c r="B6604">
        <v>164358</v>
      </c>
      <c r="C6604" t="s">
        <v>19031</v>
      </c>
      <c r="D6604" t="s">
        <v>19032</v>
      </c>
      <c r="E6604" t="s">
        <v>4497</v>
      </c>
      <c r="F6604" t="s">
        <v>1024</v>
      </c>
    </row>
    <row r="6605" spans="2:6" hidden="1" x14ac:dyDescent="0.3">
      <c r="B6605">
        <v>164359</v>
      </c>
      <c r="C6605" t="s">
        <v>19033</v>
      </c>
      <c r="D6605" t="s">
        <v>19034</v>
      </c>
      <c r="E6605" t="s">
        <v>19035</v>
      </c>
      <c r="F6605" t="s">
        <v>1024</v>
      </c>
    </row>
    <row r="6606" spans="2:6" hidden="1" x14ac:dyDescent="0.3">
      <c r="B6606">
        <v>164360</v>
      </c>
      <c r="C6606" t="s">
        <v>19036</v>
      </c>
      <c r="D6606" t="s">
        <v>19037</v>
      </c>
      <c r="E6606" t="s">
        <v>19038</v>
      </c>
      <c r="F6606" t="s">
        <v>1024</v>
      </c>
    </row>
    <row r="6607" spans="2:6" hidden="1" x14ac:dyDescent="0.3">
      <c r="B6607">
        <v>164361</v>
      </c>
      <c r="C6607" t="s">
        <v>19039</v>
      </c>
      <c r="D6607" t="s">
        <v>19040</v>
      </c>
      <c r="E6607" t="s">
        <v>5617</v>
      </c>
      <c r="F6607" t="s">
        <v>1024</v>
      </c>
    </row>
    <row r="6608" spans="2:6" hidden="1" x14ac:dyDescent="0.3">
      <c r="B6608">
        <v>164362</v>
      </c>
      <c r="C6608" t="s">
        <v>19041</v>
      </c>
      <c r="D6608" t="s">
        <v>19042</v>
      </c>
      <c r="E6608" t="s">
        <v>19043</v>
      </c>
      <c r="F6608" t="s">
        <v>1024</v>
      </c>
    </row>
    <row r="6609" spans="2:6" hidden="1" x14ac:dyDescent="0.3">
      <c r="B6609">
        <v>164364</v>
      </c>
      <c r="C6609" t="s">
        <v>19044</v>
      </c>
      <c r="D6609" t="s">
        <v>19045</v>
      </c>
      <c r="E6609" t="s">
        <v>19046</v>
      </c>
      <c r="F6609" t="s">
        <v>1024</v>
      </c>
    </row>
    <row r="6610" spans="2:6" hidden="1" x14ac:dyDescent="0.3">
      <c r="B6610">
        <v>164365</v>
      </c>
      <c r="C6610" t="s">
        <v>19047</v>
      </c>
      <c r="D6610" t="s">
        <v>19048</v>
      </c>
      <c r="E6610" t="s">
        <v>3153</v>
      </c>
      <c r="F6610" t="s">
        <v>1024</v>
      </c>
    </row>
    <row r="6611" spans="2:6" hidden="1" x14ac:dyDescent="0.3">
      <c r="B6611">
        <v>164366</v>
      </c>
      <c r="C6611" t="s">
        <v>19049</v>
      </c>
      <c r="D6611" t="s">
        <v>19050</v>
      </c>
      <c r="E6611" t="s">
        <v>19051</v>
      </c>
      <c r="F6611" t="s">
        <v>1024</v>
      </c>
    </row>
    <row r="6612" spans="2:6" hidden="1" x14ac:dyDescent="0.3">
      <c r="B6612">
        <v>164367</v>
      </c>
      <c r="C6612" t="s">
        <v>19052</v>
      </c>
      <c r="D6612" t="s">
        <v>19053</v>
      </c>
      <c r="E6612" t="s">
        <v>19054</v>
      </c>
      <c r="F6612" t="s">
        <v>1024</v>
      </c>
    </row>
    <row r="6613" spans="2:6" hidden="1" x14ac:dyDescent="0.3">
      <c r="B6613">
        <v>164368</v>
      </c>
      <c r="C6613" t="s">
        <v>19055</v>
      </c>
      <c r="D6613" t="s">
        <v>19056</v>
      </c>
      <c r="E6613" t="s">
        <v>19057</v>
      </c>
      <c r="F6613" t="s">
        <v>1024</v>
      </c>
    </row>
    <row r="6614" spans="2:6" hidden="1" x14ac:dyDescent="0.3">
      <c r="B6614">
        <v>164369</v>
      </c>
      <c r="C6614" t="s">
        <v>19058</v>
      </c>
      <c r="D6614" t="s">
        <v>19059</v>
      </c>
      <c r="E6614" t="s">
        <v>19060</v>
      </c>
      <c r="F6614" t="s">
        <v>1024</v>
      </c>
    </row>
    <row r="6615" spans="2:6" hidden="1" x14ac:dyDescent="0.3">
      <c r="B6615">
        <v>164370</v>
      </c>
      <c r="C6615" t="s">
        <v>18455</v>
      </c>
      <c r="D6615" t="s">
        <v>18456</v>
      </c>
      <c r="E6615" t="s">
        <v>19061</v>
      </c>
      <c r="F6615" t="s">
        <v>1024</v>
      </c>
    </row>
    <row r="6616" spans="2:6" hidden="1" x14ac:dyDescent="0.3">
      <c r="B6616">
        <v>164371</v>
      </c>
      <c r="C6616" t="s">
        <v>19062</v>
      </c>
      <c r="D6616" t="s">
        <v>19063</v>
      </c>
      <c r="E6616" t="s">
        <v>19064</v>
      </c>
      <c r="F6616" t="s">
        <v>1024</v>
      </c>
    </row>
    <row r="6617" spans="2:6" hidden="1" x14ac:dyDescent="0.3">
      <c r="B6617">
        <v>164372</v>
      </c>
      <c r="C6617" t="s">
        <v>19065</v>
      </c>
      <c r="D6617" t="s">
        <v>19066</v>
      </c>
      <c r="E6617" t="s">
        <v>19067</v>
      </c>
      <c r="F6617" t="s">
        <v>1024</v>
      </c>
    </row>
    <row r="6618" spans="2:6" hidden="1" x14ac:dyDescent="0.3">
      <c r="B6618">
        <v>164373</v>
      </c>
      <c r="C6618" t="s">
        <v>19068</v>
      </c>
      <c r="D6618" t="s">
        <v>19069</v>
      </c>
      <c r="E6618" t="s">
        <v>17515</v>
      </c>
      <c r="F6618" t="s">
        <v>1024</v>
      </c>
    </row>
    <row r="6619" spans="2:6" hidden="1" x14ac:dyDescent="0.3">
      <c r="B6619">
        <v>164374</v>
      </c>
      <c r="C6619" t="s">
        <v>19070</v>
      </c>
      <c r="D6619" t="s">
        <v>19071</v>
      </c>
      <c r="E6619" t="s">
        <v>10204</v>
      </c>
      <c r="F6619" t="s">
        <v>1024</v>
      </c>
    </row>
    <row r="6620" spans="2:6" hidden="1" x14ac:dyDescent="0.3">
      <c r="B6620">
        <v>164375</v>
      </c>
      <c r="C6620" t="s">
        <v>19072</v>
      </c>
      <c r="D6620" t="s">
        <v>19073</v>
      </c>
      <c r="E6620" t="s">
        <v>19074</v>
      </c>
      <c r="F6620" t="s">
        <v>1024</v>
      </c>
    </row>
    <row r="6621" spans="2:6" hidden="1" x14ac:dyDescent="0.3">
      <c r="B6621">
        <v>164376</v>
      </c>
      <c r="C6621" t="s">
        <v>19075</v>
      </c>
      <c r="D6621" t="s">
        <v>19076</v>
      </c>
      <c r="E6621" t="s">
        <v>19077</v>
      </c>
      <c r="F6621" t="s">
        <v>1024</v>
      </c>
    </row>
    <row r="6622" spans="2:6" hidden="1" x14ac:dyDescent="0.3">
      <c r="B6622">
        <v>164377</v>
      </c>
      <c r="C6622" t="s">
        <v>19078</v>
      </c>
      <c r="D6622" t="s">
        <v>19079</v>
      </c>
      <c r="E6622" t="s">
        <v>15489</v>
      </c>
      <c r="F6622" t="s">
        <v>1024</v>
      </c>
    </row>
    <row r="6623" spans="2:6" hidden="1" x14ac:dyDescent="0.3">
      <c r="B6623">
        <v>164378</v>
      </c>
      <c r="C6623" t="s">
        <v>19080</v>
      </c>
      <c r="D6623" t="s">
        <v>19081</v>
      </c>
      <c r="E6623" t="s">
        <v>19082</v>
      </c>
      <c r="F6623" t="s">
        <v>1024</v>
      </c>
    </row>
    <row r="6624" spans="2:6" hidden="1" x14ac:dyDescent="0.3">
      <c r="B6624">
        <v>164379</v>
      </c>
      <c r="C6624" t="s">
        <v>19083</v>
      </c>
      <c r="D6624" t="s">
        <v>19084</v>
      </c>
      <c r="E6624" t="s">
        <v>19085</v>
      </c>
      <c r="F6624" t="s">
        <v>1024</v>
      </c>
    </row>
    <row r="6625" spans="2:6" hidden="1" x14ac:dyDescent="0.3">
      <c r="B6625">
        <v>164380</v>
      </c>
      <c r="C6625" t="s">
        <v>19086</v>
      </c>
      <c r="D6625" t="s">
        <v>19087</v>
      </c>
      <c r="E6625" t="s">
        <v>6543</v>
      </c>
      <c r="F6625" t="s">
        <v>1024</v>
      </c>
    </row>
    <row r="6626" spans="2:6" hidden="1" x14ac:dyDescent="0.3">
      <c r="B6626">
        <v>164381</v>
      </c>
      <c r="C6626" t="s">
        <v>19088</v>
      </c>
      <c r="D6626" t="s">
        <v>19089</v>
      </c>
      <c r="E6626" t="s">
        <v>19090</v>
      </c>
      <c r="F6626" t="s">
        <v>1024</v>
      </c>
    </row>
    <row r="6627" spans="2:6" hidden="1" x14ac:dyDescent="0.3">
      <c r="B6627">
        <v>164382</v>
      </c>
      <c r="C6627" t="s">
        <v>19091</v>
      </c>
      <c r="D6627" t="s">
        <v>19092</v>
      </c>
      <c r="E6627" t="s">
        <v>19093</v>
      </c>
      <c r="F6627" t="s">
        <v>1024</v>
      </c>
    </row>
    <row r="6628" spans="2:6" hidden="1" x14ac:dyDescent="0.3">
      <c r="B6628">
        <v>164383</v>
      </c>
      <c r="C6628" t="s">
        <v>19094</v>
      </c>
      <c r="D6628" t="s">
        <v>19095</v>
      </c>
      <c r="E6628" t="s">
        <v>19096</v>
      </c>
      <c r="F6628" t="s">
        <v>1024</v>
      </c>
    </row>
    <row r="6629" spans="2:6" hidden="1" x14ac:dyDescent="0.3">
      <c r="B6629">
        <v>164384</v>
      </c>
      <c r="C6629" t="s">
        <v>19097</v>
      </c>
      <c r="D6629" t="s">
        <v>19098</v>
      </c>
      <c r="E6629" t="s">
        <v>19099</v>
      </c>
      <c r="F6629" t="s">
        <v>1024</v>
      </c>
    </row>
    <row r="6630" spans="2:6" hidden="1" x14ac:dyDescent="0.3">
      <c r="B6630">
        <v>164385</v>
      </c>
      <c r="C6630" t="s">
        <v>19100</v>
      </c>
      <c r="D6630" t="s">
        <v>19101</v>
      </c>
      <c r="E6630" t="s">
        <v>17680</v>
      </c>
      <c r="F6630" t="s">
        <v>1024</v>
      </c>
    </row>
    <row r="6631" spans="2:6" hidden="1" x14ac:dyDescent="0.3">
      <c r="B6631">
        <v>164386</v>
      </c>
      <c r="C6631" t="s">
        <v>19102</v>
      </c>
      <c r="D6631" t="s">
        <v>19103</v>
      </c>
      <c r="E6631" t="s">
        <v>19104</v>
      </c>
      <c r="F6631" t="s">
        <v>1024</v>
      </c>
    </row>
    <row r="6632" spans="2:6" hidden="1" x14ac:dyDescent="0.3">
      <c r="B6632">
        <v>164387</v>
      </c>
      <c r="C6632" t="s">
        <v>19105</v>
      </c>
      <c r="D6632" t="s">
        <v>19106</v>
      </c>
      <c r="E6632" t="s">
        <v>19107</v>
      </c>
      <c r="F6632" t="s">
        <v>1024</v>
      </c>
    </row>
    <row r="6633" spans="2:6" hidden="1" x14ac:dyDescent="0.3">
      <c r="B6633">
        <v>164388</v>
      </c>
      <c r="C6633" t="s">
        <v>19108</v>
      </c>
      <c r="D6633" t="s">
        <v>19109</v>
      </c>
      <c r="E6633" t="s">
        <v>19110</v>
      </c>
      <c r="F6633" t="s">
        <v>1024</v>
      </c>
    </row>
    <row r="6634" spans="2:6" hidden="1" x14ac:dyDescent="0.3">
      <c r="B6634">
        <v>164389</v>
      </c>
      <c r="C6634" t="s">
        <v>19111</v>
      </c>
      <c r="D6634" t="s">
        <v>19112</v>
      </c>
      <c r="E6634" t="s">
        <v>19113</v>
      </c>
      <c r="F6634" t="s">
        <v>1024</v>
      </c>
    </row>
    <row r="6635" spans="2:6" hidden="1" x14ac:dyDescent="0.3">
      <c r="B6635">
        <v>164390</v>
      </c>
      <c r="C6635" t="s">
        <v>19114</v>
      </c>
      <c r="D6635" t="s">
        <v>19115</v>
      </c>
      <c r="E6635" t="s">
        <v>19116</v>
      </c>
      <c r="F6635" t="s">
        <v>1024</v>
      </c>
    </row>
    <row r="6636" spans="2:6" hidden="1" x14ac:dyDescent="0.3">
      <c r="B6636">
        <v>164391</v>
      </c>
      <c r="C6636" t="s">
        <v>19117</v>
      </c>
      <c r="D6636" t="s">
        <v>19118</v>
      </c>
      <c r="E6636" t="s">
        <v>19119</v>
      </c>
      <c r="F6636" t="s">
        <v>1024</v>
      </c>
    </row>
    <row r="6637" spans="2:6" hidden="1" x14ac:dyDescent="0.3">
      <c r="B6637">
        <v>164392</v>
      </c>
      <c r="C6637" t="s">
        <v>19120</v>
      </c>
      <c r="D6637" t="s">
        <v>19121</v>
      </c>
      <c r="E6637" t="s">
        <v>19122</v>
      </c>
      <c r="F6637" t="s">
        <v>1024</v>
      </c>
    </row>
    <row r="6638" spans="2:6" hidden="1" x14ac:dyDescent="0.3">
      <c r="B6638">
        <v>164393</v>
      </c>
      <c r="C6638" t="s">
        <v>19123</v>
      </c>
      <c r="D6638" t="s">
        <v>19124</v>
      </c>
      <c r="E6638" t="s">
        <v>19125</v>
      </c>
      <c r="F6638" t="s">
        <v>1024</v>
      </c>
    </row>
    <row r="6639" spans="2:6" hidden="1" x14ac:dyDescent="0.3">
      <c r="B6639">
        <v>164394</v>
      </c>
      <c r="C6639" t="s">
        <v>19126</v>
      </c>
      <c r="D6639" t="s">
        <v>19127</v>
      </c>
      <c r="E6639" t="s">
        <v>19128</v>
      </c>
      <c r="F6639" t="s">
        <v>1024</v>
      </c>
    </row>
    <row r="6640" spans="2:6" hidden="1" x14ac:dyDescent="0.3">
      <c r="B6640">
        <v>164395</v>
      </c>
      <c r="C6640" t="s">
        <v>19129</v>
      </c>
      <c r="D6640" t="s">
        <v>19130</v>
      </c>
      <c r="E6640" t="s">
        <v>19131</v>
      </c>
      <c r="F6640" t="s">
        <v>1024</v>
      </c>
    </row>
    <row r="6641" spans="2:6" hidden="1" x14ac:dyDescent="0.3">
      <c r="B6641">
        <v>164397</v>
      </c>
      <c r="C6641" t="s">
        <v>19132</v>
      </c>
      <c r="D6641" t="s">
        <v>19133</v>
      </c>
      <c r="E6641" t="s">
        <v>19134</v>
      </c>
      <c r="F6641" t="s">
        <v>1024</v>
      </c>
    </row>
    <row r="6642" spans="2:6" hidden="1" x14ac:dyDescent="0.3">
      <c r="B6642">
        <v>164398</v>
      </c>
      <c r="C6642" t="s">
        <v>19135</v>
      </c>
      <c r="D6642" t="s">
        <v>19136</v>
      </c>
      <c r="E6642" t="s">
        <v>19137</v>
      </c>
      <c r="F6642" t="s">
        <v>1024</v>
      </c>
    </row>
    <row r="6643" spans="2:6" hidden="1" x14ac:dyDescent="0.3">
      <c r="B6643">
        <v>164399</v>
      </c>
      <c r="C6643" t="s">
        <v>19138</v>
      </c>
      <c r="D6643" t="s">
        <v>19139</v>
      </c>
      <c r="E6643" t="s">
        <v>19140</v>
      </c>
      <c r="F6643" t="s">
        <v>1024</v>
      </c>
    </row>
    <row r="6644" spans="2:6" hidden="1" x14ac:dyDescent="0.3">
      <c r="B6644">
        <v>164401</v>
      </c>
      <c r="C6644" t="s">
        <v>19141</v>
      </c>
      <c r="D6644" t="s">
        <v>19142</v>
      </c>
      <c r="E6644" t="s">
        <v>19143</v>
      </c>
      <c r="F6644" t="s">
        <v>1024</v>
      </c>
    </row>
    <row r="6645" spans="2:6" hidden="1" x14ac:dyDescent="0.3">
      <c r="B6645">
        <v>164402</v>
      </c>
      <c r="C6645" t="s">
        <v>19144</v>
      </c>
      <c r="D6645" t="s">
        <v>19145</v>
      </c>
      <c r="E6645" t="s">
        <v>2932</v>
      </c>
      <c r="F6645" t="s">
        <v>1024</v>
      </c>
    </row>
    <row r="6646" spans="2:6" hidden="1" x14ac:dyDescent="0.3">
      <c r="B6646">
        <v>164403</v>
      </c>
      <c r="C6646" t="s">
        <v>19146</v>
      </c>
      <c r="D6646" t="s">
        <v>19147</v>
      </c>
      <c r="E6646" t="s">
        <v>19148</v>
      </c>
      <c r="F6646" t="s">
        <v>1024</v>
      </c>
    </row>
    <row r="6647" spans="2:6" hidden="1" x14ac:dyDescent="0.3">
      <c r="B6647">
        <v>164404</v>
      </c>
      <c r="C6647" t="s">
        <v>19149</v>
      </c>
      <c r="D6647" t="s">
        <v>19150</v>
      </c>
      <c r="E6647" t="s">
        <v>19151</v>
      </c>
      <c r="F6647" t="s">
        <v>1024</v>
      </c>
    </row>
    <row r="6648" spans="2:6" hidden="1" x14ac:dyDescent="0.3">
      <c r="B6648">
        <v>164405</v>
      </c>
      <c r="C6648" t="s">
        <v>19152</v>
      </c>
      <c r="D6648" t="s">
        <v>19153</v>
      </c>
      <c r="E6648" t="s">
        <v>1520</v>
      </c>
      <c r="F6648" t="s">
        <v>1024</v>
      </c>
    </row>
    <row r="6649" spans="2:6" hidden="1" x14ac:dyDescent="0.3">
      <c r="B6649">
        <v>164406</v>
      </c>
      <c r="C6649" t="s">
        <v>19154</v>
      </c>
      <c r="D6649" t="s">
        <v>19155</v>
      </c>
      <c r="E6649" t="s">
        <v>13688</v>
      </c>
      <c r="F6649" t="s">
        <v>1024</v>
      </c>
    </row>
    <row r="6650" spans="2:6" hidden="1" x14ac:dyDescent="0.3">
      <c r="B6650">
        <v>164407</v>
      </c>
      <c r="C6650" t="s">
        <v>19156</v>
      </c>
      <c r="D6650" t="s">
        <v>19157</v>
      </c>
      <c r="E6650" t="s">
        <v>19158</v>
      </c>
      <c r="F6650" t="s">
        <v>1024</v>
      </c>
    </row>
    <row r="6651" spans="2:6" hidden="1" x14ac:dyDescent="0.3">
      <c r="B6651">
        <v>164408</v>
      </c>
      <c r="C6651" t="s">
        <v>19159</v>
      </c>
      <c r="D6651" t="s">
        <v>19160</v>
      </c>
      <c r="E6651" t="s">
        <v>5835</v>
      </c>
      <c r="F6651" t="s">
        <v>1024</v>
      </c>
    </row>
    <row r="6652" spans="2:6" hidden="1" x14ac:dyDescent="0.3">
      <c r="B6652">
        <v>164409</v>
      </c>
      <c r="C6652" t="s">
        <v>19161</v>
      </c>
      <c r="D6652" t="s">
        <v>19162</v>
      </c>
      <c r="E6652" t="s">
        <v>18629</v>
      </c>
      <c r="F6652" t="s">
        <v>1024</v>
      </c>
    </row>
    <row r="6653" spans="2:6" hidden="1" x14ac:dyDescent="0.3">
      <c r="B6653">
        <v>164410</v>
      </c>
      <c r="C6653" t="s">
        <v>19163</v>
      </c>
      <c r="D6653" t="s">
        <v>19164</v>
      </c>
      <c r="E6653" t="s">
        <v>19165</v>
      </c>
      <c r="F6653" t="s">
        <v>1024</v>
      </c>
    </row>
    <row r="6654" spans="2:6" hidden="1" x14ac:dyDescent="0.3">
      <c r="B6654">
        <v>164411</v>
      </c>
      <c r="C6654" t="s">
        <v>19166</v>
      </c>
      <c r="D6654" t="s">
        <v>19167</v>
      </c>
      <c r="E6654" t="s">
        <v>19168</v>
      </c>
      <c r="F6654" t="s">
        <v>1024</v>
      </c>
    </row>
    <row r="6655" spans="2:6" hidden="1" x14ac:dyDescent="0.3">
      <c r="B6655">
        <v>164412</v>
      </c>
      <c r="C6655" t="s">
        <v>19169</v>
      </c>
      <c r="D6655" t="s">
        <v>19170</v>
      </c>
      <c r="E6655" t="s">
        <v>19171</v>
      </c>
      <c r="F6655" t="s">
        <v>1024</v>
      </c>
    </row>
    <row r="6656" spans="2:6" hidden="1" x14ac:dyDescent="0.3">
      <c r="B6656">
        <v>164413</v>
      </c>
      <c r="C6656" t="s">
        <v>19172</v>
      </c>
      <c r="D6656" t="s">
        <v>19173</v>
      </c>
      <c r="E6656" t="s">
        <v>17651</v>
      </c>
      <c r="F6656" t="s">
        <v>1024</v>
      </c>
    </row>
    <row r="6657" spans="2:6" hidden="1" x14ac:dyDescent="0.3">
      <c r="B6657">
        <v>164414</v>
      </c>
      <c r="C6657" t="s">
        <v>19174</v>
      </c>
      <c r="D6657" t="s">
        <v>19175</v>
      </c>
      <c r="E6657" t="s">
        <v>12954</v>
      </c>
      <c r="F6657" t="s">
        <v>1024</v>
      </c>
    </row>
    <row r="6658" spans="2:6" hidden="1" x14ac:dyDescent="0.3">
      <c r="B6658">
        <v>164415</v>
      </c>
      <c r="C6658" t="s">
        <v>19176</v>
      </c>
      <c r="D6658" t="s">
        <v>19177</v>
      </c>
      <c r="E6658" t="s">
        <v>18757</v>
      </c>
      <c r="F6658" t="s">
        <v>1024</v>
      </c>
    </row>
    <row r="6659" spans="2:6" hidden="1" x14ac:dyDescent="0.3">
      <c r="B6659">
        <v>164416</v>
      </c>
      <c r="C6659" t="s">
        <v>19178</v>
      </c>
      <c r="D6659" t="s">
        <v>19179</v>
      </c>
      <c r="E6659" t="s">
        <v>19180</v>
      </c>
      <c r="F6659" t="s">
        <v>1024</v>
      </c>
    </row>
    <row r="6660" spans="2:6" hidden="1" x14ac:dyDescent="0.3">
      <c r="B6660">
        <v>164417</v>
      </c>
      <c r="C6660" t="s">
        <v>19181</v>
      </c>
      <c r="D6660" t="s">
        <v>19182</v>
      </c>
      <c r="E6660" t="s">
        <v>17651</v>
      </c>
      <c r="F6660" t="s">
        <v>1024</v>
      </c>
    </row>
    <row r="6661" spans="2:6" hidden="1" x14ac:dyDescent="0.3">
      <c r="B6661">
        <v>164418</v>
      </c>
      <c r="C6661" t="s">
        <v>19183</v>
      </c>
      <c r="D6661" t="s">
        <v>19184</v>
      </c>
      <c r="E6661" t="s">
        <v>19185</v>
      </c>
      <c r="F6661" t="s">
        <v>1024</v>
      </c>
    </row>
    <row r="6662" spans="2:6" hidden="1" x14ac:dyDescent="0.3">
      <c r="B6662">
        <v>164419</v>
      </c>
      <c r="C6662" t="s">
        <v>19186</v>
      </c>
      <c r="D6662" t="s">
        <v>19187</v>
      </c>
      <c r="E6662" t="s">
        <v>13535</v>
      </c>
      <c r="F6662" t="s">
        <v>1024</v>
      </c>
    </row>
    <row r="6663" spans="2:6" hidden="1" x14ac:dyDescent="0.3">
      <c r="B6663">
        <v>164420</v>
      </c>
      <c r="C6663" t="s">
        <v>19188</v>
      </c>
      <c r="D6663" t="s">
        <v>24093</v>
      </c>
      <c r="E6663" t="s">
        <v>16750</v>
      </c>
      <c r="F6663" t="s">
        <v>1024</v>
      </c>
    </row>
    <row r="6664" spans="2:6" hidden="1" x14ac:dyDescent="0.3">
      <c r="B6664">
        <v>164421</v>
      </c>
      <c r="C6664" t="s">
        <v>19189</v>
      </c>
      <c r="D6664" t="s">
        <v>19190</v>
      </c>
      <c r="E6664" t="s">
        <v>2982</v>
      </c>
      <c r="F6664" t="s">
        <v>1024</v>
      </c>
    </row>
    <row r="6665" spans="2:6" hidden="1" x14ac:dyDescent="0.3">
      <c r="B6665">
        <v>164422</v>
      </c>
      <c r="C6665" t="s">
        <v>19191</v>
      </c>
      <c r="D6665" t="s">
        <v>19192</v>
      </c>
      <c r="E6665" t="s">
        <v>19193</v>
      </c>
      <c r="F6665" t="s">
        <v>1024</v>
      </c>
    </row>
    <row r="6666" spans="2:6" hidden="1" x14ac:dyDescent="0.3">
      <c r="B6666">
        <v>164425</v>
      </c>
      <c r="C6666" t="s">
        <v>2826</v>
      </c>
      <c r="D6666" t="s">
        <v>2827</v>
      </c>
      <c r="E6666" t="s">
        <v>19194</v>
      </c>
      <c r="F6666" t="s">
        <v>1024</v>
      </c>
    </row>
    <row r="6667" spans="2:6" hidden="1" x14ac:dyDescent="0.3">
      <c r="B6667">
        <v>164426</v>
      </c>
      <c r="C6667" t="s">
        <v>19195</v>
      </c>
      <c r="D6667" t="s">
        <v>19196</v>
      </c>
      <c r="E6667" t="s">
        <v>19197</v>
      </c>
      <c r="F6667" t="s">
        <v>1024</v>
      </c>
    </row>
    <row r="6668" spans="2:6" hidden="1" x14ac:dyDescent="0.3">
      <c r="B6668">
        <v>164427</v>
      </c>
      <c r="C6668" t="s">
        <v>19198</v>
      </c>
      <c r="D6668" t="s">
        <v>19199</v>
      </c>
      <c r="E6668" t="s">
        <v>19200</v>
      </c>
      <c r="F6668" t="s">
        <v>1024</v>
      </c>
    </row>
    <row r="6669" spans="2:6" hidden="1" x14ac:dyDescent="0.3">
      <c r="B6669">
        <v>164428</v>
      </c>
      <c r="C6669" t="s">
        <v>19201</v>
      </c>
      <c r="D6669" t="s">
        <v>19202</v>
      </c>
      <c r="E6669" t="s">
        <v>19203</v>
      </c>
      <c r="F6669" t="s">
        <v>1024</v>
      </c>
    </row>
    <row r="6670" spans="2:6" hidden="1" x14ac:dyDescent="0.3">
      <c r="B6670">
        <v>164429</v>
      </c>
      <c r="C6670" t="s">
        <v>19204</v>
      </c>
      <c r="D6670" t="s">
        <v>19205</v>
      </c>
      <c r="E6670" t="s">
        <v>19206</v>
      </c>
      <c r="F6670" t="s">
        <v>1024</v>
      </c>
    </row>
    <row r="6671" spans="2:6" hidden="1" x14ac:dyDescent="0.3">
      <c r="B6671">
        <v>164430</v>
      </c>
      <c r="C6671" t="s">
        <v>19207</v>
      </c>
      <c r="D6671" t="s">
        <v>19208</v>
      </c>
      <c r="E6671" t="s">
        <v>19209</v>
      </c>
      <c r="F6671" t="s">
        <v>1024</v>
      </c>
    </row>
    <row r="6672" spans="2:6" hidden="1" x14ac:dyDescent="0.3">
      <c r="B6672">
        <v>164431</v>
      </c>
      <c r="C6672" t="s">
        <v>19210</v>
      </c>
      <c r="D6672" t="s">
        <v>19211</v>
      </c>
      <c r="E6672" t="s">
        <v>19212</v>
      </c>
      <c r="F6672" t="s">
        <v>1024</v>
      </c>
    </row>
    <row r="6673" spans="2:6" hidden="1" x14ac:dyDescent="0.3">
      <c r="B6673">
        <v>164432</v>
      </c>
      <c r="C6673" t="s">
        <v>19213</v>
      </c>
      <c r="D6673" t="s">
        <v>19214</v>
      </c>
      <c r="E6673" t="s">
        <v>19215</v>
      </c>
      <c r="F6673" t="s">
        <v>1024</v>
      </c>
    </row>
    <row r="6674" spans="2:6" hidden="1" x14ac:dyDescent="0.3">
      <c r="B6674">
        <v>164433</v>
      </c>
      <c r="C6674" t="s">
        <v>19216</v>
      </c>
      <c r="D6674" t="s">
        <v>19217</v>
      </c>
      <c r="E6674" t="s">
        <v>19218</v>
      </c>
      <c r="F6674" t="s">
        <v>1024</v>
      </c>
    </row>
    <row r="6675" spans="2:6" hidden="1" x14ac:dyDescent="0.3">
      <c r="B6675">
        <v>164434</v>
      </c>
      <c r="C6675" t="s">
        <v>19219</v>
      </c>
      <c r="D6675" t="s">
        <v>19220</v>
      </c>
      <c r="E6675" t="s">
        <v>19221</v>
      </c>
      <c r="F6675" t="s">
        <v>1024</v>
      </c>
    </row>
    <row r="6676" spans="2:6" hidden="1" x14ac:dyDescent="0.3">
      <c r="B6676">
        <v>164435</v>
      </c>
      <c r="C6676" t="s">
        <v>19222</v>
      </c>
      <c r="D6676" t="s">
        <v>19223</v>
      </c>
      <c r="E6676" t="s">
        <v>19224</v>
      </c>
      <c r="F6676" t="s">
        <v>1024</v>
      </c>
    </row>
    <row r="6677" spans="2:6" hidden="1" x14ac:dyDescent="0.3">
      <c r="B6677">
        <v>164436</v>
      </c>
      <c r="C6677" t="s">
        <v>19225</v>
      </c>
      <c r="D6677" t="s">
        <v>19226</v>
      </c>
      <c r="E6677" t="s">
        <v>19227</v>
      </c>
      <c r="F6677" t="s">
        <v>1024</v>
      </c>
    </row>
    <row r="6678" spans="2:6" hidden="1" x14ac:dyDescent="0.3">
      <c r="B6678">
        <v>164437</v>
      </c>
      <c r="C6678" t="s">
        <v>19228</v>
      </c>
      <c r="D6678" t="s">
        <v>19229</v>
      </c>
      <c r="E6678" t="s">
        <v>19230</v>
      </c>
      <c r="F6678" t="s">
        <v>1024</v>
      </c>
    </row>
    <row r="6679" spans="2:6" hidden="1" x14ac:dyDescent="0.3">
      <c r="B6679">
        <v>164439</v>
      </c>
      <c r="C6679" t="s">
        <v>19231</v>
      </c>
      <c r="D6679" t="s">
        <v>19232</v>
      </c>
      <c r="E6679" t="s">
        <v>12534</v>
      </c>
      <c r="F6679" t="s">
        <v>1024</v>
      </c>
    </row>
    <row r="6680" spans="2:6" hidden="1" x14ac:dyDescent="0.3">
      <c r="B6680">
        <v>164440</v>
      </c>
      <c r="C6680" t="s">
        <v>19233</v>
      </c>
      <c r="D6680" t="s">
        <v>19234</v>
      </c>
      <c r="E6680" t="s">
        <v>19235</v>
      </c>
      <c r="F6680" t="s">
        <v>1024</v>
      </c>
    </row>
    <row r="6681" spans="2:6" hidden="1" x14ac:dyDescent="0.3">
      <c r="B6681">
        <v>164441</v>
      </c>
      <c r="C6681" t="s">
        <v>19236</v>
      </c>
      <c r="D6681" t="s">
        <v>19237</v>
      </c>
      <c r="E6681" t="s">
        <v>19238</v>
      </c>
      <c r="F6681" t="s">
        <v>1024</v>
      </c>
    </row>
    <row r="6682" spans="2:6" hidden="1" x14ac:dyDescent="0.3">
      <c r="B6682">
        <v>164442</v>
      </c>
      <c r="C6682" t="s">
        <v>19239</v>
      </c>
      <c r="D6682" t="s">
        <v>19240</v>
      </c>
      <c r="E6682" t="s">
        <v>19241</v>
      </c>
      <c r="F6682" t="s">
        <v>1024</v>
      </c>
    </row>
    <row r="6683" spans="2:6" hidden="1" x14ac:dyDescent="0.3">
      <c r="B6683">
        <v>164443</v>
      </c>
      <c r="C6683" t="s">
        <v>19242</v>
      </c>
      <c r="D6683" t="s">
        <v>19243</v>
      </c>
      <c r="E6683" t="s">
        <v>19244</v>
      </c>
      <c r="F6683" t="s">
        <v>1024</v>
      </c>
    </row>
    <row r="6684" spans="2:6" hidden="1" x14ac:dyDescent="0.3">
      <c r="B6684">
        <v>164444</v>
      </c>
      <c r="C6684" t="s">
        <v>19245</v>
      </c>
      <c r="D6684" t="s">
        <v>19246</v>
      </c>
      <c r="E6684" t="s">
        <v>19247</v>
      </c>
      <c r="F6684" t="s">
        <v>1024</v>
      </c>
    </row>
    <row r="6685" spans="2:6" hidden="1" x14ac:dyDescent="0.3">
      <c r="B6685">
        <v>164445</v>
      </c>
      <c r="C6685" t="s">
        <v>19248</v>
      </c>
      <c r="D6685" t="s">
        <v>19249</v>
      </c>
      <c r="E6685" t="s">
        <v>19119</v>
      </c>
      <c r="F6685" t="s">
        <v>1024</v>
      </c>
    </row>
    <row r="6686" spans="2:6" hidden="1" x14ac:dyDescent="0.3">
      <c r="B6686">
        <v>164448</v>
      </c>
      <c r="C6686" t="s">
        <v>19250</v>
      </c>
      <c r="D6686" t="s">
        <v>19251</v>
      </c>
      <c r="E6686" t="s">
        <v>19252</v>
      </c>
      <c r="F6686" t="s">
        <v>1024</v>
      </c>
    </row>
    <row r="6687" spans="2:6" hidden="1" x14ac:dyDescent="0.3">
      <c r="B6687">
        <v>164450</v>
      </c>
      <c r="C6687" t="s">
        <v>19253</v>
      </c>
      <c r="D6687" t="s">
        <v>19254</v>
      </c>
      <c r="E6687" t="s">
        <v>1927</v>
      </c>
      <c r="F6687" t="s">
        <v>1024</v>
      </c>
    </row>
    <row r="6688" spans="2:6" hidden="1" x14ac:dyDescent="0.3">
      <c r="B6688">
        <v>164451</v>
      </c>
      <c r="C6688" t="s">
        <v>19255</v>
      </c>
      <c r="D6688" t="s">
        <v>19256</v>
      </c>
      <c r="E6688" t="s">
        <v>19257</v>
      </c>
      <c r="F6688" t="s">
        <v>1024</v>
      </c>
    </row>
    <row r="6689" spans="2:6" hidden="1" x14ac:dyDescent="0.3">
      <c r="B6689">
        <v>164452</v>
      </c>
      <c r="C6689" t="s">
        <v>19258</v>
      </c>
      <c r="D6689" t="s">
        <v>19259</v>
      </c>
      <c r="E6689" t="s">
        <v>8558</v>
      </c>
      <c r="F6689" t="s">
        <v>1024</v>
      </c>
    </row>
    <row r="6690" spans="2:6" hidden="1" x14ac:dyDescent="0.3">
      <c r="B6690">
        <v>164453</v>
      </c>
      <c r="C6690" t="s">
        <v>19260</v>
      </c>
      <c r="D6690" t="s">
        <v>19261</v>
      </c>
      <c r="E6690" t="s">
        <v>19262</v>
      </c>
      <c r="F6690" t="s">
        <v>1024</v>
      </c>
    </row>
    <row r="6691" spans="2:6" hidden="1" x14ac:dyDescent="0.3">
      <c r="B6691">
        <v>164454</v>
      </c>
      <c r="C6691" t="s">
        <v>19263</v>
      </c>
      <c r="D6691" t="s">
        <v>19264</v>
      </c>
      <c r="E6691" t="s">
        <v>19265</v>
      </c>
      <c r="F6691" t="s">
        <v>1024</v>
      </c>
    </row>
    <row r="6692" spans="2:6" hidden="1" x14ac:dyDescent="0.3">
      <c r="B6692">
        <v>164455</v>
      </c>
      <c r="C6692" t="s">
        <v>19266</v>
      </c>
      <c r="D6692" t="s">
        <v>19267</v>
      </c>
      <c r="E6692" t="s">
        <v>8703</v>
      </c>
      <c r="F6692" t="s">
        <v>1024</v>
      </c>
    </row>
    <row r="6693" spans="2:6" hidden="1" x14ac:dyDescent="0.3">
      <c r="B6693">
        <v>164456</v>
      </c>
      <c r="C6693" t="s">
        <v>19268</v>
      </c>
      <c r="D6693" t="s">
        <v>19269</v>
      </c>
      <c r="E6693" t="s">
        <v>1036</v>
      </c>
      <c r="F6693" t="s">
        <v>1024</v>
      </c>
    </row>
    <row r="6694" spans="2:6" hidden="1" x14ac:dyDescent="0.3">
      <c r="B6694">
        <v>164457</v>
      </c>
      <c r="C6694" t="s">
        <v>19270</v>
      </c>
      <c r="D6694" t="s">
        <v>19271</v>
      </c>
      <c r="E6694" t="s">
        <v>19272</v>
      </c>
      <c r="F6694" t="s">
        <v>1024</v>
      </c>
    </row>
    <row r="6695" spans="2:6" hidden="1" x14ac:dyDescent="0.3">
      <c r="B6695">
        <v>164458</v>
      </c>
      <c r="C6695" t="s">
        <v>19273</v>
      </c>
      <c r="D6695" t="s">
        <v>19274</v>
      </c>
      <c r="E6695" t="s">
        <v>19275</v>
      </c>
      <c r="F6695" t="s">
        <v>1024</v>
      </c>
    </row>
    <row r="6696" spans="2:6" hidden="1" x14ac:dyDescent="0.3">
      <c r="B6696">
        <v>164459</v>
      </c>
      <c r="C6696" t="s">
        <v>19276</v>
      </c>
      <c r="D6696" t="s">
        <v>19277</v>
      </c>
      <c r="E6696" t="s">
        <v>19278</v>
      </c>
      <c r="F6696" t="s">
        <v>1024</v>
      </c>
    </row>
    <row r="6697" spans="2:6" hidden="1" x14ac:dyDescent="0.3">
      <c r="B6697">
        <v>164460</v>
      </c>
      <c r="C6697" t="s">
        <v>18528</v>
      </c>
      <c r="D6697" t="s">
        <v>18529</v>
      </c>
      <c r="E6697" t="s">
        <v>19279</v>
      </c>
      <c r="F6697" t="s">
        <v>1024</v>
      </c>
    </row>
    <row r="6698" spans="2:6" hidden="1" x14ac:dyDescent="0.3">
      <c r="B6698">
        <v>164461</v>
      </c>
      <c r="C6698" t="s">
        <v>19280</v>
      </c>
      <c r="D6698" t="s">
        <v>19281</v>
      </c>
      <c r="E6698" t="s">
        <v>19282</v>
      </c>
      <c r="F6698" t="s">
        <v>1024</v>
      </c>
    </row>
    <row r="6699" spans="2:6" hidden="1" x14ac:dyDescent="0.3">
      <c r="B6699">
        <v>164462</v>
      </c>
      <c r="C6699" t="s">
        <v>19283</v>
      </c>
      <c r="D6699" t="s">
        <v>19284</v>
      </c>
      <c r="E6699" t="s">
        <v>19285</v>
      </c>
      <c r="F6699" t="s">
        <v>1024</v>
      </c>
    </row>
    <row r="6700" spans="2:6" hidden="1" x14ac:dyDescent="0.3">
      <c r="B6700">
        <v>164463</v>
      </c>
      <c r="C6700" t="s">
        <v>19286</v>
      </c>
      <c r="D6700" t="s">
        <v>19287</v>
      </c>
      <c r="E6700" t="s">
        <v>19288</v>
      </c>
      <c r="F6700" t="s">
        <v>1024</v>
      </c>
    </row>
    <row r="6701" spans="2:6" hidden="1" x14ac:dyDescent="0.3">
      <c r="B6701">
        <v>164465</v>
      </c>
      <c r="C6701" t="s">
        <v>19289</v>
      </c>
      <c r="D6701" t="s">
        <v>19290</v>
      </c>
      <c r="E6701" t="s">
        <v>19291</v>
      </c>
      <c r="F6701" t="s">
        <v>1024</v>
      </c>
    </row>
    <row r="6702" spans="2:6" hidden="1" x14ac:dyDescent="0.3">
      <c r="B6702">
        <v>164466</v>
      </c>
      <c r="C6702" t="s">
        <v>19292</v>
      </c>
      <c r="D6702" t="s">
        <v>19293</v>
      </c>
      <c r="E6702" t="s">
        <v>19294</v>
      </c>
      <c r="F6702" t="s">
        <v>1024</v>
      </c>
    </row>
    <row r="6703" spans="2:6" hidden="1" x14ac:dyDescent="0.3">
      <c r="B6703">
        <v>164467</v>
      </c>
      <c r="C6703" t="s">
        <v>19295</v>
      </c>
      <c r="D6703" t="s">
        <v>19296</v>
      </c>
      <c r="E6703" t="s">
        <v>8165</v>
      </c>
      <c r="F6703" t="s">
        <v>1024</v>
      </c>
    </row>
    <row r="6704" spans="2:6" hidden="1" x14ac:dyDescent="0.3">
      <c r="B6704">
        <v>164468</v>
      </c>
      <c r="C6704" t="s">
        <v>19297</v>
      </c>
      <c r="D6704" t="s">
        <v>19298</v>
      </c>
      <c r="E6704" t="s">
        <v>5634</v>
      </c>
      <c r="F6704" t="s">
        <v>1024</v>
      </c>
    </row>
    <row r="6705" spans="2:6" hidden="1" x14ac:dyDescent="0.3">
      <c r="B6705">
        <v>164469</v>
      </c>
      <c r="C6705" t="s">
        <v>19299</v>
      </c>
      <c r="D6705" t="s">
        <v>19300</v>
      </c>
      <c r="E6705" t="s">
        <v>19301</v>
      </c>
      <c r="F6705" t="s">
        <v>1024</v>
      </c>
    </row>
    <row r="6706" spans="2:6" hidden="1" x14ac:dyDescent="0.3">
      <c r="B6706">
        <v>164470</v>
      </c>
      <c r="C6706" t="s">
        <v>19302</v>
      </c>
      <c r="D6706" t="s">
        <v>19303</v>
      </c>
      <c r="E6706" t="s">
        <v>19304</v>
      </c>
      <c r="F6706" t="s">
        <v>1024</v>
      </c>
    </row>
    <row r="6707" spans="2:6" hidden="1" x14ac:dyDescent="0.3">
      <c r="B6707">
        <v>164471</v>
      </c>
      <c r="C6707" t="s">
        <v>19305</v>
      </c>
      <c r="D6707" t="s">
        <v>19306</v>
      </c>
      <c r="E6707" t="s">
        <v>19307</v>
      </c>
      <c r="F6707" t="s">
        <v>1024</v>
      </c>
    </row>
    <row r="6708" spans="2:6" hidden="1" x14ac:dyDescent="0.3">
      <c r="B6708">
        <v>164472</v>
      </c>
      <c r="C6708" t="s">
        <v>19308</v>
      </c>
      <c r="D6708" t="s">
        <v>19309</v>
      </c>
      <c r="E6708" t="s">
        <v>11312</v>
      </c>
      <c r="F6708" t="s">
        <v>1024</v>
      </c>
    </row>
    <row r="6709" spans="2:6" hidden="1" x14ac:dyDescent="0.3">
      <c r="B6709">
        <v>164473</v>
      </c>
      <c r="C6709" t="s">
        <v>19310</v>
      </c>
      <c r="D6709" t="s">
        <v>19311</v>
      </c>
      <c r="E6709" t="s">
        <v>19312</v>
      </c>
      <c r="F6709" t="s">
        <v>1024</v>
      </c>
    </row>
    <row r="6710" spans="2:6" hidden="1" x14ac:dyDescent="0.3">
      <c r="B6710">
        <v>164474</v>
      </c>
      <c r="C6710" t="s">
        <v>19313</v>
      </c>
      <c r="D6710" t="s">
        <v>19314</v>
      </c>
      <c r="E6710" t="s">
        <v>19315</v>
      </c>
      <c r="F6710" t="s">
        <v>1024</v>
      </c>
    </row>
    <row r="6711" spans="2:6" hidden="1" x14ac:dyDescent="0.3">
      <c r="B6711">
        <v>164475</v>
      </c>
      <c r="C6711" t="s">
        <v>19316</v>
      </c>
      <c r="D6711" t="s">
        <v>19317</v>
      </c>
      <c r="E6711" t="s">
        <v>7121</v>
      </c>
      <c r="F6711" t="s">
        <v>1024</v>
      </c>
    </row>
    <row r="6712" spans="2:6" hidden="1" x14ac:dyDescent="0.3">
      <c r="B6712">
        <v>164476</v>
      </c>
      <c r="C6712" t="s">
        <v>19318</v>
      </c>
      <c r="D6712" t="s">
        <v>19319</v>
      </c>
      <c r="E6712" t="s">
        <v>19320</v>
      </c>
      <c r="F6712" t="s">
        <v>1024</v>
      </c>
    </row>
    <row r="6713" spans="2:6" hidden="1" x14ac:dyDescent="0.3">
      <c r="B6713">
        <v>164477</v>
      </c>
      <c r="C6713" t="s">
        <v>19321</v>
      </c>
      <c r="D6713" t="s">
        <v>19322</v>
      </c>
      <c r="E6713" t="s">
        <v>19323</v>
      </c>
      <c r="F6713" t="s">
        <v>1024</v>
      </c>
    </row>
    <row r="6714" spans="2:6" hidden="1" x14ac:dyDescent="0.3">
      <c r="B6714">
        <v>164478</v>
      </c>
      <c r="C6714" t="s">
        <v>19324</v>
      </c>
      <c r="D6714" t="s">
        <v>19325</v>
      </c>
      <c r="E6714" t="s">
        <v>838</v>
      </c>
      <c r="F6714" t="s">
        <v>1024</v>
      </c>
    </row>
    <row r="6715" spans="2:6" hidden="1" x14ac:dyDescent="0.3">
      <c r="B6715">
        <v>164479</v>
      </c>
      <c r="C6715" t="s">
        <v>19326</v>
      </c>
      <c r="D6715" t="s">
        <v>19327</v>
      </c>
      <c r="E6715" t="s">
        <v>15253</v>
      </c>
      <c r="F6715" t="s">
        <v>1024</v>
      </c>
    </row>
    <row r="6716" spans="2:6" hidden="1" x14ac:dyDescent="0.3">
      <c r="B6716">
        <v>164480</v>
      </c>
      <c r="C6716" t="s">
        <v>19328</v>
      </c>
      <c r="D6716" t="s">
        <v>19329</v>
      </c>
      <c r="E6716" t="s">
        <v>19330</v>
      </c>
      <c r="F6716" t="s">
        <v>1024</v>
      </c>
    </row>
    <row r="6717" spans="2:6" hidden="1" x14ac:dyDescent="0.3">
      <c r="B6717">
        <v>164481</v>
      </c>
      <c r="C6717" t="s">
        <v>19331</v>
      </c>
      <c r="D6717" t="s">
        <v>19332</v>
      </c>
      <c r="E6717" t="s">
        <v>2590</v>
      </c>
      <c r="F6717" t="s">
        <v>1024</v>
      </c>
    </row>
    <row r="6718" spans="2:6" hidden="1" x14ac:dyDescent="0.3">
      <c r="B6718">
        <v>164482</v>
      </c>
      <c r="C6718" t="s">
        <v>19333</v>
      </c>
      <c r="D6718" t="s">
        <v>19334</v>
      </c>
      <c r="E6718" t="s">
        <v>16508</v>
      </c>
      <c r="F6718" t="s">
        <v>1024</v>
      </c>
    </row>
    <row r="6719" spans="2:6" hidden="1" x14ac:dyDescent="0.3">
      <c r="B6719">
        <v>164483</v>
      </c>
      <c r="C6719" t="s">
        <v>19335</v>
      </c>
      <c r="D6719" t="s">
        <v>19336</v>
      </c>
      <c r="E6719" t="s">
        <v>19337</v>
      </c>
      <c r="F6719" t="s">
        <v>1024</v>
      </c>
    </row>
    <row r="6720" spans="2:6" hidden="1" x14ac:dyDescent="0.3">
      <c r="B6720">
        <v>164484</v>
      </c>
      <c r="C6720" t="s">
        <v>19338</v>
      </c>
      <c r="D6720" t="s">
        <v>19339</v>
      </c>
      <c r="E6720" t="s">
        <v>19340</v>
      </c>
      <c r="F6720" t="s">
        <v>1024</v>
      </c>
    </row>
    <row r="6721" spans="2:6" hidden="1" x14ac:dyDescent="0.3">
      <c r="B6721">
        <v>164485</v>
      </c>
      <c r="C6721" t="s">
        <v>19341</v>
      </c>
      <c r="D6721" t="s">
        <v>19342</v>
      </c>
      <c r="E6721" t="s">
        <v>18319</v>
      </c>
      <c r="F6721" t="s">
        <v>1024</v>
      </c>
    </row>
    <row r="6722" spans="2:6" hidden="1" x14ac:dyDescent="0.3">
      <c r="B6722">
        <v>164487</v>
      </c>
      <c r="C6722" t="s">
        <v>19343</v>
      </c>
      <c r="D6722" t="s">
        <v>19344</v>
      </c>
      <c r="E6722" t="s">
        <v>2212</v>
      </c>
      <c r="F6722" t="s">
        <v>1024</v>
      </c>
    </row>
    <row r="6723" spans="2:6" hidden="1" x14ac:dyDescent="0.3">
      <c r="B6723">
        <v>164488</v>
      </c>
      <c r="C6723" t="s">
        <v>19345</v>
      </c>
      <c r="D6723" t="s">
        <v>19346</v>
      </c>
      <c r="E6723" t="s">
        <v>19347</v>
      </c>
      <c r="F6723" t="s">
        <v>1024</v>
      </c>
    </row>
    <row r="6724" spans="2:6" hidden="1" x14ac:dyDescent="0.3">
      <c r="B6724">
        <v>164489</v>
      </c>
      <c r="C6724" t="s">
        <v>19348</v>
      </c>
      <c r="D6724" t="s">
        <v>19349</v>
      </c>
      <c r="E6724" t="s">
        <v>19350</v>
      </c>
      <c r="F6724" t="s">
        <v>1024</v>
      </c>
    </row>
    <row r="6725" spans="2:6" hidden="1" x14ac:dyDescent="0.3">
      <c r="B6725">
        <v>164490</v>
      </c>
      <c r="C6725" t="s">
        <v>19351</v>
      </c>
      <c r="D6725" t="s">
        <v>19352</v>
      </c>
      <c r="E6725" t="s">
        <v>19353</v>
      </c>
      <c r="F6725" t="s">
        <v>1024</v>
      </c>
    </row>
    <row r="6726" spans="2:6" hidden="1" x14ac:dyDescent="0.3">
      <c r="B6726">
        <v>164491</v>
      </c>
      <c r="C6726" t="s">
        <v>19354</v>
      </c>
      <c r="D6726" t="s">
        <v>19355</v>
      </c>
      <c r="E6726" t="s">
        <v>8075</v>
      </c>
      <c r="F6726" t="s">
        <v>1024</v>
      </c>
    </row>
    <row r="6727" spans="2:6" hidden="1" x14ac:dyDescent="0.3">
      <c r="B6727">
        <v>164492</v>
      </c>
      <c r="C6727" t="s">
        <v>19356</v>
      </c>
      <c r="D6727" t="s">
        <v>19357</v>
      </c>
      <c r="E6727" t="s">
        <v>19358</v>
      </c>
      <c r="F6727" t="s">
        <v>1024</v>
      </c>
    </row>
    <row r="6728" spans="2:6" hidden="1" x14ac:dyDescent="0.3">
      <c r="B6728">
        <v>164493</v>
      </c>
      <c r="C6728" t="s">
        <v>19359</v>
      </c>
      <c r="D6728" t="s">
        <v>19360</v>
      </c>
      <c r="E6728" t="s">
        <v>19361</v>
      </c>
      <c r="F6728" t="s">
        <v>1024</v>
      </c>
    </row>
    <row r="6729" spans="2:6" hidden="1" x14ac:dyDescent="0.3">
      <c r="B6729">
        <v>164494</v>
      </c>
      <c r="C6729" t="s">
        <v>19362</v>
      </c>
      <c r="D6729" t="s">
        <v>19363</v>
      </c>
      <c r="E6729" t="s">
        <v>19364</v>
      </c>
      <c r="F6729" t="s">
        <v>1024</v>
      </c>
    </row>
    <row r="6730" spans="2:6" hidden="1" x14ac:dyDescent="0.3">
      <c r="B6730">
        <v>164495</v>
      </c>
      <c r="C6730" t="s">
        <v>19365</v>
      </c>
      <c r="D6730" t="s">
        <v>19366</v>
      </c>
      <c r="E6730" t="s">
        <v>14077</v>
      </c>
      <c r="F6730" t="s">
        <v>1024</v>
      </c>
    </row>
    <row r="6731" spans="2:6" hidden="1" x14ac:dyDescent="0.3">
      <c r="B6731">
        <v>164496</v>
      </c>
      <c r="C6731" t="s">
        <v>19367</v>
      </c>
      <c r="D6731" t="s">
        <v>19368</v>
      </c>
      <c r="E6731" t="s">
        <v>19369</v>
      </c>
      <c r="F6731" t="s">
        <v>1024</v>
      </c>
    </row>
    <row r="6732" spans="2:6" hidden="1" x14ac:dyDescent="0.3">
      <c r="B6732">
        <v>164497</v>
      </c>
      <c r="C6732" t="s">
        <v>19370</v>
      </c>
      <c r="D6732" t="s">
        <v>19371</v>
      </c>
      <c r="E6732" t="s">
        <v>19372</v>
      </c>
      <c r="F6732" t="s">
        <v>1024</v>
      </c>
    </row>
    <row r="6733" spans="2:6" hidden="1" x14ac:dyDescent="0.3">
      <c r="B6733">
        <v>164498</v>
      </c>
      <c r="C6733" t="s">
        <v>19373</v>
      </c>
      <c r="D6733" t="s">
        <v>19374</v>
      </c>
      <c r="E6733" t="s">
        <v>814</v>
      </c>
      <c r="F6733" t="s">
        <v>1024</v>
      </c>
    </row>
    <row r="6734" spans="2:6" hidden="1" x14ac:dyDescent="0.3">
      <c r="B6734">
        <v>164499</v>
      </c>
      <c r="C6734" t="s">
        <v>19375</v>
      </c>
      <c r="D6734" t="s">
        <v>19376</v>
      </c>
      <c r="E6734" t="s">
        <v>19377</v>
      </c>
      <c r="F6734" t="s">
        <v>1024</v>
      </c>
    </row>
    <row r="6735" spans="2:6" hidden="1" x14ac:dyDescent="0.3">
      <c r="B6735">
        <v>164500</v>
      </c>
      <c r="C6735" t="s">
        <v>19378</v>
      </c>
      <c r="D6735" t="s">
        <v>19379</v>
      </c>
      <c r="E6735" t="s">
        <v>19380</v>
      </c>
      <c r="F6735" t="s">
        <v>1024</v>
      </c>
    </row>
    <row r="6736" spans="2:6" hidden="1" x14ac:dyDescent="0.3">
      <c r="B6736">
        <v>164501</v>
      </c>
      <c r="C6736" t="s">
        <v>19381</v>
      </c>
      <c r="D6736" t="s">
        <v>19382</v>
      </c>
      <c r="E6736" t="s">
        <v>19383</v>
      </c>
      <c r="F6736" t="s">
        <v>1024</v>
      </c>
    </row>
    <row r="6737" spans="2:6" hidden="1" x14ac:dyDescent="0.3">
      <c r="B6737">
        <v>164503</v>
      </c>
      <c r="C6737" t="s">
        <v>19384</v>
      </c>
      <c r="D6737" t="s">
        <v>19385</v>
      </c>
      <c r="E6737" t="s">
        <v>3851</v>
      </c>
      <c r="F6737" t="s">
        <v>1024</v>
      </c>
    </row>
    <row r="6738" spans="2:6" hidden="1" x14ac:dyDescent="0.3">
      <c r="B6738">
        <v>164504</v>
      </c>
      <c r="C6738" t="s">
        <v>19386</v>
      </c>
      <c r="D6738" t="s">
        <v>19387</v>
      </c>
      <c r="E6738" t="s">
        <v>1900</v>
      </c>
      <c r="F6738" t="s">
        <v>1024</v>
      </c>
    </row>
    <row r="6739" spans="2:6" hidden="1" x14ac:dyDescent="0.3">
      <c r="B6739">
        <v>164505</v>
      </c>
      <c r="C6739" t="s">
        <v>19388</v>
      </c>
      <c r="D6739" t="s">
        <v>19389</v>
      </c>
      <c r="E6739" t="s">
        <v>14077</v>
      </c>
      <c r="F6739" t="s">
        <v>1024</v>
      </c>
    </row>
    <row r="6740" spans="2:6" hidden="1" x14ac:dyDescent="0.3">
      <c r="B6740">
        <v>164506</v>
      </c>
      <c r="C6740" t="s">
        <v>19390</v>
      </c>
      <c r="D6740" t="s">
        <v>19391</v>
      </c>
      <c r="E6740" t="s">
        <v>19392</v>
      </c>
      <c r="F6740" t="s">
        <v>1024</v>
      </c>
    </row>
    <row r="6741" spans="2:6" hidden="1" x14ac:dyDescent="0.3">
      <c r="B6741">
        <v>164507</v>
      </c>
      <c r="C6741" t="s">
        <v>19393</v>
      </c>
      <c r="D6741" t="s">
        <v>19394</v>
      </c>
      <c r="E6741" t="s">
        <v>19395</v>
      </c>
      <c r="F6741" t="s">
        <v>1024</v>
      </c>
    </row>
    <row r="6742" spans="2:6" hidden="1" x14ac:dyDescent="0.3">
      <c r="B6742">
        <v>164508</v>
      </c>
      <c r="C6742" t="s">
        <v>19396</v>
      </c>
      <c r="D6742" t="s">
        <v>24094</v>
      </c>
      <c r="E6742" t="s">
        <v>5614</v>
      </c>
      <c r="F6742" t="s">
        <v>1024</v>
      </c>
    </row>
    <row r="6743" spans="2:6" hidden="1" x14ac:dyDescent="0.3">
      <c r="B6743">
        <v>164509</v>
      </c>
      <c r="C6743" t="s">
        <v>19397</v>
      </c>
      <c r="D6743" t="s">
        <v>19398</v>
      </c>
      <c r="E6743" t="s">
        <v>19399</v>
      </c>
      <c r="F6743" t="s">
        <v>1024</v>
      </c>
    </row>
    <row r="6744" spans="2:6" hidden="1" x14ac:dyDescent="0.3">
      <c r="B6744">
        <v>164510</v>
      </c>
      <c r="C6744" t="s">
        <v>19400</v>
      </c>
      <c r="D6744" t="s">
        <v>19401</v>
      </c>
      <c r="E6744" t="s">
        <v>19402</v>
      </c>
      <c r="F6744" t="s">
        <v>1024</v>
      </c>
    </row>
    <row r="6745" spans="2:6" hidden="1" x14ac:dyDescent="0.3">
      <c r="B6745">
        <v>164511</v>
      </c>
      <c r="C6745" t="s">
        <v>19403</v>
      </c>
      <c r="D6745" t="s">
        <v>19404</v>
      </c>
      <c r="E6745" t="s">
        <v>24131</v>
      </c>
      <c r="F6745" t="s">
        <v>1024</v>
      </c>
    </row>
    <row r="6746" spans="2:6" hidden="1" x14ac:dyDescent="0.3">
      <c r="B6746">
        <v>164512</v>
      </c>
      <c r="C6746" t="s">
        <v>13383</v>
      </c>
      <c r="D6746" t="s">
        <v>13384</v>
      </c>
      <c r="E6746" t="s">
        <v>19405</v>
      </c>
      <c r="F6746" t="s">
        <v>1024</v>
      </c>
    </row>
    <row r="6747" spans="2:6" hidden="1" x14ac:dyDescent="0.3">
      <c r="B6747">
        <v>164513</v>
      </c>
      <c r="C6747" t="s">
        <v>19406</v>
      </c>
      <c r="D6747" t="s">
        <v>19407</v>
      </c>
      <c r="E6747" t="s">
        <v>8358</v>
      </c>
      <c r="F6747" t="s">
        <v>1024</v>
      </c>
    </row>
    <row r="6748" spans="2:6" hidden="1" x14ac:dyDescent="0.3">
      <c r="B6748">
        <v>164514</v>
      </c>
      <c r="C6748" t="s">
        <v>19408</v>
      </c>
      <c r="D6748" t="s">
        <v>19409</v>
      </c>
      <c r="E6748" t="s">
        <v>19410</v>
      </c>
      <c r="F6748" t="s">
        <v>1024</v>
      </c>
    </row>
    <row r="6749" spans="2:6" hidden="1" x14ac:dyDescent="0.3">
      <c r="B6749">
        <v>164515</v>
      </c>
      <c r="C6749" t="s">
        <v>19411</v>
      </c>
      <c r="D6749" t="s">
        <v>19412</v>
      </c>
      <c r="E6749" t="s">
        <v>19413</v>
      </c>
      <c r="F6749" t="s">
        <v>1024</v>
      </c>
    </row>
    <row r="6750" spans="2:6" hidden="1" x14ac:dyDescent="0.3">
      <c r="B6750">
        <v>164516</v>
      </c>
      <c r="C6750" t="s">
        <v>19414</v>
      </c>
      <c r="D6750" t="s">
        <v>19415</v>
      </c>
      <c r="E6750" t="s">
        <v>19416</v>
      </c>
      <c r="F6750" t="s">
        <v>1024</v>
      </c>
    </row>
    <row r="6751" spans="2:6" hidden="1" x14ac:dyDescent="0.3">
      <c r="B6751">
        <v>164517</v>
      </c>
      <c r="C6751" t="s">
        <v>17255</v>
      </c>
      <c r="D6751" t="s">
        <v>17256</v>
      </c>
      <c r="E6751" t="s">
        <v>19417</v>
      </c>
      <c r="F6751" t="s">
        <v>1024</v>
      </c>
    </row>
    <row r="6752" spans="2:6" hidden="1" x14ac:dyDescent="0.3">
      <c r="B6752">
        <v>164518</v>
      </c>
      <c r="C6752" t="s">
        <v>19418</v>
      </c>
      <c r="D6752" t="s">
        <v>19419</v>
      </c>
      <c r="E6752" t="s">
        <v>19420</v>
      </c>
      <c r="F6752" t="s">
        <v>1024</v>
      </c>
    </row>
    <row r="6753" spans="2:6" hidden="1" x14ac:dyDescent="0.3">
      <c r="B6753">
        <v>164519</v>
      </c>
      <c r="C6753" t="s">
        <v>19421</v>
      </c>
      <c r="D6753" t="s">
        <v>19422</v>
      </c>
      <c r="E6753" t="s">
        <v>19423</v>
      </c>
      <c r="F6753" t="s">
        <v>1024</v>
      </c>
    </row>
    <row r="6754" spans="2:6" hidden="1" x14ac:dyDescent="0.3">
      <c r="B6754">
        <v>164520</v>
      </c>
      <c r="C6754" t="s">
        <v>19424</v>
      </c>
      <c r="D6754" t="s">
        <v>19425</v>
      </c>
      <c r="E6754" t="s">
        <v>18394</v>
      </c>
      <c r="F6754" t="s">
        <v>1024</v>
      </c>
    </row>
    <row r="6755" spans="2:6" hidden="1" x14ac:dyDescent="0.3">
      <c r="B6755">
        <v>164521</v>
      </c>
      <c r="C6755" t="s">
        <v>19426</v>
      </c>
      <c r="D6755" t="s">
        <v>19427</v>
      </c>
      <c r="E6755" t="s">
        <v>16763</v>
      </c>
      <c r="F6755" t="s">
        <v>1024</v>
      </c>
    </row>
    <row r="6756" spans="2:6" hidden="1" x14ac:dyDescent="0.3">
      <c r="B6756">
        <v>164522</v>
      </c>
      <c r="C6756" t="s">
        <v>19428</v>
      </c>
      <c r="D6756" t="s">
        <v>19429</v>
      </c>
      <c r="E6756" t="s">
        <v>19430</v>
      </c>
      <c r="F6756" t="s">
        <v>1024</v>
      </c>
    </row>
    <row r="6757" spans="2:6" hidden="1" x14ac:dyDescent="0.3">
      <c r="B6757">
        <v>164524</v>
      </c>
      <c r="C6757" t="s">
        <v>19431</v>
      </c>
      <c r="D6757" t="s">
        <v>19432</v>
      </c>
      <c r="E6757" t="s">
        <v>19433</v>
      </c>
      <c r="F6757" t="s">
        <v>1024</v>
      </c>
    </row>
    <row r="6758" spans="2:6" hidden="1" x14ac:dyDescent="0.3">
      <c r="B6758">
        <v>164525</v>
      </c>
      <c r="C6758" t="s">
        <v>19434</v>
      </c>
      <c r="D6758" t="s">
        <v>19435</v>
      </c>
      <c r="E6758" t="s">
        <v>1579</v>
      </c>
      <c r="F6758" t="s">
        <v>1024</v>
      </c>
    </row>
    <row r="6759" spans="2:6" hidden="1" x14ac:dyDescent="0.3">
      <c r="B6759">
        <v>164526</v>
      </c>
      <c r="C6759" t="s">
        <v>19436</v>
      </c>
      <c r="D6759" t="s">
        <v>19437</v>
      </c>
      <c r="E6759" t="s">
        <v>19438</v>
      </c>
      <c r="F6759" t="s">
        <v>1024</v>
      </c>
    </row>
    <row r="6760" spans="2:6" hidden="1" x14ac:dyDescent="0.3">
      <c r="B6760">
        <v>164527</v>
      </c>
      <c r="C6760" t="s">
        <v>19439</v>
      </c>
      <c r="D6760" t="s">
        <v>19440</v>
      </c>
      <c r="E6760" t="s">
        <v>19441</v>
      </c>
      <c r="F6760" t="s">
        <v>1024</v>
      </c>
    </row>
    <row r="6761" spans="2:6" hidden="1" x14ac:dyDescent="0.3">
      <c r="B6761">
        <v>164529</v>
      </c>
      <c r="C6761" t="s">
        <v>19442</v>
      </c>
      <c r="D6761" t="s">
        <v>19443</v>
      </c>
      <c r="E6761" t="s">
        <v>19444</v>
      </c>
      <c r="F6761" t="s">
        <v>1024</v>
      </c>
    </row>
    <row r="6762" spans="2:6" hidden="1" x14ac:dyDescent="0.3">
      <c r="B6762">
        <v>164530</v>
      </c>
      <c r="C6762" t="s">
        <v>19445</v>
      </c>
      <c r="D6762" t="s">
        <v>19446</v>
      </c>
      <c r="E6762" t="s">
        <v>14825</v>
      </c>
      <c r="F6762" t="s">
        <v>1024</v>
      </c>
    </row>
    <row r="6763" spans="2:6" hidden="1" x14ac:dyDescent="0.3">
      <c r="B6763">
        <v>164531</v>
      </c>
      <c r="C6763" t="s">
        <v>19447</v>
      </c>
      <c r="D6763" t="s">
        <v>19448</v>
      </c>
      <c r="E6763" t="s">
        <v>19449</v>
      </c>
      <c r="F6763" t="s">
        <v>1024</v>
      </c>
    </row>
    <row r="6764" spans="2:6" hidden="1" x14ac:dyDescent="0.3">
      <c r="B6764">
        <v>164532</v>
      </c>
      <c r="C6764" t="s">
        <v>19450</v>
      </c>
      <c r="D6764" t="s">
        <v>19451</v>
      </c>
      <c r="E6764" t="s">
        <v>19452</v>
      </c>
      <c r="F6764" t="s">
        <v>1024</v>
      </c>
    </row>
    <row r="6765" spans="2:6" hidden="1" x14ac:dyDescent="0.3">
      <c r="B6765">
        <v>164533</v>
      </c>
      <c r="C6765" t="s">
        <v>19453</v>
      </c>
      <c r="D6765" t="s">
        <v>19454</v>
      </c>
      <c r="E6765" t="s">
        <v>19455</v>
      </c>
      <c r="F6765" t="s">
        <v>1024</v>
      </c>
    </row>
    <row r="6766" spans="2:6" hidden="1" x14ac:dyDescent="0.3">
      <c r="B6766">
        <v>164534</v>
      </c>
      <c r="C6766" t="s">
        <v>19456</v>
      </c>
      <c r="D6766" t="s">
        <v>19457</v>
      </c>
      <c r="E6766" t="s">
        <v>19458</v>
      </c>
      <c r="F6766" t="s">
        <v>1024</v>
      </c>
    </row>
    <row r="6767" spans="2:6" hidden="1" x14ac:dyDescent="0.3">
      <c r="B6767">
        <v>164535</v>
      </c>
      <c r="C6767" t="s">
        <v>19459</v>
      </c>
      <c r="D6767" t="s">
        <v>19460</v>
      </c>
      <c r="E6767" t="s">
        <v>14058</v>
      </c>
      <c r="F6767" t="s">
        <v>1024</v>
      </c>
    </row>
    <row r="6768" spans="2:6" hidden="1" x14ac:dyDescent="0.3">
      <c r="B6768">
        <v>164536</v>
      </c>
      <c r="C6768" t="s">
        <v>19461</v>
      </c>
      <c r="D6768" t="s">
        <v>19462</v>
      </c>
      <c r="E6768" t="s">
        <v>5004</v>
      </c>
      <c r="F6768" t="s">
        <v>1024</v>
      </c>
    </row>
    <row r="6769" spans="2:6" hidden="1" x14ac:dyDescent="0.3">
      <c r="B6769">
        <v>164537</v>
      </c>
      <c r="C6769" t="s">
        <v>19463</v>
      </c>
      <c r="D6769" t="s">
        <v>19464</v>
      </c>
      <c r="E6769" t="s">
        <v>24123</v>
      </c>
      <c r="F6769" t="s">
        <v>1024</v>
      </c>
    </row>
    <row r="6770" spans="2:6" hidden="1" x14ac:dyDescent="0.3">
      <c r="B6770">
        <v>164538</v>
      </c>
      <c r="C6770" t="s">
        <v>19465</v>
      </c>
      <c r="D6770" t="s">
        <v>19466</v>
      </c>
      <c r="E6770" t="s">
        <v>19467</v>
      </c>
      <c r="F6770" t="s">
        <v>1024</v>
      </c>
    </row>
    <row r="6771" spans="2:6" hidden="1" x14ac:dyDescent="0.3">
      <c r="B6771">
        <v>164539</v>
      </c>
      <c r="C6771" t="s">
        <v>19468</v>
      </c>
      <c r="D6771" t="s">
        <v>19469</v>
      </c>
      <c r="E6771" t="s">
        <v>19470</v>
      </c>
      <c r="F6771" t="s">
        <v>1024</v>
      </c>
    </row>
    <row r="6772" spans="2:6" hidden="1" x14ac:dyDescent="0.3">
      <c r="B6772">
        <v>164540</v>
      </c>
      <c r="C6772" t="s">
        <v>19471</v>
      </c>
      <c r="D6772" t="s">
        <v>19472</v>
      </c>
      <c r="E6772" t="s">
        <v>19473</v>
      </c>
      <c r="F6772" t="s">
        <v>1024</v>
      </c>
    </row>
    <row r="6773" spans="2:6" hidden="1" x14ac:dyDescent="0.3">
      <c r="B6773">
        <v>164541</v>
      </c>
      <c r="C6773" t="s">
        <v>19474</v>
      </c>
      <c r="D6773" t="s">
        <v>19475</v>
      </c>
      <c r="E6773" t="s">
        <v>19476</v>
      </c>
      <c r="F6773" t="s">
        <v>1024</v>
      </c>
    </row>
    <row r="6774" spans="2:6" hidden="1" x14ac:dyDescent="0.3">
      <c r="B6774">
        <v>164542</v>
      </c>
      <c r="C6774" t="s">
        <v>19477</v>
      </c>
      <c r="D6774" t="s">
        <v>19478</v>
      </c>
      <c r="E6774" t="s">
        <v>19479</v>
      </c>
      <c r="F6774" t="s">
        <v>1024</v>
      </c>
    </row>
    <row r="6775" spans="2:6" hidden="1" x14ac:dyDescent="0.3">
      <c r="B6775">
        <v>164543</v>
      </c>
      <c r="C6775" t="s">
        <v>19480</v>
      </c>
      <c r="D6775" t="s">
        <v>19481</v>
      </c>
      <c r="E6775" t="s">
        <v>11943</v>
      </c>
      <c r="F6775" t="s">
        <v>1024</v>
      </c>
    </row>
    <row r="6776" spans="2:6" hidden="1" x14ac:dyDescent="0.3">
      <c r="B6776">
        <v>164544</v>
      </c>
      <c r="C6776" t="s">
        <v>19482</v>
      </c>
      <c r="D6776" t="s">
        <v>19483</v>
      </c>
      <c r="E6776" t="s">
        <v>19484</v>
      </c>
      <c r="F6776" t="s">
        <v>1024</v>
      </c>
    </row>
    <row r="6777" spans="2:6" hidden="1" x14ac:dyDescent="0.3">
      <c r="B6777">
        <v>164545</v>
      </c>
      <c r="C6777" t="s">
        <v>19485</v>
      </c>
      <c r="D6777" t="s">
        <v>19486</v>
      </c>
      <c r="E6777" t="s">
        <v>10184</v>
      </c>
      <c r="F6777" t="s">
        <v>1024</v>
      </c>
    </row>
    <row r="6778" spans="2:6" hidden="1" x14ac:dyDescent="0.3">
      <c r="B6778">
        <v>164546</v>
      </c>
      <c r="C6778" t="s">
        <v>19487</v>
      </c>
      <c r="D6778" t="s">
        <v>19488</v>
      </c>
      <c r="E6778" t="s">
        <v>19489</v>
      </c>
      <c r="F6778" t="s">
        <v>1024</v>
      </c>
    </row>
    <row r="6779" spans="2:6" hidden="1" x14ac:dyDescent="0.3">
      <c r="B6779">
        <v>164547</v>
      </c>
      <c r="C6779" t="s">
        <v>19490</v>
      </c>
      <c r="D6779" t="s">
        <v>19491</v>
      </c>
      <c r="E6779" t="s">
        <v>19492</v>
      </c>
      <c r="F6779" t="s">
        <v>1024</v>
      </c>
    </row>
    <row r="6780" spans="2:6" hidden="1" x14ac:dyDescent="0.3">
      <c r="B6780">
        <v>164548</v>
      </c>
      <c r="C6780" t="s">
        <v>19493</v>
      </c>
      <c r="D6780" t="s">
        <v>19494</v>
      </c>
      <c r="E6780" t="s">
        <v>19495</v>
      </c>
      <c r="F6780" t="s">
        <v>1024</v>
      </c>
    </row>
    <row r="6781" spans="2:6" hidden="1" x14ac:dyDescent="0.3">
      <c r="B6781">
        <v>164549</v>
      </c>
      <c r="C6781" t="s">
        <v>19496</v>
      </c>
      <c r="D6781" t="s">
        <v>19497</v>
      </c>
      <c r="E6781" t="s">
        <v>19498</v>
      </c>
      <c r="F6781" t="s">
        <v>1024</v>
      </c>
    </row>
    <row r="6782" spans="2:6" hidden="1" x14ac:dyDescent="0.3">
      <c r="B6782">
        <v>164550</v>
      </c>
      <c r="C6782" t="s">
        <v>19499</v>
      </c>
      <c r="D6782" t="s">
        <v>19500</v>
      </c>
      <c r="E6782" t="s">
        <v>19501</v>
      </c>
      <c r="F6782" t="s">
        <v>1024</v>
      </c>
    </row>
    <row r="6783" spans="2:6" hidden="1" x14ac:dyDescent="0.3">
      <c r="B6783">
        <v>164551</v>
      </c>
      <c r="C6783" t="s">
        <v>19502</v>
      </c>
      <c r="D6783" t="s">
        <v>19503</v>
      </c>
      <c r="E6783" t="s">
        <v>19504</v>
      </c>
      <c r="F6783" t="s">
        <v>1024</v>
      </c>
    </row>
    <row r="6784" spans="2:6" hidden="1" x14ac:dyDescent="0.3">
      <c r="B6784">
        <v>164552</v>
      </c>
      <c r="C6784" t="s">
        <v>19505</v>
      </c>
      <c r="D6784" t="s">
        <v>19506</v>
      </c>
      <c r="E6784" t="s">
        <v>17100</v>
      </c>
      <c r="F6784" t="s">
        <v>1024</v>
      </c>
    </row>
    <row r="6785" spans="2:6" hidden="1" x14ac:dyDescent="0.3">
      <c r="B6785">
        <v>164553</v>
      </c>
      <c r="C6785" t="s">
        <v>19507</v>
      </c>
      <c r="D6785" t="s">
        <v>24095</v>
      </c>
      <c r="E6785" t="s">
        <v>10204</v>
      </c>
      <c r="F6785" t="s">
        <v>1024</v>
      </c>
    </row>
    <row r="6786" spans="2:6" hidden="1" x14ac:dyDescent="0.3">
      <c r="B6786">
        <v>164554</v>
      </c>
      <c r="C6786" t="s">
        <v>19508</v>
      </c>
      <c r="D6786" t="s">
        <v>19509</v>
      </c>
      <c r="E6786" t="s">
        <v>6114</v>
      </c>
      <c r="F6786" t="s">
        <v>1024</v>
      </c>
    </row>
    <row r="6787" spans="2:6" hidden="1" x14ac:dyDescent="0.3">
      <c r="B6787">
        <v>164555</v>
      </c>
      <c r="C6787" t="s">
        <v>19510</v>
      </c>
      <c r="D6787" t="s">
        <v>19511</v>
      </c>
      <c r="E6787" t="s">
        <v>18814</v>
      </c>
      <c r="F6787" t="s">
        <v>1024</v>
      </c>
    </row>
    <row r="6788" spans="2:6" hidden="1" x14ac:dyDescent="0.3">
      <c r="B6788">
        <v>164556</v>
      </c>
      <c r="C6788" t="s">
        <v>19512</v>
      </c>
      <c r="D6788" t="s">
        <v>19513</v>
      </c>
      <c r="E6788" t="s">
        <v>19514</v>
      </c>
      <c r="F6788" t="s">
        <v>1024</v>
      </c>
    </row>
    <row r="6789" spans="2:6" hidden="1" x14ac:dyDescent="0.3">
      <c r="B6789">
        <v>164558</v>
      </c>
      <c r="C6789" t="s">
        <v>19515</v>
      </c>
      <c r="D6789" t="s">
        <v>19516</v>
      </c>
      <c r="E6789" t="s">
        <v>19517</v>
      </c>
      <c r="F6789" t="s">
        <v>1024</v>
      </c>
    </row>
    <row r="6790" spans="2:6" hidden="1" x14ac:dyDescent="0.3">
      <c r="B6790">
        <v>164559</v>
      </c>
      <c r="C6790" t="s">
        <v>19518</v>
      </c>
      <c r="D6790" t="s">
        <v>19519</v>
      </c>
      <c r="E6790" t="s">
        <v>13993</v>
      </c>
      <c r="F6790" t="s">
        <v>1024</v>
      </c>
    </row>
    <row r="6791" spans="2:6" hidden="1" x14ac:dyDescent="0.3">
      <c r="B6791">
        <v>164560</v>
      </c>
      <c r="C6791" t="s">
        <v>19520</v>
      </c>
      <c r="D6791" t="s">
        <v>19521</v>
      </c>
      <c r="E6791" t="s">
        <v>6387</v>
      </c>
      <c r="F6791" t="s">
        <v>1024</v>
      </c>
    </row>
    <row r="6792" spans="2:6" hidden="1" x14ac:dyDescent="0.3">
      <c r="B6792">
        <v>164561</v>
      </c>
      <c r="C6792" t="s">
        <v>19522</v>
      </c>
      <c r="D6792" t="s">
        <v>19523</v>
      </c>
      <c r="E6792" t="s">
        <v>19524</v>
      </c>
      <c r="F6792" t="s">
        <v>1024</v>
      </c>
    </row>
    <row r="6793" spans="2:6" hidden="1" x14ac:dyDescent="0.3">
      <c r="B6793">
        <v>164562</v>
      </c>
      <c r="C6793" t="s">
        <v>19525</v>
      </c>
      <c r="D6793" t="s">
        <v>19526</v>
      </c>
      <c r="E6793" t="s">
        <v>19527</v>
      </c>
      <c r="F6793" t="s">
        <v>1024</v>
      </c>
    </row>
    <row r="6794" spans="2:6" hidden="1" x14ac:dyDescent="0.3">
      <c r="B6794">
        <v>164563</v>
      </c>
      <c r="C6794" t="s">
        <v>19528</v>
      </c>
      <c r="D6794" t="s">
        <v>19529</v>
      </c>
      <c r="E6794" t="s">
        <v>19530</v>
      </c>
      <c r="F6794" t="s">
        <v>1024</v>
      </c>
    </row>
    <row r="6795" spans="2:6" hidden="1" x14ac:dyDescent="0.3">
      <c r="B6795">
        <v>164564</v>
      </c>
      <c r="C6795" t="s">
        <v>10179</v>
      </c>
      <c r="D6795" t="s">
        <v>10180</v>
      </c>
      <c r="E6795" t="s">
        <v>19531</v>
      </c>
      <c r="F6795" t="s">
        <v>1024</v>
      </c>
    </row>
    <row r="6796" spans="2:6" hidden="1" x14ac:dyDescent="0.3">
      <c r="B6796">
        <v>164565</v>
      </c>
      <c r="C6796" t="s">
        <v>19532</v>
      </c>
      <c r="D6796" t="s">
        <v>19533</v>
      </c>
      <c r="E6796" t="s">
        <v>19534</v>
      </c>
      <c r="F6796" t="s">
        <v>1024</v>
      </c>
    </row>
    <row r="6797" spans="2:6" hidden="1" x14ac:dyDescent="0.3">
      <c r="B6797">
        <v>164566</v>
      </c>
      <c r="C6797" t="s">
        <v>19535</v>
      </c>
      <c r="D6797" t="s">
        <v>19536</v>
      </c>
      <c r="E6797" t="s">
        <v>13094</v>
      </c>
      <c r="F6797" t="s">
        <v>1024</v>
      </c>
    </row>
    <row r="6798" spans="2:6" hidden="1" x14ac:dyDescent="0.3">
      <c r="B6798">
        <v>164567</v>
      </c>
      <c r="C6798" t="s">
        <v>19537</v>
      </c>
      <c r="D6798" t="s">
        <v>19538</v>
      </c>
      <c r="E6798" t="s">
        <v>19539</v>
      </c>
      <c r="F6798" t="s">
        <v>1024</v>
      </c>
    </row>
    <row r="6799" spans="2:6" hidden="1" x14ac:dyDescent="0.3">
      <c r="B6799">
        <v>164568</v>
      </c>
      <c r="C6799" t="s">
        <v>19540</v>
      </c>
      <c r="D6799" t="s">
        <v>19541</v>
      </c>
      <c r="E6799" t="s">
        <v>19542</v>
      </c>
      <c r="F6799" t="s">
        <v>1024</v>
      </c>
    </row>
    <row r="6800" spans="2:6" hidden="1" x14ac:dyDescent="0.3">
      <c r="B6800">
        <v>164569</v>
      </c>
      <c r="C6800" t="s">
        <v>19543</v>
      </c>
      <c r="D6800" t="s">
        <v>19544</v>
      </c>
      <c r="E6800" t="s">
        <v>19545</v>
      </c>
      <c r="F6800" t="s">
        <v>1024</v>
      </c>
    </row>
    <row r="6801" spans="2:6" hidden="1" x14ac:dyDescent="0.3">
      <c r="B6801">
        <v>164570</v>
      </c>
      <c r="C6801" t="s">
        <v>13705</v>
      </c>
      <c r="D6801" t="s">
        <v>13706</v>
      </c>
      <c r="E6801" t="s">
        <v>10273</v>
      </c>
      <c r="F6801" t="s">
        <v>1024</v>
      </c>
    </row>
    <row r="6802" spans="2:6" hidden="1" x14ac:dyDescent="0.3">
      <c r="B6802">
        <v>164571</v>
      </c>
      <c r="C6802" t="s">
        <v>19546</v>
      </c>
      <c r="D6802" t="s">
        <v>19547</v>
      </c>
      <c r="E6802" t="s">
        <v>19548</v>
      </c>
      <c r="F6802" t="s">
        <v>1024</v>
      </c>
    </row>
    <row r="6803" spans="2:6" hidden="1" x14ac:dyDescent="0.3">
      <c r="B6803">
        <v>164572</v>
      </c>
      <c r="C6803" t="s">
        <v>19549</v>
      </c>
      <c r="D6803" t="s">
        <v>19550</v>
      </c>
      <c r="E6803" t="s">
        <v>19551</v>
      </c>
      <c r="F6803" t="s">
        <v>1024</v>
      </c>
    </row>
    <row r="6804" spans="2:6" hidden="1" x14ac:dyDescent="0.3">
      <c r="B6804">
        <v>164573</v>
      </c>
      <c r="C6804" t="s">
        <v>19552</v>
      </c>
      <c r="D6804" t="s">
        <v>19553</v>
      </c>
      <c r="E6804" t="s">
        <v>2974</v>
      </c>
      <c r="F6804" t="s">
        <v>1024</v>
      </c>
    </row>
    <row r="6805" spans="2:6" hidden="1" x14ac:dyDescent="0.3">
      <c r="B6805">
        <v>164574</v>
      </c>
      <c r="C6805" t="s">
        <v>19554</v>
      </c>
      <c r="D6805" t="s">
        <v>19555</v>
      </c>
      <c r="E6805" t="s">
        <v>5623</v>
      </c>
      <c r="F6805" t="s">
        <v>1024</v>
      </c>
    </row>
    <row r="6806" spans="2:6" hidden="1" x14ac:dyDescent="0.3">
      <c r="B6806">
        <v>164575</v>
      </c>
      <c r="C6806" t="s">
        <v>19556</v>
      </c>
      <c r="D6806" t="s">
        <v>19557</v>
      </c>
      <c r="E6806" t="s">
        <v>19558</v>
      </c>
      <c r="F6806" t="s">
        <v>1024</v>
      </c>
    </row>
    <row r="6807" spans="2:6" hidden="1" x14ac:dyDescent="0.3">
      <c r="B6807">
        <v>164576</v>
      </c>
      <c r="C6807" t="s">
        <v>13848</v>
      </c>
      <c r="D6807" t="s">
        <v>13849</v>
      </c>
      <c r="E6807" t="s">
        <v>19559</v>
      </c>
      <c r="F6807" t="s">
        <v>1024</v>
      </c>
    </row>
    <row r="6808" spans="2:6" hidden="1" x14ac:dyDescent="0.3">
      <c r="B6808">
        <v>164577</v>
      </c>
      <c r="C6808" t="s">
        <v>19560</v>
      </c>
      <c r="D6808" t="s">
        <v>19561</v>
      </c>
      <c r="E6808" t="s">
        <v>19562</v>
      </c>
      <c r="F6808" t="s">
        <v>1024</v>
      </c>
    </row>
    <row r="6809" spans="2:6" hidden="1" x14ac:dyDescent="0.3">
      <c r="B6809">
        <v>164578</v>
      </c>
      <c r="C6809" t="s">
        <v>19563</v>
      </c>
      <c r="D6809" t="s">
        <v>19564</v>
      </c>
      <c r="E6809" t="s">
        <v>19565</v>
      </c>
      <c r="F6809" t="s">
        <v>1024</v>
      </c>
    </row>
    <row r="6810" spans="2:6" hidden="1" x14ac:dyDescent="0.3">
      <c r="B6810">
        <v>164579</v>
      </c>
      <c r="C6810" t="s">
        <v>19566</v>
      </c>
      <c r="D6810" t="s">
        <v>19567</v>
      </c>
      <c r="E6810" t="s">
        <v>19568</v>
      </c>
      <c r="F6810" t="s">
        <v>1024</v>
      </c>
    </row>
    <row r="6811" spans="2:6" hidden="1" x14ac:dyDescent="0.3">
      <c r="B6811">
        <v>164580</v>
      </c>
      <c r="C6811" t="s">
        <v>19569</v>
      </c>
      <c r="D6811" t="s">
        <v>19570</v>
      </c>
      <c r="E6811" t="s">
        <v>19571</v>
      </c>
      <c r="F6811" t="s">
        <v>1024</v>
      </c>
    </row>
    <row r="6812" spans="2:6" hidden="1" x14ac:dyDescent="0.3">
      <c r="B6812">
        <v>164581</v>
      </c>
      <c r="C6812" t="s">
        <v>12377</v>
      </c>
      <c r="D6812" t="s">
        <v>12378</v>
      </c>
      <c r="E6812" t="s">
        <v>19572</v>
      </c>
      <c r="F6812" t="s">
        <v>1024</v>
      </c>
    </row>
    <row r="6813" spans="2:6" hidden="1" x14ac:dyDescent="0.3">
      <c r="B6813">
        <v>164582</v>
      </c>
      <c r="C6813" t="s">
        <v>15423</v>
      </c>
      <c r="D6813" t="s">
        <v>15424</v>
      </c>
      <c r="E6813" t="s">
        <v>19573</v>
      </c>
      <c r="F6813" t="s">
        <v>1024</v>
      </c>
    </row>
    <row r="6814" spans="2:6" hidden="1" x14ac:dyDescent="0.3">
      <c r="B6814">
        <v>164583</v>
      </c>
      <c r="C6814" t="s">
        <v>19574</v>
      </c>
      <c r="D6814" t="s">
        <v>19575</v>
      </c>
      <c r="E6814" t="s">
        <v>19576</v>
      </c>
      <c r="F6814" t="s">
        <v>1024</v>
      </c>
    </row>
    <row r="6815" spans="2:6" hidden="1" x14ac:dyDescent="0.3">
      <c r="B6815">
        <v>164584</v>
      </c>
      <c r="C6815" t="s">
        <v>13365</v>
      </c>
      <c r="D6815" t="s">
        <v>13366</v>
      </c>
      <c r="E6815" t="s">
        <v>19577</v>
      </c>
      <c r="F6815" t="s">
        <v>1024</v>
      </c>
    </row>
    <row r="6816" spans="2:6" hidden="1" x14ac:dyDescent="0.3">
      <c r="B6816">
        <v>164585</v>
      </c>
      <c r="C6816" t="s">
        <v>19578</v>
      </c>
      <c r="D6816" t="s">
        <v>19579</v>
      </c>
      <c r="E6816" t="s">
        <v>19580</v>
      </c>
      <c r="F6816" t="s">
        <v>1024</v>
      </c>
    </row>
    <row r="6817" spans="2:6" hidden="1" x14ac:dyDescent="0.3">
      <c r="B6817">
        <v>164586</v>
      </c>
      <c r="C6817" t="s">
        <v>19581</v>
      </c>
      <c r="D6817" t="s">
        <v>19582</v>
      </c>
      <c r="E6817" t="s">
        <v>19583</v>
      </c>
      <c r="F6817" t="s">
        <v>1024</v>
      </c>
    </row>
    <row r="6818" spans="2:6" hidden="1" x14ac:dyDescent="0.3">
      <c r="B6818">
        <v>164587</v>
      </c>
      <c r="C6818" t="s">
        <v>19584</v>
      </c>
      <c r="D6818" t="s">
        <v>19585</v>
      </c>
      <c r="E6818" t="s">
        <v>10857</v>
      </c>
      <c r="F6818" t="s">
        <v>1024</v>
      </c>
    </row>
    <row r="6819" spans="2:6" hidden="1" x14ac:dyDescent="0.3">
      <c r="B6819">
        <v>164588</v>
      </c>
      <c r="C6819" t="s">
        <v>19586</v>
      </c>
      <c r="D6819" t="s">
        <v>19587</v>
      </c>
      <c r="E6819" t="s">
        <v>19588</v>
      </c>
      <c r="F6819" t="s">
        <v>1024</v>
      </c>
    </row>
    <row r="6820" spans="2:6" hidden="1" x14ac:dyDescent="0.3">
      <c r="B6820">
        <v>164589</v>
      </c>
      <c r="C6820" t="s">
        <v>19589</v>
      </c>
      <c r="D6820" t="s">
        <v>19590</v>
      </c>
      <c r="E6820" t="s">
        <v>19591</v>
      </c>
      <c r="F6820" t="s">
        <v>1024</v>
      </c>
    </row>
    <row r="6821" spans="2:6" hidden="1" x14ac:dyDescent="0.3">
      <c r="B6821">
        <v>164590</v>
      </c>
      <c r="C6821" t="s">
        <v>19592</v>
      </c>
      <c r="D6821" t="s">
        <v>19593</v>
      </c>
      <c r="E6821" t="s">
        <v>8304</v>
      </c>
      <c r="F6821" t="s">
        <v>1024</v>
      </c>
    </row>
    <row r="6822" spans="2:6" hidden="1" x14ac:dyDescent="0.3">
      <c r="B6822">
        <v>164591</v>
      </c>
      <c r="C6822" t="s">
        <v>19594</v>
      </c>
      <c r="D6822" t="s">
        <v>19595</v>
      </c>
      <c r="E6822" t="s">
        <v>19596</v>
      </c>
      <c r="F6822" t="s">
        <v>1024</v>
      </c>
    </row>
    <row r="6823" spans="2:6" hidden="1" x14ac:dyDescent="0.3">
      <c r="B6823">
        <v>164592</v>
      </c>
      <c r="C6823" t="s">
        <v>19597</v>
      </c>
      <c r="D6823" t="s">
        <v>19598</v>
      </c>
      <c r="E6823" t="s">
        <v>14760</v>
      </c>
      <c r="F6823" t="s">
        <v>1024</v>
      </c>
    </row>
    <row r="6824" spans="2:6" hidden="1" x14ac:dyDescent="0.3">
      <c r="B6824">
        <v>164593</v>
      </c>
      <c r="C6824" t="s">
        <v>19599</v>
      </c>
      <c r="D6824" t="s">
        <v>19600</v>
      </c>
      <c r="E6824" t="s">
        <v>19601</v>
      </c>
      <c r="F6824" t="s">
        <v>1024</v>
      </c>
    </row>
    <row r="6825" spans="2:6" hidden="1" x14ac:dyDescent="0.3">
      <c r="B6825">
        <v>164594</v>
      </c>
      <c r="C6825" t="s">
        <v>19602</v>
      </c>
      <c r="D6825" t="s">
        <v>19603</v>
      </c>
      <c r="E6825">
        <v>34320</v>
      </c>
      <c r="F6825" t="s">
        <v>1024</v>
      </c>
    </row>
    <row r="6826" spans="2:6" hidden="1" x14ac:dyDescent="0.3">
      <c r="B6826">
        <v>164595</v>
      </c>
      <c r="C6826" t="s">
        <v>19604</v>
      </c>
      <c r="D6826" t="s">
        <v>19605</v>
      </c>
      <c r="E6826" t="s">
        <v>10372</v>
      </c>
      <c r="F6826" t="s">
        <v>1024</v>
      </c>
    </row>
    <row r="6827" spans="2:6" hidden="1" x14ac:dyDescent="0.3">
      <c r="B6827">
        <v>164596</v>
      </c>
      <c r="C6827" t="s">
        <v>19606</v>
      </c>
      <c r="D6827" t="s">
        <v>19607</v>
      </c>
      <c r="E6827" t="s">
        <v>19608</v>
      </c>
      <c r="F6827" t="s">
        <v>1024</v>
      </c>
    </row>
    <row r="6828" spans="2:6" hidden="1" x14ac:dyDescent="0.3">
      <c r="B6828">
        <v>164597</v>
      </c>
      <c r="C6828" t="s">
        <v>19609</v>
      </c>
      <c r="D6828" t="s">
        <v>19610</v>
      </c>
      <c r="E6828" t="s">
        <v>3659</v>
      </c>
      <c r="F6828" t="s">
        <v>1024</v>
      </c>
    </row>
    <row r="6829" spans="2:6" hidden="1" x14ac:dyDescent="0.3">
      <c r="B6829">
        <v>164598</v>
      </c>
      <c r="C6829" t="s">
        <v>19611</v>
      </c>
      <c r="D6829" t="s">
        <v>19612</v>
      </c>
      <c r="E6829" t="s">
        <v>19613</v>
      </c>
      <c r="F6829" t="s">
        <v>1024</v>
      </c>
    </row>
    <row r="6830" spans="2:6" hidden="1" x14ac:dyDescent="0.3">
      <c r="B6830">
        <v>164599</v>
      </c>
      <c r="C6830" t="s">
        <v>19614</v>
      </c>
      <c r="D6830" t="s">
        <v>19615</v>
      </c>
      <c r="E6830" t="s">
        <v>1505</v>
      </c>
      <c r="F6830" t="s">
        <v>1024</v>
      </c>
    </row>
    <row r="6831" spans="2:6" hidden="1" x14ac:dyDescent="0.3">
      <c r="B6831">
        <v>164601</v>
      </c>
      <c r="C6831" t="s">
        <v>19616</v>
      </c>
      <c r="D6831" t="s">
        <v>19617</v>
      </c>
      <c r="E6831" t="s">
        <v>14615</v>
      </c>
      <c r="F6831" t="s">
        <v>1024</v>
      </c>
    </row>
    <row r="6832" spans="2:6" hidden="1" x14ac:dyDescent="0.3">
      <c r="B6832">
        <v>164602</v>
      </c>
      <c r="C6832" t="s">
        <v>19618</v>
      </c>
      <c r="D6832" t="s">
        <v>19619</v>
      </c>
      <c r="E6832" t="s">
        <v>19620</v>
      </c>
      <c r="F6832" t="s">
        <v>1024</v>
      </c>
    </row>
    <row r="6833" spans="2:6" hidden="1" x14ac:dyDescent="0.3">
      <c r="B6833">
        <v>164603</v>
      </c>
      <c r="C6833" t="s">
        <v>19621</v>
      </c>
      <c r="D6833" t="s">
        <v>19622</v>
      </c>
      <c r="E6833" t="s">
        <v>19623</v>
      </c>
      <c r="F6833" t="s">
        <v>1024</v>
      </c>
    </row>
    <row r="6834" spans="2:6" hidden="1" x14ac:dyDescent="0.3">
      <c r="B6834">
        <v>164604</v>
      </c>
      <c r="C6834" t="s">
        <v>19624</v>
      </c>
      <c r="D6834" t="s">
        <v>19625</v>
      </c>
      <c r="E6834" t="s">
        <v>3851</v>
      </c>
      <c r="F6834" t="s">
        <v>1024</v>
      </c>
    </row>
    <row r="6835" spans="2:6" hidden="1" x14ac:dyDescent="0.3">
      <c r="B6835">
        <v>164605</v>
      </c>
      <c r="C6835" t="s">
        <v>19626</v>
      </c>
      <c r="D6835" t="s">
        <v>19627</v>
      </c>
      <c r="E6835" t="s">
        <v>13498</v>
      </c>
      <c r="F6835" t="s">
        <v>1024</v>
      </c>
    </row>
    <row r="6836" spans="2:6" hidden="1" x14ac:dyDescent="0.3">
      <c r="B6836">
        <v>164606</v>
      </c>
      <c r="C6836" t="s">
        <v>19628</v>
      </c>
      <c r="D6836" t="s">
        <v>19629</v>
      </c>
      <c r="E6836" t="s">
        <v>19630</v>
      </c>
      <c r="F6836" t="s">
        <v>1024</v>
      </c>
    </row>
    <row r="6837" spans="2:6" hidden="1" x14ac:dyDescent="0.3">
      <c r="B6837">
        <v>164607</v>
      </c>
      <c r="C6837" t="s">
        <v>19631</v>
      </c>
      <c r="D6837" t="s">
        <v>19632</v>
      </c>
      <c r="E6837" t="s">
        <v>17259</v>
      </c>
      <c r="F6837" t="s">
        <v>1024</v>
      </c>
    </row>
    <row r="6838" spans="2:6" hidden="1" x14ac:dyDescent="0.3">
      <c r="B6838">
        <v>164608</v>
      </c>
      <c r="C6838" t="s">
        <v>19633</v>
      </c>
      <c r="D6838" t="s">
        <v>19634</v>
      </c>
      <c r="E6838" t="s">
        <v>19635</v>
      </c>
      <c r="F6838" t="s">
        <v>1024</v>
      </c>
    </row>
    <row r="6839" spans="2:6" hidden="1" x14ac:dyDescent="0.3">
      <c r="B6839">
        <v>164609</v>
      </c>
      <c r="C6839" t="s">
        <v>19636</v>
      </c>
      <c r="D6839" t="s">
        <v>19637</v>
      </c>
      <c r="E6839" t="s">
        <v>19638</v>
      </c>
      <c r="F6839" t="s">
        <v>1024</v>
      </c>
    </row>
    <row r="6840" spans="2:6" hidden="1" x14ac:dyDescent="0.3">
      <c r="B6840">
        <v>164610</v>
      </c>
      <c r="C6840" t="s">
        <v>19639</v>
      </c>
      <c r="D6840" t="s">
        <v>19640</v>
      </c>
      <c r="E6840" t="s">
        <v>19641</v>
      </c>
      <c r="F6840" t="s">
        <v>1024</v>
      </c>
    </row>
    <row r="6841" spans="2:6" hidden="1" x14ac:dyDescent="0.3">
      <c r="B6841">
        <v>164611</v>
      </c>
      <c r="C6841" t="s">
        <v>19642</v>
      </c>
      <c r="D6841" t="s">
        <v>19643</v>
      </c>
      <c r="E6841" t="s">
        <v>19644</v>
      </c>
      <c r="F6841" t="s">
        <v>1024</v>
      </c>
    </row>
    <row r="6842" spans="2:6" hidden="1" x14ac:dyDescent="0.3">
      <c r="B6842">
        <v>164612</v>
      </c>
      <c r="C6842" t="s">
        <v>19645</v>
      </c>
      <c r="D6842" t="s">
        <v>19646</v>
      </c>
      <c r="E6842" t="s">
        <v>19647</v>
      </c>
      <c r="F6842" t="s">
        <v>1024</v>
      </c>
    </row>
    <row r="6843" spans="2:6" hidden="1" x14ac:dyDescent="0.3">
      <c r="B6843">
        <v>164613</v>
      </c>
      <c r="C6843" t="s">
        <v>19648</v>
      </c>
      <c r="D6843" t="s">
        <v>19649</v>
      </c>
      <c r="E6843" t="s">
        <v>19650</v>
      </c>
      <c r="F6843" t="s">
        <v>1024</v>
      </c>
    </row>
    <row r="6844" spans="2:6" hidden="1" x14ac:dyDescent="0.3">
      <c r="B6844">
        <v>164614</v>
      </c>
      <c r="C6844" t="s">
        <v>19651</v>
      </c>
      <c r="D6844" t="s">
        <v>19652</v>
      </c>
      <c r="E6844" t="s">
        <v>19653</v>
      </c>
      <c r="F6844" t="s">
        <v>1024</v>
      </c>
    </row>
    <row r="6845" spans="2:6" hidden="1" x14ac:dyDescent="0.3">
      <c r="B6845">
        <v>164615</v>
      </c>
      <c r="C6845" t="s">
        <v>19654</v>
      </c>
      <c r="D6845" t="s">
        <v>19655</v>
      </c>
      <c r="E6845" t="s">
        <v>19656</v>
      </c>
      <c r="F6845" t="s">
        <v>1024</v>
      </c>
    </row>
    <row r="6846" spans="2:6" hidden="1" x14ac:dyDescent="0.3">
      <c r="B6846">
        <v>164616</v>
      </c>
      <c r="C6846" t="s">
        <v>19657</v>
      </c>
      <c r="D6846" t="s">
        <v>19658</v>
      </c>
      <c r="E6846" t="s">
        <v>19659</v>
      </c>
      <c r="F6846" t="s">
        <v>1024</v>
      </c>
    </row>
    <row r="6847" spans="2:6" hidden="1" x14ac:dyDescent="0.3">
      <c r="B6847">
        <v>164617</v>
      </c>
      <c r="C6847" t="s">
        <v>19660</v>
      </c>
      <c r="D6847" t="s">
        <v>19661</v>
      </c>
      <c r="E6847" t="s">
        <v>8534</v>
      </c>
      <c r="F6847" t="s">
        <v>1024</v>
      </c>
    </row>
    <row r="6848" spans="2:6" hidden="1" x14ac:dyDescent="0.3">
      <c r="B6848">
        <v>164618</v>
      </c>
      <c r="C6848" t="s">
        <v>16939</v>
      </c>
      <c r="D6848" t="s">
        <v>16940</v>
      </c>
      <c r="E6848" t="s">
        <v>19662</v>
      </c>
      <c r="F6848" t="s">
        <v>1024</v>
      </c>
    </row>
    <row r="6849" spans="2:6" hidden="1" x14ac:dyDescent="0.3">
      <c r="B6849">
        <v>164619</v>
      </c>
      <c r="C6849" t="s">
        <v>19663</v>
      </c>
      <c r="D6849" t="s">
        <v>19664</v>
      </c>
      <c r="E6849" t="s">
        <v>19665</v>
      </c>
      <c r="F6849" t="s">
        <v>1024</v>
      </c>
    </row>
    <row r="6850" spans="2:6" hidden="1" x14ac:dyDescent="0.3">
      <c r="B6850">
        <v>164620</v>
      </c>
      <c r="C6850" t="s">
        <v>19666</v>
      </c>
      <c r="D6850" t="s">
        <v>24096</v>
      </c>
      <c r="E6850" t="s">
        <v>19667</v>
      </c>
      <c r="F6850" t="s">
        <v>1024</v>
      </c>
    </row>
    <row r="6851" spans="2:6" hidden="1" x14ac:dyDescent="0.3">
      <c r="B6851">
        <v>164621</v>
      </c>
      <c r="C6851" t="s">
        <v>19668</v>
      </c>
      <c r="D6851" t="s">
        <v>19669</v>
      </c>
      <c r="E6851" t="s">
        <v>19670</v>
      </c>
      <c r="F6851" t="s">
        <v>1024</v>
      </c>
    </row>
    <row r="6852" spans="2:6" hidden="1" x14ac:dyDescent="0.3">
      <c r="B6852">
        <v>164622</v>
      </c>
      <c r="C6852" t="s">
        <v>19671</v>
      </c>
      <c r="D6852" t="s">
        <v>19672</v>
      </c>
      <c r="E6852" t="s">
        <v>19673</v>
      </c>
      <c r="F6852" t="s">
        <v>1024</v>
      </c>
    </row>
    <row r="6853" spans="2:6" hidden="1" x14ac:dyDescent="0.3">
      <c r="B6853">
        <v>164623</v>
      </c>
      <c r="C6853" t="s">
        <v>19674</v>
      </c>
      <c r="D6853" t="s">
        <v>19675</v>
      </c>
      <c r="E6853" t="s">
        <v>19676</v>
      </c>
      <c r="F6853" t="s">
        <v>1024</v>
      </c>
    </row>
    <row r="6854" spans="2:6" hidden="1" x14ac:dyDescent="0.3">
      <c r="B6854">
        <v>164624</v>
      </c>
      <c r="C6854" t="s">
        <v>19677</v>
      </c>
      <c r="D6854" t="s">
        <v>19678</v>
      </c>
      <c r="E6854" t="s">
        <v>13972</v>
      </c>
      <c r="F6854" t="s">
        <v>1024</v>
      </c>
    </row>
    <row r="6855" spans="2:6" hidden="1" x14ac:dyDescent="0.3">
      <c r="B6855">
        <v>164625</v>
      </c>
      <c r="C6855" t="s">
        <v>19679</v>
      </c>
      <c r="D6855" t="s">
        <v>19680</v>
      </c>
      <c r="E6855" t="s">
        <v>19681</v>
      </c>
      <c r="F6855" t="s">
        <v>1024</v>
      </c>
    </row>
    <row r="6856" spans="2:6" hidden="1" x14ac:dyDescent="0.3">
      <c r="B6856">
        <v>164626</v>
      </c>
      <c r="C6856" t="s">
        <v>19682</v>
      </c>
      <c r="D6856" t="s">
        <v>19683</v>
      </c>
      <c r="E6856" t="s">
        <v>19684</v>
      </c>
      <c r="F6856" t="s">
        <v>1024</v>
      </c>
    </row>
    <row r="6857" spans="2:6" hidden="1" x14ac:dyDescent="0.3">
      <c r="B6857">
        <v>164627</v>
      </c>
      <c r="C6857" t="s">
        <v>19685</v>
      </c>
      <c r="D6857" t="s">
        <v>19686</v>
      </c>
      <c r="E6857" t="s">
        <v>19687</v>
      </c>
      <c r="F6857" t="s">
        <v>1024</v>
      </c>
    </row>
    <row r="6858" spans="2:6" hidden="1" x14ac:dyDescent="0.3">
      <c r="B6858">
        <v>164628</v>
      </c>
      <c r="C6858" t="s">
        <v>19688</v>
      </c>
      <c r="D6858" t="s">
        <v>19689</v>
      </c>
      <c r="E6858" t="s">
        <v>19690</v>
      </c>
      <c r="F6858" t="s">
        <v>1024</v>
      </c>
    </row>
    <row r="6859" spans="2:6" hidden="1" x14ac:dyDescent="0.3">
      <c r="B6859">
        <v>164629</v>
      </c>
      <c r="C6859" t="s">
        <v>19691</v>
      </c>
      <c r="D6859" t="s">
        <v>19692</v>
      </c>
      <c r="E6859" t="s">
        <v>19693</v>
      </c>
      <c r="F6859" t="s">
        <v>1024</v>
      </c>
    </row>
    <row r="6860" spans="2:6" hidden="1" x14ac:dyDescent="0.3">
      <c r="B6860">
        <v>164630</v>
      </c>
      <c r="C6860" t="s">
        <v>19694</v>
      </c>
      <c r="D6860" t="s">
        <v>19695</v>
      </c>
      <c r="E6860" t="s">
        <v>19696</v>
      </c>
      <c r="F6860" t="s">
        <v>1024</v>
      </c>
    </row>
    <row r="6861" spans="2:6" hidden="1" x14ac:dyDescent="0.3">
      <c r="B6861">
        <v>164631</v>
      </c>
      <c r="C6861" t="s">
        <v>19697</v>
      </c>
      <c r="D6861" t="s">
        <v>19698</v>
      </c>
      <c r="E6861" t="s">
        <v>19699</v>
      </c>
      <c r="F6861" t="s">
        <v>1024</v>
      </c>
    </row>
    <row r="6862" spans="2:6" hidden="1" x14ac:dyDescent="0.3">
      <c r="B6862">
        <v>164632</v>
      </c>
      <c r="C6862" t="s">
        <v>19700</v>
      </c>
      <c r="D6862" t="s">
        <v>19701</v>
      </c>
      <c r="E6862" t="s">
        <v>19702</v>
      </c>
      <c r="F6862" t="s">
        <v>1024</v>
      </c>
    </row>
    <row r="6863" spans="2:6" hidden="1" x14ac:dyDescent="0.3">
      <c r="B6863">
        <v>164633</v>
      </c>
      <c r="C6863" t="s">
        <v>19703</v>
      </c>
      <c r="D6863" t="s">
        <v>19704</v>
      </c>
      <c r="E6863" t="s">
        <v>19705</v>
      </c>
      <c r="F6863" t="s">
        <v>1024</v>
      </c>
    </row>
    <row r="6864" spans="2:6" hidden="1" x14ac:dyDescent="0.3">
      <c r="B6864">
        <v>164634</v>
      </c>
      <c r="C6864" t="s">
        <v>19706</v>
      </c>
      <c r="D6864" t="s">
        <v>19707</v>
      </c>
      <c r="E6864" t="s">
        <v>19708</v>
      </c>
      <c r="F6864" t="s">
        <v>1024</v>
      </c>
    </row>
    <row r="6865" spans="2:6" hidden="1" x14ac:dyDescent="0.3">
      <c r="B6865">
        <v>164635</v>
      </c>
      <c r="C6865" t="s">
        <v>19709</v>
      </c>
      <c r="D6865" t="s">
        <v>19710</v>
      </c>
      <c r="E6865" t="s">
        <v>19711</v>
      </c>
      <c r="F6865" t="s">
        <v>1024</v>
      </c>
    </row>
    <row r="6866" spans="2:6" hidden="1" x14ac:dyDescent="0.3">
      <c r="B6866">
        <v>164637</v>
      </c>
      <c r="C6866" t="s">
        <v>19712</v>
      </c>
      <c r="D6866" t="s">
        <v>19713</v>
      </c>
      <c r="E6866" t="s">
        <v>19714</v>
      </c>
      <c r="F6866" t="s">
        <v>1024</v>
      </c>
    </row>
    <row r="6867" spans="2:6" hidden="1" x14ac:dyDescent="0.3">
      <c r="B6867">
        <v>164638</v>
      </c>
      <c r="C6867" t="s">
        <v>19715</v>
      </c>
      <c r="D6867" t="s">
        <v>19716</v>
      </c>
      <c r="E6867" t="s">
        <v>19717</v>
      </c>
      <c r="F6867" t="s">
        <v>1024</v>
      </c>
    </row>
    <row r="6868" spans="2:6" hidden="1" x14ac:dyDescent="0.3">
      <c r="B6868">
        <v>164639</v>
      </c>
      <c r="C6868" t="s">
        <v>19718</v>
      </c>
      <c r="D6868" t="s">
        <v>19719</v>
      </c>
      <c r="E6868" t="s">
        <v>24132</v>
      </c>
      <c r="F6868" t="s">
        <v>1024</v>
      </c>
    </row>
    <row r="6869" spans="2:6" hidden="1" x14ac:dyDescent="0.3">
      <c r="B6869">
        <v>164640</v>
      </c>
      <c r="C6869" t="s">
        <v>19720</v>
      </c>
      <c r="D6869" t="s">
        <v>19721</v>
      </c>
      <c r="E6869" t="s">
        <v>19722</v>
      </c>
      <c r="F6869" t="s">
        <v>1024</v>
      </c>
    </row>
    <row r="6870" spans="2:6" hidden="1" x14ac:dyDescent="0.3">
      <c r="B6870">
        <v>164641</v>
      </c>
      <c r="C6870" t="s">
        <v>19723</v>
      </c>
      <c r="D6870" t="s">
        <v>19724</v>
      </c>
      <c r="E6870" t="s">
        <v>24123</v>
      </c>
      <c r="F6870" t="s">
        <v>1024</v>
      </c>
    </row>
    <row r="6871" spans="2:6" hidden="1" x14ac:dyDescent="0.3">
      <c r="B6871">
        <v>164642</v>
      </c>
      <c r="C6871" t="s">
        <v>19725</v>
      </c>
      <c r="D6871" t="s">
        <v>19726</v>
      </c>
      <c r="E6871" t="s">
        <v>17281</v>
      </c>
      <c r="F6871" t="s">
        <v>1024</v>
      </c>
    </row>
    <row r="6872" spans="2:6" hidden="1" x14ac:dyDescent="0.3">
      <c r="B6872">
        <v>164643</v>
      </c>
      <c r="C6872" t="s">
        <v>19727</v>
      </c>
      <c r="D6872" t="s">
        <v>19728</v>
      </c>
      <c r="E6872" t="s">
        <v>19729</v>
      </c>
      <c r="F6872" t="s">
        <v>1024</v>
      </c>
    </row>
    <row r="6873" spans="2:6" hidden="1" x14ac:dyDescent="0.3">
      <c r="B6873">
        <v>164644</v>
      </c>
      <c r="C6873" t="s">
        <v>19730</v>
      </c>
      <c r="D6873" t="s">
        <v>19731</v>
      </c>
      <c r="E6873" t="s">
        <v>19732</v>
      </c>
      <c r="F6873" t="s">
        <v>1024</v>
      </c>
    </row>
    <row r="6874" spans="2:6" hidden="1" x14ac:dyDescent="0.3">
      <c r="B6874">
        <v>164645</v>
      </c>
      <c r="C6874" t="s">
        <v>19733</v>
      </c>
      <c r="D6874" t="s">
        <v>19734</v>
      </c>
      <c r="E6874" t="s">
        <v>19735</v>
      </c>
      <c r="F6874" t="s">
        <v>1024</v>
      </c>
    </row>
    <row r="6875" spans="2:6" hidden="1" x14ac:dyDescent="0.3">
      <c r="B6875">
        <v>164646</v>
      </c>
      <c r="C6875" t="s">
        <v>15121</v>
      </c>
      <c r="D6875" t="s">
        <v>15122</v>
      </c>
      <c r="E6875" t="s">
        <v>19736</v>
      </c>
      <c r="F6875" t="s">
        <v>1024</v>
      </c>
    </row>
    <row r="6876" spans="2:6" hidden="1" x14ac:dyDescent="0.3">
      <c r="B6876">
        <v>164647</v>
      </c>
      <c r="C6876" t="s">
        <v>19737</v>
      </c>
      <c r="D6876" t="s">
        <v>19738</v>
      </c>
      <c r="E6876" t="s">
        <v>19739</v>
      </c>
      <c r="F6876" t="s">
        <v>1024</v>
      </c>
    </row>
    <row r="6877" spans="2:6" hidden="1" x14ac:dyDescent="0.3">
      <c r="B6877">
        <v>164648</v>
      </c>
      <c r="C6877" t="s">
        <v>18753</v>
      </c>
      <c r="D6877" t="s">
        <v>18754</v>
      </c>
      <c r="E6877" t="s">
        <v>19740</v>
      </c>
      <c r="F6877" t="s">
        <v>1024</v>
      </c>
    </row>
    <row r="6878" spans="2:6" hidden="1" x14ac:dyDescent="0.3">
      <c r="B6878">
        <v>164649</v>
      </c>
      <c r="C6878" t="s">
        <v>19741</v>
      </c>
      <c r="D6878" t="s">
        <v>19742</v>
      </c>
      <c r="E6878" t="s">
        <v>12775</v>
      </c>
      <c r="F6878" t="s">
        <v>1024</v>
      </c>
    </row>
    <row r="6879" spans="2:6" hidden="1" x14ac:dyDescent="0.3">
      <c r="B6879">
        <v>164650</v>
      </c>
      <c r="C6879" t="s">
        <v>19743</v>
      </c>
      <c r="D6879" t="s">
        <v>19744</v>
      </c>
      <c r="E6879" t="s">
        <v>19745</v>
      </c>
      <c r="F6879" t="s">
        <v>1024</v>
      </c>
    </row>
    <row r="6880" spans="2:6" hidden="1" x14ac:dyDescent="0.3">
      <c r="B6880">
        <v>164651</v>
      </c>
      <c r="C6880" t="s">
        <v>19746</v>
      </c>
      <c r="D6880" t="s">
        <v>19747</v>
      </c>
      <c r="E6880" t="s">
        <v>19748</v>
      </c>
      <c r="F6880" t="s">
        <v>1024</v>
      </c>
    </row>
    <row r="6881" spans="2:6" hidden="1" x14ac:dyDescent="0.3">
      <c r="B6881">
        <v>164652</v>
      </c>
      <c r="C6881" t="s">
        <v>19749</v>
      </c>
      <c r="D6881" t="s">
        <v>19750</v>
      </c>
      <c r="E6881" t="s">
        <v>19751</v>
      </c>
      <c r="F6881" t="s">
        <v>1024</v>
      </c>
    </row>
    <row r="6882" spans="2:6" hidden="1" x14ac:dyDescent="0.3">
      <c r="B6882">
        <v>164653</v>
      </c>
      <c r="C6882" t="s">
        <v>19752</v>
      </c>
      <c r="D6882" t="s">
        <v>19753</v>
      </c>
      <c r="E6882" t="s">
        <v>19754</v>
      </c>
      <c r="F6882" t="s">
        <v>1024</v>
      </c>
    </row>
    <row r="6883" spans="2:6" hidden="1" x14ac:dyDescent="0.3">
      <c r="B6883">
        <v>164654</v>
      </c>
      <c r="C6883" t="s">
        <v>19755</v>
      </c>
      <c r="D6883" t="s">
        <v>19756</v>
      </c>
      <c r="E6883" t="s">
        <v>1950</v>
      </c>
      <c r="F6883" t="s">
        <v>1024</v>
      </c>
    </row>
    <row r="6884" spans="2:6" hidden="1" x14ac:dyDescent="0.3">
      <c r="B6884">
        <v>164655</v>
      </c>
      <c r="C6884" t="s">
        <v>19757</v>
      </c>
      <c r="D6884" t="s">
        <v>19758</v>
      </c>
      <c r="E6884" t="s">
        <v>19759</v>
      </c>
      <c r="F6884" t="s">
        <v>1024</v>
      </c>
    </row>
    <row r="6885" spans="2:6" hidden="1" x14ac:dyDescent="0.3">
      <c r="B6885">
        <v>164656</v>
      </c>
      <c r="C6885" t="s">
        <v>19760</v>
      </c>
      <c r="D6885" t="s">
        <v>19761</v>
      </c>
      <c r="E6885" t="s">
        <v>19762</v>
      </c>
      <c r="F6885" t="s">
        <v>1024</v>
      </c>
    </row>
    <row r="6886" spans="2:6" hidden="1" x14ac:dyDescent="0.3">
      <c r="B6886">
        <v>164657</v>
      </c>
      <c r="C6886" t="s">
        <v>19763</v>
      </c>
      <c r="D6886" t="s">
        <v>19764</v>
      </c>
      <c r="E6886" t="s">
        <v>19765</v>
      </c>
      <c r="F6886" t="s">
        <v>1024</v>
      </c>
    </row>
    <row r="6887" spans="2:6" hidden="1" x14ac:dyDescent="0.3">
      <c r="B6887">
        <v>164658</v>
      </c>
      <c r="C6887" t="s">
        <v>19766</v>
      </c>
      <c r="D6887" t="s">
        <v>19767</v>
      </c>
      <c r="E6887" t="s">
        <v>19768</v>
      </c>
      <c r="F6887" t="s">
        <v>1024</v>
      </c>
    </row>
    <row r="6888" spans="2:6" hidden="1" x14ac:dyDescent="0.3">
      <c r="B6888">
        <v>164659</v>
      </c>
      <c r="C6888" t="s">
        <v>19769</v>
      </c>
      <c r="D6888" t="s">
        <v>19770</v>
      </c>
      <c r="E6888" t="s">
        <v>19771</v>
      </c>
      <c r="F6888" t="s">
        <v>1024</v>
      </c>
    </row>
    <row r="6889" spans="2:6" hidden="1" x14ac:dyDescent="0.3">
      <c r="B6889">
        <v>164660</v>
      </c>
      <c r="C6889" t="s">
        <v>19772</v>
      </c>
      <c r="D6889" t="s">
        <v>19773</v>
      </c>
      <c r="E6889" t="s">
        <v>19774</v>
      </c>
      <c r="F6889" t="s">
        <v>1024</v>
      </c>
    </row>
    <row r="6890" spans="2:6" hidden="1" x14ac:dyDescent="0.3">
      <c r="B6890">
        <v>164661</v>
      </c>
      <c r="C6890" t="s">
        <v>19775</v>
      </c>
      <c r="D6890" t="s">
        <v>19776</v>
      </c>
      <c r="E6890" t="s">
        <v>19777</v>
      </c>
      <c r="F6890" t="s">
        <v>1024</v>
      </c>
    </row>
    <row r="6891" spans="2:6" hidden="1" x14ac:dyDescent="0.3">
      <c r="B6891">
        <v>164663</v>
      </c>
      <c r="C6891" t="s">
        <v>19778</v>
      </c>
      <c r="D6891" t="s">
        <v>19779</v>
      </c>
      <c r="E6891" t="s">
        <v>19780</v>
      </c>
      <c r="F6891" t="s">
        <v>1024</v>
      </c>
    </row>
    <row r="6892" spans="2:6" hidden="1" x14ac:dyDescent="0.3">
      <c r="B6892">
        <v>164664</v>
      </c>
      <c r="C6892" t="s">
        <v>19781</v>
      </c>
      <c r="D6892" t="s">
        <v>19782</v>
      </c>
      <c r="E6892" t="s">
        <v>19783</v>
      </c>
      <c r="F6892" t="s">
        <v>1024</v>
      </c>
    </row>
    <row r="6893" spans="2:6" hidden="1" x14ac:dyDescent="0.3">
      <c r="B6893">
        <v>164665</v>
      </c>
      <c r="C6893" t="s">
        <v>19784</v>
      </c>
      <c r="D6893" t="s">
        <v>19785</v>
      </c>
      <c r="E6893" t="s">
        <v>19786</v>
      </c>
      <c r="F6893" t="s">
        <v>1024</v>
      </c>
    </row>
    <row r="6894" spans="2:6" hidden="1" x14ac:dyDescent="0.3">
      <c r="B6894">
        <v>164666</v>
      </c>
      <c r="C6894" t="s">
        <v>19787</v>
      </c>
      <c r="D6894" t="s">
        <v>19788</v>
      </c>
      <c r="E6894" t="s">
        <v>4407</v>
      </c>
      <c r="F6894" t="s">
        <v>1024</v>
      </c>
    </row>
    <row r="6895" spans="2:6" hidden="1" x14ac:dyDescent="0.3">
      <c r="B6895">
        <v>164667</v>
      </c>
      <c r="C6895" t="s">
        <v>19789</v>
      </c>
      <c r="D6895" t="s">
        <v>19790</v>
      </c>
      <c r="E6895" t="s">
        <v>12850</v>
      </c>
      <c r="F6895" t="s">
        <v>1024</v>
      </c>
    </row>
    <row r="6896" spans="2:6" hidden="1" x14ac:dyDescent="0.3">
      <c r="B6896">
        <v>164668</v>
      </c>
      <c r="C6896" t="s">
        <v>19791</v>
      </c>
      <c r="D6896" t="s">
        <v>19792</v>
      </c>
      <c r="E6896" t="s">
        <v>19793</v>
      </c>
      <c r="F6896" t="s">
        <v>1024</v>
      </c>
    </row>
    <row r="6897" spans="2:6" hidden="1" x14ac:dyDescent="0.3">
      <c r="B6897">
        <v>164669</v>
      </c>
      <c r="C6897" t="s">
        <v>19794</v>
      </c>
      <c r="D6897" t="s">
        <v>19795</v>
      </c>
      <c r="E6897" t="s">
        <v>19796</v>
      </c>
      <c r="F6897" t="s">
        <v>1024</v>
      </c>
    </row>
    <row r="6898" spans="2:6" hidden="1" x14ac:dyDescent="0.3">
      <c r="B6898">
        <v>164671</v>
      </c>
      <c r="C6898" t="s">
        <v>19797</v>
      </c>
      <c r="D6898" t="s">
        <v>19798</v>
      </c>
      <c r="E6898" t="s">
        <v>19799</v>
      </c>
      <c r="F6898" t="s">
        <v>1024</v>
      </c>
    </row>
    <row r="6899" spans="2:6" hidden="1" x14ac:dyDescent="0.3">
      <c r="B6899">
        <v>164672</v>
      </c>
      <c r="C6899" t="s">
        <v>19800</v>
      </c>
      <c r="D6899" t="s">
        <v>19801</v>
      </c>
      <c r="E6899" t="s">
        <v>10412</v>
      </c>
      <c r="F6899" t="s">
        <v>1024</v>
      </c>
    </row>
    <row r="6900" spans="2:6" hidden="1" x14ac:dyDescent="0.3">
      <c r="B6900">
        <v>164673</v>
      </c>
      <c r="C6900" t="s">
        <v>19802</v>
      </c>
      <c r="D6900" t="s">
        <v>19803</v>
      </c>
      <c r="E6900" t="s">
        <v>19804</v>
      </c>
      <c r="F6900" t="s">
        <v>1024</v>
      </c>
    </row>
    <row r="6901" spans="2:6" hidden="1" x14ac:dyDescent="0.3">
      <c r="B6901">
        <v>164674</v>
      </c>
      <c r="C6901" t="s">
        <v>19805</v>
      </c>
      <c r="D6901" t="s">
        <v>19806</v>
      </c>
      <c r="E6901" t="s">
        <v>19807</v>
      </c>
      <c r="F6901" t="s">
        <v>1024</v>
      </c>
    </row>
    <row r="6902" spans="2:6" hidden="1" x14ac:dyDescent="0.3">
      <c r="B6902">
        <v>164675</v>
      </c>
      <c r="C6902" t="s">
        <v>19808</v>
      </c>
      <c r="D6902" t="s">
        <v>19809</v>
      </c>
      <c r="E6902" t="s">
        <v>19810</v>
      </c>
      <c r="F6902" t="s">
        <v>1024</v>
      </c>
    </row>
    <row r="6903" spans="2:6" hidden="1" x14ac:dyDescent="0.3">
      <c r="B6903">
        <v>164676</v>
      </c>
      <c r="C6903" t="s">
        <v>19811</v>
      </c>
      <c r="D6903" t="s">
        <v>19812</v>
      </c>
      <c r="E6903" t="s">
        <v>19813</v>
      </c>
      <c r="F6903" t="s">
        <v>1024</v>
      </c>
    </row>
    <row r="6904" spans="2:6" hidden="1" x14ac:dyDescent="0.3">
      <c r="B6904">
        <v>164677</v>
      </c>
      <c r="C6904" t="s">
        <v>19814</v>
      </c>
      <c r="D6904" t="s">
        <v>19815</v>
      </c>
      <c r="E6904" t="s">
        <v>19816</v>
      </c>
      <c r="F6904" t="s">
        <v>1024</v>
      </c>
    </row>
    <row r="6905" spans="2:6" hidden="1" x14ac:dyDescent="0.3">
      <c r="B6905">
        <v>164678</v>
      </c>
      <c r="C6905" t="s">
        <v>19817</v>
      </c>
      <c r="D6905" t="s">
        <v>19818</v>
      </c>
      <c r="E6905" t="s">
        <v>19819</v>
      </c>
      <c r="F6905" t="s">
        <v>1024</v>
      </c>
    </row>
    <row r="6906" spans="2:6" hidden="1" x14ac:dyDescent="0.3">
      <c r="B6906">
        <v>164679</v>
      </c>
      <c r="C6906" t="s">
        <v>19820</v>
      </c>
      <c r="D6906" t="s">
        <v>19821</v>
      </c>
      <c r="E6906" t="s">
        <v>19822</v>
      </c>
      <c r="F6906" t="s">
        <v>1024</v>
      </c>
    </row>
    <row r="6907" spans="2:6" hidden="1" x14ac:dyDescent="0.3">
      <c r="B6907">
        <v>164680</v>
      </c>
      <c r="C6907" t="s">
        <v>19823</v>
      </c>
      <c r="D6907" t="s">
        <v>19824</v>
      </c>
      <c r="E6907" t="s">
        <v>19825</v>
      </c>
      <c r="F6907" t="s">
        <v>1024</v>
      </c>
    </row>
    <row r="6908" spans="2:6" hidden="1" x14ac:dyDescent="0.3">
      <c r="B6908">
        <v>164681</v>
      </c>
      <c r="C6908" t="s">
        <v>19826</v>
      </c>
      <c r="D6908" t="s">
        <v>19827</v>
      </c>
      <c r="E6908" t="s">
        <v>14731</v>
      </c>
      <c r="F6908" t="s">
        <v>1024</v>
      </c>
    </row>
    <row r="6909" spans="2:6" hidden="1" x14ac:dyDescent="0.3">
      <c r="B6909">
        <v>164682</v>
      </c>
      <c r="C6909" t="s">
        <v>19828</v>
      </c>
      <c r="D6909" t="s">
        <v>19829</v>
      </c>
      <c r="E6909" t="s">
        <v>19830</v>
      </c>
      <c r="F6909" t="s">
        <v>1024</v>
      </c>
    </row>
    <row r="6910" spans="2:6" hidden="1" x14ac:dyDescent="0.3">
      <c r="B6910">
        <v>164683</v>
      </c>
      <c r="C6910" t="s">
        <v>19831</v>
      </c>
      <c r="D6910" t="s">
        <v>19832</v>
      </c>
      <c r="E6910" t="s">
        <v>19833</v>
      </c>
      <c r="F6910" t="s">
        <v>1024</v>
      </c>
    </row>
    <row r="6911" spans="2:6" hidden="1" x14ac:dyDescent="0.3">
      <c r="B6911">
        <v>164684</v>
      </c>
      <c r="C6911" t="s">
        <v>19834</v>
      </c>
      <c r="D6911" t="s">
        <v>19835</v>
      </c>
      <c r="E6911" t="s">
        <v>14238</v>
      </c>
      <c r="F6911" t="s">
        <v>1024</v>
      </c>
    </row>
    <row r="6912" spans="2:6" hidden="1" x14ac:dyDescent="0.3">
      <c r="B6912">
        <v>164685</v>
      </c>
      <c r="C6912" t="s">
        <v>19836</v>
      </c>
      <c r="D6912" t="s">
        <v>19837</v>
      </c>
      <c r="E6912" t="s">
        <v>18975</v>
      </c>
      <c r="F6912" t="s">
        <v>1024</v>
      </c>
    </row>
    <row r="6913" spans="2:6" hidden="1" x14ac:dyDescent="0.3">
      <c r="B6913">
        <v>164686</v>
      </c>
      <c r="C6913" t="s">
        <v>19838</v>
      </c>
      <c r="D6913" t="s">
        <v>19839</v>
      </c>
      <c r="E6913" t="s">
        <v>19840</v>
      </c>
      <c r="F6913" t="s">
        <v>1024</v>
      </c>
    </row>
    <row r="6914" spans="2:6" hidden="1" x14ac:dyDescent="0.3">
      <c r="B6914">
        <v>164687</v>
      </c>
      <c r="C6914" t="s">
        <v>19841</v>
      </c>
      <c r="D6914" t="s">
        <v>19842</v>
      </c>
      <c r="E6914" t="s">
        <v>19843</v>
      </c>
      <c r="F6914" t="s">
        <v>1024</v>
      </c>
    </row>
    <row r="6915" spans="2:6" hidden="1" x14ac:dyDescent="0.3">
      <c r="B6915">
        <v>164688</v>
      </c>
      <c r="C6915" t="s">
        <v>19844</v>
      </c>
      <c r="D6915" t="s">
        <v>19845</v>
      </c>
      <c r="E6915" t="s">
        <v>5698</v>
      </c>
      <c r="F6915" t="s">
        <v>1024</v>
      </c>
    </row>
    <row r="6916" spans="2:6" hidden="1" x14ac:dyDescent="0.3">
      <c r="B6916">
        <v>164689</v>
      </c>
      <c r="C6916" t="s">
        <v>19846</v>
      </c>
      <c r="D6916" t="s">
        <v>19847</v>
      </c>
      <c r="E6916" t="s">
        <v>4902</v>
      </c>
      <c r="F6916" t="s">
        <v>1024</v>
      </c>
    </row>
    <row r="6917" spans="2:6" hidden="1" x14ac:dyDescent="0.3">
      <c r="B6917">
        <v>164691</v>
      </c>
      <c r="C6917" t="s">
        <v>19848</v>
      </c>
      <c r="D6917" t="s">
        <v>19849</v>
      </c>
      <c r="E6917" t="s">
        <v>19850</v>
      </c>
      <c r="F6917" t="s">
        <v>1024</v>
      </c>
    </row>
    <row r="6918" spans="2:6" hidden="1" x14ac:dyDescent="0.3">
      <c r="B6918">
        <v>164692</v>
      </c>
      <c r="C6918" t="s">
        <v>19851</v>
      </c>
      <c r="D6918" t="s">
        <v>19852</v>
      </c>
      <c r="E6918" t="s">
        <v>19853</v>
      </c>
      <c r="F6918" t="s">
        <v>1024</v>
      </c>
    </row>
    <row r="6919" spans="2:6" hidden="1" x14ac:dyDescent="0.3">
      <c r="B6919">
        <v>164693</v>
      </c>
      <c r="C6919" t="s">
        <v>19854</v>
      </c>
      <c r="D6919" t="s">
        <v>19855</v>
      </c>
      <c r="E6919" t="s">
        <v>5808</v>
      </c>
      <c r="F6919" t="s">
        <v>1024</v>
      </c>
    </row>
    <row r="6920" spans="2:6" hidden="1" x14ac:dyDescent="0.3">
      <c r="B6920">
        <v>164695</v>
      </c>
      <c r="C6920" t="s">
        <v>12842</v>
      </c>
      <c r="D6920" t="s">
        <v>12843</v>
      </c>
      <c r="E6920" t="s">
        <v>19856</v>
      </c>
      <c r="F6920" t="s">
        <v>1024</v>
      </c>
    </row>
    <row r="6921" spans="2:6" hidden="1" x14ac:dyDescent="0.3">
      <c r="B6921">
        <v>164696</v>
      </c>
      <c r="C6921" t="s">
        <v>19857</v>
      </c>
      <c r="D6921" t="s">
        <v>19858</v>
      </c>
      <c r="E6921" t="s">
        <v>15673</v>
      </c>
      <c r="F6921" t="s">
        <v>1024</v>
      </c>
    </row>
    <row r="6922" spans="2:6" hidden="1" x14ac:dyDescent="0.3">
      <c r="B6922">
        <v>164697</v>
      </c>
      <c r="C6922" t="s">
        <v>19859</v>
      </c>
      <c r="D6922" t="s">
        <v>19860</v>
      </c>
      <c r="E6922" t="s">
        <v>19861</v>
      </c>
      <c r="F6922" t="s">
        <v>1024</v>
      </c>
    </row>
    <row r="6923" spans="2:6" hidden="1" x14ac:dyDescent="0.3">
      <c r="B6923">
        <v>164698</v>
      </c>
      <c r="C6923" t="s">
        <v>19862</v>
      </c>
      <c r="D6923" t="s">
        <v>19863</v>
      </c>
      <c r="E6923" t="s">
        <v>8223</v>
      </c>
      <c r="F6923" t="s">
        <v>1024</v>
      </c>
    </row>
    <row r="6924" spans="2:6" hidden="1" x14ac:dyDescent="0.3">
      <c r="B6924">
        <v>164699</v>
      </c>
      <c r="C6924" t="s">
        <v>19864</v>
      </c>
      <c r="D6924" t="s">
        <v>19865</v>
      </c>
      <c r="E6924" t="s">
        <v>19866</v>
      </c>
      <c r="F6924" t="s">
        <v>1024</v>
      </c>
    </row>
    <row r="6925" spans="2:6" hidden="1" x14ac:dyDescent="0.3">
      <c r="B6925">
        <v>158733</v>
      </c>
      <c r="C6925" t="s">
        <v>32</v>
      </c>
      <c r="D6925" t="s">
        <v>31</v>
      </c>
      <c r="E6925" t="s">
        <v>33</v>
      </c>
      <c r="F6925" t="s">
        <v>1024</v>
      </c>
    </row>
    <row r="6926" spans="2:6" hidden="1" x14ac:dyDescent="0.3">
      <c r="B6926">
        <v>164702</v>
      </c>
      <c r="C6926" t="s">
        <v>18612</v>
      </c>
      <c r="D6926" t="s">
        <v>18613</v>
      </c>
      <c r="E6926" t="s">
        <v>19867</v>
      </c>
      <c r="F6926" t="s">
        <v>1024</v>
      </c>
    </row>
    <row r="6927" spans="2:6" hidden="1" x14ac:dyDescent="0.3">
      <c r="B6927">
        <v>164703</v>
      </c>
      <c r="C6927" t="s">
        <v>19868</v>
      </c>
      <c r="D6927" t="s">
        <v>19869</v>
      </c>
      <c r="E6927" t="s">
        <v>19870</v>
      </c>
      <c r="F6927" t="s">
        <v>1024</v>
      </c>
    </row>
    <row r="6928" spans="2:6" hidden="1" x14ac:dyDescent="0.3">
      <c r="B6928">
        <v>164704</v>
      </c>
      <c r="C6928" t="s">
        <v>19871</v>
      </c>
      <c r="D6928" t="s">
        <v>19872</v>
      </c>
      <c r="E6928" t="s">
        <v>19873</v>
      </c>
      <c r="F6928" t="s">
        <v>1024</v>
      </c>
    </row>
    <row r="6929" spans="2:6" hidden="1" x14ac:dyDescent="0.3">
      <c r="B6929">
        <v>164705</v>
      </c>
      <c r="C6929" t="s">
        <v>17657</v>
      </c>
      <c r="D6929" t="s">
        <v>17658</v>
      </c>
      <c r="E6929" t="s">
        <v>19874</v>
      </c>
      <c r="F6929" t="s">
        <v>1024</v>
      </c>
    </row>
    <row r="6930" spans="2:6" hidden="1" x14ac:dyDescent="0.3">
      <c r="B6930">
        <v>164706</v>
      </c>
      <c r="C6930" t="s">
        <v>19875</v>
      </c>
      <c r="D6930" t="s">
        <v>19876</v>
      </c>
      <c r="E6930" t="s">
        <v>19877</v>
      </c>
      <c r="F6930" t="s">
        <v>1024</v>
      </c>
    </row>
    <row r="6931" spans="2:6" hidden="1" x14ac:dyDescent="0.3">
      <c r="B6931">
        <v>164707</v>
      </c>
      <c r="C6931" t="s">
        <v>19878</v>
      </c>
      <c r="D6931" t="s">
        <v>19879</v>
      </c>
      <c r="E6931" t="s">
        <v>19880</v>
      </c>
      <c r="F6931" t="s">
        <v>1024</v>
      </c>
    </row>
    <row r="6932" spans="2:6" hidden="1" x14ac:dyDescent="0.3">
      <c r="B6932">
        <v>164708</v>
      </c>
      <c r="C6932" t="s">
        <v>19881</v>
      </c>
      <c r="D6932" t="s">
        <v>19882</v>
      </c>
      <c r="E6932" t="s">
        <v>19883</v>
      </c>
      <c r="F6932" t="s">
        <v>1024</v>
      </c>
    </row>
    <row r="6933" spans="2:6" hidden="1" x14ac:dyDescent="0.3">
      <c r="B6933">
        <v>164709</v>
      </c>
      <c r="C6933" t="s">
        <v>19884</v>
      </c>
      <c r="D6933" t="s">
        <v>19885</v>
      </c>
      <c r="E6933" t="s">
        <v>7121</v>
      </c>
      <c r="F6933" t="s">
        <v>1024</v>
      </c>
    </row>
    <row r="6934" spans="2:6" hidden="1" x14ac:dyDescent="0.3">
      <c r="B6934">
        <v>164710</v>
      </c>
      <c r="C6934" t="s">
        <v>19886</v>
      </c>
      <c r="D6934" t="s">
        <v>19887</v>
      </c>
      <c r="E6934" t="s">
        <v>19888</v>
      </c>
      <c r="F6934" t="s">
        <v>1024</v>
      </c>
    </row>
    <row r="6935" spans="2:6" hidden="1" x14ac:dyDescent="0.3">
      <c r="B6935">
        <v>164711</v>
      </c>
      <c r="C6935" t="s">
        <v>19889</v>
      </c>
      <c r="D6935" t="s">
        <v>19890</v>
      </c>
      <c r="E6935" t="s">
        <v>19891</v>
      </c>
      <c r="F6935" t="s">
        <v>1024</v>
      </c>
    </row>
    <row r="6936" spans="2:6" hidden="1" x14ac:dyDescent="0.3">
      <c r="B6936">
        <v>164712</v>
      </c>
      <c r="C6936" t="s">
        <v>19892</v>
      </c>
      <c r="D6936" t="s">
        <v>19893</v>
      </c>
      <c r="E6936" t="s">
        <v>19894</v>
      </c>
      <c r="F6936" t="s">
        <v>1024</v>
      </c>
    </row>
    <row r="6937" spans="2:6" hidden="1" x14ac:dyDescent="0.3">
      <c r="B6937">
        <v>164713</v>
      </c>
      <c r="C6937" t="s">
        <v>19895</v>
      </c>
      <c r="D6937" t="s">
        <v>19896</v>
      </c>
      <c r="E6937" t="s">
        <v>19897</v>
      </c>
      <c r="F6937" t="s">
        <v>1024</v>
      </c>
    </row>
    <row r="6938" spans="2:6" hidden="1" x14ac:dyDescent="0.3">
      <c r="B6938">
        <v>164714</v>
      </c>
      <c r="C6938" t="s">
        <v>19898</v>
      </c>
      <c r="D6938" t="s">
        <v>19899</v>
      </c>
      <c r="E6938" t="s">
        <v>19900</v>
      </c>
      <c r="F6938" t="s">
        <v>1024</v>
      </c>
    </row>
    <row r="6939" spans="2:6" hidden="1" x14ac:dyDescent="0.3">
      <c r="B6939">
        <v>164715</v>
      </c>
      <c r="C6939" t="s">
        <v>19901</v>
      </c>
      <c r="D6939" t="s">
        <v>19902</v>
      </c>
      <c r="E6939" t="s">
        <v>19903</v>
      </c>
      <c r="F6939" t="s">
        <v>1024</v>
      </c>
    </row>
    <row r="6940" spans="2:6" hidden="1" x14ac:dyDescent="0.3">
      <c r="B6940">
        <v>164716</v>
      </c>
      <c r="C6940" t="s">
        <v>19904</v>
      </c>
      <c r="D6940" t="s">
        <v>19905</v>
      </c>
      <c r="E6940" t="s">
        <v>19906</v>
      </c>
      <c r="F6940" t="s">
        <v>1024</v>
      </c>
    </row>
    <row r="6941" spans="2:6" hidden="1" x14ac:dyDescent="0.3">
      <c r="B6941">
        <v>164717</v>
      </c>
      <c r="C6941" t="s">
        <v>19907</v>
      </c>
      <c r="D6941" t="s">
        <v>19908</v>
      </c>
      <c r="E6941" t="s">
        <v>5991</v>
      </c>
      <c r="F6941" t="s">
        <v>1024</v>
      </c>
    </row>
    <row r="6942" spans="2:6" hidden="1" x14ac:dyDescent="0.3">
      <c r="B6942">
        <v>164718</v>
      </c>
      <c r="C6942" t="s">
        <v>19909</v>
      </c>
      <c r="D6942" t="s">
        <v>19910</v>
      </c>
      <c r="E6942" t="s">
        <v>19911</v>
      </c>
      <c r="F6942" t="s">
        <v>1024</v>
      </c>
    </row>
    <row r="6943" spans="2:6" hidden="1" x14ac:dyDescent="0.3">
      <c r="B6943">
        <v>164719</v>
      </c>
      <c r="C6943" t="s">
        <v>19912</v>
      </c>
      <c r="D6943" t="s">
        <v>19913</v>
      </c>
      <c r="E6943" t="s">
        <v>19914</v>
      </c>
      <c r="F6943" t="s">
        <v>1024</v>
      </c>
    </row>
    <row r="6944" spans="2:6" hidden="1" x14ac:dyDescent="0.3">
      <c r="B6944">
        <v>164720</v>
      </c>
      <c r="C6944" t="s">
        <v>19915</v>
      </c>
      <c r="D6944" t="s">
        <v>19916</v>
      </c>
      <c r="E6944" t="s">
        <v>19917</v>
      </c>
      <c r="F6944" t="s">
        <v>1024</v>
      </c>
    </row>
    <row r="6945" spans="2:6" hidden="1" x14ac:dyDescent="0.3">
      <c r="B6945">
        <v>164722</v>
      </c>
      <c r="C6945" t="s">
        <v>19918</v>
      </c>
      <c r="D6945" t="s">
        <v>24097</v>
      </c>
      <c r="E6945" t="s">
        <v>19514</v>
      </c>
      <c r="F6945" t="s">
        <v>1024</v>
      </c>
    </row>
    <row r="6946" spans="2:6" hidden="1" x14ac:dyDescent="0.3">
      <c r="B6946">
        <v>164723</v>
      </c>
      <c r="C6946" t="s">
        <v>19919</v>
      </c>
      <c r="D6946" t="s">
        <v>19920</v>
      </c>
      <c r="E6946" t="s">
        <v>3030</v>
      </c>
      <c r="F6946" t="s">
        <v>1024</v>
      </c>
    </row>
    <row r="6947" spans="2:6" hidden="1" x14ac:dyDescent="0.3">
      <c r="B6947">
        <v>164725</v>
      </c>
      <c r="C6947" t="s">
        <v>19921</v>
      </c>
      <c r="D6947" t="s">
        <v>19922</v>
      </c>
      <c r="E6947" t="s">
        <v>19923</v>
      </c>
      <c r="F6947" t="s">
        <v>1024</v>
      </c>
    </row>
    <row r="6948" spans="2:6" hidden="1" x14ac:dyDescent="0.3">
      <c r="B6948">
        <v>164726</v>
      </c>
      <c r="C6948" t="s">
        <v>19924</v>
      </c>
      <c r="D6948" t="s">
        <v>19925</v>
      </c>
      <c r="E6948" t="s">
        <v>19926</v>
      </c>
      <c r="F6948" t="s">
        <v>1024</v>
      </c>
    </row>
    <row r="6949" spans="2:6" hidden="1" x14ac:dyDescent="0.3">
      <c r="B6949">
        <v>164728</v>
      </c>
      <c r="C6949" t="s">
        <v>19927</v>
      </c>
      <c r="D6949" t="s">
        <v>19928</v>
      </c>
      <c r="E6949" t="s">
        <v>19929</v>
      </c>
      <c r="F6949" t="s">
        <v>1024</v>
      </c>
    </row>
    <row r="6950" spans="2:6" hidden="1" x14ac:dyDescent="0.3">
      <c r="B6950">
        <v>164729</v>
      </c>
      <c r="C6950" t="s">
        <v>19930</v>
      </c>
      <c r="D6950" t="s">
        <v>19931</v>
      </c>
      <c r="E6950" t="s">
        <v>19932</v>
      </c>
      <c r="F6950" t="s">
        <v>1024</v>
      </c>
    </row>
    <row r="6951" spans="2:6" hidden="1" x14ac:dyDescent="0.3">
      <c r="B6951">
        <v>164731</v>
      </c>
      <c r="C6951" t="s">
        <v>16288</v>
      </c>
      <c r="D6951" t="s">
        <v>16289</v>
      </c>
      <c r="E6951" t="s">
        <v>19933</v>
      </c>
      <c r="F6951" t="s">
        <v>1024</v>
      </c>
    </row>
    <row r="6952" spans="2:6" hidden="1" x14ac:dyDescent="0.3">
      <c r="B6952">
        <v>164732</v>
      </c>
      <c r="C6952" t="s">
        <v>19934</v>
      </c>
      <c r="D6952" t="s">
        <v>19935</v>
      </c>
      <c r="E6952" t="s">
        <v>19936</v>
      </c>
      <c r="F6952" t="s">
        <v>1024</v>
      </c>
    </row>
    <row r="6953" spans="2:6" hidden="1" x14ac:dyDescent="0.3">
      <c r="B6953">
        <v>164733</v>
      </c>
      <c r="C6953" t="s">
        <v>19937</v>
      </c>
      <c r="D6953" t="s">
        <v>19938</v>
      </c>
      <c r="E6953" t="s">
        <v>17061</v>
      </c>
      <c r="F6953" t="s">
        <v>1024</v>
      </c>
    </row>
    <row r="6954" spans="2:6" hidden="1" x14ac:dyDescent="0.3">
      <c r="B6954">
        <v>164734</v>
      </c>
      <c r="C6954" t="s">
        <v>19939</v>
      </c>
      <c r="D6954" t="s">
        <v>19940</v>
      </c>
      <c r="E6954" t="s">
        <v>19941</v>
      </c>
      <c r="F6954" t="s">
        <v>1024</v>
      </c>
    </row>
    <row r="6955" spans="2:6" hidden="1" x14ac:dyDescent="0.3">
      <c r="B6955">
        <v>164735</v>
      </c>
      <c r="C6955" t="s">
        <v>19942</v>
      </c>
      <c r="D6955" t="s">
        <v>19943</v>
      </c>
      <c r="E6955" t="s">
        <v>19944</v>
      </c>
      <c r="F6955" t="s">
        <v>1024</v>
      </c>
    </row>
    <row r="6956" spans="2:6" hidden="1" x14ac:dyDescent="0.3">
      <c r="B6956">
        <v>164736</v>
      </c>
      <c r="C6956" t="s">
        <v>19386</v>
      </c>
      <c r="D6956" t="s">
        <v>19387</v>
      </c>
      <c r="E6956" t="s">
        <v>19945</v>
      </c>
      <c r="F6956" t="s">
        <v>1024</v>
      </c>
    </row>
    <row r="6957" spans="2:6" hidden="1" x14ac:dyDescent="0.3">
      <c r="B6957">
        <v>164737</v>
      </c>
      <c r="C6957" t="s">
        <v>19946</v>
      </c>
      <c r="D6957" t="s">
        <v>19947</v>
      </c>
      <c r="E6957" t="s">
        <v>14077</v>
      </c>
      <c r="F6957" t="s">
        <v>1024</v>
      </c>
    </row>
    <row r="6958" spans="2:6" hidden="1" x14ac:dyDescent="0.3">
      <c r="B6958">
        <v>164738</v>
      </c>
      <c r="C6958" t="s">
        <v>19948</v>
      </c>
      <c r="D6958" t="s">
        <v>19949</v>
      </c>
      <c r="E6958" t="s">
        <v>19950</v>
      </c>
      <c r="F6958" t="s">
        <v>1024</v>
      </c>
    </row>
    <row r="6959" spans="2:6" hidden="1" x14ac:dyDescent="0.3">
      <c r="B6959">
        <v>164739</v>
      </c>
      <c r="C6959" t="s">
        <v>19951</v>
      </c>
      <c r="D6959" t="s">
        <v>19952</v>
      </c>
      <c r="E6959" t="s">
        <v>19953</v>
      </c>
      <c r="F6959" t="s">
        <v>1024</v>
      </c>
    </row>
    <row r="6960" spans="2:6" hidden="1" x14ac:dyDescent="0.3">
      <c r="B6960">
        <v>164740</v>
      </c>
      <c r="C6960" t="s">
        <v>19954</v>
      </c>
      <c r="D6960" t="s">
        <v>19955</v>
      </c>
      <c r="E6960" t="s">
        <v>19956</v>
      </c>
      <c r="F6960" t="s">
        <v>1024</v>
      </c>
    </row>
    <row r="6961" spans="2:6" hidden="1" x14ac:dyDescent="0.3">
      <c r="B6961">
        <v>164741</v>
      </c>
      <c r="C6961" t="s">
        <v>19957</v>
      </c>
      <c r="D6961" t="s">
        <v>19958</v>
      </c>
      <c r="E6961" t="s">
        <v>6216</v>
      </c>
      <c r="F6961" t="s">
        <v>1024</v>
      </c>
    </row>
    <row r="6962" spans="2:6" hidden="1" x14ac:dyDescent="0.3">
      <c r="B6962">
        <v>164742</v>
      </c>
      <c r="C6962" t="s">
        <v>19959</v>
      </c>
      <c r="D6962" t="s">
        <v>19960</v>
      </c>
      <c r="E6962" t="s">
        <v>19961</v>
      </c>
      <c r="F6962" t="s">
        <v>1024</v>
      </c>
    </row>
    <row r="6963" spans="2:6" hidden="1" x14ac:dyDescent="0.3">
      <c r="B6963">
        <v>164743</v>
      </c>
      <c r="C6963" t="s">
        <v>19962</v>
      </c>
      <c r="D6963" t="s">
        <v>19963</v>
      </c>
      <c r="E6963" t="s">
        <v>19964</v>
      </c>
      <c r="F6963" t="s">
        <v>1024</v>
      </c>
    </row>
    <row r="6964" spans="2:6" hidden="1" x14ac:dyDescent="0.3">
      <c r="B6964">
        <v>164744</v>
      </c>
      <c r="C6964" t="s">
        <v>19965</v>
      </c>
      <c r="D6964" t="s">
        <v>19966</v>
      </c>
      <c r="E6964" t="s">
        <v>19967</v>
      </c>
      <c r="F6964" t="s">
        <v>1024</v>
      </c>
    </row>
    <row r="6965" spans="2:6" hidden="1" x14ac:dyDescent="0.3">
      <c r="B6965">
        <v>164745</v>
      </c>
      <c r="C6965" t="s">
        <v>1239</v>
      </c>
      <c r="D6965" t="s">
        <v>1240</v>
      </c>
      <c r="E6965" t="s">
        <v>19968</v>
      </c>
      <c r="F6965" t="s">
        <v>1024</v>
      </c>
    </row>
    <row r="6966" spans="2:6" hidden="1" x14ac:dyDescent="0.3">
      <c r="B6966">
        <v>164746</v>
      </c>
      <c r="C6966" t="s">
        <v>19969</v>
      </c>
      <c r="D6966" t="s">
        <v>19970</v>
      </c>
      <c r="E6966" t="s">
        <v>13860</v>
      </c>
      <c r="F6966" t="s">
        <v>1024</v>
      </c>
    </row>
    <row r="6967" spans="2:6" hidden="1" x14ac:dyDescent="0.3">
      <c r="B6967">
        <v>164747</v>
      </c>
      <c r="C6967" t="s">
        <v>19971</v>
      </c>
      <c r="D6967" t="s">
        <v>19972</v>
      </c>
      <c r="E6967" t="s">
        <v>19973</v>
      </c>
      <c r="F6967" t="s">
        <v>1024</v>
      </c>
    </row>
    <row r="6968" spans="2:6" hidden="1" x14ac:dyDescent="0.3">
      <c r="B6968">
        <v>164748</v>
      </c>
      <c r="C6968" t="s">
        <v>19974</v>
      </c>
      <c r="D6968" t="s">
        <v>19975</v>
      </c>
      <c r="E6968" t="s">
        <v>19976</v>
      </c>
      <c r="F6968" t="s">
        <v>1024</v>
      </c>
    </row>
    <row r="6969" spans="2:6" hidden="1" x14ac:dyDescent="0.3">
      <c r="B6969">
        <v>164749</v>
      </c>
      <c r="C6969" t="s">
        <v>19977</v>
      </c>
      <c r="D6969" t="s">
        <v>19978</v>
      </c>
      <c r="E6969" t="s">
        <v>4444</v>
      </c>
      <c r="F6969" t="s">
        <v>1024</v>
      </c>
    </row>
    <row r="6970" spans="2:6" hidden="1" x14ac:dyDescent="0.3">
      <c r="B6970">
        <v>164750</v>
      </c>
      <c r="C6970" t="s">
        <v>19979</v>
      </c>
      <c r="D6970" t="s">
        <v>19980</v>
      </c>
      <c r="E6970" t="s">
        <v>8373</v>
      </c>
      <c r="F6970" t="s">
        <v>1024</v>
      </c>
    </row>
    <row r="6971" spans="2:6" hidden="1" x14ac:dyDescent="0.3">
      <c r="B6971">
        <v>164751</v>
      </c>
      <c r="C6971" t="s">
        <v>19981</v>
      </c>
      <c r="D6971" t="s">
        <v>19982</v>
      </c>
      <c r="E6971" t="s">
        <v>17394</v>
      </c>
      <c r="F6971" t="s">
        <v>1024</v>
      </c>
    </row>
    <row r="6972" spans="2:6" hidden="1" x14ac:dyDescent="0.3">
      <c r="B6972">
        <v>164752</v>
      </c>
      <c r="C6972" t="s">
        <v>19983</v>
      </c>
      <c r="D6972" t="s">
        <v>19984</v>
      </c>
      <c r="E6972" t="s">
        <v>19985</v>
      </c>
      <c r="F6972" t="s">
        <v>1024</v>
      </c>
    </row>
    <row r="6973" spans="2:6" hidden="1" x14ac:dyDescent="0.3">
      <c r="B6973">
        <v>164753</v>
      </c>
      <c r="C6973" t="s">
        <v>19986</v>
      </c>
      <c r="D6973" t="s">
        <v>19987</v>
      </c>
      <c r="E6973" t="s">
        <v>17394</v>
      </c>
      <c r="F6973" t="s">
        <v>1024</v>
      </c>
    </row>
    <row r="6974" spans="2:6" hidden="1" x14ac:dyDescent="0.3">
      <c r="B6974">
        <v>164754</v>
      </c>
      <c r="C6974" t="s">
        <v>19988</v>
      </c>
      <c r="D6974" t="s">
        <v>19989</v>
      </c>
      <c r="E6974" t="s">
        <v>5891</v>
      </c>
      <c r="F6974" t="s">
        <v>1024</v>
      </c>
    </row>
    <row r="6975" spans="2:6" hidden="1" x14ac:dyDescent="0.3">
      <c r="B6975">
        <v>164755</v>
      </c>
      <c r="C6975" t="s">
        <v>19990</v>
      </c>
      <c r="D6975" t="s">
        <v>19991</v>
      </c>
      <c r="E6975" t="s">
        <v>3706</v>
      </c>
      <c r="F6975" t="s">
        <v>1024</v>
      </c>
    </row>
    <row r="6976" spans="2:6" hidden="1" x14ac:dyDescent="0.3">
      <c r="B6976">
        <v>164756</v>
      </c>
      <c r="C6976" t="s">
        <v>12231</v>
      </c>
      <c r="D6976" t="s">
        <v>12232</v>
      </c>
      <c r="E6976" t="s">
        <v>19992</v>
      </c>
      <c r="F6976" t="s">
        <v>1024</v>
      </c>
    </row>
    <row r="6977" spans="2:6" hidden="1" x14ac:dyDescent="0.3">
      <c r="B6977">
        <v>164757</v>
      </c>
      <c r="C6977" t="s">
        <v>19993</v>
      </c>
      <c r="D6977" t="s">
        <v>19994</v>
      </c>
      <c r="E6977" t="s">
        <v>7386</v>
      </c>
      <c r="F6977" t="s">
        <v>1024</v>
      </c>
    </row>
    <row r="6978" spans="2:6" hidden="1" x14ac:dyDescent="0.3">
      <c r="B6978">
        <v>164758</v>
      </c>
      <c r="C6978" t="s">
        <v>19995</v>
      </c>
      <c r="D6978" t="s">
        <v>19996</v>
      </c>
      <c r="E6978" t="s">
        <v>19997</v>
      </c>
      <c r="F6978" t="s">
        <v>1024</v>
      </c>
    </row>
    <row r="6979" spans="2:6" hidden="1" x14ac:dyDescent="0.3">
      <c r="B6979">
        <v>164760</v>
      </c>
      <c r="C6979" t="s">
        <v>19998</v>
      </c>
      <c r="D6979" t="s">
        <v>19999</v>
      </c>
      <c r="E6979" t="s">
        <v>5267</v>
      </c>
      <c r="F6979" t="s">
        <v>1024</v>
      </c>
    </row>
    <row r="6980" spans="2:6" hidden="1" x14ac:dyDescent="0.3">
      <c r="B6980">
        <v>164762</v>
      </c>
      <c r="C6980" t="s">
        <v>20000</v>
      </c>
      <c r="D6980" t="s">
        <v>20001</v>
      </c>
      <c r="E6980" t="s">
        <v>20002</v>
      </c>
      <c r="F6980" t="s">
        <v>1024</v>
      </c>
    </row>
    <row r="6981" spans="2:6" hidden="1" x14ac:dyDescent="0.3">
      <c r="B6981">
        <v>164764</v>
      </c>
      <c r="C6981" t="s">
        <v>20003</v>
      </c>
      <c r="D6981" t="s">
        <v>20004</v>
      </c>
      <c r="E6981" t="s">
        <v>10885</v>
      </c>
      <c r="F6981" t="s">
        <v>1024</v>
      </c>
    </row>
    <row r="6982" spans="2:6" hidden="1" x14ac:dyDescent="0.3">
      <c r="B6982">
        <v>164765</v>
      </c>
      <c r="C6982" t="s">
        <v>20005</v>
      </c>
      <c r="D6982" t="s">
        <v>20006</v>
      </c>
      <c r="E6982" t="s">
        <v>20007</v>
      </c>
      <c r="F6982" t="s">
        <v>1024</v>
      </c>
    </row>
    <row r="6983" spans="2:6" hidden="1" x14ac:dyDescent="0.3">
      <c r="B6983">
        <v>164766</v>
      </c>
      <c r="C6983" t="s">
        <v>20008</v>
      </c>
      <c r="D6983" t="s">
        <v>20009</v>
      </c>
      <c r="E6983" t="s">
        <v>20010</v>
      </c>
      <c r="F6983" t="s">
        <v>1024</v>
      </c>
    </row>
    <row r="6984" spans="2:6" hidden="1" x14ac:dyDescent="0.3">
      <c r="B6984">
        <v>164767</v>
      </c>
      <c r="C6984" t="s">
        <v>20011</v>
      </c>
      <c r="D6984" t="s">
        <v>20012</v>
      </c>
      <c r="E6984" t="s">
        <v>20013</v>
      </c>
      <c r="F6984" t="s">
        <v>1024</v>
      </c>
    </row>
    <row r="6985" spans="2:6" hidden="1" x14ac:dyDescent="0.3">
      <c r="B6985">
        <v>164768</v>
      </c>
      <c r="C6985" t="s">
        <v>20014</v>
      </c>
      <c r="D6985" t="s">
        <v>20015</v>
      </c>
      <c r="E6985" t="s">
        <v>20016</v>
      </c>
      <c r="F6985" t="s">
        <v>1024</v>
      </c>
    </row>
    <row r="6986" spans="2:6" hidden="1" x14ac:dyDescent="0.3">
      <c r="B6986">
        <v>164769</v>
      </c>
      <c r="C6986" t="s">
        <v>20017</v>
      </c>
      <c r="D6986" t="s">
        <v>20018</v>
      </c>
      <c r="E6986" t="s">
        <v>20019</v>
      </c>
      <c r="F6986" t="s">
        <v>1024</v>
      </c>
    </row>
    <row r="6987" spans="2:6" hidden="1" x14ac:dyDescent="0.3">
      <c r="B6987">
        <v>164770</v>
      </c>
      <c r="C6987" t="s">
        <v>20020</v>
      </c>
      <c r="D6987" t="s">
        <v>20021</v>
      </c>
      <c r="E6987" t="s">
        <v>20022</v>
      </c>
      <c r="F6987" t="s">
        <v>1024</v>
      </c>
    </row>
    <row r="6988" spans="2:6" hidden="1" x14ac:dyDescent="0.3">
      <c r="B6988">
        <v>164771</v>
      </c>
      <c r="C6988" t="s">
        <v>20023</v>
      </c>
      <c r="D6988" t="s">
        <v>20024</v>
      </c>
      <c r="E6988" t="s">
        <v>20025</v>
      </c>
      <c r="F6988" t="s">
        <v>1024</v>
      </c>
    </row>
    <row r="6989" spans="2:6" hidden="1" x14ac:dyDescent="0.3">
      <c r="B6989">
        <v>164772</v>
      </c>
      <c r="C6989" t="s">
        <v>20026</v>
      </c>
      <c r="D6989" t="s">
        <v>20027</v>
      </c>
      <c r="E6989" t="s">
        <v>20028</v>
      </c>
      <c r="F6989" t="s">
        <v>1024</v>
      </c>
    </row>
    <row r="6990" spans="2:6" hidden="1" x14ac:dyDescent="0.3">
      <c r="B6990">
        <v>164774</v>
      </c>
      <c r="C6990" t="s">
        <v>20029</v>
      </c>
      <c r="D6990" t="s">
        <v>20030</v>
      </c>
      <c r="E6990" t="s">
        <v>20031</v>
      </c>
      <c r="F6990" t="s">
        <v>1024</v>
      </c>
    </row>
    <row r="6991" spans="2:6" hidden="1" x14ac:dyDescent="0.3">
      <c r="B6991">
        <v>164775</v>
      </c>
      <c r="C6991" t="s">
        <v>20032</v>
      </c>
      <c r="D6991" t="s">
        <v>20033</v>
      </c>
      <c r="E6991" t="s">
        <v>20034</v>
      </c>
      <c r="F6991" t="s">
        <v>1024</v>
      </c>
    </row>
    <row r="6992" spans="2:6" hidden="1" x14ac:dyDescent="0.3">
      <c r="B6992">
        <v>164776</v>
      </c>
      <c r="C6992" t="s">
        <v>20035</v>
      </c>
      <c r="D6992" t="s">
        <v>20036</v>
      </c>
      <c r="E6992" t="s">
        <v>20037</v>
      </c>
      <c r="F6992" t="s">
        <v>1024</v>
      </c>
    </row>
    <row r="6993" spans="2:6" hidden="1" x14ac:dyDescent="0.3">
      <c r="B6993">
        <v>164777</v>
      </c>
      <c r="C6993" t="s">
        <v>20038</v>
      </c>
      <c r="D6993" t="s">
        <v>20039</v>
      </c>
      <c r="E6993" t="s">
        <v>20040</v>
      </c>
      <c r="F6993" t="s">
        <v>1024</v>
      </c>
    </row>
    <row r="6994" spans="2:6" hidden="1" x14ac:dyDescent="0.3">
      <c r="B6994">
        <v>164778</v>
      </c>
      <c r="C6994" t="s">
        <v>20041</v>
      </c>
      <c r="D6994" t="s">
        <v>20042</v>
      </c>
      <c r="E6994" t="s">
        <v>20043</v>
      </c>
      <c r="F6994" t="s">
        <v>1024</v>
      </c>
    </row>
    <row r="6995" spans="2:6" hidden="1" x14ac:dyDescent="0.3">
      <c r="B6995">
        <v>164779</v>
      </c>
      <c r="C6995" t="s">
        <v>20044</v>
      </c>
      <c r="D6995" t="s">
        <v>20045</v>
      </c>
      <c r="E6995" t="s">
        <v>20046</v>
      </c>
      <c r="F6995" t="s">
        <v>1024</v>
      </c>
    </row>
    <row r="6996" spans="2:6" hidden="1" x14ac:dyDescent="0.3">
      <c r="B6996">
        <v>164780</v>
      </c>
      <c r="C6996" t="s">
        <v>20047</v>
      </c>
      <c r="D6996" t="s">
        <v>20048</v>
      </c>
      <c r="E6996" t="s">
        <v>15043</v>
      </c>
      <c r="F6996" t="s">
        <v>1024</v>
      </c>
    </row>
    <row r="6997" spans="2:6" hidden="1" x14ac:dyDescent="0.3">
      <c r="B6997">
        <v>164781</v>
      </c>
      <c r="C6997" t="s">
        <v>20049</v>
      </c>
      <c r="D6997" t="s">
        <v>20050</v>
      </c>
      <c r="E6997" t="s">
        <v>20051</v>
      </c>
      <c r="F6997" t="s">
        <v>1024</v>
      </c>
    </row>
    <row r="6998" spans="2:6" hidden="1" x14ac:dyDescent="0.3">
      <c r="B6998">
        <v>164782</v>
      </c>
      <c r="C6998" t="s">
        <v>20052</v>
      </c>
      <c r="D6998" t="s">
        <v>20053</v>
      </c>
      <c r="E6998" t="s">
        <v>20054</v>
      </c>
      <c r="F6998" t="s">
        <v>1024</v>
      </c>
    </row>
    <row r="6999" spans="2:6" hidden="1" x14ac:dyDescent="0.3">
      <c r="B6999">
        <v>164783</v>
      </c>
      <c r="C6999" t="s">
        <v>20055</v>
      </c>
      <c r="D6999" t="s">
        <v>20056</v>
      </c>
      <c r="E6999" t="s">
        <v>20057</v>
      </c>
      <c r="F6999" t="s">
        <v>1024</v>
      </c>
    </row>
    <row r="7000" spans="2:6" hidden="1" x14ac:dyDescent="0.3">
      <c r="B7000">
        <v>164784</v>
      </c>
      <c r="C7000" t="s">
        <v>20058</v>
      </c>
      <c r="D7000" t="s">
        <v>20059</v>
      </c>
      <c r="E7000" t="s">
        <v>20060</v>
      </c>
      <c r="F7000" t="s">
        <v>1024</v>
      </c>
    </row>
    <row r="7001" spans="2:6" hidden="1" x14ac:dyDescent="0.3">
      <c r="B7001">
        <v>164785</v>
      </c>
      <c r="C7001" t="s">
        <v>20061</v>
      </c>
      <c r="D7001" t="s">
        <v>20062</v>
      </c>
      <c r="E7001" t="s">
        <v>4449</v>
      </c>
      <c r="F7001" t="s">
        <v>1024</v>
      </c>
    </row>
    <row r="7002" spans="2:6" hidden="1" x14ac:dyDescent="0.3">
      <c r="B7002">
        <v>164786</v>
      </c>
      <c r="C7002" t="s">
        <v>20063</v>
      </c>
      <c r="D7002" t="s">
        <v>20064</v>
      </c>
      <c r="E7002" t="s">
        <v>20065</v>
      </c>
      <c r="F7002" t="s">
        <v>1024</v>
      </c>
    </row>
    <row r="7003" spans="2:6" hidden="1" x14ac:dyDescent="0.3">
      <c r="B7003">
        <v>164787</v>
      </c>
      <c r="C7003" t="s">
        <v>19720</v>
      </c>
      <c r="D7003" t="s">
        <v>19721</v>
      </c>
      <c r="E7003" t="s">
        <v>20066</v>
      </c>
      <c r="F7003" t="s">
        <v>1024</v>
      </c>
    </row>
    <row r="7004" spans="2:6" hidden="1" x14ac:dyDescent="0.3">
      <c r="B7004">
        <v>164789</v>
      </c>
      <c r="C7004" t="s">
        <v>20067</v>
      </c>
      <c r="D7004" t="s">
        <v>20068</v>
      </c>
      <c r="E7004" t="s">
        <v>8848</v>
      </c>
      <c r="F7004" t="s">
        <v>1024</v>
      </c>
    </row>
    <row r="7005" spans="2:6" hidden="1" x14ac:dyDescent="0.3">
      <c r="B7005">
        <v>164790</v>
      </c>
      <c r="C7005" t="s">
        <v>20069</v>
      </c>
      <c r="D7005" t="s">
        <v>20070</v>
      </c>
      <c r="E7005" t="s">
        <v>20071</v>
      </c>
      <c r="F7005" t="s">
        <v>1024</v>
      </c>
    </row>
    <row r="7006" spans="2:6" hidden="1" x14ac:dyDescent="0.3">
      <c r="B7006">
        <v>164791</v>
      </c>
      <c r="C7006" t="s">
        <v>20072</v>
      </c>
      <c r="D7006" t="s">
        <v>20073</v>
      </c>
      <c r="E7006" t="s">
        <v>20074</v>
      </c>
      <c r="F7006" t="s">
        <v>1024</v>
      </c>
    </row>
    <row r="7007" spans="2:6" hidden="1" x14ac:dyDescent="0.3">
      <c r="B7007">
        <v>164792</v>
      </c>
      <c r="C7007" t="s">
        <v>20075</v>
      </c>
      <c r="D7007" t="s">
        <v>20076</v>
      </c>
      <c r="E7007" t="s">
        <v>8667</v>
      </c>
      <c r="F7007" t="s">
        <v>1024</v>
      </c>
    </row>
    <row r="7008" spans="2:6" hidden="1" x14ac:dyDescent="0.3">
      <c r="B7008">
        <v>164793</v>
      </c>
      <c r="C7008" t="s">
        <v>20077</v>
      </c>
      <c r="D7008" t="s">
        <v>20078</v>
      </c>
      <c r="E7008" t="s">
        <v>20079</v>
      </c>
      <c r="F7008" t="s">
        <v>1024</v>
      </c>
    </row>
    <row r="7009" spans="2:6" hidden="1" x14ac:dyDescent="0.3">
      <c r="B7009">
        <v>164794</v>
      </c>
      <c r="C7009" t="s">
        <v>20080</v>
      </c>
      <c r="D7009" t="s">
        <v>20081</v>
      </c>
      <c r="E7009" t="s">
        <v>20082</v>
      </c>
      <c r="F7009" t="s">
        <v>1024</v>
      </c>
    </row>
    <row r="7010" spans="2:6" hidden="1" x14ac:dyDescent="0.3">
      <c r="B7010">
        <v>164795</v>
      </c>
      <c r="C7010" t="s">
        <v>20083</v>
      </c>
      <c r="D7010" t="s">
        <v>20084</v>
      </c>
      <c r="E7010" t="s">
        <v>20085</v>
      </c>
      <c r="F7010" t="s">
        <v>1024</v>
      </c>
    </row>
    <row r="7011" spans="2:6" hidden="1" x14ac:dyDescent="0.3">
      <c r="B7011">
        <v>164797</v>
      </c>
      <c r="C7011" t="s">
        <v>20086</v>
      </c>
      <c r="D7011" t="s">
        <v>20087</v>
      </c>
      <c r="E7011" t="s">
        <v>20088</v>
      </c>
      <c r="F7011" t="s">
        <v>1024</v>
      </c>
    </row>
    <row r="7012" spans="2:6" hidden="1" x14ac:dyDescent="0.3">
      <c r="B7012">
        <v>164798</v>
      </c>
      <c r="C7012" t="s">
        <v>20089</v>
      </c>
      <c r="D7012" t="s">
        <v>20090</v>
      </c>
      <c r="E7012" t="s">
        <v>20091</v>
      </c>
      <c r="F7012" t="s">
        <v>1024</v>
      </c>
    </row>
    <row r="7013" spans="2:6" hidden="1" x14ac:dyDescent="0.3">
      <c r="B7013">
        <v>164799</v>
      </c>
      <c r="C7013" t="s">
        <v>20092</v>
      </c>
      <c r="D7013" t="s">
        <v>20093</v>
      </c>
      <c r="E7013" t="s">
        <v>3367</v>
      </c>
      <c r="F7013" t="s">
        <v>1024</v>
      </c>
    </row>
    <row r="7014" spans="2:6" hidden="1" x14ac:dyDescent="0.3">
      <c r="B7014">
        <v>164800</v>
      </c>
      <c r="C7014" t="s">
        <v>20094</v>
      </c>
      <c r="D7014" t="s">
        <v>20095</v>
      </c>
      <c r="E7014" t="s">
        <v>5508</v>
      </c>
      <c r="F7014" t="s">
        <v>1024</v>
      </c>
    </row>
    <row r="7015" spans="2:6" hidden="1" x14ac:dyDescent="0.3">
      <c r="B7015">
        <v>164801</v>
      </c>
      <c r="C7015" t="s">
        <v>20096</v>
      </c>
      <c r="D7015" t="s">
        <v>20097</v>
      </c>
      <c r="E7015" t="s">
        <v>20098</v>
      </c>
      <c r="F7015" t="s">
        <v>1024</v>
      </c>
    </row>
    <row r="7016" spans="2:6" hidden="1" x14ac:dyDescent="0.3">
      <c r="B7016">
        <v>164802</v>
      </c>
      <c r="C7016" t="s">
        <v>20099</v>
      </c>
      <c r="D7016" t="s">
        <v>24098</v>
      </c>
      <c r="E7016" t="s">
        <v>15137</v>
      </c>
      <c r="F7016" t="s">
        <v>1024</v>
      </c>
    </row>
    <row r="7017" spans="2:6" hidden="1" x14ac:dyDescent="0.3">
      <c r="B7017">
        <v>164803</v>
      </c>
      <c r="C7017" t="s">
        <v>20100</v>
      </c>
      <c r="D7017" t="s">
        <v>20101</v>
      </c>
      <c r="E7017" t="s">
        <v>20102</v>
      </c>
      <c r="F7017" t="s">
        <v>1024</v>
      </c>
    </row>
    <row r="7018" spans="2:6" hidden="1" x14ac:dyDescent="0.3">
      <c r="B7018">
        <v>164804</v>
      </c>
      <c r="C7018" t="s">
        <v>20103</v>
      </c>
      <c r="D7018" t="s">
        <v>20104</v>
      </c>
      <c r="E7018" t="s">
        <v>20105</v>
      </c>
      <c r="F7018" t="s">
        <v>1024</v>
      </c>
    </row>
    <row r="7019" spans="2:6" hidden="1" x14ac:dyDescent="0.3">
      <c r="B7019">
        <v>164805</v>
      </c>
      <c r="C7019" t="s">
        <v>20106</v>
      </c>
      <c r="D7019" t="s">
        <v>20107</v>
      </c>
      <c r="E7019" t="s">
        <v>20108</v>
      </c>
      <c r="F7019" t="s">
        <v>1024</v>
      </c>
    </row>
    <row r="7020" spans="2:6" hidden="1" x14ac:dyDescent="0.3">
      <c r="B7020">
        <v>164806</v>
      </c>
      <c r="C7020" t="s">
        <v>20109</v>
      </c>
      <c r="D7020" t="s">
        <v>20110</v>
      </c>
      <c r="E7020" t="s">
        <v>20111</v>
      </c>
      <c r="F7020" t="s">
        <v>1024</v>
      </c>
    </row>
    <row r="7021" spans="2:6" hidden="1" x14ac:dyDescent="0.3">
      <c r="B7021">
        <v>164807</v>
      </c>
      <c r="C7021" t="s">
        <v>20112</v>
      </c>
      <c r="D7021" t="s">
        <v>20113</v>
      </c>
      <c r="E7021" t="s">
        <v>1950</v>
      </c>
      <c r="F7021" t="s">
        <v>1024</v>
      </c>
    </row>
    <row r="7022" spans="2:6" hidden="1" x14ac:dyDescent="0.3">
      <c r="B7022">
        <v>164808</v>
      </c>
      <c r="C7022" t="s">
        <v>13227</v>
      </c>
      <c r="D7022" t="s">
        <v>13228</v>
      </c>
      <c r="E7022" t="s">
        <v>20114</v>
      </c>
      <c r="F7022" t="s">
        <v>1024</v>
      </c>
    </row>
    <row r="7023" spans="2:6" hidden="1" x14ac:dyDescent="0.3">
      <c r="B7023">
        <v>164809</v>
      </c>
      <c r="C7023" t="s">
        <v>20115</v>
      </c>
      <c r="D7023" t="s">
        <v>20116</v>
      </c>
      <c r="E7023" t="s">
        <v>20117</v>
      </c>
      <c r="F7023" t="s">
        <v>1024</v>
      </c>
    </row>
    <row r="7024" spans="2:6" hidden="1" x14ac:dyDescent="0.3">
      <c r="B7024">
        <v>164810</v>
      </c>
      <c r="C7024" t="s">
        <v>20118</v>
      </c>
      <c r="D7024" t="s">
        <v>20119</v>
      </c>
      <c r="E7024" t="s">
        <v>20120</v>
      </c>
      <c r="F7024" t="s">
        <v>1024</v>
      </c>
    </row>
    <row r="7025" spans="2:6" hidden="1" x14ac:dyDescent="0.3">
      <c r="B7025">
        <v>164812</v>
      </c>
      <c r="C7025" t="s">
        <v>20121</v>
      </c>
      <c r="D7025" t="s">
        <v>20122</v>
      </c>
      <c r="E7025" t="s">
        <v>20123</v>
      </c>
      <c r="F7025" t="s">
        <v>1024</v>
      </c>
    </row>
    <row r="7026" spans="2:6" hidden="1" x14ac:dyDescent="0.3">
      <c r="B7026">
        <v>164813</v>
      </c>
      <c r="C7026" t="s">
        <v>20124</v>
      </c>
      <c r="D7026" t="s">
        <v>20125</v>
      </c>
      <c r="E7026" t="s">
        <v>20126</v>
      </c>
      <c r="F7026" t="s">
        <v>1024</v>
      </c>
    </row>
    <row r="7027" spans="2:6" hidden="1" x14ac:dyDescent="0.3">
      <c r="B7027">
        <v>164815</v>
      </c>
      <c r="C7027" t="s">
        <v>20127</v>
      </c>
      <c r="D7027" t="s">
        <v>20128</v>
      </c>
      <c r="E7027" t="s">
        <v>20129</v>
      </c>
      <c r="F7027" t="s">
        <v>1024</v>
      </c>
    </row>
    <row r="7028" spans="2:6" hidden="1" x14ac:dyDescent="0.3">
      <c r="B7028">
        <v>164816</v>
      </c>
      <c r="C7028" t="s">
        <v>20130</v>
      </c>
      <c r="D7028" t="s">
        <v>20131</v>
      </c>
      <c r="E7028" t="s">
        <v>20132</v>
      </c>
      <c r="F7028" t="s">
        <v>1024</v>
      </c>
    </row>
    <row r="7029" spans="2:6" hidden="1" x14ac:dyDescent="0.3">
      <c r="B7029">
        <v>164817</v>
      </c>
      <c r="C7029" t="s">
        <v>20133</v>
      </c>
      <c r="D7029" t="s">
        <v>20134</v>
      </c>
      <c r="E7029" t="s">
        <v>15833</v>
      </c>
      <c r="F7029" t="s">
        <v>1024</v>
      </c>
    </row>
    <row r="7030" spans="2:6" hidden="1" x14ac:dyDescent="0.3">
      <c r="B7030">
        <v>164819</v>
      </c>
      <c r="C7030" t="s">
        <v>20135</v>
      </c>
      <c r="D7030" t="s">
        <v>20136</v>
      </c>
      <c r="E7030" t="s">
        <v>20137</v>
      </c>
      <c r="F7030" t="s">
        <v>1024</v>
      </c>
    </row>
    <row r="7031" spans="2:6" hidden="1" x14ac:dyDescent="0.3">
      <c r="B7031">
        <v>164820</v>
      </c>
      <c r="C7031" t="s">
        <v>20138</v>
      </c>
      <c r="D7031" t="s">
        <v>20139</v>
      </c>
      <c r="E7031" t="s">
        <v>20140</v>
      </c>
      <c r="F7031" t="s">
        <v>1024</v>
      </c>
    </row>
    <row r="7032" spans="2:6" hidden="1" x14ac:dyDescent="0.3">
      <c r="B7032">
        <v>164821</v>
      </c>
      <c r="C7032" t="s">
        <v>20141</v>
      </c>
      <c r="D7032" t="s">
        <v>20142</v>
      </c>
      <c r="E7032" t="s">
        <v>8179</v>
      </c>
      <c r="F7032" t="s">
        <v>1024</v>
      </c>
    </row>
    <row r="7033" spans="2:6" hidden="1" x14ac:dyDescent="0.3">
      <c r="B7033">
        <v>164822</v>
      </c>
      <c r="C7033" t="s">
        <v>20143</v>
      </c>
      <c r="D7033" t="s">
        <v>20144</v>
      </c>
      <c r="E7033" t="s">
        <v>20145</v>
      </c>
      <c r="F7033" t="s">
        <v>1024</v>
      </c>
    </row>
    <row r="7034" spans="2:6" hidden="1" x14ac:dyDescent="0.3">
      <c r="B7034">
        <v>164824</v>
      </c>
      <c r="C7034" t="s">
        <v>20146</v>
      </c>
      <c r="D7034" t="s">
        <v>20147</v>
      </c>
      <c r="E7034" t="s">
        <v>20148</v>
      </c>
      <c r="F7034" t="s">
        <v>1024</v>
      </c>
    </row>
    <row r="7035" spans="2:6" hidden="1" x14ac:dyDescent="0.3">
      <c r="B7035">
        <v>164825</v>
      </c>
      <c r="C7035" t="s">
        <v>20149</v>
      </c>
      <c r="D7035" t="s">
        <v>20150</v>
      </c>
      <c r="E7035" t="s">
        <v>20151</v>
      </c>
      <c r="F7035" t="s">
        <v>1024</v>
      </c>
    </row>
    <row r="7036" spans="2:6" hidden="1" x14ac:dyDescent="0.3">
      <c r="B7036">
        <v>164826</v>
      </c>
      <c r="C7036" t="s">
        <v>20152</v>
      </c>
      <c r="D7036" t="s">
        <v>20153</v>
      </c>
      <c r="E7036" t="s">
        <v>20154</v>
      </c>
      <c r="F7036" t="s">
        <v>1024</v>
      </c>
    </row>
    <row r="7037" spans="2:6" hidden="1" x14ac:dyDescent="0.3">
      <c r="B7037">
        <v>164827</v>
      </c>
      <c r="C7037" t="s">
        <v>20155</v>
      </c>
      <c r="D7037" t="s">
        <v>20156</v>
      </c>
      <c r="E7037" t="s">
        <v>20157</v>
      </c>
      <c r="F7037" t="s">
        <v>1024</v>
      </c>
    </row>
    <row r="7038" spans="2:6" hidden="1" x14ac:dyDescent="0.3">
      <c r="B7038">
        <v>164828</v>
      </c>
      <c r="C7038" t="s">
        <v>20158</v>
      </c>
      <c r="D7038" t="s">
        <v>20159</v>
      </c>
      <c r="E7038" t="s">
        <v>20160</v>
      </c>
      <c r="F7038" t="s">
        <v>1024</v>
      </c>
    </row>
    <row r="7039" spans="2:6" hidden="1" x14ac:dyDescent="0.3">
      <c r="B7039">
        <v>164829</v>
      </c>
      <c r="C7039" t="s">
        <v>20161</v>
      </c>
      <c r="D7039" t="s">
        <v>20162</v>
      </c>
      <c r="E7039" t="s">
        <v>6073</v>
      </c>
      <c r="F7039" t="s">
        <v>1024</v>
      </c>
    </row>
    <row r="7040" spans="2:6" hidden="1" x14ac:dyDescent="0.3">
      <c r="B7040">
        <v>164830</v>
      </c>
      <c r="C7040" t="s">
        <v>20163</v>
      </c>
      <c r="D7040" t="s">
        <v>20164</v>
      </c>
      <c r="E7040" t="s">
        <v>20165</v>
      </c>
      <c r="F7040" t="s">
        <v>1024</v>
      </c>
    </row>
    <row r="7041" spans="2:6" hidden="1" x14ac:dyDescent="0.3">
      <c r="B7041">
        <v>164831</v>
      </c>
      <c r="C7041" t="s">
        <v>20166</v>
      </c>
      <c r="D7041" t="s">
        <v>20167</v>
      </c>
      <c r="E7041" t="s">
        <v>20168</v>
      </c>
      <c r="F7041" t="s">
        <v>1024</v>
      </c>
    </row>
    <row r="7042" spans="2:6" hidden="1" x14ac:dyDescent="0.3">
      <c r="B7042">
        <v>164833</v>
      </c>
      <c r="C7042" t="s">
        <v>20169</v>
      </c>
      <c r="D7042" t="s">
        <v>20170</v>
      </c>
      <c r="E7042" t="s">
        <v>7342</v>
      </c>
      <c r="F7042" t="s">
        <v>1024</v>
      </c>
    </row>
    <row r="7043" spans="2:6" hidden="1" x14ac:dyDescent="0.3">
      <c r="B7043">
        <v>164834</v>
      </c>
      <c r="C7043" t="s">
        <v>20171</v>
      </c>
      <c r="D7043" t="s">
        <v>20172</v>
      </c>
      <c r="E7043" t="s">
        <v>4472</v>
      </c>
      <c r="F7043" t="s">
        <v>1024</v>
      </c>
    </row>
    <row r="7044" spans="2:6" hidden="1" x14ac:dyDescent="0.3">
      <c r="B7044">
        <v>164835</v>
      </c>
      <c r="C7044" t="s">
        <v>20173</v>
      </c>
      <c r="D7044" t="s">
        <v>20174</v>
      </c>
      <c r="E7044" t="s">
        <v>20175</v>
      </c>
      <c r="F7044" t="s">
        <v>1024</v>
      </c>
    </row>
    <row r="7045" spans="2:6" hidden="1" x14ac:dyDescent="0.3">
      <c r="B7045">
        <v>164837</v>
      </c>
      <c r="C7045" t="s">
        <v>20176</v>
      </c>
      <c r="D7045" t="s">
        <v>20177</v>
      </c>
      <c r="E7045" t="s">
        <v>20178</v>
      </c>
      <c r="F7045" t="s">
        <v>1024</v>
      </c>
    </row>
    <row r="7046" spans="2:6" hidden="1" x14ac:dyDescent="0.3">
      <c r="B7046">
        <v>164838</v>
      </c>
      <c r="C7046" t="s">
        <v>20179</v>
      </c>
      <c r="D7046" t="s">
        <v>20180</v>
      </c>
      <c r="E7046" t="s">
        <v>20181</v>
      </c>
      <c r="F7046" t="s">
        <v>1024</v>
      </c>
    </row>
    <row r="7047" spans="2:6" hidden="1" x14ac:dyDescent="0.3">
      <c r="B7047">
        <v>164840</v>
      </c>
      <c r="C7047" t="s">
        <v>20182</v>
      </c>
      <c r="D7047" t="s">
        <v>20183</v>
      </c>
      <c r="E7047" t="s">
        <v>20184</v>
      </c>
      <c r="F7047" t="s">
        <v>1024</v>
      </c>
    </row>
    <row r="7048" spans="2:6" hidden="1" x14ac:dyDescent="0.3">
      <c r="B7048">
        <v>164841</v>
      </c>
      <c r="C7048" t="s">
        <v>20185</v>
      </c>
      <c r="D7048" t="s">
        <v>20186</v>
      </c>
      <c r="E7048" t="s">
        <v>8675</v>
      </c>
      <c r="F7048" t="s">
        <v>1024</v>
      </c>
    </row>
    <row r="7049" spans="2:6" hidden="1" x14ac:dyDescent="0.3">
      <c r="B7049">
        <v>164843</v>
      </c>
      <c r="C7049" t="s">
        <v>20187</v>
      </c>
      <c r="D7049" t="s">
        <v>20188</v>
      </c>
      <c r="E7049" t="s">
        <v>13829</v>
      </c>
      <c r="F7049" t="s">
        <v>1024</v>
      </c>
    </row>
    <row r="7050" spans="2:6" hidden="1" x14ac:dyDescent="0.3">
      <c r="B7050">
        <v>164844</v>
      </c>
      <c r="C7050" t="s">
        <v>20189</v>
      </c>
      <c r="D7050" t="s">
        <v>20190</v>
      </c>
      <c r="E7050" t="s">
        <v>20191</v>
      </c>
      <c r="F7050" t="s">
        <v>1024</v>
      </c>
    </row>
    <row r="7051" spans="2:6" hidden="1" x14ac:dyDescent="0.3">
      <c r="B7051">
        <v>164846</v>
      </c>
      <c r="C7051" t="s">
        <v>20192</v>
      </c>
      <c r="D7051" t="s">
        <v>20193</v>
      </c>
      <c r="E7051" t="s">
        <v>20194</v>
      </c>
      <c r="F7051" t="s">
        <v>1024</v>
      </c>
    </row>
    <row r="7052" spans="2:6" hidden="1" x14ac:dyDescent="0.3">
      <c r="B7052">
        <v>164847</v>
      </c>
      <c r="C7052" t="s">
        <v>20195</v>
      </c>
      <c r="D7052" t="s">
        <v>20196</v>
      </c>
      <c r="E7052" t="s">
        <v>20197</v>
      </c>
      <c r="F7052" t="s">
        <v>1024</v>
      </c>
    </row>
    <row r="7053" spans="2:6" hidden="1" x14ac:dyDescent="0.3">
      <c r="B7053">
        <v>164848</v>
      </c>
      <c r="C7053" t="s">
        <v>20198</v>
      </c>
      <c r="D7053" t="s">
        <v>20199</v>
      </c>
      <c r="E7053" t="s">
        <v>20200</v>
      </c>
      <c r="F7053" t="s">
        <v>1024</v>
      </c>
    </row>
    <row r="7054" spans="2:6" hidden="1" x14ac:dyDescent="0.3">
      <c r="B7054">
        <v>164849</v>
      </c>
      <c r="C7054" t="s">
        <v>20201</v>
      </c>
      <c r="D7054" t="s">
        <v>20202</v>
      </c>
      <c r="E7054" t="s">
        <v>20203</v>
      </c>
      <c r="F7054" t="s">
        <v>1024</v>
      </c>
    </row>
    <row r="7055" spans="2:6" hidden="1" x14ac:dyDescent="0.3">
      <c r="B7055">
        <v>164850</v>
      </c>
      <c r="C7055" t="s">
        <v>20204</v>
      </c>
      <c r="D7055" t="s">
        <v>20205</v>
      </c>
      <c r="E7055" t="s">
        <v>20206</v>
      </c>
      <c r="F7055" t="s">
        <v>1024</v>
      </c>
    </row>
    <row r="7056" spans="2:6" hidden="1" x14ac:dyDescent="0.3">
      <c r="B7056">
        <v>164851</v>
      </c>
      <c r="C7056" t="s">
        <v>20207</v>
      </c>
      <c r="D7056" t="s">
        <v>20208</v>
      </c>
      <c r="E7056" t="s">
        <v>20209</v>
      </c>
      <c r="F7056" t="s">
        <v>1024</v>
      </c>
    </row>
    <row r="7057" spans="2:6" hidden="1" x14ac:dyDescent="0.3">
      <c r="B7057">
        <v>164852</v>
      </c>
      <c r="C7057" t="s">
        <v>20210</v>
      </c>
      <c r="D7057" t="s">
        <v>20211</v>
      </c>
      <c r="E7057" t="s">
        <v>20212</v>
      </c>
      <c r="F7057" t="s">
        <v>1024</v>
      </c>
    </row>
    <row r="7058" spans="2:6" hidden="1" x14ac:dyDescent="0.3">
      <c r="B7058">
        <v>164853</v>
      </c>
      <c r="C7058" t="s">
        <v>20213</v>
      </c>
      <c r="D7058" t="s">
        <v>20214</v>
      </c>
      <c r="E7058" t="s">
        <v>20215</v>
      </c>
      <c r="F7058" t="s">
        <v>1024</v>
      </c>
    </row>
    <row r="7059" spans="2:6" hidden="1" x14ac:dyDescent="0.3">
      <c r="B7059">
        <v>164854</v>
      </c>
      <c r="C7059" t="s">
        <v>20216</v>
      </c>
      <c r="D7059" t="s">
        <v>20217</v>
      </c>
      <c r="E7059" t="s">
        <v>20218</v>
      </c>
      <c r="F7059" t="s">
        <v>1024</v>
      </c>
    </row>
    <row r="7060" spans="2:6" hidden="1" x14ac:dyDescent="0.3">
      <c r="B7060">
        <v>164856</v>
      </c>
      <c r="C7060" t="s">
        <v>20219</v>
      </c>
      <c r="D7060" t="s">
        <v>20220</v>
      </c>
      <c r="E7060" t="s">
        <v>20221</v>
      </c>
      <c r="F7060" t="s">
        <v>1024</v>
      </c>
    </row>
    <row r="7061" spans="2:6" hidden="1" x14ac:dyDescent="0.3">
      <c r="B7061">
        <v>164857</v>
      </c>
      <c r="C7061" t="s">
        <v>20222</v>
      </c>
      <c r="D7061" t="s">
        <v>20223</v>
      </c>
      <c r="E7061" t="s">
        <v>20224</v>
      </c>
      <c r="F7061" t="s">
        <v>1024</v>
      </c>
    </row>
    <row r="7062" spans="2:6" hidden="1" x14ac:dyDescent="0.3">
      <c r="B7062">
        <v>164858</v>
      </c>
      <c r="C7062" t="s">
        <v>20225</v>
      </c>
      <c r="D7062" t="s">
        <v>20226</v>
      </c>
      <c r="E7062" t="s">
        <v>20227</v>
      </c>
      <c r="F7062" t="s">
        <v>1024</v>
      </c>
    </row>
    <row r="7063" spans="2:6" hidden="1" x14ac:dyDescent="0.3">
      <c r="B7063">
        <v>164859</v>
      </c>
      <c r="C7063" t="s">
        <v>20228</v>
      </c>
      <c r="D7063" t="s">
        <v>20229</v>
      </c>
      <c r="E7063" t="s">
        <v>20230</v>
      </c>
      <c r="F7063" t="s">
        <v>1024</v>
      </c>
    </row>
    <row r="7064" spans="2:6" hidden="1" x14ac:dyDescent="0.3">
      <c r="B7064">
        <v>164860</v>
      </c>
      <c r="C7064" t="s">
        <v>20231</v>
      </c>
      <c r="D7064" t="s">
        <v>20232</v>
      </c>
      <c r="E7064" t="s">
        <v>1705</v>
      </c>
      <c r="F7064" t="s">
        <v>1024</v>
      </c>
    </row>
    <row r="7065" spans="2:6" hidden="1" x14ac:dyDescent="0.3">
      <c r="B7065">
        <v>164861</v>
      </c>
      <c r="C7065" t="s">
        <v>20233</v>
      </c>
      <c r="D7065" t="s">
        <v>20234</v>
      </c>
      <c r="E7065" t="s">
        <v>20235</v>
      </c>
      <c r="F7065" t="s">
        <v>1024</v>
      </c>
    </row>
    <row r="7066" spans="2:6" hidden="1" x14ac:dyDescent="0.3">
      <c r="B7066">
        <v>164862</v>
      </c>
      <c r="C7066" t="s">
        <v>20236</v>
      </c>
      <c r="D7066" t="s">
        <v>20237</v>
      </c>
      <c r="E7066" t="s">
        <v>20238</v>
      </c>
      <c r="F7066" t="s">
        <v>1024</v>
      </c>
    </row>
    <row r="7067" spans="2:6" hidden="1" x14ac:dyDescent="0.3">
      <c r="B7067">
        <v>164863</v>
      </c>
      <c r="C7067" t="s">
        <v>20239</v>
      </c>
      <c r="D7067" t="s">
        <v>20240</v>
      </c>
      <c r="E7067" t="s">
        <v>13122</v>
      </c>
      <c r="F7067" t="s">
        <v>1024</v>
      </c>
    </row>
    <row r="7068" spans="2:6" hidden="1" x14ac:dyDescent="0.3">
      <c r="B7068">
        <v>164864</v>
      </c>
      <c r="C7068" t="s">
        <v>20241</v>
      </c>
      <c r="D7068" t="s">
        <v>20242</v>
      </c>
      <c r="E7068" t="s">
        <v>20243</v>
      </c>
      <c r="F7068" t="s">
        <v>1024</v>
      </c>
    </row>
    <row r="7069" spans="2:6" hidden="1" x14ac:dyDescent="0.3">
      <c r="B7069">
        <v>164865</v>
      </c>
      <c r="C7069" t="s">
        <v>20244</v>
      </c>
      <c r="D7069" t="s">
        <v>20245</v>
      </c>
      <c r="E7069" t="s">
        <v>20246</v>
      </c>
      <c r="F7069" t="s">
        <v>1024</v>
      </c>
    </row>
    <row r="7070" spans="2:6" hidden="1" x14ac:dyDescent="0.3">
      <c r="B7070">
        <v>164866</v>
      </c>
      <c r="C7070" t="s">
        <v>20247</v>
      </c>
      <c r="D7070" t="s">
        <v>20248</v>
      </c>
      <c r="E7070" t="s">
        <v>6213</v>
      </c>
      <c r="F7070" t="s">
        <v>1024</v>
      </c>
    </row>
    <row r="7071" spans="2:6" hidden="1" x14ac:dyDescent="0.3">
      <c r="B7071">
        <v>164867</v>
      </c>
      <c r="C7071" t="s">
        <v>20249</v>
      </c>
      <c r="D7071" t="s">
        <v>20250</v>
      </c>
      <c r="E7071" t="s">
        <v>20251</v>
      </c>
      <c r="F7071" t="s">
        <v>1024</v>
      </c>
    </row>
    <row r="7072" spans="2:6" hidden="1" x14ac:dyDescent="0.3">
      <c r="B7072">
        <v>164868</v>
      </c>
      <c r="C7072" t="s">
        <v>20252</v>
      </c>
      <c r="D7072" t="s">
        <v>20253</v>
      </c>
      <c r="E7072" t="s">
        <v>20254</v>
      </c>
      <c r="F7072" t="s">
        <v>1024</v>
      </c>
    </row>
    <row r="7073" spans="2:6" hidden="1" x14ac:dyDescent="0.3">
      <c r="B7073">
        <v>164869</v>
      </c>
      <c r="C7073" t="s">
        <v>20255</v>
      </c>
      <c r="D7073" t="s">
        <v>20256</v>
      </c>
      <c r="E7073" t="s">
        <v>20257</v>
      </c>
      <c r="F7073" t="s">
        <v>1024</v>
      </c>
    </row>
    <row r="7074" spans="2:6" hidden="1" x14ac:dyDescent="0.3">
      <c r="B7074">
        <v>164870</v>
      </c>
      <c r="C7074" t="s">
        <v>20258</v>
      </c>
      <c r="D7074" t="s">
        <v>20259</v>
      </c>
      <c r="E7074" t="s">
        <v>20260</v>
      </c>
      <c r="F7074" t="s">
        <v>1024</v>
      </c>
    </row>
    <row r="7075" spans="2:6" hidden="1" x14ac:dyDescent="0.3">
      <c r="B7075">
        <v>164872</v>
      </c>
      <c r="C7075" t="s">
        <v>20261</v>
      </c>
      <c r="D7075" t="s">
        <v>20262</v>
      </c>
      <c r="E7075" t="s">
        <v>20263</v>
      </c>
      <c r="F7075" t="s">
        <v>1024</v>
      </c>
    </row>
    <row r="7076" spans="2:6" hidden="1" x14ac:dyDescent="0.3">
      <c r="B7076">
        <v>164873</v>
      </c>
      <c r="C7076" t="s">
        <v>20264</v>
      </c>
      <c r="D7076" t="s">
        <v>20265</v>
      </c>
      <c r="E7076" t="s">
        <v>18309</v>
      </c>
      <c r="F7076" t="s">
        <v>1024</v>
      </c>
    </row>
    <row r="7077" spans="2:6" hidden="1" x14ac:dyDescent="0.3">
      <c r="B7077">
        <v>164874</v>
      </c>
      <c r="C7077" t="s">
        <v>20266</v>
      </c>
      <c r="D7077" t="s">
        <v>20267</v>
      </c>
      <c r="E7077" t="s">
        <v>19077</v>
      </c>
      <c r="F7077" t="s">
        <v>1024</v>
      </c>
    </row>
    <row r="7078" spans="2:6" hidden="1" x14ac:dyDescent="0.3">
      <c r="B7078">
        <v>164876</v>
      </c>
      <c r="C7078" t="s">
        <v>20268</v>
      </c>
      <c r="D7078" t="s">
        <v>20269</v>
      </c>
      <c r="E7078" t="s">
        <v>20270</v>
      </c>
      <c r="F7078" t="s">
        <v>1024</v>
      </c>
    </row>
    <row r="7079" spans="2:6" hidden="1" x14ac:dyDescent="0.3">
      <c r="B7079">
        <v>164877</v>
      </c>
      <c r="C7079" t="s">
        <v>20271</v>
      </c>
      <c r="D7079" t="s">
        <v>20272</v>
      </c>
      <c r="E7079" t="s">
        <v>20273</v>
      </c>
      <c r="F7079" t="s">
        <v>1024</v>
      </c>
    </row>
    <row r="7080" spans="2:6" hidden="1" x14ac:dyDescent="0.3">
      <c r="B7080">
        <v>164878</v>
      </c>
      <c r="C7080" t="s">
        <v>20274</v>
      </c>
      <c r="D7080" t="s">
        <v>20275</v>
      </c>
      <c r="E7080" t="s">
        <v>20276</v>
      </c>
      <c r="F7080" t="s">
        <v>1024</v>
      </c>
    </row>
    <row r="7081" spans="2:6" hidden="1" x14ac:dyDescent="0.3">
      <c r="B7081">
        <v>164879</v>
      </c>
      <c r="C7081" t="s">
        <v>20277</v>
      </c>
      <c r="D7081" t="s">
        <v>20278</v>
      </c>
      <c r="E7081" t="s">
        <v>20279</v>
      </c>
      <c r="F7081" t="s">
        <v>1024</v>
      </c>
    </row>
    <row r="7082" spans="2:6" hidden="1" x14ac:dyDescent="0.3">
      <c r="B7082">
        <v>164880</v>
      </c>
      <c r="C7082" t="s">
        <v>20280</v>
      </c>
      <c r="D7082" t="s">
        <v>20281</v>
      </c>
      <c r="E7082" t="s">
        <v>10263</v>
      </c>
      <c r="F7082" t="s">
        <v>1024</v>
      </c>
    </row>
    <row r="7083" spans="2:6" hidden="1" x14ac:dyDescent="0.3">
      <c r="B7083">
        <v>164881</v>
      </c>
      <c r="C7083" t="s">
        <v>20282</v>
      </c>
      <c r="D7083" t="s">
        <v>20283</v>
      </c>
      <c r="E7083" t="s">
        <v>4508</v>
      </c>
      <c r="F7083" t="s">
        <v>1024</v>
      </c>
    </row>
    <row r="7084" spans="2:6" hidden="1" x14ac:dyDescent="0.3">
      <c r="B7084">
        <v>164882</v>
      </c>
      <c r="C7084" t="s">
        <v>20284</v>
      </c>
      <c r="D7084" t="s">
        <v>20285</v>
      </c>
      <c r="E7084" t="s">
        <v>19358</v>
      </c>
      <c r="F7084" t="s">
        <v>1024</v>
      </c>
    </row>
    <row r="7085" spans="2:6" hidden="1" x14ac:dyDescent="0.3">
      <c r="B7085">
        <v>164883</v>
      </c>
      <c r="C7085" t="s">
        <v>20286</v>
      </c>
      <c r="D7085" t="s">
        <v>20287</v>
      </c>
      <c r="E7085" t="s">
        <v>20288</v>
      </c>
      <c r="F7085" t="s">
        <v>1024</v>
      </c>
    </row>
    <row r="7086" spans="2:6" hidden="1" x14ac:dyDescent="0.3">
      <c r="B7086">
        <v>164884</v>
      </c>
      <c r="C7086" t="s">
        <v>20289</v>
      </c>
      <c r="D7086" t="s">
        <v>20290</v>
      </c>
      <c r="E7086" t="s">
        <v>20291</v>
      </c>
      <c r="F7086" t="s">
        <v>1024</v>
      </c>
    </row>
    <row r="7087" spans="2:6" hidden="1" x14ac:dyDescent="0.3">
      <c r="B7087">
        <v>164885</v>
      </c>
      <c r="C7087" t="s">
        <v>20292</v>
      </c>
      <c r="D7087" t="s">
        <v>20293</v>
      </c>
      <c r="E7087" t="s">
        <v>10535</v>
      </c>
      <c r="F7087" t="s">
        <v>1024</v>
      </c>
    </row>
    <row r="7088" spans="2:6" hidden="1" x14ac:dyDescent="0.3">
      <c r="B7088">
        <v>164886</v>
      </c>
      <c r="C7088" t="s">
        <v>20294</v>
      </c>
      <c r="D7088" t="s">
        <v>20295</v>
      </c>
      <c r="E7088" t="s">
        <v>20296</v>
      </c>
      <c r="F7088" t="s">
        <v>1024</v>
      </c>
    </row>
    <row r="7089" spans="2:6" hidden="1" x14ac:dyDescent="0.3">
      <c r="B7089">
        <v>164887</v>
      </c>
      <c r="C7089" t="s">
        <v>20297</v>
      </c>
      <c r="D7089" t="s">
        <v>20298</v>
      </c>
      <c r="E7089" t="s">
        <v>20299</v>
      </c>
      <c r="F7089" t="s">
        <v>1024</v>
      </c>
    </row>
    <row r="7090" spans="2:6" hidden="1" x14ac:dyDescent="0.3">
      <c r="B7090">
        <v>164888</v>
      </c>
      <c r="C7090" t="s">
        <v>20300</v>
      </c>
      <c r="D7090" t="s">
        <v>20301</v>
      </c>
      <c r="E7090" t="s">
        <v>20302</v>
      </c>
      <c r="F7090" t="s">
        <v>1024</v>
      </c>
    </row>
    <row r="7091" spans="2:6" hidden="1" x14ac:dyDescent="0.3">
      <c r="B7091">
        <v>164889</v>
      </c>
      <c r="C7091" t="s">
        <v>20303</v>
      </c>
      <c r="D7091" t="s">
        <v>20304</v>
      </c>
      <c r="E7091" t="s">
        <v>19768</v>
      </c>
      <c r="F7091" t="s">
        <v>1024</v>
      </c>
    </row>
    <row r="7092" spans="2:6" hidden="1" x14ac:dyDescent="0.3">
      <c r="B7092">
        <v>164890</v>
      </c>
      <c r="C7092" t="s">
        <v>20305</v>
      </c>
      <c r="D7092" t="s">
        <v>20306</v>
      </c>
      <c r="E7092" t="s">
        <v>20307</v>
      </c>
      <c r="F7092" t="s">
        <v>1024</v>
      </c>
    </row>
    <row r="7093" spans="2:6" hidden="1" x14ac:dyDescent="0.3">
      <c r="B7093">
        <v>164891</v>
      </c>
      <c r="C7093" t="s">
        <v>20308</v>
      </c>
      <c r="D7093" t="s">
        <v>20309</v>
      </c>
      <c r="E7093" t="s">
        <v>20310</v>
      </c>
      <c r="F7093" t="s">
        <v>1024</v>
      </c>
    </row>
    <row r="7094" spans="2:6" hidden="1" x14ac:dyDescent="0.3">
      <c r="B7094">
        <v>164892</v>
      </c>
      <c r="C7094" t="s">
        <v>20311</v>
      </c>
      <c r="D7094" t="s">
        <v>20312</v>
      </c>
      <c r="E7094" t="s">
        <v>20313</v>
      </c>
      <c r="F7094" t="s">
        <v>1024</v>
      </c>
    </row>
    <row r="7095" spans="2:6" hidden="1" x14ac:dyDescent="0.3">
      <c r="B7095">
        <v>164893</v>
      </c>
      <c r="C7095" t="s">
        <v>20314</v>
      </c>
      <c r="D7095" t="s">
        <v>20315</v>
      </c>
      <c r="E7095" t="s">
        <v>20316</v>
      </c>
      <c r="F7095" t="s">
        <v>1024</v>
      </c>
    </row>
    <row r="7096" spans="2:6" hidden="1" x14ac:dyDescent="0.3">
      <c r="B7096">
        <v>164894</v>
      </c>
      <c r="C7096" t="s">
        <v>20317</v>
      </c>
      <c r="D7096" t="s">
        <v>20318</v>
      </c>
      <c r="E7096" t="s">
        <v>20319</v>
      </c>
      <c r="F7096" t="s">
        <v>1024</v>
      </c>
    </row>
    <row r="7097" spans="2:6" hidden="1" x14ac:dyDescent="0.3">
      <c r="B7097">
        <v>164895</v>
      </c>
      <c r="C7097" t="s">
        <v>20320</v>
      </c>
      <c r="D7097" t="s">
        <v>20321</v>
      </c>
      <c r="E7097" t="s">
        <v>20322</v>
      </c>
      <c r="F7097" t="s">
        <v>1024</v>
      </c>
    </row>
    <row r="7098" spans="2:6" hidden="1" x14ac:dyDescent="0.3">
      <c r="B7098">
        <v>164896</v>
      </c>
      <c r="C7098" t="s">
        <v>20323</v>
      </c>
      <c r="D7098" t="s">
        <v>20324</v>
      </c>
      <c r="E7098" t="s">
        <v>1795</v>
      </c>
      <c r="F7098" t="s">
        <v>1024</v>
      </c>
    </row>
    <row r="7099" spans="2:6" hidden="1" x14ac:dyDescent="0.3">
      <c r="B7099">
        <v>164897</v>
      </c>
      <c r="C7099" t="s">
        <v>12966</v>
      </c>
      <c r="D7099" t="s">
        <v>12967</v>
      </c>
      <c r="E7099" t="s">
        <v>20325</v>
      </c>
      <c r="F7099" t="s">
        <v>1024</v>
      </c>
    </row>
    <row r="7100" spans="2:6" hidden="1" x14ac:dyDescent="0.3">
      <c r="B7100">
        <v>164898</v>
      </c>
      <c r="C7100" t="s">
        <v>20326</v>
      </c>
      <c r="D7100" t="s">
        <v>20327</v>
      </c>
      <c r="E7100" t="s">
        <v>20328</v>
      </c>
      <c r="F7100" t="s">
        <v>1024</v>
      </c>
    </row>
    <row r="7101" spans="2:6" hidden="1" x14ac:dyDescent="0.3">
      <c r="B7101">
        <v>164899</v>
      </c>
      <c r="C7101" t="s">
        <v>20329</v>
      </c>
      <c r="D7101" t="s">
        <v>20330</v>
      </c>
      <c r="E7101" t="s">
        <v>20331</v>
      </c>
      <c r="F7101" t="s">
        <v>1024</v>
      </c>
    </row>
    <row r="7102" spans="2:6" hidden="1" x14ac:dyDescent="0.3">
      <c r="B7102">
        <v>164900</v>
      </c>
      <c r="C7102" t="s">
        <v>20332</v>
      </c>
      <c r="D7102" t="s">
        <v>20333</v>
      </c>
      <c r="E7102" t="s">
        <v>20334</v>
      </c>
      <c r="F7102" t="s">
        <v>1024</v>
      </c>
    </row>
    <row r="7103" spans="2:6" hidden="1" x14ac:dyDescent="0.3">
      <c r="B7103">
        <v>164901</v>
      </c>
      <c r="C7103" t="s">
        <v>20335</v>
      </c>
      <c r="D7103" t="s">
        <v>20336</v>
      </c>
      <c r="E7103" t="s">
        <v>20337</v>
      </c>
      <c r="F7103" t="s">
        <v>1024</v>
      </c>
    </row>
    <row r="7104" spans="2:6" hidden="1" x14ac:dyDescent="0.3">
      <c r="B7104">
        <v>164902</v>
      </c>
      <c r="C7104" t="s">
        <v>20338</v>
      </c>
      <c r="D7104" t="s">
        <v>20339</v>
      </c>
      <c r="E7104" t="s">
        <v>20340</v>
      </c>
      <c r="F7104" t="s">
        <v>1024</v>
      </c>
    </row>
    <row r="7105" spans="2:6" hidden="1" x14ac:dyDescent="0.3">
      <c r="B7105">
        <v>164903</v>
      </c>
      <c r="C7105" t="s">
        <v>20341</v>
      </c>
      <c r="D7105" t="s">
        <v>20342</v>
      </c>
      <c r="E7105" t="s">
        <v>20343</v>
      </c>
      <c r="F7105" t="s">
        <v>1024</v>
      </c>
    </row>
    <row r="7106" spans="2:6" hidden="1" x14ac:dyDescent="0.3">
      <c r="B7106">
        <v>164904</v>
      </c>
      <c r="C7106" t="s">
        <v>20344</v>
      </c>
      <c r="D7106" t="s">
        <v>20345</v>
      </c>
      <c r="E7106" t="s">
        <v>20346</v>
      </c>
      <c r="F7106" t="s">
        <v>1024</v>
      </c>
    </row>
    <row r="7107" spans="2:6" hidden="1" x14ac:dyDescent="0.3">
      <c r="B7107">
        <v>164905</v>
      </c>
      <c r="C7107" t="s">
        <v>20347</v>
      </c>
      <c r="D7107" t="s">
        <v>20348</v>
      </c>
      <c r="E7107" t="s">
        <v>3883</v>
      </c>
      <c r="F7107" t="s">
        <v>1024</v>
      </c>
    </row>
    <row r="7108" spans="2:6" hidden="1" x14ac:dyDescent="0.3">
      <c r="B7108">
        <v>164906</v>
      </c>
      <c r="C7108" t="s">
        <v>20349</v>
      </c>
      <c r="D7108" t="s">
        <v>20350</v>
      </c>
      <c r="E7108" t="s">
        <v>20351</v>
      </c>
      <c r="F7108" t="s">
        <v>1024</v>
      </c>
    </row>
    <row r="7109" spans="2:6" hidden="1" x14ac:dyDescent="0.3">
      <c r="B7109">
        <v>164907</v>
      </c>
      <c r="C7109" t="s">
        <v>20352</v>
      </c>
      <c r="D7109" t="s">
        <v>20353</v>
      </c>
      <c r="E7109" t="s">
        <v>20354</v>
      </c>
      <c r="F7109" t="s">
        <v>1024</v>
      </c>
    </row>
    <row r="7110" spans="2:6" hidden="1" x14ac:dyDescent="0.3">
      <c r="B7110">
        <v>164908</v>
      </c>
      <c r="C7110" t="s">
        <v>20355</v>
      </c>
      <c r="D7110" t="s">
        <v>20356</v>
      </c>
      <c r="E7110" t="s">
        <v>20357</v>
      </c>
      <c r="F7110" t="s">
        <v>1024</v>
      </c>
    </row>
    <row r="7111" spans="2:6" hidden="1" x14ac:dyDescent="0.3">
      <c r="B7111">
        <v>164909</v>
      </c>
      <c r="C7111" t="s">
        <v>20358</v>
      </c>
      <c r="D7111" t="s">
        <v>20359</v>
      </c>
      <c r="E7111" t="s">
        <v>20360</v>
      </c>
      <c r="F7111" t="s">
        <v>1024</v>
      </c>
    </row>
    <row r="7112" spans="2:6" hidden="1" x14ac:dyDescent="0.3">
      <c r="B7112">
        <v>164910</v>
      </c>
      <c r="C7112" t="s">
        <v>20361</v>
      </c>
      <c r="D7112" t="s">
        <v>20362</v>
      </c>
      <c r="E7112" t="s">
        <v>7908</v>
      </c>
      <c r="F7112" t="s">
        <v>1024</v>
      </c>
    </row>
    <row r="7113" spans="2:6" hidden="1" x14ac:dyDescent="0.3">
      <c r="B7113">
        <v>164911</v>
      </c>
      <c r="C7113" t="s">
        <v>20363</v>
      </c>
      <c r="D7113" t="s">
        <v>20364</v>
      </c>
      <c r="E7113" t="s">
        <v>20365</v>
      </c>
      <c r="F7113" t="s">
        <v>1024</v>
      </c>
    </row>
    <row r="7114" spans="2:6" hidden="1" x14ac:dyDescent="0.3">
      <c r="B7114">
        <v>164912</v>
      </c>
      <c r="C7114" t="s">
        <v>20366</v>
      </c>
      <c r="D7114" t="s">
        <v>20367</v>
      </c>
      <c r="E7114" t="s">
        <v>2101</v>
      </c>
      <c r="F7114" t="s">
        <v>1024</v>
      </c>
    </row>
    <row r="7115" spans="2:6" hidden="1" x14ac:dyDescent="0.3">
      <c r="B7115">
        <v>164913</v>
      </c>
      <c r="C7115" t="s">
        <v>20368</v>
      </c>
      <c r="D7115" t="s">
        <v>20369</v>
      </c>
      <c r="E7115" t="s">
        <v>20370</v>
      </c>
      <c r="F7115" t="s">
        <v>1024</v>
      </c>
    </row>
    <row r="7116" spans="2:6" hidden="1" x14ac:dyDescent="0.3">
      <c r="B7116">
        <v>164914</v>
      </c>
      <c r="C7116" t="s">
        <v>20371</v>
      </c>
      <c r="D7116" t="s">
        <v>20372</v>
      </c>
      <c r="E7116" t="s">
        <v>20373</v>
      </c>
      <c r="F7116" t="s">
        <v>1024</v>
      </c>
    </row>
    <row r="7117" spans="2:6" hidden="1" x14ac:dyDescent="0.3">
      <c r="B7117">
        <v>164915</v>
      </c>
      <c r="C7117" t="s">
        <v>20374</v>
      </c>
      <c r="D7117" t="s">
        <v>20375</v>
      </c>
      <c r="E7117" t="s">
        <v>20376</v>
      </c>
      <c r="F7117" t="s">
        <v>1024</v>
      </c>
    </row>
    <row r="7118" spans="2:6" hidden="1" x14ac:dyDescent="0.3">
      <c r="B7118">
        <v>164916</v>
      </c>
      <c r="C7118" t="s">
        <v>20377</v>
      </c>
      <c r="D7118" t="s">
        <v>20378</v>
      </c>
      <c r="E7118" t="s">
        <v>20379</v>
      </c>
      <c r="F7118" t="s">
        <v>1024</v>
      </c>
    </row>
    <row r="7119" spans="2:6" hidden="1" x14ac:dyDescent="0.3">
      <c r="B7119">
        <v>164917</v>
      </c>
      <c r="C7119" t="s">
        <v>20380</v>
      </c>
      <c r="D7119" t="s">
        <v>20381</v>
      </c>
      <c r="E7119" t="s">
        <v>12691</v>
      </c>
      <c r="F7119" t="s">
        <v>1024</v>
      </c>
    </row>
    <row r="7120" spans="2:6" hidden="1" x14ac:dyDescent="0.3">
      <c r="B7120">
        <v>164918</v>
      </c>
      <c r="C7120" t="s">
        <v>20382</v>
      </c>
      <c r="D7120" t="s">
        <v>20383</v>
      </c>
      <c r="E7120" t="s">
        <v>4277</v>
      </c>
      <c r="F7120" t="s">
        <v>1024</v>
      </c>
    </row>
    <row r="7121" spans="2:6" hidden="1" x14ac:dyDescent="0.3">
      <c r="B7121">
        <v>164919</v>
      </c>
      <c r="C7121" t="s">
        <v>20384</v>
      </c>
      <c r="D7121" t="s">
        <v>20385</v>
      </c>
      <c r="E7121" t="s">
        <v>6086</v>
      </c>
      <c r="F7121" t="s">
        <v>1024</v>
      </c>
    </row>
    <row r="7122" spans="2:6" hidden="1" x14ac:dyDescent="0.3">
      <c r="B7122">
        <v>164921</v>
      </c>
      <c r="C7122" t="s">
        <v>20386</v>
      </c>
      <c r="D7122" t="s">
        <v>20387</v>
      </c>
      <c r="E7122" t="s">
        <v>8336</v>
      </c>
      <c r="F7122" t="s">
        <v>1024</v>
      </c>
    </row>
    <row r="7123" spans="2:6" hidden="1" x14ac:dyDescent="0.3">
      <c r="B7123">
        <v>164922</v>
      </c>
      <c r="C7123" t="s">
        <v>20388</v>
      </c>
      <c r="D7123" t="s">
        <v>20389</v>
      </c>
      <c r="E7123" t="s">
        <v>6512</v>
      </c>
      <c r="F7123" t="s">
        <v>1024</v>
      </c>
    </row>
    <row r="7124" spans="2:6" hidden="1" x14ac:dyDescent="0.3">
      <c r="B7124">
        <v>164923</v>
      </c>
      <c r="C7124" t="s">
        <v>20390</v>
      </c>
      <c r="D7124" t="s">
        <v>20391</v>
      </c>
      <c r="E7124" t="s">
        <v>17964</v>
      </c>
      <c r="F7124" t="s">
        <v>1024</v>
      </c>
    </row>
    <row r="7125" spans="2:6" hidden="1" x14ac:dyDescent="0.3">
      <c r="B7125">
        <v>164924</v>
      </c>
      <c r="C7125" t="s">
        <v>20392</v>
      </c>
      <c r="D7125" t="s">
        <v>20393</v>
      </c>
      <c r="E7125" t="s">
        <v>20394</v>
      </c>
      <c r="F7125" t="s">
        <v>1024</v>
      </c>
    </row>
    <row r="7126" spans="2:6" hidden="1" x14ac:dyDescent="0.3">
      <c r="B7126">
        <v>164925</v>
      </c>
      <c r="C7126" t="s">
        <v>20395</v>
      </c>
      <c r="D7126" t="s">
        <v>20396</v>
      </c>
      <c r="E7126" t="s">
        <v>20397</v>
      </c>
      <c r="F7126" t="s">
        <v>1024</v>
      </c>
    </row>
    <row r="7127" spans="2:6" hidden="1" x14ac:dyDescent="0.3">
      <c r="B7127">
        <v>164926</v>
      </c>
      <c r="C7127" t="s">
        <v>20398</v>
      </c>
      <c r="D7127" t="s">
        <v>20399</v>
      </c>
      <c r="E7127" t="s">
        <v>19687</v>
      </c>
      <c r="F7127" t="s">
        <v>1024</v>
      </c>
    </row>
    <row r="7128" spans="2:6" hidden="1" x14ac:dyDescent="0.3">
      <c r="B7128">
        <v>164927</v>
      </c>
      <c r="C7128" t="s">
        <v>20400</v>
      </c>
      <c r="D7128" t="s">
        <v>20401</v>
      </c>
      <c r="E7128" t="s">
        <v>20402</v>
      </c>
      <c r="F7128" t="s">
        <v>1024</v>
      </c>
    </row>
    <row r="7129" spans="2:6" hidden="1" x14ac:dyDescent="0.3">
      <c r="B7129">
        <v>164928</v>
      </c>
      <c r="C7129" t="s">
        <v>20403</v>
      </c>
      <c r="D7129" t="s">
        <v>20404</v>
      </c>
      <c r="E7129" t="s">
        <v>20405</v>
      </c>
      <c r="F7129" t="s">
        <v>1024</v>
      </c>
    </row>
    <row r="7130" spans="2:6" hidden="1" x14ac:dyDescent="0.3">
      <c r="B7130">
        <v>164929</v>
      </c>
      <c r="C7130" t="s">
        <v>20406</v>
      </c>
      <c r="D7130" t="s">
        <v>20407</v>
      </c>
      <c r="E7130" t="s">
        <v>7884</v>
      </c>
      <c r="F7130" t="s">
        <v>1024</v>
      </c>
    </row>
    <row r="7131" spans="2:6" hidden="1" x14ac:dyDescent="0.3">
      <c r="B7131">
        <v>164930</v>
      </c>
      <c r="C7131" t="s">
        <v>20408</v>
      </c>
      <c r="D7131" t="s">
        <v>20409</v>
      </c>
      <c r="E7131" t="s">
        <v>20410</v>
      </c>
      <c r="F7131" t="s">
        <v>1024</v>
      </c>
    </row>
    <row r="7132" spans="2:6" hidden="1" x14ac:dyDescent="0.3">
      <c r="B7132">
        <v>164931</v>
      </c>
      <c r="C7132" t="s">
        <v>20411</v>
      </c>
      <c r="D7132" t="s">
        <v>20412</v>
      </c>
      <c r="E7132" t="s">
        <v>20413</v>
      </c>
      <c r="F7132" t="s">
        <v>1024</v>
      </c>
    </row>
    <row r="7133" spans="2:6" hidden="1" x14ac:dyDescent="0.3">
      <c r="B7133">
        <v>164932</v>
      </c>
      <c r="C7133" t="s">
        <v>20414</v>
      </c>
      <c r="D7133" t="s">
        <v>20415</v>
      </c>
      <c r="E7133" t="s">
        <v>8585</v>
      </c>
      <c r="F7133" t="s">
        <v>1024</v>
      </c>
    </row>
    <row r="7134" spans="2:6" hidden="1" x14ac:dyDescent="0.3">
      <c r="B7134">
        <v>164933</v>
      </c>
      <c r="C7134" t="s">
        <v>15366</v>
      </c>
      <c r="D7134" t="s">
        <v>15367</v>
      </c>
      <c r="E7134" t="s">
        <v>20416</v>
      </c>
      <c r="F7134" t="s">
        <v>1024</v>
      </c>
    </row>
    <row r="7135" spans="2:6" hidden="1" x14ac:dyDescent="0.3">
      <c r="B7135">
        <v>164934</v>
      </c>
      <c r="C7135" t="s">
        <v>20417</v>
      </c>
      <c r="D7135" t="s">
        <v>20418</v>
      </c>
      <c r="E7135" t="s">
        <v>12939</v>
      </c>
      <c r="F7135" t="s">
        <v>1024</v>
      </c>
    </row>
    <row r="7136" spans="2:6" hidden="1" x14ac:dyDescent="0.3">
      <c r="B7136">
        <v>164935</v>
      </c>
      <c r="C7136" t="s">
        <v>12978</v>
      </c>
      <c r="D7136" t="s">
        <v>12979</v>
      </c>
      <c r="E7136" t="s">
        <v>20419</v>
      </c>
      <c r="F7136" t="s">
        <v>1024</v>
      </c>
    </row>
    <row r="7137" spans="2:6" hidden="1" x14ac:dyDescent="0.3">
      <c r="B7137">
        <v>164936</v>
      </c>
      <c r="C7137" t="s">
        <v>20420</v>
      </c>
      <c r="D7137" t="s">
        <v>20421</v>
      </c>
      <c r="E7137" t="s">
        <v>20422</v>
      </c>
      <c r="F7137" t="s">
        <v>1024</v>
      </c>
    </row>
    <row r="7138" spans="2:6" hidden="1" x14ac:dyDescent="0.3">
      <c r="B7138">
        <v>164937</v>
      </c>
      <c r="C7138" t="s">
        <v>20423</v>
      </c>
      <c r="D7138" t="s">
        <v>20424</v>
      </c>
      <c r="E7138" t="s">
        <v>20425</v>
      </c>
      <c r="F7138" t="s">
        <v>1024</v>
      </c>
    </row>
    <row r="7139" spans="2:6" hidden="1" x14ac:dyDescent="0.3">
      <c r="B7139">
        <v>164938</v>
      </c>
      <c r="C7139" t="s">
        <v>20426</v>
      </c>
      <c r="D7139" t="s">
        <v>20427</v>
      </c>
      <c r="E7139" t="s">
        <v>1745</v>
      </c>
      <c r="F7139" t="s">
        <v>1024</v>
      </c>
    </row>
    <row r="7140" spans="2:6" hidden="1" x14ac:dyDescent="0.3">
      <c r="B7140">
        <v>164939</v>
      </c>
      <c r="C7140" t="s">
        <v>20428</v>
      </c>
      <c r="D7140" t="s">
        <v>20429</v>
      </c>
      <c r="E7140" t="s">
        <v>7434</v>
      </c>
      <c r="F7140" t="s">
        <v>1024</v>
      </c>
    </row>
    <row r="7141" spans="2:6" hidden="1" x14ac:dyDescent="0.3">
      <c r="B7141">
        <v>164940</v>
      </c>
      <c r="C7141" t="s">
        <v>20430</v>
      </c>
      <c r="D7141" t="s">
        <v>20431</v>
      </c>
      <c r="E7141" t="s">
        <v>18757</v>
      </c>
      <c r="F7141" t="s">
        <v>1024</v>
      </c>
    </row>
    <row r="7142" spans="2:6" hidden="1" x14ac:dyDescent="0.3">
      <c r="B7142">
        <v>164941</v>
      </c>
      <c r="C7142" t="s">
        <v>20432</v>
      </c>
      <c r="D7142" t="s">
        <v>20433</v>
      </c>
      <c r="E7142" t="s">
        <v>11970</v>
      </c>
      <c r="F7142" t="s">
        <v>1024</v>
      </c>
    </row>
    <row r="7143" spans="2:6" hidden="1" x14ac:dyDescent="0.3">
      <c r="B7143">
        <v>164942</v>
      </c>
      <c r="C7143" t="s">
        <v>20434</v>
      </c>
      <c r="D7143" t="s">
        <v>20435</v>
      </c>
      <c r="E7143" t="s">
        <v>5669</v>
      </c>
      <c r="F7143" t="s">
        <v>1024</v>
      </c>
    </row>
    <row r="7144" spans="2:6" hidden="1" x14ac:dyDescent="0.3">
      <c r="B7144">
        <v>164943</v>
      </c>
      <c r="C7144" t="s">
        <v>20436</v>
      </c>
      <c r="D7144" t="s">
        <v>20437</v>
      </c>
      <c r="E7144" t="s">
        <v>20438</v>
      </c>
      <c r="F7144" t="s">
        <v>1024</v>
      </c>
    </row>
    <row r="7145" spans="2:6" hidden="1" x14ac:dyDescent="0.3">
      <c r="B7145">
        <v>164944</v>
      </c>
      <c r="C7145" t="s">
        <v>20439</v>
      </c>
      <c r="D7145" t="s">
        <v>20440</v>
      </c>
      <c r="E7145" t="s">
        <v>20441</v>
      </c>
      <c r="F7145" t="s">
        <v>1024</v>
      </c>
    </row>
    <row r="7146" spans="2:6" hidden="1" x14ac:dyDescent="0.3">
      <c r="B7146">
        <v>164945</v>
      </c>
      <c r="C7146" t="s">
        <v>20442</v>
      </c>
      <c r="D7146" t="s">
        <v>20443</v>
      </c>
      <c r="E7146" t="s">
        <v>11175</v>
      </c>
      <c r="F7146" t="s">
        <v>1024</v>
      </c>
    </row>
    <row r="7147" spans="2:6" hidden="1" x14ac:dyDescent="0.3">
      <c r="B7147">
        <v>164946</v>
      </c>
      <c r="C7147" t="s">
        <v>20444</v>
      </c>
      <c r="D7147" t="s">
        <v>20445</v>
      </c>
      <c r="E7147" t="s">
        <v>20446</v>
      </c>
      <c r="F7147" t="s">
        <v>1024</v>
      </c>
    </row>
    <row r="7148" spans="2:6" hidden="1" x14ac:dyDescent="0.3">
      <c r="B7148">
        <v>164947</v>
      </c>
      <c r="C7148" t="s">
        <v>20447</v>
      </c>
      <c r="D7148" t="s">
        <v>20448</v>
      </c>
      <c r="E7148" t="s">
        <v>20449</v>
      </c>
      <c r="F7148" t="s">
        <v>1024</v>
      </c>
    </row>
    <row r="7149" spans="2:6" hidden="1" x14ac:dyDescent="0.3">
      <c r="B7149">
        <v>164948</v>
      </c>
      <c r="C7149" t="s">
        <v>20450</v>
      </c>
      <c r="D7149" t="s">
        <v>20451</v>
      </c>
      <c r="E7149" t="s">
        <v>20452</v>
      </c>
      <c r="F7149" t="s">
        <v>1024</v>
      </c>
    </row>
    <row r="7150" spans="2:6" hidden="1" x14ac:dyDescent="0.3">
      <c r="B7150">
        <v>164949</v>
      </c>
      <c r="C7150" t="s">
        <v>20453</v>
      </c>
      <c r="D7150" t="s">
        <v>20454</v>
      </c>
      <c r="E7150" t="s">
        <v>20455</v>
      </c>
      <c r="F7150" t="s">
        <v>1024</v>
      </c>
    </row>
    <row r="7151" spans="2:6" hidden="1" x14ac:dyDescent="0.3">
      <c r="B7151">
        <v>164950</v>
      </c>
      <c r="C7151" t="s">
        <v>20456</v>
      </c>
      <c r="D7151" t="s">
        <v>20457</v>
      </c>
      <c r="E7151" t="s">
        <v>24099</v>
      </c>
      <c r="F7151" t="s">
        <v>1024</v>
      </c>
    </row>
    <row r="7152" spans="2:6" hidden="1" x14ac:dyDescent="0.3">
      <c r="B7152">
        <v>164951</v>
      </c>
      <c r="C7152" t="s">
        <v>20458</v>
      </c>
      <c r="D7152" t="s">
        <v>20459</v>
      </c>
      <c r="E7152" t="s">
        <v>20460</v>
      </c>
      <c r="F7152" t="s">
        <v>1024</v>
      </c>
    </row>
    <row r="7153" spans="2:6" hidden="1" x14ac:dyDescent="0.3">
      <c r="B7153">
        <v>164952</v>
      </c>
      <c r="C7153" t="s">
        <v>20461</v>
      </c>
      <c r="D7153" t="s">
        <v>20462</v>
      </c>
      <c r="E7153" t="s">
        <v>4831</v>
      </c>
      <c r="F7153" t="s">
        <v>1024</v>
      </c>
    </row>
    <row r="7154" spans="2:6" hidden="1" x14ac:dyDescent="0.3">
      <c r="B7154">
        <v>164953</v>
      </c>
      <c r="C7154" t="s">
        <v>20463</v>
      </c>
      <c r="D7154" t="s">
        <v>20464</v>
      </c>
      <c r="E7154" t="s">
        <v>20465</v>
      </c>
      <c r="F7154" t="s">
        <v>1024</v>
      </c>
    </row>
    <row r="7155" spans="2:6" hidden="1" x14ac:dyDescent="0.3">
      <c r="B7155">
        <v>164955</v>
      </c>
      <c r="C7155" t="s">
        <v>20466</v>
      </c>
      <c r="D7155" t="s">
        <v>20467</v>
      </c>
      <c r="E7155" t="s">
        <v>8930</v>
      </c>
      <c r="F7155" t="s">
        <v>1024</v>
      </c>
    </row>
    <row r="7156" spans="2:6" hidden="1" x14ac:dyDescent="0.3">
      <c r="B7156">
        <v>164956</v>
      </c>
      <c r="C7156" t="s">
        <v>20468</v>
      </c>
      <c r="D7156" t="s">
        <v>20469</v>
      </c>
      <c r="E7156" t="s">
        <v>20470</v>
      </c>
      <c r="F7156" t="s">
        <v>1024</v>
      </c>
    </row>
    <row r="7157" spans="2:6" hidden="1" x14ac:dyDescent="0.3">
      <c r="B7157">
        <v>164957</v>
      </c>
      <c r="C7157" t="s">
        <v>20471</v>
      </c>
      <c r="D7157" t="s">
        <v>20472</v>
      </c>
      <c r="E7157" t="s">
        <v>20473</v>
      </c>
      <c r="F7157" t="s">
        <v>1024</v>
      </c>
    </row>
    <row r="7158" spans="2:6" hidden="1" x14ac:dyDescent="0.3">
      <c r="B7158">
        <v>164958</v>
      </c>
      <c r="C7158" t="s">
        <v>20474</v>
      </c>
      <c r="D7158" t="s">
        <v>20475</v>
      </c>
      <c r="E7158" t="s">
        <v>20476</v>
      </c>
      <c r="F7158" t="s">
        <v>1024</v>
      </c>
    </row>
    <row r="7159" spans="2:6" hidden="1" x14ac:dyDescent="0.3">
      <c r="B7159">
        <v>164959</v>
      </c>
      <c r="C7159" t="s">
        <v>20477</v>
      </c>
      <c r="D7159" t="s">
        <v>20478</v>
      </c>
      <c r="E7159" t="s">
        <v>20479</v>
      </c>
      <c r="F7159" t="s">
        <v>1024</v>
      </c>
    </row>
    <row r="7160" spans="2:6" hidden="1" x14ac:dyDescent="0.3">
      <c r="B7160">
        <v>164960</v>
      </c>
      <c r="C7160" t="s">
        <v>20480</v>
      </c>
      <c r="D7160" t="s">
        <v>20481</v>
      </c>
      <c r="E7160" t="s">
        <v>20482</v>
      </c>
      <c r="F7160" t="s">
        <v>1024</v>
      </c>
    </row>
    <row r="7161" spans="2:6" hidden="1" x14ac:dyDescent="0.3">
      <c r="B7161">
        <v>164961</v>
      </c>
      <c r="C7161" t="s">
        <v>20483</v>
      </c>
      <c r="D7161" t="s">
        <v>20484</v>
      </c>
      <c r="E7161" t="s">
        <v>20485</v>
      </c>
      <c r="F7161" t="s">
        <v>1024</v>
      </c>
    </row>
    <row r="7162" spans="2:6" hidden="1" x14ac:dyDescent="0.3">
      <c r="B7162">
        <v>164962</v>
      </c>
      <c r="C7162" t="s">
        <v>20486</v>
      </c>
      <c r="D7162" t="s">
        <v>20487</v>
      </c>
      <c r="E7162" t="s">
        <v>20488</v>
      </c>
      <c r="F7162" t="s">
        <v>1024</v>
      </c>
    </row>
    <row r="7163" spans="2:6" hidden="1" x14ac:dyDescent="0.3">
      <c r="B7163">
        <v>164963</v>
      </c>
      <c r="C7163" t="s">
        <v>20489</v>
      </c>
      <c r="D7163" t="s">
        <v>20490</v>
      </c>
      <c r="E7163" t="s">
        <v>20491</v>
      </c>
      <c r="F7163" t="s">
        <v>1024</v>
      </c>
    </row>
    <row r="7164" spans="2:6" hidden="1" x14ac:dyDescent="0.3">
      <c r="B7164">
        <v>164964</v>
      </c>
      <c r="C7164" t="s">
        <v>12464</v>
      </c>
      <c r="D7164" t="s">
        <v>12465</v>
      </c>
      <c r="E7164" t="s">
        <v>20492</v>
      </c>
      <c r="F7164" t="s">
        <v>1024</v>
      </c>
    </row>
    <row r="7165" spans="2:6" hidden="1" x14ac:dyDescent="0.3">
      <c r="B7165">
        <v>164965</v>
      </c>
      <c r="C7165" t="s">
        <v>20493</v>
      </c>
      <c r="D7165" t="s">
        <v>20494</v>
      </c>
      <c r="E7165" t="s">
        <v>6929</v>
      </c>
      <c r="F7165" t="s">
        <v>1024</v>
      </c>
    </row>
    <row r="7166" spans="2:6" hidden="1" x14ac:dyDescent="0.3">
      <c r="B7166">
        <v>164966</v>
      </c>
      <c r="C7166" t="s">
        <v>20495</v>
      </c>
      <c r="D7166" t="s">
        <v>20496</v>
      </c>
      <c r="E7166" t="s">
        <v>20497</v>
      </c>
      <c r="F7166" t="s">
        <v>1024</v>
      </c>
    </row>
    <row r="7167" spans="2:6" hidden="1" x14ac:dyDescent="0.3">
      <c r="B7167">
        <v>164967</v>
      </c>
      <c r="C7167" t="s">
        <v>20498</v>
      </c>
      <c r="D7167" t="s">
        <v>20499</v>
      </c>
      <c r="E7167" t="s">
        <v>20500</v>
      </c>
      <c r="F7167" t="s">
        <v>1024</v>
      </c>
    </row>
    <row r="7168" spans="2:6" hidden="1" x14ac:dyDescent="0.3">
      <c r="B7168">
        <v>164968</v>
      </c>
      <c r="C7168" t="s">
        <v>20501</v>
      </c>
      <c r="D7168" t="s">
        <v>20502</v>
      </c>
      <c r="E7168" t="s">
        <v>14796</v>
      </c>
      <c r="F7168" t="s">
        <v>1024</v>
      </c>
    </row>
    <row r="7169" spans="2:6" hidden="1" x14ac:dyDescent="0.3">
      <c r="B7169">
        <v>164969</v>
      </c>
      <c r="C7169" t="s">
        <v>20503</v>
      </c>
      <c r="D7169" t="s">
        <v>20504</v>
      </c>
      <c r="E7169" t="s">
        <v>24133</v>
      </c>
      <c r="F7169" t="s">
        <v>1024</v>
      </c>
    </row>
    <row r="7170" spans="2:6" hidden="1" x14ac:dyDescent="0.3">
      <c r="B7170">
        <v>164970</v>
      </c>
      <c r="C7170" t="s">
        <v>20505</v>
      </c>
      <c r="D7170" t="s">
        <v>20506</v>
      </c>
      <c r="E7170" t="s">
        <v>11675</v>
      </c>
      <c r="F7170" t="s">
        <v>1024</v>
      </c>
    </row>
    <row r="7171" spans="2:6" hidden="1" x14ac:dyDescent="0.3">
      <c r="B7171">
        <v>164971</v>
      </c>
      <c r="C7171" t="s">
        <v>20507</v>
      </c>
      <c r="D7171" t="s">
        <v>20508</v>
      </c>
      <c r="E7171" t="s">
        <v>20509</v>
      </c>
      <c r="F7171" t="s">
        <v>1024</v>
      </c>
    </row>
    <row r="7172" spans="2:6" hidden="1" x14ac:dyDescent="0.3">
      <c r="B7172">
        <v>164972</v>
      </c>
      <c r="C7172" t="s">
        <v>20510</v>
      </c>
      <c r="D7172" t="s">
        <v>20511</v>
      </c>
      <c r="E7172" t="s">
        <v>20512</v>
      </c>
      <c r="F7172" t="s">
        <v>1024</v>
      </c>
    </row>
    <row r="7173" spans="2:6" hidden="1" x14ac:dyDescent="0.3">
      <c r="B7173">
        <v>164974</v>
      </c>
      <c r="C7173" t="s">
        <v>20513</v>
      </c>
      <c r="D7173" t="s">
        <v>20514</v>
      </c>
      <c r="E7173" t="s">
        <v>20515</v>
      </c>
      <c r="F7173" t="s">
        <v>1024</v>
      </c>
    </row>
    <row r="7174" spans="2:6" hidden="1" x14ac:dyDescent="0.3">
      <c r="B7174">
        <v>164975</v>
      </c>
      <c r="C7174" t="s">
        <v>20516</v>
      </c>
      <c r="D7174" t="s">
        <v>20517</v>
      </c>
      <c r="E7174" t="s">
        <v>20518</v>
      </c>
      <c r="F7174" t="s">
        <v>1024</v>
      </c>
    </row>
    <row r="7175" spans="2:6" hidden="1" x14ac:dyDescent="0.3">
      <c r="B7175">
        <v>164976</v>
      </c>
      <c r="C7175" t="s">
        <v>20519</v>
      </c>
      <c r="D7175" t="s">
        <v>20520</v>
      </c>
      <c r="E7175" t="s">
        <v>20521</v>
      </c>
      <c r="F7175" t="s">
        <v>1024</v>
      </c>
    </row>
    <row r="7176" spans="2:6" hidden="1" x14ac:dyDescent="0.3">
      <c r="B7176">
        <v>164977</v>
      </c>
      <c r="C7176" t="s">
        <v>20522</v>
      </c>
      <c r="D7176" t="s">
        <v>20523</v>
      </c>
      <c r="E7176" t="s">
        <v>20524</v>
      </c>
      <c r="F7176" t="s">
        <v>1024</v>
      </c>
    </row>
    <row r="7177" spans="2:6" hidden="1" x14ac:dyDescent="0.3">
      <c r="B7177">
        <v>164978</v>
      </c>
      <c r="C7177" t="s">
        <v>20525</v>
      </c>
      <c r="D7177" t="s">
        <v>20526</v>
      </c>
      <c r="E7177" t="s">
        <v>20527</v>
      </c>
      <c r="F7177" t="s">
        <v>1024</v>
      </c>
    </row>
    <row r="7178" spans="2:6" hidden="1" x14ac:dyDescent="0.3">
      <c r="B7178">
        <v>164979</v>
      </c>
      <c r="C7178" t="s">
        <v>20528</v>
      </c>
      <c r="D7178" t="s">
        <v>20529</v>
      </c>
      <c r="E7178" t="s">
        <v>12259</v>
      </c>
      <c r="F7178" t="s">
        <v>1024</v>
      </c>
    </row>
    <row r="7179" spans="2:6" hidden="1" x14ac:dyDescent="0.3">
      <c r="B7179">
        <v>164980</v>
      </c>
      <c r="C7179" t="s">
        <v>20530</v>
      </c>
      <c r="D7179" t="s">
        <v>20531</v>
      </c>
      <c r="E7179" t="s">
        <v>18012</v>
      </c>
      <c r="F7179" t="s">
        <v>1024</v>
      </c>
    </row>
    <row r="7180" spans="2:6" hidden="1" x14ac:dyDescent="0.3">
      <c r="B7180">
        <v>164981</v>
      </c>
      <c r="C7180" t="s">
        <v>20532</v>
      </c>
      <c r="D7180" t="s">
        <v>20533</v>
      </c>
      <c r="E7180" t="s">
        <v>20534</v>
      </c>
      <c r="F7180" t="s">
        <v>1024</v>
      </c>
    </row>
    <row r="7181" spans="2:6" hidden="1" x14ac:dyDescent="0.3">
      <c r="B7181">
        <v>164982</v>
      </c>
      <c r="C7181" t="s">
        <v>20535</v>
      </c>
      <c r="D7181" t="s">
        <v>20536</v>
      </c>
      <c r="E7181" t="s">
        <v>10939</v>
      </c>
      <c r="F7181" t="s">
        <v>1024</v>
      </c>
    </row>
    <row r="7182" spans="2:6" hidden="1" x14ac:dyDescent="0.3">
      <c r="B7182">
        <v>164983</v>
      </c>
      <c r="C7182" t="s">
        <v>20537</v>
      </c>
      <c r="D7182" t="s">
        <v>20538</v>
      </c>
      <c r="E7182" t="s">
        <v>20539</v>
      </c>
      <c r="F7182" t="s">
        <v>1024</v>
      </c>
    </row>
    <row r="7183" spans="2:6" hidden="1" x14ac:dyDescent="0.3">
      <c r="B7183">
        <v>164984</v>
      </c>
      <c r="C7183" t="s">
        <v>20540</v>
      </c>
      <c r="D7183" t="s">
        <v>20541</v>
      </c>
      <c r="E7183" t="s">
        <v>2528</v>
      </c>
      <c r="F7183" t="s">
        <v>1024</v>
      </c>
    </row>
    <row r="7184" spans="2:6" hidden="1" x14ac:dyDescent="0.3">
      <c r="B7184">
        <v>164985</v>
      </c>
      <c r="C7184" t="s">
        <v>20542</v>
      </c>
      <c r="D7184" t="s">
        <v>20543</v>
      </c>
      <c r="E7184" t="s">
        <v>20544</v>
      </c>
      <c r="F7184" t="s">
        <v>1024</v>
      </c>
    </row>
    <row r="7185" spans="2:6" hidden="1" x14ac:dyDescent="0.3">
      <c r="B7185">
        <v>164986</v>
      </c>
      <c r="C7185" t="s">
        <v>20545</v>
      </c>
      <c r="D7185" t="s">
        <v>20546</v>
      </c>
      <c r="E7185" t="s">
        <v>20547</v>
      </c>
      <c r="F7185" t="s">
        <v>1024</v>
      </c>
    </row>
    <row r="7186" spans="2:6" hidden="1" x14ac:dyDescent="0.3">
      <c r="B7186">
        <v>164987</v>
      </c>
      <c r="C7186" t="s">
        <v>20548</v>
      </c>
      <c r="D7186" t="s">
        <v>20549</v>
      </c>
      <c r="E7186" t="s">
        <v>20550</v>
      </c>
      <c r="F7186" t="s">
        <v>1024</v>
      </c>
    </row>
    <row r="7187" spans="2:6" hidden="1" x14ac:dyDescent="0.3">
      <c r="B7187">
        <v>164988</v>
      </c>
      <c r="C7187" t="s">
        <v>20551</v>
      </c>
      <c r="D7187" t="s">
        <v>20552</v>
      </c>
      <c r="E7187" t="s">
        <v>20553</v>
      </c>
      <c r="F7187" t="s">
        <v>1024</v>
      </c>
    </row>
    <row r="7188" spans="2:6" hidden="1" x14ac:dyDescent="0.3">
      <c r="B7188">
        <v>164989</v>
      </c>
      <c r="C7188" t="s">
        <v>20554</v>
      </c>
      <c r="D7188" t="s">
        <v>20555</v>
      </c>
      <c r="E7188" t="s">
        <v>4650</v>
      </c>
      <c r="F7188" t="s">
        <v>1024</v>
      </c>
    </row>
    <row r="7189" spans="2:6" hidden="1" x14ac:dyDescent="0.3">
      <c r="B7189">
        <v>164990</v>
      </c>
      <c r="C7189" t="s">
        <v>20556</v>
      </c>
      <c r="D7189" t="s">
        <v>20557</v>
      </c>
      <c r="E7189" t="s">
        <v>20558</v>
      </c>
      <c r="F7189" t="s">
        <v>1024</v>
      </c>
    </row>
    <row r="7190" spans="2:6" hidden="1" x14ac:dyDescent="0.3">
      <c r="B7190">
        <v>164991</v>
      </c>
      <c r="C7190" t="s">
        <v>20559</v>
      </c>
      <c r="D7190" t="s">
        <v>20560</v>
      </c>
      <c r="E7190" t="s">
        <v>5075</v>
      </c>
      <c r="F7190" t="s">
        <v>1024</v>
      </c>
    </row>
    <row r="7191" spans="2:6" hidden="1" x14ac:dyDescent="0.3">
      <c r="B7191">
        <v>164992</v>
      </c>
      <c r="C7191" t="s">
        <v>20561</v>
      </c>
      <c r="D7191" t="s">
        <v>20562</v>
      </c>
      <c r="E7191" t="s">
        <v>19676</v>
      </c>
      <c r="F7191" t="s">
        <v>1024</v>
      </c>
    </row>
    <row r="7192" spans="2:6" hidden="1" x14ac:dyDescent="0.3">
      <c r="B7192">
        <v>164993</v>
      </c>
      <c r="C7192" t="s">
        <v>20563</v>
      </c>
      <c r="D7192" t="s">
        <v>20564</v>
      </c>
      <c r="E7192" t="s">
        <v>20565</v>
      </c>
      <c r="F7192" t="s">
        <v>1024</v>
      </c>
    </row>
    <row r="7193" spans="2:6" hidden="1" x14ac:dyDescent="0.3">
      <c r="B7193">
        <v>164994</v>
      </c>
      <c r="C7193" t="s">
        <v>20566</v>
      </c>
      <c r="D7193" t="s">
        <v>20567</v>
      </c>
      <c r="E7193" t="s">
        <v>8471</v>
      </c>
      <c r="F7193" t="s">
        <v>1024</v>
      </c>
    </row>
    <row r="7194" spans="2:6" hidden="1" x14ac:dyDescent="0.3">
      <c r="B7194">
        <v>164995</v>
      </c>
      <c r="C7194" t="s">
        <v>20568</v>
      </c>
      <c r="D7194" t="s">
        <v>20569</v>
      </c>
      <c r="E7194" t="s">
        <v>20570</v>
      </c>
      <c r="F7194" t="s">
        <v>1024</v>
      </c>
    </row>
    <row r="7195" spans="2:6" hidden="1" x14ac:dyDescent="0.3">
      <c r="B7195">
        <v>164996</v>
      </c>
      <c r="C7195" t="s">
        <v>20571</v>
      </c>
      <c r="D7195" t="s">
        <v>20572</v>
      </c>
      <c r="E7195" t="s">
        <v>9155</v>
      </c>
      <c r="F7195" t="s">
        <v>1024</v>
      </c>
    </row>
    <row r="7196" spans="2:6" hidden="1" x14ac:dyDescent="0.3">
      <c r="B7196">
        <v>164997</v>
      </c>
      <c r="C7196" t="s">
        <v>20573</v>
      </c>
      <c r="D7196" t="s">
        <v>20574</v>
      </c>
      <c r="E7196" t="s">
        <v>5695</v>
      </c>
      <c r="F7196" t="s">
        <v>1024</v>
      </c>
    </row>
    <row r="7197" spans="2:6" hidden="1" x14ac:dyDescent="0.3">
      <c r="B7197">
        <v>164999</v>
      </c>
      <c r="C7197" t="s">
        <v>20575</v>
      </c>
      <c r="D7197" t="s">
        <v>20576</v>
      </c>
      <c r="E7197" t="s">
        <v>20577</v>
      </c>
      <c r="F7197" t="s">
        <v>1024</v>
      </c>
    </row>
    <row r="7198" spans="2:6" hidden="1" x14ac:dyDescent="0.3">
      <c r="B7198">
        <v>165000</v>
      </c>
      <c r="C7198" t="s">
        <v>20578</v>
      </c>
      <c r="D7198" t="s">
        <v>20579</v>
      </c>
      <c r="E7198" t="s">
        <v>14649</v>
      </c>
      <c r="F7198" t="s">
        <v>1024</v>
      </c>
    </row>
    <row r="7199" spans="2:6" hidden="1" x14ac:dyDescent="0.3">
      <c r="B7199">
        <v>165001</v>
      </c>
      <c r="C7199" t="s">
        <v>20580</v>
      </c>
      <c r="D7199" t="s">
        <v>20581</v>
      </c>
      <c r="E7199" t="s">
        <v>12394</v>
      </c>
      <c r="F7199" t="s">
        <v>1024</v>
      </c>
    </row>
    <row r="7200" spans="2:6" hidden="1" x14ac:dyDescent="0.3">
      <c r="B7200">
        <v>165002</v>
      </c>
      <c r="C7200" t="s">
        <v>20582</v>
      </c>
      <c r="D7200" t="s">
        <v>20583</v>
      </c>
      <c r="E7200" t="s">
        <v>20584</v>
      </c>
      <c r="F7200" t="s">
        <v>1024</v>
      </c>
    </row>
    <row r="7201" spans="2:6" hidden="1" x14ac:dyDescent="0.3">
      <c r="B7201">
        <v>165004</v>
      </c>
      <c r="C7201" t="s">
        <v>20585</v>
      </c>
      <c r="D7201" t="s">
        <v>20586</v>
      </c>
      <c r="E7201" t="s">
        <v>20587</v>
      </c>
      <c r="F7201" t="s">
        <v>1024</v>
      </c>
    </row>
    <row r="7202" spans="2:6" hidden="1" x14ac:dyDescent="0.3">
      <c r="B7202">
        <v>165005</v>
      </c>
      <c r="C7202" t="s">
        <v>20588</v>
      </c>
      <c r="D7202" t="s">
        <v>20589</v>
      </c>
      <c r="E7202" t="s">
        <v>20590</v>
      </c>
      <c r="F7202" t="s">
        <v>1024</v>
      </c>
    </row>
    <row r="7203" spans="2:6" hidden="1" x14ac:dyDescent="0.3">
      <c r="B7203">
        <v>165006</v>
      </c>
      <c r="C7203" t="s">
        <v>20591</v>
      </c>
      <c r="D7203" t="s">
        <v>20592</v>
      </c>
      <c r="E7203" t="s">
        <v>20593</v>
      </c>
      <c r="F7203" t="s">
        <v>1024</v>
      </c>
    </row>
    <row r="7204" spans="2:6" hidden="1" x14ac:dyDescent="0.3">
      <c r="B7204">
        <v>165007</v>
      </c>
      <c r="C7204" t="s">
        <v>20594</v>
      </c>
      <c r="D7204" t="s">
        <v>20595</v>
      </c>
      <c r="E7204" t="s">
        <v>20596</v>
      </c>
      <c r="F7204" t="s">
        <v>1024</v>
      </c>
    </row>
    <row r="7205" spans="2:6" hidden="1" x14ac:dyDescent="0.3">
      <c r="B7205">
        <v>165008</v>
      </c>
      <c r="C7205" t="s">
        <v>20597</v>
      </c>
      <c r="D7205" t="s">
        <v>20598</v>
      </c>
      <c r="E7205" t="s">
        <v>24134</v>
      </c>
      <c r="F7205" t="s">
        <v>1024</v>
      </c>
    </row>
    <row r="7206" spans="2:6" hidden="1" x14ac:dyDescent="0.3">
      <c r="B7206">
        <v>165009</v>
      </c>
      <c r="C7206" t="s">
        <v>20599</v>
      </c>
      <c r="D7206" t="s">
        <v>20600</v>
      </c>
      <c r="E7206" t="s">
        <v>20601</v>
      </c>
      <c r="F7206" t="s">
        <v>1024</v>
      </c>
    </row>
    <row r="7207" spans="2:6" hidden="1" x14ac:dyDescent="0.3">
      <c r="B7207">
        <v>165010</v>
      </c>
      <c r="C7207" t="s">
        <v>20602</v>
      </c>
      <c r="D7207" t="s">
        <v>20603</v>
      </c>
      <c r="E7207" t="s">
        <v>20604</v>
      </c>
      <c r="F7207" t="s">
        <v>1024</v>
      </c>
    </row>
    <row r="7208" spans="2:6" hidden="1" x14ac:dyDescent="0.3">
      <c r="B7208">
        <v>165011</v>
      </c>
      <c r="C7208" t="s">
        <v>20605</v>
      </c>
      <c r="D7208" t="s">
        <v>20606</v>
      </c>
      <c r="E7208" t="s">
        <v>16042</v>
      </c>
      <c r="F7208" t="s">
        <v>1024</v>
      </c>
    </row>
    <row r="7209" spans="2:6" hidden="1" x14ac:dyDescent="0.3">
      <c r="B7209">
        <v>165012</v>
      </c>
      <c r="C7209" t="s">
        <v>20607</v>
      </c>
      <c r="D7209" t="s">
        <v>20608</v>
      </c>
      <c r="E7209" t="s">
        <v>20609</v>
      </c>
      <c r="F7209" t="s">
        <v>1024</v>
      </c>
    </row>
    <row r="7210" spans="2:6" hidden="1" x14ac:dyDescent="0.3">
      <c r="B7210">
        <v>165013</v>
      </c>
      <c r="C7210" t="s">
        <v>20610</v>
      </c>
      <c r="D7210" t="s">
        <v>20611</v>
      </c>
      <c r="E7210" t="s">
        <v>13200</v>
      </c>
      <c r="F7210" t="s">
        <v>1024</v>
      </c>
    </row>
    <row r="7211" spans="2:6" hidden="1" x14ac:dyDescent="0.3">
      <c r="B7211">
        <v>165014</v>
      </c>
      <c r="C7211" t="s">
        <v>20612</v>
      </c>
      <c r="D7211" t="s">
        <v>20613</v>
      </c>
      <c r="E7211" t="s">
        <v>20614</v>
      </c>
      <c r="F7211" t="s">
        <v>1024</v>
      </c>
    </row>
    <row r="7212" spans="2:6" hidden="1" x14ac:dyDescent="0.3">
      <c r="B7212">
        <v>165015</v>
      </c>
      <c r="C7212" t="s">
        <v>20615</v>
      </c>
      <c r="D7212" t="s">
        <v>20616</v>
      </c>
      <c r="E7212" t="s">
        <v>20617</v>
      </c>
      <c r="F7212" t="s">
        <v>1024</v>
      </c>
    </row>
    <row r="7213" spans="2:6" hidden="1" x14ac:dyDescent="0.3">
      <c r="B7213">
        <v>165016</v>
      </c>
      <c r="C7213" t="s">
        <v>20618</v>
      </c>
      <c r="D7213" t="s">
        <v>20619</v>
      </c>
      <c r="E7213" t="s">
        <v>20620</v>
      </c>
      <c r="F7213" t="s">
        <v>1024</v>
      </c>
    </row>
    <row r="7214" spans="2:6" hidden="1" x14ac:dyDescent="0.3">
      <c r="B7214">
        <v>165017</v>
      </c>
      <c r="C7214" t="s">
        <v>20621</v>
      </c>
      <c r="D7214" t="s">
        <v>20622</v>
      </c>
      <c r="E7214" t="s">
        <v>20623</v>
      </c>
      <c r="F7214" t="s">
        <v>1024</v>
      </c>
    </row>
    <row r="7215" spans="2:6" hidden="1" x14ac:dyDescent="0.3">
      <c r="B7215">
        <v>165018</v>
      </c>
      <c r="C7215" t="s">
        <v>20624</v>
      </c>
      <c r="D7215" t="s">
        <v>20625</v>
      </c>
      <c r="E7215" t="s">
        <v>20626</v>
      </c>
      <c r="F7215" t="s">
        <v>1024</v>
      </c>
    </row>
    <row r="7216" spans="2:6" hidden="1" x14ac:dyDescent="0.3">
      <c r="B7216">
        <v>165019</v>
      </c>
      <c r="C7216" t="s">
        <v>20627</v>
      </c>
      <c r="D7216" t="s">
        <v>20628</v>
      </c>
      <c r="E7216" t="s">
        <v>12832</v>
      </c>
      <c r="F7216" t="s">
        <v>1024</v>
      </c>
    </row>
    <row r="7217" spans="2:6" hidden="1" x14ac:dyDescent="0.3">
      <c r="B7217">
        <v>165020</v>
      </c>
      <c r="C7217" t="s">
        <v>20629</v>
      </c>
      <c r="D7217" t="s">
        <v>20630</v>
      </c>
      <c r="E7217" t="s">
        <v>60</v>
      </c>
      <c r="F7217" t="s">
        <v>1024</v>
      </c>
    </row>
    <row r="7218" spans="2:6" hidden="1" x14ac:dyDescent="0.3">
      <c r="B7218">
        <v>165021</v>
      </c>
      <c r="C7218" t="s">
        <v>20631</v>
      </c>
      <c r="D7218" t="s">
        <v>20632</v>
      </c>
      <c r="E7218" t="s">
        <v>20633</v>
      </c>
      <c r="F7218" t="s">
        <v>1024</v>
      </c>
    </row>
    <row r="7219" spans="2:6" hidden="1" x14ac:dyDescent="0.3">
      <c r="B7219">
        <v>165022</v>
      </c>
      <c r="C7219" t="s">
        <v>20634</v>
      </c>
      <c r="D7219" t="s">
        <v>20635</v>
      </c>
      <c r="E7219" t="s">
        <v>20636</v>
      </c>
      <c r="F7219" t="s">
        <v>1024</v>
      </c>
    </row>
    <row r="7220" spans="2:6" hidden="1" x14ac:dyDescent="0.3">
      <c r="B7220">
        <v>165023</v>
      </c>
      <c r="C7220" t="s">
        <v>20637</v>
      </c>
      <c r="D7220" t="s">
        <v>20638</v>
      </c>
      <c r="E7220" t="s">
        <v>5376</v>
      </c>
      <c r="F7220" t="s">
        <v>1024</v>
      </c>
    </row>
    <row r="7221" spans="2:6" hidden="1" x14ac:dyDescent="0.3">
      <c r="B7221">
        <v>165024</v>
      </c>
      <c r="C7221" t="s">
        <v>20639</v>
      </c>
      <c r="D7221" t="s">
        <v>20640</v>
      </c>
      <c r="E7221" t="s">
        <v>20641</v>
      </c>
      <c r="F7221" t="s">
        <v>1024</v>
      </c>
    </row>
    <row r="7222" spans="2:6" hidden="1" x14ac:dyDescent="0.3">
      <c r="B7222">
        <v>165025</v>
      </c>
      <c r="C7222" t="s">
        <v>20642</v>
      </c>
      <c r="D7222" t="s">
        <v>20643</v>
      </c>
      <c r="E7222" t="s">
        <v>20644</v>
      </c>
      <c r="F7222" t="s">
        <v>1024</v>
      </c>
    </row>
    <row r="7223" spans="2:6" hidden="1" x14ac:dyDescent="0.3">
      <c r="B7223">
        <v>165026</v>
      </c>
      <c r="C7223" t="s">
        <v>20645</v>
      </c>
      <c r="D7223" t="s">
        <v>20646</v>
      </c>
      <c r="E7223" t="s">
        <v>20647</v>
      </c>
      <c r="F7223" t="s">
        <v>1024</v>
      </c>
    </row>
    <row r="7224" spans="2:6" hidden="1" x14ac:dyDescent="0.3">
      <c r="B7224">
        <v>165027</v>
      </c>
      <c r="C7224" t="s">
        <v>20648</v>
      </c>
      <c r="D7224" t="s">
        <v>20649</v>
      </c>
      <c r="E7224" t="s">
        <v>20650</v>
      </c>
      <c r="F7224" t="s">
        <v>1024</v>
      </c>
    </row>
    <row r="7225" spans="2:6" hidden="1" x14ac:dyDescent="0.3">
      <c r="B7225">
        <v>165028</v>
      </c>
      <c r="C7225" t="s">
        <v>20651</v>
      </c>
      <c r="D7225" t="s">
        <v>20652</v>
      </c>
      <c r="E7225" t="s">
        <v>20653</v>
      </c>
      <c r="F7225" t="s">
        <v>1024</v>
      </c>
    </row>
    <row r="7226" spans="2:6" hidden="1" x14ac:dyDescent="0.3">
      <c r="B7226">
        <v>165029</v>
      </c>
      <c r="C7226" t="s">
        <v>20654</v>
      </c>
      <c r="D7226" t="s">
        <v>20655</v>
      </c>
      <c r="E7226" t="s">
        <v>20656</v>
      </c>
      <c r="F7226" t="s">
        <v>1024</v>
      </c>
    </row>
    <row r="7227" spans="2:6" hidden="1" x14ac:dyDescent="0.3">
      <c r="B7227">
        <v>165030</v>
      </c>
      <c r="C7227" t="s">
        <v>20657</v>
      </c>
      <c r="D7227" t="s">
        <v>20658</v>
      </c>
      <c r="E7227" t="s">
        <v>20659</v>
      </c>
      <c r="F7227" t="s">
        <v>1024</v>
      </c>
    </row>
    <row r="7228" spans="2:6" hidden="1" x14ac:dyDescent="0.3">
      <c r="B7228">
        <v>165031</v>
      </c>
      <c r="C7228" t="s">
        <v>20660</v>
      </c>
      <c r="D7228" t="s">
        <v>20661</v>
      </c>
      <c r="E7228" t="s">
        <v>20662</v>
      </c>
      <c r="F7228" t="s">
        <v>1024</v>
      </c>
    </row>
    <row r="7229" spans="2:6" hidden="1" x14ac:dyDescent="0.3">
      <c r="B7229">
        <v>165032</v>
      </c>
      <c r="C7229" t="s">
        <v>20663</v>
      </c>
      <c r="D7229" t="s">
        <v>20664</v>
      </c>
      <c r="E7229" t="s">
        <v>20665</v>
      </c>
      <c r="F7229" t="s">
        <v>1024</v>
      </c>
    </row>
    <row r="7230" spans="2:6" hidden="1" x14ac:dyDescent="0.3">
      <c r="B7230">
        <v>165033</v>
      </c>
      <c r="C7230" t="s">
        <v>20666</v>
      </c>
      <c r="D7230" t="s">
        <v>20667</v>
      </c>
      <c r="E7230" t="s">
        <v>20668</v>
      </c>
      <c r="F7230" t="s">
        <v>1024</v>
      </c>
    </row>
    <row r="7231" spans="2:6" hidden="1" x14ac:dyDescent="0.3">
      <c r="B7231">
        <v>165034</v>
      </c>
      <c r="C7231" t="s">
        <v>20669</v>
      </c>
      <c r="D7231" t="s">
        <v>20670</v>
      </c>
      <c r="E7231" t="s">
        <v>3396</v>
      </c>
      <c r="F7231" t="s">
        <v>1024</v>
      </c>
    </row>
    <row r="7232" spans="2:6" hidden="1" x14ac:dyDescent="0.3">
      <c r="B7232">
        <v>165035</v>
      </c>
      <c r="C7232" t="s">
        <v>20671</v>
      </c>
      <c r="D7232" t="s">
        <v>20672</v>
      </c>
      <c r="E7232" t="s">
        <v>20673</v>
      </c>
      <c r="F7232" t="s">
        <v>1024</v>
      </c>
    </row>
    <row r="7233" spans="2:6" hidden="1" x14ac:dyDescent="0.3">
      <c r="B7233">
        <v>165036</v>
      </c>
      <c r="C7233" t="s">
        <v>20674</v>
      </c>
      <c r="D7233" t="s">
        <v>20675</v>
      </c>
      <c r="E7233" t="s">
        <v>20676</v>
      </c>
      <c r="F7233" t="s">
        <v>1024</v>
      </c>
    </row>
    <row r="7234" spans="2:6" hidden="1" x14ac:dyDescent="0.3">
      <c r="B7234">
        <v>165037</v>
      </c>
      <c r="C7234" t="s">
        <v>20677</v>
      </c>
      <c r="D7234" t="s">
        <v>20678</v>
      </c>
      <c r="E7234" t="s">
        <v>20679</v>
      </c>
      <c r="F7234" t="s">
        <v>1024</v>
      </c>
    </row>
    <row r="7235" spans="2:6" hidden="1" x14ac:dyDescent="0.3">
      <c r="B7235">
        <v>165038</v>
      </c>
      <c r="C7235" t="s">
        <v>20680</v>
      </c>
      <c r="D7235" t="s">
        <v>20681</v>
      </c>
      <c r="E7235" t="s">
        <v>1781</v>
      </c>
      <c r="F7235" t="s">
        <v>1024</v>
      </c>
    </row>
    <row r="7236" spans="2:6" hidden="1" x14ac:dyDescent="0.3">
      <c r="B7236">
        <v>165040</v>
      </c>
      <c r="C7236" t="s">
        <v>20682</v>
      </c>
      <c r="D7236" t="s">
        <v>20683</v>
      </c>
      <c r="E7236" t="s">
        <v>20684</v>
      </c>
      <c r="F7236" t="s">
        <v>1024</v>
      </c>
    </row>
    <row r="7237" spans="2:6" hidden="1" x14ac:dyDescent="0.3">
      <c r="B7237">
        <v>165042</v>
      </c>
      <c r="C7237" t="s">
        <v>20685</v>
      </c>
      <c r="D7237" t="s">
        <v>20686</v>
      </c>
      <c r="E7237" t="s">
        <v>10263</v>
      </c>
      <c r="F7237" t="s">
        <v>1024</v>
      </c>
    </row>
    <row r="7238" spans="2:6" hidden="1" x14ac:dyDescent="0.3">
      <c r="B7238">
        <v>165043</v>
      </c>
      <c r="C7238" t="s">
        <v>20687</v>
      </c>
      <c r="D7238" t="s">
        <v>20688</v>
      </c>
      <c r="E7238" t="s">
        <v>20689</v>
      </c>
      <c r="F7238" t="s">
        <v>1024</v>
      </c>
    </row>
    <row r="7239" spans="2:6" hidden="1" x14ac:dyDescent="0.3">
      <c r="B7239">
        <v>165044</v>
      </c>
      <c r="C7239" t="s">
        <v>20690</v>
      </c>
      <c r="D7239" t="s">
        <v>20691</v>
      </c>
      <c r="E7239" t="s">
        <v>20692</v>
      </c>
      <c r="F7239" t="s">
        <v>1024</v>
      </c>
    </row>
    <row r="7240" spans="2:6" hidden="1" x14ac:dyDescent="0.3">
      <c r="B7240">
        <v>165045</v>
      </c>
      <c r="C7240" t="s">
        <v>20693</v>
      </c>
      <c r="D7240" t="s">
        <v>20694</v>
      </c>
      <c r="E7240" t="s">
        <v>12875</v>
      </c>
      <c r="F7240" t="s">
        <v>1024</v>
      </c>
    </row>
    <row r="7241" spans="2:6" hidden="1" x14ac:dyDescent="0.3">
      <c r="B7241">
        <v>165047</v>
      </c>
      <c r="C7241" t="s">
        <v>20695</v>
      </c>
      <c r="D7241" t="s">
        <v>20696</v>
      </c>
      <c r="E7241" t="s">
        <v>8471</v>
      </c>
      <c r="F7241" t="s">
        <v>1024</v>
      </c>
    </row>
    <row r="7242" spans="2:6" hidden="1" x14ac:dyDescent="0.3">
      <c r="B7242">
        <v>165049</v>
      </c>
      <c r="C7242" t="s">
        <v>20697</v>
      </c>
      <c r="D7242" t="s">
        <v>20698</v>
      </c>
      <c r="E7242" t="s">
        <v>20699</v>
      </c>
      <c r="F7242" t="s">
        <v>1024</v>
      </c>
    </row>
    <row r="7243" spans="2:6" hidden="1" x14ac:dyDescent="0.3">
      <c r="B7243">
        <v>165050</v>
      </c>
      <c r="C7243" t="s">
        <v>20700</v>
      </c>
      <c r="D7243" t="s">
        <v>20701</v>
      </c>
      <c r="E7243" t="s">
        <v>15306</v>
      </c>
      <c r="F7243" t="s">
        <v>1024</v>
      </c>
    </row>
    <row r="7244" spans="2:6" hidden="1" x14ac:dyDescent="0.3">
      <c r="B7244">
        <v>165051</v>
      </c>
      <c r="C7244" t="s">
        <v>20702</v>
      </c>
      <c r="D7244" t="s">
        <v>20703</v>
      </c>
      <c r="E7244" t="s">
        <v>16949</v>
      </c>
      <c r="F7244" t="s">
        <v>1024</v>
      </c>
    </row>
    <row r="7245" spans="2:6" hidden="1" x14ac:dyDescent="0.3">
      <c r="B7245">
        <v>165052</v>
      </c>
      <c r="C7245" t="s">
        <v>20704</v>
      </c>
      <c r="D7245" t="s">
        <v>20705</v>
      </c>
      <c r="E7245" t="s">
        <v>20706</v>
      </c>
      <c r="F7245" t="s">
        <v>1024</v>
      </c>
    </row>
    <row r="7246" spans="2:6" hidden="1" x14ac:dyDescent="0.3">
      <c r="B7246">
        <v>165053</v>
      </c>
      <c r="C7246" t="s">
        <v>20707</v>
      </c>
      <c r="D7246" t="s">
        <v>20708</v>
      </c>
      <c r="E7246" t="s">
        <v>20709</v>
      </c>
      <c r="F7246" t="s">
        <v>1024</v>
      </c>
    </row>
    <row r="7247" spans="2:6" hidden="1" x14ac:dyDescent="0.3">
      <c r="B7247">
        <v>165055</v>
      </c>
      <c r="C7247" t="s">
        <v>20710</v>
      </c>
      <c r="D7247" t="s">
        <v>20711</v>
      </c>
      <c r="E7247" t="s">
        <v>20712</v>
      </c>
      <c r="F7247" t="s">
        <v>1024</v>
      </c>
    </row>
    <row r="7248" spans="2:6" hidden="1" x14ac:dyDescent="0.3">
      <c r="B7248">
        <v>165056</v>
      </c>
      <c r="C7248" t="s">
        <v>20713</v>
      </c>
      <c r="D7248" t="s">
        <v>20714</v>
      </c>
      <c r="E7248" t="s">
        <v>20715</v>
      </c>
      <c r="F7248" t="s">
        <v>1024</v>
      </c>
    </row>
    <row r="7249" spans="2:6" hidden="1" x14ac:dyDescent="0.3">
      <c r="B7249">
        <v>165057</v>
      </c>
      <c r="C7249" t="s">
        <v>20716</v>
      </c>
      <c r="D7249" t="s">
        <v>20717</v>
      </c>
      <c r="E7249" t="s">
        <v>20718</v>
      </c>
      <c r="F7249" t="s">
        <v>1024</v>
      </c>
    </row>
    <row r="7250" spans="2:6" hidden="1" x14ac:dyDescent="0.3">
      <c r="B7250">
        <v>165059</v>
      </c>
      <c r="C7250" t="s">
        <v>20719</v>
      </c>
      <c r="D7250" t="s">
        <v>20720</v>
      </c>
      <c r="E7250" t="s">
        <v>20721</v>
      </c>
      <c r="F7250" t="s">
        <v>1024</v>
      </c>
    </row>
    <row r="7251" spans="2:6" hidden="1" x14ac:dyDescent="0.3">
      <c r="B7251">
        <v>165060</v>
      </c>
      <c r="C7251" t="s">
        <v>20722</v>
      </c>
      <c r="D7251" t="s">
        <v>20723</v>
      </c>
      <c r="E7251" t="s">
        <v>20724</v>
      </c>
      <c r="F7251" t="s">
        <v>1024</v>
      </c>
    </row>
    <row r="7252" spans="2:6" hidden="1" x14ac:dyDescent="0.3">
      <c r="B7252">
        <v>165062</v>
      </c>
      <c r="C7252" t="s">
        <v>20725</v>
      </c>
      <c r="D7252" t="s">
        <v>20726</v>
      </c>
      <c r="E7252" t="s">
        <v>20727</v>
      </c>
      <c r="F7252" t="s">
        <v>1024</v>
      </c>
    </row>
    <row r="7253" spans="2:6" hidden="1" x14ac:dyDescent="0.3">
      <c r="B7253">
        <v>165063</v>
      </c>
      <c r="C7253" t="s">
        <v>20728</v>
      </c>
      <c r="D7253" t="s">
        <v>20729</v>
      </c>
      <c r="E7253" t="s">
        <v>20730</v>
      </c>
      <c r="F7253" t="s">
        <v>1024</v>
      </c>
    </row>
    <row r="7254" spans="2:6" hidden="1" x14ac:dyDescent="0.3">
      <c r="B7254">
        <v>165065</v>
      </c>
      <c r="C7254" t="s">
        <v>20731</v>
      </c>
      <c r="D7254" t="s">
        <v>20732</v>
      </c>
      <c r="E7254" t="s">
        <v>14796</v>
      </c>
      <c r="F7254" t="s">
        <v>1024</v>
      </c>
    </row>
    <row r="7255" spans="2:6" hidden="1" x14ac:dyDescent="0.3">
      <c r="B7255">
        <v>165066</v>
      </c>
      <c r="C7255" t="s">
        <v>20733</v>
      </c>
      <c r="D7255" t="s">
        <v>20734</v>
      </c>
      <c r="E7255" t="s">
        <v>5128</v>
      </c>
      <c r="F7255" t="s">
        <v>1024</v>
      </c>
    </row>
    <row r="7256" spans="2:6" hidden="1" x14ac:dyDescent="0.3">
      <c r="B7256">
        <v>165067</v>
      </c>
      <c r="C7256" t="s">
        <v>20735</v>
      </c>
      <c r="D7256" t="s">
        <v>20736</v>
      </c>
      <c r="E7256" t="s">
        <v>3943</v>
      </c>
      <c r="F7256" t="s">
        <v>1024</v>
      </c>
    </row>
    <row r="7257" spans="2:6" hidden="1" x14ac:dyDescent="0.3">
      <c r="B7257">
        <v>165068</v>
      </c>
      <c r="C7257" t="s">
        <v>20737</v>
      </c>
      <c r="D7257" t="s">
        <v>20738</v>
      </c>
      <c r="E7257" t="s">
        <v>20739</v>
      </c>
      <c r="F7257" t="s">
        <v>1024</v>
      </c>
    </row>
    <row r="7258" spans="2:6" hidden="1" x14ac:dyDescent="0.3">
      <c r="B7258">
        <v>165070</v>
      </c>
      <c r="C7258" t="s">
        <v>20740</v>
      </c>
      <c r="D7258" t="s">
        <v>20741</v>
      </c>
      <c r="E7258" t="s">
        <v>20742</v>
      </c>
      <c r="F7258" t="s">
        <v>1024</v>
      </c>
    </row>
    <row r="7259" spans="2:6" hidden="1" x14ac:dyDescent="0.3">
      <c r="B7259">
        <v>165071</v>
      </c>
      <c r="C7259" t="s">
        <v>20743</v>
      </c>
      <c r="D7259" t="s">
        <v>20744</v>
      </c>
      <c r="E7259" t="s">
        <v>20745</v>
      </c>
      <c r="F7259" t="s">
        <v>1024</v>
      </c>
    </row>
    <row r="7260" spans="2:6" hidden="1" x14ac:dyDescent="0.3">
      <c r="B7260">
        <v>165072</v>
      </c>
      <c r="C7260" t="s">
        <v>20746</v>
      </c>
      <c r="D7260" t="s">
        <v>20747</v>
      </c>
      <c r="E7260" t="s">
        <v>20748</v>
      </c>
      <c r="F7260" t="s">
        <v>1024</v>
      </c>
    </row>
    <row r="7261" spans="2:6" hidden="1" x14ac:dyDescent="0.3">
      <c r="B7261">
        <v>165073</v>
      </c>
      <c r="C7261" t="s">
        <v>20749</v>
      </c>
      <c r="D7261" t="s">
        <v>20750</v>
      </c>
      <c r="E7261" t="s">
        <v>20751</v>
      </c>
      <c r="F7261" t="s">
        <v>1024</v>
      </c>
    </row>
    <row r="7262" spans="2:6" hidden="1" x14ac:dyDescent="0.3">
      <c r="B7262">
        <v>165074</v>
      </c>
      <c r="C7262" t="s">
        <v>20752</v>
      </c>
      <c r="D7262" t="s">
        <v>20753</v>
      </c>
      <c r="E7262" t="s">
        <v>20754</v>
      </c>
      <c r="F7262" t="s">
        <v>1024</v>
      </c>
    </row>
    <row r="7263" spans="2:6" hidden="1" x14ac:dyDescent="0.3">
      <c r="B7263">
        <v>165075</v>
      </c>
      <c r="C7263" t="s">
        <v>20755</v>
      </c>
      <c r="D7263" t="s">
        <v>20756</v>
      </c>
      <c r="E7263" t="s">
        <v>8304</v>
      </c>
      <c r="F7263" t="s">
        <v>1024</v>
      </c>
    </row>
    <row r="7264" spans="2:6" hidden="1" x14ac:dyDescent="0.3">
      <c r="B7264">
        <v>165076</v>
      </c>
      <c r="C7264" t="s">
        <v>20757</v>
      </c>
      <c r="D7264" t="s">
        <v>20758</v>
      </c>
      <c r="E7264" t="s">
        <v>20759</v>
      </c>
      <c r="F7264" t="s">
        <v>1024</v>
      </c>
    </row>
    <row r="7265" spans="2:6" hidden="1" x14ac:dyDescent="0.3">
      <c r="B7265">
        <v>165077</v>
      </c>
      <c r="C7265" t="s">
        <v>20760</v>
      </c>
      <c r="D7265" t="s">
        <v>20761</v>
      </c>
      <c r="E7265" t="s">
        <v>20762</v>
      </c>
      <c r="F7265" t="s">
        <v>1024</v>
      </c>
    </row>
    <row r="7266" spans="2:6" hidden="1" x14ac:dyDescent="0.3">
      <c r="B7266">
        <v>165078</v>
      </c>
      <c r="C7266" t="s">
        <v>20763</v>
      </c>
      <c r="D7266" t="s">
        <v>20764</v>
      </c>
      <c r="E7266" t="s">
        <v>4813</v>
      </c>
      <c r="F7266" t="s">
        <v>1024</v>
      </c>
    </row>
    <row r="7267" spans="2:6" hidden="1" x14ac:dyDescent="0.3">
      <c r="B7267">
        <v>165079</v>
      </c>
      <c r="C7267" t="s">
        <v>20765</v>
      </c>
      <c r="D7267" t="s">
        <v>20766</v>
      </c>
      <c r="E7267" t="s">
        <v>20767</v>
      </c>
      <c r="F7267" t="s">
        <v>1024</v>
      </c>
    </row>
    <row r="7268" spans="2:6" hidden="1" x14ac:dyDescent="0.3">
      <c r="B7268">
        <v>165080</v>
      </c>
      <c r="C7268" t="s">
        <v>20768</v>
      </c>
      <c r="D7268" t="s">
        <v>20769</v>
      </c>
      <c r="E7268" t="s">
        <v>20770</v>
      </c>
      <c r="F7268" t="s">
        <v>1024</v>
      </c>
    </row>
    <row r="7269" spans="2:6" hidden="1" x14ac:dyDescent="0.3">
      <c r="B7269">
        <v>165081</v>
      </c>
      <c r="C7269" t="s">
        <v>20771</v>
      </c>
      <c r="D7269" t="s">
        <v>20772</v>
      </c>
      <c r="E7269" t="s">
        <v>19765</v>
      </c>
      <c r="F7269" t="s">
        <v>1024</v>
      </c>
    </row>
    <row r="7270" spans="2:6" hidden="1" x14ac:dyDescent="0.3">
      <c r="B7270">
        <v>165082</v>
      </c>
      <c r="C7270" t="s">
        <v>20773</v>
      </c>
      <c r="D7270" t="s">
        <v>20774</v>
      </c>
      <c r="E7270" t="s">
        <v>10907</v>
      </c>
      <c r="F7270" t="s">
        <v>1024</v>
      </c>
    </row>
    <row r="7271" spans="2:6" hidden="1" x14ac:dyDescent="0.3">
      <c r="B7271">
        <v>165083</v>
      </c>
      <c r="C7271" t="s">
        <v>20775</v>
      </c>
      <c r="D7271" t="s">
        <v>20776</v>
      </c>
      <c r="E7271" t="s">
        <v>20777</v>
      </c>
      <c r="F7271" t="s">
        <v>1024</v>
      </c>
    </row>
    <row r="7272" spans="2:6" hidden="1" x14ac:dyDescent="0.3">
      <c r="B7272">
        <v>165084</v>
      </c>
      <c r="C7272" t="s">
        <v>20778</v>
      </c>
      <c r="D7272" t="s">
        <v>20779</v>
      </c>
      <c r="E7272" t="s">
        <v>5513</v>
      </c>
      <c r="F7272" t="s">
        <v>1024</v>
      </c>
    </row>
    <row r="7273" spans="2:6" hidden="1" x14ac:dyDescent="0.3">
      <c r="B7273">
        <v>165085</v>
      </c>
      <c r="C7273" t="s">
        <v>20780</v>
      </c>
      <c r="D7273" t="s">
        <v>20781</v>
      </c>
      <c r="E7273" t="s">
        <v>13125</v>
      </c>
      <c r="F7273" t="s">
        <v>1024</v>
      </c>
    </row>
    <row r="7274" spans="2:6" hidden="1" x14ac:dyDescent="0.3">
      <c r="B7274">
        <v>165086</v>
      </c>
      <c r="C7274" t="s">
        <v>20782</v>
      </c>
      <c r="D7274" t="s">
        <v>20783</v>
      </c>
      <c r="E7274" t="s">
        <v>20784</v>
      </c>
      <c r="F7274" t="s">
        <v>1024</v>
      </c>
    </row>
    <row r="7275" spans="2:6" hidden="1" x14ac:dyDescent="0.3">
      <c r="B7275">
        <v>165087</v>
      </c>
      <c r="C7275" t="s">
        <v>20785</v>
      </c>
      <c r="D7275" t="s">
        <v>20786</v>
      </c>
      <c r="E7275" t="s">
        <v>20787</v>
      </c>
      <c r="F7275" t="s">
        <v>1024</v>
      </c>
    </row>
    <row r="7276" spans="2:6" hidden="1" x14ac:dyDescent="0.3">
      <c r="B7276">
        <v>165088</v>
      </c>
      <c r="C7276" t="s">
        <v>20788</v>
      </c>
      <c r="D7276" t="s">
        <v>20789</v>
      </c>
      <c r="E7276" t="s">
        <v>20790</v>
      </c>
      <c r="F7276" t="s">
        <v>1024</v>
      </c>
    </row>
    <row r="7277" spans="2:6" hidden="1" x14ac:dyDescent="0.3">
      <c r="B7277">
        <v>165089</v>
      </c>
      <c r="C7277" t="s">
        <v>20791</v>
      </c>
      <c r="D7277" t="s">
        <v>20792</v>
      </c>
      <c r="E7277" t="s">
        <v>4674</v>
      </c>
      <c r="F7277" t="s">
        <v>1024</v>
      </c>
    </row>
    <row r="7278" spans="2:6" hidden="1" x14ac:dyDescent="0.3">
      <c r="B7278">
        <v>165090</v>
      </c>
      <c r="C7278" t="s">
        <v>12411</v>
      </c>
      <c r="D7278" t="s">
        <v>12412</v>
      </c>
      <c r="E7278" t="s">
        <v>20793</v>
      </c>
      <c r="F7278" t="s">
        <v>1024</v>
      </c>
    </row>
    <row r="7279" spans="2:6" hidden="1" x14ac:dyDescent="0.3">
      <c r="B7279">
        <v>165091</v>
      </c>
      <c r="C7279" t="s">
        <v>20794</v>
      </c>
      <c r="D7279" t="s">
        <v>20795</v>
      </c>
      <c r="E7279" t="s">
        <v>14336</v>
      </c>
      <c r="F7279" t="s">
        <v>1024</v>
      </c>
    </row>
    <row r="7280" spans="2:6" hidden="1" x14ac:dyDescent="0.3">
      <c r="B7280">
        <v>165092</v>
      </c>
      <c r="C7280" t="s">
        <v>20796</v>
      </c>
      <c r="D7280" t="s">
        <v>20797</v>
      </c>
      <c r="E7280" t="s">
        <v>8030</v>
      </c>
      <c r="F7280" t="s">
        <v>1024</v>
      </c>
    </row>
    <row r="7281" spans="2:6" hidden="1" x14ac:dyDescent="0.3">
      <c r="B7281">
        <v>165093</v>
      </c>
      <c r="C7281" t="s">
        <v>20798</v>
      </c>
      <c r="D7281" t="s">
        <v>20799</v>
      </c>
      <c r="E7281" t="s">
        <v>5617</v>
      </c>
      <c r="F7281" t="s">
        <v>1024</v>
      </c>
    </row>
    <row r="7282" spans="2:6" hidden="1" x14ac:dyDescent="0.3">
      <c r="B7282">
        <v>165094</v>
      </c>
      <c r="C7282" t="s">
        <v>20800</v>
      </c>
      <c r="D7282" t="s">
        <v>20801</v>
      </c>
      <c r="E7282" t="s">
        <v>5102</v>
      </c>
      <c r="F7282" t="s">
        <v>1024</v>
      </c>
    </row>
    <row r="7283" spans="2:6" hidden="1" x14ac:dyDescent="0.3">
      <c r="B7283">
        <v>165095</v>
      </c>
      <c r="C7283" t="s">
        <v>20802</v>
      </c>
      <c r="D7283" t="s">
        <v>20803</v>
      </c>
      <c r="E7283" t="s">
        <v>20804</v>
      </c>
      <c r="F7283" t="s">
        <v>1024</v>
      </c>
    </row>
    <row r="7284" spans="2:6" hidden="1" x14ac:dyDescent="0.3">
      <c r="B7284">
        <v>165096</v>
      </c>
      <c r="C7284" t="s">
        <v>20805</v>
      </c>
      <c r="D7284" t="s">
        <v>20806</v>
      </c>
      <c r="E7284" t="s">
        <v>20807</v>
      </c>
      <c r="F7284" t="s">
        <v>1024</v>
      </c>
    </row>
    <row r="7285" spans="2:6" hidden="1" x14ac:dyDescent="0.3">
      <c r="B7285">
        <v>165097</v>
      </c>
      <c r="C7285" t="s">
        <v>20808</v>
      </c>
      <c r="D7285" t="s">
        <v>20809</v>
      </c>
      <c r="E7285" t="s">
        <v>17305</v>
      </c>
      <c r="F7285" t="s">
        <v>1024</v>
      </c>
    </row>
    <row r="7286" spans="2:6" hidden="1" x14ac:dyDescent="0.3">
      <c r="B7286">
        <v>165098</v>
      </c>
      <c r="C7286" t="s">
        <v>20810</v>
      </c>
      <c r="D7286" t="s">
        <v>20811</v>
      </c>
      <c r="E7286" t="s">
        <v>5579</v>
      </c>
      <c r="F7286" t="s">
        <v>1024</v>
      </c>
    </row>
    <row r="7287" spans="2:6" hidden="1" x14ac:dyDescent="0.3">
      <c r="B7287">
        <v>165099</v>
      </c>
      <c r="C7287" t="s">
        <v>20812</v>
      </c>
      <c r="D7287" t="s">
        <v>20813</v>
      </c>
      <c r="E7287" t="s">
        <v>20814</v>
      </c>
      <c r="F7287" t="s">
        <v>1024</v>
      </c>
    </row>
    <row r="7288" spans="2:6" hidden="1" x14ac:dyDescent="0.3">
      <c r="B7288">
        <v>165100</v>
      </c>
      <c r="C7288" t="s">
        <v>20815</v>
      </c>
      <c r="D7288" t="s">
        <v>20816</v>
      </c>
      <c r="E7288" t="s">
        <v>18232</v>
      </c>
      <c r="F7288" t="s">
        <v>1024</v>
      </c>
    </row>
    <row r="7289" spans="2:6" hidden="1" x14ac:dyDescent="0.3">
      <c r="B7289">
        <v>165101</v>
      </c>
      <c r="C7289" t="s">
        <v>20817</v>
      </c>
      <c r="D7289" t="s">
        <v>20818</v>
      </c>
      <c r="E7289" t="s">
        <v>20235</v>
      </c>
      <c r="F7289" t="s">
        <v>1024</v>
      </c>
    </row>
    <row r="7290" spans="2:6" hidden="1" x14ac:dyDescent="0.3">
      <c r="B7290">
        <v>165102</v>
      </c>
      <c r="C7290" t="s">
        <v>20819</v>
      </c>
      <c r="D7290" t="s">
        <v>20820</v>
      </c>
      <c r="E7290" t="s">
        <v>20821</v>
      </c>
      <c r="F7290" t="s">
        <v>1024</v>
      </c>
    </row>
    <row r="7291" spans="2:6" hidden="1" x14ac:dyDescent="0.3">
      <c r="B7291">
        <v>165103</v>
      </c>
      <c r="C7291" t="s">
        <v>20822</v>
      </c>
      <c r="D7291" t="s">
        <v>20823</v>
      </c>
      <c r="E7291" t="s">
        <v>3475</v>
      </c>
      <c r="F7291" t="s">
        <v>1024</v>
      </c>
    </row>
    <row r="7292" spans="2:6" hidden="1" x14ac:dyDescent="0.3">
      <c r="B7292">
        <v>165104</v>
      </c>
      <c r="C7292" t="s">
        <v>20824</v>
      </c>
      <c r="D7292" t="s">
        <v>20825</v>
      </c>
      <c r="E7292" t="s">
        <v>20826</v>
      </c>
      <c r="F7292" t="s">
        <v>1024</v>
      </c>
    </row>
    <row r="7293" spans="2:6" hidden="1" x14ac:dyDescent="0.3">
      <c r="B7293">
        <v>165105</v>
      </c>
      <c r="C7293" t="s">
        <v>19359</v>
      </c>
      <c r="D7293" t="s">
        <v>19360</v>
      </c>
      <c r="E7293" t="s">
        <v>20827</v>
      </c>
      <c r="F7293" t="s">
        <v>1024</v>
      </c>
    </row>
    <row r="7294" spans="2:6" hidden="1" x14ac:dyDescent="0.3">
      <c r="B7294">
        <v>165106</v>
      </c>
      <c r="C7294" t="s">
        <v>20828</v>
      </c>
      <c r="D7294" t="s">
        <v>20829</v>
      </c>
      <c r="E7294" t="s">
        <v>20830</v>
      </c>
      <c r="F7294" t="s">
        <v>1024</v>
      </c>
    </row>
    <row r="7295" spans="2:6" hidden="1" x14ac:dyDescent="0.3">
      <c r="B7295">
        <v>165108</v>
      </c>
      <c r="C7295" t="s">
        <v>20831</v>
      </c>
      <c r="D7295" t="s">
        <v>20832</v>
      </c>
      <c r="E7295" t="s">
        <v>20833</v>
      </c>
      <c r="F7295" t="s">
        <v>1024</v>
      </c>
    </row>
    <row r="7296" spans="2:6" hidden="1" x14ac:dyDescent="0.3">
      <c r="B7296">
        <v>165109</v>
      </c>
      <c r="C7296" t="s">
        <v>20834</v>
      </c>
      <c r="D7296" t="s">
        <v>20835</v>
      </c>
      <c r="E7296" t="s">
        <v>20836</v>
      </c>
      <c r="F7296" t="s">
        <v>1024</v>
      </c>
    </row>
    <row r="7297" spans="2:6" hidden="1" x14ac:dyDescent="0.3">
      <c r="B7297">
        <v>165110</v>
      </c>
      <c r="C7297" t="s">
        <v>20837</v>
      </c>
      <c r="D7297" t="s">
        <v>20838</v>
      </c>
      <c r="E7297" t="s">
        <v>20839</v>
      </c>
      <c r="F7297" t="s">
        <v>1024</v>
      </c>
    </row>
    <row r="7298" spans="2:6" hidden="1" x14ac:dyDescent="0.3">
      <c r="B7298">
        <v>165111</v>
      </c>
      <c r="C7298" t="s">
        <v>20840</v>
      </c>
      <c r="D7298" t="s">
        <v>20841</v>
      </c>
      <c r="E7298" t="s">
        <v>20842</v>
      </c>
      <c r="F7298" t="s">
        <v>1024</v>
      </c>
    </row>
    <row r="7299" spans="2:6" hidden="1" x14ac:dyDescent="0.3">
      <c r="B7299">
        <v>165112</v>
      </c>
      <c r="C7299" t="s">
        <v>20843</v>
      </c>
      <c r="D7299" t="s">
        <v>20844</v>
      </c>
      <c r="E7299" t="s">
        <v>828</v>
      </c>
      <c r="F7299" t="s">
        <v>1024</v>
      </c>
    </row>
    <row r="7300" spans="2:6" hidden="1" x14ac:dyDescent="0.3">
      <c r="B7300">
        <v>165113</v>
      </c>
      <c r="C7300" t="s">
        <v>20845</v>
      </c>
      <c r="D7300" t="s">
        <v>20846</v>
      </c>
      <c r="E7300" t="s">
        <v>17281</v>
      </c>
      <c r="F7300" t="s">
        <v>1024</v>
      </c>
    </row>
    <row r="7301" spans="2:6" hidden="1" x14ac:dyDescent="0.3">
      <c r="B7301">
        <v>165114</v>
      </c>
      <c r="C7301" t="s">
        <v>20847</v>
      </c>
      <c r="D7301" t="s">
        <v>20848</v>
      </c>
      <c r="E7301" t="s">
        <v>20849</v>
      </c>
      <c r="F7301" t="s">
        <v>1024</v>
      </c>
    </row>
    <row r="7302" spans="2:6" hidden="1" x14ac:dyDescent="0.3">
      <c r="B7302">
        <v>165115</v>
      </c>
      <c r="C7302" t="s">
        <v>20850</v>
      </c>
      <c r="D7302" t="s">
        <v>20851</v>
      </c>
      <c r="E7302" t="s">
        <v>20852</v>
      </c>
      <c r="F7302" t="s">
        <v>1024</v>
      </c>
    </row>
    <row r="7303" spans="2:6" hidden="1" x14ac:dyDescent="0.3">
      <c r="B7303">
        <v>165116</v>
      </c>
      <c r="C7303" t="s">
        <v>20853</v>
      </c>
      <c r="D7303" t="s">
        <v>20854</v>
      </c>
      <c r="E7303" t="s">
        <v>4870</v>
      </c>
      <c r="F7303" t="s">
        <v>1024</v>
      </c>
    </row>
    <row r="7304" spans="2:6" hidden="1" x14ac:dyDescent="0.3">
      <c r="B7304">
        <v>165117</v>
      </c>
      <c r="C7304" t="s">
        <v>20855</v>
      </c>
      <c r="D7304" t="s">
        <v>20856</v>
      </c>
      <c r="E7304" t="s">
        <v>20857</v>
      </c>
      <c r="F7304" t="s">
        <v>1024</v>
      </c>
    </row>
    <row r="7305" spans="2:6" hidden="1" x14ac:dyDescent="0.3">
      <c r="B7305">
        <v>165118</v>
      </c>
      <c r="C7305" t="s">
        <v>20858</v>
      </c>
      <c r="D7305" t="s">
        <v>20859</v>
      </c>
      <c r="E7305" t="s">
        <v>20860</v>
      </c>
      <c r="F7305" t="s">
        <v>1024</v>
      </c>
    </row>
    <row r="7306" spans="2:6" hidden="1" x14ac:dyDescent="0.3">
      <c r="B7306">
        <v>165119</v>
      </c>
      <c r="C7306" t="s">
        <v>20861</v>
      </c>
      <c r="D7306" t="s">
        <v>20862</v>
      </c>
      <c r="E7306" t="s">
        <v>3940</v>
      </c>
      <c r="F7306" t="s">
        <v>1024</v>
      </c>
    </row>
    <row r="7307" spans="2:6" hidden="1" x14ac:dyDescent="0.3">
      <c r="B7307">
        <v>165121</v>
      </c>
      <c r="C7307" t="s">
        <v>20863</v>
      </c>
      <c r="D7307" t="s">
        <v>20864</v>
      </c>
      <c r="E7307" t="s">
        <v>20865</v>
      </c>
      <c r="F7307" t="s">
        <v>1024</v>
      </c>
    </row>
    <row r="7308" spans="2:6" hidden="1" x14ac:dyDescent="0.3">
      <c r="B7308">
        <v>165122</v>
      </c>
      <c r="C7308" t="s">
        <v>20866</v>
      </c>
      <c r="D7308" t="s">
        <v>20867</v>
      </c>
      <c r="E7308" t="s">
        <v>20868</v>
      </c>
      <c r="F7308" t="s">
        <v>1024</v>
      </c>
    </row>
    <row r="7309" spans="2:6" hidden="1" x14ac:dyDescent="0.3">
      <c r="B7309">
        <v>165123</v>
      </c>
      <c r="C7309" t="s">
        <v>20869</v>
      </c>
      <c r="D7309" t="s">
        <v>20870</v>
      </c>
      <c r="E7309" t="s">
        <v>16605</v>
      </c>
      <c r="F7309" t="s">
        <v>1024</v>
      </c>
    </row>
    <row r="7310" spans="2:6" hidden="1" x14ac:dyDescent="0.3">
      <c r="B7310">
        <v>165124</v>
      </c>
      <c r="C7310" t="s">
        <v>20871</v>
      </c>
      <c r="D7310" t="s">
        <v>20872</v>
      </c>
      <c r="E7310" t="s">
        <v>20873</v>
      </c>
      <c r="F7310" t="s">
        <v>1024</v>
      </c>
    </row>
    <row r="7311" spans="2:6" hidden="1" x14ac:dyDescent="0.3">
      <c r="B7311">
        <v>165125</v>
      </c>
      <c r="C7311" t="s">
        <v>20874</v>
      </c>
      <c r="D7311" t="s">
        <v>20875</v>
      </c>
      <c r="E7311" t="s">
        <v>20873</v>
      </c>
      <c r="F7311" t="s">
        <v>1024</v>
      </c>
    </row>
    <row r="7312" spans="2:6" hidden="1" x14ac:dyDescent="0.3">
      <c r="B7312">
        <v>165126</v>
      </c>
      <c r="C7312" t="s">
        <v>20876</v>
      </c>
      <c r="D7312" t="s">
        <v>20877</v>
      </c>
      <c r="E7312" t="s">
        <v>5519</v>
      </c>
      <c r="F7312" t="s">
        <v>1024</v>
      </c>
    </row>
    <row r="7313" spans="2:6" hidden="1" x14ac:dyDescent="0.3">
      <c r="B7313">
        <v>165127</v>
      </c>
      <c r="C7313" t="s">
        <v>20878</v>
      </c>
      <c r="D7313" t="s">
        <v>20879</v>
      </c>
      <c r="E7313" t="s">
        <v>20880</v>
      </c>
      <c r="F7313" t="s">
        <v>1024</v>
      </c>
    </row>
    <row r="7314" spans="2:6" hidden="1" x14ac:dyDescent="0.3">
      <c r="B7314">
        <v>165128</v>
      </c>
      <c r="C7314" t="s">
        <v>20881</v>
      </c>
      <c r="D7314" t="s">
        <v>20882</v>
      </c>
      <c r="E7314" t="s">
        <v>20883</v>
      </c>
      <c r="F7314" t="s">
        <v>1024</v>
      </c>
    </row>
    <row r="7315" spans="2:6" hidden="1" x14ac:dyDescent="0.3">
      <c r="B7315">
        <v>165129</v>
      </c>
      <c r="C7315" t="s">
        <v>20884</v>
      </c>
      <c r="D7315" t="s">
        <v>20885</v>
      </c>
      <c r="E7315" t="s">
        <v>20886</v>
      </c>
      <c r="F7315" t="s">
        <v>1024</v>
      </c>
    </row>
    <row r="7316" spans="2:6" hidden="1" x14ac:dyDescent="0.3">
      <c r="B7316">
        <v>165130</v>
      </c>
      <c r="C7316" t="s">
        <v>20887</v>
      </c>
      <c r="D7316" t="s">
        <v>20888</v>
      </c>
      <c r="E7316" t="s">
        <v>20889</v>
      </c>
      <c r="F7316" t="s">
        <v>1024</v>
      </c>
    </row>
    <row r="7317" spans="2:6" hidden="1" x14ac:dyDescent="0.3">
      <c r="B7317">
        <v>165131</v>
      </c>
      <c r="C7317" t="s">
        <v>20890</v>
      </c>
      <c r="D7317" t="s">
        <v>20891</v>
      </c>
      <c r="E7317" t="s">
        <v>20892</v>
      </c>
      <c r="F7317" t="s">
        <v>1024</v>
      </c>
    </row>
    <row r="7318" spans="2:6" hidden="1" x14ac:dyDescent="0.3">
      <c r="B7318">
        <v>165132</v>
      </c>
      <c r="C7318" t="s">
        <v>20893</v>
      </c>
      <c r="D7318" t="s">
        <v>20894</v>
      </c>
      <c r="E7318" t="s">
        <v>20895</v>
      </c>
      <c r="F7318" t="s">
        <v>1024</v>
      </c>
    </row>
    <row r="7319" spans="2:6" hidden="1" x14ac:dyDescent="0.3">
      <c r="B7319">
        <v>165133</v>
      </c>
      <c r="C7319" t="s">
        <v>20896</v>
      </c>
      <c r="D7319" t="s">
        <v>20897</v>
      </c>
      <c r="E7319" t="s">
        <v>13955</v>
      </c>
      <c r="F7319" t="s">
        <v>1024</v>
      </c>
    </row>
    <row r="7320" spans="2:6" hidden="1" x14ac:dyDescent="0.3">
      <c r="B7320">
        <v>165135</v>
      </c>
      <c r="C7320" t="s">
        <v>20898</v>
      </c>
      <c r="D7320" t="s">
        <v>20899</v>
      </c>
      <c r="E7320" t="s">
        <v>20900</v>
      </c>
      <c r="F7320" t="s">
        <v>1024</v>
      </c>
    </row>
    <row r="7321" spans="2:6" hidden="1" x14ac:dyDescent="0.3">
      <c r="B7321">
        <v>165136</v>
      </c>
      <c r="C7321" t="s">
        <v>20901</v>
      </c>
      <c r="D7321" t="s">
        <v>20902</v>
      </c>
      <c r="E7321" t="s">
        <v>20903</v>
      </c>
      <c r="F7321" t="s">
        <v>1024</v>
      </c>
    </row>
    <row r="7322" spans="2:6" hidden="1" x14ac:dyDescent="0.3">
      <c r="B7322">
        <v>165137</v>
      </c>
      <c r="C7322" t="s">
        <v>20904</v>
      </c>
      <c r="D7322" t="s">
        <v>20905</v>
      </c>
      <c r="E7322" t="s">
        <v>20906</v>
      </c>
      <c r="F7322" t="s">
        <v>1024</v>
      </c>
    </row>
    <row r="7323" spans="2:6" hidden="1" x14ac:dyDescent="0.3">
      <c r="B7323">
        <v>165138</v>
      </c>
      <c r="C7323" t="s">
        <v>20907</v>
      </c>
      <c r="D7323" t="s">
        <v>20908</v>
      </c>
      <c r="E7323" t="s">
        <v>20909</v>
      </c>
      <c r="F7323" t="s">
        <v>1024</v>
      </c>
    </row>
    <row r="7324" spans="2:6" hidden="1" x14ac:dyDescent="0.3">
      <c r="B7324">
        <v>165139</v>
      </c>
      <c r="C7324" t="s">
        <v>20910</v>
      </c>
      <c r="D7324" t="s">
        <v>20911</v>
      </c>
      <c r="E7324" t="s">
        <v>7902</v>
      </c>
      <c r="F7324" t="s">
        <v>1024</v>
      </c>
    </row>
    <row r="7325" spans="2:6" hidden="1" x14ac:dyDescent="0.3">
      <c r="B7325">
        <v>165140</v>
      </c>
      <c r="C7325" t="s">
        <v>20912</v>
      </c>
      <c r="D7325" t="s">
        <v>20913</v>
      </c>
      <c r="E7325" t="s">
        <v>20914</v>
      </c>
      <c r="F7325" t="s">
        <v>1024</v>
      </c>
    </row>
    <row r="7326" spans="2:6" hidden="1" x14ac:dyDescent="0.3">
      <c r="B7326">
        <v>165141</v>
      </c>
      <c r="C7326" t="s">
        <v>20915</v>
      </c>
      <c r="D7326" t="s">
        <v>20916</v>
      </c>
      <c r="E7326" t="s">
        <v>1995</v>
      </c>
      <c r="F7326" t="s">
        <v>1024</v>
      </c>
    </row>
    <row r="7327" spans="2:6" hidden="1" x14ac:dyDescent="0.3">
      <c r="B7327">
        <v>165142</v>
      </c>
      <c r="C7327" t="s">
        <v>20917</v>
      </c>
      <c r="D7327" t="s">
        <v>20918</v>
      </c>
      <c r="E7327" t="s">
        <v>20919</v>
      </c>
      <c r="F7327" t="s">
        <v>1024</v>
      </c>
    </row>
    <row r="7328" spans="2:6" hidden="1" x14ac:dyDescent="0.3">
      <c r="B7328">
        <v>165144</v>
      </c>
      <c r="C7328" t="s">
        <v>20920</v>
      </c>
      <c r="D7328" t="s">
        <v>20921</v>
      </c>
      <c r="E7328" t="s">
        <v>20922</v>
      </c>
      <c r="F7328" t="s">
        <v>1024</v>
      </c>
    </row>
    <row r="7329" spans="2:6" hidden="1" x14ac:dyDescent="0.3">
      <c r="B7329">
        <v>165145</v>
      </c>
      <c r="C7329" t="s">
        <v>20923</v>
      </c>
      <c r="D7329" t="s">
        <v>20924</v>
      </c>
      <c r="E7329" t="s">
        <v>20925</v>
      </c>
      <c r="F7329" t="s">
        <v>1024</v>
      </c>
    </row>
    <row r="7330" spans="2:6" hidden="1" x14ac:dyDescent="0.3">
      <c r="B7330">
        <v>165146</v>
      </c>
      <c r="C7330" t="s">
        <v>20926</v>
      </c>
      <c r="D7330" t="s">
        <v>20927</v>
      </c>
      <c r="E7330" t="s">
        <v>20928</v>
      </c>
      <c r="F7330" t="s">
        <v>1024</v>
      </c>
    </row>
    <row r="7331" spans="2:6" hidden="1" x14ac:dyDescent="0.3">
      <c r="B7331">
        <v>165147</v>
      </c>
      <c r="C7331" t="s">
        <v>20929</v>
      </c>
      <c r="D7331" t="s">
        <v>20930</v>
      </c>
      <c r="E7331" t="s">
        <v>20931</v>
      </c>
      <c r="F7331" t="s">
        <v>1024</v>
      </c>
    </row>
    <row r="7332" spans="2:6" hidden="1" x14ac:dyDescent="0.3">
      <c r="B7332">
        <v>165148</v>
      </c>
      <c r="C7332" t="s">
        <v>20932</v>
      </c>
      <c r="D7332" t="s">
        <v>20933</v>
      </c>
      <c r="E7332" t="s">
        <v>2528</v>
      </c>
      <c r="F7332" t="s">
        <v>1024</v>
      </c>
    </row>
    <row r="7333" spans="2:6" hidden="1" x14ac:dyDescent="0.3">
      <c r="B7333">
        <v>165149</v>
      </c>
      <c r="C7333" t="s">
        <v>20934</v>
      </c>
      <c r="D7333" t="s">
        <v>20935</v>
      </c>
      <c r="E7333" t="s">
        <v>20936</v>
      </c>
      <c r="F7333" t="s">
        <v>1024</v>
      </c>
    </row>
    <row r="7334" spans="2:6" hidden="1" x14ac:dyDescent="0.3">
      <c r="B7334">
        <v>165150</v>
      </c>
      <c r="C7334" t="s">
        <v>20937</v>
      </c>
      <c r="D7334" t="s">
        <v>20938</v>
      </c>
      <c r="E7334" t="s">
        <v>13720</v>
      </c>
      <c r="F7334" t="s">
        <v>1024</v>
      </c>
    </row>
    <row r="7335" spans="2:6" hidden="1" x14ac:dyDescent="0.3">
      <c r="B7335">
        <v>165151</v>
      </c>
      <c r="C7335" t="s">
        <v>20939</v>
      </c>
      <c r="D7335" t="s">
        <v>20940</v>
      </c>
      <c r="E7335" t="s">
        <v>20941</v>
      </c>
      <c r="F7335" t="s">
        <v>1024</v>
      </c>
    </row>
    <row r="7336" spans="2:6" hidden="1" x14ac:dyDescent="0.3">
      <c r="B7336">
        <v>165153</v>
      </c>
      <c r="C7336" t="s">
        <v>20942</v>
      </c>
      <c r="D7336" t="s">
        <v>20943</v>
      </c>
      <c r="E7336" t="s">
        <v>20944</v>
      </c>
      <c r="F7336" t="s">
        <v>1024</v>
      </c>
    </row>
    <row r="7337" spans="2:6" hidden="1" x14ac:dyDescent="0.3">
      <c r="B7337">
        <v>165154</v>
      </c>
      <c r="C7337" t="s">
        <v>20945</v>
      </c>
      <c r="D7337" t="s">
        <v>20946</v>
      </c>
      <c r="E7337" t="s">
        <v>20947</v>
      </c>
      <c r="F7337" t="s">
        <v>1024</v>
      </c>
    </row>
    <row r="7338" spans="2:6" hidden="1" x14ac:dyDescent="0.3">
      <c r="B7338">
        <v>165155</v>
      </c>
      <c r="C7338" t="s">
        <v>20948</v>
      </c>
      <c r="D7338" t="s">
        <v>20949</v>
      </c>
      <c r="E7338" t="s">
        <v>20950</v>
      </c>
      <c r="F7338" t="s">
        <v>1024</v>
      </c>
    </row>
    <row r="7339" spans="2:6" hidden="1" x14ac:dyDescent="0.3">
      <c r="B7339">
        <v>165156</v>
      </c>
      <c r="C7339" t="s">
        <v>20951</v>
      </c>
      <c r="D7339" t="s">
        <v>24100</v>
      </c>
      <c r="E7339" t="s">
        <v>11543</v>
      </c>
      <c r="F7339" t="s">
        <v>1024</v>
      </c>
    </row>
    <row r="7340" spans="2:6" hidden="1" x14ac:dyDescent="0.3">
      <c r="B7340">
        <v>165157</v>
      </c>
      <c r="C7340" t="s">
        <v>20952</v>
      </c>
      <c r="D7340" t="s">
        <v>20953</v>
      </c>
      <c r="E7340" t="s">
        <v>15887</v>
      </c>
      <c r="F7340" t="s">
        <v>1024</v>
      </c>
    </row>
    <row r="7341" spans="2:6" hidden="1" x14ac:dyDescent="0.3">
      <c r="B7341">
        <v>165158</v>
      </c>
      <c r="C7341" t="s">
        <v>20954</v>
      </c>
      <c r="D7341" t="s">
        <v>20955</v>
      </c>
      <c r="E7341" t="s">
        <v>20956</v>
      </c>
      <c r="F7341" t="s">
        <v>1024</v>
      </c>
    </row>
    <row r="7342" spans="2:6" hidden="1" x14ac:dyDescent="0.3">
      <c r="B7342">
        <v>165160</v>
      </c>
      <c r="C7342" t="s">
        <v>20957</v>
      </c>
      <c r="D7342" t="s">
        <v>20958</v>
      </c>
      <c r="E7342" t="s">
        <v>20959</v>
      </c>
      <c r="F7342" t="s">
        <v>1024</v>
      </c>
    </row>
    <row r="7343" spans="2:6" hidden="1" x14ac:dyDescent="0.3">
      <c r="B7343">
        <v>165161</v>
      </c>
      <c r="C7343" t="s">
        <v>20960</v>
      </c>
      <c r="D7343" t="s">
        <v>20961</v>
      </c>
      <c r="E7343" t="s">
        <v>20962</v>
      </c>
      <c r="F7343" t="s">
        <v>1024</v>
      </c>
    </row>
    <row r="7344" spans="2:6" hidden="1" x14ac:dyDescent="0.3">
      <c r="B7344">
        <v>165162</v>
      </c>
      <c r="C7344" t="s">
        <v>20963</v>
      </c>
      <c r="D7344" t="s">
        <v>20964</v>
      </c>
      <c r="E7344" t="s">
        <v>20965</v>
      </c>
      <c r="F7344" t="s">
        <v>1024</v>
      </c>
    </row>
    <row r="7345" spans="2:6" hidden="1" x14ac:dyDescent="0.3">
      <c r="B7345">
        <v>165165</v>
      </c>
      <c r="C7345" t="s">
        <v>20966</v>
      </c>
      <c r="D7345" t="s">
        <v>20967</v>
      </c>
      <c r="E7345" t="s">
        <v>4295</v>
      </c>
      <c r="F7345" t="s">
        <v>1024</v>
      </c>
    </row>
    <row r="7346" spans="2:6" hidden="1" x14ac:dyDescent="0.3">
      <c r="B7346">
        <v>165167</v>
      </c>
      <c r="C7346" t="s">
        <v>20968</v>
      </c>
      <c r="D7346" t="s">
        <v>20969</v>
      </c>
      <c r="E7346" t="s">
        <v>20970</v>
      </c>
      <c r="F7346" t="s">
        <v>1024</v>
      </c>
    </row>
    <row r="7347" spans="2:6" hidden="1" x14ac:dyDescent="0.3">
      <c r="B7347">
        <v>165168</v>
      </c>
      <c r="C7347" t="s">
        <v>20971</v>
      </c>
      <c r="D7347" t="s">
        <v>20972</v>
      </c>
      <c r="E7347" t="s">
        <v>20973</v>
      </c>
      <c r="F7347" t="s">
        <v>1024</v>
      </c>
    </row>
    <row r="7348" spans="2:6" hidden="1" x14ac:dyDescent="0.3">
      <c r="B7348">
        <v>165169</v>
      </c>
      <c r="C7348" t="s">
        <v>20974</v>
      </c>
      <c r="D7348" t="s">
        <v>20975</v>
      </c>
      <c r="E7348" t="s">
        <v>20976</v>
      </c>
      <c r="F7348" t="s">
        <v>1024</v>
      </c>
    </row>
    <row r="7349" spans="2:6" hidden="1" x14ac:dyDescent="0.3">
      <c r="B7349">
        <v>165170</v>
      </c>
      <c r="C7349" t="s">
        <v>20977</v>
      </c>
      <c r="D7349" t="s">
        <v>20978</v>
      </c>
      <c r="E7349" t="s">
        <v>3925</v>
      </c>
      <c r="F7349" t="s">
        <v>1024</v>
      </c>
    </row>
    <row r="7350" spans="2:6" hidden="1" x14ac:dyDescent="0.3">
      <c r="B7350">
        <v>165171</v>
      </c>
      <c r="C7350" t="s">
        <v>20979</v>
      </c>
      <c r="D7350" t="s">
        <v>20980</v>
      </c>
      <c r="E7350" t="s">
        <v>20981</v>
      </c>
      <c r="F7350" t="s">
        <v>1024</v>
      </c>
    </row>
    <row r="7351" spans="2:6" hidden="1" x14ac:dyDescent="0.3">
      <c r="B7351">
        <v>165172</v>
      </c>
      <c r="C7351" t="s">
        <v>20982</v>
      </c>
      <c r="D7351" t="s">
        <v>20983</v>
      </c>
      <c r="E7351" t="s">
        <v>20984</v>
      </c>
      <c r="F7351" t="s">
        <v>1024</v>
      </c>
    </row>
    <row r="7352" spans="2:6" hidden="1" x14ac:dyDescent="0.3">
      <c r="B7352">
        <v>165173</v>
      </c>
      <c r="C7352" t="s">
        <v>20985</v>
      </c>
      <c r="D7352" t="s">
        <v>20986</v>
      </c>
      <c r="E7352" t="s">
        <v>20633</v>
      </c>
      <c r="F7352" t="s">
        <v>1024</v>
      </c>
    </row>
    <row r="7353" spans="2:6" hidden="1" x14ac:dyDescent="0.3">
      <c r="B7353">
        <v>165174</v>
      </c>
      <c r="C7353" t="s">
        <v>20987</v>
      </c>
      <c r="D7353" t="s">
        <v>20988</v>
      </c>
      <c r="E7353" t="s">
        <v>20989</v>
      </c>
      <c r="F7353" t="s">
        <v>1024</v>
      </c>
    </row>
    <row r="7354" spans="2:6" hidden="1" x14ac:dyDescent="0.3">
      <c r="B7354">
        <v>165175</v>
      </c>
      <c r="C7354" t="s">
        <v>20990</v>
      </c>
      <c r="D7354" t="s">
        <v>20991</v>
      </c>
      <c r="E7354" t="s">
        <v>20992</v>
      </c>
      <c r="F7354" t="s">
        <v>1024</v>
      </c>
    </row>
    <row r="7355" spans="2:6" hidden="1" x14ac:dyDescent="0.3">
      <c r="B7355">
        <v>165176</v>
      </c>
      <c r="C7355" t="s">
        <v>20993</v>
      </c>
      <c r="D7355" t="s">
        <v>20994</v>
      </c>
      <c r="E7355" t="s">
        <v>20995</v>
      </c>
      <c r="F7355" t="s">
        <v>1024</v>
      </c>
    </row>
    <row r="7356" spans="2:6" hidden="1" x14ac:dyDescent="0.3">
      <c r="B7356">
        <v>165177</v>
      </c>
      <c r="C7356" t="s">
        <v>20996</v>
      </c>
      <c r="D7356" t="s">
        <v>20997</v>
      </c>
      <c r="E7356" t="s">
        <v>3075</v>
      </c>
      <c r="F7356" t="s">
        <v>1024</v>
      </c>
    </row>
    <row r="7357" spans="2:6" hidden="1" x14ac:dyDescent="0.3">
      <c r="B7357">
        <v>165179</v>
      </c>
      <c r="C7357" t="s">
        <v>20998</v>
      </c>
      <c r="D7357" t="s">
        <v>20999</v>
      </c>
      <c r="E7357" t="s">
        <v>10273</v>
      </c>
      <c r="F7357" t="s">
        <v>1024</v>
      </c>
    </row>
    <row r="7358" spans="2:6" hidden="1" x14ac:dyDescent="0.3">
      <c r="B7358">
        <v>165180</v>
      </c>
      <c r="C7358" t="s">
        <v>21000</v>
      </c>
      <c r="D7358" t="s">
        <v>21001</v>
      </c>
      <c r="E7358" t="s">
        <v>21002</v>
      </c>
      <c r="F7358" t="s">
        <v>1024</v>
      </c>
    </row>
    <row r="7359" spans="2:6" hidden="1" x14ac:dyDescent="0.3">
      <c r="B7359">
        <v>165181</v>
      </c>
      <c r="C7359" t="s">
        <v>21003</v>
      </c>
      <c r="D7359" t="s">
        <v>21004</v>
      </c>
      <c r="E7359" t="s">
        <v>11417</v>
      </c>
      <c r="F7359" t="s">
        <v>1024</v>
      </c>
    </row>
    <row r="7360" spans="2:6" hidden="1" x14ac:dyDescent="0.3">
      <c r="B7360">
        <v>165182</v>
      </c>
      <c r="C7360" t="s">
        <v>21005</v>
      </c>
      <c r="D7360" t="s">
        <v>21006</v>
      </c>
      <c r="E7360" t="s">
        <v>21007</v>
      </c>
      <c r="F7360" t="s">
        <v>1024</v>
      </c>
    </row>
    <row r="7361" spans="2:6" hidden="1" x14ac:dyDescent="0.3">
      <c r="B7361">
        <v>165183</v>
      </c>
      <c r="C7361" t="s">
        <v>21008</v>
      </c>
      <c r="D7361" t="s">
        <v>21009</v>
      </c>
      <c r="E7361" t="s">
        <v>21010</v>
      </c>
      <c r="F7361" t="s">
        <v>1024</v>
      </c>
    </row>
    <row r="7362" spans="2:6" hidden="1" x14ac:dyDescent="0.3">
      <c r="B7362">
        <v>165185</v>
      </c>
      <c r="C7362" t="s">
        <v>21011</v>
      </c>
      <c r="D7362" t="s">
        <v>21012</v>
      </c>
      <c r="E7362" t="s">
        <v>14005</v>
      </c>
      <c r="F7362" t="s">
        <v>1024</v>
      </c>
    </row>
    <row r="7363" spans="2:6" hidden="1" x14ac:dyDescent="0.3">
      <c r="B7363">
        <v>165186</v>
      </c>
      <c r="C7363" t="s">
        <v>21013</v>
      </c>
      <c r="D7363" t="s">
        <v>21014</v>
      </c>
      <c r="E7363" t="s">
        <v>21015</v>
      </c>
      <c r="F7363" t="s">
        <v>1024</v>
      </c>
    </row>
    <row r="7364" spans="2:6" hidden="1" x14ac:dyDescent="0.3">
      <c r="B7364">
        <v>165187</v>
      </c>
      <c r="C7364" t="s">
        <v>21016</v>
      </c>
      <c r="D7364" t="s">
        <v>21017</v>
      </c>
      <c r="E7364" t="s">
        <v>21018</v>
      </c>
      <c r="F7364" t="s">
        <v>1024</v>
      </c>
    </row>
    <row r="7365" spans="2:6" hidden="1" x14ac:dyDescent="0.3">
      <c r="B7365">
        <v>165188</v>
      </c>
      <c r="C7365" t="s">
        <v>21019</v>
      </c>
      <c r="D7365" t="s">
        <v>21020</v>
      </c>
      <c r="E7365" t="s">
        <v>21021</v>
      </c>
      <c r="F7365" t="s">
        <v>1024</v>
      </c>
    </row>
    <row r="7366" spans="2:6" hidden="1" x14ac:dyDescent="0.3">
      <c r="B7366">
        <v>165189</v>
      </c>
      <c r="C7366" t="s">
        <v>8218</v>
      </c>
      <c r="D7366" t="s">
        <v>8219</v>
      </c>
      <c r="E7366" t="s">
        <v>21022</v>
      </c>
      <c r="F7366" t="s">
        <v>1024</v>
      </c>
    </row>
    <row r="7367" spans="2:6" hidden="1" x14ac:dyDescent="0.3">
      <c r="B7367">
        <v>165190</v>
      </c>
      <c r="C7367" t="s">
        <v>21023</v>
      </c>
      <c r="D7367" t="s">
        <v>21024</v>
      </c>
      <c r="E7367" t="s">
        <v>21025</v>
      </c>
      <c r="F7367" t="s">
        <v>1024</v>
      </c>
    </row>
    <row r="7368" spans="2:6" hidden="1" x14ac:dyDescent="0.3">
      <c r="B7368">
        <v>165191</v>
      </c>
      <c r="C7368" t="s">
        <v>21026</v>
      </c>
      <c r="D7368" t="s">
        <v>21027</v>
      </c>
      <c r="E7368" t="s">
        <v>21028</v>
      </c>
      <c r="F7368" t="s">
        <v>1024</v>
      </c>
    </row>
    <row r="7369" spans="2:6" hidden="1" x14ac:dyDescent="0.3">
      <c r="B7369">
        <v>165192</v>
      </c>
      <c r="C7369" t="s">
        <v>21029</v>
      </c>
      <c r="D7369" t="s">
        <v>21030</v>
      </c>
      <c r="E7369" t="s">
        <v>10663</v>
      </c>
      <c r="F7369" t="s">
        <v>1024</v>
      </c>
    </row>
    <row r="7370" spans="2:6" hidden="1" x14ac:dyDescent="0.3">
      <c r="B7370">
        <v>165193</v>
      </c>
      <c r="C7370" t="s">
        <v>21031</v>
      </c>
      <c r="D7370" t="s">
        <v>21032</v>
      </c>
      <c r="E7370" t="s">
        <v>21033</v>
      </c>
      <c r="F7370" t="s">
        <v>1024</v>
      </c>
    </row>
    <row r="7371" spans="2:6" hidden="1" x14ac:dyDescent="0.3">
      <c r="B7371">
        <v>165194</v>
      </c>
      <c r="C7371" t="s">
        <v>21034</v>
      </c>
      <c r="D7371" t="s">
        <v>21035</v>
      </c>
      <c r="E7371" t="s">
        <v>11309</v>
      </c>
      <c r="F7371" t="s">
        <v>1024</v>
      </c>
    </row>
    <row r="7372" spans="2:6" hidden="1" x14ac:dyDescent="0.3">
      <c r="B7372">
        <v>165195</v>
      </c>
      <c r="C7372" t="s">
        <v>21036</v>
      </c>
      <c r="D7372" t="s">
        <v>21037</v>
      </c>
      <c r="E7372" t="s">
        <v>21038</v>
      </c>
      <c r="F7372" t="s">
        <v>1024</v>
      </c>
    </row>
    <row r="7373" spans="2:6" hidden="1" x14ac:dyDescent="0.3">
      <c r="B7373">
        <v>165196</v>
      </c>
      <c r="C7373" t="s">
        <v>21039</v>
      </c>
      <c r="D7373" t="s">
        <v>21040</v>
      </c>
      <c r="E7373" t="s">
        <v>14388</v>
      </c>
      <c r="F7373" t="s">
        <v>1024</v>
      </c>
    </row>
    <row r="7374" spans="2:6" hidden="1" x14ac:dyDescent="0.3">
      <c r="B7374">
        <v>165197</v>
      </c>
      <c r="C7374" t="s">
        <v>21041</v>
      </c>
      <c r="D7374" t="s">
        <v>21042</v>
      </c>
      <c r="E7374" t="s">
        <v>5835</v>
      </c>
      <c r="F7374" t="s">
        <v>1024</v>
      </c>
    </row>
    <row r="7375" spans="2:6" hidden="1" x14ac:dyDescent="0.3">
      <c r="B7375">
        <v>165198</v>
      </c>
      <c r="C7375" t="s">
        <v>21043</v>
      </c>
      <c r="D7375" t="s">
        <v>21044</v>
      </c>
      <c r="E7375" t="s">
        <v>21045</v>
      </c>
      <c r="F7375" t="s">
        <v>1024</v>
      </c>
    </row>
    <row r="7376" spans="2:6" hidden="1" x14ac:dyDescent="0.3">
      <c r="B7376">
        <v>165199</v>
      </c>
      <c r="C7376" t="s">
        <v>21046</v>
      </c>
      <c r="D7376" t="s">
        <v>21047</v>
      </c>
      <c r="E7376" t="s">
        <v>8072</v>
      </c>
      <c r="F7376" t="s">
        <v>1024</v>
      </c>
    </row>
    <row r="7377" spans="2:6" hidden="1" x14ac:dyDescent="0.3">
      <c r="B7377">
        <v>165200</v>
      </c>
      <c r="C7377" t="s">
        <v>11594</v>
      </c>
      <c r="D7377" t="s">
        <v>11595</v>
      </c>
      <c r="E7377" t="s">
        <v>21048</v>
      </c>
      <c r="F7377" t="s">
        <v>1024</v>
      </c>
    </row>
    <row r="7378" spans="2:6" hidden="1" x14ac:dyDescent="0.3">
      <c r="B7378">
        <v>165201</v>
      </c>
      <c r="C7378" t="s">
        <v>21049</v>
      </c>
      <c r="D7378" t="s">
        <v>21050</v>
      </c>
      <c r="E7378" t="s">
        <v>1933</v>
      </c>
      <c r="F7378" t="s">
        <v>1024</v>
      </c>
    </row>
    <row r="7379" spans="2:6" hidden="1" x14ac:dyDescent="0.3">
      <c r="B7379">
        <v>165202</v>
      </c>
      <c r="C7379" t="s">
        <v>21051</v>
      </c>
      <c r="D7379" t="s">
        <v>21052</v>
      </c>
      <c r="E7379" t="s">
        <v>20085</v>
      </c>
      <c r="F7379" t="s">
        <v>1024</v>
      </c>
    </row>
    <row r="7380" spans="2:6" hidden="1" x14ac:dyDescent="0.3">
      <c r="B7380">
        <v>165203</v>
      </c>
      <c r="C7380" t="s">
        <v>21053</v>
      </c>
      <c r="D7380" t="s">
        <v>21054</v>
      </c>
      <c r="E7380" t="s">
        <v>8217</v>
      </c>
      <c r="F7380" t="s">
        <v>1024</v>
      </c>
    </row>
    <row r="7381" spans="2:6" hidden="1" x14ac:dyDescent="0.3">
      <c r="B7381">
        <v>165204</v>
      </c>
      <c r="C7381" t="s">
        <v>21055</v>
      </c>
      <c r="D7381" t="s">
        <v>21056</v>
      </c>
      <c r="E7381" t="s">
        <v>21057</v>
      </c>
      <c r="F7381" t="s">
        <v>1024</v>
      </c>
    </row>
    <row r="7382" spans="2:6" hidden="1" x14ac:dyDescent="0.3">
      <c r="B7382">
        <v>165205</v>
      </c>
      <c r="C7382" t="s">
        <v>21058</v>
      </c>
      <c r="D7382" t="s">
        <v>21059</v>
      </c>
      <c r="E7382" t="s">
        <v>24048</v>
      </c>
      <c r="F7382" t="s">
        <v>1024</v>
      </c>
    </row>
    <row r="7383" spans="2:6" hidden="1" x14ac:dyDescent="0.3">
      <c r="B7383">
        <v>165206</v>
      </c>
      <c r="C7383" t="s">
        <v>21060</v>
      </c>
      <c r="D7383" t="s">
        <v>21061</v>
      </c>
      <c r="E7383" t="s">
        <v>21062</v>
      </c>
      <c r="F7383" t="s">
        <v>1024</v>
      </c>
    </row>
    <row r="7384" spans="2:6" hidden="1" x14ac:dyDescent="0.3">
      <c r="B7384">
        <v>165207</v>
      </c>
      <c r="C7384" t="s">
        <v>21063</v>
      </c>
      <c r="D7384" t="s">
        <v>21064</v>
      </c>
      <c r="E7384" t="s">
        <v>5645</v>
      </c>
      <c r="F7384" t="s">
        <v>1024</v>
      </c>
    </row>
    <row r="7385" spans="2:6" hidden="1" x14ac:dyDescent="0.3">
      <c r="B7385">
        <v>165208</v>
      </c>
      <c r="C7385" t="s">
        <v>21065</v>
      </c>
      <c r="D7385" t="s">
        <v>21066</v>
      </c>
      <c r="E7385" t="s">
        <v>21067</v>
      </c>
      <c r="F7385" t="s">
        <v>1024</v>
      </c>
    </row>
    <row r="7386" spans="2:6" hidden="1" x14ac:dyDescent="0.3">
      <c r="B7386">
        <v>165209</v>
      </c>
      <c r="C7386" t="s">
        <v>21068</v>
      </c>
      <c r="D7386" t="s">
        <v>21069</v>
      </c>
      <c r="E7386" t="s">
        <v>4106</v>
      </c>
      <c r="F7386" t="s">
        <v>1024</v>
      </c>
    </row>
    <row r="7387" spans="2:6" hidden="1" x14ac:dyDescent="0.3">
      <c r="B7387">
        <v>165210</v>
      </c>
      <c r="C7387" t="s">
        <v>21070</v>
      </c>
      <c r="D7387" t="s">
        <v>21071</v>
      </c>
      <c r="E7387" t="s">
        <v>21072</v>
      </c>
      <c r="F7387" t="s">
        <v>1024</v>
      </c>
    </row>
    <row r="7388" spans="2:6" hidden="1" x14ac:dyDescent="0.3">
      <c r="B7388">
        <v>165211</v>
      </c>
      <c r="C7388" t="s">
        <v>21073</v>
      </c>
      <c r="D7388" t="s">
        <v>21074</v>
      </c>
      <c r="E7388" t="s">
        <v>21075</v>
      </c>
      <c r="F7388" t="s">
        <v>1024</v>
      </c>
    </row>
    <row r="7389" spans="2:6" hidden="1" x14ac:dyDescent="0.3">
      <c r="B7389">
        <v>165212</v>
      </c>
      <c r="C7389" t="s">
        <v>21076</v>
      </c>
      <c r="D7389" t="s">
        <v>21077</v>
      </c>
      <c r="E7389" t="s">
        <v>21078</v>
      </c>
      <c r="F7389" t="s">
        <v>1024</v>
      </c>
    </row>
    <row r="7390" spans="2:6" hidden="1" x14ac:dyDescent="0.3">
      <c r="B7390">
        <v>165214</v>
      </c>
      <c r="C7390" t="s">
        <v>21079</v>
      </c>
      <c r="D7390" t="s">
        <v>21080</v>
      </c>
      <c r="E7390" t="s">
        <v>21081</v>
      </c>
      <c r="F7390" t="s">
        <v>1024</v>
      </c>
    </row>
    <row r="7391" spans="2:6" hidden="1" x14ac:dyDescent="0.3">
      <c r="B7391">
        <v>165216</v>
      </c>
      <c r="C7391" t="s">
        <v>21082</v>
      </c>
      <c r="D7391" t="s">
        <v>21083</v>
      </c>
      <c r="E7391" t="s">
        <v>21084</v>
      </c>
      <c r="F7391" t="s">
        <v>1024</v>
      </c>
    </row>
    <row r="7392" spans="2:6" hidden="1" x14ac:dyDescent="0.3">
      <c r="B7392">
        <v>165217</v>
      </c>
      <c r="C7392" t="s">
        <v>21085</v>
      </c>
      <c r="D7392" t="s">
        <v>21086</v>
      </c>
      <c r="E7392" t="s">
        <v>4414</v>
      </c>
      <c r="F7392" t="s">
        <v>1024</v>
      </c>
    </row>
    <row r="7393" spans="2:6" hidden="1" x14ac:dyDescent="0.3">
      <c r="B7393">
        <v>165219</v>
      </c>
      <c r="C7393" t="s">
        <v>21087</v>
      </c>
      <c r="D7393" t="s">
        <v>21088</v>
      </c>
      <c r="E7393" t="s">
        <v>11048</v>
      </c>
      <c r="F7393" t="s">
        <v>1024</v>
      </c>
    </row>
    <row r="7394" spans="2:6" hidden="1" x14ac:dyDescent="0.3">
      <c r="B7394">
        <v>165221</v>
      </c>
      <c r="C7394" t="s">
        <v>21089</v>
      </c>
      <c r="D7394" t="s">
        <v>21090</v>
      </c>
      <c r="E7394" t="s">
        <v>2965</v>
      </c>
      <c r="F7394" t="s">
        <v>1024</v>
      </c>
    </row>
    <row r="7395" spans="2:6" hidden="1" x14ac:dyDescent="0.3">
      <c r="B7395">
        <v>165222</v>
      </c>
      <c r="C7395" t="s">
        <v>21091</v>
      </c>
      <c r="D7395" t="s">
        <v>21092</v>
      </c>
      <c r="E7395" t="s">
        <v>21093</v>
      </c>
      <c r="F7395" t="s">
        <v>1024</v>
      </c>
    </row>
    <row r="7396" spans="2:6" hidden="1" x14ac:dyDescent="0.3">
      <c r="B7396">
        <v>165224</v>
      </c>
      <c r="C7396" t="s">
        <v>21094</v>
      </c>
      <c r="D7396" t="s">
        <v>21095</v>
      </c>
      <c r="E7396" t="s">
        <v>21096</v>
      </c>
      <c r="F7396" t="s">
        <v>1024</v>
      </c>
    </row>
    <row r="7397" spans="2:6" hidden="1" x14ac:dyDescent="0.3">
      <c r="B7397">
        <v>165227</v>
      </c>
      <c r="C7397" t="s">
        <v>21097</v>
      </c>
      <c r="D7397" t="s">
        <v>21098</v>
      </c>
      <c r="E7397" t="s">
        <v>18373</v>
      </c>
      <c r="F7397" t="s">
        <v>1024</v>
      </c>
    </row>
    <row r="7398" spans="2:6" hidden="1" x14ac:dyDescent="0.3">
      <c r="B7398">
        <v>165228</v>
      </c>
      <c r="C7398" t="s">
        <v>21099</v>
      </c>
      <c r="D7398" t="s">
        <v>21100</v>
      </c>
      <c r="E7398" t="s">
        <v>5850</v>
      </c>
      <c r="F7398" t="s">
        <v>1024</v>
      </c>
    </row>
    <row r="7399" spans="2:6" hidden="1" x14ac:dyDescent="0.3">
      <c r="B7399">
        <v>165229</v>
      </c>
      <c r="C7399" t="s">
        <v>21101</v>
      </c>
      <c r="D7399" t="s">
        <v>21102</v>
      </c>
      <c r="E7399" t="s">
        <v>21103</v>
      </c>
      <c r="F7399" t="s">
        <v>1024</v>
      </c>
    </row>
    <row r="7400" spans="2:6" hidden="1" x14ac:dyDescent="0.3">
      <c r="B7400">
        <v>165230</v>
      </c>
      <c r="C7400" t="s">
        <v>21104</v>
      </c>
      <c r="D7400" t="s">
        <v>21105</v>
      </c>
      <c r="E7400" t="s">
        <v>21106</v>
      </c>
      <c r="F7400" t="s">
        <v>1024</v>
      </c>
    </row>
    <row r="7401" spans="2:6" hidden="1" x14ac:dyDescent="0.3">
      <c r="B7401">
        <v>165231</v>
      </c>
      <c r="C7401" t="s">
        <v>21107</v>
      </c>
      <c r="D7401" t="s">
        <v>21108</v>
      </c>
      <c r="E7401" t="s">
        <v>21109</v>
      </c>
      <c r="F7401" t="s">
        <v>1024</v>
      </c>
    </row>
    <row r="7402" spans="2:6" hidden="1" x14ac:dyDescent="0.3">
      <c r="B7402">
        <v>165232</v>
      </c>
      <c r="C7402" t="s">
        <v>21110</v>
      </c>
      <c r="D7402" t="s">
        <v>21111</v>
      </c>
      <c r="E7402" t="s">
        <v>21112</v>
      </c>
      <c r="F7402" t="s">
        <v>1024</v>
      </c>
    </row>
    <row r="7403" spans="2:6" hidden="1" x14ac:dyDescent="0.3">
      <c r="B7403">
        <v>165233</v>
      </c>
      <c r="C7403" t="s">
        <v>21113</v>
      </c>
      <c r="D7403" t="s">
        <v>21114</v>
      </c>
      <c r="E7403" t="s">
        <v>21115</v>
      </c>
      <c r="F7403" t="s">
        <v>1024</v>
      </c>
    </row>
    <row r="7404" spans="2:6" hidden="1" x14ac:dyDescent="0.3">
      <c r="B7404">
        <v>165234</v>
      </c>
      <c r="C7404" t="s">
        <v>21116</v>
      </c>
      <c r="D7404" t="s">
        <v>21117</v>
      </c>
      <c r="E7404" t="s">
        <v>1520</v>
      </c>
      <c r="F7404" t="s">
        <v>1024</v>
      </c>
    </row>
    <row r="7405" spans="2:6" hidden="1" x14ac:dyDescent="0.3">
      <c r="B7405">
        <v>165235</v>
      </c>
      <c r="C7405" t="s">
        <v>21118</v>
      </c>
      <c r="D7405" t="s">
        <v>21119</v>
      </c>
      <c r="E7405" t="s">
        <v>20085</v>
      </c>
      <c r="F7405" t="s">
        <v>1024</v>
      </c>
    </row>
    <row r="7406" spans="2:6" hidden="1" x14ac:dyDescent="0.3">
      <c r="B7406">
        <v>165236</v>
      </c>
      <c r="C7406" t="s">
        <v>21120</v>
      </c>
      <c r="D7406" t="s">
        <v>21121</v>
      </c>
      <c r="E7406" t="s">
        <v>12373</v>
      </c>
      <c r="F7406" t="s">
        <v>1024</v>
      </c>
    </row>
    <row r="7407" spans="2:6" hidden="1" x14ac:dyDescent="0.3">
      <c r="B7407">
        <v>165237</v>
      </c>
      <c r="C7407" t="s">
        <v>21122</v>
      </c>
      <c r="D7407" t="s">
        <v>21123</v>
      </c>
      <c r="E7407" t="s">
        <v>21124</v>
      </c>
      <c r="F7407" t="s">
        <v>1024</v>
      </c>
    </row>
    <row r="7408" spans="2:6" hidden="1" x14ac:dyDescent="0.3">
      <c r="B7408">
        <v>165238</v>
      </c>
      <c r="C7408" t="s">
        <v>12368</v>
      </c>
      <c r="D7408" t="s">
        <v>12369</v>
      </c>
      <c r="E7408" t="s">
        <v>21125</v>
      </c>
      <c r="F7408" t="s">
        <v>1024</v>
      </c>
    </row>
    <row r="7409" spans="2:6" hidden="1" x14ac:dyDescent="0.3">
      <c r="B7409">
        <v>165239</v>
      </c>
      <c r="C7409" t="s">
        <v>6450</v>
      </c>
      <c r="D7409" t="s">
        <v>6451</v>
      </c>
      <c r="E7409" t="s">
        <v>21126</v>
      </c>
      <c r="F7409" t="s">
        <v>1024</v>
      </c>
    </row>
    <row r="7410" spans="2:6" hidden="1" x14ac:dyDescent="0.3">
      <c r="B7410">
        <v>165240</v>
      </c>
      <c r="C7410" t="s">
        <v>21127</v>
      </c>
      <c r="D7410" t="s">
        <v>21128</v>
      </c>
      <c r="E7410" t="s">
        <v>6926</v>
      </c>
      <c r="F7410" t="s">
        <v>1024</v>
      </c>
    </row>
    <row r="7411" spans="2:6" hidden="1" x14ac:dyDescent="0.3">
      <c r="B7411">
        <v>165241</v>
      </c>
      <c r="C7411" t="s">
        <v>21129</v>
      </c>
      <c r="D7411" t="s">
        <v>21130</v>
      </c>
      <c r="E7411" t="s">
        <v>21131</v>
      </c>
      <c r="F7411" t="s">
        <v>1024</v>
      </c>
    </row>
    <row r="7412" spans="2:6" hidden="1" x14ac:dyDescent="0.3">
      <c r="B7412">
        <v>165242</v>
      </c>
      <c r="C7412" t="s">
        <v>21132</v>
      </c>
      <c r="D7412" t="s">
        <v>21133</v>
      </c>
      <c r="E7412" t="s">
        <v>21134</v>
      </c>
      <c r="F7412" t="s">
        <v>1024</v>
      </c>
    </row>
    <row r="7413" spans="2:6" hidden="1" x14ac:dyDescent="0.3">
      <c r="B7413">
        <v>165243</v>
      </c>
      <c r="C7413" t="s">
        <v>21135</v>
      </c>
      <c r="D7413" t="s">
        <v>21136</v>
      </c>
      <c r="E7413" t="s">
        <v>12361</v>
      </c>
      <c r="F7413" t="s">
        <v>1024</v>
      </c>
    </row>
    <row r="7414" spans="2:6" hidden="1" x14ac:dyDescent="0.3">
      <c r="B7414">
        <v>165244</v>
      </c>
      <c r="C7414" t="s">
        <v>21137</v>
      </c>
      <c r="D7414" t="s">
        <v>21138</v>
      </c>
      <c r="E7414" t="s">
        <v>21139</v>
      </c>
      <c r="F7414" t="s">
        <v>1024</v>
      </c>
    </row>
    <row r="7415" spans="2:6" hidden="1" x14ac:dyDescent="0.3">
      <c r="B7415">
        <v>165245</v>
      </c>
      <c r="C7415" t="s">
        <v>21140</v>
      </c>
      <c r="D7415" t="s">
        <v>21141</v>
      </c>
      <c r="E7415" t="s">
        <v>21142</v>
      </c>
      <c r="F7415" t="s">
        <v>1024</v>
      </c>
    </row>
    <row r="7416" spans="2:6" hidden="1" x14ac:dyDescent="0.3">
      <c r="B7416">
        <v>165246</v>
      </c>
      <c r="C7416" t="s">
        <v>21143</v>
      </c>
      <c r="D7416" t="s">
        <v>21144</v>
      </c>
      <c r="E7416" t="s">
        <v>21145</v>
      </c>
      <c r="F7416" t="s">
        <v>1024</v>
      </c>
    </row>
    <row r="7417" spans="2:6" hidden="1" x14ac:dyDescent="0.3">
      <c r="B7417">
        <v>165247</v>
      </c>
      <c r="C7417" t="s">
        <v>21146</v>
      </c>
      <c r="D7417" t="s">
        <v>21147</v>
      </c>
      <c r="E7417" t="s">
        <v>21148</v>
      </c>
      <c r="F7417" t="s">
        <v>1024</v>
      </c>
    </row>
    <row r="7418" spans="2:6" hidden="1" x14ac:dyDescent="0.3">
      <c r="B7418">
        <v>165248</v>
      </c>
      <c r="C7418" t="s">
        <v>21149</v>
      </c>
      <c r="D7418" t="s">
        <v>21150</v>
      </c>
      <c r="E7418" t="s">
        <v>21151</v>
      </c>
      <c r="F7418" t="s">
        <v>1024</v>
      </c>
    </row>
    <row r="7419" spans="2:6" hidden="1" x14ac:dyDescent="0.3">
      <c r="B7419">
        <v>165249</v>
      </c>
      <c r="C7419" t="s">
        <v>21152</v>
      </c>
      <c r="D7419" t="s">
        <v>21153</v>
      </c>
      <c r="E7419" t="s">
        <v>17680</v>
      </c>
      <c r="F7419" t="s">
        <v>1024</v>
      </c>
    </row>
    <row r="7420" spans="2:6" hidden="1" x14ac:dyDescent="0.3">
      <c r="B7420">
        <v>165250</v>
      </c>
      <c r="C7420" t="s">
        <v>21154</v>
      </c>
      <c r="D7420" t="s">
        <v>21155</v>
      </c>
      <c r="E7420" t="s">
        <v>17680</v>
      </c>
      <c r="F7420" t="s">
        <v>1024</v>
      </c>
    </row>
    <row r="7421" spans="2:6" hidden="1" x14ac:dyDescent="0.3">
      <c r="B7421">
        <v>165251</v>
      </c>
      <c r="C7421" t="s">
        <v>21156</v>
      </c>
      <c r="D7421" t="s">
        <v>21157</v>
      </c>
      <c r="E7421" t="s">
        <v>21158</v>
      </c>
      <c r="F7421" t="s">
        <v>1024</v>
      </c>
    </row>
    <row r="7422" spans="2:6" hidden="1" x14ac:dyDescent="0.3">
      <c r="B7422">
        <v>165252</v>
      </c>
      <c r="C7422" t="s">
        <v>21159</v>
      </c>
      <c r="D7422" t="s">
        <v>21160</v>
      </c>
      <c r="E7422" t="s">
        <v>21161</v>
      </c>
      <c r="F7422" t="s">
        <v>1024</v>
      </c>
    </row>
    <row r="7423" spans="2:6" hidden="1" x14ac:dyDescent="0.3">
      <c r="B7423">
        <v>165253</v>
      </c>
      <c r="C7423" t="s">
        <v>21162</v>
      </c>
      <c r="D7423" t="s">
        <v>21163</v>
      </c>
      <c r="E7423" t="s">
        <v>10448</v>
      </c>
      <c r="F7423" t="s">
        <v>1024</v>
      </c>
    </row>
    <row r="7424" spans="2:6" hidden="1" x14ac:dyDescent="0.3">
      <c r="B7424">
        <v>165254</v>
      </c>
      <c r="C7424" t="s">
        <v>21164</v>
      </c>
      <c r="D7424" t="s">
        <v>21165</v>
      </c>
      <c r="E7424" t="s">
        <v>21166</v>
      </c>
      <c r="F7424" t="s">
        <v>1024</v>
      </c>
    </row>
    <row r="7425" spans="2:6" hidden="1" x14ac:dyDescent="0.3">
      <c r="B7425">
        <v>165255</v>
      </c>
      <c r="C7425" t="s">
        <v>21167</v>
      </c>
      <c r="D7425" t="s">
        <v>21168</v>
      </c>
      <c r="E7425" t="s">
        <v>21169</v>
      </c>
      <c r="F7425" t="s">
        <v>1024</v>
      </c>
    </row>
    <row r="7426" spans="2:6" hidden="1" x14ac:dyDescent="0.3">
      <c r="B7426">
        <v>165256</v>
      </c>
      <c r="C7426" t="s">
        <v>21170</v>
      </c>
      <c r="D7426" t="s">
        <v>21171</v>
      </c>
      <c r="E7426" t="s">
        <v>5105</v>
      </c>
      <c r="F7426" t="s">
        <v>1024</v>
      </c>
    </row>
    <row r="7427" spans="2:6" hidden="1" x14ac:dyDescent="0.3">
      <c r="B7427">
        <v>165257</v>
      </c>
      <c r="C7427" t="s">
        <v>21172</v>
      </c>
      <c r="D7427" t="s">
        <v>21173</v>
      </c>
      <c r="E7427" t="s">
        <v>21174</v>
      </c>
      <c r="F7427" t="s">
        <v>1024</v>
      </c>
    </row>
    <row r="7428" spans="2:6" hidden="1" x14ac:dyDescent="0.3">
      <c r="B7428">
        <v>165258</v>
      </c>
      <c r="C7428" t="s">
        <v>21175</v>
      </c>
      <c r="D7428" t="s">
        <v>21176</v>
      </c>
      <c r="E7428" t="s">
        <v>21177</v>
      </c>
      <c r="F7428" t="s">
        <v>1024</v>
      </c>
    </row>
    <row r="7429" spans="2:6" hidden="1" x14ac:dyDescent="0.3">
      <c r="B7429">
        <v>165259</v>
      </c>
      <c r="C7429" t="s">
        <v>21178</v>
      </c>
      <c r="D7429" t="s">
        <v>21179</v>
      </c>
      <c r="E7429" t="s">
        <v>21180</v>
      </c>
      <c r="F7429" t="s">
        <v>1024</v>
      </c>
    </row>
    <row r="7430" spans="2:6" hidden="1" x14ac:dyDescent="0.3">
      <c r="B7430">
        <v>165260</v>
      </c>
      <c r="C7430" t="s">
        <v>21181</v>
      </c>
      <c r="D7430" t="s">
        <v>21182</v>
      </c>
      <c r="E7430" t="s">
        <v>21183</v>
      </c>
      <c r="F7430" t="s">
        <v>1024</v>
      </c>
    </row>
    <row r="7431" spans="2:6" hidden="1" x14ac:dyDescent="0.3">
      <c r="B7431">
        <v>165261</v>
      </c>
      <c r="C7431" t="s">
        <v>21184</v>
      </c>
      <c r="D7431" t="s">
        <v>21185</v>
      </c>
      <c r="E7431" t="s">
        <v>1599</v>
      </c>
      <c r="F7431" t="s">
        <v>1024</v>
      </c>
    </row>
    <row r="7432" spans="2:6" hidden="1" x14ac:dyDescent="0.3">
      <c r="B7432">
        <v>165262</v>
      </c>
      <c r="C7432" t="s">
        <v>21186</v>
      </c>
      <c r="D7432" t="s">
        <v>21187</v>
      </c>
      <c r="E7432" t="s">
        <v>12379</v>
      </c>
      <c r="F7432" t="s">
        <v>1024</v>
      </c>
    </row>
    <row r="7433" spans="2:6" hidden="1" x14ac:dyDescent="0.3">
      <c r="B7433">
        <v>165263</v>
      </c>
      <c r="C7433" t="s">
        <v>21188</v>
      </c>
      <c r="D7433" t="s">
        <v>21189</v>
      </c>
      <c r="E7433" t="s">
        <v>21190</v>
      </c>
      <c r="F7433" t="s">
        <v>1024</v>
      </c>
    </row>
    <row r="7434" spans="2:6" hidden="1" x14ac:dyDescent="0.3">
      <c r="B7434">
        <v>165264</v>
      </c>
      <c r="C7434" t="s">
        <v>21191</v>
      </c>
      <c r="D7434" t="s">
        <v>21192</v>
      </c>
      <c r="E7434" t="s">
        <v>21193</v>
      </c>
      <c r="F7434" t="s">
        <v>1024</v>
      </c>
    </row>
    <row r="7435" spans="2:6" hidden="1" x14ac:dyDescent="0.3">
      <c r="B7435">
        <v>165265</v>
      </c>
      <c r="C7435" t="s">
        <v>21194</v>
      </c>
      <c r="D7435" t="s">
        <v>21195</v>
      </c>
      <c r="E7435" t="s">
        <v>5882</v>
      </c>
      <c r="F7435" t="s">
        <v>1024</v>
      </c>
    </row>
    <row r="7436" spans="2:6" hidden="1" x14ac:dyDescent="0.3">
      <c r="B7436">
        <v>165266</v>
      </c>
      <c r="C7436" t="s">
        <v>21196</v>
      </c>
      <c r="D7436" t="s">
        <v>21197</v>
      </c>
      <c r="E7436" t="s">
        <v>21198</v>
      </c>
      <c r="F7436" t="s">
        <v>1024</v>
      </c>
    </row>
    <row r="7437" spans="2:6" hidden="1" x14ac:dyDescent="0.3">
      <c r="B7437">
        <v>165267</v>
      </c>
      <c r="C7437" t="s">
        <v>21199</v>
      </c>
      <c r="D7437" t="s">
        <v>21200</v>
      </c>
      <c r="E7437" t="s">
        <v>21201</v>
      </c>
      <c r="F7437" t="s">
        <v>1024</v>
      </c>
    </row>
    <row r="7438" spans="2:6" hidden="1" x14ac:dyDescent="0.3">
      <c r="B7438">
        <v>165268</v>
      </c>
      <c r="C7438" t="s">
        <v>21202</v>
      </c>
      <c r="D7438" t="s">
        <v>21203</v>
      </c>
      <c r="E7438" t="s">
        <v>10459</v>
      </c>
      <c r="F7438" t="s">
        <v>1024</v>
      </c>
    </row>
    <row r="7439" spans="2:6" hidden="1" x14ac:dyDescent="0.3">
      <c r="B7439">
        <v>165269</v>
      </c>
      <c r="C7439" t="s">
        <v>21204</v>
      </c>
      <c r="D7439" t="s">
        <v>21205</v>
      </c>
      <c r="E7439" t="s">
        <v>12974</v>
      </c>
      <c r="F7439" t="s">
        <v>1024</v>
      </c>
    </row>
    <row r="7440" spans="2:6" hidden="1" x14ac:dyDescent="0.3">
      <c r="B7440">
        <v>165270</v>
      </c>
      <c r="C7440" t="s">
        <v>21206</v>
      </c>
      <c r="D7440" t="s">
        <v>21207</v>
      </c>
      <c r="E7440" t="s">
        <v>9685</v>
      </c>
      <c r="F7440" t="s">
        <v>1024</v>
      </c>
    </row>
    <row r="7441" spans="2:6" hidden="1" x14ac:dyDescent="0.3">
      <c r="B7441">
        <v>165271</v>
      </c>
      <c r="C7441" t="s">
        <v>21208</v>
      </c>
      <c r="D7441" t="s">
        <v>21209</v>
      </c>
      <c r="E7441" t="s">
        <v>21210</v>
      </c>
      <c r="F7441" t="s">
        <v>1024</v>
      </c>
    </row>
    <row r="7442" spans="2:6" hidden="1" x14ac:dyDescent="0.3">
      <c r="B7442">
        <v>165272</v>
      </c>
      <c r="C7442" t="s">
        <v>21211</v>
      </c>
      <c r="D7442" t="s">
        <v>21212</v>
      </c>
      <c r="E7442" t="s">
        <v>21213</v>
      </c>
      <c r="F7442" t="s">
        <v>1024</v>
      </c>
    </row>
    <row r="7443" spans="2:6" hidden="1" x14ac:dyDescent="0.3">
      <c r="B7443">
        <v>165273</v>
      </c>
      <c r="C7443" t="s">
        <v>21214</v>
      </c>
      <c r="D7443" t="s">
        <v>21215</v>
      </c>
      <c r="E7443" t="s">
        <v>21216</v>
      </c>
      <c r="F7443" t="s">
        <v>1024</v>
      </c>
    </row>
    <row r="7444" spans="2:6" hidden="1" x14ac:dyDescent="0.3">
      <c r="B7444">
        <v>165274</v>
      </c>
      <c r="C7444" t="s">
        <v>21217</v>
      </c>
      <c r="D7444" t="s">
        <v>21218</v>
      </c>
      <c r="E7444" t="s">
        <v>21219</v>
      </c>
      <c r="F7444" t="s">
        <v>1024</v>
      </c>
    </row>
    <row r="7445" spans="2:6" hidden="1" x14ac:dyDescent="0.3">
      <c r="B7445">
        <v>165275</v>
      </c>
      <c r="C7445" t="s">
        <v>20471</v>
      </c>
      <c r="D7445" t="s">
        <v>20472</v>
      </c>
      <c r="E7445" t="s">
        <v>21220</v>
      </c>
      <c r="F7445" t="s">
        <v>1024</v>
      </c>
    </row>
    <row r="7446" spans="2:6" hidden="1" x14ac:dyDescent="0.3">
      <c r="B7446">
        <v>165276</v>
      </c>
      <c r="C7446" t="s">
        <v>21221</v>
      </c>
      <c r="D7446" t="s">
        <v>21222</v>
      </c>
      <c r="E7446" t="s">
        <v>1653</v>
      </c>
      <c r="F7446" t="s">
        <v>1024</v>
      </c>
    </row>
    <row r="7447" spans="2:6" hidden="1" x14ac:dyDescent="0.3">
      <c r="B7447">
        <v>165277</v>
      </c>
      <c r="C7447" t="s">
        <v>21223</v>
      </c>
      <c r="D7447" t="s">
        <v>21224</v>
      </c>
      <c r="E7447" t="s">
        <v>8171</v>
      </c>
      <c r="F7447" t="s">
        <v>1024</v>
      </c>
    </row>
    <row r="7448" spans="2:6" hidden="1" x14ac:dyDescent="0.3">
      <c r="B7448">
        <v>165278</v>
      </c>
      <c r="C7448" t="s">
        <v>21225</v>
      </c>
      <c r="D7448" t="s">
        <v>21226</v>
      </c>
      <c r="E7448" t="s">
        <v>21227</v>
      </c>
      <c r="F7448" t="s">
        <v>1024</v>
      </c>
    </row>
    <row r="7449" spans="2:6" hidden="1" x14ac:dyDescent="0.3">
      <c r="B7449">
        <v>165279</v>
      </c>
      <c r="C7449" t="s">
        <v>21228</v>
      </c>
      <c r="D7449" t="s">
        <v>21229</v>
      </c>
      <c r="E7449" t="s">
        <v>9278</v>
      </c>
      <c r="F7449" t="s">
        <v>1024</v>
      </c>
    </row>
    <row r="7450" spans="2:6" hidden="1" x14ac:dyDescent="0.3">
      <c r="B7450">
        <v>165280</v>
      </c>
      <c r="C7450" t="s">
        <v>21230</v>
      </c>
      <c r="D7450" t="s">
        <v>21231</v>
      </c>
      <c r="E7450" t="s">
        <v>21232</v>
      </c>
      <c r="F7450" t="s">
        <v>1024</v>
      </c>
    </row>
    <row r="7451" spans="2:6" hidden="1" x14ac:dyDescent="0.3">
      <c r="B7451">
        <v>165281</v>
      </c>
      <c r="C7451" t="s">
        <v>21233</v>
      </c>
      <c r="D7451" t="s">
        <v>21234</v>
      </c>
      <c r="E7451" t="s">
        <v>16938</v>
      </c>
      <c r="F7451" t="s">
        <v>1024</v>
      </c>
    </row>
    <row r="7452" spans="2:6" hidden="1" x14ac:dyDescent="0.3">
      <c r="B7452">
        <v>165282</v>
      </c>
      <c r="C7452" t="s">
        <v>21235</v>
      </c>
      <c r="D7452" t="s">
        <v>21236</v>
      </c>
      <c r="E7452" t="s">
        <v>21237</v>
      </c>
      <c r="F7452" t="s">
        <v>1024</v>
      </c>
    </row>
    <row r="7453" spans="2:6" hidden="1" x14ac:dyDescent="0.3">
      <c r="B7453">
        <v>165283</v>
      </c>
      <c r="C7453" t="s">
        <v>21238</v>
      </c>
      <c r="D7453" t="s">
        <v>21239</v>
      </c>
      <c r="E7453" t="s">
        <v>21240</v>
      </c>
      <c r="F7453" t="s">
        <v>1024</v>
      </c>
    </row>
    <row r="7454" spans="2:6" hidden="1" x14ac:dyDescent="0.3">
      <c r="B7454">
        <v>165284</v>
      </c>
      <c r="C7454" t="s">
        <v>21241</v>
      </c>
      <c r="D7454" t="s">
        <v>21242</v>
      </c>
      <c r="E7454" t="s">
        <v>21243</v>
      </c>
      <c r="F7454" t="s">
        <v>1024</v>
      </c>
    </row>
    <row r="7455" spans="2:6" hidden="1" x14ac:dyDescent="0.3">
      <c r="B7455">
        <v>165285</v>
      </c>
      <c r="C7455" t="s">
        <v>21244</v>
      </c>
      <c r="D7455" t="s">
        <v>21245</v>
      </c>
      <c r="E7455" t="s">
        <v>21246</v>
      </c>
      <c r="F7455" t="s">
        <v>1024</v>
      </c>
    </row>
    <row r="7456" spans="2:6" hidden="1" x14ac:dyDescent="0.3">
      <c r="B7456">
        <v>165287</v>
      </c>
      <c r="C7456" t="s">
        <v>21247</v>
      </c>
      <c r="D7456" t="s">
        <v>21248</v>
      </c>
      <c r="E7456" t="s">
        <v>21249</v>
      </c>
      <c r="F7456" t="s">
        <v>1024</v>
      </c>
    </row>
    <row r="7457" spans="2:6" hidden="1" x14ac:dyDescent="0.3">
      <c r="B7457">
        <v>165288</v>
      </c>
      <c r="C7457" t="s">
        <v>21250</v>
      </c>
      <c r="D7457" t="s">
        <v>21251</v>
      </c>
      <c r="E7457" t="s">
        <v>17319</v>
      </c>
      <c r="F7457" t="s">
        <v>1024</v>
      </c>
    </row>
    <row r="7458" spans="2:6" hidden="1" x14ac:dyDescent="0.3">
      <c r="B7458">
        <v>165289</v>
      </c>
      <c r="C7458" t="s">
        <v>21252</v>
      </c>
      <c r="D7458" t="s">
        <v>21253</v>
      </c>
      <c r="E7458" t="s">
        <v>14866</v>
      </c>
      <c r="F7458" t="s">
        <v>1024</v>
      </c>
    </row>
    <row r="7459" spans="2:6" hidden="1" x14ac:dyDescent="0.3">
      <c r="B7459">
        <v>165290</v>
      </c>
      <c r="C7459" t="s">
        <v>21254</v>
      </c>
      <c r="D7459" t="s">
        <v>21255</v>
      </c>
      <c r="E7459" t="s">
        <v>4372</v>
      </c>
      <c r="F7459" t="s">
        <v>1024</v>
      </c>
    </row>
    <row r="7460" spans="2:6" hidden="1" x14ac:dyDescent="0.3">
      <c r="B7460">
        <v>165291</v>
      </c>
      <c r="C7460" t="s">
        <v>21256</v>
      </c>
      <c r="D7460" t="s">
        <v>21257</v>
      </c>
      <c r="E7460" t="s">
        <v>21258</v>
      </c>
      <c r="F7460" t="s">
        <v>1024</v>
      </c>
    </row>
    <row r="7461" spans="2:6" hidden="1" x14ac:dyDescent="0.3">
      <c r="B7461">
        <v>165292</v>
      </c>
      <c r="C7461" t="s">
        <v>21259</v>
      </c>
      <c r="D7461" t="s">
        <v>21260</v>
      </c>
      <c r="E7461" t="s">
        <v>21261</v>
      </c>
      <c r="F7461" t="s">
        <v>1024</v>
      </c>
    </row>
    <row r="7462" spans="2:6" hidden="1" x14ac:dyDescent="0.3">
      <c r="B7462">
        <v>165293</v>
      </c>
      <c r="C7462" t="s">
        <v>21262</v>
      </c>
      <c r="D7462" t="s">
        <v>21263</v>
      </c>
      <c r="E7462" t="s">
        <v>21264</v>
      </c>
      <c r="F7462" t="s">
        <v>1024</v>
      </c>
    </row>
    <row r="7463" spans="2:6" hidden="1" x14ac:dyDescent="0.3">
      <c r="B7463">
        <v>165294</v>
      </c>
      <c r="C7463" t="s">
        <v>21265</v>
      </c>
      <c r="D7463" t="s">
        <v>21266</v>
      </c>
      <c r="E7463" t="s">
        <v>21267</v>
      </c>
      <c r="F7463" t="s">
        <v>1024</v>
      </c>
    </row>
    <row r="7464" spans="2:6" hidden="1" x14ac:dyDescent="0.3">
      <c r="B7464">
        <v>165295</v>
      </c>
      <c r="C7464" t="s">
        <v>21268</v>
      </c>
      <c r="D7464" t="s">
        <v>21269</v>
      </c>
      <c r="E7464" t="s">
        <v>21270</v>
      </c>
      <c r="F7464" t="s">
        <v>1024</v>
      </c>
    </row>
    <row r="7465" spans="2:6" hidden="1" x14ac:dyDescent="0.3">
      <c r="B7465">
        <v>165296</v>
      </c>
      <c r="C7465" t="s">
        <v>21271</v>
      </c>
      <c r="D7465" t="s">
        <v>21272</v>
      </c>
      <c r="E7465" t="s">
        <v>17804</v>
      </c>
      <c r="F7465" t="s">
        <v>1024</v>
      </c>
    </row>
    <row r="7466" spans="2:6" hidden="1" x14ac:dyDescent="0.3">
      <c r="B7466">
        <v>165298</v>
      </c>
      <c r="C7466" t="s">
        <v>21273</v>
      </c>
      <c r="D7466" t="s">
        <v>21274</v>
      </c>
      <c r="E7466" t="s">
        <v>21275</v>
      </c>
      <c r="F7466" t="s">
        <v>1024</v>
      </c>
    </row>
    <row r="7467" spans="2:6" hidden="1" x14ac:dyDescent="0.3">
      <c r="B7467">
        <v>165299</v>
      </c>
      <c r="C7467" t="s">
        <v>21276</v>
      </c>
      <c r="D7467" t="s">
        <v>21277</v>
      </c>
      <c r="E7467" t="s">
        <v>21278</v>
      </c>
      <c r="F7467" t="s">
        <v>1024</v>
      </c>
    </row>
    <row r="7468" spans="2:6" hidden="1" x14ac:dyDescent="0.3">
      <c r="B7468">
        <v>165300</v>
      </c>
      <c r="C7468" t="s">
        <v>21279</v>
      </c>
      <c r="D7468" t="s">
        <v>21280</v>
      </c>
      <c r="E7468" t="s">
        <v>21281</v>
      </c>
      <c r="F7468" t="s">
        <v>1024</v>
      </c>
    </row>
    <row r="7469" spans="2:6" hidden="1" x14ac:dyDescent="0.3">
      <c r="B7469">
        <v>165301</v>
      </c>
      <c r="C7469" t="s">
        <v>21282</v>
      </c>
      <c r="D7469" t="s">
        <v>21283</v>
      </c>
      <c r="E7469" t="s">
        <v>12159</v>
      </c>
      <c r="F7469" t="s">
        <v>1024</v>
      </c>
    </row>
    <row r="7470" spans="2:6" hidden="1" x14ac:dyDescent="0.3">
      <c r="B7470">
        <v>165302</v>
      </c>
      <c r="C7470" t="s">
        <v>21284</v>
      </c>
      <c r="D7470" t="s">
        <v>21285</v>
      </c>
      <c r="E7470" t="s">
        <v>21286</v>
      </c>
      <c r="F7470" t="s">
        <v>1024</v>
      </c>
    </row>
    <row r="7471" spans="2:6" hidden="1" x14ac:dyDescent="0.3">
      <c r="B7471">
        <v>165303</v>
      </c>
      <c r="C7471" t="s">
        <v>21287</v>
      </c>
      <c r="D7471" t="s">
        <v>21288</v>
      </c>
      <c r="E7471" t="s">
        <v>17929</v>
      </c>
      <c r="F7471" t="s">
        <v>1024</v>
      </c>
    </row>
    <row r="7472" spans="2:6" hidden="1" x14ac:dyDescent="0.3">
      <c r="B7472">
        <v>165304</v>
      </c>
      <c r="C7472" t="s">
        <v>21289</v>
      </c>
      <c r="D7472" t="s">
        <v>24101</v>
      </c>
      <c r="E7472" t="s">
        <v>10556</v>
      </c>
      <c r="F7472" t="s">
        <v>1024</v>
      </c>
    </row>
    <row r="7473" spans="2:6" hidden="1" x14ac:dyDescent="0.3">
      <c r="B7473">
        <v>165305</v>
      </c>
      <c r="C7473" t="s">
        <v>21290</v>
      </c>
      <c r="D7473" t="s">
        <v>21291</v>
      </c>
      <c r="E7473" t="s">
        <v>21292</v>
      </c>
      <c r="F7473" t="s">
        <v>1024</v>
      </c>
    </row>
    <row r="7474" spans="2:6" hidden="1" x14ac:dyDescent="0.3">
      <c r="B7474">
        <v>165306</v>
      </c>
      <c r="C7474" t="s">
        <v>21293</v>
      </c>
      <c r="D7474" t="s">
        <v>21294</v>
      </c>
      <c r="E7474" t="s">
        <v>14652</v>
      </c>
      <c r="F7474" t="s">
        <v>1024</v>
      </c>
    </row>
    <row r="7475" spans="2:6" hidden="1" x14ac:dyDescent="0.3">
      <c r="B7475">
        <v>165307</v>
      </c>
      <c r="C7475" t="s">
        <v>21295</v>
      </c>
      <c r="D7475" t="s">
        <v>21296</v>
      </c>
      <c r="E7475" t="s">
        <v>21297</v>
      </c>
      <c r="F7475" t="s">
        <v>1024</v>
      </c>
    </row>
    <row r="7476" spans="2:6" hidden="1" x14ac:dyDescent="0.3">
      <c r="B7476">
        <v>165308</v>
      </c>
      <c r="C7476" t="s">
        <v>21298</v>
      </c>
      <c r="D7476" t="s">
        <v>21299</v>
      </c>
      <c r="E7476" t="s">
        <v>21300</v>
      </c>
      <c r="F7476" t="s">
        <v>1024</v>
      </c>
    </row>
    <row r="7477" spans="2:6" hidden="1" x14ac:dyDescent="0.3">
      <c r="B7477">
        <v>165309</v>
      </c>
      <c r="C7477" t="s">
        <v>21301</v>
      </c>
      <c r="D7477" t="s">
        <v>21302</v>
      </c>
      <c r="E7477" t="s">
        <v>2722</v>
      </c>
      <c r="F7477" t="s">
        <v>1024</v>
      </c>
    </row>
    <row r="7478" spans="2:6" hidden="1" x14ac:dyDescent="0.3">
      <c r="B7478">
        <v>165310</v>
      </c>
      <c r="C7478" t="s">
        <v>12253</v>
      </c>
      <c r="D7478" t="s">
        <v>12254</v>
      </c>
      <c r="E7478" t="s">
        <v>21303</v>
      </c>
      <c r="F7478" t="s">
        <v>1024</v>
      </c>
    </row>
    <row r="7479" spans="2:6" hidden="1" x14ac:dyDescent="0.3">
      <c r="B7479">
        <v>165311</v>
      </c>
      <c r="C7479" t="s">
        <v>21304</v>
      </c>
      <c r="D7479" t="s">
        <v>21305</v>
      </c>
      <c r="E7479" t="s">
        <v>21306</v>
      </c>
      <c r="F7479" t="s">
        <v>1024</v>
      </c>
    </row>
    <row r="7480" spans="2:6" hidden="1" x14ac:dyDescent="0.3">
      <c r="B7480">
        <v>165313</v>
      </c>
      <c r="C7480" t="s">
        <v>21307</v>
      </c>
      <c r="D7480" t="s">
        <v>21308</v>
      </c>
      <c r="E7480" t="s">
        <v>21309</v>
      </c>
      <c r="F7480" t="s">
        <v>1024</v>
      </c>
    </row>
    <row r="7481" spans="2:6" hidden="1" x14ac:dyDescent="0.3">
      <c r="B7481">
        <v>165314</v>
      </c>
      <c r="C7481" t="s">
        <v>21310</v>
      </c>
      <c r="D7481" t="s">
        <v>21311</v>
      </c>
      <c r="E7481" t="s">
        <v>21312</v>
      </c>
      <c r="F7481" t="s">
        <v>1024</v>
      </c>
    </row>
    <row r="7482" spans="2:6" hidden="1" x14ac:dyDescent="0.3">
      <c r="B7482">
        <v>165315</v>
      </c>
      <c r="C7482" t="s">
        <v>21313</v>
      </c>
      <c r="D7482" t="s">
        <v>21314</v>
      </c>
      <c r="E7482" t="s">
        <v>21315</v>
      </c>
      <c r="F7482" t="s">
        <v>1024</v>
      </c>
    </row>
    <row r="7483" spans="2:6" hidden="1" x14ac:dyDescent="0.3">
      <c r="B7483">
        <v>165316</v>
      </c>
      <c r="C7483" t="s">
        <v>21316</v>
      </c>
      <c r="D7483" t="s">
        <v>21317</v>
      </c>
      <c r="E7483" t="s">
        <v>2433</v>
      </c>
      <c r="F7483" t="s">
        <v>1024</v>
      </c>
    </row>
    <row r="7484" spans="2:6" hidden="1" x14ac:dyDescent="0.3">
      <c r="B7484">
        <v>165317</v>
      </c>
      <c r="C7484" t="s">
        <v>21318</v>
      </c>
      <c r="D7484" t="s">
        <v>21319</v>
      </c>
      <c r="E7484" t="s">
        <v>21320</v>
      </c>
      <c r="F7484" t="s">
        <v>1024</v>
      </c>
    </row>
    <row r="7485" spans="2:6" hidden="1" x14ac:dyDescent="0.3">
      <c r="B7485">
        <v>165318</v>
      </c>
      <c r="C7485" t="s">
        <v>21321</v>
      </c>
      <c r="D7485" t="s">
        <v>21322</v>
      </c>
      <c r="E7485" t="s">
        <v>21323</v>
      </c>
      <c r="F7485" t="s">
        <v>1024</v>
      </c>
    </row>
    <row r="7486" spans="2:6" hidden="1" x14ac:dyDescent="0.3">
      <c r="B7486">
        <v>165319</v>
      </c>
      <c r="C7486" t="s">
        <v>21324</v>
      </c>
      <c r="D7486" t="s">
        <v>21325</v>
      </c>
      <c r="E7486" t="s">
        <v>21326</v>
      </c>
      <c r="F7486" t="s">
        <v>1024</v>
      </c>
    </row>
    <row r="7487" spans="2:6" hidden="1" x14ac:dyDescent="0.3">
      <c r="B7487">
        <v>165320</v>
      </c>
      <c r="C7487" t="s">
        <v>21327</v>
      </c>
      <c r="D7487" t="s">
        <v>21328</v>
      </c>
      <c r="E7487" t="s">
        <v>21329</v>
      </c>
      <c r="F7487" t="s">
        <v>1024</v>
      </c>
    </row>
    <row r="7488" spans="2:6" hidden="1" x14ac:dyDescent="0.3">
      <c r="B7488">
        <v>165321</v>
      </c>
      <c r="C7488" t="s">
        <v>21330</v>
      </c>
      <c r="D7488" t="s">
        <v>21331</v>
      </c>
      <c r="E7488" t="s">
        <v>14539</v>
      </c>
      <c r="F7488" t="s">
        <v>1024</v>
      </c>
    </row>
    <row r="7489" spans="2:6" hidden="1" x14ac:dyDescent="0.3">
      <c r="B7489">
        <v>165322</v>
      </c>
      <c r="C7489" t="s">
        <v>21332</v>
      </c>
      <c r="D7489" t="s">
        <v>21333</v>
      </c>
      <c r="E7489" t="s">
        <v>13481</v>
      </c>
      <c r="F7489" t="s">
        <v>1024</v>
      </c>
    </row>
    <row r="7490" spans="2:6" hidden="1" x14ac:dyDescent="0.3">
      <c r="B7490">
        <v>165323</v>
      </c>
      <c r="C7490" t="s">
        <v>21334</v>
      </c>
      <c r="D7490" t="s">
        <v>21335</v>
      </c>
      <c r="E7490" t="s">
        <v>14013</v>
      </c>
      <c r="F7490" t="s">
        <v>1024</v>
      </c>
    </row>
    <row r="7491" spans="2:6" hidden="1" x14ac:dyDescent="0.3">
      <c r="B7491">
        <v>165324</v>
      </c>
      <c r="C7491" t="s">
        <v>21034</v>
      </c>
      <c r="D7491" t="s">
        <v>21035</v>
      </c>
      <c r="E7491" t="s">
        <v>21336</v>
      </c>
      <c r="F7491" t="s">
        <v>1024</v>
      </c>
    </row>
    <row r="7492" spans="2:6" hidden="1" x14ac:dyDescent="0.3">
      <c r="B7492">
        <v>165325</v>
      </c>
      <c r="C7492" t="s">
        <v>21337</v>
      </c>
      <c r="D7492" t="s">
        <v>21338</v>
      </c>
      <c r="E7492" t="s">
        <v>21339</v>
      </c>
      <c r="F7492" t="s">
        <v>1024</v>
      </c>
    </row>
    <row r="7493" spans="2:6" hidden="1" x14ac:dyDescent="0.3">
      <c r="B7493">
        <v>165326</v>
      </c>
      <c r="C7493" t="s">
        <v>21340</v>
      </c>
      <c r="D7493" t="s">
        <v>21341</v>
      </c>
      <c r="E7493" t="s">
        <v>10864</v>
      </c>
      <c r="F7493" t="s">
        <v>1024</v>
      </c>
    </row>
    <row r="7494" spans="2:6" hidden="1" x14ac:dyDescent="0.3">
      <c r="B7494">
        <v>165327</v>
      </c>
      <c r="C7494" t="s">
        <v>21342</v>
      </c>
      <c r="D7494" t="s">
        <v>21343</v>
      </c>
      <c r="E7494" t="s">
        <v>16162</v>
      </c>
      <c r="F7494" t="s">
        <v>1024</v>
      </c>
    </row>
    <row r="7495" spans="2:6" hidden="1" x14ac:dyDescent="0.3">
      <c r="B7495">
        <v>165328</v>
      </c>
      <c r="C7495" t="s">
        <v>21344</v>
      </c>
      <c r="D7495" t="s">
        <v>21345</v>
      </c>
      <c r="E7495" t="s">
        <v>21346</v>
      </c>
      <c r="F7495" t="s">
        <v>1024</v>
      </c>
    </row>
    <row r="7496" spans="2:6" hidden="1" x14ac:dyDescent="0.3">
      <c r="B7496">
        <v>165330</v>
      </c>
      <c r="C7496" t="s">
        <v>21347</v>
      </c>
      <c r="D7496" t="s">
        <v>21348</v>
      </c>
      <c r="E7496" t="s">
        <v>4077</v>
      </c>
      <c r="F7496" t="s">
        <v>1024</v>
      </c>
    </row>
    <row r="7497" spans="2:6" hidden="1" x14ac:dyDescent="0.3">
      <c r="B7497">
        <v>165331</v>
      </c>
      <c r="C7497" t="s">
        <v>21349</v>
      </c>
      <c r="D7497" t="s">
        <v>21350</v>
      </c>
      <c r="E7497" t="s">
        <v>21351</v>
      </c>
      <c r="F7497" t="s">
        <v>1024</v>
      </c>
    </row>
    <row r="7498" spans="2:6" hidden="1" x14ac:dyDescent="0.3">
      <c r="B7498">
        <v>165333</v>
      </c>
      <c r="C7498" t="s">
        <v>20760</v>
      </c>
      <c r="D7498" t="s">
        <v>20761</v>
      </c>
      <c r="E7498" t="s">
        <v>21352</v>
      </c>
      <c r="F7498" t="s">
        <v>1024</v>
      </c>
    </row>
    <row r="7499" spans="2:6" hidden="1" x14ac:dyDescent="0.3">
      <c r="B7499">
        <v>165335</v>
      </c>
      <c r="C7499" t="s">
        <v>21353</v>
      </c>
      <c r="D7499" t="s">
        <v>21354</v>
      </c>
      <c r="E7499" t="s">
        <v>21355</v>
      </c>
      <c r="F7499" t="s">
        <v>1024</v>
      </c>
    </row>
    <row r="7500" spans="2:6" hidden="1" x14ac:dyDescent="0.3">
      <c r="B7500">
        <v>165336</v>
      </c>
      <c r="C7500" t="s">
        <v>21356</v>
      </c>
      <c r="D7500" t="s">
        <v>21357</v>
      </c>
      <c r="E7500" t="s">
        <v>12875</v>
      </c>
      <c r="F7500" t="s">
        <v>1024</v>
      </c>
    </row>
    <row r="7501" spans="2:6" hidden="1" x14ac:dyDescent="0.3">
      <c r="B7501">
        <v>165337</v>
      </c>
      <c r="C7501" t="s">
        <v>21358</v>
      </c>
      <c r="D7501" t="s">
        <v>21359</v>
      </c>
      <c r="E7501" t="s">
        <v>1678</v>
      </c>
      <c r="F7501" t="s">
        <v>1024</v>
      </c>
    </row>
    <row r="7502" spans="2:6" hidden="1" x14ac:dyDescent="0.3">
      <c r="B7502">
        <v>165338</v>
      </c>
      <c r="C7502" t="s">
        <v>21360</v>
      </c>
      <c r="D7502" t="s">
        <v>21361</v>
      </c>
      <c r="E7502" t="s">
        <v>21362</v>
      </c>
      <c r="F7502" t="s">
        <v>1024</v>
      </c>
    </row>
    <row r="7503" spans="2:6" hidden="1" x14ac:dyDescent="0.3">
      <c r="B7503">
        <v>165339</v>
      </c>
      <c r="C7503" t="s">
        <v>21363</v>
      </c>
      <c r="D7503" t="s">
        <v>21364</v>
      </c>
      <c r="E7503" t="s">
        <v>6785</v>
      </c>
      <c r="F7503" t="s">
        <v>1024</v>
      </c>
    </row>
    <row r="7504" spans="2:6" hidden="1" x14ac:dyDescent="0.3">
      <c r="B7504">
        <v>165340</v>
      </c>
      <c r="C7504" t="s">
        <v>21365</v>
      </c>
      <c r="D7504" t="s">
        <v>21366</v>
      </c>
      <c r="E7504" t="s">
        <v>21367</v>
      </c>
      <c r="F7504" t="s">
        <v>1024</v>
      </c>
    </row>
    <row r="7505" spans="2:6" hidden="1" x14ac:dyDescent="0.3">
      <c r="B7505">
        <v>165341</v>
      </c>
      <c r="C7505" t="s">
        <v>21368</v>
      </c>
      <c r="D7505" t="s">
        <v>21369</v>
      </c>
      <c r="E7505" t="s">
        <v>3659</v>
      </c>
      <c r="F7505" t="s">
        <v>1024</v>
      </c>
    </row>
    <row r="7506" spans="2:6" hidden="1" x14ac:dyDescent="0.3">
      <c r="B7506">
        <v>165342</v>
      </c>
      <c r="C7506" t="s">
        <v>21370</v>
      </c>
      <c r="D7506" t="s">
        <v>21371</v>
      </c>
      <c r="E7506" t="s">
        <v>21372</v>
      </c>
      <c r="F7506" t="s">
        <v>1024</v>
      </c>
    </row>
    <row r="7507" spans="2:6" hidden="1" x14ac:dyDescent="0.3">
      <c r="B7507">
        <v>165343</v>
      </c>
      <c r="C7507" t="s">
        <v>21373</v>
      </c>
      <c r="D7507" t="s">
        <v>21374</v>
      </c>
      <c r="E7507" t="s">
        <v>10781</v>
      </c>
      <c r="F7507" t="s">
        <v>1024</v>
      </c>
    </row>
    <row r="7508" spans="2:6" hidden="1" x14ac:dyDescent="0.3">
      <c r="B7508">
        <v>165344</v>
      </c>
      <c r="C7508" t="s">
        <v>21375</v>
      </c>
      <c r="D7508" t="s">
        <v>21376</v>
      </c>
      <c r="E7508" t="s">
        <v>21377</v>
      </c>
      <c r="F7508" t="s">
        <v>1024</v>
      </c>
    </row>
    <row r="7509" spans="2:6" hidden="1" x14ac:dyDescent="0.3">
      <c r="B7509">
        <v>165345</v>
      </c>
      <c r="C7509" t="s">
        <v>21378</v>
      </c>
      <c r="D7509" t="s">
        <v>21379</v>
      </c>
      <c r="E7509" t="s">
        <v>4568</v>
      </c>
      <c r="F7509" t="s">
        <v>1024</v>
      </c>
    </row>
    <row r="7510" spans="2:6" hidden="1" x14ac:dyDescent="0.3">
      <c r="B7510">
        <v>165346</v>
      </c>
      <c r="C7510" t="s">
        <v>18633</v>
      </c>
      <c r="D7510" t="s">
        <v>18634</v>
      </c>
      <c r="E7510" t="s">
        <v>21380</v>
      </c>
      <c r="F7510" t="s">
        <v>1024</v>
      </c>
    </row>
    <row r="7511" spans="2:6" hidden="1" x14ac:dyDescent="0.3">
      <c r="B7511">
        <v>165347</v>
      </c>
      <c r="C7511" t="s">
        <v>21381</v>
      </c>
      <c r="D7511" t="s">
        <v>21382</v>
      </c>
      <c r="E7511" t="s">
        <v>21383</v>
      </c>
      <c r="F7511" t="s">
        <v>1024</v>
      </c>
    </row>
    <row r="7512" spans="2:6" hidden="1" x14ac:dyDescent="0.3">
      <c r="B7512">
        <v>165348</v>
      </c>
      <c r="C7512" t="s">
        <v>21384</v>
      </c>
      <c r="D7512" t="s">
        <v>21385</v>
      </c>
      <c r="E7512" t="s">
        <v>6740</v>
      </c>
      <c r="F7512" t="s">
        <v>1024</v>
      </c>
    </row>
    <row r="7513" spans="2:6" hidden="1" x14ac:dyDescent="0.3">
      <c r="B7513">
        <v>165349</v>
      </c>
      <c r="C7513" t="s">
        <v>21386</v>
      </c>
      <c r="D7513" t="s">
        <v>21387</v>
      </c>
      <c r="E7513" t="s">
        <v>21388</v>
      </c>
      <c r="F7513" t="s">
        <v>1024</v>
      </c>
    </row>
    <row r="7514" spans="2:6" hidden="1" x14ac:dyDescent="0.3">
      <c r="B7514">
        <v>165350</v>
      </c>
      <c r="C7514" t="s">
        <v>21389</v>
      </c>
      <c r="D7514" t="s">
        <v>21390</v>
      </c>
      <c r="E7514" t="s">
        <v>21391</v>
      </c>
      <c r="F7514" t="s">
        <v>1024</v>
      </c>
    </row>
    <row r="7515" spans="2:6" hidden="1" x14ac:dyDescent="0.3">
      <c r="B7515">
        <v>165351</v>
      </c>
      <c r="C7515" t="s">
        <v>21392</v>
      </c>
      <c r="D7515" t="s">
        <v>21393</v>
      </c>
      <c r="E7515" t="s">
        <v>21394</v>
      </c>
      <c r="F7515" t="s">
        <v>1024</v>
      </c>
    </row>
    <row r="7516" spans="2:6" hidden="1" x14ac:dyDescent="0.3">
      <c r="B7516">
        <v>165352</v>
      </c>
      <c r="C7516" t="s">
        <v>21395</v>
      </c>
      <c r="D7516" t="s">
        <v>21396</v>
      </c>
      <c r="E7516" t="s">
        <v>14602</v>
      </c>
      <c r="F7516" t="s">
        <v>1024</v>
      </c>
    </row>
    <row r="7517" spans="2:6" hidden="1" x14ac:dyDescent="0.3">
      <c r="B7517">
        <v>165353</v>
      </c>
      <c r="C7517" t="s">
        <v>21397</v>
      </c>
      <c r="D7517" t="s">
        <v>21398</v>
      </c>
      <c r="E7517" t="s">
        <v>21399</v>
      </c>
      <c r="F7517" t="s">
        <v>1024</v>
      </c>
    </row>
    <row r="7518" spans="2:6" hidden="1" x14ac:dyDescent="0.3">
      <c r="B7518">
        <v>165354</v>
      </c>
      <c r="C7518" t="s">
        <v>21400</v>
      </c>
      <c r="D7518" t="s">
        <v>21401</v>
      </c>
      <c r="E7518" t="s">
        <v>21402</v>
      </c>
      <c r="F7518" t="s">
        <v>1024</v>
      </c>
    </row>
    <row r="7519" spans="2:6" hidden="1" x14ac:dyDescent="0.3">
      <c r="B7519">
        <v>165355</v>
      </c>
      <c r="C7519" t="s">
        <v>21403</v>
      </c>
      <c r="D7519" t="s">
        <v>21404</v>
      </c>
      <c r="E7519" t="s">
        <v>2364</v>
      </c>
      <c r="F7519" t="s">
        <v>1024</v>
      </c>
    </row>
    <row r="7520" spans="2:6" hidden="1" x14ac:dyDescent="0.3">
      <c r="B7520">
        <v>165356</v>
      </c>
      <c r="C7520" t="s">
        <v>21405</v>
      </c>
      <c r="D7520" t="s">
        <v>21406</v>
      </c>
      <c r="E7520" t="s">
        <v>21407</v>
      </c>
      <c r="F7520" t="s">
        <v>1024</v>
      </c>
    </row>
    <row r="7521" spans="2:6" hidden="1" x14ac:dyDescent="0.3">
      <c r="B7521">
        <v>165357</v>
      </c>
      <c r="C7521" t="s">
        <v>21408</v>
      </c>
      <c r="D7521" t="s">
        <v>21409</v>
      </c>
      <c r="E7521" t="s">
        <v>2247</v>
      </c>
      <c r="F7521" t="s">
        <v>1024</v>
      </c>
    </row>
    <row r="7522" spans="2:6" hidden="1" x14ac:dyDescent="0.3">
      <c r="B7522">
        <v>165358</v>
      </c>
      <c r="C7522" t="s">
        <v>21410</v>
      </c>
      <c r="D7522" t="s">
        <v>21411</v>
      </c>
      <c r="E7522" t="s">
        <v>12469</v>
      </c>
      <c r="F7522" t="s">
        <v>1024</v>
      </c>
    </row>
    <row r="7523" spans="2:6" hidden="1" x14ac:dyDescent="0.3">
      <c r="B7523">
        <v>165359</v>
      </c>
      <c r="C7523" t="s">
        <v>21412</v>
      </c>
      <c r="D7523" t="s">
        <v>21413</v>
      </c>
      <c r="E7523" t="s">
        <v>21414</v>
      </c>
      <c r="F7523" t="s">
        <v>1024</v>
      </c>
    </row>
    <row r="7524" spans="2:6" hidden="1" x14ac:dyDescent="0.3">
      <c r="B7524">
        <v>165360</v>
      </c>
      <c r="C7524" t="s">
        <v>21415</v>
      </c>
      <c r="D7524" t="s">
        <v>21416</v>
      </c>
      <c r="E7524" t="s">
        <v>21417</v>
      </c>
      <c r="F7524" t="s">
        <v>1024</v>
      </c>
    </row>
    <row r="7525" spans="2:6" hidden="1" x14ac:dyDescent="0.3">
      <c r="B7525">
        <v>165361</v>
      </c>
      <c r="C7525" t="s">
        <v>21418</v>
      </c>
      <c r="D7525" t="s">
        <v>21419</v>
      </c>
      <c r="E7525" t="s">
        <v>21420</v>
      </c>
      <c r="F7525" t="s">
        <v>1024</v>
      </c>
    </row>
    <row r="7526" spans="2:6" hidden="1" x14ac:dyDescent="0.3">
      <c r="B7526">
        <v>165362</v>
      </c>
      <c r="C7526" t="s">
        <v>21421</v>
      </c>
      <c r="D7526" t="s">
        <v>21422</v>
      </c>
      <c r="E7526" t="s">
        <v>21423</v>
      </c>
      <c r="F7526" t="s">
        <v>1024</v>
      </c>
    </row>
    <row r="7527" spans="2:6" hidden="1" x14ac:dyDescent="0.3">
      <c r="B7527">
        <v>165363</v>
      </c>
      <c r="C7527" t="s">
        <v>20471</v>
      </c>
      <c r="D7527" t="s">
        <v>20472</v>
      </c>
      <c r="E7527" t="s">
        <v>21424</v>
      </c>
      <c r="F7527" t="s">
        <v>1024</v>
      </c>
    </row>
    <row r="7528" spans="2:6" hidden="1" x14ac:dyDescent="0.3">
      <c r="B7528">
        <v>165364</v>
      </c>
      <c r="C7528" t="s">
        <v>21425</v>
      </c>
      <c r="D7528" t="s">
        <v>21426</v>
      </c>
      <c r="E7528" t="s">
        <v>10758</v>
      </c>
      <c r="F7528" t="s">
        <v>1024</v>
      </c>
    </row>
    <row r="7529" spans="2:6" hidden="1" x14ac:dyDescent="0.3">
      <c r="B7529">
        <v>165365</v>
      </c>
      <c r="C7529" t="s">
        <v>21427</v>
      </c>
      <c r="D7529" t="s">
        <v>21428</v>
      </c>
      <c r="E7529" t="s">
        <v>21429</v>
      </c>
      <c r="F7529" t="s">
        <v>1024</v>
      </c>
    </row>
    <row r="7530" spans="2:6" hidden="1" x14ac:dyDescent="0.3">
      <c r="B7530">
        <v>165366</v>
      </c>
      <c r="C7530" t="s">
        <v>21430</v>
      </c>
      <c r="D7530" t="s">
        <v>21431</v>
      </c>
      <c r="E7530" t="s">
        <v>3706</v>
      </c>
      <c r="F7530" t="s">
        <v>1024</v>
      </c>
    </row>
    <row r="7531" spans="2:6" hidden="1" x14ac:dyDescent="0.3">
      <c r="B7531">
        <v>165367</v>
      </c>
      <c r="C7531" t="s">
        <v>21432</v>
      </c>
      <c r="D7531" t="s">
        <v>21433</v>
      </c>
      <c r="E7531" t="s">
        <v>10699</v>
      </c>
      <c r="F7531" t="s">
        <v>1024</v>
      </c>
    </row>
    <row r="7532" spans="2:6" hidden="1" x14ac:dyDescent="0.3">
      <c r="B7532">
        <v>165368</v>
      </c>
      <c r="C7532" t="s">
        <v>21434</v>
      </c>
      <c r="D7532" t="s">
        <v>21435</v>
      </c>
      <c r="E7532" t="s">
        <v>21436</v>
      </c>
      <c r="F7532" t="s">
        <v>1024</v>
      </c>
    </row>
    <row r="7533" spans="2:6" hidden="1" x14ac:dyDescent="0.3">
      <c r="B7533">
        <v>165369</v>
      </c>
      <c r="C7533" t="s">
        <v>21437</v>
      </c>
      <c r="D7533" t="s">
        <v>21438</v>
      </c>
      <c r="E7533" t="s">
        <v>21439</v>
      </c>
      <c r="F7533" t="s">
        <v>1024</v>
      </c>
    </row>
    <row r="7534" spans="2:6" hidden="1" x14ac:dyDescent="0.3">
      <c r="B7534">
        <v>165370</v>
      </c>
      <c r="C7534" t="s">
        <v>6097</v>
      </c>
      <c r="D7534" t="s">
        <v>6098</v>
      </c>
      <c r="E7534" t="s">
        <v>21440</v>
      </c>
      <c r="F7534" t="s">
        <v>1024</v>
      </c>
    </row>
    <row r="7535" spans="2:6" hidden="1" x14ac:dyDescent="0.3">
      <c r="B7535">
        <v>165371</v>
      </c>
      <c r="C7535" t="s">
        <v>21441</v>
      </c>
      <c r="D7535" t="s">
        <v>21442</v>
      </c>
      <c r="E7535" t="s">
        <v>21443</v>
      </c>
      <c r="F7535" t="s">
        <v>1024</v>
      </c>
    </row>
    <row r="7536" spans="2:6" hidden="1" x14ac:dyDescent="0.3">
      <c r="B7536">
        <v>165372</v>
      </c>
      <c r="C7536" t="s">
        <v>21444</v>
      </c>
      <c r="D7536" t="s">
        <v>21445</v>
      </c>
      <c r="E7536" t="s">
        <v>21446</v>
      </c>
      <c r="F7536" t="s">
        <v>1024</v>
      </c>
    </row>
    <row r="7537" spans="2:6" hidden="1" x14ac:dyDescent="0.3">
      <c r="B7537">
        <v>165373</v>
      </c>
      <c r="C7537" t="s">
        <v>21447</v>
      </c>
      <c r="D7537" t="s">
        <v>21448</v>
      </c>
      <c r="E7537" t="s">
        <v>14184</v>
      </c>
      <c r="F7537" t="s">
        <v>1024</v>
      </c>
    </row>
    <row r="7538" spans="2:6" hidden="1" x14ac:dyDescent="0.3">
      <c r="B7538">
        <v>165374</v>
      </c>
      <c r="C7538" t="s">
        <v>21449</v>
      </c>
      <c r="D7538" t="s">
        <v>21450</v>
      </c>
      <c r="E7538" t="s">
        <v>21451</v>
      </c>
      <c r="F7538" t="s">
        <v>1024</v>
      </c>
    </row>
    <row r="7539" spans="2:6" hidden="1" x14ac:dyDescent="0.3">
      <c r="B7539">
        <v>165375</v>
      </c>
      <c r="C7539" t="s">
        <v>21452</v>
      </c>
      <c r="D7539" t="s">
        <v>21453</v>
      </c>
      <c r="E7539" t="s">
        <v>21454</v>
      </c>
      <c r="F7539" t="s">
        <v>1024</v>
      </c>
    </row>
    <row r="7540" spans="2:6" hidden="1" x14ac:dyDescent="0.3">
      <c r="B7540">
        <v>165376</v>
      </c>
      <c r="C7540" t="s">
        <v>21455</v>
      </c>
      <c r="D7540" t="s">
        <v>21456</v>
      </c>
      <c r="E7540" t="s">
        <v>21457</v>
      </c>
      <c r="F7540" t="s">
        <v>1024</v>
      </c>
    </row>
    <row r="7541" spans="2:6" hidden="1" x14ac:dyDescent="0.3">
      <c r="B7541">
        <v>165377</v>
      </c>
      <c r="C7541" t="s">
        <v>21458</v>
      </c>
      <c r="D7541" t="s">
        <v>21459</v>
      </c>
      <c r="E7541" t="s">
        <v>4007</v>
      </c>
      <c r="F7541" t="s">
        <v>1024</v>
      </c>
    </row>
    <row r="7542" spans="2:6" hidden="1" x14ac:dyDescent="0.3">
      <c r="B7542">
        <v>165378</v>
      </c>
      <c r="C7542" t="s">
        <v>21460</v>
      </c>
      <c r="D7542" t="s">
        <v>21461</v>
      </c>
      <c r="E7542" t="s">
        <v>21462</v>
      </c>
      <c r="F7542" t="s">
        <v>1024</v>
      </c>
    </row>
    <row r="7543" spans="2:6" hidden="1" x14ac:dyDescent="0.3">
      <c r="B7543">
        <v>165379</v>
      </c>
      <c r="C7543" t="s">
        <v>21463</v>
      </c>
      <c r="D7543" t="s">
        <v>21464</v>
      </c>
      <c r="E7543" t="s">
        <v>21465</v>
      </c>
      <c r="F7543" t="s">
        <v>1024</v>
      </c>
    </row>
    <row r="7544" spans="2:6" hidden="1" x14ac:dyDescent="0.3">
      <c r="B7544">
        <v>165380</v>
      </c>
      <c r="C7544" t="s">
        <v>21466</v>
      </c>
      <c r="D7544" t="s">
        <v>21467</v>
      </c>
      <c r="E7544" t="s">
        <v>21468</v>
      </c>
      <c r="F7544" t="s">
        <v>1024</v>
      </c>
    </row>
    <row r="7545" spans="2:6" hidden="1" x14ac:dyDescent="0.3">
      <c r="B7545">
        <v>165381</v>
      </c>
      <c r="C7545" t="s">
        <v>21469</v>
      </c>
      <c r="D7545" t="s">
        <v>21470</v>
      </c>
      <c r="E7545" t="s">
        <v>9047</v>
      </c>
      <c r="F7545" t="s">
        <v>1024</v>
      </c>
    </row>
    <row r="7546" spans="2:6" hidden="1" x14ac:dyDescent="0.3">
      <c r="B7546">
        <v>165382</v>
      </c>
      <c r="C7546" t="s">
        <v>21471</v>
      </c>
      <c r="D7546" t="s">
        <v>21472</v>
      </c>
      <c r="E7546" t="s">
        <v>3877</v>
      </c>
      <c r="F7546" t="s">
        <v>1024</v>
      </c>
    </row>
    <row r="7547" spans="2:6" hidden="1" x14ac:dyDescent="0.3">
      <c r="B7547">
        <v>165384</v>
      </c>
      <c r="C7547" t="s">
        <v>21473</v>
      </c>
      <c r="D7547" t="s">
        <v>21474</v>
      </c>
      <c r="E7547" t="s">
        <v>21475</v>
      </c>
      <c r="F7547" t="s">
        <v>1024</v>
      </c>
    </row>
    <row r="7548" spans="2:6" hidden="1" x14ac:dyDescent="0.3">
      <c r="B7548">
        <v>165385</v>
      </c>
      <c r="C7548" t="s">
        <v>21476</v>
      </c>
      <c r="D7548" t="s">
        <v>24102</v>
      </c>
      <c r="E7548" t="s">
        <v>8240</v>
      </c>
      <c r="F7548" t="s">
        <v>1024</v>
      </c>
    </row>
    <row r="7549" spans="2:6" hidden="1" x14ac:dyDescent="0.3">
      <c r="B7549">
        <v>165386</v>
      </c>
      <c r="C7549" t="s">
        <v>21477</v>
      </c>
      <c r="D7549" t="s">
        <v>21478</v>
      </c>
      <c r="E7549" t="s">
        <v>8486</v>
      </c>
      <c r="F7549" t="s">
        <v>1024</v>
      </c>
    </row>
    <row r="7550" spans="2:6" hidden="1" x14ac:dyDescent="0.3">
      <c r="B7550">
        <v>165387</v>
      </c>
      <c r="C7550" t="s">
        <v>21479</v>
      </c>
      <c r="D7550" t="s">
        <v>21480</v>
      </c>
      <c r="E7550" t="s">
        <v>21481</v>
      </c>
      <c r="F7550" t="s">
        <v>1024</v>
      </c>
    </row>
    <row r="7551" spans="2:6" hidden="1" x14ac:dyDescent="0.3">
      <c r="B7551">
        <v>165388</v>
      </c>
      <c r="C7551" t="s">
        <v>21482</v>
      </c>
      <c r="D7551" t="s">
        <v>21483</v>
      </c>
      <c r="E7551" t="s">
        <v>21484</v>
      </c>
      <c r="F7551" t="s">
        <v>1024</v>
      </c>
    </row>
    <row r="7552" spans="2:6" hidden="1" x14ac:dyDescent="0.3">
      <c r="B7552">
        <v>165389</v>
      </c>
      <c r="C7552" t="s">
        <v>21485</v>
      </c>
      <c r="D7552" t="s">
        <v>21486</v>
      </c>
      <c r="E7552" t="s">
        <v>21487</v>
      </c>
      <c r="F7552" t="s">
        <v>1024</v>
      </c>
    </row>
    <row r="7553" spans="2:6" hidden="1" x14ac:dyDescent="0.3">
      <c r="B7553">
        <v>165390</v>
      </c>
      <c r="C7553" t="s">
        <v>21488</v>
      </c>
      <c r="D7553" t="s">
        <v>21489</v>
      </c>
      <c r="E7553" t="s">
        <v>21490</v>
      </c>
      <c r="F7553" t="s">
        <v>1024</v>
      </c>
    </row>
    <row r="7554" spans="2:6" hidden="1" x14ac:dyDescent="0.3">
      <c r="B7554">
        <v>165391</v>
      </c>
      <c r="C7554" t="s">
        <v>21491</v>
      </c>
      <c r="D7554" t="s">
        <v>21492</v>
      </c>
      <c r="E7554" t="s">
        <v>21493</v>
      </c>
      <c r="F7554" t="s">
        <v>1024</v>
      </c>
    </row>
    <row r="7555" spans="2:6" hidden="1" x14ac:dyDescent="0.3">
      <c r="B7555">
        <v>165392</v>
      </c>
      <c r="C7555" t="s">
        <v>21494</v>
      </c>
      <c r="D7555" t="s">
        <v>21495</v>
      </c>
      <c r="E7555" t="s">
        <v>16045</v>
      </c>
      <c r="F7555" t="s">
        <v>1024</v>
      </c>
    </row>
    <row r="7556" spans="2:6" hidden="1" x14ac:dyDescent="0.3">
      <c r="B7556">
        <v>165393</v>
      </c>
      <c r="C7556" t="s">
        <v>21496</v>
      </c>
      <c r="D7556" t="s">
        <v>21497</v>
      </c>
      <c r="E7556" t="s">
        <v>21498</v>
      </c>
      <c r="F7556" t="s">
        <v>1024</v>
      </c>
    </row>
    <row r="7557" spans="2:6" hidden="1" x14ac:dyDescent="0.3">
      <c r="B7557">
        <v>165394</v>
      </c>
      <c r="C7557" t="s">
        <v>21499</v>
      </c>
      <c r="D7557" t="s">
        <v>21500</v>
      </c>
      <c r="E7557" t="s">
        <v>21501</v>
      </c>
      <c r="F7557" t="s">
        <v>1024</v>
      </c>
    </row>
    <row r="7558" spans="2:6" hidden="1" x14ac:dyDescent="0.3">
      <c r="B7558">
        <v>165395</v>
      </c>
      <c r="C7558" t="s">
        <v>21502</v>
      </c>
      <c r="D7558" t="s">
        <v>21503</v>
      </c>
      <c r="E7558" t="s">
        <v>3901</v>
      </c>
      <c r="F7558" t="s">
        <v>1024</v>
      </c>
    </row>
    <row r="7559" spans="2:6" hidden="1" x14ac:dyDescent="0.3">
      <c r="B7559">
        <v>165396</v>
      </c>
      <c r="C7559" t="s">
        <v>21504</v>
      </c>
      <c r="D7559" t="s">
        <v>21505</v>
      </c>
      <c r="E7559" t="s">
        <v>21506</v>
      </c>
      <c r="F7559" t="s">
        <v>1024</v>
      </c>
    </row>
    <row r="7560" spans="2:6" hidden="1" x14ac:dyDescent="0.3">
      <c r="B7560">
        <v>165397</v>
      </c>
      <c r="C7560" t="s">
        <v>21507</v>
      </c>
      <c r="D7560" t="s">
        <v>21508</v>
      </c>
      <c r="E7560" t="s">
        <v>2852</v>
      </c>
      <c r="F7560" t="s">
        <v>1024</v>
      </c>
    </row>
    <row r="7561" spans="2:6" hidden="1" x14ac:dyDescent="0.3">
      <c r="B7561">
        <v>165398</v>
      </c>
      <c r="C7561" t="s">
        <v>21509</v>
      </c>
      <c r="D7561" t="s">
        <v>21510</v>
      </c>
      <c r="E7561" t="s">
        <v>20279</v>
      </c>
      <c r="F7561" t="s">
        <v>1024</v>
      </c>
    </row>
    <row r="7562" spans="2:6" hidden="1" x14ac:dyDescent="0.3">
      <c r="B7562">
        <v>165399</v>
      </c>
      <c r="C7562" t="s">
        <v>21511</v>
      </c>
      <c r="D7562" t="s">
        <v>21512</v>
      </c>
      <c r="E7562" t="s">
        <v>21513</v>
      </c>
      <c r="F7562" t="s">
        <v>1024</v>
      </c>
    </row>
    <row r="7563" spans="2:6" hidden="1" x14ac:dyDescent="0.3">
      <c r="B7563">
        <v>165400</v>
      </c>
      <c r="C7563" t="s">
        <v>21514</v>
      </c>
      <c r="D7563" t="s">
        <v>21515</v>
      </c>
      <c r="E7563" t="s">
        <v>21516</v>
      </c>
      <c r="F7563" t="s">
        <v>1024</v>
      </c>
    </row>
    <row r="7564" spans="2:6" hidden="1" x14ac:dyDescent="0.3">
      <c r="B7564">
        <v>165401</v>
      </c>
      <c r="C7564" t="s">
        <v>21517</v>
      </c>
      <c r="D7564" t="s">
        <v>21518</v>
      </c>
      <c r="E7564" t="s">
        <v>21516</v>
      </c>
      <c r="F7564" t="s">
        <v>1024</v>
      </c>
    </row>
    <row r="7565" spans="2:6" hidden="1" x14ac:dyDescent="0.3">
      <c r="B7565">
        <v>165402</v>
      </c>
      <c r="C7565" t="s">
        <v>21519</v>
      </c>
      <c r="D7565" t="s">
        <v>21520</v>
      </c>
      <c r="E7565" t="s">
        <v>8960</v>
      </c>
      <c r="F7565" t="s">
        <v>1024</v>
      </c>
    </row>
    <row r="7566" spans="2:6" hidden="1" x14ac:dyDescent="0.3">
      <c r="B7566">
        <v>165403</v>
      </c>
      <c r="C7566" t="s">
        <v>21521</v>
      </c>
      <c r="D7566" t="s">
        <v>21522</v>
      </c>
      <c r="E7566" t="s">
        <v>33</v>
      </c>
      <c r="F7566" t="s">
        <v>1024</v>
      </c>
    </row>
    <row r="7567" spans="2:6" hidden="1" x14ac:dyDescent="0.3">
      <c r="B7567">
        <v>165404</v>
      </c>
      <c r="C7567" t="s">
        <v>21523</v>
      </c>
      <c r="D7567" t="s">
        <v>21524</v>
      </c>
      <c r="E7567" t="s">
        <v>3276</v>
      </c>
      <c r="F7567" t="s">
        <v>1024</v>
      </c>
    </row>
    <row r="7568" spans="2:6" hidden="1" x14ac:dyDescent="0.3">
      <c r="B7568">
        <v>165406</v>
      </c>
      <c r="C7568" t="s">
        <v>21525</v>
      </c>
      <c r="D7568" t="s">
        <v>21526</v>
      </c>
      <c r="E7568" t="s">
        <v>21527</v>
      </c>
      <c r="F7568" t="s">
        <v>1024</v>
      </c>
    </row>
    <row r="7569" spans="2:6" hidden="1" x14ac:dyDescent="0.3">
      <c r="B7569">
        <v>165407</v>
      </c>
      <c r="C7569" t="s">
        <v>21528</v>
      </c>
      <c r="D7569" t="s">
        <v>21529</v>
      </c>
      <c r="E7569" t="s">
        <v>21530</v>
      </c>
      <c r="F7569" t="s">
        <v>1024</v>
      </c>
    </row>
    <row r="7570" spans="2:6" hidden="1" x14ac:dyDescent="0.3">
      <c r="B7570">
        <v>165408</v>
      </c>
      <c r="C7570" t="s">
        <v>21531</v>
      </c>
      <c r="D7570" t="s">
        <v>21532</v>
      </c>
      <c r="E7570" t="s">
        <v>21533</v>
      </c>
      <c r="F7570" t="s">
        <v>1024</v>
      </c>
    </row>
    <row r="7571" spans="2:6" hidden="1" x14ac:dyDescent="0.3">
      <c r="B7571">
        <v>165409</v>
      </c>
      <c r="C7571" t="s">
        <v>21534</v>
      </c>
      <c r="D7571" t="s">
        <v>21535</v>
      </c>
      <c r="E7571" t="s">
        <v>21536</v>
      </c>
      <c r="F7571" t="s">
        <v>1024</v>
      </c>
    </row>
    <row r="7572" spans="2:6" hidden="1" x14ac:dyDescent="0.3">
      <c r="B7572">
        <v>165410</v>
      </c>
      <c r="C7572" t="s">
        <v>21537</v>
      </c>
      <c r="D7572" t="s">
        <v>21538</v>
      </c>
      <c r="E7572" t="s">
        <v>21539</v>
      </c>
      <c r="F7572" t="s">
        <v>1024</v>
      </c>
    </row>
    <row r="7573" spans="2:6" hidden="1" x14ac:dyDescent="0.3">
      <c r="B7573">
        <v>165411</v>
      </c>
      <c r="C7573" t="s">
        <v>21540</v>
      </c>
      <c r="D7573" t="s">
        <v>21541</v>
      </c>
      <c r="E7573" t="s">
        <v>17901</v>
      </c>
      <c r="F7573" t="s">
        <v>1024</v>
      </c>
    </row>
    <row r="7574" spans="2:6" hidden="1" x14ac:dyDescent="0.3">
      <c r="B7574">
        <v>165412</v>
      </c>
      <c r="C7574" t="s">
        <v>21542</v>
      </c>
      <c r="D7574" t="s">
        <v>21543</v>
      </c>
      <c r="E7574" t="s">
        <v>21544</v>
      </c>
      <c r="F7574" t="s">
        <v>1024</v>
      </c>
    </row>
    <row r="7575" spans="2:6" hidden="1" x14ac:dyDescent="0.3">
      <c r="B7575">
        <v>165414</v>
      </c>
      <c r="C7575" t="s">
        <v>21545</v>
      </c>
      <c r="D7575" t="s">
        <v>21546</v>
      </c>
      <c r="E7575" t="s">
        <v>21547</v>
      </c>
      <c r="F7575" t="s">
        <v>1024</v>
      </c>
    </row>
    <row r="7576" spans="2:6" hidden="1" x14ac:dyDescent="0.3">
      <c r="B7576">
        <v>165415</v>
      </c>
      <c r="C7576" t="s">
        <v>21548</v>
      </c>
      <c r="D7576" t="s">
        <v>21549</v>
      </c>
      <c r="E7576" t="s">
        <v>21550</v>
      </c>
      <c r="F7576" t="s">
        <v>1024</v>
      </c>
    </row>
    <row r="7577" spans="2:6" hidden="1" x14ac:dyDescent="0.3">
      <c r="B7577">
        <v>165416</v>
      </c>
      <c r="C7577" t="s">
        <v>21551</v>
      </c>
      <c r="D7577" t="s">
        <v>21552</v>
      </c>
      <c r="E7577" t="s">
        <v>21553</v>
      </c>
      <c r="F7577" t="s">
        <v>1024</v>
      </c>
    </row>
    <row r="7578" spans="2:6" hidden="1" x14ac:dyDescent="0.3">
      <c r="B7578">
        <v>165417</v>
      </c>
      <c r="C7578" t="s">
        <v>21554</v>
      </c>
      <c r="D7578" t="s">
        <v>21555</v>
      </c>
      <c r="E7578" t="s">
        <v>27</v>
      </c>
      <c r="F7578" t="s">
        <v>1024</v>
      </c>
    </row>
    <row r="7579" spans="2:6" hidden="1" x14ac:dyDescent="0.3">
      <c r="B7579">
        <v>165418</v>
      </c>
      <c r="C7579" t="s">
        <v>21556</v>
      </c>
      <c r="D7579" t="s">
        <v>21557</v>
      </c>
      <c r="E7579" t="s">
        <v>21558</v>
      </c>
      <c r="F7579" t="s">
        <v>1024</v>
      </c>
    </row>
    <row r="7580" spans="2:6" hidden="1" x14ac:dyDescent="0.3">
      <c r="B7580">
        <v>165419</v>
      </c>
      <c r="C7580" t="s">
        <v>13034</v>
      </c>
      <c r="D7580" t="s">
        <v>13035</v>
      </c>
      <c r="E7580" t="s">
        <v>21559</v>
      </c>
      <c r="F7580" t="s">
        <v>1024</v>
      </c>
    </row>
    <row r="7581" spans="2:6" hidden="1" x14ac:dyDescent="0.3">
      <c r="B7581">
        <v>165420</v>
      </c>
      <c r="C7581" t="s">
        <v>21560</v>
      </c>
      <c r="D7581" t="s">
        <v>21561</v>
      </c>
      <c r="E7581" t="s">
        <v>7902</v>
      </c>
      <c r="F7581" t="s">
        <v>1024</v>
      </c>
    </row>
    <row r="7582" spans="2:6" hidden="1" x14ac:dyDescent="0.3">
      <c r="B7582">
        <v>165421</v>
      </c>
      <c r="C7582" t="s">
        <v>21562</v>
      </c>
      <c r="D7582" t="s">
        <v>21563</v>
      </c>
      <c r="E7582" t="s">
        <v>4007</v>
      </c>
      <c r="F7582" t="s">
        <v>1024</v>
      </c>
    </row>
    <row r="7583" spans="2:6" hidden="1" x14ac:dyDescent="0.3">
      <c r="B7583">
        <v>165422</v>
      </c>
      <c r="C7583" t="s">
        <v>21564</v>
      </c>
      <c r="D7583" t="s">
        <v>21565</v>
      </c>
      <c r="E7583" t="s">
        <v>5991</v>
      </c>
      <c r="F7583" t="s">
        <v>1024</v>
      </c>
    </row>
    <row r="7584" spans="2:6" hidden="1" x14ac:dyDescent="0.3">
      <c r="B7584">
        <v>165423</v>
      </c>
      <c r="C7584" t="s">
        <v>21566</v>
      </c>
      <c r="D7584" t="s">
        <v>21567</v>
      </c>
      <c r="E7584" t="s">
        <v>3335</v>
      </c>
      <c r="F7584" t="s">
        <v>1024</v>
      </c>
    </row>
    <row r="7585" spans="2:6" hidden="1" x14ac:dyDescent="0.3">
      <c r="B7585">
        <v>165424</v>
      </c>
      <c r="C7585" t="s">
        <v>21568</v>
      </c>
      <c r="D7585" t="s">
        <v>21569</v>
      </c>
      <c r="E7585" t="s">
        <v>21570</v>
      </c>
      <c r="F7585" t="s">
        <v>1024</v>
      </c>
    </row>
    <row r="7586" spans="2:6" hidden="1" x14ac:dyDescent="0.3">
      <c r="B7586">
        <v>165425</v>
      </c>
      <c r="C7586" t="s">
        <v>21571</v>
      </c>
      <c r="D7586" t="s">
        <v>21572</v>
      </c>
      <c r="E7586" t="s">
        <v>1286</v>
      </c>
      <c r="F7586" t="s">
        <v>1024</v>
      </c>
    </row>
    <row r="7587" spans="2:6" hidden="1" x14ac:dyDescent="0.3">
      <c r="B7587">
        <v>165427</v>
      </c>
      <c r="C7587" t="s">
        <v>21573</v>
      </c>
      <c r="D7587" t="s">
        <v>21574</v>
      </c>
      <c r="E7587" t="s">
        <v>21575</v>
      </c>
      <c r="F7587" t="s">
        <v>1024</v>
      </c>
    </row>
    <row r="7588" spans="2:6" hidden="1" x14ac:dyDescent="0.3">
      <c r="B7588">
        <v>165428</v>
      </c>
      <c r="C7588" t="s">
        <v>21576</v>
      </c>
      <c r="D7588" t="s">
        <v>21577</v>
      </c>
      <c r="E7588" t="s">
        <v>21578</v>
      </c>
      <c r="F7588" t="s">
        <v>1024</v>
      </c>
    </row>
    <row r="7589" spans="2:6" hidden="1" x14ac:dyDescent="0.3">
      <c r="B7589">
        <v>165429</v>
      </c>
      <c r="C7589" t="s">
        <v>21579</v>
      </c>
      <c r="D7589" t="s">
        <v>21580</v>
      </c>
      <c r="E7589" t="s">
        <v>21581</v>
      </c>
      <c r="F7589" t="s">
        <v>1024</v>
      </c>
    </row>
    <row r="7590" spans="2:6" hidden="1" x14ac:dyDescent="0.3">
      <c r="B7590">
        <v>165430</v>
      </c>
      <c r="C7590" t="s">
        <v>21582</v>
      </c>
      <c r="D7590" t="s">
        <v>21583</v>
      </c>
      <c r="E7590" t="s">
        <v>21584</v>
      </c>
      <c r="F7590" t="s">
        <v>1024</v>
      </c>
    </row>
    <row r="7591" spans="2:6" hidden="1" x14ac:dyDescent="0.3">
      <c r="B7591">
        <v>165431</v>
      </c>
      <c r="C7591" t="s">
        <v>21585</v>
      </c>
      <c r="D7591" t="s">
        <v>21586</v>
      </c>
      <c r="E7591" t="s">
        <v>21587</v>
      </c>
      <c r="F7591" t="s">
        <v>1024</v>
      </c>
    </row>
    <row r="7592" spans="2:6" hidden="1" x14ac:dyDescent="0.3">
      <c r="B7592">
        <v>165432</v>
      </c>
      <c r="C7592" t="s">
        <v>21588</v>
      </c>
      <c r="D7592" t="s">
        <v>21589</v>
      </c>
      <c r="E7592" t="s">
        <v>21590</v>
      </c>
      <c r="F7592" t="s">
        <v>1024</v>
      </c>
    </row>
    <row r="7593" spans="2:6" hidden="1" x14ac:dyDescent="0.3">
      <c r="B7593">
        <v>165433</v>
      </c>
      <c r="C7593" t="s">
        <v>21591</v>
      </c>
      <c r="D7593" t="s">
        <v>21592</v>
      </c>
      <c r="E7593" t="s">
        <v>21593</v>
      </c>
      <c r="F7593" t="s">
        <v>1024</v>
      </c>
    </row>
    <row r="7594" spans="2:6" hidden="1" x14ac:dyDescent="0.3">
      <c r="B7594">
        <v>165435</v>
      </c>
      <c r="C7594" t="s">
        <v>21594</v>
      </c>
      <c r="D7594" t="s">
        <v>21595</v>
      </c>
      <c r="E7594" t="s">
        <v>21596</v>
      </c>
      <c r="F7594" t="s">
        <v>1024</v>
      </c>
    </row>
    <row r="7595" spans="2:6" hidden="1" x14ac:dyDescent="0.3">
      <c r="B7595">
        <v>165436</v>
      </c>
      <c r="C7595" t="s">
        <v>14810</v>
      </c>
      <c r="D7595" t="s">
        <v>14811</v>
      </c>
      <c r="E7595" t="s">
        <v>21597</v>
      </c>
      <c r="F7595" t="s">
        <v>1024</v>
      </c>
    </row>
    <row r="7596" spans="2:6" hidden="1" x14ac:dyDescent="0.3">
      <c r="B7596">
        <v>165437</v>
      </c>
      <c r="C7596" t="s">
        <v>21598</v>
      </c>
      <c r="D7596" t="s">
        <v>21599</v>
      </c>
      <c r="E7596" t="s">
        <v>21600</v>
      </c>
      <c r="F7596" t="s">
        <v>1024</v>
      </c>
    </row>
    <row r="7597" spans="2:6" hidden="1" x14ac:dyDescent="0.3">
      <c r="B7597">
        <v>165438</v>
      </c>
      <c r="C7597" t="s">
        <v>18526</v>
      </c>
      <c r="D7597" t="s">
        <v>18527</v>
      </c>
      <c r="E7597" t="s">
        <v>24103</v>
      </c>
      <c r="F7597" t="s">
        <v>1024</v>
      </c>
    </row>
    <row r="7598" spans="2:6" hidden="1" x14ac:dyDescent="0.3">
      <c r="B7598">
        <v>165439</v>
      </c>
      <c r="C7598" t="s">
        <v>21601</v>
      </c>
      <c r="D7598" t="s">
        <v>21602</v>
      </c>
      <c r="E7598" t="s">
        <v>21603</v>
      </c>
      <c r="F7598" t="s">
        <v>1024</v>
      </c>
    </row>
    <row r="7599" spans="2:6" hidden="1" x14ac:dyDescent="0.3">
      <c r="B7599">
        <v>165440</v>
      </c>
      <c r="C7599" t="s">
        <v>21604</v>
      </c>
      <c r="D7599" t="s">
        <v>21605</v>
      </c>
      <c r="E7599" t="s">
        <v>10544</v>
      </c>
      <c r="F7599" t="s">
        <v>1024</v>
      </c>
    </row>
    <row r="7600" spans="2:6" hidden="1" x14ac:dyDescent="0.3">
      <c r="B7600">
        <v>165442</v>
      </c>
      <c r="C7600" t="s">
        <v>21606</v>
      </c>
      <c r="D7600" t="s">
        <v>21607</v>
      </c>
      <c r="E7600" t="s">
        <v>21608</v>
      </c>
      <c r="F7600" t="s">
        <v>1024</v>
      </c>
    </row>
    <row r="7601" spans="2:6" hidden="1" x14ac:dyDescent="0.3">
      <c r="B7601">
        <v>165443</v>
      </c>
      <c r="C7601" t="s">
        <v>21609</v>
      </c>
      <c r="D7601" t="s">
        <v>21610</v>
      </c>
      <c r="E7601" t="s">
        <v>21611</v>
      </c>
      <c r="F7601" t="s">
        <v>1024</v>
      </c>
    </row>
    <row r="7602" spans="2:6" hidden="1" x14ac:dyDescent="0.3">
      <c r="B7602">
        <v>165444</v>
      </c>
      <c r="C7602" t="s">
        <v>21612</v>
      </c>
      <c r="D7602" t="s">
        <v>21613</v>
      </c>
      <c r="E7602" t="s">
        <v>21614</v>
      </c>
      <c r="F7602" t="s">
        <v>1024</v>
      </c>
    </row>
    <row r="7603" spans="2:6" hidden="1" x14ac:dyDescent="0.3">
      <c r="B7603">
        <v>165445</v>
      </c>
      <c r="C7603" t="s">
        <v>21615</v>
      </c>
      <c r="D7603" t="s">
        <v>21616</v>
      </c>
      <c r="E7603" t="s">
        <v>21617</v>
      </c>
      <c r="F7603" t="s">
        <v>1024</v>
      </c>
    </row>
    <row r="7604" spans="2:6" hidden="1" x14ac:dyDescent="0.3">
      <c r="B7604">
        <v>165446</v>
      </c>
      <c r="C7604" t="s">
        <v>21618</v>
      </c>
      <c r="D7604" t="s">
        <v>21619</v>
      </c>
      <c r="E7604" t="s">
        <v>21620</v>
      </c>
      <c r="F7604" t="s">
        <v>1024</v>
      </c>
    </row>
    <row r="7605" spans="2:6" hidden="1" x14ac:dyDescent="0.3">
      <c r="B7605">
        <v>165447</v>
      </c>
      <c r="C7605" t="s">
        <v>21621</v>
      </c>
      <c r="D7605" t="s">
        <v>21622</v>
      </c>
      <c r="E7605" t="s">
        <v>21623</v>
      </c>
      <c r="F7605" t="s">
        <v>1024</v>
      </c>
    </row>
    <row r="7606" spans="2:6" hidden="1" x14ac:dyDescent="0.3">
      <c r="B7606">
        <v>165448</v>
      </c>
      <c r="C7606" t="s">
        <v>21624</v>
      </c>
      <c r="D7606" t="s">
        <v>24104</v>
      </c>
      <c r="E7606" t="s">
        <v>7482</v>
      </c>
      <c r="F7606" t="s">
        <v>1024</v>
      </c>
    </row>
    <row r="7607" spans="2:6" hidden="1" x14ac:dyDescent="0.3">
      <c r="B7607">
        <v>165450</v>
      </c>
      <c r="C7607" t="s">
        <v>21625</v>
      </c>
      <c r="D7607" t="s">
        <v>21626</v>
      </c>
      <c r="E7607" t="s">
        <v>21627</v>
      </c>
      <c r="F7607" t="s">
        <v>1024</v>
      </c>
    </row>
    <row r="7608" spans="2:6" hidden="1" x14ac:dyDescent="0.3">
      <c r="B7608">
        <v>165451</v>
      </c>
      <c r="C7608" t="s">
        <v>21628</v>
      </c>
      <c r="D7608" t="s">
        <v>21629</v>
      </c>
      <c r="E7608" t="s">
        <v>21630</v>
      </c>
      <c r="F7608" t="s">
        <v>1024</v>
      </c>
    </row>
    <row r="7609" spans="2:6" hidden="1" x14ac:dyDescent="0.3">
      <c r="B7609">
        <v>165452</v>
      </c>
      <c r="C7609" t="s">
        <v>21631</v>
      </c>
      <c r="D7609" t="s">
        <v>21632</v>
      </c>
      <c r="E7609" t="s">
        <v>21633</v>
      </c>
      <c r="F7609" t="s">
        <v>1024</v>
      </c>
    </row>
    <row r="7610" spans="2:6" hidden="1" x14ac:dyDescent="0.3">
      <c r="B7610">
        <v>165453</v>
      </c>
      <c r="C7610" t="s">
        <v>21634</v>
      </c>
      <c r="D7610" t="s">
        <v>21635</v>
      </c>
      <c r="E7610" t="s">
        <v>21636</v>
      </c>
      <c r="F7610" t="s">
        <v>1024</v>
      </c>
    </row>
    <row r="7611" spans="2:6" hidden="1" x14ac:dyDescent="0.3">
      <c r="B7611">
        <v>165454</v>
      </c>
      <c r="C7611" t="s">
        <v>21637</v>
      </c>
      <c r="D7611" t="s">
        <v>21638</v>
      </c>
      <c r="E7611" t="s">
        <v>21639</v>
      </c>
      <c r="F7611" t="s">
        <v>1024</v>
      </c>
    </row>
    <row r="7612" spans="2:6" hidden="1" x14ac:dyDescent="0.3">
      <c r="B7612">
        <v>165457</v>
      </c>
      <c r="C7612" t="s">
        <v>21640</v>
      </c>
      <c r="D7612" t="s">
        <v>21641</v>
      </c>
      <c r="E7612" t="s">
        <v>21642</v>
      </c>
      <c r="F7612" t="s">
        <v>1024</v>
      </c>
    </row>
    <row r="7613" spans="2:6" hidden="1" x14ac:dyDescent="0.3">
      <c r="B7613">
        <v>165459</v>
      </c>
      <c r="C7613" t="s">
        <v>21643</v>
      </c>
      <c r="D7613" t="s">
        <v>21644</v>
      </c>
      <c r="E7613" t="s">
        <v>1696</v>
      </c>
      <c r="F7613" t="s">
        <v>1024</v>
      </c>
    </row>
    <row r="7614" spans="2:6" hidden="1" x14ac:dyDescent="0.3">
      <c r="B7614">
        <v>165460</v>
      </c>
      <c r="C7614" t="s">
        <v>21645</v>
      </c>
      <c r="D7614" t="s">
        <v>21646</v>
      </c>
      <c r="E7614" t="s">
        <v>9367</v>
      </c>
      <c r="F7614" t="s">
        <v>1024</v>
      </c>
    </row>
    <row r="7615" spans="2:6" hidden="1" x14ac:dyDescent="0.3">
      <c r="B7615">
        <v>165461</v>
      </c>
      <c r="C7615" t="s">
        <v>21647</v>
      </c>
      <c r="D7615" t="s">
        <v>21648</v>
      </c>
      <c r="E7615" t="s">
        <v>21649</v>
      </c>
      <c r="F7615" t="s">
        <v>1024</v>
      </c>
    </row>
    <row r="7616" spans="2:6" hidden="1" x14ac:dyDescent="0.3">
      <c r="B7616">
        <v>165462</v>
      </c>
      <c r="C7616" t="s">
        <v>21127</v>
      </c>
      <c r="D7616" t="s">
        <v>21128</v>
      </c>
      <c r="E7616" t="s">
        <v>21650</v>
      </c>
      <c r="F7616" t="s">
        <v>1024</v>
      </c>
    </row>
    <row r="7617" spans="2:6" hidden="1" x14ac:dyDescent="0.3">
      <c r="B7617">
        <v>165463</v>
      </c>
      <c r="C7617" t="s">
        <v>21651</v>
      </c>
      <c r="D7617" t="s">
        <v>21652</v>
      </c>
      <c r="E7617" t="s">
        <v>21653</v>
      </c>
      <c r="F7617" t="s">
        <v>1024</v>
      </c>
    </row>
    <row r="7618" spans="2:6" hidden="1" x14ac:dyDescent="0.3">
      <c r="B7618">
        <v>165464</v>
      </c>
      <c r="C7618" t="s">
        <v>350</v>
      </c>
      <c r="D7618" t="s">
        <v>351</v>
      </c>
      <c r="E7618" t="s">
        <v>197</v>
      </c>
      <c r="F7618" t="s">
        <v>1024</v>
      </c>
    </row>
    <row r="7619" spans="2:6" hidden="1" x14ac:dyDescent="0.3">
      <c r="B7619">
        <v>165465</v>
      </c>
      <c r="C7619" t="s">
        <v>21654</v>
      </c>
      <c r="D7619" t="s">
        <v>21655</v>
      </c>
      <c r="E7619" t="s">
        <v>21656</v>
      </c>
      <c r="F7619" t="s">
        <v>1024</v>
      </c>
    </row>
    <row r="7620" spans="2:6" hidden="1" x14ac:dyDescent="0.3">
      <c r="B7620">
        <v>165466</v>
      </c>
      <c r="C7620" t="s">
        <v>21657</v>
      </c>
      <c r="D7620" t="s">
        <v>21658</v>
      </c>
      <c r="E7620" t="s">
        <v>6525</v>
      </c>
      <c r="F7620" t="s">
        <v>1024</v>
      </c>
    </row>
    <row r="7621" spans="2:6" hidden="1" x14ac:dyDescent="0.3">
      <c r="B7621">
        <v>165467</v>
      </c>
      <c r="C7621" t="s">
        <v>21659</v>
      </c>
      <c r="D7621" t="s">
        <v>21660</v>
      </c>
      <c r="E7621" t="s">
        <v>21661</v>
      </c>
      <c r="F7621" t="s">
        <v>1024</v>
      </c>
    </row>
    <row r="7622" spans="2:6" hidden="1" x14ac:dyDescent="0.3">
      <c r="B7622">
        <v>165468</v>
      </c>
      <c r="C7622" t="s">
        <v>17056</v>
      </c>
      <c r="D7622" t="s">
        <v>17057</v>
      </c>
      <c r="E7622" t="s">
        <v>21662</v>
      </c>
      <c r="F7622" t="s">
        <v>1024</v>
      </c>
    </row>
    <row r="7623" spans="2:6" hidden="1" x14ac:dyDescent="0.3">
      <c r="B7623">
        <v>165469</v>
      </c>
      <c r="C7623" t="s">
        <v>21663</v>
      </c>
      <c r="D7623" t="s">
        <v>21664</v>
      </c>
      <c r="E7623" t="s">
        <v>21665</v>
      </c>
      <c r="F7623" t="s">
        <v>1024</v>
      </c>
    </row>
    <row r="7624" spans="2:6" hidden="1" x14ac:dyDescent="0.3">
      <c r="B7624">
        <v>165470</v>
      </c>
      <c r="C7624" t="s">
        <v>21666</v>
      </c>
      <c r="D7624" t="s">
        <v>21667</v>
      </c>
      <c r="E7624" t="s">
        <v>21668</v>
      </c>
      <c r="F7624" t="s">
        <v>1024</v>
      </c>
    </row>
    <row r="7625" spans="2:6" hidden="1" x14ac:dyDescent="0.3">
      <c r="B7625">
        <v>165471</v>
      </c>
      <c r="C7625" t="s">
        <v>21669</v>
      </c>
      <c r="D7625" t="s">
        <v>21670</v>
      </c>
      <c r="E7625" t="s">
        <v>5611</v>
      </c>
      <c r="F7625" t="s">
        <v>1024</v>
      </c>
    </row>
    <row r="7626" spans="2:6" hidden="1" x14ac:dyDescent="0.3">
      <c r="B7626">
        <v>165472</v>
      </c>
      <c r="C7626" t="s">
        <v>21671</v>
      </c>
      <c r="D7626" t="s">
        <v>21672</v>
      </c>
      <c r="E7626" t="s">
        <v>5558</v>
      </c>
      <c r="F7626" t="s">
        <v>1024</v>
      </c>
    </row>
    <row r="7627" spans="2:6" hidden="1" x14ac:dyDescent="0.3">
      <c r="B7627">
        <v>165473</v>
      </c>
      <c r="C7627" t="s">
        <v>21673</v>
      </c>
      <c r="D7627" t="s">
        <v>21674</v>
      </c>
      <c r="E7627" t="s">
        <v>21675</v>
      </c>
      <c r="F7627" t="s">
        <v>1024</v>
      </c>
    </row>
    <row r="7628" spans="2:6" hidden="1" x14ac:dyDescent="0.3">
      <c r="B7628">
        <v>165474</v>
      </c>
      <c r="C7628" t="s">
        <v>21482</v>
      </c>
      <c r="D7628" t="s">
        <v>21483</v>
      </c>
      <c r="E7628" t="s">
        <v>21676</v>
      </c>
      <c r="F7628" t="s">
        <v>1024</v>
      </c>
    </row>
    <row r="7629" spans="2:6" hidden="1" x14ac:dyDescent="0.3">
      <c r="B7629">
        <v>165475</v>
      </c>
      <c r="C7629" t="s">
        <v>21677</v>
      </c>
      <c r="D7629" t="s">
        <v>21678</v>
      </c>
      <c r="E7629" t="s">
        <v>1699</v>
      </c>
      <c r="F7629" t="s">
        <v>1024</v>
      </c>
    </row>
    <row r="7630" spans="2:6" hidden="1" x14ac:dyDescent="0.3">
      <c r="B7630">
        <v>165476</v>
      </c>
      <c r="C7630" t="s">
        <v>21679</v>
      </c>
      <c r="D7630" t="s">
        <v>21680</v>
      </c>
      <c r="E7630" t="s">
        <v>16868</v>
      </c>
      <c r="F7630" t="s">
        <v>1024</v>
      </c>
    </row>
    <row r="7631" spans="2:6" hidden="1" x14ac:dyDescent="0.3">
      <c r="B7631">
        <v>165478</v>
      </c>
      <c r="C7631" t="s">
        <v>21681</v>
      </c>
      <c r="D7631" t="s">
        <v>21682</v>
      </c>
      <c r="E7631" t="s">
        <v>8030</v>
      </c>
      <c r="F7631" t="s">
        <v>1024</v>
      </c>
    </row>
    <row r="7632" spans="2:6" hidden="1" x14ac:dyDescent="0.3">
      <c r="B7632">
        <v>165479</v>
      </c>
      <c r="C7632" t="s">
        <v>21683</v>
      </c>
      <c r="D7632" t="s">
        <v>21684</v>
      </c>
      <c r="E7632" t="s">
        <v>14863</v>
      </c>
      <c r="F7632" t="s">
        <v>1024</v>
      </c>
    </row>
    <row r="7633" spans="2:6" hidden="1" x14ac:dyDescent="0.3">
      <c r="B7633">
        <v>165480</v>
      </c>
      <c r="C7633" t="s">
        <v>21685</v>
      </c>
      <c r="D7633" t="s">
        <v>21686</v>
      </c>
      <c r="E7633" t="s">
        <v>21687</v>
      </c>
      <c r="F7633" t="s">
        <v>1024</v>
      </c>
    </row>
    <row r="7634" spans="2:6" hidden="1" x14ac:dyDescent="0.3">
      <c r="B7634">
        <v>165481</v>
      </c>
      <c r="C7634" t="s">
        <v>21688</v>
      </c>
      <c r="D7634" t="s">
        <v>21689</v>
      </c>
      <c r="E7634" t="s">
        <v>5075</v>
      </c>
      <c r="F7634" t="s">
        <v>1024</v>
      </c>
    </row>
    <row r="7635" spans="2:6" hidden="1" x14ac:dyDescent="0.3">
      <c r="B7635">
        <v>165482</v>
      </c>
      <c r="C7635" t="s">
        <v>21690</v>
      </c>
      <c r="D7635" t="s">
        <v>21691</v>
      </c>
      <c r="E7635" t="s">
        <v>21692</v>
      </c>
      <c r="F7635" t="s">
        <v>1024</v>
      </c>
    </row>
    <row r="7636" spans="2:6" hidden="1" x14ac:dyDescent="0.3">
      <c r="B7636">
        <v>165483</v>
      </c>
      <c r="C7636" t="s">
        <v>21693</v>
      </c>
      <c r="D7636" t="s">
        <v>21694</v>
      </c>
      <c r="E7636" t="s">
        <v>21695</v>
      </c>
      <c r="F7636" t="s">
        <v>1024</v>
      </c>
    </row>
    <row r="7637" spans="2:6" hidden="1" x14ac:dyDescent="0.3">
      <c r="B7637">
        <v>165484</v>
      </c>
      <c r="C7637" t="s">
        <v>21696</v>
      </c>
      <c r="D7637" t="s">
        <v>21697</v>
      </c>
      <c r="E7637" t="s">
        <v>21698</v>
      </c>
      <c r="F7637" t="s">
        <v>1024</v>
      </c>
    </row>
    <row r="7638" spans="2:6" hidden="1" x14ac:dyDescent="0.3">
      <c r="B7638">
        <v>165485</v>
      </c>
      <c r="C7638" t="s">
        <v>8738</v>
      </c>
      <c r="D7638" t="s">
        <v>8739</v>
      </c>
      <c r="E7638" t="s">
        <v>21699</v>
      </c>
      <c r="F7638" t="s">
        <v>1024</v>
      </c>
    </row>
    <row r="7639" spans="2:6" hidden="1" x14ac:dyDescent="0.3">
      <c r="B7639">
        <v>165486</v>
      </c>
      <c r="C7639" t="s">
        <v>21700</v>
      </c>
      <c r="D7639" t="s">
        <v>21701</v>
      </c>
      <c r="E7639" t="s">
        <v>21702</v>
      </c>
      <c r="F7639" t="s">
        <v>1024</v>
      </c>
    </row>
    <row r="7640" spans="2:6" hidden="1" x14ac:dyDescent="0.3">
      <c r="B7640">
        <v>165487</v>
      </c>
      <c r="C7640" t="s">
        <v>21703</v>
      </c>
      <c r="D7640" t="s">
        <v>21704</v>
      </c>
      <c r="E7640" t="s">
        <v>18397</v>
      </c>
      <c r="F7640" t="s">
        <v>1024</v>
      </c>
    </row>
    <row r="7641" spans="2:6" hidden="1" x14ac:dyDescent="0.3">
      <c r="B7641">
        <v>165488</v>
      </c>
      <c r="C7641" t="s">
        <v>21705</v>
      </c>
      <c r="D7641" t="s">
        <v>21706</v>
      </c>
      <c r="E7641" t="s">
        <v>21707</v>
      </c>
      <c r="F7641" t="s">
        <v>1024</v>
      </c>
    </row>
    <row r="7642" spans="2:6" hidden="1" x14ac:dyDescent="0.3">
      <c r="B7642">
        <v>165489</v>
      </c>
      <c r="C7642" t="s">
        <v>21708</v>
      </c>
      <c r="D7642" t="s">
        <v>21709</v>
      </c>
      <c r="E7642" t="s">
        <v>8541</v>
      </c>
      <c r="F7642" t="s">
        <v>1024</v>
      </c>
    </row>
    <row r="7643" spans="2:6" hidden="1" x14ac:dyDescent="0.3">
      <c r="B7643">
        <v>165490</v>
      </c>
      <c r="C7643" t="s">
        <v>21710</v>
      </c>
      <c r="D7643" t="s">
        <v>21711</v>
      </c>
      <c r="E7643" t="s">
        <v>12379</v>
      </c>
      <c r="F7643" t="s">
        <v>1024</v>
      </c>
    </row>
    <row r="7644" spans="2:6" hidden="1" x14ac:dyDescent="0.3">
      <c r="B7644">
        <v>165491</v>
      </c>
      <c r="C7644" t="s">
        <v>21712</v>
      </c>
      <c r="D7644" t="s">
        <v>21713</v>
      </c>
      <c r="E7644" t="s">
        <v>11175</v>
      </c>
      <c r="F7644" t="s">
        <v>1024</v>
      </c>
    </row>
    <row r="7645" spans="2:6" hidden="1" x14ac:dyDescent="0.3">
      <c r="B7645">
        <v>165492</v>
      </c>
      <c r="C7645" t="s">
        <v>21714</v>
      </c>
      <c r="D7645" t="s">
        <v>21715</v>
      </c>
      <c r="E7645" t="s">
        <v>21716</v>
      </c>
      <c r="F7645" t="s">
        <v>1024</v>
      </c>
    </row>
    <row r="7646" spans="2:6" hidden="1" x14ac:dyDescent="0.3">
      <c r="B7646">
        <v>165493</v>
      </c>
      <c r="C7646" t="s">
        <v>21717</v>
      </c>
      <c r="D7646" t="s">
        <v>21718</v>
      </c>
      <c r="E7646" t="s">
        <v>21719</v>
      </c>
      <c r="F7646" t="s">
        <v>1024</v>
      </c>
    </row>
    <row r="7647" spans="2:6" hidden="1" x14ac:dyDescent="0.3">
      <c r="B7647">
        <v>165494</v>
      </c>
      <c r="C7647" t="s">
        <v>21720</v>
      </c>
      <c r="D7647" t="s">
        <v>21721</v>
      </c>
      <c r="E7647" t="s">
        <v>12420</v>
      </c>
      <c r="F7647" t="s">
        <v>1024</v>
      </c>
    </row>
    <row r="7648" spans="2:6" hidden="1" x14ac:dyDescent="0.3">
      <c r="B7648">
        <v>165495</v>
      </c>
      <c r="C7648" t="s">
        <v>21722</v>
      </c>
      <c r="D7648" t="s">
        <v>21723</v>
      </c>
      <c r="E7648" t="s">
        <v>21724</v>
      </c>
      <c r="F7648" t="s">
        <v>1024</v>
      </c>
    </row>
    <row r="7649" spans="2:6" hidden="1" x14ac:dyDescent="0.3">
      <c r="B7649">
        <v>165496</v>
      </c>
      <c r="C7649" t="s">
        <v>21725</v>
      </c>
      <c r="D7649" t="s">
        <v>21726</v>
      </c>
      <c r="E7649" t="s">
        <v>21727</v>
      </c>
      <c r="F7649" t="s">
        <v>1024</v>
      </c>
    </row>
    <row r="7650" spans="2:6" hidden="1" x14ac:dyDescent="0.3">
      <c r="B7650">
        <v>165497</v>
      </c>
      <c r="C7650" t="s">
        <v>21728</v>
      </c>
      <c r="D7650" t="s">
        <v>21729</v>
      </c>
      <c r="E7650" t="s">
        <v>21730</v>
      </c>
      <c r="F7650" t="s">
        <v>1024</v>
      </c>
    </row>
    <row r="7651" spans="2:6" hidden="1" x14ac:dyDescent="0.3">
      <c r="B7651">
        <v>165498</v>
      </c>
      <c r="C7651" t="s">
        <v>21731</v>
      </c>
      <c r="D7651" t="s">
        <v>21732</v>
      </c>
      <c r="E7651" t="s">
        <v>21733</v>
      </c>
      <c r="F7651" t="s">
        <v>1024</v>
      </c>
    </row>
    <row r="7652" spans="2:6" hidden="1" x14ac:dyDescent="0.3">
      <c r="B7652">
        <v>165499</v>
      </c>
      <c r="C7652" t="s">
        <v>21734</v>
      </c>
      <c r="D7652" t="s">
        <v>21735</v>
      </c>
      <c r="E7652" t="s">
        <v>21736</v>
      </c>
      <c r="F7652" t="s">
        <v>1024</v>
      </c>
    </row>
    <row r="7653" spans="2:6" hidden="1" x14ac:dyDescent="0.3">
      <c r="B7653">
        <v>165500</v>
      </c>
      <c r="C7653" t="s">
        <v>21737</v>
      </c>
      <c r="D7653" t="s">
        <v>21738</v>
      </c>
      <c r="E7653" t="s">
        <v>17308</v>
      </c>
      <c r="F7653" t="s">
        <v>1024</v>
      </c>
    </row>
    <row r="7654" spans="2:6" hidden="1" x14ac:dyDescent="0.3">
      <c r="B7654">
        <v>165501</v>
      </c>
      <c r="C7654" t="s">
        <v>21739</v>
      </c>
      <c r="D7654" t="s">
        <v>21740</v>
      </c>
      <c r="E7654" t="s">
        <v>21741</v>
      </c>
      <c r="F7654" t="s">
        <v>1024</v>
      </c>
    </row>
    <row r="7655" spans="2:6" hidden="1" x14ac:dyDescent="0.3">
      <c r="B7655">
        <v>165502</v>
      </c>
      <c r="C7655" t="s">
        <v>20355</v>
      </c>
      <c r="D7655" t="s">
        <v>20356</v>
      </c>
      <c r="E7655" t="s">
        <v>21742</v>
      </c>
      <c r="F7655" t="s">
        <v>1024</v>
      </c>
    </row>
    <row r="7656" spans="2:6" hidden="1" x14ac:dyDescent="0.3">
      <c r="B7656">
        <v>165503</v>
      </c>
      <c r="C7656" t="s">
        <v>21743</v>
      </c>
      <c r="D7656" t="s">
        <v>21744</v>
      </c>
      <c r="E7656" t="s">
        <v>21745</v>
      </c>
      <c r="F7656" t="s">
        <v>1024</v>
      </c>
    </row>
    <row r="7657" spans="2:6" hidden="1" x14ac:dyDescent="0.3">
      <c r="B7657">
        <v>165505</v>
      </c>
      <c r="C7657" t="s">
        <v>21746</v>
      </c>
      <c r="D7657" t="s">
        <v>21747</v>
      </c>
      <c r="E7657" t="s">
        <v>21748</v>
      </c>
      <c r="F7657" t="s">
        <v>1024</v>
      </c>
    </row>
    <row r="7658" spans="2:6" hidden="1" x14ac:dyDescent="0.3">
      <c r="B7658">
        <v>165506</v>
      </c>
      <c r="C7658" t="s">
        <v>21749</v>
      </c>
      <c r="D7658" t="s">
        <v>21750</v>
      </c>
      <c r="E7658" t="s">
        <v>21751</v>
      </c>
      <c r="F7658" t="s">
        <v>1024</v>
      </c>
    </row>
    <row r="7659" spans="2:6" hidden="1" x14ac:dyDescent="0.3">
      <c r="B7659">
        <v>165507</v>
      </c>
      <c r="C7659" t="s">
        <v>21752</v>
      </c>
      <c r="D7659" t="s">
        <v>21753</v>
      </c>
      <c r="E7659" t="s">
        <v>21754</v>
      </c>
      <c r="F7659" t="s">
        <v>1024</v>
      </c>
    </row>
    <row r="7660" spans="2:6" hidden="1" x14ac:dyDescent="0.3">
      <c r="B7660">
        <v>165509</v>
      </c>
      <c r="C7660" t="s">
        <v>21755</v>
      </c>
      <c r="D7660" t="s">
        <v>21756</v>
      </c>
      <c r="E7660" t="s">
        <v>21757</v>
      </c>
      <c r="F7660" t="s">
        <v>1024</v>
      </c>
    </row>
    <row r="7661" spans="2:6" hidden="1" x14ac:dyDescent="0.3">
      <c r="B7661">
        <v>165510</v>
      </c>
      <c r="C7661" t="s">
        <v>21758</v>
      </c>
      <c r="D7661" t="s">
        <v>21759</v>
      </c>
      <c r="E7661" t="s">
        <v>21760</v>
      </c>
      <c r="F7661" t="s">
        <v>1024</v>
      </c>
    </row>
    <row r="7662" spans="2:6" hidden="1" x14ac:dyDescent="0.3">
      <c r="B7662">
        <v>165511</v>
      </c>
      <c r="C7662" t="s">
        <v>21761</v>
      </c>
      <c r="D7662" t="s">
        <v>21762</v>
      </c>
      <c r="E7662" t="s">
        <v>21763</v>
      </c>
      <c r="F7662" t="s">
        <v>1024</v>
      </c>
    </row>
    <row r="7663" spans="2:6" hidden="1" x14ac:dyDescent="0.3">
      <c r="B7663">
        <v>165512</v>
      </c>
      <c r="C7663" t="s">
        <v>21764</v>
      </c>
      <c r="D7663" t="s">
        <v>21765</v>
      </c>
      <c r="E7663" t="s">
        <v>21766</v>
      </c>
      <c r="F7663" t="s">
        <v>1024</v>
      </c>
    </row>
    <row r="7664" spans="2:6" hidden="1" x14ac:dyDescent="0.3">
      <c r="B7664">
        <v>165513</v>
      </c>
      <c r="C7664" t="s">
        <v>21767</v>
      </c>
      <c r="D7664" t="s">
        <v>21768</v>
      </c>
      <c r="E7664" t="s">
        <v>21769</v>
      </c>
      <c r="F7664" t="s">
        <v>1024</v>
      </c>
    </row>
    <row r="7665" spans="2:6" hidden="1" x14ac:dyDescent="0.3">
      <c r="B7665">
        <v>165514</v>
      </c>
      <c r="C7665" t="s">
        <v>21770</v>
      </c>
      <c r="D7665" t="s">
        <v>21771</v>
      </c>
      <c r="E7665" t="s">
        <v>9400</v>
      </c>
      <c r="F7665" t="s">
        <v>1024</v>
      </c>
    </row>
    <row r="7666" spans="2:6" hidden="1" x14ac:dyDescent="0.3">
      <c r="B7666">
        <v>165515</v>
      </c>
      <c r="C7666" t="s">
        <v>21772</v>
      </c>
      <c r="D7666" t="s">
        <v>21773</v>
      </c>
      <c r="E7666" t="s">
        <v>21774</v>
      </c>
      <c r="F7666" t="s">
        <v>1024</v>
      </c>
    </row>
    <row r="7667" spans="2:6" hidden="1" x14ac:dyDescent="0.3">
      <c r="B7667">
        <v>165516</v>
      </c>
      <c r="C7667" t="s">
        <v>5717</v>
      </c>
      <c r="D7667" t="s">
        <v>5718</v>
      </c>
      <c r="E7667" t="s">
        <v>21775</v>
      </c>
      <c r="F7667" t="s">
        <v>1024</v>
      </c>
    </row>
    <row r="7668" spans="2:6" hidden="1" x14ac:dyDescent="0.3">
      <c r="B7668">
        <v>165517</v>
      </c>
      <c r="C7668" t="s">
        <v>21776</v>
      </c>
      <c r="D7668" t="s">
        <v>21777</v>
      </c>
      <c r="E7668" t="s">
        <v>21778</v>
      </c>
      <c r="F7668" t="s">
        <v>1024</v>
      </c>
    </row>
    <row r="7669" spans="2:6" hidden="1" x14ac:dyDescent="0.3">
      <c r="B7669">
        <v>165518</v>
      </c>
      <c r="C7669" t="s">
        <v>21779</v>
      </c>
      <c r="D7669" t="s">
        <v>21780</v>
      </c>
      <c r="E7669" t="s">
        <v>11523</v>
      </c>
      <c r="F7669" t="s">
        <v>1024</v>
      </c>
    </row>
    <row r="7670" spans="2:6" hidden="1" x14ac:dyDescent="0.3">
      <c r="B7670">
        <v>165519</v>
      </c>
      <c r="C7670" t="s">
        <v>21781</v>
      </c>
      <c r="D7670" t="s">
        <v>21782</v>
      </c>
      <c r="E7670" t="s">
        <v>16048</v>
      </c>
      <c r="F7670" t="s">
        <v>1024</v>
      </c>
    </row>
    <row r="7671" spans="2:6" hidden="1" x14ac:dyDescent="0.3">
      <c r="B7671">
        <v>165520</v>
      </c>
      <c r="C7671" t="s">
        <v>21783</v>
      </c>
      <c r="D7671" t="s">
        <v>21784</v>
      </c>
      <c r="E7671" t="s">
        <v>4269</v>
      </c>
      <c r="F7671" t="s">
        <v>1024</v>
      </c>
    </row>
    <row r="7672" spans="2:6" hidden="1" x14ac:dyDescent="0.3">
      <c r="B7672">
        <v>165521</v>
      </c>
      <c r="C7672" t="s">
        <v>21785</v>
      </c>
      <c r="D7672" t="s">
        <v>21786</v>
      </c>
      <c r="E7672" t="s">
        <v>12167</v>
      </c>
      <c r="F7672" t="s">
        <v>1024</v>
      </c>
    </row>
    <row r="7673" spans="2:6" hidden="1" x14ac:dyDescent="0.3">
      <c r="B7673">
        <v>165522</v>
      </c>
      <c r="C7673" t="s">
        <v>21787</v>
      </c>
      <c r="D7673" t="s">
        <v>21788</v>
      </c>
      <c r="E7673" t="s">
        <v>14825</v>
      </c>
      <c r="F7673" t="s">
        <v>1024</v>
      </c>
    </row>
    <row r="7674" spans="2:6" hidden="1" x14ac:dyDescent="0.3">
      <c r="B7674">
        <v>165523</v>
      </c>
      <c r="C7674" t="s">
        <v>21789</v>
      </c>
      <c r="D7674" t="s">
        <v>21790</v>
      </c>
      <c r="E7674" t="s">
        <v>21791</v>
      </c>
      <c r="F7674" t="s">
        <v>1024</v>
      </c>
    </row>
    <row r="7675" spans="2:6" hidden="1" x14ac:dyDescent="0.3">
      <c r="B7675">
        <v>165524</v>
      </c>
      <c r="C7675" t="s">
        <v>21792</v>
      </c>
      <c r="D7675" t="s">
        <v>21793</v>
      </c>
      <c r="E7675" t="s">
        <v>1259</v>
      </c>
      <c r="F7675" t="s">
        <v>1024</v>
      </c>
    </row>
    <row r="7676" spans="2:6" hidden="1" x14ac:dyDescent="0.3">
      <c r="B7676">
        <v>165525</v>
      </c>
      <c r="C7676" t="s">
        <v>21794</v>
      </c>
      <c r="D7676" t="s">
        <v>21795</v>
      </c>
      <c r="E7676" t="s">
        <v>11672</v>
      </c>
      <c r="F7676" t="s">
        <v>1024</v>
      </c>
    </row>
    <row r="7677" spans="2:6" hidden="1" x14ac:dyDescent="0.3">
      <c r="B7677">
        <v>165526</v>
      </c>
      <c r="C7677" t="s">
        <v>21796</v>
      </c>
      <c r="D7677" t="s">
        <v>21797</v>
      </c>
      <c r="E7677" t="s">
        <v>4565</v>
      </c>
      <c r="F7677" t="s">
        <v>1024</v>
      </c>
    </row>
    <row r="7678" spans="2:6" hidden="1" x14ac:dyDescent="0.3">
      <c r="B7678">
        <v>165527</v>
      </c>
      <c r="C7678" t="s">
        <v>21798</v>
      </c>
      <c r="D7678" t="s">
        <v>21799</v>
      </c>
      <c r="E7678" t="s">
        <v>4444</v>
      </c>
      <c r="F7678" t="s">
        <v>1024</v>
      </c>
    </row>
    <row r="7679" spans="2:6" hidden="1" x14ac:dyDescent="0.3">
      <c r="B7679">
        <v>165528</v>
      </c>
      <c r="C7679" t="s">
        <v>21800</v>
      </c>
      <c r="D7679" t="s">
        <v>21801</v>
      </c>
      <c r="E7679" t="s">
        <v>10953</v>
      </c>
      <c r="F7679" t="s">
        <v>1024</v>
      </c>
    </row>
    <row r="7680" spans="2:6" hidden="1" x14ac:dyDescent="0.3">
      <c r="B7680">
        <v>165529</v>
      </c>
      <c r="C7680" t="s">
        <v>21802</v>
      </c>
      <c r="D7680" t="s">
        <v>21803</v>
      </c>
      <c r="E7680" t="s">
        <v>21804</v>
      </c>
      <c r="F7680" t="s">
        <v>1024</v>
      </c>
    </row>
    <row r="7681" spans="2:6" hidden="1" x14ac:dyDescent="0.3">
      <c r="B7681">
        <v>165530</v>
      </c>
      <c r="C7681" t="s">
        <v>21805</v>
      </c>
      <c r="D7681" t="s">
        <v>21806</v>
      </c>
      <c r="E7681" t="s">
        <v>21807</v>
      </c>
      <c r="F7681" t="s">
        <v>1024</v>
      </c>
    </row>
    <row r="7682" spans="2:6" hidden="1" x14ac:dyDescent="0.3">
      <c r="B7682">
        <v>165531</v>
      </c>
      <c r="C7682" t="s">
        <v>21808</v>
      </c>
      <c r="D7682" t="s">
        <v>21809</v>
      </c>
      <c r="E7682" t="s">
        <v>21810</v>
      </c>
      <c r="F7682" t="s">
        <v>1024</v>
      </c>
    </row>
    <row r="7683" spans="2:6" hidden="1" x14ac:dyDescent="0.3">
      <c r="B7683">
        <v>165532</v>
      </c>
      <c r="C7683" t="s">
        <v>21811</v>
      </c>
      <c r="D7683" t="s">
        <v>21812</v>
      </c>
      <c r="E7683" t="s">
        <v>21813</v>
      </c>
      <c r="F7683" t="s">
        <v>1024</v>
      </c>
    </row>
    <row r="7684" spans="2:6" hidden="1" x14ac:dyDescent="0.3">
      <c r="B7684">
        <v>165533</v>
      </c>
      <c r="C7684" t="s">
        <v>21814</v>
      </c>
      <c r="D7684" t="s">
        <v>21815</v>
      </c>
      <c r="E7684" t="s">
        <v>8321</v>
      </c>
      <c r="F7684" t="s">
        <v>1024</v>
      </c>
    </row>
    <row r="7685" spans="2:6" hidden="1" x14ac:dyDescent="0.3">
      <c r="B7685">
        <v>165534</v>
      </c>
      <c r="C7685" t="s">
        <v>21816</v>
      </c>
      <c r="D7685" t="s">
        <v>21817</v>
      </c>
      <c r="E7685" t="s">
        <v>20922</v>
      </c>
      <c r="F7685" t="s">
        <v>1024</v>
      </c>
    </row>
    <row r="7686" spans="2:6" hidden="1" x14ac:dyDescent="0.3">
      <c r="B7686">
        <v>165535</v>
      </c>
      <c r="C7686" t="s">
        <v>21818</v>
      </c>
      <c r="D7686" t="s">
        <v>21819</v>
      </c>
      <c r="E7686" t="s">
        <v>17833</v>
      </c>
      <c r="F7686" t="s">
        <v>1024</v>
      </c>
    </row>
    <row r="7687" spans="2:6" hidden="1" x14ac:dyDescent="0.3">
      <c r="B7687">
        <v>165536</v>
      </c>
      <c r="C7687" t="s">
        <v>21820</v>
      </c>
      <c r="D7687" t="s">
        <v>21821</v>
      </c>
      <c r="E7687" t="s">
        <v>17515</v>
      </c>
      <c r="F7687" t="s">
        <v>1024</v>
      </c>
    </row>
    <row r="7688" spans="2:6" hidden="1" x14ac:dyDescent="0.3">
      <c r="B7688">
        <v>165537</v>
      </c>
      <c r="C7688" t="s">
        <v>21822</v>
      </c>
      <c r="D7688" t="s">
        <v>21823</v>
      </c>
      <c r="E7688" t="s">
        <v>5835</v>
      </c>
      <c r="F7688" t="s">
        <v>1024</v>
      </c>
    </row>
    <row r="7689" spans="2:6" hidden="1" x14ac:dyDescent="0.3">
      <c r="B7689">
        <v>165538</v>
      </c>
      <c r="C7689" t="s">
        <v>21824</v>
      </c>
      <c r="D7689" t="s">
        <v>21825</v>
      </c>
      <c r="E7689" t="s">
        <v>7330</v>
      </c>
      <c r="F7689" t="s">
        <v>1024</v>
      </c>
    </row>
    <row r="7690" spans="2:6" hidden="1" x14ac:dyDescent="0.3">
      <c r="B7690">
        <v>165539</v>
      </c>
      <c r="C7690" t="s">
        <v>21826</v>
      </c>
      <c r="D7690" t="s">
        <v>21827</v>
      </c>
      <c r="E7690" t="s">
        <v>24105</v>
      </c>
      <c r="F7690" t="s">
        <v>1024</v>
      </c>
    </row>
    <row r="7691" spans="2:6" hidden="1" x14ac:dyDescent="0.3">
      <c r="B7691">
        <v>165540</v>
      </c>
      <c r="C7691" t="s">
        <v>21828</v>
      </c>
      <c r="D7691" t="s">
        <v>21829</v>
      </c>
      <c r="E7691" t="s">
        <v>21830</v>
      </c>
      <c r="F7691" t="s">
        <v>1024</v>
      </c>
    </row>
    <row r="7692" spans="2:6" hidden="1" x14ac:dyDescent="0.3">
      <c r="B7692">
        <v>165541</v>
      </c>
      <c r="C7692" t="s">
        <v>21831</v>
      </c>
      <c r="D7692" t="s">
        <v>21832</v>
      </c>
      <c r="E7692" t="s">
        <v>5176</v>
      </c>
      <c r="F7692" t="s">
        <v>1024</v>
      </c>
    </row>
    <row r="7693" spans="2:6" hidden="1" x14ac:dyDescent="0.3">
      <c r="B7693">
        <v>165542</v>
      </c>
      <c r="C7693" t="s">
        <v>21833</v>
      </c>
      <c r="D7693" t="s">
        <v>21834</v>
      </c>
      <c r="E7693" t="s">
        <v>21835</v>
      </c>
      <c r="F7693" t="s">
        <v>1024</v>
      </c>
    </row>
    <row r="7694" spans="2:6" hidden="1" x14ac:dyDescent="0.3">
      <c r="B7694">
        <v>165543</v>
      </c>
      <c r="C7694" t="s">
        <v>21836</v>
      </c>
      <c r="D7694" t="s">
        <v>21837</v>
      </c>
      <c r="E7694" t="s">
        <v>3738</v>
      </c>
      <c r="F7694" t="s">
        <v>1024</v>
      </c>
    </row>
    <row r="7695" spans="2:6" hidden="1" x14ac:dyDescent="0.3">
      <c r="B7695">
        <v>165544</v>
      </c>
      <c r="C7695" t="s">
        <v>21838</v>
      </c>
      <c r="D7695" t="s">
        <v>21839</v>
      </c>
      <c r="E7695" t="s">
        <v>21840</v>
      </c>
      <c r="F7695" t="s">
        <v>1024</v>
      </c>
    </row>
    <row r="7696" spans="2:6" hidden="1" x14ac:dyDescent="0.3">
      <c r="B7696">
        <v>165545</v>
      </c>
      <c r="C7696" t="s">
        <v>21841</v>
      </c>
      <c r="D7696" t="s">
        <v>21842</v>
      </c>
      <c r="E7696" t="s">
        <v>9483</v>
      </c>
      <c r="F7696" t="s">
        <v>1024</v>
      </c>
    </row>
    <row r="7697" spans="2:6" hidden="1" x14ac:dyDescent="0.3">
      <c r="B7697">
        <v>165546</v>
      </c>
      <c r="C7697" t="s">
        <v>21843</v>
      </c>
      <c r="D7697" t="s">
        <v>21844</v>
      </c>
      <c r="E7697" t="s">
        <v>21845</v>
      </c>
      <c r="F7697" t="s">
        <v>1024</v>
      </c>
    </row>
    <row r="7698" spans="2:6" hidden="1" x14ac:dyDescent="0.3">
      <c r="B7698">
        <v>165547</v>
      </c>
      <c r="C7698" t="s">
        <v>21846</v>
      </c>
      <c r="D7698" t="s">
        <v>21847</v>
      </c>
      <c r="E7698" t="s">
        <v>6754</v>
      </c>
      <c r="F7698" t="s">
        <v>1024</v>
      </c>
    </row>
    <row r="7699" spans="2:6" hidden="1" x14ac:dyDescent="0.3">
      <c r="B7699">
        <v>165548</v>
      </c>
      <c r="C7699" t="s">
        <v>21848</v>
      </c>
      <c r="D7699" t="s">
        <v>21849</v>
      </c>
      <c r="E7699" t="s">
        <v>21850</v>
      </c>
      <c r="F7699" t="s">
        <v>1024</v>
      </c>
    </row>
    <row r="7700" spans="2:6" hidden="1" x14ac:dyDescent="0.3">
      <c r="B7700">
        <v>165549</v>
      </c>
      <c r="C7700" t="s">
        <v>21851</v>
      </c>
      <c r="D7700" t="s">
        <v>21852</v>
      </c>
      <c r="E7700" t="s">
        <v>21853</v>
      </c>
      <c r="F7700" t="s">
        <v>1024</v>
      </c>
    </row>
    <row r="7701" spans="2:6" hidden="1" x14ac:dyDescent="0.3">
      <c r="B7701">
        <v>165550</v>
      </c>
      <c r="C7701" t="s">
        <v>21854</v>
      </c>
      <c r="D7701" t="s">
        <v>21855</v>
      </c>
      <c r="E7701" t="s">
        <v>21856</v>
      </c>
      <c r="F7701" t="s">
        <v>1024</v>
      </c>
    </row>
    <row r="7702" spans="2:6" hidden="1" x14ac:dyDescent="0.3">
      <c r="B7702">
        <v>165551</v>
      </c>
      <c r="C7702" t="s">
        <v>21857</v>
      </c>
      <c r="D7702" t="s">
        <v>21858</v>
      </c>
      <c r="E7702" t="s">
        <v>21859</v>
      </c>
      <c r="F7702" t="s">
        <v>1024</v>
      </c>
    </row>
    <row r="7703" spans="2:6" hidden="1" x14ac:dyDescent="0.3">
      <c r="B7703">
        <v>165552</v>
      </c>
      <c r="C7703" t="s">
        <v>21860</v>
      </c>
      <c r="D7703" t="s">
        <v>21861</v>
      </c>
      <c r="E7703" t="s">
        <v>21862</v>
      </c>
      <c r="F7703" t="s">
        <v>1024</v>
      </c>
    </row>
    <row r="7704" spans="2:6" hidden="1" x14ac:dyDescent="0.3">
      <c r="B7704">
        <v>165553</v>
      </c>
      <c r="C7704" t="s">
        <v>21863</v>
      </c>
      <c r="D7704" t="s">
        <v>21864</v>
      </c>
      <c r="E7704" t="s">
        <v>21865</v>
      </c>
      <c r="F7704" t="s">
        <v>1024</v>
      </c>
    </row>
    <row r="7705" spans="2:6" hidden="1" x14ac:dyDescent="0.3">
      <c r="B7705">
        <v>165555</v>
      </c>
      <c r="C7705" t="s">
        <v>21866</v>
      </c>
      <c r="D7705" t="s">
        <v>21867</v>
      </c>
      <c r="E7705" t="s">
        <v>21868</v>
      </c>
      <c r="F7705" t="s">
        <v>1024</v>
      </c>
    </row>
    <row r="7706" spans="2:6" hidden="1" x14ac:dyDescent="0.3">
      <c r="B7706">
        <v>165556</v>
      </c>
      <c r="C7706" t="s">
        <v>21869</v>
      </c>
      <c r="D7706" t="s">
        <v>21870</v>
      </c>
      <c r="E7706" t="s">
        <v>21871</v>
      </c>
      <c r="F7706" t="s">
        <v>1024</v>
      </c>
    </row>
    <row r="7707" spans="2:6" hidden="1" x14ac:dyDescent="0.3">
      <c r="B7707">
        <v>165557</v>
      </c>
      <c r="C7707" t="s">
        <v>21872</v>
      </c>
      <c r="D7707" t="s">
        <v>21873</v>
      </c>
      <c r="E7707" t="s">
        <v>17826</v>
      </c>
      <c r="F7707" t="s">
        <v>1024</v>
      </c>
    </row>
    <row r="7708" spans="2:6" hidden="1" x14ac:dyDescent="0.3">
      <c r="B7708">
        <v>165558</v>
      </c>
      <c r="C7708" t="s">
        <v>21874</v>
      </c>
      <c r="D7708" t="s">
        <v>24106</v>
      </c>
      <c r="E7708" t="s">
        <v>4201</v>
      </c>
      <c r="F7708" t="s">
        <v>1024</v>
      </c>
    </row>
    <row r="7709" spans="2:6" hidden="1" x14ac:dyDescent="0.3">
      <c r="B7709">
        <v>165559</v>
      </c>
      <c r="C7709" t="s">
        <v>21875</v>
      </c>
      <c r="D7709" t="s">
        <v>21876</v>
      </c>
      <c r="E7709" t="s">
        <v>21877</v>
      </c>
      <c r="F7709" t="s">
        <v>1024</v>
      </c>
    </row>
    <row r="7710" spans="2:6" hidden="1" x14ac:dyDescent="0.3">
      <c r="B7710">
        <v>165560</v>
      </c>
      <c r="C7710" t="s">
        <v>21878</v>
      </c>
      <c r="D7710" t="s">
        <v>21879</v>
      </c>
      <c r="E7710" t="s">
        <v>15390</v>
      </c>
      <c r="F7710" t="s">
        <v>1024</v>
      </c>
    </row>
    <row r="7711" spans="2:6" hidden="1" x14ac:dyDescent="0.3">
      <c r="B7711">
        <v>165561</v>
      </c>
      <c r="C7711" t="s">
        <v>21880</v>
      </c>
      <c r="D7711" t="s">
        <v>21881</v>
      </c>
      <c r="E7711" t="s">
        <v>12489</v>
      </c>
      <c r="F7711" t="s">
        <v>1024</v>
      </c>
    </row>
    <row r="7712" spans="2:6" hidden="1" x14ac:dyDescent="0.3">
      <c r="B7712">
        <v>165562</v>
      </c>
      <c r="C7712" t="s">
        <v>21882</v>
      </c>
      <c r="D7712" t="s">
        <v>21883</v>
      </c>
      <c r="E7712" t="s">
        <v>21884</v>
      </c>
      <c r="F7712" t="s">
        <v>1024</v>
      </c>
    </row>
    <row r="7713" spans="2:6" hidden="1" x14ac:dyDescent="0.3">
      <c r="B7713">
        <v>165563</v>
      </c>
      <c r="C7713" t="s">
        <v>21885</v>
      </c>
      <c r="D7713" t="s">
        <v>21886</v>
      </c>
      <c r="E7713" t="s">
        <v>11867</v>
      </c>
      <c r="F7713" t="s">
        <v>1024</v>
      </c>
    </row>
    <row r="7714" spans="2:6" hidden="1" x14ac:dyDescent="0.3">
      <c r="B7714">
        <v>165564</v>
      </c>
      <c r="C7714" t="s">
        <v>21887</v>
      </c>
      <c r="D7714" t="s">
        <v>21888</v>
      </c>
      <c r="E7714" t="s">
        <v>21889</v>
      </c>
      <c r="F7714" t="s">
        <v>1024</v>
      </c>
    </row>
    <row r="7715" spans="2:6" hidden="1" x14ac:dyDescent="0.3">
      <c r="B7715">
        <v>165565</v>
      </c>
      <c r="C7715" t="s">
        <v>21890</v>
      </c>
      <c r="D7715" t="s">
        <v>21891</v>
      </c>
      <c r="E7715" t="s">
        <v>21892</v>
      </c>
      <c r="F7715" t="s">
        <v>1024</v>
      </c>
    </row>
    <row r="7716" spans="2:6" hidden="1" x14ac:dyDescent="0.3">
      <c r="B7716">
        <v>165566</v>
      </c>
      <c r="C7716" t="s">
        <v>21893</v>
      </c>
      <c r="D7716" t="s">
        <v>21894</v>
      </c>
      <c r="E7716" t="s">
        <v>7625</v>
      </c>
      <c r="F7716" t="s">
        <v>1024</v>
      </c>
    </row>
    <row r="7717" spans="2:6" hidden="1" x14ac:dyDescent="0.3">
      <c r="B7717">
        <v>165567</v>
      </c>
      <c r="C7717" t="s">
        <v>21895</v>
      </c>
      <c r="D7717" t="s">
        <v>24107</v>
      </c>
      <c r="E7717" t="s">
        <v>21896</v>
      </c>
      <c r="F7717" t="s">
        <v>1024</v>
      </c>
    </row>
    <row r="7718" spans="2:6" hidden="1" x14ac:dyDescent="0.3">
      <c r="B7718">
        <v>165568</v>
      </c>
      <c r="C7718" t="s">
        <v>21897</v>
      </c>
      <c r="D7718" t="s">
        <v>21898</v>
      </c>
      <c r="E7718" t="s">
        <v>21899</v>
      </c>
      <c r="F7718" t="s">
        <v>1024</v>
      </c>
    </row>
    <row r="7719" spans="2:6" hidden="1" x14ac:dyDescent="0.3">
      <c r="B7719">
        <v>165569</v>
      </c>
      <c r="C7719" t="s">
        <v>21900</v>
      </c>
      <c r="D7719" t="s">
        <v>21901</v>
      </c>
      <c r="E7719" t="s">
        <v>21902</v>
      </c>
      <c r="F7719" t="s">
        <v>1024</v>
      </c>
    </row>
    <row r="7720" spans="2:6" hidden="1" x14ac:dyDescent="0.3">
      <c r="B7720">
        <v>165570</v>
      </c>
      <c r="C7720" t="s">
        <v>21903</v>
      </c>
      <c r="D7720" t="s">
        <v>21904</v>
      </c>
      <c r="E7720" t="s">
        <v>21905</v>
      </c>
      <c r="F7720" t="s">
        <v>1024</v>
      </c>
    </row>
    <row r="7721" spans="2:6" hidden="1" x14ac:dyDescent="0.3">
      <c r="B7721">
        <v>165571</v>
      </c>
      <c r="C7721" t="s">
        <v>21906</v>
      </c>
      <c r="D7721" t="s">
        <v>21907</v>
      </c>
      <c r="E7721" t="s">
        <v>21908</v>
      </c>
      <c r="F7721" t="s">
        <v>1024</v>
      </c>
    </row>
    <row r="7722" spans="2:6" hidden="1" x14ac:dyDescent="0.3">
      <c r="B7722">
        <v>165572</v>
      </c>
      <c r="C7722" t="s">
        <v>21909</v>
      </c>
      <c r="D7722" t="s">
        <v>21910</v>
      </c>
      <c r="E7722" t="s">
        <v>21911</v>
      </c>
      <c r="F7722" t="s">
        <v>1024</v>
      </c>
    </row>
    <row r="7723" spans="2:6" hidden="1" x14ac:dyDescent="0.3">
      <c r="B7723">
        <v>165573</v>
      </c>
      <c r="C7723" t="s">
        <v>21912</v>
      </c>
      <c r="D7723" t="s">
        <v>21913</v>
      </c>
      <c r="E7723" t="s">
        <v>21914</v>
      </c>
      <c r="F7723" t="s">
        <v>1024</v>
      </c>
    </row>
    <row r="7724" spans="2:6" hidden="1" x14ac:dyDescent="0.3">
      <c r="B7724">
        <v>165574</v>
      </c>
      <c r="C7724" t="s">
        <v>21915</v>
      </c>
      <c r="D7724" t="s">
        <v>21916</v>
      </c>
      <c r="E7724" t="s">
        <v>21917</v>
      </c>
      <c r="F7724" t="s">
        <v>1024</v>
      </c>
    </row>
    <row r="7725" spans="2:6" hidden="1" x14ac:dyDescent="0.3">
      <c r="B7725">
        <v>165575</v>
      </c>
      <c r="C7725" t="s">
        <v>21918</v>
      </c>
      <c r="D7725" t="s">
        <v>21919</v>
      </c>
      <c r="E7725" t="s">
        <v>21920</v>
      </c>
      <c r="F7725" t="s">
        <v>1024</v>
      </c>
    </row>
    <row r="7726" spans="2:6" hidden="1" x14ac:dyDescent="0.3">
      <c r="B7726">
        <v>165576</v>
      </c>
      <c r="C7726" t="s">
        <v>21921</v>
      </c>
      <c r="D7726" t="s">
        <v>21922</v>
      </c>
      <c r="E7726" t="s">
        <v>21923</v>
      </c>
      <c r="F7726" t="s">
        <v>1024</v>
      </c>
    </row>
    <row r="7727" spans="2:6" hidden="1" x14ac:dyDescent="0.3">
      <c r="B7727">
        <v>165577</v>
      </c>
      <c r="C7727" t="s">
        <v>21924</v>
      </c>
      <c r="D7727" t="s">
        <v>21925</v>
      </c>
      <c r="E7727" t="s">
        <v>2053</v>
      </c>
      <c r="F7727" t="s">
        <v>1024</v>
      </c>
    </row>
    <row r="7728" spans="2:6" hidden="1" x14ac:dyDescent="0.3">
      <c r="B7728">
        <v>165578</v>
      </c>
      <c r="C7728" t="s">
        <v>21926</v>
      </c>
      <c r="D7728" t="s">
        <v>21927</v>
      </c>
      <c r="E7728" t="s">
        <v>21928</v>
      </c>
      <c r="F7728" t="s">
        <v>1024</v>
      </c>
    </row>
    <row r="7729" spans="2:6" hidden="1" x14ac:dyDescent="0.3">
      <c r="B7729">
        <v>165579</v>
      </c>
      <c r="C7729" t="s">
        <v>21929</v>
      </c>
      <c r="D7729" t="s">
        <v>21930</v>
      </c>
      <c r="E7729" t="s">
        <v>21931</v>
      </c>
      <c r="F7729" t="s">
        <v>1024</v>
      </c>
    </row>
    <row r="7730" spans="2:6" hidden="1" x14ac:dyDescent="0.3">
      <c r="B7730">
        <v>165580</v>
      </c>
      <c r="C7730" t="s">
        <v>21932</v>
      </c>
      <c r="D7730" t="s">
        <v>21933</v>
      </c>
      <c r="E7730" t="s">
        <v>21934</v>
      </c>
      <c r="F7730" t="s">
        <v>1024</v>
      </c>
    </row>
    <row r="7731" spans="2:6" hidden="1" x14ac:dyDescent="0.3">
      <c r="B7731">
        <v>165581</v>
      </c>
      <c r="C7731" t="s">
        <v>21935</v>
      </c>
      <c r="D7731" t="s">
        <v>21936</v>
      </c>
      <c r="E7731" t="s">
        <v>7523</v>
      </c>
      <c r="F7731" t="s">
        <v>1024</v>
      </c>
    </row>
    <row r="7732" spans="2:6" hidden="1" x14ac:dyDescent="0.3">
      <c r="B7732">
        <v>165582</v>
      </c>
      <c r="C7732" t="s">
        <v>21937</v>
      </c>
      <c r="D7732" t="s">
        <v>21938</v>
      </c>
      <c r="E7732" t="s">
        <v>21939</v>
      </c>
      <c r="F7732" t="s">
        <v>1024</v>
      </c>
    </row>
    <row r="7733" spans="2:6" hidden="1" x14ac:dyDescent="0.3">
      <c r="B7733">
        <v>165583</v>
      </c>
      <c r="C7733" t="s">
        <v>21940</v>
      </c>
      <c r="D7733" t="s">
        <v>21941</v>
      </c>
      <c r="E7733" t="s">
        <v>21942</v>
      </c>
      <c r="F7733" t="s">
        <v>1024</v>
      </c>
    </row>
    <row r="7734" spans="2:6" hidden="1" x14ac:dyDescent="0.3">
      <c r="B7734">
        <v>165584</v>
      </c>
      <c r="C7734" t="s">
        <v>21943</v>
      </c>
      <c r="D7734" t="s">
        <v>21944</v>
      </c>
      <c r="E7734" t="s">
        <v>4908</v>
      </c>
      <c r="F7734" t="s">
        <v>1024</v>
      </c>
    </row>
    <row r="7735" spans="2:6" hidden="1" x14ac:dyDescent="0.3">
      <c r="B7735">
        <v>165585</v>
      </c>
      <c r="C7735" t="s">
        <v>21945</v>
      </c>
      <c r="D7735" t="s">
        <v>21946</v>
      </c>
      <c r="E7735" t="s">
        <v>10308</v>
      </c>
      <c r="F7735" t="s">
        <v>1024</v>
      </c>
    </row>
    <row r="7736" spans="2:6" hidden="1" x14ac:dyDescent="0.3">
      <c r="B7736">
        <v>165586</v>
      </c>
      <c r="C7736" t="s">
        <v>21947</v>
      </c>
      <c r="D7736" t="s">
        <v>21948</v>
      </c>
      <c r="E7736" t="s">
        <v>21949</v>
      </c>
      <c r="F7736" t="s">
        <v>1024</v>
      </c>
    </row>
    <row r="7737" spans="2:6" hidden="1" x14ac:dyDescent="0.3">
      <c r="B7737">
        <v>165587</v>
      </c>
      <c r="C7737" t="s">
        <v>13392</v>
      </c>
      <c r="D7737" t="s">
        <v>13393</v>
      </c>
      <c r="E7737" t="s">
        <v>21950</v>
      </c>
      <c r="F7737" t="s">
        <v>1024</v>
      </c>
    </row>
    <row r="7738" spans="2:6" hidden="1" x14ac:dyDescent="0.3">
      <c r="B7738">
        <v>165588</v>
      </c>
      <c r="C7738" t="s">
        <v>21951</v>
      </c>
      <c r="D7738" t="s">
        <v>21952</v>
      </c>
      <c r="E7738" t="s">
        <v>8655</v>
      </c>
      <c r="F7738" t="s">
        <v>1024</v>
      </c>
    </row>
    <row r="7739" spans="2:6" hidden="1" x14ac:dyDescent="0.3">
      <c r="B7739">
        <v>165589</v>
      </c>
      <c r="C7739" t="s">
        <v>21953</v>
      </c>
      <c r="D7739" t="s">
        <v>21954</v>
      </c>
      <c r="E7739" t="s">
        <v>21955</v>
      </c>
      <c r="F7739" t="s">
        <v>1024</v>
      </c>
    </row>
    <row r="7740" spans="2:6" hidden="1" x14ac:dyDescent="0.3">
      <c r="B7740">
        <v>165590</v>
      </c>
      <c r="C7740" t="s">
        <v>21956</v>
      </c>
      <c r="D7740" t="s">
        <v>21957</v>
      </c>
      <c r="E7740" t="s">
        <v>3668</v>
      </c>
      <c r="F7740" t="s">
        <v>1024</v>
      </c>
    </row>
    <row r="7741" spans="2:6" hidden="1" x14ac:dyDescent="0.3">
      <c r="B7741">
        <v>165591</v>
      </c>
      <c r="C7741" t="s">
        <v>21958</v>
      </c>
      <c r="D7741" t="s">
        <v>21959</v>
      </c>
      <c r="E7741" t="s">
        <v>2905</v>
      </c>
      <c r="F7741" t="s">
        <v>1024</v>
      </c>
    </row>
    <row r="7742" spans="2:6" hidden="1" x14ac:dyDescent="0.3">
      <c r="B7742">
        <v>165592</v>
      </c>
      <c r="C7742" t="s">
        <v>21960</v>
      </c>
      <c r="D7742" t="s">
        <v>21961</v>
      </c>
      <c r="E7742" t="s">
        <v>808</v>
      </c>
      <c r="F7742" t="s">
        <v>1024</v>
      </c>
    </row>
    <row r="7743" spans="2:6" hidden="1" x14ac:dyDescent="0.3">
      <c r="B7743">
        <v>165593</v>
      </c>
      <c r="C7743" t="s">
        <v>21962</v>
      </c>
      <c r="D7743" t="s">
        <v>21963</v>
      </c>
      <c r="E7743" t="s">
        <v>4070</v>
      </c>
      <c r="F7743" t="s">
        <v>1024</v>
      </c>
    </row>
    <row r="7744" spans="2:6" hidden="1" x14ac:dyDescent="0.3">
      <c r="B7744">
        <v>165594</v>
      </c>
      <c r="C7744" t="s">
        <v>21964</v>
      </c>
      <c r="D7744" t="s">
        <v>21965</v>
      </c>
      <c r="E7744" t="s">
        <v>1839</v>
      </c>
      <c r="F7744" t="s">
        <v>1024</v>
      </c>
    </row>
    <row r="7745" spans="2:6" hidden="1" x14ac:dyDescent="0.3">
      <c r="B7745">
        <v>165595</v>
      </c>
      <c r="C7745" t="s">
        <v>21966</v>
      </c>
      <c r="D7745" t="s">
        <v>21967</v>
      </c>
      <c r="E7745" t="s">
        <v>21968</v>
      </c>
      <c r="F7745" t="s">
        <v>1024</v>
      </c>
    </row>
    <row r="7746" spans="2:6" hidden="1" x14ac:dyDescent="0.3">
      <c r="B7746">
        <v>165596</v>
      </c>
      <c r="C7746" t="s">
        <v>21969</v>
      </c>
      <c r="D7746" t="s">
        <v>21970</v>
      </c>
      <c r="E7746" t="s">
        <v>21971</v>
      </c>
      <c r="F7746" t="s">
        <v>1024</v>
      </c>
    </row>
    <row r="7747" spans="2:6" hidden="1" x14ac:dyDescent="0.3">
      <c r="B7747">
        <v>165597</v>
      </c>
      <c r="C7747" t="s">
        <v>21972</v>
      </c>
      <c r="D7747" t="s">
        <v>21973</v>
      </c>
      <c r="E7747" t="s">
        <v>21974</v>
      </c>
      <c r="F7747" t="s">
        <v>1024</v>
      </c>
    </row>
    <row r="7748" spans="2:6" hidden="1" x14ac:dyDescent="0.3">
      <c r="B7748">
        <v>165598</v>
      </c>
      <c r="C7748" t="s">
        <v>21975</v>
      </c>
      <c r="D7748" t="s">
        <v>21976</v>
      </c>
      <c r="E7748" t="s">
        <v>21977</v>
      </c>
      <c r="F7748" t="s">
        <v>1024</v>
      </c>
    </row>
    <row r="7749" spans="2:6" hidden="1" x14ac:dyDescent="0.3">
      <c r="B7749">
        <v>165599</v>
      </c>
      <c r="C7749" t="s">
        <v>21978</v>
      </c>
      <c r="D7749" t="s">
        <v>21979</v>
      </c>
      <c r="E7749" t="s">
        <v>21980</v>
      </c>
      <c r="F7749" t="s">
        <v>1024</v>
      </c>
    </row>
    <row r="7750" spans="2:6" hidden="1" x14ac:dyDescent="0.3">
      <c r="B7750">
        <v>165600</v>
      </c>
      <c r="C7750" t="s">
        <v>21981</v>
      </c>
      <c r="D7750" t="s">
        <v>21982</v>
      </c>
      <c r="E7750" t="s">
        <v>11606</v>
      </c>
      <c r="F7750" t="s">
        <v>1024</v>
      </c>
    </row>
    <row r="7751" spans="2:6" hidden="1" x14ac:dyDescent="0.3">
      <c r="B7751">
        <v>165601</v>
      </c>
      <c r="C7751" t="s">
        <v>21983</v>
      </c>
      <c r="D7751" t="s">
        <v>21984</v>
      </c>
      <c r="E7751" t="s">
        <v>21985</v>
      </c>
      <c r="F7751" t="s">
        <v>1024</v>
      </c>
    </row>
    <row r="7752" spans="2:6" hidden="1" x14ac:dyDescent="0.3">
      <c r="B7752">
        <v>165602</v>
      </c>
      <c r="C7752" t="s">
        <v>21986</v>
      </c>
      <c r="D7752" t="s">
        <v>21987</v>
      </c>
      <c r="E7752" t="s">
        <v>21988</v>
      </c>
      <c r="F7752" t="s">
        <v>1024</v>
      </c>
    </row>
    <row r="7753" spans="2:6" hidden="1" x14ac:dyDescent="0.3">
      <c r="B7753">
        <v>165603</v>
      </c>
      <c r="C7753" t="s">
        <v>21989</v>
      </c>
      <c r="D7753" t="s">
        <v>21990</v>
      </c>
      <c r="E7753" t="s">
        <v>21991</v>
      </c>
      <c r="F7753" t="s">
        <v>1024</v>
      </c>
    </row>
    <row r="7754" spans="2:6" hidden="1" x14ac:dyDescent="0.3">
      <c r="B7754">
        <v>165604</v>
      </c>
      <c r="C7754" t="s">
        <v>21992</v>
      </c>
      <c r="D7754" t="s">
        <v>21993</v>
      </c>
      <c r="E7754" t="s">
        <v>10052</v>
      </c>
      <c r="F7754" t="s">
        <v>1024</v>
      </c>
    </row>
    <row r="7755" spans="2:6" hidden="1" x14ac:dyDescent="0.3">
      <c r="B7755">
        <v>165605</v>
      </c>
      <c r="C7755" t="s">
        <v>21994</v>
      </c>
      <c r="D7755" t="s">
        <v>21995</v>
      </c>
      <c r="E7755" t="s">
        <v>33</v>
      </c>
      <c r="F7755" t="s">
        <v>1024</v>
      </c>
    </row>
    <row r="7756" spans="2:6" hidden="1" x14ac:dyDescent="0.3">
      <c r="B7756">
        <v>165606</v>
      </c>
      <c r="C7756" t="s">
        <v>21994</v>
      </c>
      <c r="D7756" t="s">
        <v>21995</v>
      </c>
      <c r="E7756" t="s">
        <v>14487</v>
      </c>
      <c r="F7756" t="s">
        <v>1024</v>
      </c>
    </row>
    <row r="7757" spans="2:6" hidden="1" x14ac:dyDescent="0.3">
      <c r="B7757">
        <v>165607</v>
      </c>
      <c r="C7757" t="s">
        <v>21996</v>
      </c>
      <c r="D7757" t="s">
        <v>21997</v>
      </c>
      <c r="E7757" t="s">
        <v>21998</v>
      </c>
      <c r="F7757" t="s">
        <v>1024</v>
      </c>
    </row>
    <row r="7758" spans="2:6" hidden="1" x14ac:dyDescent="0.3">
      <c r="B7758">
        <v>165608</v>
      </c>
      <c r="C7758" t="s">
        <v>21999</v>
      </c>
      <c r="D7758" t="s">
        <v>22000</v>
      </c>
      <c r="E7758" t="s">
        <v>22001</v>
      </c>
      <c r="F7758" t="s">
        <v>1024</v>
      </c>
    </row>
    <row r="7759" spans="2:6" hidden="1" x14ac:dyDescent="0.3">
      <c r="B7759">
        <v>165609</v>
      </c>
      <c r="C7759" t="s">
        <v>22002</v>
      </c>
      <c r="D7759" t="s">
        <v>22003</v>
      </c>
      <c r="E7759" t="s">
        <v>22004</v>
      </c>
      <c r="F7759" t="s">
        <v>1024</v>
      </c>
    </row>
    <row r="7760" spans="2:6" hidden="1" x14ac:dyDescent="0.3">
      <c r="B7760">
        <v>165611</v>
      </c>
      <c r="C7760" t="s">
        <v>22005</v>
      </c>
      <c r="D7760" t="s">
        <v>22006</v>
      </c>
      <c r="E7760" t="s">
        <v>22007</v>
      </c>
      <c r="F7760" t="s">
        <v>1024</v>
      </c>
    </row>
    <row r="7761" spans="2:6" hidden="1" x14ac:dyDescent="0.3">
      <c r="B7761">
        <v>165612</v>
      </c>
      <c r="C7761" t="s">
        <v>22008</v>
      </c>
      <c r="D7761" t="s">
        <v>22009</v>
      </c>
      <c r="E7761" t="s">
        <v>3408</v>
      </c>
      <c r="F7761" t="s">
        <v>1024</v>
      </c>
    </row>
    <row r="7762" spans="2:6" hidden="1" x14ac:dyDescent="0.3">
      <c r="B7762">
        <v>165613</v>
      </c>
      <c r="C7762" t="s">
        <v>22010</v>
      </c>
      <c r="D7762" t="s">
        <v>22011</v>
      </c>
      <c r="E7762" t="s">
        <v>22012</v>
      </c>
      <c r="F7762" t="s">
        <v>1024</v>
      </c>
    </row>
    <row r="7763" spans="2:6" hidden="1" x14ac:dyDescent="0.3">
      <c r="B7763">
        <v>165614</v>
      </c>
      <c r="C7763" t="s">
        <v>22013</v>
      </c>
      <c r="D7763" t="s">
        <v>22014</v>
      </c>
      <c r="E7763" t="s">
        <v>4274</v>
      </c>
      <c r="F7763" t="s">
        <v>1024</v>
      </c>
    </row>
    <row r="7764" spans="2:6" hidden="1" x14ac:dyDescent="0.3">
      <c r="B7764">
        <v>165615</v>
      </c>
      <c r="C7764" t="s">
        <v>22015</v>
      </c>
      <c r="D7764" t="s">
        <v>22016</v>
      </c>
      <c r="E7764" t="s">
        <v>22017</v>
      </c>
      <c r="F7764" t="s">
        <v>1024</v>
      </c>
    </row>
    <row r="7765" spans="2:6" hidden="1" x14ac:dyDescent="0.3">
      <c r="B7765">
        <v>165616</v>
      </c>
      <c r="C7765" t="s">
        <v>22018</v>
      </c>
      <c r="D7765" t="s">
        <v>22019</v>
      </c>
      <c r="E7765" t="s">
        <v>17400</v>
      </c>
      <c r="F7765" t="s">
        <v>1024</v>
      </c>
    </row>
    <row r="7766" spans="2:6" hidden="1" x14ac:dyDescent="0.3">
      <c r="B7766">
        <v>165617</v>
      </c>
      <c r="C7766" t="s">
        <v>22020</v>
      </c>
      <c r="D7766" t="s">
        <v>22021</v>
      </c>
      <c r="E7766" t="s">
        <v>4060</v>
      </c>
      <c r="F7766" t="s">
        <v>1024</v>
      </c>
    </row>
    <row r="7767" spans="2:6" hidden="1" x14ac:dyDescent="0.3">
      <c r="B7767">
        <v>165618</v>
      </c>
      <c r="C7767" t="s">
        <v>22022</v>
      </c>
      <c r="D7767" t="s">
        <v>22023</v>
      </c>
      <c r="E7767" t="s">
        <v>22024</v>
      </c>
      <c r="F7767" t="s">
        <v>1024</v>
      </c>
    </row>
    <row r="7768" spans="2:6" hidden="1" x14ac:dyDescent="0.3">
      <c r="B7768">
        <v>165619</v>
      </c>
      <c r="C7768" t="s">
        <v>22025</v>
      </c>
      <c r="D7768" t="s">
        <v>22026</v>
      </c>
      <c r="E7768" t="s">
        <v>15996</v>
      </c>
      <c r="F7768" t="s">
        <v>1024</v>
      </c>
    </row>
    <row r="7769" spans="2:6" hidden="1" x14ac:dyDescent="0.3">
      <c r="B7769">
        <v>165620</v>
      </c>
      <c r="C7769" t="s">
        <v>22027</v>
      </c>
      <c r="D7769" t="s">
        <v>22028</v>
      </c>
      <c r="E7769" t="s">
        <v>22029</v>
      </c>
      <c r="F7769" t="s">
        <v>1024</v>
      </c>
    </row>
    <row r="7770" spans="2:6" hidden="1" x14ac:dyDescent="0.3">
      <c r="B7770">
        <v>165622</v>
      </c>
      <c r="C7770" t="s">
        <v>22030</v>
      </c>
      <c r="D7770" t="s">
        <v>22031</v>
      </c>
      <c r="E7770" t="s">
        <v>12167</v>
      </c>
      <c r="F7770" t="s">
        <v>1024</v>
      </c>
    </row>
    <row r="7771" spans="2:6" hidden="1" x14ac:dyDescent="0.3">
      <c r="B7771">
        <v>165623</v>
      </c>
      <c r="C7771" t="s">
        <v>22032</v>
      </c>
      <c r="D7771" t="s">
        <v>22033</v>
      </c>
      <c r="E7771" t="s">
        <v>22034</v>
      </c>
      <c r="F7771" t="s">
        <v>1024</v>
      </c>
    </row>
    <row r="7772" spans="2:6" hidden="1" x14ac:dyDescent="0.3">
      <c r="B7772">
        <v>165624</v>
      </c>
      <c r="C7772" t="s">
        <v>22035</v>
      </c>
      <c r="D7772" t="s">
        <v>22036</v>
      </c>
      <c r="E7772" t="s">
        <v>22037</v>
      </c>
      <c r="F7772" t="s">
        <v>1024</v>
      </c>
    </row>
    <row r="7773" spans="2:6" hidden="1" x14ac:dyDescent="0.3">
      <c r="B7773">
        <v>165625</v>
      </c>
      <c r="C7773" t="s">
        <v>22038</v>
      </c>
      <c r="D7773" t="s">
        <v>22039</v>
      </c>
      <c r="E7773" t="s">
        <v>2675</v>
      </c>
      <c r="F7773" t="s">
        <v>1024</v>
      </c>
    </row>
    <row r="7774" spans="2:6" hidden="1" x14ac:dyDescent="0.3">
      <c r="B7774">
        <v>165626</v>
      </c>
      <c r="C7774" t="s">
        <v>22040</v>
      </c>
      <c r="D7774" t="s">
        <v>22041</v>
      </c>
      <c r="E7774" t="s">
        <v>22042</v>
      </c>
      <c r="F7774" t="s">
        <v>1024</v>
      </c>
    </row>
    <row r="7775" spans="2:6" hidden="1" x14ac:dyDescent="0.3">
      <c r="B7775">
        <v>165627</v>
      </c>
      <c r="C7775" t="s">
        <v>22043</v>
      </c>
      <c r="D7775" t="s">
        <v>22044</v>
      </c>
      <c r="E7775" t="s">
        <v>19630</v>
      </c>
      <c r="F7775" t="s">
        <v>1024</v>
      </c>
    </row>
    <row r="7776" spans="2:6" hidden="1" x14ac:dyDescent="0.3">
      <c r="B7776">
        <v>165628</v>
      </c>
      <c r="C7776" t="s">
        <v>22045</v>
      </c>
      <c r="D7776" t="s">
        <v>22046</v>
      </c>
      <c r="E7776" t="s">
        <v>7420</v>
      </c>
      <c r="F7776" t="s">
        <v>1024</v>
      </c>
    </row>
    <row r="7777" spans="2:6" hidden="1" x14ac:dyDescent="0.3">
      <c r="B7777">
        <v>165629</v>
      </c>
      <c r="C7777" t="s">
        <v>22047</v>
      </c>
      <c r="D7777" t="s">
        <v>22048</v>
      </c>
      <c r="E7777" t="s">
        <v>14176</v>
      </c>
      <c r="F7777" t="s">
        <v>1024</v>
      </c>
    </row>
    <row r="7778" spans="2:6" hidden="1" x14ac:dyDescent="0.3">
      <c r="B7778">
        <v>165630</v>
      </c>
      <c r="C7778" t="s">
        <v>22049</v>
      </c>
      <c r="D7778" t="s">
        <v>22050</v>
      </c>
      <c r="E7778" t="s">
        <v>22051</v>
      </c>
      <c r="F7778" t="s">
        <v>1024</v>
      </c>
    </row>
    <row r="7779" spans="2:6" hidden="1" x14ac:dyDescent="0.3">
      <c r="B7779">
        <v>165631</v>
      </c>
      <c r="C7779" t="s">
        <v>22052</v>
      </c>
      <c r="D7779" t="s">
        <v>22053</v>
      </c>
      <c r="E7779" t="s">
        <v>22054</v>
      </c>
      <c r="F7779" t="s">
        <v>1024</v>
      </c>
    </row>
    <row r="7780" spans="2:6" hidden="1" x14ac:dyDescent="0.3">
      <c r="B7780">
        <v>165632</v>
      </c>
      <c r="C7780" t="s">
        <v>22055</v>
      </c>
      <c r="D7780" t="s">
        <v>22056</v>
      </c>
      <c r="E7780" t="s">
        <v>9409</v>
      </c>
      <c r="F7780" t="s">
        <v>1024</v>
      </c>
    </row>
    <row r="7781" spans="2:6" hidden="1" x14ac:dyDescent="0.3">
      <c r="B7781">
        <v>165633</v>
      </c>
      <c r="C7781" t="s">
        <v>22057</v>
      </c>
      <c r="D7781" t="s">
        <v>22058</v>
      </c>
      <c r="E7781" t="s">
        <v>22059</v>
      </c>
      <c r="F7781" t="s">
        <v>1024</v>
      </c>
    </row>
    <row r="7782" spans="2:6" hidden="1" x14ac:dyDescent="0.3">
      <c r="B7782">
        <v>165634</v>
      </c>
      <c r="C7782" t="s">
        <v>22060</v>
      </c>
      <c r="D7782" t="s">
        <v>22061</v>
      </c>
      <c r="E7782" t="s">
        <v>22062</v>
      </c>
      <c r="F7782" t="s">
        <v>1024</v>
      </c>
    </row>
    <row r="7783" spans="2:6" hidden="1" x14ac:dyDescent="0.3">
      <c r="B7783">
        <v>165635</v>
      </c>
      <c r="C7783" t="s">
        <v>22063</v>
      </c>
      <c r="D7783" t="s">
        <v>22064</v>
      </c>
      <c r="E7783" t="s">
        <v>22065</v>
      </c>
      <c r="F7783" t="s">
        <v>1024</v>
      </c>
    </row>
    <row r="7784" spans="2:6" hidden="1" x14ac:dyDescent="0.3">
      <c r="B7784">
        <v>165636</v>
      </c>
      <c r="C7784" t="s">
        <v>22066</v>
      </c>
      <c r="D7784" t="s">
        <v>22067</v>
      </c>
      <c r="E7784" t="s">
        <v>22068</v>
      </c>
      <c r="F7784" t="s">
        <v>1024</v>
      </c>
    </row>
    <row r="7785" spans="2:6" hidden="1" x14ac:dyDescent="0.3">
      <c r="B7785">
        <v>165637</v>
      </c>
      <c r="C7785" t="s">
        <v>22069</v>
      </c>
      <c r="D7785" t="s">
        <v>24108</v>
      </c>
      <c r="E7785" t="s">
        <v>3261</v>
      </c>
      <c r="F7785" t="s">
        <v>1024</v>
      </c>
    </row>
    <row r="7786" spans="2:6" hidden="1" x14ac:dyDescent="0.3">
      <c r="B7786">
        <v>165639</v>
      </c>
      <c r="C7786" t="s">
        <v>22070</v>
      </c>
      <c r="D7786" t="s">
        <v>22071</v>
      </c>
      <c r="E7786" t="s">
        <v>22072</v>
      </c>
      <c r="F7786" t="s">
        <v>1024</v>
      </c>
    </row>
    <row r="7787" spans="2:6" hidden="1" x14ac:dyDescent="0.3">
      <c r="B7787">
        <v>165640</v>
      </c>
      <c r="C7787" t="s">
        <v>22073</v>
      </c>
      <c r="D7787" t="s">
        <v>22074</v>
      </c>
      <c r="E7787" t="s">
        <v>22075</v>
      </c>
      <c r="F7787" t="s">
        <v>1024</v>
      </c>
    </row>
    <row r="7788" spans="2:6" hidden="1" x14ac:dyDescent="0.3">
      <c r="B7788">
        <v>165641</v>
      </c>
      <c r="C7788" t="s">
        <v>22076</v>
      </c>
      <c r="D7788" t="s">
        <v>22077</v>
      </c>
      <c r="E7788" t="s">
        <v>22078</v>
      </c>
      <c r="F7788" t="s">
        <v>1024</v>
      </c>
    </row>
    <row r="7789" spans="2:6" hidden="1" x14ac:dyDescent="0.3">
      <c r="B7789">
        <v>165642</v>
      </c>
      <c r="C7789" t="s">
        <v>22079</v>
      </c>
      <c r="D7789" t="s">
        <v>22080</v>
      </c>
      <c r="E7789" t="s">
        <v>22081</v>
      </c>
      <c r="F7789" t="s">
        <v>1024</v>
      </c>
    </row>
    <row r="7790" spans="2:6" hidden="1" x14ac:dyDescent="0.3">
      <c r="B7790">
        <v>165643</v>
      </c>
      <c r="C7790" t="s">
        <v>22082</v>
      </c>
      <c r="D7790" t="s">
        <v>22083</v>
      </c>
      <c r="E7790" t="s">
        <v>22084</v>
      </c>
      <c r="F7790" t="s">
        <v>1024</v>
      </c>
    </row>
    <row r="7791" spans="2:6" hidden="1" x14ac:dyDescent="0.3">
      <c r="B7791">
        <v>165644</v>
      </c>
      <c r="C7791" t="s">
        <v>22085</v>
      </c>
      <c r="D7791" t="s">
        <v>22086</v>
      </c>
      <c r="E7791" t="s">
        <v>22087</v>
      </c>
      <c r="F7791" t="s">
        <v>1024</v>
      </c>
    </row>
    <row r="7792" spans="2:6" hidden="1" x14ac:dyDescent="0.3">
      <c r="B7792">
        <v>165645</v>
      </c>
      <c r="C7792" t="s">
        <v>22088</v>
      </c>
      <c r="D7792" t="s">
        <v>22089</v>
      </c>
      <c r="E7792" t="s">
        <v>22090</v>
      </c>
      <c r="F7792" t="s">
        <v>1024</v>
      </c>
    </row>
    <row r="7793" spans="2:6" hidden="1" x14ac:dyDescent="0.3">
      <c r="B7793">
        <v>165646</v>
      </c>
      <c r="C7793" t="s">
        <v>22091</v>
      </c>
      <c r="D7793" t="s">
        <v>22092</v>
      </c>
      <c r="E7793" t="s">
        <v>21754</v>
      </c>
      <c r="F7793" t="s">
        <v>1024</v>
      </c>
    </row>
    <row r="7794" spans="2:6" hidden="1" x14ac:dyDescent="0.3">
      <c r="B7794">
        <v>165647</v>
      </c>
      <c r="C7794" t="s">
        <v>22093</v>
      </c>
      <c r="D7794" t="s">
        <v>22094</v>
      </c>
      <c r="E7794" t="s">
        <v>22095</v>
      </c>
      <c r="F7794" t="s">
        <v>1024</v>
      </c>
    </row>
    <row r="7795" spans="2:6" hidden="1" x14ac:dyDescent="0.3">
      <c r="B7795">
        <v>165648</v>
      </c>
      <c r="C7795" t="s">
        <v>22096</v>
      </c>
      <c r="D7795" t="s">
        <v>22097</v>
      </c>
      <c r="E7795" t="s">
        <v>22098</v>
      </c>
      <c r="F7795" t="s">
        <v>1024</v>
      </c>
    </row>
    <row r="7796" spans="2:6" hidden="1" x14ac:dyDescent="0.3">
      <c r="B7796">
        <v>165649</v>
      </c>
      <c r="C7796" t="s">
        <v>22099</v>
      </c>
      <c r="D7796" t="s">
        <v>22100</v>
      </c>
      <c r="E7796" t="s">
        <v>22101</v>
      </c>
      <c r="F7796" t="s">
        <v>1024</v>
      </c>
    </row>
    <row r="7797" spans="2:6" hidden="1" x14ac:dyDescent="0.3">
      <c r="B7797">
        <v>165650</v>
      </c>
      <c r="C7797" t="s">
        <v>22102</v>
      </c>
      <c r="D7797" t="s">
        <v>22103</v>
      </c>
      <c r="E7797" t="s">
        <v>22104</v>
      </c>
      <c r="F7797" t="s">
        <v>1024</v>
      </c>
    </row>
    <row r="7798" spans="2:6" hidden="1" x14ac:dyDescent="0.3">
      <c r="B7798">
        <v>165651</v>
      </c>
      <c r="C7798" t="s">
        <v>22105</v>
      </c>
      <c r="D7798" t="s">
        <v>22106</v>
      </c>
      <c r="E7798" t="s">
        <v>1839</v>
      </c>
      <c r="F7798" t="s">
        <v>1024</v>
      </c>
    </row>
    <row r="7799" spans="2:6" hidden="1" x14ac:dyDescent="0.3">
      <c r="B7799">
        <v>165652</v>
      </c>
      <c r="C7799" t="s">
        <v>22107</v>
      </c>
      <c r="D7799" t="s">
        <v>22108</v>
      </c>
      <c r="E7799" t="s">
        <v>22109</v>
      </c>
      <c r="F7799" t="s">
        <v>1024</v>
      </c>
    </row>
    <row r="7800" spans="2:6" hidden="1" x14ac:dyDescent="0.3">
      <c r="B7800">
        <v>165653</v>
      </c>
      <c r="C7800" t="s">
        <v>22110</v>
      </c>
      <c r="D7800" t="s">
        <v>22111</v>
      </c>
      <c r="E7800" t="s">
        <v>22112</v>
      </c>
      <c r="F7800" t="s">
        <v>1024</v>
      </c>
    </row>
    <row r="7801" spans="2:6" hidden="1" x14ac:dyDescent="0.3">
      <c r="B7801">
        <v>165654</v>
      </c>
      <c r="C7801" t="s">
        <v>22113</v>
      </c>
      <c r="D7801" t="s">
        <v>22114</v>
      </c>
      <c r="E7801" t="s">
        <v>22115</v>
      </c>
      <c r="F7801" t="s">
        <v>1024</v>
      </c>
    </row>
    <row r="7802" spans="2:6" hidden="1" x14ac:dyDescent="0.3">
      <c r="B7802">
        <v>165655</v>
      </c>
      <c r="C7802" t="s">
        <v>22116</v>
      </c>
      <c r="D7802" t="s">
        <v>22117</v>
      </c>
      <c r="E7802" t="s">
        <v>22118</v>
      </c>
      <c r="F7802" t="s">
        <v>1024</v>
      </c>
    </row>
    <row r="7803" spans="2:6" hidden="1" x14ac:dyDescent="0.3">
      <c r="B7803">
        <v>165656</v>
      </c>
      <c r="C7803" t="s">
        <v>22119</v>
      </c>
      <c r="D7803" t="s">
        <v>22120</v>
      </c>
      <c r="E7803" t="s">
        <v>18071</v>
      </c>
      <c r="F7803" t="s">
        <v>1024</v>
      </c>
    </row>
    <row r="7804" spans="2:6" hidden="1" x14ac:dyDescent="0.3">
      <c r="B7804">
        <v>165657</v>
      </c>
      <c r="C7804" t="s">
        <v>22121</v>
      </c>
      <c r="D7804" t="s">
        <v>22122</v>
      </c>
      <c r="E7804" t="s">
        <v>18665</v>
      </c>
      <c r="F7804" t="s">
        <v>1024</v>
      </c>
    </row>
    <row r="7805" spans="2:6" hidden="1" x14ac:dyDescent="0.3">
      <c r="B7805">
        <v>165658</v>
      </c>
      <c r="C7805" t="s">
        <v>22123</v>
      </c>
      <c r="D7805" t="s">
        <v>22124</v>
      </c>
      <c r="E7805" t="s">
        <v>22125</v>
      </c>
      <c r="F7805" t="s">
        <v>1024</v>
      </c>
    </row>
    <row r="7806" spans="2:6" hidden="1" x14ac:dyDescent="0.3">
      <c r="B7806">
        <v>165659</v>
      </c>
      <c r="C7806" t="s">
        <v>22126</v>
      </c>
      <c r="D7806" t="s">
        <v>22127</v>
      </c>
      <c r="E7806" t="s">
        <v>22128</v>
      </c>
      <c r="F7806" t="s">
        <v>1024</v>
      </c>
    </row>
    <row r="7807" spans="2:6" hidden="1" x14ac:dyDescent="0.3">
      <c r="B7807">
        <v>165660</v>
      </c>
      <c r="C7807" t="s">
        <v>22129</v>
      </c>
      <c r="D7807" t="s">
        <v>22130</v>
      </c>
      <c r="E7807" t="s">
        <v>11788</v>
      </c>
      <c r="F7807" t="s">
        <v>1024</v>
      </c>
    </row>
    <row r="7808" spans="2:6" hidden="1" x14ac:dyDescent="0.3">
      <c r="B7808">
        <v>165661</v>
      </c>
      <c r="C7808" t="s">
        <v>22131</v>
      </c>
      <c r="D7808" t="s">
        <v>22132</v>
      </c>
      <c r="E7808" t="s">
        <v>22133</v>
      </c>
      <c r="F7808" t="s">
        <v>1024</v>
      </c>
    </row>
    <row r="7809" spans="2:6" hidden="1" x14ac:dyDescent="0.3">
      <c r="B7809">
        <v>165662</v>
      </c>
      <c r="C7809" t="s">
        <v>22134</v>
      </c>
      <c r="D7809" t="s">
        <v>22135</v>
      </c>
      <c r="E7809" t="s">
        <v>22136</v>
      </c>
      <c r="F7809" t="s">
        <v>1024</v>
      </c>
    </row>
    <row r="7810" spans="2:6" hidden="1" x14ac:dyDescent="0.3">
      <c r="B7810">
        <v>165663</v>
      </c>
      <c r="C7810" t="s">
        <v>22137</v>
      </c>
      <c r="D7810" t="s">
        <v>22138</v>
      </c>
      <c r="E7810" t="s">
        <v>9388</v>
      </c>
      <c r="F7810" t="s">
        <v>1024</v>
      </c>
    </row>
    <row r="7811" spans="2:6" hidden="1" x14ac:dyDescent="0.3">
      <c r="B7811">
        <v>165664</v>
      </c>
      <c r="C7811" t="s">
        <v>22139</v>
      </c>
      <c r="D7811" t="s">
        <v>22140</v>
      </c>
      <c r="E7811" t="s">
        <v>10514</v>
      </c>
      <c r="F7811" t="s">
        <v>1024</v>
      </c>
    </row>
    <row r="7812" spans="2:6" hidden="1" x14ac:dyDescent="0.3">
      <c r="B7812">
        <v>165665</v>
      </c>
      <c r="C7812" t="s">
        <v>22141</v>
      </c>
      <c r="D7812" t="s">
        <v>22142</v>
      </c>
      <c r="E7812" t="s">
        <v>20060</v>
      </c>
      <c r="F7812" t="s">
        <v>1024</v>
      </c>
    </row>
    <row r="7813" spans="2:6" hidden="1" x14ac:dyDescent="0.3">
      <c r="B7813">
        <v>165666</v>
      </c>
      <c r="C7813" t="s">
        <v>22143</v>
      </c>
      <c r="D7813" t="s">
        <v>22144</v>
      </c>
      <c r="E7813" t="s">
        <v>20804</v>
      </c>
      <c r="F7813" t="s">
        <v>1024</v>
      </c>
    </row>
    <row r="7814" spans="2:6" hidden="1" x14ac:dyDescent="0.3">
      <c r="B7814">
        <v>165667</v>
      </c>
      <c r="C7814" t="s">
        <v>22145</v>
      </c>
      <c r="D7814" t="s">
        <v>22146</v>
      </c>
      <c r="E7814" t="s">
        <v>22147</v>
      </c>
      <c r="F7814" t="s">
        <v>1024</v>
      </c>
    </row>
    <row r="7815" spans="2:6" hidden="1" x14ac:dyDescent="0.3">
      <c r="B7815">
        <v>165668</v>
      </c>
      <c r="C7815" t="s">
        <v>22148</v>
      </c>
      <c r="D7815" t="s">
        <v>22149</v>
      </c>
      <c r="E7815" t="s">
        <v>20577</v>
      </c>
      <c r="F7815" t="s">
        <v>1024</v>
      </c>
    </row>
    <row r="7816" spans="2:6" hidden="1" x14ac:dyDescent="0.3">
      <c r="B7816">
        <v>165669</v>
      </c>
      <c r="C7816" t="s">
        <v>22150</v>
      </c>
      <c r="D7816" t="s">
        <v>22151</v>
      </c>
      <c r="E7816" t="s">
        <v>22152</v>
      </c>
      <c r="F7816" t="s">
        <v>1024</v>
      </c>
    </row>
    <row r="7817" spans="2:6" hidden="1" x14ac:dyDescent="0.3">
      <c r="B7817">
        <v>165670</v>
      </c>
      <c r="C7817" t="s">
        <v>22153</v>
      </c>
      <c r="D7817" t="s">
        <v>22154</v>
      </c>
      <c r="E7817" t="s">
        <v>22155</v>
      </c>
      <c r="F7817" t="s">
        <v>1024</v>
      </c>
    </row>
    <row r="7818" spans="2:6" hidden="1" x14ac:dyDescent="0.3">
      <c r="B7818">
        <v>165671</v>
      </c>
      <c r="C7818" t="s">
        <v>22156</v>
      </c>
      <c r="D7818" t="s">
        <v>22157</v>
      </c>
      <c r="E7818" t="s">
        <v>22158</v>
      </c>
      <c r="F7818" t="s">
        <v>1024</v>
      </c>
    </row>
    <row r="7819" spans="2:6" hidden="1" x14ac:dyDescent="0.3">
      <c r="B7819">
        <v>165672</v>
      </c>
      <c r="C7819" t="s">
        <v>22159</v>
      </c>
      <c r="D7819" t="s">
        <v>22160</v>
      </c>
      <c r="E7819" t="s">
        <v>22161</v>
      </c>
      <c r="F7819" t="s">
        <v>1024</v>
      </c>
    </row>
    <row r="7820" spans="2:6" hidden="1" x14ac:dyDescent="0.3">
      <c r="B7820">
        <v>165673</v>
      </c>
      <c r="C7820" t="s">
        <v>22162</v>
      </c>
      <c r="D7820" t="s">
        <v>22163</v>
      </c>
      <c r="E7820" t="s">
        <v>22164</v>
      </c>
      <c r="F7820" t="s">
        <v>1024</v>
      </c>
    </row>
    <row r="7821" spans="2:6" hidden="1" x14ac:dyDescent="0.3">
      <c r="B7821">
        <v>165674</v>
      </c>
      <c r="C7821" t="s">
        <v>22165</v>
      </c>
      <c r="D7821" t="s">
        <v>22166</v>
      </c>
      <c r="E7821" t="s">
        <v>12725</v>
      </c>
      <c r="F7821" t="s">
        <v>1024</v>
      </c>
    </row>
    <row r="7822" spans="2:6" hidden="1" x14ac:dyDescent="0.3">
      <c r="B7822">
        <v>165675</v>
      </c>
      <c r="C7822" t="s">
        <v>22167</v>
      </c>
      <c r="D7822" t="s">
        <v>22168</v>
      </c>
      <c r="E7822" t="s">
        <v>16813</v>
      </c>
      <c r="F7822" t="s">
        <v>1024</v>
      </c>
    </row>
    <row r="7823" spans="2:6" hidden="1" x14ac:dyDescent="0.3">
      <c r="B7823">
        <v>165676</v>
      </c>
      <c r="C7823" t="s">
        <v>22169</v>
      </c>
      <c r="D7823" t="s">
        <v>22170</v>
      </c>
      <c r="E7823" t="s">
        <v>22171</v>
      </c>
      <c r="F7823" t="s">
        <v>1024</v>
      </c>
    </row>
    <row r="7824" spans="2:6" hidden="1" x14ac:dyDescent="0.3">
      <c r="B7824">
        <v>165677</v>
      </c>
      <c r="C7824" t="s">
        <v>22172</v>
      </c>
      <c r="D7824" t="s">
        <v>22173</v>
      </c>
      <c r="E7824" t="s">
        <v>22174</v>
      </c>
      <c r="F7824" t="s">
        <v>1024</v>
      </c>
    </row>
    <row r="7825" spans="2:6" hidden="1" x14ac:dyDescent="0.3">
      <c r="B7825">
        <v>165678</v>
      </c>
      <c r="C7825" t="s">
        <v>22175</v>
      </c>
      <c r="D7825" t="s">
        <v>22176</v>
      </c>
      <c r="E7825" t="s">
        <v>1900</v>
      </c>
      <c r="F7825" t="s">
        <v>1024</v>
      </c>
    </row>
    <row r="7826" spans="2:6" hidden="1" x14ac:dyDescent="0.3">
      <c r="B7826">
        <v>165679</v>
      </c>
      <c r="C7826" t="s">
        <v>22177</v>
      </c>
      <c r="D7826" t="s">
        <v>22178</v>
      </c>
      <c r="E7826" t="s">
        <v>22179</v>
      </c>
      <c r="F7826" t="s">
        <v>1024</v>
      </c>
    </row>
    <row r="7827" spans="2:6" hidden="1" x14ac:dyDescent="0.3">
      <c r="B7827">
        <v>165680</v>
      </c>
      <c r="C7827" t="s">
        <v>22180</v>
      </c>
      <c r="D7827" t="s">
        <v>22181</v>
      </c>
      <c r="E7827" t="s">
        <v>22182</v>
      </c>
      <c r="F7827" t="s">
        <v>1024</v>
      </c>
    </row>
    <row r="7828" spans="2:6" hidden="1" x14ac:dyDescent="0.3">
      <c r="B7828">
        <v>165681</v>
      </c>
      <c r="C7828" t="s">
        <v>22183</v>
      </c>
      <c r="D7828" t="s">
        <v>22184</v>
      </c>
      <c r="E7828" t="s">
        <v>22185</v>
      </c>
      <c r="F7828" t="s">
        <v>1024</v>
      </c>
    </row>
    <row r="7829" spans="2:6" hidden="1" x14ac:dyDescent="0.3">
      <c r="B7829">
        <v>165682</v>
      </c>
      <c r="C7829" t="s">
        <v>22186</v>
      </c>
      <c r="D7829" t="s">
        <v>22187</v>
      </c>
      <c r="E7829" t="s">
        <v>22188</v>
      </c>
      <c r="F7829" t="s">
        <v>1024</v>
      </c>
    </row>
    <row r="7830" spans="2:6" hidden="1" x14ac:dyDescent="0.3">
      <c r="B7830">
        <v>165683</v>
      </c>
      <c r="C7830" t="s">
        <v>22189</v>
      </c>
      <c r="D7830" t="s">
        <v>22190</v>
      </c>
      <c r="E7830" t="s">
        <v>22191</v>
      </c>
      <c r="F7830" t="s">
        <v>1024</v>
      </c>
    </row>
    <row r="7831" spans="2:6" hidden="1" x14ac:dyDescent="0.3">
      <c r="B7831">
        <v>165684</v>
      </c>
      <c r="C7831" t="s">
        <v>22192</v>
      </c>
      <c r="D7831" t="s">
        <v>22193</v>
      </c>
      <c r="E7831" t="s">
        <v>22194</v>
      </c>
      <c r="F7831" t="s">
        <v>1024</v>
      </c>
    </row>
    <row r="7832" spans="2:6" hidden="1" x14ac:dyDescent="0.3">
      <c r="B7832">
        <v>165685</v>
      </c>
      <c r="C7832" t="s">
        <v>22195</v>
      </c>
      <c r="D7832" t="s">
        <v>22196</v>
      </c>
      <c r="E7832" t="s">
        <v>21754</v>
      </c>
      <c r="F7832" t="s">
        <v>1024</v>
      </c>
    </row>
    <row r="7833" spans="2:6" hidden="1" x14ac:dyDescent="0.3">
      <c r="B7833">
        <v>165686</v>
      </c>
      <c r="C7833" t="s">
        <v>22197</v>
      </c>
      <c r="D7833" t="s">
        <v>22198</v>
      </c>
      <c r="E7833" t="s">
        <v>21754</v>
      </c>
      <c r="F7833" t="s">
        <v>1024</v>
      </c>
    </row>
    <row r="7834" spans="2:6" hidden="1" x14ac:dyDescent="0.3">
      <c r="B7834">
        <v>165687</v>
      </c>
      <c r="C7834" t="s">
        <v>22199</v>
      </c>
      <c r="D7834" t="s">
        <v>22200</v>
      </c>
      <c r="E7834" t="s">
        <v>21754</v>
      </c>
      <c r="F7834" t="s">
        <v>1024</v>
      </c>
    </row>
    <row r="7835" spans="2:6" hidden="1" x14ac:dyDescent="0.3">
      <c r="B7835">
        <v>165688</v>
      </c>
      <c r="C7835" t="s">
        <v>22201</v>
      </c>
      <c r="D7835" t="s">
        <v>22202</v>
      </c>
      <c r="E7835" t="s">
        <v>2264</v>
      </c>
      <c r="F7835" t="s">
        <v>1024</v>
      </c>
    </row>
    <row r="7836" spans="2:6" hidden="1" x14ac:dyDescent="0.3">
      <c r="B7836">
        <v>165689</v>
      </c>
      <c r="C7836" t="s">
        <v>22203</v>
      </c>
      <c r="D7836" t="s">
        <v>22204</v>
      </c>
      <c r="E7836" t="s">
        <v>22205</v>
      </c>
      <c r="F7836" t="s">
        <v>1024</v>
      </c>
    </row>
    <row r="7837" spans="2:6" hidden="1" x14ac:dyDescent="0.3">
      <c r="B7837">
        <v>165690</v>
      </c>
      <c r="C7837" t="s">
        <v>22206</v>
      </c>
      <c r="D7837" t="s">
        <v>22207</v>
      </c>
      <c r="E7837" t="s">
        <v>22208</v>
      </c>
      <c r="F7837" t="s">
        <v>1024</v>
      </c>
    </row>
    <row r="7838" spans="2:6" hidden="1" x14ac:dyDescent="0.3">
      <c r="B7838">
        <v>165691</v>
      </c>
      <c r="C7838" t="s">
        <v>22209</v>
      </c>
      <c r="D7838" t="s">
        <v>22210</v>
      </c>
      <c r="E7838" t="s">
        <v>22211</v>
      </c>
      <c r="F7838" t="s">
        <v>1024</v>
      </c>
    </row>
    <row r="7839" spans="2:6" hidden="1" x14ac:dyDescent="0.3">
      <c r="B7839">
        <v>165692</v>
      </c>
      <c r="C7839" t="s">
        <v>22212</v>
      </c>
      <c r="D7839" t="s">
        <v>22213</v>
      </c>
      <c r="E7839" t="s">
        <v>11675</v>
      </c>
      <c r="F7839" t="s">
        <v>1024</v>
      </c>
    </row>
    <row r="7840" spans="2:6" hidden="1" x14ac:dyDescent="0.3">
      <c r="B7840">
        <v>165693</v>
      </c>
      <c r="C7840" t="s">
        <v>22214</v>
      </c>
      <c r="D7840" t="s">
        <v>22215</v>
      </c>
      <c r="E7840" t="s">
        <v>22216</v>
      </c>
      <c r="F7840" t="s">
        <v>1024</v>
      </c>
    </row>
    <row r="7841" spans="2:6" hidden="1" x14ac:dyDescent="0.3">
      <c r="B7841">
        <v>165694</v>
      </c>
      <c r="C7841" t="s">
        <v>22217</v>
      </c>
      <c r="D7841" t="s">
        <v>22218</v>
      </c>
      <c r="E7841" t="s">
        <v>8030</v>
      </c>
      <c r="F7841" t="s">
        <v>1024</v>
      </c>
    </row>
    <row r="7842" spans="2:6" hidden="1" x14ac:dyDescent="0.3">
      <c r="B7842">
        <v>165695</v>
      </c>
      <c r="C7842" t="s">
        <v>22219</v>
      </c>
      <c r="D7842" t="s">
        <v>22220</v>
      </c>
      <c r="E7842" t="s">
        <v>22221</v>
      </c>
      <c r="F7842" t="s">
        <v>1024</v>
      </c>
    </row>
    <row r="7843" spans="2:6" hidden="1" x14ac:dyDescent="0.3">
      <c r="B7843">
        <v>165696</v>
      </c>
      <c r="C7843" t="s">
        <v>22222</v>
      </c>
      <c r="D7843" t="s">
        <v>22223</v>
      </c>
      <c r="E7843" t="s">
        <v>22224</v>
      </c>
      <c r="F7843" t="s">
        <v>1024</v>
      </c>
    </row>
    <row r="7844" spans="2:6" hidden="1" x14ac:dyDescent="0.3">
      <c r="B7844">
        <v>165697</v>
      </c>
      <c r="C7844" t="s">
        <v>22225</v>
      </c>
      <c r="D7844" t="s">
        <v>22226</v>
      </c>
      <c r="E7844" t="s">
        <v>22227</v>
      </c>
      <c r="F7844" t="s">
        <v>1024</v>
      </c>
    </row>
    <row r="7845" spans="2:6" hidden="1" x14ac:dyDescent="0.3">
      <c r="B7845">
        <v>165699</v>
      </c>
      <c r="C7845" t="s">
        <v>22228</v>
      </c>
      <c r="D7845" t="s">
        <v>22229</v>
      </c>
      <c r="E7845" t="s">
        <v>7394</v>
      </c>
      <c r="F7845" t="s">
        <v>1024</v>
      </c>
    </row>
    <row r="7846" spans="2:6" hidden="1" x14ac:dyDescent="0.3">
      <c r="B7846">
        <v>165700</v>
      </c>
      <c r="C7846" t="s">
        <v>22230</v>
      </c>
      <c r="D7846" t="s">
        <v>22231</v>
      </c>
      <c r="E7846" t="s">
        <v>22232</v>
      </c>
      <c r="F7846" t="s">
        <v>1024</v>
      </c>
    </row>
    <row r="7847" spans="2:6" hidden="1" x14ac:dyDescent="0.3">
      <c r="B7847">
        <v>165701</v>
      </c>
      <c r="C7847" t="s">
        <v>22233</v>
      </c>
      <c r="D7847" t="s">
        <v>22234</v>
      </c>
      <c r="E7847" t="s">
        <v>22235</v>
      </c>
      <c r="F7847" t="s">
        <v>1024</v>
      </c>
    </row>
    <row r="7848" spans="2:6" hidden="1" x14ac:dyDescent="0.3">
      <c r="B7848">
        <v>165702</v>
      </c>
      <c r="C7848" t="s">
        <v>22236</v>
      </c>
      <c r="D7848" t="s">
        <v>22237</v>
      </c>
      <c r="E7848" t="s">
        <v>22238</v>
      </c>
      <c r="F7848" t="s">
        <v>1024</v>
      </c>
    </row>
    <row r="7849" spans="2:6" hidden="1" x14ac:dyDescent="0.3">
      <c r="B7849">
        <v>165703</v>
      </c>
      <c r="C7849" t="s">
        <v>22239</v>
      </c>
      <c r="D7849" t="s">
        <v>22240</v>
      </c>
      <c r="E7849" t="s">
        <v>22241</v>
      </c>
      <c r="F7849" t="s">
        <v>1024</v>
      </c>
    </row>
    <row r="7850" spans="2:6" hidden="1" x14ac:dyDescent="0.3">
      <c r="B7850">
        <v>165704</v>
      </c>
      <c r="C7850" t="s">
        <v>22242</v>
      </c>
      <c r="D7850" t="s">
        <v>22243</v>
      </c>
      <c r="E7850" t="s">
        <v>22244</v>
      </c>
      <c r="F7850" t="s">
        <v>1024</v>
      </c>
    </row>
    <row r="7851" spans="2:6" hidden="1" x14ac:dyDescent="0.3">
      <c r="B7851">
        <v>165705</v>
      </c>
      <c r="C7851" t="s">
        <v>22245</v>
      </c>
      <c r="D7851" t="s">
        <v>22246</v>
      </c>
      <c r="E7851" t="s">
        <v>22247</v>
      </c>
      <c r="F7851" t="s">
        <v>1024</v>
      </c>
    </row>
    <row r="7852" spans="2:6" hidden="1" x14ac:dyDescent="0.3">
      <c r="B7852">
        <v>165706</v>
      </c>
      <c r="C7852" t="s">
        <v>22248</v>
      </c>
      <c r="D7852" t="s">
        <v>22249</v>
      </c>
      <c r="E7852" t="s">
        <v>22250</v>
      </c>
      <c r="F7852" t="s">
        <v>1024</v>
      </c>
    </row>
    <row r="7853" spans="2:6" hidden="1" x14ac:dyDescent="0.3">
      <c r="B7853">
        <v>165707</v>
      </c>
      <c r="C7853" t="s">
        <v>22251</v>
      </c>
      <c r="D7853" t="s">
        <v>22252</v>
      </c>
      <c r="E7853" t="s">
        <v>2255</v>
      </c>
      <c r="F7853" t="s">
        <v>1024</v>
      </c>
    </row>
    <row r="7854" spans="2:6" hidden="1" x14ac:dyDescent="0.3">
      <c r="B7854">
        <v>165708</v>
      </c>
      <c r="C7854" t="s">
        <v>22253</v>
      </c>
      <c r="D7854" t="s">
        <v>22254</v>
      </c>
      <c r="E7854" t="s">
        <v>20706</v>
      </c>
      <c r="F7854" t="s">
        <v>1024</v>
      </c>
    </row>
    <row r="7855" spans="2:6" hidden="1" x14ac:dyDescent="0.3">
      <c r="B7855">
        <v>165709</v>
      </c>
      <c r="C7855" t="s">
        <v>21356</v>
      </c>
      <c r="D7855" t="s">
        <v>21357</v>
      </c>
      <c r="E7855" t="s">
        <v>22255</v>
      </c>
      <c r="F7855" t="s">
        <v>1024</v>
      </c>
    </row>
    <row r="7856" spans="2:6" hidden="1" x14ac:dyDescent="0.3">
      <c r="B7856">
        <v>165710</v>
      </c>
      <c r="C7856" t="s">
        <v>22256</v>
      </c>
      <c r="D7856" t="s">
        <v>22257</v>
      </c>
      <c r="E7856" t="s">
        <v>5131</v>
      </c>
      <c r="F7856" t="s">
        <v>1024</v>
      </c>
    </row>
    <row r="7857" spans="2:6" hidden="1" x14ac:dyDescent="0.3">
      <c r="B7857">
        <v>165711</v>
      </c>
      <c r="C7857" t="s">
        <v>22258</v>
      </c>
      <c r="D7857" t="s">
        <v>22259</v>
      </c>
      <c r="E7857" t="s">
        <v>22260</v>
      </c>
      <c r="F7857" t="s">
        <v>1024</v>
      </c>
    </row>
    <row r="7858" spans="2:6" hidden="1" x14ac:dyDescent="0.3">
      <c r="B7858">
        <v>165712</v>
      </c>
      <c r="C7858" t="s">
        <v>22261</v>
      </c>
      <c r="D7858" t="s">
        <v>24109</v>
      </c>
      <c r="E7858" t="s">
        <v>22262</v>
      </c>
      <c r="F7858" t="s">
        <v>1024</v>
      </c>
    </row>
    <row r="7859" spans="2:6" hidden="1" x14ac:dyDescent="0.3">
      <c r="B7859">
        <v>165713</v>
      </c>
      <c r="C7859" t="s">
        <v>22263</v>
      </c>
      <c r="D7859" t="s">
        <v>22264</v>
      </c>
      <c r="E7859" t="s">
        <v>22265</v>
      </c>
      <c r="F7859" t="s">
        <v>1024</v>
      </c>
    </row>
    <row r="7860" spans="2:6" hidden="1" x14ac:dyDescent="0.3">
      <c r="B7860">
        <v>165714</v>
      </c>
      <c r="C7860" t="s">
        <v>22266</v>
      </c>
      <c r="D7860" t="s">
        <v>22267</v>
      </c>
      <c r="E7860" t="s">
        <v>22268</v>
      </c>
      <c r="F7860" t="s">
        <v>1024</v>
      </c>
    </row>
    <row r="7861" spans="2:6" hidden="1" x14ac:dyDescent="0.3">
      <c r="B7861">
        <v>165715</v>
      </c>
      <c r="C7861" t="s">
        <v>22269</v>
      </c>
      <c r="D7861" t="s">
        <v>22270</v>
      </c>
      <c r="E7861" t="s">
        <v>22271</v>
      </c>
      <c r="F7861" t="s">
        <v>1024</v>
      </c>
    </row>
    <row r="7862" spans="2:6" hidden="1" x14ac:dyDescent="0.3">
      <c r="B7862">
        <v>165716</v>
      </c>
      <c r="C7862" t="s">
        <v>22272</v>
      </c>
      <c r="D7862" t="s">
        <v>22273</v>
      </c>
      <c r="E7862" t="s">
        <v>2196</v>
      </c>
      <c r="F7862" t="s">
        <v>1024</v>
      </c>
    </row>
    <row r="7863" spans="2:6" hidden="1" x14ac:dyDescent="0.3">
      <c r="B7863">
        <v>165717</v>
      </c>
      <c r="C7863" t="s">
        <v>22274</v>
      </c>
      <c r="D7863" t="s">
        <v>22275</v>
      </c>
      <c r="E7863" t="s">
        <v>22276</v>
      </c>
      <c r="F7863" t="s">
        <v>1024</v>
      </c>
    </row>
    <row r="7864" spans="2:6" hidden="1" x14ac:dyDescent="0.3">
      <c r="B7864">
        <v>165718</v>
      </c>
      <c r="C7864" t="s">
        <v>22277</v>
      </c>
      <c r="D7864" t="s">
        <v>22278</v>
      </c>
      <c r="E7864" t="s">
        <v>22279</v>
      </c>
      <c r="F7864" t="s">
        <v>1024</v>
      </c>
    </row>
    <row r="7865" spans="2:6" hidden="1" x14ac:dyDescent="0.3">
      <c r="B7865">
        <v>165719</v>
      </c>
      <c r="C7865" t="s">
        <v>22280</v>
      </c>
      <c r="D7865" t="s">
        <v>22281</v>
      </c>
      <c r="E7865" t="s">
        <v>22282</v>
      </c>
      <c r="F7865" t="s">
        <v>1024</v>
      </c>
    </row>
    <row r="7866" spans="2:6" hidden="1" x14ac:dyDescent="0.3">
      <c r="B7866">
        <v>165720</v>
      </c>
      <c r="C7866" t="s">
        <v>22283</v>
      </c>
      <c r="D7866" t="s">
        <v>22284</v>
      </c>
      <c r="E7866" t="s">
        <v>22285</v>
      </c>
      <c r="F7866" t="s">
        <v>1024</v>
      </c>
    </row>
    <row r="7867" spans="2:6" hidden="1" x14ac:dyDescent="0.3">
      <c r="B7867">
        <v>165721</v>
      </c>
      <c r="C7867" t="s">
        <v>22286</v>
      </c>
      <c r="D7867" t="s">
        <v>22287</v>
      </c>
      <c r="E7867" t="s">
        <v>22288</v>
      </c>
      <c r="F7867" t="s">
        <v>1024</v>
      </c>
    </row>
    <row r="7868" spans="2:6" hidden="1" x14ac:dyDescent="0.3">
      <c r="B7868">
        <v>165722</v>
      </c>
      <c r="C7868" t="s">
        <v>22289</v>
      </c>
      <c r="D7868" t="s">
        <v>22290</v>
      </c>
      <c r="E7868" t="s">
        <v>17064</v>
      </c>
      <c r="F7868" t="s">
        <v>1024</v>
      </c>
    </row>
    <row r="7869" spans="2:6" hidden="1" x14ac:dyDescent="0.3">
      <c r="B7869">
        <v>165723</v>
      </c>
      <c r="C7869" t="s">
        <v>22291</v>
      </c>
      <c r="D7869" t="s">
        <v>22292</v>
      </c>
      <c r="E7869" t="s">
        <v>22293</v>
      </c>
      <c r="F7869" t="s">
        <v>1024</v>
      </c>
    </row>
    <row r="7870" spans="2:6" hidden="1" x14ac:dyDescent="0.3">
      <c r="B7870">
        <v>165724</v>
      </c>
      <c r="C7870" t="s">
        <v>22294</v>
      </c>
      <c r="D7870" t="s">
        <v>22295</v>
      </c>
      <c r="E7870" t="s">
        <v>22296</v>
      </c>
      <c r="F7870" t="s">
        <v>1024</v>
      </c>
    </row>
    <row r="7871" spans="2:6" hidden="1" x14ac:dyDescent="0.3">
      <c r="B7871">
        <v>165725</v>
      </c>
      <c r="C7871" t="s">
        <v>22297</v>
      </c>
      <c r="D7871" t="s">
        <v>22298</v>
      </c>
      <c r="E7871" t="s">
        <v>22299</v>
      </c>
      <c r="F7871" t="s">
        <v>1024</v>
      </c>
    </row>
    <row r="7872" spans="2:6" hidden="1" x14ac:dyDescent="0.3">
      <c r="B7872">
        <v>165726</v>
      </c>
      <c r="C7872" t="s">
        <v>22300</v>
      </c>
      <c r="D7872" t="s">
        <v>22301</v>
      </c>
      <c r="E7872" t="s">
        <v>1259</v>
      </c>
      <c r="F7872" t="s">
        <v>1024</v>
      </c>
    </row>
    <row r="7873" spans="2:6" hidden="1" x14ac:dyDescent="0.3">
      <c r="B7873">
        <v>165727</v>
      </c>
      <c r="C7873" t="s">
        <v>22302</v>
      </c>
      <c r="D7873" t="s">
        <v>22303</v>
      </c>
      <c r="E7873" t="s">
        <v>22304</v>
      </c>
      <c r="F7873" t="s">
        <v>1024</v>
      </c>
    </row>
    <row r="7874" spans="2:6" hidden="1" x14ac:dyDescent="0.3">
      <c r="B7874">
        <v>165728</v>
      </c>
      <c r="C7874" t="s">
        <v>22305</v>
      </c>
      <c r="D7874" t="s">
        <v>22306</v>
      </c>
      <c r="E7874" t="s">
        <v>22307</v>
      </c>
      <c r="F7874" t="s">
        <v>1024</v>
      </c>
    </row>
    <row r="7875" spans="2:6" hidden="1" x14ac:dyDescent="0.3">
      <c r="B7875">
        <v>165729</v>
      </c>
      <c r="C7875" t="s">
        <v>22308</v>
      </c>
      <c r="D7875" t="s">
        <v>22309</v>
      </c>
      <c r="E7875" t="s">
        <v>8902</v>
      </c>
      <c r="F7875" t="s">
        <v>1024</v>
      </c>
    </row>
    <row r="7876" spans="2:6" hidden="1" x14ac:dyDescent="0.3">
      <c r="B7876">
        <v>165730</v>
      </c>
      <c r="C7876" t="s">
        <v>22310</v>
      </c>
      <c r="D7876" t="s">
        <v>22311</v>
      </c>
      <c r="E7876" t="s">
        <v>16379</v>
      </c>
      <c r="F7876" t="s">
        <v>1024</v>
      </c>
    </row>
    <row r="7877" spans="2:6" hidden="1" x14ac:dyDescent="0.3">
      <c r="B7877">
        <v>165731</v>
      </c>
      <c r="C7877" t="s">
        <v>22312</v>
      </c>
      <c r="D7877" t="s">
        <v>22313</v>
      </c>
      <c r="E7877" t="s">
        <v>22314</v>
      </c>
      <c r="F7877" t="s">
        <v>1024</v>
      </c>
    </row>
    <row r="7878" spans="2:6" hidden="1" x14ac:dyDescent="0.3">
      <c r="B7878">
        <v>165732</v>
      </c>
      <c r="C7878" t="s">
        <v>13394</v>
      </c>
      <c r="D7878" t="s">
        <v>24068</v>
      </c>
      <c r="E7878" t="s">
        <v>22315</v>
      </c>
      <c r="F7878" t="s">
        <v>1024</v>
      </c>
    </row>
    <row r="7879" spans="2:6" hidden="1" x14ac:dyDescent="0.3">
      <c r="B7879">
        <v>165733</v>
      </c>
      <c r="C7879" t="s">
        <v>22316</v>
      </c>
      <c r="D7879" t="s">
        <v>22317</v>
      </c>
      <c r="E7879" t="s">
        <v>2985</v>
      </c>
      <c r="F7879" t="s">
        <v>1024</v>
      </c>
    </row>
    <row r="7880" spans="2:6" hidden="1" x14ac:dyDescent="0.3">
      <c r="B7880">
        <v>165734</v>
      </c>
      <c r="C7880" t="s">
        <v>22318</v>
      </c>
      <c r="D7880" t="s">
        <v>22319</v>
      </c>
      <c r="E7880" t="s">
        <v>22320</v>
      </c>
      <c r="F7880" t="s">
        <v>1024</v>
      </c>
    </row>
    <row r="7881" spans="2:6" hidden="1" x14ac:dyDescent="0.3">
      <c r="B7881">
        <v>165735</v>
      </c>
      <c r="C7881" t="s">
        <v>22321</v>
      </c>
      <c r="D7881" t="s">
        <v>22322</v>
      </c>
      <c r="E7881" t="s">
        <v>22323</v>
      </c>
      <c r="F7881" t="s">
        <v>1024</v>
      </c>
    </row>
    <row r="7882" spans="2:6" hidden="1" x14ac:dyDescent="0.3">
      <c r="B7882">
        <v>165736</v>
      </c>
      <c r="C7882" t="s">
        <v>22324</v>
      </c>
      <c r="D7882" t="s">
        <v>22325</v>
      </c>
      <c r="E7882" t="s">
        <v>13996</v>
      </c>
      <c r="F7882" t="s">
        <v>1024</v>
      </c>
    </row>
    <row r="7883" spans="2:6" hidden="1" x14ac:dyDescent="0.3">
      <c r="B7883">
        <v>165737</v>
      </c>
      <c r="C7883" t="s">
        <v>22326</v>
      </c>
      <c r="D7883" t="s">
        <v>22327</v>
      </c>
      <c r="E7883" t="s">
        <v>22328</v>
      </c>
      <c r="F7883" t="s">
        <v>1024</v>
      </c>
    </row>
    <row r="7884" spans="2:6" hidden="1" x14ac:dyDescent="0.3">
      <c r="B7884">
        <v>165738</v>
      </c>
      <c r="C7884" t="s">
        <v>22329</v>
      </c>
      <c r="D7884" t="s">
        <v>22330</v>
      </c>
      <c r="E7884" t="s">
        <v>18770</v>
      </c>
      <c r="F7884" t="s">
        <v>1024</v>
      </c>
    </row>
    <row r="7885" spans="2:6" hidden="1" x14ac:dyDescent="0.3">
      <c r="B7885">
        <v>165739</v>
      </c>
      <c r="C7885" t="s">
        <v>22331</v>
      </c>
      <c r="D7885" t="s">
        <v>22332</v>
      </c>
      <c r="E7885" t="s">
        <v>22333</v>
      </c>
      <c r="F7885" t="s">
        <v>1024</v>
      </c>
    </row>
    <row r="7886" spans="2:6" hidden="1" x14ac:dyDescent="0.3">
      <c r="B7886">
        <v>165740</v>
      </c>
      <c r="C7886" t="s">
        <v>22334</v>
      </c>
      <c r="D7886" t="s">
        <v>22335</v>
      </c>
      <c r="E7886" t="s">
        <v>22336</v>
      </c>
      <c r="F7886" t="s">
        <v>1024</v>
      </c>
    </row>
    <row r="7887" spans="2:6" hidden="1" x14ac:dyDescent="0.3">
      <c r="B7887">
        <v>165741</v>
      </c>
      <c r="C7887" t="s">
        <v>22337</v>
      </c>
      <c r="D7887" t="s">
        <v>22338</v>
      </c>
      <c r="E7887" t="s">
        <v>10489</v>
      </c>
      <c r="F7887" t="s">
        <v>1024</v>
      </c>
    </row>
    <row r="7888" spans="2:6" hidden="1" x14ac:dyDescent="0.3">
      <c r="B7888">
        <v>165742</v>
      </c>
      <c r="C7888" t="s">
        <v>22339</v>
      </c>
      <c r="D7888" t="s">
        <v>22340</v>
      </c>
      <c r="E7888" t="s">
        <v>22341</v>
      </c>
      <c r="F7888" t="s">
        <v>1024</v>
      </c>
    </row>
    <row r="7889" spans="2:6" hidden="1" x14ac:dyDescent="0.3">
      <c r="B7889">
        <v>165743</v>
      </c>
      <c r="C7889" t="s">
        <v>22342</v>
      </c>
      <c r="D7889" t="s">
        <v>22343</v>
      </c>
      <c r="E7889" t="s">
        <v>1836</v>
      </c>
      <c r="F7889" t="s">
        <v>1024</v>
      </c>
    </row>
    <row r="7890" spans="2:6" hidden="1" x14ac:dyDescent="0.3">
      <c r="B7890">
        <v>165744</v>
      </c>
      <c r="C7890" t="s">
        <v>22344</v>
      </c>
      <c r="D7890" t="s">
        <v>22345</v>
      </c>
      <c r="E7890" t="s">
        <v>17608</v>
      </c>
      <c r="F7890" t="s">
        <v>1024</v>
      </c>
    </row>
    <row r="7891" spans="2:6" hidden="1" x14ac:dyDescent="0.3">
      <c r="B7891">
        <v>165745</v>
      </c>
      <c r="C7891" t="s">
        <v>22346</v>
      </c>
      <c r="D7891" t="s">
        <v>22347</v>
      </c>
      <c r="E7891" t="s">
        <v>24135</v>
      </c>
      <c r="F7891" t="s">
        <v>1024</v>
      </c>
    </row>
    <row r="7892" spans="2:6" hidden="1" x14ac:dyDescent="0.3">
      <c r="B7892">
        <v>165746</v>
      </c>
      <c r="C7892" t="s">
        <v>22348</v>
      </c>
      <c r="D7892" t="s">
        <v>22349</v>
      </c>
      <c r="E7892" t="s">
        <v>21158</v>
      </c>
      <c r="F7892" t="s">
        <v>1024</v>
      </c>
    </row>
    <row r="7893" spans="2:6" hidden="1" x14ac:dyDescent="0.3">
      <c r="B7893">
        <v>165747</v>
      </c>
      <c r="C7893" t="s">
        <v>22350</v>
      </c>
      <c r="D7893" t="s">
        <v>22351</v>
      </c>
      <c r="E7893" t="s">
        <v>20178</v>
      </c>
      <c r="F7893" t="s">
        <v>1024</v>
      </c>
    </row>
    <row r="7894" spans="2:6" hidden="1" x14ac:dyDescent="0.3">
      <c r="B7894">
        <v>165748</v>
      </c>
      <c r="C7894" t="s">
        <v>22352</v>
      </c>
      <c r="D7894" t="s">
        <v>22353</v>
      </c>
      <c r="E7894" t="s">
        <v>22354</v>
      </c>
      <c r="F7894" t="s">
        <v>1024</v>
      </c>
    </row>
    <row r="7895" spans="2:6" hidden="1" x14ac:dyDescent="0.3">
      <c r="B7895">
        <v>165749</v>
      </c>
      <c r="C7895" t="s">
        <v>22355</v>
      </c>
      <c r="D7895" t="s">
        <v>22356</v>
      </c>
      <c r="E7895" t="s">
        <v>9929</v>
      </c>
      <c r="F7895" t="s">
        <v>1024</v>
      </c>
    </row>
    <row r="7896" spans="2:6" hidden="1" x14ac:dyDescent="0.3">
      <c r="B7896">
        <v>165750</v>
      </c>
      <c r="C7896" t="s">
        <v>22357</v>
      </c>
      <c r="D7896" t="s">
        <v>22358</v>
      </c>
      <c r="E7896" t="s">
        <v>14293</v>
      </c>
      <c r="F7896" t="s">
        <v>1024</v>
      </c>
    </row>
    <row r="7897" spans="2:6" hidden="1" x14ac:dyDescent="0.3">
      <c r="B7897">
        <v>165751</v>
      </c>
      <c r="C7897" t="s">
        <v>22359</v>
      </c>
      <c r="D7897" t="s">
        <v>22360</v>
      </c>
      <c r="E7897" t="s">
        <v>11723</v>
      </c>
      <c r="F7897" t="s">
        <v>1024</v>
      </c>
    </row>
    <row r="7898" spans="2:6" hidden="1" x14ac:dyDescent="0.3">
      <c r="B7898">
        <v>165752</v>
      </c>
      <c r="C7898" t="s">
        <v>2227</v>
      </c>
      <c r="D7898" t="s">
        <v>2228</v>
      </c>
      <c r="E7898" t="s">
        <v>22361</v>
      </c>
      <c r="F7898" t="s">
        <v>1024</v>
      </c>
    </row>
    <row r="7899" spans="2:6" hidden="1" x14ac:dyDescent="0.3">
      <c r="B7899">
        <v>165753</v>
      </c>
      <c r="C7899" t="s">
        <v>22362</v>
      </c>
      <c r="D7899" t="s">
        <v>22363</v>
      </c>
      <c r="E7899" t="s">
        <v>14801</v>
      </c>
      <c r="F7899" t="s">
        <v>1024</v>
      </c>
    </row>
    <row r="7900" spans="2:6" hidden="1" x14ac:dyDescent="0.3">
      <c r="B7900">
        <v>165754</v>
      </c>
      <c r="C7900" t="s">
        <v>22364</v>
      </c>
      <c r="D7900" t="s">
        <v>22365</v>
      </c>
      <c r="E7900" t="s">
        <v>22366</v>
      </c>
      <c r="F7900" t="s">
        <v>1024</v>
      </c>
    </row>
    <row r="7901" spans="2:6" hidden="1" x14ac:dyDescent="0.3">
      <c r="B7901">
        <v>165755</v>
      </c>
      <c r="C7901" t="s">
        <v>22367</v>
      </c>
      <c r="D7901" t="s">
        <v>22368</v>
      </c>
      <c r="E7901" t="s">
        <v>22369</v>
      </c>
      <c r="F7901" t="s">
        <v>1024</v>
      </c>
    </row>
    <row r="7902" spans="2:6" hidden="1" x14ac:dyDescent="0.3">
      <c r="B7902">
        <v>165756</v>
      </c>
      <c r="C7902" t="s">
        <v>22370</v>
      </c>
      <c r="D7902" t="s">
        <v>22371</v>
      </c>
      <c r="E7902" t="s">
        <v>22372</v>
      </c>
      <c r="F7902" t="s">
        <v>1024</v>
      </c>
    </row>
    <row r="7903" spans="2:6" hidden="1" x14ac:dyDescent="0.3">
      <c r="B7903">
        <v>165757</v>
      </c>
      <c r="C7903" t="s">
        <v>4445</v>
      </c>
      <c r="D7903" t="s">
        <v>4446</v>
      </c>
      <c r="E7903" t="s">
        <v>22373</v>
      </c>
      <c r="F7903" t="s">
        <v>1024</v>
      </c>
    </row>
    <row r="7904" spans="2:6" hidden="1" x14ac:dyDescent="0.3">
      <c r="B7904">
        <v>165758</v>
      </c>
      <c r="C7904" t="s">
        <v>22374</v>
      </c>
      <c r="D7904" t="s">
        <v>22375</v>
      </c>
      <c r="E7904" t="s">
        <v>22376</v>
      </c>
      <c r="F7904" t="s">
        <v>1024</v>
      </c>
    </row>
    <row r="7905" spans="2:6" hidden="1" x14ac:dyDescent="0.3">
      <c r="B7905">
        <v>165759</v>
      </c>
      <c r="C7905" t="s">
        <v>22377</v>
      </c>
      <c r="D7905" t="s">
        <v>22378</v>
      </c>
      <c r="E7905" t="s">
        <v>22379</v>
      </c>
      <c r="F7905" t="s">
        <v>1024</v>
      </c>
    </row>
    <row r="7906" spans="2:6" hidden="1" x14ac:dyDescent="0.3">
      <c r="B7906">
        <v>165760</v>
      </c>
      <c r="C7906" t="s">
        <v>22380</v>
      </c>
      <c r="D7906" t="s">
        <v>22381</v>
      </c>
      <c r="E7906" t="s">
        <v>11073</v>
      </c>
      <c r="F7906" t="s">
        <v>1024</v>
      </c>
    </row>
    <row r="7907" spans="2:6" hidden="1" x14ac:dyDescent="0.3">
      <c r="B7907">
        <v>165761</v>
      </c>
      <c r="C7907" t="s">
        <v>6687</v>
      </c>
      <c r="D7907" t="s">
        <v>6688</v>
      </c>
      <c r="E7907" t="s">
        <v>22382</v>
      </c>
      <c r="F7907" t="s">
        <v>1024</v>
      </c>
    </row>
    <row r="7908" spans="2:6" hidden="1" x14ac:dyDescent="0.3">
      <c r="B7908">
        <v>165762</v>
      </c>
      <c r="C7908" t="s">
        <v>22383</v>
      </c>
      <c r="D7908" t="s">
        <v>22384</v>
      </c>
      <c r="E7908" t="s">
        <v>22385</v>
      </c>
      <c r="F7908" t="s">
        <v>1024</v>
      </c>
    </row>
    <row r="7909" spans="2:6" hidden="1" x14ac:dyDescent="0.3">
      <c r="B7909">
        <v>165763</v>
      </c>
      <c r="C7909" t="s">
        <v>22386</v>
      </c>
      <c r="D7909" t="s">
        <v>22387</v>
      </c>
      <c r="E7909" t="s">
        <v>22388</v>
      </c>
      <c r="F7909" t="s">
        <v>1024</v>
      </c>
    </row>
    <row r="7910" spans="2:6" hidden="1" x14ac:dyDescent="0.3">
      <c r="B7910">
        <v>165764</v>
      </c>
      <c r="C7910" t="s">
        <v>22389</v>
      </c>
      <c r="D7910" t="s">
        <v>22390</v>
      </c>
      <c r="E7910" t="s">
        <v>22391</v>
      </c>
      <c r="F7910" t="s">
        <v>1024</v>
      </c>
    </row>
    <row r="7911" spans="2:6" hidden="1" x14ac:dyDescent="0.3">
      <c r="B7911">
        <v>165765</v>
      </c>
      <c r="C7911" t="s">
        <v>22392</v>
      </c>
      <c r="D7911" t="s">
        <v>24110</v>
      </c>
      <c r="E7911" t="s">
        <v>22393</v>
      </c>
      <c r="F7911" t="s">
        <v>1024</v>
      </c>
    </row>
    <row r="7912" spans="2:6" hidden="1" x14ac:dyDescent="0.3">
      <c r="B7912">
        <v>165766</v>
      </c>
      <c r="C7912" t="s">
        <v>22394</v>
      </c>
      <c r="D7912" t="s">
        <v>22395</v>
      </c>
      <c r="E7912" t="s">
        <v>22396</v>
      </c>
      <c r="F7912" t="s">
        <v>1024</v>
      </c>
    </row>
    <row r="7913" spans="2:6" hidden="1" x14ac:dyDescent="0.3">
      <c r="B7913">
        <v>165767</v>
      </c>
      <c r="C7913" t="s">
        <v>22397</v>
      </c>
      <c r="D7913" t="s">
        <v>22398</v>
      </c>
      <c r="E7913" t="s">
        <v>2942</v>
      </c>
      <c r="F7913" t="s">
        <v>1024</v>
      </c>
    </row>
    <row r="7914" spans="2:6" hidden="1" x14ac:dyDescent="0.3">
      <c r="B7914">
        <v>165768</v>
      </c>
      <c r="C7914" t="s">
        <v>22399</v>
      </c>
      <c r="D7914" t="s">
        <v>22400</v>
      </c>
      <c r="E7914" t="s">
        <v>11312</v>
      </c>
      <c r="F7914" t="s">
        <v>1024</v>
      </c>
    </row>
    <row r="7915" spans="2:6" hidden="1" x14ac:dyDescent="0.3">
      <c r="B7915">
        <v>165769</v>
      </c>
      <c r="C7915" t="s">
        <v>22401</v>
      </c>
      <c r="D7915" t="s">
        <v>22402</v>
      </c>
      <c r="E7915" t="s">
        <v>10483</v>
      </c>
      <c r="F7915" t="s">
        <v>1024</v>
      </c>
    </row>
    <row r="7916" spans="2:6" hidden="1" x14ac:dyDescent="0.3">
      <c r="B7916">
        <v>165770</v>
      </c>
      <c r="C7916" t="s">
        <v>22403</v>
      </c>
      <c r="D7916" t="s">
        <v>22404</v>
      </c>
      <c r="E7916" t="s">
        <v>17210</v>
      </c>
      <c r="F7916" t="s">
        <v>1024</v>
      </c>
    </row>
    <row r="7917" spans="2:6" hidden="1" x14ac:dyDescent="0.3">
      <c r="B7917">
        <v>165771</v>
      </c>
      <c r="C7917" t="s">
        <v>22405</v>
      </c>
      <c r="D7917" t="s">
        <v>22406</v>
      </c>
      <c r="E7917" t="s">
        <v>22407</v>
      </c>
      <c r="F7917" t="s">
        <v>1024</v>
      </c>
    </row>
    <row r="7918" spans="2:6" hidden="1" x14ac:dyDescent="0.3">
      <c r="B7918">
        <v>165772</v>
      </c>
      <c r="C7918" t="s">
        <v>14305</v>
      </c>
      <c r="D7918" t="s">
        <v>14306</v>
      </c>
      <c r="E7918" t="s">
        <v>22408</v>
      </c>
      <c r="F7918" t="s">
        <v>1024</v>
      </c>
    </row>
    <row r="7919" spans="2:6" hidden="1" x14ac:dyDescent="0.3">
      <c r="B7919">
        <v>165773</v>
      </c>
      <c r="C7919" t="s">
        <v>22409</v>
      </c>
      <c r="D7919" t="s">
        <v>22410</v>
      </c>
      <c r="E7919" t="s">
        <v>5184</v>
      </c>
      <c r="F7919" t="s">
        <v>1024</v>
      </c>
    </row>
    <row r="7920" spans="2:6" hidden="1" x14ac:dyDescent="0.3">
      <c r="B7920">
        <v>165774</v>
      </c>
      <c r="C7920" t="s">
        <v>22411</v>
      </c>
      <c r="D7920" t="s">
        <v>22412</v>
      </c>
      <c r="E7920" t="s">
        <v>2920</v>
      </c>
      <c r="F7920" t="s">
        <v>1024</v>
      </c>
    </row>
    <row r="7921" spans="2:6" hidden="1" x14ac:dyDescent="0.3">
      <c r="B7921">
        <v>165775</v>
      </c>
      <c r="C7921" t="s">
        <v>22413</v>
      </c>
      <c r="D7921" t="s">
        <v>22414</v>
      </c>
      <c r="E7921" t="s">
        <v>11468</v>
      </c>
      <c r="F7921" t="s">
        <v>1024</v>
      </c>
    </row>
    <row r="7922" spans="2:6" hidden="1" x14ac:dyDescent="0.3">
      <c r="B7922">
        <v>165776</v>
      </c>
      <c r="C7922" t="s">
        <v>22415</v>
      </c>
      <c r="D7922" t="s">
        <v>22416</v>
      </c>
      <c r="E7922" t="s">
        <v>22417</v>
      </c>
      <c r="F7922" t="s">
        <v>1024</v>
      </c>
    </row>
    <row r="7923" spans="2:6" hidden="1" x14ac:dyDescent="0.3">
      <c r="B7923">
        <v>165777</v>
      </c>
      <c r="C7923" t="s">
        <v>22418</v>
      </c>
      <c r="D7923" t="s">
        <v>22419</v>
      </c>
      <c r="E7923" t="s">
        <v>22420</v>
      </c>
      <c r="F7923" t="s">
        <v>1024</v>
      </c>
    </row>
    <row r="7924" spans="2:6" hidden="1" x14ac:dyDescent="0.3">
      <c r="B7924">
        <v>165778</v>
      </c>
      <c r="C7924" t="s">
        <v>22421</v>
      </c>
      <c r="D7924" t="s">
        <v>22422</v>
      </c>
      <c r="E7924" t="s">
        <v>22423</v>
      </c>
      <c r="F7924" t="s">
        <v>1024</v>
      </c>
    </row>
    <row r="7925" spans="2:6" hidden="1" x14ac:dyDescent="0.3">
      <c r="B7925">
        <v>165779</v>
      </c>
      <c r="C7925" t="s">
        <v>22424</v>
      </c>
      <c r="D7925" t="s">
        <v>22425</v>
      </c>
      <c r="E7925" t="s">
        <v>22426</v>
      </c>
      <c r="F7925" t="s">
        <v>1024</v>
      </c>
    </row>
    <row r="7926" spans="2:6" hidden="1" x14ac:dyDescent="0.3">
      <c r="B7926">
        <v>165780</v>
      </c>
      <c r="C7926" t="s">
        <v>22427</v>
      </c>
      <c r="D7926" t="s">
        <v>22428</v>
      </c>
      <c r="E7926" t="s">
        <v>22429</v>
      </c>
      <c r="F7926" t="s">
        <v>1024</v>
      </c>
    </row>
    <row r="7927" spans="2:6" hidden="1" x14ac:dyDescent="0.3">
      <c r="B7927">
        <v>165781</v>
      </c>
      <c r="C7927" t="s">
        <v>22430</v>
      </c>
      <c r="D7927" t="s">
        <v>22431</v>
      </c>
      <c r="E7927" t="s">
        <v>22432</v>
      </c>
      <c r="F7927" t="s">
        <v>1024</v>
      </c>
    </row>
    <row r="7928" spans="2:6" hidden="1" x14ac:dyDescent="0.3">
      <c r="B7928">
        <v>165782</v>
      </c>
      <c r="C7928" t="s">
        <v>22433</v>
      </c>
      <c r="D7928" t="s">
        <v>22434</v>
      </c>
      <c r="E7928" t="s">
        <v>22435</v>
      </c>
      <c r="F7928" t="s">
        <v>1024</v>
      </c>
    </row>
    <row r="7929" spans="2:6" hidden="1" x14ac:dyDescent="0.3">
      <c r="B7929">
        <v>165783</v>
      </c>
      <c r="C7929" t="s">
        <v>22436</v>
      </c>
      <c r="D7929" t="s">
        <v>22437</v>
      </c>
      <c r="E7929" t="s">
        <v>22438</v>
      </c>
      <c r="F7929" t="s">
        <v>1024</v>
      </c>
    </row>
    <row r="7930" spans="2:6" hidden="1" x14ac:dyDescent="0.3">
      <c r="B7930">
        <v>165784</v>
      </c>
      <c r="C7930" t="s">
        <v>22439</v>
      </c>
      <c r="D7930" t="s">
        <v>22440</v>
      </c>
      <c r="E7930" t="s">
        <v>22441</v>
      </c>
      <c r="F7930" t="s">
        <v>1024</v>
      </c>
    </row>
    <row r="7931" spans="2:6" hidden="1" x14ac:dyDescent="0.3">
      <c r="B7931">
        <v>165785</v>
      </c>
      <c r="C7931" t="s">
        <v>22442</v>
      </c>
      <c r="D7931" t="s">
        <v>22443</v>
      </c>
      <c r="E7931" t="s">
        <v>22444</v>
      </c>
      <c r="F7931" t="s">
        <v>1024</v>
      </c>
    </row>
    <row r="7932" spans="2:6" hidden="1" x14ac:dyDescent="0.3">
      <c r="B7932">
        <v>165786</v>
      </c>
      <c r="C7932" t="s">
        <v>22445</v>
      </c>
      <c r="D7932" t="s">
        <v>22446</v>
      </c>
      <c r="E7932" t="s">
        <v>22447</v>
      </c>
      <c r="F7932" t="s">
        <v>1024</v>
      </c>
    </row>
    <row r="7933" spans="2:6" hidden="1" x14ac:dyDescent="0.3">
      <c r="B7933">
        <v>165787</v>
      </c>
      <c r="C7933" t="s">
        <v>22448</v>
      </c>
      <c r="D7933" t="s">
        <v>22449</v>
      </c>
      <c r="E7933" t="s">
        <v>22388</v>
      </c>
      <c r="F7933" t="s">
        <v>1024</v>
      </c>
    </row>
    <row r="7934" spans="2:6" hidden="1" x14ac:dyDescent="0.3">
      <c r="B7934">
        <v>165788</v>
      </c>
      <c r="C7934" t="s">
        <v>22450</v>
      </c>
      <c r="D7934" t="s">
        <v>22451</v>
      </c>
      <c r="E7934" t="s">
        <v>22452</v>
      </c>
      <c r="F7934" t="s">
        <v>1024</v>
      </c>
    </row>
    <row r="7935" spans="2:6" hidden="1" x14ac:dyDescent="0.3">
      <c r="B7935">
        <v>165789</v>
      </c>
      <c r="C7935" t="s">
        <v>22453</v>
      </c>
      <c r="D7935" t="s">
        <v>22454</v>
      </c>
      <c r="E7935" t="s">
        <v>22455</v>
      </c>
      <c r="F7935" t="s">
        <v>1024</v>
      </c>
    </row>
    <row r="7936" spans="2:6" hidden="1" x14ac:dyDescent="0.3">
      <c r="B7936">
        <v>165790</v>
      </c>
      <c r="C7936" t="s">
        <v>22456</v>
      </c>
      <c r="D7936" t="s">
        <v>22457</v>
      </c>
      <c r="E7936" t="s">
        <v>20868</v>
      </c>
      <c r="F7936" t="s">
        <v>1024</v>
      </c>
    </row>
    <row r="7937" spans="2:6" hidden="1" x14ac:dyDescent="0.3">
      <c r="B7937">
        <v>165791</v>
      </c>
      <c r="C7937" t="s">
        <v>22458</v>
      </c>
      <c r="D7937" t="s">
        <v>22459</v>
      </c>
      <c r="E7937" t="s">
        <v>22460</v>
      </c>
      <c r="F7937" t="s">
        <v>1024</v>
      </c>
    </row>
    <row r="7938" spans="2:6" hidden="1" x14ac:dyDescent="0.3">
      <c r="B7938">
        <v>165792</v>
      </c>
      <c r="C7938" t="s">
        <v>22461</v>
      </c>
      <c r="D7938" t="s">
        <v>22462</v>
      </c>
      <c r="E7938" t="s">
        <v>13091</v>
      </c>
      <c r="F7938" t="s">
        <v>1024</v>
      </c>
    </row>
    <row r="7939" spans="2:6" hidden="1" x14ac:dyDescent="0.3">
      <c r="B7939">
        <v>165793</v>
      </c>
      <c r="C7939" t="s">
        <v>22463</v>
      </c>
      <c r="D7939" t="s">
        <v>22464</v>
      </c>
      <c r="E7939" t="s">
        <v>4295</v>
      </c>
      <c r="F7939" t="s">
        <v>1024</v>
      </c>
    </row>
    <row r="7940" spans="2:6" hidden="1" x14ac:dyDescent="0.3">
      <c r="B7940">
        <v>165794</v>
      </c>
      <c r="C7940" t="s">
        <v>22465</v>
      </c>
      <c r="D7940" t="s">
        <v>22466</v>
      </c>
      <c r="E7940" t="s">
        <v>12415</v>
      </c>
      <c r="F7940" t="s">
        <v>1024</v>
      </c>
    </row>
    <row r="7941" spans="2:6" hidden="1" x14ac:dyDescent="0.3">
      <c r="B7941">
        <v>165795</v>
      </c>
      <c r="C7941" t="s">
        <v>22467</v>
      </c>
      <c r="D7941" t="s">
        <v>22468</v>
      </c>
      <c r="E7941" t="s">
        <v>22469</v>
      </c>
      <c r="F7941" t="s">
        <v>1024</v>
      </c>
    </row>
    <row r="7942" spans="2:6" hidden="1" x14ac:dyDescent="0.3">
      <c r="B7942">
        <v>165796</v>
      </c>
      <c r="C7942" t="s">
        <v>22470</v>
      </c>
      <c r="D7942" t="s">
        <v>22471</v>
      </c>
      <c r="E7942" t="s">
        <v>22472</v>
      </c>
      <c r="F7942" t="s">
        <v>1024</v>
      </c>
    </row>
    <row r="7943" spans="2:6" hidden="1" x14ac:dyDescent="0.3">
      <c r="B7943">
        <v>165797</v>
      </c>
      <c r="C7943" t="s">
        <v>22473</v>
      </c>
      <c r="D7943" t="s">
        <v>22474</v>
      </c>
      <c r="E7943" t="s">
        <v>22475</v>
      </c>
      <c r="F7943" t="s">
        <v>1024</v>
      </c>
    </row>
    <row r="7944" spans="2:6" hidden="1" x14ac:dyDescent="0.3">
      <c r="B7944">
        <v>165798</v>
      </c>
      <c r="C7944" t="s">
        <v>22476</v>
      </c>
      <c r="D7944" t="s">
        <v>22477</v>
      </c>
      <c r="E7944" t="s">
        <v>22478</v>
      </c>
      <c r="F7944" t="s">
        <v>1024</v>
      </c>
    </row>
    <row r="7945" spans="2:6" hidden="1" x14ac:dyDescent="0.3">
      <c r="B7945">
        <v>165799</v>
      </c>
      <c r="C7945" t="s">
        <v>22479</v>
      </c>
      <c r="D7945" t="s">
        <v>22480</v>
      </c>
      <c r="E7945" t="s">
        <v>22481</v>
      </c>
      <c r="F7945" t="s">
        <v>1024</v>
      </c>
    </row>
    <row r="7946" spans="2:6" hidden="1" x14ac:dyDescent="0.3">
      <c r="B7946">
        <v>165800</v>
      </c>
      <c r="C7946" t="s">
        <v>22482</v>
      </c>
      <c r="D7946" t="s">
        <v>22483</v>
      </c>
      <c r="E7946" t="s">
        <v>22484</v>
      </c>
      <c r="F7946" t="s">
        <v>1024</v>
      </c>
    </row>
    <row r="7947" spans="2:6" hidden="1" x14ac:dyDescent="0.3">
      <c r="B7947">
        <v>165801</v>
      </c>
      <c r="C7947" t="s">
        <v>22485</v>
      </c>
      <c r="D7947" t="s">
        <v>22486</v>
      </c>
      <c r="E7947" t="s">
        <v>11520</v>
      </c>
      <c r="F7947" t="s">
        <v>1024</v>
      </c>
    </row>
    <row r="7948" spans="2:6" hidden="1" x14ac:dyDescent="0.3">
      <c r="B7948">
        <v>165802</v>
      </c>
      <c r="C7948" t="s">
        <v>22487</v>
      </c>
      <c r="D7948" t="s">
        <v>22488</v>
      </c>
      <c r="E7948" t="s">
        <v>21033</v>
      </c>
      <c r="F7948" t="s">
        <v>1024</v>
      </c>
    </row>
    <row r="7949" spans="2:6" hidden="1" x14ac:dyDescent="0.3">
      <c r="B7949">
        <v>165803</v>
      </c>
      <c r="C7949" t="s">
        <v>22489</v>
      </c>
      <c r="D7949" t="s">
        <v>22490</v>
      </c>
      <c r="E7949" t="s">
        <v>6179</v>
      </c>
      <c r="F7949" t="s">
        <v>1024</v>
      </c>
    </row>
    <row r="7950" spans="2:6" hidden="1" x14ac:dyDescent="0.3">
      <c r="B7950">
        <v>165804</v>
      </c>
      <c r="C7950" t="s">
        <v>22491</v>
      </c>
      <c r="D7950" t="s">
        <v>22492</v>
      </c>
      <c r="E7950" t="s">
        <v>22493</v>
      </c>
      <c r="F7950" t="s">
        <v>1024</v>
      </c>
    </row>
    <row r="7951" spans="2:6" hidden="1" x14ac:dyDescent="0.3">
      <c r="B7951">
        <v>165805</v>
      </c>
      <c r="C7951" t="s">
        <v>22494</v>
      </c>
      <c r="D7951" t="s">
        <v>22495</v>
      </c>
      <c r="E7951" t="s">
        <v>2065</v>
      </c>
      <c r="F7951" t="s">
        <v>1024</v>
      </c>
    </row>
    <row r="7952" spans="2:6" hidden="1" x14ac:dyDescent="0.3">
      <c r="B7952">
        <v>165806</v>
      </c>
      <c r="C7952" t="s">
        <v>22496</v>
      </c>
      <c r="D7952" t="s">
        <v>22497</v>
      </c>
      <c r="E7952" t="s">
        <v>22498</v>
      </c>
      <c r="F7952" t="s">
        <v>1024</v>
      </c>
    </row>
    <row r="7953" spans="2:6" hidden="1" x14ac:dyDescent="0.3">
      <c r="B7953">
        <v>165807</v>
      </c>
      <c r="C7953" t="s">
        <v>15127</v>
      </c>
      <c r="D7953" t="s">
        <v>15128</v>
      </c>
      <c r="E7953" t="s">
        <v>22499</v>
      </c>
      <c r="F7953" t="s">
        <v>1024</v>
      </c>
    </row>
    <row r="7954" spans="2:6" hidden="1" x14ac:dyDescent="0.3">
      <c r="B7954">
        <v>165808</v>
      </c>
      <c r="C7954" t="s">
        <v>22500</v>
      </c>
      <c r="D7954" t="s">
        <v>22501</v>
      </c>
      <c r="E7954" t="s">
        <v>22502</v>
      </c>
      <c r="F7954" t="s">
        <v>1024</v>
      </c>
    </row>
    <row r="7955" spans="2:6" hidden="1" x14ac:dyDescent="0.3">
      <c r="B7955">
        <v>165809</v>
      </c>
      <c r="C7955" t="s">
        <v>22503</v>
      </c>
      <c r="D7955" t="s">
        <v>22504</v>
      </c>
      <c r="E7955" t="s">
        <v>22505</v>
      </c>
      <c r="F7955" t="s">
        <v>1024</v>
      </c>
    </row>
    <row r="7956" spans="2:6" hidden="1" x14ac:dyDescent="0.3">
      <c r="B7956">
        <v>165810</v>
      </c>
      <c r="C7956" t="s">
        <v>22506</v>
      </c>
      <c r="D7956" t="s">
        <v>22507</v>
      </c>
      <c r="E7956" t="s">
        <v>14636</v>
      </c>
      <c r="F7956" t="s">
        <v>1024</v>
      </c>
    </row>
    <row r="7957" spans="2:6" hidden="1" x14ac:dyDescent="0.3">
      <c r="B7957">
        <v>165811</v>
      </c>
      <c r="C7957" t="s">
        <v>22508</v>
      </c>
      <c r="D7957" t="s">
        <v>22509</v>
      </c>
      <c r="E7957" t="s">
        <v>19997</v>
      </c>
      <c r="F7957" t="s">
        <v>1024</v>
      </c>
    </row>
    <row r="7958" spans="2:6" hidden="1" x14ac:dyDescent="0.3">
      <c r="B7958">
        <v>165812</v>
      </c>
      <c r="C7958" t="s">
        <v>22510</v>
      </c>
      <c r="D7958" t="s">
        <v>22511</v>
      </c>
      <c r="E7958" t="s">
        <v>4546</v>
      </c>
      <c r="F7958" t="s">
        <v>1024</v>
      </c>
    </row>
    <row r="7959" spans="2:6" hidden="1" x14ac:dyDescent="0.3">
      <c r="B7959">
        <v>165813</v>
      </c>
      <c r="C7959" t="s">
        <v>22512</v>
      </c>
      <c r="D7959" t="s">
        <v>22513</v>
      </c>
      <c r="E7959" t="s">
        <v>22514</v>
      </c>
      <c r="F7959" t="s">
        <v>1024</v>
      </c>
    </row>
    <row r="7960" spans="2:6" hidden="1" x14ac:dyDescent="0.3">
      <c r="B7960">
        <v>165814</v>
      </c>
      <c r="C7960" t="s">
        <v>22515</v>
      </c>
      <c r="D7960" t="s">
        <v>22516</v>
      </c>
      <c r="E7960" t="s">
        <v>20334</v>
      </c>
      <c r="F7960" t="s">
        <v>1024</v>
      </c>
    </row>
    <row r="7961" spans="2:6" hidden="1" x14ac:dyDescent="0.3">
      <c r="B7961">
        <v>165815</v>
      </c>
      <c r="C7961" t="s">
        <v>22517</v>
      </c>
      <c r="D7961" t="s">
        <v>22518</v>
      </c>
      <c r="E7961" t="s">
        <v>11134</v>
      </c>
      <c r="F7961" t="s">
        <v>1024</v>
      </c>
    </row>
    <row r="7962" spans="2:6" hidden="1" x14ac:dyDescent="0.3">
      <c r="B7962">
        <v>165816</v>
      </c>
      <c r="C7962" t="s">
        <v>22519</v>
      </c>
      <c r="D7962" t="s">
        <v>22520</v>
      </c>
      <c r="E7962" t="s">
        <v>22521</v>
      </c>
      <c r="F7962" t="s">
        <v>1024</v>
      </c>
    </row>
    <row r="7963" spans="2:6" hidden="1" x14ac:dyDescent="0.3">
      <c r="B7963">
        <v>165817</v>
      </c>
      <c r="C7963" t="s">
        <v>22522</v>
      </c>
      <c r="D7963" t="s">
        <v>22523</v>
      </c>
      <c r="E7963" t="s">
        <v>22524</v>
      </c>
      <c r="F7963" t="s">
        <v>1024</v>
      </c>
    </row>
    <row r="7964" spans="2:6" hidden="1" x14ac:dyDescent="0.3">
      <c r="B7964">
        <v>165818</v>
      </c>
      <c r="C7964" t="s">
        <v>22525</v>
      </c>
      <c r="D7964" t="s">
        <v>22526</v>
      </c>
      <c r="E7964" t="s">
        <v>22527</v>
      </c>
      <c r="F7964" t="s">
        <v>1024</v>
      </c>
    </row>
    <row r="7965" spans="2:6" hidden="1" x14ac:dyDescent="0.3">
      <c r="B7965">
        <v>165819</v>
      </c>
      <c r="C7965" t="s">
        <v>22528</v>
      </c>
      <c r="D7965" t="s">
        <v>22529</v>
      </c>
      <c r="E7965" t="s">
        <v>22530</v>
      </c>
      <c r="F7965" t="s">
        <v>1024</v>
      </c>
    </row>
    <row r="7966" spans="2:6" hidden="1" x14ac:dyDescent="0.3">
      <c r="B7966">
        <v>165820</v>
      </c>
      <c r="C7966" t="s">
        <v>22531</v>
      </c>
      <c r="D7966" t="s">
        <v>22532</v>
      </c>
      <c r="E7966" t="s">
        <v>22533</v>
      </c>
      <c r="F7966" t="s">
        <v>1024</v>
      </c>
    </row>
    <row r="7967" spans="2:6" hidden="1" x14ac:dyDescent="0.3">
      <c r="B7967">
        <v>165821</v>
      </c>
      <c r="C7967" t="s">
        <v>22534</v>
      </c>
      <c r="D7967" t="s">
        <v>22535</v>
      </c>
      <c r="E7967" t="s">
        <v>22536</v>
      </c>
      <c r="F7967" t="s">
        <v>1024</v>
      </c>
    </row>
    <row r="7968" spans="2:6" hidden="1" x14ac:dyDescent="0.3">
      <c r="B7968">
        <v>165822</v>
      </c>
      <c r="C7968" t="s">
        <v>22537</v>
      </c>
      <c r="D7968" t="s">
        <v>22538</v>
      </c>
      <c r="E7968" t="s">
        <v>10138</v>
      </c>
      <c r="F7968" t="s">
        <v>1024</v>
      </c>
    </row>
    <row r="7969" spans="2:6" hidden="1" x14ac:dyDescent="0.3">
      <c r="B7969">
        <v>165823</v>
      </c>
      <c r="C7969" t="s">
        <v>22539</v>
      </c>
      <c r="D7969" t="s">
        <v>22540</v>
      </c>
      <c r="E7969" t="s">
        <v>22541</v>
      </c>
      <c r="F7969" t="s">
        <v>1024</v>
      </c>
    </row>
    <row r="7970" spans="2:6" hidden="1" x14ac:dyDescent="0.3">
      <c r="B7970">
        <v>165824</v>
      </c>
      <c r="C7970" t="s">
        <v>22542</v>
      </c>
      <c r="D7970" t="s">
        <v>22543</v>
      </c>
      <c r="E7970" t="s">
        <v>22544</v>
      </c>
      <c r="F7970" t="s">
        <v>1024</v>
      </c>
    </row>
    <row r="7971" spans="2:6" hidden="1" x14ac:dyDescent="0.3">
      <c r="B7971">
        <v>165825</v>
      </c>
      <c r="C7971" t="s">
        <v>22545</v>
      </c>
      <c r="D7971" t="s">
        <v>22546</v>
      </c>
      <c r="E7971" t="s">
        <v>22547</v>
      </c>
      <c r="F7971" t="s">
        <v>1024</v>
      </c>
    </row>
    <row r="7972" spans="2:6" hidden="1" x14ac:dyDescent="0.3">
      <c r="B7972">
        <v>165826</v>
      </c>
      <c r="C7972" t="s">
        <v>22548</v>
      </c>
      <c r="D7972" t="s">
        <v>22549</v>
      </c>
      <c r="E7972" t="s">
        <v>1479</v>
      </c>
      <c r="F7972" t="s">
        <v>1024</v>
      </c>
    </row>
    <row r="7973" spans="2:6" hidden="1" x14ac:dyDescent="0.3">
      <c r="B7973">
        <v>165827</v>
      </c>
      <c r="C7973" t="s">
        <v>22550</v>
      </c>
      <c r="D7973" t="s">
        <v>22551</v>
      </c>
      <c r="E7973" t="s">
        <v>22552</v>
      </c>
      <c r="F7973" t="s">
        <v>1024</v>
      </c>
    </row>
    <row r="7974" spans="2:6" hidden="1" x14ac:dyDescent="0.3">
      <c r="B7974">
        <v>165828</v>
      </c>
      <c r="C7974" t="s">
        <v>22553</v>
      </c>
      <c r="D7974" t="s">
        <v>22554</v>
      </c>
      <c r="E7974" t="s">
        <v>22555</v>
      </c>
      <c r="F7974" t="s">
        <v>1024</v>
      </c>
    </row>
    <row r="7975" spans="2:6" hidden="1" x14ac:dyDescent="0.3">
      <c r="B7975">
        <v>165829</v>
      </c>
      <c r="C7975" t="s">
        <v>22556</v>
      </c>
      <c r="D7975" t="s">
        <v>22557</v>
      </c>
      <c r="E7975" t="s">
        <v>22558</v>
      </c>
      <c r="F7975" t="s">
        <v>1024</v>
      </c>
    </row>
    <row r="7976" spans="2:6" hidden="1" x14ac:dyDescent="0.3">
      <c r="B7976">
        <v>165830</v>
      </c>
      <c r="C7976" t="s">
        <v>22559</v>
      </c>
      <c r="D7976" t="s">
        <v>22560</v>
      </c>
      <c r="E7976" t="s">
        <v>1520</v>
      </c>
      <c r="F7976" t="s">
        <v>1024</v>
      </c>
    </row>
    <row r="7977" spans="2:6" hidden="1" x14ac:dyDescent="0.3">
      <c r="B7977">
        <v>165831</v>
      </c>
      <c r="C7977" t="s">
        <v>22561</v>
      </c>
      <c r="D7977" t="s">
        <v>22562</v>
      </c>
      <c r="E7977" t="s">
        <v>13099</v>
      </c>
      <c r="F7977" t="s">
        <v>1024</v>
      </c>
    </row>
    <row r="7978" spans="2:6" hidden="1" x14ac:dyDescent="0.3">
      <c r="B7978">
        <v>165832</v>
      </c>
      <c r="C7978" t="s">
        <v>22563</v>
      </c>
      <c r="D7978" t="s">
        <v>22564</v>
      </c>
      <c r="E7978" t="s">
        <v>22565</v>
      </c>
      <c r="F7978" t="s">
        <v>1024</v>
      </c>
    </row>
    <row r="7979" spans="2:6" hidden="1" x14ac:dyDescent="0.3">
      <c r="B7979">
        <v>165833</v>
      </c>
      <c r="C7979" t="s">
        <v>22566</v>
      </c>
      <c r="D7979" t="s">
        <v>22567</v>
      </c>
      <c r="E7979" t="s">
        <v>22568</v>
      </c>
      <c r="F7979" t="s">
        <v>1024</v>
      </c>
    </row>
    <row r="7980" spans="2:6" hidden="1" x14ac:dyDescent="0.3">
      <c r="B7980">
        <v>165834</v>
      </c>
      <c r="C7980" t="s">
        <v>22569</v>
      </c>
      <c r="D7980" t="s">
        <v>22570</v>
      </c>
      <c r="E7980" t="s">
        <v>20410</v>
      </c>
      <c r="F7980" t="s">
        <v>1024</v>
      </c>
    </row>
    <row r="7981" spans="2:6" hidden="1" x14ac:dyDescent="0.3">
      <c r="B7981">
        <v>165835</v>
      </c>
      <c r="C7981" t="s">
        <v>22571</v>
      </c>
      <c r="D7981" t="s">
        <v>22572</v>
      </c>
      <c r="E7981" t="s">
        <v>7191</v>
      </c>
      <c r="F7981" t="s">
        <v>1024</v>
      </c>
    </row>
    <row r="7982" spans="2:6" hidden="1" x14ac:dyDescent="0.3">
      <c r="B7982">
        <v>165836</v>
      </c>
      <c r="C7982" t="s">
        <v>22573</v>
      </c>
      <c r="D7982" t="s">
        <v>22574</v>
      </c>
      <c r="E7982" t="s">
        <v>22575</v>
      </c>
      <c r="F7982" t="s">
        <v>1024</v>
      </c>
    </row>
    <row r="7983" spans="2:6" hidden="1" x14ac:dyDescent="0.3">
      <c r="B7983">
        <v>165837</v>
      </c>
      <c r="C7983" t="s">
        <v>22576</v>
      </c>
      <c r="D7983" t="s">
        <v>24111</v>
      </c>
      <c r="E7983" t="s">
        <v>15996</v>
      </c>
      <c r="F7983" t="s">
        <v>1024</v>
      </c>
    </row>
    <row r="7984" spans="2:6" hidden="1" x14ac:dyDescent="0.3">
      <c r="B7984">
        <v>165838</v>
      </c>
      <c r="C7984" t="s">
        <v>22577</v>
      </c>
      <c r="D7984" t="s">
        <v>22578</v>
      </c>
      <c r="E7984" t="s">
        <v>22579</v>
      </c>
      <c r="F7984" t="s">
        <v>1024</v>
      </c>
    </row>
    <row r="7985" spans="2:6" hidden="1" x14ac:dyDescent="0.3">
      <c r="B7985">
        <v>165839</v>
      </c>
      <c r="C7985" t="s">
        <v>22580</v>
      </c>
      <c r="D7985" t="s">
        <v>22581</v>
      </c>
      <c r="E7985" t="s">
        <v>22582</v>
      </c>
      <c r="F7985" t="s">
        <v>1024</v>
      </c>
    </row>
    <row r="7986" spans="2:6" hidden="1" x14ac:dyDescent="0.3">
      <c r="B7986">
        <v>165840</v>
      </c>
      <c r="C7986" t="s">
        <v>22583</v>
      </c>
      <c r="D7986" t="s">
        <v>22584</v>
      </c>
      <c r="E7986" t="s">
        <v>22585</v>
      </c>
      <c r="F7986" t="s">
        <v>1024</v>
      </c>
    </row>
    <row r="7987" spans="2:6" hidden="1" x14ac:dyDescent="0.3">
      <c r="B7987">
        <v>165841</v>
      </c>
      <c r="C7987" t="s">
        <v>22586</v>
      </c>
      <c r="D7987" t="s">
        <v>22587</v>
      </c>
      <c r="E7987" t="s">
        <v>22588</v>
      </c>
      <c r="F7987" t="s">
        <v>1024</v>
      </c>
    </row>
    <row r="7988" spans="2:6" hidden="1" x14ac:dyDescent="0.3">
      <c r="B7988">
        <v>165842</v>
      </c>
      <c r="C7988" t="s">
        <v>22589</v>
      </c>
      <c r="D7988" t="s">
        <v>22590</v>
      </c>
      <c r="E7988" t="s">
        <v>11128</v>
      </c>
      <c r="F7988" t="s">
        <v>1024</v>
      </c>
    </row>
    <row r="7989" spans="2:6" hidden="1" x14ac:dyDescent="0.3">
      <c r="B7989">
        <v>165843</v>
      </c>
      <c r="C7989" t="s">
        <v>22591</v>
      </c>
      <c r="D7989" t="s">
        <v>22592</v>
      </c>
      <c r="E7989" t="s">
        <v>2433</v>
      </c>
      <c r="F7989" t="s">
        <v>1024</v>
      </c>
    </row>
    <row r="7990" spans="2:6" hidden="1" x14ac:dyDescent="0.3">
      <c r="B7990">
        <v>165844</v>
      </c>
      <c r="C7990" t="s">
        <v>22593</v>
      </c>
      <c r="D7990" t="s">
        <v>22594</v>
      </c>
      <c r="E7990" t="s">
        <v>22595</v>
      </c>
      <c r="F7990" t="s">
        <v>1024</v>
      </c>
    </row>
    <row r="7991" spans="2:6" hidden="1" x14ac:dyDescent="0.3">
      <c r="B7991">
        <v>165845</v>
      </c>
      <c r="C7991" t="s">
        <v>4873</v>
      </c>
      <c r="D7991" t="s">
        <v>4874</v>
      </c>
      <c r="E7991" t="s">
        <v>22596</v>
      </c>
      <c r="F7991" t="s">
        <v>1024</v>
      </c>
    </row>
    <row r="7992" spans="2:6" hidden="1" x14ac:dyDescent="0.3">
      <c r="B7992">
        <v>165846</v>
      </c>
      <c r="C7992" t="s">
        <v>22597</v>
      </c>
      <c r="D7992" t="s">
        <v>22598</v>
      </c>
      <c r="E7992" t="s">
        <v>22599</v>
      </c>
      <c r="F7992" t="s">
        <v>1024</v>
      </c>
    </row>
    <row r="7993" spans="2:6" hidden="1" x14ac:dyDescent="0.3">
      <c r="B7993">
        <v>165847</v>
      </c>
      <c r="C7993" t="s">
        <v>22600</v>
      </c>
      <c r="D7993" t="s">
        <v>22601</v>
      </c>
      <c r="E7993" t="s">
        <v>22602</v>
      </c>
      <c r="F7993" t="s">
        <v>1024</v>
      </c>
    </row>
    <row r="7994" spans="2:6" hidden="1" x14ac:dyDescent="0.3">
      <c r="B7994">
        <v>165848</v>
      </c>
      <c r="C7994" t="s">
        <v>22603</v>
      </c>
      <c r="D7994" t="s">
        <v>22604</v>
      </c>
      <c r="E7994" t="s">
        <v>22605</v>
      </c>
      <c r="F7994" t="s">
        <v>1024</v>
      </c>
    </row>
    <row r="7995" spans="2:6" hidden="1" x14ac:dyDescent="0.3">
      <c r="B7995">
        <v>165849</v>
      </c>
      <c r="C7995" t="s">
        <v>22606</v>
      </c>
      <c r="D7995" t="s">
        <v>22607</v>
      </c>
      <c r="E7995" t="s">
        <v>22608</v>
      </c>
      <c r="F7995" t="s">
        <v>1024</v>
      </c>
    </row>
    <row r="7996" spans="2:6" hidden="1" x14ac:dyDescent="0.3">
      <c r="B7996">
        <v>165850</v>
      </c>
      <c r="C7996" t="s">
        <v>22609</v>
      </c>
      <c r="D7996" t="s">
        <v>22610</v>
      </c>
      <c r="E7996" t="s">
        <v>22611</v>
      </c>
      <c r="F7996" t="s">
        <v>1024</v>
      </c>
    </row>
    <row r="7997" spans="2:6" hidden="1" x14ac:dyDescent="0.3">
      <c r="B7997">
        <v>165851</v>
      </c>
      <c r="C7997" t="s">
        <v>22612</v>
      </c>
      <c r="D7997" t="s">
        <v>22613</v>
      </c>
      <c r="E7997" t="s">
        <v>22614</v>
      </c>
      <c r="F7997" t="s">
        <v>1024</v>
      </c>
    </row>
    <row r="7998" spans="2:6" hidden="1" x14ac:dyDescent="0.3">
      <c r="B7998">
        <v>165852</v>
      </c>
      <c r="C7998" t="s">
        <v>22615</v>
      </c>
      <c r="D7998" t="s">
        <v>22616</v>
      </c>
      <c r="E7998" t="s">
        <v>22617</v>
      </c>
      <c r="F7998" t="s">
        <v>1024</v>
      </c>
    </row>
    <row r="7999" spans="2:6" hidden="1" x14ac:dyDescent="0.3">
      <c r="B7999">
        <v>165853</v>
      </c>
      <c r="C7999" t="s">
        <v>22618</v>
      </c>
      <c r="D7999" t="s">
        <v>22619</v>
      </c>
      <c r="E7999" t="s">
        <v>19128</v>
      </c>
      <c r="F7999" t="s">
        <v>1024</v>
      </c>
    </row>
    <row r="8000" spans="2:6" hidden="1" x14ac:dyDescent="0.3">
      <c r="B8000">
        <v>165854</v>
      </c>
      <c r="C8000" t="s">
        <v>22620</v>
      </c>
      <c r="D8000" t="s">
        <v>22621</v>
      </c>
      <c r="E8000" t="s">
        <v>22622</v>
      </c>
      <c r="F8000" t="s">
        <v>1024</v>
      </c>
    </row>
    <row r="8001" spans="2:6" hidden="1" x14ac:dyDescent="0.3">
      <c r="B8001">
        <v>165855</v>
      </c>
      <c r="C8001" t="s">
        <v>22623</v>
      </c>
      <c r="D8001" t="s">
        <v>22624</v>
      </c>
      <c r="E8001" t="s">
        <v>11769</v>
      </c>
      <c r="F8001" t="s">
        <v>1024</v>
      </c>
    </row>
    <row r="8002" spans="2:6" hidden="1" x14ac:dyDescent="0.3">
      <c r="B8002">
        <v>165856</v>
      </c>
      <c r="C8002" t="s">
        <v>22625</v>
      </c>
      <c r="D8002" t="s">
        <v>22626</v>
      </c>
      <c r="E8002" t="s">
        <v>10483</v>
      </c>
      <c r="F8002" t="s">
        <v>1024</v>
      </c>
    </row>
    <row r="8003" spans="2:6" hidden="1" x14ac:dyDescent="0.3">
      <c r="B8003">
        <v>165857</v>
      </c>
      <c r="C8003" t="s">
        <v>22627</v>
      </c>
      <c r="D8003" t="s">
        <v>22628</v>
      </c>
      <c r="E8003" t="s">
        <v>5343</v>
      </c>
      <c r="F8003" t="s">
        <v>1024</v>
      </c>
    </row>
    <row r="8004" spans="2:6" hidden="1" x14ac:dyDescent="0.3">
      <c r="B8004">
        <v>165858</v>
      </c>
      <c r="C8004" t="s">
        <v>22629</v>
      </c>
      <c r="D8004" t="s">
        <v>22630</v>
      </c>
      <c r="E8004" t="s">
        <v>22631</v>
      </c>
      <c r="F8004" t="s">
        <v>1024</v>
      </c>
    </row>
    <row r="8005" spans="2:6" hidden="1" x14ac:dyDescent="0.3">
      <c r="B8005">
        <v>165859</v>
      </c>
      <c r="C8005" t="s">
        <v>22632</v>
      </c>
      <c r="D8005" t="s">
        <v>22633</v>
      </c>
      <c r="E8005" t="s">
        <v>6669</v>
      </c>
      <c r="F8005" t="s">
        <v>1024</v>
      </c>
    </row>
    <row r="8006" spans="2:6" hidden="1" x14ac:dyDescent="0.3">
      <c r="B8006">
        <v>165860</v>
      </c>
      <c r="C8006" t="s">
        <v>22634</v>
      </c>
      <c r="D8006" t="s">
        <v>22635</v>
      </c>
      <c r="E8006" t="s">
        <v>24123</v>
      </c>
      <c r="F8006" t="s">
        <v>1024</v>
      </c>
    </row>
    <row r="8007" spans="2:6" hidden="1" x14ac:dyDescent="0.3">
      <c r="B8007">
        <v>165861</v>
      </c>
      <c r="C8007" t="s">
        <v>22636</v>
      </c>
      <c r="D8007" t="s">
        <v>22637</v>
      </c>
      <c r="E8007" t="s">
        <v>22638</v>
      </c>
      <c r="F8007" t="s">
        <v>1024</v>
      </c>
    </row>
    <row r="8008" spans="2:6" hidden="1" x14ac:dyDescent="0.3">
      <c r="B8008">
        <v>165862</v>
      </c>
      <c r="C8008" t="s">
        <v>22639</v>
      </c>
      <c r="D8008" t="s">
        <v>22640</v>
      </c>
      <c r="E8008" t="s">
        <v>18770</v>
      </c>
      <c r="F8008" t="s">
        <v>1024</v>
      </c>
    </row>
    <row r="8009" spans="2:6" hidden="1" x14ac:dyDescent="0.3">
      <c r="B8009">
        <v>165863</v>
      </c>
      <c r="C8009" t="s">
        <v>22641</v>
      </c>
      <c r="D8009" t="s">
        <v>22642</v>
      </c>
      <c r="E8009" t="s">
        <v>19732</v>
      </c>
      <c r="F8009" t="s">
        <v>1024</v>
      </c>
    </row>
    <row r="8010" spans="2:6" hidden="1" x14ac:dyDescent="0.3">
      <c r="B8010">
        <v>165864</v>
      </c>
      <c r="C8010" t="s">
        <v>22643</v>
      </c>
      <c r="D8010" t="s">
        <v>22644</v>
      </c>
      <c r="E8010" t="s">
        <v>22645</v>
      </c>
      <c r="F8010" t="s">
        <v>1024</v>
      </c>
    </row>
    <row r="8011" spans="2:6" hidden="1" x14ac:dyDescent="0.3">
      <c r="B8011">
        <v>165865</v>
      </c>
      <c r="C8011" t="s">
        <v>22646</v>
      </c>
      <c r="D8011" t="s">
        <v>22647</v>
      </c>
      <c r="E8011" t="s">
        <v>22648</v>
      </c>
      <c r="F8011" t="s">
        <v>1024</v>
      </c>
    </row>
    <row r="8012" spans="2:6" hidden="1" x14ac:dyDescent="0.3">
      <c r="B8012">
        <v>165866</v>
      </c>
      <c r="C8012" t="s">
        <v>21645</v>
      </c>
      <c r="D8012" t="s">
        <v>21646</v>
      </c>
      <c r="E8012" t="s">
        <v>22649</v>
      </c>
      <c r="F8012" t="s">
        <v>1024</v>
      </c>
    </row>
    <row r="8013" spans="2:6" hidden="1" x14ac:dyDescent="0.3">
      <c r="B8013">
        <v>165867</v>
      </c>
      <c r="C8013" t="s">
        <v>22650</v>
      </c>
      <c r="D8013" t="s">
        <v>22651</v>
      </c>
      <c r="E8013" t="s">
        <v>22652</v>
      </c>
      <c r="F8013" t="s">
        <v>1024</v>
      </c>
    </row>
    <row r="8014" spans="2:6" hidden="1" x14ac:dyDescent="0.3">
      <c r="B8014">
        <v>165868</v>
      </c>
      <c r="C8014" t="s">
        <v>22653</v>
      </c>
      <c r="D8014" t="s">
        <v>22654</v>
      </c>
      <c r="E8014" t="s">
        <v>22655</v>
      </c>
      <c r="F8014" t="s">
        <v>1024</v>
      </c>
    </row>
    <row r="8015" spans="2:6" hidden="1" x14ac:dyDescent="0.3">
      <c r="B8015">
        <v>165869</v>
      </c>
      <c r="C8015" t="s">
        <v>22656</v>
      </c>
      <c r="D8015" t="s">
        <v>22657</v>
      </c>
      <c r="E8015" t="s">
        <v>22658</v>
      </c>
      <c r="F8015" t="s">
        <v>1024</v>
      </c>
    </row>
    <row r="8016" spans="2:6" hidden="1" x14ac:dyDescent="0.3">
      <c r="B8016">
        <v>165870</v>
      </c>
      <c r="C8016" t="s">
        <v>22659</v>
      </c>
      <c r="D8016" t="s">
        <v>22660</v>
      </c>
      <c r="E8016" t="s">
        <v>22661</v>
      </c>
      <c r="F8016" t="s">
        <v>1024</v>
      </c>
    </row>
    <row r="8017" spans="2:6" hidden="1" x14ac:dyDescent="0.3">
      <c r="B8017">
        <v>165871</v>
      </c>
      <c r="C8017" t="s">
        <v>22662</v>
      </c>
      <c r="D8017" t="s">
        <v>22663</v>
      </c>
      <c r="E8017" t="s">
        <v>22664</v>
      </c>
      <c r="F8017" t="s">
        <v>1024</v>
      </c>
    </row>
    <row r="8018" spans="2:6" hidden="1" x14ac:dyDescent="0.3">
      <c r="B8018">
        <v>165872</v>
      </c>
      <c r="C8018" t="s">
        <v>22665</v>
      </c>
      <c r="D8018" t="s">
        <v>22666</v>
      </c>
      <c r="E8018" t="s">
        <v>22667</v>
      </c>
      <c r="F8018" t="s">
        <v>1024</v>
      </c>
    </row>
    <row r="8019" spans="2:6" hidden="1" x14ac:dyDescent="0.3">
      <c r="B8019">
        <v>165873</v>
      </c>
      <c r="C8019" t="s">
        <v>22668</v>
      </c>
      <c r="D8019" t="s">
        <v>22669</v>
      </c>
      <c r="E8019" t="s">
        <v>22670</v>
      </c>
      <c r="F8019" t="s">
        <v>1024</v>
      </c>
    </row>
    <row r="8020" spans="2:6" hidden="1" x14ac:dyDescent="0.3">
      <c r="B8020">
        <v>165874</v>
      </c>
      <c r="C8020" t="s">
        <v>22671</v>
      </c>
      <c r="D8020" t="s">
        <v>22672</v>
      </c>
      <c r="E8020" t="s">
        <v>22673</v>
      </c>
      <c r="F8020" t="s">
        <v>1024</v>
      </c>
    </row>
    <row r="8021" spans="2:6" hidden="1" x14ac:dyDescent="0.3">
      <c r="B8021">
        <v>165875</v>
      </c>
      <c r="C8021" t="s">
        <v>22674</v>
      </c>
      <c r="D8021" t="s">
        <v>22675</v>
      </c>
      <c r="E8021" t="s">
        <v>22676</v>
      </c>
      <c r="F8021" t="s">
        <v>1024</v>
      </c>
    </row>
    <row r="8022" spans="2:6" hidden="1" x14ac:dyDescent="0.3">
      <c r="B8022">
        <v>165876</v>
      </c>
      <c r="C8022" t="s">
        <v>22677</v>
      </c>
      <c r="D8022" t="s">
        <v>22678</v>
      </c>
      <c r="E8022" t="s">
        <v>22679</v>
      </c>
      <c r="F8022" t="s">
        <v>1024</v>
      </c>
    </row>
    <row r="8023" spans="2:6" hidden="1" x14ac:dyDescent="0.3">
      <c r="B8023">
        <v>165877</v>
      </c>
      <c r="C8023" t="s">
        <v>22680</v>
      </c>
      <c r="D8023" t="s">
        <v>22681</v>
      </c>
      <c r="E8023" t="s">
        <v>3886</v>
      </c>
      <c r="F8023" t="s">
        <v>1024</v>
      </c>
    </row>
    <row r="8024" spans="2:6" hidden="1" x14ac:dyDescent="0.3">
      <c r="B8024">
        <v>165878</v>
      </c>
      <c r="C8024" t="s">
        <v>22682</v>
      </c>
      <c r="D8024" t="s">
        <v>24112</v>
      </c>
      <c r="E8024" t="s">
        <v>22683</v>
      </c>
      <c r="F8024" t="s">
        <v>1024</v>
      </c>
    </row>
    <row r="8025" spans="2:6" hidden="1" x14ac:dyDescent="0.3">
      <c r="B8025">
        <v>165879</v>
      </c>
      <c r="C8025" t="s">
        <v>22684</v>
      </c>
      <c r="D8025" t="s">
        <v>22685</v>
      </c>
      <c r="E8025" t="s">
        <v>21320</v>
      </c>
      <c r="F8025" t="s">
        <v>1024</v>
      </c>
    </row>
    <row r="8026" spans="2:6" hidden="1" x14ac:dyDescent="0.3">
      <c r="B8026">
        <v>165880</v>
      </c>
      <c r="C8026" t="s">
        <v>22686</v>
      </c>
      <c r="D8026" t="s">
        <v>22687</v>
      </c>
      <c r="E8026" t="s">
        <v>8171</v>
      </c>
      <c r="F8026" t="s">
        <v>1024</v>
      </c>
    </row>
    <row r="8027" spans="2:6" hidden="1" x14ac:dyDescent="0.3">
      <c r="B8027">
        <v>165881</v>
      </c>
      <c r="C8027" t="s">
        <v>22688</v>
      </c>
      <c r="D8027" t="s">
        <v>22689</v>
      </c>
      <c r="E8027" t="s">
        <v>22690</v>
      </c>
      <c r="F8027" t="s">
        <v>1024</v>
      </c>
    </row>
    <row r="8028" spans="2:6" hidden="1" x14ac:dyDescent="0.3">
      <c r="B8028">
        <v>165882</v>
      </c>
      <c r="C8028" t="s">
        <v>22691</v>
      </c>
      <c r="D8028" t="s">
        <v>22692</v>
      </c>
      <c r="E8028" t="s">
        <v>22693</v>
      </c>
      <c r="F8028" t="s">
        <v>1024</v>
      </c>
    </row>
    <row r="8029" spans="2:6" hidden="1" x14ac:dyDescent="0.3">
      <c r="B8029">
        <v>165883</v>
      </c>
      <c r="C8029" t="s">
        <v>22694</v>
      </c>
      <c r="D8029" t="s">
        <v>22695</v>
      </c>
      <c r="E8029" t="s">
        <v>22696</v>
      </c>
      <c r="F8029" t="s">
        <v>1024</v>
      </c>
    </row>
    <row r="8030" spans="2:6" hidden="1" x14ac:dyDescent="0.3">
      <c r="B8030">
        <v>165884</v>
      </c>
      <c r="C8030" t="s">
        <v>22697</v>
      </c>
      <c r="D8030" t="s">
        <v>22698</v>
      </c>
      <c r="E8030" t="s">
        <v>22699</v>
      </c>
      <c r="F8030" t="s">
        <v>1024</v>
      </c>
    </row>
    <row r="8031" spans="2:6" hidden="1" x14ac:dyDescent="0.3">
      <c r="B8031">
        <v>165885</v>
      </c>
      <c r="C8031" t="s">
        <v>22700</v>
      </c>
      <c r="D8031" t="s">
        <v>22701</v>
      </c>
      <c r="E8031" t="s">
        <v>22702</v>
      </c>
      <c r="F8031" t="s">
        <v>1024</v>
      </c>
    </row>
    <row r="8032" spans="2:6" hidden="1" x14ac:dyDescent="0.3">
      <c r="B8032">
        <v>165886</v>
      </c>
      <c r="C8032" t="s">
        <v>22703</v>
      </c>
      <c r="D8032" t="s">
        <v>22704</v>
      </c>
      <c r="E8032" t="s">
        <v>22705</v>
      </c>
      <c r="F8032" t="s">
        <v>1024</v>
      </c>
    </row>
    <row r="8033" spans="2:6" hidden="1" x14ac:dyDescent="0.3">
      <c r="B8033">
        <v>165887</v>
      </c>
      <c r="C8033" t="s">
        <v>22706</v>
      </c>
      <c r="D8033" t="s">
        <v>22707</v>
      </c>
      <c r="E8033" t="s">
        <v>22708</v>
      </c>
      <c r="F8033" t="s">
        <v>1024</v>
      </c>
    </row>
    <row r="8034" spans="2:6" hidden="1" x14ac:dyDescent="0.3">
      <c r="B8034">
        <v>165888</v>
      </c>
      <c r="C8034" t="s">
        <v>22709</v>
      </c>
      <c r="D8034" t="s">
        <v>22710</v>
      </c>
      <c r="E8034" t="s">
        <v>22711</v>
      </c>
      <c r="F8034" t="s">
        <v>1024</v>
      </c>
    </row>
    <row r="8035" spans="2:6" hidden="1" x14ac:dyDescent="0.3">
      <c r="B8035">
        <v>165889</v>
      </c>
      <c r="C8035" t="s">
        <v>22712</v>
      </c>
      <c r="D8035" t="s">
        <v>22713</v>
      </c>
      <c r="E8035" t="s">
        <v>22714</v>
      </c>
      <c r="F8035" t="s">
        <v>1024</v>
      </c>
    </row>
    <row r="8036" spans="2:6" hidden="1" x14ac:dyDescent="0.3">
      <c r="B8036">
        <v>165890</v>
      </c>
      <c r="C8036" t="s">
        <v>22715</v>
      </c>
      <c r="D8036" t="s">
        <v>22716</v>
      </c>
      <c r="E8036" t="s">
        <v>4810</v>
      </c>
      <c r="F8036" t="s">
        <v>1024</v>
      </c>
    </row>
    <row r="8037" spans="2:6" hidden="1" x14ac:dyDescent="0.3">
      <c r="B8037">
        <v>165891</v>
      </c>
      <c r="C8037" t="s">
        <v>22717</v>
      </c>
      <c r="D8037" t="s">
        <v>22718</v>
      </c>
      <c r="E8037" t="s">
        <v>22719</v>
      </c>
      <c r="F8037" t="s">
        <v>1024</v>
      </c>
    </row>
    <row r="8038" spans="2:6" hidden="1" x14ac:dyDescent="0.3">
      <c r="B8038">
        <v>165892</v>
      </c>
      <c r="C8038" t="s">
        <v>22720</v>
      </c>
      <c r="D8038" t="s">
        <v>22721</v>
      </c>
      <c r="E8038" t="s">
        <v>19877</v>
      </c>
      <c r="F8038" t="s">
        <v>1024</v>
      </c>
    </row>
    <row r="8039" spans="2:6" hidden="1" x14ac:dyDescent="0.3">
      <c r="B8039">
        <v>165893</v>
      </c>
      <c r="C8039" t="s">
        <v>22722</v>
      </c>
      <c r="D8039" t="s">
        <v>22723</v>
      </c>
      <c r="E8039" t="s">
        <v>22724</v>
      </c>
      <c r="F8039" t="s">
        <v>1024</v>
      </c>
    </row>
    <row r="8040" spans="2:6" hidden="1" x14ac:dyDescent="0.3">
      <c r="B8040">
        <v>165894</v>
      </c>
      <c r="C8040" t="s">
        <v>22725</v>
      </c>
      <c r="D8040" t="s">
        <v>22726</v>
      </c>
      <c r="E8040" t="s">
        <v>22727</v>
      </c>
      <c r="F8040" t="s">
        <v>1024</v>
      </c>
    </row>
    <row r="8041" spans="2:6" hidden="1" x14ac:dyDescent="0.3">
      <c r="B8041">
        <v>165895</v>
      </c>
      <c r="C8041" t="s">
        <v>22728</v>
      </c>
      <c r="D8041" t="s">
        <v>22729</v>
      </c>
      <c r="E8041" t="s">
        <v>22730</v>
      </c>
      <c r="F8041" t="s">
        <v>1024</v>
      </c>
    </row>
    <row r="8042" spans="2:6" hidden="1" x14ac:dyDescent="0.3">
      <c r="B8042">
        <v>165896</v>
      </c>
      <c r="C8042" t="s">
        <v>22731</v>
      </c>
      <c r="D8042" t="s">
        <v>22732</v>
      </c>
      <c r="E8042" t="s">
        <v>22733</v>
      </c>
      <c r="F8042" t="s">
        <v>1024</v>
      </c>
    </row>
    <row r="8043" spans="2:6" hidden="1" x14ac:dyDescent="0.3">
      <c r="B8043">
        <v>165897</v>
      </c>
      <c r="C8043" t="s">
        <v>22734</v>
      </c>
      <c r="D8043" t="s">
        <v>22735</v>
      </c>
      <c r="E8043" t="s">
        <v>22736</v>
      </c>
      <c r="F8043" t="s">
        <v>1024</v>
      </c>
    </row>
    <row r="8044" spans="2:6" hidden="1" x14ac:dyDescent="0.3">
      <c r="B8044">
        <v>165898</v>
      </c>
      <c r="C8044" t="s">
        <v>22737</v>
      </c>
      <c r="D8044" t="s">
        <v>22738</v>
      </c>
      <c r="E8044" t="s">
        <v>22739</v>
      </c>
      <c r="F8044" t="s">
        <v>1024</v>
      </c>
    </row>
    <row r="8045" spans="2:6" hidden="1" x14ac:dyDescent="0.3">
      <c r="B8045">
        <v>165899</v>
      </c>
      <c r="C8045" t="s">
        <v>22740</v>
      </c>
      <c r="D8045" t="s">
        <v>22741</v>
      </c>
      <c r="E8045" t="s">
        <v>22742</v>
      </c>
      <c r="F8045" t="s">
        <v>1024</v>
      </c>
    </row>
    <row r="8046" spans="2:6" hidden="1" x14ac:dyDescent="0.3">
      <c r="B8046">
        <v>165900</v>
      </c>
      <c r="C8046" t="s">
        <v>22743</v>
      </c>
      <c r="D8046" t="s">
        <v>22744</v>
      </c>
      <c r="E8046" t="s">
        <v>22745</v>
      </c>
      <c r="F8046" t="s">
        <v>1024</v>
      </c>
    </row>
    <row r="8047" spans="2:6" hidden="1" x14ac:dyDescent="0.3">
      <c r="B8047">
        <v>165902</v>
      </c>
      <c r="C8047" t="s">
        <v>22746</v>
      </c>
      <c r="D8047" t="s">
        <v>22747</v>
      </c>
      <c r="E8047" t="s">
        <v>22748</v>
      </c>
      <c r="F8047" t="s">
        <v>1024</v>
      </c>
    </row>
    <row r="8048" spans="2:6" hidden="1" x14ac:dyDescent="0.3">
      <c r="B8048">
        <v>165903</v>
      </c>
      <c r="C8048" t="s">
        <v>22749</v>
      </c>
      <c r="D8048" t="s">
        <v>22750</v>
      </c>
      <c r="E8048" t="s">
        <v>22751</v>
      </c>
      <c r="F8048" t="s">
        <v>1024</v>
      </c>
    </row>
    <row r="8049" spans="2:6" hidden="1" x14ac:dyDescent="0.3">
      <c r="B8049">
        <v>165904</v>
      </c>
      <c r="C8049" t="s">
        <v>22752</v>
      </c>
      <c r="D8049" t="s">
        <v>22753</v>
      </c>
      <c r="E8049" t="s">
        <v>22754</v>
      </c>
      <c r="F8049" t="s">
        <v>1024</v>
      </c>
    </row>
    <row r="8050" spans="2:6" hidden="1" x14ac:dyDescent="0.3">
      <c r="B8050">
        <v>165905</v>
      </c>
      <c r="C8050" t="s">
        <v>22755</v>
      </c>
      <c r="D8050" t="s">
        <v>22756</v>
      </c>
      <c r="E8050" t="s">
        <v>13801</v>
      </c>
      <c r="F8050" t="s">
        <v>1024</v>
      </c>
    </row>
    <row r="8051" spans="2:6" hidden="1" x14ac:dyDescent="0.3">
      <c r="B8051">
        <v>165906</v>
      </c>
      <c r="C8051" t="s">
        <v>22757</v>
      </c>
      <c r="D8051" t="s">
        <v>22758</v>
      </c>
      <c r="E8051" t="s">
        <v>14740</v>
      </c>
      <c r="F8051" t="s">
        <v>1024</v>
      </c>
    </row>
    <row r="8052" spans="2:6" hidden="1" x14ac:dyDescent="0.3">
      <c r="B8052">
        <v>165907</v>
      </c>
      <c r="C8052" t="s">
        <v>22759</v>
      </c>
      <c r="D8052" t="s">
        <v>22760</v>
      </c>
      <c r="E8052" t="s">
        <v>14866</v>
      </c>
      <c r="F8052" t="s">
        <v>1024</v>
      </c>
    </row>
    <row r="8053" spans="2:6" hidden="1" x14ac:dyDescent="0.3">
      <c r="B8053">
        <v>165908</v>
      </c>
      <c r="C8053" t="s">
        <v>22761</v>
      </c>
      <c r="D8053" t="s">
        <v>22762</v>
      </c>
      <c r="E8053" t="s">
        <v>1605</v>
      </c>
      <c r="F8053" t="s">
        <v>1024</v>
      </c>
    </row>
    <row r="8054" spans="2:6" hidden="1" x14ac:dyDescent="0.3">
      <c r="B8054">
        <v>165909</v>
      </c>
      <c r="C8054" t="s">
        <v>22763</v>
      </c>
      <c r="D8054" t="s">
        <v>22764</v>
      </c>
      <c r="E8054" t="s">
        <v>22765</v>
      </c>
      <c r="F8054" t="s">
        <v>1024</v>
      </c>
    </row>
    <row r="8055" spans="2:6" hidden="1" x14ac:dyDescent="0.3">
      <c r="B8055">
        <v>165910</v>
      </c>
      <c r="C8055" t="s">
        <v>22766</v>
      </c>
      <c r="D8055" t="s">
        <v>22767</v>
      </c>
      <c r="E8055" t="s">
        <v>22768</v>
      </c>
      <c r="F8055" t="s">
        <v>1024</v>
      </c>
    </row>
    <row r="8056" spans="2:6" hidden="1" x14ac:dyDescent="0.3">
      <c r="B8056">
        <v>165911</v>
      </c>
      <c r="C8056" t="s">
        <v>22769</v>
      </c>
      <c r="D8056" t="s">
        <v>22770</v>
      </c>
      <c r="E8056" t="s">
        <v>5391</v>
      </c>
      <c r="F8056" t="s">
        <v>1024</v>
      </c>
    </row>
    <row r="8057" spans="2:6" hidden="1" x14ac:dyDescent="0.3">
      <c r="B8057">
        <v>165912</v>
      </c>
      <c r="C8057" t="s">
        <v>22771</v>
      </c>
      <c r="D8057" t="s">
        <v>22772</v>
      </c>
      <c r="E8057" t="s">
        <v>12990</v>
      </c>
      <c r="F8057" t="s">
        <v>1024</v>
      </c>
    </row>
    <row r="8058" spans="2:6" hidden="1" x14ac:dyDescent="0.3">
      <c r="B8058">
        <v>165913</v>
      </c>
      <c r="C8058" t="s">
        <v>22773</v>
      </c>
      <c r="D8058" t="s">
        <v>22774</v>
      </c>
      <c r="E8058" t="s">
        <v>22775</v>
      </c>
      <c r="F8058" t="s">
        <v>1024</v>
      </c>
    </row>
    <row r="8059" spans="2:6" hidden="1" x14ac:dyDescent="0.3">
      <c r="B8059">
        <v>165914</v>
      </c>
      <c r="C8059" t="s">
        <v>22776</v>
      </c>
      <c r="D8059" t="s">
        <v>22777</v>
      </c>
      <c r="E8059" t="s">
        <v>22778</v>
      </c>
      <c r="F8059" t="s">
        <v>1024</v>
      </c>
    </row>
    <row r="8060" spans="2:6" hidden="1" x14ac:dyDescent="0.3">
      <c r="B8060">
        <v>165915</v>
      </c>
      <c r="C8060" t="s">
        <v>22779</v>
      </c>
      <c r="D8060" t="s">
        <v>22780</v>
      </c>
      <c r="E8060" t="s">
        <v>22781</v>
      </c>
      <c r="F8060" t="s">
        <v>1024</v>
      </c>
    </row>
    <row r="8061" spans="2:6" hidden="1" x14ac:dyDescent="0.3">
      <c r="B8061">
        <v>165916</v>
      </c>
      <c r="C8061" t="s">
        <v>22782</v>
      </c>
      <c r="D8061" t="s">
        <v>22783</v>
      </c>
      <c r="E8061" t="s">
        <v>22784</v>
      </c>
      <c r="F8061" t="s">
        <v>1024</v>
      </c>
    </row>
    <row r="8062" spans="2:6" hidden="1" x14ac:dyDescent="0.3">
      <c r="B8062">
        <v>165917</v>
      </c>
      <c r="C8062" t="s">
        <v>22785</v>
      </c>
      <c r="D8062" t="s">
        <v>22786</v>
      </c>
      <c r="E8062" t="s">
        <v>22787</v>
      </c>
      <c r="F8062" t="s">
        <v>1024</v>
      </c>
    </row>
    <row r="8063" spans="2:6" hidden="1" x14ac:dyDescent="0.3">
      <c r="B8063">
        <v>165918</v>
      </c>
      <c r="C8063" t="s">
        <v>22788</v>
      </c>
      <c r="D8063" t="s">
        <v>22789</v>
      </c>
      <c r="E8063" t="s">
        <v>22790</v>
      </c>
      <c r="F8063" t="s">
        <v>1024</v>
      </c>
    </row>
    <row r="8064" spans="2:6" hidden="1" x14ac:dyDescent="0.3">
      <c r="B8064">
        <v>165919</v>
      </c>
      <c r="C8064" t="s">
        <v>22791</v>
      </c>
      <c r="D8064" t="s">
        <v>22792</v>
      </c>
      <c r="E8064" t="s">
        <v>17501</v>
      </c>
      <c r="F8064" t="s">
        <v>1024</v>
      </c>
    </row>
    <row r="8065" spans="2:6" hidden="1" x14ac:dyDescent="0.3">
      <c r="B8065">
        <v>165920</v>
      </c>
      <c r="C8065" t="s">
        <v>22793</v>
      </c>
      <c r="D8065" t="s">
        <v>22794</v>
      </c>
      <c r="E8065" t="s">
        <v>24113</v>
      </c>
      <c r="F8065" t="s">
        <v>1024</v>
      </c>
    </row>
    <row r="8066" spans="2:6" hidden="1" x14ac:dyDescent="0.3">
      <c r="B8066">
        <v>165921</v>
      </c>
      <c r="C8066" t="s">
        <v>22795</v>
      </c>
      <c r="D8066" t="s">
        <v>22796</v>
      </c>
      <c r="E8066" t="s">
        <v>22797</v>
      </c>
      <c r="F8066" t="s">
        <v>1024</v>
      </c>
    </row>
    <row r="8067" spans="2:6" hidden="1" x14ac:dyDescent="0.3">
      <c r="B8067">
        <v>165922</v>
      </c>
      <c r="C8067" t="s">
        <v>22798</v>
      </c>
      <c r="D8067" t="s">
        <v>22799</v>
      </c>
      <c r="E8067" t="s">
        <v>22800</v>
      </c>
      <c r="F8067" t="s">
        <v>1024</v>
      </c>
    </row>
    <row r="8068" spans="2:6" hidden="1" x14ac:dyDescent="0.3">
      <c r="B8068">
        <v>165923</v>
      </c>
      <c r="C8068" t="s">
        <v>22801</v>
      </c>
      <c r="D8068" t="s">
        <v>22802</v>
      </c>
      <c r="E8068" t="s">
        <v>22803</v>
      </c>
      <c r="F8068" t="s">
        <v>1024</v>
      </c>
    </row>
    <row r="8069" spans="2:6" hidden="1" x14ac:dyDescent="0.3">
      <c r="B8069">
        <v>165924</v>
      </c>
      <c r="C8069" t="s">
        <v>22804</v>
      </c>
      <c r="D8069" t="s">
        <v>22805</v>
      </c>
      <c r="E8069" t="s">
        <v>22806</v>
      </c>
      <c r="F8069" t="s">
        <v>1024</v>
      </c>
    </row>
    <row r="8070" spans="2:6" hidden="1" x14ac:dyDescent="0.3">
      <c r="B8070">
        <v>165925</v>
      </c>
      <c r="C8070" t="s">
        <v>22807</v>
      </c>
      <c r="D8070" t="s">
        <v>22808</v>
      </c>
      <c r="E8070" t="s">
        <v>22809</v>
      </c>
      <c r="F8070" t="s">
        <v>1024</v>
      </c>
    </row>
    <row r="8071" spans="2:6" hidden="1" x14ac:dyDescent="0.3">
      <c r="B8071">
        <v>165926</v>
      </c>
      <c r="C8071" t="s">
        <v>22810</v>
      </c>
      <c r="D8071" t="s">
        <v>22811</v>
      </c>
      <c r="E8071" t="s">
        <v>22812</v>
      </c>
      <c r="F8071" t="s">
        <v>1024</v>
      </c>
    </row>
    <row r="8072" spans="2:6" hidden="1" x14ac:dyDescent="0.3">
      <c r="B8072">
        <v>165927</v>
      </c>
      <c r="C8072" t="s">
        <v>1100</v>
      </c>
      <c r="D8072" t="s">
        <v>1101</v>
      </c>
      <c r="E8072" t="s">
        <v>22813</v>
      </c>
      <c r="F8072" t="s">
        <v>1024</v>
      </c>
    </row>
    <row r="8073" spans="2:6" hidden="1" x14ac:dyDescent="0.3">
      <c r="B8073">
        <v>165928</v>
      </c>
      <c r="C8073" t="s">
        <v>22814</v>
      </c>
      <c r="D8073" t="s">
        <v>22815</v>
      </c>
      <c r="E8073" t="s">
        <v>10535</v>
      </c>
      <c r="F8073" t="s">
        <v>1024</v>
      </c>
    </row>
    <row r="8074" spans="2:6" hidden="1" x14ac:dyDescent="0.3">
      <c r="B8074">
        <v>165929</v>
      </c>
      <c r="C8074" t="s">
        <v>22816</v>
      </c>
      <c r="D8074" t="s">
        <v>22817</v>
      </c>
      <c r="E8074" t="s">
        <v>22818</v>
      </c>
      <c r="F8074" t="s">
        <v>1024</v>
      </c>
    </row>
    <row r="8075" spans="2:6" hidden="1" x14ac:dyDescent="0.3">
      <c r="B8075">
        <v>165930</v>
      </c>
      <c r="C8075" t="s">
        <v>22819</v>
      </c>
      <c r="D8075" t="s">
        <v>22820</v>
      </c>
      <c r="E8075" t="s">
        <v>22821</v>
      </c>
      <c r="F8075" t="s">
        <v>1024</v>
      </c>
    </row>
    <row r="8076" spans="2:6" hidden="1" x14ac:dyDescent="0.3">
      <c r="B8076">
        <v>165931</v>
      </c>
      <c r="C8076" t="s">
        <v>22822</v>
      </c>
      <c r="D8076" t="s">
        <v>22823</v>
      </c>
      <c r="E8076" t="s">
        <v>8567</v>
      </c>
      <c r="F8076" t="s">
        <v>1024</v>
      </c>
    </row>
    <row r="8077" spans="2:6" hidden="1" x14ac:dyDescent="0.3">
      <c r="B8077">
        <v>165932</v>
      </c>
      <c r="C8077" t="s">
        <v>22824</v>
      </c>
      <c r="D8077" t="s">
        <v>22825</v>
      </c>
      <c r="E8077" t="s">
        <v>22826</v>
      </c>
      <c r="F8077" t="s">
        <v>1024</v>
      </c>
    </row>
    <row r="8078" spans="2:6" hidden="1" x14ac:dyDescent="0.3">
      <c r="B8078">
        <v>165933</v>
      </c>
      <c r="C8078" t="s">
        <v>22827</v>
      </c>
      <c r="D8078" t="s">
        <v>22828</v>
      </c>
      <c r="E8078" t="s">
        <v>6528</v>
      </c>
      <c r="F8078" t="s">
        <v>1024</v>
      </c>
    </row>
    <row r="8079" spans="2:6" hidden="1" x14ac:dyDescent="0.3">
      <c r="B8079">
        <v>165934</v>
      </c>
      <c r="C8079" t="s">
        <v>22829</v>
      </c>
      <c r="D8079" t="s">
        <v>22830</v>
      </c>
      <c r="E8079" t="s">
        <v>14364</v>
      </c>
      <c r="F8079" t="s">
        <v>1024</v>
      </c>
    </row>
    <row r="8080" spans="2:6" hidden="1" x14ac:dyDescent="0.3">
      <c r="B8080">
        <v>165935</v>
      </c>
      <c r="C8080" t="s">
        <v>22831</v>
      </c>
      <c r="D8080" t="s">
        <v>22832</v>
      </c>
      <c r="E8080" t="s">
        <v>22833</v>
      </c>
      <c r="F8080" t="s">
        <v>1024</v>
      </c>
    </row>
    <row r="8081" spans="2:6" hidden="1" x14ac:dyDescent="0.3">
      <c r="B8081">
        <v>165936</v>
      </c>
      <c r="C8081" t="s">
        <v>22834</v>
      </c>
      <c r="D8081" t="s">
        <v>22835</v>
      </c>
      <c r="E8081" t="s">
        <v>22836</v>
      </c>
      <c r="F8081" t="s">
        <v>1024</v>
      </c>
    </row>
    <row r="8082" spans="2:6" hidden="1" x14ac:dyDescent="0.3">
      <c r="B8082">
        <v>165937</v>
      </c>
      <c r="C8082" t="s">
        <v>22837</v>
      </c>
      <c r="D8082" t="s">
        <v>22838</v>
      </c>
      <c r="E8082" t="s">
        <v>22839</v>
      </c>
      <c r="F8082" t="s">
        <v>1024</v>
      </c>
    </row>
    <row r="8083" spans="2:6" hidden="1" x14ac:dyDescent="0.3">
      <c r="B8083">
        <v>165938</v>
      </c>
      <c r="C8083" t="s">
        <v>22840</v>
      </c>
      <c r="D8083" t="s">
        <v>22841</v>
      </c>
      <c r="E8083" t="s">
        <v>14796</v>
      </c>
      <c r="F8083" t="s">
        <v>1024</v>
      </c>
    </row>
    <row r="8084" spans="2:6" hidden="1" x14ac:dyDescent="0.3">
      <c r="B8084">
        <v>165939</v>
      </c>
      <c r="C8084" t="s">
        <v>22842</v>
      </c>
      <c r="D8084" t="s">
        <v>22843</v>
      </c>
      <c r="E8084" t="s">
        <v>22844</v>
      </c>
      <c r="F8084" t="s">
        <v>1024</v>
      </c>
    </row>
    <row r="8085" spans="2:6" hidden="1" x14ac:dyDescent="0.3">
      <c r="B8085">
        <v>165940</v>
      </c>
      <c r="C8085" t="s">
        <v>22845</v>
      </c>
      <c r="D8085" t="s">
        <v>22846</v>
      </c>
      <c r="E8085" t="s">
        <v>22847</v>
      </c>
      <c r="F8085" t="s">
        <v>1024</v>
      </c>
    </row>
    <row r="8086" spans="2:6" hidden="1" x14ac:dyDescent="0.3">
      <c r="B8086">
        <v>165941</v>
      </c>
      <c r="C8086" t="s">
        <v>22848</v>
      </c>
      <c r="D8086" t="s">
        <v>22849</v>
      </c>
      <c r="E8086" t="s">
        <v>20254</v>
      </c>
      <c r="F8086" t="s">
        <v>1024</v>
      </c>
    </row>
    <row r="8087" spans="2:6" hidden="1" x14ac:dyDescent="0.3">
      <c r="B8087">
        <v>165942</v>
      </c>
      <c r="C8087" t="s">
        <v>22850</v>
      </c>
      <c r="D8087" t="s">
        <v>22851</v>
      </c>
      <c r="E8087" t="s">
        <v>22852</v>
      </c>
      <c r="F8087" t="s">
        <v>1024</v>
      </c>
    </row>
    <row r="8088" spans="2:6" hidden="1" x14ac:dyDescent="0.3">
      <c r="B8088">
        <v>165943</v>
      </c>
      <c r="C8088" t="s">
        <v>22853</v>
      </c>
      <c r="D8088" t="s">
        <v>22854</v>
      </c>
      <c r="E8088" t="s">
        <v>22855</v>
      </c>
      <c r="F8088" t="s">
        <v>1024</v>
      </c>
    </row>
    <row r="8089" spans="2:6" hidden="1" x14ac:dyDescent="0.3">
      <c r="B8089">
        <v>165944</v>
      </c>
      <c r="C8089" t="s">
        <v>22856</v>
      </c>
      <c r="D8089" t="s">
        <v>22857</v>
      </c>
      <c r="E8089" t="s">
        <v>3759</v>
      </c>
      <c r="F8089" t="s">
        <v>1024</v>
      </c>
    </row>
    <row r="8090" spans="2:6" hidden="1" x14ac:dyDescent="0.3">
      <c r="B8090">
        <v>165945</v>
      </c>
      <c r="C8090" t="s">
        <v>22858</v>
      </c>
      <c r="D8090" t="s">
        <v>22859</v>
      </c>
      <c r="E8090" t="s">
        <v>9183</v>
      </c>
      <c r="F8090" t="s">
        <v>1024</v>
      </c>
    </row>
    <row r="8091" spans="2:6" hidden="1" x14ac:dyDescent="0.3">
      <c r="B8091">
        <v>165946</v>
      </c>
      <c r="C8091" t="s">
        <v>22860</v>
      </c>
      <c r="D8091" t="s">
        <v>22861</v>
      </c>
      <c r="E8091" t="s">
        <v>22862</v>
      </c>
      <c r="F8091" t="s">
        <v>1024</v>
      </c>
    </row>
    <row r="8092" spans="2:6" hidden="1" x14ac:dyDescent="0.3">
      <c r="B8092">
        <v>165947</v>
      </c>
      <c r="C8092" t="s">
        <v>22863</v>
      </c>
      <c r="D8092" t="s">
        <v>22864</v>
      </c>
      <c r="E8092" t="s">
        <v>22865</v>
      </c>
      <c r="F8092" t="s">
        <v>1024</v>
      </c>
    </row>
    <row r="8093" spans="2:6" hidden="1" x14ac:dyDescent="0.3">
      <c r="B8093">
        <v>165948</v>
      </c>
      <c r="C8093" t="s">
        <v>22866</v>
      </c>
      <c r="D8093" t="s">
        <v>22867</v>
      </c>
      <c r="E8093" t="s">
        <v>22868</v>
      </c>
      <c r="F8093" t="s">
        <v>1024</v>
      </c>
    </row>
    <row r="8094" spans="2:6" hidden="1" x14ac:dyDescent="0.3">
      <c r="B8094">
        <v>165949</v>
      </c>
      <c r="C8094" t="s">
        <v>22869</v>
      </c>
      <c r="D8094" t="s">
        <v>22870</v>
      </c>
      <c r="E8094" t="s">
        <v>22871</v>
      </c>
      <c r="F8094" t="s">
        <v>1024</v>
      </c>
    </row>
    <row r="8095" spans="2:6" hidden="1" x14ac:dyDescent="0.3">
      <c r="B8095">
        <v>165950</v>
      </c>
      <c r="C8095" t="s">
        <v>22872</v>
      </c>
      <c r="D8095" t="s">
        <v>22873</v>
      </c>
      <c r="E8095" t="s">
        <v>3759</v>
      </c>
      <c r="F8095" t="s">
        <v>1024</v>
      </c>
    </row>
    <row r="8096" spans="2:6" hidden="1" x14ac:dyDescent="0.3">
      <c r="B8096">
        <v>165951</v>
      </c>
      <c r="C8096" t="s">
        <v>22874</v>
      </c>
      <c r="D8096" t="s">
        <v>22875</v>
      </c>
      <c r="E8096" t="s">
        <v>22876</v>
      </c>
      <c r="F8096" t="s">
        <v>1024</v>
      </c>
    </row>
    <row r="8097" spans="2:6" hidden="1" x14ac:dyDescent="0.3">
      <c r="B8097">
        <v>165952</v>
      </c>
      <c r="C8097" t="s">
        <v>22877</v>
      </c>
      <c r="D8097" t="s">
        <v>22878</v>
      </c>
      <c r="E8097" t="s">
        <v>22879</v>
      </c>
      <c r="F8097" t="s">
        <v>1024</v>
      </c>
    </row>
    <row r="8098" spans="2:6" hidden="1" x14ac:dyDescent="0.3">
      <c r="B8098">
        <v>165953</v>
      </c>
      <c r="C8098" t="s">
        <v>22880</v>
      </c>
      <c r="D8098" t="s">
        <v>22881</v>
      </c>
      <c r="E8098" t="s">
        <v>22882</v>
      </c>
      <c r="F8098" t="s">
        <v>1024</v>
      </c>
    </row>
    <row r="8099" spans="2:6" hidden="1" x14ac:dyDescent="0.3">
      <c r="B8099">
        <v>165954</v>
      </c>
      <c r="C8099" t="s">
        <v>22883</v>
      </c>
      <c r="D8099" t="s">
        <v>22884</v>
      </c>
      <c r="E8099" t="s">
        <v>22885</v>
      </c>
      <c r="F8099" t="s">
        <v>1024</v>
      </c>
    </row>
    <row r="8100" spans="2:6" hidden="1" x14ac:dyDescent="0.3">
      <c r="B8100">
        <v>165955</v>
      </c>
      <c r="C8100" t="s">
        <v>22886</v>
      </c>
      <c r="D8100" t="s">
        <v>22887</v>
      </c>
      <c r="E8100" t="s">
        <v>22888</v>
      </c>
      <c r="F8100" t="s">
        <v>1024</v>
      </c>
    </row>
    <row r="8101" spans="2:6" hidden="1" x14ac:dyDescent="0.3">
      <c r="B8101">
        <v>165956</v>
      </c>
      <c r="C8101" t="s">
        <v>22889</v>
      </c>
      <c r="D8101" t="s">
        <v>22890</v>
      </c>
      <c r="E8101" t="s">
        <v>22891</v>
      </c>
      <c r="F8101" t="s">
        <v>1024</v>
      </c>
    </row>
    <row r="8102" spans="2:6" hidden="1" x14ac:dyDescent="0.3">
      <c r="B8102">
        <v>165957</v>
      </c>
      <c r="C8102" t="s">
        <v>22892</v>
      </c>
      <c r="D8102" t="s">
        <v>22893</v>
      </c>
      <c r="E8102" t="s">
        <v>22894</v>
      </c>
      <c r="F8102" t="s">
        <v>1024</v>
      </c>
    </row>
    <row r="8103" spans="2:6" hidden="1" x14ac:dyDescent="0.3">
      <c r="B8103">
        <v>165958</v>
      </c>
      <c r="C8103" t="s">
        <v>22895</v>
      </c>
      <c r="D8103" t="s">
        <v>24114</v>
      </c>
      <c r="E8103" t="s">
        <v>10308</v>
      </c>
      <c r="F8103" t="s">
        <v>1024</v>
      </c>
    </row>
    <row r="8104" spans="2:6" hidden="1" x14ac:dyDescent="0.3">
      <c r="B8104">
        <v>165959</v>
      </c>
      <c r="C8104" t="s">
        <v>22896</v>
      </c>
      <c r="D8104" t="s">
        <v>22897</v>
      </c>
      <c r="E8104" t="s">
        <v>22898</v>
      </c>
      <c r="F8104" t="s">
        <v>1024</v>
      </c>
    </row>
    <row r="8105" spans="2:6" hidden="1" x14ac:dyDescent="0.3">
      <c r="B8105">
        <v>165960</v>
      </c>
      <c r="C8105" t="s">
        <v>22899</v>
      </c>
      <c r="D8105" t="s">
        <v>22900</v>
      </c>
      <c r="E8105" t="s">
        <v>21210</v>
      </c>
      <c r="F8105" t="s">
        <v>1024</v>
      </c>
    </row>
    <row r="8106" spans="2:6" hidden="1" x14ac:dyDescent="0.3">
      <c r="B8106">
        <v>165961</v>
      </c>
      <c r="C8106" t="s">
        <v>22901</v>
      </c>
      <c r="D8106" t="s">
        <v>22902</v>
      </c>
      <c r="E8106" t="s">
        <v>22903</v>
      </c>
      <c r="F8106" t="s">
        <v>1024</v>
      </c>
    </row>
    <row r="8107" spans="2:6" hidden="1" x14ac:dyDescent="0.3">
      <c r="B8107">
        <v>165962</v>
      </c>
      <c r="C8107" t="s">
        <v>22904</v>
      </c>
      <c r="D8107" t="s">
        <v>22905</v>
      </c>
      <c r="E8107" t="s">
        <v>22906</v>
      </c>
      <c r="F8107" t="s">
        <v>1024</v>
      </c>
    </row>
    <row r="8108" spans="2:6" hidden="1" x14ac:dyDescent="0.3">
      <c r="B8108">
        <v>165963</v>
      </c>
      <c r="C8108" t="s">
        <v>22907</v>
      </c>
      <c r="D8108" t="s">
        <v>22908</v>
      </c>
      <c r="E8108" t="s">
        <v>22909</v>
      </c>
      <c r="F8108" t="s">
        <v>1024</v>
      </c>
    </row>
    <row r="8109" spans="2:6" hidden="1" x14ac:dyDescent="0.3">
      <c r="B8109">
        <v>165964</v>
      </c>
      <c r="C8109" t="s">
        <v>22910</v>
      </c>
      <c r="D8109" t="s">
        <v>22911</v>
      </c>
      <c r="E8109" t="s">
        <v>22912</v>
      </c>
      <c r="F8109" t="s">
        <v>1024</v>
      </c>
    </row>
    <row r="8110" spans="2:6" hidden="1" x14ac:dyDescent="0.3">
      <c r="B8110">
        <v>165965</v>
      </c>
      <c r="C8110" t="s">
        <v>22913</v>
      </c>
      <c r="D8110" t="s">
        <v>22914</v>
      </c>
      <c r="E8110" t="s">
        <v>22915</v>
      </c>
      <c r="F8110" t="s">
        <v>1024</v>
      </c>
    </row>
    <row r="8111" spans="2:6" hidden="1" x14ac:dyDescent="0.3">
      <c r="B8111">
        <v>165966</v>
      </c>
      <c r="C8111" t="s">
        <v>22916</v>
      </c>
      <c r="D8111" t="s">
        <v>22917</v>
      </c>
      <c r="E8111" t="s">
        <v>15219</v>
      </c>
      <c r="F8111" t="s">
        <v>1024</v>
      </c>
    </row>
    <row r="8112" spans="2:6" hidden="1" x14ac:dyDescent="0.3">
      <c r="B8112">
        <v>165967</v>
      </c>
      <c r="C8112" t="s">
        <v>22918</v>
      </c>
      <c r="D8112" t="s">
        <v>22919</v>
      </c>
      <c r="E8112" t="s">
        <v>4165</v>
      </c>
      <c r="F8112" t="s">
        <v>1024</v>
      </c>
    </row>
    <row r="8113" spans="2:6" hidden="1" x14ac:dyDescent="0.3">
      <c r="B8113">
        <v>165968</v>
      </c>
      <c r="C8113" t="s">
        <v>22920</v>
      </c>
      <c r="D8113" t="s">
        <v>22921</v>
      </c>
      <c r="E8113" t="s">
        <v>22922</v>
      </c>
      <c r="F8113" t="s">
        <v>1024</v>
      </c>
    </row>
    <row r="8114" spans="2:6" hidden="1" x14ac:dyDescent="0.3">
      <c r="B8114">
        <v>165969</v>
      </c>
      <c r="C8114" t="s">
        <v>22923</v>
      </c>
      <c r="D8114" t="s">
        <v>22924</v>
      </c>
      <c r="E8114" t="s">
        <v>22925</v>
      </c>
      <c r="F8114" t="s">
        <v>1024</v>
      </c>
    </row>
    <row r="8115" spans="2:6" hidden="1" x14ac:dyDescent="0.3">
      <c r="B8115">
        <v>165970</v>
      </c>
      <c r="C8115" t="s">
        <v>22926</v>
      </c>
      <c r="D8115" t="s">
        <v>22927</v>
      </c>
      <c r="E8115" t="s">
        <v>3011</v>
      </c>
      <c r="F8115" t="s">
        <v>1024</v>
      </c>
    </row>
    <row r="8116" spans="2:6" hidden="1" x14ac:dyDescent="0.3">
      <c r="B8116">
        <v>165971</v>
      </c>
      <c r="C8116" t="s">
        <v>22928</v>
      </c>
      <c r="D8116" t="s">
        <v>22929</v>
      </c>
      <c r="E8116" t="s">
        <v>22930</v>
      </c>
      <c r="F8116" t="s">
        <v>1024</v>
      </c>
    </row>
    <row r="8117" spans="2:6" hidden="1" x14ac:dyDescent="0.3">
      <c r="B8117">
        <v>165972</v>
      </c>
      <c r="C8117" t="s">
        <v>22931</v>
      </c>
      <c r="D8117" t="s">
        <v>22932</v>
      </c>
      <c r="E8117" t="s">
        <v>22933</v>
      </c>
      <c r="F8117" t="s">
        <v>1024</v>
      </c>
    </row>
    <row r="8118" spans="2:6" hidden="1" x14ac:dyDescent="0.3">
      <c r="B8118">
        <v>165973</v>
      </c>
      <c r="C8118" t="s">
        <v>22934</v>
      </c>
      <c r="D8118" t="s">
        <v>22935</v>
      </c>
      <c r="E8118" t="s">
        <v>11157</v>
      </c>
      <c r="F8118" t="s">
        <v>1024</v>
      </c>
    </row>
    <row r="8119" spans="2:6" hidden="1" x14ac:dyDescent="0.3">
      <c r="B8119">
        <v>165974</v>
      </c>
      <c r="C8119" t="s">
        <v>22936</v>
      </c>
      <c r="D8119" t="s">
        <v>22937</v>
      </c>
      <c r="E8119" t="s">
        <v>22938</v>
      </c>
      <c r="F8119" t="s">
        <v>1024</v>
      </c>
    </row>
    <row r="8120" spans="2:6" hidden="1" x14ac:dyDescent="0.3">
      <c r="B8120">
        <v>165975</v>
      </c>
      <c r="C8120" t="s">
        <v>22939</v>
      </c>
      <c r="D8120" t="s">
        <v>22940</v>
      </c>
      <c r="E8120" t="s">
        <v>22941</v>
      </c>
      <c r="F8120" t="s">
        <v>1024</v>
      </c>
    </row>
    <row r="8121" spans="2:6" hidden="1" x14ac:dyDescent="0.3">
      <c r="B8121">
        <v>165976</v>
      </c>
      <c r="C8121" t="s">
        <v>22942</v>
      </c>
      <c r="D8121" t="s">
        <v>22943</v>
      </c>
      <c r="E8121" t="s">
        <v>22944</v>
      </c>
      <c r="F8121" t="s">
        <v>1024</v>
      </c>
    </row>
    <row r="8122" spans="2:6" hidden="1" x14ac:dyDescent="0.3">
      <c r="B8122">
        <v>165977</v>
      </c>
      <c r="C8122" t="s">
        <v>22945</v>
      </c>
      <c r="D8122" t="s">
        <v>22946</v>
      </c>
      <c r="E8122" t="s">
        <v>22947</v>
      </c>
      <c r="F8122" t="s">
        <v>1024</v>
      </c>
    </row>
    <row r="8123" spans="2:6" hidden="1" x14ac:dyDescent="0.3">
      <c r="B8123">
        <v>165978</v>
      </c>
      <c r="C8123" t="s">
        <v>22948</v>
      </c>
      <c r="D8123" t="s">
        <v>22949</v>
      </c>
      <c r="E8123" t="s">
        <v>11091</v>
      </c>
      <c r="F8123" t="s">
        <v>1024</v>
      </c>
    </row>
    <row r="8124" spans="2:6" hidden="1" x14ac:dyDescent="0.3">
      <c r="B8124">
        <v>165979</v>
      </c>
      <c r="C8124" t="s">
        <v>22950</v>
      </c>
      <c r="D8124" t="s">
        <v>22951</v>
      </c>
      <c r="E8124" t="s">
        <v>22952</v>
      </c>
      <c r="F8124" t="s">
        <v>1024</v>
      </c>
    </row>
    <row r="8125" spans="2:6" hidden="1" x14ac:dyDescent="0.3">
      <c r="B8125">
        <v>165980</v>
      </c>
      <c r="C8125" t="s">
        <v>22953</v>
      </c>
      <c r="D8125" t="s">
        <v>22954</v>
      </c>
      <c r="E8125" t="s">
        <v>22955</v>
      </c>
      <c r="F8125" t="s">
        <v>1024</v>
      </c>
    </row>
    <row r="8126" spans="2:6" hidden="1" x14ac:dyDescent="0.3">
      <c r="B8126">
        <v>165981</v>
      </c>
      <c r="C8126" t="s">
        <v>22956</v>
      </c>
      <c r="D8126" t="s">
        <v>22957</v>
      </c>
      <c r="E8126" t="s">
        <v>5105</v>
      </c>
      <c r="F8126" t="s">
        <v>1024</v>
      </c>
    </row>
    <row r="8127" spans="2:6" hidden="1" x14ac:dyDescent="0.3">
      <c r="B8127">
        <v>165982</v>
      </c>
      <c r="C8127" t="s">
        <v>22958</v>
      </c>
      <c r="D8127" t="s">
        <v>22959</v>
      </c>
      <c r="E8127" t="s">
        <v>18419</v>
      </c>
      <c r="F8127" t="s">
        <v>1024</v>
      </c>
    </row>
    <row r="8128" spans="2:6" hidden="1" x14ac:dyDescent="0.3">
      <c r="B8128">
        <v>165983</v>
      </c>
      <c r="C8128" t="s">
        <v>22960</v>
      </c>
      <c r="D8128" t="s">
        <v>22961</v>
      </c>
      <c r="E8128" t="s">
        <v>22962</v>
      </c>
      <c r="F8128" t="s">
        <v>1024</v>
      </c>
    </row>
    <row r="8129" spans="2:6" hidden="1" x14ac:dyDescent="0.3">
      <c r="B8129">
        <v>165984</v>
      </c>
      <c r="C8129" t="s">
        <v>22963</v>
      </c>
      <c r="D8129" t="s">
        <v>22964</v>
      </c>
      <c r="E8129" t="s">
        <v>18091</v>
      </c>
      <c r="F8129" t="s">
        <v>1024</v>
      </c>
    </row>
    <row r="8130" spans="2:6" hidden="1" x14ac:dyDescent="0.3">
      <c r="B8130">
        <v>165985</v>
      </c>
      <c r="C8130" t="s">
        <v>14823</v>
      </c>
      <c r="D8130" t="s">
        <v>14824</v>
      </c>
      <c r="E8130" t="s">
        <v>22965</v>
      </c>
      <c r="F8130" t="s">
        <v>1024</v>
      </c>
    </row>
    <row r="8131" spans="2:6" hidden="1" x14ac:dyDescent="0.3">
      <c r="B8131">
        <v>165986</v>
      </c>
      <c r="C8131" t="s">
        <v>22966</v>
      </c>
      <c r="D8131" t="s">
        <v>22967</v>
      </c>
      <c r="E8131" t="s">
        <v>22968</v>
      </c>
      <c r="F8131" t="s">
        <v>1024</v>
      </c>
    </row>
    <row r="8132" spans="2:6" hidden="1" x14ac:dyDescent="0.3">
      <c r="B8132">
        <v>165987</v>
      </c>
      <c r="C8132" t="s">
        <v>22969</v>
      </c>
      <c r="D8132" t="s">
        <v>22970</v>
      </c>
      <c r="E8132" t="s">
        <v>13391</v>
      </c>
      <c r="F8132" t="s">
        <v>1024</v>
      </c>
    </row>
    <row r="8133" spans="2:6" hidden="1" x14ac:dyDescent="0.3">
      <c r="B8133">
        <v>165988</v>
      </c>
      <c r="C8133" t="s">
        <v>22971</v>
      </c>
      <c r="D8133" t="s">
        <v>22972</v>
      </c>
      <c r="E8133" t="s">
        <v>19961</v>
      </c>
      <c r="F8133" t="s">
        <v>1024</v>
      </c>
    </row>
    <row r="8134" spans="2:6" hidden="1" x14ac:dyDescent="0.3">
      <c r="B8134">
        <v>165989</v>
      </c>
      <c r="C8134" t="s">
        <v>22973</v>
      </c>
      <c r="D8134" t="s">
        <v>22974</v>
      </c>
      <c r="E8134" t="s">
        <v>22975</v>
      </c>
      <c r="F8134" t="s">
        <v>1024</v>
      </c>
    </row>
    <row r="8135" spans="2:6" hidden="1" x14ac:dyDescent="0.3">
      <c r="B8135">
        <v>165990</v>
      </c>
      <c r="C8135" t="s">
        <v>22976</v>
      </c>
      <c r="D8135" t="s">
        <v>22977</v>
      </c>
      <c r="E8135" t="s">
        <v>15996</v>
      </c>
      <c r="F8135" t="s">
        <v>1024</v>
      </c>
    </row>
    <row r="8136" spans="2:6" hidden="1" x14ac:dyDescent="0.3">
      <c r="B8136">
        <v>165991</v>
      </c>
      <c r="C8136" t="s">
        <v>22978</v>
      </c>
      <c r="D8136" t="s">
        <v>22979</v>
      </c>
      <c r="E8136" t="s">
        <v>18908</v>
      </c>
      <c r="F8136" t="s">
        <v>1024</v>
      </c>
    </row>
    <row r="8137" spans="2:6" hidden="1" x14ac:dyDescent="0.3">
      <c r="B8137">
        <v>165992</v>
      </c>
      <c r="C8137" t="s">
        <v>22980</v>
      </c>
      <c r="D8137" t="s">
        <v>22981</v>
      </c>
      <c r="E8137" t="s">
        <v>22982</v>
      </c>
      <c r="F8137" t="s">
        <v>1024</v>
      </c>
    </row>
    <row r="8138" spans="2:6" hidden="1" x14ac:dyDescent="0.3">
      <c r="B8138">
        <v>165993</v>
      </c>
      <c r="C8138" t="s">
        <v>22983</v>
      </c>
      <c r="D8138" t="s">
        <v>22984</v>
      </c>
      <c r="E8138" t="s">
        <v>22985</v>
      </c>
      <c r="F8138" t="s">
        <v>1024</v>
      </c>
    </row>
    <row r="8139" spans="2:6" hidden="1" x14ac:dyDescent="0.3">
      <c r="B8139">
        <v>165994</v>
      </c>
      <c r="C8139" t="s">
        <v>22986</v>
      </c>
      <c r="D8139" t="s">
        <v>22987</v>
      </c>
      <c r="E8139" t="s">
        <v>22988</v>
      </c>
      <c r="F8139" t="s">
        <v>1024</v>
      </c>
    </row>
    <row r="8140" spans="2:6" hidden="1" x14ac:dyDescent="0.3">
      <c r="B8140">
        <v>165995</v>
      </c>
      <c r="C8140" t="s">
        <v>22989</v>
      </c>
      <c r="D8140" t="s">
        <v>22990</v>
      </c>
      <c r="E8140" t="s">
        <v>10337</v>
      </c>
      <c r="F8140" t="s">
        <v>1024</v>
      </c>
    </row>
    <row r="8141" spans="2:6" hidden="1" x14ac:dyDescent="0.3">
      <c r="B8141">
        <v>165996</v>
      </c>
      <c r="C8141" t="s">
        <v>22991</v>
      </c>
      <c r="D8141" t="s">
        <v>22992</v>
      </c>
      <c r="E8141" t="s">
        <v>22993</v>
      </c>
      <c r="F8141" t="s">
        <v>1024</v>
      </c>
    </row>
    <row r="8142" spans="2:6" hidden="1" x14ac:dyDescent="0.3">
      <c r="B8142">
        <v>165997</v>
      </c>
      <c r="C8142" t="s">
        <v>22994</v>
      </c>
      <c r="D8142" t="s">
        <v>22995</v>
      </c>
      <c r="E8142" t="s">
        <v>22996</v>
      </c>
      <c r="F8142" t="s">
        <v>1024</v>
      </c>
    </row>
    <row r="8143" spans="2:6" hidden="1" x14ac:dyDescent="0.3">
      <c r="B8143">
        <v>165998</v>
      </c>
      <c r="C8143" t="s">
        <v>22997</v>
      </c>
      <c r="D8143" t="s">
        <v>22998</v>
      </c>
      <c r="E8143" t="s">
        <v>22999</v>
      </c>
      <c r="F8143" t="s">
        <v>1024</v>
      </c>
    </row>
    <row r="8144" spans="2:6" hidden="1" x14ac:dyDescent="0.3">
      <c r="B8144">
        <v>165999</v>
      </c>
      <c r="C8144" t="s">
        <v>23000</v>
      </c>
      <c r="D8144" t="s">
        <v>23001</v>
      </c>
      <c r="E8144" t="s">
        <v>2531</v>
      </c>
      <c r="F8144" t="s">
        <v>1024</v>
      </c>
    </row>
    <row r="8145" spans="2:6" hidden="1" x14ac:dyDescent="0.3">
      <c r="B8145">
        <v>166000</v>
      </c>
      <c r="C8145" t="s">
        <v>23002</v>
      </c>
      <c r="D8145" t="s">
        <v>23003</v>
      </c>
      <c r="E8145" t="s">
        <v>23004</v>
      </c>
      <c r="F8145" t="s">
        <v>1024</v>
      </c>
    </row>
    <row r="8146" spans="2:6" hidden="1" x14ac:dyDescent="0.3">
      <c r="B8146">
        <v>166001</v>
      </c>
      <c r="C8146" t="s">
        <v>23005</v>
      </c>
      <c r="D8146" t="s">
        <v>23006</v>
      </c>
      <c r="E8146" t="s">
        <v>23007</v>
      </c>
      <c r="F8146" t="s">
        <v>1024</v>
      </c>
    </row>
    <row r="8147" spans="2:6" hidden="1" x14ac:dyDescent="0.3">
      <c r="B8147">
        <v>166002</v>
      </c>
      <c r="C8147" t="s">
        <v>23008</v>
      </c>
      <c r="D8147" t="s">
        <v>23009</v>
      </c>
      <c r="E8147" t="s">
        <v>23010</v>
      </c>
      <c r="F8147" t="s">
        <v>1024</v>
      </c>
    </row>
    <row r="8148" spans="2:6" hidden="1" x14ac:dyDescent="0.3">
      <c r="B8148">
        <v>166003</v>
      </c>
      <c r="C8148" t="s">
        <v>23011</v>
      </c>
      <c r="D8148" t="s">
        <v>23012</v>
      </c>
      <c r="E8148" t="s">
        <v>23013</v>
      </c>
      <c r="F8148" t="s">
        <v>1024</v>
      </c>
    </row>
    <row r="8149" spans="2:6" hidden="1" x14ac:dyDescent="0.3">
      <c r="B8149">
        <v>166004</v>
      </c>
      <c r="C8149" t="s">
        <v>23014</v>
      </c>
      <c r="D8149" t="s">
        <v>23015</v>
      </c>
      <c r="E8149" t="s">
        <v>23016</v>
      </c>
      <c r="F8149" t="s">
        <v>1024</v>
      </c>
    </row>
    <row r="8150" spans="2:6" hidden="1" x14ac:dyDescent="0.3">
      <c r="B8150">
        <v>166005</v>
      </c>
      <c r="C8150" t="s">
        <v>23017</v>
      </c>
      <c r="D8150" t="s">
        <v>23018</v>
      </c>
      <c r="E8150" t="s">
        <v>23019</v>
      </c>
      <c r="F8150" t="s">
        <v>1024</v>
      </c>
    </row>
    <row r="8151" spans="2:6" hidden="1" x14ac:dyDescent="0.3">
      <c r="B8151">
        <v>166006</v>
      </c>
      <c r="C8151" t="s">
        <v>23020</v>
      </c>
      <c r="D8151" t="s">
        <v>23021</v>
      </c>
      <c r="E8151" t="s">
        <v>23022</v>
      </c>
      <c r="F8151" t="s">
        <v>1024</v>
      </c>
    </row>
    <row r="8152" spans="2:6" hidden="1" x14ac:dyDescent="0.3">
      <c r="B8152">
        <v>166007</v>
      </c>
      <c r="C8152" t="s">
        <v>2421</v>
      </c>
      <c r="D8152" t="s">
        <v>2422</v>
      </c>
      <c r="E8152" t="s">
        <v>23023</v>
      </c>
      <c r="F8152" t="s">
        <v>1024</v>
      </c>
    </row>
    <row r="8153" spans="2:6" hidden="1" x14ac:dyDescent="0.3">
      <c r="B8153">
        <v>166008</v>
      </c>
      <c r="C8153" t="s">
        <v>23024</v>
      </c>
      <c r="D8153" t="s">
        <v>23025</v>
      </c>
      <c r="E8153" t="s">
        <v>23026</v>
      </c>
      <c r="F8153" t="s">
        <v>1024</v>
      </c>
    </row>
    <row r="8154" spans="2:6" hidden="1" x14ac:dyDescent="0.3">
      <c r="B8154">
        <v>166009</v>
      </c>
      <c r="C8154" t="s">
        <v>1121</v>
      </c>
      <c r="D8154" t="s">
        <v>1122</v>
      </c>
      <c r="E8154" t="s">
        <v>23027</v>
      </c>
      <c r="F8154" t="s">
        <v>1024</v>
      </c>
    </row>
    <row r="8155" spans="2:6" hidden="1" x14ac:dyDescent="0.3">
      <c r="B8155">
        <v>166010</v>
      </c>
      <c r="C8155" t="s">
        <v>23028</v>
      </c>
      <c r="D8155" t="s">
        <v>23029</v>
      </c>
      <c r="E8155" t="s">
        <v>23030</v>
      </c>
      <c r="F8155" t="s">
        <v>1024</v>
      </c>
    </row>
    <row r="8156" spans="2:6" hidden="1" x14ac:dyDescent="0.3">
      <c r="B8156">
        <v>166012</v>
      </c>
      <c r="C8156" t="s">
        <v>23031</v>
      </c>
      <c r="D8156" t="s">
        <v>23032</v>
      </c>
      <c r="E8156" t="s">
        <v>23033</v>
      </c>
      <c r="F8156" t="s">
        <v>1024</v>
      </c>
    </row>
    <row r="8157" spans="2:6" hidden="1" x14ac:dyDescent="0.3">
      <c r="B8157">
        <v>166013</v>
      </c>
      <c r="C8157" t="s">
        <v>14393</v>
      </c>
      <c r="D8157" t="s">
        <v>14394</v>
      </c>
      <c r="E8157" t="s">
        <v>23034</v>
      </c>
      <c r="F8157" t="s">
        <v>1024</v>
      </c>
    </row>
    <row r="8158" spans="2:6" hidden="1" x14ac:dyDescent="0.3">
      <c r="B8158">
        <v>166014</v>
      </c>
      <c r="C8158" t="s">
        <v>23035</v>
      </c>
      <c r="D8158" t="s">
        <v>23036</v>
      </c>
      <c r="E8158" t="s">
        <v>23037</v>
      </c>
      <c r="F8158" t="s">
        <v>1024</v>
      </c>
    </row>
    <row r="8159" spans="2:6" hidden="1" x14ac:dyDescent="0.3">
      <c r="B8159">
        <v>166015</v>
      </c>
      <c r="C8159" t="s">
        <v>23038</v>
      </c>
      <c r="D8159" t="s">
        <v>23039</v>
      </c>
      <c r="E8159" t="s">
        <v>23040</v>
      </c>
      <c r="F8159" t="s">
        <v>1024</v>
      </c>
    </row>
    <row r="8160" spans="2:6" hidden="1" x14ac:dyDescent="0.3">
      <c r="B8160">
        <v>166016</v>
      </c>
      <c r="C8160" t="s">
        <v>23041</v>
      </c>
      <c r="D8160" t="s">
        <v>23042</v>
      </c>
      <c r="E8160" t="s">
        <v>5558</v>
      </c>
      <c r="F8160" t="s">
        <v>1024</v>
      </c>
    </row>
    <row r="8161" spans="2:6" hidden="1" x14ac:dyDescent="0.3">
      <c r="B8161">
        <v>166017</v>
      </c>
      <c r="C8161" t="s">
        <v>23043</v>
      </c>
      <c r="D8161" t="s">
        <v>23044</v>
      </c>
      <c r="E8161" t="s">
        <v>15428</v>
      </c>
      <c r="F8161" t="s">
        <v>1024</v>
      </c>
    </row>
    <row r="8162" spans="2:6" hidden="1" x14ac:dyDescent="0.3">
      <c r="B8162">
        <v>166018</v>
      </c>
      <c r="C8162" t="s">
        <v>23045</v>
      </c>
      <c r="D8162" t="s">
        <v>23046</v>
      </c>
      <c r="E8162" t="s">
        <v>23047</v>
      </c>
      <c r="F8162" t="s">
        <v>1024</v>
      </c>
    </row>
    <row r="8163" spans="2:6" hidden="1" x14ac:dyDescent="0.3">
      <c r="B8163">
        <v>166019</v>
      </c>
      <c r="C8163" t="s">
        <v>23048</v>
      </c>
      <c r="D8163" t="s">
        <v>23049</v>
      </c>
      <c r="E8163" t="s">
        <v>23050</v>
      </c>
      <c r="F8163" t="s">
        <v>1024</v>
      </c>
    </row>
    <row r="8164" spans="2:6" hidden="1" x14ac:dyDescent="0.3">
      <c r="B8164">
        <v>166020</v>
      </c>
      <c r="C8164" t="s">
        <v>23051</v>
      </c>
      <c r="D8164" t="s">
        <v>23052</v>
      </c>
      <c r="E8164" t="s">
        <v>23053</v>
      </c>
      <c r="F8164" t="s">
        <v>1024</v>
      </c>
    </row>
    <row r="8165" spans="2:6" hidden="1" x14ac:dyDescent="0.3">
      <c r="B8165">
        <v>166021</v>
      </c>
      <c r="C8165" t="s">
        <v>23054</v>
      </c>
      <c r="D8165" t="s">
        <v>23055</v>
      </c>
      <c r="E8165" t="s">
        <v>9850</v>
      </c>
      <c r="F8165" t="s">
        <v>1024</v>
      </c>
    </row>
    <row r="8166" spans="2:6" hidden="1" x14ac:dyDescent="0.3">
      <c r="B8166">
        <v>166022</v>
      </c>
      <c r="C8166" t="s">
        <v>23056</v>
      </c>
      <c r="D8166" t="s">
        <v>23057</v>
      </c>
      <c r="E8166" t="s">
        <v>8220</v>
      </c>
      <c r="F8166" t="s">
        <v>1024</v>
      </c>
    </row>
    <row r="8167" spans="2:6" hidden="1" x14ac:dyDescent="0.3">
      <c r="B8167">
        <v>166023</v>
      </c>
      <c r="C8167" t="s">
        <v>23058</v>
      </c>
      <c r="D8167" t="s">
        <v>24115</v>
      </c>
      <c r="E8167" t="s">
        <v>23059</v>
      </c>
      <c r="F8167" t="s">
        <v>1024</v>
      </c>
    </row>
    <row r="8168" spans="2:6" hidden="1" x14ac:dyDescent="0.3">
      <c r="B8168">
        <v>166024</v>
      </c>
      <c r="C8168" t="s">
        <v>23060</v>
      </c>
      <c r="D8168" t="s">
        <v>23061</v>
      </c>
      <c r="E8168" t="s">
        <v>1950</v>
      </c>
      <c r="F8168" t="s">
        <v>1024</v>
      </c>
    </row>
    <row r="8169" spans="2:6" hidden="1" x14ac:dyDescent="0.3">
      <c r="B8169">
        <v>166025</v>
      </c>
      <c r="C8169" t="s">
        <v>23062</v>
      </c>
      <c r="D8169" t="s">
        <v>23063</v>
      </c>
      <c r="E8169" t="s">
        <v>15914</v>
      </c>
      <c r="F8169" t="s">
        <v>1024</v>
      </c>
    </row>
    <row r="8170" spans="2:6" hidden="1" x14ac:dyDescent="0.3">
      <c r="B8170">
        <v>166026</v>
      </c>
      <c r="C8170" t="s">
        <v>23064</v>
      </c>
      <c r="D8170" t="s">
        <v>23065</v>
      </c>
      <c r="E8170" t="s">
        <v>23066</v>
      </c>
      <c r="F8170" t="s">
        <v>1024</v>
      </c>
    </row>
    <row r="8171" spans="2:6" hidden="1" x14ac:dyDescent="0.3">
      <c r="B8171">
        <v>166027</v>
      </c>
      <c r="C8171" t="s">
        <v>23067</v>
      </c>
      <c r="D8171" t="s">
        <v>23068</v>
      </c>
      <c r="E8171" t="s">
        <v>23069</v>
      </c>
      <c r="F8171" t="s">
        <v>1024</v>
      </c>
    </row>
    <row r="8172" spans="2:6" hidden="1" x14ac:dyDescent="0.3">
      <c r="B8172">
        <v>166028</v>
      </c>
      <c r="C8172" t="s">
        <v>23070</v>
      </c>
      <c r="D8172" t="s">
        <v>23071</v>
      </c>
      <c r="E8172" t="s">
        <v>23072</v>
      </c>
      <c r="F8172" t="s">
        <v>1024</v>
      </c>
    </row>
    <row r="8173" spans="2:6" hidden="1" x14ac:dyDescent="0.3">
      <c r="B8173">
        <v>166029</v>
      </c>
      <c r="C8173" t="s">
        <v>23073</v>
      </c>
      <c r="D8173" t="s">
        <v>23074</v>
      </c>
      <c r="E8173" t="s">
        <v>23075</v>
      </c>
      <c r="F8173" t="s">
        <v>1024</v>
      </c>
    </row>
    <row r="8174" spans="2:6" hidden="1" x14ac:dyDescent="0.3">
      <c r="B8174">
        <v>166030</v>
      </c>
      <c r="C8174" t="s">
        <v>23076</v>
      </c>
      <c r="D8174" t="s">
        <v>23077</v>
      </c>
      <c r="E8174" t="s">
        <v>23078</v>
      </c>
      <c r="F8174" t="s">
        <v>1024</v>
      </c>
    </row>
    <row r="8175" spans="2:6" hidden="1" x14ac:dyDescent="0.3">
      <c r="B8175">
        <v>166031</v>
      </c>
      <c r="C8175" t="s">
        <v>23079</v>
      </c>
      <c r="D8175" t="s">
        <v>23080</v>
      </c>
      <c r="E8175" t="s">
        <v>23081</v>
      </c>
      <c r="F8175" t="s">
        <v>1024</v>
      </c>
    </row>
    <row r="8176" spans="2:6" hidden="1" x14ac:dyDescent="0.3">
      <c r="B8176">
        <v>166032</v>
      </c>
      <c r="C8176" t="s">
        <v>23082</v>
      </c>
      <c r="D8176" t="s">
        <v>23083</v>
      </c>
      <c r="E8176" t="s">
        <v>23084</v>
      </c>
      <c r="F8176" t="s">
        <v>1024</v>
      </c>
    </row>
    <row r="8177" spans="2:6" hidden="1" x14ac:dyDescent="0.3">
      <c r="B8177">
        <v>166033</v>
      </c>
      <c r="C8177" t="s">
        <v>23085</v>
      </c>
      <c r="D8177" t="s">
        <v>23086</v>
      </c>
      <c r="E8177" t="s">
        <v>23087</v>
      </c>
      <c r="F8177" t="s">
        <v>1024</v>
      </c>
    </row>
    <row r="8178" spans="2:6" hidden="1" x14ac:dyDescent="0.3">
      <c r="B8178">
        <v>166034</v>
      </c>
      <c r="C8178" t="s">
        <v>23088</v>
      </c>
      <c r="D8178" t="s">
        <v>23089</v>
      </c>
      <c r="E8178" t="s">
        <v>23090</v>
      </c>
      <c r="F8178" t="s">
        <v>1024</v>
      </c>
    </row>
    <row r="8179" spans="2:6" hidden="1" x14ac:dyDescent="0.3">
      <c r="B8179">
        <v>166035</v>
      </c>
      <c r="C8179" t="s">
        <v>23091</v>
      </c>
      <c r="D8179" t="s">
        <v>23092</v>
      </c>
      <c r="E8179" t="s">
        <v>4472</v>
      </c>
      <c r="F8179" t="s">
        <v>1024</v>
      </c>
    </row>
    <row r="8180" spans="2:6" hidden="1" x14ac:dyDescent="0.3">
      <c r="B8180">
        <v>166036</v>
      </c>
      <c r="C8180" t="s">
        <v>23093</v>
      </c>
      <c r="D8180" t="s">
        <v>23094</v>
      </c>
      <c r="E8180" t="s">
        <v>23095</v>
      </c>
      <c r="F8180" t="s">
        <v>1024</v>
      </c>
    </row>
    <row r="8181" spans="2:6" hidden="1" x14ac:dyDescent="0.3">
      <c r="B8181">
        <v>166037</v>
      </c>
      <c r="C8181" t="s">
        <v>23096</v>
      </c>
      <c r="D8181" t="s">
        <v>23097</v>
      </c>
      <c r="E8181" t="s">
        <v>20365</v>
      </c>
      <c r="F8181" t="s">
        <v>1024</v>
      </c>
    </row>
    <row r="8182" spans="2:6" hidden="1" x14ac:dyDescent="0.3">
      <c r="B8182">
        <v>166038</v>
      </c>
      <c r="C8182" t="s">
        <v>23098</v>
      </c>
      <c r="D8182" t="s">
        <v>23099</v>
      </c>
      <c r="E8182" t="s">
        <v>23100</v>
      </c>
      <c r="F8182" t="s">
        <v>1024</v>
      </c>
    </row>
    <row r="8183" spans="2:6" hidden="1" x14ac:dyDescent="0.3">
      <c r="B8183">
        <v>166039</v>
      </c>
      <c r="C8183" t="s">
        <v>23101</v>
      </c>
      <c r="D8183" t="s">
        <v>23102</v>
      </c>
      <c r="E8183" t="s">
        <v>13966</v>
      </c>
      <c r="F8183" t="s">
        <v>1024</v>
      </c>
    </row>
    <row r="8184" spans="2:6" hidden="1" x14ac:dyDescent="0.3">
      <c r="B8184">
        <v>166040</v>
      </c>
      <c r="C8184" t="s">
        <v>23103</v>
      </c>
      <c r="D8184" t="s">
        <v>23104</v>
      </c>
      <c r="E8184" t="s">
        <v>23105</v>
      </c>
      <c r="F8184" t="s">
        <v>1024</v>
      </c>
    </row>
    <row r="8185" spans="2:6" hidden="1" x14ac:dyDescent="0.3">
      <c r="B8185">
        <v>166041</v>
      </c>
      <c r="C8185" t="s">
        <v>23106</v>
      </c>
      <c r="D8185" t="s">
        <v>23107</v>
      </c>
      <c r="E8185" t="s">
        <v>4295</v>
      </c>
      <c r="F8185" t="s">
        <v>1024</v>
      </c>
    </row>
    <row r="8186" spans="2:6" hidden="1" x14ac:dyDescent="0.3">
      <c r="B8186">
        <v>166042</v>
      </c>
      <c r="C8186" t="s">
        <v>23108</v>
      </c>
      <c r="D8186" t="s">
        <v>23109</v>
      </c>
      <c r="E8186" t="s">
        <v>13829</v>
      </c>
      <c r="F8186" t="s">
        <v>1024</v>
      </c>
    </row>
    <row r="8187" spans="2:6" hidden="1" x14ac:dyDescent="0.3">
      <c r="B8187">
        <v>166043</v>
      </c>
      <c r="C8187" t="s">
        <v>23110</v>
      </c>
      <c r="D8187" t="s">
        <v>23111</v>
      </c>
      <c r="E8187" t="s">
        <v>5467</v>
      </c>
      <c r="F8187" t="s">
        <v>1024</v>
      </c>
    </row>
    <row r="8188" spans="2:6" hidden="1" x14ac:dyDescent="0.3">
      <c r="B8188">
        <v>166044</v>
      </c>
      <c r="C8188" t="s">
        <v>23112</v>
      </c>
      <c r="D8188" t="s">
        <v>23113</v>
      </c>
      <c r="E8188" t="s">
        <v>23114</v>
      </c>
      <c r="F8188" t="s">
        <v>1024</v>
      </c>
    </row>
    <row r="8189" spans="2:6" hidden="1" x14ac:dyDescent="0.3">
      <c r="B8189">
        <v>166045</v>
      </c>
      <c r="C8189" t="s">
        <v>23115</v>
      </c>
      <c r="D8189" t="s">
        <v>23116</v>
      </c>
      <c r="E8189" t="s">
        <v>8709</v>
      </c>
      <c r="F8189" t="s">
        <v>1024</v>
      </c>
    </row>
    <row r="8190" spans="2:6" hidden="1" x14ac:dyDescent="0.3">
      <c r="B8190">
        <v>166046</v>
      </c>
      <c r="C8190" t="s">
        <v>23117</v>
      </c>
      <c r="D8190" t="s">
        <v>23118</v>
      </c>
      <c r="E8190" t="s">
        <v>23119</v>
      </c>
      <c r="F8190" t="s">
        <v>1024</v>
      </c>
    </row>
    <row r="8191" spans="2:6" hidden="1" x14ac:dyDescent="0.3">
      <c r="B8191">
        <v>166047</v>
      </c>
      <c r="C8191" t="s">
        <v>23120</v>
      </c>
      <c r="D8191" t="s">
        <v>23121</v>
      </c>
      <c r="E8191" t="s">
        <v>23122</v>
      </c>
      <c r="F8191" t="s">
        <v>1024</v>
      </c>
    </row>
    <row r="8192" spans="2:6" hidden="1" x14ac:dyDescent="0.3">
      <c r="B8192">
        <v>166048</v>
      </c>
      <c r="C8192" t="s">
        <v>23123</v>
      </c>
      <c r="D8192" t="s">
        <v>23124</v>
      </c>
      <c r="E8192" t="s">
        <v>23125</v>
      </c>
      <c r="F8192" t="s">
        <v>1024</v>
      </c>
    </row>
    <row r="8193" spans="2:6" hidden="1" x14ac:dyDescent="0.3">
      <c r="B8193">
        <v>166049</v>
      </c>
      <c r="C8193" t="s">
        <v>23126</v>
      </c>
      <c r="D8193" t="s">
        <v>23127</v>
      </c>
      <c r="E8193" t="s">
        <v>23128</v>
      </c>
      <c r="F8193" t="s">
        <v>1024</v>
      </c>
    </row>
    <row r="8194" spans="2:6" hidden="1" x14ac:dyDescent="0.3">
      <c r="B8194">
        <v>166050</v>
      </c>
      <c r="C8194" t="s">
        <v>23129</v>
      </c>
      <c r="D8194" t="s">
        <v>23130</v>
      </c>
      <c r="E8194" t="s">
        <v>23131</v>
      </c>
      <c r="F8194" t="s">
        <v>1024</v>
      </c>
    </row>
    <row r="8195" spans="2:6" hidden="1" x14ac:dyDescent="0.3">
      <c r="B8195">
        <v>166051</v>
      </c>
      <c r="C8195" t="s">
        <v>23132</v>
      </c>
      <c r="D8195" t="s">
        <v>23133</v>
      </c>
      <c r="E8195" t="s">
        <v>23134</v>
      </c>
      <c r="F8195" t="s">
        <v>1024</v>
      </c>
    </row>
    <row r="8196" spans="2:6" hidden="1" x14ac:dyDescent="0.3">
      <c r="B8196">
        <v>166052</v>
      </c>
      <c r="C8196" t="s">
        <v>23135</v>
      </c>
      <c r="D8196" t="s">
        <v>23136</v>
      </c>
      <c r="E8196" t="s">
        <v>23137</v>
      </c>
      <c r="F8196" t="s">
        <v>1024</v>
      </c>
    </row>
    <row r="8197" spans="2:6" hidden="1" x14ac:dyDescent="0.3">
      <c r="B8197">
        <v>166053</v>
      </c>
      <c r="C8197" t="s">
        <v>23138</v>
      </c>
      <c r="D8197" t="s">
        <v>23139</v>
      </c>
      <c r="E8197" t="s">
        <v>5859</v>
      </c>
      <c r="F8197" t="s">
        <v>1024</v>
      </c>
    </row>
    <row r="8198" spans="2:6" hidden="1" x14ac:dyDescent="0.3">
      <c r="B8198">
        <v>166054</v>
      </c>
      <c r="C8198" t="s">
        <v>23140</v>
      </c>
      <c r="D8198" t="s">
        <v>23141</v>
      </c>
      <c r="E8198" t="s">
        <v>23142</v>
      </c>
      <c r="F8198" t="s">
        <v>1024</v>
      </c>
    </row>
    <row r="8199" spans="2:6" hidden="1" x14ac:dyDescent="0.3">
      <c r="B8199">
        <v>166055</v>
      </c>
      <c r="C8199" t="s">
        <v>23143</v>
      </c>
      <c r="D8199" t="s">
        <v>23144</v>
      </c>
      <c r="E8199" t="s">
        <v>23145</v>
      </c>
      <c r="F8199" t="s">
        <v>1024</v>
      </c>
    </row>
    <row r="8200" spans="2:6" hidden="1" x14ac:dyDescent="0.3">
      <c r="B8200">
        <v>166056</v>
      </c>
      <c r="C8200" t="s">
        <v>23146</v>
      </c>
      <c r="D8200" t="s">
        <v>23147</v>
      </c>
      <c r="E8200" t="s">
        <v>23148</v>
      </c>
      <c r="F8200" t="s">
        <v>1024</v>
      </c>
    </row>
    <row r="8201" spans="2:6" hidden="1" x14ac:dyDescent="0.3">
      <c r="B8201">
        <v>166057</v>
      </c>
      <c r="C8201" t="s">
        <v>23149</v>
      </c>
      <c r="D8201" t="s">
        <v>23150</v>
      </c>
      <c r="E8201" t="s">
        <v>23151</v>
      </c>
      <c r="F8201" t="s">
        <v>1024</v>
      </c>
    </row>
    <row r="8202" spans="2:6" hidden="1" x14ac:dyDescent="0.3">
      <c r="B8202">
        <v>166058</v>
      </c>
      <c r="C8202" t="s">
        <v>20363</v>
      </c>
      <c r="D8202" t="s">
        <v>20364</v>
      </c>
      <c r="E8202" t="s">
        <v>23152</v>
      </c>
      <c r="F8202" t="s">
        <v>1024</v>
      </c>
    </row>
    <row r="8203" spans="2:6" hidden="1" x14ac:dyDescent="0.3">
      <c r="B8203">
        <v>166059</v>
      </c>
      <c r="C8203" t="s">
        <v>23153</v>
      </c>
      <c r="D8203" t="s">
        <v>23154</v>
      </c>
      <c r="E8203" t="s">
        <v>23155</v>
      </c>
      <c r="F8203" t="s">
        <v>1024</v>
      </c>
    </row>
    <row r="8204" spans="2:6" hidden="1" x14ac:dyDescent="0.3">
      <c r="B8204">
        <v>166060</v>
      </c>
      <c r="C8204" t="s">
        <v>23156</v>
      </c>
      <c r="D8204" t="s">
        <v>23157</v>
      </c>
      <c r="E8204" t="s">
        <v>10058</v>
      </c>
      <c r="F8204" t="s">
        <v>1024</v>
      </c>
    </row>
    <row r="8205" spans="2:6" hidden="1" x14ac:dyDescent="0.3">
      <c r="B8205">
        <v>166061</v>
      </c>
      <c r="C8205" t="s">
        <v>23158</v>
      </c>
      <c r="D8205" t="s">
        <v>23159</v>
      </c>
      <c r="E8205" t="s">
        <v>23160</v>
      </c>
      <c r="F8205" t="s">
        <v>1024</v>
      </c>
    </row>
    <row r="8206" spans="2:6" hidden="1" x14ac:dyDescent="0.3">
      <c r="B8206">
        <v>166062</v>
      </c>
      <c r="C8206" t="s">
        <v>23161</v>
      </c>
      <c r="D8206" t="s">
        <v>23162</v>
      </c>
      <c r="E8206" t="s">
        <v>7766</v>
      </c>
      <c r="F8206" t="s">
        <v>1024</v>
      </c>
    </row>
    <row r="8207" spans="2:6" hidden="1" x14ac:dyDescent="0.3">
      <c r="B8207">
        <v>166063</v>
      </c>
      <c r="C8207" t="s">
        <v>23163</v>
      </c>
      <c r="D8207" t="s">
        <v>23164</v>
      </c>
      <c r="E8207" t="s">
        <v>9409</v>
      </c>
      <c r="F8207" t="s">
        <v>1024</v>
      </c>
    </row>
    <row r="8208" spans="2:6" hidden="1" x14ac:dyDescent="0.3">
      <c r="B8208">
        <v>166064</v>
      </c>
      <c r="C8208" t="s">
        <v>23165</v>
      </c>
      <c r="D8208" t="s">
        <v>24116</v>
      </c>
      <c r="E8208" t="s">
        <v>1900</v>
      </c>
      <c r="F8208" t="s">
        <v>1024</v>
      </c>
    </row>
    <row r="8209" spans="2:6" hidden="1" x14ac:dyDescent="0.3">
      <c r="B8209">
        <v>166065</v>
      </c>
      <c r="C8209" t="s">
        <v>23166</v>
      </c>
      <c r="D8209" t="s">
        <v>23167</v>
      </c>
      <c r="E8209" t="s">
        <v>22024</v>
      </c>
      <c r="F8209" t="s">
        <v>1024</v>
      </c>
    </row>
    <row r="8210" spans="2:6" hidden="1" x14ac:dyDescent="0.3">
      <c r="B8210">
        <v>166066</v>
      </c>
      <c r="C8210" t="s">
        <v>23168</v>
      </c>
      <c r="D8210" t="s">
        <v>23169</v>
      </c>
      <c r="E8210" t="s">
        <v>8697</v>
      </c>
      <c r="F8210" t="s">
        <v>1024</v>
      </c>
    </row>
    <row r="8211" spans="2:6" hidden="1" x14ac:dyDescent="0.3">
      <c r="B8211">
        <v>166067</v>
      </c>
      <c r="C8211" t="s">
        <v>21781</v>
      </c>
      <c r="D8211" t="s">
        <v>21782</v>
      </c>
      <c r="E8211" t="s">
        <v>23170</v>
      </c>
      <c r="F8211" t="s">
        <v>1024</v>
      </c>
    </row>
    <row r="8212" spans="2:6" hidden="1" x14ac:dyDescent="0.3">
      <c r="B8212">
        <v>166068</v>
      </c>
      <c r="C8212" t="s">
        <v>20366</v>
      </c>
      <c r="D8212" t="s">
        <v>20367</v>
      </c>
      <c r="E8212" t="s">
        <v>23171</v>
      </c>
      <c r="F8212" t="s">
        <v>1024</v>
      </c>
    </row>
    <row r="8213" spans="2:6" hidden="1" x14ac:dyDescent="0.3">
      <c r="B8213">
        <v>166069</v>
      </c>
      <c r="C8213" t="s">
        <v>23172</v>
      </c>
      <c r="D8213" t="s">
        <v>23173</v>
      </c>
      <c r="E8213" t="s">
        <v>23174</v>
      </c>
      <c r="F8213" t="s">
        <v>1024</v>
      </c>
    </row>
    <row r="8214" spans="2:6" hidden="1" x14ac:dyDescent="0.3">
      <c r="B8214">
        <v>166070</v>
      </c>
      <c r="C8214" t="s">
        <v>23175</v>
      </c>
      <c r="D8214" t="s">
        <v>23176</v>
      </c>
      <c r="E8214" t="s">
        <v>23177</v>
      </c>
      <c r="F8214" t="s">
        <v>1024</v>
      </c>
    </row>
    <row r="8215" spans="2:6" hidden="1" x14ac:dyDescent="0.3">
      <c r="B8215">
        <v>166071</v>
      </c>
      <c r="C8215" t="s">
        <v>23178</v>
      </c>
      <c r="D8215" t="s">
        <v>23179</v>
      </c>
      <c r="E8215" t="s">
        <v>12083</v>
      </c>
      <c r="F8215" t="s">
        <v>1024</v>
      </c>
    </row>
    <row r="8216" spans="2:6" hidden="1" x14ac:dyDescent="0.3">
      <c r="B8216">
        <v>166072</v>
      </c>
      <c r="C8216" t="s">
        <v>23180</v>
      </c>
      <c r="D8216" t="s">
        <v>23181</v>
      </c>
      <c r="E8216" t="s">
        <v>23182</v>
      </c>
      <c r="F8216" t="s">
        <v>1024</v>
      </c>
    </row>
    <row r="8217" spans="2:6" hidden="1" x14ac:dyDescent="0.3">
      <c r="B8217">
        <v>166073</v>
      </c>
      <c r="C8217" t="s">
        <v>23183</v>
      </c>
      <c r="D8217" t="s">
        <v>23184</v>
      </c>
      <c r="E8217" t="s">
        <v>23185</v>
      </c>
      <c r="F8217" t="s">
        <v>1024</v>
      </c>
    </row>
    <row r="8218" spans="2:6" hidden="1" x14ac:dyDescent="0.3">
      <c r="B8218">
        <v>166074</v>
      </c>
      <c r="C8218" t="s">
        <v>23186</v>
      </c>
      <c r="D8218" t="s">
        <v>23187</v>
      </c>
      <c r="E8218" t="s">
        <v>23188</v>
      </c>
      <c r="F8218" t="s">
        <v>1024</v>
      </c>
    </row>
    <row r="8219" spans="2:6" hidden="1" x14ac:dyDescent="0.3">
      <c r="B8219">
        <v>166075</v>
      </c>
      <c r="C8219" t="s">
        <v>23189</v>
      </c>
      <c r="D8219" t="s">
        <v>23190</v>
      </c>
      <c r="E8219" t="s">
        <v>1933</v>
      </c>
      <c r="F8219" t="s">
        <v>1024</v>
      </c>
    </row>
    <row r="8220" spans="2:6" hidden="1" x14ac:dyDescent="0.3">
      <c r="B8220">
        <v>166076</v>
      </c>
      <c r="C8220" t="s">
        <v>23191</v>
      </c>
      <c r="D8220" t="s">
        <v>23192</v>
      </c>
      <c r="E8220" t="s">
        <v>11976</v>
      </c>
      <c r="F8220" t="s">
        <v>1024</v>
      </c>
    </row>
    <row r="8221" spans="2:6" hidden="1" x14ac:dyDescent="0.3">
      <c r="B8221">
        <v>166077</v>
      </c>
      <c r="C8221" t="s">
        <v>23193</v>
      </c>
      <c r="D8221" t="s">
        <v>23194</v>
      </c>
      <c r="E8221" t="s">
        <v>63</v>
      </c>
      <c r="F8221" t="s">
        <v>1024</v>
      </c>
    </row>
    <row r="8222" spans="2:6" hidden="1" x14ac:dyDescent="0.3">
      <c r="B8222">
        <v>166078</v>
      </c>
      <c r="C8222" t="s">
        <v>23195</v>
      </c>
      <c r="D8222" t="s">
        <v>23196</v>
      </c>
      <c r="E8222" t="s">
        <v>21468</v>
      </c>
      <c r="F8222" t="s">
        <v>1024</v>
      </c>
    </row>
    <row r="8223" spans="2:6" hidden="1" x14ac:dyDescent="0.3">
      <c r="B8223">
        <v>166079</v>
      </c>
      <c r="C8223" t="s">
        <v>23197</v>
      </c>
      <c r="D8223" t="s">
        <v>23198</v>
      </c>
      <c r="E8223" t="s">
        <v>23199</v>
      </c>
      <c r="F8223" t="s">
        <v>1024</v>
      </c>
    </row>
    <row r="8224" spans="2:6" hidden="1" x14ac:dyDescent="0.3">
      <c r="B8224">
        <v>166080</v>
      </c>
      <c r="C8224" t="s">
        <v>23200</v>
      </c>
      <c r="D8224" t="s">
        <v>23201</v>
      </c>
      <c r="E8224" t="s">
        <v>23202</v>
      </c>
      <c r="F8224" t="s">
        <v>1024</v>
      </c>
    </row>
    <row r="8225" spans="2:6" hidden="1" x14ac:dyDescent="0.3">
      <c r="B8225">
        <v>166081</v>
      </c>
      <c r="C8225" t="s">
        <v>23203</v>
      </c>
      <c r="D8225" t="s">
        <v>23204</v>
      </c>
      <c r="E8225" t="s">
        <v>8797</v>
      </c>
      <c r="F8225" t="s">
        <v>1024</v>
      </c>
    </row>
    <row r="8226" spans="2:6" hidden="1" x14ac:dyDescent="0.3">
      <c r="B8226">
        <v>166082</v>
      </c>
      <c r="C8226" t="s">
        <v>23205</v>
      </c>
      <c r="D8226" t="s">
        <v>23206</v>
      </c>
      <c r="E8226" t="s">
        <v>23207</v>
      </c>
      <c r="F8226" t="s">
        <v>1024</v>
      </c>
    </row>
    <row r="8227" spans="2:6" hidden="1" x14ac:dyDescent="0.3">
      <c r="B8227">
        <v>166083</v>
      </c>
      <c r="C8227" t="s">
        <v>23208</v>
      </c>
      <c r="D8227" t="s">
        <v>23209</v>
      </c>
      <c r="E8227" t="s">
        <v>12906</v>
      </c>
      <c r="F8227" t="s">
        <v>1024</v>
      </c>
    </row>
    <row r="8228" spans="2:6" hidden="1" x14ac:dyDescent="0.3">
      <c r="B8228">
        <v>166084</v>
      </c>
      <c r="C8228" t="s">
        <v>23210</v>
      </c>
      <c r="D8228" t="s">
        <v>23211</v>
      </c>
      <c r="E8228" t="s">
        <v>5258</v>
      </c>
      <c r="F8228" t="s">
        <v>1024</v>
      </c>
    </row>
    <row r="8229" spans="2:6" hidden="1" x14ac:dyDescent="0.3">
      <c r="B8229">
        <v>166085</v>
      </c>
      <c r="C8229" t="s">
        <v>23212</v>
      </c>
      <c r="D8229" t="s">
        <v>23213</v>
      </c>
      <c r="E8229" t="s">
        <v>5213</v>
      </c>
      <c r="F8229" t="s">
        <v>1024</v>
      </c>
    </row>
    <row r="8230" spans="2:6" hidden="1" x14ac:dyDescent="0.3">
      <c r="B8230">
        <v>166086</v>
      </c>
      <c r="C8230" t="s">
        <v>23214</v>
      </c>
      <c r="D8230" t="s">
        <v>23215</v>
      </c>
      <c r="E8230" t="s">
        <v>23216</v>
      </c>
      <c r="F8230" t="s">
        <v>1024</v>
      </c>
    </row>
    <row r="8231" spans="2:6" hidden="1" x14ac:dyDescent="0.3">
      <c r="B8231">
        <v>166087</v>
      </c>
      <c r="C8231" t="s">
        <v>23217</v>
      </c>
      <c r="D8231" t="s">
        <v>23218</v>
      </c>
      <c r="E8231" t="s">
        <v>18473</v>
      </c>
      <c r="F8231" t="s">
        <v>1024</v>
      </c>
    </row>
    <row r="8232" spans="2:6" hidden="1" x14ac:dyDescent="0.3">
      <c r="B8232">
        <v>166088</v>
      </c>
      <c r="C8232" t="s">
        <v>5014</v>
      </c>
      <c r="D8232" t="s">
        <v>5015</v>
      </c>
      <c r="E8232" t="s">
        <v>23219</v>
      </c>
      <c r="F8232" t="s">
        <v>1024</v>
      </c>
    </row>
    <row r="8233" spans="2:6" hidden="1" x14ac:dyDescent="0.3">
      <c r="B8233">
        <v>166089</v>
      </c>
      <c r="C8233" t="s">
        <v>23220</v>
      </c>
      <c r="D8233" t="s">
        <v>23221</v>
      </c>
      <c r="E8233" t="s">
        <v>23222</v>
      </c>
      <c r="F8233" t="s">
        <v>1024</v>
      </c>
    </row>
    <row r="8234" spans="2:6" hidden="1" x14ac:dyDescent="0.3">
      <c r="B8234">
        <v>166090</v>
      </c>
      <c r="C8234" t="s">
        <v>23223</v>
      </c>
      <c r="D8234" t="s">
        <v>23224</v>
      </c>
      <c r="E8234" t="s">
        <v>23225</v>
      </c>
      <c r="F8234" t="s">
        <v>1024</v>
      </c>
    </row>
    <row r="8235" spans="2:6" hidden="1" x14ac:dyDescent="0.3">
      <c r="B8235">
        <v>166091</v>
      </c>
      <c r="C8235" t="s">
        <v>23226</v>
      </c>
      <c r="D8235" t="s">
        <v>23227</v>
      </c>
      <c r="E8235" t="s">
        <v>23228</v>
      </c>
      <c r="F8235" t="s">
        <v>1024</v>
      </c>
    </row>
    <row r="8236" spans="2:6" hidden="1" x14ac:dyDescent="0.3">
      <c r="B8236">
        <v>166092</v>
      </c>
      <c r="C8236" t="s">
        <v>23229</v>
      </c>
      <c r="D8236" t="s">
        <v>23230</v>
      </c>
      <c r="E8236" t="s">
        <v>23231</v>
      </c>
      <c r="F8236" t="s">
        <v>1024</v>
      </c>
    </row>
    <row r="8237" spans="2:6" hidden="1" x14ac:dyDescent="0.3">
      <c r="B8237">
        <v>166093</v>
      </c>
      <c r="C8237" t="s">
        <v>23232</v>
      </c>
      <c r="D8237" t="s">
        <v>23233</v>
      </c>
      <c r="E8237" t="s">
        <v>23234</v>
      </c>
      <c r="F8237" t="s">
        <v>1024</v>
      </c>
    </row>
    <row r="8238" spans="2:6" hidden="1" x14ac:dyDescent="0.3">
      <c r="B8238">
        <v>166094</v>
      </c>
      <c r="C8238" t="s">
        <v>23235</v>
      </c>
      <c r="D8238" t="s">
        <v>23236</v>
      </c>
      <c r="E8238" t="s">
        <v>14016</v>
      </c>
      <c r="F8238" t="s">
        <v>1024</v>
      </c>
    </row>
    <row r="8239" spans="2:6" hidden="1" x14ac:dyDescent="0.3">
      <c r="B8239">
        <v>166095</v>
      </c>
      <c r="C8239" t="s">
        <v>23237</v>
      </c>
      <c r="D8239" t="s">
        <v>23238</v>
      </c>
      <c r="E8239" t="s">
        <v>23239</v>
      </c>
      <c r="F8239" t="s">
        <v>1024</v>
      </c>
    </row>
    <row r="8240" spans="2:6" hidden="1" x14ac:dyDescent="0.3">
      <c r="B8240">
        <v>166096</v>
      </c>
      <c r="C8240" t="s">
        <v>23240</v>
      </c>
      <c r="D8240" t="s">
        <v>23241</v>
      </c>
      <c r="E8240" t="s">
        <v>23242</v>
      </c>
      <c r="F8240" t="s">
        <v>1024</v>
      </c>
    </row>
    <row r="8241" spans="2:6" hidden="1" x14ac:dyDescent="0.3">
      <c r="B8241">
        <v>166097</v>
      </c>
      <c r="C8241" t="s">
        <v>23243</v>
      </c>
      <c r="D8241" t="s">
        <v>23244</v>
      </c>
      <c r="E8241" t="s">
        <v>23245</v>
      </c>
      <c r="F8241" t="s">
        <v>1024</v>
      </c>
    </row>
    <row r="8242" spans="2:6" hidden="1" x14ac:dyDescent="0.3">
      <c r="B8242">
        <v>166098</v>
      </c>
      <c r="C8242" t="s">
        <v>23246</v>
      </c>
      <c r="D8242" t="s">
        <v>23247</v>
      </c>
      <c r="E8242" t="s">
        <v>23248</v>
      </c>
      <c r="F8242" t="s">
        <v>1024</v>
      </c>
    </row>
    <row r="8243" spans="2:6" hidden="1" x14ac:dyDescent="0.3">
      <c r="B8243">
        <v>166099</v>
      </c>
      <c r="C8243" t="s">
        <v>23249</v>
      </c>
      <c r="D8243" t="s">
        <v>23250</v>
      </c>
      <c r="E8243" t="s">
        <v>23251</v>
      </c>
      <c r="F8243" t="s">
        <v>1024</v>
      </c>
    </row>
    <row r="8244" spans="2:6" hidden="1" x14ac:dyDescent="0.3">
      <c r="B8244">
        <v>166100</v>
      </c>
      <c r="C8244" t="s">
        <v>23252</v>
      </c>
      <c r="D8244" t="s">
        <v>23253</v>
      </c>
      <c r="E8244" t="s">
        <v>23254</v>
      </c>
      <c r="F8244" t="s">
        <v>1024</v>
      </c>
    </row>
    <row r="8245" spans="2:6" hidden="1" x14ac:dyDescent="0.3">
      <c r="B8245">
        <v>166101</v>
      </c>
      <c r="C8245" t="s">
        <v>23255</v>
      </c>
      <c r="D8245" t="s">
        <v>23256</v>
      </c>
      <c r="E8245" t="s">
        <v>23257</v>
      </c>
      <c r="F8245" t="s">
        <v>1024</v>
      </c>
    </row>
    <row r="8246" spans="2:6" hidden="1" x14ac:dyDescent="0.3">
      <c r="B8246">
        <v>166102</v>
      </c>
      <c r="C8246" t="s">
        <v>23258</v>
      </c>
      <c r="D8246" t="s">
        <v>23259</v>
      </c>
      <c r="E8246" t="s">
        <v>5576</v>
      </c>
      <c r="F8246" t="s">
        <v>1024</v>
      </c>
    </row>
    <row r="8247" spans="2:6" hidden="1" x14ac:dyDescent="0.3">
      <c r="B8247">
        <v>166103</v>
      </c>
      <c r="C8247" t="s">
        <v>23260</v>
      </c>
      <c r="D8247" t="s">
        <v>23261</v>
      </c>
      <c r="E8247" t="s">
        <v>23262</v>
      </c>
      <c r="F8247" t="s">
        <v>1024</v>
      </c>
    </row>
    <row r="8248" spans="2:6" hidden="1" x14ac:dyDescent="0.3">
      <c r="B8248">
        <v>166104</v>
      </c>
      <c r="C8248" t="s">
        <v>23263</v>
      </c>
      <c r="D8248" t="s">
        <v>23264</v>
      </c>
      <c r="E8248" t="s">
        <v>6566</v>
      </c>
      <c r="F8248" t="s">
        <v>1024</v>
      </c>
    </row>
    <row r="8249" spans="2:6" hidden="1" x14ac:dyDescent="0.3">
      <c r="B8249">
        <v>166105</v>
      </c>
      <c r="C8249" t="s">
        <v>23265</v>
      </c>
      <c r="D8249" t="s">
        <v>23266</v>
      </c>
      <c r="E8249" t="s">
        <v>2561</v>
      </c>
      <c r="F8249" t="s">
        <v>1024</v>
      </c>
    </row>
    <row r="8250" spans="2:6" hidden="1" x14ac:dyDescent="0.3">
      <c r="B8250">
        <v>166106</v>
      </c>
      <c r="C8250" t="s">
        <v>23267</v>
      </c>
      <c r="D8250" t="s">
        <v>23268</v>
      </c>
      <c r="E8250" t="s">
        <v>12892</v>
      </c>
      <c r="F8250" t="s">
        <v>1024</v>
      </c>
    </row>
    <row r="8251" spans="2:6" hidden="1" x14ac:dyDescent="0.3">
      <c r="B8251">
        <v>166107</v>
      </c>
      <c r="C8251" t="s">
        <v>23269</v>
      </c>
      <c r="D8251" t="s">
        <v>23270</v>
      </c>
      <c r="E8251" t="s">
        <v>23262</v>
      </c>
      <c r="F8251" t="s">
        <v>1024</v>
      </c>
    </row>
    <row r="8252" spans="2:6" hidden="1" x14ac:dyDescent="0.3">
      <c r="B8252">
        <v>166108</v>
      </c>
      <c r="C8252" t="s">
        <v>23271</v>
      </c>
      <c r="D8252" t="s">
        <v>23272</v>
      </c>
      <c r="E8252" t="s">
        <v>23273</v>
      </c>
      <c r="F8252" t="s">
        <v>1024</v>
      </c>
    </row>
    <row r="8253" spans="2:6" hidden="1" x14ac:dyDescent="0.3">
      <c r="B8253">
        <v>166109</v>
      </c>
      <c r="C8253" t="s">
        <v>23274</v>
      </c>
      <c r="D8253" t="s">
        <v>23275</v>
      </c>
      <c r="E8253" t="s">
        <v>7482</v>
      </c>
      <c r="F8253" t="s">
        <v>1024</v>
      </c>
    </row>
    <row r="8254" spans="2:6" hidden="1" x14ac:dyDescent="0.3">
      <c r="B8254">
        <v>166110</v>
      </c>
      <c r="C8254" t="s">
        <v>23276</v>
      </c>
      <c r="D8254" t="s">
        <v>23277</v>
      </c>
      <c r="E8254" t="s">
        <v>23278</v>
      </c>
      <c r="F8254" t="s">
        <v>1024</v>
      </c>
    </row>
    <row r="8255" spans="2:6" hidden="1" x14ac:dyDescent="0.3">
      <c r="B8255">
        <v>166111</v>
      </c>
      <c r="C8255" t="s">
        <v>23279</v>
      </c>
      <c r="D8255" t="s">
        <v>23280</v>
      </c>
      <c r="E8255" t="s">
        <v>12296</v>
      </c>
      <c r="F8255" t="s">
        <v>1024</v>
      </c>
    </row>
    <row r="8256" spans="2:6" hidden="1" x14ac:dyDescent="0.3">
      <c r="B8256">
        <v>166112</v>
      </c>
      <c r="C8256" t="s">
        <v>23281</v>
      </c>
      <c r="D8256" t="s">
        <v>23282</v>
      </c>
      <c r="E8256" t="s">
        <v>23283</v>
      </c>
      <c r="F8256" t="s">
        <v>1024</v>
      </c>
    </row>
    <row r="8257" spans="2:6" hidden="1" x14ac:dyDescent="0.3">
      <c r="B8257">
        <v>166113</v>
      </c>
      <c r="C8257" t="s">
        <v>23284</v>
      </c>
      <c r="D8257" t="s">
        <v>23285</v>
      </c>
      <c r="E8257" t="s">
        <v>21620</v>
      </c>
      <c r="F8257" t="s">
        <v>1024</v>
      </c>
    </row>
    <row r="8258" spans="2:6" hidden="1" x14ac:dyDescent="0.3">
      <c r="B8258">
        <v>166114</v>
      </c>
      <c r="C8258" t="s">
        <v>23286</v>
      </c>
      <c r="D8258" t="s">
        <v>23287</v>
      </c>
      <c r="E8258" t="s">
        <v>22790</v>
      </c>
      <c r="F8258" t="s">
        <v>1024</v>
      </c>
    </row>
    <row r="8259" spans="2:6" hidden="1" x14ac:dyDescent="0.3">
      <c r="B8259">
        <v>166115</v>
      </c>
      <c r="C8259" t="s">
        <v>23288</v>
      </c>
      <c r="D8259" t="s">
        <v>23289</v>
      </c>
      <c r="E8259" t="s">
        <v>23290</v>
      </c>
      <c r="F8259" t="s">
        <v>1024</v>
      </c>
    </row>
    <row r="8260" spans="2:6" hidden="1" x14ac:dyDescent="0.3">
      <c r="B8260">
        <v>166116</v>
      </c>
      <c r="C8260" t="s">
        <v>23291</v>
      </c>
      <c r="D8260" t="s">
        <v>23292</v>
      </c>
      <c r="E8260" t="s">
        <v>9812</v>
      </c>
      <c r="F8260" t="s">
        <v>1024</v>
      </c>
    </row>
    <row r="8261" spans="2:6" hidden="1" x14ac:dyDescent="0.3">
      <c r="B8261">
        <v>166117</v>
      </c>
      <c r="C8261" t="s">
        <v>23293</v>
      </c>
      <c r="D8261" t="s">
        <v>23294</v>
      </c>
      <c r="E8261" t="s">
        <v>23295</v>
      </c>
      <c r="F8261" t="s">
        <v>1024</v>
      </c>
    </row>
    <row r="8262" spans="2:6" hidden="1" x14ac:dyDescent="0.3">
      <c r="B8262">
        <v>166118</v>
      </c>
      <c r="C8262" t="s">
        <v>23296</v>
      </c>
      <c r="D8262" t="s">
        <v>23297</v>
      </c>
      <c r="E8262" t="s">
        <v>1842</v>
      </c>
      <c r="F8262" t="s">
        <v>1024</v>
      </c>
    </row>
    <row r="8263" spans="2:6" hidden="1" x14ac:dyDescent="0.3">
      <c r="B8263">
        <v>166119</v>
      </c>
      <c r="C8263" t="s">
        <v>23298</v>
      </c>
      <c r="D8263" t="s">
        <v>23299</v>
      </c>
      <c r="E8263" t="s">
        <v>23300</v>
      </c>
      <c r="F8263" t="s">
        <v>1024</v>
      </c>
    </row>
    <row r="8264" spans="2:6" hidden="1" x14ac:dyDescent="0.3">
      <c r="B8264">
        <v>166120</v>
      </c>
      <c r="C8264" t="s">
        <v>23301</v>
      </c>
      <c r="D8264" t="s">
        <v>23302</v>
      </c>
      <c r="E8264" t="s">
        <v>23303</v>
      </c>
      <c r="F8264" t="s">
        <v>1024</v>
      </c>
    </row>
    <row r="8265" spans="2:6" hidden="1" x14ac:dyDescent="0.3">
      <c r="B8265">
        <v>166121</v>
      </c>
      <c r="C8265" t="s">
        <v>23304</v>
      </c>
      <c r="D8265" t="s">
        <v>23305</v>
      </c>
      <c r="E8265" t="s">
        <v>23306</v>
      </c>
      <c r="F8265" t="s">
        <v>1024</v>
      </c>
    </row>
    <row r="8266" spans="2:6" hidden="1" x14ac:dyDescent="0.3">
      <c r="B8266">
        <v>166122</v>
      </c>
      <c r="C8266" t="s">
        <v>23307</v>
      </c>
      <c r="D8266" t="s">
        <v>23308</v>
      </c>
      <c r="E8266" t="s">
        <v>15740</v>
      </c>
      <c r="F8266" t="s">
        <v>1024</v>
      </c>
    </row>
    <row r="8267" spans="2:6" hidden="1" x14ac:dyDescent="0.3">
      <c r="B8267">
        <v>166123</v>
      </c>
      <c r="C8267" t="s">
        <v>23309</v>
      </c>
      <c r="D8267" t="s">
        <v>23310</v>
      </c>
      <c r="E8267" t="s">
        <v>23311</v>
      </c>
      <c r="F8267" t="s">
        <v>1024</v>
      </c>
    </row>
    <row r="8268" spans="2:6" hidden="1" x14ac:dyDescent="0.3">
      <c r="B8268">
        <v>166124</v>
      </c>
      <c r="C8268" t="s">
        <v>23312</v>
      </c>
      <c r="D8268" t="s">
        <v>23313</v>
      </c>
      <c r="E8268" t="s">
        <v>23314</v>
      </c>
      <c r="F8268" t="s">
        <v>1024</v>
      </c>
    </row>
    <row r="8269" spans="2:6" hidden="1" x14ac:dyDescent="0.3">
      <c r="B8269">
        <v>166125</v>
      </c>
      <c r="C8269" t="s">
        <v>23315</v>
      </c>
      <c r="D8269" t="s">
        <v>23316</v>
      </c>
      <c r="E8269" t="s">
        <v>23317</v>
      </c>
      <c r="F8269" t="s">
        <v>1024</v>
      </c>
    </row>
    <row r="8270" spans="2:6" hidden="1" x14ac:dyDescent="0.3">
      <c r="B8270">
        <v>166126</v>
      </c>
      <c r="C8270" t="s">
        <v>23318</v>
      </c>
      <c r="D8270" t="s">
        <v>23319</v>
      </c>
      <c r="E8270" t="s">
        <v>23320</v>
      </c>
      <c r="F8270" t="s">
        <v>1024</v>
      </c>
    </row>
    <row r="8271" spans="2:6" hidden="1" x14ac:dyDescent="0.3">
      <c r="B8271">
        <v>200000</v>
      </c>
      <c r="C8271" t="s">
        <v>23321</v>
      </c>
      <c r="D8271" t="s">
        <v>23322</v>
      </c>
      <c r="E8271" t="s">
        <v>2278</v>
      </c>
      <c r="F8271" t="s">
        <v>1024</v>
      </c>
    </row>
    <row r="8272" spans="2:6" hidden="1" x14ac:dyDescent="0.3">
      <c r="B8272">
        <v>200020</v>
      </c>
      <c r="C8272" t="s">
        <v>23323</v>
      </c>
      <c r="D8272" t="s">
        <v>23324</v>
      </c>
      <c r="E8272" t="s">
        <v>9409</v>
      </c>
      <c r="F8272" t="s">
        <v>1024</v>
      </c>
    </row>
    <row r="8273" spans="2:6" hidden="1" x14ac:dyDescent="0.3">
      <c r="B8273">
        <v>200021</v>
      </c>
      <c r="C8273" t="s">
        <v>23325</v>
      </c>
      <c r="D8273" t="s">
        <v>23326</v>
      </c>
      <c r="E8273" t="s">
        <v>10575</v>
      </c>
      <c r="F8273" t="s">
        <v>1024</v>
      </c>
    </row>
    <row r="8274" spans="2:6" hidden="1" x14ac:dyDescent="0.3">
      <c r="B8274">
        <v>200050</v>
      </c>
      <c r="C8274" t="s">
        <v>23327</v>
      </c>
      <c r="D8274" t="s">
        <v>23328</v>
      </c>
      <c r="E8274" t="s">
        <v>9415</v>
      </c>
      <c r="F8274" t="s">
        <v>1024</v>
      </c>
    </row>
    <row r="8275" spans="2:6" hidden="1" x14ac:dyDescent="0.3">
      <c r="B8275">
        <v>400001</v>
      </c>
      <c r="C8275" t="s">
        <v>245</v>
      </c>
      <c r="D8275" t="s">
        <v>244</v>
      </c>
      <c r="E8275" t="s">
        <v>246</v>
      </c>
      <c r="F8275" t="s">
        <v>1024</v>
      </c>
    </row>
    <row r="8276" spans="2:6" hidden="1" x14ac:dyDescent="0.3">
      <c r="B8276">
        <v>400002</v>
      </c>
      <c r="C8276" t="s">
        <v>202</v>
      </c>
      <c r="D8276" t="s">
        <v>201</v>
      </c>
      <c r="E8276" t="s">
        <v>96</v>
      </c>
      <c r="F8276" t="s">
        <v>1024</v>
      </c>
    </row>
    <row r="8277" spans="2:6" hidden="1" x14ac:dyDescent="0.3">
      <c r="B8277">
        <v>400003</v>
      </c>
      <c r="C8277" t="s">
        <v>122</v>
      </c>
      <c r="D8277" t="s">
        <v>121</v>
      </c>
      <c r="E8277" t="s">
        <v>123</v>
      </c>
      <c r="F8277" t="s">
        <v>1024</v>
      </c>
    </row>
    <row r="8278" spans="2:6" hidden="1" x14ac:dyDescent="0.3">
      <c r="B8278">
        <v>400004</v>
      </c>
      <c r="C8278" t="s">
        <v>80</v>
      </c>
      <c r="D8278" t="s">
        <v>79</v>
      </c>
      <c r="E8278" t="s">
        <v>81</v>
      </c>
      <c r="F8278" t="s">
        <v>1024</v>
      </c>
    </row>
    <row r="8279" spans="2:6" hidden="1" x14ac:dyDescent="0.3">
      <c r="B8279">
        <v>400005</v>
      </c>
      <c r="C8279" t="s">
        <v>140</v>
      </c>
      <c r="D8279" t="s">
        <v>139</v>
      </c>
      <c r="E8279" t="s">
        <v>141</v>
      </c>
      <c r="F8279" t="s">
        <v>1024</v>
      </c>
    </row>
    <row r="8280" spans="2:6" hidden="1" x14ac:dyDescent="0.3">
      <c r="B8280">
        <v>400006</v>
      </c>
      <c r="C8280" t="s">
        <v>248</v>
      </c>
      <c r="D8280" t="s">
        <v>247</v>
      </c>
      <c r="E8280" t="s">
        <v>249</v>
      </c>
      <c r="F8280" t="s">
        <v>1024</v>
      </c>
    </row>
    <row r="8281" spans="2:6" hidden="1" x14ac:dyDescent="0.3">
      <c r="B8281">
        <v>400007</v>
      </c>
      <c r="C8281" t="s">
        <v>77</v>
      </c>
      <c r="D8281" t="s">
        <v>76</v>
      </c>
      <c r="E8281" t="s">
        <v>78</v>
      </c>
      <c r="F8281" t="s">
        <v>1024</v>
      </c>
    </row>
    <row r="8282" spans="2:6" hidden="1" x14ac:dyDescent="0.3">
      <c r="B8282">
        <v>400008</v>
      </c>
      <c r="C8282" t="s">
        <v>35</v>
      </c>
      <c r="D8282" t="s">
        <v>34</v>
      </c>
      <c r="E8282" t="s">
        <v>36</v>
      </c>
      <c r="F8282" t="s">
        <v>1024</v>
      </c>
    </row>
    <row r="8283" spans="2:6" hidden="1" x14ac:dyDescent="0.3">
      <c r="B8283">
        <v>400009</v>
      </c>
      <c r="C8283" t="s">
        <v>104</v>
      </c>
      <c r="D8283" t="s">
        <v>103</v>
      </c>
      <c r="E8283" t="s">
        <v>105</v>
      </c>
      <c r="F8283" t="s">
        <v>1024</v>
      </c>
    </row>
    <row r="8284" spans="2:6" hidden="1" x14ac:dyDescent="0.3">
      <c r="B8284">
        <v>400011</v>
      </c>
      <c r="C8284" t="s">
        <v>251</v>
      </c>
      <c r="D8284" t="s">
        <v>250</v>
      </c>
      <c r="E8284" t="s">
        <v>252</v>
      </c>
      <c r="F8284" t="s">
        <v>1024</v>
      </c>
    </row>
    <row r="8285" spans="2:6" hidden="1" x14ac:dyDescent="0.3">
      <c r="B8285">
        <v>400012</v>
      </c>
      <c r="C8285" t="s">
        <v>53</v>
      </c>
      <c r="D8285" t="s">
        <v>52</v>
      </c>
      <c r="E8285" t="s">
        <v>54</v>
      </c>
      <c r="F8285" t="s">
        <v>1024</v>
      </c>
    </row>
    <row r="8286" spans="2:6" hidden="1" x14ac:dyDescent="0.3">
      <c r="B8286">
        <v>400013</v>
      </c>
      <c r="C8286" t="s">
        <v>56</v>
      </c>
      <c r="D8286" t="s">
        <v>55</v>
      </c>
      <c r="E8286" t="s">
        <v>57</v>
      </c>
      <c r="F8286" t="s">
        <v>1024</v>
      </c>
    </row>
    <row r="8287" spans="2:6" hidden="1" x14ac:dyDescent="0.3">
      <c r="B8287">
        <v>400014</v>
      </c>
      <c r="C8287" t="s">
        <v>233</v>
      </c>
      <c r="D8287" t="s">
        <v>232</v>
      </c>
      <c r="E8287" t="s">
        <v>234</v>
      </c>
      <c r="F8287" t="s">
        <v>1024</v>
      </c>
    </row>
    <row r="8288" spans="2:6" hidden="1" x14ac:dyDescent="0.3">
      <c r="B8288">
        <v>400015</v>
      </c>
      <c r="C8288" t="s">
        <v>134</v>
      </c>
      <c r="D8288" t="s">
        <v>133</v>
      </c>
      <c r="E8288" t="s">
        <v>135</v>
      </c>
      <c r="F8288" t="s">
        <v>1024</v>
      </c>
    </row>
    <row r="8289" spans="2:6" hidden="1" x14ac:dyDescent="0.3">
      <c r="B8289">
        <v>400017</v>
      </c>
      <c r="C8289" t="s">
        <v>182</v>
      </c>
      <c r="D8289" t="s">
        <v>181</v>
      </c>
      <c r="E8289" t="s">
        <v>183</v>
      </c>
      <c r="F8289" t="s">
        <v>1024</v>
      </c>
    </row>
    <row r="8290" spans="2:6" hidden="1" x14ac:dyDescent="0.3">
      <c r="B8290">
        <v>400020</v>
      </c>
      <c r="C8290" t="s">
        <v>47</v>
      </c>
      <c r="D8290" t="s">
        <v>46</v>
      </c>
      <c r="E8290" t="s">
        <v>48</v>
      </c>
      <c r="F8290" t="s">
        <v>1024</v>
      </c>
    </row>
    <row r="8291" spans="2:6" hidden="1" x14ac:dyDescent="0.3">
      <c r="B8291">
        <v>400021</v>
      </c>
      <c r="C8291" t="s">
        <v>143</v>
      </c>
      <c r="D8291" t="s">
        <v>142</v>
      </c>
      <c r="E8291" t="s">
        <v>144</v>
      </c>
      <c r="F8291" t="s">
        <v>1024</v>
      </c>
    </row>
    <row r="8292" spans="2:6" hidden="1" x14ac:dyDescent="0.3">
      <c r="B8292">
        <v>400023</v>
      </c>
      <c r="C8292" t="s">
        <v>125</v>
      </c>
      <c r="D8292" t="s">
        <v>124</v>
      </c>
      <c r="E8292" t="s">
        <v>126</v>
      </c>
      <c r="F8292" t="s">
        <v>1024</v>
      </c>
    </row>
    <row r="8293" spans="2:6" hidden="1" x14ac:dyDescent="0.3">
      <c r="B8293">
        <v>400024</v>
      </c>
      <c r="C8293" t="s">
        <v>65</v>
      </c>
      <c r="D8293" t="s">
        <v>64</v>
      </c>
      <c r="E8293" t="s">
        <v>66</v>
      </c>
      <c r="F8293" t="s">
        <v>1024</v>
      </c>
    </row>
    <row r="8294" spans="2:6" hidden="1" x14ac:dyDescent="0.3">
      <c r="B8294">
        <v>400026</v>
      </c>
      <c r="C8294" t="s">
        <v>152</v>
      </c>
      <c r="D8294" t="s">
        <v>151</v>
      </c>
      <c r="E8294" t="s">
        <v>153</v>
      </c>
      <c r="F8294" t="s">
        <v>1024</v>
      </c>
    </row>
    <row r="8295" spans="2:6" hidden="1" x14ac:dyDescent="0.3">
      <c r="B8295">
        <v>400029</v>
      </c>
      <c r="C8295" t="s">
        <v>119</v>
      </c>
      <c r="D8295" t="s">
        <v>118</v>
      </c>
      <c r="E8295" t="s">
        <v>120</v>
      </c>
      <c r="F8295" t="s">
        <v>1024</v>
      </c>
    </row>
    <row r="8296" spans="2:6" hidden="1" x14ac:dyDescent="0.3">
      <c r="B8296">
        <v>400030</v>
      </c>
      <c r="C8296" t="s">
        <v>131</v>
      </c>
      <c r="D8296" t="s">
        <v>130</v>
      </c>
      <c r="E8296" t="s">
        <v>132</v>
      </c>
      <c r="F8296" t="s">
        <v>1024</v>
      </c>
    </row>
    <row r="8297" spans="2:6" hidden="1" x14ac:dyDescent="0.3">
      <c r="B8297">
        <v>400033</v>
      </c>
      <c r="C8297" t="s">
        <v>185</v>
      </c>
      <c r="D8297" t="s">
        <v>184</v>
      </c>
      <c r="E8297" t="s">
        <v>186</v>
      </c>
      <c r="F8297" t="s">
        <v>1024</v>
      </c>
    </row>
    <row r="8298" spans="2:6" hidden="1" x14ac:dyDescent="0.3">
      <c r="B8298">
        <v>400034</v>
      </c>
      <c r="C8298" t="s">
        <v>219</v>
      </c>
      <c r="D8298" t="s">
        <v>218</v>
      </c>
      <c r="E8298" t="s">
        <v>180</v>
      </c>
      <c r="F8298" t="s">
        <v>1024</v>
      </c>
    </row>
    <row r="8299" spans="2:6" hidden="1" x14ac:dyDescent="0.3">
      <c r="B8299">
        <v>400035</v>
      </c>
      <c r="C8299" t="s">
        <v>101</v>
      </c>
      <c r="D8299" t="s">
        <v>100</v>
      </c>
      <c r="E8299" t="s">
        <v>102</v>
      </c>
      <c r="F8299" t="s">
        <v>1024</v>
      </c>
    </row>
    <row r="8300" spans="2:6" hidden="1" x14ac:dyDescent="0.3">
      <c r="B8300">
        <v>400036</v>
      </c>
      <c r="C8300" t="s">
        <v>41</v>
      </c>
      <c r="D8300" t="s">
        <v>40</v>
      </c>
      <c r="E8300" t="s">
        <v>42</v>
      </c>
      <c r="F8300" t="s">
        <v>1024</v>
      </c>
    </row>
    <row r="8301" spans="2:6" hidden="1" x14ac:dyDescent="0.3">
      <c r="B8301">
        <v>400037</v>
      </c>
      <c r="C8301" t="s">
        <v>83</v>
      </c>
      <c r="D8301" t="s">
        <v>82</v>
      </c>
      <c r="E8301" t="s">
        <v>84</v>
      </c>
      <c r="F8301" t="s">
        <v>1024</v>
      </c>
    </row>
    <row r="8302" spans="2:6" hidden="1" x14ac:dyDescent="0.3">
      <c r="B8302">
        <v>400038</v>
      </c>
      <c r="C8302" t="s">
        <v>211</v>
      </c>
      <c r="D8302" t="s">
        <v>210</v>
      </c>
      <c r="E8302" t="s">
        <v>212</v>
      </c>
      <c r="F8302" t="s">
        <v>1024</v>
      </c>
    </row>
    <row r="8303" spans="2:6" hidden="1" x14ac:dyDescent="0.3">
      <c r="B8303">
        <v>400039</v>
      </c>
      <c r="C8303" t="s">
        <v>68</v>
      </c>
      <c r="D8303" t="s">
        <v>67</v>
      </c>
      <c r="E8303" t="s">
        <v>69</v>
      </c>
      <c r="F8303" t="s">
        <v>1024</v>
      </c>
    </row>
    <row r="8304" spans="2:6" hidden="1" x14ac:dyDescent="0.3">
      <c r="B8304">
        <v>400040</v>
      </c>
      <c r="C8304" t="s">
        <v>74</v>
      </c>
      <c r="D8304" t="s">
        <v>73</v>
      </c>
      <c r="E8304" t="s">
        <v>75</v>
      </c>
      <c r="F8304" t="s">
        <v>1024</v>
      </c>
    </row>
    <row r="8305" spans="1:6" hidden="1" x14ac:dyDescent="0.3">
      <c r="B8305">
        <v>400041</v>
      </c>
      <c r="C8305" t="s">
        <v>221</v>
      </c>
      <c r="D8305" t="s">
        <v>220</v>
      </c>
      <c r="E8305" t="s">
        <v>222</v>
      </c>
      <c r="F8305" t="s">
        <v>1024</v>
      </c>
    </row>
    <row r="8306" spans="1:6" hidden="1" x14ac:dyDescent="0.3">
      <c r="A8306" t="s">
        <v>452</v>
      </c>
      <c r="B8306">
        <v>400042</v>
      </c>
      <c r="C8306" t="s">
        <v>24187</v>
      </c>
      <c r="D8306" t="s">
        <v>196</v>
      </c>
      <c r="E8306" t="s">
        <v>197</v>
      </c>
      <c r="F8306" t="s">
        <v>1024</v>
      </c>
    </row>
    <row r="8307" spans="1:6" hidden="1" x14ac:dyDescent="0.3">
      <c r="B8307">
        <v>160141</v>
      </c>
      <c r="C8307" t="s">
        <v>352</v>
      </c>
      <c r="D8307" t="s">
        <v>353</v>
      </c>
      <c r="E8307" t="s">
        <v>810</v>
      </c>
      <c r="F8307" t="s">
        <v>1024</v>
      </c>
    </row>
    <row r="8308" spans="1:6" hidden="1" x14ac:dyDescent="0.3">
      <c r="B8308">
        <v>400046</v>
      </c>
      <c r="C8308" t="s">
        <v>176</v>
      </c>
      <c r="D8308" t="s">
        <v>175</v>
      </c>
      <c r="E8308" t="s">
        <v>177</v>
      </c>
      <c r="F8308" t="s">
        <v>1024</v>
      </c>
    </row>
    <row r="8309" spans="1:6" hidden="1" x14ac:dyDescent="0.3">
      <c r="B8309">
        <v>400047</v>
      </c>
      <c r="C8309" t="s">
        <v>179</v>
      </c>
      <c r="D8309" t="s">
        <v>178</v>
      </c>
      <c r="E8309" t="s">
        <v>180</v>
      </c>
      <c r="F8309" t="s">
        <v>1024</v>
      </c>
    </row>
    <row r="8310" spans="1:6" hidden="1" x14ac:dyDescent="0.3">
      <c r="B8310">
        <v>400048</v>
      </c>
      <c r="C8310" t="s">
        <v>23</v>
      </c>
      <c r="D8310" t="s">
        <v>22</v>
      </c>
      <c r="E8310" t="s">
        <v>24</v>
      </c>
      <c r="F8310" t="s">
        <v>1024</v>
      </c>
    </row>
    <row r="8311" spans="1:6" hidden="1" x14ac:dyDescent="0.3">
      <c r="B8311">
        <v>400049</v>
      </c>
      <c r="C8311" t="s">
        <v>161</v>
      </c>
      <c r="D8311" t="s">
        <v>160</v>
      </c>
      <c r="E8311" t="s">
        <v>162</v>
      </c>
      <c r="F8311" t="s">
        <v>1024</v>
      </c>
    </row>
    <row r="8312" spans="1:6" hidden="1" x14ac:dyDescent="0.3">
      <c r="B8312">
        <v>400050</v>
      </c>
      <c r="C8312" t="s">
        <v>92</v>
      </c>
      <c r="D8312" t="s">
        <v>91</v>
      </c>
      <c r="E8312" t="s">
        <v>93</v>
      </c>
      <c r="F8312" t="s">
        <v>1024</v>
      </c>
    </row>
    <row r="8313" spans="1:6" hidden="1" x14ac:dyDescent="0.3">
      <c r="A8313" t="s">
        <v>209</v>
      </c>
      <c r="B8313">
        <v>400051</v>
      </c>
      <c r="C8313" t="s">
        <v>24185</v>
      </c>
      <c r="D8313" t="s">
        <v>24186</v>
      </c>
      <c r="E8313" t="s">
        <v>823</v>
      </c>
      <c r="F8313" t="s">
        <v>1024</v>
      </c>
    </row>
    <row r="8314" spans="1:6" hidden="1" x14ac:dyDescent="0.3">
      <c r="B8314">
        <v>400053</v>
      </c>
      <c r="C8314" t="s">
        <v>227</v>
      </c>
      <c r="D8314" t="s">
        <v>226</v>
      </c>
      <c r="E8314" t="s">
        <v>228</v>
      </c>
      <c r="F8314" t="s">
        <v>1024</v>
      </c>
    </row>
    <row r="8315" spans="1:6" hidden="1" x14ac:dyDescent="0.3">
      <c r="B8315">
        <v>400057</v>
      </c>
      <c r="C8315" t="s">
        <v>214</v>
      </c>
      <c r="D8315" t="s">
        <v>213</v>
      </c>
      <c r="E8315" t="s">
        <v>75</v>
      </c>
      <c r="F8315" t="s">
        <v>1024</v>
      </c>
    </row>
    <row r="8316" spans="1:6" hidden="1" x14ac:dyDescent="0.3">
      <c r="B8316">
        <v>400058</v>
      </c>
      <c r="C8316" t="s">
        <v>216</v>
      </c>
      <c r="D8316" t="s">
        <v>215</v>
      </c>
      <c r="E8316" t="s">
        <v>217</v>
      </c>
      <c r="F8316" t="s">
        <v>1024</v>
      </c>
    </row>
    <row r="8317" spans="1:6" hidden="1" x14ac:dyDescent="0.3">
      <c r="B8317">
        <v>400059</v>
      </c>
      <c r="C8317" t="s">
        <v>242</v>
      </c>
      <c r="D8317" t="s">
        <v>241</v>
      </c>
      <c r="E8317" t="s">
        <v>243</v>
      </c>
      <c r="F8317" t="s">
        <v>1024</v>
      </c>
    </row>
    <row r="8318" spans="1:6" hidden="1" x14ac:dyDescent="0.3">
      <c r="B8318">
        <v>400061</v>
      </c>
      <c r="C8318" t="s">
        <v>254</v>
      </c>
      <c r="D8318" t="s">
        <v>253</v>
      </c>
      <c r="E8318" t="s">
        <v>255</v>
      </c>
      <c r="F8318" t="s">
        <v>1024</v>
      </c>
    </row>
    <row r="8319" spans="1:6" hidden="1" x14ac:dyDescent="0.3">
      <c r="B8319">
        <v>400062</v>
      </c>
      <c r="C8319" t="s">
        <v>230</v>
      </c>
      <c r="D8319" t="s">
        <v>229</v>
      </c>
      <c r="E8319" t="s">
        <v>231</v>
      </c>
      <c r="F8319" t="s">
        <v>1024</v>
      </c>
    </row>
    <row r="8320" spans="1:6" hidden="1" x14ac:dyDescent="0.3">
      <c r="B8320">
        <v>400063</v>
      </c>
      <c r="C8320" t="s">
        <v>224</v>
      </c>
      <c r="D8320" t="s">
        <v>223</v>
      </c>
      <c r="E8320" t="s">
        <v>225</v>
      </c>
      <c r="F8320" t="s">
        <v>1024</v>
      </c>
    </row>
    <row r="8321" spans="1:6" hidden="1" x14ac:dyDescent="0.3">
      <c r="B8321">
        <v>400064</v>
      </c>
      <c r="C8321" t="s">
        <v>239</v>
      </c>
      <c r="D8321" t="s">
        <v>238</v>
      </c>
      <c r="E8321" t="s">
        <v>240</v>
      </c>
      <c r="F8321" t="s">
        <v>1024</v>
      </c>
    </row>
    <row r="8322" spans="1:6" hidden="1" x14ac:dyDescent="0.3">
      <c r="B8322">
        <v>400065</v>
      </c>
      <c r="C8322" t="s">
        <v>50</v>
      </c>
      <c r="D8322" t="s">
        <v>49</v>
      </c>
      <c r="E8322" t="s">
        <v>51</v>
      </c>
      <c r="F8322" t="s">
        <v>1024</v>
      </c>
    </row>
    <row r="8323" spans="1:6" hidden="1" x14ac:dyDescent="0.3">
      <c r="B8323">
        <v>400066</v>
      </c>
      <c r="C8323" t="s">
        <v>207</v>
      </c>
      <c r="D8323" t="s">
        <v>206</v>
      </c>
      <c r="E8323" t="s">
        <v>208</v>
      </c>
      <c r="F8323" t="s">
        <v>1024</v>
      </c>
    </row>
    <row r="8324" spans="1:6" hidden="1" x14ac:dyDescent="0.3">
      <c r="B8324">
        <v>400067</v>
      </c>
      <c r="C8324" t="s">
        <v>95</v>
      </c>
      <c r="D8324" t="s">
        <v>94</v>
      </c>
      <c r="E8324" t="s">
        <v>96</v>
      </c>
      <c r="F8324" t="s">
        <v>1024</v>
      </c>
    </row>
    <row r="8325" spans="1:6" hidden="1" x14ac:dyDescent="0.3">
      <c r="B8325">
        <v>400069</v>
      </c>
      <c r="C8325" t="s">
        <v>113</v>
      </c>
      <c r="D8325" t="s">
        <v>112</v>
      </c>
      <c r="E8325" t="s">
        <v>114</v>
      </c>
      <c r="F8325" t="s">
        <v>1024</v>
      </c>
    </row>
    <row r="8326" spans="1:6" hidden="1" x14ac:dyDescent="0.3">
      <c r="B8326">
        <v>400070</v>
      </c>
      <c r="C8326" t="s">
        <v>17</v>
      </c>
      <c r="D8326" t="s">
        <v>16</v>
      </c>
      <c r="E8326" t="s">
        <v>18</v>
      </c>
      <c r="F8326" t="s">
        <v>1024</v>
      </c>
    </row>
    <row r="8327" spans="1:6" hidden="1" x14ac:dyDescent="0.3">
      <c r="B8327">
        <v>400071</v>
      </c>
      <c r="C8327" t="s">
        <v>236</v>
      </c>
      <c r="D8327" t="s">
        <v>235</v>
      </c>
      <c r="E8327" t="s">
        <v>237</v>
      </c>
      <c r="F8327" t="s">
        <v>1024</v>
      </c>
    </row>
    <row r="8328" spans="1:6" hidden="1" x14ac:dyDescent="0.3">
      <c r="B8328">
        <v>400072</v>
      </c>
      <c r="C8328" t="s">
        <v>354</v>
      </c>
      <c r="D8328" t="s">
        <v>355</v>
      </c>
      <c r="E8328" t="s">
        <v>200</v>
      </c>
      <c r="F8328" t="s">
        <v>1024</v>
      </c>
    </row>
    <row r="8329" spans="1:6" hidden="1" x14ac:dyDescent="0.3">
      <c r="B8329">
        <v>400080</v>
      </c>
      <c r="C8329" t="s">
        <v>62</v>
      </c>
      <c r="D8329" t="s">
        <v>61</v>
      </c>
      <c r="E8329" t="s">
        <v>63</v>
      </c>
      <c r="F8329" t="s">
        <v>1024</v>
      </c>
    </row>
    <row r="8330" spans="1:6" hidden="1" x14ac:dyDescent="0.3">
      <c r="B8330">
        <v>400082</v>
      </c>
      <c r="C8330" t="s">
        <v>116</v>
      </c>
      <c r="D8330" t="s">
        <v>115</v>
      </c>
      <c r="E8330" t="s">
        <v>117</v>
      </c>
      <c r="F8330" t="s">
        <v>1024</v>
      </c>
    </row>
    <row r="8331" spans="1:6" hidden="1" x14ac:dyDescent="0.3">
      <c r="B8331">
        <v>400084</v>
      </c>
      <c r="C8331" t="s">
        <v>149</v>
      </c>
      <c r="D8331" t="s">
        <v>148</v>
      </c>
      <c r="E8331" t="s">
        <v>150</v>
      </c>
      <c r="F8331" t="s">
        <v>1024</v>
      </c>
    </row>
    <row r="8332" spans="1:6" hidden="1" x14ac:dyDescent="0.3">
      <c r="B8332">
        <v>400086</v>
      </c>
      <c r="C8332" t="s">
        <v>164</v>
      </c>
      <c r="D8332" t="s">
        <v>163</v>
      </c>
      <c r="E8332" t="s">
        <v>165</v>
      </c>
      <c r="F8332" t="s">
        <v>1024</v>
      </c>
    </row>
    <row r="8333" spans="1:6" hidden="1" x14ac:dyDescent="0.3">
      <c r="A8333" s="4" t="s">
        <v>23987</v>
      </c>
      <c r="B8333">
        <v>400088</v>
      </c>
      <c r="C8333" t="s">
        <v>199</v>
      </c>
      <c r="D8333" t="s">
        <v>198</v>
      </c>
      <c r="E8333" t="s">
        <v>200</v>
      </c>
      <c r="F8333" t="s">
        <v>1024</v>
      </c>
    </row>
    <row r="8334" spans="1:6" hidden="1" x14ac:dyDescent="0.3">
      <c r="B8334">
        <v>400089</v>
      </c>
      <c r="C8334" t="s">
        <v>44</v>
      </c>
      <c r="D8334" t="s">
        <v>43</v>
      </c>
      <c r="E8334" t="s">
        <v>45</v>
      </c>
      <c r="F8334" t="s">
        <v>1024</v>
      </c>
    </row>
    <row r="8335" spans="1:6" hidden="1" x14ac:dyDescent="0.3">
      <c r="B8335">
        <v>400091</v>
      </c>
      <c r="C8335" t="s">
        <v>26</v>
      </c>
      <c r="D8335" t="s">
        <v>25</v>
      </c>
      <c r="E8335" t="s">
        <v>27</v>
      </c>
      <c r="F8335" t="s">
        <v>1024</v>
      </c>
    </row>
    <row r="8336" spans="1:6" hidden="1" x14ac:dyDescent="0.3">
      <c r="B8336">
        <v>400093</v>
      </c>
      <c r="C8336" t="s">
        <v>167</v>
      </c>
      <c r="D8336" t="s">
        <v>166</v>
      </c>
      <c r="E8336" t="s">
        <v>168</v>
      </c>
      <c r="F8336" t="s">
        <v>1024</v>
      </c>
    </row>
    <row r="8337" spans="2:6" hidden="1" x14ac:dyDescent="0.3">
      <c r="B8337">
        <v>400094</v>
      </c>
      <c r="C8337" t="s">
        <v>98</v>
      </c>
      <c r="D8337" t="s">
        <v>97</v>
      </c>
      <c r="E8337" t="s">
        <v>99</v>
      </c>
      <c r="F8337" t="s">
        <v>1024</v>
      </c>
    </row>
    <row r="8338" spans="2:6" hidden="1" x14ac:dyDescent="0.3">
      <c r="B8338">
        <v>400096</v>
      </c>
      <c r="C8338" t="s">
        <v>137</v>
      </c>
      <c r="D8338" t="s">
        <v>136</v>
      </c>
      <c r="E8338" t="s">
        <v>138</v>
      </c>
      <c r="F8338" t="s">
        <v>1024</v>
      </c>
    </row>
    <row r="8339" spans="2:6" hidden="1" x14ac:dyDescent="0.3">
      <c r="B8339">
        <v>400098</v>
      </c>
      <c r="C8339" t="s">
        <v>29</v>
      </c>
      <c r="D8339" t="s">
        <v>28</v>
      </c>
      <c r="E8339" t="s">
        <v>30</v>
      </c>
      <c r="F8339" t="s">
        <v>1024</v>
      </c>
    </row>
    <row r="8340" spans="2:6" hidden="1" x14ac:dyDescent="0.3">
      <c r="B8340">
        <v>400099</v>
      </c>
      <c r="C8340" t="s">
        <v>23329</v>
      </c>
      <c r="D8340" t="s">
        <v>23330</v>
      </c>
      <c r="E8340" t="s">
        <v>818</v>
      </c>
      <c r="F8340" t="s">
        <v>1024</v>
      </c>
    </row>
    <row r="8341" spans="2:6" hidden="1" x14ac:dyDescent="0.3">
      <c r="B8341">
        <v>400100</v>
      </c>
      <c r="C8341" t="s">
        <v>158</v>
      </c>
      <c r="D8341" t="s">
        <v>157</v>
      </c>
      <c r="E8341" t="s">
        <v>159</v>
      </c>
      <c r="F8341" t="s">
        <v>1024</v>
      </c>
    </row>
    <row r="8342" spans="2:6" hidden="1" x14ac:dyDescent="0.3">
      <c r="B8342">
        <v>400101</v>
      </c>
      <c r="C8342" t="s">
        <v>38</v>
      </c>
      <c r="D8342" t="s">
        <v>37</v>
      </c>
      <c r="E8342" t="s">
        <v>39</v>
      </c>
      <c r="F8342" t="s">
        <v>1024</v>
      </c>
    </row>
    <row r="8343" spans="2:6" hidden="1" x14ac:dyDescent="0.3">
      <c r="B8343">
        <v>400102</v>
      </c>
      <c r="C8343" t="s">
        <v>356</v>
      </c>
      <c r="D8343" t="s">
        <v>357</v>
      </c>
      <c r="E8343" t="s">
        <v>805</v>
      </c>
      <c r="F8343" t="s">
        <v>1024</v>
      </c>
    </row>
    <row r="8344" spans="2:6" hidden="1" x14ac:dyDescent="0.3">
      <c r="B8344">
        <v>400103</v>
      </c>
      <c r="C8344" t="s">
        <v>358</v>
      </c>
      <c r="D8344" t="s">
        <v>359</v>
      </c>
      <c r="E8344" t="s">
        <v>806</v>
      </c>
      <c r="F8344" t="s">
        <v>1024</v>
      </c>
    </row>
    <row r="8345" spans="2:6" hidden="1" x14ac:dyDescent="0.3">
      <c r="B8345">
        <v>400104</v>
      </c>
      <c r="C8345" t="s">
        <v>360</v>
      </c>
      <c r="D8345" t="s">
        <v>361</v>
      </c>
      <c r="E8345" t="s">
        <v>807</v>
      </c>
      <c r="F8345" t="s">
        <v>1024</v>
      </c>
    </row>
    <row r="8346" spans="2:6" hidden="1" x14ac:dyDescent="0.3">
      <c r="B8346">
        <v>400105</v>
      </c>
      <c r="C8346" t="s">
        <v>257</v>
      </c>
      <c r="D8346" t="s">
        <v>256</v>
      </c>
      <c r="E8346" t="s">
        <v>258</v>
      </c>
      <c r="F8346" t="s">
        <v>1024</v>
      </c>
    </row>
    <row r="8347" spans="2:6" hidden="1" x14ac:dyDescent="0.3">
      <c r="B8347">
        <v>400107</v>
      </c>
      <c r="C8347" t="s">
        <v>194</v>
      </c>
      <c r="D8347" t="s">
        <v>193</v>
      </c>
      <c r="E8347" t="s">
        <v>195</v>
      </c>
      <c r="F8347" t="s">
        <v>1024</v>
      </c>
    </row>
    <row r="8348" spans="2:6" hidden="1" x14ac:dyDescent="0.3">
      <c r="B8348">
        <v>400108</v>
      </c>
      <c r="C8348" t="s">
        <v>20</v>
      </c>
      <c r="D8348" t="s">
        <v>19</v>
      </c>
      <c r="E8348" t="s">
        <v>21</v>
      </c>
      <c r="F8348" t="s">
        <v>1024</v>
      </c>
    </row>
    <row r="8349" spans="2:6" hidden="1" x14ac:dyDescent="0.3">
      <c r="B8349">
        <v>400110</v>
      </c>
      <c r="C8349" t="s">
        <v>86</v>
      </c>
      <c r="D8349" t="s">
        <v>85</v>
      </c>
      <c r="E8349" t="s">
        <v>87</v>
      </c>
      <c r="F8349" t="s">
        <v>1024</v>
      </c>
    </row>
    <row r="8350" spans="2:6" hidden="1" x14ac:dyDescent="0.3">
      <c r="B8350">
        <v>400111</v>
      </c>
      <c r="C8350" t="s">
        <v>128</v>
      </c>
      <c r="D8350" t="s">
        <v>127</v>
      </c>
      <c r="E8350" t="s">
        <v>129</v>
      </c>
      <c r="F8350" t="s">
        <v>1024</v>
      </c>
    </row>
    <row r="8351" spans="2:6" hidden="1" x14ac:dyDescent="0.3">
      <c r="B8351">
        <v>400112</v>
      </c>
      <c r="C8351" t="s">
        <v>71</v>
      </c>
      <c r="D8351" t="s">
        <v>70</v>
      </c>
      <c r="E8351" t="s">
        <v>72</v>
      </c>
      <c r="F8351" t="s">
        <v>1024</v>
      </c>
    </row>
    <row r="8352" spans="2:6" hidden="1" x14ac:dyDescent="0.3">
      <c r="B8352">
        <v>400113</v>
      </c>
      <c r="C8352" t="s">
        <v>59</v>
      </c>
      <c r="D8352" t="s">
        <v>58</v>
      </c>
      <c r="E8352" t="s">
        <v>60</v>
      </c>
      <c r="F8352" t="s">
        <v>1024</v>
      </c>
    </row>
    <row r="8353" spans="2:6" hidden="1" x14ac:dyDescent="0.3">
      <c r="B8353">
        <v>400114</v>
      </c>
      <c r="C8353" t="s">
        <v>155</v>
      </c>
      <c r="D8353" t="s">
        <v>154</v>
      </c>
      <c r="E8353" t="s">
        <v>156</v>
      </c>
      <c r="F8353" t="s">
        <v>1024</v>
      </c>
    </row>
    <row r="8354" spans="2:6" hidden="1" x14ac:dyDescent="0.3">
      <c r="B8354">
        <v>400116</v>
      </c>
      <c r="C8354" t="s">
        <v>362</v>
      </c>
      <c r="D8354" t="s">
        <v>363</v>
      </c>
      <c r="E8354" t="s">
        <v>837</v>
      </c>
      <c r="F8354" t="s">
        <v>1024</v>
      </c>
    </row>
    <row r="8355" spans="2:6" hidden="1" x14ac:dyDescent="0.3">
      <c r="B8355">
        <v>400117</v>
      </c>
      <c r="C8355" t="s">
        <v>173</v>
      </c>
      <c r="D8355" t="s">
        <v>172</v>
      </c>
      <c r="E8355" t="s">
        <v>174</v>
      </c>
      <c r="F8355" t="s">
        <v>1024</v>
      </c>
    </row>
    <row r="8356" spans="2:6" hidden="1" x14ac:dyDescent="0.3">
      <c r="B8356">
        <v>156151</v>
      </c>
      <c r="C8356" t="s">
        <v>364</v>
      </c>
      <c r="D8356" t="s">
        <v>365</v>
      </c>
      <c r="E8356" t="s">
        <v>821</v>
      </c>
      <c r="F8356" t="s">
        <v>1024</v>
      </c>
    </row>
    <row r="8357" spans="2:6" hidden="1" x14ac:dyDescent="0.3">
      <c r="B8357">
        <v>400125</v>
      </c>
      <c r="C8357" t="s">
        <v>146</v>
      </c>
      <c r="D8357" t="s">
        <v>145</v>
      </c>
      <c r="E8357" t="s">
        <v>147</v>
      </c>
      <c r="F8357" t="s">
        <v>1024</v>
      </c>
    </row>
    <row r="8358" spans="2:6" hidden="1" x14ac:dyDescent="0.3">
      <c r="B8358">
        <v>400130</v>
      </c>
      <c r="C8358" t="s">
        <v>204</v>
      </c>
      <c r="D8358" t="s">
        <v>203</v>
      </c>
      <c r="E8358" t="s">
        <v>205</v>
      </c>
      <c r="F8358" t="s">
        <v>1024</v>
      </c>
    </row>
    <row r="8359" spans="2:6" hidden="1" x14ac:dyDescent="0.3">
      <c r="B8359">
        <v>400135</v>
      </c>
      <c r="C8359" t="s">
        <v>191</v>
      </c>
      <c r="D8359" t="s">
        <v>190</v>
      </c>
      <c r="E8359" t="s">
        <v>192</v>
      </c>
      <c r="F8359" t="s">
        <v>1024</v>
      </c>
    </row>
    <row r="8360" spans="2:6" hidden="1" x14ac:dyDescent="0.3">
      <c r="B8360">
        <v>400140</v>
      </c>
      <c r="C8360" t="s">
        <v>170</v>
      </c>
      <c r="D8360" t="s">
        <v>169</v>
      </c>
      <c r="E8360" t="s">
        <v>171</v>
      </c>
      <c r="F8360" t="s">
        <v>1024</v>
      </c>
    </row>
    <row r="8361" spans="2:6" hidden="1" x14ac:dyDescent="0.3">
      <c r="B8361">
        <v>400150</v>
      </c>
      <c r="C8361" t="s">
        <v>188</v>
      </c>
      <c r="D8361" t="s">
        <v>187</v>
      </c>
      <c r="E8361" t="s">
        <v>189</v>
      </c>
      <c r="F8361" t="s">
        <v>1024</v>
      </c>
    </row>
    <row r="8362" spans="2:6" hidden="1" x14ac:dyDescent="0.3">
      <c r="B8362">
        <v>400156</v>
      </c>
      <c r="C8362" t="s">
        <v>263</v>
      </c>
      <c r="D8362" t="s">
        <v>262</v>
      </c>
      <c r="E8362" t="s">
        <v>264</v>
      </c>
      <c r="F8362" t="s">
        <v>1024</v>
      </c>
    </row>
    <row r="8363" spans="2:6" hidden="1" x14ac:dyDescent="0.3">
      <c r="B8363">
        <v>400157</v>
      </c>
      <c r="C8363" t="s">
        <v>260</v>
      </c>
      <c r="D8363" t="s">
        <v>259</v>
      </c>
      <c r="E8363" t="s">
        <v>261</v>
      </c>
      <c r="F8363" t="s">
        <v>1024</v>
      </c>
    </row>
    <row r="8364" spans="2:6" hidden="1" x14ac:dyDescent="0.3">
      <c r="B8364">
        <v>400159</v>
      </c>
      <c r="C8364" t="s">
        <v>89</v>
      </c>
      <c r="D8364" t="s">
        <v>88</v>
      </c>
      <c r="E8364" t="s">
        <v>90</v>
      </c>
      <c r="F8364" t="s">
        <v>1024</v>
      </c>
    </row>
    <row r="8365" spans="2:6" hidden="1" x14ac:dyDescent="0.3">
      <c r="B8365">
        <v>149160</v>
      </c>
      <c r="C8365" t="s">
        <v>23331</v>
      </c>
      <c r="D8365" t="s">
        <v>23332</v>
      </c>
      <c r="E8365" t="s">
        <v>23333</v>
      </c>
      <c r="F8365" t="s">
        <v>1024</v>
      </c>
    </row>
    <row r="8366" spans="2:6" hidden="1" x14ac:dyDescent="0.3">
      <c r="B8366">
        <v>160571</v>
      </c>
      <c r="C8366" t="s">
        <v>23334</v>
      </c>
      <c r="D8366" t="s">
        <v>23335</v>
      </c>
      <c r="E8366" t="s">
        <v>23336</v>
      </c>
      <c r="F8366" t="s">
        <v>1024</v>
      </c>
    </row>
    <row r="8367" spans="2:6" hidden="1" x14ac:dyDescent="0.3">
      <c r="B8367">
        <v>135620</v>
      </c>
      <c r="C8367" t="s">
        <v>23337</v>
      </c>
      <c r="D8367" t="s">
        <v>23338</v>
      </c>
      <c r="E8367" t="s">
        <v>23339</v>
      </c>
      <c r="F8367" t="s">
        <v>1024</v>
      </c>
    </row>
    <row r="8368" spans="2:6" hidden="1" x14ac:dyDescent="0.3">
      <c r="B8368">
        <v>160325</v>
      </c>
      <c r="C8368" t="s">
        <v>23340</v>
      </c>
      <c r="D8368" t="s">
        <v>23341</v>
      </c>
      <c r="E8368" t="s">
        <v>19833</v>
      </c>
      <c r="F8368" t="s">
        <v>1024</v>
      </c>
    </row>
    <row r="8369" spans="2:6" hidden="1" x14ac:dyDescent="0.3">
      <c r="B8369">
        <v>157836</v>
      </c>
      <c r="C8369" t="s">
        <v>23342</v>
      </c>
      <c r="D8369" t="s">
        <v>23343</v>
      </c>
      <c r="E8369" t="s">
        <v>23344</v>
      </c>
      <c r="F8369" t="s">
        <v>1024</v>
      </c>
    </row>
    <row r="8370" spans="2:6" hidden="1" x14ac:dyDescent="0.3">
      <c r="B8370">
        <v>158534</v>
      </c>
      <c r="C8370" t="s">
        <v>23345</v>
      </c>
      <c r="D8370" t="s">
        <v>23346</v>
      </c>
      <c r="E8370" t="s">
        <v>23347</v>
      </c>
      <c r="F8370" t="s">
        <v>1024</v>
      </c>
    </row>
    <row r="8371" spans="2:6" hidden="1" x14ac:dyDescent="0.3">
      <c r="B8371">
        <v>165058</v>
      </c>
      <c r="C8371" t="s">
        <v>23348</v>
      </c>
      <c r="D8371" t="s">
        <v>23349</v>
      </c>
      <c r="E8371" t="s">
        <v>23350</v>
      </c>
      <c r="F8371" t="s">
        <v>1024</v>
      </c>
    </row>
    <row r="8372" spans="2:6" hidden="1" x14ac:dyDescent="0.3">
      <c r="B8372">
        <v>156117</v>
      </c>
      <c r="C8372" t="s">
        <v>23351</v>
      </c>
      <c r="D8372" t="s">
        <v>23352</v>
      </c>
      <c r="E8372" t="s">
        <v>23353</v>
      </c>
      <c r="F8372" t="s">
        <v>1024</v>
      </c>
    </row>
    <row r="8373" spans="2:6" hidden="1" x14ac:dyDescent="0.3">
      <c r="B8373">
        <v>156284</v>
      </c>
      <c r="C8373" t="s">
        <v>23354</v>
      </c>
      <c r="D8373" t="s">
        <v>23355</v>
      </c>
      <c r="E8373" t="s">
        <v>23356</v>
      </c>
      <c r="F8373" t="s">
        <v>1024</v>
      </c>
    </row>
    <row r="8374" spans="2:6" hidden="1" x14ac:dyDescent="0.3">
      <c r="B8374">
        <v>164998</v>
      </c>
      <c r="C8374" t="s">
        <v>23357</v>
      </c>
      <c r="D8374" s="150" t="s">
        <v>23358</v>
      </c>
      <c r="E8374" s="150" t="s">
        <v>23359</v>
      </c>
      <c r="F8374" s="150" t="s">
        <v>1024</v>
      </c>
    </row>
    <row r="8375" spans="2:6" hidden="1" x14ac:dyDescent="0.3">
      <c r="B8375">
        <v>157080</v>
      </c>
      <c r="C8375" t="s">
        <v>23360</v>
      </c>
      <c r="D8375" s="150" t="s">
        <v>23361</v>
      </c>
      <c r="E8375" s="150" t="s">
        <v>23362</v>
      </c>
      <c r="F8375" s="150" t="s">
        <v>1024</v>
      </c>
    </row>
    <row r="8376" spans="2:6" hidden="1" x14ac:dyDescent="0.3">
      <c r="B8376">
        <v>165286</v>
      </c>
      <c r="C8376" t="s">
        <v>23363</v>
      </c>
      <c r="D8376" s="150" t="s">
        <v>23364</v>
      </c>
      <c r="E8376" s="150" t="s">
        <v>10944</v>
      </c>
      <c r="F8376" s="150" t="s">
        <v>1024</v>
      </c>
    </row>
  </sheetData>
  <autoFilter ref="B2:O8376" xr:uid="{CCBA8A5D-CB69-4938-B435-A3CECCE43640}">
    <filterColumn colId="2">
      <filters>
        <filter val="Kisharon Day School"/>
      </filters>
    </filterColumn>
  </autoFilter>
  <mergeCells count="2">
    <mergeCell ref="I1:O1"/>
    <mergeCell ref="B1:F1"/>
  </mergeCell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K10" sqref="K10"/>
      <selection pane="topRight" activeCell="K10" sqref="K10"/>
      <selection pane="bottomLeft" activeCell="K10" sqref="K10"/>
      <selection pane="bottomRight" activeCell="K10" sqref="K10"/>
    </sheetView>
  </sheetViews>
  <sheetFormatPr defaultRowHeight="14.4" outlineLevelCol="1" x14ac:dyDescent="0.3"/>
  <cols>
    <col min="1" max="1" width="10.33203125" customWidth="1"/>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32.66406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customWidth="1" outlineLevel="1"/>
    <col min="34" max="34" width="39.5546875" customWidth="1" outlineLevel="1"/>
    <col min="35" max="35" width="14.6640625" customWidth="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23713</v>
      </c>
      <c r="B3" s="102" t="s">
        <v>774</v>
      </c>
      <c r="C3" s="102" t="s">
        <v>775</v>
      </c>
      <c r="D3" s="102" t="s">
        <v>386</v>
      </c>
      <c r="E3" s="102" t="s">
        <v>759</v>
      </c>
      <c r="F3" s="102" t="s">
        <v>384</v>
      </c>
      <c r="G3" s="116" t="s">
        <v>565</v>
      </c>
      <c r="H3" s="102" t="s">
        <v>880</v>
      </c>
      <c r="I3" s="141" t="s">
        <v>758</v>
      </c>
      <c r="J3" s="116" t="s">
        <v>756</v>
      </c>
      <c r="K3" s="102" t="s">
        <v>5</v>
      </c>
      <c r="L3" s="101" t="s">
        <v>881</v>
      </c>
      <c r="M3" s="101" t="s">
        <v>755</v>
      </c>
      <c r="N3" s="102" t="s">
        <v>777</v>
      </c>
      <c r="O3" s="105" t="s">
        <v>946</v>
      </c>
      <c r="P3" s="127" t="s">
        <v>265</v>
      </c>
      <c r="Q3" s="126" t="s">
        <v>266</v>
      </c>
      <c r="R3" s="126" t="s">
        <v>267</v>
      </c>
      <c r="S3" s="126" t="s">
        <v>840</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1" t="s">
        <v>8</v>
      </c>
      <c r="AA4" s="131"/>
      <c r="AB4" s="131"/>
      <c r="AC4" s="131" t="s">
        <v>8</v>
      </c>
      <c r="AD4" s="131"/>
      <c r="AE4" s="131"/>
      <c r="AF4" s="131" t="s">
        <v>8</v>
      </c>
      <c r="AG4" s="131"/>
      <c r="AH4" s="131"/>
      <c r="AI4" s="131" t="s">
        <v>886</v>
      </c>
      <c r="AJ4" s="131"/>
      <c r="AK4" s="131"/>
      <c r="AL4" s="132" t="s">
        <v>886</v>
      </c>
      <c r="AM4" s="132"/>
      <c r="AN4" s="132"/>
      <c r="AO4" s="132" t="s">
        <v>886</v>
      </c>
      <c r="AP4" s="132"/>
      <c r="AQ4" s="132"/>
      <c r="AR4" s="132" t="s">
        <v>886</v>
      </c>
      <c r="AS4" s="132"/>
      <c r="AT4" s="132"/>
      <c r="AU4" s="132" t="s">
        <v>886</v>
      </c>
      <c r="AV4" s="132"/>
      <c r="AW4" s="132"/>
      <c r="AX4" s="132" t="s">
        <v>886</v>
      </c>
      <c r="AY4" s="132"/>
      <c r="AZ4" s="132"/>
      <c r="BA4" s="132" t="s">
        <v>886</v>
      </c>
      <c r="BB4" s="132"/>
      <c r="BC4" s="132"/>
      <c r="BD4" s="132" t="s">
        <v>886</v>
      </c>
      <c r="BE4" s="132"/>
      <c r="BF4" s="132"/>
    </row>
    <row r="5" spans="1:58" ht="15.6" thickTop="1" thickBot="1" x14ac:dyDescent="0.35">
      <c r="N5" s="99"/>
      <c r="P5" s="3"/>
      <c r="R5" s="3"/>
      <c r="S5" s="3"/>
      <c r="T5" s="136">
        <f>SUM(T$7:T$85)</f>
        <v>0</v>
      </c>
      <c r="W5" s="137">
        <f t="shared" ref="W5:BC5" si="0">SUM(W$7:W$85)</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-6595346.6770541109</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-6595346.6770541109</v>
      </c>
      <c r="BF5" s="137">
        <f>SUM(W7:W85)</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3024000</v>
      </c>
      <c r="B7">
        <v>3024000</v>
      </c>
      <c r="C7" t="str">
        <f>VLOOKUP(B7,'School Details'!A:K,2,FALSE)</f>
        <v>St Andrew the Apostle Greek Orthodox School</v>
      </c>
      <c r="D7">
        <f>VLOOKUP(B7,'School Details'!A:K,3,FALSE)</f>
        <v>0</v>
      </c>
      <c r="E7" t="str">
        <f>VLOOKUP(B7,'School Details'!A:K,4,FALSE)</f>
        <v>A</v>
      </c>
      <c r="F7" t="str">
        <f>VLOOKUP(B7,'School Details'!A:K,5,FALSE)</f>
        <v>Secondary</v>
      </c>
      <c r="G7" s="100" t="s">
        <v>897</v>
      </c>
      <c r="H7" t="str">
        <f>VLOOKUP(G7,CCs!$Q:$R,2,FALSE)</f>
        <v>SF Grnt Pd-All thru</v>
      </c>
      <c r="I7" s="128" t="s">
        <v>23776</v>
      </c>
      <c r="J7">
        <f>VLOOKUP(G7,LBB_Code!$J:$O, 2,FALSE)</f>
        <v>661225</v>
      </c>
      <c r="K7">
        <f>VLOOKUP(I7,'Drop Down'!$H:$I,2,FALSE)</f>
        <v>0</v>
      </c>
      <c r="L7">
        <v>1</v>
      </c>
      <c r="M7" t="str">
        <f>I7&amp;"."&amp;K7</f>
        <v>Salaries.0</v>
      </c>
      <c r="N7">
        <f>VLOOKUP(B7,'School Details'!A:K,10,FALSE)</f>
        <v>156093</v>
      </c>
      <c r="O7" t="str">
        <f>C7</f>
        <v>St Andrew the Apostle Greek Orthodox School</v>
      </c>
      <c r="P7" t="str">
        <f>VLOOKUP($N7,LBB_Code!$B:$F,3,FALSE)</f>
        <v>St Andrew The Apostle</v>
      </c>
      <c r="Q7" t="str">
        <f>VLOOKUP($N7,LBB_Code!$B:$F,2,FALSE)</f>
        <v>S900002177</v>
      </c>
      <c r="R7" t="str">
        <f>VLOOKUP($N7,LBB_Code!$B:$F,4,FALSE)</f>
        <v>N11 1BF</v>
      </c>
      <c r="S7" t="str">
        <f>VLOOKUP($G7,LBB_Code!$J:$O, 6,FALSE)</f>
        <v>A1.D11329.661225.99999.9999999.999999</v>
      </c>
      <c r="T7" s="154"/>
      <c r="U7" t="str">
        <f t="shared" ref="U7:U38" si="1">RIGHT($B7,4)&amp;"."&amp;$M7&amp;"."&amp;U$3</f>
        <v>4000.Salaries.0.Ap251</v>
      </c>
      <c r="V7" t="str">
        <f t="shared" ref="V7:V38" si="2">$O7&amp;"."&amp;RIGHT($B7,4)&amp;"."&amp;$M7&amp;"."&amp;V$3</f>
        <v>St Andrew the Apostle Greek Orthodox School.4000.Salaries.0.Ap25</v>
      </c>
      <c r="W7" s="122"/>
      <c r="X7" t="str">
        <f t="shared" ref="X7:X38" si="3">RIGHT($B7,4)&amp;"."&amp;$M7&amp;"."&amp;X$3</f>
        <v>4000.Salaries.0.Ma251</v>
      </c>
      <c r="Y7" t="str">
        <f t="shared" ref="Y7:Y38" si="4">$O7&amp;"."&amp;RIGHT($B7,4)&amp;"."&amp;$M7&amp;"."&amp;Y$3</f>
        <v>St Andrew the Apostle Greek Orthodox School.4000.Salaries.0.Ma25</v>
      </c>
      <c r="Z7" s="122"/>
      <c r="AA7" t="str">
        <f t="shared" ref="AA7:AA38" si="5">RIGHT($B7,4)&amp;"."&amp;$M7&amp;"."&amp;AA$3</f>
        <v>4000.Salaries.0.Ju251</v>
      </c>
      <c r="AB7" t="str">
        <f t="shared" ref="AB7:AB38" si="6">$O7&amp;"."&amp;RIGHT($B7,4)&amp;"."&amp;$M7&amp;"."&amp;AB$3</f>
        <v>St Andrew the Apostle Greek Orthodox School.4000.Salaries.0.Ju25</v>
      </c>
      <c r="AC7" s="122"/>
      <c r="AD7" t="str">
        <f t="shared" ref="AD7:AD38" si="7">RIGHT($B7,4)&amp;"."&amp;$M7&amp;"."&amp;AD$3</f>
        <v>4000.Salaries.0.Jul251</v>
      </c>
      <c r="AE7" t="str">
        <f t="shared" ref="AE7:AE38" si="8">$O7&amp;"."&amp;RIGHT($B7,4)&amp;"."&amp;$M7&amp;"."&amp;AE$3</f>
        <v>St Andrew the Apostle Greek Orthodox School.4000.Salaries.0.Jul25</v>
      </c>
      <c r="AF7" s="122">
        <f>$T$7/13</f>
        <v>0</v>
      </c>
      <c r="AG7" t="str">
        <f t="shared" ref="AG7:AG38" si="9">RIGHT($B7,4)&amp;"."&amp;$M7&amp;"."&amp;AG$3</f>
        <v>4000.Salaries.0.Aug251</v>
      </c>
      <c r="AH7" t="str">
        <f t="shared" ref="AH7:AH38" si="10">$O7&amp;"."&amp;RIGHT($B7,4)&amp;"."&amp;$M7&amp;"."&amp;AH$3</f>
        <v>St Andrew the Apostle Greek Orthodox School.4000.Salaries.0.Aug25</v>
      </c>
      <c r="AI7" s="122">
        <v>-113084.89999999991</v>
      </c>
      <c r="AJ7" t="str">
        <f t="shared" ref="AJ7:AJ38" si="11">RIGHT($B7,4)&amp;"."&amp;$M7&amp;"."&amp;AJ$3</f>
        <v>4000.Salaries.0.Sep251</v>
      </c>
      <c r="AK7" t="str">
        <f t="shared" ref="AK7:AK38" si="12">$O7&amp;"."&amp;RIGHT($B7,4)&amp;"."&amp;$M7&amp;"."&amp;AK$3</f>
        <v>St Andrew the Apostle Greek Orthodox School.4000.Salaries.0.Sep25</v>
      </c>
      <c r="AL7" s="122">
        <f>$T$7/13</f>
        <v>0</v>
      </c>
      <c r="AM7" t="str">
        <f t="shared" ref="AM7:AM38" si="13">RIGHT($B7,4)&amp;"."&amp;$M7&amp;"."&amp;AM$3</f>
        <v>4000.Salaries.0.Oct251</v>
      </c>
      <c r="AN7" t="str">
        <f t="shared" ref="AN7:AN38" si="14">$O7&amp;"."&amp;RIGHT($B7,4)&amp;"."&amp;$M7&amp;"."&amp;AN$3</f>
        <v>St Andrew the Apostle Greek Orthodox School.4000.Salaries.0.Oct25</v>
      </c>
      <c r="AO7" s="122">
        <f>$T$7/13</f>
        <v>0</v>
      </c>
      <c r="AP7" t="str">
        <f t="shared" ref="AP7:AP38" si="15">RIGHT($B7,4)&amp;"."&amp;$M7&amp;"."&amp;AP$3</f>
        <v>4000.Salaries.0.Nov251</v>
      </c>
      <c r="AQ7" t="str">
        <f t="shared" ref="AQ7:AQ38" si="16">$O7&amp;"."&amp;RIGHT($B7,4)&amp;"."&amp;$M7&amp;"."&amp;AQ$3</f>
        <v>St Andrew the Apostle Greek Orthodox School.4000.Salaries.0.Nov25</v>
      </c>
      <c r="AR7" s="122">
        <f>$T$7/13</f>
        <v>0</v>
      </c>
      <c r="AS7" t="str">
        <f t="shared" ref="AS7:AS38" si="17">RIGHT($B7,4)&amp;"."&amp;$M7&amp;"."&amp;AS$3</f>
        <v>4000.Salaries.0.Dec251</v>
      </c>
      <c r="AT7" t="str">
        <f t="shared" ref="AT7:AT38" si="18">$O7&amp;"."&amp;RIGHT($B7,4)&amp;"."&amp;$M7&amp;"."&amp;AT$3</f>
        <v>St Andrew the Apostle Greek Orthodox School.4000.Salaries.0.Dec25</v>
      </c>
      <c r="AU7" s="122">
        <f>$T$7/13</f>
        <v>0</v>
      </c>
      <c r="AV7" t="str">
        <f t="shared" ref="AV7:AV38" si="19">RIGHT($B7,4)&amp;"."&amp;$M7&amp;"."&amp;AV$3</f>
        <v>4000.Salaries.0.Jan261</v>
      </c>
      <c r="AW7" t="str">
        <f t="shared" ref="AW7:AW38" si="20">$O7&amp;"."&amp;RIGHT($B7,4)&amp;"."&amp;$M7&amp;"."&amp;AW$3</f>
        <v>St Andrew the Apostle Greek Orthodox School.4000.Salaries.0.Jan26</v>
      </c>
      <c r="AX7" s="122">
        <f>$T$7/13</f>
        <v>0</v>
      </c>
      <c r="AY7" t="str">
        <f t="shared" ref="AY7:AY38" si="21">RIGHT($B7,4)&amp;"."&amp;$M7&amp;"."&amp;AY$3</f>
        <v>4000.Salaries.0.Feb261</v>
      </c>
      <c r="AZ7" t="str">
        <f t="shared" ref="AZ7:AZ38" si="22">$O7&amp;"."&amp;RIGHT($B7,4)&amp;"."&amp;$M7&amp;"."&amp;AZ$3</f>
        <v>St Andrew the Apostle Greek Orthodox School.4000.Salaries.0.Feb26</v>
      </c>
      <c r="BA7" s="122">
        <f>$T$7/13</f>
        <v>0</v>
      </c>
      <c r="BB7" t="str">
        <f t="shared" ref="BB7:BB38" si="23">RIGHT($B7,4)&amp;"."&amp;$M7&amp;"."&amp;BB$3</f>
        <v>4000.Salaries.0.Mar261</v>
      </c>
      <c r="BC7" t="str">
        <f t="shared" ref="BC7:BC38" si="24">$O7&amp;"."&amp;RIGHT($B7,4)&amp;"."&amp;$M7&amp;"."&amp;BC$3</f>
        <v>St Andrew the Apostle Greek Orthodox School.4000.Salaries.0.Mar26</v>
      </c>
      <c r="BD7" s="122">
        <f>$T$7/13</f>
        <v>0</v>
      </c>
      <c r="BE7" s="120">
        <f t="shared" ref="BE7:BE38" si="25">W7+Z7+AC7+AF7+AI7+AL7+AO7+AR7+AU7+AX7+BA7+W7</f>
        <v>-113084.89999999991</v>
      </c>
      <c r="BF7" s="120">
        <f>BE7-T7</f>
        <v>-113084.89999999991</v>
      </c>
    </row>
    <row r="8" spans="1:58" x14ac:dyDescent="0.3">
      <c r="B8">
        <v>3026085</v>
      </c>
      <c r="C8" t="str">
        <f>VLOOKUP(B8,'School Details'!A:K,2,FALSE)</f>
        <v>Kisharon Inclusive Special Free School</v>
      </c>
      <c r="D8">
        <f>VLOOKUP(B8,'School Details'!A:K,3,FALSE)</f>
        <v>0</v>
      </c>
      <c r="E8" t="str">
        <f>VLOOKUP(B8,'School Details'!A:K,4,FALSE)</f>
        <v>A</v>
      </c>
      <c r="F8" t="str">
        <f>VLOOKUP(B8,'School Details'!A:K,5,FALSE)</f>
        <v>Special</v>
      </c>
      <c r="G8" s="100" t="s">
        <v>23392</v>
      </c>
      <c r="H8" t="e">
        <f>VLOOKUP(G8,CCs!$Q:$R,2,FALSE)</f>
        <v>#N/A</v>
      </c>
      <c r="I8" s="128" t="s">
        <v>23776</v>
      </c>
      <c r="J8" t="str">
        <f>MID(S8,11,6)</f>
        <v>661225</v>
      </c>
      <c r="K8">
        <f>VLOOKUP(I8,'Drop Down'!$H:$I,2,FALSE)</f>
        <v>0</v>
      </c>
      <c r="L8">
        <f>IF(C8=C7,L7+1,1)</f>
        <v>1</v>
      </c>
      <c r="M8" t="str">
        <f t="shared" ref="M8:M71" si="26">I8&amp;"."&amp;K8</f>
        <v>Salaries.0</v>
      </c>
      <c r="N8">
        <f>VLOOKUP(B8,'School Details'!A:K,10,FALSE)</f>
        <v>105221</v>
      </c>
      <c r="O8" t="str">
        <f t="shared" ref="O8:O71" si="27">C8</f>
        <v>Kisharon Inclusive Special Free School</v>
      </c>
      <c r="P8" t="str">
        <f>VLOOKUP($N8,LBB_Code!$B:$F,3,FALSE)</f>
        <v>Kisharon Day School</v>
      </c>
      <c r="Q8" t="str">
        <f>VLOOKUP($N8,LBB_Code!$B:$F,2,FALSE)</f>
        <v>S900000039</v>
      </c>
      <c r="R8" t="str">
        <f>VLOOKUP($N8,LBB_Code!$B:$F,4,FALSE)</f>
        <v>NW4 1TP</v>
      </c>
      <c r="S8" t="str">
        <f>VLOOKUP($G8,LBB_Code!$J:$O, 6,FALSE)</f>
        <v>A1.D10162.661225.99999.9999999.999999</v>
      </c>
      <c r="T8" s="154"/>
      <c r="U8" t="str">
        <f t="shared" si="1"/>
        <v>6085.Salaries.0.Ap251</v>
      </c>
      <c r="V8" t="str">
        <f t="shared" si="2"/>
        <v>Kisharon Inclusive Special Free School.6085.Salaries.0.Ap25</v>
      </c>
      <c r="W8" s="122"/>
      <c r="X8" t="str">
        <f t="shared" si="3"/>
        <v>6085.Salaries.0.Ma251</v>
      </c>
      <c r="Y8" t="str">
        <f t="shared" si="4"/>
        <v>Kisharon Inclusive Special Free School.6085.Salaries.0.Ma25</v>
      </c>
      <c r="Z8" s="122"/>
      <c r="AA8" t="str">
        <f t="shared" si="5"/>
        <v>6085.Salaries.0.Ju251</v>
      </c>
      <c r="AB8" t="str">
        <f t="shared" si="6"/>
        <v>Kisharon Inclusive Special Free School.6085.Salaries.0.Ju25</v>
      </c>
      <c r="AC8" s="122"/>
      <c r="AD8" t="str">
        <f t="shared" si="7"/>
        <v>6085.Salaries.0.Jul251</v>
      </c>
      <c r="AE8" t="str">
        <f t="shared" si="8"/>
        <v>Kisharon Inclusive Special Free School.6085.Salaries.0.Jul25</v>
      </c>
      <c r="AF8" s="122">
        <f t="shared" ref="AF8:AF71" si="28">$T8/13</f>
        <v>0</v>
      </c>
      <c r="AG8" t="str">
        <f t="shared" si="9"/>
        <v>6085.Salaries.0.Aug251</v>
      </c>
      <c r="AH8" t="str">
        <f t="shared" si="10"/>
        <v>Kisharon Inclusive Special Free School.6085.Salaries.0.Aug25</v>
      </c>
      <c r="AI8" s="122">
        <v>-55186.739999999991</v>
      </c>
      <c r="AJ8" t="str">
        <f t="shared" si="11"/>
        <v>6085.Salaries.0.Sep251</v>
      </c>
      <c r="AK8" t="str">
        <f t="shared" si="12"/>
        <v>Kisharon Inclusive Special Free School.6085.Salaries.0.Sep25</v>
      </c>
      <c r="AL8" s="122">
        <f t="shared" ref="AL8:AL71" si="29">$T$7/13</f>
        <v>0</v>
      </c>
      <c r="AM8" t="str">
        <f t="shared" si="13"/>
        <v>6085.Salaries.0.Oct251</v>
      </c>
      <c r="AN8" t="str">
        <f t="shared" si="14"/>
        <v>Kisharon Inclusive Special Free School.6085.Salaries.0.Oct25</v>
      </c>
      <c r="AO8" s="122">
        <f t="shared" ref="AO8:AO71" si="30">$T$7/13</f>
        <v>0</v>
      </c>
      <c r="AP8" t="str">
        <f t="shared" si="15"/>
        <v>6085.Salaries.0.Nov251</v>
      </c>
      <c r="AQ8" t="str">
        <f t="shared" si="16"/>
        <v>Kisharon Inclusive Special Free School.6085.Salaries.0.Nov25</v>
      </c>
      <c r="AR8" s="122">
        <f t="shared" ref="AR8:AR71" si="31">$T$7/13</f>
        <v>0</v>
      </c>
      <c r="AS8" t="str">
        <f t="shared" si="17"/>
        <v>6085.Salaries.0.Dec251</v>
      </c>
      <c r="AT8" t="str">
        <f t="shared" si="18"/>
        <v>Kisharon Inclusive Special Free School.6085.Salaries.0.Dec25</v>
      </c>
      <c r="AU8" s="122">
        <f t="shared" ref="AU8:AU71" si="32">$T$7/13</f>
        <v>0</v>
      </c>
      <c r="AV8" t="str">
        <f t="shared" si="19"/>
        <v>6085.Salaries.0.Jan261</v>
      </c>
      <c r="AW8" t="str">
        <f t="shared" si="20"/>
        <v>Kisharon Inclusive Special Free School.6085.Salaries.0.Jan26</v>
      </c>
      <c r="AX8" s="122">
        <f t="shared" ref="AX8:AX71" si="33">$T$7/13</f>
        <v>0</v>
      </c>
      <c r="AY8" t="str">
        <f t="shared" si="21"/>
        <v>6085.Salaries.0.Feb261</v>
      </c>
      <c r="AZ8" t="str">
        <f t="shared" si="22"/>
        <v>Kisharon Inclusive Special Free School.6085.Salaries.0.Feb26</v>
      </c>
      <c r="BA8" s="122">
        <f t="shared" ref="BA8:BA71" si="34">$T$7/13</f>
        <v>0</v>
      </c>
      <c r="BB8" t="str">
        <f t="shared" si="23"/>
        <v>6085.Salaries.0.Mar261</v>
      </c>
      <c r="BC8" t="str">
        <f t="shared" si="24"/>
        <v>Kisharon Inclusive Special Free School.6085.Salaries.0.Mar26</v>
      </c>
      <c r="BD8" s="122">
        <f t="shared" ref="BD8:BD71" si="35">$T8/13</f>
        <v>0</v>
      </c>
      <c r="BE8" s="120">
        <f t="shared" si="25"/>
        <v>-55186.739999999991</v>
      </c>
      <c r="BF8" s="120">
        <f t="shared" ref="BF8:BF70" si="36">BE8-T8</f>
        <v>-55186.739999999991</v>
      </c>
    </row>
    <row r="9" spans="1:58" x14ac:dyDescent="0.3">
      <c r="B9">
        <v>3024004</v>
      </c>
      <c r="C9" t="str">
        <f>VLOOKUP(B9,'School Details'!A:K,2,FALSE)</f>
        <v>Menorah High Sch Girls</v>
      </c>
      <c r="D9">
        <f>VLOOKUP(B9,'School Details'!A:K,3,FALSE)</f>
        <v>0</v>
      </c>
      <c r="E9" t="str">
        <f>VLOOKUP(B9,'School Details'!A:K,4,FALSE)</f>
        <v>M</v>
      </c>
      <c r="F9" t="str">
        <f>VLOOKUP(B9,'School Details'!A:K,5,FALSE)</f>
        <v>Secondary</v>
      </c>
      <c r="G9" s="100" t="s">
        <v>23392</v>
      </c>
      <c r="H9" t="e">
        <f>VLOOKUP(G9,CCs!$Q:$R,2,FALSE)</f>
        <v>#N/A</v>
      </c>
      <c r="I9" s="128" t="s">
        <v>23776</v>
      </c>
      <c r="J9" t="str">
        <f t="shared" ref="J9:J72" si="37">MID(S9,11,6)</f>
        <v>661225</v>
      </c>
      <c r="K9">
        <f>VLOOKUP(I9,'Drop Down'!$H:$I,2,FALSE)</f>
        <v>0</v>
      </c>
      <c r="L9">
        <f t="shared" ref="L9:L72" si="38">IF(C9=C8,L8+1,1)</f>
        <v>1</v>
      </c>
      <c r="M9" t="str">
        <f t="shared" si="26"/>
        <v>Salaries.0</v>
      </c>
      <c r="N9">
        <f>VLOOKUP(B9,'School Details'!A:K,10,FALSE)</f>
        <v>107953</v>
      </c>
      <c r="O9" t="str">
        <f t="shared" si="27"/>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154"/>
      <c r="U9" t="str">
        <f t="shared" si="1"/>
        <v>4004.Salaries.0.Ap251</v>
      </c>
      <c r="V9" t="str">
        <f t="shared" si="2"/>
        <v>Menorah High Sch Girls.4004.Salaries.0.Ap25</v>
      </c>
      <c r="W9" s="122"/>
      <c r="X9" t="str">
        <f t="shared" si="3"/>
        <v>4004.Salaries.0.Ma251</v>
      </c>
      <c r="Y9" t="str">
        <f t="shared" si="4"/>
        <v>Menorah High Sch Girls.4004.Salaries.0.Ma25</v>
      </c>
      <c r="Z9" s="122"/>
      <c r="AA9" t="str">
        <f t="shared" si="5"/>
        <v>4004.Salaries.0.Ju251</v>
      </c>
      <c r="AB9" t="str">
        <f t="shared" si="6"/>
        <v>Menorah High Sch Girls.4004.Salaries.0.Ju25</v>
      </c>
      <c r="AC9" s="122"/>
      <c r="AD9" t="str">
        <f t="shared" si="7"/>
        <v>4004.Salaries.0.Jul251</v>
      </c>
      <c r="AE9" t="str">
        <f t="shared" si="8"/>
        <v>Menorah High Sch Girls.4004.Salaries.0.Jul25</v>
      </c>
      <c r="AF9" s="122">
        <f t="shared" si="28"/>
        <v>0</v>
      </c>
      <c r="AG9" t="str">
        <f t="shared" si="9"/>
        <v>4004.Salaries.0.Aug251</v>
      </c>
      <c r="AH9" t="str">
        <f t="shared" si="10"/>
        <v>Menorah High Sch Girls.4004.Salaries.0.Aug25</v>
      </c>
      <c r="AI9" s="122">
        <v>-229837.61000000036</v>
      </c>
      <c r="AJ9" t="str">
        <f t="shared" si="11"/>
        <v>4004.Salaries.0.Sep251</v>
      </c>
      <c r="AK9" t="str">
        <f t="shared" si="12"/>
        <v>Menorah High Sch Girls.4004.Salaries.0.Sep25</v>
      </c>
      <c r="AL9" s="122">
        <f t="shared" si="29"/>
        <v>0</v>
      </c>
      <c r="AM9" t="str">
        <f t="shared" si="13"/>
        <v>4004.Salaries.0.Oct251</v>
      </c>
      <c r="AN9" t="str">
        <f t="shared" si="14"/>
        <v>Menorah High Sch Girls.4004.Salaries.0.Oct25</v>
      </c>
      <c r="AO9" s="122">
        <f t="shared" si="30"/>
        <v>0</v>
      </c>
      <c r="AP9" t="str">
        <f t="shared" si="15"/>
        <v>4004.Salaries.0.Nov251</v>
      </c>
      <c r="AQ9" t="str">
        <f t="shared" si="16"/>
        <v>Menorah High Sch Girls.4004.Salaries.0.Nov25</v>
      </c>
      <c r="AR9" s="122">
        <f t="shared" si="31"/>
        <v>0</v>
      </c>
      <c r="AS9" t="str">
        <f t="shared" si="17"/>
        <v>4004.Salaries.0.Dec251</v>
      </c>
      <c r="AT9" t="str">
        <f t="shared" si="18"/>
        <v>Menorah High Sch Girls.4004.Salaries.0.Dec25</v>
      </c>
      <c r="AU9" s="122">
        <f t="shared" si="32"/>
        <v>0</v>
      </c>
      <c r="AV9" t="str">
        <f t="shared" si="19"/>
        <v>4004.Salaries.0.Jan261</v>
      </c>
      <c r="AW9" t="str">
        <f t="shared" si="20"/>
        <v>Menorah High Sch Girls.4004.Salaries.0.Jan26</v>
      </c>
      <c r="AX9" s="122">
        <f t="shared" si="33"/>
        <v>0</v>
      </c>
      <c r="AY9" t="str">
        <f t="shared" si="21"/>
        <v>4004.Salaries.0.Feb261</v>
      </c>
      <c r="AZ9" t="str">
        <f t="shared" si="22"/>
        <v>Menorah High Sch Girls.4004.Salaries.0.Feb26</v>
      </c>
      <c r="BA9" s="122">
        <f t="shared" si="34"/>
        <v>0</v>
      </c>
      <c r="BB9" t="str">
        <f t="shared" si="23"/>
        <v>4004.Salaries.0.Mar261</v>
      </c>
      <c r="BC9" t="str">
        <f t="shared" si="24"/>
        <v>Menorah High Sch Girls.4004.Salaries.0.Mar26</v>
      </c>
      <c r="BD9" s="122">
        <f t="shared" si="35"/>
        <v>0</v>
      </c>
      <c r="BE9" s="120">
        <f t="shared" si="25"/>
        <v>-229837.61000000036</v>
      </c>
      <c r="BF9" s="120">
        <f t="shared" si="36"/>
        <v>-229837.61000000036</v>
      </c>
    </row>
    <row r="10" spans="1:58" x14ac:dyDescent="0.3">
      <c r="B10">
        <v>3025404</v>
      </c>
      <c r="C10" t="str">
        <f>VLOOKUP(B10,'School Details'!A:K,2,FALSE)</f>
        <v>St Michaels Catholic Grammar</v>
      </c>
      <c r="D10">
        <f>VLOOKUP(B10,'School Details'!A:K,3,FALSE)</f>
        <v>0</v>
      </c>
      <c r="E10" t="str">
        <f>VLOOKUP(B10,'School Details'!A:K,4,FALSE)</f>
        <v>M</v>
      </c>
      <c r="F10" t="str">
        <f>VLOOKUP(B10,'School Details'!A:K,5,FALSE)</f>
        <v>Secondary</v>
      </c>
      <c r="G10" s="100" t="s">
        <v>23392</v>
      </c>
      <c r="H10" t="e">
        <f>VLOOKUP(G10,CCs!$Q:$R,2,FALSE)</f>
        <v>#N/A</v>
      </c>
      <c r="I10" s="128" t="s">
        <v>23776</v>
      </c>
      <c r="J10" t="str">
        <f t="shared" si="37"/>
        <v>661225</v>
      </c>
      <c r="K10">
        <f>VLOOKUP(I10,'Drop Down'!$H:$I,2,FALSE)</f>
        <v>0</v>
      </c>
      <c r="L10">
        <f t="shared" si="38"/>
        <v>1</v>
      </c>
      <c r="M10" t="str">
        <f t="shared" si="26"/>
        <v>Salaries.0</v>
      </c>
      <c r="N10">
        <f>VLOOKUP(B10,'School Details'!A:K,10,FALSE)</f>
        <v>400029</v>
      </c>
      <c r="O10" t="str">
        <f t="shared" si="27"/>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154"/>
      <c r="U10" t="str">
        <f t="shared" si="1"/>
        <v>5404.Salaries.0.Ap251</v>
      </c>
      <c r="V10" t="str">
        <f t="shared" si="2"/>
        <v>St Michaels Catholic Grammar.5404.Salaries.0.Ap25</v>
      </c>
      <c r="W10" s="122"/>
      <c r="X10" t="str">
        <f t="shared" si="3"/>
        <v>5404.Salaries.0.Ma251</v>
      </c>
      <c r="Y10" t="str">
        <f t="shared" si="4"/>
        <v>St Michaels Catholic Grammar.5404.Salaries.0.Ma25</v>
      </c>
      <c r="Z10" s="122"/>
      <c r="AA10" t="str">
        <f t="shared" si="5"/>
        <v>5404.Salaries.0.Ju251</v>
      </c>
      <c r="AB10" t="str">
        <f t="shared" si="6"/>
        <v>St Michaels Catholic Grammar.5404.Salaries.0.Ju25</v>
      </c>
      <c r="AC10" s="122"/>
      <c r="AD10" t="str">
        <f t="shared" si="7"/>
        <v>5404.Salaries.0.Jul251</v>
      </c>
      <c r="AE10" t="str">
        <f t="shared" si="8"/>
        <v>St Michaels Catholic Grammar.5404.Salaries.0.Jul25</v>
      </c>
      <c r="AF10" s="122">
        <f t="shared" si="28"/>
        <v>0</v>
      </c>
      <c r="AG10" t="str">
        <f t="shared" si="9"/>
        <v>5404.Salaries.0.Aug251</v>
      </c>
      <c r="AH10" t="str">
        <f t="shared" si="10"/>
        <v>St Michaels Catholic Grammar.5404.Salaries.0.Aug25</v>
      </c>
      <c r="AI10" s="122">
        <v>-83053.549999999959</v>
      </c>
      <c r="AJ10" t="str">
        <f t="shared" si="11"/>
        <v>5404.Salaries.0.Sep251</v>
      </c>
      <c r="AK10" t="str">
        <f t="shared" si="12"/>
        <v>St Michaels Catholic Grammar.5404.Salaries.0.Sep25</v>
      </c>
      <c r="AL10" s="122">
        <f t="shared" si="29"/>
        <v>0</v>
      </c>
      <c r="AM10" t="str">
        <f t="shared" si="13"/>
        <v>5404.Salaries.0.Oct251</v>
      </c>
      <c r="AN10" t="str">
        <f t="shared" si="14"/>
        <v>St Michaels Catholic Grammar.5404.Salaries.0.Oct25</v>
      </c>
      <c r="AO10" s="122">
        <f t="shared" si="30"/>
        <v>0</v>
      </c>
      <c r="AP10" t="str">
        <f t="shared" si="15"/>
        <v>5404.Salaries.0.Nov251</v>
      </c>
      <c r="AQ10" t="str">
        <f t="shared" si="16"/>
        <v>St Michaels Catholic Grammar.5404.Salaries.0.Nov25</v>
      </c>
      <c r="AR10" s="122">
        <f t="shared" si="31"/>
        <v>0</v>
      </c>
      <c r="AS10" t="str">
        <f t="shared" si="17"/>
        <v>5404.Salaries.0.Dec251</v>
      </c>
      <c r="AT10" t="str">
        <f t="shared" si="18"/>
        <v>St Michaels Catholic Grammar.5404.Salaries.0.Dec25</v>
      </c>
      <c r="AU10" s="122">
        <f t="shared" si="32"/>
        <v>0</v>
      </c>
      <c r="AV10" t="str">
        <f t="shared" si="19"/>
        <v>5404.Salaries.0.Jan261</v>
      </c>
      <c r="AW10" t="str">
        <f t="shared" si="20"/>
        <v>St Michaels Catholic Grammar.5404.Salaries.0.Jan26</v>
      </c>
      <c r="AX10" s="122">
        <f t="shared" si="33"/>
        <v>0</v>
      </c>
      <c r="AY10" t="str">
        <f t="shared" si="21"/>
        <v>5404.Salaries.0.Feb261</v>
      </c>
      <c r="AZ10" t="str">
        <f t="shared" si="22"/>
        <v>St Michaels Catholic Grammar.5404.Salaries.0.Feb26</v>
      </c>
      <c r="BA10" s="122">
        <f t="shared" si="34"/>
        <v>0</v>
      </c>
      <c r="BB10" t="str">
        <f t="shared" si="23"/>
        <v>5404.Salaries.0.Mar261</v>
      </c>
      <c r="BC10" t="str">
        <f t="shared" si="24"/>
        <v>St Michaels Catholic Grammar.5404.Salaries.0.Mar26</v>
      </c>
      <c r="BD10" s="122">
        <f t="shared" si="35"/>
        <v>0</v>
      </c>
      <c r="BE10" s="120">
        <f t="shared" si="25"/>
        <v>-83053.549999999959</v>
      </c>
      <c r="BF10" s="120">
        <f t="shared" si="36"/>
        <v>-83053.549999999959</v>
      </c>
    </row>
    <row r="11" spans="1:58" x14ac:dyDescent="0.3">
      <c r="B11">
        <v>3025407</v>
      </c>
      <c r="C11" t="str">
        <f>VLOOKUP(B11,'School Details'!A:K,2,FALSE)</f>
        <v>St. James' Catholic High</v>
      </c>
      <c r="D11">
        <f>VLOOKUP(B11,'School Details'!A:K,3,FALSE)</f>
        <v>0</v>
      </c>
      <c r="E11" t="str">
        <f>VLOOKUP(B11,'School Details'!A:K,4,FALSE)</f>
        <v>M</v>
      </c>
      <c r="F11" t="str">
        <f>VLOOKUP(B11,'School Details'!A:K,5,FALSE)</f>
        <v>Secondary</v>
      </c>
      <c r="G11" s="100" t="s">
        <v>23392</v>
      </c>
      <c r="H11" t="e">
        <f>VLOOKUP(G11,CCs!$Q:$R,2,FALSE)</f>
        <v>#N/A</v>
      </c>
      <c r="I11" s="128" t="s">
        <v>23776</v>
      </c>
      <c r="J11" t="str">
        <f t="shared" si="37"/>
        <v>661225</v>
      </c>
      <c r="K11">
        <f>VLOOKUP(I11,'Drop Down'!$H:$I,2,FALSE)</f>
        <v>0</v>
      </c>
      <c r="L11">
        <f t="shared" si="38"/>
        <v>1</v>
      </c>
      <c r="M11" t="str">
        <f t="shared" si="26"/>
        <v>Salaries.0</v>
      </c>
      <c r="N11">
        <f>VLOOKUP(B11,'School Details'!A:K,10,FALSE)</f>
        <v>400013</v>
      </c>
      <c r="O11" t="str">
        <f t="shared" si="27"/>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154"/>
      <c r="U11" t="str">
        <f t="shared" si="1"/>
        <v>5407.Salaries.0.Ap251</v>
      </c>
      <c r="V11" t="str">
        <f t="shared" si="2"/>
        <v>St. James' Catholic High.5407.Salaries.0.Ap25</v>
      </c>
      <c r="W11" s="122"/>
      <c r="X11" t="str">
        <f t="shared" si="3"/>
        <v>5407.Salaries.0.Ma251</v>
      </c>
      <c r="Y11" t="str">
        <f t="shared" si="4"/>
        <v>St. James' Catholic High.5407.Salaries.0.Ma25</v>
      </c>
      <c r="Z11" s="122"/>
      <c r="AA11" t="str">
        <f t="shared" si="5"/>
        <v>5407.Salaries.0.Ju251</v>
      </c>
      <c r="AB11" t="str">
        <f t="shared" si="6"/>
        <v>St. James' Catholic High.5407.Salaries.0.Ju25</v>
      </c>
      <c r="AC11" s="122"/>
      <c r="AD11" t="str">
        <f t="shared" si="7"/>
        <v>5407.Salaries.0.Jul251</v>
      </c>
      <c r="AE11" t="str">
        <f t="shared" si="8"/>
        <v>St. James' Catholic High.5407.Salaries.0.Jul25</v>
      </c>
      <c r="AF11" s="122">
        <f t="shared" si="28"/>
        <v>0</v>
      </c>
      <c r="AG11" t="str">
        <f t="shared" si="9"/>
        <v>5407.Salaries.0.Aug251</v>
      </c>
      <c r="AH11" t="str">
        <f t="shared" si="10"/>
        <v>St. James' Catholic High.5407.Salaries.0.Aug25</v>
      </c>
      <c r="AI11" s="122">
        <v>-150070.09956309083</v>
      </c>
      <c r="AJ11" t="str">
        <f t="shared" si="11"/>
        <v>5407.Salaries.0.Sep251</v>
      </c>
      <c r="AK11" t="str">
        <f t="shared" si="12"/>
        <v>St. James' Catholic High.5407.Salaries.0.Sep25</v>
      </c>
      <c r="AL11" s="122">
        <f t="shared" si="29"/>
        <v>0</v>
      </c>
      <c r="AM11" t="str">
        <f t="shared" si="13"/>
        <v>5407.Salaries.0.Oct251</v>
      </c>
      <c r="AN11" t="str">
        <f t="shared" si="14"/>
        <v>St. James' Catholic High.5407.Salaries.0.Oct25</v>
      </c>
      <c r="AO11" s="122">
        <f t="shared" si="30"/>
        <v>0</v>
      </c>
      <c r="AP11" t="str">
        <f t="shared" si="15"/>
        <v>5407.Salaries.0.Nov251</v>
      </c>
      <c r="AQ11" t="str">
        <f t="shared" si="16"/>
        <v>St. James' Catholic High.5407.Salaries.0.Nov25</v>
      </c>
      <c r="AR11" s="122">
        <f t="shared" si="31"/>
        <v>0</v>
      </c>
      <c r="AS11" t="str">
        <f t="shared" si="17"/>
        <v>5407.Salaries.0.Dec251</v>
      </c>
      <c r="AT11" t="str">
        <f t="shared" si="18"/>
        <v>St. James' Catholic High.5407.Salaries.0.Dec25</v>
      </c>
      <c r="AU11" s="122">
        <f t="shared" si="32"/>
        <v>0</v>
      </c>
      <c r="AV11" t="str">
        <f t="shared" si="19"/>
        <v>5407.Salaries.0.Jan261</v>
      </c>
      <c r="AW11" t="str">
        <f t="shared" si="20"/>
        <v>St. James' Catholic High.5407.Salaries.0.Jan26</v>
      </c>
      <c r="AX11" s="122">
        <f t="shared" si="33"/>
        <v>0</v>
      </c>
      <c r="AY11" t="str">
        <f t="shared" si="21"/>
        <v>5407.Salaries.0.Feb261</v>
      </c>
      <c r="AZ11" t="str">
        <f t="shared" si="22"/>
        <v>St. James' Catholic High.5407.Salaries.0.Feb26</v>
      </c>
      <c r="BA11" s="122">
        <f t="shared" si="34"/>
        <v>0</v>
      </c>
      <c r="BB11" t="str">
        <f t="shared" si="23"/>
        <v>5407.Salaries.0.Mar261</v>
      </c>
      <c r="BC11" t="str">
        <f t="shared" si="24"/>
        <v>St. James' Catholic High.5407.Salaries.0.Mar26</v>
      </c>
      <c r="BD11" s="122">
        <f t="shared" si="35"/>
        <v>0</v>
      </c>
      <c r="BE11" s="120">
        <f t="shared" si="25"/>
        <v>-150070.09956309083</v>
      </c>
      <c r="BF11" s="120">
        <f t="shared" si="36"/>
        <v>-150070.09956309083</v>
      </c>
    </row>
    <row r="12" spans="1:58" x14ac:dyDescent="0.3">
      <c r="B12">
        <v>3023516</v>
      </c>
      <c r="C12" t="str">
        <f>VLOOKUP(B12,'School Details'!A:K,2,FALSE)</f>
        <v>Hasmonean</v>
      </c>
      <c r="D12">
        <f>VLOOKUP(B12,'School Details'!A:K,3,FALSE)</f>
        <v>0</v>
      </c>
      <c r="E12" t="str">
        <f>VLOOKUP(B12,'School Details'!A:K,4,FALSE)</f>
        <v>M</v>
      </c>
      <c r="F12" t="str">
        <f>VLOOKUP(B12,'School Details'!A:K,5,FALSE)</f>
        <v>Primary</v>
      </c>
      <c r="G12" s="100" t="s">
        <v>23392</v>
      </c>
      <c r="H12" t="e">
        <f>VLOOKUP(G12,CCs!$Q:$R,2,FALSE)</f>
        <v>#N/A</v>
      </c>
      <c r="I12" s="128" t="s">
        <v>23776</v>
      </c>
      <c r="J12" t="str">
        <f t="shared" si="37"/>
        <v>661225</v>
      </c>
      <c r="K12">
        <f>VLOOKUP(I12,'Drop Down'!$H:$I,2,FALSE)</f>
        <v>0</v>
      </c>
      <c r="L12">
        <f t="shared" si="38"/>
        <v>1</v>
      </c>
      <c r="M12" t="str">
        <f t="shared" si="26"/>
        <v>Salaries.0</v>
      </c>
      <c r="N12">
        <f>VLOOKUP(B12,'School Details'!A:K,10,FALSE)</f>
        <v>400108</v>
      </c>
      <c r="O12" t="str">
        <f t="shared" si="27"/>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154"/>
      <c r="U12" t="str">
        <f t="shared" si="1"/>
        <v>3516.Salaries.0.Ap251</v>
      </c>
      <c r="V12" t="str">
        <f t="shared" si="2"/>
        <v>Hasmonean.3516.Salaries.0.Ap25</v>
      </c>
      <c r="W12" s="122"/>
      <c r="X12" t="str">
        <f t="shared" si="3"/>
        <v>3516.Salaries.0.Ma251</v>
      </c>
      <c r="Y12" t="str">
        <f t="shared" si="4"/>
        <v>Hasmonean.3516.Salaries.0.Ma25</v>
      </c>
      <c r="Z12" s="122"/>
      <c r="AA12" t="str">
        <f t="shared" si="5"/>
        <v>3516.Salaries.0.Ju251</v>
      </c>
      <c r="AB12" t="str">
        <f t="shared" si="6"/>
        <v>Hasmonean.3516.Salaries.0.Ju25</v>
      </c>
      <c r="AC12" s="122"/>
      <c r="AD12" t="str">
        <f t="shared" si="7"/>
        <v>3516.Salaries.0.Jul251</v>
      </c>
      <c r="AE12" t="str">
        <f t="shared" si="8"/>
        <v>Hasmonean.3516.Salaries.0.Jul25</v>
      </c>
      <c r="AF12" s="122">
        <f t="shared" si="28"/>
        <v>0</v>
      </c>
      <c r="AG12" t="str">
        <f t="shared" si="9"/>
        <v>3516.Salaries.0.Aug251</v>
      </c>
      <c r="AH12" t="str">
        <f t="shared" si="10"/>
        <v>Hasmonean.3516.Salaries.0.Aug25</v>
      </c>
      <c r="AI12" s="122">
        <v>-87218.209999999963</v>
      </c>
      <c r="AJ12" t="str">
        <f t="shared" si="11"/>
        <v>3516.Salaries.0.Sep251</v>
      </c>
      <c r="AK12" t="str">
        <f t="shared" si="12"/>
        <v>Hasmonean.3516.Salaries.0.Sep25</v>
      </c>
      <c r="AL12" s="122">
        <f t="shared" si="29"/>
        <v>0</v>
      </c>
      <c r="AM12" t="str">
        <f t="shared" si="13"/>
        <v>3516.Salaries.0.Oct251</v>
      </c>
      <c r="AN12" t="str">
        <f t="shared" si="14"/>
        <v>Hasmonean.3516.Salaries.0.Oct25</v>
      </c>
      <c r="AO12" s="122">
        <f t="shared" si="30"/>
        <v>0</v>
      </c>
      <c r="AP12" t="str">
        <f t="shared" si="15"/>
        <v>3516.Salaries.0.Nov251</v>
      </c>
      <c r="AQ12" t="str">
        <f t="shared" si="16"/>
        <v>Hasmonean.3516.Salaries.0.Nov25</v>
      </c>
      <c r="AR12" s="122">
        <f t="shared" si="31"/>
        <v>0</v>
      </c>
      <c r="AS12" t="str">
        <f t="shared" si="17"/>
        <v>3516.Salaries.0.Dec251</v>
      </c>
      <c r="AT12" t="str">
        <f t="shared" si="18"/>
        <v>Hasmonean.3516.Salaries.0.Dec25</v>
      </c>
      <c r="AU12" s="122">
        <f t="shared" si="32"/>
        <v>0</v>
      </c>
      <c r="AV12" t="str">
        <f t="shared" si="19"/>
        <v>3516.Salaries.0.Jan261</v>
      </c>
      <c r="AW12" t="str">
        <f t="shared" si="20"/>
        <v>Hasmonean.3516.Salaries.0.Jan26</v>
      </c>
      <c r="AX12" s="122">
        <f t="shared" si="33"/>
        <v>0</v>
      </c>
      <c r="AY12" t="str">
        <f t="shared" si="21"/>
        <v>3516.Salaries.0.Feb261</v>
      </c>
      <c r="AZ12" t="str">
        <f t="shared" si="22"/>
        <v>Hasmonean.3516.Salaries.0.Feb26</v>
      </c>
      <c r="BA12" s="122">
        <f t="shared" si="34"/>
        <v>0</v>
      </c>
      <c r="BB12" t="str">
        <f t="shared" si="23"/>
        <v>3516.Salaries.0.Mar261</v>
      </c>
      <c r="BC12" t="str">
        <f t="shared" si="24"/>
        <v>Hasmonean.3516.Salaries.0.Mar26</v>
      </c>
      <c r="BD12" s="122">
        <f t="shared" si="35"/>
        <v>0</v>
      </c>
      <c r="BE12" s="120">
        <f t="shared" si="25"/>
        <v>-87218.209999999963</v>
      </c>
      <c r="BF12" s="120">
        <f t="shared" si="36"/>
        <v>-87218.209999999963</v>
      </c>
    </row>
    <row r="13" spans="1:58" x14ac:dyDescent="0.3">
      <c r="B13">
        <v>3025409</v>
      </c>
      <c r="C13" t="str">
        <f>VLOOKUP(B13,'School Details'!A:K,2,FALSE)</f>
        <v>Hasmonean High School</v>
      </c>
      <c r="D13">
        <f>VLOOKUP(B13,'School Details'!A:K,3,FALSE)</f>
        <v>0</v>
      </c>
      <c r="E13" t="str">
        <f>VLOOKUP(B13,'School Details'!A:K,4,FALSE)</f>
        <v>A</v>
      </c>
      <c r="F13" t="str">
        <f>VLOOKUP(B13,'School Details'!A:K,5,FALSE)</f>
        <v>Secondary</v>
      </c>
      <c r="G13" s="100" t="s">
        <v>23392</v>
      </c>
      <c r="H13" t="e">
        <f>VLOOKUP(G13,CCs!$Q:$R,2,FALSE)</f>
        <v>#N/A</v>
      </c>
      <c r="I13" s="128" t="s">
        <v>23776</v>
      </c>
      <c r="J13" t="str">
        <f t="shared" si="37"/>
        <v>661225</v>
      </c>
      <c r="K13">
        <f>VLOOKUP(I13,'Drop Down'!$H:$I,2,FALSE)</f>
        <v>0</v>
      </c>
      <c r="L13">
        <f t="shared" si="38"/>
        <v>1</v>
      </c>
      <c r="M13" t="str">
        <f t="shared" si="26"/>
        <v>Salaries.0</v>
      </c>
      <c r="N13">
        <f>VLOOKUP(B13,'School Details'!A:K,10,FALSE)</f>
        <v>145386</v>
      </c>
      <c r="O13" t="str">
        <f t="shared" si="27"/>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154"/>
      <c r="U13" t="str">
        <f t="shared" si="1"/>
        <v>5409.Salaries.0.Ap251</v>
      </c>
      <c r="V13" t="str">
        <f t="shared" si="2"/>
        <v>Hasmonean High School.5409.Salaries.0.Ap25</v>
      </c>
      <c r="W13" s="122"/>
      <c r="X13" t="str">
        <f t="shared" si="3"/>
        <v>5409.Salaries.0.Ma251</v>
      </c>
      <c r="Y13" t="str">
        <f t="shared" si="4"/>
        <v>Hasmonean High School.5409.Salaries.0.Ma25</v>
      </c>
      <c r="Z13" s="122"/>
      <c r="AA13" t="str">
        <f t="shared" si="5"/>
        <v>5409.Salaries.0.Ju251</v>
      </c>
      <c r="AB13" t="str">
        <f t="shared" si="6"/>
        <v>Hasmonean High School.5409.Salaries.0.Ju25</v>
      </c>
      <c r="AC13" s="122"/>
      <c r="AD13" t="str">
        <f t="shared" si="7"/>
        <v>5409.Salaries.0.Jul251</v>
      </c>
      <c r="AE13" t="str">
        <f t="shared" si="8"/>
        <v>Hasmonean High School.5409.Salaries.0.Jul25</v>
      </c>
      <c r="AF13" s="122">
        <f t="shared" si="28"/>
        <v>0</v>
      </c>
      <c r="AG13" t="str">
        <f t="shared" si="9"/>
        <v>5409.Salaries.0.Aug251</v>
      </c>
      <c r="AH13" t="str">
        <f t="shared" si="10"/>
        <v>Hasmonean High School.5409.Salaries.0.Aug25</v>
      </c>
      <c r="AI13" s="122">
        <v>-160792.98999999976</v>
      </c>
      <c r="AJ13" t="str">
        <f t="shared" si="11"/>
        <v>5409.Salaries.0.Sep251</v>
      </c>
      <c r="AK13" t="str">
        <f t="shared" si="12"/>
        <v>Hasmonean High School.5409.Salaries.0.Sep25</v>
      </c>
      <c r="AL13" s="122">
        <f t="shared" si="29"/>
        <v>0</v>
      </c>
      <c r="AM13" t="str">
        <f t="shared" si="13"/>
        <v>5409.Salaries.0.Oct251</v>
      </c>
      <c r="AN13" t="str">
        <f t="shared" si="14"/>
        <v>Hasmonean High School.5409.Salaries.0.Oct25</v>
      </c>
      <c r="AO13" s="122">
        <f t="shared" si="30"/>
        <v>0</v>
      </c>
      <c r="AP13" t="str">
        <f t="shared" si="15"/>
        <v>5409.Salaries.0.Nov251</v>
      </c>
      <c r="AQ13" t="str">
        <f t="shared" si="16"/>
        <v>Hasmonean High School.5409.Salaries.0.Nov25</v>
      </c>
      <c r="AR13" s="122">
        <f t="shared" si="31"/>
        <v>0</v>
      </c>
      <c r="AS13" t="str">
        <f t="shared" si="17"/>
        <v>5409.Salaries.0.Dec251</v>
      </c>
      <c r="AT13" t="str">
        <f t="shared" si="18"/>
        <v>Hasmonean High School.5409.Salaries.0.Dec25</v>
      </c>
      <c r="AU13" s="122">
        <f t="shared" si="32"/>
        <v>0</v>
      </c>
      <c r="AV13" t="str">
        <f t="shared" si="19"/>
        <v>5409.Salaries.0.Jan261</v>
      </c>
      <c r="AW13" t="str">
        <f t="shared" si="20"/>
        <v>Hasmonean High School.5409.Salaries.0.Jan26</v>
      </c>
      <c r="AX13" s="122">
        <f t="shared" si="33"/>
        <v>0</v>
      </c>
      <c r="AY13" t="str">
        <f t="shared" si="21"/>
        <v>5409.Salaries.0.Feb261</v>
      </c>
      <c r="AZ13" t="str">
        <f t="shared" si="22"/>
        <v>Hasmonean High School.5409.Salaries.0.Feb26</v>
      </c>
      <c r="BA13" s="122">
        <f t="shared" si="34"/>
        <v>0</v>
      </c>
      <c r="BB13" t="str">
        <f t="shared" si="23"/>
        <v>5409.Salaries.0.Mar261</v>
      </c>
      <c r="BC13" t="str">
        <f t="shared" si="24"/>
        <v>Hasmonean High School.5409.Salaries.0.Mar26</v>
      </c>
      <c r="BD13" s="122">
        <f t="shared" si="35"/>
        <v>0</v>
      </c>
      <c r="BE13" s="120">
        <f t="shared" si="25"/>
        <v>-160792.98999999976</v>
      </c>
      <c r="BF13" s="120">
        <f t="shared" si="36"/>
        <v>-160792.98999999976</v>
      </c>
    </row>
    <row r="14" spans="1:58" x14ac:dyDescent="0.3">
      <c r="B14">
        <v>3024014</v>
      </c>
      <c r="C14" t="str">
        <f>VLOOKUP(B14,'School Details'!A:K,2,FALSE)</f>
        <v>Hasmonean High School for Girls</v>
      </c>
      <c r="D14">
        <f>VLOOKUP(B14,'School Details'!A:K,3,FALSE)</f>
        <v>0</v>
      </c>
      <c r="E14" t="str">
        <f>VLOOKUP(B14,'School Details'!A:K,4,FALSE)</f>
        <v>A</v>
      </c>
      <c r="F14" t="str">
        <f>VLOOKUP(B14,'School Details'!A:K,5,FALSE)</f>
        <v>Secondary</v>
      </c>
      <c r="G14" s="100" t="s">
        <v>23392</v>
      </c>
      <c r="H14" t="e">
        <f>VLOOKUP(G14,CCs!$Q:$R,2,FALSE)</f>
        <v>#N/A</v>
      </c>
      <c r="I14" s="128" t="s">
        <v>23776</v>
      </c>
      <c r="J14" t="str">
        <f t="shared" si="37"/>
        <v>661225</v>
      </c>
      <c r="K14">
        <f>VLOOKUP(I14,'Drop Down'!$H:$I,2,FALSE)</f>
        <v>0</v>
      </c>
      <c r="L14">
        <f t="shared" si="38"/>
        <v>1</v>
      </c>
      <c r="M14" t="str">
        <f t="shared" si="26"/>
        <v>Salaries.0</v>
      </c>
      <c r="N14">
        <f>VLOOKUP(B14,'School Details'!A:K,10,FALSE)</f>
        <v>145386</v>
      </c>
      <c r="O14" t="str">
        <f t="shared" si="27"/>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154"/>
      <c r="U14" t="str">
        <f t="shared" si="1"/>
        <v>4014.Salaries.0.Ap251</v>
      </c>
      <c r="V14" t="str">
        <f t="shared" si="2"/>
        <v>Hasmonean High School for Girls.4014.Salaries.0.Ap25</v>
      </c>
      <c r="W14" s="122"/>
      <c r="X14" t="str">
        <f t="shared" si="3"/>
        <v>4014.Salaries.0.Ma251</v>
      </c>
      <c r="Y14" t="str">
        <f t="shared" si="4"/>
        <v>Hasmonean High School for Girls.4014.Salaries.0.Ma25</v>
      </c>
      <c r="Z14" s="122"/>
      <c r="AA14" t="str">
        <f t="shared" si="5"/>
        <v>4014.Salaries.0.Ju251</v>
      </c>
      <c r="AB14" t="str">
        <f t="shared" si="6"/>
        <v>Hasmonean High School for Girls.4014.Salaries.0.Ju25</v>
      </c>
      <c r="AC14" s="122"/>
      <c r="AD14" t="str">
        <f t="shared" si="7"/>
        <v>4014.Salaries.0.Jul251</v>
      </c>
      <c r="AE14" t="str">
        <f t="shared" si="8"/>
        <v>Hasmonean High School for Girls.4014.Salaries.0.Jul25</v>
      </c>
      <c r="AF14" s="122">
        <f t="shared" si="28"/>
        <v>0</v>
      </c>
      <c r="AG14" t="str">
        <f t="shared" si="9"/>
        <v>4014.Salaries.0.Aug251</v>
      </c>
      <c r="AH14" t="str">
        <f t="shared" si="10"/>
        <v>Hasmonean High School for Girls.4014.Salaries.0.Aug25</v>
      </c>
      <c r="AI14" s="122">
        <v>-140748.14676195275</v>
      </c>
      <c r="AJ14" t="str">
        <f t="shared" si="11"/>
        <v>4014.Salaries.0.Sep251</v>
      </c>
      <c r="AK14" t="str">
        <f t="shared" si="12"/>
        <v>Hasmonean High School for Girls.4014.Salaries.0.Sep25</v>
      </c>
      <c r="AL14" s="122">
        <f t="shared" si="29"/>
        <v>0</v>
      </c>
      <c r="AM14" t="str">
        <f t="shared" si="13"/>
        <v>4014.Salaries.0.Oct251</v>
      </c>
      <c r="AN14" t="str">
        <f t="shared" si="14"/>
        <v>Hasmonean High School for Girls.4014.Salaries.0.Oct25</v>
      </c>
      <c r="AO14" s="122">
        <f t="shared" si="30"/>
        <v>0</v>
      </c>
      <c r="AP14" t="str">
        <f t="shared" si="15"/>
        <v>4014.Salaries.0.Nov251</v>
      </c>
      <c r="AQ14" t="str">
        <f t="shared" si="16"/>
        <v>Hasmonean High School for Girls.4014.Salaries.0.Nov25</v>
      </c>
      <c r="AR14" s="122">
        <f t="shared" si="31"/>
        <v>0</v>
      </c>
      <c r="AS14" t="str">
        <f t="shared" si="17"/>
        <v>4014.Salaries.0.Dec251</v>
      </c>
      <c r="AT14" t="str">
        <f t="shared" si="18"/>
        <v>Hasmonean High School for Girls.4014.Salaries.0.Dec25</v>
      </c>
      <c r="AU14" s="122">
        <f t="shared" si="32"/>
        <v>0</v>
      </c>
      <c r="AV14" t="str">
        <f t="shared" si="19"/>
        <v>4014.Salaries.0.Jan261</v>
      </c>
      <c r="AW14" t="str">
        <f t="shared" si="20"/>
        <v>Hasmonean High School for Girls.4014.Salaries.0.Jan26</v>
      </c>
      <c r="AX14" s="122">
        <f t="shared" si="33"/>
        <v>0</v>
      </c>
      <c r="AY14" t="str">
        <f t="shared" si="21"/>
        <v>4014.Salaries.0.Feb261</v>
      </c>
      <c r="AZ14" t="str">
        <f t="shared" si="22"/>
        <v>Hasmonean High School for Girls.4014.Salaries.0.Feb26</v>
      </c>
      <c r="BA14" s="122">
        <f t="shared" si="34"/>
        <v>0</v>
      </c>
      <c r="BB14" t="str">
        <f t="shared" si="23"/>
        <v>4014.Salaries.0.Mar261</v>
      </c>
      <c r="BC14" t="str">
        <f t="shared" si="24"/>
        <v>Hasmonean High School for Girls.4014.Salaries.0.Mar26</v>
      </c>
      <c r="BD14" s="122">
        <f t="shared" si="35"/>
        <v>0</v>
      </c>
      <c r="BE14" s="120">
        <f t="shared" si="25"/>
        <v>-140748.14676195275</v>
      </c>
      <c r="BF14" s="120">
        <f t="shared" si="36"/>
        <v>-140748.14676195275</v>
      </c>
    </row>
    <row r="15" spans="1:58" x14ac:dyDescent="0.3">
      <c r="B15">
        <v>3022024</v>
      </c>
      <c r="C15" t="str">
        <f>VLOOKUP(B15,'School Details'!A:K,2,FALSE)</f>
        <v>Fairway</v>
      </c>
      <c r="D15">
        <f>VLOOKUP(B15,'School Details'!A:K,3,FALSE)</f>
        <v>0</v>
      </c>
      <c r="E15" t="str">
        <f>VLOOKUP(B15,'School Details'!A:K,4,FALSE)</f>
        <v>M</v>
      </c>
      <c r="F15" t="str">
        <f>VLOOKUP(B15,'School Details'!A:K,5,FALSE)</f>
        <v>Primary</v>
      </c>
      <c r="G15" s="100" t="s">
        <v>23392</v>
      </c>
      <c r="H15" t="e">
        <f>VLOOKUP(G15,CCs!$Q:$R,2,FALSE)</f>
        <v>#N/A</v>
      </c>
      <c r="I15" s="128" t="s">
        <v>23776</v>
      </c>
      <c r="J15" t="str">
        <f t="shared" si="37"/>
        <v>661225</v>
      </c>
      <c r="K15">
        <f>VLOOKUP(I15,'Drop Down'!$H:$I,2,FALSE)</f>
        <v>0</v>
      </c>
      <c r="L15">
        <f t="shared" si="38"/>
        <v>1</v>
      </c>
      <c r="M15" t="str">
        <f t="shared" si="26"/>
        <v>Salaries.0</v>
      </c>
      <c r="N15">
        <f>VLOOKUP(B15,'School Details'!A:K,10,FALSE)</f>
        <v>400047</v>
      </c>
      <c r="O15" t="str">
        <f t="shared" si="27"/>
        <v>Fairway</v>
      </c>
      <c r="P15" t="str">
        <f>VLOOKUP($N15,LBB_Code!$B:$F,3,FALSE)</f>
        <v>Fairway School</v>
      </c>
      <c r="Q15" t="str">
        <f>VLOOKUP($N15,LBB_Code!$B:$F,2,FALSE)</f>
        <v>S900008311</v>
      </c>
      <c r="R15" t="str">
        <f>VLOOKUP($N15,LBB_Code!$B:$F,4,FALSE)</f>
        <v>NW7 3HS</v>
      </c>
      <c r="S15" t="str">
        <f>VLOOKUP($G15,LBB_Code!$J:$O, 6,FALSE)</f>
        <v>A1.D10162.661225.99999.9999999.999999</v>
      </c>
      <c r="T15" s="154"/>
      <c r="U15" t="str">
        <f t="shared" si="1"/>
        <v>2024.Salaries.0.Ap251</v>
      </c>
      <c r="V15" t="str">
        <f t="shared" si="2"/>
        <v>Fairway.2024.Salaries.0.Ap25</v>
      </c>
      <c r="W15" s="122"/>
      <c r="X15" t="str">
        <f t="shared" si="3"/>
        <v>2024.Salaries.0.Ma251</v>
      </c>
      <c r="Y15" t="str">
        <f t="shared" si="4"/>
        <v>Fairway.2024.Salaries.0.Ma25</v>
      </c>
      <c r="Z15" s="122"/>
      <c r="AA15" t="str">
        <f t="shared" si="5"/>
        <v>2024.Salaries.0.Ju251</v>
      </c>
      <c r="AB15" t="str">
        <f t="shared" si="6"/>
        <v>Fairway.2024.Salaries.0.Ju25</v>
      </c>
      <c r="AC15" s="122"/>
      <c r="AD15" t="str">
        <f t="shared" si="7"/>
        <v>2024.Salaries.0.Jul251</v>
      </c>
      <c r="AE15" t="str">
        <f t="shared" si="8"/>
        <v>Fairway.2024.Salaries.0.Jul25</v>
      </c>
      <c r="AF15" s="122">
        <f t="shared" si="28"/>
        <v>0</v>
      </c>
      <c r="AG15" t="str">
        <f t="shared" si="9"/>
        <v>2024.Salaries.0.Aug251</v>
      </c>
      <c r="AH15" t="str">
        <f t="shared" si="10"/>
        <v>Fairway.2024.Salaries.0.Aug25</v>
      </c>
      <c r="AI15" s="122">
        <v>-131674.25253939634</v>
      </c>
      <c r="AJ15" t="str">
        <f t="shared" si="11"/>
        <v>2024.Salaries.0.Sep251</v>
      </c>
      <c r="AK15" t="str">
        <f t="shared" si="12"/>
        <v>Fairway.2024.Salaries.0.Sep25</v>
      </c>
      <c r="AL15" s="122">
        <f t="shared" si="29"/>
        <v>0</v>
      </c>
      <c r="AM15" t="str">
        <f t="shared" si="13"/>
        <v>2024.Salaries.0.Oct251</v>
      </c>
      <c r="AN15" t="str">
        <f t="shared" si="14"/>
        <v>Fairway.2024.Salaries.0.Oct25</v>
      </c>
      <c r="AO15" s="122">
        <f t="shared" si="30"/>
        <v>0</v>
      </c>
      <c r="AP15" t="str">
        <f t="shared" si="15"/>
        <v>2024.Salaries.0.Nov251</v>
      </c>
      <c r="AQ15" t="str">
        <f t="shared" si="16"/>
        <v>Fairway.2024.Salaries.0.Nov25</v>
      </c>
      <c r="AR15" s="122">
        <f t="shared" si="31"/>
        <v>0</v>
      </c>
      <c r="AS15" t="str">
        <f t="shared" si="17"/>
        <v>2024.Salaries.0.Dec251</v>
      </c>
      <c r="AT15" t="str">
        <f t="shared" si="18"/>
        <v>Fairway.2024.Salaries.0.Dec25</v>
      </c>
      <c r="AU15" s="122">
        <f t="shared" si="32"/>
        <v>0</v>
      </c>
      <c r="AV15" t="str">
        <f t="shared" si="19"/>
        <v>2024.Salaries.0.Jan261</v>
      </c>
      <c r="AW15" t="str">
        <f t="shared" si="20"/>
        <v>Fairway.2024.Salaries.0.Jan26</v>
      </c>
      <c r="AX15" s="122">
        <f t="shared" si="33"/>
        <v>0</v>
      </c>
      <c r="AY15" t="str">
        <f t="shared" si="21"/>
        <v>2024.Salaries.0.Feb261</v>
      </c>
      <c r="AZ15" t="str">
        <f t="shared" si="22"/>
        <v>Fairway.2024.Salaries.0.Feb26</v>
      </c>
      <c r="BA15" s="122">
        <f t="shared" si="34"/>
        <v>0</v>
      </c>
      <c r="BB15" t="str">
        <f t="shared" si="23"/>
        <v>2024.Salaries.0.Mar261</v>
      </c>
      <c r="BC15" t="str">
        <f t="shared" si="24"/>
        <v>Fairway.2024.Salaries.0.Mar26</v>
      </c>
      <c r="BD15" s="122">
        <f t="shared" si="35"/>
        <v>0</v>
      </c>
      <c r="BE15" s="120">
        <f t="shared" si="25"/>
        <v>-131674.25253939634</v>
      </c>
      <c r="BF15" s="120">
        <f t="shared" si="36"/>
        <v>-131674.25253939634</v>
      </c>
    </row>
    <row r="16" spans="1:58" x14ac:dyDescent="0.3">
      <c r="B16">
        <v>3022025</v>
      </c>
      <c r="C16" t="str">
        <f>VLOOKUP(B16,'School Details'!A:K,2,FALSE)</f>
        <v>Foulds</v>
      </c>
      <c r="D16">
        <f>VLOOKUP(B16,'School Details'!A:K,3,FALSE)</f>
        <v>0</v>
      </c>
      <c r="E16" t="str">
        <f>VLOOKUP(B16,'School Details'!A:K,4,FALSE)</f>
        <v>M</v>
      </c>
      <c r="F16" t="str">
        <f>VLOOKUP(B16,'School Details'!A:K,5,FALSE)</f>
        <v>Primary</v>
      </c>
      <c r="G16" s="100" t="s">
        <v>23392</v>
      </c>
      <c r="H16" t="e">
        <f>VLOOKUP(G16,CCs!$Q:$R,2,FALSE)</f>
        <v>#N/A</v>
      </c>
      <c r="I16" s="128" t="s">
        <v>23776</v>
      </c>
      <c r="J16" t="str">
        <f t="shared" si="37"/>
        <v>661225</v>
      </c>
      <c r="K16">
        <f>VLOOKUP(I16,'Drop Down'!$H:$I,2,FALSE)</f>
        <v>0</v>
      </c>
      <c r="L16">
        <f t="shared" si="38"/>
        <v>1</v>
      </c>
      <c r="M16" t="str">
        <f t="shared" si="26"/>
        <v>Salaries.0</v>
      </c>
      <c r="N16">
        <f>VLOOKUP(B16,'School Details'!A:K,10,FALSE)</f>
        <v>400001</v>
      </c>
      <c r="O16" t="str">
        <f t="shared" si="27"/>
        <v>Foulds</v>
      </c>
      <c r="P16" t="str">
        <f>VLOOKUP($N16,LBB_Code!$B:$F,3,FALSE)</f>
        <v>Foulds School</v>
      </c>
      <c r="Q16" t="str">
        <f>VLOOKUP($N16,LBB_Code!$B:$F,2,FALSE)</f>
        <v>S900008277</v>
      </c>
      <c r="R16" t="str">
        <f>VLOOKUP($N16,LBB_Code!$B:$F,4,FALSE)</f>
        <v>EN5 4NR</v>
      </c>
      <c r="S16" t="str">
        <f>VLOOKUP($G16,LBB_Code!$J:$O, 6,FALSE)</f>
        <v>A1.D10162.661225.99999.9999999.999999</v>
      </c>
      <c r="T16" s="154"/>
      <c r="U16" t="str">
        <f t="shared" si="1"/>
        <v>2025.Salaries.0.Ap251</v>
      </c>
      <c r="V16" t="str">
        <f t="shared" si="2"/>
        <v>Foulds.2025.Salaries.0.Ap25</v>
      </c>
      <c r="W16" s="122"/>
      <c r="X16" t="str">
        <f t="shared" si="3"/>
        <v>2025.Salaries.0.Ma251</v>
      </c>
      <c r="Y16" t="str">
        <f t="shared" si="4"/>
        <v>Foulds.2025.Salaries.0.Ma25</v>
      </c>
      <c r="Z16" s="122"/>
      <c r="AA16" t="str">
        <f t="shared" si="5"/>
        <v>2025.Salaries.0.Ju251</v>
      </c>
      <c r="AB16" t="str">
        <f t="shared" si="6"/>
        <v>Foulds.2025.Salaries.0.Ju25</v>
      </c>
      <c r="AC16" s="122"/>
      <c r="AD16" t="str">
        <f t="shared" si="7"/>
        <v>2025.Salaries.0.Jul251</v>
      </c>
      <c r="AE16" t="str">
        <f t="shared" si="8"/>
        <v>Foulds.2025.Salaries.0.Jul25</v>
      </c>
      <c r="AF16" s="122">
        <f t="shared" si="28"/>
        <v>0</v>
      </c>
      <c r="AG16" t="str">
        <f t="shared" si="9"/>
        <v>2025.Salaries.0.Aug251</v>
      </c>
      <c r="AH16" t="str">
        <f t="shared" si="10"/>
        <v>Foulds.2025.Salaries.0.Aug25</v>
      </c>
      <c r="AI16" s="122">
        <v>-133339.53999999998</v>
      </c>
      <c r="AJ16" t="str">
        <f t="shared" si="11"/>
        <v>2025.Salaries.0.Sep251</v>
      </c>
      <c r="AK16" t="str">
        <f t="shared" si="12"/>
        <v>Foulds.2025.Salaries.0.Sep25</v>
      </c>
      <c r="AL16" s="122">
        <f t="shared" si="29"/>
        <v>0</v>
      </c>
      <c r="AM16" t="str">
        <f t="shared" si="13"/>
        <v>2025.Salaries.0.Oct251</v>
      </c>
      <c r="AN16" t="str">
        <f t="shared" si="14"/>
        <v>Foulds.2025.Salaries.0.Oct25</v>
      </c>
      <c r="AO16" s="122">
        <f t="shared" si="30"/>
        <v>0</v>
      </c>
      <c r="AP16" t="str">
        <f t="shared" si="15"/>
        <v>2025.Salaries.0.Nov251</v>
      </c>
      <c r="AQ16" t="str">
        <f t="shared" si="16"/>
        <v>Foulds.2025.Salaries.0.Nov25</v>
      </c>
      <c r="AR16" s="122">
        <f t="shared" si="31"/>
        <v>0</v>
      </c>
      <c r="AS16" t="str">
        <f t="shared" si="17"/>
        <v>2025.Salaries.0.Dec251</v>
      </c>
      <c r="AT16" t="str">
        <f t="shared" si="18"/>
        <v>Foulds.2025.Salaries.0.Dec25</v>
      </c>
      <c r="AU16" s="122">
        <f t="shared" si="32"/>
        <v>0</v>
      </c>
      <c r="AV16" t="str">
        <f t="shared" si="19"/>
        <v>2025.Salaries.0.Jan261</v>
      </c>
      <c r="AW16" t="str">
        <f t="shared" si="20"/>
        <v>Foulds.2025.Salaries.0.Jan26</v>
      </c>
      <c r="AX16" s="122">
        <f t="shared" si="33"/>
        <v>0</v>
      </c>
      <c r="AY16" t="str">
        <f t="shared" si="21"/>
        <v>2025.Salaries.0.Feb261</v>
      </c>
      <c r="AZ16" t="str">
        <f t="shared" si="22"/>
        <v>Foulds.2025.Salaries.0.Feb26</v>
      </c>
      <c r="BA16" s="122">
        <f t="shared" si="34"/>
        <v>0</v>
      </c>
      <c r="BB16" t="str">
        <f t="shared" si="23"/>
        <v>2025.Salaries.0.Mar261</v>
      </c>
      <c r="BC16" t="str">
        <f t="shared" si="24"/>
        <v>Foulds.2025.Salaries.0.Mar26</v>
      </c>
      <c r="BD16" s="122">
        <f t="shared" si="35"/>
        <v>0</v>
      </c>
      <c r="BE16" s="120">
        <f t="shared" si="25"/>
        <v>-133339.53999999998</v>
      </c>
      <c r="BF16" s="120">
        <f t="shared" si="36"/>
        <v>-133339.53999999998</v>
      </c>
    </row>
    <row r="17" spans="2:58" x14ac:dyDescent="0.3">
      <c r="B17">
        <v>3022026</v>
      </c>
      <c r="C17" t="str">
        <f>VLOOKUP(B17,'School Details'!A:K,2,FALSE)</f>
        <v>Frith Manor Sch</v>
      </c>
      <c r="D17">
        <f>VLOOKUP(B17,'School Details'!A:K,3,FALSE)</f>
        <v>0</v>
      </c>
      <c r="E17" t="str">
        <f>VLOOKUP(B17,'School Details'!A:K,4,FALSE)</f>
        <v>M</v>
      </c>
      <c r="F17" t="str">
        <f>VLOOKUP(B17,'School Details'!A:K,5,FALSE)</f>
        <v>Primary</v>
      </c>
      <c r="G17" s="100" t="s">
        <v>23392</v>
      </c>
      <c r="H17" t="e">
        <f>VLOOKUP(G17,CCs!$Q:$R,2,FALSE)</f>
        <v>#N/A</v>
      </c>
      <c r="I17" s="128" t="s">
        <v>23776</v>
      </c>
      <c r="J17" t="str">
        <f t="shared" si="37"/>
        <v>661225</v>
      </c>
      <c r="K17">
        <f>VLOOKUP(I17,'Drop Down'!$H:$I,2,FALSE)</f>
        <v>0</v>
      </c>
      <c r="L17">
        <f t="shared" si="38"/>
        <v>1</v>
      </c>
      <c r="M17" t="str">
        <f t="shared" si="26"/>
        <v>Salaries.0</v>
      </c>
      <c r="N17">
        <f>VLOOKUP(B17,'School Details'!A:K,10,FALSE)</f>
        <v>400082</v>
      </c>
      <c r="O17" t="str">
        <f t="shared" si="27"/>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154"/>
      <c r="U17" t="str">
        <f t="shared" si="1"/>
        <v>2026.Salaries.0.Ap251</v>
      </c>
      <c r="V17" t="str">
        <f t="shared" si="2"/>
        <v>Frith Manor Sch.2026.Salaries.0.Ap25</v>
      </c>
      <c r="W17" s="122"/>
      <c r="X17" t="str">
        <f t="shared" si="3"/>
        <v>2026.Salaries.0.Ma251</v>
      </c>
      <c r="Y17" t="str">
        <f t="shared" si="4"/>
        <v>Frith Manor Sch.2026.Salaries.0.Ma25</v>
      </c>
      <c r="Z17" s="122"/>
      <c r="AA17" t="str">
        <f t="shared" si="5"/>
        <v>2026.Salaries.0.Ju251</v>
      </c>
      <c r="AB17" t="str">
        <f t="shared" si="6"/>
        <v>Frith Manor Sch.2026.Salaries.0.Ju25</v>
      </c>
      <c r="AC17" s="122"/>
      <c r="AD17" t="str">
        <f t="shared" si="7"/>
        <v>2026.Salaries.0.Jul251</v>
      </c>
      <c r="AE17" t="str">
        <f t="shared" si="8"/>
        <v>Frith Manor Sch.2026.Salaries.0.Jul25</v>
      </c>
      <c r="AF17" s="122">
        <f t="shared" si="28"/>
        <v>0</v>
      </c>
      <c r="AG17" t="str">
        <f t="shared" si="9"/>
        <v>2026.Salaries.0.Aug251</v>
      </c>
      <c r="AH17" t="str">
        <f t="shared" si="10"/>
        <v>Frith Manor Sch.2026.Salaries.0.Aug25</v>
      </c>
      <c r="AI17" s="122">
        <v>-202248.4600000002</v>
      </c>
      <c r="AJ17" t="str">
        <f t="shared" si="11"/>
        <v>2026.Salaries.0.Sep251</v>
      </c>
      <c r="AK17" t="str">
        <f t="shared" si="12"/>
        <v>Frith Manor Sch.2026.Salaries.0.Sep25</v>
      </c>
      <c r="AL17" s="122">
        <f t="shared" si="29"/>
        <v>0</v>
      </c>
      <c r="AM17" t="str">
        <f t="shared" si="13"/>
        <v>2026.Salaries.0.Oct251</v>
      </c>
      <c r="AN17" t="str">
        <f t="shared" si="14"/>
        <v>Frith Manor Sch.2026.Salaries.0.Oct25</v>
      </c>
      <c r="AO17" s="122">
        <f t="shared" si="30"/>
        <v>0</v>
      </c>
      <c r="AP17" t="str">
        <f t="shared" si="15"/>
        <v>2026.Salaries.0.Nov251</v>
      </c>
      <c r="AQ17" t="str">
        <f t="shared" si="16"/>
        <v>Frith Manor Sch.2026.Salaries.0.Nov25</v>
      </c>
      <c r="AR17" s="122">
        <f t="shared" si="31"/>
        <v>0</v>
      </c>
      <c r="AS17" t="str">
        <f t="shared" si="17"/>
        <v>2026.Salaries.0.Dec251</v>
      </c>
      <c r="AT17" t="str">
        <f t="shared" si="18"/>
        <v>Frith Manor Sch.2026.Salaries.0.Dec25</v>
      </c>
      <c r="AU17" s="122">
        <f t="shared" si="32"/>
        <v>0</v>
      </c>
      <c r="AV17" t="str">
        <f t="shared" si="19"/>
        <v>2026.Salaries.0.Jan261</v>
      </c>
      <c r="AW17" t="str">
        <f t="shared" si="20"/>
        <v>Frith Manor Sch.2026.Salaries.0.Jan26</v>
      </c>
      <c r="AX17" s="122">
        <f t="shared" si="33"/>
        <v>0</v>
      </c>
      <c r="AY17" t="str">
        <f t="shared" si="21"/>
        <v>2026.Salaries.0.Feb261</v>
      </c>
      <c r="AZ17" t="str">
        <f t="shared" si="22"/>
        <v>Frith Manor Sch.2026.Salaries.0.Feb26</v>
      </c>
      <c r="BA17" s="122">
        <f t="shared" si="34"/>
        <v>0</v>
      </c>
      <c r="BB17" t="str">
        <f t="shared" si="23"/>
        <v>2026.Salaries.0.Mar261</v>
      </c>
      <c r="BC17" t="str">
        <f t="shared" si="24"/>
        <v>Frith Manor Sch.2026.Salaries.0.Mar26</v>
      </c>
      <c r="BD17" s="122">
        <f t="shared" si="35"/>
        <v>0</v>
      </c>
      <c r="BE17" s="120">
        <f t="shared" si="25"/>
        <v>-202248.4600000002</v>
      </c>
      <c r="BF17" s="120">
        <f t="shared" si="36"/>
        <v>-202248.4600000002</v>
      </c>
    </row>
    <row r="18" spans="2:58" x14ac:dyDescent="0.3">
      <c r="B18">
        <v>3022027</v>
      </c>
      <c r="C18" t="str">
        <f>VLOOKUP(B18,'School Details'!A:K,2,FALSE)</f>
        <v>Garden Suburb Junior</v>
      </c>
      <c r="D18">
        <f>VLOOKUP(B18,'School Details'!A:K,3,FALSE)</f>
        <v>0</v>
      </c>
      <c r="E18" t="str">
        <f>VLOOKUP(B18,'School Details'!A:K,4,FALSE)</f>
        <v>M</v>
      </c>
      <c r="F18" t="str">
        <f>VLOOKUP(B18,'School Details'!A:K,5,FALSE)</f>
        <v>Primary</v>
      </c>
      <c r="G18" s="100" t="s">
        <v>23392</v>
      </c>
      <c r="H18" t="e">
        <f>VLOOKUP(G18,CCs!$Q:$R,2,FALSE)</f>
        <v>#N/A</v>
      </c>
      <c r="I18" s="128" t="s">
        <v>23776</v>
      </c>
      <c r="J18" t="str">
        <f t="shared" si="37"/>
        <v>661225</v>
      </c>
      <c r="K18">
        <f>VLOOKUP(I18,'Drop Down'!$H:$I,2,FALSE)</f>
        <v>0</v>
      </c>
      <c r="L18">
        <f t="shared" si="38"/>
        <v>1</v>
      </c>
      <c r="M18" t="str">
        <f t="shared" si="26"/>
        <v>Salaries.0</v>
      </c>
      <c r="N18">
        <f>VLOOKUP(B18,'School Details'!A:K,10,FALSE)</f>
        <v>400002</v>
      </c>
      <c r="O18" t="str">
        <f t="shared" si="27"/>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154"/>
      <c r="U18" t="str">
        <f t="shared" si="1"/>
        <v>2027.Salaries.0.Ap251</v>
      </c>
      <c r="V18" t="str">
        <f t="shared" si="2"/>
        <v>Garden Suburb Junior.2027.Salaries.0.Ap25</v>
      </c>
      <c r="W18" s="122"/>
      <c r="X18" t="str">
        <f t="shared" si="3"/>
        <v>2027.Salaries.0.Ma251</v>
      </c>
      <c r="Y18" t="str">
        <f t="shared" si="4"/>
        <v>Garden Suburb Junior.2027.Salaries.0.Ma25</v>
      </c>
      <c r="Z18" s="122"/>
      <c r="AA18" t="str">
        <f t="shared" si="5"/>
        <v>2027.Salaries.0.Ju251</v>
      </c>
      <c r="AB18" t="str">
        <f t="shared" si="6"/>
        <v>Garden Suburb Junior.2027.Salaries.0.Ju25</v>
      </c>
      <c r="AC18" s="122"/>
      <c r="AD18" t="str">
        <f t="shared" si="7"/>
        <v>2027.Salaries.0.Jul251</v>
      </c>
      <c r="AE18" t="str">
        <f t="shared" si="8"/>
        <v>Garden Suburb Junior.2027.Salaries.0.Jul25</v>
      </c>
      <c r="AF18" s="122">
        <f t="shared" si="28"/>
        <v>0</v>
      </c>
      <c r="AG18" t="str">
        <f t="shared" si="9"/>
        <v>2027.Salaries.0.Aug251</v>
      </c>
      <c r="AH18" t="str">
        <f t="shared" si="10"/>
        <v>Garden Suburb Junior.2027.Salaries.0.Aug25</v>
      </c>
      <c r="AI18" s="122">
        <v>-141350.06999999986</v>
      </c>
      <c r="AJ18" t="str">
        <f t="shared" si="11"/>
        <v>2027.Salaries.0.Sep251</v>
      </c>
      <c r="AK18" t="str">
        <f t="shared" si="12"/>
        <v>Garden Suburb Junior.2027.Salaries.0.Sep25</v>
      </c>
      <c r="AL18" s="122">
        <f t="shared" si="29"/>
        <v>0</v>
      </c>
      <c r="AM18" t="str">
        <f t="shared" si="13"/>
        <v>2027.Salaries.0.Oct251</v>
      </c>
      <c r="AN18" t="str">
        <f t="shared" si="14"/>
        <v>Garden Suburb Junior.2027.Salaries.0.Oct25</v>
      </c>
      <c r="AO18" s="122">
        <f t="shared" si="30"/>
        <v>0</v>
      </c>
      <c r="AP18" t="str">
        <f t="shared" si="15"/>
        <v>2027.Salaries.0.Nov251</v>
      </c>
      <c r="AQ18" t="str">
        <f t="shared" si="16"/>
        <v>Garden Suburb Junior.2027.Salaries.0.Nov25</v>
      </c>
      <c r="AR18" s="122">
        <f t="shared" si="31"/>
        <v>0</v>
      </c>
      <c r="AS18" t="str">
        <f t="shared" si="17"/>
        <v>2027.Salaries.0.Dec251</v>
      </c>
      <c r="AT18" t="str">
        <f t="shared" si="18"/>
        <v>Garden Suburb Junior.2027.Salaries.0.Dec25</v>
      </c>
      <c r="AU18" s="122">
        <f t="shared" si="32"/>
        <v>0</v>
      </c>
      <c r="AV18" t="str">
        <f t="shared" si="19"/>
        <v>2027.Salaries.0.Jan261</v>
      </c>
      <c r="AW18" t="str">
        <f t="shared" si="20"/>
        <v>Garden Suburb Junior.2027.Salaries.0.Jan26</v>
      </c>
      <c r="AX18" s="122">
        <f t="shared" si="33"/>
        <v>0</v>
      </c>
      <c r="AY18" t="str">
        <f t="shared" si="21"/>
        <v>2027.Salaries.0.Feb261</v>
      </c>
      <c r="AZ18" t="str">
        <f t="shared" si="22"/>
        <v>Garden Suburb Junior.2027.Salaries.0.Feb26</v>
      </c>
      <c r="BA18" s="122">
        <f t="shared" si="34"/>
        <v>0</v>
      </c>
      <c r="BB18" t="str">
        <f t="shared" si="23"/>
        <v>2027.Salaries.0.Mar261</v>
      </c>
      <c r="BC18" t="str">
        <f t="shared" si="24"/>
        <v>Garden Suburb Junior.2027.Salaries.0.Mar26</v>
      </c>
      <c r="BD18" s="122">
        <f t="shared" si="35"/>
        <v>0</v>
      </c>
      <c r="BE18" s="120">
        <f t="shared" si="25"/>
        <v>-141350.06999999986</v>
      </c>
      <c r="BF18" s="120">
        <f t="shared" si="36"/>
        <v>-141350.06999999986</v>
      </c>
    </row>
    <row r="19" spans="2:58" x14ac:dyDescent="0.3">
      <c r="B19">
        <v>3022028</v>
      </c>
      <c r="C19" t="str">
        <f>VLOOKUP(B19,'School Details'!A:K,2,FALSE)</f>
        <v>Garden Suburb Infant</v>
      </c>
      <c r="D19">
        <f>VLOOKUP(B19,'School Details'!A:K,3,FALSE)</f>
        <v>0</v>
      </c>
      <c r="E19" t="str">
        <f>VLOOKUP(B19,'School Details'!A:K,4,FALSE)</f>
        <v>M</v>
      </c>
      <c r="F19" t="str">
        <f>VLOOKUP(B19,'School Details'!A:K,5,FALSE)</f>
        <v>Primary</v>
      </c>
      <c r="G19" s="100" t="s">
        <v>23392</v>
      </c>
      <c r="H19" t="e">
        <f>VLOOKUP(G19,CCs!$Q:$R,2,FALSE)</f>
        <v>#N/A</v>
      </c>
      <c r="I19" s="128" t="s">
        <v>23776</v>
      </c>
      <c r="J19" t="str">
        <f t="shared" si="37"/>
        <v>661225</v>
      </c>
      <c r="K19">
        <f>VLOOKUP(I19,'Drop Down'!$H:$I,2,FALSE)</f>
        <v>0</v>
      </c>
      <c r="L19">
        <f t="shared" si="38"/>
        <v>1</v>
      </c>
      <c r="M19" t="str">
        <f t="shared" si="26"/>
        <v>Salaries.0</v>
      </c>
      <c r="N19">
        <f>VLOOKUP(B19,'School Details'!A:K,10,FALSE)</f>
        <v>400067</v>
      </c>
      <c r="O19" t="str">
        <f t="shared" si="27"/>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154"/>
      <c r="U19" t="str">
        <f t="shared" si="1"/>
        <v>2028.Salaries.0.Ap251</v>
      </c>
      <c r="V19" t="str">
        <f t="shared" si="2"/>
        <v>Garden Suburb Infant.2028.Salaries.0.Ap25</v>
      </c>
      <c r="W19" s="122"/>
      <c r="X19" t="str">
        <f t="shared" si="3"/>
        <v>2028.Salaries.0.Ma251</v>
      </c>
      <c r="Y19" t="str">
        <f t="shared" si="4"/>
        <v>Garden Suburb Infant.2028.Salaries.0.Ma25</v>
      </c>
      <c r="Z19" s="122"/>
      <c r="AA19" t="str">
        <f t="shared" si="5"/>
        <v>2028.Salaries.0.Ju251</v>
      </c>
      <c r="AB19" t="str">
        <f t="shared" si="6"/>
        <v>Garden Suburb Infant.2028.Salaries.0.Ju25</v>
      </c>
      <c r="AC19" s="122"/>
      <c r="AD19" t="str">
        <f t="shared" si="7"/>
        <v>2028.Salaries.0.Jul251</v>
      </c>
      <c r="AE19" t="str">
        <f t="shared" si="8"/>
        <v>Garden Suburb Infant.2028.Salaries.0.Jul25</v>
      </c>
      <c r="AF19" s="122">
        <f t="shared" si="28"/>
        <v>0</v>
      </c>
      <c r="AG19" t="str">
        <f t="shared" si="9"/>
        <v>2028.Salaries.0.Aug251</v>
      </c>
      <c r="AH19" t="str">
        <f t="shared" si="10"/>
        <v>Garden Suburb Infant.2028.Salaries.0.Aug25</v>
      </c>
      <c r="AI19" s="122">
        <v>-95372.039999999906</v>
      </c>
      <c r="AJ19" t="str">
        <f t="shared" si="11"/>
        <v>2028.Salaries.0.Sep251</v>
      </c>
      <c r="AK19" t="str">
        <f t="shared" si="12"/>
        <v>Garden Suburb Infant.2028.Salaries.0.Sep25</v>
      </c>
      <c r="AL19" s="122">
        <f t="shared" si="29"/>
        <v>0</v>
      </c>
      <c r="AM19" t="str">
        <f t="shared" si="13"/>
        <v>2028.Salaries.0.Oct251</v>
      </c>
      <c r="AN19" t="str">
        <f t="shared" si="14"/>
        <v>Garden Suburb Infant.2028.Salaries.0.Oct25</v>
      </c>
      <c r="AO19" s="122">
        <f t="shared" si="30"/>
        <v>0</v>
      </c>
      <c r="AP19" t="str">
        <f t="shared" si="15"/>
        <v>2028.Salaries.0.Nov251</v>
      </c>
      <c r="AQ19" t="str">
        <f t="shared" si="16"/>
        <v>Garden Suburb Infant.2028.Salaries.0.Nov25</v>
      </c>
      <c r="AR19" s="122">
        <f t="shared" si="31"/>
        <v>0</v>
      </c>
      <c r="AS19" t="str">
        <f t="shared" si="17"/>
        <v>2028.Salaries.0.Dec251</v>
      </c>
      <c r="AT19" t="str">
        <f t="shared" si="18"/>
        <v>Garden Suburb Infant.2028.Salaries.0.Dec25</v>
      </c>
      <c r="AU19" s="122">
        <f t="shared" si="32"/>
        <v>0</v>
      </c>
      <c r="AV19" t="str">
        <f t="shared" si="19"/>
        <v>2028.Salaries.0.Jan261</v>
      </c>
      <c r="AW19" t="str">
        <f t="shared" si="20"/>
        <v>Garden Suburb Infant.2028.Salaries.0.Jan26</v>
      </c>
      <c r="AX19" s="122">
        <f t="shared" si="33"/>
        <v>0</v>
      </c>
      <c r="AY19" t="str">
        <f t="shared" si="21"/>
        <v>2028.Salaries.0.Feb261</v>
      </c>
      <c r="AZ19" t="str">
        <f t="shared" si="22"/>
        <v>Garden Suburb Infant.2028.Salaries.0.Feb26</v>
      </c>
      <c r="BA19" s="122">
        <f t="shared" si="34"/>
        <v>0</v>
      </c>
      <c r="BB19" t="str">
        <f t="shared" si="23"/>
        <v>2028.Salaries.0.Mar261</v>
      </c>
      <c r="BC19" t="str">
        <f t="shared" si="24"/>
        <v>Garden Suburb Infant.2028.Salaries.0.Mar26</v>
      </c>
      <c r="BD19" s="122">
        <f t="shared" si="35"/>
        <v>0</v>
      </c>
      <c r="BE19" s="120">
        <f t="shared" si="25"/>
        <v>-95372.039999999906</v>
      </c>
      <c r="BF19" s="120">
        <f t="shared" si="36"/>
        <v>-95372.039999999906</v>
      </c>
    </row>
    <row r="20" spans="2:58" x14ac:dyDescent="0.3">
      <c r="B20">
        <v>3022029</v>
      </c>
      <c r="C20" t="str">
        <f>VLOOKUP(B20,'School Details'!A:K,2,FALSE)</f>
        <v>Goldbeaters</v>
      </c>
      <c r="D20">
        <f>VLOOKUP(B20,'School Details'!A:K,3,FALSE)</f>
        <v>0</v>
      </c>
      <c r="E20" t="str">
        <f>VLOOKUP(B20,'School Details'!A:K,4,FALSE)</f>
        <v>M</v>
      </c>
      <c r="F20" t="str">
        <f>VLOOKUP(B20,'School Details'!A:K,5,FALSE)</f>
        <v>Primary</v>
      </c>
      <c r="G20" s="100" t="s">
        <v>23392</v>
      </c>
      <c r="H20" t="e">
        <f>VLOOKUP(G20,CCs!$Q:$R,2,FALSE)</f>
        <v>#N/A</v>
      </c>
      <c r="I20" s="128" t="s">
        <v>23776</v>
      </c>
      <c r="J20" t="str">
        <f t="shared" si="37"/>
        <v>661225</v>
      </c>
      <c r="K20">
        <f>VLOOKUP(I20,'Drop Down'!$H:$I,2,FALSE)</f>
        <v>0</v>
      </c>
      <c r="L20">
        <f t="shared" si="38"/>
        <v>1</v>
      </c>
      <c r="M20" t="str">
        <f t="shared" si="26"/>
        <v>Salaries.0</v>
      </c>
      <c r="N20">
        <f>VLOOKUP(B20,'School Details'!A:K,10,FALSE)</f>
        <v>400035</v>
      </c>
      <c r="O20" t="str">
        <f t="shared" si="27"/>
        <v>Goldbeaters</v>
      </c>
      <c r="P20" t="str">
        <f>VLOOKUP($N20,LBB_Code!$B:$F,3,FALSE)</f>
        <v>Goldbeaters School</v>
      </c>
      <c r="Q20" t="str">
        <f>VLOOKUP($N20,LBB_Code!$B:$F,2,FALSE)</f>
        <v>S900008301</v>
      </c>
      <c r="R20" t="str">
        <f>VLOOKUP($N20,LBB_Code!$B:$F,4,FALSE)</f>
        <v>HA8 0HA</v>
      </c>
      <c r="S20" t="str">
        <f>VLOOKUP($G20,LBB_Code!$J:$O, 6,FALSE)</f>
        <v>A1.D10162.661225.99999.9999999.999999</v>
      </c>
      <c r="T20" s="154"/>
      <c r="U20" t="str">
        <f t="shared" si="1"/>
        <v>2029.Salaries.0.Ap251</v>
      </c>
      <c r="V20" t="str">
        <f t="shared" si="2"/>
        <v>Goldbeaters.2029.Salaries.0.Ap25</v>
      </c>
      <c r="W20" s="122"/>
      <c r="X20" t="str">
        <f t="shared" si="3"/>
        <v>2029.Salaries.0.Ma251</v>
      </c>
      <c r="Y20" t="str">
        <f t="shared" si="4"/>
        <v>Goldbeaters.2029.Salaries.0.Ma25</v>
      </c>
      <c r="Z20" s="122"/>
      <c r="AA20" t="str">
        <f t="shared" si="5"/>
        <v>2029.Salaries.0.Ju251</v>
      </c>
      <c r="AB20" t="str">
        <f t="shared" si="6"/>
        <v>Goldbeaters.2029.Salaries.0.Ju25</v>
      </c>
      <c r="AC20" s="122"/>
      <c r="AD20" t="str">
        <f t="shared" si="7"/>
        <v>2029.Salaries.0.Jul251</v>
      </c>
      <c r="AE20" t="str">
        <f t="shared" si="8"/>
        <v>Goldbeaters.2029.Salaries.0.Jul25</v>
      </c>
      <c r="AF20" s="122">
        <f t="shared" si="28"/>
        <v>0</v>
      </c>
      <c r="AG20" t="str">
        <f t="shared" si="9"/>
        <v>2029.Salaries.0.Aug251</v>
      </c>
      <c r="AH20" t="str">
        <f t="shared" si="10"/>
        <v>Goldbeaters.2029.Salaries.0.Aug25</v>
      </c>
      <c r="AI20" s="122">
        <v>-213289.87999999995</v>
      </c>
      <c r="AJ20" t="str">
        <f t="shared" si="11"/>
        <v>2029.Salaries.0.Sep251</v>
      </c>
      <c r="AK20" t="str">
        <f t="shared" si="12"/>
        <v>Goldbeaters.2029.Salaries.0.Sep25</v>
      </c>
      <c r="AL20" s="122">
        <f t="shared" si="29"/>
        <v>0</v>
      </c>
      <c r="AM20" t="str">
        <f t="shared" si="13"/>
        <v>2029.Salaries.0.Oct251</v>
      </c>
      <c r="AN20" t="str">
        <f t="shared" si="14"/>
        <v>Goldbeaters.2029.Salaries.0.Oct25</v>
      </c>
      <c r="AO20" s="122">
        <f t="shared" si="30"/>
        <v>0</v>
      </c>
      <c r="AP20" t="str">
        <f t="shared" si="15"/>
        <v>2029.Salaries.0.Nov251</v>
      </c>
      <c r="AQ20" t="str">
        <f t="shared" si="16"/>
        <v>Goldbeaters.2029.Salaries.0.Nov25</v>
      </c>
      <c r="AR20" s="122">
        <f t="shared" si="31"/>
        <v>0</v>
      </c>
      <c r="AS20" t="str">
        <f t="shared" si="17"/>
        <v>2029.Salaries.0.Dec251</v>
      </c>
      <c r="AT20" t="str">
        <f t="shared" si="18"/>
        <v>Goldbeaters.2029.Salaries.0.Dec25</v>
      </c>
      <c r="AU20" s="122">
        <f t="shared" si="32"/>
        <v>0</v>
      </c>
      <c r="AV20" t="str">
        <f t="shared" si="19"/>
        <v>2029.Salaries.0.Jan261</v>
      </c>
      <c r="AW20" t="str">
        <f t="shared" si="20"/>
        <v>Goldbeaters.2029.Salaries.0.Jan26</v>
      </c>
      <c r="AX20" s="122">
        <f t="shared" si="33"/>
        <v>0</v>
      </c>
      <c r="AY20" t="str">
        <f t="shared" si="21"/>
        <v>2029.Salaries.0.Feb261</v>
      </c>
      <c r="AZ20" t="str">
        <f t="shared" si="22"/>
        <v>Goldbeaters.2029.Salaries.0.Feb26</v>
      </c>
      <c r="BA20" s="122">
        <f t="shared" si="34"/>
        <v>0</v>
      </c>
      <c r="BB20" t="str">
        <f t="shared" si="23"/>
        <v>2029.Salaries.0.Mar261</v>
      </c>
      <c r="BC20" t="str">
        <f t="shared" si="24"/>
        <v>Goldbeaters.2029.Salaries.0.Mar26</v>
      </c>
      <c r="BD20" s="122">
        <f t="shared" si="35"/>
        <v>0</v>
      </c>
      <c r="BE20" s="120">
        <f t="shared" si="25"/>
        <v>-213289.87999999995</v>
      </c>
      <c r="BF20" s="120">
        <f t="shared" si="36"/>
        <v>-213289.87999999995</v>
      </c>
    </row>
    <row r="21" spans="2:58" x14ac:dyDescent="0.3">
      <c r="B21">
        <v>3022031</v>
      </c>
      <c r="C21" t="str">
        <f>VLOOKUP(B21,'School Details'!A:K,2,FALSE)</f>
        <v>Hollickwood JMI Sch</v>
      </c>
      <c r="D21">
        <f>VLOOKUP(B21,'School Details'!A:K,3,FALSE)</f>
        <v>0</v>
      </c>
      <c r="E21" t="str">
        <f>VLOOKUP(B21,'School Details'!A:K,4,FALSE)</f>
        <v>M</v>
      </c>
      <c r="F21" t="str">
        <f>VLOOKUP(B21,'School Details'!A:K,5,FALSE)</f>
        <v>Primary</v>
      </c>
      <c r="G21" s="100" t="s">
        <v>23392</v>
      </c>
      <c r="H21" t="e">
        <f>VLOOKUP(G21,CCs!$Q:$R,2,FALSE)</f>
        <v>#N/A</v>
      </c>
      <c r="I21" s="128" t="s">
        <v>23776</v>
      </c>
      <c r="J21" t="str">
        <f t="shared" si="37"/>
        <v>661225</v>
      </c>
      <c r="K21">
        <f>VLOOKUP(I21,'Drop Down'!$H:$I,2,FALSE)</f>
        <v>0</v>
      </c>
      <c r="L21">
        <f t="shared" si="38"/>
        <v>1</v>
      </c>
      <c r="M21" t="str">
        <f t="shared" si="26"/>
        <v>Salaries.0</v>
      </c>
      <c r="N21">
        <f>VLOOKUP(B21,'School Details'!A:K,10,FALSE)</f>
        <v>400026</v>
      </c>
      <c r="O21" t="str">
        <f t="shared" si="27"/>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154"/>
      <c r="U21" t="str">
        <f t="shared" si="1"/>
        <v>2031.Salaries.0.Ap251</v>
      </c>
      <c r="V21" t="str">
        <f t="shared" si="2"/>
        <v>Hollickwood JMI Sch.2031.Salaries.0.Ap25</v>
      </c>
      <c r="W21" s="122"/>
      <c r="X21" t="str">
        <f t="shared" si="3"/>
        <v>2031.Salaries.0.Ma251</v>
      </c>
      <c r="Y21" t="str">
        <f t="shared" si="4"/>
        <v>Hollickwood JMI Sch.2031.Salaries.0.Ma25</v>
      </c>
      <c r="Z21" s="122"/>
      <c r="AA21" t="str">
        <f t="shared" si="5"/>
        <v>2031.Salaries.0.Ju251</v>
      </c>
      <c r="AB21" t="str">
        <f t="shared" si="6"/>
        <v>Hollickwood JMI Sch.2031.Salaries.0.Ju25</v>
      </c>
      <c r="AC21" s="122"/>
      <c r="AD21" t="str">
        <f t="shared" si="7"/>
        <v>2031.Salaries.0.Jul251</v>
      </c>
      <c r="AE21" t="str">
        <f t="shared" si="8"/>
        <v>Hollickwood JMI Sch.2031.Salaries.0.Jul25</v>
      </c>
      <c r="AF21" s="122">
        <f t="shared" si="28"/>
        <v>0</v>
      </c>
      <c r="AG21" t="str">
        <f t="shared" si="9"/>
        <v>2031.Salaries.0.Aug251</v>
      </c>
      <c r="AH21" t="str">
        <f t="shared" si="10"/>
        <v>Hollickwood JMI Sch.2031.Salaries.0.Aug25</v>
      </c>
      <c r="AI21" s="122">
        <v>-101889.85000000009</v>
      </c>
      <c r="AJ21" t="str">
        <f t="shared" si="11"/>
        <v>2031.Salaries.0.Sep251</v>
      </c>
      <c r="AK21" t="str">
        <f t="shared" si="12"/>
        <v>Hollickwood JMI Sch.2031.Salaries.0.Sep25</v>
      </c>
      <c r="AL21" s="122">
        <f t="shared" si="29"/>
        <v>0</v>
      </c>
      <c r="AM21" t="str">
        <f t="shared" si="13"/>
        <v>2031.Salaries.0.Oct251</v>
      </c>
      <c r="AN21" t="str">
        <f t="shared" si="14"/>
        <v>Hollickwood JMI Sch.2031.Salaries.0.Oct25</v>
      </c>
      <c r="AO21" s="122">
        <f t="shared" si="30"/>
        <v>0</v>
      </c>
      <c r="AP21" t="str">
        <f t="shared" si="15"/>
        <v>2031.Salaries.0.Nov251</v>
      </c>
      <c r="AQ21" t="str">
        <f t="shared" si="16"/>
        <v>Hollickwood JMI Sch.2031.Salaries.0.Nov25</v>
      </c>
      <c r="AR21" s="122">
        <f t="shared" si="31"/>
        <v>0</v>
      </c>
      <c r="AS21" t="str">
        <f t="shared" si="17"/>
        <v>2031.Salaries.0.Dec251</v>
      </c>
      <c r="AT21" t="str">
        <f t="shared" si="18"/>
        <v>Hollickwood JMI Sch.2031.Salaries.0.Dec25</v>
      </c>
      <c r="AU21" s="122">
        <f t="shared" si="32"/>
        <v>0</v>
      </c>
      <c r="AV21" t="str">
        <f t="shared" si="19"/>
        <v>2031.Salaries.0.Jan261</v>
      </c>
      <c r="AW21" t="str">
        <f t="shared" si="20"/>
        <v>Hollickwood JMI Sch.2031.Salaries.0.Jan26</v>
      </c>
      <c r="AX21" s="122">
        <f t="shared" si="33"/>
        <v>0</v>
      </c>
      <c r="AY21" t="str">
        <f t="shared" si="21"/>
        <v>2031.Salaries.0.Feb261</v>
      </c>
      <c r="AZ21" t="str">
        <f t="shared" si="22"/>
        <v>Hollickwood JMI Sch.2031.Salaries.0.Feb26</v>
      </c>
      <c r="BA21" s="122">
        <f t="shared" si="34"/>
        <v>0</v>
      </c>
      <c r="BB21" t="str">
        <f t="shared" si="23"/>
        <v>2031.Salaries.0.Mar261</v>
      </c>
      <c r="BC21" t="str">
        <f t="shared" si="24"/>
        <v>Hollickwood JMI Sch.2031.Salaries.0.Mar26</v>
      </c>
      <c r="BD21" s="122">
        <f t="shared" si="35"/>
        <v>0</v>
      </c>
      <c r="BE21" s="120">
        <f t="shared" si="25"/>
        <v>-101889.85000000009</v>
      </c>
      <c r="BF21" s="120">
        <f t="shared" si="36"/>
        <v>-101889.85000000009</v>
      </c>
    </row>
    <row r="22" spans="2:58" x14ac:dyDescent="0.3">
      <c r="B22">
        <v>3022032</v>
      </c>
      <c r="C22" t="str">
        <f>VLOOKUP(B22,'School Details'!A:K,2,FALSE)</f>
        <v>Holly Park School</v>
      </c>
      <c r="D22">
        <f>VLOOKUP(B22,'School Details'!A:K,3,FALSE)</f>
        <v>0</v>
      </c>
      <c r="E22" t="str">
        <f>VLOOKUP(B22,'School Details'!A:K,4,FALSE)</f>
        <v>M</v>
      </c>
      <c r="F22" t="str">
        <f>VLOOKUP(B22,'School Details'!A:K,5,FALSE)</f>
        <v>Primary</v>
      </c>
      <c r="G22" s="100" t="s">
        <v>23392</v>
      </c>
      <c r="H22" t="e">
        <f>VLOOKUP(G22,CCs!$Q:$R,2,FALSE)</f>
        <v>#N/A</v>
      </c>
      <c r="I22" s="128" t="s">
        <v>23776</v>
      </c>
      <c r="J22" t="str">
        <f t="shared" si="37"/>
        <v>661225</v>
      </c>
      <c r="K22">
        <f>VLOOKUP(I22,'Drop Down'!$H:$I,2,FALSE)</f>
        <v>0</v>
      </c>
      <c r="L22">
        <f t="shared" si="38"/>
        <v>1</v>
      </c>
      <c r="M22" t="str">
        <f t="shared" si="26"/>
        <v>Salaries.0</v>
      </c>
      <c r="N22">
        <f>VLOOKUP(B22,'School Details'!A:K,10,FALSE)</f>
        <v>400084</v>
      </c>
      <c r="O22" t="str">
        <f t="shared" si="27"/>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154"/>
      <c r="U22" t="str">
        <f t="shared" si="1"/>
        <v>2032.Salaries.0.Ap251</v>
      </c>
      <c r="V22" t="str">
        <f t="shared" si="2"/>
        <v>Holly Park School.2032.Salaries.0.Ap25</v>
      </c>
      <c r="W22" s="122"/>
      <c r="X22" t="str">
        <f t="shared" si="3"/>
        <v>2032.Salaries.0.Ma251</v>
      </c>
      <c r="Y22" t="str">
        <f t="shared" si="4"/>
        <v>Holly Park School.2032.Salaries.0.Ma25</v>
      </c>
      <c r="Z22" s="122"/>
      <c r="AA22" t="str">
        <f t="shared" si="5"/>
        <v>2032.Salaries.0.Ju251</v>
      </c>
      <c r="AB22" t="str">
        <f t="shared" si="6"/>
        <v>Holly Park School.2032.Salaries.0.Ju25</v>
      </c>
      <c r="AC22" s="122"/>
      <c r="AD22" t="str">
        <f t="shared" si="7"/>
        <v>2032.Salaries.0.Jul251</v>
      </c>
      <c r="AE22" t="str">
        <f t="shared" si="8"/>
        <v>Holly Park School.2032.Salaries.0.Jul25</v>
      </c>
      <c r="AF22" s="122">
        <f t="shared" si="28"/>
        <v>0</v>
      </c>
      <c r="AG22" t="str">
        <f t="shared" si="9"/>
        <v>2032.Salaries.0.Aug251</v>
      </c>
      <c r="AH22" t="str">
        <f t="shared" si="10"/>
        <v>Holly Park School.2032.Salaries.0.Aug25</v>
      </c>
      <c r="AI22" s="122">
        <v>-199765.20999999996</v>
      </c>
      <c r="AJ22" t="str">
        <f t="shared" si="11"/>
        <v>2032.Salaries.0.Sep251</v>
      </c>
      <c r="AK22" t="str">
        <f t="shared" si="12"/>
        <v>Holly Park School.2032.Salaries.0.Sep25</v>
      </c>
      <c r="AL22" s="122">
        <f t="shared" si="29"/>
        <v>0</v>
      </c>
      <c r="AM22" t="str">
        <f t="shared" si="13"/>
        <v>2032.Salaries.0.Oct251</v>
      </c>
      <c r="AN22" t="str">
        <f t="shared" si="14"/>
        <v>Holly Park School.2032.Salaries.0.Oct25</v>
      </c>
      <c r="AO22" s="122">
        <f t="shared" si="30"/>
        <v>0</v>
      </c>
      <c r="AP22" t="str">
        <f t="shared" si="15"/>
        <v>2032.Salaries.0.Nov251</v>
      </c>
      <c r="AQ22" t="str">
        <f t="shared" si="16"/>
        <v>Holly Park School.2032.Salaries.0.Nov25</v>
      </c>
      <c r="AR22" s="122">
        <f t="shared" si="31"/>
        <v>0</v>
      </c>
      <c r="AS22" t="str">
        <f t="shared" si="17"/>
        <v>2032.Salaries.0.Dec251</v>
      </c>
      <c r="AT22" t="str">
        <f t="shared" si="18"/>
        <v>Holly Park School.2032.Salaries.0.Dec25</v>
      </c>
      <c r="AU22" s="122">
        <f t="shared" si="32"/>
        <v>0</v>
      </c>
      <c r="AV22" t="str">
        <f t="shared" si="19"/>
        <v>2032.Salaries.0.Jan261</v>
      </c>
      <c r="AW22" t="str">
        <f t="shared" si="20"/>
        <v>Holly Park School.2032.Salaries.0.Jan26</v>
      </c>
      <c r="AX22" s="122">
        <f t="shared" si="33"/>
        <v>0</v>
      </c>
      <c r="AY22" t="str">
        <f t="shared" si="21"/>
        <v>2032.Salaries.0.Feb261</v>
      </c>
      <c r="AZ22" t="str">
        <f t="shared" si="22"/>
        <v>Holly Park School.2032.Salaries.0.Feb26</v>
      </c>
      <c r="BA22" s="122">
        <f t="shared" si="34"/>
        <v>0</v>
      </c>
      <c r="BB22" t="str">
        <f t="shared" si="23"/>
        <v>2032.Salaries.0.Mar261</v>
      </c>
      <c r="BC22" t="str">
        <f t="shared" si="24"/>
        <v>Holly Park School.2032.Salaries.0.Mar26</v>
      </c>
      <c r="BD22" s="122">
        <f t="shared" si="35"/>
        <v>0</v>
      </c>
      <c r="BE22" s="120">
        <f t="shared" si="25"/>
        <v>-199765.20999999996</v>
      </c>
      <c r="BF22" s="120">
        <f t="shared" si="36"/>
        <v>-199765.20999999996</v>
      </c>
    </row>
    <row r="23" spans="2:58" x14ac:dyDescent="0.3">
      <c r="B23">
        <v>3023304</v>
      </c>
      <c r="C23" t="str">
        <f>VLOOKUP(B23,'School Details'!A:K,2,FALSE)</f>
        <v>Holy Trinity School</v>
      </c>
      <c r="D23">
        <f>VLOOKUP(B23,'School Details'!A:K,3,FALSE)</f>
        <v>0</v>
      </c>
      <c r="E23" t="str">
        <f>VLOOKUP(B23,'School Details'!A:K,4,FALSE)</f>
        <v>M</v>
      </c>
      <c r="F23" t="str">
        <f>VLOOKUP(B23,'School Details'!A:K,5,FALSE)</f>
        <v>Primary</v>
      </c>
      <c r="G23" s="100" t="s">
        <v>23392</v>
      </c>
      <c r="H23" t="e">
        <f>VLOOKUP(G23,CCs!$Q:$R,2,FALSE)</f>
        <v>#N/A</v>
      </c>
      <c r="I23" s="128" t="s">
        <v>23776</v>
      </c>
      <c r="J23" t="str">
        <f t="shared" si="37"/>
        <v>661225</v>
      </c>
      <c r="K23">
        <f>VLOOKUP(I23,'Drop Down'!$H:$I,2,FALSE)</f>
        <v>0</v>
      </c>
      <c r="L23">
        <f t="shared" si="38"/>
        <v>1</v>
      </c>
      <c r="M23" t="str">
        <f t="shared" si="26"/>
        <v>Salaries.0</v>
      </c>
      <c r="N23">
        <f>VLOOKUP(B23,'School Details'!A:K,10,FALSE)</f>
        <v>400008</v>
      </c>
      <c r="O23" t="str">
        <f t="shared" si="27"/>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154"/>
      <c r="U23" t="str">
        <f t="shared" si="1"/>
        <v>3304.Salaries.0.Ap251</v>
      </c>
      <c r="V23" t="str">
        <f t="shared" si="2"/>
        <v>Holy Trinity School.3304.Salaries.0.Ap25</v>
      </c>
      <c r="W23" s="122"/>
      <c r="X23" t="str">
        <f t="shared" si="3"/>
        <v>3304.Salaries.0.Ma251</v>
      </c>
      <c r="Y23" t="str">
        <f t="shared" si="4"/>
        <v>Holy Trinity School.3304.Salaries.0.Ma25</v>
      </c>
      <c r="Z23" s="122"/>
      <c r="AA23" t="str">
        <f t="shared" si="5"/>
        <v>3304.Salaries.0.Ju251</v>
      </c>
      <c r="AB23" t="str">
        <f t="shared" si="6"/>
        <v>Holy Trinity School.3304.Salaries.0.Ju25</v>
      </c>
      <c r="AC23" s="122"/>
      <c r="AD23" t="str">
        <f t="shared" si="7"/>
        <v>3304.Salaries.0.Jul251</v>
      </c>
      <c r="AE23" t="str">
        <f t="shared" si="8"/>
        <v>Holy Trinity School.3304.Salaries.0.Jul25</v>
      </c>
      <c r="AF23" s="122">
        <f t="shared" si="28"/>
        <v>0</v>
      </c>
      <c r="AG23" t="str">
        <f t="shared" si="9"/>
        <v>3304.Salaries.0.Aug251</v>
      </c>
      <c r="AH23" t="str">
        <f t="shared" si="10"/>
        <v>Holy Trinity School.3304.Salaries.0.Aug25</v>
      </c>
      <c r="AI23" s="122">
        <v>-82900.829999999987</v>
      </c>
      <c r="AJ23" t="str">
        <f t="shared" si="11"/>
        <v>3304.Salaries.0.Sep251</v>
      </c>
      <c r="AK23" t="str">
        <f t="shared" si="12"/>
        <v>Holy Trinity School.3304.Salaries.0.Sep25</v>
      </c>
      <c r="AL23" s="122">
        <f t="shared" si="29"/>
        <v>0</v>
      </c>
      <c r="AM23" t="str">
        <f t="shared" si="13"/>
        <v>3304.Salaries.0.Oct251</v>
      </c>
      <c r="AN23" t="str">
        <f t="shared" si="14"/>
        <v>Holy Trinity School.3304.Salaries.0.Oct25</v>
      </c>
      <c r="AO23" s="122">
        <f t="shared" si="30"/>
        <v>0</v>
      </c>
      <c r="AP23" t="str">
        <f t="shared" si="15"/>
        <v>3304.Salaries.0.Nov251</v>
      </c>
      <c r="AQ23" t="str">
        <f t="shared" si="16"/>
        <v>Holy Trinity School.3304.Salaries.0.Nov25</v>
      </c>
      <c r="AR23" s="122">
        <f t="shared" si="31"/>
        <v>0</v>
      </c>
      <c r="AS23" t="str">
        <f t="shared" si="17"/>
        <v>3304.Salaries.0.Dec251</v>
      </c>
      <c r="AT23" t="str">
        <f t="shared" si="18"/>
        <v>Holy Trinity School.3304.Salaries.0.Dec25</v>
      </c>
      <c r="AU23" s="122">
        <f t="shared" si="32"/>
        <v>0</v>
      </c>
      <c r="AV23" t="str">
        <f t="shared" si="19"/>
        <v>3304.Salaries.0.Jan261</v>
      </c>
      <c r="AW23" t="str">
        <f t="shared" si="20"/>
        <v>Holy Trinity School.3304.Salaries.0.Jan26</v>
      </c>
      <c r="AX23" s="122">
        <f t="shared" si="33"/>
        <v>0</v>
      </c>
      <c r="AY23" t="str">
        <f t="shared" si="21"/>
        <v>3304.Salaries.0.Feb261</v>
      </c>
      <c r="AZ23" t="str">
        <f t="shared" si="22"/>
        <v>Holy Trinity School.3304.Salaries.0.Feb26</v>
      </c>
      <c r="BA23" s="122">
        <f t="shared" si="34"/>
        <v>0</v>
      </c>
      <c r="BB23" t="str">
        <f t="shared" si="23"/>
        <v>3304.Salaries.0.Mar261</v>
      </c>
      <c r="BC23" t="str">
        <f t="shared" si="24"/>
        <v>Holy Trinity School.3304.Salaries.0.Mar26</v>
      </c>
      <c r="BD23" s="122">
        <f t="shared" si="35"/>
        <v>0</v>
      </c>
      <c r="BE23" s="120">
        <f t="shared" si="25"/>
        <v>-82900.829999999987</v>
      </c>
      <c r="BF23" s="122">
        <f t="shared" si="36"/>
        <v>-82900.829999999987</v>
      </c>
    </row>
    <row r="24" spans="2:58" x14ac:dyDescent="0.3">
      <c r="B24">
        <v>3022036</v>
      </c>
      <c r="C24" t="str">
        <f>VLOOKUP(B24,'School Details'!A:K,2,FALSE)</f>
        <v>Livingstone School</v>
      </c>
      <c r="D24">
        <f>VLOOKUP(B24,'School Details'!A:K,3,FALSE)</f>
        <v>0</v>
      </c>
      <c r="E24" t="str">
        <f>VLOOKUP(B24,'School Details'!A:K,4,FALSE)</f>
        <v>M</v>
      </c>
      <c r="F24" t="str">
        <f>VLOOKUP(B24,'School Details'!A:K,5,FALSE)</f>
        <v>Primary</v>
      </c>
      <c r="G24" s="100" t="s">
        <v>23392</v>
      </c>
      <c r="H24" t="e">
        <f>VLOOKUP(G24,CCs!$Q:$R,2,FALSE)</f>
        <v>#N/A</v>
      </c>
      <c r="I24" s="128" t="s">
        <v>23776</v>
      </c>
      <c r="J24" t="str">
        <f t="shared" si="37"/>
        <v>661225</v>
      </c>
      <c r="K24">
        <f>VLOOKUP(I24,'Drop Down'!$H:$I,2,FALSE)</f>
        <v>0</v>
      </c>
      <c r="L24">
        <f t="shared" si="38"/>
        <v>1</v>
      </c>
      <c r="M24" t="str">
        <f t="shared" si="26"/>
        <v>Salaries.0</v>
      </c>
      <c r="N24">
        <f>VLOOKUP(B24,'School Details'!A:K,10,FALSE)</f>
        <v>400046</v>
      </c>
      <c r="O24" t="str">
        <f t="shared" si="27"/>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154"/>
      <c r="U24" t="str">
        <f t="shared" si="1"/>
        <v>2036.Salaries.0.Ap251</v>
      </c>
      <c r="V24" t="str">
        <f t="shared" si="2"/>
        <v>Livingstone School.2036.Salaries.0.Ap25</v>
      </c>
      <c r="W24" s="122"/>
      <c r="X24" t="str">
        <f t="shared" si="3"/>
        <v>2036.Salaries.0.Ma251</v>
      </c>
      <c r="Y24" t="str">
        <f t="shared" si="4"/>
        <v>Livingstone School.2036.Salaries.0.Ma25</v>
      </c>
      <c r="Z24" s="122"/>
      <c r="AA24" t="str">
        <f t="shared" si="5"/>
        <v>2036.Salaries.0.Ju251</v>
      </c>
      <c r="AB24" t="str">
        <f t="shared" si="6"/>
        <v>Livingstone School.2036.Salaries.0.Ju25</v>
      </c>
      <c r="AC24" s="122"/>
      <c r="AD24" t="str">
        <f t="shared" si="7"/>
        <v>2036.Salaries.0.Jul251</v>
      </c>
      <c r="AE24" t="str">
        <f t="shared" si="8"/>
        <v>Livingstone School.2036.Salaries.0.Jul25</v>
      </c>
      <c r="AF24" s="122">
        <f t="shared" si="28"/>
        <v>0</v>
      </c>
      <c r="AG24" t="str">
        <f t="shared" si="9"/>
        <v>2036.Salaries.0.Aug251</v>
      </c>
      <c r="AH24" t="str">
        <f t="shared" si="10"/>
        <v>Livingstone School.2036.Salaries.0.Aug25</v>
      </c>
      <c r="AI24" s="122">
        <v>-163519.66999999987</v>
      </c>
      <c r="AJ24" t="str">
        <f t="shared" si="11"/>
        <v>2036.Salaries.0.Sep251</v>
      </c>
      <c r="AK24" t="str">
        <f t="shared" si="12"/>
        <v>Livingstone School.2036.Salaries.0.Sep25</v>
      </c>
      <c r="AL24" s="122">
        <f t="shared" si="29"/>
        <v>0</v>
      </c>
      <c r="AM24" t="str">
        <f t="shared" si="13"/>
        <v>2036.Salaries.0.Oct251</v>
      </c>
      <c r="AN24" t="str">
        <f t="shared" si="14"/>
        <v>Livingstone School.2036.Salaries.0.Oct25</v>
      </c>
      <c r="AO24" s="122">
        <f t="shared" si="30"/>
        <v>0</v>
      </c>
      <c r="AP24" t="str">
        <f t="shared" si="15"/>
        <v>2036.Salaries.0.Nov251</v>
      </c>
      <c r="AQ24" t="str">
        <f t="shared" si="16"/>
        <v>Livingstone School.2036.Salaries.0.Nov25</v>
      </c>
      <c r="AR24" s="122">
        <f t="shared" si="31"/>
        <v>0</v>
      </c>
      <c r="AS24" t="str">
        <f t="shared" si="17"/>
        <v>2036.Salaries.0.Dec251</v>
      </c>
      <c r="AT24" t="str">
        <f t="shared" si="18"/>
        <v>Livingstone School.2036.Salaries.0.Dec25</v>
      </c>
      <c r="AU24" s="122">
        <f t="shared" si="32"/>
        <v>0</v>
      </c>
      <c r="AV24" t="str">
        <f t="shared" si="19"/>
        <v>2036.Salaries.0.Jan261</v>
      </c>
      <c r="AW24" t="str">
        <f t="shared" si="20"/>
        <v>Livingstone School.2036.Salaries.0.Jan26</v>
      </c>
      <c r="AX24" s="122">
        <f t="shared" si="33"/>
        <v>0</v>
      </c>
      <c r="AY24" t="str">
        <f t="shared" si="21"/>
        <v>2036.Salaries.0.Feb261</v>
      </c>
      <c r="AZ24" t="str">
        <f t="shared" si="22"/>
        <v>Livingstone School.2036.Salaries.0.Feb26</v>
      </c>
      <c r="BA24" s="122">
        <f t="shared" si="34"/>
        <v>0</v>
      </c>
      <c r="BB24" t="str">
        <f t="shared" si="23"/>
        <v>2036.Salaries.0.Mar261</v>
      </c>
      <c r="BC24" t="str">
        <f t="shared" si="24"/>
        <v>Livingstone School.2036.Salaries.0.Mar26</v>
      </c>
      <c r="BD24" s="122">
        <f t="shared" si="35"/>
        <v>0</v>
      </c>
      <c r="BE24" s="120">
        <f t="shared" si="25"/>
        <v>-163519.66999999987</v>
      </c>
      <c r="BF24" s="122">
        <f t="shared" si="36"/>
        <v>-163519.66999999987</v>
      </c>
    </row>
    <row r="25" spans="2:58" x14ac:dyDescent="0.3">
      <c r="B25">
        <v>3022037</v>
      </c>
      <c r="C25" t="str">
        <f>VLOOKUP(B25,'School Details'!A:K,2,FALSE)</f>
        <v>Manorside</v>
      </c>
      <c r="D25">
        <f>VLOOKUP(B25,'School Details'!A:K,3,FALSE)</f>
        <v>0</v>
      </c>
      <c r="E25" t="str">
        <f>VLOOKUP(B25,'School Details'!A:K,4,FALSE)</f>
        <v>M</v>
      </c>
      <c r="F25" t="str">
        <f>VLOOKUP(B25,'School Details'!A:K,5,FALSE)</f>
        <v>Primary</v>
      </c>
      <c r="G25" s="100" t="s">
        <v>23392</v>
      </c>
      <c r="H25" t="e">
        <f>VLOOKUP(G25,CCs!$Q:$R,2,FALSE)</f>
        <v>#N/A</v>
      </c>
      <c r="I25" s="128" t="s">
        <v>23776</v>
      </c>
      <c r="J25" t="str">
        <f t="shared" si="37"/>
        <v>661225</v>
      </c>
      <c r="K25">
        <f>VLOOKUP(I25,'Drop Down'!$H:$I,2,FALSE)</f>
        <v>0</v>
      </c>
      <c r="L25">
        <f t="shared" si="38"/>
        <v>1</v>
      </c>
      <c r="M25" t="str">
        <f t="shared" si="26"/>
        <v>Salaries.0</v>
      </c>
      <c r="N25">
        <f>VLOOKUP(B25,'School Details'!A:K,10,FALSE)</f>
        <v>400030</v>
      </c>
      <c r="O25" t="str">
        <f t="shared" si="27"/>
        <v>Manorside</v>
      </c>
      <c r="P25" t="str">
        <f>VLOOKUP($N25,LBB_Code!$B:$F,3,FALSE)</f>
        <v>Manorside School</v>
      </c>
      <c r="Q25" t="str">
        <f>VLOOKUP($N25,LBB_Code!$B:$F,2,FALSE)</f>
        <v>S900008298</v>
      </c>
      <c r="R25" t="str">
        <f>VLOOKUP($N25,LBB_Code!$B:$F,4,FALSE)</f>
        <v>N3 2AB</v>
      </c>
      <c r="S25" t="str">
        <f>VLOOKUP($G25,LBB_Code!$J:$O, 6,FALSE)</f>
        <v>A1.D10162.661225.99999.9999999.999999</v>
      </c>
      <c r="T25" s="154"/>
      <c r="U25" t="str">
        <f t="shared" si="1"/>
        <v>2037.Salaries.0.Ap251</v>
      </c>
      <c r="V25" t="str">
        <f t="shared" si="2"/>
        <v>Manorside.2037.Salaries.0.Ap25</v>
      </c>
      <c r="W25" s="122"/>
      <c r="X25" t="str">
        <f t="shared" si="3"/>
        <v>2037.Salaries.0.Ma251</v>
      </c>
      <c r="Y25" t="str">
        <f t="shared" si="4"/>
        <v>Manorside.2037.Salaries.0.Ma25</v>
      </c>
      <c r="Z25" s="122"/>
      <c r="AA25" t="str">
        <f t="shared" si="5"/>
        <v>2037.Salaries.0.Ju251</v>
      </c>
      <c r="AB25" t="str">
        <f t="shared" si="6"/>
        <v>Manorside.2037.Salaries.0.Ju25</v>
      </c>
      <c r="AC25" s="122"/>
      <c r="AD25" t="str">
        <f t="shared" si="7"/>
        <v>2037.Salaries.0.Jul251</v>
      </c>
      <c r="AE25" t="str">
        <f t="shared" si="8"/>
        <v>Manorside.2037.Salaries.0.Jul25</v>
      </c>
      <c r="AF25" s="122">
        <f t="shared" si="28"/>
        <v>0</v>
      </c>
      <c r="AG25" t="str">
        <f t="shared" si="9"/>
        <v>2037.Salaries.0.Aug251</v>
      </c>
      <c r="AH25" t="str">
        <f t="shared" si="10"/>
        <v>Manorside.2037.Salaries.0.Aug25</v>
      </c>
      <c r="AI25" s="122">
        <v>-107742.54999999986</v>
      </c>
      <c r="AJ25" t="str">
        <f t="shared" si="11"/>
        <v>2037.Salaries.0.Sep251</v>
      </c>
      <c r="AK25" t="str">
        <f t="shared" si="12"/>
        <v>Manorside.2037.Salaries.0.Sep25</v>
      </c>
      <c r="AL25" s="122">
        <f t="shared" si="29"/>
        <v>0</v>
      </c>
      <c r="AM25" t="str">
        <f t="shared" si="13"/>
        <v>2037.Salaries.0.Oct251</v>
      </c>
      <c r="AN25" t="str">
        <f t="shared" si="14"/>
        <v>Manorside.2037.Salaries.0.Oct25</v>
      </c>
      <c r="AO25" s="122">
        <f t="shared" si="30"/>
        <v>0</v>
      </c>
      <c r="AP25" t="str">
        <f t="shared" si="15"/>
        <v>2037.Salaries.0.Nov251</v>
      </c>
      <c r="AQ25" t="str">
        <f t="shared" si="16"/>
        <v>Manorside.2037.Salaries.0.Nov25</v>
      </c>
      <c r="AR25" s="122">
        <f t="shared" si="31"/>
        <v>0</v>
      </c>
      <c r="AS25" t="str">
        <f t="shared" si="17"/>
        <v>2037.Salaries.0.Dec251</v>
      </c>
      <c r="AT25" t="str">
        <f t="shared" si="18"/>
        <v>Manorside.2037.Salaries.0.Dec25</v>
      </c>
      <c r="AU25" s="122">
        <f t="shared" si="32"/>
        <v>0</v>
      </c>
      <c r="AV25" t="str">
        <f t="shared" si="19"/>
        <v>2037.Salaries.0.Jan261</v>
      </c>
      <c r="AW25" t="str">
        <f t="shared" si="20"/>
        <v>Manorside.2037.Salaries.0.Jan26</v>
      </c>
      <c r="AX25" s="122">
        <f t="shared" si="33"/>
        <v>0</v>
      </c>
      <c r="AY25" t="str">
        <f t="shared" si="21"/>
        <v>2037.Salaries.0.Feb261</v>
      </c>
      <c r="AZ25" t="str">
        <f t="shared" si="22"/>
        <v>Manorside.2037.Salaries.0.Feb26</v>
      </c>
      <c r="BA25" s="122">
        <f t="shared" si="34"/>
        <v>0</v>
      </c>
      <c r="BB25" t="str">
        <f t="shared" si="23"/>
        <v>2037.Salaries.0.Mar261</v>
      </c>
      <c r="BC25" t="str">
        <f t="shared" si="24"/>
        <v>Manorside.2037.Salaries.0.Mar26</v>
      </c>
      <c r="BD25" s="122">
        <f t="shared" si="35"/>
        <v>0</v>
      </c>
      <c r="BE25" s="120">
        <f t="shared" si="25"/>
        <v>-107742.54999999986</v>
      </c>
      <c r="BF25" s="122">
        <f t="shared" si="36"/>
        <v>-107742.54999999986</v>
      </c>
    </row>
    <row r="26" spans="2:58" x14ac:dyDescent="0.3">
      <c r="B26">
        <v>3022043</v>
      </c>
      <c r="C26" t="str">
        <f>VLOOKUP(B26,'School Details'!A:K,2,FALSE)</f>
        <v>Moss Hall Junior</v>
      </c>
      <c r="D26">
        <f>VLOOKUP(B26,'School Details'!A:K,3,FALSE)</f>
        <v>0</v>
      </c>
      <c r="E26" t="str">
        <f>VLOOKUP(B26,'School Details'!A:K,4,FALSE)</f>
        <v>M</v>
      </c>
      <c r="F26" t="str">
        <f>VLOOKUP(B26,'School Details'!A:K,5,FALSE)</f>
        <v>Primary</v>
      </c>
      <c r="G26" s="100" t="s">
        <v>23392</v>
      </c>
      <c r="H26" t="e">
        <f>VLOOKUP(G26,CCs!$Q:$R,2,FALSE)</f>
        <v>#N/A</v>
      </c>
      <c r="I26" s="128" t="s">
        <v>23776</v>
      </c>
      <c r="J26" t="str">
        <f t="shared" si="37"/>
        <v>661225</v>
      </c>
      <c r="K26">
        <f>VLOOKUP(I26,'Drop Down'!$H:$I,2,FALSE)</f>
        <v>0</v>
      </c>
      <c r="L26">
        <f t="shared" si="38"/>
        <v>1</v>
      </c>
      <c r="M26" t="str">
        <f t="shared" si="26"/>
        <v>Salaries.0</v>
      </c>
      <c r="N26">
        <f>VLOOKUP(B26,'School Details'!A:K,10,FALSE)</f>
        <v>400088</v>
      </c>
      <c r="O26" t="str">
        <f t="shared" si="27"/>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154"/>
      <c r="U26" t="str">
        <f t="shared" si="1"/>
        <v>2043.Salaries.0.Ap251</v>
      </c>
      <c r="V26" t="str">
        <f t="shared" si="2"/>
        <v>Moss Hall Junior.2043.Salaries.0.Ap25</v>
      </c>
      <c r="W26" s="122"/>
      <c r="X26" t="str">
        <f t="shared" si="3"/>
        <v>2043.Salaries.0.Ma251</v>
      </c>
      <c r="Y26" t="str">
        <f t="shared" si="4"/>
        <v>Moss Hall Junior.2043.Salaries.0.Ma25</v>
      </c>
      <c r="Z26" s="122"/>
      <c r="AA26" t="str">
        <f t="shared" si="5"/>
        <v>2043.Salaries.0.Ju251</v>
      </c>
      <c r="AB26" t="str">
        <f t="shared" si="6"/>
        <v>Moss Hall Junior.2043.Salaries.0.Ju25</v>
      </c>
      <c r="AC26" s="122"/>
      <c r="AD26" t="str">
        <f t="shared" si="7"/>
        <v>2043.Salaries.0.Jul251</v>
      </c>
      <c r="AE26" t="str">
        <f t="shared" si="8"/>
        <v>Moss Hall Junior.2043.Salaries.0.Jul25</v>
      </c>
      <c r="AF26" s="122">
        <f>$T$7/13</f>
        <v>0</v>
      </c>
      <c r="AG26" t="str">
        <f t="shared" si="9"/>
        <v>2043.Salaries.0.Aug251</v>
      </c>
      <c r="AH26" t="str">
        <f t="shared" si="10"/>
        <v>Moss Hall Junior.2043.Salaries.0.Aug25</v>
      </c>
      <c r="AI26" s="122">
        <v>-151522.73000000024</v>
      </c>
      <c r="AJ26" t="str">
        <f t="shared" si="11"/>
        <v>2043.Salaries.0.Sep251</v>
      </c>
      <c r="AK26" t="str">
        <f t="shared" si="12"/>
        <v>Moss Hall Junior.2043.Salaries.0.Sep25</v>
      </c>
      <c r="AL26" s="122">
        <f t="shared" si="29"/>
        <v>0</v>
      </c>
      <c r="AM26" t="str">
        <f t="shared" si="13"/>
        <v>2043.Salaries.0.Oct251</v>
      </c>
      <c r="AN26" t="str">
        <f t="shared" si="14"/>
        <v>Moss Hall Junior.2043.Salaries.0.Oct25</v>
      </c>
      <c r="AO26" s="122">
        <f t="shared" si="30"/>
        <v>0</v>
      </c>
      <c r="AP26" t="str">
        <f t="shared" si="15"/>
        <v>2043.Salaries.0.Nov251</v>
      </c>
      <c r="AQ26" t="str">
        <f t="shared" si="16"/>
        <v>Moss Hall Junior.2043.Salaries.0.Nov25</v>
      </c>
      <c r="AR26" s="122">
        <f t="shared" si="31"/>
        <v>0</v>
      </c>
      <c r="AS26" t="str">
        <f t="shared" si="17"/>
        <v>2043.Salaries.0.Dec251</v>
      </c>
      <c r="AT26" t="str">
        <f t="shared" si="18"/>
        <v>Moss Hall Junior.2043.Salaries.0.Dec25</v>
      </c>
      <c r="AU26" s="122">
        <f t="shared" si="32"/>
        <v>0</v>
      </c>
      <c r="AV26" t="str">
        <f t="shared" si="19"/>
        <v>2043.Salaries.0.Jan261</v>
      </c>
      <c r="AW26" t="str">
        <f t="shared" si="20"/>
        <v>Moss Hall Junior.2043.Salaries.0.Jan26</v>
      </c>
      <c r="AX26" s="122">
        <f t="shared" si="33"/>
        <v>0</v>
      </c>
      <c r="AY26" t="str">
        <f t="shared" si="21"/>
        <v>2043.Salaries.0.Feb261</v>
      </c>
      <c r="AZ26" t="str">
        <f t="shared" si="22"/>
        <v>Moss Hall Junior.2043.Salaries.0.Feb26</v>
      </c>
      <c r="BA26" s="122">
        <f t="shared" si="34"/>
        <v>0</v>
      </c>
      <c r="BB26" t="str">
        <f t="shared" si="23"/>
        <v>2043.Salaries.0.Mar261</v>
      </c>
      <c r="BC26" t="str">
        <f t="shared" si="24"/>
        <v>Moss Hall Junior.2043.Salaries.0.Mar26</v>
      </c>
      <c r="BD26" s="122">
        <f>$T$7/13</f>
        <v>0</v>
      </c>
      <c r="BE26" s="120">
        <f t="shared" si="25"/>
        <v>-151522.73000000024</v>
      </c>
      <c r="BF26" s="120">
        <f t="shared" si="36"/>
        <v>-151522.73000000024</v>
      </c>
    </row>
    <row r="27" spans="2:58" x14ac:dyDescent="0.3">
      <c r="B27">
        <v>3022044</v>
      </c>
      <c r="C27" t="str">
        <f>VLOOKUP(B27,'School Details'!A:K,2,FALSE)</f>
        <v>Moss Hall Infant</v>
      </c>
      <c r="D27">
        <f>VLOOKUP(B27,'School Details'!A:K,3,FALSE)</f>
        <v>0</v>
      </c>
      <c r="E27" t="str">
        <f>VLOOKUP(B27,'School Details'!A:K,4,FALSE)</f>
        <v>M</v>
      </c>
      <c r="F27" t="str">
        <f>VLOOKUP(B27,'School Details'!A:K,5,FALSE)</f>
        <v>Primary</v>
      </c>
      <c r="G27" s="100" t="s">
        <v>23392</v>
      </c>
      <c r="H27" t="e">
        <f>VLOOKUP(G27,CCs!$Q:$R,2,FALSE)</f>
        <v>#N/A</v>
      </c>
      <c r="I27" s="128" t="s">
        <v>23776</v>
      </c>
      <c r="J27" t="str">
        <f t="shared" si="37"/>
        <v>661225</v>
      </c>
      <c r="K27">
        <f>VLOOKUP(I27,'Drop Down'!$H:$I,2,FALSE)</f>
        <v>0</v>
      </c>
      <c r="L27">
        <f t="shared" si="38"/>
        <v>1</v>
      </c>
      <c r="M27" t="str">
        <f t="shared" si="26"/>
        <v>Salaries.0</v>
      </c>
      <c r="N27">
        <f>VLOOKUP(B27,'School Details'!A:K,10,FALSE)</f>
        <v>400088</v>
      </c>
      <c r="O27" t="str">
        <f t="shared" si="27"/>
        <v>Moss Hall Infant</v>
      </c>
      <c r="P27" t="str">
        <f>VLOOKUP($N27,LBB_Code!$B:$F,3,FALSE)</f>
        <v>Moss Hall Junior School</v>
      </c>
      <c r="Q27" t="str">
        <f>VLOOKUP($N27,LBB_Code!$B:$F,2,FALSE)</f>
        <v>S900008336</v>
      </c>
      <c r="R27" t="str">
        <f>VLOOKUP($N27,LBB_Code!$B:$F,4,FALSE)</f>
        <v>N3 1NR</v>
      </c>
      <c r="S27" t="str">
        <f>VLOOKUP($G27,LBB_Code!$J:$O, 6,FALSE)</f>
        <v>A1.D10162.661225.99999.9999999.999999</v>
      </c>
      <c r="T27" s="154"/>
      <c r="U27" t="str">
        <f t="shared" si="1"/>
        <v>2044.Salaries.0.Ap251</v>
      </c>
      <c r="V27" t="str">
        <f t="shared" si="2"/>
        <v>Moss Hall Infant.2044.Salaries.0.Ap25</v>
      </c>
      <c r="W27" s="122"/>
      <c r="X27" t="str">
        <f t="shared" si="3"/>
        <v>2044.Salaries.0.Ma251</v>
      </c>
      <c r="Y27" t="str">
        <f t="shared" si="4"/>
        <v>Moss Hall Infant.2044.Salaries.0.Ma25</v>
      </c>
      <c r="Z27" s="122"/>
      <c r="AA27" t="str">
        <f t="shared" si="5"/>
        <v>2044.Salaries.0.Ju251</v>
      </c>
      <c r="AB27" t="str">
        <f t="shared" si="6"/>
        <v>Moss Hall Infant.2044.Salaries.0.Ju25</v>
      </c>
      <c r="AC27" s="122"/>
      <c r="AD27" t="str">
        <f t="shared" si="7"/>
        <v>2044.Salaries.0.Jul251</v>
      </c>
      <c r="AE27" t="str">
        <f t="shared" si="8"/>
        <v>Moss Hall Infant.2044.Salaries.0.Jul25</v>
      </c>
      <c r="AF27" s="122">
        <f t="shared" si="28"/>
        <v>0</v>
      </c>
      <c r="AG27" t="str">
        <f t="shared" si="9"/>
        <v>2044.Salaries.0.Aug251</v>
      </c>
      <c r="AH27" t="str">
        <f t="shared" si="10"/>
        <v>Moss Hall Infant.2044.Salaries.0.Aug25</v>
      </c>
      <c r="AI27" s="122">
        <v>-124032.31999999993</v>
      </c>
      <c r="AJ27" t="str">
        <f t="shared" si="11"/>
        <v>2044.Salaries.0.Sep251</v>
      </c>
      <c r="AK27" t="str">
        <f t="shared" si="12"/>
        <v>Moss Hall Infant.2044.Salaries.0.Sep25</v>
      </c>
      <c r="AL27" s="122">
        <f t="shared" si="29"/>
        <v>0</v>
      </c>
      <c r="AM27" t="str">
        <f t="shared" si="13"/>
        <v>2044.Salaries.0.Oct251</v>
      </c>
      <c r="AN27" t="str">
        <f t="shared" si="14"/>
        <v>Moss Hall Infant.2044.Salaries.0.Oct25</v>
      </c>
      <c r="AO27" s="122">
        <f t="shared" si="30"/>
        <v>0</v>
      </c>
      <c r="AP27" t="str">
        <f t="shared" si="15"/>
        <v>2044.Salaries.0.Nov251</v>
      </c>
      <c r="AQ27" t="str">
        <f t="shared" si="16"/>
        <v>Moss Hall Infant.2044.Salaries.0.Nov25</v>
      </c>
      <c r="AR27" s="122">
        <f t="shared" si="31"/>
        <v>0</v>
      </c>
      <c r="AS27" t="str">
        <f t="shared" si="17"/>
        <v>2044.Salaries.0.Dec251</v>
      </c>
      <c r="AT27" t="str">
        <f t="shared" si="18"/>
        <v>Moss Hall Infant.2044.Salaries.0.Dec25</v>
      </c>
      <c r="AU27" s="122">
        <f t="shared" si="32"/>
        <v>0</v>
      </c>
      <c r="AV27" t="str">
        <f t="shared" si="19"/>
        <v>2044.Salaries.0.Jan261</v>
      </c>
      <c r="AW27" t="str">
        <f t="shared" si="20"/>
        <v>Moss Hall Infant.2044.Salaries.0.Jan26</v>
      </c>
      <c r="AX27" s="122">
        <f t="shared" si="33"/>
        <v>0</v>
      </c>
      <c r="AY27" t="str">
        <f t="shared" si="21"/>
        <v>2044.Salaries.0.Feb261</v>
      </c>
      <c r="AZ27" t="str">
        <f t="shared" si="22"/>
        <v>Moss Hall Infant.2044.Salaries.0.Feb26</v>
      </c>
      <c r="BA27" s="122">
        <f t="shared" si="34"/>
        <v>0</v>
      </c>
      <c r="BB27" t="str">
        <f t="shared" si="23"/>
        <v>2044.Salaries.0.Mar261</v>
      </c>
      <c r="BC27" t="str">
        <f t="shared" si="24"/>
        <v>Moss Hall Infant.2044.Salaries.0.Mar26</v>
      </c>
      <c r="BD27" s="122">
        <f t="shared" si="35"/>
        <v>0</v>
      </c>
      <c r="BE27" s="120">
        <f t="shared" si="25"/>
        <v>-124032.31999999993</v>
      </c>
      <c r="BF27" s="120">
        <f t="shared" si="36"/>
        <v>-124032.31999999993</v>
      </c>
    </row>
    <row r="28" spans="2:58" x14ac:dyDescent="0.3">
      <c r="B28">
        <v>3022045</v>
      </c>
      <c r="C28" t="str">
        <f>VLOOKUP(B28,'School Details'!A:K,2,FALSE)</f>
        <v>Northside</v>
      </c>
      <c r="D28">
        <f>VLOOKUP(B28,'School Details'!A:K,3,FALSE)</f>
        <v>0</v>
      </c>
      <c r="E28" t="str">
        <f>VLOOKUP(B28,'School Details'!A:K,4,FALSE)</f>
        <v>M</v>
      </c>
      <c r="F28" t="str">
        <f>VLOOKUP(B28,'School Details'!A:K,5,FALSE)</f>
        <v>Primary</v>
      </c>
      <c r="G28" s="100" t="s">
        <v>23392</v>
      </c>
      <c r="H28" t="e">
        <f>VLOOKUP(G28,CCs!$Q:$R,2,FALSE)</f>
        <v>#N/A</v>
      </c>
      <c r="I28" s="128" t="s">
        <v>23776</v>
      </c>
      <c r="J28" t="str">
        <f t="shared" si="37"/>
        <v>661225</v>
      </c>
      <c r="K28">
        <f>VLOOKUP(I28,'Drop Down'!$H:$I,2,FALSE)</f>
        <v>0</v>
      </c>
      <c r="L28">
        <f t="shared" si="38"/>
        <v>1</v>
      </c>
      <c r="M28" t="str">
        <f t="shared" si="26"/>
        <v>Salaries.0</v>
      </c>
      <c r="N28">
        <f>VLOOKUP(B28,'School Details'!A:K,10,FALSE)</f>
        <v>400089</v>
      </c>
      <c r="O28" t="str">
        <f t="shared" si="27"/>
        <v>Northside</v>
      </c>
      <c r="P28" t="str">
        <f>VLOOKUP($N28,LBB_Code!$B:$F,3,FALSE)</f>
        <v>Northside School</v>
      </c>
      <c r="Q28" t="str">
        <f>VLOOKUP($N28,LBB_Code!$B:$F,2,FALSE)</f>
        <v>S900008337</v>
      </c>
      <c r="R28" t="str">
        <f>VLOOKUP($N28,LBB_Code!$B:$F,4,FALSE)</f>
        <v>N12 8JP</v>
      </c>
      <c r="S28" t="str">
        <f>VLOOKUP($G28,LBB_Code!$J:$O, 6,FALSE)</f>
        <v>A1.D10162.661225.99999.9999999.999999</v>
      </c>
      <c r="T28" s="154"/>
      <c r="U28" t="str">
        <f t="shared" si="1"/>
        <v>2045.Salaries.0.Ap251</v>
      </c>
      <c r="V28" t="str">
        <f t="shared" si="2"/>
        <v>Northside.2045.Salaries.0.Ap25</v>
      </c>
      <c r="W28" s="122"/>
      <c r="X28" t="str">
        <f t="shared" si="3"/>
        <v>2045.Salaries.0.Ma251</v>
      </c>
      <c r="Y28" t="str">
        <f t="shared" si="4"/>
        <v>Northside.2045.Salaries.0.Ma25</v>
      </c>
      <c r="Z28" s="122"/>
      <c r="AA28" t="str">
        <f t="shared" si="5"/>
        <v>2045.Salaries.0.Ju251</v>
      </c>
      <c r="AB28" t="str">
        <f t="shared" si="6"/>
        <v>Northside.2045.Salaries.0.Ju25</v>
      </c>
      <c r="AC28" s="122"/>
      <c r="AD28" t="str">
        <f t="shared" si="7"/>
        <v>2045.Salaries.0.Jul251</v>
      </c>
      <c r="AE28" t="str">
        <f t="shared" si="8"/>
        <v>Northside.2045.Salaries.0.Jul25</v>
      </c>
      <c r="AF28" s="122">
        <f t="shared" si="28"/>
        <v>0</v>
      </c>
      <c r="AG28" t="str">
        <f t="shared" si="9"/>
        <v>2045.Salaries.0.Aug251</v>
      </c>
      <c r="AH28" t="str">
        <f t="shared" si="10"/>
        <v>Northside.2045.Salaries.0.Aug25</v>
      </c>
      <c r="AI28" s="122">
        <v>-123682.28000000001</v>
      </c>
      <c r="AJ28" t="str">
        <f t="shared" si="11"/>
        <v>2045.Salaries.0.Sep251</v>
      </c>
      <c r="AK28" t="str">
        <f t="shared" si="12"/>
        <v>Northside.2045.Salaries.0.Sep25</v>
      </c>
      <c r="AL28" s="122">
        <f t="shared" si="29"/>
        <v>0</v>
      </c>
      <c r="AM28" t="str">
        <f t="shared" si="13"/>
        <v>2045.Salaries.0.Oct251</v>
      </c>
      <c r="AN28" t="str">
        <f t="shared" si="14"/>
        <v>Northside.2045.Salaries.0.Oct25</v>
      </c>
      <c r="AO28" s="122">
        <f t="shared" si="30"/>
        <v>0</v>
      </c>
      <c r="AP28" t="str">
        <f t="shared" si="15"/>
        <v>2045.Salaries.0.Nov251</v>
      </c>
      <c r="AQ28" t="str">
        <f t="shared" si="16"/>
        <v>Northside.2045.Salaries.0.Nov25</v>
      </c>
      <c r="AR28" s="122">
        <f t="shared" si="31"/>
        <v>0</v>
      </c>
      <c r="AS28" t="str">
        <f t="shared" si="17"/>
        <v>2045.Salaries.0.Dec251</v>
      </c>
      <c r="AT28" t="str">
        <f t="shared" si="18"/>
        <v>Northside.2045.Salaries.0.Dec25</v>
      </c>
      <c r="AU28" s="122">
        <f t="shared" si="32"/>
        <v>0</v>
      </c>
      <c r="AV28" t="str">
        <f t="shared" si="19"/>
        <v>2045.Salaries.0.Jan261</v>
      </c>
      <c r="AW28" t="str">
        <f t="shared" si="20"/>
        <v>Northside.2045.Salaries.0.Jan26</v>
      </c>
      <c r="AX28" s="122">
        <f t="shared" si="33"/>
        <v>0</v>
      </c>
      <c r="AY28" t="str">
        <f t="shared" si="21"/>
        <v>2045.Salaries.0.Feb261</v>
      </c>
      <c r="AZ28" t="str">
        <f t="shared" si="22"/>
        <v>Northside.2045.Salaries.0.Feb26</v>
      </c>
      <c r="BA28" s="122">
        <f t="shared" si="34"/>
        <v>0</v>
      </c>
      <c r="BB28" t="str">
        <f t="shared" si="23"/>
        <v>2045.Salaries.0.Mar261</v>
      </c>
      <c r="BC28" t="str">
        <f t="shared" si="24"/>
        <v>Northside.2045.Salaries.0.Mar26</v>
      </c>
      <c r="BD28" s="122">
        <f t="shared" si="35"/>
        <v>0</v>
      </c>
      <c r="BE28" s="120">
        <f t="shared" si="25"/>
        <v>-123682.28000000001</v>
      </c>
      <c r="BF28" s="120">
        <f t="shared" si="36"/>
        <v>-123682.28000000001</v>
      </c>
    </row>
    <row r="29" spans="2:58" x14ac:dyDescent="0.3">
      <c r="B29">
        <v>3023501</v>
      </c>
      <c r="C29" t="str">
        <f>VLOOKUP(B29,'School Details'!A:K,2,FALSE)</f>
        <v>Our Lady of Lourdes</v>
      </c>
      <c r="D29">
        <f>VLOOKUP(B29,'School Details'!A:K,3,FALSE)</f>
        <v>0</v>
      </c>
      <c r="E29" t="str">
        <f>VLOOKUP(B29,'School Details'!A:K,4,FALSE)</f>
        <v>M</v>
      </c>
      <c r="F29" t="str">
        <f>VLOOKUP(B29,'School Details'!A:K,5,FALSE)</f>
        <v>Primary</v>
      </c>
      <c r="G29" s="100" t="s">
        <v>23392</v>
      </c>
      <c r="H29" t="e">
        <f>VLOOKUP(G29,CCs!$Q:$R,2,FALSE)</f>
        <v>#N/A</v>
      </c>
      <c r="I29" s="128" t="s">
        <v>23776</v>
      </c>
      <c r="J29" t="str">
        <f t="shared" si="37"/>
        <v>661225</v>
      </c>
      <c r="K29">
        <f>VLOOKUP(I29,'Drop Down'!$H:$I,2,FALSE)</f>
        <v>0</v>
      </c>
      <c r="L29">
        <f t="shared" si="38"/>
        <v>1</v>
      </c>
      <c r="M29" t="str">
        <f t="shared" si="26"/>
        <v>Salaries.0</v>
      </c>
      <c r="N29">
        <f>VLOOKUP(B29,'School Details'!A:K,10,FALSE)</f>
        <v>400003</v>
      </c>
      <c r="O29" t="str">
        <f t="shared" si="27"/>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154"/>
      <c r="U29" t="str">
        <f t="shared" si="1"/>
        <v>3501.Salaries.0.Ap251</v>
      </c>
      <c r="V29" t="str">
        <f t="shared" si="2"/>
        <v>Our Lady of Lourdes.3501.Salaries.0.Ap25</v>
      </c>
      <c r="W29" s="122"/>
      <c r="X29" t="str">
        <f t="shared" si="3"/>
        <v>3501.Salaries.0.Ma251</v>
      </c>
      <c r="Y29" t="str">
        <f t="shared" si="4"/>
        <v>Our Lady of Lourdes.3501.Salaries.0.Ma25</v>
      </c>
      <c r="Z29" s="122"/>
      <c r="AA29" t="str">
        <f t="shared" si="5"/>
        <v>3501.Salaries.0.Ju251</v>
      </c>
      <c r="AB29" t="str">
        <f t="shared" si="6"/>
        <v>Our Lady of Lourdes.3501.Salaries.0.Ju25</v>
      </c>
      <c r="AC29" s="122"/>
      <c r="AD29" t="str">
        <f t="shared" si="7"/>
        <v>3501.Salaries.0.Jul251</v>
      </c>
      <c r="AE29" t="str">
        <f t="shared" si="8"/>
        <v>Our Lady of Lourdes.3501.Salaries.0.Jul25</v>
      </c>
      <c r="AF29" s="122">
        <f t="shared" si="28"/>
        <v>0</v>
      </c>
      <c r="AG29" t="str">
        <f t="shared" si="9"/>
        <v>3501.Salaries.0.Aug251</v>
      </c>
      <c r="AH29" t="str">
        <f t="shared" si="10"/>
        <v>Our Lady of Lourdes.3501.Salaries.0.Aug25</v>
      </c>
      <c r="AI29" s="122">
        <v>-94072.229999999981</v>
      </c>
      <c r="AJ29" t="str">
        <f t="shared" si="11"/>
        <v>3501.Salaries.0.Sep251</v>
      </c>
      <c r="AK29" t="str">
        <f t="shared" si="12"/>
        <v>Our Lady of Lourdes.3501.Salaries.0.Sep25</v>
      </c>
      <c r="AL29" s="122">
        <f t="shared" si="29"/>
        <v>0</v>
      </c>
      <c r="AM29" t="str">
        <f t="shared" si="13"/>
        <v>3501.Salaries.0.Oct251</v>
      </c>
      <c r="AN29" t="str">
        <f t="shared" si="14"/>
        <v>Our Lady of Lourdes.3501.Salaries.0.Oct25</v>
      </c>
      <c r="AO29" s="122">
        <f t="shared" si="30"/>
        <v>0</v>
      </c>
      <c r="AP29" t="str">
        <f t="shared" si="15"/>
        <v>3501.Salaries.0.Nov251</v>
      </c>
      <c r="AQ29" t="str">
        <f t="shared" si="16"/>
        <v>Our Lady of Lourdes.3501.Salaries.0.Nov25</v>
      </c>
      <c r="AR29" s="122">
        <f t="shared" si="31"/>
        <v>0</v>
      </c>
      <c r="AS29" t="str">
        <f t="shared" si="17"/>
        <v>3501.Salaries.0.Dec251</v>
      </c>
      <c r="AT29" t="str">
        <f t="shared" si="18"/>
        <v>Our Lady of Lourdes.3501.Salaries.0.Dec25</v>
      </c>
      <c r="AU29" s="122">
        <f t="shared" si="32"/>
        <v>0</v>
      </c>
      <c r="AV29" t="str">
        <f t="shared" si="19"/>
        <v>3501.Salaries.0.Jan261</v>
      </c>
      <c r="AW29" t="str">
        <f t="shared" si="20"/>
        <v>Our Lady of Lourdes.3501.Salaries.0.Jan26</v>
      </c>
      <c r="AX29" s="122">
        <f t="shared" si="33"/>
        <v>0</v>
      </c>
      <c r="AY29" t="str">
        <f t="shared" si="21"/>
        <v>3501.Salaries.0.Feb261</v>
      </c>
      <c r="AZ29" t="str">
        <f t="shared" si="22"/>
        <v>Our Lady of Lourdes.3501.Salaries.0.Feb26</v>
      </c>
      <c r="BA29" s="122">
        <f t="shared" si="34"/>
        <v>0</v>
      </c>
      <c r="BB29" t="str">
        <f t="shared" si="23"/>
        <v>3501.Salaries.0.Mar261</v>
      </c>
      <c r="BC29" t="str">
        <f t="shared" si="24"/>
        <v>Our Lady of Lourdes.3501.Salaries.0.Mar26</v>
      </c>
      <c r="BD29" s="122">
        <f t="shared" si="35"/>
        <v>0</v>
      </c>
      <c r="BE29" s="120">
        <f t="shared" si="25"/>
        <v>-94072.229999999981</v>
      </c>
      <c r="BF29" s="120">
        <f t="shared" si="36"/>
        <v>-94072.229999999981</v>
      </c>
    </row>
    <row r="30" spans="2:58" x14ac:dyDescent="0.3">
      <c r="B30">
        <v>3023502</v>
      </c>
      <c r="C30" t="str">
        <f>VLOOKUP(B30,'School Details'!A:K,2,FALSE)</f>
        <v>St Agnes RC</v>
      </c>
      <c r="D30">
        <f>VLOOKUP(B30,'School Details'!A:K,3,FALSE)</f>
        <v>0</v>
      </c>
      <c r="E30" t="str">
        <f>VLOOKUP(B30,'School Details'!A:K,4,FALSE)</f>
        <v>M</v>
      </c>
      <c r="F30" t="str">
        <f>VLOOKUP(B30,'School Details'!A:K,5,FALSE)</f>
        <v>Primary</v>
      </c>
      <c r="G30" s="100" t="s">
        <v>23392</v>
      </c>
      <c r="H30" t="e">
        <f>VLOOKUP(G30,CCs!$Q:$R,2,FALSE)</f>
        <v>#N/A</v>
      </c>
      <c r="I30" s="128" t="s">
        <v>23776</v>
      </c>
      <c r="J30" t="str">
        <f t="shared" si="37"/>
        <v>661225</v>
      </c>
      <c r="K30">
        <f>VLOOKUP(I30,'Drop Down'!$H:$I,2,FALSE)</f>
        <v>0</v>
      </c>
      <c r="L30">
        <f t="shared" si="38"/>
        <v>1</v>
      </c>
      <c r="M30" t="str">
        <f t="shared" si="26"/>
        <v>Salaries.0</v>
      </c>
      <c r="N30">
        <f>VLOOKUP(B30,'School Details'!A:K,10,FALSE)</f>
        <v>400096</v>
      </c>
      <c r="O30" t="str">
        <f t="shared" si="27"/>
        <v>St Agnes RC</v>
      </c>
      <c r="P30" t="str">
        <f>VLOOKUP($N30,LBB_Code!$B:$F,3,FALSE)</f>
        <v>St Agness Rc School</v>
      </c>
      <c r="Q30" t="str">
        <f>VLOOKUP($N30,LBB_Code!$B:$F,2,FALSE)</f>
        <v>S900008341</v>
      </c>
      <c r="R30" t="str">
        <f>VLOOKUP($N30,LBB_Code!$B:$F,4,FALSE)</f>
        <v>NW2 1RG</v>
      </c>
      <c r="S30" t="str">
        <f>VLOOKUP($G30,LBB_Code!$J:$O, 6,FALSE)</f>
        <v>A1.D10162.661225.99999.9999999.999999</v>
      </c>
      <c r="T30" s="154"/>
      <c r="U30" t="str">
        <f t="shared" si="1"/>
        <v>3502.Salaries.0.Ap251</v>
      </c>
      <c r="V30" t="str">
        <f t="shared" si="2"/>
        <v>St Agnes RC.3502.Salaries.0.Ap25</v>
      </c>
      <c r="W30" s="122"/>
      <c r="X30" t="str">
        <f t="shared" si="3"/>
        <v>3502.Salaries.0.Ma251</v>
      </c>
      <c r="Y30" t="str">
        <f t="shared" si="4"/>
        <v>St Agnes RC.3502.Salaries.0.Ma25</v>
      </c>
      <c r="Z30" s="122"/>
      <c r="AA30" t="str">
        <f t="shared" si="5"/>
        <v>3502.Salaries.0.Ju251</v>
      </c>
      <c r="AB30" t="str">
        <f t="shared" si="6"/>
        <v>St Agnes RC.3502.Salaries.0.Ju25</v>
      </c>
      <c r="AC30" s="122"/>
      <c r="AD30" t="str">
        <f t="shared" si="7"/>
        <v>3502.Salaries.0.Jul251</v>
      </c>
      <c r="AE30" t="str">
        <f t="shared" si="8"/>
        <v>St Agnes RC.3502.Salaries.0.Jul25</v>
      </c>
      <c r="AF30" s="122">
        <f t="shared" si="28"/>
        <v>0</v>
      </c>
      <c r="AG30" t="str">
        <f t="shared" si="9"/>
        <v>3502.Salaries.0.Aug251</v>
      </c>
      <c r="AH30" t="str">
        <f t="shared" si="10"/>
        <v>St Agnes RC.3502.Salaries.0.Aug25</v>
      </c>
      <c r="AI30" s="122">
        <v>-190242.13999999981</v>
      </c>
      <c r="AJ30" t="str">
        <f t="shared" si="11"/>
        <v>3502.Salaries.0.Sep251</v>
      </c>
      <c r="AK30" t="str">
        <f t="shared" si="12"/>
        <v>St Agnes RC.3502.Salaries.0.Sep25</v>
      </c>
      <c r="AL30" s="122">
        <f t="shared" si="29"/>
        <v>0</v>
      </c>
      <c r="AM30" t="str">
        <f t="shared" si="13"/>
        <v>3502.Salaries.0.Oct251</v>
      </c>
      <c r="AN30" t="str">
        <f t="shared" si="14"/>
        <v>St Agnes RC.3502.Salaries.0.Oct25</v>
      </c>
      <c r="AO30" s="122">
        <f t="shared" si="30"/>
        <v>0</v>
      </c>
      <c r="AP30" t="str">
        <f t="shared" si="15"/>
        <v>3502.Salaries.0.Nov251</v>
      </c>
      <c r="AQ30" t="str">
        <f t="shared" si="16"/>
        <v>St Agnes RC.3502.Salaries.0.Nov25</v>
      </c>
      <c r="AR30" s="122">
        <f t="shared" si="31"/>
        <v>0</v>
      </c>
      <c r="AS30" t="str">
        <f t="shared" si="17"/>
        <v>3502.Salaries.0.Dec251</v>
      </c>
      <c r="AT30" t="str">
        <f t="shared" si="18"/>
        <v>St Agnes RC.3502.Salaries.0.Dec25</v>
      </c>
      <c r="AU30" s="122">
        <f t="shared" si="32"/>
        <v>0</v>
      </c>
      <c r="AV30" t="str">
        <f t="shared" si="19"/>
        <v>3502.Salaries.0.Jan261</v>
      </c>
      <c r="AW30" t="str">
        <f t="shared" si="20"/>
        <v>St Agnes RC.3502.Salaries.0.Jan26</v>
      </c>
      <c r="AX30" s="122">
        <f t="shared" si="33"/>
        <v>0</v>
      </c>
      <c r="AY30" t="str">
        <f t="shared" si="21"/>
        <v>3502.Salaries.0.Feb261</v>
      </c>
      <c r="AZ30" t="str">
        <f t="shared" si="22"/>
        <v>St Agnes RC.3502.Salaries.0.Feb26</v>
      </c>
      <c r="BA30" s="122">
        <f t="shared" si="34"/>
        <v>0</v>
      </c>
      <c r="BB30" t="str">
        <f t="shared" si="23"/>
        <v>3502.Salaries.0.Mar261</v>
      </c>
      <c r="BC30" t="str">
        <f t="shared" si="24"/>
        <v>St Agnes RC.3502.Salaries.0.Mar26</v>
      </c>
      <c r="BD30" s="122">
        <f t="shared" si="35"/>
        <v>0</v>
      </c>
      <c r="BE30" s="120">
        <f t="shared" si="25"/>
        <v>-190242.13999999981</v>
      </c>
      <c r="BF30" s="120">
        <f t="shared" si="36"/>
        <v>-190242.13999999981</v>
      </c>
    </row>
    <row r="31" spans="2:58" x14ac:dyDescent="0.3">
      <c r="B31">
        <v>3023504</v>
      </c>
      <c r="C31" t="str">
        <f>VLOOKUP(B31,'School Details'!A:K,2,FALSE)</f>
        <v>St Catherines R C</v>
      </c>
      <c r="D31">
        <f>VLOOKUP(B31,'School Details'!A:K,3,FALSE)</f>
        <v>0</v>
      </c>
      <c r="E31" t="str">
        <f>VLOOKUP(B31,'School Details'!A:K,4,FALSE)</f>
        <v>M</v>
      </c>
      <c r="F31" t="str">
        <f>VLOOKUP(B31,'School Details'!A:K,5,FALSE)</f>
        <v>Primary</v>
      </c>
      <c r="G31" s="100" t="s">
        <v>23392</v>
      </c>
      <c r="H31" t="e">
        <f>VLOOKUP(G31,CCs!$Q:$R,2,FALSE)</f>
        <v>#N/A</v>
      </c>
      <c r="I31" s="128" t="s">
        <v>23776</v>
      </c>
      <c r="J31" t="str">
        <f t="shared" si="37"/>
        <v>661225</v>
      </c>
      <c r="K31">
        <f>VLOOKUP(I31,'Drop Down'!$H:$I,2,FALSE)</f>
        <v>0</v>
      </c>
      <c r="L31">
        <f t="shared" si="38"/>
        <v>1</v>
      </c>
      <c r="M31" t="str">
        <f t="shared" si="26"/>
        <v>Salaries.0</v>
      </c>
      <c r="N31">
        <f>VLOOKUP(B31,'School Details'!A:K,10,FALSE)</f>
        <v>400064</v>
      </c>
      <c r="O31" t="str">
        <f t="shared" si="27"/>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154"/>
      <c r="U31" t="str">
        <f t="shared" si="1"/>
        <v>3504.Salaries.0.Ap251</v>
      </c>
      <c r="V31" t="str">
        <f t="shared" si="2"/>
        <v>St Catherines R C.3504.Salaries.0.Ap25</v>
      </c>
      <c r="W31" s="122"/>
      <c r="X31" t="str">
        <f t="shared" si="3"/>
        <v>3504.Salaries.0.Ma251</v>
      </c>
      <c r="Y31" t="str">
        <f t="shared" si="4"/>
        <v>St Catherines R C.3504.Salaries.0.Ma25</v>
      </c>
      <c r="Z31" s="122"/>
      <c r="AA31" t="str">
        <f t="shared" si="5"/>
        <v>3504.Salaries.0.Ju251</v>
      </c>
      <c r="AB31" t="str">
        <f t="shared" si="6"/>
        <v>St Catherines R C.3504.Salaries.0.Ju25</v>
      </c>
      <c r="AC31" s="122"/>
      <c r="AD31" t="str">
        <f t="shared" si="7"/>
        <v>3504.Salaries.0.Jul251</v>
      </c>
      <c r="AE31" t="str">
        <f t="shared" si="8"/>
        <v>St Catherines R C.3504.Salaries.0.Jul25</v>
      </c>
      <c r="AF31" s="122">
        <f t="shared" si="28"/>
        <v>0</v>
      </c>
      <c r="AG31" t="str">
        <f t="shared" si="9"/>
        <v>3504.Salaries.0.Aug251</v>
      </c>
      <c r="AH31" t="str">
        <f t="shared" si="10"/>
        <v>St Catherines R C.3504.Salaries.0.Aug25</v>
      </c>
      <c r="AI31" s="122">
        <v>-188606.21000000025</v>
      </c>
      <c r="AJ31" t="str">
        <f t="shared" si="11"/>
        <v>3504.Salaries.0.Sep251</v>
      </c>
      <c r="AK31" t="str">
        <f t="shared" si="12"/>
        <v>St Catherines R C.3504.Salaries.0.Sep25</v>
      </c>
      <c r="AL31" s="122">
        <f t="shared" si="29"/>
        <v>0</v>
      </c>
      <c r="AM31" t="str">
        <f t="shared" si="13"/>
        <v>3504.Salaries.0.Oct251</v>
      </c>
      <c r="AN31" t="str">
        <f t="shared" si="14"/>
        <v>St Catherines R C.3504.Salaries.0.Oct25</v>
      </c>
      <c r="AO31" s="122">
        <f t="shared" si="30"/>
        <v>0</v>
      </c>
      <c r="AP31" t="str">
        <f t="shared" si="15"/>
        <v>3504.Salaries.0.Nov251</v>
      </c>
      <c r="AQ31" t="str">
        <f t="shared" si="16"/>
        <v>St Catherines R C.3504.Salaries.0.Nov25</v>
      </c>
      <c r="AR31" s="122">
        <f t="shared" si="31"/>
        <v>0</v>
      </c>
      <c r="AS31" t="str">
        <f t="shared" si="17"/>
        <v>3504.Salaries.0.Dec251</v>
      </c>
      <c r="AT31" t="str">
        <f t="shared" si="18"/>
        <v>St Catherines R C.3504.Salaries.0.Dec25</v>
      </c>
      <c r="AU31" s="122">
        <f t="shared" si="32"/>
        <v>0</v>
      </c>
      <c r="AV31" t="str">
        <f t="shared" si="19"/>
        <v>3504.Salaries.0.Jan261</v>
      </c>
      <c r="AW31" t="str">
        <f t="shared" si="20"/>
        <v>St Catherines R C.3504.Salaries.0.Jan26</v>
      </c>
      <c r="AX31" s="122">
        <f t="shared" si="33"/>
        <v>0</v>
      </c>
      <c r="AY31" t="str">
        <f t="shared" si="21"/>
        <v>3504.Salaries.0.Feb261</v>
      </c>
      <c r="AZ31" t="str">
        <f t="shared" si="22"/>
        <v>St Catherines R C.3504.Salaries.0.Feb26</v>
      </c>
      <c r="BA31" s="122">
        <f t="shared" si="34"/>
        <v>0</v>
      </c>
      <c r="BB31" t="str">
        <f t="shared" si="23"/>
        <v>3504.Salaries.0.Mar261</v>
      </c>
      <c r="BC31" t="str">
        <f t="shared" si="24"/>
        <v>St Catherines R C.3504.Salaries.0.Mar26</v>
      </c>
      <c r="BD31" s="122">
        <f t="shared" si="35"/>
        <v>0</v>
      </c>
      <c r="BE31" s="120">
        <f t="shared" si="25"/>
        <v>-188606.21000000025</v>
      </c>
      <c r="BF31" s="120">
        <f t="shared" si="36"/>
        <v>-188606.21000000025</v>
      </c>
    </row>
    <row r="32" spans="2:58" x14ac:dyDescent="0.3">
      <c r="B32">
        <v>3023307</v>
      </c>
      <c r="C32" t="str">
        <f>VLOOKUP(B32,'School Details'!A:K,2,FALSE)</f>
        <v>St John's CE  N11</v>
      </c>
      <c r="D32">
        <f>VLOOKUP(B32,'School Details'!A:K,3,FALSE)</f>
        <v>0</v>
      </c>
      <c r="E32" t="str">
        <f>VLOOKUP(B32,'School Details'!A:K,4,FALSE)</f>
        <v>M</v>
      </c>
      <c r="F32" t="str">
        <f>VLOOKUP(B32,'School Details'!A:K,5,FALSE)</f>
        <v>Primary</v>
      </c>
      <c r="G32" s="100" t="s">
        <v>23392</v>
      </c>
      <c r="H32" t="e">
        <f>VLOOKUP(G32,CCs!$Q:$R,2,FALSE)</f>
        <v>#N/A</v>
      </c>
      <c r="I32" s="128" t="s">
        <v>23776</v>
      </c>
      <c r="J32" t="str">
        <f t="shared" si="37"/>
        <v>661225</v>
      </c>
      <c r="K32">
        <f>VLOOKUP(I32,'Drop Down'!$H:$I,2,FALSE)</f>
        <v>0</v>
      </c>
      <c r="L32">
        <f t="shared" si="38"/>
        <v>1</v>
      </c>
      <c r="M32" t="str">
        <f t="shared" si="26"/>
        <v>Salaries.0</v>
      </c>
      <c r="N32">
        <f>VLOOKUP(B32,'School Details'!A:K,10,FALSE)</f>
        <v>400114</v>
      </c>
      <c r="O32" t="str">
        <f t="shared" si="27"/>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154"/>
      <c r="U32" t="str">
        <f t="shared" si="1"/>
        <v>3307.Salaries.0.Ap251</v>
      </c>
      <c r="V32" t="str">
        <f t="shared" si="2"/>
        <v>St John's CE  N11.3307.Salaries.0.Ap25</v>
      </c>
      <c r="W32" s="122"/>
      <c r="X32" t="str">
        <f t="shared" si="3"/>
        <v>3307.Salaries.0.Ma251</v>
      </c>
      <c r="Y32" t="str">
        <f t="shared" si="4"/>
        <v>St John's CE  N11.3307.Salaries.0.Ma25</v>
      </c>
      <c r="Z32" s="122"/>
      <c r="AA32" t="str">
        <f t="shared" si="5"/>
        <v>3307.Salaries.0.Ju251</v>
      </c>
      <c r="AB32" t="str">
        <f t="shared" si="6"/>
        <v>St John's CE  N11.3307.Salaries.0.Ju25</v>
      </c>
      <c r="AC32" s="122"/>
      <c r="AD32" t="str">
        <f t="shared" si="7"/>
        <v>3307.Salaries.0.Jul251</v>
      </c>
      <c r="AE32" t="str">
        <f t="shared" si="8"/>
        <v>St John's CE  N11.3307.Salaries.0.Jul25</v>
      </c>
      <c r="AF32" s="122">
        <f t="shared" si="28"/>
        <v>0</v>
      </c>
      <c r="AG32" t="str">
        <f t="shared" si="9"/>
        <v>3307.Salaries.0.Aug251</v>
      </c>
      <c r="AH32" t="str">
        <f t="shared" si="10"/>
        <v>St John's CE  N11.3307.Salaries.0.Aug25</v>
      </c>
      <c r="AI32" s="122">
        <v>-82274.69</v>
      </c>
      <c r="AJ32" t="str">
        <f t="shared" si="11"/>
        <v>3307.Salaries.0.Sep251</v>
      </c>
      <c r="AK32" t="str">
        <f t="shared" si="12"/>
        <v>St John's CE  N11.3307.Salaries.0.Sep25</v>
      </c>
      <c r="AL32" s="122">
        <f t="shared" si="29"/>
        <v>0</v>
      </c>
      <c r="AM32" t="str">
        <f t="shared" si="13"/>
        <v>3307.Salaries.0.Oct251</v>
      </c>
      <c r="AN32" t="str">
        <f t="shared" si="14"/>
        <v>St John's CE  N11.3307.Salaries.0.Oct25</v>
      </c>
      <c r="AO32" s="122">
        <f t="shared" si="30"/>
        <v>0</v>
      </c>
      <c r="AP32" t="str">
        <f t="shared" si="15"/>
        <v>3307.Salaries.0.Nov251</v>
      </c>
      <c r="AQ32" t="str">
        <f t="shared" si="16"/>
        <v>St John's CE  N11.3307.Salaries.0.Nov25</v>
      </c>
      <c r="AR32" s="122">
        <f t="shared" si="31"/>
        <v>0</v>
      </c>
      <c r="AS32" t="str">
        <f t="shared" si="17"/>
        <v>3307.Salaries.0.Dec251</v>
      </c>
      <c r="AT32" t="str">
        <f t="shared" si="18"/>
        <v>St John's CE  N11.3307.Salaries.0.Dec25</v>
      </c>
      <c r="AU32" s="122">
        <f t="shared" si="32"/>
        <v>0</v>
      </c>
      <c r="AV32" t="str">
        <f t="shared" si="19"/>
        <v>3307.Salaries.0.Jan261</v>
      </c>
      <c r="AW32" t="str">
        <f t="shared" si="20"/>
        <v>St John's CE  N11.3307.Salaries.0.Jan26</v>
      </c>
      <c r="AX32" s="122">
        <f t="shared" si="33"/>
        <v>0</v>
      </c>
      <c r="AY32" t="str">
        <f t="shared" si="21"/>
        <v>3307.Salaries.0.Feb261</v>
      </c>
      <c r="AZ32" t="str">
        <f t="shared" si="22"/>
        <v>St John's CE  N11.3307.Salaries.0.Feb26</v>
      </c>
      <c r="BA32" s="122">
        <f t="shared" si="34"/>
        <v>0</v>
      </c>
      <c r="BB32" t="str">
        <f t="shared" si="23"/>
        <v>3307.Salaries.0.Mar261</v>
      </c>
      <c r="BC32" t="str">
        <f t="shared" si="24"/>
        <v>St John's CE  N11.3307.Salaries.0.Mar26</v>
      </c>
      <c r="BD32" s="122">
        <f t="shared" si="35"/>
        <v>0</v>
      </c>
      <c r="BE32" s="120">
        <f t="shared" si="25"/>
        <v>-82274.69</v>
      </c>
      <c r="BF32" s="120">
        <f t="shared" si="36"/>
        <v>-82274.69</v>
      </c>
    </row>
    <row r="33" spans="1:58" x14ac:dyDescent="0.3">
      <c r="B33">
        <v>3023312</v>
      </c>
      <c r="C33" t="str">
        <f>VLOOKUP(B33,'School Details'!A:K,2,FALSE)</f>
        <v>St Mary's  EN4</v>
      </c>
      <c r="D33">
        <f>VLOOKUP(B33,'School Details'!A:K,3,FALSE)</f>
        <v>0</v>
      </c>
      <c r="E33" t="str">
        <f>VLOOKUP(B33,'School Details'!A:K,4,FALSE)</f>
        <v>M</v>
      </c>
      <c r="F33" t="str">
        <f>VLOOKUP(B33,'School Details'!A:K,5,FALSE)</f>
        <v>Primary</v>
      </c>
      <c r="G33" s="100" t="s">
        <v>23392</v>
      </c>
      <c r="H33" t="e">
        <f>VLOOKUP(G33,CCs!$Q:$R,2,FALSE)</f>
        <v>#N/A</v>
      </c>
      <c r="I33" s="128" t="s">
        <v>23776</v>
      </c>
      <c r="J33" t="str">
        <f t="shared" si="37"/>
        <v>661225</v>
      </c>
      <c r="K33">
        <f>VLOOKUP(I33,'Drop Down'!$H:$I,2,FALSE)</f>
        <v>0</v>
      </c>
      <c r="L33">
        <f t="shared" si="38"/>
        <v>1</v>
      </c>
      <c r="M33" t="str">
        <f t="shared" si="26"/>
        <v>Salaries.0</v>
      </c>
      <c r="N33">
        <f>VLOOKUP(B33,'School Details'!A:K,10,FALSE)</f>
        <v>400017</v>
      </c>
      <c r="O33" t="str">
        <f t="shared" si="27"/>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154"/>
      <c r="U33" t="str">
        <f t="shared" si="1"/>
        <v>3312.Salaries.0.Ap251</v>
      </c>
      <c r="V33" t="str">
        <f t="shared" si="2"/>
        <v>St Mary's  EN4.3312.Salaries.0.Ap25</v>
      </c>
      <c r="W33" s="122"/>
      <c r="X33" t="str">
        <f t="shared" si="3"/>
        <v>3312.Salaries.0.Ma251</v>
      </c>
      <c r="Y33" t="str">
        <f t="shared" si="4"/>
        <v>St Mary's  EN4.3312.Salaries.0.Ma25</v>
      </c>
      <c r="Z33" s="122"/>
      <c r="AA33" t="str">
        <f t="shared" si="5"/>
        <v>3312.Salaries.0.Ju251</v>
      </c>
      <c r="AB33" t="str">
        <f t="shared" si="6"/>
        <v>St Mary's  EN4.3312.Salaries.0.Ju25</v>
      </c>
      <c r="AC33" s="122"/>
      <c r="AD33" t="str">
        <f t="shared" si="7"/>
        <v>3312.Salaries.0.Jul251</v>
      </c>
      <c r="AE33" t="str">
        <f t="shared" si="8"/>
        <v>St Mary's  EN4.3312.Salaries.0.Jul25</v>
      </c>
      <c r="AF33" s="122">
        <f t="shared" si="28"/>
        <v>0</v>
      </c>
      <c r="AG33" t="str">
        <f t="shared" si="9"/>
        <v>3312.Salaries.0.Aug251</v>
      </c>
      <c r="AH33" t="str">
        <f t="shared" si="10"/>
        <v>St Mary's  EN4.3312.Salaries.0.Aug25</v>
      </c>
      <c r="AI33" s="122">
        <v>-94880.62</v>
      </c>
      <c r="AJ33" t="str">
        <f t="shared" si="11"/>
        <v>3312.Salaries.0.Sep251</v>
      </c>
      <c r="AK33" t="str">
        <f t="shared" si="12"/>
        <v>St Mary's  EN4.3312.Salaries.0.Sep25</v>
      </c>
      <c r="AL33" s="122">
        <f t="shared" si="29"/>
        <v>0</v>
      </c>
      <c r="AM33" t="str">
        <f t="shared" si="13"/>
        <v>3312.Salaries.0.Oct251</v>
      </c>
      <c r="AN33" t="str">
        <f t="shared" si="14"/>
        <v>St Mary's  EN4.3312.Salaries.0.Oct25</v>
      </c>
      <c r="AO33" s="122">
        <f t="shared" si="30"/>
        <v>0</v>
      </c>
      <c r="AP33" t="str">
        <f t="shared" si="15"/>
        <v>3312.Salaries.0.Nov251</v>
      </c>
      <c r="AQ33" t="str">
        <f t="shared" si="16"/>
        <v>St Mary's  EN4.3312.Salaries.0.Nov25</v>
      </c>
      <c r="AR33" s="122">
        <f t="shared" si="31"/>
        <v>0</v>
      </c>
      <c r="AS33" t="str">
        <f t="shared" si="17"/>
        <v>3312.Salaries.0.Dec251</v>
      </c>
      <c r="AT33" t="str">
        <f t="shared" si="18"/>
        <v>St Mary's  EN4.3312.Salaries.0.Dec25</v>
      </c>
      <c r="AU33" s="122">
        <f t="shared" si="32"/>
        <v>0</v>
      </c>
      <c r="AV33" t="str">
        <f t="shared" si="19"/>
        <v>3312.Salaries.0.Jan261</v>
      </c>
      <c r="AW33" t="str">
        <f t="shared" si="20"/>
        <v>St Mary's  EN4.3312.Salaries.0.Jan26</v>
      </c>
      <c r="AX33" s="122">
        <f t="shared" si="33"/>
        <v>0</v>
      </c>
      <c r="AY33" t="str">
        <f t="shared" si="21"/>
        <v>3312.Salaries.0.Feb261</v>
      </c>
      <c r="AZ33" t="str">
        <f t="shared" si="22"/>
        <v>St Mary's  EN4.3312.Salaries.0.Feb26</v>
      </c>
      <c r="BA33" s="122">
        <f t="shared" si="34"/>
        <v>0</v>
      </c>
      <c r="BB33" t="str">
        <f t="shared" si="23"/>
        <v>3312.Salaries.0.Mar261</v>
      </c>
      <c r="BC33" t="str">
        <f t="shared" si="24"/>
        <v>St Mary's  EN4.3312.Salaries.0.Mar26</v>
      </c>
      <c r="BD33" s="122">
        <f t="shared" si="35"/>
        <v>0</v>
      </c>
      <c r="BE33" s="120">
        <f t="shared" si="25"/>
        <v>-94880.62</v>
      </c>
      <c r="BF33" s="120">
        <f t="shared" si="36"/>
        <v>-94880.62</v>
      </c>
    </row>
    <row r="34" spans="1:58" x14ac:dyDescent="0.3">
      <c r="B34">
        <v>3023313</v>
      </c>
      <c r="C34" t="str">
        <f>VLOOKUP(B34,'School Details'!A:K,2,FALSE)</f>
        <v>St. Pauls N11</v>
      </c>
      <c r="D34">
        <f>VLOOKUP(B34,'School Details'!A:K,3,FALSE)</f>
        <v>0</v>
      </c>
      <c r="E34" t="str">
        <f>VLOOKUP(B34,'School Details'!A:K,4,FALSE)</f>
        <v>M</v>
      </c>
      <c r="F34" t="str">
        <f>VLOOKUP(B34,'School Details'!A:K,5,FALSE)</f>
        <v>Primary</v>
      </c>
      <c r="G34" s="100" t="s">
        <v>23392</v>
      </c>
      <c r="H34" t="e">
        <f>VLOOKUP(G34,CCs!$Q:$R,2,FALSE)</f>
        <v>#N/A</v>
      </c>
      <c r="I34" s="128" t="s">
        <v>23776</v>
      </c>
      <c r="J34" t="str">
        <f t="shared" si="37"/>
        <v>661225</v>
      </c>
      <c r="K34">
        <f>VLOOKUP(I34,'Drop Down'!$H:$I,2,FALSE)</f>
        <v>0</v>
      </c>
      <c r="L34">
        <f t="shared" si="38"/>
        <v>1</v>
      </c>
      <c r="M34" t="str">
        <f t="shared" si="26"/>
        <v>Salaries.0</v>
      </c>
      <c r="N34">
        <f>VLOOKUP(B34,'School Details'!A:K,10,FALSE)</f>
        <v>400006</v>
      </c>
      <c r="O34" t="str">
        <f t="shared" si="27"/>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154"/>
      <c r="U34" t="str">
        <f t="shared" si="1"/>
        <v>3313.Salaries.0.Ap251</v>
      </c>
      <c r="V34" t="str">
        <f t="shared" si="2"/>
        <v>St. Pauls N11.3313.Salaries.0.Ap25</v>
      </c>
      <c r="W34" s="122"/>
      <c r="X34" t="str">
        <f t="shared" si="3"/>
        <v>3313.Salaries.0.Ma251</v>
      </c>
      <c r="Y34" t="str">
        <f t="shared" si="4"/>
        <v>St. Pauls N11.3313.Salaries.0.Ma25</v>
      </c>
      <c r="Z34" s="122"/>
      <c r="AA34" t="str">
        <f t="shared" si="5"/>
        <v>3313.Salaries.0.Ju251</v>
      </c>
      <c r="AB34" t="str">
        <f t="shared" si="6"/>
        <v>St. Pauls N11.3313.Salaries.0.Ju25</v>
      </c>
      <c r="AC34" s="122"/>
      <c r="AD34" t="str">
        <f t="shared" si="7"/>
        <v>3313.Salaries.0.Jul251</v>
      </c>
      <c r="AE34" t="str">
        <f t="shared" si="8"/>
        <v>St. Pauls N11.3313.Salaries.0.Jul25</v>
      </c>
      <c r="AF34" s="122">
        <f t="shared" si="28"/>
        <v>0</v>
      </c>
      <c r="AG34" t="str">
        <f t="shared" si="9"/>
        <v>3313.Salaries.0.Aug251</v>
      </c>
      <c r="AH34" t="str">
        <f t="shared" si="10"/>
        <v>St. Pauls N11.3313.Salaries.0.Aug25</v>
      </c>
      <c r="AI34" s="122">
        <v>-95380.629999999946</v>
      </c>
      <c r="AJ34" t="str">
        <f t="shared" si="11"/>
        <v>3313.Salaries.0.Sep251</v>
      </c>
      <c r="AK34" t="str">
        <f t="shared" si="12"/>
        <v>St. Pauls N11.3313.Salaries.0.Sep25</v>
      </c>
      <c r="AL34" s="122">
        <f t="shared" si="29"/>
        <v>0</v>
      </c>
      <c r="AM34" t="str">
        <f t="shared" si="13"/>
        <v>3313.Salaries.0.Oct251</v>
      </c>
      <c r="AN34" t="str">
        <f t="shared" si="14"/>
        <v>St. Pauls N11.3313.Salaries.0.Oct25</v>
      </c>
      <c r="AO34" s="122">
        <f t="shared" si="30"/>
        <v>0</v>
      </c>
      <c r="AP34" t="str">
        <f t="shared" si="15"/>
        <v>3313.Salaries.0.Nov251</v>
      </c>
      <c r="AQ34" t="str">
        <f t="shared" si="16"/>
        <v>St. Pauls N11.3313.Salaries.0.Nov25</v>
      </c>
      <c r="AR34" s="122">
        <f t="shared" si="31"/>
        <v>0</v>
      </c>
      <c r="AS34" t="str">
        <f t="shared" si="17"/>
        <v>3313.Salaries.0.Dec251</v>
      </c>
      <c r="AT34" t="str">
        <f t="shared" si="18"/>
        <v>St. Pauls N11.3313.Salaries.0.Dec25</v>
      </c>
      <c r="AU34" s="122">
        <f t="shared" si="32"/>
        <v>0</v>
      </c>
      <c r="AV34" t="str">
        <f t="shared" si="19"/>
        <v>3313.Salaries.0.Jan261</v>
      </c>
      <c r="AW34" t="str">
        <f t="shared" si="20"/>
        <v>St. Pauls N11.3313.Salaries.0.Jan26</v>
      </c>
      <c r="AX34" s="122">
        <f t="shared" si="33"/>
        <v>0</v>
      </c>
      <c r="AY34" t="str">
        <f t="shared" si="21"/>
        <v>3313.Salaries.0.Feb261</v>
      </c>
      <c r="AZ34" t="str">
        <f t="shared" si="22"/>
        <v>St. Pauls N11.3313.Salaries.0.Feb26</v>
      </c>
      <c r="BA34" s="122">
        <f t="shared" si="34"/>
        <v>0</v>
      </c>
      <c r="BB34" t="str">
        <f t="shared" si="23"/>
        <v>3313.Salaries.0.Mar261</v>
      </c>
      <c r="BC34" t="str">
        <f t="shared" si="24"/>
        <v>St. Pauls N11.3313.Salaries.0.Mar26</v>
      </c>
      <c r="BD34" s="122">
        <f t="shared" si="35"/>
        <v>0</v>
      </c>
      <c r="BE34" s="120">
        <f t="shared" si="25"/>
        <v>-95380.629999999946</v>
      </c>
      <c r="BF34" s="120">
        <f t="shared" si="36"/>
        <v>-95380.629999999946</v>
      </c>
    </row>
    <row r="35" spans="1:58" x14ac:dyDescent="0.3">
      <c r="B35">
        <v>3023506</v>
      </c>
      <c r="C35" t="str">
        <f>VLOOKUP(B35,'School Details'!A:K,2,FALSE)</f>
        <v>St Vincent's RC</v>
      </c>
      <c r="D35">
        <f>VLOOKUP(B35,'School Details'!A:K,3,FALSE)</f>
        <v>0</v>
      </c>
      <c r="E35" t="str">
        <f>VLOOKUP(B35,'School Details'!A:K,4,FALSE)</f>
        <v>M</v>
      </c>
      <c r="F35" t="str">
        <f>VLOOKUP(B35,'School Details'!A:K,5,FALSE)</f>
        <v>Primary</v>
      </c>
      <c r="G35" s="100" t="s">
        <v>23392</v>
      </c>
      <c r="H35" t="e">
        <f>VLOOKUP(G35,CCs!$Q:$R,2,FALSE)</f>
        <v>#N/A</v>
      </c>
      <c r="I35" s="128" t="s">
        <v>23776</v>
      </c>
      <c r="J35" t="str">
        <f t="shared" si="37"/>
        <v>661225</v>
      </c>
      <c r="K35">
        <f>VLOOKUP(I35,'Drop Down'!$H:$I,2,FALSE)</f>
        <v>0</v>
      </c>
      <c r="L35">
        <f t="shared" si="38"/>
        <v>1</v>
      </c>
      <c r="M35" t="str">
        <f t="shared" si="26"/>
        <v>Salaries.0</v>
      </c>
      <c r="N35">
        <f>VLOOKUP(B35,'School Details'!A:K,10,FALSE)</f>
        <v>400009</v>
      </c>
      <c r="O35" t="str">
        <f t="shared" si="27"/>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154"/>
      <c r="U35" t="str">
        <f t="shared" si="1"/>
        <v>3506.Salaries.0.Ap251</v>
      </c>
      <c r="V35" t="str">
        <f t="shared" si="2"/>
        <v>St Vincent's RC.3506.Salaries.0.Ap25</v>
      </c>
      <c r="W35" s="122"/>
      <c r="X35" t="str">
        <f t="shared" si="3"/>
        <v>3506.Salaries.0.Ma251</v>
      </c>
      <c r="Y35" t="str">
        <f t="shared" si="4"/>
        <v>St Vincent's RC.3506.Salaries.0.Ma25</v>
      </c>
      <c r="Z35" s="122"/>
      <c r="AA35" t="str">
        <f t="shared" si="5"/>
        <v>3506.Salaries.0.Ju251</v>
      </c>
      <c r="AB35" t="str">
        <f t="shared" si="6"/>
        <v>St Vincent's RC.3506.Salaries.0.Ju25</v>
      </c>
      <c r="AC35" s="122"/>
      <c r="AD35" t="str">
        <f t="shared" si="7"/>
        <v>3506.Salaries.0.Jul251</v>
      </c>
      <c r="AE35" t="str">
        <f t="shared" si="8"/>
        <v>St Vincent's RC.3506.Salaries.0.Jul25</v>
      </c>
      <c r="AF35" s="122">
        <f t="shared" si="28"/>
        <v>0</v>
      </c>
      <c r="AG35" t="str">
        <f t="shared" si="9"/>
        <v>3506.Salaries.0.Aug251</v>
      </c>
      <c r="AH35" t="str">
        <f t="shared" si="10"/>
        <v>St Vincent's RC.3506.Salaries.0.Aug25</v>
      </c>
      <c r="AI35" s="122">
        <v>-131066.18000000009</v>
      </c>
      <c r="AJ35" t="str">
        <f t="shared" si="11"/>
        <v>3506.Salaries.0.Sep251</v>
      </c>
      <c r="AK35" t="str">
        <f t="shared" si="12"/>
        <v>St Vincent's RC.3506.Salaries.0.Sep25</v>
      </c>
      <c r="AL35" s="122">
        <f t="shared" si="29"/>
        <v>0</v>
      </c>
      <c r="AM35" t="str">
        <f t="shared" si="13"/>
        <v>3506.Salaries.0.Oct251</v>
      </c>
      <c r="AN35" t="str">
        <f t="shared" si="14"/>
        <v>St Vincent's RC.3506.Salaries.0.Oct25</v>
      </c>
      <c r="AO35" s="122">
        <f t="shared" si="30"/>
        <v>0</v>
      </c>
      <c r="AP35" t="str">
        <f t="shared" si="15"/>
        <v>3506.Salaries.0.Nov251</v>
      </c>
      <c r="AQ35" t="str">
        <f t="shared" si="16"/>
        <v>St Vincent's RC.3506.Salaries.0.Nov25</v>
      </c>
      <c r="AR35" s="122">
        <f t="shared" si="31"/>
        <v>0</v>
      </c>
      <c r="AS35" t="str">
        <f t="shared" si="17"/>
        <v>3506.Salaries.0.Dec251</v>
      </c>
      <c r="AT35" t="str">
        <f t="shared" si="18"/>
        <v>St Vincent's RC.3506.Salaries.0.Dec25</v>
      </c>
      <c r="AU35" s="122">
        <f t="shared" si="32"/>
        <v>0</v>
      </c>
      <c r="AV35" t="str">
        <f t="shared" si="19"/>
        <v>3506.Salaries.0.Jan261</v>
      </c>
      <c r="AW35" t="str">
        <f t="shared" si="20"/>
        <v>St Vincent's RC.3506.Salaries.0.Jan26</v>
      </c>
      <c r="AX35" s="122">
        <f t="shared" si="33"/>
        <v>0</v>
      </c>
      <c r="AY35" t="str">
        <f t="shared" si="21"/>
        <v>3506.Salaries.0.Feb261</v>
      </c>
      <c r="AZ35" t="str">
        <f t="shared" si="22"/>
        <v>St Vincent's RC.3506.Salaries.0.Feb26</v>
      </c>
      <c r="BA35" s="122">
        <f t="shared" si="34"/>
        <v>0</v>
      </c>
      <c r="BB35" t="str">
        <f t="shared" si="23"/>
        <v>3506.Salaries.0.Mar261</v>
      </c>
      <c r="BC35" t="str">
        <f t="shared" si="24"/>
        <v>St Vincent's RC.3506.Salaries.0.Mar26</v>
      </c>
      <c r="BD35" s="122">
        <f t="shared" si="35"/>
        <v>0</v>
      </c>
      <c r="BE35" s="120">
        <f t="shared" si="25"/>
        <v>-131066.18000000009</v>
      </c>
      <c r="BF35" s="120">
        <f t="shared" si="36"/>
        <v>-131066.18000000009</v>
      </c>
    </row>
    <row r="36" spans="1:58" x14ac:dyDescent="0.3">
      <c r="B36">
        <v>3023316</v>
      </c>
      <c r="C36" t="str">
        <f>VLOOKUP(B36,'School Details'!A:K,2,FALSE)</f>
        <v>Trent  CE</v>
      </c>
      <c r="D36">
        <f>VLOOKUP(B36,'School Details'!A:K,3,FALSE)</f>
        <v>0</v>
      </c>
      <c r="E36" t="str">
        <f>VLOOKUP(B36,'School Details'!A:K,4,FALSE)</f>
        <v>M</v>
      </c>
      <c r="F36" t="str">
        <f>VLOOKUP(B36,'School Details'!A:K,5,FALSE)</f>
        <v>Primary</v>
      </c>
      <c r="G36" s="100" t="s">
        <v>23392</v>
      </c>
      <c r="H36" t="e">
        <f>VLOOKUP(G36,CCs!$Q:$R,2,FALSE)</f>
        <v>#N/A</v>
      </c>
      <c r="I36" s="128" t="s">
        <v>23776</v>
      </c>
      <c r="J36" t="str">
        <f t="shared" si="37"/>
        <v>661225</v>
      </c>
      <c r="K36">
        <f>VLOOKUP(I36,'Drop Down'!$H:$I,2,FALSE)</f>
        <v>0</v>
      </c>
      <c r="L36">
        <f t="shared" si="38"/>
        <v>1</v>
      </c>
      <c r="M36" t="str">
        <f t="shared" si="26"/>
        <v>Salaries.0</v>
      </c>
      <c r="N36">
        <f>VLOOKUP(B36,'School Details'!A:K,10,FALSE)</f>
        <v>400100</v>
      </c>
      <c r="O36" t="str">
        <f t="shared" si="27"/>
        <v>Trent  CE</v>
      </c>
      <c r="P36" t="str">
        <f>VLOOKUP($N36,LBB_Code!$B:$F,3,FALSE)</f>
        <v>Trent Ce School</v>
      </c>
      <c r="Q36" t="str">
        <f>VLOOKUP($N36,LBB_Code!$B:$F,2,FALSE)</f>
        <v>S900008344</v>
      </c>
      <c r="R36" t="str">
        <f>VLOOKUP($N36,LBB_Code!$B:$F,4,FALSE)</f>
        <v>EN4 9JH</v>
      </c>
      <c r="S36" t="str">
        <f>VLOOKUP($G36,LBB_Code!$J:$O, 6,FALSE)</f>
        <v>A1.D10162.661225.99999.9999999.999999</v>
      </c>
      <c r="T36" s="154"/>
      <c r="U36" t="str">
        <f t="shared" si="1"/>
        <v>3316.Salaries.0.Ap251</v>
      </c>
      <c r="V36" t="str">
        <f t="shared" si="2"/>
        <v>Trent  CE.3316.Salaries.0.Ap25</v>
      </c>
      <c r="W36" s="122"/>
      <c r="X36" t="str">
        <f t="shared" si="3"/>
        <v>3316.Salaries.0.Ma251</v>
      </c>
      <c r="Y36" t="str">
        <f t="shared" si="4"/>
        <v>Trent  CE.3316.Salaries.0.Ma25</v>
      </c>
      <c r="Z36" s="122"/>
      <c r="AA36" t="str">
        <f t="shared" si="5"/>
        <v>3316.Salaries.0.Ju251</v>
      </c>
      <c r="AB36" t="str">
        <f t="shared" si="6"/>
        <v>Trent  CE.3316.Salaries.0.Ju25</v>
      </c>
      <c r="AC36" s="122"/>
      <c r="AD36" t="str">
        <f t="shared" si="7"/>
        <v>3316.Salaries.0.Jul251</v>
      </c>
      <c r="AE36" t="str">
        <f t="shared" si="8"/>
        <v>Trent  CE.3316.Salaries.0.Jul25</v>
      </c>
      <c r="AF36" s="122">
        <f t="shared" si="28"/>
        <v>0</v>
      </c>
      <c r="AG36" t="str">
        <f t="shared" si="9"/>
        <v>3316.Salaries.0.Aug251</v>
      </c>
      <c r="AH36" t="str">
        <f t="shared" si="10"/>
        <v>Trent  CE.3316.Salaries.0.Aug25</v>
      </c>
      <c r="AI36" s="122">
        <v>-92658.290000000023</v>
      </c>
      <c r="AJ36" t="str">
        <f t="shared" si="11"/>
        <v>3316.Salaries.0.Sep251</v>
      </c>
      <c r="AK36" t="str">
        <f t="shared" si="12"/>
        <v>Trent  CE.3316.Salaries.0.Sep25</v>
      </c>
      <c r="AL36" s="122">
        <f t="shared" si="29"/>
        <v>0</v>
      </c>
      <c r="AM36" t="str">
        <f t="shared" si="13"/>
        <v>3316.Salaries.0.Oct251</v>
      </c>
      <c r="AN36" t="str">
        <f t="shared" si="14"/>
        <v>Trent  CE.3316.Salaries.0.Oct25</v>
      </c>
      <c r="AO36" s="122">
        <f t="shared" si="30"/>
        <v>0</v>
      </c>
      <c r="AP36" t="str">
        <f t="shared" si="15"/>
        <v>3316.Salaries.0.Nov251</v>
      </c>
      <c r="AQ36" t="str">
        <f t="shared" si="16"/>
        <v>Trent  CE.3316.Salaries.0.Nov25</v>
      </c>
      <c r="AR36" s="122">
        <f t="shared" si="31"/>
        <v>0</v>
      </c>
      <c r="AS36" t="str">
        <f t="shared" si="17"/>
        <v>3316.Salaries.0.Dec251</v>
      </c>
      <c r="AT36" t="str">
        <f t="shared" si="18"/>
        <v>Trent  CE.3316.Salaries.0.Dec25</v>
      </c>
      <c r="AU36" s="122">
        <f t="shared" si="32"/>
        <v>0</v>
      </c>
      <c r="AV36" t="str">
        <f t="shared" si="19"/>
        <v>3316.Salaries.0.Jan261</v>
      </c>
      <c r="AW36" t="str">
        <f t="shared" si="20"/>
        <v>Trent  CE.3316.Salaries.0.Jan26</v>
      </c>
      <c r="AX36" s="122">
        <f t="shared" si="33"/>
        <v>0</v>
      </c>
      <c r="AY36" t="str">
        <f t="shared" si="21"/>
        <v>3316.Salaries.0.Feb261</v>
      </c>
      <c r="AZ36" t="str">
        <f t="shared" si="22"/>
        <v>Trent  CE.3316.Salaries.0.Feb26</v>
      </c>
      <c r="BA36" s="122">
        <f t="shared" si="34"/>
        <v>0</v>
      </c>
      <c r="BB36" t="str">
        <f t="shared" si="23"/>
        <v>3316.Salaries.0.Mar261</v>
      </c>
      <c r="BC36" t="str">
        <f t="shared" si="24"/>
        <v>Trent  CE.3316.Salaries.0.Mar26</v>
      </c>
      <c r="BD36" s="122">
        <f t="shared" si="35"/>
        <v>0</v>
      </c>
      <c r="BE36" s="120">
        <f t="shared" si="25"/>
        <v>-92658.290000000023</v>
      </c>
      <c r="BF36" s="120">
        <f t="shared" si="36"/>
        <v>-92658.290000000023</v>
      </c>
    </row>
    <row r="37" spans="1:58" x14ac:dyDescent="0.3">
      <c r="B37">
        <v>3022055</v>
      </c>
      <c r="C37" t="str">
        <f>VLOOKUP(B37,'School Details'!A:K,2,FALSE)</f>
        <v>Tudor</v>
      </c>
      <c r="D37">
        <f>VLOOKUP(B37,'School Details'!A:K,3,FALSE)</f>
        <v>0</v>
      </c>
      <c r="E37" t="str">
        <f>VLOOKUP(B37,'School Details'!A:K,4,FALSE)</f>
        <v>M</v>
      </c>
      <c r="F37" t="str">
        <f>VLOOKUP(B37,'School Details'!A:K,5,FALSE)</f>
        <v>Primary</v>
      </c>
      <c r="G37" s="100" t="s">
        <v>23392</v>
      </c>
      <c r="H37" t="e">
        <f>VLOOKUP(G37,CCs!$Q:$R,2,FALSE)</f>
        <v>#N/A</v>
      </c>
      <c r="I37" s="128" t="s">
        <v>23776</v>
      </c>
      <c r="J37" t="str">
        <f t="shared" si="37"/>
        <v>661225</v>
      </c>
      <c r="K37">
        <f>VLOOKUP(I37,'Drop Down'!$H:$I,2,FALSE)</f>
        <v>0</v>
      </c>
      <c r="L37">
        <f t="shared" si="38"/>
        <v>1</v>
      </c>
      <c r="M37" t="str">
        <f t="shared" si="26"/>
        <v>Salaries.0</v>
      </c>
      <c r="N37">
        <f>VLOOKUP(B37,'School Details'!A:K,10,FALSE)</f>
        <v>400101</v>
      </c>
      <c r="O37" t="str">
        <f t="shared" si="27"/>
        <v>Tudor</v>
      </c>
      <c r="P37" t="str">
        <f>VLOOKUP($N37,LBB_Code!$B:$F,3,FALSE)</f>
        <v>Tudor School</v>
      </c>
      <c r="Q37" t="str">
        <f>VLOOKUP($N37,LBB_Code!$B:$F,2,FALSE)</f>
        <v>S900008345</v>
      </c>
      <c r="R37" t="str">
        <f>VLOOKUP($N37,LBB_Code!$B:$F,4,FALSE)</f>
        <v>N3 2AG</v>
      </c>
      <c r="S37" t="str">
        <f>VLOOKUP($G37,LBB_Code!$J:$O, 6,FALSE)</f>
        <v>A1.D10162.661225.99999.9999999.999999</v>
      </c>
      <c r="T37" s="154"/>
      <c r="U37" t="str">
        <f t="shared" si="1"/>
        <v>2055.Salaries.0.Ap251</v>
      </c>
      <c r="V37" t="str">
        <f t="shared" si="2"/>
        <v>Tudor.2055.Salaries.0.Ap25</v>
      </c>
      <c r="W37" s="122"/>
      <c r="X37" t="str">
        <f t="shared" si="3"/>
        <v>2055.Salaries.0.Ma251</v>
      </c>
      <c r="Y37" t="str">
        <f t="shared" si="4"/>
        <v>Tudor.2055.Salaries.0.Ma25</v>
      </c>
      <c r="Z37" s="122"/>
      <c r="AA37" t="str">
        <f t="shared" si="5"/>
        <v>2055.Salaries.0.Ju251</v>
      </c>
      <c r="AB37" t="str">
        <f t="shared" si="6"/>
        <v>Tudor.2055.Salaries.0.Ju25</v>
      </c>
      <c r="AC37" s="122"/>
      <c r="AD37" t="str">
        <f t="shared" si="7"/>
        <v>2055.Salaries.0.Jul251</v>
      </c>
      <c r="AE37" t="str">
        <f t="shared" si="8"/>
        <v>Tudor.2055.Salaries.0.Jul25</v>
      </c>
      <c r="AF37" s="122">
        <f t="shared" si="28"/>
        <v>0</v>
      </c>
      <c r="AG37" t="str">
        <f t="shared" si="9"/>
        <v>2055.Salaries.0.Aug251</v>
      </c>
      <c r="AH37" t="str">
        <f t="shared" si="10"/>
        <v>Tudor.2055.Salaries.0.Aug25</v>
      </c>
      <c r="AI37" s="122">
        <v>-103590.52999999994</v>
      </c>
      <c r="AJ37" t="str">
        <f t="shared" si="11"/>
        <v>2055.Salaries.0.Sep251</v>
      </c>
      <c r="AK37" t="str">
        <f t="shared" si="12"/>
        <v>Tudor.2055.Salaries.0.Sep25</v>
      </c>
      <c r="AL37" s="122">
        <f t="shared" si="29"/>
        <v>0</v>
      </c>
      <c r="AM37" t="str">
        <f t="shared" si="13"/>
        <v>2055.Salaries.0.Oct251</v>
      </c>
      <c r="AN37" t="str">
        <f t="shared" si="14"/>
        <v>Tudor.2055.Salaries.0.Oct25</v>
      </c>
      <c r="AO37" s="122">
        <f t="shared" si="30"/>
        <v>0</v>
      </c>
      <c r="AP37" t="str">
        <f t="shared" si="15"/>
        <v>2055.Salaries.0.Nov251</v>
      </c>
      <c r="AQ37" t="str">
        <f t="shared" si="16"/>
        <v>Tudor.2055.Salaries.0.Nov25</v>
      </c>
      <c r="AR37" s="122">
        <f t="shared" si="31"/>
        <v>0</v>
      </c>
      <c r="AS37" t="str">
        <f t="shared" si="17"/>
        <v>2055.Salaries.0.Dec251</v>
      </c>
      <c r="AT37" t="str">
        <f t="shared" si="18"/>
        <v>Tudor.2055.Salaries.0.Dec25</v>
      </c>
      <c r="AU37" s="122">
        <f t="shared" si="32"/>
        <v>0</v>
      </c>
      <c r="AV37" t="str">
        <f t="shared" si="19"/>
        <v>2055.Salaries.0.Jan261</v>
      </c>
      <c r="AW37" t="str">
        <f t="shared" si="20"/>
        <v>Tudor.2055.Salaries.0.Jan26</v>
      </c>
      <c r="AX37" s="122">
        <f t="shared" si="33"/>
        <v>0</v>
      </c>
      <c r="AY37" t="str">
        <f t="shared" si="21"/>
        <v>2055.Salaries.0.Feb261</v>
      </c>
      <c r="AZ37" t="str">
        <f t="shared" si="22"/>
        <v>Tudor.2055.Salaries.0.Feb26</v>
      </c>
      <c r="BA37" s="122">
        <f t="shared" si="34"/>
        <v>0</v>
      </c>
      <c r="BB37" t="str">
        <f t="shared" si="23"/>
        <v>2055.Salaries.0.Mar261</v>
      </c>
      <c r="BC37" t="str">
        <f t="shared" si="24"/>
        <v>Tudor.2055.Salaries.0.Mar26</v>
      </c>
      <c r="BD37" s="122">
        <f t="shared" si="35"/>
        <v>0</v>
      </c>
      <c r="BE37" s="120">
        <f t="shared" si="25"/>
        <v>-103590.52999999994</v>
      </c>
      <c r="BF37" s="120">
        <f t="shared" si="36"/>
        <v>-103590.52999999994</v>
      </c>
    </row>
    <row r="38" spans="1:58" x14ac:dyDescent="0.3">
      <c r="B38">
        <v>3022060</v>
      </c>
      <c r="C38" t="str">
        <f>VLOOKUP(B38,'School Details'!A:K,2,FALSE)</f>
        <v>Whitings Hill</v>
      </c>
      <c r="D38">
        <f>VLOOKUP(B38,'School Details'!A:K,3,FALSE)</f>
        <v>0</v>
      </c>
      <c r="E38" t="str">
        <f>VLOOKUP(B38,'School Details'!A:K,4,FALSE)</f>
        <v>M</v>
      </c>
      <c r="F38" t="str">
        <f>VLOOKUP(B38,'School Details'!A:K,5,FALSE)</f>
        <v>Primary</v>
      </c>
      <c r="G38" s="100" t="s">
        <v>23392</v>
      </c>
      <c r="H38" t="e">
        <f>VLOOKUP(G38,CCs!$Q:$R,2,FALSE)</f>
        <v>#N/A</v>
      </c>
      <c r="I38" s="128" t="s">
        <v>23776</v>
      </c>
      <c r="J38" t="str">
        <f t="shared" si="37"/>
        <v>661225</v>
      </c>
      <c r="K38">
        <f>VLOOKUP(I38,'Drop Down'!$H:$I,2,FALSE)</f>
        <v>0</v>
      </c>
      <c r="L38">
        <f t="shared" si="38"/>
        <v>1</v>
      </c>
      <c r="M38" t="str">
        <f t="shared" si="26"/>
        <v>Salaries.0</v>
      </c>
      <c r="N38">
        <f>VLOOKUP(B38,'School Details'!A:K,10,FALSE)</f>
        <v>400011</v>
      </c>
      <c r="O38" t="str">
        <f t="shared" si="27"/>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154"/>
      <c r="U38" t="str">
        <f t="shared" si="1"/>
        <v>2060.Salaries.0.Ap251</v>
      </c>
      <c r="V38" t="str">
        <f t="shared" si="2"/>
        <v>Whitings Hill.2060.Salaries.0.Ap25</v>
      </c>
      <c r="W38" s="122"/>
      <c r="X38" t="str">
        <f t="shared" si="3"/>
        <v>2060.Salaries.0.Ma251</v>
      </c>
      <c r="Y38" t="str">
        <f t="shared" si="4"/>
        <v>Whitings Hill.2060.Salaries.0.Ma25</v>
      </c>
      <c r="Z38" s="122"/>
      <c r="AA38" t="str">
        <f t="shared" si="5"/>
        <v>2060.Salaries.0.Ju251</v>
      </c>
      <c r="AB38" t="str">
        <f t="shared" si="6"/>
        <v>Whitings Hill.2060.Salaries.0.Ju25</v>
      </c>
      <c r="AC38" s="122"/>
      <c r="AD38" t="str">
        <f t="shared" si="7"/>
        <v>2060.Salaries.0.Jul251</v>
      </c>
      <c r="AE38" t="str">
        <f t="shared" si="8"/>
        <v>Whitings Hill.2060.Salaries.0.Jul25</v>
      </c>
      <c r="AF38" s="122">
        <f t="shared" si="28"/>
        <v>0</v>
      </c>
      <c r="AG38" t="str">
        <f t="shared" si="9"/>
        <v>2060.Salaries.0.Aug251</v>
      </c>
      <c r="AH38" t="str">
        <f t="shared" si="10"/>
        <v>Whitings Hill.2060.Salaries.0.Aug25</v>
      </c>
      <c r="AI38" s="122">
        <v>-224474.99</v>
      </c>
      <c r="AJ38" t="str">
        <f t="shared" si="11"/>
        <v>2060.Salaries.0.Sep251</v>
      </c>
      <c r="AK38" t="str">
        <f t="shared" si="12"/>
        <v>Whitings Hill.2060.Salaries.0.Sep25</v>
      </c>
      <c r="AL38" s="122">
        <f t="shared" si="29"/>
        <v>0</v>
      </c>
      <c r="AM38" t="str">
        <f t="shared" si="13"/>
        <v>2060.Salaries.0.Oct251</v>
      </c>
      <c r="AN38" t="str">
        <f t="shared" si="14"/>
        <v>Whitings Hill.2060.Salaries.0.Oct25</v>
      </c>
      <c r="AO38" s="122">
        <f t="shared" si="30"/>
        <v>0</v>
      </c>
      <c r="AP38" t="str">
        <f t="shared" si="15"/>
        <v>2060.Salaries.0.Nov251</v>
      </c>
      <c r="AQ38" t="str">
        <f t="shared" si="16"/>
        <v>Whitings Hill.2060.Salaries.0.Nov25</v>
      </c>
      <c r="AR38" s="122">
        <f t="shared" si="31"/>
        <v>0</v>
      </c>
      <c r="AS38" t="str">
        <f t="shared" si="17"/>
        <v>2060.Salaries.0.Dec251</v>
      </c>
      <c r="AT38" t="str">
        <f t="shared" si="18"/>
        <v>Whitings Hill.2060.Salaries.0.Dec25</v>
      </c>
      <c r="AU38" s="122">
        <f t="shared" si="32"/>
        <v>0</v>
      </c>
      <c r="AV38" t="str">
        <f t="shared" si="19"/>
        <v>2060.Salaries.0.Jan261</v>
      </c>
      <c r="AW38" t="str">
        <f t="shared" si="20"/>
        <v>Whitings Hill.2060.Salaries.0.Jan26</v>
      </c>
      <c r="AX38" s="122">
        <f t="shared" si="33"/>
        <v>0</v>
      </c>
      <c r="AY38" t="str">
        <f t="shared" si="21"/>
        <v>2060.Salaries.0.Feb261</v>
      </c>
      <c r="AZ38" t="str">
        <f t="shared" si="22"/>
        <v>Whitings Hill.2060.Salaries.0.Feb26</v>
      </c>
      <c r="BA38" s="122">
        <f t="shared" si="34"/>
        <v>0</v>
      </c>
      <c r="BB38" t="str">
        <f t="shared" si="23"/>
        <v>2060.Salaries.0.Mar261</v>
      </c>
      <c r="BC38" t="str">
        <f t="shared" si="24"/>
        <v>Whitings Hill.2060.Salaries.0.Mar26</v>
      </c>
      <c r="BD38" s="122">
        <f t="shared" si="35"/>
        <v>0</v>
      </c>
      <c r="BE38" s="120">
        <f t="shared" si="25"/>
        <v>-224474.99</v>
      </c>
      <c r="BF38" s="120">
        <f t="shared" si="36"/>
        <v>-224474.99</v>
      </c>
    </row>
    <row r="39" spans="1:58" x14ac:dyDescent="0.3">
      <c r="B39">
        <v>3023509</v>
      </c>
      <c r="C39" t="str">
        <f>VLOOKUP(B39,'School Details'!A:K,2,FALSE)</f>
        <v>St Joseph's</v>
      </c>
      <c r="D39">
        <f>VLOOKUP(B39,'School Details'!A:K,3,FALSE)</f>
        <v>0</v>
      </c>
      <c r="E39" t="str">
        <f>VLOOKUP(B39,'School Details'!A:K,4,FALSE)</f>
        <v>M</v>
      </c>
      <c r="F39" t="str">
        <f>VLOOKUP(B39,'School Details'!A:K,5,FALSE)</f>
        <v>Primary</v>
      </c>
      <c r="G39" s="100" t="s">
        <v>23392</v>
      </c>
      <c r="H39" t="e">
        <f>VLOOKUP(G39,CCs!$Q:$R,2,FALSE)</f>
        <v>#N/A</v>
      </c>
      <c r="I39" s="128" t="s">
        <v>23776</v>
      </c>
      <c r="J39" t="str">
        <f t="shared" si="37"/>
        <v>661225</v>
      </c>
      <c r="K39">
        <f>VLOOKUP(I39,'Drop Down'!$H:$I,2,FALSE)</f>
        <v>0</v>
      </c>
      <c r="L39">
        <f t="shared" si="38"/>
        <v>1</v>
      </c>
      <c r="M39" t="str">
        <f t="shared" si="26"/>
        <v>Salaries.0</v>
      </c>
      <c r="N39">
        <f>VLOOKUP(B39,'School Details'!A:K,10,FALSE)</f>
        <v>400066</v>
      </c>
      <c r="O39" t="str">
        <f t="shared" si="27"/>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154"/>
      <c r="U39" t="str">
        <f t="shared" ref="U39:U70" si="39">RIGHT($B39,4)&amp;"."&amp;$M39&amp;"."&amp;U$3</f>
        <v>3509.Salaries.0.Ap251</v>
      </c>
      <c r="V39" t="str">
        <f t="shared" ref="V39:V70" si="40">$O39&amp;"."&amp;RIGHT($B39,4)&amp;"."&amp;$M39&amp;"."&amp;V$3</f>
        <v>St Joseph's.3509.Salaries.0.Ap25</v>
      </c>
      <c r="W39" s="122"/>
      <c r="X39" t="str">
        <f t="shared" ref="X39:X70" si="41">RIGHT($B39,4)&amp;"."&amp;$M39&amp;"."&amp;X$3</f>
        <v>3509.Salaries.0.Ma251</v>
      </c>
      <c r="Y39" t="str">
        <f t="shared" ref="Y39:Y70" si="42">$O39&amp;"."&amp;RIGHT($B39,4)&amp;"."&amp;$M39&amp;"."&amp;Y$3</f>
        <v>St Joseph's.3509.Salaries.0.Ma25</v>
      </c>
      <c r="Z39" s="122"/>
      <c r="AA39" t="str">
        <f t="shared" ref="AA39:AA70" si="43">RIGHT($B39,4)&amp;"."&amp;$M39&amp;"."&amp;AA$3</f>
        <v>3509.Salaries.0.Ju251</v>
      </c>
      <c r="AB39" t="str">
        <f t="shared" ref="AB39:AB70" si="44">$O39&amp;"."&amp;RIGHT($B39,4)&amp;"."&amp;$M39&amp;"."&amp;AB$3</f>
        <v>St Joseph's.3509.Salaries.0.Ju25</v>
      </c>
      <c r="AC39" s="122"/>
      <c r="AD39" t="str">
        <f t="shared" ref="AD39:AD70" si="45">RIGHT($B39,4)&amp;"."&amp;$M39&amp;"."&amp;AD$3</f>
        <v>3509.Salaries.0.Jul251</v>
      </c>
      <c r="AE39" t="str">
        <f t="shared" ref="AE39:AE70" si="46">$O39&amp;"."&amp;RIGHT($B39,4)&amp;"."&amp;$M39&amp;"."&amp;AE$3</f>
        <v>St Joseph's.3509.Salaries.0.Jul25</v>
      </c>
      <c r="AF39" s="122">
        <f t="shared" si="28"/>
        <v>0</v>
      </c>
      <c r="AG39" t="str">
        <f t="shared" ref="AG39:AG70" si="47">RIGHT($B39,4)&amp;"."&amp;$M39&amp;"."&amp;AG$3</f>
        <v>3509.Salaries.0.Aug251</v>
      </c>
      <c r="AH39" t="str">
        <f t="shared" ref="AH39:AH70" si="48">$O39&amp;"."&amp;RIGHT($B39,4)&amp;"."&amp;$M39&amp;"."&amp;AH$3</f>
        <v>St Joseph's.3509.Salaries.0.Aug25</v>
      </c>
      <c r="AI39" s="122">
        <v>-186924.94999999981</v>
      </c>
      <c r="AJ39" t="str">
        <f t="shared" ref="AJ39:AJ70" si="49">RIGHT($B39,4)&amp;"."&amp;$M39&amp;"."&amp;AJ$3</f>
        <v>3509.Salaries.0.Sep251</v>
      </c>
      <c r="AK39" t="str">
        <f t="shared" ref="AK39:AK70" si="50">$O39&amp;"."&amp;RIGHT($B39,4)&amp;"."&amp;$M39&amp;"."&amp;AK$3</f>
        <v>St Joseph's.3509.Salaries.0.Sep25</v>
      </c>
      <c r="AL39" s="122">
        <f t="shared" si="29"/>
        <v>0</v>
      </c>
      <c r="AM39" t="str">
        <f t="shared" ref="AM39:AM70" si="51">RIGHT($B39,4)&amp;"."&amp;$M39&amp;"."&amp;AM$3</f>
        <v>3509.Salaries.0.Oct251</v>
      </c>
      <c r="AN39" t="str">
        <f t="shared" ref="AN39:AN70" si="52">$O39&amp;"."&amp;RIGHT($B39,4)&amp;"."&amp;$M39&amp;"."&amp;AN$3</f>
        <v>St Joseph's.3509.Salaries.0.Oct25</v>
      </c>
      <c r="AO39" s="122">
        <f t="shared" si="30"/>
        <v>0</v>
      </c>
      <c r="AP39" t="str">
        <f t="shared" ref="AP39:AP70" si="53">RIGHT($B39,4)&amp;"."&amp;$M39&amp;"."&amp;AP$3</f>
        <v>3509.Salaries.0.Nov251</v>
      </c>
      <c r="AQ39" t="str">
        <f t="shared" ref="AQ39:AQ70" si="54">$O39&amp;"."&amp;RIGHT($B39,4)&amp;"."&amp;$M39&amp;"."&amp;AQ$3</f>
        <v>St Joseph's.3509.Salaries.0.Nov25</v>
      </c>
      <c r="AR39" s="122">
        <f t="shared" si="31"/>
        <v>0</v>
      </c>
      <c r="AS39" t="str">
        <f t="shared" ref="AS39:AS70" si="55">RIGHT($B39,4)&amp;"."&amp;$M39&amp;"."&amp;AS$3</f>
        <v>3509.Salaries.0.Dec251</v>
      </c>
      <c r="AT39" t="str">
        <f t="shared" ref="AT39:AT70" si="56">$O39&amp;"."&amp;RIGHT($B39,4)&amp;"."&amp;$M39&amp;"."&amp;AT$3</f>
        <v>St Joseph's.3509.Salaries.0.Dec25</v>
      </c>
      <c r="AU39" s="122">
        <f t="shared" si="32"/>
        <v>0</v>
      </c>
      <c r="AV39" t="str">
        <f t="shared" ref="AV39:AV70" si="57">RIGHT($B39,4)&amp;"."&amp;$M39&amp;"."&amp;AV$3</f>
        <v>3509.Salaries.0.Jan261</v>
      </c>
      <c r="AW39" t="str">
        <f t="shared" ref="AW39:AW70" si="58">$O39&amp;"."&amp;RIGHT($B39,4)&amp;"."&amp;$M39&amp;"."&amp;AW$3</f>
        <v>St Joseph's.3509.Salaries.0.Jan26</v>
      </c>
      <c r="AX39" s="122">
        <f t="shared" si="33"/>
        <v>0</v>
      </c>
      <c r="AY39" t="str">
        <f t="shared" ref="AY39:AY70" si="59">RIGHT($B39,4)&amp;"."&amp;$M39&amp;"."&amp;AY$3</f>
        <v>3509.Salaries.0.Feb261</v>
      </c>
      <c r="AZ39" t="str">
        <f t="shared" ref="AZ39:AZ70" si="60">$O39&amp;"."&amp;RIGHT($B39,4)&amp;"."&amp;$M39&amp;"."&amp;AZ$3</f>
        <v>St Joseph's.3509.Salaries.0.Feb26</v>
      </c>
      <c r="BA39" s="122">
        <f t="shared" si="34"/>
        <v>0</v>
      </c>
      <c r="BB39" t="str">
        <f t="shared" ref="BB39:BB70" si="61">RIGHT($B39,4)&amp;"."&amp;$M39&amp;"."&amp;BB$3</f>
        <v>3509.Salaries.0.Mar261</v>
      </c>
      <c r="BC39" t="str">
        <f t="shared" ref="BC39:BC70" si="62">$O39&amp;"."&amp;RIGHT($B39,4)&amp;"."&amp;$M39&amp;"."&amp;BC$3</f>
        <v>St Joseph's.3509.Salaries.0.Mar26</v>
      </c>
      <c r="BD39" s="122">
        <f t="shared" si="35"/>
        <v>0</v>
      </c>
      <c r="BE39" s="120">
        <f t="shared" ref="BE39:BE70" si="63">W39+Z39+AC39+AF39+AI39+AL39+AO39+AR39+AU39+AX39+BA39+W39</f>
        <v>-186924.94999999981</v>
      </c>
      <c r="BF39" s="120">
        <f t="shared" si="36"/>
        <v>-186924.94999999981</v>
      </c>
    </row>
    <row r="40" spans="1:58" x14ac:dyDescent="0.3">
      <c r="B40">
        <v>3023507</v>
      </c>
      <c r="D40">
        <f>VLOOKUP(B40,'School Details'!A:K,3,FALSE)</f>
        <v>0</v>
      </c>
      <c r="E40" t="str">
        <f>VLOOKUP(B40,'School Details'!A:K,4,FALSE)</f>
        <v>M</v>
      </c>
      <c r="F40" t="str">
        <f>VLOOKUP(B40,'School Details'!A:K,5,FALSE)</f>
        <v>Primary</v>
      </c>
      <c r="G40" s="100" t="s">
        <v>23392</v>
      </c>
      <c r="H40" t="e">
        <f>VLOOKUP(G40,CCs!$Q:$R,2,FALSE)</f>
        <v>#N/A</v>
      </c>
      <c r="I40" s="128" t="s">
        <v>23776</v>
      </c>
      <c r="J40" t="str">
        <f t="shared" si="37"/>
        <v>661225</v>
      </c>
      <c r="K40">
        <f>VLOOKUP(I40,'Drop Down'!$H:$I,2,FALSE)</f>
        <v>0</v>
      </c>
      <c r="L40">
        <f t="shared" si="38"/>
        <v>1</v>
      </c>
      <c r="M40" t="str">
        <f t="shared" si="26"/>
        <v>Salaries.0</v>
      </c>
      <c r="N40">
        <f>VLOOKUP(B40,'School Details'!A:K,10,FALSE)</f>
        <v>400037</v>
      </c>
      <c r="O40">
        <f t="shared" si="27"/>
        <v>0</v>
      </c>
      <c r="P40" t="str">
        <f>VLOOKUP($N40,LBB_Code!$B:$F,3,FALSE)</f>
        <v>St Theresa's Rc School</v>
      </c>
      <c r="Q40" t="str">
        <f>VLOOKUP($N40,LBB_Code!$B:$F,2,FALSE)</f>
        <v>S900008303</v>
      </c>
      <c r="R40" t="str">
        <f>VLOOKUP($N40,LBB_Code!$B:$F,4,FALSE)</f>
        <v>N3 2TD</v>
      </c>
      <c r="S40" t="str">
        <f>VLOOKUP($G40,LBB_Code!$J:$O, 6,FALSE)</f>
        <v>A1.D10162.661225.99999.9999999.999999</v>
      </c>
      <c r="T40" s="154"/>
      <c r="U40" t="str">
        <f t="shared" si="39"/>
        <v>3507.Salaries.0.Ap251</v>
      </c>
      <c r="V40" t="str">
        <f t="shared" si="40"/>
        <v>0.3507.Salaries.0.Ap25</v>
      </c>
      <c r="W40" s="122"/>
      <c r="X40" t="str">
        <f t="shared" si="41"/>
        <v>3507.Salaries.0.Ma251</v>
      </c>
      <c r="Y40" t="str">
        <f t="shared" si="42"/>
        <v>0.3507.Salaries.0.Ma25</v>
      </c>
      <c r="Z40" s="122"/>
      <c r="AA40" t="str">
        <f t="shared" si="43"/>
        <v>3507.Salaries.0.Ju251</v>
      </c>
      <c r="AB40" t="str">
        <f t="shared" si="44"/>
        <v>0.3507.Salaries.0.Ju25</v>
      </c>
      <c r="AC40" s="122"/>
      <c r="AD40" t="str">
        <f t="shared" si="45"/>
        <v>3507.Salaries.0.Jul251</v>
      </c>
      <c r="AE40" t="str">
        <f t="shared" si="46"/>
        <v>0.3507.Salaries.0.Jul25</v>
      </c>
      <c r="AF40" s="122">
        <f t="shared" si="28"/>
        <v>0</v>
      </c>
      <c r="AG40" t="str">
        <f t="shared" si="47"/>
        <v>3507.Salaries.0.Aug251</v>
      </c>
      <c r="AH40" t="str">
        <f t="shared" si="48"/>
        <v>0.3507.Salaries.0.Aug25</v>
      </c>
      <c r="AI40" s="122">
        <v>-75421.169999999969</v>
      </c>
      <c r="AJ40" t="str">
        <f t="shared" si="49"/>
        <v>3507.Salaries.0.Sep251</v>
      </c>
      <c r="AK40" t="str">
        <f t="shared" si="50"/>
        <v>0.3507.Salaries.0.Sep25</v>
      </c>
      <c r="AL40" s="122">
        <f t="shared" si="29"/>
        <v>0</v>
      </c>
      <c r="AM40" t="str">
        <f t="shared" si="51"/>
        <v>3507.Salaries.0.Oct251</v>
      </c>
      <c r="AN40" t="str">
        <f t="shared" si="52"/>
        <v>0.3507.Salaries.0.Oct25</v>
      </c>
      <c r="AO40" s="122">
        <f t="shared" si="30"/>
        <v>0</v>
      </c>
      <c r="AP40" t="str">
        <f t="shared" si="53"/>
        <v>3507.Salaries.0.Nov251</v>
      </c>
      <c r="AQ40" t="str">
        <f t="shared" si="54"/>
        <v>0.3507.Salaries.0.Nov25</v>
      </c>
      <c r="AR40" s="122">
        <f t="shared" si="31"/>
        <v>0</v>
      </c>
      <c r="AS40" t="str">
        <f t="shared" si="55"/>
        <v>3507.Salaries.0.Dec251</v>
      </c>
      <c r="AT40" t="str">
        <f t="shared" si="56"/>
        <v>0.3507.Salaries.0.Dec25</v>
      </c>
      <c r="AU40" s="122">
        <f t="shared" si="32"/>
        <v>0</v>
      </c>
      <c r="AV40" t="str">
        <f t="shared" si="57"/>
        <v>3507.Salaries.0.Jan261</v>
      </c>
      <c r="AW40" t="str">
        <f t="shared" si="58"/>
        <v>0.3507.Salaries.0.Jan26</v>
      </c>
      <c r="AX40" s="122">
        <f t="shared" si="33"/>
        <v>0</v>
      </c>
      <c r="AY40" t="str">
        <f t="shared" si="59"/>
        <v>3507.Salaries.0.Feb261</v>
      </c>
      <c r="AZ40" t="str">
        <f t="shared" si="60"/>
        <v>0.3507.Salaries.0.Feb26</v>
      </c>
      <c r="BA40" s="122">
        <f t="shared" si="34"/>
        <v>0</v>
      </c>
      <c r="BB40" t="str">
        <f t="shared" si="61"/>
        <v>3507.Salaries.0.Mar261</v>
      </c>
      <c r="BC40" t="str">
        <f t="shared" si="62"/>
        <v>0.3507.Salaries.0.Mar26</v>
      </c>
      <c r="BD40" s="122">
        <f t="shared" si="35"/>
        <v>0</v>
      </c>
      <c r="BE40" s="120">
        <f t="shared" si="63"/>
        <v>-75421.169999999969</v>
      </c>
      <c r="BF40" s="120">
        <f t="shared" si="36"/>
        <v>-75421.169999999969</v>
      </c>
    </row>
    <row r="41" spans="1:58" x14ac:dyDescent="0.3">
      <c r="B41">
        <v>3022054</v>
      </c>
      <c r="C41" t="str">
        <f>VLOOKUP(B41,'School Details'!A:K,2,FALSE)</f>
        <v>Woodridge</v>
      </c>
      <c r="D41">
        <f>VLOOKUP(B41,'School Details'!A:K,3,FALSE)</f>
        <v>0</v>
      </c>
      <c r="E41" t="str">
        <f>VLOOKUP(B41,'School Details'!A:K,4,FALSE)</f>
        <v>M</v>
      </c>
      <c r="F41" t="str">
        <f>VLOOKUP(B41,'School Details'!A:K,5,FALSE)</f>
        <v>Primary</v>
      </c>
      <c r="G41" s="100" t="s">
        <v>23392</v>
      </c>
      <c r="H41" t="e">
        <f>VLOOKUP(G41,CCs!$Q:$R,2,FALSE)</f>
        <v>#N/A</v>
      </c>
      <c r="I41" s="128" t="s">
        <v>23776</v>
      </c>
      <c r="J41" t="str">
        <f t="shared" si="37"/>
        <v>661225</v>
      </c>
      <c r="K41">
        <f>VLOOKUP(I41,'Drop Down'!$H:$I,2,FALSE)</f>
        <v>0</v>
      </c>
      <c r="L41">
        <f t="shared" si="38"/>
        <v>1</v>
      </c>
      <c r="M41" t="str">
        <f t="shared" si="26"/>
        <v>Salaries.0</v>
      </c>
      <c r="N41">
        <f>VLOOKUP(B41,'School Details'!A:K,10,FALSE)</f>
        <v>400004</v>
      </c>
      <c r="O41" t="str">
        <f t="shared" si="27"/>
        <v>Woodridge</v>
      </c>
      <c r="P41" t="str">
        <f>VLOOKUP($N41,LBB_Code!$B:$F,3,FALSE)</f>
        <v>Woodridge School</v>
      </c>
      <c r="Q41" t="str">
        <f>VLOOKUP($N41,LBB_Code!$B:$F,2,FALSE)</f>
        <v>S900008280</v>
      </c>
      <c r="R41" t="str">
        <f>VLOOKUP($N41,LBB_Code!$B:$F,4,FALSE)</f>
        <v>N12 7HE</v>
      </c>
      <c r="S41" t="str">
        <f>VLOOKUP($G41,LBB_Code!$J:$O, 6,FALSE)</f>
        <v>A1.D10162.661225.99999.9999999.999999</v>
      </c>
      <c r="T41" s="154"/>
      <c r="U41" t="str">
        <f t="shared" si="39"/>
        <v>2054.Salaries.0.Ap251</v>
      </c>
      <c r="V41" t="str">
        <f t="shared" si="40"/>
        <v>Woodridge.2054.Salaries.0.Ap25</v>
      </c>
      <c r="W41" s="122"/>
      <c r="X41" t="str">
        <f t="shared" si="41"/>
        <v>2054.Salaries.0.Ma251</v>
      </c>
      <c r="Y41" t="str">
        <f t="shared" si="42"/>
        <v>Woodridge.2054.Salaries.0.Ma25</v>
      </c>
      <c r="Z41" s="122"/>
      <c r="AA41" t="str">
        <f t="shared" si="43"/>
        <v>2054.Salaries.0.Ju251</v>
      </c>
      <c r="AB41" t="str">
        <f t="shared" si="44"/>
        <v>Woodridge.2054.Salaries.0.Ju25</v>
      </c>
      <c r="AC41" s="122"/>
      <c r="AD41" t="str">
        <f t="shared" si="45"/>
        <v>2054.Salaries.0.Jul251</v>
      </c>
      <c r="AE41" t="str">
        <f t="shared" si="46"/>
        <v>Woodridge.2054.Salaries.0.Jul25</v>
      </c>
      <c r="AF41" s="122">
        <f t="shared" si="28"/>
        <v>0</v>
      </c>
      <c r="AG41" t="str">
        <f t="shared" si="47"/>
        <v>2054.Salaries.0.Aug251</v>
      </c>
      <c r="AH41" t="str">
        <f t="shared" si="48"/>
        <v>Woodridge.2054.Salaries.0.Aug25</v>
      </c>
      <c r="AI41" s="122">
        <v>-81776.470000000074</v>
      </c>
      <c r="AJ41" t="str">
        <f t="shared" si="49"/>
        <v>2054.Salaries.0.Sep251</v>
      </c>
      <c r="AK41" t="str">
        <f t="shared" si="50"/>
        <v>Woodridge.2054.Salaries.0.Sep25</v>
      </c>
      <c r="AL41" s="122">
        <f t="shared" si="29"/>
        <v>0</v>
      </c>
      <c r="AM41" t="str">
        <f t="shared" si="51"/>
        <v>2054.Salaries.0.Oct251</v>
      </c>
      <c r="AN41" t="str">
        <f t="shared" si="52"/>
        <v>Woodridge.2054.Salaries.0.Oct25</v>
      </c>
      <c r="AO41" s="122">
        <f t="shared" si="30"/>
        <v>0</v>
      </c>
      <c r="AP41" t="str">
        <f t="shared" si="53"/>
        <v>2054.Salaries.0.Nov251</v>
      </c>
      <c r="AQ41" t="str">
        <f t="shared" si="54"/>
        <v>Woodridge.2054.Salaries.0.Nov25</v>
      </c>
      <c r="AR41" s="122">
        <f t="shared" si="31"/>
        <v>0</v>
      </c>
      <c r="AS41" t="str">
        <f t="shared" si="55"/>
        <v>2054.Salaries.0.Dec251</v>
      </c>
      <c r="AT41" t="str">
        <f t="shared" si="56"/>
        <v>Woodridge.2054.Salaries.0.Dec25</v>
      </c>
      <c r="AU41" s="122">
        <f t="shared" si="32"/>
        <v>0</v>
      </c>
      <c r="AV41" t="str">
        <f t="shared" si="57"/>
        <v>2054.Salaries.0.Jan261</v>
      </c>
      <c r="AW41" t="str">
        <f t="shared" si="58"/>
        <v>Woodridge.2054.Salaries.0.Jan26</v>
      </c>
      <c r="AX41" s="122">
        <f t="shared" si="33"/>
        <v>0</v>
      </c>
      <c r="AY41" t="str">
        <f t="shared" si="59"/>
        <v>2054.Salaries.0.Feb261</v>
      </c>
      <c r="AZ41" t="str">
        <f t="shared" si="60"/>
        <v>Woodridge.2054.Salaries.0.Feb26</v>
      </c>
      <c r="BA41" s="122">
        <f t="shared" si="34"/>
        <v>0</v>
      </c>
      <c r="BB41" t="str">
        <f t="shared" si="61"/>
        <v>2054.Salaries.0.Mar261</v>
      </c>
      <c r="BC41" t="str">
        <f t="shared" si="62"/>
        <v>Woodridge.2054.Salaries.0.Mar26</v>
      </c>
      <c r="BD41" s="122">
        <f t="shared" si="35"/>
        <v>0</v>
      </c>
      <c r="BE41" s="120">
        <f t="shared" si="63"/>
        <v>-81776.470000000074</v>
      </c>
      <c r="BF41" s="120">
        <f t="shared" si="36"/>
        <v>-81776.470000000074</v>
      </c>
    </row>
    <row r="42" spans="1:58" x14ac:dyDescent="0.3">
      <c r="B42">
        <v>3023510</v>
      </c>
      <c r="C42" t="str">
        <f>VLOOKUP(B42,'School Details'!A:K,2,FALSE)</f>
        <v>Sacred Heart</v>
      </c>
      <c r="D42">
        <f>VLOOKUP(B42,'School Details'!A:K,3,FALSE)</f>
        <v>0</v>
      </c>
      <c r="E42" t="str">
        <f>VLOOKUP(B42,'School Details'!A:K,4,FALSE)</f>
        <v>M</v>
      </c>
      <c r="F42" t="str">
        <f>VLOOKUP(B42,'School Details'!A:K,5,FALSE)</f>
        <v>Primary</v>
      </c>
      <c r="G42" s="100" t="s">
        <v>23392</v>
      </c>
      <c r="H42" t="e">
        <f>VLOOKUP(G42,CCs!$Q:$R,2,FALSE)</f>
        <v>#N/A</v>
      </c>
      <c r="I42" s="128" t="s">
        <v>23776</v>
      </c>
      <c r="J42" t="str">
        <f t="shared" si="37"/>
        <v>661225</v>
      </c>
      <c r="K42">
        <f>VLOOKUP(I42,'Drop Down'!$H:$I,2,FALSE)</f>
        <v>0</v>
      </c>
      <c r="L42">
        <f t="shared" si="38"/>
        <v>1</v>
      </c>
      <c r="M42" t="str">
        <f t="shared" si="26"/>
        <v>Salaries.0</v>
      </c>
      <c r="N42">
        <f>VLOOKUP(B42,'School Details'!A:K,10,FALSE)</f>
        <v>400071</v>
      </c>
      <c r="O42" t="str">
        <f t="shared" si="27"/>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154"/>
      <c r="U42" t="str">
        <f t="shared" si="39"/>
        <v>3510.Salaries.0.Ap251</v>
      </c>
      <c r="V42" t="str">
        <f t="shared" si="40"/>
        <v>Sacred Heart.3510.Salaries.0.Ap25</v>
      </c>
      <c r="W42" s="122"/>
      <c r="X42" t="str">
        <f t="shared" si="41"/>
        <v>3510.Salaries.0.Ma251</v>
      </c>
      <c r="Y42" t="str">
        <f t="shared" si="42"/>
        <v>Sacred Heart.3510.Salaries.0.Ma25</v>
      </c>
      <c r="Z42" s="122"/>
      <c r="AA42" t="str">
        <f t="shared" si="43"/>
        <v>3510.Salaries.0.Ju251</v>
      </c>
      <c r="AB42" t="str">
        <f t="shared" si="44"/>
        <v>Sacred Heart.3510.Salaries.0.Ju25</v>
      </c>
      <c r="AC42" s="122"/>
      <c r="AD42" t="str">
        <f t="shared" si="45"/>
        <v>3510.Salaries.0.Jul251</v>
      </c>
      <c r="AE42" t="str">
        <f t="shared" si="46"/>
        <v>Sacred Heart.3510.Salaries.0.Jul25</v>
      </c>
      <c r="AF42" s="122">
        <f t="shared" si="28"/>
        <v>0</v>
      </c>
      <c r="AG42" t="str">
        <f t="shared" si="47"/>
        <v>3510.Salaries.0.Aug251</v>
      </c>
      <c r="AH42" t="str">
        <f t="shared" si="48"/>
        <v>Sacred Heart.3510.Salaries.0.Aug25</v>
      </c>
      <c r="AI42" s="122">
        <v>-152537.78</v>
      </c>
      <c r="AJ42" t="str">
        <f t="shared" si="49"/>
        <v>3510.Salaries.0.Sep251</v>
      </c>
      <c r="AK42" t="str">
        <f t="shared" si="50"/>
        <v>Sacred Heart.3510.Salaries.0.Sep25</v>
      </c>
      <c r="AL42" s="122">
        <f t="shared" si="29"/>
        <v>0</v>
      </c>
      <c r="AM42" t="str">
        <f t="shared" si="51"/>
        <v>3510.Salaries.0.Oct251</v>
      </c>
      <c r="AN42" t="str">
        <f t="shared" si="52"/>
        <v>Sacred Heart.3510.Salaries.0.Oct25</v>
      </c>
      <c r="AO42" s="122">
        <f t="shared" si="30"/>
        <v>0</v>
      </c>
      <c r="AP42" t="str">
        <f t="shared" si="53"/>
        <v>3510.Salaries.0.Nov251</v>
      </c>
      <c r="AQ42" t="str">
        <f t="shared" si="54"/>
        <v>Sacred Heart.3510.Salaries.0.Nov25</v>
      </c>
      <c r="AR42" s="122">
        <f t="shared" si="31"/>
        <v>0</v>
      </c>
      <c r="AS42" t="str">
        <f t="shared" si="55"/>
        <v>3510.Salaries.0.Dec251</v>
      </c>
      <c r="AT42" t="str">
        <f t="shared" si="56"/>
        <v>Sacred Heart.3510.Salaries.0.Dec25</v>
      </c>
      <c r="AU42" s="122">
        <f t="shared" si="32"/>
        <v>0</v>
      </c>
      <c r="AV42" t="str">
        <f t="shared" si="57"/>
        <v>3510.Salaries.0.Jan261</v>
      </c>
      <c r="AW42" t="str">
        <f t="shared" si="58"/>
        <v>Sacred Heart.3510.Salaries.0.Jan26</v>
      </c>
      <c r="AX42" s="122">
        <f t="shared" si="33"/>
        <v>0</v>
      </c>
      <c r="AY42" t="str">
        <f t="shared" si="59"/>
        <v>3510.Salaries.0.Feb261</v>
      </c>
      <c r="AZ42" t="str">
        <f t="shared" si="60"/>
        <v>Sacred Heart.3510.Salaries.0.Feb26</v>
      </c>
      <c r="BA42" s="122">
        <f t="shared" si="34"/>
        <v>0</v>
      </c>
      <c r="BB42" t="str">
        <f t="shared" si="61"/>
        <v>3510.Salaries.0.Mar261</v>
      </c>
      <c r="BC42" t="str">
        <f t="shared" si="62"/>
        <v>Sacred Heart.3510.Salaries.0.Mar26</v>
      </c>
      <c r="BD42" s="122">
        <f t="shared" si="35"/>
        <v>0</v>
      </c>
      <c r="BE42" s="120">
        <f t="shared" si="63"/>
        <v>-152537.78</v>
      </c>
      <c r="BF42" s="122">
        <f t="shared" si="36"/>
        <v>-152537.78</v>
      </c>
    </row>
    <row r="43" spans="1:58" x14ac:dyDescent="0.3">
      <c r="A43" s="57" t="s">
        <v>23911</v>
      </c>
      <c r="B43">
        <v>3023513</v>
      </c>
      <c r="C43" t="str">
        <f>VLOOKUP(B43,'School Details'!A:K,2,FALSE)</f>
        <v>Menorah Primary School For Girls</v>
      </c>
      <c r="D43">
        <f>VLOOKUP(B43,'School Details'!A:K,3,FALSE)</f>
        <v>0</v>
      </c>
      <c r="E43" t="str">
        <f>VLOOKUP(B43,'School Details'!A:K,4,FALSE)</f>
        <v>M</v>
      </c>
      <c r="F43" t="str">
        <f>VLOOKUP(B43,'School Details'!A:K,5,FALSE)</f>
        <v>Primary</v>
      </c>
      <c r="G43" s="100" t="s">
        <v>23392</v>
      </c>
      <c r="H43" t="e">
        <f>VLOOKUP(G43,CCs!$Q:$R,2,FALSE)</f>
        <v>#N/A</v>
      </c>
      <c r="I43" s="128" t="s">
        <v>23776</v>
      </c>
      <c r="J43" t="str">
        <f t="shared" si="37"/>
        <v>661225</v>
      </c>
      <c r="K43">
        <f>VLOOKUP(I43,'Drop Down'!$H:$I,2,FALSE)</f>
        <v>0</v>
      </c>
      <c r="L43">
        <f t="shared" si="38"/>
        <v>1</v>
      </c>
      <c r="M43" t="str">
        <f t="shared" si="26"/>
        <v>Salaries.0</v>
      </c>
      <c r="N43">
        <f>VLOOKUP(B43,'School Details'!A:K,10,FALSE)</f>
        <v>400007</v>
      </c>
      <c r="O43" t="str">
        <f t="shared" si="27"/>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154"/>
      <c r="U43" t="str">
        <f t="shared" si="39"/>
        <v>3513.Salaries.0.Ap251</v>
      </c>
      <c r="V43" t="str">
        <f t="shared" si="40"/>
        <v>Menorah Primary School For Girls.3513.Salaries.0.Ap25</v>
      </c>
      <c r="W43" s="122"/>
      <c r="X43" t="str">
        <f t="shared" si="41"/>
        <v>3513.Salaries.0.Ma251</v>
      </c>
      <c r="Y43" t="str">
        <f t="shared" si="42"/>
        <v>Menorah Primary School For Girls.3513.Salaries.0.Ma25</v>
      </c>
      <c r="Z43" s="122"/>
      <c r="AA43" t="str">
        <f t="shared" si="43"/>
        <v>3513.Salaries.0.Ju251</v>
      </c>
      <c r="AB43" t="str">
        <f t="shared" si="44"/>
        <v>Menorah Primary School For Girls.3513.Salaries.0.Ju25</v>
      </c>
      <c r="AC43" s="122"/>
      <c r="AD43" t="str">
        <f t="shared" si="45"/>
        <v>3513.Salaries.0.Jul251</v>
      </c>
      <c r="AE43" t="str">
        <f t="shared" si="46"/>
        <v>Menorah Primary School For Girls.3513.Salaries.0.Jul25</v>
      </c>
      <c r="AF43" s="122">
        <f t="shared" si="28"/>
        <v>0</v>
      </c>
      <c r="AG43" t="str">
        <f t="shared" si="47"/>
        <v>3513.Salaries.0.Aug251</v>
      </c>
      <c r="AH43" t="str">
        <f t="shared" si="48"/>
        <v>Menorah Primary School For Girls.3513.Salaries.0.Aug25</v>
      </c>
      <c r="AI43" s="122">
        <v>-170738.18999999992</v>
      </c>
      <c r="AJ43" t="str">
        <f t="shared" si="49"/>
        <v>3513.Salaries.0.Sep251</v>
      </c>
      <c r="AK43" t="str">
        <f t="shared" si="50"/>
        <v>Menorah Primary School For Girls.3513.Salaries.0.Sep25</v>
      </c>
      <c r="AL43" s="122">
        <f t="shared" si="29"/>
        <v>0</v>
      </c>
      <c r="AM43" t="str">
        <f t="shared" si="51"/>
        <v>3513.Salaries.0.Oct251</v>
      </c>
      <c r="AN43" t="str">
        <f t="shared" si="52"/>
        <v>Menorah Primary School For Girls.3513.Salaries.0.Oct25</v>
      </c>
      <c r="AO43" s="122">
        <f t="shared" si="30"/>
        <v>0</v>
      </c>
      <c r="AP43" t="str">
        <f t="shared" si="53"/>
        <v>3513.Salaries.0.Nov251</v>
      </c>
      <c r="AQ43" t="str">
        <f t="shared" si="54"/>
        <v>Menorah Primary School For Girls.3513.Salaries.0.Nov25</v>
      </c>
      <c r="AR43" s="122">
        <f t="shared" si="31"/>
        <v>0</v>
      </c>
      <c r="AS43" t="str">
        <f t="shared" si="55"/>
        <v>3513.Salaries.0.Dec251</v>
      </c>
      <c r="AT43" t="str">
        <f t="shared" si="56"/>
        <v>Menorah Primary School For Girls.3513.Salaries.0.Dec25</v>
      </c>
      <c r="AU43" s="122">
        <f t="shared" si="32"/>
        <v>0</v>
      </c>
      <c r="AV43" t="str">
        <f t="shared" si="57"/>
        <v>3513.Salaries.0.Jan261</v>
      </c>
      <c r="AW43" t="str">
        <f t="shared" si="58"/>
        <v>Menorah Primary School For Girls.3513.Salaries.0.Jan26</v>
      </c>
      <c r="AX43" s="122">
        <f t="shared" si="33"/>
        <v>0</v>
      </c>
      <c r="AY43" t="str">
        <f t="shared" si="59"/>
        <v>3513.Salaries.0.Feb261</v>
      </c>
      <c r="AZ43" t="str">
        <f t="shared" si="60"/>
        <v>Menorah Primary School For Girls.3513.Salaries.0.Feb26</v>
      </c>
      <c r="BA43" s="122">
        <f t="shared" si="34"/>
        <v>0</v>
      </c>
      <c r="BB43" t="str">
        <f t="shared" si="61"/>
        <v>3513.Salaries.0.Mar261</v>
      </c>
      <c r="BC43" t="str">
        <f t="shared" si="62"/>
        <v>Menorah Primary School For Girls.3513.Salaries.0.Mar26</v>
      </c>
      <c r="BD43" s="122">
        <f t="shared" si="35"/>
        <v>0</v>
      </c>
      <c r="BE43" s="120">
        <f t="shared" si="63"/>
        <v>-170738.18999999992</v>
      </c>
      <c r="BF43" s="122">
        <f t="shared" si="36"/>
        <v>-170738.18999999992</v>
      </c>
    </row>
    <row r="44" spans="1:58" x14ac:dyDescent="0.3">
      <c r="B44">
        <v>3023511</v>
      </c>
      <c r="C44" t="str">
        <f>VLOOKUP(B44,'School Details'!A:K,2,FALSE)</f>
        <v>Blessed Dominic</v>
      </c>
      <c r="D44">
        <f>VLOOKUP(B44,'School Details'!A:K,3,FALSE)</f>
        <v>0</v>
      </c>
      <c r="E44" t="str">
        <f>VLOOKUP(B44,'School Details'!A:K,4,FALSE)</f>
        <v>M</v>
      </c>
      <c r="F44" t="str">
        <f>VLOOKUP(B44,'School Details'!A:K,5,FALSE)</f>
        <v>Primary</v>
      </c>
      <c r="G44" s="100" t="s">
        <v>23392</v>
      </c>
      <c r="H44" t="e">
        <f>VLOOKUP(G44,CCs!$Q:$R,2,FALSE)</f>
        <v>#N/A</v>
      </c>
      <c r="I44" s="128" t="s">
        <v>23776</v>
      </c>
      <c r="J44" t="str">
        <f t="shared" si="37"/>
        <v>661225</v>
      </c>
      <c r="K44">
        <f>VLOOKUP(I44,'Drop Down'!$H:$I,2,FALSE)</f>
        <v>0</v>
      </c>
      <c r="L44">
        <f t="shared" si="38"/>
        <v>1</v>
      </c>
      <c r="M44" t="str">
        <f t="shared" si="26"/>
        <v>Salaries.0</v>
      </c>
      <c r="N44">
        <f>VLOOKUP(B44,'School Details'!A:K,10,FALSE)</f>
        <v>400024</v>
      </c>
      <c r="O44" t="str">
        <f t="shared" si="27"/>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154"/>
      <c r="U44" t="str">
        <f t="shared" si="39"/>
        <v>3511.Salaries.0.Ap251</v>
      </c>
      <c r="V44" t="str">
        <f t="shared" si="40"/>
        <v>Blessed Dominic.3511.Salaries.0.Ap25</v>
      </c>
      <c r="W44" s="122"/>
      <c r="X44" t="str">
        <f t="shared" si="41"/>
        <v>3511.Salaries.0.Ma251</v>
      </c>
      <c r="Y44" t="str">
        <f t="shared" si="42"/>
        <v>Blessed Dominic.3511.Salaries.0.Ma25</v>
      </c>
      <c r="Z44" s="122"/>
      <c r="AA44" t="str">
        <f t="shared" si="43"/>
        <v>3511.Salaries.0.Ju251</v>
      </c>
      <c r="AB44" t="str">
        <f t="shared" si="44"/>
        <v>Blessed Dominic.3511.Salaries.0.Ju25</v>
      </c>
      <c r="AC44" s="122"/>
      <c r="AD44" t="str">
        <f t="shared" si="45"/>
        <v>3511.Salaries.0.Jul251</v>
      </c>
      <c r="AE44" t="str">
        <f t="shared" si="46"/>
        <v>Blessed Dominic.3511.Salaries.0.Jul25</v>
      </c>
      <c r="AF44" s="122">
        <f t="shared" si="28"/>
        <v>0</v>
      </c>
      <c r="AG44" t="str">
        <f t="shared" si="47"/>
        <v>3511.Salaries.0.Aug251</v>
      </c>
      <c r="AH44" t="str">
        <f t="shared" si="48"/>
        <v>Blessed Dominic.3511.Salaries.0.Aug25</v>
      </c>
      <c r="AI44" s="122">
        <v>-164001.63999999978</v>
      </c>
      <c r="AJ44" t="str">
        <f t="shared" si="49"/>
        <v>3511.Salaries.0.Sep251</v>
      </c>
      <c r="AK44" t="str">
        <f t="shared" si="50"/>
        <v>Blessed Dominic.3511.Salaries.0.Sep25</v>
      </c>
      <c r="AL44" s="122">
        <f t="shared" si="29"/>
        <v>0</v>
      </c>
      <c r="AM44" t="str">
        <f t="shared" si="51"/>
        <v>3511.Salaries.0.Oct251</v>
      </c>
      <c r="AN44" t="str">
        <f t="shared" si="52"/>
        <v>Blessed Dominic.3511.Salaries.0.Oct25</v>
      </c>
      <c r="AO44" s="122">
        <f t="shared" si="30"/>
        <v>0</v>
      </c>
      <c r="AP44" t="str">
        <f t="shared" si="53"/>
        <v>3511.Salaries.0.Nov251</v>
      </c>
      <c r="AQ44" t="str">
        <f t="shared" si="54"/>
        <v>Blessed Dominic.3511.Salaries.0.Nov25</v>
      </c>
      <c r="AR44" s="122">
        <f t="shared" si="31"/>
        <v>0</v>
      </c>
      <c r="AS44" t="str">
        <f t="shared" si="55"/>
        <v>3511.Salaries.0.Dec251</v>
      </c>
      <c r="AT44" t="str">
        <f t="shared" si="56"/>
        <v>Blessed Dominic.3511.Salaries.0.Dec25</v>
      </c>
      <c r="AU44" s="122">
        <f t="shared" si="32"/>
        <v>0</v>
      </c>
      <c r="AV44" t="str">
        <f t="shared" si="57"/>
        <v>3511.Salaries.0.Jan261</v>
      </c>
      <c r="AW44" t="str">
        <f t="shared" si="58"/>
        <v>Blessed Dominic.3511.Salaries.0.Jan26</v>
      </c>
      <c r="AX44" s="122">
        <f t="shared" si="33"/>
        <v>0</v>
      </c>
      <c r="AY44" t="str">
        <f t="shared" si="59"/>
        <v>3511.Salaries.0.Feb261</v>
      </c>
      <c r="AZ44" t="str">
        <f t="shared" si="60"/>
        <v>Blessed Dominic.3511.Salaries.0.Feb26</v>
      </c>
      <c r="BA44" s="122">
        <f t="shared" si="34"/>
        <v>0</v>
      </c>
      <c r="BB44" t="str">
        <f t="shared" si="61"/>
        <v>3511.Salaries.0.Mar261</v>
      </c>
      <c r="BC44" t="str">
        <f t="shared" si="62"/>
        <v>Blessed Dominic.3511.Salaries.0.Mar26</v>
      </c>
      <c r="BD44" s="122">
        <f t="shared" si="35"/>
        <v>0</v>
      </c>
      <c r="BE44" s="120">
        <f t="shared" si="63"/>
        <v>-164001.63999999978</v>
      </c>
      <c r="BF44" s="122">
        <f t="shared" si="36"/>
        <v>-164001.63999999978</v>
      </c>
    </row>
    <row r="45" spans="1:58" x14ac:dyDescent="0.3">
      <c r="B45">
        <v>3023514</v>
      </c>
      <c r="C45" t="str">
        <f>VLOOKUP(B45,'School Details'!A:K,2,FALSE)</f>
        <v>Annunciation Junior</v>
      </c>
      <c r="D45">
        <f>VLOOKUP(B45,'School Details'!A:K,3,FALSE)</f>
        <v>0</v>
      </c>
      <c r="E45" t="str">
        <f>VLOOKUP(B45,'School Details'!A:K,4,FALSE)</f>
        <v>M</v>
      </c>
      <c r="F45" t="str">
        <f>VLOOKUP(B45,'School Details'!A:K,5,FALSE)</f>
        <v>Primary</v>
      </c>
      <c r="G45" s="100" t="s">
        <v>23392</v>
      </c>
      <c r="H45" t="e">
        <f>VLOOKUP(G45,CCs!$Q:$R,2,FALSE)</f>
        <v>#N/A</v>
      </c>
      <c r="I45" s="128" t="s">
        <v>23776</v>
      </c>
      <c r="J45" t="str">
        <f t="shared" si="37"/>
        <v>661225</v>
      </c>
      <c r="K45">
        <f>VLOOKUP(I45,'Drop Down'!$H:$I,2,FALSE)</f>
        <v>0</v>
      </c>
      <c r="L45">
        <f t="shared" si="38"/>
        <v>1</v>
      </c>
      <c r="M45" t="str">
        <f t="shared" si="26"/>
        <v>Salaries.0</v>
      </c>
      <c r="N45">
        <f>VLOOKUP(B45,'School Details'!A:K,10,FALSE)</f>
        <v>400107</v>
      </c>
      <c r="O45" t="str">
        <f t="shared" si="27"/>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154"/>
      <c r="U45" t="str">
        <f t="shared" si="39"/>
        <v>3514.Salaries.0.Ap251</v>
      </c>
      <c r="V45" t="str">
        <f t="shared" si="40"/>
        <v>Annunciation Junior.3514.Salaries.0.Ap25</v>
      </c>
      <c r="W45" s="122"/>
      <c r="X45" t="str">
        <f t="shared" si="41"/>
        <v>3514.Salaries.0.Ma251</v>
      </c>
      <c r="Y45" t="str">
        <f t="shared" si="42"/>
        <v>Annunciation Junior.3514.Salaries.0.Ma25</v>
      </c>
      <c r="Z45" s="122"/>
      <c r="AA45" t="str">
        <f t="shared" si="43"/>
        <v>3514.Salaries.0.Ju251</v>
      </c>
      <c r="AB45" t="str">
        <f t="shared" si="44"/>
        <v>Annunciation Junior.3514.Salaries.0.Ju25</v>
      </c>
      <c r="AC45" s="122"/>
      <c r="AD45" t="str">
        <f t="shared" si="45"/>
        <v>3514.Salaries.0.Jul251</v>
      </c>
      <c r="AE45" t="str">
        <f t="shared" si="46"/>
        <v>Annunciation Junior.3514.Salaries.0.Jul25</v>
      </c>
      <c r="AF45" s="122">
        <f>$T$7/13</f>
        <v>0</v>
      </c>
      <c r="AG45" t="str">
        <f t="shared" si="47"/>
        <v>3514.Salaries.0.Aug251</v>
      </c>
      <c r="AH45" t="str">
        <f t="shared" si="48"/>
        <v>Annunciation Junior.3514.Salaries.0.Aug25</v>
      </c>
      <c r="AI45" s="122">
        <v>-66488.540000000008</v>
      </c>
      <c r="AJ45" t="str">
        <f t="shared" si="49"/>
        <v>3514.Salaries.0.Sep251</v>
      </c>
      <c r="AK45" t="str">
        <f t="shared" si="50"/>
        <v>Annunciation Junior.3514.Salaries.0.Sep25</v>
      </c>
      <c r="AL45" s="122">
        <f t="shared" si="29"/>
        <v>0</v>
      </c>
      <c r="AM45" t="str">
        <f t="shared" si="51"/>
        <v>3514.Salaries.0.Oct251</v>
      </c>
      <c r="AN45" t="str">
        <f t="shared" si="52"/>
        <v>Annunciation Junior.3514.Salaries.0.Oct25</v>
      </c>
      <c r="AO45" s="122">
        <f t="shared" si="30"/>
        <v>0</v>
      </c>
      <c r="AP45" t="str">
        <f t="shared" si="53"/>
        <v>3514.Salaries.0.Nov251</v>
      </c>
      <c r="AQ45" t="str">
        <f t="shared" si="54"/>
        <v>Annunciation Junior.3514.Salaries.0.Nov25</v>
      </c>
      <c r="AR45" s="122">
        <f t="shared" si="31"/>
        <v>0</v>
      </c>
      <c r="AS45" t="str">
        <f t="shared" si="55"/>
        <v>3514.Salaries.0.Dec251</v>
      </c>
      <c r="AT45" t="str">
        <f t="shared" si="56"/>
        <v>Annunciation Junior.3514.Salaries.0.Dec25</v>
      </c>
      <c r="AU45" s="122">
        <f t="shared" si="32"/>
        <v>0</v>
      </c>
      <c r="AV45" t="str">
        <f t="shared" si="57"/>
        <v>3514.Salaries.0.Jan261</v>
      </c>
      <c r="AW45" t="str">
        <f t="shared" si="58"/>
        <v>Annunciation Junior.3514.Salaries.0.Jan26</v>
      </c>
      <c r="AX45" s="122">
        <f t="shared" si="33"/>
        <v>0</v>
      </c>
      <c r="AY45" t="str">
        <f t="shared" si="59"/>
        <v>3514.Salaries.0.Feb261</v>
      </c>
      <c r="AZ45" t="str">
        <f t="shared" si="60"/>
        <v>Annunciation Junior.3514.Salaries.0.Feb26</v>
      </c>
      <c r="BA45" s="122">
        <f t="shared" si="34"/>
        <v>0</v>
      </c>
      <c r="BB45" t="str">
        <f t="shared" si="61"/>
        <v>3514.Salaries.0.Mar261</v>
      </c>
      <c r="BC45" t="str">
        <f t="shared" si="62"/>
        <v>Annunciation Junior.3514.Salaries.0.Mar26</v>
      </c>
      <c r="BD45" s="122">
        <f>$T$7/13</f>
        <v>0</v>
      </c>
      <c r="BE45" s="120">
        <f t="shared" si="63"/>
        <v>-66488.540000000008</v>
      </c>
      <c r="BF45" s="120">
        <f t="shared" si="36"/>
        <v>-66488.540000000008</v>
      </c>
    </row>
    <row r="46" spans="1:58" x14ac:dyDescent="0.3">
      <c r="B46">
        <v>3022067</v>
      </c>
      <c r="C46" t="str">
        <f>VLOOKUP(B46,'School Details'!A:K,2,FALSE)</f>
        <v>Chalgrove</v>
      </c>
      <c r="D46">
        <f>VLOOKUP(B46,'School Details'!A:K,3,FALSE)</f>
        <v>0</v>
      </c>
      <c r="E46" t="str">
        <f>VLOOKUP(B46,'School Details'!A:K,4,FALSE)</f>
        <v>M</v>
      </c>
      <c r="F46" t="str">
        <f>VLOOKUP(B46,'School Details'!A:K,5,FALSE)</f>
        <v>Primary</v>
      </c>
      <c r="G46" s="100" t="s">
        <v>23392</v>
      </c>
      <c r="H46" t="e">
        <f>VLOOKUP(G46,CCs!$Q:$R,2,FALSE)</f>
        <v>#N/A</v>
      </c>
      <c r="I46" s="128" t="s">
        <v>23776</v>
      </c>
      <c r="J46" t="str">
        <f t="shared" si="37"/>
        <v>661225</v>
      </c>
      <c r="K46">
        <f>VLOOKUP(I46,'Drop Down'!$H:$I,2,FALSE)</f>
        <v>0</v>
      </c>
      <c r="L46">
        <f t="shared" si="38"/>
        <v>1</v>
      </c>
      <c r="M46" t="str">
        <f t="shared" si="26"/>
        <v>Salaries.0</v>
      </c>
      <c r="N46">
        <f>VLOOKUP(B46,'School Details'!A:K,10,FALSE)</f>
        <v>400065</v>
      </c>
      <c r="O46" t="str">
        <f t="shared" si="27"/>
        <v>Chalgrove</v>
      </c>
      <c r="P46" t="str">
        <f>VLOOKUP($N46,LBB_Code!$B:$F,3,FALSE)</f>
        <v>Chalgrove School</v>
      </c>
      <c r="Q46" t="str">
        <f>VLOOKUP($N46,LBB_Code!$B:$F,2,FALSE)</f>
        <v>S900008324</v>
      </c>
      <c r="R46" t="str">
        <f>VLOOKUP($N46,LBB_Code!$B:$F,4,FALSE)</f>
        <v>N3 3PL</v>
      </c>
      <c r="S46" t="str">
        <f>VLOOKUP($G46,LBB_Code!$J:$O, 6,FALSE)</f>
        <v>A1.D10162.661225.99999.9999999.999999</v>
      </c>
      <c r="T46" s="154"/>
      <c r="U46" t="str">
        <f t="shared" si="39"/>
        <v>2067.Salaries.0.Ap251</v>
      </c>
      <c r="V46" t="str">
        <f t="shared" si="40"/>
        <v>Chalgrove.2067.Salaries.0.Ap25</v>
      </c>
      <c r="W46" s="122"/>
      <c r="X46" t="str">
        <f t="shared" si="41"/>
        <v>2067.Salaries.0.Ma251</v>
      </c>
      <c r="Y46" t="str">
        <f t="shared" si="42"/>
        <v>Chalgrove.2067.Salaries.0.Ma25</v>
      </c>
      <c r="Z46" s="122"/>
      <c r="AA46" t="str">
        <f t="shared" si="43"/>
        <v>2067.Salaries.0.Ju251</v>
      </c>
      <c r="AB46" t="str">
        <f t="shared" si="44"/>
        <v>Chalgrove.2067.Salaries.0.Ju25</v>
      </c>
      <c r="AC46" s="122"/>
      <c r="AD46" t="str">
        <f t="shared" si="45"/>
        <v>2067.Salaries.0.Jul251</v>
      </c>
      <c r="AE46" t="str">
        <f t="shared" si="46"/>
        <v>Chalgrove.2067.Salaries.0.Jul25</v>
      </c>
      <c r="AF46" s="122">
        <f t="shared" si="28"/>
        <v>0</v>
      </c>
      <c r="AG46" t="str">
        <f t="shared" si="47"/>
        <v>2067.Salaries.0.Aug251</v>
      </c>
      <c r="AH46" t="str">
        <f t="shared" si="48"/>
        <v>Chalgrove.2067.Salaries.0.Aug25</v>
      </c>
      <c r="AI46" s="122">
        <v>-121673.45999999995</v>
      </c>
      <c r="AJ46" t="str">
        <f t="shared" si="49"/>
        <v>2067.Salaries.0.Sep251</v>
      </c>
      <c r="AK46" t="str">
        <f t="shared" si="50"/>
        <v>Chalgrove.2067.Salaries.0.Sep25</v>
      </c>
      <c r="AL46" s="122">
        <f t="shared" si="29"/>
        <v>0</v>
      </c>
      <c r="AM46" t="str">
        <f t="shared" si="51"/>
        <v>2067.Salaries.0.Oct251</v>
      </c>
      <c r="AN46" t="str">
        <f t="shared" si="52"/>
        <v>Chalgrove.2067.Salaries.0.Oct25</v>
      </c>
      <c r="AO46" s="122">
        <f t="shared" si="30"/>
        <v>0</v>
      </c>
      <c r="AP46" t="str">
        <f t="shared" si="53"/>
        <v>2067.Salaries.0.Nov251</v>
      </c>
      <c r="AQ46" t="str">
        <f t="shared" si="54"/>
        <v>Chalgrove.2067.Salaries.0.Nov25</v>
      </c>
      <c r="AR46" s="122">
        <f t="shared" si="31"/>
        <v>0</v>
      </c>
      <c r="AS46" t="str">
        <f t="shared" si="55"/>
        <v>2067.Salaries.0.Dec251</v>
      </c>
      <c r="AT46" t="str">
        <f t="shared" si="56"/>
        <v>Chalgrove.2067.Salaries.0.Dec25</v>
      </c>
      <c r="AU46" s="122">
        <f t="shared" si="32"/>
        <v>0</v>
      </c>
      <c r="AV46" t="str">
        <f t="shared" si="57"/>
        <v>2067.Salaries.0.Jan261</v>
      </c>
      <c r="AW46" t="str">
        <f t="shared" si="58"/>
        <v>Chalgrove.2067.Salaries.0.Jan26</v>
      </c>
      <c r="AX46" s="122">
        <f t="shared" si="33"/>
        <v>0</v>
      </c>
      <c r="AY46" t="str">
        <f t="shared" si="59"/>
        <v>2067.Salaries.0.Feb261</v>
      </c>
      <c r="AZ46" t="str">
        <f t="shared" si="60"/>
        <v>Chalgrove.2067.Salaries.0.Feb26</v>
      </c>
      <c r="BA46" s="122">
        <f t="shared" si="34"/>
        <v>0</v>
      </c>
      <c r="BB46" t="str">
        <f t="shared" si="61"/>
        <v>2067.Salaries.0.Mar261</v>
      </c>
      <c r="BC46" t="str">
        <f t="shared" si="62"/>
        <v>Chalgrove.2067.Salaries.0.Mar26</v>
      </c>
      <c r="BD46" s="122">
        <f t="shared" si="35"/>
        <v>0</v>
      </c>
      <c r="BE46" s="120">
        <f t="shared" si="63"/>
        <v>-121673.45999999995</v>
      </c>
      <c r="BF46" s="120">
        <f t="shared" si="36"/>
        <v>-121673.45999999995</v>
      </c>
    </row>
    <row r="47" spans="1:58" x14ac:dyDescent="0.3">
      <c r="B47">
        <v>3023516</v>
      </c>
      <c r="C47" t="str">
        <f>VLOOKUP(B47,'School Details'!A:K,2,FALSE)</f>
        <v>Hasmonean</v>
      </c>
      <c r="D47">
        <f>VLOOKUP(B47,'School Details'!A:K,3,FALSE)</f>
        <v>0</v>
      </c>
      <c r="E47" t="str">
        <f>VLOOKUP(B47,'School Details'!A:K,4,FALSE)</f>
        <v>M</v>
      </c>
      <c r="F47" t="str">
        <f>VLOOKUP(B47,'School Details'!A:K,5,FALSE)</f>
        <v>Primary</v>
      </c>
      <c r="G47" s="100" t="s">
        <v>23392</v>
      </c>
      <c r="H47" t="e">
        <f>VLOOKUP(G47,CCs!$Q:$R,2,FALSE)</f>
        <v>#N/A</v>
      </c>
      <c r="I47" s="128" t="s">
        <v>23776</v>
      </c>
      <c r="J47" t="str">
        <f t="shared" si="37"/>
        <v>661225</v>
      </c>
      <c r="K47">
        <f>VLOOKUP(I47,'Drop Down'!$H:$I,2,FALSE)</f>
        <v>0</v>
      </c>
      <c r="L47">
        <f t="shared" si="38"/>
        <v>1</v>
      </c>
      <c r="M47" t="str">
        <f t="shared" si="26"/>
        <v>Salaries.0</v>
      </c>
      <c r="N47">
        <f>VLOOKUP(B47,'School Details'!A:K,10,FALSE)</f>
        <v>400108</v>
      </c>
      <c r="O47" t="str">
        <f t="shared" si="27"/>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154"/>
      <c r="U47" t="str">
        <f t="shared" si="39"/>
        <v>3516.Salaries.0.Ap251</v>
      </c>
      <c r="V47" t="str">
        <f t="shared" si="40"/>
        <v>Hasmonean.3516.Salaries.0.Ap25</v>
      </c>
      <c r="W47" s="122"/>
      <c r="X47" t="str">
        <f t="shared" si="41"/>
        <v>3516.Salaries.0.Ma251</v>
      </c>
      <c r="Y47" t="str">
        <f t="shared" si="42"/>
        <v>Hasmonean.3516.Salaries.0.Ma25</v>
      </c>
      <c r="Z47" s="122"/>
      <c r="AA47" t="str">
        <f t="shared" si="43"/>
        <v>3516.Salaries.0.Ju251</v>
      </c>
      <c r="AB47" t="str">
        <f t="shared" si="44"/>
        <v>Hasmonean.3516.Salaries.0.Ju25</v>
      </c>
      <c r="AC47" s="122"/>
      <c r="AD47" t="str">
        <f t="shared" si="45"/>
        <v>3516.Salaries.0.Jul251</v>
      </c>
      <c r="AE47" t="str">
        <f t="shared" si="46"/>
        <v>Hasmonean.3516.Salaries.0.Jul25</v>
      </c>
      <c r="AF47" s="122">
        <f t="shared" si="28"/>
        <v>0</v>
      </c>
      <c r="AG47" t="str">
        <f t="shared" si="47"/>
        <v>3516.Salaries.0.Aug251</v>
      </c>
      <c r="AH47" t="str">
        <f t="shared" si="48"/>
        <v>Hasmonean.3516.Salaries.0.Aug25</v>
      </c>
      <c r="AI47" s="122">
        <v>-111504.41423721863</v>
      </c>
      <c r="AJ47" t="str">
        <f t="shared" si="49"/>
        <v>3516.Salaries.0.Sep251</v>
      </c>
      <c r="AK47" t="str">
        <f t="shared" si="50"/>
        <v>Hasmonean.3516.Salaries.0.Sep25</v>
      </c>
      <c r="AL47" s="122">
        <f t="shared" si="29"/>
        <v>0</v>
      </c>
      <c r="AM47" t="str">
        <f t="shared" si="51"/>
        <v>3516.Salaries.0.Oct251</v>
      </c>
      <c r="AN47" t="str">
        <f t="shared" si="52"/>
        <v>Hasmonean.3516.Salaries.0.Oct25</v>
      </c>
      <c r="AO47" s="122">
        <f t="shared" si="30"/>
        <v>0</v>
      </c>
      <c r="AP47" t="str">
        <f t="shared" si="53"/>
        <v>3516.Salaries.0.Nov251</v>
      </c>
      <c r="AQ47" t="str">
        <f t="shared" si="54"/>
        <v>Hasmonean.3516.Salaries.0.Nov25</v>
      </c>
      <c r="AR47" s="122">
        <f t="shared" si="31"/>
        <v>0</v>
      </c>
      <c r="AS47" t="str">
        <f t="shared" si="55"/>
        <v>3516.Salaries.0.Dec251</v>
      </c>
      <c r="AT47" t="str">
        <f t="shared" si="56"/>
        <v>Hasmonean.3516.Salaries.0.Dec25</v>
      </c>
      <c r="AU47" s="122">
        <f t="shared" si="32"/>
        <v>0</v>
      </c>
      <c r="AV47" t="str">
        <f t="shared" si="57"/>
        <v>3516.Salaries.0.Jan261</v>
      </c>
      <c r="AW47" t="str">
        <f t="shared" si="58"/>
        <v>Hasmonean.3516.Salaries.0.Jan26</v>
      </c>
      <c r="AX47" s="122">
        <f t="shared" si="33"/>
        <v>0</v>
      </c>
      <c r="AY47" t="str">
        <f t="shared" si="59"/>
        <v>3516.Salaries.0.Feb261</v>
      </c>
      <c r="AZ47" t="str">
        <f t="shared" si="60"/>
        <v>Hasmonean.3516.Salaries.0.Feb26</v>
      </c>
      <c r="BA47" s="122">
        <f t="shared" si="34"/>
        <v>0</v>
      </c>
      <c r="BB47" t="str">
        <f t="shared" si="61"/>
        <v>3516.Salaries.0.Mar261</v>
      </c>
      <c r="BC47" t="str">
        <f t="shared" si="62"/>
        <v>Hasmonean.3516.Salaries.0.Mar26</v>
      </c>
      <c r="BD47" s="122">
        <f t="shared" si="35"/>
        <v>0</v>
      </c>
      <c r="BE47" s="120">
        <f t="shared" si="63"/>
        <v>-111504.41423721863</v>
      </c>
      <c r="BF47" s="120">
        <f t="shared" si="36"/>
        <v>-111504.41423721863</v>
      </c>
    </row>
    <row r="48" spans="1:58" x14ac:dyDescent="0.3">
      <c r="B48">
        <v>3022077</v>
      </c>
      <c r="C48" t="str">
        <f>VLOOKUP(B48,'School Details'!A:K,2,FALSE)</f>
        <v>Orion</v>
      </c>
      <c r="D48">
        <f>VLOOKUP(B48,'School Details'!A:K,3,FALSE)</f>
        <v>0</v>
      </c>
      <c r="E48" t="str">
        <f>VLOOKUP(B48,'School Details'!A:K,4,FALSE)</f>
        <v>M</v>
      </c>
      <c r="F48" t="str">
        <f>VLOOKUP(B48,'School Details'!A:K,5,FALSE)</f>
        <v>Primary</v>
      </c>
      <c r="G48" s="100" t="s">
        <v>23392</v>
      </c>
      <c r="H48" t="e">
        <f>VLOOKUP(G48,CCs!$Q:$R,2,FALSE)</f>
        <v>#N/A</v>
      </c>
      <c r="I48" s="128" t="s">
        <v>23776</v>
      </c>
      <c r="J48" t="str">
        <f t="shared" si="37"/>
        <v>661225</v>
      </c>
      <c r="K48">
        <f>VLOOKUP(I48,'Drop Down'!$H:$I,2,FALSE)</f>
        <v>0</v>
      </c>
      <c r="L48">
        <f t="shared" si="38"/>
        <v>1</v>
      </c>
      <c r="M48" t="str">
        <f t="shared" si="26"/>
        <v>Salaries.0</v>
      </c>
      <c r="N48">
        <f>VLOOKUP(B48,'School Details'!A:K,10,FALSE)</f>
        <v>400113</v>
      </c>
      <c r="O48" t="str">
        <f t="shared" si="27"/>
        <v>Orion</v>
      </c>
      <c r="P48" t="str">
        <f>VLOOKUP($N48,LBB_Code!$B:$F,3,FALSE)</f>
        <v>The Orion Primary School</v>
      </c>
      <c r="Q48" t="str">
        <f>VLOOKUP($N48,LBB_Code!$B:$F,2,FALSE)</f>
        <v>S900008355</v>
      </c>
      <c r="R48" t="str">
        <f>VLOOKUP($N48,LBB_Code!$B:$F,4,FALSE)</f>
        <v>NW7 2AL</v>
      </c>
      <c r="S48" t="str">
        <f>VLOOKUP($G48,LBB_Code!$J:$O, 6,FALSE)</f>
        <v>A1.D10162.661225.99999.9999999.999999</v>
      </c>
      <c r="T48" s="154"/>
      <c r="U48" t="str">
        <f t="shared" si="39"/>
        <v>2077.Salaries.0.Ap251</v>
      </c>
      <c r="V48" t="str">
        <f t="shared" si="40"/>
        <v>Orion.2077.Salaries.0.Ap25</v>
      </c>
      <c r="W48" s="122"/>
      <c r="X48" t="str">
        <f t="shared" si="41"/>
        <v>2077.Salaries.0.Ma251</v>
      </c>
      <c r="Y48" t="str">
        <f t="shared" si="42"/>
        <v>Orion.2077.Salaries.0.Ma25</v>
      </c>
      <c r="Z48" s="122"/>
      <c r="AA48" t="str">
        <f t="shared" si="43"/>
        <v>2077.Salaries.0.Ju251</v>
      </c>
      <c r="AB48" t="str">
        <f t="shared" si="44"/>
        <v>Orion.2077.Salaries.0.Ju25</v>
      </c>
      <c r="AC48" s="122"/>
      <c r="AD48" t="str">
        <f t="shared" si="45"/>
        <v>2077.Salaries.0.Jul251</v>
      </c>
      <c r="AE48" t="str">
        <f t="shared" si="46"/>
        <v>Orion.2077.Salaries.0.Jul25</v>
      </c>
      <c r="AF48" s="122">
        <f t="shared" si="28"/>
        <v>0</v>
      </c>
      <c r="AG48" t="str">
        <f t="shared" si="47"/>
        <v>2077.Salaries.0.Aug251</v>
      </c>
      <c r="AH48" t="str">
        <f t="shared" si="48"/>
        <v>Orion.2077.Salaries.0.Aug25</v>
      </c>
      <c r="AI48" s="122">
        <v>-570429.66000000015</v>
      </c>
      <c r="AJ48" t="str">
        <f t="shared" si="49"/>
        <v>2077.Salaries.0.Sep251</v>
      </c>
      <c r="AK48" t="str">
        <f t="shared" si="50"/>
        <v>Orion.2077.Salaries.0.Sep25</v>
      </c>
      <c r="AL48" s="122">
        <f t="shared" si="29"/>
        <v>0</v>
      </c>
      <c r="AM48" t="str">
        <f t="shared" si="51"/>
        <v>2077.Salaries.0.Oct251</v>
      </c>
      <c r="AN48" t="str">
        <f t="shared" si="52"/>
        <v>Orion.2077.Salaries.0.Oct25</v>
      </c>
      <c r="AO48" s="122">
        <f t="shared" si="30"/>
        <v>0</v>
      </c>
      <c r="AP48" t="str">
        <f t="shared" si="53"/>
        <v>2077.Salaries.0.Nov251</v>
      </c>
      <c r="AQ48" t="str">
        <f t="shared" si="54"/>
        <v>Orion.2077.Salaries.0.Nov25</v>
      </c>
      <c r="AR48" s="122">
        <f t="shared" si="31"/>
        <v>0</v>
      </c>
      <c r="AS48" t="str">
        <f t="shared" si="55"/>
        <v>2077.Salaries.0.Dec251</v>
      </c>
      <c r="AT48" t="str">
        <f t="shared" si="56"/>
        <v>Orion.2077.Salaries.0.Dec25</v>
      </c>
      <c r="AU48" s="122">
        <f t="shared" si="32"/>
        <v>0</v>
      </c>
      <c r="AV48" t="str">
        <f t="shared" si="57"/>
        <v>2077.Salaries.0.Jan261</v>
      </c>
      <c r="AW48" t="str">
        <f t="shared" si="58"/>
        <v>Orion.2077.Salaries.0.Jan26</v>
      </c>
      <c r="AX48" s="122">
        <f t="shared" si="33"/>
        <v>0</v>
      </c>
      <c r="AY48" t="str">
        <f t="shared" si="59"/>
        <v>2077.Salaries.0.Feb261</v>
      </c>
      <c r="AZ48" t="str">
        <f t="shared" si="60"/>
        <v>Orion.2077.Salaries.0.Feb26</v>
      </c>
      <c r="BA48" s="122">
        <f t="shared" si="34"/>
        <v>0</v>
      </c>
      <c r="BB48" t="str">
        <f t="shared" si="61"/>
        <v>2077.Salaries.0.Mar261</v>
      </c>
      <c r="BC48" t="str">
        <f t="shared" si="62"/>
        <v>Orion.2077.Salaries.0.Mar26</v>
      </c>
      <c r="BD48" s="122">
        <f t="shared" si="35"/>
        <v>0</v>
      </c>
      <c r="BE48" s="120">
        <f t="shared" si="63"/>
        <v>-570429.66000000015</v>
      </c>
      <c r="BF48" s="120">
        <f t="shared" si="36"/>
        <v>-570429.66000000015</v>
      </c>
    </row>
    <row r="49" spans="2:58" x14ac:dyDescent="0.3">
      <c r="B49">
        <v>3022079</v>
      </c>
      <c r="C49" t="str">
        <f>VLOOKUP(B49,'School Details'!A:K,2,FALSE)</f>
        <v>Beis Yaakov</v>
      </c>
      <c r="D49">
        <f>VLOOKUP(B49,'School Details'!A:K,3,FALSE)</f>
        <v>0</v>
      </c>
      <c r="E49" t="str">
        <f>VLOOKUP(B49,'School Details'!A:K,4,FALSE)</f>
        <v>M</v>
      </c>
      <c r="F49" t="str">
        <f>VLOOKUP(B49,'School Details'!A:K,5,FALSE)</f>
        <v>Primary</v>
      </c>
      <c r="G49" s="100" t="s">
        <v>23392</v>
      </c>
      <c r="H49" t="e">
        <f>VLOOKUP(G49,CCs!$Q:$R,2,FALSE)</f>
        <v>#N/A</v>
      </c>
      <c r="I49" s="128" t="s">
        <v>23776</v>
      </c>
      <c r="J49" t="str">
        <f t="shared" si="37"/>
        <v>661225</v>
      </c>
      <c r="K49">
        <f>VLOOKUP(I49,'Drop Down'!$H:$I,2,FALSE)</f>
        <v>0</v>
      </c>
      <c r="L49">
        <f t="shared" si="38"/>
        <v>1</v>
      </c>
      <c r="M49" t="str">
        <f t="shared" si="26"/>
        <v>Salaries.0</v>
      </c>
      <c r="N49">
        <f>VLOOKUP(B49,'School Details'!A:K,10,FALSE)</f>
        <v>400070</v>
      </c>
      <c r="O49" t="str">
        <f t="shared" si="27"/>
        <v>Beis Yaakov</v>
      </c>
      <c r="P49" t="str">
        <f>VLOOKUP($N49,LBB_Code!$B:$F,3,FALSE)</f>
        <v>Beis Yaakov School</v>
      </c>
      <c r="Q49" t="str">
        <f>VLOOKUP($N49,LBB_Code!$B:$F,2,FALSE)</f>
        <v>S900008328</v>
      </c>
      <c r="R49" t="str">
        <f>VLOOKUP($N49,LBB_Code!$B:$F,4,FALSE)</f>
        <v>NW9 6NQ</v>
      </c>
      <c r="S49" t="str">
        <f>VLOOKUP($G49,LBB_Code!$J:$O, 6,FALSE)</f>
        <v>A1.D10162.661225.99999.9999999.999999</v>
      </c>
      <c r="T49" s="154"/>
      <c r="U49" t="str">
        <f t="shared" si="39"/>
        <v>2079.Salaries.0.Ap251</v>
      </c>
      <c r="V49" t="str">
        <f t="shared" si="40"/>
        <v>Beis Yaakov.2079.Salaries.0.Ap25</v>
      </c>
      <c r="W49" s="122"/>
      <c r="X49" t="str">
        <f t="shared" si="41"/>
        <v>2079.Salaries.0.Ma251</v>
      </c>
      <c r="Y49" t="str">
        <f t="shared" si="42"/>
        <v>Beis Yaakov.2079.Salaries.0.Ma25</v>
      </c>
      <c r="Z49" s="122"/>
      <c r="AA49" t="str">
        <f t="shared" si="43"/>
        <v>2079.Salaries.0.Ju251</v>
      </c>
      <c r="AB49" t="str">
        <f t="shared" si="44"/>
        <v>Beis Yaakov.2079.Salaries.0.Ju25</v>
      </c>
      <c r="AC49" s="122"/>
      <c r="AD49" t="str">
        <f t="shared" si="45"/>
        <v>2079.Salaries.0.Jul251</v>
      </c>
      <c r="AE49" t="str">
        <f t="shared" si="46"/>
        <v>Beis Yaakov.2079.Salaries.0.Jul25</v>
      </c>
      <c r="AF49" s="122">
        <f t="shared" si="28"/>
        <v>0</v>
      </c>
      <c r="AG49" t="str">
        <f t="shared" si="47"/>
        <v>2079.Salaries.0.Aug251</v>
      </c>
      <c r="AH49" t="str">
        <f t="shared" si="48"/>
        <v>Beis Yaakov.2079.Salaries.0.Aug25</v>
      </c>
      <c r="AI49" s="122">
        <v>-167584.34000000011</v>
      </c>
      <c r="AJ49" t="str">
        <f t="shared" si="49"/>
        <v>2079.Salaries.0.Sep251</v>
      </c>
      <c r="AK49" t="str">
        <f t="shared" si="50"/>
        <v>Beis Yaakov.2079.Salaries.0.Sep25</v>
      </c>
      <c r="AL49" s="122">
        <f t="shared" si="29"/>
        <v>0</v>
      </c>
      <c r="AM49" t="str">
        <f t="shared" si="51"/>
        <v>2079.Salaries.0.Oct251</v>
      </c>
      <c r="AN49" t="str">
        <f t="shared" si="52"/>
        <v>Beis Yaakov.2079.Salaries.0.Oct25</v>
      </c>
      <c r="AO49" s="122">
        <f t="shared" si="30"/>
        <v>0</v>
      </c>
      <c r="AP49" t="str">
        <f t="shared" si="53"/>
        <v>2079.Salaries.0.Nov251</v>
      </c>
      <c r="AQ49" t="str">
        <f t="shared" si="54"/>
        <v>Beis Yaakov.2079.Salaries.0.Nov25</v>
      </c>
      <c r="AR49" s="122">
        <f t="shared" si="31"/>
        <v>0</v>
      </c>
      <c r="AS49" t="str">
        <f t="shared" si="55"/>
        <v>2079.Salaries.0.Dec251</v>
      </c>
      <c r="AT49" t="str">
        <f t="shared" si="56"/>
        <v>Beis Yaakov.2079.Salaries.0.Dec25</v>
      </c>
      <c r="AU49" s="122">
        <f t="shared" si="32"/>
        <v>0</v>
      </c>
      <c r="AV49" t="str">
        <f t="shared" si="57"/>
        <v>2079.Salaries.0.Jan261</v>
      </c>
      <c r="AW49" t="str">
        <f t="shared" si="58"/>
        <v>Beis Yaakov.2079.Salaries.0.Jan26</v>
      </c>
      <c r="AX49" s="122">
        <f t="shared" si="33"/>
        <v>0</v>
      </c>
      <c r="AY49" t="str">
        <f t="shared" si="59"/>
        <v>2079.Salaries.0.Feb261</v>
      </c>
      <c r="AZ49" t="str">
        <f t="shared" si="60"/>
        <v>Beis Yaakov.2079.Salaries.0.Feb26</v>
      </c>
      <c r="BA49" s="122">
        <f t="shared" si="34"/>
        <v>0</v>
      </c>
      <c r="BB49" t="str">
        <f t="shared" si="61"/>
        <v>2079.Salaries.0.Mar261</v>
      </c>
      <c r="BC49" t="str">
        <f t="shared" si="62"/>
        <v>Beis Yaakov.2079.Salaries.0.Mar26</v>
      </c>
      <c r="BD49" s="122">
        <f t="shared" si="35"/>
        <v>0</v>
      </c>
      <c r="BE49" s="120">
        <f t="shared" si="63"/>
        <v>-167584.34000000011</v>
      </c>
      <c r="BF49" s="120">
        <f t="shared" si="36"/>
        <v>-167584.34000000011</v>
      </c>
    </row>
    <row r="50" spans="2:58" x14ac:dyDescent="0.3">
      <c r="B50">
        <v>3022078</v>
      </c>
      <c r="C50" t="str">
        <f>VLOOKUP(B50,'School Details'!A:K,2,FALSE)</f>
        <v>Pardes House</v>
      </c>
      <c r="D50">
        <f>VLOOKUP(B50,'School Details'!A:K,3,FALSE)</f>
        <v>0</v>
      </c>
      <c r="E50" t="str">
        <f>VLOOKUP(B50,'School Details'!A:K,4,FALSE)</f>
        <v>M</v>
      </c>
      <c r="F50" t="str">
        <f>VLOOKUP(B50,'School Details'!A:K,5,FALSE)</f>
        <v>Primary</v>
      </c>
      <c r="G50" s="100" t="s">
        <v>23392</v>
      </c>
      <c r="H50" t="e">
        <f>VLOOKUP(G50,CCs!$Q:$R,2,FALSE)</f>
        <v>#N/A</v>
      </c>
      <c r="I50" s="128" t="s">
        <v>23776</v>
      </c>
      <c r="J50" t="str">
        <f t="shared" si="37"/>
        <v>661225</v>
      </c>
      <c r="K50">
        <f>VLOOKUP(I50,'Drop Down'!$H:$I,2,FALSE)</f>
        <v>0</v>
      </c>
      <c r="L50">
        <f t="shared" si="38"/>
        <v>1</v>
      </c>
      <c r="M50" t="str">
        <f t="shared" si="26"/>
        <v>Salaries.0</v>
      </c>
      <c r="N50">
        <f>VLOOKUP(B50,'School Details'!A:K,10,FALSE)</f>
        <v>400014</v>
      </c>
      <c r="O50" t="str">
        <f t="shared" si="27"/>
        <v>Pardes House</v>
      </c>
      <c r="P50" t="str">
        <f>VLOOKUP($N50,LBB_Code!$B:$F,3,FALSE)</f>
        <v>Pardes House School</v>
      </c>
      <c r="Q50" t="str">
        <f>VLOOKUP($N50,LBB_Code!$B:$F,2,FALSE)</f>
        <v>S900008289</v>
      </c>
      <c r="R50" t="str">
        <f>VLOOKUP($N50,LBB_Code!$B:$F,4,FALSE)</f>
        <v>N3 1SA</v>
      </c>
      <c r="S50" t="str">
        <f>VLOOKUP($G50,LBB_Code!$J:$O, 6,FALSE)</f>
        <v>A1.D10162.661225.99999.9999999.999999</v>
      </c>
      <c r="T50" s="154"/>
      <c r="U50" t="str">
        <f t="shared" si="39"/>
        <v>2078.Salaries.0.Ap251</v>
      </c>
      <c r="V50" t="str">
        <f t="shared" si="40"/>
        <v>Pardes House.2078.Salaries.0.Ap25</v>
      </c>
      <c r="W50" s="122"/>
      <c r="X50" t="str">
        <f t="shared" si="41"/>
        <v>2078.Salaries.0.Ma251</v>
      </c>
      <c r="Y50" t="str">
        <f t="shared" si="42"/>
        <v>Pardes House.2078.Salaries.0.Ma25</v>
      </c>
      <c r="Z50" s="122"/>
      <c r="AA50" t="str">
        <f t="shared" si="43"/>
        <v>2078.Salaries.0.Ju251</v>
      </c>
      <c r="AB50" t="str">
        <f t="shared" si="44"/>
        <v>Pardes House.2078.Salaries.0.Ju25</v>
      </c>
      <c r="AC50" s="122"/>
      <c r="AD50" t="str">
        <f t="shared" si="45"/>
        <v>2078.Salaries.0.Jul251</v>
      </c>
      <c r="AE50" t="str">
        <f t="shared" si="46"/>
        <v>Pardes House.2078.Salaries.0.Jul25</v>
      </c>
      <c r="AF50" s="122">
        <f t="shared" si="28"/>
        <v>0</v>
      </c>
      <c r="AG50" t="str">
        <f t="shared" si="47"/>
        <v>2078.Salaries.0.Aug251</v>
      </c>
      <c r="AH50" t="str">
        <f t="shared" si="48"/>
        <v>Pardes House.2078.Salaries.0.Aug25</v>
      </c>
      <c r="AI50" s="122">
        <v>-134609.37999999998</v>
      </c>
      <c r="AJ50" t="str">
        <f t="shared" si="49"/>
        <v>2078.Salaries.0.Sep251</v>
      </c>
      <c r="AK50" t="str">
        <f t="shared" si="50"/>
        <v>Pardes House.2078.Salaries.0.Sep25</v>
      </c>
      <c r="AL50" s="122">
        <f t="shared" si="29"/>
        <v>0</v>
      </c>
      <c r="AM50" t="str">
        <f t="shared" si="51"/>
        <v>2078.Salaries.0.Oct251</v>
      </c>
      <c r="AN50" t="str">
        <f t="shared" si="52"/>
        <v>Pardes House.2078.Salaries.0.Oct25</v>
      </c>
      <c r="AO50" s="122">
        <f t="shared" si="30"/>
        <v>0</v>
      </c>
      <c r="AP50" t="str">
        <f t="shared" si="53"/>
        <v>2078.Salaries.0.Nov251</v>
      </c>
      <c r="AQ50" t="str">
        <f t="shared" si="54"/>
        <v>Pardes House.2078.Salaries.0.Nov25</v>
      </c>
      <c r="AR50" s="122">
        <f t="shared" si="31"/>
        <v>0</v>
      </c>
      <c r="AS50" t="str">
        <f t="shared" si="55"/>
        <v>2078.Salaries.0.Dec251</v>
      </c>
      <c r="AT50" t="str">
        <f t="shared" si="56"/>
        <v>Pardes House.2078.Salaries.0.Dec25</v>
      </c>
      <c r="AU50" s="122">
        <f t="shared" si="32"/>
        <v>0</v>
      </c>
      <c r="AV50" t="str">
        <f t="shared" si="57"/>
        <v>2078.Salaries.0.Jan261</v>
      </c>
      <c r="AW50" t="str">
        <f t="shared" si="58"/>
        <v>Pardes House.2078.Salaries.0.Jan26</v>
      </c>
      <c r="AX50" s="122">
        <f t="shared" si="33"/>
        <v>0</v>
      </c>
      <c r="AY50" t="str">
        <f t="shared" si="59"/>
        <v>2078.Salaries.0.Feb261</v>
      </c>
      <c r="AZ50" t="str">
        <f t="shared" si="60"/>
        <v>Pardes House.2078.Salaries.0.Feb26</v>
      </c>
      <c r="BA50" s="122">
        <f t="shared" si="34"/>
        <v>0</v>
      </c>
      <c r="BB50" t="str">
        <f t="shared" si="61"/>
        <v>2078.Salaries.0.Mar261</v>
      </c>
      <c r="BC50" t="str">
        <f t="shared" si="62"/>
        <v>Pardes House.2078.Salaries.0.Mar26</v>
      </c>
      <c r="BD50" s="122">
        <f t="shared" si="35"/>
        <v>0</v>
      </c>
      <c r="BE50" s="120">
        <f t="shared" si="63"/>
        <v>-134609.37999999998</v>
      </c>
      <c r="BF50" s="120">
        <f t="shared" si="36"/>
        <v>-134609.37999999998</v>
      </c>
    </row>
    <row r="51" spans="2:58" x14ac:dyDescent="0.3">
      <c r="B51">
        <v>3023520</v>
      </c>
      <c r="C51" t="str">
        <f>VLOOKUP(B51,'School Details'!A:K,2,FALSE)</f>
        <v>Akiva Sch</v>
      </c>
      <c r="D51">
        <f>VLOOKUP(B51,'School Details'!A:K,3,FALSE)</f>
        <v>0</v>
      </c>
      <c r="E51" t="str">
        <f>VLOOKUP(B51,'School Details'!A:K,4,FALSE)</f>
        <v>M</v>
      </c>
      <c r="F51" t="str">
        <f>VLOOKUP(B51,'School Details'!A:K,5,FALSE)</f>
        <v>Primary</v>
      </c>
      <c r="G51" s="100" t="s">
        <v>23392</v>
      </c>
      <c r="H51" t="e">
        <f>VLOOKUP(G51,CCs!$Q:$R,2,FALSE)</f>
        <v>#N/A</v>
      </c>
      <c r="I51" s="128" t="s">
        <v>23776</v>
      </c>
      <c r="J51" t="str">
        <f t="shared" si="37"/>
        <v>661225</v>
      </c>
      <c r="K51">
        <f>VLOOKUP(I51,'Drop Down'!$H:$I,2,FALSE)</f>
        <v>0</v>
      </c>
      <c r="L51">
        <f t="shared" si="38"/>
        <v>1</v>
      </c>
      <c r="M51" t="str">
        <f t="shared" si="26"/>
        <v>Salaries.0</v>
      </c>
      <c r="N51">
        <f>VLOOKUP(B51,'School Details'!A:K,10,FALSE)</f>
        <v>400125</v>
      </c>
      <c r="O51" t="str">
        <f t="shared" si="27"/>
        <v>Akiva Sch</v>
      </c>
      <c r="P51" t="str">
        <f>VLOOKUP($N51,LBB_Code!$B:$F,3,FALSE)</f>
        <v>Akiva School</v>
      </c>
      <c r="Q51" t="str">
        <f>VLOOKUP($N51,LBB_Code!$B:$F,2,FALSE)</f>
        <v>S900008360</v>
      </c>
      <c r="R51" t="str">
        <f>VLOOKUP($N51,LBB_Code!$B:$F,4,FALSE)</f>
        <v>N3 2SY</v>
      </c>
      <c r="S51" t="str">
        <f>VLOOKUP($G51,LBB_Code!$J:$O, 6,FALSE)</f>
        <v>A1.D10162.661225.99999.9999999.999999</v>
      </c>
      <c r="T51" s="154"/>
      <c r="U51" t="str">
        <f t="shared" si="39"/>
        <v>3520.Salaries.0.Ap251</v>
      </c>
      <c r="V51" t="str">
        <f t="shared" si="40"/>
        <v>Akiva Sch.3520.Salaries.0.Ap25</v>
      </c>
      <c r="W51" s="122"/>
      <c r="X51" t="str">
        <f t="shared" si="41"/>
        <v>3520.Salaries.0.Ma251</v>
      </c>
      <c r="Y51" t="str">
        <f t="shared" si="42"/>
        <v>Akiva Sch.3520.Salaries.0.Ma25</v>
      </c>
      <c r="Z51" s="122"/>
      <c r="AA51" t="str">
        <f t="shared" si="43"/>
        <v>3520.Salaries.0.Ju251</v>
      </c>
      <c r="AB51" t="str">
        <f t="shared" si="44"/>
        <v>Akiva Sch.3520.Salaries.0.Ju25</v>
      </c>
      <c r="AC51" s="122"/>
      <c r="AD51" t="str">
        <f t="shared" si="45"/>
        <v>3520.Salaries.0.Jul251</v>
      </c>
      <c r="AE51" t="str">
        <f t="shared" si="46"/>
        <v>Akiva Sch.3520.Salaries.0.Jul25</v>
      </c>
      <c r="AF51" s="122">
        <f t="shared" si="28"/>
        <v>0</v>
      </c>
      <c r="AG51" t="str">
        <f t="shared" si="47"/>
        <v>3520.Salaries.0.Aug251</v>
      </c>
      <c r="AH51" t="str">
        <f t="shared" si="48"/>
        <v>Akiva Sch.3520.Salaries.0.Aug25</v>
      </c>
      <c r="AI51" s="122">
        <v>-174501.1</v>
      </c>
      <c r="AJ51" t="str">
        <f t="shared" si="49"/>
        <v>3520.Salaries.0.Sep251</v>
      </c>
      <c r="AK51" t="str">
        <f t="shared" si="50"/>
        <v>Akiva Sch.3520.Salaries.0.Sep25</v>
      </c>
      <c r="AL51" s="122">
        <f t="shared" si="29"/>
        <v>0</v>
      </c>
      <c r="AM51" t="str">
        <f t="shared" si="51"/>
        <v>3520.Salaries.0.Oct251</v>
      </c>
      <c r="AN51" t="str">
        <f t="shared" si="52"/>
        <v>Akiva Sch.3520.Salaries.0.Oct25</v>
      </c>
      <c r="AO51" s="122">
        <f t="shared" si="30"/>
        <v>0</v>
      </c>
      <c r="AP51" t="str">
        <f t="shared" si="53"/>
        <v>3520.Salaries.0.Nov251</v>
      </c>
      <c r="AQ51" t="str">
        <f t="shared" si="54"/>
        <v>Akiva Sch.3520.Salaries.0.Nov25</v>
      </c>
      <c r="AR51" s="122">
        <f t="shared" si="31"/>
        <v>0</v>
      </c>
      <c r="AS51" t="str">
        <f t="shared" si="55"/>
        <v>3520.Salaries.0.Dec251</v>
      </c>
      <c r="AT51" t="str">
        <f t="shared" si="56"/>
        <v>Akiva Sch.3520.Salaries.0.Dec25</v>
      </c>
      <c r="AU51" s="122">
        <f t="shared" si="32"/>
        <v>0</v>
      </c>
      <c r="AV51" t="str">
        <f t="shared" si="57"/>
        <v>3520.Salaries.0.Jan261</v>
      </c>
      <c r="AW51" t="str">
        <f t="shared" si="58"/>
        <v>Akiva Sch.3520.Salaries.0.Jan26</v>
      </c>
      <c r="AX51" s="122">
        <f t="shared" si="33"/>
        <v>0</v>
      </c>
      <c r="AY51" t="str">
        <f t="shared" si="59"/>
        <v>3520.Salaries.0.Feb261</v>
      </c>
      <c r="AZ51" t="str">
        <f t="shared" si="60"/>
        <v>Akiva Sch.3520.Salaries.0.Feb26</v>
      </c>
      <c r="BA51" s="122">
        <f t="shared" si="34"/>
        <v>0</v>
      </c>
      <c r="BB51" t="str">
        <f t="shared" si="61"/>
        <v>3520.Salaries.0.Mar261</v>
      </c>
      <c r="BC51" t="str">
        <f t="shared" si="62"/>
        <v>Akiva Sch.3520.Salaries.0.Mar26</v>
      </c>
      <c r="BD51" s="122">
        <f t="shared" si="35"/>
        <v>0</v>
      </c>
      <c r="BE51" s="120">
        <f t="shared" si="63"/>
        <v>-174501.1</v>
      </c>
      <c r="BF51" s="120">
        <f t="shared" si="36"/>
        <v>-174501.1</v>
      </c>
    </row>
    <row r="52" spans="2:58" x14ac:dyDescent="0.3">
      <c r="B52">
        <v>3023524</v>
      </c>
      <c r="C52" t="str">
        <f>VLOOKUP(B52,'School Details'!A:K,2,FALSE)</f>
        <v>Beit Shvidler</v>
      </c>
      <c r="D52">
        <f>VLOOKUP(B52,'School Details'!A:K,3,FALSE)</f>
        <v>0</v>
      </c>
      <c r="E52" t="str">
        <f>VLOOKUP(B52,'School Details'!A:K,4,FALSE)</f>
        <v>M</v>
      </c>
      <c r="F52" t="str">
        <f>VLOOKUP(B52,'School Details'!A:K,5,FALSE)</f>
        <v>Primary</v>
      </c>
      <c r="G52" s="100" t="s">
        <v>23392</v>
      </c>
      <c r="H52" t="e">
        <f>VLOOKUP(G52,CCs!$Q:$R,2,FALSE)</f>
        <v>#N/A</v>
      </c>
      <c r="I52" s="128" t="s">
        <v>23776</v>
      </c>
      <c r="J52" t="str">
        <f t="shared" si="37"/>
        <v>661225</v>
      </c>
      <c r="K52">
        <f>VLOOKUP(I52,'Drop Down'!$H:$I,2,FALSE)</f>
        <v>0</v>
      </c>
      <c r="L52">
        <f t="shared" si="38"/>
        <v>1</v>
      </c>
      <c r="M52" t="str">
        <f t="shared" si="26"/>
        <v>Salaries.0</v>
      </c>
      <c r="N52">
        <f>VLOOKUP(B52,'School Details'!A:K,10,FALSE)</f>
        <v>400150</v>
      </c>
      <c r="O52" t="str">
        <f t="shared" si="27"/>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154"/>
      <c r="U52" t="str">
        <f t="shared" si="39"/>
        <v>3524.Salaries.0.Ap251</v>
      </c>
      <c r="V52" t="str">
        <f t="shared" si="40"/>
        <v>Beit Shvidler.3524.Salaries.0.Ap25</v>
      </c>
      <c r="W52" s="122"/>
      <c r="X52" t="str">
        <f t="shared" si="41"/>
        <v>3524.Salaries.0.Ma251</v>
      </c>
      <c r="Y52" t="str">
        <f t="shared" si="42"/>
        <v>Beit Shvidler.3524.Salaries.0.Ma25</v>
      </c>
      <c r="Z52" s="122"/>
      <c r="AA52" t="str">
        <f t="shared" si="43"/>
        <v>3524.Salaries.0.Ju251</v>
      </c>
      <c r="AB52" t="str">
        <f t="shared" si="44"/>
        <v>Beit Shvidler.3524.Salaries.0.Ju25</v>
      </c>
      <c r="AC52" s="122"/>
      <c r="AD52" t="str">
        <f t="shared" si="45"/>
        <v>3524.Salaries.0.Jul251</v>
      </c>
      <c r="AE52" t="str">
        <f t="shared" si="46"/>
        <v>Beit Shvidler.3524.Salaries.0.Jul25</v>
      </c>
      <c r="AF52" s="122">
        <f t="shared" si="28"/>
        <v>0</v>
      </c>
      <c r="AG52" t="str">
        <f t="shared" si="47"/>
        <v>3524.Salaries.0.Aug251</v>
      </c>
      <c r="AH52" t="str">
        <f t="shared" si="48"/>
        <v>Beit Shvidler.3524.Salaries.0.Aug25</v>
      </c>
      <c r="AI52" s="122">
        <v>-127587.14395245361</v>
      </c>
      <c r="AJ52" t="str">
        <f t="shared" si="49"/>
        <v>3524.Salaries.0.Sep251</v>
      </c>
      <c r="AK52" t="str">
        <f t="shared" si="50"/>
        <v>Beit Shvidler.3524.Salaries.0.Sep25</v>
      </c>
      <c r="AL52" s="122">
        <f t="shared" si="29"/>
        <v>0</v>
      </c>
      <c r="AM52" t="str">
        <f t="shared" si="51"/>
        <v>3524.Salaries.0.Oct251</v>
      </c>
      <c r="AN52" t="str">
        <f t="shared" si="52"/>
        <v>Beit Shvidler.3524.Salaries.0.Oct25</v>
      </c>
      <c r="AO52" s="122">
        <f t="shared" si="30"/>
        <v>0</v>
      </c>
      <c r="AP52" t="str">
        <f t="shared" si="53"/>
        <v>3524.Salaries.0.Nov251</v>
      </c>
      <c r="AQ52" t="str">
        <f t="shared" si="54"/>
        <v>Beit Shvidler.3524.Salaries.0.Nov25</v>
      </c>
      <c r="AR52" s="122">
        <f t="shared" si="31"/>
        <v>0</v>
      </c>
      <c r="AS52" t="str">
        <f t="shared" si="55"/>
        <v>3524.Salaries.0.Dec251</v>
      </c>
      <c r="AT52" t="str">
        <f t="shared" si="56"/>
        <v>Beit Shvidler.3524.Salaries.0.Dec25</v>
      </c>
      <c r="AU52" s="122">
        <f t="shared" si="32"/>
        <v>0</v>
      </c>
      <c r="AV52" t="str">
        <f t="shared" si="57"/>
        <v>3524.Salaries.0.Jan261</v>
      </c>
      <c r="AW52" t="str">
        <f t="shared" si="58"/>
        <v>Beit Shvidler.3524.Salaries.0.Jan26</v>
      </c>
      <c r="AX52" s="122">
        <f t="shared" si="33"/>
        <v>0</v>
      </c>
      <c r="AY52" t="str">
        <f t="shared" si="59"/>
        <v>3524.Salaries.0.Feb261</v>
      </c>
      <c r="AZ52" t="str">
        <f t="shared" si="60"/>
        <v>Beit Shvidler.3524.Salaries.0.Feb26</v>
      </c>
      <c r="BA52" s="122">
        <f t="shared" si="34"/>
        <v>0</v>
      </c>
      <c r="BB52" t="str">
        <f t="shared" si="61"/>
        <v>3524.Salaries.0.Mar261</v>
      </c>
      <c r="BC52" t="str">
        <f t="shared" si="62"/>
        <v>Beit Shvidler.3524.Salaries.0.Mar26</v>
      </c>
      <c r="BD52" s="122">
        <f t="shared" si="35"/>
        <v>0</v>
      </c>
      <c r="BE52" s="120">
        <f t="shared" si="63"/>
        <v>-127587.14395245361</v>
      </c>
      <c r="BF52" s="120">
        <f t="shared" si="36"/>
        <v>-127587.14395245361</v>
      </c>
    </row>
    <row r="53" spans="2:58" x14ac:dyDescent="0.3">
      <c r="C53">
        <f>VLOOKUP(B53,'School Details'!A:K,2,FALSE)</f>
        <v>0</v>
      </c>
      <c r="D53">
        <f>VLOOKUP(B53,'School Details'!A:K,3,FALSE)</f>
        <v>0</v>
      </c>
      <c r="E53" t="str">
        <f>VLOOKUP(B53,'School Details'!A:K,4,FALSE)</f>
        <v>None</v>
      </c>
      <c r="F53">
        <f>VLOOKUP(B53,'School Details'!A:K,5,FALSE)</f>
        <v>0</v>
      </c>
      <c r="G53" s="100" t="s">
        <v>23392</v>
      </c>
      <c r="H53" t="e">
        <f>VLOOKUP(G53,CCs!$Q:$R,2,FALSE)</f>
        <v>#N/A</v>
      </c>
      <c r="I53" s="128" t="s">
        <v>23776</v>
      </c>
      <c r="J53" t="str">
        <f t="shared" si="37"/>
        <v>661225</v>
      </c>
      <c r="K53">
        <f>VLOOKUP(I53,'Drop Down'!$H:$I,2,FALSE)</f>
        <v>0</v>
      </c>
      <c r="L53">
        <f t="shared" si="38"/>
        <v>1</v>
      </c>
      <c r="M53" t="str">
        <f t="shared" si="26"/>
        <v>Salaries.0</v>
      </c>
      <c r="N53">
        <f>VLOOKUP(B53,'School Details'!A:K,10,FALSE)</f>
        <v>0</v>
      </c>
      <c r="O53">
        <f t="shared" si="27"/>
        <v>0</v>
      </c>
      <c r="P53" t="e">
        <f>VLOOKUP($N53,LBB_Code!$B:$F,3,FALSE)</f>
        <v>#N/A</v>
      </c>
      <c r="Q53" t="e">
        <f>VLOOKUP($N53,LBB_Code!$B:$F,2,FALSE)</f>
        <v>#N/A</v>
      </c>
      <c r="R53" t="e">
        <f>VLOOKUP($N53,LBB_Code!$B:$F,4,FALSE)</f>
        <v>#N/A</v>
      </c>
      <c r="S53" t="str">
        <f>VLOOKUP($G53,LBB_Code!$J:$O, 6,FALSE)</f>
        <v>A1.D10162.661225.99999.9999999.999999</v>
      </c>
      <c r="T53" s="154"/>
      <c r="U53" t="str">
        <f t="shared" si="39"/>
        <v>.Salaries.0.Ap251</v>
      </c>
      <c r="V53" t="str">
        <f t="shared" si="40"/>
        <v>0..Salaries.0.Ap25</v>
      </c>
      <c r="W53" s="122"/>
      <c r="X53" t="str">
        <f t="shared" si="41"/>
        <v>.Salaries.0.Ma251</v>
      </c>
      <c r="Y53" t="str">
        <f t="shared" si="42"/>
        <v>0..Salaries.0.Ma25</v>
      </c>
      <c r="Z53" s="122"/>
      <c r="AA53" t="str">
        <f t="shared" si="43"/>
        <v>.Salaries.0.Ju251</v>
      </c>
      <c r="AB53" t="str">
        <f t="shared" si="44"/>
        <v>0..Salaries.0.Ju25</v>
      </c>
      <c r="AC53" s="122"/>
      <c r="AD53" t="str">
        <f t="shared" si="45"/>
        <v>.Salaries.0.Jul251</v>
      </c>
      <c r="AE53" t="str">
        <f t="shared" si="46"/>
        <v>0..Salaries.0.Jul25</v>
      </c>
      <c r="AF53" s="122">
        <f t="shared" si="28"/>
        <v>0</v>
      </c>
      <c r="AG53" t="str">
        <f t="shared" si="47"/>
        <v>.Salaries.0.Aug251</v>
      </c>
      <c r="AH53" t="str">
        <f t="shared" si="48"/>
        <v>0..Salaries.0.Aug25</v>
      </c>
      <c r="AI53" s="122"/>
      <c r="AJ53" t="str">
        <f t="shared" si="49"/>
        <v>.Salaries.0.Sep251</v>
      </c>
      <c r="AK53" t="str">
        <f t="shared" si="50"/>
        <v>0..Salaries.0.Sep25</v>
      </c>
      <c r="AL53" s="122">
        <f t="shared" si="29"/>
        <v>0</v>
      </c>
      <c r="AM53" t="str">
        <f t="shared" si="51"/>
        <v>.Salaries.0.Oct251</v>
      </c>
      <c r="AN53" t="str">
        <f t="shared" si="52"/>
        <v>0..Salaries.0.Oct25</v>
      </c>
      <c r="AO53" s="122">
        <f t="shared" si="30"/>
        <v>0</v>
      </c>
      <c r="AP53" t="str">
        <f t="shared" si="53"/>
        <v>.Salaries.0.Nov251</v>
      </c>
      <c r="AQ53" t="str">
        <f t="shared" si="54"/>
        <v>0..Salaries.0.Nov25</v>
      </c>
      <c r="AR53" s="122">
        <f t="shared" si="31"/>
        <v>0</v>
      </c>
      <c r="AS53" t="str">
        <f t="shared" si="55"/>
        <v>.Salaries.0.Dec251</v>
      </c>
      <c r="AT53" t="str">
        <f t="shared" si="56"/>
        <v>0..Salaries.0.Dec25</v>
      </c>
      <c r="AU53" s="122">
        <f t="shared" si="32"/>
        <v>0</v>
      </c>
      <c r="AV53" t="str">
        <f t="shared" si="57"/>
        <v>.Salaries.0.Jan261</v>
      </c>
      <c r="AW53" t="str">
        <f t="shared" si="58"/>
        <v>0..Salaries.0.Jan26</v>
      </c>
      <c r="AX53" s="122">
        <f t="shared" si="33"/>
        <v>0</v>
      </c>
      <c r="AY53" t="str">
        <f t="shared" si="59"/>
        <v>.Salaries.0.Feb261</v>
      </c>
      <c r="AZ53" t="str">
        <f t="shared" si="60"/>
        <v>0..Salaries.0.Feb26</v>
      </c>
      <c r="BA53" s="122">
        <f t="shared" si="34"/>
        <v>0</v>
      </c>
      <c r="BB53" t="str">
        <f t="shared" si="61"/>
        <v>.Salaries.0.Mar261</v>
      </c>
      <c r="BC53" t="str">
        <f t="shared" si="62"/>
        <v>0..Salaries.0.Mar26</v>
      </c>
      <c r="BD53" s="122">
        <f t="shared" si="35"/>
        <v>0</v>
      </c>
      <c r="BE53" s="120">
        <f t="shared" si="63"/>
        <v>0</v>
      </c>
      <c r="BF53" s="120">
        <f t="shared" si="36"/>
        <v>0</v>
      </c>
    </row>
    <row r="54" spans="2:58" x14ac:dyDescent="0.3">
      <c r="C54">
        <f>VLOOKUP(B54,'School Details'!A:K,2,FALSE)</f>
        <v>0</v>
      </c>
      <c r="D54">
        <f>VLOOKUP(B54,'School Details'!A:K,3,FALSE)</f>
        <v>0</v>
      </c>
      <c r="E54" t="str">
        <f>VLOOKUP(B54,'School Details'!A:K,4,FALSE)</f>
        <v>None</v>
      </c>
      <c r="F54">
        <f>VLOOKUP(B54,'School Details'!A:K,5,FALSE)</f>
        <v>0</v>
      </c>
      <c r="G54" s="100" t="s">
        <v>23392</v>
      </c>
      <c r="H54" t="e">
        <f>VLOOKUP(G54,CCs!$Q:$R,2,FALSE)</f>
        <v>#N/A</v>
      </c>
      <c r="I54" s="128" t="s">
        <v>23776</v>
      </c>
      <c r="J54" t="str">
        <f t="shared" si="37"/>
        <v>661225</v>
      </c>
      <c r="K54">
        <f>VLOOKUP(I54,'Drop Down'!$H:$I,2,FALSE)</f>
        <v>0</v>
      </c>
      <c r="L54">
        <f t="shared" si="38"/>
        <v>2</v>
      </c>
      <c r="M54" t="str">
        <f t="shared" si="26"/>
        <v>Salaries.0</v>
      </c>
      <c r="N54">
        <f>VLOOKUP(B54,'School Details'!A:K,10,FALSE)</f>
        <v>0</v>
      </c>
      <c r="O54">
        <f t="shared" si="27"/>
        <v>0</v>
      </c>
      <c r="P54" t="e">
        <f>VLOOKUP($N54,LBB_Code!$B:$F,3,FALSE)</f>
        <v>#N/A</v>
      </c>
      <c r="Q54" t="e">
        <f>VLOOKUP($N54,LBB_Code!$B:$F,2,FALSE)</f>
        <v>#N/A</v>
      </c>
      <c r="R54" t="e">
        <f>VLOOKUP($N54,LBB_Code!$B:$F,4,FALSE)</f>
        <v>#N/A</v>
      </c>
      <c r="S54" t="str">
        <f>VLOOKUP($G54,LBB_Code!$J:$O, 6,FALSE)</f>
        <v>A1.D10162.661225.99999.9999999.999999</v>
      </c>
      <c r="T54" s="154"/>
      <c r="U54" t="str">
        <f t="shared" si="39"/>
        <v>.Salaries.0.Ap251</v>
      </c>
      <c r="V54" t="str">
        <f t="shared" si="40"/>
        <v>0..Salaries.0.Ap25</v>
      </c>
      <c r="W54" s="122"/>
      <c r="X54" t="str">
        <f t="shared" si="41"/>
        <v>.Salaries.0.Ma251</v>
      </c>
      <c r="Y54" t="str">
        <f t="shared" si="42"/>
        <v>0..Salaries.0.Ma25</v>
      </c>
      <c r="Z54" s="122"/>
      <c r="AA54" t="str">
        <f t="shared" si="43"/>
        <v>.Salaries.0.Ju251</v>
      </c>
      <c r="AB54" t="str">
        <f t="shared" si="44"/>
        <v>0..Salaries.0.Ju25</v>
      </c>
      <c r="AC54" s="122"/>
      <c r="AD54" t="str">
        <f t="shared" si="45"/>
        <v>.Salaries.0.Jul251</v>
      </c>
      <c r="AE54" t="str">
        <f t="shared" si="46"/>
        <v>0..Salaries.0.Jul25</v>
      </c>
      <c r="AF54" s="122">
        <f t="shared" si="28"/>
        <v>0</v>
      </c>
      <c r="AG54" t="str">
        <f t="shared" si="47"/>
        <v>.Salaries.0.Aug251</v>
      </c>
      <c r="AH54" t="str">
        <f t="shared" si="48"/>
        <v>0..Salaries.0.Aug25</v>
      </c>
      <c r="AI54" s="122"/>
      <c r="AJ54" t="str">
        <f t="shared" si="49"/>
        <v>.Salaries.0.Sep251</v>
      </c>
      <c r="AK54" t="str">
        <f t="shared" si="50"/>
        <v>0..Salaries.0.Sep25</v>
      </c>
      <c r="AL54" s="122">
        <f t="shared" si="29"/>
        <v>0</v>
      </c>
      <c r="AM54" t="str">
        <f t="shared" si="51"/>
        <v>.Salaries.0.Oct251</v>
      </c>
      <c r="AN54" t="str">
        <f t="shared" si="52"/>
        <v>0..Salaries.0.Oct25</v>
      </c>
      <c r="AO54" s="122">
        <f t="shared" si="30"/>
        <v>0</v>
      </c>
      <c r="AP54" t="str">
        <f t="shared" si="53"/>
        <v>.Salaries.0.Nov251</v>
      </c>
      <c r="AQ54" t="str">
        <f t="shared" si="54"/>
        <v>0..Salaries.0.Nov25</v>
      </c>
      <c r="AR54" s="122">
        <f t="shared" si="31"/>
        <v>0</v>
      </c>
      <c r="AS54" t="str">
        <f t="shared" si="55"/>
        <v>.Salaries.0.Dec251</v>
      </c>
      <c r="AT54" t="str">
        <f t="shared" si="56"/>
        <v>0..Salaries.0.Dec25</v>
      </c>
      <c r="AU54" s="122">
        <f t="shared" si="32"/>
        <v>0</v>
      </c>
      <c r="AV54" t="str">
        <f t="shared" si="57"/>
        <v>.Salaries.0.Jan261</v>
      </c>
      <c r="AW54" t="str">
        <f t="shared" si="58"/>
        <v>0..Salaries.0.Jan26</v>
      </c>
      <c r="AX54" s="122">
        <f t="shared" si="33"/>
        <v>0</v>
      </c>
      <c r="AY54" t="str">
        <f t="shared" si="59"/>
        <v>.Salaries.0.Feb261</v>
      </c>
      <c r="AZ54" t="str">
        <f t="shared" si="60"/>
        <v>0..Salaries.0.Feb26</v>
      </c>
      <c r="BA54" s="122">
        <f t="shared" si="34"/>
        <v>0</v>
      </c>
      <c r="BB54" t="str">
        <f t="shared" si="61"/>
        <v>.Salaries.0.Mar261</v>
      </c>
      <c r="BC54" t="str">
        <f t="shared" si="62"/>
        <v>0..Salaries.0.Mar26</v>
      </c>
      <c r="BD54" s="122">
        <f t="shared" si="35"/>
        <v>0</v>
      </c>
      <c r="BE54" s="120">
        <f t="shared" si="63"/>
        <v>0</v>
      </c>
      <c r="BF54" s="120">
        <f t="shared" si="36"/>
        <v>0</v>
      </c>
    </row>
    <row r="55" spans="2:58" x14ac:dyDescent="0.3">
      <c r="C55">
        <f>VLOOKUP(B55,'School Details'!A:K,2,FALSE)</f>
        <v>0</v>
      </c>
      <c r="D55">
        <f>VLOOKUP(B55,'School Details'!A:K,3,FALSE)</f>
        <v>0</v>
      </c>
      <c r="E55" t="str">
        <f>VLOOKUP(B55,'School Details'!A:K,4,FALSE)</f>
        <v>None</v>
      </c>
      <c r="F55">
        <f>VLOOKUP(B55,'School Details'!A:K,5,FALSE)</f>
        <v>0</v>
      </c>
      <c r="G55" s="100" t="s">
        <v>23392</v>
      </c>
      <c r="H55" t="e">
        <f>VLOOKUP(G55,CCs!$Q:$R,2,FALSE)</f>
        <v>#N/A</v>
      </c>
      <c r="I55" s="128" t="s">
        <v>23776</v>
      </c>
      <c r="J55" t="str">
        <f t="shared" si="37"/>
        <v>661225</v>
      </c>
      <c r="K55">
        <f>VLOOKUP(I55,'Drop Down'!$H:$I,2,FALSE)</f>
        <v>0</v>
      </c>
      <c r="L55">
        <f t="shared" si="38"/>
        <v>3</v>
      </c>
      <c r="M55" t="str">
        <f t="shared" si="26"/>
        <v>Salaries.0</v>
      </c>
      <c r="N55">
        <f>VLOOKUP(B55,'School Details'!A:K,10,FALSE)</f>
        <v>0</v>
      </c>
      <c r="O55">
        <f t="shared" si="27"/>
        <v>0</v>
      </c>
      <c r="P55" t="e">
        <f>VLOOKUP($N55,LBB_Code!$B:$F,3,FALSE)</f>
        <v>#N/A</v>
      </c>
      <c r="Q55" t="e">
        <f>VLOOKUP($N55,LBB_Code!$B:$F,2,FALSE)</f>
        <v>#N/A</v>
      </c>
      <c r="R55" t="e">
        <f>VLOOKUP($N55,LBB_Code!$B:$F,4,FALSE)</f>
        <v>#N/A</v>
      </c>
      <c r="S55" t="str">
        <f>VLOOKUP($G55,LBB_Code!$J:$O, 6,FALSE)</f>
        <v>A1.D10162.661225.99999.9999999.999999</v>
      </c>
      <c r="T55" s="154"/>
      <c r="U55" t="str">
        <f t="shared" si="39"/>
        <v>.Salaries.0.Ap251</v>
      </c>
      <c r="V55" t="str">
        <f t="shared" si="40"/>
        <v>0..Salaries.0.Ap25</v>
      </c>
      <c r="W55" s="122"/>
      <c r="X55" t="str">
        <f t="shared" si="41"/>
        <v>.Salaries.0.Ma251</v>
      </c>
      <c r="Y55" t="str">
        <f t="shared" si="42"/>
        <v>0..Salaries.0.Ma25</v>
      </c>
      <c r="Z55" s="122"/>
      <c r="AA55" t="str">
        <f t="shared" si="43"/>
        <v>.Salaries.0.Ju251</v>
      </c>
      <c r="AB55" t="str">
        <f t="shared" si="44"/>
        <v>0..Salaries.0.Ju25</v>
      </c>
      <c r="AC55" s="122"/>
      <c r="AD55" t="str">
        <f t="shared" si="45"/>
        <v>.Salaries.0.Jul251</v>
      </c>
      <c r="AE55" t="str">
        <f t="shared" si="46"/>
        <v>0..Salaries.0.Jul25</v>
      </c>
      <c r="AF55" s="122">
        <f t="shared" si="28"/>
        <v>0</v>
      </c>
      <c r="AG55" t="str">
        <f t="shared" si="47"/>
        <v>.Salaries.0.Aug251</v>
      </c>
      <c r="AH55" t="str">
        <f t="shared" si="48"/>
        <v>0..Salaries.0.Aug25</v>
      </c>
      <c r="AI55" s="122"/>
      <c r="AJ55" t="str">
        <f t="shared" si="49"/>
        <v>.Salaries.0.Sep251</v>
      </c>
      <c r="AK55" t="str">
        <f t="shared" si="50"/>
        <v>0..Salaries.0.Sep25</v>
      </c>
      <c r="AL55" s="122">
        <f t="shared" si="29"/>
        <v>0</v>
      </c>
      <c r="AM55" t="str">
        <f t="shared" si="51"/>
        <v>.Salaries.0.Oct251</v>
      </c>
      <c r="AN55" t="str">
        <f t="shared" si="52"/>
        <v>0..Salaries.0.Oct25</v>
      </c>
      <c r="AO55" s="122">
        <f t="shared" si="30"/>
        <v>0</v>
      </c>
      <c r="AP55" t="str">
        <f t="shared" si="53"/>
        <v>.Salaries.0.Nov251</v>
      </c>
      <c r="AQ55" t="str">
        <f t="shared" si="54"/>
        <v>0..Salaries.0.Nov25</v>
      </c>
      <c r="AR55" s="122">
        <f t="shared" si="31"/>
        <v>0</v>
      </c>
      <c r="AS55" t="str">
        <f t="shared" si="55"/>
        <v>.Salaries.0.Dec251</v>
      </c>
      <c r="AT55" t="str">
        <f t="shared" si="56"/>
        <v>0..Salaries.0.Dec25</v>
      </c>
      <c r="AU55" s="122">
        <f t="shared" si="32"/>
        <v>0</v>
      </c>
      <c r="AV55" t="str">
        <f t="shared" si="57"/>
        <v>.Salaries.0.Jan261</v>
      </c>
      <c r="AW55" t="str">
        <f t="shared" si="58"/>
        <v>0..Salaries.0.Jan26</v>
      </c>
      <c r="AX55" s="122">
        <f t="shared" si="33"/>
        <v>0</v>
      </c>
      <c r="AY55" t="str">
        <f t="shared" si="59"/>
        <v>.Salaries.0.Feb261</v>
      </c>
      <c r="AZ55" t="str">
        <f t="shared" si="60"/>
        <v>0..Salaries.0.Feb26</v>
      </c>
      <c r="BA55" s="122">
        <f t="shared" si="34"/>
        <v>0</v>
      </c>
      <c r="BB55" t="str">
        <f t="shared" si="61"/>
        <v>.Salaries.0.Mar261</v>
      </c>
      <c r="BC55" t="str">
        <f t="shared" si="62"/>
        <v>0..Salaries.0.Mar26</v>
      </c>
      <c r="BD55" s="122">
        <f t="shared" si="35"/>
        <v>0</v>
      </c>
      <c r="BE55" s="120">
        <f t="shared" si="63"/>
        <v>0</v>
      </c>
      <c r="BF55" s="120">
        <f t="shared" si="36"/>
        <v>0</v>
      </c>
    </row>
    <row r="56" spans="2:58" x14ac:dyDescent="0.3">
      <c r="C56">
        <f>VLOOKUP(B56,'School Details'!A:K,2,FALSE)</f>
        <v>0</v>
      </c>
      <c r="D56">
        <f>VLOOKUP(B56,'School Details'!A:K,3,FALSE)</f>
        <v>0</v>
      </c>
      <c r="E56" t="str">
        <f>VLOOKUP(B56,'School Details'!A:K,4,FALSE)</f>
        <v>None</v>
      </c>
      <c r="F56">
        <f>VLOOKUP(B56,'School Details'!A:K,5,FALSE)</f>
        <v>0</v>
      </c>
      <c r="G56" s="100" t="s">
        <v>23392</v>
      </c>
      <c r="H56" t="e">
        <f>VLOOKUP(G56,CCs!$Q:$R,2,FALSE)</f>
        <v>#N/A</v>
      </c>
      <c r="I56" s="128" t="s">
        <v>23776</v>
      </c>
      <c r="J56" t="str">
        <f t="shared" si="37"/>
        <v>661225</v>
      </c>
      <c r="K56">
        <f>VLOOKUP(I56,'Drop Down'!$H:$I,2,FALSE)</f>
        <v>0</v>
      </c>
      <c r="L56">
        <f t="shared" si="38"/>
        <v>4</v>
      </c>
      <c r="M56" t="str">
        <f t="shared" si="26"/>
        <v>Salaries.0</v>
      </c>
      <c r="N56">
        <f>VLOOKUP(B56,'School Details'!A:K,10,FALSE)</f>
        <v>0</v>
      </c>
      <c r="O56">
        <f t="shared" si="27"/>
        <v>0</v>
      </c>
      <c r="P56" t="e">
        <f>VLOOKUP($N56,LBB_Code!$B:$F,3,FALSE)</f>
        <v>#N/A</v>
      </c>
      <c r="Q56" t="e">
        <f>VLOOKUP($N56,LBB_Code!$B:$F,2,FALSE)</f>
        <v>#N/A</v>
      </c>
      <c r="R56" t="e">
        <f>VLOOKUP($N56,LBB_Code!$B:$F,4,FALSE)</f>
        <v>#N/A</v>
      </c>
      <c r="S56" t="str">
        <f>VLOOKUP($G56,LBB_Code!$J:$O, 6,FALSE)</f>
        <v>A1.D10162.661225.99999.9999999.999999</v>
      </c>
      <c r="T56" s="154"/>
      <c r="U56" t="str">
        <f t="shared" si="39"/>
        <v>.Salaries.0.Ap251</v>
      </c>
      <c r="V56" t="str">
        <f t="shared" si="40"/>
        <v>0..Salaries.0.Ap25</v>
      </c>
      <c r="W56" s="122"/>
      <c r="X56" t="str">
        <f t="shared" si="41"/>
        <v>.Salaries.0.Ma251</v>
      </c>
      <c r="Y56" t="str">
        <f t="shared" si="42"/>
        <v>0..Salaries.0.Ma25</v>
      </c>
      <c r="Z56" s="122"/>
      <c r="AA56" t="str">
        <f t="shared" si="43"/>
        <v>.Salaries.0.Ju251</v>
      </c>
      <c r="AB56" t="str">
        <f t="shared" si="44"/>
        <v>0..Salaries.0.Ju25</v>
      </c>
      <c r="AC56" s="122"/>
      <c r="AD56" t="str">
        <f t="shared" si="45"/>
        <v>.Salaries.0.Jul251</v>
      </c>
      <c r="AE56" t="str">
        <f t="shared" si="46"/>
        <v>0..Salaries.0.Jul25</v>
      </c>
      <c r="AF56" s="122">
        <f t="shared" si="28"/>
        <v>0</v>
      </c>
      <c r="AG56" t="str">
        <f t="shared" si="47"/>
        <v>.Salaries.0.Aug251</v>
      </c>
      <c r="AH56" t="str">
        <f t="shared" si="48"/>
        <v>0..Salaries.0.Aug25</v>
      </c>
      <c r="AI56" s="122"/>
      <c r="AJ56" t="str">
        <f t="shared" si="49"/>
        <v>.Salaries.0.Sep251</v>
      </c>
      <c r="AK56" t="str">
        <f t="shared" si="50"/>
        <v>0..Salaries.0.Sep25</v>
      </c>
      <c r="AL56" s="122">
        <f t="shared" si="29"/>
        <v>0</v>
      </c>
      <c r="AM56" t="str">
        <f t="shared" si="51"/>
        <v>.Salaries.0.Oct251</v>
      </c>
      <c r="AN56" t="str">
        <f t="shared" si="52"/>
        <v>0..Salaries.0.Oct25</v>
      </c>
      <c r="AO56" s="122">
        <f t="shared" si="30"/>
        <v>0</v>
      </c>
      <c r="AP56" t="str">
        <f t="shared" si="53"/>
        <v>.Salaries.0.Nov251</v>
      </c>
      <c r="AQ56" t="str">
        <f t="shared" si="54"/>
        <v>0..Salaries.0.Nov25</v>
      </c>
      <c r="AR56" s="122">
        <f t="shared" si="31"/>
        <v>0</v>
      </c>
      <c r="AS56" t="str">
        <f t="shared" si="55"/>
        <v>.Salaries.0.Dec251</v>
      </c>
      <c r="AT56" t="str">
        <f t="shared" si="56"/>
        <v>0..Salaries.0.Dec25</v>
      </c>
      <c r="AU56" s="122">
        <f t="shared" si="32"/>
        <v>0</v>
      </c>
      <c r="AV56" t="str">
        <f t="shared" si="57"/>
        <v>.Salaries.0.Jan261</v>
      </c>
      <c r="AW56" t="str">
        <f t="shared" si="58"/>
        <v>0..Salaries.0.Jan26</v>
      </c>
      <c r="AX56" s="122">
        <f t="shared" si="33"/>
        <v>0</v>
      </c>
      <c r="AY56" t="str">
        <f t="shared" si="59"/>
        <v>.Salaries.0.Feb261</v>
      </c>
      <c r="AZ56" t="str">
        <f t="shared" si="60"/>
        <v>0..Salaries.0.Feb26</v>
      </c>
      <c r="BA56" s="122">
        <f t="shared" si="34"/>
        <v>0</v>
      </c>
      <c r="BB56" t="str">
        <f t="shared" si="61"/>
        <v>.Salaries.0.Mar261</v>
      </c>
      <c r="BC56" t="str">
        <f t="shared" si="62"/>
        <v>0..Salaries.0.Mar26</v>
      </c>
      <c r="BD56" s="122">
        <f t="shared" si="35"/>
        <v>0</v>
      </c>
      <c r="BE56" s="120">
        <f t="shared" si="63"/>
        <v>0</v>
      </c>
      <c r="BF56" s="120">
        <f t="shared" si="36"/>
        <v>0</v>
      </c>
    </row>
    <row r="57" spans="2:58" x14ac:dyDescent="0.3">
      <c r="C57">
        <f>VLOOKUP(B57,'School Details'!A:K,2,FALSE)</f>
        <v>0</v>
      </c>
      <c r="D57">
        <f>VLOOKUP(B57,'School Details'!A:K,3,FALSE)</f>
        <v>0</v>
      </c>
      <c r="E57" t="str">
        <f>VLOOKUP(B57,'School Details'!A:K,4,FALSE)</f>
        <v>None</v>
      </c>
      <c r="F57">
        <f>VLOOKUP(B57,'School Details'!A:K,5,FALSE)</f>
        <v>0</v>
      </c>
      <c r="G57" s="100" t="s">
        <v>23392</v>
      </c>
      <c r="H57" t="e">
        <f>VLOOKUP(G57,CCs!$Q:$R,2,FALSE)</f>
        <v>#N/A</v>
      </c>
      <c r="I57" s="128" t="s">
        <v>23776</v>
      </c>
      <c r="J57" t="str">
        <f t="shared" si="37"/>
        <v>661225</v>
      </c>
      <c r="K57">
        <f>VLOOKUP(I57,'Drop Down'!$H:$I,2,FALSE)</f>
        <v>0</v>
      </c>
      <c r="L57">
        <f t="shared" si="38"/>
        <v>5</v>
      </c>
      <c r="M57" t="str">
        <f t="shared" si="26"/>
        <v>Salaries.0</v>
      </c>
      <c r="N57">
        <f>VLOOKUP(B57,'School Details'!A:K,10,FALSE)</f>
        <v>0</v>
      </c>
      <c r="O57">
        <f t="shared" si="27"/>
        <v>0</v>
      </c>
      <c r="P57" t="e">
        <f>VLOOKUP($N57,LBB_Code!$B:$F,3,FALSE)</f>
        <v>#N/A</v>
      </c>
      <c r="Q57" t="e">
        <f>VLOOKUP($N57,LBB_Code!$B:$F,2,FALSE)</f>
        <v>#N/A</v>
      </c>
      <c r="R57" t="e">
        <f>VLOOKUP($N57,LBB_Code!$B:$F,4,FALSE)</f>
        <v>#N/A</v>
      </c>
      <c r="S57" t="str">
        <f>VLOOKUP($G57,LBB_Code!$J:$O, 6,FALSE)</f>
        <v>A1.D10162.661225.99999.9999999.999999</v>
      </c>
      <c r="T57" s="154"/>
      <c r="U57" t="str">
        <f t="shared" si="39"/>
        <v>.Salaries.0.Ap251</v>
      </c>
      <c r="V57" t="str">
        <f t="shared" si="40"/>
        <v>0..Salaries.0.Ap25</v>
      </c>
      <c r="W57" s="122"/>
      <c r="X57" t="str">
        <f t="shared" si="41"/>
        <v>.Salaries.0.Ma251</v>
      </c>
      <c r="Y57" t="str">
        <f t="shared" si="42"/>
        <v>0..Salaries.0.Ma25</v>
      </c>
      <c r="Z57" s="122"/>
      <c r="AA57" t="str">
        <f t="shared" si="43"/>
        <v>.Salaries.0.Ju251</v>
      </c>
      <c r="AB57" t="str">
        <f t="shared" si="44"/>
        <v>0..Salaries.0.Ju25</v>
      </c>
      <c r="AC57" s="122"/>
      <c r="AD57" t="str">
        <f t="shared" si="45"/>
        <v>.Salaries.0.Jul251</v>
      </c>
      <c r="AE57" t="str">
        <f t="shared" si="46"/>
        <v>0..Salaries.0.Jul25</v>
      </c>
      <c r="AF57" s="122">
        <f t="shared" si="28"/>
        <v>0</v>
      </c>
      <c r="AG57" t="str">
        <f t="shared" si="47"/>
        <v>.Salaries.0.Aug251</v>
      </c>
      <c r="AH57" t="str">
        <f t="shared" si="48"/>
        <v>0..Salaries.0.Aug25</v>
      </c>
      <c r="AI57" s="122"/>
      <c r="AJ57" t="str">
        <f t="shared" si="49"/>
        <v>.Salaries.0.Sep251</v>
      </c>
      <c r="AK57" t="str">
        <f t="shared" si="50"/>
        <v>0..Salaries.0.Sep25</v>
      </c>
      <c r="AL57" s="122">
        <f t="shared" si="29"/>
        <v>0</v>
      </c>
      <c r="AM57" t="str">
        <f t="shared" si="51"/>
        <v>.Salaries.0.Oct251</v>
      </c>
      <c r="AN57" t="str">
        <f t="shared" si="52"/>
        <v>0..Salaries.0.Oct25</v>
      </c>
      <c r="AO57" s="122">
        <f t="shared" si="30"/>
        <v>0</v>
      </c>
      <c r="AP57" t="str">
        <f t="shared" si="53"/>
        <v>.Salaries.0.Nov251</v>
      </c>
      <c r="AQ57" t="str">
        <f t="shared" si="54"/>
        <v>0..Salaries.0.Nov25</v>
      </c>
      <c r="AR57" s="122">
        <f t="shared" si="31"/>
        <v>0</v>
      </c>
      <c r="AS57" t="str">
        <f t="shared" si="55"/>
        <v>.Salaries.0.Dec251</v>
      </c>
      <c r="AT57" t="str">
        <f t="shared" si="56"/>
        <v>0..Salaries.0.Dec25</v>
      </c>
      <c r="AU57" s="122">
        <f t="shared" si="32"/>
        <v>0</v>
      </c>
      <c r="AV57" t="str">
        <f t="shared" si="57"/>
        <v>.Salaries.0.Jan261</v>
      </c>
      <c r="AW57" t="str">
        <f t="shared" si="58"/>
        <v>0..Salaries.0.Jan26</v>
      </c>
      <c r="AX57" s="122">
        <f t="shared" si="33"/>
        <v>0</v>
      </c>
      <c r="AY57" t="str">
        <f t="shared" si="59"/>
        <v>.Salaries.0.Feb261</v>
      </c>
      <c r="AZ57" t="str">
        <f t="shared" si="60"/>
        <v>0..Salaries.0.Feb26</v>
      </c>
      <c r="BA57" s="122">
        <f t="shared" si="34"/>
        <v>0</v>
      </c>
      <c r="BB57" t="str">
        <f t="shared" si="61"/>
        <v>.Salaries.0.Mar261</v>
      </c>
      <c r="BC57" t="str">
        <f t="shared" si="62"/>
        <v>0..Salaries.0.Mar26</v>
      </c>
      <c r="BD57" s="122">
        <f t="shared" si="35"/>
        <v>0</v>
      </c>
      <c r="BE57" s="120">
        <f t="shared" si="63"/>
        <v>0</v>
      </c>
      <c r="BF57" s="120">
        <f t="shared" si="36"/>
        <v>0</v>
      </c>
    </row>
    <row r="58" spans="2:58" x14ac:dyDescent="0.3">
      <c r="C58">
        <f>VLOOKUP(B58,'School Details'!A:K,2,FALSE)</f>
        <v>0</v>
      </c>
      <c r="D58">
        <f>VLOOKUP(B58,'School Details'!A:K,3,FALSE)</f>
        <v>0</v>
      </c>
      <c r="E58" t="str">
        <f>VLOOKUP(B58,'School Details'!A:K,4,FALSE)</f>
        <v>None</v>
      </c>
      <c r="F58">
        <f>VLOOKUP(B58,'School Details'!A:K,5,FALSE)</f>
        <v>0</v>
      </c>
      <c r="G58" s="100" t="s">
        <v>23392</v>
      </c>
      <c r="H58" t="e">
        <f>VLOOKUP(G58,CCs!$Q:$R,2,FALSE)</f>
        <v>#N/A</v>
      </c>
      <c r="I58" s="128" t="s">
        <v>23776</v>
      </c>
      <c r="J58" t="str">
        <f t="shared" si="37"/>
        <v>661225</v>
      </c>
      <c r="K58">
        <f>VLOOKUP(I58,'Drop Down'!$H:$I,2,FALSE)</f>
        <v>0</v>
      </c>
      <c r="L58">
        <f t="shared" si="38"/>
        <v>6</v>
      </c>
      <c r="M58" t="str">
        <f t="shared" si="26"/>
        <v>Salaries.0</v>
      </c>
      <c r="N58">
        <f>VLOOKUP(B58,'School Details'!A:K,10,FALSE)</f>
        <v>0</v>
      </c>
      <c r="O58">
        <f t="shared" si="27"/>
        <v>0</v>
      </c>
      <c r="P58" t="e">
        <f>VLOOKUP($N58,LBB_Code!$B:$F,3,FALSE)</f>
        <v>#N/A</v>
      </c>
      <c r="Q58" t="e">
        <f>VLOOKUP($N58,LBB_Code!$B:$F,2,FALSE)</f>
        <v>#N/A</v>
      </c>
      <c r="R58" t="e">
        <f>VLOOKUP($N58,LBB_Code!$B:$F,4,FALSE)</f>
        <v>#N/A</v>
      </c>
      <c r="S58" t="str">
        <f>VLOOKUP($G58,LBB_Code!$J:$O, 6,FALSE)</f>
        <v>A1.D10162.661225.99999.9999999.999999</v>
      </c>
      <c r="T58" s="154"/>
      <c r="U58" t="str">
        <f t="shared" si="39"/>
        <v>.Salaries.0.Ap251</v>
      </c>
      <c r="V58" t="str">
        <f t="shared" si="40"/>
        <v>0..Salaries.0.Ap25</v>
      </c>
      <c r="W58" s="122"/>
      <c r="X58" t="str">
        <f t="shared" si="41"/>
        <v>.Salaries.0.Ma251</v>
      </c>
      <c r="Y58" t="str">
        <f t="shared" si="42"/>
        <v>0..Salaries.0.Ma25</v>
      </c>
      <c r="Z58" s="122"/>
      <c r="AA58" t="str">
        <f t="shared" si="43"/>
        <v>.Salaries.0.Ju251</v>
      </c>
      <c r="AB58" t="str">
        <f t="shared" si="44"/>
        <v>0..Salaries.0.Ju25</v>
      </c>
      <c r="AC58" s="122"/>
      <c r="AD58" t="str">
        <f t="shared" si="45"/>
        <v>.Salaries.0.Jul251</v>
      </c>
      <c r="AE58" t="str">
        <f t="shared" si="46"/>
        <v>0..Salaries.0.Jul25</v>
      </c>
      <c r="AF58" s="122">
        <f t="shared" si="28"/>
        <v>0</v>
      </c>
      <c r="AG58" t="str">
        <f t="shared" si="47"/>
        <v>.Salaries.0.Aug251</v>
      </c>
      <c r="AH58" t="str">
        <f t="shared" si="48"/>
        <v>0..Salaries.0.Aug25</v>
      </c>
      <c r="AI58" s="122"/>
      <c r="AJ58" t="str">
        <f t="shared" si="49"/>
        <v>.Salaries.0.Sep251</v>
      </c>
      <c r="AK58" t="str">
        <f t="shared" si="50"/>
        <v>0..Salaries.0.Sep25</v>
      </c>
      <c r="AL58" s="122">
        <f t="shared" si="29"/>
        <v>0</v>
      </c>
      <c r="AM58" t="str">
        <f t="shared" si="51"/>
        <v>.Salaries.0.Oct251</v>
      </c>
      <c r="AN58" t="str">
        <f t="shared" si="52"/>
        <v>0..Salaries.0.Oct25</v>
      </c>
      <c r="AO58" s="122">
        <f t="shared" si="30"/>
        <v>0</v>
      </c>
      <c r="AP58" t="str">
        <f t="shared" si="53"/>
        <v>.Salaries.0.Nov251</v>
      </c>
      <c r="AQ58" t="str">
        <f t="shared" si="54"/>
        <v>0..Salaries.0.Nov25</v>
      </c>
      <c r="AR58" s="122">
        <f t="shared" si="31"/>
        <v>0</v>
      </c>
      <c r="AS58" t="str">
        <f t="shared" si="55"/>
        <v>.Salaries.0.Dec251</v>
      </c>
      <c r="AT58" t="str">
        <f t="shared" si="56"/>
        <v>0..Salaries.0.Dec25</v>
      </c>
      <c r="AU58" s="122">
        <f t="shared" si="32"/>
        <v>0</v>
      </c>
      <c r="AV58" t="str">
        <f t="shared" si="57"/>
        <v>.Salaries.0.Jan261</v>
      </c>
      <c r="AW58" t="str">
        <f t="shared" si="58"/>
        <v>0..Salaries.0.Jan26</v>
      </c>
      <c r="AX58" s="122">
        <f t="shared" si="33"/>
        <v>0</v>
      </c>
      <c r="AY58" t="str">
        <f t="shared" si="59"/>
        <v>.Salaries.0.Feb261</v>
      </c>
      <c r="AZ58" t="str">
        <f t="shared" si="60"/>
        <v>0..Salaries.0.Feb26</v>
      </c>
      <c r="BA58" s="122">
        <f t="shared" si="34"/>
        <v>0</v>
      </c>
      <c r="BB58" t="str">
        <f t="shared" si="61"/>
        <v>.Salaries.0.Mar261</v>
      </c>
      <c r="BC58" t="str">
        <f t="shared" si="62"/>
        <v>0..Salaries.0.Mar26</v>
      </c>
      <c r="BD58" s="122">
        <f t="shared" si="35"/>
        <v>0</v>
      </c>
      <c r="BE58" s="120">
        <f t="shared" si="63"/>
        <v>0</v>
      </c>
      <c r="BF58" s="120">
        <f t="shared" si="36"/>
        <v>0</v>
      </c>
    </row>
    <row r="59" spans="2:58" x14ac:dyDescent="0.3">
      <c r="C59">
        <f>VLOOKUP(B59,'School Details'!A:K,2,FALSE)</f>
        <v>0</v>
      </c>
      <c r="D59">
        <f>VLOOKUP(B59,'School Details'!A:K,3,FALSE)</f>
        <v>0</v>
      </c>
      <c r="E59" t="str">
        <f>VLOOKUP(B59,'School Details'!A:K,4,FALSE)</f>
        <v>None</v>
      </c>
      <c r="F59">
        <f>VLOOKUP(B59,'School Details'!A:K,5,FALSE)</f>
        <v>0</v>
      </c>
      <c r="G59" s="100" t="s">
        <v>23392</v>
      </c>
      <c r="H59" t="e">
        <f>VLOOKUP(G59,CCs!$Q:$R,2,FALSE)</f>
        <v>#N/A</v>
      </c>
      <c r="I59" s="128" t="s">
        <v>23776</v>
      </c>
      <c r="J59" t="str">
        <f t="shared" si="37"/>
        <v>661225</v>
      </c>
      <c r="K59">
        <f>VLOOKUP(I59,'Drop Down'!$H:$I,2,FALSE)</f>
        <v>0</v>
      </c>
      <c r="L59">
        <f t="shared" si="38"/>
        <v>7</v>
      </c>
      <c r="M59" t="str">
        <f t="shared" si="26"/>
        <v>Salaries.0</v>
      </c>
      <c r="N59">
        <f>VLOOKUP(B59,'School Details'!A:K,10,FALSE)</f>
        <v>0</v>
      </c>
      <c r="O59">
        <f t="shared" si="27"/>
        <v>0</v>
      </c>
      <c r="P59" t="e">
        <f>VLOOKUP($N59,LBB_Code!$B:$F,3,FALSE)</f>
        <v>#N/A</v>
      </c>
      <c r="Q59" t="e">
        <f>VLOOKUP($N59,LBB_Code!$B:$F,2,FALSE)</f>
        <v>#N/A</v>
      </c>
      <c r="R59" t="e">
        <f>VLOOKUP($N59,LBB_Code!$B:$F,4,FALSE)</f>
        <v>#N/A</v>
      </c>
      <c r="S59" t="str">
        <f>VLOOKUP($G59,LBB_Code!$J:$O, 6,FALSE)</f>
        <v>A1.D10162.661225.99999.9999999.999999</v>
      </c>
      <c r="T59" s="154"/>
      <c r="U59" t="str">
        <f t="shared" si="39"/>
        <v>.Salaries.0.Ap251</v>
      </c>
      <c r="V59" t="str">
        <f t="shared" si="40"/>
        <v>0..Salaries.0.Ap25</v>
      </c>
      <c r="W59" s="122"/>
      <c r="X59" t="str">
        <f t="shared" si="41"/>
        <v>.Salaries.0.Ma251</v>
      </c>
      <c r="Y59" t="str">
        <f t="shared" si="42"/>
        <v>0..Salaries.0.Ma25</v>
      </c>
      <c r="Z59" s="122"/>
      <c r="AA59" t="str">
        <f t="shared" si="43"/>
        <v>.Salaries.0.Ju251</v>
      </c>
      <c r="AB59" t="str">
        <f t="shared" si="44"/>
        <v>0..Salaries.0.Ju25</v>
      </c>
      <c r="AC59" s="122"/>
      <c r="AD59" t="str">
        <f t="shared" si="45"/>
        <v>.Salaries.0.Jul251</v>
      </c>
      <c r="AE59" t="str">
        <f t="shared" si="46"/>
        <v>0..Salaries.0.Jul25</v>
      </c>
      <c r="AF59" s="122">
        <f t="shared" si="28"/>
        <v>0</v>
      </c>
      <c r="AG59" t="str">
        <f t="shared" si="47"/>
        <v>.Salaries.0.Aug251</v>
      </c>
      <c r="AH59" t="str">
        <f t="shared" si="48"/>
        <v>0..Salaries.0.Aug25</v>
      </c>
      <c r="AI59" s="122"/>
      <c r="AJ59" t="str">
        <f t="shared" si="49"/>
        <v>.Salaries.0.Sep251</v>
      </c>
      <c r="AK59" t="str">
        <f t="shared" si="50"/>
        <v>0..Salaries.0.Sep25</v>
      </c>
      <c r="AL59" s="122">
        <f t="shared" si="29"/>
        <v>0</v>
      </c>
      <c r="AM59" t="str">
        <f t="shared" si="51"/>
        <v>.Salaries.0.Oct251</v>
      </c>
      <c r="AN59" t="str">
        <f t="shared" si="52"/>
        <v>0..Salaries.0.Oct25</v>
      </c>
      <c r="AO59" s="122">
        <f t="shared" si="30"/>
        <v>0</v>
      </c>
      <c r="AP59" t="str">
        <f t="shared" si="53"/>
        <v>.Salaries.0.Nov251</v>
      </c>
      <c r="AQ59" t="str">
        <f t="shared" si="54"/>
        <v>0..Salaries.0.Nov25</v>
      </c>
      <c r="AR59" s="122">
        <f t="shared" si="31"/>
        <v>0</v>
      </c>
      <c r="AS59" t="str">
        <f t="shared" si="55"/>
        <v>.Salaries.0.Dec251</v>
      </c>
      <c r="AT59" t="str">
        <f t="shared" si="56"/>
        <v>0..Salaries.0.Dec25</v>
      </c>
      <c r="AU59" s="122">
        <f t="shared" si="32"/>
        <v>0</v>
      </c>
      <c r="AV59" t="str">
        <f t="shared" si="57"/>
        <v>.Salaries.0.Jan261</v>
      </c>
      <c r="AW59" t="str">
        <f t="shared" si="58"/>
        <v>0..Salaries.0.Jan26</v>
      </c>
      <c r="AX59" s="122">
        <f t="shared" si="33"/>
        <v>0</v>
      </c>
      <c r="AY59" t="str">
        <f t="shared" si="59"/>
        <v>.Salaries.0.Feb261</v>
      </c>
      <c r="AZ59" t="str">
        <f t="shared" si="60"/>
        <v>0..Salaries.0.Feb26</v>
      </c>
      <c r="BA59" s="122">
        <f t="shared" si="34"/>
        <v>0</v>
      </c>
      <c r="BB59" t="str">
        <f t="shared" si="61"/>
        <v>.Salaries.0.Mar261</v>
      </c>
      <c r="BC59" t="str">
        <f t="shared" si="62"/>
        <v>0..Salaries.0.Mar26</v>
      </c>
      <c r="BD59" s="122">
        <f t="shared" si="35"/>
        <v>0</v>
      </c>
      <c r="BE59" s="120">
        <f t="shared" si="63"/>
        <v>0</v>
      </c>
      <c r="BF59" s="120">
        <f t="shared" si="36"/>
        <v>0</v>
      </c>
    </row>
    <row r="60" spans="2:58" x14ac:dyDescent="0.3">
      <c r="C60">
        <f>VLOOKUP(B60,'School Details'!A:K,2,FALSE)</f>
        <v>0</v>
      </c>
      <c r="D60">
        <f>VLOOKUP(B60,'School Details'!A:K,3,FALSE)</f>
        <v>0</v>
      </c>
      <c r="E60" t="str">
        <f>VLOOKUP(B60,'School Details'!A:K,4,FALSE)</f>
        <v>None</v>
      </c>
      <c r="F60">
        <f>VLOOKUP(B60,'School Details'!A:K,5,FALSE)</f>
        <v>0</v>
      </c>
      <c r="G60" s="100" t="s">
        <v>23392</v>
      </c>
      <c r="H60" t="e">
        <f>VLOOKUP(G60,CCs!$Q:$R,2,FALSE)</f>
        <v>#N/A</v>
      </c>
      <c r="I60" s="128" t="s">
        <v>23776</v>
      </c>
      <c r="J60" t="str">
        <f t="shared" si="37"/>
        <v>661225</v>
      </c>
      <c r="K60">
        <f>VLOOKUP(I60,'Drop Down'!$H:$I,2,FALSE)</f>
        <v>0</v>
      </c>
      <c r="L60">
        <f t="shared" si="38"/>
        <v>8</v>
      </c>
      <c r="M60" t="str">
        <f t="shared" si="26"/>
        <v>Salaries.0</v>
      </c>
      <c r="N60">
        <f>VLOOKUP(B60,'School Details'!A:K,10,FALSE)</f>
        <v>0</v>
      </c>
      <c r="O60">
        <f t="shared" si="27"/>
        <v>0</v>
      </c>
      <c r="P60" t="e">
        <f>VLOOKUP($N60,LBB_Code!$B:$F,3,FALSE)</f>
        <v>#N/A</v>
      </c>
      <c r="Q60" t="e">
        <f>VLOOKUP($N60,LBB_Code!$B:$F,2,FALSE)</f>
        <v>#N/A</v>
      </c>
      <c r="R60" t="e">
        <f>VLOOKUP($N60,LBB_Code!$B:$F,4,FALSE)</f>
        <v>#N/A</v>
      </c>
      <c r="S60" t="str">
        <f>VLOOKUP($G60,LBB_Code!$J:$O, 6,FALSE)</f>
        <v>A1.D10162.661225.99999.9999999.999999</v>
      </c>
      <c r="T60" s="154"/>
      <c r="U60" t="str">
        <f t="shared" si="39"/>
        <v>.Salaries.0.Ap251</v>
      </c>
      <c r="V60" t="str">
        <f t="shared" si="40"/>
        <v>0..Salaries.0.Ap25</v>
      </c>
      <c r="W60" s="122"/>
      <c r="X60" t="str">
        <f t="shared" si="41"/>
        <v>.Salaries.0.Ma251</v>
      </c>
      <c r="Y60" t="str">
        <f t="shared" si="42"/>
        <v>0..Salaries.0.Ma25</v>
      </c>
      <c r="Z60" s="122"/>
      <c r="AA60" t="str">
        <f t="shared" si="43"/>
        <v>.Salaries.0.Ju251</v>
      </c>
      <c r="AB60" t="str">
        <f t="shared" si="44"/>
        <v>0..Salaries.0.Ju25</v>
      </c>
      <c r="AC60" s="122"/>
      <c r="AD60" t="str">
        <f t="shared" si="45"/>
        <v>.Salaries.0.Jul251</v>
      </c>
      <c r="AE60" t="str">
        <f t="shared" si="46"/>
        <v>0..Salaries.0.Jul25</v>
      </c>
      <c r="AF60" s="122">
        <f t="shared" si="28"/>
        <v>0</v>
      </c>
      <c r="AG60" t="str">
        <f t="shared" si="47"/>
        <v>.Salaries.0.Aug251</v>
      </c>
      <c r="AH60" t="str">
        <f t="shared" si="48"/>
        <v>0..Salaries.0.Aug25</v>
      </c>
      <c r="AI60" s="122"/>
      <c r="AJ60" t="str">
        <f t="shared" si="49"/>
        <v>.Salaries.0.Sep251</v>
      </c>
      <c r="AK60" t="str">
        <f t="shared" si="50"/>
        <v>0..Salaries.0.Sep25</v>
      </c>
      <c r="AL60" s="122">
        <f t="shared" si="29"/>
        <v>0</v>
      </c>
      <c r="AM60" t="str">
        <f t="shared" si="51"/>
        <v>.Salaries.0.Oct251</v>
      </c>
      <c r="AN60" t="str">
        <f t="shared" si="52"/>
        <v>0..Salaries.0.Oct25</v>
      </c>
      <c r="AO60" s="122">
        <f t="shared" si="30"/>
        <v>0</v>
      </c>
      <c r="AP60" t="str">
        <f t="shared" si="53"/>
        <v>.Salaries.0.Nov251</v>
      </c>
      <c r="AQ60" t="str">
        <f t="shared" si="54"/>
        <v>0..Salaries.0.Nov25</v>
      </c>
      <c r="AR60" s="122">
        <f t="shared" si="31"/>
        <v>0</v>
      </c>
      <c r="AS60" t="str">
        <f t="shared" si="55"/>
        <v>.Salaries.0.Dec251</v>
      </c>
      <c r="AT60" t="str">
        <f t="shared" si="56"/>
        <v>0..Salaries.0.Dec25</v>
      </c>
      <c r="AU60" s="122">
        <f t="shared" si="32"/>
        <v>0</v>
      </c>
      <c r="AV60" t="str">
        <f t="shared" si="57"/>
        <v>.Salaries.0.Jan261</v>
      </c>
      <c r="AW60" t="str">
        <f t="shared" si="58"/>
        <v>0..Salaries.0.Jan26</v>
      </c>
      <c r="AX60" s="122">
        <f t="shared" si="33"/>
        <v>0</v>
      </c>
      <c r="AY60" t="str">
        <f t="shared" si="59"/>
        <v>.Salaries.0.Feb261</v>
      </c>
      <c r="AZ60" t="str">
        <f t="shared" si="60"/>
        <v>0..Salaries.0.Feb26</v>
      </c>
      <c r="BA60" s="122">
        <f t="shared" si="34"/>
        <v>0</v>
      </c>
      <c r="BB60" t="str">
        <f t="shared" si="61"/>
        <v>.Salaries.0.Mar261</v>
      </c>
      <c r="BC60" t="str">
        <f t="shared" si="62"/>
        <v>0..Salaries.0.Mar26</v>
      </c>
      <c r="BD60" s="122">
        <f t="shared" si="35"/>
        <v>0</v>
      </c>
      <c r="BE60" s="120">
        <f t="shared" si="63"/>
        <v>0</v>
      </c>
      <c r="BF60" s="120">
        <f t="shared" si="36"/>
        <v>0</v>
      </c>
    </row>
    <row r="61" spans="2:58" x14ac:dyDescent="0.3">
      <c r="C61">
        <f>VLOOKUP(B61,'School Details'!A:K,2,FALSE)</f>
        <v>0</v>
      </c>
      <c r="D61">
        <f>VLOOKUP(B61,'School Details'!A:K,3,FALSE)</f>
        <v>0</v>
      </c>
      <c r="E61" t="str">
        <f>VLOOKUP(B61,'School Details'!A:K,4,FALSE)</f>
        <v>None</v>
      </c>
      <c r="F61">
        <f>VLOOKUP(B61,'School Details'!A:K,5,FALSE)</f>
        <v>0</v>
      </c>
      <c r="G61" s="100" t="s">
        <v>23392</v>
      </c>
      <c r="H61" t="e">
        <f>VLOOKUP(G61,CCs!$Q:$R,2,FALSE)</f>
        <v>#N/A</v>
      </c>
      <c r="I61" s="128" t="s">
        <v>23776</v>
      </c>
      <c r="J61" t="str">
        <f t="shared" si="37"/>
        <v>661225</v>
      </c>
      <c r="K61">
        <f>VLOOKUP(I61,'Drop Down'!$H:$I,2,FALSE)</f>
        <v>0</v>
      </c>
      <c r="L61">
        <f t="shared" si="38"/>
        <v>9</v>
      </c>
      <c r="M61" t="str">
        <f t="shared" si="26"/>
        <v>Salaries.0</v>
      </c>
      <c r="N61">
        <f>VLOOKUP(B61,'School Details'!A:K,10,FALSE)</f>
        <v>0</v>
      </c>
      <c r="O61">
        <f t="shared" si="27"/>
        <v>0</v>
      </c>
      <c r="P61" t="e">
        <f>VLOOKUP($N61,LBB_Code!$B:$F,3,FALSE)</f>
        <v>#N/A</v>
      </c>
      <c r="Q61" t="e">
        <f>VLOOKUP($N61,LBB_Code!$B:$F,2,FALSE)</f>
        <v>#N/A</v>
      </c>
      <c r="R61" t="e">
        <f>VLOOKUP($N61,LBB_Code!$B:$F,4,FALSE)</f>
        <v>#N/A</v>
      </c>
      <c r="S61" t="str">
        <f>VLOOKUP($G61,LBB_Code!$J:$O, 6,FALSE)</f>
        <v>A1.D10162.661225.99999.9999999.999999</v>
      </c>
      <c r="T61" s="154"/>
      <c r="U61" t="str">
        <f t="shared" si="39"/>
        <v>.Salaries.0.Ap251</v>
      </c>
      <c r="V61" t="str">
        <f t="shared" si="40"/>
        <v>0..Salaries.0.Ap25</v>
      </c>
      <c r="W61" s="122"/>
      <c r="X61" t="str">
        <f t="shared" si="41"/>
        <v>.Salaries.0.Ma251</v>
      </c>
      <c r="Y61" t="str">
        <f t="shared" si="42"/>
        <v>0..Salaries.0.Ma25</v>
      </c>
      <c r="Z61" s="122"/>
      <c r="AA61" t="str">
        <f t="shared" si="43"/>
        <v>.Salaries.0.Ju251</v>
      </c>
      <c r="AB61" t="str">
        <f t="shared" si="44"/>
        <v>0..Salaries.0.Ju25</v>
      </c>
      <c r="AC61" s="122"/>
      <c r="AD61" t="str">
        <f t="shared" si="45"/>
        <v>.Salaries.0.Jul251</v>
      </c>
      <c r="AE61" t="str">
        <f t="shared" si="46"/>
        <v>0..Salaries.0.Jul25</v>
      </c>
      <c r="AF61" s="122">
        <f t="shared" si="28"/>
        <v>0</v>
      </c>
      <c r="AG61" t="str">
        <f t="shared" si="47"/>
        <v>.Salaries.0.Aug251</v>
      </c>
      <c r="AH61" t="str">
        <f t="shared" si="48"/>
        <v>0..Salaries.0.Aug25</v>
      </c>
      <c r="AI61" s="122"/>
      <c r="AJ61" t="str">
        <f t="shared" si="49"/>
        <v>.Salaries.0.Sep251</v>
      </c>
      <c r="AK61" t="str">
        <f t="shared" si="50"/>
        <v>0..Salaries.0.Sep25</v>
      </c>
      <c r="AL61" s="122">
        <f t="shared" si="29"/>
        <v>0</v>
      </c>
      <c r="AM61" t="str">
        <f t="shared" si="51"/>
        <v>.Salaries.0.Oct251</v>
      </c>
      <c r="AN61" t="str">
        <f t="shared" si="52"/>
        <v>0..Salaries.0.Oct25</v>
      </c>
      <c r="AO61" s="122">
        <f t="shared" si="30"/>
        <v>0</v>
      </c>
      <c r="AP61" t="str">
        <f t="shared" si="53"/>
        <v>.Salaries.0.Nov251</v>
      </c>
      <c r="AQ61" t="str">
        <f t="shared" si="54"/>
        <v>0..Salaries.0.Nov25</v>
      </c>
      <c r="AR61" s="122">
        <f t="shared" si="31"/>
        <v>0</v>
      </c>
      <c r="AS61" t="str">
        <f t="shared" si="55"/>
        <v>.Salaries.0.Dec251</v>
      </c>
      <c r="AT61" t="str">
        <f t="shared" si="56"/>
        <v>0..Salaries.0.Dec25</v>
      </c>
      <c r="AU61" s="122">
        <f t="shared" si="32"/>
        <v>0</v>
      </c>
      <c r="AV61" t="str">
        <f t="shared" si="57"/>
        <v>.Salaries.0.Jan261</v>
      </c>
      <c r="AW61" t="str">
        <f t="shared" si="58"/>
        <v>0..Salaries.0.Jan26</v>
      </c>
      <c r="AX61" s="122">
        <f t="shared" si="33"/>
        <v>0</v>
      </c>
      <c r="AY61" t="str">
        <f t="shared" si="59"/>
        <v>.Salaries.0.Feb261</v>
      </c>
      <c r="AZ61" t="str">
        <f t="shared" si="60"/>
        <v>0..Salaries.0.Feb26</v>
      </c>
      <c r="BA61" s="122">
        <f t="shared" si="34"/>
        <v>0</v>
      </c>
      <c r="BB61" t="str">
        <f t="shared" si="61"/>
        <v>.Salaries.0.Mar261</v>
      </c>
      <c r="BC61" t="str">
        <f t="shared" si="62"/>
        <v>0..Salaries.0.Mar26</v>
      </c>
      <c r="BD61" s="122">
        <f t="shared" si="35"/>
        <v>0</v>
      </c>
      <c r="BE61" s="120">
        <f t="shared" si="63"/>
        <v>0</v>
      </c>
      <c r="BF61" s="122">
        <f t="shared" si="36"/>
        <v>0</v>
      </c>
    </row>
    <row r="62" spans="2:58" x14ac:dyDescent="0.3">
      <c r="C62">
        <f>VLOOKUP(B62,'School Details'!A:K,2,FALSE)</f>
        <v>0</v>
      </c>
      <c r="D62">
        <f>VLOOKUP(B62,'School Details'!A:K,3,FALSE)</f>
        <v>0</v>
      </c>
      <c r="E62" t="str">
        <f>VLOOKUP(B62,'School Details'!A:K,4,FALSE)</f>
        <v>None</v>
      </c>
      <c r="F62">
        <f>VLOOKUP(B62,'School Details'!A:K,5,FALSE)</f>
        <v>0</v>
      </c>
      <c r="G62" s="100" t="s">
        <v>23392</v>
      </c>
      <c r="H62" t="e">
        <f>VLOOKUP(G62,CCs!$Q:$R,2,FALSE)</f>
        <v>#N/A</v>
      </c>
      <c r="I62" s="128" t="s">
        <v>23776</v>
      </c>
      <c r="J62" t="str">
        <f t="shared" si="37"/>
        <v>661225</v>
      </c>
      <c r="K62">
        <f>VLOOKUP(I62,'Drop Down'!$H:$I,2,FALSE)</f>
        <v>0</v>
      </c>
      <c r="L62">
        <f t="shared" si="38"/>
        <v>10</v>
      </c>
      <c r="M62" t="str">
        <f t="shared" si="26"/>
        <v>Salaries.0</v>
      </c>
      <c r="N62">
        <f>VLOOKUP(B62,'School Details'!A:K,10,FALSE)</f>
        <v>0</v>
      </c>
      <c r="O62">
        <f t="shared" si="27"/>
        <v>0</v>
      </c>
      <c r="P62" t="e">
        <f>VLOOKUP($N62,LBB_Code!$B:$F,3,FALSE)</f>
        <v>#N/A</v>
      </c>
      <c r="Q62" t="e">
        <f>VLOOKUP($N62,LBB_Code!$B:$F,2,FALSE)</f>
        <v>#N/A</v>
      </c>
      <c r="R62" t="e">
        <f>VLOOKUP($N62,LBB_Code!$B:$F,4,FALSE)</f>
        <v>#N/A</v>
      </c>
      <c r="S62" t="str">
        <f>VLOOKUP($G62,LBB_Code!$J:$O, 6,FALSE)</f>
        <v>A1.D10162.661225.99999.9999999.999999</v>
      </c>
      <c r="T62" s="154"/>
      <c r="U62" t="str">
        <f t="shared" si="39"/>
        <v>.Salaries.0.Ap251</v>
      </c>
      <c r="V62" t="str">
        <f t="shared" si="40"/>
        <v>0..Salaries.0.Ap25</v>
      </c>
      <c r="W62" s="122"/>
      <c r="X62" t="str">
        <f t="shared" si="41"/>
        <v>.Salaries.0.Ma251</v>
      </c>
      <c r="Y62" t="str">
        <f t="shared" si="42"/>
        <v>0..Salaries.0.Ma25</v>
      </c>
      <c r="Z62" s="122"/>
      <c r="AA62" t="str">
        <f t="shared" si="43"/>
        <v>.Salaries.0.Ju251</v>
      </c>
      <c r="AB62" t="str">
        <f t="shared" si="44"/>
        <v>0..Salaries.0.Ju25</v>
      </c>
      <c r="AC62" s="122"/>
      <c r="AD62" t="str">
        <f t="shared" si="45"/>
        <v>.Salaries.0.Jul251</v>
      </c>
      <c r="AE62" t="str">
        <f t="shared" si="46"/>
        <v>0..Salaries.0.Jul25</v>
      </c>
      <c r="AF62" s="122">
        <f t="shared" si="28"/>
        <v>0</v>
      </c>
      <c r="AG62" t="str">
        <f t="shared" si="47"/>
        <v>.Salaries.0.Aug251</v>
      </c>
      <c r="AH62" t="str">
        <f t="shared" si="48"/>
        <v>0..Salaries.0.Aug25</v>
      </c>
      <c r="AI62" s="122"/>
      <c r="AJ62" t="str">
        <f t="shared" si="49"/>
        <v>.Salaries.0.Sep251</v>
      </c>
      <c r="AK62" t="str">
        <f t="shared" si="50"/>
        <v>0..Salaries.0.Sep25</v>
      </c>
      <c r="AL62" s="122">
        <f t="shared" si="29"/>
        <v>0</v>
      </c>
      <c r="AM62" t="str">
        <f t="shared" si="51"/>
        <v>.Salaries.0.Oct251</v>
      </c>
      <c r="AN62" t="str">
        <f t="shared" si="52"/>
        <v>0..Salaries.0.Oct25</v>
      </c>
      <c r="AO62" s="122">
        <f t="shared" si="30"/>
        <v>0</v>
      </c>
      <c r="AP62" t="str">
        <f t="shared" si="53"/>
        <v>.Salaries.0.Nov251</v>
      </c>
      <c r="AQ62" t="str">
        <f t="shared" si="54"/>
        <v>0..Salaries.0.Nov25</v>
      </c>
      <c r="AR62" s="122">
        <f t="shared" si="31"/>
        <v>0</v>
      </c>
      <c r="AS62" t="str">
        <f t="shared" si="55"/>
        <v>.Salaries.0.Dec251</v>
      </c>
      <c r="AT62" t="str">
        <f t="shared" si="56"/>
        <v>0..Salaries.0.Dec25</v>
      </c>
      <c r="AU62" s="122">
        <f t="shared" si="32"/>
        <v>0</v>
      </c>
      <c r="AV62" t="str">
        <f t="shared" si="57"/>
        <v>.Salaries.0.Jan261</v>
      </c>
      <c r="AW62" t="str">
        <f t="shared" si="58"/>
        <v>0..Salaries.0.Jan26</v>
      </c>
      <c r="AX62" s="122">
        <f t="shared" si="33"/>
        <v>0</v>
      </c>
      <c r="AY62" t="str">
        <f t="shared" si="59"/>
        <v>.Salaries.0.Feb261</v>
      </c>
      <c r="AZ62" t="str">
        <f t="shared" si="60"/>
        <v>0..Salaries.0.Feb26</v>
      </c>
      <c r="BA62" s="122">
        <f t="shared" si="34"/>
        <v>0</v>
      </c>
      <c r="BB62" t="str">
        <f t="shared" si="61"/>
        <v>.Salaries.0.Mar261</v>
      </c>
      <c r="BC62" t="str">
        <f t="shared" si="62"/>
        <v>0..Salaries.0.Mar26</v>
      </c>
      <c r="BD62" s="122">
        <f t="shared" si="35"/>
        <v>0</v>
      </c>
      <c r="BE62" s="120">
        <f t="shared" si="63"/>
        <v>0</v>
      </c>
      <c r="BF62" s="122">
        <f t="shared" si="36"/>
        <v>0</v>
      </c>
    </row>
    <row r="63" spans="2:58" x14ac:dyDescent="0.3">
      <c r="C63">
        <f>VLOOKUP(B63,'School Details'!A:K,2,FALSE)</f>
        <v>0</v>
      </c>
      <c r="D63">
        <f>VLOOKUP(B63,'School Details'!A:K,3,FALSE)</f>
        <v>0</v>
      </c>
      <c r="E63" t="str">
        <f>VLOOKUP(B63,'School Details'!A:K,4,FALSE)</f>
        <v>None</v>
      </c>
      <c r="F63">
        <f>VLOOKUP(B63,'School Details'!A:K,5,FALSE)</f>
        <v>0</v>
      </c>
      <c r="G63" s="100" t="s">
        <v>23392</v>
      </c>
      <c r="H63" t="e">
        <f>VLOOKUP(G63,CCs!$Q:$R,2,FALSE)</f>
        <v>#N/A</v>
      </c>
      <c r="I63" s="128" t="s">
        <v>23776</v>
      </c>
      <c r="J63" t="str">
        <f t="shared" si="37"/>
        <v>661225</v>
      </c>
      <c r="K63">
        <f>VLOOKUP(I63,'Drop Down'!$H:$I,2,FALSE)</f>
        <v>0</v>
      </c>
      <c r="L63">
        <f t="shared" si="38"/>
        <v>11</v>
      </c>
      <c r="M63" t="str">
        <f t="shared" si="26"/>
        <v>Salaries.0</v>
      </c>
      <c r="N63">
        <f>VLOOKUP(B63,'School Details'!A:K,10,FALSE)</f>
        <v>0</v>
      </c>
      <c r="O63">
        <f t="shared" si="27"/>
        <v>0</v>
      </c>
      <c r="P63" t="e">
        <f>VLOOKUP($N63,LBB_Code!$B:$F,3,FALSE)</f>
        <v>#N/A</v>
      </c>
      <c r="Q63" t="e">
        <f>VLOOKUP($N63,LBB_Code!$B:$F,2,FALSE)</f>
        <v>#N/A</v>
      </c>
      <c r="R63" t="e">
        <f>VLOOKUP($N63,LBB_Code!$B:$F,4,FALSE)</f>
        <v>#N/A</v>
      </c>
      <c r="S63" t="str">
        <f>VLOOKUP($G63,LBB_Code!$J:$O, 6,FALSE)</f>
        <v>A1.D10162.661225.99999.9999999.999999</v>
      </c>
      <c r="T63" s="154"/>
      <c r="U63" t="str">
        <f t="shared" si="39"/>
        <v>.Salaries.0.Ap251</v>
      </c>
      <c r="V63" t="str">
        <f t="shared" si="40"/>
        <v>0..Salaries.0.Ap25</v>
      </c>
      <c r="W63" s="122"/>
      <c r="X63" t="str">
        <f t="shared" si="41"/>
        <v>.Salaries.0.Ma251</v>
      </c>
      <c r="Y63" t="str">
        <f t="shared" si="42"/>
        <v>0..Salaries.0.Ma25</v>
      </c>
      <c r="Z63" s="122"/>
      <c r="AA63" t="str">
        <f t="shared" si="43"/>
        <v>.Salaries.0.Ju251</v>
      </c>
      <c r="AB63" t="str">
        <f t="shared" si="44"/>
        <v>0..Salaries.0.Ju25</v>
      </c>
      <c r="AC63" s="122"/>
      <c r="AD63" t="str">
        <f t="shared" si="45"/>
        <v>.Salaries.0.Jul251</v>
      </c>
      <c r="AE63" t="str">
        <f t="shared" si="46"/>
        <v>0..Salaries.0.Jul25</v>
      </c>
      <c r="AF63" s="122">
        <f t="shared" si="28"/>
        <v>0</v>
      </c>
      <c r="AG63" t="str">
        <f t="shared" si="47"/>
        <v>.Salaries.0.Aug251</v>
      </c>
      <c r="AH63" t="str">
        <f t="shared" si="48"/>
        <v>0..Salaries.0.Aug25</v>
      </c>
      <c r="AI63" s="122"/>
      <c r="AJ63" t="str">
        <f t="shared" si="49"/>
        <v>.Salaries.0.Sep251</v>
      </c>
      <c r="AK63" t="str">
        <f t="shared" si="50"/>
        <v>0..Salaries.0.Sep25</v>
      </c>
      <c r="AL63" s="122">
        <f t="shared" si="29"/>
        <v>0</v>
      </c>
      <c r="AM63" t="str">
        <f t="shared" si="51"/>
        <v>.Salaries.0.Oct251</v>
      </c>
      <c r="AN63" t="str">
        <f t="shared" si="52"/>
        <v>0..Salaries.0.Oct25</v>
      </c>
      <c r="AO63" s="122">
        <f t="shared" si="30"/>
        <v>0</v>
      </c>
      <c r="AP63" t="str">
        <f t="shared" si="53"/>
        <v>.Salaries.0.Nov251</v>
      </c>
      <c r="AQ63" t="str">
        <f t="shared" si="54"/>
        <v>0..Salaries.0.Nov25</v>
      </c>
      <c r="AR63" s="122">
        <f t="shared" si="31"/>
        <v>0</v>
      </c>
      <c r="AS63" t="str">
        <f t="shared" si="55"/>
        <v>.Salaries.0.Dec251</v>
      </c>
      <c r="AT63" t="str">
        <f t="shared" si="56"/>
        <v>0..Salaries.0.Dec25</v>
      </c>
      <c r="AU63" s="122">
        <f t="shared" si="32"/>
        <v>0</v>
      </c>
      <c r="AV63" t="str">
        <f t="shared" si="57"/>
        <v>.Salaries.0.Jan261</v>
      </c>
      <c r="AW63" t="str">
        <f t="shared" si="58"/>
        <v>0..Salaries.0.Jan26</v>
      </c>
      <c r="AX63" s="122">
        <f t="shared" si="33"/>
        <v>0</v>
      </c>
      <c r="AY63" t="str">
        <f t="shared" si="59"/>
        <v>.Salaries.0.Feb261</v>
      </c>
      <c r="AZ63" t="str">
        <f t="shared" si="60"/>
        <v>0..Salaries.0.Feb26</v>
      </c>
      <c r="BA63" s="122">
        <f t="shared" si="34"/>
        <v>0</v>
      </c>
      <c r="BB63" t="str">
        <f t="shared" si="61"/>
        <v>.Salaries.0.Mar261</v>
      </c>
      <c r="BC63" t="str">
        <f t="shared" si="62"/>
        <v>0..Salaries.0.Mar26</v>
      </c>
      <c r="BD63" s="122">
        <f t="shared" si="35"/>
        <v>0</v>
      </c>
      <c r="BE63" s="120">
        <f t="shared" si="63"/>
        <v>0</v>
      </c>
      <c r="BF63" s="122">
        <f t="shared" si="36"/>
        <v>0</v>
      </c>
    </row>
    <row r="64" spans="2:58" x14ac:dyDescent="0.3">
      <c r="C64">
        <f>VLOOKUP(B64,'School Details'!A:K,2,FALSE)</f>
        <v>0</v>
      </c>
      <c r="D64">
        <f>VLOOKUP(B64,'School Details'!A:K,3,FALSE)</f>
        <v>0</v>
      </c>
      <c r="E64" t="str">
        <f>VLOOKUP(B64,'School Details'!A:K,4,FALSE)</f>
        <v>None</v>
      </c>
      <c r="F64">
        <f>VLOOKUP(B64,'School Details'!A:K,5,FALSE)</f>
        <v>0</v>
      </c>
      <c r="G64" s="100" t="s">
        <v>23392</v>
      </c>
      <c r="H64" t="e">
        <f>VLOOKUP(G64,CCs!$Q:$R,2,FALSE)</f>
        <v>#N/A</v>
      </c>
      <c r="I64" s="128" t="s">
        <v>23776</v>
      </c>
      <c r="J64" t="str">
        <f t="shared" si="37"/>
        <v>661225</v>
      </c>
      <c r="K64">
        <f>VLOOKUP(I64,'Drop Down'!$H:$I,2,FALSE)</f>
        <v>0</v>
      </c>
      <c r="L64">
        <f t="shared" si="38"/>
        <v>12</v>
      </c>
      <c r="M64" t="str">
        <f t="shared" si="26"/>
        <v>Salaries.0</v>
      </c>
      <c r="N64">
        <f>VLOOKUP(B64,'School Details'!A:K,10,FALSE)</f>
        <v>0</v>
      </c>
      <c r="O64">
        <f t="shared" si="27"/>
        <v>0</v>
      </c>
      <c r="P64" t="e">
        <f>VLOOKUP($N64,LBB_Code!$B:$F,3,FALSE)</f>
        <v>#N/A</v>
      </c>
      <c r="Q64" t="e">
        <f>VLOOKUP($N64,LBB_Code!$B:$F,2,FALSE)</f>
        <v>#N/A</v>
      </c>
      <c r="R64" t="e">
        <f>VLOOKUP($N64,LBB_Code!$B:$F,4,FALSE)</f>
        <v>#N/A</v>
      </c>
      <c r="S64" t="str">
        <f>VLOOKUP($G64,LBB_Code!$J:$O, 6,FALSE)</f>
        <v>A1.D10162.661225.99999.9999999.999999</v>
      </c>
      <c r="T64" s="154"/>
      <c r="U64" t="str">
        <f t="shared" si="39"/>
        <v>.Salaries.0.Ap251</v>
      </c>
      <c r="V64" t="str">
        <f t="shared" si="40"/>
        <v>0..Salaries.0.Ap25</v>
      </c>
      <c r="W64" s="122"/>
      <c r="X64" t="str">
        <f t="shared" si="41"/>
        <v>.Salaries.0.Ma251</v>
      </c>
      <c r="Y64" t="str">
        <f t="shared" si="42"/>
        <v>0..Salaries.0.Ma25</v>
      </c>
      <c r="Z64" s="122"/>
      <c r="AA64" t="str">
        <f t="shared" si="43"/>
        <v>.Salaries.0.Ju251</v>
      </c>
      <c r="AB64" t="str">
        <f t="shared" si="44"/>
        <v>0..Salaries.0.Ju25</v>
      </c>
      <c r="AC64" s="122"/>
      <c r="AD64" t="str">
        <f t="shared" si="45"/>
        <v>.Salaries.0.Jul251</v>
      </c>
      <c r="AE64" t="str">
        <f t="shared" si="46"/>
        <v>0..Salaries.0.Jul25</v>
      </c>
      <c r="AF64" s="122">
        <f>$T$7/13</f>
        <v>0</v>
      </c>
      <c r="AG64" t="str">
        <f t="shared" si="47"/>
        <v>.Salaries.0.Aug251</v>
      </c>
      <c r="AH64" t="str">
        <f t="shared" si="48"/>
        <v>0..Salaries.0.Aug25</v>
      </c>
      <c r="AI64" s="122"/>
      <c r="AJ64" t="str">
        <f t="shared" si="49"/>
        <v>.Salaries.0.Sep251</v>
      </c>
      <c r="AK64" t="str">
        <f t="shared" si="50"/>
        <v>0..Salaries.0.Sep25</v>
      </c>
      <c r="AL64" s="122">
        <f t="shared" si="29"/>
        <v>0</v>
      </c>
      <c r="AM64" t="str">
        <f t="shared" si="51"/>
        <v>.Salaries.0.Oct251</v>
      </c>
      <c r="AN64" t="str">
        <f t="shared" si="52"/>
        <v>0..Salaries.0.Oct25</v>
      </c>
      <c r="AO64" s="122">
        <f t="shared" si="30"/>
        <v>0</v>
      </c>
      <c r="AP64" t="str">
        <f t="shared" si="53"/>
        <v>.Salaries.0.Nov251</v>
      </c>
      <c r="AQ64" t="str">
        <f t="shared" si="54"/>
        <v>0..Salaries.0.Nov25</v>
      </c>
      <c r="AR64" s="122">
        <f t="shared" si="31"/>
        <v>0</v>
      </c>
      <c r="AS64" t="str">
        <f t="shared" si="55"/>
        <v>.Salaries.0.Dec251</v>
      </c>
      <c r="AT64" t="str">
        <f t="shared" si="56"/>
        <v>0..Salaries.0.Dec25</v>
      </c>
      <c r="AU64" s="122">
        <f t="shared" si="32"/>
        <v>0</v>
      </c>
      <c r="AV64" t="str">
        <f t="shared" si="57"/>
        <v>.Salaries.0.Jan261</v>
      </c>
      <c r="AW64" t="str">
        <f t="shared" si="58"/>
        <v>0..Salaries.0.Jan26</v>
      </c>
      <c r="AX64" s="122">
        <f t="shared" si="33"/>
        <v>0</v>
      </c>
      <c r="AY64" t="str">
        <f t="shared" si="59"/>
        <v>.Salaries.0.Feb261</v>
      </c>
      <c r="AZ64" t="str">
        <f t="shared" si="60"/>
        <v>0..Salaries.0.Feb26</v>
      </c>
      <c r="BA64" s="122">
        <f t="shared" si="34"/>
        <v>0</v>
      </c>
      <c r="BB64" t="str">
        <f t="shared" si="61"/>
        <v>.Salaries.0.Mar261</v>
      </c>
      <c r="BC64" t="str">
        <f t="shared" si="62"/>
        <v>0..Salaries.0.Mar26</v>
      </c>
      <c r="BD64" s="122">
        <f>$T$7/13</f>
        <v>0</v>
      </c>
      <c r="BE64" s="120">
        <f t="shared" si="63"/>
        <v>0</v>
      </c>
      <c r="BF64" s="120">
        <f t="shared" si="36"/>
        <v>0</v>
      </c>
    </row>
    <row r="65" spans="3:58" x14ac:dyDescent="0.3">
      <c r="C65">
        <f>VLOOKUP(B65,'School Details'!A:K,2,FALSE)</f>
        <v>0</v>
      </c>
      <c r="D65">
        <f>VLOOKUP(B65,'School Details'!A:K,3,FALSE)</f>
        <v>0</v>
      </c>
      <c r="E65" t="str">
        <f>VLOOKUP(B65,'School Details'!A:K,4,FALSE)</f>
        <v>None</v>
      </c>
      <c r="F65">
        <f>VLOOKUP(B65,'School Details'!A:K,5,FALSE)</f>
        <v>0</v>
      </c>
      <c r="G65" s="100" t="s">
        <v>23392</v>
      </c>
      <c r="H65" t="e">
        <f>VLOOKUP(G65,CCs!$Q:$R,2,FALSE)</f>
        <v>#N/A</v>
      </c>
      <c r="I65" s="128" t="s">
        <v>23776</v>
      </c>
      <c r="J65" t="str">
        <f t="shared" si="37"/>
        <v>661225</v>
      </c>
      <c r="K65">
        <f>VLOOKUP(I65,'Drop Down'!$H:$I,2,FALSE)</f>
        <v>0</v>
      </c>
      <c r="L65">
        <f t="shared" si="38"/>
        <v>13</v>
      </c>
      <c r="M65" t="str">
        <f t="shared" si="26"/>
        <v>Salaries.0</v>
      </c>
      <c r="N65">
        <f>VLOOKUP(B65,'School Details'!A:K,10,FALSE)</f>
        <v>0</v>
      </c>
      <c r="O65">
        <f t="shared" si="27"/>
        <v>0</v>
      </c>
      <c r="P65" t="e">
        <f>VLOOKUP($N65,LBB_Code!$B:$F,3,FALSE)</f>
        <v>#N/A</v>
      </c>
      <c r="Q65" t="e">
        <f>VLOOKUP($N65,LBB_Code!$B:$F,2,FALSE)</f>
        <v>#N/A</v>
      </c>
      <c r="R65" t="e">
        <f>VLOOKUP($N65,LBB_Code!$B:$F,4,FALSE)</f>
        <v>#N/A</v>
      </c>
      <c r="S65" t="str">
        <f>VLOOKUP($G65,LBB_Code!$J:$O, 6,FALSE)</f>
        <v>A1.D10162.661225.99999.9999999.999999</v>
      </c>
      <c r="T65" s="154"/>
      <c r="U65" t="str">
        <f t="shared" si="39"/>
        <v>.Salaries.0.Ap251</v>
      </c>
      <c r="V65" t="str">
        <f t="shared" si="40"/>
        <v>0..Salaries.0.Ap25</v>
      </c>
      <c r="W65" s="122"/>
      <c r="X65" t="str">
        <f t="shared" si="41"/>
        <v>.Salaries.0.Ma251</v>
      </c>
      <c r="Y65" t="str">
        <f t="shared" si="42"/>
        <v>0..Salaries.0.Ma25</v>
      </c>
      <c r="Z65" s="122"/>
      <c r="AA65" t="str">
        <f t="shared" si="43"/>
        <v>.Salaries.0.Ju251</v>
      </c>
      <c r="AB65" t="str">
        <f t="shared" si="44"/>
        <v>0..Salaries.0.Ju25</v>
      </c>
      <c r="AC65" s="122"/>
      <c r="AD65" t="str">
        <f t="shared" si="45"/>
        <v>.Salaries.0.Jul251</v>
      </c>
      <c r="AE65" t="str">
        <f t="shared" si="46"/>
        <v>0..Salaries.0.Jul25</v>
      </c>
      <c r="AF65" s="122">
        <f t="shared" si="28"/>
        <v>0</v>
      </c>
      <c r="AG65" t="str">
        <f t="shared" si="47"/>
        <v>.Salaries.0.Aug251</v>
      </c>
      <c r="AH65" t="str">
        <f t="shared" si="48"/>
        <v>0..Salaries.0.Aug25</v>
      </c>
      <c r="AI65" s="122"/>
      <c r="AJ65" t="str">
        <f t="shared" si="49"/>
        <v>.Salaries.0.Sep251</v>
      </c>
      <c r="AK65" t="str">
        <f t="shared" si="50"/>
        <v>0..Salaries.0.Sep25</v>
      </c>
      <c r="AL65" s="122">
        <f t="shared" si="29"/>
        <v>0</v>
      </c>
      <c r="AM65" t="str">
        <f t="shared" si="51"/>
        <v>.Salaries.0.Oct251</v>
      </c>
      <c r="AN65" t="str">
        <f t="shared" si="52"/>
        <v>0..Salaries.0.Oct25</v>
      </c>
      <c r="AO65" s="122">
        <f t="shared" si="30"/>
        <v>0</v>
      </c>
      <c r="AP65" t="str">
        <f t="shared" si="53"/>
        <v>.Salaries.0.Nov251</v>
      </c>
      <c r="AQ65" t="str">
        <f t="shared" si="54"/>
        <v>0..Salaries.0.Nov25</v>
      </c>
      <c r="AR65" s="122">
        <f t="shared" si="31"/>
        <v>0</v>
      </c>
      <c r="AS65" t="str">
        <f t="shared" si="55"/>
        <v>.Salaries.0.Dec251</v>
      </c>
      <c r="AT65" t="str">
        <f t="shared" si="56"/>
        <v>0..Salaries.0.Dec25</v>
      </c>
      <c r="AU65" s="122">
        <f t="shared" si="32"/>
        <v>0</v>
      </c>
      <c r="AV65" t="str">
        <f t="shared" si="57"/>
        <v>.Salaries.0.Jan261</v>
      </c>
      <c r="AW65" t="str">
        <f t="shared" si="58"/>
        <v>0..Salaries.0.Jan26</v>
      </c>
      <c r="AX65" s="122">
        <f t="shared" si="33"/>
        <v>0</v>
      </c>
      <c r="AY65" t="str">
        <f t="shared" si="59"/>
        <v>.Salaries.0.Feb261</v>
      </c>
      <c r="AZ65" t="str">
        <f t="shared" si="60"/>
        <v>0..Salaries.0.Feb26</v>
      </c>
      <c r="BA65" s="122">
        <f t="shared" si="34"/>
        <v>0</v>
      </c>
      <c r="BB65" t="str">
        <f t="shared" si="61"/>
        <v>.Salaries.0.Mar261</v>
      </c>
      <c r="BC65" t="str">
        <f t="shared" si="62"/>
        <v>0..Salaries.0.Mar26</v>
      </c>
      <c r="BD65" s="122">
        <f t="shared" si="35"/>
        <v>0</v>
      </c>
      <c r="BE65" s="120">
        <f t="shared" si="63"/>
        <v>0</v>
      </c>
      <c r="BF65" s="120">
        <f t="shared" si="36"/>
        <v>0</v>
      </c>
    </row>
    <row r="66" spans="3:58" x14ac:dyDescent="0.3">
      <c r="C66">
        <f>VLOOKUP(B66,'School Details'!A:K,2,FALSE)</f>
        <v>0</v>
      </c>
      <c r="D66">
        <f>VLOOKUP(B66,'School Details'!A:K,3,FALSE)</f>
        <v>0</v>
      </c>
      <c r="E66" t="str">
        <f>VLOOKUP(B66,'School Details'!A:K,4,FALSE)</f>
        <v>None</v>
      </c>
      <c r="F66">
        <f>VLOOKUP(B66,'School Details'!A:K,5,FALSE)</f>
        <v>0</v>
      </c>
      <c r="G66" s="100" t="s">
        <v>23392</v>
      </c>
      <c r="H66" t="e">
        <f>VLOOKUP(G66,CCs!$Q:$R,2,FALSE)</f>
        <v>#N/A</v>
      </c>
      <c r="I66" s="128" t="s">
        <v>23776</v>
      </c>
      <c r="J66" t="str">
        <f t="shared" si="37"/>
        <v>661225</v>
      </c>
      <c r="K66">
        <f>VLOOKUP(I66,'Drop Down'!$H:$I,2,FALSE)</f>
        <v>0</v>
      </c>
      <c r="L66">
        <f t="shared" si="38"/>
        <v>14</v>
      </c>
      <c r="M66" t="str">
        <f t="shared" si="26"/>
        <v>Salaries.0</v>
      </c>
      <c r="N66">
        <f>VLOOKUP(B66,'School Details'!A:K,10,FALSE)</f>
        <v>0</v>
      </c>
      <c r="O66">
        <f t="shared" si="27"/>
        <v>0</v>
      </c>
      <c r="P66" t="e">
        <f>VLOOKUP($N66,LBB_Code!$B:$F,3,FALSE)</f>
        <v>#N/A</v>
      </c>
      <c r="Q66" t="e">
        <f>VLOOKUP($N66,LBB_Code!$B:$F,2,FALSE)</f>
        <v>#N/A</v>
      </c>
      <c r="R66" t="e">
        <f>VLOOKUP($N66,LBB_Code!$B:$F,4,FALSE)</f>
        <v>#N/A</v>
      </c>
      <c r="S66" t="str">
        <f>VLOOKUP($G66,LBB_Code!$J:$O, 6,FALSE)</f>
        <v>A1.D10162.661225.99999.9999999.999999</v>
      </c>
      <c r="T66" s="154"/>
      <c r="U66" t="str">
        <f t="shared" si="39"/>
        <v>.Salaries.0.Ap251</v>
      </c>
      <c r="V66" t="str">
        <f t="shared" si="40"/>
        <v>0..Salaries.0.Ap25</v>
      </c>
      <c r="W66" s="122"/>
      <c r="X66" t="str">
        <f t="shared" si="41"/>
        <v>.Salaries.0.Ma251</v>
      </c>
      <c r="Y66" t="str">
        <f t="shared" si="42"/>
        <v>0..Salaries.0.Ma25</v>
      </c>
      <c r="Z66" s="122"/>
      <c r="AA66" t="str">
        <f t="shared" si="43"/>
        <v>.Salaries.0.Ju251</v>
      </c>
      <c r="AB66" t="str">
        <f t="shared" si="44"/>
        <v>0..Salaries.0.Ju25</v>
      </c>
      <c r="AC66" s="122"/>
      <c r="AD66" t="str">
        <f t="shared" si="45"/>
        <v>.Salaries.0.Jul251</v>
      </c>
      <c r="AE66" t="str">
        <f t="shared" si="46"/>
        <v>0..Salaries.0.Jul25</v>
      </c>
      <c r="AF66" s="122">
        <f t="shared" si="28"/>
        <v>0</v>
      </c>
      <c r="AG66" t="str">
        <f t="shared" si="47"/>
        <v>.Salaries.0.Aug251</v>
      </c>
      <c r="AH66" t="str">
        <f t="shared" si="48"/>
        <v>0..Salaries.0.Aug25</v>
      </c>
      <c r="AI66" s="122"/>
      <c r="AJ66" t="str">
        <f t="shared" si="49"/>
        <v>.Salaries.0.Sep251</v>
      </c>
      <c r="AK66" t="str">
        <f t="shared" si="50"/>
        <v>0..Salaries.0.Sep25</v>
      </c>
      <c r="AL66" s="122">
        <f t="shared" si="29"/>
        <v>0</v>
      </c>
      <c r="AM66" t="str">
        <f t="shared" si="51"/>
        <v>.Salaries.0.Oct251</v>
      </c>
      <c r="AN66" t="str">
        <f t="shared" si="52"/>
        <v>0..Salaries.0.Oct25</v>
      </c>
      <c r="AO66" s="122">
        <f t="shared" si="30"/>
        <v>0</v>
      </c>
      <c r="AP66" t="str">
        <f t="shared" si="53"/>
        <v>.Salaries.0.Nov251</v>
      </c>
      <c r="AQ66" t="str">
        <f t="shared" si="54"/>
        <v>0..Salaries.0.Nov25</v>
      </c>
      <c r="AR66" s="122">
        <f t="shared" si="31"/>
        <v>0</v>
      </c>
      <c r="AS66" t="str">
        <f t="shared" si="55"/>
        <v>.Salaries.0.Dec251</v>
      </c>
      <c r="AT66" t="str">
        <f t="shared" si="56"/>
        <v>0..Salaries.0.Dec25</v>
      </c>
      <c r="AU66" s="122">
        <f t="shared" si="32"/>
        <v>0</v>
      </c>
      <c r="AV66" t="str">
        <f t="shared" si="57"/>
        <v>.Salaries.0.Jan261</v>
      </c>
      <c r="AW66" t="str">
        <f t="shared" si="58"/>
        <v>0..Salaries.0.Jan26</v>
      </c>
      <c r="AX66" s="122">
        <f t="shared" si="33"/>
        <v>0</v>
      </c>
      <c r="AY66" t="str">
        <f t="shared" si="59"/>
        <v>.Salaries.0.Feb261</v>
      </c>
      <c r="AZ66" t="str">
        <f t="shared" si="60"/>
        <v>0..Salaries.0.Feb26</v>
      </c>
      <c r="BA66" s="122">
        <f t="shared" si="34"/>
        <v>0</v>
      </c>
      <c r="BB66" t="str">
        <f t="shared" si="61"/>
        <v>.Salaries.0.Mar261</v>
      </c>
      <c r="BC66" t="str">
        <f t="shared" si="62"/>
        <v>0..Salaries.0.Mar26</v>
      </c>
      <c r="BD66" s="122">
        <f t="shared" si="35"/>
        <v>0</v>
      </c>
      <c r="BE66" s="120">
        <f t="shared" si="63"/>
        <v>0</v>
      </c>
      <c r="BF66" s="120">
        <f t="shared" si="36"/>
        <v>0</v>
      </c>
    </row>
    <row r="67" spans="3:58" x14ac:dyDescent="0.3">
      <c r="C67">
        <f>VLOOKUP(B67,'School Details'!A:K,2,FALSE)</f>
        <v>0</v>
      </c>
      <c r="D67">
        <f>VLOOKUP(B67,'School Details'!A:K,3,FALSE)</f>
        <v>0</v>
      </c>
      <c r="E67" t="str">
        <f>VLOOKUP(B67,'School Details'!A:K,4,FALSE)</f>
        <v>None</v>
      </c>
      <c r="F67">
        <f>VLOOKUP(B67,'School Details'!A:K,5,FALSE)</f>
        <v>0</v>
      </c>
      <c r="G67" s="100" t="s">
        <v>23392</v>
      </c>
      <c r="H67" t="e">
        <f>VLOOKUP(G67,CCs!$Q:$R,2,FALSE)</f>
        <v>#N/A</v>
      </c>
      <c r="I67" s="128" t="s">
        <v>23776</v>
      </c>
      <c r="J67" t="str">
        <f t="shared" si="37"/>
        <v>661225</v>
      </c>
      <c r="K67">
        <f>VLOOKUP(I67,'Drop Down'!$H:$I,2,FALSE)</f>
        <v>0</v>
      </c>
      <c r="L67">
        <f t="shared" si="38"/>
        <v>15</v>
      </c>
      <c r="M67" t="str">
        <f t="shared" si="26"/>
        <v>Salaries.0</v>
      </c>
      <c r="N67">
        <f>VLOOKUP(B67,'School Details'!A:K,10,FALSE)</f>
        <v>0</v>
      </c>
      <c r="O67">
        <f t="shared" si="27"/>
        <v>0</v>
      </c>
      <c r="P67" t="e">
        <f>VLOOKUP($N67,LBB_Code!$B:$F,3,FALSE)</f>
        <v>#N/A</v>
      </c>
      <c r="Q67" t="e">
        <f>VLOOKUP($N67,LBB_Code!$B:$F,2,FALSE)</f>
        <v>#N/A</v>
      </c>
      <c r="R67" t="e">
        <f>VLOOKUP($N67,LBB_Code!$B:$F,4,FALSE)</f>
        <v>#N/A</v>
      </c>
      <c r="S67" t="str">
        <f>VLOOKUP($G67,LBB_Code!$J:$O, 6,FALSE)</f>
        <v>A1.D10162.661225.99999.9999999.999999</v>
      </c>
      <c r="T67" s="154"/>
      <c r="U67" t="str">
        <f t="shared" si="39"/>
        <v>.Salaries.0.Ap251</v>
      </c>
      <c r="V67" t="str">
        <f t="shared" si="40"/>
        <v>0..Salaries.0.Ap25</v>
      </c>
      <c r="W67" s="122"/>
      <c r="X67" t="str">
        <f t="shared" si="41"/>
        <v>.Salaries.0.Ma251</v>
      </c>
      <c r="Y67" t="str">
        <f t="shared" si="42"/>
        <v>0..Salaries.0.Ma25</v>
      </c>
      <c r="Z67" s="122"/>
      <c r="AA67" t="str">
        <f t="shared" si="43"/>
        <v>.Salaries.0.Ju251</v>
      </c>
      <c r="AB67" t="str">
        <f t="shared" si="44"/>
        <v>0..Salaries.0.Ju25</v>
      </c>
      <c r="AC67" s="122"/>
      <c r="AD67" t="str">
        <f t="shared" si="45"/>
        <v>.Salaries.0.Jul251</v>
      </c>
      <c r="AE67" t="str">
        <f t="shared" si="46"/>
        <v>0..Salaries.0.Jul25</v>
      </c>
      <c r="AF67" s="122">
        <f t="shared" si="28"/>
        <v>0</v>
      </c>
      <c r="AG67" t="str">
        <f t="shared" si="47"/>
        <v>.Salaries.0.Aug251</v>
      </c>
      <c r="AH67" t="str">
        <f t="shared" si="48"/>
        <v>0..Salaries.0.Aug25</v>
      </c>
      <c r="AI67" s="122"/>
      <c r="AJ67" t="str">
        <f t="shared" si="49"/>
        <v>.Salaries.0.Sep251</v>
      </c>
      <c r="AK67" t="str">
        <f t="shared" si="50"/>
        <v>0..Salaries.0.Sep25</v>
      </c>
      <c r="AL67" s="122">
        <f t="shared" si="29"/>
        <v>0</v>
      </c>
      <c r="AM67" t="str">
        <f t="shared" si="51"/>
        <v>.Salaries.0.Oct251</v>
      </c>
      <c r="AN67" t="str">
        <f t="shared" si="52"/>
        <v>0..Salaries.0.Oct25</v>
      </c>
      <c r="AO67" s="122">
        <f t="shared" si="30"/>
        <v>0</v>
      </c>
      <c r="AP67" t="str">
        <f t="shared" si="53"/>
        <v>.Salaries.0.Nov251</v>
      </c>
      <c r="AQ67" t="str">
        <f t="shared" si="54"/>
        <v>0..Salaries.0.Nov25</v>
      </c>
      <c r="AR67" s="122">
        <f t="shared" si="31"/>
        <v>0</v>
      </c>
      <c r="AS67" t="str">
        <f t="shared" si="55"/>
        <v>.Salaries.0.Dec251</v>
      </c>
      <c r="AT67" t="str">
        <f t="shared" si="56"/>
        <v>0..Salaries.0.Dec25</v>
      </c>
      <c r="AU67" s="122">
        <f t="shared" si="32"/>
        <v>0</v>
      </c>
      <c r="AV67" t="str">
        <f t="shared" si="57"/>
        <v>.Salaries.0.Jan261</v>
      </c>
      <c r="AW67" t="str">
        <f t="shared" si="58"/>
        <v>0..Salaries.0.Jan26</v>
      </c>
      <c r="AX67" s="122">
        <f t="shared" si="33"/>
        <v>0</v>
      </c>
      <c r="AY67" t="str">
        <f t="shared" si="59"/>
        <v>.Salaries.0.Feb261</v>
      </c>
      <c r="AZ67" t="str">
        <f t="shared" si="60"/>
        <v>0..Salaries.0.Feb26</v>
      </c>
      <c r="BA67" s="122">
        <f t="shared" si="34"/>
        <v>0</v>
      </c>
      <c r="BB67" t="str">
        <f t="shared" si="61"/>
        <v>.Salaries.0.Mar261</v>
      </c>
      <c r="BC67" t="str">
        <f t="shared" si="62"/>
        <v>0..Salaries.0.Mar26</v>
      </c>
      <c r="BD67" s="122">
        <f t="shared" si="35"/>
        <v>0</v>
      </c>
      <c r="BE67" s="120">
        <f t="shared" si="63"/>
        <v>0</v>
      </c>
      <c r="BF67" s="120">
        <f t="shared" si="36"/>
        <v>0</v>
      </c>
    </row>
    <row r="68" spans="3:58" x14ac:dyDescent="0.3">
      <c r="C68">
        <f>VLOOKUP(B68,'School Details'!A:K,2,FALSE)</f>
        <v>0</v>
      </c>
      <c r="D68">
        <f>VLOOKUP(B68,'School Details'!A:K,3,FALSE)</f>
        <v>0</v>
      </c>
      <c r="E68" t="str">
        <f>VLOOKUP(B68,'School Details'!A:K,4,FALSE)</f>
        <v>None</v>
      </c>
      <c r="F68">
        <f>VLOOKUP(B68,'School Details'!A:K,5,FALSE)</f>
        <v>0</v>
      </c>
      <c r="G68" s="100" t="s">
        <v>23392</v>
      </c>
      <c r="H68" t="e">
        <f>VLOOKUP(G68,CCs!$Q:$R,2,FALSE)</f>
        <v>#N/A</v>
      </c>
      <c r="I68" s="128" t="s">
        <v>23776</v>
      </c>
      <c r="J68" t="str">
        <f t="shared" si="37"/>
        <v>661225</v>
      </c>
      <c r="K68">
        <f>VLOOKUP(I68,'Drop Down'!$H:$I,2,FALSE)</f>
        <v>0</v>
      </c>
      <c r="L68">
        <f t="shared" si="38"/>
        <v>16</v>
      </c>
      <c r="M68" t="str">
        <f t="shared" si="26"/>
        <v>Salaries.0</v>
      </c>
      <c r="N68">
        <f>VLOOKUP(B68,'School Details'!A:K,10,FALSE)</f>
        <v>0</v>
      </c>
      <c r="O68">
        <f t="shared" si="27"/>
        <v>0</v>
      </c>
      <c r="P68" t="e">
        <f>VLOOKUP($N68,LBB_Code!$B:$F,3,FALSE)</f>
        <v>#N/A</v>
      </c>
      <c r="Q68" t="e">
        <f>VLOOKUP($N68,LBB_Code!$B:$F,2,FALSE)</f>
        <v>#N/A</v>
      </c>
      <c r="R68" t="e">
        <f>VLOOKUP($N68,LBB_Code!$B:$F,4,FALSE)</f>
        <v>#N/A</v>
      </c>
      <c r="S68" t="str">
        <f>VLOOKUP($G68,LBB_Code!$J:$O, 6,FALSE)</f>
        <v>A1.D10162.661225.99999.9999999.999999</v>
      </c>
      <c r="T68" s="154"/>
      <c r="U68" t="str">
        <f t="shared" si="39"/>
        <v>.Salaries.0.Ap251</v>
      </c>
      <c r="V68" t="str">
        <f t="shared" si="40"/>
        <v>0..Salaries.0.Ap25</v>
      </c>
      <c r="W68" s="122"/>
      <c r="X68" t="str">
        <f t="shared" si="41"/>
        <v>.Salaries.0.Ma251</v>
      </c>
      <c r="Y68" t="str">
        <f t="shared" si="42"/>
        <v>0..Salaries.0.Ma25</v>
      </c>
      <c r="Z68" s="122"/>
      <c r="AA68" t="str">
        <f t="shared" si="43"/>
        <v>.Salaries.0.Ju251</v>
      </c>
      <c r="AB68" t="str">
        <f t="shared" si="44"/>
        <v>0..Salaries.0.Ju25</v>
      </c>
      <c r="AC68" s="122"/>
      <c r="AD68" t="str">
        <f t="shared" si="45"/>
        <v>.Salaries.0.Jul251</v>
      </c>
      <c r="AE68" t="str">
        <f t="shared" si="46"/>
        <v>0..Salaries.0.Jul25</v>
      </c>
      <c r="AF68" s="122">
        <f t="shared" si="28"/>
        <v>0</v>
      </c>
      <c r="AG68" t="str">
        <f t="shared" si="47"/>
        <v>.Salaries.0.Aug251</v>
      </c>
      <c r="AH68" t="str">
        <f t="shared" si="48"/>
        <v>0..Salaries.0.Aug25</v>
      </c>
      <c r="AI68" s="122"/>
      <c r="AJ68" t="str">
        <f t="shared" si="49"/>
        <v>.Salaries.0.Sep251</v>
      </c>
      <c r="AK68" t="str">
        <f t="shared" si="50"/>
        <v>0..Salaries.0.Sep25</v>
      </c>
      <c r="AL68" s="122">
        <f t="shared" si="29"/>
        <v>0</v>
      </c>
      <c r="AM68" t="str">
        <f t="shared" si="51"/>
        <v>.Salaries.0.Oct251</v>
      </c>
      <c r="AN68" t="str">
        <f t="shared" si="52"/>
        <v>0..Salaries.0.Oct25</v>
      </c>
      <c r="AO68" s="122">
        <f t="shared" si="30"/>
        <v>0</v>
      </c>
      <c r="AP68" t="str">
        <f t="shared" si="53"/>
        <v>.Salaries.0.Nov251</v>
      </c>
      <c r="AQ68" t="str">
        <f t="shared" si="54"/>
        <v>0..Salaries.0.Nov25</v>
      </c>
      <c r="AR68" s="122">
        <f t="shared" si="31"/>
        <v>0</v>
      </c>
      <c r="AS68" t="str">
        <f t="shared" si="55"/>
        <v>.Salaries.0.Dec251</v>
      </c>
      <c r="AT68" t="str">
        <f t="shared" si="56"/>
        <v>0..Salaries.0.Dec25</v>
      </c>
      <c r="AU68" s="122">
        <f t="shared" si="32"/>
        <v>0</v>
      </c>
      <c r="AV68" t="str">
        <f t="shared" si="57"/>
        <v>.Salaries.0.Jan261</v>
      </c>
      <c r="AW68" t="str">
        <f t="shared" si="58"/>
        <v>0..Salaries.0.Jan26</v>
      </c>
      <c r="AX68" s="122">
        <f t="shared" si="33"/>
        <v>0</v>
      </c>
      <c r="AY68" t="str">
        <f t="shared" si="59"/>
        <v>.Salaries.0.Feb261</v>
      </c>
      <c r="AZ68" t="str">
        <f t="shared" si="60"/>
        <v>0..Salaries.0.Feb26</v>
      </c>
      <c r="BA68" s="122">
        <f t="shared" si="34"/>
        <v>0</v>
      </c>
      <c r="BB68" t="str">
        <f t="shared" si="61"/>
        <v>.Salaries.0.Mar261</v>
      </c>
      <c r="BC68" t="str">
        <f t="shared" si="62"/>
        <v>0..Salaries.0.Mar26</v>
      </c>
      <c r="BD68" s="122">
        <f t="shared" si="35"/>
        <v>0</v>
      </c>
      <c r="BE68" s="120">
        <f t="shared" si="63"/>
        <v>0</v>
      </c>
      <c r="BF68" s="120">
        <f t="shared" si="36"/>
        <v>0</v>
      </c>
    </row>
    <row r="69" spans="3:58" x14ac:dyDescent="0.3">
      <c r="D69">
        <f>VLOOKUP(B69,'School Details'!A:K,3,FALSE)</f>
        <v>0</v>
      </c>
      <c r="E69" t="str">
        <f>VLOOKUP(B69,'School Details'!A:K,4,FALSE)</f>
        <v>None</v>
      </c>
      <c r="F69">
        <f>VLOOKUP(B69,'School Details'!A:K,5,FALSE)</f>
        <v>0</v>
      </c>
      <c r="G69" s="100" t="s">
        <v>23392</v>
      </c>
      <c r="H69" t="e">
        <f>VLOOKUP(G69,CCs!$Q:$R,2,FALSE)</f>
        <v>#N/A</v>
      </c>
      <c r="I69" s="128" t="s">
        <v>23776</v>
      </c>
      <c r="J69" t="str">
        <f t="shared" si="37"/>
        <v>661225</v>
      </c>
      <c r="K69">
        <f>VLOOKUP(I69,'Drop Down'!$H:$I,2,FALSE)</f>
        <v>0</v>
      </c>
      <c r="L69">
        <f t="shared" si="38"/>
        <v>17</v>
      </c>
      <c r="M69" t="str">
        <f t="shared" si="26"/>
        <v>Salaries.0</v>
      </c>
      <c r="N69">
        <f>VLOOKUP(B69,'School Details'!A:K,10,FALSE)</f>
        <v>0</v>
      </c>
      <c r="O69">
        <f t="shared" si="27"/>
        <v>0</v>
      </c>
      <c r="P69" t="e">
        <f>VLOOKUP($N69,LBB_Code!$B:$F,3,FALSE)</f>
        <v>#N/A</v>
      </c>
      <c r="Q69" t="e">
        <f>VLOOKUP($N69,LBB_Code!$B:$F,2,FALSE)</f>
        <v>#N/A</v>
      </c>
      <c r="R69" t="e">
        <f>VLOOKUP($N69,LBB_Code!$B:$F,4,FALSE)</f>
        <v>#N/A</v>
      </c>
      <c r="S69" t="str">
        <f>VLOOKUP($G69,LBB_Code!$J:$O, 6,FALSE)</f>
        <v>A1.D10162.661225.99999.9999999.999999</v>
      </c>
      <c r="T69" s="154"/>
      <c r="U69" t="str">
        <f t="shared" si="39"/>
        <v>.Salaries.0.Ap251</v>
      </c>
      <c r="V69" t="str">
        <f t="shared" si="40"/>
        <v>0..Salaries.0.Ap25</v>
      </c>
      <c r="W69" s="122"/>
      <c r="X69" t="str">
        <f t="shared" si="41"/>
        <v>.Salaries.0.Ma251</v>
      </c>
      <c r="Y69" t="str">
        <f t="shared" si="42"/>
        <v>0..Salaries.0.Ma25</v>
      </c>
      <c r="Z69" s="122"/>
      <c r="AA69" t="str">
        <f t="shared" si="43"/>
        <v>.Salaries.0.Ju251</v>
      </c>
      <c r="AB69" t="str">
        <f t="shared" si="44"/>
        <v>0..Salaries.0.Ju25</v>
      </c>
      <c r="AC69" s="122"/>
      <c r="AD69" t="str">
        <f t="shared" si="45"/>
        <v>.Salaries.0.Jul251</v>
      </c>
      <c r="AE69" t="str">
        <f t="shared" si="46"/>
        <v>0..Salaries.0.Jul25</v>
      </c>
      <c r="AF69" s="122">
        <f t="shared" si="28"/>
        <v>0</v>
      </c>
      <c r="AG69" t="str">
        <f t="shared" si="47"/>
        <v>.Salaries.0.Aug251</v>
      </c>
      <c r="AH69" t="str">
        <f t="shared" si="48"/>
        <v>0..Salaries.0.Aug25</v>
      </c>
      <c r="AI69" s="122"/>
      <c r="AJ69" t="str">
        <f t="shared" si="49"/>
        <v>.Salaries.0.Sep251</v>
      </c>
      <c r="AK69" t="str">
        <f t="shared" si="50"/>
        <v>0..Salaries.0.Sep25</v>
      </c>
      <c r="AL69" s="122">
        <f t="shared" si="29"/>
        <v>0</v>
      </c>
      <c r="AM69" t="str">
        <f t="shared" si="51"/>
        <v>.Salaries.0.Oct251</v>
      </c>
      <c r="AN69" t="str">
        <f t="shared" si="52"/>
        <v>0..Salaries.0.Oct25</v>
      </c>
      <c r="AO69" s="122">
        <f t="shared" si="30"/>
        <v>0</v>
      </c>
      <c r="AP69" t="str">
        <f t="shared" si="53"/>
        <v>.Salaries.0.Nov251</v>
      </c>
      <c r="AQ69" t="str">
        <f t="shared" si="54"/>
        <v>0..Salaries.0.Nov25</v>
      </c>
      <c r="AR69" s="122">
        <f t="shared" si="31"/>
        <v>0</v>
      </c>
      <c r="AS69" t="str">
        <f t="shared" si="55"/>
        <v>.Salaries.0.Dec251</v>
      </c>
      <c r="AT69" t="str">
        <f t="shared" si="56"/>
        <v>0..Salaries.0.Dec25</v>
      </c>
      <c r="AU69" s="122">
        <f t="shared" si="32"/>
        <v>0</v>
      </c>
      <c r="AV69" t="str">
        <f t="shared" si="57"/>
        <v>.Salaries.0.Jan261</v>
      </c>
      <c r="AW69" t="str">
        <f t="shared" si="58"/>
        <v>0..Salaries.0.Jan26</v>
      </c>
      <c r="AX69" s="122">
        <f t="shared" si="33"/>
        <v>0</v>
      </c>
      <c r="AY69" t="str">
        <f t="shared" si="59"/>
        <v>.Salaries.0.Feb261</v>
      </c>
      <c r="AZ69" t="str">
        <f t="shared" si="60"/>
        <v>0..Salaries.0.Feb26</v>
      </c>
      <c r="BA69" s="122">
        <f t="shared" si="34"/>
        <v>0</v>
      </c>
      <c r="BB69" t="str">
        <f t="shared" si="61"/>
        <v>.Salaries.0.Mar261</v>
      </c>
      <c r="BC69" t="str">
        <f t="shared" si="62"/>
        <v>0..Salaries.0.Mar26</v>
      </c>
      <c r="BD69" s="122">
        <f t="shared" si="35"/>
        <v>0</v>
      </c>
      <c r="BE69" s="120">
        <f t="shared" si="63"/>
        <v>0</v>
      </c>
      <c r="BF69" s="120">
        <f t="shared" si="36"/>
        <v>0</v>
      </c>
    </row>
    <row r="70" spans="3:58" x14ac:dyDescent="0.3">
      <c r="C70">
        <f>VLOOKUP(B70,'School Details'!A:K,2,FALSE)</f>
        <v>0</v>
      </c>
      <c r="D70">
        <f>VLOOKUP(B70,'School Details'!A:K,3,FALSE)</f>
        <v>0</v>
      </c>
      <c r="E70" t="str">
        <f>VLOOKUP(B70,'School Details'!A:K,4,FALSE)</f>
        <v>None</v>
      </c>
      <c r="F70">
        <f>VLOOKUP(B70,'School Details'!A:K,5,FALSE)</f>
        <v>0</v>
      </c>
      <c r="G70" s="100" t="s">
        <v>23392</v>
      </c>
      <c r="H70" t="e">
        <f>VLOOKUP(G70,CCs!$Q:$R,2,FALSE)</f>
        <v>#N/A</v>
      </c>
      <c r="I70" s="128" t="s">
        <v>23776</v>
      </c>
      <c r="J70" t="str">
        <f t="shared" si="37"/>
        <v>661225</v>
      </c>
      <c r="K70">
        <f>VLOOKUP(I70,'Drop Down'!$H:$I,2,FALSE)</f>
        <v>0</v>
      </c>
      <c r="L70">
        <f t="shared" si="38"/>
        <v>18</v>
      </c>
      <c r="M70" t="str">
        <f t="shared" si="26"/>
        <v>Salaries.0</v>
      </c>
      <c r="N70">
        <f>VLOOKUP(B70,'School Details'!A:K,10,FALSE)</f>
        <v>0</v>
      </c>
      <c r="O70">
        <f t="shared" si="27"/>
        <v>0</v>
      </c>
      <c r="P70" t="e">
        <f>VLOOKUP($N70,LBB_Code!$B:$F,3,FALSE)</f>
        <v>#N/A</v>
      </c>
      <c r="Q70" t="e">
        <f>VLOOKUP($N70,LBB_Code!$B:$F,2,FALSE)</f>
        <v>#N/A</v>
      </c>
      <c r="R70" t="e">
        <f>VLOOKUP($N70,LBB_Code!$B:$F,4,FALSE)</f>
        <v>#N/A</v>
      </c>
      <c r="S70" t="str">
        <f>VLOOKUP($G70,LBB_Code!$J:$O, 6,FALSE)</f>
        <v>A1.D10162.661225.99999.9999999.999999</v>
      </c>
      <c r="T70" s="154"/>
      <c r="U70" t="str">
        <f t="shared" si="39"/>
        <v>.Salaries.0.Ap251</v>
      </c>
      <c r="V70" t="str">
        <f t="shared" si="40"/>
        <v>0..Salaries.0.Ap25</v>
      </c>
      <c r="W70" s="122"/>
      <c r="X70" t="str">
        <f t="shared" si="41"/>
        <v>.Salaries.0.Ma251</v>
      </c>
      <c r="Y70" t="str">
        <f t="shared" si="42"/>
        <v>0..Salaries.0.Ma25</v>
      </c>
      <c r="Z70" s="122"/>
      <c r="AA70" t="str">
        <f t="shared" si="43"/>
        <v>.Salaries.0.Ju251</v>
      </c>
      <c r="AB70" t="str">
        <f t="shared" si="44"/>
        <v>0..Salaries.0.Ju25</v>
      </c>
      <c r="AC70" s="122"/>
      <c r="AD70" t="str">
        <f t="shared" si="45"/>
        <v>.Salaries.0.Jul251</v>
      </c>
      <c r="AE70" t="str">
        <f t="shared" si="46"/>
        <v>0..Salaries.0.Jul25</v>
      </c>
      <c r="AF70" s="122">
        <f t="shared" si="28"/>
        <v>0</v>
      </c>
      <c r="AG70" t="str">
        <f t="shared" si="47"/>
        <v>.Salaries.0.Aug251</v>
      </c>
      <c r="AH70" t="str">
        <f t="shared" si="48"/>
        <v>0..Salaries.0.Aug25</v>
      </c>
      <c r="AI70" s="122"/>
      <c r="AJ70" t="str">
        <f t="shared" si="49"/>
        <v>.Salaries.0.Sep251</v>
      </c>
      <c r="AK70" t="str">
        <f t="shared" si="50"/>
        <v>0..Salaries.0.Sep25</v>
      </c>
      <c r="AL70" s="122">
        <f t="shared" si="29"/>
        <v>0</v>
      </c>
      <c r="AM70" t="str">
        <f t="shared" si="51"/>
        <v>.Salaries.0.Oct251</v>
      </c>
      <c r="AN70" t="str">
        <f t="shared" si="52"/>
        <v>0..Salaries.0.Oct25</v>
      </c>
      <c r="AO70" s="122">
        <f t="shared" si="30"/>
        <v>0</v>
      </c>
      <c r="AP70" t="str">
        <f t="shared" si="53"/>
        <v>.Salaries.0.Nov251</v>
      </c>
      <c r="AQ70" t="str">
        <f t="shared" si="54"/>
        <v>0..Salaries.0.Nov25</v>
      </c>
      <c r="AR70" s="122">
        <f t="shared" si="31"/>
        <v>0</v>
      </c>
      <c r="AS70" t="str">
        <f t="shared" si="55"/>
        <v>.Salaries.0.Dec251</v>
      </c>
      <c r="AT70" t="str">
        <f t="shared" si="56"/>
        <v>0..Salaries.0.Dec25</v>
      </c>
      <c r="AU70" s="122">
        <f t="shared" si="32"/>
        <v>0</v>
      </c>
      <c r="AV70" t="str">
        <f t="shared" si="57"/>
        <v>.Salaries.0.Jan261</v>
      </c>
      <c r="AW70" t="str">
        <f t="shared" si="58"/>
        <v>0..Salaries.0.Jan26</v>
      </c>
      <c r="AX70" s="122">
        <f t="shared" si="33"/>
        <v>0</v>
      </c>
      <c r="AY70" t="str">
        <f t="shared" si="59"/>
        <v>.Salaries.0.Feb261</v>
      </c>
      <c r="AZ70" t="str">
        <f t="shared" si="60"/>
        <v>0..Salaries.0.Feb26</v>
      </c>
      <c r="BA70" s="122">
        <f t="shared" si="34"/>
        <v>0</v>
      </c>
      <c r="BB70" t="str">
        <f t="shared" si="61"/>
        <v>.Salaries.0.Mar261</v>
      </c>
      <c r="BC70" t="str">
        <f t="shared" si="62"/>
        <v>0..Salaries.0.Mar26</v>
      </c>
      <c r="BD70" s="122">
        <f t="shared" si="35"/>
        <v>0</v>
      </c>
      <c r="BE70" s="120">
        <f t="shared" si="63"/>
        <v>0</v>
      </c>
      <c r="BF70" s="120">
        <f t="shared" si="36"/>
        <v>0</v>
      </c>
    </row>
    <row r="71" spans="3:58" x14ac:dyDescent="0.3">
      <c r="C71">
        <f>VLOOKUP(B71,'School Details'!A:K,2,FALSE)</f>
        <v>0</v>
      </c>
      <c r="D71">
        <f>VLOOKUP(B71,'School Details'!A:K,3,FALSE)</f>
        <v>0</v>
      </c>
      <c r="E71" t="str">
        <f>VLOOKUP(B71,'School Details'!A:K,4,FALSE)</f>
        <v>None</v>
      </c>
      <c r="F71">
        <f>VLOOKUP(B71,'School Details'!A:K,5,FALSE)</f>
        <v>0</v>
      </c>
      <c r="G71" s="100" t="s">
        <v>23392</v>
      </c>
      <c r="H71" t="e">
        <f>VLOOKUP(G71,CCs!$Q:$R,2,FALSE)</f>
        <v>#N/A</v>
      </c>
      <c r="I71" s="128" t="s">
        <v>23776</v>
      </c>
      <c r="J71" t="str">
        <f t="shared" si="37"/>
        <v>661225</v>
      </c>
      <c r="K71">
        <f>VLOOKUP(I71,'Drop Down'!$H:$I,2,FALSE)</f>
        <v>0</v>
      </c>
      <c r="L71">
        <f t="shared" si="38"/>
        <v>19</v>
      </c>
      <c r="M71" t="str">
        <f t="shared" si="26"/>
        <v>Salaries.0</v>
      </c>
      <c r="N71">
        <f>VLOOKUP(B71,'School Details'!A:K,10,FALSE)</f>
        <v>0</v>
      </c>
      <c r="O71">
        <f t="shared" si="27"/>
        <v>0</v>
      </c>
      <c r="P71" t="e">
        <f>VLOOKUP($N71,LBB_Code!$B:$F,3,FALSE)</f>
        <v>#N/A</v>
      </c>
      <c r="Q71" t="e">
        <f>VLOOKUP($N71,LBB_Code!$B:$F,2,FALSE)</f>
        <v>#N/A</v>
      </c>
      <c r="R71" t="e">
        <f>VLOOKUP($N71,LBB_Code!$B:$F,4,FALSE)</f>
        <v>#N/A</v>
      </c>
      <c r="S71" t="str">
        <f>VLOOKUP($G71,LBB_Code!$J:$O, 6,FALSE)</f>
        <v>A1.D10162.661225.99999.9999999.999999</v>
      </c>
      <c r="T71" s="154"/>
      <c r="U71" t="str">
        <f t="shared" ref="U71:U85" si="64">RIGHT($B71,4)&amp;"."&amp;$M71&amp;"."&amp;U$3</f>
        <v>.Salaries.0.Ap251</v>
      </c>
      <c r="V71" t="str">
        <f t="shared" ref="V71:V85" si="65">$O71&amp;"."&amp;RIGHT($B71,4)&amp;"."&amp;$M71&amp;"."&amp;V$3</f>
        <v>0..Salaries.0.Ap25</v>
      </c>
      <c r="W71" s="122"/>
      <c r="X71" t="str">
        <f t="shared" ref="X71:X85" si="66">RIGHT($B71,4)&amp;"."&amp;$M71&amp;"."&amp;X$3</f>
        <v>.Salaries.0.Ma251</v>
      </c>
      <c r="Y71" t="str">
        <f t="shared" ref="Y71:Y85" si="67">$O71&amp;"."&amp;RIGHT($B71,4)&amp;"."&amp;$M71&amp;"."&amp;Y$3</f>
        <v>0..Salaries.0.Ma25</v>
      </c>
      <c r="Z71" s="122"/>
      <c r="AA71" t="str">
        <f t="shared" ref="AA71:AA85" si="68">RIGHT($B71,4)&amp;"."&amp;$M71&amp;"."&amp;AA$3</f>
        <v>.Salaries.0.Ju251</v>
      </c>
      <c r="AB71" t="str">
        <f t="shared" ref="AB71:AB85" si="69">$O71&amp;"."&amp;RIGHT($B71,4)&amp;"."&amp;$M71&amp;"."&amp;AB$3</f>
        <v>0..Salaries.0.Ju25</v>
      </c>
      <c r="AC71" s="122"/>
      <c r="AD71" t="str">
        <f t="shared" ref="AD71:AD85" si="70">RIGHT($B71,4)&amp;"."&amp;$M71&amp;"."&amp;AD$3</f>
        <v>.Salaries.0.Jul251</v>
      </c>
      <c r="AE71" t="str">
        <f t="shared" ref="AE71:AE85" si="71">$O71&amp;"."&amp;RIGHT($B71,4)&amp;"."&amp;$M71&amp;"."&amp;AE$3</f>
        <v>0..Salaries.0.Jul25</v>
      </c>
      <c r="AF71" s="122">
        <f t="shared" si="28"/>
        <v>0</v>
      </c>
      <c r="AG71" t="str">
        <f t="shared" ref="AG71:AG85" si="72">RIGHT($B71,4)&amp;"."&amp;$M71&amp;"."&amp;AG$3</f>
        <v>.Salaries.0.Aug251</v>
      </c>
      <c r="AH71" t="str">
        <f t="shared" ref="AH71:AH85" si="73">$O71&amp;"."&amp;RIGHT($B71,4)&amp;"."&amp;$M71&amp;"."&amp;AH$3</f>
        <v>0..Salaries.0.Aug25</v>
      </c>
      <c r="AI71" s="122"/>
      <c r="AJ71" t="str">
        <f t="shared" ref="AJ71:AJ85" si="74">RIGHT($B71,4)&amp;"."&amp;$M71&amp;"."&amp;AJ$3</f>
        <v>.Salaries.0.Sep251</v>
      </c>
      <c r="AK71" t="str">
        <f t="shared" ref="AK71:AK85" si="75">$O71&amp;"."&amp;RIGHT($B71,4)&amp;"."&amp;$M71&amp;"."&amp;AK$3</f>
        <v>0..Salaries.0.Sep25</v>
      </c>
      <c r="AL71" s="122">
        <f t="shared" si="29"/>
        <v>0</v>
      </c>
      <c r="AM71" t="str">
        <f t="shared" ref="AM71:AM85" si="76">RIGHT($B71,4)&amp;"."&amp;$M71&amp;"."&amp;AM$3</f>
        <v>.Salaries.0.Oct251</v>
      </c>
      <c r="AN71" t="str">
        <f t="shared" ref="AN71:AN85" si="77">$O71&amp;"."&amp;RIGHT($B71,4)&amp;"."&amp;$M71&amp;"."&amp;AN$3</f>
        <v>0..Salaries.0.Oct25</v>
      </c>
      <c r="AO71" s="122">
        <f t="shared" si="30"/>
        <v>0</v>
      </c>
      <c r="AP71" t="str">
        <f t="shared" ref="AP71:AP85" si="78">RIGHT($B71,4)&amp;"."&amp;$M71&amp;"."&amp;AP$3</f>
        <v>.Salaries.0.Nov251</v>
      </c>
      <c r="AQ71" t="str">
        <f t="shared" ref="AQ71:AQ85" si="79">$O71&amp;"."&amp;RIGHT($B71,4)&amp;"."&amp;$M71&amp;"."&amp;AQ$3</f>
        <v>0..Salaries.0.Nov25</v>
      </c>
      <c r="AR71" s="122">
        <f t="shared" si="31"/>
        <v>0</v>
      </c>
      <c r="AS71" t="str">
        <f t="shared" ref="AS71:AS85" si="80">RIGHT($B71,4)&amp;"."&amp;$M71&amp;"."&amp;AS$3</f>
        <v>.Salaries.0.Dec251</v>
      </c>
      <c r="AT71" t="str">
        <f t="shared" ref="AT71:AT85" si="81">$O71&amp;"."&amp;RIGHT($B71,4)&amp;"."&amp;$M71&amp;"."&amp;AT$3</f>
        <v>0..Salaries.0.Dec25</v>
      </c>
      <c r="AU71" s="122">
        <f t="shared" si="32"/>
        <v>0</v>
      </c>
      <c r="AV71" t="str">
        <f t="shared" ref="AV71:AV85" si="82">RIGHT($B71,4)&amp;"."&amp;$M71&amp;"."&amp;AV$3</f>
        <v>.Salaries.0.Jan261</v>
      </c>
      <c r="AW71" t="str">
        <f t="shared" ref="AW71:AW85" si="83">$O71&amp;"."&amp;RIGHT($B71,4)&amp;"."&amp;$M71&amp;"."&amp;AW$3</f>
        <v>0..Salaries.0.Jan26</v>
      </c>
      <c r="AX71" s="122">
        <f t="shared" si="33"/>
        <v>0</v>
      </c>
      <c r="AY71" t="str">
        <f t="shared" ref="AY71:AY85" si="84">RIGHT($B71,4)&amp;"."&amp;$M71&amp;"."&amp;AY$3</f>
        <v>.Salaries.0.Feb261</v>
      </c>
      <c r="AZ71" t="str">
        <f t="shared" ref="AZ71:AZ85" si="85">$O71&amp;"."&amp;RIGHT($B71,4)&amp;"."&amp;$M71&amp;"."&amp;AZ$3</f>
        <v>0..Salaries.0.Feb26</v>
      </c>
      <c r="BA71" s="122">
        <f t="shared" si="34"/>
        <v>0</v>
      </c>
      <c r="BB71" t="str">
        <f t="shared" ref="BB71:BB85" si="86">RIGHT($B71,4)&amp;"."&amp;$M71&amp;"."&amp;BB$3</f>
        <v>.Salaries.0.Mar261</v>
      </c>
      <c r="BC71" t="str">
        <f t="shared" ref="BC71:BC85" si="87">$O71&amp;"."&amp;RIGHT($B71,4)&amp;"."&amp;$M71&amp;"."&amp;BC$3</f>
        <v>0..Salaries.0.Mar26</v>
      </c>
      <c r="BD71" s="122">
        <f t="shared" si="35"/>
        <v>0</v>
      </c>
      <c r="BE71" s="120">
        <f t="shared" ref="BE71:BE85" si="88">W71+Z71+AC71+AF71+AI71+AL71+AO71+AR71+AU71+AX71+BA71+W71</f>
        <v>0</v>
      </c>
      <c r="BF71" s="120">
        <f t="shared" ref="BF71:BF85" si="89">BE71-T71</f>
        <v>0</v>
      </c>
    </row>
    <row r="72" spans="3:58" x14ac:dyDescent="0.3">
      <c r="C72">
        <f>VLOOKUP(B72,'School Details'!A:K,2,FALSE)</f>
        <v>0</v>
      </c>
      <c r="D72">
        <f>VLOOKUP(B72,'School Details'!A:K,3,FALSE)</f>
        <v>0</v>
      </c>
      <c r="E72" t="str">
        <f>VLOOKUP(B72,'School Details'!A:K,4,FALSE)</f>
        <v>None</v>
      </c>
      <c r="F72">
        <f>VLOOKUP(B72,'School Details'!A:K,5,FALSE)</f>
        <v>0</v>
      </c>
      <c r="G72" s="100" t="s">
        <v>23392</v>
      </c>
      <c r="H72" t="e">
        <f>VLOOKUP(G72,CCs!$Q:$R,2,FALSE)</f>
        <v>#N/A</v>
      </c>
      <c r="I72" s="128" t="s">
        <v>23776</v>
      </c>
      <c r="J72" t="str">
        <f t="shared" si="37"/>
        <v>661225</v>
      </c>
      <c r="K72">
        <f>VLOOKUP(I72,'Drop Down'!$H:$I,2,FALSE)</f>
        <v>0</v>
      </c>
      <c r="L72">
        <f t="shared" si="38"/>
        <v>20</v>
      </c>
      <c r="M72" t="str">
        <f t="shared" ref="M72:M85" si="90">I72&amp;"."&amp;K72</f>
        <v>Salaries.0</v>
      </c>
      <c r="N72">
        <f>VLOOKUP(B72,'School Details'!A:K,10,FALSE)</f>
        <v>0</v>
      </c>
      <c r="O72">
        <f t="shared" ref="O72:O85" si="91">C72</f>
        <v>0</v>
      </c>
      <c r="P72" t="e">
        <f>VLOOKUP($N72,LBB_Code!$B:$F,3,FALSE)</f>
        <v>#N/A</v>
      </c>
      <c r="Q72" t="e">
        <f>VLOOKUP($N72,LBB_Code!$B:$F,2,FALSE)</f>
        <v>#N/A</v>
      </c>
      <c r="R72" t="e">
        <f>VLOOKUP($N72,LBB_Code!$B:$F,4,FALSE)</f>
        <v>#N/A</v>
      </c>
      <c r="S72" t="str">
        <f>VLOOKUP($G72,LBB_Code!$J:$O, 6,FALSE)</f>
        <v>A1.D10162.661225.99999.9999999.999999</v>
      </c>
      <c r="T72" s="154"/>
      <c r="U72" t="str">
        <f t="shared" si="64"/>
        <v>.Salaries.0.Ap251</v>
      </c>
      <c r="V72" t="str">
        <f t="shared" si="65"/>
        <v>0..Salaries.0.Ap25</v>
      </c>
      <c r="W72" s="122"/>
      <c r="X72" t="str">
        <f t="shared" si="66"/>
        <v>.Salaries.0.Ma251</v>
      </c>
      <c r="Y72" t="str">
        <f t="shared" si="67"/>
        <v>0..Salaries.0.Ma25</v>
      </c>
      <c r="Z72" s="122"/>
      <c r="AA72" t="str">
        <f t="shared" si="68"/>
        <v>.Salaries.0.Ju251</v>
      </c>
      <c r="AB72" t="str">
        <f t="shared" si="69"/>
        <v>0..Salaries.0.Ju25</v>
      </c>
      <c r="AC72" s="122"/>
      <c r="AD72" t="str">
        <f t="shared" si="70"/>
        <v>.Salaries.0.Jul251</v>
      </c>
      <c r="AE72" t="str">
        <f t="shared" si="71"/>
        <v>0..Salaries.0.Jul25</v>
      </c>
      <c r="AF72" s="122">
        <f t="shared" ref="AF72:AF85" si="92">$T72/13</f>
        <v>0</v>
      </c>
      <c r="AG72" t="str">
        <f t="shared" si="72"/>
        <v>.Salaries.0.Aug251</v>
      </c>
      <c r="AH72" t="str">
        <f t="shared" si="73"/>
        <v>0..Salaries.0.Aug25</v>
      </c>
      <c r="AI72" s="122"/>
      <c r="AJ72" t="str">
        <f t="shared" si="74"/>
        <v>.Salaries.0.Sep251</v>
      </c>
      <c r="AK72" t="str">
        <f t="shared" si="75"/>
        <v>0..Salaries.0.Sep25</v>
      </c>
      <c r="AL72" s="122">
        <f t="shared" ref="AL72:AL85" si="93">$T$7/13</f>
        <v>0</v>
      </c>
      <c r="AM72" t="str">
        <f t="shared" si="76"/>
        <v>.Salaries.0.Oct251</v>
      </c>
      <c r="AN72" t="str">
        <f t="shared" si="77"/>
        <v>0..Salaries.0.Oct25</v>
      </c>
      <c r="AO72" s="122">
        <f t="shared" ref="AO72:AO85" si="94">$T$7/13</f>
        <v>0</v>
      </c>
      <c r="AP72" t="str">
        <f t="shared" si="78"/>
        <v>.Salaries.0.Nov251</v>
      </c>
      <c r="AQ72" t="str">
        <f t="shared" si="79"/>
        <v>0..Salaries.0.Nov25</v>
      </c>
      <c r="AR72" s="122">
        <f t="shared" ref="AR72:AR85" si="95">$T$7/13</f>
        <v>0</v>
      </c>
      <c r="AS72" t="str">
        <f t="shared" si="80"/>
        <v>.Salaries.0.Dec251</v>
      </c>
      <c r="AT72" t="str">
        <f t="shared" si="81"/>
        <v>0..Salaries.0.Dec25</v>
      </c>
      <c r="AU72" s="122">
        <f t="shared" ref="AU72:AU85" si="96">$T$7/13</f>
        <v>0</v>
      </c>
      <c r="AV72" t="str">
        <f t="shared" si="82"/>
        <v>.Salaries.0.Jan261</v>
      </c>
      <c r="AW72" t="str">
        <f t="shared" si="83"/>
        <v>0..Salaries.0.Jan26</v>
      </c>
      <c r="AX72" s="122">
        <f t="shared" ref="AX72:AX85" si="97">$T$7/13</f>
        <v>0</v>
      </c>
      <c r="AY72" t="str">
        <f t="shared" si="84"/>
        <v>.Salaries.0.Feb261</v>
      </c>
      <c r="AZ72" t="str">
        <f t="shared" si="85"/>
        <v>0..Salaries.0.Feb26</v>
      </c>
      <c r="BA72" s="122">
        <f t="shared" ref="BA72:BA85" si="98">$T$7/13</f>
        <v>0</v>
      </c>
      <c r="BB72" t="str">
        <f t="shared" si="86"/>
        <v>.Salaries.0.Mar261</v>
      </c>
      <c r="BC72" t="str">
        <f t="shared" si="87"/>
        <v>0..Salaries.0.Mar26</v>
      </c>
      <c r="BD72" s="122">
        <f t="shared" ref="BD72:BD85" si="99">$T72/13</f>
        <v>0</v>
      </c>
      <c r="BE72" s="120">
        <f t="shared" si="88"/>
        <v>0</v>
      </c>
      <c r="BF72" s="120">
        <f t="shared" si="89"/>
        <v>0</v>
      </c>
    </row>
    <row r="73" spans="3:58" x14ac:dyDescent="0.3">
      <c r="C73">
        <f>VLOOKUP(B73,'School Details'!A:K,2,FALSE)</f>
        <v>0</v>
      </c>
      <c r="D73">
        <f>VLOOKUP(B73,'School Details'!A:K,3,FALSE)</f>
        <v>0</v>
      </c>
      <c r="E73" t="str">
        <f>VLOOKUP(B73,'School Details'!A:K,4,FALSE)</f>
        <v>None</v>
      </c>
      <c r="F73">
        <f>VLOOKUP(B73,'School Details'!A:K,5,FALSE)</f>
        <v>0</v>
      </c>
      <c r="G73" s="100" t="s">
        <v>23392</v>
      </c>
      <c r="H73" t="e">
        <f>VLOOKUP(G73,CCs!$Q:$R,2,FALSE)</f>
        <v>#N/A</v>
      </c>
      <c r="I73" s="128" t="s">
        <v>23776</v>
      </c>
      <c r="J73" t="str">
        <f t="shared" ref="J73:J85" si="100">MID(S73,11,6)</f>
        <v>661225</v>
      </c>
      <c r="K73">
        <f>VLOOKUP(I73,'Drop Down'!$H:$I,2,FALSE)</f>
        <v>0</v>
      </c>
      <c r="L73">
        <f t="shared" ref="L73:L85" si="101">IF(C73=C72,L72+1,1)</f>
        <v>21</v>
      </c>
      <c r="M73" t="str">
        <f t="shared" si="90"/>
        <v>Salaries.0</v>
      </c>
      <c r="N73">
        <f>VLOOKUP(B73,'School Details'!A:K,10,FALSE)</f>
        <v>0</v>
      </c>
      <c r="O73">
        <f t="shared" si="91"/>
        <v>0</v>
      </c>
      <c r="P73" t="e">
        <f>VLOOKUP($N73,LBB_Code!$B:$F,3,FALSE)</f>
        <v>#N/A</v>
      </c>
      <c r="Q73" t="e">
        <f>VLOOKUP($N73,LBB_Code!$B:$F,2,FALSE)</f>
        <v>#N/A</v>
      </c>
      <c r="R73" t="e">
        <f>VLOOKUP($N73,LBB_Code!$B:$F,4,FALSE)</f>
        <v>#N/A</v>
      </c>
      <c r="S73" t="str">
        <f>VLOOKUP($G73,LBB_Code!$J:$O, 6,FALSE)</f>
        <v>A1.D10162.661225.99999.9999999.999999</v>
      </c>
      <c r="T73" s="154"/>
      <c r="U73" t="str">
        <f t="shared" si="64"/>
        <v>.Salaries.0.Ap251</v>
      </c>
      <c r="V73" t="str">
        <f t="shared" si="65"/>
        <v>0..Salaries.0.Ap25</v>
      </c>
      <c r="W73" s="122"/>
      <c r="X73" t="str">
        <f t="shared" si="66"/>
        <v>.Salaries.0.Ma251</v>
      </c>
      <c r="Y73" t="str">
        <f t="shared" si="67"/>
        <v>0..Salaries.0.Ma25</v>
      </c>
      <c r="Z73" s="122"/>
      <c r="AA73" t="str">
        <f t="shared" si="68"/>
        <v>.Salaries.0.Ju251</v>
      </c>
      <c r="AB73" t="str">
        <f t="shared" si="69"/>
        <v>0..Salaries.0.Ju25</v>
      </c>
      <c r="AC73" s="122"/>
      <c r="AD73" t="str">
        <f t="shared" si="70"/>
        <v>.Salaries.0.Jul251</v>
      </c>
      <c r="AE73" t="str">
        <f t="shared" si="71"/>
        <v>0..Salaries.0.Jul25</v>
      </c>
      <c r="AF73" s="122">
        <f t="shared" si="92"/>
        <v>0</v>
      </c>
      <c r="AG73" t="str">
        <f t="shared" si="72"/>
        <v>.Salaries.0.Aug251</v>
      </c>
      <c r="AH73" t="str">
        <f t="shared" si="73"/>
        <v>0..Salaries.0.Aug25</v>
      </c>
      <c r="AI73" s="122"/>
      <c r="AJ73" t="str">
        <f t="shared" si="74"/>
        <v>.Salaries.0.Sep251</v>
      </c>
      <c r="AK73" t="str">
        <f t="shared" si="75"/>
        <v>0..Salaries.0.Sep25</v>
      </c>
      <c r="AL73" s="122">
        <f t="shared" si="93"/>
        <v>0</v>
      </c>
      <c r="AM73" t="str">
        <f t="shared" si="76"/>
        <v>.Salaries.0.Oct251</v>
      </c>
      <c r="AN73" t="str">
        <f t="shared" si="77"/>
        <v>0..Salaries.0.Oct25</v>
      </c>
      <c r="AO73" s="122">
        <f t="shared" si="94"/>
        <v>0</v>
      </c>
      <c r="AP73" t="str">
        <f t="shared" si="78"/>
        <v>.Salaries.0.Nov251</v>
      </c>
      <c r="AQ73" t="str">
        <f t="shared" si="79"/>
        <v>0..Salaries.0.Nov25</v>
      </c>
      <c r="AR73" s="122">
        <f t="shared" si="95"/>
        <v>0</v>
      </c>
      <c r="AS73" t="str">
        <f t="shared" si="80"/>
        <v>.Salaries.0.Dec251</v>
      </c>
      <c r="AT73" t="str">
        <f t="shared" si="81"/>
        <v>0..Salaries.0.Dec25</v>
      </c>
      <c r="AU73" s="122">
        <f t="shared" si="96"/>
        <v>0</v>
      </c>
      <c r="AV73" t="str">
        <f t="shared" si="82"/>
        <v>.Salaries.0.Jan261</v>
      </c>
      <c r="AW73" t="str">
        <f t="shared" si="83"/>
        <v>0..Salaries.0.Jan26</v>
      </c>
      <c r="AX73" s="122">
        <f t="shared" si="97"/>
        <v>0</v>
      </c>
      <c r="AY73" t="str">
        <f t="shared" si="84"/>
        <v>.Salaries.0.Feb261</v>
      </c>
      <c r="AZ73" t="str">
        <f t="shared" si="85"/>
        <v>0..Salaries.0.Feb26</v>
      </c>
      <c r="BA73" s="122">
        <f t="shared" si="98"/>
        <v>0</v>
      </c>
      <c r="BB73" t="str">
        <f t="shared" si="86"/>
        <v>.Salaries.0.Mar261</v>
      </c>
      <c r="BC73" t="str">
        <f t="shared" si="87"/>
        <v>0..Salaries.0.Mar26</v>
      </c>
      <c r="BD73" s="122">
        <f t="shared" si="99"/>
        <v>0</v>
      </c>
      <c r="BE73" s="120">
        <f t="shared" si="88"/>
        <v>0</v>
      </c>
      <c r="BF73" s="120">
        <f t="shared" si="89"/>
        <v>0</v>
      </c>
    </row>
    <row r="74" spans="3:58" x14ac:dyDescent="0.3">
      <c r="C74">
        <f>VLOOKUP(B74,'School Details'!A:K,2,FALSE)</f>
        <v>0</v>
      </c>
      <c r="D74">
        <f>VLOOKUP(B74,'School Details'!A:K,3,FALSE)</f>
        <v>0</v>
      </c>
      <c r="E74" t="str">
        <f>VLOOKUP(B74,'School Details'!A:K,4,FALSE)</f>
        <v>None</v>
      </c>
      <c r="F74">
        <f>VLOOKUP(B74,'School Details'!A:K,5,FALSE)</f>
        <v>0</v>
      </c>
      <c r="G74" s="100" t="s">
        <v>23392</v>
      </c>
      <c r="H74" t="e">
        <f>VLOOKUP(G74,CCs!$Q:$R,2,FALSE)</f>
        <v>#N/A</v>
      </c>
      <c r="I74" s="128" t="s">
        <v>23776</v>
      </c>
      <c r="J74" t="str">
        <f t="shared" si="100"/>
        <v>661225</v>
      </c>
      <c r="K74">
        <f>VLOOKUP(I74,'Drop Down'!$H:$I,2,FALSE)</f>
        <v>0</v>
      </c>
      <c r="L74">
        <f t="shared" si="101"/>
        <v>22</v>
      </c>
      <c r="M74" t="str">
        <f t="shared" si="90"/>
        <v>Salaries.0</v>
      </c>
      <c r="N74">
        <f>VLOOKUP(B74,'School Details'!A:K,10,FALSE)</f>
        <v>0</v>
      </c>
      <c r="O74">
        <f t="shared" si="91"/>
        <v>0</v>
      </c>
      <c r="P74" t="e">
        <f>VLOOKUP($N74,LBB_Code!$B:$F,3,FALSE)</f>
        <v>#N/A</v>
      </c>
      <c r="Q74" t="e">
        <f>VLOOKUP($N74,LBB_Code!$B:$F,2,FALSE)</f>
        <v>#N/A</v>
      </c>
      <c r="R74" t="e">
        <f>VLOOKUP($N74,LBB_Code!$B:$F,4,FALSE)</f>
        <v>#N/A</v>
      </c>
      <c r="S74" t="str">
        <f>VLOOKUP($G74,LBB_Code!$J:$O, 6,FALSE)</f>
        <v>A1.D10162.661225.99999.9999999.999999</v>
      </c>
      <c r="T74" s="154"/>
      <c r="U74" t="str">
        <f t="shared" si="64"/>
        <v>.Salaries.0.Ap251</v>
      </c>
      <c r="V74" t="str">
        <f t="shared" si="65"/>
        <v>0..Salaries.0.Ap25</v>
      </c>
      <c r="W74" s="122"/>
      <c r="X74" t="str">
        <f t="shared" si="66"/>
        <v>.Salaries.0.Ma251</v>
      </c>
      <c r="Y74" t="str">
        <f t="shared" si="67"/>
        <v>0..Salaries.0.Ma25</v>
      </c>
      <c r="Z74" s="122"/>
      <c r="AA74" t="str">
        <f t="shared" si="68"/>
        <v>.Salaries.0.Ju251</v>
      </c>
      <c r="AB74" t="str">
        <f t="shared" si="69"/>
        <v>0..Salaries.0.Ju25</v>
      </c>
      <c r="AC74" s="122"/>
      <c r="AD74" t="str">
        <f t="shared" si="70"/>
        <v>.Salaries.0.Jul251</v>
      </c>
      <c r="AE74" t="str">
        <f t="shared" si="71"/>
        <v>0..Salaries.0.Jul25</v>
      </c>
      <c r="AF74" s="122">
        <f t="shared" si="92"/>
        <v>0</v>
      </c>
      <c r="AG74" t="str">
        <f t="shared" si="72"/>
        <v>.Salaries.0.Aug251</v>
      </c>
      <c r="AH74" t="str">
        <f t="shared" si="73"/>
        <v>0..Salaries.0.Aug25</v>
      </c>
      <c r="AI74" s="122"/>
      <c r="AJ74" t="str">
        <f t="shared" si="74"/>
        <v>.Salaries.0.Sep251</v>
      </c>
      <c r="AK74" t="str">
        <f t="shared" si="75"/>
        <v>0..Salaries.0.Sep25</v>
      </c>
      <c r="AL74" s="122">
        <f t="shared" si="93"/>
        <v>0</v>
      </c>
      <c r="AM74" t="str">
        <f t="shared" si="76"/>
        <v>.Salaries.0.Oct251</v>
      </c>
      <c r="AN74" t="str">
        <f t="shared" si="77"/>
        <v>0..Salaries.0.Oct25</v>
      </c>
      <c r="AO74" s="122">
        <f t="shared" si="94"/>
        <v>0</v>
      </c>
      <c r="AP74" t="str">
        <f t="shared" si="78"/>
        <v>.Salaries.0.Nov251</v>
      </c>
      <c r="AQ74" t="str">
        <f t="shared" si="79"/>
        <v>0..Salaries.0.Nov25</v>
      </c>
      <c r="AR74" s="122">
        <f t="shared" si="95"/>
        <v>0</v>
      </c>
      <c r="AS74" t="str">
        <f t="shared" si="80"/>
        <v>.Salaries.0.Dec251</v>
      </c>
      <c r="AT74" t="str">
        <f t="shared" si="81"/>
        <v>0..Salaries.0.Dec25</v>
      </c>
      <c r="AU74" s="122">
        <f t="shared" si="96"/>
        <v>0</v>
      </c>
      <c r="AV74" t="str">
        <f t="shared" si="82"/>
        <v>.Salaries.0.Jan261</v>
      </c>
      <c r="AW74" t="str">
        <f t="shared" si="83"/>
        <v>0..Salaries.0.Jan26</v>
      </c>
      <c r="AX74" s="122">
        <f t="shared" si="97"/>
        <v>0</v>
      </c>
      <c r="AY74" t="str">
        <f t="shared" si="84"/>
        <v>.Salaries.0.Feb261</v>
      </c>
      <c r="AZ74" t="str">
        <f t="shared" si="85"/>
        <v>0..Salaries.0.Feb26</v>
      </c>
      <c r="BA74" s="122">
        <f t="shared" si="98"/>
        <v>0</v>
      </c>
      <c r="BB74" t="str">
        <f t="shared" si="86"/>
        <v>.Salaries.0.Mar261</v>
      </c>
      <c r="BC74" t="str">
        <f t="shared" si="87"/>
        <v>0..Salaries.0.Mar26</v>
      </c>
      <c r="BD74" s="122">
        <f t="shared" si="99"/>
        <v>0</v>
      </c>
      <c r="BE74" s="120">
        <f t="shared" si="88"/>
        <v>0</v>
      </c>
      <c r="BF74" s="120">
        <f t="shared" si="89"/>
        <v>0</v>
      </c>
    </row>
    <row r="75" spans="3:58" x14ac:dyDescent="0.3">
      <c r="C75">
        <f>VLOOKUP(B75,'School Details'!A:K,2,FALSE)</f>
        <v>0</v>
      </c>
      <c r="D75">
        <f>VLOOKUP(B75,'School Details'!A:K,3,FALSE)</f>
        <v>0</v>
      </c>
      <c r="E75" t="str">
        <f>VLOOKUP(B75,'School Details'!A:K,4,FALSE)</f>
        <v>None</v>
      </c>
      <c r="F75">
        <f>VLOOKUP(B75,'School Details'!A:K,5,FALSE)</f>
        <v>0</v>
      </c>
      <c r="G75" s="100" t="s">
        <v>23392</v>
      </c>
      <c r="H75" t="e">
        <f>VLOOKUP(G75,CCs!$Q:$R,2,FALSE)</f>
        <v>#N/A</v>
      </c>
      <c r="I75" s="128" t="s">
        <v>23776</v>
      </c>
      <c r="J75" t="str">
        <f t="shared" si="100"/>
        <v>661225</v>
      </c>
      <c r="K75">
        <f>VLOOKUP(I75,'Drop Down'!$H:$I,2,FALSE)</f>
        <v>0</v>
      </c>
      <c r="L75">
        <f t="shared" si="101"/>
        <v>23</v>
      </c>
      <c r="M75" t="str">
        <f t="shared" si="90"/>
        <v>Salaries.0</v>
      </c>
      <c r="N75">
        <f>VLOOKUP(B75,'School Details'!A:K,10,FALSE)</f>
        <v>0</v>
      </c>
      <c r="O75">
        <f t="shared" si="91"/>
        <v>0</v>
      </c>
      <c r="P75" t="e">
        <f>VLOOKUP($N75,LBB_Code!$B:$F,3,FALSE)</f>
        <v>#N/A</v>
      </c>
      <c r="Q75" t="e">
        <f>VLOOKUP($N75,LBB_Code!$B:$F,2,FALSE)</f>
        <v>#N/A</v>
      </c>
      <c r="R75" t="e">
        <f>VLOOKUP($N75,LBB_Code!$B:$F,4,FALSE)</f>
        <v>#N/A</v>
      </c>
      <c r="S75" t="str">
        <f>VLOOKUP($G75,LBB_Code!$J:$O, 6,FALSE)</f>
        <v>A1.D10162.661225.99999.9999999.999999</v>
      </c>
      <c r="T75" s="154"/>
      <c r="U75" t="str">
        <f t="shared" si="64"/>
        <v>.Salaries.0.Ap251</v>
      </c>
      <c r="V75" t="str">
        <f t="shared" si="65"/>
        <v>0..Salaries.0.Ap25</v>
      </c>
      <c r="W75" s="122"/>
      <c r="X75" t="str">
        <f t="shared" si="66"/>
        <v>.Salaries.0.Ma251</v>
      </c>
      <c r="Y75" t="str">
        <f t="shared" si="67"/>
        <v>0..Salaries.0.Ma25</v>
      </c>
      <c r="Z75" s="122"/>
      <c r="AA75" t="str">
        <f t="shared" si="68"/>
        <v>.Salaries.0.Ju251</v>
      </c>
      <c r="AB75" t="str">
        <f t="shared" si="69"/>
        <v>0..Salaries.0.Ju25</v>
      </c>
      <c r="AC75" s="122"/>
      <c r="AD75" t="str">
        <f t="shared" si="70"/>
        <v>.Salaries.0.Jul251</v>
      </c>
      <c r="AE75" t="str">
        <f t="shared" si="71"/>
        <v>0..Salaries.0.Jul25</v>
      </c>
      <c r="AF75" s="122">
        <f t="shared" si="92"/>
        <v>0</v>
      </c>
      <c r="AG75" t="str">
        <f t="shared" si="72"/>
        <v>.Salaries.0.Aug251</v>
      </c>
      <c r="AH75" t="str">
        <f t="shared" si="73"/>
        <v>0..Salaries.0.Aug25</v>
      </c>
      <c r="AI75" s="122"/>
      <c r="AJ75" t="str">
        <f t="shared" si="74"/>
        <v>.Salaries.0.Sep251</v>
      </c>
      <c r="AK75" t="str">
        <f t="shared" si="75"/>
        <v>0..Salaries.0.Sep25</v>
      </c>
      <c r="AL75" s="122">
        <f t="shared" si="93"/>
        <v>0</v>
      </c>
      <c r="AM75" t="str">
        <f t="shared" si="76"/>
        <v>.Salaries.0.Oct251</v>
      </c>
      <c r="AN75" t="str">
        <f t="shared" si="77"/>
        <v>0..Salaries.0.Oct25</v>
      </c>
      <c r="AO75" s="122">
        <f t="shared" si="94"/>
        <v>0</v>
      </c>
      <c r="AP75" t="str">
        <f t="shared" si="78"/>
        <v>.Salaries.0.Nov251</v>
      </c>
      <c r="AQ75" t="str">
        <f t="shared" si="79"/>
        <v>0..Salaries.0.Nov25</v>
      </c>
      <c r="AR75" s="122">
        <f t="shared" si="95"/>
        <v>0</v>
      </c>
      <c r="AS75" t="str">
        <f t="shared" si="80"/>
        <v>.Salaries.0.Dec251</v>
      </c>
      <c r="AT75" t="str">
        <f t="shared" si="81"/>
        <v>0..Salaries.0.Dec25</v>
      </c>
      <c r="AU75" s="122">
        <f t="shared" si="96"/>
        <v>0</v>
      </c>
      <c r="AV75" t="str">
        <f t="shared" si="82"/>
        <v>.Salaries.0.Jan261</v>
      </c>
      <c r="AW75" t="str">
        <f t="shared" si="83"/>
        <v>0..Salaries.0.Jan26</v>
      </c>
      <c r="AX75" s="122">
        <f t="shared" si="97"/>
        <v>0</v>
      </c>
      <c r="AY75" t="str">
        <f t="shared" si="84"/>
        <v>.Salaries.0.Feb261</v>
      </c>
      <c r="AZ75" t="str">
        <f t="shared" si="85"/>
        <v>0..Salaries.0.Feb26</v>
      </c>
      <c r="BA75" s="122">
        <f t="shared" si="98"/>
        <v>0</v>
      </c>
      <c r="BB75" t="str">
        <f t="shared" si="86"/>
        <v>.Salaries.0.Mar261</v>
      </c>
      <c r="BC75" t="str">
        <f t="shared" si="87"/>
        <v>0..Salaries.0.Mar26</v>
      </c>
      <c r="BD75" s="122">
        <f t="shared" si="99"/>
        <v>0</v>
      </c>
      <c r="BE75" s="120">
        <f t="shared" si="88"/>
        <v>0</v>
      </c>
      <c r="BF75" s="120">
        <f t="shared" si="89"/>
        <v>0</v>
      </c>
    </row>
    <row r="76" spans="3:58" x14ac:dyDescent="0.3">
      <c r="C76">
        <f>VLOOKUP(B76,'School Details'!A:K,2,FALSE)</f>
        <v>0</v>
      </c>
      <c r="D76">
        <f>VLOOKUP(B76,'School Details'!A:K,3,FALSE)</f>
        <v>0</v>
      </c>
      <c r="E76" t="str">
        <f>VLOOKUP(B76,'School Details'!A:K,4,FALSE)</f>
        <v>None</v>
      </c>
      <c r="F76">
        <f>VLOOKUP(B76,'School Details'!A:K,5,FALSE)</f>
        <v>0</v>
      </c>
      <c r="G76" s="100" t="s">
        <v>23392</v>
      </c>
      <c r="H76" t="e">
        <f>VLOOKUP(G76,CCs!$Q:$R,2,FALSE)</f>
        <v>#N/A</v>
      </c>
      <c r="I76" s="128" t="s">
        <v>23776</v>
      </c>
      <c r="J76" t="str">
        <f t="shared" si="100"/>
        <v>661225</v>
      </c>
      <c r="K76">
        <f>VLOOKUP(I76,'Drop Down'!$H:$I,2,FALSE)</f>
        <v>0</v>
      </c>
      <c r="L76">
        <f t="shared" si="101"/>
        <v>24</v>
      </c>
      <c r="M76" t="str">
        <f t="shared" si="90"/>
        <v>Salaries.0</v>
      </c>
      <c r="N76">
        <f>VLOOKUP(B76,'School Details'!A:K,10,FALSE)</f>
        <v>0</v>
      </c>
      <c r="O76">
        <f t="shared" si="91"/>
        <v>0</v>
      </c>
      <c r="P76" t="e">
        <f>VLOOKUP($N76,LBB_Code!$B:$F,3,FALSE)</f>
        <v>#N/A</v>
      </c>
      <c r="Q76" t="e">
        <f>VLOOKUP($N76,LBB_Code!$B:$F,2,FALSE)</f>
        <v>#N/A</v>
      </c>
      <c r="R76" t="e">
        <f>VLOOKUP($N76,LBB_Code!$B:$F,4,FALSE)</f>
        <v>#N/A</v>
      </c>
      <c r="S76" t="str">
        <f>VLOOKUP($G76,LBB_Code!$J:$O, 6,FALSE)</f>
        <v>A1.D10162.661225.99999.9999999.999999</v>
      </c>
      <c r="T76" s="154"/>
      <c r="U76" t="str">
        <f t="shared" si="64"/>
        <v>.Salaries.0.Ap251</v>
      </c>
      <c r="V76" t="str">
        <f t="shared" si="65"/>
        <v>0..Salaries.0.Ap25</v>
      </c>
      <c r="W76" s="122"/>
      <c r="X76" t="str">
        <f t="shared" si="66"/>
        <v>.Salaries.0.Ma251</v>
      </c>
      <c r="Y76" t="str">
        <f t="shared" si="67"/>
        <v>0..Salaries.0.Ma25</v>
      </c>
      <c r="Z76" s="122"/>
      <c r="AA76" t="str">
        <f t="shared" si="68"/>
        <v>.Salaries.0.Ju251</v>
      </c>
      <c r="AB76" t="str">
        <f t="shared" si="69"/>
        <v>0..Salaries.0.Ju25</v>
      </c>
      <c r="AC76" s="122"/>
      <c r="AD76" t="str">
        <f t="shared" si="70"/>
        <v>.Salaries.0.Jul251</v>
      </c>
      <c r="AE76" t="str">
        <f t="shared" si="71"/>
        <v>0..Salaries.0.Jul25</v>
      </c>
      <c r="AF76" s="122">
        <f t="shared" si="92"/>
        <v>0</v>
      </c>
      <c r="AG76" t="str">
        <f t="shared" si="72"/>
        <v>.Salaries.0.Aug251</v>
      </c>
      <c r="AH76" t="str">
        <f t="shared" si="73"/>
        <v>0..Salaries.0.Aug25</v>
      </c>
      <c r="AI76" s="122"/>
      <c r="AJ76" t="str">
        <f t="shared" si="74"/>
        <v>.Salaries.0.Sep251</v>
      </c>
      <c r="AK76" t="str">
        <f t="shared" si="75"/>
        <v>0..Salaries.0.Sep25</v>
      </c>
      <c r="AL76" s="122">
        <f t="shared" si="93"/>
        <v>0</v>
      </c>
      <c r="AM76" t="str">
        <f t="shared" si="76"/>
        <v>.Salaries.0.Oct251</v>
      </c>
      <c r="AN76" t="str">
        <f t="shared" si="77"/>
        <v>0..Salaries.0.Oct25</v>
      </c>
      <c r="AO76" s="122">
        <f t="shared" si="94"/>
        <v>0</v>
      </c>
      <c r="AP76" t="str">
        <f t="shared" si="78"/>
        <v>.Salaries.0.Nov251</v>
      </c>
      <c r="AQ76" t="str">
        <f t="shared" si="79"/>
        <v>0..Salaries.0.Nov25</v>
      </c>
      <c r="AR76" s="122">
        <f t="shared" si="95"/>
        <v>0</v>
      </c>
      <c r="AS76" t="str">
        <f t="shared" si="80"/>
        <v>.Salaries.0.Dec251</v>
      </c>
      <c r="AT76" t="str">
        <f t="shared" si="81"/>
        <v>0..Salaries.0.Dec25</v>
      </c>
      <c r="AU76" s="122">
        <f t="shared" si="96"/>
        <v>0</v>
      </c>
      <c r="AV76" t="str">
        <f t="shared" si="82"/>
        <v>.Salaries.0.Jan261</v>
      </c>
      <c r="AW76" t="str">
        <f t="shared" si="83"/>
        <v>0..Salaries.0.Jan26</v>
      </c>
      <c r="AX76" s="122">
        <f t="shared" si="97"/>
        <v>0</v>
      </c>
      <c r="AY76" t="str">
        <f t="shared" si="84"/>
        <v>.Salaries.0.Feb261</v>
      </c>
      <c r="AZ76" t="str">
        <f t="shared" si="85"/>
        <v>0..Salaries.0.Feb26</v>
      </c>
      <c r="BA76" s="122">
        <f t="shared" si="98"/>
        <v>0</v>
      </c>
      <c r="BB76" t="str">
        <f t="shared" si="86"/>
        <v>.Salaries.0.Mar261</v>
      </c>
      <c r="BC76" t="str">
        <f t="shared" si="87"/>
        <v>0..Salaries.0.Mar26</v>
      </c>
      <c r="BD76" s="122">
        <f t="shared" si="99"/>
        <v>0</v>
      </c>
      <c r="BE76" s="120">
        <f t="shared" si="88"/>
        <v>0</v>
      </c>
      <c r="BF76" s="120">
        <f t="shared" si="89"/>
        <v>0</v>
      </c>
    </row>
    <row r="77" spans="3:58" x14ac:dyDescent="0.3">
      <c r="C77">
        <f>VLOOKUP(B77,'School Details'!A:K,2,FALSE)</f>
        <v>0</v>
      </c>
      <c r="D77">
        <f>VLOOKUP(B77,'School Details'!A:K,3,FALSE)</f>
        <v>0</v>
      </c>
      <c r="E77" t="str">
        <f>VLOOKUP(B77,'School Details'!A:K,4,FALSE)</f>
        <v>None</v>
      </c>
      <c r="F77">
        <f>VLOOKUP(B77,'School Details'!A:K,5,FALSE)</f>
        <v>0</v>
      </c>
      <c r="G77" s="100" t="s">
        <v>23392</v>
      </c>
      <c r="H77" t="e">
        <f>VLOOKUP(G77,CCs!$Q:$R,2,FALSE)</f>
        <v>#N/A</v>
      </c>
      <c r="I77" s="128" t="s">
        <v>23776</v>
      </c>
      <c r="J77" t="str">
        <f t="shared" si="100"/>
        <v>661225</v>
      </c>
      <c r="K77">
        <f>VLOOKUP(I77,'Drop Down'!$H:$I,2,FALSE)</f>
        <v>0</v>
      </c>
      <c r="L77">
        <f t="shared" si="101"/>
        <v>25</v>
      </c>
      <c r="M77" t="str">
        <f t="shared" si="90"/>
        <v>Salaries.0</v>
      </c>
      <c r="N77">
        <f>VLOOKUP(B77,'School Details'!A:K,10,FALSE)</f>
        <v>0</v>
      </c>
      <c r="O77">
        <f t="shared" si="91"/>
        <v>0</v>
      </c>
      <c r="P77" t="e">
        <f>VLOOKUP($N77,LBB_Code!$B:$F,3,FALSE)</f>
        <v>#N/A</v>
      </c>
      <c r="Q77" t="e">
        <f>VLOOKUP($N77,LBB_Code!$B:$F,2,FALSE)</f>
        <v>#N/A</v>
      </c>
      <c r="R77" t="e">
        <f>VLOOKUP($N77,LBB_Code!$B:$F,4,FALSE)</f>
        <v>#N/A</v>
      </c>
      <c r="S77" t="str">
        <f>VLOOKUP($G77,LBB_Code!$J:$O, 6,FALSE)</f>
        <v>A1.D10162.661225.99999.9999999.999999</v>
      </c>
      <c r="T77" s="154"/>
      <c r="U77" t="str">
        <f t="shared" si="64"/>
        <v>.Salaries.0.Ap251</v>
      </c>
      <c r="V77" t="str">
        <f t="shared" si="65"/>
        <v>0..Salaries.0.Ap25</v>
      </c>
      <c r="W77" s="122"/>
      <c r="X77" t="str">
        <f t="shared" si="66"/>
        <v>.Salaries.0.Ma251</v>
      </c>
      <c r="Y77" t="str">
        <f t="shared" si="67"/>
        <v>0..Salaries.0.Ma25</v>
      </c>
      <c r="Z77" s="122"/>
      <c r="AA77" t="str">
        <f t="shared" si="68"/>
        <v>.Salaries.0.Ju251</v>
      </c>
      <c r="AB77" t="str">
        <f t="shared" si="69"/>
        <v>0..Salaries.0.Ju25</v>
      </c>
      <c r="AC77" s="122"/>
      <c r="AD77" t="str">
        <f t="shared" si="70"/>
        <v>.Salaries.0.Jul251</v>
      </c>
      <c r="AE77" t="str">
        <f t="shared" si="71"/>
        <v>0..Salaries.0.Jul25</v>
      </c>
      <c r="AF77" s="122">
        <f t="shared" si="92"/>
        <v>0</v>
      </c>
      <c r="AG77" t="str">
        <f t="shared" si="72"/>
        <v>.Salaries.0.Aug251</v>
      </c>
      <c r="AH77" t="str">
        <f t="shared" si="73"/>
        <v>0..Salaries.0.Aug25</v>
      </c>
      <c r="AI77" s="122"/>
      <c r="AJ77" t="str">
        <f t="shared" si="74"/>
        <v>.Salaries.0.Sep251</v>
      </c>
      <c r="AK77" t="str">
        <f t="shared" si="75"/>
        <v>0..Salaries.0.Sep25</v>
      </c>
      <c r="AL77" s="122">
        <f t="shared" si="93"/>
        <v>0</v>
      </c>
      <c r="AM77" t="str">
        <f t="shared" si="76"/>
        <v>.Salaries.0.Oct251</v>
      </c>
      <c r="AN77" t="str">
        <f t="shared" si="77"/>
        <v>0..Salaries.0.Oct25</v>
      </c>
      <c r="AO77" s="122">
        <f t="shared" si="94"/>
        <v>0</v>
      </c>
      <c r="AP77" t="str">
        <f t="shared" si="78"/>
        <v>.Salaries.0.Nov251</v>
      </c>
      <c r="AQ77" t="str">
        <f t="shared" si="79"/>
        <v>0..Salaries.0.Nov25</v>
      </c>
      <c r="AR77" s="122">
        <f t="shared" si="95"/>
        <v>0</v>
      </c>
      <c r="AS77" t="str">
        <f t="shared" si="80"/>
        <v>.Salaries.0.Dec251</v>
      </c>
      <c r="AT77" t="str">
        <f t="shared" si="81"/>
        <v>0..Salaries.0.Dec25</v>
      </c>
      <c r="AU77" s="122">
        <f t="shared" si="96"/>
        <v>0</v>
      </c>
      <c r="AV77" t="str">
        <f t="shared" si="82"/>
        <v>.Salaries.0.Jan261</v>
      </c>
      <c r="AW77" t="str">
        <f t="shared" si="83"/>
        <v>0..Salaries.0.Jan26</v>
      </c>
      <c r="AX77" s="122">
        <f t="shared" si="97"/>
        <v>0</v>
      </c>
      <c r="AY77" t="str">
        <f t="shared" si="84"/>
        <v>.Salaries.0.Feb261</v>
      </c>
      <c r="AZ77" t="str">
        <f t="shared" si="85"/>
        <v>0..Salaries.0.Feb26</v>
      </c>
      <c r="BA77" s="122">
        <f t="shared" si="98"/>
        <v>0</v>
      </c>
      <c r="BB77" t="str">
        <f t="shared" si="86"/>
        <v>.Salaries.0.Mar261</v>
      </c>
      <c r="BC77" t="str">
        <f t="shared" si="87"/>
        <v>0..Salaries.0.Mar26</v>
      </c>
      <c r="BD77" s="122">
        <f t="shared" si="99"/>
        <v>0</v>
      </c>
      <c r="BE77" s="120">
        <f t="shared" si="88"/>
        <v>0</v>
      </c>
      <c r="BF77" s="120">
        <f t="shared" si="89"/>
        <v>0</v>
      </c>
    </row>
    <row r="78" spans="3:58" x14ac:dyDescent="0.3">
      <c r="C78">
        <f>VLOOKUP(B78,'School Details'!A:K,2,FALSE)</f>
        <v>0</v>
      </c>
      <c r="D78">
        <f>VLOOKUP(B78,'School Details'!A:K,3,FALSE)</f>
        <v>0</v>
      </c>
      <c r="E78" t="str">
        <f>VLOOKUP(B78,'School Details'!A:K,4,FALSE)</f>
        <v>None</v>
      </c>
      <c r="F78">
        <f>VLOOKUP(B78,'School Details'!A:K,5,FALSE)</f>
        <v>0</v>
      </c>
      <c r="G78" s="100" t="s">
        <v>23392</v>
      </c>
      <c r="H78" t="e">
        <f>VLOOKUP(G78,CCs!$Q:$R,2,FALSE)</f>
        <v>#N/A</v>
      </c>
      <c r="I78" s="128" t="s">
        <v>23776</v>
      </c>
      <c r="J78" t="str">
        <f t="shared" si="100"/>
        <v>661225</v>
      </c>
      <c r="K78">
        <f>VLOOKUP(I78,'Drop Down'!$H:$I,2,FALSE)</f>
        <v>0</v>
      </c>
      <c r="L78">
        <f t="shared" si="101"/>
        <v>26</v>
      </c>
      <c r="M78" t="str">
        <f t="shared" si="90"/>
        <v>Salaries.0</v>
      </c>
      <c r="N78">
        <f>VLOOKUP(B78,'School Details'!A:K,10,FALSE)</f>
        <v>0</v>
      </c>
      <c r="O78">
        <f t="shared" si="91"/>
        <v>0</v>
      </c>
      <c r="P78" t="e">
        <f>VLOOKUP($N78,LBB_Code!$B:$F,3,FALSE)</f>
        <v>#N/A</v>
      </c>
      <c r="Q78" t="e">
        <f>VLOOKUP($N78,LBB_Code!$B:$F,2,FALSE)</f>
        <v>#N/A</v>
      </c>
      <c r="R78" t="e">
        <f>VLOOKUP($N78,LBB_Code!$B:$F,4,FALSE)</f>
        <v>#N/A</v>
      </c>
      <c r="S78" t="str">
        <f>VLOOKUP($G78,LBB_Code!$J:$O, 6,FALSE)</f>
        <v>A1.D10162.661225.99999.9999999.999999</v>
      </c>
      <c r="T78" s="154"/>
      <c r="U78" t="str">
        <f t="shared" si="64"/>
        <v>.Salaries.0.Ap251</v>
      </c>
      <c r="V78" t="str">
        <f t="shared" si="65"/>
        <v>0..Salaries.0.Ap25</v>
      </c>
      <c r="W78" s="122"/>
      <c r="X78" t="str">
        <f t="shared" si="66"/>
        <v>.Salaries.0.Ma251</v>
      </c>
      <c r="Y78" t="str">
        <f t="shared" si="67"/>
        <v>0..Salaries.0.Ma25</v>
      </c>
      <c r="Z78" s="122"/>
      <c r="AA78" t="str">
        <f t="shared" si="68"/>
        <v>.Salaries.0.Ju251</v>
      </c>
      <c r="AB78" t="str">
        <f t="shared" si="69"/>
        <v>0..Salaries.0.Ju25</v>
      </c>
      <c r="AC78" s="122"/>
      <c r="AD78" t="str">
        <f t="shared" si="70"/>
        <v>.Salaries.0.Jul251</v>
      </c>
      <c r="AE78" t="str">
        <f t="shared" si="71"/>
        <v>0..Salaries.0.Jul25</v>
      </c>
      <c r="AF78" s="122">
        <f t="shared" si="92"/>
        <v>0</v>
      </c>
      <c r="AG78" t="str">
        <f t="shared" si="72"/>
        <v>.Salaries.0.Aug251</v>
      </c>
      <c r="AH78" t="str">
        <f t="shared" si="73"/>
        <v>0..Salaries.0.Aug25</v>
      </c>
      <c r="AI78" s="122"/>
      <c r="AJ78" t="str">
        <f t="shared" si="74"/>
        <v>.Salaries.0.Sep251</v>
      </c>
      <c r="AK78" t="str">
        <f t="shared" si="75"/>
        <v>0..Salaries.0.Sep25</v>
      </c>
      <c r="AL78" s="122">
        <f t="shared" si="93"/>
        <v>0</v>
      </c>
      <c r="AM78" t="str">
        <f t="shared" si="76"/>
        <v>.Salaries.0.Oct251</v>
      </c>
      <c r="AN78" t="str">
        <f t="shared" si="77"/>
        <v>0..Salaries.0.Oct25</v>
      </c>
      <c r="AO78" s="122">
        <f t="shared" si="94"/>
        <v>0</v>
      </c>
      <c r="AP78" t="str">
        <f t="shared" si="78"/>
        <v>.Salaries.0.Nov251</v>
      </c>
      <c r="AQ78" t="str">
        <f t="shared" si="79"/>
        <v>0..Salaries.0.Nov25</v>
      </c>
      <c r="AR78" s="122">
        <f t="shared" si="95"/>
        <v>0</v>
      </c>
      <c r="AS78" t="str">
        <f t="shared" si="80"/>
        <v>.Salaries.0.Dec251</v>
      </c>
      <c r="AT78" t="str">
        <f t="shared" si="81"/>
        <v>0..Salaries.0.Dec25</v>
      </c>
      <c r="AU78" s="122">
        <f t="shared" si="96"/>
        <v>0</v>
      </c>
      <c r="AV78" t="str">
        <f t="shared" si="82"/>
        <v>.Salaries.0.Jan261</v>
      </c>
      <c r="AW78" t="str">
        <f t="shared" si="83"/>
        <v>0..Salaries.0.Jan26</v>
      </c>
      <c r="AX78" s="122">
        <f t="shared" si="97"/>
        <v>0</v>
      </c>
      <c r="AY78" t="str">
        <f t="shared" si="84"/>
        <v>.Salaries.0.Feb261</v>
      </c>
      <c r="AZ78" t="str">
        <f t="shared" si="85"/>
        <v>0..Salaries.0.Feb26</v>
      </c>
      <c r="BA78" s="122">
        <f t="shared" si="98"/>
        <v>0</v>
      </c>
      <c r="BB78" t="str">
        <f t="shared" si="86"/>
        <v>.Salaries.0.Mar261</v>
      </c>
      <c r="BC78" t="str">
        <f t="shared" si="87"/>
        <v>0..Salaries.0.Mar26</v>
      </c>
      <c r="BD78" s="122">
        <f t="shared" si="99"/>
        <v>0</v>
      </c>
      <c r="BE78" s="120">
        <f t="shared" si="88"/>
        <v>0</v>
      </c>
      <c r="BF78" s="120">
        <f t="shared" si="89"/>
        <v>0</v>
      </c>
    </row>
    <row r="79" spans="3:58" x14ac:dyDescent="0.3">
      <c r="C79">
        <f>VLOOKUP(B79,'School Details'!A:K,2,FALSE)</f>
        <v>0</v>
      </c>
      <c r="D79">
        <f>VLOOKUP(B79,'School Details'!A:K,3,FALSE)</f>
        <v>0</v>
      </c>
      <c r="E79" t="str">
        <f>VLOOKUP(B79,'School Details'!A:K,4,FALSE)</f>
        <v>None</v>
      </c>
      <c r="F79">
        <f>VLOOKUP(B79,'School Details'!A:K,5,FALSE)</f>
        <v>0</v>
      </c>
      <c r="G79" s="100" t="s">
        <v>23392</v>
      </c>
      <c r="H79" t="e">
        <f>VLOOKUP(G79,CCs!$Q:$R,2,FALSE)</f>
        <v>#N/A</v>
      </c>
      <c r="I79" s="128" t="s">
        <v>23776</v>
      </c>
      <c r="J79" t="str">
        <f t="shared" si="100"/>
        <v>661225</v>
      </c>
      <c r="K79">
        <f>VLOOKUP(I79,'Drop Down'!$H:$I,2,FALSE)</f>
        <v>0</v>
      </c>
      <c r="L79">
        <f t="shared" si="101"/>
        <v>27</v>
      </c>
      <c r="M79" t="str">
        <f t="shared" si="90"/>
        <v>Salaries.0</v>
      </c>
      <c r="N79">
        <f>VLOOKUP(B79,'School Details'!A:K,10,FALSE)</f>
        <v>0</v>
      </c>
      <c r="O79">
        <f t="shared" si="91"/>
        <v>0</v>
      </c>
      <c r="P79" t="e">
        <f>VLOOKUP($N79,LBB_Code!$B:$F,3,FALSE)</f>
        <v>#N/A</v>
      </c>
      <c r="Q79" t="e">
        <f>VLOOKUP($N79,LBB_Code!$B:$F,2,FALSE)</f>
        <v>#N/A</v>
      </c>
      <c r="R79" t="e">
        <f>VLOOKUP($N79,LBB_Code!$B:$F,4,FALSE)</f>
        <v>#N/A</v>
      </c>
      <c r="S79" t="str">
        <f>VLOOKUP($G79,LBB_Code!$J:$O, 6,FALSE)</f>
        <v>A1.D10162.661225.99999.9999999.999999</v>
      </c>
      <c r="T79" s="154"/>
      <c r="U79" t="str">
        <f t="shared" si="64"/>
        <v>.Salaries.0.Ap251</v>
      </c>
      <c r="V79" t="str">
        <f t="shared" si="65"/>
        <v>0..Salaries.0.Ap25</v>
      </c>
      <c r="W79" s="122"/>
      <c r="X79" t="str">
        <f t="shared" si="66"/>
        <v>.Salaries.0.Ma251</v>
      </c>
      <c r="Y79" t="str">
        <f t="shared" si="67"/>
        <v>0..Salaries.0.Ma25</v>
      </c>
      <c r="Z79" s="122"/>
      <c r="AA79" t="str">
        <f t="shared" si="68"/>
        <v>.Salaries.0.Ju251</v>
      </c>
      <c r="AB79" t="str">
        <f t="shared" si="69"/>
        <v>0..Salaries.0.Ju25</v>
      </c>
      <c r="AC79" s="122"/>
      <c r="AD79" t="str">
        <f t="shared" si="70"/>
        <v>.Salaries.0.Jul251</v>
      </c>
      <c r="AE79" t="str">
        <f t="shared" si="71"/>
        <v>0..Salaries.0.Jul25</v>
      </c>
      <c r="AF79" s="122">
        <f t="shared" si="92"/>
        <v>0</v>
      </c>
      <c r="AG79" t="str">
        <f t="shared" si="72"/>
        <v>.Salaries.0.Aug251</v>
      </c>
      <c r="AH79" t="str">
        <f t="shared" si="73"/>
        <v>0..Salaries.0.Aug25</v>
      </c>
      <c r="AI79" s="122"/>
      <c r="AJ79" t="str">
        <f t="shared" si="74"/>
        <v>.Salaries.0.Sep251</v>
      </c>
      <c r="AK79" t="str">
        <f t="shared" si="75"/>
        <v>0..Salaries.0.Sep25</v>
      </c>
      <c r="AL79" s="122">
        <f t="shared" si="93"/>
        <v>0</v>
      </c>
      <c r="AM79" t="str">
        <f t="shared" si="76"/>
        <v>.Salaries.0.Oct251</v>
      </c>
      <c r="AN79" t="str">
        <f t="shared" si="77"/>
        <v>0..Salaries.0.Oct25</v>
      </c>
      <c r="AO79" s="122">
        <f t="shared" si="94"/>
        <v>0</v>
      </c>
      <c r="AP79" t="str">
        <f t="shared" si="78"/>
        <v>.Salaries.0.Nov251</v>
      </c>
      <c r="AQ79" t="str">
        <f t="shared" si="79"/>
        <v>0..Salaries.0.Nov25</v>
      </c>
      <c r="AR79" s="122">
        <f t="shared" si="95"/>
        <v>0</v>
      </c>
      <c r="AS79" t="str">
        <f t="shared" si="80"/>
        <v>.Salaries.0.Dec251</v>
      </c>
      <c r="AT79" t="str">
        <f t="shared" si="81"/>
        <v>0..Salaries.0.Dec25</v>
      </c>
      <c r="AU79" s="122">
        <f t="shared" si="96"/>
        <v>0</v>
      </c>
      <c r="AV79" t="str">
        <f t="shared" si="82"/>
        <v>.Salaries.0.Jan261</v>
      </c>
      <c r="AW79" t="str">
        <f t="shared" si="83"/>
        <v>0..Salaries.0.Jan26</v>
      </c>
      <c r="AX79" s="122">
        <f t="shared" si="97"/>
        <v>0</v>
      </c>
      <c r="AY79" t="str">
        <f t="shared" si="84"/>
        <v>.Salaries.0.Feb261</v>
      </c>
      <c r="AZ79" t="str">
        <f t="shared" si="85"/>
        <v>0..Salaries.0.Feb26</v>
      </c>
      <c r="BA79" s="122">
        <f t="shared" si="98"/>
        <v>0</v>
      </c>
      <c r="BB79" t="str">
        <f t="shared" si="86"/>
        <v>.Salaries.0.Mar261</v>
      </c>
      <c r="BC79" t="str">
        <f t="shared" si="87"/>
        <v>0..Salaries.0.Mar26</v>
      </c>
      <c r="BD79" s="122">
        <f t="shared" si="99"/>
        <v>0</v>
      </c>
      <c r="BE79" s="120">
        <f t="shared" si="88"/>
        <v>0</v>
      </c>
      <c r="BF79" s="120">
        <f t="shared" si="89"/>
        <v>0</v>
      </c>
    </row>
    <row r="80" spans="3:58" x14ac:dyDescent="0.3">
      <c r="C80">
        <f>VLOOKUP(B80,'School Details'!A:K,2,FALSE)</f>
        <v>0</v>
      </c>
      <c r="D80">
        <f>VLOOKUP(B80,'School Details'!A:K,3,FALSE)</f>
        <v>0</v>
      </c>
      <c r="E80" t="str">
        <f>VLOOKUP(B80,'School Details'!A:K,4,FALSE)</f>
        <v>None</v>
      </c>
      <c r="F80">
        <f>VLOOKUP(B80,'School Details'!A:K,5,FALSE)</f>
        <v>0</v>
      </c>
      <c r="G80" s="100" t="s">
        <v>23392</v>
      </c>
      <c r="H80" t="e">
        <f>VLOOKUP(G80,CCs!$Q:$R,2,FALSE)</f>
        <v>#N/A</v>
      </c>
      <c r="I80" s="128" t="s">
        <v>23776</v>
      </c>
      <c r="J80" t="str">
        <f t="shared" si="100"/>
        <v>661225</v>
      </c>
      <c r="K80">
        <f>VLOOKUP(I80,'Drop Down'!$H:$I,2,FALSE)</f>
        <v>0</v>
      </c>
      <c r="L80">
        <f t="shared" si="101"/>
        <v>28</v>
      </c>
      <c r="M80" t="str">
        <f t="shared" si="90"/>
        <v>Salaries.0</v>
      </c>
      <c r="N80">
        <f>VLOOKUP(B80,'School Details'!A:K,10,FALSE)</f>
        <v>0</v>
      </c>
      <c r="O80">
        <f t="shared" si="91"/>
        <v>0</v>
      </c>
      <c r="P80" t="e">
        <f>VLOOKUP($N80,LBB_Code!$B:$F,3,FALSE)</f>
        <v>#N/A</v>
      </c>
      <c r="Q80" t="e">
        <f>VLOOKUP($N80,LBB_Code!$B:$F,2,FALSE)</f>
        <v>#N/A</v>
      </c>
      <c r="R80" t="e">
        <f>VLOOKUP($N80,LBB_Code!$B:$F,4,FALSE)</f>
        <v>#N/A</v>
      </c>
      <c r="S80" t="str">
        <f>VLOOKUP($G80,LBB_Code!$J:$O, 6,FALSE)</f>
        <v>A1.D10162.661225.99999.9999999.999999</v>
      </c>
      <c r="T80" s="154"/>
      <c r="U80" t="str">
        <f t="shared" si="64"/>
        <v>.Salaries.0.Ap251</v>
      </c>
      <c r="V80" t="str">
        <f t="shared" si="65"/>
        <v>0..Salaries.0.Ap25</v>
      </c>
      <c r="W80" s="122"/>
      <c r="X80" t="str">
        <f t="shared" si="66"/>
        <v>.Salaries.0.Ma251</v>
      </c>
      <c r="Y80" t="str">
        <f t="shared" si="67"/>
        <v>0..Salaries.0.Ma25</v>
      </c>
      <c r="Z80" s="122"/>
      <c r="AA80" t="str">
        <f t="shared" si="68"/>
        <v>.Salaries.0.Ju251</v>
      </c>
      <c r="AB80" t="str">
        <f t="shared" si="69"/>
        <v>0..Salaries.0.Ju25</v>
      </c>
      <c r="AC80" s="122"/>
      <c r="AD80" t="str">
        <f t="shared" si="70"/>
        <v>.Salaries.0.Jul251</v>
      </c>
      <c r="AE80" t="str">
        <f t="shared" si="71"/>
        <v>0..Salaries.0.Jul25</v>
      </c>
      <c r="AF80" s="122">
        <f t="shared" si="92"/>
        <v>0</v>
      </c>
      <c r="AG80" t="str">
        <f t="shared" si="72"/>
        <v>.Salaries.0.Aug251</v>
      </c>
      <c r="AH80" t="str">
        <f t="shared" si="73"/>
        <v>0..Salaries.0.Aug25</v>
      </c>
      <c r="AI80" s="122"/>
      <c r="AJ80" t="str">
        <f t="shared" si="74"/>
        <v>.Salaries.0.Sep251</v>
      </c>
      <c r="AK80" t="str">
        <f t="shared" si="75"/>
        <v>0..Salaries.0.Sep25</v>
      </c>
      <c r="AL80" s="122">
        <f t="shared" si="93"/>
        <v>0</v>
      </c>
      <c r="AM80" t="str">
        <f t="shared" si="76"/>
        <v>.Salaries.0.Oct251</v>
      </c>
      <c r="AN80" t="str">
        <f t="shared" si="77"/>
        <v>0..Salaries.0.Oct25</v>
      </c>
      <c r="AO80" s="122">
        <f t="shared" si="94"/>
        <v>0</v>
      </c>
      <c r="AP80" t="str">
        <f t="shared" si="78"/>
        <v>.Salaries.0.Nov251</v>
      </c>
      <c r="AQ80" t="str">
        <f t="shared" si="79"/>
        <v>0..Salaries.0.Nov25</v>
      </c>
      <c r="AR80" s="122">
        <f t="shared" si="95"/>
        <v>0</v>
      </c>
      <c r="AS80" t="str">
        <f t="shared" si="80"/>
        <v>.Salaries.0.Dec251</v>
      </c>
      <c r="AT80" t="str">
        <f t="shared" si="81"/>
        <v>0..Salaries.0.Dec25</v>
      </c>
      <c r="AU80" s="122">
        <f t="shared" si="96"/>
        <v>0</v>
      </c>
      <c r="AV80" t="str">
        <f t="shared" si="82"/>
        <v>.Salaries.0.Jan261</v>
      </c>
      <c r="AW80" t="str">
        <f t="shared" si="83"/>
        <v>0..Salaries.0.Jan26</v>
      </c>
      <c r="AX80" s="122">
        <f t="shared" si="97"/>
        <v>0</v>
      </c>
      <c r="AY80" t="str">
        <f t="shared" si="84"/>
        <v>.Salaries.0.Feb261</v>
      </c>
      <c r="AZ80" t="str">
        <f t="shared" si="85"/>
        <v>0..Salaries.0.Feb26</v>
      </c>
      <c r="BA80" s="122">
        <f t="shared" si="98"/>
        <v>0</v>
      </c>
      <c r="BB80" t="str">
        <f t="shared" si="86"/>
        <v>.Salaries.0.Mar261</v>
      </c>
      <c r="BC80" t="str">
        <f t="shared" si="87"/>
        <v>0..Salaries.0.Mar26</v>
      </c>
      <c r="BD80" s="122">
        <f t="shared" si="99"/>
        <v>0</v>
      </c>
      <c r="BE80" s="120">
        <f t="shared" si="88"/>
        <v>0</v>
      </c>
      <c r="BF80" s="122">
        <f t="shared" si="89"/>
        <v>0</v>
      </c>
    </row>
    <row r="81" spans="3:58" x14ac:dyDescent="0.3">
      <c r="C81">
        <f>VLOOKUP(B81,'School Details'!A:K,2,FALSE)</f>
        <v>0</v>
      </c>
      <c r="D81">
        <f>VLOOKUP(B81,'School Details'!A:K,3,FALSE)</f>
        <v>0</v>
      </c>
      <c r="E81" t="str">
        <f>VLOOKUP(B81,'School Details'!A:K,4,FALSE)</f>
        <v>None</v>
      </c>
      <c r="F81">
        <f>VLOOKUP(B81,'School Details'!A:K,5,FALSE)</f>
        <v>0</v>
      </c>
      <c r="G81" s="100" t="s">
        <v>23392</v>
      </c>
      <c r="H81" t="e">
        <f>VLOOKUP(G81,CCs!$Q:$R,2,FALSE)</f>
        <v>#N/A</v>
      </c>
      <c r="I81" s="128" t="s">
        <v>23776</v>
      </c>
      <c r="J81" t="str">
        <f t="shared" si="100"/>
        <v>661225</v>
      </c>
      <c r="K81">
        <f>VLOOKUP(I81,'Drop Down'!$H:$I,2,FALSE)</f>
        <v>0</v>
      </c>
      <c r="L81">
        <f t="shared" si="101"/>
        <v>29</v>
      </c>
      <c r="M81" t="str">
        <f t="shared" si="90"/>
        <v>Salaries.0</v>
      </c>
      <c r="N81">
        <f>VLOOKUP(B81,'School Details'!A:K,10,FALSE)</f>
        <v>0</v>
      </c>
      <c r="O81">
        <f t="shared" si="91"/>
        <v>0</v>
      </c>
      <c r="P81" t="e">
        <f>VLOOKUP($N81,LBB_Code!$B:$F,3,FALSE)</f>
        <v>#N/A</v>
      </c>
      <c r="Q81" t="e">
        <f>VLOOKUP($N81,LBB_Code!$B:$F,2,FALSE)</f>
        <v>#N/A</v>
      </c>
      <c r="R81" t="e">
        <f>VLOOKUP($N81,LBB_Code!$B:$F,4,FALSE)</f>
        <v>#N/A</v>
      </c>
      <c r="S81" t="str">
        <f>VLOOKUP($G81,LBB_Code!$J:$O, 6,FALSE)</f>
        <v>A1.D10162.661225.99999.9999999.999999</v>
      </c>
      <c r="T81" s="154"/>
      <c r="U81" t="str">
        <f t="shared" si="64"/>
        <v>.Salaries.0.Ap251</v>
      </c>
      <c r="V81" t="str">
        <f t="shared" si="65"/>
        <v>0..Salaries.0.Ap25</v>
      </c>
      <c r="W81" s="122"/>
      <c r="X81" t="str">
        <f t="shared" si="66"/>
        <v>.Salaries.0.Ma251</v>
      </c>
      <c r="Y81" t="str">
        <f t="shared" si="67"/>
        <v>0..Salaries.0.Ma25</v>
      </c>
      <c r="Z81" s="122"/>
      <c r="AA81" t="str">
        <f t="shared" si="68"/>
        <v>.Salaries.0.Ju251</v>
      </c>
      <c r="AB81" t="str">
        <f t="shared" si="69"/>
        <v>0..Salaries.0.Ju25</v>
      </c>
      <c r="AC81" s="122"/>
      <c r="AD81" t="str">
        <f t="shared" si="70"/>
        <v>.Salaries.0.Jul251</v>
      </c>
      <c r="AE81" t="str">
        <f t="shared" si="71"/>
        <v>0..Salaries.0.Jul25</v>
      </c>
      <c r="AF81" s="122">
        <f t="shared" si="92"/>
        <v>0</v>
      </c>
      <c r="AG81" t="str">
        <f t="shared" si="72"/>
        <v>.Salaries.0.Aug251</v>
      </c>
      <c r="AH81" t="str">
        <f t="shared" si="73"/>
        <v>0..Salaries.0.Aug25</v>
      </c>
      <c r="AI81" s="122"/>
      <c r="AJ81" t="str">
        <f t="shared" si="74"/>
        <v>.Salaries.0.Sep251</v>
      </c>
      <c r="AK81" t="str">
        <f t="shared" si="75"/>
        <v>0..Salaries.0.Sep25</v>
      </c>
      <c r="AL81" s="122">
        <f t="shared" si="93"/>
        <v>0</v>
      </c>
      <c r="AM81" t="str">
        <f t="shared" si="76"/>
        <v>.Salaries.0.Oct251</v>
      </c>
      <c r="AN81" t="str">
        <f t="shared" si="77"/>
        <v>0..Salaries.0.Oct25</v>
      </c>
      <c r="AO81" s="122">
        <f t="shared" si="94"/>
        <v>0</v>
      </c>
      <c r="AP81" t="str">
        <f t="shared" si="78"/>
        <v>.Salaries.0.Nov251</v>
      </c>
      <c r="AQ81" t="str">
        <f t="shared" si="79"/>
        <v>0..Salaries.0.Nov25</v>
      </c>
      <c r="AR81" s="122">
        <f t="shared" si="95"/>
        <v>0</v>
      </c>
      <c r="AS81" t="str">
        <f t="shared" si="80"/>
        <v>.Salaries.0.Dec251</v>
      </c>
      <c r="AT81" t="str">
        <f t="shared" si="81"/>
        <v>0..Salaries.0.Dec25</v>
      </c>
      <c r="AU81" s="122">
        <f t="shared" si="96"/>
        <v>0</v>
      </c>
      <c r="AV81" t="str">
        <f t="shared" si="82"/>
        <v>.Salaries.0.Jan261</v>
      </c>
      <c r="AW81" t="str">
        <f t="shared" si="83"/>
        <v>0..Salaries.0.Jan26</v>
      </c>
      <c r="AX81" s="122">
        <f t="shared" si="97"/>
        <v>0</v>
      </c>
      <c r="AY81" t="str">
        <f t="shared" si="84"/>
        <v>.Salaries.0.Feb261</v>
      </c>
      <c r="AZ81" t="str">
        <f t="shared" si="85"/>
        <v>0..Salaries.0.Feb26</v>
      </c>
      <c r="BA81" s="122">
        <f t="shared" si="98"/>
        <v>0</v>
      </c>
      <c r="BB81" t="str">
        <f t="shared" si="86"/>
        <v>.Salaries.0.Mar261</v>
      </c>
      <c r="BC81" t="str">
        <f t="shared" si="87"/>
        <v>0..Salaries.0.Mar26</v>
      </c>
      <c r="BD81" s="122">
        <f t="shared" si="99"/>
        <v>0</v>
      </c>
      <c r="BE81" s="120">
        <f t="shared" si="88"/>
        <v>0</v>
      </c>
      <c r="BF81" s="122">
        <f t="shared" si="89"/>
        <v>0</v>
      </c>
    </row>
    <row r="82" spans="3:58" x14ac:dyDescent="0.3">
      <c r="C82">
        <f>VLOOKUP(B82,'School Details'!A:K,2,FALSE)</f>
        <v>0</v>
      </c>
      <c r="D82">
        <f>VLOOKUP(B82,'School Details'!A:K,3,FALSE)</f>
        <v>0</v>
      </c>
      <c r="E82" t="str">
        <f>VLOOKUP(B82,'School Details'!A:K,4,FALSE)</f>
        <v>None</v>
      </c>
      <c r="F82">
        <f>VLOOKUP(B82,'School Details'!A:K,5,FALSE)</f>
        <v>0</v>
      </c>
      <c r="G82" s="100" t="s">
        <v>23392</v>
      </c>
      <c r="H82" t="e">
        <f>VLOOKUP(G82,CCs!$Q:$R,2,FALSE)</f>
        <v>#N/A</v>
      </c>
      <c r="I82" s="128" t="s">
        <v>23776</v>
      </c>
      <c r="J82" t="str">
        <f t="shared" si="100"/>
        <v>661225</v>
      </c>
      <c r="K82">
        <f>VLOOKUP(I82,'Drop Down'!$H:$I,2,FALSE)</f>
        <v>0</v>
      </c>
      <c r="L82">
        <f t="shared" si="101"/>
        <v>30</v>
      </c>
      <c r="M82" t="str">
        <f t="shared" si="90"/>
        <v>Salaries.0</v>
      </c>
      <c r="N82">
        <f>VLOOKUP(B82,'School Details'!A:K,10,FALSE)</f>
        <v>0</v>
      </c>
      <c r="O82">
        <f t="shared" si="91"/>
        <v>0</v>
      </c>
      <c r="P82" t="e">
        <f>VLOOKUP($N82,LBB_Code!$B:$F,3,FALSE)</f>
        <v>#N/A</v>
      </c>
      <c r="Q82" t="e">
        <f>VLOOKUP($N82,LBB_Code!$B:$F,2,FALSE)</f>
        <v>#N/A</v>
      </c>
      <c r="R82" t="e">
        <f>VLOOKUP($N82,LBB_Code!$B:$F,4,FALSE)</f>
        <v>#N/A</v>
      </c>
      <c r="S82" t="str">
        <f>VLOOKUP($G82,LBB_Code!$J:$O, 6,FALSE)</f>
        <v>A1.D10162.661225.99999.9999999.999999</v>
      </c>
      <c r="T82" s="154"/>
      <c r="U82" t="str">
        <f t="shared" si="64"/>
        <v>.Salaries.0.Ap251</v>
      </c>
      <c r="V82" t="str">
        <f t="shared" si="65"/>
        <v>0..Salaries.0.Ap25</v>
      </c>
      <c r="W82" s="122"/>
      <c r="X82" t="str">
        <f t="shared" si="66"/>
        <v>.Salaries.0.Ma251</v>
      </c>
      <c r="Y82" t="str">
        <f t="shared" si="67"/>
        <v>0..Salaries.0.Ma25</v>
      </c>
      <c r="Z82" s="122"/>
      <c r="AA82" t="str">
        <f t="shared" si="68"/>
        <v>.Salaries.0.Ju251</v>
      </c>
      <c r="AB82" t="str">
        <f t="shared" si="69"/>
        <v>0..Salaries.0.Ju25</v>
      </c>
      <c r="AC82" s="122"/>
      <c r="AD82" t="str">
        <f t="shared" si="70"/>
        <v>.Salaries.0.Jul251</v>
      </c>
      <c r="AE82" t="str">
        <f t="shared" si="71"/>
        <v>0..Salaries.0.Jul25</v>
      </c>
      <c r="AF82" s="122">
        <f t="shared" si="92"/>
        <v>0</v>
      </c>
      <c r="AG82" t="str">
        <f t="shared" si="72"/>
        <v>.Salaries.0.Aug251</v>
      </c>
      <c r="AH82" t="str">
        <f t="shared" si="73"/>
        <v>0..Salaries.0.Aug25</v>
      </c>
      <c r="AI82" s="122"/>
      <c r="AJ82" t="str">
        <f t="shared" si="74"/>
        <v>.Salaries.0.Sep251</v>
      </c>
      <c r="AK82" t="str">
        <f t="shared" si="75"/>
        <v>0..Salaries.0.Sep25</v>
      </c>
      <c r="AL82" s="122">
        <f t="shared" si="93"/>
        <v>0</v>
      </c>
      <c r="AM82" t="str">
        <f t="shared" si="76"/>
        <v>.Salaries.0.Oct251</v>
      </c>
      <c r="AN82" t="str">
        <f t="shared" si="77"/>
        <v>0..Salaries.0.Oct25</v>
      </c>
      <c r="AO82" s="122">
        <f t="shared" si="94"/>
        <v>0</v>
      </c>
      <c r="AP82" t="str">
        <f t="shared" si="78"/>
        <v>.Salaries.0.Nov251</v>
      </c>
      <c r="AQ82" t="str">
        <f t="shared" si="79"/>
        <v>0..Salaries.0.Nov25</v>
      </c>
      <c r="AR82" s="122">
        <f t="shared" si="95"/>
        <v>0</v>
      </c>
      <c r="AS82" t="str">
        <f t="shared" si="80"/>
        <v>.Salaries.0.Dec251</v>
      </c>
      <c r="AT82" t="str">
        <f t="shared" si="81"/>
        <v>0..Salaries.0.Dec25</v>
      </c>
      <c r="AU82" s="122">
        <f t="shared" si="96"/>
        <v>0</v>
      </c>
      <c r="AV82" t="str">
        <f t="shared" si="82"/>
        <v>.Salaries.0.Jan261</v>
      </c>
      <c r="AW82" t="str">
        <f t="shared" si="83"/>
        <v>0..Salaries.0.Jan26</v>
      </c>
      <c r="AX82" s="122">
        <f t="shared" si="97"/>
        <v>0</v>
      </c>
      <c r="AY82" t="str">
        <f t="shared" si="84"/>
        <v>.Salaries.0.Feb261</v>
      </c>
      <c r="AZ82" t="str">
        <f t="shared" si="85"/>
        <v>0..Salaries.0.Feb26</v>
      </c>
      <c r="BA82" s="122">
        <f t="shared" si="98"/>
        <v>0</v>
      </c>
      <c r="BB82" t="str">
        <f t="shared" si="86"/>
        <v>.Salaries.0.Mar261</v>
      </c>
      <c r="BC82" t="str">
        <f t="shared" si="87"/>
        <v>0..Salaries.0.Mar26</v>
      </c>
      <c r="BD82" s="122">
        <f t="shared" si="99"/>
        <v>0</v>
      </c>
      <c r="BE82" s="120">
        <f t="shared" si="88"/>
        <v>0</v>
      </c>
      <c r="BF82" s="122">
        <f t="shared" si="89"/>
        <v>0</v>
      </c>
    </row>
    <row r="83" spans="3:58" x14ac:dyDescent="0.3">
      <c r="C83">
        <f>VLOOKUP(B83,'School Details'!A:K,2,FALSE)</f>
        <v>0</v>
      </c>
      <c r="D83">
        <f>VLOOKUP(B83,'School Details'!A:K,3,FALSE)</f>
        <v>0</v>
      </c>
      <c r="E83" t="str">
        <f>VLOOKUP(B83,'School Details'!A:K,4,FALSE)</f>
        <v>None</v>
      </c>
      <c r="F83">
        <f>VLOOKUP(B83,'School Details'!A:K,5,FALSE)</f>
        <v>0</v>
      </c>
      <c r="G83" s="100" t="s">
        <v>23392</v>
      </c>
      <c r="H83" t="e">
        <f>VLOOKUP(G83,CCs!$Q:$R,2,FALSE)</f>
        <v>#N/A</v>
      </c>
      <c r="I83" s="128" t="s">
        <v>23776</v>
      </c>
      <c r="J83" t="str">
        <f t="shared" si="100"/>
        <v>661225</v>
      </c>
      <c r="K83">
        <f>VLOOKUP(I83,'Drop Down'!$H:$I,2,FALSE)</f>
        <v>0</v>
      </c>
      <c r="L83">
        <f t="shared" si="101"/>
        <v>31</v>
      </c>
      <c r="M83" t="str">
        <f t="shared" si="90"/>
        <v>Salaries.0</v>
      </c>
      <c r="N83">
        <f>VLOOKUP(B83,'School Details'!A:K,10,FALSE)</f>
        <v>0</v>
      </c>
      <c r="O83">
        <f t="shared" si="91"/>
        <v>0</v>
      </c>
      <c r="P83" t="e">
        <f>VLOOKUP($N83,LBB_Code!$B:$F,3,FALSE)</f>
        <v>#N/A</v>
      </c>
      <c r="Q83" t="e">
        <f>VLOOKUP($N83,LBB_Code!$B:$F,2,FALSE)</f>
        <v>#N/A</v>
      </c>
      <c r="R83" t="e">
        <f>VLOOKUP($N83,LBB_Code!$B:$F,4,FALSE)</f>
        <v>#N/A</v>
      </c>
      <c r="S83" t="str">
        <f>VLOOKUP($G83,LBB_Code!$J:$O, 6,FALSE)</f>
        <v>A1.D10162.661225.99999.9999999.999999</v>
      </c>
      <c r="T83" s="154"/>
      <c r="U83" t="str">
        <f t="shared" si="64"/>
        <v>.Salaries.0.Ap251</v>
      </c>
      <c r="V83" t="str">
        <f t="shared" si="65"/>
        <v>0..Salaries.0.Ap25</v>
      </c>
      <c r="W83" s="122"/>
      <c r="X83" t="str">
        <f t="shared" si="66"/>
        <v>.Salaries.0.Ma251</v>
      </c>
      <c r="Y83" t="str">
        <f t="shared" si="67"/>
        <v>0..Salaries.0.Ma25</v>
      </c>
      <c r="Z83" s="122"/>
      <c r="AA83" t="str">
        <f t="shared" si="68"/>
        <v>.Salaries.0.Ju251</v>
      </c>
      <c r="AB83" t="str">
        <f t="shared" si="69"/>
        <v>0..Salaries.0.Ju25</v>
      </c>
      <c r="AC83" s="122"/>
      <c r="AD83" t="str">
        <f t="shared" si="70"/>
        <v>.Salaries.0.Jul251</v>
      </c>
      <c r="AE83" t="str">
        <f t="shared" si="71"/>
        <v>0..Salaries.0.Jul25</v>
      </c>
      <c r="AF83" s="122">
        <f>$T$7/13</f>
        <v>0</v>
      </c>
      <c r="AG83" t="str">
        <f t="shared" si="72"/>
        <v>.Salaries.0.Aug251</v>
      </c>
      <c r="AH83" t="str">
        <f t="shared" si="73"/>
        <v>0..Salaries.0.Aug25</v>
      </c>
      <c r="AI83" s="122"/>
      <c r="AJ83" t="str">
        <f t="shared" si="74"/>
        <v>.Salaries.0.Sep251</v>
      </c>
      <c r="AK83" t="str">
        <f t="shared" si="75"/>
        <v>0..Salaries.0.Sep25</v>
      </c>
      <c r="AL83" s="122">
        <f t="shared" si="93"/>
        <v>0</v>
      </c>
      <c r="AM83" t="str">
        <f t="shared" si="76"/>
        <v>.Salaries.0.Oct251</v>
      </c>
      <c r="AN83" t="str">
        <f t="shared" si="77"/>
        <v>0..Salaries.0.Oct25</v>
      </c>
      <c r="AO83" s="122">
        <f t="shared" si="94"/>
        <v>0</v>
      </c>
      <c r="AP83" t="str">
        <f t="shared" si="78"/>
        <v>.Salaries.0.Nov251</v>
      </c>
      <c r="AQ83" t="str">
        <f t="shared" si="79"/>
        <v>0..Salaries.0.Nov25</v>
      </c>
      <c r="AR83" s="122">
        <f t="shared" si="95"/>
        <v>0</v>
      </c>
      <c r="AS83" t="str">
        <f t="shared" si="80"/>
        <v>.Salaries.0.Dec251</v>
      </c>
      <c r="AT83" t="str">
        <f t="shared" si="81"/>
        <v>0..Salaries.0.Dec25</v>
      </c>
      <c r="AU83" s="122">
        <f t="shared" si="96"/>
        <v>0</v>
      </c>
      <c r="AV83" t="str">
        <f t="shared" si="82"/>
        <v>.Salaries.0.Jan261</v>
      </c>
      <c r="AW83" t="str">
        <f t="shared" si="83"/>
        <v>0..Salaries.0.Jan26</v>
      </c>
      <c r="AX83" s="122">
        <f t="shared" si="97"/>
        <v>0</v>
      </c>
      <c r="AY83" t="str">
        <f t="shared" si="84"/>
        <v>.Salaries.0.Feb261</v>
      </c>
      <c r="AZ83" t="str">
        <f t="shared" si="85"/>
        <v>0..Salaries.0.Feb26</v>
      </c>
      <c r="BA83" s="122">
        <f t="shared" si="98"/>
        <v>0</v>
      </c>
      <c r="BB83" t="str">
        <f t="shared" si="86"/>
        <v>.Salaries.0.Mar261</v>
      </c>
      <c r="BC83" t="str">
        <f t="shared" si="87"/>
        <v>0..Salaries.0.Mar26</v>
      </c>
      <c r="BD83" s="122">
        <f>$T$7/13</f>
        <v>0</v>
      </c>
      <c r="BE83" s="120">
        <f t="shared" si="88"/>
        <v>0</v>
      </c>
      <c r="BF83" s="120">
        <f t="shared" si="89"/>
        <v>0</v>
      </c>
    </row>
    <row r="84" spans="3:58" x14ac:dyDescent="0.3">
      <c r="C84">
        <f>VLOOKUP(B84,'School Details'!A:K,2,FALSE)</f>
        <v>0</v>
      </c>
      <c r="D84">
        <f>VLOOKUP(B84,'School Details'!A:K,3,FALSE)</f>
        <v>0</v>
      </c>
      <c r="E84" t="str">
        <f>VLOOKUP(B84,'School Details'!A:K,4,FALSE)</f>
        <v>None</v>
      </c>
      <c r="F84">
        <f>VLOOKUP(B84,'School Details'!A:K,5,FALSE)</f>
        <v>0</v>
      </c>
      <c r="G84" s="100" t="s">
        <v>23392</v>
      </c>
      <c r="H84" t="e">
        <f>VLOOKUP(G84,CCs!$Q:$R,2,FALSE)</f>
        <v>#N/A</v>
      </c>
      <c r="I84" s="128" t="s">
        <v>23776</v>
      </c>
      <c r="J84" t="str">
        <f t="shared" si="100"/>
        <v>661225</v>
      </c>
      <c r="K84">
        <f>VLOOKUP(I84,'Drop Down'!$H:$I,2,FALSE)</f>
        <v>0</v>
      </c>
      <c r="L84">
        <f t="shared" si="101"/>
        <v>32</v>
      </c>
      <c r="M84" t="str">
        <f t="shared" si="90"/>
        <v>Salaries.0</v>
      </c>
      <c r="N84">
        <f>VLOOKUP(B84,'School Details'!A:K,10,FALSE)</f>
        <v>0</v>
      </c>
      <c r="O84">
        <f t="shared" si="91"/>
        <v>0</v>
      </c>
      <c r="P84" t="e">
        <f>VLOOKUP($N84,LBB_Code!$B:$F,3,FALSE)</f>
        <v>#N/A</v>
      </c>
      <c r="Q84" t="e">
        <f>VLOOKUP($N84,LBB_Code!$B:$F,2,FALSE)</f>
        <v>#N/A</v>
      </c>
      <c r="R84" t="e">
        <f>VLOOKUP($N84,LBB_Code!$B:$F,4,FALSE)</f>
        <v>#N/A</v>
      </c>
      <c r="S84" t="str">
        <f>VLOOKUP($G84,LBB_Code!$J:$O, 6,FALSE)</f>
        <v>A1.D10162.661225.99999.9999999.999999</v>
      </c>
      <c r="T84" s="154"/>
      <c r="U84" t="str">
        <f t="shared" si="64"/>
        <v>.Salaries.0.Ap251</v>
      </c>
      <c r="V84" t="str">
        <f t="shared" si="65"/>
        <v>0..Salaries.0.Ap25</v>
      </c>
      <c r="W84" s="122"/>
      <c r="X84" t="str">
        <f t="shared" si="66"/>
        <v>.Salaries.0.Ma251</v>
      </c>
      <c r="Y84" t="str">
        <f t="shared" si="67"/>
        <v>0..Salaries.0.Ma25</v>
      </c>
      <c r="Z84" s="122"/>
      <c r="AA84" t="str">
        <f t="shared" si="68"/>
        <v>.Salaries.0.Ju251</v>
      </c>
      <c r="AB84" t="str">
        <f t="shared" si="69"/>
        <v>0..Salaries.0.Ju25</v>
      </c>
      <c r="AC84" s="122"/>
      <c r="AD84" t="str">
        <f t="shared" si="70"/>
        <v>.Salaries.0.Jul251</v>
      </c>
      <c r="AE84" t="str">
        <f t="shared" si="71"/>
        <v>0..Salaries.0.Jul25</v>
      </c>
      <c r="AF84" s="122">
        <f t="shared" si="92"/>
        <v>0</v>
      </c>
      <c r="AG84" t="str">
        <f t="shared" si="72"/>
        <v>.Salaries.0.Aug251</v>
      </c>
      <c r="AH84" t="str">
        <f t="shared" si="73"/>
        <v>0..Salaries.0.Aug25</v>
      </c>
      <c r="AI84" s="122"/>
      <c r="AJ84" t="str">
        <f t="shared" si="74"/>
        <v>.Salaries.0.Sep251</v>
      </c>
      <c r="AK84" t="str">
        <f t="shared" si="75"/>
        <v>0..Salaries.0.Sep25</v>
      </c>
      <c r="AL84" s="122">
        <f t="shared" si="93"/>
        <v>0</v>
      </c>
      <c r="AM84" t="str">
        <f t="shared" si="76"/>
        <v>.Salaries.0.Oct251</v>
      </c>
      <c r="AN84" t="str">
        <f t="shared" si="77"/>
        <v>0..Salaries.0.Oct25</v>
      </c>
      <c r="AO84" s="122">
        <f t="shared" si="94"/>
        <v>0</v>
      </c>
      <c r="AP84" t="str">
        <f t="shared" si="78"/>
        <v>.Salaries.0.Nov251</v>
      </c>
      <c r="AQ84" t="str">
        <f t="shared" si="79"/>
        <v>0..Salaries.0.Nov25</v>
      </c>
      <c r="AR84" s="122">
        <f t="shared" si="95"/>
        <v>0</v>
      </c>
      <c r="AS84" t="str">
        <f t="shared" si="80"/>
        <v>.Salaries.0.Dec251</v>
      </c>
      <c r="AT84" t="str">
        <f t="shared" si="81"/>
        <v>0..Salaries.0.Dec25</v>
      </c>
      <c r="AU84" s="122">
        <f t="shared" si="96"/>
        <v>0</v>
      </c>
      <c r="AV84" t="str">
        <f t="shared" si="82"/>
        <v>.Salaries.0.Jan261</v>
      </c>
      <c r="AW84" t="str">
        <f t="shared" si="83"/>
        <v>0..Salaries.0.Jan26</v>
      </c>
      <c r="AX84" s="122">
        <f t="shared" si="97"/>
        <v>0</v>
      </c>
      <c r="AY84" t="str">
        <f t="shared" si="84"/>
        <v>.Salaries.0.Feb261</v>
      </c>
      <c r="AZ84" t="str">
        <f t="shared" si="85"/>
        <v>0..Salaries.0.Feb26</v>
      </c>
      <c r="BA84" s="122">
        <f t="shared" si="98"/>
        <v>0</v>
      </c>
      <c r="BB84" t="str">
        <f t="shared" si="86"/>
        <v>.Salaries.0.Mar261</v>
      </c>
      <c r="BC84" t="str">
        <f t="shared" si="87"/>
        <v>0..Salaries.0.Mar26</v>
      </c>
      <c r="BD84" s="122">
        <f t="shared" si="99"/>
        <v>0</v>
      </c>
      <c r="BE84" s="120">
        <f t="shared" si="88"/>
        <v>0</v>
      </c>
      <c r="BF84" s="120">
        <f t="shared" si="89"/>
        <v>0</v>
      </c>
    </row>
    <row r="85" spans="3:58" x14ac:dyDescent="0.3">
      <c r="C85">
        <f>VLOOKUP(B85,'School Details'!A:K,2,FALSE)</f>
        <v>0</v>
      </c>
      <c r="D85">
        <f>VLOOKUP(B85,'School Details'!A:K,3,FALSE)</f>
        <v>0</v>
      </c>
      <c r="E85" t="str">
        <f>VLOOKUP(B85,'School Details'!A:K,4,FALSE)</f>
        <v>None</v>
      </c>
      <c r="F85">
        <f>VLOOKUP(B85,'School Details'!A:K,5,FALSE)</f>
        <v>0</v>
      </c>
      <c r="G85" s="100" t="s">
        <v>23392</v>
      </c>
      <c r="H85" t="e">
        <f>VLOOKUP(G85,CCs!$Q:$R,2,FALSE)</f>
        <v>#N/A</v>
      </c>
      <c r="I85" s="128" t="s">
        <v>23776</v>
      </c>
      <c r="J85" t="str">
        <f t="shared" si="100"/>
        <v>661225</v>
      </c>
      <c r="K85">
        <f>VLOOKUP(I85,'Drop Down'!$H:$I,2,FALSE)</f>
        <v>0</v>
      </c>
      <c r="L85">
        <f t="shared" si="101"/>
        <v>33</v>
      </c>
      <c r="M85" t="str">
        <f t="shared" si="90"/>
        <v>Salaries.0</v>
      </c>
      <c r="N85">
        <f>VLOOKUP(B85,'School Details'!A:K,10,FALSE)</f>
        <v>0</v>
      </c>
      <c r="O85">
        <f t="shared" si="91"/>
        <v>0</v>
      </c>
      <c r="P85" t="e">
        <f>VLOOKUP($N85,LBB_Code!$B:$F,3,FALSE)</f>
        <v>#N/A</v>
      </c>
      <c r="Q85" t="e">
        <f>VLOOKUP($N85,LBB_Code!$B:$F,2,FALSE)</f>
        <v>#N/A</v>
      </c>
      <c r="R85" t="e">
        <f>VLOOKUP($N85,LBB_Code!$B:$F,4,FALSE)</f>
        <v>#N/A</v>
      </c>
      <c r="S85" t="str">
        <f>VLOOKUP($G85,LBB_Code!$J:$O, 6,FALSE)</f>
        <v>A1.D10162.661225.99999.9999999.999999</v>
      </c>
      <c r="T85" s="154"/>
      <c r="U85" t="str">
        <f t="shared" si="64"/>
        <v>.Salaries.0.Ap251</v>
      </c>
      <c r="V85" t="str">
        <f t="shared" si="65"/>
        <v>0..Salaries.0.Ap25</v>
      </c>
      <c r="W85" s="122"/>
      <c r="X85" t="str">
        <f t="shared" si="66"/>
        <v>.Salaries.0.Ma251</v>
      </c>
      <c r="Y85" t="str">
        <f t="shared" si="67"/>
        <v>0..Salaries.0.Ma25</v>
      </c>
      <c r="Z85" s="122"/>
      <c r="AA85" t="str">
        <f t="shared" si="68"/>
        <v>.Salaries.0.Ju251</v>
      </c>
      <c r="AB85" t="str">
        <f t="shared" si="69"/>
        <v>0..Salaries.0.Ju25</v>
      </c>
      <c r="AC85" s="122"/>
      <c r="AD85" t="str">
        <f t="shared" si="70"/>
        <v>.Salaries.0.Jul251</v>
      </c>
      <c r="AE85" t="str">
        <f t="shared" si="71"/>
        <v>0..Salaries.0.Jul25</v>
      </c>
      <c r="AF85" s="122">
        <f t="shared" si="92"/>
        <v>0</v>
      </c>
      <c r="AG85" t="str">
        <f t="shared" si="72"/>
        <v>.Salaries.0.Aug251</v>
      </c>
      <c r="AH85" t="str">
        <f t="shared" si="73"/>
        <v>0..Salaries.0.Aug25</v>
      </c>
      <c r="AI85" s="122"/>
      <c r="AJ85" t="str">
        <f t="shared" si="74"/>
        <v>.Salaries.0.Sep251</v>
      </c>
      <c r="AK85" t="str">
        <f t="shared" si="75"/>
        <v>0..Salaries.0.Sep25</v>
      </c>
      <c r="AL85" s="122">
        <f t="shared" si="93"/>
        <v>0</v>
      </c>
      <c r="AM85" t="str">
        <f t="shared" si="76"/>
        <v>.Salaries.0.Oct251</v>
      </c>
      <c r="AN85" t="str">
        <f t="shared" si="77"/>
        <v>0..Salaries.0.Oct25</v>
      </c>
      <c r="AO85" s="122">
        <f t="shared" si="94"/>
        <v>0</v>
      </c>
      <c r="AP85" t="str">
        <f t="shared" si="78"/>
        <v>.Salaries.0.Nov251</v>
      </c>
      <c r="AQ85" t="str">
        <f t="shared" si="79"/>
        <v>0..Salaries.0.Nov25</v>
      </c>
      <c r="AR85" s="122">
        <f t="shared" si="95"/>
        <v>0</v>
      </c>
      <c r="AS85" t="str">
        <f t="shared" si="80"/>
        <v>.Salaries.0.Dec251</v>
      </c>
      <c r="AT85" t="str">
        <f t="shared" si="81"/>
        <v>0..Salaries.0.Dec25</v>
      </c>
      <c r="AU85" s="122">
        <f t="shared" si="96"/>
        <v>0</v>
      </c>
      <c r="AV85" t="str">
        <f t="shared" si="82"/>
        <v>.Salaries.0.Jan261</v>
      </c>
      <c r="AW85" t="str">
        <f t="shared" si="83"/>
        <v>0..Salaries.0.Jan26</v>
      </c>
      <c r="AX85" s="122">
        <f t="shared" si="97"/>
        <v>0</v>
      </c>
      <c r="AY85" t="str">
        <f t="shared" si="84"/>
        <v>.Salaries.0.Feb261</v>
      </c>
      <c r="AZ85" t="str">
        <f t="shared" si="85"/>
        <v>0..Salaries.0.Feb26</v>
      </c>
      <c r="BA85" s="122">
        <f t="shared" si="98"/>
        <v>0</v>
      </c>
      <c r="BB85" t="str">
        <f t="shared" si="86"/>
        <v>.Salaries.0.Mar261</v>
      </c>
      <c r="BC85" t="str">
        <f t="shared" si="87"/>
        <v>0..Salaries.0.Mar26</v>
      </c>
      <c r="BD85" s="122">
        <f t="shared" si="99"/>
        <v>0</v>
      </c>
      <c r="BE85" s="120">
        <f t="shared" si="88"/>
        <v>0</v>
      </c>
      <c r="BF85" s="120">
        <f t="shared" si="89"/>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8"/>
  <sheetViews>
    <sheetView showGridLines="0" zoomScale="77" zoomScaleNormal="120" workbookViewId="0">
      <pane xSplit="3" ySplit="9" topLeftCell="D27" activePane="bottomRight" state="frozen"/>
      <selection activeCell="K60" sqref="K60"/>
      <selection pane="topRight" activeCell="K60" sqref="K60"/>
      <selection pane="bottomLeft" activeCell="K60" sqref="K60"/>
      <selection pane="bottomRight" activeCell="G44" sqref="G44"/>
    </sheetView>
  </sheetViews>
  <sheetFormatPr defaultColWidth="9.109375" defaultRowHeight="15.6" x14ac:dyDescent="0.3"/>
  <cols>
    <col min="1" max="1" width="9.109375" style="163"/>
    <col min="2" max="2" width="40" style="163" customWidth="1"/>
    <col min="3" max="3" width="12.6640625" style="163" customWidth="1"/>
    <col min="4" max="4" width="15.6640625" style="163" customWidth="1"/>
    <col min="5" max="5" width="14.109375" style="163" customWidth="1"/>
    <col min="6" max="6" width="14.5546875" style="163" bestFit="1" customWidth="1"/>
    <col min="7" max="7" width="13.5546875" style="163" bestFit="1" customWidth="1"/>
    <col min="8" max="8" width="14.5546875" style="163" bestFit="1" customWidth="1"/>
    <col min="9" max="9" width="13.88671875" style="163" customWidth="1"/>
    <col min="10" max="10" width="13.5546875" style="163" bestFit="1" customWidth="1"/>
    <col min="11" max="13" width="12.33203125" style="163" customWidth="1"/>
    <col min="14" max="15" width="14.5546875" style="163" bestFit="1" customWidth="1"/>
    <col min="16" max="16" width="17.109375" style="163" customWidth="1"/>
    <col min="17" max="17" width="14" style="163" customWidth="1"/>
    <col min="18" max="16384" width="9.109375" style="163"/>
  </cols>
  <sheetData>
    <row r="1" spans="1:16" s="237" customFormat="1" ht="18" x14ac:dyDescent="0.35">
      <c r="B1" s="233" t="s">
        <v>24160</v>
      </c>
      <c r="C1" s="243"/>
      <c r="D1" s="240"/>
      <c r="E1" s="240"/>
      <c r="F1" s="240"/>
      <c r="G1" s="240"/>
      <c r="H1" s="240"/>
      <c r="I1" s="240"/>
      <c r="J1" s="240"/>
      <c r="K1" s="240"/>
      <c r="L1" s="240"/>
      <c r="M1" s="240"/>
      <c r="N1" s="240"/>
      <c r="O1" s="240"/>
      <c r="P1" s="240"/>
    </row>
    <row r="2" spans="1:16" s="237" customFormat="1" ht="18" x14ac:dyDescent="0.35">
      <c r="B2" s="239" t="str">
        <f>'Funding Allocation'!B2</f>
        <v>As at June 2025</v>
      </c>
      <c r="C2" s="243"/>
      <c r="D2" s="240"/>
      <c r="E2" s="240"/>
      <c r="F2" s="240"/>
      <c r="G2" s="240"/>
      <c r="H2" s="240"/>
      <c r="I2" s="240"/>
      <c r="J2" s="240"/>
      <c r="K2" s="240"/>
      <c r="L2" s="240"/>
      <c r="M2" s="240"/>
      <c r="N2" s="240"/>
      <c r="O2" s="240"/>
      <c r="P2" s="240"/>
    </row>
    <row r="3" spans="1:16" s="237" customFormat="1" ht="18.600000000000001" thickBot="1" x14ac:dyDescent="0.4">
      <c r="B3" s="242" t="s">
        <v>0</v>
      </c>
      <c r="C3" s="243" t="str">
        <f>Remittances!C3</f>
        <v>XXXXXX</v>
      </c>
      <c r="D3" s="240"/>
      <c r="E3" s="240"/>
      <c r="F3" s="240"/>
      <c r="G3" s="240"/>
      <c r="H3" s="240"/>
      <c r="I3" s="240"/>
      <c r="J3" s="240"/>
      <c r="K3" s="240"/>
      <c r="L3" s="240"/>
      <c r="M3" s="240"/>
      <c r="N3" s="240"/>
      <c r="O3" s="240"/>
      <c r="P3" s="240"/>
    </row>
    <row r="4" spans="1:16" s="237" customFormat="1" ht="18.600000000000001" thickBot="1" x14ac:dyDescent="0.4">
      <c r="B4" s="242" t="s">
        <v>2</v>
      </c>
      <c r="C4" s="544" cm="1">
        <f t="array" ref="C4">'Funding Allocation'!C6:C6</f>
        <v>0</v>
      </c>
      <c r="D4" s="545"/>
      <c r="E4" s="545"/>
      <c r="F4" s="545"/>
      <c r="G4" s="545"/>
      <c r="H4" s="546"/>
      <c r="I4" s="240"/>
      <c r="J4" s="240"/>
      <c r="K4" s="240"/>
      <c r="L4" s="240"/>
      <c r="M4" s="240"/>
      <c r="N4" s="240"/>
      <c r="O4" s="240"/>
      <c r="P4" s="240"/>
    </row>
    <row r="6" spans="1:16" x14ac:dyDescent="0.3">
      <c r="B6" s="168" t="s">
        <v>23656</v>
      </c>
      <c r="D6" s="181">
        <v>45748</v>
      </c>
      <c r="E6" s="181">
        <v>45778</v>
      </c>
      <c r="F6" s="181">
        <v>45809</v>
      </c>
      <c r="G6" s="181">
        <v>45839</v>
      </c>
      <c r="H6" s="181">
        <v>45870</v>
      </c>
      <c r="I6" s="181">
        <v>45901</v>
      </c>
      <c r="J6" s="181">
        <v>45931</v>
      </c>
      <c r="K6" s="181">
        <v>45962</v>
      </c>
      <c r="L6" s="181">
        <v>45992</v>
      </c>
      <c r="M6" s="181">
        <v>46023</v>
      </c>
      <c r="N6" s="181">
        <v>46054</v>
      </c>
      <c r="O6" s="181">
        <v>46082</v>
      </c>
      <c r="P6" s="181" t="s">
        <v>6</v>
      </c>
    </row>
    <row r="7" spans="1:16" x14ac:dyDescent="0.3">
      <c r="D7" s="211" t="s">
        <v>8</v>
      </c>
      <c r="E7" s="211" t="s">
        <v>8</v>
      </c>
      <c r="F7" s="181"/>
      <c r="G7" s="181"/>
      <c r="H7" s="181"/>
      <c r="I7" s="181"/>
      <c r="J7" s="181"/>
      <c r="K7" s="181"/>
      <c r="L7" s="181"/>
      <c r="M7" s="181"/>
      <c r="N7" s="181"/>
      <c r="O7" s="181"/>
      <c r="P7" s="181"/>
    </row>
    <row r="9" spans="1:16" s="168" customFormat="1" ht="16.2" thickBot="1" x14ac:dyDescent="0.35">
      <c r="A9" s="255" t="s">
        <v>23642</v>
      </c>
      <c r="B9" s="168" t="s">
        <v>23664</v>
      </c>
      <c r="D9" s="256">
        <f>-Remittances!D53</f>
        <v>0</v>
      </c>
      <c r="E9" s="256">
        <f>-Remittances!E53</f>
        <v>0</v>
      </c>
      <c r="F9" s="256">
        <f>-Remittances!F53</f>
        <v>0</v>
      </c>
      <c r="G9" s="256">
        <f>-Remittances!G53</f>
        <v>0</v>
      </c>
      <c r="H9" s="256">
        <f>-Remittances!H53</f>
        <v>0</v>
      </c>
      <c r="I9" s="256">
        <f>-Remittances!I53</f>
        <v>0</v>
      </c>
      <c r="J9" s="256">
        <f>-Remittances!J53</f>
        <v>0</v>
      </c>
      <c r="K9" s="256">
        <f>-Remittances!K53</f>
        <v>0</v>
      </c>
      <c r="L9" s="256">
        <f>-Remittances!L53</f>
        <v>0</v>
      </c>
      <c r="M9" s="256">
        <f>-Remittances!M53</f>
        <v>0</v>
      </c>
      <c r="N9" s="256">
        <f>-Remittances!N53</f>
        <v>0</v>
      </c>
      <c r="O9" s="256">
        <f>-Remittances!O53</f>
        <v>0</v>
      </c>
      <c r="P9" s="256">
        <f>SUM(D9:O9)</f>
        <v>0</v>
      </c>
    </row>
    <row r="10" spans="1:16" x14ac:dyDescent="0.3">
      <c r="D10" s="257"/>
      <c r="E10" s="257"/>
      <c r="F10" s="257"/>
      <c r="G10" s="257"/>
      <c r="H10" s="257"/>
      <c r="I10" s="257"/>
      <c r="J10" s="257"/>
      <c r="K10" s="257"/>
      <c r="L10" s="257"/>
      <c r="M10" s="257"/>
      <c r="N10" s="257"/>
      <c r="O10" s="257"/>
      <c r="P10" s="257"/>
    </row>
    <row r="11" spans="1:16" x14ac:dyDescent="0.3">
      <c r="B11" s="168" t="s">
        <v>23655</v>
      </c>
      <c r="D11" s="257"/>
      <c r="E11" s="257"/>
      <c r="F11" s="257"/>
      <c r="G11" s="257"/>
      <c r="H11" s="257"/>
      <c r="I11" s="257"/>
      <c r="J11" s="257"/>
      <c r="K11" s="257"/>
      <c r="L11" s="257"/>
      <c r="M11" s="257"/>
      <c r="N11" s="257"/>
      <c r="O11" s="257"/>
      <c r="P11" s="257"/>
    </row>
    <row r="12" spans="1:16" x14ac:dyDescent="0.3">
      <c r="B12" s="258" t="s">
        <v>23631</v>
      </c>
      <c r="C12" s="258" t="s">
        <v>371</v>
      </c>
      <c r="D12" s="259">
        <f>SUMIFS('All Payrolls'!$G:$G,'All Payrolls'!$A:$A,'Payroll Reconciliation'!$C$3,'All Payrolls'!$D:$D,'Payroll Reconciliation'!$C12,'All Payrolls'!$F:$F,"2025_04 Apr")</f>
        <v>0</v>
      </c>
      <c r="E12" s="259">
        <f>SUMIFS('All Payrolls'!$G:$G,'All Payrolls'!$A:$A,'Payroll Reconciliation'!$C$3,'All Payrolls'!$D:$D,'Payroll Reconciliation'!$C12,'All Payrolls'!$F:$F,"2025_05 May")</f>
        <v>0</v>
      </c>
      <c r="F12" s="259">
        <f>SUMIFS('All Payrolls'!$G:$G,'All Payrolls'!$A:$A,'Payroll Reconciliation'!$C$3,'All Payrolls'!$D:$D,'Payroll Reconciliation'!$C12,'All Payrolls'!$F:$F,"2025_06 Jun")</f>
        <v>0</v>
      </c>
      <c r="G12" s="259">
        <f>SUMIFS('All Payrolls'!$G:$G,'All Payrolls'!$A:$A,'Payroll Reconciliation'!$C$3,'All Payrolls'!$D:$D,'Payroll Reconciliation'!$C12,'All Payrolls'!$F:$F,"2025_07 Jul")</f>
        <v>0</v>
      </c>
      <c r="H12" s="259">
        <f>SUMIFS('All Payrolls'!$G:$G,'All Payrolls'!$A:$A,'Payroll Reconciliation'!$C$3,'All Payrolls'!$D:$D,'Payroll Reconciliation'!$C12,'All Payrolls'!$F:$F,"2025_08 Aug")</f>
        <v>0</v>
      </c>
      <c r="I12" s="259">
        <f>SUMIFS('All Payrolls'!$G:$G,'All Payrolls'!$A:$A,'Payroll Reconciliation'!$C$3,'All Payrolls'!$D:$D,'Payroll Reconciliation'!$C12,'All Payrolls'!$F:$F,"2025_09 Sep")</f>
        <v>0</v>
      </c>
      <c r="J12" s="259">
        <f>SUMIFS('All Payrolls'!$G:$G,'All Payrolls'!$A:$A,'Payroll Reconciliation'!$C$3,'All Payrolls'!$D:$D,'Payroll Reconciliation'!$C12,'All Payrolls'!$F:$F,"2025_10 Oct")</f>
        <v>0</v>
      </c>
      <c r="K12" s="259">
        <f>SUMIFS('All Payrolls'!$G:$G,'All Payrolls'!$A:$A,'Payroll Reconciliation'!$C$3,'All Payrolls'!$D:$D,'Payroll Reconciliation'!$C12,'All Payrolls'!$F:$F,"2025_11 Nov")</f>
        <v>0</v>
      </c>
      <c r="L12" s="259">
        <f>SUMIFS('All Payrolls'!$G:$G,'All Payrolls'!$A:$A,'Payroll Reconciliation'!$C$3,'All Payrolls'!$D:$D,'Payroll Reconciliation'!$C12,'All Payrolls'!$F:$F,"2025_12 Dec")</f>
        <v>0</v>
      </c>
      <c r="M12" s="259">
        <f>SUMIFS('All Payrolls'!$G:$G,'All Payrolls'!$A:$A,'Payroll Reconciliation'!$C$3,'All Payrolls'!$D:$D,'Payroll Reconciliation'!$C12,'All Payrolls'!$F:$F,"2025_01 Jan")</f>
        <v>0</v>
      </c>
      <c r="N12" s="259">
        <f>SUMIFS('All Payrolls'!$G:$G,'All Payrolls'!$A:$A,'Payroll Reconciliation'!$C$3,'All Payrolls'!$D:$D,'Payroll Reconciliation'!$C12,'All Payrolls'!$F:$F,"2025_02 Feb")</f>
        <v>0</v>
      </c>
      <c r="O12" s="259"/>
      <c r="P12" s="260">
        <f>SUM(D12:O12)</f>
        <v>0</v>
      </c>
    </row>
    <row r="13" spans="1:16" x14ac:dyDescent="0.3">
      <c r="B13" s="258" t="s">
        <v>23638</v>
      </c>
      <c r="C13" s="258" t="s">
        <v>372</v>
      </c>
      <c r="D13" s="259">
        <f>SUMIFS('All Payrolls'!$G:$G,'All Payrolls'!$A:$A,'Payroll Reconciliation'!$C$3,'All Payrolls'!$D:$D,'Payroll Reconciliation'!$C13,'All Payrolls'!$F:$F,"2025_04 Apr")</f>
        <v>0</v>
      </c>
      <c r="E13" s="259">
        <f>SUMIFS('All Payrolls'!$G:$G,'All Payrolls'!$A:$A,'Payroll Reconciliation'!$C$3,'All Payrolls'!$D:$D,'Payroll Reconciliation'!$C13,'All Payrolls'!$F:$F,"2025_05 May")</f>
        <v>0</v>
      </c>
      <c r="F13" s="259">
        <f>SUMIFS('All Payrolls'!$G:$G,'All Payrolls'!$A:$A,'Payroll Reconciliation'!$C$3,'All Payrolls'!$D:$D,'Payroll Reconciliation'!$C13,'All Payrolls'!$F:$F,"2025_06 Jun")</f>
        <v>0</v>
      </c>
      <c r="G13" s="259">
        <f>SUMIFS('All Payrolls'!$G:$G,'All Payrolls'!$A:$A,'Payroll Reconciliation'!$C$3,'All Payrolls'!$D:$D,'Payroll Reconciliation'!$C13,'All Payrolls'!$F:$F,"2025_07 Jul")</f>
        <v>0</v>
      </c>
      <c r="H13" s="259">
        <f>SUMIFS('All Payrolls'!$G:$G,'All Payrolls'!$A:$A,'Payroll Reconciliation'!$C$3,'All Payrolls'!$D:$D,'Payroll Reconciliation'!$C13,'All Payrolls'!$F:$F,"2025_08 Aug")</f>
        <v>0</v>
      </c>
      <c r="I13" s="259">
        <f>SUMIFS('All Payrolls'!$G:$G,'All Payrolls'!$A:$A,'Payroll Reconciliation'!$C$3,'All Payrolls'!$D:$D,'Payroll Reconciliation'!$C13,'All Payrolls'!$F:$F,"2025_09 Sep")</f>
        <v>0</v>
      </c>
      <c r="J13" s="259">
        <f>SUMIFS('All Payrolls'!$G:$G,'All Payrolls'!$A:$A,'Payroll Reconciliation'!$C$3,'All Payrolls'!$D:$D,'Payroll Reconciliation'!$C13,'All Payrolls'!$F:$F,"2025_10 Oct")</f>
        <v>0</v>
      </c>
      <c r="K13" s="259">
        <f>SUMIFS('All Payrolls'!$G:$G,'All Payrolls'!$A:$A,'Payroll Reconciliation'!$C$3,'All Payrolls'!$D:$D,'Payroll Reconciliation'!$C13,'All Payrolls'!$F:$F,"2025_11 Nov")</f>
        <v>0</v>
      </c>
      <c r="L13" s="259">
        <f>SUMIFS('All Payrolls'!$G:$G,'All Payrolls'!$A:$A,'Payroll Reconciliation'!$C$3,'All Payrolls'!$D:$D,'Payroll Reconciliation'!$C13,'All Payrolls'!$F:$F,"2025_12 Dec")</f>
        <v>0</v>
      </c>
      <c r="M13" s="259">
        <f>SUMIFS('All Payrolls'!$G:$G,'All Payrolls'!$A:$A,'Payroll Reconciliation'!$C$3,'All Payrolls'!$D:$D,'Payroll Reconciliation'!$C13,'All Payrolls'!$F:$F,"2025_01 Jan")</f>
        <v>0</v>
      </c>
      <c r="N13" s="259">
        <f>SUMIFS('All Payrolls'!$G:$G,'All Payrolls'!$A:$A,'Payroll Reconciliation'!$C$3,'All Payrolls'!$D:$D,'Payroll Reconciliation'!$C13,'All Payrolls'!$F:$F,"2025_02 Feb")</f>
        <v>0</v>
      </c>
      <c r="O13" s="259"/>
      <c r="P13" s="260">
        <f t="shared" ref="P13:P20" si="0">SUM(D13:O13)</f>
        <v>0</v>
      </c>
    </row>
    <row r="14" spans="1:16" x14ac:dyDescent="0.3">
      <c r="B14" s="258" t="s">
        <v>23632</v>
      </c>
      <c r="C14" s="258" t="s">
        <v>373</v>
      </c>
      <c r="D14" s="259">
        <f>SUMIFS('All Payrolls'!$G:$G,'All Payrolls'!$A:$A,'Payroll Reconciliation'!$C$3,'All Payrolls'!$D:$D,'Payroll Reconciliation'!$C14,'All Payrolls'!$F:$F,"2025_04 Apr")</f>
        <v>0</v>
      </c>
      <c r="E14" s="259">
        <f>SUMIFS('All Payrolls'!$G:$G,'All Payrolls'!$A:$A,'Payroll Reconciliation'!$C$3,'All Payrolls'!$D:$D,'Payroll Reconciliation'!$C14,'All Payrolls'!$F:$F,"2025_05 May")</f>
        <v>0</v>
      </c>
      <c r="F14" s="259">
        <f>SUMIFS('All Payrolls'!$G:$G,'All Payrolls'!$A:$A,'Payroll Reconciliation'!$C$3,'All Payrolls'!$D:$D,'Payroll Reconciliation'!$C14,'All Payrolls'!$F:$F,"2025_06 Jun")</f>
        <v>0</v>
      </c>
      <c r="G14" s="259">
        <f>SUMIFS('All Payrolls'!$G:$G,'All Payrolls'!$A:$A,'Payroll Reconciliation'!$C$3,'All Payrolls'!$D:$D,'Payroll Reconciliation'!$C14,'All Payrolls'!$F:$F,"2025_07 Jul")</f>
        <v>0</v>
      </c>
      <c r="H14" s="259">
        <f>SUMIFS('All Payrolls'!$G:$G,'All Payrolls'!$A:$A,'Payroll Reconciliation'!$C$3,'All Payrolls'!$D:$D,'Payroll Reconciliation'!$C14,'All Payrolls'!$F:$F,"2025_08 Aug")</f>
        <v>0</v>
      </c>
      <c r="I14" s="259">
        <f>SUMIFS('All Payrolls'!$G:$G,'All Payrolls'!$A:$A,'Payroll Reconciliation'!$C$3,'All Payrolls'!$D:$D,'Payroll Reconciliation'!$C14,'All Payrolls'!$F:$F,"2025_09 Sep")</f>
        <v>0</v>
      </c>
      <c r="J14" s="259">
        <f>SUMIFS('All Payrolls'!$G:$G,'All Payrolls'!$A:$A,'Payroll Reconciliation'!$C$3,'All Payrolls'!$D:$D,'Payroll Reconciliation'!$C14,'All Payrolls'!$F:$F,"2025_10 Oct")</f>
        <v>0</v>
      </c>
      <c r="K14" s="259">
        <f>SUMIFS('All Payrolls'!$G:$G,'All Payrolls'!$A:$A,'Payroll Reconciliation'!$C$3,'All Payrolls'!$D:$D,'Payroll Reconciliation'!$C14,'All Payrolls'!$F:$F,"2025_11 Nov")</f>
        <v>0</v>
      </c>
      <c r="L14" s="259">
        <f>SUMIFS('All Payrolls'!$G:$G,'All Payrolls'!$A:$A,'Payroll Reconciliation'!$C$3,'All Payrolls'!$D:$D,'Payroll Reconciliation'!$C14,'All Payrolls'!$F:$F,"2025_12 Dec")</f>
        <v>0</v>
      </c>
      <c r="M14" s="259">
        <f>SUMIFS('All Payrolls'!$G:$G,'All Payrolls'!$A:$A,'Payroll Reconciliation'!$C$3,'All Payrolls'!$D:$D,'Payroll Reconciliation'!$C14,'All Payrolls'!$F:$F,"2025_01 Jan")</f>
        <v>0</v>
      </c>
      <c r="N14" s="259">
        <f>SUMIFS('All Payrolls'!$G:$G,'All Payrolls'!$A:$A,'Payroll Reconciliation'!$C$3,'All Payrolls'!$D:$D,'Payroll Reconciliation'!$C14,'All Payrolls'!$F:$F,"2025_02 Feb")</f>
        <v>0</v>
      </c>
      <c r="O14" s="259"/>
      <c r="P14" s="260">
        <f t="shared" si="0"/>
        <v>0</v>
      </c>
    </row>
    <row r="15" spans="1:16" x14ac:dyDescent="0.3">
      <c r="B15" s="258" t="s">
        <v>23639</v>
      </c>
      <c r="C15" s="258" t="s">
        <v>374</v>
      </c>
      <c r="D15" s="259">
        <f>SUMIFS('All Payrolls'!$G:$G,'All Payrolls'!$A:$A,'Payroll Reconciliation'!$C$3,'All Payrolls'!$D:$D,'Payroll Reconciliation'!$C15,'All Payrolls'!$F:$F,"2025_04 Apr")</f>
        <v>0</v>
      </c>
      <c r="E15" s="259">
        <f>SUMIFS('All Payrolls'!$G:$G,'All Payrolls'!$A:$A,'Payroll Reconciliation'!$C$3,'All Payrolls'!$D:$D,'Payroll Reconciliation'!$C15,'All Payrolls'!$F:$F,"2025_05 May")</f>
        <v>0</v>
      </c>
      <c r="F15" s="259">
        <f>SUMIFS('All Payrolls'!$G:$G,'All Payrolls'!$A:$A,'Payroll Reconciliation'!$C$3,'All Payrolls'!$D:$D,'Payroll Reconciliation'!$C15,'All Payrolls'!$F:$F,"2025_06 Jun")</f>
        <v>0</v>
      </c>
      <c r="G15" s="259">
        <f>SUMIFS('All Payrolls'!$G:$G,'All Payrolls'!$A:$A,'Payroll Reconciliation'!$C$3,'All Payrolls'!$D:$D,'Payroll Reconciliation'!$C15,'All Payrolls'!$F:$F,"2025_07 Jul")</f>
        <v>0</v>
      </c>
      <c r="H15" s="259">
        <f>SUMIFS('All Payrolls'!$G:$G,'All Payrolls'!$A:$A,'Payroll Reconciliation'!$C$3,'All Payrolls'!$D:$D,'Payroll Reconciliation'!$C15,'All Payrolls'!$F:$F,"2025_08 Aug")</f>
        <v>0</v>
      </c>
      <c r="I15" s="259">
        <f>SUMIFS('All Payrolls'!$G:$G,'All Payrolls'!$A:$A,'Payroll Reconciliation'!$C$3,'All Payrolls'!$D:$D,'Payroll Reconciliation'!$C15,'All Payrolls'!$F:$F,"2025_09 Sep")</f>
        <v>0</v>
      </c>
      <c r="J15" s="259">
        <f>SUMIFS('All Payrolls'!$G:$G,'All Payrolls'!$A:$A,'Payroll Reconciliation'!$C$3,'All Payrolls'!$D:$D,'Payroll Reconciliation'!$C15,'All Payrolls'!$F:$F,"2025_10 Oct")</f>
        <v>0</v>
      </c>
      <c r="K15" s="259">
        <f>SUMIFS('All Payrolls'!$G:$G,'All Payrolls'!$A:$A,'Payroll Reconciliation'!$C$3,'All Payrolls'!$D:$D,'Payroll Reconciliation'!$C15,'All Payrolls'!$F:$F,"2025_11 Nov")</f>
        <v>0</v>
      </c>
      <c r="L15" s="259">
        <f>SUMIFS('All Payrolls'!$G:$G,'All Payrolls'!$A:$A,'Payroll Reconciliation'!$C$3,'All Payrolls'!$D:$D,'Payroll Reconciliation'!$C15,'All Payrolls'!$F:$F,"2025_12 Dec")</f>
        <v>0</v>
      </c>
      <c r="M15" s="259">
        <f>SUMIFS('All Payrolls'!$G:$G,'All Payrolls'!$A:$A,'Payroll Reconciliation'!$C$3,'All Payrolls'!$D:$D,'Payroll Reconciliation'!$C15,'All Payrolls'!$F:$F,"2025_01 Jan")</f>
        <v>0</v>
      </c>
      <c r="N15" s="259">
        <f>SUMIFS('All Payrolls'!$G:$G,'All Payrolls'!$A:$A,'Payroll Reconciliation'!$C$3,'All Payrolls'!$D:$D,'Payroll Reconciliation'!$C15,'All Payrolls'!$F:$F,"2025_02 Feb")</f>
        <v>0</v>
      </c>
      <c r="O15" s="259"/>
      <c r="P15" s="260">
        <f t="shared" si="0"/>
        <v>0</v>
      </c>
    </row>
    <row r="16" spans="1:16" x14ac:dyDescent="0.3">
      <c r="B16" s="258" t="s">
        <v>23633</v>
      </c>
      <c r="C16" s="258" t="s">
        <v>375</v>
      </c>
      <c r="D16" s="259">
        <f>SUMIFS('All Payrolls'!$G:$G,'All Payrolls'!$A:$A,'Payroll Reconciliation'!$C$3,'All Payrolls'!$D:$D,'Payroll Reconciliation'!$C16,'All Payrolls'!$F:$F,"2025_04 Apr")</f>
        <v>0</v>
      </c>
      <c r="E16" s="259">
        <f>SUMIFS('All Payrolls'!$G:$G,'All Payrolls'!$A:$A,'Payroll Reconciliation'!$C$3,'All Payrolls'!$D:$D,'Payroll Reconciliation'!$C16,'All Payrolls'!$F:$F,"2025_05 May")</f>
        <v>0</v>
      </c>
      <c r="F16" s="259">
        <f>SUMIFS('All Payrolls'!$G:$G,'All Payrolls'!$A:$A,'Payroll Reconciliation'!$C$3,'All Payrolls'!$D:$D,'Payroll Reconciliation'!$C16,'All Payrolls'!$F:$F,"2025_06 Jun")</f>
        <v>0</v>
      </c>
      <c r="G16" s="259">
        <f>SUMIFS('All Payrolls'!$G:$G,'All Payrolls'!$A:$A,'Payroll Reconciliation'!$C$3,'All Payrolls'!$D:$D,'Payroll Reconciliation'!$C16,'All Payrolls'!$F:$F,"2025_07 Jul")</f>
        <v>0</v>
      </c>
      <c r="H16" s="259">
        <f>SUMIFS('All Payrolls'!$G:$G,'All Payrolls'!$A:$A,'Payroll Reconciliation'!$C$3,'All Payrolls'!$D:$D,'Payroll Reconciliation'!$C16,'All Payrolls'!$F:$F,"2025_08 Aug")</f>
        <v>0</v>
      </c>
      <c r="I16" s="259">
        <f>SUMIFS('All Payrolls'!$G:$G,'All Payrolls'!$A:$A,'Payroll Reconciliation'!$C$3,'All Payrolls'!$D:$D,'Payroll Reconciliation'!$C16,'All Payrolls'!$F:$F,"2025_09 Sep")</f>
        <v>0</v>
      </c>
      <c r="J16" s="259">
        <f>SUMIFS('All Payrolls'!$G:$G,'All Payrolls'!$A:$A,'Payroll Reconciliation'!$C$3,'All Payrolls'!$D:$D,'Payroll Reconciliation'!$C16,'All Payrolls'!$F:$F,"2025_10 Oct")</f>
        <v>0</v>
      </c>
      <c r="K16" s="259">
        <f>SUMIFS('All Payrolls'!$G:$G,'All Payrolls'!$A:$A,'Payroll Reconciliation'!$C$3,'All Payrolls'!$D:$D,'Payroll Reconciliation'!$C16,'All Payrolls'!$F:$F,"2025_11 Nov")</f>
        <v>0</v>
      </c>
      <c r="L16" s="259">
        <f>SUMIFS('All Payrolls'!$G:$G,'All Payrolls'!$A:$A,'Payroll Reconciliation'!$C$3,'All Payrolls'!$D:$D,'Payroll Reconciliation'!$C16,'All Payrolls'!$F:$F,"2025_12 Dec")</f>
        <v>0</v>
      </c>
      <c r="M16" s="259">
        <f>SUMIFS('All Payrolls'!$G:$G,'All Payrolls'!$A:$A,'Payroll Reconciliation'!$C$3,'All Payrolls'!$D:$D,'Payroll Reconciliation'!$C16,'All Payrolls'!$F:$F,"2025_01 Jan")</f>
        <v>0</v>
      </c>
      <c r="N16" s="259">
        <f>SUMIFS('All Payrolls'!$G:$G,'All Payrolls'!$A:$A,'Payroll Reconciliation'!$C$3,'All Payrolls'!$D:$D,'Payroll Reconciliation'!$C16,'All Payrolls'!$F:$F,"2025_02 Feb")</f>
        <v>0</v>
      </c>
      <c r="O16" s="259"/>
      <c r="P16" s="260">
        <f t="shared" si="0"/>
        <v>0</v>
      </c>
    </row>
    <row r="17" spans="1:17" x14ac:dyDescent="0.3">
      <c r="B17" s="258" t="s">
        <v>23634</v>
      </c>
      <c r="C17" s="258" t="s">
        <v>376</v>
      </c>
      <c r="D17" s="259">
        <f>SUMIFS('All Payrolls'!$G:$G,'All Payrolls'!$A:$A,'Payroll Reconciliation'!$C$3,'All Payrolls'!$D:$D,'Payroll Reconciliation'!$C17,'All Payrolls'!$F:$F,"2025_04 Apr")</f>
        <v>0</v>
      </c>
      <c r="E17" s="259">
        <f>SUMIFS('All Payrolls'!$G:$G,'All Payrolls'!$A:$A,'Payroll Reconciliation'!$C$3,'All Payrolls'!$D:$D,'Payroll Reconciliation'!$C17,'All Payrolls'!$F:$F,"2025_05 May")</f>
        <v>0</v>
      </c>
      <c r="F17" s="259">
        <f>SUMIFS('All Payrolls'!$G:$G,'All Payrolls'!$A:$A,'Payroll Reconciliation'!$C$3,'All Payrolls'!$D:$D,'Payroll Reconciliation'!$C17,'All Payrolls'!$F:$F,"2025_06 Jun")</f>
        <v>0</v>
      </c>
      <c r="G17" s="259">
        <f>SUMIFS('All Payrolls'!$G:$G,'All Payrolls'!$A:$A,'Payroll Reconciliation'!$C$3,'All Payrolls'!$D:$D,'Payroll Reconciliation'!$C17,'All Payrolls'!$F:$F,"2025_07 Jul")</f>
        <v>0</v>
      </c>
      <c r="H17" s="259">
        <f>SUMIFS('All Payrolls'!$G:$G,'All Payrolls'!$A:$A,'Payroll Reconciliation'!$C$3,'All Payrolls'!$D:$D,'Payroll Reconciliation'!$C17,'All Payrolls'!$F:$F,"2025_08 Aug")</f>
        <v>0</v>
      </c>
      <c r="I17" s="259">
        <f>SUMIFS('All Payrolls'!$G:$G,'All Payrolls'!$A:$A,'Payroll Reconciliation'!$C$3,'All Payrolls'!$D:$D,'Payroll Reconciliation'!$C17,'All Payrolls'!$F:$F,"2025_09 Sep")</f>
        <v>0</v>
      </c>
      <c r="J17" s="259">
        <f>SUMIFS('All Payrolls'!$G:$G,'All Payrolls'!$A:$A,'Payroll Reconciliation'!$C$3,'All Payrolls'!$D:$D,'Payroll Reconciliation'!$C17,'All Payrolls'!$F:$F,"2025_10 Oct")</f>
        <v>0</v>
      </c>
      <c r="K17" s="259">
        <f>SUMIFS('All Payrolls'!$G:$G,'All Payrolls'!$A:$A,'Payroll Reconciliation'!$C$3,'All Payrolls'!$D:$D,'Payroll Reconciliation'!$C17,'All Payrolls'!$F:$F,"2025_11 Nov")</f>
        <v>0</v>
      </c>
      <c r="L17" s="259">
        <f>SUMIFS('All Payrolls'!$G:$G,'All Payrolls'!$A:$A,'Payroll Reconciliation'!$C$3,'All Payrolls'!$D:$D,'Payroll Reconciliation'!$C17,'All Payrolls'!$F:$F,"2025_12 Dec")</f>
        <v>0</v>
      </c>
      <c r="M17" s="259">
        <f>SUMIFS('All Payrolls'!$G:$G,'All Payrolls'!$A:$A,'Payroll Reconciliation'!$C$3,'All Payrolls'!$D:$D,'Payroll Reconciliation'!$C17,'All Payrolls'!$F:$F,"2025_01 Jan")</f>
        <v>0</v>
      </c>
      <c r="N17" s="259">
        <f>SUMIFS('All Payrolls'!$G:$G,'All Payrolls'!$A:$A,'Payroll Reconciliation'!$C$3,'All Payrolls'!$D:$D,'Payroll Reconciliation'!$C17,'All Payrolls'!$F:$F,"2025_02 Feb")</f>
        <v>0</v>
      </c>
      <c r="O17" s="259"/>
      <c r="P17" s="260">
        <f t="shared" si="0"/>
        <v>0</v>
      </c>
    </row>
    <row r="18" spans="1:17" x14ac:dyDescent="0.3">
      <c r="B18" s="258" t="s">
        <v>23635</v>
      </c>
      <c r="C18" s="258" t="s">
        <v>377</v>
      </c>
      <c r="D18" s="259">
        <f>SUMIFS('All Payrolls'!$G:$G,'All Payrolls'!$A:$A,'Payroll Reconciliation'!$C$3,'All Payrolls'!$D:$D,'Payroll Reconciliation'!$C18,'All Payrolls'!$F:$F,"2025_04 Apr")</f>
        <v>0</v>
      </c>
      <c r="E18" s="259">
        <f>SUMIFS('All Payrolls'!$G:$G,'All Payrolls'!$A:$A,'Payroll Reconciliation'!$C$3,'All Payrolls'!$D:$D,'Payroll Reconciliation'!$C18,'All Payrolls'!$F:$F,"2025_05 May")</f>
        <v>0</v>
      </c>
      <c r="F18" s="259">
        <f>SUMIFS('All Payrolls'!$G:$G,'All Payrolls'!$A:$A,'Payroll Reconciliation'!$C$3,'All Payrolls'!$D:$D,'Payroll Reconciliation'!$C18,'All Payrolls'!$F:$F,"2025_06 Jun")</f>
        <v>0</v>
      </c>
      <c r="G18" s="259">
        <f>SUMIFS('All Payrolls'!$G:$G,'All Payrolls'!$A:$A,'Payroll Reconciliation'!$C$3,'All Payrolls'!$D:$D,'Payroll Reconciliation'!$C18,'All Payrolls'!$F:$F,"2025_07 Jul")</f>
        <v>0</v>
      </c>
      <c r="H18" s="259">
        <f>SUMIFS('All Payrolls'!$G:$G,'All Payrolls'!$A:$A,'Payroll Reconciliation'!$C$3,'All Payrolls'!$D:$D,'Payroll Reconciliation'!$C18,'All Payrolls'!$F:$F,"2025_08 Aug")</f>
        <v>0</v>
      </c>
      <c r="I18" s="259">
        <f>SUMIFS('All Payrolls'!$G:$G,'All Payrolls'!$A:$A,'Payroll Reconciliation'!$C$3,'All Payrolls'!$D:$D,'Payroll Reconciliation'!$C18,'All Payrolls'!$F:$F,"2025_09 Sep")</f>
        <v>0</v>
      </c>
      <c r="J18" s="259">
        <f>SUMIFS('All Payrolls'!$G:$G,'All Payrolls'!$A:$A,'Payroll Reconciliation'!$C$3,'All Payrolls'!$D:$D,'Payroll Reconciliation'!$C18,'All Payrolls'!$F:$F,"2025_10 Oct")</f>
        <v>0</v>
      </c>
      <c r="K18" s="259">
        <f>SUMIFS('All Payrolls'!$G:$G,'All Payrolls'!$A:$A,'Payroll Reconciliation'!$C$3,'All Payrolls'!$D:$D,'Payroll Reconciliation'!$C18,'All Payrolls'!$F:$F,"2025_11 Nov")</f>
        <v>0</v>
      </c>
      <c r="L18" s="259">
        <f>SUMIFS('All Payrolls'!$G:$G,'All Payrolls'!$A:$A,'Payroll Reconciliation'!$C$3,'All Payrolls'!$D:$D,'Payroll Reconciliation'!$C18,'All Payrolls'!$F:$F,"2025_12 Dec")</f>
        <v>0</v>
      </c>
      <c r="M18" s="259">
        <f>SUMIFS('All Payrolls'!$G:$G,'All Payrolls'!$A:$A,'Payroll Reconciliation'!$C$3,'All Payrolls'!$D:$D,'Payroll Reconciliation'!$C18,'All Payrolls'!$F:$F,"2025_01 Jan")</f>
        <v>0</v>
      </c>
      <c r="N18" s="259">
        <f>SUMIFS('All Payrolls'!$G:$G,'All Payrolls'!$A:$A,'Payroll Reconciliation'!$C$3,'All Payrolls'!$D:$D,'Payroll Reconciliation'!$C18,'All Payrolls'!$F:$F,"2025_02 Feb")</f>
        <v>0</v>
      </c>
      <c r="O18" s="259"/>
      <c r="P18" s="260">
        <f t="shared" si="0"/>
        <v>0</v>
      </c>
    </row>
    <row r="19" spans="1:17" x14ac:dyDescent="0.3">
      <c r="B19" s="258" t="s">
        <v>23636</v>
      </c>
      <c r="C19" s="258" t="s">
        <v>378</v>
      </c>
      <c r="D19" s="259">
        <f>SUMIFS('All Payrolls'!$G:$G,'All Payrolls'!$A:$A,'Payroll Reconciliation'!$C$3,'All Payrolls'!$D:$D,'Payroll Reconciliation'!$C19,'All Payrolls'!$F:$F,"2025_04 Apr")</f>
        <v>0</v>
      </c>
      <c r="E19" s="259">
        <f>SUMIFS('All Payrolls'!$G:$G,'All Payrolls'!$A:$A,'Payroll Reconciliation'!$C$3,'All Payrolls'!$D:$D,'Payroll Reconciliation'!$C19,'All Payrolls'!$F:$F,"2025_05 May")</f>
        <v>0</v>
      </c>
      <c r="F19" s="259">
        <f>SUMIFS('All Payrolls'!$G:$G,'All Payrolls'!$A:$A,'Payroll Reconciliation'!$C$3,'All Payrolls'!$D:$D,'Payroll Reconciliation'!$C19,'All Payrolls'!$F:$F,"2025_06 Jun")</f>
        <v>0</v>
      </c>
      <c r="G19" s="259">
        <f>SUMIFS('All Payrolls'!$G:$G,'All Payrolls'!$A:$A,'Payroll Reconciliation'!$C$3,'All Payrolls'!$D:$D,'Payroll Reconciliation'!$C19,'All Payrolls'!$F:$F,"2025_07 Jul")</f>
        <v>0</v>
      </c>
      <c r="H19" s="259">
        <f>SUMIFS('All Payrolls'!$G:$G,'All Payrolls'!$A:$A,'Payroll Reconciliation'!$C$3,'All Payrolls'!$D:$D,'Payroll Reconciliation'!$C19,'All Payrolls'!$F:$F,"2025_08 Aug")</f>
        <v>0</v>
      </c>
      <c r="I19" s="259">
        <f>SUMIFS('All Payrolls'!$G:$G,'All Payrolls'!$A:$A,'Payroll Reconciliation'!$C$3,'All Payrolls'!$D:$D,'Payroll Reconciliation'!$C19,'All Payrolls'!$F:$F,"2025_09 Sep")</f>
        <v>0</v>
      </c>
      <c r="J19" s="259">
        <f>SUMIFS('All Payrolls'!$G:$G,'All Payrolls'!$A:$A,'Payroll Reconciliation'!$C$3,'All Payrolls'!$D:$D,'Payroll Reconciliation'!$C19,'All Payrolls'!$F:$F,"2025_10 Oct")</f>
        <v>0</v>
      </c>
      <c r="K19" s="259">
        <f>SUMIFS('All Payrolls'!$G:$G,'All Payrolls'!$A:$A,'Payroll Reconciliation'!$C$3,'All Payrolls'!$D:$D,'Payroll Reconciliation'!$C19,'All Payrolls'!$F:$F,"2025_11 Nov")</f>
        <v>0</v>
      </c>
      <c r="L19" s="259">
        <f>SUMIFS('All Payrolls'!$G:$G,'All Payrolls'!$A:$A,'Payroll Reconciliation'!$C$3,'All Payrolls'!$D:$D,'Payroll Reconciliation'!$C19,'All Payrolls'!$F:$F,"2025_12 Dec")</f>
        <v>0</v>
      </c>
      <c r="M19" s="259">
        <f>SUMIFS('All Payrolls'!$G:$G,'All Payrolls'!$A:$A,'Payroll Reconciliation'!$C$3,'All Payrolls'!$D:$D,'Payroll Reconciliation'!$C19,'All Payrolls'!$F:$F,"2025_01 Jan")</f>
        <v>0</v>
      </c>
      <c r="N19" s="259">
        <f>SUMIFS('All Payrolls'!$G:$G,'All Payrolls'!$A:$A,'Payroll Reconciliation'!$C$3,'All Payrolls'!$D:$D,'Payroll Reconciliation'!$C19,'All Payrolls'!$F:$F,"2025_02 Feb")</f>
        <v>0</v>
      </c>
      <c r="O19" s="259"/>
      <c r="P19" s="260">
        <f t="shared" si="0"/>
        <v>0</v>
      </c>
    </row>
    <row r="20" spans="1:17" x14ac:dyDescent="0.3">
      <c r="B20" s="261" t="s">
        <v>23637</v>
      </c>
      <c r="C20" s="261" t="s">
        <v>379</v>
      </c>
      <c r="D20" s="259">
        <f>SUMIFS('All Payrolls'!$G:$G,'All Payrolls'!$A:$A,'Payroll Reconciliation'!$C$3,'All Payrolls'!$D:$D,'Payroll Reconciliation'!$C20,'All Payrolls'!$F:$F,"2025_04 Apr")</f>
        <v>0</v>
      </c>
      <c r="E20" s="259">
        <f>SUMIFS('All Payrolls'!$G:$G,'All Payrolls'!$A:$A,'Payroll Reconciliation'!$C$3,'All Payrolls'!$D:$D,'Payroll Reconciliation'!$C20,'All Payrolls'!$F:$F,"2025_05 May")</f>
        <v>0</v>
      </c>
      <c r="F20" s="259">
        <f>SUMIFS('All Payrolls'!$G:$G,'All Payrolls'!$A:$A,'Payroll Reconciliation'!$C$3,'All Payrolls'!$D:$D,'Payroll Reconciliation'!$C20,'All Payrolls'!$F:$F,"2025_06 Jun")</f>
        <v>0</v>
      </c>
      <c r="G20" s="259">
        <f>SUMIFS('All Payrolls'!$G:$G,'All Payrolls'!$A:$A,'Payroll Reconciliation'!$C$3,'All Payrolls'!$D:$D,'Payroll Reconciliation'!$C20,'All Payrolls'!$F:$F,"2025_07 Jul")</f>
        <v>0</v>
      </c>
      <c r="H20" s="259">
        <f>SUMIFS('All Payrolls'!$G:$G,'All Payrolls'!$A:$A,'Payroll Reconciliation'!$C$3,'All Payrolls'!$D:$D,'Payroll Reconciliation'!$C20,'All Payrolls'!$F:$F,"2025_08 Aug")</f>
        <v>0</v>
      </c>
      <c r="I20" s="259">
        <f>SUMIFS('All Payrolls'!$G:$G,'All Payrolls'!$A:$A,'Payroll Reconciliation'!$C$3,'All Payrolls'!$D:$D,'Payroll Reconciliation'!$C20,'All Payrolls'!$F:$F,"2025_09 Sep")</f>
        <v>0</v>
      </c>
      <c r="J20" s="259">
        <f>SUMIFS('All Payrolls'!$G:$G,'All Payrolls'!$A:$A,'Payroll Reconciliation'!$C$3,'All Payrolls'!$D:$D,'Payroll Reconciliation'!$C20,'All Payrolls'!$F:$F,"2025_10 Oct")</f>
        <v>0</v>
      </c>
      <c r="K20" s="259">
        <f>SUMIFS('All Payrolls'!$G:$G,'All Payrolls'!$A:$A,'Payroll Reconciliation'!$C$3,'All Payrolls'!$D:$D,'Payroll Reconciliation'!$C20,'All Payrolls'!$F:$F,"2025_11 Nov")</f>
        <v>0</v>
      </c>
      <c r="L20" s="259">
        <f>SUMIFS('All Payrolls'!$G:$G,'All Payrolls'!$A:$A,'Payroll Reconciliation'!$C$3,'All Payrolls'!$D:$D,'Payroll Reconciliation'!$C20,'All Payrolls'!$F:$F,"2025_12 Dec")</f>
        <v>0</v>
      </c>
      <c r="M20" s="259">
        <f>SUMIFS('All Payrolls'!$G:$G,'All Payrolls'!$A:$A,'Payroll Reconciliation'!$C$3,'All Payrolls'!$D:$D,'Payroll Reconciliation'!$C20,'All Payrolls'!$F:$F,"2025_01 Jan")</f>
        <v>0</v>
      </c>
      <c r="N20" s="259">
        <f>SUMIFS('All Payrolls'!$G:$G,'All Payrolls'!$A:$A,'Payroll Reconciliation'!$C$3,'All Payrolls'!$D:$D,'Payroll Reconciliation'!$C20,'All Payrolls'!$F:$F,"2025_02 Feb")</f>
        <v>0</v>
      </c>
      <c r="O20" s="262"/>
      <c r="P20" s="260">
        <f t="shared" si="0"/>
        <v>0</v>
      </c>
    </row>
    <row r="21" spans="1:17" ht="16.2" thickBot="1" x14ac:dyDescent="0.35">
      <c r="A21" s="255" t="s">
        <v>23643</v>
      </c>
      <c r="B21" s="263" t="s">
        <v>23640</v>
      </c>
      <c r="D21" s="256">
        <f t="shared" ref="D21:O21" si="1">SUM(D12:D20)</f>
        <v>0</v>
      </c>
      <c r="E21" s="256">
        <f t="shared" si="1"/>
        <v>0</v>
      </c>
      <c r="F21" s="256">
        <f t="shared" si="1"/>
        <v>0</v>
      </c>
      <c r="G21" s="256">
        <f t="shared" si="1"/>
        <v>0</v>
      </c>
      <c r="H21" s="256">
        <f t="shared" si="1"/>
        <v>0</v>
      </c>
      <c r="I21" s="256">
        <f t="shared" si="1"/>
        <v>0</v>
      </c>
      <c r="J21" s="256">
        <f t="shared" si="1"/>
        <v>0</v>
      </c>
      <c r="K21" s="256">
        <f t="shared" si="1"/>
        <v>0</v>
      </c>
      <c r="L21" s="256">
        <f t="shared" si="1"/>
        <v>0</v>
      </c>
      <c r="M21" s="256">
        <f t="shared" si="1"/>
        <v>0</v>
      </c>
      <c r="N21" s="256">
        <f t="shared" si="1"/>
        <v>0</v>
      </c>
      <c r="O21" s="256">
        <f t="shared" si="1"/>
        <v>0</v>
      </c>
      <c r="P21" s="256">
        <f>SUM(P12:P20)</f>
        <v>0</v>
      </c>
    </row>
    <row r="22" spans="1:17" x14ac:dyDescent="0.3">
      <c r="D22" s="257"/>
      <c r="E22" s="257"/>
      <c r="F22" s="257"/>
      <c r="G22" s="257"/>
      <c r="H22" s="257"/>
      <c r="I22" s="257"/>
      <c r="J22" s="257"/>
      <c r="K22" s="257"/>
      <c r="L22" s="257"/>
      <c r="M22" s="257"/>
      <c r="N22" s="257"/>
      <c r="O22" s="257"/>
      <c r="P22" s="257"/>
    </row>
    <row r="23" spans="1:17" s="168" customFormat="1" ht="16.2" thickBot="1" x14ac:dyDescent="0.35">
      <c r="A23" s="255" t="s">
        <v>23645</v>
      </c>
      <c r="B23" s="263" t="s">
        <v>23805</v>
      </c>
      <c r="D23" s="256">
        <f>IF(D21&gt;0,D21-D9,0)</f>
        <v>0</v>
      </c>
      <c r="E23" s="256">
        <f t="shared" ref="E23:O23" si="2">IF(E21&gt;0,E21-E9,0)</f>
        <v>0</v>
      </c>
      <c r="F23" s="256">
        <f t="shared" si="2"/>
        <v>0</v>
      </c>
      <c r="G23" s="256">
        <f t="shared" si="2"/>
        <v>0</v>
      </c>
      <c r="H23" s="256">
        <f t="shared" si="2"/>
        <v>0</v>
      </c>
      <c r="I23" s="256">
        <f t="shared" si="2"/>
        <v>0</v>
      </c>
      <c r="J23" s="256">
        <f t="shared" si="2"/>
        <v>0</v>
      </c>
      <c r="K23" s="256">
        <f t="shared" si="2"/>
        <v>0</v>
      </c>
      <c r="L23" s="256">
        <f t="shared" si="2"/>
        <v>0</v>
      </c>
      <c r="M23" s="256">
        <f t="shared" si="2"/>
        <v>0</v>
      </c>
      <c r="N23" s="256">
        <f t="shared" si="2"/>
        <v>0</v>
      </c>
      <c r="O23" s="256">
        <f t="shared" si="2"/>
        <v>0</v>
      </c>
      <c r="P23" s="256">
        <f>SUM(D23:O23)</f>
        <v>0</v>
      </c>
      <c r="Q23" s="168" t="s">
        <v>23806</v>
      </c>
    </row>
    <row r="24" spans="1:17" x14ac:dyDescent="0.3">
      <c r="D24" s="257"/>
      <c r="E24" s="257"/>
      <c r="F24" s="257"/>
      <c r="G24" s="257"/>
      <c r="H24" s="257"/>
      <c r="I24" s="257"/>
      <c r="J24" s="257"/>
      <c r="K24" s="257"/>
      <c r="L24" s="257"/>
      <c r="M24" s="257"/>
      <c r="N24" s="257"/>
      <c r="O24" s="257"/>
      <c r="P24" s="257"/>
    </row>
    <row r="25" spans="1:17" x14ac:dyDescent="0.3">
      <c r="D25" s="257"/>
      <c r="E25" s="257"/>
      <c r="F25" s="257"/>
      <c r="G25" s="257"/>
      <c r="H25" s="257"/>
      <c r="I25" s="257"/>
      <c r="J25" s="257"/>
      <c r="K25" s="257"/>
      <c r="L25" s="257"/>
      <c r="M25" s="257"/>
      <c r="N25" s="257"/>
      <c r="O25" s="257"/>
      <c r="P25" s="257"/>
    </row>
    <row r="27" spans="1:17" x14ac:dyDescent="0.3">
      <c r="B27" s="168" t="s">
        <v>23665</v>
      </c>
      <c r="D27" s="257"/>
      <c r="E27" s="257"/>
      <c r="F27" s="257"/>
      <c r="G27" s="257"/>
      <c r="H27" s="257"/>
      <c r="I27" s="257"/>
      <c r="J27" s="257"/>
      <c r="K27" s="257"/>
      <c r="L27" s="257"/>
      <c r="M27" s="257"/>
      <c r="N27" s="257"/>
      <c r="O27" s="257"/>
      <c r="P27" s="257"/>
    </row>
    <row r="28" spans="1:17" x14ac:dyDescent="0.3">
      <c r="B28" s="459" t="s">
        <v>23912</v>
      </c>
      <c r="D28" s="257"/>
      <c r="E28" s="257"/>
      <c r="F28" s="257"/>
      <c r="G28" s="257"/>
      <c r="H28" s="257"/>
      <c r="I28" s="257"/>
      <c r="J28" s="257"/>
      <c r="K28" s="257"/>
      <c r="L28" s="257"/>
      <c r="M28" s="257"/>
      <c r="N28" s="257"/>
      <c r="O28" s="257"/>
      <c r="P28" s="257"/>
    </row>
    <row r="29" spans="1:17" x14ac:dyDescent="0.3">
      <c r="B29" s="258" t="s">
        <v>23631</v>
      </c>
      <c r="C29" s="258" t="s">
        <v>371</v>
      </c>
      <c r="D29" s="266"/>
      <c r="E29" s="266"/>
      <c r="F29" s="266"/>
      <c r="G29" s="266"/>
      <c r="H29" s="266"/>
      <c r="I29" s="266"/>
      <c r="J29" s="266"/>
      <c r="K29" s="266"/>
      <c r="L29" s="266"/>
      <c r="M29" s="266"/>
      <c r="N29" s="266"/>
      <c r="O29" s="266"/>
      <c r="P29" s="260">
        <f>SUM(D29:O29)</f>
        <v>0</v>
      </c>
    </row>
    <row r="30" spans="1:17" x14ac:dyDescent="0.3">
      <c r="B30" s="258" t="s">
        <v>23638</v>
      </c>
      <c r="C30" s="258" t="s">
        <v>372</v>
      </c>
      <c r="D30" s="266"/>
      <c r="E30" s="266"/>
      <c r="F30" s="266"/>
      <c r="G30" s="266"/>
      <c r="H30" s="266"/>
      <c r="I30" s="266"/>
      <c r="J30" s="266"/>
      <c r="K30" s="266"/>
      <c r="L30" s="266"/>
      <c r="M30" s="266"/>
      <c r="N30" s="266"/>
      <c r="O30" s="266"/>
      <c r="P30" s="260">
        <f t="shared" ref="P30:P37" si="3">SUM(D30:O30)</f>
        <v>0</v>
      </c>
    </row>
    <row r="31" spans="1:17" x14ac:dyDescent="0.3">
      <c r="B31" s="258" t="s">
        <v>23632</v>
      </c>
      <c r="C31" s="258" t="s">
        <v>373</v>
      </c>
      <c r="D31" s="266"/>
      <c r="E31" s="266"/>
      <c r="F31" s="266"/>
      <c r="G31" s="266"/>
      <c r="H31" s="266"/>
      <c r="I31" s="266"/>
      <c r="J31" s="266"/>
      <c r="K31" s="266"/>
      <c r="L31" s="266"/>
      <c r="M31" s="266"/>
      <c r="N31" s="266"/>
      <c r="O31" s="266"/>
      <c r="P31" s="260">
        <f t="shared" si="3"/>
        <v>0</v>
      </c>
    </row>
    <row r="32" spans="1:17" x14ac:dyDescent="0.3">
      <c r="B32" s="258" t="s">
        <v>23639</v>
      </c>
      <c r="C32" s="258" t="s">
        <v>374</v>
      </c>
      <c r="D32" s="266"/>
      <c r="E32" s="266"/>
      <c r="F32" s="266"/>
      <c r="G32" s="266"/>
      <c r="H32" s="266"/>
      <c r="I32" s="266"/>
      <c r="J32" s="266"/>
      <c r="K32" s="266"/>
      <c r="L32" s="266"/>
      <c r="M32" s="266"/>
      <c r="N32" s="266"/>
      <c r="O32" s="266"/>
      <c r="P32" s="260">
        <f t="shared" si="3"/>
        <v>0</v>
      </c>
    </row>
    <row r="33" spans="1:16" x14ac:dyDescent="0.3">
      <c r="B33" s="258" t="s">
        <v>23633</v>
      </c>
      <c r="C33" s="258" t="s">
        <v>375</v>
      </c>
      <c r="D33" s="266"/>
      <c r="E33" s="266"/>
      <c r="F33" s="266"/>
      <c r="G33" s="266"/>
      <c r="H33" s="266"/>
      <c r="I33" s="266"/>
      <c r="J33" s="266"/>
      <c r="K33" s="266"/>
      <c r="L33" s="266"/>
      <c r="M33" s="266"/>
      <c r="N33" s="266"/>
      <c r="O33" s="266"/>
      <c r="P33" s="260">
        <f t="shared" si="3"/>
        <v>0</v>
      </c>
    </row>
    <row r="34" spans="1:16" x14ac:dyDescent="0.3">
      <c r="B34" s="258" t="s">
        <v>23634</v>
      </c>
      <c r="C34" s="258" t="s">
        <v>376</v>
      </c>
      <c r="D34" s="266"/>
      <c r="E34" s="266"/>
      <c r="F34" s="266"/>
      <c r="G34" s="266"/>
      <c r="H34" s="266"/>
      <c r="I34" s="266"/>
      <c r="J34" s="266"/>
      <c r="K34" s="266"/>
      <c r="L34" s="266"/>
      <c r="M34" s="266"/>
      <c r="N34" s="266"/>
      <c r="O34" s="266"/>
      <c r="P34" s="260">
        <f t="shared" si="3"/>
        <v>0</v>
      </c>
    </row>
    <row r="35" spans="1:16" x14ac:dyDescent="0.3">
      <c r="B35" s="258" t="s">
        <v>23635</v>
      </c>
      <c r="C35" s="258" t="s">
        <v>377</v>
      </c>
      <c r="D35" s="266"/>
      <c r="E35" s="266"/>
      <c r="F35" s="266"/>
      <c r="G35" s="266"/>
      <c r="H35" s="266"/>
      <c r="I35" s="266"/>
      <c r="J35" s="266"/>
      <c r="K35" s="266"/>
      <c r="L35" s="266"/>
      <c r="M35" s="266"/>
      <c r="N35" s="266"/>
      <c r="O35" s="266"/>
      <c r="P35" s="260">
        <f t="shared" si="3"/>
        <v>0</v>
      </c>
    </row>
    <row r="36" spans="1:16" x14ac:dyDescent="0.3">
      <c r="B36" s="258" t="s">
        <v>23636</v>
      </c>
      <c r="C36" s="258" t="s">
        <v>378</v>
      </c>
      <c r="D36" s="266"/>
      <c r="E36" s="266"/>
      <c r="F36" s="266"/>
      <c r="G36" s="266"/>
      <c r="H36" s="266"/>
      <c r="I36" s="266"/>
      <c r="J36" s="266"/>
      <c r="K36" s="266"/>
      <c r="L36" s="266"/>
      <c r="M36" s="266"/>
      <c r="N36" s="266"/>
      <c r="O36" s="266"/>
      <c r="P36" s="260">
        <f t="shared" si="3"/>
        <v>0</v>
      </c>
    </row>
    <row r="37" spans="1:16" x14ac:dyDescent="0.3">
      <c r="B37" s="261" t="s">
        <v>23637</v>
      </c>
      <c r="C37" s="261" t="s">
        <v>379</v>
      </c>
      <c r="D37" s="266"/>
      <c r="E37" s="266"/>
      <c r="F37" s="266"/>
      <c r="G37" s="266"/>
      <c r="H37" s="266"/>
      <c r="I37" s="266"/>
      <c r="J37" s="266"/>
      <c r="K37" s="266"/>
      <c r="L37" s="266"/>
      <c r="M37" s="267"/>
      <c r="N37" s="267"/>
      <c r="O37" s="267"/>
      <c r="P37" s="260">
        <f t="shared" si="3"/>
        <v>0</v>
      </c>
    </row>
    <row r="38" spans="1:16" ht="16.2" thickBot="1" x14ac:dyDescent="0.35">
      <c r="A38" s="255" t="s">
        <v>23644</v>
      </c>
      <c r="B38" s="263" t="s">
        <v>23641</v>
      </c>
      <c r="D38" s="256">
        <f t="shared" ref="D38:O38" si="4">SUM(D29:D37)</f>
        <v>0</v>
      </c>
      <c r="E38" s="256">
        <f t="shared" si="4"/>
        <v>0</v>
      </c>
      <c r="F38" s="256">
        <f>SUM(F29:F37)</f>
        <v>0</v>
      </c>
      <c r="G38" s="256">
        <f t="shared" si="4"/>
        <v>0</v>
      </c>
      <c r="H38" s="256">
        <f t="shared" si="4"/>
        <v>0</v>
      </c>
      <c r="I38" s="256">
        <f t="shared" si="4"/>
        <v>0</v>
      </c>
      <c r="J38" s="256">
        <f t="shared" si="4"/>
        <v>0</v>
      </c>
      <c r="K38" s="256">
        <f t="shared" si="4"/>
        <v>0</v>
      </c>
      <c r="L38" s="256">
        <f t="shared" si="4"/>
        <v>0</v>
      </c>
      <c r="M38" s="256">
        <f t="shared" si="4"/>
        <v>0</v>
      </c>
      <c r="N38" s="256">
        <f t="shared" si="4"/>
        <v>0</v>
      </c>
      <c r="O38" s="256">
        <f t="shared" si="4"/>
        <v>0</v>
      </c>
      <c r="P38" s="256">
        <f>SUM(P29:P37)</f>
        <v>0</v>
      </c>
    </row>
    <row r="39" spans="1:16" x14ac:dyDescent="0.3">
      <c r="D39" s="257"/>
      <c r="E39" s="257"/>
      <c r="F39" s="257"/>
      <c r="G39" s="257"/>
      <c r="H39" s="257"/>
      <c r="I39" s="257"/>
      <c r="J39" s="257"/>
      <c r="K39" s="257"/>
      <c r="L39" s="257"/>
      <c r="M39" s="257"/>
      <c r="N39" s="257"/>
      <c r="O39" s="257"/>
      <c r="P39" s="257"/>
    </row>
    <row r="40" spans="1:16" s="168" customFormat="1" ht="16.2" thickBot="1" x14ac:dyDescent="0.35">
      <c r="A40" s="255" t="s">
        <v>23646</v>
      </c>
      <c r="B40" s="263" t="s">
        <v>23659</v>
      </c>
      <c r="D40" s="256">
        <f>D9-D38</f>
        <v>0</v>
      </c>
      <c r="E40" s="256">
        <f>E9-E38</f>
        <v>0</v>
      </c>
      <c r="F40" s="256">
        <f t="shared" ref="F40:O40" si="5">F9-F38</f>
        <v>0</v>
      </c>
      <c r="G40" s="256">
        <f t="shared" si="5"/>
        <v>0</v>
      </c>
      <c r="H40" s="256">
        <f t="shared" si="5"/>
        <v>0</v>
      </c>
      <c r="I40" s="256">
        <f t="shared" si="5"/>
        <v>0</v>
      </c>
      <c r="J40" s="256">
        <f t="shared" si="5"/>
        <v>0</v>
      </c>
      <c r="K40" s="256">
        <f t="shared" si="5"/>
        <v>0</v>
      </c>
      <c r="L40" s="256">
        <f t="shared" si="5"/>
        <v>0</v>
      </c>
      <c r="M40" s="256">
        <f t="shared" si="5"/>
        <v>0</v>
      </c>
      <c r="N40" s="256">
        <f t="shared" si="5"/>
        <v>0</v>
      </c>
      <c r="O40" s="256">
        <f t="shared" si="5"/>
        <v>0</v>
      </c>
      <c r="P40" s="256">
        <f>SUM(D40:O40)</f>
        <v>0</v>
      </c>
    </row>
    <row r="41" spans="1:16" x14ac:dyDescent="0.3">
      <c r="D41" s="257"/>
      <c r="E41" s="257"/>
      <c r="F41" s="257"/>
      <c r="G41" s="257"/>
      <c r="H41" s="257"/>
      <c r="I41" s="257"/>
      <c r="J41" s="257"/>
      <c r="K41" s="257"/>
      <c r="L41" s="257"/>
      <c r="M41" s="257"/>
      <c r="N41" s="257"/>
      <c r="O41" s="257"/>
      <c r="P41" s="257"/>
    </row>
    <row r="42" spans="1:16" x14ac:dyDescent="0.3">
      <c r="B42" s="168" t="s">
        <v>23657</v>
      </c>
      <c r="D42" s="257"/>
      <c r="E42" s="257"/>
      <c r="F42" s="257"/>
      <c r="G42" s="257"/>
      <c r="H42" s="257"/>
      <c r="I42" s="257"/>
      <c r="J42" s="257"/>
      <c r="K42" s="257"/>
      <c r="L42" s="257"/>
      <c r="M42" s="257"/>
      <c r="N42" s="257"/>
      <c r="O42" s="257"/>
      <c r="P42" s="257"/>
    </row>
    <row r="43" spans="1:16" x14ac:dyDescent="0.3">
      <c r="B43" s="258" t="s">
        <v>23631</v>
      </c>
      <c r="C43" s="258" t="s">
        <v>371</v>
      </c>
      <c r="D43" s="259" t="str">
        <f t="shared" ref="D43:O43" si="6">IF(AND(D$21&gt;0,D$38&gt;0),D12-D29,"")</f>
        <v/>
      </c>
      <c r="E43" s="259" t="str">
        <f t="shared" si="6"/>
        <v/>
      </c>
      <c r="F43" s="259" t="str">
        <f>IF(AND(F$21&gt;0,F$38&gt;0),F12-F29,"")</f>
        <v/>
      </c>
      <c r="G43" s="259" t="str">
        <f>IF(AND(G$21&gt;0,G$38&gt;0),G12-G29,"")</f>
        <v/>
      </c>
      <c r="H43" s="259" t="str">
        <f t="shared" si="6"/>
        <v/>
      </c>
      <c r="I43" s="259" t="str">
        <f t="shared" si="6"/>
        <v/>
      </c>
      <c r="J43" s="259" t="str">
        <f t="shared" si="6"/>
        <v/>
      </c>
      <c r="K43" s="259" t="str">
        <f t="shared" si="6"/>
        <v/>
      </c>
      <c r="L43" s="259" t="str">
        <f t="shared" si="6"/>
        <v/>
      </c>
      <c r="M43" s="259" t="str">
        <f t="shared" si="6"/>
        <v/>
      </c>
      <c r="N43" s="259" t="str">
        <f t="shared" si="6"/>
        <v/>
      </c>
      <c r="O43" s="259" t="str">
        <f t="shared" si="6"/>
        <v/>
      </c>
      <c r="P43" s="260">
        <f>SUM(D43:O43)</f>
        <v>0</v>
      </c>
    </row>
    <row r="44" spans="1:16" x14ac:dyDescent="0.3">
      <c r="B44" s="258" t="s">
        <v>23638</v>
      </c>
      <c r="C44" s="258" t="s">
        <v>372</v>
      </c>
      <c r="D44" s="259" t="str">
        <f t="shared" ref="D44:O44" si="7">IF(AND(D$21&gt;0,D$38&gt;0),D13-D30,"")</f>
        <v/>
      </c>
      <c r="E44" s="259" t="str">
        <f t="shared" si="7"/>
        <v/>
      </c>
      <c r="F44" s="259" t="str">
        <f>IF(AND(F$21&gt;0,F$38&gt;0),F13-F30,"")</f>
        <v/>
      </c>
      <c r="G44" s="259" t="str">
        <f t="shared" si="7"/>
        <v/>
      </c>
      <c r="H44" s="259" t="str">
        <f t="shared" si="7"/>
        <v/>
      </c>
      <c r="I44" s="259" t="str">
        <f t="shared" si="7"/>
        <v/>
      </c>
      <c r="J44" s="259" t="str">
        <f t="shared" si="7"/>
        <v/>
      </c>
      <c r="K44" s="259" t="str">
        <f t="shared" si="7"/>
        <v/>
      </c>
      <c r="L44" s="259" t="str">
        <f t="shared" si="7"/>
        <v/>
      </c>
      <c r="M44" s="259" t="str">
        <f t="shared" si="7"/>
        <v/>
      </c>
      <c r="N44" s="259" t="str">
        <f t="shared" si="7"/>
        <v/>
      </c>
      <c r="O44" s="259" t="str">
        <f t="shared" si="7"/>
        <v/>
      </c>
      <c r="P44" s="260">
        <f t="shared" ref="P44:P51" si="8">SUM(D44:O44)</f>
        <v>0</v>
      </c>
    </row>
    <row r="45" spans="1:16" x14ac:dyDescent="0.3">
      <c r="B45" s="258" t="s">
        <v>23632</v>
      </c>
      <c r="C45" s="258" t="s">
        <v>373</v>
      </c>
      <c r="D45" s="259" t="str">
        <f t="shared" ref="D45:O45" si="9">IF(AND(D$21&gt;0,D$38&gt;0),D14-D31,"")</f>
        <v/>
      </c>
      <c r="E45" s="259" t="str">
        <f t="shared" si="9"/>
        <v/>
      </c>
      <c r="F45" s="259" t="str">
        <f t="shared" si="9"/>
        <v/>
      </c>
      <c r="G45" s="259" t="str">
        <f t="shared" si="9"/>
        <v/>
      </c>
      <c r="H45" s="259" t="str">
        <f t="shared" si="9"/>
        <v/>
      </c>
      <c r="I45" s="259" t="str">
        <f t="shared" si="9"/>
        <v/>
      </c>
      <c r="J45" s="259" t="str">
        <f t="shared" si="9"/>
        <v/>
      </c>
      <c r="K45" s="259" t="str">
        <f t="shared" si="9"/>
        <v/>
      </c>
      <c r="L45" s="259" t="str">
        <f t="shared" si="9"/>
        <v/>
      </c>
      <c r="M45" s="259" t="str">
        <f t="shared" si="9"/>
        <v/>
      </c>
      <c r="N45" s="259" t="str">
        <f t="shared" si="9"/>
        <v/>
      </c>
      <c r="O45" s="259" t="str">
        <f t="shared" si="9"/>
        <v/>
      </c>
      <c r="P45" s="260">
        <f t="shared" si="8"/>
        <v>0</v>
      </c>
    </row>
    <row r="46" spans="1:16" x14ac:dyDescent="0.3">
      <c r="B46" s="258" t="s">
        <v>23639</v>
      </c>
      <c r="C46" s="258" t="s">
        <v>374</v>
      </c>
      <c r="D46" s="259" t="str">
        <f t="shared" ref="D46:O46" si="10">IF(AND(D$21&gt;0,D$38&gt;0),D15-D32,"")</f>
        <v/>
      </c>
      <c r="E46" s="259" t="str">
        <f t="shared" si="10"/>
        <v/>
      </c>
      <c r="F46" s="259" t="str">
        <f t="shared" si="10"/>
        <v/>
      </c>
      <c r="G46" s="259" t="str">
        <f t="shared" si="10"/>
        <v/>
      </c>
      <c r="H46" s="259" t="str">
        <f t="shared" si="10"/>
        <v/>
      </c>
      <c r="I46" s="259" t="str">
        <f t="shared" si="10"/>
        <v/>
      </c>
      <c r="J46" s="259" t="str">
        <f t="shared" si="10"/>
        <v/>
      </c>
      <c r="K46" s="259" t="str">
        <f t="shared" si="10"/>
        <v/>
      </c>
      <c r="L46" s="259" t="str">
        <f t="shared" si="10"/>
        <v/>
      </c>
      <c r="M46" s="259" t="str">
        <f t="shared" si="10"/>
        <v/>
      </c>
      <c r="N46" s="259" t="str">
        <f t="shared" si="10"/>
        <v/>
      </c>
      <c r="O46" s="259" t="str">
        <f t="shared" si="10"/>
        <v/>
      </c>
      <c r="P46" s="260">
        <f t="shared" si="8"/>
        <v>0</v>
      </c>
    </row>
    <row r="47" spans="1:16" x14ac:dyDescent="0.3">
      <c r="B47" s="258" t="s">
        <v>23633</v>
      </c>
      <c r="C47" s="258" t="s">
        <v>375</v>
      </c>
      <c r="D47" s="259" t="str">
        <f t="shared" ref="D47:O47" si="11">IF(AND(D$21&gt;0,D$38&gt;0),D16-D33,"")</f>
        <v/>
      </c>
      <c r="E47" s="259" t="str">
        <f t="shared" si="11"/>
        <v/>
      </c>
      <c r="F47" s="259" t="str">
        <f t="shared" si="11"/>
        <v/>
      </c>
      <c r="G47" s="259" t="str">
        <f t="shared" si="11"/>
        <v/>
      </c>
      <c r="H47" s="259" t="str">
        <f t="shared" si="11"/>
        <v/>
      </c>
      <c r="I47" s="259" t="str">
        <f t="shared" si="11"/>
        <v/>
      </c>
      <c r="J47" s="259" t="str">
        <f t="shared" si="11"/>
        <v/>
      </c>
      <c r="K47" s="259" t="str">
        <f t="shared" si="11"/>
        <v/>
      </c>
      <c r="L47" s="259" t="str">
        <f t="shared" si="11"/>
        <v/>
      </c>
      <c r="M47" s="259" t="str">
        <f t="shared" si="11"/>
        <v/>
      </c>
      <c r="N47" s="259" t="str">
        <f t="shared" si="11"/>
        <v/>
      </c>
      <c r="O47" s="259" t="str">
        <f t="shared" si="11"/>
        <v/>
      </c>
      <c r="P47" s="260">
        <f t="shared" si="8"/>
        <v>0</v>
      </c>
    </row>
    <row r="48" spans="1:16" x14ac:dyDescent="0.3">
      <c r="B48" s="258" t="s">
        <v>23634</v>
      </c>
      <c r="C48" s="258" t="s">
        <v>376</v>
      </c>
      <c r="D48" s="259" t="str">
        <f>IF(AND(D$21&gt;0,D$38&gt;0),D17-D34,"")</f>
        <v/>
      </c>
      <c r="E48" s="259" t="str">
        <f t="shared" ref="E48:O48" si="12">IF(AND(E$21&gt;0,E$38&gt;0),E17-E34,"")</f>
        <v/>
      </c>
      <c r="F48" s="259" t="str">
        <f t="shared" si="12"/>
        <v/>
      </c>
      <c r="G48" s="259" t="str">
        <f t="shared" si="12"/>
        <v/>
      </c>
      <c r="H48" s="259" t="str">
        <f t="shared" si="12"/>
        <v/>
      </c>
      <c r="I48" s="259" t="str">
        <f t="shared" si="12"/>
        <v/>
      </c>
      <c r="J48" s="259" t="str">
        <f t="shared" si="12"/>
        <v/>
      </c>
      <c r="K48" s="259" t="str">
        <f t="shared" si="12"/>
        <v/>
      </c>
      <c r="L48" s="259" t="str">
        <f t="shared" si="12"/>
        <v/>
      </c>
      <c r="M48" s="259" t="str">
        <f t="shared" si="12"/>
        <v/>
      </c>
      <c r="N48" s="259" t="str">
        <f t="shared" si="12"/>
        <v/>
      </c>
      <c r="O48" s="259" t="str">
        <f t="shared" si="12"/>
        <v/>
      </c>
      <c r="P48" s="260">
        <f t="shared" si="8"/>
        <v>0</v>
      </c>
    </row>
    <row r="49" spans="1:17" x14ac:dyDescent="0.3">
      <c r="B49" s="258" t="s">
        <v>23635</v>
      </c>
      <c r="C49" s="258" t="s">
        <v>377</v>
      </c>
      <c r="D49" s="259" t="str">
        <f t="shared" ref="D49:O49" si="13">IF(AND(D$21&gt;0,D$38&gt;0),D18-D35,"")</f>
        <v/>
      </c>
      <c r="E49" s="259" t="str">
        <f t="shared" si="13"/>
        <v/>
      </c>
      <c r="F49" s="259" t="str">
        <f t="shared" si="13"/>
        <v/>
      </c>
      <c r="G49" s="259" t="str">
        <f t="shared" si="13"/>
        <v/>
      </c>
      <c r="H49" s="259" t="str">
        <f t="shared" si="13"/>
        <v/>
      </c>
      <c r="I49" s="259" t="str">
        <f t="shared" si="13"/>
        <v/>
      </c>
      <c r="J49" s="259" t="str">
        <f t="shared" si="13"/>
        <v/>
      </c>
      <c r="K49" s="259" t="str">
        <f t="shared" si="13"/>
        <v/>
      </c>
      <c r="L49" s="259" t="str">
        <f t="shared" si="13"/>
        <v/>
      </c>
      <c r="M49" s="259" t="str">
        <f t="shared" si="13"/>
        <v/>
      </c>
      <c r="N49" s="259" t="str">
        <f t="shared" si="13"/>
        <v/>
      </c>
      <c r="O49" s="259" t="str">
        <f t="shared" si="13"/>
        <v/>
      </c>
      <c r="P49" s="260">
        <f t="shared" si="8"/>
        <v>0</v>
      </c>
    </row>
    <row r="50" spans="1:17" x14ac:dyDescent="0.3">
      <c r="B50" s="258" t="s">
        <v>23636</v>
      </c>
      <c r="C50" s="258" t="s">
        <v>378</v>
      </c>
      <c r="D50" s="259" t="str">
        <f t="shared" ref="D50:O50" si="14">IF(AND(D$21&gt;0,D$38&gt;0),D19-D36,"")</f>
        <v/>
      </c>
      <c r="E50" s="259" t="str">
        <f t="shared" si="14"/>
        <v/>
      </c>
      <c r="F50" s="259" t="str">
        <f t="shared" si="14"/>
        <v/>
      </c>
      <c r="G50" s="259" t="str">
        <f t="shared" si="14"/>
        <v/>
      </c>
      <c r="H50" s="259" t="str">
        <f t="shared" si="14"/>
        <v/>
      </c>
      <c r="I50" s="259" t="str">
        <f t="shared" si="14"/>
        <v/>
      </c>
      <c r="J50" s="259" t="str">
        <f t="shared" si="14"/>
        <v/>
      </c>
      <c r="K50" s="259" t="str">
        <f t="shared" si="14"/>
        <v/>
      </c>
      <c r="L50" s="259" t="str">
        <f t="shared" si="14"/>
        <v/>
      </c>
      <c r="M50" s="259" t="str">
        <f t="shared" si="14"/>
        <v/>
      </c>
      <c r="N50" s="259" t="str">
        <f t="shared" si="14"/>
        <v/>
      </c>
      <c r="O50" s="259" t="str">
        <f t="shared" si="14"/>
        <v/>
      </c>
      <c r="P50" s="260">
        <f t="shared" si="8"/>
        <v>0</v>
      </c>
    </row>
    <row r="51" spans="1:17" x14ac:dyDescent="0.3">
      <c r="B51" s="261" t="s">
        <v>23637</v>
      </c>
      <c r="C51" s="261" t="s">
        <v>379</v>
      </c>
      <c r="D51" s="259" t="str">
        <f t="shared" ref="D51:O51" si="15">IF(AND(D$21&gt;0,D$38&gt;0),D20-D37,"")</f>
        <v/>
      </c>
      <c r="E51" s="259" t="str">
        <f t="shared" si="15"/>
        <v/>
      </c>
      <c r="F51" s="259" t="str">
        <f t="shared" si="15"/>
        <v/>
      </c>
      <c r="G51" s="259" t="str">
        <f t="shared" si="15"/>
        <v/>
      </c>
      <c r="H51" s="259" t="str">
        <f t="shared" si="15"/>
        <v/>
      </c>
      <c r="I51" s="259" t="str">
        <f t="shared" si="15"/>
        <v/>
      </c>
      <c r="J51" s="259" t="str">
        <f t="shared" si="15"/>
        <v/>
      </c>
      <c r="K51" s="259" t="str">
        <f t="shared" si="15"/>
        <v/>
      </c>
      <c r="L51" s="259" t="str">
        <f t="shared" si="15"/>
        <v/>
      </c>
      <c r="M51" s="259" t="str">
        <f t="shared" si="15"/>
        <v/>
      </c>
      <c r="N51" s="259" t="str">
        <f t="shared" si="15"/>
        <v/>
      </c>
      <c r="O51" s="259" t="str">
        <f t="shared" si="15"/>
        <v/>
      </c>
      <c r="P51" s="260">
        <f t="shared" si="8"/>
        <v>0</v>
      </c>
    </row>
    <row r="52" spans="1:17" s="168" customFormat="1" ht="16.2" thickBot="1" x14ac:dyDescent="0.35">
      <c r="A52" s="255" t="s">
        <v>23654</v>
      </c>
      <c r="B52" s="263" t="s">
        <v>23658</v>
      </c>
      <c r="D52" s="256">
        <f>SUM(D43:D51)</f>
        <v>0</v>
      </c>
      <c r="E52" s="256">
        <f t="shared" ref="E52:O52" si="16">SUM(E43:E51)</f>
        <v>0</v>
      </c>
      <c r="F52" s="256">
        <f t="shared" si="16"/>
        <v>0</v>
      </c>
      <c r="G52" s="256">
        <f t="shared" si="16"/>
        <v>0</v>
      </c>
      <c r="H52" s="256">
        <f t="shared" si="16"/>
        <v>0</v>
      </c>
      <c r="I52" s="256">
        <f t="shared" si="16"/>
        <v>0</v>
      </c>
      <c r="J52" s="256">
        <f t="shared" si="16"/>
        <v>0</v>
      </c>
      <c r="K52" s="256">
        <f t="shared" si="16"/>
        <v>0</v>
      </c>
      <c r="L52" s="256">
        <f t="shared" si="16"/>
        <v>0</v>
      </c>
      <c r="M52" s="256">
        <f t="shared" si="16"/>
        <v>0</v>
      </c>
      <c r="N52" s="256">
        <f t="shared" si="16"/>
        <v>0</v>
      </c>
      <c r="O52" s="256">
        <f t="shared" si="16"/>
        <v>0</v>
      </c>
      <c r="P52" s="256">
        <f>SUM(P43:P51)</f>
        <v>0</v>
      </c>
    </row>
    <row r="54" spans="1:17" ht="30.75" customHeight="1" thickBot="1" x14ac:dyDescent="0.35">
      <c r="B54" s="512" t="s">
        <v>24188</v>
      </c>
      <c r="D54" s="256">
        <f>SUMIF('Monthly Payroll Deductions'!$B:$B,$C3,'Monthly Payroll Deductions'!K:K)</f>
        <v>0</v>
      </c>
      <c r="E54" s="256">
        <f>SUMIF('Monthly Payroll Deductions'!$B:$B,$C3,'Monthly Payroll Deductions'!Z:Z)</f>
        <v>0</v>
      </c>
      <c r="F54" s="256"/>
      <c r="G54" s="256"/>
      <c r="H54" s="256"/>
      <c r="I54" s="256"/>
      <c r="J54" s="256"/>
      <c r="K54" s="256"/>
      <c r="L54" s="256"/>
      <c r="M54" s="256"/>
      <c r="N54" s="256"/>
      <c r="O54" s="256"/>
      <c r="P54" s="256">
        <f>SUM(D54:O54)</f>
        <v>0</v>
      </c>
    </row>
    <row r="56" spans="1:17" ht="16.2" thickBot="1" x14ac:dyDescent="0.35">
      <c r="B56" s="168" t="s">
        <v>24189</v>
      </c>
      <c r="D56" s="256">
        <f>SUMIF('Monthly Payroll Deductions'!$B:$B,$C3,'Monthly Payroll Deductions'!L:L)</f>
        <v>0</v>
      </c>
      <c r="E56" s="256">
        <f>SUMIF('Monthly Payroll Deductions'!$B:$B,$C3,'Monthly Payroll Deductions'!AB:AB)</f>
        <v>0</v>
      </c>
      <c r="F56" s="256"/>
      <c r="G56" s="256"/>
      <c r="H56" s="256"/>
      <c r="I56" s="256"/>
      <c r="J56" s="256"/>
      <c r="K56" s="256"/>
      <c r="L56" s="256"/>
      <c r="M56" s="256"/>
      <c r="N56" s="256"/>
      <c r="O56" s="256"/>
      <c r="P56" s="256">
        <f>IF(SUM(D56:O56)&lt;0,0,SUM(D56:O56))</f>
        <v>0</v>
      </c>
      <c r="Q56" s="168" t="s">
        <v>24163</v>
      </c>
    </row>
    <row r="58" spans="1:17" x14ac:dyDescent="0.3">
      <c r="B58" s="510"/>
    </row>
  </sheetData>
  <sheetProtection algorithmName="SHA-512" hashValue="U5w2OVOlJcWBCftn2s+Goy90mSMw2VYfUxMOyWNF/w0GeggDptcJ/8izdRjCpNz5d6XXHiFQfe3jMUPif3VC3g==" saltValue="OzwHcNDw+JujFkuUNLF7ww==" spinCount="100000" sheet="1" objects="1" scenarios="1"/>
  <mergeCells count="1">
    <mergeCell ref="C4:H4"/>
  </mergeCells>
  <phoneticPr fontId="7" type="noConversion"/>
  <pageMargins left="0.25" right="0.25" top="0.75" bottom="0.75" header="0.3" footer="0.3"/>
  <pageSetup paperSize="9" scale="4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S65"/>
  <sheetViews>
    <sheetView zoomScale="75" zoomScaleNormal="120" workbookViewId="0">
      <pane xSplit="7" ySplit="4" topLeftCell="AF5" activePane="bottomRight" state="frozen"/>
      <selection activeCell="B14" sqref="B14"/>
      <selection pane="topRight" activeCell="B14" sqref="B14"/>
      <selection pane="bottomLeft" activeCell="B14" sqref="B14"/>
      <selection pane="bottomRight" activeCell="B14" sqref="B14"/>
    </sheetView>
  </sheetViews>
  <sheetFormatPr defaultColWidth="9.109375" defaultRowHeight="14.4" x14ac:dyDescent="0.3"/>
  <cols>
    <col min="1" max="1" width="9.88671875" style="74" customWidth="1"/>
    <col min="2" max="2" width="18.33203125" style="74" bestFit="1" customWidth="1"/>
    <col min="3" max="3" width="18.33203125" customWidth="1"/>
    <col min="4" max="4" width="38.109375" style="74" customWidth="1"/>
    <col min="5" max="5" width="16.44140625" style="74" bestFit="1" customWidth="1"/>
    <col min="6" max="6" width="22.5546875" style="74" bestFit="1" customWidth="1"/>
    <col min="7" max="7" width="18" style="74" customWidth="1"/>
    <col min="8" max="8" width="25.109375" style="74" bestFit="1" customWidth="1"/>
    <col min="9" max="9" width="18.44140625" style="74" customWidth="1"/>
    <col min="10" max="10" width="15.109375" style="74" customWidth="1"/>
    <col min="11" max="11" width="19.109375" style="74" customWidth="1"/>
    <col min="12" max="12" width="28.5546875" style="74" customWidth="1"/>
    <col min="13" max="13" width="18.33203125" style="74" customWidth="1"/>
    <col min="14" max="14" width="20.5546875" style="74" customWidth="1"/>
    <col min="15" max="15" width="19" style="74" customWidth="1"/>
    <col min="16" max="16" width="16" style="95" customWidth="1"/>
    <col min="17" max="17" width="16.109375" style="95" customWidth="1"/>
    <col min="18" max="18" width="16" style="95" customWidth="1"/>
    <col min="19" max="25" width="16" style="74" customWidth="1"/>
    <col min="26" max="26" width="19.109375" style="74" customWidth="1"/>
    <col min="27" max="27" width="16" style="74" customWidth="1"/>
    <col min="28" max="28" width="26.33203125" style="74" bestFit="1" customWidth="1"/>
    <col min="29" max="35" width="16" style="74" customWidth="1"/>
    <col min="36" max="36" width="26.33203125" style="74" bestFit="1" customWidth="1"/>
    <col min="37" max="41" width="17.109375" style="74" customWidth="1"/>
    <col min="42" max="44" width="20" style="314" customWidth="1"/>
    <col min="45" max="46" width="20" style="74" customWidth="1"/>
    <col min="47" max="50" width="20.5546875" style="74" customWidth="1"/>
    <col min="51" max="51" width="21.33203125" style="74" customWidth="1"/>
    <col min="52" max="56" width="21.44140625" style="74" customWidth="1"/>
    <col min="57" max="60" width="19.44140625" style="74" customWidth="1"/>
    <col min="61" max="61" width="23.109375" style="74" bestFit="1" customWidth="1"/>
    <col min="62" max="64" width="23" style="74" customWidth="1"/>
    <col min="65" max="66" width="23" style="83" customWidth="1"/>
    <col min="67" max="68" width="22.33203125" style="83" customWidth="1"/>
    <col min="69" max="71" width="22.33203125" style="74" customWidth="1"/>
    <col min="72" max="76" width="21.33203125" style="74" customWidth="1"/>
    <col min="77" max="81" width="20.109375" style="74" customWidth="1"/>
    <col min="82" max="82" width="5.33203125" style="74" customWidth="1"/>
    <col min="83" max="87" width="17.5546875" style="329" customWidth="1"/>
    <col min="88" max="88" width="20.33203125" style="74" bestFit="1" customWidth="1"/>
    <col min="89" max="89" width="15.5546875" style="74" bestFit="1" customWidth="1"/>
    <col min="90" max="90" width="16" style="74" bestFit="1" customWidth="1"/>
    <col min="91" max="91" width="17.5546875" style="329" customWidth="1"/>
    <col min="92" max="92" width="17.88671875" style="74" customWidth="1"/>
    <col min="93" max="93" width="16.88671875" style="74" customWidth="1"/>
    <col min="94" max="94" width="2.88671875" style="74" customWidth="1"/>
    <col min="95" max="95" width="20.5546875" style="74" bestFit="1" customWidth="1"/>
    <col min="96" max="16384" width="9.109375" style="74"/>
  </cols>
  <sheetData>
    <row r="1" spans="1:97" x14ac:dyDescent="0.3">
      <c r="H1" s="549" t="s">
        <v>24143</v>
      </c>
      <c r="I1" s="549"/>
      <c r="J1" s="549"/>
      <c r="K1" s="549"/>
      <c r="L1" s="496"/>
      <c r="M1" s="548" t="s">
        <v>24195</v>
      </c>
      <c r="N1" s="548"/>
      <c r="O1" s="548"/>
      <c r="P1" s="548"/>
      <c r="Q1" s="548"/>
      <c r="R1" s="548"/>
      <c r="S1" s="547" t="s">
        <v>24196</v>
      </c>
      <c r="T1" s="547"/>
      <c r="U1" s="547"/>
      <c r="V1" s="547"/>
      <c r="W1" s="547"/>
      <c r="X1" s="547"/>
      <c r="Y1" s="547"/>
      <c r="Z1" s="547"/>
      <c r="AA1" s="547"/>
      <c r="AB1" s="547"/>
      <c r="AC1" s="548" t="s">
        <v>24197</v>
      </c>
      <c r="AD1" s="548"/>
      <c r="AE1" s="548"/>
      <c r="AF1" s="548"/>
      <c r="AG1" s="548"/>
      <c r="AH1" s="548"/>
      <c r="AI1" s="548"/>
      <c r="AJ1" s="548"/>
      <c r="AK1" s="547" t="s">
        <v>24198</v>
      </c>
      <c r="AL1" s="547"/>
      <c r="AM1" s="547"/>
      <c r="AN1" s="551"/>
      <c r="AO1" s="146"/>
      <c r="AP1" s="548" t="s">
        <v>24199</v>
      </c>
      <c r="AQ1" s="548"/>
      <c r="AR1" s="548"/>
      <c r="AS1" s="552"/>
      <c r="AT1" s="145"/>
      <c r="AU1" s="547" t="s">
        <v>24200</v>
      </c>
      <c r="AV1" s="547"/>
      <c r="AW1" s="547"/>
      <c r="AX1" s="551"/>
      <c r="AY1" s="146"/>
      <c r="AZ1" s="548" t="s">
        <v>24201</v>
      </c>
      <c r="BA1" s="548"/>
      <c r="BB1" s="548"/>
      <c r="BC1" s="552"/>
      <c r="BD1" s="145"/>
      <c r="BE1" s="547" t="s">
        <v>24202</v>
      </c>
      <c r="BF1" s="547"/>
      <c r="BG1" s="547"/>
      <c r="BH1" s="551"/>
      <c r="BI1" s="146"/>
      <c r="BJ1" s="548" t="s">
        <v>24203</v>
      </c>
      <c r="BK1" s="548"/>
      <c r="BL1" s="548"/>
      <c r="BM1" s="552"/>
      <c r="BN1" s="145"/>
      <c r="BO1" s="547" t="s">
        <v>24204</v>
      </c>
      <c r="BP1" s="547"/>
      <c r="BQ1" s="547"/>
      <c r="BR1" s="551"/>
      <c r="BS1" s="146"/>
      <c r="BT1" s="553" t="s">
        <v>24205</v>
      </c>
      <c r="BU1" s="553"/>
      <c r="BV1" s="553"/>
      <c r="BW1" s="553"/>
      <c r="BX1" s="145"/>
      <c r="BY1" s="547" t="s">
        <v>24206</v>
      </c>
      <c r="BZ1" s="547"/>
      <c r="CA1" s="547"/>
      <c r="CB1" s="551"/>
      <c r="CC1" s="362"/>
    </row>
    <row r="2" spans="1:97" ht="48.6" x14ac:dyDescent="0.3">
      <c r="H2" s="498" t="s">
        <v>24144</v>
      </c>
      <c r="I2" s="497" t="s">
        <v>24147</v>
      </c>
      <c r="J2" s="497" t="s">
        <v>24148</v>
      </c>
      <c r="K2" s="497" t="s">
        <v>24151</v>
      </c>
      <c r="L2" s="501" t="s">
        <v>24152</v>
      </c>
      <c r="M2" s="86" t="s">
        <v>23723</v>
      </c>
      <c r="N2" s="86" t="s">
        <v>876</v>
      </c>
      <c r="O2" s="86" t="s">
        <v>23729</v>
      </c>
      <c r="P2" s="487" t="s">
        <v>23834</v>
      </c>
      <c r="Q2" s="487" t="s">
        <v>23618</v>
      </c>
      <c r="R2" s="487" t="s">
        <v>24150</v>
      </c>
      <c r="S2" s="88" t="s">
        <v>23723</v>
      </c>
      <c r="T2" s="88" t="s">
        <v>876</v>
      </c>
      <c r="U2" s="88" t="s">
        <v>23729</v>
      </c>
      <c r="V2" s="88" t="s">
        <v>23834</v>
      </c>
      <c r="W2" s="522" t="s">
        <v>23619</v>
      </c>
      <c r="X2" s="520" t="s">
        <v>24147</v>
      </c>
      <c r="Y2" s="520" t="s">
        <v>24148</v>
      </c>
      <c r="Z2" s="523" t="s">
        <v>24278</v>
      </c>
      <c r="AA2" s="522" t="s">
        <v>24150</v>
      </c>
      <c r="AB2" s="522" t="s">
        <v>24152</v>
      </c>
      <c r="AC2" s="86" t="s">
        <v>23723</v>
      </c>
      <c r="AD2" s="86" t="s">
        <v>876</v>
      </c>
      <c r="AE2" s="86" t="s">
        <v>23729</v>
      </c>
      <c r="AF2" s="87" t="s">
        <v>23834</v>
      </c>
      <c r="AG2" s="87" t="s">
        <v>23709</v>
      </c>
      <c r="AH2" s="526" t="s">
        <v>24698</v>
      </c>
      <c r="AI2" s="87" t="s">
        <v>24150</v>
      </c>
      <c r="AJ2" s="87" t="s">
        <v>24152</v>
      </c>
      <c r="AK2" s="94" t="s">
        <v>23723</v>
      </c>
      <c r="AL2" s="94" t="s">
        <v>876</v>
      </c>
      <c r="AM2" s="94" t="s">
        <v>23729</v>
      </c>
      <c r="AN2" s="94" t="s">
        <v>23834</v>
      </c>
      <c r="AO2" s="89" t="s">
        <v>23715</v>
      </c>
      <c r="AP2" s="325" t="s">
        <v>23723</v>
      </c>
      <c r="AQ2" s="325" t="s">
        <v>876</v>
      </c>
      <c r="AR2" s="325" t="s">
        <v>23729</v>
      </c>
      <c r="AS2" s="87" t="s">
        <v>23834</v>
      </c>
      <c r="AT2" s="75" t="s">
        <v>23764</v>
      </c>
      <c r="AU2" s="94" t="s">
        <v>23723</v>
      </c>
      <c r="AV2" s="94" t="s">
        <v>876</v>
      </c>
      <c r="AW2" s="94" t="s">
        <v>23729</v>
      </c>
      <c r="AX2" s="94" t="s">
        <v>23834</v>
      </c>
      <c r="AY2" s="88" t="s">
        <v>23786</v>
      </c>
      <c r="AZ2" s="86" t="s">
        <v>23723</v>
      </c>
      <c r="BA2" s="86" t="s">
        <v>876</v>
      </c>
      <c r="BB2" s="86" t="s">
        <v>23729</v>
      </c>
      <c r="BC2" s="87" t="s">
        <v>23834</v>
      </c>
      <c r="BD2" s="87" t="s">
        <v>23835</v>
      </c>
      <c r="BE2" s="94" t="s">
        <v>23723</v>
      </c>
      <c r="BF2" s="94" t="s">
        <v>876</v>
      </c>
      <c r="BG2" s="94" t="s">
        <v>23729</v>
      </c>
      <c r="BH2" s="94" t="s">
        <v>23834</v>
      </c>
      <c r="BI2" s="88" t="s">
        <v>23836</v>
      </c>
      <c r="BJ2" s="86" t="s">
        <v>23723</v>
      </c>
      <c r="BK2" s="86" t="s">
        <v>876</v>
      </c>
      <c r="BL2" s="86" t="s">
        <v>23729</v>
      </c>
      <c r="BM2" s="87" t="s">
        <v>23834</v>
      </c>
      <c r="BN2" s="87" t="s">
        <v>23837</v>
      </c>
      <c r="BO2" s="94" t="s">
        <v>23723</v>
      </c>
      <c r="BP2" s="94" t="s">
        <v>876</v>
      </c>
      <c r="BQ2" s="94" t="s">
        <v>23729</v>
      </c>
      <c r="BR2" s="94" t="s">
        <v>23834</v>
      </c>
      <c r="BS2" s="88" t="s">
        <v>23986</v>
      </c>
      <c r="BT2" s="86" t="s">
        <v>23723</v>
      </c>
      <c r="BU2" s="86" t="s">
        <v>876</v>
      </c>
      <c r="BV2" s="86" t="s">
        <v>23729</v>
      </c>
      <c r="BW2" s="87" t="s">
        <v>23834</v>
      </c>
      <c r="BX2" s="87" t="s">
        <v>23838</v>
      </c>
      <c r="BY2" s="94" t="s">
        <v>23723</v>
      </c>
      <c r="BZ2" s="94" t="s">
        <v>876</v>
      </c>
      <c r="CA2" s="94" t="s">
        <v>23729</v>
      </c>
      <c r="CB2" s="94" t="s">
        <v>23834</v>
      </c>
      <c r="CC2" s="94" t="s">
        <v>23839</v>
      </c>
      <c r="CE2" s="550" t="s">
        <v>23841</v>
      </c>
      <c r="CF2" s="550"/>
      <c r="CG2" s="550"/>
      <c r="CH2" s="550"/>
      <c r="CI2" s="550"/>
      <c r="CK2" s="550" t="s">
        <v>23802</v>
      </c>
      <c r="CL2" s="550"/>
      <c r="CM2" s="550"/>
      <c r="CN2" s="550"/>
      <c r="CO2" s="550"/>
      <c r="CQ2" s="96" t="s">
        <v>23835</v>
      </c>
    </row>
    <row r="3" spans="1:97" s="96" customFormat="1" ht="43.2" x14ac:dyDescent="0.3">
      <c r="A3" s="76" t="s">
        <v>565</v>
      </c>
      <c r="B3" s="76" t="s">
        <v>0</v>
      </c>
      <c r="C3"/>
      <c r="D3" s="76" t="s">
        <v>747</v>
      </c>
      <c r="E3" s="76" t="s">
        <v>745</v>
      </c>
      <c r="F3" s="76" t="s">
        <v>23724</v>
      </c>
      <c r="G3" s="76" t="s">
        <v>276</v>
      </c>
      <c r="H3" s="85">
        <f t="shared" ref="H3:AM3" si="0">SUM(H5:H57)</f>
        <v>5415444.1737548942</v>
      </c>
      <c r="I3" s="85">
        <f t="shared" si="0"/>
        <v>3858060.0852330779</v>
      </c>
      <c r="J3" s="85">
        <f t="shared" si="0"/>
        <v>-30295.979999999981</v>
      </c>
      <c r="K3" s="85">
        <f t="shared" si="0"/>
        <v>3827764.1052330774</v>
      </c>
      <c r="L3" s="85">
        <f t="shared" si="0"/>
        <v>1587680.0685218149</v>
      </c>
      <c r="M3" s="75">
        <f t="shared" si="0"/>
        <v>6728093.8099999996</v>
      </c>
      <c r="N3" s="75">
        <f t="shared" si="0"/>
        <v>267960.84999999986</v>
      </c>
      <c r="O3" s="75">
        <f t="shared" si="0"/>
        <v>598367.57999999996</v>
      </c>
      <c r="P3" s="75">
        <f t="shared" si="0"/>
        <v>7594422.2399999993</v>
      </c>
      <c r="Q3" s="75">
        <f t="shared" si="0"/>
        <v>6557566.6500000004</v>
      </c>
      <c r="R3" s="75">
        <f t="shared" si="0"/>
        <v>10385330.757775849</v>
      </c>
      <c r="S3" s="85">
        <f t="shared" si="0"/>
        <v>6653890.1800000006</v>
      </c>
      <c r="T3" s="85">
        <f t="shared" si="0"/>
        <v>274148.83000000007</v>
      </c>
      <c r="U3" s="85">
        <f t="shared" si="0"/>
        <v>623571.80999999971</v>
      </c>
      <c r="V3" s="85">
        <f t="shared" si="0"/>
        <v>7551610.8200000003</v>
      </c>
      <c r="W3" s="85">
        <f t="shared" si="0"/>
        <v>6245332.1480027074</v>
      </c>
      <c r="X3" s="85">
        <f t="shared" si="0"/>
        <v>27659.130464790564</v>
      </c>
      <c r="Y3" s="85">
        <f t="shared" si="0"/>
        <v>-52578.419855849585</v>
      </c>
      <c r="Z3" s="85">
        <f t="shared" si="0"/>
        <v>-24919.289391059021</v>
      </c>
      <c r="AA3" s="85">
        <f t="shared" si="0"/>
        <v>6220412.858611647</v>
      </c>
      <c r="AB3" s="85">
        <f t="shared" si="0"/>
        <v>1612599.3579128736</v>
      </c>
      <c r="AC3" s="75">
        <f t="shared" si="0"/>
        <v>6653890.1800000006</v>
      </c>
      <c r="AD3" s="75">
        <f t="shared" si="0"/>
        <v>274148.83000000007</v>
      </c>
      <c r="AE3" s="75">
        <f t="shared" si="0"/>
        <v>623571.80999999971</v>
      </c>
      <c r="AF3" s="75">
        <f t="shared" si="0"/>
        <v>7551610.8200000003</v>
      </c>
      <c r="AG3" s="75">
        <f t="shared" si="0"/>
        <v>6432504.1976470323</v>
      </c>
      <c r="AH3" s="75">
        <f t="shared" si="0"/>
        <v>4507.6395352093678</v>
      </c>
      <c r="AI3" s="75">
        <f t="shared" si="0"/>
        <v>6437011.8371822415</v>
      </c>
      <c r="AJ3" s="75">
        <f t="shared" si="0"/>
        <v>1608091.7183776645</v>
      </c>
      <c r="AK3" s="85">
        <f t="shared" si="0"/>
        <v>0</v>
      </c>
      <c r="AL3" s="85">
        <f t="shared" si="0"/>
        <v>0</v>
      </c>
      <c r="AM3" s="85">
        <f t="shared" si="0"/>
        <v>0</v>
      </c>
      <c r="AN3" s="85">
        <f t="shared" ref="AN3:BQ3" si="1">SUM(AN5:AN57)</f>
        <v>0</v>
      </c>
      <c r="AO3" s="85">
        <f t="shared" si="1"/>
        <v>0</v>
      </c>
      <c r="AP3" s="326">
        <f t="shared" si="1"/>
        <v>0</v>
      </c>
      <c r="AQ3" s="326">
        <f t="shared" si="1"/>
        <v>0</v>
      </c>
      <c r="AR3" s="326">
        <f t="shared" si="1"/>
        <v>0</v>
      </c>
      <c r="AS3" s="75">
        <f t="shared" si="1"/>
        <v>0</v>
      </c>
      <c r="AT3" s="75">
        <f t="shared" si="1"/>
        <v>0</v>
      </c>
      <c r="AU3" s="85">
        <f t="shared" si="1"/>
        <v>0</v>
      </c>
      <c r="AV3" s="85">
        <f t="shared" si="1"/>
        <v>0</v>
      </c>
      <c r="AW3" s="85">
        <f t="shared" si="1"/>
        <v>0</v>
      </c>
      <c r="AX3" s="85">
        <f t="shared" si="1"/>
        <v>0</v>
      </c>
      <c r="AY3" s="85">
        <f t="shared" si="1"/>
        <v>0</v>
      </c>
      <c r="AZ3" s="75">
        <f t="shared" si="1"/>
        <v>0</v>
      </c>
      <c r="BA3" s="75">
        <f t="shared" si="1"/>
        <v>0</v>
      </c>
      <c r="BB3" s="75">
        <f t="shared" si="1"/>
        <v>0</v>
      </c>
      <c r="BC3" s="75">
        <f t="shared" si="1"/>
        <v>0</v>
      </c>
      <c r="BD3" s="75">
        <f t="shared" si="1"/>
        <v>0</v>
      </c>
      <c r="BE3" s="85">
        <f t="shared" si="1"/>
        <v>0</v>
      </c>
      <c r="BF3" s="85">
        <f t="shared" si="1"/>
        <v>0</v>
      </c>
      <c r="BG3" s="85">
        <f t="shared" si="1"/>
        <v>0</v>
      </c>
      <c r="BH3" s="85">
        <f t="shared" si="1"/>
        <v>0</v>
      </c>
      <c r="BI3" s="85">
        <f t="shared" si="1"/>
        <v>0</v>
      </c>
      <c r="BJ3" s="75">
        <f t="shared" si="1"/>
        <v>0</v>
      </c>
      <c r="BK3" s="75">
        <f t="shared" si="1"/>
        <v>0</v>
      </c>
      <c r="BL3" s="75">
        <f t="shared" si="1"/>
        <v>0</v>
      </c>
      <c r="BM3" s="75">
        <f t="shared" si="1"/>
        <v>0</v>
      </c>
      <c r="BN3" s="75">
        <f t="shared" si="1"/>
        <v>0</v>
      </c>
      <c r="BO3" s="85">
        <f t="shared" si="1"/>
        <v>0</v>
      </c>
      <c r="BP3" s="85">
        <f t="shared" si="1"/>
        <v>0</v>
      </c>
      <c r="BQ3" s="85">
        <f t="shared" si="1"/>
        <v>0</v>
      </c>
      <c r="BR3" s="85">
        <f>SUM(AK5:AK57)</f>
        <v>0</v>
      </c>
      <c r="BS3" s="85">
        <f>SUM(BS5:BS57)</f>
        <v>0</v>
      </c>
      <c r="BT3" s="75">
        <f>SUM(AK5:AK57)</f>
        <v>0</v>
      </c>
      <c r="BU3" s="75">
        <f t="shared" ref="BU3:CC3" si="2">SUM(BU5:BU57)</f>
        <v>0</v>
      </c>
      <c r="BV3" s="75">
        <f t="shared" si="2"/>
        <v>0</v>
      </c>
      <c r="BW3" s="75">
        <f t="shared" si="2"/>
        <v>0</v>
      </c>
      <c r="BX3" s="75">
        <f t="shared" si="2"/>
        <v>0</v>
      </c>
      <c r="BY3" s="85">
        <f t="shared" si="2"/>
        <v>0</v>
      </c>
      <c r="BZ3" s="85">
        <f t="shared" si="2"/>
        <v>0</v>
      </c>
      <c r="CA3" s="85">
        <f t="shared" si="2"/>
        <v>0</v>
      </c>
      <c r="CB3" s="85">
        <f t="shared" si="2"/>
        <v>0</v>
      </c>
      <c r="CC3" s="85">
        <f t="shared" si="2"/>
        <v>0</v>
      </c>
      <c r="CE3" s="364" t="s">
        <v>23840</v>
      </c>
      <c r="CF3" s="364" t="s">
        <v>23763</v>
      </c>
      <c r="CG3" s="364" t="s">
        <v>23762</v>
      </c>
      <c r="CH3" s="364" t="s">
        <v>23727</v>
      </c>
      <c r="CI3" s="364" t="s">
        <v>23726</v>
      </c>
      <c r="CK3" s="324" t="s">
        <v>23840</v>
      </c>
      <c r="CL3" s="324" t="s">
        <v>23763</v>
      </c>
      <c r="CM3" s="364" t="s">
        <v>23843</v>
      </c>
      <c r="CN3" s="343" t="s">
        <v>23795</v>
      </c>
      <c r="CO3" s="343" t="s">
        <v>23796</v>
      </c>
      <c r="CQ3" s="363" t="s">
        <v>23842</v>
      </c>
    </row>
    <row r="4" spans="1:97" s="96" customFormat="1" x14ac:dyDescent="0.3">
      <c r="A4" s="81"/>
      <c r="B4" s="81"/>
      <c r="C4"/>
      <c r="D4" s="81"/>
      <c r="E4" s="81"/>
      <c r="F4" s="81"/>
      <c r="G4" s="81"/>
      <c r="H4" s="159"/>
      <c r="I4" s="159"/>
      <c r="J4" s="159"/>
      <c r="K4" s="159"/>
      <c r="L4" s="159"/>
      <c r="M4" s="82"/>
      <c r="N4" s="82"/>
      <c r="O4" s="82"/>
      <c r="P4" s="82"/>
      <c r="Q4" s="82"/>
      <c r="R4" s="82"/>
      <c r="S4" s="81"/>
      <c r="T4" s="81"/>
      <c r="U4" s="81"/>
      <c r="V4" s="81"/>
      <c r="W4" s="159"/>
      <c r="X4" s="159"/>
      <c r="Y4" s="159"/>
      <c r="Z4" s="159"/>
      <c r="AA4" s="159"/>
      <c r="AB4" s="159"/>
      <c r="AC4" s="82"/>
      <c r="AD4" s="82"/>
      <c r="AE4" s="82"/>
      <c r="AF4" s="82"/>
      <c r="AG4" s="82"/>
      <c r="AH4" s="159"/>
      <c r="AI4" s="159"/>
      <c r="AJ4" s="159"/>
      <c r="AK4" s="81"/>
      <c r="AL4" s="81"/>
      <c r="AM4" s="81"/>
      <c r="AN4" s="81"/>
      <c r="AO4" s="159"/>
      <c r="AP4" s="327"/>
      <c r="AQ4" s="327"/>
      <c r="AR4" s="327"/>
      <c r="AS4" s="82"/>
      <c r="AT4" s="82"/>
      <c r="AU4" s="81"/>
      <c r="AV4" s="81"/>
      <c r="AW4" s="81"/>
      <c r="AX4" s="81"/>
      <c r="AY4" s="159"/>
      <c r="AZ4" s="82"/>
      <c r="BA4" s="82"/>
      <c r="BB4" s="82"/>
      <c r="BC4" s="82"/>
      <c r="BD4" s="82"/>
      <c r="BE4" s="81"/>
      <c r="BF4" s="81"/>
      <c r="BG4" s="81"/>
      <c r="BH4" s="81"/>
      <c r="BI4" s="159"/>
      <c r="BJ4" s="82"/>
      <c r="BK4" s="82"/>
      <c r="BL4" s="82"/>
      <c r="BM4" s="82"/>
      <c r="BN4" s="82"/>
      <c r="BO4" s="81"/>
      <c r="BP4" s="81"/>
      <c r="BQ4" s="81"/>
      <c r="BR4" s="81"/>
      <c r="BS4" s="159"/>
      <c r="BT4" s="82"/>
      <c r="BU4" s="82"/>
      <c r="BV4" s="82"/>
      <c r="BW4" s="82"/>
      <c r="BX4" s="82"/>
      <c r="BY4" s="81"/>
      <c r="BZ4" s="81"/>
      <c r="CA4" s="81"/>
      <c r="CB4" s="81"/>
      <c r="CC4" s="81"/>
      <c r="CE4" s="330">
        <f>SUM(CE5:CE57)</f>
        <v>22697643.879999999</v>
      </c>
      <c r="CF4" s="330">
        <f>SUM(CF5:CF57)</f>
        <v>18430434.313335761</v>
      </c>
      <c r="CG4" s="330">
        <f>SUM(CG5:CG57)</f>
        <v>-4267209.5666642478</v>
      </c>
      <c r="CH4" s="330">
        <f>SUM(CH5:CH57)</f>
        <v>-1605439.8566642473</v>
      </c>
      <c r="CI4" s="330">
        <f>SUM(CI5:CI57)</f>
        <v>-2661769.7099999995</v>
      </c>
      <c r="CK4" s="301">
        <f>SUM(CK5:CK58)</f>
        <v>20035874.170000002</v>
      </c>
      <c r="CL4" s="301">
        <f>SUM(CL5:CL58)</f>
        <v>18430434.313335761</v>
      </c>
      <c r="CM4" s="330" t="e">
        <f>SUM(CM5:CM58)</f>
        <v>#REF!</v>
      </c>
      <c r="CN4" s="330" t="e">
        <f>SUM(CN5:CN58)</f>
        <v>#REF!</v>
      </c>
      <c r="CO4" s="330" t="e">
        <f>SUM(CO5:CO58)</f>
        <v>#REF!</v>
      </c>
      <c r="CQ4" s="366" t="e">
        <f>SUM(CQ5:CQ58)</f>
        <v>#REF!</v>
      </c>
    </row>
    <row r="5" spans="1:97" x14ac:dyDescent="0.3">
      <c r="A5" s="77">
        <v>10042</v>
      </c>
      <c r="B5" s="77">
        <v>3023317</v>
      </c>
      <c r="C5">
        <v>3317</v>
      </c>
      <c r="D5" s="77" t="s">
        <v>415</v>
      </c>
      <c r="E5" s="77" t="s">
        <v>134</v>
      </c>
      <c r="F5" s="77" t="s">
        <v>23725</v>
      </c>
      <c r="G5" s="77" t="s">
        <v>748</v>
      </c>
      <c r="H5" s="488">
        <v>77268.917213905603</v>
      </c>
      <c r="I5" s="488">
        <v>77268.917213905603</v>
      </c>
      <c r="J5" s="488">
        <v>0</v>
      </c>
      <c r="K5" s="488">
        <f t="shared" ref="K5:K57" si="3">I5+J5</f>
        <v>77268.917213905603</v>
      </c>
      <c r="L5" s="488">
        <f t="shared" ref="L5:L57" si="4">H5-K5</f>
        <v>0</v>
      </c>
      <c r="M5" s="78">
        <f>SUMIFS('All Payrolls'!$G:$G,'All Payrolls'!$F:$F,$M$1, 'All Payrolls'!$A:$A,'Monthly Payroll Deductions'!$B5)</f>
        <v>118691.64</v>
      </c>
      <c r="N5" s="78"/>
      <c r="O5" s="77"/>
      <c r="P5" s="84">
        <f t="shared" ref="P5:P57" si="5">SUM(M5:O5)</f>
        <v>118691.64</v>
      </c>
      <c r="Q5" s="84">
        <f>IFERROR(_xlfn.XLOOKUP(E5,'April Payment'!H:H,'April Payment'!AR:AR),"")</f>
        <v>113708.11999999997</v>
      </c>
      <c r="R5" s="160">
        <f>IFERROR(_xlfn.XLOOKUP(E5,'April Payment'!H:H,'April Payment'!AL:AL),"")</f>
        <v>190977.03721390557</v>
      </c>
      <c r="S5" s="79">
        <f>SUMIFS('All Payrolls'!$G:$G,'All Payrolls'!$F:$F,$S$1, 'All Payrolls'!$A:$A,'Monthly Payroll Deductions'!$B5)</f>
        <v>112609.74999999994</v>
      </c>
      <c r="T5" s="80"/>
      <c r="U5" s="80"/>
      <c r="V5" s="93">
        <f t="shared" ref="V5:V57" si="6">SUM(S5:U5)</f>
        <v>112609.74999999994</v>
      </c>
      <c r="W5" s="93">
        <f>IFERROR(_xlfn.XLOOKUP(E5,'May Payment'!H:H,'May Payment'!AQ:AQ),"")</f>
        <v>112940.70360665297</v>
      </c>
      <c r="X5" s="93">
        <f>IFERROR(_xlfn.XLOOKUP(E5,'May Payment'!H:H,'May Payment'!AY:AY),"")</f>
        <v>0</v>
      </c>
      <c r="Y5" s="521">
        <f>IFERROR(_xlfn.XLOOKUP(E5,'May Payment'!H:H,'May Payment'!AZ:AZ),"")</f>
        <v>0</v>
      </c>
      <c r="Z5" s="521">
        <f t="shared" ref="Z5:Z57" si="7">X5+Y5</f>
        <v>0</v>
      </c>
      <c r="AA5" s="93">
        <f>IFERROR(_xlfn.XLOOKUP(E5,'May Payment'!H:H,'May Payment'!AK:AK),"")</f>
        <v>112940.70360665297</v>
      </c>
      <c r="AB5" s="161">
        <f t="shared" ref="AB5:AB57" si="8">L5-Z5</f>
        <v>0</v>
      </c>
      <c r="AC5" s="79">
        <f t="shared" ref="AC5:AC34" si="9">S5</f>
        <v>112609.74999999994</v>
      </c>
      <c r="AD5" s="80"/>
      <c r="AE5" s="80"/>
      <c r="AF5" s="84">
        <f t="shared" ref="AF5:AF57" si="10">SUM(AC5:AE5)</f>
        <v>112609.74999999994</v>
      </c>
      <c r="AG5" s="84">
        <f>IFERROR(_xlfn.XLOOKUP(E5,'June Payment'!G:G,'June Payment'!AO:AO),"")</f>
        <v>112609.74999999994</v>
      </c>
      <c r="AH5" s="84">
        <f>IFERROR(_xlfn.XLOOKUP(E5,'June Payment'!G:G,'June Payment'!AQ:AQ),"")</f>
        <v>0</v>
      </c>
      <c r="AI5" s="84">
        <f>IFERROR(_xlfn.XLOOKUP(E5,'June Payment'!G:G,'June Payment'!AR:AR),"")</f>
        <v>112609.74999999994</v>
      </c>
      <c r="AJ5" s="84">
        <f t="shared" ref="AJ5:AJ57" si="11">AB5-AH5</f>
        <v>0</v>
      </c>
      <c r="AK5" s="265"/>
      <c r="AL5" s="80"/>
      <c r="AM5" s="80"/>
      <c r="AN5" s="93"/>
      <c r="AO5" s="93"/>
      <c r="AP5" s="328"/>
      <c r="AQ5" s="328"/>
      <c r="AR5" s="328"/>
      <c r="AS5" s="84"/>
      <c r="AT5" s="84"/>
      <c r="AU5" s="79"/>
      <c r="AV5" s="80"/>
      <c r="AW5" s="80"/>
      <c r="AX5" s="93"/>
      <c r="AY5" s="93"/>
      <c r="AZ5" s="79"/>
      <c r="BA5" s="78"/>
      <c r="BB5" s="77"/>
      <c r="BC5" s="84"/>
      <c r="BD5" s="84"/>
      <c r="BE5" s="79"/>
      <c r="BF5" s="80"/>
      <c r="BG5" s="80"/>
      <c r="BH5" s="93"/>
      <c r="BI5" s="93"/>
      <c r="BJ5" s="78"/>
      <c r="BK5" s="78"/>
      <c r="BL5" s="77"/>
      <c r="BM5" s="84"/>
      <c r="BN5" s="84"/>
      <c r="BO5" s="79"/>
      <c r="BP5" s="80"/>
      <c r="BQ5" s="80"/>
      <c r="BR5" s="93"/>
      <c r="BS5" s="93"/>
      <c r="BT5" s="79"/>
      <c r="BU5" s="78"/>
      <c r="BV5" s="77"/>
      <c r="BW5" s="84"/>
      <c r="BX5" s="84"/>
      <c r="BY5" s="79"/>
      <c r="BZ5" s="80"/>
      <c r="CA5" s="80"/>
      <c r="CB5" s="93"/>
      <c r="CC5" s="93"/>
      <c r="CE5" s="329">
        <f t="shared" ref="CE5:CE36" si="12">P5+V5+AF5+AN5+AS5+AX5+BC5+BH5+BM5+AK5+BW5+CB5</f>
        <v>343911.1399999999</v>
      </c>
      <c r="CF5" s="329">
        <f t="shared" ref="CF5:CF36" si="13">R5+AB5+AG5+AO5+AT5+AY5+BD5+BI5+BN5+BS5+BX5+CC5</f>
        <v>303586.78721390548</v>
      </c>
      <c r="CG5" s="329">
        <f t="shared" ref="CG5:CG57" si="14">CF5-CE5</f>
        <v>-40324.352786094416</v>
      </c>
      <c r="CH5" s="329">
        <f t="shared" ref="CH5:CH50" si="15">CG5</f>
        <v>-40324.352786094416</v>
      </c>
      <c r="CJ5" s="483"/>
      <c r="CK5" s="289">
        <f t="shared" ref="CK5:CK50" si="16">M5+S5+AC5+AK5+AP5+AU5+AZ5+BE5+BJ5+BO5+AK5+BY5</f>
        <v>343911.1399999999</v>
      </c>
      <c r="CL5" s="289">
        <f t="shared" ref="CL5:CL24" si="17">R5+AB5+AG5+AO5+AT5+AY5+BD5+BI5+BN5+BS5+BX5+CC5</f>
        <v>303586.78721390548</v>
      </c>
      <c r="CM5" s="329" t="e">
        <f>(#REF!+CK5)-CL5</f>
        <v>#REF!</v>
      </c>
      <c r="CN5" s="331" t="e">
        <f t="shared" ref="CN5:CN57" si="18">IF(CM5&lt;0,CM5,"")</f>
        <v>#REF!</v>
      </c>
      <c r="CO5" s="331" t="e">
        <f t="shared" ref="CO5:CO57" si="19">IF(CM5&gt;0,CM5,"")</f>
        <v>#REF!</v>
      </c>
      <c r="CQ5" s="289" t="e">
        <f t="shared" ref="CQ5:CQ34" si="20">AU5-CM5</f>
        <v>#REF!</v>
      </c>
      <c r="CS5" s="74">
        <f t="shared" ref="CS5:CS50" si="21">BJ5*5%*7</f>
        <v>0</v>
      </c>
    </row>
    <row r="6" spans="1:97" x14ac:dyDescent="0.3">
      <c r="A6" s="77">
        <v>10043</v>
      </c>
      <c r="B6" s="77">
        <v>3023500</v>
      </c>
      <c r="C6">
        <v>3500</v>
      </c>
      <c r="D6" s="77" t="s">
        <v>419</v>
      </c>
      <c r="E6" s="77" t="s">
        <v>125</v>
      </c>
      <c r="F6" s="77" t="s">
        <v>23725</v>
      </c>
      <c r="G6" s="77" t="s">
        <v>748</v>
      </c>
      <c r="H6" s="488">
        <v>-17681.299999999901</v>
      </c>
      <c r="I6" s="488">
        <v>0</v>
      </c>
      <c r="J6" s="488">
        <v>-267.31999999994878</v>
      </c>
      <c r="K6" s="488">
        <f t="shared" si="3"/>
        <v>-267.31999999994878</v>
      </c>
      <c r="L6" s="488">
        <f t="shared" si="4"/>
        <v>-17413.979999999952</v>
      </c>
      <c r="M6" s="78">
        <f>SUMIFS('All Payrolls'!$G:$G,'All Payrolls'!$F:$F,$M$1, 'All Payrolls'!$A:$A,'Monthly Payroll Deductions'!$B6)</f>
        <v>64626.81</v>
      </c>
      <c r="N6" s="78"/>
      <c r="O6" s="77"/>
      <c r="P6" s="84">
        <f t="shared" si="5"/>
        <v>64626.81</v>
      </c>
      <c r="Q6" s="84">
        <f>IFERROR(_xlfn.XLOOKUP(E6,'April Payment'!H:H,'April Payment'!AR:AR),"")</f>
        <v>67684.800000000003</v>
      </c>
      <c r="R6" s="160">
        <f>IFERROR(_xlfn.XLOOKUP(E6,'April Payment'!H:H,'April Payment'!AL:AL),"")</f>
        <v>67417.480000000054</v>
      </c>
      <c r="S6" s="79">
        <f>SUMIFS('All Payrolls'!$G:$G,'All Payrolls'!$F:$F,$S$1, 'All Payrolls'!$A:$A,'Monthly Payroll Deductions'!$B6)</f>
        <v>62178.480000000018</v>
      </c>
      <c r="T6" s="80"/>
      <c r="U6" s="80"/>
      <c r="V6" s="93">
        <f t="shared" si="6"/>
        <v>62178.480000000018</v>
      </c>
      <c r="W6" s="93">
        <f>IFERROR(_xlfn.XLOOKUP(E6,'May Payment'!H:H,'May Payment'!AQ:AQ),"")</f>
        <v>64626.81</v>
      </c>
      <c r="X6" s="93">
        <f>IFERROR(_xlfn.XLOOKUP(E6,'May Payment'!H:H,'May Payment'!AY:AY),"")</f>
        <v>0</v>
      </c>
      <c r="Y6" s="521">
        <f>IFERROR(_xlfn.XLOOKUP(E6,'May Payment'!H:H,'May Payment'!AZ:AZ),"")</f>
        <v>-17413.979999999952</v>
      </c>
      <c r="Z6" s="521">
        <f t="shared" si="7"/>
        <v>-17413.979999999952</v>
      </c>
      <c r="AA6" s="93">
        <f>IFERROR(_xlfn.XLOOKUP(E6,'May Payment'!H:H,'May Payment'!AK:AK),"")</f>
        <v>47212.830000000045</v>
      </c>
      <c r="AB6" s="161">
        <f t="shared" si="8"/>
        <v>0</v>
      </c>
      <c r="AC6" s="79">
        <f t="shared" si="9"/>
        <v>62178.480000000018</v>
      </c>
      <c r="AD6" s="80"/>
      <c r="AE6" s="80"/>
      <c r="AF6" s="84">
        <f t="shared" si="10"/>
        <v>62178.480000000018</v>
      </c>
      <c r="AG6" s="84">
        <f>IFERROR(_xlfn.XLOOKUP(E6,'June Payment'!G:G,'June Payment'!AO:AO),"")</f>
        <v>62178.480000000018</v>
      </c>
      <c r="AH6" s="84">
        <f>IFERROR(_xlfn.XLOOKUP(E6,'June Payment'!G:G,'June Payment'!AQ:AQ),"")</f>
        <v>0</v>
      </c>
      <c r="AI6" s="84">
        <f>IFERROR(_xlfn.XLOOKUP(E6,'June Payment'!G:G,'June Payment'!AR:AR),"")</f>
        <v>62178.480000000018</v>
      </c>
      <c r="AJ6" s="84">
        <f t="shared" si="11"/>
        <v>0</v>
      </c>
      <c r="AK6" s="265"/>
      <c r="AL6" s="80"/>
      <c r="AM6" s="80"/>
      <c r="AN6" s="93"/>
      <c r="AO6" s="93"/>
      <c r="AP6" s="328"/>
      <c r="AQ6" s="328"/>
      <c r="AR6" s="328"/>
      <c r="AS6" s="84"/>
      <c r="AT6" s="84"/>
      <c r="AU6" s="79"/>
      <c r="AV6" s="80"/>
      <c r="AW6" s="80"/>
      <c r="AX6" s="93"/>
      <c r="AY6" s="93"/>
      <c r="AZ6" s="79"/>
      <c r="BA6" s="78"/>
      <c r="BB6" s="77"/>
      <c r="BC6" s="84"/>
      <c r="BD6" s="84"/>
      <c r="BE6" s="79"/>
      <c r="BF6" s="80"/>
      <c r="BG6" s="80"/>
      <c r="BH6" s="93"/>
      <c r="BI6" s="93"/>
      <c r="BJ6" s="78"/>
      <c r="BK6" s="78"/>
      <c r="BL6" s="77"/>
      <c r="BM6" s="84"/>
      <c r="BN6" s="84"/>
      <c r="BO6" s="79"/>
      <c r="BP6" s="80"/>
      <c r="BQ6" s="80"/>
      <c r="BR6" s="93"/>
      <c r="BS6" s="93"/>
      <c r="BT6" s="79"/>
      <c r="BU6" s="78"/>
      <c r="BV6" s="77"/>
      <c r="BW6" s="84"/>
      <c r="BX6" s="84"/>
      <c r="BY6" s="79"/>
      <c r="BZ6" s="80"/>
      <c r="CA6" s="80"/>
      <c r="CB6" s="93"/>
      <c r="CC6" s="93"/>
      <c r="CE6" s="329">
        <f t="shared" si="12"/>
        <v>188983.77000000002</v>
      </c>
      <c r="CF6" s="329">
        <f t="shared" si="13"/>
        <v>129595.96000000008</v>
      </c>
      <c r="CG6" s="329">
        <f t="shared" si="14"/>
        <v>-59387.809999999939</v>
      </c>
      <c r="CH6" s="329">
        <f t="shared" si="15"/>
        <v>-59387.809999999939</v>
      </c>
      <c r="CJ6" s="483"/>
      <c r="CK6" s="289">
        <f t="shared" si="16"/>
        <v>188983.77000000002</v>
      </c>
      <c r="CL6" s="289">
        <f t="shared" si="17"/>
        <v>129595.96000000008</v>
      </c>
      <c r="CM6" s="329" t="e">
        <f>(#REF!+CK6)-CL6</f>
        <v>#REF!</v>
      </c>
      <c r="CN6" s="331" t="e">
        <f t="shared" si="18"/>
        <v>#REF!</v>
      </c>
      <c r="CO6" s="331" t="e">
        <f t="shared" si="19"/>
        <v>#REF!</v>
      </c>
      <c r="CQ6" s="289" t="e">
        <f t="shared" si="20"/>
        <v>#REF!</v>
      </c>
      <c r="CS6" s="74">
        <f t="shared" si="21"/>
        <v>0</v>
      </c>
    </row>
    <row r="7" spans="1:97" x14ac:dyDescent="0.3">
      <c r="A7" s="77">
        <v>10048</v>
      </c>
      <c r="B7" s="77">
        <v>3022009</v>
      </c>
      <c r="C7">
        <v>2009</v>
      </c>
      <c r="D7" s="77" t="s">
        <v>435</v>
      </c>
      <c r="E7" s="77" t="s">
        <v>254</v>
      </c>
      <c r="F7" s="77" t="s">
        <v>23725</v>
      </c>
      <c r="G7" s="77" t="s">
        <v>748</v>
      </c>
      <c r="H7" s="488">
        <v>358895.75231571775</v>
      </c>
      <c r="I7" s="488">
        <v>187768.47205096367</v>
      </c>
      <c r="J7" s="488">
        <v>0</v>
      </c>
      <c r="K7" s="488">
        <f t="shared" si="3"/>
        <v>187768.47205096367</v>
      </c>
      <c r="L7" s="488">
        <f t="shared" si="4"/>
        <v>171127.28026475408</v>
      </c>
      <c r="M7" s="78">
        <f>SUMIFS('All Payrolls'!$G:$G,'All Payrolls'!$F:$F,$M$1, 'All Payrolls'!$A:$A,'Monthly Payroll Deductions'!$B7)</f>
        <v>250667.03999999992</v>
      </c>
      <c r="N7" s="78"/>
      <c r="O7" s="77"/>
      <c r="P7" s="84">
        <f t="shared" si="5"/>
        <v>250667.03999999992</v>
      </c>
      <c r="Q7" s="84">
        <f>IFERROR(_xlfn.XLOOKUP(E7,'April Payment'!H:H,'April Payment'!AR:AR),"")</f>
        <v>238624.14</v>
      </c>
      <c r="R7" s="160">
        <f>IFERROR(_xlfn.XLOOKUP(E7,'April Payment'!H:H,'April Payment'!AL:AL),"")</f>
        <v>426392.61205096368</v>
      </c>
      <c r="S7" s="79">
        <f>SUMIFS('All Payrolls'!$G:$G,'All Payrolls'!$F:$F,$S$1, 'All Payrolls'!$A:$A,'Monthly Payroll Deductions'!$B7)</f>
        <v>248044.82000000018</v>
      </c>
      <c r="T7" s="80"/>
      <c r="U7" s="80"/>
      <c r="V7" s="93">
        <f t="shared" si="6"/>
        <v>248044.82000000018</v>
      </c>
      <c r="W7" s="93">
        <f>IFERROR(_xlfn.XLOOKUP(E7,'May Payment'!H:H,'May Payment'!AQ:AQ),"")</f>
        <v>205602.30602548184</v>
      </c>
      <c r="X7" s="93">
        <f>IFERROR(_xlfn.XLOOKUP(E7,'May Payment'!H:H,'May Payment'!AY:AY),"")</f>
        <v>0</v>
      </c>
      <c r="Y7" s="521">
        <f>IFERROR(_xlfn.XLOOKUP(E7,'May Payment'!H:H,'May Payment'!AZ:AZ),"")</f>
        <v>0</v>
      </c>
      <c r="Z7" s="521">
        <f t="shared" si="7"/>
        <v>0</v>
      </c>
      <c r="AA7" s="93">
        <f>IFERROR(_xlfn.XLOOKUP(E7,'May Payment'!H:H,'May Payment'!AK:AK),"")</f>
        <v>205602.30602548184</v>
      </c>
      <c r="AB7" s="161">
        <f t="shared" si="8"/>
        <v>171127.28026475408</v>
      </c>
      <c r="AC7" s="79">
        <f t="shared" si="9"/>
        <v>248044.82000000018</v>
      </c>
      <c r="AD7" s="80"/>
      <c r="AE7" s="80"/>
      <c r="AF7" s="84">
        <f t="shared" si="10"/>
        <v>248044.82000000018</v>
      </c>
      <c r="AG7" s="84">
        <f>IFERROR(_xlfn.XLOOKUP(E7,'June Payment'!G:G,'June Payment'!AO:AO),"")</f>
        <v>227214.23869291833</v>
      </c>
      <c r="AH7" s="84">
        <f>IFERROR(_xlfn.XLOOKUP(E7,'June Payment'!G:G,'June Payment'!AQ:AQ),"")</f>
        <v>0</v>
      </c>
      <c r="AI7" s="84">
        <f>IFERROR(_xlfn.XLOOKUP(E7,'June Payment'!G:G,'June Payment'!AR:AR),"")</f>
        <v>227214.23869291833</v>
      </c>
      <c r="AJ7" s="84">
        <f t="shared" si="11"/>
        <v>171127.28026475408</v>
      </c>
      <c r="AK7" s="265"/>
      <c r="AL7" s="80"/>
      <c r="AM7" s="80"/>
      <c r="AN7" s="93"/>
      <c r="AO7" s="93"/>
      <c r="AP7" s="328"/>
      <c r="AQ7" s="328"/>
      <c r="AR7" s="328"/>
      <c r="AS7" s="84"/>
      <c r="AT7" s="84"/>
      <c r="AU7" s="79"/>
      <c r="AV7" s="80"/>
      <c r="AW7" s="80"/>
      <c r="AX7" s="93"/>
      <c r="AY7" s="93"/>
      <c r="AZ7" s="79"/>
      <c r="BA7" s="78"/>
      <c r="BB7" s="77"/>
      <c r="BC7" s="84"/>
      <c r="BD7" s="84"/>
      <c r="BE7" s="79"/>
      <c r="BF7" s="80"/>
      <c r="BG7" s="80"/>
      <c r="BH7" s="93"/>
      <c r="BI7" s="93"/>
      <c r="BJ7" s="78"/>
      <c r="BK7" s="78"/>
      <c r="BL7" s="77"/>
      <c r="BM7" s="84"/>
      <c r="BN7" s="84"/>
      <c r="BO7" s="79"/>
      <c r="BP7" s="80"/>
      <c r="BQ7" s="80"/>
      <c r="BR7" s="93"/>
      <c r="BS7" s="93"/>
      <c r="BT7" s="79"/>
      <c r="BU7" s="78"/>
      <c r="BV7" s="77"/>
      <c r="BW7" s="84"/>
      <c r="BX7" s="84"/>
      <c r="BY7" s="79"/>
      <c r="BZ7" s="80"/>
      <c r="CA7" s="80"/>
      <c r="CB7" s="93"/>
      <c r="CC7" s="93"/>
      <c r="CE7" s="329">
        <f t="shared" si="12"/>
        <v>746756.68000000028</v>
      </c>
      <c r="CF7" s="329">
        <f t="shared" si="13"/>
        <v>824734.13100863609</v>
      </c>
      <c r="CG7" s="329">
        <f t="shared" si="14"/>
        <v>77977.451008635806</v>
      </c>
      <c r="CH7" s="329">
        <f t="shared" si="15"/>
        <v>77977.451008635806</v>
      </c>
      <c r="CJ7" s="483"/>
      <c r="CK7" s="289">
        <f t="shared" si="16"/>
        <v>746756.68000000028</v>
      </c>
      <c r="CL7" s="289">
        <f t="shared" si="17"/>
        <v>824734.13100863609</v>
      </c>
      <c r="CM7" s="329" t="e">
        <f>(#REF!+CK7)-CL7</f>
        <v>#REF!</v>
      </c>
      <c r="CN7" s="331" t="e">
        <f t="shared" si="18"/>
        <v>#REF!</v>
      </c>
      <c r="CO7" s="331" t="e">
        <f t="shared" si="19"/>
        <v>#REF!</v>
      </c>
      <c r="CQ7" s="289" t="e">
        <f t="shared" si="20"/>
        <v>#REF!</v>
      </c>
      <c r="CS7" s="74">
        <f t="shared" si="21"/>
        <v>0</v>
      </c>
    </row>
    <row r="8" spans="1:97" x14ac:dyDescent="0.3">
      <c r="A8" s="77">
        <v>10051</v>
      </c>
      <c r="B8" s="77">
        <v>3022011</v>
      </c>
      <c r="C8">
        <v>2011</v>
      </c>
      <c r="D8" s="77" t="s">
        <v>441</v>
      </c>
      <c r="E8" s="77" t="s">
        <v>47</v>
      </c>
      <c r="F8" s="77" t="s">
        <v>23725</v>
      </c>
      <c r="G8" s="77" t="s">
        <v>748</v>
      </c>
      <c r="H8" s="488">
        <v>39358.453333333367</v>
      </c>
      <c r="I8" s="488">
        <v>39358.453333333367</v>
      </c>
      <c r="J8" s="488">
        <v>0</v>
      </c>
      <c r="K8" s="488">
        <f>I8+J8</f>
        <v>39358.453333333367</v>
      </c>
      <c r="L8" s="488">
        <f t="shared" si="4"/>
        <v>0</v>
      </c>
      <c r="M8" s="78">
        <f>SUMIFS('All Payrolls'!$G:$G,'All Payrolls'!$F:$F,$M$1, 'All Payrolls'!$A:$A,'Monthly Payroll Deductions'!$B8)</f>
        <v>88039.190000000017</v>
      </c>
      <c r="N8" s="78"/>
      <c r="O8" s="77"/>
      <c r="P8" s="84">
        <f t="shared" si="5"/>
        <v>88039.190000000017</v>
      </c>
      <c r="Q8" s="84">
        <f>IFERROR(_xlfn.XLOOKUP(E8,'April Payment'!H:H,'April Payment'!AR:AR),"")</f>
        <v>80812.410000000018</v>
      </c>
      <c r="R8" s="160">
        <f>IFERROR(_xlfn.XLOOKUP(E8,'April Payment'!H:H,'April Payment'!AL:AL),"")</f>
        <v>120170.86333333339</v>
      </c>
      <c r="S8" s="79">
        <f>SUMIFS('All Payrolls'!$G:$G,'All Payrolls'!$F:$F,$S$1, 'All Payrolls'!$A:$A,'Monthly Payroll Deductions'!$B8)</f>
        <v>89246.629999999961</v>
      </c>
      <c r="T8" s="80"/>
      <c r="U8" s="80"/>
      <c r="V8" s="93">
        <f t="shared" si="6"/>
        <v>89246.629999999961</v>
      </c>
      <c r="W8" s="93">
        <f>IFERROR(_xlfn.XLOOKUP(E8,'May Payment'!H:H,'May Payment'!AQ:AQ),"")</f>
        <v>88039.190000000017</v>
      </c>
      <c r="X8" s="93">
        <f>IFERROR(_xlfn.XLOOKUP(E8,'May Payment'!H:H,'May Payment'!AY:AY),"")</f>
        <v>0</v>
      </c>
      <c r="Y8" s="521">
        <f>IFERROR(_xlfn.XLOOKUP(E8,'May Payment'!H:H,'May Payment'!AZ:AZ),"")</f>
        <v>0</v>
      </c>
      <c r="Z8" s="521">
        <f t="shared" si="7"/>
        <v>0</v>
      </c>
      <c r="AA8" s="93">
        <f>IFERROR(_xlfn.XLOOKUP(E8,'May Payment'!H:H,'May Payment'!AK:AK),"")</f>
        <v>88039.190000000017</v>
      </c>
      <c r="AB8" s="161">
        <f t="shared" si="8"/>
        <v>0</v>
      </c>
      <c r="AC8" s="79">
        <f t="shared" si="9"/>
        <v>89246.629999999961</v>
      </c>
      <c r="AD8" s="80"/>
      <c r="AE8" s="80"/>
      <c r="AF8" s="84">
        <f t="shared" si="10"/>
        <v>89246.629999999961</v>
      </c>
      <c r="AG8" s="84">
        <f>IFERROR(_xlfn.XLOOKUP(E8,'June Payment'!G:G,'June Payment'!AO:AO),"")</f>
        <v>89246.629999999961</v>
      </c>
      <c r="AH8" s="84">
        <f>IFERROR(_xlfn.XLOOKUP(E8,'June Payment'!G:G,'June Payment'!AQ:AQ),"")</f>
        <v>0</v>
      </c>
      <c r="AI8" s="84">
        <f>IFERROR(_xlfn.XLOOKUP(E8,'June Payment'!G:G,'June Payment'!AR:AR),"")</f>
        <v>89246.629999999961</v>
      </c>
      <c r="AJ8" s="84">
        <f t="shared" si="11"/>
        <v>0</v>
      </c>
      <c r="AK8" s="265"/>
      <c r="AL8" s="80"/>
      <c r="AM8" s="80"/>
      <c r="AN8" s="93"/>
      <c r="AO8" s="93"/>
      <c r="AP8" s="328"/>
      <c r="AQ8" s="328"/>
      <c r="AR8" s="328"/>
      <c r="AS8" s="84"/>
      <c r="AT8" s="84"/>
      <c r="AU8" s="79"/>
      <c r="AV8" s="80"/>
      <c r="AW8" s="80"/>
      <c r="AX8" s="93"/>
      <c r="AY8" s="93"/>
      <c r="AZ8" s="79"/>
      <c r="BA8" s="78"/>
      <c r="BB8" s="77"/>
      <c r="BC8" s="84"/>
      <c r="BD8" s="84"/>
      <c r="BE8" s="79"/>
      <c r="BF8" s="80"/>
      <c r="BG8" s="80"/>
      <c r="BH8" s="93"/>
      <c r="BI8" s="93"/>
      <c r="BJ8" s="78"/>
      <c r="BK8" s="78"/>
      <c r="BL8" s="77"/>
      <c r="BM8" s="84"/>
      <c r="BN8" s="84"/>
      <c r="BO8" s="79"/>
      <c r="BP8" s="80"/>
      <c r="BQ8" s="80"/>
      <c r="BR8" s="93"/>
      <c r="BS8" s="93"/>
      <c r="BT8" s="79"/>
      <c r="BU8" s="78"/>
      <c r="BV8" s="77"/>
      <c r="BW8" s="84"/>
      <c r="BX8" s="84"/>
      <c r="BY8" s="79"/>
      <c r="BZ8" s="80"/>
      <c r="CA8" s="80"/>
      <c r="CB8" s="93"/>
      <c r="CC8" s="93"/>
      <c r="CE8" s="329">
        <f t="shared" si="12"/>
        <v>266532.44999999995</v>
      </c>
      <c r="CF8" s="329">
        <f t="shared" si="13"/>
        <v>209417.49333333335</v>
      </c>
      <c r="CG8" s="329">
        <f t="shared" si="14"/>
        <v>-57114.956666666607</v>
      </c>
      <c r="CH8" s="329">
        <f t="shared" si="15"/>
        <v>-57114.956666666607</v>
      </c>
      <c r="CJ8" s="483"/>
      <c r="CK8" s="289">
        <f t="shared" si="16"/>
        <v>266532.44999999995</v>
      </c>
      <c r="CL8" s="289">
        <f t="shared" si="17"/>
        <v>209417.49333333335</v>
      </c>
      <c r="CM8" s="329" t="e">
        <f>(#REF!+CK8)-CL8</f>
        <v>#REF!</v>
      </c>
      <c r="CN8" s="331" t="e">
        <f t="shared" si="18"/>
        <v>#REF!</v>
      </c>
      <c r="CO8" s="331" t="e">
        <f t="shared" si="19"/>
        <v>#REF!</v>
      </c>
      <c r="CQ8" s="289" t="e">
        <f t="shared" si="20"/>
        <v>#REF!</v>
      </c>
      <c r="CS8" s="74">
        <f t="shared" si="21"/>
        <v>0</v>
      </c>
    </row>
    <row r="9" spans="1:97" x14ac:dyDescent="0.3">
      <c r="A9" s="77">
        <v>10055</v>
      </c>
      <c r="B9" s="77">
        <v>3022015</v>
      </c>
      <c r="C9">
        <v>2015</v>
      </c>
      <c r="D9" s="77" t="s">
        <v>445</v>
      </c>
      <c r="E9" s="77" t="s">
        <v>242</v>
      </c>
      <c r="F9" s="77" t="s">
        <v>23725</v>
      </c>
      <c r="G9" s="77" t="s">
        <v>748</v>
      </c>
      <c r="H9" s="488">
        <v>264843.05594870541</v>
      </c>
      <c r="I9" s="488">
        <v>115912.19384333192</v>
      </c>
      <c r="J9" s="488">
        <v>0</v>
      </c>
      <c r="K9" s="488">
        <f t="shared" si="3"/>
        <v>115912.19384333192</v>
      </c>
      <c r="L9" s="488">
        <f t="shared" si="4"/>
        <v>148930.8621053735</v>
      </c>
      <c r="M9" s="78">
        <f>SUMIFS('All Payrolls'!$G:$G,'All Payrolls'!$F:$F,$M$1, 'All Payrolls'!$A:$A,'Monthly Payroll Deductions'!$B9)</f>
        <v>169284.50000000003</v>
      </c>
      <c r="N9" s="78"/>
      <c r="O9" s="77"/>
      <c r="P9" s="84">
        <f t="shared" si="5"/>
        <v>169284.50000000003</v>
      </c>
      <c r="Q9" s="84">
        <f>IFERROR(_xlfn.XLOOKUP(E9,'April Payment'!H:H,'April Payment'!AR:AR),"")</f>
        <v>169476.37999999998</v>
      </c>
      <c r="R9" s="160">
        <f>IFERROR(_xlfn.XLOOKUP(E9,'April Payment'!H:H,'April Payment'!AL:AL),"")</f>
        <v>285388.57384333189</v>
      </c>
      <c r="S9" s="79">
        <f>SUMIFS('All Payrolls'!$G:$G,'All Payrolls'!$F:$F,$S$1, 'All Payrolls'!$A:$A,'Monthly Payroll Deductions'!$B9)</f>
        <v>171026.80999999997</v>
      </c>
      <c r="T9" s="80"/>
      <c r="U9" s="80"/>
      <c r="V9" s="93">
        <f t="shared" si="6"/>
        <v>171026.80999999997</v>
      </c>
      <c r="W9" s="93">
        <f>IFERROR(_xlfn.XLOOKUP(E9,'May Payment'!H:H,'May Payment'!AQ:AQ),"")</f>
        <v>136964.78692166595</v>
      </c>
      <c r="X9" s="93">
        <f>IFERROR(_xlfn.XLOOKUP(E9,'May Payment'!H:H,'May Payment'!AY:AY),"")</f>
        <v>0</v>
      </c>
      <c r="Y9" s="521">
        <f>IFERROR(_xlfn.XLOOKUP(E9,'May Payment'!H:H,'May Payment'!AZ:AZ),"")</f>
        <v>0</v>
      </c>
      <c r="Z9" s="521">
        <f t="shared" si="7"/>
        <v>0</v>
      </c>
      <c r="AA9" s="93">
        <f>IFERROR(_xlfn.XLOOKUP(E9,'May Payment'!H:H,'May Payment'!AK:AK),"")</f>
        <v>136964.78692166595</v>
      </c>
      <c r="AB9" s="161">
        <f t="shared" si="8"/>
        <v>148930.8621053735</v>
      </c>
      <c r="AC9" s="79">
        <f t="shared" si="9"/>
        <v>171026.80999999997</v>
      </c>
      <c r="AD9" s="80"/>
      <c r="AE9" s="80"/>
      <c r="AF9" s="84">
        <f t="shared" si="10"/>
        <v>171026.80999999997</v>
      </c>
      <c r="AG9" s="84">
        <f>IFERROR(_xlfn.XLOOKUP(E9,'June Payment'!G:G,'June Payment'!AO:AO),"")</f>
        <v>139970.29770688535</v>
      </c>
      <c r="AH9" s="84">
        <f>IFERROR(_xlfn.XLOOKUP(E9,'June Payment'!G:G,'June Payment'!AQ:AQ),"")</f>
        <v>0</v>
      </c>
      <c r="AI9" s="84">
        <f>IFERROR(_xlfn.XLOOKUP(E9,'June Payment'!G:G,'June Payment'!AR:AR),"")</f>
        <v>139970.29770688535</v>
      </c>
      <c r="AJ9" s="84">
        <f t="shared" si="11"/>
        <v>148930.8621053735</v>
      </c>
      <c r="AK9" s="265"/>
      <c r="AL9" s="80"/>
      <c r="AM9" s="80"/>
      <c r="AN9" s="93"/>
      <c r="AO9" s="93"/>
      <c r="AP9" s="328"/>
      <c r="AQ9" s="328"/>
      <c r="AR9" s="328"/>
      <c r="AS9" s="84"/>
      <c r="AT9" s="84"/>
      <c r="AU9" s="79"/>
      <c r="AV9" s="80"/>
      <c r="AW9" s="80"/>
      <c r="AX9" s="93"/>
      <c r="AY9" s="93"/>
      <c r="AZ9" s="79"/>
      <c r="BA9" s="78"/>
      <c r="BB9" s="77"/>
      <c r="BC9" s="84"/>
      <c r="BD9" s="84"/>
      <c r="BE9" s="79"/>
      <c r="BF9" s="80"/>
      <c r="BG9" s="80"/>
      <c r="BH9" s="93"/>
      <c r="BI9" s="93"/>
      <c r="BJ9" s="78"/>
      <c r="BK9" s="78"/>
      <c r="BL9" s="77"/>
      <c r="BM9" s="84"/>
      <c r="BN9" s="84"/>
      <c r="BO9" s="79"/>
      <c r="BP9" s="80"/>
      <c r="BQ9" s="80"/>
      <c r="BR9" s="93"/>
      <c r="BS9" s="93"/>
      <c r="BT9" s="79"/>
      <c r="BU9" s="78"/>
      <c r="BV9" s="77"/>
      <c r="BW9" s="84"/>
      <c r="BX9" s="84"/>
      <c r="BY9" s="79"/>
      <c r="BZ9" s="80"/>
      <c r="CA9" s="80"/>
      <c r="CB9" s="93"/>
      <c r="CC9" s="93"/>
      <c r="CE9" s="329">
        <f t="shared" si="12"/>
        <v>511338.12</v>
      </c>
      <c r="CF9" s="329">
        <f t="shared" si="13"/>
        <v>574289.7336555908</v>
      </c>
      <c r="CG9" s="329">
        <f t="shared" si="14"/>
        <v>62951.613655590801</v>
      </c>
      <c r="CH9" s="329">
        <f t="shared" si="15"/>
        <v>62951.613655590801</v>
      </c>
      <c r="CJ9" s="483"/>
      <c r="CK9" s="289">
        <f t="shared" si="16"/>
        <v>511338.12</v>
      </c>
      <c r="CL9" s="289">
        <f t="shared" si="17"/>
        <v>574289.7336555908</v>
      </c>
      <c r="CM9" s="329" t="e">
        <f>(#REF!+CK9)-CL9</f>
        <v>#REF!</v>
      </c>
      <c r="CN9" s="331" t="e">
        <f t="shared" si="18"/>
        <v>#REF!</v>
      </c>
      <c r="CO9" s="331" t="e">
        <f t="shared" si="19"/>
        <v>#REF!</v>
      </c>
      <c r="CQ9" s="289" t="e">
        <f t="shared" si="20"/>
        <v>#REF!</v>
      </c>
      <c r="CS9" s="74">
        <f t="shared" si="21"/>
        <v>0</v>
      </c>
    </row>
    <row r="10" spans="1:97" x14ac:dyDescent="0.3">
      <c r="A10" s="77">
        <v>10056</v>
      </c>
      <c r="B10" s="77">
        <v>3022016</v>
      </c>
      <c r="C10">
        <v>2016</v>
      </c>
      <c r="D10" s="77" t="s">
        <v>160</v>
      </c>
      <c r="E10" s="77" t="s">
        <v>161</v>
      </c>
      <c r="F10" s="77" t="s">
        <v>23725</v>
      </c>
      <c r="G10" s="77" t="s">
        <v>748</v>
      </c>
      <c r="H10" s="488">
        <v>17803.632581207203</v>
      </c>
      <c r="I10" s="488">
        <v>17803.632581207203</v>
      </c>
      <c r="J10" s="488">
        <v>0</v>
      </c>
      <c r="K10" s="488">
        <f t="shared" si="3"/>
        <v>17803.632581207203</v>
      </c>
      <c r="L10" s="488">
        <f t="shared" si="4"/>
        <v>0</v>
      </c>
      <c r="M10" s="78">
        <f>SUMIFS('All Payrolls'!$G:$G,'All Payrolls'!$F:$F,$M$1, 'All Payrolls'!$A:$A,'Monthly Payroll Deductions'!$B10)</f>
        <v>94340.83</v>
      </c>
      <c r="N10" s="78"/>
      <c r="O10" s="77"/>
      <c r="P10" s="84">
        <f t="shared" si="5"/>
        <v>94340.83</v>
      </c>
      <c r="Q10" s="84">
        <f>IFERROR(_xlfn.XLOOKUP(E10,'April Payment'!H:H,'April Payment'!AR:AR),"")</f>
        <v>90599.729999999981</v>
      </c>
      <c r="R10" s="160">
        <f>IFERROR(_xlfn.XLOOKUP(E10,'April Payment'!H:H,'April Payment'!AL:AL),"")</f>
        <v>108403.36258120718</v>
      </c>
      <c r="S10" s="79">
        <f>SUMIFS('All Payrolls'!$G:$G,'All Payrolls'!$F:$F,$S$1, 'All Payrolls'!$A:$A,'Monthly Payroll Deductions'!$B10)</f>
        <v>93120.439999999973</v>
      </c>
      <c r="T10" s="80"/>
      <c r="U10" s="80"/>
      <c r="V10" s="93">
        <f t="shared" si="6"/>
        <v>93120.439999999973</v>
      </c>
      <c r="W10" s="93">
        <f>IFERROR(_xlfn.XLOOKUP(E10,'May Payment'!H:H,'May Payment'!AQ:AQ),"")</f>
        <v>94340.83</v>
      </c>
      <c r="X10" s="93">
        <f>IFERROR(_xlfn.XLOOKUP(E10,'May Payment'!H:H,'May Payment'!AY:AY),"")</f>
        <v>0</v>
      </c>
      <c r="Y10" s="521">
        <f>IFERROR(_xlfn.XLOOKUP(E10,'May Payment'!H:H,'May Payment'!AZ:AZ),"")</f>
        <v>0</v>
      </c>
      <c r="Z10" s="521">
        <f t="shared" si="7"/>
        <v>0</v>
      </c>
      <c r="AA10" s="93">
        <f>IFERROR(_xlfn.XLOOKUP(E10,'May Payment'!H:H,'May Payment'!AK:AK),"")</f>
        <v>94340.83</v>
      </c>
      <c r="AB10" s="161">
        <f t="shared" si="8"/>
        <v>0</v>
      </c>
      <c r="AC10" s="79">
        <f t="shared" si="9"/>
        <v>93120.439999999973</v>
      </c>
      <c r="AD10" s="80"/>
      <c r="AE10" s="80"/>
      <c r="AF10" s="84">
        <f t="shared" si="10"/>
        <v>93120.439999999973</v>
      </c>
      <c r="AG10" s="84">
        <f>IFERROR(_xlfn.XLOOKUP(E10,'June Payment'!G:G,'June Payment'!AO:AO),"")</f>
        <v>93120.439999999973</v>
      </c>
      <c r="AH10" s="84">
        <f>IFERROR(_xlfn.XLOOKUP(E10,'June Payment'!G:G,'June Payment'!AQ:AQ),"")</f>
        <v>0</v>
      </c>
      <c r="AI10" s="84">
        <f>IFERROR(_xlfn.XLOOKUP(E10,'June Payment'!G:G,'June Payment'!AR:AR),"")</f>
        <v>93120.439999999973</v>
      </c>
      <c r="AJ10" s="84">
        <f t="shared" si="11"/>
        <v>0</v>
      </c>
      <c r="AK10" s="265"/>
      <c r="AL10" s="80"/>
      <c r="AM10" s="80"/>
      <c r="AN10" s="93"/>
      <c r="AO10" s="93"/>
      <c r="AP10" s="328"/>
      <c r="AQ10" s="328"/>
      <c r="AR10" s="328"/>
      <c r="AS10" s="84"/>
      <c r="AT10" s="84"/>
      <c r="AU10" s="79"/>
      <c r="AV10" s="80"/>
      <c r="AW10" s="80"/>
      <c r="AX10" s="93"/>
      <c r="AY10" s="93"/>
      <c r="AZ10" s="79"/>
      <c r="BA10" s="78"/>
      <c r="BB10" s="77"/>
      <c r="BC10" s="84"/>
      <c r="BD10" s="84"/>
      <c r="BE10" s="79"/>
      <c r="BF10" s="80"/>
      <c r="BG10" s="80"/>
      <c r="BH10" s="93"/>
      <c r="BI10" s="93"/>
      <c r="BJ10" s="78"/>
      <c r="BK10" s="78"/>
      <c r="BL10" s="77"/>
      <c r="BM10" s="84"/>
      <c r="BN10" s="84"/>
      <c r="BO10" s="79"/>
      <c r="BP10" s="80"/>
      <c r="BQ10" s="80"/>
      <c r="BR10" s="93"/>
      <c r="BS10" s="93"/>
      <c r="BT10" s="79"/>
      <c r="BU10" s="78"/>
      <c r="BV10" s="77"/>
      <c r="BW10" s="84"/>
      <c r="BX10" s="84"/>
      <c r="BY10" s="79"/>
      <c r="BZ10" s="80"/>
      <c r="CA10" s="80"/>
      <c r="CB10" s="93"/>
      <c r="CC10" s="93"/>
      <c r="CE10" s="329">
        <f t="shared" si="12"/>
        <v>280581.70999999996</v>
      </c>
      <c r="CF10" s="329">
        <f t="shared" si="13"/>
        <v>201523.80258120716</v>
      </c>
      <c r="CG10" s="329">
        <f t="shared" si="14"/>
        <v>-79057.907418792805</v>
      </c>
      <c r="CH10" s="329">
        <f t="shared" si="15"/>
        <v>-79057.907418792805</v>
      </c>
      <c r="CJ10" s="483"/>
      <c r="CK10" s="289">
        <f t="shared" si="16"/>
        <v>280581.70999999996</v>
      </c>
      <c r="CL10" s="289">
        <f t="shared" si="17"/>
        <v>201523.80258120716</v>
      </c>
      <c r="CM10" s="329" t="e">
        <f>(#REF!+CK10)-CL10</f>
        <v>#REF!</v>
      </c>
      <c r="CN10" s="331" t="e">
        <f t="shared" si="18"/>
        <v>#REF!</v>
      </c>
      <c r="CO10" s="331" t="e">
        <f t="shared" si="19"/>
        <v>#REF!</v>
      </c>
      <c r="CQ10" s="289" t="e">
        <f t="shared" si="20"/>
        <v>#REF!</v>
      </c>
      <c r="CS10" s="74">
        <f t="shared" si="21"/>
        <v>0</v>
      </c>
    </row>
    <row r="11" spans="1:97" x14ac:dyDescent="0.3">
      <c r="A11" s="77">
        <v>10057</v>
      </c>
      <c r="B11" s="77">
        <v>3022017</v>
      </c>
      <c r="C11">
        <v>2017</v>
      </c>
      <c r="D11" s="77" t="s">
        <v>448</v>
      </c>
      <c r="E11" s="77" t="s">
        <v>62</v>
      </c>
      <c r="F11" s="77" t="s">
        <v>23725</v>
      </c>
      <c r="G11" s="77" t="s">
        <v>748</v>
      </c>
      <c r="H11" s="488">
        <v>68764.016855853144</v>
      </c>
      <c r="I11" s="488">
        <v>54011.226855853107</v>
      </c>
      <c r="J11" s="488">
        <v>0</v>
      </c>
      <c r="K11" s="488">
        <f t="shared" si="3"/>
        <v>54011.226855853107</v>
      </c>
      <c r="L11" s="488">
        <f t="shared" si="4"/>
        <v>14752.790000000037</v>
      </c>
      <c r="M11" s="78">
        <f>SUMIFS('All Payrolls'!$G:$G,'All Payrolls'!$F:$F,$M$1, 'All Payrolls'!$A:$A,'Monthly Payroll Deductions'!$B11)</f>
        <v>187214.60000000003</v>
      </c>
      <c r="N11" s="78"/>
      <c r="O11" s="77"/>
      <c r="P11" s="84">
        <f t="shared" si="5"/>
        <v>187214.60000000003</v>
      </c>
      <c r="Q11" s="84">
        <f>IFERROR(_xlfn.XLOOKUP(E11,'April Payment'!H:H,'April Payment'!AR:AR),"")</f>
        <v>181212.04000000007</v>
      </c>
      <c r="R11" s="160">
        <f>IFERROR(_xlfn.XLOOKUP(E11,'April Payment'!H:H,'April Payment'!AL:AL),"")</f>
        <v>235223.26685585317</v>
      </c>
      <c r="S11" s="79">
        <f>SUMIFS('All Payrolls'!$G:$G,'All Payrolls'!$F:$F,$S$1, 'All Payrolls'!$A:$A,'Monthly Payroll Deductions'!$B11)</f>
        <v>184704.7900000001</v>
      </c>
      <c r="T11" s="80"/>
      <c r="U11" s="80"/>
      <c r="V11" s="93">
        <f t="shared" si="6"/>
        <v>184704.7900000001</v>
      </c>
      <c r="W11" s="93">
        <f>IFERROR(_xlfn.XLOOKUP(E11,'May Payment'!H:H,'May Payment'!AQ:AQ),"")</f>
        <v>187214.60000000003</v>
      </c>
      <c r="X11" s="93">
        <f>IFERROR(_xlfn.XLOOKUP(E11,'May Payment'!H:H,'May Payment'!AY:AY),"")</f>
        <v>10924.430588902382</v>
      </c>
      <c r="Y11" s="521">
        <f>IFERROR(_xlfn.XLOOKUP(E11,'May Payment'!H:H,'May Payment'!AZ:AZ),"")</f>
        <v>0</v>
      </c>
      <c r="Z11" s="521">
        <f t="shared" si="7"/>
        <v>10924.430588902382</v>
      </c>
      <c r="AA11" s="93">
        <f>IFERROR(_xlfn.XLOOKUP(E11,'May Payment'!H:H,'May Payment'!AK:AK),"")</f>
        <v>198139.03058890242</v>
      </c>
      <c r="AB11" s="161">
        <f t="shared" si="8"/>
        <v>3828.3594110976555</v>
      </c>
      <c r="AC11" s="79">
        <f t="shared" si="9"/>
        <v>184704.7900000001</v>
      </c>
      <c r="AD11" s="80"/>
      <c r="AE11" s="80"/>
      <c r="AF11" s="84">
        <f t="shared" si="10"/>
        <v>184704.7900000001</v>
      </c>
      <c r="AG11" s="84">
        <f>IFERROR(_xlfn.XLOOKUP(E11,'June Payment'!G:G,'June Payment'!AO:AO),"")</f>
        <v>184704.7900000001</v>
      </c>
      <c r="AH11" s="84">
        <f>IFERROR(_xlfn.XLOOKUP(E11,'June Payment'!G:G,'June Payment'!AQ:AQ),"")</f>
        <v>3828.3594110976555</v>
      </c>
      <c r="AI11" s="84">
        <f>IFERROR(_xlfn.XLOOKUP(E11,'June Payment'!G:G,'June Payment'!AR:AR),"")</f>
        <v>188533.14941109775</v>
      </c>
      <c r="AJ11" s="84">
        <f t="shared" si="11"/>
        <v>0</v>
      </c>
      <c r="AK11" s="265"/>
      <c r="AL11" s="80"/>
      <c r="AM11" s="80"/>
      <c r="AN11" s="93"/>
      <c r="AO11" s="93"/>
      <c r="AP11" s="328"/>
      <c r="AQ11" s="328"/>
      <c r="AR11" s="328"/>
      <c r="AS11" s="84"/>
      <c r="AT11" s="84"/>
      <c r="AU11" s="79"/>
      <c r="AV11" s="80"/>
      <c r="AW11" s="80"/>
      <c r="AX11" s="93"/>
      <c r="AY11" s="93"/>
      <c r="AZ11" s="79"/>
      <c r="BA11" s="78"/>
      <c r="BB11" s="77"/>
      <c r="BC11" s="84"/>
      <c r="BD11" s="84"/>
      <c r="BE11" s="79"/>
      <c r="BF11" s="80"/>
      <c r="BG11" s="80"/>
      <c r="BH11" s="93"/>
      <c r="BI11" s="93"/>
      <c r="BJ11" s="78"/>
      <c r="BK11" s="78"/>
      <c r="BL11" s="77"/>
      <c r="BM11" s="84"/>
      <c r="BN11" s="84"/>
      <c r="BO11" s="79"/>
      <c r="BP11" s="80"/>
      <c r="BQ11" s="80"/>
      <c r="BR11" s="93"/>
      <c r="BS11" s="93"/>
      <c r="BT11" s="79"/>
      <c r="BU11" s="78"/>
      <c r="BV11" s="77"/>
      <c r="BW11" s="84"/>
      <c r="BX11" s="84"/>
      <c r="BY11" s="79"/>
      <c r="BZ11" s="80"/>
      <c r="CA11" s="80"/>
      <c r="CB11" s="93"/>
      <c r="CC11" s="93"/>
      <c r="CE11" s="329">
        <f t="shared" si="12"/>
        <v>556624.18000000017</v>
      </c>
      <c r="CF11" s="329">
        <f t="shared" si="13"/>
        <v>423756.4162669509</v>
      </c>
      <c r="CG11" s="329">
        <f t="shared" si="14"/>
        <v>-132867.76373304927</v>
      </c>
      <c r="CH11" s="329">
        <f t="shared" si="15"/>
        <v>-132867.76373304927</v>
      </c>
      <c r="CJ11" s="483"/>
      <c r="CK11" s="289">
        <f t="shared" si="16"/>
        <v>556624.18000000017</v>
      </c>
      <c r="CL11" s="289">
        <f t="shared" si="17"/>
        <v>423756.4162669509</v>
      </c>
      <c r="CM11" s="329" t="e">
        <f>(#REF!+CK11)-CL11</f>
        <v>#REF!</v>
      </c>
      <c r="CN11" s="331" t="e">
        <f t="shared" si="18"/>
        <v>#REF!</v>
      </c>
      <c r="CO11" s="331" t="e">
        <f t="shared" si="19"/>
        <v>#REF!</v>
      </c>
      <c r="CQ11" s="289" t="e">
        <f t="shared" si="20"/>
        <v>#REF!</v>
      </c>
      <c r="CS11" s="74">
        <f t="shared" si="21"/>
        <v>0</v>
      </c>
    </row>
    <row r="12" spans="1:97" x14ac:dyDescent="0.3">
      <c r="A12" s="77">
        <v>10059</v>
      </c>
      <c r="B12" s="77">
        <v>3022019</v>
      </c>
      <c r="C12">
        <v>2019</v>
      </c>
      <c r="D12" s="77" t="s">
        <v>40</v>
      </c>
      <c r="E12" s="77" t="s">
        <v>41</v>
      </c>
      <c r="F12" s="77" t="s">
        <v>23725</v>
      </c>
      <c r="G12" s="77" t="s">
        <v>748</v>
      </c>
      <c r="H12" s="488">
        <v>300665.50259339297</v>
      </c>
      <c r="I12" s="488">
        <v>81427.711567765567</v>
      </c>
      <c r="J12" s="488">
        <v>0</v>
      </c>
      <c r="K12" s="488">
        <f t="shared" si="3"/>
        <v>81427.711567765567</v>
      </c>
      <c r="L12" s="488">
        <f t="shared" si="4"/>
        <v>219237.7910256274</v>
      </c>
      <c r="M12" s="78">
        <f>SUMIFS('All Payrolls'!$G:$G,'All Payrolls'!$F:$F,$M$1, 'All Payrolls'!$A:$A,'Monthly Payroll Deductions'!$B12)</f>
        <v>124481.08000000003</v>
      </c>
      <c r="N12" s="78"/>
      <c r="O12" s="77"/>
      <c r="P12" s="84">
        <f t="shared" si="5"/>
        <v>124481.08000000003</v>
      </c>
      <c r="Q12" s="84">
        <f>IFERROR(_xlfn.XLOOKUP(E12,'April Payment'!H:H,'April Payment'!AR:AR),"")</f>
        <v>123053.06000000003</v>
      </c>
      <c r="R12" s="160">
        <f>IFERROR(_xlfn.XLOOKUP(E12,'April Payment'!H:H,'April Payment'!AL:AL),"")</f>
        <v>204480.77156776559</v>
      </c>
      <c r="S12" s="79">
        <f>SUMIFS('All Payrolls'!$G:$G,'All Payrolls'!$F:$F,$S$1, 'All Payrolls'!$A:$A,'Monthly Payroll Deductions'!$B12)</f>
        <v>122324.11000000012</v>
      </c>
      <c r="T12" s="80"/>
      <c r="U12" s="80"/>
      <c r="V12" s="93">
        <f t="shared" si="6"/>
        <v>122324.11000000012</v>
      </c>
      <c r="W12" s="93">
        <f>IFERROR(_xlfn.XLOOKUP(E12,'May Payment'!H:H,'May Payment'!AQ:AQ),"")</f>
        <v>101989.8857838828</v>
      </c>
      <c r="X12" s="93">
        <f>IFERROR(_xlfn.XLOOKUP(E12,'May Payment'!H:H,'May Payment'!AY:AY),"")</f>
        <v>0</v>
      </c>
      <c r="Y12" s="521">
        <f>IFERROR(_xlfn.XLOOKUP(E12,'May Payment'!H:H,'May Payment'!AZ:AZ),"")</f>
        <v>0</v>
      </c>
      <c r="Z12" s="521">
        <f t="shared" si="7"/>
        <v>0</v>
      </c>
      <c r="AA12" s="93">
        <f>IFERROR(_xlfn.XLOOKUP(E12,'May Payment'!H:H,'May Payment'!AK:AK),"")</f>
        <v>101989.8857838828</v>
      </c>
      <c r="AB12" s="161">
        <f t="shared" si="8"/>
        <v>219237.7910256274</v>
      </c>
      <c r="AC12" s="79">
        <f t="shared" si="9"/>
        <v>122324.11000000012</v>
      </c>
      <c r="AD12" s="80"/>
      <c r="AE12" s="80"/>
      <c r="AF12" s="84">
        <f t="shared" si="10"/>
        <v>122324.11000000012</v>
      </c>
      <c r="AG12" s="84">
        <f>IFERROR(_xlfn.XLOOKUP(E12,'June Payment'!G:G,'June Payment'!AO:AO),"")</f>
        <v>95245.36878388279</v>
      </c>
      <c r="AH12" s="84">
        <f>IFERROR(_xlfn.XLOOKUP(E12,'June Payment'!G:G,'June Payment'!AQ:AQ),"")</f>
        <v>0</v>
      </c>
      <c r="AI12" s="84">
        <f>IFERROR(_xlfn.XLOOKUP(E12,'June Payment'!G:G,'June Payment'!AR:AR),"")</f>
        <v>95245.36878388279</v>
      </c>
      <c r="AJ12" s="84">
        <f t="shared" si="11"/>
        <v>219237.7910256274</v>
      </c>
      <c r="AK12" s="265"/>
      <c r="AL12" s="80"/>
      <c r="AM12" s="80"/>
      <c r="AN12" s="93"/>
      <c r="AO12" s="93"/>
      <c r="AP12" s="328"/>
      <c r="AQ12" s="328"/>
      <c r="AR12" s="328"/>
      <c r="AS12" s="84"/>
      <c r="AT12" s="84"/>
      <c r="AU12" s="79"/>
      <c r="AV12" s="80"/>
      <c r="AW12" s="80"/>
      <c r="AX12" s="93"/>
      <c r="AY12" s="93"/>
      <c r="AZ12" s="79"/>
      <c r="BA12" s="78"/>
      <c r="BB12" s="77"/>
      <c r="BC12" s="84"/>
      <c r="BD12" s="84"/>
      <c r="BE12" s="79"/>
      <c r="BF12" s="80"/>
      <c r="BG12" s="80"/>
      <c r="BH12" s="93"/>
      <c r="BI12" s="93"/>
      <c r="BJ12" s="78"/>
      <c r="BK12" s="78"/>
      <c r="BL12" s="77"/>
      <c r="BM12" s="84"/>
      <c r="BN12" s="84"/>
      <c r="BO12" s="79"/>
      <c r="BP12" s="80"/>
      <c r="BQ12" s="80"/>
      <c r="BR12" s="93"/>
      <c r="BS12" s="93"/>
      <c r="BT12" s="79"/>
      <c r="BU12" s="78"/>
      <c r="BV12" s="77"/>
      <c r="BW12" s="84"/>
      <c r="BX12" s="84"/>
      <c r="BY12" s="79"/>
      <c r="BZ12" s="80"/>
      <c r="CA12" s="80"/>
      <c r="CB12" s="93"/>
      <c r="CC12" s="93"/>
      <c r="CE12" s="329">
        <f t="shared" si="12"/>
        <v>369129.30000000028</v>
      </c>
      <c r="CF12" s="329">
        <f t="shared" si="13"/>
        <v>518963.93137727585</v>
      </c>
      <c r="CG12" s="329">
        <f t="shared" si="14"/>
        <v>149834.63137727557</v>
      </c>
      <c r="CH12" s="329">
        <f t="shared" si="15"/>
        <v>149834.63137727557</v>
      </c>
      <c r="CJ12" s="483"/>
      <c r="CK12" s="289">
        <f t="shared" si="16"/>
        <v>369129.30000000028</v>
      </c>
      <c r="CL12" s="289">
        <f t="shared" si="17"/>
        <v>518963.93137727585</v>
      </c>
      <c r="CM12" s="329" t="e">
        <f>(#REF!+CK12)-CL12</f>
        <v>#REF!</v>
      </c>
      <c r="CN12" s="331" t="e">
        <f t="shared" si="18"/>
        <v>#REF!</v>
      </c>
      <c r="CO12" s="331" t="e">
        <f t="shared" si="19"/>
        <v>#REF!</v>
      </c>
      <c r="CQ12" s="289" t="e">
        <f t="shared" si="20"/>
        <v>#REF!</v>
      </c>
      <c r="CS12" s="74">
        <f t="shared" si="21"/>
        <v>0</v>
      </c>
    </row>
    <row r="13" spans="1:97" x14ac:dyDescent="0.3">
      <c r="A13" s="77">
        <v>10064</v>
      </c>
      <c r="B13" s="77">
        <v>3022024</v>
      </c>
      <c r="C13">
        <v>2024</v>
      </c>
      <c r="D13" s="77" t="s">
        <v>456</v>
      </c>
      <c r="E13" s="77" t="s">
        <v>179</v>
      </c>
      <c r="F13" s="77" t="s">
        <v>23725</v>
      </c>
      <c r="G13" s="77" t="s">
        <v>748</v>
      </c>
      <c r="H13" s="488">
        <v>221048.49869495048</v>
      </c>
      <c r="I13" s="488">
        <v>110520.14282225547</v>
      </c>
      <c r="J13" s="488">
        <v>0</v>
      </c>
      <c r="K13" s="488">
        <f t="shared" si="3"/>
        <v>110520.14282225547</v>
      </c>
      <c r="L13" s="488">
        <f t="shared" si="4"/>
        <v>110528.35587269501</v>
      </c>
      <c r="M13" s="78">
        <f>SUMIFS('All Payrolls'!$G:$G,'All Payrolls'!$F:$F,$M$1, 'All Payrolls'!$A:$A,'Monthly Payroll Deductions'!$B13)</f>
        <v>138871.56000000003</v>
      </c>
      <c r="N13" s="78"/>
      <c r="O13" s="77"/>
      <c r="P13" s="84">
        <f t="shared" si="5"/>
        <v>138871.56000000003</v>
      </c>
      <c r="Q13" s="84">
        <f>IFERROR(_xlfn.XLOOKUP(E13,'April Payment'!H:H,'April Payment'!AR:AR),"")</f>
        <v>135948.06000000003</v>
      </c>
      <c r="R13" s="160">
        <f>IFERROR(_xlfn.XLOOKUP(E13,'April Payment'!H:H,'April Payment'!AL:AL),"")</f>
        <v>246468.20282225549</v>
      </c>
      <c r="S13" s="79">
        <f>SUMIFS('All Payrolls'!$G:$G,'All Payrolls'!$F:$F,$S$1, 'All Payrolls'!$A:$A,'Monthly Payroll Deductions'!$B13)</f>
        <v>141090.29999999987</v>
      </c>
      <c r="T13" s="80"/>
      <c r="U13" s="80"/>
      <c r="V13" s="93">
        <f t="shared" si="6"/>
        <v>141090.29999999987</v>
      </c>
      <c r="W13" s="93">
        <f>IFERROR(_xlfn.XLOOKUP(E13,'May Payment'!H:H,'May Payment'!AQ:AQ),"")</f>
        <v>114314.60141112775</v>
      </c>
      <c r="X13" s="93">
        <f>IFERROR(_xlfn.XLOOKUP(E13,'May Payment'!H:H,'May Payment'!AY:AY),"")</f>
        <v>0</v>
      </c>
      <c r="Y13" s="521">
        <f>IFERROR(_xlfn.XLOOKUP(E13,'May Payment'!H:H,'May Payment'!AZ:AZ),"")</f>
        <v>0</v>
      </c>
      <c r="Z13" s="521">
        <f t="shared" si="7"/>
        <v>0</v>
      </c>
      <c r="AA13" s="93">
        <f>IFERROR(_xlfn.XLOOKUP(E13,'May Payment'!H:H,'May Payment'!AK:AK),"")</f>
        <v>114314.60141112775</v>
      </c>
      <c r="AB13" s="161">
        <f t="shared" si="8"/>
        <v>110528.35587269501</v>
      </c>
      <c r="AC13" s="79">
        <f t="shared" si="9"/>
        <v>141090.29999999987</v>
      </c>
      <c r="AD13" s="80"/>
      <c r="AE13" s="80"/>
      <c r="AF13" s="84">
        <f t="shared" si="10"/>
        <v>141090.29999999987</v>
      </c>
      <c r="AG13" s="84">
        <f>IFERROR(_xlfn.XLOOKUP(E13,'June Payment'!G:G,'June Payment'!AO:AO),"")</f>
        <v>119398.59097771744</v>
      </c>
      <c r="AH13" s="84">
        <f>IFERROR(_xlfn.XLOOKUP(E13,'June Payment'!G:G,'June Payment'!AQ:AQ),"")</f>
        <v>0</v>
      </c>
      <c r="AI13" s="84">
        <f>IFERROR(_xlfn.XLOOKUP(E13,'June Payment'!G:G,'June Payment'!AR:AR),"")</f>
        <v>119398.59097771744</v>
      </c>
      <c r="AJ13" s="84">
        <f t="shared" si="11"/>
        <v>110528.35587269501</v>
      </c>
      <c r="AK13" s="265"/>
      <c r="AL13" s="80"/>
      <c r="AM13" s="80"/>
      <c r="AN13" s="93"/>
      <c r="AO13" s="93"/>
      <c r="AP13" s="328"/>
      <c r="AQ13" s="328"/>
      <c r="AR13" s="328"/>
      <c r="AS13" s="84"/>
      <c r="AT13" s="84"/>
      <c r="AU13" s="79"/>
      <c r="AV13" s="80"/>
      <c r="AW13" s="80"/>
      <c r="AX13" s="93"/>
      <c r="AY13" s="93"/>
      <c r="AZ13" s="79"/>
      <c r="BA13" s="78"/>
      <c r="BB13" s="77"/>
      <c r="BC13" s="84"/>
      <c r="BD13" s="84"/>
      <c r="BE13" s="79"/>
      <c r="BF13" s="80"/>
      <c r="BG13" s="80"/>
      <c r="BH13" s="93"/>
      <c r="BI13" s="93"/>
      <c r="BJ13" s="78"/>
      <c r="BK13" s="78"/>
      <c r="BL13" s="77"/>
      <c r="BM13" s="84"/>
      <c r="BN13" s="84"/>
      <c r="BO13" s="79"/>
      <c r="BP13" s="80"/>
      <c r="BQ13" s="80"/>
      <c r="BR13" s="93"/>
      <c r="BS13" s="93"/>
      <c r="BT13" s="79"/>
      <c r="BU13" s="78"/>
      <c r="BV13" s="77"/>
      <c r="BW13" s="84"/>
      <c r="BX13" s="84"/>
      <c r="BY13" s="79"/>
      <c r="BZ13" s="80"/>
      <c r="CA13" s="80"/>
      <c r="CB13" s="93"/>
      <c r="CC13" s="93"/>
      <c r="CE13" s="329">
        <f t="shared" si="12"/>
        <v>421052.15999999974</v>
      </c>
      <c r="CF13" s="329">
        <f t="shared" si="13"/>
        <v>476395.14967266796</v>
      </c>
      <c r="CG13" s="329">
        <f t="shared" si="14"/>
        <v>55342.98967266822</v>
      </c>
      <c r="CH13" s="329">
        <f t="shared" si="15"/>
        <v>55342.98967266822</v>
      </c>
      <c r="CJ13" s="483"/>
      <c r="CK13" s="289">
        <f t="shared" si="16"/>
        <v>421052.15999999974</v>
      </c>
      <c r="CL13" s="289">
        <f t="shared" si="17"/>
        <v>476395.14967266796</v>
      </c>
      <c r="CM13" s="329" t="e">
        <f>(#REF!+CK13)-CL13</f>
        <v>#REF!</v>
      </c>
      <c r="CN13" s="331" t="e">
        <f t="shared" si="18"/>
        <v>#REF!</v>
      </c>
      <c r="CO13" s="331" t="e">
        <f t="shared" si="19"/>
        <v>#REF!</v>
      </c>
      <c r="CQ13" s="289" t="e">
        <f t="shared" si="20"/>
        <v>#REF!</v>
      </c>
      <c r="CS13" s="74">
        <f t="shared" si="21"/>
        <v>0</v>
      </c>
    </row>
    <row r="14" spans="1:97" x14ac:dyDescent="0.3">
      <c r="A14" s="77">
        <v>10065</v>
      </c>
      <c r="B14" s="77">
        <v>3022025</v>
      </c>
      <c r="C14">
        <v>2025</v>
      </c>
      <c r="D14" s="77" t="s">
        <v>457</v>
      </c>
      <c r="E14" s="77" t="s">
        <v>245</v>
      </c>
      <c r="F14" s="77" t="s">
        <v>23725</v>
      </c>
      <c r="G14" s="77" t="s">
        <v>748</v>
      </c>
      <c r="H14" s="488">
        <v>108157.06114964047</v>
      </c>
      <c r="I14" s="488">
        <v>108157.06114964047</v>
      </c>
      <c r="J14" s="488">
        <v>0</v>
      </c>
      <c r="K14" s="488">
        <f t="shared" si="3"/>
        <v>108157.06114964047</v>
      </c>
      <c r="L14" s="488">
        <f t="shared" si="4"/>
        <v>0</v>
      </c>
      <c r="M14" s="78">
        <f>SUMIFS('All Payrolls'!$G:$G,'All Payrolls'!$F:$F,$M$1, 'All Payrolls'!$A:$A,'Monthly Payroll Deductions'!$B14)</f>
        <v>145503.15999999997</v>
      </c>
      <c r="N14" s="78"/>
      <c r="O14" s="77"/>
      <c r="P14" s="84">
        <f t="shared" si="5"/>
        <v>145503.15999999997</v>
      </c>
      <c r="Q14" s="84">
        <f>IFERROR(_xlfn.XLOOKUP(E14,'April Payment'!H:H,'April Payment'!AR:AR),"")</f>
        <v>145109.04999999999</v>
      </c>
      <c r="R14" s="160">
        <f>IFERROR(_xlfn.XLOOKUP(E14,'April Payment'!H:H,'April Payment'!AL:AL),"")</f>
        <v>253266.11114964046</v>
      </c>
      <c r="S14" s="79">
        <f>SUMIFS('All Payrolls'!$G:$G,'All Payrolls'!$F:$F,$S$1, 'All Payrolls'!$A:$A,'Monthly Payroll Deductions'!$B14)</f>
        <v>145255.37999999995</v>
      </c>
      <c r="T14" s="80"/>
      <c r="U14" s="80"/>
      <c r="V14" s="93">
        <f t="shared" si="6"/>
        <v>145255.37999999995</v>
      </c>
      <c r="W14" s="93">
        <f>IFERROR(_xlfn.XLOOKUP(E14,'May Payment'!H:H,'May Payment'!AQ:AQ),"")</f>
        <v>140725.9194686971</v>
      </c>
      <c r="X14" s="93">
        <f>IFERROR(_xlfn.XLOOKUP(E14,'May Payment'!H:H,'May Payment'!AY:AY),"")</f>
        <v>0</v>
      </c>
      <c r="Y14" s="521">
        <f>IFERROR(_xlfn.XLOOKUP(E14,'May Payment'!H:H,'May Payment'!AZ:AZ),"")</f>
        <v>0</v>
      </c>
      <c r="Z14" s="521">
        <f t="shared" si="7"/>
        <v>0</v>
      </c>
      <c r="AA14" s="93">
        <f>IFERROR(_xlfn.XLOOKUP(E14,'May Payment'!H:H,'May Payment'!AK:AK),"")</f>
        <v>140725.9194686971</v>
      </c>
      <c r="AB14" s="161">
        <f t="shared" si="8"/>
        <v>0</v>
      </c>
      <c r="AC14" s="79">
        <f t="shared" si="9"/>
        <v>145255.37999999995</v>
      </c>
      <c r="AD14" s="80"/>
      <c r="AE14" s="80"/>
      <c r="AF14" s="84">
        <f t="shared" si="10"/>
        <v>145255.37999999995</v>
      </c>
      <c r="AG14" s="84">
        <f>IFERROR(_xlfn.XLOOKUP(E14,'June Payment'!G:G,'June Payment'!AO:AO),"")</f>
        <v>145255.37999999995</v>
      </c>
      <c r="AH14" s="84">
        <f>IFERROR(_xlfn.XLOOKUP(E14,'June Payment'!G:G,'June Payment'!AQ:AQ),"")</f>
        <v>0</v>
      </c>
      <c r="AI14" s="84">
        <f>IFERROR(_xlfn.XLOOKUP(E14,'June Payment'!G:G,'June Payment'!AR:AR),"")</f>
        <v>145255.37999999995</v>
      </c>
      <c r="AJ14" s="84">
        <f t="shared" si="11"/>
        <v>0</v>
      </c>
      <c r="AK14" s="265"/>
      <c r="AL14" s="80"/>
      <c r="AM14" s="80"/>
      <c r="AN14" s="93"/>
      <c r="AO14" s="93"/>
      <c r="AP14" s="328"/>
      <c r="AQ14" s="328"/>
      <c r="AR14" s="328"/>
      <c r="AS14" s="84"/>
      <c r="AT14" s="84"/>
      <c r="AU14" s="79"/>
      <c r="AV14" s="80"/>
      <c r="AW14" s="80"/>
      <c r="AX14" s="93"/>
      <c r="AY14" s="93"/>
      <c r="AZ14" s="79"/>
      <c r="BA14" s="78"/>
      <c r="BB14" s="77"/>
      <c r="BC14" s="84"/>
      <c r="BD14" s="84"/>
      <c r="BE14" s="79"/>
      <c r="BF14" s="80"/>
      <c r="BG14" s="80"/>
      <c r="BH14" s="93"/>
      <c r="BI14" s="93"/>
      <c r="BJ14" s="78"/>
      <c r="BK14" s="78"/>
      <c r="BL14" s="77"/>
      <c r="BM14" s="84"/>
      <c r="BN14" s="84"/>
      <c r="BO14" s="79"/>
      <c r="BP14" s="80"/>
      <c r="BQ14" s="80"/>
      <c r="BR14" s="93"/>
      <c r="BS14" s="93"/>
      <c r="BT14" s="79"/>
      <c r="BU14" s="78"/>
      <c r="BV14" s="77"/>
      <c r="BW14" s="84"/>
      <c r="BX14" s="84"/>
      <c r="BY14" s="79"/>
      <c r="BZ14" s="80"/>
      <c r="CA14" s="80"/>
      <c r="CB14" s="93"/>
      <c r="CC14" s="93"/>
      <c r="CE14" s="329">
        <f t="shared" si="12"/>
        <v>436013.91999999987</v>
      </c>
      <c r="CF14" s="329">
        <f t="shared" si="13"/>
        <v>398521.49114964041</v>
      </c>
      <c r="CG14" s="329">
        <f t="shared" si="14"/>
        <v>-37492.428850359458</v>
      </c>
      <c r="CH14" s="329">
        <f t="shared" si="15"/>
        <v>-37492.428850359458</v>
      </c>
      <c r="CJ14" s="483"/>
      <c r="CK14" s="289">
        <f t="shared" si="16"/>
        <v>436013.91999999987</v>
      </c>
      <c r="CL14" s="289">
        <f t="shared" si="17"/>
        <v>398521.49114964041</v>
      </c>
      <c r="CM14" s="329" t="e">
        <f>(#REF!+CK14)-CL14</f>
        <v>#REF!</v>
      </c>
      <c r="CN14" s="331" t="e">
        <f t="shared" si="18"/>
        <v>#REF!</v>
      </c>
      <c r="CO14" s="331" t="e">
        <f t="shared" si="19"/>
        <v>#REF!</v>
      </c>
      <c r="CQ14" s="289" t="e">
        <f t="shared" si="20"/>
        <v>#REF!</v>
      </c>
      <c r="CS14" s="74">
        <f t="shared" si="21"/>
        <v>0</v>
      </c>
    </row>
    <row r="15" spans="1:97" x14ac:dyDescent="0.3">
      <c r="A15" s="77">
        <v>10066</v>
      </c>
      <c r="B15" s="77">
        <v>3022026</v>
      </c>
      <c r="C15">
        <v>2026</v>
      </c>
      <c r="D15" s="77" t="s">
        <v>115</v>
      </c>
      <c r="E15" s="77" t="s">
        <v>116</v>
      </c>
      <c r="F15" s="77" t="s">
        <v>23725</v>
      </c>
      <c r="G15" s="77" t="s">
        <v>748</v>
      </c>
      <c r="H15" s="488">
        <v>285188.57211093139</v>
      </c>
      <c r="I15" s="488">
        <v>285188.57211093139</v>
      </c>
      <c r="J15" s="488">
        <v>0</v>
      </c>
      <c r="K15" s="488">
        <f t="shared" si="3"/>
        <v>285188.57211093139</v>
      </c>
      <c r="L15" s="488">
        <f t="shared" si="4"/>
        <v>0</v>
      </c>
      <c r="M15" s="78">
        <f>SUMIFS('All Payrolls'!$G:$G,'All Payrolls'!$F:$F,$M$1, 'All Payrolls'!$A:$A,'Monthly Payroll Deductions'!$B15)</f>
        <v>0</v>
      </c>
      <c r="N15" s="78"/>
      <c r="O15" s="77"/>
      <c r="P15" s="84">
        <f t="shared" si="5"/>
        <v>0</v>
      </c>
      <c r="Q15" s="84">
        <f>IFERROR(_xlfn.XLOOKUP(E15,'April Payment'!H:H,'April Payment'!AR:AR),"")</f>
        <v>0</v>
      </c>
      <c r="R15" s="160">
        <f>IFERROR(_xlfn.XLOOKUP(E15,'April Payment'!H:H,'April Payment'!AL:AL),"")</f>
        <v>285188.57211093139</v>
      </c>
      <c r="S15" s="79">
        <f>SUMIFS('All Payrolls'!$G:$G,'All Payrolls'!$F:$F,$S$1, 'All Payrolls'!$A:$A,'Monthly Payroll Deductions'!$B15)</f>
        <v>0</v>
      </c>
      <c r="T15" s="80"/>
      <c r="U15" s="80"/>
      <c r="V15" s="93">
        <f t="shared" si="6"/>
        <v>0</v>
      </c>
      <c r="W15" s="93">
        <f>IFERROR(_xlfn.XLOOKUP(E15,'May Payment'!H:H,'May Payment'!AQ:AQ),"")</f>
        <v>0</v>
      </c>
      <c r="X15" s="93">
        <f>IFERROR(_xlfn.XLOOKUP(E15,'May Payment'!H:H,'May Payment'!AY:AY),"")</f>
        <v>0</v>
      </c>
      <c r="Y15" s="521">
        <f>IFERROR(_xlfn.XLOOKUP(E15,'May Payment'!H:H,'May Payment'!AZ:AZ),"")</f>
        <v>0</v>
      </c>
      <c r="Z15" s="521">
        <f t="shared" si="7"/>
        <v>0</v>
      </c>
      <c r="AA15" s="93">
        <f>IFERROR(_xlfn.XLOOKUP(E15,'May Payment'!H:H,'May Payment'!AK:AK),"")</f>
        <v>0</v>
      </c>
      <c r="AB15" s="161">
        <f t="shared" si="8"/>
        <v>0</v>
      </c>
      <c r="AC15" s="79">
        <f t="shared" si="9"/>
        <v>0</v>
      </c>
      <c r="AD15" s="80"/>
      <c r="AE15" s="80"/>
      <c r="AF15" s="84">
        <f t="shared" si="10"/>
        <v>0</v>
      </c>
      <c r="AG15" s="84">
        <f>IFERROR(_xlfn.XLOOKUP(E15,'June Payment'!G:G,'June Payment'!AO:AO),"")</f>
        <v>0</v>
      </c>
      <c r="AH15" s="84">
        <f>IFERROR(_xlfn.XLOOKUP(E15,'June Payment'!G:G,'June Payment'!AQ:AQ),"")</f>
        <v>0</v>
      </c>
      <c r="AI15" s="84">
        <f>IFERROR(_xlfn.XLOOKUP(E15,'June Payment'!G:G,'June Payment'!AR:AR),"")</f>
        <v>0</v>
      </c>
      <c r="AJ15" s="84">
        <f t="shared" si="11"/>
        <v>0</v>
      </c>
      <c r="AK15" s="265"/>
      <c r="AL15" s="80"/>
      <c r="AM15" s="80"/>
      <c r="AN15" s="93"/>
      <c r="AO15" s="93"/>
      <c r="AP15" s="328"/>
      <c r="AQ15" s="328"/>
      <c r="AR15" s="328"/>
      <c r="AS15" s="84"/>
      <c r="AT15" s="84"/>
      <c r="AU15" s="79"/>
      <c r="AV15" s="80"/>
      <c r="AW15" s="80"/>
      <c r="AX15" s="93"/>
      <c r="AY15" s="93"/>
      <c r="AZ15" s="79"/>
      <c r="BA15" s="78"/>
      <c r="BB15" s="77"/>
      <c r="BC15" s="84"/>
      <c r="BD15" s="84"/>
      <c r="BE15" s="79"/>
      <c r="BF15" s="80"/>
      <c r="BG15" s="80"/>
      <c r="BH15" s="93"/>
      <c r="BI15" s="93"/>
      <c r="BJ15" s="78"/>
      <c r="BK15" s="78"/>
      <c r="BL15" s="77"/>
      <c r="BM15" s="84"/>
      <c r="BN15" s="84"/>
      <c r="BO15" s="79"/>
      <c r="BP15" s="80"/>
      <c r="BQ15" s="80"/>
      <c r="BR15" s="93"/>
      <c r="BS15" s="93"/>
      <c r="BT15" s="79"/>
      <c r="BU15" s="78"/>
      <c r="BV15" s="77"/>
      <c r="BW15" s="84"/>
      <c r="BX15" s="84"/>
      <c r="BY15" s="79"/>
      <c r="BZ15" s="80"/>
      <c r="CA15" s="80"/>
      <c r="CB15" s="93"/>
      <c r="CC15" s="93"/>
      <c r="CE15" s="329">
        <f t="shared" si="12"/>
        <v>0</v>
      </c>
      <c r="CF15" s="329">
        <f t="shared" si="13"/>
        <v>285188.57211093139</v>
      </c>
      <c r="CG15" s="329">
        <f t="shared" si="14"/>
        <v>285188.57211093139</v>
      </c>
      <c r="CH15" s="329">
        <f t="shared" si="15"/>
        <v>285188.57211093139</v>
      </c>
      <c r="CJ15" s="483"/>
      <c r="CK15" s="289">
        <f t="shared" si="16"/>
        <v>0</v>
      </c>
      <c r="CL15" s="289">
        <f t="shared" si="17"/>
        <v>285188.57211093139</v>
      </c>
      <c r="CM15" s="329" t="e">
        <f>(#REF!+CK15)-CL15</f>
        <v>#REF!</v>
      </c>
      <c r="CN15" s="331" t="e">
        <f t="shared" si="18"/>
        <v>#REF!</v>
      </c>
      <c r="CO15" s="331" t="e">
        <f t="shared" si="19"/>
        <v>#REF!</v>
      </c>
      <c r="CQ15" s="289" t="e">
        <f t="shared" si="20"/>
        <v>#REF!</v>
      </c>
      <c r="CS15" s="74">
        <f t="shared" si="21"/>
        <v>0</v>
      </c>
    </row>
    <row r="16" spans="1:97" x14ac:dyDescent="0.3">
      <c r="A16" s="77">
        <v>10067</v>
      </c>
      <c r="B16" s="77">
        <v>3022027</v>
      </c>
      <c r="C16">
        <v>2027</v>
      </c>
      <c r="D16" s="77" t="s">
        <v>460</v>
      </c>
      <c r="E16" s="77" t="s">
        <v>202</v>
      </c>
      <c r="F16" s="77" t="s">
        <v>23725</v>
      </c>
      <c r="G16" s="77" t="s">
        <v>748</v>
      </c>
      <c r="H16" s="488">
        <v>-11517.580000000075</v>
      </c>
      <c r="I16" s="488">
        <v>0</v>
      </c>
      <c r="J16" s="488">
        <v>-11517.580000000075</v>
      </c>
      <c r="K16" s="488">
        <f t="shared" si="3"/>
        <v>-11517.580000000075</v>
      </c>
      <c r="L16" s="488">
        <f t="shared" si="4"/>
        <v>0</v>
      </c>
      <c r="M16" s="78">
        <f>SUMIFS('All Payrolls'!$G:$G,'All Payrolls'!$F:$F,$M$1, 'All Payrolls'!$A:$A,'Monthly Payroll Deductions'!$B16)</f>
        <v>132356.83999999997</v>
      </c>
      <c r="N16" s="78"/>
      <c r="O16" s="77"/>
      <c r="P16" s="84">
        <f t="shared" si="5"/>
        <v>132356.83999999997</v>
      </c>
      <c r="Q16" s="84">
        <f>IFERROR(_xlfn.XLOOKUP(E16,'April Payment'!H:H,'April Payment'!AR:AR),"")</f>
        <v>126301.71999999997</v>
      </c>
      <c r="R16" s="160">
        <f>IFERROR(_xlfn.XLOOKUP(E16,'April Payment'!H:H,'April Payment'!AL:AL),"")</f>
        <v>114784.1399999999</v>
      </c>
      <c r="S16" s="79">
        <f>SUMIFS('All Payrolls'!$G:$G,'All Payrolls'!$F:$F,$S$1, 'All Payrolls'!$A:$A,'Monthly Payroll Deductions'!$B16)</f>
        <v>129254.21000000012</v>
      </c>
      <c r="T16" s="80"/>
      <c r="U16" s="80"/>
      <c r="V16" s="93">
        <f t="shared" si="6"/>
        <v>129254.21000000012</v>
      </c>
      <c r="W16" s="93">
        <f>IFERROR(_xlfn.XLOOKUP(E16,'May Payment'!H:H,'May Payment'!AQ:AQ),"")</f>
        <v>132356.83999999997</v>
      </c>
      <c r="X16" s="93">
        <f>IFERROR(_xlfn.XLOOKUP(E16,'May Payment'!H:H,'May Payment'!AY:AY),"")</f>
        <v>0</v>
      </c>
      <c r="Y16" s="521">
        <f>IFERROR(_xlfn.XLOOKUP(E16,'May Payment'!H:H,'May Payment'!AZ:AZ),"")</f>
        <v>0</v>
      </c>
      <c r="Z16" s="521">
        <f t="shared" si="7"/>
        <v>0</v>
      </c>
      <c r="AA16" s="93">
        <f>IFERROR(_xlfn.XLOOKUP(E16,'May Payment'!H:H,'May Payment'!AK:AK),"")</f>
        <v>132356.83999999997</v>
      </c>
      <c r="AB16" s="161">
        <f t="shared" si="8"/>
        <v>0</v>
      </c>
      <c r="AC16" s="79">
        <f t="shared" si="9"/>
        <v>129254.21000000012</v>
      </c>
      <c r="AD16" s="80"/>
      <c r="AE16" s="80"/>
      <c r="AF16" s="84">
        <f t="shared" si="10"/>
        <v>129254.21000000012</v>
      </c>
      <c r="AG16" s="84">
        <f>IFERROR(_xlfn.XLOOKUP(E16,'June Payment'!G:G,'June Payment'!AO:AO),"")</f>
        <v>129254.21000000012</v>
      </c>
      <c r="AH16" s="84">
        <f>IFERROR(_xlfn.XLOOKUP(E16,'June Payment'!G:G,'June Payment'!AQ:AQ),"")</f>
        <v>0</v>
      </c>
      <c r="AI16" s="84">
        <f>IFERROR(_xlfn.XLOOKUP(E16,'June Payment'!G:G,'June Payment'!AR:AR),"")</f>
        <v>129254.21000000012</v>
      </c>
      <c r="AJ16" s="84">
        <f t="shared" si="11"/>
        <v>0</v>
      </c>
      <c r="AK16" s="265"/>
      <c r="AL16" s="80"/>
      <c r="AM16" s="80"/>
      <c r="AN16" s="93"/>
      <c r="AO16" s="93"/>
      <c r="AP16" s="328"/>
      <c r="AQ16" s="328"/>
      <c r="AR16" s="328"/>
      <c r="AS16" s="84"/>
      <c r="AT16" s="84"/>
      <c r="AU16" s="79"/>
      <c r="AV16" s="80"/>
      <c r="AW16" s="80"/>
      <c r="AX16" s="93"/>
      <c r="AY16" s="93"/>
      <c r="AZ16" s="79"/>
      <c r="BA16" s="78"/>
      <c r="BB16" s="77"/>
      <c r="BC16" s="84"/>
      <c r="BD16" s="84"/>
      <c r="BE16" s="79"/>
      <c r="BF16" s="80"/>
      <c r="BG16" s="80"/>
      <c r="BH16" s="93"/>
      <c r="BI16" s="93"/>
      <c r="BJ16" s="78"/>
      <c r="BK16" s="78"/>
      <c r="BL16" s="77"/>
      <c r="BM16" s="84"/>
      <c r="BN16" s="84"/>
      <c r="BO16" s="79"/>
      <c r="BP16" s="80"/>
      <c r="BQ16" s="80"/>
      <c r="BR16" s="93"/>
      <c r="BS16" s="93"/>
      <c r="BT16" s="79"/>
      <c r="BU16" s="78"/>
      <c r="BV16" s="77"/>
      <c r="BW16" s="84"/>
      <c r="BX16" s="84"/>
      <c r="BY16" s="79"/>
      <c r="BZ16" s="80"/>
      <c r="CA16" s="80"/>
      <c r="CB16" s="93"/>
      <c r="CC16" s="93"/>
      <c r="CE16" s="329">
        <f t="shared" si="12"/>
        <v>390865.26000000024</v>
      </c>
      <c r="CF16" s="329">
        <f t="shared" si="13"/>
        <v>244038.35000000003</v>
      </c>
      <c r="CG16" s="329">
        <f t="shared" si="14"/>
        <v>-146826.91000000021</v>
      </c>
      <c r="CH16" s="329">
        <f t="shared" si="15"/>
        <v>-146826.91000000021</v>
      </c>
      <c r="CJ16" s="483"/>
      <c r="CK16" s="289">
        <f t="shared" si="16"/>
        <v>390865.26000000024</v>
      </c>
      <c r="CL16" s="289">
        <f t="shared" si="17"/>
        <v>244038.35000000003</v>
      </c>
      <c r="CM16" s="329" t="e">
        <f>(#REF!+CK16)-CL16</f>
        <v>#REF!</v>
      </c>
      <c r="CN16" s="331" t="e">
        <f t="shared" si="18"/>
        <v>#REF!</v>
      </c>
      <c r="CO16" s="331" t="e">
        <f t="shared" si="19"/>
        <v>#REF!</v>
      </c>
      <c r="CQ16" s="289" t="e">
        <f t="shared" si="20"/>
        <v>#REF!</v>
      </c>
      <c r="CS16" s="74">
        <f t="shared" si="21"/>
        <v>0</v>
      </c>
    </row>
    <row r="17" spans="1:97" x14ac:dyDescent="0.3">
      <c r="A17" s="77">
        <v>10068</v>
      </c>
      <c r="B17" s="77">
        <v>3022028</v>
      </c>
      <c r="C17">
        <v>2028</v>
      </c>
      <c r="D17" s="77" t="s">
        <v>94</v>
      </c>
      <c r="E17" s="77" t="s">
        <v>95</v>
      </c>
      <c r="F17" s="77" t="s">
        <v>23725</v>
      </c>
      <c r="G17" s="77" t="s">
        <v>748</v>
      </c>
      <c r="H17" s="488">
        <v>49114.009999999544</v>
      </c>
      <c r="I17" s="488">
        <v>49114.009999999544</v>
      </c>
      <c r="J17" s="488">
        <v>0</v>
      </c>
      <c r="K17" s="488">
        <f t="shared" si="3"/>
        <v>49114.009999999544</v>
      </c>
      <c r="L17" s="488">
        <f t="shared" si="4"/>
        <v>0</v>
      </c>
      <c r="M17" s="78">
        <f>SUMIFS('All Payrolls'!$G:$G,'All Payrolls'!$F:$F,$M$1, 'All Payrolls'!$A:$A,'Monthly Payroll Deductions'!$B17)</f>
        <v>105830.35</v>
      </c>
      <c r="N17" s="78"/>
      <c r="O17" s="77"/>
      <c r="P17" s="84">
        <f t="shared" si="5"/>
        <v>105830.35</v>
      </c>
      <c r="Q17" s="84">
        <f>IFERROR(_xlfn.XLOOKUP(E17,'April Payment'!H:H,'April Payment'!AR:AR),"")</f>
        <v>103246.12999999996</v>
      </c>
      <c r="R17" s="160">
        <f>IFERROR(_xlfn.XLOOKUP(E17,'April Payment'!H:H,'April Payment'!AL:AL),"")</f>
        <v>152360.13999999949</v>
      </c>
      <c r="S17" s="79">
        <f>SUMIFS('All Payrolls'!$G:$G,'All Payrolls'!$F:$F,$S$1, 'All Payrolls'!$A:$A,'Monthly Payroll Deductions'!$B17)</f>
        <v>105335.73000000007</v>
      </c>
      <c r="T17" s="80"/>
      <c r="U17" s="80"/>
      <c r="V17" s="93">
        <f t="shared" si="6"/>
        <v>105335.73000000007</v>
      </c>
      <c r="W17" s="93">
        <f>IFERROR(_xlfn.XLOOKUP(E17,'May Payment'!H:H,'May Payment'!AQ:AQ),"")</f>
        <v>105830.35</v>
      </c>
      <c r="X17" s="93">
        <f>IFERROR(_xlfn.XLOOKUP(E17,'May Payment'!H:H,'May Payment'!AY:AY),"")</f>
        <v>0</v>
      </c>
      <c r="Y17" s="521">
        <f>IFERROR(_xlfn.XLOOKUP(E17,'May Payment'!H:H,'May Payment'!AZ:AZ),"")</f>
        <v>0</v>
      </c>
      <c r="Z17" s="521">
        <f t="shared" si="7"/>
        <v>0</v>
      </c>
      <c r="AA17" s="93">
        <f>IFERROR(_xlfn.XLOOKUP(E17,'May Payment'!H:H,'May Payment'!AK:AK),"")</f>
        <v>105830.35</v>
      </c>
      <c r="AB17" s="161">
        <f t="shared" si="8"/>
        <v>0</v>
      </c>
      <c r="AC17" s="79">
        <f t="shared" si="9"/>
        <v>105335.73000000007</v>
      </c>
      <c r="AD17" s="80"/>
      <c r="AE17" s="80"/>
      <c r="AF17" s="84">
        <f t="shared" si="10"/>
        <v>105335.73000000007</v>
      </c>
      <c r="AG17" s="84">
        <f>IFERROR(_xlfn.XLOOKUP(E17,'June Payment'!G:G,'June Payment'!AO:AO),"")</f>
        <v>105335.73000000007</v>
      </c>
      <c r="AH17" s="84">
        <f>IFERROR(_xlfn.XLOOKUP(E17,'June Payment'!G:G,'June Payment'!AQ:AQ),"")</f>
        <v>0</v>
      </c>
      <c r="AI17" s="84">
        <f>IFERROR(_xlfn.XLOOKUP(E17,'June Payment'!G:G,'June Payment'!AR:AR),"")</f>
        <v>105335.73000000007</v>
      </c>
      <c r="AJ17" s="84">
        <f t="shared" si="11"/>
        <v>0</v>
      </c>
      <c r="AK17" s="265"/>
      <c r="AL17" s="80"/>
      <c r="AM17" s="80"/>
      <c r="AN17" s="93"/>
      <c r="AO17" s="93"/>
      <c r="AP17" s="328"/>
      <c r="AQ17" s="328"/>
      <c r="AR17" s="328"/>
      <c r="AS17" s="84"/>
      <c r="AT17" s="84"/>
      <c r="AU17" s="79"/>
      <c r="AV17" s="80"/>
      <c r="AW17" s="80"/>
      <c r="AX17" s="93"/>
      <c r="AY17" s="93"/>
      <c r="AZ17" s="79"/>
      <c r="BA17" s="78"/>
      <c r="BB17" s="77"/>
      <c r="BC17" s="84"/>
      <c r="BD17" s="84"/>
      <c r="BE17" s="79"/>
      <c r="BF17" s="80"/>
      <c r="BG17" s="80"/>
      <c r="BH17" s="93"/>
      <c r="BI17" s="93"/>
      <c r="BJ17" s="78"/>
      <c r="BK17" s="78"/>
      <c r="BL17" s="77"/>
      <c r="BM17" s="84"/>
      <c r="BN17" s="84"/>
      <c r="BO17" s="79"/>
      <c r="BP17" s="80"/>
      <c r="BQ17" s="80"/>
      <c r="BR17" s="93"/>
      <c r="BS17" s="93"/>
      <c r="BT17" s="79"/>
      <c r="BU17" s="78"/>
      <c r="BV17" s="77"/>
      <c r="BW17" s="84"/>
      <c r="BX17" s="84"/>
      <c r="BY17" s="79"/>
      <c r="BZ17" s="80"/>
      <c r="CA17" s="80"/>
      <c r="CB17" s="93"/>
      <c r="CC17" s="93"/>
      <c r="CE17" s="329">
        <f t="shared" si="12"/>
        <v>316501.81000000017</v>
      </c>
      <c r="CF17" s="329">
        <f t="shared" si="13"/>
        <v>257695.86999999956</v>
      </c>
      <c r="CG17" s="329">
        <f t="shared" si="14"/>
        <v>-58805.940000000614</v>
      </c>
      <c r="CH17" s="329">
        <f t="shared" si="15"/>
        <v>-58805.940000000614</v>
      </c>
      <c r="CJ17" s="483"/>
      <c r="CK17" s="289">
        <f t="shared" si="16"/>
        <v>316501.81000000017</v>
      </c>
      <c r="CL17" s="289">
        <f t="shared" si="17"/>
        <v>257695.86999999956</v>
      </c>
      <c r="CM17" s="329" t="e">
        <f>(#REF!+CK17)-CL17</f>
        <v>#REF!</v>
      </c>
      <c r="CN17" s="331" t="e">
        <f t="shared" si="18"/>
        <v>#REF!</v>
      </c>
      <c r="CO17" s="331" t="e">
        <f t="shared" si="19"/>
        <v>#REF!</v>
      </c>
      <c r="CQ17" s="289" t="e">
        <f t="shared" si="20"/>
        <v>#REF!</v>
      </c>
      <c r="CS17" s="74">
        <f t="shared" si="21"/>
        <v>0</v>
      </c>
    </row>
    <row r="18" spans="1:97" x14ac:dyDescent="0.3">
      <c r="A18" s="77">
        <v>10069</v>
      </c>
      <c r="B18" s="77">
        <v>3022029</v>
      </c>
      <c r="C18">
        <v>2029</v>
      </c>
      <c r="D18" s="77" t="s">
        <v>462</v>
      </c>
      <c r="E18" s="77" t="s">
        <v>101</v>
      </c>
      <c r="F18" s="77" t="s">
        <v>23725</v>
      </c>
      <c r="G18" s="77" t="s">
        <v>748</v>
      </c>
      <c r="H18" s="488">
        <v>79364.184226221405</v>
      </c>
      <c r="I18" s="488">
        <v>104129.89408207126</v>
      </c>
      <c r="J18" s="488">
        <v>0</v>
      </c>
      <c r="K18" s="488">
        <f t="shared" si="3"/>
        <v>104129.89408207126</v>
      </c>
      <c r="L18" s="488">
        <f t="shared" si="4"/>
        <v>-24765.709855849855</v>
      </c>
      <c r="M18" s="78">
        <f>SUMIFS('All Payrolls'!$G:$G,'All Payrolls'!$F:$F,$M$1, 'All Payrolls'!$A:$A,'Monthly Payroll Deductions'!$B18)</f>
        <v>235389.20000000007</v>
      </c>
      <c r="N18" s="78"/>
      <c r="O18" s="77"/>
      <c r="P18" s="84">
        <f t="shared" si="5"/>
        <v>235389.20000000007</v>
      </c>
      <c r="Q18" s="84">
        <f>IFERROR(_xlfn.XLOOKUP(E18,'April Payment'!H:H,'April Payment'!AR:AR),"")</f>
        <v>221312.26000000004</v>
      </c>
      <c r="R18" s="160">
        <f>IFERROR(_xlfn.XLOOKUP(E18,'April Payment'!H:H,'April Payment'!AL:AL),"")</f>
        <v>325442.15408207127</v>
      </c>
      <c r="S18" s="79">
        <f>SUMIFS('All Payrolls'!$G:$G,'All Payrolls'!$F:$F,$S$1, 'All Payrolls'!$A:$A,'Monthly Payroll Deductions'!$B18)</f>
        <v>233427.33000000016</v>
      </c>
      <c r="T18" s="80"/>
      <c r="U18" s="80"/>
      <c r="V18" s="93">
        <f t="shared" si="6"/>
        <v>233427.33000000016</v>
      </c>
      <c r="W18" s="93">
        <f>IFERROR(_xlfn.XLOOKUP(E18,'May Payment'!H:H,'May Payment'!AQ:AQ),"")</f>
        <v>223978.24825296615</v>
      </c>
      <c r="X18" s="93">
        <f>IFERROR(_xlfn.XLOOKUP(E18,'May Payment'!H:H,'May Payment'!AY:AY),"")</f>
        <v>0</v>
      </c>
      <c r="Y18" s="521">
        <f>IFERROR(_xlfn.XLOOKUP(E18,'May Payment'!H:H,'May Payment'!AZ:AZ),"")</f>
        <v>-24765.709855849855</v>
      </c>
      <c r="Z18" s="521">
        <f t="shared" si="7"/>
        <v>-24765.709855849855</v>
      </c>
      <c r="AA18" s="93">
        <f>IFERROR(_xlfn.XLOOKUP(E18,'May Payment'!H:H,'May Payment'!AK:AK),"")</f>
        <v>199212.5383971163</v>
      </c>
      <c r="AB18" s="161">
        <f t="shared" si="8"/>
        <v>0</v>
      </c>
      <c r="AC18" s="79">
        <f t="shared" si="9"/>
        <v>233427.33000000016</v>
      </c>
      <c r="AD18" s="80"/>
      <c r="AE18" s="80"/>
      <c r="AF18" s="84">
        <f t="shared" si="10"/>
        <v>233427.33000000016</v>
      </c>
      <c r="AG18" s="84">
        <f>IFERROR(_xlfn.XLOOKUP(E18,'June Payment'!G:G,'June Payment'!AO:AO),"")</f>
        <v>233427.33000000016</v>
      </c>
      <c r="AH18" s="84">
        <f>IFERROR(_xlfn.XLOOKUP(E18,'June Payment'!G:G,'June Payment'!AQ:AQ),"")</f>
        <v>0</v>
      </c>
      <c r="AI18" s="84">
        <f>IFERROR(_xlfn.XLOOKUP(E18,'June Payment'!G:G,'June Payment'!AR:AR),"")</f>
        <v>233427.33000000016</v>
      </c>
      <c r="AJ18" s="84">
        <f t="shared" si="11"/>
        <v>0</v>
      </c>
      <c r="AK18" s="265"/>
      <c r="AL18" s="80"/>
      <c r="AM18" s="80"/>
      <c r="AN18" s="93"/>
      <c r="AO18" s="93"/>
      <c r="AP18" s="328"/>
      <c r="AQ18" s="328"/>
      <c r="AR18" s="328"/>
      <c r="AS18" s="84"/>
      <c r="AT18" s="84"/>
      <c r="AU18" s="79"/>
      <c r="AV18" s="80"/>
      <c r="AW18" s="80"/>
      <c r="AX18" s="93"/>
      <c r="AY18" s="93"/>
      <c r="AZ18" s="79"/>
      <c r="BA18" s="78"/>
      <c r="BB18" s="77"/>
      <c r="BC18" s="84"/>
      <c r="BD18" s="84"/>
      <c r="BE18" s="79"/>
      <c r="BF18" s="80"/>
      <c r="BG18" s="80"/>
      <c r="BH18" s="93"/>
      <c r="BI18" s="93"/>
      <c r="BJ18" s="78"/>
      <c r="BK18" s="78"/>
      <c r="BL18" s="77"/>
      <c r="BM18" s="84"/>
      <c r="BN18" s="84"/>
      <c r="BO18" s="79"/>
      <c r="BP18" s="80"/>
      <c r="BQ18" s="80"/>
      <c r="BR18" s="93"/>
      <c r="BS18" s="93"/>
      <c r="BT18" s="79"/>
      <c r="BU18" s="78"/>
      <c r="BV18" s="77"/>
      <c r="BW18" s="84"/>
      <c r="BX18" s="84"/>
      <c r="BY18" s="79"/>
      <c r="BZ18" s="80"/>
      <c r="CA18" s="80"/>
      <c r="CB18" s="93"/>
      <c r="CC18" s="93"/>
      <c r="CE18" s="329">
        <f t="shared" si="12"/>
        <v>702243.86000000045</v>
      </c>
      <c r="CF18" s="329">
        <f t="shared" si="13"/>
        <v>558869.48408207146</v>
      </c>
      <c r="CG18" s="329">
        <f t="shared" si="14"/>
        <v>-143374.37591792899</v>
      </c>
      <c r="CH18" s="329">
        <f t="shared" si="15"/>
        <v>-143374.37591792899</v>
      </c>
      <c r="CJ18" s="483"/>
      <c r="CK18" s="289">
        <f t="shared" si="16"/>
        <v>702243.86000000045</v>
      </c>
      <c r="CL18" s="289">
        <f t="shared" si="17"/>
        <v>558869.48408207146</v>
      </c>
      <c r="CM18" s="329" t="e">
        <f>(#REF!+CK18)-CL18</f>
        <v>#REF!</v>
      </c>
      <c r="CN18" s="331" t="e">
        <f t="shared" si="18"/>
        <v>#REF!</v>
      </c>
      <c r="CO18" s="331" t="e">
        <f t="shared" si="19"/>
        <v>#REF!</v>
      </c>
      <c r="CQ18" s="289" t="e">
        <f t="shared" si="20"/>
        <v>#REF!</v>
      </c>
      <c r="CS18" s="74">
        <f t="shared" si="21"/>
        <v>0</v>
      </c>
    </row>
    <row r="19" spans="1:97" x14ac:dyDescent="0.3">
      <c r="A19" s="77">
        <v>10071</v>
      </c>
      <c r="B19" s="77">
        <v>3022031</v>
      </c>
      <c r="C19">
        <v>2031</v>
      </c>
      <c r="D19" s="77" t="s">
        <v>467</v>
      </c>
      <c r="E19" s="77" t="s">
        <v>152</v>
      </c>
      <c r="F19" s="77" t="s">
        <v>23725</v>
      </c>
      <c r="G19" s="77" t="s">
        <v>748</v>
      </c>
      <c r="H19" s="488">
        <v>161199.28335511987</v>
      </c>
      <c r="I19" s="488">
        <v>111030.40598353132</v>
      </c>
      <c r="J19" s="488">
        <v>0</v>
      </c>
      <c r="K19" s="488">
        <f t="shared" si="3"/>
        <v>111030.40598353132</v>
      </c>
      <c r="L19" s="488">
        <f t="shared" si="4"/>
        <v>50168.877371588547</v>
      </c>
      <c r="M19" s="78">
        <f>SUMIFS('All Payrolls'!$G:$G,'All Payrolls'!$F:$F,$M$1, 'All Payrolls'!$A:$A,'Monthly Payroll Deductions'!$B19)</f>
        <v>125816.94</v>
      </c>
      <c r="N19" s="78"/>
      <c r="O19" s="77"/>
      <c r="P19" s="84">
        <f t="shared" si="5"/>
        <v>125816.94</v>
      </c>
      <c r="Q19" s="84">
        <f>IFERROR(_xlfn.XLOOKUP(E19,'April Payment'!H:H,'April Payment'!AR:AR),"")</f>
        <v>126185.50000000006</v>
      </c>
      <c r="R19" s="160">
        <f>IFERROR(_xlfn.XLOOKUP(E19,'April Payment'!H:H,'April Payment'!AL:AL),"")</f>
        <v>237215.90598353138</v>
      </c>
      <c r="S19" s="79">
        <f>SUMIFS('All Payrolls'!$G:$G,'All Payrolls'!$F:$F,$S$1, 'All Payrolls'!$A:$A,'Monthly Payroll Deductions'!$B19)</f>
        <v>121509.65999999995</v>
      </c>
      <c r="T19" s="80"/>
      <c r="U19" s="80"/>
      <c r="V19" s="93">
        <f t="shared" si="6"/>
        <v>121509.65999999995</v>
      </c>
      <c r="W19" s="93">
        <f>IFERROR(_xlfn.XLOOKUP(E19,'May Payment'!H:H,'May Payment'!AQ:AQ),"")</f>
        <v>110964.45299176569</v>
      </c>
      <c r="X19" s="93">
        <f>IFERROR(_xlfn.XLOOKUP(E19,'May Payment'!H:H,'May Payment'!AY:AY),"")</f>
        <v>0</v>
      </c>
      <c r="Y19" s="521">
        <f>IFERROR(_xlfn.XLOOKUP(E19,'May Payment'!H:H,'May Payment'!AZ:AZ),"")</f>
        <v>0</v>
      </c>
      <c r="Z19" s="521">
        <f t="shared" si="7"/>
        <v>0</v>
      </c>
      <c r="AA19" s="93">
        <f>IFERROR(_xlfn.XLOOKUP(E19,'May Payment'!H:H,'May Payment'!AK:AK),"")</f>
        <v>110964.45299176569</v>
      </c>
      <c r="AB19" s="161">
        <f t="shared" si="8"/>
        <v>50168.877371588547</v>
      </c>
      <c r="AC19" s="79">
        <f t="shared" si="9"/>
        <v>121509.65999999995</v>
      </c>
      <c r="AD19" s="80"/>
      <c r="AE19" s="80"/>
      <c r="AF19" s="84">
        <f t="shared" si="10"/>
        <v>121509.65999999995</v>
      </c>
      <c r="AG19" s="84">
        <f>IFERROR(_xlfn.XLOOKUP(E19,'June Payment'!G:G,'June Payment'!AO:AO),"")</f>
        <v>117862.71488629995</v>
      </c>
      <c r="AH19" s="84">
        <f>IFERROR(_xlfn.XLOOKUP(E19,'June Payment'!G:G,'June Payment'!AQ:AQ),"")</f>
        <v>0</v>
      </c>
      <c r="AI19" s="84">
        <f>IFERROR(_xlfn.XLOOKUP(E19,'June Payment'!G:G,'June Payment'!AR:AR),"")</f>
        <v>117862.71488629995</v>
      </c>
      <c r="AJ19" s="84">
        <f t="shared" si="11"/>
        <v>50168.877371588547</v>
      </c>
      <c r="AK19" s="265"/>
      <c r="AL19" s="80"/>
      <c r="AM19" s="80"/>
      <c r="AN19" s="93"/>
      <c r="AO19" s="93"/>
      <c r="AP19" s="328"/>
      <c r="AQ19" s="328"/>
      <c r="AR19" s="328"/>
      <c r="AS19" s="84"/>
      <c r="AT19" s="84"/>
      <c r="AU19" s="79"/>
      <c r="AV19" s="80"/>
      <c r="AW19" s="80"/>
      <c r="AX19" s="93"/>
      <c r="AY19" s="93"/>
      <c r="AZ19" s="79"/>
      <c r="BA19" s="78"/>
      <c r="BB19" s="77"/>
      <c r="BC19" s="84"/>
      <c r="BD19" s="84"/>
      <c r="BE19" s="79"/>
      <c r="BF19" s="80"/>
      <c r="BG19" s="80"/>
      <c r="BH19" s="93"/>
      <c r="BI19" s="93"/>
      <c r="BJ19" s="78"/>
      <c r="BK19" s="78"/>
      <c r="BL19" s="77"/>
      <c r="BM19" s="84"/>
      <c r="BN19" s="84"/>
      <c r="BO19" s="79"/>
      <c r="BP19" s="80"/>
      <c r="BQ19" s="80"/>
      <c r="BR19" s="93"/>
      <c r="BS19" s="93"/>
      <c r="BT19" s="79"/>
      <c r="BU19" s="78"/>
      <c r="BV19" s="77"/>
      <c r="BW19" s="84"/>
      <c r="BX19" s="84"/>
      <c r="BY19" s="79"/>
      <c r="BZ19" s="80"/>
      <c r="CA19" s="80"/>
      <c r="CB19" s="93"/>
      <c r="CC19" s="93"/>
      <c r="CE19" s="329">
        <f t="shared" si="12"/>
        <v>368836.25999999989</v>
      </c>
      <c r="CF19" s="329">
        <f t="shared" si="13"/>
        <v>405247.4982414199</v>
      </c>
      <c r="CG19" s="329">
        <f t="shared" si="14"/>
        <v>36411.238241420011</v>
      </c>
      <c r="CH19" s="329">
        <f t="shared" si="15"/>
        <v>36411.238241420011</v>
      </c>
      <c r="CJ19" s="483"/>
      <c r="CK19" s="289">
        <f t="shared" si="16"/>
        <v>368836.25999999989</v>
      </c>
      <c r="CL19" s="289">
        <f t="shared" si="17"/>
        <v>405247.4982414199</v>
      </c>
      <c r="CM19" s="329" t="e">
        <f>(#REF!+CK19)-CL19</f>
        <v>#REF!</v>
      </c>
      <c r="CN19" s="331" t="e">
        <f t="shared" si="18"/>
        <v>#REF!</v>
      </c>
      <c r="CO19" s="331" t="e">
        <f t="shared" si="19"/>
        <v>#REF!</v>
      </c>
      <c r="CQ19" s="289" t="e">
        <f t="shared" si="20"/>
        <v>#REF!</v>
      </c>
      <c r="CS19" s="74">
        <f t="shared" si="21"/>
        <v>0</v>
      </c>
    </row>
    <row r="20" spans="1:97" x14ac:dyDescent="0.3">
      <c r="A20" s="77">
        <v>10072</v>
      </c>
      <c r="B20" s="77">
        <v>3022032</v>
      </c>
      <c r="C20">
        <v>2032</v>
      </c>
      <c r="D20" s="77" t="s">
        <v>148</v>
      </c>
      <c r="E20" s="77" t="s">
        <v>149</v>
      </c>
      <c r="F20" s="77" t="s">
        <v>23725</v>
      </c>
      <c r="G20" s="77" t="s">
        <v>748</v>
      </c>
      <c r="H20" s="488">
        <v>87518.677874095272</v>
      </c>
      <c r="I20" s="488">
        <v>87518.677874095272</v>
      </c>
      <c r="J20" s="488">
        <v>0</v>
      </c>
      <c r="K20" s="488">
        <f t="shared" si="3"/>
        <v>87518.677874095272</v>
      </c>
      <c r="L20" s="488">
        <f t="shared" si="4"/>
        <v>0</v>
      </c>
      <c r="M20" s="78">
        <f>SUMIFS('All Payrolls'!$G:$G,'All Payrolls'!$F:$F,$M$1, 'All Payrolls'!$A:$A,'Monthly Payroll Deductions'!$B20)</f>
        <v>218610.66000000003</v>
      </c>
      <c r="N20" s="78"/>
      <c r="O20" s="77"/>
      <c r="P20" s="84">
        <f t="shared" si="5"/>
        <v>218610.66000000003</v>
      </c>
      <c r="Q20" s="84">
        <f>IFERROR(_xlfn.XLOOKUP(E20,'April Payment'!H:H,'April Payment'!AR:AR),"")</f>
        <v>212604.17</v>
      </c>
      <c r="R20" s="160">
        <f>IFERROR(_xlfn.XLOOKUP(E20,'April Payment'!H:H,'April Payment'!AL:AL),"")</f>
        <v>300122.84787409531</v>
      </c>
      <c r="S20" s="79">
        <f>SUMIFS('All Payrolls'!$G:$G,'All Payrolls'!$F:$F,$S$1, 'All Payrolls'!$A:$A,'Monthly Payroll Deductions'!$B20)</f>
        <v>213868.37</v>
      </c>
      <c r="T20" s="80"/>
      <c r="U20" s="80"/>
      <c r="V20" s="93">
        <f t="shared" si="6"/>
        <v>213868.37</v>
      </c>
      <c r="W20" s="93">
        <f>IFERROR(_xlfn.XLOOKUP(E20,'May Payment'!H:H,'May Payment'!AQ:AQ),"")</f>
        <v>192722.02640807148</v>
      </c>
      <c r="X20" s="93">
        <f>IFERROR(_xlfn.XLOOKUP(E20,'May Payment'!H:H,'May Payment'!AY:AY),"")</f>
        <v>0</v>
      </c>
      <c r="Y20" s="521">
        <f>IFERROR(_xlfn.XLOOKUP(E20,'May Payment'!H:H,'May Payment'!AZ:AZ),"")</f>
        <v>0</v>
      </c>
      <c r="Z20" s="521">
        <f t="shared" si="7"/>
        <v>0</v>
      </c>
      <c r="AA20" s="93">
        <f>IFERROR(_xlfn.XLOOKUP(E20,'May Payment'!H:H,'May Payment'!AK:AK),"")</f>
        <v>192722.02640807148</v>
      </c>
      <c r="AB20" s="161">
        <f t="shared" si="8"/>
        <v>0</v>
      </c>
      <c r="AC20" s="79">
        <f t="shared" si="9"/>
        <v>213868.37</v>
      </c>
      <c r="AD20" s="80"/>
      <c r="AE20" s="80"/>
      <c r="AF20" s="84">
        <f t="shared" si="10"/>
        <v>213868.37</v>
      </c>
      <c r="AG20" s="84">
        <f>IFERROR(_xlfn.XLOOKUP(E20,'June Payment'!G:G,'June Payment'!AO:AO),"")</f>
        <v>213868.37</v>
      </c>
      <c r="AH20" s="84">
        <f>IFERROR(_xlfn.XLOOKUP(E20,'June Payment'!G:G,'June Payment'!AQ:AQ),"")</f>
        <v>0</v>
      </c>
      <c r="AI20" s="84">
        <f>IFERROR(_xlfn.XLOOKUP(E20,'June Payment'!G:G,'June Payment'!AR:AR),"")</f>
        <v>213868.37</v>
      </c>
      <c r="AJ20" s="84">
        <f t="shared" si="11"/>
        <v>0</v>
      </c>
      <c r="AK20" s="265"/>
      <c r="AL20" s="80"/>
      <c r="AM20" s="80"/>
      <c r="AN20" s="93"/>
      <c r="AO20" s="93"/>
      <c r="AP20" s="328"/>
      <c r="AQ20" s="328"/>
      <c r="AR20" s="328"/>
      <c r="AS20" s="84"/>
      <c r="AT20" s="84"/>
      <c r="AU20" s="79"/>
      <c r="AV20" s="80"/>
      <c r="AW20" s="80"/>
      <c r="AX20" s="93"/>
      <c r="AY20" s="93"/>
      <c r="AZ20" s="79"/>
      <c r="BA20" s="78"/>
      <c r="BB20" s="77"/>
      <c r="BC20" s="84"/>
      <c r="BD20" s="84"/>
      <c r="BE20" s="79"/>
      <c r="BF20" s="80"/>
      <c r="BG20" s="80"/>
      <c r="BH20" s="93"/>
      <c r="BI20" s="93"/>
      <c r="BJ20" s="78"/>
      <c r="BK20" s="78"/>
      <c r="BL20" s="77"/>
      <c r="BM20" s="84"/>
      <c r="BN20" s="84"/>
      <c r="BO20" s="79"/>
      <c r="BP20" s="80"/>
      <c r="BQ20" s="80"/>
      <c r="BR20" s="93"/>
      <c r="BS20" s="93"/>
      <c r="BT20" s="79"/>
      <c r="BU20" s="78"/>
      <c r="BV20" s="77"/>
      <c r="BW20" s="84"/>
      <c r="BX20" s="84"/>
      <c r="BY20" s="79"/>
      <c r="BZ20" s="80"/>
      <c r="CA20" s="80"/>
      <c r="CB20" s="93"/>
      <c r="CC20" s="93"/>
      <c r="CE20" s="329">
        <f t="shared" si="12"/>
        <v>646347.4</v>
      </c>
      <c r="CF20" s="329">
        <f t="shared" si="13"/>
        <v>513991.21787409531</v>
      </c>
      <c r="CG20" s="329">
        <f t="shared" si="14"/>
        <v>-132356.18212590471</v>
      </c>
      <c r="CH20" s="329">
        <f t="shared" si="15"/>
        <v>-132356.18212590471</v>
      </c>
      <c r="CJ20" s="483"/>
      <c r="CK20" s="289">
        <f t="shared" si="16"/>
        <v>646347.4</v>
      </c>
      <c r="CL20" s="289">
        <f t="shared" si="17"/>
        <v>513991.21787409531</v>
      </c>
      <c r="CM20" s="329" t="e">
        <f>(#REF!+CK20)-CL20</f>
        <v>#REF!</v>
      </c>
      <c r="CN20" s="331" t="e">
        <f t="shared" si="18"/>
        <v>#REF!</v>
      </c>
      <c r="CO20" s="331" t="e">
        <f t="shared" si="19"/>
        <v>#REF!</v>
      </c>
      <c r="CQ20" s="289" t="e">
        <f t="shared" si="20"/>
        <v>#REF!</v>
      </c>
      <c r="CS20" s="74">
        <f t="shared" si="21"/>
        <v>0</v>
      </c>
    </row>
    <row r="21" spans="1:97" x14ac:dyDescent="0.3">
      <c r="A21" s="77">
        <v>10073</v>
      </c>
      <c r="B21" s="77">
        <v>3023304</v>
      </c>
      <c r="C21">
        <v>3304</v>
      </c>
      <c r="D21" s="77" t="s">
        <v>468</v>
      </c>
      <c r="E21" s="77" t="s">
        <v>35</v>
      </c>
      <c r="F21" s="77" t="s">
        <v>23725</v>
      </c>
      <c r="G21" s="77" t="s">
        <v>748</v>
      </c>
      <c r="H21" s="488">
        <v>44425.863917089067</v>
      </c>
      <c r="I21" s="488">
        <v>44425.863917089067</v>
      </c>
      <c r="J21" s="488">
        <v>0</v>
      </c>
      <c r="K21" s="488">
        <f t="shared" si="3"/>
        <v>44425.863917089067</v>
      </c>
      <c r="L21" s="488">
        <f t="shared" si="4"/>
        <v>0</v>
      </c>
      <c r="M21" s="78">
        <f>SUMIFS('All Payrolls'!$G:$G,'All Payrolls'!$F:$F,$M$1, 'All Payrolls'!$A:$A,'Monthly Payroll Deductions'!$B21)</f>
        <v>103895.28</v>
      </c>
      <c r="N21" s="78"/>
      <c r="O21" s="77"/>
      <c r="P21" s="84">
        <f t="shared" si="5"/>
        <v>103895.28</v>
      </c>
      <c r="Q21" s="84">
        <f>IFERROR(_xlfn.XLOOKUP(E21,'April Payment'!H:H,'April Payment'!AR:AR),"")</f>
        <v>102372.12</v>
      </c>
      <c r="R21" s="160">
        <f>IFERROR(_xlfn.XLOOKUP(E21,'April Payment'!H:H,'April Payment'!AL:AL),"")</f>
        <v>146797.98391708906</v>
      </c>
      <c r="S21" s="79">
        <f>SUMIFS('All Payrolls'!$G:$G,'All Payrolls'!$F:$F,$S$1, 'All Payrolls'!$A:$A,'Monthly Payroll Deductions'!$B21)</f>
        <v>95795.100000000035</v>
      </c>
      <c r="T21" s="80"/>
      <c r="U21" s="80"/>
      <c r="V21" s="93">
        <f t="shared" si="6"/>
        <v>95795.100000000035</v>
      </c>
      <c r="W21" s="93">
        <f>IFERROR(_xlfn.XLOOKUP(E21,'May Payment'!H:H,'May Payment'!AQ:AQ),"")</f>
        <v>103895.28</v>
      </c>
      <c r="X21" s="93">
        <f>IFERROR(_xlfn.XLOOKUP(E21,'May Payment'!H:H,'May Payment'!AY:AY),"")</f>
        <v>0</v>
      </c>
      <c r="Y21" s="521">
        <f>IFERROR(_xlfn.XLOOKUP(E21,'May Payment'!H:H,'May Payment'!AZ:AZ),"")</f>
        <v>0</v>
      </c>
      <c r="Z21" s="521">
        <f t="shared" si="7"/>
        <v>0</v>
      </c>
      <c r="AA21" s="93">
        <f>IFERROR(_xlfn.XLOOKUP(E21,'May Payment'!H:H,'May Payment'!AK:AK),"")</f>
        <v>103895.28</v>
      </c>
      <c r="AB21" s="161">
        <f t="shared" si="8"/>
        <v>0</v>
      </c>
      <c r="AC21" s="79">
        <f t="shared" si="9"/>
        <v>95795.100000000035</v>
      </c>
      <c r="AD21" s="80"/>
      <c r="AE21" s="80"/>
      <c r="AF21" s="84">
        <f t="shared" si="10"/>
        <v>95795.100000000035</v>
      </c>
      <c r="AG21" s="84">
        <f>IFERROR(_xlfn.XLOOKUP(E21,'June Payment'!G:G,'June Payment'!AO:AO),"")</f>
        <v>95795.100000000035</v>
      </c>
      <c r="AH21" s="84">
        <f>IFERROR(_xlfn.XLOOKUP(E21,'June Payment'!G:G,'June Payment'!AQ:AQ),"")</f>
        <v>0</v>
      </c>
      <c r="AI21" s="84">
        <f>IFERROR(_xlfn.XLOOKUP(E21,'June Payment'!G:G,'June Payment'!AR:AR),"")</f>
        <v>95795.100000000035</v>
      </c>
      <c r="AJ21" s="84">
        <f t="shared" si="11"/>
        <v>0</v>
      </c>
      <c r="AK21" s="265"/>
      <c r="AL21" s="80"/>
      <c r="AM21" s="80"/>
      <c r="AN21" s="93"/>
      <c r="AO21" s="93"/>
      <c r="AP21" s="328"/>
      <c r="AQ21" s="328"/>
      <c r="AR21" s="328"/>
      <c r="AS21" s="84"/>
      <c r="AT21" s="84"/>
      <c r="AU21" s="79"/>
      <c r="AV21" s="80"/>
      <c r="AW21" s="80"/>
      <c r="AX21" s="93"/>
      <c r="AY21" s="93"/>
      <c r="AZ21" s="79"/>
      <c r="BA21" s="78"/>
      <c r="BB21" s="77"/>
      <c r="BC21" s="84"/>
      <c r="BD21" s="84"/>
      <c r="BE21" s="79"/>
      <c r="BF21" s="80"/>
      <c r="BG21" s="80"/>
      <c r="BH21" s="93"/>
      <c r="BI21" s="93"/>
      <c r="BJ21" s="78"/>
      <c r="BK21" s="78"/>
      <c r="BL21" s="77"/>
      <c r="BM21" s="84"/>
      <c r="BN21" s="84"/>
      <c r="BO21" s="79"/>
      <c r="BP21" s="80"/>
      <c r="BQ21" s="80"/>
      <c r="BR21" s="93"/>
      <c r="BS21" s="93"/>
      <c r="BT21" s="79"/>
      <c r="BU21" s="78"/>
      <c r="BV21" s="77"/>
      <c r="BW21" s="84"/>
      <c r="BX21" s="84"/>
      <c r="BY21" s="79"/>
      <c r="BZ21" s="80"/>
      <c r="CA21" s="80"/>
      <c r="CB21" s="93"/>
      <c r="CC21" s="93"/>
      <c r="CE21" s="329">
        <f t="shared" si="12"/>
        <v>295485.4800000001</v>
      </c>
      <c r="CF21" s="329">
        <f t="shared" si="13"/>
        <v>242593.0839170891</v>
      </c>
      <c r="CG21" s="329">
        <f t="shared" si="14"/>
        <v>-52892.396082911</v>
      </c>
      <c r="CH21" s="329">
        <f t="shared" si="15"/>
        <v>-52892.396082911</v>
      </c>
      <c r="CJ21" s="483"/>
      <c r="CK21" s="289">
        <f t="shared" si="16"/>
        <v>295485.4800000001</v>
      </c>
      <c r="CL21" s="289">
        <f t="shared" si="17"/>
        <v>242593.0839170891</v>
      </c>
      <c r="CM21" s="329" t="e">
        <f>(#REF!+CK21)-CL21</f>
        <v>#REF!</v>
      </c>
      <c r="CN21" s="331" t="e">
        <f t="shared" si="18"/>
        <v>#REF!</v>
      </c>
      <c r="CO21" s="331" t="e">
        <f t="shared" si="19"/>
        <v>#REF!</v>
      </c>
      <c r="CQ21" s="289" t="e">
        <f t="shared" si="20"/>
        <v>#REF!</v>
      </c>
      <c r="CS21" s="74">
        <f t="shared" si="21"/>
        <v>0</v>
      </c>
    </row>
    <row r="22" spans="1:97" x14ac:dyDescent="0.3">
      <c r="A22" s="77">
        <v>10074</v>
      </c>
      <c r="B22" s="77">
        <v>3022036</v>
      </c>
      <c r="C22">
        <v>2036</v>
      </c>
      <c r="D22" s="77" t="s">
        <v>175</v>
      </c>
      <c r="E22" s="77" t="s">
        <v>176</v>
      </c>
      <c r="F22" s="77" t="s">
        <v>23725</v>
      </c>
      <c r="G22" s="77" t="s">
        <v>748</v>
      </c>
      <c r="H22" s="488">
        <v>128262.24093679129</v>
      </c>
      <c r="I22" s="488">
        <v>128262.24093679129</v>
      </c>
      <c r="J22" s="488">
        <v>0</v>
      </c>
      <c r="K22" s="488">
        <f t="shared" si="3"/>
        <v>128262.24093679129</v>
      </c>
      <c r="L22" s="488">
        <f t="shared" si="4"/>
        <v>0</v>
      </c>
      <c r="M22" s="78">
        <f>SUMIFS('All Payrolls'!$G:$G,'All Payrolls'!$F:$F,$M$1, 'All Payrolls'!$A:$A,'Monthly Payroll Deductions'!$B22)</f>
        <v>174585.82000000007</v>
      </c>
      <c r="N22" s="78"/>
      <c r="O22" s="77"/>
      <c r="P22" s="84">
        <f t="shared" si="5"/>
        <v>174585.82000000007</v>
      </c>
      <c r="Q22" s="84">
        <f>IFERROR(_xlfn.XLOOKUP(E22,'April Payment'!H:H,'April Payment'!AR:AR),"")</f>
        <v>176524.89000000007</v>
      </c>
      <c r="R22" s="160">
        <f>IFERROR(_xlfn.XLOOKUP(E22,'April Payment'!H:H,'April Payment'!AL:AL),"")</f>
        <v>304787.13093679136</v>
      </c>
      <c r="S22" s="79">
        <f>SUMIFS('All Payrolls'!$G:$G,'All Payrolls'!$F:$F,$S$1, 'All Payrolls'!$A:$A,'Monthly Payroll Deductions'!$B22)</f>
        <v>170966.13000000018</v>
      </c>
      <c r="T22" s="80"/>
      <c r="U22" s="80"/>
      <c r="V22" s="93">
        <f t="shared" si="6"/>
        <v>170966.13000000018</v>
      </c>
      <c r="W22" s="93">
        <f>IFERROR(_xlfn.XLOOKUP(E22,'May Payment'!H:H,'May Payment'!AQ:AQ),"")</f>
        <v>166900.5806531065</v>
      </c>
      <c r="X22" s="93">
        <f>IFERROR(_xlfn.XLOOKUP(E22,'May Payment'!H:H,'May Payment'!AY:AY),"")</f>
        <v>0</v>
      </c>
      <c r="Y22" s="521">
        <f>IFERROR(_xlfn.XLOOKUP(E22,'May Payment'!H:H,'May Payment'!AZ:AZ),"")</f>
        <v>0</v>
      </c>
      <c r="Z22" s="521">
        <f t="shared" si="7"/>
        <v>0</v>
      </c>
      <c r="AA22" s="93">
        <f>IFERROR(_xlfn.XLOOKUP(E22,'May Payment'!H:H,'May Payment'!AK:AK),"")</f>
        <v>166900.5806531065</v>
      </c>
      <c r="AB22" s="161">
        <f t="shared" si="8"/>
        <v>0</v>
      </c>
      <c r="AC22" s="79">
        <f t="shared" si="9"/>
        <v>170966.13000000018</v>
      </c>
      <c r="AD22" s="80"/>
      <c r="AE22" s="80"/>
      <c r="AF22" s="84">
        <f t="shared" si="10"/>
        <v>170966.13000000018</v>
      </c>
      <c r="AG22" s="84">
        <f>IFERROR(_xlfn.XLOOKUP(E22,'June Payment'!G:G,'June Payment'!AO:AO),"")</f>
        <v>170966.13000000018</v>
      </c>
      <c r="AH22" s="84">
        <f>IFERROR(_xlfn.XLOOKUP(E22,'June Payment'!G:G,'June Payment'!AQ:AQ),"")</f>
        <v>0</v>
      </c>
      <c r="AI22" s="84">
        <f>IFERROR(_xlfn.XLOOKUP(E22,'June Payment'!G:G,'June Payment'!AR:AR),"")</f>
        <v>170966.13000000018</v>
      </c>
      <c r="AJ22" s="84">
        <f t="shared" si="11"/>
        <v>0</v>
      </c>
      <c r="AK22" s="265"/>
      <c r="AL22" s="80"/>
      <c r="AM22" s="80"/>
      <c r="AN22" s="93"/>
      <c r="AO22" s="93"/>
      <c r="AP22" s="328"/>
      <c r="AQ22" s="328"/>
      <c r="AR22" s="328"/>
      <c r="AS22" s="84"/>
      <c r="AT22" s="84"/>
      <c r="AU22" s="79"/>
      <c r="AV22" s="80"/>
      <c r="AW22" s="80"/>
      <c r="AX22" s="93"/>
      <c r="AY22" s="93"/>
      <c r="AZ22" s="79"/>
      <c r="BA22" s="78"/>
      <c r="BB22" s="77"/>
      <c r="BC22" s="84"/>
      <c r="BD22" s="84"/>
      <c r="BE22" s="79"/>
      <c r="BF22" s="80"/>
      <c r="BG22" s="80"/>
      <c r="BH22" s="93"/>
      <c r="BI22" s="93"/>
      <c r="BJ22" s="78"/>
      <c r="BK22" s="78"/>
      <c r="BL22" s="77"/>
      <c r="BM22" s="84"/>
      <c r="BN22" s="84"/>
      <c r="BO22" s="79"/>
      <c r="BP22" s="80"/>
      <c r="BQ22" s="80"/>
      <c r="BR22" s="93"/>
      <c r="BS22" s="93"/>
      <c r="BT22" s="79"/>
      <c r="BU22" s="78"/>
      <c r="BV22" s="77"/>
      <c r="BW22" s="84"/>
      <c r="BX22" s="84"/>
      <c r="BY22" s="79"/>
      <c r="BZ22" s="80"/>
      <c r="CA22" s="80"/>
      <c r="CB22" s="93"/>
      <c r="CC22" s="93"/>
      <c r="CE22" s="329">
        <f t="shared" si="12"/>
        <v>516518.08000000042</v>
      </c>
      <c r="CF22" s="329">
        <f t="shared" si="13"/>
        <v>475753.26093679154</v>
      </c>
      <c r="CG22" s="329">
        <f t="shared" si="14"/>
        <v>-40764.819063208881</v>
      </c>
      <c r="CH22" s="329">
        <f t="shared" si="15"/>
        <v>-40764.819063208881</v>
      </c>
      <c r="CJ22" s="483"/>
      <c r="CK22" s="289">
        <f t="shared" si="16"/>
        <v>516518.08000000042</v>
      </c>
      <c r="CL22" s="289">
        <f t="shared" si="17"/>
        <v>475753.26093679154</v>
      </c>
      <c r="CM22" s="329" t="e">
        <f>(#REF!+CK22)-CL22</f>
        <v>#REF!</v>
      </c>
      <c r="CN22" s="331" t="e">
        <f t="shared" si="18"/>
        <v>#REF!</v>
      </c>
      <c r="CO22" s="331" t="e">
        <f t="shared" si="19"/>
        <v>#REF!</v>
      </c>
      <c r="CQ22" s="289" t="e">
        <f t="shared" si="20"/>
        <v>#REF!</v>
      </c>
      <c r="CS22" s="74">
        <f t="shared" si="21"/>
        <v>0</v>
      </c>
    </row>
    <row r="23" spans="1:97" x14ac:dyDescent="0.3">
      <c r="A23" s="77">
        <v>10075</v>
      </c>
      <c r="B23" s="77">
        <v>3022037</v>
      </c>
      <c r="C23">
        <v>2037</v>
      </c>
      <c r="D23" s="77" t="s">
        <v>471</v>
      </c>
      <c r="E23" s="77" t="s">
        <v>131</v>
      </c>
      <c r="F23" s="77" t="s">
        <v>23725</v>
      </c>
      <c r="G23" s="77" t="s">
        <v>748</v>
      </c>
      <c r="H23" s="488">
        <v>136015.1407810275</v>
      </c>
      <c r="I23" s="488">
        <v>97725.627246155127</v>
      </c>
      <c r="J23" s="488">
        <v>0</v>
      </c>
      <c r="K23" s="488">
        <f t="shared" si="3"/>
        <v>97725.627246155127</v>
      </c>
      <c r="L23" s="488">
        <f t="shared" si="4"/>
        <v>38289.513534872371</v>
      </c>
      <c r="M23" s="78">
        <f>SUMIFS('All Payrolls'!$G:$G,'All Payrolls'!$F:$F,$M$1, 'All Payrolls'!$A:$A,'Monthly Payroll Deductions'!$B23)</f>
        <v>124848.92000000004</v>
      </c>
      <c r="N23" s="78"/>
      <c r="O23" s="77"/>
      <c r="P23" s="84">
        <f t="shared" si="5"/>
        <v>124848.92000000004</v>
      </c>
      <c r="Q23" s="84">
        <f>IFERROR(_xlfn.XLOOKUP(E23,'April Payment'!H:H,'April Payment'!AR:AR),"")</f>
        <v>121493.28000000001</v>
      </c>
      <c r="R23" s="160">
        <f>IFERROR(_xlfn.XLOOKUP(E23,'April Payment'!H:H,'April Payment'!AL:AL),"")</f>
        <v>219218.90724615514</v>
      </c>
      <c r="S23" s="79">
        <f>SUMIFS('All Payrolls'!$G:$G,'All Payrolls'!$F:$F,$S$1, 'All Payrolls'!$A:$A,'Monthly Payroll Deductions'!$B23)</f>
        <v>126485.4700000001</v>
      </c>
      <c r="T23" s="80"/>
      <c r="U23" s="80"/>
      <c r="V23" s="93">
        <f t="shared" si="6"/>
        <v>126485.4700000001</v>
      </c>
      <c r="W23" s="93">
        <f>IFERROR(_xlfn.XLOOKUP(E23,'May Payment'!H:H,'May Payment'!AQ:AQ),"")</f>
        <v>110219.95362307757</v>
      </c>
      <c r="X23" s="93">
        <f>IFERROR(_xlfn.XLOOKUP(E23,'May Payment'!H:H,'May Payment'!AY:AY),"")</f>
        <v>0</v>
      </c>
      <c r="Y23" s="521">
        <f>IFERROR(_xlfn.XLOOKUP(E23,'May Payment'!H:H,'May Payment'!AZ:AZ),"")</f>
        <v>0</v>
      </c>
      <c r="Z23" s="521">
        <f t="shared" si="7"/>
        <v>0</v>
      </c>
      <c r="AA23" s="93">
        <f>IFERROR(_xlfn.XLOOKUP(E23,'May Payment'!H:H,'May Payment'!AK:AK),"")</f>
        <v>110219.95362307757</v>
      </c>
      <c r="AB23" s="161">
        <f t="shared" si="8"/>
        <v>38289.513534872371</v>
      </c>
      <c r="AC23" s="79">
        <f t="shared" si="9"/>
        <v>126485.4700000001</v>
      </c>
      <c r="AD23" s="80"/>
      <c r="AE23" s="80"/>
      <c r="AF23" s="84">
        <f t="shared" si="10"/>
        <v>126485.4700000001</v>
      </c>
      <c r="AG23" s="84">
        <f>IFERROR(_xlfn.XLOOKUP(E23,'June Payment'!G:G,'June Payment'!AO:AO),"")</f>
        <v>117923.37767542552</v>
      </c>
      <c r="AH23" s="84">
        <f>IFERROR(_xlfn.XLOOKUP(E23,'June Payment'!G:G,'June Payment'!AQ:AQ),"")</f>
        <v>0</v>
      </c>
      <c r="AI23" s="84">
        <f>IFERROR(_xlfn.XLOOKUP(E23,'June Payment'!G:G,'June Payment'!AR:AR),"")</f>
        <v>117923.37767542552</v>
      </c>
      <c r="AJ23" s="84">
        <f t="shared" si="11"/>
        <v>38289.513534872371</v>
      </c>
      <c r="AK23" s="265"/>
      <c r="AL23" s="80"/>
      <c r="AM23" s="80"/>
      <c r="AN23" s="93"/>
      <c r="AO23" s="93"/>
      <c r="AP23" s="328"/>
      <c r="AQ23" s="328"/>
      <c r="AR23" s="328"/>
      <c r="AS23" s="84"/>
      <c r="AT23" s="84"/>
      <c r="AU23" s="79"/>
      <c r="AV23" s="80"/>
      <c r="AW23" s="80"/>
      <c r="AX23" s="93"/>
      <c r="AY23" s="93"/>
      <c r="AZ23" s="79"/>
      <c r="BA23" s="78"/>
      <c r="BB23" s="77"/>
      <c r="BC23" s="84"/>
      <c r="BD23" s="84"/>
      <c r="BE23" s="79"/>
      <c r="BF23" s="80"/>
      <c r="BG23" s="80"/>
      <c r="BH23" s="93"/>
      <c r="BI23" s="93"/>
      <c r="BJ23" s="78"/>
      <c r="BK23" s="78"/>
      <c r="BL23" s="77"/>
      <c r="BM23" s="84"/>
      <c r="BN23" s="84"/>
      <c r="BO23" s="79"/>
      <c r="BP23" s="80"/>
      <c r="BQ23" s="80"/>
      <c r="BR23" s="93"/>
      <c r="BS23" s="93"/>
      <c r="BT23" s="79"/>
      <c r="BU23" s="78"/>
      <c r="BV23" s="77"/>
      <c r="BW23" s="84"/>
      <c r="BX23" s="84"/>
      <c r="BY23" s="79"/>
      <c r="BZ23" s="80"/>
      <c r="CA23" s="80"/>
      <c r="CB23" s="93"/>
      <c r="CC23" s="93"/>
      <c r="CE23" s="329">
        <f t="shared" si="12"/>
        <v>377819.86000000022</v>
      </c>
      <c r="CF23" s="329">
        <f t="shared" si="13"/>
        <v>375431.79845645302</v>
      </c>
      <c r="CG23" s="329">
        <f t="shared" si="14"/>
        <v>-2388.0615435471991</v>
      </c>
      <c r="CH23" s="329">
        <f t="shared" si="15"/>
        <v>-2388.0615435471991</v>
      </c>
      <c r="CJ23" s="483"/>
      <c r="CK23" s="289">
        <f t="shared" si="16"/>
        <v>377819.86000000022</v>
      </c>
      <c r="CL23" s="289">
        <f t="shared" si="17"/>
        <v>375431.79845645302</v>
      </c>
      <c r="CM23" s="329" t="e">
        <f>(#REF!+CK23)-CL23</f>
        <v>#REF!</v>
      </c>
      <c r="CN23" s="331" t="e">
        <f t="shared" si="18"/>
        <v>#REF!</v>
      </c>
      <c r="CO23" s="331" t="e">
        <f t="shared" si="19"/>
        <v>#REF!</v>
      </c>
      <c r="CQ23" s="289" t="e">
        <f t="shared" si="20"/>
        <v>#REF!</v>
      </c>
      <c r="CS23" s="74">
        <f t="shared" si="21"/>
        <v>0</v>
      </c>
    </row>
    <row r="24" spans="1:97" x14ac:dyDescent="0.3">
      <c r="A24" s="77">
        <v>10080</v>
      </c>
      <c r="B24" s="77" t="s">
        <v>23990</v>
      </c>
      <c r="C24">
        <v>2043</v>
      </c>
      <c r="D24" s="77" t="s">
        <v>198</v>
      </c>
      <c r="E24" s="77" t="s">
        <v>199</v>
      </c>
      <c r="F24" s="77" t="s">
        <v>23725</v>
      </c>
      <c r="G24" s="77" t="s">
        <v>748</v>
      </c>
      <c r="H24" s="488">
        <v>-1899.2800000000279</v>
      </c>
      <c r="I24" s="488">
        <v>0</v>
      </c>
      <c r="J24" s="488">
        <v>-1899.2800000000279</v>
      </c>
      <c r="K24" s="488">
        <f t="shared" si="3"/>
        <v>-1899.2800000000279</v>
      </c>
      <c r="L24" s="488">
        <f t="shared" si="4"/>
        <v>0</v>
      </c>
      <c r="M24" s="78">
        <f>SUMIFS('All Payrolls'!$G:$G,'All Payrolls'!$F:$F,$M$1, 'All Payrolls'!$A:$A,'Monthly Payroll Deductions'!$B24)</f>
        <v>325041.06000000011</v>
      </c>
      <c r="N24" s="78"/>
      <c r="O24" s="77"/>
      <c r="P24" s="84">
        <f t="shared" si="5"/>
        <v>325041.06000000011</v>
      </c>
      <c r="Q24" s="84">
        <f>IFERROR(_xlfn.XLOOKUP(E24,'April Payment'!H:H,'April Payment'!AR:AR),"")</f>
        <v>325621.13</v>
      </c>
      <c r="R24" s="160">
        <f>IFERROR(_xlfn.XLOOKUP(E24,'April Payment'!H:H,'April Payment'!AL:AL),"")</f>
        <v>380483.73</v>
      </c>
      <c r="S24" s="79">
        <f>SUMIFS('All Payrolls'!$G:$G,'All Payrolls'!$F:$F,$S$1, 'All Payrolls'!$A:$A,'Monthly Payroll Deductions'!$B24)</f>
        <v>326402.85000000033</v>
      </c>
      <c r="T24" s="80"/>
      <c r="U24" s="80"/>
      <c r="V24" s="93">
        <f t="shared" si="6"/>
        <v>326402.85000000033</v>
      </c>
      <c r="W24" s="93">
        <f>IFERROR(_xlfn.XLOOKUP(E24,'May Payment'!H:H,'May Payment'!AQ:AQ),"")</f>
        <v>325041.06000000011</v>
      </c>
      <c r="X24" s="93">
        <f>IFERROR(_xlfn.XLOOKUP(E24,'May Payment'!H:H,'May Payment'!AY:AY),"")</f>
        <v>0</v>
      </c>
      <c r="Y24" s="521">
        <f>IFERROR(_xlfn.XLOOKUP(E24,'May Payment'!H:H,'May Payment'!AZ:AZ),"")</f>
        <v>0</v>
      </c>
      <c r="Z24" s="521">
        <f t="shared" si="7"/>
        <v>0</v>
      </c>
      <c r="AA24" s="93">
        <f>IFERROR(_xlfn.XLOOKUP(E24,'May Payment'!H:H,'May Payment'!AK:AK),"")</f>
        <v>325041.06000000011</v>
      </c>
      <c r="AB24" s="161">
        <f t="shared" si="8"/>
        <v>0</v>
      </c>
      <c r="AC24" s="79">
        <f t="shared" si="9"/>
        <v>326402.85000000033</v>
      </c>
      <c r="AD24" s="80"/>
      <c r="AE24" s="80"/>
      <c r="AF24" s="84">
        <f t="shared" si="10"/>
        <v>326402.85000000033</v>
      </c>
      <c r="AG24" s="84">
        <f>IFERROR(_xlfn.XLOOKUP(E24,'June Payment'!G:G,'June Payment'!AO:AO),"")</f>
        <v>326402.85000000033</v>
      </c>
      <c r="AH24" s="84">
        <f>IFERROR(_xlfn.XLOOKUP(E24,'June Payment'!G:G,'June Payment'!AQ:AQ),"")</f>
        <v>0</v>
      </c>
      <c r="AI24" s="84">
        <f>IFERROR(_xlfn.XLOOKUP(E24,'June Payment'!G:G,'June Payment'!AR:AR),"")</f>
        <v>326402.85000000033</v>
      </c>
      <c r="AJ24" s="84">
        <f t="shared" si="11"/>
        <v>0</v>
      </c>
      <c r="AK24" s="265"/>
      <c r="AL24" s="80"/>
      <c r="AM24" s="80"/>
      <c r="AN24" s="93"/>
      <c r="AO24" s="93"/>
      <c r="AP24" s="328"/>
      <c r="AQ24" s="328"/>
      <c r="AR24" s="328"/>
      <c r="AS24" s="84"/>
      <c r="AT24" s="84"/>
      <c r="AU24" s="79"/>
      <c r="AV24" s="80"/>
      <c r="AW24" s="80"/>
      <c r="AX24" s="93"/>
      <c r="AY24" s="93"/>
      <c r="AZ24" s="79"/>
      <c r="BA24" s="78"/>
      <c r="BB24" s="77"/>
      <c r="BC24" s="84"/>
      <c r="BD24" s="84"/>
      <c r="BE24" s="79"/>
      <c r="BF24" s="80"/>
      <c r="BG24" s="80"/>
      <c r="BH24" s="93"/>
      <c r="BI24" s="93"/>
      <c r="BJ24" s="78"/>
      <c r="BK24" s="78"/>
      <c r="BL24" s="77"/>
      <c r="BM24" s="84"/>
      <c r="BN24" s="84"/>
      <c r="BO24" s="79"/>
      <c r="BP24" s="80"/>
      <c r="BQ24" s="80"/>
      <c r="BR24" s="93"/>
      <c r="BS24" s="93"/>
      <c r="BT24" s="79"/>
      <c r="BU24" s="78"/>
      <c r="BV24" s="77"/>
      <c r="BW24" s="84"/>
      <c r="BX24" s="84"/>
      <c r="BY24" s="79"/>
      <c r="BZ24" s="80"/>
      <c r="CA24" s="80"/>
      <c r="CB24" s="93"/>
      <c r="CC24" s="93"/>
      <c r="CE24" s="329">
        <f t="shared" si="12"/>
        <v>977846.76000000071</v>
      </c>
      <c r="CF24" s="329">
        <f t="shared" si="13"/>
        <v>706886.58000000031</v>
      </c>
      <c r="CG24" s="329">
        <f t="shared" si="14"/>
        <v>-270960.1800000004</v>
      </c>
      <c r="CH24" s="329">
        <f t="shared" si="15"/>
        <v>-270960.1800000004</v>
      </c>
      <c r="CJ24" s="483"/>
      <c r="CK24" s="289">
        <f t="shared" si="16"/>
        <v>977846.76000000071</v>
      </c>
      <c r="CL24" s="289">
        <f t="shared" si="17"/>
        <v>706886.58000000031</v>
      </c>
      <c r="CM24" s="329" t="e">
        <f>(#REF!+CK24)-CL24</f>
        <v>#REF!</v>
      </c>
      <c r="CN24" s="331" t="e">
        <f t="shared" si="18"/>
        <v>#REF!</v>
      </c>
      <c r="CO24" s="331" t="e">
        <f t="shared" si="19"/>
        <v>#REF!</v>
      </c>
      <c r="CQ24" s="289" t="e">
        <f t="shared" si="20"/>
        <v>#REF!</v>
      </c>
      <c r="CS24" s="74">
        <f t="shared" si="21"/>
        <v>0</v>
      </c>
    </row>
    <row r="25" spans="1:97" x14ac:dyDescent="0.3">
      <c r="A25" s="77">
        <v>10081</v>
      </c>
      <c r="B25" s="77" t="s">
        <v>23990</v>
      </c>
      <c r="C25">
        <v>2044</v>
      </c>
      <c r="D25" s="77" t="s">
        <v>109</v>
      </c>
      <c r="E25" s="77" t="s">
        <v>199</v>
      </c>
      <c r="F25" s="77" t="s">
        <v>23725</v>
      </c>
      <c r="G25" s="77" t="s">
        <v>748</v>
      </c>
      <c r="H25" s="488">
        <v>56761.877457227325</v>
      </c>
      <c r="I25" s="488">
        <v>56761.877457227325</v>
      </c>
      <c r="J25" s="488">
        <v>0</v>
      </c>
      <c r="K25" s="488">
        <f>IFERROR((I25+J25),"")</f>
        <v>56761.877457227325</v>
      </c>
      <c r="L25" s="488">
        <f t="shared" si="4"/>
        <v>0</v>
      </c>
      <c r="M25" s="78"/>
      <c r="N25" s="78"/>
      <c r="O25" s="77"/>
      <c r="P25" s="84">
        <f t="shared" si="5"/>
        <v>0</v>
      </c>
      <c r="Q25" s="84"/>
      <c r="R25" s="160"/>
      <c r="S25" s="79"/>
      <c r="T25" s="80"/>
      <c r="U25" s="80"/>
      <c r="V25" s="93">
        <f t="shared" si="6"/>
        <v>0</v>
      </c>
      <c r="W25" s="93"/>
      <c r="X25" s="93">
        <f>IFERROR(_xlfn.XLOOKUP(E25,'May Payment'!H:H,'May Payment'!AY:AY),"")</f>
        <v>0</v>
      </c>
      <c r="Y25" s="521">
        <f>IFERROR(_xlfn.XLOOKUP(E25,'May Payment'!H:H,'May Payment'!AZ:AZ),"")</f>
        <v>0</v>
      </c>
      <c r="Z25" s="521">
        <f t="shared" si="7"/>
        <v>0</v>
      </c>
      <c r="AA25" s="93"/>
      <c r="AB25" s="161">
        <f t="shared" si="8"/>
        <v>0</v>
      </c>
      <c r="AC25" s="79">
        <f t="shared" si="9"/>
        <v>0</v>
      </c>
      <c r="AD25" s="80"/>
      <c r="AE25" s="80"/>
      <c r="AF25" s="84">
        <f t="shared" si="10"/>
        <v>0</v>
      </c>
      <c r="AG25" s="84">
        <v>0</v>
      </c>
      <c r="AH25" s="84">
        <f>IFERROR(_xlfn.XLOOKUP(E25,'June Payment'!G:G,'June Payment'!AQ:AQ),"")</f>
        <v>0</v>
      </c>
      <c r="AI25" s="84">
        <v>0</v>
      </c>
      <c r="AJ25" s="84">
        <f t="shared" si="11"/>
        <v>0</v>
      </c>
      <c r="AK25" s="265"/>
      <c r="AL25" s="80"/>
      <c r="AM25" s="80"/>
      <c r="AN25" s="93"/>
      <c r="AO25" s="93"/>
      <c r="AP25" s="328"/>
      <c r="AQ25" s="328"/>
      <c r="AR25" s="328"/>
      <c r="AS25" s="84"/>
      <c r="AT25" s="84"/>
      <c r="AU25" s="79"/>
      <c r="AV25" s="80"/>
      <c r="AW25" s="80"/>
      <c r="AX25" s="93"/>
      <c r="AY25" s="93"/>
      <c r="AZ25" s="79"/>
      <c r="BA25" s="78"/>
      <c r="BB25" s="77"/>
      <c r="BC25" s="84"/>
      <c r="BD25" s="84"/>
      <c r="BE25" s="79"/>
      <c r="BF25" s="80"/>
      <c r="BG25" s="80"/>
      <c r="BH25" s="93"/>
      <c r="BI25" s="93"/>
      <c r="BJ25" s="78"/>
      <c r="BK25" s="78"/>
      <c r="BL25" s="77"/>
      <c r="BM25" s="84"/>
      <c r="BN25" s="84"/>
      <c r="BO25" s="79"/>
      <c r="BP25" s="80"/>
      <c r="BQ25" s="80"/>
      <c r="BR25" s="93"/>
      <c r="BS25" s="93"/>
      <c r="BT25" s="79"/>
      <c r="BU25" s="78"/>
      <c r="BV25" s="77"/>
      <c r="BW25" s="84"/>
      <c r="BX25" s="84"/>
      <c r="BY25" s="79"/>
      <c r="BZ25" s="80"/>
      <c r="CA25" s="80"/>
      <c r="CB25" s="93"/>
      <c r="CC25" s="93"/>
      <c r="CE25" s="329">
        <f t="shared" si="12"/>
        <v>0</v>
      </c>
      <c r="CF25" s="329">
        <f t="shared" si="13"/>
        <v>0</v>
      </c>
      <c r="CG25" s="329">
        <f t="shared" si="14"/>
        <v>0</v>
      </c>
      <c r="CH25" s="329">
        <f t="shared" si="15"/>
        <v>0</v>
      </c>
      <c r="CJ25" s="483"/>
      <c r="CK25" s="289">
        <f t="shared" si="16"/>
        <v>0</v>
      </c>
      <c r="CL25" s="289"/>
      <c r="CM25" s="329" t="e">
        <f>(#REF!+CK25)-CL25</f>
        <v>#REF!</v>
      </c>
      <c r="CN25" s="331" t="e">
        <f t="shared" si="18"/>
        <v>#REF!</v>
      </c>
      <c r="CO25" s="331" t="e">
        <f t="shared" si="19"/>
        <v>#REF!</v>
      </c>
      <c r="CQ25" s="289" t="e">
        <f t="shared" si="20"/>
        <v>#REF!</v>
      </c>
      <c r="CS25" s="74">
        <f t="shared" si="21"/>
        <v>0</v>
      </c>
    </row>
    <row r="26" spans="1:97" x14ac:dyDescent="0.3">
      <c r="A26" s="77">
        <v>10082</v>
      </c>
      <c r="B26" s="77">
        <v>3022045</v>
      </c>
      <c r="C26">
        <v>2045</v>
      </c>
      <c r="D26" s="77" t="s">
        <v>43</v>
      </c>
      <c r="E26" s="77" t="s">
        <v>44</v>
      </c>
      <c r="F26" s="77" t="s">
        <v>23725</v>
      </c>
      <c r="G26" s="77" t="s">
        <v>748</v>
      </c>
      <c r="H26" s="488">
        <v>217810.66236700839</v>
      </c>
      <c r="I26" s="488">
        <v>97405.249034725304</v>
      </c>
      <c r="J26" s="488">
        <v>0</v>
      </c>
      <c r="K26" s="488">
        <f t="shared" si="3"/>
        <v>97405.249034725304</v>
      </c>
      <c r="L26" s="488">
        <f t="shared" si="4"/>
        <v>120405.41333228309</v>
      </c>
      <c r="M26" s="78">
        <f>SUMIFS('All Payrolls'!$G:$G,'All Payrolls'!$F:$F,$M$1, 'All Payrolls'!$A:$A,'Monthly Payroll Deductions'!$B26)</f>
        <v>131277.57</v>
      </c>
      <c r="N26" s="78"/>
      <c r="O26" s="77"/>
      <c r="P26" s="84">
        <f t="shared" si="5"/>
        <v>131277.57</v>
      </c>
      <c r="Q26" s="84">
        <f>IFERROR(_xlfn.XLOOKUP(E26,'April Payment'!H:H,'April Payment'!AR:AR),"")</f>
        <v>133955.20999999996</v>
      </c>
      <c r="R26" s="160">
        <f>IFERROR(_xlfn.XLOOKUP(E26,'April Payment'!H:H,'April Payment'!AL:AL),"")</f>
        <v>231360.45903472527</v>
      </c>
      <c r="S26" s="79">
        <f>SUMIFS('All Payrolls'!$G:$G,'All Payrolls'!$F:$F,$S$1, 'All Payrolls'!$A:$A,'Monthly Payroll Deductions'!$B26)</f>
        <v>128931.46999999994</v>
      </c>
      <c r="T26" s="80"/>
      <c r="U26" s="80"/>
      <c r="V26" s="93">
        <f t="shared" si="6"/>
        <v>128931.46999999994</v>
      </c>
      <c r="W26" s="93">
        <f>IFERROR(_xlfn.XLOOKUP(E26,'May Payment'!H:H,'May Payment'!AQ:AQ),"")</f>
        <v>116440.72951736263</v>
      </c>
      <c r="X26" s="93">
        <f>IFERROR(_xlfn.XLOOKUP(E26,'May Payment'!H:H,'May Payment'!AY:AY),"")</f>
        <v>0</v>
      </c>
      <c r="Y26" s="521">
        <f>IFERROR(_xlfn.XLOOKUP(E26,'May Payment'!H:H,'May Payment'!AZ:AZ),"")</f>
        <v>0</v>
      </c>
      <c r="Z26" s="521">
        <f t="shared" si="7"/>
        <v>0</v>
      </c>
      <c r="AA26" s="93">
        <f>IFERROR(_xlfn.XLOOKUP(E26,'May Payment'!H:H,'May Payment'!AK:AK),"")</f>
        <v>116440.72951736263</v>
      </c>
      <c r="AB26" s="161">
        <f t="shared" si="8"/>
        <v>120405.41333228309</v>
      </c>
      <c r="AC26" s="79">
        <f t="shared" si="9"/>
        <v>128931.46999999994</v>
      </c>
      <c r="AD26" s="80"/>
      <c r="AE26" s="80"/>
      <c r="AF26" s="84">
        <f t="shared" si="10"/>
        <v>128931.46999999994</v>
      </c>
      <c r="AG26" s="84">
        <f>IFERROR(_xlfn.XLOOKUP(E26,'June Payment'!G:G,'June Payment'!AO:AO),"")</f>
        <v>125503.42947656201</v>
      </c>
      <c r="AH26" s="84">
        <f>IFERROR(_xlfn.XLOOKUP(E26,'June Payment'!G:G,'June Payment'!AQ:AQ),"")</f>
        <v>0</v>
      </c>
      <c r="AI26" s="84">
        <f>IFERROR(_xlfn.XLOOKUP(E26,'June Payment'!G:G,'June Payment'!AR:AR),"")</f>
        <v>125503.42947656201</v>
      </c>
      <c r="AJ26" s="84">
        <f t="shared" si="11"/>
        <v>120405.41333228309</v>
      </c>
      <c r="AK26" s="265"/>
      <c r="AL26" s="80"/>
      <c r="AM26" s="80"/>
      <c r="AN26" s="93"/>
      <c r="AO26" s="93"/>
      <c r="AP26" s="328"/>
      <c r="AQ26" s="328"/>
      <c r="AR26" s="328"/>
      <c r="AS26" s="84"/>
      <c r="AT26" s="84"/>
      <c r="AU26" s="79"/>
      <c r="AV26" s="80"/>
      <c r="AW26" s="80"/>
      <c r="AX26" s="93"/>
      <c r="AY26" s="93"/>
      <c r="AZ26" s="79"/>
      <c r="BA26" s="78"/>
      <c r="BB26" s="77"/>
      <c r="BC26" s="84"/>
      <c r="BD26" s="84"/>
      <c r="BE26" s="79"/>
      <c r="BF26" s="80"/>
      <c r="BG26" s="80"/>
      <c r="BH26" s="93"/>
      <c r="BI26" s="93"/>
      <c r="BJ26" s="78"/>
      <c r="BK26" s="78"/>
      <c r="BL26" s="77"/>
      <c r="BM26" s="84"/>
      <c r="BN26" s="84"/>
      <c r="BO26" s="79"/>
      <c r="BP26" s="80"/>
      <c r="BQ26" s="80"/>
      <c r="BR26" s="93"/>
      <c r="BS26" s="93"/>
      <c r="BT26" s="79"/>
      <c r="BU26" s="78"/>
      <c r="BV26" s="77"/>
      <c r="BW26" s="84"/>
      <c r="BX26" s="84"/>
      <c r="BY26" s="79"/>
      <c r="BZ26" s="80"/>
      <c r="CA26" s="80"/>
      <c r="CB26" s="93"/>
      <c r="CC26" s="93"/>
      <c r="CE26" s="329">
        <f t="shared" si="12"/>
        <v>389140.50999999989</v>
      </c>
      <c r="CF26" s="329">
        <f t="shared" si="13"/>
        <v>477269.30184357037</v>
      </c>
      <c r="CG26" s="329">
        <f t="shared" si="14"/>
        <v>88128.791843570478</v>
      </c>
      <c r="CH26" s="329">
        <f t="shared" si="15"/>
        <v>88128.791843570478</v>
      </c>
      <c r="CJ26" s="483"/>
      <c r="CK26" s="289">
        <f t="shared" si="16"/>
        <v>389140.50999999989</v>
      </c>
      <c r="CL26" s="289">
        <f t="shared" ref="CL26:CL50" si="22">R26+AB26+AG26+AO26+AT26+AY26+BD26+BI26+BN26+BS26+BX26+CC26</f>
        <v>477269.30184357037</v>
      </c>
      <c r="CM26" s="329" t="e">
        <f>(#REF!+CK26)-CL26</f>
        <v>#REF!</v>
      </c>
      <c r="CN26" s="331" t="e">
        <f t="shared" si="18"/>
        <v>#REF!</v>
      </c>
      <c r="CO26" s="331" t="e">
        <f t="shared" si="19"/>
        <v>#REF!</v>
      </c>
      <c r="CQ26" s="289" t="e">
        <f t="shared" si="20"/>
        <v>#REF!</v>
      </c>
      <c r="CS26" s="74">
        <f t="shared" si="21"/>
        <v>0</v>
      </c>
    </row>
    <row r="27" spans="1:97" x14ac:dyDescent="0.3">
      <c r="A27" s="77">
        <v>10085</v>
      </c>
      <c r="B27" s="77">
        <v>3023501</v>
      </c>
      <c r="C27">
        <v>3501</v>
      </c>
      <c r="D27" s="77" t="s">
        <v>489</v>
      </c>
      <c r="E27" s="77" t="s">
        <v>122</v>
      </c>
      <c r="F27" s="77" t="s">
        <v>23725</v>
      </c>
      <c r="G27" s="77" t="s">
        <v>748</v>
      </c>
      <c r="H27" s="488">
        <v>86830.318478074856</v>
      </c>
      <c r="I27" s="488">
        <v>86830.318478074856</v>
      </c>
      <c r="J27" s="488">
        <v>0</v>
      </c>
      <c r="K27" s="488">
        <f t="shared" si="3"/>
        <v>86830.318478074856</v>
      </c>
      <c r="L27" s="488">
        <f t="shared" si="4"/>
        <v>0</v>
      </c>
      <c r="M27" s="78">
        <f>SUMIFS('All Payrolls'!$G:$G,'All Payrolls'!$F:$F,$M$1, 'All Payrolls'!$A:$A,'Monthly Payroll Deductions'!$B27)</f>
        <v>112699.69</v>
      </c>
      <c r="N27" s="78"/>
      <c r="O27" s="77"/>
      <c r="P27" s="84">
        <f t="shared" si="5"/>
        <v>112699.69</v>
      </c>
      <c r="Q27" s="84">
        <f>IFERROR(_xlfn.XLOOKUP(E27,'April Payment'!H:H,'April Payment'!AR:AR),"")</f>
        <v>115324.12999999998</v>
      </c>
      <c r="R27" s="160">
        <f>IFERROR(_xlfn.XLOOKUP(E27,'April Payment'!H:H,'April Payment'!AL:AL),"")</f>
        <v>202154.44847807483</v>
      </c>
      <c r="S27" s="79">
        <f>SUMIFS('All Payrolls'!$G:$G,'All Payrolls'!$F:$F,$S$1, 'All Payrolls'!$A:$A,'Monthly Payroll Deductions'!$B27)</f>
        <v>113571.04000000002</v>
      </c>
      <c r="T27" s="80"/>
      <c r="U27" s="80"/>
      <c r="V27" s="93">
        <f t="shared" si="6"/>
        <v>113571.04000000002</v>
      </c>
      <c r="W27" s="93">
        <f>IFERROR(_xlfn.XLOOKUP(E27,'May Payment'!H:H,'May Payment'!AQ:AQ),"")</f>
        <v>103229.58921762</v>
      </c>
      <c r="X27" s="93">
        <f>IFERROR(_xlfn.XLOOKUP(E27,'May Payment'!H:H,'May Payment'!AY:AY),"")</f>
        <v>0</v>
      </c>
      <c r="Y27" s="521">
        <f>IFERROR(_xlfn.XLOOKUP(E27,'May Payment'!H:H,'May Payment'!AZ:AZ),"")</f>
        <v>0</v>
      </c>
      <c r="Z27" s="521">
        <f t="shared" si="7"/>
        <v>0</v>
      </c>
      <c r="AA27" s="93">
        <f>IFERROR(_xlfn.XLOOKUP(E27,'May Payment'!H:H,'May Payment'!AK:AK),"")</f>
        <v>103229.58921762</v>
      </c>
      <c r="AB27" s="161">
        <f t="shared" si="8"/>
        <v>0</v>
      </c>
      <c r="AC27" s="79">
        <f t="shared" si="9"/>
        <v>113571.04000000002</v>
      </c>
      <c r="AD27" s="80"/>
      <c r="AE27" s="80"/>
      <c r="AF27" s="84">
        <f t="shared" si="10"/>
        <v>113571.04000000002</v>
      </c>
      <c r="AG27" s="84">
        <f>IFERROR(_xlfn.XLOOKUP(E27,'June Payment'!G:G,'June Payment'!AO:AO),"")</f>
        <v>111373.88628613423</v>
      </c>
      <c r="AH27" s="84">
        <f>IFERROR(_xlfn.XLOOKUP(E27,'June Payment'!G:G,'June Payment'!AQ:AQ),"")</f>
        <v>0</v>
      </c>
      <c r="AI27" s="84">
        <f>IFERROR(_xlfn.XLOOKUP(E27,'June Payment'!G:G,'June Payment'!AR:AR),"")</f>
        <v>111373.88628613423</v>
      </c>
      <c r="AJ27" s="84">
        <f t="shared" si="11"/>
        <v>0</v>
      </c>
      <c r="AK27" s="265"/>
      <c r="AL27" s="80"/>
      <c r="AM27" s="80"/>
      <c r="AN27" s="93"/>
      <c r="AO27" s="93"/>
      <c r="AP27" s="328"/>
      <c r="AQ27" s="328"/>
      <c r="AR27" s="328"/>
      <c r="AS27" s="84"/>
      <c r="AT27" s="84"/>
      <c r="AU27" s="79"/>
      <c r="AV27" s="80"/>
      <c r="AW27" s="80"/>
      <c r="AX27" s="93"/>
      <c r="AY27" s="93"/>
      <c r="AZ27" s="79"/>
      <c r="BA27" s="78"/>
      <c r="BB27" s="77"/>
      <c r="BC27" s="84"/>
      <c r="BD27" s="84"/>
      <c r="BE27" s="79"/>
      <c r="BF27" s="80"/>
      <c r="BG27" s="80"/>
      <c r="BH27" s="93"/>
      <c r="BI27" s="93"/>
      <c r="BJ27" s="78"/>
      <c r="BK27" s="78"/>
      <c r="BL27" s="77"/>
      <c r="BM27" s="84"/>
      <c r="BN27" s="84"/>
      <c r="BO27" s="79"/>
      <c r="BP27" s="80"/>
      <c r="BQ27" s="80"/>
      <c r="BR27" s="93"/>
      <c r="BS27" s="93"/>
      <c r="BT27" s="79"/>
      <c r="BU27" s="78"/>
      <c r="BV27" s="77"/>
      <c r="BW27" s="84"/>
      <c r="BX27" s="84"/>
      <c r="BY27" s="79"/>
      <c r="BZ27" s="80"/>
      <c r="CA27" s="80"/>
      <c r="CB27" s="93"/>
      <c r="CC27" s="93"/>
      <c r="CE27" s="329">
        <f t="shared" si="12"/>
        <v>339841.77000000008</v>
      </c>
      <c r="CF27" s="329">
        <f t="shared" si="13"/>
        <v>313528.33476420905</v>
      </c>
      <c r="CG27" s="329">
        <f t="shared" si="14"/>
        <v>-26313.435235791025</v>
      </c>
      <c r="CH27" s="329">
        <f t="shared" si="15"/>
        <v>-26313.435235791025</v>
      </c>
      <c r="CJ27" s="483"/>
      <c r="CK27" s="289">
        <f t="shared" si="16"/>
        <v>339841.77000000008</v>
      </c>
      <c r="CL27" s="289">
        <f t="shared" si="22"/>
        <v>313528.33476420905</v>
      </c>
      <c r="CM27" s="329" t="e">
        <f>(#REF!+CK27)-CL27</f>
        <v>#REF!</v>
      </c>
      <c r="CN27" s="331" t="e">
        <f t="shared" si="18"/>
        <v>#REF!</v>
      </c>
      <c r="CO27" s="331" t="e">
        <f t="shared" si="19"/>
        <v>#REF!</v>
      </c>
      <c r="CQ27" s="289" t="e">
        <f t="shared" si="20"/>
        <v>#REF!</v>
      </c>
      <c r="CS27" s="74">
        <f t="shared" si="21"/>
        <v>0</v>
      </c>
    </row>
    <row r="28" spans="1:97" x14ac:dyDescent="0.3">
      <c r="A28" s="77">
        <v>10087</v>
      </c>
      <c r="B28" s="77">
        <v>3023502</v>
      </c>
      <c r="C28">
        <v>3502</v>
      </c>
      <c r="D28" s="77" t="s">
        <v>500</v>
      </c>
      <c r="E28" s="77" t="s">
        <v>137</v>
      </c>
      <c r="F28" s="77" t="s">
        <v>23725</v>
      </c>
      <c r="G28" s="77" t="s">
        <v>748</v>
      </c>
      <c r="H28" s="488">
        <v>131557.66280645505</v>
      </c>
      <c r="I28" s="488">
        <v>131557.66280645505</v>
      </c>
      <c r="J28" s="488">
        <v>0</v>
      </c>
      <c r="K28" s="488">
        <f t="shared" si="3"/>
        <v>131557.66280645505</v>
      </c>
      <c r="L28" s="488">
        <f t="shared" si="4"/>
        <v>0</v>
      </c>
      <c r="M28" s="78">
        <f>SUMIFS('All Payrolls'!$G:$G,'All Payrolls'!$F:$F,$M$1, 'All Payrolls'!$A:$A,'Monthly Payroll Deductions'!$B28)</f>
        <v>211235.4</v>
      </c>
      <c r="N28" s="78"/>
      <c r="O28" s="77"/>
      <c r="P28" s="84">
        <f t="shared" si="5"/>
        <v>211235.4</v>
      </c>
      <c r="Q28" s="84">
        <f>IFERROR(_xlfn.XLOOKUP(E28,'April Payment'!H:H,'April Payment'!AR:AR),"")</f>
        <v>200561.2099999999</v>
      </c>
      <c r="R28" s="160">
        <f>IFERROR(_xlfn.XLOOKUP(E28,'April Payment'!H:H,'April Payment'!AL:AL),"")</f>
        <v>332118.87280645495</v>
      </c>
      <c r="S28" s="79">
        <f>SUMIFS('All Payrolls'!$G:$G,'All Payrolls'!$F:$F,$S$1, 'All Payrolls'!$A:$A,'Monthly Payroll Deductions'!$B28)</f>
        <v>205685.76999999973</v>
      </c>
      <c r="T28" s="80"/>
      <c r="U28" s="80"/>
      <c r="V28" s="93">
        <f t="shared" si="6"/>
        <v>205685.76999999973</v>
      </c>
      <c r="W28" s="93">
        <f>IFERROR(_xlfn.XLOOKUP(E28,'May Payment'!H:H,'May Payment'!AQ:AQ),"")</f>
        <v>202023.301346397</v>
      </c>
      <c r="X28" s="93">
        <f>IFERROR(_xlfn.XLOOKUP(E28,'May Payment'!H:H,'May Payment'!AY:AY),"")</f>
        <v>0</v>
      </c>
      <c r="Y28" s="521">
        <f>IFERROR(_xlfn.XLOOKUP(E28,'May Payment'!H:H,'May Payment'!AZ:AZ),"")</f>
        <v>0</v>
      </c>
      <c r="Z28" s="521">
        <f t="shared" si="7"/>
        <v>0</v>
      </c>
      <c r="AA28" s="93">
        <f>IFERROR(_xlfn.XLOOKUP(E28,'May Payment'!H:H,'May Payment'!AK:AK),"")</f>
        <v>202023.301346397</v>
      </c>
      <c r="AB28" s="161">
        <f t="shared" si="8"/>
        <v>0</v>
      </c>
      <c r="AC28" s="79">
        <f t="shared" si="9"/>
        <v>205685.76999999973</v>
      </c>
      <c r="AD28" s="80"/>
      <c r="AE28" s="80"/>
      <c r="AF28" s="84">
        <f t="shared" si="10"/>
        <v>205685.76999999973</v>
      </c>
      <c r="AG28" s="84">
        <f>IFERROR(_xlfn.XLOOKUP(E28,'June Payment'!G:G,'June Payment'!AO:AO),"")</f>
        <v>205685.76999999973</v>
      </c>
      <c r="AH28" s="84">
        <f>IFERROR(_xlfn.XLOOKUP(E28,'June Payment'!G:G,'June Payment'!AQ:AQ),"")</f>
        <v>0</v>
      </c>
      <c r="AI28" s="84">
        <f>IFERROR(_xlfn.XLOOKUP(E28,'June Payment'!G:G,'June Payment'!AR:AR),"")</f>
        <v>205685.76999999973</v>
      </c>
      <c r="AJ28" s="84">
        <f t="shared" si="11"/>
        <v>0</v>
      </c>
      <c r="AK28" s="265"/>
      <c r="AL28" s="80"/>
      <c r="AM28" s="80"/>
      <c r="AN28" s="93"/>
      <c r="AO28" s="93"/>
      <c r="AP28" s="328"/>
      <c r="AQ28" s="328"/>
      <c r="AR28" s="328"/>
      <c r="AS28" s="84"/>
      <c r="AT28" s="84"/>
      <c r="AU28" s="79"/>
      <c r="AV28" s="80"/>
      <c r="AW28" s="80"/>
      <c r="AX28" s="93"/>
      <c r="AY28" s="93"/>
      <c r="AZ28" s="79"/>
      <c r="BA28" s="78"/>
      <c r="BB28" s="77"/>
      <c r="BC28" s="84"/>
      <c r="BD28" s="84"/>
      <c r="BE28" s="79"/>
      <c r="BF28" s="80"/>
      <c r="BG28" s="80"/>
      <c r="BH28" s="93"/>
      <c r="BI28" s="93"/>
      <c r="BJ28" s="78"/>
      <c r="BK28" s="78"/>
      <c r="BL28" s="77"/>
      <c r="BM28" s="84"/>
      <c r="BN28" s="84"/>
      <c r="BO28" s="79"/>
      <c r="BP28" s="80"/>
      <c r="BQ28" s="80"/>
      <c r="BR28" s="93"/>
      <c r="BS28" s="93"/>
      <c r="BT28" s="79"/>
      <c r="BU28" s="78"/>
      <c r="BV28" s="77"/>
      <c r="BW28" s="84"/>
      <c r="BX28" s="84"/>
      <c r="BY28" s="79"/>
      <c r="BZ28" s="80"/>
      <c r="CA28" s="80"/>
      <c r="CB28" s="93"/>
      <c r="CC28" s="93"/>
      <c r="CE28" s="329">
        <f t="shared" si="12"/>
        <v>622606.93999999948</v>
      </c>
      <c r="CF28" s="329">
        <f t="shared" si="13"/>
        <v>537804.64280645468</v>
      </c>
      <c r="CG28" s="329">
        <f t="shared" si="14"/>
        <v>-84802.2971935448</v>
      </c>
      <c r="CH28" s="329">
        <f t="shared" si="15"/>
        <v>-84802.2971935448</v>
      </c>
      <c r="CJ28" s="483"/>
      <c r="CK28" s="289">
        <f t="shared" si="16"/>
        <v>622606.93999999948</v>
      </c>
      <c r="CL28" s="289">
        <f t="shared" si="22"/>
        <v>537804.64280645468</v>
      </c>
      <c r="CM28" s="329" t="e">
        <f>(#REF!+CK28)-CL28</f>
        <v>#REF!</v>
      </c>
      <c r="CN28" s="331" t="e">
        <f t="shared" si="18"/>
        <v>#REF!</v>
      </c>
      <c r="CO28" s="331" t="e">
        <f t="shared" si="19"/>
        <v>#REF!</v>
      </c>
      <c r="CQ28" s="289" t="e">
        <f t="shared" si="20"/>
        <v>#REF!</v>
      </c>
      <c r="CS28" s="74">
        <f t="shared" si="21"/>
        <v>0</v>
      </c>
    </row>
    <row r="29" spans="1:97" x14ac:dyDescent="0.3">
      <c r="A29" s="77">
        <v>10088</v>
      </c>
      <c r="B29" s="77">
        <v>3023504</v>
      </c>
      <c r="C29">
        <v>3504</v>
      </c>
      <c r="D29" s="77" t="s">
        <v>749</v>
      </c>
      <c r="E29" s="77" t="s">
        <v>239</v>
      </c>
      <c r="F29" s="77" t="s">
        <v>23725</v>
      </c>
      <c r="G29" s="77" t="s">
        <v>748</v>
      </c>
      <c r="H29" s="488">
        <v>219730.59882594831</v>
      </c>
      <c r="I29" s="488">
        <v>156012.88221750423</v>
      </c>
      <c r="J29" s="488">
        <v>0</v>
      </c>
      <c r="K29" s="488">
        <f t="shared" si="3"/>
        <v>156012.88221750423</v>
      </c>
      <c r="L29" s="488">
        <f t="shared" si="4"/>
        <v>63717.716608444083</v>
      </c>
      <c r="M29" s="78">
        <f>SUMIFS('All Payrolls'!$G:$G,'All Payrolls'!$F:$F,$M$1, 'All Payrolls'!$A:$A,'Monthly Payroll Deductions'!$B29)</f>
        <v>217437.68999999997</v>
      </c>
      <c r="N29" s="78"/>
      <c r="O29" s="77"/>
      <c r="P29" s="84">
        <f t="shared" si="5"/>
        <v>217437.68999999997</v>
      </c>
      <c r="Q29" s="84">
        <f>IFERROR(_xlfn.XLOOKUP(E29,'April Payment'!H:H,'April Payment'!AR:AR),"")</f>
        <v>199889.84999999995</v>
      </c>
      <c r="R29" s="160">
        <f>IFERROR(_xlfn.XLOOKUP(E29,'April Payment'!H:H,'April Payment'!AL:AL),"")</f>
        <v>355902.73221750418</v>
      </c>
      <c r="S29" s="79">
        <f>SUMIFS('All Payrolls'!$G:$G,'All Payrolls'!$F:$F,$S$1, 'All Payrolls'!$A:$A,'Monthly Payroll Deductions'!$B29)</f>
        <v>210755.80000000002</v>
      </c>
      <c r="T29" s="80"/>
      <c r="U29" s="80"/>
      <c r="V29" s="93">
        <f t="shared" si="6"/>
        <v>210755.80000000002</v>
      </c>
      <c r="W29" s="93">
        <f>IFERROR(_xlfn.XLOOKUP(E29,'May Payment'!H:H,'May Payment'!AQ:AQ),"")</f>
        <v>180804.86610875209</v>
      </c>
      <c r="X29" s="93">
        <f>IFERROR(_xlfn.XLOOKUP(E29,'May Payment'!H:H,'May Payment'!AY:AY),"")</f>
        <v>0</v>
      </c>
      <c r="Y29" s="521">
        <f>IFERROR(_xlfn.XLOOKUP(E29,'May Payment'!H:H,'May Payment'!AZ:AZ),"")</f>
        <v>0</v>
      </c>
      <c r="Z29" s="521">
        <f t="shared" si="7"/>
        <v>0</v>
      </c>
      <c r="AA29" s="93">
        <f>IFERROR(_xlfn.XLOOKUP(E29,'May Payment'!H:H,'May Payment'!AK:AK),"")</f>
        <v>180804.86610875209</v>
      </c>
      <c r="AB29" s="161">
        <f t="shared" si="8"/>
        <v>63717.716608444083</v>
      </c>
      <c r="AC29" s="79">
        <f t="shared" si="9"/>
        <v>210755.80000000002</v>
      </c>
      <c r="AD29" s="80"/>
      <c r="AE29" s="80"/>
      <c r="AF29" s="84">
        <f t="shared" si="10"/>
        <v>210755.80000000002</v>
      </c>
      <c r="AG29" s="84">
        <f>IFERROR(_xlfn.XLOOKUP(E29,'June Payment'!G:G,'June Payment'!AO:AO),"")</f>
        <v>207335.92495016856</v>
      </c>
      <c r="AH29" s="84">
        <f>IFERROR(_xlfn.XLOOKUP(E29,'June Payment'!G:G,'June Payment'!AQ:AQ),"")</f>
        <v>0</v>
      </c>
      <c r="AI29" s="84">
        <f>IFERROR(_xlfn.XLOOKUP(E29,'June Payment'!G:G,'June Payment'!AR:AR),"")</f>
        <v>207335.92495016856</v>
      </c>
      <c r="AJ29" s="84">
        <f t="shared" si="11"/>
        <v>63717.716608444083</v>
      </c>
      <c r="AK29" s="265"/>
      <c r="AL29" s="80"/>
      <c r="AM29" s="80"/>
      <c r="AN29" s="93"/>
      <c r="AO29" s="93"/>
      <c r="AP29" s="328"/>
      <c r="AQ29" s="328"/>
      <c r="AR29" s="328"/>
      <c r="AS29" s="84"/>
      <c r="AT29" s="84"/>
      <c r="AU29" s="79"/>
      <c r="AV29" s="80"/>
      <c r="AW29" s="80"/>
      <c r="AX29" s="93"/>
      <c r="AY29" s="93"/>
      <c r="AZ29" s="79"/>
      <c r="BA29" s="78"/>
      <c r="BB29" s="77"/>
      <c r="BC29" s="84"/>
      <c r="BD29" s="84"/>
      <c r="BE29" s="79"/>
      <c r="BF29" s="80"/>
      <c r="BG29" s="80"/>
      <c r="BH29" s="93"/>
      <c r="BI29" s="93"/>
      <c r="BJ29" s="78"/>
      <c r="BK29" s="78"/>
      <c r="BL29" s="77"/>
      <c r="BM29" s="84"/>
      <c r="BN29" s="84"/>
      <c r="BO29" s="79"/>
      <c r="BP29" s="80"/>
      <c r="BQ29" s="80"/>
      <c r="BR29" s="93"/>
      <c r="BS29" s="93"/>
      <c r="BT29" s="79"/>
      <c r="BU29" s="78"/>
      <c r="BV29" s="77"/>
      <c r="BW29" s="84"/>
      <c r="BX29" s="84"/>
      <c r="BY29" s="79"/>
      <c r="BZ29" s="80"/>
      <c r="CA29" s="80"/>
      <c r="CB29" s="93"/>
      <c r="CC29" s="93"/>
      <c r="CE29" s="329">
        <f t="shared" si="12"/>
        <v>638949.29</v>
      </c>
      <c r="CF29" s="329">
        <f t="shared" si="13"/>
        <v>626956.37377611687</v>
      </c>
      <c r="CG29" s="329">
        <f t="shared" si="14"/>
        <v>-11992.916223883163</v>
      </c>
      <c r="CH29" s="329">
        <f t="shared" si="15"/>
        <v>-11992.916223883163</v>
      </c>
      <c r="CJ29" s="483"/>
      <c r="CK29" s="289">
        <f t="shared" si="16"/>
        <v>638949.29</v>
      </c>
      <c r="CL29" s="289">
        <f t="shared" si="22"/>
        <v>626956.37377611687</v>
      </c>
      <c r="CM29" s="329" t="e">
        <f>(#REF!+CK29)-CL29</f>
        <v>#REF!</v>
      </c>
      <c r="CN29" s="331" t="e">
        <f t="shared" si="18"/>
        <v>#REF!</v>
      </c>
      <c r="CO29" s="331" t="e">
        <f t="shared" si="19"/>
        <v>#REF!</v>
      </c>
      <c r="CQ29" s="289" t="e">
        <f t="shared" si="20"/>
        <v>#REF!</v>
      </c>
      <c r="CS29" s="74">
        <f t="shared" si="21"/>
        <v>0</v>
      </c>
    </row>
    <row r="30" spans="1:97" x14ac:dyDescent="0.3">
      <c r="A30" s="77">
        <v>10089</v>
      </c>
      <c r="B30" s="77">
        <v>3023307</v>
      </c>
      <c r="C30">
        <v>3307</v>
      </c>
      <c r="D30" s="77" t="s">
        <v>505</v>
      </c>
      <c r="E30" s="77" t="s">
        <v>155</v>
      </c>
      <c r="F30" s="77" t="s">
        <v>23725</v>
      </c>
      <c r="G30" s="77" t="s">
        <v>748</v>
      </c>
      <c r="H30" s="488">
        <v>43030.165380959166</v>
      </c>
      <c r="I30" s="488">
        <v>43030.165380959166</v>
      </c>
      <c r="J30" s="488">
        <v>0</v>
      </c>
      <c r="K30" s="488">
        <f t="shared" si="3"/>
        <v>43030.165380959166</v>
      </c>
      <c r="L30" s="488">
        <f t="shared" si="4"/>
        <v>0</v>
      </c>
      <c r="M30" s="78">
        <f>SUMIFS('All Payrolls'!$G:$G,'All Payrolls'!$F:$F,$M$1, 'All Payrolls'!$A:$A,'Monthly Payroll Deductions'!$B30)</f>
        <v>104554.21999999999</v>
      </c>
      <c r="N30" s="78"/>
      <c r="O30" s="77"/>
      <c r="P30" s="84">
        <f t="shared" si="5"/>
        <v>104554.21999999999</v>
      </c>
      <c r="Q30" s="84">
        <f>IFERROR(_xlfn.XLOOKUP(E30,'April Payment'!H:H,'April Payment'!AR:AR),"")</f>
        <v>98247.37000000001</v>
      </c>
      <c r="R30" s="160">
        <f>IFERROR(_xlfn.XLOOKUP(E30,'April Payment'!H:H,'April Payment'!AL:AL),"")</f>
        <v>141277.53538095916</v>
      </c>
      <c r="S30" s="79">
        <f>SUMIFS('All Payrolls'!$G:$G,'All Payrolls'!$F:$F,$S$1, 'All Payrolls'!$A:$A,'Monthly Payroll Deductions'!$B30)</f>
        <v>95458.250000000015</v>
      </c>
      <c r="T30" s="80"/>
      <c r="U30" s="80"/>
      <c r="V30" s="93">
        <f t="shared" si="6"/>
        <v>95458.250000000015</v>
      </c>
      <c r="W30" s="93">
        <f>IFERROR(_xlfn.XLOOKUP(E30,'May Payment'!H:H,'May Payment'!AQ:AQ),"")</f>
        <v>104554.21999999999</v>
      </c>
      <c r="X30" s="93">
        <f>IFERROR(_xlfn.XLOOKUP(E30,'May Payment'!H:H,'May Payment'!AY:AY),"")</f>
        <v>0</v>
      </c>
      <c r="Y30" s="521">
        <f>IFERROR(_xlfn.XLOOKUP(E30,'May Payment'!H:H,'May Payment'!AZ:AZ),"")</f>
        <v>0</v>
      </c>
      <c r="Z30" s="521">
        <f t="shared" si="7"/>
        <v>0</v>
      </c>
      <c r="AA30" s="93">
        <f>IFERROR(_xlfn.XLOOKUP(E30,'May Payment'!H:H,'May Payment'!AK:AK),"")</f>
        <v>104554.21999999999</v>
      </c>
      <c r="AB30" s="161">
        <f t="shared" si="8"/>
        <v>0</v>
      </c>
      <c r="AC30" s="79">
        <f t="shared" si="9"/>
        <v>95458.250000000015</v>
      </c>
      <c r="AD30" s="80"/>
      <c r="AE30" s="80"/>
      <c r="AF30" s="84">
        <f t="shared" si="10"/>
        <v>95458.250000000015</v>
      </c>
      <c r="AG30" s="84">
        <f>IFERROR(_xlfn.XLOOKUP(E30,'June Payment'!G:G,'June Payment'!AO:AO),"")</f>
        <v>95458.250000000015</v>
      </c>
      <c r="AH30" s="84">
        <f>IFERROR(_xlfn.XLOOKUP(E30,'June Payment'!G:G,'June Payment'!AQ:AQ),"")</f>
        <v>0</v>
      </c>
      <c r="AI30" s="84">
        <f>IFERROR(_xlfn.XLOOKUP(E30,'June Payment'!G:G,'June Payment'!AR:AR),"")</f>
        <v>95458.250000000015</v>
      </c>
      <c r="AJ30" s="84">
        <f t="shared" si="11"/>
        <v>0</v>
      </c>
      <c r="AK30" s="265"/>
      <c r="AL30" s="80"/>
      <c r="AM30" s="80"/>
      <c r="AN30" s="93"/>
      <c r="AO30" s="93"/>
      <c r="AP30" s="328"/>
      <c r="AQ30" s="328"/>
      <c r="AR30" s="328"/>
      <c r="AS30" s="84"/>
      <c r="AT30" s="84"/>
      <c r="AU30" s="79"/>
      <c r="AV30" s="80"/>
      <c r="AW30" s="80"/>
      <c r="AX30" s="93"/>
      <c r="AY30" s="93"/>
      <c r="AZ30" s="79"/>
      <c r="BA30" s="78"/>
      <c r="BB30" s="77"/>
      <c r="BC30" s="84"/>
      <c r="BD30" s="84"/>
      <c r="BE30" s="79"/>
      <c r="BF30" s="80"/>
      <c r="BG30" s="80"/>
      <c r="BH30" s="93"/>
      <c r="BI30" s="93"/>
      <c r="BJ30" s="78"/>
      <c r="BK30" s="78"/>
      <c r="BL30" s="77"/>
      <c r="BM30" s="84"/>
      <c r="BN30" s="84"/>
      <c r="BO30" s="79"/>
      <c r="BP30" s="80"/>
      <c r="BQ30" s="80"/>
      <c r="BR30" s="93"/>
      <c r="BS30" s="93"/>
      <c r="BT30" s="79"/>
      <c r="BU30" s="78"/>
      <c r="BV30" s="77"/>
      <c r="BW30" s="84"/>
      <c r="BX30" s="84"/>
      <c r="BY30" s="79"/>
      <c r="BZ30" s="80"/>
      <c r="CA30" s="80"/>
      <c r="CB30" s="93"/>
      <c r="CC30" s="93"/>
      <c r="CE30" s="329">
        <f t="shared" si="12"/>
        <v>295470.72000000003</v>
      </c>
      <c r="CF30" s="329">
        <f t="shared" si="13"/>
        <v>236735.78538095916</v>
      </c>
      <c r="CG30" s="329">
        <f t="shared" si="14"/>
        <v>-58734.934619040869</v>
      </c>
      <c r="CH30" s="329">
        <f t="shared" si="15"/>
        <v>-58734.934619040869</v>
      </c>
      <c r="CJ30" s="483"/>
      <c r="CK30" s="289">
        <f t="shared" si="16"/>
        <v>295470.72000000003</v>
      </c>
      <c r="CL30" s="289">
        <f t="shared" si="22"/>
        <v>236735.78538095916</v>
      </c>
      <c r="CM30" s="329" t="e">
        <f>(#REF!+CK30)-CL30</f>
        <v>#REF!</v>
      </c>
      <c r="CN30" s="331" t="e">
        <f t="shared" si="18"/>
        <v>#REF!</v>
      </c>
      <c r="CO30" s="331" t="e">
        <f t="shared" si="19"/>
        <v>#REF!</v>
      </c>
      <c r="CQ30" s="289" t="e">
        <f t="shared" si="20"/>
        <v>#REF!</v>
      </c>
      <c r="CS30" s="74">
        <f t="shared" si="21"/>
        <v>0</v>
      </c>
    </row>
    <row r="31" spans="1:97" x14ac:dyDescent="0.3">
      <c r="A31" s="77">
        <v>10092</v>
      </c>
      <c r="B31" s="77">
        <v>3023311</v>
      </c>
      <c r="C31">
        <v>3311</v>
      </c>
      <c r="D31" s="77" t="s">
        <v>509</v>
      </c>
      <c r="E31" s="77" t="s">
        <v>216</v>
      </c>
      <c r="F31" s="77" t="s">
        <v>23725</v>
      </c>
      <c r="G31" s="77" t="s">
        <v>748</v>
      </c>
      <c r="H31" s="488">
        <v>0</v>
      </c>
      <c r="I31" s="488">
        <v>0</v>
      </c>
      <c r="J31" s="488">
        <v>0</v>
      </c>
      <c r="K31" s="488">
        <f t="shared" si="3"/>
        <v>0</v>
      </c>
      <c r="L31" s="488">
        <f t="shared" si="4"/>
        <v>0</v>
      </c>
      <c r="M31" s="78">
        <f>SUMIFS('All Payrolls'!$G:$G,'All Payrolls'!$F:$F,$M$1, 'All Payrolls'!$A:$A,'Monthly Payroll Deductions'!$B31)</f>
        <v>0</v>
      </c>
      <c r="N31" s="78"/>
      <c r="O31" s="77"/>
      <c r="P31" s="84">
        <f t="shared" si="5"/>
        <v>0</v>
      </c>
      <c r="Q31" s="84">
        <f>IFERROR(_xlfn.XLOOKUP(E31,'April Payment'!H:H,'April Payment'!AR:AR),"")</f>
        <v>0</v>
      </c>
      <c r="R31" s="160">
        <f>IFERROR(_xlfn.XLOOKUP(E31,'April Payment'!H:H,'April Payment'!AL:AL),"")</f>
        <v>0</v>
      </c>
      <c r="S31" s="79">
        <f>SUMIFS('All Payrolls'!$G:$G,'All Payrolls'!$F:$F,$S$1, 'All Payrolls'!$A:$A,'Monthly Payroll Deductions'!$B31)</f>
        <v>0</v>
      </c>
      <c r="T31" s="80"/>
      <c r="U31" s="80"/>
      <c r="V31" s="93">
        <f t="shared" si="6"/>
        <v>0</v>
      </c>
      <c r="W31" s="93">
        <f>IFERROR(_xlfn.XLOOKUP(E31,'May Payment'!H:H,'May Payment'!AQ:AQ),"")</f>
        <v>0</v>
      </c>
      <c r="X31" s="93">
        <f>IFERROR(_xlfn.XLOOKUP(E31,'May Payment'!H:H,'May Payment'!AY:AY),"")</f>
        <v>0</v>
      </c>
      <c r="Y31" s="521">
        <f>IFERROR(_xlfn.XLOOKUP(E31,'May Payment'!H:H,'May Payment'!AZ:AZ),"")</f>
        <v>0</v>
      </c>
      <c r="Z31" s="521">
        <f t="shared" si="7"/>
        <v>0</v>
      </c>
      <c r="AA31" s="93">
        <f>IFERROR(_xlfn.XLOOKUP(E31,'May Payment'!H:H,'May Payment'!AK:AK),"")</f>
        <v>0</v>
      </c>
      <c r="AB31" s="161">
        <f t="shared" si="8"/>
        <v>0</v>
      </c>
      <c r="AC31" s="79">
        <f t="shared" si="9"/>
        <v>0</v>
      </c>
      <c r="AD31" s="80"/>
      <c r="AE31" s="80"/>
      <c r="AF31" s="84">
        <f t="shared" si="10"/>
        <v>0</v>
      </c>
      <c r="AG31" s="84">
        <f>IFERROR(_xlfn.XLOOKUP(E31,'June Payment'!G:G,'June Payment'!AO:AO),"")</f>
        <v>0</v>
      </c>
      <c r="AH31" s="84">
        <f>IFERROR(_xlfn.XLOOKUP(E31,'June Payment'!G:G,'June Payment'!AQ:AQ),"")</f>
        <v>0</v>
      </c>
      <c r="AI31" s="84">
        <f>IFERROR(_xlfn.XLOOKUP(E31,'June Payment'!G:G,'June Payment'!AR:AR),"")</f>
        <v>0</v>
      </c>
      <c r="AJ31" s="84">
        <f t="shared" si="11"/>
        <v>0</v>
      </c>
      <c r="AK31" s="265"/>
      <c r="AL31" s="80"/>
      <c r="AM31" s="80"/>
      <c r="AN31" s="93"/>
      <c r="AO31" s="93"/>
      <c r="AP31" s="328"/>
      <c r="AQ31" s="328"/>
      <c r="AR31" s="328"/>
      <c r="AS31" s="84"/>
      <c r="AT31" s="84"/>
      <c r="AU31" s="79"/>
      <c r="AV31" s="80"/>
      <c r="AW31" s="80"/>
      <c r="AX31" s="93"/>
      <c r="AY31" s="93"/>
      <c r="AZ31" s="79"/>
      <c r="BA31" s="78"/>
      <c r="BB31" s="77"/>
      <c r="BC31" s="84"/>
      <c r="BD31" s="84"/>
      <c r="BE31" s="79"/>
      <c r="BF31" s="80"/>
      <c r="BG31" s="80"/>
      <c r="BH31" s="93"/>
      <c r="BI31" s="93"/>
      <c r="BJ31" s="78"/>
      <c r="BK31" s="78"/>
      <c r="BL31" s="77"/>
      <c r="BM31" s="84"/>
      <c r="BN31" s="84"/>
      <c r="BO31" s="79"/>
      <c r="BP31" s="80"/>
      <c r="BQ31" s="80"/>
      <c r="BR31" s="93"/>
      <c r="BS31" s="93"/>
      <c r="BT31" s="79"/>
      <c r="BU31" s="78"/>
      <c r="BV31" s="77"/>
      <c r="BW31" s="84"/>
      <c r="BX31" s="84"/>
      <c r="BY31" s="79"/>
      <c r="BZ31" s="80"/>
      <c r="CA31" s="80"/>
      <c r="CB31" s="93"/>
      <c r="CC31" s="93"/>
      <c r="CE31" s="329">
        <f t="shared" si="12"/>
        <v>0</v>
      </c>
      <c r="CF31" s="329">
        <f t="shared" si="13"/>
        <v>0</v>
      </c>
      <c r="CG31" s="329">
        <f t="shared" si="14"/>
        <v>0</v>
      </c>
      <c r="CH31" s="329">
        <f t="shared" si="15"/>
        <v>0</v>
      </c>
      <c r="CJ31" s="483"/>
      <c r="CK31" s="289">
        <f t="shared" si="16"/>
        <v>0</v>
      </c>
      <c r="CL31" s="289">
        <f t="shared" si="22"/>
        <v>0</v>
      </c>
      <c r="CM31" s="329" t="e">
        <f>(#REF!+CK31)-CL31</f>
        <v>#REF!</v>
      </c>
      <c r="CN31" s="331" t="e">
        <f t="shared" si="18"/>
        <v>#REF!</v>
      </c>
      <c r="CO31" s="331" t="e">
        <f t="shared" si="19"/>
        <v>#REF!</v>
      </c>
      <c r="CQ31" s="289" t="e">
        <f t="shared" si="20"/>
        <v>#REF!</v>
      </c>
      <c r="CS31" s="74">
        <f t="shared" si="21"/>
        <v>0</v>
      </c>
    </row>
    <row r="32" spans="1:97" x14ac:dyDescent="0.3">
      <c r="A32" s="77">
        <v>10093</v>
      </c>
      <c r="B32" s="77">
        <v>3023312</v>
      </c>
      <c r="C32">
        <v>3312</v>
      </c>
      <c r="D32" s="77" t="s">
        <v>511</v>
      </c>
      <c r="E32" s="77" t="s">
        <v>182</v>
      </c>
      <c r="F32" s="77" t="s">
        <v>23725</v>
      </c>
      <c r="G32" s="77" t="s">
        <v>748</v>
      </c>
      <c r="H32" s="488">
        <v>90852.888552343473</v>
      </c>
      <c r="I32" s="488">
        <v>90852.888552343473</v>
      </c>
      <c r="J32" s="488">
        <v>0</v>
      </c>
      <c r="K32" s="488">
        <f t="shared" si="3"/>
        <v>90852.888552343473</v>
      </c>
      <c r="L32" s="488">
        <f t="shared" si="4"/>
        <v>0</v>
      </c>
      <c r="M32" s="78">
        <f>SUMIFS('All Payrolls'!$G:$G,'All Payrolls'!$F:$F,$M$1, 'All Payrolls'!$A:$A,'Monthly Payroll Deductions'!$B32)</f>
        <v>111922.03</v>
      </c>
      <c r="N32" s="78"/>
      <c r="O32" s="77"/>
      <c r="P32" s="84">
        <f t="shared" si="5"/>
        <v>111922.03</v>
      </c>
      <c r="Q32" s="84">
        <f>IFERROR(_xlfn.XLOOKUP(E32,'April Payment'!H:H,'April Payment'!AR:AR),"")</f>
        <v>109809.62000000004</v>
      </c>
      <c r="R32" s="160">
        <f>IFERROR(_xlfn.XLOOKUP(E32,'April Payment'!H:H,'April Payment'!AL:AL),"")</f>
        <v>200662.50855234353</v>
      </c>
      <c r="S32" s="79">
        <f>SUMIFS('All Payrolls'!$G:$G,'All Payrolls'!$F:$F,$S$1, 'All Payrolls'!$A:$A,'Monthly Payroll Deductions'!$B32)</f>
        <v>113906.17000000003</v>
      </c>
      <c r="T32" s="80"/>
      <c r="U32" s="80"/>
      <c r="V32" s="93">
        <f t="shared" si="6"/>
        <v>113906.17000000003</v>
      </c>
      <c r="W32" s="93">
        <f>IFERROR(_xlfn.XLOOKUP(E32,'May Payment'!H:H,'May Payment'!AQ:AQ),"")</f>
        <v>109259.17968936317</v>
      </c>
      <c r="X32" s="93">
        <f>IFERROR(_xlfn.XLOOKUP(E32,'May Payment'!H:H,'May Payment'!AY:AY),"")</f>
        <v>0</v>
      </c>
      <c r="Y32" s="521">
        <f>IFERROR(_xlfn.XLOOKUP(E32,'May Payment'!H:H,'May Payment'!AZ:AZ),"")</f>
        <v>0</v>
      </c>
      <c r="Z32" s="521">
        <f t="shared" si="7"/>
        <v>0</v>
      </c>
      <c r="AA32" s="93">
        <f>IFERROR(_xlfn.XLOOKUP(E32,'May Payment'!H:H,'May Payment'!AK:AK),"")</f>
        <v>109259.17968936317</v>
      </c>
      <c r="AB32" s="161">
        <f t="shared" si="8"/>
        <v>0</v>
      </c>
      <c r="AC32" s="79">
        <f t="shared" si="9"/>
        <v>113906.17000000003</v>
      </c>
      <c r="AD32" s="80"/>
      <c r="AE32" s="80"/>
      <c r="AF32" s="84">
        <f t="shared" si="10"/>
        <v>113906.17000000003</v>
      </c>
      <c r="AG32" s="84">
        <f>IFERROR(_xlfn.XLOOKUP(E32,'June Payment'!G:G,'June Payment'!AO:AO),"")</f>
        <v>113906.17000000003</v>
      </c>
      <c r="AH32" s="84">
        <f>IFERROR(_xlfn.XLOOKUP(E32,'June Payment'!G:G,'June Payment'!AQ:AQ),"")</f>
        <v>0</v>
      </c>
      <c r="AI32" s="84">
        <f>IFERROR(_xlfn.XLOOKUP(E32,'June Payment'!G:G,'June Payment'!AR:AR),"")</f>
        <v>113906.17000000003</v>
      </c>
      <c r="AJ32" s="84">
        <f t="shared" si="11"/>
        <v>0</v>
      </c>
      <c r="AK32" s="265"/>
      <c r="AL32" s="80"/>
      <c r="AM32" s="80"/>
      <c r="AN32" s="93"/>
      <c r="AO32" s="93"/>
      <c r="AP32" s="328"/>
      <c r="AQ32" s="328"/>
      <c r="AR32" s="328"/>
      <c r="AS32" s="84"/>
      <c r="AT32" s="84"/>
      <c r="AU32" s="79"/>
      <c r="AV32" s="80"/>
      <c r="AW32" s="80"/>
      <c r="AX32" s="93"/>
      <c r="AY32" s="93"/>
      <c r="AZ32" s="79"/>
      <c r="BA32" s="78"/>
      <c r="BB32" s="77"/>
      <c r="BC32" s="84"/>
      <c r="BD32" s="84"/>
      <c r="BE32" s="79"/>
      <c r="BF32" s="80"/>
      <c r="BG32" s="80"/>
      <c r="BH32" s="93"/>
      <c r="BI32" s="93"/>
      <c r="BJ32" s="78"/>
      <c r="BK32" s="78"/>
      <c r="BL32" s="77"/>
      <c r="BM32" s="84"/>
      <c r="BN32" s="84"/>
      <c r="BO32" s="79"/>
      <c r="BP32" s="80"/>
      <c r="BQ32" s="80"/>
      <c r="BR32" s="93"/>
      <c r="BS32" s="93"/>
      <c r="BT32" s="79"/>
      <c r="BU32" s="78"/>
      <c r="BV32" s="77"/>
      <c r="BW32" s="84"/>
      <c r="BX32" s="84"/>
      <c r="BY32" s="79"/>
      <c r="BZ32" s="80"/>
      <c r="CA32" s="80"/>
      <c r="CB32" s="93"/>
      <c r="CC32" s="93"/>
      <c r="CE32" s="329">
        <f t="shared" si="12"/>
        <v>339734.37000000005</v>
      </c>
      <c r="CF32" s="329">
        <f t="shared" si="13"/>
        <v>314568.67855234357</v>
      </c>
      <c r="CG32" s="329">
        <f t="shared" si="14"/>
        <v>-25165.691447656485</v>
      </c>
      <c r="CH32" s="329">
        <f t="shared" si="15"/>
        <v>-25165.691447656485</v>
      </c>
      <c r="CJ32" s="483"/>
      <c r="CK32" s="289">
        <f t="shared" si="16"/>
        <v>339734.37000000005</v>
      </c>
      <c r="CL32" s="289">
        <f t="shared" si="22"/>
        <v>314568.67855234357</v>
      </c>
      <c r="CM32" s="329" t="e">
        <f>(#REF!+CK32)-CL32</f>
        <v>#REF!</v>
      </c>
      <c r="CN32" s="331" t="e">
        <f t="shared" si="18"/>
        <v>#REF!</v>
      </c>
      <c r="CO32" s="331" t="e">
        <f t="shared" si="19"/>
        <v>#REF!</v>
      </c>
      <c r="CQ32" s="289" t="e">
        <f t="shared" si="20"/>
        <v>#REF!</v>
      </c>
      <c r="CS32" s="74">
        <f t="shared" si="21"/>
        <v>0</v>
      </c>
    </row>
    <row r="33" spans="1:97" x14ac:dyDescent="0.3">
      <c r="A33" s="77">
        <v>10094</v>
      </c>
      <c r="B33" s="77">
        <v>3023313</v>
      </c>
      <c r="C33">
        <v>3313</v>
      </c>
      <c r="D33" s="77" t="s">
        <v>514</v>
      </c>
      <c r="E33" s="77" t="s">
        <v>248</v>
      </c>
      <c r="F33" s="77" t="s">
        <v>23725</v>
      </c>
      <c r="G33" s="77" t="s">
        <v>748</v>
      </c>
      <c r="H33" s="488">
        <v>73816.010858833091</v>
      </c>
      <c r="I33" s="488">
        <v>73816.010858833091</v>
      </c>
      <c r="J33" s="488">
        <v>0</v>
      </c>
      <c r="K33" s="488">
        <f t="shared" si="3"/>
        <v>73816.010858833091</v>
      </c>
      <c r="L33" s="488">
        <f t="shared" si="4"/>
        <v>0</v>
      </c>
      <c r="M33" s="78">
        <f>SUMIFS('All Payrolls'!$G:$G,'All Payrolls'!$F:$F,$M$1, 'All Payrolls'!$A:$A,'Monthly Payroll Deductions'!$B33)</f>
        <v>114461.61000000002</v>
      </c>
      <c r="N33" s="78"/>
      <c r="O33" s="77"/>
      <c r="P33" s="84">
        <f t="shared" si="5"/>
        <v>114461.61000000002</v>
      </c>
      <c r="Q33" s="84">
        <f>IFERROR(_xlfn.XLOOKUP(E33,'April Payment'!H:H,'April Payment'!AR:AR),"")</f>
        <v>111883.02999999998</v>
      </c>
      <c r="R33" s="160">
        <f>IFERROR(_xlfn.XLOOKUP(E33,'April Payment'!H:H,'April Payment'!AL:AL),"")</f>
        <v>185699.04085883306</v>
      </c>
      <c r="S33" s="79">
        <f>SUMIFS('All Payrolls'!$G:$G,'All Payrolls'!$F:$F,$S$1, 'All Payrolls'!$A:$A,'Monthly Payroll Deductions'!$B33)</f>
        <v>110426.04000000001</v>
      </c>
      <c r="T33" s="80"/>
      <c r="U33" s="80"/>
      <c r="V33" s="93">
        <f t="shared" si="6"/>
        <v>110426.04000000001</v>
      </c>
      <c r="W33" s="93">
        <f>IFERROR(_xlfn.XLOOKUP(E33,'May Payment'!H:H,'May Payment'!AQ:AQ),"")</f>
        <v>105057.05072550883</v>
      </c>
      <c r="X33" s="93">
        <f>IFERROR(_xlfn.XLOOKUP(E33,'May Payment'!H:H,'May Payment'!AY:AY),"")</f>
        <v>0</v>
      </c>
      <c r="Y33" s="521">
        <f>IFERROR(_xlfn.XLOOKUP(E33,'May Payment'!H:H,'May Payment'!AZ:AZ),"")</f>
        <v>0</v>
      </c>
      <c r="Z33" s="521">
        <f t="shared" si="7"/>
        <v>0</v>
      </c>
      <c r="AA33" s="93">
        <f>IFERROR(_xlfn.XLOOKUP(E33,'May Payment'!H:H,'May Payment'!AK:AK),"")</f>
        <v>105057.05072550883</v>
      </c>
      <c r="AB33" s="161">
        <f t="shared" si="8"/>
        <v>0</v>
      </c>
      <c r="AC33" s="79">
        <f t="shared" si="9"/>
        <v>110426.04000000001</v>
      </c>
      <c r="AD33" s="80"/>
      <c r="AE33" s="80"/>
      <c r="AF33" s="84">
        <f t="shared" si="10"/>
        <v>110426.04000000001</v>
      </c>
      <c r="AG33" s="84">
        <f>IFERROR(_xlfn.XLOOKUP(E33,'June Payment'!G:G,'June Payment'!AO:AO),"")</f>
        <v>109603.12763620936</v>
      </c>
      <c r="AH33" s="84">
        <f>IFERROR(_xlfn.XLOOKUP(E33,'June Payment'!G:G,'June Payment'!AQ:AQ),"")</f>
        <v>0</v>
      </c>
      <c r="AI33" s="84">
        <f>IFERROR(_xlfn.XLOOKUP(E33,'June Payment'!G:G,'June Payment'!AR:AR),"")</f>
        <v>109603.12763620936</v>
      </c>
      <c r="AJ33" s="84">
        <f t="shared" si="11"/>
        <v>0</v>
      </c>
      <c r="AK33" s="265"/>
      <c r="AL33" s="80"/>
      <c r="AM33" s="80"/>
      <c r="AN33" s="93"/>
      <c r="AO33" s="93"/>
      <c r="AP33" s="328"/>
      <c r="AQ33" s="328"/>
      <c r="AR33" s="328"/>
      <c r="AS33" s="84"/>
      <c r="AT33" s="84"/>
      <c r="AU33" s="79"/>
      <c r="AV33" s="80"/>
      <c r="AW33" s="80"/>
      <c r="AX33" s="93"/>
      <c r="AY33" s="93"/>
      <c r="AZ33" s="79"/>
      <c r="BA33" s="78"/>
      <c r="BB33" s="77"/>
      <c r="BC33" s="84"/>
      <c r="BD33" s="84"/>
      <c r="BE33" s="79"/>
      <c r="BF33" s="80"/>
      <c r="BG33" s="80"/>
      <c r="BH33" s="93"/>
      <c r="BI33" s="93"/>
      <c r="BJ33" s="78"/>
      <c r="BK33" s="78"/>
      <c r="BL33" s="77"/>
      <c r="BM33" s="84"/>
      <c r="BN33" s="84"/>
      <c r="BO33" s="79"/>
      <c r="BP33" s="80"/>
      <c r="BQ33" s="80"/>
      <c r="BR33" s="93"/>
      <c r="BS33" s="93"/>
      <c r="BT33" s="79"/>
      <c r="BU33" s="78"/>
      <c r="BV33" s="77"/>
      <c r="BW33" s="84"/>
      <c r="BX33" s="84"/>
      <c r="BY33" s="79"/>
      <c r="BZ33" s="80"/>
      <c r="CA33" s="80"/>
      <c r="CB33" s="93"/>
      <c r="CC33" s="93"/>
      <c r="CE33" s="329">
        <f t="shared" si="12"/>
        <v>335313.69000000006</v>
      </c>
      <c r="CF33" s="329">
        <f t="shared" si="13"/>
        <v>295302.16849504242</v>
      </c>
      <c r="CG33" s="329">
        <f t="shared" si="14"/>
        <v>-40011.521504957636</v>
      </c>
      <c r="CH33" s="329">
        <f t="shared" si="15"/>
        <v>-40011.521504957636</v>
      </c>
      <c r="CJ33" s="483"/>
      <c r="CK33" s="289">
        <f t="shared" si="16"/>
        <v>335313.69000000006</v>
      </c>
      <c r="CL33" s="289">
        <f t="shared" si="22"/>
        <v>295302.16849504242</v>
      </c>
      <c r="CM33" s="329" t="e">
        <f>(#REF!+CK33)-CL33</f>
        <v>#REF!</v>
      </c>
      <c r="CN33" s="331" t="e">
        <f t="shared" si="18"/>
        <v>#REF!</v>
      </c>
      <c r="CO33" s="331" t="e">
        <f t="shared" si="19"/>
        <v>#REF!</v>
      </c>
      <c r="CQ33" s="289" t="e">
        <f t="shared" si="20"/>
        <v>#REF!</v>
      </c>
      <c r="CS33" s="74">
        <f t="shared" si="21"/>
        <v>0</v>
      </c>
    </row>
    <row r="34" spans="1:97" x14ac:dyDescent="0.3">
      <c r="A34" s="77">
        <v>10095</v>
      </c>
      <c r="B34" s="77">
        <v>3023314</v>
      </c>
      <c r="C34">
        <v>3314</v>
      </c>
      <c r="D34" s="77" t="s">
        <v>750</v>
      </c>
      <c r="E34" s="77" t="s">
        <v>98</v>
      </c>
      <c r="F34" s="77" t="s">
        <v>23725</v>
      </c>
      <c r="G34" s="77" t="s">
        <v>748</v>
      </c>
      <c r="H34" s="488">
        <v>0</v>
      </c>
      <c r="I34" s="488">
        <v>0</v>
      </c>
      <c r="J34" s="488">
        <v>0</v>
      </c>
      <c r="K34" s="488">
        <f t="shared" si="3"/>
        <v>0</v>
      </c>
      <c r="L34" s="488">
        <f t="shared" si="4"/>
        <v>0</v>
      </c>
      <c r="M34" s="78">
        <f>SUMIFS('All Payrolls'!$G:$G,'All Payrolls'!$F:$F,$M$1, 'All Payrolls'!$A:$A,'Monthly Payroll Deductions'!$B34)</f>
        <v>0</v>
      </c>
      <c r="N34" s="78"/>
      <c r="O34" s="77"/>
      <c r="P34" s="84">
        <f t="shared" si="5"/>
        <v>0</v>
      </c>
      <c r="Q34" s="84">
        <f>IFERROR(_xlfn.XLOOKUP(E34,'April Payment'!H:H,'April Payment'!AR:AR),"")</f>
        <v>0</v>
      </c>
      <c r="R34" s="160">
        <f>IFERROR(_xlfn.XLOOKUP(E34,'April Payment'!H:H,'April Payment'!AL:AL),"")</f>
        <v>0</v>
      </c>
      <c r="S34" s="79">
        <f>SUMIFS('All Payrolls'!$G:$G,'All Payrolls'!$F:$F,$S$1, 'All Payrolls'!$A:$A,'Monthly Payroll Deductions'!$B34)</f>
        <v>0</v>
      </c>
      <c r="T34" s="80"/>
      <c r="U34" s="80"/>
      <c r="V34" s="93">
        <f t="shared" si="6"/>
        <v>0</v>
      </c>
      <c r="W34" s="93">
        <f>IFERROR(_xlfn.XLOOKUP(E34,'May Payment'!H:H,'May Payment'!AQ:AQ),"")</f>
        <v>0</v>
      </c>
      <c r="X34" s="93">
        <f>IFERROR(_xlfn.XLOOKUP(E34,'May Payment'!H:H,'May Payment'!AY:AY),"")</f>
        <v>0</v>
      </c>
      <c r="Y34" s="521">
        <f>IFERROR(_xlfn.XLOOKUP(E34,'May Payment'!H:H,'May Payment'!AZ:AZ),"")</f>
        <v>0</v>
      </c>
      <c r="Z34" s="521">
        <f t="shared" si="7"/>
        <v>0</v>
      </c>
      <c r="AA34" s="93">
        <f>IFERROR(_xlfn.XLOOKUP(E34,'May Payment'!H:H,'May Payment'!AK:AK),"")</f>
        <v>0</v>
      </c>
      <c r="AB34" s="161">
        <f t="shared" si="8"/>
        <v>0</v>
      </c>
      <c r="AC34" s="79">
        <f t="shared" si="9"/>
        <v>0</v>
      </c>
      <c r="AD34" s="80"/>
      <c r="AE34" s="80"/>
      <c r="AF34" s="84">
        <f t="shared" si="10"/>
        <v>0</v>
      </c>
      <c r="AG34" s="84">
        <f>IFERROR(_xlfn.XLOOKUP(E34,'June Payment'!G:G,'June Payment'!AO:AO),"")</f>
        <v>0</v>
      </c>
      <c r="AH34" s="84">
        <f>IFERROR(_xlfn.XLOOKUP(E34,'June Payment'!G:G,'June Payment'!AQ:AQ),"")</f>
        <v>0</v>
      </c>
      <c r="AI34" s="84">
        <f>IFERROR(_xlfn.XLOOKUP(E34,'June Payment'!G:G,'June Payment'!AR:AR),"")</f>
        <v>0</v>
      </c>
      <c r="AJ34" s="84">
        <f t="shared" si="11"/>
        <v>0</v>
      </c>
      <c r="AK34" s="265"/>
      <c r="AL34" s="80"/>
      <c r="AM34" s="80"/>
      <c r="AN34" s="93"/>
      <c r="AO34" s="93"/>
      <c r="AP34" s="328"/>
      <c r="AQ34" s="328"/>
      <c r="AR34" s="328"/>
      <c r="AS34" s="84"/>
      <c r="AT34" s="84"/>
      <c r="AU34" s="79"/>
      <c r="AV34" s="80"/>
      <c r="AW34" s="80"/>
      <c r="AX34" s="93"/>
      <c r="AY34" s="93"/>
      <c r="AZ34" s="79"/>
      <c r="BA34" s="78"/>
      <c r="BB34" s="77"/>
      <c r="BC34" s="84"/>
      <c r="BD34" s="84"/>
      <c r="BE34" s="79"/>
      <c r="BF34" s="80"/>
      <c r="BG34" s="80"/>
      <c r="BH34" s="93"/>
      <c r="BI34" s="93"/>
      <c r="BJ34" s="78"/>
      <c r="BK34" s="78"/>
      <c r="BL34" s="77"/>
      <c r="BM34" s="84"/>
      <c r="BN34" s="84"/>
      <c r="BO34" s="79"/>
      <c r="BP34" s="80"/>
      <c r="BQ34" s="80"/>
      <c r="BR34" s="93"/>
      <c r="BS34" s="93"/>
      <c r="BT34" s="79"/>
      <c r="BU34" s="78"/>
      <c r="BV34" s="77"/>
      <c r="BW34" s="84"/>
      <c r="BX34" s="84"/>
      <c r="BY34" s="79"/>
      <c r="BZ34" s="80"/>
      <c r="CA34" s="80"/>
      <c r="CB34" s="93"/>
      <c r="CC34" s="93"/>
      <c r="CE34" s="329">
        <f t="shared" si="12"/>
        <v>0</v>
      </c>
      <c r="CF34" s="329">
        <f t="shared" si="13"/>
        <v>0</v>
      </c>
      <c r="CG34" s="329">
        <f t="shared" si="14"/>
        <v>0</v>
      </c>
      <c r="CH34" s="329">
        <f t="shared" si="15"/>
        <v>0</v>
      </c>
      <c r="CJ34" s="483"/>
      <c r="CK34" s="289">
        <f t="shared" si="16"/>
        <v>0</v>
      </c>
      <c r="CL34" s="289">
        <f t="shared" si="22"/>
        <v>0</v>
      </c>
      <c r="CM34" s="329" t="e">
        <f>(#REF!+CK34)-CL34</f>
        <v>#REF!</v>
      </c>
      <c r="CN34" s="331" t="e">
        <f t="shared" si="18"/>
        <v>#REF!</v>
      </c>
      <c r="CO34" s="331" t="e">
        <f t="shared" si="19"/>
        <v>#REF!</v>
      </c>
      <c r="CQ34" s="289" t="e">
        <f t="shared" si="20"/>
        <v>#REF!</v>
      </c>
      <c r="CS34" s="74">
        <f t="shared" si="21"/>
        <v>0</v>
      </c>
    </row>
    <row r="35" spans="1:97" x14ac:dyDescent="0.3">
      <c r="A35" s="77">
        <v>10096</v>
      </c>
      <c r="B35" s="77">
        <v>3023506</v>
      </c>
      <c r="C35">
        <v>3506</v>
      </c>
      <c r="D35" s="77" t="s">
        <v>518</v>
      </c>
      <c r="E35" s="77" t="s">
        <v>104</v>
      </c>
      <c r="F35" s="77" t="s">
        <v>23725</v>
      </c>
      <c r="G35" s="77" t="s">
        <v>748</v>
      </c>
      <c r="H35" s="488">
        <v>44103.164639508817</v>
      </c>
      <c r="I35" s="488">
        <v>44103.164639508817</v>
      </c>
      <c r="J35" s="488">
        <v>0</v>
      </c>
      <c r="K35" s="488">
        <f t="shared" si="3"/>
        <v>44103.164639508817</v>
      </c>
      <c r="L35" s="488">
        <f t="shared" si="4"/>
        <v>0</v>
      </c>
      <c r="M35" s="78">
        <f>SUMIFS('All Payrolls'!$G:$G,'All Payrolls'!$F:$F,$M$1, 'All Payrolls'!$A:$A,'Monthly Payroll Deductions'!$B35)</f>
        <v>136973.63</v>
      </c>
      <c r="N35" s="78"/>
      <c r="O35" s="77"/>
      <c r="P35" s="84">
        <f t="shared" si="5"/>
        <v>136973.63</v>
      </c>
      <c r="Q35" s="84">
        <f>IFERROR(_xlfn.XLOOKUP(E35,'April Payment'!H:H,'April Payment'!AR:AR),"")</f>
        <v>137381.37000000002</v>
      </c>
      <c r="R35" s="160">
        <f>IFERROR(_xlfn.XLOOKUP(E35,'April Payment'!H:H,'April Payment'!AL:AL),"")</f>
        <v>181484.53463950884</v>
      </c>
      <c r="S35" s="79">
        <f>SUMIFS('All Payrolls'!$G:$G,'All Payrolls'!$F:$F,$S$1, 'All Payrolls'!$A:$A,'Monthly Payroll Deductions'!$B35)</f>
        <v>142807.44000000006</v>
      </c>
      <c r="T35" s="80"/>
      <c r="U35" s="80"/>
      <c r="V35" s="93">
        <f t="shared" si="6"/>
        <v>142807.44000000006</v>
      </c>
      <c r="W35" s="93">
        <f>IFERROR(_xlfn.XLOOKUP(E35,'May Payment'!H:H,'May Payment'!AQ:AQ),"")</f>
        <v>136973.63</v>
      </c>
      <c r="X35" s="93">
        <f>IFERROR(_xlfn.XLOOKUP(E35,'May Payment'!H:H,'May Payment'!AY:AY),"")</f>
        <v>0</v>
      </c>
      <c r="Y35" s="521">
        <f>IFERROR(_xlfn.XLOOKUP(E35,'May Payment'!H:H,'May Payment'!AZ:AZ),"")</f>
        <v>0</v>
      </c>
      <c r="Z35" s="521">
        <f t="shared" si="7"/>
        <v>0</v>
      </c>
      <c r="AA35" s="93">
        <f>IFERROR(_xlfn.XLOOKUP(E35,'May Payment'!H:H,'May Payment'!AK:AK),"")</f>
        <v>136973.63</v>
      </c>
      <c r="AB35" s="161">
        <f t="shared" si="8"/>
        <v>0</v>
      </c>
      <c r="AC35" s="79">
        <f t="shared" ref="AC35:AC57" si="23">S35</f>
        <v>142807.44000000006</v>
      </c>
      <c r="AD35" s="80"/>
      <c r="AE35" s="80"/>
      <c r="AF35" s="84">
        <f t="shared" si="10"/>
        <v>142807.44000000006</v>
      </c>
      <c r="AG35" s="84">
        <f>IFERROR(_xlfn.XLOOKUP(E35,'June Payment'!G:G,'June Payment'!AO:AO),"")</f>
        <v>142807.44000000006</v>
      </c>
      <c r="AH35" s="84">
        <f>IFERROR(_xlfn.XLOOKUP(E35,'June Payment'!G:G,'June Payment'!AQ:AQ),"")</f>
        <v>0</v>
      </c>
      <c r="AI35" s="84">
        <f>IFERROR(_xlfn.XLOOKUP(E35,'June Payment'!G:G,'June Payment'!AR:AR),"")</f>
        <v>142807.44000000006</v>
      </c>
      <c r="AJ35" s="84">
        <f t="shared" si="11"/>
        <v>0</v>
      </c>
      <c r="AK35" s="265"/>
      <c r="AL35" s="80"/>
      <c r="AM35" s="80"/>
      <c r="AN35" s="93"/>
      <c r="AO35" s="93"/>
      <c r="AP35" s="328"/>
      <c r="AQ35" s="328"/>
      <c r="AR35" s="328"/>
      <c r="AS35" s="84"/>
      <c r="AT35" s="84"/>
      <c r="AU35" s="79"/>
      <c r="AV35" s="80"/>
      <c r="AW35" s="80"/>
      <c r="AX35" s="93"/>
      <c r="AY35" s="93"/>
      <c r="AZ35" s="79"/>
      <c r="BA35" s="78"/>
      <c r="BB35" s="77"/>
      <c r="BC35" s="84"/>
      <c r="BD35" s="84"/>
      <c r="BE35" s="79"/>
      <c r="BF35" s="80"/>
      <c r="BG35" s="80"/>
      <c r="BH35" s="93"/>
      <c r="BI35" s="93"/>
      <c r="BJ35" s="78"/>
      <c r="BK35" s="78"/>
      <c r="BL35" s="77"/>
      <c r="BM35" s="84"/>
      <c r="BN35" s="84"/>
      <c r="BO35" s="79"/>
      <c r="BP35" s="80"/>
      <c r="BQ35" s="80"/>
      <c r="BR35" s="93"/>
      <c r="BS35" s="93"/>
      <c r="BT35" s="79"/>
      <c r="BU35" s="78"/>
      <c r="BV35" s="77"/>
      <c r="BW35" s="84"/>
      <c r="BX35" s="84"/>
      <c r="BY35" s="79"/>
      <c r="BZ35" s="80"/>
      <c r="CA35" s="80"/>
      <c r="CB35" s="93"/>
      <c r="CC35" s="93"/>
      <c r="CE35" s="329">
        <f t="shared" si="12"/>
        <v>422588.51000000013</v>
      </c>
      <c r="CF35" s="329">
        <f t="shared" si="13"/>
        <v>324291.97463950887</v>
      </c>
      <c r="CG35" s="329">
        <f t="shared" si="14"/>
        <v>-98296.535360491253</v>
      </c>
      <c r="CH35" s="329">
        <f t="shared" si="15"/>
        <v>-98296.535360491253</v>
      </c>
      <c r="CJ35" s="483"/>
      <c r="CK35" s="289">
        <f t="shared" si="16"/>
        <v>422588.51000000013</v>
      </c>
      <c r="CL35" s="289">
        <f t="shared" si="22"/>
        <v>324291.97463950887</v>
      </c>
      <c r="CM35" s="329" t="e">
        <f>(#REF!+CK35)-CL35</f>
        <v>#REF!</v>
      </c>
      <c r="CN35" s="331" t="e">
        <f t="shared" si="18"/>
        <v>#REF!</v>
      </c>
      <c r="CO35" s="331" t="e">
        <f t="shared" si="19"/>
        <v>#REF!</v>
      </c>
      <c r="CQ35" s="289" t="e">
        <f t="shared" ref="CQ35:CQ57" si="24">AU35-CM35</f>
        <v>#REF!</v>
      </c>
      <c r="CS35" s="74">
        <f t="shared" si="21"/>
        <v>0</v>
      </c>
    </row>
    <row r="36" spans="1:97" x14ac:dyDescent="0.3">
      <c r="A36" s="77">
        <v>10100</v>
      </c>
      <c r="B36" s="77">
        <v>3023316</v>
      </c>
      <c r="C36">
        <v>3316</v>
      </c>
      <c r="D36" s="77" t="s">
        <v>523</v>
      </c>
      <c r="E36" s="77" t="s">
        <v>158</v>
      </c>
      <c r="F36" s="77" t="s">
        <v>23725</v>
      </c>
      <c r="G36" s="77" t="s">
        <v>748</v>
      </c>
      <c r="H36" s="488">
        <v>-1946.309999999823</v>
      </c>
      <c r="I36" s="488">
        <v>0</v>
      </c>
      <c r="J36" s="488">
        <v>-1946.309999999823</v>
      </c>
      <c r="K36" s="488">
        <f t="shared" si="3"/>
        <v>-1946.309999999823</v>
      </c>
      <c r="L36" s="488">
        <f t="shared" si="4"/>
        <v>0</v>
      </c>
      <c r="M36" s="78">
        <f>SUMIFS('All Payrolls'!$G:$G,'All Payrolls'!$F:$F,$M$1, 'All Payrolls'!$A:$A,'Monthly Payroll Deductions'!$B36)</f>
        <v>99874.529999999984</v>
      </c>
      <c r="N36" s="78"/>
      <c r="O36" s="77"/>
      <c r="P36" s="84">
        <f t="shared" si="5"/>
        <v>99874.529999999984</v>
      </c>
      <c r="Q36" s="84">
        <f>IFERROR(_xlfn.XLOOKUP(E36,'April Payment'!H:H,'April Payment'!AR:AR),"")</f>
        <v>97641.329999999987</v>
      </c>
      <c r="R36" s="160">
        <f>IFERROR(_xlfn.XLOOKUP(E36,'April Payment'!H:H,'April Payment'!AL:AL),"")</f>
        <v>95695.020000000164</v>
      </c>
      <c r="S36" s="79">
        <f>SUMIFS('All Payrolls'!$G:$G,'All Payrolls'!$F:$F,$S$1, 'All Payrolls'!$A:$A,'Monthly Payroll Deductions'!$B36)</f>
        <v>101147.23999999996</v>
      </c>
      <c r="T36" s="80"/>
      <c r="U36" s="80"/>
      <c r="V36" s="93">
        <f t="shared" si="6"/>
        <v>101147.23999999996</v>
      </c>
      <c r="W36" s="93">
        <f>IFERROR(_xlfn.XLOOKUP(E36,'May Payment'!H:H,'May Payment'!AQ:AQ),"")</f>
        <v>99874.529999999984</v>
      </c>
      <c r="X36" s="93">
        <f>IFERROR(_xlfn.XLOOKUP(E36,'May Payment'!H:H,'May Payment'!AY:AY),"")</f>
        <v>0</v>
      </c>
      <c r="Y36" s="521">
        <f>IFERROR(_xlfn.XLOOKUP(E36,'May Payment'!H:H,'May Payment'!AZ:AZ),"")</f>
        <v>0</v>
      </c>
      <c r="Z36" s="521">
        <f t="shared" si="7"/>
        <v>0</v>
      </c>
      <c r="AA36" s="93">
        <f>IFERROR(_xlfn.XLOOKUP(E36,'May Payment'!H:H,'May Payment'!AK:AK),"")</f>
        <v>99874.529999999984</v>
      </c>
      <c r="AB36" s="161">
        <f t="shared" si="8"/>
        <v>0</v>
      </c>
      <c r="AC36" s="79">
        <f t="shared" si="23"/>
        <v>101147.23999999996</v>
      </c>
      <c r="AD36" s="80"/>
      <c r="AE36" s="80"/>
      <c r="AF36" s="84">
        <f t="shared" si="10"/>
        <v>101147.23999999996</v>
      </c>
      <c r="AG36" s="84">
        <f>IFERROR(_xlfn.XLOOKUP(E36,'June Payment'!G:G,'June Payment'!AO:AO),"")</f>
        <v>101147.23999999996</v>
      </c>
      <c r="AH36" s="84">
        <f>IFERROR(_xlfn.XLOOKUP(E36,'June Payment'!G:G,'June Payment'!AQ:AQ),"")</f>
        <v>0</v>
      </c>
      <c r="AI36" s="84">
        <f>IFERROR(_xlfn.XLOOKUP(E36,'June Payment'!G:G,'June Payment'!AR:AR),"")</f>
        <v>101147.23999999996</v>
      </c>
      <c r="AJ36" s="84">
        <f t="shared" si="11"/>
        <v>0</v>
      </c>
      <c r="AK36" s="265"/>
      <c r="AL36" s="80"/>
      <c r="AM36" s="80"/>
      <c r="AN36" s="93"/>
      <c r="AO36" s="93"/>
      <c r="AP36" s="328"/>
      <c r="AQ36" s="328"/>
      <c r="AR36" s="328"/>
      <c r="AS36" s="84"/>
      <c r="AT36" s="84"/>
      <c r="AU36" s="79"/>
      <c r="AV36" s="80"/>
      <c r="AW36" s="80"/>
      <c r="AX36" s="93"/>
      <c r="AY36" s="93"/>
      <c r="AZ36" s="79"/>
      <c r="BA36" s="78"/>
      <c r="BB36" s="77"/>
      <c r="BC36" s="84"/>
      <c r="BD36" s="84"/>
      <c r="BE36" s="79"/>
      <c r="BF36" s="80"/>
      <c r="BG36" s="80"/>
      <c r="BH36" s="93"/>
      <c r="BI36" s="93"/>
      <c r="BJ36" s="78"/>
      <c r="BK36" s="78"/>
      <c r="BL36" s="77"/>
      <c r="BM36" s="84"/>
      <c r="BN36" s="84"/>
      <c r="BO36" s="79"/>
      <c r="BP36" s="80"/>
      <c r="BQ36" s="80"/>
      <c r="BR36" s="93"/>
      <c r="BS36" s="93"/>
      <c r="BT36" s="79"/>
      <c r="BU36" s="78"/>
      <c r="BV36" s="77"/>
      <c r="BW36" s="84"/>
      <c r="BX36" s="84"/>
      <c r="BY36" s="79"/>
      <c r="BZ36" s="80"/>
      <c r="CA36" s="80"/>
      <c r="CB36" s="93"/>
      <c r="CC36" s="93"/>
      <c r="CE36" s="329">
        <f t="shared" si="12"/>
        <v>302169.00999999989</v>
      </c>
      <c r="CF36" s="329">
        <f t="shared" si="13"/>
        <v>196842.26000000013</v>
      </c>
      <c r="CG36" s="329">
        <f t="shared" si="14"/>
        <v>-105326.74999999977</v>
      </c>
      <c r="CH36" s="329">
        <f t="shared" si="15"/>
        <v>-105326.74999999977</v>
      </c>
      <c r="CJ36" s="483"/>
      <c r="CK36" s="289">
        <f t="shared" si="16"/>
        <v>302169.00999999989</v>
      </c>
      <c r="CL36" s="289">
        <f t="shared" si="22"/>
        <v>196842.26000000013</v>
      </c>
      <c r="CM36" s="329" t="e">
        <f>(#REF!+CK36)-CL36</f>
        <v>#REF!</v>
      </c>
      <c r="CN36" s="331" t="e">
        <f t="shared" si="18"/>
        <v>#REF!</v>
      </c>
      <c r="CO36" s="331" t="e">
        <f t="shared" si="19"/>
        <v>#REF!</v>
      </c>
      <c r="CQ36" s="289" t="e">
        <f t="shared" si="24"/>
        <v>#REF!</v>
      </c>
      <c r="CS36" s="74">
        <f t="shared" si="21"/>
        <v>0</v>
      </c>
    </row>
    <row r="37" spans="1:97" x14ac:dyDescent="0.3">
      <c r="A37" s="77">
        <v>10101</v>
      </c>
      <c r="B37" s="77">
        <v>3022055</v>
      </c>
      <c r="C37">
        <v>2055</v>
      </c>
      <c r="D37" s="77" t="s">
        <v>37</v>
      </c>
      <c r="E37" s="77" t="s">
        <v>38</v>
      </c>
      <c r="F37" s="77" t="s">
        <v>23725</v>
      </c>
      <c r="G37" s="77" t="s">
        <v>748</v>
      </c>
      <c r="H37" s="488">
        <v>105007.01163985906</v>
      </c>
      <c r="I37" s="488">
        <v>90660.308993270111</v>
      </c>
      <c r="J37" s="488">
        <v>0</v>
      </c>
      <c r="K37" s="488">
        <f t="shared" si="3"/>
        <v>90660.308993270111</v>
      </c>
      <c r="L37" s="488">
        <f t="shared" si="4"/>
        <v>14346.70264658895</v>
      </c>
      <c r="M37" s="78">
        <f>SUMIFS('All Payrolls'!$G:$G,'All Payrolls'!$F:$F,$M$1, 'All Payrolls'!$A:$A,'Monthly Payroll Deductions'!$B37)</f>
        <v>116931.46999999999</v>
      </c>
      <c r="N37" s="78"/>
      <c r="O37" s="77"/>
      <c r="P37" s="84">
        <f t="shared" si="5"/>
        <v>116931.46999999999</v>
      </c>
      <c r="Q37" s="84">
        <f>IFERROR(_xlfn.XLOOKUP(E37,'April Payment'!H:H,'April Payment'!AR:AR),"")</f>
        <v>117509.99</v>
      </c>
      <c r="R37" s="160">
        <f>IFERROR(_xlfn.XLOOKUP(E37,'April Payment'!H:H,'April Payment'!AL:AL),"")</f>
        <v>208170.29899327012</v>
      </c>
      <c r="S37" s="79">
        <f>SUMIFS('All Payrolls'!$G:$G,'All Payrolls'!$F:$F,$S$1, 'All Payrolls'!$A:$A,'Monthly Payroll Deductions'!$B37)</f>
        <v>114156.42000000001</v>
      </c>
      <c r="T37" s="80"/>
      <c r="U37" s="80"/>
      <c r="V37" s="93">
        <f t="shared" si="6"/>
        <v>114156.42000000001</v>
      </c>
      <c r="W37" s="93">
        <f>IFERROR(_xlfn.XLOOKUP(E37,'May Payment'!H:H,'May Payment'!AQ:AQ),"")</f>
        <v>105584.13949663506</v>
      </c>
      <c r="X37" s="93">
        <f>IFERROR(_xlfn.XLOOKUP(E37,'May Payment'!H:H,'May Payment'!AY:AY),"")</f>
        <v>0</v>
      </c>
      <c r="Y37" s="521">
        <f>IFERROR(_xlfn.XLOOKUP(E37,'May Payment'!H:H,'May Payment'!AZ:AZ),"")</f>
        <v>0</v>
      </c>
      <c r="Z37" s="521">
        <f t="shared" si="7"/>
        <v>0</v>
      </c>
      <c r="AA37" s="93">
        <f>IFERROR(_xlfn.XLOOKUP(E37,'May Payment'!H:H,'May Payment'!AK:AK),"")</f>
        <v>105584.13949663506</v>
      </c>
      <c r="AB37" s="161">
        <f t="shared" si="8"/>
        <v>14346.70264658895</v>
      </c>
      <c r="AC37" s="79">
        <f t="shared" si="23"/>
        <v>114156.42000000001</v>
      </c>
      <c r="AD37" s="80"/>
      <c r="AE37" s="80"/>
      <c r="AF37" s="84">
        <f t="shared" si="10"/>
        <v>114156.42000000001</v>
      </c>
      <c r="AG37" s="84">
        <f>IFERROR(_xlfn.XLOOKUP(E37,'June Payment'!G:G,'June Payment'!AO:AO),"")</f>
        <v>108904.45786076131</v>
      </c>
      <c r="AH37" s="84">
        <f>IFERROR(_xlfn.XLOOKUP(E37,'June Payment'!G:G,'June Payment'!AQ:AQ),"")</f>
        <v>0</v>
      </c>
      <c r="AI37" s="84">
        <f>IFERROR(_xlfn.XLOOKUP(E37,'June Payment'!G:G,'June Payment'!AR:AR),"")</f>
        <v>108904.45786076131</v>
      </c>
      <c r="AJ37" s="84">
        <f t="shared" si="11"/>
        <v>14346.70264658895</v>
      </c>
      <c r="AK37" s="265"/>
      <c r="AL37" s="80"/>
      <c r="AM37" s="80"/>
      <c r="AN37" s="93"/>
      <c r="AO37" s="93"/>
      <c r="AP37" s="328"/>
      <c r="AQ37" s="328"/>
      <c r="AR37" s="328"/>
      <c r="AS37" s="84"/>
      <c r="AT37" s="84"/>
      <c r="AU37" s="79"/>
      <c r="AV37" s="80"/>
      <c r="AW37" s="80"/>
      <c r="AX37" s="93"/>
      <c r="AY37" s="93"/>
      <c r="AZ37" s="79"/>
      <c r="BA37" s="78"/>
      <c r="BB37" s="77"/>
      <c r="BC37" s="84"/>
      <c r="BD37" s="84"/>
      <c r="BE37" s="79"/>
      <c r="BF37" s="80"/>
      <c r="BG37" s="80"/>
      <c r="BH37" s="93"/>
      <c r="BI37" s="93"/>
      <c r="BJ37" s="78"/>
      <c r="BK37" s="78"/>
      <c r="BL37" s="77"/>
      <c r="BM37" s="84"/>
      <c r="BN37" s="84"/>
      <c r="BO37" s="79"/>
      <c r="BP37" s="80"/>
      <c r="BQ37" s="80"/>
      <c r="BR37" s="93"/>
      <c r="BS37" s="93"/>
      <c r="BT37" s="79"/>
      <c r="BU37" s="78"/>
      <c r="BV37" s="77"/>
      <c r="BW37" s="84"/>
      <c r="BX37" s="84"/>
      <c r="BY37" s="79"/>
      <c r="BZ37" s="80"/>
      <c r="CA37" s="80"/>
      <c r="CB37" s="93"/>
      <c r="CC37" s="93"/>
      <c r="CE37" s="329">
        <f t="shared" ref="CE37:CE57" si="25">P37+V37+AF37+AN37+AS37+AX37+BC37+BH37+BM37+AK37+BW37+CB37</f>
        <v>345244.31000000006</v>
      </c>
      <c r="CF37" s="329">
        <f t="shared" ref="CF37:CF57" si="26">R37+AB37+AG37+AO37+AT37+AY37+BD37+BI37+BN37+BS37+BX37+CC37</f>
        <v>331421.45950062037</v>
      </c>
      <c r="CG37" s="329">
        <f t="shared" si="14"/>
        <v>-13822.850499379681</v>
      </c>
      <c r="CH37" s="329">
        <f t="shared" si="15"/>
        <v>-13822.850499379681</v>
      </c>
      <c r="CJ37" s="483"/>
      <c r="CK37" s="289">
        <f t="shared" si="16"/>
        <v>345244.31000000006</v>
      </c>
      <c r="CL37" s="289">
        <f t="shared" si="22"/>
        <v>331421.45950062037</v>
      </c>
      <c r="CM37" s="329" t="e">
        <f>(#REF!+CK37)-CL37</f>
        <v>#REF!</v>
      </c>
      <c r="CN37" s="331" t="e">
        <f t="shared" si="18"/>
        <v>#REF!</v>
      </c>
      <c r="CO37" s="331" t="e">
        <f t="shared" si="19"/>
        <v>#REF!</v>
      </c>
      <c r="CQ37" s="289" t="e">
        <f t="shared" si="24"/>
        <v>#REF!</v>
      </c>
      <c r="CS37" s="74">
        <f t="shared" si="21"/>
        <v>0</v>
      </c>
    </row>
    <row r="38" spans="1:97" x14ac:dyDescent="0.3">
      <c r="A38" s="77">
        <v>10105</v>
      </c>
      <c r="B38" s="77">
        <v>3022060</v>
      </c>
      <c r="C38">
        <v>2060</v>
      </c>
      <c r="D38" s="77" t="s">
        <v>530</v>
      </c>
      <c r="E38" s="77" t="s">
        <v>251</v>
      </c>
      <c r="F38" s="77" t="s">
        <v>23725</v>
      </c>
      <c r="G38" s="77" t="s">
        <v>748</v>
      </c>
      <c r="H38" s="488">
        <v>120713.86014786037</v>
      </c>
      <c r="I38" s="488">
        <v>120713.86014786037</v>
      </c>
      <c r="J38" s="488">
        <v>0</v>
      </c>
      <c r="K38" s="488">
        <f t="shared" si="3"/>
        <v>120713.86014786037</v>
      </c>
      <c r="L38" s="488">
        <f t="shared" si="4"/>
        <v>0</v>
      </c>
      <c r="M38" s="78">
        <f>SUMIFS('All Payrolls'!$G:$G,'All Payrolls'!$F:$F,$M$1, 'All Payrolls'!$A:$A,'Monthly Payroll Deductions'!$B38)</f>
        <v>0</v>
      </c>
      <c r="N38" s="78"/>
      <c r="O38" s="77"/>
      <c r="P38" s="84">
        <f t="shared" si="5"/>
        <v>0</v>
      </c>
      <c r="Q38" s="84">
        <f>IFERROR(_xlfn.XLOOKUP(E38,'April Payment'!H:H,'April Payment'!AR:AR),"")</f>
        <v>0</v>
      </c>
      <c r="R38" s="160">
        <f>IFERROR(_xlfn.XLOOKUP(E38,'April Payment'!H:H,'April Payment'!AL:AL),"")</f>
        <v>120713.86014786037</v>
      </c>
      <c r="S38" s="79">
        <f>SUMIFS('All Payrolls'!$G:$G,'All Payrolls'!$F:$F,$S$1, 'All Payrolls'!$A:$A,'Monthly Payroll Deductions'!$B38)</f>
        <v>0</v>
      </c>
      <c r="T38" s="80"/>
      <c r="U38" s="80"/>
      <c r="V38" s="93">
        <f t="shared" si="6"/>
        <v>0</v>
      </c>
      <c r="W38" s="93">
        <f>IFERROR(_xlfn.XLOOKUP(E38,'May Payment'!H:H,'May Payment'!AQ:AQ),"")</f>
        <v>0</v>
      </c>
      <c r="X38" s="93">
        <f>IFERROR(_xlfn.XLOOKUP(E38,'May Payment'!H:H,'May Payment'!AY:AY),"")</f>
        <v>0</v>
      </c>
      <c r="Y38" s="521">
        <f>IFERROR(_xlfn.XLOOKUP(E38,'May Payment'!H:H,'May Payment'!AZ:AZ),"")</f>
        <v>0</v>
      </c>
      <c r="Z38" s="521">
        <f t="shared" si="7"/>
        <v>0</v>
      </c>
      <c r="AA38" s="93">
        <f>IFERROR(_xlfn.XLOOKUP(E38,'May Payment'!H:H,'May Payment'!AK:AK),"")</f>
        <v>0</v>
      </c>
      <c r="AB38" s="161">
        <f t="shared" si="8"/>
        <v>0</v>
      </c>
      <c r="AC38" s="79">
        <f t="shared" si="23"/>
        <v>0</v>
      </c>
      <c r="AD38" s="80"/>
      <c r="AE38" s="80"/>
      <c r="AF38" s="84">
        <f t="shared" si="10"/>
        <v>0</v>
      </c>
      <c r="AG38" s="84">
        <f>IFERROR(_xlfn.XLOOKUP(E38,'June Payment'!G:G,'June Payment'!AO:AO),"")</f>
        <v>0</v>
      </c>
      <c r="AH38" s="84">
        <f>IFERROR(_xlfn.XLOOKUP(E38,'June Payment'!G:G,'June Payment'!AQ:AQ),"")</f>
        <v>0</v>
      </c>
      <c r="AI38" s="84">
        <f>IFERROR(_xlfn.XLOOKUP(E38,'June Payment'!G:G,'June Payment'!AR:AR),"")</f>
        <v>0</v>
      </c>
      <c r="AJ38" s="84">
        <f t="shared" si="11"/>
        <v>0</v>
      </c>
      <c r="AK38" s="265"/>
      <c r="AL38" s="80"/>
      <c r="AM38" s="80"/>
      <c r="AN38" s="93"/>
      <c r="AO38" s="93"/>
      <c r="AP38" s="328"/>
      <c r="AQ38" s="328"/>
      <c r="AR38" s="328"/>
      <c r="AS38" s="84"/>
      <c r="AT38" s="84"/>
      <c r="AU38" s="79"/>
      <c r="AV38" s="80"/>
      <c r="AW38" s="80"/>
      <c r="AX38" s="93"/>
      <c r="AY38" s="93"/>
      <c r="AZ38" s="79"/>
      <c r="BA38" s="78"/>
      <c r="BB38" s="77"/>
      <c r="BC38" s="84"/>
      <c r="BD38" s="84"/>
      <c r="BE38" s="79"/>
      <c r="BF38" s="80"/>
      <c r="BG38" s="80"/>
      <c r="BH38" s="93"/>
      <c r="BI38" s="93"/>
      <c r="BJ38" s="78"/>
      <c r="BK38" s="78"/>
      <c r="BL38" s="77"/>
      <c r="BM38" s="84"/>
      <c r="BN38" s="84"/>
      <c r="BO38" s="79"/>
      <c r="BP38" s="80"/>
      <c r="BQ38" s="80"/>
      <c r="BR38" s="93"/>
      <c r="BS38" s="93"/>
      <c r="BT38" s="79"/>
      <c r="BU38" s="78"/>
      <c r="BV38" s="77"/>
      <c r="BW38" s="84"/>
      <c r="BX38" s="84"/>
      <c r="BY38" s="79"/>
      <c r="BZ38" s="80"/>
      <c r="CA38" s="80"/>
      <c r="CB38" s="93"/>
      <c r="CC38" s="93"/>
      <c r="CE38" s="329">
        <f t="shared" si="25"/>
        <v>0</v>
      </c>
      <c r="CF38" s="329">
        <f t="shared" si="26"/>
        <v>120713.86014786037</v>
      </c>
      <c r="CG38" s="329">
        <f t="shared" si="14"/>
        <v>120713.86014786037</v>
      </c>
      <c r="CH38" s="329">
        <f t="shared" si="15"/>
        <v>120713.86014786037</v>
      </c>
      <c r="CJ38" s="483"/>
      <c r="CK38" s="289">
        <f t="shared" si="16"/>
        <v>0</v>
      </c>
      <c r="CL38" s="289">
        <f t="shared" si="22"/>
        <v>120713.86014786037</v>
      </c>
      <c r="CM38" s="329" t="e">
        <f>(#REF!+CK38)-CL38</f>
        <v>#REF!</v>
      </c>
      <c r="CN38" s="331" t="e">
        <f t="shared" si="18"/>
        <v>#REF!</v>
      </c>
      <c r="CO38" s="331" t="e">
        <f t="shared" si="19"/>
        <v>#REF!</v>
      </c>
      <c r="CQ38" s="289" t="e">
        <f t="shared" si="24"/>
        <v>#REF!</v>
      </c>
      <c r="CS38" s="74">
        <f t="shared" si="21"/>
        <v>0</v>
      </c>
    </row>
    <row r="39" spans="1:97" x14ac:dyDescent="0.3">
      <c r="A39" s="77">
        <v>10107</v>
      </c>
      <c r="B39" s="77">
        <v>3023509</v>
      </c>
      <c r="C39">
        <v>3509</v>
      </c>
      <c r="D39" s="77" t="s">
        <v>507</v>
      </c>
      <c r="E39" s="77" t="s">
        <v>207</v>
      </c>
      <c r="F39" s="77" t="s">
        <v>23725</v>
      </c>
      <c r="G39" s="77" t="s">
        <v>748</v>
      </c>
      <c r="H39" s="488">
        <v>67438</v>
      </c>
      <c r="I39" s="488">
        <v>67438</v>
      </c>
      <c r="J39" s="488">
        <v>0</v>
      </c>
      <c r="K39" s="488">
        <f t="shared" si="3"/>
        <v>67438</v>
      </c>
      <c r="L39" s="488">
        <f t="shared" si="4"/>
        <v>0</v>
      </c>
      <c r="M39" s="78">
        <f>SUMIFS('All Payrolls'!$G:$G,'All Payrolls'!$F:$F,$M$1, 'All Payrolls'!$A:$A,'Monthly Payroll Deductions'!$B39)</f>
        <v>185877.97000000003</v>
      </c>
      <c r="N39" s="78"/>
      <c r="O39" s="77"/>
      <c r="P39" s="84">
        <f t="shared" si="5"/>
        <v>185877.97000000003</v>
      </c>
      <c r="Q39" s="84">
        <f>IFERROR(_xlfn.XLOOKUP(E39,'April Payment'!H:H,'April Payment'!AR:AR),"")</f>
        <v>182859.75999999998</v>
      </c>
      <c r="R39" s="160">
        <f>IFERROR(_xlfn.XLOOKUP(E39,'April Payment'!H:H,'April Payment'!AL:AL),"")</f>
        <v>250297.75999999998</v>
      </c>
      <c r="S39" s="79">
        <f>SUMIFS('All Payrolls'!$G:$G,'All Payrolls'!$F:$F,$S$1, 'All Payrolls'!$A:$A,'Monthly Payroll Deductions'!$B39)</f>
        <v>179288.28999999995</v>
      </c>
      <c r="T39" s="80"/>
      <c r="U39" s="80"/>
      <c r="V39" s="93">
        <f t="shared" si="6"/>
        <v>179288.28999999995</v>
      </c>
      <c r="W39" s="93">
        <f>IFERROR(_xlfn.XLOOKUP(E39,'May Payment'!H:H,'May Payment'!AQ:AQ),"")</f>
        <v>185877.97000000003</v>
      </c>
      <c r="X39" s="93">
        <f>IFERROR(_xlfn.XLOOKUP(E39,'May Payment'!H:H,'May Payment'!AY:AY),"")</f>
        <v>0</v>
      </c>
      <c r="Y39" s="521">
        <f>IFERROR(_xlfn.XLOOKUP(E39,'May Payment'!H:H,'May Payment'!AZ:AZ),"")</f>
        <v>0</v>
      </c>
      <c r="Z39" s="521">
        <f t="shared" si="7"/>
        <v>0</v>
      </c>
      <c r="AA39" s="93">
        <f>IFERROR(_xlfn.XLOOKUP(E39,'May Payment'!H:H,'May Payment'!AK:AK),"")</f>
        <v>185877.97000000003</v>
      </c>
      <c r="AB39" s="161">
        <f t="shared" si="8"/>
        <v>0</v>
      </c>
      <c r="AC39" s="79">
        <f t="shared" si="23"/>
        <v>179288.28999999995</v>
      </c>
      <c r="AD39" s="80"/>
      <c r="AE39" s="80"/>
      <c r="AF39" s="84">
        <f t="shared" si="10"/>
        <v>179288.28999999995</v>
      </c>
      <c r="AG39" s="84">
        <f>IFERROR(_xlfn.XLOOKUP(E39,'June Payment'!G:G,'June Payment'!AO:AO),"")</f>
        <v>179288.28999999995</v>
      </c>
      <c r="AH39" s="84">
        <f>IFERROR(_xlfn.XLOOKUP(E39,'June Payment'!G:G,'June Payment'!AQ:AQ),"")</f>
        <v>0</v>
      </c>
      <c r="AI39" s="84">
        <f>IFERROR(_xlfn.XLOOKUP(E39,'June Payment'!G:G,'June Payment'!AR:AR),"")</f>
        <v>179288.28999999995</v>
      </c>
      <c r="AJ39" s="84">
        <f t="shared" si="11"/>
        <v>0</v>
      </c>
      <c r="AK39" s="265"/>
      <c r="AL39" s="80"/>
      <c r="AM39" s="80"/>
      <c r="AN39" s="93"/>
      <c r="AO39" s="93"/>
      <c r="AP39" s="328"/>
      <c r="AQ39" s="328"/>
      <c r="AR39" s="328"/>
      <c r="AS39" s="84"/>
      <c r="AT39" s="84"/>
      <c r="AU39" s="79"/>
      <c r="AV39" s="80"/>
      <c r="AW39" s="80"/>
      <c r="AX39" s="93"/>
      <c r="AY39" s="93"/>
      <c r="AZ39" s="79"/>
      <c r="BA39" s="78"/>
      <c r="BB39" s="77"/>
      <c r="BC39" s="84"/>
      <c r="BD39" s="84"/>
      <c r="BE39" s="79"/>
      <c r="BF39" s="80"/>
      <c r="BG39" s="80"/>
      <c r="BH39" s="93"/>
      <c r="BI39" s="93"/>
      <c r="BJ39" s="78"/>
      <c r="BK39" s="78"/>
      <c r="BL39" s="77"/>
      <c r="BM39" s="84"/>
      <c r="BN39" s="84"/>
      <c r="BO39" s="79"/>
      <c r="BP39" s="80"/>
      <c r="BQ39" s="80"/>
      <c r="BR39" s="93"/>
      <c r="BS39" s="93"/>
      <c r="BT39" s="79"/>
      <c r="BU39" s="78"/>
      <c r="BV39" s="77"/>
      <c r="BW39" s="84"/>
      <c r="BX39" s="84"/>
      <c r="BY39" s="79"/>
      <c r="BZ39" s="80"/>
      <c r="CA39" s="80"/>
      <c r="CB39" s="93"/>
      <c r="CC39" s="93"/>
      <c r="CE39" s="329">
        <f t="shared" si="25"/>
        <v>544454.54999999993</v>
      </c>
      <c r="CF39" s="329">
        <f t="shared" si="26"/>
        <v>429586.04999999993</v>
      </c>
      <c r="CG39" s="329">
        <f t="shared" si="14"/>
        <v>-114868.5</v>
      </c>
      <c r="CH39" s="329">
        <f t="shared" si="15"/>
        <v>-114868.5</v>
      </c>
      <c r="CJ39" s="483"/>
      <c r="CK39" s="289">
        <f t="shared" si="16"/>
        <v>544454.54999999993</v>
      </c>
      <c r="CL39" s="289">
        <f t="shared" si="22"/>
        <v>429586.04999999993</v>
      </c>
      <c r="CM39" s="329" t="e">
        <f>(#REF!+CK39)-CL39</f>
        <v>#REF!</v>
      </c>
      <c r="CN39" s="331" t="e">
        <f t="shared" si="18"/>
        <v>#REF!</v>
      </c>
      <c r="CO39" s="331" t="e">
        <f t="shared" si="19"/>
        <v>#REF!</v>
      </c>
      <c r="CQ39" s="289" t="e">
        <f t="shared" si="24"/>
        <v>#REF!</v>
      </c>
      <c r="CS39" s="74">
        <f t="shared" si="21"/>
        <v>0</v>
      </c>
    </row>
    <row r="40" spans="1:97" x14ac:dyDescent="0.3">
      <c r="A40" s="77">
        <v>10108</v>
      </c>
      <c r="B40" s="77">
        <v>3023507</v>
      </c>
      <c r="C40">
        <v>3507</v>
      </c>
      <c r="D40" s="77" t="s">
        <v>516</v>
      </c>
      <c r="E40" s="77" t="s">
        <v>83</v>
      </c>
      <c r="F40" s="77" t="s">
        <v>23725</v>
      </c>
      <c r="G40" s="77" t="s">
        <v>748</v>
      </c>
      <c r="H40" s="488">
        <v>-12249.120000000112</v>
      </c>
      <c r="I40" s="488">
        <v>0</v>
      </c>
      <c r="J40" s="488">
        <v>-12249.120000000112</v>
      </c>
      <c r="K40" s="488">
        <f t="shared" si="3"/>
        <v>-12249.120000000112</v>
      </c>
      <c r="L40" s="488">
        <f t="shared" si="4"/>
        <v>0</v>
      </c>
      <c r="M40" s="78">
        <f>SUMIFS('All Payrolls'!$G:$G,'All Payrolls'!$F:$F,$M$1, 'All Payrolls'!$A:$A,'Monthly Payroll Deductions'!$B40)</f>
        <v>69955.660000000018</v>
      </c>
      <c r="N40" s="78"/>
      <c r="O40" s="77"/>
      <c r="P40" s="84">
        <f t="shared" si="5"/>
        <v>69955.660000000018</v>
      </c>
      <c r="Q40" s="84">
        <f>IFERROR(_xlfn.XLOOKUP(E40,'April Payment'!H:H,'April Payment'!AR:AR),"")</f>
        <v>56313.939999999995</v>
      </c>
      <c r="R40" s="160">
        <f>IFERROR(_xlfn.XLOOKUP(E40,'April Payment'!H:H,'April Payment'!AL:AL),"")</f>
        <v>44064.819999999883</v>
      </c>
      <c r="S40" s="79">
        <f>SUMIFS('All Payrolls'!$G:$G,'All Payrolls'!$F:$F,$S$1, 'All Payrolls'!$A:$A,'Monthly Payroll Deductions'!$B40)</f>
        <v>69946.570000000094</v>
      </c>
      <c r="T40" s="80"/>
      <c r="U40" s="80"/>
      <c r="V40" s="93">
        <f t="shared" si="6"/>
        <v>69946.570000000094</v>
      </c>
      <c r="W40" s="93">
        <f>IFERROR(_xlfn.XLOOKUP(E40,'May Payment'!H:H,'May Payment'!AQ:AQ),"")</f>
        <v>69955.660000000018</v>
      </c>
      <c r="X40" s="93">
        <f>IFERROR(_xlfn.XLOOKUP(E40,'May Payment'!H:H,'May Payment'!AY:AY),"")</f>
        <v>0</v>
      </c>
      <c r="Y40" s="521">
        <f>IFERROR(_xlfn.XLOOKUP(E40,'May Payment'!H:H,'May Payment'!AZ:AZ),"")</f>
        <v>0</v>
      </c>
      <c r="Z40" s="521">
        <f t="shared" si="7"/>
        <v>0</v>
      </c>
      <c r="AA40" s="93">
        <f>IFERROR(_xlfn.XLOOKUP(E40,'May Payment'!H:H,'May Payment'!AK:AK),"")</f>
        <v>69955.660000000018</v>
      </c>
      <c r="AB40" s="161">
        <f t="shared" si="8"/>
        <v>0</v>
      </c>
      <c r="AC40" s="79">
        <f t="shared" si="23"/>
        <v>69946.570000000094</v>
      </c>
      <c r="AD40" s="80"/>
      <c r="AE40" s="80"/>
      <c r="AF40" s="84">
        <f t="shared" si="10"/>
        <v>69946.570000000094</v>
      </c>
      <c r="AG40" s="84">
        <f>IFERROR(_xlfn.XLOOKUP(E40,'June Payment'!G:G,'June Payment'!AO:AO),"")</f>
        <v>69946.570000000094</v>
      </c>
      <c r="AH40" s="84">
        <f>IFERROR(_xlfn.XLOOKUP(E40,'June Payment'!G:G,'June Payment'!AQ:AQ),"")</f>
        <v>0</v>
      </c>
      <c r="AI40" s="84">
        <f>IFERROR(_xlfn.XLOOKUP(E40,'June Payment'!G:G,'June Payment'!AR:AR),"")</f>
        <v>69946.570000000094</v>
      </c>
      <c r="AJ40" s="84">
        <f t="shared" si="11"/>
        <v>0</v>
      </c>
      <c r="AK40" s="265"/>
      <c r="AL40" s="80"/>
      <c r="AM40" s="80"/>
      <c r="AN40" s="93"/>
      <c r="AO40" s="93"/>
      <c r="AP40" s="328"/>
      <c r="AQ40" s="328"/>
      <c r="AR40" s="328"/>
      <c r="AS40" s="84"/>
      <c r="AT40" s="84"/>
      <c r="AU40" s="79"/>
      <c r="AV40" s="80"/>
      <c r="AW40" s="80"/>
      <c r="AX40" s="93"/>
      <c r="AY40" s="93"/>
      <c r="AZ40" s="79"/>
      <c r="BA40" s="78"/>
      <c r="BB40" s="77"/>
      <c r="BC40" s="84"/>
      <c r="BD40" s="84"/>
      <c r="BE40" s="79"/>
      <c r="BF40" s="80"/>
      <c r="BG40" s="80"/>
      <c r="BH40" s="93"/>
      <c r="BI40" s="93"/>
      <c r="BJ40" s="78"/>
      <c r="BK40" s="78"/>
      <c r="BL40" s="77"/>
      <c r="BM40" s="84"/>
      <c r="BN40" s="84"/>
      <c r="BO40" s="79"/>
      <c r="BP40" s="80"/>
      <c r="BQ40" s="80"/>
      <c r="BR40" s="93"/>
      <c r="BS40" s="93"/>
      <c r="BT40" s="79"/>
      <c r="BU40" s="78"/>
      <c r="BV40" s="77"/>
      <c r="BW40" s="84"/>
      <c r="BX40" s="84"/>
      <c r="BY40" s="79"/>
      <c r="BZ40" s="80"/>
      <c r="CA40" s="80"/>
      <c r="CB40" s="93"/>
      <c r="CC40" s="93"/>
      <c r="CE40" s="329">
        <f t="shared" si="25"/>
        <v>209848.80000000019</v>
      </c>
      <c r="CF40" s="329">
        <f t="shared" si="26"/>
        <v>114011.38999999998</v>
      </c>
      <c r="CG40" s="329">
        <f t="shared" si="14"/>
        <v>-95837.410000000207</v>
      </c>
      <c r="CH40" s="329">
        <f t="shared" si="15"/>
        <v>-95837.410000000207</v>
      </c>
      <c r="CJ40" s="483"/>
      <c r="CK40" s="289">
        <f t="shared" si="16"/>
        <v>209848.80000000019</v>
      </c>
      <c r="CL40" s="289">
        <f t="shared" si="22"/>
        <v>114011.38999999998</v>
      </c>
      <c r="CM40" s="329" t="e">
        <f>(#REF!+CK40)-CL40</f>
        <v>#REF!</v>
      </c>
      <c r="CN40" s="331" t="e">
        <f t="shared" si="18"/>
        <v>#REF!</v>
      </c>
      <c r="CO40" s="331" t="e">
        <f t="shared" si="19"/>
        <v>#REF!</v>
      </c>
      <c r="CQ40" s="289" t="e">
        <f t="shared" si="24"/>
        <v>#REF!</v>
      </c>
      <c r="CS40" s="74">
        <f t="shared" si="21"/>
        <v>0</v>
      </c>
    </row>
    <row r="41" spans="1:97" x14ac:dyDescent="0.3">
      <c r="A41" s="77">
        <v>10109</v>
      </c>
      <c r="B41" s="77">
        <v>3022054</v>
      </c>
      <c r="C41">
        <v>2054</v>
      </c>
      <c r="D41" s="77" t="s">
        <v>534</v>
      </c>
      <c r="E41" s="77" t="s">
        <v>80</v>
      </c>
      <c r="F41" s="77" t="s">
        <v>23725</v>
      </c>
      <c r="G41" s="77" t="s">
        <v>748</v>
      </c>
      <c r="H41" s="488">
        <v>2494.9099999999162</v>
      </c>
      <c r="I41" s="488">
        <v>2494.9099999999162</v>
      </c>
      <c r="J41" s="488">
        <v>0</v>
      </c>
      <c r="K41" s="488">
        <f t="shared" si="3"/>
        <v>2494.9099999999162</v>
      </c>
      <c r="L41" s="488">
        <f t="shared" si="4"/>
        <v>0</v>
      </c>
      <c r="M41" s="78">
        <f>SUMIFS('All Payrolls'!$G:$G,'All Payrolls'!$F:$F,$M$1, 'All Payrolls'!$A:$A,'Monthly Payroll Deductions'!$B41)</f>
        <v>86673.250000000044</v>
      </c>
      <c r="N41" s="78"/>
      <c r="O41" s="77"/>
      <c r="P41" s="84">
        <f t="shared" si="5"/>
        <v>86673.250000000044</v>
      </c>
      <c r="Q41" s="84">
        <f>IFERROR(_xlfn.XLOOKUP(E41,'April Payment'!H:H,'April Payment'!AR:AR),"")</f>
        <v>79338.109999999957</v>
      </c>
      <c r="R41" s="160">
        <f>IFERROR(_xlfn.XLOOKUP(E41,'April Payment'!H:H,'April Payment'!AL:AL),"")</f>
        <v>81833.019999999873</v>
      </c>
      <c r="S41" s="79">
        <f>SUMIFS('All Payrolls'!$G:$G,'All Payrolls'!$F:$F,$S$1, 'All Payrolls'!$A:$A,'Monthly Payroll Deductions'!$B41)</f>
        <v>88686.87999999999</v>
      </c>
      <c r="T41" s="80"/>
      <c r="U41" s="80"/>
      <c r="V41" s="93">
        <f t="shared" si="6"/>
        <v>88686.87999999999</v>
      </c>
      <c r="W41" s="93">
        <f>IFERROR(_xlfn.XLOOKUP(E41,'May Payment'!H:H,'May Payment'!AQ:AQ),"")</f>
        <v>86673.250000000044</v>
      </c>
      <c r="X41" s="93">
        <f>IFERROR(_xlfn.XLOOKUP(E41,'May Payment'!H:H,'May Payment'!AY:AY),"")</f>
        <v>0</v>
      </c>
      <c r="Y41" s="521">
        <f>IFERROR(_xlfn.XLOOKUP(E41,'May Payment'!H:H,'May Payment'!AZ:AZ),"")</f>
        <v>0</v>
      </c>
      <c r="Z41" s="521">
        <f t="shared" si="7"/>
        <v>0</v>
      </c>
      <c r="AA41" s="93">
        <f>IFERROR(_xlfn.XLOOKUP(E41,'May Payment'!H:H,'May Payment'!AK:AK),"")</f>
        <v>86673.250000000044</v>
      </c>
      <c r="AB41" s="161">
        <f t="shared" si="8"/>
        <v>0</v>
      </c>
      <c r="AC41" s="79">
        <f t="shared" si="23"/>
        <v>88686.87999999999</v>
      </c>
      <c r="AD41" s="80"/>
      <c r="AE41" s="80"/>
      <c r="AF41" s="84">
        <f t="shared" si="10"/>
        <v>88686.87999999999</v>
      </c>
      <c r="AG41" s="84">
        <f>IFERROR(_xlfn.XLOOKUP(E41,'June Payment'!G:G,'June Payment'!AO:AO),"")</f>
        <v>88686.87999999999</v>
      </c>
      <c r="AH41" s="84">
        <f>IFERROR(_xlfn.XLOOKUP(E41,'June Payment'!G:G,'June Payment'!AQ:AQ),"")</f>
        <v>0</v>
      </c>
      <c r="AI41" s="84">
        <f>IFERROR(_xlfn.XLOOKUP(E41,'June Payment'!G:G,'June Payment'!AR:AR),"")</f>
        <v>88686.87999999999</v>
      </c>
      <c r="AJ41" s="84">
        <f t="shared" si="11"/>
        <v>0</v>
      </c>
      <c r="AK41" s="265"/>
      <c r="AL41" s="80"/>
      <c r="AM41" s="80"/>
      <c r="AN41" s="93"/>
      <c r="AO41" s="93"/>
      <c r="AP41" s="328"/>
      <c r="AQ41" s="328"/>
      <c r="AR41" s="328"/>
      <c r="AS41" s="84"/>
      <c r="AT41" s="84"/>
      <c r="AU41" s="79"/>
      <c r="AV41" s="80"/>
      <c r="AW41" s="80"/>
      <c r="AX41" s="93"/>
      <c r="AY41" s="93"/>
      <c r="AZ41" s="79"/>
      <c r="BA41" s="78"/>
      <c r="BB41" s="77"/>
      <c r="BC41" s="84"/>
      <c r="BD41" s="84"/>
      <c r="BE41" s="79"/>
      <c r="BF41" s="80"/>
      <c r="BG41" s="80"/>
      <c r="BH41" s="93"/>
      <c r="BI41" s="93"/>
      <c r="BJ41" s="78"/>
      <c r="BK41" s="78"/>
      <c r="BL41" s="77"/>
      <c r="BM41" s="84"/>
      <c r="BN41" s="84"/>
      <c r="BO41" s="79"/>
      <c r="BP41" s="80"/>
      <c r="BQ41" s="80"/>
      <c r="BR41" s="93"/>
      <c r="BS41" s="93"/>
      <c r="BT41" s="79"/>
      <c r="BU41" s="78"/>
      <c r="BV41" s="77"/>
      <c r="BW41" s="84"/>
      <c r="BX41" s="84"/>
      <c r="BY41" s="79"/>
      <c r="BZ41" s="80"/>
      <c r="CA41" s="80"/>
      <c r="CB41" s="93"/>
      <c r="CC41" s="93"/>
      <c r="CE41" s="329">
        <f t="shared" si="25"/>
        <v>264047.01</v>
      </c>
      <c r="CF41" s="329">
        <f t="shared" si="26"/>
        <v>170519.89999999985</v>
      </c>
      <c r="CG41" s="329">
        <f t="shared" si="14"/>
        <v>-93527.110000000161</v>
      </c>
      <c r="CH41" s="329">
        <f t="shared" si="15"/>
        <v>-93527.110000000161</v>
      </c>
      <c r="CJ41" s="483"/>
      <c r="CK41" s="289">
        <f t="shared" si="16"/>
        <v>264047.01</v>
      </c>
      <c r="CL41" s="289">
        <f t="shared" si="22"/>
        <v>170519.89999999985</v>
      </c>
      <c r="CM41" s="329" t="e">
        <f>(#REF!+CK41)-CL41</f>
        <v>#REF!</v>
      </c>
      <c r="CN41" s="331" t="e">
        <f t="shared" si="18"/>
        <v>#REF!</v>
      </c>
      <c r="CO41" s="331" t="e">
        <f t="shared" si="19"/>
        <v>#REF!</v>
      </c>
      <c r="CQ41" s="289" t="e">
        <f t="shared" si="24"/>
        <v>#REF!</v>
      </c>
      <c r="CS41" s="74">
        <f t="shared" si="21"/>
        <v>0</v>
      </c>
    </row>
    <row r="42" spans="1:97" x14ac:dyDescent="0.3">
      <c r="A42" s="77">
        <v>10110</v>
      </c>
      <c r="B42" s="77">
        <v>3023510</v>
      </c>
      <c r="C42">
        <v>3510</v>
      </c>
      <c r="D42" s="77" t="s">
        <v>498</v>
      </c>
      <c r="E42" s="77" t="s">
        <v>236</v>
      </c>
      <c r="F42" s="77" t="s">
        <v>23725</v>
      </c>
      <c r="G42" s="77" t="s">
        <v>748</v>
      </c>
      <c r="H42" s="488">
        <v>15073.863914001035</v>
      </c>
      <c r="I42" s="488">
        <v>15073.863914001035</v>
      </c>
      <c r="J42" s="488">
        <v>0</v>
      </c>
      <c r="K42" s="488">
        <f t="shared" si="3"/>
        <v>15073.863914001035</v>
      </c>
      <c r="L42" s="488">
        <f t="shared" si="4"/>
        <v>0</v>
      </c>
      <c r="M42" s="78">
        <f>SUMIFS('All Payrolls'!$G:$G,'All Payrolls'!$F:$F,$M$1, 'All Payrolls'!$A:$A,'Monthly Payroll Deductions'!$B42)</f>
        <v>162669.77000000002</v>
      </c>
      <c r="N42" s="78"/>
      <c r="O42" s="77"/>
      <c r="P42" s="84">
        <f t="shared" si="5"/>
        <v>162669.77000000002</v>
      </c>
      <c r="Q42" s="84">
        <f>IFERROR(_xlfn.XLOOKUP(E42,'April Payment'!H:H,'April Payment'!AR:AR),"")</f>
        <v>164471.09000000005</v>
      </c>
      <c r="R42" s="160">
        <f>IFERROR(_xlfn.XLOOKUP(E42,'April Payment'!H:H,'April Payment'!AL:AL),"")</f>
        <v>179544.95391400109</v>
      </c>
      <c r="S42" s="79">
        <f>SUMIFS('All Payrolls'!$G:$G,'All Payrolls'!$F:$F,$S$1, 'All Payrolls'!$A:$A,'Monthly Payroll Deductions'!$B42)</f>
        <v>164326.10000000012</v>
      </c>
      <c r="T42" s="80"/>
      <c r="U42" s="80"/>
      <c r="V42" s="93">
        <f t="shared" si="6"/>
        <v>164326.10000000012</v>
      </c>
      <c r="W42" s="93">
        <f>IFERROR(_xlfn.XLOOKUP(E42,'May Payment'!H:H,'May Payment'!AQ:AQ),"")</f>
        <v>162669.77000000002</v>
      </c>
      <c r="X42" s="93">
        <f>IFERROR(_xlfn.XLOOKUP(E42,'May Payment'!H:H,'May Payment'!AY:AY),"")</f>
        <v>0</v>
      </c>
      <c r="Y42" s="521">
        <f>IFERROR(_xlfn.XLOOKUP(E42,'May Payment'!H:H,'May Payment'!AZ:AZ),"")</f>
        <v>0</v>
      </c>
      <c r="Z42" s="521">
        <f t="shared" si="7"/>
        <v>0</v>
      </c>
      <c r="AA42" s="93">
        <f>IFERROR(_xlfn.XLOOKUP(E42,'May Payment'!H:H,'May Payment'!AK:AK),"")</f>
        <v>162669.77000000002</v>
      </c>
      <c r="AB42" s="161">
        <f t="shared" si="8"/>
        <v>0</v>
      </c>
      <c r="AC42" s="79">
        <f t="shared" si="23"/>
        <v>164326.10000000012</v>
      </c>
      <c r="AD42" s="80"/>
      <c r="AE42" s="80"/>
      <c r="AF42" s="84">
        <f t="shared" si="10"/>
        <v>164326.10000000012</v>
      </c>
      <c r="AG42" s="84">
        <f>IFERROR(_xlfn.XLOOKUP(E42,'June Payment'!G:G,'June Payment'!AO:AO),"")</f>
        <v>164326.10000000012</v>
      </c>
      <c r="AH42" s="84">
        <f>IFERROR(_xlfn.XLOOKUP(E42,'June Payment'!G:G,'June Payment'!AQ:AQ),"")</f>
        <v>0</v>
      </c>
      <c r="AI42" s="84">
        <f>IFERROR(_xlfn.XLOOKUP(E42,'June Payment'!G:G,'June Payment'!AR:AR),"")</f>
        <v>164326.10000000012</v>
      </c>
      <c r="AJ42" s="84">
        <f t="shared" si="11"/>
        <v>0</v>
      </c>
      <c r="AK42" s="265"/>
      <c r="AL42" s="80"/>
      <c r="AM42" s="80"/>
      <c r="AN42" s="93"/>
      <c r="AO42" s="93"/>
      <c r="AP42" s="328"/>
      <c r="AQ42" s="328"/>
      <c r="AR42" s="328"/>
      <c r="AS42" s="84"/>
      <c r="AT42" s="84"/>
      <c r="AU42" s="79"/>
      <c r="AV42" s="80"/>
      <c r="AW42" s="80"/>
      <c r="AX42" s="93"/>
      <c r="AY42" s="93"/>
      <c r="AZ42" s="79"/>
      <c r="BA42" s="78"/>
      <c r="BB42" s="77"/>
      <c r="BC42" s="84"/>
      <c r="BD42" s="84"/>
      <c r="BE42" s="79"/>
      <c r="BF42" s="80"/>
      <c r="BG42" s="80"/>
      <c r="BH42" s="93"/>
      <c r="BI42" s="93"/>
      <c r="BJ42" s="78"/>
      <c r="BK42" s="78"/>
      <c r="BL42" s="77"/>
      <c r="BM42" s="84"/>
      <c r="BN42" s="84"/>
      <c r="BO42" s="79"/>
      <c r="BP42" s="80"/>
      <c r="BQ42" s="80"/>
      <c r="BR42" s="93"/>
      <c r="BS42" s="93"/>
      <c r="BT42" s="79"/>
      <c r="BU42" s="78"/>
      <c r="BV42" s="77"/>
      <c r="BW42" s="84"/>
      <c r="BX42" s="84"/>
      <c r="BY42" s="79"/>
      <c r="BZ42" s="80"/>
      <c r="CA42" s="80"/>
      <c r="CB42" s="93"/>
      <c r="CC42" s="93"/>
      <c r="CE42" s="329">
        <f t="shared" si="25"/>
        <v>491321.9700000002</v>
      </c>
      <c r="CF42" s="329">
        <f t="shared" si="26"/>
        <v>343871.05391400121</v>
      </c>
      <c r="CG42" s="329">
        <f t="shared" si="14"/>
        <v>-147450.91608599899</v>
      </c>
      <c r="CH42" s="329">
        <f t="shared" si="15"/>
        <v>-147450.91608599899</v>
      </c>
      <c r="CJ42" s="483"/>
      <c r="CK42" s="289">
        <f t="shared" si="16"/>
        <v>491321.9700000002</v>
      </c>
      <c r="CL42" s="289">
        <f t="shared" si="22"/>
        <v>343871.05391400121</v>
      </c>
      <c r="CM42" s="329" t="e">
        <f>(#REF!+CK42)-CL42</f>
        <v>#REF!</v>
      </c>
      <c r="CN42" s="331" t="e">
        <f t="shared" si="18"/>
        <v>#REF!</v>
      </c>
      <c r="CO42" s="331" t="e">
        <f t="shared" si="19"/>
        <v>#REF!</v>
      </c>
      <c r="CQ42" s="289" t="e">
        <f t="shared" si="24"/>
        <v>#REF!</v>
      </c>
      <c r="CS42" s="74">
        <f t="shared" si="21"/>
        <v>0</v>
      </c>
    </row>
    <row r="43" spans="1:97" x14ac:dyDescent="0.3">
      <c r="A43" s="77">
        <v>10114</v>
      </c>
      <c r="B43" s="77" t="s">
        <v>23911</v>
      </c>
      <c r="C43">
        <v>3513</v>
      </c>
      <c r="D43" s="77" t="s">
        <v>76</v>
      </c>
      <c r="E43" s="77" t="s">
        <v>77</v>
      </c>
      <c r="F43" s="77" t="s">
        <v>23725</v>
      </c>
      <c r="G43" s="77" t="s">
        <v>748</v>
      </c>
      <c r="H43" s="488">
        <v>90960.732653538464</v>
      </c>
      <c r="I43" s="488">
        <v>90960.732653538464</v>
      </c>
      <c r="J43" s="488">
        <v>0</v>
      </c>
      <c r="K43" s="488">
        <f t="shared" si="3"/>
        <v>90960.732653538464</v>
      </c>
      <c r="L43" s="488">
        <f t="shared" si="4"/>
        <v>0</v>
      </c>
      <c r="M43" s="78">
        <f>SUMIFS('All Payrolls'!$G:$G,'All Payrolls'!$F:$F,$M$1, 'All Payrolls'!$A:$A,'Monthly Payroll Deductions'!$B43)</f>
        <v>174152.11000000002</v>
      </c>
      <c r="N43" s="78"/>
      <c r="O43" s="77"/>
      <c r="P43" s="84">
        <f t="shared" si="5"/>
        <v>174152.11000000002</v>
      </c>
      <c r="Q43" s="84">
        <f>IFERROR(_xlfn.XLOOKUP(E43,'April Payment'!H:H,'April Payment'!AR:AR),"")</f>
        <v>170021.20999999985</v>
      </c>
      <c r="R43" s="160">
        <f>IFERROR(_xlfn.XLOOKUP(E43,'April Payment'!H:H,'April Payment'!AL:AL),"")</f>
        <v>260981.94265353831</v>
      </c>
      <c r="S43" s="79">
        <f>SUMIFS('All Payrolls'!$G:$G,'All Payrolls'!$F:$F,$S$1, 'All Payrolls'!$A:$A,'Monthly Payroll Deductions'!$B43)</f>
        <v>172739.35999999972</v>
      </c>
      <c r="T43" s="80"/>
      <c r="U43" s="80"/>
      <c r="V43" s="93">
        <f t="shared" si="6"/>
        <v>172739.35999999972</v>
      </c>
      <c r="W43" s="93">
        <f>IFERROR(_xlfn.XLOOKUP(E43,'May Payment'!H:H,'May Payment'!AQ:AQ),"")</f>
        <v>174152.11000000002</v>
      </c>
      <c r="X43" s="93">
        <f>IFERROR(_xlfn.XLOOKUP(E43,'May Payment'!H:H,'May Payment'!AY:AY),"")</f>
        <v>0</v>
      </c>
      <c r="Y43" s="521">
        <f>IFERROR(_xlfn.XLOOKUP(E43,'May Payment'!H:H,'May Payment'!AZ:AZ),"")</f>
        <v>0</v>
      </c>
      <c r="Z43" s="521">
        <f t="shared" si="7"/>
        <v>0</v>
      </c>
      <c r="AA43" s="93">
        <f>IFERROR(_xlfn.XLOOKUP(E43,'May Payment'!H:H,'May Payment'!AK:AK),"")</f>
        <v>174152.11000000002</v>
      </c>
      <c r="AB43" s="161">
        <f t="shared" si="8"/>
        <v>0</v>
      </c>
      <c r="AC43" s="79">
        <f t="shared" si="23"/>
        <v>172739.35999999972</v>
      </c>
      <c r="AD43" s="80"/>
      <c r="AE43" s="80"/>
      <c r="AF43" s="84">
        <f t="shared" si="10"/>
        <v>172739.35999999972</v>
      </c>
      <c r="AG43" s="84">
        <f>IFERROR(_xlfn.XLOOKUP(E43,'June Payment'!G:G,'June Payment'!AO:AO),"")</f>
        <v>172739.35999999972</v>
      </c>
      <c r="AH43" s="84">
        <f>IFERROR(_xlfn.XLOOKUP(E43,'June Payment'!G:G,'June Payment'!AQ:AQ),"")</f>
        <v>0</v>
      </c>
      <c r="AI43" s="84">
        <f>IFERROR(_xlfn.XLOOKUP(E43,'June Payment'!G:G,'June Payment'!AR:AR),"")</f>
        <v>172739.35999999972</v>
      </c>
      <c r="AJ43" s="84">
        <f t="shared" si="11"/>
        <v>0</v>
      </c>
      <c r="AK43" s="265"/>
      <c r="AL43" s="80"/>
      <c r="AM43" s="80"/>
      <c r="AN43" s="93"/>
      <c r="AO43" s="93"/>
      <c r="AP43" s="328"/>
      <c r="AQ43" s="328"/>
      <c r="AR43" s="328"/>
      <c r="AS43" s="84"/>
      <c r="AT43" s="84"/>
      <c r="AU43" s="79"/>
      <c r="AV43" s="80"/>
      <c r="AW43" s="80"/>
      <c r="AX43" s="93"/>
      <c r="AY43" s="93"/>
      <c r="AZ43" s="79"/>
      <c r="BA43" s="78"/>
      <c r="BB43" s="77"/>
      <c r="BC43" s="84"/>
      <c r="BD43" s="84"/>
      <c r="BE43" s="79"/>
      <c r="BF43" s="80"/>
      <c r="BG43" s="80"/>
      <c r="BH43" s="93"/>
      <c r="BI43" s="93"/>
      <c r="BJ43" s="78"/>
      <c r="BK43" s="78"/>
      <c r="BL43" s="77"/>
      <c r="BM43" s="84"/>
      <c r="BN43" s="84"/>
      <c r="BO43" s="79"/>
      <c r="BP43" s="80"/>
      <c r="BQ43" s="80"/>
      <c r="BR43" s="93"/>
      <c r="BS43" s="93"/>
      <c r="BT43" s="79"/>
      <c r="BU43" s="78"/>
      <c r="BV43" s="77"/>
      <c r="BW43" s="84"/>
      <c r="BX43" s="84"/>
      <c r="BY43" s="79"/>
      <c r="BZ43" s="80"/>
      <c r="CA43" s="80"/>
      <c r="CB43" s="93"/>
      <c r="CC43" s="93"/>
      <c r="CE43" s="329">
        <f t="shared" si="25"/>
        <v>519630.82999999949</v>
      </c>
      <c r="CF43" s="329">
        <f t="shared" si="26"/>
        <v>433721.30265353806</v>
      </c>
      <c r="CG43" s="329">
        <f t="shared" si="14"/>
        <v>-85909.527346461429</v>
      </c>
      <c r="CH43" s="329">
        <f t="shared" si="15"/>
        <v>-85909.527346461429</v>
      </c>
      <c r="CJ43" s="483"/>
      <c r="CK43" s="289">
        <f t="shared" si="16"/>
        <v>519630.82999999949</v>
      </c>
      <c r="CL43" s="289">
        <f t="shared" si="22"/>
        <v>433721.30265353806</v>
      </c>
      <c r="CM43" s="329" t="e">
        <f>(#REF!+CK43)-CL43</f>
        <v>#REF!</v>
      </c>
      <c r="CN43" s="331" t="e">
        <f t="shared" si="18"/>
        <v>#REF!</v>
      </c>
      <c r="CO43" s="331" t="e">
        <f t="shared" si="19"/>
        <v>#REF!</v>
      </c>
      <c r="CQ43" s="289" t="e">
        <f t="shared" si="24"/>
        <v>#REF!</v>
      </c>
      <c r="CS43" s="74">
        <f t="shared" si="21"/>
        <v>0</v>
      </c>
    </row>
    <row r="44" spans="1:97" x14ac:dyDescent="0.3">
      <c r="A44" s="77">
        <v>10115</v>
      </c>
      <c r="B44" s="77">
        <v>3023511</v>
      </c>
      <c r="C44">
        <v>3511</v>
      </c>
      <c r="D44" s="77" t="s">
        <v>430</v>
      </c>
      <c r="E44" s="77" t="s">
        <v>65</v>
      </c>
      <c r="F44" s="77" t="s">
        <v>23725</v>
      </c>
      <c r="G44" s="77" t="s">
        <v>748</v>
      </c>
      <c r="H44" s="488">
        <v>2586.531609300524</v>
      </c>
      <c r="I44" s="488">
        <v>2586.531609300524</v>
      </c>
      <c r="J44" s="488">
        <v>0</v>
      </c>
      <c r="K44" s="488">
        <f t="shared" si="3"/>
        <v>2586.531609300524</v>
      </c>
      <c r="L44" s="488">
        <f t="shared" si="4"/>
        <v>0</v>
      </c>
      <c r="M44" s="78">
        <f>SUMIFS('All Payrolls'!$G:$G,'All Payrolls'!$F:$F,$M$1, 'All Payrolls'!$A:$A,'Monthly Payroll Deductions'!$B44)</f>
        <v>170774.74</v>
      </c>
      <c r="N44" s="78"/>
      <c r="O44" s="77"/>
      <c r="P44" s="84">
        <f t="shared" si="5"/>
        <v>170774.74</v>
      </c>
      <c r="Q44" s="84">
        <f>IFERROR(_xlfn.XLOOKUP(E44,'April Payment'!H:H,'April Payment'!AR:AR),"")</f>
        <v>166333.89000000001</v>
      </c>
      <c r="R44" s="160">
        <f>IFERROR(_xlfn.XLOOKUP(E44,'April Payment'!H:H,'April Payment'!AL:AL),"")</f>
        <v>168920.42160930054</v>
      </c>
      <c r="S44" s="79">
        <f>SUMIFS('All Payrolls'!$G:$G,'All Payrolls'!$F:$F,$S$1, 'All Payrolls'!$A:$A,'Monthly Payroll Deductions'!$B44)</f>
        <v>175949.47999999989</v>
      </c>
      <c r="T44" s="80"/>
      <c r="U44" s="80"/>
      <c r="V44" s="93">
        <f t="shared" si="6"/>
        <v>175949.47999999989</v>
      </c>
      <c r="W44" s="93">
        <f>IFERROR(_xlfn.XLOOKUP(E44,'May Payment'!H:H,'May Payment'!AQ:AQ),"")</f>
        <v>170774.74</v>
      </c>
      <c r="X44" s="93">
        <f>IFERROR(_xlfn.XLOOKUP(E44,'May Payment'!H:H,'May Payment'!AY:AY),"")</f>
        <v>0</v>
      </c>
      <c r="Y44" s="521">
        <f>IFERROR(_xlfn.XLOOKUP(E44,'May Payment'!H:H,'May Payment'!AZ:AZ),"")</f>
        <v>0</v>
      </c>
      <c r="Z44" s="521">
        <f t="shared" si="7"/>
        <v>0</v>
      </c>
      <c r="AA44" s="93">
        <f>IFERROR(_xlfn.XLOOKUP(E44,'May Payment'!H:H,'May Payment'!AK:AK),"")</f>
        <v>170774.74</v>
      </c>
      <c r="AB44" s="161">
        <f t="shared" si="8"/>
        <v>0</v>
      </c>
      <c r="AC44" s="79">
        <f t="shared" si="23"/>
        <v>175949.47999999989</v>
      </c>
      <c r="AD44" s="80"/>
      <c r="AE44" s="80"/>
      <c r="AF44" s="84">
        <f t="shared" si="10"/>
        <v>175949.47999999989</v>
      </c>
      <c r="AG44" s="84">
        <f>IFERROR(_xlfn.XLOOKUP(E44,'June Payment'!G:G,'June Payment'!AO:AO),"")</f>
        <v>175949.47999999989</v>
      </c>
      <c r="AH44" s="84">
        <f>IFERROR(_xlfn.XLOOKUP(E44,'June Payment'!G:G,'June Payment'!AQ:AQ),"")</f>
        <v>0</v>
      </c>
      <c r="AI44" s="84">
        <f>IFERROR(_xlfn.XLOOKUP(E44,'June Payment'!G:G,'June Payment'!AR:AR),"")</f>
        <v>175949.47999999989</v>
      </c>
      <c r="AJ44" s="84">
        <f t="shared" si="11"/>
        <v>0</v>
      </c>
      <c r="AK44" s="265"/>
      <c r="AL44" s="80"/>
      <c r="AM44" s="80"/>
      <c r="AN44" s="93"/>
      <c r="AO44" s="93"/>
      <c r="AP44" s="328"/>
      <c r="AQ44" s="328"/>
      <c r="AR44" s="328"/>
      <c r="AS44" s="84"/>
      <c r="AT44" s="84"/>
      <c r="AU44" s="79"/>
      <c r="AV44" s="80"/>
      <c r="AW44" s="80"/>
      <c r="AX44" s="93"/>
      <c r="AY44" s="93"/>
      <c r="AZ44" s="79"/>
      <c r="BA44" s="78"/>
      <c r="BB44" s="77"/>
      <c r="BC44" s="84"/>
      <c r="BD44" s="84"/>
      <c r="BE44" s="79"/>
      <c r="BF44" s="80"/>
      <c r="BG44" s="80"/>
      <c r="BH44" s="93"/>
      <c r="BI44" s="93"/>
      <c r="BJ44" s="78"/>
      <c r="BK44" s="78"/>
      <c r="BL44" s="77"/>
      <c r="BM44" s="84"/>
      <c r="BN44" s="84"/>
      <c r="BO44" s="79"/>
      <c r="BP44" s="80"/>
      <c r="BQ44" s="80"/>
      <c r="BR44" s="93"/>
      <c r="BS44" s="93"/>
      <c r="BT44" s="79"/>
      <c r="BU44" s="78"/>
      <c r="BV44" s="77"/>
      <c r="BW44" s="84"/>
      <c r="BX44" s="84"/>
      <c r="BY44" s="79"/>
      <c r="BZ44" s="80"/>
      <c r="CA44" s="80"/>
      <c r="CB44" s="93"/>
      <c r="CC44" s="93"/>
      <c r="CE44" s="329">
        <f t="shared" si="25"/>
        <v>522673.69999999972</v>
      </c>
      <c r="CF44" s="329">
        <f t="shared" si="26"/>
        <v>344869.9016093004</v>
      </c>
      <c r="CG44" s="329">
        <f t="shared" si="14"/>
        <v>-177803.79839069932</v>
      </c>
      <c r="CH44" s="329">
        <f t="shared" si="15"/>
        <v>-177803.79839069932</v>
      </c>
      <c r="CJ44" s="483"/>
      <c r="CK44" s="289">
        <f t="shared" si="16"/>
        <v>522673.69999999972</v>
      </c>
      <c r="CL44" s="289">
        <f t="shared" si="22"/>
        <v>344869.9016093004</v>
      </c>
      <c r="CM44" s="329" t="e">
        <f>(#REF!+CK44)-CL44</f>
        <v>#REF!</v>
      </c>
      <c r="CN44" s="331" t="e">
        <f t="shared" si="18"/>
        <v>#REF!</v>
      </c>
      <c r="CO44" s="331" t="e">
        <f t="shared" si="19"/>
        <v>#REF!</v>
      </c>
      <c r="CQ44" s="289" t="e">
        <f t="shared" si="24"/>
        <v>#REF!</v>
      </c>
      <c r="CS44" s="74">
        <f t="shared" si="21"/>
        <v>0</v>
      </c>
    </row>
    <row r="45" spans="1:97" x14ac:dyDescent="0.3">
      <c r="A45" s="77">
        <v>10117</v>
      </c>
      <c r="B45" s="77">
        <v>3023514</v>
      </c>
      <c r="C45">
        <v>3514</v>
      </c>
      <c r="D45" s="77" t="s">
        <v>421</v>
      </c>
      <c r="E45" s="77" t="s">
        <v>194</v>
      </c>
      <c r="F45" s="77" t="s">
        <v>23725</v>
      </c>
      <c r="G45" s="77" t="s">
        <v>748</v>
      </c>
      <c r="H45" s="488">
        <v>14997.609999999901</v>
      </c>
      <c r="I45" s="488">
        <v>0</v>
      </c>
      <c r="J45" s="488">
        <v>-2416.3699999999953</v>
      </c>
      <c r="K45" s="488">
        <f t="shared" si="3"/>
        <v>-2416.3699999999953</v>
      </c>
      <c r="L45" s="488">
        <f t="shared" si="4"/>
        <v>17413.979999999894</v>
      </c>
      <c r="M45" s="78">
        <f>SUMIFS('All Payrolls'!$G:$G,'All Payrolls'!$F:$F,$M$1, 'All Payrolls'!$A:$A,'Monthly Payroll Deductions'!$B45)</f>
        <v>79929.679999999978</v>
      </c>
      <c r="N45" s="78"/>
      <c r="O45" s="77"/>
      <c r="P45" s="84">
        <f t="shared" si="5"/>
        <v>79929.679999999978</v>
      </c>
      <c r="Q45" s="84">
        <f>IFERROR(_xlfn.XLOOKUP(E45,'April Payment'!H:H,'April Payment'!AR:AR),"")</f>
        <v>73379.359999999971</v>
      </c>
      <c r="R45" s="160">
        <f>IFERROR(_xlfn.XLOOKUP(E45,'April Payment'!H:H,'April Payment'!AL:AL),"")</f>
        <v>70962.989999999976</v>
      </c>
      <c r="S45" s="79">
        <f>SUMIFS('All Payrolls'!$G:$G,'All Payrolls'!$F:$F,$S$1, 'All Payrolls'!$A:$A,'Monthly Payroll Deductions'!$B45)</f>
        <v>74947.470000000045</v>
      </c>
      <c r="T45" s="80"/>
      <c r="U45" s="80"/>
      <c r="V45" s="93">
        <f t="shared" si="6"/>
        <v>74947.470000000045</v>
      </c>
      <c r="W45" s="93">
        <f>IFERROR(_xlfn.XLOOKUP(E45,'May Payment'!H:H,'May Payment'!AQ:AQ),"")</f>
        <v>79929.679999999978</v>
      </c>
      <c r="X45" s="93">
        <f>IFERROR(_xlfn.XLOOKUP(E45,'May Payment'!H:H,'May Payment'!AY:AY),"")</f>
        <v>16734.699875888182</v>
      </c>
      <c r="Y45" s="521">
        <f>IFERROR(_xlfn.XLOOKUP(E45,'May Payment'!H:H,'May Payment'!AZ:AZ),"")</f>
        <v>0</v>
      </c>
      <c r="Z45" s="521">
        <f t="shared" si="7"/>
        <v>16734.699875888182</v>
      </c>
      <c r="AA45" s="93">
        <f>IFERROR(_xlfn.XLOOKUP(E45,'May Payment'!H:H,'May Payment'!AK:AK),"")</f>
        <v>96664.37987588816</v>
      </c>
      <c r="AB45" s="161">
        <f t="shared" si="8"/>
        <v>679.28012411171221</v>
      </c>
      <c r="AC45" s="79">
        <f t="shared" si="23"/>
        <v>74947.470000000045</v>
      </c>
      <c r="AD45" s="80"/>
      <c r="AE45" s="80"/>
      <c r="AF45" s="84">
        <f t="shared" si="10"/>
        <v>74947.470000000045</v>
      </c>
      <c r="AG45" s="84">
        <f>IFERROR(_xlfn.XLOOKUP(E45,'June Payment'!G:G,'June Payment'!AO:AO),"")</f>
        <v>74947.470000000045</v>
      </c>
      <c r="AH45" s="84">
        <f>IFERROR(_xlfn.XLOOKUP(E45,'June Payment'!G:G,'June Payment'!AQ:AQ),"")</f>
        <v>679.28012411171221</v>
      </c>
      <c r="AI45" s="84">
        <f>IFERROR(_xlfn.XLOOKUP(E45,'June Payment'!G:G,'June Payment'!AR:AR),"")</f>
        <v>75626.750124111757</v>
      </c>
      <c r="AJ45" s="84">
        <f t="shared" si="11"/>
        <v>0</v>
      </c>
      <c r="AK45" s="265"/>
      <c r="AL45" s="80"/>
      <c r="AM45" s="80"/>
      <c r="AN45" s="93"/>
      <c r="AO45" s="93"/>
      <c r="AP45" s="328"/>
      <c r="AQ45" s="328"/>
      <c r="AR45" s="328"/>
      <c r="AS45" s="84"/>
      <c r="AT45" s="84"/>
      <c r="AU45" s="79"/>
      <c r="AV45" s="80"/>
      <c r="AW45" s="80"/>
      <c r="AX45" s="93"/>
      <c r="AY45" s="93"/>
      <c r="AZ45" s="79"/>
      <c r="BA45" s="78"/>
      <c r="BB45" s="77"/>
      <c r="BC45" s="84"/>
      <c r="BD45" s="84"/>
      <c r="BE45" s="79"/>
      <c r="BF45" s="80"/>
      <c r="BG45" s="80"/>
      <c r="BH45" s="93"/>
      <c r="BI45" s="93"/>
      <c r="BJ45" s="78"/>
      <c r="BK45" s="78"/>
      <c r="BL45" s="77"/>
      <c r="BM45" s="84"/>
      <c r="BN45" s="84"/>
      <c r="BO45" s="79"/>
      <c r="BP45" s="80"/>
      <c r="BQ45" s="80"/>
      <c r="BR45" s="93"/>
      <c r="BS45" s="93"/>
      <c r="BT45" s="79"/>
      <c r="BU45" s="78"/>
      <c r="BV45" s="77"/>
      <c r="BW45" s="84"/>
      <c r="BX45" s="84"/>
      <c r="BY45" s="79"/>
      <c r="BZ45" s="80"/>
      <c r="CA45" s="80"/>
      <c r="CB45" s="93"/>
      <c r="CC45" s="93"/>
      <c r="CE45" s="329">
        <f t="shared" si="25"/>
        <v>229824.62000000005</v>
      </c>
      <c r="CF45" s="329">
        <f t="shared" si="26"/>
        <v>146589.74012411173</v>
      </c>
      <c r="CG45" s="329">
        <f t="shared" si="14"/>
        <v>-83234.87987588832</v>
      </c>
      <c r="CH45" s="329">
        <f t="shared" si="15"/>
        <v>-83234.87987588832</v>
      </c>
      <c r="CJ45" s="483"/>
      <c r="CK45" s="289">
        <f t="shared" si="16"/>
        <v>229824.62000000005</v>
      </c>
      <c r="CL45" s="289">
        <f t="shared" si="22"/>
        <v>146589.74012411173</v>
      </c>
      <c r="CM45" s="329" t="e">
        <f>(#REF!+CK45)-CL45</f>
        <v>#REF!</v>
      </c>
      <c r="CN45" s="331" t="e">
        <f t="shared" si="18"/>
        <v>#REF!</v>
      </c>
      <c r="CO45" s="331" t="e">
        <f t="shared" si="19"/>
        <v>#REF!</v>
      </c>
      <c r="CQ45" s="289" t="e">
        <f t="shared" si="24"/>
        <v>#REF!</v>
      </c>
      <c r="CS45" s="74">
        <f t="shared" si="21"/>
        <v>0</v>
      </c>
    </row>
    <row r="46" spans="1:97" x14ac:dyDescent="0.3">
      <c r="A46" s="77">
        <v>10118</v>
      </c>
      <c r="B46" s="77">
        <v>3022067</v>
      </c>
      <c r="C46">
        <v>2067</v>
      </c>
      <c r="D46" s="77" t="s">
        <v>437</v>
      </c>
      <c r="E46" s="77" t="s">
        <v>50</v>
      </c>
      <c r="F46" s="77" t="s">
        <v>23725</v>
      </c>
      <c r="G46" s="77" t="s">
        <v>748</v>
      </c>
      <c r="H46" s="488">
        <v>65642.572685711319</v>
      </c>
      <c r="I46" s="488">
        <v>65642.572685711319</v>
      </c>
      <c r="J46" s="488">
        <v>0</v>
      </c>
      <c r="K46" s="488">
        <f t="shared" si="3"/>
        <v>65642.572685711319</v>
      </c>
      <c r="L46" s="488">
        <f t="shared" si="4"/>
        <v>0</v>
      </c>
      <c r="M46" s="78">
        <f>SUMIFS('All Payrolls'!$G:$G,'All Payrolls'!$F:$F,$M$1, 'All Payrolls'!$A:$A,'Monthly Payroll Deductions'!$B46)</f>
        <v>137790.79</v>
      </c>
      <c r="N46" s="78"/>
      <c r="O46" s="77"/>
      <c r="P46" s="84">
        <f t="shared" si="5"/>
        <v>137790.79</v>
      </c>
      <c r="Q46" s="84">
        <f>IFERROR(_xlfn.XLOOKUP(E46,'April Payment'!H:H,'April Payment'!AR:AR),"")</f>
        <v>135927.9</v>
      </c>
      <c r="R46" s="160">
        <f>IFERROR(_xlfn.XLOOKUP(E46,'April Payment'!H:H,'April Payment'!AL:AL),"")</f>
        <v>201570.47268571131</v>
      </c>
      <c r="S46" s="79">
        <f>SUMIFS('All Payrolls'!$G:$G,'All Payrolls'!$F:$F,$S$1, 'All Payrolls'!$A:$A,'Monthly Payroll Deductions'!$B46)</f>
        <v>132920.09000000003</v>
      </c>
      <c r="T46" s="80"/>
      <c r="U46" s="80"/>
      <c r="V46" s="93">
        <f t="shared" si="6"/>
        <v>132920.09000000003</v>
      </c>
      <c r="W46" s="93">
        <f>IFERROR(_xlfn.XLOOKUP(E46,'May Payment'!H:H,'May Payment'!AQ:AQ),"")</f>
        <v>137790.79</v>
      </c>
      <c r="X46" s="93">
        <f>IFERROR(_xlfn.XLOOKUP(E46,'May Payment'!H:H,'May Payment'!AY:AY),"")</f>
        <v>0</v>
      </c>
      <c r="Y46" s="521">
        <f>IFERROR(_xlfn.XLOOKUP(E46,'May Payment'!H:H,'May Payment'!AZ:AZ),"")</f>
        <v>0</v>
      </c>
      <c r="Z46" s="521">
        <f t="shared" si="7"/>
        <v>0</v>
      </c>
      <c r="AA46" s="93">
        <f>IFERROR(_xlfn.XLOOKUP(E46,'May Payment'!H:H,'May Payment'!AK:AK),"")</f>
        <v>137790.79</v>
      </c>
      <c r="AB46" s="161">
        <f t="shared" si="8"/>
        <v>0</v>
      </c>
      <c r="AC46" s="79">
        <f t="shared" si="23"/>
        <v>132920.09000000003</v>
      </c>
      <c r="AD46" s="80"/>
      <c r="AE46" s="80"/>
      <c r="AF46" s="84">
        <f t="shared" si="10"/>
        <v>132920.09000000003</v>
      </c>
      <c r="AG46" s="84">
        <f>IFERROR(_xlfn.XLOOKUP(E46,'June Payment'!G:G,'June Payment'!AO:AO),"")</f>
        <v>132920.09000000003</v>
      </c>
      <c r="AH46" s="84">
        <f>IFERROR(_xlfn.XLOOKUP(E46,'June Payment'!G:G,'June Payment'!AQ:AQ),"")</f>
        <v>0</v>
      </c>
      <c r="AI46" s="84">
        <f>IFERROR(_xlfn.XLOOKUP(E46,'June Payment'!G:G,'June Payment'!AR:AR),"")</f>
        <v>132920.09000000003</v>
      </c>
      <c r="AJ46" s="84">
        <f t="shared" si="11"/>
        <v>0</v>
      </c>
      <c r="AK46" s="265"/>
      <c r="AL46" s="80"/>
      <c r="AM46" s="80"/>
      <c r="AN46" s="93"/>
      <c r="AO46" s="93"/>
      <c r="AP46" s="328"/>
      <c r="AQ46" s="328"/>
      <c r="AR46" s="328"/>
      <c r="AS46" s="84"/>
      <c r="AT46" s="84"/>
      <c r="AU46" s="79"/>
      <c r="AV46" s="80"/>
      <c r="AW46" s="80"/>
      <c r="AX46" s="93"/>
      <c r="AY46" s="93"/>
      <c r="AZ46" s="79"/>
      <c r="BA46" s="78"/>
      <c r="BB46" s="77"/>
      <c r="BC46" s="84"/>
      <c r="BD46" s="84"/>
      <c r="BE46" s="79"/>
      <c r="BF46" s="80"/>
      <c r="BG46" s="80"/>
      <c r="BH46" s="93"/>
      <c r="BI46" s="93"/>
      <c r="BJ46" s="78"/>
      <c r="BK46" s="78"/>
      <c r="BL46" s="77"/>
      <c r="BM46" s="84"/>
      <c r="BN46" s="84"/>
      <c r="BO46" s="79"/>
      <c r="BP46" s="80"/>
      <c r="BQ46" s="80"/>
      <c r="BR46" s="93"/>
      <c r="BS46" s="93"/>
      <c r="BT46" s="79"/>
      <c r="BU46" s="78"/>
      <c r="BV46" s="77"/>
      <c r="BW46" s="84"/>
      <c r="BX46" s="84"/>
      <c r="BY46" s="79"/>
      <c r="BZ46" s="80"/>
      <c r="CA46" s="80"/>
      <c r="CB46" s="93"/>
      <c r="CC46" s="93"/>
      <c r="CE46" s="329">
        <f t="shared" si="25"/>
        <v>403630.97000000003</v>
      </c>
      <c r="CF46" s="329">
        <f t="shared" si="26"/>
        <v>334490.56268571131</v>
      </c>
      <c r="CG46" s="329">
        <f t="shared" si="14"/>
        <v>-69140.407314288721</v>
      </c>
      <c r="CH46" s="329">
        <f t="shared" si="15"/>
        <v>-69140.407314288721</v>
      </c>
      <c r="CJ46" s="483"/>
      <c r="CK46" s="289">
        <f t="shared" si="16"/>
        <v>403630.97000000003</v>
      </c>
      <c r="CL46" s="289">
        <f t="shared" si="22"/>
        <v>334490.56268571131</v>
      </c>
      <c r="CM46" s="329" t="e">
        <f>(#REF!+CK46)-CL46</f>
        <v>#REF!</v>
      </c>
      <c r="CN46" s="331" t="e">
        <f t="shared" si="18"/>
        <v>#REF!</v>
      </c>
      <c r="CO46" s="331" t="e">
        <f t="shared" si="19"/>
        <v>#REF!</v>
      </c>
      <c r="CQ46" s="289" t="e">
        <f t="shared" si="24"/>
        <v>#REF!</v>
      </c>
      <c r="CS46" s="74">
        <f t="shared" si="21"/>
        <v>0</v>
      </c>
    </row>
    <row r="47" spans="1:97" x14ac:dyDescent="0.3">
      <c r="A47" s="77">
        <v>10121</v>
      </c>
      <c r="B47" s="77">
        <v>3023516</v>
      </c>
      <c r="C47">
        <v>3516</v>
      </c>
      <c r="D47" s="77" t="s">
        <v>19</v>
      </c>
      <c r="E47" s="77" t="s">
        <v>20</v>
      </c>
      <c r="F47" s="77" t="s">
        <v>23725</v>
      </c>
      <c r="G47" s="77" t="s">
        <v>748</v>
      </c>
      <c r="H47" s="488">
        <v>292812.84293905227</v>
      </c>
      <c r="I47" s="488">
        <v>68133.284271252604</v>
      </c>
      <c r="J47" s="488">
        <v>0</v>
      </c>
      <c r="K47" s="488">
        <f t="shared" si="3"/>
        <v>68133.284271252604</v>
      </c>
      <c r="L47" s="488">
        <f t="shared" si="4"/>
        <v>224679.55866779966</v>
      </c>
      <c r="M47" s="78">
        <f>SUMIFS('All Payrolls'!$G:$G,'All Payrolls'!$F:$F,$M$1, 'All Payrolls'!$A:$A,'Monthly Payroll Deductions'!$B47)</f>
        <v>130704.44999999997</v>
      </c>
      <c r="N47" s="78"/>
      <c r="O47" s="77"/>
      <c r="P47" s="84">
        <f t="shared" si="5"/>
        <v>130704.44999999997</v>
      </c>
      <c r="Q47" s="84">
        <f>IFERROR(_xlfn.XLOOKUP(E47,'April Payment'!H:H,'April Payment'!AR:AR),"")</f>
        <v>131037.01999999993</v>
      </c>
      <c r="R47" s="160">
        <f>IFERROR(_xlfn.XLOOKUP(E47,'April Payment'!H:H,'April Payment'!AL:AL),"")</f>
        <v>199170.30427125253</v>
      </c>
      <c r="S47" s="79">
        <f>SUMIFS('All Payrolls'!$G:$G,'All Payrolls'!$F:$F,$S$1, 'All Payrolls'!$A:$A,'Monthly Payroll Deductions'!$B47)</f>
        <v>128509.58000000003</v>
      </c>
      <c r="T47" s="80"/>
      <c r="U47" s="80"/>
      <c r="V47" s="93">
        <f t="shared" si="6"/>
        <v>128509.58000000003</v>
      </c>
      <c r="W47" s="93">
        <f>IFERROR(_xlfn.XLOOKUP(E47,'May Payment'!H:H,'May Payment'!AQ:AQ),"")</f>
        <v>100484.65213562627</v>
      </c>
      <c r="X47" s="93">
        <f>IFERROR(_xlfn.XLOOKUP(E47,'May Payment'!H:H,'May Payment'!AY:AY),"")</f>
        <v>0</v>
      </c>
      <c r="Y47" s="521">
        <f>IFERROR(_xlfn.XLOOKUP(E47,'May Payment'!H:H,'May Payment'!AZ:AZ),"")</f>
        <v>0</v>
      </c>
      <c r="Z47" s="521">
        <f t="shared" si="7"/>
        <v>0</v>
      </c>
      <c r="AA47" s="93">
        <f>IFERROR(_xlfn.XLOOKUP(E47,'May Payment'!H:H,'May Payment'!AK:AK),"")</f>
        <v>100484.65213562627</v>
      </c>
      <c r="AB47" s="161">
        <f t="shared" si="8"/>
        <v>224679.55866779966</v>
      </c>
      <c r="AC47" s="79">
        <f t="shared" si="23"/>
        <v>128509.58000000003</v>
      </c>
      <c r="AD47" s="80"/>
      <c r="AE47" s="80"/>
      <c r="AF47" s="84">
        <f t="shared" si="10"/>
        <v>128509.58000000003</v>
      </c>
      <c r="AG47" s="84">
        <f>IFERROR(_xlfn.XLOOKUP(E47,'June Payment'!G:G,'June Payment'!AO:AO),"")</f>
        <v>115553.14020414051</v>
      </c>
      <c r="AH47" s="84">
        <f>IFERROR(_xlfn.XLOOKUP(E47,'June Payment'!G:G,'June Payment'!AQ:AQ),"")</f>
        <v>0</v>
      </c>
      <c r="AI47" s="84">
        <f>IFERROR(_xlfn.XLOOKUP(E47,'June Payment'!G:G,'June Payment'!AR:AR),"")</f>
        <v>115553.14020414051</v>
      </c>
      <c r="AJ47" s="84">
        <f t="shared" si="11"/>
        <v>224679.55866779966</v>
      </c>
      <c r="AK47" s="265"/>
      <c r="AL47" s="80"/>
      <c r="AM47" s="80"/>
      <c r="AN47" s="93"/>
      <c r="AO47" s="93"/>
      <c r="AP47" s="328"/>
      <c r="AQ47" s="328"/>
      <c r="AR47" s="328"/>
      <c r="AS47" s="84"/>
      <c r="AT47" s="84"/>
      <c r="AU47" s="79"/>
      <c r="AV47" s="80"/>
      <c r="AW47" s="80"/>
      <c r="AX47" s="93"/>
      <c r="AY47" s="93"/>
      <c r="AZ47" s="79"/>
      <c r="BA47" s="78"/>
      <c r="BB47" s="77"/>
      <c r="BC47" s="84"/>
      <c r="BD47" s="84"/>
      <c r="BE47" s="79"/>
      <c r="BF47" s="80"/>
      <c r="BG47" s="80"/>
      <c r="BH47" s="93"/>
      <c r="BI47" s="93"/>
      <c r="BJ47" s="78"/>
      <c r="BK47" s="78"/>
      <c r="BL47" s="77"/>
      <c r="BM47" s="84"/>
      <c r="BN47" s="84"/>
      <c r="BO47" s="79"/>
      <c r="BP47" s="80"/>
      <c r="BQ47" s="80"/>
      <c r="BR47" s="93"/>
      <c r="BS47" s="93"/>
      <c r="BT47" s="79"/>
      <c r="BU47" s="78"/>
      <c r="BV47" s="77"/>
      <c r="BW47" s="84"/>
      <c r="BX47" s="84"/>
      <c r="BY47" s="79"/>
      <c r="BZ47" s="80"/>
      <c r="CA47" s="80"/>
      <c r="CB47" s="93"/>
      <c r="CC47" s="93"/>
      <c r="CE47" s="329">
        <f t="shared" si="25"/>
        <v>387723.61000000004</v>
      </c>
      <c r="CF47" s="329">
        <f t="shared" si="26"/>
        <v>539403.00314319273</v>
      </c>
      <c r="CG47" s="329">
        <f t="shared" si="14"/>
        <v>151679.39314319269</v>
      </c>
      <c r="CH47" s="329">
        <f t="shared" si="15"/>
        <v>151679.39314319269</v>
      </c>
      <c r="CJ47" s="483"/>
      <c r="CK47" s="289">
        <f t="shared" si="16"/>
        <v>387723.61000000004</v>
      </c>
      <c r="CL47" s="289">
        <f t="shared" si="22"/>
        <v>539403.00314319273</v>
      </c>
      <c r="CM47" s="329" t="e">
        <f>(#REF!+CK47)-CL47</f>
        <v>#REF!</v>
      </c>
      <c r="CN47" s="331" t="e">
        <f t="shared" si="18"/>
        <v>#REF!</v>
      </c>
      <c r="CO47" s="331" t="e">
        <f t="shared" si="19"/>
        <v>#REF!</v>
      </c>
      <c r="CQ47" s="289" t="e">
        <f t="shared" si="24"/>
        <v>#REF!</v>
      </c>
      <c r="CS47" s="74">
        <f t="shared" si="21"/>
        <v>0</v>
      </c>
    </row>
    <row r="48" spans="1:97" x14ac:dyDescent="0.3">
      <c r="A48" s="77">
        <v>10127</v>
      </c>
      <c r="B48" s="77">
        <v>3022077</v>
      </c>
      <c r="C48">
        <v>2077</v>
      </c>
      <c r="D48" s="77" t="s">
        <v>485</v>
      </c>
      <c r="E48" s="77" t="s">
        <v>59</v>
      </c>
      <c r="F48" s="77" t="s">
        <v>23725</v>
      </c>
      <c r="G48" s="77" t="s">
        <v>748</v>
      </c>
      <c r="H48" s="488">
        <v>613866.82984000538</v>
      </c>
      <c r="I48" s="488">
        <v>566476.19907021953</v>
      </c>
      <c r="J48" s="488">
        <v>0</v>
      </c>
      <c r="K48" s="488">
        <f t="shared" si="3"/>
        <v>566476.19907021953</v>
      </c>
      <c r="L48" s="488">
        <f t="shared" si="4"/>
        <v>47390.630769785843</v>
      </c>
      <c r="M48" s="78">
        <f>SUMIFS('All Payrolls'!$G:$G,'All Payrolls'!$F:$F,$M$1, 'All Payrolls'!$A:$A,'Monthly Payroll Deductions'!$B48)</f>
        <v>602465.88000000012</v>
      </c>
      <c r="N48" s="78"/>
      <c r="O48" s="77"/>
      <c r="P48" s="84">
        <f t="shared" si="5"/>
        <v>602465.88000000012</v>
      </c>
      <c r="Q48" s="84">
        <f>IFERROR(_xlfn.XLOOKUP(E48,'April Payment'!H:H,'April Payment'!AR:AR),"")</f>
        <v>590395.85000000021</v>
      </c>
      <c r="R48" s="160">
        <f>IFERROR(_xlfn.XLOOKUP(E48,'April Payment'!H:H,'April Payment'!AL:AL),"")</f>
        <v>1156872.0490702197</v>
      </c>
      <c r="S48" s="79">
        <f>SUMIFS('All Payrolls'!$G:$G,'All Payrolls'!$F:$F,$S$1, 'All Payrolls'!$A:$A,'Monthly Payroll Deductions'!$B48)</f>
        <v>595197.68000000098</v>
      </c>
      <c r="T48" s="80"/>
      <c r="U48" s="80"/>
      <c r="V48" s="93">
        <f t="shared" si="6"/>
        <v>595197.68000000098</v>
      </c>
      <c r="W48" s="93">
        <f>IFERROR(_xlfn.XLOOKUP(E48,'May Payment'!H:H,'May Payment'!AQ:AQ),"")</f>
        <v>513882.52453510987</v>
      </c>
      <c r="X48" s="93">
        <f>IFERROR(_xlfn.XLOOKUP(E48,'May Payment'!H:H,'May Payment'!AY:AY),"")</f>
        <v>0</v>
      </c>
      <c r="Y48" s="521">
        <f>IFERROR(_xlfn.XLOOKUP(E48,'May Payment'!H:H,'May Payment'!AZ:AZ),"")</f>
        <v>0</v>
      </c>
      <c r="Z48" s="521">
        <f t="shared" si="7"/>
        <v>0</v>
      </c>
      <c r="AA48" s="93">
        <f>IFERROR(_xlfn.XLOOKUP(E48,'May Payment'!H:H,'May Payment'!AK:AK),"")</f>
        <v>513882.52453510987</v>
      </c>
      <c r="AB48" s="161">
        <f t="shared" si="8"/>
        <v>47390.630769785843</v>
      </c>
      <c r="AC48" s="79">
        <f t="shared" si="23"/>
        <v>595197.68000000098</v>
      </c>
      <c r="AD48" s="80"/>
      <c r="AE48" s="80"/>
      <c r="AF48" s="84">
        <f t="shared" si="10"/>
        <v>595197.68000000098</v>
      </c>
      <c r="AG48" s="84">
        <f>IFERROR(_xlfn.XLOOKUP(E48,'June Payment'!G:G,'June Payment'!AO:AO),"")</f>
        <v>540340.49782995204</v>
      </c>
      <c r="AH48" s="84">
        <f>IFERROR(_xlfn.XLOOKUP(E48,'June Payment'!G:G,'June Payment'!AQ:AQ),"")</f>
        <v>0</v>
      </c>
      <c r="AI48" s="84">
        <f>IFERROR(_xlfn.XLOOKUP(E48,'June Payment'!G:G,'June Payment'!AR:AR),"")</f>
        <v>540340.49782995204</v>
      </c>
      <c r="AJ48" s="84">
        <f t="shared" si="11"/>
        <v>47390.630769785843</v>
      </c>
      <c r="AK48" s="265"/>
      <c r="AL48" s="80"/>
      <c r="AM48" s="80"/>
      <c r="AN48" s="93"/>
      <c r="AO48" s="93"/>
      <c r="AP48" s="328"/>
      <c r="AQ48" s="328"/>
      <c r="AR48" s="328"/>
      <c r="AS48" s="84"/>
      <c r="AT48" s="84"/>
      <c r="AU48" s="79"/>
      <c r="AV48" s="80"/>
      <c r="AW48" s="80"/>
      <c r="AX48" s="93"/>
      <c r="AY48" s="93"/>
      <c r="AZ48" s="79"/>
      <c r="BA48" s="78"/>
      <c r="BB48" s="77"/>
      <c r="BC48" s="84"/>
      <c r="BD48" s="84"/>
      <c r="BE48" s="79"/>
      <c r="BF48" s="80"/>
      <c r="BG48" s="80"/>
      <c r="BH48" s="93"/>
      <c r="BI48" s="93"/>
      <c r="BJ48" s="78"/>
      <c r="BK48" s="78"/>
      <c r="BL48" s="77"/>
      <c r="BM48" s="84"/>
      <c r="BN48" s="84"/>
      <c r="BO48" s="79"/>
      <c r="BP48" s="80"/>
      <c r="BQ48" s="80"/>
      <c r="BR48" s="93"/>
      <c r="BS48" s="93"/>
      <c r="BT48" s="79"/>
      <c r="BU48" s="78"/>
      <c r="BV48" s="77"/>
      <c r="BW48" s="84"/>
      <c r="BX48" s="84"/>
      <c r="BY48" s="79"/>
      <c r="BZ48" s="80"/>
      <c r="CA48" s="80"/>
      <c r="CB48" s="93"/>
      <c r="CC48" s="93"/>
      <c r="CE48" s="329">
        <f t="shared" si="25"/>
        <v>1792861.2400000021</v>
      </c>
      <c r="CF48" s="329">
        <f t="shared" si="26"/>
        <v>1744603.1776699575</v>
      </c>
      <c r="CG48" s="329">
        <f t="shared" si="14"/>
        <v>-48258.062330044573</v>
      </c>
      <c r="CH48" s="329">
        <f t="shared" si="15"/>
        <v>-48258.062330044573</v>
      </c>
      <c r="CJ48" s="483"/>
      <c r="CK48" s="289">
        <f t="shared" si="16"/>
        <v>1792861.2400000021</v>
      </c>
      <c r="CL48" s="289">
        <f t="shared" si="22"/>
        <v>1744603.1776699575</v>
      </c>
      <c r="CM48" s="329" t="e">
        <f>(#REF!+CK48)-CL48</f>
        <v>#REF!</v>
      </c>
      <c r="CN48" s="331" t="e">
        <f t="shared" si="18"/>
        <v>#REF!</v>
      </c>
      <c r="CO48" s="331" t="e">
        <f t="shared" si="19"/>
        <v>#REF!</v>
      </c>
      <c r="CQ48" s="289" t="e">
        <f t="shared" si="24"/>
        <v>#REF!</v>
      </c>
      <c r="CS48" s="74">
        <f t="shared" si="21"/>
        <v>0</v>
      </c>
    </row>
    <row r="49" spans="1:97" x14ac:dyDescent="0.3">
      <c r="A49" s="77">
        <v>10128</v>
      </c>
      <c r="B49" s="77">
        <v>3022079</v>
      </c>
      <c r="C49">
        <v>2079</v>
      </c>
      <c r="D49" s="77" t="s">
        <v>425</v>
      </c>
      <c r="E49" s="77" t="s">
        <v>17</v>
      </c>
      <c r="F49" s="77" t="s">
        <v>23725</v>
      </c>
      <c r="G49" s="77" t="s">
        <v>748</v>
      </c>
      <c r="H49" s="488">
        <v>93419.918776164035</v>
      </c>
      <c r="I49" s="488">
        <v>103818.64877616381</v>
      </c>
      <c r="J49" s="488">
        <v>0</v>
      </c>
      <c r="K49" s="488">
        <f t="shared" si="3"/>
        <v>103818.64877616381</v>
      </c>
      <c r="L49" s="488">
        <f t="shared" si="4"/>
        <v>-10398.729999999778</v>
      </c>
      <c r="M49" s="78">
        <f>SUMIFS('All Payrolls'!$G:$G,'All Payrolls'!$F:$F,$M$1, 'All Payrolls'!$A:$A,'Monthly Payroll Deductions'!$B49)</f>
        <v>162352.52000000014</v>
      </c>
      <c r="N49" s="78"/>
      <c r="O49" s="77"/>
      <c r="P49" s="84">
        <f t="shared" si="5"/>
        <v>162352.52000000014</v>
      </c>
      <c r="Q49" s="84">
        <f>IFERROR(_xlfn.XLOOKUP(E49,'April Payment'!H:H,'April Payment'!AR:AR),"")</f>
        <v>158807.30999999994</v>
      </c>
      <c r="R49" s="160">
        <f>IFERROR(_xlfn.XLOOKUP(E49,'April Payment'!H:H,'April Payment'!AL:AL),"")</f>
        <v>262625.95877616375</v>
      </c>
      <c r="S49" s="79">
        <f>SUMIFS('All Payrolls'!$G:$G,'All Payrolls'!$F:$F,$S$1, 'All Payrolls'!$A:$A,'Monthly Payroll Deductions'!$B49)</f>
        <v>165592.12000000011</v>
      </c>
      <c r="T49" s="80"/>
      <c r="U49" s="80"/>
      <c r="V49" s="93">
        <f t="shared" si="6"/>
        <v>165592.12000000011</v>
      </c>
      <c r="W49" s="93">
        <f>IFERROR(_xlfn.XLOOKUP(E49,'May Payment'!H:H,'May Payment'!AQ:AQ),"")</f>
        <v>162352.52000000014</v>
      </c>
      <c r="X49" s="93">
        <f>IFERROR(_xlfn.XLOOKUP(E49,'May Payment'!H:H,'May Payment'!AY:AY),"")</f>
        <v>0</v>
      </c>
      <c r="Y49" s="521">
        <f>IFERROR(_xlfn.XLOOKUP(E49,'May Payment'!H:H,'May Payment'!AZ:AZ),"")</f>
        <v>-10398.729999999778</v>
      </c>
      <c r="Z49" s="521">
        <f t="shared" si="7"/>
        <v>-10398.729999999778</v>
      </c>
      <c r="AA49" s="93">
        <f>IFERROR(_xlfn.XLOOKUP(E49,'May Payment'!H:H,'May Payment'!AK:AK),"")</f>
        <v>151953.79000000036</v>
      </c>
      <c r="AB49" s="161">
        <f t="shared" si="8"/>
        <v>0</v>
      </c>
      <c r="AC49" s="79">
        <f t="shared" si="23"/>
        <v>165592.12000000011</v>
      </c>
      <c r="AD49" s="80"/>
      <c r="AE49" s="80"/>
      <c r="AF49" s="84">
        <f t="shared" si="10"/>
        <v>165592.12000000011</v>
      </c>
      <c r="AG49" s="84">
        <f>IFERROR(_xlfn.XLOOKUP(E49,'June Payment'!G:G,'June Payment'!AO:AO),"")</f>
        <v>165592.12000000011</v>
      </c>
      <c r="AH49" s="84">
        <f>IFERROR(_xlfn.XLOOKUP(E49,'June Payment'!G:G,'June Payment'!AQ:AQ),"")</f>
        <v>0</v>
      </c>
      <c r="AI49" s="84">
        <f>IFERROR(_xlfn.XLOOKUP(E49,'June Payment'!G:G,'June Payment'!AR:AR),"")</f>
        <v>165592.12000000011</v>
      </c>
      <c r="AJ49" s="84">
        <f t="shared" si="11"/>
        <v>0</v>
      </c>
      <c r="AK49" s="265"/>
      <c r="AL49" s="80"/>
      <c r="AM49" s="80"/>
      <c r="AN49" s="93"/>
      <c r="AO49" s="93"/>
      <c r="AP49" s="328"/>
      <c r="AQ49" s="328"/>
      <c r="AR49" s="328"/>
      <c r="AS49" s="84"/>
      <c r="AT49" s="84"/>
      <c r="AU49" s="79"/>
      <c r="AV49" s="80"/>
      <c r="AW49" s="80"/>
      <c r="AX49" s="93"/>
      <c r="AY49" s="93"/>
      <c r="AZ49" s="79"/>
      <c r="BA49" s="78"/>
      <c r="BB49" s="77"/>
      <c r="BC49" s="84"/>
      <c r="BD49" s="84"/>
      <c r="BE49" s="79"/>
      <c r="BF49" s="80"/>
      <c r="BG49" s="80"/>
      <c r="BH49" s="93"/>
      <c r="BI49" s="93"/>
      <c r="BJ49" s="78"/>
      <c r="BK49" s="78"/>
      <c r="BL49" s="77"/>
      <c r="BM49" s="84"/>
      <c r="BN49" s="84"/>
      <c r="BO49" s="79"/>
      <c r="BP49" s="80"/>
      <c r="BQ49" s="80"/>
      <c r="BR49" s="93"/>
      <c r="BS49" s="93"/>
      <c r="BT49" s="79"/>
      <c r="BU49" s="78"/>
      <c r="BV49" s="77"/>
      <c r="BW49" s="84"/>
      <c r="BX49" s="84"/>
      <c r="BY49" s="79"/>
      <c r="BZ49" s="80"/>
      <c r="CA49" s="80"/>
      <c r="CB49" s="93"/>
      <c r="CC49" s="93"/>
      <c r="CE49" s="329">
        <f t="shared" si="25"/>
        <v>493536.76000000036</v>
      </c>
      <c r="CF49" s="329">
        <f t="shared" si="26"/>
        <v>428218.07877616386</v>
      </c>
      <c r="CG49" s="329">
        <f t="shared" si="14"/>
        <v>-65318.681223836495</v>
      </c>
      <c r="CH49" s="329">
        <f t="shared" si="15"/>
        <v>-65318.681223836495</v>
      </c>
      <c r="CJ49" s="483"/>
      <c r="CK49" s="289">
        <f t="shared" si="16"/>
        <v>493536.76000000036</v>
      </c>
      <c r="CL49" s="289">
        <f t="shared" si="22"/>
        <v>428218.07877616386</v>
      </c>
      <c r="CM49" s="329" t="e">
        <f>(#REF!+CK49)-CL49</f>
        <v>#REF!</v>
      </c>
      <c r="CN49" s="331" t="e">
        <f t="shared" si="18"/>
        <v>#REF!</v>
      </c>
      <c r="CO49" s="331" t="e">
        <f t="shared" si="19"/>
        <v>#REF!</v>
      </c>
      <c r="CQ49" s="289" t="e">
        <f t="shared" si="24"/>
        <v>#REF!</v>
      </c>
      <c r="CS49" s="74">
        <f t="shared" si="21"/>
        <v>0</v>
      </c>
    </row>
    <row r="50" spans="1:97" x14ac:dyDescent="0.3">
      <c r="A50" s="77">
        <v>10129</v>
      </c>
      <c r="B50" s="77">
        <v>3022078</v>
      </c>
      <c r="C50">
        <v>2078</v>
      </c>
      <c r="D50" s="77" t="s">
        <v>232</v>
      </c>
      <c r="E50" s="77" t="s">
        <v>233</v>
      </c>
      <c r="F50" s="77" t="s">
        <v>23725</v>
      </c>
      <c r="G50" s="77" t="s">
        <v>748</v>
      </c>
      <c r="H50" s="488">
        <v>42361.143539807526</v>
      </c>
      <c r="I50" s="488">
        <v>42361.143539807526</v>
      </c>
      <c r="J50" s="488">
        <v>0</v>
      </c>
      <c r="K50" s="488">
        <f t="shared" si="3"/>
        <v>42361.143539807526</v>
      </c>
      <c r="L50" s="488">
        <f t="shared" si="4"/>
        <v>0</v>
      </c>
      <c r="M50" s="78">
        <f>SUMIFS('All Payrolls'!$G:$G,'All Payrolls'!$F:$F,$M$1, 'All Payrolls'!$A:$A,'Monthly Payroll Deductions'!$B50)</f>
        <v>143013.08000000002</v>
      </c>
      <c r="N50" s="78"/>
      <c r="O50" s="77"/>
      <c r="P50" s="84">
        <f t="shared" si="5"/>
        <v>143013.08000000002</v>
      </c>
      <c r="Q50" s="84">
        <f>IFERROR(_xlfn.XLOOKUP(E50,'April Payment'!H:H,'April Payment'!AR:AR),"")</f>
        <v>139354.74000000008</v>
      </c>
      <c r="R50" s="160">
        <f>IFERROR(_xlfn.XLOOKUP(E50,'April Payment'!H:H,'April Payment'!AL:AL),"")</f>
        <v>181715.8835398076</v>
      </c>
      <c r="S50" s="79">
        <f>SUMIFS('All Payrolls'!$G:$G,'All Payrolls'!$F:$F,$S$1, 'All Payrolls'!$A:$A,'Monthly Payroll Deductions'!$B50)</f>
        <v>145749.82999999996</v>
      </c>
      <c r="T50" s="80"/>
      <c r="U50" s="80"/>
      <c r="V50" s="93">
        <f t="shared" si="6"/>
        <v>145749.82999999996</v>
      </c>
      <c r="W50" s="93">
        <f>IFERROR(_xlfn.XLOOKUP(E50,'May Payment'!H:H,'May Payment'!AQ:AQ),"")</f>
        <v>143013.08000000002</v>
      </c>
      <c r="X50" s="93">
        <f>IFERROR(_xlfn.XLOOKUP(E50,'May Payment'!H:H,'May Payment'!AY:AY),"")</f>
        <v>0</v>
      </c>
      <c r="Y50" s="521">
        <f>IFERROR(_xlfn.XLOOKUP(E50,'May Payment'!H:H,'May Payment'!AZ:AZ),"")</f>
        <v>0</v>
      </c>
      <c r="Z50" s="521">
        <f t="shared" si="7"/>
        <v>0</v>
      </c>
      <c r="AA50" s="93">
        <f>IFERROR(_xlfn.XLOOKUP(E50,'May Payment'!H:H,'May Payment'!AK:AK),"")</f>
        <v>143013.08000000002</v>
      </c>
      <c r="AB50" s="161">
        <f t="shared" si="8"/>
        <v>0</v>
      </c>
      <c r="AC50" s="79">
        <f t="shared" si="23"/>
        <v>145749.82999999996</v>
      </c>
      <c r="AD50" s="80"/>
      <c r="AE50" s="80"/>
      <c r="AF50" s="84">
        <f t="shared" si="10"/>
        <v>145749.82999999996</v>
      </c>
      <c r="AG50" s="84">
        <f>IFERROR(_xlfn.XLOOKUP(E50,'June Payment'!G:G,'June Payment'!AO:AO),"")</f>
        <v>145749.82999999996</v>
      </c>
      <c r="AH50" s="84">
        <f>IFERROR(_xlfn.XLOOKUP(E50,'June Payment'!G:G,'June Payment'!AQ:AQ),"")</f>
        <v>0</v>
      </c>
      <c r="AI50" s="84">
        <f>IFERROR(_xlfn.XLOOKUP(E50,'June Payment'!G:G,'June Payment'!AR:AR),"")</f>
        <v>145749.82999999996</v>
      </c>
      <c r="AJ50" s="84">
        <f t="shared" si="11"/>
        <v>0</v>
      </c>
      <c r="AK50" s="265"/>
      <c r="AL50" s="80"/>
      <c r="AM50" s="80"/>
      <c r="AN50" s="93"/>
      <c r="AO50" s="93"/>
      <c r="AP50" s="328"/>
      <c r="AQ50" s="328"/>
      <c r="AR50" s="328"/>
      <c r="AS50" s="84"/>
      <c r="AT50" s="84"/>
      <c r="AU50" s="79"/>
      <c r="AV50" s="80"/>
      <c r="AW50" s="80"/>
      <c r="AX50" s="93"/>
      <c r="AY50" s="93"/>
      <c r="AZ50" s="79"/>
      <c r="BA50" s="78"/>
      <c r="BB50" s="77"/>
      <c r="BC50" s="84"/>
      <c r="BD50" s="84"/>
      <c r="BE50" s="79"/>
      <c r="BF50" s="80"/>
      <c r="BG50" s="80"/>
      <c r="BH50" s="93"/>
      <c r="BI50" s="93"/>
      <c r="BJ50" s="78"/>
      <c r="BK50" s="78"/>
      <c r="BL50" s="77"/>
      <c r="BM50" s="84"/>
      <c r="BN50" s="84"/>
      <c r="BO50" s="79"/>
      <c r="BP50" s="80"/>
      <c r="BQ50" s="80"/>
      <c r="BR50" s="93"/>
      <c r="BS50" s="93"/>
      <c r="BT50" s="79"/>
      <c r="BU50" s="78"/>
      <c r="BV50" s="77"/>
      <c r="BW50" s="84"/>
      <c r="BX50" s="84"/>
      <c r="BY50" s="79"/>
      <c r="BZ50" s="80"/>
      <c r="CA50" s="80"/>
      <c r="CB50" s="93"/>
      <c r="CC50" s="93"/>
      <c r="CE50" s="329">
        <f t="shared" si="25"/>
        <v>434512.73999999993</v>
      </c>
      <c r="CF50" s="329">
        <f t="shared" si="26"/>
        <v>327465.71353980759</v>
      </c>
      <c r="CG50" s="329">
        <f t="shared" si="14"/>
        <v>-107047.02646019234</v>
      </c>
      <c r="CH50" s="329">
        <f t="shared" si="15"/>
        <v>-107047.02646019234</v>
      </c>
      <c r="CJ50" s="483"/>
      <c r="CK50" s="289">
        <f t="shared" si="16"/>
        <v>434512.73999999993</v>
      </c>
      <c r="CL50" s="289">
        <f t="shared" si="22"/>
        <v>327465.71353980759</v>
      </c>
      <c r="CM50" s="329" t="e">
        <f>(#REF!+CK50)-CL50</f>
        <v>#REF!</v>
      </c>
      <c r="CN50" s="331" t="e">
        <f t="shared" si="18"/>
        <v>#REF!</v>
      </c>
      <c r="CO50" s="331" t="e">
        <f t="shared" si="19"/>
        <v>#REF!</v>
      </c>
      <c r="CQ50" s="289" t="e">
        <f t="shared" si="24"/>
        <v>#REF!</v>
      </c>
      <c r="CS50" s="74">
        <f t="shared" si="21"/>
        <v>0</v>
      </c>
    </row>
    <row r="51" spans="1:97" x14ac:dyDescent="0.3">
      <c r="A51" s="302">
        <v>10132</v>
      </c>
      <c r="B51" s="302">
        <v>3021002</v>
      </c>
      <c r="C51">
        <v>1002</v>
      </c>
      <c r="D51" s="302" t="s">
        <v>407</v>
      </c>
      <c r="E51" s="302" t="s">
        <v>354</v>
      </c>
      <c r="F51" s="302" t="s">
        <v>23726</v>
      </c>
      <c r="G51" s="302" t="s">
        <v>390</v>
      </c>
      <c r="H51" s="488">
        <v>0</v>
      </c>
      <c r="I51" s="488">
        <v>0</v>
      </c>
      <c r="J51" s="488">
        <v>0</v>
      </c>
      <c r="K51" s="488">
        <f t="shared" si="3"/>
        <v>0</v>
      </c>
      <c r="L51" s="488">
        <f t="shared" si="4"/>
        <v>0</v>
      </c>
      <c r="M51" s="78"/>
      <c r="N51" s="78">
        <f>SUMIFS('All Payrolls'!$G:$G,'All Payrolls'!$F:$F,$M$1, 'All Payrolls'!$A:$A,'Monthly Payroll Deductions'!$B51)</f>
        <v>69114.709999999992</v>
      </c>
      <c r="O51" s="77"/>
      <c r="P51" s="84">
        <f>SUM(N51:O51)</f>
        <v>69114.709999999992</v>
      </c>
      <c r="Q51" s="84">
        <f>IFERROR(_xlfn.XLOOKUP(E51,'April Payment'!H:H,'April Payment'!AR:AR),"")</f>
        <v>0</v>
      </c>
      <c r="R51" s="160">
        <f>IFERROR(_xlfn.XLOOKUP(E51,'April Payment'!H:H,'April Payment'!AL:AL),"")</f>
        <v>0</v>
      </c>
      <c r="S51" s="79"/>
      <c r="T51" s="79">
        <f>SUMIFS('All Payrolls'!$G:$G,'All Payrolls'!$F:$F,$S$1, 'All Payrolls'!$A:$A,'Monthly Payroll Deductions'!$B51)</f>
        <v>74093.78</v>
      </c>
      <c r="U51" s="80"/>
      <c r="V51" s="93">
        <f t="shared" si="6"/>
        <v>74093.78</v>
      </c>
      <c r="W51" s="93">
        <f>IFERROR(_xlfn.XLOOKUP(E51,'May Payment'!H:H,'May Payment'!AQ:AQ),"")</f>
        <v>0</v>
      </c>
      <c r="X51" s="93">
        <f>IFERROR(_xlfn.XLOOKUP(E51,'May Payment'!H:H,'May Payment'!AY:AY),"")</f>
        <v>0</v>
      </c>
      <c r="Y51" s="521">
        <f>IFERROR(_xlfn.XLOOKUP(E51,'May Payment'!H:H,'May Payment'!AZ:AZ),"")</f>
        <v>0</v>
      </c>
      <c r="Z51" s="521">
        <f t="shared" si="7"/>
        <v>0</v>
      </c>
      <c r="AA51" s="93">
        <f>IFERROR(_xlfn.XLOOKUP(E51,'May Payment'!H:H,'May Payment'!AK:AK),"")</f>
        <v>0</v>
      </c>
      <c r="AB51" s="161">
        <f t="shared" si="8"/>
        <v>0</v>
      </c>
      <c r="AC51" s="79">
        <f t="shared" si="23"/>
        <v>0</v>
      </c>
      <c r="AD51" s="79">
        <f t="shared" ref="AD51:AE55" si="27">T51</f>
        <v>74093.78</v>
      </c>
      <c r="AE51" s="79">
        <f t="shared" si="27"/>
        <v>0</v>
      </c>
      <c r="AF51" s="84">
        <f t="shared" si="10"/>
        <v>74093.78</v>
      </c>
      <c r="AG51" s="84">
        <f>IFERROR(_xlfn.XLOOKUP(E51,'June Payment'!G:G,'June Payment'!AO:AO),"")</f>
        <v>0</v>
      </c>
      <c r="AH51" s="84">
        <f>IFERROR(_xlfn.XLOOKUP(E51,'June Payment'!G:G,'June Payment'!AQ:AQ),"")</f>
        <v>0</v>
      </c>
      <c r="AI51" s="84">
        <f>IFERROR(_xlfn.XLOOKUP(E51,'June Payment'!G:G,'June Payment'!AR:AR),"")</f>
        <v>0</v>
      </c>
      <c r="AJ51" s="84">
        <f t="shared" si="11"/>
        <v>0</v>
      </c>
      <c r="AK51" s="265"/>
      <c r="AL51" s="265"/>
      <c r="AM51" s="80"/>
      <c r="AN51" s="93"/>
      <c r="AO51" s="93"/>
      <c r="AP51" s="328"/>
      <c r="AQ51" s="328"/>
      <c r="AR51" s="328"/>
      <c r="AS51" s="84"/>
      <c r="AT51" s="84"/>
      <c r="AU51" s="79"/>
      <c r="AV51" s="79"/>
      <c r="AW51" s="80"/>
      <c r="AX51" s="93"/>
      <c r="AY51" s="93"/>
      <c r="AZ51" s="79"/>
      <c r="BA51" s="78"/>
      <c r="BB51" s="77"/>
      <c r="BC51" s="84"/>
      <c r="BD51" s="84"/>
      <c r="BE51" s="79"/>
      <c r="BF51" s="79"/>
      <c r="BG51" s="80"/>
      <c r="BH51" s="93"/>
      <c r="BI51" s="93"/>
      <c r="BJ51" s="78"/>
      <c r="BK51" s="78"/>
      <c r="BL51" s="77"/>
      <c r="BM51" s="84"/>
      <c r="BN51" s="84"/>
      <c r="BO51" s="79"/>
      <c r="BP51" s="79"/>
      <c r="BQ51" s="80"/>
      <c r="BR51" s="93"/>
      <c r="BS51" s="93"/>
      <c r="BT51" s="79"/>
      <c r="BU51" s="79"/>
      <c r="BV51" s="77"/>
      <c r="BW51" s="84"/>
      <c r="BX51" s="84"/>
      <c r="BY51" s="79"/>
      <c r="BZ51" s="80"/>
      <c r="CA51" s="80"/>
      <c r="CB51" s="93"/>
      <c r="CC51" s="93"/>
      <c r="CE51" s="329">
        <f t="shared" si="25"/>
        <v>217302.27</v>
      </c>
      <c r="CF51" s="329">
        <f t="shared" si="26"/>
        <v>0</v>
      </c>
      <c r="CG51" s="329">
        <f t="shared" si="14"/>
        <v>-217302.27</v>
      </c>
      <c r="CI51" s="329">
        <f>CG51</f>
        <v>-217302.27</v>
      </c>
      <c r="CJ51" s="483"/>
      <c r="CK51" s="462"/>
      <c r="CL51" s="462"/>
      <c r="CM51" s="462" t="e">
        <f>(#REF!+CK51)-CL51</f>
        <v>#REF!</v>
      </c>
      <c r="CN51" s="463"/>
      <c r="CO51" s="463" t="e">
        <f t="shared" si="19"/>
        <v>#REF!</v>
      </c>
      <c r="CQ51" s="289" t="e">
        <f t="shared" si="24"/>
        <v>#REF!</v>
      </c>
      <c r="CS51" s="74">
        <f>BK51*5%*7</f>
        <v>0</v>
      </c>
    </row>
    <row r="52" spans="1:97" x14ac:dyDescent="0.3">
      <c r="A52" s="302">
        <v>10135</v>
      </c>
      <c r="B52" s="302">
        <v>3020135</v>
      </c>
      <c r="C52">
        <v>135</v>
      </c>
      <c r="D52" s="302" t="s">
        <v>399</v>
      </c>
      <c r="E52" s="302" t="s">
        <v>356</v>
      </c>
      <c r="F52" s="302" t="s">
        <v>23726</v>
      </c>
      <c r="G52" s="302" t="s">
        <v>390</v>
      </c>
      <c r="H52" s="488">
        <v>0</v>
      </c>
      <c r="I52" s="488">
        <v>0</v>
      </c>
      <c r="J52" s="488">
        <v>0</v>
      </c>
      <c r="K52" s="488">
        <f t="shared" si="3"/>
        <v>0</v>
      </c>
      <c r="L52" s="488">
        <f t="shared" si="4"/>
        <v>0</v>
      </c>
      <c r="M52" s="78"/>
      <c r="N52" s="78">
        <f>SUMIFS('All Payrolls'!$G:$G,'All Payrolls'!$F:$F,$M$1, 'All Payrolls'!$A:$A,'Monthly Payroll Deductions'!$B52)</f>
        <v>198846.13999999987</v>
      </c>
      <c r="O52" s="77"/>
      <c r="P52" s="84">
        <f>SUM(N52:O52)</f>
        <v>198846.13999999987</v>
      </c>
      <c r="Q52" s="84">
        <f>IFERROR(_xlfn.XLOOKUP(E52,'April Payment'!H:H,'April Payment'!AR:AR),"")</f>
        <v>0</v>
      </c>
      <c r="R52" s="160">
        <f>IFERROR(_xlfn.XLOOKUP(E52,'April Payment'!H:H,'April Payment'!AL:AL),"")</f>
        <v>0</v>
      </c>
      <c r="S52" s="79"/>
      <c r="T52" s="79">
        <f>SUMIFS('All Payrolls'!$G:$G,'All Payrolls'!$F:$F,$S$1, 'All Payrolls'!$A:$A,'Monthly Payroll Deductions'!$B52)</f>
        <v>200055.05000000005</v>
      </c>
      <c r="U52" s="80"/>
      <c r="V52" s="93">
        <f t="shared" si="6"/>
        <v>200055.05000000005</v>
      </c>
      <c r="W52" s="93">
        <f>IFERROR(_xlfn.XLOOKUP(E52,'May Payment'!H:H,'May Payment'!AQ:AQ),"")</f>
        <v>0</v>
      </c>
      <c r="X52" s="93">
        <f>IFERROR(_xlfn.XLOOKUP(E52,'May Payment'!H:H,'May Payment'!AY:AY),"")</f>
        <v>0</v>
      </c>
      <c r="Y52" s="521">
        <f>IFERROR(_xlfn.XLOOKUP(E52,'May Payment'!H:H,'May Payment'!AZ:AZ),"")</f>
        <v>0</v>
      </c>
      <c r="Z52" s="521">
        <f t="shared" si="7"/>
        <v>0</v>
      </c>
      <c r="AA52" s="93">
        <f>IFERROR(_xlfn.XLOOKUP(E52,'May Payment'!H:H,'May Payment'!AK:AK),"")</f>
        <v>0</v>
      </c>
      <c r="AB52" s="161">
        <f t="shared" si="8"/>
        <v>0</v>
      </c>
      <c r="AC52" s="79">
        <f t="shared" si="23"/>
        <v>0</v>
      </c>
      <c r="AD52" s="79">
        <f t="shared" si="27"/>
        <v>200055.05000000005</v>
      </c>
      <c r="AE52" s="79">
        <f t="shared" si="27"/>
        <v>0</v>
      </c>
      <c r="AF52" s="84">
        <f t="shared" si="10"/>
        <v>200055.05000000005</v>
      </c>
      <c r="AG52" s="84">
        <f>IFERROR(_xlfn.XLOOKUP(E52,'June Payment'!G:G,'June Payment'!AO:AO),"")</f>
        <v>0</v>
      </c>
      <c r="AH52" s="84">
        <f>IFERROR(_xlfn.XLOOKUP(E52,'June Payment'!G:G,'June Payment'!AQ:AQ),"")</f>
        <v>0</v>
      </c>
      <c r="AI52" s="84">
        <f>IFERROR(_xlfn.XLOOKUP(E52,'June Payment'!G:G,'June Payment'!AR:AR),"")</f>
        <v>0</v>
      </c>
      <c r="AJ52" s="84">
        <f t="shared" si="11"/>
        <v>0</v>
      </c>
      <c r="AK52" s="265"/>
      <c r="AL52" s="265"/>
      <c r="AM52" s="80"/>
      <c r="AN52" s="93"/>
      <c r="AO52" s="93"/>
      <c r="AP52" s="328"/>
      <c r="AQ52" s="328"/>
      <c r="AR52" s="328"/>
      <c r="AS52" s="84"/>
      <c r="AT52" s="84"/>
      <c r="AU52" s="79"/>
      <c r="AV52" s="79"/>
      <c r="AW52" s="80"/>
      <c r="AX52" s="93"/>
      <c r="AY52" s="93"/>
      <c r="AZ52" s="79"/>
      <c r="BA52" s="78"/>
      <c r="BB52" s="77"/>
      <c r="BC52" s="84"/>
      <c r="BD52" s="84"/>
      <c r="BE52" s="79"/>
      <c r="BF52" s="79"/>
      <c r="BG52" s="80"/>
      <c r="BH52" s="93"/>
      <c r="BI52" s="93"/>
      <c r="BJ52" s="78"/>
      <c r="BK52" s="78"/>
      <c r="BL52" s="77"/>
      <c r="BM52" s="84"/>
      <c r="BN52" s="84"/>
      <c r="BO52" s="79"/>
      <c r="BP52" s="79"/>
      <c r="BQ52" s="80"/>
      <c r="BR52" s="93"/>
      <c r="BS52" s="93"/>
      <c r="BT52" s="79"/>
      <c r="BU52" s="79"/>
      <c r="BV52" s="77"/>
      <c r="BW52" s="84"/>
      <c r="BX52" s="84"/>
      <c r="BY52" s="79"/>
      <c r="BZ52" s="80"/>
      <c r="CA52" s="80"/>
      <c r="CB52" s="93"/>
      <c r="CC52" s="93"/>
      <c r="CE52" s="329">
        <f t="shared" si="25"/>
        <v>598956.24</v>
      </c>
      <c r="CF52" s="329">
        <f t="shared" si="26"/>
        <v>0</v>
      </c>
      <c r="CG52" s="329">
        <f t="shared" si="14"/>
        <v>-598956.24</v>
      </c>
      <c r="CI52" s="329">
        <f>CG52</f>
        <v>-598956.24</v>
      </c>
      <c r="CJ52" s="483"/>
      <c r="CK52" s="462"/>
      <c r="CL52" s="462"/>
      <c r="CM52" s="462" t="e">
        <f>(#REF!+CK52)-CL52</f>
        <v>#REF!</v>
      </c>
      <c r="CN52" s="463"/>
      <c r="CO52" s="463" t="e">
        <f t="shared" si="19"/>
        <v>#REF!</v>
      </c>
      <c r="CQ52" s="289" t="e">
        <f t="shared" si="24"/>
        <v>#REF!</v>
      </c>
      <c r="CS52" s="74">
        <f>BK52*5%*7</f>
        <v>0</v>
      </c>
    </row>
    <row r="53" spans="1:97" x14ac:dyDescent="0.3">
      <c r="A53" s="302">
        <v>10157</v>
      </c>
      <c r="B53" s="302">
        <v>3027005</v>
      </c>
      <c r="C53">
        <v>7005</v>
      </c>
      <c r="D53" s="302" t="s">
        <v>558</v>
      </c>
      <c r="E53" s="302" t="s">
        <v>219</v>
      </c>
      <c r="F53" s="302" t="s">
        <v>23726</v>
      </c>
      <c r="G53" s="302" t="s">
        <v>556</v>
      </c>
      <c r="H53" s="488">
        <v>0</v>
      </c>
      <c r="I53" s="488">
        <v>0</v>
      </c>
      <c r="J53" s="488">
        <v>0</v>
      </c>
      <c r="K53" s="488">
        <f t="shared" si="3"/>
        <v>0</v>
      </c>
      <c r="L53" s="488">
        <f t="shared" si="4"/>
        <v>0</v>
      </c>
      <c r="M53" s="78"/>
      <c r="N53" s="78"/>
      <c r="O53" s="78">
        <f>SUMIFS('All Payrolls'!$G:$G,'All Payrolls'!$F:$F,$M$1, 'All Payrolls'!$A:$A,'Monthly Payroll Deductions'!$B53)</f>
        <v>295184.38999999996</v>
      </c>
      <c r="P53" s="84">
        <f>SUM(N53:O53)</f>
        <v>295184.38999999996</v>
      </c>
      <c r="Q53" s="84">
        <f>IFERROR(_xlfn.XLOOKUP(E53,'April Payment'!H:H,'April Payment'!AR:AR),"")</f>
        <v>0</v>
      </c>
      <c r="R53" s="160">
        <f>IFERROR(_xlfn.XLOOKUP(E53,'April Payment'!H:H,'April Payment'!AL:AL),"")</f>
        <v>0</v>
      </c>
      <c r="S53" s="79"/>
      <c r="T53" s="79"/>
      <c r="U53" s="79">
        <f>SUMIFS('All Payrolls'!$G:$G,'All Payrolls'!$F:$F,$S$1, 'All Payrolls'!$A:$A,'Monthly Payroll Deductions'!$B53)</f>
        <v>329415.43999999977</v>
      </c>
      <c r="V53" s="93">
        <f t="shared" si="6"/>
        <v>329415.43999999977</v>
      </c>
      <c r="W53" s="93">
        <f>IFERROR(_xlfn.XLOOKUP(E53,'May Payment'!H:H,'May Payment'!AQ:AQ),"")</f>
        <v>0</v>
      </c>
      <c r="X53" s="93">
        <f>IFERROR(_xlfn.XLOOKUP(E53,'May Payment'!H:H,'May Payment'!AY:AY),"")</f>
        <v>0</v>
      </c>
      <c r="Y53" s="521">
        <f>IFERROR(_xlfn.XLOOKUP(E53,'May Payment'!H:H,'May Payment'!AZ:AZ),"")</f>
        <v>0</v>
      </c>
      <c r="Z53" s="521">
        <f t="shared" si="7"/>
        <v>0</v>
      </c>
      <c r="AA53" s="93">
        <f>IFERROR(_xlfn.XLOOKUP(E53,'May Payment'!H:H,'May Payment'!AK:AK),"")</f>
        <v>0</v>
      </c>
      <c r="AB53" s="161">
        <f t="shared" si="8"/>
        <v>0</v>
      </c>
      <c r="AC53" s="79">
        <f t="shared" si="23"/>
        <v>0</v>
      </c>
      <c r="AD53" s="79">
        <f t="shared" si="27"/>
        <v>0</v>
      </c>
      <c r="AE53" s="79">
        <f t="shared" si="27"/>
        <v>329415.43999999977</v>
      </c>
      <c r="AF53" s="84">
        <f t="shared" si="10"/>
        <v>329415.43999999977</v>
      </c>
      <c r="AG53" s="84">
        <f>IFERROR(_xlfn.XLOOKUP(E53,'June Payment'!G:G,'June Payment'!AO:AO),"")</f>
        <v>0</v>
      </c>
      <c r="AH53" s="84">
        <f>IFERROR(_xlfn.XLOOKUP(E53,'June Payment'!G:G,'June Payment'!AQ:AQ),"")</f>
        <v>0</v>
      </c>
      <c r="AI53" s="84">
        <f>IFERROR(_xlfn.XLOOKUP(E53,'June Payment'!G:G,'June Payment'!AR:AR),"")</f>
        <v>0</v>
      </c>
      <c r="AJ53" s="84">
        <f t="shared" si="11"/>
        <v>0</v>
      </c>
      <c r="AK53" s="265"/>
      <c r="AL53" s="265"/>
      <c r="AM53" s="265"/>
      <c r="AN53" s="93"/>
      <c r="AO53" s="93"/>
      <c r="AP53" s="328"/>
      <c r="AQ53" s="328"/>
      <c r="AR53" s="328"/>
      <c r="AS53" s="84"/>
      <c r="AT53" s="84"/>
      <c r="AU53" s="79"/>
      <c r="AV53" s="80"/>
      <c r="AW53" s="79"/>
      <c r="AX53" s="93"/>
      <c r="AY53" s="93"/>
      <c r="AZ53" s="79"/>
      <c r="BA53" s="78"/>
      <c r="BB53" s="77"/>
      <c r="BC53" s="84"/>
      <c r="BD53" s="84"/>
      <c r="BE53" s="79"/>
      <c r="BF53" s="80"/>
      <c r="BG53" s="79"/>
      <c r="BH53" s="93"/>
      <c r="BI53" s="93"/>
      <c r="BJ53" s="78"/>
      <c r="BK53" s="78"/>
      <c r="BL53" s="78"/>
      <c r="BM53" s="84"/>
      <c r="BN53" s="84"/>
      <c r="BO53" s="79"/>
      <c r="BP53" s="80"/>
      <c r="BQ53" s="79"/>
      <c r="BR53" s="93"/>
      <c r="BS53" s="93"/>
      <c r="BT53" s="79"/>
      <c r="BU53" s="78"/>
      <c r="BV53" s="79"/>
      <c r="BW53" s="84"/>
      <c r="BX53" s="84"/>
      <c r="BY53" s="79"/>
      <c r="BZ53" s="80"/>
      <c r="CA53" s="80"/>
      <c r="CB53" s="93"/>
      <c r="CC53" s="93"/>
      <c r="CE53" s="329">
        <f t="shared" si="25"/>
        <v>954015.26999999955</v>
      </c>
      <c r="CF53" s="329">
        <f t="shared" si="26"/>
        <v>0</v>
      </c>
      <c r="CG53" s="329">
        <f t="shared" si="14"/>
        <v>-954015.26999999955</v>
      </c>
      <c r="CI53" s="329">
        <f>CG53</f>
        <v>-954015.26999999955</v>
      </c>
      <c r="CJ53" s="483"/>
      <c r="CK53" s="462"/>
      <c r="CL53" s="462"/>
      <c r="CM53" s="462" t="e">
        <f>(#REF!+CK53)-CL53</f>
        <v>#REF!</v>
      </c>
      <c r="CN53" s="463"/>
      <c r="CO53" s="463" t="e">
        <f t="shared" si="19"/>
        <v>#REF!</v>
      </c>
      <c r="CQ53" s="289" t="e">
        <f t="shared" si="24"/>
        <v>#REF!</v>
      </c>
      <c r="CS53" s="74">
        <f>BL53*5%*7</f>
        <v>0</v>
      </c>
    </row>
    <row r="54" spans="1:97" x14ac:dyDescent="0.3">
      <c r="A54" s="302">
        <v>10185</v>
      </c>
      <c r="B54" s="302">
        <v>3021102</v>
      </c>
      <c r="C54">
        <v>1102</v>
      </c>
      <c r="D54" s="302" t="s">
        <v>259</v>
      </c>
      <c r="E54" s="302" t="s">
        <v>260</v>
      </c>
      <c r="F54" s="302" t="s">
        <v>23726</v>
      </c>
      <c r="G54" s="302" t="s">
        <v>535</v>
      </c>
      <c r="H54" s="488">
        <v>0</v>
      </c>
      <c r="I54" s="488">
        <v>0</v>
      </c>
      <c r="J54" s="488">
        <v>0</v>
      </c>
      <c r="K54" s="488">
        <f t="shared" si="3"/>
        <v>0</v>
      </c>
      <c r="L54" s="488">
        <f t="shared" si="4"/>
        <v>0</v>
      </c>
      <c r="M54" s="78"/>
      <c r="N54" s="78"/>
      <c r="O54" s="78">
        <f>SUMIFS('All Payrolls'!$G:$G,'All Payrolls'!$F:$F,$M$1, 'All Payrolls'!$A:$A,'Monthly Payroll Deductions'!$B54)</f>
        <v>55339.740000000005</v>
      </c>
      <c r="P54" s="84">
        <f>SUM(N54:O54)</f>
        <v>55339.740000000005</v>
      </c>
      <c r="Q54" s="84">
        <f>IFERROR(_xlfn.XLOOKUP(E54,'April Payment'!H:H,'April Payment'!AR:AR),"")</f>
        <v>0</v>
      </c>
      <c r="R54" s="160">
        <f>IFERROR(_xlfn.XLOOKUP(E54,'April Payment'!H:H,'April Payment'!AL:AL),"")</f>
        <v>0</v>
      </c>
      <c r="S54" s="79"/>
      <c r="T54" s="79"/>
      <c r="U54" s="79">
        <f>SUMIFS('All Payrolls'!$G:$G,'All Payrolls'!$F:$F,$S$1, 'All Payrolls'!$A:$A,'Monthly Payroll Deductions'!$B54)</f>
        <v>56755.049999999996</v>
      </c>
      <c r="V54" s="93">
        <f t="shared" si="6"/>
        <v>56755.049999999996</v>
      </c>
      <c r="W54" s="93">
        <f>IFERROR(_xlfn.XLOOKUP(E54,'May Payment'!H:H,'May Payment'!AQ:AQ),"")</f>
        <v>0</v>
      </c>
      <c r="X54" s="93">
        <f>IFERROR(_xlfn.XLOOKUP(E54,'May Payment'!H:H,'May Payment'!AY:AY),"")</f>
        <v>0</v>
      </c>
      <c r="Y54" s="521">
        <f>IFERROR(_xlfn.XLOOKUP(E54,'May Payment'!H:H,'May Payment'!AZ:AZ),"")</f>
        <v>0</v>
      </c>
      <c r="Z54" s="521">
        <f t="shared" si="7"/>
        <v>0</v>
      </c>
      <c r="AA54" s="93">
        <f>IFERROR(_xlfn.XLOOKUP(E54,'May Payment'!H:H,'May Payment'!AK:AK),"")</f>
        <v>0</v>
      </c>
      <c r="AB54" s="161">
        <f t="shared" si="8"/>
        <v>0</v>
      </c>
      <c r="AC54" s="79">
        <f t="shared" si="23"/>
        <v>0</v>
      </c>
      <c r="AD54" s="79">
        <f t="shared" si="27"/>
        <v>0</v>
      </c>
      <c r="AE54" s="79">
        <f t="shared" si="27"/>
        <v>56755.049999999996</v>
      </c>
      <c r="AF54" s="84">
        <f t="shared" si="10"/>
        <v>56755.049999999996</v>
      </c>
      <c r="AG54" s="84">
        <f>IFERROR(_xlfn.XLOOKUP(E54,'June Payment'!G:G,'June Payment'!AO:AO),"")</f>
        <v>0</v>
      </c>
      <c r="AH54" s="84">
        <f>IFERROR(_xlfn.XLOOKUP(E54,'June Payment'!G:G,'June Payment'!AQ:AQ),"")</f>
        <v>0</v>
      </c>
      <c r="AI54" s="84">
        <f>IFERROR(_xlfn.XLOOKUP(E54,'June Payment'!G:G,'June Payment'!AR:AR),"")</f>
        <v>0</v>
      </c>
      <c r="AJ54" s="84">
        <f t="shared" si="11"/>
        <v>0</v>
      </c>
      <c r="AK54" s="265"/>
      <c r="AL54" s="265"/>
      <c r="AM54" s="265"/>
      <c r="AN54" s="93"/>
      <c r="AO54" s="93"/>
      <c r="AP54" s="328"/>
      <c r="AQ54" s="328"/>
      <c r="AR54" s="328"/>
      <c r="AS54" s="84"/>
      <c r="AT54" s="84"/>
      <c r="AU54" s="79"/>
      <c r="AV54" s="80"/>
      <c r="AW54" s="79"/>
      <c r="AX54" s="93"/>
      <c r="AY54" s="93"/>
      <c r="AZ54" s="79"/>
      <c r="BA54" s="78"/>
      <c r="BB54" s="77"/>
      <c r="BC54" s="84"/>
      <c r="BD54" s="84"/>
      <c r="BE54" s="79"/>
      <c r="BF54" s="80"/>
      <c r="BG54" s="79"/>
      <c r="BH54" s="93"/>
      <c r="BI54" s="93"/>
      <c r="BJ54" s="78"/>
      <c r="BK54" s="78"/>
      <c r="BL54" s="78"/>
      <c r="BM54" s="84"/>
      <c r="BN54" s="84"/>
      <c r="BO54" s="79"/>
      <c r="BP54" s="80"/>
      <c r="BQ54" s="79"/>
      <c r="BR54" s="93"/>
      <c r="BS54" s="93"/>
      <c r="BT54" s="79"/>
      <c r="BU54" s="78"/>
      <c r="BV54" s="79"/>
      <c r="BW54" s="84"/>
      <c r="BX54" s="84"/>
      <c r="BY54" s="79"/>
      <c r="BZ54" s="80"/>
      <c r="CA54" s="80"/>
      <c r="CB54" s="93"/>
      <c r="CC54" s="93"/>
      <c r="CE54" s="329">
        <f t="shared" si="25"/>
        <v>168849.84</v>
      </c>
      <c r="CF54" s="329">
        <f t="shared" si="26"/>
        <v>0</v>
      </c>
      <c r="CG54" s="329">
        <f t="shared" si="14"/>
        <v>-168849.84</v>
      </c>
      <c r="CI54" s="329">
        <f>CG54</f>
        <v>-168849.84</v>
      </c>
      <c r="CJ54" s="483"/>
      <c r="CK54" s="462"/>
      <c r="CL54" s="462"/>
      <c r="CM54" s="462" t="e">
        <f>(#REF!+CK54)-CL54</f>
        <v>#REF!</v>
      </c>
      <c r="CN54" s="463"/>
      <c r="CO54" s="463" t="e">
        <f t="shared" si="19"/>
        <v>#REF!</v>
      </c>
      <c r="CQ54" s="289" t="e">
        <f t="shared" si="24"/>
        <v>#REF!</v>
      </c>
      <c r="CS54" s="74">
        <f>BL54*5%*7</f>
        <v>0</v>
      </c>
    </row>
    <row r="55" spans="1:97" x14ac:dyDescent="0.3">
      <c r="A55" s="302"/>
      <c r="B55" s="302">
        <v>3021100</v>
      </c>
      <c r="C55">
        <v>1100</v>
      </c>
      <c r="D55" s="315" t="s">
        <v>23740</v>
      </c>
      <c r="E55" s="302" t="s">
        <v>263</v>
      </c>
      <c r="F55" s="302" t="s">
        <v>23726</v>
      </c>
      <c r="G55" s="302" t="s">
        <v>535</v>
      </c>
      <c r="H55" s="488">
        <v>0</v>
      </c>
      <c r="I55" s="488">
        <v>0</v>
      </c>
      <c r="J55" s="488">
        <v>0</v>
      </c>
      <c r="K55" s="488">
        <f t="shared" si="3"/>
        <v>0</v>
      </c>
      <c r="L55" s="488">
        <f t="shared" si="4"/>
        <v>0</v>
      </c>
      <c r="M55" s="78"/>
      <c r="N55" s="78"/>
      <c r="O55" s="78">
        <f>SUMIFS('All Payrolls'!$G:$G,'All Payrolls'!$F:$F,$M$1, 'All Payrolls'!$A:$A,'Monthly Payroll Deductions'!$B55)</f>
        <v>247843.44999999998</v>
      </c>
      <c r="P55" s="84">
        <f>SUM(N55:O55)</f>
        <v>247843.44999999998</v>
      </c>
      <c r="Q55" s="84">
        <f>IFERROR(_xlfn.XLOOKUP(E55,'April Payment'!H:H,'April Payment'!AR:AR),"")</f>
        <v>0</v>
      </c>
      <c r="R55" s="160">
        <f>IFERROR(_xlfn.XLOOKUP(E55,'April Payment'!H:H,'April Payment'!AL:AL),"")</f>
        <v>0</v>
      </c>
      <c r="S55" s="79"/>
      <c r="T55" s="79"/>
      <c r="U55" s="79">
        <f>SUMIFS('All Payrolls'!$G:$G,'All Payrolls'!$F:$F,$S$1, 'All Payrolls'!$A:$A,'Monthly Payroll Deductions'!$B55)</f>
        <v>237401.31999999998</v>
      </c>
      <c r="V55" s="93">
        <f t="shared" si="6"/>
        <v>237401.31999999998</v>
      </c>
      <c r="W55" s="93">
        <f>IFERROR(_xlfn.XLOOKUP(E55,'May Payment'!H:H,'May Payment'!AQ:AQ),"")</f>
        <v>0</v>
      </c>
      <c r="X55" s="93">
        <f>IFERROR(_xlfn.XLOOKUP(E55,'May Payment'!H:H,'May Payment'!AY:AY),"")</f>
        <v>0</v>
      </c>
      <c r="Y55" s="521">
        <f>IFERROR(_xlfn.XLOOKUP(E55,'May Payment'!H:H,'May Payment'!AZ:AZ),"")</f>
        <v>0</v>
      </c>
      <c r="Z55" s="521">
        <f t="shared" si="7"/>
        <v>0</v>
      </c>
      <c r="AA55" s="93">
        <f>IFERROR(_xlfn.XLOOKUP(E55,'May Payment'!H:H,'May Payment'!AK:AK),"")</f>
        <v>0</v>
      </c>
      <c r="AB55" s="161">
        <f t="shared" si="8"/>
        <v>0</v>
      </c>
      <c r="AC55" s="79">
        <f t="shared" si="23"/>
        <v>0</v>
      </c>
      <c r="AD55" s="79">
        <f t="shared" si="27"/>
        <v>0</v>
      </c>
      <c r="AE55" s="79">
        <f t="shared" si="27"/>
        <v>237401.31999999998</v>
      </c>
      <c r="AF55" s="84">
        <f t="shared" si="10"/>
        <v>237401.31999999998</v>
      </c>
      <c r="AG55" s="84">
        <f>IFERROR(_xlfn.XLOOKUP(E55,'June Payment'!G:G,'June Payment'!AO:AO),"")</f>
        <v>0</v>
      </c>
      <c r="AH55" s="84">
        <f>IFERROR(_xlfn.XLOOKUP(E55,'June Payment'!G:G,'June Payment'!AQ:AQ),"")</f>
        <v>0</v>
      </c>
      <c r="AI55" s="84">
        <f>IFERROR(_xlfn.XLOOKUP(E55,'June Payment'!G:G,'June Payment'!AR:AR),"")</f>
        <v>0</v>
      </c>
      <c r="AJ55" s="84">
        <f t="shared" si="11"/>
        <v>0</v>
      </c>
      <c r="AK55" s="265"/>
      <c r="AL55" s="265"/>
      <c r="AM55" s="265"/>
      <c r="AN55" s="93"/>
      <c r="AO55" s="93"/>
      <c r="AP55" s="328"/>
      <c r="AQ55" s="328"/>
      <c r="AR55" s="328"/>
      <c r="AS55" s="84"/>
      <c r="AT55" s="84"/>
      <c r="AU55" s="79"/>
      <c r="AV55" s="80"/>
      <c r="AW55" s="79"/>
      <c r="AX55" s="93"/>
      <c r="AY55" s="93"/>
      <c r="AZ55" s="79"/>
      <c r="BA55" s="78"/>
      <c r="BB55" s="79"/>
      <c r="BC55" s="84"/>
      <c r="BD55" s="84"/>
      <c r="BE55" s="79"/>
      <c r="BF55" s="80"/>
      <c r="BG55" s="79"/>
      <c r="BH55" s="93"/>
      <c r="BI55" s="93"/>
      <c r="BJ55" s="78"/>
      <c r="BK55" s="78"/>
      <c r="BL55" s="78"/>
      <c r="BM55" s="84"/>
      <c r="BN55" s="84"/>
      <c r="BO55" s="79"/>
      <c r="BP55" s="80"/>
      <c r="BQ55" s="79"/>
      <c r="BR55" s="93"/>
      <c r="BS55" s="93"/>
      <c r="BT55" s="79"/>
      <c r="BU55" s="78"/>
      <c r="BV55" s="79"/>
      <c r="BW55" s="84"/>
      <c r="BX55" s="84"/>
      <c r="BY55" s="79"/>
      <c r="BZ55" s="80"/>
      <c r="CA55" s="80"/>
      <c r="CB55" s="93"/>
      <c r="CC55" s="93"/>
      <c r="CE55" s="329">
        <f t="shared" si="25"/>
        <v>722646.09</v>
      </c>
      <c r="CF55" s="329">
        <f t="shared" si="26"/>
        <v>0</v>
      </c>
      <c r="CG55" s="329">
        <f>CF55-CE55</f>
        <v>-722646.09</v>
      </c>
      <c r="CI55" s="329">
        <f>CG55</f>
        <v>-722646.09</v>
      </c>
      <c r="CJ55" s="483"/>
      <c r="CK55" s="462"/>
      <c r="CL55" s="462"/>
      <c r="CM55" s="462" t="e">
        <f>(#REF!+CK55)-CL55</f>
        <v>#REF!</v>
      </c>
      <c r="CN55" s="463"/>
      <c r="CO55" s="463" t="e">
        <f t="shared" si="19"/>
        <v>#REF!</v>
      </c>
      <c r="CQ55" s="289" t="e">
        <f t="shared" si="24"/>
        <v>#REF!</v>
      </c>
      <c r="CS55" s="74">
        <f>BL55*5%*7</f>
        <v>0</v>
      </c>
    </row>
    <row r="56" spans="1:97" x14ac:dyDescent="0.3">
      <c r="A56" s="6">
        <v>11094</v>
      </c>
      <c r="B56" s="77">
        <v>3023520</v>
      </c>
      <c r="C56">
        <v>3520</v>
      </c>
      <c r="D56" t="s">
        <v>145</v>
      </c>
      <c r="E56" s="77" t="s">
        <v>146</v>
      </c>
      <c r="F56" s="77" t="s">
        <v>23725</v>
      </c>
      <c r="G56" s="77" t="s">
        <v>748</v>
      </c>
      <c r="H56" s="488">
        <v>97620.920512295095</v>
      </c>
      <c r="I56" s="488">
        <v>97620.920512295095</v>
      </c>
      <c r="J56" s="488">
        <v>0</v>
      </c>
      <c r="K56" s="488">
        <f t="shared" si="3"/>
        <v>97620.920512295095</v>
      </c>
      <c r="L56" s="488">
        <f t="shared" si="4"/>
        <v>0</v>
      </c>
      <c r="M56" s="78">
        <f>SUMIFS('All Payrolls'!$G:$G,'All Payrolls'!$F:$F,$M$1, 'All Payrolls'!$A:$A,'Monthly Payroll Deductions'!$B56)</f>
        <v>185388.65999999992</v>
      </c>
      <c r="N56" s="78"/>
      <c r="O56" s="77"/>
      <c r="P56" s="84">
        <f t="shared" si="5"/>
        <v>185388.65999999992</v>
      </c>
      <c r="Q56" s="84">
        <f>IFERROR(_xlfn.XLOOKUP(E56,'April Payment'!H:H,'April Payment'!AR:AR),"")</f>
        <v>181528.56</v>
      </c>
      <c r="R56" s="160">
        <f>IFERROR(_xlfn.XLOOKUP(E56,'April Payment'!H:H,'April Payment'!AL:AL),"")</f>
        <v>279149.48051229509</v>
      </c>
      <c r="S56" s="79">
        <f>SUMIFS('All Payrolls'!$G:$G,'All Payrolls'!$F:$F,$S$1, 'All Payrolls'!$A:$A,'Monthly Payroll Deductions'!$B56)</f>
        <v>187518.20999999996</v>
      </c>
      <c r="T56" s="80"/>
      <c r="U56" s="80"/>
      <c r="V56" s="93">
        <f t="shared" si="6"/>
        <v>187518.20999999996</v>
      </c>
      <c r="W56" s="93">
        <f>IFERROR(_xlfn.XLOOKUP(E56,'May Payment'!H:H,'May Payment'!AQ:AQ),"")</f>
        <v>175848.44205128204</v>
      </c>
      <c r="X56" s="93">
        <f>IFERROR(_xlfn.XLOOKUP(E56,'May Payment'!H:H,'May Payment'!AY:AY),"")</f>
        <v>0</v>
      </c>
      <c r="Y56" s="521">
        <f>IFERROR(_xlfn.XLOOKUP(E56,'May Payment'!H:H,'May Payment'!AZ:AZ),"")</f>
        <v>0</v>
      </c>
      <c r="Z56" s="521">
        <f t="shared" si="7"/>
        <v>0</v>
      </c>
      <c r="AA56" s="93">
        <f>IFERROR(_xlfn.XLOOKUP(E56,'May Payment'!H:H,'May Payment'!AK:AK),"")</f>
        <v>175848.44205128204</v>
      </c>
      <c r="AB56" s="161">
        <f t="shared" si="8"/>
        <v>0</v>
      </c>
      <c r="AC56" s="79">
        <f t="shared" si="23"/>
        <v>187518.20999999996</v>
      </c>
      <c r="AD56" s="80"/>
      <c r="AE56" s="80"/>
      <c r="AF56" s="84">
        <f t="shared" si="10"/>
        <v>187518.20999999996</v>
      </c>
      <c r="AG56" s="84">
        <f>IFERROR(_xlfn.XLOOKUP(E56,'June Payment'!G:G,'June Payment'!AO:AO),"")</f>
        <v>187518.20999999996</v>
      </c>
      <c r="AH56" s="84">
        <f>IFERROR(_xlfn.XLOOKUP(E56,'June Payment'!G:G,'June Payment'!AQ:AQ),"")</f>
        <v>0</v>
      </c>
      <c r="AI56" s="84">
        <f>IFERROR(_xlfn.XLOOKUP(E56,'June Payment'!G:G,'June Payment'!AR:AR),"")</f>
        <v>187518.20999999996</v>
      </c>
      <c r="AJ56" s="84">
        <f t="shared" si="11"/>
        <v>0</v>
      </c>
      <c r="AK56" s="265"/>
      <c r="AL56" s="80"/>
      <c r="AM56" s="80"/>
      <c r="AN56" s="93"/>
      <c r="AO56" s="93"/>
      <c r="AP56" s="328"/>
      <c r="AQ56" s="328"/>
      <c r="AR56" s="328"/>
      <c r="AS56" s="84"/>
      <c r="AT56" s="84"/>
      <c r="AU56" s="79"/>
      <c r="AV56" s="80"/>
      <c r="AW56" s="80"/>
      <c r="AX56" s="93"/>
      <c r="AY56" s="93"/>
      <c r="AZ56" s="79"/>
      <c r="BA56" s="78"/>
      <c r="BB56" s="77"/>
      <c r="BC56" s="84"/>
      <c r="BD56" s="84"/>
      <c r="BE56" s="79"/>
      <c r="BF56" s="80"/>
      <c r="BG56" s="80"/>
      <c r="BH56" s="93"/>
      <c r="BI56" s="93"/>
      <c r="BJ56" s="78"/>
      <c r="BK56" s="78"/>
      <c r="BL56" s="77"/>
      <c r="BM56" s="84"/>
      <c r="BN56" s="84"/>
      <c r="BO56" s="79"/>
      <c r="BP56" s="80"/>
      <c r="BQ56" s="80"/>
      <c r="BR56" s="93"/>
      <c r="BS56" s="93"/>
      <c r="BT56" s="79"/>
      <c r="BU56" s="78"/>
      <c r="BV56" s="77"/>
      <c r="BW56" s="84"/>
      <c r="BX56" s="84"/>
      <c r="BY56" s="79"/>
      <c r="BZ56" s="80"/>
      <c r="CA56" s="80"/>
      <c r="CB56" s="93"/>
      <c r="CC56" s="93"/>
      <c r="CE56" s="329">
        <f t="shared" si="25"/>
        <v>560425.07999999984</v>
      </c>
      <c r="CF56" s="329">
        <f t="shared" si="26"/>
        <v>466667.69051229506</v>
      </c>
      <c r="CG56" s="329">
        <f t="shared" si="14"/>
        <v>-93757.389487704786</v>
      </c>
      <c r="CH56" s="329">
        <f>CG56</f>
        <v>-93757.389487704786</v>
      </c>
      <c r="CJ56" s="483"/>
      <c r="CK56" s="289">
        <f>M56+S56+AC56+AK56+AP56+AU56+AZ56+BE56+BJ56+BO56+AK56</f>
        <v>560425.07999999984</v>
      </c>
      <c r="CL56" s="289">
        <f>R56+AB56+AG56+AO56+AT56+AY56+BD56+BI56+BN56+BS56+BX56</f>
        <v>466667.69051229506</v>
      </c>
      <c r="CM56" s="329" t="e">
        <f>(#REF!+CK56)-CL56</f>
        <v>#REF!</v>
      </c>
      <c r="CN56" s="331" t="e">
        <f t="shared" si="18"/>
        <v>#REF!</v>
      </c>
      <c r="CO56" s="331" t="e">
        <f t="shared" si="19"/>
        <v>#REF!</v>
      </c>
      <c r="CQ56" s="289" t="e">
        <f t="shared" si="24"/>
        <v>#REF!</v>
      </c>
      <c r="CS56" s="74">
        <f>BJ56*5%*7</f>
        <v>0</v>
      </c>
    </row>
    <row r="57" spans="1:97" x14ac:dyDescent="0.3">
      <c r="A57" s="6">
        <v>11278</v>
      </c>
      <c r="B57" s="77">
        <v>3023524</v>
      </c>
      <c r="C57">
        <v>3524</v>
      </c>
      <c r="D57" s="6" t="s">
        <v>187</v>
      </c>
      <c r="E57" s="77" t="s">
        <v>188</v>
      </c>
      <c r="F57" s="77" t="s">
        <v>23725</v>
      </c>
      <c r="G57" s="77" t="s">
        <v>748</v>
      </c>
      <c r="H57" s="488">
        <v>443354.80224295799</v>
      </c>
      <c r="I57" s="488">
        <v>44085.786065106018</v>
      </c>
      <c r="J57" s="488">
        <v>0</v>
      </c>
      <c r="K57" s="488">
        <f t="shared" si="3"/>
        <v>44085.786065106018</v>
      </c>
      <c r="L57" s="488">
        <f t="shared" si="4"/>
        <v>399269.01617785194</v>
      </c>
      <c r="M57" s="78">
        <f>SUMIFS('All Payrolls'!$G:$G,'All Payrolls'!$F:$F,$M$1, 'All Payrolls'!$A:$A,'Monthly Payroll Deductions'!$B57)</f>
        <v>150881.93000000005</v>
      </c>
      <c r="N57" s="78"/>
      <c r="O57" s="77"/>
      <c r="P57" s="84">
        <f t="shared" si="5"/>
        <v>150881.93000000005</v>
      </c>
      <c r="Q57" s="84">
        <f>IFERROR(_xlfn.XLOOKUP(E57,'April Payment'!H:H,'April Payment'!AR:AR),"")</f>
        <v>143705.80999999997</v>
      </c>
      <c r="R57" s="160">
        <f>IFERROR(_xlfn.XLOOKUP(E57,'April Payment'!H:H,'April Payment'!AL:AL),"")</f>
        <v>187791.59606510599</v>
      </c>
      <c r="S57" s="79">
        <f>SUMIFS('All Payrolls'!$G:$G,'All Payrolls'!$F:$F,$S$1, 'All Payrolls'!$A:$A,'Monthly Payroll Deductions'!$B57)</f>
        <v>143026.52000000005</v>
      </c>
      <c r="T57" s="80"/>
      <c r="U57" s="80"/>
      <c r="V57" s="93">
        <f t="shared" si="6"/>
        <v>143026.52000000005</v>
      </c>
      <c r="W57" s="93">
        <f>IFERROR(_xlfn.XLOOKUP(E57,'May Payment'!H:H,'May Payment'!AQ:AQ),"")</f>
        <v>99457.298032552993</v>
      </c>
      <c r="X57" s="93">
        <f>IFERROR(_xlfn.XLOOKUP(E57,'May Payment'!H:H,'May Payment'!AY:AY),"")</f>
        <v>0</v>
      </c>
      <c r="Y57" s="521">
        <f>IFERROR(_xlfn.XLOOKUP(E57,'May Payment'!H:H,'May Payment'!AZ:AZ),"")</f>
        <v>0</v>
      </c>
      <c r="Z57" s="521">
        <f t="shared" si="7"/>
        <v>0</v>
      </c>
      <c r="AA57" s="93">
        <f>IFERROR(_xlfn.XLOOKUP(E57,'May Payment'!H:H,'May Payment'!AK:AK),"")</f>
        <v>99457.298032552993</v>
      </c>
      <c r="AB57" s="161">
        <f t="shared" si="8"/>
        <v>399269.01617785194</v>
      </c>
      <c r="AC57" s="79">
        <f t="shared" si="23"/>
        <v>143026.52000000005</v>
      </c>
      <c r="AD57" s="80"/>
      <c r="AE57" s="80"/>
      <c r="AF57" s="84">
        <f t="shared" si="10"/>
        <v>143026.52000000005</v>
      </c>
      <c r="AG57" s="84">
        <f>IFERROR(_xlfn.XLOOKUP(E57,'June Payment'!G:G,'June Payment'!AO:AO),"")</f>
        <v>117440.68467997407</v>
      </c>
      <c r="AH57" s="84">
        <f>IFERROR(_xlfn.XLOOKUP(E57,'June Payment'!G:G,'June Payment'!AQ:AQ),"")</f>
        <v>0</v>
      </c>
      <c r="AI57" s="84">
        <f>IFERROR(_xlfn.XLOOKUP(E57,'June Payment'!G:G,'June Payment'!AR:AR),"")</f>
        <v>117440.68467997407</v>
      </c>
      <c r="AJ57" s="84">
        <f t="shared" si="11"/>
        <v>399269.01617785194</v>
      </c>
      <c r="AK57" s="265"/>
      <c r="AL57" s="80"/>
      <c r="AM57" s="80"/>
      <c r="AN57" s="93"/>
      <c r="AO57" s="93"/>
      <c r="AP57" s="328"/>
      <c r="AQ57" s="328"/>
      <c r="AR57" s="328"/>
      <c r="AS57" s="84"/>
      <c r="AT57" s="84"/>
      <c r="AU57" s="79"/>
      <c r="AV57" s="80"/>
      <c r="AW57" s="80"/>
      <c r="AX57" s="93"/>
      <c r="AY57" s="93"/>
      <c r="AZ57" s="79"/>
      <c r="BA57" s="78"/>
      <c r="BB57" s="77"/>
      <c r="BC57" s="84"/>
      <c r="BD57" s="84"/>
      <c r="BE57" s="79"/>
      <c r="BF57" s="80"/>
      <c r="BG57" s="80"/>
      <c r="BH57" s="93"/>
      <c r="BI57" s="93"/>
      <c r="BJ57" s="78"/>
      <c r="BK57" s="78"/>
      <c r="BL57" s="77"/>
      <c r="BM57" s="84"/>
      <c r="BN57" s="84"/>
      <c r="BO57" s="79"/>
      <c r="BP57" s="80"/>
      <c r="BQ57" s="80"/>
      <c r="BR57" s="93"/>
      <c r="BS57" s="93"/>
      <c r="BT57" s="79"/>
      <c r="BU57" s="78"/>
      <c r="BV57" s="77"/>
      <c r="BW57" s="84"/>
      <c r="BX57" s="84"/>
      <c r="BY57" s="79"/>
      <c r="BZ57" s="80"/>
      <c r="CA57" s="80"/>
      <c r="CB57" s="93"/>
      <c r="CC57" s="93"/>
      <c r="CE57" s="329">
        <f t="shared" si="25"/>
        <v>436934.97000000009</v>
      </c>
      <c r="CF57" s="329">
        <f t="shared" si="26"/>
        <v>704501.29692293203</v>
      </c>
      <c r="CG57" s="329">
        <f t="shared" si="14"/>
        <v>267566.32692293194</v>
      </c>
      <c r="CH57" s="329">
        <f>CG57</f>
        <v>267566.32692293194</v>
      </c>
      <c r="CJ57" s="483"/>
      <c r="CK57" s="289">
        <f>M57+S57+AC57+AK57+AP57+AU57+AZ57+BE57+BJ57+BO57+AK57</f>
        <v>436934.97000000009</v>
      </c>
      <c r="CL57" s="289">
        <f>R57+AB57+AG57+AO57+AT57+AY57+BD57+BI57+BN57+BS57+BX57</f>
        <v>704501.29692293203</v>
      </c>
      <c r="CM57" s="329" t="e">
        <f>(#REF!+CK57)-CL57</f>
        <v>#REF!</v>
      </c>
      <c r="CN57" s="331" t="e">
        <f t="shared" si="18"/>
        <v>#REF!</v>
      </c>
      <c r="CO57" s="331" t="e">
        <f t="shared" si="19"/>
        <v>#REF!</v>
      </c>
      <c r="CQ57" s="289" t="e">
        <f t="shared" si="24"/>
        <v>#REF!</v>
      </c>
      <c r="CS57" s="74">
        <f>BJ57*5%*7</f>
        <v>0</v>
      </c>
    </row>
    <row r="58" spans="1:97" x14ac:dyDescent="0.3">
      <c r="C58" t="str">
        <f>RIGHT(B58,4)</f>
        <v/>
      </c>
      <c r="P58" s="335"/>
      <c r="Q58" s="335"/>
      <c r="S58" s="314"/>
      <c r="V58" s="313"/>
      <c r="W58" s="313"/>
      <c r="X58" s="313"/>
      <c r="Y58" s="313"/>
      <c r="Z58" s="313"/>
      <c r="AA58" s="313"/>
      <c r="AH58" s="313"/>
      <c r="AI58" s="313"/>
      <c r="AK58" s="314"/>
      <c r="AN58" s="313"/>
      <c r="AS58" s="313"/>
      <c r="CJ58" s="483"/>
    </row>
    <row r="60" spans="1:97" x14ac:dyDescent="0.3">
      <c r="S60" s="516"/>
      <c r="T60" s="516"/>
      <c r="W60" s="516"/>
    </row>
    <row r="61" spans="1:97" x14ac:dyDescent="0.3">
      <c r="H61" s="502"/>
      <c r="I61" s="503"/>
      <c r="J61" s="483"/>
      <c r="S61" s="516"/>
      <c r="T61" s="516"/>
      <c r="W61" s="516"/>
    </row>
    <row r="62" spans="1:97" x14ac:dyDescent="0.3">
      <c r="H62" s="502"/>
      <c r="S62" s="516"/>
    </row>
    <row r="63" spans="1:97" x14ac:dyDescent="0.3">
      <c r="S63" s="516"/>
    </row>
    <row r="64" spans="1:97" x14ac:dyDescent="0.3">
      <c r="H64" s="289"/>
      <c r="S64" s="516"/>
    </row>
    <row r="65" spans="8:8" x14ac:dyDescent="0.3">
      <c r="H65" s="289"/>
    </row>
  </sheetData>
  <autoFilter ref="A4:CQ58" xr:uid="{664A9061-4627-4005-A7B1-22CE350049A3}"/>
  <mergeCells count="15">
    <mergeCell ref="S1:AB1"/>
    <mergeCell ref="M1:R1"/>
    <mergeCell ref="H1:K1"/>
    <mergeCell ref="CE2:CI2"/>
    <mergeCell ref="CK2:CO2"/>
    <mergeCell ref="BE1:BH1"/>
    <mergeCell ref="BJ1:BM1"/>
    <mergeCell ref="BO1:BR1"/>
    <mergeCell ref="BT1:BW1"/>
    <mergeCell ref="BY1:CB1"/>
    <mergeCell ref="AK1:AN1"/>
    <mergeCell ref="AP1:AS1"/>
    <mergeCell ref="AU1:AX1"/>
    <mergeCell ref="AZ1:BC1"/>
    <mergeCell ref="AC1:AJ1"/>
  </mergeCells>
  <phoneticPr fontId="7" type="noConversion"/>
  <conditionalFormatting sqref="CN5:CN57">
    <cfRule type="cellIs" dxfId="5" priority="1" operator="lessThan">
      <formula>-50000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dimension ref="A1:M19651"/>
  <sheetViews>
    <sheetView zoomScale="83" zoomScaleNormal="130" workbookViewId="0">
      <pane ySplit="1" topLeftCell="A19629" activePane="bottomLeft" state="frozen"/>
      <selection activeCell="B14" sqref="B14"/>
      <selection pane="bottomLeft" activeCell="B14" sqref="B14"/>
    </sheetView>
  </sheetViews>
  <sheetFormatPr defaultColWidth="8.88671875" defaultRowHeight="14.4" x14ac:dyDescent="0.3"/>
  <cols>
    <col min="1" max="1" width="17.6640625" style="310" bestFit="1" customWidth="1"/>
    <col min="2" max="6" width="22.6640625" customWidth="1"/>
    <col min="7" max="7" width="15.6640625" style="7" bestFit="1" customWidth="1"/>
    <col min="8" max="8" width="22.6640625" customWidth="1"/>
    <col min="9" max="9" width="10.5546875" style="310" customWidth="1"/>
    <col min="10" max="10" width="17.33203125" style="310" customWidth="1"/>
    <col min="11" max="11" width="10" style="310" bestFit="1" customWidth="1"/>
    <col min="12" max="12" width="14.6640625" style="310" bestFit="1" customWidth="1"/>
    <col min="13" max="13" width="11.88671875" style="310" bestFit="1" customWidth="1"/>
    <col min="14" max="16384" width="8.88671875" style="310"/>
  </cols>
  <sheetData>
    <row r="1" spans="1:10" x14ac:dyDescent="0.3">
      <c r="A1" s="311" t="s">
        <v>23742</v>
      </c>
      <c r="B1" s="312" t="s">
        <v>1</v>
      </c>
      <c r="C1" s="312" t="s">
        <v>606</v>
      </c>
      <c r="D1" s="312" t="s">
        <v>23758</v>
      </c>
      <c r="E1" s="312" t="s">
        <v>756</v>
      </c>
      <c r="F1" s="312" t="s">
        <v>23741</v>
      </c>
      <c r="G1" s="316" t="s">
        <v>23759</v>
      </c>
      <c r="H1" s="312" t="s">
        <v>23760</v>
      </c>
      <c r="I1" s="310" t="s">
        <v>23761</v>
      </c>
      <c r="J1" s="7">
        <f>SUM(G:G)</f>
        <v>15146033.059999732</v>
      </c>
    </row>
    <row r="2" spans="1:10" x14ac:dyDescent="0.3">
      <c r="A2">
        <v>3023317</v>
      </c>
      <c r="B2" t="s">
        <v>24207</v>
      </c>
      <c r="C2" t="s">
        <v>24208</v>
      </c>
      <c r="D2" t="s">
        <v>371</v>
      </c>
      <c r="E2">
        <v>615100</v>
      </c>
      <c r="F2" t="s">
        <v>24195</v>
      </c>
      <c r="G2" s="7">
        <v>48054.75</v>
      </c>
    </row>
    <row r="3" spans="1:10" x14ac:dyDescent="0.3">
      <c r="A3">
        <v>3023317</v>
      </c>
      <c r="B3" t="s">
        <v>24207</v>
      </c>
      <c r="C3" t="s">
        <v>24208</v>
      </c>
      <c r="D3" t="s">
        <v>371</v>
      </c>
      <c r="E3">
        <v>616100</v>
      </c>
      <c r="F3" t="s">
        <v>24195</v>
      </c>
      <c r="G3" s="7">
        <v>6395.03</v>
      </c>
    </row>
    <row r="4" spans="1:10" x14ac:dyDescent="0.3">
      <c r="A4">
        <v>3023317</v>
      </c>
      <c r="B4" t="s">
        <v>24207</v>
      </c>
      <c r="C4" t="s">
        <v>24208</v>
      </c>
      <c r="D4" t="s">
        <v>371</v>
      </c>
      <c r="E4">
        <v>617100</v>
      </c>
      <c r="F4" t="s">
        <v>24195</v>
      </c>
      <c r="G4" s="7">
        <v>13782.11</v>
      </c>
    </row>
    <row r="5" spans="1:10" x14ac:dyDescent="0.3">
      <c r="A5">
        <v>3023317</v>
      </c>
      <c r="B5" t="s">
        <v>24207</v>
      </c>
      <c r="C5" t="s">
        <v>24208</v>
      </c>
      <c r="D5" t="s">
        <v>372</v>
      </c>
      <c r="E5">
        <v>615180</v>
      </c>
      <c r="F5" t="s">
        <v>24195</v>
      </c>
      <c r="G5" s="7">
        <v>919.92</v>
      </c>
    </row>
    <row r="6" spans="1:10" x14ac:dyDescent="0.3">
      <c r="A6">
        <v>3023317</v>
      </c>
      <c r="B6" t="s">
        <v>24207</v>
      </c>
      <c r="C6" t="s">
        <v>24208</v>
      </c>
      <c r="D6" t="s">
        <v>372</v>
      </c>
      <c r="E6">
        <v>616150</v>
      </c>
      <c r="F6" t="s">
        <v>24195</v>
      </c>
      <c r="G6" s="7">
        <v>55.07</v>
      </c>
    </row>
    <row r="7" spans="1:10" x14ac:dyDescent="0.3">
      <c r="A7">
        <v>3023317</v>
      </c>
      <c r="B7" t="s">
        <v>24207</v>
      </c>
      <c r="C7" t="s">
        <v>24208</v>
      </c>
      <c r="D7" t="s">
        <v>373</v>
      </c>
      <c r="E7">
        <v>615130</v>
      </c>
      <c r="F7" t="s">
        <v>24195</v>
      </c>
      <c r="G7" s="7">
        <v>27723.91</v>
      </c>
    </row>
    <row r="8" spans="1:10" x14ac:dyDescent="0.3">
      <c r="A8">
        <v>3023317</v>
      </c>
      <c r="B8" t="s">
        <v>24207</v>
      </c>
      <c r="C8" t="s">
        <v>24208</v>
      </c>
      <c r="D8" t="s">
        <v>373</v>
      </c>
      <c r="E8">
        <v>616160</v>
      </c>
      <c r="F8" t="s">
        <v>24195</v>
      </c>
      <c r="G8" s="7">
        <v>3251.6199999999994</v>
      </c>
    </row>
    <row r="9" spans="1:10" x14ac:dyDescent="0.3">
      <c r="A9">
        <v>3023317</v>
      </c>
      <c r="B9" t="s">
        <v>24207</v>
      </c>
      <c r="C9" t="s">
        <v>24208</v>
      </c>
      <c r="D9" t="s">
        <v>373</v>
      </c>
      <c r="E9">
        <v>617150</v>
      </c>
      <c r="F9" t="s">
        <v>24195</v>
      </c>
      <c r="G9" s="7">
        <v>5607.52</v>
      </c>
    </row>
    <row r="10" spans="1:10" x14ac:dyDescent="0.3">
      <c r="A10">
        <v>3023317</v>
      </c>
      <c r="B10" t="s">
        <v>24207</v>
      </c>
      <c r="C10" t="s">
        <v>24208</v>
      </c>
      <c r="D10" t="s">
        <v>374</v>
      </c>
      <c r="E10">
        <v>615120</v>
      </c>
      <c r="F10" t="s">
        <v>24195</v>
      </c>
      <c r="G10" s="7">
        <v>2704.5</v>
      </c>
    </row>
    <row r="11" spans="1:10" x14ac:dyDescent="0.3">
      <c r="A11">
        <v>3023317</v>
      </c>
      <c r="B11" t="s">
        <v>24207</v>
      </c>
      <c r="C11" t="s">
        <v>24208</v>
      </c>
      <c r="D11" t="s">
        <v>374</v>
      </c>
      <c r="E11">
        <v>616120</v>
      </c>
      <c r="F11" t="s">
        <v>24195</v>
      </c>
      <c r="G11" s="7">
        <v>343.12</v>
      </c>
    </row>
    <row r="12" spans="1:10" x14ac:dyDescent="0.3">
      <c r="A12">
        <v>3023317</v>
      </c>
      <c r="B12" t="s">
        <v>24207</v>
      </c>
      <c r="C12" t="s">
        <v>24208</v>
      </c>
      <c r="D12" t="s">
        <v>374</v>
      </c>
      <c r="E12">
        <v>617120</v>
      </c>
      <c r="F12" t="s">
        <v>24195</v>
      </c>
      <c r="G12" s="7">
        <v>551.72</v>
      </c>
    </row>
    <row r="13" spans="1:10" x14ac:dyDescent="0.3">
      <c r="A13">
        <v>3023317</v>
      </c>
      <c r="B13" t="s">
        <v>24207</v>
      </c>
      <c r="C13" t="s">
        <v>24208</v>
      </c>
      <c r="D13" t="s">
        <v>375</v>
      </c>
      <c r="E13">
        <v>615140</v>
      </c>
      <c r="F13" t="s">
        <v>24195</v>
      </c>
      <c r="G13" s="7">
        <v>3805.59</v>
      </c>
    </row>
    <row r="14" spans="1:10" x14ac:dyDescent="0.3">
      <c r="A14">
        <v>3023317</v>
      </c>
      <c r="B14" t="s">
        <v>24207</v>
      </c>
      <c r="C14" t="s">
        <v>24208</v>
      </c>
      <c r="D14" t="s">
        <v>375</v>
      </c>
      <c r="E14">
        <v>616130</v>
      </c>
      <c r="F14" t="s">
        <v>24195</v>
      </c>
      <c r="G14" s="7">
        <v>445.74</v>
      </c>
    </row>
    <row r="15" spans="1:10" x14ac:dyDescent="0.3">
      <c r="A15">
        <v>3023317</v>
      </c>
      <c r="B15" t="s">
        <v>24207</v>
      </c>
      <c r="C15" t="s">
        <v>24208</v>
      </c>
      <c r="D15" t="s">
        <v>375</v>
      </c>
      <c r="E15">
        <v>617130</v>
      </c>
      <c r="F15" t="s">
        <v>24195</v>
      </c>
      <c r="G15" s="7">
        <v>776.33999999999992</v>
      </c>
    </row>
    <row r="16" spans="1:10" x14ac:dyDescent="0.3">
      <c r="A16">
        <v>3023317</v>
      </c>
      <c r="B16" t="s">
        <v>24207</v>
      </c>
      <c r="C16" t="s">
        <v>24208</v>
      </c>
      <c r="D16" t="s">
        <v>377</v>
      </c>
      <c r="E16">
        <v>611110</v>
      </c>
      <c r="F16" t="s">
        <v>24195</v>
      </c>
      <c r="G16" s="7">
        <v>3412.84</v>
      </c>
    </row>
    <row r="17" spans="1:7" x14ac:dyDescent="0.3">
      <c r="A17">
        <v>3023317</v>
      </c>
      <c r="B17" t="s">
        <v>24207</v>
      </c>
      <c r="C17" t="s">
        <v>24208</v>
      </c>
      <c r="D17" t="s">
        <v>377</v>
      </c>
      <c r="E17">
        <v>611120</v>
      </c>
      <c r="F17" t="s">
        <v>24195</v>
      </c>
      <c r="G17" s="7">
        <v>364.28</v>
      </c>
    </row>
    <row r="18" spans="1:7" x14ac:dyDescent="0.3">
      <c r="A18">
        <v>3023317</v>
      </c>
      <c r="B18" t="s">
        <v>24207</v>
      </c>
      <c r="C18" t="s">
        <v>24208</v>
      </c>
      <c r="D18" t="s">
        <v>377</v>
      </c>
      <c r="E18">
        <v>611130</v>
      </c>
      <c r="F18" t="s">
        <v>24195</v>
      </c>
      <c r="G18" s="7">
        <v>497.58000000000004</v>
      </c>
    </row>
    <row r="19" spans="1:7" x14ac:dyDescent="0.3">
      <c r="A19">
        <v>3023500</v>
      </c>
      <c r="B19" t="s">
        <v>24209</v>
      </c>
      <c r="C19" t="s">
        <v>24210</v>
      </c>
      <c r="D19" t="s">
        <v>371</v>
      </c>
      <c r="E19">
        <v>615100</v>
      </c>
      <c r="F19" t="s">
        <v>24195</v>
      </c>
      <c r="G19" s="7">
        <v>30546.740000000005</v>
      </c>
    </row>
    <row r="20" spans="1:7" x14ac:dyDescent="0.3">
      <c r="A20">
        <v>3023500</v>
      </c>
      <c r="B20" t="s">
        <v>24209</v>
      </c>
      <c r="C20" t="s">
        <v>24210</v>
      </c>
      <c r="D20" t="s">
        <v>371</v>
      </c>
      <c r="E20">
        <v>616100</v>
      </c>
      <c r="F20" t="s">
        <v>24195</v>
      </c>
      <c r="G20" s="7">
        <v>4112.88</v>
      </c>
    </row>
    <row r="21" spans="1:7" x14ac:dyDescent="0.3">
      <c r="A21">
        <v>3023500</v>
      </c>
      <c r="B21" t="s">
        <v>24209</v>
      </c>
      <c r="C21" t="s">
        <v>24210</v>
      </c>
      <c r="D21" t="s">
        <v>371</v>
      </c>
      <c r="E21">
        <v>617100</v>
      </c>
      <c r="F21" t="s">
        <v>24195</v>
      </c>
      <c r="G21" s="7">
        <v>8760.7800000000007</v>
      </c>
    </row>
    <row r="22" spans="1:7" x14ac:dyDescent="0.3">
      <c r="A22">
        <v>3023500</v>
      </c>
      <c r="B22" t="s">
        <v>24209</v>
      </c>
      <c r="C22" t="s">
        <v>24210</v>
      </c>
      <c r="D22" t="s">
        <v>373</v>
      </c>
      <c r="E22">
        <v>615130</v>
      </c>
      <c r="F22" t="s">
        <v>24195</v>
      </c>
      <c r="G22" s="7">
        <v>11408.449999999999</v>
      </c>
    </row>
    <row r="23" spans="1:7" x14ac:dyDescent="0.3">
      <c r="A23">
        <v>3023500</v>
      </c>
      <c r="B23" t="s">
        <v>24209</v>
      </c>
      <c r="C23" t="s">
        <v>24210</v>
      </c>
      <c r="D23" t="s">
        <v>373</v>
      </c>
      <c r="E23">
        <v>616160</v>
      </c>
      <c r="F23" t="s">
        <v>24195</v>
      </c>
      <c r="G23" s="7">
        <v>1273.4100000000001</v>
      </c>
    </row>
    <row r="24" spans="1:7" x14ac:dyDescent="0.3">
      <c r="A24">
        <v>3023500</v>
      </c>
      <c r="B24" t="s">
        <v>24209</v>
      </c>
      <c r="C24" t="s">
        <v>24210</v>
      </c>
      <c r="D24" t="s">
        <v>373</v>
      </c>
      <c r="E24">
        <v>617150</v>
      </c>
      <c r="F24" t="s">
        <v>24195</v>
      </c>
      <c r="G24" s="7">
        <v>2327.3200000000002</v>
      </c>
    </row>
    <row r="25" spans="1:7" x14ac:dyDescent="0.3">
      <c r="A25">
        <v>3023500</v>
      </c>
      <c r="B25" t="s">
        <v>24209</v>
      </c>
      <c r="C25" t="s">
        <v>24210</v>
      </c>
      <c r="D25" t="s">
        <v>374</v>
      </c>
      <c r="E25">
        <v>615120</v>
      </c>
      <c r="F25" t="s">
        <v>24195</v>
      </c>
      <c r="G25" s="7">
        <v>924.29</v>
      </c>
    </row>
    <row r="26" spans="1:7" x14ac:dyDescent="0.3">
      <c r="A26">
        <v>3023500</v>
      </c>
      <c r="B26" t="s">
        <v>24209</v>
      </c>
      <c r="C26" t="s">
        <v>24210</v>
      </c>
      <c r="D26" t="s">
        <v>374</v>
      </c>
      <c r="E26">
        <v>616120</v>
      </c>
      <c r="F26" t="s">
        <v>24195</v>
      </c>
      <c r="G26" s="7">
        <v>93.22</v>
      </c>
    </row>
    <row r="27" spans="1:7" x14ac:dyDescent="0.3">
      <c r="A27">
        <v>3023500</v>
      </c>
      <c r="B27" t="s">
        <v>24209</v>
      </c>
      <c r="C27" t="s">
        <v>24210</v>
      </c>
      <c r="D27" t="s">
        <v>374</v>
      </c>
      <c r="E27">
        <v>617120</v>
      </c>
      <c r="F27" t="s">
        <v>24195</v>
      </c>
      <c r="G27" s="7">
        <v>188.56</v>
      </c>
    </row>
    <row r="28" spans="1:7" x14ac:dyDescent="0.3">
      <c r="A28">
        <v>3023500</v>
      </c>
      <c r="B28" t="s">
        <v>24209</v>
      </c>
      <c r="C28" t="s">
        <v>24210</v>
      </c>
      <c r="D28" t="s">
        <v>375</v>
      </c>
      <c r="E28">
        <v>615140</v>
      </c>
      <c r="F28" t="s">
        <v>24195</v>
      </c>
      <c r="G28" s="7">
        <v>2853.78</v>
      </c>
    </row>
    <row r="29" spans="1:7" x14ac:dyDescent="0.3">
      <c r="A29">
        <v>3023500</v>
      </c>
      <c r="B29" t="s">
        <v>24209</v>
      </c>
      <c r="C29" t="s">
        <v>24210</v>
      </c>
      <c r="D29" t="s">
        <v>375</v>
      </c>
      <c r="E29">
        <v>616130</v>
      </c>
      <c r="F29" t="s">
        <v>24195</v>
      </c>
      <c r="G29" s="7">
        <v>365.52</v>
      </c>
    </row>
    <row r="30" spans="1:7" x14ac:dyDescent="0.3">
      <c r="A30">
        <v>3023500</v>
      </c>
      <c r="B30" t="s">
        <v>24209</v>
      </c>
      <c r="C30" t="s">
        <v>24210</v>
      </c>
      <c r="D30" t="s">
        <v>375</v>
      </c>
      <c r="E30">
        <v>617130</v>
      </c>
      <c r="F30" t="s">
        <v>24195</v>
      </c>
      <c r="G30" s="7">
        <v>582.16999999999996</v>
      </c>
    </row>
    <row r="31" spans="1:7" x14ac:dyDescent="0.3">
      <c r="A31">
        <v>3023500</v>
      </c>
      <c r="B31" t="s">
        <v>24209</v>
      </c>
      <c r="C31" t="s">
        <v>24210</v>
      </c>
      <c r="D31" t="s">
        <v>377</v>
      </c>
      <c r="E31">
        <v>611110</v>
      </c>
      <c r="F31" t="s">
        <v>24195</v>
      </c>
      <c r="G31" s="7">
        <v>907.97</v>
      </c>
    </row>
    <row r="32" spans="1:7" x14ac:dyDescent="0.3">
      <c r="A32">
        <v>3023500</v>
      </c>
      <c r="B32" t="s">
        <v>24209</v>
      </c>
      <c r="C32" t="s">
        <v>24210</v>
      </c>
      <c r="D32" t="s">
        <v>377</v>
      </c>
      <c r="E32">
        <v>611120</v>
      </c>
      <c r="F32" t="s">
        <v>24195</v>
      </c>
      <c r="G32" s="7">
        <v>96.490000000000009</v>
      </c>
    </row>
    <row r="33" spans="1:7" x14ac:dyDescent="0.3">
      <c r="A33">
        <v>3023500</v>
      </c>
      <c r="B33" t="s">
        <v>24209</v>
      </c>
      <c r="C33" t="s">
        <v>24210</v>
      </c>
      <c r="D33" t="s">
        <v>377</v>
      </c>
      <c r="E33">
        <v>611130</v>
      </c>
      <c r="F33" t="s">
        <v>24195</v>
      </c>
      <c r="G33" s="7">
        <v>185.23000000000002</v>
      </c>
    </row>
    <row r="34" spans="1:7" x14ac:dyDescent="0.3">
      <c r="A34">
        <v>3022009</v>
      </c>
      <c r="B34" t="s">
        <v>24211</v>
      </c>
      <c r="C34" t="s">
        <v>24212</v>
      </c>
      <c r="D34" t="s">
        <v>371</v>
      </c>
      <c r="E34">
        <v>615100</v>
      </c>
      <c r="F34" t="s">
        <v>24195</v>
      </c>
      <c r="G34" s="7">
        <v>116713.38999999997</v>
      </c>
    </row>
    <row r="35" spans="1:7" x14ac:dyDescent="0.3">
      <c r="A35">
        <v>3022009</v>
      </c>
      <c r="B35" t="s">
        <v>24211</v>
      </c>
      <c r="C35" t="s">
        <v>24212</v>
      </c>
      <c r="D35" t="s">
        <v>371</v>
      </c>
      <c r="E35">
        <v>616100</v>
      </c>
      <c r="F35" t="s">
        <v>24195</v>
      </c>
      <c r="G35" s="7">
        <v>15501.650000000001</v>
      </c>
    </row>
    <row r="36" spans="1:7" x14ac:dyDescent="0.3">
      <c r="A36">
        <v>3022009</v>
      </c>
      <c r="B36" t="s">
        <v>24211</v>
      </c>
      <c r="C36" t="s">
        <v>24212</v>
      </c>
      <c r="D36" t="s">
        <v>371</v>
      </c>
      <c r="E36">
        <v>617100</v>
      </c>
      <c r="F36" t="s">
        <v>24195</v>
      </c>
      <c r="G36" s="7">
        <v>32231.35</v>
      </c>
    </row>
    <row r="37" spans="1:7" x14ac:dyDescent="0.3">
      <c r="A37">
        <v>3022009</v>
      </c>
      <c r="B37" t="s">
        <v>24211</v>
      </c>
      <c r="C37" t="s">
        <v>24212</v>
      </c>
      <c r="D37" t="s">
        <v>373</v>
      </c>
      <c r="E37">
        <v>615130</v>
      </c>
      <c r="F37" t="s">
        <v>24195</v>
      </c>
      <c r="G37" s="7">
        <v>44415.529999999941</v>
      </c>
    </row>
    <row r="38" spans="1:7" x14ac:dyDescent="0.3">
      <c r="A38">
        <v>3022009</v>
      </c>
      <c r="B38" t="s">
        <v>24211</v>
      </c>
      <c r="C38" t="s">
        <v>24212</v>
      </c>
      <c r="D38" t="s">
        <v>373</v>
      </c>
      <c r="E38">
        <v>616160</v>
      </c>
      <c r="F38" t="s">
        <v>24195</v>
      </c>
      <c r="G38" s="7">
        <v>5580.27</v>
      </c>
    </row>
    <row r="39" spans="1:7" x14ac:dyDescent="0.3">
      <c r="A39">
        <v>3022009</v>
      </c>
      <c r="B39" t="s">
        <v>24211</v>
      </c>
      <c r="C39" t="s">
        <v>24212</v>
      </c>
      <c r="D39" t="s">
        <v>373</v>
      </c>
      <c r="E39">
        <v>617150</v>
      </c>
      <c r="F39" t="s">
        <v>24195</v>
      </c>
      <c r="G39" s="7">
        <v>8633.6799999999985</v>
      </c>
    </row>
    <row r="40" spans="1:7" x14ac:dyDescent="0.3">
      <c r="A40">
        <v>3022009</v>
      </c>
      <c r="B40" t="s">
        <v>24211</v>
      </c>
      <c r="C40" t="s">
        <v>24212</v>
      </c>
      <c r="D40" t="s">
        <v>374</v>
      </c>
      <c r="E40">
        <v>615120</v>
      </c>
      <c r="F40" t="s">
        <v>24195</v>
      </c>
      <c r="G40" s="7">
        <v>3243.0499999999997</v>
      </c>
    </row>
    <row r="41" spans="1:7" x14ac:dyDescent="0.3">
      <c r="A41">
        <v>3022009</v>
      </c>
      <c r="B41" t="s">
        <v>24211</v>
      </c>
      <c r="C41" t="s">
        <v>24212</v>
      </c>
      <c r="D41" t="s">
        <v>374</v>
      </c>
      <c r="E41">
        <v>616120</v>
      </c>
      <c r="F41" t="s">
        <v>24195</v>
      </c>
      <c r="G41" s="7">
        <v>369.36</v>
      </c>
    </row>
    <row r="42" spans="1:7" x14ac:dyDescent="0.3">
      <c r="A42">
        <v>3022009</v>
      </c>
      <c r="B42" t="s">
        <v>24211</v>
      </c>
      <c r="C42" t="s">
        <v>24212</v>
      </c>
      <c r="D42" t="s">
        <v>374</v>
      </c>
      <c r="E42">
        <v>617120</v>
      </c>
      <c r="F42" t="s">
        <v>24195</v>
      </c>
      <c r="G42" s="7">
        <v>528.26</v>
      </c>
    </row>
    <row r="43" spans="1:7" x14ac:dyDescent="0.3">
      <c r="A43">
        <v>3022009</v>
      </c>
      <c r="B43" t="s">
        <v>24211</v>
      </c>
      <c r="C43" t="s">
        <v>24212</v>
      </c>
      <c r="D43" t="s">
        <v>375</v>
      </c>
      <c r="E43">
        <v>615140</v>
      </c>
      <c r="F43" t="s">
        <v>24195</v>
      </c>
      <c r="G43" s="7">
        <v>10248.129999999999</v>
      </c>
    </row>
    <row r="44" spans="1:7" x14ac:dyDescent="0.3">
      <c r="A44">
        <v>3022009</v>
      </c>
      <c r="B44" t="s">
        <v>24211</v>
      </c>
      <c r="C44" t="s">
        <v>24212</v>
      </c>
      <c r="D44" t="s">
        <v>375</v>
      </c>
      <c r="E44">
        <v>616130</v>
      </c>
      <c r="F44" t="s">
        <v>24195</v>
      </c>
      <c r="G44" s="7">
        <v>1341.91</v>
      </c>
    </row>
    <row r="45" spans="1:7" x14ac:dyDescent="0.3">
      <c r="A45">
        <v>3022009</v>
      </c>
      <c r="B45" t="s">
        <v>24211</v>
      </c>
      <c r="C45" t="s">
        <v>24212</v>
      </c>
      <c r="D45" t="s">
        <v>375</v>
      </c>
      <c r="E45">
        <v>617130</v>
      </c>
      <c r="F45" t="s">
        <v>24195</v>
      </c>
      <c r="G45" s="7">
        <v>2080.2199999999998</v>
      </c>
    </row>
    <row r="46" spans="1:7" x14ac:dyDescent="0.3">
      <c r="A46">
        <v>3022009</v>
      </c>
      <c r="B46" t="s">
        <v>24211</v>
      </c>
      <c r="C46" t="s">
        <v>24212</v>
      </c>
      <c r="D46" t="s">
        <v>377</v>
      </c>
      <c r="E46">
        <v>611110</v>
      </c>
      <c r="F46" t="s">
        <v>24195</v>
      </c>
      <c r="G46" s="7">
        <v>7572.2599999999966</v>
      </c>
    </row>
    <row r="47" spans="1:7" x14ac:dyDescent="0.3">
      <c r="A47">
        <v>3022009</v>
      </c>
      <c r="B47" t="s">
        <v>24211</v>
      </c>
      <c r="C47" t="s">
        <v>24212</v>
      </c>
      <c r="D47" t="s">
        <v>377</v>
      </c>
      <c r="E47">
        <v>611120</v>
      </c>
      <c r="F47" t="s">
        <v>24195</v>
      </c>
      <c r="G47" s="7">
        <v>663.99999999999989</v>
      </c>
    </row>
    <row r="48" spans="1:7" x14ac:dyDescent="0.3">
      <c r="A48">
        <v>3022009</v>
      </c>
      <c r="B48" t="s">
        <v>24211</v>
      </c>
      <c r="C48" t="s">
        <v>24212</v>
      </c>
      <c r="D48" t="s">
        <v>377</v>
      </c>
      <c r="E48">
        <v>611130</v>
      </c>
      <c r="F48" t="s">
        <v>24195</v>
      </c>
      <c r="G48" s="7">
        <v>1543.98</v>
      </c>
    </row>
    <row r="49" spans="1:7" x14ac:dyDescent="0.3">
      <c r="A49">
        <v>3022011</v>
      </c>
      <c r="B49" t="s">
        <v>24213</v>
      </c>
      <c r="C49" t="s">
        <v>46</v>
      </c>
      <c r="D49" t="s">
        <v>371</v>
      </c>
      <c r="E49">
        <v>615100</v>
      </c>
      <c r="F49" t="s">
        <v>24195</v>
      </c>
      <c r="G49" s="7">
        <v>37945.92000000002</v>
      </c>
    </row>
    <row r="50" spans="1:7" x14ac:dyDescent="0.3">
      <c r="A50">
        <v>3022011</v>
      </c>
      <c r="B50" t="s">
        <v>24213</v>
      </c>
      <c r="C50" t="s">
        <v>46</v>
      </c>
      <c r="D50" t="s">
        <v>371</v>
      </c>
      <c r="E50">
        <v>616100</v>
      </c>
      <c r="F50" t="s">
        <v>24195</v>
      </c>
      <c r="G50" s="7">
        <v>5017.2</v>
      </c>
    </row>
    <row r="51" spans="1:7" x14ac:dyDescent="0.3">
      <c r="A51">
        <v>3022011</v>
      </c>
      <c r="B51" t="s">
        <v>24213</v>
      </c>
      <c r="C51" t="s">
        <v>46</v>
      </c>
      <c r="D51" t="s">
        <v>371</v>
      </c>
      <c r="E51">
        <v>617100</v>
      </c>
      <c r="F51" t="s">
        <v>24195</v>
      </c>
      <c r="G51" s="7">
        <v>9668.83</v>
      </c>
    </row>
    <row r="52" spans="1:7" x14ac:dyDescent="0.3">
      <c r="A52">
        <v>3022011</v>
      </c>
      <c r="B52" t="s">
        <v>24213</v>
      </c>
      <c r="C52" t="s">
        <v>46</v>
      </c>
      <c r="D52" t="s">
        <v>373</v>
      </c>
      <c r="E52">
        <v>615130</v>
      </c>
      <c r="F52" t="s">
        <v>24195</v>
      </c>
      <c r="G52" s="7">
        <v>18202.240000000009</v>
      </c>
    </row>
    <row r="53" spans="1:7" x14ac:dyDescent="0.3">
      <c r="A53">
        <v>3022011</v>
      </c>
      <c r="B53" t="s">
        <v>24213</v>
      </c>
      <c r="C53" t="s">
        <v>46</v>
      </c>
      <c r="D53" t="s">
        <v>373</v>
      </c>
      <c r="E53">
        <v>616160</v>
      </c>
      <c r="F53" t="s">
        <v>24195</v>
      </c>
      <c r="G53" s="7">
        <v>2064.4700000000003</v>
      </c>
    </row>
    <row r="54" spans="1:7" x14ac:dyDescent="0.3">
      <c r="A54">
        <v>3022011</v>
      </c>
      <c r="B54" t="s">
        <v>24213</v>
      </c>
      <c r="C54" t="s">
        <v>46</v>
      </c>
      <c r="D54" t="s">
        <v>373</v>
      </c>
      <c r="E54">
        <v>617150</v>
      </c>
      <c r="F54" t="s">
        <v>24195</v>
      </c>
      <c r="G54" s="7">
        <v>3475.33</v>
      </c>
    </row>
    <row r="55" spans="1:7" x14ac:dyDescent="0.3">
      <c r="A55">
        <v>3022011</v>
      </c>
      <c r="B55" t="s">
        <v>24213</v>
      </c>
      <c r="C55" t="s">
        <v>46</v>
      </c>
      <c r="D55" t="s">
        <v>374</v>
      </c>
      <c r="E55">
        <v>615120</v>
      </c>
      <c r="F55" t="s">
        <v>24195</v>
      </c>
      <c r="G55" s="7">
        <v>520.49</v>
      </c>
    </row>
    <row r="56" spans="1:7" x14ac:dyDescent="0.3">
      <c r="A56">
        <v>3022011</v>
      </c>
      <c r="B56" t="s">
        <v>24213</v>
      </c>
      <c r="C56" t="s">
        <v>46</v>
      </c>
      <c r="D56" t="s">
        <v>374</v>
      </c>
      <c r="E56">
        <v>616120</v>
      </c>
      <c r="F56" t="s">
        <v>24195</v>
      </c>
      <c r="G56" s="7">
        <v>67.260000000000005</v>
      </c>
    </row>
    <row r="57" spans="1:7" x14ac:dyDescent="0.3">
      <c r="A57">
        <v>3022011</v>
      </c>
      <c r="B57" t="s">
        <v>24213</v>
      </c>
      <c r="C57" t="s">
        <v>46</v>
      </c>
      <c r="D57" t="s">
        <v>374</v>
      </c>
      <c r="E57">
        <v>617120</v>
      </c>
      <c r="F57" t="s">
        <v>24195</v>
      </c>
      <c r="G57" s="7">
        <v>105.65</v>
      </c>
    </row>
    <row r="58" spans="1:7" x14ac:dyDescent="0.3">
      <c r="A58">
        <v>3022011</v>
      </c>
      <c r="B58" t="s">
        <v>24213</v>
      </c>
      <c r="C58" t="s">
        <v>46</v>
      </c>
      <c r="D58" t="s">
        <v>375</v>
      </c>
      <c r="E58">
        <v>615140</v>
      </c>
      <c r="F58" t="s">
        <v>24195</v>
      </c>
      <c r="G58" s="7">
        <v>2951.08</v>
      </c>
    </row>
    <row r="59" spans="1:7" x14ac:dyDescent="0.3">
      <c r="A59">
        <v>3022011</v>
      </c>
      <c r="B59" t="s">
        <v>24213</v>
      </c>
      <c r="C59" t="s">
        <v>46</v>
      </c>
      <c r="D59" t="s">
        <v>375</v>
      </c>
      <c r="E59">
        <v>616130</v>
      </c>
      <c r="F59" t="s">
        <v>24195</v>
      </c>
      <c r="G59" s="7">
        <v>365.17</v>
      </c>
    </row>
    <row r="60" spans="1:7" x14ac:dyDescent="0.3">
      <c r="A60">
        <v>3022011</v>
      </c>
      <c r="B60" t="s">
        <v>24213</v>
      </c>
      <c r="C60" t="s">
        <v>46</v>
      </c>
      <c r="D60" t="s">
        <v>375</v>
      </c>
      <c r="E60">
        <v>617130</v>
      </c>
      <c r="F60" t="s">
        <v>24195</v>
      </c>
      <c r="G60" s="7">
        <v>446.03</v>
      </c>
    </row>
    <row r="61" spans="1:7" x14ac:dyDescent="0.3">
      <c r="A61">
        <v>3022011</v>
      </c>
      <c r="B61" t="s">
        <v>24213</v>
      </c>
      <c r="C61" t="s">
        <v>46</v>
      </c>
      <c r="D61" t="s">
        <v>377</v>
      </c>
      <c r="E61">
        <v>611110</v>
      </c>
      <c r="F61" t="s">
        <v>24195</v>
      </c>
      <c r="G61" s="7">
        <v>5695.9700000000012</v>
      </c>
    </row>
    <row r="62" spans="1:7" x14ac:dyDescent="0.3">
      <c r="A62">
        <v>3022011</v>
      </c>
      <c r="B62" t="s">
        <v>24213</v>
      </c>
      <c r="C62" t="s">
        <v>46</v>
      </c>
      <c r="D62" t="s">
        <v>377</v>
      </c>
      <c r="E62">
        <v>611120</v>
      </c>
      <c r="F62" t="s">
        <v>24195</v>
      </c>
      <c r="G62" s="7">
        <v>387.76</v>
      </c>
    </row>
    <row r="63" spans="1:7" x14ac:dyDescent="0.3">
      <c r="A63">
        <v>3022011</v>
      </c>
      <c r="B63" t="s">
        <v>24213</v>
      </c>
      <c r="C63" t="s">
        <v>46</v>
      </c>
      <c r="D63" t="s">
        <v>377</v>
      </c>
      <c r="E63">
        <v>611130</v>
      </c>
      <c r="F63" t="s">
        <v>24195</v>
      </c>
      <c r="G63" s="7">
        <v>1125.79</v>
      </c>
    </row>
    <row r="64" spans="1:7" x14ac:dyDescent="0.3">
      <c r="A64">
        <v>3022015</v>
      </c>
      <c r="B64" t="s">
        <v>24214</v>
      </c>
      <c r="C64" t="s">
        <v>241</v>
      </c>
      <c r="D64" t="s">
        <v>371</v>
      </c>
      <c r="E64">
        <v>615100</v>
      </c>
      <c r="F64" t="s">
        <v>24195</v>
      </c>
      <c r="G64" s="7">
        <v>53092.98</v>
      </c>
    </row>
    <row r="65" spans="1:7" x14ac:dyDescent="0.3">
      <c r="A65">
        <v>3022015</v>
      </c>
      <c r="B65" t="s">
        <v>24214</v>
      </c>
      <c r="C65" t="s">
        <v>241</v>
      </c>
      <c r="D65" t="s">
        <v>371</v>
      </c>
      <c r="E65">
        <v>616100</v>
      </c>
      <c r="F65" t="s">
        <v>24195</v>
      </c>
      <c r="G65" s="7">
        <v>7048.6</v>
      </c>
    </row>
    <row r="66" spans="1:7" x14ac:dyDescent="0.3">
      <c r="A66">
        <v>3022015</v>
      </c>
      <c r="B66" t="s">
        <v>24214</v>
      </c>
      <c r="C66" t="s">
        <v>241</v>
      </c>
      <c r="D66" t="s">
        <v>371</v>
      </c>
      <c r="E66">
        <v>617100</v>
      </c>
      <c r="F66" t="s">
        <v>24195</v>
      </c>
      <c r="G66" s="7">
        <v>12994.560000000001</v>
      </c>
    </row>
    <row r="67" spans="1:7" x14ac:dyDescent="0.3">
      <c r="A67">
        <v>3022015</v>
      </c>
      <c r="B67" t="s">
        <v>24214</v>
      </c>
      <c r="C67" t="s">
        <v>241</v>
      </c>
      <c r="D67" t="s">
        <v>373</v>
      </c>
      <c r="E67">
        <v>615130</v>
      </c>
      <c r="F67" t="s">
        <v>24195</v>
      </c>
      <c r="G67" s="7">
        <v>56888.55</v>
      </c>
    </row>
    <row r="68" spans="1:7" x14ac:dyDescent="0.3">
      <c r="A68">
        <v>3022015</v>
      </c>
      <c r="B68" t="s">
        <v>24214</v>
      </c>
      <c r="C68" t="s">
        <v>241</v>
      </c>
      <c r="D68" t="s">
        <v>373</v>
      </c>
      <c r="E68">
        <v>616160</v>
      </c>
      <c r="F68" t="s">
        <v>24195</v>
      </c>
      <c r="G68" s="7">
        <v>6407.57</v>
      </c>
    </row>
    <row r="69" spans="1:7" x14ac:dyDescent="0.3">
      <c r="A69">
        <v>3022015</v>
      </c>
      <c r="B69" t="s">
        <v>24214</v>
      </c>
      <c r="C69" t="s">
        <v>241</v>
      </c>
      <c r="D69" t="s">
        <v>373</v>
      </c>
      <c r="E69">
        <v>617150</v>
      </c>
      <c r="F69" t="s">
        <v>24195</v>
      </c>
      <c r="G69" s="7">
        <v>10521.730000000001</v>
      </c>
    </row>
    <row r="70" spans="1:7" x14ac:dyDescent="0.3">
      <c r="A70">
        <v>3022015</v>
      </c>
      <c r="B70" t="s">
        <v>24214</v>
      </c>
      <c r="C70" t="s">
        <v>241</v>
      </c>
      <c r="D70" t="s">
        <v>374</v>
      </c>
      <c r="E70">
        <v>615120</v>
      </c>
      <c r="F70" t="s">
        <v>24195</v>
      </c>
      <c r="G70" s="7">
        <v>4629.5800000000008</v>
      </c>
    </row>
    <row r="71" spans="1:7" x14ac:dyDescent="0.3">
      <c r="A71">
        <v>3022015</v>
      </c>
      <c r="B71" t="s">
        <v>24214</v>
      </c>
      <c r="C71" t="s">
        <v>241</v>
      </c>
      <c r="D71" t="s">
        <v>374</v>
      </c>
      <c r="E71">
        <v>616120</v>
      </c>
      <c r="F71" t="s">
        <v>24195</v>
      </c>
      <c r="G71" s="7">
        <v>565.88</v>
      </c>
    </row>
    <row r="72" spans="1:7" x14ac:dyDescent="0.3">
      <c r="A72">
        <v>3022015</v>
      </c>
      <c r="B72" t="s">
        <v>24214</v>
      </c>
      <c r="C72" t="s">
        <v>241</v>
      </c>
      <c r="D72" t="s">
        <v>374</v>
      </c>
      <c r="E72">
        <v>617120</v>
      </c>
      <c r="F72" t="s">
        <v>24195</v>
      </c>
      <c r="G72" s="7">
        <v>939.73</v>
      </c>
    </row>
    <row r="73" spans="1:7" x14ac:dyDescent="0.3">
      <c r="A73">
        <v>3022015</v>
      </c>
      <c r="B73" t="s">
        <v>24214</v>
      </c>
      <c r="C73" t="s">
        <v>241</v>
      </c>
      <c r="D73" t="s">
        <v>375</v>
      </c>
      <c r="E73">
        <v>615140</v>
      </c>
      <c r="F73" t="s">
        <v>24195</v>
      </c>
      <c r="G73" s="7">
        <v>5236.7899999999991</v>
      </c>
    </row>
    <row r="74" spans="1:7" x14ac:dyDescent="0.3">
      <c r="A74">
        <v>3022015</v>
      </c>
      <c r="B74" t="s">
        <v>24214</v>
      </c>
      <c r="C74" t="s">
        <v>241</v>
      </c>
      <c r="D74" t="s">
        <v>375</v>
      </c>
      <c r="E74">
        <v>616130</v>
      </c>
      <c r="F74" t="s">
        <v>24195</v>
      </c>
      <c r="G74" s="7">
        <v>656.51</v>
      </c>
    </row>
    <row r="75" spans="1:7" x14ac:dyDescent="0.3">
      <c r="A75">
        <v>3022015</v>
      </c>
      <c r="B75" t="s">
        <v>24214</v>
      </c>
      <c r="C75" t="s">
        <v>241</v>
      </c>
      <c r="D75" t="s">
        <v>375</v>
      </c>
      <c r="E75">
        <v>617130</v>
      </c>
      <c r="F75" t="s">
        <v>24195</v>
      </c>
      <c r="G75" s="7">
        <v>1062.98</v>
      </c>
    </row>
    <row r="76" spans="1:7" x14ac:dyDescent="0.3">
      <c r="A76">
        <v>3022015</v>
      </c>
      <c r="B76" t="s">
        <v>24214</v>
      </c>
      <c r="C76" t="s">
        <v>241</v>
      </c>
      <c r="D76" t="s">
        <v>376</v>
      </c>
      <c r="E76">
        <v>615110</v>
      </c>
      <c r="F76" t="s">
        <v>24195</v>
      </c>
      <c r="G76" s="7">
        <v>4985.12</v>
      </c>
    </row>
    <row r="77" spans="1:7" x14ac:dyDescent="0.3">
      <c r="A77">
        <v>3022015</v>
      </c>
      <c r="B77" t="s">
        <v>24214</v>
      </c>
      <c r="C77" t="s">
        <v>241</v>
      </c>
      <c r="D77" t="s">
        <v>376</v>
      </c>
      <c r="E77">
        <v>616110</v>
      </c>
      <c r="F77" t="s">
        <v>24195</v>
      </c>
      <c r="G77" s="7">
        <v>556.39</v>
      </c>
    </row>
    <row r="78" spans="1:7" x14ac:dyDescent="0.3">
      <c r="A78">
        <v>3022015</v>
      </c>
      <c r="B78" t="s">
        <v>24214</v>
      </c>
      <c r="C78" t="s">
        <v>241</v>
      </c>
      <c r="D78" t="s">
        <v>376</v>
      </c>
      <c r="E78">
        <v>617110</v>
      </c>
      <c r="F78" t="s">
        <v>24195</v>
      </c>
      <c r="G78" s="7">
        <v>603.43000000000006</v>
      </c>
    </row>
    <row r="79" spans="1:7" x14ac:dyDescent="0.3">
      <c r="A79">
        <v>3022015</v>
      </c>
      <c r="B79" t="s">
        <v>24214</v>
      </c>
      <c r="C79" t="s">
        <v>241</v>
      </c>
      <c r="D79" t="s">
        <v>377</v>
      </c>
      <c r="E79">
        <v>611110</v>
      </c>
      <c r="F79" t="s">
        <v>24195</v>
      </c>
      <c r="G79" s="7">
        <v>1850.2500000000002</v>
      </c>
    </row>
    <row r="80" spans="1:7" x14ac:dyDescent="0.3">
      <c r="A80">
        <v>3022015</v>
      </c>
      <c r="B80" t="s">
        <v>24214</v>
      </c>
      <c r="C80" t="s">
        <v>241</v>
      </c>
      <c r="D80" t="s">
        <v>377</v>
      </c>
      <c r="E80">
        <v>611120</v>
      </c>
      <c r="F80" t="s">
        <v>24195</v>
      </c>
      <c r="G80" s="7">
        <v>119.42999999999999</v>
      </c>
    </row>
    <row r="81" spans="1:7" x14ac:dyDescent="0.3">
      <c r="A81">
        <v>3022015</v>
      </c>
      <c r="B81" t="s">
        <v>24214</v>
      </c>
      <c r="C81" t="s">
        <v>241</v>
      </c>
      <c r="D81" t="s">
        <v>377</v>
      </c>
      <c r="E81">
        <v>611130</v>
      </c>
      <c r="F81" t="s">
        <v>24195</v>
      </c>
      <c r="G81" s="7">
        <v>257.7</v>
      </c>
    </row>
    <row r="82" spans="1:7" x14ac:dyDescent="0.3">
      <c r="A82">
        <v>3022015</v>
      </c>
      <c r="B82" t="s">
        <v>24214</v>
      </c>
      <c r="C82" t="s">
        <v>241</v>
      </c>
      <c r="D82" t="s">
        <v>379</v>
      </c>
      <c r="E82">
        <v>615170</v>
      </c>
      <c r="F82" t="s">
        <v>24195</v>
      </c>
      <c r="G82" s="7">
        <v>687.20999999999992</v>
      </c>
    </row>
    <row r="83" spans="1:7" x14ac:dyDescent="0.3">
      <c r="A83">
        <v>3022015</v>
      </c>
      <c r="B83" t="s">
        <v>24214</v>
      </c>
      <c r="C83" t="s">
        <v>241</v>
      </c>
      <c r="D83" t="s">
        <v>379</v>
      </c>
      <c r="E83">
        <v>616140</v>
      </c>
      <c r="F83" t="s">
        <v>24195</v>
      </c>
      <c r="G83" s="7">
        <v>40.020000000000003</v>
      </c>
    </row>
    <row r="84" spans="1:7" x14ac:dyDescent="0.3">
      <c r="A84">
        <v>3022015</v>
      </c>
      <c r="B84" t="s">
        <v>24214</v>
      </c>
      <c r="C84" t="s">
        <v>241</v>
      </c>
      <c r="D84" t="s">
        <v>379</v>
      </c>
      <c r="E84">
        <v>617160</v>
      </c>
      <c r="F84" t="s">
        <v>24195</v>
      </c>
      <c r="G84" s="7">
        <v>139.49</v>
      </c>
    </row>
    <row r="85" spans="1:7" x14ac:dyDescent="0.3">
      <c r="A85">
        <v>3022016</v>
      </c>
      <c r="B85" t="s">
        <v>24215</v>
      </c>
      <c r="C85" t="s">
        <v>160</v>
      </c>
      <c r="D85" t="s">
        <v>371</v>
      </c>
      <c r="E85">
        <v>615100</v>
      </c>
      <c r="F85" t="s">
        <v>24195</v>
      </c>
      <c r="G85" s="7">
        <v>42701.599999999999</v>
      </c>
    </row>
    <row r="86" spans="1:7" x14ac:dyDescent="0.3">
      <c r="A86">
        <v>3022016</v>
      </c>
      <c r="B86" t="s">
        <v>24215</v>
      </c>
      <c r="C86" t="s">
        <v>160</v>
      </c>
      <c r="D86" t="s">
        <v>371</v>
      </c>
      <c r="E86">
        <v>616100</v>
      </c>
      <c r="F86" t="s">
        <v>24195</v>
      </c>
      <c r="G86" s="7">
        <v>5760.6400000000012</v>
      </c>
    </row>
    <row r="87" spans="1:7" x14ac:dyDescent="0.3">
      <c r="A87">
        <v>3022016</v>
      </c>
      <c r="B87" t="s">
        <v>24215</v>
      </c>
      <c r="C87" t="s">
        <v>160</v>
      </c>
      <c r="D87" t="s">
        <v>371</v>
      </c>
      <c r="E87">
        <v>617100</v>
      </c>
      <c r="F87" t="s">
        <v>24195</v>
      </c>
      <c r="G87" s="7">
        <v>11546.45</v>
      </c>
    </row>
    <row r="88" spans="1:7" x14ac:dyDescent="0.3">
      <c r="A88">
        <v>3022016</v>
      </c>
      <c r="B88" t="s">
        <v>24215</v>
      </c>
      <c r="C88" t="s">
        <v>160</v>
      </c>
      <c r="D88" t="s">
        <v>372</v>
      </c>
      <c r="E88">
        <v>615180</v>
      </c>
      <c r="F88" t="s">
        <v>24195</v>
      </c>
      <c r="G88" s="7">
        <v>1273.3800000000001</v>
      </c>
    </row>
    <row r="89" spans="1:7" x14ac:dyDescent="0.3">
      <c r="A89">
        <v>3022016</v>
      </c>
      <c r="B89" t="s">
        <v>24215</v>
      </c>
      <c r="C89" t="s">
        <v>160</v>
      </c>
      <c r="D89" t="s">
        <v>372</v>
      </c>
      <c r="E89">
        <v>616150</v>
      </c>
      <c r="F89" t="s">
        <v>24195</v>
      </c>
      <c r="G89" s="7">
        <v>127.51</v>
      </c>
    </row>
    <row r="90" spans="1:7" x14ac:dyDescent="0.3">
      <c r="A90">
        <v>3022016</v>
      </c>
      <c r="B90" t="s">
        <v>24215</v>
      </c>
      <c r="C90" t="s">
        <v>160</v>
      </c>
      <c r="D90" t="s">
        <v>373</v>
      </c>
      <c r="E90">
        <v>615130</v>
      </c>
      <c r="F90" t="s">
        <v>24195</v>
      </c>
      <c r="G90" s="7">
        <v>16783.39</v>
      </c>
    </row>
    <row r="91" spans="1:7" x14ac:dyDescent="0.3">
      <c r="A91">
        <v>3022016</v>
      </c>
      <c r="B91" t="s">
        <v>24215</v>
      </c>
      <c r="C91" t="s">
        <v>160</v>
      </c>
      <c r="D91" t="s">
        <v>373</v>
      </c>
      <c r="E91">
        <v>616160</v>
      </c>
      <c r="F91" t="s">
        <v>24195</v>
      </c>
      <c r="G91" s="7">
        <v>2004.58</v>
      </c>
    </row>
    <row r="92" spans="1:7" x14ac:dyDescent="0.3">
      <c r="A92">
        <v>3022016</v>
      </c>
      <c r="B92" t="s">
        <v>24215</v>
      </c>
      <c r="C92" t="s">
        <v>160</v>
      </c>
      <c r="D92" t="s">
        <v>373</v>
      </c>
      <c r="E92">
        <v>617150</v>
      </c>
      <c r="F92" t="s">
        <v>24195</v>
      </c>
      <c r="G92" s="7">
        <v>2645.0499999999997</v>
      </c>
    </row>
    <row r="93" spans="1:7" x14ac:dyDescent="0.3">
      <c r="A93">
        <v>3022016</v>
      </c>
      <c r="B93" t="s">
        <v>24215</v>
      </c>
      <c r="C93" t="s">
        <v>160</v>
      </c>
      <c r="D93" t="s">
        <v>374</v>
      </c>
      <c r="E93">
        <v>615120</v>
      </c>
      <c r="F93" t="s">
        <v>24195</v>
      </c>
      <c r="G93" s="7">
        <v>2602.4499999999998</v>
      </c>
    </row>
    <row r="94" spans="1:7" x14ac:dyDescent="0.3">
      <c r="A94">
        <v>3022016</v>
      </c>
      <c r="B94" t="s">
        <v>24215</v>
      </c>
      <c r="C94" t="s">
        <v>160</v>
      </c>
      <c r="D94" t="s">
        <v>374</v>
      </c>
      <c r="E94">
        <v>616120</v>
      </c>
      <c r="F94" t="s">
        <v>24195</v>
      </c>
      <c r="G94" s="7">
        <v>325.87</v>
      </c>
    </row>
    <row r="95" spans="1:7" x14ac:dyDescent="0.3">
      <c r="A95">
        <v>3022016</v>
      </c>
      <c r="B95" t="s">
        <v>24215</v>
      </c>
      <c r="C95" t="s">
        <v>160</v>
      </c>
      <c r="D95" t="s">
        <v>374</v>
      </c>
      <c r="E95">
        <v>617120</v>
      </c>
      <c r="F95" t="s">
        <v>24195</v>
      </c>
      <c r="G95" s="7">
        <v>528.26</v>
      </c>
    </row>
    <row r="96" spans="1:7" x14ac:dyDescent="0.3">
      <c r="A96">
        <v>3022016</v>
      </c>
      <c r="B96" t="s">
        <v>24215</v>
      </c>
      <c r="C96" t="s">
        <v>160</v>
      </c>
      <c r="D96" t="s">
        <v>375</v>
      </c>
      <c r="E96">
        <v>615140</v>
      </c>
      <c r="F96" t="s">
        <v>24195</v>
      </c>
      <c r="G96" s="7">
        <v>4788.630000000001</v>
      </c>
    </row>
    <row r="97" spans="1:7" x14ac:dyDescent="0.3">
      <c r="A97">
        <v>3022016</v>
      </c>
      <c r="B97" t="s">
        <v>24215</v>
      </c>
      <c r="C97" t="s">
        <v>160</v>
      </c>
      <c r="D97" t="s">
        <v>375</v>
      </c>
      <c r="E97">
        <v>616130</v>
      </c>
      <c r="F97" t="s">
        <v>24195</v>
      </c>
      <c r="G97" s="7">
        <v>589.62</v>
      </c>
    </row>
    <row r="98" spans="1:7" x14ac:dyDescent="0.3">
      <c r="A98">
        <v>3022016</v>
      </c>
      <c r="B98" t="s">
        <v>24215</v>
      </c>
      <c r="C98" t="s">
        <v>160</v>
      </c>
      <c r="D98" t="s">
        <v>375</v>
      </c>
      <c r="E98">
        <v>617130</v>
      </c>
      <c r="F98" t="s">
        <v>24195</v>
      </c>
      <c r="G98" s="7">
        <v>972.02</v>
      </c>
    </row>
    <row r="99" spans="1:7" x14ac:dyDescent="0.3">
      <c r="A99">
        <v>3022016</v>
      </c>
      <c r="B99" t="s">
        <v>24215</v>
      </c>
      <c r="C99" t="s">
        <v>160</v>
      </c>
      <c r="D99" t="s">
        <v>377</v>
      </c>
      <c r="E99">
        <v>611110</v>
      </c>
      <c r="F99" t="s">
        <v>24195</v>
      </c>
      <c r="G99" s="7">
        <v>1389.5699999999995</v>
      </c>
    </row>
    <row r="100" spans="1:7" x14ac:dyDescent="0.3">
      <c r="A100">
        <v>3022016</v>
      </c>
      <c r="B100" t="s">
        <v>24215</v>
      </c>
      <c r="C100" t="s">
        <v>160</v>
      </c>
      <c r="D100" t="s">
        <v>377</v>
      </c>
      <c r="E100">
        <v>611120</v>
      </c>
      <c r="F100" t="s">
        <v>24195</v>
      </c>
      <c r="G100" s="7">
        <v>19.740000000000002</v>
      </c>
    </row>
    <row r="101" spans="1:7" x14ac:dyDescent="0.3">
      <c r="A101">
        <v>3022016</v>
      </c>
      <c r="B101" t="s">
        <v>24215</v>
      </c>
      <c r="C101" t="s">
        <v>160</v>
      </c>
      <c r="D101" t="s">
        <v>377</v>
      </c>
      <c r="E101">
        <v>611130</v>
      </c>
      <c r="F101" t="s">
        <v>24195</v>
      </c>
      <c r="G101" s="7">
        <v>282.07</v>
      </c>
    </row>
    <row r="102" spans="1:7" x14ac:dyDescent="0.3">
      <c r="A102">
        <v>3022017</v>
      </c>
      <c r="B102" t="s">
        <v>24216</v>
      </c>
      <c r="C102" t="s">
        <v>61</v>
      </c>
      <c r="D102" t="s">
        <v>371</v>
      </c>
      <c r="E102">
        <v>615100</v>
      </c>
      <c r="F102" t="s">
        <v>24195</v>
      </c>
      <c r="G102" s="7">
        <v>70117.229999999981</v>
      </c>
    </row>
    <row r="103" spans="1:7" x14ac:dyDescent="0.3">
      <c r="A103">
        <v>3022017</v>
      </c>
      <c r="B103" t="s">
        <v>24216</v>
      </c>
      <c r="C103" t="s">
        <v>61</v>
      </c>
      <c r="D103" t="s">
        <v>371</v>
      </c>
      <c r="E103">
        <v>616100</v>
      </c>
      <c r="F103" t="s">
        <v>24195</v>
      </c>
      <c r="G103" s="7">
        <v>9502.2999999999993</v>
      </c>
    </row>
    <row r="104" spans="1:7" x14ac:dyDescent="0.3">
      <c r="A104">
        <v>3022017</v>
      </c>
      <c r="B104" t="s">
        <v>24216</v>
      </c>
      <c r="C104" t="s">
        <v>61</v>
      </c>
      <c r="D104" t="s">
        <v>371</v>
      </c>
      <c r="E104">
        <v>617100</v>
      </c>
      <c r="F104" t="s">
        <v>24195</v>
      </c>
      <c r="G104" s="7">
        <v>19190.419999999998</v>
      </c>
    </row>
    <row r="105" spans="1:7" x14ac:dyDescent="0.3">
      <c r="A105">
        <v>3022017</v>
      </c>
      <c r="B105" t="s">
        <v>24216</v>
      </c>
      <c r="C105" t="s">
        <v>61</v>
      </c>
      <c r="D105" t="s">
        <v>373</v>
      </c>
      <c r="E105">
        <v>615130</v>
      </c>
      <c r="F105" t="s">
        <v>24195</v>
      </c>
      <c r="G105" s="7">
        <v>53419.300000000025</v>
      </c>
    </row>
    <row r="106" spans="1:7" x14ac:dyDescent="0.3">
      <c r="A106">
        <v>3022017</v>
      </c>
      <c r="B106" t="s">
        <v>24216</v>
      </c>
      <c r="C106" t="s">
        <v>61</v>
      </c>
      <c r="D106" t="s">
        <v>373</v>
      </c>
      <c r="E106">
        <v>616160</v>
      </c>
      <c r="F106" t="s">
        <v>24195</v>
      </c>
      <c r="G106" s="7">
        <v>5829.6599999999989</v>
      </c>
    </row>
    <row r="107" spans="1:7" x14ac:dyDescent="0.3">
      <c r="A107">
        <v>3022017</v>
      </c>
      <c r="B107" t="s">
        <v>24216</v>
      </c>
      <c r="C107" t="s">
        <v>61</v>
      </c>
      <c r="D107" t="s">
        <v>373</v>
      </c>
      <c r="E107">
        <v>617150</v>
      </c>
      <c r="F107" t="s">
        <v>24195</v>
      </c>
      <c r="G107" s="7">
        <v>10055.060000000005</v>
      </c>
    </row>
    <row r="108" spans="1:7" x14ac:dyDescent="0.3">
      <c r="A108">
        <v>3022017</v>
      </c>
      <c r="B108" t="s">
        <v>24216</v>
      </c>
      <c r="C108" t="s">
        <v>61</v>
      </c>
      <c r="D108" t="s">
        <v>375</v>
      </c>
      <c r="E108">
        <v>615140</v>
      </c>
      <c r="F108" t="s">
        <v>24195</v>
      </c>
      <c r="G108" s="7">
        <v>9001.8700000000008</v>
      </c>
    </row>
    <row r="109" spans="1:7" x14ac:dyDescent="0.3">
      <c r="A109">
        <v>3022017</v>
      </c>
      <c r="B109" t="s">
        <v>24216</v>
      </c>
      <c r="C109" t="s">
        <v>61</v>
      </c>
      <c r="D109" t="s">
        <v>375</v>
      </c>
      <c r="E109">
        <v>616130</v>
      </c>
      <c r="F109" t="s">
        <v>24195</v>
      </c>
      <c r="G109" s="7">
        <v>1030.8200000000002</v>
      </c>
    </row>
    <row r="110" spans="1:7" x14ac:dyDescent="0.3">
      <c r="A110">
        <v>3022017</v>
      </c>
      <c r="B110" t="s">
        <v>24216</v>
      </c>
      <c r="C110" t="s">
        <v>61</v>
      </c>
      <c r="D110" t="s">
        <v>375</v>
      </c>
      <c r="E110">
        <v>617130</v>
      </c>
      <c r="F110" t="s">
        <v>24195</v>
      </c>
      <c r="G110" s="7">
        <v>1572.95</v>
      </c>
    </row>
    <row r="111" spans="1:7" x14ac:dyDescent="0.3">
      <c r="A111">
        <v>3022017</v>
      </c>
      <c r="B111" t="s">
        <v>24216</v>
      </c>
      <c r="C111" t="s">
        <v>61</v>
      </c>
      <c r="D111" t="s">
        <v>377</v>
      </c>
      <c r="E111">
        <v>611110</v>
      </c>
      <c r="F111" t="s">
        <v>24195</v>
      </c>
      <c r="G111" s="7">
        <v>5949.4500000000044</v>
      </c>
    </row>
    <row r="112" spans="1:7" x14ac:dyDescent="0.3">
      <c r="A112">
        <v>3022017</v>
      </c>
      <c r="B112" t="s">
        <v>24216</v>
      </c>
      <c r="C112" t="s">
        <v>61</v>
      </c>
      <c r="D112" t="s">
        <v>377</v>
      </c>
      <c r="E112">
        <v>611120</v>
      </c>
      <c r="F112" t="s">
        <v>24195</v>
      </c>
      <c r="G112" s="7">
        <v>480.71999999999997</v>
      </c>
    </row>
    <row r="113" spans="1:7" x14ac:dyDescent="0.3">
      <c r="A113">
        <v>3022017</v>
      </c>
      <c r="B113" t="s">
        <v>24216</v>
      </c>
      <c r="C113" t="s">
        <v>61</v>
      </c>
      <c r="D113" t="s">
        <v>377</v>
      </c>
      <c r="E113">
        <v>611130</v>
      </c>
      <c r="F113" t="s">
        <v>24195</v>
      </c>
      <c r="G113" s="7">
        <v>1064.82</v>
      </c>
    </row>
    <row r="114" spans="1:7" x14ac:dyDescent="0.3">
      <c r="A114">
        <v>3022019</v>
      </c>
      <c r="B114" t="s">
        <v>24217</v>
      </c>
      <c r="C114" t="s">
        <v>40</v>
      </c>
      <c r="D114" t="s">
        <v>371</v>
      </c>
      <c r="E114">
        <v>615100</v>
      </c>
      <c r="F114" t="s">
        <v>24195</v>
      </c>
      <c r="G114" s="7">
        <v>48575.670000000013</v>
      </c>
    </row>
    <row r="115" spans="1:7" x14ac:dyDescent="0.3">
      <c r="A115">
        <v>3022019</v>
      </c>
      <c r="B115" t="s">
        <v>24217</v>
      </c>
      <c r="C115" t="s">
        <v>40</v>
      </c>
      <c r="D115" t="s">
        <v>371</v>
      </c>
      <c r="E115">
        <v>616100</v>
      </c>
      <c r="F115" t="s">
        <v>24195</v>
      </c>
      <c r="G115" s="7">
        <v>6499.4900000000007</v>
      </c>
    </row>
    <row r="116" spans="1:7" x14ac:dyDescent="0.3">
      <c r="A116">
        <v>3022019</v>
      </c>
      <c r="B116" t="s">
        <v>24217</v>
      </c>
      <c r="C116" t="s">
        <v>40</v>
      </c>
      <c r="D116" t="s">
        <v>371</v>
      </c>
      <c r="E116">
        <v>617100</v>
      </c>
      <c r="F116" t="s">
        <v>24195</v>
      </c>
      <c r="G116" s="7">
        <v>13862.169999999998</v>
      </c>
    </row>
    <row r="117" spans="1:7" x14ac:dyDescent="0.3">
      <c r="A117">
        <v>3022019</v>
      </c>
      <c r="B117" t="s">
        <v>24217</v>
      </c>
      <c r="C117" t="s">
        <v>40</v>
      </c>
      <c r="D117" t="s">
        <v>373</v>
      </c>
      <c r="E117">
        <v>615130</v>
      </c>
      <c r="F117" t="s">
        <v>24195</v>
      </c>
      <c r="G117" s="7">
        <v>27666.129999999997</v>
      </c>
    </row>
    <row r="118" spans="1:7" x14ac:dyDescent="0.3">
      <c r="A118">
        <v>3022019</v>
      </c>
      <c r="B118" t="s">
        <v>24217</v>
      </c>
      <c r="C118" t="s">
        <v>40</v>
      </c>
      <c r="D118" t="s">
        <v>373</v>
      </c>
      <c r="E118">
        <v>616160</v>
      </c>
      <c r="F118" t="s">
        <v>24195</v>
      </c>
      <c r="G118" s="7">
        <v>3125.0299999999993</v>
      </c>
    </row>
    <row r="119" spans="1:7" x14ac:dyDescent="0.3">
      <c r="A119">
        <v>3022019</v>
      </c>
      <c r="B119" t="s">
        <v>24217</v>
      </c>
      <c r="C119" t="s">
        <v>40</v>
      </c>
      <c r="D119" t="s">
        <v>373</v>
      </c>
      <c r="E119">
        <v>617150</v>
      </c>
      <c r="F119" t="s">
        <v>24195</v>
      </c>
      <c r="G119" s="7">
        <v>5342.54</v>
      </c>
    </row>
    <row r="120" spans="1:7" x14ac:dyDescent="0.3">
      <c r="A120">
        <v>3022019</v>
      </c>
      <c r="B120" t="s">
        <v>24217</v>
      </c>
      <c r="C120" t="s">
        <v>40</v>
      </c>
      <c r="D120" t="s">
        <v>374</v>
      </c>
      <c r="E120">
        <v>615120</v>
      </c>
      <c r="F120" t="s">
        <v>24195</v>
      </c>
      <c r="G120" s="7">
        <v>4368.33</v>
      </c>
    </row>
    <row r="121" spans="1:7" x14ac:dyDescent="0.3">
      <c r="A121">
        <v>3022019</v>
      </c>
      <c r="B121" t="s">
        <v>24217</v>
      </c>
      <c r="C121" t="s">
        <v>40</v>
      </c>
      <c r="D121" t="s">
        <v>374</v>
      </c>
      <c r="E121">
        <v>616120</v>
      </c>
      <c r="F121" t="s">
        <v>24195</v>
      </c>
      <c r="G121" s="7">
        <v>490.57</v>
      </c>
    </row>
    <row r="122" spans="1:7" x14ac:dyDescent="0.3">
      <c r="A122">
        <v>3022019</v>
      </c>
      <c r="B122" t="s">
        <v>24217</v>
      </c>
      <c r="C122" t="s">
        <v>40</v>
      </c>
      <c r="D122" t="s">
        <v>374</v>
      </c>
      <c r="E122">
        <v>617120</v>
      </c>
      <c r="F122" t="s">
        <v>24195</v>
      </c>
      <c r="G122" s="7">
        <v>886.69999999999993</v>
      </c>
    </row>
    <row r="123" spans="1:7" x14ac:dyDescent="0.3">
      <c r="A123">
        <v>3022019</v>
      </c>
      <c r="B123" t="s">
        <v>24217</v>
      </c>
      <c r="C123" t="s">
        <v>40</v>
      </c>
      <c r="D123" t="s">
        <v>375</v>
      </c>
      <c r="E123">
        <v>615140</v>
      </c>
      <c r="F123" t="s">
        <v>24195</v>
      </c>
      <c r="G123" s="7">
        <v>5921.67</v>
      </c>
    </row>
    <row r="124" spans="1:7" x14ac:dyDescent="0.3">
      <c r="A124">
        <v>3022019</v>
      </c>
      <c r="B124" t="s">
        <v>24217</v>
      </c>
      <c r="C124" t="s">
        <v>40</v>
      </c>
      <c r="D124" t="s">
        <v>375</v>
      </c>
      <c r="E124">
        <v>616130</v>
      </c>
      <c r="F124" t="s">
        <v>24195</v>
      </c>
      <c r="G124" s="7">
        <v>696.18</v>
      </c>
    </row>
    <row r="125" spans="1:7" x14ac:dyDescent="0.3">
      <c r="A125">
        <v>3022019</v>
      </c>
      <c r="B125" t="s">
        <v>24217</v>
      </c>
      <c r="C125" t="s">
        <v>40</v>
      </c>
      <c r="D125" t="s">
        <v>375</v>
      </c>
      <c r="E125">
        <v>617130</v>
      </c>
      <c r="F125" t="s">
        <v>24195</v>
      </c>
      <c r="G125" s="7">
        <v>1202.02</v>
      </c>
    </row>
    <row r="126" spans="1:7" x14ac:dyDescent="0.3">
      <c r="A126">
        <v>3022019</v>
      </c>
      <c r="B126" t="s">
        <v>24217</v>
      </c>
      <c r="C126" t="s">
        <v>40</v>
      </c>
      <c r="D126" t="s">
        <v>377</v>
      </c>
      <c r="E126">
        <v>611110</v>
      </c>
      <c r="F126" t="s">
        <v>24195</v>
      </c>
      <c r="G126" s="7">
        <v>4500.5100000000066</v>
      </c>
    </row>
    <row r="127" spans="1:7" x14ac:dyDescent="0.3">
      <c r="A127">
        <v>3022019</v>
      </c>
      <c r="B127" t="s">
        <v>24217</v>
      </c>
      <c r="C127" t="s">
        <v>40</v>
      </c>
      <c r="D127" t="s">
        <v>377</v>
      </c>
      <c r="E127">
        <v>611120</v>
      </c>
      <c r="F127" t="s">
        <v>24195</v>
      </c>
      <c r="G127" s="7">
        <v>488.87999999999994</v>
      </c>
    </row>
    <row r="128" spans="1:7" x14ac:dyDescent="0.3">
      <c r="A128">
        <v>3022019</v>
      </c>
      <c r="B128" t="s">
        <v>24217</v>
      </c>
      <c r="C128" t="s">
        <v>40</v>
      </c>
      <c r="D128" t="s">
        <v>377</v>
      </c>
      <c r="E128">
        <v>611130</v>
      </c>
      <c r="F128" t="s">
        <v>24195</v>
      </c>
      <c r="G128" s="7">
        <v>855.18999999999994</v>
      </c>
    </row>
    <row r="129" spans="1:7" x14ac:dyDescent="0.3">
      <c r="A129">
        <v>3022024</v>
      </c>
      <c r="B129" t="s">
        <v>24218</v>
      </c>
      <c r="C129" t="s">
        <v>178</v>
      </c>
      <c r="D129" t="s">
        <v>371</v>
      </c>
      <c r="E129">
        <v>615100</v>
      </c>
      <c r="F129" t="s">
        <v>24195</v>
      </c>
      <c r="G129" s="7">
        <v>44775.009999999995</v>
      </c>
    </row>
    <row r="130" spans="1:7" x14ac:dyDescent="0.3">
      <c r="A130">
        <v>3022024</v>
      </c>
      <c r="B130" t="s">
        <v>24218</v>
      </c>
      <c r="C130" t="s">
        <v>178</v>
      </c>
      <c r="D130" t="s">
        <v>371</v>
      </c>
      <c r="E130">
        <v>616100</v>
      </c>
      <c r="F130" t="s">
        <v>24195</v>
      </c>
      <c r="G130" s="7">
        <v>5932.23</v>
      </c>
    </row>
    <row r="131" spans="1:7" x14ac:dyDescent="0.3">
      <c r="A131">
        <v>3022024</v>
      </c>
      <c r="B131" t="s">
        <v>24218</v>
      </c>
      <c r="C131" t="s">
        <v>178</v>
      </c>
      <c r="D131" t="s">
        <v>371</v>
      </c>
      <c r="E131">
        <v>617100</v>
      </c>
      <c r="F131" t="s">
        <v>24195</v>
      </c>
      <c r="G131" s="7">
        <v>12506.699999999999</v>
      </c>
    </row>
    <row r="132" spans="1:7" x14ac:dyDescent="0.3">
      <c r="A132">
        <v>3022024</v>
      </c>
      <c r="B132" t="s">
        <v>24218</v>
      </c>
      <c r="C132" t="s">
        <v>178</v>
      </c>
      <c r="D132" t="s">
        <v>373</v>
      </c>
      <c r="E132">
        <v>615130</v>
      </c>
      <c r="F132" t="s">
        <v>24195</v>
      </c>
      <c r="G132" s="7">
        <v>25606.240000000002</v>
      </c>
    </row>
    <row r="133" spans="1:7" x14ac:dyDescent="0.3">
      <c r="A133">
        <v>3022024</v>
      </c>
      <c r="B133" t="s">
        <v>24218</v>
      </c>
      <c r="C133" t="s">
        <v>178</v>
      </c>
      <c r="D133" t="s">
        <v>373</v>
      </c>
      <c r="E133">
        <v>616160</v>
      </c>
      <c r="F133" t="s">
        <v>24195</v>
      </c>
      <c r="G133" s="7">
        <v>2750.9300000000003</v>
      </c>
    </row>
    <row r="134" spans="1:7" x14ac:dyDescent="0.3">
      <c r="A134">
        <v>3022024</v>
      </c>
      <c r="B134" t="s">
        <v>24218</v>
      </c>
      <c r="C134" t="s">
        <v>178</v>
      </c>
      <c r="D134" t="s">
        <v>373</v>
      </c>
      <c r="E134">
        <v>617150</v>
      </c>
      <c r="F134" t="s">
        <v>24195</v>
      </c>
      <c r="G134" s="7">
        <v>5197.6799999999994</v>
      </c>
    </row>
    <row r="135" spans="1:7" x14ac:dyDescent="0.3">
      <c r="A135">
        <v>3022024</v>
      </c>
      <c r="B135" t="s">
        <v>24218</v>
      </c>
      <c r="C135" t="s">
        <v>178</v>
      </c>
      <c r="D135" t="s">
        <v>374</v>
      </c>
      <c r="E135">
        <v>615120</v>
      </c>
      <c r="F135" t="s">
        <v>24195</v>
      </c>
      <c r="G135" s="7">
        <v>2484.63</v>
      </c>
    </row>
    <row r="136" spans="1:7" x14ac:dyDescent="0.3">
      <c r="A136">
        <v>3022024</v>
      </c>
      <c r="B136" t="s">
        <v>24218</v>
      </c>
      <c r="C136" t="s">
        <v>178</v>
      </c>
      <c r="D136" t="s">
        <v>374</v>
      </c>
      <c r="E136">
        <v>616120</v>
      </c>
      <c r="F136" t="s">
        <v>24195</v>
      </c>
      <c r="G136" s="7">
        <v>308.52999999999997</v>
      </c>
    </row>
    <row r="137" spans="1:7" x14ac:dyDescent="0.3">
      <c r="A137">
        <v>3022024</v>
      </c>
      <c r="B137" t="s">
        <v>24218</v>
      </c>
      <c r="C137" t="s">
        <v>178</v>
      </c>
      <c r="D137" t="s">
        <v>374</v>
      </c>
      <c r="E137">
        <v>617120</v>
      </c>
      <c r="F137" t="s">
        <v>24195</v>
      </c>
      <c r="G137" s="7">
        <v>504.35</v>
      </c>
    </row>
    <row r="138" spans="1:7" x14ac:dyDescent="0.3">
      <c r="A138">
        <v>3022024</v>
      </c>
      <c r="B138" t="s">
        <v>24218</v>
      </c>
      <c r="C138" t="s">
        <v>178</v>
      </c>
      <c r="D138" t="s">
        <v>375</v>
      </c>
      <c r="E138">
        <v>615140</v>
      </c>
      <c r="F138" t="s">
        <v>24195</v>
      </c>
      <c r="G138" s="7">
        <v>6185.1299999999992</v>
      </c>
    </row>
    <row r="139" spans="1:7" x14ac:dyDescent="0.3">
      <c r="A139">
        <v>3022024</v>
      </c>
      <c r="B139" t="s">
        <v>24218</v>
      </c>
      <c r="C139" t="s">
        <v>178</v>
      </c>
      <c r="D139" t="s">
        <v>375</v>
      </c>
      <c r="E139">
        <v>616130</v>
      </c>
      <c r="F139" t="s">
        <v>24195</v>
      </c>
      <c r="G139" s="7">
        <v>762.94</v>
      </c>
    </row>
    <row r="140" spans="1:7" x14ac:dyDescent="0.3">
      <c r="A140">
        <v>3022024</v>
      </c>
      <c r="B140" t="s">
        <v>24218</v>
      </c>
      <c r="C140" t="s">
        <v>178</v>
      </c>
      <c r="D140" t="s">
        <v>375</v>
      </c>
      <c r="E140">
        <v>617130</v>
      </c>
      <c r="F140" t="s">
        <v>24195</v>
      </c>
      <c r="G140" s="7">
        <v>1255.48</v>
      </c>
    </row>
    <row r="141" spans="1:7" x14ac:dyDescent="0.3">
      <c r="A141">
        <v>3022024</v>
      </c>
      <c r="B141" t="s">
        <v>24218</v>
      </c>
      <c r="C141" t="s">
        <v>178</v>
      </c>
      <c r="D141" t="s">
        <v>377</v>
      </c>
      <c r="E141">
        <v>611110</v>
      </c>
      <c r="F141" t="s">
        <v>24195</v>
      </c>
      <c r="G141" s="7">
        <v>15292.909999999998</v>
      </c>
    </row>
    <row r="142" spans="1:7" x14ac:dyDescent="0.3">
      <c r="A142">
        <v>3022024</v>
      </c>
      <c r="B142" t="s">
        <v>24218</v>
      </c>
      <c r="C142" t="s">
        <v>178</v>
      </c>
      <c r="D142" t="s">
        <v>377</v>
      </c>
      <c r="E142">
        <v>611120</v>
      </c>
      <c r="F142" t="s">
        <v>24195</v>
      </c>
      <c r="G142" s="7">
        <v>1624.96</v>
      </c>
    </row>
    <row r="143" spans="1:7" x14ac:dyDescent="0.3">
      <c r="A143">
        <v>3022024</v>
      </c>
      <c r="B143" t="s">
        <v>24218</v>
      </c>
      <c r="C143" t="s">
        <v>178</v>
      </c>
      <c r="D143" t="s">
        <v>377</v>
      </c>
      <c r="E143">
        <v>611130</v>
      </c>
      <c r="F143" t="s">
        <v>24195</v>
      </c>
      <c r="G143" s="7">
        <v>3104.2400000000002</v>
      </c>
    </row>
    <row r="144" spans="1:7" x14ac:dyDescent="0.3">
      <c r="A144">
        <v>3022024</v>
      </c>
      <c r="B144" t="s">
        <v>24218</v>
      </c>
      <c r="C144" t="s">
        <v>178</v>
      </c>
      <c r="D144" t="s">
        <v>379</v>
      </c>
      <c r="E144">
        <v>615170</v>
      </c>
      <c r="F144" t="s">
        <v>24195</v>
      </c>
      <c r="G144" s="7">
        <v>8008.7900000000009</v>
      </c>
    </row>
    <row r="145" spans="1:7" x14ac:dyDescent="0.3">
      <c r="A145">
        <v>3022024</v>
      </c>
      <c r="B145" t="s">
        <v>24218</v>
      </c>
      <c r="C145" t="s">
        <v>178</v>
      </c>
      <c r="D145" t="s">
        <v>379</v>
      </c>
      <c r="E145">
        <v>616140</v>
      </c>
      <c r="F145" t="s">
        <v>24195</v>
      </c>
      <c r="G145" s="7">
        <v>945.14</v>
      </c>
    </row>
    <row r="146" spans="1:7" x14ac:dyDescent="0.3">
      <c r="A146">
        <v>3022024</v>
      </c>
      <c r="B146" t="s">
        <v>24218</v>
      </c>
      <c r="C146" t="s">
        <v>178</v>
      </c>
      <c r="D146" t="s">
        <v>379</v>
      </c>
      <c r="E146">
        <v>617160</v>
      </c>
      <c r="F146" t="s">
        <v>24195</v>
      </c>
      <c r="G146" s="7">
        <v>1625.67</v>
      </c>
    </row>
    <row r="147" spans="1:7" x14ac:dyDescent="0.3">
      <c r="A147">
        <v>3022025</v>
      </c>
      <c r="B147" t="s">
        <v>24219</v>
      </c>
      <c r="C147" t="s">
        <v>244</v>
      </c>
      <c r="D147" t="s">
        <v>371</v>
      </c>
      <c r="E147">
        <v>615100</v>
      </c>
      <c r="F147" t="s">
        <v>24195</v>
      </c>
      <c r="G147" s="7">
        <v>68017.270000000019</v>
      </c>
    </row>
    <row r="148" spans="1:7" x14ac:dyDescent="0.3">
      <c r="A148">
        <v>3022025</v>
      </c>
      <c r="B148" t="s">
        <v>24219</v>
      </c>
      <c r="C148" t="s">
        <v>244</v>
      </c>
      <c r="D148" t="s">
        <v>371</v>
      </c>
      <c r="E148">
        <v>616100</v>
      </c>
      <c r="F148" t="s">
        <v>24195</v>
      </c>
      <c r="G148" s="7">
        <v>8963.36</v>
      </c>
    </row>
    <row r="149" spans="1:7" x14ac:dyDescent="0.3">
      <c r="A149">
        <v>3022025</v>
      </c>
      <c r="B149" t="s">
        <v>24219</v>
      </c>
      <c r="C149" t="s">
        <v>244</v>
      </c>
      <c r="D149" t="s">
        <v>371</v>
      </c>
      <c r="E149">
        <v>617100</v>
      </c>
      <c r="F149" t="s">
        <v>24195</v>
      </c>
      <c r="G149" s="7">
        <v>19410.289999999997</v>
      </c>
    </row>
    <row r="150" spans="1:7" x14ac:dyDescent="0.3">
      <c r="A150">
        <v>3022025</v>
      </c>
      <c r="B150" t="s">
        <v>24219</v>
      </c>
      <c r="C150" t="s">
        <v>244</v>
      </c>
      <c r="D150" t="s">
        <v>373</v>
      </c>
      <c r="E150">
        <v>615130</v>
      </c>
      <c r="F150" t="s">
        <v>24195</v>
      </c>
      <c r="G150" s="7">
        <v>22828.420000000002</v>
      </c>
    </row>
    <row r="151" spans="1:7" x14ac:dyDescent="0.3">
      <c r="A151">
        <v>3022025</v>
      </c>
      <c r="B151" t="s">
        <v>24219</v>
      </c>
      <c r="C151" t="s">
        <v>244</v>
      </c>
      <c r="D151" t="s">
        <v>373</v>
      </c>
      <c r="E151">
        <v>616160</v>
      </c>
      <c r="F151" t="s">
        <v>24195</v>
      </c>
      <c r="G151" s="7">
        <v>2328.25</v>
      </c>
    </row>
    <row r="152" spans="1:7" x14ac:dyDescent="0.3">
      <c r="A152">
        <v>3022025</v>
      </c>
      <c r="B152" t="s">
        <v>24219</v>
      </c>
      <c r="C152" t="s">
        <v>244</v>
      </c>
      <c r="D152" t="s">
        <v>373</v>
      </c>
      <c r="E152">
        <v>617150</v>
      </c>
      <c r="F152" t="s">
        <v>24195</v>
      </c>
      <c r="G152" s="7">
        <v>4588.12</v>
      </c>
    </row>
    <row r="153" spans="1:7" x14ac:dyDescent="0.3">
      <c r="A153">
        <v>3022025</v>
      </c>
      <c r="B153" t="s">
        <v>24219</v>
      </c>
      <c r="C153" t="s">
        <v>244</v>
      </c>
      <c r="D153" t="s">
        <v>374</v>
      </c>
      <c r="E153">
        <v>615120</v>
      </c>
      <c r="F153" t="s">
        <v>24195</v>
      </c>
      <c r="G153" s="7">
        <v>6174.38</v>
      </c>
    </row>
    <row r="154" spans="1:7" x14ac:dyDescent="0.3">
      <c r="A154">
        <v>3022025</v>
      </c>
      <c r="B154" t="s">
        <v>24219</v>
      </c>
      <c r="C154" t="s">
        <v>244</v>
      </c>
      <c r="D154" t="s">
        <v>374</v>
      </c>
      <c r="E154">
        <v>616120</v>
      </c>
      <c r="F154" t="s">
        <v>24195</v>
      </c>
      <c r="G154" s="7">
        <v>608.80999999999995</v>
      </c>
    </row>
    <row r="155" spans="1:7" x14ac:dyDescent="0.3">
      <c r="A155">
        <v>3022025</v>
      </c>
      <c r="B155" t="s">
        <v>24219</v>
      </c>
      <c r="C155" t="s">
        <v>244</v>
      </c>
      <c r="D155" t="s">
        <v>374</v>
      </c>
      <c r="E155">
        <v>617120</v>
      </c>
      <c r="F155" t="s">
        <v>24195</v>
      </c>
      <c r="G155" s="7">
        <v>1253.31</v>
      </c>
    </row>
    <row r="156" spans="1:7" x14ac:dyDescent="0.3">
      <c r="A156">
        <v>3022025</v>
      </c>
      <c r="B156" t="s">
        <v>24219</v>
      </c>
      <c r="C156" t="s">
        <v>244</v>
      </c>
      <c r="D156" t="s">
        <v>375</v>
      </c>
      <c r="E156">
        <v>615140</v>
      </c>
      <c r="F156" t="s">
        <v>24195</v>
      </c>
      <c r="G156" s="7">
        <v>5573.23</v>
      </c>
    </row>
    <row r="157" spans="1:7" x14ac:dyDescent="0.3">
      <c r="A157">
        <v>3022025</v>
      </c>
      <c r="B157" t="s">
        <v>24219</v>
      </c>
      <c r="C157" t="s">
        <v>244</v>
      </c>
      <c r="D157" t="s">
        <v>375</v>
      </c>
      <c r="E157">
        <v>616130</v>
      </c>
      <c r="F157" t="s">
        <v>24195</v>
      </c>
      <c r="G157" s="7">
        <v>581.61999999999989</v>
      </c>
    </row>
    <row r="158" spans="1:7" x14ac:dyDescent="0.3">
      <c r="A158">
        <v>3022025</v>
      </c>
      <c r="B158" t="s">
        <v>24219</v>
      </c>
      <c r="C158" t="s">
        <v>244</v>
      </c>
      <c r="D158" t="s">
        <v>375</v>
      </c>
      <c r="E158">
        <v>617130</v>
      </c>
      <c r="F158" t="s">
        <v>24195</v>
      </c>
      <c r="G158" s="7">
        <v>1131.29</v>
      </c>
    </row>
    <row r="159" spans="1:7" x14ac:dyDescent="0.3">
      <c r="A159">
        <v>3022025</v>
      </c>
      <c r="B159" t="s">
        <v>24219</v>
      </c>
      <c r="C159" t="s">
        <v>244</v>
      </c>
      <c r="D159" t="s">
        <v>377</v>
      </c>
      <c r="E159">
        <v>611110</v>
      </c>
      <c r="F159" t="s">
        <v>24195</v>
      </c>
      <c r="G159" s="7">
        <v>3062.96</v>
      </c>
    </row>
    <row r="160" spans="1:7" x14ac:dyDescent="0.3">
      <c r="A160">
        <v>3022025</v>
      </c>
      <c r="B160" t="s">
        <v>24219</v>
      </c>
      <c r="C160" t="s">
        <v>244</v>
      </c>
      <c r="D160" t="s">
        <v>377</v>
      </c>
      <c r="E160">
        <v>611120</v>
      </c>
      <c r="F160" t="s">
        <v>24195</v>
      </c>
      <c r="G160" s="7">
        <v>161.10999999999999</v>
      </c>
    </row>
    <row r="161" spans="1:7" x14ac:dyDescent="0.3">
      <c r="A161">
        <v>3022025</v>
      </c>
      <c r="B161" t="s">
        <v>24219</v>
      </c>
      <c r="C161" t="s">
        <v>244</v>
      </c>
      <c r="D161" t="s">
        <v>377</v>
      </c>
      <c r="E161">
        <v>611130</v>
      </c>
      <c r="F161" t="s">
        <v>24195</v>
      </c>
      <c r="G161" s="7">
        <v>611.77999999999986</v>
      </c>
    </row>
    <row r="162" spans="1:7" x14ac:dyDescent="0.3">
      <c r="A162">
        <v>3022025</v>
      </c>
      <c r="B162" t="s">
        <v>24219</v>
      </c>
      <c r="C162" t="s">
        <v>244</v>
      </c>
      <c r="D162" t="s">
        <v>379</v>
      </c>
      <c r="E162">
        <v>615170</v>
      </c>
      <c r="F162" t="s">
        <v>24195</v>
      </c>
      <c r="G162" s="7">
        <v>208.96</v>
      </c>
    </row>
    <row r="163" spans="1:7" x14ac:dyDescent="0.3">
      <c r="A163">
        <v>3022027</v>
      </c>
      <c r="B163" t="s">
        <v>24220</v>
      </c>
      <c r="C163" t="s">
        <v>460</v>
      </c>
      <c r="D163" t="s">
        <v>371</v>
      </c>
      <c r="E163">
        <v>615100</v>
      </c>
      <c r="F163" t="s">
        <v>24195</v>
      </c>
      <c r="G163" s="7">
        <v>68693.03999999995</v>
      </c>
    </row>
    <row r="164" spans="1:7" x14ac:dyDescent="0.3">
      <c r="A164">
        <v>3022027</v>
      </c>
      <c r="B164" t="s">
        <v>24220</v>
      </c>
      <c r="C164" t="s">
        <v>460</v>
      </c>
      <c r="D164" t="s">
        <v>371</v>
      </c>
      <c r="E164">
        <v>616100</v>
      </c>
      <c r="F164" t="s">
        <v>24195</v>
      </c>
      <c r="G164" s="7">
        <v>9356.7899999999991</v>
      </c>
    </row>
    <row r="165" spans="1:7" x14ac:dyDescent="0.3">
      <c r="A165">
        <v>3022027</v>
      </c>
      <c r="B165" t="s">
        <v>24220</v>
      </c>
      <c r="C165" t="s">
        <v>460</v>
      </c>
      <c r="D165" t="s">
        <v>371</v>
      </c>
      <c r="E165">
        <v>617100</v>
      </c>
      <c r="F165" t="s">
        <v>24195</v>
      </c>
      <c r="G165" s="7">
        <v>18883.030000000002</v>
      </c>
    </row>
    <row r="166" spans="1:7" x14ac:dyDescent="0.3">
      <c r="A166">
        <v>3022027</v>
      </c>
      <c r="B166" t="s">
        <v>24220</v>
      </c>
      <c r="C166" t="s">
        <v>460</v>
      </c>
      <c r="D166" t="s">
        <v>373</v>
      </c>
      <c r="E166">
        <v>615130</v>
      </c>
      <c r="F166" t="s">
        <v>24195</v>
      </c>
      <c r="G166" s="7">
        <v>18333.189999999999</v>
      </c>
    </row>
    <row r="167" spans="1:7" x14ac:dyDescent="0.3">
      <c r="A167">
        <v>3022027</v>
      </c>
      <c r="B167" t="s">
        <v>24220</v>
      </c>
      <c r="C167" t="s">
        <v>460</v>
      </c>
      <c r="D167" t="s">
        <v>373</v>
      </c>
      <c r="E167">
        <v>616160</v>
      </c>
      <c r="F167" t="s">
        <v>24195</v>
      </c>
      <c r="G167" s="7">
        <v>2188.42</v>
      </c>
    </row>
    <row r="168" spans="1:7" x14ac:dyDescent="0.3">
      <c r="A168">
        <v>3022027</v>
      </c>
      <c r="B168" t="s">
        <v>24220</v>
      </c>
      <c r="C168" t="s">
        <v>460</v>
      </c>
      <c r="D168" t="s">
        <v>373</v>
      </c>
      <c r="E168">
        <v>617150</v>
      </c>
      <c r="F168" t="s">
        <v>24195</v>
      </c>
      <c r="G168" s="7">
        <v>3721.3599999999997</v>
      </c>
    </row>
    <row r="169" spans="1:7" x14ac:dyDescent="0.3">
      <c r="A169">
        <v>3022027</v>
      </c>
      <c r="B169" t="s">
        <v>24220</v>
      </c>
      <c r="C169" t="s">
        <v>460</v>
      </c>
      <c r="D169" t="s">
        <v>374</v>
      </c>
      <c r="E169">
        <v>615120</v>
      </c>
      <c r="F169" t="s">
        <v>24195</v>
      </c>
      <c r="G169" s="7">
        <v>2781.31</v>
      </c>
    </row>
    <row r="170" spans="1:7" x14ac:dyDescent="0.3">
      <c r="A170">
        <v>3022027</v>
      </c>
      <c r="B170" t="s">
        <v>24220</v>
      </c>
      <c r="C170" t="s">
        <v>460</v>
      </c>
      <c r="D170" t="s">
        <v>374</v>
      </c>
      <c r="E170">
        <v>616120</v>
      </c>
      <c r="F170" t="s">
        <v>24195</v>
      </c>
      <c r="G170" s="7">
        <v>358.58000000000004</v>
      </c>
    </row>
    <row r="171" spans="1:7" x14ac:dyDescent="0.3">
      <c r="A171">
        <v>3022027</v>
      </c>
      <c r="B171" t="s">
        <v>24220</v>
      </c>
      <c r="C171" t="s">
        <v>460</v>
      </c>
      <c r="D171" t="s">
        <v>374</v>
      </c>
      <c r="E171">
        <v>617120</v>
      </c>
      <c r="F171" t="s">
        <v>24195</v>
      </c>
      <c r="G171" s="7">
        <v>564.57000000000005</v>
      </c>
    </row>
    <row r="172" spans="1:7" x14ac:dyDescent="0.3">
      <c r="A172">
        <v>3022027</v>
      </c>
      <c r="B172" t="s">
        <v>24220</v>
      </c>
      <c r="C172" t="s">
        <v>460</v>
      </c>
      <c r="D172" t="s">
        <v>375</v>
      </c>
      <c r="E172">
        <v>615140</v>
      </c>
      <c r="F172" t="s">
        <v>24195</v>
      </c>
      <c r="G172" s="7">
        <v>4020.24</v>
      </c>
    </row>
    <row r="173" spans="1:7" x14ac:dyDescent="0.3">
      <c r="A173">
        <v>3022027</v>
      </c>
      <c r="B173" t="s">
        <v>24220</v>
      </c>
      <c r="C173" t="s">
        <v>460</v>
      </c>
      <c r="D173" t="s">
        <v>375</v>
      </c>
      <c r="E173">
        <v>616130</v>
      </c>
      <c r="F173" t="s">
        <v>24195</v>
      </c>
      <c r="G173" s="7">
        <v>505.35</v>
      </c>
    </row>
    <row r="174" spans="1:7" x14ac:dyDescent="0.3">
      <c r="A174">
        <v>3022027</v>
      </c>
      <c r="B174" t="s">
        <v>24220</v>
      </c>
      <c r="C174" t="s">
        <v>460</v>
      </c>
      <c r="D174" t="s">
        <v>375</v>
      </c>
      <c r="E174">
        <v>617130</v>
      </c>
      <c r="F174" t="s">
        <v>24195</v>
      </c>
      <c r="G174" s="7">
        <v>764.23</v>
      </c>
    </row>
    <row r="175" spans="1:7" x14ac:dyDescent="0.3">
      <c r="A175">
        <v>3022027</v>
      </c>
      <c r="B175" t="s">
        <v>24220</v>
      </c>
      <c r="C175" t="s">
        <v>460</v>
      </c>
      <c r="D175" t="s">
        <v>377</v>
      </c>
      <c r="E175">
        <v>611110</v>
      </c>
      <c r="F175" t="s">
        <v>24195</v>
      </c>
      <c r="G175" s="7">
        <v>1705.92</v>
      </c>
    </row>
    <row r="176" spans="1:7" x14ac:dyDescent="0.3">
      <c r="A176">
        <v>3022027</v>
      </c>
      <c r="B176" t="s">
        <v>24220</v>
      </c>
      <c r="C176" t="s">
        <v>460</v>
      </c>
      <c r="D176" t="s">
        <v>377</v>
      </c>
      <c r="E176">
        <v>611120</v>
      </c>
      <c r="F176" t="s">
        <v>24195</v>
      </c>
      <c r="G176" s="7">
        <v>134.54000000000002</v>
      </c>
    </row>
    <row r="177" spans="1:7" x14ac:dyDescent="0.3">
      <c r="A177">
        <v>3022027</v>
      </c>
      <c r="B177" t="s">
        <v>24220</v>
      </c>
      <c r="C177" t="s">
        <v>460</v>
      </c>
      <c r="D177" t="s">
        <v>377</v>
      </c>
      <c r="E177">
        <v>611130</v>
      </c>
      <c r="F177" t="s">
        <v>24195</v>
      </c>
      <c r="G177" s="7">
        <v>346.27</v>
      </c>
    </row>
    <row r="178" spans="1:7" x14ac:dyDescent="0.3">
      <c r="A178">
        <v>3022028</v>
      </c>
      <c r="B178" t="s">
        <v>24221</v>
      </c>
      <c r="C178" t="s">
        <v>459</v>
      </c>
      <c r="D178" t="s">
        <v>371</v>
      </c>
      <c r="E178">
        <v>615100</v>
      </c>
      <c r="F178" t="s">
        <v>24195</v>
      </c>
      <c r="G178" s="7">
        <v>49268.33</v>
      </c>
    </row>
    <row r="179" spans="1:7" x14ac:dyDescent="0.3">
      <c r="A179">
        <v>3022028</v>
      </c>
      <c r="B179" t="s">
        <v>24221</v>
      </c>
      <c r="C179" t="s">
        <v>459</v>
      </c>
      <c r="D179" t="s">
        <v>371</v>
      </c>
      <c r="E179">
        <v>616100</v>
      </c>
      <c r="F179" t="s">
        <v>24195</v>
      </c>
      <c r="G179" s="7">
        <v>6577.2499999999991</v>
      </c>
    </row>
    <row r="180" spans="1:7" x14ac:dyDescent="0.3">
      <c r="A180">
        <v>3022028</v>
      </c>
      <c r="B180" t="s">
        <v>24221</v>
      </c>
      <c r="C180" t="s">
        <v>459</v>
      </c>
      <c r="D180" t="s">
        <v>371</v>
      </c>
      <c r="E180">
        <v>617100</v>
      </c>
      <c r="F180" t="s">
        <v>24195</v>
      </c>
      <c r="G180" s="7">
        <v>14059.85</v>
      </c>
    </row>
    <row r="181" spans="1:7" x14ac:dyDescent="0.3">
      <c r="A181">
        <v>3022028</v>
      </c>
      <c r="B181" t="s">
        <v>24221</v>
      </c>
      <c r="C181" t="s">
        <v>459</v>
      </c>
      <c r="D181" t="s">
        <v>373</v>
      </c>
      <c r="E181">
        <v>615130</v>
      </c>
      <c r="F181" t="s">
        <v>24195</v>
      </c>
      <c r="G181" s="7">
        <v>15389.53</v>
      </c>
    </row>
    <row r="182" spans="1:7" x14ac:dyDescent="0.3">
      <c r="A182">
        <v>3022028</v>
      </c>
      <c r="B182" t="s">
        <v>24221</v>
      </c>
      <c r="C182" t="s">
        <v>459</v>
      </c>
      <c r="D182" t="s">
        <v>373</v>
      </c>
      <c r="E182">
        <v>616160</v>
      </c>
      <c r="F182" t="s">
        <v>24195</v>
      </c>
      <c r="G182" s="7">
        <v>1770.4299999999998</v>
      </c>
    </row>
    <row r="183" spans="1:7" x14ac:dyDescent="0.3">
      <c r="A183">
        <v>3022028</v>
      </c>
      <c r="B183" t="s">
        <v>24221</v>
      </c>
      <c r="C183" t="s">
        <v>459</v>
      </c>
      <c r="D183" t="s">
        <v>373</v>
      </c>
      <c r="E183">
        <v>617150</v>
      </c>
      <c r="F183" t="s">
        <v>24195</v>
      </c>
      <c r="G183" s="7">
        <v>3123.8499999999995</v>
      </c>
    </row>
    <row r="184" spans="1:7" x14ac:dyDescent="0.3">
      <c r="A184">
        <v>3022028</v>
      </c>
      <c r="B184" t="s">
        <v>24221</v>
      </c>
      <c r="C184" t="s">
        <v>459</v>
      </c>
      <c r="D184" t="s">
        <v>374</v>
      </c>
      <c r="E184">
        <v>615120</v>
      </c>
      <c r="F184" t="s">
        <v>24195</v>
      </c>
      <c r="G184" s="7">
        <v>2781.2899999999995</v>
      </c>
    </row>
    <row r="185" spans="1:7" x14ac:dyDescent="0.3">
      <c r="A185">
        <v>3022028</v>
      </c>
      <c r="B185" t="s">
        <v>24221</v>
      </c>
      <c r="C185" t="s">
        <v>459</v>
      </c>
      <c r="D185" t="s">
        <v>374</v>
      </c>
      <c r="E185">
        <v>616120</v>
      </c>
      <c r="F185" t="s">
        <v>24195</v>
      </c>
      <c r="G185" s="7">
        <v>358.58000000000004</v>
      </c>
    </row>
    <row r="186" spans="1:7" x14ac:dyDescent="0.3">
      <c r="A186">
        <v>3022028</v>
      </c>
      <c r="B186" t="s">
        <v>24221</v>
      </c>
      <c r="C186" t="s">
        <v>459</v>
      </c>
      <c r="D186" t="s">
        <v>374</v>
      </c>
      <c r="E186">
        <v>617120</v>
      </c>
      <c r="F186" t="s">
        <v>24195</v>
      </c>
      <c r="G186" s="7">
        <v>564.54999999999995</v>
      </c>
    </row>
    <row r="187" spans="1:7" x14ac:dyDescent="0.3">
      <c r="A187">
        <v>3022028</v>
      </c>
      <c r="B187" t="s">
        <v>24221</v>
      </c>
      <c r="C187" t="s">
        <v>459</v>
      </c>
      <c r="D187" t="s">
        <v>375</v>
      </c>
      <c r="E187">
        <v>615140</v>
      </c>
      <c r="F187" t="s">
        <v>24195</v>
      </c>
      <c r="G187" s="7">
        <v>6660.34</v>
      </c>
    </row>
    <row r="188" spans="1:7" x14ac:dyDescent="0.3">
      <c r="A188">
        <v>3022028</v>
      </c>
      <c r="B188" t="s">
        <v>24221</v>
      </c>
      <c r="C188" t="s">
        <v>459</v>
      </c>
      <c r="D188" t="s">
        <v>375</v>
      </c>
      <c r="E188">
        <v>616130</v>
      </c>
      <c r="F188" t="s">
        <v>24195</v>
      </c>
      <c r="G188" s="7">
        <v>832.53</v>
      </c>
    </row>
    <row r="189" spans="1:7" x14ac:dyDescent="0.3">
      <c r="A189">
        <v>3022028</v>
      </c>
      <c r="B189" t="s">
        <v>24221</v>
      </c>
      <c r="C189" t="s">
        <v>459</v>
      </c>
      <c r="D189" t="s">
        <v>375</v>
      </c>
      <c r="E189">
        <v>617130</v>
      </c>
      <c r="F189" t="s">
        <v>24195</v>
      </c>
      <c r="G189" s="7">
        <v>1351.94</v>
      </c>
    </row>
    <row r="190" spans="1:7" x14ac:dyDescent="0.3">
      <c r="A190">
        <v>3022028</v>
      </c>
      <c r="B190" t="s">
        <v>24221</v>
      </c>
      <c r="C190" t="s">
        <v>459</v>
      </c>
      <c r="D190" t="s">
        <v>377</v>
      </c>
      <c r="E190">
        <v>611110</v>
      </c>
      <c r="F190" t="s">
        <v>24195</v>
      </c>
      <c r="G190" s="7">
        <v>2631.8099999999995</v>
      </c>
    </row>
    <row r="191" spans="1:7" x14ac:dyDescent="0.3">
      <c r="A191">
        <v>3022028</v>
      </c>
      <c r="B191" t="s">
        <v>24221</v>
      </c>
      <c r="C191" t="s">
        <v>459</v>
      </c>
      <c r="D191" t="s">
        <v>377</v>
      </c>
      <c r="E191">
        <v>611120</v>
      </c>
      <c r="F191" t="s">
        <v>24195</v>
      </c>
      <c r="G191" s="7">
        <v>40</v>
      </c>
    </row>
    <row r="192" spans="1:7" x14ac:dyDescent="0.3">
      <c r="A192">
        <v>3022028</v>
      </c>
      <c r="B192" t="s">
        <v>24221</v>
      </c>
      <c r="C192" t="s">
        <v>459</v>
      </c>
      <c r="D192" t="s">
        <v>377</v>
      </c>
      <c r="E192">
        <v>611130</v>
      </c>
      <c r="F192" t="s">
        <v>24195</v>
      </c>
      <c r="G192" s="7">
        <v>420.07</v>
      </c>
    </row>
    <row r="193" spans="1:7" x14ac:dyDescent="0.3">
      <c r="A193">
        <v>3022029</v>
      </c>
      <c r="B193" t="s">
        <v>24222</v>
      </c>
      <c r="C193" t="s">
        <v>100</v>
      </c>
      <c r="D193" t="s">
        <v>371</v>
      </c>
      <c r="E193">
        <v>615100</v>
      </c>
      <c r="F193" t="s">
        <v>24195</v>
      </c>
      <c r="G193" s="7">
        <v>79239.3</v>
      </c>
    </row>
    <row r="194" spans="1:7" x14ac:dyDescent="0.3">
      <c r="A194">
        <v>3022029</v>
      </c>
      <c r="B194" t="s">
        <v>24222</v>
      </c>
      <c r="C194" t="s">
        <v>100</v>
      </c>
      <c r="D194" t="s">
        <v>371</v>
      </c>
      <c r="E194">
        <v>616100</v>
      </c>
      <c r="F194" t="s">
        <v>24195</v>
      </c>
      <c r="G194" s="7">
        <v>10757.1</v>
      </c>
    </row>
    <row r="195" spans="1:7" x14ac:dyDescent="0.3">
      <c r="A195">
        <v>3022029</v>
      </c>
      <c r="B195" t="s">
        <v>24222</v>
      </c>
      <c r="C195" t="s">
        <v>100</v>
      </c>
      <c r="D195" t="s">
        <v>371</v>
      </c>
      <c r="E195">
        <v>617100</v>
      </c>
      <c r="F195" t="s">
        <v>24195</v>
      </c>
      <c r="G195" s="7">
        <v>20814.520000000004</v>
      </c>
    </row>
    <row r="196" spans="1:7" x14ac:dyDescent="0.3">
      <c r="A196">
        <v>3022029</v>
      </c>
      <c r="B196" t="s">
        <v>24222</v>
      </c>
      <c r="C196" t="s">
        <v>100</v>
      </c>
      <c r="D196" t="s">
        <v>373</v>
      </c>
      <c r="E196">
        <v>615130</v>
      </c>
      <c r="F196" t="s">
        <v>24195</v>
      </c>
      <c r="G196" s="7">
        <v>58626.960000000014</v>
      </c>
    </row>
    <row r="197" spans="1:7" x14ac:dyDescent="0.3">
      <c r="A197">
        <v>3022029</v>
      </c>
      <c r="B197" t="s">
        <v>24222</v>
      </c>
      <c r="C197" t="s">
        <v>100</v>
      </c>
      <c r="D197" t="s">
        <v>373</v>
      </c>
      <c r="E197">
        <v>616160</v>
      </c>
      <c r="F197" t="s">
        <v>24195</v>
      </c>
      <c r="G197" s="7">
        <v>7021.1500000000015</v>
      </c>
    </row>
    <row r="198" spans="1:7" x14ac:dyDescent="0.3">
      <c r="A198">
        <v>3022029</v>
      </c>
      <c r="B198" t="s">
        <v>24222</v>
      </c>
      <c r="C198" t="s">
        <v>100</v>
      </c>
      <c r="D198" t="s">
        <v>373</v>
      </c>
      <c r="E198">
        <v>617150</v>
      </c>
      <c r="F198" t="s">
        <v>24195</v>
      </c>
      <c r="G198" s="7">
        <v>9953.1600000000035</v>
      </c>
    </row>
    <row r="199" spans="1:7" x14ac:dyDescent="0.3">
      <c r="A199">
        <v>3022029</v>
      </c>
      <c r="B199" t="s">
        <v>24222</v>
      </c>
      <c r="C199" t="s">
        <v>100</v>
      </c>
      <c r="D199" t="s">
        <v>374</v>
      </c>
      <c r="E199">
        <v>615120</v>
      </c>
      <c r="F199" t="s">
        <v>24195</v>
      </c>
      <c r="G199" s="7">
        <v>11627.400000000016</v>
      </c>
    </row>
    <row r="200" spans="1:7" x14ac:dyDescent="0.3">
      <c r="A200">
        <v>3022029</v>
      </c>
      <c r="B200" t="s">
        <v>24222</v>
      </c>
      <c r="C200" t="s">
        <v>100</v>
      </c>
      <c r="D200" t="s">
        <v>374</v>
      </c>
      <c r="E200">
        <v>616120</v>
      </c>
      <c r="F200" t="s">
        <v>24195</v>
      </c>
      <c r="G200" s="7">
        <v>1321.83</v>
      </c>
    </row>
    <row r="201" spans="1:7" x14ac:dyDescent="0.3">
      <c r="A201">
        <v>3022029</v>
      </c>
      <c r="B201" t="s">
        <v>24222</v>
      </c>
      <c r="C201" t="s">
        <v>100</v>
      </c>
      <c r="D201" t="s">
        <v>374</v>
      </c>
      <c r="E201">
        <v>617120</v>
      </c>
      <c r="F201" t="s">
        <v>24195</v>
      </c>
      <c r="G201" s="7">
        <v>2360.19</v>
      </c>
    </row>
    <row r="202" spans="1:7" x14ac:dyDescent="0.3">
      <c r="A202">
        <v>3022029</v>
      </c>
      <c r="B202" t="s">
        <v>24222</v>
      </c>
      <c r="C202" t="s">
        <v>100</v>
      </c>
      <c r="D202" t="s">
        <v>375</v>
      </c>
      <c r="E202">
        <v>615140</v>
      </c>
      <c r="F202" t="s">
        <v>24195</v>
      </c>
      <c r="G202" s="7">
        <v>5794.95</v>
      </c>
    </row>
    <row r="203" spans="1:7" x14ac:dyDescent="0.3">
      <c r="A203">
        <v>3022029</v>
      </c>
      <c r="B203" t="s">
        <v>24222</v>
      </c>
      <c r="C203" t="s">
        <v>100</v>
      </c>
      <c r="D203" t="s">
        <v>375</v>
      </c>
      <c r="E203">
        <v>616130</v>
      </c>
      <c r="F203" t="s">
        <v>24195</v>
      </c>
      <c r="G203" s="7">
        <v>739.82</v>
      </c>
    </row>
    <row r="204" spans="1:7" x14ac:dyDescent="0.3">
      <c r="A204">
        <v>3022029</v>
      </c>
      <c r="B204" t="s">
        <v>24222</v>
      </c>
      <c r="C204" t="s">
        <v>100</v>
      </c>
      <c r="D204" t="s">
        <v>376</v>
      </c>
      <c r="E204">
        <v>615110</v>
      </c>
      <c r="F204" t="s">
        <v>24195</v>
      </c>
      <c r="G204" s="7">
        <v>5880.8899999999994</v>
      </c>
    </row>
    <row r="205" spans="1:7" x14ac:dyDescent="0.3">
      <c r="A205">
        <v>3022029</v>
      </c>
      <c r="B205" t="s">
        <v>24222</v>
      </c>
      <c r="C205" t="s">
        <v>100</v>
      </c>
      <c r="D205" t="s">
        <v>376</v>
      </c>
      <c r="E205">
        <v>616110</v>
      </c>
      <c r="F205" t="s">
        <v>24195</v>
      </c>
      <c r="G205" s="7">
        <v>690.08999999999992</v>
      </c>
    </row>
    <row r="206" spans="1:7" x14ac:dyDescent="0.3">
      <c r="A206">
        <v>3022029</v>
      </c>
      <c r="B206" t="s">
        <v>24222</v>
      </c>
      <c r="C206" t="s">
        <v>100</v>
      </c>
      <c r="D206" t="s">
        <v>376</v>
      </c>
      <c r="E206">
        <v>617110</v>
      </c>
      <c r="F206" t="s">
        <v>24195</v>
      </c>
      <c r="G206" s="7">
        <v>1193.74</v>
      </c>
    </row>
    <row r="207" spans="1:7" x14ac:dyDescent="0.3">
      <c r="A207">
        <v>3022029</v>
      </c>
      <c r="B207" t="s">
        <v>24222</v>
      </c>
      <c r="C207" t="s">
        <v>100</v>
      </c>
      <c r="D207" t="s">
        <v>377</v>
      </c>
      <c r="E207">
        <v>611110</v>
      </c>
      <c r="F207" t="s">
        <v>24195</v>
      </c>
      <c r="G207" s="7">
        <v>15044.350000000013</v>
      </c>
    </row>
    <row r="208" spans="1:7" x14ac:dyDescent="0.3">
      <c r="A208">
        <v>3022029</v>
      </c>
      <c r="B208" t="s">
        <v>24222</v>
      </c>
      <c r="C208" t="s">
        <v>100</v>
      </c>
      <c r="D208" t="s">
        <v>377</v>
      </c>
      <c r="E208">
        <v>611120</v>
      </c>
      <c r="F208" t="s">
        <v>24195</v>
      </c>
      <c r="G208" s="7">
        <v>1422.73</v>
      </c>
    </row>
    <row r="209" spans="1:7" x14ac:dyDescent="0.3">
      <c r="A209">
        <v>3022029</v>
      </c>
      <c r="B209" t="s">
        <v>24222</v>
      </c>
      <c r="C209" t="s">
        <v>100</v>
      </c>
      <c r="D209" t="s">
        <v>377</v>
      </c>
      <c r="E209">
        <v>611130</v>
      </c>
      <c r="F209" t="s">
        <v>24195</v>
      </c>
      <c r="G209" s="7">
        <v>2901.02</v>
      </c>
    </row>
    <row r="210" spans="1:7" x14ac:dyDescent="0.3">
      <c r="A210">
        <v>3022031</v>
      </c>
      <c r="B210" t="s">
        <v>24223</v>
      </c>
      <c r="C210" t="s">
        <v>151</v>
      </c>
      <c r="D210" t="s">
        <v>371</v>
      </c>
      <c r="E210">
        <v>615100</v>
      </c>
      <c r="F210" t="s">
        <v>24195</v>
      </c>
      <c r="G210" s="7">
        <v>50141.020000000004</v>
      </c>
    </row>
    <row r="211" spans="1:7" x14ac:dyDescent="0.3">
      <c r="A211">
        <v>3022031</v>
      </c>
      <c r="B211" t="s">
        <v>24223</v>
      </c>
      <c r="C211" t="s">
        <v>151</v>
      </c>
      <c r="D211" t="s">
        <v>371</v>
      </c>
      <c r="E211">
        <v>616100</v>
      </c>
      <c r="F211" t="s">
        <v>24195</v>
      </c>
      <c r="G211" s="7">
        <v>6707.9900000000007</v>
      </c>
    </row>
    <row r="212" spans="1:7" x14ac:dyDescent="0.3">
      <c r="A212">
        <v>3022031</v>
      </c>
      <c r="B212" t="s">
        <v>24223</v>
      </c>
      <c r="C212" t="s">
        <v>151</v>
      </c>
      <c r="D212" t="s">
        <v>371</v>
      </c>
      <c r="E212">
        <v>617100</v>
      </c>
      <c r="F212" t="s">
        <v>24195</v>
      </c>
      <c r="G212" s="7">
        <v>14277.610000000004</v>
      </c>
    </row>
    <row r="213" spans="1:7" x14ac:dyDescent="0.3">
      <c r="A213">
        <v>3022031</v>
      </c>
      <c r="B213" t="s">
        <v>24223</v>
      </c>
      <c r="C213" t="s">
        <v>151</v>
      </c>
      <c r="D213" t="s">
        <v>373</v>
      </c>
      <c r="E213">
        <v>615130</v>
      </c>
      <c r="F213" t="s">
        <v>24195</v>
      </c>
      <c r="G213" s="7">
        <v>29046.46999999999</v>
      </c>
    </row>
    <row r="214" spans="1:7" x14ac:dyDescent="0.3">
      <c r="A214">
        <v>3022031</v>
      </c>
      <c r="B214" t="s">
        <v>24223</v>
      </c>
      <c r="C214" t="s">
        <v>151</v>
      </c>
      <c r="D214" t="s">
        <v>373</v>
      </c>
      <c r="E214">
        <v>616160</v>
      </c>
      <c r="F214" t="s">
        <v>24195</v>
      </c>
      <c r="G214" s="7">
        <v>3435.21</v>
      </c>
    </row>
    <row r="215" spans="1:7" x14ac:dyDescent="0.3">
      <c r="A215">
        <v>3022031</v>
      </c>
      <c r="B215" t="s">
        <v>24223</v>
      </c>
      <c r="C215" t="s">
        <v>151</v>
      </c>
      <c r="D215" t="s">
        <v>373</v>
      </c>
      <c r="E215">
        <v>617150</v>
      </c>
      <c r="F215" t="s">
        <v>24195</v>
      </c>
      <c r="G215" s="7">
        <v>6165.1</v>
      </c>
    </row>
    <row r="216" spans="1:7" x14ac:dyDescent="0.3">
      <c r="A216">
        <v>3022031</v>
      </c>
      <c r="B216" t="s">
        <v>24223</v>
      </c>
      <c r="C216" t="s">
        <v>151</v>
      </c>
      <c r="D216" t="s">
        <v>374</v>
      </c>
      <c r="E216">
        <v>615120</v>
      </c>
      <c r="F216" t="s">
        <v>24195</v>
      </c>
      <c r="G216" s="7">
        <v>2589.5</v>
      </c>
    </row>
    <row r="217" spans="1:7" x14ac:dyDescent="0.3">
      <c r="A217">
        <v>3022031</v>
      </c>
      <c r="B217" t="s">
        <v>24223</v>
      </c>
      <c r="C217" t="s">
        <v>151</v>
      </c>
      <c r="D217" t="s">
        <v>374</v>
      </c>
      <c r="E217">
        <v>616120</v>
      </c>
      <c r="F217" t="s">
        <v>24195</v>
      </c>
      <c r="G217" s="7">
        <v>325.87</v>
      </c>
    </row>
    <row r="218" spans="1:7" x14ac:dyDescent="0.3">
      <c r="A218">
        <v>3022031</v>
      </c>
      <c r="B218" t="s">
        <v>24223</v>
      </c>
      <c r="C218" t="s">
        <v>151</v>
      </c>
      <c r="D218" t="s">
        <v>374</v>
      </c>
      <c r="E218">
        <v>617120</v>
      </c>
      <c r="F218" t="s">
        <v>24195</v>
      </c>
      <c r="G218" s="7">
        <v>528.26</v>
      </c>
    </row>
    <row r="219" spans="1:7" x14ac:dyDescent="0.3">
      <c r="A219">
        <v>3022031</v>
      </c>
      <c r="B219" t="s">
        <v>24223</v>
      </c>
      <c r="C219" t="s">
        <v>151</v>
      </c>
      <c r="D219" t="s">
        <v>375</v>
      </c>
      <c r="E219">
        <v>615140</v>
      </c>
      <c r="F219" t="s">
        <v>24195</v>
      </c>
      <c r="G219" s="7">
        <v>6574.4699999999993</v>
      </c>
    </row>
    <row r="220" spans="1:7" x14ac:dyDescent="0.3">
      <c r="A220">
        <v>3022031</v>
      </c>
      <c r="B220" t="s">
        <v>24223</v>
      </c>
      <c r="C220" t="s">
        <v>151</v>
      </c>
      <c r="D220" t="s">
        <v>375</v>
      </c>
      <c r="E220">
        <v>616130</v>
      </c>
      <c r="F220" t="s">
        <v>24195</v>
      </c>
      <c r="G220" s="7">
        <v>853.42</v>
      </c>
    </row>
    <row r="221" spans="1:7" x14ac:dyDescent="0.3">
      <c r="A221">
        <v>3022031</v>
      </c>
      <c r="B221" t="s">
        <v>24223</v>
      </c>
      <c r="C221" t="s">
        <v>151</v>
      </c>
      <c r="D221" t="s">
        <v>375</v>
      </c>
      <c r="E221">
        <v>617130</v>
      </c>
      <c r="F221" t="s">
        <v>24195</v>
      </c>
      <c r="G221" s="7">
        <v>1249.3900000000001</v>
      </c>
    </row>
    <row r="222" spans="1:7" x14ac:dyDescent="0.3">
      <c r="A222">
        <v>3022031</v>
      </c>
      <c r="B222" t="s">
        <v>24223</v>
      </c>
      <c r="C222" t="s">
        <v>151</v>
      </c>
      <c r="D222" t="s">
        <v>377</v>
      </c>
      <c r="E222">
        <v>611110</v>
      </c>
      <c r="F222" t="s">
        <v>24195</v>
      </c>
      <c r="G222" s="7">
        <v>3118.1000000000004</v>
      </c>
    </row>
    <row r="223" spans="1:7" x14ac:dyDescent="0.3">
      <c r="A223">
        <v>3022031</v>
      </c>
      <c r="B223" t="s">
        <v>24223</v>
      </c>
      <c r="C223" t="s">
        <v>151</v>
      </c>
      <c r="D223" t="s">
        <v>377</v>
      </c>
      <c r="E223">
        <v>611120</v>
      </c>
      <c r="F223" t="s">
        <v>24195</v>
      </c>
      <c r="G223" s="7">
        <v>270.87</v>
      </c>
    </row>
    <row r="224" spans="1:7" x14ac:dyDescent="0.3">
      <c r="A224">
        <v>3022031</v>
      </c>
      <c r="B224" t="s">
        <v>24223</v>
      </c>
      <c r="C224" t="s">
        <v>151</v>
      </c>
      <c r="D224" t="s">
        <v>377</v>
      </c>
      <c r="E224">
        <v>611130</v>
      </c>
      <c r="F224" t="s">
        <v>24195</v>
      </c>
      <c r="G224" s="7">
        <v>533.66</v>
      </c>
    </row>
    <row r="225" spans="1:7" x14ac:dyDescent="0.3">
      <c r="A225">
        <v>3022032</v>
      </c>
      <c r="B225" t="s">
        <v>24224</v>
      </c>
      <c r="C225" t="s">
        <v>148</v>
      </c>
      <c r="D225" t="s">
        <v>371</v>
      </c>
      <c r="E225">
        <v>615100</v>
      </c>
      <c r="F225" t="s">
        <v>24195</v>
      </c>
      <c r="G225" s="7">
        <v>96701.10000000002</v>
      </c>
    </row>
    <row r="226" spans="1:7" x14ac:dyDescent="0.3">
      <c r="A226">
        <v>3022032</v>
      </c>
      <c r="B226" t="s">
        <v>24224</v>
      </c>
      <c r="C226" t="s">
        <v>148</v>
      </c>
      <c r="D226" t="s">
        <v>371</v>
      </c>
      <c r="E226">
        <v>616100</v>
      </c>
      <c r="F226" t="s">
        <v>24195</v>
      </c>
      <c r="G226" s="7">
        <v>12975.410000000002</v>
      </c>
    </row>
    <row r="227" spans="1:7" x14ac:dyDescent="0.3">
      <c r="A227">
        <v>3022032</v>
      </c>
      <c r="B227" t="s">
        <v>24224</v>
      </c>
      <c r="C227" t="s">
        <v>148</v>
      </c>
      <c r="D227" t="s">
        <v>371</v>
      </c>
      <c r="E227">
        <v>617100</v>
      </c>
      <c r="F227" t="s">
        <v>24195</v>
      </c>
      <c r="G227" s="7">
        <v>26632.230000000003</v>
      </c>
    </row>
    <row r="228" spans="1:7" x14ac:dyDescent="0.3">
      <c r="A228">
        <v>3022032</v>
      </c>
      <c r="B228" t="s">
        <v>24224</v>
      </c>
      <c r="C228" t="s">
        <v>148</v>
      </c>
      <c r="D228" t="s">
        <v>372</v>
      </c>
      <c r="E228">
        <v>615180</v>
      </c>
      <c r="F228" t="s">
        <v>24195</v>
      </c>
      <c r="G228" s="7">
        <v>4619.4900000000007</v>
      </c>
    </row>
    <row r="229" spans="1:7" x14ac:dyDescent="0.3">
      <c r="A229">
        <v>3022032</v>
      </c>
      <c r="B229" t="s">
        <v>24224</v>
      </c>
      <c r="C229" t="s">
        <v>148</v>
      </c>
      <c r="D229" t="s">
        <v>372</v>
      </c>
      <c r="E229">
        <v>616150</v>
      </c>
      <c r="F229" t="s">
        <v>24195</v>
      </c>
      <c r="G229" s="7">
        <v>564.37</v>
      </c>
    </row>
    <row r="230" spans="1:7" x14ac:dyDescent="0.3">
      <c r="A230">
        <v>3022032</v>
      </c>
      <c r="B230" t="s">
        <v>24224</v>
      </c>
      <c r="C230" t="s">
        <v>148</v>
      </c>
      <c r="D230" t="s">
        <v>372</v>
      </c>
      <c r="E230">
        <v>617140</v>
      </c>
      <c r="F230" t="s">
        <v>24195</v>
      </c>
      <c r="G230" s="7">
        <v>1318.28</v>
      </c>
    </row>
    <row r="231" spans="1:7" x14ac:dyDescent="0.3">
      <c r="A231">
        <v>3022032</v>
      </c>
      <c r="B231" t="s">
        <v>24224</v>
      </c>
      <c r="C231" t="s">
        <v>148</v>
      </c>
      <c r="D231" t="s">
        <v>373</v>
      </c>
      <c r="E231">
        <v>615130</v>
      </c>
      <c r="F231" t="s">
        <v>24195</v>
      </c>
      <c r="G231" s="7">
        <v>45081.479999999989</v>
      </c>
    </row>
    <row r="232" spans="1:7" x14ac:dyDescent="0.3">
      <c r="A232">
        <v>3022032</v>
      </c>
      <c r="B232" t="s">
        <v>24224</v>
      </c>
      <c r="C232" t="s">
        <v>148</v>
      </c>
      <c r="D232" t="s">
        <v>373</v>
      </c>
      <c r="E232">
        <v>616160</v>
      </c>
      <c r="F232" t="s">
        <v>24195</v>
      </c>
      <c r="G232" s="7">
        <v>5410.96</v>
      </c>
    </row>
    <row r="233" spans="1:7" x14ac:dyDescent="0.3">
      <c r="A233">
        <v>3022032</v>
      </c>
      <c r="B233" t="s">
        <v>24224</v>
      </c>
      <c r="C233" t="s">
        <v>148</v>
      </c>
      <c r="D233" t="s">
        <v>373</v>
      </c>
      <c r="E233">
        <v>617150</v>
      </c>
      <c r="F233" t="s">
        <v>24195</v>
      </c>
      <c r="G233" s="7">
        <v>8737.3900000000012</v>
      </c>
    </row>
    <row r="234" spans="1:7" x14ac:dyDescent="0.3">
      <c r="A234">
        <v>3022032</v>
      </c>
      <c r="B234" t="s">
        <v>24224</v>
      </c>
      <c r="C234" t="s">
        <v>148</v>
      </c>
      <c r="D234" t="s">
        <v>374</v>
      </c>
      <c r="E234">
        <v>615120</v>
      </c>
      <c r="F234" t="s">
        <v>24195</v>
      </c>
      <c r="G234" s="7">
        <v>2967.79</v>
      </c>
    </row>
    <row r="235" spans="1:7" x14ac:dyDescent="0.3">
      <c r="A235">
        <v>3022032</v>
      </c>
      <c r="B235" t="s">
        <v>24224</v>
      </c>
      <c r="C235" t="s">
        <v>148</v>
      </c>
      <c r="D235" t="s">
        <v>374</v>
      </c>
      <c r="E235">
        <v>616120</v>
      </c>
      <c r="F235" t="s">
        <v>24195</v>
      </c>
      <c r="G235" s="7">
        <v>333.94</v>
      </c>
    </row>
    <row r="236" spans="1:7" x14ac:dyDescent="0.3">
      <c r="A236">
        <v>3022032</v>
      </c>
      <c r="B236" t="s">
        <v>24224</v>
      </c>
      <c r="C236" t="s">
        <v>148</v>
      </c>
      <c r="D236" t="s">
        <v>374</v>
      </c>
      <c r="E236">
        <v>617120</v>
      </c>
      <c r="F236" t="s">
        <v>24195</v>
      </c>
      <c r="G236" s="7">
        <v>602.41</v>
      </c>
    </row>
    <row r="237" spans="1:7" x14ac:dyDescent="0.3">
      <c r="A237">
        <v>3022032</v>
      </c>
      <c r="B237" t="s">
        <v>24224</v>
      </c>
      <c r="C237" t="s">
        <v>148</v>
      </c>
      <c r="D237" t="s">
        <v>375</v>
      </c>
      <c r="E237">
        <v>615140</v>
      </c>
      <c r="F237" t="s">
        <v>24195</v>
      </c>
      <c r="G237" s="7">
        <v>5838.45</v>
      </c>
    </row>
    <row r="238" spans="1:7" x14ac:dyDescent="0.3">
      <c r="A238">
        <v>3022032</v>
      </c>
      <c r="B238" t="s">
        <v>24224</v>
      </c>
      <c r="C238" t="s">
        <v>148</v>
      </c>
      <c r="D238" t="s">
        <v>375</v>
      </c>
      <c r="E238">
        <v>616130</v>
      </c>
      <c r="F238" t="s">
        <v>24195</v>
      </c>
      <c r="G238" s="7">
        <v>718.51</v>
      </c>
    </row>
    <row r="239" spans="1:7" x14ac:dyDescent="0.3">
      <c r="A239">
        <v>3022032</v>
      </c>
      <c r="B239" t="s">
        <v>24224</v>
      </c>
      <c r="C239" t="s">
        <v>148</v>
      </c>
      <c r="D239" t="s">
        <v>375</v>
      </c>
      <c r="E239">
        <v>617130</v>
      </c>
      <c r="F239" t="s">
        <v>24195</v>
      </c>
      <c r="G239" s="7">
        <v>1185.1200000000001</v>
      </c>
    </row>
    <row r="240" spans="1:7" x14ac:dyDescent="0.3">
      <c r="A240">
        <v>3022032</v>
      </c>
      <c r="B240" t="s">
        <v>24224</v>
      </c>
      <c r="C240" t="s">
        <v>148</v>
      </c>
      <c r="D240" t="s">
        <v>377</v>
      </c>
      <c r="E240">
        <v>611110</v>
      </c>
      <c r="F240" t="s">
        <v>24195</v>
      </c>
      <c r="G240" s="7">
        <v>4273.3600000000006</v>
      </c>
    </row>
    <row r="241" spans="1:7" x14ac:dyDescent="0.3">
      <c r="A241">
        <v>3022032</v>
      </c>
      <c r="B241" t="s">
        <v>24224</v>
      </c>
      <c r="C241" t="s">
        <v>148</v>
      </c>
      <c r="D241" t="s">
        <v>377</v>
      </c>
      <c r="E241">
        <v>611120</v>
      </c>
      <c r="F241" t="s">
        <v>24195</v>
      </c>
      <c r="G241" s="7">
        <v>198.3</v>
      </c>
    </row>
    <row r="242" spans="1:7" x14ac:dyDescent="0.3">
      <c r="A242">
        <v>3022032</v>
      </c>
      <c r="B242" t="s">
        <v>24224</v>
      </c>
      <c r="C242" t="s">
        <v>148</v>
      </c>
      <c r="D242" t="s">
        <v>377</v>
      </c>
      <c r="E242">
        <v>611130</v>
      </c>
      <c r="F242" t="s">
        <v>24195</v>
      </c>
      <c r="G242" s="7">
        <v>452.07</v>
      </c>
    </row>
    <row r="243" spans="1:7" x14ac:dyDescent="0.3">
      <c r="A243">
        <v>3023304</v>
      </c>
      <c r="B243" t="s">
        <v>24225</v>
      </c>
      <c r="C243" t="s">
        <v>24226</v>
      </c>
      <c r="D243" t="s">
        <v>371</v>
      </c>
      <c r="E243">
        <v>615100</v>
      </c>
      <c r="F243" t="s">
        <v>24195</v>
      </c>
      <c r="G243" s="7">
        <v>44365.810000000005</v>
      </c>
    </row>
    <row r="244" spans="1:7" x14ac:dyDescent="0.3">
      <c r="A244">
        <v>3023304</v>
      </c>
      <c r="B244" t="s">
        <v>24225</v>
      </c>
      <c r="C244" t="s">
        <v>24226</v>
      </c>
      <c r="D244" t="s">
        <v>371</v>
      </c>
      <c r="E244">
        <v>616100</v>
      </c>
      <c r="F244" t="s">
        <v>24195</v>
      </c>
      <c r="G244" s="7">
        <v>5904.2500000000009</v>
      </c>
    </row>
    <row r="245" spans="1:7" x14ac:dyDescent="0.3">
      <c r="A245">
        <v>3023304</v>
      </c>
      <c r="B245" t="s">
        <v>24225</v>
      </c>
      <c r="C245" t="s">
        <v>24226</v>
      </c>
      <c r="D245" t="s">
        <v>371</v>
      </c>
      <c r="E245">
        <v>617100</v>
      </c>
      <c r="F245" t="s">
        <v>24195</v>
      </c>
      <c r="G245" s="7">
        <v>11479.689999999999</v>
      </c>
    </row>
    <row r="246" spans="1:7" x14ac:dyDescent="0.3">
      <c r="A246">
        <v>3023304</v>
      </c>
      <c r="B246" t="s">
        <v>24225</v>
      </c>
      <c r="C246" t="s">
        <v>24226</v>
      </c>
      <c r="D246" t="s">
        <v>372</v>
      </c>
      <c r="E246">
        <v>615180</v>
      </c>
      <c r="F246" t="s">
        <v>24195</v>
      </c>
      <c r="G246" s="7">
        <v>1991.06</v>
      </c>
    </row>
    <row r="247" spans="1:7" x14ac:dyDescent="0.3">
      <c r="A247">
        <v>3023304</v>
      </c>
      <c r="B247" t="s">
        <v>24225</v>
      </c>
      <c r="C247" t="s">
        <v>24226</v>
      </c>
      <c r="D247" t="s">
        <v>372</v>
      </c>
      <c r="E247">
        <v>616150</v>
      </c>
      <c r="F247" t="s">
        <v>24195</v>
      </c>
      <c r="G247" s="7">
        <v>236.11</v>
      </c>
    </row>
    <row r="248" spans="1:7" x14ac:dyDescent="0.3">
      <c r="A248">
        <v>3023304</v>
      </c>
      <c r="B248" t="s">
        <v>24225</v>
      </c>
      <c r="C248" t="s">
        <v>24226</v>
      </c>
      <c r="D248" t="s">
        <v>372</v>
      </c>
      <c r="E248">
        <v>617140</v>
      </c>
      <c r="F248" t="s">
        <v>24195</v>
      </c>
      <c r="G248" s="7">
        <v>571.04</v>
      </c>
    </row>
    <row r="249" spans="1:7" x14ac:dyDescent="0.3">
      <c r="A249">
        <v>3023304</v>
      </c>
      <c r="B249" t="s">
        <v>24225</v>
      </c>
      <c r="C249" t="s">
        <v>24226</v>
      </c>
      <c r="D249" t="s">
        <v>373</v>
      </c>
      <c r="E249">
        <v>615130</v>
      </c>
      <c r="F249" t="s">
        <v>24195</v>
      </c>
      <c r="G249" s="7">
        <v>20756.490000000002</v>
      </c>
    </row>
    <row r="250" spans="1:7" x14ac:dyDescent="0.3">
      <c r="A250">
        <v>3023304</v>
      </c>
      <c r="B250" t="s">
        <v>24225</v>
      </c>
      <c r="C250" t="s">
        <v>24226</v>
      </c>
      <c r="D250" t="s">
        <v>373</v>
      </c>
      <c r="E250">
        <v>616160</v>
      </c>
      <c r="F250" t="s">
        <v>24195</v>
      </c>
      <c r="G250" s="7">
        <v>2506.42</v>
      </c>
    </row>
    <row r="251" spans="1:7" x14ac:dyDescent="0.3">
      <c r="A251">
        <v>3023304</v>
      </c>
      <c r="B251" t="s">
        <v>24225</v>
      </c>
      <c r="C251" t="s">
        <v>24226</v>
      </c>
      <c r="D251" t="s">
        <v>373</v>
      </c>
      <c r="E251">
        <v>617150</v>
      </c>
      <c r="F251" t="s">
        <v>24195</v>
      </c>
      <c r="G251" s="7">
        <v>3212.96</v>
      </c>
    </row>
    <row r="252" spans="1:7" x14ac:dyDescent="0.3">
      <c r="A252">
        <v>3023304</v>
      </c>
      <c r="B252" t="s">
        <v>24225</v>
      </c>
      <c r="C252" t="s">
        <v>24226</v>
      </c>
      <c r="D252" t="s">
        <v>374</v>
      </c>
      <c r="E252">
        <v>615120</v>
      </c>
      <c r="F252" t="s">
        <v>24195</v>
      </c>
      <c r="G252" s="7">
        <v>2387.14</v>
      </c>
    </row>
    <row r="253" spans="1:7" x14ac:dyDescent="0.3">
      <c r="A253">
        <v>3023304</v>
      </c>
      <c r="B253" t="s">
        <v>24225</v>
      </c>
      <c r="C253" t="s">
        <v>24226</v>
      </c>
      <c r="D253" t="s">
        <v>374</v>
      </c>
      <c r="E253">
        <v>616120</v>
      </c>
      <c r="F253" t="s">
        <v>24195</v>
      </c>
      <c r="G253" s="7">
        <v>295.52</v>
      </c>
    </row>
    <row r="254" spans="1:7" x14ac:dyDescent="0.3">
      <c r="A254">
        <v>3023304</v>
      </c>
      <c r="B254" t="s">
        <v>24225</v>
      </c>
      <c r="C254" t="s">
        <v>24226</v>
      </c>
      <c r="D254" t="s">
        <v>374</v>
      </c>
      <c r="E254">
        <v>617120</v>
      </c>
      <c r="F254" t="s">
        <v>24195</v>
      </c>
      <c r="G254" s="7">
        <v>486.98</v>
      </c>
    </row>
    <row r="255" spans="1:7" x14ac:dyDescent="0.3">
      <c r="A255">
        <v>3023304</v>
      </c>
      <c r="B255" t="s">
        <v>24225</v>
      </c>
      <c r="C255" t="s">
        <v>24226</v>
      </c>
      <c r="D255" t="s">
        <v>375</v>
      </c>
      <c r="E255">
        <v>615140</v>
      </c>
      <c r="F255" t="s">
        <v>24195</v>
      </c>
      <c r="G255" s="7">
        <v>4400.5299999999961</v>
      </c>
    </row>
    <row r="256" spans="1:7" x14ac:dyDescent="0.3">
      <c r="A256">
        <v>3023304</v>
      </c>
      <c r="B256" t="s">
        <v>24225</v>
      </c>
      <c r="C256" t="s">
        <v>24226</v>
      </c>
      <c r="D256" t="s">
        <v>375</v>
      </c>
      <c r="E256">
        <v>616130</v>
      </c>
      <c r="F256" t="s">
        <v>24195</v>
      </c>
      <c r="G256" s="7">
        <v>555.89</v>
      </c>
    </row>
    <row r="257" spans="1:7" x14ac:dyDescent="0.3">
      <c r="A257">
        <v>3023304</v>
      </c>
      <c r="B257" t="s">
        <v>24225</v>
      </c>
      <c r="C257" t="s">
        <v>24226</v>
      </c>
      <c r="D257" t="s">
        <v>375</v>
      </c>
      <c r="E257">
        <v>617130</v>
      </c>
      <c r="F257" t="s">
        <v>24195</v>
      </c>
      <c r="G257" s="7">
        <v>552.39</v>
      </c>
    </row>
    <row r="258" spans="1:7" x14ac:dyDescent="0.3">
      <c r="A258">
        <v>3023304</v>
      </c>
      <c r="B258" t="s">
        <v>24225</v>
      </c>
      <c r="C258" t="s">
        <v>24226</v>
      </c>
      <c r="D258" t="s">
        <v>377</v>
      </c>
      <c r="E258">
        <v>611110</v>
      </c>
      <c r="F258" t="s">
        <v>24195</v>
      </c>
      <c r="G258" s="7">
        <v>3275.8199999999997</v>
      </c>
    </row>
    <row r="259" spans="1:7" x14ac:dyDescent="0.3">
      <c r="A259">
        <v>3023304</v>
      </c>
      <c r="B259" t="s">
        <v>24225</v>
      </c>
      <c r="C259" t="s">
        <v>24226</v>
      </c>
      <c r="D259" t="s">
        <v>377</v>
      </c>
      <c r="E259">
        <v>611120</v>
      </c>
      <c r="F259" t="s">
        <v>24195</v>
      </c>
      <c r="G259" s="7">
        <v>374.03999999999996</v>
      </c>
    </row>
    <row r="260" spans="1:7" x14ac:dyDescent="0.3">
      <c r="A260">
        <v>3023304</v>
      </c>
      <c r="B260" t="s">
        <v>24225</v>
      </c>
      <c r="C260" t="s">
        <v>24226</v>
      </c>
      <c r="D260" t="s">
        <v>377</v>
      </c>
      <c r="E260">
        <v>611130</v>
      </c>
      <c r="F260" t="s">
        <v>24195</v>
      </c>
      <c r="G260" s="7">
        <v>543.14</v>
      </c>
    </row>
    <row r="261" spans="1:7" x14ac:dyDescent="0.3">
      <c r="A261">
        <v>3022036</v>
      </c>
      <c r="B261" t="s">
        <v>24227</v>
      </c>
      <c r="C261" t="s">
        <v>175</v>
      </c>
      <c r="D261" t="s">
        <v>371</v>
      </c>
      <c r="E261">
        <v>615100</v>
      </c>
      <c r="F261" t="s">
        <v>24195</v>
      </c>
      <c r="G261" s="7">
        <v>69250.990000000063</v>
      </c>
    </row>
    <row r="262" spans="1:7" x14ac:dyDescent="0.3">
      <c r="A262">
        <v>3022036</v>
      </c>
      <c r="B262" t="s">
        <v>24227</v>
      </c>
      <c r="C262" t="s">
        <v>175</v>
      </c>
      <c r="D262" t="s">
        <v>371</v>
      </c>
      <c r="E262">
        <v>616100</v>
      </c>
      <c r="F262" t="s">
        <v>24195</v>
      </c>
      <c r="G262" s="7">
        <v>9518</v>
      </c>
    </row>
    <row r="263" spans="1:7" x14ac:dyDescent="0.3">
      <c r="A263">
        <v>3022036</v>
      </c>
      <c r="B263" t="s">
        <v>24227</v>
      </c>
      <c r="C263" t="s">
        <v>175</v>
      </c>
      <c r="D263" t="s">
        <v>371</v>
      </c>
      <c r="E263">
        <v>617100</v>
      </c>
      <c r="F263" t="s">
        <v>24195</v>
      </c>
      <c r="G263" s="7">
        <v>18901.919999999995</v>
      </c>
    </row>
    <row r="264" spans="1:7" x14ac:dyDescent="0.3">
      <c r="A264">
        <v>3022036</v>
      </c>
      <c r="B264" t="s">
        <v>24227</v>
      </c>
      <c r="C264" t="s">
        <v>175</v>
      </c>
      <c r="D264" t="s">
        <v>372</v>
      </c>
      <c r="E264">
        <v>615180</v>
      </c>
      <c r="F264" t="s">
        <v>24195</v>
      </c>
      <c r="G264" s="7">
        <v>638.17999999999995</v>
      </c>
    </row>
    <row r="265" spans="1:7" x14ac:dyDescent="0.3">
      <c r="A265">
        <v>3022036</v>
      </c>
      <c r="B265" t="s">
        <v>24227</v>
      </c>
      <c r="C265" t="s">
        <v>175</v>
      </c>
      <c r="D265" t="s">
        <v>372</v>
      </c>
      <c r="E265">
        <v>616150</v>
      </c>
      <c r="F265" t="s">
        <v>24195</v>
      </c>
      <c r="G265" s="7">
        <v>32.700000000000003</v>
      </c>
    </row>
    <row r="266" spans="1:7" x14ac:dyDescent="0.3">
      <c r="A266">
        <v>3022036</v>
      </c>
      <c r="B266" t="s">
        <v>24227</v>
      </c>
      <c r="C266" t="s">
        <v>175</v>
      </c>
      <c r="D266" t="s">
        <v>373</v>
      </c>
      <c r="E266">
        <v>615130</v>
      </c>
      <c r="F266" t="s">
        <v>24195</v>
      </c>
      <c r="G266" s="7">
        <v>43150.330000000009</v>
      </c>
    </row>
    <row r="267" spans="1:7" x14ac:dyDescent="0.3">
      <c r="A267">
        <v>3022036</v>
      </c>
      <c r="B267" t="s">
        <v>24227</v>
      </c>
      <c r="C267" t="s">
        <v>175</v>
      </c>
      <c r="D267" t="s">
        <v>373</v>
      </c>
      <c r="E267">
        <v>616160</v>
      </c>
      <c r="F267" t="s">
        <v>24195</v>
      </c>
      <c r="G267" s="7">
        <v>5132.1399999999994</v>
      </c>
    </row>
    <row r="268" spans="1:7" x14ac:dyDescent="0.3">
      <c r="A268">
        <v>3022036</v>
      </c>
      <c r="B268" t="s">
        <v>24227</v>
      </c>
      <c r="C268" t="s">
        <v>175</v>
      </c>
      <c r="D268" t="s">
        <v>373</v>
      </c>
      <c r="E268">
        <v>617150</v>
      </c>
      <c r="F268" t="s">
        <v>24195</v>
      </c>
      <c r="G268" s="7">
        <v>8441.9600000000009</v>
      </c>
    </row>
    <row r="269" spans="1:7" x14ac:dyDescent="0.3">
      <c r="A269">
        <v>3022036</v>
      </c>
      <c r="B269" t="s">
        <v>24227</v>
      </c>
      <c r="C269" t="s">
        <v>175</v>
      </c>
      <c r="D269" t="s">
        <v>374</v>
      </c>
      <c r="E269">
        <v>615120</v>
      </c>
      <c r="F269" t="s">
        <v>24195</v>
      </c>
      <c r="G269" s="7">
        <v>5998.94</v>
      </c>
    </row>
    <row r="270" spans="1:7" x14ac:dyDescent="0.3">
      <c r="A270">
        <v>3022036</v>
      </c>
      <c r="B270" t="s">
        <v>24227</v>
      </c>
      <c r="C270" t="s">
        <v>175</v>
      </c>
      <c r="D270" t="s">
        <v>374</v>
      </c>
      <c r="E270">
        <v>616120</v>
      </c>
      <c r="F270" t="s">
        <v>24195</v>
      </c>
      <c r="G270" s="7">
        <v>626.23</v>
      </c>
    </row>
    <row r="271" spans="1:7" x14ac:dyDescent="0.3">
      <c r="A271">
        <v>3022036</v>
      </c>
      <c r="B271" t="s">
        <v>24227</v>
      </c>
      <c r="C271" t="s">
        <v>175</v>
      </c>
      <c r="D271" t="s">
        <v>374</v>
      </c>
      <c r="E271">
        <v>617120</v>
      </c>
      <c r="F271" t="s">
        <v>24195</v>
      </c>
      <c r="G271" s="7">
        <v>1217.7</v>
      </c>
    </row>
    <row r="272" spans="1:7" x14ac:dyDescent="0.3">
      <c r="A272">
        <v>3022036</v>
      </c>
      <c r="B272" t="s">
        <v>24227</v>
      </c>
      <c r="C272" t="s">
        <v>175</v>
      </c>
      <c r="D272" t="s">
        <v>375</v>
      </c>
      <c r="E272">
        <v>615140</v>
      </c>
      <c r="F272" t="s">
        <v>24195</v>
      </c>
      <c r="G272" s="7">
        <v>5600.8300000000008</v>
      </c>
    </row>
    <row r="273" spans="1:7" x14ac:dyDescent="0.3">
      <c r="A273">
        <v>3022036</v>
      </c>
      <c r="B273" t="s">
        <v>24227</v>
      </c>
      <c r="C273" t="s">
        <v>175</v>
      </c>
      <c r="D273" t="s">
        <v>375</v>
      </c>
      <c r="E273">
        <v>616130</v>
      </c>
      <c r="F273" t="s">
        <v>24195</v>
      </c>
      <c r="G273" s="7">
        <v>710.84999999999991</v>
      </c>
    </row>
    <row r="274" spans="1:7" x14ac:dyDescent="0.3">
      <c r="A274">
        <v>3022036</v>
      </c>
      <c r="B274" t="s">
        <v>24227</v>
      </c>
      <c r="C274" t="s">
        <v>175</v>
      </c>
      <c r="D274" t="s">
        <v>375</v>
      </c>
      <c r="E274">
        <v>617130</v>
      </c>
      <c r="F274" t="s">
        <v>24195</v>
      </c>
      <c r="G274" s="7">
        <v>1136.8899999999999</v>
      </c>
    </row>
    <row r="275" spans="1:7" x14ac:dyDescent="0.3">
      <c r="A275">
        <v>3022036</v>
      </c>
      <c r="B275" t="s">
        <v>24227</v>
      </c>
      <c r="C275" t="s">
        <v>175</v>
      </c>
      <c r="D275" t="s">
        <v>377</v>
      </c>
      <c r="E275">
        <v>611110</v>
      </c>
      <c r="F275" t="s">
        <v>24195</v>
      </c>
      <c r="G275" s="7">
        <v>3270.52</v>
      </c>
    </row>
    <row r="276" spans="1:7" x14ac:dyDescent="0.3">
      <c r="A276">
        <v>3022036</v>
      </c>
      <c r="B276" t="s">
        <v>24227</v>
      </c>
      <c r="C276" t="s">
        <v>175</v>
      </c>
      <c r="D276" t="s">
        <v>377</v>
      </c>
      <c r="E276">
        <v>611120</v>
      </c>
      <c r="F276" t="s">
        <v>24195</v>
      </c>
      <c r="G276" s="7">
        <v>293.77999999999997</v>
      </c>
    </row>
    <row r="277" spans="1:7" x14ac:dyDescent="0.3">
      <c r="A277">
        <v>3022036</v>
      </c>
      <c r="B277" t="s">
        <v>24227</v>
      </c>
      <c r="C277" t="s">
        <v>175</v>
      </c>
      <c r="D277" t="s">
        <v>377</v>
      </c>
      <c r="E277">
        <v>611130</v>
      </c>
      <c r="F277" t="s">
        <v>24195</v>
      </c>
      <c r="G277" s="7">
        <v>663.86</v>
      </c>
    </row>
    <row r="278" spans="1:7" x14ac:dyDescent="0.3">
      <c r="A278">
        <v>3022037</v>
      </c>
      <c r="B278" t="s">
        <v>24228</v>
      </c>
      <c r="C278" t="s">
        <v>130</v>
      </c>
      <c r="D278" t="s">
        <v>371</v>
      </c>
      <c r="E278">
        <v>615100</v>
      </c>
      <c r="F278" t="s">
        <v>24195</v>
      </c>
      <c r="G278" s="7">
        <v>46645.94</v>
      </c>
    </row>
    <row r="279" spans="1:7" x14ac:dyDescent="0.3">
      <c r="A279">
        <v>3022037</v>
      </c>
      <c r="B279" t="s">
        <v>24228</v>
      </c>
      <c r="C279" t="s">
        <v>130</v>
      </c>
      <c r="D279" t="s">
        <v>371</v>
      </c>
      <c r="E279">
        <v>616100</v>
      </c>
      <c r="F279" t="s">
        <v>24195</v>
      </c>
      <c r="G279" s="7">
        <v>6211.24</v>
      </c>
    </row>
    <row r="280" spans="1:7" x14ac:dyDescent="0.3">
      <c r="A280">
        <v>3022037</v>
      </c>
      <c r="B280" t="s">
        <v>24228</v>
      </c>
      <c r="C280" t="s">
        <v>130</v>
      </c>
      <c r="D280" t="s">
        <v>371</v>
      </c>
      <c r="E280">
        <v>617100</v>
      </c>
      <c r="F280" t="s">
        <v>24195</v>
      </c>
      <c r="G280" s="7">
        <v>13311.510000000002</v>
      </c>
    </row>
    <row r="281" spans="1:7" x14ac:dyDescent="0.3">
      <c r="A281">
        <v>3022037</v>
      </c>
      <c r="B281" t="s">
        <v>24228</v>
      </c>
      <c r="C281" t="s">
        <v>130</v>
      </c>
      <c r="D281" t="s">
        <v>373</v>
      </c>
      <c r="E281">
        <v>615130</v>
      </c>
      <c r="F281" t="s">
        <v>24195</v>
      </c>
      <c r="G281" s="7">
        <v>34838.710000000014</v>
      </c>
    </row>
    <row r="282" spans="1:7" x14ac:dyDescent="0.3">
      <c r="A282">
        <v>3022037</v>
      </c>
      <c r="B282" t="s">
        <v>24228</v>
      </c>
      <c r="C282" t="s">
        <v>130</v>
      </c>
      <c r="D282" t="s">
        <v>373</v>
      </c>
      <c r="E282">
        <v>616160</v>
      </c>
      <c r="F282" t="s">
        <v>24195</v>
      </c>
      <c r="G282" s="7">
        <v>4046.47</v>
      </c>
    </row>
    <row r="283" spans="1:7" x14ac:dyDescent="0.3">
      <c r="A283">
        <v>3022037</v>
      </c>
      <c r="B283" t="s">
        <v>24228</v>
      </c>
      <c r="C283" t="s">
        <v>130</v>
      </c>
      <c r="D283" t="s">
        <v>373</v>
      </c>
      <c r="E283">
        <v>617150</v>
      </c>
      <c r="F283" t="s">
        <v>24195</v>
      </c>
      <c r="G283" s="7">
        <v>6944.63</v>
      </c>
    </row>
    <row r="284" spans="1:7" x14ac:dyDescent="0.3">
      <c r="A284">
        <v>3022037</v>
      </c>
      <c r="B284" t="s">
        <v>24228</v>
      </c>
      <c r="C284" t="s">
        <v>130</v>
      </c>
      <c r="D284" t="s">
        <v>374</v>
      </c>
      <c r="E284">
        <v>615120</v>
      </c>
      <c r="F284" t="s">
        <v>24195</v>
      </c>
      <c r="G284" s="7">
        <v>274.5</v>
      </c>
    </row>
    <row r="285" spans="1:7" x14ac:dyDescent="0.3">
      <c r="A285">
        <v>3022037</v>
      </c>
      <c r="B285" t="s">
        <v>24228</v>
      </c>
      <c r="C285" t="s">
        <v>130</v>
      </c>
      <c r="D285" t="s">
        <v>374</v>
      </c>
      <c r="E285">
        <v>616120</v>
      </c>
      <c r="F285" t="s">
        <v>24195</v>
      </c>
      <c r="G285" s="7">
        <v>24.81</v>
      </c>
    </row>
    <row r="286" spans="1:7" x14ac:dyDescent="0.3">
      <c r="A286">
        <v>3022037</v>
      </c>
      <c r="B286" t="s">
        <v>24228</v>
      </c>
      <c r="C286" t="s">
        <v>130</v>
      </c>
      <c r="D286" t="s">
        <v>374</v>
      </c>
      <c r="E286">
        <v>617120</v>
      </c>
      <c r="F286" t="s">
        <v>24195</v>
      </c>
      <c r="G286" s="7">
        <v>55.72</v>
      </c>
    </row>
    <row r="287" spans="1:7" x14ac:dyDescent="0.3">
      <c r="A287">
        <v>3022037</v>
      </c>
      <c r="B287" t="s">
        <v>24228</v>
      </c>
      <c r="C287" t="s">
        <v>130</v>
      </c>
      <c r="D287" t="s">
        <v>375</v>
      </c>
      <c r="E287">
        <v>615140</v>
      </c>
      <c r="F287" t="s">
        <v>24195</v>
      </c>
      <c r="G287" s="7">
        <v>5226.3099999999995</v>
      </c>
    </row>
    <row r="288" spans="1:7" x14ac:dyDescent="0.3">
      <c r="A288">
        <v>3022037</v>
      </c>
      <c r="B288" t="s">
        <v>24228</v>
      </c>
      <c r="C288" t="s">
        <v>130</v>
      </c>
      <c r="D288" t="s">
        <v>375</v>
      </c>
      <c r="E288">
        <v>616130</v>
      </c>
      <c r="F288" t="s">
        <v>24195</v>
      </c>
      <c r="G288" s="7">
        <v>654.94000000000005</v>
      </c>
    </row>
    <row r="289" spans="1:13" x14ac:dyDescent="0.3">
      <c r="A289">
        <v>3022037</v>
      </c>
      <c r="B289" t="s">
        <v>24228</v>
      </c>
      <c r="C289" t="s">
        <v>130</v>
      </c>
      <c r="D289" t="s">
        <v>375</v>
      </c>
      <c r="E289">
        <v>617130</v>
      </c>
      <c r="F289" t="s">
        <v>24195</v>
      </c>
      <c r="G289" s="7">
        <v>1060.8600000000001</v>
      </c>
    </row>
    <row r="290" spans="1:13" x14ac:dyDescent="0.3">
      <c r="A290">
        <v>3022037</v>
      </c>
      <c r="B290" t="s">
        <v>24228</v>
      </c>
      <c r="C290" t="s">
        <v>130</v>
      </c>
      <c r="D290" t="s">
        <v>377</v>
      </c>
      <c r="E290">
        <v>611110</v>
      </c>
      <c r="F290" t="s">
        <v>24195</v>
      </c>
      <c r="G290" s="7">
        <v>4222.38</v>
      </c>
    </row>
    <row r="291" spans="1:13" x14ac:dyDescent="0.3">
      <c r="A291">
        <v>3022037</v>
      </c>
      <c r="B291" t="s">
        <v>24228</v>
      </c>
      <c r="C291" t="s">
        <v>130</v>
      </c>
      <c r="D291" t="s">
        <v>377</v>
      </c>
      <c r="E291">
        <v>611120</v>
      </c>
      <c r="F291" t="s">
        <v>24195</v>
      </c>
      <c r="G291" s="7">
        <v>436.52</v>
      </c>
    </row>
    <row r="292" spans="1:13" x14ac:dyDescent="0.3">
      <c r="A292">
        <v>3022037</v>
      </c>
      <c r="B292" t="s">
        <v>24228</v>
      </c>
      <c r="C292" t="s">
        <v>130</v>
      </c>
      <c r="D292" t="s">
        <v>377</v>
      </c>
      <c r="E292">
        <v>611130</v>
      </c>
      <c r="F292" t="s">
        <v>24195</v>
      </c>
      <c r="G292" s="7">
        <v>894.37999999999988</v>
      </c>
    </row>
    <row r="293" spans="1:13" x14ac:dyDescent="0.3">
      <c r="A293" t="s">
        <v>23990</v>
      </c>
      <c r="B293" t="s">
        <v>24229</v>
      </c>
      <c r="C293" t="s">
        <v>198</v>
      </c>
      <c r="D293" t="s">
        <v>371</v>
      </c>
      <c r="E293">
        <v>615100</v>
      </c>
      <c r="F293" t="s">
        <v>24195</v>
      </c>
      <c r="G293" s="7">
        <v>83997.249999999985</v>
      </c>
    </row>
    <row r="294" spans="1:13" x14ac:dyDescent="0.3">
      <c r="A294" t="s">
        <v>23990</v>
      </c>
      <c r="B294" t="s">
        <v>24229</v>
      </c>
      <c r="C294" t="s">
        <v>198</v>
      </c>
      <c r="D294" t="s">
        <v>371</v>
      </c>
      <c r="E294">
        <v>616100</v>
      </c>
      <c r="F294" t="s">
        <v>24195</v>
      </c>
      <c r="G294" s="7">
        <v>11144.880000000001</v>
      </c>
    </row>
    <row r="295" spans="1:13" x14ac:dyDescent="0.3">
      <c r="A295" t="s">
        <v>23990</v>
      </c>
      <c r="B295" t="s">
        <v>24229</v>
      </c>
      <c r="C295" t="s">
        <v>198</v>
      </c>
      <c r="D295" t="s">
        <v>371</v>
      </c>
      <c r="E295">
        <v>617100</v>
      </c>
      <c r="F295" t="s">
        <v>24195</v>
      </c>
      <c r="G295" s="7">
        <v>23970.559999999998</v>
      </c>
    </row>
    <row r="296" spans="1:13" x14ac:dyDescent="0.3">
      <c r="A296" t="s">
        <v>23990</v>
      </c>
      <c r="B296" t="s">
        <v>24229</v>
      </c>
      <c r="C296" t="s">
        <v>198</v>
      </c>
      <c r="D296" t="s">
        <v>373</v>
      </c>
      <c r="E296">
        <v>615130</v>
      </c>
      <c r="F296" t="s">
        <v>24195</v>
      </c>
      <c r="G296" s="7">
        <v>31668.810000000005</v>
      </c>
    </row>
    <row r="297" spans="1:13" x14ac:dyDescent="0.3">
      <c r="A297" t="s">
        <v>23990</v>
      </c>
      <c r="B297" t="s">
        <v>24229</v>
      </c>
      <c r="C297" t="s">
        <v>198</v>
      </c>
      <c r="D297" t="s">
        <v>373</v>
      </c>
      <c r="E297">
        <v>616160</v>
      </c>
      <c r="F297" t="s">
        <v>24195</v>
      </c>
      <c r="G297" s="7">
        <v>3769.67</v>
      </c>
      <c r="L297" s="524"/>
    </row>
    <row r="298" spans="1:13" x14ac:dyDescent="0.3">
      <c r="A298" t="s">
        <v>23990</v>
      </c>
      <c r="B298" t="s">
        <v>24229</v>
      </c>
      <c r="C298" t="s">
        <v>198</v>
      </c>
      <c r="D298" t="s">
        <v>373</v>
      </c>
      <c r="E298">
        <v>617150</v>
      </c>
      <c r="F298" t="s">
        <v>24195</v>
      </c>
      <c r="G298" s="7">
        <v>6024.9199999999992</v>
      </c>
      <c r="L298" s="524"/>
      <c r="M298" s="524"/>
    </row>
    <row r="299" spans="1:13" x14ac:dyDescent="0.3">
      <c r="A299" t="s">
        <v>23990</v>
      </c>
      <c r="B299" t="s">
        <v>24229</v>
      </c>
      <c r="C299" t="s">
        <v>198</v>
      </c>
      <c r="D299" t="s">
        <v>374</v>
      </c>
      <c r="E299">
        <v>615120</v>
      </c>
      <c r="F299" t="s">
        <v>24195</v>
      </c>
      <c r="G299" s="7">
        <v>2515.7000000000003</v>
      </c>
    </row>
    <row r="300" spans="1:13" x14ac:dyDescent="0.3">
      <c r="A300" t="s">
        <v>23990</v>
      </c>
      <c r="B300" t="s">
        <v>24229</v>
      </c>
      <c r="C300" t="s">
        <v>198</v>
      </c>
      <c r="D300" t="s">
        <v>374</v>
      </c>
      <c r="E300">
        <v>616120</v>
      </c>
      <c r="F300" t="s">
        <v>24195</v>
      </c>
      <c r="G300" s="7">
        <v>312.93</v>
      </c>
    </row>
    <row r="301" spans="1:13" x14ac:dyDescent="0.3">
      <c r="A301" t="s">
        <v>23990</v>
      </c>
      <c r="B301" t="s">
        <v>24229</v>
      </c>
      <c r="C301" t="s">
        <v>198</v>
      </c>
      <c r="D301" t="s">
        <v>374</v>
      </c>
      <c r="E301">
        <v>617120</v>
      </c>
      <c r="F301" t="s">
        <v>24195</v>
      </c>
      <c r="G301" s="7">
        <v>510.65</v>
      </c>
    </row>
    <row r="302" spans="1:13" x14ac:dyDescent="0.3">
      <c r="A302" t="s">
        <v>23990</v>
      </c>
      <c r="B302" t="s">
        <v>24229</v>
      </c>
      <c r="C302" t="s">
        <v>198</v>
      </c>
      <c r="D302" t="s">
        <v>375</v>
      </c>
      <c r="E302">
        <v>615140</v>
      </c>
      <c r="F302" t="s">
        <v>24195</v>
      </c>
      <c r="G302" s="7">
        <v>7690.3600000000006</v>
      </c>
    </row>
    <row r="303" spans="1:13" x14ac:dyDescent="0.3">
      <c r="A303" t="s">
        <v>23990</v>
      </c>
      <c r="B303" t="s">
        <v>24229</v>
      </c>
      <c r="C303" t="s">
        <v>198</v>
      </c>
      <c r="D303" t="s">
        <v>375</v>
      </c>
      <c r="E303">
        <v>616130</v>
      </c>
      <c r="F303" t="s">
        <v>24195</v>
      </c>
      <c r="G303" s="7">
        <v>991.42000000000007</v>
      </c>
    </row>
    <row r="304" spans="1:13" x14ac:dyDescent="0.3">
      <c r="A304" t="s">
        <v>23990</v>
      </c>
      <c r="B304" t="s">
        <v>24229</v>
      </c>
      <c r="C304" t="s">
        <v>198</v>
      </c>
      <c r="D304" t="s">
        <v>375</v>
      </c>
      <c r="E304">
        <v>617130</v>
      </c>
      <c r="F304" t="s">
        <v>24195</v>
      </c>
      <c r="G304" s="7">
        <v>1561.02</v>
      </c>
    </row>
    <row r="305" spans="1:7" x14ac:dyDescent="0.3">
      <c r="A305" t="s">
        <v>23990</v>
      </c>
      <c r="B305" t="s">
        <v>24229</v>
      </c>
      <c r="C305" t="s">
        <v>198</v>
      </c>
      <c r="D305" t="s">
        <v>377</v>
      </c>
      <c r="E305">
        <v>611110</v>
      </c>
      <c r="F305" t="s">
        <v>24195</v>
      </c>
      <c r="G305" s="7">
        <v>1591.31</v>
      </c>
    </row>
    <row r="306" spans="1:7" x14ac:dyDescent="0.3">
      <c r="A306" t="s">
        <v>23990</v>
      </c>
      <c r="B306" t="s">
        <v>24229</v>
      </c>
      <c r="C306" t="s">
        <v>198</v>
      </c>
      <c r="D306" t="s">
        <v>377</v>
      </c>
      <c r="E306">
        <v>611120</v>
      </c>
      <c r="F306" t="s">
        <v>24195</v>
      </c>
      <c r="G306" s="7">
        <v>64.44</v>
      </c>
    </row>
    <row r="307" spans="1:7" x14ac:dyDescent="0.3">
      <c r="A307" t="s">
        <v>23990</v>
      </c>
      <c r="B307" t="s">
        <v>24229</v>
      </c>
      <c r="C307" t="s">
        <v>198</v>
      </c>
      <c r="D307" t="s">
        <v>377</v>
      </c>
      <c r="E307">
        <v>611130</v>
      </c>
      <c r="F307" t="s">
        <v>24195</v>
      </c>
      <c r="G307" s="7">
        <v>246.82</v>
      </c>
    </row>
    <row r="308" spans="1:7" x14ac:dyDescent="0.3">
      <c r="A308" t="s">
        <v>23990</v>
      </c>
      <c r="B308" t="s">
        <v>24230</v>
      </c>
      <c r="C308" t="s">
        <v>109</v>
      </c>
      <c r="D308" t="s">
        <v>371</v>
      </c>
      <c r="E308">
        <v>615100</v>
      </c>
      <c r="F308" t="s">
        <v>24195</v>
      </c>
      <c r="G308" s="7">
        <v>57114.549999999981</v>
      </c>
    </row>
    <row r="309" spans="1:7" x14ac:dyDescent="0.3">
      <c r="A309" t="s">
        <v>23990</v>
      </c>
      <c r="B309" t="s">
        <v>24230</v>
      </c>
      <c r="C309" t="s">
        <v>109</v>
      </c>
      <c r="D309" t="s">
        <v>371</v>
      </c>
      <c r="E309">
        <v>616100</v>
      </c>
      <c r="F309" t="s">
        <v>24195</v>
      </c>
      <c r="G309" s="7">
        <v>7540.3900000000021</v>
      </c>
    </row>
    <row r="310" spans="1:7" x14ac:dyDescent="0.3">
      <c r="A310" t="s">
        <v>23990</v>
      </c>
      <c r="B310" t="s">
        <v>24230</v>
      </c>
      <c r="C310" t="s">
        <v>109</v>
      </c>
      <c r="D310" t="s">
        <v>371</v>
      </c>
      <c r="E310">
        <v>617100</v>
      </c>
      <c r="F310" t="s">
        <v>24195</v>
      </c>
      <c r="G310" s="7">
        <v>15284.86</v>
      </c>
    </row>
    <row r="311" spans="1:7" x14ac:dyDescent="0.3">
      <c r="A311" t="s">
        <v>23990</v>
      </c>
      <c r="B311" t="s">
        <v>24230</v>
      </c>
      <c r="C311" t="s">
        <v>109</v>
      </c>
      <c r="D311" t="s">
        <v>373</v>
      </c>
      <c r="E311">
        <v>615130</v>
      </c>
      <c r="F311" t="s">
        <v>24195</v>
      </c>
      <c r="G311" s="7">
        <v>35546.76</v>
      </c>
    </row>
    <row r="312" spans="1:7" x14ac:dyDescent="0.3">
      <c r="A312" t="s">
        <v>23990</v>
      </c>
      <c r="B312" t="s">
        <v>24230</v>
      </c>
      <c r="C312" t="s">
        <v>109</v>
      </c>
      <c r="D312" t="s">
        <v>373</v>
      </c>
      <c r="E312">
        <v>616160</v>
      </c>
      <c r="F312" t="s">
        <v>24195</v>
      </c>
      <c r="G312" s="7">
        <v>4072.2099999999996</v>
      </c>
    </row>
    <row r="313" spans="1:7" x14ac:dyDescent="0.3">
      <c r="A313" t="s">
        <v>23990</v>
      </c>
      <c r="B313" t="s">
        <v>24230</v>
      </c>
      <c r="C313" t="s">
        <v>109</v>
      </c>
      <c r="D313" t="s">
        <v>373</v>
      </c>
      <c r="E313">
        <v>617150</v>
      </c>
      <c r="F313" t="s">
        <v>24195</v>
      </c>
      <c r="G313" s="7">
        <v>6862.119999999999</v>
      </c>
    </row>
    <row r="314" spans="1:7" x14ac:dyDescent="0.3">
      <c r="A314" t="s">
        <v>23990</v>
      </c>
      <c r="B314" t="s">
        <v>24230</v>
      </c>
      <c r="C314" t="s">
        <v>109</v>
      </c>
      <c r="D314" t="s">
        <v>374</v>
      </c>
      <c r="E314">
        <v>615120</v>
      </c>
      <c r="F314" t="s">
        <v>24195</v>
      </c>
      <c r="G314" s="7">
        <v>5099.58</v>
      </c>
    </row>
    <row r="315" spans="1:7" x14ac:dyDescent="0.3">
      <c r="A315" t="s">
        <v>23990</v>
      </c>
      <c r="B315" t="s">
        <v>24230</v>
      </c>
      <c r="C315" t="s">
        <v>109</v>
      </c>
      <c r="D315" t="s">
        <v>374</v>
      </c>
      <c r="E315">
        <v>616120</v>
      </c>
      <c r="F315" t="s">
        <v>24195</v>
      </c>
      <c r="G315" s="7">
        <v>636.03</v>
      </c>
    </row>
    <row r="316" spans="1:7" x14ac:dyDescent="0.3">
      <c r="A316" t="s">
        <v>23990</v>
      </c>
      <c r="B316" t="s">
        <v>24230</v>
      </c>
      <c r="C316" t="s">
        <v>109</v>
      </c>
      <c r="D316" t="s">
        <v>374</v>
      </c>
      <c r="E316">
        <v>617120</v>
      </c>
      <c r="F316" t="s">
        <v>24195</v>
      </c>
      <c r="G316" s="7">
        <v>1035.1300000000001</v>
      </c>
    </row>
    <row r="317" spans="1:7" x14ac:dyDescent="0.3">
      <c r="A317" t="s">
        <v>23990</v>
      </c>
      <c r="B317" t="s">
        <v>24230</v>
      </c>
      <c r="C317" t="s">
        <v>109</v>
      </c>
      <c r="D317" t="s">
        <v>375</v>
      </c>
      <c r="E317">
        <v>615140</v>
      </c>
      <c r="F317" t="s">
        <v>24195</v>
      </c>
      <c r="G317" s="7">
        <v>7690.3600000000006</v>
      </c>
    </row>
    <row r="318" spans="1:7" x14ac:dyDescent="0.3">
      <c r="A318" t="s">
        <v>23990</v>
      </c>
      <c r="B318" t="s">
        <v>24230</v>
      </c>
      <c r="C318" t="s">
        <v>109</v>
      </c>
      <c r="D318" t="s">
        <v>375</v>
      </c>
      <c r="E318">
        <v>616130</v>
      </c>
      <c r="F318" t="s">
        <v>24195</v>
      </c>
      <c r="G318" s="7">
        <v>991.44</v>
      </c>
    </row>
    <row r="319" spans="1:7" x14ac:dyDescent="0.3">
      <c r="A319" t="s">
        <v>23990</v>
      </c>
      <c r="B319" t="s">
        <v>24230</v>
      </c>
      <c r="C319" t="s">
        <v>109</v>
      </c>
      <c r="D319" t="s">
        <v>375</v>
      </c>
      <c r="E319">
        <v>617130</v>
      </c>
      <c r="F319" t="s">
        <v>24195</v>
      </c>
      <c r="G319" s="7">
        <v>1561.03</v>
      </c>
    </row>
    <row r="320" spans="1:7" x14ac:dyDescent="0.3">
      <c r="A320" t="s">
        <v>23990</v>
      </c>
      <c r="B320" t="s">
        <v>24230</v>
      </c>
      <c r="C320" t="s">
        <v>109</v>
      </c>
      <c r="D320" t="s">
        <v>377</v>
      </c>
      <c r="E320">
        <v>611110</v>
      </c>
      <c r="F320" t="s">
        <v>24195</v>
      </c>
      <c r="G320" s="7">
        <v>4493.29</v>
      </c>
    </row>
    <row r="321" spans="1:7" x14ac:dyDescent="0.3">
      <c r="A321" t="s">
        <v>23990</v>
      </c>
      <c r="B321" t="s">
        <v>24230</v>
      </c>
      <c r="C321" t="s">
        <v>109</v>
      </c>
      <c r="D321" t="s">
        <v>377</v>
      </c>
      <c r="E321">
        <v>611120</v>
      </c>
      <c r="F321" t="s">
        <v>24195</v>
      </c>
      <c r="G321" s="7">
        <v>247.39</v>
      </c>
    </row>
    <row r="322" spans="1:7" x14ac:dyDescent="0.3">
      <c r="A322" t="s">
        <v>23990</v>
      </c>
      <c r="B322" t="s">
        <v>24230</v>
      </c>
      <c r="C322" t="s">
        <v>109</v>
      </c>
      <c r="D322" t="s">
        <v>377</v>
      </c>
      <c r="E322">
        <v>611130</v>
      </c>
      <c r="F322" t="s">
        <v>24195</v>
      </c>
      <c r="G322" s="7">
        <v>805.17999999999984</v>
      </c>
    </row>
    <row r="323" spans="1:7" x14ac:dyDescent="0.3">
      <c r="A323">
        <v>3022045</v>
      </c>
      <c r="B323" t="s">
        <v>24231</v>
      </c>
      <c r="C323" t="s">
        <v>43</v>
      </c>
      <c r="D323" t="s">
        <v>371</v>
      </c>
      <c r="E323">
        <v>615100</v>
      </c>
      <c r="F323" t="s">
        <v>24195</v>
      </c>
      <c r="G323" s="7">
        <v>47798.940000000046</v>
      </c>
    </row>
    <row r="324" spans="1:7" x14ac:dyDescent="0.3">
      <c r="A324">
        <v>3022045</v>
      </c>
      <c r="B324" t="s">
        <v>24231</v>
      </c>
      <c r="C324" t="s">
        <v>43</v>
      </c>
      <c r="D324" t="s">
        <v>371</v>
      </c>
      <c r="E324">
        <v>616100</v>
      </c>
      <c r="F324" t="s">
        <v>24195</v>
      </c>
      <c r="G324" s="7">
        <v>6511.1900000000005</v>
      </c>
    </row>
    <row r="325" spans="1:7" x14ac:dyDescent="0.3">
      <c r="A325">
        <v>3022045</v>
      </c>
      <c r="B325" t="s">
        <v>24231</v>
      </c>
      <c r="C325" t="s">
        <v>43</v>
      </c>
      <c r="D325" t="s">
        <v>371</v>
      </c>
      <c r="E325">
        <v>617100</v>
      </c>
      <c r="F325" t="s">
        <v>24195</v>
      </c>
      <c r="G325" s="7">
        <v>13884.6</v>
      </c>
    </row>
    <row r="326" spans="1:7" x14ac:dyDescent="0.3">
      <c r="A326">
        <v>3022045</v>
      </c>
      <c r="B326" t="s">
        <v>24231</v>
      </c>
      <c r="C326" t="s">
        <v>43</v>
      </c>
      <c r="D326" t="s">
        <v>373</v>
      </c>
      <c r="E326">
        <v>615130</v>
      </c>
      <c r="F326" t="s">
        <v>24195</v>
      </c>
      <c r="G326" s="7">
        <v>34214.70999999997</v>
      </c>
    </row>
    <row r="327" spans="1:7" x14ac:dyDescent="0.3">
      <c r="A327">
        <v>3022045</v>
      </c>
      <c r="B327" t="s">
        <v>24231</v>
      </c>
      <c r="C327" t="s">
        <v>43</v>
      </c>
      <c r="D327" t="s">
        <v>373</v>
      </c>
      <c r="E327">
        <v>616160</v>
      </c>
      <c r="F327" t="s">
        <v>24195</v>
      </c>
      <c r="G327" s="7">
        <v>4035.55</v>
      </c>
    </row>
    <row r="328" spans="1:7" x14ac:dyDescent="0.3">
      <c r="A328">
        <v>3022045</v>
      </c>
      <c r="B328" t="s">
        <v>24231</v>
      </c>
      <c r="C328" t="s">
        <v>43</v>
      </c>
      <c r="D328" t="s">
        <v>373</v>
      </c>
      <c r="E328">
        <v>617150</v>
      </c>
      <c r="F328" t="s">
        <v>24195</v>
      </c>
      <c r="G328" s="7">
        <v>5970.0899999999992</v>
      </c>
    </row>
    <row r="329" spans="1:7" x14ac:dyDescent="0.3">
      <c r="A329">
        <v>3022045</v>
      </c>
      <c r="B329" t="s">
        <v>24231</v>
      </c>
      <c r="C329" t="s">
        <v>43</v>
      </c>
      <c r="D329" t="s">
        <v>374</v>
      </c>
      <c r="E329">
        <v>615120</v>
      </c>
      <c r="F329" t="s">
        <v>24195</v>
      </c>
      <c r="G329" s="7">
        <v>4615.9000000000005</v>
      </c>
    </row>
    <row r="330" spans="1:7" x14ac:dyDescent="0.3">
      <c r="A330">
        <v>3022045</v>
      </c>
      <c r="B330" t="s">
        <v>24231</v>
      </c>
      <c r="C330" t="s">
        <v>43</v>
      </c>
      <c r="D330" t="s">
        <v>374</v>
      </c>
      <c r="E330">
        <v>616120</v>
      </c>
      <c r="F330" t="s">
        <v>24195</v>
      </c>
      <c r="G330" s="7">
        <v>532.72</v>
      </c>
    </row>
    <row r="331" spans="1:7" x14ac:dyDescent="0.3">
      <c r="A331">
        <v>3022045</v>
      </c>
      <c r="B331" t="s">
        <v>24231</v>
      </c>
      <c r="C331" t="s">
        <v>43</v>
      </c>
      <c r="D331" t="s">
        <v>374</v>
      </c>
      <c r="E331">
        <v>617120</v>
      </c>
      <c r="F331" t="s">
        <v>24195</v>
      </c>
      <c r="G331" s="7">
        <v>936.96</v>
      </c>
    </row>
    <row r="332" spans="1:7" x14ac:dyDescent="0.3">
      <c r="A332">
        <v>3022045</v>
      </c>
      <c r="B332" t="s">
        <v>24231</v>
      </c>
      <c r="C332" t="s">
        <v>43</v>
      </c>
      <c r="D332" t="s">
        <v>375</v>
      </c>
      <c r="E332">
        <v>615140</v>
      </c>
      <c r="F332" t="s">
        <v>24195</v>
      </c>
      <c r="G332" s="7">
        <v>4324.4500000000007</v>
      </c>
    </row>
    <row r="333" spans="1:7" x14ac:dyDescent="0.3">
      <c r="A333">
        <v>3022045</v>
      </c>
      <c r="B333" t="s">
        <v>24231</v>
      </c>
      <c r="C333" t="s">
        <v>43</v>
      </c>
      <c r="D333" t="s">
        <v>375</v>
      </c>
      <c r="E333">
        <v>616130</v>
      </c>
      <c r="F333" t="s">
        <v>24195</v>
      </c>
      <c r="G333" s="7">
        <v>520.34</v>
      </c>
    </row>
    <row r="334" spans="1:7" x14ac:dyDescent="0.3">
      <c r="A334">
        <v>3022045</v>
      </c>
      <c r="B334" t="s">
        <v>24231</v>
      </c>
      <c r="C334" t="s">
        <v>43</v>
      </c>
      <c r="D334" t="s">
        <v>375</v>
      </c>
      <c r="E334">
        <v>617130</v>
      </c>
      <c r="F334" t="s">
        <v>24195</v>
      </c>
      <c r="G334" s="7">
        <v>280.7</v>
      </c>
    </row>
    <row r="335" spans="1:7" x14ac:dyDescent="0.3">
      <c r="A335">
        <v>3022045</v>
      </c>
      <c r="B335" t="s">
        <v>24231</v>
      </c>
      <c r="C335" t="s">
        <v>43</v>
      </c>
      <c r="D335" t="s">
        <v>377</v>
      </c>
      <c r="E335">
        <v>611110</v>
      </c>
      <c r="F335" t="s">
        <v>24195</v>
      </c>
      <c r="G335" s="7">
        <v>6053.4999999999973</v>
      </c>
    </row>
    <row r="336" spans="1:7" x14ac:dyDescent="0.3">
      <c r="A336">
        <v>3022045</v>
      </c>
      <c r="B336" t="s">
        <v>24231</v>
      </c>
      <c r="C336" t="s">
        <v>43</v>
      </c>
      <c r="D336" t="s">
        <v>377</v>
      </c>
      <c r="E336">
        <v>611120</v>
      </c>
      <c r="F336" t="s">
        <v>24195</v>
      </c>
      <c r="G336" s="7">
        <v>539.12</v>
      </c>
    </row>
    <row r="337" spans="1:7" x14ac:dyDescent="0.3">
      <c r="A337">
        <v>3022045</v>
      </c>
      <c r="B337" t="s">
        <v>24231</v>
      </c>
      <c r="C337" t="s">
        <v>43</v>
      </c>
      <c r="D337" t="s">
        <v>377</v>
      </c>
      <c r="E337">
        <v>611130</v>
      </c>
      <c r="F337" t="s">
        <v>24195</v>
      </c>
      <c r="G337" s="7">
        <v>1058.8000000000002</v>
      </c>
    </row>
    <row r="338" spans="1:7" x14ac:dyDescent="0.3">
      <c r="A338">
        <v>3023501</v>
      </c>
      <c r="B338" t="s">
        <v>24232</v>
      </c>
      <c r="C338" t="s">
        <v>24233</v>
      </c>
      <c r="D338" t="s">
        <v>371</v>
      </c>
      <c r="E338">
        <v>615100</v>
      </c>
      <c r="F338" t="s">
        <v>24195</v>
      </c>
      <c r="G338" s="7">
        <v>53877.56</v>
      </c>
    </row>
    <row r="339" spans="1:7" x14ac:dyDescent="0.3">
      <c r="A339">
        <v>3023501</v>
      </c>
      <c r="B339" t="s">
        <v>24232</v>
      </c>
      <c r="C339" t="s">
        <v>24233</v>
      </c>
      <c r="D339" t="s">
        <v>371</v>
      </c>
      <c r="E339">
        <v>616100</v>
      </c>
      <c r="F339" t="s">
        <v>24195</v>
      </c>
      <c r="G339" s="7">
        <v>7331.02</v>
      </c>
    </row>
    <row r="340" spans="1:7" x14ac:dyDescent="0.3">
      <c r="A340">
        <v>3023501</v>
      </c>
      <c r="B340" t="s">
        <v>24232</v>
      </c>
      <c r="C340" t="s">
        <v>24233</v>
      </c>
      <c r="D340" t="s">
        <v>371</v>
      </c>
      <c r="E340">
        <v>617100</v>
      </c>
      <c r="F340" t="s">
        <v>24195</v>
      </c>
      <c r="G340" s="7">
        <v>12870.39</v>
      </c>
    </row>
    <row r="341" spans="1:7" x14ac:dyDescent="0.3">
      <c r="A341">
        <v>3023501</v>
      </c>
      <c r="B341" t="s">
        <v>24232</v>
      </c>
      <c r="C341" t="s">
        <v>24233</v>
      </c>
      <c r="D341" t="s">
        <v>373</v>
      </c>
      <c r="E341">
        <v>615130</v>
      </c>
      <c r="F341" t="s">
        <v>24195</v>
      </c>
      <c r="G341" s="7">
        <v>14967.85</v>
      </c>
    </row>
    <row r="342" spans="1:7" x14ac:dyDescent="0.3">
      <c r="A342">
        <v>3023501</v>
      </c>
      <c r="B342" t="s">
        <v>24232</v>
      </c>
      <c r="C342" t="s">
        <v>24233</v>
      </c>
      <c r="D342" t="s">
        <v>373</v>
      </c>
      <c r="E342">
        <v>616160</v>
      </c>
      <c r="F342" t="s">
        <v>24195</v>
      </c>
      <c r="G342" s="7">
        <v>1807.3</v>
      </c>
    </row>
    <row r="343" spans="1:7" x14ac:dyDescent="0.3">
      <c r="A343">
        <v>3023501</v>
      </c>
      <c r="B343" t="s">
        <v>24232</v>
      </c>
      <c r="C343" t="s">
        <v>24233</v>
      </c>
      <c r="D343" t="s">
        <v>373</v>
      </c>
      <c r="E343">
        <v>617150</v>
      </c>
      <c r="F343" t="s">
        <v>24195</v>
      </c>
      <c r="G343" s="7">
        <v>3053.43</v>
      </c>
    </row>
    <row r="344" spans="1:7" x14ac:dyDescent="0.3">
      <c r="A344">
        <v>3023501</v>
      </c>
      <c r="B344" t="s">
        <v>24232</v>
      </c>
      <c r="C344" t="s">
        <v>24233</v>
      </c>
      <c r="D344" t="s">
        <v>374</v>
      </c>
      <c r="E344">
        <v>615120</v>
      </c>
      <c r="F344" t="s">
        <v>24195</v>
      </c>
      <c r="G344" s="7">
        <v>4889.4500000000007</v>
      </c>
    </row>
    <row r="345" spans="1:7" x14ac:dyDescent="0.3">
      <c r="A345">
        <v>3023501</v>
      </c>
      <c r="B345" t="s">
        <v>24232</v>
      </c>
      <c r="C345" t="s">
        <v>24233</v>
      </c>
      <c r="D345" t="s">
        <v>374</v>
      </c>
      <c r="E345">
        <v>616120</v>
      </c>
      <c r="F345" t="s">
        <v>24195</v>
      </c>
      <c r="G345" s="7">
        <v>608.31999999999994</v>
      </c>
    </row>
    <row r="346" spans="1:7" x14ac:dyDescent="0.3">
      <c r="A346">
        <v>3023501</v>
      </c>
      <c r="B346" t="s">
        <v>24232</v>
      </c>
      <c r="C346" t="s">
        <v>24233</v>
      </c>
      <c r="D346" t="s">
        <v>374</v>
      </c>
      <c r="E346">
        <v>617120</v>
      </c>
      <c r="F346" t="s">
        <v>24195</v>
      </c>
      <c r="G346" s="7">
        <v>997.44</v>
      </c>
    </row>
    <row r="347" spans="1:7" x14ac:dyDescent="0.3">
      <c r="A347">
        <v>3023501</v>
      </c>
      <c r="B347" t="s">
        <v>24232</v>
      </c>
      <c r="C347" t="s">
        <v>24233</v>
      </c>
      <c r="D347" t="s">
        <v>375</v>
      </c>
      <c r="E347">
        <v>615140</v>
      </c>
      <c r="F347" t="s">
        <v>24195</v>
      </c>
      <c r="G347" s="7">
        <v>7425.1900000000005</v>
      </c>
    </row>
    <row r="348" spans="1:7" x14ac:dyDescent="0.3">
      <c r="A348">
        <v>3023501</v>
      </c>
      <c r="B348" t="s">
        <v>24232</v>
      </c>
      <c r="C348" t="s">
        <v>24233</v>
      </c>
      <c r="D348" t="s">
        <v>375</v>
      </c>
      <c r="E348">
        <v>616130</v>
      </c>
      <c r="F348" t="s">
        <v>24195</v>
      </c>
      <c r="G348" s="7">
        <v>956.43000000000006</v>
      </c>
    </row>
    <row r="349" spans="1:7" x14ac:dyDescent="0.3">
      <c r="A349">
        <v>3023501</v>
      </c>
      <c r="B349" t="s">
        <v>24232</v>
      </c>
      <c r="C349" t="s">
        <v>24233</v>
      </c>
      <c r="D349" t="s">
        <v>375</v>
      </c>
      <c r="E349">
        <v>617130</v>
      </c>
      <c r="F349" t="s">
        <v>24195</v>
      </c>
      <c r="G349" s="7">
        <v>1514.74</v>
      </c>
    </row>
    <row r="350" spans="1:7" x14ac:dyDescent="0.3">
      <c r="A350">
        <v>3023501</v>
      </c>
      <c r="B350" t="s">
        <v>24232</v>
      </c>
      <c r="C350" t="s">
        <v>24233</v>
      </c>
      <c r="D350" t="s">
        <v>377</v>
      </c>
      <c r="E350">
        <v>611110</v>
      </c>
      <c r="F350" t="s">
        <v>24195</v>
      </c>
      <c r="G350" s="7">
        <v>1865.3399999999997</v>
      </c>
    </row>
    <row r="351" spans="1:7" x14ac:dyDescent="0.3">
      <c r="A351">
        <v>3023501</v>
      </c>
      <c r="B351" t="s">
        <v>24232</v>
      </c>
      <c r="C351" t="s">
        <v>24233</v>
      </c>
      <c r="D351" t="s">
        <v>377</v>
      </c>
      <c r="E351">
        <v>611120</v>
      </c>
      <c r="F351" t="s">
        <v>24195</v>
      </c>
      <c r="G351" s="7">
        <v>154.69999999999999</v>
      </c>
    </row>
    <row r="352" spans="1:7" x14ac:dyDescent="0.3">
      <c r="A352">
        <v>3023501</v>
      </c>
      <c r="B352" t="s">
        <v>24232</v>
      </c>
      <c r="C352" t="s">
        <v>24233</v>
      </c>
      <c r="D352" t="s">
        <v>377</v>
      </c>
      <c r="E352">
        <v>611130</v>
      </c>
      <c r="F352" t="s">
        <v>24195</v>
      </c>
      <c r="G352" s="7">
        <v>380.53</v>
      </c>
    </row>
    <row r="353" spans="1:7" x14ac:dyDescent="0.3">
      <c r="A353">
        <v>3023502</v>
      </c>
      <c r="B353" t="s">
        <v>24234</v>
      </c>
      <c r="C353" t="s">
        <v>24235</v>
      </c>
      <c r="D353" t="s">
        <v>371</v>
      </c>
      <c r="E353">
        <v>615100</v>
      </c>
      <c r="F353" t="s">
        <v>24195</v>
      </c>
      <c r="G353" s="7">
        <v>88614.640000000043</v>
      </c>
    </row>
    <row r="354" spans="1:7" x14ac:dyDescent="0.3">
      <c r="A354">
        <v>3023502</v>
      </c>
      <c r="B354" t="s">
        <v>24234</v>
      </c>
      <c r="C354" t="s">
        <v>24235</v>
      </c>
      <c r="D354" t="s">
        <v>371</v>
      </c>
      <c r="E354">
        <v>616100</v>
      </c>
      <c r="F354" t="s">
        <v>24195</v>
      </c>
      <c r="G354" s="7">
        <v>11996.280000000002</v>
      </c>
    </row>
    <row r="355" spans="1:7" x14ac:dyDescent="0.3">
      <c r="A355">
        <v>3023502</v>
      </c>
      <c r="B355" t="s">
        <v>24234</v>
      </c>
      <c r="C355" t="s">
        <v>24235</v>
      </c>
      <c r="D355" t="s">
        <v>371</v>
      </c>
      <c r="E355">
        <v>617100</v>
      </c>
      <c r="F355" t="s">
        <v>24195</v>
      </c>
      <c r="G355" s="7">
        <v>24843.609999999993</v>
      </c>
    </row>
    <row r="356" spans="1:7" x14ac:dyDescent="0.3">
      <c r="A356">
        <v>3023502</v>
      </c>
      <c r="B356" t="s">
        <v>24234</v>
      </c>
      <c r="C356" t="s">
        <v>24235</v>
      </c>
      <c r="D356" t="s">
        <v>373</v>
      </c>
      <c r="E356">
        <v>615130</v>
      </c>
      <c r="F356" t="s">
        <v>24195</v>
      </c>
      <c r="G356" s="7">
        <v>48022.30999999999</v>
      </c>
    </row>
    <row r="357" spans="1:7" x14ac:dyDescent="0.3">
      <c r="A357">
        <v>3023502</v>
      </c>
      <c r="B357" t="s">
        <v>24234</v>
      </c>
      <c r="C357" t="s">
        <v>24235</v>
      </c>
      <c r="D357" t="s">
        <v>373</v>
      </c>
      <c r="E357">
        <v>616160</v>
      </c>
      <c r="F357" t="s">
        <v>24195</v>
      </c>
      <c r="G357" s="7">
        <v>5612.7400000000016</v>
      </c>
    </row>
    <row r="358" spans="1:7" x14ac:dyDescent="0.3">
      <c r="A358">
        <v>3023502</v>
      </c>
      <c r="B358" t="s">
        <v>24234</v>
      </c>
      <c r="C358" t="s">
        <v>24235</v>
      </c>
      <c r="D358" t="s">
        <v>373</v>
      </c>
      <c r="E358">
        <v>617150</v>
      </c>
      <c r="F358" t="s">
        <v>24195</v>
      </c>
      <c r="G358" s="7">
        <v>9796.52</v>
      </c>
    </row>
    <row r="359" spans="1:7" x14ac:dyDescent="0.3">
      <c r="A359">
        <v>3023502</v>
      </c>
      <c r="B359" t="s">
        <v>24234</v>
      </c>
      <c r="C359" t="s">
        <v>24235</v>
      </c>
      <c r="D359" t="s">
        <v>374</v>
      </c>
      <c r="E359">
        <v>615120</v>
      </c>
      <c r="F359" t="s">
        <v>24195</v>
      </c>
      <c r="G359" s="7">
        <v>5933.74</v>
      </c>
    </row>
    <row r="360" spans="1:7" x14ac:dyDescent="0.3">
      <c r="A360">
        <v>3023502</v>
      </c>
      <c r="B360" t="s">
        <v>24234</v>
      </c>
      <c r="C360" t="s">
        <v>24235</v>
      </c>
      <c r="D360" t="s">
        <v>374</v>
      </c>
      <c r="E360">
        <v>616120</v>
      </c>
      <c r="F360" t="s">
        <v>24195</v>
      </c>
      <c r="G360" s="7">
        <v>527.79</v>
      </c>
    </row>
    <row r="361" spans="1:7" x14ac:dyDescent="0.3">
      <c r="A361">
        <v>3023502</v>
      </c>
      <c r="B361" t="s">
        <v>24234</v>
      </c>
      <c r="C361" t="s">
        <v>24235</v>
      </c>
      <c r="D361" t="s">
        <v>374</v>
      </c>
      <c r="E361">
        <v>617120</v>
      </c>
      <c r="F361" t="s">
        <v>24195</v>
      </c>
      <c r="G361" s="7">
        <v>1075.8</v>
      </c>
    </row>
    <row r="362" spans="1:7" x14ac:dyDescent="0.3">
      <c r="A362">
        <v>3023502</v>
      </c>
      <c r="B362" t="s">
        <v>24234</v>
      </c>
      <c r="C362" t="s">
        <v>24235</v>
      </c>
      <c r="D362" t="s">
        <v>375</v>
      </c>
      <c r="E362">
        <v>615140</v>
      </c>
      <c r="F362" t="s">
        <v>24195</v>
      </c>
      <c r="G362" s="7">
        <v>7102.67</v>
      </c>
    </row>
    <row r="363" spans="1:7" x14ac:dyDescent="0.3">
      <c r="A363">
        <v>3023502</v>
      </c>
      <c r="B363" t="s">
        <v>24234</v>
      </c>
      <c r="C363" t="s">
        <v>24235</v>
      </c>
      <c r="D363" t="s">
        <v>375</v>
      </c>
      <c r="E363">
        <v>616130</v>
      </c>
      <c r="F363" t="s">
        <v>24195</v>
      </c>
      <c r="G363" s="7">
        <v>815.18999999999994</v>
      </c>
    </row>
    <row r="364" spans="1:7" x14ac:dyDescent="0.3">
      <c r="A364">
        <v>3023502</v>
      </c>
      <c r="B364" t="s">
        <v>24234</v>
      </c>
      <c r="C364" t="s">
        <v>24235</v>
      </c>
      <c r="D364" t="s">
        <v>375</v>
      </c>
      <c r="E364">
        <v>617130</v>
      </c>
      <c r="F364" t="s">
        <v>24195</v>
      </c>
      <c r="G364" s="7">
        <v>1448.9499999999998</v>
      </c>
    </row>
    <row r="365" spans="1:7" x14ac:dyDescent="0.3">
      <c r="A365">
        <v>3023502</v>
      </c>
      <c r="B365" t="s">
        <v>24234</v>
      </c>
      <c r="C365" t="s">
        <v>24235</v>
      </c>
      <c r="D365" t="s">
        <v>377</v>
      </c>
      <c r="E365">
        <v>611110</v>
      </c>
      <c r="F365" t="s">
        <v>24195</v>
      </c>
      <c r="G365" s="7">
        <v>4232.71</v>
      </c>
    </row>
    <row r="366" spans="1:7" x14ac:dyDescent="0.3">
      <c r="A366">
        <v>3023502</v>
      </c>
      <c r="B366" t="s">
        <v>24234</v>
      </c>
      <c r="C366" t="s">
        <v>24235</v>
      </c>
      <c r="D366" t="s">
        <v>377</v>
      </c>
      <c r="E366">
        <v>611120</v>
      </c>
      <c r="F366" t="s">
        <v>24195</v>
      </c>
      <c r="G366" s="7">
        <v>348.96</v>
      </c>
    </row>
    <row r="367" spans="1:7" x14ac:dyDescent="0.3">
      <c r="A367">
        <v>3023502</v>
      </c>
      <c r="B367" t="s">
        <v>24234</v>
      </c>
      <c r="C367" t="s">
        <v>24235</v>
      </c>
      <c r="D367" t="s">
        <v>377</v>
      </c>
      <c r="E367">
        <v>611130</v>
      </c>
      <c r="F367" t="s">
        <v>24195</v>
      </c>
      <c r="G367" s="7">
        <v>863.49</v>
      </c>
    </row>
    <row r="368" spans="1:7" x14ac:dyDescent="0.3">
      <c r="A368">
        <v>3023504</v>
      </c>
      <c r="B368" t="s">
        <v>24236</v>
      </c>
      <c r="C368" t="s">
        <v>734</v>
      </c>
      <c r="D368" t="s">
        <v>371</v>
      </c>
      <c r="E368">
        <v>615100</v>
      </c>
      <c r="F368" t="s">
        <v>24195</v>
      </c>
      <c r="G368" s="7">
        <v>94352.939999999988</v>
      </c>
    </row>
    <row r="369" spans="1:7" x14ac:dyDescent="0.3">
      <c r="A369">
        <v>3023504</v>
      </c>
      <c r="B369" t="s">
        <v>24236</v>
      </c>
      <c r="C369" t="s">
        <v>734</v>
      </c>
      <c r="D369" t="s">
        <v>371</v>
      </c>
      <c r="E369">
        <v>616100</v>
      </c>
      <c r="F369" t="s">
        <v>24195</v>
      </c>
      <c r="G369" s="7">
        <v>12589.150000000001</v>
      </c>
    </row>
    <row r="370" spans="1:7" x14ac:dyDescent="0.3">
      <c r="A370">
        <v>3023504</v>
      </c>
      <c r="B370" t="s">
        <v>24236</v>
      </c>
      <c r="C370" t="s">
        <v>734</v>
      </c>
      <c r="D370" t="s">
        <v>371</v>
      </c>
      <c r="E370">
        <v>617100</v>
      </c>
      <c r="F370" t="s">
        <v>24195</v>
      </c>
      <c r="G370" s="7">
        <v>26120.600000000002</v>
      </c>
    </row>
    <row r="371" spans="1:7" x14ac:dyDescent="0.3">
      <c r="A371">
        <v>3023504</v>
      </c>
      <c r="B371" t="s">
        <v>24236</v>
      </c>
      <c r="C371" t="s">
        <v>734</v>
      </c>
      <c r="D371" t="s">
        <v>373</v>
      </c>
      <c r="E371">
        <v>615130</v>
      </c>
      <c r="F371" t="s">
        <v>24195</v>
      </c>
      <c r="G371" s="7">
        <v>40740.979999999996</v>
      </c>
    </row>
    <row r="372" spans="1:7" x14ac:dyDescent="0.3">
      <c r="A372">
        <v>3023504</v>
      </c>
      <c r="B372" t="s">
        <v>24236</v>
      </c>
      <c r="C372" t="s">
        <v>734</v>
      </c>
      <c r="D372" t="s">
        <v>373</v>
      </c>
      <c r="E372">
        <v>616160</v>
      </c>
      <c r="F372" t="s">
        <v>24195</v>
      </c>
      <c r="G372" s="7">
        <v>4838.9400000000005</v>
      </c>
    </row>
    <row r="373" spans="1:7" x14ac:dyDescent="0.3">
      <c r="A373">
        <v>3023504</v>
      </c>
      <c r="B373" t="s">
        <v>24236</v>
      </c>
      <c r="C373" t="s">
        <v>734</v>
      </c>
      <c r="D373" t="s">
        <v>373</v>
      </c>
      <c r="E373">
        <v>617150</v>
      </c>
      <c r="F373" t="s">
        <v>24195</v>
      </c>
      <c r="G373" s="7">
        <v>7799.41</v>
      </c>
    </row>
    <row r="374" spans="1:7" x14ac:dyDescent="0.3">
      <c r="A374">
        <v>3023504</v>
      </c>
      <c r="B374" t="s">
        <v>24236</v>
      </c>
      <c r="C374" t="s">
        <v>734</v>
      </c>
      <c r="D374" t="s">
        <v>374</v>
      </c>
      <c r="E374">
        <v>615120</v>
      </c>
      <c r="F374" t="s">
        <v>24195</v>
      </c>
      <c r="G374" s="7">
        <v>7738.3300000000017</v>
      </c>
    </row>
    <row r="375" spans="1:7" x14ac:dyDescent="0.3">
      <c r="A375">
        <v>3023504</v>
      </c>
      <c r="B375" t="s">
        <v>24236</v>
      </c>
      <c r="C375" t="s">
        <v>734</v>
      </c>
      <c r="D375" t="s">
        <v>374</v>
      </c>
      <c r="E375">
        <v>616120</v>
      </c>
      <c r="F375" t="s">
        <v>24195</v>
      </c>
      <c r="G375" s="7">
        <v>673.78</v>
      </c>
    </row>
    <row r="376" spans="1:7" x14ac:dyDescent="0.3">
      <c r="A376">
        <v>3023504</v>
      </c>
      <c r="B376" t="s">
        <v>24236</v>
      </c>
      <c r="C376" t="s">
        <v>734</v>
      </c>
      <c r="D376" t="s">
        <v>374</v>
      </c>
      <c r="E376">
        <v>617120</v>
      </c>
      <c r="F376" t="s">
        <v>24195</v>
      </c>
      <c r="G376" s="7">
        <v>1452.9</v>
      </c>
    </row>
    <row r="377" spans="1:7" x14ac:dyDescent="0.3">
      <c r="A377">
        <v>3023504</v>
      </c>
      <c r="B377" t="s">
        <v>24236</v>
      </c>
      <c r="C377" t="s">
        <v>734</v>
      </c>
      <c r="D377" t="s">
        <v>375</v>
      </c>
      <c r="E377">
        <v>615140</v>
      </c>
      <c r="F377" t="s">
        <v>24195</v>
      </c>
      <c r="G377" s="7">
        <v>9147.49</v>
      </c>
    </row>
    <row r="378" spans="1:7" x14ac:dyDescent="0.3">
      <c r="A378">
        <v>3023504</v>
      </c>
      <c r="B378" t="s">
        <v>24236</v>
      </c>
      <c r="C378" t="s">
        <v>734</v>
      </c>
      <c r="D378" t="s">
        <v>375</v>
      </c>
      <c r="E378">
        <v>616130</v>
      </c>
      <c r="F378" t="s">
        <v>24195</v>
      </c>
      <c r="G378" s="7">
        <v>1184.48</v>
      </c>
    </row>
    <row r="379" spans="1:7" x14ac:dyDescent="0.3">
      <c r="A379">
        <v>3023504</v>
      </c>
      <c r="B379" t="s">
        <v>24236</v>
      </c>
      <c r="C379" t="s">
        <v>734</v>
      </c>
      <c r="D379" t="s">
        <v>375</v>
      </c>
      <c r="E379">
        <v>617130</v>
      </c>
      <c r="F379" t="s">
        <v>24195</v>
      </c>
      <c r="G379" s="7">
        <v>1866.0500000000002</v>
      </c>
    </row>
    <row r="380" spans="1:7" x14ac:dyDescent="0.3">
      <c r="A380">
        <v>3023504</v>
      </c>
      <c r="B380" t="s">
        <v>24236</v>
      </c>
      <c r="C380" t="s">
        <v>734</v>
      </c>
      <c r="D380" t="s">
        <v>377</v>
      </c>
      <c r="E380">
        <v>611110</v>
      </c>
      <c r="F380" t="s">
        <v>24195</v>
      </c>
      <c r="G380" s="7">
        <v>7246.4100000000008</v>
      </c>
    </row>
    <row r="381" spans="1:7" x14ac:dyDescent="0.3">
      <c r="A381">
        <v>3023504</v>
      </c>
      <c r="B381" t="s">
        <v>24236</v>
      </c>
      <c r="C381" t="s">
        <v>734</v>
      </c>
      <c r="D381" t="s">
        <v>377</v>
      </c>
      <c r="E381">
        <v>611120</v>
      </c>
      <c r="F381" t="s">
        <v>24195</v>
      </c>
      <c r="G381" s="7">
        <v>568.44999999999993</v>
      </c>
    </row>
    <row r="382" spans="1:7" x14ac:dyDescent="0.3">
      <c r="A382">
        <v>3023504</v>
      </c>
      <c r="B382" t="s">
        <v>24236</v>
      </c>
      <c r="C382" t="s">
        <v>734</v>
      </c>
      <c r="D382" t="s">
        <v>377</v>
      </c>
      <c r="E382">
        <v>611130</v>
      </c>
      <c r="F382" t="s">
        <v>24195</v>
      </c>
      <c r="G382" s="7">
        <v>1117.78</v>
      </c>
    </row>
    <row r="383" spans="1:7" x14ac:dyDescent="0.3">
      <c r="A383">
        <v>3023307</v>
      </c>
      <c r="B383" t="s">
        <v>24237</v>
      </c>
      <c r="C383" t="s">
        <v>24238</v>
      </c>
      <c r="D383" t="s">
        <v>371</v>
      </c>
      <c r="E383">
        <v>615100</v>
      </c>
      <c r="F383" t="s">
        <v>24195</v>
      </c>
      <c r="G383" s="7">
        <v>43922.610000000008</v>
      </c>
    </row>
    <row r="384" spans="1:7" x14ac:dyDescent="0.3">
      <c r="A384">
        <v>3023307</v>
      </c>
      <c r="B384" t="s">
        <v>24237</v>
      </c>
      <c r="C384" t="s">
        <v>24238</v>
      </c>
      <c r="D384" t="s">
        <v>371</v>
      </c>
      <c r="E384">
        <v>616100</v>
      </c>
      <c r="F384" t="s">
        <v>24195</v>
      </c>
      <c r="G384" s="7">
        <v>5837.7699999999995</v>
      </c>
    </row>
    <row r="385" spans="1:7" x14ac:dyDescent="0.3">
      <c r="A385">
        <v>3023307</v>
      </c>
      <c r="B385" t="s">
        <v>24237</v>
      </c>
      <c r="C385" t="s">
        <v>24238</v>
      </c>
      <c r="D385" t="s">
        <v>371</v>
      </c>
      <c r="E385">
        <v>617100</v>
      </c>
      <c r="F385" t="s">
        <v>24195</v>
      </c>
      <c r="G385" s="7">
        <v>12221.59</v>
      </c>
    </row>
    <row r="386" spans="1:7" x14ac:dyDescent="0.3">
      <c r="A386">
        <v>3023307</v>
      </c>
      <c r="B386" t="s">
        <v>24237</v>
      </c>
      <c r="C386" t="s">
        <v>24238</v>
      </c>
      <c r="D386" t="s">
        <v>373</v>
      </c>
      <c r="E386">
        <v>615130</v>
      </c>
      <c r="F386" t="s">
        <v>24195</v>
      </c>
      <c r="G386" s="7">
        <v>22013.329999999998</v>
      </c>
    </row>
    <row r="387" spans="1:7" x14ac:dyDescent="0.3">
      <c r="A387">
        <v>3023307</v>
      </c>
      <c r="B387" t="s">
        <v>24237</v>
      </c>
      <c r="C387" t="s">
        <v>24238</v>
      </c>
      <c r="D387" t="s">
        <v>373</v>
      </c>
      <c r="E387">
        <v>616160</v>
      </c>
      <c r="F387" t="s">
        <v>24195</v>
      </c>
      <c r="G387" s="7">
        <v>2207.12</v>
      </c>
    </row>
    <row r="388" spans="1:7" x14ac:dyDescent="0.3">
      <c r="A388">
        <v>3023307</v>
      </c>
      <c r="B388" t="s">
        <v>24237</v>
      </c>
      <c r="C388" t="s">
        <v>24238</v>
      </c>
      <c r="D388" t="s">
        <v>373</v>
      </c>
      <c r="E388">
        <v>617150</v>
      </c>
      <c r="F388" t="s">
        <v>24195</v>
      </c>
      <c r="G388" s="7">
        <v>4480.3199999999988</v>
      </c>
    </row>
    <row r="389" spans="1:7" x14ac:dyDescent="0.3">
      <c r="A389">
        <v>3023307</v>
      </c>
      <c r="B389" t="s">
        <v>24237</v>
      </c>
      <c r="C389" t="s">
        <v>24238</v>
      </c>
      <c r="D389" t="s">
        <v>374</v>
      </c>
      <c r="E389">
        <v>615120</v>
      </c>
      <c r="F389" t="s">
        <v>24195</v>
      </c>
      <c r="G389" s="7">
        <v>4701.34</v>
      </c>
    </row>
    <row r="390" spans="1:7" x14ac:dyDescent="0.3">
      <c r="A390">
        <v>3023307</v>
      </c>
      <c r="B390" t="s">
        <v>24237</v>
      </c>
      <c r="C390" t="s">
        <v>24238</v>
      </c>
      <c r="D390" t="s">
        <v>374</v>
      </c>
      <c r="E390">
        <v>616120</v>
      </c>
      <c r="F390" t="s">
        <v>24195</v>
      </c>
      <c r="G390" s="7">
        <v>562.01</v>
      </c>
    </row>
    <row r="391" spans="1:7" x14ac:dyDescent="0.3">
      <c r="A391">
        <v>3023307</v>
      </c>
      <c r="B391" t="s">
        <v>24237</v>
      </c>
      <c r="C391" t="s">
        <v>24238</v>
      </c>
      <c r="D391" t="s">
        <v>374</v>
      </c>
      <c r="E391">
        <v>617120</v>
      </c>
      <c r="F391" t="s">
        <v>24195</v>
      </c>
      <c r="G391" s="7">
        <v>959.06999999999994</v>
      </c>
    </row>
    <row r="392" spans="1:7" x14ac:dyDescent="0.3">
      <c r="A392">
        <v>3023307</v>
      </c>
      <c r="B392" t="s">
        <v>24237</v>
      </c>
      <c r="C392" t="s">
        <v>24238</v>
      </c>
      <c r="D392" t="s">
        <v>375</v>
      </c>
      <c r="E392">
        <v>615140</v>
      </c>
      <c r="F392" t="s">
        <v>24195</v>
      </c>
      <c r="G392" s="7">
        <v>4374.83</v>
      </c>
    </row>
    <row r="393" spans="1:7" x14ac:dyDescent="0.3">
      <c r="A393">
        <v>3023307</v>
      </c>
      <c r="B393" t="s">
        <v>24237</v>
      </c>
      <c r="C393" t="s">
        <v>24238</v>
      </c>
      <c r="D393" t="s">
        <v>375</v>
      </c>
      <c r="E393">
        <v>616130</v>
      </c>
      <c r="F393" t="s">
        <v>24195</v>
      </c>
      <c r="G393" s="7">
        <v>526.70000000000005</v>
      </c>
    </row>
    <row r="394" spans="1:7" x14ac:dyDescent="0.3">
      <c r="A394">
        <v>3023307</v>
      </c>
      <c r="B394" t="s">
        <v>24237</v>
      </c>
      <c r="C394" t="s">
        <v>24238</v>
      </c>
      <c r="D394" t="s">
        <v>375</v>
      </c>
      <c r="E394">
        <v>617130</v>
      </c>
      <c r="F394" t="s">
        <v>24195</v>
      </c>
      <c r="G394" s="7">
        <v>892.47</v>
      </c>
    </row>
    <row r="395" spans="1:7" x14ac:dyDescent="0.3">
      <c r="A395">
        <v>3023307</v>
      </c>
      <c r="B395" t="s">
        <v>24237</v>
      </c>
      <c r="C395" t="s">
        <v>24238</v>
      </c>
      <c r="D395" t="s">
        <v>377</v>
      </c>
      <c r="E395">
        <v>611110</v>
      </c>
      <c r="F395" t="s">
        <v>24195</v>
      </c>
      <c r="G395" s="7">
        <v>1513.8399999999997</v>
      </c>
    </row>
    <row r="396" spans="1:7" x14ac:dyDescent="0.3">
      <c r="A396">
        <v>3023307</v>
      </c>
      <c r="B396" t="s">
        <v>24237</v>
      </c>
      <c r="C396" t="s">
        <v>24238</v>
      </c>
      <c r="D396" t="s">
        <v>377</v>
      </c>
      <c r="E396">
        <v>611120</v>
      </c>
      <c r="F396" t="s">
        <v>24195</v>
      </c>
      <c r="G396" s="7">
        <v>99.210000000000008</v>
      </c>
    </row>
    <row r="397" spans="1:7" x14ac:dyDescent="0.3">
      <c r="A397">
        <v>3023307</v>
      </c>
      <c r="B397" t="s">
        <v>24237</v>
      </c>
      <c r="C397" t="s">
        <v>24238</v>
      </c>
      <c r="D397" t="s">
        <v>377</v>
      </c>
      <c r="E397">
        <v>611130</v>
      </c>
      <c r="F397" t="s">
        <v>24195</v>
      </c>
      <c r="G397" s="7">
        <v>242.01</v>
      </c>
    </row>
    <row r="398" spans="1:7" x14ac:dyDescent="0.3">
      <c r="A398">
        <v>3023312</v>
      </c>
      <c r="B398" t="s">
        <v>24239</v>
      </c>
      <c r="C398" t="s">
        <v>24240</v>
      </c>
      <c r="D398" t="s">
        <v>371</v>
      </c>
      <c r="E398">
        <v>615100</v>
      </c>
      <c r="F398" t="s">
        <v>24195</v>
      </c>
      <c r="G398" s="7">
        <v>45351.72</v>
      </c>
    </row>
    <row r="399" spans="1:7" x14ac:dyDescent="0.3">
      <c r="A399">
        <v>3023312</v>
      </c>
      <c r="B399" t="s">
        <v>24239</v>
      </c>
      <c r="C399" t="s">
        <v>24240</v>
      </c>
      <c r="D399" t="s">
        <v>371</v>
      </c>
      <c r="E399">
        <v>616100</v>
      </c>
      <c r="F399" t="s">
        <v>24195</v>
      </c>
      <c r="G399" s="7">
        <v>5925.5499999999993</v>
      </c>
    </row>
    <row r="400" spans="1:7" x14ac:dyDescent="0.3">
      <c r="A400">
        <v>3023312</v>
      </c>
      <c r="B400" t="s">
        <v>24239</v>
      </c>
      <c r="C400" t="s">
        <v>24240</v>
      </c>
      <c r="D400" t="s">
        <v>371</v>
      </c>
      <c r="E400">
        <v>617100</v>
      </c>
      <c r="F400" t="s">
        <v>24195</v>
      </c>
      <c r="G400" s="7">
        <v>13006.859999999999</v>
      </c>
    </row>
    <row r="401" spans="1:7" x14ac:dyDescent="0.3">
      <c r="A401">
        <v>3023312</v>
      </c>
      <c r="B401" t="s">
        <v>24239</v>
      </c>
      <c r="C401" t="s">
        <v>24240</v>
      </c>
      <c r="D401" t="s">
        <v>373</v>
      </c>
      <c r="E401">
        <v>615130</v>
      </c>
      <c r="F401" t="s">
        <v>24195</v>
      </c>
      <c r="G401" s="7">
        <v>28884.47</v>
      </c>
    </row>
    <row r="402" spans="1:7" x14ac:dyDescent="0.3">
      <c r="A402">
        <v>3023312</v>
      </c>
      <c r="B402" t="s">
        <v>24239</v>
      </c>
      <c r="C402" t="s">
        <v>24240</v>
      </c>
      <c r="D402" t="s">
        <v>373</v>
      </c>
      <c r="E402">
        <v>616160</v>
      </c>
      <c r="F402" t="s">
        <v>24195</v>
      </c>
      <c r="G402" s="7">
        <v>3072.8</v>
      </c>
    </row>
    <row r="403" spans="1:7" x14ac:dyDescent="0.3">
      <c r="A403">
        <v>3023312</v>
      </c>
      <c r="B403" t="s">
        <v>24239</v>
      </c>
      <c r="C403" t="s">
        <v>24240</v>
      </c>
      <c r="D403" t="s">
        <v>373</v>
      </c>
      <c r="E403">
        <v>617150</v>
      </c>
      <c r="F403" t="s">
        <v>24195</v>
      </c>
      <c r="G403" s="7">
        <v>5892.4500000000007</v>
      </c>
    </row>
    <row r="404" spans="1:7" x14ac:dyDescent="0.3">
      <c r="A404">
        <v>3023312</v>
      </c>
      <c r="B404" t="s">
        <v>24239</v>
      </c>
      <c r="C404" t="s">
        <v>24240</v>
      </c>
      <c r="D404" t="s">
        <v>374</v>
      </c>
      <c r="E404">
        <v>615120</v>
      </c>
      <c r="F404" t="s">
        <v>24195</v>
      </c>
      <c r="G404" s="7">
        <v>2675.5</v>
      </c>
    </row>
    <row r="405" spans="1:7" x14ac:dyDescent="0.3">
      <c r="A405">
        <v>3023312</v>
      </c>
      <c r="B405" t="s">
        <v>24239</v>
      </c>
      <c r="C405" t="s">
        <v>24240</v>
      </c>
      <c r="D405" t="s">
        <v>374</v>
      </c>
      <c r="E405">
        <v>616120</v>
      </c>
      <c r="F405" t="s">
        <v>24195</v>
      </c>
      <c r="G405" s="7">
        <v>338.77</v>
      </c>
    </row>
    <row r="406" spans="1:7" x14ac:dyDescent="0.3">
      <c r="A406">
        <v>3023312</v>
      </c>
      <c r="B406" t="s">
        <v>24239</v>
      </c>
      <c r="C406" t="s">
        <v>24240</v>
      </c>
      <c r="D406" t="s">
        <v>374</v>
      </c>
      <c r="E406">
        <v>617120</v>
      </c>
      <c r="F406" t="s">
        <v>24195</v>
      </c>
      <c r="G406" s="7">
        <v>545.79999999999995</v>
      </c>
    </row>
    <row r="407" spans="1:7" x14ac:dyDescent="0.3">
      <c r="A407">
        <v>3023312</v>
      </c>
      <c r="B407" t="s">
        <v>24239</v>
      </c>
      <c r="C407" t="s">
        <v>24240</v>
      </c>
      <c r="D407" t="s">
        <v>375</v>
      </c>
      <c r="E407">
        <v>615140</v>
      </c>
      <c r="F407" t="s">
        <v>24195</v>
      </c>
      <c r="G407" s="7">
        <v>4307.95</v>
      </c>
    </row>
    <row r="408" spans="1:7" x14ac:dyDescent="0.3">
      <c r="A408">
        <v>3023312</v>
      </c>
      <c r="B408" t="s">
        <v>24239</v>
      </c>
      <c r="C408" t="s">
        <v>24240</v>
      </c>
      <c r="D408" t="s">
        <v>375</v>
      </c>
      <c r="E408">
        <v>616130</v>
      </c>
      <c r="F408" t="s">
        <v>24195</v>
      </c>
      <c r="G408" s="7">
        <v>521.09</v>
      </c>
    </row>
    <row r="409" spans="1:7" x14ac:dyDescent="0.3">
      <c r="A409">
        <v>3023312</v>
      </c>
      <c r="B409" t="s">
        <v>24239</v>
      </c>
      <c r="C409" t="s">
        <v>24240</v>
      </c>
      <c r="D409" t="s">
        <v>375</v>
      </c>
      <c r="E409">
        <v>617130</v>
      </c>
      <c r="F409" t="s">
        <v>24195</v>
      </c>
      <c r="G409" s="7">
        <v>878.81999999999994</v>
      </c>
    </row>
    <row r="410" spans="1:7" x14ac:dyDescent="0.3">
      <c r="A410">
        <v>3023312</v>
      </c>
      <c r="B410" t="s">
        <v>24239</v>
      </c>
      <c r="C410" t="s">
        <v>24240</v>
      </c>
      <c r="D410" t="s">
        <v>377</v>
      </c>
      <c r="E410">
        <v>611110</v>
      </c>
      <c r="F410" t="s">
        <v>24195</v>
      </c>
      <c r="G410" s="7">
        <v>430.43</v>
      </c>
    </row>
    <row r="411" spans="1:7" x14ac:dyDescent="0.3">
      <c r="A411">
        <v>3023312</v>
      </c>
      <c r="B411" t="s">
        <v>24239</v>
      </c>
      <c r="C411" t="s">
        <v>24240</v>
      </c>
      <c r="D411" t="s">
        <v>377</v>
      </c>
      <c r="E411">
        <v>611120</v>
      </c>
      <c r="F411" t="s">
        <v>24195</v>
      </c>
      <c r="G411" s="7">
        <v>2.0099999999999998</v>
      </c>
    </row>
    <row r="412" spans="1:7" x14ac:dyDescent="0.3">
      <c r="A412">
        <v>3023312</v>
      </c>
      <c r="B412" t="s">
        <v>24239</v>
      </c>
      <c r="C412" t="s">
        <v>24240</v>
      </c>
      <c r="D412" t="s">
        <v>377</v>
      </c>
      <c r="E412">
        <v>611130</v>
      </c>
      <c r="F412" t="s">
        <v>24195</v>
      </c>
      <c r="G412" s="7">
        <v>87.81</v>
      </c>
    </row>
    <row r="413" spans="1:7" x14ac:dyDescent="0.3">
      <c r="A413">
        <v>3023313</v>
      </c>
      <c r="B413" t="s">
        <v>24241</v>
      </c>
      <c r="C413" t="s">
        <v>24242</v>
      </c>
      <c r="D413" t="s">
        <v>371</v>
      </c>
      <c r="E413">
        <v>615100</v>
      </c>
      <c r="F413" t="s">
        <v>24195</v>
      </c>
      <c r="G413" s="7">
        <v>42764.18</v>
      </c>
    </row>
    <row r="414" spans="1:7" x14ac:dyDescent="0.3">
      <c r="A414">
        <v>3023313</v>
      </c>
      <c r="B414" t="s">
        <v>24241</v>
      </c>
      <c r="C414" t="s">
        <v>24242</v>
      </c>
      <c r="D414" t="s">
        <v>371</v>
      </c>
      <c r="E414">
        <v>616100</v>
      </c>
      <c r="F414" t="s">
        <v>24195</v>
      </c>
      <c r="G414" s="7">
        <v>5726.5599999999995</v>
      </c>
    </row>
    <row r="415" spans="1:7" x14ac:dyDescent="0.3">
      <c r="A415">
        <v>3023313</v>
      </c>
      <c r="B415" t="s">
        <v>24241</v>
      </c>
      <c r="C415" t="s">
        <v>24242</v>
      </c>
      <c r="D415" t="s">
        <v>371</v>
      </c>
      <c r="E415">
        <v>617100</v>
      </c>
      <c r="F415" t="s">
        <v>24195</v>
      </c>
      <c r="G415" s="7">
        <v>10983.69</v>
      </c>
    </row>
    <row r="416" spans="1:7" x14ac:dyDescent="0.3">
      <c r="A416">
        <v>3023313</v>
      </c>
      <c r="B416" t="s">
        <v>24241</v>
      </c>
      <c r="C416" t="s">
        <v>24242</v>
      </c>
      <c r="D416" t="s">
        <v>372</v>
      </c>
      <c r="E416">
        <v>615180</v>
      </c>
      <c r="F416" t="s">
        <v>24195</v>
      </c>
      <c r="G416" s="7">
        <v>2172</v>
      </c>
    </row>
    <row r="417" spans="1:7" x14ac:dyDescent="0.3">
      <c r="A417">
        <v>3023313</v>
      </c>
      <c r="B417" t="s">
        <v>24241</v>
      </c>
      <c r="C417" t="s">
        <v>24242</v>
      </c>
      <c r="D417" t="s">
        <v>372</v>
      </c>
      <c r="E417">
        <v>616150</v>
      </c>
      <c r="F417" t="s">
        <v>24195</v>
      </c>
      <c r="G417" s="7">
        <v>263.25</v>
      </c>
    </row>
    <row r="418" spans="1:7" x14ac:dyDescent="0.3">
      <c r="A418">
        <v>3023313</v>
      </c>
      <c r="B418" t="s">
        <v>24241</v>
      </c>
      <c r="C418" t="s">
        <v>24242</v>
      </c>
      <c r="D418" t="s">
        <v>372</v>
      </c>
      <c r="E418">
        <v>617140</v>
      </c>
      <c r="F418" t="s">
        <v>24195</v>
      </c>
      <c r="G418" s="7">
        <v>622.92999999999995</v>
      </c>
    </row>
    <row r="419" spans="1:7" x14ac:dyDescent="0.3">
      <c r="A419">
        <v>3023313</v>
      </c>
      <c r="B419" t="s">
        <v>24241</v>
      </c>
      <c r="C419" t="s">
        <v>24242</v>
      </c>
      <c r="D419" t="s">
        <v>373</v>
      </c>
      <c r="E419">
        <v>615130</v>
      </c>
      <c r="F419" t="s">
        <v>24195</v>
      </c>
      <c r="G419" s="7">
        <v>30783.620000000003</v>
      </c>
    </row>
    <row r="420" spans="1:7" x14ac:dyDescent="0.3">
      <c r="A420">
        <v>3023313</v>
      </c>
      <c r="B420" t="s">
        <v>24241</v>
      </c>
      <c r="C420" t="s">
        <v>24242</v>
      </c>
      <c r="D420" t="s">
        <v>373</v>
      </c>
      <c r="E420">
        <v>616160</v>
      </c>
      <c r="F420" t="s">
        <v>24195</v>
      </c>
      <c r="G420" s="7">
        <v>3772.4300000000003</v>
      </c>
    </row>
    <row r="421" spans="1:7" x14ac:dyDescent="0.3">
      <c r="A421">
        <v>3023313</v>
      </c>
      <c r="B421" t="s">
        <v>24241</v>
      </c>
      <c r="C421" t="s">
        <v>24242</v>
      </c>
      <c r="D421" t="s">
        <v>373</v>
      </c>
      <c r="E421">
        <v>617150</v>
      </c>
      <c r="F421" t="s">
        <v>24195</v>
      </c>
      <c r="G421" s="7">
        <v>6343.89</v>
      </c>
    </row>
    <row r="422" spans="1:7" x14ac:dyDescent="0.3">
      <c r="A422">
        <v>3023313</v>
      </c>
      <c r="B422" t="s">
        <v>24241</v>
      </c>
      <c r="C422" t="s">
        <v>24242</v>
      </c>
      <c r="D422" t="s">
        <v>374</v>
      </c>
      <c r="E422">
        <v>615120</v>
      </c>
      <c r="F422" t="s">
        <v>24195</v>
      </c>
      <c r="G422" s="7">
        <v>2793.83</v>
      </c>
    </row>
    <row r="423" spans="1:7" x14ac:dyDescent="0.3">
      <c r="A423">
        <v>3023313</v>
      </c>
      <c r="B423" t="s">
        <v>24241</v>
      </c>
      <c r="C423" t="s">
        <v>24242</v>
      </c>
      <c r="D423" t="s">
        <v>374</v>
      </c>
      <c r="E423">
        <v>616120</v>
      </c>
      <c r="F423" t="s">
        <v>24195</v>
      </c>
      <c r="G423" s="7">
        <v>356.52</v>
      </c>
    </row>
    <row r="424" spans="1:7" x14ac:dyDescent="0.3">
      <c r="A424">
        <v>3023313</v>
      </c>
      <c r="B424" t="s">
        <v>24241</v>
      </c>
      <c r="C424" t="s">
        <v>24242</v>
      </c>
      <c r="D424" t="s">
        <v>374</v>
      </c>
      <c r="E424">
        <v>617120</v>
      </c>
      <c r="F424" t="s">
        <v>24195</v>
      </c>
      <c r="G424" s="7">
        <v>569.94000000000005</v>
      </c>
    </row>
    <row r="425" spans="1:7" x14ac:dyDescent="0.3">
      <c r="A425">
        <v>3023313</v>
      </c>
      <c r="B425" t="s">
        <v>24241</v>
      </c>
      <c r="C425" t="s">
        <v>24242</v>
      </c>
      <c r="D425" t="s">
        <v>375</v>
      </c>
      <c r="E425">
        <v>615140</v>
      </c>
      <c r="F425" t="s">
        <v>24195</v>
      </c>
      <c r="G425" s="7">
        <v>4465.75</v>
      </c>
    </row>
    <row r="426" spans="1:7" x14ac:dyDescent="0.3">
      <c r="A426">
        <v>3023313</v>
      </c>
      <c r="B426" t="s">
        <v>24241</v>
      </c>
      <c r="C426" t="s">
        <v>24242</v>
      </c>
      <c r="D426" t="s">
        <v>375</v>
      </c>
      <c r="E426">
        <v>616130</v>
      </c>
      <c r="F426" t="s">
        <v>24195</v>
      </c>
      <c r="G426" s="7">
        <v>549.04999999999995</v>
      </c>
    </row>
    <row r="427" spans="1:7" x14ac:dyDescent="0.3">
      <c r="A427">
        <v>3023313</v>
      </c>
      <c r="B427" t="s">
        <v>24241</v>
      </c>
      <c r="C427" t="s">
        <v>24242</v>
      </c>
      <c r="D427" t="s">
        <v>375</v>
      </c>
      <c r="E427">
        <v>617130</v>
      </c>
      <c r="F427" t="s">
        <v>24195</v>
      </c>
      <c r="G427" s="7">
        <v>911.01</v>
      </c>
    </row>
    <row r="428" spans="1:7" x14ac:dyDescent="0.3">
      <c r="A428">
        <v>3023313</v>
      </c>
      <c r="B428" t="s">
        <v>24241</v>
      </c>
      <c r="C428" t="s">
        <v>24242</v>
      </c>
      <c r="D428" t="s">
        <v>377</v>
      </c>
      <c r="E428">
        <v>611110</v>
      </c>
      <c r="F428" t="s">
        <v>24195</v>
      </c>
      <c r="G428" s="7">
        <v>1079.03</v>
      </c>
    </row>
    <row r="429" spans="1:7" x14ac:dyDescent="0.3">
      <c r="A429">
        <v>3023313</v>
      </c>
      <c r="B429" t="s">
        <v>24241</v>
      </c>
      <c r="C429" t="s">
        <v>24242</v>
      </c>
      <c r="D429" t="s">
        <v>377</v>
      </c>
      <c r="E429">
        <v>611120</v>
      </c>
      <c r="F429" t="s">
        <v>24195</v>
      </c>
      <c r="G429" s="7">
        <v>83.8</v>
      </c>
    </row>
    <row r="430" spans="1:7" x14ac:dyDescent="0.3">
      <c r="A430">
        <v>3023313</v>
      </c>
      <c r="B430" t="s">
        <v>24241</v>
      </c>
      <c r="C430" t="s">
        <v>24242</v>
      </c>
      <c r="D430" t="s">
        <v>377</v>
      </c>
      <c r="E430">
        <v>611130</v>
      </c>
      <c r="F430" t="s">
        <v>24195</v>
      </c>
      <c r="G430" s="7">
        <v>220.13</v>
      </c>
    </row>
    <row r="431" spans="1:7" x14ac:dyDescent="0.3">
      <c r="A431">
        <v>3023506</v>
      </c>
      <c r="B431" t="s">
        <v>24243</v>
      </c>
      <c r="C431" t="s">
        <v>24244</v>
      </c>
      <c r="D431" t="s">
        <v>371</v>
      </c>
      <c r="E431">
        <v>615100</v>
      </c>
      <c r="F431" t="s">
        <v>24195</v>
      </c>
      <c r="G431" s="7">
        <v>56355.64</v>
      </c>
    </row>
    <row r="432" spans="1:7" x14ac:dyDescent="0.3">
      <c r="A432">
        <v>3023506</v>
      </c>
      <c r="B432" t="s">
        <v>24243</v>
      </c>
      <c r="C432" t="s">
        <v>24244</v>
      </c>
      <c r="D432" t="s">
        <v>371</v>
      </c>
      <c r="E432">
        <v>616100</v>
      </c>
      <c r="F432" t="s">
        <v>24195</v>
      </c>
      <c r="G432" s="7">
        <v>7577.619999999999</v>
      </c>
    </row>
    <row r="433" spans="1:7" x14ac:dyDescent="0.3">
      <c r="A433">
        <v>3023506</v>
      </c>
      <c r="B433" t="s">
        <v>24243</v>
      </c>
      <c r="C433" t="s">
        <v>24244</v>
      </c>
      <c r="D433" t="s">
        <v>371</v>
      </c>
      <c r="E433">
        <v>617100</v>
      </c>
      <c r="F433" t="s">
        <v>24195</v>
      </c>
      <c r="G433" s="7">
        <v>16162.810000000001</v>
      </c>
    </row>
    <row r="434" spans="1:7" x14ac:dyDescent="0.3">
      <c r="A434">
        <v>3023506</v>
      </c>
      <c r="B434" t="s">
        <v>24243</v>
      </c>
      <c r="C434" t="s">
        <v>24244</v>
      </c>
      <c r="D434" t="s">
        <v>373</v>
      </c>
      <c r="E434">
        <v>615130</v>
      </c>
      <c r="F434" t="s">
        <v>24195</v>
      </c>
      <c r="G434" s="7">
        <v>32777.42</v>
      </c>
    </row>
    <row r="435" spans="1:7" x14ac:dyDescent="0.3">
      <c r="A435">
        <v>3023506</v>
      </c>
      <c r="B435" t="s">
        <v>24243</v>
      </c>
      <c r="C435" t="s">
        <v>24244</v>
      </c>
      <c r="D435" t="s">
        <v>373</v>
      </c>
      <c r="E435">
        <v>616160</v>
      </c>
      <c r="F435" t="s">
        <v>24195</v>
      </c>
      <c r="G435" s="7">
        <v>3665.6</v>
      </c>
    </row>
    <row r="436" spans="1:7" x14ac:dyDescent="0.3">
      <c r="A436">
        <v>3023506</v>
      </c>
      <c r="B436" t="s">
        <v>24243</v>
      </c>
      <c r="C436" t="s">
        <v>24244</v>
      </c>
      <c r="D436" t="s">
        <v>373</v>
      </c>
      <c r="E436">
        <v>617150</v>
      </c>
      <c r="F436" t="s">
        <v>24195</v>
      </c>
      <c r="G436" s="7">
        <v>6911.0300000000007</v>
      </c>
    </row>
    <row r="437" spans="1:7" x14ac:dyDescent="0.3">
      <c r="A437">
        <v>3023506</v>
      </c>
      <c r="B437" t="s">
        <v>24243</v>
      </c>
      <c r="C437" t="s">
        <v>24244</v>
      </c>
      <c r="D437" t="s">
        <v>374</v>
      </c>
      <c r="E437">
        <v>615120</v>
      </c>
      <c r="F437" t="s">
        <v>24195</v>
      </c>
      <c r="G437" s="7">
        <v>5175.16</v>
      </c>
    </row>
    <row r="438" spans="1:7" x14ac:dyDescent="0.3">
      <c r="A438">
        <v>3023506</v>
      </c>
      <c r="B438" t="s">
        <v>24243</v>
      </c>
      <c r="C438" t="s">
        <v>24244</v>
      </c>
      <c r="D438" t="s">
        <v>374</v>
      </c>
      <c r="E438">
        <v>616120</v>
      </c>
      <c r="F438" t="s">
        <v>24195</v>
      </c>
      <c r="G438" s="7">
        <v>512.47</v>
      </c>
    </row>
    <row r="439" spans="1:7" x14ac:dyDescent="0.3">
      <c r="A439">
        <v>3023506</v>
      </c>
      <c r="B439" t="s">
        <v>24243</v>
      </c>
      <c r="C439" t="s">
        <v>24244</v>
      </c>
      <c r="D439" t="s">
        <v>374</v>
      </c>
      <c r="E439">
        <v>617120</v>
      </c>
      <c r="F439" t="s">
        <v>24195</v>
      </c>
      <c r="G439" s="7">
        <v>892.21</v>
      </c>
    </row>
    <row r="440" spans="1:7" x14ac:dyDescent="0.3">
      <c r="A440">
        <v>3023506</v>
      </c>
      <c r="B440" t="s">
        <v>24243</v>
      </c>
      <c r="C440" t="s">
        <v>24244</v>
      </c>
      <c r="D440" t="s">
        <v>375</v>
      </c>
      <c r="E440">
        <v>615140</v>
      </c>
      <c r="F440" t="s">
        <v>24195</v>
      </c>
      <c r="G440" s="7">
        <v>5266.86</v>
      </c>
    </row>
    <row r="441" spans="1:7" x14ac:dyDescent="0.3">
      <c r="A441">
        <v>3023506</v>
      </c>
      <c r="B441" t="s">
        <v>24243</v>
      </c>
      <c r="C441" t="s">
        <v>24244</v>
      </c>
      <c r="D441" t="s">
        <v>375</v>
      </c>
      <c r="E441">
        <v>616130</v>
      </c>
      <c r="F441" t="s">
        <v>24195</v>
      </c>
      <c r="G441" s="7">
        <v>602.37</v>
      </c>
    </row>
    <row r="442" spans="1:7" x14ac:dyDescent="0.3">
      <c r="A442">
        <v>3023506</v>
      </c>
      <c r="B442" t="s">
        <v>24243</v>
      </c>
      <c r="C442" t="s">
        <v>24244</v>
      </c>
      <c r="D442" t="s">
        <v>375</v>
      </c>
      <c r="E442">
        <v>617130</v>
      </c>
      <c r="F442" t="s">
        <v>24195</v>
      </c>
      <c r="G442" s="7">
        <v>1074.44</v>
      </c>
    </row>
    <row r="443" spans="1:7" x14ac:dyDescent="0.3">
      <c r="A443">
        <v>3023316</v>
      </c>
      <c r="B443" t="s">
        <v>24245</v>
      </c>
      <c r="C443" t="s">
        <v>24246</v>
      </c>
      <c r="D443" t="s">
        <v>371</v>
      </c>
      <c r="E443">
        <v>615100</v>
      </c>
      <c r="F443" t="s">
        <v>24195</v>
      </c>
      <c r="G443" s="7">
        <v>47755.46</v>
      </c>
    </row>
    <row r="444" spans="1:7" x14ac:dyDescent="0.3">
      <c r="A444">
        <v>3023316</v>
      </c>
      <c r="B444" t="s">
        <v>24245</v>
      </c>
      <c r="C444" t="s">
        <v>24246</v>
      </c>
      <c r="D444" t="s">
        <v>371</v>
      </c>
      <c r="E444">
        <v>616100</v>
      </c>
      <c r="F444" t="s">
        <v>24195</v>
      </c>
      <c r="G444" s="7">
        <v>6287.59</v>
      </c>
    </row>
    <row r="445" spans="1:7" x14ac:dyDescent="0.3">
      <c r="A445">
        <v>3023316</v>
      </c>
      <c r="B445" t="s">
        <v>24245</v>
      </c>
      <c r="C445" t="s">
        <v>24246</v>
      </c>
      <c r="D445" t="s">
        <v>371</v>
      </c>
      <c r="E445">
        <v>617100</v>
      </c>
      <c r="F445" t="s">
        <v>24195</v>
      </c>
      <c r="G445" s="7">
        <v>13696.29</v>
      </c>
    </row>
    <row r="446" spans="1:7" x14ac:dyDescent="0.3">
      <c r="A446">
        <v>3023316</v>
      </c>
      <c r="B446" t="s">
        <v>24245</v>
      </c>
      <c r="C446" t="s">
        <v>24246</v>
      </c>
      <c r="D446" t="s">
        <v>373</v>
      </c>
      <c r="E446">
        <v>615130</v>
      </c>
      <c r="F446" t="s">
        <v>24195</v>
      </c>
      <c r="G446" s="7">
        <v>16426.259999999998</v>
      </c>
    </row>
    <row r="447" spans="1:7" x14ac:dyDescent="0.3">
      <c r="A447">
        <v>3023316</v>
      </c>
      <c r="B447" t="s">
        <v>24245</v>
      </c>
      <c r="C447" t="s">
        <v>24246</v>
      </c>
      <c r="D447" t="s">
        <v>373</v>
      </c>
      <c r="E447">
        <v>616160</v>
      </c>
      <c r="F447" t="s">
        <v>24195</v>
      </c>
      <c r="G447" s="7">
        <v>1873.4699999999998</v>
      </c>
    </row>
    <row r="448" spans="1:7" x14ac:dyDescent="0.3">
      <c r="A448">
        <v>3023316</v>
      </c>
      <c r="B448" t="s">
        <v>24245</v>
      </c>
      <c r="C448" t="s">
        <v>24246</v>
      </c>
      <c r="D448" t="s">
        <v>373</v>
      </c>
      <c r="E448">
        <v>617150</v>
      </c>
      <c r="F448" t="s">
        <v>24195</v>
      </c>
      <c r="G448" s="7">
        <v>2975.07</v>
      </c>
    </row>
    <row r="449" spans="1:7" x14ac:dyDescent="0.3">
      <c r="A449">
        <v>3023316</v>
      </c>
      <c r="B449" t="s">
        <v>24245</v>
      </c>
      <c r="C449" t="s">
        <v>24246</v>
      </c>
      <c r="D449" t="s">
        <v>374</v>
      </c>
      <c r="E449">
        <v>615120</v>
      </c>
      <c r="F449" t="s">
        <v>24195</v>
      </c>
      <c r="G449" s="7">
        <v>1357.59</v>
      </c>
    </row>
    <row r="450" spans="1:7" x14ac:dyDescent="0.3">
      <c r="A450">
        <v>3023316</v>
      </c>
      <c r="B450" t="s">
        <v>24245</v>
      </c>
      <c r="C450" t="s">
        <v>24246</v>
      </c>
      <c r="D450" t="s">
        <v>374</v>
      </c>
      <c r="E450">
        <v>616120</v>
      </c>
      <c r="F450" t="s">
        <v>24195</v>
      </c>
      <c r="G450" s="7">
        <v>141.09</v>
      </c>
    </row>
    <row r="451" spans="1:7" x14ac:dyDescent="0.3">
      <c r="A451">
        <v>3023316</v>
      </c>
      <c r="B451" t="s">
        <v>24245</v>
      </c>
      <c r="C451" t="s">
        <v>24246</v>
      </c>
      <c r="D451" t="s">
        <v>374</v>
      </c>
      <c r="E451">
        <v>617120</v>
      </c>
      <c r="F451" t="s">
        <v>24195</v>
      </c>
      <c r="G451" s="7">
        <v>276.95</v>
      </c>
    </row>
    <row r="452" spans="1:7" x14ac:dyDescent="0.3">
      <c r="A452">
        <v>3023316</v>
      </c>
      <c r="B452" t="s">
        <v>24245</v>
      </c>
      <c r="C452" t="s">
        <v>24246</v>
      </c>
      <c r="D452" t="s">
        <v>375</v>
      </c>
      <c r="E452">
        <v>615140</v>
      </c>
      <c r="F452" t="s">
        <v>24195</v>
      </c>
      <c r="G452" s="7">
        <v>3272.2200000000003</v>
      </c>
    </row>
    <row r="453" spans="1:7" x14ac:dyDescent="0.3">
      <c r="A453">
        <v>3023316</v>
      </c>
      <c r="B453" t="s">
        <v>24245</v>
      </c>
      <c r="C453" t="s">
        <v>24246</v>
      </c>
      <c r="D453" t="s">
        <v>375</v>
      </c>
      <c r="E453">
        <v>616130</v>
      </c>
      <c r="F453" t="s">
        <v>24195</v>
      </c>
      <c r="G453" s="7">
        <v>428.28</v>
      </c>
    </row>
    <row r="454" spans="1:7" x14ac:dyDescent="0.3">
      <c r="A454">
        <v>3023316</v>
      </c>
      <c r="B454" t="s">
        <v>24245</v>
      </c>
      <c r="C454" t="s">
        <v>24246</v>
      </c>
      <c r="D454" t="s">
        <v>375</v>
      </c>
      <c r="E454">
        <v>617130</v>
      </c>
      <c r="F454" t="s">
        <v>24195</v>
      </c>
      <c r="G454" s="7">
        <v>667.53</v>
      </c>
    </row>
    <row r="455" spans="1:7" x14ac:dyDescent="0.3">
      <c r="A455">
        <v>3023316</v>
      </c>
      <c r="B455" t="s">
        <v>24245</v>
      </c>
      <c r="C455" t="s">
        <v>24246</v>
      </c>
      <c r="D455" t="s">
        <v>377</v>
      </c>
      <c r="E455">
        <v>611110</v>
      </c>
      <c r="F455" t="s">
        <v>24195</v>
      </c>
      <c r="G455" s="7">
        <v>3799.09</v>
      </c>
    </row>
    <row r="456" spans="1:7" x14ac:dyDescent="0.3">
      <c r="A456">
        <v>3023316</v>
      </c>
      <c r="B456" t="s">
        <v>24245</v>
      </c>
      <c r="C456" t="s">
        <v>24246</v>
      </c>
      <c r="D456" t="s">
        <v>377</v>
      </c>
      <c r="E456">
        <v>611120</v>
      </c>
      <c r="F456" t="s">
        <v>24195</v>
      </c>
      <c r="G456" s="7">
        <v>284.60000000000002</v>
      </c>
    </row>
    <row r="457" spans="1:7" x14ac:dyDescent="0.3">
      <c r="A457">
        <v>3023316</v>
      </c>
      <c r="B457" t="s">
        <v>24245</v>
      </c>
      <c r="C457" t="s">
        <v>24246</v>
      </c>
      <c r="D457" t="s">
        <v>377</v>
      </c>
      <c r="E457">
        <v>611130</v>
      </c>
      <c r="F457" t="s">
        <v>24195</v>
      </c>
      <c r="G457" s="7">
        <v>633.04000000000008</v>
      </c>
    </row>
    <row r="458" spans="1:7" x14ac:dyDescent="0.3">
      <c r="A458">
        <v>3022055</v>
      </c>
      <c r="B458" t="s">
        <v>24247</v>
      </c>
      <c r="C458" t="s">
        <v>37</v>
      </c>
      <c r="D458" t="s">
        <v>371</v>
      </c>
      <c r="E458">
        <v>615100</v>
      </c>
      <c r="F458" t="s">
        <v>24195</v>
      </c>
      <c r="G458" s="7">
        <v>47104.719999999994</v>
      </c>
    </row>
    <row r="459" spans="1:7" x14ac:dyDescent="0.3">
      <c r="A459">
        <v>3022055</v>
      </c>
      <c r="B459" t="s">
        <v>24247</v>
      </c>
      <c r="C459" t="s">
        <v>37</v>
      </c>
      <c r="D459" t="s">
        <v>371</v>
      </c>
      <c r="E459">
        <v>616100</v>
      </c>
      <c r="F459" t="s">
        <v>24195</v>
      </c>
      <c r="G459" s="7">
        <v>6279.95</v>
      </c>
    </row>
    <row r="460" spans="1:7" x14ac:dyDescent="0.3">
      <c r="A460">
        <v>3022055</v>
      </c>
      <c r="B460" t="s">
        <v>24247</v>
      </c>
      <c r="C460" t="s">
        <v>37</v>
      </c>
      <c r="D460" t="s">
        <v>371</v>
      </c>
      <c r="E460">
        <v>617100</v>
      </c>
      <c r="F460" t="s">
        <v>24195</v>
      </c>
      <c r="G460" s="7">
        <v>13442.41</v>
      </c>
    </row>
    <row r="461" spans="1:7" x14ac:dyDescent="0.3">
      <c r="A461">
        <v>3022055</v>
      </c>
      <c r="B461" t="s">
        <v>24247</v>
      </c>
      <c r="C461" t="s">
        <v>37</v>
      </c>
      <c r="D461" t="s">
        <v>373</v>
      </c>
      <c r="E461">
        <v>615130</v>
      </c>
      <c r="F461" t="s">
        <v>24195</v>
      </c>
      <c r="G461" s="7">
        <v>27375.160000000003</v>
      </c>
    </row>
    <row r="462" spans="1:7" x14ac:dyDescent="0.3">
      <c r="A462">
        <v>3022055</v>
      </c>
      <c r="B462" t="s">
        <v>24247</v>
      </c>
      <c r="C462" t="s">
        <v>37</v>
      </c>
      <c r="D462" t="s">
        <v>373</v>
      </c>
      <c r="E462">
        <v>616160</v>
      </c>
      <c r="F462" t="s">
        <v>24195</v>
      </c>
      <c r="G462" s="7">
        <v>3221.6499999999996</v>
      </c>
    </row>
    <row r="463" spans="1:7" x14ac:dyDescent="0.3">
      <c r="A463">
        <v>3022055</v>
      </c>
      <c r="B463" t="s">
        <v>24247</v>
      </c>
      <c r="C463" t="s">
        <v>37</v>
      </c>
      <c r="D463" t="s">
        <v>373</v>
      </c>
      <c r="E463">
        <v>617150</v>
      </c>
      <c r="F463" t="s">
        <v>24195</v>
      </c>
      <c r="G463" s="7">
        <v>5442.79</v>
      </c>
    </row>
    <row r="464" spans="1:7" x14ac:dyDescent="0.3">
      <c r="A464">
        <v>3022055</v>
      </c>
      <c r="B464" t="s">
        <v>24247</v>
      </c>
      <c r="C464" t="s">
        <v>37</v>
      </c>
      <c r="D464" t="s">
        <v>374</v>
      </c>
      <c r="E464">
        <v>615120</v>
      </c>
      <c r="F464" t="s">
        <v>24195</v>
      </c>
      <c r="G464" s="7">
        <v>5238.7</v>
      </c>
    </row>
    <row r="465" spans="1:7" x14ac:dyDescent="0.3">
      <c r="A465">
        <v>3022055</v>
      </c>
      <c r="B465" t="s">
        <v>24247</v>
      </c>
      <c r="C465" t="s">
        <v>37</v>
      </c>
      <c r="D465" t="s">
        <v>374</v>
      </c>
      <c r="E465">
        <v>616120</v>
      </c>
      <c r="F465" t="s">
        <v>24195</v>
      </c>
      <c r="G465" s="7">
        <v>656.79</v>
      </c>
    </row>
    <row r="466" spans="1:7" x14ac:dyDescent="0.3">
      <c r="A466">
        <v>3022055</v>
      </c>
      <c r="B466" t="s">
        <v>24247</v>
      </c>
      <c r="C466" t="s">
        <v>37</v>
      </c>
      <c r="D466" t="s">
        <v>374</v>
      </c>
      <c r="E466">
        <v>617120</v>
      </c>
      <c r="F466" t="s">
        <v>24195</v>
      </c>
      <c r="G466" s="7">
        <v>1063.3800000000001</v>
      </c>
    </row>
    <row r="467" spans="1:7" x14ac:dyDescent="0.3">
      <c r="A467">
        <v>3022055</v>
      </c>
      <c r="B467" t="s">
        <v>24247</v>
      </c>
      <c r="C467" t="s">
        <v>37</v>
      </c>
      <c r="D467" t="s">
        <v>375</v>
      </c>
      <c r="E467">
        <v>615140</v>
      </c>
      <c r="F467" t="s">
        <v>24195</v>
      </c>
      <c r="G467" s="7">
        <v>2729.24</v>
      </c>
    </row>
    <row r="468" spans="1:7" x14ac:dyDescent="0.3">
      <c r="A468">
        <v>3022055</v>
      </c>
      <c r="B468" t="s">
        <v>24247</v>
      </c>
      <c r="C468" t="s">
        <v>37</v>
      </c>
      <c r="D468" t="s">
        <v>375</v>
      </c>
      <c r="E468">
        <v>616130</v>
      </c>
      <c r="F468" t="s">
        <v>24195</v>
      </c>
      <c r="G468" s="7">
        <v>325.97000000000003</v>
      </c>
    </row>
    <row r="469" spans="1:7" x14ac:dyDescent="0.3">
      <c r="A469">
        <v>3022055</v>
      </c>
      <c r="B469" t="s">
        <v>24247</v>
      </c>
      <c r="C469" t="s">
        <v>37</v>
      </c>
      <c r="D469" t="s">
        <v>375</v>
      </c>
      <c r="E469">
        <v>617130</v>
      </c>
      <c r="F469" t="s">
        <v>24195</v>
      </c>
      <c r="G469" s="7">
        <v>51.59</v>
      </c>
    </row>
    <row r="470" spans="1:7" x14ac:dyDescent="0.3">
      <c r="A470">
        <v>3022055</v>
      </c>
      <c r="B470" t="s">
        <v>24247</v>
      </c>
      <c r="C470" t="s">
        <v>37</v>
      </c>
      <c r="D470" t="s">
        <v>377</v>
      </c>
      <c r="E470">
        <v>611110</v>
      </c>
      <c r="F470" t="s">
        <v>24195</v>
      </c>
      <c r="G470" s="7">
        <v>3201.9599999999996</v>
      </c>
    </row>
    <row r="471" spans="1:7" x14ac:dyDescent="0.3">
      <c r="A471">
        <v>3022055</v>
      </c>
      <c r="B471" t="s">
        <v>24247</v>
      </c>
      <c r="C471" t="s">
        <v>37</v>
      </c>
      <c r="D471" t="s">
        <v>377</v>
      </c>
      <c r="E471">
        <v>611120</v>
      </c>
      <c r="F471" t="s">
        <v>24195</v>
      </c>
      <c r="G471" s="7">
        <v>230.76999999999998</v>
      </c>
    </row>
    <row r="472" spans="1:7" x14ac:dyDescent="0.3">
      <c r="A472">
        <v>3022055</v>
      </c>
      <c r="B472" t="s">
        <v>24247</v>
      </c>
      <c r="C472" t="s">
        <v>37</v>
      </c>
      <c r="D472" t="s">
        <v>377</v>
      </c>
      <c r="E472">
        <v>611130</v>
      </c>
      <c r="F472" t="s">
        <v>24195</v>
      </c>
      <c r="G472" s="7">
        <v>566.39</v>
      </c>
    </row>
    <row r="473" spans="1:7" x14ac:dyDescent="0.3">
      <c r="A473">
        <v>3023509</v>
      </c>
      <c r="B473" t="s">
        <v>24248</v>
      </c>
      <c r="C473" t="s">
        <v>24249</v>
      </c>
      <c r="D473" t="s">
        <v>371</v>
      </c>
      <c r="E473">
        <v>615100</v>
      </c>
      <c r="F473" t="s">
        <v>24195</v>
      </c>
      <c r="G473" s="7">
        <v>73374.620000000024</v>
      </c>
    </row>
    <row r="474" spans="1:7" x14ac:dyDescent="0.3">
      <c r="A474">
        <v>3023509</v>
      </c>
      <c r="B474" t="s">
        <v>24248</v>
      </c>
      <c r="C474" t="s">
        <v>24249</v>
      </c>
      <c r="D474" t="s">
        <v>371</v>
      </c>
      <c r="E474">
        <v>616100</v>
      </c>
      <c r="F474" t="s">
        <v>24195</v>
      </c>
      <c r="G474" s="7">
        <v>9817.7100000000009</v>
      </c>
    </row>
    <row r="475" spans="1:7" x14ac:dyDescent="0.3">
      <c r="A475">
        <v>3023509</v>
      </c>
      <c r="B475" t="s">
        <v>24248</v>
      </c>
      <c r="C475" t="s">
        <v>24249</v>
      </c>
      <c r="D475" t="s">
        <v>371</v>
      </c>
      <c r="E475">
        <v>617100</v>
      </c>
      <c r="F475" t="s">
        <v>24195</v>
      </c>
      <c r="G475" s="7">
        <v>20128.030000000002</v>
      </c>
    </row>
    <row r="476" spans="1:7" x14ac:dyDescent="0.3">
      <c r="A476">
        <v>3023509</v>
      </c>
      <c r="B476" t="s">
        <v>24248</v>
      </c>
      <c r="C476" t="s">
        <v>24249</v>
      </c>
      <c r="D476" t="s">
        <v>373</v>
      </c>
      <c r="E476">
        <v>615130</v>
      </c>
      <c r="F476" t="s">
        <v>24195</v>
      </c>
      <c r="G476" s="7">
        <v>39833.78</v>
      </c>
    </row>
    <row r="477" spans="1:7" x14ac:dyDescent="0.3">
      <c r="A477">
        <v>3023509</v>
      </c>
      <c r="B477" t="s">
        <v>24248</v>
      </c>
      <c r="C477" t="s">
        <v>24249</v>
      </c>
      <c r="D477" t="s">
        <v>373</v>
      </c>
      <c r="E477">
        <v>616160</v>
      </c>
      <c r="F477" t="s">
        <v>24195</v>
      </c>
      <c r="G477" s="7">
        <v>4798.5499999999993</v>
      </c>
    </row>
    <row r="478" spans="1:7" x14ac:dyDescent="0.3">
      <c r="A478">
        <v>3023509</v>
      </c>
      <c r="B478" t="s">
        <v>24248</v>
      </c>
      <c r="C478" t="s">
        <v>24249</v>
      </c>
      <c r="D478" t="s">
        <v>373</v>
      </c>
      <c r="E478">
        <v>617150</v>
      </c>
      <c r="F478" t="s">
        <v>24195</v>
      </c>
      <c r="G478" s="7">
        <v>8126.0600000000013</v>
      </c>
    </row>
    <row r="479" spans="1:7" x14ac:dyDescent="0.3">
      <c r="A479">
        <v>3023509</v>
      </c>
      <c r="B479" t="s">
        <v>24248</v>
      </c>
      <c r="C479" t="s">
        <v>24249</v>
      </c>
      <c r="D479" t="s">
        <v>374</v>
      </c>
      <c r="E479">
        <v>615120</v>
      </c>
      <c r="F479" t="s">
        <v>24195</v>
      </c>
      <c r="G479" s="7">
        <v>9407.66</v>
      </c>
    </row>
    <row r="480" spans="1:7" x14ac:dyDescent="0.3">
      <c r="A480">
        <v>3023509</v>
      </c>
      <c r="B480" t="s">
        <v>24248</v>
      </c>
      <c r="C480" t="s">
        <v>24249</v>
      </c>
      <c r="D480" t="s">
        <v>374</v>
      </c>
      <c r="E480">
        <v>616120</v>
      </c>
      <c r="F480" t="s">
        <v>24195</v>
      </c>
      <c r="G480" s="7">
        <v>912.12</v>
      </c>
    </row>
    <row r="481" spans="1:7" x14ac:dyDescent="0.3">
      <c r="A481">
        <v>3023509</v>
      </c>
      <c r="B481" t="s">
        <v>24248</v>
      </c>
      <c r="C481" t="s">
        <v>24249</v>
      </c>
      <c r="D481" t="s">
        <v>374</v>
      </c>
      <c r="E481">
        <v>617120</v>
      </c>
      <c r="F481" t="s">
        <v>24195</v>
      </c>
      <c r="G481" s="7">
        <v>1919.17</v>
      </c>
    </row>
    <row r="482" spans="1:7" x14ac:dyDescent="0.3">
      <c r="A482">
        <v>3023509</v>
      </c>
      <c r="B482" t="s">
        <v>24248</v>
      </c>
      <c r="C482" t="s">
        <v>24249</v>
      </c>
      <c r="D482" t="s">
        <v>375</v>
      </c>
      <c r="E482">
        <v>615140</v>
      </c>
      <c r="F482" t="s">
        <v>24195</v>
      </c>
      <c r="G482" s="7">
        <v>7861.95</v>
      </c>
    </row>
    <row r="483" spans="1:7" x14ac:dyDescent="0.3">
      <c r="A483">
        <v>3023509</v>
      </c>
      <c r="B483" t="s">
        <v>24248</v>
      </c>
      <c r="C483" t="s">
        <v>24249</v>
      </c>
      <c r="D483" t="s">
        <v>375</v>
      </c>
      <c r="E483">
        <v>616130</v>
      </c>
      <c r="F483" t="s">
        <v>24195</v>
      </c>
      <c r="G483" s="7">
        <v>991.65</v>
      </c>
    </row>
    <row r="484" spans="1:7" x14ac:dyDescent="0.3">
      <c r="A484">
        <v>3023509</v>
      </c>
      <c r="B484" t="s">
        <v>24248</v>
      </c>
      <c r="C484" t="s">
        <v>24249</v>
      </c>
      <c r="D484" t="s">
        <v>375</v>
      </c>
      <c r="E484">
        <v>617130</v>
      </c>
      <c r="F484" t="s">
        <v>24195</v>
      </c>
      <c r="G484" s="7">
        <v>1603.8500000000001</v>
      </c>
    </row>
    <row r="485" spans="1:7" x14ac:dyDescent="0.3">
      <c r="A485">
        <v>3023509</v>
      </c>
      <c r="B485" t="s">
        <v>24248</v>
      </c>
      <c r="C485" t="s">
        <v>24249</v>
      </c>
      <c r="D485" t="s">
        <v>377</v>
      </c>
      <c r="E485">
        <v>611110</v>
      </c>
      <c r="F485" t="s">
        <v>24195</v>
      </c>
      <c r="G485" s="7">
        <v>5602.0599999999995</v>
      </c>
    </row>
    <row r="486" spans="1:7" x14ac:dyDescent="0.3">
      <c r="A486">
        <v>3023509</v>
      </c>
      <c r="B486" t="s">
        <v>24248</v>
      </c>
      <c r="C486" t="s">
        <v>24249</v>
      </c>
      <c r="D486" t="s">
        <v>377</v>
      </c>
      <c r="E486">
        <v>611120</v>
      </c>
      <c r="F486" t="s">
        <v>24195</v>
      </c>
      <c r="G486" s="7">
        <v>418.62999999999994</v>
      </c>
    </row>
    <row r="487" spans="1:7" x14ac:dyDescent="0.3">
      <c r="A487">
        <v>3023509</v>
      </c>
      <c r="B487" t="s">
        <v>24248</v>
      </c>
      <c r="C487" t="s">
        <v>24249</v>
      </c>
      <c r="D487" t="s">
        <v>377</v>
      </c>
      <c r="E487">
        <v>611130</v>
      </c>
      <c r="F487" t="s">
        <v>24195</v>
      </c>
      <c r="G487" s="7">
        <v>1082.1300000000001</v>
      </c>
    </row>
    <row r="488" spans="1:7" x14ac:dyDescent="0.3">
      <c r="A488">
        <v>3023507</v>
      </c>
      <c r="B488" t="s">
        <v>24250</v>
      </c>
      <c r="C488" t="s">
        <v>24251</v>
      </c>
      <c r="D488" t="s">
        <v>371</v>
      </c>
      <c r="E488">
        <v>615100</v>
      </c>
      <c r="F488" t="s">
        <v>24195</v>
      </c>
      <c r="G488" s="7">
        <v>30659.010000000002</v>
      </c>
    </row>
    <row r="489" spans="1:7" x14ac:dyDescent="0.3">
      <c r="A489">
        <v>3023507</v>
      </c>
      <c r="B489" t="s">
        <v>24250</v>
      </c>
      <c r="C489" t="s">
        <v>24251</v>
      </c>
      <c r="D489" t="s">
        <v>371</v>
      </c>
      <c r="E489">
        <v>616100</v>
      </c>
      <c r="F489" t="s">
        <v>24195</v>
      </c>
      <c r="G489" s="7">
        <v>4160.9900000000007</v>
      </c>
    </row>
    <row r="490" spans="1:7" x14ac:dyDescent="0.3">
      <c r="A490">
        <v>3023507</v>
      </c>
      <c r="B490" t="s">
        <v>24250</v>
      </c>
      <c r="C490" t="s">
        <v>24251</v>
      </c>
      <c r="D490" t="s">
        <v>371</v>
      </c>
      <c r="E490">
        <v>617100</v>
      </c>
      <c r="F490" t="s">
        <v>24195</v>
      </c>
      <c r="G490" s="7">
        <v>7548.58</v>
      </c>
    </row>
    <row r="491" spans="1:7" x14ac:dyDescent="0.3">
      <c r="A491">
        <v>3023507</v>
      </c>
      <c r="B491" t="s">
        <v>24250</v>
      </c>
      <c r="C491" t="s">
        <v>24251</v>
      </c>
      <c r="D491" t="s">
        <v>373</v>
      </c>
      <c r="E491">
        <v>615130</v>
      </c>
      <c r="F491" t="s">
        <v>24195</v>
      </c>
      <c r="G491" s="7">
        <v>13423.95000000001</v>
      </c>
    </row>
    <row r="492" spans="1:7" x14ac:dyDescent="0.3">
      <c r="A492">
        <v>3023507</v>
      </c>
      <c r="B492" t="s">
        <v>24250</v>
      </c>
      <c r="C492" t="s">
        <v>24251</v>
      </c>
      <c r="D492" t="s">
        <v>373</v>
      </c>
      <c r="E492">
        <v>616160</v>
      </c>
      <c r="F492" t="s">
        <v>24195</v>
      </c>
      <c r="G492" s="7">
        <v>1459.6399999999999</v>
      </c>
    </row>
    <row r="493" spans="1:7" x14ac:dyDescent="0.3">
      <c r="A493">
        <v>3023507</v>
      </c>
      <c r="B493" t="s">
        <v>24250</v>
      </c>
      <c r="C493" t="s">
        <v>24251</v>
      </c>
      <c r="D493" t="s">
        <v>373</v>
      </c>
      <c r="E493">
        <v>617150</v>
      </c>
      <c r="F493" t="s">
        <v>24195</v>
      </c>
      <c r="G493" s="7">
        <v>2609.1</v>
      </c>
    </row>
    <row r="494" spans="1:7" x14ac:dyDescent="0.3">
      <c r="A494">
        <v>3023507</v>
      </c>
      <c r="B494" t="s">
        <v>24250</v>
      </c>
      <c r="C494" t="s">
        <v>24251</v>
      </c>
      <c r="D494" t="s">
        <v>374</v>
      </c>
      <c r="E494">
        <v>615120</v>
      </c>
      <c r="F494" t="s">
        <v>24195</v>
      </c>
      <c r="G494" s="7">
        <v>2589.5</v>
      </c>
    </row>
    <row r="495" spans="1:7" x14ac:dyDescent="0.3">
      <c r="A495">
        <v>3023507</v>
      </c>
      <c r="B495" t="s">
        <v>24250</v>
      </c>
      <c r="C495" t="s">
        <v>24251</v>
      </c>
      <c r="D495" t="s">
        <v>374</v>
      </c>
      <c r="E495">
        <v>616120</v>
      </c>
      <c r="F495" t="s">
        <v>24195</v>
      </c>
      <c r="G495" s="7">
        <v>325.87</v>
      </c>
    </row>
    <row r="496" spans="1:7" x14ac:dyDescent="0.3">
      <c r="A496">
        <v>3023507</v>
      </c>
      <c r="B496" t="s">
        <v>24250</v>
      </c>
      <c r="C496" t="s">
        <v>24251</v>
      </c>
      <c r="D496" t="s">
        <v>374</v>
      </c>
      <c r="E496">
        <v>617120</v>
      </c>
      <c r="F496" t="s">
        <v>24195</v>
      </c>
      <c r="G496" s="7">
        <v>528.26</v>
      </c>
    </row>
    <row r="497" spans="1:7" x14ac:dyDescent="0.3">
      <c r="A497">
        <v>3023507</v>
      </c>
      <c r="B497" t="s">
        <v>24250</v>
      </c>
      <c r="C497" t="s">
        <v>24251</v>
      </c>
      <c r="D497" t="s">
        <v>375</v>
      </c>
      <c r="E497">
        <v>615140</v>
      </c>
      <c r="F497" t="s">
        <v>24195</v>
      </c>
      <c r="G497" s="7">
        <v>3347.9</v>
      </c>
    </row>
    <row r="498" spans="1:7" x14ac:dyDescent="0.3">
      <c r="A498">
        <v>3023507</v>
      </c>
      <c r="B498" t="s">
        <v>24250</v>
      </c>
      <c r="C498" t="s">
        <v>24251</v>
      </c>
      <c r="D498" t="s">
        <v>375</v>
      </c>
      <c r="E498">
        <v>616130</v>
      </c>
      <c r="F498" t="s">
        <v>24195</v>
      </c>
      <c r="G498" s="7">
        <v>377.09000000000003</v>
      </c>
    </row>
    <row r="499" spans="1:7" x14ac:dyDescent="0.3">
      <c r="A499">
        <v>3023507</v>
      </c>
      <c r="B499" t="s">
        <v>24250</v>
      </c>
      <c r="C499" t="s">
        <v>24251</v>
      </c>
      <c r="D499" t="s">
        <v>375</v>
      </c>
      <c r="E499">
        <v>617130</v>
      </c>
      <c r="F499" t="s">
        <v>24195</v>
      </c>
      <c r="G499" s="7">
        <v>682.97</v>
      </c>
    </row>
    <row r="500" spans="1:7" x14ac:dyDescent="0.3">
      <c r="A500">
        <v>3023507</v>
      </c>
      <c r="B500" t="s">
        <v>24250</v>
      </c>
      <c r="C500" t="s">
        <v>24251</v>
      </c>
      <c r="D500" t="s">
        <v>377</v>
      </c>
      <c r="E500">
        <v>611110</v>
      </c>
      <c r="F500" t="s">
        <v>24195</v>
      </c>
      <c r="G500" s="7">
        <v>1755.4700000000003</v>
      </c>
    </row>
    <row r="501" spans="1:7" x14ac:dyDescent="0.3">
      <c r="A501">
        <v>3023507</v>
      </c>
      <c r="B501" t="s">
        <v>24250</v>
      </c>
      <c r="C501" t="s">
        <v>24251</v>
      </c>
      <c r="D501" t="s">
        <v>377</v>
      </c>
      <c r="E501">
        <v>611120</v>
      </c>
      <c r="F501" t="s">
        <v>24195</v>
      </c>
      <c r="G501" s="7">
        <v>129.21</v>
      </c>
    </row>
    <row r="502" spans="1:7" x14ac:dyDescent="0.3">
      <c r="A502">
        <v>3023507</v>
      </c>
      <c r="B502" t="s">
        <v>24250</v>
      </c>
      <c r="C502" t="s">
        <v>24251</v>
      </c>
      <c r="D502" t="s">
        <v>377</v>
      </c>
      <c r="E502">
        <v>611130</v>
      </c>
      <c r="F502" t="s">
        <v>24195</v>
      </c>
      <c r="G502" s="7">
        <v>358.12</v>
      </c>
    </row>
    <row r="503" spans="1:7" x14ac:dyDescent="0.3">
      <c r="A503">
        <v>3022054</v>
      </c>
      <c r="B503" t="s">
        <v>24252</v>
      </c>
      <c r="C503" t="s">
        <v>79</v>
      </c>
      <c r="D503" t="s">
        <v>371</v>
      </c>
      <c r="E503">
        <v>615100</v>
      </c>
      <c r="F503" t="s">
        <v>24195</v>
      </c>
      <c r="G503" s="7">
        <v>41425.370000000054</v>
      </c>
    </row>
    <row r="504" spans="1:7" x14ac:dyDescent="0.3">
      <c r="A504">
        <v>3022054</v>
      </c>
      <c r="B504" t="s">
        <v>24252</v>
      </c>
      <c r="C504" t="s">
        <v>79</v>
      </c>
      <c r="D504" t="s">
        <v>371</v>
      </c>
      <c r="E504">
        <v>616100</v>
      </c>
      <c r="F504" t="s">
        <v>24195</v>
      </c>
      <c r="G504" s="7">
        <v>5457.55</v>
      </c>
    </row>
    <row r="505" spans="1:7" x14ac:dyDescent="0.3">
      <c r="A505">
        <v>3022054</v>
      </c>
      <c r="B505" t="s">
        <v>24252</v>
      </c>
      <c r="C505" t="s">
        <v>79</v>
      </c>
      <c r="D505" t="s">
        <v>371</v>
      </c>
      <c r="E505">
        <v>617100</v>
      </c>
      <c r="F505" t="s">
        <v>24195</v>
      </c>
      <c r="G505" s="7">
        <v>10359.439999999999</v>
      </c>
    </row>
    <row r="506" spans="1:7" x14ac:dyDescent="0.3">
      <c r="A506">
        <v>3022054</v>
      </c>
      <c r="B506" t="s">
        <v>24252</v>
      </c>
      <c r="C506" t="s">
        <v>79</v>
      </c>
      <c r="D506" t="s">
        <v>373</v>
      </c>
      <c r="E506">
        <v>615130</v>
      </c>
      <c r="F506" t="s">
        <v>24195</v>
      </c>
      <c r="G506" s="7">
        <v>10523.829999999998</v>
      </c>
    </row>
    <row r="507" spans="1:7" x14ac:dyDescent="0.3">
      <c r="A507">
        <v>3022054</v>
      </c>
      <c r="B507" t="s">
        <v>24252</v>
      </c>
      <c r="C507" t="s">
        <v>79</v>
      </c>
      <c r="D507" t="s">
        <v>373</v>
      </c>
      <c r="E507">
        <v>616160</v>
      </c>
      <c r="F507" t="s">
        <v>24195</v>
      </c>
      <c r="G507" s="7">
        <v>1195.4199999999998</v>
      </c>
    </row>
    <row r="508" spans="1:7" x14ac:dyDescent="0.3">
      <c r="A508">
        <v>3022054</v>
      </c>
      <c r="B508" t="s">
        <v>24252</v>
      </c>
      <c r="C508" t="s">
        <v>79</v>
      </c>
      <c r="D508" t="s">
        <v>373</v>
      </c>
      <c r="E508">
        <v>617150</v>
      </c>
      <c r="F508" t="s">
        <v>24195</v>
      </c>
      <c r="G508" s="7">
        <v>2136.1799999999998</v>
      </c>
    </row>
    <row r="509" spans="1:7" x14ac:dyDescent="0.3">
      <c r="A509">
        <v>3022054</v>
      </c>
      <c r="B509" t="s">
        <v>24252</v>
      </c>
      <c r="C509" t="s">
        <v>79</v>
      </c>
      <c r="D509" t="s">
        <v>374</v>
      </c>
      <c r="E509">
        <v>615120</v>
      </c>
      <c r="F509" t="s">
        <v>24195</v>
      </c>
      <c r="G509" s="7">
        <v>2604.42</v>
      </c>
    </row>
    <row r="510" spans="1:7" x14ac:dyDescent="0.3">
      <c r="A510">
        <v>3022054</v>
      </c>
      <c r="B510" t="s">
        <v>24252</v>
      </c>
      <c r="C510" t="s">
        <v>79</v>
      </c>
      <c r="D510" t="s">
        <v>374</v>
      </c>
      <c r="E510">
        <v>616120</v>
      </c>
      <c r="F510" t="s">
        <v>24195</v>
      </c>
      <c r="G510" s="7">
        <v>326.17</v>
      </c>
    </row>
    <row r="511" spans="1:7" x14ac:dyDescent="0.3">
      <c r="A511">
        <v>3022054</v>
      </c>
      <c r="B511" t="s">
        <v>24252</v>
      </c>
      <c r="C511" t="s">
        <v>79</v>
      </c>
      <c r="D511" t="s">
        <v>374</v>
      </c>
      <c r="E511">
        <v>617120</v>
      </c>
      <c r="F511" t="s">
        <v>24195</v>
      </c>
      <c r="G511" s="7">
        <v>528.66</v>
      </c>
    </row>
    <row r="512" spans="1:7" x14ac:dyDescent="0.3">
      <c r="A512">
        <v>3022054</v>
      </c>
      <c r="B512" t="s">
        <v>24252</v>
      </c>
      <c r="C512" t="s">
        <v>79</v>
      </c>
      <c r="D512" t="s">
        <v>375</v>
      </c>
      <c r="E512">
        <v>615140</v>
      </c>
      <c r="F512" t="s">
        <v>24195</v>
      </c>
      <c r="G512" s="7">
        <v>4399.5199999999995</v>
      </c>
    </row>
    <row r="513" spans="1:7" x14ac:dyDescent="0.3">
      <c r="A513">
        <v>3022054</v>
      </c>
      <c r="B513" t="s">
        <v>24252</v>
      </c>
      <c r="C513" t="s">
        <v>79</v>
      </c>
      <c r="D513" t="s">
        <v>375</v>
      </c>
      <c r="E513">
        <v>616130</v>
      </c>
      <c r="F513" t="s">
        <v>24195</v>
      </c>
      <c r="G513" s="7">
        <v>531.54</v>
      </c>
    </row>
    <row r="514" spans="1:7" x14ac:dyDescent="0.3">
      <c r="A514">
        <v>3022054</v>
      </c>
      <c r="B514" t="s">
        <v>24252</v>
      </c>
      <c r="C514" t="s">
        <v>79</v>
      </c>
      <c r="D514" t="s">
        <v>375</v>
      </c>
      <c r="E514">
        <v>617130</v>
      </c>
      <c r="F514" t="s">
        <v>24195</v>
      </c>
      <c r="G514" s="7">
        <v>893.04</v>
      </c>
    </row>
    <row r="515" spans="1:7" x14ac:dyDescent="0.3">
      <c r="A515">
        <v>3022054</v>
      </c>
      <c r="B515" t="s">
        <v>24252</v>
      </c>
      <c r="C515" t="s">
        <v>79</v>
      </c>
      <c r="D515" t="s">
        <v>377</v>
      </c>
      <c r="E515">
        <v>611110</v>
      </c>
      <c r="F515" t="s">
        <v>24195</v>
      </c>
      <c r="G515" s="7">
        <v>5121.5200000000004</v>
      </c>
    </row>
    <row r="516" spans="1:7" x14ac:dyDescent="0.3">
      <c r="A516">
        <v>3022054</v>
      </c>
      <c r="B516" t="s">
        <v>24252</v>
      </c>
      <c r="C516" t="s">
        <v>79</v>
      </c>
      <c r="D516" t="s">
        <v>377</v>
      </c>
      <c r="E516">
        <v>611120</v>
      </c>
      <c r="F516" t="s">
        <v>24195</v>
      </c>
      <c r="G516" s="7">
        <v>206.08999999999997</v>
      </c>
    </row>
    <row r="517" spans="1:7" x14ac:dyDescent="0.3">
      <c r="A517">
        <v>3022054</v>
      </c>
      <c r="B517" t="s">
        <v>24252</v>
      </c>
      <c r="C517" t="s">
        <v>79</v>
      </c>
      <c r="D517" t="s">
        <v>377</v>
      </c>
      <c r="E517">
        <v>611130</v>
      </c>
      <c r="F517" t="s">
        <v>24195</v>
      </c>
      <c r="G517" s="7">
        <v>964.50000000000011</v>
      </c>
    </row>
    <row r="518" spans="1:7" x14ac:dyDescent="0.3">
      <c r="A518">
        <v>3023510</v>
      </c>
      <c r="B518" t="s">
        <v>24253</v>
      </c>
      <c r="C518" t="s">
        <v>24254</v>
      </c>
      <c r="D518" t="s">
        <v>371</v>
      </c>
      <c r="E518">
        <v>615100</v>
      </c>
      <c r="F518" t="s">
        <v>24195</v>
      </c>
      <c r="G518" s="7">
        <v>83051.56</v>
      </c>
    </row>
    <row r="519" spans="1:7" x14ac:dyDescent="0.3">
      <c r="A519">
        <v>3023510</v>
      </c>
      <c r="B519" t="s">
        <v>24253</v>
      </c>
      <c r="C519" t="s">
        <v>24254</v>
      </c>
      <c r="D519" t="s">
        <v>371</v>
      </c>
      <c r="E519">
        <v>616100</v>
      </c>
      <c r="F519" t="s">
        <v>24195</v>
      </c>
      <c r="G519" s="7">
        <v>11191.030000000006</v>
      </c>
    </row>
    <row r="520" spans="1:7" x14ac:dyDescent="0.3">
      <c r="A520">
        <v>3023510</v>
      </c>
      <c r="B520" t="s">
        <v>24253</v>
      </c>
      <c r="C520" t="s">
        <v>24254</v>
      </c>
      <c r="D520" t="s">
        <v>371</v>
      </c>
      <c r="E520">
        <v>617100</v>
      </c>
      <c r="F520" t="s">
        <v>24195</v>
      </c>
      <c r="G520" s="7">
        <v>24015.08</v>
      </c>
    </row>
    <row r="521" spans="1:7" x14ac:dyDescent="0.3">
      <c r="A521">
        <v>3023510</v>
      </c>
      <c r="B521" t="s">
        <v>24253</v>
      </c>
      <c r="C521" t="s">
        <v>24254</v>
      </c>
      <c r="D521" t="s">
        <v>373</v>
      </c>
      <c r="E521">
        <v>615130</v>
      </c>
      <c r="F521" t="s">
        <v>24195</v>
      </c>
      <c r="G521" s="7">
        <v>24142.05</v>
      </c>
    </row>
    <row r="522" spans="1:7" x14ac:dyDescent="0.3">
      <c r="A522">
        <v>3023510</v>
      </c>
      <c r="B522" t="s">
        <v>24253</v>
      </c>
      <c r="C522" t="s">
        <v>24254</v>
      </c>
      <c r="D522" t="s">
        <v>373</v>
      </c>
      <c r="E522">
        <v>616160</v>
      </c>
      <c r="F522" t="s">
        <v>24195</v>
      </c>
      <c r="G522" s="7">
        <v>2745.6</v>
      </c>
    </row>
    <row r="523" spans="1:7" x14ac:dyDescent="0.3">
      <c r="A523">
        <v>3023510</v>
      </c>
      <c r="B523" t="s">
        <v>24253</v>
      </c>
      <c r="C523" t="s">
        <v>24254</v>
      </c>
      <c r="D523" t="s">
        <v>373</v>
      </c>
      <c r="E523">
        <v>617150</v>
      </c>
      <c r="F523" t="s">
        <v>24195</v>
      </c>
      <c r="G523" s="7">
        <v>4924.9699999999993</v>
      </c>
    </row>
    <row r="524" spans="1:7" x14ac:dyDescent="0.3">
      <c r="A524">
        <v>3023510</v>
      </c>
      <c r="B524" t="s">
        <v>24253</v>
      </c>
      <c r="C524" t="s">
        <v>24254</v>
      </c>
      <c r="D524" t="s">
        <v>374</v>
      </c>
      <c r="E524">
        <v>615120</v>
      </c>
      <c r="F524" t="s">
        <v>24195</v>
      </c>
      <c r="G524" s="7">
        <v>2552.5</v>
      </c>
    </row>
    <row r="525" spans="1:7" x14ac:dyDescent="0.3">
      <c r="A525">
        <v>3023510</v>
      </c>
      <c r="B525" t="s">
        <v>24253</v>
      </c>
      <c r="C525" t="s">
        <v>24254</v>
      </c>
      <c r="D525" t="s">
        <v>374</v>
      </c>
      <c r="E525">
        <v>616120</v>
      </c>
      <c r="F525" t="s">
        <v>24195</v>
      </c>
      <c r="G525" s="7">
        <v>320.32</v>
      </c>
    </row>
    <row r="526" spans="1:7" x14ac:dyDescent="0.3">
      <c r="A526">
        <v>3023510</v>
      </c>
      <c r="B526" t="s">
        <v>24253</v>
      </c>
      <c r="C526" t="s">
        <v>24254</v>
      </c>
      <c r="D526" t="s">
        <v>375</v>
      </c>
      <c r="E526">
        <v>615140</v>
      </c>
      <c r="F526" t="s">
        <v>24195</v>
      </c>
      <c r="G526" s="7">
        <v>7367.2</v>
      </c>
    </row>
    <row r="527" spans="1:7" x14ac:dyDescent="0.3">
      <c r="A527">
        <v>3023510</v>
      </c>
      <c r="B527" t="s">
        <v>24253</v>
      </c>
      <c r="C527" t="s">
        <v>24254</v>
      </c>
      <c r="D527" t="s">
        <v>375</v>
      </c>
      <c r="E527">
        <v>616130</v>
      </c>
      <c r="F527" t="s">
        <v>24195</v>
      </c>
      <c r="G527" s="7">
        <v>856.56</v>
      </c>
    </row>
    <row r="528" spans="1:7" x14ac:dyDescent="0.3">
      <c r="A528">
        <v>3023510</v>
      </c>
      <c r="B528" t="s">
        <v>24253</v>
      </c>
      <c r="C528" t="s">
        <v>24254</v>
      </c>
      <c r="D528" t="s">
        <v>375</v>
      </c>
      <c r="E528">
        <v>617130</v>
      </c>
      <c r="F528" t="s">
        <v>24195</v>
      </c>
      <c r="G528" s="7">
        <v>1502.9</v>
      </c>
    </row>
    <row r="529" spans="1:7" x14ac:dyDescent="0.3">
      <c r="A529" t="s">
        <v>23911</v>
      </c>
      <c r="B529" t="s">
        <v>24255</v>
      </c>
      <c r="C529" t="s">
        <v>76</v>
      </c>
      <c r="D529" t="s">
        <v>371</v>
      </c>
      <c r="E529">
        <v>615100</v>
      </c>
      <c r="F529" t="s">
        <v>24195</v>
      </c>
      <c r="G529" s="7">
        <v>97251.28</v>
      </c>
    </row>
    <row r="530" spans="1:7" x14ac:dyDescent="0.3">
      <c r="A530" t="s">
        <v>23911</v>
      </c>
      <c r="B530" t="s">
        <v>24255</v>
      </c>
      <c r="C530" t="s">
        <v>76</v>
      </c>
      <c r="D530" t="s">
        <v>371</v>
      </c>
      <c r="E530">
        <v>616100</v>
      </c>
      <c r="F530" t="s">
        <v>24195</v>
      </c>
      <c r="G530" s="7">
        <v>12669.269999999999</v>
      </c>
    </row>
    <row r="531" spans="1:7" x14ac:dyDescent="0.3">
      <c r="A531" t="s">
        <v>23911</v>
      </c>
      <c r="B531" t="s">
        <v>24255</v>
      </c>
      <c r="C531" t="s">
        <v>76</v>
      </c>
      <c r="D531" t="s">
        <v>371</v>
      </c>
      <c r="E531">
        <v>617100</v>
      </c>
      <c r="F531" t="s">
        <v>24195</v>
      </c>
      <c r="G531" s="7">
        <v>25683.590000000004</v>
      </c>
    </row>
    <row r="532" spans="1:7" x14ac:dyDescent="0.3">
      <c r="A532" t="s">
        <v>23911</v>
      </c>
      <c r="B532" t="s">
        <v>24255</v>
      </c>
      <c r="C532" t="s">
        <v>76</v>
      </c>
      <c r="D532" t="s">
        <v>373</v>
      </c>
      <c r="E532">
        <v>615130</v>
      </c>
      <c r="F532" t="s">
        <v>24195</v>
      </c>
      <c r="G532" s="7">
        <v>15292.589999999997</v>
      </c>
    </row>
    <row r="533" spans="1:7" x14ac:dyDescent="0.3">
      <c r="A533" t="s">
        <v>23911</v>
      </c>
      <c r="B533" t="s">
        <v>24255</v>
      </c>
      <c r="C533" t="s">
        <v>76</v>
      </c>
      <c r="D533" t="s">
        <v>373</v>
      </c>
      <c r="E533">
        <v>616160</v>
      </c>
      <c r="F533" t="s">
        <v>24195</v>
      </c>
      <c r="G533" s="7">
        <v>1668.3999999999999</v>
      </c>
    </row>
    <row r="534" spans="1:7" x14ac:dyDescent="0.3">
      <c r="A534" t="s">
        <v>23911</v>
      </c>
      <c r="B534" t="s">
        <v>24255</v>
      </c>
      <c r="C534" t="s">
        <v>76</v>
      </c>
      <c r="D534" t="s">
        <v>373</v>
      </c>
      <c r="E534">
        <v>617150</v>
      </c>
      <c r="F534" t="s">
        <v>24195</v>
      </c>
      <c r="G534" s="7">
        <v>3119.6800000000003</v>
      </c>
    </row>
    <row r="535" spans="1:7" x14ac:dyDescent="0.3">
      <c r="A535" t="s">
        <v>23911</v>
      </c>
      <c r="B535" t="s">
        <v>24255</v>
      </c>
      <c r="C535" t="s">
        <v>76</v>
      </c>
      <c r="D535" t="s">
        <v>374</v>
      </c>
      <c r="E535">
        <v>615120</v>
      </c>
      <c r="F535" t="s">
        <v>24195</v>
      </c>
      <c r="G535" s="7">
        <v>2589.5</v>
      </c>
    </row>
    <row r="536" spans="1:7" x14ac:dyDescent="0.3">
      <c r="A536" t="s">
        <v>23911</v>
      </c>
      <c r="B536" t="s">
        <v>24255</v>
      </c>
      <c r="C536" t="s">
        <v>76</v>
      </c>
      <c r="D536" t="s">
        <v>374</v>
      </c>
      <c r="E536">
        <v>616120</v>
      </c>
      <c r="F536" t="s">
        <v>24195</v>
      </c>
      <c r="G536" s="7">
        <v>325.87</v>
      </c>
    </row>
    <row r="537" spans="1:7" x14ac:dyDescent="0.3">
      <c r="A537" t="s">
        <v>23911</v>
      </c>
      <c r="B537" t="s">
        <v>24255</v>
      </c>
      <c r="C537" t="s">
        <v>76</v>
      </c>
      <c r="D537" t="s">
        <v>374</v>
      </c>
      <c r="E537">
        <v>617120</v>
      </c>
      <c r="F537" t="s">
        <v>24195</v>
      </c>
      <c r="G537" s="7">
        <v>528.26</v>
      </c>
    </row>
    <row r="538" spans="1:7" x14ac:dyDescent="0.3">
      <c r="A538" t="s">
        <v>23911</v>
      </c>
      <c r="B538" t="s">
        <v>24255</v>
      </c>
      <c r="C538" t="s">
        <v>76</v>
      </c>
      <c r="D538" t="s">
        <v>375</v>
      </c>
      <c r="E538">
        <v>615140</v>
      </c>
      <c r="F538" t="s">
        <v>24195</v>
      </c>
      <c r="G538" s="7">
        <v>7440.5699999999988</v>
      </c>
    </row>
    <row r="539" spans="1:7" x14ac:dyDescent="0.3">
      <c r="A539" t="s">
        <v>23911</v>
      </c>
      <c r="B539" t="s">
        <v>24255</v>
      </c>
      <c r="C539" t="s">
        <v>76</v>
      </c>
      <c r="D539" t="s">
        <v>375</v>
      </c>
      <c r="E539">
        <v>616130</v>
      </c>
      <c r="F539" t="s">
        <v>24195</v>
      </c>
      <c r="G539" s="7">
        <v>928.43000000000006</v>
      </c>
    </row>
    <row r="540" spans="1:7" x14ac:dyDescent="0.3">
      <c r="A540" t="s">
        <v>23911</v>
      </c>
      <c r="B540" t="s">
        <v>24255</v>
      </c>
      <c r="C540" t="s">
        <v>76</v>
      </c>
      <c r="D540" t="s">
        <v>375</v>
      </c>
      <c r="E540">
        <v>617130</v>
      </c>
      <c r="F540" t="s">
        <v>24195</v>
      </c>
      <c r="G540" s="7">
        <v>748.28</v>
      </c>
    </row>
    <row r="541" spans="1:7" x14ac:dyDescent="0.3">
      <c r="A541" t="s">
        <v>23911</v>
      </c>
      <c r="B541" t="s">
        <v>24255</v>
      </c>
      <c r="C541" t="s">
        <v>76</v>
      </c>
      <c r="D541" t="s">
        <v>377</v>
      </c>
      <c r="E541">
        <v>611110</v>
      </c>
      <c r="F541" t="s">
        <v>24195</v>
      </c>
      <c r="G541" s="7">
        <v>4619.82</v>
      </c>
    </row>
    <row r="542" spans="1:7" x14ac:dyDescent="0.3">
      <c r="A542" t="s">
        <v>23911</v>
      </c>
      <c r="B542" t="s">
        <v>24255</v>
      </c>
      <c r="C542" t="s">
        <v>76</v>
      </c>
      <c r="D542" t="s">
        <v>377</v>
      </c>
      <c r="E542">
        <v>611120</v>
      </c>
      <c r="F542" t="s">
        <v>24195</v>
      </c>
      <c r="G542" s="7">
        <v>344.13</v>
      </c>
    </row>
    <row r="543" spans="1:7" x14ac:dyDescent="0.3">
      <c r="A543" t="s">
        <v>23911</v>
      </c>
      <c r="B543" t="s">
        <v>24255</v>
      </c>
      <c r="C543" t="s">
        <v>76</v>
      </c>
      <c r="D543" t="s">
        <v>377</v>
      </c>
      <c r="E543">
        <v>611130</v>
      </c>
      <c r="F543" t="s">
        <v>24195</v>
      </c>
      <c r="G543" s="7">
        <v>942.43999999999994</v>
      </c>
    </row>
    <row r="544" spans="1:7" x14ac:dyDescent="0.3">
      <c r="A544">
        <v>3023511</v>
      </c>
      <c r="B544" t="s">
        <v>24256</v>
      </c>
      <c r="C544" t="s">
        <v>24257</v>
      </c>
      <c r="D544" t="s">
        <v>371</v>
      </c>
      <c r="E544">
        <v>615100</v>
      </c>
      <c r="F544" t="s">
        <v>24195</v>
      </c>
      <c r="G544" s="7">
        <v>70163.489999999991</v>
      </c>
    </row>
    <row r="545" spans="1:7" x14ac:dyDescent="0.3">
      <c r="A545">
        <v>3023511</v>
      </c>
      <c r="B545" t="s">
        <v>24256</v>
      </c>
      <c r="C545" t="s">
        <v>24257</v>
      </c>
      <c r="D545" t="s">
        <v>371</v>
      </c>
      <c r="E545">
        <v>616100</v>
      </c>
      <c r="F545" t="s">
        <v>24195</v>
      </c>
      <c r="G545" s="7">
        <v>9398.6099999999988</v>
      </c>
    </row>
    <row r="546" spans="1:7" x14ac:dyDescent="0.3">
      <c r="A546">
        <v>3023511</v>
      </c>
      <c r="B546" t="s">
        <v>24256</v>
      </c>
      <c r="C546" t="s">
        <v>24257</v>
      </c>
      <c r="D546" t="s">
        <v>371</v>
      </c>
      <c r="E546">
        <v>617100</v>
      </c>
      <c r="F546" t="s">
        <v>24195</v>
      </c>
      <c r="G546" s="7">
        <v>20122.880000000005</v>
      </c>
    </row>
    <row r="547" spans="1:7" x14ac:dyDescent="0.3">
      <c r="A547">
        <v>3023511</v>
      </c>
      <c r="B547" t="s">
        <v>24256</v>
      </c>
      <c r="C547" t="s">
        <v>24257</v>
      </c>
      <c r="D547" t="s">
        <v>373</v>
      </c>
      <c r="E547">
        <v>615130</v>
      </c>
      <c r="F547" t="s">
        <v>24195</v>
      </c>
      <c r="G547" s="7">
        <v>38827.340000000004</v>
      </c>
    </row>
    <row r="548" spans="1:7" x14ac:dyDescent="0.3">
      <c r="A548">
        <v>3023511</v>
      </c>
      <c r="B548" t="s">
        <v>24256</v>
      </c>
      <c r="C548" t="s">
        <v>24257</v>
      </c>
      <c r="D548" t="s">
        <v>373</v>
      </c>
      <c r="E548">
        <v>616160</v>
      </c>
      <c r="F548" t="s">
        <v>24195</v>
      </c>
      <c r="G548" s="7">
        <v>4651.97</v>
      </c>
    </row>
    <row r="549" spans="1:7" x14ac:dyDescent="0.3">
      <c r="A549">
        <v>3023511</v>
      </c>
      <c r="B549" t="s">
        <v>24256</v>
      </c>
      <c r="C549" t="s">
        <v>24257</v>
      </c>
      <c r="D549" t="s">
        <v>373</v>
      </c>
      <c r="E549">
        <v>617150</v>
      </c>
      <c r="F549" t="s">
        <v>24195</v>
      </c>
      <c r="G549" s="7">
        <v>7919.8899999999994</v>
      </c>
    </row>
    <row r="550" spans="1:7" x14ac:dyDescent="0.3">
      <c r="A550">
        <v>3023511</v>
      </c>
      <c r="B550" t="s">
        <v>24256</v>
      </c>
      <c r="C550" t="s">
        <v>24257</v>
      </c>
      <c r="D550" t="s">
        <v>374</v>
      </c>
      <c r="E550">
        <v>615120</v>
      </c>
      <c r="F550" t="s">
        <v>24195</v>
      </c>
      <c r="G550" s="7">
        <v>2764.92</v>
      </c>
    </row>
    <row r="551" spans="1:7" x14ac:dyDescent="0.3">
      <c r="A551">
        <v>3023511</v>
      </c>
      <c r="B551" t="s">
        <v>24256</v>
      </c>
      <c r="C551" t="s">
        <v>24257</v>
      </c>
      <c r="D551" t="s">
        <v>374</v>
      </c>
      <c r="E551">
        <v>616120</v>
      </c>
      <c r="F551" t="s">
        <v>24195</v>
      </c>
      <c r="G551" s="7">
        <v>352.19</v>
      </c>
    </row>
    <row r="552" spans="1:7" x14ac:dyDescent="0.3">
      <c r="A552">
        <v>3023511</v>
      </c>
      <c r="B552" t="s">
        <v>24256</v>
      </c>
      <c r="C552" t="s">
        <v>24257</v>
      </c>
      <c r="D552" t="s">
        <v>374</v>
      </c>
      <c r="E552">
        <v>617120</v>
      </c>
      <c r="F552" t="s">
        <v>24195</v>
      </c>
      <c r="G552" s="7">
        <v>564.04</v>
      </c>
    </row>
    <row r="553" spans="1:7" x14ac:dyDescent="0.3">
      <c r="A553">
        <v>3023511</v>
      </c>
      <c r="B553" t="s">
        <v>24256</v>
      </c>
      <c r="C553" t="s">
        <v>24257</v>
      </c>
      <c r="D553" t="s">
        <v>375</v>
      </c>
      <c r="E553">
        <v>615140</v>
      </c>
      <c r="F553" t="s">
        <v>24195</v>
      </c>
      <c r="G553" s="7">
        <v>11112.630000000001</v>
      </c>
    </row>
    <row r="554" spans="1:7" x14ac:dyDescent="0.3">
      <c r="A554">
        <v>3023511</v>
      </c>
      <c r="B554" t="s">
        <v>24256</v>
      </c>
      <c r="C554" t="s">
        <v>24257</v>
      </c>
      <c r="D554" t="s">
        <v>375</v>
      </c>
      <c r="E554">
        <v>616130</v>
      </c>
      <c r="F554" t="s">
        <v>24195</v>
      </c>
      <c r="G554" s="7">
        <v>1422.77</v>
      </c>
    </row>
    <row r="555" spans="1:7" x14ac:dyDescent="0.3">
      <c r="A555">
        <v>3023511</v>
      </c>
      <c r="B555" t="s">
        <v>24256</v>
      </c>
      <c r="C555" t="s">
        <v>24257</v>
      </c>
      <c r="D555" t="s">
        <v>375</v>
      </c>
      <c r="E555">
        <v>617130</v>
      </c>
      <c r="F555" t="s">
        <v>24195</v>
      </c>
      <c r="G555" s="7">
        <v>2266.9699999999998</v>
      </c>
    </row>
    <row r="556" spans="1:7" x14ac:dyDescent="0.3">
      <c r="A556">
        <v>3023511</v>
      </c>
      <c r="B556" t="s">
        <v>24256</v>
      </c>
      <c r="C556" t="s">
        <v>24257</v>
      </c>
      <c r="D556" t="s">
        <v>377</v>
      </c>
      <c r="E556">
        <v>611110</v>
      </c>
      <c r="F556" t="s">
        <v>24195</v>
      </c>
      <c r="G556" s="7">
        <v>908.5200000000001</v>
      </c>
    </row>
    <row r="557" spans="1:7" x14ac:dyDescent="0.3">
      <c r="A557">
        <v>3023511</v>
      </c>
      <c r="B557" t="s">
        <v>24256</v>
      </c>
      <c r="C557" t="s">
        <v>24257</v>
      </c>
      <c r="D557" t="s">
        <v>377</v>
      </c>
      <c r="E557">
        <v>611120</v>
      </c>
      <c r="F557" t="s">
        <v>24195</v>
      </c>
      <c r="G557" s="7">
        <v>113.19</v>
      </c>
    </row>
    <row r="558" spans="1:7" x14ac:dyDescent="0.3">
      <c r="A558">
        <v>3023511</v>
      </c>
      <c r="B558" t="s">
        <v>24256</v>
      </c>
      <c r="C558" t="s">
        <v>24257</v>
      </c>
      <c r="D558" t="s">
        <v>377</v>
      </c>
      <c r="E558">
        <v>611130</v>
      </c>
      <c r="F558" t="s">
        <v>24195</v>
      </c>
      <c r="G558" s="7">
        <v>185.33</v>
      </c>
    </row>
    <row r="559" spans="1:7" x14ac:dyDescent="0.3">
      <c r="A559">
        <v>3023514</v>
      </c>
      <c r="B559" t="s">
        <v>24258</v>
      </c>
      <c r="C559" t="s">
        <v>24259</v>
      </c>
      <c r="D559" t="s">
        <v>371</v>
      </c>
      <c r="E559">
        <v>615100</v>
      </c>
      <c r="F559" t="s">
        <v>24195</v>
      </c>
      <c r="G559" s="7">
        <v>42573.039999999994</v>
      </c>
    </row>
    <row r="560" spans="1:7" x14ac:dyDescent="0.3">
      <c r="A560">
        <v>3023514</v>
      </c>
      <c r="B560" t="s">
        <v>24258</v>
      </c>
      <c r="C560" t="s">
        <v>24259</v>
      </c>
      <c r="D560" t="s">
        <v>371</v>
      </c>
      <c r="E560">
        <v>616100</v>
      </c>
      <c r="F560" t="s">
        <v>24195</v>
      </c>
      <c r="G560" s="7">
        <v>5846.8600000000006</v>
      </c>
    </row>
    <row r="561" spans="1:7" x14ac:dyDescent="0.3">
      <c r="A561">
        <v>3023514</v>
      </c>
      <c r="B561" t="s">
        <v>24258</v>
      </c>
      <c r="C561" t="s">
        <v>24259</v>
      </c>
      <c r="D561" t="s">
        <v>371</v>
      </c>
      <c r="E561">
        <v>617100</v>
      </c>
      <c r="F561" t="s">
        <v>24195</v>
      </c>
      <c r="G561" s="7">
        <v>12406.67</v>
      </c>
    </row>
    <row r="562" spans="1:7" x14ac:dyDescent="0.3">
      <c r="A562">
        <v>3023514</v>
      </c>
      <c r="B562" t="s">
        <v>24258</v>
      </c>
      <c r="C562" t="s">
        <v>24259</v>
      </c>
      <c r="D562" t="s">
        <v>373</v>
      </c>
      <c r="E562">
        <v>615130</v>
      </c>
      <c r="F562" t="s">
        <v>24195</v>
      </c>
      <c r="G562" s="7">
        <v>10103.82</v>
      </c>
    </row>
    <row r="563" spans="1:7" x14ac:dyDescent="0.3">
      <c r="A563">
        <v>3023514</v>
      </c>
      <c r="B563" t="s">
        <v>24258</v>
      </c>
      <c r="C563" t="s">
        <v>24259</v>
      </c>
      <c r="D563" t="s">
        <v>373</v>
      </c>
      <c r="E563">
        <v>616160</v>
      </c>
      <c r="F563" t="s">
        <v>24195</v>
      </c>
      <c r="G563" s="7">
        <v>1166.43</v>
      </c>
    </row>
    <row r="564" spans="1:7" x14ac:dyDescent="0.3">
      <c r="A564">
        <v>3023514</v>
      </c>
      <c r="B564" t="s">
        <v>24258</v>
      </c>
      <c r="C564" t="s">
        <v>24259</v>
      </c>
      <c r="D564" t="s">
        <v>373</v>
      </c>
      <c r="E564">
        <v>617150</v>
      </c>
      <c r="F564" t="s">
        <v>24195</v>
      </c>
      <c r="G564" s="7">
        <v>2061.1899999999996</v>
      </c>
    </row>
    <row r="565" spans="1:7" x14ac:dyDescent="0.3">
      <c r="A565">
        <v>3023514</v>
      </c>
      <c r="B565" t="s">
        <v>24258</v>
      </c>
      <c r="C565" t="s">
        <v>24259</v>
      </c>
      <c r="D565" t="s">
        <v>374</v>
      </c>
      <c r="E565">
        <v>615120</v>
      </c>
      <c r="F565" t="s">
        <v>24195</v>
      </c>
      <c r="G565" s="7">
        <v>990.31</v>
      </c>
    </row>
    <row r="566" spans="1:7" x14ac:dyDescent="0.3">
      <c r="A566">
        <v>3023514</v>
      </c>
      <c r="B566" t="s">
        <v>24258</v>
      </c>
      <c r="C566" t="s">
        <v>24259</v>
      </c>
      <c r="D566" t="s">
        <v>374</v>
      </c>
      <c r="E566">
        <v>616120</v>
      </c>
      <c r="F566" t="s">
        <v>24195</v>
      </c>
      <c r="G566" s="7">
        <v>108.58</v>
      </c>
    </row>
    <row r="567" spans="1:7" x14ac:dyDescent="0.3">
      <c r="A567">
        <v>3023514</v>
      </c>
      <c r="B567" t="s">
        <v>24258</v>
      </c>
      <c r="C567" t="s">
        <v>24259</v>
      </c>
      <c r="D567" t="s">
        <v>374</v>
      </c>
      <c r="E567">
        <v>617120</v>
      </c>
      <c r="F567" t="s">
        <v>24195</v>
      </c>
      <c r="G567" s="7">
        <v>202.02</v>
      </c>
    </row>
    <row r="568" spans="1:7" x14ac:dyDescent="0.3">
      <c r="A568">
        <v>3023514</v>
      </c>
      <c r="B568" t="s">
        <v>24258</v>
      </c>
      <c r="C568" t="s">
        <v>24259</v>
      </c>
      <c r="D568" t="s">
        <v>375</v>
      </c>
      <c r="E568">
        <v>615140</v>
      </c>
      <c r="F568" t="s">
        <v>24195</v>
      </c>
      <c r="G568" s="7">
        <v>3091.0899999999997</v>
      </c>
    </row>
    <row r="569" spans="1:7" x14ac:dyDescent="0.3">
      <c r="A569">
        <v>3023514</v>
      </c>
      <c r="B569" t="s">
        <v>24258</v>
      </c>
      <c r="C569" t="s">
        <v>24259</v>
      </c>
      <c r="D569" t="s">
        <v>375</v>
      </c>
      <c r="E569">
        <v>616130</v>
      </c>
      <c r="F569" t="s">
        <v>24195</v>
      </c>
      <c r="G569" s="7">
        <v>401.11</v>
      </c>
    </row>
    <row r="570" spans="1:7" x14ac:dyDescent="0.3">
      <c r="A570">
        <v>3023514</v>
      </c>
      <c r="B570" t="s">
        <v>24258</v>
      </c>
      <c r="C570" t="s">
        <v>24259</v>
      </c>
      <c r="D570" t="s">
        <v>375</v>
      </c>
      <c r="E570">
        <v>617130</v>
      </c>
      <c r="F570" t="s">
        <v>24195</v>
      </c>
      <c r="G570" s="7">
        <v>630.58000000000004</v>
      </c>
    </row>
    <row r="571" spans="1:7" x14ac:dyDescent="0.3">
      <c r="A571">
        <v>3023514</v>
      </c>
      <c r="B571" t="s">
        <v>24258</v>
      </c>
      <c r="C571" t="s">
        <v>24259</v>
      </c>
      <c r="D571" t="s">
        <v>377</v>
      </c>
      <c r="E571">
        <v>611110</v>
      </c>
      <c r="F571" t="s">
        <v>24195</v>
      </c>
      <c r="G571" s="7">
        <v>325.33999999999997</v>
      </c>
    </row>
    <row r="572" spans="1:7" x14ac:dyDescent="0.3">
      <c r="A572">
        <v>3023514</v>
      </c>
      <c r="B572" t="s">
        <v>24258</v>
      </c>
      <c r="C572" t="s">
        <v>24259</v>
      </c>
      <c r="D572" t="s">
        <v>377</v>
      </c>
      <c r="E572">
        <v>611120</v>
      </c>
      <c r="F572" t="s">
        <v>24195</v>
      </c>
      <c r="G572" s="7">
        <v>22.64</v>
      </c>
    </row>
    <row r="573" spans="1:7" x14ac:dyDescent="0.3">
      <c r="A573">
        <v>3022067</v>
      </c>
      <c r="B573" t="s">
        <v>24260</v>
      </c>
      <c r="C573" t="s">
        <v>49</v>
      </c>
      <c r="D573" t="s">
        <v>371</v>
      </c>
      <c r="E573">
        <v>615100</v>
      </c>
      <c r="F573" t="s">
        <v>24195</v>
      </c>
      <c r="G573" s="7">
        <v>61756.829999999994</v>
      </c>
    </row>
    <row r="574" spans="1:7" x14ac:dyDescent="0.3">
      <c r="A574">
        <v>3022067</v>
      </c>
      <c r="B574" t="s">
        <v>24260</v>
      </c>
      <c r="C574" t="s">
        <v>49</v>
      </c>
      <c r="D574" t="s">
        <v>371</v>
      </c>
      <c r="E574">
        <v>616100</v>
      </c>
      <c r="F574" t="s">
        <v>24195</v>
      </c>
      <c r="G574" s="7">
        <v>8216.6099999999988</v>
      </c>
    </row>
    <row r="575" spans="1:7" x14ac:dyDescent="0.3">
      <c r="A575">
        <v>3022067</v>
      </c>
      <c r="B575" t="s">
        <v>24260</v>
      </c>
      <c r="C575" t="s">
        <v>49</v>
      </c>
      <c r="D575" t="s">
        <v>371</v>
      </c>
      <c r="E575">
        <v>617100</v>
      </c>
      <c r="F575" t="s">
        <v>24195</v>
      </c>
      <c r="G575" s="7">
        <v>17623.719999999998</v>
      </c>
    </row>
    <row r="576" spans="1:7" x14ac:dyDescent="0.3">
      <c r="A576">
        <v>3022067</v>
      </c>
      <c r="B576" t="s">
        <v>24260</v>
      </c>
      <c r="C576" t="s">
        <v>49</v>
      </c>
      <c r="D576" t="s">
        <v>373</v>
      </c>
      <c r="E576">
        <v>615130</v>
      </c>
      <c r="F576" t="s">
        <v>24195</v>
      </c>
      <c r="G576" s="7">
        <v>32483.510000000002</v>
      </c>
    </row>
    <row r="577" spans="1:7" x14ac:dyDescent="0.3">
      <c r="A577">
        <v>3022067</v>
      </c>
      <c r="B577" t="s">
        <v>24260</v>
      </c>
      <c r="C577" t="s">
        <v>49</v>
      </c>
      <c r="D577" t="s">
        <v>373</v>
      </c>
      <c r="E577">
        <v>616160</v>
      </c>
      <c r="F577" t="s">
        <v>24195</v>
      </c>
      <c r="G577" s="7">
        <v>3847.46</v>
      </c>
    </row>
    <row r="578" spans="1:7" x14ac:dyDescent="0.3">
      <c r="A578">
        <v>3022067</v>
      </c>
      <c r="B578" t="s">
        <v>24260</v>
      </c>
      <c r="C578" t="s">
        <v>49</v>
      </c>
      <c r="D578" t="s">
        <v>373</v>
      </c>
      <c r="E578">
        <v>617150</v>
      </c>
      <c r="F578" t="s">
        <v>24195</v>
      </c>
      <c r="G578" s="7">
        <v>6593.6800000000012</v>
      </c>
    </row>
    <row r="579" spans="1:7" x14ac:dyDescent="0.3">
      <c r="A579">
        <v>3022067</v>
      </c>
      <c r="B579" t="s">
        <v>24260</v>
      </c>
      <c r="C579" t="s">
        <v>49</v>
      </c>
      <c r="D579" t="s">
        <v>375</v>
      </c>
      <c r="E579">
        <v>615140</v>
      </c>
      <c r="F579" t="s">
        <v>24195</v>
      </c>
      <c r="G579" s="7">
        <v>4881.07</v>
      </c>
    </row>
    <row r="580" spans="1:7" x14ac:dyDescent="0.3">
      <c r="A580">
        <v>3022067</v>
      </c>
      <c r="B580" t="s">
        <v>24260</v>
      </c>
      <c r="C580" t="s">
        <v>49</v>
      </c>
      <c r="D580" t="s">
        <v>375</v>
      </c>
      <c r="E580">
        <v>616130</v>
      </c>
      <c r="F580" t="s">
        <v>24195</v>
      </c>
      <c r="G580" s="7">
        <v>597.76</v>
      </c>
    </row>
    <row r="581" spans="1:7" x14ac:dyDescent="0.3">
      <c r="A581">
        <v>3022067</v>
      </c>
      <c r="B581" t="s">
        <v>24260</v>
      </c>
      <c r="C581" t="s">
        <v>49</v>
      </c>
      <c r="D581" t="s">
        <v>375</v>
      </c>
      <c r="E581">
        <v>617130</v>
      </c>
      <c r="F581" t="s">
        <v>24195</v>
      </c>
      <c r="G581" s="7">
        <v>922.85</v>
      </c>
    </row>
    <row r="582" spans="1:7" x14ac:dyDescent="0.3">
      <c r="A582">
        <v>3022067</v>
      </c>
      <c r="B582" t="s">
        <v>24260</v>
      </c>
      <c r="C582" t="s">
        <v>49</v>
      </c>
      <c r="D582" t="s">
        <v>377</v>
      </c>
      <c r="E582">
        <v>611110</v>
      </c>
      <c r="F582" t="s">
        <v>24195</v>
      </c>
      <c r="G582" s="7">
        <v>720.96</v>
      </c>
    </row>
    <row r="583" spans="1:7" x14ac:dyDescent="0.3">
      <c r="A583">
        <v>3022067</v>
      </c>
      <c r="B583" t="s">
        <v>24260</v>
      </c>
      <c r="C583" t="s">
        <v>49</v>
      </c>
      <c r="D583" t="s">
        <v>377</v>
      </c>
      <c r="E583">
        <v>611130</v>
      </c>
      <c r="F583" t="s">
        <v>24195</v>
      </c>
      <c r="G583" s="7">
        <v>146.34</v>
      </c>
    </row>
    <row r="584" spans="1:7" x14ac:dyDescent="0.3">
      <c r="A584">
        <v>3023516</v>
      </c>
      <c r="B584" t="s">
        <v>24261</v>
      </c>
      <c r="C584" t="s">
        <v>19</v>
      </c>
      <c r="D584" t="s">
        <v>371</v>
      </c>
      <c r="E584">
        <v>615100</v>
      </c>
      <c r="F584" t="s">
        <v>24195</v>
      </c>
      <c r="G584" s="7">
        <v>53215.049999999952</v>
      </c>
    </row>
    <row r="585" spans="1:7" x14ac:dyDescent="0.3">
      <c r="A585">
        <v>3023516</v>
      </c>
      <c r="B585" t="s">
        <v>24261</v>
      </c>
      <c r="C585" t="s">
        <v>19</v>
      </c>
      <c r="D585" t="s">
        <v>371</v>
      </c>
      <c r="E585">
        <v>616100</v>
      </c>
      <c r="F585" t="s">
        <v>24195</v>
      </c>
      <c r="G585" s="7">
        <v>7242.0300000000007</v>
      </c>
    </row>
    <row r="586" spans="1:7" x14ac:dyDescent="0.3">
      <c r="A586">
        <v>3023516</v>
      </c>
      <c r="B586" t="s">
        <v>24261</v>
      </c>
      <c r="C586" t="s">
        <v>19</v>
      </c>
      <c r="D586" t="s">
        <v>371</v>
      </c>
      <c r="E586">
        <v>617100</v>
      </c>
      <c r="F586" t="s">
        <v>24195</v>
      </c>
      <c r="G586" s="7">
        <v>13007.7</v>
      </c>
    </row>
    <row r="587" spans="1:7" x14ac:dyDescent="0.3">
      <c r="A587">
        <v>3023516</v>
      </c>
      <c r="B587" t="s">
        <v>24261</v>
      </c>
      <c r="C587" t="s">
        <v>19</v>
      </c>
      <c r="D587" t="s">
        <v>373</v>
      </c>
      <c r="E587">
        <v>615130</v>
      </c>
      <c r="F587" t="s">
        <v>24195</v>
      </c>
      <c r="G587" s="7">
        <v>27270.160000000003</v>
      </c>
    </row>
    <row r="588" spans="1:7" x14ac:dyDescent="0.3">
      <c r="A588">
        <v>3023516</v>
      </c>
      <c r="B588" t="s">
        <v>24261</v>
      </c>
      <c r="C588" t="s">
        <v>19</v>
      </c>
      <c r="D588" t="s">
        <v>373</v>
      </c>
      <c r="E588">
        <v>616160</v>
      </c>
      <c r="F588" t="s">
        <v>24195</v>
      </c>
      <c r="G588" s="7">
        <v>3197.88</v>
      </c>
    </row>
    <row r="589" spans="1:7" x14ac:dyDescent="0.3">
      <c r="A589">
        <v>3023516</v>
      </c>
      <c r="B589" t="s">
        <v>24261</v>
      </c>
      <c r="C589" t="s">
        <v>19</v>
      </c>
      <c r="D589" t="s">
        <v>373</v>
      </c>
      <c r="E589">
        <v>617150</v>
      </c>
      <c r="F589" t="s">
        <v>24195</v>
      </c>
      <c r="G589" s="7">
        <v>5563.1299999999992</v>
      </c>
    </row>
    <row r="590" spans="1:7" x14ac:dyDescent="0.3">
      <c r="A590">
        <v>3023516</v>
      </c>
      <c r="B590" t="s">
        <v>24261</v>
      </c>
      <c r="C590" t="s">
        <v>19</v>
      </c>
      <c r="D590" t="s">
        <v>374</v>
      </c>
      <c r="E590">
        <v>615120</v>
      </c>
      <c r="F590" t="s">
        <v>24195</v>
      </c>
      <c r="G590" s="7">
        <v>4338.1500000000005</v>
      </c>
    </row>
    <row r="591" spans="1:7" x14ac:dyDescent="0.3">
      <c r="A591">
        <v>3023516</v>
      </c>
      <c r="B591" t="s">
        <v>24261</v>
      </c>
      <c r="C591" t="s">
        <v>19</v>
      </c>
      <c r="D591" t="s">
        <v>374</v>
      </c>
      <c r="E591">
        <v>616120</v>
      </c>
      <c r="F591" t="s">
        <v>24195</v>
      </c>
      <c r="G591" s="7">
        <v>520.34999999999991</v>
      </c>
    </row>
    <row r="592" spans="1:7" x14ac:dyDescent="0.3">
      <c r="A592">
        <v>3023516</v>
      </c>
      <c r="B592" t="s">
        <v>24261</v>
      </c>
      <c r="C592" t="s">
        <v>19</v>
      </c>
      <c r="D592" t="s">
        <v>374</v>
      </c>
      <c r="E592">
        <v>617120</v>
      </c>
      <c r="F592" t="s">
        <v>24195</v>
      </c>
      <c r="G592" s="7">
        <v>884.98</v>
      </c>
    </row>
    <row r="593" spans="1:7" x14ac:dyDescent="0.3">
      <c r="A593">
        <v>3023516</v>
      </c>
      <c r="B593" t="s">
        <v>24261</v>
      </c>
      <c r="C593" t="s">
        <v>19</v>
      </c>
      <c r="D593" t="s">
        <v>375</v>
      </c>
      <c r="E593">
        <v>615140</v>
      </c>
      <c r="F593" t="s">
        <v>24195</v>
      </c>
      <c r="G593" s="7">
        <v>9853.25</v>
      </c>
    </row>
    <row r="594" spans="1:7" x14ac:dyDescent="0.3">
      <c r="A594">
        <v>3023516</v>
      </c>
      <c r="B594" t="s">
        <v>24261</v>
      </c>
      <c r="C594" t="s">
        <v>19</v>
      </c>
      <c r="D594" t="s">
        <v>375</v>
      </c>
      <c r="E594">
        <v>616130</v>
      </c>
      <c r="F594" t="s">
        <v>24195</v>
      </c>
      <c r="G594" s="7">
        <v>1290.3399999999999</v>
      </c>
    </row>
    <row r="595" spans="1:7" x14ac:dyDescent="0.3">
      <c r="A595">
        <v>3023516</v>
      </c>
      <c r="B595" t="s">
        <v>24261</v>
      </c>
      <c r="C595" t="s">
        <v>19</v>
      </c>
      <c r="D595" t="s">
        <v>375</v>
      </c>
      <c r="E595">
        <v>617130</v>
      </c>
      <c r="F595" t="s">
        <v>24195</v>
      </c>
      <c r="G595" s="7">
        <v>2010.06</v>
      </c>
    </row>
    <row r="596" spans="1:7" x14ac:dyDescent="0.3">
      <c r="A596">
        <v>3023516</v>
      </c>
      <c r="B596" t="s">
        <v>24261</v>
      </c>
      <c r="C596" t="s">
        <v>19</v>
      </c>
      <c r="D596" t="s">
        <v>377</v>
      </c>
      <c r="E596">
        <v>611110</v>
      </c>
      <c r="F596" t="s">
        <v>24195</v>
      </c>
      <c r="G596" s="7">
        <v>1953.69</v>
      </c>
    </row>
    <row r="597" spans="1:7" x14ac:dyDescent="0.3">
      <c r="A597">
        <v>3023516</v>
      </c>
      <c r="B597" t="s">
        <v>24261</v>
      </c>
      <c r="C597" t="s">
        <v>19</v>
      </c>
      <c r="D597" t="s">
        <v>377</v>
      </c>
      <c r="E597">
        <v>611120</v>
      </c>
      <c r="F597" t="s">
        <v>24195</v>
      </c>
      <c r="G597" s="7">
        <v>143.74</v>
      </c>
    </row>
    <row r="598" spans="1:7" x14ac:dyDescent="0.3">
      <c r="A598">
        <v>3023516</v>
      </c>
      <c r="B598" t="s">
        <v>24261</v>
      </c>
      <c r="C598" t="s">
        <v>19</v>
      </c>
      <c r="D598" t="s">
        <v>377</v>
      </c>
      <c r="E598">
        <v>611130</v>
      </c>
      <c r="F598" t="s">
        <v>24195</v>
      </c>
      <c r="G598" s="7">
        <v>213.94</v>
      </c>
    </row>
    <row r="599" spans="1:7" x14ac:dyDescent="0.3">
      <c r="A599">
        <v>3022077</v>
      </c>
      <c r="B599" t="s">
        <v>24262</v>
      </c>
      <c r="C599" t="s">
        <v>24263</v>
      </c>
      <c r="D599" t="s">
        <v>371</v>
      </c>
      <c r="E599">
        <v>615100</v>
      </c>
      <c r="F599" t="s">
        <v>24195</v>
      </c>
      <c r="G599" s="7">
        <v>230124.70000000007</v>
      </c>
    </row>
    <row r="600" spans="1:7" x14ac:dyDescent="0.3">
      <c r="A600">
        <v>3022077</v>
      </c>
      <c r="B600" t="s">
        <v>24262</v>
      </c>
      <c r="C600" t="s">
        <v>24263</v>
      </c>
      <c r="D600" t="s">
        <v>371</v>
      </c>
      <c r="E600">
        <v>616100</v>
      </c>
      <c r="F600" t="s">
        <v>24195</v>
      </c>
      <c r="G600" s="7">
        <v>30953.26</v>
      </c>
    </row>
    <row r="601" spans="1:7" x14ac:dyDescent="0.3">
      <c r="A601">
        <v>3022077</v>
      </c>
      <c r="B601" t="s">
        <v>24262</v>
      </c>
      <c r="C601" t="s">
        <v>24263</v>
      </c>
      <c r="D601" t="s">
        <v>371</v>
      </c>
      <c r="E601">
        <v>617100</v>
      </c>
      <c r="F601" t="s">
        <v>24195</v>
      </c>
      <c r="G601" s="7">
        <v>65289.469999999994</v>
      </c>
    </row>
    <row r="602" spans="1:7" x14ac:dyDescent="0.3">
      <c r="A602">
        <v>3022077</v>
      </c>
      <c r="B602" t="s">
        <v>24262</v>
      </c>
      <c r="C602" t="s">
        <v>24263</v>
      </c>
      <c r="D602" t="s">
        <v>373</v>
      </c>
      <c r="E602">
        <v>615130</v>
      </c>
      <c r="F602" t="s">
        <v>24195</v>
      </c>
      <c r="G602" s="7">
        <v>131873.36000000002</v>
      </c>
    </row>
    <row r="603" spans="1:7" x14ac:dyDescent="0.3">
      <c r="A603">
        <v>3022077</v>
      </c>
      <c r="B603" t="s">
        <v>24262</v>
      </c>
      <c r="C603" t="s">
        <v>24263</v>
      </c>
      <c r="D603" t="s">
        <v>373</v>
      </c>
      <c r="E603">
        <v>616160</v>
      </c>
      <c r="F603" t="s">
        <v>24195</v>
      </c>
      <c r="G603" s="7">
        <v>15866.780000000002</v>
      </c>
    </row>
    <row r="604" spans="1:7" x14ac:dyDescent="0.3">
      <c r="A604">
        <v>3022077</v>
      </c>
      <c r="B604" t="s">
        <v>24262</v>
      </c>
      <c r="C604" t="s">
        <v>24263</v>
      </c>
      <c r="D604" t="s">
        <v>373</v>
      </c>
      <c r="E604">
        <v>617150</v>
      </c>
      <c r="F604" t="s">
        <v>24195</v>
      </c>
      <c r="G604" s="7">
        <v>23786.279999999992</v>
      </c>
    </row>
    <row r="605" spans="1:7" x14ac:dyDescent="0.3">
      <c r="A605">
        <v>3022077</v>
      </c>
      <c r="B605" t="s">
        <v>24262</v>
      </c>
      <c r="C605" t="s">
        <v>24263</v>
      </c>
      <c r="D605" t="s">
        <v>374</v>
      </c>
      <c r="E605">
        <v>615120</v>
      </c>
      <c r="F605" t="s">
        <v>24195</v>
      </c>
      <c r="G605" s="7">
        <v>22802.129999999997</v>
      </c>
    </row>
    <row r="606" spans="1:7" x14ac:dyDescent="0.3">
      <c r="A606">
        <v>3022077</v>
      </c>
      <c r="B606" t="s">
        <v>24262</v>
      </c>
      <c r="C606" t="s">
        <v>24263</v>
      </c>
      <c r="D606" t="s">
        <v>374</v>
      </c>
      <c r="E606">
        <v>616120</v>
      </c>
      <c r="F606" t="s">
        <v>24195</v>
      </c>
      <c r="G606" s="7">
        <v>2569.2399999999998</v>
      </c>
    </row>
    <row r="607" spans="1:7" x14ac:dyDescent="0.3">
      <c r="A607">
        <v>3022077</v>
      </c>
      <c r="B607" t="s">
        <v>24262</v>
      </c>
      <c r="C607" t="s">
        <v>24263</v>
      </c>
      <c r="D607" t="s">
        <v>374</v>
      </c>
      <c r="E607">
        <v>617120</v>
      </c>
      <c r="F607" t="s">
        <v>24195</v>
      </c>
      <c r="G607" s="7">
        <v>3828.0499999999997</v>
      </c>
    </row>
    <row r="608" spans="1:7" x14ac:dyDescent="0.3">
      <c r="A608">
        <v>3022077</v>
      </c>
      <c r="B608" t="s">
        <v>24262</v>
      </c>
      <c r="C608" t="s">
        <v>24263</v>
      </c>
      <c r="D608" t="s">
        <v>375</v>
      </c>
      <c r="E608">
        <v>615140</v>
      </c>
      <c r="F608" t="s">
        <v>24195</v>
      </c>
      <c r="G608" s="7">
        <v>18360.369999999995</v>
      </c>
    </row>
    <row r="609" spans="1:7" x14ac:dyDescent="0.3">
      <c r="A609">
        <v>3022077</v>
      </c>
      <c r="B609" t="s">
        <v>24262</v>
      </c>
      <c r="C609" t="s">
        <v>24263</v>
      </c>
      <c r="D609" t="s">
        <v>375</v>
      </c>
      <c r="E609">
        <v>616130</v>
      </c>
      <c r="F609" t="s">
        <v>24195</v>
      </c>
      <c r="G609" s="7">
        <v>2427.6</v>
      </c>
    </row>
    <row r="610" spans="1:7" x14ac:dyDescent="0.3">
      <c r="A610">
        <v>3022077</v>
      </c>
      <c r="B610" t="s">
        <v>24262</v>
      </c>
      <c r="C610" t="s">
        <v>24263</v>
      </c>
      <c r="D610" t="s">
        <v>375</v>
      </c>
      <c r="E610">
        <v>617130</v>
      </c>
      <c r="F610" t="s">
        <v>24195</v>
      </c>
      <c r="G610" s="7">
        <v>3153.38</v>
      </c>
    </row>
    <row r="611" spans="1:7" x14ac:dyDescent="0.3">
      <c r="A611">
        <v>3022077</v>
      </c>
      <c r="B611" t="s">
        <v>24262</v>
      </c>
      <c r="C611" t="s">
        <v>24263</v>
      </c>
      <c r="D611" t="s">
        <v>376</v>
      </c>
      <c r="E611">
        <v>615110</v>
      </c>
      <c r="F611" t="s">
        <v>24195</v>
      </c>
      <c r="G611" s="7">
        <v>8029.7599999999993</v>
      </c>
    </row>
    <row r="612" spans="1:7" x14ac:dyDescent="0.3">
      <c r="A612">
        <v>3022077</v>
      </c>
      <c r="B612" t="s">
        <v>24262</v>
      </c>
      <c r="C612" t="s">
        <v>24263</v>
      </c>
      <c r="D612" t="s">
        <v>376</v>
      </c>
      <c r="E612">
        <v>616110</v>
      </c>
      <c r="F612" t="s">
        <v>24195</v>
      </c>
      <c r="G612" s="7">
        <v>961.5200000000001</v>
      </c>
    </row>
    <row r="613" spans="1:7" x14ac:dyDescent="0.3">
      <c r="A613">
        <v>3022077</v>
      </c>
      <c r="B613" t="s">
        <v>24262</v>
      </c>
      <c r="C613" t="s">
        <v>24263</v>
      </c>
      <c r="D613" t="s">
        <v>376</v>
      </c>
      <c r="E613">
        <v>617110</v>
      </c>
      <c r="F613" t="s">
        <v>24195</v>
      </c>
      <c r="G613" s="7">
        <v>1629.92</v>
      </c>
    </row>
    <row r="614" spans="1:7" x14ac:dyDescent="0.3">
      <c r="A614">
        <v>3022077</v>
      </c>
      <c r="B614" t="s">
        <v>24262</v>
      </c>
      <c r="C614" t="s">
        <v>24263</v>
      </c>
      <c r="D614" t="s">
        <v>377</v>
      </c>
      <c r="E614">
        <v>611110</v>
      </c>
      <c r="F614" t="s">
        <v>24195</v>
      </c>
      <c r="G614" s="7">
        <v>30599.05000000001</v>
      </c>
    </row>
    <row r="615" spans="1:7" x14ac:dyDescent="0.3">
      <c r="A615">
        <v>3022077</v>
      </c>
      <c r="B615" t="s">
        <v>24262</v>
      </c>
      <c r="C615" t="s">
        <v>24263</v>
      </c>
      <c r="D615" t="s">
        <v>377</v>
      </c>
      <c r="E615">
        <v>611120</v>
      </c>
      <c r="F615" t="s">
        <v>24195</v>
      </c>
      <c r="G615" s="7">
        <v>2754.92</v>
      </c>
    </row>
    <row r="616" spans="1:7" x14ac:dyDescent="0.3">
      <c r="A616">
        <v>3022077</v>
      </c>
      <c r="B616" t="s">
        <v>24262</v>
      </c>
      <c r="C616" t="s">
        <v>24263</v>
      </c>
      <c r="D616" t="s">
        <v>377</v>
      </c>
      <c r="E616">
        <v>611130</v>
      </c>
      <c r="F616" t="s">
        <v>24195</v>
      </c>
      <c r="G616" s="7">
        <v>5373.81</v>
      </c>
    </row>
    <row r="617" spans="1:7" x14ac:dyDescent="0.3">
      <c r="A617">
        <v>3022077</v>
      </c>
      <c r="B617" t="s">
        <v>24262</v>
      </c>
      <c r="C617" t="s">
        <v>24263</v>
      </c>
      <c r="D617" t="s">
        <v>379</v>
      </c>
      <c r="E617">
        <v>615170</v>
      </c>
      <c r="F617" t="s">
        <v>24195</v>
      </c>
      <c r="G617" s="7">
        <v>1586.13</v>
      </c>
    </row>
    <row r="618" spans="1:7" x14ac:dyDescent="0.3">
      <c r="A618">
        <v>3022077</v>
      </c>
      <c r="B618" t="s">
        <v>24262</v>
      </c>
      <c r="C618" t="s">
        <v>24263</v>
      </c>
      <c r="D618" t="s">
        <v>379</v>
      </c>
      <c r="E618">
        <v>616140</v>
      </c>
      <c r="F618" t="s">
        <v>24195</v>
      </c>
      <c r="G618" s="7">
        <v>174.19</v>
      </c>
    </row>
    <row r="619" spans="1:7" x14ac:dyDescent="0.3">
      <c r="A619">
        <v>3022077</v>
      </c>
      <c r="B619" t="s">
        <v>24262</v>
      </c>
      <c r="C619" t="s">
        <v>24263</v>
      </c>
      <c r="D619" t="s">
        <v>379</v>
      </c>
      <c r="E619">
        <v>617160</v>
      </c>
      <c r="F619" t="s">
        <v>24195</v>
      </c>
      <c r="G619" s="7">
        <v>321.95999999999998</v>
      </c>
    </row>
    <row r="620" spans="1:7" x14ac:dyDescent="0.3">
      <c r="A620">
        <v>3022079</v>
      </c>
      <c r="B620" t="s">
        <v>24264</v>
      </c>
      <c r="C620" t="s">
        <v>16</v>
      </c>
      <c r="D620" t="s">
        <v>371</v>
      </c>
      <c r="E620">
        <v>615100</v>
      </c>
      <c r="F620" t="s">
        <v>24195</v>
      </c>
      <c r="G620" s="7">
        <v>89128.990000000151</v>
      </c>
    </row>
    <row r="621" spans="1:7" x14ac:dyDescent="0.3">
      <c r="A621">
        <v>3022079</v>
      </c>
      <c r="B621" t="s">
        <v>24264</v>
      </c>
      <c r="C621" t="s">
        <v>16</v>
      </c>
      <c r="D621" t="s">
        <v>371</v>
      </c>
      <c r="E621">
        <v>616100</v>
      </c>
      <c r="F621" t="s">
        <v>24195</v>
      </c>
      <c r="G621" s="7">
        <v>11821.49</v>
      </c>
    </row>
    <row r="622" spans="1:7" x14ac:dyDescent="0.3">
      <c r="A622">
        <v>3022079</v>
      </c>
      <c r="B622" t="s">
        <v>24264</v>
      </c>
      <c r="C622" t="s">
        <v>16</v>
      </c>
      <c r="D622" t="s">
        <v>371</v>
      </c>
      <c r="E622">
        <v>617100</v>
      </c>
      <c r="F622" t="s">
        <v>24195</v>
      </c>
      <c r="G622" s="7">
        <v>26004.190000000006</v>
      </c>
    </row>
    <row r="623" spans="1:7" x14ac:dyDescent="0.3">
      <c r="A623">
        <v>3022079</v>
      </c>
      <c r="B623" t="s">
        <v>24264</v>
      </c>
      <c r="C623" t="s">
        <v>16</v>
      </c>
      <c r="D623" t="s">
        <v>373</v>
      </c>
      <c r="E623">
        <v>615130</v>
      </c>
      <c r="F623" t="s">
        <v>24195</v>
      </c>
      <c r="G623" s="7">
        <v>12136.2</v>
      </c>
    </row>
    <row r="624" spans="1:7" x14ac:dyDescent="0.3">
      <c r="A624">
        <v>3022079</v>
      </c>
      <c r="B624" t="s">
        <v>24264</v>
      </c>
      <c r="C624" t="s">
        <v>16</v>
      </c>
      <c r="D624" t="s">
        <v>373</v>
      </c>
      <c r="E624">
        <v>616160</v>
      </c>
      <c r="F624" t="s">
        <v>24195</v>
      </c>
      <c r="G624" s="7">
        <v>1320.0299999999997</v>
      </c>
    </row>
    <row r="625" spans="1:7" x14ac:dyDescent="0.3">
      <c r="A625">
        <v>3022079</v>
      </c>
      <c r="B625" t="s">
        <v>24264</v>
      </c>
      <c r="C625" t="s">
        <v>16</v>
      </c>
      <c r="D625" t="s">
        <v>373</v>
      </c>
      <c r="E625">
        <v>617150</v>
      </c>
      <c r="F625" t="s">
        <v>24195</v>
      </c>
      <c r="G625" s="7">
        <v>1826.5</v>
      </c>
    </row>
    <row r="626" spans="1:7" x14ac:dyDescent="0.3">
      <c r="A626">
        <v>3022079</v>
      </c>
      <c r="B626" t="s">
        <v>24264</v>
      </c>
      <c r="C626" t="s">
        <v>16</v>
      </c>
      <c r="D626" t="s">
        <v>375</v>
      </c>
      <c r="E626">
        <v>615140</v>
      </c>
      <c r="F626" t="s">
        <v>24195</v>
      </c>
      <c r="G626" s="7">
        <v>8216.16</v>
      </c>
    </row>
    <row r="627" spans="1:7" x14ac:dyDescent="0.3">
      <c r="A627">
        <v>3022079</v>
      </c>
      <c r="B627" t="s">
        <v>24264</v>
      </c>
      <c r="C627" t="s">
        <v>16</v>
      </c>
      <c r="D627" t="s">
        <v>375</v>
      </c>
      <c r="E627">
        <v>616130</v>
      </c>
      <c r="F627" t="s">
        <v>24195</v>
      </c>
      <c r="G627" s="7">
        <v>982.22</v>
      </c>
    </row>
    <row r="628" spans="1:7" x14ac:dyDescent="0.3">
      <c r="A628">
        <v>3022079</v>
      </c>
      <c r="B628" t="s">
        <v>24264</v>
      </c>
      <c r="C628" t="s">
        <v>16</v>
      </c>
      <c r="D628" t="s">
        <v>375</v>
      </c>
      <c r="E628">
        <v>617130</v>
      </c>
      <c r="F628" t="s">
        <v>24195</v>
      </c>
      <c r="G628" s="7">
        <v>1676.1100000000001</v>
      </c>
    </row>
    <row r="629" spans="1:7" x14ac:dyDescent="0.3">
      <c r="A629">
        <v>3022079</v>
      </c>
      <c r="B629" t="s">
        <v>24264</v>
      </c>
      <c r="C629" t="s">
        <v>16</v>
      </c>
      <c r="D629" t="s">
        <v>377</v>
      </c>
      <c r="E629">
        <v>611110</v>
      </c>
      <c r="F629" t="s">
        <v>24195</v>
      </c>
      <c r="G629" s="7">
        <v>2280.2399999999993</v>
      </c>
    </row>
    <row r="630" spans="1:7" x14ac:dyDescent="0.3">
      <c r="A630">
        <v>3022079</v>
      </c>
      <c r="B630" t="s">
        <v>24264</v>
      </c>
      <c r="C630" t="s">
        <v>16</v>
      </c>
      <c r="D630" t="s">
        <v>377</v>
      </c>
      <c r="E630">
        <v>611120</v>
      </c>
      <c r="F630" t="s">
        <v>24195</v>
      </c>
      <c r="G630" s="7">
        <v>216.93</v>
      </c>
    </row>
    <row r="631" spans="1:7" x14ac:dyDescent="0.3">
      <c r="A631">
        <v>3022079</v>
      </c>
      <c r="B631" t="s">
        <v>24264</v>
      </c>
      <c r="C631" t="s">
        <v>16</v>
      </c>
      <c r="D631" t="s">
        <v>377</v>
      </c>
      <c r="E631">
        <v>611130</v>
      </c>
      <c r="F631" t="s">
        <v>24195</v>
      </c>
      <c r="G631" s="7">
        <v>342.65</v>
      </c>
    </row>
    <row r="632" spans="1:7" x14ac:dyDescent="0.3">
      <c r="A632">
        <v>3022079</v>
      </c>
      <c r="B632" t="s">
        <v>24264</v>
      </c>
      <c r="C632" t="s">
        <v>16</v>
      </c>
      <c r="D632" t="s">
        <v>379</v>
      </c>
      <c r="E632">
        <v>615170</v>
      </c>
      <c r="F632" t="s">
        <v>24195</v>
      </c>
      <c r="G632" s="7">
        <v>4773.53</v>
      </c>
    </row>
    <row r="633" spans="1:7" x14ac:dyDescent="0.3">
      <c r="A633">
        <v>3022079</v>
      </c>
      <c r="B633" t="s">
        <v>24264</v>
      </c>
      <c r="C633" t="s">
        <v>16</v>
      </c>
      <c r="D633" t="s">
        <v>379</v>
      </c>
      <c r="E633">
        <v>616140</v>
      </c>
      <c r="F633" t="s">
        <v>24195</v>
      </c>
      <c r="G633" s="7">
        <v>653.48</v>
      </c>
    </row>
    <row r="634" spans="1:7" x14ac:dyDescent="0.3">
      <c r="A634">
        <v>3022079</v>
      </c>
      <c r="B634" t="s">
        <v>24264</v>
      </c>
      <c r="C634" t="s">
        <v>16</v>
      </c>
      <c r="D634" t="s">
        <v>379</v>
      </c>
      <c r="E634">
        <v>617160</v>
      </c>
      <c r="F634" t="s">
        <v>24195</v>
      </c>
      <c r="G634" s="7">
        <v>973.8</v>
      </c>
    </row>
    <row r="635" spans="1:7" x14ac:dyDescent="0.3">
      <c r="A635">
        <v>3022078</v>
      </c>
      <c r="B635" t="s">
        <v>24265</v>
      </c>
      <c r="C635" t="s">
        <v>232</v>
      </c>
      <c r="D635" t="s">
        <v>371</v>
      </c>
      <c r="E635">
        <v>615100</v>
      </c>
      <c r="F635" t="s">
        <v>24195</v>
      </c>
      <c r="G635" s="7">
        <v>70236.21000000005</v>
      </c>
    </row>
    <row r="636" spans="1:7" x14ac:dyDescent="0.3">
      <c r="A636">
        <v>3022078</v>
      </c>
      <c r="B636" t="s">
        <v>24265</v>
      </c>
      <c r="C636" t="s">
        <v>232</v>
      </c>
      <c r="D636" t="s">
        <v>371</v>
      </c>
      <c r="E636">
        <v>616100</v>
      </c>
      <c r="F636" t="s">
        <v>24195</v>
      </c>
      <c r="G636" s="7">
        <v>9449.44</v>
      </c>
    </row>
    <row r="637" spans="1:7" x14ac:dyDescent="0.3">
      <c r="A637">
        <v>3022078</v>
      </c>
      <c r="B637" t="s">
        <v>24265</v>
      </c>
      <c r="C637" t="s">
        <v>232</v>
      </c>
      <c r="D637" t="s">
        <v>371</v>
      </c>
      <c r="E637">
        <v>617100</v>
      </c>
      <c r="F637" t="s">
        <v>24195</v>
      </c>
      <c r="G637" s="7">
        <v>17483.45</v>
      </c>
    </row>
    <row r="638" spans="1:7" x14ac:dyDescent="0.3">
      <c r="A638">
        <v>3022078</v>
      </c>
      <c r="B638" t="s">
        <v>24265</v>
      </c>
      <c r="C638" t="s">
        <v>232</v>
      </c>
      <c r="D638" t="s">
        <v>373</v>
      </c>
      <c r="E638">
        <v>615130</v>
      </c>
      <c r="F638" t="s">
        <v>24195</v>
      </c>
      <c r="G638" s="7">
        <v>18578.249999999996</v>
      </c>
    </row>
    <row r="639" spans="1:7" x14ac:dyDescent="0.3">
      <c r="A639">
        <v>3022078</v>
      </c>
      <c r="B639" t="s">
        <v>24265</v>
      </c>
      <c r="C639" t="s">
        <v>232</v>
      </c>
      <c r="D639" t="s">
        <v>373</v>
      </c>
      <c r="E639">
        <v>616160</v>
      </c>
      <c r="F639" t="s">
        <v>24195</v>
      </c>
      <c r="G639" s="7">
        <v>2045.1499999999999</v>
      </c>
    </row>
    <row r="640" spans="1:7" x14ac:dyDescent="0.3">
      <c r="A640">
        <v>3022078</v>
      </c>
      <c r="B640" t="s">
        <v>24265</v>
      </c>
      <c r="C640" t="s">
        <v>232</v>
      </c>
      <c r="D640" t="s">
        <v>373</v>
      </c>
      <c r="E640">
        <v>617150</v>
      </c>
      <c r="F640" t="s">
        <v>24195</v>
      </c>
      <c r="G640" s="7">
        <v>3789.9599999999996</v>
      </c>
    </row>
    <row r="641" spans="1:7" x14ac:dyDescent="0.3">
      <c r="A641">
        <v>3022078</v>
      </c>
      <c r="B641" t="s">
        <v>24265</v>
      </c>
      <c r="C641" t="s">
        <v>232</v>
      </c>
      <c r="D641" t="s">
        <v>374</v>
      </c>
      <c r="E641">
        <v>615120</v>
      </c>
      <c r="F641" t="s">
        <v>24195</v>
      </c>
      <c r="G641" s="7">
        <v>2278.75</v>
      </c>
    </row>
    <row r="642" spans="1:7" x14ac:dyDescent="0.3">
      <c r="A642">
        <v>3022078</v>
      </c>
      <c r="B642" t="s">
        <v>24265</v>
      </c>
      <c r="C642" t="s">
        <v>232</v>
      </c>
      <c r="D642" t="s">
        <v>374</v>
      </c>
      <c r="E642">
        <v>616120</v>
      </c>
      <c r="F642" t="s">
        <v>24195</v>
      </c>
      <c r="G642" s="7">
        <v>279.26</v>
      </c>
    </row>
    <row r="643" spans="1:7" x14ac:dyDescent="0.3">
      <c r="A643">
        <v>3022078</v>
      </c>
      <c r="B643" t="s">
        <v>24265</v>
      </c>
      <c r="C643" t="s">
        <v>232</v>
      </c>
      <c r="D643" t="s">
        <v>374</v>
      </c>
      <c r="E643">
        <v>617120</v>
      </c>
      <c r="F643" t="s">
        <v>24195</v>
      </c>
      <c r="G643" s="7">
        <v>464.87</v>
      </c>
    </row>
    <row r="644" spans="1:7" x14ac:dyDescent="0.3">
      <c r="A644">
        <v>3022078</v>
      </c>
      <c r="B644" t="s">
        <v>24265</v>
      </c>
      <c r="C644" t="s">
        <v>232</v>
      </c>
      <c r="D644" t="s">
        <v>375</v>
      </c>
      <c r="E644">
        <v>615140</v>
      </c>
      <c r="F644" t="s">
        <v>24195</v>
      </c>
      <c r="G644" s="7">
        <v>11862.669999999998</v>
      </c>
    </row>
    <row r="645" spans="1:7" x14ac:dyDescent="0.3">
      <c r="A645">
        <v>3022078</v>
      </c>
      <c r="B645" t="s">
        <v>24265</v>
      </c>
      <c r="C645" t="s">
        <v>232</v>
      </c>
      <c r="D645" t="s">
        <v>375</v>
      </c>
      <c r="E645">
        <v>616130</v>
      </c>
      <c r="F645" t="s">
        <v>24195</v>
      </c>
      <c r="G645" s="7">
        <v>1466.65</v>
      </c>
    </row>
    <row r="646" spans="1:7" x14ac:dyDescent="0.3">
      <c r="A646">
        <v>3022078</v>
      </c>
      <c r="B646" t="s">
        <v>24265</v>
      </c>
      <c r="C646" t="s">
        <v>232</v>
      </c>
      <c r="D646" t="s">
        <v>375</v>
      </c>
      <c r="E646">
        <v>617130</v>
      </c>
      <c r="F646" t="s">
        <v>24195</v>
      </c>
      <c r="G646" s="7">
        <v>2419.9900000000002</v>
      </c>
    </row>
    <row r="647" spans="1:7" x14ac:dyDescent="0.3">
      <c r="A647">
        <v>3022078</v>
      </c>
      <c r="B647" t="s">
        <v>24265</v>
      </c>
      <c r="C647" t="s">
        <v>232</v>
      </c>
      <c r="D647" t="s">
        <v>377</v>
      </c>
      <c r="E647">
        <v>611110</v>
      </c>
      <c r="F647" t="s">
        <v>24195</v>
      </c>
      <c r="G647" s="7">
        <v>2141.5299999999997</v>
      </c>
    </row>
    <row r="648" spans="1:7" x14ac:dyDescent="0.3">
      <c r="A648">
        <v>3022078</v>
      </c>
      <c r="B648" t="s">
        <v>24265</v>
      </c>
      <c r="C648" t="s">
        <v>232</v>
      </c>
      <c r="D648" t="s">
        <v>377</v>
      </c>
      <c r="E648">
        <v>611120</v>
      </c>
      <c r="F648" t="s">
        <v>24195</v>
      </c>
      <c r="G648" s="7">
        <v>80.039999999999992</v>
      </c>
    </row>
    <row r="649" spans="1:7" x14ac:dyDescent="0.3">
      <c r="A649">
        <v>3022078</v>
      </c>
      <c r="B649" t="s">
        <v>24265</v>
      </c>
      <c r="C649" t="s">
        <v>232</v>
      </c>
      <c r="D649" t="s">
        <v>377</v>
      </c>
      <c r="E649">
        <v>611130</v>
      </c>
      <c r="F649" t="s">
        <v>24195</v>
      </c>
      <c r="G649" s="7">
        <v>436.86</v>
      </c>
    </row>
    <row r="650" spans="1:7" x14ac:dyDescent="0.3">
      <c r="A650">
        <v>3021002</v>
      </c>
      <c r="B650" t="s">
        <v>24266</v>
      </c>
      <c r="C650" t="s">
        <v>355</v>
      </c>
      <c r="D650" t="s">
        <v>371</v>
      </c>
      <c r="E650">
        <v>615100</v>
      </c>
      <c r="F650" t="s">
        <v>24195</v>
      </c>
      <c r="G650" s="7">
        <v>14671.899999999998</v>
      </c>
    </row>
    <row r="651" spans="1:7" x14ac:dyDescent="0.3">
      <c r="A651">
        <v>3021002</v>
      </c>
      <c r="B651" t="s">
        <v>24266</v>
      </c>
      <c r="C651" t="s">
        <v>355</v>
      </c>
      <c r="D651" t="s">
        <v>371</v>
      </c>
      <c r="E651">
        <v>616100</v>
      </c>
      <c r="F651" t="s">
        <v>24195</v>
      </c>
      <c r="G651" s="7">
        <v>2002.1800000000003</v>
      </c>
    </row>
    <row r="652" spans="1:7" x14ac:dyDescent="0.3">
      <c r="A652">
        <v>3021002</v>
      </c>
      <c r="B652" t="s">
        <v>24266</v>
      </c>
      <c r="C652" t="s">
        <v>355</v>
      </c>
      <c r="D652" t="s">
        <v>371</v>
      </c>
      <c r="E652">
        <v>617100</v>
      </c>
      <c r="F652" t="s">
        <v>24195</v>
      </c>
      <c r="G652" s="7">
        <v>4186.96</v>
      </c>
    </row>
    <row r="653" spans="1:7" x14ac:dyDescent="0.3">
      <c r="A653">
        <v>3021002</v>
      </c>
      <c r="B653" t="s">
        <v>24266</v>
      </c>
      <c r="C653" t="s">
        <v>355</v>
      </c>
      <c r="D653" t="s">
        <v>373</v>
      </c>
      <c r="E653">
        <v>615130</v>
      </c>
      <c r="F653" t="s">
        <v>24195</v>
      </c>
      <c r="G653" s="7">
        <v>24312.339999999997</v>
      </c>
    </row>
    <row r="654" spans="1:7" x14ac:dyDescent="0.3">
      <c r="A654">
        <v>3021002</v>
      </c>
      <c r="B654" t="s">
        <v>24266</v>
      </c>
      <c r="C654" t="s">
        <v>355</v>
      </c>
      <c r="D654" t="s">
        <v>373</v>
      </c>
      <c r="E654">
        <v>616160</v>
      </c>
      <c r="F654" t="s">
        <v>24195</v>
      </c>
      <c r="G654" s="7">
        <v>2663.1899999999996</v>
      </c>
    </row>
    <row r="655" spans="1:7" x14ac:dyDescent="0.3">
      <c r="A655">
        <v>3021002</v>
      </c>
      <c r="B655" t="s">
        <v>24266</v>
      </c>
      <c r="C655" t="s">
        <v>355</v>
      </c>
      <c r="D655" t="s">
        <v>373</v>
      </c>
      <c r="E655">
        <v>617150</v>
      </c>
      <c r="F655" t="s">
        <v>24195</v>
      </c>
      <c r="G655" s="7">
        <v>5502.7199999999993</v>
      </c>
    </row>
    <row r="656" spans="1:7" x14ac:dyDescent="0.3">
      <c r="A656">
        <v>3021002</v>
      </c>
      <c r="B656" t="s">
        <v>24266</v>
      </c>
      <c r="C656" t="s">
        <v>355</v>
      </c>
      <c r="D656" t="s">
        <v>374</v>
      </c>
      <c r="E656">
        <v>615120</v>
      </c>
      <c r="F656" t="s">
        <v>24195</v>
      </c>
      <c r="G656" s="7">
        <v>2629.56</v>
      </c>
    </row>
    <row r="657" spans="1:7" x14ac:dyDescent="0.3">
      <c r="A657">
        <v>3021002</v>
      </c>
      <c r="B657" t="s">
        <v>24266</v>
      </c>
      <c r="C657" t="s">
        <v>355</v>
      </c>
      <c r="D657" t="s">
        <v>374</v>
      </c>
      <c r="E657">
        <v>616120</v>
      </c>
      <c r="F657" t="s">
        <v>24195</v>
      </c>
      <c r="G657" s="7">
        <v>329.92</v>
      </c>
    </row>
    <row r="658" spans="1:7" x14ac:dyDescent="0.3">
      <c r="A658">
        <v>3021002</v>
      </c>
      <c r="B658" t="s">
        <v>24266</v>
      </c>
      <c r="C658" t="s">
        <v>355</v>
      </c>
      <c r="D658" t="s">
        <v>374</v>
      </c>
      <c r="E658">
        <v>617120</v>
      </c>
      <c r="F658" t="s">
        <v>24195</v>
      </c>
      <c r="G658" s="7">
        <v>533.76</v>
      </c>
    </row>
    <row r="659" spans="1:7" x14ac:dyDescent="0.3">
      <c r="A659">
        <v>3021002</v>
      </c>
      <c r="B659" t="s">
        <v>24266</v>
      </c>
      <c r="C659" t="s">
        <v>355</v>
      </c>
      <c r="D659" t="s">
        <v>375</v>
      </c>
      <c r="E659">
        <v>615140</v>
      </c>
      <c r="F659" t="s">
        <v>24195</v>
      </c>
      <c r="G659" s="7">
        <v>5022.21</v>
      </c>
    </row>
    <row r="660" spans="1:7" x14ac:dyDescent="0.3">
      <c r="A660">
        <v>3021002</v>
      </c>
      <c r="B660" t="s">
        <v>24266</v>
      </c>
      <c r="C660" t="s">
        <v>355</v>
      </c>
      <c r="D660" t="s">
        <v>375</v>
      </c>
      <c r="E660">
        <v>616130</v>
      </c>
      <c r="F660" t="s">
        <v>24195</v>
      </c>
      <c r="G660" s="7">
        <v>624.49</v>
      </c>
    </row>
    <row r="661" spans="1:7" x14ac:dyDescent="0.3">
      <c r="A661">
        <v>3021002</v>
      </c>
      <c r="B661" t="s">
        <v>24266</v>
      </c>
      <c r="C661" t="s">
        <v>355</v>
      </c>
      <c r="D661" t="s">
        <v>375</v>
      </c>
      <c r="E661">
        <v>617130</v>
      </c>
      <c r="F661" t="s">
        <v>24195</v>
      </c>
      <c r="G661" s="7">
        <v>1019.44</v>
      </c>
    </row>
    <row r="662" spans="1:7" x14ac:dyDescent="0.3">
      <c r="A662">
        <v>3021002</v>
      </c>
      <c r="B662" t="s">
        <v>24266</v>
      </c>
      <c r="C662" t="s">
        <v>355</v>
      </c>
      <c r="D662" t="s">
        <v>377</v>
      </c>
      <c r="E662">
        <v>611110</v>
      </c>
      <c r="F662" t="s">
        <v>24195</v>
      </c>
      <c r="G662" s="7">
        <v>4456.6799999999994</v>
      </c>
    </row>
    <row r="663" spans="1:7" x14ac:dyDescent="0.3">
      <c r="A663">
        <v>3021002</v>
      </c>
      <c r="B663" t="s">
        <v>24266</v>
      </c>
      <c r="C663" t="s">
        <v>355</v>
      </c>
      <c r="D663" t="s">
        <v>377</v>
      </c>
      <c r="E663">
        <v>611120</v>
      </c>
      <c r="F663" t="s">
        <v>24195</v>
      </c>
      <c r="G663" s="7">
        <v>436.36999999999995</v>
      </c>
    </row>
    <row r="664" spans="1:7" x14ac:dyDescent="0.3">
      <c r="A664">
        <v>3021002</v>
      </c>
      <c r="B664" t="s">
        <v>24266</v>
      </c>
      <c r="C664" t="s">
        <v>355</v>
      </c>
      <c r="D664" t="s">
        <v>377</v>
      </c>
      <c r="E664">
        <v>611130</v>
      </c>
      <c r="F664" t="s">
        <v>24195</v>
      </c>
      <c r="G664" s="7">
        <v>722.99</v>
      </c>
    </row>
    <row r="665" spans="1:7" x14ac:dyDescent="0.3">
      <c r="A665">
        <v>3020135</v>
      </c>
      <c r="B665" t="s">
        <v>24267</v>
      </c>
      <c r="C665" t="s">
        <v>24268</v>
      </c>
      <c r="D665" t="s">
        <v>371</v>
      </c>
      <c r="E665">
        <v>615100</v>
      </c>
      <c r="F665" t="s">
        <v>24195</v>
      </c>
      <c r="G665" s="7">
        <v>28388.779999999995</v>
      </c>
    </row>
    <row r="666" spans="1:7" x14ac:dyDescent="0.3">
      <c r="A666">
        <v>3020135</v>
      </c>
      <c r="B666" t="s">
        <v>24267</v>
      </c>
      <c r="C666" t="s">
        <v>24268</v>
      </c>
      <c r="D666" t="s">
        <v>371</v>
      </c>
      <c r="E666">
        <v>616100</v>
      </c>
      <c r="F666" t="s">
        <v>24195</v>
      </c>
      <c r="G666" s="7">
        <v>3861.83</v>
      </c>
    </row>
    <row r="667" spans="1:7" x14ac:dyDescent="0.3">
      <c r="A667">
        <v>3020135</v>
      </c>
      <c r="B667" t="s">
        <v>24267</v>
      </c>
      <c r="C667" t="s">
        <v>24268</v>
      </c>
      <c r="D667" t="s">
        <v>371</v>
      </c>
      <c r="E667">
        <v>617100</v>
      </c>
      <c r="F667" t="s">
        <v>24195</v>
      </c>
      <c r="G667" s="7">
        <v>6611.0399999999991</v>
      </c>
    </row>
    <row r="668" spans="1:7" x14ac:dyDescent="0.3">
      <c r="A668">
        <v>3020135</v>
      </c>
      <c r="B668" t="s">
        <v>24267</v>
      </c>
      <c r="C668" t="s">
        <v>24268</v>
      </c>
      <c r="D668" t="s">
        <v>373</v>
      </c>
      <c r="E668">
        <v>615130</v>
      </c>
      <c r="F668" t="s">
        <v>24195</v>
      </c>
      <c r="G668" s="7">
        <v>103271.33999999989</v>
      </c>
    </row>
    <row r="669" spans="1:7" x14ac:dyDescent="0.3">
      <c r="A669">
        <v>3020135</v>
      </c>
      <c r="B669" t="s">
        <v>24267</v>
      </c>
      <c r="C669" t="s">
        <v>24268</v>
      </c>
      <c r="D669" t="s">
        <v>373</v>
      </c>
      <c r="E669">
        <v>616160</v>
      </c>
      <c r="F669" t="s">
        <v>24195</v>
      </c>
      <c r="G669" s="7">
        <v>12047.690000000002</v>
      </c>
    </row>
    <row r="670" spans="1:7" x14ac:dyDescent="0.3">
      <c r="A670">
        <v>3020135</v>
      </c>
      <c r="B670" t="s">
        <v>24267</v>
      </c>
      <c r="C670" t="s">
        <v>24268</v>
      </c>
      <c r="D670" t="s">
        <v>373</v>
      </c>
      <c r="E670">
        <v>617150</v>
      </c>
      <c r="F670" t="s">
        <v>24195</v>
      </c>
      <c r="G670" s="7">
        <v>19963.789999999997</v>
      </c>
    </row>
    <row r="671" spans="1:7" x14ac:dyDescent="0.3">
      <c r="A671">
        <v>3020135</v>
      </c>
      <c r="B671" t="s">
        <v>24267</v>
      </c>
      <c r="C671" t="s">
        <v>24268</v>
      </c>
      <c r="D671" t="s">
        <v>374</v>
      </c>
      <c r="E671">
        <v>615120</v>
      </c>
      <c r="F671" t="s">
        <v>24195</v>
      </c>
      <c r="G671" s="7">
        <v>4793.9400000000005</v>
      </c>
    </row>
    <row r="672" spans="1:7" x14ac:dyDescent="0.3">
      <c r="A672">
        <v>3020135</v>
      </c>
      <c r="B672" t="s">
        <v>24267</v>
      </c>
      <c r="C672" t="s">
        <v>24268</v>
      </c>
      <c r="D672" t="s">
        <v>374</v>
      </c>
      <c r="E672">
        <v>616120</v>
      </c>
      <c r="F672" t="s">
        <v>24195</v>
      </c>
      <c r="G672" s="7">
        <v>527.86</v>
      </c>
    </row>
    <row r="673" spans="1:7" x14ac:dyDescent="0.3">
      <c r="A673">
        <v>3020135</v>
      </c>
      <c r="B673" t="s">
        <v>24267</v>
      </c>
      <c r="C673" t="s">
        <v>24268</v>
      </c>
      <c r="D673" t="s">
        <v>374</v>
      </c>
      <c r="E673">
        <v>617120</v>
      </c>
      <c r="F673" t="s">
        <v>24195</v>
      </c>
      <c r="G673" s="7">
        <v>792.8599999999999</v>
      </c>
    </row>
    <row r="674" spans="1:7" x14ac:dyDescent="0.3">
      <c r="A674">
        <v>3020135</v>
      </c>
      <c r="B674" t="s">
        <v>24267</v>
      </c>
      <c r="C674" t="s">
        <v>24268</v>
      </c>
      <c r="D674" t="s">
        <v>375</v>
      </c>
      <c r="E674">
        <v>615140</v>
      </c>
      <c r="F674" t="s">
        <v>24195</v>
      </c>
      <c r="G674" s="7">
        <v>9822.17</v>
      </c>
    </row>
    <row r="675" spans="1:7" x14ac:dyDescent="0.3">
      <c r="A675">
        <v>3020135</v>
      </c>
      <c r="B675" t="s">
        <v>24267</v>
      </c>
      <c r="C675" t="s">
        <v>24268</v>
      </c>
      <c r="D675" t="s">
        <v>375</v>
      </c>
      <c r="E675">
        <v>616130</v>
      </c>
      <c r="F675" t="s">
        <v>24195</v>
      </c>
      <c r="G675" s="7">
        <v>1215.79</v>
      </c>
    </row>
    <row r="676" spans="1:7" x14ac:dyDescent="0.3">
      <c r="A676">
        <v>3020135</v>
      </c>
      <c r="B676" t="s">
        <v>24267</v>
      </c>
      <c r="C676" t="s">
        <v>24268</v>
      </c>
      <c r="D676" t="s">
        <v>375</v>
      </c>
      <c r="E676">
        <v>617130</v>
      </c>
      <c r="F676" t="s">
        <v>24195</v>
      </c>
      <c r="G676" s="7">
        <v>1993.75</v>
      </c>
    </row>
    <row r="677" spans="1:7" x14ac:dyDescent="0.3">
      <c r="A677">
        <v>3020135</v>
      </c>
      <c r="B677" t="s">
        <v>24267</v>
      </c>
      <c r="C677" t="s">
        <v>24268</v>
      </c>
      <c r="D677" t="s">
        <v>377</v>
      </c>
      <c r="E677">
        <v>611110</v>
      </c>
      <c r="F677" t="s">
        <v>24195</v>
      </c>
      <c r="G677" s="7">
        <v>4305.87</v>
      </c>
    </row>
    <row r="678" spans="1:7" x14ac:dyDescent="0.3">
      <c r="A678">
        <v>3020135</v>
      </c>
      <c r="B678" t="s">
        <v>24267</v>
      </c>
      <c r="C678" t="s">
        <v>24268</v>
      </c>
      <c r="D678" t="s">
        <v>377</v>
      </c>
      <c r="E678">
        <v>611120</v>
      </c>
      <c r="F678" t="s">
        <v>24195</v>
      </c>
      <c r="G678" s="7">
        <v>375.35</v>
      </c>
    </row>
    <row r="679" spans="1:7" x14ac:dyDescent="0.3">
      <c r="A679">
        <v>3020135</v>
      </c>
      <c r="B679" t="s">
        <v>24267</v>
      </c>
      <c r="C679" t="s">
        <v>24268</v>
      </c>
      <c r="D679" t="s">
        <v>377</v>
      </c>
      <c r="E679">
        <v>611130</v>
      </c>
      <c r="F679" t="s">
        <v>24195</v>
      </c>
      <c r="G679" s="7">
        <v>874.08</v>
      </c>
    </row>
    <row r="680" spans="1:7" x14ac:dyDescent="0.3">
      <c r="A680">
        <v>3027005</v>
      </c>
      <c r="B680" t="s">
        <v>23386</v>
      </c>
      <c r="C680" t="s">
        <v>218</v>
      </c>
      <c r="D680" t="s">
        <v>371</v>
      </c>
      <c r="E680">
        <v>615100</v>
      </c>
      <c r="F680" t="s">
        <v>24195</v>
      </c>
      <c r="G680" s="7">
        <v>91790.369999999966</v>
      </c>
    </row>
    <row r="681" spans="1:7" x14ac:dyDescent="0.3">
      <c r="A681">
        <v>3027005</v>
      </c>
      <c r="B681" t="s">
        <v>23386</v>
      </c>
      <c r="C681" t="s">
        <v>218</v>
      </c>
      <c r="D681" t="s">
        <v>371</v>
      </c>
      <c r="E681">
        <v>616100</v>
      </c>
      <c r="F681" t="s">
        <v>24195</v>
      </c>
      <c r="G681" s="7">
        <v>12345.789999999999</v>
      </c>
    </row>
    <row r="682" spans="1:7" x14ac:dyDescent="0.3">
      <c r="A682">
        <v>3027005</v>
      </c>
      <c r="B682" t="s">
        <v>23386</v>
      </c>
      <c r="C682" t="s">
        <v>218</v>
      </c>
      <c r="D682" t="s">
        <v>371</v>
      </c>
      <c r="E682">
        <v>617100</v>
      </c>
      <c r="F682" t="s">
        <v>24195</v>
      </c>
      <c r="G682" s="7">
        <v>24433.929999999997</v>
      </c>
    </row>
    <row r="683" spans="1:7" x14ac:dyDescent="0.3">
      <c r="A683">
        <v>3027005</v>
      </c>
      <c r="B683" t="s">
        <v>23386</v>
      </c>
      <c r="C683" t="s">
        <v>218</v>
      </c>
      <c r="D683" t="s">
        <v>373</v>
      </c>
      <c r="E683">
        <v>615130</v>
      </c>
      <c r="F683" t="s">
        <v>24195</v>
      </c>
      <c r="G683" s="7">
        <v>108181.21000000009</v>
      </c>
    </row>
    <row r="684" spans="1:7" x14ac:dyDescent="0.3">
      <c r="A684">
        <v>3027005</v>
      </c>
      <c r="B684" t="s">
        <v>23386</v>
      </c>
      <c r="C684" t="s">
        <v>218</v>
      </c>
      <c r="D684" t="s">
        <v>373</v>
      </c>
      <c r="E684">
        <v>616160</v>
      </c>
      <c r="F684" t="s">
        <v>24195</v>
      </c>
      <c r="G684" s="7">
        <v>12161.930000000009</v>
      </c>
    </row>
    <row r="685" spans="1:7" x14ac:dyDescent="0.3">
      <c r="A685">
        <v>3027005</v>
      </c>
      <c r="B685" t="s">
        <v>23386</v>
      </c>
      <c r="C685" t="s">
        <v>218</v>
      </c>
      <c r="D685" t="s">
        <v>373</v>
      </c>
      <c r="E685">
        <v>617150</v>
      </c>
      <c r="F685" t="s">
        <v>24195</v>
      </c>
      <c r="G685" s="7">
        <v>20708.670000000006</v>
      </c>
    </row>
    <row r="686" spans="1:7" x14ac:dyDescent="0.3">
      <c r="A686">
        <v>3027005</v>
      </c>
      <c r="B686" t="s">
        <v>23386</v>
      </c>
      <c r="C686" t="s">
        <v>218</v>
      </c>
      <c r="D686" t="s">
        <v>374</v>
      </c>
      <c r="E686">
        <v>615120</v>
      </c>
      <c r="F686" t="s">
        <v>24195</v>
      </c>
      <c r="G686" s="7">
        <v>4137.2299999999996</v>
      </c>
    </row>
    <row r="687" spans="1:7" x14ac:dyDescent="0.3">
      <c r="A687">
        <v>3027005</v>
      </c>
      <c r="B687" t="s">
        <v>23386</v>
      </c>
      <c r="C687" t="s">
        <v>218</v>
      </c>
      <c r="D687" t="s">
        <v>374</v>
      </c>
      <c r="E687">
        <v>616120</v>
      </c>
      <c r="F687" t="s">
        <v>24195</v>
      </c>
      <c r="G687" s="7">
        <v>492.16</v>
      </c>
    </row>
    <row r="688" spans="1:7" x14ac:dyDescent="0.3">
      <c r="A688">
        <v>3027005</v>
      </c>
      <c r="B688" t="s">
        <v>23386</v>
      </c>
      <c r="C688" t="s">
        <v>218</v>
      </c>
      <c r="D688" t="s">
        <v>374</v>
      </c>
      <c r="E688">
        <v>617120</v>
      </c>
      <c r="F688" t="s">
        <v>24195</v>
      </c>
      <c r="G688" s="7">
        <v>839.8</v>
      </c>
    </row>
    <row r="689" spans="1:7" x14ac:dyDescent="0.3">
      <c r="A689">
        <v>3027005</v>
      </c>
      <c r="B689" t="s">
        <v>23386</v>
      </c>
      <c r="C689" t="s">
        <v>218</v>
      </c>
      <c r="D689" t="s">
        <v>375</v>
      </c>
      <c r="E689">
        <v>615140</v>
      </c>
      <c r="F689" t="s">
        <v>24195</v>
      </c>
      <c r="G689" s="7">
        <v>14709.130000000001</v>
      </c>
    </row>
    <row r="690" spans="1:7" x14ac:dyDescent="0.3">
      <c r="A690">
        <v>3027005</v>
      </c>
      <c r="B690" t="s">
        <v>23386</v>
      </c>
      <c r="C690" t="s">
        <v>218</v>
      </c>
      <c r="D690" t="s">
        <v>375</v>
      </c>
      <c r="E690">
        <v>616130</v>
      </c>
      <c r="F690" t="s">
        <v>24195</v>
      </c>
      <c r="G690" s="7">
        <v>1833.04</v>
      </c>
    </row>
    <row r="691" spans="1:7" x14ac:dyDescent="0.3">
      <c r="A691">
        <v>3027005</v>
      </c>
      <c r="B691" t="s">
        <v>23386</v>
      </c>
      <c r="C691" t="s">
        <v>218</v>
      </c>
      <c r="D691" t="s">
        <v>375</v>
      </c>
      <c r="E691">
        <v>617130</v>
      </c>
      <c r="F691" t="s">
        <v>24195</v>
      </c>
      <c r="G691" s="7">
        <v>1896.9099999999999</v>
      </c>
    </row>
    <row r="692" spans="1:7" x14ac:dyDescent="0.3">
      <c r="A692">
        <v>3027005</v>
      </c>
      <c r="B692" t="s">
        <v>23386</v>
      </c>
      <c r="C692" t="s">
        <v>218</v>
      </c>
      <c r="D692" t="s">
        <v>377</v>
      </c>
      <c r="E692">
        <v>611110</v>
      </c>
      <c r="F692" t="s">
        <v>24195</v>
      </c>
      <c r="G692" s="7">
        <v>1315.8299999999995</v>
      </c>
    </row>
    <row r="693" spans="1:7" x14ac:dyDescent="0.3">
      <c r="A693">
        <v>3027005</v>
      </c>
      <c r="B693" t="s">
        <v>23386</v>
      </c>
      <c r="C693" t="s">
        <v>218</v>
      </c>
      <c r="D693" t="s">
        <v>377</v>
      </c>
      <c r="E693">
        <v>611120</v>
      </c>
      <c r="F693" t="s">
        <v>24195</v>
      </c>
      <c r="G693" s="7">
        <v>71.290000000000006</v>
      </c>
    </row>
    <row r="694" spans="1:7" x14ac:dyDescent="0.3">
      <c r="A694">
        <v>3027005</v>
      </c>
      <c r="B694" t="s">
        <v>23386</v>
      </c>
      <c r="C694" t="s">
        <v>218</v>
      </c>
      <c r="D694" t="s">
        <v>377</v>
      </c>
      <c r="E694">
        <v>611130</v>
      </c>
      <c r="F694" t="s">
        <v>24195</v>
      </c>
      <c r="G694" s="7">
        <v>267.10000000000002</v>
      </c>
    </row>
    <row r="695" spans="1:7" x14ac:dyDescent="0.3">
      <c r="A695">
        <v>3021102</v>
      </c>
      <c r="B695" t="s">
        <v>24269</v>
      </c>
      <c r="C695" t="s">
        <v>24270</v>
      </c>
      <c r="D695" t="s">
        <v>371</v>
      </c>
      <c r="E695">
        <v>615100</v>
      </c>
      <c r="F695" t="s">
        <v>24195</v>
      </c>
      <c r="G695" s="7">
        <v>34470.410000000003</v>
      </c>
    </row>
    <row r="696" spans="1:7" x14ac:dyDescent="0.3">
      <c r="A696">
        <v>3021102</v>
      </c>
      <c r="B696" t="s">
        <v>24269</v>
      </c>
      <c r="C696" t="s">
        <v>24270</v>
      </c>
      <c r="D696" t="s">
        <v>371</v>
      </c>
      <c r="E696">
        <v>616100</v>
      </c>
      <c r="F696" t="s">
        <v>24195</v>
      </c>
      <c r="G696" s="7">
        <v>4581.88</v>
      </c>
    </row>
    <row r="697" spans="1:7" x14ac:dyDescent="0.3">
      <c r="A697">
        <v>3021102</v>
      </c>
      <c r="B697" t="s">
        <v>24269</v>
      </c>
      <c r="C697" t="s">
        <v>24270</v>
      </c>
      <c r="D697" t="s">
        <v>371</v>
      </c>
      <c r="E697">
        <v>617100</v>
      </c>
      <c r="F697" t="s">
        <v>24195</v>
      </c>
      <c r="G697" s="7">
        <v>9836.93</v>
      </c>
    </row>
    <row r="698" spans="1:7" x14ac:dyDescent="0.3">
      <c r="A698">
        <v>3021102</v>
      </c>
      <c r="B698" t="s">
        <v>24269</v>
      </c>
      <c r="C698" t="s">
        <v>24270</v>
      </c>
      <c r="D698" t="s">
        <v>373</v>
      </c>
      <c r="E698">
        <v>615130</v>
      </c>
      <c r="F698" t="s">
        <v>24195</v>
      </c>
      <c r="G698" s="7">
        <v>2895.62</v>
      </c>
    </row>
    <row r="699" spans="1:7" x14ac:dyDescent="0.3">
      <c r="A699">
        <v>3021102</v>
      </c>
      <c r="B699" t="s">
        <v>24269</v>
      </c>
      <c r="C699" t="s">
        <v>24270</v>
      </c>
      <c r="D699" t="s">
        <v>373</v>
      </c>
      <c r="E699">
        <v>616160</v>
      </c>
      <c r="F699" t="s">
        <v>24195</v>
      </c>
      <c r="G699" s="7">
        <v>369.63</v>
      </c>
    </row>
    <row r="700" spans="1:7" x14ac:dyDescent="0.3">
      <c r="A700">
        <v>3021102</v>
      </c>
      <c r="B700" t="s">
        <v>24269</v>
      </c>
      <c r="C700" t="s">
        <v>24270</v>
      </c>
      <c r="D700" t="s">
        <v>373</v>
      </c>
      <c r="E700">
        <v>617150</v>
      </c>
      <c r="F700" t="s">
        <v>24195</v>
      </c>
      <c r="G700" s="7">
        <v>587.77</v>
      </c>
    </row>
    <row r="701" spans="1:7" x14ac:dyDescent="0.3">
      <c r="A701">
        <v>3021102</v>
      </c>
      <c r="B701" t="s">
        <v>24269</v>
      </c>
      <c r="C701" t="s">
        <v>24270</v>
      </c>
      <c r="D701" t="s">
        <v>375</v>
      </c>
      <c r="E701">
        <v>615140</v>
      </c>
      <c r="F701" t="s">
        <v>24195</v>
      </c>
      <c r="G701" s="7">
        <v>1967.1499999999999</v>
      </c>
    </row>
    <row r="702" spans="1:7" x14ac:dyDescent="0.3">
      <c r="A702">
        <v>3021102</v>
      </c>
      <c r="B702" t="s">
        <v>24269</v>
      </c>
      <c r="C702" t="s">
        <v>24270</v>
      </c>
      <c r="D702" t="s">
        <v>375</v>
      </c>
      <c r="E702">
        <v>616130</v>
      </c>
      <c r="F702" t="s">
        <v>24195</v>
      </c>
      <c r="G702" s="7">
        <v>231.05</v>
      </c>
    </row>
    <row r="703" spans="1:7" x14ac:dyDescent="0.3">
      <c r="A703">
        <v>3021102</v>
      </c>
      <c r="B703" t="s">
        <v>24269</v>
      </c>
      <c r="C703" t="s">
        <v>24270</v>
      </c>
      <c r="D703" t="s">
        <v>375</v>
      </c>
      <c r="E703">
        <v>617130</v>
      </c>
      <c r="F703" t="s">
        <v>24195</v>
      </c>
      <c r="G703" s="7">
        <v>399.3</v>
      </c>
    </row>
    <row r="704" spans="1:7" x14ac:dyDescent="0.3">
      <c r="A704">
        <v>3023520</v>
      </c>
      <c r="B704" t="s">
        <v>24271</v>
      </c>
      <c r="C704" t="s">
        <v>24272</v>
      </c>
      <c r="D704" t="s">
        <v>371</v>
      </c>
      <c r="E704">
        <v>615100</v>
      </c>
      <c r="F704" t="s">
        <v>24195</v>
      </c>
      <c r="G704" s="7">
        <v>83109.790000000008</v>
      </c>
    </row>
    <row r="705" spans="1:7" x14ac:dyDescent="0.3">
      <c r="A705">
        <v>3023520</v>
      </c>
      <c r="B705" t="s">
        <v>24271</v>
      </c>
      <c r="C705" t="s">
        <v>24272</v>
      </c>
      <c r="D705" t="s">
        <v>371</v>
      </c>
      <c r="E705">
        <v>616100</v>
      </c>
      <c r="F705" t="s">
        <v>24195</v>
      </c>
      <c r="G705" s="7">
        <v>11052.789999999999</v>
      </c>
    </row>
    <row r="706" spans="1:7" x14ac:dyDescent="0.3">
      <c r="A706">
        <v>3023520</v>
      </c>
      <c r="B706" t="s">
        <v>24271</v>
      </c>
      <c r="C706" t="s">
        <v>24272</v>
      </c>
      <c r="D706" t="s">
        <v>371</v>
      </c>
      <c r="E706">
        <v>617100</v>
      </c>
      <c r="F706" t="s">
        <v>24195</v>
      </c>
      <c r="G706" s="7">
        <v>22821.82</v>
      </c>
    </row>
    <row r="707" spans="1:7" x14ac:dyDescent="0.3">
      <c r="A707">
        <v>3023520</v>
      </c>
      <c r="B707" t="s">
        <v>24271</v>
      </c>
      <c r="C707" t="s">
        <v>24272</v>
      </c>
      <c r="D707" t="s">
        <v>373</v>
      </c>
      <c r="E707">
        <v>615130</v>
      </c>
      <c r="F707" t="s">
        <v>24195</v>
      </c>
      <c r="G707" s="7">
        <v>38577.879999999983</v>
      </c>
    </row>
    <row r="708" spans="1:7" x14ac:dyDescent="0.3">
      <c r="A708">
        <v>3023520</v>
      </c>
      <c r="B708" t="s">
        <v>24271</v>
      </c>
      <c r="C708" t="s">
        <v>24272</v>
      </c>
      <c r="D708" t="s">
        <v>373</v>
      </c>
      <c r="E708">
        <v>616160</v>
      </c>
      <c r="F708" t="s">
        <v>24195</v>
      </c>
      <c r="G708" s="7">
        <v>4364.5200000000004</v>
      </c>
    </row>
    <row r="709" spans="1:7" x14ac:dyDescent="0.3">
      <c r="A709">
        <v>3023520</v>
      </c>
      <c r="B709" t="s">
        <v>24271</v>
      </c>
      <c r="C709" t="s">
        <v>24272</v>
      </c>
      <c r="D709" t="s">
        <v>373</v>
      </c>
      <c r="E709">
        <v>617150</v>
      </c>
      <c r="F709" t="s">
        <v>24195</v>
      </c>
      <c r="G709" s="7">
        <v>7574.5500000000011</v>
      </c>
    </row>
    <row r="710" spans="1:7" x14ac:dyDescent="0.3">
      <c r="A710">
        <v>3023520</v>
      </c>
      <c r="B710" t="s">
        <v>24271</v>
      </c>
      <c r="C710" t="s">
        <v>24272</v>
      </c>
      <c r="D710" t="s">
        <v>374</v>
      </c>
      <c r="E710">
        <v>615120</v>
      </c>
      <c r="F710" t="s">
        <v>24195</v>
      </c>
      <c r="G710" s="7">
        <v>2445.5</v>
      </c>
    </row>
    <row r="711" spans="1:7" x14ac:dyDescent="0.3">
      <c r="A711">
        <v>3023520</v>
      </c>
      <c r="B711" t="s">
        <v>24271</v>
      </c>
      <c r="C711" t="s">
        <v>24272</v>
      </c>
      <c r="D711" t="s">
        <v>374</v>
      </c>
      <c r="E711">
        <v>616120</v>
      </c>
      <c r="F711" t="s">
        <v>24195</v>
      </c>
      <c r="G711" s="7">
        <v>304.27</v>
      </c>
    </row>
    <row r="712" spans="1:7" x14ac:dyDescent="0.3">
      <c r="A712">
        <v>3023520</v>
      </c>
      <c r="B712" t="s">
        <v>24271</v>
      </c>
      <c r="C712" t="s">
        <v>24272</v>
      </c>
      <c r="D712" t="s">
        <v>374</v>
      </c>
      <c r="E712">
        <v>617120</v>
      </c>
      <c r="F712" t="s">
        <v>24195</v>
      </c>
      <c r="G712" s="7">
        <v>498.88</v>
      </c>
    </row>
    <row r="713" spans="1:7" x14ac:dyDescent="0.3">
      <c r="A713">
        <v>3023520</v>
      </c>
      <c r="B713" t="s">
        <v>24271</v>
      </c>
      <c r="C713" t="s">
        <v>24272</v>
      </c>
      <c r="D713" t="s">
        <v>375</v>
      </c>
      <c r="E713">
        <v>615140</v>
      </c>
      <c r="F713" t="s">
        <v>24195</v>
      </c>
      <c r="G713" s="7">
        <v>9267.5300000000007</v>
      </c>
    </row>
    <row r="714" spans="1:7" x14ac:dyDescent="0.3">
      <c r="A714">
        <v>3023520</v>
      </c>
      <c r="B714" t="s">
        <v>24271</v>
      </c>
      <c r="C714" t="s">
        <v>24272</v>
      </c>
      <c r="D714" t="s">
        <v>375</v>
      </c>
      <c r="E714">
        <v>616130</v>
      </c>
      <c r="F714" t="s">
        <v>24195</v>
      </c>
      <c r="G714" s="7">
        <v>1139.94</v>
      </c>
    </row>
    <row r="715" spans="1:7" x14ac:dyDescent="0.3">
      <c r="A715">
        <v>3023520</v>
      </c>
      <c r="B715" t="s">
        <v>24271</v>
      </c>
      <c r="C715" t="s">
        <v>24272</v>
      </c>
      <c r="D715" t="s">
        <v>375</v>
      </c>
      <c r="E715">
        <v>617130</v>
      </c>
      <c r="F715" t="s">
        <v>24195</v>
      </c>
      <c r="G715" s="7">
        <v>1890.5800000000002</v>
      </c>
    </row>
    <row r="716" spans="1:7" x14ac:dyDescent="0.3">
      <c r="A716">
        <v>3023520</v>
      </c>
      <c r="B716" t="s">
        <v>24271</v>
      </c>
      <c r="C716" t="s">
        <v>24272</v>
      </c>
      <c r="D716" t="s">
        <v>377</v>
      </c>
      <c r="E716">
        <v>611110</v>
      </c>
      <c r="F716" t="s">
        <v>24195</v>
      </c>
      <c r="G716" s="7">
        <v>1993.9300000000003</v>
      </c>
    </row>
    <row r="717" spans="1:7" x14ac:dyDescent="0.3">
      <c r="A717">
        <v>3023520</v>
      </c>
      <c r="B717" t="s">
        <v>24271</v>
      </c>
      <c r="C717" t="s">
        <v>24272</v>
      </c>
      <c r="D717" t="s">
        <v>377</v>
      </c>
      <c r="E717">
        <v>611120</v>
      </c>
      <c r="F717" t="s">
        <v>24195</v>
      </c>
      <c r="G717" s="7">
        <v>74.8</v>
      </c>
    </row>
    <row r="718" spans="1:7" x14ac:dyDescent="0.3">
      <c r="A718">
        <v>3023520</v>
      </c>
      <c r="B718" t="s">
        <v>24271</v>
      </c>
      <c r="C718" t="s">
        <v>24272</v>
      </c>
      <c r="D718" t="s">
        <v>377</v>
      </c>
      <c r="E718">
        <v>611130</v>
      </c>
      <c r="F718" t="s">
        <v>24195</v>
      </c>
      <c r="G718" s="7">
        <v>271.88</v>
      </c>
    </row>
    <row r="719" spans="1:7" x14ac:dyDescent="0.3">
      <c r="A719">
        <v>3023524</v>
      </c>
      <c r="B719" t="s">
        <v>24273</v>
      </c>
      <c r="C719" t="s">
        <v>24274</v>
      </c>
      <c r="D719" t="s">
        <v>371</v>
      </c>
      <c r="E719">
        <v>615100</v>
      </c>
      <c r="F719" t="s">
        <v>24195</v>
      </c>
      <c r="G719" s="7">
        <v>81364.240000000049</v>
      </c>
    </row>
    <row r="720" spans="1:7" x14ac:dyDescent="0.3">
      <c r="A720">
        <v>3023524</v>
      </c>
      <c r="B720" t="s">
        <v>24273</v>
      </c>
      <c r="C720" t="s">
        <v>24274</v>
      </c>
      <c r="D720" t="s">
        <v>371</v>
      </c>
      <c r="E720">
        <v>616100</v>
      </c>
      <c r="F720" t="s">
        <v>24195</v>
      </c>
      <c r="G720" s="7">
        <v>10399.880000000001</v>
      </c>
    </row>
    <row r="721" spans="1:7" x14ac:dyDescent="0.3">
      <c r="A721">
        <v>3023524</v>
      </c>
      <c r="B721" t="s">
        <v>24273</v>
      </c>
      <c r="C721" t="s">
        <v>24274</v>
      </c>
      <c r="D721" t="s">
        <v>371</v>
      </c>
      <c r="E721">
        <v>617100</v>
      </c>
      <c r="F721" t="s">
        <v>24195</v>
      </c>
      <c r="G721" s="7">
        <v>23335.229999999996</v>
      </c>
    </row>
    <row r="722" spans="1:7" x14ac:dyDescent="0.3">
      <c r="A722">
        <v>3023524</v>
      </c>
      <c r="B722" t="s">
        <v>24273</v>
      </c>
      <c r="C722" t="s">
        <v>24274</v>
      </c>
      <c r="D722" t="s">
        <v>373</v>
      </c>
      <c r="E722">
        <v>615130</v>
      </c>
      <c r="F722" t="s">
        <v>24195</v>
      </c>
      <c r="G722" s="7">
        <v>16528.160000000003</v>
      </c>
    </row>
    <row r="723" spans="1:7" x14ac:dyDescent="0.3">
      <c r="A723">
        <v>3023524</v>
      </c>
      <c r="B723" t="s">
        <v>24273</v>
      </c>
      <c r="C723" t="s">
        <v>24274</v>
      </c>
      <c r="D723" t="s">
        <v>373</v>
      </c>
      <c r="E723">
        <v>616160</v>
      </c>
      <c r="F723" t="s">
        <v>24195</v>
      </c>
      <c r="G723" s="7">
        <v>1004.0399999999997</v>
      </c>
    </row>
    <row r="724" spans="1:7" x14ac:dyDescent="0.3">
      <c r="A724">
        <v>3023524</v>
      </c>
      <c r="B724" t="s">
        <v>24273</v>
      </c>
      <c r="C724" t="s">
        <v>24274</v>
      </c>
      <c r="D724" t="s">
        <v>373</v>
      </c>
      <c r="E724">
        <v>617150</v>
      </c>
      <c r="F724" t="s">
        <v>24195</v>
      </c>
      <c r="G724" s="7">
        <v>3371.74</v>
      </c>
    </row>
    <row r="725" spans="1:7" x14ac:dyDescent="0.3">
      <c r="A725">
        <v>3023524</v>
      </c>
      <c r="B725" t="s">
        <v>24273</v>
      </c>
      <c r="C725" t="s">
        <v>24274</v>
      </c>
      <c r="D725" t="s">
        <v>374</v>
      </c>
      <c r="E725">
        <v>615120</v>
      </c>
      <c r="F725" t="s">
        <v>24195</v>
      </c>
      <c r="G725" s="7">
        <v>2552.5</v>
      </c>
    </row>
    <row r="726" spans="1:7" x14ac:dyDescent="0.3">
      <c r="A726">
        <v>3023524</v>
      </c>
      <c r="B726" t="s">
        <v>24273</v>
      </c>
      <c r="C726" t="s">
        <v>24274</v>
      </c>
      <c r="D726" t="s">
        <v>374</v>
      </c>
      <c r="E726">
        <v>616120</v>
      </c>
      <c r="F726" t="s">
        <v>24195</v>
      </c>
      <c r="G726" s="7">
        <v>320.32</v>
      </c>
    </row>
    <row r="727" spans="1:7" x14ac:dyDescent="0.3">
      <c r="A727">
        <v>3023524</v>
      </c>
      <c r="B727" t="s">
        <v>24273</v>
      </c>
      <c r="C727" t="s">
        <v>24274</v>
      </c>
      <c r="D727" t="s">
        <v>374</v>
      </c>
      <c r="E727">
        <v>617120</v>
      </c>
      <c r="F727" t="s">
        <v>24195</v>
      </c>
      <c r="G727" s="7">
        <v>520.71</v>
      </c>
    </row>
    <row r="728" spans="1:7" x14ac:dyDescent="0.3">
      <c r="A728">
        <v>3023524</v>
      </c>
      <c r="B728" t="s">
        <v>24273</v>
      </c>
      <c r="C728" t="s">
        <v>24274</v>
      </c>
      <c r="D728" t="s">
        <v>375</v>
      </c>
      <c r="E728">
        <v>615140</v>
      </c>
      <c r="F728" t="s">
        <v>24195</v>
      </c>
      <c r="G728" s="7">
        <v>7926.1100000000006</v>
      </c>
    </row>
    <row r="729" spans="1:7" x14ac:dyDescent="0.3">
      <c r="A729">
        <v>3023524</v>
      </c>
      <c r="B729" t="s">
        <v>24273</v>
      </c>
      <c r="C729" t="s">
        <v>24274</v>
      </c>
      <c r="D729" t="s">
        <v>375</v>
      </c>
      <c r="E729">
        <v>616130</v>
      </c>
      <c r="F729" t="s">
        <v>24195</v>
      </c>
      <c r="G729" s="7">
        <v>1001.27</v>
      </c>
    </row>
    <row r="730" spans="1:7" x14ac:dyDescent="0.3">
      <c r="A730">
        <v>3023524</v>
      </c>
      <c r="B730" t="s">
        <v>24273</v>
      </c>
      <c r="C730" t="s">
        <v>24274</v>
      </c>
      <c r="D730" t="s">
        <v>375</v>
      </c>
      <c r="E730">
        <v>617130</v>
      </c>
      <c r="F730" t="s">
        <v>24195</v>
      </c>
      <c r="G730" s="7">
        <v>1616.9299999999998</v>
      </c>
    </row>
    <row r="731" spans="1:7" x14ac:dyDescent="0.3">
      <c r="A731">
        <v>3023524</v>
      </c>
      <c r="B731" t="s">
        <v>24273</v>
      </c>
      <c r="C731" t="s">
        <v>24274</v>
      </c>
      <c r="D731" t="s">
        <v>377</v>
      </c>
      <c r="E731">
        <v>611110</v>
      </c>
      <c r="F731" t="s">
        <v>24195</v>
      </c>
      <c r="G731" s="7">
        <v>741.03</v>
      </c>
    </row>
    <row r="732" spans="1:7" x14ac:dyDescent="0.3">
      <c r="A732">
        <v>3023524</v>
      </c>
      <c r="B732" t="s">
        <v>24273</v>
      </c>
      <c r="C732" t="s">
        <v>24274</v>
      </c>
      <c r="D732" t="s">
        <v>377</v>
      </c>
      <c r="E732">
        <v>611120</v>
      </c>
      <c r="F732" t="s">
        <v>24195</v>
      </c>
      <c r="G732" s="7">
        <v>48.6</v>
      </c>
    </row>
    <row r="733" spans="1:7" x14ac:dyDescent="0.3">
      <c r="A733">
        <v>3023524</v>
      </c>
      <c r="B733" t="s">
        <v>24273</v>
      </c>
      <c r="C733" t="s">
        <v>24274</v>
      </c>
      <c r="D733" t="s">
        <v>377</v>
      </c>
      <c r="E733">
        <v>611130</v>
      </c>
      <c r="F733" t="s">
        <v>24195</v>
      </c>
      <c r="G733" s="7">
        <v>151.16999999999999</v>
      </c>
    </row>
    <row r="734" spans="1:7" x14ac:dyDescent="0.3">
      <c r="A734">
        <v>3021100</v>
      </c>
      <c r="B734" t="s">
        <v>24275</v>
      </c>
      <c r="C734" t="s">
        <v>23740</v>
      </c>
      <c r="D734" t="s">
        <v>371</v>
      </c>
      <c r="E734">
        <v>615100</v>
      </c>
      <c r="F734" t="s">
        <v>24195</v>
      </c>
      <c r="G734" s="7">
        <v>118121.37</v>
      </c>
    </row>
    <row r="735" spans="1:7" x14ac:dyDescent="0.3">
      <c r="A735">
        <v>3021100</v>
      </c>
      <c r="B735" t="s">
        <v>24275</v>
      </c>
      <c r="C735" t="s">
        <v>23740</v>
      </c>
      <c r="D735" t="s">
        <v>371</v>
      </c>
      <c r="E735">
        <v>616100</v>
      </c>
      <c r="F735" t="s">
        <v>24195</v>
      </c>
      <c r="G735" s="7">
        <v>15799.960000000001</v>
      </c>
    </row>
    <row r="736" spans="1:7" x14ac:dyDescent="0.3">
      <c r="A736">
        <v>3021100</v>
      </c>
      <c r="B736" t="s">
        <v>24275</v>
      </c>
      <c r="C736" t="s">
        <v>23740</v>
      </c>
      <c r="D736" t="s">
        <v>371</v>
      </c>
      <c r="E736">
        <v>617100</v>
      </c>
      <c r="F736" t="s">
        <v>24195</v>
      </c>
      <c r="G736" s="7">
        <v>33692.449999999997</v>
      </c>
    </row>
    <row r="737" spans="1:7" x14ac:dyDescent="0.3">
      <c r="A737">
        <v>3021100</v>
      </c>
      <c r="B737" t="s">
        <v>24275</v>
      </c>
      <c r="C737" t="s">
        <v>23740</v>
      </c>
      <c r="D737" t="s">
        <v>372</v>
      </c>
      <c r="E737">
        <v>615180</v>
      </c>
      <c r="F737" t="s">
        <v>24195</v>
      </c>
      <c r="G737" s="7">
        <v>11757.26</v>
      </c>
    </row>
    <row r="738" spans="1:7" x14ac:dyDescent="0.3">
      <c r="A738">
        <v>3021100</v>
      </c>
      <c r="B738" t="s">
        <v>24275</v>
      </c>
      <c r="C738" t="s">
        <v>23740</v>
      </c>
      <c r="D738" t="s">
        <v>372</v>
      </c>
      <c r="E738">
        <v>616150</v>
      </c>
      <c r="F738" t="s">
        <v>24195</v>
      </c>
      <c r="G738" s="7">
        <v>1316.9599999999998</v>
      </c>
    </row>
    <row r="739" spans="1:7" x14ac:dyDescent="0.3">
      <c r="A739">
        <v>3021100</v>
      </c>
      <c r="B739" t="s">
        <v>24275</v>
      </c>
      <c r="C739" t="s">
        <v>23740</v>
      </c>
      <c r="D739" t="s">
        <v>372</v>
      </c>
      <c r="E739">
        <v>617140</v>
      </c>
      <c r="F739" t="s">
        <v>24195</v>
      </c>
      <c r="G739" s="7">
        <v>2923.5699999999997</v>
      </c>
    </row>
    <row r="740" spans="1:7" x14ac:dyDescent="0.3">
      <c r="A740">
        <v>3021100</v>
      </c>
      <c r="B740" t="s">
        <v>24275</v>
      </c>
      <c r="C740" t="s">
        <v>23740</v>
      </c>
      <c r="D740" t="s">
        <v>373</v>
      </c>
      <c r="E740">
        <v>615130</v>
      </c>
      <c r="F740" t="s">
        <v>24195</v>
      </c>
      <c r="G740" s="7">
        <v>32098.119999999995</v>
      </c>
    </row>
    <row r="741" spans="1:7" x14ac:dyDescent="0.3">
      <c r="A741">
        <v>3021100</v>
      </c>
      <c r="B741" t="s">
        <v>24275</v>
      </c>
      <c r="C741" t="s">
        <v>23740</v>
      </c>
      <c r="D741" t="s">
        <v>373</v>
      </c>
      <c r="E741">
        <v>616160</v>
      </c>
      <c r="F741" t="s">
        <v>24195</v>
      </c>
      <c r="G741" s="7">
        <v>3912.5699999999997</v>
      </c>
    </row>
    <row r="742" spans="1:7" x14ac:dyDescent="0.3">
      <c r="A742">
        <v>3021100</v>
      </c>
      <c r="B742" t="s">
        <v>24275</v>
      </c>
      <c r="C742" t="s">
        <v>23740</v>
      </c>
      <c r="D742" t="s">
        <v>373</v>
      </c>
      <c r="E742">
        <v>617150</v>
      </c>
      <c r="F742" t="s">
        <v>24195</v>
      </c>
      <c r="G742" s="7">
        <v>6066.83</v>
      </c>
    </row>
    <row r="743" spans="1:7" x14ac:dyDescent="0.3">
      <c r="A743">
        <v>3021100</v>
      </c>
      <c r="B743" t="s">
        <v>24275</v>
      </c>
      <c r="C743" t="s">
        <v>23740</v>
      </c>
      <c r="D743" t="s">
        <v>374</v>
      </c>
      <c r="E743">
        <v>615120</v>
      </c>
      <c r="F743" t="s">
        <v>24195</v>
      </c>
      <c r="G743" s="7">
        <v>3260.72</v>
      </c>
    </row>
    <row r="744" spans="1:7" x14ac:dyDescent="0.3">
      <c r="A744">
        <v>3021100</v>
      </c>
      <c r="B744" t="s">
        <v>24275</v>
      </c>
      <c r="C744" t="s">
        <v>23740</v>
      </c>
      <c r="D744" t="s">
        <v>374</v>
      </c>
      <c r="E744">
        <v>616120</v>
      </c>
      <c r="F744" t="s">
        <v>24195</v>
      </c>
      <c r="G744" s="7">
        <v>424.12</v>
      </c>
    </row>
    <row r="745" spans="1:7" x14ac:dyDescent="0.3">
      <c r="A745">
        <v>3021100</v>
      </c>
      <c r="B745" t="s">
        <v>24275</v>
      </c>
      <c r="C745" t="s">
        <v>23740</v>
      </c>
      <c r="D745" t="s">
        <v>374</v>
      </c>
      <c r="E745">
        <v>617120</v>
      </c>
      <c r="F745" t="s">
        <v>24195</v>
      </c>
      <c r="G745" s="7">
        <v>661.88</v>
      </c>
    </row>
    <row r="746" spans="1:7" x14ac:dyDescent="0.3">
      <c r="A746">
        <v>3021100</v>
      </c>
      <c r="B746" t="s">
        <v>24275</v>
      </c>
      <c r="C746" t="s">
        <v>23740</v>
      </c>
      <c r="D746" t="s">
        <v>375</v>
      </c>
      <c r="E746">
        <v>615140</v>
      </c>
      <c r="F746" t="s">
        <v>24195</v>
      </c>
      <c r="G746" s="7">
        <v>13767.019999999999</v>
      </c>
    </row>
    <row r="747" spans="1:7" x14ac:dyDescent="0.3">
      <c r="A747">
        <v>3021100</v>
      </c>
      <c r="B747" t="s">
        <v>24275</v>
      </c>
      <c r="C747" t="s">
        <v>23740</v>
      </c>
      <c r="D747" t="s">
        <v>375</v>
      </c>
      <c r="E747">
        <v>616130</v>
      </c>
      <c r="F747" t="s">
        <v>24195</v>
      </c>
      <c r="G747" s="7">
        <v>1726.45</v>
      </c>
    </row>
    <row r="748" spans="1:7" x14ac:dyDescent="0.3">
      <c r="A748">
        <v>3021100</v>
      </c>
      <c r="B748" t="s">
        <v>24275</v>
      </c>
      <c r="C748" t="s">
        <v>23740</v>
      </c>
      <c r="D748" t="s">
        <v>375</v>
      </c>
      <c r="E748">
        <v>617130</v>
      </c>
      <c r="F748" t="s">
        <v>24195</v>
      </c>
      <c r="G748" s="7">
        <v>2314.17</v>
      </c>
    </row>
    <row r="749" spans="1:7" x14ac:dyDescent="0.3">
      <c r="A749">
        <v>3023317</v>
      </c>
      <c r="B749" t="s">
        <v>24207</v>
      </c>
      <c r="C749" t="s">
        <v>24208</v>
      </c>
      <c r="D749" t="s">
        <v>373</v>
      </c>
      <c r="E749">
        <v>617150</v>
      </c>
      <c r="F749" t="s">
        <v>24196</v>
      </c>
      <c r="G749" s="7">
        <v>322.67</v>
      </c>
    </row>
    <row r="750" spans="1:7" x14ac:dyDescent="0.3">
      <c r="A750">
        <v>3023317</v>
      </c>
      <c r="B750" t="s">
        <v>24207</v>
      </c>
      <c r="C750" t="s">
        <v>24208</v>
      </c>
      <c r="D750" t="s">
        <v>377</v>
      </c>
      <c r="E750">
        <v>611130</v>
      </c>
      <c r="F750" t="s">
        <v>24196</v>
      </c>
      <c r="G750" s="7">
        <v>58.54</v>
      </c>
    </row>
    <row r="751" spans="1:7" x14ac:dyDescent="0.3">
      <c r="A751">
        <v>3023317</v>
      </c>
      <c r="B751" t="s">
        <v>24207</v>
      </c>
      <c r="C751" t="s">
        <v>24208</v>
      </c>
      <c r="D751" t="s">
        <v>377</v>
      </c>
      <c r="E751">
        <v>611130</v>
      </c>
      <c r="F751" t="s">
        <v>24196</v>
      </c>
      <c r="G751" s="7">
        <v>87.81</v>
      </c>
    </row>
    <row r="752" spans="1:7" x14ac:dyDescent="0.3">
      <c r="A752">
        <v>3023317</v>
      </c>
      <c r="B752" t="s">
        <v>24207</v>
      </c>
      <c r="C752" t="s">
        <v>24208</v>
      </c>
      <c r="D752" t="s">
        <v>377</v>
      </c>
      <c r="E752">
        <v>611120</v>
      </c>
      <c r="F752" t="s">
        <v>24196</v>
      </c>
      <c r="G752" s="7">
        <v>28.52</v>
      </c>
    </row>
    <row r="753" spans="1:7" x14ac:dyDescent="0.3">
      <c r="A753">
        <v>3023317</v>
      </c>
      <c r="B753" t="s">
        <v>24207</v>
      </c>
      <c r="C753" t="s">
        <v>24208</v>
      </c>
      <c r="D753" t="s">
        <v>375</v>
      </c>
      <c r="E753">
        <v>615140</v>
      </c>
      <c r="F753" t="s">
        <v>24196</v>
      </c>
      <c r="G753" s="7">
        <v>293.95</v>
      </c>
    </row>
    <row r="754" spans="1:7" x14ac:dyDescent="0.3">
      <c r="A754">
        <v>3023317</v>
      </c>
      <c r="B754" t="s">
        <v>24207</v>
      </c>
      <c r="C754" t="s">
        <v>24208</v>
      </c>
      <c r="D754" t="s">
        <v>373</v>
      </c>
      <c r="E754">
        <v>615130</v>
      </c>
      <c r="F754" t="s">
        <v>24196</v>
      </c>
      <c r="G754" s="7">
        <v>1581.71</v>
      </c>
    </row>
    <row r="755" spans="1:7" x14ac:dyDescent="0.3">
      <c r="A755">
        <v>3023317</v>
      </c>
      <c r="B755" t="s">
        <v>24207</v>
      </c>
      <c r="C755" t="s">
        <v>24208</v>
      </c>
      <c r="D755" t="s">
        <v>373</v>
      </c>
      <c r="E755">
        <v>616160</v>
      </c>
      <c r="F755" t="s">
        <v>24196</v>
      </c>
      <c r="G755" s="7">
        <v>178.42</v>
      </c>
    </row>
    <row r="756" spans="1:7" x14ac:dyDescent="0.3">
      <c r="A756">
        <v>3023317</v>
      </c>
      <c r="B756" t="s">
        <v>24207</v>
      </c>
      <c r="C756" t="s">
        <v>24208</v>
      </c>
      <c r="D756" t="s">
        <v>372</v>
      </c>
      <c r="E756">
        <v>615180</v>
      </c>
      <c r="F756" t="s">
        <v>24196</v>
      </c>
      <c r="G756" s="7">
        <v>608.61</v>
      </c>
    </row>
    <row r="757" spans="1:7" x14ac:dyDescent="0.3">
      <c r="A757">
        <v>3023317</v>
      </c>
      <c r="B757" t="s">
        <v>24207</v>
      </c>
      <c r="C757" t="s">
        <v>24208</v>
      </c>
      <c r="D757" t="s">
        <v>371</v>
      </c>
      <c r="E757">
        <v>617100</v>
      </c>
      <c r="F757" t="s">
        <v>24196</v>
      </c>
      <c r="G757" s="7">
        <v>720.01</v>
      </c>
    </row>
    <row r="758" spans="1:7" x14ac:dyDescent="0.3">
      <c r="A758">
        <v>3023317</v>
      </c>
      <c r="B758" t="s">
        <v>24207</v>
      </c>
      <c r="C758" t="s">
        <v>24208</v>
      </c>
      <c r="D758" t="s">
        <v>371</v>
      </c>
      <c r="E758">
        <v>617100</v>
      </c>
      <c r="F758" t="s">
        <v>24196</v>
      </c>
      <c r="G758" s="7">
        <v>915.8</v>
      </c>
    </row>
    <row r="759" spans="1:7" x14ac:dyDescent="0.3">
      <c r="A759">
        <v>3023317</v>
      </c>
      <c r="B759" t="s">
        <v>24207</v>
      </c>
      <c r="C759" t="s">
        <v>24208</v>
      </c>
      <c r="D759" t="s">
        <v>374</v>
      </c>
      <c r="E759">
        <v>617120</v>
      </c>
      <c r="F759" t="s">
        <v>24196</v>
      </c>
      <c r="G759" s="7">
        <v>551.72</v>
      </c>
    </row>
    <row r="760" spans="1:7" x14ac:dyDescent="0.3">
      <c r="A760">
        <v>3023317</v>
      </c>
      <c r="B760" t="s">
        <v>24207</v>
      </c>
      <c r="C760" t="s">
        <v>24208</v>
      </c>
      <c r="D760" t="s">
        <v>371</v>
      </c>
      <c r="E760">
        <v>617100</v>
      </c>
      <c r="F760" t="s">
        <v>24196</v>
      </c>
      <c r="G760" s="7">
        <v>1774.31</v>
      </c>
    </row>
    <row r="761" spans="1:7" x14ac:dyDescent="0.3">
      <c r="A761">
        <v>3023317</v>
      </c>
      <c r="B761" t="s">
        <v>24207</v>
      </c>
      <c r="C761" t="s">
        <v>24208</v>
      </c>
      <c r="D761" t="s">
        <v>371</v>
      </c>
      <c r="E761">
        <v>615100</v>
      </c>
      <c r="F761" t="s">
        <v>24196</v>
      </c>
      <c r="G761" s="7">
        <v>3535.83</v>
      </c>
    </row>
    <row r="762" spans="1:7" x14ac:dyDescent="0.3">
      <c r="A762">
        <v>3023317</v>
      </c>
      <c r="B762" t="s">
        <v>24207</v>
      </c>
      <c r="C762" t="s">
        <v>24208</v>
      </c>
      <c r="D762" t="s">
        <v>371</v>
      </c>
      <c r="E762">
        <v>616100</v>
      </c>
      <c r="F762" t="s">
        <v>24196</v>
      </c>
      <c r="G762" s="7">
        <v>690.77</v>
      </c>
    </row>
    <row r="763" spans="1:7" x14ac:dyDescent="0.3">
      <c r="A763">
        <v>3023317</v>
      </c>
      <c r="B763" t="s">
        <v>24207</v>
      </c>
      <c r="C763" t="s">
        <v>24208</v>
      </c>
      <c r="D763" t="s">
        <v>373</v>
      </c>
      <c r="E763">
        <v>615130</v>
      </c>
      <c r="F763" t="s">
        <v>24196</v>
      </c>
      <c r="G763" s="7">
        <v>1898.05</v>
      </c>
    </row>
    <row r="764" spans="1:7" x14ac:dyDescent="0.3">
      <c r="A764">
        <v>3023317</v>
      </c>
      <c r="B764" t="s">
        <v>24207</v>
      </c>
      <c r="C764" t="s">
        <v>24208</v>
      </c>
      <c r="D764" t="s">
        <v>373</v>
      </c>
      <c r="E764">
        <v>617150</v>
      </c>
      <c r="F764" t="s">
        <v>24196</v>
      </c>
      <c r="G764" s="7">
        <v>387.2</v>
      </c>
    </row>
    <row r="765" spans="1:7" x14ac:dyDescent="0.3">
      <c r="A765">
        <v>3023317</v>
      </c>
      <c r="B765" t="s">
        <v>24207</v>
      </c>
      <c r="C765" t="s">
        <v>24208</v>
      </c>
      <c r="D765" t="s">
        <v>377</v>
      </c>
      <c r="E765">
        <v>611110</v>
      </c>
      <c r="F765" t="s">
        <v>24196</v>
      </c>
      <c r="G765" s="7">
        <v>25.04</v>
      </c>
    </row>
    <row r="766" spans="1:7" x14ac:dyDescent="0.3">
      <c r="A766">
        <v>3023317</v>
      </c>
      <c r="B766" t="s">
        <v>24207</v>
      </c>
      <c r="C766" t="s">
        <v>24208</v>
      </c>
      <c r="D766" t="s">
        <v>373</v>
      </c>
      <c r="E766">
        <v>616160</v>
      </c>
      <c r="F766" t="s">
        <v>24196</v>
      </c>
      <c r="G766" s="7">
        <v>5.1100000000000003</v>
      </c>
    </row>
    <row r="767" spans="1:7" x14ac:dyDescent="0.3">
      <c r="A767">
        <v>3023317</v>
      </c>
      <c r="B767" t="s">
        <v>24207</v>
      </c>
      <c r="C767" t="s">
        <v>24208</v>
      </c>
      <c r="D767" t="s">
        <v>373</v>
      </c>
      <c r="E767">
        <v>617150</v>
      </c>
      <c r="F767" t="s">
        <v>24196</v>
      </c>
      <c r="G767" s="7">
        <v>271.04000000000002</v>
      </c>
    </row>
    <row r="768" spans="1:7" x14ac:dyDescent="0.3">
      <c r="A768">
        <v>3023317</v>
      </c>
      <c r="B768" t="s">
        <v>24207</v>
      </c>
      <c r="C768" t="s">
        <v>24208</v>
      </c>
      <c r="D768" t="s">
        <v>377</v>
      </c>
      <c r="E768">
        <v>611120</v>
      </c>
      <c r="F768" t="s">
        <v>24196</v>
      </c>
      <c r="G768" s="7">
        <v>31.93</v>
      </c>
    </row>
    <row r="769" spans="1:7" x14ac:dyDescent="0.3">
      <c r="A769">
        <v>3023317</v>
      </c>
      <c r="B769" t="s">
        <v>24207</v>
      </c>
      <c r="C769" t="s">
        <v>24208</v>
      </c>
      <c r="D769" t="s">
        <v>377</v>
      </c>
      <c r="E769">
        <v>611130</v>
      </c>
      <c r="F769" t="s">
        <v>24196</v>
      </c>
      <c r="G769" s="7">
        <v>58.54</v>
      </c>
    </row>
    <row r="770" spans="1:7" x14ac:dyDescent="0.3">
      <c r="A770">
        <v>3023317</v>
      </c>
      <c r="B770" t="s">
        <v>24207</v>
      </c>
      <c r="C770" t="s">
        <v>24208</v>
      </c>
      <c r="D770" t="s">
        <v>372</v>
      </c>
      <c r="E770">
        <v>616150</v>
      </c>
      <c r="F770" t="s">
        <v>24196</v>
      </c>
      <c r="G770" s="7">
        <v>28.74</v>
      </c>
    </row>
    <row r="771" spans="1:7" x14ac:dyDescent="0.3">
      <c r="A771">
        <v>3023317</v>
      </c>
      <c r="B771" t="s">
        <v>24207</v>
      </c>
      <c r="C771" t="s">
        <v>24208</v>
      </c>
      <c r="D771" t="s">
        <v>375</v>
      </c>
      <c r="E771">
        <v>617130</v>
      </c>
      <c r="F771" t="s">
        <v>24196</v>
      </c>
      <c r="G771" s="7">
        <v>538.25</v>
      </c>
    </row>
    <row r="772" spans="1:7" x14ac:dyDescent="0.3">
      <c r="A772">
        <v>3023317</v>
      </c>
      <c r="B772" t="s">
        <v>24207</v>
      </c>
      <c r="C772" t="s">
        <v>24208</v>
      </c>
      <c r="D772" t="s">
        <v>371</v>
      </c>
      <c r="E772">
        <v>617100</v>
      </c>
      <c r="F772" t="s">
        <v>24196</v>
      </c>
      <c r="G772" s="7">
        <v>963.7</v>
      </c>
    </row>
    <row r="773" spans="1:7" x14ac:dyDescent="0.3">
      <c r="A773">
        <v>3023317</v>
      </c>
      <c r="B773" t="s">
        <v>24207</v>
      </c>
      <c r="C773" t="s">
        <v>24208</v>
      </c>
      <c r="D773" t="s">
        <v>377</v>
      </c>
      <c r="E773">
        <v>611110</v>
      </c>
      <c r="F773" t="s">
        <v>24196</v>
      </c>
      <c r="G773" s="7">
        <v>177.24</v>
      </c>
    </row>
    <row r="774" spans="1:7" x14ac:dyDescent="0.3">
      <c r="A774">
        <v>3023317</v>
      </c>
      <c r="B774" t="s">
        <v>24207</v>
      </c>
      <c r="C774" t="s">
        <v>24208</v>
      </c>
      <c r="D774" t="s">
        <v>371</v>
      </c>
      <c r="E774">
        <v>615100</v>
      </c>
      <c r="F774" t="s">
        <v>24196</v>
      </c>
      <c r="G774" s="7">
        <v>4499.5</v>
      </c>
    </row>
    <row r="775" spans="1:7" x14ac:dyDescent="0.3">
      <c r="A775">
        <v>3023317</v>
      </c>
      <c r="B775" t="s">
        <v>24207</v>
      </c>
      <c r="C775" t="s">
        <v>24208</v>
      </c>
      <c r="D775" t="s">
        <v>371</v>
      </c>
      <c r="E775">
        <v>615100</v>
      </c>
      <c r="F775" t="s">
        <v>24196</v>
      </c>
      <c r="G775" s="7">
        <v>4044.33</v>
      </c>
    </row>
    <row r="776" spans="1:7" x14ac:dyDescent="0.3">
      <c r="A776">
        <v>3023317</v>
      </c>
      <c r="B776" t="s">
        <v>24207</v>
      </c>
      <c r="C776" t="s">
        <v>24208</v>
      </c>
      <c r="D776" t="s">
        <v>371</v>
      </c>
      <c r="E776">
        <v>617100</v>
      </c>
      <c r="F776" t="s">
        <v>24196</v>
      </c>
      <c r="G776" s="7">
        <v>94.09</v>
      </c>
    </row>
    <row r="777" spans="1:7" x14ac:dyDescent="0.3">
      <c r="A777">
        <v>3023317</v>
      </c>
      <c r="B777" t="s">
        <v>24207</v>
      </c>
      <c r="C777" t="s">
        <v>24208</v>
      </c>
      <c r="D777" t="s">
        <v>371</v>
      </c>
      <c r="E777">
        <v>617100</v>
      </c>
      <c r="F777" t="s">
        <v>24196</v>
      </c>
      <c r="G777" s="7">
        <v>1418.28</v>
      </c>
    </row>
    <row r="778" spans="1:7" x14ac:dyDescent="0.3">
      <c r="A778">
        <v>3023317</v>
      </c>
      <c r="B778" t="s">
        <v>24207</v>
      </c>
      <c r="C778" t="s">
        <v>24208</v>
      </c>
      <c r="D778" t="s">
        <v>373</v>
      </c>
      <c r="E778">
        <v>615130</v>
      </c>
      <c r="F778" t="s">
        <v>24196</v>
      </c>
      <c r="G778" s="7">
        <v>1138.83</v>
      </c>
    </row>
    <row r="779" spans="1:7" x14ac:dyDescent="0.3">
      <c r="A779">
        <v>3023317</v>
      </c>
      <c r="B779" t="s">
        <v>24207</v>
      </c>
      <c r="C779" t="s">
        <v>24208</v>
      </c>
      <c r="D779" t="s">
        <v>375</v>
      </c>
      <c r="E779">
        <v>616130</v>
      </c>
      <c r="F779" t="s">
        <v>24196</v>
      </c>
      <c r="G779" s="7">
        <v>333.22</v>
      </c>
    </row>
    <row r="780" spans="1:7" x14ac:dyDescent="0.3">
      <c r="A780">
        <v>3023317</v>
      </c>
      <c r="B780" t="s">
        <v>24207</v>
      </c>
      <c r="C780" t="s">
        <v>24208</v>
      </c>
      <c r="D780" t="s">
        <v>377</v>
      </c>
      <c r="E780">
        <v>611110</v>
      </c>
      <c r="F780" t="s">
        <v>24196</v>
      </c>
      <c r="G780" s="7">
        <v>358.69</v>
      </c>
    </row>
    <row r="781" spans="1:7" x14ac:dyDescent="0.3">
      <c r="A781">
        <v>3023317</v>
      </c>
      <c r="B781" t="s">
        <v>24207</v>
      </c>
      <c r="C781" t="s">
        <v>24208</v>
      </c>
      <c r="D781" t="s">
        <v>377</v>
      </c>
      <c r="E781">
        <v>611110</v>
      </c>
      <c r="F781" t="s">
        <v>24196</v>
      </c>
      <c r="G781" s="7">
        <v>358.69</v>
      </c>
    </row>
    <row r="782" spans="1:7" x14ac:dyDescent="0.3">
      <c r="A782">
        <v>3023317</v>
      </c>
      <c r="B782" t="s">
        <v>24207</v>
      </c>
      <c r="C782" t="s">
        <v>24208</v>
      </c>
      <c r="D782" t="s">
        <v>375</v>
      </c>
      <c r="E782">
        <v>615140</v>
      </c>
      <c r="F782" t="s">
        <v>24196</v>
      </c>
      <c r="G782" s="7">
        <v>1434.38</v>
      </c>
    </row>
    <row r="783" spans="1:7" x14ac:dyDescent="0.3">
      <c r="A783">
        <v>3023317</v>
      </c>
      <c r="B783" t="s">
        <v>24207</v>
      </c>
      <c r="C783" t="s">
        <v>24208</v>
      </c>
      <c r="D783" t="s">
        <v>373</v>
      </c>
      <c r="E783">
        <v>615130</v>
      </c>
      <c r="F783" t="s">
        <v>24196</v>
      </c>
      <c r="G783" s="7">
        <v>949.02</v>
      </c>
    </row>
    <row r="784" spans="1:7" x14ac:dyDescent="0.3">
      <c r="A784">
        <v>3023317</v>
      </c>
      <c r="B784" t="s">
        <v>24207</v>
      </c>
      <c r="C784" t="s">
        <v>24208</v>
      </c>
      <c r="D784" t="s">
        <v>371</v>
      </c>
      <c r="E784">
        <v>615100</v>
      </c>
      <c r="F784" t="s">
        <v>24196</v>
      </c>
      <c r="G784" s="7">
        <v>2510.5</v>
      </c>
    </row>
    <row r="785" spans="1:7" x14ac:dyDescent="0.3">
      <c r="A785">
        <v>3023317</v>
      </c>
      <c r="B785" t="s">
        <v>24207</v>
      </c>
      <c r="C785" t="s">
        <v>24208</v>
      </c>
      <c r="D785" t="s">
        <v>377</v>
      </c>
      <c r="E785">
        <v>611130</v>
      </c>
      <c r="F785" t="s">
        <v>24196</v>
      </c>
      <c r="G785" s="7">
        <v>73.17</v>
      </c>
    </row>
    <row r="786" spans="1:7" x14ac:dyDescent="0.3">
      <c r="A786">
        <v>3023317</v>
      </c>
      <c r="B786" t="s">
        <v>24207</v>
      </c>
      <c r="C786" t="s">
        <v>24208</v>
      </c>
      <c r="D786" t="s">
        <v>373</v>
      </c>
      <c r="E786">
        <v>617150</v>
      </c>
      <c r="F786" t="s">
        <v>24196</v>
      </c>
      <c r="G786" s="7">
        <v>582.16999999999996</v>
      </c>
    </row>
    <row r="787" spans="1:7" x14ac:dyDescent="0.3">
      <c r="A787">
        <v>3023317</v>
      </c>
      <c r="B787" t="s">
        <v>24207</v>
      </c>
      <c r="C787" t="s">
        <v>24208</v>
      </c>
      <c r="D787" t="s">
        <v>377</v>
      </c>
      <c r="E787">
        <v>611120</v>
      </c>
      <c r="F787" t="s">
        <v>24196</v>
      </c>
      <c r="G787" s="7">
        <v>53</v>
      </c>
    </row>
    <row r="788" spans="1:7" x14ac:dyDescent="0.3">
      <c r="A788">
        <v>3023317</v>
      </c>
      <c r="B788" t="s">
        <v>24207</v>
      </c>
      <c r="C788" t="s">
        <v>24208</v>
      </c>
      <c r="D788" t="s">
        <v>373</v>
      </c>
      <c r="E788">
        <v>615130</v>
      </c>
      <c r="F788" t="s">
        <v>24196</v>
      </c>
      <c r="G788" s="7">
        <v>1092.6199999999999</v>
      </c>
    </row>
    <row r="789" spans="1:7" x14ac:dyDescent="0.3">
      <c r="A789">
        <v>3023317</v>
      </c>
      <c r="B789" t="s">
        <v>24207</v>
      </c>
      <c r="C789" t="s">
        <v>24208</v>
      </c>
      <c r="D789" t="s">
        <v>371</v>
      </c>
      <c r="E789">
        <v>616100</v>
      </c>
      <c r="F789" t="s">
        <v>24196</v>
      </c>
      <c r="G789" s="7">
        <v>467.82</v>
      </c>
    </row>
    <row r="790" spans="1:7" x14ac:dyDescent="0.3">
      <c r="A790">
        <v>3023317</v>
      </c>
      <c r="B790" t="s">
        <v>24207</v>
      </c>
      <c r="C790" t="s">
        <v>24208</v>
      </c>
      <c r="D790" t="s">
        <v>371</v>
      </c>
      <c r="E790">
        <v>617100</v>
      </c>
      <c r="F790" t="s">
        <v>24196</v>
      </c>
      <c r="G790" s="7">
        <v>1200.02</v>
      </c>
    </row>
    <row r="791" spans="1:7" x14ac:dyDescent="0.3">
      <c r="A791">
        <v>3023317</v>
      </c>
      <c r="B791" t="s">
        <v>24207</v>
      </c>
      <c r="C791" t="s">
        <v>24208</v>
      </c>
      <c r="D791" t="s">
        <v>373</v>
      </c>
      <c r="E791">
        <v>616160</v>
      </c>
      <c r="F791" t="s">
        <v>24196</v>
      </c>
      <c r="G791" s="7">
        <v>365.52</v>
      </c>
    </row>
    <row r="792" spans="1:7" x14ac:dyDescent="0.3">
      <c r="A792">
        <v>3023317</v>
      </c>
      <c r="B792" t="s">
        <v>24207</v>
      </c>
      <c r="C792" t="s">
        <v>24208</v>
      </c>
      <c r="D792" t="s">
        <v>371</v>
      </c>
      <c r="E792">
        <v>615100</v>
      </c>
      <c r="F792" t="s">
        <v>24196</v>
      </c>
      <c r="G792" s="7">
        <v>4184.17</v>
      </c>
    </row>
    <row r="793" spans="1:7" x14ac:dyDescent="0.3">
      <c r="A793">
        <v>3023317</v>
      </c>
      <c r="B793" t="s">
        <v>24207</v>
      </c>
      <c r="C793" t="s">
        <v>24208</v>
      </c>
      <c r="D793" t="s">
        <v>373</v>
      </c>
      <c r="E793">
        <v>615130</v>
      </c>
      <c r="F793" t="s">
        <v>24196</v>
      </c>
      <c r="G793" s="7">
        <v>1581.71</v>
      </c>
    </row>
    <row r="794" spans="1:7" x14ac:dyDescent="0.3">
      <c r="A794">
        <v>3023317</v>
      </c>
      <c r="B794" t="s">
        <v>24207</v>
      </c>
      <c r="C794" t="s">
        <v>24208</v>
      </c>
      <c r="D794" t="s">
        <v>373</v>
      </c>
      <c r="E794">
        <v>616160</v>
      </c>
      <c r="F794" t="s">
        <v>24196</v>
      </c>
      <c r="G794" s="7">
        <v>184.31</v>
      </c>
    </row>
    <row r="795" spans="1:7" x14ac:dyDescent="0.3">
      <c r="A795">
        <v>3023317</v>
      </c>
      <c r="B795" t="s">
        <v>24207</v>
      </c>
      <c r="C795" t="s">
        <v>24208</v>
      </c>
      <c r="D795" t="s">
        <v>373</v>
      </c>
      <c r="E795">
        <v>617150</v>
      </c>
      <c r="F795" t="s">
        <v>24196</v>
      </c>
      <c r="G795" s="7">
        <v>84.07</v>
      </c>
    </row>
    <row r="796" spans="1:7" x14ac:dyDescent="0.3">
      <c r="A796">
        <v>3023317</v>
      </c>
      <c r="B796" t="s">
        <v>24207</v>
      </c>
      <c r="C796" t="s">
        <v>24208</v>
      </c>
      <c r="D796" t="s">
        <v>371</v>
      </c>
      <c r="E796">
        <v>617100</v>
      </c>
      <c r="F796" t="s">
        <v>24196</v>
      </c>
      <c r="G796" s="7">
        <v>1159.95</v>
      </c>
    </row>
    <row r="797" spans="1:7" x14ac:dyDescent="0.3">
      <c r="A797">
        <v>3023317</v>
      </c>
      <c r="B797" t="s">
        <v>24207</v>
      </c>
      <c r="C797" t="s">
        <v>24208</v>
      </c>
      <c r="D797" t="s">
        <v>377</v>
      </c>
      <c r="E797">
        <v>611110</v>
      </c>
      <c r="F797" t="s">
        <v>24196</v>
      </c>
      <c r="G797" s="7">
        <v>286.95</v>
      </c>
    </row>
    <row r="798" spans="1:7" x14ac:dyDescent="0.3">
      <c r="A798">
        <v>3023317</v>
      </c>
      <c r="B798" t="s">
        <v>24207</v>
      </c>
      <c r="C798" t="s">
        <v>24208</v>
      </c>
      <c r="D798" t="s">
        <v>371</v>
      </c>
      <c r="E798">
        <v>616100</v>
      </c>
      <c r="F798" t="s">
        <v>24196</v>
      </c>
      <c r="G798" s="7">
        <v>565.07000000000005</v>
      </c>
    </row>
    <row r="799" spans="1:7" x14ac:dyDescent="0.3">
      <c r="A799">
        <v>3023317</v>
      </c>
      <c r="B799" t="s">
        <v>24207</v>
      </c>
      <c r="C799" t="s">
        <v>24208</v>
      </c>
      <c r="D799" t="s">
        <v>373</v>
      </c>
      <c r="E799">
        <v>616160</v>
      </c>
      <c r="F799" t="s">
        <v>24196</v>
      </c>
      <c r="G799" s="7">
        <v>147.86000000000001</v>
      </c>
    </row>
    <row r="800" spans="1:7" x14ac:dyDescent="0.3">
      <c r="A800">
        <v>3023317</v>
      </c>
      <c r="B800" t="s">
        <v>24207</v>
      </c>
      <c r="C800" t="s">
        <v>24208</v>
      </c>
      <c r="D800" t="s">
        <v>377</v>
      </c>
      <c r="E800">
        <v>611130</v>
      </c>
      <c r="F800" t="s">
        <v>24196</v>
      </c>
      <c r="G800" s="7">
        <v>87.81</v>
      </c>
    </row>
    <row r="801" spans="1:7" x14ac:dyDescent="0.3">
      <c r="A801">
        <v>3023317</v>
      </c>
      <c r="B801" t="s">
        <v>24207</v>
      </c>
      <c r="C801" t="s">
        <v>24208</v>
      </c>
      <c r="D801" t="s">
        <v>371</v>
      </c>
      <c r="E801">
        <v>617100</v>
      </c>
      <c r="F801" t="s">
        <v>24196</v>
      </c>
      <c r="G801" s="7">
        <v>1014.08</v>
      </c>
    </row>
    <row r="802" spans="1:7" x14ac:dyDescent="0.3">
      <c r="A802">
        <v>3023317</v>
      </c>
      <c r="B802" t="s">
        <v>24207</v>
      </c>
      <c r="C802" t="s">
        <v>24208</v>
      </c>
      <c r="D802" t="s">
        <v>377</v>
      </c>
      <c r="E802">
        <v>611120</v>
      </c>
      <c r="F802" t="s">
        <v>24196</v>
      </c>
      <c r="G802" s="7">
        <v>42.13</v>
      </c>
    </row>
    <row r="803" spans="1:7" x14ac:dyDescent="0.3">
      <c r="A803">
        <v>3023317</v>
      </c>
      <c r="B803" t="s">
        <v>24207</v>
      </c>
      <c r="C803" t="s">
        <v>24208</v>
      </c>
      <c r="D803" t="s">
        <v>373</v>
      </c>
      <c r="E803">
        <v>615130</v>
      </c>
      <c r="F803" t="s">
        <v>24196</v>
      </c>
      <c r="G803" s="7">
        <v>2853.78</v>
      </c>
    </row>
    <row r="804" spans="1:7" x14ac:dyDescent="0.3">
      <c r="A804">
        <v>3023317</v>
      </c>
      <c r="B804" t="s">
        <v>24207</v>
      </c>
      <c r="C804" t="s">
        <v>24208</v>
      </c>
      <c r="D804" t="s">
        <v>371</v>
      </c>
      <c r="E804">
        <v>616100</v>
      </c>
      <c r="F804" t="s">
        <v>24196</v>
      </c>
      <c r="G804" s="7">
        <v>544.12</v>
      </c>
    </row>
    <row r="805" spans="1:7" x14ac:dyDescent="0.3">
      <c r="A805">
        <v>3023317</v>
      </c>
      <c r="B805" t="s">
        <v>24207</v>
      </c>
      <c r="C805" t="s">
        <v>24208</v>
      </c>
      <c r="D805" t="s">
        <v>374</v>
      </c>
      <c r="E805">
        <v>616120</v>
      </c>
      <c r="F805" t="s">
        <v>24196</v>
      </c>
      <c r="G805" s="7">
        <v>343.12</v>
      </c>
    </row>
    <row r="806" spans="1:7" x14ac:dyDescent="0.3">
      <c r="A806">
        <v>3023317</v>
      </c>
      <c r="B806" t="s">
        <v>24207</v>
      </c>
      <c r="C806" t="s">
        <v>24208</v>
      </c>
      <c r="D806" t="s">
        <v>371</v>
      </c>
      <c r="E806">
        <v>615100</v>
      </c>
      <c r="F806" t="s">
        <v>24196</v>
      </c>
      <c r="G806" s="7">
        <v>4499.5</v>
      </c>
    </row>
    <row r="807" spans="1:7" x14ac:dyDescent="0.3">
      <c r="A807">
        <v>3023317</v>
      </c>
      <c r="B807" t="s">
        <v>24207</v>
      </c>
      <c r="C807" t="s">
        <v>24208</v>
      </c>
      <c r="D807" t="s">
        <v>375</v>
      </c>
      <c r="E807">
        <v>615140</v>
      </c>
      <c r="F807" t="s">
        <v>24196</v>
      </c>
      <c r="G807" s="7">
        <v>2344.5100000000002</v>
      </c>
    </row>
    <row r="808" spans="1:7" x14ac:dyDescent="0.3">
      <c r="A808">
        <v>3023317</v>
      </c>
      <c r="B808" t="s">
        <v>24207</v>
      </c>
      <c r="C808" t="s">
        <v>24208</v>
      </c>
      <c r="D808" t="s">
        <v>373</v>
      </c>
      <c r="E808">
        <v>615130</v>
      </c>
      <c r="F808" t="s">
        <v>24196</v>
      </c>
      <c r="G808" s="7">
        <v>142.04</v>
      </c>
    </row>
    <row r="809" spans="1:7" x14ac:dyDescent="0.3">
      <c r="A809">
        <v>3023317</v>
      </c>
      <c r="B809" t="s">
        <v>24207</v>
      </c>
      <c r="C809" t="s">
        <v>24208</v>
      </c>
      <c r="D809" t="s">
        <v>371</v>
      </c>
      <c r="E809">
        <v>616100</v>
      </c>
      <c r="F809" t="s">
        <v>24196</v>
      </c>
      <c r="G809" s="7">
        <v>341.39</v>
      </c>
    </row>
    <row r="810" spans="1:7" x14ac:dyDescent="0.3">
      <c r="A810">
        <v>3023317</v>
      </c>
      <c r="B810" t="s">
        <v>24207</v>
      </c>
      <c r="C810" t="s">
        <v>24208</v>
      </c>
      <c r="D810" t="s">
        <v>371</v>
      </c>
      <c r="E810">
        <v>616100</v>
      </c>
      <c r="F810" t="s">
        <v>24196</v>
      </c>
      <c r="G810" s="7">
        <v>679.23</v>
      </c>
    </row>
    <row r="811" spans="1:7" x14ac:dyDescent="0.3">
      <c r="A811">
        <v>3023317</v>
      </c>
      <c r="B811" t="s">
        <v>24207</v>
      </c>
      <c r="C811" t="s">
        <v>24208</v>
      </c>
      <c r="D811" t="s">
        <v>371</v>
      </c>
      <c r="E811">
        <v>615100</v>
      </c>
      <c r="F811" t="s">
        <v>24196</v>
      </c>
      <c r="G811" s="7">
        <v>2426.6</v>
      </c>
    </row>
    <row r="812" spans="1:7" x14ac:dyDescent="0.3">
      <c r="A812">
        <v>3023317</v>
      </c>
      <c r="B812" t="s">
        <v>24207</v>
      </c>
      <c r="C812" t="s">
        <v>24208</v>
      </c>
      <c r="D812" t="s">
        <v>373</v>
      </c>
      <c r="E812">
        <v>617150</v>
      </c>
      <c r="F812" t="s">
        <v>24196</v>
      </c>
      <c r="G812" s="7">
        <v>387.2</v>
      </c>
    </row>
    <row r="813" spans="1:7" x14ac:dyDescent="0.3">
      <c r="A813">
        <v>3023317</v>
      </c>
      <c r="B813" t="s">
        <v>24207</v>
      </c>
      <c r="C813" t="s">
        <v>24208</v>
      </c>
      <c r="D813" t="s">
        <v>377</v>
      </c>
      <c r="E813">
        <v>611120</v>
      </c>
      <c r="F813" t="s">
        <v>24196</v>
      </c>
      <c r="G813" s="7">
        <v>26.22</v>
      </c>
    </row>
    <row r="814" spans="1:7" x14ac:dyDescent="0.3">
      <c r="A814">
        <v>3023317</v>
      </c>
      <c r="B814" t="s">
        <v>24207</v>
      </c>
      <c r="C814" t="s">
        <v>24208</v>
      </c>
      <c r="D814" t="s">
        <v>371</v>
      </c>
      <c r="E814">
        <v>615100</v>
      </c>
      <c r="F814" t="s">
        <v>24196</v>
      </c>
      <c r="G814" s="7">
        <v>3360.17</v>
      </c>
    </row>
    <row r="815" spans="1:7" x14ac:dyDescent="0.3">
      <c r="A815">
        <v>3023317</v>
      </c>
      <c r="B815" t="s">
        <v>24207</v>
      </c>
      <c r="C815" t="s">
        <v>24208</v>
      </c>
      <c r="D815" t="s">
        <v>373</v>
      </c>
      <c r="E815">
        <v>617150</v>
      </c>
      <c r="F815" t="s">
        <v>24196</v>
      </c>
      <c r="G815" s="7">
        <v>193.6</v>
      </c>
    </row>
    <row r="816" spans="1:7" x14ac:dyDescent="0.3">
      <c r="A816">
        <v>3023317</v>
      </c>
      <c r="B816" t="s">
        <v>24207</v>
      </c>
      <c r="C816" t="s">
        <v>24208</v>
      </c>
      <c r="D816" t="s">
        <v>371</v>
      </c>
      <c r="E816">
        <v>615100</v>
      </c>
      <c r="F816" t="s">
        <v>24196</v>
      </c>
      <c r="G816" s="7">
        <v>0.13</v>
      </c>
    </row>
    <row r="817" spans="1:7" x14ac:dyDescent="0.3">
      <c r="A817">
        <v>3023317</v>
      </c>
      <c r="B817" t="s">
        <v>24207</v>
      </c>
      <c r="C817" t="s">
        <v>24208</v>
      </c>
      <c r="D817" t="s">
        <v>377</v>
      </c>
      <c r="E817">
        <v>611120</v>
      </c>
      <c r="F817" t="s">
        <v>24196</v>
      </c>
      <c r="G817" s="7">
        <v>25.09</v>
      </c>
    </row>
    <row r="818" spans="1:7" x14ac:dyDescent="0.3">
      <c r="A818">
        <v>3023317</v>
      </c>
      <c r="B818" t="s">
        <v>24207</v>
      </c>
      <c r="C818" t="s">
        <v>24208</v>
      </c>
      <c r="D818" t="s">
        <v>371</v>
      </c>
      <c r="E818">
        <v>617100</v>
      </c>
      <c r="F818" t="s">
        <v>24196</v>
      </c>
      <c r="G818" s="7">
        <v>1440.36</v>
      </c>
    </row>
    <row r="819" spans="1:7" x14ac:dyDescent="0.3">
      <c r="A819">
        <v>3023317</v>
      </c>
      <c r="B819" t="s">
        <v>24207</v>
      </c>
      <c r="C819" t="s">
        <v>24208</v>
      </c>
      <c r="D819" t="s">
        <v>377</v>
      </c>
      <c r="E819">
        <v>611110</v>
      </c>
      <c r="F819" t="s">
        <v>24196</v>
      </c>
      <c r="G819" s="7">
        <v>23.04</v>
      </c>
    </row>
    <row r="820" spans="1:7" x14ac:dyDescent="0.3">
      <c r="A820">
        <v>3023317</v>
      </c>
      <c r="B820" t="s">
        <v>24207</v>
      </c>
      <c r="C820" t="s">
        <v>24208</v>
      </c>
      <c r="D820" t="s">
        <v>377</v>
      </c>
      <c r="E820">
        <v>611110</v>
      </c>
      <c r="F820" t="s">
        <v>24196</v>
      </c>
      <c r="G820" s="7">
        <v>430.43</v>
      </c>
    </row>
    <row r="821" spans="1:7" x14ac:dyDescent="0.3">
      <c r="A821">
        <v>3023317</v>
      </c>
      <c r="B821" t="s">
        <v>24207</v>
      </c>
      <c r="C821" t="s">
        <v>24208</v>
      </c>
      <c r="D821" t="s">
        <v>371</v>
      </c>
      <c r="E821">
        <v>616100</v>
      </c>
      <c r="F821" t="s">
        <v>24196</v>
      </c>
      <c r="G821" s="7">
        <v>441.47</v>
      </c>
    </row>
    <row r="822" spans="1:7" x14ac:dyDescent="0.3">
      <c r="A822">
        <v>3023317</v>
      </c>
      <c r="B822" t="s">
        <v>24207</v>
      </c>
      <c r="C822" t="s">
        <v>24208</v>
      </c>
      <c r="D822" t="s">
        <v>371</v>
      </c>
      <c r="E822">
        <v>616100</v>
      </c>
      <c r="F822" t="s">
        <v>24196</v>
      </c>
      <c r="G822" s="7">
        <v>301.44</v>
      </c>
    </row>
    <row r="823" spans="1:7" x14ac:dyDescent="0.3">
      <c r="A823">
        <v>3023317</v>
      </c>
      <c r="B823" t="s">
        <v>24207</v>
      </c>
      <c r="C823" t="s">
        <v>24208</v>
      </c>
      <c r="D823" t="s">
        <v>373</v>
      </c>
      <c r="E823">
        <v>617150</v>
      </c>
      <c r="F823" t="s">
        <v>24196</v>
      </c>
      <c r="G823" s="7">
        <v>232.32</v>
      </c>
    </row>
    <row r="824" spans="1:7" x14ac:dyDescent="0.3">
      <c r="A824">
        <v>3023317</v>
      </c>
      <c r="B824" t="s">
        <v>24207</v>
      </c>
      <c r="C824" t="s">
        <v>24208</v>
      </c>
      <c r="D824" t="s">
        <v>373</v>
      </c>
      <c r="E824">
        <v>615130</v>
      </c>
      <c r="F824" t="s">
        <v>24196</v>
      </c>
      <c r="G824" s="7">
        <v>5.01</v>
      </c>
    </row>
    <row r="825" spans="1:7" x14ac:dyDescent="0.3">
      <c r="A825">
        <v>3023317</v>
      </c>
      <c r="B825" t="s">
        <v>24207</v>
      </c>
      <c r="C825" t="s">
        <v>24208</v>
      </c>
      <c r="D825" t="s">
        <v>377</v>
      </c>
      <c r="E825">
        <v>611110</v>
      </c>
      <c r="F825" t="s">
        <v>24196</v>
      </c>
      <c r="G825" s="7">
        <v>430.43</v>
      </c>
    </row>
    <row r="826" spans="1:7" x14ac:dyDescent="0.3">
      <c r="A826">
        <v>3023317</v>
      </c>
      <c r="B826" t="s">
        <v>24207</v>
      </c>
      <c r="C826" t="s">
        <v>24208</v>
      </c>
      <c r="D826" t="s">
        <v>377</v>
      </c>
      <c r="E826">
        <v>611120</v>
      </c>
      <c r="F826" t="s">
        <v>24196</v>
      </c>
      <c r="G826" s="7">
        <v>53.92</v>
      </c>
    </row>
    <row r="827" spans="1:7" x14ac:dyDescent="0.3">
      <c r="A827">
        <v>3023317</v>
      </c>
      <c r="B827" t="s">
        <v>24207</v>
      </c>
      <c r="C827" t="s">
        <v>24208</v>
      </c>
      <c r="D827" t="s">
        <v>374</v>
      </c>
      <c r="E827">
        <v>615120</v>
      </c>
      <c r="F827" t="s">
        <v>24196</v>
      </c>
      <c r="G827" s="7">
        <v>2704.5</v>
      </c>
    </row>
    <row r="828" spans="1:7" x14ac:dyDescent="0.3">
      <c r="A828">
        <v>3023317</v>
      </c>
      <c r="B828" t="s">
        <v>24207</v>
      </c>
      <c r="C828" t="s">
        <v>24208</v>
      </c>
      <c r="D828" t="s">
        <v>373</v>
      </c>
      <c r="E828">
        <v>615130</v>
      </c>
      <c r="F828" t="s">
        <v>24196</v>
      </c>
      <c r="G828" s="7">
        <v>2417.7800000000002</v>
      </c>
    </row>
    <row r="829" spans="1:7" x14ac:dyDescent="0.3">
      <c r="A829">
        <v>3023317</v>
      </c>
      <c r="B829" t="s">
        <v>24207</v>
      </c>
      <c r="C829" t="s">
        <v>24208</v>
      </c>
      <c r="D829" t="s">
        <v>371</v>
      </c>
      <c r="E829">
        <v>617100</v>
      </c>
      <c r="F829" t="s">
        <v>24196</v>
      </c>
      <c r="G829" s="7">
        <v>695.95</v>
      </c>
    </row>
    <row r="830" spans="1:7" x14ac:dyDescent="0.3">
      <c r="A830">
        <v>3023317</v>
      </c>
      <c r="B830" t="s">
        <v>24207</v>
      </c>
      <c r="C830" t="s">
        <v>24208</v>
      </c>
      <c r="D830" t="s">
        <v>373</v>
      </c>
      <c r="E830">
        <v>617150</v>
      </c>
      <c r="F830" t="s">
        <v>24196</v>
      </c>
      <c r="G830" s="7">
        <v>387.2</v>
      </c>
    </row>
    <row r="831" spans="1:7" x14ac:dyDescent="0.3">
      <c r="A831">
        <v>3023317</v>
      </c>
      <c r="B831" t="s">
        <v>24207</v>
      </c>
      <c r="C831" t="s">
        <v>24208</v>
      </c>
      <c r="D831" t="s">
        <v>371</v>
      </c>
      <c r="E831">
        <v>617100</v>
      </c>
      <c r="F831" t="s">
        <v>24196</v>
      </c>
      <c r="G831" s="7">
        <v>772.33</v>
      </c>
    </row>
    <row r="832" spans="1:7" x14ac:dyDescent="0.3">
      <c r="A832">
        <v>3023317</v>
      </c>
      <c r="B832" t="s">
        <v>24207</v>
      </c>
      <c r="C832" t="s">
        <v>24208</v>
      </c>
      <c r="D832" t="s">
        <v>373</v>
      </c>
      <c r="E832">
        <v>616160</v>
      </c>
      <c r="F832" t="s">
        <v>24196</v>
      </c>
      <c r="G832" s="7">
        <v>233.72</v>
      </c>
    </row>
    <row r="833" spans="1:7" x14ac:dyDescent="0.3">
      <c r="A833">
        <v>3023317</v>
      </c>
      <c r="B833" t="s">
        <v>24207</v>
      </c>
      <c r="C833" t="s">
        <v>24208</v>
      </c>
      <c r="D833" t="s">
        <v>377</v>
      </c>
      <c r="E833">
        <v>611130</v>
      </c>
      <c r="F833" t="s">
        <v>24196</v>
      </c>
      <c r="G833" s="7">
        <v>58.54</v>
      </c>
    </row>
    <row r="834" spans="1:7" x14ac:dyDescent="0.3">
      <c r="A834">
        <v>3023317</v>
      </c>
      <c r="B834" t="s">
        <v>24207</v>
      </c>
      <c r="C834" t="s">
        <v>24208</v>
      </c>
      <c r="D834" t="s">
        <v>375</v>
      </c>
      <c r="E834">
        <v>617130</v>
      </c>
      <c r="F834" t="s">
        <v>24196</v>
      </c>
      <c r="G834" s="7">
        <v>292.61</v>
      </c>
    </row>
    <row r="835" spans="1:7" x14ac:dyDescent="0.3">
      <c r="A835">
        <v>3023317</v>
      </c>
      <c r="B835" t="s">
        <v>24207</v>
      </c>
      <c r="C835" t="s">
        <v>24208</v>
      </c>
      <c r="D835" t="s">
        <v>371</v>
      </c>
      <c r="E835">
        <v>615100</v>
      </c>
      <c r="F835" t="s">
        <v>24196</v>
      </c>
      <c r="G835" s="7">
        <v>445.7</v>
      </c>
    </row>
    <row r="836" spans="1:7" x14ac:dyDescent="0.3">
      <c r="A836">
        <v>3023317</v>
      </c>
      <c r="B836" t="s">
        <v>24207</v>
      </c>
      <c r="C836" t="s">
        <v>24208</v>
      </c>
      <c r="D836" t="s">
        <v>373</v>
      </c>
      <c r="E836">
        <v>617150</v>
      </c>
      <c r="F836" t="s">
        <v>24196</v>
      </c>
      <c r="G836" s="7">
        <v>322.67</v>
      </c>
    </row>
    <row r="837" spans="1:7" x14ac:dyDescent="0.3">
      <c r="A837">
        <v>3023317</v>
      </c>
      <c r="B837" t="s">
        <v>24207</v>
      </c>
      <c r="C837" t="s">
        <v>24208</v>
      </c>
      <c r="D837" t="s">
        <v>373</v>
      </c>
      <c r="E837">
        <v>615130</v>
      </c>
      <c r="F837" t="s">
        <v>24196</v>
      </c>
      <c r="G837" s="7">
        <v>16.55</v>
      </c>
    </row>
    <row r="838" spans="1:7" x14ac:dyDescent="0.3">
      <c r="A838">
        <v>3023317</v>
      </c>
      <c r="B838" t="s">
        <v>24207</v>
      </c>
      <c r="C838" t="s">
        <v>24208</v>
      </c>
      <c r="D838" t="s">
        <v>373</v>
      </c>
      <c r="E838">
        <v>617150</v>
      </c>
      <c r="F838" t="s">
        <v>24196</v>
      </c>
      <c r="G838" s="7">
        <v>493.23</v>
      </c>
    </row>
    <row r="839" spans="1:7" x14ac:dyDescent="0.3">
      <c r="A839">
        <v>3023317</v>
      </c>
      <c r="B839" t="s">
        <v>24207</v>
      </c>
      <c r="C839" t="s">
        <v>24208</v>
      </c>
      <c r="D839" t="s">
        <v>373</v>
      </c>
      <c r="E839">
        <v>616160</v>
      </c>
      <c r="F839" t="s">
        <v>24196</v>
      </c>
      <c r="G839" s="7">
        <v>108.27</v>
      </c>
    </row>
    <row r="840" spans="1:7" x14ac:dyDescent="0.3">
      <c r="A840">
        <v>3023317</v>
      </c>
      <c r="B840" t="s">
        <v>24207</v>
      </c>
      <c r="C840" t="s">
        <v>24208</v>
      </c>
      <c r="D840" t="s">
        <v>373</v>
      </c>
      <c r="E840">
        <v>616160</v>
      </c>
      <c r="F840" t="s">
        <v>24196</v>
      </c>
      <c r="G840" s="7">
        <v>222.16</v>
      </c>
    </row>
    <row r="841" spans="1:7" x14ac:dyDescent="0.3">
      <c r="A841">
        <v>3023317</v>
      </c>
      <c r="B841" t="s">
        <v>24207</v>
      </c>
      <c r="C841" t="s">
        <v>24208</v>
      </c>
      <c r="D841" t="s">
        <v>371</v>
      </c>
      <c r="E841">
        <v>615100</v>
      </c>
      <c r="F841" t="s">
        <v>24196</v>
      </c>
      <c r="G841" s="7">
        <v>328.07</v>
      </c>
    </row>
    <row r="842" spans="1:7" x14ac:dyDescent="0.3">
      <c r="A842">
        <v>3023317</v>
      </c>
      <c r="B842" t="s">
        <v>24207</v>
      </c>
      <c r="C842" t="s">
        <v>24208</v>
      </c>
      <c r="D842" t="s">
        <v>377</v>
      </c>
      <c r="E842">
        <v>611110</v>
      </c>
      <c r="F842" t="s">
        <v>24196</v>
      </c>
      <c r="G842" s="7">
        <v>286.95</v>
      </c>
    </row>
    <row r="843" spans="1:7" x14ac:dyDescent="0.3">
      <c r="A843">
        <v>3023317</v>
      </c>
      <c r="B843" t="s">
        <v>24207</v>
      </c>
      <c r="C843" t="s">
        <v>24208</v>
      </c>
      <c r="D843" t="s">
        <v>371</v>
      </c>
      <c r="E843">
        <v>615100</v>
      </c>
      <c r="F843" t="s">
        <v>24196</v>
      </c>
      <c r="G843" s="7">
        <v>182.43</v>
      </c>
    </row>
    <row r="844" spans="1:7" x14ac:dyDescent="0.3">
      <c r="A844">
        <v>3023317</v>
      </c>
      <c r="B844" t="s">
        <v>24207</v>
      </c>
      <c r="C844" t="s">
        <v>24208</v>
      </c>
      <c r="D844" t="s">
        <v>373</v>
      </c>
      <c r="E844">
        <v>617150</v>
      </c>
      <c r="F844" t="s">
        <v>24196</v>
      </c>
      <c r="G844" s="7">
        <v>387.2</v>
      </c>
    </row>
    <row r="845" spans="1:7" x14ac:dyDescent="0.3">
      <c r="A845">
        <v>3023317</v>
      </c>
      <c r="B845" t="s">
        <v>24207</v>
      </c>
      <c r="C845" t="s">
        <v>24208</v>
      </c>
      <c r="D845" t="s">
        <v>373</v>
      </c>
      <c r="E845">
        <v>617150</v>
      </c>
      <c r="F845" t="s">
        <v>24196</v>
      </c>
      <c r="G845" s="7">
        <v>251.87</v>
      </c>
    </row>
    <row r="846" spans="1:7" x14ac:dyDescent="0.3">
      <c r="A846">
        <v>3023317</v>
      </c>
      <c r="B846" t="s">
        <v>24207</v>
      </c>
      <c r="C846" t="s">
        <v>24208</v>
      </c>
      <c r="D846" t="s">
        <v>371</v>
      </c>
      <c r="E846">
        <v>617100</v>
      </c>
      <c r="F846" t="s">
        <v>24196</v>
      </c>
      <c r="G846" s="7">
        <v>1290.46</v>
      </c>
    </row>
    <row r="847" spans="1:7" x14ac:dyDescent="0.3">
      <c r="A847">
        <v>3023317</v>
      </c>
      <c r="B847" t="s">
        <v>24207</v>
      </c>
      <c r="C847" t="s">
        <v>24208</v>
      </c>
      <c r="D847" t="s">
        <v>371</v>
      </c>
      <c r="E847">
        <v>615100</v>
      </c>
      <c r="F847" t="s">
        <v>24196</v>
      </c>
      <c r="G847" s="7">
        <v>3193.17</v>
      </c>
    </row>
    <row r="848" spans="1:7" x14ac:dyDescent="0.3">
      <c r="A848">
        <v>3023317</v>
      </c>
      <c r="B848" t="s">
        <v>24207</v>
      </c>
      <c r="C848" t="s">
        <v>24208</v>
      </c>
      <c r="D848" t="s">
        <v>373</v>
      </c>
      <c r="E848">
        <v>615130</v>
      </c>
      <c r="F848" t="s">
        <v>24196</v>
      </c>
      <c r="G848" s="7">
        <v>1328.63</v>
      </c>
    </row>
    <row r="849" spans="1:7" x14ac:dyDescent="0.3">
      <c r="A849">
        <v>3023317</v>
      </c>
      <c r="B849" t="s">
        <v>24207</v>
      </c>
      <c r="C849" t="s">
        <v>24208</v>
      </c>
      <c r="D849" t="s">
        <v>375</v>
      </c>
      <c r="E849">
        <v>616130</v>
      </c>
      <c r="F849" t="s">
        <v>24196</v>
      </c>
      <c r="G849" s="7">
        <v>152.61000000000001</v>
      </c>
    </row>
    <row r="850" spans="1:7" x14ac:dyDescent="0.3">
      <c r="A850">
        <v>3023317</v>
      </c>
      <c r="B850" t="s">
        <v>24207</v>
      </c>
      <c r="C850" t="s">
        <v>24208</v>
      </c>
      <c r="D850" t="s">
        <v>373</v>
      </c>
      <c r="E850">
        <v>616160</v>
      </c>
      <c r="F850" t="s">
        <v>24196</v>
      </c>
      <c r="G850" s="7">
        <v>122.65</v>
      </c>
    </row>
    <row r="851" spans="1:7" x14ac:dyDescent="0.3">
      <c r="A851">
        <v>3023317</v>
      </c>
      <c r="B851" t="s">
        <v>24207</v>
      </c>
      <c r="C851" t="s">
        <v>24208</v>
      </c>
      <c r="D851" t="s">
        <v>373</v>
      </c>
      <c r="E851">
        <v>616160</v>
      </c>
      <c r="F851" t="s">
        <v>24196</v>
      </c>
      <c r="G851" s="7">
        <v>237.75</v>
      </c>
    </row>
    <row r="852" spans="1:7" x14ac:dyDescent="0.3">
      <c r="A852">
        <v>3023317</v>
      </c>
      <c r="B852" t="s">
        <v>24207</v>
      </c>
      <c r="C852" t="s">
        <v>24208</v>
      </c>
      <c r="D852" t="s">
        <v>373</v>
      </c>
      <c r="E852">
        <v>617150</v>
      </c>
      <c r="F852" t="s">
        <v>24196</v>
      </c>
      <c r="G852" s="7">
        <v>387.2</v>
      </c>
    </row>
    <row r="853" spans="1:7" x14ac:dyDescent="0.3">
      <c r="A853">
        <v>3023317</v>
      </c>
      <c r="B853" t="s">
        <v>24207</v>
      </c>
      <c r="C853" t="s">
        <v>24208</v>
      </c>
      <c r="D853" t="s">
        <v>377</v>
      </c>
      <c r="E853">
        <v>611110</v>
      </c>
      <c r="F853" t="s">
        <v>24196</v>
      </c>
      <c r="G853" s="7">
        <v>286.95</v>
      </c>
    </row>
    <row r="854" spans="1:7" x14ac:dyDescent="0.3">
      <c r="A854">
        <v>3023317</v>
      </c>
      <c r="B854" t="s">
        <v>24207</v>
      </c>
      <c r="C854" t="s">
        <v>24208</v>
      </c>
      <c r="D854" t="s">
        <v>373</v>
      </c>
      <c r="E854">
        <v>615130</v>
      </c>
      <c r="F854" t="s">
        <v>24196</v>
      </c>
      <c r="G854" s="7">
        <v>364.69</v>
      </c>
    </row>
    <row r="855" spans="1:7" x14ac:dyDescent="0.3">
      <c r="A855">
        <v>3023317</v>
      </c>
      <c r="B855" t="s">
        <v>24207</v>
      </c>
      <c r="C855" t="s">
        <v>24208</v>
      </c>
      <c r="D855" t="s">
        <v>373</v>
      </c>
      <c r="E855">
        <v>615130</v>
      </c>
      <c r="F855" t="s">
        <v>24196</v>
      </c>
      <c r="G855" s="7">
        <v>38.53</v>
      </c>
    </row>
    <row r="856" spans="1:7" x14ac:dyDescent="0.3">
      <c r="A856">
        <v>3023317</v>
      </c>
      <c r="B856" t="s">
        <v>24207</v>
      </c>
      <c r="C856" t="s">
        <v>24208</v>
      </c>
      <c r="D856" t="s">
        <v>373</v>
      </c>
      <c r="E856">
        <v>616160</v>
      </c>
      <c r="F856" t="s">
        <v>24196</v>
      </c>
      <c r="G856" s="7">
        <v>222.16</v>
      </c>
    </row>
    <row r="857" spans="1:7" x14ac:dyDescent="0.3">
      <c r="A857">
        <v>3023317</v>
      </c>
      <c r="B857" t="s">
        <v>24207</v>
      </c>
      <c r="C857" t="s">
        <v>24208</v>
      </c>
      <c r="D857" t="s">
        <v>373</v>
      </c>
      <c r="E857">
        <v>615130</v>
      </c>
      <c r="F857" t="s">
        <v>24196</v>
      </c>
      <c r="G857" s="7">
        <v>1502.62</v>
      </c>
    </row>
    <row r="858" spans="1:7" x14ac:dyDescent="0.3">
      <c r="A858">
        <v>3023317</v>
      </c>
      <c r="B858" t="s">
        <v>24207</v>
      </c>
      <c r="C858" t="s">
        <v>24208</v>
      </c>
      <c r="D858" t="s">
        <v>373</v>
      </c>
      <c r="E858">
        <v>615130</v>
      </c>
      <c r="F858" t="s">
        <v>24196</v>
      </c>
      <c r="G858" s="7">
        <v>1898.05</v>
      </c>
    </row>
    <row r="859" spans="1:7" x14ac:dyDescent="0.3">
      <c r="A859">
        <v>3023317</v>
      </c>
      <c r="B859" t="s">
        <v>24207</v>
      </c>
      <c r="C859" t="s">
        <v>24208</v>
      </c>
      <c r="D859" t="s">
        <v>371</v>
      </c>
      <c r="E859">
        <v>616100</v>
      </c>
      <c r="F859" t="s">
        <v>24196</v>
      </c>
      <c r="G859" s="7">
        <v>865.44</v>
      </c>
    </row>
    <row r="860" spans="1:7" x14ac:dyDescent="0.3">
      <c r="A860">
        <v>3023317</v>
      </c>
      <c r="B860" t="s">
        <v>24207</v>
      </c>
      <c r="C860" t="s">
        <v>24208</v>
      </c>
      <c r="D860" t="s">
        <v>371</v>
      </c>
      <c r="E860">
        <v>616100</v>
      </c>
      <c r="F860" t="s">
        <v>24196</v>
      </c>
      <c r="G860" s="7">
        <v>416.42</v>
      </c>
    </row>
    <row r="861" spans="1:7" x14ac:dyDescent="0.3">
      <c r="A861">
        <v>3023317</v>
      </c>
      <c r="B861" t="s">
        <v>24207</v>
      </c>
      <c r="C861" t="s">
        <v>24208</v>
      </c>
      <c r="D861" t="s">
        <v>373</v>
      </c>
      <c r="E861">
        <v>616160</v>
      </c>
      <c r="F861" t="s">
        <v>24196</v>
      </c>
      <c r="G861" s="7">
        <v>300.12</v>
      </c>
    </row>
    <row r="862" spans="1:7" x14ac:dyDescent="0.3">
      <c r="A862">
        <v>3023317</v>
      </c>
      <c r="B862" t="s">
        <v>24207</v>
      </c>
      <c r="C862" t="s">
        <v>24208</v>
      </c>
      <c r="D862" t="s">
        <v>373</v>
      </c>
      <c r="E862">
        <v>615130</v>
      </c>
      <c r="F862" t="s">
        <v>24196</v>
      </c>
      <c r="G862" s="7">
        <v>1898.05</v>
      </c>
    </row>
    <row r="863" spans="1:7" x14ac:dyDescent="0.3">
      <c r="A863">
        <v>3023317</v>
      </c>
      <c r="B863" t="s">
        <v>24207</v>
      </c>
      <c r="C863" t="s">
        <v>24208</v>
      </c>
      <c r="D863" t="s">
        <v>377</v>
      </c>
      <c r="E863">
        <v>611120</v>
      </c>
      <c r="F863" t="s">
        <v>24196</v>
      </c>
      <c r="G863" s="7">
        <v>33.44</v>
      </c>
    </row>
    <row r="864" spans="1:7" x14ac:dyDescent="0.3">
      <c r="A864">
        <v>3023317</v>
      </c>
      <c r="B864" t="s">
        <v>24207</v>
      </c>
      <c r="C864" t="s">
        <v>24208</v>
      </c>
      <c r="D864" t="s">
        <v>373</v>
      </c>
      <c r="E864">
        <v>615130</v>
      </c>
      <c r="F864" t="s">
        <v>24196</v>
      </c>
      <c r="G864" s="7">
        <v>1898.05</v>
      </c>
    </row>
    <row r="865" spans="1:7" x14ac:dyDescent="0.3">
      <c r="A865">
        <v>3023317</v>
      </c>
      <c r="B865" t="s">
        <v>24207</v>
      </c>
      <c r="C865" t="s">
        <v>24208</v>
      </c>
      <c r="D865" t="s">
        <v>371</v>
      </c>
      <c r="E865">
        <v>616100</v>
      </c>
      <c r="F865" t="s">
        <v>24196</v>
      </c>
      <c r="G865" s="7">
        <v>612.37</v>
      </c>
    </row>
    <row r="866" spans="1:7" x14ac:dyDescent="0.3">
      <c r="A866">
        <v>3023317</v>
      </c>
      <c r="B866" t="s">
        <v>24207</v>
      </c>
      <c r="C866" t="s">
        <v>24208</v>
      </c>
      <c r="D866" t="s">
        <v>373</v>
      </c>
      <c r="E866">
        <v>616160</v>
      </c>
      <c r="F866" t="s">
        <v>24196</v>
      </c>
      <c r="G866" s="7">
        <v>228.59</v>
      </c>
    </row>
    <row r="867" spans="1:7" x14ac:dyDescent="0.3">
      <c r="A867">
        <v>3023317</v>
      </c>
      <c r="B867" t="s">
        <v>24207</v>
      </c>
      <c r="C867" t="s">
        <v>24208</v>
      </c>
      <c r="D867" t="s">
        <v>377</v>
      </c>
      <c r="E867">
        <v>611110</v>
      </c>
      <c r="F867" t="s">
        <v>24196</v>
      </c>
      <c r="G867" s="7">
        <v>286.95</v>
      </c>
    </row>
    <row r="868" spans="1:7" x14ac:dyDescent="0.3">
      <c r="A868">
        <v>3023317</v>
      </c>
      <c r="B868" t="s">
        <v>24207</v>
      </c>
      <c r="C868" t="s">
        <v>24208</v>
      </c>
      <c r="D868" t="s">
        <v>371</v>
      </c>
      <c r="E868">
        <v>615100</v>
      </c>
      <c r="F868" t="s">
        <v>24196</v>
      </c>
      <c r="G868" s="7">
        <v>2510.5</v>
      </c>
    </row>
    <row r="869" spans="1:7" x14ac:dyDescent="0.3">
      <c r="A869">
        <v>3023317</v>
      </c>
      <c r="B869" t="s">
        <v>24207</v>
      </c>
      <c r="C869" t="s">
        <v>24208</v>
      </c>
      <c r="D869" t="s">
        <v>373</v>
      </c>
      <c r="E869">
        <v>615130</v>
      </c>
      <c r="F869" t="s">
        <v>24196</v>
      </c>
      <c r="G869" s="7">
        <v>47.41</v>
      </c>
    </row>
    <row r="870" spans="1:7" x14ac:dyDescent="0.3">
      <c r="A870">
        <v>3023317</v>
      </c>
      <c r="B870" t="s">
        <v>24207</v>
      </c>
      <c r="C870" t="s">
        <v>24208</v>
      </c>
      <c r="D870" t="s">
        <v>373</v>
      </c>
      <c r="E870">
        <v>615130</v>
      </c>
      <c r="F870" t="s">
        <v>24196</v>
      </c>
      <c r="G870" s="7">
        <v>1898.05</v>
      </c>
    </row>
    <row r="871" spans="1:7" x14ac:dyDescent="0.3">
      <c r="A871">
        <v>3023317</v>
      </c>
      <c r="B871" t="s">
        <v>24207</v>
      </c>
      <c r="C871" t="s">
        <v>24208</v>
      </c>
      <c r="D871" t="s">
        <v>371</v>
      </c>
      <c r="E871">
        <v>615100</v>
      </c>
      <c r="F871" t="s">
        <v>24196</v>
      </c>
      <c r="G871" s="7">
        <v>5022.17</v>
      </c>
    </row>
    <row r="872" spans="1:7" x14ac:dyDescent="0.3">
      <c r="A872">
        <v>3023317</v>
      </c>
      <c r="B872" t="s">
        <v>24207</v>
      </c>
      <c r="C872" t="s">
        <v>24208</v>
      </c>
      <c r="D872" t="s">
        <v>371</v>
      </c>
      <c r="E872">
        <v>615100</v>
      </c>
      <c r="F872" t="s">
        <v>24196</v>
      </c>
      <c r="G872" s="7">
        <v>6186.58</v>
      </c>
    </row>
    <row r="873" spans="1:7" x14ac:dyDescent="0.3">
      <c r="A873">
        <v>3023317</v>
      </c>
      <c r="B873" t="s">
        <v>24207</v>
      </c>
      <c r="C873" t="s">
        <v>24208</v>
      </c>
      <c r="D873" t="s">
        <v>377</v>
      </c>
      <c r="E873">
        <v>611120</v>
      </c>
      <c r="F873" t="s">
        <v>24196</v>
      </c>
      <c r="G873" s="7">
        <v>33.44</v>
      </c>
    </row>
    <row r="874" spans="1:7" x14ac:dyDescent="0.3">
      <c r="A874">
        <v>3023317</v>
      </c>
      <c r="B874" t="s">
        <v>24207</v>
      </c>
      <c r="C874" t="s">
        <v>24208</v>
      </c>
      <c r="D874" t="s">
        <v>371</v>
      </c>
      <c r="E874">
        <v>616100</v>
      </c>
      <c r="F874" t="s">
        <v>24196</v>
      </c>
      <c r="G874" s="7">
        <v>314.02</v>
      </c>
    </row>
    <row r="875" spans="1:7" x14ac:dyDescent="0.3">
      <c r="A875">
        <v>3023317</v>
      </c>
      <c r="B875" t="s">
        <v>24207</v>
      </c>
      <c r="C875" t="s">
        <v>24208</v>
      </c>
      <c r="D875" t="s">
        <v>373</v>
      </c>
      <c r="E875">
        <v>616160</v>
      </c>
      <c r="F875" t="s">
        <v>24196</v>
      </c>
      <c r="G875" s="7">
        <v>94.32</v>
      </c>
    </row>
    <row r="876" spans="1:7" x14ac:dyDescent="0.3">
      <c r="A876">
        <v>3023317</v>
      </c>
      <c r="B876" t="s">
        <v>24207</v>
      </c>
      <c r="C876" t="s">
        <v>24208</v>
      </c>
      <c r="D876" t="s">
        <v>373</v>
      </c>
      <c r="E876">
        <v>616160</v>
      </c>
      <c r="F876" t="s">
        <v>24196</v>
      </c>
      <c r="G876" s="7">
        <v>184.31</v>
      </c>
    </row>
    <row r="877" spans="1:7" x14ac:dyDescent="0.3">
      <c r="A877">
        <v>3023317</v>
      </c>
      <c r="B877" t="s">
        <v>24207</v>
      </c>
      <c r="C877" t="s">
        <v>24208</v>
      </c>
      <c r="D877" t="s">
        <v>377</v>
      </c>
      <c r="E877">
        <v>611110</v>
      </c>
      <c r="F877" t="s">
        <v>24196</v>
      </c>
      <c r="G877" s="7">
        <v>192.65</v>
      </c>
    </row>
    <row r="878" spans="1:7" x14ac:dyDescent="0.3">
      <c r="A878">
        <v>3023317</v>
      </c>
      <c r="B878" t="s">
        <v>24207</v>
      </c>
      <c r="C878" t="s">
        <v>24208</v>
      </c>
      <c r="D878" t="s">
        <v>377</v>
      </c>
      <c r="E878">
        <v>611130</v>
      </c>
      <c r="F878" t="s">
        <v>24196</v>
      </c>
      <c r="G878" s="7">
        <v>73.17</v>
      </c>
    </row>
    <row r="879" spans="1:7" x14ac:dyDescent="0.3">
      <c r="A879">
        <v>3023317</v>
      </c>
      <c r="B879" t="s">
        <v>24207</v>
      </c>
      <c r="C879" t="s">
        <v>24208</v>
      </c>
      <c r="D879" t="s">
        <v>373</v>
      </c>
      <c r="E879">
        <v>617150</v>
      </c>
      <c r="F879" t="s">
        <v>24196</v>
      </c>
      <c r="G879" s="7">
        <v>309.91000000000003</v>
      </c>
    </row>
    <row r="880" spans="1:7" x14ac:dyDescent="0.3">
      <c r="A880">
        <v>3023500</v>
      </c>
      <c r="B880" t="s">
        <v>24209</v>
      </c>
      <c r="C880" t="s">
        <v>24210</v>
      </c>
      <c r="D880" t="s">
        <v>373</v>
      </c>
      <c r="E880">
        <v>615130</v>
      </c>
      <c r="F880" t="s">
        <v>24196</v>
      </c>
      <c r="G880" s="7">
        <v>95.61</v>
      </c>
    </row>
    <row r="881" spans="1:7" x14ac:dyDescent="0.3">
      <c r="A881">
        <v>3023500</v>
      </c>
      <c r="B881" t="s">
        <v>24209</v>
      </c>
      <c r="C881" t="s">
        <v>24210</v>
      </c>
      <c r="D881" t="s">
        <v>375</v>
      </c>
      <c r="E881">
        <v>616130</v>
      </c>
      <c r="F881" t="s">
        <v>24196</v>
      </c>
      <c r="G881" s="7">
        <v>365.52</v>
      </c>
    </row>
    <row r="882" spans="1:7" x14ac:dyDescent="0.3">
      <c r="A882">
        <v>3023500</v>
      </c>
      <c r="B882" t="s">
        <v>24209</v>
      </c>
      <c r="C882" t="s">
        <v>24210</v>
      </c>
      <c r="D882" t="s">
        <v>373</v>
      </c>
      <c r="E882">
        <v>616160</v>
      </c>
      <c r="F882" t="s">
        <v>24196</v>
      </c>
      <c r="G882" s="7">
        <v>273.01</v>
      </c>
    </row>
    <row r="883" spans="1:7" x14ac:dyDescent="0.3">
      <c r="A883">
        <v>3023500</v>
      </c>
      <c r="B883" t="s">
        <v>24209</v>
      </c>
      <c r="C883" t="s">
        <v>24210</v>
      </c>
      <c r="D883" t="s">
        <v>371</v>
      </c>
      <c r="E883">
        <v>617100</v>
      </c>
      <c r="F883" t="s">
        <v>24196</v>
      </c>
      <c r="G883" s="7">
        <v>1693.86</v>
      </c>
    </row>
    <row r="884" spans="1:7" x14ac:dyDescent="0.3">
      <c r="A884">
        <v>3023500</v>
      </c>
      <c r="B884" t="s">
        <v>24209</v>
      </c>
      <c r="C884" t="s">
        <v>24210</v>
      </c>
      <c r="D884" t="s">
        <v>371</v>
      </c>
      <c r="E884">
        <v>616100</v>
      </c>
      <c r="F884" t="s">
        <v>24196</v>
      </c>
      <c r="G884" s="7">
        <v>823.36</v>
      </c>
    </row>
    <row r="885" spans="1:7" x14ac:dyDescent="0.3">
      <c r="A885">
        <v>3023500</v>
      </c>
      <c r="B885" t="s">
        <v>24209</v>
      </c>
      <c r="C885" t="s">
        <v>24210</v>
      </c>
      <c r="D885" t="s">
        <v>373</v>
      </c>
      <c r="E885">
        <v>617150</v>
      </c>
      <c r="F885" t="s">
        <v>24196</v>
      </c>
      <c r="G885" s="7">
        <v>285.43</v>
      </c>
    </row>
    <row r="886" spans="1:7" x14ac:dyDescent="0.3">
      <c r="A886">
        <v>3023500</v>
      </c>
      <c r="B886" t="s">
        <v>24209</v>
      </c>
      <c r="C886" t="s">
        <v>24210</v>
      </c>
      <c r="D886" t="s">
        <v>371</v>
      </c>
      <c r="E886">
        <v>616100</v>
      </c>
      <c r="F886" t="s">
        <v>24196</v>
      </c>
      <c r="G886" s="7">
        <v>416.42</v>
      </c>
    </row>
    <row r="887" spans="1:7" x14ac:dyDescent="0.3">
      <c r="A887">
        <v>3023500</v>
      </c>
      <c r="B887" t="s">
        <v>24209</v>
      </c>
      <c r="C887" t="s">
        <v>24210</v>
      </c>
      <c r="D887" t="s">
        <v>373</v>
      </c>
      <c r="E887">
        <v>615130</v>
      </c>
      <c r="F887" t="s">
        <v>24196</v>
      </c>
      <c r="G887" s="7">
        <v>99.33</v>
      </c>
    </row>
    <row r="888" spans="1:7" x14ac:dyDescent="0.3">
      <c r="A888">
        <v>3023500</v>
      </c>
      <c r="B888" t="s">
        <v>24209</v>
      </c>
      <c r="C888" t="s">
        <v>24210</v>
      </c>
      <c r="D888" t="s">
        <v>377</v>
      </c>
      <c r="E888">
        <v>611110</v>
      </c>
      <c r="F888" t="s">
        <v>24196</v>
      </c>
      <c r="G888" s="7">
        <v>589.01</v>
      </c>
    </row>
    <row r="889" spans="1:7" x14ac:dyDescent="0.3">
      <c r="A889">
        <v>3023500</v>
      </c>
      <c r="B889" t="s">
        <v>24209</v>
      </c>
      <c r="C889" t="s">
        <v>24210</v>
      </c>
      <c r="D889" t="s">
        <v>371</v>
      </c>
      <c r="E889">
        <v>615100</v>
      </c>
      <c r="F889" t="s">
        <v>24196</v>
      </c>
      <c r="G889" s="7">
        <v>3750</v>
      </c>
    </row>
    <row r="890" spans="1:7" x14ac:dyDescent="0.3">
      <c r="A890">
        <v>3023500</v>
      </c>
      <c r="B890" t="s">
        <v>24209</v>
      </c>
      <c r="C890" t="s">
        <v>24210</v>
      </c>
      <c r="D890" t="s">
        <v>371</v>
      </c>
      <c r="E890">
        <v>615100</v>
      </c>
      <c r="F890" t="s">
        <v>24196</v>
      </c>
      <c r="G890" s="7">
        <v>3193.17</v>
      </c>
    </row>
    <row r="891" spans="1:7" x14ac:dyDescent="0.3">
      <c r="A891">
        <v>3023500</v>
      </c>
      <c r="B891" t="s">
        <v>24209</v>
      </c>
      <c r="C891" t="s">
        <v>24210</v>
      </c>
      <c r="D891" t="s">
        <v>373</v>
      </c>
      <c r="E891">
        <v>615130</v>
      </c>
      <c r="F891" t="s">
        <v>24196</v>
      </c>
      <c r="G891" s="7">
        <v>917.39</v>
      </c>
    </row>
    <row r="892" spans="1:7" x14ac:dyDescent="0.3">
      <c r="A892">
        <v>3023500</v>
      </c>
      <c r="B892" t="s">
        <v>24209</v>
      </c>
      <c r="C892" t="s">
        <v>24210</v>
      </c>
      <c r="D892" t="s">
        <v>377</v>
      </c>
      <c r="E892">
        <v>611130</v>
      </c>
      <c r="F892" t="s">
        <v>24196</v>
      </c>
      <c r="G892" s="7">
        <v>6.01</v>
      </c>
    </row>
    <row r="893" spans="1:7" x14ac:dyDescent="0.3">
      <c r="A893">
        <v>3023500</v>
      </c>
      <c r="B893" t="s">
        <v>24209</v>
      </c>
      <c r="C893" t="s">
        <v>24210</v>
      </c>
      <c r="D893" t="s">
        <v>373</v>
      </c>
      <c r="E893">
        <v>617150</v>
      </c>
      <c r="F893" t="s">
        <v>24196</v>
      </c>
      <c r="G893" s="7">
        <v>7</v>
      </c>
    </row>
    <row r="894" spans="1:7" x14ac:dyDescent="0.3">
      <c r="A894">
        <v>3023500</v>
      </c>
      <c r="B894" t="s">
        <v>24209</v>
      </c>
      <c r="C894" t="s">
        <v>24210</v>
      </c>
      <c r="D894" t="s">
        <v>371</v>
      </c>
      <c r="E894">
        <v>616100</v>
      </c>
      <c r="F894" t="s">
        <v>24196</v>
      </c>
      <c r="G894" s="7">
        <v>544.1</v>
      </c>
    </row>
    <row r="895" spans="1:7" x14ac:dyDescent="0.3">
      <c r="A895">
        <v>3023500</v>
      </c>
      <c r="B895" t="s">
        <v>24209</v>
      </c>
      <c r="C895" t="s">
        <v>24210</v>
      </c>
      <c r="D895" t="s">
        <v>371</v>
      </c>
      <c r="E895">
        <v>616100</v>
      </c>
      <c r="F895" t="s">
        <v>24196</v>
      </c>
      <c r="G895" s="7">
        <v>392.61</v>
      </c>
    </row>
    <row r="896" spans="1:7" x14ac:dyDescent="0.3">
      <c r="A896">
        <v>3023500</v>
      </c>
      <c r="B896" t="s">
        <v>24209</v>
      </c>
      <c r="C896" t="s">
        <v>24210</v>
      </c>
      <c r="D896" t="s">
        <v>373</v>
      </c>
      <c r="E896">
        <v>615130</v>
      </c>
      <c r="F896" t="s">
        <v>24196</v>
      </c>
      <c r="G896" s="7">
        <v>22.66</v>
      </c>
    </row>
    <row r="897" spans="1:7" x14ac:dyDescent="0.3">
      <c r="A897">
        <v>3023500</v>
      </c>
      <c r="B897" t="s">
        <v>24209</v>
      </c>
      <c r="C897" t="s">
        <v>24210</v>
      </c>
      <c r="D897" t="s">
        <v>374</v>
      </c>
      <c r="E897">
        <v>617120</v>
      </c>
      <c r="F897" t="s">
        <v>24196</v>
      </c>
      <c r="G897" s="7">
        <v>191.25</v>
      </c>
    </row>
    <row r="898" spans="1:7" x14ac:dyDescent="0.3">
      <c r="A898">
        <v>3023500</v>
      </c>
      <c r="B898" t="s">
        <v>24209</v>
      </c>
      <c r="C898" t="s">
        <v>24210</v>
      </c>
      <c r="D898" t="s">
        <v>373</v>
      </c>
      <c r="E898">
        <v>615130</v>
      </c>
      <c r="F898" t="s">
        <v>24196</v>
      </c>
      <c r="G898" s="7">
        <v>2214.39</v>
      </c>
    </row>
    <row r="899" spans="1:7" x14ac:dyDescent="0.3">
      <c r="A899">
        <v>3023500</v>
      </c>
      <c r="B899" t="s">
        <v>24209</v>
      </c>
      <c r="C899" t="s">
        <v>24210</v>
      </c>
      <c r="D899" t="s">
        <v>373</v>
      </c>
      <c r="E899">
        <v>617150</v>
      </c>
      <c r="F899" t="s">
        <v>24196</v>
      </c>
      <c r="G899" s="7">
        <v>3.75</v>
      </c>
    </row>
    <row r="900" spans="1:7" x14ac:dyDescent="0.3">
      <c r="A900">
        <v>3023500</v>
      </c>
      <c r="B900" t="s">
        <v>24209</v>
      </c>
      <c r="C900" t="s">
        <v>24210</v>
      </c>
      <c r="D900" t="s">
        <v>371</v>
      </c>
      <c r="E900">
        <v>616100</v>
      </c>
      <c r="F900" t="s">
        <v>24196</v>
      </c>
      <c r="G900" s="7">
        <v>544.1</v>
      </c>
    </row>
    <row r="901" spans="1:7" x14ac:dyDescent="0.3">
      <c r="A901">
        <v>3023500</v>
      </c>
      <c r="B901" t="s">
        <v>24209</v>
      </c>
      <c r="C901" t="s">
        <v>24210</v>
      </c>
      <c r="D901" t="s">
        <v>374</v>
      </c>
      <c r="E901">
        <v>615120</v>
      </c>
      <c r="F901" t="s">
        <v>24196</v>
      </c>
      <c r="G901" s="7">
        <v>13.22</v>
      </c>
    </row>
    <row r="902" spans="1:7" x14ac:dyDescent="0.3">
      <c r="A902">
        <v>3023500</v>
      </c>
      <c r="B902" t="s">
        <v>24209</v>
      </c>
      <c r="C902" t="s">
        <v>24210</v>
      </c>
      <c r="D902" t="s">
        <v>371</v>
      </c>
      <c r="E902">
        <v>615100</v>
      </c>
      <c r="F902" t="s">
        <v>24196</v>
      </c>
      <c r="G902" s="7">
        <v>282.58</v>
      </c>
    </row>
    <row r="903" spans="1:7" x14ac:dyDescent="0.3">
      <c r="A903">
        <v>3023500</v>
      </c>
      <c r="B903" t="s">
        <v>24209</v>
      </c>
      <c r="C903" t="s">
        <v>24210</v>
      </c>
      <c r="D903" t="s">
        <v>373</v>
      </c>
      <c r="E903">
        <v>615130</v>
      </c>
      <c r="F903" t="s">
        <v>24196</v>
      </c>
      <c r="G903" s="7">
        <v>95.61</v>
      </c>
    </row>
    <row r="904" spans="1:7" x14ac:dyDescent="0.3">
      <c r="A904">
        <v>3023500</v>
      </c>
      <c r="B904" t="s">
        <v>24209</v>
      </c>
      <c r="C904" t="s">
        <v>24210</v>
      </c>
      <c r="D904" t="s">
        <v>377</v>
      </c>
      <c r="E904">
        <v>611130</v>
      </c>
      <c r="F904" t="s">
        <v>24196</v>
      </c>
      <c r="G904" s="7">
        <v>1.02</v>
      </c>
    </row>
    <row r="905" spans="1:7" x14ac:dyDescent="0.3">
      <c r="A905">
        <v>3023500</v>
      </c>
      <c r="B905" t="s">
        <v>24209</v>
      </c>
      <c r="C905" t="s">
        <v>24210</v>
      </c>
      <c r="D905" t="s">
        <v>373</v>
      </c>
      <c r="E905">
        <v>617150</v>
      </c>
      <c r="F905" t="s">
        <v>24196</v>
      </c>
      <c r="G905" s="7">
        <v>4.63</v>
      </c>
    </row>
    <row r="906" spans="1:7" x14ac:dyDescent="0.3">
      <c r="A906">
        <v>3023500</v>
      </c>
      <c r="B906" t="s">
        <v>24209</v>
      </c>
      <c r="C906" t="s">
        <v>24210</v>
      </c>
      <c r="D906" t="s">
        <v>373</v>
      </c>
      <c r="E906">
        <v>616160</v>
      </c>
      <c r="F906" t="s">
        <v>24196</v>
      </c>
      <c r="G906" s="7">
        <v>136.74</v>
      </c>
    </row>
    <row r="907" spans="1:7" x14ac:dyDescent="0.3">
      <c r="A907">
        <v>3023500</v>
      </c>
      <c r="B907" t="s">
        <v>24209</v>
      </c>
      <c r="C907" t="s">
        <v>24210</v>
      </c>
      <c r="D907" t="s">
        <v>373</v>
      </c>
      <c r="E907">
        <v>616160</v>
      </c>
      <c r="F907" t="s">
        <v>24196</v>
      </c>
      <c r="G907" s="7">
        <v>273.01</v>
      </c>
    </row>
    <row r="908" spans="1:7" x14ac:dyDescent="0.3">
      <c r="A908">
        <v>3023500</v>
      </c>
      <c r="B908" t="s">
        <v>24209</v>
      </c>
      <c r="C908" t="s">
        <v>24210</v>
      </c>
      <c r="D908" t="s">
        <v>377</v>
      </c>
      <c r="E908">
        <v>611130</v>
      </c>
      <c r="F908" t="s">
        <v>24196</v>
      </c>
      <c r="G908" s="7">
        <v>120.16</v>
      </c>
    </row>
    <row r="909" spans="1:7" x14ac:dyDescent="0.3">
      <c r="A909">
        <v>3023500</v>
      </c>
      <c r="B909" t="s">
        <v>24209</v>
      </c>
      <c r="C909" t="s">
        <v>24210</v>
      </c>
      <c r="D909" t="s">
        <v>373</v>
      </c>
      <c r="E909">
        <v>616160</v>
      </c>
      <c r="F909" t="s">
        <v>24196</v>
      </c>
      <c r="G909" s="7">
        <v>269.61</v>
      </c>
    </row>
    <row r="910" spans="1:7" x14ac:dyDescent="0.3">
      <c r="A910">
        <v>3023500</v>
      </c>
      <c r="B910" t="s">
        <v>24209</v>
      </c>
      <c r="C910" t="s">
        <v>24210</v>
      </c>
      <c r="D910" t="s">
        <v>373</v>
      </c>
      <c r="E910">
        <v>615130</v>
      </c>
      <c r="F910" t="s">
        <v>24196</v>
      </c>
      <c r="G910" s="7">
        <v>34.31</v>
      </c>
    </row>
    <row r="911" spans="1:7" x14ac:dyDescent="0.3">
      <c r="A911">
        <v>3023500</v>
      </c>
      <c r="B911" t="s">
        <v>24209</v>
      </c>
      <c r="C911" t="s">
        <v>24210</v>
      </c>
      <c r="D911" t="s">
        <v>373</v>
      </c>
      <c r="E911">
        <v>615130</v>
      </c>
      <c r="F911" t="s">
        <v>24196</v>
      </c>
      <c r="G911" s="7">
        <v>1664.7</v>
      </c>
    </row>
    <row r="912" spans="1:7" x14ac:dyDescent="0.3">
      <c r="A912">
        <v>3023500</v>
      </c>
      <c r="B912" t="s">
        <v>24209</v>
      </c>
      <c r="C912" t="s">
        <v>24210</v>
      </c>
      <c r="D912" t="s">
        <v>373</v>
      </c>
      <c r="E912">
        <v>615130</v>
      </c>
      <c r="F912" t="s">
        <v>24196</v>
      </c>
      <c r="G912" s="7">
        <v>952.54</v>
      </c>
    </row>
    <row r="913" spans="1:7" x14ac:dyDescent="0.3">
      <c r="A913">
        <v>3023500</v>
      </c>
      <c r="B913" t="s">
        <v>24209</v>
      </c>
      <c r="C913" t="s">
        <v>24210</v>
      </c>
      <c r="D913" t="s">
        <v>377</v>
      </c>
      <c r="E913">
        <v>611120</v>
      </c>
      <c r="F913" t="s">
        <v>24196</v>
      </c>
      <c r="G913" s="7">
        <v>36.64</v>
      </c>
    </row>
    <row r="914" spans="1:7" x14ac:dyDescent="0.3">
      <c r="A914">
        <v>3023500</v>
      </c>
      <c r="B914" t="s">
        <v>24209</v>
      </c>
      <c r="C914" t="s">
        <v>24210</v>
      </c>
      <c r="D914" t="s">
        <v>371</v>
      </c>
      <c r="E914">
        <v>616100</v>
      </c>
      <c r="F914" t="s">
        <v>24196</v>
      </c>
      <c r="G914" s="7">
        <v>541.24</v>
      </c>
    </row>
    <row r="915" spans="1:7" x14ac:dyDescent="0.3">
      <c r="A915">
        <v>3023500</v>
      </c>
      <c r="B915" t="s">
        <v>24209</v>
      </c>
      <c r="C915" t="s">
        <v>24210</v>
      </c>
      <c r="D915" t="s">
        <v>373</v>
      </c>
      <c r="E915">
        <v>617150</v>
      </c>
      <c r="F915" t="s">
        <v>24196</v>
      </c>
      <c r="G915" s="7">
        <v>451.74</v>
      </c>
    </row>
    <row r="916" spans="1:7" x14ac:dyDescent="0.3">
      <c r="A916">
        <v>3023500</v>
      </c>
      <c r="B916" t="s">
        <v>24209</v>
      </c>
      <c r="C916" t="s">
        <v>24210</v>
      </c>
      <c r="D916" t="s">
        <v>373</v>
      </c>
      <c r="E916">
        <v>617150</v>
      </c>
      <c r="F916" t="s">
        <v>24196</v>
      </c>
      <c r="G916" s="7">
        <v>339.6</v>
      </c>
    </row>
    <row r="917" spans="1:7" x14ac:dyDescent="0.3">
      <c r="A917">
        <v>3023500</v>
      </c>
      <c r="B917" t="s">
        <v>24209</v>
      </c>
      <c r="C917" t="s">
        <v>24210</v>
      </c>
      <c r="D917" t="s">
        <v>373</v>
      </c>
      <c r="E917">
        <v>617150</v>
      </c>
      <c r="F917" t="s">
        <v>24196</v>
      </c>
      <c r="G917" s="7">
        <v>451.74</v>
      </c>
    </row>
    <row r="918" spans="1:7" x14ac:dyDescent="0.3">
      <c r="A918">
        <v>3023500</v>
      </c>
      <c r="B918" t="s">
        <v>24209</v>
      </c>
      <c r="C918" t="s">
        <v>24210</v>
      </c>
      <c r="D918" t="s">
        <v>371</v>
      </c>
      <c r="E918">
        <v>617100</v>
      </c>
      <c r="F918" t="s">
        <v>24196</v>
      </c>
      <c r="G918" s="7">
        <v>1094.6400000000001</v>
      </c>
    </row>
    <row r="919" spans="1:7" x14ac:dyDescent="0.3">
      <c r="A919">
        <v>3023500</v>
      </c>
      <c r="B919" t="s">
        <v>24209</v>
      </c>
      <c r="C919" t="s">
        <v>24210</v>
      </c>
      <c r="D919" t="s">
        <v>374</v>
      </c>
      <c r="E919">
        <v>617120</v>
      </c>
      <c r="F919" t="s">
        <v>24196</v>
      </c>
      <c r="G919" s="7">
        <v>2.69</v>
      </c>
    </row>
    <row r="920" spans="1:7" x14ac:dyDescent="0.3">
      <c r="A920">
        <v>3023500</v>
      </c>
      <c r="B920" t="s">
        <v>24209</v>
      </c>
      <c r="C920" t="s">
        <v>24210</v>
      </c>
      <c r="D920" t="s">
        <v>371</v>
      </c>
      <c r="E920">
        <v>615100</v>
      </c>
      <c r="F920" t="s">
        <v>24196</v>
      </c>
      <c r="G920" s="7">
        <v>3816.75</v>
      </c>
    </row>
    <row r="921" spans="1:7" x14ac:dyDescent="0.3">
      <c r="A921">
        <v>3023500</v>
      </c>
      <c r="B921" t="s">
        <v>24209</v>
      </c>
      <c r="C921" t="s">
        <v>24210</v>
      </c>
      <c r="D921" t="s">
        <v>371</v>
      </c>
      <c r="E921">
        <v>615100</v>
      </c>
      <c r="F921" t="s">
        <v>24196</v>
      </c>
      <c r="G921" s="7">
        <v>4044.33</v>
      </c>
    </row>
    <row r="922" spans="1:7" x14ac:dyDescent="0.3">
      <c r="A922">
        <v>3023500</v>
      </c>
      <c r="B922" t="s">
        <v>24209</v>
      </c>
      <c r="C922" t="s">
        <v>24210</v>
      </c>
      <c r="D922" t="s">
        <v>377</v>
      </c>
      <c r="E922">
        <v>611110</v>
      </c>
      <c r="F922" t="s">
        <v>24196</v>
      </c>
      <c r="G922" s="7">
        <v>29.46</v>
      </c>
    </row>
    <row r="923" spans="1:7" x14ac:dyDescent="0.3">
      <c r="A923">
        <v>3023500</v>
      </c>
      <c r="B923" t="s">
        <v>24209</v>
      </c>
      <c r="C923" t="s">
        <v>24210</v>
      </c>
      <c r="D923" t="s">
        <v>371</v>
      </c>
      <c r="E923">
        <v>615100</v>
      </c>
      <c r="F923" t="s">
        <v>24196</v>
      </c>
      <c r="G923" s="7">
        <v>5906.08</v>
      </c>
    </row>
    <row r="924" spans="1:7" x14ac:dyDescent="0.3">
      <c r="A924">
        <v>3023500</v>
      </c>
      <c r="B924" t="s">
        <v>24209</v>
      </c>
      <c r="C924" t="s">
        <v>24210</v>
      </c>
      <c r="D924" t="s">
        <v>373</v>
      </c>
      <c r="E924">
        <v>616160</v>
      </c>
      <c r="F924" t="s">
        <v>24196</v>
      </c>
      <c r="G924" s="7">
        <v>187.15</v>
      </c>
    </row>
    <row r="925" spans="1:7" x14ac:dyDescent="0.3">
      <c r="A925">
        <v>3023500</v>
      </c>
      <c r="B925" t="s">
        <v>24209</v>
      </c>
      <c r="C925" t="s">
        <v>24210</v>
      </c>
      <c r="D925" t="s">
        <v>377</v>
      </c>
      <c r="E925">
        <v>611120</v>
      </c>
      <c r="F925" t="s">
        <v>24196</v>
      </c>
      <c r="G925" s="7">
        <v>68.73</v>
      </c>
    </row>
    <row r="926" spans="1:7" x14ac:dyDescent="0.3">
      <c r="A926">
        <v>3023500</v>
      </c>
      <c r="B926" t="s">
        <v>24209</v>
      </c>
      <c r="C926" t="s">
        <v>24210</v>
      </c>
      <c r="D926" t="s">
        <v>373</v>
      </c>
      <c r="E926">
        <v>615130</v>
      </c>
      <c r="F926" t="s">
        <v>24196</v>
      </c>
      <c r="G926" s="7">
        <v>1328.63</v>
      </c>
    </row>
    <row r="927" spans="1:7" x14ac:dyDescent="0.3">
      <c r="A927">
        <v>3023500</v>
      </c>
      <c r="B927" t="s">
        <v>24209</v>
      </c>
      <c r="C927" t="s">
        <v>24210</v>
      </c>
      <c r="D927" t="s">
        <v>373</v>
      </c>
      <c r="E927">
        <v>615130</v>
      </c>
      <c r="F927" t="s">
        <v>24196</v>
      </c>
      <c r="G927" s="7">
        <v>2214.39</v>
      </c>
    </row>
    <row r="928" spans="1:7" x14ac:dyDescent="0.3">
      <c r="A928">
        <v>3023500</v>
      </c>
      <c r="B928" t="s">
        <v>24209</v>
      </c>
      <c r="C928" t="s">
        <v>24210</v>
      </c>
      <c r="D928" t="s">
        <v>377</v>
      </c>
      <c r="E928">
        <v>611130</v>
      </c>
      <c r="F928" t="s">
        <v>24196</v>
      </c>
      <c r="G928" s="7">
        <v>72.099999999999994</v>
      </c>
    </row>
    <row r="929" spans="1:7" x14ac:dyDescent="0.3">
      <c r="A929">
        <v>3023500</v>
      </c>
      <c r="B929" t="s">
        <v>24209</v>
      </c>
      <c r="C929" t="s">
        <v>24210</v>
      </c>
      <c r="D929" t="s">
        <v>377</v>
      </c>
      <c r="E929">
        <v>611110</v>
      </c>
      <c r="F929" t="s">
        <v>24196</v>
      </c>
      <c r="G929" s="7">
        <v>353.41</v>
      </c>
    </row>
    <row r="930" spans="1:7" x14ac:dyDescent="0.3">
      <c r="A930">
        <v>3023500</v>
      </c>
      <c r="B930" t="s">
        <v>24209</v>
      </c>
      <c r="C930" t="s">
        <v>24210</v>
      </c>
      <c r="D930" t="s">
        <v>373</v>
      </c>
      <c r="E930">
        <v>617150</v>
      </c>
      <c r="F930" t="s">
        <v>24196</v>
      </c>
      <c r="G930" s="7">
        <v>451.74</v>
      </c>
    </row>
    <row r="931" spans="1:7" x14ac:dyDescent="0.3">
      <c r="A931">
        <v>3023500</v>
      </c>
      <c r="B931" t="s">
        <v>24209</v>
      </c>
      <c r="C931" t="s">
        <v>24210</v>
      </c>
      <c r="D931" t="s">
        <v>371</v>
      </c>
      <c r="E931">
        <v>617100</v>
      </c>
      <c r="F931" t="s">
        <v>24196</v>
      </c>
      <c r="G931" s="7">
        <v>1159.9100000000001</v>
      </c>
    </row>
    <row r="932" spans="1:7" x14ac:dyDescent="0.3">
      <c r="A932">
        <v>3023500</v>
      </c>
      <c r="B932" t="s">
        <v>24209</v>
      </c>
      <c r="C932" t="s">
        <v>24210</v>
      </c>
      <c r="D932" t="s">
        <v>371</v>
      </c>
      <c r="E932">
        <v>617100</v>
      </c>
      <c r="F932" t="s">
        <v>24196</v>
      </c>
      <c r="G932" s="7">
        <v>1156.54</v>
      </c>
    </row>
    <row r="933" spans="1:7" x14ac:dyDescent="0.3">
      <c r="A933">
        <v>3023500</v>
      </c>
      <c r="B933" t="s">
        <v>24209</v>
      </c>
      <c r="C933" t="s">
        <v>24210</v>
      </c>
      <c r="D933" t="s">
        <v>374</v>
      </c>
      <c r="E933">
        <v>616120</v>
      </c>
      <c r="F933" t="s">
        <v>24196</v>
      </c>
      <c r="G933" s="7">
        <v>97.18</v>
      </c>
    </row>
    <row r="934" spans="1:7" x14ac:dyDescent="0.3">
      <c r="A934">
        <v>3023500</v>
      </c>
      <c r="B934" t="s">
        <v>24209</v>
      </c>
      <c r="C934" t="s">
        <v>24210</v>
      </c>
      <c r="D934" t="s">
        <v>373</v>
      </c>
      <c r="E934">
        <v>615130</v>
      </c>
      <c r="F934" t="s">
        <v>24196</v>
      </c>
      <c r="G934" s="7">
        <v>95.61</v>
      </c>
    </row>
    <row r="935" spans="1:7" x14ac:dyDescent="0.3">
      <c r="A935">
        <v>3023500</v>
      </c>
      <c r="B935" t="s">
        <v>24209</v>
      </c>
      <c r="C935" t="s">
        <v>24210</v>
      </c>
      <c r="D935" t="s">
        <v>373</v>
      </c>
      <c r="E935">
        <v>615130</v>
      </c>
      <c r="F935" t="s">
        <v>24196</v>
      </c>
      <c r="G935" s="7">
        <v>18.350000000000001</v>
      </c>
    </row>
    <row r="936" spans="1:7" x14ac:dyDescent="0.3">
      <c r="A936">
        <v>3023500</v>
      </c>
      <c r="B936" t="s">
        <v>24209</v>
      </c>
      <c r="C936" t="s">
        <v>24210</v>
      </c>
      <c r="D936" t="s">
        <v>373</v>
      </c>
      <c r="E936">
        <v>617150</v>
      </c>
      <c r="F936" t="s">
        <v>24196</v>
      </c>
      <c r="G936" s="7">
        <v>4.63</v>
      </c>
    </row>
    <row r="937" spans="1:7" x14ac:dyDescent="0.3">
      <c r="A937">
        <v>3023500</v>
      </c>
      <c r="B937" t="s">
        <v>24209</v>
      </c>
      <c r="C937" t="s">
        <v>24210</v>
      </c>
      <c r="D937" t="s">
        <v>373</v>
      </c>
      <c r="E937">
        <v>617150</v>
      </c>
      <c r="F937" t="s">
        <v>24196</v>
      </c>
      <c r="G937" s="7">
        <v>194.32</v>
      </c>
    </row>
    <row r="938" spans="1:7" x14ac:dyDescent="0.3">
      <c r="A938">
        <v>3023500</v>
      </c>
      <c r="B938" t="s">
        <v>24209</v>
      </c>
      <c r="C938" t="s">
        <v>24210</v>
      </c>
      <c r="D938" t="s">
        <v>375</v>
      </c>
      <c r="E938">
        <v>617130</v>
      </c>
      <c r="F938" t="s">
        <v>24196</v>
      </c>
      <c r="G938" s="7">
        <v>582.16999999999996</v>
      </c>
    </row>
    <row r="939" spans="1:7" x14ac:dyDescent="0.3">
      <c r="A939">
        <v>3023500</v>
      </c>
      <c r="B939" t="s">
        <v>24209</v>
      </c>
      <c r="C939" t="s">
        <v>24210</v>
      </c>
      <c r="D939" t="s">
        <v>371</v>
      </c>
      <c r="E939">
        <v>617100</v>
      </c>
      <c r="F939" t="s">
        <v>24196</v>
      </c>
      <c r="G939" s="7">
        <v>915.8</v>
      </c>
    </row>
    <row r="940" spans="1:7" x14ac:dyDescent="0.3">
      <c r="A940">
        <v>3023500</v>
      </c>
      <c r="B940" t="s">
        <v>24209</v>
      </c>
      <c r="C940" t="s">
        <v>24210</v>
      </c>
      <c r="D940" t="s">
        <v>373</v>
      </c>
      <c r="E940">
        <v>615130</v>
      </c>
      <c r="F940" t="s">
        <v>24196</v>
      </c>
      <c r="G940" s="7">
        <v>22.66</v>
      </c>
    </row>
    <row r="941" spans="1:7" x14ac:dyDescent="0.3">
      <c r="A941">
        <v>3023500</v>
      </c>
      <c r="B941" t="s">
        <v>24209</v>
      </c>
      <c r="C941" t="s">
        <v>24210</v>
      </c>
      <c r="D941" t="s">
        <v>371</v>
      </c>
      <c r="E941">
        <v>616100</v>
      </c>
      <c r="F941" t="s">
        <v>24196</v>
      </c>
      <c r="G941" s="7">
        <v>542.34</v>
      </c>
    </row>
    <row r="942" spans="1:7" x14ac:dyDescent="0.3">
      <c r="A942">
        <v>3023500</v>
      </c>
      <c r="B942" t="s">
        <v>24209</v>
      </c>
      <c r="C942" t="s">
        <v>24210</v>
      </c>
      <c r="D942" t="s">
        <v>371</v>
      </c>
      <c r="E942">
        <v>615100</v>
      </c>
      <c r="F942" t="s">
        <v>24196</v>
      </c>
      <c r="G942" s="7">
        <v>3034.42</v>
      </c>
    </row>
    <row r="943" spans="1:7" x14ac:dyDescent="0.3">
      <c r="A943">
        <v>3023500</v>
      </c>
      <c r="B943" t="s">
        <v>24209</v>
      </c>
      <c r="C943" t="s">
        <v>24210</v>
      </c>
      <c r="D943" t="s">
        <v>373</v>
      </c>
      <c r="E943">
        <v>616160</v>
      </c>
      <c r="F943" t="s">
        <v>24196</v>
      </c>
      <c r="G943" s="7">
        <v>152.47</v>
      </c>
    </row>
    <row r="944" spans="1:7" x14ac:dyDescent="0.3">
      <c r="A944">
        <v>3023500</v>
      </c>
      <c r="B944" t="s">
        <v>24209</v>
      </c>
      <c r="C944" t="s">
        <v>24210</v>
      </c>
      <c r="D944" t="s">
        <v>373</v>
      </c>
      <c r="E944">
        <v>615130</v>
      </c>
      <c r="F944" t="s">
        <v>24196</v>
      </c>
      <c r="G944" s="7">
        <v>2214.39</v>
      </c>
    </row>
    <row r="945" spans="1:7" x14ac:dyDescent="0.3">
      <c r="A945">
        <v>3023500</v>
      </c>
      <c r="B945" t="s">
        <v>24209</v>
      </c>
      <c r="C945" t="s">
        <v>24210</v>
      </c>
      <c r="D945" t="s">
        <v>374</v>
      </c>
      <c r="E945">
        <v>615120</v>
      </c>
      <c r="F945" t="s">
        <v>24196</v>
      </c>
      <c r="G945" s="7">
        <v>937.51</v>
      </c>
    </row>
    <row r="946" spans="1:7" x14ac:dyDescent="0.3">
      <c r="A946">
        <v>3023500</v>
      </c>
      <c r="B946" t="s">
        <v>24209</v>
      </c>
      <c r="C946" t="s">
        <v>24210</v>
      </c>
      <c r="D946" t="s">
        <v>371</v>
      </c>
      <c r="E946">
        <v>617100</v>
      </c>
      <c r="F946" t="s">
        <v>24196</v>
      </c>
      <c r="G946" s="7">
        <v>870.27</v>
      </c>
    </row>
    <row r="947" spans="1:7" x14ac:dyDescent="0.3">
      <c r="A947">
        <v>3023500</v>
      </c>
      <c r="B947" t="s">
        <v>24209</v>
      </c>
      <c r="C947" t="s">
        <v>24210</v>
      </c>
      <c r="D947" t="s">
        <v>371</v>
      </c>
      <c r="E947">
        <v>617100</v>
      </c>
      <c r="F947" t="s">
        <v>24196</v>
      </c>
      <c r="G947" s="7">
        <v>1159.9100000000001</v>
      </c>
    </row>
    <row r="948" spans="1:7" x14ac:dyDescent="0.3">
      <c r="A948">
        <v>3023500</v>
      </c>
      <c r="B948" t="s">
        <v>24209</v>
      </c>
      <c r="C948" t="s">
        <v>24210</v>
      </c>
      <c r="D948" t="s">
        <v>371</v>
      </c>
      <c r="E948">
        <v>615100</v>
      </c>
      <c r="F948" t="s">
        <v>24196</v>
      </c>
      <c r="G948" s="7">
        <v>4044.33</v>
      </c>
    </row>
    <row r="949" spans="1:7" x14ac:dyDescent="0.3">
      <c r="A949">
        <v>3023500</v>
      </c>
      <c r="B949" t="s">
        <v>24209</v>
      </c>
      <c r="C949" t="s">
        <v>24210</v>
      </c>
      <c r="D949" t="s">
        <v>373</v>
      </c>
      <c r="E949">
        <v>616160</v>
      </c>
      <c r="F949" t="s">
        <v>24196</v>
      </c>
      <c r="G949" s="7">
        <v>83.08</v>
      </c>
    </row>
    <row r="950" spans="1:7" x14ac:dyDescent="0.3">
      <c r="A950">
        <v>3023500</v>
      </c>
      <c r="B950" t="s">
        <v>24209</v>
      </c>
      <c r="C950" t="s">
        <v>24210</v>
      </c>
      <c r="D950" t="s">
        <v>375</v>
      </c>
      <c r="E950">
        <v>615140</v>
      </c>
      <c r="F950" t="s">
        <v>24196</v>
      </c>
      <c r="G950" s="7">
        <v>2853.78</v>
      </c>
    </row>
    <row r="951" spans="1:7" x14ac:dyDescent="0.3">
      <c r="A951">
        <v>3023500</v>
      </c>
      <c r="B951" t="s">
        <v>24209</v>
      </c>
      <c r="C951" t="s">
        <v>24210</v>
      </c>
      <c r="D951" t="s">
        <v>373</v>
      </c>
      <c r="E951">
        <v>617150</v>
      </c>
      <c r="F951" t="s">
        <v>24196</v>
      </c>
      <c r="G951" s="7">
        <v>271.04000000000002</v>
      </c>
    </row>
    <row r="952" spans="1:7" x14ac:dyDescent="0.3">
      <c r="A952">
        <v>3023500</v>
      </c>
      <c r="B952" t="s">
        <v>24209</v>
      </c>
      <c r="C952" t="s">
        <v>24210</v>
      </c>
      <c r="D952" t="s">
        <v>377</v>
      </c>
      <c r="E952">
        <v>611110</v>
      </c>
      <c r="F952" t="s">
        <v>24196</v>
      </c>
      <c r="G952" s="7">
        <v>4.99</v>
      </c>
    </row>
    <row r="953" spans="1:7" x14ac:dyDescent="0.3">
      <c r="A953">
        <v>3023500</v>
      </c>
      <c r="B953" t="s">
        <v>24209</v>
      </c>
      <c r="C953" t="s">
        <v>24210</v>
      </c>
      <c r="D953" t="s">
        <v>373</v>
      </c>
      <c r="E953">
        <v>615130</v>
      </c>
      <c r="F953" t="s">
        <v>24196</v>
      </c>
      <c r="G953" s="7">
        <v>95.61</v>
      </c>
    </row>
    <row r="954" spans="1:7" x14ac:dyDescent="0.3">
      <c r="A954">
        <v>3022009</v>
      </c>
      <c r="B954" t="s">
        <v>24211</v>
      </c>
      <c r="C954" t="s">
        <v>24212</v>
      </c>
      <c r="D954" t="s">
        <v>373</v>
      </c>
      <c r="E954">
        <v>615130</v>
      </c>
      <c r="F954" t="s">
        <v>24196</v>
      </c>
      <c r="G954" s="7">
        <v>73.47</v>
      </c>
    </row>
    <row r="955" spans="1:7" x14ac:dyDescent="0.3">
      <c r="A955">
        <v>3022009</v>
      </c>
      <c r="B955" t="s">
        <v>24211</v>
      </c>
      <c r="C955" t="s">
        <v>24212</v>
      </c>
      <c r="D955" t="s">
        <v>373</v>
      </c>
      <c r="E955">
        <v>616160</v>
      </c>
      <c r="F955" t="s">
        <v>24196</v>
      </c>
      <c r="G955" s="7">
        <v>357.59</v>
      </c>
    </row>
    <row r="956" spans="1:7" x14ac:dyDescent="0.3">
      <c r="A956">
        <v>3022009</v>
      </c>
      <c r="B956" t="s">
        <v>24211</v>
      </c>
      <c r="C956" t="s">
        <v>24212</v>
      </c>
      <c r="D956" t="s">
        <v>371</v>
      </c>
      <c r="E956">
        <v>617100</v>
      </c>
      <c r="F956" t="s">
        <v>24196</v>
      </c>
      <c r="G956" s="7">
        <v>746.66</v>
      </c>
    </row>
    <row r="957" spans="1:7" x14ac:dyDescent="0.3">
      <c r="A957">
        <v>3022009</v>
      </c>
      <c r="B957" t="s">
        <v>24211</v>
      </c>
      <c r="C957" t="s">
        <v>24212</v>
      </c>
      <c r="D957" t="s">
        <v>377</v>
      </c>
      <c r="E957">
        <v>611110</v>
      </c>
      <c r="F957" t="s">
        <v>24196</v>
      </c>
      <c r="G957" s="7">
        <v>-4.5199999999999996</v>
      </c>
    </row>
    <row r="958" spans="1:7" x14ac:dyDescent="0.3">
      <c r="A958">
        <v>3022009</v>
      </c>
      <c r="B958" t="s">
        <v>24211</v>
      </c>
      <c r="C958" t="s">
        <v>24212</v>
      </c>
      <c r="D958" t="s">
        <v>377</v>
      </c>
      <c r="E958">
        <v>611110</v>
      </c>
      <c r="F958" t="s">
        <v>24196</v>
      </c>
      <c r="G958" s="7">
        <v>18.760000000000002</v>
      </c>
    </row>
    <row r="959" spans="1:7" x14ac:dyDescent="0.3">
      <c r="A959">
        <v>3022009</v>
      </c>
      <c r="B959" t="s">
        <v>24211</v>
      </c>
      <c r="C959" t="s">
        <v>24212</v>
      </c>
      <c r="D959" t="s">
        <v>377</v>
      </c>
      <c r="E959">
        <v>611130</v>
      </c>
      <c r="F959" t="s">
        <v>24196</v>
      </c>
      <c r="G959" s="7">
        <v>128.97</v>
      </c>
    </row>
    <row r="960" spans="1:7" x14ac:dyDescent="0.3">
      <c r="A960">
        <v>3022009</v>
      </c>
      <c r="B960" t="s">
        <v>24211</v>
      </c>
      <c r="C960" t="s">
        <v>24212</v>
      </c>
      <c r="D960" t="s">
        <v>377</v>
      </c>
      <c r="E960">
        <v>611110</v>
      </c>
      <c r="F960" t="s">
        <v>24196</v>
      </c>
      <c r="G960" s="7">
        <v>4.5199999999999996</v>
      </c>
    </row>
    <row r="961" spans="1:7" x14ac:dyDescent="0.3">
      <c r="A961">
        <v>3022009</v>
      </c>
      <c r="B961" t="s">
        <v>24211</v>
      </c>
      <c r="C961" t="s">
        <v>24212</v>
      </c>
      <c r="D961" t="s">
        <v>377</v>
      </c>
      <c r="E961">
        <v>611110</v>
      </c>
      <c r="F961" t="s">
        <v>24196</v>
      </c>
      <c r="G961" s="7">
        <v>0.01</v>
      </c>
    </row>
    <row r="962" spans="1:7" x14ac:dyDescent="0.3">
      <c r="A962">
        <v>3022009</v>
      </c>
      <c r="B962" t="s">
        <v>24211</v>
      </c>
      <c r="C962" t="s">
        <v>24212</v>
      </c>
      <c r="D962" t="s">
        <v>373</v>
      </c>
      <c r="E962">
        <v>615130</v>
      </c>
      <c r="F962" t="s">
        <v>24196</v>
      </c>
      <c r="G962" s="7">
        <v>-73.47</v>
      </c>
    </row>
    <row r="963" spans="1:7" x14ac:dyDescent="0.3">
      <c r="A963">
        <v>3022009</v>
      </c>
      <c r="B963" t="s">
        <v>24211</v>
      </c>
      <c r="C963" t="s">
        <v>24212</v>
      </c>
      <c r="D963" t="s">
        <v>373</v>
      </c>
      <c r="E963">
        <v>617150</v>
      </c>
      <c r="F963" t="s">
        <v>24196</v>
      </c>
      <c r="G963" s="7">
        <v>406.37</v>
      </c>
    </row>
    <row r="964" spans="1:7" x14ac:dyDescent="0.3">
      <c r="A964">
        <v>3022009</v>
      </c>
      <c r="B964" t="s">
        <v>24211</v>
      </c>
      <c r="C964" t="s">
        <v>24212</v>
      </c>
      <c r="D964" t="s">
        <v>377</v>
      </c>
      <c r="E964">
        <v>611110</v>
      </c>
      <c r="F964" t="s">
        <v>24196</v>
      </c>
      <c r="G964" s="7">
        <v>-17.59</v>
      </c>
    </row>
    <row r="965" spans="1:7" x14ac:dyDescent="0.3">
      <c r="A965">
        <v>3022009</v>
      </c>
      <c r="B965" t="s">
        <v>24211</v>
      </c>
      <c r="C965" t="s">
        <v>24212</v>
      </c>
      <c r="D965" t="s">
        <v>371</v>
      </c>
      <c r="E965">
        <v>616100</v>
      </c>
      <c r="F965" t="s">
        <v>24196</v>
      </c>
      <c r="G965" s="7">
        <v>477.39</v>
      </c>
    </row>
    <row r="966" spans="1:7" x14ac:dyDescent="0.3">
      <c r="A966">
        <v>3022009</v>
      </c>
      <c r="B966" t="s">
        <v>24211</v>
      </c>
      <c r="C966" t="s">
        <v>24212</v>
      </c>
      <c r="D966" t="s">
        <v>371</v>
      </c>
      <c r="E966">
        <v>617100</v>
      </c>
      <c r="F966" t="s">
        <v>24196</v>
      </c>
      <c r="G966" s="7">
        <v>362.63</v>
      </c>
    </row>
    <row r="967" spans="1:7" x14ac:dyDescent="0.3">
      <c r="A967">
        <v>3022009</v>
      </c>
      <c r="B967" t="s">
        <v>24211</v>
      </c>
      <c r="C967" t="s">
        <v>24212</v>
      </c>
      <c r="D967" t="s">
        <v>371</v>
      </c>
      <c r="E967">
        <v>615100</v>
      </c>
      <c r="F967" t="s">
        <v>24196</v>
      </c>
      <c r="G967" s="7">
        <v>-0.01</v>
      </c>
    </row>
    <row r="968" spans="1:7" x14ac:dyDescent="0.3">
      <c r="A968">
        <v>3022009</v>
      </c>
      <c r="B968" t="s">
        <v>24211</v>
      </c>
      <c r="C968" t="s">
        <v>24212</v>
      </c>
      <c r="D968" t="s">
        <v>371</v>
      </c>
      <c r="E968">
        <v>615100</v>
      </c>
      <c r="F968" t="s">
        <v>24196</v>
      </c>
      <c r="G968" s="7">
        <v>3599.6</v>
      </c>
    </row>
    <row r="969" spans="1:7" x14ac:dyDescent="0.3">
      <c r="A969">
        <v>3022009</v>
      </c>
      <c r="B969" t="s">
        <v>24211</v>
      </c>
      <c r="C969" t="s">
        <v>24212</v>
      </c>
      <c r="D969" t="s">
        <v>377</v>
      </c>
      <c r="E969">
        <v>611110</v>
      </c>
      <c r="F969" t="s">
        <v>24196</v>
      </c>
      <c r="G969" s="7">
        <v>4.5199999999999996</v>
      </c>
    </row>
    <row r="970" spans="1:7" x14ac:dyDescent="0.3">
      <c r="A970">
        <v>3022009</v>
      </c>
      <c r="B970" t="s">
        <v>24211</v>
      </c>
      <c r="C970" t="s">
        <v>24212</v>
      </c>
      <c r="D970" t="s">
        <v>377</v>
      </c>
      <c r="E970">
        <v>611130</v>
      </c>
      <c r="F970" t="s">
        <v>24196</v>
      </c>
      <c r="G970" s="7">
        <v>76.599999999999994</v>
      </c>
    </row>
    <row r="971" spans="1:7" x14ac:dyDescent="0.3">
      <c r="A971">
        <v>3022009</v>
      </c>
      <c r="B971" t="s">
        <v>24211</v>
      </c>
      <c r="C971" t="s">
        <v>24212</v>
      </c>
      <c r="D971" t="s">
        <v>371</v>
      </c>
      <c r="E971">
        <v>617100</v>
      </c>
      <c r="F971" t="s">
        <v>24196</v>
      </c>
      <c r="G971" s="7">
        <v>2975</v>
      </c>
    </row>
    <row r="972" spans="1:7" x14ac:dyDescent="0.3">
      <c r="A972">
        <v>3022009</v>
      </c>
      <c r="B972" t="s">
        <v>24211</v>
      </c>
      <c r="C972" t="s">
        <v>24212</v>
      </c>
      <c r="D972" t="s">
        <v>374</v>
      </c>
      <c r="E972">
        <v>616120</v>
      </c>
      <c r="F972" t="s">
        <v>24196</v>
      </c>
      <c r="G972" s="7">
        <v>33.06</v>
      </c>
    </row>
    <row r="973" spans="1:7" x14ac:dyDescent="0.3">
      <c r="A973">
        <v>3022009</v>
      </c>
      <c r="B973" t="s">
        <v>24211</v>
      </c>
      <c r="C973" t="s">
        <v>24212</v>
      </c>
      <c r="D973" t="s">
        <v>377</v>
      </c>
      <c r="E973">
        <v>611110</v>
      </c>
      <c r="F973" t="s">
        <v>24196</v>
      </c>
      <c r="G973" s="7">
        <v>-18.760000000000002</v>
      </c>
    </row>
    <row r="974" spans="1:7" x14ac:dyDescent="0.3">
      <c r="A974">
        <v>3022009</v>
      </c>
      <c r="B974" t="s">
        <v>24211</v>
      </c>
      <c r="C974" t="s">
        <v>24212</v>
      </c>
      <c r="D974" t="s">
        <v>377</v>
      </c>
      <c r="E974">
        <v>611110</v>
      </c>
      <c r="F974" t="s">
        <v>24196</v>
      </c>
      <c r="G974" s="7">
        <v>-4.5199999999999996</v>
      </c>
    </row>
    <row r="975" spans="1:7" x14ac:dyDescent="0.3">
      <c r="A975">
        <v>3022009</v>
      </c>
      <c r="B975" t="s">
        <v>24211</v>
      </c>
      <c r="C975" t="s">
        <v>24212</v>
      </c>
      <c r="D975" t="s">
        <v>377</v>
      </c>
      <c r="E975">
        <v>611120</v>
      </c>
      <c r="F975" t="s">
        <v>24196</v>
      </c>
      <c r="G975" s="7">
        <v>19.23</v>
      </c>
    </row>
    <row r="976" spans="1:7" x14ac:dyDescent="0.3">
      <c r="A976">
        <v>3022009</v>
      </c>
      <c r="B976" t="s">
        <v>24211</v>
      </c>
      <c r="C976" t="s">
        <v>24212</v>
      </c>
      <c r="D976" t="s">
        <v>373</v>
      </c>
      <c r="E976">
        <v>615130</v>
      </c>
      <c r="F976" t="s">
        <v>24196</v>
      </c>
      <c r="G976" s="7">
        <v>2761.2</v>
      </c>
    </row>
    <row r="977" spans="1:7" x14ac:dyDescent="0.3">
      <c r="A977">
        <v>3022009</v>
      </c>
      <c r="B977" t="s">
        <v>24211</v>
      </c>
      <c r="C977" t="s">
        <v>24212</v>
      </c>
      <c r="D977" t="s">
        <v>377</v>
      </c>
      <c r="E977">
        <v>611110</v>
      </c>
      <c r="F977" t="s">
        <v>24196</v>
      </c>
      <c r="G977" s="7">
        <v>3.41</v>
      </c>
    </row>
    <row r="978" spans="1:7" x14ac:dyDescent="0.3">
      <c r="A978">
        <v>3022009</v>
      </c>
      <c r="B978" t="s">
        <v>24211</v>
      </c>
      <c r="C978" t="s">
        <v>24212</v>
      </c>
      <c r="D978" t="s">
        <v>373</v>
      </c>
      <c r="E978">
        <v>615130</v>
      </c>
      <c r="F978" t="s">
        <v>24196</v>
      </c>
      <c r="G978" s="7">
        <v>-73.47</v>
      </c>
    </row>
    <row r="979" spans="1:7" x14ac:dyDescent="0.3">
      <c r="A979">
        <v>3022009</v>
      </c>
      <c r="B979" t="s">
        <v>24211</v>
      </c>
      <c r="C979" t="s">
        <v>24212</v>
      </c>
      <c r="D979" t="s">
        <v>373</v>
      </c>
      <c r="E979">
        <v>616160</v>
      </c>
      <c r="F979" t="s">
        <v>24196</v>
      </c>
      <c r="G979" s="7">
        <v>287.95</v>
      </c>
    </row>
    <row r="980" spans="1:7" x14ac:dyDescent="0.3">
      <c r="A980">
        <v>3022009</v>
      </c>
      <c r="B980" t="s">
        <v>24211</v>
      </c>
      <c r="C980" t="s">
        <v>24212</v>
      </c>
      <c r="D980" t="s">
        <v>377</v>
      </c>
      <c r="E980">
        <v>611110</v>
      </c>
      <c r="F980" t="s">
        <v>24196</v>
      </c>
      <c r="G980" s="7">
        <v>-18.760000000000002</v>
      </c>
    </row>
    <row r="981" spans="1:7" x14ac:dyDescent="0.3">
      <c r="A981">
        <v>3022009</v>
      </c>
      <c r="B981" t="s">
        <v>24211</v>
      </c>
      <c r="C981" t="s">
        <v>24212</v>
      </c>
      <c r="D981" t="s">
        <v>373</v>
      </c>
      <c r="E981">
        <v>615130</v>
      </c>
      <c r="F981" t="s">
        <v>24196</v>
      </c>
      <c r="G981" s="7">
        <v>11.39</v>
      </c>
    </row>
    <row r="982" spans="1:7" x14ac:dyDescent="0.3">
      <c r="A982">
        <v>3022009</v>
      </c>
      <c r="B982" t="s">
        <v>24211</v>
      </c>
      <c r="C982" t="s">
        <v>24212</v>
      </c>
      <c r="D982" t="s">
        <v>373</v>
      </c>
      <c r="E982">
        <v>615130</v>
      </c>
      <c r="F982" t="s">
        <v>24196</v>
      </c>
      <c r="G982" s="7">
        <v>-73.47</v>
      </c>
    </row>
    <row r="983" spans="1:7" x14ac:dyDescent="0.3">
      <c r="A983">
        <v>3022009</v>
      </c>
      <c r="B983" t="s">
        <v>24211</v>
      </c>
      <c r="C983" t="s">
        <v>24212</v>
      </c>
      <c r="D983" t="s">
        <v>371</v>
      </c>
      <c r="E983">
        <v>615100</v>
      </c>
      <c r="F983" t="s">
        <v>24196</v>
      </c>
      <c r="G983" s="7">
        <v>-120.97</v>
      </c>
    </row>
    <row r="984" spans="1:7" x14ac:dyDescent="0.3">
      <c r="A984">
        <v>3022009</v>
      </c>
      <c r="B984" t="s">
        <v>24211</v>
      </c>
      <c r="C984" t="s">
        <v>24212</v>
      </c>
      <c r="D984" t="s">
        <v>373</v>
      </c>
      <c r="E984">
        <v>617150</v>
      </c>
      <c r="F984" t="s">
        <v>24196</v>
      </c>
      <c r="G984" s="7">
        <v>499.68</v>
      </c>
    </row>
    <row r="985" spans="1:7" x14ac:dyDescent="0.3">
      <c r="A985">
        <v>3022009</v>
      </c>
      <c r="B985" t="s">
        <v>24211</v>
      </c>
      <c r="C985" t="s">
        <v>24212</v>
      </c>
      <c r="D985" t="s">
        <v>371</v>
      </c>
      <c r="E985">
        <v>615100</v>
      </c>
      <c r="F985" t="s">
        <v>24196</v>
      </c>
      <c r="G985" s="7">
        <v>120.97</v>
      </c>
    </row>
    <row r="986" spans="1:7" x14ac:dyDescent="0.3">
      <c r="A986">
        <v>3022009</v>
      </c>
      <c r="B986" t="s">
        <v>24211</v>
      </c>
      <c r="C986" t="s">
        <v>24212</v>
      </c>
      <c r="D986" t="s">
        <v>377</v>
      </c>
      <c r="E986">
        <v>611110</v>
      </c>
      <c r="F986" t="s">
        <v>24196</v>
      </c>
      <c r="G986" s="7">
        <v>-0.01</v>
      </c>
    </row>
    <row r="987" spans="1:7" x14ac:dyDescent="0.3">
      <c r="A987">
        <v>3022009</v>
      </c>
      <c r="B987" t="s">
        <v>24211</v>
      </c>
      <c r="C987" t="s">
        <v>24212</v>
      </c>
      <c r="D987" t="s">
        <v>377</v>
      </c>
      <c r="E987">
        <v>611110</v>
      </c>
      <c r="F987" t="s">
        <v>24196</v>
      </c>
      <c r="G987" s="7">
        <v>2.91</v>
      </c>
    </row>
    <row r="988" spans="1:7" x14ac:dyDescent="0.3">
      <c r="A988">
        <v>3022009</v>
      </c>
      <c r="B988" t="s">
        <v>24211</v>
      </c>
      <c r="C988" t="s">
        <v>24212</v>
      </c>
      <c r="D988" t="s">
        <v>371</v>
      </c>
      <c r="E988">
        <v>617100</v>
      </c>
      <c r="F988" t="s">
        <v>24196</v>
      </c>
      <c r="G988" s="7">
        <v>2040.96</v>
      </c>
    </row>
    <row r="989" spans="1:7" x14ac:dyDescent="0.3">
      <c r="A989">
        <v>3022009</v>
      </c>
      <c r="B989" t="s">
        <v>24211</v>
      </c>
      <c r="C989" t="s">
        <v>24212</v>
      </c>
      <c r="D989" t="s">
        <v>373</v>
      </c>
      <c r="E989">
        <v>615130</v>
      </c>
      <c r="F989" t="s">
        <v>24196</v>
      </c>
      <c r="G989" s="7">
        <v>70.680000000000007</v>
      </c>
    </row>
    <row r="990" spans="1:7" x14ac:dyDescent="0.3">
      <c r="A990">
        <v>3022009</v>
      </c>
      <c r="B990" t="s">
        <v>24211</v>
      </c>
      <c r="C990" t="s">
        <v>24212</v>
      </c>
      <c r="D990" t="s">
        <v>377</v>
      </c>
      <c r="E990">
        <v>611110</v>
      </c>
      <c r="F990" t="s">
        <v>24196</v>
      </c>
      <c r="G990" s="7">
        <v>-4.5199999999999996</v>
      </c>
    </row>
    <row r="991" spans="1:7" x14ac:dyDescent="0.3">
      <c r="A991">
        <v>3022009</v>
      </c>
      <c r="B991" t="s">
        <v>24211</v>
      </c>
      <c r="C991" t="s">
        <v>24212</v>
      </c>
      <c r="D991" t="s">
        <v>377</v>
      </c>
      <c r="E991">
        <v>611110</v>
      </c>
      <c r="F991" t="s">
        <v>24196</v>
      </c>
      <c r="G991" s="7">
        <v>-2.2599999999999998</v>
      </c>
    </row>
    <row r="992" spans="1:7" x14ac:dyDescent="0.3">
      <c r="A992">
        <v>3022009</v>
      </c>
      <c r="B992" t="s">
        <v>24211</v>
      </c>
      <c r="C992" t="s">
        <v>24212</v>
      </c>
      <c r="D992" t="s">
        <v>377</v>
      </c>
      <c r="E992">
        <v>611110</v>
      </c>
      <c r="F992" t="s">
        <v>24196</v>
      </c>
      <c r="G992" s="7">
        <v>4.37</v>
      </c>
    </row>
    <row r="993" spans="1:7" x14ac:dyDescent="0.3">
      <c r="A993">
        <v>3022009</v>
      </c>
      <c r="B993" t="s">
        <v>24211</v>
      </c>
      <c r="C993" t="s">
        <v>24212</v>
      </c>
      <c r="D993" t="s">
        <v>373</v>
      </c>
      <c r="E993">
        <v>615130</v>
      </c>
      <c r="F993" t="s">
        <v>24196</v>
      </c>
      <c r="G993" s="7">
        <v>73.47</v>
      </c>
    </row>
    <row r="994" spans="1:7" x14ac:dyDescent="0.3">
      <c r="A994">
        <v>3022009</v>
      </c>
      <c r="B994" t="s">
        <v>24211</v>
      </c>
      <c r="C994" t="s">
        <v>24212</v>
      </c>
      <c r="D994" t="s">
        <v>373</v>
      </c>
      <c r="E994">
        <v>615130</v>
      </c>
      <c r="F994" t="s">
        <v>24196</v>
      </c>
      <c r="G994" s="7">
        <v>0.01</v>
      </c>
    </row>
    <row r="995" spans="1:7" x14ac:dyDescent="0.3">
      <c r="A995">
        <v>3022009</v>
      </c>
      <c r="B995" t="s">
        <v>24211</v>
      </c>
      <c r="C995" t="s">
        <v>24212</v>
      </c>
      <c r="D995" t="s">
        <v>377</v>
      </c>
      <c r="E995">
        <v>611110</v>
      </c>
      <c r="F995" t="s">
        <v>24196</v>
      </c>
      <c r="G995" s="7">
        <v>-4.5199999999999996</v>
      </c>
    </row>
    <row r="996" spans="1:7" x14ac:dyDescent="0.3">
      <c r="A996">
        <v>3022009</v>
      </c>
      <c r="B996" t="s">
        <v>24211</v>
      </c>
      <c r="C996" t="s">
        <v>24212</v>
      </c>
      <c r="D996" t="s">
        <v>377</v>
      </c>
      <c r="E996">
        <v>611120</v>
      </c>
      <c r="F996" t="s">
        <v>24196</v>
      </c>
      <c r="G996" s="7">
        <v>48.57</v>
      </c>
    </row>
    <row r="997" spans="1:7" x14ac:dyDescent="0.3">
      <c r="A997">
        <v>3022009</v>
      </c>
      <c r="B997" t="s">
        <v>24211</v>
      </c>
      <c r="C997" t="s">
        <v>24212</v>
      </c>
      <c r="D997" t="s">
        <v>377</v>
      </c>
      <c r="E997">
        <v>611110</v>
      </c>
      <c r="F997" t="s">
        <v>24196</v>
      </c>
      <c r="G997" s="7">
        <v>545.20000000000005</v>
      </c>
    </row>
    <row r="998" spans="1:7" x14ac:dyDescent="0.3">
      <c r="A998">
        <v>3022009</v>
      </c>
      <c r="B998" t="s">
        <v>24211</v>
      </c>
      <c r="C998" t="s">
        <v>24212</v>
      </c>
      <c r="D998" t="s">
        <v>373</v>
      </c>
      <c r="E998">
        <v>615130</v>
      </c>
      <c r="F998" t="s">
        <v>24196</v>
      </c>
      <c r="G998" s="7">
        <v>-73.47</v>
      </c>
    </row>
    <row r="999" spans="1:7" x14ac:dyDescent="0.3">
      <c r="A999">
        <v>3022009</v>
      </c>
      <c r="B999" t="s">
        <v>24211</v>
      </c>
      <c r="C999" t="s">
        <v>24212</v>
      </c>
      <c r="D999" t="s">
        <v>373</v>
      </c>
      <c r="E999">
        <v>615130</v>
      </c>
      <c r="F999" t="s">
        <v>24196</v>
      </c>
      <c r="G999" s="7">
        <v>73.47</v>
      </c>
    </row>
    <row r="1000" spans="1:7" x14ac:dyDescent="0.3">
      <c r="A1000">
        <v>3022009</v>
      </c>
      <c r="B1000" t="s">
        <v>24211</v>
      </c>
      <c r="C1000" t="s">
        <v>24212</v>
      </c>
      <c r="D1000" t="s">
        <v>373</v>
      </c>
      <c r="E1000">
        <v>615130</v>
      </c>
      <c r="F1000" t="s">
        <v>24196</v>
      </c>
      <c r="G1000" s="7">
        <v>-73.47</v>
      </c>
    </row>
    <row r="1001" spans="1:7" x14ac:dyDescent="0.3">
      <c r="A1001">
        <v>3022009</v>
      </c>
      <c r="B1001" t="s">
        <v>24211</v>
      </c>
      <c r="C1001" t="s">
        <v>24212</v>
      </c>
      <c r="D1001" t="s">
        <v>371</v>
      </c>
      <c r="E1001">
        <v>616100</v>
      </c>
      <c r="F1001" t="s">
        <v>24196</v>
      </c>
      <c r="G1001" s="7">
        <v>764.35</v>
      </c>
    </row>
    <row r="1002" spans="1:7" x14ac:dyDescent="0.3">
      <c r="A1002">
        <v>3022009</v>
      </c>
      <c r="B1002" t="s">
        <v>24211</v>
      </c>
      <c r="C1002" t="s">
        <v>24212</v>
      </c>
      <c r="D1002" t="s">
        <v>371</v>
      </c>
      <c r="E1002">
        <v>615100</v>
      </c>
      <c r="F1002" t="s">
        <v>24196</v>
      </c>
      <c r="G1002" s="7">
        <v>-120.97</v>
      </c>
    </row>
    <row r="1003" spans="1:7" x14ac:dyDescent="0.3">
      <c r="A1003">
        <v>3022009</v>
      </c>
      <c r="B1003" t="s">
        <v>24211</v>
      </c>
      <c r="C1003" t="s">
        <v>24212</v>
      </c>
      <c r="D1003" t="s">
        <v>373</v>
      </c>
      <c r="E1003">
        <v>615130</v>
      </c>
      <c r="F1003" t="s">
        <v>24196</v>
      </c>
      <c r="G1003" s="7">
        <v>73.47</v>
      </c>
    </row>
    <row r="1004" spans="1:7" x14ac:dyDescent="0.3">
      <c r="A1004">
        <v>3022009</v>
      </c>
      <c r="B1004" t="s">
        <v>24211</v>
      </c>
      <c r="C1004" t="s">
        <v>24212</v>
      </c>
      <c r="D1004" t="s">
        <v>373</v>
      </c>
      <c r="E1004">
        <v>615130</v>
      </c>
      <c r="F1004" t="s">
        <v>24196</v>
      </c>
      <c r="G1004" s="7">
        <v>97.99</v>
      </c>
    </row>
    <row r="1005" spans="1:7" x14ac:dyDescent="0.3">
      <c r="A1005">
        <v>3022009</v>
      </c>
      <c r="B1005" t="s">
        <v>24211</v>
      </c>
      <c r="C1005" t="s">
        <v>24212</v>
      </c>
      <c r="D1005" t="s">
        <v>377</v>
      </c>
      <c r="E1005">
        <v>611110</v>
      </c>
      <c r="F1005" t="s">
        <v>24196</v>
      </c>
      <c r="G1005" s="7">
        <v>18.760000000000002</v>
      </c>
    </row>
    <row r="1006" spans="1:7" x14ac:dyDescent="0.3">
      <c r="A1006">
        <v>3022009</v>
      </c>
      <c r="B1006" t="s">
        <v>24211</v>
      </c>
      <c r="C1006" t="s">
        <v>24212</v>
      </c>
      <c r="D1006" t="s">
        <v>373</v>
      </c>
      <c r="E1006">
        <v>615130</v>
      </c>
      <c r="F1006" t="s">
        <v>24196</v>
      </c>
      <c r="G1006" s="7">
        <v>2449.39</v>
      </c>
    </row>
    <row r="1007" spans="1:7" x14ac:dyDescent="0.3">
      <c r="A1007">
        <v>3022009</v>
      </c>
      <c r="B1007" t="s">
        <v>24211</v>
      </c>
      <c r="C1007" t="s">
        <v>24212</v>
      </c>
      <c r="D1007" t="s">
        <v>377</v>
      </c>
      <c r="E1007">
        <v>611110</v>
      </c>
      <c r="F1007" t="s">
        <v>24196</v>
      </c>
      <c r="G1007" s="7">
        <v>18.760000000000002</v>
      </c>
    </row>
    <row r="1008" spans="1:7" x14ac:dyDescent="0.3">
      <c r="A1008">
        <v>3022009</v>
      </c>
      <c r="B1008" t="s">
        <v>24211</v>
      </c>
      <c r="C1008" t="s">
        <v>24212</v>
      </c>
      <c r="D1008" t="s">
        <v>377</v>
      </c>
      <c r="E1008">
        <v>611110</v>
      </c>
      <c r="F1008" t="s">
        <v>24196</v>
      </c>
      <c r="G1008" s="7">
        <v>-18.760000000000002</v>
      </c>
    </row>
    <row r="1009" spans="1:7" x14ac:dyDescent="0.3">
      <c r="A1009">
        <v>3022009</v>
      </c>
      <c r="B1009" t="s">
        <v>24211</v>
      </c>
      <c r="C1009" t="s">
        <v>24212</v>
      </c>
      <c r="D1009" t="s">
        <v>373</v>
      </c>
      <c r="E1009">
        <v>615130</v>
      </c>
      <c r="F1009" t="s">
        <v>24196</v>
      </c>
      <c r="G1009" s="7">
        <v>0.01</v>
      </c>
    </row>
    <row r="1010" spans="1:7" x14ac:dyDescent="0.3">
      <c r="A1010">
        <v>3022009</v>
      </c>
      <c r="B1010" t="s">
        <v>24211</v>
      </c>
      <c r="C1010" t="s">
        <v>24212</v>
      </c>
      <c r="D1010" t="s">
        <v>374</v>
      </c>
      <c r="E1010">
        <v>615120</v>
      </c>
      <c r="F1010" t="s">
        <v>24196</v>
      </c>
      <c r="G1010" s="7">
        <v>-0.01</v>
      </c>
    </row>
    <row r="1011" spans="1:7" x14ac:dyDescent="0.3">
      <c r="A1011">
        <v>3022009</v>
      </c>
      <c r="B1011" t="s">
        <v>24211</v>
      </c>
      <c r="C1011" t="s">
        <v>24212</v>
      </c>
      <c r="D1011" t="s">
        <v>371</v>
      </c>
      <c r="E1011">
        <v>615100</v>
      </c>
      <c r="F1011" t="s">
        <v>24196</v>
      </c>
      <c r="G1011" s="7">
        <v>-0.01</v>
      </c>
    </row>
    <row r="1012" spans="1:7" x14ac:dyDescent="0.3">
      <c r="A1012">
        <v>3022009</v>
      </c>
      <c r="B1012" t="s">
        <v>24211</v>
      </c>
      <c r="C1012" t="s">
        <v>24212</v>
      </c>
      <c r="D1012" t="s">
        <v>377</v>
      </c>
      <c r="E1012">
        <v>611110</v>
      </c>
      <c r="F1012" t="s">
        <v>24196</v>
      </c>
      <c r="G1012" s="7">
        <v>4.5199999999999996</v>
      </c>
    </row>
    <row r="1013" spans="1:7" x14ac:dyDescent="0.3">
      <c r="A1013">
        <v>3022009</v>
      </c>
      <c r="B1013" t="s">
        <v>24211</v>
      </c>
      <c r="C1013" t="s">
        <v>24212</v>
      </c>
      <c r="D1013" t="s">
        <v>371</v>
      </c>
      <c r="E1013">
        <v>615100</v>
      </c>
      <c r="F1013" t="s">
        <v>24196</v>
      </c>
      <c r="G1013" s="7">
        <v>-120.97</v>
      </c>
    </row>
    <row r="1014" spans="1:7" x14ac:dyDescent="0.3">
      <c r="A1014">
        <v>3022009</v>
      </c>
      <c r="B1014" t="s">
        <v>24211</v>
      </c>
      <c r="C1014" t="s">
        <v>24212</v>
      </c>
      <c r="D1014" t="s">
        <v>371</v>
      </c>
      <c r="E1014">
        <v>615100</v>
      </c>
      <c r="F1014" t="s">
        <v>24196</v>
      </c>
      <c r="G1014" s="7">
        <v>4499.5</v>
      </c>
    </row>
    <row r="1015" spans="1:7" x14ac:dyDescent="0.3">
      <c r="A1015">
        <v>3022009</v>
      </c>
      <c r="B1015" t="s">
        <v>24211</v>
      </c>
      <c r="C1015" t="s">
        <v>24212</v>
      </c>
      <c r="D1015" t="s">
        <v>371</v>
      </c>
      <c r="E1015">
        <v>615100</v>
      </c>
      <c r="F1015" t="s">
        <v>24196</v>
      </c>
      <c r="G1015" s="7">
        <v>3360.17</v>
      </c>
    </row>
    <row r="1016" spans="1:7" x14ac:dyDescent="0.3">
      <c r="A1016">
        <v>3022009</v>
      </c>
      <c r="B1016" t="s">
        <v>24211</v>
      </c>
      <c r="C1016" t="s">
        <v>24212</v>
      </c>
      <c r="D1016" t="s">
        <v>371</v>
      </c>
      <c r="E1016">
        <v>615100</v>
      </c>
      <c r="F1016" t="s">
        <v>24196</v>
      </c>
      <c r="G1016" s="7">
        <v>26.3</v>
      </c>
    </row>
    <row r="1017" spans="1:7" x14ac:dyDescent="0.3">
      <c r="A1017">
        <v>3022009</v>
      </c>
      <c r="B1017" t="s">
        <v>24211</v>
      </c>
      <c r="C1017" t="s">
        <v>24212</v>
      </c>
      <c r="D1017" t="s">
        <v>371</v>
      </c>
      <c r="E1017">
        <v>615100</v>
      </c>
      <c r="F1017" t="s">
        <v>24196</v>
      </c>
      <c r="G1017" s="7">
        <v>3161</v>
      </c>
    </row>
    <row r="1018" spans="1:7" x14ac:dyDescent="0.3">
      <c r="A1018">
        <v>3022009</v>
      </c>
      <c r="B1018" t="s">
        <v>24211</v>
      </c>
      <c r="C1018" t="s">
        <v>24212</v>
      </c>
      <c r="D1018" t="s">
        <v>377</v>
      </c>
      <c r="E1018">
        <v>611110</v>
      </c>
      <c r="F1018" t="s">
        <v>24196</v>
      </c>
      <c r="G1018" s="7">
        <v>-18.760000000000002</v>
      </c>
    </row>
    <row r="1019" spans="1:7" x14ac:dyDescent="0.3">
      <c r="A1019">
        <v>3022009</v>
      </c>
      <c r="B1019" t="s">
        <v>24211</v>
      </c>
      <c r="C1019" t="s">
        <v>24212</v>
      </c>
      <c r="D1019" t="s">
        <v>377</v>
      </c>
      <c r="E1019">
        <v>611110</v>
      </c>
      <c r="F1019" t="s">
        <v>24196</v>
      </c>
      <c r="G1019" s="7">
        <v>4.5199999999999996</v>
      </c>
    </row>
    <row r="1020" spans="1:7" x14ac:dyDescent="0.3">
      <c r="A1020">
        <v>3022009</v>
      </c>
      <c r="B1020" t="s">
        <v>24211</v>
      </c>
      <c r="C1020" t="s">
        <v>24212</v>
      </c>
      <c r="D1020" t="s">
        <v>373</v>
      </c>
      <c r="E1020">
        <v>615130</v>
      </c>
      <c r="F1020" t="s">
        <v>24196</v>
      </c>
      <c r="G1020" s="7">
        <v>70.680000000000007</v>
      </c>
    </row>
    <row r="1021" spans="1:7" x14ac:dyDescent="0.3">
      <c r="A1021">
        <v>3022009</v>
      </c>
      <c r="B1021" t="s">
        <v>24211</v>
      </c>
      <c r="C1021" t="s">
        <v>24212</v>
      </c>
      <c r="D1021" t="s">
        <v>373</v>
      </c>
      <c r="E1021">
        <v>615130</v>
      </c>
      <c r="F1021" t="s">
        <v>24196</v>
      </c>
      <c r="G1021" s="7">
        <v>2277.66</v>
      </c>
    </row>
    <row r="1022" spans="1:7" x14ac:dyDescent="0.3">
      <c r="A1022">
        <v>3022009</v>
      </c>
      <c r="B1022" t="s">
        <v>24211</v>
      </c>
      <c r="C1022" t="s">
        <v>24212</v>
      </c>
      <c r="D1022" t="s">
        <v>377</v>
      </c>
      <c r="E1022">
        <v>611110</v>
      </c>
      <c r="F1022" t="s">
        <v>24196</v>
      </c>
      <c r="G1022" s="7">
        <v>0.01</v>
      </c>
    </row>
    <row r="1023" spans="1:7" x14ac:dyDescent="0.3">
      <c r="A1023">
        <v>3022009</v>
      </c>
      <c r="B1023" t="s">
        <v>24211</v>
      </c>
      <c r="C1023" t="s">
        <v>24212</v>
      </c>
      <c r="D1023" t="s">
        <v>371</v>
      </c>
      <c r="E1023">
        <v>615100</v>
      </c>
      <c r="F1023" t="s">
        <v>24196</v>
      </c>
      <c r="G1023" s="7">
        <v>120.97</v>
      </c>
    </row>
    <row r="1024" spans="1:7" x14ac:dyDescent="0.3">
      <c r="A1024">
        <v>3022009</v>
      </c>
      <c r="B1024" t="s">
        <v>24211</v>
      </c>
      <c r="C1024" t="s">
        <v>24212</v>
      </c>
      <c r="D1024" t="s">
        <v>377</v>
      </c>
      <c r="E1024">
        <v>611110</v>
      </c>
      <c r="F1024" t="s">
        <v>24196</v>
      </c>
      <c r="G1024" s="7">
        <v>290.81</v>
      </c>
    </row>
    <row r="1025" spans="1:7" x14ac:dyDescent="0.3">
      <c r="A1025">
        <v>3022009</v>
      </c>
      <c r="B1025" t="s">
        <v>24211</v>
      </c>
      <c r="C1025" t="s">
        <v>24212</v>
      </c>
      <c r="D1025" t="s">
        <v>371</v>
      </c>
      <c r="E1025">
        <v>615100</v>
      </c>
      <c r="F1025" t="s">
        <v>24196</v>
      </c>
      <c r="G1025" s="7">
        <v>18</v>
      </c>
    </row>
    <row r="1026" spans="1:7" x14ac:dyDescent="0.3">
      <c r="A1026">
        <v>3022009</v>
      </c>
      <c r="B1026" t="s">
        <v>24211</v>
      </c>
      <c r="C1026" t="s">
        <v>24212</v>
      </c>
      <c r="D1026" t="s">
        <v>377</v>
      </c>
      <c r="E1026">
        <v>611110</v>
      </c>
      <c r="F1026" t="s">
        <v>24196</v>
      </c>
      <c r="G1026" s="7">
        <v>2.74</v>
      </c>
    </row>
    <row r="1027" spans="1:7" x14ac:dyDescent="0.3">
      <c r="A1027">
        <v>3022009</v>
      </c>
      <c r="B1027" t="s">
        <v>24211</v>
      </c>
      <c r="C1027" t="s">
        <v>24212</v>
      </c>
      <c r="D1027" t="s">
        <v>371</v>
      </c>
      <c r="E1027">
        <v>615100</v>
      </c>
      <c r="F1027" t="s">
        <v>24196</v>
      </c>
      <c r="G1027" s="7">
        <v>120.97</v>
      </c>
    </row>
    <row r="1028" spans="1:7" x14ac:dyDescent="0.3">
      <c r="A1028">
        <v>3022009</v>
      </c>
      <c r="B1028" t="s">
        <v>24211</v>
      </c>
      <c r="C1028" t="s">
        <v>24212</v>
      </c>
      <c r="D1028" t="s">
        <v>371</v>
      </c>
      <c r="E1028">
        <v>615100</v>
      </c>
      <c r="F1028" t="s">
        <v>24196</v>
      </c>
      <c r="G1028" s="7">
        <v>120.97</v>
      </c>
    </row>
    <row r="1029" spans="1:7" x14ac:dyDescent="0.3">
      <c r="A1029">
        <v>3022009</v>
      </c>
      <c r="B1029" t="s">
        <v>24211</v>
      </c>
      <c r="C1029" t="s">
        <v>24212</v>
      </c>
      <c r="D1029" t="s">
        <v>373</v>
      </c>
      <c r="E1029">
        <v>615130</v>
      </c>
      <c r="F1029" t="s">
        <v>24196</v>
      </c>
      <c r="G1029" s="7">
        <v>-35.340000000000003</v>
      </c>
    </row>
    <row r="1030" spans="1:7" x14ac:dyDescent="0.3">
      <c r="A1030">
        <v>3022009</v>
      </c>
      <c r="B1030" t="s">
        <v>24211</v>
      </c>
      <c r="C1030" t="s">
        <v>24212</v>
      </c>
      <c r="D1030" t="s">
        <v>377</v>
      </c>
      <c r="E1030">
        <v>611110</v>
      </c>
      <c r="F1030" t="s">
        <v>24196</v>
      </c>
      <c r="G1030" s="7">
        <v>-4.5199999999999996</v>
      </c>
    </row>
    <row r="1031" spans="1:7" x14ac:dyDescent="0.3">
      <c r="A1031">
        <v>3022009</v>
      </c>
      <c r="B1031" t="s">
        <v>24211</v>
      </c>
      <c r="C1031" t="s">
        <v>24212</v>
      </c>
      <c r="D1031" t="s">
        <v>374</v>
      </c>
      <c r="E1031">
        <v>615120</v>
      </c>
      <c r="F1031" t="s">
        <v>24196</v>
      </c>
      <c r="G1031" s="7">
        <v>-21.25</v>
      </c>
    </row>
    <row r="1032" spans="1:7" x14ac:dyDescent="0.3">
      <c r="A1032">
        <v>3022009</v>
      </c>
      <c r="B1032" t="s">
        <v>24211</v>
      </c>
      <c r="C1032" t="s">
        <v>24212</v>
      </c>
      <c r="D1032" t="s">
        <v>373</v>
      </c>
      <c r="E1032">
        <v>615130</v>
      </c>
      <c r="F1032" t="s">
        <v>24196</v>
      </c>
      <c r="G1032" s="7">
        <v>75.92</v>
      </c>
    </row>
    <row r="1033" spans="1:7" x14ac:dyDescent="0.3">
      <c r="A1033">
        <v>3022009</v>
      </c>
      <c r="B1033" t="s">
        <v>24211</v>
      </c>
      <c r="C1033" t="s">
        <v>24212</v>
      </c>
      <c r="D1033" t="s">
        <v>377</v>
      </c>
      <c r="E1033">
        <v>611110</v>
      </c>
      <c r="F1033" t="s">
        <v>24196</v>
      </c>
      <c r="G1033" s="7">
        <v>-17.62</v>
      </c>
    </row>
    <row r="1034" spans="1:7" x14ac:dyDescent="0.3">
      <c r="A1034">
        <v>3022009</v>
      </c>
      <c r="B1034" t="s">
        <v>24211</v>
      </c>
      <c r="C1034" t="s">
        <v>24212</v>
      </c>
      <c r="D1034" t="s">
        <v>371</v>
      </c>
      <c r="E1034">
        <v>615100</v>
      </c>
      <c r="F1034" t="s">
        <v>24196</v>
      </c>
      <c r="G1034" s="7">
        <v>117.86</v>
      </c>
    </row>
    <row r="1035" spans="1:7" x14ac:dyDescent="0.3">
      <c r="A1035">
        <v>3022009</v>
      </c>
      <c r="B1035" t="s">
        <v>24211</v>
      </c>
      <c r="C1035" t="s">
        <v>24212</v>
      </c>
      <c r="D1035" t="s">
        <v>373</v>
      </c>
      <c r="E1035">
        <v>615130</v>
      </c>
      <c r="F1035" t="s">
        <v>24196</v>
      </c>
      <c r="G1035" s="7">
        <v>0.01</v>
      </c>
    </row>
    <row r="1036" spans="1:7" x14ac:dyDescent="0.3">
      <c r="A1036">
        <v>3022009</v>
      </c>
      <c r="B1036" t="s">
        <v>24211</v>
      </c>
      <c r="C1036" t="s">
        <v>24212</v>
      </c>
      <c r="D1036" t="s">
        <v>373</v>
      </c>
      <c r="E1036">
        <v>615130</v>
      </c>
      <c r="F1036" t="s">
        <v>24196</v>
      </c>
      <c r="G1036" s="7">
        <v>0.01</v>
      </c>
    </row>
    <row r="1037" spans="1:7" x14ac:dyDescent="0.3">
      <c r="A1037">
        <v>3022009</v>
      </c>
      <c r="B1037" t="s">
        <v>24211</v>
      </c>
      <c r="C1037" t="s">
        <v>24212</v>
      </c>
      <c r="D1037" t="s">
        <v>377</v>
      </c>
      <c r="E1037">
        <v>611110</v>
      </c>
      <c r="F1037" t="s">
        <v>24196</v>
      </c>
      <c r="G1037" s="7">
        <v>18.86</v>
      </c>
    </row>
    <row r="1038" spans="1:7" x14ac:dyDescent="0.3">
      <c r="A1038">
        <v>3022009</v>
      </c>
      <c r="B1038" t="s">
        <v>24211</v>
      </c>
      <c r="C1038" t="s">
        <v>24212</v>
      </c>
      <c r="D1038" t="s">
        <v>377</v>
      </c>
      <c r="E1038">
        <v>611110</v>
      </c>
      <c r="F1038" t="s">
        <v>24196</v>
      </c>
      <c r="G1038" s="7">
        <v>-4.37</v>
      </c>
    </row>
    <row r="1039" spans="1:7" x14ac:dyDescent="0.3">
      <c r="A1039">
        <v>3022009</v>
      </c>
      <c r="B1039" t="s">
        <v>24211</v>
      </c>
      <c r="C1039" t="s">
        <v>24212</v>
      </c>
      <c r="D1039" t="s">
        <v>377</v>
      </c>
      <c r="E1039">
        <v>611110</v>
      </c>
      <c r="F1039" t="s">
        <v>24196</v>
      </c>
      <c r="G1039" s="7">
        <v>17.62</v>
      </c>
    </row>
    <row r="1040" spans="1:7" x14ac:dyDescent="0.3">
      <c r="A1040">
        <v>3022009</v>
      </c>
      <c r="B1040" t="s">
        <v>24211</v>
      </c>
      <c r="C1040" t="s">
        <v>24212</v>
      </c>
      <c r="D1040" t="s">
        <v>377</v>
      </c>
      <c r="E1040">
        <v>611130</v>
      </c>
      <c r="F1040" t="s">
        <v>24196</v>
      </c>
      <c r="G1040" s="7">
        <v>111.85</v>
      </c>
    </row>
    <row r="1041" spans="1:7" x14ac:dyDescent="0.3">
      <c r="A1041">
        <v>3022009</v>
      </c>
      <c r="B1041" t="s">
        <v>24211</v>
      </c>
      <c r="C1041" t="s">
        <v>24212</v>
      </c>
      <c r="D1041" t="s">
        <v>377</v>
      </c>
      <c r="E1041">
        <v>611110</v>
      </c>
      <c r="F1041" t="s">
        <v>24196</v>
      </c>
      <c r="G1041" s="7">
        <v>-18.760000000000002</v>
      </c>
    </row>
    <row r="1042" spans="1:7" x14ac:dyDescent="0.3">
      <c r="A1042">
        <v>3022009</v>
      </c>
      <c r="B1042" t="s">
        <v>24211</v>
      </c>
      <c r="C1042" t="s">
        <v>24212</v>
      </c>
      <c r="D1042" t="s">
        <v>371</v>
      </c>
      <c r="E1042">
        <v>615100</v>
      </c>
      <c r="F1042" t="s">
        <v>24196</v>
      </c>
      <c r="G1042" s="7">
        <v>0.01</v>
      </c>
    </row>
    <row r="1043" spans="1:7" x14ac:dyDescent="0.3">
      <c r="A1043">
        <v>3022009</v>
      </c>
      <c r="B1043" t="s">
        <v>24211</v>
      </c>
      <c r="C1043" t="s">
        <v>24212</v>
      </c>
      <c r="D1043" t="s">
        <v>373</v>
      </c>
      <c r="E1043">
        <v>615130</v>
      </c>
      <c r="F1043" t="s">
        <v>24196</v>
      </c>
      <c r="G1043" s="7">
        <v>2598.2600000000002</v>
      </c>
    </row>
    <row r="1044" spans="1:7" x14ac:dyDescent="0.3">
      <c r="A1044">
        <v>3022009</v>
      </c>
      <c r="B1044" t="s">
        <v>24211</v>
      </c>
      <c r="C1044" t="s">
        <v>24212</v>
      </c>
      <c r="D1044" t="s">
        <v>371</v>
      </c>
      <c r="E1044">
        <v>615100</v>
      </c>
      <c r="F1044" t="s">
        <v>24196</v>
      </c>
      <c r="G1044" s="7">
        <v>15.97</v>
      </c>
    </row>
    <row r="1045" spans="1:7" x14ac:dyDescent="0.3">
      <c r="A1045">
        <v>3022009</v>
      </c>
      <c r="B1045" t="s">
        <v>24211</v>
      </c>
      <c r="C1045" t="s">
        <v>24212</v>
      </c>
      <c r="D1045" t="s">
        <v>373</v>
      </c>
      <c r="E1045">
        <v>615130</v>
      </c>
      <c r="F1045" t="s">
        <v>24196</v>
      </c>
      <c r="G1045" s="7">
        <v>-73.47</v>
      </c>
    </row>
    <row r="1046" spans="1:7" x14ac:dyDescent="0.3">
      <c r="A1046">
        <v>3022009</v>
      </c>
      <c r="B1046" t="s">
        <v>24211</v>
      </c>
      <c r="C1046" t="s">
        <v>24212</v>
      </c>
      <c r="D1046" t="s">
        <v>377</v>
      </c>
      <c r="E1046">
        <v>611110</v>
      </c>
      <c r="F1046" t="s">
        <v>24196</v>
      </c>
      <c r="G1046" s="7">
        <v>18.760000000000002</v>
      </c>
    </row>
    <row r="1047" spans="1:7" x14ac:dyDescent="0.3">
      <c r="A1047">
        <v>3022009</v>
      </c>
      <c r="B1047" t="s">
        <v>24211</v>
      </c>
      <c r="C1047" t="s">
        <v>24212</v>
      </c>
      <c r="D1047" t="s">
        <v>374</v>
      </c>
      <c r="E1047">
        <v>615120</v>
      </c>
      <c r="F1047" t="s">
        <v>24196</v>
      </c>
      <c r="G1047" s="7">
        <v>12.95</v>
      </c>
    </row>
    <row r="1048" spans="1:7" x14ac:dyDescent="0.3">
      <c r="A1048">
        <v>3022009</v>
      </c>
      <c r="B1048" t="s">
        <v>24211</v>
      </c>
      <c r="C1048" t="s">
        <v>24212</v>
      </c>
      <c r="D1048" t="s">
        <v>371</v>
      </c>
      <c r="E1048">
        <v>615100</v>
      </c>
      <c r="F1048" t="s">
        <v>24196</v>
      </c>
      <c r="G1048" s="7">
        <v>120.97</v>
      </c>
    </row>
    <row r="1049" spans="1:7" x14ac:dyDescent="0.3">
      <c r="A1049">
        <v>3022009</v>
      </c>
      <c r="B1049" t="s">
        <v>24211</v>
      </c>
      <c r="C1049" t="s">
        <v>24212</v>
      </c>
      <c r="D1049" t="s">
        <v>377</v>
      </c>
      <c r="E1049">
        <v>611110</v>
      </c>
      <c r="F1049" t="s">
        <v>24196</v>
      </c>
      <c r="G1049" s="7">
        <v>-2.2599999999999998</v>
      </c>
    </row>
    <row r="1050" spans="1:7" x14ac:dyDescent="0.3">
      <c r="A1050">
        <v>3022009</v>
      </c>
      <c r="B1050" t="s">
        <v>24211</v>
      </c>
      <c r="C1050" t="s">
        <v>24212</v>
      </c>
      <c r="D1050" t="s">
        <v>377</v>
      </c>
      <c r="E1050">
        <v>611110</v>
      </c>
      <c r="F1050" t="s">
        <v>24196</v>
      </c>
      <c r="G1050" s="7">
        <v>18.760000000000002</v>
      </c>
    </row>
    <row r="1051" spans="1:7" x14ac:dyDescent="0.3">
      <c r="A1051">
        <v>3022009</v>
      </c>
      <c r="B1051" t="s">
        <v>24211</v>
      </c>
      <c r="C1051" t="s">
        <v>24212</v>
      </c>
      <c r="D1051" t="s">
        <v>373</v>
      </c>
      <c r="E1051">
        <v>615130</v>
      </c>
      <c r="F1051" t="s">
        <v>24196</v>
      </c>
      <c r="G1051" s="7">
        <v>75.92</v>
      </c>
    </row>
    <row r="1052" spans="1:7" x14ac:dyDescent="0.3">
      <c r="A1052">
        <v>3022009</v>
      </c>
      <c r="B1052" t="s">
        <v>24211</v>
      </c>
      <c r="C1052" t="s">
        <v>24212</v>
      </c>
      <c r="D1052" t="s">
        <v>373</v>
      </c>
      <c r="E1052">
        <v>615130</v>
      </c>
      <c r="F1052" t="s">
        <v>24196</v>
      </c>
      <c r="G1052" s="7">
        <v>73.47</v>
      </c>
    </row>
    <row r="1053" spans="1:7" x14ac:dyDescent="0.3">
      <c r="A1053">
        <v>3022009</v>
      </c>
      <c r="B1053" t="s">
        <v>24211</v>
      </c>
      <c r="C1053" t="s">
        <v>24212</v>
      </c>
      <c r="D1053" t="s">
        <v>373</v>
      </c>
      <c r="E1053">
        <v>615130</v>
      </c>
      <c r="F1053" t="s">
        <v>24196</v>
      </c>
      <c r="G1053" s="7">
        <v>2432.39</v>
      </c>
    </row>
    <row r="1054" spans="1:7" x14ac:dyDescent="0.3">
      <c r="A1054">
        <v>3022009</v>
      </c>
      <c r="B1054" t="s">
        <v>24211</v>
      </c>
      <c r="C1054" t="s">
        <v>24212</v>
      </c>
      <c r="D1054" t="s">
        <v>373</v>
      </c>
      <c r="E1054">
        <v>615130</v>
      </c>
      <c r="F1054" t="s">
        <v>24196</v>
      </c>
      <c r="G1054" s="7">
        <v>73.47</v>
      </c>
    </row>
    <row r="1055" spans="1:7" x14ac:dyDescent="0.3">
      <c r="A1055">
        <v>3022009</v>
      </c>
      <c r="B1055" t="s">
        <v>24211</v>
      </c>
      <c r="C1055" t="s">
        <v>24212</v>
      </c>
      <c r="D1055" t="s">
        <v>377</v>
      </c>
      <c r="E1055">
        <v>611110</v>
      </c>
      <c r="F1055" t="s">
        <v>24196</v>
      </c>
      <c r="G1055" s="7">
        <v>18.760000000000002</v>
      </c>
    </row>
    <row r="1056" spans="1:7" x14ac:dyDescent="0.3">
      <c r="A1056">
        <v>3022009</v>
      </c>
      <c r="B1056" t="s">
        <v>24211</v>
      </c>
      <c r="C1056" t="s">
        <v>24212</v>
      </c>
      <c r="D1056" t="s">
        <v>373</v>
      </c>
      <c r="E1056">
        <v>615130</v>
      </c>
      <c r="F1056" t="s">
        <v>24196</v>
      </c>
      <c r="G1056" s="7">
        <v>2120.4299999999998</v>
      </c>
    </row>
    <row r="1057" spans="1:7" x14ac:dyDescent="0.3">
      <c r="A1057">
        <v>3022009</v>
      </c>
      <c r="B1057" t="s">
        <v>24211</v>
      </c>
      <c r="C1057" t="s">
        <v>24212</v>
      </c>
      <c r="D1057" t="s">
        <v>373</v>
      </c>
      <c r="E1057">
        <v>615130</v>
      </c>
      <c r="F1057" t="s">
        <v>24196</v>
      </c>
      <c r="G1057" s="7">
        <v>-37.96</v>
      </c>
    </row>
    <row r="1058" spans="1:7" x14ac:dyDescent="0.3">
      <c r="A1058">
        <v>3022009</v>
      </c>
      <c r="B1058" t="s">
        <v>24211</v>
      </c>
      <c r="C1058" t="s">
        <v>24212</v>
      </c>
      <c r="D1058" t="s">
        <v>377</v>
      </c>
      <c r="E1058">
        <v>611110</v>
      </c>
      <c r="F1058" t="s">
        <v>24196</v>
      </c>
      <c r="G1058" s="7">
        <v>-18.86</v>
      </c>
    </row>
    <row r="1059" spans="1:7" x14ac:dyDescent="0.3">
      <c r="A1059">
        <v>3022009</v>
      </c>
      <c r="B1059" t="s">
        <v>24211</v>
      </c>
      <c r="C1059" t="s">
        <v>24212</v>
      </c>
      <c r="D1059" t="s">
        <v>377</v>
      </c>
      <c r="E1059">
        <v>611110</v>
      </c>
      <c r="F1059" t="s">
        <v>24196</v>
      </c>
      <c r="G1059" s="7">
        <v>135.62</v>
      </c>
    </row>
    <row r="1060" spans="1:7" x14ac:dyDescent="0.3">
      <c r="A1060">
        <v>3022009</v>
      </c>
      <c r="B1060" t="s">
        <v>24211</v>
      </c>
      <c r="C1060" t="s">
        <v>24212</v>
      </c>
      <c r="D1060" t="s">
        <v>377</v>
      </c>
      <c r="E1060">
        <v>611110</v>
      </c>
      <c r="F1060" t="s">
        <v>24196</v>
      </c>
      <c r="G1060" s="7">
        <v>-18.760000000000002</v>
      </c>
    </row>
    <row r="1061" spans="1:7" x14ac:dyDescent="0.3">
      <c r="A1061">
        <v>3022009</v>
      </c>
      <c r="B1061" t="s">
        <v>24211</v>
      </c>
      <c r="C1061" t="s">
        <v>24212</v>
      </c>
      <c r="D1061" t="s">
        <v>371</v>
      </c>
      <c r="E1061">
        <v>615100</v>
      </c>
      <c r="F1061" t="s">
        <v>24196</v>
      </c>
      <c r="G1061" s="7">
        <v>3161</v>
      </c>
    </row>
    <row r="1062" spans="1:7" x14ac:dyDescent="0.3">
      <c r="A1062">
        <v>3022009</v>
      </c>
      <c r="B1062" t="s">
        <v>24211</v>
      </c>
      <c r="C1062" t="s">
        <v>24212</v>
      </c>
      <c r="D1062" t="s">
        <v>373</v>
      </c>
      <c r="E1062">
        <v>615130</v>
      </c>
      <c r="F1062" t="s">
        <v>24196</v>
      </c>
      <c r="G1062" s="7">
        <v>12.99</v>
      </c>
    </row>
    <row r="1063" spans="1:7" x14ac:dyDescent="0.3">
      <c r="A1063">
        <v>3022009</v>
      </c>
      <c r="B1063" t="s">
        <v>24211</v>
      </c>
      <c r="C1063" t="s">
        <v>24212</v>
      </c>
      <c r="D1063" t="s">
        <v>373</v>
      </c>
      <c r="E1063">
        <v>615130</v>
      </c>
      <c r="F1063" t="s">
        <v>24196</v>
      </c>
      <c r="G1063" s="7">
        <v>9.9600000000000009</v>
      </c>
    </row>
    <row r="1064" spans="1:7" x14ac:dyDescent="0.3">
      <c r="A1064">
        <v>3022009</v>
      </c>
      <c r="B1064" t="s">
        <v>24211</v>
      </c>
      <c r="C1064" t="s">
        <v>24212</v>
      </c>
      <c r="D1064" t="s">
        <v>373</v>
      </c>
      <c r="E1064">
        <v>615130</v>
      </c>
      <c r="F1064" t="s">
        <v>24196</v>
      </c>
      <c r="G1064" s="7">
        <v>-70.680000000000007</v>
      </c>
    </row>
    <row r="1065" spans="1:7" x14ac:dyDescent="0.3">
      <c r="A1065">
        <v>3022009</v>
      </c>
      <c r="B1065" t="s">
        <v>24211</v>
      </c>
      <c r="C1065" t="s">
        <v>24212</v>
      </c>
      <c r="D1065" t="s">
        <v>373</v>
      </c>
      <c r="E1065">
        <v>615130</v>
      </c>
      <c r="F1065" t="s">
        <v>24196</v>
      </c>
      <c r="G1065" s="7">
        <v>68.400000000000006</v>
      </c>
    </row>
    <row r="1066" spans="1:7" x14ac:dyDescent="0.3">
      <c r="A1066">
        <v>3022009</v>
      </c>
      <c r="B1066" t="s">
        <v>24211</v>
      </c>
      <c r="C1066" t="s">
        <v>24212</v>
      </c>
      <c r="D1066" t="s">
        <v>377</v>
      </c>
      <c r="E1066">
        <v>611110</v>
      </c>
      <c r="F1066" t="s">
        <v>24196</v>
      </c>
      <c r="G1066" s="7">
        <v>-2.2599999999999998</v>
      </c>
    </row>
    <row r="1067" spans="1:7" x14ac:dyDescent="0.3">
      <c r="A1067">
        <v>3022009</v>
      </c>
      <c r="B1067" t="s">
        <v>24211</v>
      </c>
      <c r="C1067" t="s">
        <v>24212</v>
      </c>
      <c r="D1067" t="s">
        <v>371</v>
      </c>
      <c r="E1067">
        <v>615100</v>
      </c>
      <c r="F1067" t="s">
        <v>24196</v>
      </c>
      <c r="G1067" s="7">
        <v>0.01</v>
      </c>
    </row>
    <row r="1068" spans="1:7" x14ac:dyDescent="0.3">
      <c r="A1068">
        <v>3022009</v>
      </c>
      <c r="B1068" t="s">
        <v>24211</v>
      </c>
      <c r="C1068" t="s">
        <v>24212</v>
      </c>
      <c r="D1068" t="s">
        <v>373</v>
      </c>
      <c r="E1068">
        <v>615130</v>
      </c>
      <c r="F1068" t="s">
        <v>24196</v>
      </c>
      <c r="G1068" s="7">
        <v>-0.01</v>
      </c>
    </row>
    <row r="1069" spans="1:7" x14ac:dyDescent="0.3">
      <c r="A1069">
        <v>3022009</v>
      </c>
      <c r="B1069" t="s">
        <v>24211</v>
      </c>
      <c r="C1069" t="s">
        <v>24212</v>
      </c>
      <c r="D1069" t="s">
        <v>373</v>
      </c>
      <c r="E1069">
        <v>615130</v>
      </c>
      <c r="F1069" t="s">
        <v>24196</v>
      </c>
      <c r="G1069" s="7">
        <v>-97.99</v>
      </c>
    </row>
    <row r="1070" spans="1:7" x14ac:dyDescent="0.3">
      <c r="A1070">
        <v>3022009</v>
      </c>
      <c r="B1070" t="s">
        <v>24211</v>
      </c>
      <c r="C1070" t="s">
        <v>24212</v>
      </c>
      <c r="D1070" t="s">
        <v>373</v>
      </c>
      <c r="E1070">
        <v>615130</v>
      </c>
      <c r="F1070" t="s">
        <v>24196</v>
      </c>
      <c r="G1070" s="7">
        <v>70.680000000000007</v>
      </c>
    </row>
    <row r="1071" spans="1:7" x14ac:dyDescent="0.3">
      <c r="A1071">
        <v>3022009</v>
      </c>
      <c r="B1071" t="s">
        <v>24211</v>
      </c>
      <c r="C1071" t="s">
        <v>24212</v>
      </c>
      <c r="D1071" t="s">
        <v>371</v>
      </c>
      <c r="E1071">
        <v>615100</v>
      </c>
      <c r="F1071" t="s">
        <v>24196</v>
      </c>
      <c r="G1071" s="7">
        <v>0.01</v>
      </c>
    </row>
    <row r="1072" spans="1:7" x14ac:dyDescent="0.3">
      <c r="A1072">
        <v>3022009</v>
      </c>
      <c r="B1072" t="s">
        <v>24211</v>
      </c>
      <c r="C1072" t="s">
        <v>24212</v>
      </c>
      <c r="D1072" t="s">
        <v>373</v>
      </c>
      <c r="E1072">
        <v>616160</v>
      </c>
      <c r="F1072" t="s">
        <v>24196</v>
      </c>
      <c r="G1072" s="7">
        <v>236.25</v>
      </c>
    </row>
    <row r="1073" spans="1:7" x14ac:dyDescent="0.3">
      <c r="A1073">
        <v>3022009</v>
      </c>
      <c r="B1073" t="s">
        <v>24211</v>
      </c>
      <c r="C1073" t="s">
        <v>24212</v>
      </c>
      <c r="D1073" t="s">
        <v>377</v>
      </c>
      <c r="E1073">
        <v>611110</v>
      </c>
      <c r="F1073" t="s">
        <v>24196</v>
      </c>
      <c r="G1073" s="7">
        <v>18.760000000000002</v>
      </c>
    </row>
    <row r="1074" spans="1:7" x14ac:dyDescent="0.3">
      <c r="A1074">
        <v>3022009</v>
      </c>
      <c r="B1074" t="s">
        <v>24211</v>
      </c>
      <c r="C1074" t="s">
        <v>24212</v>
      </c>
      <c r="D1074" t="s">
        <v>377</v>
      </c>
      <c r="E1074">
        <v>611110</v>
      </c>
      <c r="F1074" t="s">
        <v>24196</v>
      </c>
      <c r="G1074" s="7">
        <v>4.5199999999999996</v>
      </c>
    </row>
    <row r="1075" spans="1:7" x14ac:dyDescent="0.3">
      <c r="A1075">
        <v>3022009</v>
      </c>
      <c r="B1075" t="s">
        <v>24211</v>
      </c>
      <c r="C1075" t="s">
        <v>24212</v>
      </c>
      <c r="D1075" t="s">
        <v>373</v>
      </c>
      <c r="E1075">
        <v>616160</v>
      </c>
      <c r="F1075" t="s">
        <v>24196</v>
      </c>
      <c r="G1075" s="7">
        <v>351.63</v>
      </c>
    </row>
    <row r="1076" spans="1:7" x14ac:dyDescent="0.3">
      <c r="A1076">
        <v>3022009</v>
      </c>
      <c r="B1076" t="s">
        <v>24211</v>
      </c>
      <c r="C1076" t="s">
        <v>24212</v>
      </c>
      <c r="D1076" t="s">
        <v>373</v>
      </c>
      <c r="E1076">
        <v>617150</v>
      </c>
      <c r="F1076" t="s">
        <v>24196</v>
      </c>
      <c r="G1076" s="7">
        <v>563.28</v>
      </c>
    </row>
    <row r="1077" spans="1:7" x14ac:dyDescent="0.3">
      <c r="A1077">
        <v>3022009</v>
      </c>
      <c r="B1077" t="s">
        <v>24211</v>
      </c>
      <c r="C1077" t="s">
        <v>24212</v>
      </c>
      <c r="D1077" t="s">
        <v>371</v>
      </c>
      <c r="E1077">
        <v>615100</v>
      </c>
      <c r="F1077" t="s">
        <v>24196</v>
      </c>
      <c r="G1077" s="7">
        <v>0.01</v>
      </c>
    </row>
    <row r="1078" spans="1:7" x14ac:dyDescent="0.3">
      <c r="A1078">
        <v>3022009</v>
      </c>
      <c r="B1078" t="s">
        <v>24211</v>
      </c>
      <c r="C1078" t="s">
        <v>24212</v>
      </c>
      <c r="D1078" t="s">
        <v>374</v>
      </c>
      <c r="E1078">
        <v>615120</v>
      </c>
      <c r="F1078" t="s">
        <v>24196</v>
      </c>
      <c r="G1078" s="7">
        <v>20.56</v>
      </c>
    </row>
    <row r="1079" spans="1:7" x14ac:dyDescent="0.3">
      <c r="A1079">
        <v>3022009</v>
      </c>
      <c r="B1079" t="s">
        <v>24211</v>
      </c>
      <c r="C1079" t="s">
        <v>24212</v>
      </c>
      <c r="D1079" t="s">
        <v>371</v>
      </c>
      <c r="E1079">
        <v>615100</v>
      </c>
      <c r="F1079" t="s">
        <v>24196</v>
      </c>
      <c r="G1079" s="7">
        <v>120.97</v>
      </c>
    </row>
    <row r="1080" spans="1:7" x14ac:dyDescent="0.3">
      <c r="A1080">
        <v>3022009</v>
      </c>
      <c r="B1080" t="s">
        <v>24211</v>
      </c>
      <c r="C1080" t="s">
        <v>24212</v>
      </c>
      <c r="D1080" t="s">
        <v>371</v>
      </c>
      <c r="E1080">
        <v>615100</v>
      </c>
      <c r="F1080" t="s">
        <v>24196</v>
      </c>
      <c r="G1080" s="7">
        <v>17.68</v>
      </c>
    </row>
    <row r="1081" spans="1:7" x14ac:dyDescent="0.3">
      <c r="A1081">
        <v>3022009</v>
      </c>
      <c r="B1081" t="s">
        <v>24211</v>
      </c>
      <c r="C1081" t="s">
        <v>24212</v>
      </c>
      <c r="D1081" t="s">
        <v>371</v>
      </c>
      <c r="E1081">
        <v>615100</v>
      </c>
      <c r="F1081" t="s">
        <v>24196</v>
      </c>
      <c r="G1081" s="7">
        <v>-120.97</v>
      </c>
    </row>
    <row r="1082" spans="1:7" x14ac:dyDescent="0.3">
      <c r="A1082">
        <v>3022009</v>
      </c>
      <c r="B1082" t="s">
        <v>24211</v>
      </c>
      <c r="C1082" t="s">
        <v>24212</v>
      </c>
      <c r="D1082" t="s">
        <v>377</v>
      </c>
      <c r="E1082">
        <v>611110</v>
      </c>
      <c r="F1082" t="s">
        <v>24196</v>
      </c>
      <c r="G1082" s="7">
        <v>18.760000000000002</v>
      </c>
    </row>
    <row r="1083" spans="1:7" x14ac:dyDescent="0.3">
      <c r="A1083">
        <v>3022009</v>
      </c>
      <c r="B1083" t="s">
        <v>24211</v>
      </c>
      <c r="C1083" t="s">
        <v>24212</v>
      </c>
      <c r="D1083" t="s">
        <v>373</v>
      </c>
      <c r="E1083">
        <v>615130</v>
      </c>
      <c r="F1083" t="s">
        <v>24196</v>
      </c>
      <c r="G1083" s="7">
        <v>-35.340000000000003</v>
      </c>
    </row>
    <row r="1084" spans="1:7" x14ac:dyDescent="0.3">
      <c r="A1084">
        <v>3022009</v>
      </c>
      <c r="B1084" t="s">
        <v>24211</v>
      </c>
      <c r="C1084" t="s">
        <v>24212</v>
      </c>
      <c r="D1084" t="s">
        <v>371</v>
      </c>
      <c r="E1084">
        <v>615100</v>
      </c>
      <c r="F1084" t="s">
        <v>24196</v>
      </c>
      <c r="G1084" s="7">
        <v>-120.97</v>
      </c>
    </row>
    <row r="1085" spans="1:7" x14ac:dyDescent="0.3">
      <c r="A1085">
        <v>3022009</v>
      </c>
      <c r="B1085" t="s">
        <v>24211</v>
      </c>
      <c r="C1085" t="s">
        <v>24212</v>
      </c>
      <c r="D1085" t="s">
        <v>373</v>
      </c>
      <c r="E1085">
        <v>615130</v>
      </c>
      <c r="F1085" t="s">
        <v>24196</v>
      </c>
      <c r="G1085" s="7">
        <v>-0.01</v>
      </c>
    </row>
    <row r="1086" spans="1:7" x14ac:dyDescent="0.3">
      <c r="A1086">
        <v>3022009</v>
      </c>
      <c r="B1086" t="s">
        <v>24211</v>
      </c>
      <c r="C1086" t="s">
        <v>24212</v>
      </c>
      <c r="D1086" t="s">
        <v>371</v>
      </c>
      <c r="E1086">
        <v>615100</v>
      </c>
      <c r="F1086" t="s">
        <v>24196</v>
      </c>
      <c r="G1086" s="7">
        <v>3360.17</v>
      </c>
    </row>
    <row r="1087" spans="1:7" x14ac:dyDescent="0.3">
      <c r="A1087">
        <v>3022009</v>
      </c>
      <c r="B1087" t="s">
        <v>24211</v>
      </c>
      <c r="C1087" t="s">
        <v>24212</v>
      </c>
      <c r="D1087" t="s">
        <v>373</v>
      </c>
      <c r="E1087">
        <v>615130</v>
      </c>
      <c r="F1087" t="s">
        <v>24196</v>
      </c>
      <c r="G1087" s="7">
        <v>0.01</v>
      </c>
    </row>
    <row r="1088" spans="1:7" x14ac:dyDescent="0.3">
      <c r="A1088">
        <v>3022009</v>
      </c>
      <c r="B1088" t="s">
        <v>24211</v>
      </c>
      <c r="C1088" t="s">
        <v>24212</v>
      </c>
      <c r="D1088" t="s">
        <v>374</v>
      </c>
      <c r="E1088">
        <v>615120</v>
      </c>
      <c r="F1088" t="s">
        <v>24196</v>
      </c>
      <c r="G1088" s="7">
        <v>-20.56</v>
      </c>
    </row>
    <row r="1089" spans="1:7" x14ac:dyDescent="0.3">
      <c r="A1089">
        <v>3022009</v>
      </c>
      <c r="B1089" t="s">
        <v>24211</v>
      </c>
      <c r="C1089" t="s">
        <v>24212</v>
      </c>
      <c r="D1089" t="s">
        <v>377</v>
      </c>
      <c r="E1089">
        <v>611110</v>
      </c>
      <c r="F1089" t="s">
        <v>24196</v>
      </c>
      <c r="G1089" s="7">
        <v>4.5199999999999996</v>
      </c>
    </row>
    <row r="1090" spans="1:7" x14ac:dyDescent="0.3">
      <c r="A1090">
        <v>3022009</v>
      </c>
      <c r="B1090" t="s">
        <v>24211</v>
      </c>
      <c r="C1090" t="s">
        <v>24212</v>
      </c>
      <c r="D1090" t="s">
        <v>371</v>
      </c>
      <c r="E1090">
        <v>616100</v>
      </c>
      <c r="F1090" t="s">
        <v>24196</v>
      </c>
      <c r="G1090" s="7">
        <v>349.29</v>
      </c>
    </row>
    <row r="1091" spans="1:7" x14ac:dyDescent="0.3">
      <c r="A1091">
        <v>3022009</v>
      </c>
      <c r="B1091" t="s">
        <v>24211</v>
      </c>
      <c r="C1091" t="s">
        <v>24212</v>
      </c>
      <c r="D1091" t="s">
        <v>373</v>
      </c>
      <c r="E1091">
        <v>615130</v>
      </c>
      <c r="F1091" t="s">
        <v>24196</v>
      </c>
      <c r="G1091" s="7">
        <v>-73.47</v>
      </c>
    </row>
    <row r="1092" spans="1:7" x14ac:dyDescent="0.3">
      <c r="A1092">
        <v>3022009</v>
      </c>
      <c r="B1092" t="s">
        <v>24211</v>
      </c>
      <c r="C1092" t="s">
        <v>24212</v>
      </c>
      <c r="D1092" t="s">
        <v>377</v>
      </c>
      <c r="E1092">
        <v>611110</v>
      </c>
      <c r="F1092" t="s">
        <v>24196</v>
      </c>
      <c r="G1092" s="7">
        <v>4.5199999999999996</v>
      </c>
    </row>
    <row r="1093" spans="1:7" x14ac:dyDescent="0.3">
      <c r="A1093">
        <v>3022009</v>
      </c>
      <c r="B1093" t="s">
        <v>24211</v>
      </c>
      <c r="C1093" t="s">
        <v>24212</v>
      </c>
      <c r="D1093" t="s">
        <v>373</v>
      </c>
      <c r="E1093">
        <v>615130</v>
      </c>
      <c r="F1093" t="s">
        <v>24196</v>
      </c>
      <c r="G1093" s="7">
        <v>-73.47</v>
      </c>
    </row>
    <row r="1094" spans="1:7" x14ac:dyDescent="0.3">
      <c r="A1094">
        <v>3022009</v>
      </c>
      <c r="B1094" t="s">
        <v>24211</v>
      </c>
      <c r="C1094" t="s">
        <v>24212</v>
      </c>
      <c r="D1094" t="s">
        <v>373</v>
      </c>
      <c r="E1094">
        <v>615130</v>
      </c>
      <c r="F1094" t="s">
        <v>24196</v>
      </c>
      <c r="G1094" s="7">
        <v>-73.47</v>
      </c>
    </row>
    <row r="1095" spans="1:7" x14ac:dyDescent="0.3">
      <c r="A1095">
        <v>3022009</v>
      </c>
      <c r="B1095" t="s">
        <v>24211</v>
      </c>
      <c r="C1095" t="s">
        <v>24212</v>
      </c>
      <c r="D1095" t="s">
        <v>374</v>
      </c>
      <c r="E1095">
        <v>615120</v>
      </c>
      <c r="F1095" t="s">
        <v>24196</v>
      </c>
      <c r="G1095" s="7">
        <v>21.25</v>
      </c>
    </row>
    <row r="1096" spans="1:7" x14ac:dyDescent="0.3">
      <c r="A1096">
        <v>3022009</v>
      </c>
      <c r="B1096" t="s">
        <v>24211</v>
      </c>
      <c r="C1096" t="s">
        <v>24212</v>
      </c>
      <c r="D1096" t="s">
        <v>375</v>
      </c>
      <c r="E1096">
        <v>615140</v>
      </c>
      <c r="F1096" t="s">
        <v>24196</v>
      </c>
      <c r="G1096" s="7">
        <v>13.9</v>
      </c>
    </row>
    <row r="1097" spans="1:7" x14ac:dyDescent="0.3">
      <c r="A1097">
        <v>3022009</v>
      </c>
      <c r="B1097" t="s">
        <v>24211</v>
      </c>
      <c r="C1097" t="s">
        <v>24212</v>
      </c>
      <c r="D1097" t="s">
        <v>373</v>
      </c>
      <c r="E1097">
        <v>615130</v>
      </c>
      <c r="F1097" t="s">
        <v>24196</v>
      </c>
      <c r="G1097" s="7">
        <v>10.6</v>
      </c>
    </row>
    <row r="1098" spans="1:7" x14ac:dyDescent="0.3">
      <c r="A1098">
        <v>3022009</v>
      </c>
      <c r="B1098" t="s">
        <v>24211</v>
      </c>
      <c r="C1098" t="s">
        <v>24212</v>
      </c>
      <c r="D1098" t="s">
        <v>371</v>
      </c>
      <c r="E1098">
        <v>615100</v>
      </c>
      <c r="F1098" t="s">
        <v>24196</v>
      </c>
      <c r="G1098" s="7">
        <v>3535.83</v>
      </c>
    </row>
    <row r="1099" spans="1:7" x14ac:dyDescent="0.3">
      <c r="A1099">
        <v>3022009</v>
      </c>
      <c r="B1099" t="s">
        <v>24211</v>
      </c>
      <c r="C1099" t="s">
        <v>24212</v>
      </c>
      <c r="D1099" t="s">
        <v>377</v>
      </c>
      <c r="E1099">
        <v>611110</v>
      </c>
      <c r="F1099" t="s">
        <v>24196</v>
      </c>
      <c r="G1099" s="7">
        <v>-4.5199999999999996</v>
      </c>
    </row>
    <row r="1100" spans="1:7" x14ac:dyDescent="0.3">
      <c r="A1100">
        <v>3022009</v>
      </c>
      <c r="B1100" t="s">
        <v>24211</v>
      </c>
      <c r="C1100" t="s">
        <v>24212</v>
      </c>
      <c r="D1100" t="s">
        <v>371</v>
      </c>
      <c r="E1100">
        <v>615100</v>
      </c>
      <c r="F1100" t="s">
        <v>24196</v>
      </c>
      <c r="G1100" s="7">
        <v>13.73</v>
      </c>
    </row>
    <row r="1101" spans="1:7" x14ac:dyDescent="0.3">
      <c r="A1101">
        <v>3022009</v>
      </c>
      <c r="B1101" t="s">
        <v>24211</v>
      </c>
      <c r="C1101" t="s">
        <v>24212</v>
      </c>
      <c r="D1101" t="s">
        <v>371</v>
      </c>
      <c r="E1101">
        <v>615100</v>
      </c>
      <c r="F1101" t="s">
        <v>24196</v>
      </c>
      <c r="G1101" s="7">
        <v>120.97</v>
      </c>
    </row>
    <row r="1102" spans="1:7" x14ac:dyDescent="0.3">
      <c r="A1102">
        <v>3022009</v>
      </c>
      <c r="B1102" t="s">
        <v>24211</v>
      </c>
      <c r="C1102" t="s">
        <v>24212</v>
      </c>
      <c r="D1102" t="s">
        <v>373</v>
      </c>
      <c r="E1102">
        <v>615130</v>
      </c>
      <c r="F1102" t="s">
        <v>24196</v>
      </c>
      <c r="G1102" s="7">
        <v>97.99</v>
      </c>
    </row>
    <row r="1103" spans="1:7" x14ac:dyDescent="0.3">
      <c r="A1103">
        <v>3022009</v>
      </c>
      <c r="B1103" t="s">
        <v>24211</v>
      </c>
      <c r="C1103" t="s">
        <v>24212</v>
      </c>
      <c r="D1103" t="s">
        <v>377</v>
      </c>
      <c r="E1103">
        <v>611120</v>
      </c>
      <c r="F1103" t="s">
        <v>24196</v>
      </c>
      <c r="G1103" s="7">
        <v>38.56</v>
      </c>
    </row>
    <row r="1104" spans="1:7" x14ac:dyDescent="0.3">
      <c r="A1104">
        <v>3022009</v>
      </c>
      <c r="B1104" t="s">
        <v>24211</v>
      </c>
      <c r="C1104" t="s">
        <v>24212</v>
      </c>
      <c r="D1104" t="s">
        <v>371</v>
      </c>
      <c r="E1104">
        <v>615100</v>
      </c>
      <c r="F1104" t="s">
        <v>24196</v>
      </c>
      <c r="G1104" s="7">
        <v>13.02</v>
      </c>
    </row>
    <row r="1105" spans="1:7" x14ac:dyDescent="0.3">
      <c r="A1105">
        <v>3022009</v>
      </c>
      <c r="B1105" t="s">
        <v>24211</v>
      </c>
      <c r="C1105" t="s">
        <v>24212</v>
      </c>
      <c r="D1105" t="s">
        <v>371</v>
      </c>
      <c r="E1105">
        <v>615100</v>
      </c>
      <c r="F1105" t="s">
        <v>24196</v>
      </c>
      <c r="G1105" s="7">
        <v>-120.97</v>
      </c>
    </row>
    <row r="1106" spans="1:7" x14ac:dyDescent="0.3">
      <c r="A1106">
        <v>3022009</v>
      </c>
      <c r="B1106" t="s">
        <v>24211</v>
      </c>
      <c r="C1106" t="s">
        <v>24212</v>
      </c>
      <c r="D1106" t="s">
        <v>377</v>
      </c>
      <c r="E1106">
        <v>611110</v>
      </c>
      <c r="F1106" t="s">
        <v>24196</v>
      </c>
      <c r="G1106" s="7">
        <v>498.36</v>
      </c>
    </row>
    <row r="1107" spans="1:7" x14ac:dyDescent="0.3">
      <c r="A1107">
        <v>3022009</v>
      </c>
      <c r="B1107" t="s">
        <v>24211</v>
      </c>
      <c r="C1107" t="s">
        <v>24212</v>
      </c>
      <c r="D1107" t="s">
        <v>371</v>
      </c>
      <c r="E1107">
        <v>615100</v>
      </c>
      <c r="F1107" t="s">
        <v>24196</v>
      </c>
      <c r="G1107" s="7">
        <v>120.97</v>
      </c>
    </row>
    <row r="1108" spans="1:7" x14ac:dyDescent="0.3">
      <c r="A1108">
        <v>3022009</v>
      </c>
      <c r="B1108" t="s">
        <v>24211</v>
      </c>
      <c r="C1108" t="s">
        <v>24212</v>
      </c>
      <c r="D1108" t="s">
        <v>371</v>
      </c>
      <c r="E1108">
        <v>616100</v>
      </c>
      <c r="F1108" t="s">
        <v>24196</v>
      </c>
      <c r="G1108" s="7">
        <v>726.41</v>
      </c>
    </row>
    <row r="1109" spans="1:7" x14ac:dyDescent="0.3">
      <c r="A1109">
        <v>3022009</v>
      </c>
      <c r="B1109" t="s">
        <v>24211</v>
      </c>
      <c r="C1109" t="s">
        <v>24212</v>
      </c>
      <c r="D1109" t="s">
        <v>374</v>
      </c>
      <c r="E1109">
        <v>615120</v>
      </c>
      <c r="F1109" t="s">
        <v>24196</v>
      </c>
      <c r="G1109" s="7">
        <v>0.01</v>
      </c>
    </row>
    <row r="1110" spans="1:7" x14ac:dyDescent="0.3">
      <c r="A1110">
        <v>3022009</v>
      </c>
      <c r="B1110" t="s">
        <v>24211</v>
      </c>
      <c r="C1110" t="s">
        <v>24212</v>
      </c>
      <c r="D1110" t="s">
        <v>377</v>
      </c>
      <c r="E1110">
        <v>611110</v>
      </c>
      <c r="F1110" t="s">
        <v>24196</v>
      </c>
      <c r="G1110" s="7">
        <v>4.5199999999999996</v>
      </c>
    </row>
    <row r="1111" spans="1:7" x14ac:dyDescent="0.3">
      <c r="A1111">
        <v>3022009</v>
      </c>
      <c r="B1111" t="s">
        <v>24211</v>
      </c>
      <c r="C1111" t="s">
        <v>24212</v>
      </c>
      <c r="D1111" t="s">
        <v>371</v>
      </c>
      <c r="E1111">
        <v>615100</v>
      </c>
      <c r="F1111" t="s">
        <v>24196</v>
      </c>
      <c r="G1111" s="7">
        <v>20.92</v>
      </c>
    </row>
    <row r="1112" spans="1:7" x14ac:dyDescent="0.3">
      <c r="A1112">
        <v>3022009</v>
      </c>
      <c r="B1112" t="s">
        <v>24211</v>
      </c>
      <c r="C1112" t="s">
        <v>24212</v>
      </c>
      <c r="D1112" t="s">
        <v>377</v>
      </c>
      <c r="E1112">
        <v>611110</v>
      </c>
      <c r="F1112" t="s">
        <v>24196</v>
      </c>
      <c r="G1112" s="7">
        <v>-18.760000000000002</v>
      </c>
    </row>
    <row r="1113" spans="1:7" x14ac:dyDescent="0.3">
      <c r="A1113">
        <v>3022009</v>
      </c>
      <c r="B1113" t="s">
        <v>24211</v>
      </c>
      <c r="C1113" t="s">
        <v>24212</v>
      </c>
      <c r="D1113" t="s">
        <v>371</v>
      </c>
      <c r="E1113">
        <v>615100</v>
      </c>
      <c r="F1113" t="s">
        <v>24196</v>
      </c>
      <c r="G1113" s="7">
        <v>-237.21</v>
      </c>
    </row>
    <row r="1114" spans="1:7" x14ac:dyDescent="0.3">
      <c r="A1114">
        <v>3022009</v>
      </c>
      <c r="B1114" t="s">
        <v>24211</v>
      </c>
      <c r="C1114" t="s">
        <v>24212</v>
      </c>
      <c r="D1114" t="s">
        <v>373</v>
      </c>
      <c r="E1114">
        <v>615130</v>
      </c>
      <c r="F1114" t="s">
        <v>24196</v>
      </c>
      <c r="G1114" s="7">
        <v>-37.96</v>
      </c>
    </row>
    <row r="1115" spans="1:7" x14ac:dyDescent="0.3">
      <c r="A1115">
        <v>3022009</v>
      </c>
      <c r="B1115" t="s">
        <v>24211</v>
      </c>
      <c r="C1115" t="s">
        <v>24212</v>
      </c>
      <c r="D1115" t="s">
        <v>371</v>
      </c>
      <c r="E1115">
        <v>617100</v>
      </c>
      <c r="F1115" t="s">
        <v>24196</v>
      </c>
      <c r="G1115" s="7">
        <v>1290.46</v>
      </c>
    </row>
    <row r="1116" spans="1:7" x14ac:dyDescent="0.3">
      <c r="A1116">
        <v>3022009</v>
      </c>
      <c r="B1116" t="s">
        <v>24211</v>
      </c>
      <c r="C1116" t="s">
        <v>24212</v>
      </c>
      <c r="D1116" t="s">
        <v>373</v>
      </c>
      <c r="E1116">
        <v>615130</v>
      </c>
      <c r="F1116" t="s">
        <v>24196</v>
      </c>
      <c r="G1116" s="7">
        <v>-0.01</v>
      </c>
    </row>
    <row r="1117" spans="1:7" x14ac:dyDescent="0.3">
      <c r="A1117">
        <v>3022009</v>
      </c>
      <c r="B1117" t="s">
        <v>24211</v>
      </c>
      <c r="C1117" t="s">
        <v>24212</v>
      </c>
      <c r="D1117" t="s">
        <v>373</v>
      </c>
      <c r="E1117">
        <v>615130</v>
      </c>
      <c r="F1117" t="s">
        <v>24196</v>
      </c>
      <c r="G1117" s="7">
        <v>73.47</v>
      </c>
    </row>
    <row r="1118" spans="1:7" x14ac:dyDescent="0.3">
      <c r="A1118">
        <v>3022009</v>
      </c>
      <c r="B1118" t="s">
        <v>24211</v>
      </c>
      <c r="C1118" t="s">
        <v>24212</v>
      </c>
      <c r="D1118" t="s">
        <v>371</v>
      </c>
      <c r="E1118">
        <v>615100</v>
      </c>
      <c r="F1118" t="s">
        <v>24196</v>
      </c>
      <c r="G1118" s="7">
        <v>0.01</v>
      </c>
    </row>
    <row r="1119" spans="1:7" x14ac:dyDescent="0.3">
      <c r="A1119">
        <v>3022009</v>
      </c>
      <c r="B1119" t="s">
        <v>24211</v>
      </c>
      <c r="C1119" t="s">
        <v>24212</v>
      </c>
      <c r="D1119" t="s">
        <v>373</v>
      </c>
      <c r="E1119">
        <v>615130</v>
      </c>
      <c r="F1119" t="s">
        <v>24196</v>
      </c>
      <c r="G1119" s="7">
        <v>0.01</v>
      </c>
    </row>
    <row r="1120" spans="1:7" x14ac:dyDescent="0.3">
      <c r="A1120">
        <v>3022009</v>
      </c>
      <c r="B1120" t="s">
        <v>24211</v>
      </c>
      <c r="C1120" t="s">
        <v>24212</v>
      </c>
      <c r="D1120" t="s">
        <v>371</v>
      </c>
      <c r="E1120">
        <v>616100</v>
      </c>
      <c r="F1120" t="s">
        <v>24196</v>
      </c>
      <c r="G1120" s="7">
        <v>327.96</v>
      </c>
    </row>
    <row r="1121" spans="1:7" x14ac:dyDescent="0.3">
      <c r="A1121">
        <v>3022009</v>
      </c>
      <c r="B1121" t="s">
        <v>24211</v>
      </c>
      <c r="C1121" t="s">
        <v>24212</v>
      </c>
      <c r="D1121" t="s">
        <v>374</v>
      </c>
      <c r="E1121">
        <v>615120</v>
      </c>
      <c r="F1121" t="s">
        <v>24196</v>
      </c>
      <c r="G1121" s="7">
        <v>3.19</v>
      </c>
    </row>
    <row r="1122" spans="1:7" x14ac:dyDescent="0.3">
      <c r="A1122">
        <v>3022009</v>
      </c>
      <c r="B1122" t="s">
        <v>24211</v>
      </c>
      <c r="C1122" t="s">
        <v>24212</v>
      </c>
      <c r="D1122" t="s">
        <v>377</v>
      </c>
      <c r="E1122">
        <v>611110</v>
      </c>
      <c r="F1122" t="s">
        <v>24196</v>
      </c>
      <c r="G1122" s="7">
        <v>-18.760000000000002</v>
      </c>
    </row>
    <row r="1123" spans="1:7" x14ac:dyDescent="0.3">
      <c r="A1123">
        <v>3022009</v>
      </c>
      <c r="B1123" t="s">
        <v>24211</v>
      </c>
      <c r="C1123" t="s">
        <v>24212</v>
      </c>
      <c r="D1123" t="s">
        <v>371</v>
      </c>
      <c r="E1123">
        <v>615100</v>
      </c>
      <c r="F1123" t="s">
        <v>24196</v>
      </c>
      <c r="G1123" s="7">
        <v>4499.5</v>
      </c>
    </row>
    <row r="1124" spans="1:7" x14ac:dyDescent="0.3">
      <c r="A1124">
        <v>3022009</v>
      </c>
      <c r="B1124" t="s">
        <v>24211</v>
      </c>
      <c r="C1124" t="s">
        <v>24212</v>
      </c>
      <c r="D1124" t="s">
        <v>377</v>
      </c>
      <c r="E1124">
        <v>611110</v>
      </c>
      <c r="F1124" t="s">
        <v>24196</v>
      </c>
      <c r="G1124" s="7">
        <v>2.0699999999999998</v>
      </c>
    </row>
    <row r="1125" spans="1:7" x14ac:dyDescent="0.3">
      <c r="A1125">
        <v>3022009</v>
      </c>
      <c r="B1125" t="s">
        <v>24211</v>
      </c>
      <c r="C1125" t="s">
        <v>24212</v>
      </c>
      <c r="D1125" t="s">
        <v>373</v>
      </c>
      <c r="E1125">
        <v>615130</v>
      </c>
      <c r="F1125" t="s">
        <v>24196</v>
      </c>
      <c r="G1125" s="7">
        <v>-73.47</v>
      </c>
    </row>
    <row r="1126" spans="1:7" x14ac:dyDescent="0.3">
      <c r="A1126">
        <v>3022009</v>
      </c>
      <c r="B1126" t="s">
        <v>24211</v>
      </c>
      <c r="C1126" t="s">
        <v>24212</v>
      </c>
      <c r="D1126" t="s">
        <v>373</v>
      </c>
      <c r="E1126">
        <v>615130</v>
      </c>
      <c r="F1126" t="s">
        <v>24196</v>
      </c>
      <c r="G1126" s="7">
        <v>73.47</v>
      </c>
    </row>
    <row r="1127" spans="1:7" x14ac:dyDescent="0.3">
      <c r="A1127">
        <v>3022009</v>
      </c>
      <c r="B1127" t="s">
        <v>24211</v>
      </c>
      <c r="C1127" t="s">
        <v>24212</v>
      </c>
      <c r="D1127" t="s">
        <v>371</v>
      </c>
      <c r="E1127">
        <v>615100</v>
      </c>
      <c r="F1127" t="s">
        <v>24196</v>
      </c>
      <c r="G1127" s="7">
        <v>948.3</v>
      </c>
    </row>
    <row r="1128" spans="1:7" x14ac:dyDescent="0.3">
      <c r="A1128">
        <v>3022009</v>
      </c>
      <c r="B1128" t="s">
        <v>24211</v>
      </c>
      <c r="C1128" t="s">
        <v>24212</v>
      </c>
      <c r="D1128" t="s">
        <v>371</v>
      </c>
      <c r="E1128">
        <v>615100</v>
      </c>
      <c r="F1128" t="s">
        <v>24196</v>
      </c>
      <c r="G1128" s="7">
        <v>-120.97</v>
      </c>
    </row>
    <row r="1129" spans="1:7" x14ac:dyDescent="0.3">
      <c r="A1129">
        <v>3022009</v>
      </c>
      <c r="B1129" t="s">
        <v>24211</v>
      </c>
      <c r="C1129" t="s">
        <v>24212</v>
      </c>
      <c r="D1129" t="s">
        <v>377</v>
      </c>
      <c r="E1129">
        <v>611130</v>
      </c>
      <c r="F1129" t="s">
        <v>24196</v>
      </c>
      <c r="G1129" s="7">
        <v>83.42</v>
      </c>
    </row>
    <row r="1130" spans="1:7" x14ac:dyDescent="0.3">
      <c r="A1130">
        <v>3022009</v>
      </c>
      <c r="B1130" t="s">
        <v>24211</v>
      </c>
      <c r="C1130" t="s">
        <v>24212</v>
      </c>
      <c r="D1130" t="s">
        <v>371</v>
      </c>
      <c r="E1130">
        <v>615100</v>
      </c>
      <c r="F1130" t="s">
        <v>24196</v>
      </c>
      <c r="G1130" s="7">
        <v>-0.01</v>
      </c>
    </row>
    <row r="1131" spans="1:7" x14ac:dyDescent="0.3">
      <c r="A1131">
        <v>3022009</v>
      </c>
      <c r="B1131" t="s">
        <v>24211</v>
      </c>
      <c r="C1131" t="s">
        <v>24212</v>
      </c>
      <c r="D1131" t="s">
        <v>377</v>
      </c>
      <c r="E1131">
        <v>611110</v>
      </c>
      <c r="F1131" t="s">
        <v>24196</v>
      </c>
      <c r="G1131" s="7">
        <v>4.5199999999999996</v>
      </c>
    </row>
    <row r="1132" spans="1:7" x14ac:dyDescent="0.3">
      <c r="A1132">
        <v>3022009</v>
      </c>
      <c r="B1132" t="s">
        <v>24211</v>
      </c>
      <c r="C1132" t="s">
        <v>24212</v>
      </c>
      <c r="D1132" t="s">
        <v>373</v>
      </c>
      <c r="E1132">
        <v>615130</v>
      </c>
      <c r="F1132" t="s">
        <v>24196</v>
      </c>
      <c r="G1132" s="7">
        <v>-73.47</v>
      </c>
    </row>
    <row r="1133" spans="1:7" x14ac:dyDescent="0.3">
      <c r="A1133">
        <v>3022009</v>
      </c>
      <c r="B1133" t="s">
        <v>24211</v>
      </c>
      <c r="C1133" t="s">
        <v>24212</v>
      </c>
      <c r="D1133" t="s">
        <v>377</v>
      </c>
      <c r="E1133">
        <v>611110</v>
      </c>
      <c r="F1133" t="s">
        <v>24196</v>
      </c>
      <c r="G1133" s="7">
        <v>-18.760000000000002</v>
      </c>
    </row>
    <row r="1134" spans="1:7" x14ac:dyDescent="0.3">
      <c r="A1134">
        <v>3022009</v>
      </c>
      <c r="B1134" t="s">
        <v>24211</v>
      </c>
      <c r="C1134" t="s">
        <v>24212</v>
      </c>
      <c r="D1134" t="s">
        <v>377</v>
      </c>
      <c r="E1134">
        <v>611110</v>
      </c>
      <c r="F1134" t="s">
        <v>24196</v>
      </c>
      <c r="G1134" s="7">
        <v>4.5199999999999996</v>
      </c>
    </row>
    <row r="1135" spans="1:7" x14ac:dyDescent="0.3">
      <c r="A1135">
        <v>3022009</v>
      </c>
      <c r="B1135" t="s">
        <v>24211</v>
      </c>
      <c r="C1135" t="s">
        <v>24212</v>
      </c>
      <c r="D1135" t="s">
        <v>377</v>
      </c>
      <c r="E1135">
        <v>611110</v>
      </c>
      <c r="F1135" t="s">
        <v>24196</v>
      </c>
      <c r="G1135" s="7">
        <v>-18.760000000000002</v>
      </c>
    </row>
    <row r="1136" spans="1:7" x14ac:dyDescent="0.3">
      <c r="A1136">
        <v>3022009</v>
      </c>
      <c r="B1136" t="s">
        <v>24211</v>
      </c>
      <c r="C1136" t="s">
        <v>24212</v>
      </c>
      <c r="D1136" t="s">
        <v>373</v>
      </c>
      <c r="E1136">
        <v>615130</v>
      </c>
      <c r="F1136" t="s">
        <v>24196</v>
      </c>
      <c r="G1136" s="7">
        <v>-73.47</v>
      </c>
    </row>
    <row r="1137" spans="1:7" x14ac:dyDescent="0.3">
      <c r="A1137">
        <v>3022009</v>
      </c>
      <c r="B1137" t="s">
        <v>24211</v>
      </c>
      <c r="C1137" t="s">
        <v>24212</v>
      </c>
      <c r="D1137" t="s">
        <v>377</v>
      </c>
      <c r="E1137">
        <v>611110</v>
      </c>
      <c r="F1137" t="s">
        <v>24196</v>
      </c>
      <c r="G1137" s="7">
        <v>-4.5199999999999996</v>
      </c>
    </row>
    <row r="1138" spans="1:7" x14ac:dyDescent="0.3">
      <c r="A1138">
        <v>3022009</v>
      </c>
      <c r="B1138" t="s">
        <v>24211</v>
      </c>
      <c r="C1138" t="s">
        <v>24212</v>
      </c>
      <c r="D1138" t="s">
        <v>371</v>
      </c>
      <c r="E1138">
        <v>615100</v>
      </c>
      <c r="F1138" t="s">
        <v>24196</v>
      </c>
      <c r="G1138" s="7">
        <v>9.08</v>
      </c>
    </row>
    <row r="1139" spans="1:7" x14ac:dyDescent="0.3">
      <c r="A1139">
        <v>3022009</v>
      </c>
      <c r="B1139" t="s">
        <v>24211</v>
      </c>
      <c r="C1139" t="s">
        <v>24212</v>
      </c>
      <c r="D1139" t="s">
        <v>373</v>
      </c>
      <c r="E1139">
        <v>615130</v>
      </c>
      <c r="F1139" t="s">
        <v>24196</v>
      </c>
      <c r="G1139" s="7">
        <v>-97.99</v>
      </c>
    </row>
    <row r="1140" spans="1:7" x14ac:dyDescent="0.3">
      <c r="A1140">
        <v>3022009</v>
      </c>
      <c r="B1140" t="s">
        <v>24211</v>
      </c>
      <c r="C1140" t="s">
        <v>24212</v>
      </c>
      <c r="D1140" t="s">
        <v>371</v>
      </c>
      <c r="E1140">
        <v>615100</v>
      </c>
      <c r="F1140" t="s">
        <v>24196</v>
      </c>
      <c r="G1140" s="7">
        <v>-120.97</v>
      </c>
    </row>
    <row r="1141" spans="1:7" x14ac:dyDescent="0.3">
      <c r="A1141">
        <v>3022009</v>
      </c>
      <c r="B1141" t="s">
        <v>24211</v>
      </c>
      <c r="C1141" t="s">
        <v>24212</v>
      </c>
      <c r="D1141" t="s">
        <v>373</v>
      </c>
      <c r="E1141">
        <v>615130</v>
      </c>
      <c r="F1141" t="s">
        <v>24196</v>
      </c>
      <c r="G1141" s="7">
        <v>192.49</v>
      </c>
    </row>
    <row r="1142" spans="1:7" x14ac:dyDescent="0.3">
      <c r="A1142">
        <v>3022009</v>
      </c>
      <c r="B1142" t="s">
        <v>24211</v>
      </c>
      <c r="C1142" t="s">
        <v>24212</v>
      </c>
      <c r="D1142" t="s">
        <v>377</v>
      </c>
      <c r="E1142">
        <v>611110</v>
      </c>
      <c r="F1142" t="s">
        <v>24196</v>
      </c>
      <c r="G1142" s="7">
        <v>-2.2599999999999998</v>
      </c>
    </row>
    <row r="1143" spans="1:7" x14ac:dyDescent="0.3">
      <c r="A1143">
        <v>3022009</v>
      </c>
      <c r="B1143" t="s">
        <v>24211</v>
      </c>
      <c r="C1143" t="s">
        <v>24212</v>
      </c>
      <c r="D1143" t="s">
        <v>371</v>
      </c>
      <c r="E1143">
        <v>616100</v>
      </c>
      <c r="F1143" t="s">
        <v>24196</v>
      </c>
      <c r="G1143" s="7">
        <v>612.37</v>
      </c>
    </row>
    <row r="1144" spans="1:7" x14ac:dyDescent="0.3">
      <c r="A1144">
        <v>3022009</v>
      </c>
      <c r="B1144" t="s">
        <v>24211</v>
      </c>
      <c r="C1144" t="s">
        <v>24212</v>
      </c>
      <c r="D1144" t="s">
        <v>373</v>
      </c>
      <c r="E1144">
        <v>615130</v>
      </c>
      <c r="F1144" t="s">
        <v>24196</v>
      </c>
      <c r="G1144" s="7">
        <v>70.680000000000007</v>
      </c>
    </row>
    <row r="1145" spans="1:7" x14ac:dyDescent="0.3">
      <c r="A1145">
        <v>3022009</v>
      </c>
      <c r="B1145" t="s">
        <v>24211</v>
      </c>
      <c r="C1145" t="s">
        <v>24212</v>
      </c>
      <c r="D1145" t="s">
        <v>371</v>
      </c>
      <c r="E1145">
        <v>616100</v>
      </c>
      <c r="F1145" t="s">
        <v>24196</v>
      </c>
      <c r="G1145" s="7">
        <v>1004.9</v>
      </c>
    </row>
    <row r="1146" spans="1:7" x14ac:dyDescent="0.3">
      <c r="A1146">
        <v>3022009</v>
      </c>
      <c r="B1146" t="s">
        <v>24211</v>
      </c>
      <c r="C1146" t="s">
        <v>24212</v>
      </c>
      <c r="D1146" t="s">
        <v>377</v>
      </c>
      <c r="E1146">
        <v>611110</v>
      </c>
      <c r="F1146" t="s">
        <v>24196</v>
      </c>
      <c r="G1146" s="7">
        <v>0.01</v>
      </c>
    </row>
    <row r="1147" spans="1:7" x14ac:dyDescent="0.3">
      <c r="A1147">
        <v>3022009</v>
      </c>
      <c r="B1147" t="s">
        <v>24211</v>
      </c>
      <c r="C1147" t="s">
        <v>24212</v>
      </c>
      <c r="D1147" t="s">
        <v>377</v>
      </c>
      <c r="E1147">
        <v>611110</v>
      </c>
      <c r="F1147" t="s">
        <v>24196</v>
      </c>
      <c r="G1147" s="7">
        <v>2</v>
      </c>
    </row>
    <row r="1148" spans="1:7" x14ac:dyDescent="0.3">
      <c r="A1148">
        <v>3022009</v>
      </c>
      <c r="B1148" t="s">
        <v>24211</v>
      </c>
      <c r="C1148" t="s">
        <v>24212</v>
      </c>
      <c r="D1148" t="s">
        <v>375</v>
      </c>
      <c r="E1148">
        <v>615140</v>
      </c>
      <c r="F1148" t="s">
        <v>24196</v>
      </c>
      <c r="G1148" s="7">
        <v>2779.83</v>
      </c>
    </row>
    <row r="1149" spans="1:7" x14ac:dyDescent="0.3">
      <c r="A1149">
        <v>3022009</v>
      </c>
      <c r="B1149" t="s">
        <v>24211</v>
      </c>
      <c r="C1149" t="s">
        <v>24212</v>
      </c>
      <c r="D1149" t="s">
        <v>377</v>
      </c>
      <c r="E1149">
        <v>611130</v>
      </c>
      <c r="F1149" t="s">
        <v>24196</v>
      </c>
      <c r="G1149" s="7">
        <v>139.03</v>
      </c>
    </row>
    <row r="1150" spans="1:7" x14ac:dyDescent="0.3">
      <c r="A1150">
        <v>3022009</v>
      </c>
      <c r="B1150" t="s">
        <v>24211</v>
      </c>
      <c r="C1150" t="s">
        <v>24212</v>
      </c>
      <c r="D1150" t="s">
        <v>371</v>
      </c>
      <c r="E1150">
        <v>615100</v>
      </c>
      <c r="F1150" t="s">
        <v>24196</v>
      </c>
      <c r="G1150" s="7">
        <v>87.09</v>
      </c>
    </row>
    <row r="1151" spans="1:7" x14ac:dyDescent="0.3">
      <c r="A1151">
        <v>3022009</v>
      </c>
      <c r="B1151" t="s">
        <v>24211</v>
      </c>
      <c r="C1151" t="s">
        <v>24212</v>
      </c>
      <c r="D1151" t="s">
        <v>373</v>
      </c>
      <c r="E1151">
        <v>615130</v>
      </c>
      <c r="F1151" t="s">
        <v>24196</v>
      </c>
      <c r="G1151" s="7">
        <v>-0.01</v>
      </c>
    </row>
    <row r="1152" spans="1:7" x14ac:dyDescent="0.3">
      <c r="A1152">
        <v>3022009</v>
      </c>
      <c r="B1152" t="s">
        <v>24211</v>
      </c>
      <c r="C1152" t="s">
        <v>24212</v>
      </c>
      <c r="D1152" t="s">
        <v>377</v>
      </c>
      <c r="E1152">
        <v>611110</v>
      </c>
      <c r="F1152" t="s">
        <v>24196</v>
      </c>
      <c r="G1152" s="7">
        <v>4.5199999999999996</v>
      </c>
    </row>
    <row r="1153" spans="1:7" x14ac:dyDescent="0.3">
      <c r="A1153">
        <v>3022009</v>
      </c>
      <c r="B1153" t="s">
        <v>24211</v>
      </c>
      <c r="C1153" t="s">
        <v>24212</v>
      </c>
      <c r="D1153" t="s">
        <v>373</v>
      </c>
      <c r="E1153">
        <v>615130</v>
      </c>
      <c r="F1153" t="s">
        <v>24196</v>
      </c>
      <c r="G1153" s="7">
        <v>-0.01</v>
      </c>
    </row>
    <row r="1154" spans="1:7" x14ac:dyDescent="0.3">
      <c r="A1154">
        <v>3022009</v>
      </c>
      <c r="B1154" t="s">
        <v>24211</v>
      </c>
      <c r="C1154" t="s">
        <v>24212</v>
      </c>
      <c r="D1154" t="s">
        <v>371</v>
      </c>
      <c r="E1154">
        <v>615100</v>
      </c>
      <c r="F1154" t="s">
        <v>24196</v>
      </c>
      <c r="G1154" s="7">
        <v>-117.86</v>
      </c>
    </row>
    <row r="1155" spans="1:7" x14ac:dyDescent="0.3">
      <c r="A1155">
        <v>3022009</v>
      </c>
      <c r="B1155" t="s">
        <v>24211</v>
      </c>
      <c r="C1155" t="s">
        <v>24212</v>
      </c>
      <c r="D1155" t="s">
        <v>377</v>
      </c>
      <c r="E1155">
        <v>611110</v>
      </c>
      <c r="F1155" t="s">
        <v>24196</v>
      </c>
      <c r="G1155" s="7">
        <v>408.9</v>
      </c>
    </row>
    <row r="1156" spans="1:7" x14ac:dyDescent="0.3">
      <c r="A1156">
        <v>3022009</v>
      </c>
      <c r="B1156" t="s">
        <v>24211</v>
      </c>
      <c r="C1156" t="s">
        <v>24212</v>
      </c>
      <c r="D1156" t="s">
        <v>373</v>
      </c>
      <c r="E1156">
        <v>615130</v>
      </c>
      <c r="F1156" t="s">
        <v>24196</v>
      </c>
      <c r="G1156" s="7">
        <v>73.47</v>
      </c>
    </row>
    <row r="1157" spans="1:7" x14ac:dyDescent="0.3">
      <c r="A1157">
        <v>3022009</v>
      </c>
      <c r="B1157" t="s">
        <v>24211</v>
      </c>
      <c r="C1157" t="s">
        <v>24212</v>
      </c>
      <c r="D1157" t="s">
        <v>377</v>
      </c>
      <c r="E1157">
        <v>611110</v>
      </c>
      <c r="F1157" t="s">
        <v>24196</v>
      </c>
      <c r="G1157" s="7">
        <v>406.86</v>
      </c>
    </row>
    <row r="1158" spans="1:7" x14ac:dyDescent="0.3">
      <c r="A1158">
        <v>3022009</v>
      </c>
      <c r="B1158" t="s">
        <v>24211</v>
      </c>
      <c r="C1158" t="s">
        <v>24212</v>
      </c>
      <c r="D1158" t="s">
        <v>371</v>
      </c>
      <c r="E1158">
        <v>615100</v>
      </c>
      <c r="F1158" t="s">
        <v>24196</v>
      </c>
      <c r="G1158" s="7">
        <v>-0.01</v>
      </c>
    </row>
    <row r="1159" spans="1:7" x14ac:dyDescent="0.3">
      <c r="A1159">
        <v>3022009</v>
      </c>
      <c r="B1159" t="s">
        <v>24211</v>
      </c>
      <c r="C1159" t="s">
        <v>24212</v>
      </c>
      <c r="D1159" t="s">
        <v>371</v>
      </c>
      <c r="E1159">
        <v>615100</v>
      </c>
      <c r="F1159" t="s">
        <v>24196</v>
      </c>
      <c r="G1159" s="7">
        <v>15.81</v>
      </c>
    </row>
    <row r="1160" spans="1:7" x14ac:dyDescent="0.3">
      <c r="A1160">
        <v>3022009</v>
      </c>
      <c r="B1160" t="s">
        <v>24211</v>
      </c>
      <c r="C1160" t="s">
        <v>24212</v>
      </c>
      <c r="D1160" t="s">
        <v>371</v>
      </c>
      <c r="E1160">
        <v>615100</v>
      </c>
      <c r="F1160" t="s">
        <v>24196</v>
      </c>
      <c r="G1160" s="7">
        <v>120.97</v>
      </c>
    </row>
    <row r="1161" spans="1:7" x14ac:dyDescent="0.3">
      <c r="A1161">
        <v>3022009</v>
      </c>
      <c r="B1161" t="s">
        <v>24211</v>
      </c>
      <c r="C1161" t="s">
        <v>24212</v>
      </c>
      <c r="D1161" t="s">
        <v>371</v>
      </c>
      <c r="E1161">
        <v>615100</v>
      </c>
      <c r="F1161" t="s">
        <v>24196</v>
      </c>
      <c r="G1161" s="7">
        <v>-0.01</v>
      </c>
    </row>
    <row r="1162" spans="1:7" x14ac:dyDescent="0.3">
      <c r="A1162">
        <v>3022009</v>
      </c>
      <c r="B1162" t="s">
        <v>24211</v>
      </c>
      <c r="C1162" t="s">
        <v>24212</v>
      </c>
      <c r="D1162" t="s">
        <v>371</v>
      </c>
      <c r="E1162">
        <v>615100</v>
      </c>
      <c r="F1162" t="s">
        <v>24196</v>
      </c>
      <c r="G1162" s="7">
        <v>120.97</v>
      </c>
    </row>
    <row r="1163" spans="1:7" x14ac:dyDescent="0.3">
      <c r="A1163">
        <v>3022009</v>
      </c>
      <c r="B1163" t="s">
        <v>24211</v>
      </c>
      <c r="C1163" t="s">
        <v>24212</v>
      </c>
      <c r="D1163" t="s">
        <v>375</v>
      </c>
      <c r="E1163">
        <v>615140</v>
      </c>
      <c r="F1163" t="s">
        <v>24196</v>
      </c>
      <c r="G1163" s="7">
        <v>24.89</v>
      </c>
    </row>
    <row r="1164" spans="1:7" x14ac:dyDescent="0.3">
      <c r="A1164">
        <v>3022009</v>
      </c>
      <c r="B1164" t="s">
        <v>24211</v>
      </c>
      <c r="C1164" t="s">
        <v>24212</v>
      </c>
      <c r="D1164" t="s">
        <v>371</v>
      </c>
      <c r="E1164">
        <v>615100</v>
      </c>
      <c r="F1164" t="s">
        <v>24196</v>
      </c>
      <c r="G1164" s="7">
        <v>120.97</v>
      </c>
    </row>
    <row r="1165" spans="1:7" x14ac:dyDescent="0.3">
      <c r="A1165">
        <v>3022009</v>
      </c>
      <c r="B1165" t="s">
        <v>24211</v>
      </c>
      <c r="C1165" t="s">
        <v>24212</v>
      </c>
      <c r="D1165" t="s">
        <v>373</v>
      </c>
      <c r="E1165">
        <v>617150</v>
      </c>
      <c r="F1165" t="s">
        <v>24196</v>
      </c>
      <c r="G1165" s="7">
        <v>464.64</v>
      </c>
    </row>
    <row r="1166" spans="1:7" x14ac:dyDescent="0.3">
      <c r="A1166">
        <v>3022009</v>
      </c>
      <c r="B1166" t="s">
        <v>24211</v>
      </c>
      <c r="C1166" t="s">
        <v>24212</v>
      </c>
      <c r="D1166" t="s">
        <v>373</v>
      </c>
      <c r="E1166">
        <v>615130</v>
      </c>
      <c r="F1166" t="s">
        <v>24196</v>
      </c>
      <c r="G1166" s="7">
        <v>11.06</v>
      </c>
    </row>
    <row r="1167" spans="1:7" x14ac:dyDescent="0.3">
      <c r="A1167">
        <v>3022009</v>
      </c>
      <c r="B1167" t="s">
        <v>24211</v>
      </c>
      <c r="C1167" t="s">
        <v>24212</v>
      </c>
      <c r="D1167" t="s">
        <v>377</v>
      </c>
      <c r="E1167">
        <v>611110</v>
      </c>
      <c r="F1167" t="s">
        <v>24196</v>
      </c>
      <c r="G1167" s="7">
        <v>4.5199999999999996</v>
      </c>
    </row>
    <row r="1168" spans="1:7" x14ac:dyDescent="0.3">
      <c r="A1168">
        <v>3022009</v>
      </c>
      <c r="B1168" t="s">
        <v>24211</v>
      </c>
      <c r="C1168" t="s">
        <v>24212</v>
      </c>
      <c r="D1168" t="s">
        <v>377</v>
      </c>
      <c r="E1168">
        <v>611110</v>
      </c>
      <c r="F1168" t="s">
        <v>24196</v>
      </c>
      <c r="G1168" s="7">
        <v>-18.760000000000002</v>
      </c>
    </row>
    <row r="1169" spans="1:7" x14ac:dyDescent="0.3">
      <c r="A1169">
        <v>3022009</v>
      </c>
      <c r="B1169" t="s">
        <v>24211</v>
      </c>
      <c r="C1169" t="s">
        <v>24212</v>
      </c>
      <c r="D1169" t="s">
        <v>371</v>
      </c>
      <c r="E1169">
        <v>615100</v>
      </c>
      <c r="F1169" t="s">
        <v>24196</v>
      </c>
      <c r="G1169" s="7">
        <v>117.86</v>
      </c>
    </row>
    <row r="1170" spans="1:7" x14ac:dyDescent="0.3">
      <c r="A1170">
        <v>3022009</v>
      </c>
      <c r="B1170" t="s">
        <v>24211</v>
      </c>
      <c r="C1170" t="s">
        <v>24212</v>
      </c>
      <c r="D1170" t="s">
        <v>371</v>
      </c>
      <c r="E1170">
        <v>617100</v>
      </c>
      <c r="F1170" t="s">
        <v>24196</v>
      </c>
      <c r="G1170" s="7">
        <v>1508.5</v>
      </c>
    </row>
    <row r="1171" spans="1:7" x14ac:dyDescent="0.3">
      <c r="A1171">
        <v>3022009</v>
      </c>
      <c r="B1171" t="s">
        <v>24211</v>
      </c>
      <c r="C1171" t="s">
        <v>24212</v>
      </c>
      <c r="D1171" t="s">
        <v>373</v>
      </c>
      <c r="E1171">
        <v>615130</v>
      </c>
      <c r="F1171" t="s">
        <v>24196</v>
      </c>
      <c r="G1171" s="7">
        <v>70.680000000000007</v>
      </c>
    </row>
    <row r="1172" spans="1:7" x14ac:dyDescent="0.3">
      <c r="A1172">
        <v>3022009</v>
      </c>
      <c r="B1172" t="s">
        <v>24211</v>
      </c>
      <c r="C1172" t="s">
        <v>24212</v>
      </c>
      <c r="D1172" t="s">
        <v>371</v>
      </c>
      <c r="E1172">
        <v>615100</v>
      </c>
      <c r="F1172" t="s">
        <v>24196</v>
      </c>
      <c r="G1172" s="7">
        <v>-120.97</v>
      </c>
    </row>
    <row r="1173" spans="1:7" x14ac:dyDescent="0.3">
      <c r="A1173">
        <v>3022009</v>
      </c>
      <c r="B1173" t="s">
        <v>24211</v>
      </c>
      <c r="C1173" t="s">
        <v>24212</v>
      </c>
      <c r="D1173" t="s">
        <v>371</v>
      </c>
      <c r="E1173">
        <v>617100</v>
      </c>
      <c r="F1173" t="s">
        <v>24196</v>
      </c>
      <c r="G1173" s="7">
        <v>1032.3699999999999</v>
      </c>
    </row>
    <row r="1174" spans="1:7" x14ac:dyDescent="0.3">
      <c r="A1174">
        <v>3022009</v>
      </c>
      <c r="B1174" t="s">
        <v>24211</v>
      </c>
      <c r="C1174" t="s">
        <v>24212</v>
      </c>
      <c r="D1174" t="s">
        <v>377</v>
      </c>
      <c r="E1174">
        <v>611110</v>
      </c>
      <c r="F1174" t="s">
        <v>24196</v>
      </c>
      <c r="G1174" s="7">
        <v>-4.5199999999999996</v>
      </c>
    </row>
    <row r="1175" spans="1:7" x14ac:dyDescent="0.3">
      <c r="A1175">
        <v>3022009</v>
      </c>
      <c r="B1175" t="s">
        <v>24211</v>
      </c>
      <c r="C1175" t="s">
        <v>24212</v>
      </c>
      <c r="D1175" t="s">
        <v>377</v>
      </c>
      <c r="E1175">
        <v>611110</v>
      </c>
      <c r="F1175" t="s">
        <v>24196</v>
      </c>
      <c r="G1175" s="7">
        <v>2.73</v>
      </c>
    </row>
    <row r="1176" spans="1:7" x14ac:dyDescent="0.3">
      <c r="A1176">
        <v>3022009</v>
      </c>
      <c r="B1176" t="s">
        <v>24211</v>
      </c>
      <c r="C1176" t="s">
        <v>24212</v>
      </c>
      <c r="D1176" t="s">
        <v>371</v>
      </c>
      <c r="E1176">
        <v>615100</v>
      </c>
      <c r="F1176" t="s">
        <v>24196</v>
      </c>
      <c r="G1176" s="7">
        <v>3161</v>
      </c>
    </row>
    <row r="1177" spans="1:7" x14ac:dyDescent="0.3">
      <c r="A1177">
        <v>3022009</v>
      </c>
      <c r="B1177" t="s">
        <v>24211</v>
      </c>
      <c r="C1177" t="s">
        <v>24212</v>
      </c>
      <c r="D1177" t="s">
        <v>377</v>
      </c>
      <c r="E1177">
        <v>611110</v>
      </c>
      <c r="F1177" t="s">
        <v>24196</v>
      </c>
      <c r="G1177" s="7">
        <v>36.42</v>
      </c>
    </row>
    <row r="1178" spans="1:7" x14ac:dyDescent="0.3">
      <c r="A1178">
        <v>3022009</v>
      </c>
      <c r="B1178" t="s">
        <v>24211</v>
      </c>
      <c r="C1178" t="s">
        <v>24212</v>
      </c>
      <c r="D1178" t="s">
        <v>377</v>
      </c>
      <c r="E1178">
        <v>611110</v>
      </c>
      <c r="F1178" t="s">
        <v>24196</v>
      </c>
      <c r="G1178" s="7">
        <v>18.760000000000002</v>
      </c>
    </row>
    <row r="1179" spans="1:7" x14ac:dyDescent="0.3">
      <c r="A1179">
        <v>3022009</v>
      </c>
      <c r="B1179" t="s">
        <v>24211</v>
      </c>
      <c r="C1179" t="s">
        <v>24212</v>
      </c>
      <c r="D1179" t="s">
        <v>371</v>
      </c>
      <c r="E1179">
        <v>615100</v>
      </c>
      <c r="F1179" t="s">
        <v>24196</v>
      </c>
      <c r="G1179" s="7">
        <v>-0.01</v>
      </c>
    </row>
    <row r="1180" spans="1:7" x14ac:dyDescent="0.3">
      <c r="A1180">
        <v>3022009</v>
      </c>
      <c r="B1180" t="s">
        <v>24211</v>
      </c>
      <c r="C1180" t="s">
        <v>24212</v>
      </c>
      <c r="D1180" t="s">
        <v>373</v>
      </c>
      <c r="E1180">
        <v>615130</v>
      </c>
      <c r="F1180" t="s">
        <v>24196</v>
      </c>
      <c r="G1180" s="7">
        <v>70.680000000000007</v>
      </c>
    </row>
    <row r="1181" spans="1:7" x14ac:dyDescent="0.3">
      <c r="A1181">
        <v>3022009</v>
      </c>
      <c r="B1181" t="s">
        <v>24211</v>
      </c>
      <c r="C1181" t="s">
        <v>24212</v>
      </c>
      <c r="D1181" t="s">
        <v>373</v>
      </c>
      <c r="E1181">
        <v>615130</v>
      </c>
      <c r="F1181" t="s">
        <v>24196</v>
      </c>
      <c r="G1181" s="7">
        <v>-35.340000000000003</v>
      </c>
    </row>
    <row r="1182" spans="1:7" x14ac:dyDescent="0.3">
      <c r="A1182">
        <v>3022009</v>
      </c>
      <c r="B1182" t="s">
        <v>24211</v>
      </c>
      <c r="C1182" t="s">
        <v>24212</v>
      </c>
      <c r="D1182" t="s">
        <v>377</v>
      </c>
      <c r="E1182">
        <v>611110</v>
      </c>
      <c r="F1182" t="s">
        <v>24196</v>
      </c>
      <c r="G1182" s="7">
        <v>-18.8</v>
      </c>
    </row>
    <row r="1183" spans="1:7" x14ac:dyDescent="0.3">
      <c r="A1183">
        <v>3022009</v>
      </c>
      <c r="B1183" t="s">
        <v>24211</v>
      </c>
      <c r="C1183" t="s">
        <v>24212</v>
      </c>
      <c r="D1183" t="s">
        <v>377</v>
      </c>
      <c r="E1183">
        <v>611110</v>
      </c>
      <c r="F1183" t="s">
        <v>24196</v>
      </c>
      <c r="G1183" s="7">
        <v>-4.5199999999999996</v>
      </c>
    </row>
    <row r="1184" spans="1:7" x14ac:dyDescent="0.3">
      <c r="A1184">
        <v>3022009</v>
      </c>
      <c r="B1184" t="s">
        <v>24211</v>
      </c>
      <c r="C1184" t="s">
        <v>24212</v>
      </c>
      <c r="D1184" t="s">
        <v>377</v>
      </c>
      <c r="E1184">
        <v>611130</v>
      </c>
      <c r="F1184" t="s">
        <v>24196</v>
      </c>
      <c r="G1184" s="7">
        <v>111.22</v>
      </c>
    </row>
    <row r="1185" spans="1:7" x14ac:dyDescent="0.3">
      <c r="A1185">
        <v>3022009</v>
      </c>
      <c r="B1185" t="s">
        <v>24211</v>
      </c>
      <c r="C1185" t="s">
        <v>24212</v>
      </c>
      <c r="D1185" t="s">
        <v>371</v>
      </c>
      <c r="E1185">
        <v>615100</v>
      </c>
      <c r="F1185" t="s">
        <v>24196</v>
      </c>
      <c r="G1185" s="7">
        <v>4184.17</v>
      </c>
    </row>
    <row r="1186" spans="1:7" x14ac:dyDescent="0.3">
      <c r="A1186">
        <v>3022009</v>
      </c>
      <c r="B1186" t="s">
        <v>24211</v>
      </c>
      <c r="C1186" t="s">
        <v>24212</v>
      </c>
      <c r="D1186" t="s">
        <v>371</v>
      </c>
      <c r="E1186">
        <v>615100</v>
      </c>
      <c r="F1186" t="s">
        <v>24196</v>
      </c>
      <c r="G1186" s="7">
        <v>15.81</v>
      </c>
    </row>
    <row r="1187" spans="1:7" x14ac:dyDescent="0.3">
      <c r="A1187">
        <v>3022009</v>
      </c>
      <c r="B1187" t="s">
        <v>24211</v>
      </c>
      <c r="C1187" t="s">
        <v>24212</v>
      </c>
      <c r="D1187" t="s">
        <v>373</v>
      </c>
      <c r="E1187">
        <v>615130</v>
      </c>
      <c r="F1187" t="s">
        <v>24196</v>
      </c>
      <c r="G1187" s="7">
        <v>-35.340000000000003</v>
      </c>
    </row>
    <row r="1188" spans="1:7" x14ac:dyDescent="0.3">
      <c r="A1188">
        <v>3022009</v>
      </c>
      <c r="B1188" t="s">
        <v>24211</v>
      </c>
      <c r="C1188" t="s">
        <v>24212</v>
      </c>
      <c r="D1188" t="s">
        <v>371</v>
      </c>
      <c r="E1188">
        <v>615100</v>
      </c>
      <c r="F1188" t="s">
        <v>24196</v>
      </c>
      <c r="G1188" s="7">
        <v>281.60000000000002</v>
      </c>
    </row>
    <row r="1189" spans="1:7" x14ac:dyDescent="0.3">
      <c r="A1189">
        <v>3022009</v>
      </c>
      <c r="B1189" t="s">
        <v>24211</v>
      </c>
      <c r="C1189" t="s">
        <v>24212</v>
      </c>
      <c r="D1189" t="s">
        <v>371</v>
      </c>
      <c r="E1189">
        <v>615100</v>
      </c>
      <c r="F1189" t="s">
        <v>24196</v>
      </c>
      <c r="G1189" s="7">
        <v>22.5</v>
      </c>
    </row>
    <row r="1190" spans="1:7" x14ac:dyDescent="0.3">
      <c r="A1190">
        <v>3022009</v>
      </c>
      <c r="B1190" t="s">
        <v>24211</v>
      </c>
      <c r="C1190" t="s">
        <v>24212</v>
      </c>
      <c r="D1190" t="s">
        <v>377</v>
      </c>
      <c r="E1190">
        <v>611110</v>
      </c>
      <c r="F1190" t="s">
        <v>24196</v>
      </c>
      <c r="G1190" s="7">
        <v>3</v>
      </c>
    </row>
    <row r="1191" spans="1:7" x14ac:dyDescent="0.3">
      <c r="A1191">
        <v>3022009</v>
      </c>
      <c r="B1191" t="s">
        <v>24211</v>
      </c>
      <c r="C1191" t="s">
        <v>24212</v>
      </c>
      <c r="D1191" t="s">
        <v>377</v>
      </c>
      <c r="E1191">
        <v>611110</v>
      </c>
      <c r="F1191" t="s">
        <v>24196</v>
      </c>
      <c r="G1191" s="7">
        <v>-18.760000000000002</v>
      </c>
    </row>
    <row r="1192" spans="1:7" x14ac:dyDescent="0.3">
      <c r="A1192">
        <v>3022009</v>
      </c>
      <c r="B1192" t="s">
        <v>24211</v>
      </c>
      <c r="C1192" t="s">
        <v>24212</v>
      </c>
      <c r="D1192" t="s">
        <v>377</v>
      </c>
      <c r="E1192">
        <v>611110</v>
      </c>
      <c r="F1192" t="s">
        <v>24196</v>
      </c>
      <c r="G1192" s="7">
        <v>-2.2599999999999998</v>
      </c>
    </row>
    <row r="1193" spans="1:7" x14ac:dyDescent="0.3">
      <c r="A1193">
        <v>3022009</v>
      </c>
      <c r="B1193" t="s">
        <v>24211</v>
      </c>
      <c r="C1193" t="s">
        <v>24212</v>
      </c>
      <c r="D1193" t="s">
        <v>377</v>
      </c>
      <c r="E1193">
        <v>611110</v>
      </c>
      <c r="F1193" t="s">
        <v>24196</v>
      </c>
      <c r="G1193" s="7">
        <v>18.760000000000002</v>
      </c>
    </row>
    <row r="1194" spans="1:7" x14ac:dyDescent="0.3">
      <c r="A1194">
        <v>3022009</v>
      </c>
      <c r="B1194" t="s">
        <v>24211</v>
      </c>
      <c r="C1194" t="s">
        <v>24212</v>
      </c>
      <c r="D1194" t="s">
        <v>371</v>
      </c>
      <c r="E1194">
        <v>615100</v>
      </c>
      <c r="F1194" t="s">
        <v>24196</v>
      </c>
      <c r="G1194" s="7">
        <v>120.97</v>
      </c>
    </row>
    <row r="1195" spans="1:7" x14ac:dyDescent="0.3">
      <c r="A1195">
        <v>3022009</v>
      </c>
      <c r="B1195" t="s">
        <v>24211</v>
      </c>
      <c r="C1195" t="s">
        <v>24212</v>
      </c>
      <c r="D1195" t="s">
        <v>371</v>
      </c>
      <c r="E1195">
        <v>617100</v>
      </c>
      <c r="F1195" t="s">
        <v>24196</v>
      </c>
      <c r="G1195" s="7">
        <v>1581.03</v>
      </c>
    </row>
    <row r="1196" spans="1:7" x14ac:dyDescent="0.3">
      <c r="A1196">
        <v>3022009</v>
      </c>
      <c r="B1196" t="s">
        <v>24211</v>
      </c>
      <c r="C1196" t="s">
        <v>24212</v>
      </c>
      <c r="D1196" t="s">
        <v>373</v>
      </c>
      <c r="E1196">
        <v>615130</v>
      </c>
      <c r="F1196" t="s">
        <v>24196</v>
      </c>
      <c r="G1196" s="7">
        <v>-0.01</v>
      </c>
    </row>
    <row r="1197" spans="1:7" x14ac:dyDescent="0.3">
      <c r="A1197">
        <v>3022009</v>
      </c>
      <c r="B1197" t="s">
        <v>24211</v>
      </c>
      <c r="C1197" t="s">
        <v>24212</v>
      </c>
      <c r="D1197" t="s">
        <v>373</v>
      </c>
      <c r="E1197">
        <v>615130</v>
      </c>
      <c r="F1197" t="s">
        <v>24196</v>
      </c>
      <c r="G1197" s="7">
        <v>-40.82</v>
      </c>
    </row>
    <row r="1198" spans="1:7" x14ac:dyDescent="0.3">
      <c r="A1198">
        <v>3022009</v>
      </c>
      <c r="B1198" t="s">
        <v>24211</v>
      </c>
      <c r="C1198" t="s">
        <v>24212</v>
      </c>
      <c r="D1198" t="s">
        <v>373</v>
      </c>
      <c r="E1198">
        <v>615130</v>
      </c>
      <c r="F1198" t="s">
        <v>24196</v>
      </c>
      <c r="G1198" s="7">
        <v>-73.47</v>
      </c>
    </row>
    <row r="1199" spans="1:7" x14ac:dyDescent="0.3">
      <c r="A1199">
        <v>3022009</v>
      </c>
      <c r="B1199" t="s">
        <v>24211</v>
      </c>
      <c r="C1199" t="s">
        <v>24212</v>
      </c>
      <c r="D1199" t="s">
        <v>371</v>
      </c>
      <c r="E1199">
        <v>617100</v>
      </c>
      <c r="F1199" t="s">
        <v>24196</v>
      </c>
      <c r="G1199" s="7">
        <v>787.43</v>
      </c>
    </row>
    <row r="1200" spans="1:7" x14ac:dyDescent="0.3">
      <c r="A1200">
        <v>3022009</v>
      </c>
      <c r="B1200" t="s">
        <v>24211</v>
      </c>
      <c r="C1200" t="s">
        <v>24212</v>
      </c>
      <c r="D1200" t="s">
        <v>373</v>
      </c>
      <c r="E1200">
        <v>615130</v>
      </c>
      <c r="F1200" t="s">
        <v>24196</v>
      </c>
      <c r="G1200" s="7">
        <v>-337.45</v>
      </c>
    </row>
    <row r="1201" spans="1:7" x14ac:dyDescent="0.3">
      <c r="A1201">
        <v>3022009</v>
      </c>
      <c r="B1201" t="s">
        <v>24211</v>
      </c>
      <c r="C1201" t="s">
        <v>24212</v>
      </c>
      <c r="D1201" t="s">
        <v>377</v>
      </c>
      <c r="E1201">
        <v>611130</v>
      </c>
      <c r="F1201" t="s">
        <v>24196</v>
      </c>
      <c r="G1201" s="7">
        <v>96.83</v>
      </c>
    </row>
    <row r="1202" spans="1:7" x14ac:dyDescent="0.3">
      <c r="A1202">
        <v>3022009</v>
      </c>
      <c r="B1202" t="s">
        <v>24211</v>
      </c>
      <c r="C1202" t="s">
        <v>24212</v>
      </c>
      <c r="D1202" t="s">
        <v>377</v>
      </c>
      <c r="E1202">
        <v>611110</v>
      </c>
      <c r="F1202" t="s">
        <v>24196</v>
      </c>
      <c r="G1202" s="7">
        <v>581.62</v>
      </c>
    </row>
    <row r="1203" spans="1:7" x14ac:dyDescent="0.3">
      <c r="A1203">
        <v>3022009</v>
      </c>
      <c r="B1203" t="s">
        <v>24211</v>
      </c>
      <c r="C1203" t="s">
        <v>24212</v>
      </c>
      <c r="D1203" t="s">
        <v>377</v>
      </c>
      <c r="E1203">
        <v>611110</v>
      </c>
      <c r="F1203" t="s">
        <v>24196</v>
      </c>
      <c r="G1203" s="7">
        <v>0.01</v>
      </c>
    </row>
    <row r="1204" spans="1:7" x14ac:dyDescent="0.3">
      <c r="A1204">
        <v>3022009</v>
      </c>
      <c r="B1204" t="s">
        <v>24211</v>
      </c>
      <c r="C1204" t="s">
        <v>24212</v>
      </c>
      <c r="D1204" t="s">
        <v>377</v>
      </c>
      <c r="E1204">
        <v>611110</v>
      </c>
      <c r="F1204" t="s">
        <v>24196</v>
      </c>
      <c r="G1204" s="7">
        <v>-2.2599999999999998</v>
      </c>
    </row>
    <row r="1205" spans="1:7" x14ac:dyDescent="0.3">
      <c r="A1205">
        <v>3022009</v>
      </c>
      <c r="B1205" t="s">
        <v>24211</v>
      </c>
      <c r="C1205" t="s">
        <v>24212</v>
      </c>
      <c r="D1205" t="s">
        <v>377</v>
      </c>
      <c r="E1205">
        <v>611110</v>
      </c>
      <c r="F1205" t="s">
        <v>24196</v>
      </c>
      <c r="G1205" s="7">
        <v>18.760000000000002</v>
      </c>
    </row>
    <row r="1206" spans="1:7" x14ac:dyDescent="0.3">
      <c r="A1206">
        <v>3022009</v>
      </c>
      <c r="B1206" t="s">
        <v>24211</v>
      </c>
      <c r="C1206" t="s">
        <v>24212</v>
      </c>
      <c r="D1206" t="s">
        <v>371</v>
      </c>
      <c r="E1206">
        <v>615100</v>
      </c>
      <c r="F1206" t="s">
        <v>24196</v>
      </c>
      <c r="G1206" s="7">
        <v>-120.97</v>
      </c>
    </row>
    <row r="1207" spans="1:7" x14ac:dyDescent="0.3">
      <c r="A1207">
        <v>3022009</v>
      </c>
      <c r="B1207" t="s">
        <v>24211</v>
      </c>
      <c r="C1207" t="s">
        <v>24212</v>
      </c>
      <c r="D1207" t="s">
        <v>371</v>
      </c>
      <c r="E1207">
        <v>616100</v>
      </c>
      <c r="F1207" t="s">
        <v>24196</v>
      </c>
      <c r="G1207" s="7">
        <v>411.6</v>
      </c>
    </row>
    <row r="1208" spans="1:7" x14ac:dyDescent="0.3">
      <c r="A1208">
        <v>3022009</v>
      </c>
      <c r="B1208" t="s">
        <v>24211</v>
      </c>
      <c r="C1208" t="s">
        <v>24212</v>
      </c>
      <c r="D1208" t="s">
        <v>377</v>
      </c>
      <c r="E1208">
        <v>611110</v>
      </c>
      <c r="F1208" t="s">
        <v>24196</v>
      </c>
      <c r="G1208" s="7">
        <v>-2.2599999999999998</v>
      </c>
    </row>
    <row r="1209" spans="1:7" x14ac:dyDescent="0.3">
      <c r="A1209">
        <v>3022009</v>
      </c>
      <c r="B1209" t="s">
        <v>24211</v>
      </c>
      <c r="C1209" t="s">
        <v>24212</v>
      </c>
      <c r="D1209" t="s">
        <v>373</v>
      </c>
      <c r="E1209">
        <v>615130</v>
      </c>
      <c r="F1209" t="s">
        <v>24196</v>
      </c>
      <c r="G1209" s="7">
        <v>2.1800000000000002</v>
      </c>
    </row>
    <row r="1210" spans="1:7" x14ac:dyDescent="0.3">
      <c r="A1210">
        <v>3022009</v>
      </c>
      <c r="B1210" t="s">
        <v>24211</v>
      </c>
      <c r="C1210" t="s">
        <v>24212</v>
      </c>
      <c r="D1210" t="s">
        <v>373</v>
      </c>
      <c r="E1210">
        <v>615130</v>
      </c>
      <c r="F1210" t="s">
        <v>24196</v>
      </c>
      <c r="G1210" s="7">
        <v>-70.680000000000007</v>
      </c>
    </row>
    <row r="1211" spans="1:7" x14ac:dyDescent="0.3">
      <c r="A1211">
        <v>3022009</v>
      </c>
      <c r="B1211" t="s">
        <v>24211</v>
      </c>
      <c r="C1211" t="s">
        <v>24212</v>
      </c>
      <c r="D1211" t="s">
        <v>373</v>
      </c>
      <c r="E1211">
        <v>615130</v>
      </c>
      <c r="F1211" t="s">
        <v>24196</v>
      </c>
      <c r="G1211" s="7">
        <v>3037.61</v>
      </c>
    </row>
    <row r="1212" spans="1:7" x14ac:dyDescent="0.3">
      <c r="A1212">
        <v>3022009</v>
      </c>
      <c r="B1212" t="s">
        <v>24211</v>
      </c>
      <c r="C1212" t="s">
        <v>24212</v>
      </c>
      <c r="D1212" t="s">
        <v>371</v>
      </c>
      <c r="E1212">
        <v>615100</v>
      </c>
      <c r="F1212" t="s">
        <v>24196</v>
      </c>
      <c r="G1212" s="7">
        <v>0.01</v>
      </c>
    </row>
    <row r="1213" spans="1:7" x14ac:dyDescent="0.3">
      <c r="A1213">
        <v>3022009</v>
      </c>
      <c r="B1213" t="s">
        <v>24211</v>
      </c>
      <c r="C1213" t="s">
        <v>24212</v>
      </c>
      <c r="D1213" t="s">
        <v>373</v>
      </c>
      <c r="E1213">
        <v>615130</v>
      </c>
      <c r="F1213" t="s">
        <v>24196</v>
      </c>
      <c r="G1213" s="7">
        <v>73.47</v>
      </c>
    </row>
    <row r="1214" spans="1:7" x14ac:dyDescent="0.3">
      <c r="A1214">
        <v>3022009</v>
      </c>
      <c r="B1214" t="s">
        <v>24211</v>
      </c>
      <c r="C1214" t="s">
        <v>24212</v>
      </c>
      <c r="D1214" t="s">
        <v>373</v>
      </c>
      <c r="E1214">
        <v>615130</v>
      </c>
      <c r="F1214" t="s">
        <v>24196</v>
      </c>
      <c r="G1214" s="7">
        <v>-0.01</v>
      </c>
    </row>
    <row r="1215" spans="1:7" x14ac:dyDescent="0.3">
      <c r="A1215">
        <v>3022009</v>
      </c>
      <c r="B1215" t="s">
        <v>24211</v>
      </c>
      <c r="C1215" t="s">
        <v>24212</v>
      </c>
      <c r="D1215" t="s">
        <v>373</v>
      </c>
      <c r="E1215">
        <v>615130</v>
      </c>
      <c r="F1215" t="s">
        <v>24196</v>
      </c>
      <c r="G1215" s="7">
        <v>73.47</v>
      </c>
    </row>
    <row r="1216" spans="1:7" x14ac:dyDescent="0.3">
      <c r="A1216">
        <v>3022009</v>
      </c>
      <c r="B1216" t="s">
        <v>24211</v>
      </c>
      <c r="C1216" t="s">
        <v>24212</v>
      </c>
      <c r="D1216" t="s">
        <v>377</v>
      </c>
      <c r="E1216">
        <v>611110</v>
      </c>
      <c r="F1216" t="s">
        <v>24196</v>
      </c>
      <c r="G1216" s="7">
        <v>-45.58</v>
      </c>
    </row>
    <row r="1217" spans="1:7" x14ac:dyDescent="0.3">
      <c r="A1217">
        <v>3022009</v>
      </c>
      <c r="B1217" t="s">
        <v>24211</v>
      </c>
      <c r="C1217" t="s">
        <v>24212</v>
      </c>
      <c r="D1217" t="s">
        <v>377</v>
      </c>
      <c r="E1217">
        <v>611110</v>
      </c>
      <c r="F1217" t="s">
        <v>24196</v>
      </c>
      <c r="G1217" s="7">
        <v>-45.58</v>
      </c>
    </row>
    <row r="1218" spans="1:7" x14ac:dyDescent="0.3">
      <c r="A1218">
        <v>3022009</v>
      </c>
      <c r="B1218" t="s">
        <v>24211</v>
      </c>
      <c r="C1218" t="s">
        <v>24212</v>
      </c>
      <c r="D1218" t="s">
        <v>377</v>
      </c>
      <c r="E1218">
        <v>611110</v>
      </c>
      <c r="F1218" t="s">
        <v>24196</v>
      </c>
      <c r="G1218" s="7">
        <v>1.45</v>
      </c>
    </row>
    <row r="1219" spans="1:7" x14ac:dyDescent="0.3">
      <c r="A1219">
        <v>3022009</v>
      </c>
      <c r="B1219" t="s">
        <v>24211</v>
      </c>
      <c r="C1219" t="s">
        <v>24212</v>
      </c>
      <c r="D1219" t="s">
        <v>373</v>
      </c>
      <c r="E1219">
        <v>615130</v>
      </c>
      <c r="F1219" t="s">
        <v>24196</v>
      </c>
      <c r="G1219" s="7">
        <v>-70.680000000000007</v>
      </c>
    </row>
    <row r="1220" spans="1:7" x14ac:dyDescent="0.3">
      <c r="A1220">
        <v>3022009</v>
      </c>
      <c r="B1220" t="s">
        <v>24211</v>
      </c>
      <c r="C1220" t="s">
        <v>24212</v>
      </c>
      <c r="D1220" t="s">
        <v>375</v>
      </c>
      <c r="E1220">
        <v>617130</v>
      </c>
      <c r="F1220" t="s">
        <v>24196</v>
      </c>
      <c r="G1220" s="7">
        <v>1015.41</v>
      </c>
    </row>
    <row r="1221" spans="1:7" x14ac:dyDescent="0.3">
      <c r="A1221">
        <v>3022009</v>
      </c>
      <c r="B1221" t="s">
        <v>24211</v>
      </c>
      <c r="C1221" t="s">
        <v>24212</v>
      </c>
      <c r="D1221" t="s">
        <v>373</v>
      </c>
      <c r="E1221">
        <v>615130</v>
      </c>
      <c r="F1221" t="s">
        <v>24196</v>
      </c>
      <c r="G1221" s="7">
        <v>68.400000000000006</v>
      </c>
    </row>
    <row r="1222" spans="1:7" x14ac:dyDescent="0.3">
      <c r="A1222">
        <v>3022009</v>
      </c>
      <c r="B1222" t="s">
        <v>24211</v>
      </c>
      <c r="C1222" t="s">
        <v>24212</v>
      </c>
      <c r="D1222" t="s">
        <v>373</v>
      </c>
      <c r="E1222">
        <v>617150</v>
      </c>
      <c r="F1222" t="s">
        <v>24196</v>
      </c>
      <c r="G1222" s="7">
        <v>451.41</v>
      </c>
    </row>
    <row r="1223" spans="1:7" x14ac:dyDescent="0.3">
      <c r="A1223">
        <v>3022009</v>
      </c>
      <c r="B1223" t="s">
        <v>24211</v>
      </c>
      <c r="C1223" t="s">
        <v>24212</v>
      </c>
      <c r="D1223" t="s">
        <v>371</v>
      </c>
      <c r="E1223">
        <v>615100</v>
      </c>
      <c r="F1223" t="s">
        <v>24196</v>
      </c>
      <c r="G1223" s="7">
        <v>8.09</v>
      </c>
    </row>
    <row r="1224" spans="1:7" x14ac:dyDescent="0.3">
      <c r="A1224">
        <v>3022009</v>
      </c>
      <c r="B1224" t="s">
        <v>24211</v>
      </c>
      <c r="C1224" t="s">
        <v>24212</v>
      </c>
      <c r="D1224" t="s">
        <v>377</v>
      </c>
      <c r="E1224">
        <v>611110</v>
      </c>
      <c r="F1224" t="s">
        <v>24196</v>
      </c>
      <c r="G1224" s="7">
        <v>18.760000000000002</v>
      </c>
    </row>
    <row r="1225" spans="1:7" x14ac:dyDescent="0.3">
      <c r="A1225">
        <v>3022009</v>
      </c>
      <c r="B1225" t="s">
        <v>24211</v>
      </c>
      <c r="C1225" t="s">
        <v>24212</v>
      </c>
      <c r="D1225" t="s">
        <v>371</v>
      </c>
      <c r="E1225">
        <v>615100</v>
      </c>
      <c r="F1225" t="s">
        <v>24196</v>
      </c>
      <c r="G1225" s="7">
        <v>-120.97</v>
      </c>
    </row>
    <row r="1226" spans="1:7" x14ac:dyDescent="0.3">
      <c r="A1226">
        <v>3022009</v>
      </c>
      <c r="B1226" t="s">
        <v>24211</v>
      </c>
      <c r="C1226" t="s">
        <v>24212</v>
      </c>
      <c r="D1226" t="s">
        <v>373</v>
      </c>
      <c r="E1226">
        <v>615130</v>
      </c>
      <c r="F1226" t="s">
        <v>24196</v>
      </c>
      <c r="G1226" s="7">
        <v>-0.01</v>
      </c>
    </row>
    <row r="1227" spans="1:7" x14ac:dyDescent="0.3">
      <c r="A1227">
        <v>3022009</v>
      </c>
      <c r="B1227" t="s">
        <v>24211</v>
      </c>
      <c r="C1227" t="s">
        <v>24212</v>
      </c>
      <c r="D1227" t="s">
        <v>377</v>
      </c>
      <c r="E1227">
        <v>611110</v>
      </c>
      <c r="F1227" t="s">
        <v>24196</v>
      </c>
      <c r="G1227" s="7">
        <v>18.760000000000002</v>
      </c>
    </row>
    <row r="1228" spans="1:7" x14ac:dyDescent="0.3">
      <c r="A1228">
        <v>3022009</v>
      </c>
      <c r="B1228" t="s">
        <v>24211</v>
      </c>
      <c r="C1228" t="s">
        <v>24212</v>
      </c>
      <c r="D1228" t="s">
        <v>373</v>
      </c>
      <c r="E1228">
        <v>615130</v>
      </c>
      <c r="F1228" t="s">
        <v>24196</v>
      </c>
      <c r="G1228" s="7">
        <v>-35.340000000000003</v>
      </c>
    </row>
    <row r="1229" spans="1:7" x14ac:dyDescent="0.3">
      <c r="A1229">
        <v>3022009</v>
      </c>
      <c r="B1229" t="s">
        <v>24211</v>
      </c>
      <c r="C1229" t="s">
        <v>24212</v>
      </c>
      <c r="D1229" t="s">
        <v>371</v>
      </c>
      <c r="E1229">
        <v>617100</v>
      </c>
      <c r="F1229" t="s">
        <v>24196</v>
      </c>
      <c r="G1229" s="7">
        <v>1014.08</v>
      </c>
    </row>
    <row r="1230" spans="1:7" x14ac:dyDescent="0.3">
      <c r="A1230">
        <v>3022009</v>
      </c>
      <c r="B1230" t="s">
        <v>24211</v>
      </c>
      <c r="C1230" t="s">
        <v>24212</v>
      </c>
      <c r="D1230" t="s">
        <v>371</v>
      </c>
      <c r="E1230">
        <v>615100</v>
      </c>
      <c r="F1230" t="s">
        <v>24196</v>
      </c>
      <c r="G1230" s="7">
        <v>-120.97</v>
      </c>
    </row>
    <row r="1231" spans="1:7" x14ac:dyDescent="0.3">
      <c r="A1231">
        <v>3022009</v>
      </c>
      <c r="B1231" t="s">
        <v>24211</v>
      </c>
      <c r="C1231" t="s">
        <v>24212</v>
      </c>
      <c r="D1231" t="s">
        <v>373</v>
      </c>
      <c r="E1231">
        <v>615130</v>
      </c>
      <c r="F1231" t="s">
        <v>24196</v>
      </c>
      <c r="G1231" s="7">
        <v>0.01</v>
      </c>
    </row>
    <row r="1232" spans="1:7" x14ac:dyDescent="0.3">
      <c r="A1232">
        <v>3022009</v>
      </c>
      <c r="B1232" t="s">
        <v>24211</v>
      </c>
      <c r="C1232" t="s">
        <v>24212</v>
      </c>
      <c r="D1232" t="s">
        <v>371</v>
      </c>
      <c r="E1232">
        <v>615100</v>
      </c>
      <c r="F1232" t="s">
        <v>24196</v>
      </c>
      <c r="G1232" s="7">
        <v>-120.97</v>
      </c>
    </row>
    <row r="1233" spans="1:7" x14ac:dyDescent="0.3">
      <c r="A1233">
        <v>3022009</v>
      </c>
      <c r="B1233" t="s">
        <v>24211</v>
      </c>
      <c r="C1233" t="s">
        <v>24212</v>
      </c>
      <c r="D1233" t="s">
        <v>373</v>
      </c>
      <c r="E1233">
        <v>615130</v>
      </c>
      <c r="F1233" t="s">
        <v>24196</v>
      </c>
      <c r="G1233" s="7">
        <v>73.47</v>
      </c>
    </row>
    <row r="1234" spans="1:7" x14ac:dyDescent="0.3">
      <c r="A1234">
        <v>3022009</v>
      </c>
      <c r="B1234" t="s">
        <v>24211</v>
      </c>
      <c r="C1234" t="s">
        <v>24212</v>
      </c>
      <c r="D1234" t="s">
        <v>377</v>
      </c>
      <c r="E1234">
        <v>611110</v>
      </c>
      <c r="F1234" t="s">
        <v>24196</v>
      </c>
      <c r="G1234" s="7">
        <v>18.760000000000002</v>
      </c>
    </row>
    <row r="1235" spans="1:7" x14ac:dyDescent="0.3">
      <c r="A1235">
        <v>3022009</v>
      </c>
      <c r="B1235" t="s">
        <v>24211</v>
      </c>
      <c r="C1235" t="s">
        <v>24212</v>
      </c>
      <c r="D1235" t="s">
        <v>373</v>
      </c>
      <c r="E1235">
        <v>615130</v>
      </c>
      <c r="F1235" t="s">
        <v>24196</v>
      </c>
      <c r="G1235" s="7">
        <v>-73.47</v>
      </c>
    </row>
    <row r="1236" spans="1:7" x14ac:dyDescent="0.3">
      <c r="A1236">
        <v>3022009</v>
      </c>
      <c r="B1236" t="s">
        <v>24211</v>
      </c>
      <c r="C1236" t="s">
        <v>24212</v>
      </c>
      <c r="D1236" t="s">
        <v>377</v>
      </c>
      <c r="E1236">
        <v>611130</v>
      </c>
      <c r="F1236" t="s">
        <v>24196</v>
      </c>
      <c r="G1236" s="7">
        <v>102.07</v>
      </c>
    </row>
    <row r="1237" spans="1:7" x14ac:dyDescent="0.3">
      <c r="A1237">
        <v>3022009</v>
      </c>
      <c r="B1237" t="s">
        <v>24211</v>
      </c>
      <c r="C1237" t="s">
        <v>24212</v>
      </c>
      <c r="D1237" t="s">
        <v>373</v>
      </c>
      <c r="E1237">
        <v>615130</v>
      </c>
      <c r="F1237" t="s">
        <v>24196</v>
      </c>
      <c r="G1237" s="7">
        <v>73.47</v>
      </c>
    </row>
    <row r="1238" spans="1:7" x14ac:dyDescent="0.3">
      <c r="A1238">
        <v>3022009</v>
      </c>
      <c r="B1238" t="s">
        <v>24211</v>
      </c>
      <c r="C1238" t="s">
        <v>24212</v>
      </c>
      <c r="D1238" t="s">
        <v>371</v>
      </c>
      <c r="E1238">
        <v>615100</v>
      </c>
      <c r="F1238" t="s">
        <v>24196</v>
      </c>
      <c r="G1238" s="7">
        <v>-120.97</v>
      </c>
    </row>
    <row r="1239" spans="1:7" x14ac:dyDescent="0.3">
      <c r="A1239">
        <v>3022009</v>
      </c>
      <c r="B1239" t="s">
        <v>24211</v>
      </c>
      <c r="C1239" t="s">
        <v>24212</v>
      </c>
      <c r="D1239" t="s">
        <v>371</v>
      </c>
      <c r="E1239">
        <v>615100</v>
      </c>
      <c r="F1239" t="s">
        <v>24196</v>
      </c>
      <c r="G1239" s="7">
        <v>-120.97</v>
      </c>
    </row>
    <row r="1240" spans="1:7" x14ac:dyDescent="0.3">
      <c r="A1240">
        <v>3022009</v>
      </c>
      <c r="B1240" t="s">
        <v>24211</v>
      </c>
      <c r="C1240" t="s">
        <v>24212</v>
      </c>
      <c r="D1240" t="s">
        <v>377</v>
      </c>
      <c r="E1240">
        <v>611110</v>
      </c>
      <c r="F1240" t="s">
        <v>24196</v>
      </c>
      <c r="G1240" s="7">
        <v>-18.760000000000002</v>
      </c>
    </row>
    <row r="1241" spans="1:7" x14ac:dyDescent="0.3">
      <c r="A1241">
        <v>3022009</v>
      </c>
      <c r="B1241" t="s">
        <v>24211</v>
      </c>
      <c r="C1241" t="s">
        <v>24212</v>
      </c>
      <c r="D1241" t="s">
        <v>371</v>
      </c>
      <c r="E1241">
        <v>615100</v>
      </c>
      <c r="F1241" t="s">
        <v>24196</v>
      </c>
      <c r="G1241" s="7">
        <v>-120.97</v>
      </c>
    </row>
    <row r="1242" spans="1:7" x14ac:dyDescent="0.3">
      <c r="A1242">
        <v>3022009</v>
      </c>
      <c r="B1242" t="s">
        <v>24211</v>
      </c>
      <c r="C1242" t="s">
        <v>24212</v>
      </c>
      <c r="D1242" t="s">
        <v>371</v>
      </c>
      <c r="E1242">
        <v>615100</v>
      </c>
      <c r="F1242" t="s">
        <v>24196</v>
      </c>
      <c r="G1242" s="7">
        <v>22.5</v>
      </c>
    </row>
    <row r="1243" spans="1:7" x14ac:dyDescent="0.3">
      <c r="A1243">
        <v>3022009</v>
      </c>
      <c r="B1243" t="s">
        <v>24211</v>
      </c>
      <c r="C1243" t="s">
        <v>24212</v>
      </c>
      <c r="D1243" t="s">
        <v>373</v>
      </c>
      <c r="E1243">
        <v>615130</v>
      </c>
      <c r="F1243" t="s">
        <v>24196</v>
      </c>
      <c r="G1243" s="7">
        <v>-35.340000000000003</v>
      </c>
    </row>
    <row r="1244" spans="1:7" x14ac:dyDescent="0.3">
      <c r="A1244">
        <v>3022009</v>
      </c>
      <c r="B1244" t="s">
        <v>24211</v>
      </c>
      <c r="C1244" t="s">
        <v>24212</v>
      </c>
      <c r="D1244" t="s">
        <v>371</v>
      </c>
      <c r="E1244">
        <v>615100</v>
      </c>
      <c r="F1244" t="s">
        <v>24196</v>
      </c>
      <c r="G1244" s="7">
        <v>2745.58</v>
      </c>
    </row>
    <row r="1245" spans="1:7" x14ac:dyDescent="0.3">
      <c r="A1245">
        <v>3022009</v>
      </c>
      <c r="B1245" t="s">
        <v>24211</v>
      </c>
      <c r="C1245" t="s">
        <v>24212</v>
      </c>
      <c r="D1245" t="s">
        <v>377</v>
      </c>
      <c r="E1245">
        <v>611110</v>
      </c>
      <c r="F1245" t="s">
        <v>24196</v>
      </c>
      <c r="G1245" s="7">
        <v>1.88</v>
      </c>
    </row>
    <row r="1246" spans="1:7" x14ac:dyDescent="0.3">
      <c r="A1246">
        <v>3022009</v>
      </c>
      <c r="B1246" t="s">
        <v>24211</v>
      </c>
      <c r="C1246" t="s">
        <v>24212</v>
      </c>
      <c r="D1246" t="s">
        <v>373</v>
      </c>
      <c r="E1246">
        <v>616160</v>
      </c>
      <c r="F1246" t="s">
        <v>24196</v>
      </c>
      <c r="G1246" s="7">
        <v>311.31</v>
      </c>
    </row>
    <row r="1247" spans="1:7" x14ac:dyDescent="0.3">
      <c r="A1247">
        <v>3022009</v>
      </c>
      <c r="B1247" t="s">
        <v>24211</v>
      </c>
      <c r="C1247" t="s">
        <v>24212</v>
      </c>
      <c r="D1247" t="s">
        <v>373</v>
      </c>
      <c r="E1247">
        <v>615130</v>
      </c>
      <c r="F1247" t="s">
        <v>24196</v>
      </c>
      <c r="G1247" s="7">
        <v>-37.96</v>
      </c>
    </row>
    <row r="1248" spans="1:7" x14ac:dyDescent="0.3">
      <c r="A1248">
        <v>3022009</v>
      </c>
      <c r="B1248" t="s">
        <v>24211</v>
      </c>
      <c r="C1248" t="s">
        <v>24212</v>
      </c>
      <c r="D1248" t="s">
        <v>371</v>
      </c>
      <c r="E1248">
        <v>615100</v>
      </c>
      <c r="F1248" t="s">
        <v>24196</v>
      </c>
      <c r="G1248" s="7">
        <v>0.01</v>
      </c>
    </row>
    <row r="1249" spans="1:7" x14ac:dyDescent="0.3">
      <c r="A1249">
        <v>3022009</v>
      </c>
      <c r="B1249" t="s">
        <v>24211</v>
      </c>
      <c r="C1249" t="s">
        <v>24212</v>
      </c>
      <c r="D1249" t="s">
        <v>371</v>
      </c>
      <c r="E1249">
        <v>617100</v>
      </c>
      <c r="F1249" t="s">
        <v>24196</v>
      </c>
      <c r="G1249" s="7">
        <v>787.43</v>
      </c>
    </row>
    <row r="1250" spans="1:7" x14ac:dyDescent="0.3">
      <c r="A1250">
        <v>3022009</v>
      </c>
      <c r="B1250" t="s">
        <v>24211</v>
      </c>
      <c r="C1250" t="s">
        <v>24212</v>
      </c>
      <c r="D1250" t="s">
        <v>373</v>
      </c>
      <c r="E1250">
        <v>615130</v>
      </c>
      <c r="F1250" t="s">
        <v>24196</v>
      </c>
      <c r="G1250" s="7">
        <v>-89.07</v>
      </c>
    </row>
    <row r="1251" spans="1:7" x14ac:dyDescent="0.3">
      <c r="A1251">
        <v>3022009</v>
      </c>
      <c r="B1251" t="s">
        <v>24211</v>
      </c>
      <c r="C1251" t="s">
        <v>24212</v>
      </c>
      <c r="D1251" t="s">
        <v>371</v>
      </c>
      <c r="E1251">
        <v>617100</v>
      </c>
      <c r="F1251" t="s">
        <v>24196</v>
      </c>
      <c r="G1251" s="7">
        <v>963.7</v>
      </c>
    </row>
    <row r="1252" spans="1:7" x14ac:dyDescent="0.3">
      <c r="A1252">
        <v>3022009</v>
      </c>
      <c r="B1252" t="s">
        <v>24211</v>
      </c>
      <c r="C1252" t="s">
        <v>24212</v>
      </c>
      <c r="D1252" t="s">
        <v>377</v>
      </c>
      <c r="E1252">
        <v>611120</v>
      </c>
      <c r="F1252" t="s">
        <v>24196</v>
      </c>
      <c r="G1252" s="7">
        <v>19.309999999999999</v>
      </c>
    </row>
    <row r="1253" spans="1:7" x14ac:dyDescent="0.3">
      <c r="A1253">
        <v>3022009</v>
      </c>
      <c r="B1253" t="s">
        <v>24211</v>
      </c>
      <c r="C1253" t="s">
        <v>24212</v>
      </c>
      <c r="D1253" t="s">
        <v>377</v>
      </c>
      <c r="E1253">
        <v>611110</v>
      </c>
      <c r="F1253" t="s">
        <v>24196</v>
      </c>
      <c r="G1253" s="7">
        <v>6.08</v>
      </c>
    </row>
    <row r="1254" spans="1:7" x14ac:dyDescent="0.3">
      <c r="A1254">
        <v>3022009</v>
      </c>
      <c r="B1254" t="s">
        <v>24211</v>
      </c>
      <c r="C1254" t="s">
        <v>24212</v>
      </c>
      <c r="D1254" t="s">
        <v>371</v>
      </c>
      <c r="E1254">
        <v>617100</v>
      </c>
      <c r="F1254" t="s">
        <v>24196</v>
      </c>
      <c r="G1254" s="7">
        <v>1581.03</v>
      </c>
    </row>
    <row r="1255" spans="1:7" x14ac:dyDescent="0.3">
      <c r="A1255">
        <v>3022009</v>
      </c>
      <c r="B1255" t="s">
        <v>24211</v>
      </c>
      <c r="C1255" t="s">
        <v>24212</v>
      </c>
      <c r="D1255" t="s">
        <v>373</v>
      </c>
      <c r="E1255">
        <v>615130</v>
      </c>
      <c r="F1255" t="s">
        <v>24196</v>
      </c>
      <c r="G1255" s="7">
        <v>75.92</v>
      </c>
    </row>
    <row r="1256" spans="1:7" x14ac:dyDescent="0.3">
      <c r="A1256">
        <v>3022009</v>
      </c>
      <c r="B1256" t="s">
        <v>24211</v>
      </c>
      <c r="C1256" t="s">
        <v>24212</v>
      </c>
      <c r="D1256" t="s">
        <v>371</v>
      </c>
      <c r="E1256">
        <v>617100</v>
      </c>
      <c r="F1256" t="s">
        <v>24196</v>
      </c>
      <c r="G1256" s="7">
        <v>963.7</v>
      </c>
    </row>
    <row r="1257" spans="1:7" x14ac:dyDescent="0.3">
      <c r="A1257">
        <v>3022009</v>
      </c>
      <c r="B1257" t="s">
        <v>24211</v>
      </c>
      <c r="C1257" t="s">
        <v>24212</v>
      </c>
      <c r="D1257" t="s">
        <v>371</v>
      </c>
      <c r="E1257">
        <v>617100</v>
      </c>
      <c r="F1257" t="s">
        <v>24196</v>
      </c>
      <c r="G1257" s="7">
        <v>1290.46</v>
      </c>
    </row>
    <row r="1258" spans="1:7" x14ac:dyDescent="0.3">
      <c r="A1258">
        <v>3022009</v>
      </c>
      <c r="B1258" t="s">
        <v>24211</v>
      </c>
      <c r="C1258" t="s">
        <v>24212</v>
      </c>
      <c r="D1258" t="s">
        <v>373</v>
      </c>
      <c r="E1258">
        <v>615130</v>
      </c>
      <c r="F1258" t="s">
        <v>24196</v>
      </c>
      <c r="G1258" s="7">
        <v>13.81</v>
      </c>
    </row>
    <row r="1259" spans="1:7" x14ac:dyDescent="0.3">
      <c r="A1259">
        <v>3022009</v>
      </c>
      <c r="B1259" t="s">
        <v>24211</v>
      </c>
      <c r="C1259" t="s">
        <v>24212</v>
      </c>
      <c r="D1259" t="s">
        <v>373</v>
      </c>
      <c r="E1259">
        <v>615130</v>
      </c>
      <c r="F1259" t="s">
        <v>24196</v>
      </c>
      <c r="G1259" s="7">
        <v>97.99</v>
      </c>
    </row>
    <row r="1260" spans="1:7" x14ac:dyDescent="0.3">
      <c r="A1260">
        <v>3022009</v>
      </c>
      <c r="B1260" t="s">
        <v>24211</v>
      </c>
      <c r="C1260" t="s">
        <v>24212</v>
      </c>
      <c r="D1260" t="s">
        <v>371</v>
      </c>
      <c r="E1260">
        <v>615100</v>
      </c>
      <c r="F1260" t="s">
        <v>24196</v>
      </c>
      <c r="G1260" s="7">
        <v>0.01</v>
      </c>
    </row>
    <row r="1261" spans="1:7" x14ac:dyDescent="0.3">
      <c r="A1261">
        <v>3022009</v>
      </c>
      <c r="B1261" t="s">
        <v>24211</v>
      </c>
      <c r="C1261" t="s">
        <v>24212</v>
      </c>
      <c r="D1261" t="s">
        <v>371</v>
      </c>
      <c r="E1261">
        <v>615100</v>
      </c>
      <c r="F1261" t="s">
        <v>24196</v>
      </c>
      <c r="G1261" s="7">
        <v>-0.01</v>
      </c>
    </row>
    <row r="1262" spans="1:7" x14ac:dyDescent="0.3">
      <c r="A1262">
        <v>3022009</v>
      </c>
      <c r="B1262" t="s">
        <v>24211</v>
      </c>
      <c r="C1262" t="s">
        <v>24212</v>
      </c>
      <c r="D1262" t="s">
        <v>377</v>
      </c>
      <c r="E1262">
        <v>611110</v>
      </c>
      <c r="F1262" t="s">
        <v>24196</v>
      </c>
      <c r="G1262" s="7">
        <v>-18.760000000000002</v>
      </c>
    </row>
    <row r="1263" spans="1:7" x14ac:dyDescent="0.3">
      <c r="A1263">
        <v>3022009</v>
      </c>
      <c r="B1263" t="s">
        <v>24211</v>
      </c>
      <c r="C1263" t="s">
        <v>24212</v>
      </c>
      <c r="D1263" t="s">
        <v>373</v>
      </c>
      <c r="E1263">
        <v>615130</v>
      </c>
      <c r="F1263" t="s">
        <v>24196</v>
      </c>
      <c r="G1263" s="7">
        <v>50.05</v>
      </c>
    </row>
    <row r="1264" spans="1:7" x14ac:dyDescent="0.3">
      <c r="A1264">
        <v>3022009</v>
      </c>
      <c r="B1264" t="s">
        <v>24211</v>
      </c>
      <c r="C1264" t="s">
        <v>24212</v>
      </c>
      <c r="D1264" t="s">
        <v>373</v>
      </c>
      <c r="E1264">
        <v>617150</v>
      </c>
      <c r="F1264" t="s">
        <v>24196</v>
      </c>
      <c r="G1264" s="7">
        <v>552.01</v>
      </c>
    </row>
    <row r="1265" spans="1:7" x14ac:dyDescent="0.3">
      <c r="A1265">
        <v>3022009</v>
      </c>
      <c r="B1265" t="s">
        <v>24211</v>
      </c>
      <c r="C1265" t="s">
        <v>24212</v>
      </c>
      <c r="D1265" t="s">
        <v>377</v>
      </c>
      <c r="E1265">
        <v>611120</v>
      </c>
      <c r="F1265" t="s">
        <v>24196</v>
      </c>
      <c r="G1265" s="7">
        <v>47.47</v>
      </c>
    </row>
    <row r="1266" spans="1:7" x14ac:dyDescent="0.3">
      <c r="A1266">
        <v>3022009</v>
      </c>
      <c r="B1266" t="s">
        <v>24211</v>
      </c>
      <c r="C1266" t="s">
        <v>24212</v>
      </c>
      <c r="D1266" t="s">
        <v>374</v>
      </c>
      <c r="E1266">
        <v>616120</v>
      </c>
      <c r="F1266" t="s">
        <v>24196</v>
      </c>
      <c r="G1266" s="7">
        <v>336.3</v>
      </c>
    </row>
    <row r="1267" spans="1:7" x14ac:dyDescent="0.3">
      <c r="A1267">
        <v>3022009</v>
      </c>
      <c r="B1267" t="s">
        <v>24211</v>
      </c>
      <c r="C1267" t="s">
        <v>24212</v>
      </c>
      <c r="D1267" t="s">
        <v>373</v>
      </c>
      <c r="E1267">
        <v>615130</v>
      </c>
      <c r="F1267" t="s">
        <v>24196</v>
      </c>
      <c r="G1267" s="7">
        <v>73.47</v>
      </c>
    </row>
    <row r="1268" spans="1:7" x14ac:dyDescent="0.3">
      <c r="A1268">
        <v>3022009</v>
      </c>
      <c r="B1268" t="s">
        <v>24211</v>
      </c>
      <c r="C1268" t="s">
        <v>24212</v>
      </c>
      <c r="D1268" t="s">
        <v>377</v>
      </c>
      <c r="E1268">
        <v>611110</v>
      </c>
      <c r="F1268" t="s">
        <v>24196</v>
      </c>
      <c r="G1268" s="7">
        <v>4.5199999999999996</v>
      </c>
    </row>
    <row r="1269" spans="1:7" x14ac:dyDescent="0.3">
      <c r="A1269">
        <v>3022009</v>
      </c>
      <c r="B1269" t="s">
        <v>24211</v>
      </c>
      <c r="C1269" t="s">
        <v>24212</v>
      </c>
      <c r="D1269" t="s">
        <v>377</v>
      </c>
      <c r="E1269">
        <v>611110</v>
      </c>
      <c r="F1269" t="s">
        <v>24196</v>
      </c>
      <c r="G1269" s="7">
        <v>4.5199999999999996</v>
      </c>
    </row>
    <row r="1270" spans="1:7" x14ac:dyDescent="0.3">
      <c r="A1270">
        <v>3022009</v>
      </c>
      <c r="B1270" t="s">
        <v>24211</v>
      </c>
      <c r="C1270" t="s">
        <v>24212</v>
      </c>
      <c r="D1270" t="s">
        <v>371</v>
      </c>
      <c r="E1270">
        <v>616100</v>
      </c>
      <c r="F1270" t="s">
        <v>24196</v>
      </c>
      <c r="G1270" s="7">
        <v>1493.41</v>
      </c>
    </row>
    <row r="1271" spans="1:7" x14ac:dyDescent="0.3">
      <c r="A1271">
        <v>3022009</v>
      </c>
      <c r="B1271" t="s">
        <v>24211</v>
      </c>
      <c r="C1271" t="s">
        <v>24212</v>
      </c>
      <c r="D1271" t="s">
        <v>371</v>
      </c>
      <c r="E1271">
        <v>616100</v>
      </c>
      <c r="F1271" t="s">
        <v>24196</v>
      </c>
      <c r="G1271" s="7">
        <v>441.47</v>
      </c>
    </row>
    <row r="1272" spans="1:7" x14ac:dyDescent="0.3">
      <c r="A1272">
        <v>3022009</v>
      </c>
      <c r="B1272" t="s">
        <v>24211</v>
      </c>
      <c r="C1272" t="s">
        <v>24212</v>
      </c>
      <c r="D1272" t="s">
        <v>375</v>
      </c>
      <c r="E1272">
        <v>616130</v>
      </c>
      <c r="F1272" t="s">
        <v>24196</v>
      </c>
      <c r="G1272" s="7">
        <v>684.07</v>
      </c>
    </row>
    <row r="1273" spans="1:7" x14ac:dyDescent="0.3">
      <c r="A1273">
        <v>3022009</v>
      </c>
      <c r="B1273" t="s">
        <v>24211</v>
      </c>
      <c r="C1273" t="s">
        <v>24212</v>
      </c>
      <c r="D1273" t="s">
        <v>377</v>
      </c>
      <c r="E1273">
        <v>611110</v>
      </c>
      <c r="F1273" t="s">
        <v>24196</v>
      </c>
      <c r="G1273" s="7">
        <v>18.760000000000002</v>
      </c>
    </row>
    <row r="1274" spans="1:7" x14ac:dyDescent="0.3">
      <c r="A1274">
        <v>3022009</v>
      </c>
      <c r="B1274" t="s">
        <v>24211</v>
      </c>
      <c r="C1274" t="s">
        <v>24212</v>
      </c>
      <c r="D1274" t="s">
        <v>371</v>
      </c>
      <c r="E1274">
        <v>615100</v>
      </c>
      <c r="F1274" t="s">
        <v>24196</v>
      </c>
      <c r="G1274" s="7">
        <v>-0.01</v>
      </c>
    </row>
    <row r="1275" spans="1:7" x14ac:dyDescent="0.3">
      <c r="A1275">
        <v>3022009</v>
      </c>
      <c r="B1275" t="s">
        <v>24211</v>
      </c>
      <c r="C1275" t="s">
        <v>24212</v>
      </c>
      <c r="D1275" t="s">
        <v>377</v>
      </c>
      <c r="E1275">
        <v>611110</v>
      </c>
      <c r="F1275" t="s">
        <v>24196</v>
      </c>
      <c r="G1275" s="7">
        <v>4.5199999999999996</v>
      </c>
    </row>
    <row r="1276" spans="1:7" x14ac:dyDescent="0.3">
      <c r="A1276">
        <v>3022009</v>
      </c>
      <c r="B1276" t="s">
        <v>24211</v>
      </c>
      <c r="C1276" t="s">
        <v>24212</v>
      </c>
      <c r="D1276" t="s">
        <v>371</v>
      </c>
      <c r="E1276">
        <v>615100</v>
      </c>
      <c r="F1276" t="s">
        <v>24196</v>
      </c>
      <c r="G1276" s="7">
        <v>-120.97</v>
      </c>
    </row>
    <row r="1277" spans="1:7" x14ac:dyDescent="0.3">
      <c r="A1277">
        <v>3022009</v>
      </c>
      <c r="B1277" t="s">
        <v>24211</v>
      </c>
      <c r="C1277" t="s">
        <v>24212</v>
      </c>
      <c r="D1277" t="s">
        <v>373</v>
      </c>
      <c r="E1277">
        <v>615130</v>
      </c>
      <c r="F1277" t="s">
        <v>24196</v>
      </c>
      <c r="G1277" s="7">
        <v>2761.2</v>
      </c>
    </row>
    <row r="1278" spans="1:7" x14ac:dyDescent="0.3">
      <c r="A1278">
        <v>3022009</v>
      </c>
      <c r="B1278" t="s">
        <v>24211</v>
      </c>
      <c r="C1278" t="s">
        <v>24212</v>
      </c>
      <c r="D1278" t="s">
        <v>377</v>
      </c>
      <c r="E1278">
        <v>611120</v>
      </c>
      <c r="F1278" t="s">
        <v>24196</v>
      </c>
      <c r="G1278" s="7">
        <v>74.52</v>
      </c>
    </row>
    <row r="1279" spans="1:7" x14ac:dyDescent="0.3">
      <c r="A1279">
        <v>3022009</v>
      </c>
      <c r="B1279" t="s">
        <v>24211</v>
      </c>
      <c r="C1279" t="s">
        <v>24212</v>
      </c>
      <c r="D1279" t="s">
        <v>371</v>
      </c>
      <c r="E1279">
        <v>615100</v>
      </c>
      <c r="F1279" t="s">
        <v>24196</v>
      </c>
      <c r="G1279" s="7">
        <v>13.73</v>
      </c>
    </row>
    <row r="1280" spans="1:7" x14ac:dyDescent="0.3">
      <c r="A1280">
        <v>3022009</v>
      </c>
      <c r="B1280" t="s">
        <v>24211</v>
      </c>
      <c r="C1280" t="s">
        <v>24212</v>
      </c>
      <c r="D1280" t="s">
        <v>371</v>
      </c>
      <c r="E1280">
        <v>615100</v>
      </c>
      <c r="F1280" t="s">
        <v>24196</v>
      </c>
      <c r="G1280" s="7">
        <v>117.86</v>
      </c>
    </row>
    <row r="1281" spans="1:7" x14ac:dyDescent="0.3">
      <c r="A1281">
        <v>3022009</v>
      </c>
      <c r="B1281" t="s">
        <v>24211</v>
      </c>
      <c r="C1281" t="s">
        <v>24212</v>
      </c>
      <c r="D1281" t="s">
        <v>371</v>
      </c>
      <c r="E1281">
        <v>615100</v>
      </c>
      <c r="F1281" t="s">
        <v>24196</v>
      </c>
      <c r="G1281" s="7">
        <v>5512.67</v>
      </c>
    </row>
    <row r="1282" spans="1:7" x14ac:dyDescent="0.3">
      <c r="A1282">
        <v>3022009</v>
      </c>
      <c r="B1282" t="s">
        <v>24211</v>
      </c>
      <c r="C1282" t="s">
        <v>24212</v>
      </c>
      <c r="D1282" t="s">
        <v>377</v>
      </c>
      <c r="E1282">
        <v>611110</v>
      </c>
      <c r="F1282" t="s">
        <v>24196</v>
      </c>
      <c r="G1282" s="7">
        <v>-0.01</v>
      </c>
    </row>
    <row r="1283" spans="1:7" x14ac:dyDescent="0.3">
      <c r="A1283">
        <v>3022009</v>
      </c>
      <c r="B1283" t="s">
        <v>24211</v>
      </c>
      <c r="C1283" t="s">
        <v>24212</v>
      </c>
      <c r="D1283" t="s">
        <v>373</v>
      </c>
      <c r="E1283">
        <v>615130</v>
      </c>
      <c r="F1283" t="s">
        <v>24196</v>
      </c>
      <c r="G1283" s="7">
        <v>73.47</v>
      </c>
    </row>
    <row r="1284" spans="1:7" x14ac:dyDescent="0.3">
      <c r="A1284">
        <v>3022009</v>
      </c>
      <c r="B1284" t="s">
        <v>24211</v>
      </c>
      <c r="C1284" t="s">
        <v>24212</v>
      </c>
      <c r="D1284" t="s">
        <v>371</v>
      </c>
      <c r="E1284">
        <v>616100</v>
      </c>
      <c r="F1284" t="s">
        <v>24196</v>
      </c>
      <c r="G1284" s="7">
        <v>467.82</v>
      </c>
    </row>
    <row r="1285" spans="1:7" x14ac:dyDescent="0.3">
      <c r="A1285">
        <v>3022009</v>
      </c>
      <c r="B1285" t="s">
        <v>24211</v>
      </c>
      <c r="C1285" t="s">
        <v>24212</v>
      </c>
      <c r="D1285" t="s">
        <v>373</v>
      </c>
      <c r="E1285">
        <v>615130</v>
      </c>
      <c r="F1285" t="s">
        <v>24196</v>
      </c>
      <c r="G1285" s="7">
        <v>0.01</v>
      </c>
    </row>
    <row r="1286" spans="1:7" x14ac:dyDescent="0.3">
      <c r="A1286">
        <v>3022009</v>
      </c>
      <c r="B1286" t="s">
        <v>24211</v>
      </c>
      <c r="C1286" t="s">
        <v>24212</v>
      </c>
      <c r="D1286" t="s">
        <v>375</v>
      </c>
      <c r="E1286">
        <v>617130</v>
      </c>
      <c r="F1286" t="s">
        <v>24196</v>
      </c>
      <c r="G1286" s="7">
        <v>567.09</v>
      </c>
    </row>
    <row r="1287" spans="1:7" x14ac:dyDescent="0.3">
      <c r="A1287">
        <v>3022009</v>
      </c>
      <c r="B1287" t="s">
        <v>24211</v>
      </c>
      <c r="C1287" t="s">
        <v>24212</v>
      </c>
      <c r="D1287" t="s">
        <v>373</v>
      </c>
      <c r="E1287">
        <v>615130</v>
      </c>
      <c r="F1287" t="s">
        <v>24196</v>
      </c>
      <c r="G1287" s="7">
        <v>75.92</v>
      </c>
    </row>
    <row r="1288" spans="1:7" x14ac:dyDescent="0.3">
      <c r="A1288">
        <v>3022009</v>
      </c>
      <c r="B1288" t="s">
        <v>24211</v>
      </c>
      <c r="C1288" t="s">
        <v>24212</v>
      </c>
      <c r="D1288" t="s">
        <v>371</v>
      </c>
      <c r="E1288">
        <v>615100</v>
      </c>
      <c r="F1288" t="s">
        <v>24196</v>
      </c>
      <c r="G1288" s="7">
        <v>120.97</v>
      </c>
    </row>
    <row r="1289" spans="1:7" x14ac:dyDescent="0.3">
      <c r="A1289">
        <v>3022009</v>
      </c>
      <c r="B1289" t="s">
        <v>24211</v>
      </c>
      <c r="C1289" t="s">
        <v>24212</v>
      </c>
      <c r="D1289" t="s">
        <v>371</v>
      </c>
      <c r="E1289">
        <v>616100</v>
      </c>
      <c r="F1289" t="s">
        <v>24196</v>
      </c>
      <c r="G1289" s="7">
        <v>349.29</v>
      </c>
    </row>
    <row r="1290" spans="1:7" x14ac:dyDescent="0.3">
      <c r="A1290">
        <v>3022009</v>
      </c>
      <c r="B1290" t="s">
        <v>24211</v>
      </c>
      <c r="C1290" t="s">
        <v>24212</v>
      </c>
      <c r="D1290" t="s">
        <v>373</v>
      </c>
      <c r="E1290">
        <v>615130</v>
      </c>
      <c r="F1290" t="s">
        <v>24196</v>
      </c>
      <c r="G1290" s="7">
        <v>70.680000000000007</v>
      </c>
    </row>
    <row r="1291" spans="1:7" x14ac:dyDescent="0.3">
      <c r="A1291">
        <v>3022009</v>
      </c>
      <c r="B1291" t="s">
        <v>24211</v>
      </c>
      <c r="C1291" t="s">
        <v>24212</v>
      </c>
      <c r="D1291" t="s">
        <v>371</v>
      </c>
      <c r="E1291">
        <v>616100</v>
      </c>
      <c r="F1291" t="s">
        <v>24196</v>
      </c>
      <c r="G1291" s="7">
        <v>499.95</v>
      </c>
    </row>
    <row r="1292" spans="1:7" x14ac:dyDescent="0.3">
      <c r="A1292">
        <v>3022009</v>
      </c>
      <c r="B1292" t="s">
        <v>24211</v>
      </c>
      <c r="C1292" t="s">
        <v>24212</v>
      </c>
      <c r="D1292" t="s">
        <v>371</v>
      </c>
      <c r="E1292">
        <v>615100</v>
      </c>
      <c r="F1292" t="s">
        <v>24196</v>
      </c>
      <c r="G1292" s="7">
        <v>120.97</v>
      </c>
    </row>
    <row r="1293" spans="1:7" x14ac:dyDescent="0.3">
      <c r="A1293">
        <v>3022009</v>
      </c>
      <c r="B1293" t="s">
        <v>24211</v>
      </c>
      <c r="C1293" t="s">
        <v>24212</v>
      </c>
      <c r="D1293" t="s">
        <v>371</v>
      </c>
      <c r="E1293">
        <v>615100</v>
      </c>
      <c r="F1293" t="s">
        <v>24196</v>
      </c>
      <c r="G1293" s="7">
        <v>3750</v>
      </c>
    </row>
    <row r="1294" spans="1:7" x14ac:dyDescent="0.3">
      <c r="A1294">
        <v>3022009</v>
      </c>
      <c r="B1294" t="s">
        <v>24211</v>
      </c>
      <c r="C1294" t="s">
        <v>24212</v>
      </c>
      <c r="D1294" t="s">
        <v>377</v>
      </c>
      <c r="E1294">
        <v>611110</v>
      </c>
      <c r="F1294" t="s">
        <v>24196</v>
      </c>
      <c r="G1294" s="7">
        <v>1215.0999999999999</v>
      </c>
    </row>
    <row r="1295" spans="1:7" x14ac:dyDescent="0.3">
      <c r="A1295">
        <v>3022009</v>
      </c>
      <c r="B1295" t="s">
        <v>24211</v>
      </c>
      <c r="C1295" t="s">
        <v>24212</v>
      </c>
      <c r="D1295" t="s">
        <v>374</v>
      </c>
      <c r="E1295">
        <v>615120</v>
      </c>
      <c r="F1295" t="s">
        <v>24196</v>
      </c>
      <c r="G1295" s="7">
        <v>20.56</v>
      </c>
    </row>
    <row r="1296" spans="1:7" x14ac:dyDescent="0.3">
      <c r="A1296">
        <v>3022009</v>
      </c>
      <c r="B1296" t="s">
        <v>24211</v>
      </c>
      <c r="C1296" t="s">
        <v>24212</v>
      </c>
      <c r="D1296" t="s">
        <v>373</v>
      </c>
      <c r="E1296">
        <v>615130</v>
      </c>
      <c r="F1296" t="s">
        <v>24196</v>
      </c>
      <c r="G1296" s="7">
        <v>-70.680000000000007</v>
      </c>
    </row>
    <row r="1297" spans="1:7" x14ac:dyDescent="0.3">
      <c r="A1297">
        <v>3022009</v>
      </c>
      <c r="B1297" t="s">
        <v>24211</v>
      </c>
      <c r="C1297" t="s">
        <v>24212</v>
      </c>
      <c r="D1297" t="s">
        <v>373</v>
      </c>
      <c r="E1297">
        <v>615130</v>
      </c>
      <c r="F1297" t="s">
        <v>24196</v>
      </c>
      <c r="G1297" s="7">
        <v>73.47</v>
      </c>
    </row>
    <row r="1298" spans="1:7" x14ac:dyDescent="0.3">
      <c r="A1298">
        <v>3022009</v>
      </c>
      <c r="B1298" t="s">
        <v>24211</v>
      </c>
      <c r="C1298" t="s">
        <v>24212</v>
      </c>
      <c r="D1298" t="s">
        <v>371</v>
      </c>
      <c r="E1298">
        <v>616100</v>
      </c>
      <c r="F1298" t="s">
        <v>24196</v>
      </c>
      <c r="G1298" s="7">
        <v>200.96</v>
      </c>
    </row>
    <row r="1299" spans="1:7" x14ac:dyDescent="0.3">
      <c r="A1299">
        <v>3022009</v>
      </c>
      <c r="B1299" t="s">
        <v>24211</v>
      </c>
      <c r="C1299" t="s">
        <v>24212</v>
      </c>
      <c r="D1299" t="s">
        <v>371</v>
      </c>
      <c r="E1299">
        <v>616100</v>
      </c>
      <c r="F1299" t="s">
        <v>24196</v>
      </c>
      <c r="G1299" s="7">
        <v>441.47</v>
      </c>
    </row>
    <row r="1300" spans="1:7" x14ac:dyDescent="0.3">
      <c r="A1300">
        <v>3022009</v>
      </c>
      <c r="B1300" t="s">
        <v>24211</v>
      </c>
      <c r="C1300" t="s">
        <v>24212</v>
      </c>
      <c r="D1300" t="s">
        <v>371</v>
      </c>
      <c r="E1300">
        <v>616100</v>
      </c>
      <c r="F1300" t="s">
        <v>24196</v>
      </c>
      <c r="G1300" s="7">
        <v>411.6</v>
      </c>
    </row>
    <row r="1301" spans="1:7" x14ac:dyDescent="0.3">
      <c r="A1301">
        <v>3022009</v>
      </c>
      <c r="B1301" t="s">
        <v>24211</v>
      </c>
      <c r="C1301" t="s">
        <v>24212</v>
      </c>
      <c r="D1301" t="s">
        <v>371</v>
      </c>
      <c r="E1301">
        <v>615100</v>
      </c>
      <c r="F1301" t="s">
        <v>24196</v>
      </c>
      <c r="G1301" s="7">
        <v>-120.97</v>
      </c>
    </row>
    <row r="1302" spans="1:7" x14ac:dyDescent="0.3">
      <c r="A1302">
        <v>3022009</v>
      </c>
      <c r="B1302" t="s">
        <v>24211</v>
      </c>
      <c r="C1302" t="s">
        <v>24212</v>
      </c>
      <c r="D1302" t="s">
        <v>377</v>
      </c>
      <c r="E1302">
        <v>611110</v>
      </c>
      <c r="F1302" t="s">
        <v>24196</v>
      </c>
      <c r="G1302" s="7">
        <v>-4.5199999999999996</v>
      </c>
    </row>
    <row r="1303" spans="1:7" x14ac:dyDescent="0.3">
      <c r="A1303">
        <v>3022009</v>
      </c>
      <c r="B1303" t="s">
        <v>24211</v>
      </c>
      <c r="C1303" t="s">
        <v>24212</v>
      </c>
      <c r="D1303" t="s">
        <v>377</v>
      </c>
      <c r="E1303">
        <v>611110</v>
      </c>
      <c r="F1303" t="s">
        <v>24196</v>
      </c>
      <c r="G1303" s="7">
        <v>681.5</v>
      </c>
    </row>
    <row r="1304" spans="1:7" x14ac:dyDescent="0.3">
      <c r="A1304">
        <v>3022009</v>
      </c>
      <c r="B1304" t="s">
        <v>24211</v>
      </c>
      <c r="C1304" t="s">
        <v>24212</v>
      </c>
      <c r="D1304" t="s">
        <v>377</v>
      </c>
      <c r="E1304">
        <v>611110</v>
      </c>
      <c r="F1304" t="s">
        <v>24196</v>
      </c>
      <c r="G1304" s="7">
        <v>0.01</v>
      </c>
    </row>
    <row r="1305" spans="1:7" x14ac:dyDescent="0.3">
      <c r="A1305">
        <v>3022009</v>
      </c>
      <c r="B1305" t="s">
        <v>24211</v>
      </c>
      <c r="C1305" t="s">
        <v>24212</v>
      </c>
      <c r="D1305" t="s">
        <v>373</v>
      </c>
      <c r="E1305">
        <v>615130</v>
      </c>
      <c r="F1305" t="s">
        <v>24196</v>
      </c>
      <c r="G1305" s="7">
        <v>-0.01</v>
      </c>
    </row>
    <row r="1306" spans="1:7" x14ac:dyDescent="0.3">
      <c r="A1306">
        <v>3022009</v>
      </c>
      <c r="B1306" t="s">
        <v>24211</v>
      </c>
      <c r="C1306" t="s">
        <v>24212</v>
      </c>
      <c r="D1306" t="s">
        <v>377</v>
      </c>
      <c r="E1306">
        <v>611110</v>
      </c>
      <c r="F1306" t="s">
        <v>24196</v>
      </c>
      <c r="G1306" s="7">
        <v>18.760000000000002</v>
      </c>
    </row>
    <row r="1307" spans="1:7" x14ac:dyDescent="0.3">
      <c r="A1307">
        <v>3022009</v>
      </c>
      <c r="B1307" t="s">
        <v>24211</v>
      </c>
      <c r="C1307" t="s">
        <v>24212</v>
      </c>
      <c r="D1307" t="s">
        <v>377</v>
      </c>
      <c r="E1307">
        <v>611110</v>
      </c>
      <c r="F1307" t="s">
        <v>24196</v>
      </c>
      <c r="G1307" s="7">
        <v>4.5199999999999996</v>
      </c>
    </row>
    <row r="1308" spans="1:7" x14ac:dyDescent="0.3">
      <c r="A1308">
        <v>3022009</v>
      </c>
      <c r="B1308" t="s">
        <v>24211</v>
      </c>
      <c r="C1308" t="s">
        <v>24212</v>
      </c>
      <c r="D1308" t="s">
        <v>377</v>
      </c>
      <c r="E1308">
        <v>611110</v>
      </c>
      <c r="F1308" t="s">
        <v>24196</v>
      </c>
      <c r="G1308" s="7">
        <v>18.760000000000002</v>
      </c>
    </row>
    <row r="1309" spans="1:7" x14ac:dyDescent="0.3">
      <c r="A1309">
        <v>3022009</v>
      </c>
      <c r="B1309" t="s">
        <v>24211</v>
      </c>
      <c r="C1309" t="s">
        <v>24212</v>
      </c>
      <c r="D1309" t="s">
        <v>373</v>
      </c>
      <c r="E1309">
        <v>616160</v>
      </c>
      <c r="F1309" t="s">
        <v>24196</v>
      </c>
      <c r="G1309" s="7">
        <v>304.86</v>
      </c>
    </row>
    <row r="1310" spans="1:7" x14ac:dyDescent="0.3">
      <c r="A1310">
        <v>3022009</v>
      </c>
      <c r="B1310" t="s">
        <v>24211</v>
      </c>
      <c r="C1310" t="s">
        <v>24212</v>
      </c>
      <c r="D1310" t="s">
        <v>371</v>
      </c>
      <c r="E1310">
        <v>615100</v>
      </c>
      <c r="F1310" t="s">
        <v>24196</v>
      </c>
      <c r="G1310" s="7">
        <v>120.97</v>
      </c>
    </row>
    <row r="1311" spans="1:7" x14ac:dyDescent="0.3">
      <c r="A1311">
        <v>3022009</v>
      </c>
      <c r="B1311" t="s">
        <v>24211</v>
      </c>
      <c r="C1311" t="s">
        <v>24212</v>
      </c>
      <c r="D1311" t="s">
        <v>373</v>
      </c>
      <c r="E1311">
        <v>615130</v>
      </c>
      <c r="F1311" t="s">
        <v>24196</v>
      </c>
      <c r="G1311" s="7">
        <v>-0.01</v>
      </c>
    </row>
    <row r="1312" spans="1:7" x14ac:dyDescent="0.3">
      <c r="A1312">
        <v>3022009</v>
      </c>
      <c r="B1312" t="s">
        <v>24211</v>
      </c>
      <c r="C1312" t="s">
        <v>24212</v>
      </c>
      <c r="D1312" t="s">
        <v>373</v>
      </c>
      <c r="E1312">
        <v>615130</v>
      </c>
      <c r="F1312" t="s">
        <v>24196</v>
      </c>
      <c r="G1312" s="7">
        <v>73.47</v>
      </c>
    </row>
    <row r="1313" spans="1:7" x14ac:dyDescent="0.3">
      <c r="A1313">
        <v>3022009</v>
      </c>
      <c r="B1313" t="s">
        <v>24211</v>
      </c>
      <c r="C1313" t="s">
        <v>24212</v>
      </c>
      <c r="D1313" t="s">
        <v>377</v>
      </c>
      <c r="E1313">
        <v>611130</v>
      </c>
      <c r="F1313" t="s">
        <v>24196</v>
      </c>
      <c r="G1313" s="7">
        <v>247.88</v>
      </c>
    </row>
    <row r="1314" spans="1:7" x14ac:dyDescent="0.3">
      <c r="A1314">
        <v>3022009</v>
      </c>
      <c r="B1314" t="s">
        <v>24211</v>
      </c>
      <c r="C1314" t="s">
        <v>24212</v>
      </c>
      <c r="D1314" t="s">
        <v>377</v>
      </c>
      <c r="E1314">
        <v>611130</v>
      </c>
      <c r="F1314" t="s">
        <v>24196</v>
      </c>
      <c r="G1314" s="7">
        <v>84.33</v>
      </c>
    </row>
    <row r="1315" spans="1:7" x14ac:dyDescent="0.3">
      <c r="A1315">
        <v>3022009</v>
      </c>
      <c r="B1315" t="s">
        <v>24211</v>
      </c>
      <c r="C1315" t="s">
        <v>24212</v>
      </c>
      <c r="D1315" t="s">
        <v>377</v>
      </c>
      <c r="E1315">
        <v>611130</v>
      </c>
      <c r="F1315" t="s">
        <v>24196</v>
      </c>
      <c r="G1315" s="7">
        <v>59.33</v>
      </c>
    </row>
    <row r="1316" spans="1:7" x14ac:dyDescent="0.3">
      <c r="A1316">
        <v>3022009</v>
      </c>
      <c r="B1316" t="s">
        <v>24211</v>
      </c>
      <c r="C1316" t="s">
        <v>24212</v>
      </c>
      <c r="D1316" t="s">
        <v>371</v>
      </c>
      <c r="E1316">
        <v>617100</v>
      </c>
      <c r="F1316" t="s">
        <v>24196</v>
      </c>
      <c r="G1316" s="7">
        <v>1200.02</v>
      </c>
    </row>
    <row r="1317" spans="1:7" x14ac:dyDescent="0.3">
      <c r="A1317">
        <v>3022009</v>
      </c>
      <c r="B1317" t="s">
        <v>24211</v>
      </c>
      <c r="C1317" t="s">
        <v>24212</v>
      </c>
      <c r="D1317" t="s">
        <v>373</v>
      </c>
      <c r="E1317">
        <v>615130</v>
      </c>
      <c r="F1317" t="s">
        <v>24196</v>
      </c>
      <c r="G1317" s="7">
        <v>2181.56</v>
      </c>
    </row>
    <row r="1318" spans="1:7" x14ac:dyDescent="0.3">
      <c r="A1318">
        <v>3022009</v>
      </c>
      <c r="B1318" t="s">
        <v>24211</v>
      </c>
      <c r="C1318" t="s">
        <v>24212</v>
      </c>
      <c r="D1318" t="s">
        <v>371</v>
      </c>
      <c r="E1318">
        <v>617100</v>
      </c>
      <c r="F1318" t="s">
        <v>24196</v>
      </c>
      <c r="G1318" s="7">
        <v>906.57</v>
      </c>
    </row>
    <row r="1319" spans="1:7" x14ac:dyDescent="0.3">
      <c r="A1319">
        <v>3022009</v>
      </c>
      <c r="B1319" t="s">
        <v>24211</v>
      </c>
      <c r="C1319" t="s">
        <v>24212</v>
      </c>
      <c r="D1319" t="s">
        <v>373</v>
      </c>
      <c r="E1319">
        <v>617150</v>
      </c>
      <c r="F1319" t="s">
        <v>24196</v>
      </c>
      <c r="G1319" s="7">
        <v>619.66999999999996</v>
      </c>
    </row>
    <row r="1320" spans="1:7" x14ac:dyDescent="0.3">
      <c r="A1320">
        <v>3022009</v>
      </c>
      <c r="B1320" t="s">
        <v>24211</v>
      </c>
      <c r="C1320" t="s">
        <v>24212</v>
      </c>
      <c r="D1320" t="s">
        <v>373</v>
      </c>
      <c r="E1320">
        <v>616160</v>
      </c>
      <c r="F1320" t="s">
        <v>24196</v>
      </c>
      <c r="G1320" s="7">
        <v>269.37</v>
      </c>
    </row>
    <row r="1321" spans="1:7" x14ac:dyDescent="0.3">
      <c r="A1321">
        <v>3022009</v>
      </c>
      <c r="B1321" t="s">
        <v>24211</v>
      </c>
      <c r="C1321" t="s">
        <v>24212</v>
      </c>
      <c r="D1321" t="s">
        <v>371</v>
      </c>
      <c r="E1321">
        <v>615100</v>
      </c>
      <c r="F1321" t="s">
        <v>24196</v>
      </c>
      <c r="G1321" s="7">
        <v>15.81</v>
      </c>
    </row>
    <row r="1322" spans="1:7" x14ac:dyDescent="0.3">
      <c r="A1322">
        <v>3022009</v>
      </c>
      <c r="B1322" t="s">
        <v>24211</v>
      </c>
      <c r="C1322" t="s">
        <v>24212</v>
      </c>
      <c r="D1322" t="s">
        <v>371</v>
      </c>
      <c r="E1322">
        <v>617100</v>
      </c>
      <c r="F1322" t="s">
        <v>24196</v>
      </c>
      <c r="G1322" s="7">
        <v>906.57</v>
      </c>
    </row>
    <row r="1323" spans="1:7" x14ac:dyDescent="0.3">
      <c r="A1323">
        <v>3022009</v>
      </c>
      <c r="B1323" t="s">
        <v>24211</v>
      </c>
      <c r="C1323" t="s">
        <v>24212</v>
      </c>
      <c r="D1323" t="s">
        <v>371</v>
      </c>
      <c r="E1323">
        <v>615100</v>
      </c>
      <c r="F1323" t="s">
        <v>24196</v>
      </c>
      <c r="G1323" s="7">
        <v>120.97</v>
      </c>
    </row>
    <row r="1324" spans="1:7" x14ac:dyDescent="0.3">
      <c r="A1324">
        <v>3022009</v>
      </c>
      <c r="B1324" t="s">
        <v>24211</v>
      </c>
      <c r="C1324" t="s">
        <v>24212</v>
      </c>
      <c r="D1324" t="s">
        <v>377</v>
      </c>
      <c r="E1324">
        <v>611110</v>
      </c>
      <c r="F1324" t="s">
        <v>24196</v>
      </c>
      <c r="G1324" s="7">
        <v>-2.2599999999999998</v>
      </c>
    </row>
    <row r="1325" spans="1:7" x14ac:dyDescent="0.3">
      <c r="A1325">
        <v>3022009</v>
      </c>
      <c r="B1325" t="s">
        <v>24211</v>
      </c>
      <c r="C1325" t="s">
        <v>24212</v>
      </c>
      <c r="D1325" t="s">
        <v>377</v>
      </c>
      <c r="E1325">
        <v>611110</v>
      </c>
      <c r="F1325" t="s">
        <v>24196</v>
      </c>
      <c r="G1325" s="7">
        <v>339.05</v>
      </c>
    </row>
    <row r="1326" spans="1:7" x14ac:dyDescent="0.3">
      <c r="A1326">
        <v>3022009</v>
      </c>
      <c r="B1326" t="s">
        <v>24211</v>
      </c>
      <c r="C1326" t="s">
        <v>24212</v>
      </c>
      <c r="D1326" t="s">
        <v>371</v>
      </c>
      <c r="E1326">
        <v>615100</v>
      </c>
      <c r="F1326" t="s">
        <v>24196</v>
      </c>
      <c r="G1326" s="7">
        <v>120.97</v>
      </c>
    </row>
    <row r="1327" spans="1:7" x14ac:dyDescent="0.3">
      <c r="A1327">
        <v>3022009</v>
      </c>
      <c r="B1327" t="s">
        <v>24211</v>
      </c>
      <c r="C1327" t="s">
        <v>24212</v>
      </c>
      <c r="D1327" t="s">
        <v>371</v>
      </c>
      <c r="E1327">
        <v>617100</v>
      </c>
      <c r="F1327" t="s">
        <v>24196</v>
      </c>
      <c r="G1327" s="7">
        <v>855.04</v>
      </c>
    </row>
    <row r="1328" spans="1:7" x14ac:dyDescent="0.3">
      <c r="A1328">
        <v>3022009</v>
      </c>
      <c r="B1328" t="s">
        <v>24211</v>
      </c>
      <c r="C1328" t="s">
        <v>24212</v>
      </c>
      <c r="D1328" t="s">
        <v>377</v>
      </c>
      <c r="E1328">
        <v>611110</v>
      </c>
      <c r="F1328" t="s">
        <v>24196</v>
      </c>
      <c r="G1328" s="7">
        <v>4.5199999999999996</v>
      </c>
    </row>
    <row r="1329" spans="1:7" x14ac:dyDescent="0.3">
      <c r="A1329">
        <v>3022009</v>
      </c>
      <c r="B1329" t="s">
        <v>24211</v>
      </c>
      <c r="C1329" t="s">
        <v>24212</v>
      </c>
      <c r="D1329" t="s">
        <v>371</v>
      </c>
      <c r="E1329">
        <v>615100</v>
      </c>
      <c r="F1329" t="s">
        <v>24196</v>
      </c>
      <c r="G1329" s="7">
        <v>-120.97</v>
      </c>
    </row>
    <row r="1330" spans="1:7" x14ac:dyDescent="0.3">
      <c r="A1330">
        <v>3022009</v>
      </c>
      <c r="B1330" t="s">
        <v>24211</v>
      </c>
      <c r="C1330" t="s">
        <v>24212</v>
      </c>
      <c r="D1330" t="s">
        <v>373</v>
      </c>
      <c r="E1330">
        <v>615130</v>
      </c>
      <c r="F1330" t="s">
        <v>24196</v>
      </c>
      <c r="G1330" s="7">
        <v>-73.47</v>
      </c>
    </row>
    <row r="1331" spans="1:7" x14ac:dyDescent="0.3">
      <c r="A1331">
        <v>3022009</v>
      </c>
      <c r="B1331" t="s">
        <v>24211</v>
      </c>
      <c r="C1331" t="s">
        <v>24212</v>
      </c>
      <c r="D1331" t="s">
        <v>371</v>
      </c>
      <c r="E1331">
        <v>615100</v>
      </c>
      <c r="F1331" t="s">
        <v>24196</v>
      </c>
      <c r="G1331" s="7">
        <v>-120.97</v>
      </c>
    </row>
    <row r="1332" spans="1:7" x14ac:dyDescent="0.3">
      <c r="A1332">
        <v>3022009</v>
      </c>
      <c r="B1332" t="s">
        <v>24211</v>
      </c>
      <c r="C1332" t="s">
        <v>24212</v>
      </c>
      <c r="D1332" t="s">
        <v>373</v>
      </c>
      <c r="E1332">
        <v>615130</v>
      </c>
      <c r="F1332" t="s">
        <v>24196</v>
      </c>
      <c r="G1332" s="7">
        <v>11.39</v>
      </c>
    </row>
    <row r="1333" spans="1:7" x14ac:dyDescent="0.3">
      <c r="A1333">
        <v>3022009</v>
      </c>
      <c r="B1333" t="s">
        <v>24211</v>
      </c>
      <c r="C1333" t="s">
        <v>24212</v>
      </c>
      <c r="D1333" t="s">
        <v>377</v>
      </c>
      <c r="E1333">
        <v>611110</v>
      </c>
      <c r="F1333" t="s">
        <v>24196</v>
      </c>
      <c r="G1333" s="7">
        <v>-18.760000000000002</v>
      </c>
    </row>
    <row r="1334" spans="1:7" x14ac:dyDescent="0.3">
      <c r="A1334">
        <v>3022009</v>
      </c>
      <c r="B1334" t="s">
        <v>24211</v>
      </c>
      <c r="C1334" t="s">
        <v>24212</v>
      </c>
      <c r="D1334" t="s">
        <v>371</v>
      </c>
      <c r="E1334">
        <v>615100</v>
      </c>
      <c r="F1334" t="s">
        <v>24196</v>
      </c>
      <c r="G1334" s="7">
        <v>2745.58</v>
      </c>
    </row>
    <row r="1335" spans="1:7" x14ac:dyDescent="0.3">
      <c r="A1335">
        <v>3022009</v>
      </c>
      <c r="B1335" t="s">
        <v>24211</v>
      </c>
      <c r="C1335" t="s">
        <v>24212</v>
      </c>
      <c r="D1335" t="s">
        <v>371</v>
      </c>
      <c r="E1335">
        <v>615100</v>
      </c>
      <c r="F1335" t="s">
        <v>24196</v>
      </c>
      <c r="G1335" s="7">
        <v>15.81</v>
      </c>
    </row>
    <row r="1336" spans="1:7" x14ac:dyDescent="0.3">
      <c r="A1336">
        <v>3022009</v>
      </c>
      <c r="B1336" t="s">
        <v>24211</v>
      </c>
      <c r="C1336" t="s">
        <v>24212</v>
      </c>
      <c r="D1336" t="s">
        <v>371</v>
      </c>
      <c r="E1336">
        <v>615100</v>
      </c>
      <c r="F1336" t="s">
        <v>24196</v>
      </c>
      <c r="G1336" s="7">
        <v>120.97</v>
      </c>
    </row>
    <row r="1337" spans="1:7" x14ac:dyDescent="0.3">
      <c r="A1337">
        <v>3022009</v>
      </c>
      <c r="B1337" t="s">
        <v>24211</v>
      </c>
      <c r="C1337" t="s">
        <v>24212</v>
      </c>
      <c r="D1337" t="s">
        <v>371</v>
      </c>
      <c r="E1337">
        <v>615100</v>
      </c>
      <c r="F1337" t="s">
        <v>24196</v>
      </c>
      <c r="G1337" s="7">
        <v>3161</v>
      </c>
    </row>
    <row r="1338" spans="1:7" x14ac:dyDescent="0.3">
      <c r="A1338">
        <v>3022009</v>
      </c>
      <c r="B1338" t="s">
        <v>24211</v>
      </c>
      <c r="C1338" t="s">
        <v>24212</v>
      </c>
      <c r="D1338" t="s">
        <v>371</v>
      </c>
      <c r="E1338">
        <v>615100</v>
      </c>
      <c r="F1338" t="s">
        <v>24196</v>
      </c>
      <c r="G1338" s="7">
        <v>-120.97</v>
      </c>
    </row>
    <row r="1339" spans="1:7" x14ac:dyDescent="0.3">
      <c r="A1339">
        <v>3022009</v>
      </c>
      <c r="B1339" t="s">
        <v>24211</v>
      </c>
      <c r="C1339" t="s">
        <v>24212</v>
      </c>
      <c r="D1339" t="s">
        <v>377</v>
      </c>
      <c r="E1339">
        <v>611110</v>
      </c>
      <c r="F1339" t="s">
        <v>24196</v>
      </c>
      <c r="G1339" s="7">
        <v>-0.01</v>
      </c>
    </row>
    <row r="1340" spans="1:7" x14ac:dyDescent="0.3">
      <c r="A1340">
        <v>3022009</v>
      </c>
      <c r="B1340" t="s">
        <v>24211</v>
      </c>
      <c r="C1340" t="s">
        <v>24212</v>
      </c>
      <c r="D1340" t="s">
        <v>373</v>
      </c>
      <c r="E1340">
        <v>615130</v>
      </c>
      <c r="F1340" t="s">
        <v>24196</v>
      </c>
      <c r="G1340" s="7">
        <v>70.680000000000007</v>
      </c>
    </row>
    <row r="1341" spans="1:7" x14ac:dyDescent="0.3">
      <c r="A1341">
        <v>3022009</v>
      </c>
      <c r="B1341" t="s">
        <v>24211</v>
      </c>
      <c r="C1341" t="s">
        <v>24212</v>
      </c>
      <c r="D1341" t="s">
        <v>373</v>
      </c>
      <c r="E1341">
        <v>615130</v>
      </c>
      <c r="F1341" t="s">
        <v>24196</v>
      </c>
      <c r="G1341" s="7">
        <v>2277.66</v>
      </c>
    </row>
    <row r="1342" spans="1:7" x14ac:dyDescent="0.3">
      <c r="A1342">
        <v>3022009</v>
      </c>
      <c r="B1342" t="s">
        <v>24211</v>
      </c>
      <c r="C1342" t="s">
        <v>24212</v>
      </c>
      <c r="D1342" t="s">
        <v>371</v>
      </c>
      <c r="E1342">
        <v>615100</v>
      </c>
      <c r="F1342" t="s">
        <v>24196</v>
      </c>
      <c r="G1342" s="7">
        <v>7116.33</v>
      </c>
    </row>
    <row r="1343" spans="1:7" x14ac:dyDescent="0.3">
      <c r="A1343">
        <v>3022009</v>
      </c>
      <c r="B1343" t="s">
        <v>24211</v>
      </c>
      <c r="C1343" t="s">
        <v>24212</v>
      </c>
      <c r="D1343" t="s">
        <v>371</v>
      </c>
      <c r="E1343">
        <v>615100</v>
      </c>
      <c r="F1343" t="s">
        <v>24196</v>
      </c>
      <c r="G1343" s="7">
        <v>6.32</v>
      </c>
    </row>
    <row r="1344" spans="1:7" x14ac:dyDescent="0.3">
      <c r="A1344">
        <v>3022009</v>
      </c>
      <c r="B1344" t="s">
        <v>24211</v>
      </c>
      <c r="C1344" t="s">
        <v>24212</v>
      </c>
      <c r="D1344" t="s">
        <v>374</v>
      </c>
      <c r="E1344">
        <v>615120</v>
      </c>
      <c r="F1344" t="s">
        <v>24196</v>
      </c>
      <c r="G1344" s="7">
        <v>21.25</v>
      </c>
    </row>
    <row r="1345" spans="1:7" x14ac:dyDescent="0.3">
      <c r="A1345">
        <v>3022009</v>
      </c>
      <c r="B1345" t="s">
        <v>24211</v>
      </c>
      <c r="C1345" t="s">
        <v>24212</v>
      </c>
      <c r="D1345" t="s">
        <v>371</v>
      </c>
      <c r="E1345">
        <v>615100</v>
      </c>
      <c r="F1345" t="s">
        <v>24196</v>
      </c>
      <c r="G1345" s="7">
        <v>-117.86</v>
      </c>
    </row>
    <row r="1346" spans="1:7" x14ac:dyDescent="0.3">
      <c r="A1346">
        <v>3022009</v>
      </c>
      <c r="B1346" t="s">
        <v>24211</v>
      </c>
      <c r="C1346" t="s">
        <v>24212</v>
      </c>
      <c r="D1346" t="s">
        <v>371</v>
      </c>
      <c r="E1346">
        <v>615100</v>
      </c>
      <c r="F1346" t="s">
        <v>24196</v>
      </c>
      <c r="G1346" s="7">
        <v>18.75</v>
      </c>
    </row>
    <row r="1347" spans="1:7" x14ac:dyDescent="0.3">
      <c r="A1347">
        <v>3022009</v>
      </c>
      <c r="B1347" t="s">
        <v>24211</v>
      </c>
      <c r="C1347" t="s">
        <v>24212</v>
      </c>
      <c r="D1347" t="s">
        <v>371</v>
      </c>
      <c r="E1347">
        <v>617100</v>
      </c>
      <c r="F1347" t="s">
        <v>24196</v>
      </c>
      <c r="G1347" s="7">
        <v>906.57</v>
      </c>
    </row>
    <row r="1348" spans="1:7" x14ac:dyDescent="0.3">
      <c r="A1348">
        <v>3022009</v>
      </c>
      <c r="B1348" t="s">
        <v>24211</v>
      </c>
      <c r="C1348" t="s">
        <v>24212</v>
      </c>
      <c r="D1348" t="s">
        <v>371</v>
      </c>
      <c r="E1348">
        <v>616100</v>
      </c>
      <c r="F1348" t="s">
        <v>24196</v>
      </c>
      <c r="G1348" s="7">
        <v>384.64</v>
      </c>
    </row>
    <row r="1349" spans="1:7" x14ac:dyDescent="0.3">
      <c r="A1349">
        <v>3022009</v>
      </c>
      <c r="B1349" t="s">
        <v>24211</v>
      </c>
      <c r="C1349" t="s">
        <v>24212</v>
      </c>
      <c r="D1349" t="s">
        <v>371</v>
      </c>
      <c r="E1349">
        <v>615100</v>
      </c>
      <c r="F1349" t="s">
        <v>24196</v>
      </c>
      <c r="G1349" s="7">
        <v>2699.7</v>
      </c>
    </row>
    <row r="1350" spans="1:7" x14ac:dyDescent="0.3">
      <c r="A1350">
        <v>3022009</v>
      </c>
      <c r="B1350" t="s">
        <v>24211</v>
      </c>
      <c r="C1350" t="s">
        <v>24212</v>
      </c>
      <c r="D1350" t="s">
        <v>377</v>
      </c>
      <c r="E1350">
        <v>611110</v>
      </c>
      <c r="F1350" t="s">
        <v>24196</v>
      </c>
      <c r="G1350" s="7">
        <v>2.73</v>
      </c>
    </row>
    <row r="1351" spans="1:7" x14ac:dyDescent="0.3">
      <c r="A1351">
        <v>3022009</v>
      </c>
      <c r="B1351" t="s">
        <v>24211</v>
      </c>
      <c r="C1351" t="s">
        <v>24212</v>
      </c>
      <c r="D1351" t="s">
        <v>371</v>
      </c>
      <c r="E1351">
        <v>615100</v>
      </c>
      <c r="F1351" t="s">
        <v>24196</v>
      </c>
      <c r="G1351" s="7">
        <v>-9.08</v>
      </c>
    </row>
    <row r="1352" spans="1:7" x14ac:dyDescent="0.3">
      <c r="A1352">
        <v>3022009</v>
      </c>
      <c r="B1352" t="s">
        <v>24211</v>
      </c>
      <c r="C1352" t="s">
        <v>24212</v>
      </c>
      <c r="D1352" t="s">
        <v>373</v>
      </c>
      <c r="E1352">
        <v>615130</v>
      </c>
      <c r="F1352" t="s">
        <v>24196</v>
      </c>
      <c r="G1352" s="7">
        <v>-70.680000000000007</v>
      </c>
    </row>
    <row r="1353" spans="1:7" x14ac:dyDescent="0.3">
      <c r="A1353">
        <v>3022009</v>
      </c>
      <c r="B1353" t="s">
        <v>24211</v>
      </c>
      <c r="C1353" t="s">
        <v>24212</v>
      </c>
      <c r="D1353" t="s">
        <v>371</v>
      </c>
      <c r="E1353">
        <v>615100</v>
      </c>
      <c r="F1353" t="s">
        <v>24196</v>
      </c>
      <c r="G1353" s="7">
        <v>16.8</v>
      </c>
    </row>
    <row r="1354" spans="1:7" x14ac:dyDescent="0.3">
      <c r="A1354">
        <v>3022009</v>
      </c>
      <c r="B1354" t="s">
        <v>24211</v>
      </c>
      <c r="C1354" t="s">
        <v>24212</v>
      </c>
      <c r="D1354" t="s">
        <v>371</v>
      </c>
      <c r="E1354">
        <v>615100</v>
      </c>
      <c r="F1354" t="s">
        <v>24196</v>
      </c>
      <c r="G1354" s="7">
        <v>120.97</v>
      </c>
    </row>
    <row r="1355" spans="1:7" x14ac:dyDescent="0.3">
      <c r="A1355">
        <v>3022009</v>
      </c>
      <c r="B1355" t="s">
        <v>24211</v>
      </c>
      <c r="C1355" t="s">
        <v>24212</v>
      </c>
      <c r="D1355" t="s">
        <v>373</v>
      </c>
      <c r="E1355">
        <v>615130</v>
      </c>
      <c r="F1355" t="s">
        <v>24196</v>
      </c>
      <c r="G1355" s="7">
        <v>0.01</v>
      </c>
    </row>
    <row r="1356" spans="1:7" x14ac:dyDescent="0.3">
      <c r="A1356">
        <v>3022009</v>
      </c>
      <c r="B1356" t="s">
        <v>24211</v>
      </c>
      <c r="C1356" t="s">
        <v>24212</v>
      </c>
      <c r="D1356" t="s">
        <v>373</v>
      </c>
      <c r="E1356">
        <v>615130</v>
      </c>
      <c r="F1356" t="s">
        <v>24196</v>
      </c>
      <c r="G1356" s="7">
        <v>70.680000000000007</v>
      </c>
    </row>
    <row r="1357" spans="1:7" x14ac:dyDescent="0.3">
      <c r="A1357">
        <v>3022009</v>
      </c>
      <c r="B1357" t="s">
        <v>24211</v>
      </c>
      <c r="C1357" t="s">
        <v>24212</v>
      </c>
      <c r="D1357" t="s">
        <v>377</v>
      </c>
      <c r="E1357">
        <v>611110</v>
      </c>
      <c r="F1357" t="s">
        <v>24196</v>
      </c>
      <c r="G1357" s="7">
        <v>-2.2599999999999998</v>
      </c>
    </row>
    <row r="1358" spans="1:7" x14ac:dyDescent="0.3">
      <c r="A1358">
        <v>3022009</v>
      </c>
      <c r="B1358" t="s">
        <v>24211</v>
      </c>
      <c r="C1358" t="s">
        <v>24212</v>
      </c>
      <c r="D1358" t="s">
        <v>373</v>
      </c>
      <c r="E1358">
        <v>615130</v>
      </c>
      <c r="F1358" t="s">
        <v>24196</v>
      </c>
      <c r="G1358" s="7">
        <v>1992</v>
      </c>
    </row>
    <row r="1359" spans="1:7" x14ac:dyDescent="0.3">
      <c r="A1359">
        <v>3022009</v>
      </c>
      <c r="B1359" t="s">
        <v>24211</v>
      </c>
      <c r="C1359" t="s">
        <v>24212</v>
      </c>
      <c r="D1359" t="s">
        <v>373</v>
      </c>
      <c r="E1359">
        <v>615130</v>
      </c>
      <c r="F1359" t="s">
        <v>24196</v>
      </c>
      <c r="G1359" s="7">
        <v>-73.47</v>
      </c>
    </row>
    <row r="1360" spans="1:7" x14ac:dyDescent="0.3">
      <c r="A1360">
        <v>3022009</v>
      </c>
      <c r="B1360" t="s">
        <v>24211</v>
      </c>
      <c r="C1360" t="s">
        <v>24212</v>
      </c>
      <c r="D1360" t="s">
        <v>377</v>
      </c>
      <c r="E1360">
        <v>611110</v>
      </c>
      <c r="F1360" t="s">
        <v>24196</v>
      </c>
      <c r="G1360" s="7">
        <v>2.5</v>
      </c>
    </row>
    <row r="1361" spans="1:7" x14ac:dyDescent="0.3">
      <c r="A1361">
        <v>3022009</v>
      </c>
      <c r="B1361" t="s">
        <v>24211</v>
      </c>
      <c r="C1361" t="s">
        <v>24212</v>
      </c>
      <c r="D1361" t="s">
        <v>373</v>
      </c>
      <c r="E1361">
        <v>615130</v>
      </c>
      <c r="F1361" t="s">
        <v>24196</v>
      </c>
      <c r="G1361" s="7">
        <v>-37.96</v>
      </c>
    </row>
    <row r="1362" spans="1:7" x14ac:dyDescent="0.3">
      <c r="A1362">
        <v>3022009</v>
      </c>
      <c r="B1362" t="s">
        <v>24211</v>
      </c>
      <c r="C1362" t="s">
        <v>24212</v>
      </c>
      <c r="D1362" t="s">
        <v>373</v>
      </c>
      <c r="E1362">
        <v>617150</v>
      </c>
      <c r="F1362" t="s">
        <v>24196</v>
      </c>
      <c r="G1362" s="7">
        <v>563.28</v>
      </c>
    </row>
    <row r="1363" spans="1:7" x14ac:dyDescent="0.3">
      <c r="A1363">
        <v>3022009</v>
      </c>
      <c r="B1363" t="s">
        <v>24211</v>
      </c>
      <c r="C1363" t="s">
        <v>24212</v>
      </c>
      <c r="D1363" t="s">
        <v>377</v>
      </c>
      <c r="E1363">
        <v>611110</v>
      </c>
      <c r="F1363" t="s">
        <v>24196</v>
      </c>
      <c r="G1363" s="7">
        <v>-18.760000000000002</v>
      </c>
    </row>
    <row r="1364" spans="1:7" x14ac:dyDescent="0.3">
      <c r="A1364">
        <v>3022009</v>
      </c>
      <c r="B1364" t="s">
        <v>24211</v>
      </c>
      <c r="C1364" t="s">
        <v>24212</v>
      </c>
      <c r="D1364" t="s">
        <v>371</v>
      </c>
      <c r="E1364">
        <v>615100</v>
      </c>
      <c r="F1364" t="s">
        <v>24196</v>
      </c>
      <c r="G1364" s="7">
        <v>18</v>
      </c>
    </row>
    <row r="1365" spans="1:7" x14ac:dyDescent="0.3">
      <c r="A1365">
        <v>3022009</v>
      </c>
      <c r="B1365" t="s">
        <v>24211</v>
      </c>
      <c r="C1365" t="s">
        <v>24212</v>
      </c>
      <c r="D1365" t="s">
        <v>373</v>
      </c>
      <c r="E1365">
        <v>615130</v>
      </c>
      <c r="F1365" t="s">
        <v>24196</v>
      </c>
      <c r="G1365" s="7">
        <v>-35.340000000000003</v>
      </c>
    </row>
    <row r="1366" spans="1:7" x14ac:dyDescent="0.3">
      <c r="A1366">
        <v>3022009</v>
      </c>
      <c r="B1366" t="s">
        <v>24211</v>
      </c>
      <c r="C1366" t="s">
        <v>24212</v>
      </c>
      <c r="D1366" t="s">
        <v>371</v>
      </c>
      <c r="E1366">
        <v>615100</v>
      </c>
      <c r="F1366" t="s">
        <v>24196</v>
      </c>
      <c r="G1366" s="7">
        <v>4184.17</v>
      </c>
    </row>
    <row r="1367" spans="1:7" x14ac:dyDescent="0.3">
      <c r="A1367">
        <v>3022009</v>
      </c>
      <c r="B1367" t="s">
        <v>24211</v>
      </c>
      <c r="C1367" t="s">
        <v>24212</v>
      </c>
      <c r="D1367" t="s">
        <v>377</v>
      </c>
      <c r="E1367">
        <v>611110</v>
      </c>
      <c r="F1367" t="s">
        <v>24196</v>
      </c>
      <c r="G1367" s="7">
        <v>18.760000000000002</v>
      </c>
    </row>
    <row r="1368" spans="1:7" x14ac:dyDescent="0.3">
      <c r="A1368">
        <v>3022009</v>
      </c>
      <c r="B1368" t="s">
        <v>24211</v>
      </c>
      <c r="C1368" t="s">
        <v>24212</v>
      </c>
      <c r="D1368" t="s">
        <v>373</v>
      </c>
      <c r="E1368">
        <v>617150</v>
      </c>
      <c r="F1368" t="s">
        <v>24196</v>
      </c>
      <c r="G1368" s="7">
        <v>464.64</v>
      </c>
    </row>
    <row r="1369" spans="1:7" x14ac:dyDescent="0.3">
      <c r="A1369">
        <v>3022009</v>
      </c>
      <c r="B1369" t="s">
        <v>24211</v>
      </c>
      <c r="C1369" t="s">
        <v>24212</v>
      </c>
      <c r="D1369" t="s">
        <v>371</v>
      </c>
      <c r="E1369">
        <v>615100</v>
      </c>
      <c r="F1369" t="s">
        <v>24196</v>
      </c>
      <c r="G1369" s="7">
        <v>3599.6</v>
      </c>
    </row>
    <row r="1370" spans="1:7" x14ac:dyDescent="0.3">
      <c r="A1370">
        <v>3022009</v>
      </c>
      <c r="B1370" t="s">
        <v>24211</v>
      </c>
      <c r="C1370" t="s">
        <v>24212</v>
      </c>
      <c r="D1370" t="s">
        <v>371</v>
      </c>
      <c r="E1370">
        <v>615100</v>
      </c>
      <c r="F1370" t="s">
        <v>24196</v>
      </c>
      <c r="G1370" s="7">
        <v>2603.4</v>
      </c>
    </row>
    <row r="1371" spans="1:7" x14ac:dyDescent="0.3">
      <c r="A1371">
        <v>3022009</v>
      </c>
      <c r="B1371" t="s">
        <v>24211</v>
      </c>
      <c r="C1371" t="s">
        <v>24212</v>
      </c>
      <c r="D1371" t="s">
        <v>377</v>
      </c>
      <c r="E1371">
        <v>611110</v>
      </c>
      <c r="F1371" t="s">
        <v>24196</v>
      </c>
      <c r="G1371" s="7">
        <v>-18.760000000000002</v>
      </c>
    </row>
    <row r="1372" spans="1:7" x14ac:dyDescent="0.3">
      <c r="A1372">
        <v>3022009</v>
      </c>
      <c r="B1372" t="s">
        <v>24211</v>
      </c>
      <c r="C1372" t="s">
        <v>24212</v>
      </c>
      <c r="D1372" t="s">
        <v>371</v>
      </c>
      <c r="E1372">
        <v>616100</v>
      </c>
      <c r="F1372" t="s">
        <v>24196</v>
      </c>
      <c r="G1372" s="7">
        <v>127.11</v>
      </c>
    </row>
    <row r="1373" spans="1:7" x14ac:dyDescent="0.3">
      <c r="A1373">
        <v>3022009</v>
      </c>
      <c r="B1373" t="s">
        <v>24211</v>
      </c>
      <c r="C1373" t="s">
        <v>24212</v>
      </c>
      <c r="D1373" t="s">
        <v>373</v>
      </c>
      <c r="E1373">
        <v>615130</v>
      </c>
      <c r="F1373" t="s">
        <v>24196</v>
      </c>
      <c r="G1373" s="7">
        <v>-68.400000000000006</v>
      </c>
    </row>
    <row r="1374" spans="1:7" x14ac:dyDescent="0.3">
      <c r="A1374">
        <v>3022009</v>
      </c>
      <c r="B1374" t="s">
        <v>24211</v>
      </c>
      <c r="C1374" t="s">
        <v>24212</v>
      </c>
      <c r="D1374" t="s">
        <v>374</v>
      </c>
      <c r="E1374">
        <v>617120</v>
      </c>
      <c r="F1374" t="s">
        <v>24196</v>
      </c>
      <c r="G1374" s="7">
        <v>528.26</v>
      </c>
    </row>
    <row r="1375" spans="1:7" x14ac:dyDescent="0.3">
      <c r="A1375">
        <v>3022009</v>
      </c>
      <c r="B1375" t="s">
        <v>24211</v>
      </c>
      <c r="C1375" t="s">
        <v>24212</v>
      </c>
      <c r="D1375" t="s">
        <v>373</v>
      </c>
      <c r="E1375">
        <v>615130</v>
      </c>
      <c r="F1375" t="s">
        <v>24196</v>
      </c>
      <c r="G1375" s="7">
        <v>75.92</v>
      </c>
    </row>
    <row r="1376" spans="1:7" x14ac:dyDescent="0.3">
      <c r="A1376">
        <v>3022009</v>
      </c>
      <c r="B1376" t="s">
        <v>24211</v>
      </c>
      <c r="C1376" t="s">
        <v>24212</v>
      </c>
      <c r="D1376" t="s">
        <v>374</v>
      </c>
      <c r="E1376">
        <v>615120</v>
      </c>
      <c r="F1376" t="s">
        <v>24196</v>
      </c>
      <c r="G1376" s="7">
        <v>-20.56</v>
      </c>
    </row>
    <row r="1377" spans="1:7" x14ac:dyDescent="0.3">
      <c r="A1377">
        <v>3022009</v>
      </c>
      <c r="B1377" t="s">
        <v>24211</v>
      </c>
      <c r="C1377" t="s">
        <v>24212</v>
      </c>
      <c r="D1377" t="s">
        <v>371</v>
      </c>
      <c r="E1377">
        <v>615100</v>
      </c>
      <c r="F1377" t="s">
        <v>24196</v>
      </c>
      <c r="G1377" s="7">
        <v>13.73</v>
      </c>
    </row>
    <row r="1378" spans="1:7" x14ac:dyDescent="0.3">
      <c r="A1378">
        <v>3022009</v>
      </c>
      <c r="B1378" t="s">
        <v>24211</v>
      </c>
      <c r="C1378" t="s">
        <v>24212</v>
      </c>
      <c r="D1378" t="s">
        <v>371</v>
      </c>
      <c r="E1378">
        <v>615100</v>
      </c>
      <c r="F1378" t="s">
        <v>24196</v>
      </c>
      <c r="G1378" s="7">
        <v>237.21</v>
      </c>
    </row>
    <row r="1379" spans="1:7" x14ac:dyDescent="0.3">
      <c r="A1379">
        <v>3022009</v>
      </c>
      <c r="B1379" t="s">
        <v>24211</v>
      </c>
      <c r="C1379" t="s">
        <v>24212</v>
      </c>
      <c r="D1379" t="s">
        <v>375</v>
      </c>
      <c r="E1379">
        <v>615140</v>
      </c>
      <c r="F1379" t="s">
        <v>24196</v>
      </c>
      <c r="G1379" s="7">
        <v>4977.5</v>
      </c>
    </row>
    <row r="1380" spans="1:7" x14ac:dyDescent="0.3">
      <c r="A1380">
        <v>3022009</v>
      </c>
      <c r="B1380" t="s">
        <v>24211</v>
      </c>
      <c r="C1380" t="s">
        <v>24212</v>
      </c>
      <c r="D1380" t="s">
        <v>377</v>
      </c>
      <c r="E1380">
        <v>611130</v>
      </c>
      <c r="F1380" t="s">
        <v>24196</v>
      </c>
      <c r="G1380" s="7">
        <v>118.65</v>
      </c>
    </row>
    <row r="1381" spans="1:7" x14ac:dyDescent="0.3">
      <c r="A1381">
        <v>3022009</v>
      </c>
      <c r="B1381" t="s">
        <v>24211</v>
      </c>
      <c r="C1381" t="s">
        <v>24212</v>
      </c>
      <c r="D1381" t="s">
        <v>373</v>
      </c>
      <c r="E1381">
        <v>615130</v>
      </c>
      <c r="F1381" t="s">
        <v>24196</v>
      </c>
      <c r="G1381" s="7">
        <v>-0.01</v>
      </c>
    </row>
    <row r="1382" spans="1:7" x14ac:dyDescent="0.3">
      <c r="A1382">
        <v>3022009</v>
      </c>
      <c r="B1382" t="s">
        <v>24211</v>
      </c>
      <c r="C1382" t="s">
        <v>24212</v>
      </c>
      <c r="D1382" t="s">
        <v>373</v>
      </c>
      <c r="E1382">
        <v>615130</v>
      </c>
      <c r="F1382" t="s">
        <v>24196</v>
      </c>
      <c r="G1382" s="7">
        <v>73.47</v>
      </c>
    </row>
    <row r="1383" spans="1:7" x14ac:dyDescent="0.3">
      <c r="A1383">
        <v>3022009</v>
      </c>
      <c r="B1383" t="s">
        <v>24211</v>
      </c>
      <c r="C1383" t="s">
        <v>24212</v>
      </c>
      <c r="D1383" t="s">
        <v>373</v>
      </c>
      <c r="E1383">
        <v>617150</v>
      </c>
      <c r="F1383" t="s">
        <v>24196</v>
      </c>
      <c r="G1383" s="7">
        <v>499.68</v>
      </c>
    </row>
    <row r="1384" spans="1:7" x14ac:dyDescent="0.3">
      <c r="A1384">
        <v>3022009</v>
      </c>
      <c r="B1384" t="s">
        <v>24211</v>
      </c>
      <c r="C1384" t="s">
        <v>24212</v>
      </c>
      <c r="D1384" t="s">
        <v>373</v>
      </c>
      <c r="E1384">
        <v>615130</v>
      </c>
      <c r="F1384" t="s">
        <v>24196</v>
      </c>
      <c r="G1384" s="7">
        <v>-0.01</v>
      </c>
    </row>
    <row r="1385" spans="1:7" x14ac:dyDescent="0.3">
      <c r="A1385">
        <v>3022009</v>
      </c>
      <c r="B1385" t="s">
        <v>24211</v>
      </c>
      <c r="C1385" t="s">
        <v>24212</v>
      </c>
      <c r="D1385" t="s">
        <v>377</v>
      </c>
      <c r="E1385">
        <v>611130</v>
      </c>
      <c r="F1385" t="s">
        <v>24196</v>
      </c>
      <c r="G1385" s="7">
        <v>30.75</v>
      </c>
    </row>
    <row r="1386" spans="1:7" x14ac:dyDescent="0.3">
      <c r="A1386">
        <v>3022009</v>
      </c>
      <c r="B1386" t="s">
        <v>24211</v>
      </c>
      <c r="C1386" t="s">
        <v>24212</v>
      </c>
      <c r="D1386" t="s">
        <v>371</v>
      </c>
      <c r="E1386">
        <v>616100</v>
      </c>
      <c r="F1386" t="s">
        <v>24196</v>
      </c>
      <c r="G1386" s="7">
        <v>411.6</v>
      </c>
    </row>
    <row r="1387" spans="1:7" x14ac:dyDescent="0.3">
      <c r="A1387">
        <v>3022009</v>
      </c>
      <c r="B1387" t="s">
        <v>24211</v>
      </c>
      <c r="C1387" t="s">
        <v>24212</v>
      </c>
      <c r="D1387" t="s">
        <v>373</v>
      </c>
      <c r="E1387">
        <v>615130</v>
      </c>
      <c r="F1387" t="s">
        <v>24196</v>
      </c>
      <c r="G1387" s="7">
        <v>-73.47</v>
      </c>
    </row>
    <row r="1388" spans="1:7" x14ac:dyDescent="0.3">
      <c r="A1388">
        <v>3022009</v>
      </c>
      <c r="B1388" t="s">
        <v>24211</v>
      </c>
      <c r="C1388" t="s">
        <v>24212</v>
      </c>
      <c r="D1388" t="s">
        <v>377</v>
      </c>
      <c r="E1388">
        <v>611110</v>
      </c>
      <c r="F1388" t="s">
        <v>24196</v>
      </c>
      <c r="G1388" s="7">
        <v>408.9</v>
      </c>
    </row>
    <row r="1389" spans="1:7" x14ac:dyDescent="0.3">
      <c r="A1389">
        <v>3022009</v>
      </c>
      <c r="B1389" t="s">
        <v>24211</v>
      </c>
      <c r="C1389" t="s">
        <v>24212</v>
      </c>
      <c r="D1389" t="s">
        <v>377</v>
      </c>
      <c r="E1389">
        <v>611110</v>
      </c>
      <c r="F1389" t="s">
        <v>24196</v>
      </c>
      <c r="G1389" s="7">
        <v>18.760000000000002</v>
      </c>
    </row>
    <row r="1390" spans="1:7" x14ac:dyDescent="0.3">
      <c r="A1390">
        <v>3022009</v>
      </c>
      <c r="B1390" t="s">
        <v>24211</v>
      </c>
      <c r="C1390" t="s">
        <v>24212</v>
      </c>
      <c r="D1390" t="s">
        <v>375</v>
      </c>
      <c r="E1390">
        <v>616130</v>
      </c>
      <c r="F1390" t="s">
        <v>24196</v>
      </c>
      <c r="G1390" s="7">
        <v>354.42</v>
      </c>
    </row>
    <row r="1391" spans="1:7" x14ac:dyDescent="0.3">
      <c r="A1391">
        <v>3022009</v>
      </c>
      <c r="B1391" t="s">
        <v>24211</v>
      </c>
      <c r="C1391" t="s">
        <v>24212</v>
      </c>
      <c r="D1391" t="s">
        <v>373</v>
      </c>
      <c r="E1391">
        <v>615130</v>
      </c>
      <c r="F1391" t="s">
        <v>24196</v>
      </c>
      <c r="G1391" s="7">
        <v>15.19</v>
      </c>
    </row>
    <row r="1392" spans="1:7" x14ac:dyDescent="0.3">
      <c r="A1392">
        <v>3022009</v>
      </c>
      <c r="B1392" t="s">
        <v>24211</v>
      </c>
      <c r="C1392" t="s">
        <v>24212</v>
      </c>
      <c r="D1392" t="s">
        <v>373</v>
      </c>
      <c r="E1392">
        <v>615130</v>
      </c>
      <c r="F1392" t="s">
        <v>24196</v>
      </c>
      <c r="G1392" s="7">
        <v>73.47</v>
      </c>
    </row>
    <row r="1393" spans="1:7" x14ac:dyDescent="0.3">
      <c r="A1393">
        <v>3022009</v>
      </c>
      <c r="B1393" t="s">
        <v>24211</v>
      </c>
      <c r="C1393" t="s">
        <v>24212</v>
      </c>
      <c r="D1393" t="s">
        <v>371</v>
      </c>
      <c r="E1393">
        <v>617100</v>
      </c>
      <c r="F1393" t="s">
        <v>24196</v>
      </c>
      <c r="G1393" s="7">
        <v>1014.08</v>
      </c>
    </row>
    <row r="1394" spans="1:7" x14ac:dyDescent="0.3">
      <c r="A1394">
        <v>3022009</v>
      </c>
      <c r="B1394" t="s">
        <v>24211</v>
      </c>
      <c r="C1394" t="s">
        <v>24212</v>
      </c>
      <c r="D1394" t="s">
        <v>377</v>
      </c>
      <c r="E1394">
        <v>611110</v>
      </c>
      <c r="F1394" t="s">
        <v>24196</v>
      </c>
      <c r="G1394" s="7">
        <v>1.5</v>
      </c>
    </row>
    <row r="1395" spans="1:7" x14ac:dyDescent="0.3">
      <c r="A1395">
        <v>3022009</v>
      </c>
      <c r="B1395" t="s">
        <v>24211</v>
      </c>
      <c r="C1395" t="s">
        <v>24212</v>
      </c>
      <c r="D1395" t="s">
        <v>377</v>
      </c>
      <c r="E1395">
        <v>611110</v>
      </c>
      <c r="F1395" t="s">
        <v>24196</v>
      </c>
      <c r="G1395" s="7">
        <v>4.5199999999999996</v>
      </c>
    </row>
    <row r="1396" spans="1:7" x14ac:dyDescent="0.3">
      <c r="A1396">
        <v>3022009</v>
      </c>
      <c r="B1396" t="s">
        <v>24211</v>
      </c>
      <c r="C1396" t="s">
        <v>24212</v>
      </c>
      <c r="D1396" t="s">
        <v>371</v>
      </c>
      <c r="E1396">
        <v>615100</v>
      </c>
      <c r="F1396" t="s">
        <v>24196</v>
      </c>
      <c r="G1396" s="7">
        <v>-120.97</v>
      </c>
    </row>
    <row r="1397" spans="1:7" x14ac:dyDescent="0.3">
      <c r="A1397">
        <v>3022009</v>
      </c>
      <c r="B1397" t="s">
        <v>24211</v>
      </c>
      <c r="C1397" t="s">
        <v>24212</v>
      </c>
      <c r="D1397" t="s">
        <v>377</v>
      </c>
      <c r="E1397">
        <v>611110</v>
      </c>
      <c r="F1397" t="s">
        <v>24196</v>
      </c>
      <c r="G1397" s="7">
        <v>2.04</v>
      </c>
    </row>
    <row r="1398" spans="1:7" x14ac:dyDescent="0.3">
      <c r="A1398">
        <v>3022009</v>
      </c>
      <c r="B1398" t="s">
        <v>24211</v>
      </c>
      <c r="C1398" t="s">
        <v>24212</v>
      </c>
      <c r="D1398" t="s">
        <v>377</v>
      </c>
      <c r="E1398">
        <v>611110</v>
      </c>
      <c r="F1398" t="s">
        <v>24196</v>
      </c>
      <c r="G1398" s="7">
        <v>-18.760000000000002</v>
      </c>
    </row>
    <row r="1399" spans="1:7" x14ac:dyDescent="0.3">
      <c r="A1399">
        <v>3022009</v>
      </c>
      <c r="B1399" t="s">
        <v>24211</v>
      </c>
      <c r="C1399" t="s">
        <v>24212</v>
      </c>
      <c r="D1399" t="s">
        <v>377</v>
      </c>
      <c r="E1399">
        <v>611110</v>
      </c>
      <c r="F1399" t="s">
        <v>24196</v>
      </c>
      <c r="G1399" s="7">
        <v>0.01</v>
      </c>
    </row>
    <row r="1400" spans="1:7" x14ac:dyDescent="0.3">
      <c r="A1400">
        <v>3022009</v>
      </c>
      <c r="B1400" t="s">
        <v>24211</v>
      </c>
      <c r="C1400" t="s">
        <v>24212</v>
      </c>
      <c r="D1400" t="s">
        <v>377</v>
      </c>
      <c r="E1400">
        <v>611110</v>
      </c>
      <c r="F1400" t="s">
        <v>24196</v>
      </c>
      <c r="G1400" s="7">
        <v>0.01</v>
      </c>
    </row>
    <row r="1401" spans="1:7" x14ac:dyDescent="0.3">
      <c r="A1401">
        <v>3022009</v>
      </c>
      <c r="B1401" t="s">
        <v>24211</v>
      </c>
      <c r="C1401" t="s">
        <v>24212</v>
      </c>
      <c r="D1401" t="s">
        <v>373</v>
      </c>
      <c r="E1401">
        <v>616160</v>
      </c>
      <c r="F1401" t="s">
        <v>24196</v>
      </c>
      <c r="G1401" s="7">
        <v>35.340000000000003</v>
      </c>
    </row>
    <row r="1402" spans="1:7" x14ac:dyDescent="0.3">
      <c r="A1402">
        <v>3022009</v>
      </c>
      <c r="B1402" t="s">
        <v>24211</v>
      </c>
      <c r="C1402" t="s">
        <v>24212</v>
      </c>
      <c r="D1402" t="s">
        <v>373</v>
      </c>
      <c r="E1402">
        <v>615130</v>
      </c>
      <c r="F1402" t="s">
        <v>24196</v>
      </c>
      <c r="G1402" s="7">
        <v>75.92</v>
      </c>
    </row>
    <row r="1403" spans="1:7" x14ac:dyDescent="0.3">
      <c r="A1403">
        <v>3022009</v>
      </c>
      <c r="B1403" t="s">
        <v>24211</v>
      </c>
      <c r="C1403" t="s">
        <v>24212</v>
      </c>
      <c r="D1403" t="s">
        <v>377</v>
      </c>
      <c r="E1403">
        <v>611110</v>
      </c>
      <c r="F1403" t="s">
        <v>24196</v>
      </c>
      <c r="G1403" s="7">
        <v>4.5199999999999996</v>
      </c>
    </row>
    <row r="1404" spans="1:7" x14ac:dyDescent="0.3">
      <c r="A1404">
        <v>3022009</v>
      </c>
      <c r="B1404" t="s">
        <v>24211</v>
      </c>
      <c r="C1404" t="s">
        <v>24212</v>
      </c>
      <c r="D1404" t="s">
        <v>377</v>
      </c>
      <c r="E1404">
        <v>611110</v>
      </c>
      <c r="F1404" t="s">
        <v>24196</v>
      </c>
      <c r="G1404" s="7">
        <v>-2.2599999999999998</v>
      </c>
    </row>
    <row r="1405" spans="1:7" x14ac:dyDescent="0.3">
      <c r="A1405">
        <v>3022009</v>
      </c>
      <c r="B1405" t="s">
        <v>24211</v>
      </c>
      <c r="C1405" t="s">
        <v>24212</v>
      </c>
      <c r="D1405" t="s">
        <v>373</v>
      </c>
      <c r="E1405">
        <v>615130</v>
      </c>
      <c r="F1405" t="s">
        <v>24196</v>
      </c>
      <c r="G1405" s="7">
        <v>-37.96</v>
      </c>
    </row>
    <row r="1406" spans="1:7" x14ac:dyDescent="0.3">
      <c r="A1406">
        <v>3022009</v>
      </c>
      <c r="B1406" t="s">
        <v>24211</v>
      </c>
      <c r="C1406" t="s">
        <v>24212</v>
      </c>
      <c r="D1406" t="s">
        <v>371</v>
      </c>
      <c r="E1406">
        <v>615100</v>
      </c>
      <c r="F1406" t="s">
        <v>24196</v>
      </c>
      <c r="G1406" s="7">
        <v>-120.97</v>
      </c>
    </row>
    <row r="1407" spans="1:7" x14ac:dyDescent="0.3">
      <c r="A1407">
        <v>3022009</v>
      </c>
      <c r="B1407" t="s">
        <v>24211</v>
      </c>
      <c r="C1407" t="s">
        <v>24212</v>
      </c>
      <c r="D1407" t="s">
        <v>373</v>
      </c>
      <c r="E1407">
        <v>615130</v>
      </c>
      <c r="F1407" t="s">
        <v>24196</v>
      </c>
      <c r="G1407" s="7">
        <v>73.47</v>
      </c>
    </row>
    <row r="1408" spans="1:7" x14ac:dyDescent="0.3">
      <c r="A1408">
        <v>3022009</v>
      </c>
      <c r="B1408" t="s">
        <v>24211</v>
      </c>
      <c r="C1408" t="s">
        <v>24212</v>
      </c>
      <c r="D1408" t="s">
        <v>371</v>
      </c>
      <c r="E1408">
        <v>617100</v>
      </c>
      <c r="F1408" t="s">
        <v>24196</v>
      </c>
      <c r="G1408" s="7">
        <v>1032.3699999999999</v>
      </c>
    </row>
    <row r="1409" spans="1:7" x14ac:dyDescent="0.3">
      <c r="A1409">
        <v>3022009</v>
      </c>
      <c r="B1409" t="s">
        <v>24211</v>
      </c>
      <c r="C1409" t="s">
        <v>24212</v>
      </c>
      <c r="D1409" t="s">
        <v>371</v>
      </c>
      <c r="E1409">
        <v>615100</v>
      </c>
      <c r="F1409" t="s">
        <v>24196</v>
      </c>
      <c r="G1409" s="7">
        <v>2745.58</v>
      </c>
    </row>
    <row r="1410" spans="1:7" x14ac:dyDescent="0.3">
      <c r="A1410">
        <v>3022009</v>
      </c>
      <c r="B1410" t="s">
        <v>24211</v>
      </c>
      <c r="C1410" t="s">
        <v>24212</v>
      </c>
      <c r="D1410" t="s">
        <v>371</v>
      </c>
      <c r="E1410">
        <v>616100</v>
      </c>
      <c r="F1410" t="s">
        <v>24196</v>
      </c>
      <c r="G1410" s="7">
        <v>477.39</v>
      </c>
    </row>
    <row r="1411" spans="1:7" x14ac:dyDescent="0.3">
      <c r="A1411">
        <v>3022009</v>
      </c>
      <c r="B1411" t="s">
        <v>24211</v>
      </c>
      <c r="C1411" t="s">
        <v>24212</v>
      </c>
      <c r="D1411" t="s">
        <v>371</v>
      </c>
      <c r="E1411">
        <v>616100</v>
      </c>
      <c r="F1411" t="s">
        <v>24196</v>
      </c>
      <c r="G1411" s="7">
        <v>79.69</v>
      </c>
    </row>
    <row r="1412" spans="1:7" x14ac:dyDescent="0.3">
      <c r="A1412">
        <v>3022009</v>
      </c>
      <c r="B1412" t="s">
        <v>24211</v>
      </c>
      <c r="C1412" t="s">
        <v>24212</v>
      </c>
      <c r="D1412" t="s">
        <v>373</v>
      </c>
      <c r="E1412">
        <v>615130</v>
      </c>
      <c r="F1412" t="s">
        <v>24196</v>
      </c>
      <c r="G1412" s="7">
        <v>10.91</v>
      </c>
    </row>
    <row r="1413" spans="1:7" x14ac:dyDescent="0.3">
      <c r="A1413">
        <v>3022009</v>
      </c>
      <c r="B1413" t="s">
        <v>24211</v>
      </c>
      <c r="C1413" t="s">
        <v>24212</v>
      </c>
      <c r="D1413" t="s">
        <v>375</v>
      </c>
      <c r="E1413">
        <v>615140</v>
      </c>
      <c r="F1413" t="s">
        <v>24196</v>
      </c>
      <c r="G1413" s="7">
        <v>2439.81</v>
      </c>
    </row>
    <row r="1414" spans="1:7" x14ac:dyDescent="0.3">
      <c r="A1414">
        <v>3022009</v>
      </c>
      <c r="B1414" t="s">
        <v>24211</v>
      </c>
      <c r="C1414" t="s">
        <v>24212</v>
      </c>
      <c r="D1414" t="s">
        <v>373</v>
      </c>
      <c r="E1414">
        <v>616160</v>
      </c>
      <c r="F1414" t="s">
        <v>24196</v>
      </c>
      <c r="G1414" s="7">
        <v>264.68</v>
      </c>
    </row>
    <row r="1415" spans="1:7" x14ac:dyDescent="0.3">
      <c r="A1415">
        <v>3022009</v>
      </c>
      <c r="B1415" t="s">
        <v>24211</v>
      </c>
      <c r="C1415" t="s">
        <v>24212</v>
      </c>
      <c r="D1415" t="s">
        <v>373</v>
      </c>
      <c r="E1415">
        <v>616160</v>
      </c>
      <c r="F1415" t="s">
        <v>24196</v>
      </c>
      <c r="G1415" s="7">
        <v>279.10000000000002</v>
      </c>
    </row>
    <row r="1416" spans="1:7" x14ac:dyDescent="0.3">
      <c r="A1416">
        <v>3022009</v>
      </c>
      <c r="B1416" t="s">
        <v>24211</v>
      </c>
      <c r="C1416" t="s">
        <v>24212</v>
      </c>
      <c r="D1416" t="s">
        <v>374</v>
      </c>
      <c r="E1416">
        <v>615120</v>
      </c>
      <c r="F1416" t="s">
        <v>24196</v>
      </c>
      <c r="G1416" s="7">
        <v>637.41</v>
      </c>
    </row>
    <row r="1417" spans="1:7" x14ac:dyDescent="0.3">
      <c r="A1417">
        <v>3022009</v>
      </c>
      <c r="B1417" t="s">
        <v>24211</v>
      </c>
      <c r="C1417" t="s">
        <v>24212</v>
      </c>
      <c r="D1417" t="s">
        <v>377</v>
      </c>
      <c r="E1417">
        <v>611110</v>
      </c>
      <c r="F1417" t="s">
        <v>24196</v>
      </c>
      <c r="G1417" s="7">
        <v>546.27</v>
      </c>
    </row>
    <row r="1418" spans="1:7" x14ac:dyDescent="0.3">
      <c r="A1418">
        <v>3022009</v>
      </c>
      <c r="B1418" t="s">
        <v>24211</v>
      </c>
      <c r="C1418" t="s">
        <v>24212</v>
      </c>
      <c r="D1418" t="s">
        <v>373</v>
      </c>
      <c r="E1418">
        <v>615130</v>
      </c>
      <c r="F1418" t="s">
        <v>24196</v>
      </c>
      <c r="G1418" s="7">
        <v>12.25</v>
      </c>
    </row>
    <row r="1419" spans="1:7" x14ac:dyDescent="0.3">
      <c r="A1419">
        <v>3022009</v>
      </c>
      <c r="B1419" t="s">
        <v>24211</v>
      </c>
      <c r="C1419" t="s">
        <v>24212</v>
      </c>
      <c r="D1419" t="s">
        <v>371</v>
      </c>
      <c r="E1419">
        <v>615100</v>
      </c>
      <c r="F1419" t="s">
        <v>24196</v>
      </c>
      <c r="G1419" s="7">
        <v>-120.97</v>
      </c>
    </row>
    <row r="1420" spans="1:7" x14ac:dyDescent="0.3">
      <c r="A1420">
        <v>3022009</v>
      </c>
      <c r="B1420" t="s">
        <v>24211</v>
      </c>
      <c r="C1420" t="s">
        <v>24212</v>
      </c>
      <c r="D1420" t="s">
        <v>371</v>
      </c>
      <c r="E1420">
        <v>616100</v>
      </c>
      <c r="F1420" t="s">
        <v>24196</v>
      </c>
      <c r="G1420" s="7">
        <v>477.39</v>
      </c>
    </row>
    <row r="1421" spans="1:7" x14ac:dyDescent="0.3">
      <c r="A1421">
        <v>3022009</v>
      </c>
      <c r="B1421" t="s">
        <v>24211</v>
      </c>
      <c r="C1421" t="s">
        <v>24212</v>
      </c>
      <c r="D1421" t="s">
        <v>377</v>
      </c>
      <c r="E1421">
        <v>611120</v>
      </c>
      <c r="F1421" t="s">
        <v>24196</v>
      </c>
      <c r="G1421" s="7">
        <v>52.33</v>
      </c>
    </row>
    <row r="1422" spans="1:7" x14ac:dyDescent="0.3">
      <c r="A1422">
        <v>3022009</v>
      </c>
      <c r="B1422" t="s">
        <v>24211</v>
      </c>
      <c r="C1422" t="s">
        <v>24212</v>
      </c>
      <c r="D1422" t="s">
        <v>371</v>
      </c>
      <c r="E1422">
        <v>615100</v>
      </c>
      <c r="F1422" t="s">
        <v>24196</v>
      </c>
      <c r="G1422" s="7">
        <v>-0.01</v>
      </c>
    </row>
    <row r="1423" spans="1:7" x14ac:dyDescent="0.3">
      <c r="A1423">
        <v>3022009</v>
      </c>
      <c r="B1423" t="s">
        <v>24211</v>
      </c>
      <c r="C1423" t="s">
        <v>24212</v>
      </c>
      <c r="D1423" t="s">
        <v>373</v>
      </c>
      <c r="E1423">
        <v>615130</v>
      </c>
      <c r="F1423" t="s">
        <v>24196</v>
      </c>
      <c r="G1423" s="7">
        <v>2277.66</v>
      </c>
    </row>
    <row r="1424" spans="1:7" x14ac:dyDescent="0.3">
      <c r="A1424">
        <v>3022009</v>
      </c>
      <c r="B1424" t="s">
        <v>24211</v>
      </c>
      <c r="C1424" t="s">
        <v>24212</v>
      </c>
      <c r="D1424" t="s">
        <v>371</v>
      </c>
      <c r="E1424">
        <v>615100</v>
      </c>
      <c r="F1424" t="s">
        <v>24196</v>
      </c>
      <c r="G1424" s="7">
        <v>0.01</v>
      </c>
    </row>
    <row r="1425" spans="1:7" x14ac:dyDescent="0.3">
      <c r="A1425">
        <v>3022009</v>
      </c>
      <c r="B1425" t="s">
        <v>24211</v>
      </c>
      <c r="C1425" t="s">
        <v>24212</v>
      </c>
      <c r="D1425" t="s">
        <v>373</v>
      </c>
      <c r="E1425">
        <v>615130</v>
      </c>
      <c r="F1425" t="s">
        <v>24196</v>
      </c>
      <c r="G1425" s="7">
        <v>14.27</v>
      </c>
    </row>
    <row r="1426" spans="1:7" x14ac:dyDescent="0.3">
      <c r="A1426">
        <v>3022009</v>
      </c>
      <c r="B1426" t="s">
        <v>24211</v>
      </c>
      <c r="C1426" t="s">
        <v>24212</v>
      </c>
      <c r="D1426" t="s">
        <v>373</v>
      </c>
      <c r="E1426">
        <v>615130</v>
      </c>
      <c r="F1426" t="s">
        <v>24196</v>
      </c>
      <c r="G1426" s="7">
        <v>-73.47</v>
      </c>
    </row>
    <row r="1427" spans="1:7" x14ac:dyDescent="0.3">
      <c r="A1427">
        <v>3022009</v>
      </c>
      <c r="B1427" t="s">
        <v>24211</v>
      </c>
      <c r="C1427" t="s">
        <v>24212</v>
      </c>
      <c r="D1427" t="s">
        <v>377</v>
      </c>
      <c r="E1427">
        <v>611110</v>
      </c>
      <c r="F1427" t="s">
        <v>24196</v>
      </c>
      <c r="G1427" s="7">
        <v>-2.2599999999999998</v>
      </c>
    </row>
    <row r="1428" spans="1:7" x14ac:dyDescent="0.3">
      <c r="A1428">
        <v>3022009</v>
      </c>
      <c r="B1428" t="s">
        <v>24211</v>
      </c>
      <c r="C1428" t="s">
        <v>24212</v>
      </c>
      <c r="D1428" t="s">
        <v>373</v>
      </c>
      <c r="E1428">
        <v>615130</v>
      </c>
      <c r="F1428" t="s">
        <v>24196</v>
      </c>
      <c r="G1428" s="7">
        <v>11.39</v>
      </c>
    </row>
    <row r="1429" spans="1:7" x14ac:dyDescent="0.3">
      <c r="A1429">
        <v>3022009</v>
      </c>
      <c r="B1429" t="s">
        <v>24211</v>
      </c>
      <c r="C1429" t="s">
        <v>24212</v>
      </c>
      <c r="D1429" t="s">
        <v>377</v>
      </c>
      <c r="E1429">
        <v>611110</v>
      </c>
      <c r="F1429" t="s">
        <v>24196</v>
      </c>
      <c r="G1429" s="7">
        <v>4.37</v>
      </c>
    </row>
    <row r="1430" spans="1:7" x14ac:dyDescent="0.3">
      <c r="A1430">
        <v>3022009</v>
      </c>
      <c r="B1430" t="s">
        <v>24211</v>
      </c>
      <c r="C1430" t="s">
        <v>24212</v>
      </c>
      <c r="D1430" t="s">
        <v>377</v>
      </c>
      <c r="E1430">
        <v>611110</v>
      </c>
      <c r="F1430" t="s">
        <v>24196</v>
      </c>
      <c r="G1430" s="7">
        <v>-18.760000000000002</v>
      </c>
    </row>
    <row r="1431" spans="1:7" x14ac:dyDescent="0.3">
      <c r="A1431">
        <v>3022009</v>
      </c>
      <c r="B1431" t="s">
        <v>24211</v>
      </c>
      <c r="C1431" t="s">
        <v>24212</v>
      </c>
      <c r="D1431" t="s">
        <v>371</v>
      </c>
      <c r="E1431">
        <v>615100</v>
      </c>
      <c r="F1431" t="s">
        <v>24196</v>
      </c>
      <c r="G1431" s="7">
        <v>3161</v>
      </c>
    </row>
    <row r="1432" spans="1:7" x14ac:dyDescent="0.3">
      <c r="A1432">
        <v>3022009</v>
      </c>
      <c r="B1432" t="s">
        <v>24211</v>
      </c>
      <c r="C1432" t="s">
        <v>24212</v>
      </c>
      <c r="D1432" t="s">
        <v>371</v>
      </c>
      <c r="E1432">
        <v>615100</v>
      </c>
      <c r="F1432" t="s">
        <v>24196</v>
      </c>
      <c r="G1432" s="7">
        <v>120.97</v>
      </c>
    </row>
    <row r="1433" spans="1:7" x14ac:dyDescent="0.3">
      <c r="A1433">
        <v>3022009</v>
      </c>
      <c r="B1433" t="s">
        <v>24211</v>
      </c>
      <c r="C1433" t="s">
        <v>24212</v>
      </c>
      <c r="D1433" t="s">
        <v>373</v>
      </c>
      <c r="E1433">
        <v>615130</v>
      </c>
      <c r="F1433" t="s">
        <v>24196</v>
      </c>
      <c r="G1433" s="7">
        <v>73.47</v>
      </c>
    </row>
    <row r="1434" spans="1:7" x14ac:dyDescent="0.3">
      <c r="A1434">
        <v>3022009</v>
      </c>
      <c r="B1434" t="s">
        <v>24211</v>
      </c>
      <c r="C1434" t="s">
        <v>24212</v>
      </c>
      <c r="D1434" t="s">
        <v>373</v>
      </c>
      <c r="E1434">
        <v>615130</v>
      </c>
      <c r="F1434" t="s">
        <v>24196</v>
      </c>
      <c r="G1434" s="7">
        <v>2277.66</v>
      </c>
    </row>
    <row r="1435" spans="1:7" x14ac:dyDescent="0.3">
      <c r="A1435">
        <v>3022009</v>
      </c>
      <c r="B1435" t="s">
        <v>24211</v>
      </c>
      <c r="C1435" t="s">
        <v>24212</v>
      </c>
      <c r="D1435" t="s">
        <v>377</v>
      </c>
      <c r="E1435">
        <v>611110</v>
      </c>
      <c r="F1435" t="s">
        <v>24196</v>
      </c>
      <c r="G1435" s="7">
        <v>-4.37</v>
      </c>
    </row>
    <row r="1436" spans="1:7" x14ac:dyDescent="0.3">
      <c r="A1436">
        <v>3022009</v>
      </c>
      <c r="B1436" t="s">
        <v>24211</v>
      </c>
      <c r="C1436" t="s">
        <v>24212</v>
      </c>
      <c r="D1436" t="s">
        <v>373</v>
      </c>
      <c r="E1436">
        <v>615130</v>
      </c>
      <c r="F1436" t="s">
        <v>24196</v>
      </c>
      <c r="G1436" s="7">
        <v>73.47</v>
      </c>
    </row>
    <row r="1437" spans="1:7" x14ac:dyDescent="0.3">
      <c r="A1437">
        <v>3022009</v>
      </c>
      <c r="B1437" t="s">
        <v>24211</v>
      </c>
      <c r="C1437" t="s">
        <v>24212</v>
      </c>
      <c r="D1437" t="s">
        <v>377</v>
      </c>
      <c r="E1437">
        <v>611110</v>
      </c>
      <c r="F1437" t="s">
        <v>24196</v>
      </c>
      <c r="G1437" s="7">
        <v>18.760000000000002</v>
      </c>
    </row>
    <row r="1438" spans="1:7" x14ac:dyDescent="0.3">
      <c r="A1438">
        <v>3022009</v>
      </c>
      <c r="B1438" t="s">
        <v>24211</v>
      </c>
      <c r="C1438" t="s">
        <v>24212</v>
      </c>
      <c r="D1438" t="s">
        <v>377</v>
      </c>
      <c r="E1438">
        <v>611110</v>
      </c>
      <c r="F1438" t="s">
        <v>24196</v>
      </c>
      <c r="G1438" s="7">
        <v>18.760000000000002</v>
      </c>
    </row>
    <row r="1439" spans="1:7" x14ac:dyDescent="0.3">
      <c r="A1439">
        <v>3022009</v>
      </c>
      <c r="B1439" t="s">
        <v>24211</v>
      </c>
      <c r="C1439" t="s">
        <v>24212</v>
      </c>
      <c r="D1439" t="s">
        <v>374</v>
      </c>
      <c r="E1439">
        <v>615120</v>
      </c>
      <c r="F1439" t="s">
        <v>24196</v>
      </c>
      <c r="G1439" s="7">
        <v>2589.5</v>
      </c>
    </row>
    <row r="1440" spans="1:7" x14ac:dyDescent="0.3">
      <c r="A1440">
        <v>3022009</v>
      </c>
      <c r="B1440" t="s">
        <v>24211</v>
      </c>
      <c r="C1440" t="s">
        <v>24212</v>
      </c>
      <c r="D1440" t="s">
        <v>375</v>
      </c>
      <c r="E1440">
        <v>615140</v>
      </c>
      <c r="F1440" t="s">
        <v>24196</v>
      </c>
      <c r="G1440" s="7">
        <v>12.2</v>
      </c>
    </row>
    <row r="1441" spans="1:7" x14ac:dyDescent="0.3">
      <c r="A1441">
        <v>3022009</v>
      </c>
      <c r="B1441" t="s">
        <v>24211</v>
      </c>
      <c r="C1441" t="s">
        <v>24212</v>
      </c>
      <c r="D1441" t="s">
        <v>377</v>
      </c>
      <c r="E1441">
        <v>611120</v>
      </c>
      <c r="F1441" t="s">
        <v>24196</v>
      </c>
      <c r="G1441" s="7">
        <v>32.28</v>
      </c>
    </row>
    <row r="1442" spans="1:7" x14ac:dyDescent="0.3">
      <c r="A1442">
        <v>3022009</v>
      </c>
      <c r="B1442" t="s">
        <v>24211</v>
      </c>
      <c r="C1442" t="s">
        <v>24212</v>
      </c>
      <c r="D1442" t="s">
        <v>373</v>
      </c>
      <c r="E1442">
        <v>615130</v>
      </c>
      <c r="F1442" t="s">
        <v>24196</v>
      </c>
      <c r="G1442" s="7">
        <v>70.680000000000007</v>
      </c>
    </row>
    <row r="1443" spans="1:7" x14ac:dyDescent="0.3">
      <c r="A1443">
        <v>3022009</v>
      </c>
      <c r="B1443" t="s">
        <v>24211</v>
      </c>
      <c r="C1443" t="s">
        <v>24212</v>
      </c>
      <c r="D1443" t="s">
        <v>373</v>
      </c>
      <c r="E1443">
        <v>615130</v>
      </c>
      <c r="F1443" t="s">
        <v>24196</v>
      </c>
      <c r="G1443" s="7">
        <v>70.680000000000007</v>
      </c>
    </row>
    <row r="1444" spans="1:7" x14ac:dyDescent="0.3">
      <c r="A1444">
        <v>3022009</v>
      </c>
      <c r="B1444" t="s">
        <v>24211</v>
      </c>
      <c r="C1444" t="s">
        <v>24212</v>
      </c>
      <c r="D1444" t="s">
        <v>377</v>
      </c>
      <c r="E1444">
        <v>611110</v>
      </c>
      <c r="F1444" t="s">
        <v>24196</v>
      </c>
      <c r="G1444" s="7">
        <v>4.5199999999999996</v>
      </c>
    </row>
    <row r="1445" spans="1:7" x14ac:dyDescent="0.3">
      <c r="A1445">
        <v>3022009</v>
      </c>
      <c r="B1445" t="s">
        <v>24211</v>
      </c>
      <c r="C1445" t="s">
        <v>24212</v>
      </c>
      <c r="D1445" t="s">
        <v>371</v>
      </c>
      <c r="E1445">
        <v>615100</v>
      </c>
      <c r="F1445" t="s">
        <v>24196</v>
      </c>
      <c r="G1445" s="7">
        <v>-120.97</v>
      </c>
    </row>
    <row r="1446" spans="1:7" x14ac:dyDescent="0.3">
      <c r="A1446">
        <v>3022009</v>
      </c>
      <c r="B1446" t="s">
        <v>24211</v>
      </c>
      <c r="C1446" t="s">
        <v>24212</v>
      </c>
      <c r="D1446" t="s">
        <v>371</v>
      </c>
      <c r="E1446">
        <v>616100</v>
      </c>
      <c r="F1446" t="s">
        <v>24196</v>
      </c>
      <c r="G1446" s="7">
        <v>764.35</v>
      </c>
    </row>
    <row r="1447" spans="1:7" x14ac:dyDescent="0.3">
      <c r="A1447">
        <v>3022009</v>
      </c>
      <c r="B1447" t="s">
        <v>24211</v>
      </c>
      <c r="C1447" t="s">
        <v>24212</v>
      </c>
      <c r="D1447" t="s">
        <v>371</v>
      </c>
      <c r="E1447">
        <v>615100</v>
      </c>
      <c r="F1447" t="s">
        <v>24196</v>
      </c>
      <c r="G1447" s="7">
        <v>120.97</v>
      </c>
    </row>
    <row r="1448" spans="1:7" x14ac:dyDescent="0.3">
      <c r="A1448">
        <v>3022009</v>
      </c>
      <c r="B1448" t="s">
        <v>24211</v>
      </c>
      <c r="C1448" t="s">
        <v>24212</v>
      </c>
      <c r="D1448" t="s">
        <v>373</v>
      </c>
      <c r="E1448">
        <v>615130</v>
      </c>
      <c r="F1448" t="s">
        <v>24196</v>
      </c>
      <c r="G1448" s="7">
        <v>-70.680000000000007</v>
      </c>
    </row>
    <row r="1449" spans="1:7" x14ac:dyDescent="0.3">
      <c r="A1449">
        <v>3022009</v>
      </c>
      <c r="B1449" t="s">
        <v>24211</v>
      </c>
      <c r="C1449" t="s">
        <v>24212</v>
      </c>
      <c r="D1449" t="s">
        <v>371</v>
      </c>
      <c r="E1449">
        <v>616100</v>
      </c>
      <c r="F1449" t="s">
        <v>24196</v>
      </c>
      <c r="G1449" s="7">
        <v>411.6</v>
      </c>
    </row>
    <row r="1450" spans="1:7" x14ac:dyDescent="0.3">
      <c r="A1450">
        <v>3022009</v>
      </c>
      <c r="B1450" t="s">
        <v>24211</v>
      </c>
      <c r="C1450" t="s">
        <v>24212</v>
      </c>
      <c r="D1450" t="s">
        <v>373</v>
      </c>
      <c r="E1450">
        <v>615130</v>
      </c>
      <c r="F1450" t="s">
        <v>24196</v>
      </c>
      <c r="G1450" s="7">
        <v>-73.47</v>
      </c>
    </row>
    <row r="1451" spans="1:7" x14ac:dyDescent="0.3">
      <c r="A1451">
        <v>3022009</v>
      </c>
      <c r="B1451" t="s">
        <v>24211</v>
      </c>
      <c r="C1451" t="s">
        <v>24212</v>
      </c>
      <c r="D1451" t="s">
        <v>373</v>
      </c>
      <c r="E1451">
        <v>615130</v>
      </c>
      <c r="F1451" t="s">
        <v>24196</v>
      </c>
      <c r="G1451" s="7">
        <v>70.680000000000007</v>
      </c>
    </row>
    <row r="1452" spans="1:7" x14ac:dyDescent="0.3">
      <c r="A1452">
        <v>3022009</v>
      </c>
      <c r="B1452" t="s">
        <v>24211</v>
      </c>
      <c r="C1452" t="s">
        <v>24212</v>
      </c>
      <c r="D1452" t="s">
        <v>373</v>
      </c>
      <c r="E1452">
        <v>615130</v>
      </c>
      <c r="F1452" t="s">
        <v>24196</v>
      </c>
      <c r="G1452" s="7">
        <v>73.47</v>
      </c>
    </row>
    <row r="1453" spans="1:7" x14ac:dyDescent="0.3">
      <c r="A1453">
        <v>3022009</v>
      </c>
      <c r="B1453" t="s">
        <v>24211</v>
      </c>
      <c r="C1453" t="s">
        <v>24212</v>
      </c>
      <c r="D1453" t="s">
        <v>377</v>
      </c>
      <c r="E1453">
        <v>611110</v>
      </c>
      <c r="F1453" t="s">
        <v>24196</v>
      </c>
      <c r="G1453" s="7">
        <v>-4.5199999999999996</v>
      </c>
    </row>
    <row r="1454" spans="1:7" x14ac:dyDescent="0.3">
      <c r="A1454">
        <v>3022009</v>
      </c>
      <c r="B1454" t="s">
        <v>24211</v>
      </c>
      <c r="C1454" t="s">
        <v>24212</v>
      </c>
      <c r="D1454" t="s">
        <v>371</v>
      </c>
      <c r="E1454">
        <v>615100</v>
      </c>
      <c r="F1454" t="s">
        <v>24196</v>
      </c>
      <c r="G1454" s="7">
        <v>5512.67</v>
      </c>
    </row>
    <row r="1455" spans="1:7" x14ac:dyDescent="0.3">
      <c r="A1455">
        <v>3022009</v>
      </c>
      <c r="B1455" t="s">
        <v>24211</v>
      </c>
      <c r="C1455" t="s">
        <v>24212</v>
      </c>
      <c r="D1455" t="s">
        <v>377</v>
      </c>
      <c r="E1455">
        <v>611110</v>
      </c>
      <c r="F1455" t="s">
        <v>24196</v>
      </c>
      <c r="G1455" s="7">
        <v>18.760000000000002</v>
      </c>
    </row>
    <row r="1456" spans="1:7" x14ac:dyDescent="0.3">
      <c r="A1456">
        <v>3022009</v>
      </c>
      <c r="B1456" t="s">
        <v>24211</v>
      </c>
      <c r="C1456" t="s">
        <v>24212</v>
      </c>
      <c r="D1456" t="s">
        <v>371</v>
      </c>
      <c r="E1456">
        <v>617100</v>
      </c>
      <c r="F1456" t="s">
        <v>24196</v>
      </c>
      <c r="G1456" s="7">
        <v>906.57</v>
      </c>
    </row>
    <row r="1457" spans="1:7" x14ac:dyDescent="0.3">
      <c r="A1457">
        <v>3022009</v>
      </c>
      <c r="B1457" t="s">
        <v>24211</v>
      </c>
      <c r="C1457" t="s">
        <v>24212</v>
      </c>
      <c r="D1457" t="s">
        <v>373</v>
      </c>
      <c r="E1457">
        <v>615130</v>
      </c>
      <c r="F1457" t="s">
        <v>24196</v>
      </c>
      <c r="G1457" s="7">
        <v>0.01</v>
      </c>
    </row>
    <row r="1458" spans="1:7" x14ac:dyDescent="0.3">
      <c r="A1458">
        <v>3022009</v>
      </c>
      <c r="B1458" t="s">
        <v>24211</v>
      </c>
      <c r="C1458" t="s">
        <v>24212</v>
      </c>
      <c r="D1458" t="s">
        <v>373</v>
      </c>
      <c r="E1458">
        <v>615130</v>
      </c>
      <c r="F1458" t="s">
        <v>24196</v>
      </c>
      <c r="G1458" s="7">
        <v>-73.47</v>
      </c>
    </row>
    <row r="1459" spans="1:7" x14ac:dyDescent="0.3">
      <c r="A1459">
        <v>3022009</v>
      </c>
      <c r="B1459" t="s">
        <v>24211</v>
      </c>
      <c r="C1459" t="s">
        <v>24212</v>
      </c>
      <c r="D1459" t="s">
        <v>371</v>
      </c>
      <c r="E1459">
        <v>615100</v>
      </c>
      <c r="F1459" t="s">
        <v>24196</v>
      </c>
      <c r="G1459" s="7">
        <v>27.56</v>
      </c>
    </row>
    <row r="1460" spans="1:7" x14ac:dyDescent="0.3">
      <c r="A1460">
        <v>3022009</v>
      </c>
      <c r="B1460" t="s">
        <v>24211</v>
      </c>
      <c r="C1460" t="s">
        <v>24212</v>
      </c>
      <c r="D1460" t="s">
        <v>377</v>
      </c>
      <c r="E1460">
        <v>611110</v>
      </c>
      <c r="F1460" t="s">
        <v>24196</v>
      </c>
      <c r="G1460" s="7">
        <v>0.75</v>
      </c>
    </row>
    <row r="1461" spans="1:7" x14ac:dyDescent="0.3">
      <c r="A1461">
        <v>3022009</v>
      </c>
      <c r="B1461" t="s">
        <v>24211</v>
      </c>
      <c r="C1461" t="s">
        <v>24212</v>
      </c>
      <c r="D1461" t="s">
        <v>377</v>
      </c>
      <c r="E1461">
        <v>611130</v>
      </c>
      <c r="F1461" t="s">
        <v>24196</v>
      </c>
      <c r="G1461" s="7">
        <v>111.44</v>
      </c>
    </row>
    <row r="1462" spans="1:7" x14ac:dyDescent="0.3">
      <c r="A1462">
        <v>3022009</v>
      </c>
      <c r="B1462" t="s">
        <v>24211</v>
      </c>
      <c r="C1462" t="s">
        <v>24212</v>
      </c>
      <c r="D1462" t="s">
        <v>377</v>
      </c>
      <c r="E1462">
        <v>611110</v>
      </c>
      <c r="F1462" t="s">
        <v>24196</v>
      </c>
      <c r="G1462" s="7">
        <v>-18.760000000000002</v>
      </c>
    </row>
    <row r="1463" spans="1:7" x14ac:dyDescent="0.3">
      <c r="A1463">
        <v>3022009</v>
      </c>
      <c r="B1463" t="s">
        <v>24211</v>
      </c>
      <c r="C1463" t="s">
        <v>24212</v>
      </c>
      <c r="D1463" t="s">
        <v>373</v>
      </c>
      <c r="E1463">
        <v>615130</v>
      </c>
      <c r="F1463" t="s">
        <v>24196</v>
      </c>
      <c r="G1463" s="7">
        <v>-73.47</v>
      </c>
    </row>
    <row r="1464" spans="1:7" x14ac:dyDescent="0.3">
      <c r="A1464">
        <v>3022009</v>
      </c>
      <c r="B1464" t="s">
        <v>24211</v>
      </c>
      <c r="C1464" t="s">
        <v>24212</v>
      </c>
      <c r="D1464" t="s">
        <v>373</v>
      </c>
      <c r="E1464">
        <v>615130</v>
      </c>
      <c r="F1464" t="s">
        <v>24196</v>
      </c>
      <c r="G1464" s="7">
        <v>12.25</v>
      </c>
    </row>
    <row r="1465" spans="1:7" x14ac:dyDescent="0.3">
      <c r="A1465">
        <v>3022009</v>
      </c>
      <c r="B1465" t="s">
        <v>24211</v>
      </c>
      <c r="C1465" t="s">
        <v>24212</v>
      </c>
      <c r="D1465" t="s">
        <v>373</v>
      </c>
      <c r="E1465">
        <v>615130</v>
      </c>
      <c r="F1465" t="s">
        <v>24196</v>
      </c>
      <c r="G1465" s="7">
        <v>89.07</v>
      </c>
    </row>
    <row r="1466" spans="1:7" x14ac:dyDescent="0.3">
      <c r="A1466">
        <v>3022009</v>
      </c>
      <c r="B1466" t="s">
        <v>24211</v>
      </c>
      <c r="C1466" t="s">
        <v>24212</v>
      </c>
      <c r="D1466" t="s">
        <v>371</v>
      </c>
      <c r="E1466">
        <v>616100</v>
      </c>
      <c r="F1466" t="s">
        <v>24196</v>
      </c>
      <c r="G1466" s="7">
        <v>467.82</v>
      </c>
    </row>
    <row r="1467" spans="1:7" x14ac:dyDescent="0.3">
      <c r="A1467">
        <v>3022009</v>
      </c>
      <c r="B1467" t="s">
        <v>24211</v>
      </c>
      <c r="C1467" t="s">
        <v>24212</v>
      </c>
      <c r="D1467" t="s">
        <v>377</v>
      </c>
      <c r="E1467">
        <v>611120</v>
      </c>
      <c r="F1467" t="s">
        <v>24196</v>
      </c>
      <c r="G1467" s="7">
        <v>37.659999999999997</v>
      </c>
    </row>
    <row r="1468" spans="1:7" x14ac:dyDescent="0.3">
      <c r="A1468">
        <v>3022009</v>
      </c>
      <c r="B1468" t="s">
        <v>24211</v>
      </c>
      <c r="C1468" t="s">
        <v>24212</v>
      </c>
      <c r="D1468" t="s">
        <v>377</v>
      </c>
      <c r="E1468">
        <v>611110</v>
      </c>
      <c r="F1468" t="s">
        <v>24196</v>
      </c>
      <c r="G1468" s="7">
        <v>4.5199999999999996</v>
      </c>
    </row>
    <row r="1469" spans="1:7" x14ac:dyDescent="0.3">
      <c r="A1469">
        <v>3022009</v>
      </c>
      <c r="B1469" t="s">
        <v>24211</v>
      </c>
      <c r="C1469" t="s">
        <v>24212</v>
      </c>
      <c r="D1469" t="s">
        <v>377</v>
      </c>
      <c r="E1469">
        <v>611110</v>
      </c>
      <c r="F1469" t="s">
        <v>24196</v>
      </c>
      <c r="G1469" s="7">
        <v>4.5199999999999996</v>
      </c>
    </row>
    <row r="1470" spans="1:7" x14ac:dyDescent="0.3">
      <c r="A1470">
        <v>3022009</v>
      </c>
      <c r="B1470" t="s">
        <v>24211</v>
      </c>
      <c r="C1470" t="s">
        <v>24212</v>
      </c>
      <c r="D1470" t="s">
        <v>371</v>
      </c>
      <c r="E1470">
        <v>615100</v>
      </c>
      <c r="F1470" t="s">
        <v>24196</v>
      </c>
      <c r="G1470" s="7">
        <v>-0.01</v>
      </c>
    </row>
    <row r="1471" spans="1:7" x14ac:dyDescent="0.3">
      <c r="A1471">
        <v>3022009</v>
      </c>
      <c r="B1471" t="s">
        <v>24211</v>
      </c>
      <c r="C1471" t="s">
        <v>24212</v>
      </c>
      <c r="D1471" t="s">
        <v>377</v>
      </c>
      <c r="E1471">
        <v>611110</v>
      </c>
      <c r="F1471" t="s">
        <v>24196</v>
      </c>
      <c r="G1471" s="7">
        <v>2.0299999999999998</v>
      </c>
    </row>
    <row r="1472" spans="1:7" x14ac:dyDescent="0.3">
      <c r="A1472">
        <v>3022009</v>
      </c>
      <c r="B1472" t="s">
        <v>24211</v>
      </c>
      <c r="C1472" t="s">
        <v>24212</v>
      </c>
      <c r="D1472" t="s">
        <v>377</v>
      </c>
      <c r="E1472">
        <v>611110</v>
      </c>
      <c r="F1472" t="s">
        <v>24196</v>
      </c>
      <c r="G1472" s="7">
        <v>18.760000000000002</v>
      </c>
    </row>
    <row r="1473" spans="1:7" x14ac:dyDescent="0.3">
      <c r="A1473">
        <v>3022009</v>
      </c>
      <c r="B1473" t="s">
        <v>24211</v>
      </c>
      <c r="C1473" t="s">
        <v>24212</v>
      </c>
      <c r="D1473" t="s">
        <v>373</v>
      </c>
      <c r="E1473">
        <v>615130</v>
      </c>
      <c r="F1473" t="s">
        <v>24196</v>
      </c>
      <c r="G1473" s="7">
        <v>73.47</v>
      </c>
    </row>
    <row r="1474" spans="1:7" x14ac:dyDescent="0.3">
      <c r="A1474">
        <v>3022009</v>
      </c>
      <c r="B1474" t="s">
        <v>24211</v>
      </c>
      <c r="C1474" t="s">
        <v>24212</v>
      </c>
      <c r="D1474" t="s">
        <v>377</v>
      </c>
      <c r="E1474">
        <v>611110</v>
      </c>
      <c r="F1474" t="s">
        <v>24196</v>
      </c>
      <c r="G1474" s="7">
        <v>2.37</v>
      </c>
    </row>
    <row r="1475" spans="1:7" x14ac:dyDescent="0.3">
      <c r="A1475">
        <v>3022009</v>
      </c>
      <c r="B1475" t="s">
        <v>24211</v>
      </c>
      <c r="C1475" t="s">
        <v>24212</v>
      </c>
      <c r="D1475" t="s">
        <v>377</v>
      </c>
      <c r="E1475">
        <v>611110</v>
      </c>
      <c r="F1475" t="s">
        <v>24196</v>
      </c>
      <c r="G1475" s="7">
        <v>-2.2599999999999998</v>
      </c>
    </row>
    <row r="1476" spans="1:7" x14ac:dyDescent="0.3">
      <c r="A1476">
        <v>3022009</v>
      </c>
      <c r="B1476" t="s">
        <v>24211</v>
      </c>
      <c r="C1476" t="s">
        <v>24212</v>
      </c>
      <c r="D1476" t="s">
        <v>371</v>
      </c>
      <c r="E1476">
        <v>617100</v>
      </c>
      <c r="F1476" t="s">
        <v>24196</v>
      </c>
      <c r="G1476" s="7">
        <v>271.97000000000003</v>
      </c>
    </row>
    <row r="1477" spans="1:7" x14ac:dyDescent="0.3">
      <c r="A1477">
        <v>3022009</v>
      </c>
      <c r="B1477" t="s">
        <v>24211</v>
      </c>
      <c r="C1477" t="s">
        <v>24212</v>
      </c>
      <c r="D1477" t="s">
        <v>373</v>
      </c>
      <c r="E1477">
        <v>615130</v>
      </c>
      <c r="F1477" t="s">
        <v>24196</v>
      </c>
      <c r="G1477" s="7">
        <v>2277.66</v>
      </c>
    </row>
    <row r="1478" spans="1:7" x14ac:dyDescent="0.3">
      <c r="A1478">
        <v>3022009</v>
      </c>
      <c r="B1478" t="s">
        <v>24211</v>
      </c>
      <c r="C1478" t="s">
        <v>24212</v>
      </c>
      <c r="D1478" t="s">
        <v>373</v>
      </c>
      <c r="E1478">
        <v>615130</v>
      </c>
      <c r="F1478" t="s">
        <v>24196</v>
      </c>
      <c r="G1478" s="7">
        <v>73.47</v>
      </c>
    </row>
    <row r="1479" spans="1:7" x14ac:dyDescent="0.3">
      <c r="A1479">
        <v>3022009</v>
      </c>
      <c r="B1479" t="s">
        <v>24211</v>
      </c>
      <c r="C1479" t="s">
        <v>24212</v>
      </c>
      <c r="D1479" t="s">
        <v>371</v>
      </c>
      <c r="E1479">
        <v>616100</v>
      </c>
      <c r="F1479" t="s">
        <v>24196</v>
      </c>
      <c r="G1479" s="7">
        <v>416.42</v>
      </c>
    </row>
    <row r="1480" spans="1:7" x14ac:dyDescent="0.3">
      <c r="A1480">
        <v>3022009</v>
      </c>
      <c r="B1480" t="s">
        <v>24211</v>
      </c>
      <c r="C1480" t="s">
        <v>24212</v>
      </c>
      <c r="D1480" t="s">
        <v>373</v>
      </c>
      <c r="E1480">
        <v>615130</v>
      </c>
      <c r="F1480" t="s">
        <v>24196</v>
      </c>
      <c r="G1480" s="7">
        <v>2212.79</v>
      </c>
    </row>
    <row r="1481" spans="1:7" x14ac:dyDescent="0.3">
      <c r="A1481">
        <v>3022009</v>
      </c>
      <c r="B1481" t="s">
        <v>24211</v>
      </c>
      <c r="C1481" t="s">
        <v>24212</v>
      </c>
      <c r="D1481" t="s">
        <v>377</v>
      </c>
      <c r="E1481">
        <v>611110</v>
      </c>
      <c r="F1481" t="s">
        <v>24196</v>
      </c>
      <c r="G1481" s="7">
        <v>18.760000000000002</v>
      </c>
    </row>
    <row r="1482" spans="1:7" x14ac:dyDescent="0.3">
      <c r="A1482">
        <v>3022009</v>
      </c>
      <c r="B1482" t="s">
        <v>24211</v>
      </c>
      <c r="C1482" t="s">
        <v>24212</v>
      </c>
      <c r="D1482" t="s">
        <v>373</v>
      </c>
      <c r="E1482">
        <v>615130</v>
      </c>
      <c r="F1482" t="s">
        <v>24196</v>
      </c>
      <c r="G1482" s="7">
        <v>-73.47</v>
      </c>
    </row>
    <row r="1483" spans="1:7" x14ac:dyDescent="0.3">
      <c r="A1483">
        <v>3022009</v>
      </c>
      <c r="B1483" t="s">
        <v>24211</v>
      </c>
      <c r="C1483" t="s">
        <v>24212</v>
      </c>
      <c r="D1483" t="s">
        <v>371</v>
      </c>
      <c r="E1483">
        <v>615100</v>
      </c>
      <c r="F1483" t="s">
        <v>24196</v>
      </c>
      <c r="G1483" s="7">
        <v>1264.4000000000001</v>
      </c>
    </row>
    <row r="1484" spans="1:7" x14ac:dyDescent="0.3">
      <c r="A1484">
        <v>3022009</v>
      </c>
      <c r="B1484" t="s">
        <v>24211</v>
      </c>
      <c r="C1484" t="s">
        <v>24212</v>
      </c>
      <c r="D1484" t="s">
        <v>373</v>
      </c>
      <c r="E1484">
        <v>615130</v>
      </c>
      <c r="F1484" t="s">
        <v>24196</v>
      </c>
      <c r="G1484" s="7">
        <v>-73.47</v>
      </c>
    </row>
    <row r="1485" spans="1:7" x14ac:dyDescent="0.3">
      <c r="A1485">
        <v>3022009</v>
      </c>
      <c r="B1485" t="s">
        <v>24211</v>
      </c>
      <c r="C1485" t="s">
        <v>24212</v>
      </c>
      <c r="D1485" t="s">
        <v>371</v>
      </c>
      <c r="E1485">
        <v>617100</v>
      </c>
      <c r="F1485" t="s">
        <v>24196</v>
      </c>
      <c r="G1485" s="7">
        <v>1200.02</v>
      </c>
    </row>
    <row r="1486" spans="1:7" x14ac:dyDescent="0.3">
      <c r="A1486">
        <v>3022009</v>
      </c>
      <c r="B1486" t="s">
        <v>24211</v>
      </c>
      <c r="C1486" t="s">
        <v>24212</v>
      </c>
      <c r="D1486" t="s">
        <v>373</v>
      </c>
      <c r="E1486">
        <v>615130</v>
      </c>
      <c r="F1486" t="s">
        <v>24196</v>
      </c>
      <c r="G1486" s="7">
        <v>-73.47</v>
      </c>
    </row>
    <row r="1487" spans="1:7" x14ac:dyDescent="0.3">
      <c r="A1487">
        <v>3022009</v>
      </c>
      <c r="B1487" t="s">
        <v>24211</v>
      </c>
      <c r="C1487" t="s">
        <v>24212</v>
      </c>
      <c r="D1487" t="s">
        <v>371</v>
      </c>
      <c r="E1487">
        <v>615100</v>
      </c>
      <c r="F1487" t="s">
        <v>24196</v>
      </c>
      <c r="G1487" s="7">
        <v>14.91</v>
      </c>
    </row>
    <row r="1488" spans="1:7" x14ac:dyDescent="0.3">
      <c r="A1488">
        <v>3022009</v>
      </c>
      <c r="B1488" t="s">
        <v>24211</v>
      </c>
      <c r="C1488" t="s">
        <v>24212</v>
      </c>
      <c r="D1488" t="s">
        <v>371</v>
      </c>
      <c r="E1488">
        <v>617100</v>
      </c>
      <c r="F1488" t="s">
        <v>24196</v>
      </c>
      <c r="G1488" s="7">
        <v>1032.3699999999999</v>
      </c>
    </row>
    <row r="1489" spans="1:7" x14ac:dyDescent="0.3">
      <c r="A1489">
        <v>3022009</v>
      </c>
      <c r="B1489" t="s">
        <v>24211</v>
      </c>
      <c r="C1489" t="s">
        <v>24212</v>
      </c>
      <c r="D1489" t="s">
        <v>371</v>
      </c>
      <c r="E1489">
        <v>615100</v>
      </c>
      <c r="F1489" t="s">
        <v>24196</v>
      </c>
      <c r="G1489" s="7">
        <v>20.92</v>
      </c>
    </row>
    <row r="1490" spans="1:7" x14ac:dyDescent="0.3">
      <c r="A1490">
        <v>3022009</v>
      </c>
      <c r="B1490" t="s">
        <v>24211</v>
      </c>
      <c r="C1490" t="s">
        <v>24212</v>
      </c>
      <c r="D1490" t="s">
        <v>373</v>
      </c>
      <c r="E1490">
        <v>615130</v>
      </c>
      <c r="F1490" t="s">
        <v>24196</v>
      </c>
      <c r="G1490" s="7">
        <v>75.92</v>
      </c>
    </row>
    <row r="1491" spans="1:7" x14ac:dyDescent="0.3">
      <c r="A1491">
        <v>3022009</v>
      </c>
      <c r="B1491" t="s">
        <v>24211</v>
      </c>
      <c r="C1491" t="s">
        <v>24212</v>
      </c>
      <c r="D1491" t="s">
        <v>373</v>
      </c>
      <c r="E1491">
        <v>615130</v>
      </c>
      <c r="F1491" t="s">
        <v>24196</v>
      </c>
      <c r="G1491" s="7">
        <v>0.01</v>
      </c>
    </row>
    <row r="1492" spans="1:7" x14ac:dyDescent="0.3">
      <c r="A1492">
        <v>3022009</v>
      </c>
      <c r="B1492" t="s">
        <v>24211</v>
      </c>
      <c r="C1492" t="s">
        <v>24212</v>
      </c>
      <c r="D1492" t="s">
        <v>377</v>
      </c>
      <c r="E1492">
        <v>611120</v>
      </c>
      <c r="F1492" t="s">
        <v>24196</v>
      </c>
      <c r="G1492" s="7">
        <v>19.690000000000001</v>
      </c>
    </row>
    <row r="1493" spans="1:7" x14ac:dyDescent="0.3">
      <c r="A1493">
        <v>3022009</v>
      </c>
      <c r="B1493" t="s">
        <v>24211</v>
      </c>
      <c r="C1493" t="s">
        <v>24212</v>
      </c>
      <c r="D1493" t="s">
        <v>373</v>
      </c>
      <c r="E1493">
        <v>615130</v>
      </c>
      <c r="F1493" t="s">
        <v>24196</v>
      </c>
      <c r="G1493" s="7">
        <v>2449.39</v>
      </c>
    </row>
    <row r="1494" spans="1:7" x14ac:dyDescent="0.3">
      <c r="A1494">
        <v>3022009</v>
      </c>
      <c r="B1494" t="s">
        <v>24211</v>
      </c>
      <c r="C1494" t="s">
        <v>24212</v>
      </c>
      <c r="D1494" t="s">
        <v>373</v>
      </c>
      <c r="E1494">
        <v>615130</v>
      </c>
      <c r="F1494" t="s">
        <v>24196</v>
      </c>
      <c r="G1494" s="7">
        <v>70.680000000000007</v>
      </c>
    </row>
    <row r="1495" spans="1:7" x14ac:dyDescent="0.3">
      <c r="A1495">
        <v>3022009</v>
      </c>
      <c r="B1495" t="s">
        <v>24211</v>
      </c>
      <c r="C1495" t="s">
        <v>24212</v>
      </c>
      <c r="D1495" t="s">
        <v>371</v>
      </c>
      <c r="E1495">
        <v>617100</v>
      </c>
      <c r="F1495" t="s">
        <v>24196</v>
      </c>
      <c r="G1495" s="7">
        <v>906.57</v>
      </c>
    </row>
    <row r="1496" spans="1:7" x14ac:dyDescent="0.3">
      <c r="A1496">
        <v>3022009</v>
      </c>
      <c r="B1496" t="s">
        <v>24211</v>
      </c>
      <c r="C1496" t="s">
        <v>24212</v>
      </c>
      <c r="D1496" t="s">
        <v>373</v>
      </c>
      <c r="E1496">
        <v>616160</v>
      </c>
      <c r="F1496" t="s">
        <v>24196</v>
      </c>
      <c r="G1496" s="7">
        <v>327.19</v>
      </c>
    </row>
    <row r="1497" spans="1:7" x14ac:dyDescent="0.3">
      <c r="A1497">
        <v>3022009</v>
      </c>
      <c r="B1497" t="s">
        <v>24211</v>
      </c>
      <c r="C1497" t="s">
        <v>24212</v>
      </c>
      <c r="D1497" t="s">
        <v>377</v>
      </c>
      <c r="E1497">
        <v>611110</v>
      </c>
      <c r="F1497" t="s">
        <v>24196</v>
      </c>
      <c r="G1497" s="7">
        <v>4.37</v>
      </c>
    </row>
    <row r="1498" spans="1:7" x14ac:dyDescent="0.3">
      <c r="A1498">
        <v>3022009</v>
      </c>
      <c r="B1498" t="s">
        <v>24211</v>
      </c>
      <c r="C1498" t="s">
        <v>24212</v>
      </c>
      <c r="D1498" t="s">
        <v>373</v>
      </c>
      <c r="E1498">
        <v>615130</v>
      </c>
      <c r="F1498" t="s">
        <v>24196</v>
      </c>
      <c r="G1498" s="7">
        <v>13.81</v>
      </c>
    </row>
    <row r="1499" spans="1:7" x14ac:dyDescent="0.3">
      <c r="A1499">
        <v>3022009</v>
      </c>
      <c r="B1499" t="s">
        <v>24211</v>
      </c>
      <c r="C1499" t="s">
        <v>24212</v>
      </c>
      <c r="D1499" t="s">
        <v>377</v>
      </c>
      <c r="E1499">
        <v>611110</v>
      </c>
      <c r="F1499" t="s">
        <v>24196</v>
      </c>
      <c r="G1499" s="7">
        <v>-0.01</v>
      </c>
    </row>
    <row r="1500" spans="1:7" x14ac:dyDescent="0.3">
      <c r="A1500">
        <v>3022009</v>
      </c>
      <c r="B1500" t="s">
        <v>24211</v>
      </c>
      <c r="C1500" t="s">
        <v>24212</v>
      </c>
      <c r="D1500" t="s">
        <v>371</v>
      </c>
      <c r="E1500">
        <v>615100</v>
      </c>
      <c r="F1500" t="s">
        <v>24196</v>
      </c>
      <c r="G1500" s="7">
        <v>-0.01</v>
      </c>
    </row>
    <row r="1501" spans="1:7" x14ac:dyDescent="0.3">
      <c r="A1501">
        <v>3022009</v>
      </c>
      <c r="B1501" t="s">
        <v>24211</v>
      </c>
      <c r="C1501" t="s">
        <v>24212</v>
      </c>
      <c r="D1501" t="s">
        <v>371</v>
      </c>
      <c r="E1501">
        <v>617100</v>
      </c>
      <c r="F1501" t="s">
        <v>24196</v>
      </c>
      <c r="G1501" s="7">
        <v>915.8</v>
      </c>
    </row>
    <row r="1502" spans="1:7" x14ac:dyDescent="0.3">
      <c r="A1502">
        <v>3022009</v>
      </c>
      <c r="B1502" t="s">
        <v>24211</v>
      </c>
      <c r="C1502" t="s">
        <v>24212</v>
      </c>
      <c r="D1502" t="s">
        <v>373</v>
      </c>
      <c r="E1502">
        <v>615130</v>
      </c>
      <c r="F1502" t="s">
        <v>24196</v>
      </c>
      <c r="G1502" s="7">
        <v>68.400000000000006</v>
      </c>
    </row>
    <row r="1503" spans="1:7" x14ac:dyDescent="0.3">
      <c r="A1503">
        <v>3022009</v>
      </c>
      <c r="B1503" t="s">
        <v>24211</v>
      </c>
      <c r="C1503" t="s">
        <v>24212</v>
      </c>
      <c r="D1503" t="s">
        <v>377</v>
      </c>
      <c r="E1503">
        <v>611110</v>
      </c>
      <c r="F1503" t="s">
        <v>24196</v>
      </c>
      <c r="G1503" s="7">
        <v>-4.5199999999999996</v>
      </c>
    </row>
    <row r="1504" spans="1:7" x14ac:dyDescent="0.3">
      <c r="A1504">
        <v>3022009</v>
      </c>
      <c r="B1504" t="s">
        <v>24211</v>
      </c>
      <c r="C1504" t="s">
        <v>24212</v>
      </c>
      <c r="D1504" t="s">
        <v>371</v>
      </c>
      <c r="E1504">
        <v>615100</v>
      </c>
      <c r="F1504" t="s">
        <v>24196</v>
      </c>
      <c r="G1504" s="7">
        <v>10373.08</v>
      </c>
    </row>
    <row r="1505" spans="1:7" x14ac:dyDescent="0.3">
      <c r="A1505">
        <v>3022009</v>
      </c>
      <c r="B1505" t="s">
        <v>24211</v>
      </c>
      <c r="C1505" t="s">
        <v>24212</v>
      </c>
      <c r="D1505" t="s">
        <v>373</v>
      </c>
      <c r="E1505">
        <v>615130</v>
      </c>
      <c r="F1505" t="s">
        <v>24196</v>
      </c>
      <c r="G1505" s="7">
        <v>70.680000000000007</v>
      </c>
    </row>
    <row r="1506" spans="1:7" x14ac:dyDescent="0.3">
      <c r="A1506">
        <v>3022009</v>
      </c>
      <c r="B1506" t="s">
        <v>24211</v>
      </c>
      <c r="C1506" t="s">
        <v>24212</v>
      </c>
      <c r="D1506" t="s">
        <v>377</v>
      </c>
      <c r="E1506">
        <v>611110</v>
      </c>
      <c r="F1506" t="s">
        <v>24196</v>
      </c>
      <c r="G1506" s="7">
        <v>3.16</v>
      </c>
    </row>
    <row r="1507" spans="1:7" x14ac:dyDescent="0.3">
      <c r="A1507">
        <v>3022009</v>
      </c>
      <c r="B1507" t="s">
        <v>24211</v>
      </c>
      <c r="C1507" t="s">
        <v>24212</v>
      </c>
      <c r="D1507" t="s">
        <v>374</v>
      </c>
      <c r="E1507">
        <v>615120</v>
      </c>
      <c r="F1507" t="s">
        <v>24196</v>
      </c>
      <c r="G1507" s="7">
        <v>-21.25</v>
      </c>
    </row>
    <row r="1508" spans="1:7" x14ac:dyDescent="0.3">
      <c r="A1508">
        <v>3022009</v>
      </c>
      <c r="B1508" t="s">
        <v>24211</v>
      </c>
      <c r="C1508" t="s">
        <v>24212</v>
      </c>
      <c r="D1508" t="s">
        <v>373</v>
      </c>
      <c r="E1508">
        <v>615130</v>
      </c>
      <c r="F1508" t="s">
        <v>24196</v>
      </c>
      <c r="G1508" s="7">
        <v>70.680000000000007</v>
      </c>
    </row>
    <row r="1509" spans="1:7" x14ac:dyDescent="0.3">
      <c r="A1509">
        <v>3022009</v>
      </c>
      <c r="B1509" t="s">
        <v>24211</v>
      </c>
      <c r="C1509" t="s">
        <v>24212</v>
      </c>
      <c r="D1509" t="s">
        <v>373</v>
      </c>
      <c r="E1509">
        <v>615130</v>
      </c>
      <c r="F1509" t="s">
        <v>24196</v>
      </c>
      <c r="G1509" s="7">
        <v>-73.47</v>
      </c>
    </row>
    <row r="1510" spans="1:7" x14ac:dyDescent="0.3">
      <c r="A1510">
        <v>3022009</v>
      </c>
      <c r="B1510" t="s">
        <v>24211</v>
      </c>
      <c r="C1510" t="s">
        <v>24212</v>
      </c>
      <c r="D1510" t="s">
        <v>377</v>
      </c>
      <c r="E1510">
        <v>611110</v>
      </c>
      <c r="F1510" t="s">
        <v>24196</v>
      </c>
      <c r="G1510" s="7">
        <v>-18.760000000000002</v>
      </c>
    </row>
    <row r="1511" spans="1:7" x14ac:dyDescent="0.3">
      <c r="A1511">
        <v>3022009</v>
      </c>
      <c r="B1511" t="s">
        <v>24211</v>
      </c>
      <c r="C1511" t="s">
        <v>24212</v>
      </c>
      <c r="D1511" t="s">
        <v>377</v>
      </c>
      <c r="E1511">
        <v>611110</v>
      </c>
      <c r="F1511" t="s">
        <v>24196</v>
      </c>
      <c r="G1511" s="7">
        <v>4.5199999999999996</v>
      </c>
    </row>
    <row r="1512" spans="1:7" x14ac:dyDescent="0.3">
      <c r="A1512">
        <v>3022009</v>
      </c>
      <c r="B1512" t="s">
        <v>24211</v>
      </c>
      <c r="C1512" t="s">
        <v>24212</v>
      </c>
      <c r="D1512" t="s">
        <v>377</v>
      </c>
      <c r="E1512">
        <v>611110</v>
      </c>
      <c r="F1512" t="s">
        <v>24196</v>
      </c>
      <c r="G1512" s="7">
        <v>546.27</v>
      </c>
    </row>
    <row r="1513" spans="1:7" x14ac:dyDescent="0.3">
      <c r="A1513">
        <v>3022009</v>
      </c>
      <c r="B1513" t="s">
        <v>24211</v>
      </c>
      <c r="C1513" t="s">
        <v>24212</v>
      </c>
      <c r="D1513" t="s">
        <v>377</v>
      </c>
      <c r="E1513">
        <v>611110</v>
      </c>
      <c r="F1513" t="s">
        <v>24196</v>
      </c>
      <c r="G1513" s="7">
        <v>-18.760000000000002</v>
      </c>
    </row>
    <row r="1514" spans="1:7" x14ac:dyDescent="0.3">
      <c r="A1514">
        <v>3022009</v>
      </c>
      <c r="B1514" t="s">
        <v>24211</v>
      </c>
      <c r="C1514" t="s">
        <v>24212</v>
      </c>
      <c r="D1514" t="s">
        <v>373</v>
      </c>
      <c r="E1514">
        <v>615130</v>
      </c>
      <c r="F1514" t="s">
        <v>24196</v>
      </c>
      <c r="G1514" s="7">
        <v>73.47</v>
      </c>
    </row>
    <row r="1515" spans="1:7" x14ac:dyDescent="0.3">
      <c r="A1515">
        <v>3022009</v>
      </c>
      <c r="B1515" t="s">
        <v>24211</v>
      </c>
      <c r="C1515" t="s">
        <v>24212</v>
      </c>
      <c r="D1515" t="s">
        <v>373</v>
      </c>
      <c r="E1515">
        <v>615130</v>
      </c>
      <c r="F1515" t="s">
        <v>24196</v>
      </c>
      <c r="G1515" s="7">
        <v>73.47</v>
      </c>
    </row>
    <row r="1516" spans="1:7" x14ac:dyDescent="0.3">
      <c r="A1516">
        <v>3022009</v>
      </c>
      <c r="B1516" t="s">
        <v>24211</v>
      </c>
      <c r="C1516" t="s">
        <v>24212</v>
      </c>
      <c r="D1516" t="s">
        <v>377</v>
      </c>
      <c r="E1516">
        <v>611110</v>
      </c>
      <c r="F1516" t="s">
        <v>24196</v>
      </c>
      <c r="G1516" s="7">
        <v>-18.760000000000002</v>
      </c>
    </row>
    <row r="1517" spans="1:7" x14ac:dyDescent="0.3">
      <c r="A1517">
        <v>3022009</v>
      </c>
      <c r="B1517" t="s">
        <v>24211</v>
      </c>
      <c r="C1517" t="s">
        <v>24212</v>
      </c>
      <c r="D1517" t="s">
        <v>373</v>
      </c>
      <c r="E1517">
        <v>615130</v>
      </c>
      <c r="F1517" t="s">
        <v>24196</v>
      </c>
      <c r="G1517" s="7">
        <v>0.01</v>
      </c>
    </row>
    <row r="1518" spans="1:7" x14ac:dyDescent="0.3">
      <c r="A1518">
        <v>3022009</v>
      </c>
      <c r="B1518" t="s">
        <v>24211</v>
      </c>
      <c r="C1518" t="s">
        <v>24212</v>
      </c>
      <c r="D1518" t="s">
        <v>373</v>
      </c>
      <c r="E1518">
        <v>615130</v>
      </c>
      <c r="F1518" t="s">
        <v>24196</v>
      </c>
      <c r="G1518" s="7">
        <v>73.47</v>
      </c>
    </row>
    <row r="1519" spans="1:7" x14ac:dyDescent="0.3">
      <c r="A1519">
        <v>3022009</v>
      </c>
      <c r="B1519" t="s">
        <v>24211</v>
      </c>
      <c r="C1519" t="s">
        <v>24212</v>
      </c>
      <c r="D1519" t="s">
        <v>373</v>
      </c>
      <c r="E1519">
        <v>617150</v>
      </c>
      <c r="F1519" t="s">
        <v>24196</v>
      </c>
      <c r="G1519" s="7">
        <v>530.04999999999995</v>
      </c>
    </row>
    <row r="1520" spans="1:7" x14ac:dyDescent="0.3">
      <c r="A1520">
        <v>3022009</v>
      </c>
      <c r="B1520" t="s">
        <v>24211</v>
      </c>
      <c r="C1520" t="s">
        <v>24212</v>
      </c>
      <c r="D1520" t="s">
        <v>371</v>
      </c>
      <c r="E1520">
        <v>615100</v>
      </c>
      <c r="F1520" t="s">
        <v>24196</v>
      </c>
      <c r="G1520" s="7">
        <v>51.87</v>
      </c>
    </row>
    <row r="1521" spans="1:7" x14ac:dyDescent="0.3">
      <c r="A1521">
        <v>3022009</v>
      </c>
      <c r="B1521" t="s">
        <v>24211</v>
      </c>
      <c r="C1521" t="s">
        <v>24212</v>
      </c>
      <c r="D1521" t="s">
        <v>377</v>
      </c>
      <c r="E1521">
        <v>611110</v>
      </c>
      <c r="F1521" t="s">
        <v>24196</v>
      </c>
      <c r="G1521" s="7">
        <v>-18.760000000000002</v>
      </c>
    </row>
    <row r="1522" spans="1:7" x14ac:dyDescent="0.3">
      <c r="A1522">
        <v>3022009</v>
      </c>
      <c r="B1522" t="s">
        <v>24211</v>
      </c>
      <c r="C1522" t="s">
        <v>24212</v>
      </c>
      <c r="D1522" t="s">
        <v>371</v>
      </c>
      <c r="E1522">
        <v>615100</v>
      </c>
      <c r="F1522" t="s">
        <v>24196</v>
      </c>
      <c r="G1522" s="7">
        <v>16.8</v>
      </c>
    </row>
    <row r="1523" spans="1:7" x14ac:dyDescent="0.3">
      <c r="A1523">
        <v>3022009</v>
      </c>
      <c r="B1523" t="s">
        <v>24211</v>
      </c>
      <c r="C1523" t="s">
        <v>24212</v>
      </c>
      <c r="D1523" t="s">
        <v>371</v>
      </c>
      <c r="E1523">
        <v>615100</v>
      </c>
      <c r="F1523" t="s">
        <v>24196</v>
      </c>
      <c r="G1523" s="7">
        <v>17.68</v>
      </c>
    </row>
    <row r="1524" spans="1:7" x14ac:dyDescent="0.3">
      <c r="A1524">
        <v>3022009</v>
      </c>
      <c r="B1524" t="s">
        <v>24211</v>
      </c>
      <c r="C1524" t="s">
        <v>24212</v>
      </c>
      <c r="D1524" t="s">
        <v>371</v>
      </c>
      <c r="E1524">
        <v>615100</v>
      </c>
      <c r="F1524" t="s">
        <v>24196</v>
      </c>
      <c r="G1524" s="7">
        <v>120.97</v>
      </c>
    </row>
    <row r="1525" spans="1:7" x14ac:dyDescent="0.3">
      <c r="A1525">
        <v>3022009</v>
      </c>
      <c r="B1525" t="s">
        <v>24211</v>
      </c>
      <c r="C1525" t="s">
        <v>24212</v>
      </c>
      <c r="D1525" t="s">
        <v>371</v>
      </c>
      <c r="E1525">
        <v>616100</v>
      </c>
      <c r="F1525" t="s">
        <v>24196</v>
      </c>
      <c r="G1525" s="7">
        <v>612.37</v>
      </c>
    </row>
    <row r="1526" spans="1:7" x14ac:dyDescent="0.3">
      <c r="A1526">
        <v>3022009</v>
      </c>
      <c r="B1526" t="s">
        <v>24211</v>
      </c>
      <c r="C1526" t="s">
        <v>24212</v>
      </c>
      <c r="D1526" t="s">
        <v>371</v>
      </c>
      <c r="E1526">
        <v>615100</v>
      </c>
      <c r="F1526" t="s">
        <v>24196</v>
      </c>
      <c r="G1526" s="7">
        <v>0.01</v>
      </c>
    </row>
    <row r="1527" spans="1:7" x14ac:dyDescent="0.3">
      <c r="A1527">
        <v>3022009</v>
      </c>
      <c r="B1527" t="s">
        <v>24211</v>
      </c>
      <c r="C1527" t="s">
        <v>24212</v>
      </c>
      <c r="D1527" t="s">
        <v>371</v>
      </c>
      <c r="E1527">
        <v>615100</v>
      </c>
      <c r="F1527" t="s">
        <v>24196</v>
      </c>
      <c r="G1527" s="7">
        <v>120.97</v>
      </c>
    </row>
    <row r="1528" spans="1:7" x14ac:dyDescent="0.3">
      <c r="A1528">
        <v>3022009</v>
      </c>
      <c r="B1528" t="s">
        <v>24211</v>
      </c>
      <c r="C1528" t="s">
        <v>24212</v>
      </c>
      <c r="D1528" t="s">
        <v>371</v>
      </c>
      <c r="E1528">
        <v>615100</v>
      </c>
      <c r="F1528" t="s">
        <v>24196</v>
      </c>
      <c r="G1528" s="7">
        <v>-120.97</v>
      </c>
    </row>
    <row r="1529" spans="1:7" x14ac:dyDescent="0.3">
      <c r="A1529">
        <v>3022009</v>
      </c>
      <c r="B1529" t="s">
        <v>24211</v>
      </c>
      <c r="C1529" t="s">
        <v>24212</v>
      </c>
      <c r="D1529" t="s">
        <v>373</v>
      </c>
      <c r="E1529">
        <v>615130</v>
      </c>
      <c r="F1529" t="s">
        <v>24196</v>
      </c>
      <c r="G1529" s="7">
        <v>73.47</v>
      </c>
    </row>
    <row r="1530" spans="1:7" x14ac:dyDescent="0.3">
      <c r="A1530">
        <v>3022009</v>
      </c>
      <c r="B1530" t="s">
        <v>24211</v>
      </c>
      <c r="C1530" t="s">
        <v>24212</v>
      </c>
      <c r="D1530" t="s">
        <v>373</v>
      </c>
      <c r="E1530">
        <v>617150</v>
      </c>
      <c r="F1530" t="s">
        <v>24196</v>
      </c>
      <c r="G1530" s="7">
        <v>445.04</v>
      </c>
    </row>
    <row r="1531" spans="1:7" x14ac:dyDescent="0.3">
      <c r="A1531">
        <v>3022009</v>
      </c>
      <c r="B1531" t="s">
        <v>24211</v>
      </c>
      <c r="C1531" t="s">
        <v>24212</v>
      </c>
      <c r="D1531" t="s">
        <v>373</v>
      </c>
      <c r="E1531">
        <v>617150</v>
      </c>
      <c r="F1531" t="s">
        <v>24196</v>
      </c>
      <c r="G1531" s="7">
        <v>496.21</v>
      </c>
    </row>
    <row r="1532" spans="1:7" x14ac:dyDescent="0.3">
      <c r="A1532">
        <v>3022009</v>
      </c>
      <c r="B1532" t="s">
        <v>24211</v>
      </c>
      <c r="C1532" t="s">
        <v>24212</v>
      </c>
      <c r="D1532" t="s">
        <v>371</v>
      </c>
      <c r="E1532">
        <v>615100</v>
      </c>
      <c r="F1532" t="s">
        <v>24196</v>
      </c>
      <c r="G1532" s="7">
        <v>3599.6</v>
      </c>
    </row>
    <row r="1533" spans="1:7" x14ac:dyDescent="0.3">
      <c r="A1533">
        <v>3022009</v>
      </c>
      <c r="B1533" t="s">
        <v>24211</v>
      </c>
      <c r="C1533" t="s">
        <v>24212</v>
      </c>
      <c r="D1533" t="s">
        <v>373</v>
      </c>
      <c r="E1533">
        <v>615130</v>
      </c>
      <c r="F1533" t="s">
        <v>24196</v>
      </c>
      <c r="G1533" s="7">
        <v>-0.01</v>
      </c>
    </row>
    <row r="1534" spans="1:7" x14ac:dyDescent="0.3">
      <c r="A1534">
        <v>3022009</v>
      </c>
      <c r="B1534" t="s">
        <v>24211</v>
      </c>
      <c r="C1534" t="s">
        <v>24212</v>
      </c>
      <c r="D1534" t="s">
        <v>371</v>
      </c>
      <c r="E1534">
        <v>615100</v>
      </c>
      <c r="F1534" t="s">
        <v>24196</v>
      </c>
      <c r="G1534" s="7">
        <v>27.56</v>
      </c>
    </row>
    <row r="1535" spans="1:7" x14ac:dyDescent="0.3">
      <c r="A1535">
        <v>3022009</v>
      </c>
      <c r="B1535" t="s">
        <v>24211</v>
      </c>
      <c r="C1535" t="s">
        <v>24212</v>
      </c>
      <c r="D1535" t="s">
        <v>371</v>
      </c>
      <c r="E1535">
        <v>615100</v>
      </c>
      <c r="F1535" t="s">
        <v>24196</v>
      </c>
      <c r="G1535" s="7">
        <v>-87.09</v>
      </c>
    </row>
    <row r="1536" spans="1:7" x14ac:dyDescent="0.3">
      <c r="A1536">
        <v>3022009</v>
      </c>
      <c r="B1536" t="s">
        <v>24211</v>
      </c>
      <c r="C1536" t="s">
        <v>24212</v>
      </c>
      <c r="D1536" t="s">
        <v>373</v>
      </c>
      <c r="E1536">
        <v>615130</v>
      </c>
      <c r="F1536" t="s">
        <v>24196</v>
      </c>
      <c r="G1536" s="7">
        <v>0.01</v>
      </c>
    </row>
    <row r="1537" spans="1:7" x14ac:dyDescent="0.3">
      <c r="A1537">
        <v>3022009</v>
      </c>
      <c r="B1537" t="s">
        <v>24211</v>
      </c>
      <c r="C1537" t="s">
        <v>24212</v>
      </c>
      <c r="D1537" t="s">
        <v>377</v>
      </c>
      <c r="E1537">
        <v>611110</v>
      </c>
      <c r="F1537" t="s">
        <v>24196</v>
      </c>
      <c r="G1537" s="7">
        <v>-18.760000000000002</v>
      </c>
    </row>
    <row r="1538" spans="1:7" x14ac:dyDescent="0.3">
      <c r="A1538">
        <v>3022009</v>
      </c>
      <c r="B1538" t="s">
        <v>24211</v>
      </c>
      <c r="C1538" t="s">
        <v>24212</v>
      </c>
      <c r="D1538" t="s">
        <v>371</v>
      </c>
      <c r="E1538">
        <v>615100</v>
      </c>
      <c r="F1538" t="s">
        <v>24196</v>
      </c>
      <c r="G1538" s="7">
        <v>-120.97</v>
      </c>
    </row>
    <row r="1539" spans="1:7" x14ac:dyDescent="0.3">
      <c r="A1539">
        <v>3022009</v>
      </c>
      <c r="B1539" t="s">
        <v>24211</v>
      </c>
      <c r="C1539" t="s">
        <v>24212</v>
      </c>
      <c r="D1539" t="s">
        <v>377</v>
      </c>
      <c r="E1539">
        <v>611110</v>
      </c>
      <c r="F1539" t="s">
        <v>24196</v>
      </c>
      <c r="G1539" s="7">
        <v>2</v>
      </c>
    </row>
    <row r="1540" spans="1:7" x14ac:dyDescent="0.3">
      <c r="A1540">
        <v>3022009</v>
      </c>
      <c r="B1540" t="s">
        <v>24211</v>
      </c>
      <c r="C1540" t="s">
        <v>24212</v>
      </c>
      <c r="D1540" t="s">
        <v>371</v>
      </c>
      <c r="E1540">
        <v>615100</v>
      </c>
      <c r="F1540" t="s">
        <v>24196</v>
      </c>
      <c r="G1540" s="7">
        <v>0.01</v>
      </c>
    </row>
    <row r="1541" spans="1:7" x14ac:dyDescent="0.3">
      <c r="A1541">
        <v>3022009</v>
      </c>
      <c r="B1541" t="s">
        <v>24211</v>
      </c>
      <c r="C1541" t="s">
        <v>24212</v>
      </c>
      <c r="D1541" t="s">
        <v>377</v>
      </c>
      <c r="E1541">
        <v>611110</v>
      </c>
      <c r="F1541" t="s">
        <v>24196</v>
      </c>
      <c r="G1541" s="7">
        <v>-4.37</v>
      </c>
    </row>
    <row r="1542" spans="1:7" x14ac:dyDescent="0.3">
      <c r="A1542">
        <v>3022009</v>
      </c>
      <c r="B1542" t="s">
        <v>24211</v>
      </c>
      <c r="C1542" t="s">
        <v>24212</v>
      </c>
      <c r="D1542" t="s">
        <v>371</v>
      </c>
      <c r="E1542">
        <v>617100</v>
      </c>
      <c r="F1542" t="s">
        <v>24196</v>
      </c>
      <c r="G1542" s="7">
        <v>787.43</v>
      </c>
    </row>
    <row r="1543" spans="1:7" x14ac:dyDescent="0.3">
      <c r="A1543">
        <v>3022009</v>
      </c>
      <c r="B1543" t="s">
        <v>24211</v>
      </c>
      <c r="C1543" t="s">
        <v>24212</v>
      </c>
      <c r="D1543" t="s">
        <v>371</v>
      </c>
      <c r="E1543">
        <v>615100</v>
      </c>
      <c r="F1543" t="s">
        <v>24196</v>
      </c>
      <c r="G1543" s="7">
        <v>-120.97</v>
      </c>
    </row>
    <row r="1544" spans="1:7" x14ac:dyDescent="0.3">
      <c r="A1544">
        <v>3022009</v>
      </c>
      <c r="B1544" t="s">
        <v>24211</v>
      </c>
      <c r="C1544" t="s">
        <v>24212</v>
      </c>
      <c r="D1544" t="s">
        <v>373</v>
      </c>
      <c r="E1544">
        <v>616160</v>
      </c>
      <c r="F1544" t="s">
        <v>24196</v>
      </c>
      <c r="G1544" s="7">
        <v>384.2</v>
      </c>
    </row>
    <row r="1545" spans="1:7" x14ac:dyDescent="0.3">
      <c r="A1545">
        <v>3022009</v>
      </c>
      <c r="B1545" t="s">
        <v>24211</v>
      </c>
      <c r="C1545" t="s">
        <v>24212</v>
      </c>
      <c r="D1545" t="s">
        <v>374</v>
      </c>
      <c r="E1545">
        <v>615120</v>
      </c>
      <c r="F1545" t="s">
        <v>24196</v>
      </c>
      <c r="G1545" s="7">
        <v>0.01</v>
      </c>
    </row>
    <row r="1546" spans="1:7" x14ac:dyDescent="0.3">
      <c r="A1546">
        <v>3022009</v>
      </c>
      <c r="B1546" t="s">
        <v>24211</v>
      </c>
      <c r="C1546" t="s">
        <v>24212</v>
      </c>
      <c r="D1546" t="s">
        <v>373</v>
      </c>
      <c r="E1546">
        <v>615130</v>
      </c>
      <c r="F1546" t="s">
        <v>24196</v>
      </c>
      <c r="G1546" s="7">
        <v>70.680000000000007</v>
      </c>
    </row>
    <row r="1547" spans="1:7" x14ac:dyDescent="0.3">
      <c r="A1547">
        <v>3022009</v>
      </c>
      <c r="B1547" t="s">
        <v>24211</v>
      </c>
      <c r="C1547" t="s">
        <v>24212</v>
      </c>
      <c r="D1547" t="s">
        <v>373</v>
      </c>
      <c r="E1547">
        <v>615130</v>
      </c>
      <c r="F1547" t="s">
        <v>24196</v>
      </c>
      <c r="G1547" s="7">
        <v>-37.96</v>
      </c>
    </row>
    <row r="1548" spans="1:7" x14ac:dyDescent="0.3">
      <c r="A1548">
        <v>3022009</v>
      </c>
      <c r="B1548" t="s">
        <v>24211</v>
      </c>
      <c r="C1548" t="s">
        <v>24212</v>
      </c>
      <c r="D1548" t="s">
        <v>373</v>
      </c>
      <c r="E1548">
        <v>616160</v>
      </c>
      <c r="F1548" t="s">
        <v>24196</v>
      </c>
      <c r="G1548" s="7">
        <v>405.6</v>
      </c>
    </row>
    <row r="1549" spans="1:7" x14ac:dyDescent="0.3">
      <c r="A1549">
        <v>3022009</v>
      </c>
      <c r="B1549" t="s">
        <v>24211</v>
      </c>
      <c r="C1549" t="s">
        <v>24212</v>
      </c>
      <c r="D1549" t="s">
        <v>373</v>
      </c>
      <c r="E1549">
        <v>615130</v>
      </c>
      <c r="F1549" t="s">
        <v>24196</v>
      </c>
      <c r="G1549" s="7">
        <v>13.53</v>
      </c>
    </row>
    <row r="1550" spans="1:7" x14ac:dyDescent="0.3">
      <c r="A1550">
        <v>3022009</v>
      </c>
      <c r="B1550" t="s">
        <v>24211</v>
      </c>
      <c r="C1550" t="s">
        <v>24212</v>
      </c>
      <c r="D1550" t="s">
        <v>371</v>
      </c>
      <c r="E1550">
        <v>615100</v>
      </c>
      <c r="F1550" t="s">
        <v>24196</v>
      </c>
      <c r="G1550" s="7">
        <v>120.97</v>
      </c>
    </row>
    <row r="1551" spans="1:7" x14ac:dyDescent="0.3">
      <c r="A1551">
        <v>3022009</v>
      </c>
      <c r="B1551" t="s">
        <v>24211</v>
      </c>
      <c r="C1551" t="s">
        <v>24212</v>
      </c>
      <c r="D1551" t="s">
        <v>373</v>
      </c>
      <c r="E1551">
        <v>617150</v>
      </c>
      <c r="F1551" t="s">
        <v>24196</v>
      </c>
      <c r="G1551" s="7">
        <v>88.75</v>
      </c>
    </row>
    <row r="1552" spans="1:7" x14ac:dyDescent="0.3">
      <c r="A1552">
        <v>3022009</v>
      </c>
      <c r="B1552" t="s">
        <v>24211</v>
      </c>
      <c r="C1552" t="s">
        <v>24212</v>
      </c>
      <c r="D1552" t="s">
        <v>371</v>
      </c>
      <c r="E1552">
        <v>615100</v>
      </c>
      <c r="F1552" t="s">
        <v>24196</v>
      </c>
      <c r="G1552" s="7">
        <v>-117.86</v>
      </c>
    </row>
    <row r="1553" spans="1:7" x14ac:dyDescent="0.3">
      <c r="A1553">
        <v>3022009</v>
      </c>
      <c r="B1553" t="s">
        <v>24211</v>
      </c>
      <c r="C1553" t="s">
        <v>24212</v>
      </c>
      <c r="D1553" t="s">
        <v>371</v>
      </c>
      <c r="E1553">
        <v>615100</v>
      </c>
      <c r="F1553" t="s">
        <v>24196</v>
      </c>
      <c r="G1553" s="7">
        <v>0.01</v>
      </c>
    </row>
    <row r="1554" spans="1:7" x14ac:dyDescent="0.3">
      <c r="A1554">
        <v>3022009</v>
      </c>
      <c r="B1554" t="s">
        <v>24211</v>
      </c>
      <c r="C1554" t="s">
        <v>24212</v>
      </c>
      <c r="D1554" t="s">
        <v>377</v>
      </c>
      <c r="E1554">
        <v>611110</v>
      </c>
      <c r="F1554" t="s">
        <v>24196</v>
      </c>
      <c r="G1554" s="7">
        <v>-2.2599999999999998</v>
      </c>
    </row>
    <row r="1555" spans="1:7" x14ac:dyDescent="0.3">
      <c r="A1555">
        <v>3022009</v>
      </c>
      <c r="B1555" t="s">
        <v>24211</v>
      </c>
      <c r="C1555" t="s">
        <v>24212</v>
      </c>
      <c r="D1555" t="s">
        <v>373</v>
      </c>
      <c r="E1555">
        <v>615130</v>
      </c>
      <c r="F1555" t="s">
        <v>24196</v>
      </c>
      <c r="G1555" s="7">
        <v>-35.340000000000003</v>
      </c>
    </row>
    <row r="1556" spans="1:7" x14ac:dyDescent="0.3">
      <c r="A1556">
        <v>3022009</v>
      </c>
      <c r="B1556" t="s">
        <v>24211</v>
      </c>
      <c r="C1556" t="s">
        <v>24212</v>
      </c>
      <c r="D1556" t="s">
        <v>373</v>
      </c>
      <c r="E1556">
        <v>615130</v>
      </c>
      <c r="F1556" t="s">
        <v>24196</v>
      </c>
      <c r="G1556" s="7">
        <v>70.680000000000007</v>
      </c>
    </row>
    <row r="1557" spans="1:7" x14ac:dyDescent="0.3">
      <c r="A1557">
        <v>3022009</v>
      </c>
      <c r="B1557" t="s">
        <v>24211</v>
      </c>
      <c r="C1557" t="s">
        <v>24212</v>
      </c>
      <c r="D1557" t="s">
        <v>377</v>
      </c>
      <c r="E1557">
        <v>611110</v>
      </c>
      <c r="F1557" t="s">
        <v>24196</v>
      </c>
      <c r="G1557" s="7">
        <v>4.5199999999999996</v>
      </c>
    </row>
    <row r="1558" spans="1:7" x14ac:dyDescent="0.3">
      <c r="A1558">
        <v>3022009</v>
      </c>
      <c r="B1558" t="s">
        <v>24211</v>
      </c>
      <c r="C1558" t="s">
        <v>24212</v>
      </c>
      <c r="D1558" t="s">
        <v>373</v>
      </c>
      <c r="E1558">
        <v>615130</v>
      </c>
      <c r="F1558" t="s">
        <v>24196</v>
      </c>
      <c r="G1558" s="7">
        <v>-35.340000000000003</v>
      </c>
    </row>
    <row r="1559" spans="1:7" x14ac:dyDescent="0.3">
      <c r="A1559">
        <v>3022009</v>
      </c>
      <c r="B1559" t="s">
        <v>24211</v>
      </c>
      <c r="C1559" t="s">
        <v>24212</v>
      </c>
      <c r="D1559" t="s">
        <v>371</v>
      </c>
      <c r="E1559">
        <v>615100</v>
      </c>
      <c r="F1559" t="s">
        <v>24196</v>
      </c>
      <c r="G1559" s="7">
        <v>120.97</v>
      </c>
    </row>
    <row r="1560" spans="1:7" x14ac:dyDescent="0.3">
      <c r="A1560">
        <v>3022009</v>
      </c>
      <c r="B1560" t="s">
        <v>24211</v>
      </c>
      <c r="C1560" t="s">
        <v>24212</v>
      </c>
      <c r="D1560" t="s">
        <v>373</v>
      </c>
      <c r="E1560">
        <v>615130</v>
      </c>
      <c r="F1560" t="s">
        <v>24196</v>
      </c>
      <c r="G1560" s="7">
        <v>-70.680000000000007</v>
      </c>
    </row>
    <row r="1561" spans="1:7" x14ac:dyDescent="0.3">
      <c r="A1561">
        <v>3022009</v>
      </c>
      <c r="B1561" t="s">
        <v>24211</v>
      </c>
      <c r="C1561" t="s">
        <v>24212</v>
      </c>
      <c r="D1561" t="s">
        <v>377</v>
      </c>
      <c r="E1561">
        <v>611110</v>
      </c>
      <c r="F1561" t="s">
        <v>24196</v>
      </c>
      <c r="G1561" s="7">
        <v>18.760000000000002</v>
      </c>
    </row>
    <row r="1562" spans="1:7" x14ac:dyDescent="0.3">
      <c r="A1562">
        <v>3022009</v>
      </c>
      <c r="B1562" t="s">
        <v>24211</v>
      </c>
      <c r="C1562" t="s">
        <v>24212</v>
      </c>
      <c r="D1562" t="s">
        <v>377</v>
      </c>
      <c r="E1562">
        <v>611110</v>
      </c>
      <c r="F1562" t="s">
        <v>24196</v>
      </c>
      <c r="G1562" s="7">
        <v>4.5199999999999996</v>
      </c>
    </row>
    <row r="1563" spans="1:7" x14ac:dyDescent="0.3">
      <c r="A1563">
        <v>3022009</v>
      </c>
      <c r="B1563" t="s">
        <v>24211</v>
      </c>
      <c r="C1563" t="s">
        <v>24212</v>
      </c>
      <c r="D1563" t="s">
        <v>373</v>
      </c>
      <c r="E1563">
        <v>615130</v>
      </c>
      <c r="F1563" t="s">
        <v>24196</v>
      </c>
      <c r="G1563" s="7">
        <v>-35.340000000000003</v>
      </c>
    </row>
    <row r="1564" spans="1:7" x14ac:dyDescent="0.3">
      <c r="A1564">
        <v>3022009</v>
      </c>
      <c r="B1564" t="s">
        <v>24211</v>
      </c>
      <c r="C1564" t="s">
        <v>24212</v>
      </c>
      <c r="D1564" t="s">
        <v>377</v>
      </c>
      <c r="E1564">
        <v>611110</v>
      </c>
      <c r="F1564" t="s">
        <v>24196</v>
      </c>
      <c r="G1564" s="7">
        <v>632.20000000000005</v>
      </c>
    </row>
    <row r="1565" spans="1:7" x14ac:dyDescent="0.3">
      <c r="A1565">
        <v>3022009</v>
      </c>
      <c r="B1565" t="s">
        <v>24211</v>
      </c>
      <c r="C1565" t="s">
        <v>24212</v>
      </c>
      <c r="D1565" t="s">
        <v>373</v>
      </c>
      <c r="E1565">
        <v>615130</v>
      </c>
      <c r="F1565" t="s">
        <v>24196</v>
      </c>
      <c r="G1565" s="7">
        <v>-37.96</v>
      </c>
    </row>
    <row r="1566" spans="1:7" x14ac:dyDescent="0.3">
      <c r="A1566">
        <v>3022009</v>
      </c>
      <c r="B1566" t="s">
        <v>24211</v>
      </c>
      <c r="C1566" t="s">
        <v>24212</v>
      </c>
      <c r="D1566" t="s">
        <v>371</v>
      </c>
      <c r="E1566">
        <v>615100</v>
      </c>
      <c r="F1566" t="s">
        <v>24196</v>
      </c>
      <c r="G1566" s="7">
        <v>-0.01</v>
      </c>
    </row>
    <row r="1567" spans="1:7" x14ac:dyDescent="0.3">
      <c r="A1567">
        <v>3022009</v>
      </c>
      <c r="B1567" t="s">
        <v>24211</v>
      </c>
      <c r="C1567" t="s">
        <v>24212</v>
      </c>
      <c r="D1567" t="s">
        <v>373</v>
      </c>
      <c r="E1567">
        <v>615130</v>
      </c>
      <c r="F1567" t="s">
        <v>24196</v>
      </c>
      <c r="G1567" s="7">
        <v>70.680000000000007</v>
      </c>
    </row>
    <row r="1568" spans="1:7" x14ac:dyDescent="0.3">
      <c r="A1568">
        <v>3022009</v>
      </c>
      <c r="B1568" t="s">
        <v>24211</v>
      </c>
      <c r="C1568" t="s">
        <v>24212</v>
      </c>
      <c r="D1568" t="s">
        <v>371</v>
      </c>
      <c r="E1568">
        <v>615100</v>
      </c>
      <c r="F1568" t="s">
        <v>24196</v>
      </c>
      <c r="G1568" s="7">
        <v>18</v>
      </c>
    </row>
    <row r="1569" spans="1:7" x14ac:dyDescent="0.3">
      <c r="A1569">
        <v>3022009</v>
      </c>
      <c r="B1569" t="s">
        <v>24211</v>
      </c>
      <c r="C1569" t="s">
        <v>24212</v>
      </c>
      <c r="D1569" t="s">
        <v>373</v>
      </c>
      <c r="E1569">
        <v>615130</v>
      </c>
      <c r="F1569" t="s">
        <v>24196</v>
      </c>
      <c r="G1569" s="7">
        <v>73.47</v>
      </c>
    </row>
    <row r="1570" spans="1:7" x14ac:dyDescent="0.3">
      <c r="A1570">
        <v>3022009</v>
      </c>
      <c r="B1570" t="s">
        <v>24211</v>
      </c>
      <c r="C1570" t="s">
        <v>24212</v>
      </c>
      <c r="D1570" t="s">
        <v>377</v>
      </c>
      <c r="E1570">
        <v>611110</v>
      </c>
      <c r="F1570" t="s">
        <v>24196</v>
      </c>
      <c r="G1570" s="7">
        <v>-0.01</v>
      </c>
    </row>
    <row r="1571" spans="1:7" x14ac:dyDescent="0.3">
      <c r="A1571">
        <v>3022009</v>
      </c>
      <c r="B1571" t="s">
        <v>24211</v>
      </c>
      <c r="C1571" t="s">
        <v>24212</v>
      </c>
      <c r="D1571" t="s">
        <v>377</v>
      </c>
      <c r="E1571">
        <v>611110</v>
      </c>
      <c r="F1571" t="s">
        <v>24196</v>
      </c>
      <c r="G1571" s="7">
        <v>18.760000000000002</v>
      </c>
    </row>
    <row r="1572" spans="1:7" x14ac:dyDescent="0.3">
      <c r="A1572">
        <v>3022009</v>
      </c>
      <c r="B1572" t="s">
        <v>24211</v>
      </c>
      <c r="C1572" t="s">
        <v>24212</v>
      </c>
      <c r="D1572" t="s">
        <v>377</v>
      </c>
      <c r="E1572">
        <v>611110</v>
      </c>
      <c r="F1572" t="s">
        <v>24196</v>
      </c>
      <c r="G1572" s="7">
        <v>0.01</v>
      </c>
    </row>
    <row r="1573" spans="1:7" x14ac:dyDescent="0.3">
      <c r="A1573">
        <v>3022009</v>
      </c>
      <c r="B1573" t="s">
        <v>24211</v>
      </c>
      <c r="C1573" t="s">
        <v>24212</v>
      </c>
      <c r="D1573" t="s">
        <v>373</v>
      </c>
      <c r="E1573">
        <v>617150</v>
      </c>
      <c r="F1573" t="s">
        <v>24196</v>
      </c>
      <c r="G1573" s="7">
        <v>432.57</v>
      </c>
    </row>
    <row r="1574" spans="1:7" x14ac:dyDescent="0.3">
      <c r="A1574">
        <v>3022009</v>
      </c>
      <c r="B1574" t="s">
        <v>24211</v>
      </c>
      <c r="C1574" t="s">
        <v>24212</v>
      </c>
      <c r="D1574" t="s">
        <v>371</v>
      </c>
      <c r="E1574">
        <v>617100</v>
      </c>
      <c r="F1574" t="s">
        <v>24196</v>
      </c>
      <c r="G1574" s="7">
        <v>463.96</v>
      </c>
    </row>
    <row r="1575" spans="1:7" x14ac:dyDescent="0.3">
      <c r="A1575">
        <v>3022009</v>
      </c>
      <c r="B1575" t="s">
        <v>24211</v>
      </c>
      <c r="C1575" t="s">
        <v>24212</v>
      </c>
      <c r="D1575" t="s">
        <v>371</v>
      </c>
      <c r="E1575">
        <v>615100</v>
      </c>
      <c r="F1575" t="s">
        <v>24196</v>
      </c>
      <c r="G1575" s="7">
        <v>120.97</v>
      </c>
    </row>
    <row r="1576" spans="1:7" x14ac:dyDescent="0.3">
      <c r="A1576">
        <v>3022009</v>
      </c>
      <c r="B1576" t="s">
        <v>24211</v>
      </c>
      <c r="C1576" t="s">
        <v>24212</v>
      </c>
      <c r="D1576" t="s">
        <v>371</v>
      </c>
      <c r="E1576">
        <v>615100</v>
      </c>
      <c r="F1576" t="s">
        <v>24196</v>
      </c>
      <c r="G1576" s="7">
        <v>35.58</v>
      </c>
    </row>
    <row r="1577" spans="1:7" x14ac:dyDescent="0.3">
      <c r="A1577">
        <v>3022009</v>
      </c>
      <c r="B1577" t="s">
        <v>24211</v>
      </c>
      <c r="C1577" t="s">
        <v>24212</v>
      </c>
      <c r="D1577" t="s">
        <v>377</v>
      </c>
      <c r="E1577">
        <v>611110</v>
      </c>
      <c r="F1577" t="s">
        <v>24196</v>
      </c>
      <c r="G1577" s="7">
        <v>565.80999999999995</v>
      </c>
    </row>
    <row r="1578" spans="1:7" x14ac:dyDescent="0.3">
      <c r="A1578">
        <v>3022009</v>
      </c>
      <c r="B1578" t="s">
        <v>24211</v>
      </c>
      <c r="C1578" t="s">
        <v>24212</v>
      </c>
      <c r="D1578" t="s">
        <v>377</v>
      </c>
      <c r="E1578">
        <v>611110</v>
      </c>
      <c r="F1578" t="s">
        <v>24196</v>
      </c>
      <c r="G1578" s="7">
        <v>-18.760000000000002</v>
      </c>
    </row>
    <row r="1579" spans="1:7" x14ac:dyDescent="0.3">
      <c r="A1579">
        <v>3022009</v>
      </c>
      <c r="B1579" t="s">
        <v>24211</v>
      </c>
      <c r="C1579" t="s">
        <v>24212</v>
      </c>
      <c r="D1579" t="s">
        <v>371</v>
      </c>
      <c r="E1579">
        <v>615100</v>
      </c>
      <c r="F1579" t="s">
        <v>24196</v>
      </c>
      <c r="G1579" s="7">
        <v>3535.83</v>
      </c>
    </row>
    <row r="1580" spans="1:7" x14ac:dyDescent="0.3">
      <c r="A1580">
        <v>3022009</v>
      </c>
      <c r="B1580" t="s">
        <v>24211</v>
      </c>
      <c r="C1580" t="s">
        <v>24212</v>
      </c>
      <c r="D1580" t="s">
        <v>371</v>
      </c>
      <c r="E1580">
        <v>616100</v>
      </c>
      <c r="F1580" t="s">
        <v>24196</v>
      </c>
      <c r="G1580" s="7">
        <v>565.07000000000005</v>
      </c>
    </row>
    <row r="1581" spans="1:7" x14ac:dyDescent="0.3">
      <c r="A1581">
        <v>3022009</v>
      </c>
      <c r="B1581" t="s">
        <v>24211</v>
      </c>
      <c r="C1581" t="s">
        <v>24212</v>
      </c>
      <c r="D1581" t="s">
        <v>373</v>
      </c>
      <c r="E1581">
        <v>615130</v>
      </c>
      <c r="F1581" t="s">
        <v>24196</v>
      </c>
      <c r="G1581" s="7">
        <v>-68.400000000000006</v>
      </c>
    </row>
    <row r="1582" spans="1:7" x14ac:dyDescent="0.3">
      <c r="A1582">
        <v>3022009</v>
      </c>
      <c r="B1582" t="s">
        <v>24211</v>
      </c>
      <c r="C1582" t="s">
        <v>24212</v>
      </c>
      <c r="D1582" t="s">
        <v>373</v>
      </c>
      <c r="E1582">
        <v>615130</v>
      </c>
      <c r="F1582" t="s">
        <v>24196</v>
      </c>
      <c r="G1582" s="7">
        <v>-37.96</v>
      </c>
    </row>
    <row r="1583" spans="1:7" x14ac:dyDescent="0.3">
      <c r="A1583">
        <v>3022009</v>
      </c>
      <c r="B1583" t="s">
        <v>24211</v>
      </c>
      <c r="C1583" t="s">
        <v>24212</v>
      </c>
      <c r="D1583" t="s">
        <v>377</v>
      </c>
      <c r="E1583">
        <v>611110</v>
      </c>
      <c r="F1583" t="s">
        <v>24196</v>
      </c>
      <c r="G1583" s="7">
        <v>4.5199999999999996</v>
      </c>
    </row>
    <row r="1584" spans="1:7" x14ac:dyDescent="0.3">
      <c r="A1584">
        <v>3022009</v>
      </c>
      <c r="B1584" t="s">
        <v>24211</v>
      </c>
      <c r="C1584" t="s">
        <v>24212</v>
      </c>
      <c r="D1584" t="s">
        <v>377</v>
      </c>
      <c r="E1584">
        <v>611110</v>
      </c>
      <c r="F1584" t="s">
        <v>24196</v>
      </c>
      <c r="G1584" s="7">
        <v>-18.760000000000002</v>
      </c>
    </row>
    <row r="1585" spans="1:7" x14ac:dyDescent="0.3">
      <c r="A1585">
        <v>3022009</v>
      </c>
      <c r="B1585" t="s">
        <v>24211</v>
      </c>
      <c r="C1585" t="s">
        <v>24212</v>
      </c>
      <c r="D1585" t="s">
        <v>371</v>
      </c>
      <c r="E1585">
        <v>615100</v>
      </c>
      <c r="F1585" t="s">
        <v>24196</v>
      </c>
      <c r="G1585" s="7">
        <v>120.97</v>
      </c>
    </row>
    <row r="1586" spans="1:7" x14ac:dyDescent="0.3">
      <c r="A1586">
        <v>3022009</v>
      </c>
      <c r="B1586" t="s">
        <v>24211</v>
      </c>
      <c r="C1586" t="s">
        <v>24212</v>
      </c>
      <c r="D1586" t="s">
        <v>373</v>
      </c>
      <c r="E1586">
        <v>617150</v>
      </c>
      <c r="F1586" t="s">
        <v>24196</v>
      </c>
      <c r="G1586" s="7">
        <v>582.16999999999996</v>
      </c>
    </row>
    <row r="1587" spans="1:7" x14ac:dyDescent="0.3">
      <c r="A1587">
        <v>3022009</v>
      </c>
      <c r="B1587" t="s">
        <v>24211</v>
      </c>
      <c r="C1587" t="s">
        <v>24212</v>
      </c>
      <c r="D1587" t="s">
        <v>371</v>
      </c>
      <c r="E1587">
        <v>616100</v>
      </c>
      <c r="F1587" t="s">
        <v>24196</v>
      </c>
      <c r="G1587" s="7">
        <v>565.07000000000005</v>
      </c>
    </row>
    <row r="1588" spans="1:7" x14ac:dyDescent="0.3">
      <c r="A1588">
        <v>3022009</v>
      </c>
      <c r="B1588" t="s">
        <v>24211</v>
      </c>
      <c r="C1588" t="s">
        <v>24212</v>
      </c>
      <c r="D1588" t="s">
        <v>373</v>
      </c>
      <c r="E1588">
        <v>615130</v>
      </c>
      <c r="F1588" t="s">
        <v>24196</v>
      </c>
      <c r="G1588" s="7">
        <v>12.16</v>
      </c>
    </row>
    <row r="1589" spans="1:7" x14ac:dyDescent="0.3">
      <c r="A1589">
        <v>3022009</v>
      </c>
      <c r="B1589" t="s">
        <v>24211</v>
      </c>
      <c r="C1589" t="s">
        <v>24212</v>
      </c>
      <c r="D1589" t="s">
        <v>371</v>
      </c>
      <c r="E1589">
        <v>615100</v>
      </c>
      <c r="F1589" t="s">
        <v>24196</v>
      </c>
      <c r="G1589" s="7">
        <v>120.97</v>
      </c>
    </row>
    <row r="1590" spans="1:7" x14ac:dyDescent="0.3">
      <c r="A1590">
        <v>3022009</v>
      </c>
      <c r="B1590" t="s">
        <v>24211</v>
      </c>
      <c r="C1590" t="s">
        <v>24212</v>
      </c>
      <c r="D1590" t="s">
        <v>371</v>
      </c>
      <c r="E1590">
        <v>615100</v>
      </c>
      <c r="F1590" t="s">
        <v>24196</v>
      </c>
      <c r="G1590" s="7">
        <v>120.97</v>
      </c>
    </row>
    <row r="1591" spans="1:7" x14ac:dyDescent="0.3">
      <c r="A1591">
        <v>3022009</v>
      </c>
      <c r="B1591" t="s">
        <v>24211</v>
      </c>
      <c r="C1591" t="s">
        <v>24212</v>
      </c>
      <c r="D1591" t="s">
        <v>373</v>
      </c>
      <c r="E1591">
        <v>615130</v>
      </c>
      <c r="F1591" t="s">
        <v>24196</v>
      </c>
      <c r="G1591" s="7">
        <v>70.680000000000007</v>
      </c>
    </row>
    <row r="1592" spans="1:7" x14ac:dyDescent="0.3">
      <c r="A1592">
        <v>3022009</v>
      </c>
      <c r="B1592" t="s">
        <v>24211</v>
      </c>
      <c r="C1592" t="s">
        <v>24212</v>
      </c>
      <c r="D1592" t="s">
        <v>373</v>
      </c>
      <c r="E1592">
        <v>615130</v>
      </c>
      <c r="F1592" t="s">
        <v>24196</v>
      </c>
      <c r="G1592" s="7">
        <v>75.92</v>
      </c>
    </row>
    <row r="1593" spans="1:7" x14ac:dyDescent="0.3">
      <c r="A1593">
        <v>3022009</v>
      </c>
      <c r="B1593" t="s">
        <v>24211</v>
      </c>
      <c r="C1593" t="s">
        <v>24212</v>
      </c>
      <c r="D1593" t="s">
        <v>377</v>
      </c>
      <c r="E1593">
        <v>611110</v>
      </c>
      <c r="F1593" t="s">
        <v>24196</v>
      </c>
      <c r="G1593" s="7">
        <v>18.760000000000002</v>
      </c>
    </row>
    <row r="1594" spans="1:7" x14ac:dyDescent="0.3">
      <c r="A1594">
        <v>3022009</v>
      </c>
      <c r="B1594" t="s">
        <v>24211</v>
      </c>
      <c r="C1594" t="s">
        <v>24212</v>
      </c>
      <c r="D1594" t="s">
        <v>373</v>
      </c>
      <c r="E1594">
        <v>615130</v>
      </c>
      <c r="F1594" t="s">
        <v>24196</v>
      </c>
      <c r="G1594" s="7">
        <v>-0.01</v>
      </c>
    </row>
    <row r="1595" spans="1:7" x14ac:dyDescent="0.3">
      <c r="A1595">
        <v>3022009</v>
      </c>
      <c r="B1595" t="s">
        <v>24211</v>
      </c>
      <c r="C1595" t="s">
        <v>24212</v>
      </c>
      <c r="D1595" t="s">
        <v>373</v>
      </c>
      <c r="E1595">
        <v>615130</v>
      </c>
      <c r="F1595" t="s">
        <v>24196</v>
      </c>
      <c r="G1595" s="7">
        <v>-68.400000000000006</v>
      </c>
    </row>
    <row r="1596" spans="1:7" x14ac:dyDescent="0.3">
      <c r="A1596">
        <v>3022009</v>
      </c>
      <c r="B1596" t="s">
        <v>24211</v>
      </c>
      <c r="C1596" t="s">
        <v>24212</v>
      </c>
      <c r="D1596" t="s">
        <v>373</v>
      </c>
      <c r="E1596">
        <v>615130</v>
      </c>
      <c r="F1596" t="s">
        <v>24196</v>
      </c>
      <c r="G1596" s="7">
        <v>70.680000000000007</v>
      </c>
    </row>
    <row r="1597" spans="1:7" x14ac:dyDescent="0.3">
      <c r="A1597">
        <v>3022009</v>
      </c>
      <c r="B1597" t="s">
        <v>24211</v>
      </c>
      <c r="C1597" t="s">
        <v>24212</v>
      </c>
      <c r="D1597" t="s">
        <v>377</v>
      </c>
      <c r="E1597">
        <v>611110</v>
      </c>
      <c r="F1597" t="s">
        <v>24196</v>
      </c>
      <c r="G1597" s="7">
        <v>-4.5199999999999996</v>
      </c>
    </row>
    <row r="1598" spans="1:7" x14ac:dyDescent="0.3">
      <c r="A1598">
        <v>3022009</v>
      </c>
      <c r="B1598" t="s">
        <v>24211</v>
      </c>
      <c r="C1598" t="s">
        <v>24212</v>
      </c>
      <c r="D1598" t="s">
        <v>371</v>
      </c>
      <c r="E1598">
        <v>615100</v>
      </c>
      <c r="F1598" t="s">
        <v>24196</v>
      </c>
      <c r="G1598" s="7">
        <v>15.81</v>
      </c>
    </row>
    <row r="1599" spans="1:7" x14ac:dyDescent="0.3">
      <c r="A1599">
        <v>3022009</v>
      </c>
      <c r="B1599" t="s">
        <v>24211</v>
      </c>
      <c r="C1599" t="s">
        <v>24212</v>
      </c>
      <c r="D1599" t="s">
        <v>371</v>
      </c>
      <c r="E1599">
        <v>615100</v>
      </c>
      <c r="F1599" t="s">
        <v>24196</v>
      </c>
      <c r="G1599" s="7">
        <v>5259.75</v>
      </c>
    </row>
    <row r="1600" spans="1:7" x14ac:dyDescent="0.3">
      <c r="A1600">
        <v>3022009</v>
      </c>
      <c r="B1600" t="s">
        <v>24211</v>
      </c>
      <c r="C1600" t="s">
        <v>24212</v>
      </c>
      <c r="D1600" t="s">
        <v>377</v>
      </c>
      <c r="E1600">
        <v>611110</v>
      </c>
      <c r="F1600" t="s">
        <v>24196</v>
      </c>
      <c r="G1600" s="7">
        <v>18.760000000000002</v>
      </c>
    </row>
    <row r="1601" spans="1:7" x14ac:dyDescent="0.3">
      <c r="A1601">
        <v>3022009</v>
      </c>
      <c r="B1601" t="s">
        <v>24211</v>
      </c>
      <c r="C1601" t="s">
        <v>24212</v>
      </c>
      <c r="D1601" t="s">
        <v>377</v>
      </c>
      <c r="E1601">
        <v>611110</v>
      </c>
      <c r="F1601" t="s">
        <v>24196</v>
      </c>
      <c r="G1601" s="7">
        <v>-2.2599999999999998</v>
      </c>
    </row>
    <row r="1602" spans="1:7" x14ac:dyDescent="0.3">
      <c r="A1602">
        <v>3022009</v>
      </c>
      <c r="B1602" t="s">
        <v>24211</v>
      </c>
      <c r="C1602" t="s">
        <v>24212</v>
      </c>
      <c r="D1602" t="s">
        <v>377</v>
      </c>
      <c r="E1602">
        <v>611110</v>
      </c>
      <c r="F1602" t="s">
        <v>24196</v>
      </c>
      <c r="G1602" s="7">
        <v>-4.5199999999999996</v>
      </c>
    </row>
    <row r="1603" spans="1:7" x14ac:dyDescent="0.3">
      <c r="A1603">
        <v>3022009</v>
      </c>
      <c r="B1603" t="s">
        <v>24211</v>
      </c>
      <c r="C1603" t="s">
        <v>24212</v>
      </c>
      <c r="D1603" t="s">
        <v>373</v>
      </c>
      <c r="E1603">
        <v>615130</v>
      </c>
      <c r="F1603" t="s">
        <v>24196</v>
      </c>
      <c r="G1603" s="7">
        <v>75.92</v>
      </c>
    </row>
    <row r="1604" spans="1:7" x14ac:dyDescent="0.3">
      <c r="A1604">
        <v>3022009</v>
      </c>
      <c r="B1604" t="s">
        <v>24211</v>
      </c>
      <c r="C1604" t="s">
        <v>24212</v>
      </c>
      <c r="D1604" t="s">
        <v>371</v>
      </c>
      <c r="E1604">
        <v>615100</v>
      </c>
      <c r="F1604" t="s">
        <v>24196</v>
      </c>
      <c r="G1604" s="7">
        <v>120.97</v>
      </c>
    </row>
    <row r="1605" spans="1:7" x14ac:dyDescent="0.3">
      <c r="A1605">
        <v>3022009</v>
      </c>
      <c r="B1605" t="s">
        <v>24211</v>
      </c>
      <c r="C1605" t="s">
        <v>24212</v>
      </c>
      <c r="D1605" t="s">
        <v>373</v>
      </c>
      <c r="E1605">
        <v>616160</v>
      </c>
      <c r="F1605" t="s">
        <v>24196</v>
      </c>
      <c r="G1605" s="7">
        <v>304.86</v>
      </c>
    </row>
    <row r="1606" spans="1:7" x14ac:dyDescent="0.3">
      <c r="A1606">
        <v>3022009</v>
      </c>
      <c r="B1606" t="s">
        <v>24211</v>
      </c>
      <c r="C1606" t="s">
        <v>24212</v>
      </c>
      <c r="D1606" t="s">
        <v>377</v>
      </c>
      <c r="E1606">
        <v>611110</v>
      </c>
      <c r="F1606" t="s">
        <v>24196</v>
      </c>
      <c r="G1606" s="7">
        <v>4.5199999999999996</v>
      </c>
    </row>
    <row r="1607" spans="1:7" x14ac:dyDescent="0.3">
      <c r="A1607">
        <v>3022009</v>
      </c>
      <c r="B1607" t="s">
        <v>24211</v>
      </c>
      <c r="C1607" t="s">
        <v>24212</v>
      </c>
      <c r="D1607" t="s">
        <v>375</v>
      </c>
      <c r="E1607">
        <v>616130</v>
      </c>
      <c r="F1607" t="s">
        <v>24196</v>
      </c>
      <c r="G1607" s="7">
        <v>303.42</v>
      </c>
    </row>
    <row r="1608" spans="1:7" x14ac:dyDescent="0.3">
      <c r="A1608">
        <v>3022009</v>
      </c>
      <c r="B1608" t="s">
        <v>24211</v>
      </c>
      <c r="C1608" t="s">
        <v>24212</v>
      </c>
      <c r="D1608" t="s">
        <v>371</v>
      </c>
      <c r="E1608">
        <v>615100</v>
      </c>
      <c r="F1608" t="s">
        <v>24196</v>
      </c>
      <c r="G1608" s="7">
        <v>-120.97</v>
      </c>
    </row>
    <row r="1609" spans="1:7" x14ac:dyDescent="0.3">
      <c r="A1609">
        <v>3022009</v>
      </c>
      <c r="B1609" t="s">
        <v>24211</v>
      </c>
      <c r="C1609" t="s">
        <v>24212</v>
      </c>
      <c r="D1609" t="s">
        <v>373</v>
      </c>
      <c r="E1609">
        <v>615130</v>
      </c>
      <c r="F1609" t="s">
        <v>24196</v>
      </c>
      <c r="G1609" s="7">
        <v>-37.96</v>
      </c>
    </row>
    <row r="1610" spans="1:7" x14ac:dyDescent="0.3">
      <c r="A1610">
        <v>3022009</v>
      </c>
      <c r="B1610" t="s">
        <v>24211</v>
      </c>
      <c r="C1610" t="s">
        <v>24212</v>
      </c>
      <c r="D1610" t="s">
        <v>377</v>
      </c>
      <c r="E1610">
        <v>611110</v>
      </c>
      <c r="F1610" t="s">
        <v>24196</v>
      </c>
      <c r="G1610" s="7">
        <v>-18.760000000000002</v>
      </c>
    </row>
    <row r="1611" spans="1:7" x14ac:dyDescent="0.3">
      <c r="A1611">
        <v>3022009</v>
      </c>
      <c r="B1611" t="s">
        <v>24211</v>
      </c>
      <c r="C1611" t="s">
        <v>24212</v>
      </c>
      <c r="D1611" t="s">
        <v>373</v>
      </c>
      <c r="E1611">
        <v>616160</v>
      </c>
      <c r="F1611" t="s">
        <v>24196</v>
      </c>
      <c r="G1611" s="7">
        <v>291.82</v>
      </c>
    </row>
    <row r="1612" spans="1:7" x14ac:dyDescent="0.3">
      <c r="A1612">
        <v>3022009</v>
      </c>
      <c r="B1612" t="s">
        <v>24211</v>
      </c>
      <c r="C1612" t="s">
        <v>24212</v>
      </c>
      <c r="D1612" t="s">
        <v>373</v>
      </c>
      <c r="E1612">
        <v>615130</v>
      </c>
      <c r="F1612" t="s">
        <v>24196</v>
      </c>
      <c r="G1612" s="7">
        <v>0.01</v>
      </c>
    </row>
    <row r="1613" spans="1:7" x14ac:dyDescent="0.3">
      <c r="A1613">
        <v>3022009</v>
      </c>
      <c r="B1613" t="s">
        <v>24211</v>
      </c>
      <c r="C1613" t="s">
        <v>24212</v>
      </c>
      <c r="D1613" t="s">
        <v>373</v>
      </c>
      <c r="E1613">
        <v>616160</v>
      </c>
      <c r="F1613" t="s">
        <v>24196</v>
      </c>
      <c r="G1613" s="7">
        <v>346.64</v>
      </c>
    </row>
    <row r="1614" spans="1:7" x14ac:dyDescent="0.3">
      <c r="A1614">
        <v>3022009</v>
      </c>
      <c r="B1614" t="s">
        <v>24211</v>
      </c>
      <c r="C1614" t="s">
        <v>24212</v>
      </c>
      <c r="D1614" t="s">
        <v>377</v>
      </c>
      <c r="E1614">
        <v>611110</v>
      </c>
      <c r="F1614" t="s">
        <v>24196</v>
      </c>
      <c r="G1614" s="7">
        <v>-4.5199999999999996</v>
      </c>
    </row>
    <row r="1615" spans="1:7" x14ac:dyDescent="0.3">
      <c r="A1615">
        <v>3022009</v>
      </c>
      <c r="B1615" t="s">
        <v>24211</v>
      </c>
      <c r="C1615" t="s">
        <v>24212</v>
      </c>
      <c r="D1615" t="s">
        <v>377</v>
      </c>
      <c r="E1615">
        <v>611110</v>
      </c>
      <c r="F1615" t="s">
        <v>24196</v>
      </c>
      <c r="G1615" s="7">
        <v>18.760000000000002</v>
      </c>
    </row>
    <row r="1616" spans="1:7" x14ac:dyDescent="0.3">
      <c r="A1616">
        <v>3022009</v>
      </c>
      <c r="B1616" t="s">
        <v>24211</v>
      </c>
      <c r="C1616" t="s">
        <v>24212</v>
      </c>
      <c r="D1616" t="s">
        <v>373</v>
      </c>
      <c r="E1616">
        <v>615130</v>
      </c>
      <c r="F1616" t="s">
        <v>24196</v>
      </c>
      <c r="G1616" s="7">
        <v>0.01</v>
      </c>
    </row>
    <row r="1617" spans="1:7" x14ac:dyDescent="0.3">
      <c r="A1617">
        <v>3022009</v>
      </c>
      <c r="B1617" t="s">
        <v>24211</v>
      </c>
      <c r="C1617" t="s">
        <v>24212</v>
      </c>
      <c r="D1617" t="s">
        <v>373</v>
      </c>
      <c r="E1617">
        <v>615130</v>
      </c>
      <c r="F1617" t="s">
        <v>24196</v>
      </c>
      <c r="G1617" s="7">
        <v>-70.680000000000007</v>
      </c>
    </row>
    <row r="1618" spans="1:7" x14ac:dyDescent="0.3">
      <c r="A1618">
        <v>3022009</v>
      </c>
      <c r="B1618" t="s">
        <v>24211</v>
      </c>
      <c r="C1618" t="s">
        <v>24212</v>
      </c>
      <c r="D1618" t="s">
        <v>373</v>
      </c>
      <c r="E1618">
        <v>615130</v>
      </c>
      <c r="F1618" t="s">
        <v>24196</v>
      </c>
      <c r="G1618" s="7">
        <v>-35.340000000000003</v>
      </c>
    </row>
    <row r="1619" spans="1:7" x14ac:dyDescent="0.3">
      <c r="A1619">
        <v>3022009</v>
      </c>
      <c r="B1619" t="s">
        <v>24211</v>
      </c>
      <c r="C1619" t="s">
        <v>24212</v>
      </c>
      <c r="D1619" t="s">
        <v>377</v>
      </c>
      <c r="E1619">
        <v>611110</v>
      </c>
      <c r="F1619" t="s">
        <v>24196</v>
      </c>
      <c r="G1619" s="7">
        <v>-18.760000000000002</v>
      </c>
    </row>
    <row r="1620" spans="1:7" x14ac:dyDescent="0.3">
      <c r="A1620">
        <v>3022009</v>
      </c>
      <c r="B1620" t="s">
        <v>24211</v>
      </c>
      <c r="C1620" t="s">
        <v>24212</v>
      </c>
      <c r="D1620" t="s">
        <v>377</v>
      </c>
      <c r="E1620">
        <v>611110</v>
      </c>
      <c r="F1620" t="s">
        <v>24196</v>
      </c>
      <c r="G1620" s="7">
        <v>-2.2599999999999998</v>
      </c>
    </row>
    <row r="1621" spans="1:7" x14ac:dyDescent="0.3">
      <c r="A1621">
        <v>3022009</v>
      </c>
      <c r="B1621" t="s">
        <v>24211</v>
      </c>
      <c r="C1621" t="s">
        <v>24212</v>
      </c>
      <c r="D1621" t="s">
        <v>377</v>
      </c>
      <c r="E1621">
        <v>611110</v>
      </c>
      <c r="F1621" t="s">
        <v>24196</v>
      </c>
      <c r="G1621" s="7">
        <v>-18.760000000000002</v>
      </c>
    </row>
    <row r="1622" spans="1:7" x14ac:dyDescent="0.3">
      <c r="A1622">
        <v>3022009</v>
      </c>
      <c r="B1622" t="s">
        <v>24211</v>
      </c>
      <c r="C1622" t="s">
        <v>24212</v>
      </c>
      <c r="D1622" t="s">
        <v>371</v>
      </c>
      <c r="E1622">
        <v>615100</v>
      </c>
      <c r="F1622" t="s">
        <v>24196</v>
      </c>
      <c r="G1622" s="7">
        <v>3193.17</v>
      </c>
    </row>
    <row r="1623" spans="1:7" x14ac:dyDescent="0.3">
      <c r="A1623">
        <v>3022009</v>
      </c>
      <c r="B1623" t="s">
        <v>24211</v>
      </c>
      <c r="C1623" t="s">
        <v>24212</v>
      </c>
      <c r="D1623" t="s">
        <v>371</v>
      </c>
      <c r="E1623">
        <v>615100</v>
      </c>
      <c r="F1623" t="s">
        <v>24196</v>
      </c>
      <c r="G1623" s="7">
        <v>4.74</v>
      </c>
    </row>
    <row r="1624" spans="1:7" x14ac:dyDescent="0.3">
      <c r="A1624">
        <v>3022009</v>
      </c>
      <c r="B1624" t="s">
        <v>24211</v>
      </c>
      <c r="C1624" t="s">
        <v>24212</v>
      </c>
      <c r="D1624" t="s">
        <v>371</v>
      </c>
      <c r="E1624">
        <v>615100</v>
      </c>
      <c r="F1624" t="s">
        <v>24196</v>
      </c>
      <c r="G1624" s="7">
        <v>120.97</v>
      </c>
    </row>
    <row r="1625" spans="1:7" x14ac:dyDescent="0.3">
      <c r="A1625">
        <v>3022009</v>
      </c>
      <c r="B1625" t="s">
        <v>24211</v>
      </c>
      <c r="C1625" t="s">
        <v>24212</v>
      </c>
      <c r="D1625" t="s">
        <v>373</v>
      </c>
      <c r="E1625">
        <v>615130</v>
      </c>
      <c r="F1625" t="s">
        <v>24196</v>
      </c>
      <c r="G1625" s="7">
        <v>-73.47</v>
      </c>
    </row>
    <row r="1626" spans="1:7" x14ac:dyDescent="0.3">
      <c r="A1626">
        <v>3022009</v>
      </c>
      <c r="B1626" t="s">
        <v>24211</v>
      </c>
      <c r="C1626" t="s">
        <v>24212</v>
      </c>
      <c r="D1626" t="s">
        <v>373</v>
      </c>
      <c r="E1626">
        <v>616160</v>
      </c>
      <c r="F1626" t="s">
        <v>24196</v>
      </c>
      <c r="G1626" s="7">
        <v>279.10000000000002</v>
      </c>
    </row>
    <row r="1627" spans="1:7" x14ac:dyDescent="0.3">
      <c r="A1627">
        <v>3022009</v>
      </c>
      <c r="B1627" t="s">
        <v>24211</v>
      </c>
      <c r="C1627" t="s">
        <v>24212</v>
      </c>
      <c r="D1627" t="s">
        <v>373</v>
      </c>
      <c r="E1627">
        <v>615130</v>
      </c>
      <c r="F1627" t="s">
        <v>24196</v>
      </c>
      <c r="G1627" s="7">
        <v>-73.47</v>
      </c>
    </row>
    <row r="1628" spans="1:7" x14ac:dyDescent="0.3">
      <c r="A1628">
        <v>3022009</v>
      </c>
      <c r="B1628" t="s">
        <v>24211</v>
      </c>
      <c r="C1628" t="s">
        <v>24212</v>
      </c>
      <c r="D1628" t="s">
        <v>377</v>
      </c>
      <c r="E1628">
        <v>611110</v>
      </c>
      <c r="F1628" t="s">
        <v>24196</v>
      </c>
      <c r="G1628" s="7">
        <v>4.5199999999999996</v>
      </c>
    </row>
    <row r="1629" spans="1:7" x14ac:dyDescent="0.3">
      <c r="A1629">
        <v>3022009</v>
      </c>
      <c r="B1629" t="s">
        <v>24211</v>
      </c>
      <c r="C1629" t="s">
        <v>24212</v>
      </c>
      <c r="D1629" t="s">
        <v>377</v>
      </c>
      <c r="E1629">
        <v>611120</v>
      </c>
      <c r="F1629" t="s">
        <v>24196</v>
      </c>
      <c r="G1629" s="7">
        <v>163.58000000000001</v>
      </c>
    </row>
    <row r="1630" spans="1:7" x14ac:dyDescent="0.3">
      <c r="A1630">
        <v>3022009</v>
      </c>
      <c r="B1630" t="s">
        <v>24211</v>
      </c>
      <c r="C1630" t="s">
        <v>24212</v>
      </c>
      <c r="D1630" t="s">
        <v>373</v>
      </c>
      <c r="E1630">
        <v>615130</v>
      </c>
      <c r="F1630" t="s">
        <v>24196</v>
      </c>
      <c r="G1630" s="7">
        <v>0.01</v>
      </c>
    </row>
    <row r="1631" spans="1:7" x14ac:dyDescent="0.3">
      <c r="A1631">
        <v>3022009</v>
      </c>
      <c r="B1631" t="s">
        <v>24211</v>
      </c>
      <c r="C1631" t="s">
        <v>24212</v>
      </c>
      <c r="D1631" t="s">
        <v>377</v>
      </c>
      <c r="E1631">
        <v>611110</v>
      </c>
      <c r="F1631" t="s">
        <v>24196</v>
      </c>
      <c r="G1631" s="7">
        <v>-0.01</v>
      </c>
    </row>
    <row r="1632" spans="1:7" x14ac:dyDescent="0.3">
      <c r="A1632">
        <v>3022009</v>
      </c>
      <c r="B1632" t="s">
        <v>24211</v>
      </c>
      <c r="C1632" t="s">
        <v>24212</v>
      </c>
      <c r="D1632" t="s">
        <v>377</v>
      </c>
      <c r="E1632">
        <v>611120</v>
      </c>
      <c r="F1632" t="s">
        <v>24196</v>
      </c>
      <c r="G1632" s="7">
        <v>66.16</v>
      </c>
    </row>
    <row r="1633" spans="1:7" x14ac:dyDescent="0.3">
      <c r="A1633">
        <v>3022009</v>
      </c>
      <c r="B1633" t="s">
        <v>24211</v>
      </c>
      <c r="C1633" t="s">
        <v>24212</v>
      </c>
      <c r="D1633" t="s">
        <v>373</v>
      </c>
      <c r="E1633">
        <v>615130</v>
      </c>
      <c r="F1633" t="s">
        <v>24196</v>
      </c>
      <c r="G1633" s="7">
        <v>11.39</v>
      </c>
    </row>
    <row r="1634" spans="1:7" x14ac:dyDescent="0.3">
      <c r="A1634">
        <v>3022009</v>
      </c>
      <c r="B1634" t="s">
        <v>24211</v>
      </c>
      <c r="C1634" t="s">
        <v>24212</v>
      </c>
      <c r="D1634" t="s">
        <v>373</v>
      </c>
      <c r="E1634">
        <v>615130</v>
      </c>
      <c r="F1634" t="s">
        <v>24196</v>
      </c>
      <c r="G1634" s="7">
        <v>40.82</v>
      </c>
    </row>
    <row r="1635" spans="1:7" x14ac:dyDescent="0.3">
      <c r="A1635">
        <v>3022009</v>
      </c>
      <c r="B1635" t="s">
        <v>24211</v>
      </c>
      <c r="C1635" t="s">
        <v>24212</v>
      </c>
      <c r="D1635" t="s">
        <v>377</v>
      </c>
      <c r="E1635">
        <v>611110</v>
      </c>
      <c r="F1635" t="s">
        <v>24196</v>
      </c>
      <c r="G1635" s="7">
        <v>18.760000000000002</v>
      </c>
    </row>
    <row r="1636" spans="1:7" x14ac:dyDescent="0.3">
      <c r="A1636">
        <v>3022009</v>
      </c>
      <c r="B1636" t="s">
        <v>24211</v>
      </c>
      <c r="C1636" t="s">
        <v>24212</v>
      </c>
      <c r="D1636" t="s">
        <v>373</v>
      </c>
      <c r="E1636">
        <v>615130</v>
      </c>
      <c r="F1636" t="s">
        <v>24196</v>
      </c>
      <c r="G1636" s="7">
        <v>-35.340000000000003</v>
      </c>
    </row>
    <row r="1637" spans="1:7" x14ac:dyDescent="0.3">
      <c r="A1637">
        <v>3022009</v>
      </c>
      <c r="B1637" t="s">
        <v>24211</v>
      </c>
      <c r="C1637" t="s">
        <v>24212</v>
      </c>
      <c r="D1637" t="s">
        <v>377</v>
      </c>
      <c r="E1637">
        <v>611130</v>
      </c>
      <c r="F1637" t="s">
        <v>24196</v>
      </c>
      <c r="G1637" s="7">
        <v>83</v>
      </c>
    </row>
    <row r="1638" spans="1:7" x14ac:dyDescent="0.3">
      <c r="A1638">
        <v>3022009</v>
      </c>
      <c r="B1638" t="s">
        <v>24211</v>
      </c>
      <c r="C1638" t="s">
        <v>24212</v>
      </c>
      <c r="D1638" t="s">
        <v>373</v>
      </c>
      <c r="E1638">
        <v>615130</v>
      </c>
      <c r="F1638" t="s">
        <v>24196</v>
      </c>
      <c r="G1638" s="7">
        <v>-97.99</v>
      </c>
    </row>
    <row r="1639" spans="1:7" x14ac:dyDescent="0.3">
      <c r="A1639">
        <v>3022009</v>
      </c>
      <c r="B1639" t="s">
        <v>24211</v>
      </c>
      <c r="C1639" t="s">
        <v>24212</v>
      </c>
      <c r="D1639" t="s">
        <v>373</v>
      </c>
      <c r="E1639">
        <v>615130</v>
      </c>
      <c r="F1639" t="s">
        <v>24196</v>
      </c>
      <c r="G1639" s="7">
        <v>192.49</v>
      </c>
    </row>
    <row r="1640" spans="1:7" x14ac:dyDescent="0.3">
      <c r="A1640">
        <v>3022009</v>
      </c>
      <c r="B1640" t="s">
        <v>24211</v>
      </c>
      <c r="C1640" t="s">
        <v>24212</v>
      </c>
      <c r="D1640" t="s">
        <v>371</v>
      </c>
      <c r="E1640">
        <v>615100</v>
      </c>
      <c r="F1640" t="s">
        <v>24196</v>
      </c>
      <c r="G1640" s="7">
        <v>-0.01</v>
      </c>
    </row>
    <row r="1641" spans="1:7" x14ac:dyDescent="0.3">
      <c r="A1641">
        <v>3022009</v>
      </c>
      <c r="B1641" t="s">
        <v>24211</v>
      </c>
      <c r="C1641" t="s">
        <v>24212</v>
      </c>
      <c r="D1641" t="s">
        <v>377</v>
      </c>
      <c r="E1641">
        <v>611110</v>
      </c>
      <c r="F1641" t="s">
        <v>24196</v>
      </c>
      <c r="G1641" s="7">
        <v>18.760000000000002</v>
      </c>
    </row>
    <row r="1642" spans="1:7" x14ac:dyDescent="0.3">
      <c r="A1642">
        <v>3022009</v>
      </c>
      <c r="B1642" t="s">
        <v>24211</v>
      </c>
      <c r="C1642" t="s">
        <v>24212</v>
      </c>
      <c r="D1642" t="s">
        <v>371</v>
      </c>
      <c r="E1642">
        <v>615100</v>
      </c>
      <c r="F1642" t="s">
        <v>24196</v>
      </c>
      <c r="G1642" s="7">
        <v>-120.97</v>
      </c>
    </row>
    <row r="1643" spans="1:7" x14ac:dyDescent="0.3">
      <c r="A1643">
        <v>3022009</v>
      </c>
      <c r="B1643" t="s">
        <v>24211</v>
      </c>
      <c r="C1643" t="s">
        <v>24212</v>
      </c>
      <c r="D1643" t="s">
        <v>373</v>
      </c>
      <c r="E1643">
        <v>615130</v>
      </c>
      <c r="F1643" t="s">
        <v>24196</v>
      </c>
      <c r="G1643" s="7">
        <v>-0.01</v>
      </c>
    </row>
    <row r="1644" spans="1:7" x14ac:dyDescent="0.3">
      <c r="A1644">
        <v>3022009</v>
      </c>
      <c r="B1644" t="s">
        <v>24211</v>
      </c>
      <c r="C1644" t="s">
        <v>24212</v>
      </c>
      <c r="D1644" t="s">
        <v>371</v>
      </c>
      <c r="E1644">
        <v>615100</v>
      </c>
      <c r="F1644" t="s">
        <v>24196</v>
      </c>
      <c r="G1644" s="7">
        <v>1617.73</v>
      </c>
    </row>
    <row r="1645" spans="1:7" x14ac:dyDescent="0.3">
      <c r="A1645">
        <v>3022009</v>
      </c>
      <c r="B1645" t="s">
        <v>24211</v>
      </c>
      <c r="C1645" t="s">
        <v>24212</v>
      </c>
      <c r="D1645" t="s">
        <v>373</v>
      </c>
      <c r="E1645">
        <v>615130</v>
      </c>
      <c r="F1645" t="s">
        <v>24196</v>
      </c>
      <c r="G1645" s="7">
        <v>-73.47</v>
      </c>
    </row>
    <row r="1646" spans="1:7" x14ac:dyDescent="0.3">
      <c r="A1646">
        <v>3022009</v>
      </c>
      <c r="B1646" t="s">
        <v>24211</v>
      </c>
      <c r="C1646" t="s">
        <v>24212</v>
      </c>
      <c r="D1646" t="s">
        <v>377</v>
      </c>
      <c r="E1646">
        <v>611110</v>
      </c>
      <c r="F1646" t="s">
        <v>24196</v>
      </c>
      <c r="G1646" s="7">
        <v>-18.760000000000002</v>
      </c>
    </row>
    <row r="1647" spans="1:7" x14ac:dyDescent="0.3">
      <c r="A1647">
        <v>3022009</v>
      </c>
      <c r="B1647" t="s">
        <v>24211</v>
      </c>
      <c r="C1647" t="s">
        <v>24212</v>
      </c>
      <c r="D1647" t="s">
        <v>371</v>
      </c>
      <c r="E1647">
        <v>615100</v>
      </c>
      <c r="F1647" t="s">
        <v>24196</v>
      </c>
      <c r="G1647" s="7">
        <v>-120.97</v>
      </c>
    </row>
    <row r="1648" spans="1:7" x14ac:dyDescent="0.3">
      <c r="A1648">
        <v>3022009</v>
      </c>
      <c r="B1648" t="s">
        <v>24211</v>
      </c>
      <c r="C1648" t="s">
        <v>24212</v>
      </c>
      <c r="D1648" t="s">
        <v>373</v>
      </c>
      <c r="E1648">
        <v>615130</v>
      </c>
      <c r="F1648" t="s">
        <v>24196</v>
      </c>
      <c r="G1648" s="7">
        <v>70.680000000000007</v>
      </c>
    </row>
    <row r="1649" spans="1:7" x14ac:dyDescent="0.3">
      <c r="A1649">
        <v>3022009</v>
      </c>
      <c r="B1649" t="s">
        <v>24211</v>
      </c>
      <c r="C1649" t="s">
        <v>24212</v>
      </c>
      <c r="D1649" t="s">
        <v>377</v>
      </c>
      <c r="E1649">
        <v>611110</v>
      </c>
      <c r="F1649" t="s">
        <v>24196</v>
      </c>
      <c r="G1649" s="7">
        <v>4.5199999999999996</v>
      </c>
    </row>
    <row r="1650" spans="1:7" x14ac:dyDescent="0.3">
      <c r="A1650">
        <v>3022009</v>
      </c>
      <c r="B1650" t="s">
        <v>24211</v>
      </c>
      <c r="C1650" t="s">
        <v>24212</v>
      </c>
      <c r="D1650" t="s">
        <v>373</v>
      </c>
      <c r="E1650">
        <v>615130</v>
      </c>
      <c r="F1650" t="s">
        <v>24196</v>
      </c>
      <c r="G1650" s="7">
        <v>-73.47</v>
      </c>
    </row>
    <row r="1651" spans="1:7" x14ac:dyDescent="0.3">
      <c r="A1651">
        <v>3022009</v>
      </c>
      <c r="B1651" t="s">
        <v>24211</v>
      </c>
      <c r="C1651" t="s">
        <v>24212</v>
      </c>
      <c r="D1651" t="s">
        <v>377</v>
      </c>
      <c r="E1651">
        <v>611110</v>
      </c>
      <c r="F1651" t="s">
        <v>24196</v>
      </c>
      <c r="G1651" s="7">
        <v>-0.01</v>
      </c>
    </row>
    <row r="1652" spans="1:7" x14ac:dyDescent="0.3">
      <c r="A1652">
        <v>3022009</v>
      </c>
      <c r="B1652" t="s">
        <v>24211</v>
      </c>
      <c r="C1652" t="s">
        <v>24212</v>
      </c>
      <c r="D1652" t="s">
        <v>371</v>
      </c>
      <c r="E1652">
        <v>616100</v>
      </c>
      <c r="F1652" t="s">
        <v>24196</v>
      </c>
      <c r="G1652" s="7">
        <v>349.29</v>
      </c>
    </row>
    <row r="1653" spans="1:7" x14ac:dyDescent="0.3">
      <c r="A1653">
        <v>3022009</v>
      </c>
      <c r="B1653" t="s">
        <v>24211</v>
      </c>
      <c r="C1653" t="s">
        <v>24212</v>
      </c>
      <c r="D1653" t="s">
        <v>375</v>
      </c>
      <c r="E1653">
        <v>617130</v>
      </c>
      <c r="F1653" t="s">
        <v>24196</v>
      </c>
      <c r="G1653" s="7">
        <v>497.72</v>
      </c>
    </row>
    <row r="1654" spans="1:7" x14ac:dyDescent="0.3">
      <c r="A1654">
        <v>3022009</v>
      </c>
      <c r="B1654" t="s">
        <v>24211</v>
      </c>
      <c r="C1654" t="s">
        <v>24212</v>
      </c>
      <c r="D1654" t="s">
        <v>373</v>
      </c>
      <c r="E1654">
        <v>617150</v>
      </c>
      <c r="F1654" t="s">
        <v>24196</v>
      </c>
      <c r="G1654" s="7">
        <v>464.64</v>
      </c>
    </row>
    <row r="1655" spans="1:7" x14ac:dyDescent="0.3">
      <c r="A1655">
        <v>3022009</v>
      </c>
      <c r="B1655" t="s">
        <v>24211</v>
      </c>
      <c r="C1655" t="s">
        <v>24212</v>
      </c>
      <c r="D1655" t="s">
        <v>374</v>
      </c>
      <c r="E1655">
        <v>615120</v>
      </c>
      <c r="F1655" t="s">
        <v>24196</v>
      </c>
      <c r="G1655" s="7">
        <v>-0.01</v>
      </c>
    </row>
    <row r="1656" spans="1:7" x14ac:dyDescent="0.3">
      <c r="A1656">
        <v>3022009</v>
      </c>
      <c r="B1656" t="s">
        <v>24211</v>
      </c>
      <c r="C1656" t="s">
        <v>24212</v>
      </c>
      <c r="D1656" t="s">
        <v>377</v>
      </c>
      <c r="E1656">
        <v>611110</v>
      </c>
      <c r="F1656" t="s">
        <v>24196</v>
      </c>
      <c r="G1656" s="7">
        <v>17.59</v>
      </c>
    </row>
    <row r="1657" spans="1:7" x14ac:dyDescent="0.3">
      <c r="A1657">
        <v>3022009</v>
      </c>
      <c r="B1657" t="s">
        <v>24211</v>
      </c>
      <c r="C1657" t="s">
        <v>24212</v>
      </c>
      <c r="D1657" t="s">
        <v>373</v>
      </c>
      <c r="E1657">
        <v>615130</v>
      </c>
      <c r="F1657" t="s">
        <v>24196</v>
      </c>
      <c r="G1657" s="7">
        <v>73.47</v>
      </c>
    </row>
    <row r="1658" spans="1:7" x14ac:dyDescent="0.3">
      <c r="A1658">
        <v>3022009</v>
      </c>
      <c r="B1658" t="s">
        <v>24211</v>
      </c>
      <c r="C1658" t="s">
        <v>24212</v>
      </c>
      <c r="D1658" t="s">
        <v>373</v>
      </c>
      <c r="E1658">
        <v>615130</v>
      </c>
      <c r="F1658" t="s">
        <v>24196</v>
      </c>
      <c r="G1658" s="7">
        <v>2853.78</v>
      </c>
    </row>
    <row r="1659" spans="1:7" x14ac:dyDescent="0.3">
      <c r="A1659">
        <v>3022009</v>
      </c>
      <c r="B1659" t="s">
        <v>24211</v>
      </c>
      <c r="C1659" t="s">
        <v>24212</v>
      </c>
      <c r="D1659" t="s">
        <v>377</v>
      </c>
      <c r="E1659">
        <v>611110</v>
      </c>
      <c r="F1659" t="s">
        <v>24196</v>
      </c>
      <c r="G1659" s="7">
        <v>4.5199999999999996</v>
      </c>
    </row>
    <row r="1660" spans="1:7" x14ac:dyDescent="0.3">
      <c r="A1660">
        <v>3022009</v>
      </c>
      <c r="B1660" t="s">
        <v>24211</v>
      </c>
      <c r="C1660" t="s">
        <v>24212</v>
      </c>
      <c r="D1660" t="s">
        <v>377</v>
      </c>
      <c r="E1660">
        <v>611120</v>
      </c>
      <c r="F1660" t="s">
        <v>24196</v>
      </c>
      <c r="G1660" s="7">
        <v>43.35</v>
      </c>
    </row>
    <row r="1661" spans="1:7" x14ac:dyDescent="0.3">
      <c r="A1661">
        <v>3022009</v>
      </c>
      <c r="B1661" t="s">
        <v>24211</v>
      </c>
      <c r="C1661" t="s">
        <v>24212</v>
      </c>
      <c r="D1661" t="s">
        <v>373</v>
      </c>
      <c r="E1661">
        <v>615130</v>
      </c>
      <c r="F1661" t="s">
        <v>24196</v>
      </c>
      <c r="G1661" s="7">
        <v>-73.47</v>
      </c>
    </row>
    <row r="1662" spans="1:7" x14ac:dyDescent="0.3">
      <c r="A1662">
        <v>3022009</v>
      </c>
      <c r="B1662" t="s">
        <v>24211</v>
      </c>
      <c r="C1662" t="s">
        <v>24212</v>
      </c>
      <c r="D1662" t="s">
        <v>371</v>
      </c>
      <c r="E1662">
        <v>615100</v>
      </c>
      <c r="F1662" t="s">
        <v>24196</v>
      </c>
      <c r="G1662" s="7">
        <v>0.01</v>
      </c>
    </row>
    <row r="1663" spans="1:7" x14ac:dyDescent="0.3">
      <c r="A1663">
        <v>3022009</v>
      </c>
      <c r="B1663" t="s">
        <v>24211</v>
      </c>
      <c r="C1663" t="s">
        <v>24212</v>
      </c>
      <c r="D1663" t="s">
        <v>373</v>
      </c>
      <c r="E1663">
        <v>615130</v>
      </c>
      <c r="F1663" t="s">
        <v>24196</v>
      </c>
      <c r="G1663" s="7">
        <v>-70.680000000000007</v>
      </c>
    </row>
    <row r="1664" spans="1:7" x14ac:dyDescent="0.3">
      <c r="A1664">
        <v>3022009</v>
      </c>
      <c r="B1664" t="s">
        <v>24211</v>
      </c>
      <c r="C1664" t="s">
        <v>24212</v>
      </c>
      <c r="D1664" t="s">
        <v>371</v>
      </c>
      <c r="E1664">
        <v>616100</v>
      </c>
      <c r="F1664" t="s">
        <v>24196</v>
      </c>
      <c r="G1664" s="7">
        <v>411.6</v>
      </c>
    </row>
    <row r="1665" spans="1:7" x14ac:dyDescent="0.3">
      <c r="A1665">
        <v>3022009</v>
      </c>
      <c r="B1665" t="s">
        <v>24211</v>
      </c>
      <c r="C1665" t="s">
        <v>24212</v>
      </c>
      <c r="D1665" t="s">
        <v>373</v>
      </c>
      <c r="E1665">
        <v>616160</v>
      </c>
      <c r="F1665" t="s">
        <v>24196</v>
      </c>
      <c r="G1665" s="7">
        <v>255.51</v>
      </c>
    </row>
    <row r="1666" spans="1:7" x14ac:dyDescent="0.3">
      <c r="A1666">
        <v>3022009</v>
      </c>
      <c r="B1666" t="s">
        <v>24211</v>
      </c>
      <c r="C1666" t="s">
        <v>24212</v>
      </c>
      <c r="D1666" t="s">
        <v>373</v>
      </c>
      <c r="E1666">
        <v>615130</v>
      </c>
      <c r="F1666" t="s">
        <v>24196</v>
      </c>
      <c r="G1666" s="7">
        <v>-73.47</v>
      </c>
    </row>
    <row r="1667" spans="1:7" x14ac:dyDescent="0.3">
      <c r="A1667">
        <v>3022011</v>
      </c>
      <c r="B1667" t="s">
        <v>24213</v>
      </c>
      <c r="C1667" t="s">
        <v>46</v>
      </c>
      <c r="D1667" t="s">
        <v>371</v>
      </c>
      <c r="E1667">
        <v>615100</v>
      </c>
      <c r="F1667" t="s">
        <v>24196</v>
      </c>
      <c r="G1667" s="7">
        <v>-101.6</v>
      </c>
    </row>
    <row r="1668" spans="1:7" x14ac:dyDescent="0.3">
      <c r="A1668">
        <v>3022011</v>
      </c>
      <c r="B1668" t="s">
        <v>24213</v>
      </c>
      <c r="C1668" t="s">
        <v>46</v>
      </c>
      <c r="D1668" t="s">
        <v>371</v>
      </c>
      <c r="E1668">
        <v>615100</v>
      </c>
      <c r="F1668" t="s">
        <v>24196</v>
      </c>
      <c r="G1668" s="7">
        <v>-0.01</v>
      </c>
    </row>
    <row r="1669" spans="1:7" x14ac:dyDescent="0.3">
      <c r="A1669">
        <v>3022011</v>
      </c>
      <c r="B1669" t="s">
        <v>24213</v>
      </c>
      <c r="C1669" t="s">
        <v>46</v>
      </c>
      <c r="D1669" t="s">
        <v>377</v>
      </c>
      <c r="E1669">
        <v>611130</v>
      </c>
      <c r="F1669" t="s">
        <v>24196</v>
      </c>
      <c r="G1669" s="7">
        <v>83</v>
      </c>
    </row>
    <row r="1670" spans="1:7" x14ac:dyDescent="0.3">
      <c r="A1670">
        <v>3022011</v>
      </c>
      <c r="B1670" t="s">
        <v>24213</v>
      </c>
      <c r="C1670" t="s">
        <v>46</v>
      </c>
      <c r="D1670" t="s">
        <v>371</v>
      </c>
      <c r="E1670">
        <v>616100</v>
      </c>
      <c r="F1670" t="s">
        <v>24196</v>
      </c>
      <c r="G1670" s="7">
        <v>267.42</v>
      </c>
    </row>
    <row r="1671" spans="1:7" x14ac:dyDescent="0.3">
      <c r="A1671">
        <v>3022011</v>
      </c>
      <c r="B1671" t="s">
        <v>24213</v>
      </c>
      <c r="C1671" t="s">
        <v>46</v>
      </c>
      <c r="D1671" t="s">
        <v>373</v>
      </c>
      <c r="E1671">
        <v>615130</v>
      </c>
      <c r="F1671" t="s">
        <v>24196</v>
      </c>
      <c r="G1671" s="7">
        <v>1233.73</v>
      </c>
    </row>
    <row r="1672" spans="1:7" x14ac:dyDescent="0.3">
      <c r="A1672">
        <v>3022011</v>
      </c>
      <c r="B1672" t="s">
        <v>24213</v>
      </c>
      <c r="C1672" t="s">
        <v>46</v>
      </c>
      <c r="D1672" t="s">
        <v>371</v>
      </c>
      <c r="E1672">
        <v>616100</v>
      </c>
      <c r="F1672" t="s">
        <v>24196</v>
      </c>
      <c r="G1672" s="7">
        <v>956.3</v>
      </c>
    </row>
    <row r="1673" spans="1:7" x14ac:dyDescent="0.3">
      <c r="A1673">
        <v>3022011</v>
      </c>
      <c r="B1673" t="s">
        <v>24213</v>
      </c>
      <c r="C1673" t="s">
        <v>46</v>
      </c>
      <c r="D1673" t="s">
        <v>373</v>
      </c>
      <c r="E1673">
        <v>615130</v>
      </c>
      <c r="F1673" t="s">
        <v>24196</v>
      </c>
      <c r="G1673" s="7">
        <v>2265.41</v>
      </c>
    </row>
    <row r="1674" spans="1:7" x14ac:dyDescent="0.3">
      <c r="A1674">
        <v>3022011</v>
      </c>
      <c r="B1674" t="s">
        <v>24213</v>
      </c>
      <c r="C1674" t="s">
        <v>46</v>
      </c>
      <c r="D1674" t="s">
        <v>373</v>
      </c>
      <c r="E1674">
        <v>616160</v>
      </c>
      <c r="F1674" t="s">
        <v>24196</v>
      </c>
      <c r="G1674" s="7">
        <v>142.44</v>
      </c>
    </row>
    <row r="1675" spans="1:7" x14ac:dyDescent="0.3">
      <c r="A1675">
        <v>3022011</v>
      </c>
      <c r="B1675" t="s">
        <v>24213</v>
      </c>
      <c r="C1675" t="s">
        <v>46</v>
      </c>
      <c r="D1675" t="s">
        <v>371</v>
      </c>
      <c r="E1675">
        <v>615100</v>
      </c>
      <c r="F1675" t="s">
        <v>24196</v>
      </c>
      <c r="G1675" s="7">
        <v>-101.6</v>
      </c>
    </row>
    <row r="1676" spans="1:7" x14ac:dyDescent="0.3">
      <c r="A1676">
        <v>3022011</v>
      </c>
      <c r="B1676" t="s">
        <v>24213</v>
      </c>
      <c r="C1676" t="s">
        <v>46</v>
      </c>
      <c r="D1676" t="s">
        <v>373</v>
      </c>
      <c r="E1676">
        <v>616160</v>
      </c>
      <c r="F1676" t="s">
        <v>24196</v>
      </c>
      <c r="G1676" s="7">
        <v>328.56</v>
      </c>
    </row>
    <row r="1677" spans="1:7" x14ac:dyDescent="0.3">
      <c r="A1677">
        <v>3022011</v>
      </c>
      <c r="B1677" t="s">
        <v>24213</v>
      </c>
      <c r="C1677" t="s">
        <v>46</v>
      </c>
      <c r="D1677" t="s">
        <v>377</v>
      </c>
      <c r="E1677">
        <v>611110</v>
      </c>
      <c r="F1677" t="s">
        <v>24196</v>
      </c>
      <c r="G1677" s="7">
        <v>1.45</v>
      </c>
    </row>
    <row r="1678" spans="1:7" x14ac:dyDescent="0.3">
      <c r="A1678">
        <v>3022011</v>
      </c>
      <c r="B1678" t="s">
        <v>24213</v>
      </c>
      <c r="C1678" t="s">
        <v>46</v>
      </c>
      <c r="D1678" t="s">
        <v>371</v>
      </c>
      <c r="E1678">
        <v>615100</v>
      </c>
      <c r="F1678" t="s">
        <v>24196</v>
      </c>
      <c r="G1678" s="7">
        <v>-101.6</v>
      </c>
    </row>
    <row r="1679" spans="1:7" x14ac:dyDescent="0.3">
      <c r="A1679">
        <v>3022011</v>
      </c>
      <c r="B1679" t="s">
        <v>24213</v>
      </c>
      <c r="C1679" t="s">
        <v>46</v>
      </c>
      <c r="D1679" t="s">
        <v>371</v>
      </c>
      <c r="E1679">
        <v>615100</v>
      </c>
      <c r="F1679" t="s">
        <v>24196</v>
      </c>
      <c r="G1679" s="7">
        <v>-101.6</v>
      </c>
    </row>
    <row r="1680" spans="1:7" x14ac:dyDescent="0.3">
      <c r="A1680">
        <v>3022011</v>
      </c>
      <c r="B1680" t="s">
        <v>24213</v>
      </c>
      <c r="C1680" t="s">
        <v>46</v>
      </c>
      <c r="D1680" t="s">
        <v>377</v>
      </c>
      <c r="E1680">
        <v>611130</v>
      </c>
      <c r="F1680" t="s">
        <v>24196</v>
      </c>
      <c r="G1680" s="7">
        <v>83.58</v>
      </c>
    </row>
    <row r="1681" spans="1:7" x14ac:dyDescent="0.3">
      <c r="A1681">
        <v>3022011</v>
      </c>
      <c r="B1681" t="s">
        <v>24213</v>
      </c>
      <c r="C1681" t="s">
        <v>46</v>
      </c>
      <c r="D1681" t="s">
        <v>371</v>
      </c>
      <c r="E1681">
        <v>615100</v>
      </c>
      <c r="F1681" t="s">
        <v>24196</v>
      </c>
      <c r="G1681" s="7">
        <v>-101.6</v>
      </c>
    </row>
    <row r="1682" spans="1:7" x14ac:dyDescent="0.3">
      <c r="A1682">
        <v>3022011</v>
      </c>
      <c r="B1682" t="s">
        <v>24213</v>
      </c>
      <c r="C1682" t="s">
        <v>46</v>
      </c>
      <c r="D1682" t="s">
        <v>371</v>
      </c>
      <c r="E1682">
        <v>617100</v>
      </c>
      <c r="F1682" t="s">
        <v>24196</v>
      </c>
      <c r="G1682" s="7">
        <v>1948.04</v>
      </c>
    </row>
    <row r="1683" spans="1:7" x14ac:dyDescent="0.3">
      <c r="A1683">
        <v>3022011</v>
      </c>
      <c r="B1683" t="s">
        <v>24213</v>
      </c>
      <c r="C1683" t="s">
        <v>46</v>
      </c>
      <c r="D1683" t="s">
        <v>374</v>
      </c>
      <c r="E1683">
        <v>616120</v>
      </c>
      <c r="F1683" t="s">
        <v>24196</v>
      </c>
      <c r="G1683" s="7">
        <v>67.260000000000005</v>
      </c>
    </row>
    <row r="1684" spans="1:7" x14ac:dyDescent="0.3">
      <c r="A1684">
        <v>3022011</v>
      </c>
      <c r="B1684" t="s">
        <v>24213</v>
      </c>
      <c r="C1684" t="s">
        <v>46</v>
      </c>
      <c r="D1684" t="s">
        <v>377</v>
      </c>
      <c r="E1684">
        <v>611110</v>
      </c>
      <c r="F1684" t="s">
        <v>24196</v>
      </c>
      <c r="G1684" s="7">
        <v>449.79</v>
      </c>
    </row>
    <row r="1685" spans="1:7" x14ac:dyDescent="0.3">
      <c r="A1685">
        <v>3022011</v>
      </c>
      <c r="B1685" t="s">
        <v>24213</v>
      </c>
      <c r="C1685" t="s">
        <v>46</v>
      </c>
      <c r="D1685" t="s">
        <v>373</v>
      </c>
      <c r="E1685">
        <v>617150</v>
      </c>
      <c r="F1685" t="s">
        <v>24196</v>
      </c>
      <c r="G1685" s="7">
        <v>382.81</v>
      </c>
    </row>
    <row r="1686" spans="1:7" x14ac:dyDescent="0.3">
      <c r="A1686">
        <v>3022011</v>
      </c>
      <c r="B1686" t="s">
        <v>24213</v>
      </c>
      <c r="C1686" t="s">
        <v>46</v>
      </c>
      <c r="D1686" t="s">
        <v>374</v>
      </c>
      <c r="E1686">
        <v>615120</v>
      </c>
      <c r="F1686" t="s">
        <v>24196</v>
      </c>
      <c r="G1686" s="7">
        <v>2.59</v>
      </c>
    </row>
    <row r="1687" spans="1:7" x14ac:dyDescent="0.3">
      <c r="A1687">
        <v>3022011</v>
      </c>
      <c r="B1687" t="s">
        <v>24213</v>
      </c>
      <c r="C1687" t="s">
        <v>46</v>
      </c>
      <c r="D1687" t="s">
        <v>373</v>
      </c>
      <c r="E1687">
        <v>617150</v>
      </c>
      <c r="F1687" t="s">
        <v>24196</v>
      </c>
      <c r="G1687" s="7">
        <v>278.77999999999997</v>
      </c>
    </row>
    <row r="1688" spans="1:7" x14ac:dyDescent="0.3">
      <c r="A1688">
        <v>3022011</v>
      </c>
      <c r="B1688" t="s">
        <v>24213</v>
      </c>
      <c r="C1688" t="s">
        <v>46</v>
      </c>
      <c r="D1688" t="s">
        <v>371</v>
      </c>
      <c r="E1688">
        <v>615100</v>
      </c>
      <c r="F1688" t="s">
        <v>24196</v>
      </c>
      <c r="G1688" s="7">
        <v>-101.6</v>
      </c>
    </row>
    <row r="1689" spans="1:7" x14ac:dyDescent="0.3">
      <c r="A1689">
        <v>3022011</v>
      </c>
      <c r="B1689" t="s">
        <v>24213</v>
      </c>
      <c r="C1689" t="s">
        <v>46</v>
      </c>
      <c r="D1689" t="s">
        <v>373</v>
      </c>
      <c r="E1689">
        <v>615130</v>
      </c>
      <c r="F1689" t="s">
        <v>24196</v>
      </c>
      <c r="G1689" s="7">
        <v>5.38</v>
      </c>
    </row>
    <row r="1690" spans="1:7" x14ac:dyDescent="0.3">
      <c r="A1690">
        <v>3022011</v>
      </c>
      <c r="B1690" t="s">
        <v>24213</v>
      </c>
      <c r="C1690" t="s">
        <v>46</v>
      </c>
      <c r="D1690" t="s">
        <v>377</v>
      </c>
      <c r="E1690">
        <v>611110</v>
      </c>
      <c r="F1690" t="s">
        <v>24196</v>
      </c>
      <c r="G1690" s="7">
        <v>2.0299999999999998</v>
      </c>
    </row>
    <row r="1691" spans="1:7" x14ac:dyDescent="0.3">
      <c r="A1691">
        <v>3022011</v>
      </c>
      <c r="B1691" t="s">
        <v>24213</v>
      </c>
      <c r="C1691" t="s">
        <v>46</v>
      </c>
      <c r="D1691" t="s">
        <v>371</v>
      </c>
      <c r="E1691">
        <v>617100</v>
      </c>
      <c r="F1691" t="s">
        <v>24196</v>
      </c>
      <c r="G1691" s="7">
        <v>963.7</v>
      </c>
    </row>
    <row r="1692" spans="1:7" x14ac:dyDescent="0.3">
      <c r="A1692">
        <v>3022011</v>
      </c>
      <c r="B1692" t="s">
        <v>24213</v>
      </c>
      <c r="C1692" t="s">
        <v>46</v>
      </c>
      <c r="D1692" t="s">
        <v>371</v>
      </c>
      <c r="E1692">
        <v>615100</v>
      </c>
      <c r="F1692" t="s">
        <v>24196</v>
      </c>
      <c r="G1692" s="7">
        <v>10.73</v>
      </c>
    </row>
    <row r="1693" spans="1:7" x14ac:dyDescent="0.3">
      <c r="A1693">
        <v>3022011</v>
      </c>
      <c r="B1693" t="s">
        <v>24213</v>
      </c>
      <c r="C1693" t="s">
        <v>46</v>
      </c>
      <c r="D1693" t="s">
        <v>377</v>
      </c>
      <c r="E1693">
        <v>611120</v>
      </c>
      <c r="F1693" t="s">
        <v>24196</v>
      </c>
      <c r="G1693" s="7">
        <v>120.03</v>
      </c>
    </row>
    <row r="1694" spans="1:7" x14ac:dyDescent="0.3">
      <c r="A1694">
        <v>3022011</v>
      </c>
      <c r="B1694" t="s">
        <v>24213</v>
      </c>
      <c r="C1694" t="s">
        <v>46</v>
      </c>
      <c r="D1694" t="s">
        <v>371</v>
      </c>
      <c r="E1694">
        <v>615100</v>
      </c>
      <c r="F1694" t="s">
        <v>24196</v>
      </c>
      <c r="G1694" s="7">
        <v>-101.6</v>
      </c>
    </row>
    <row r="1695" spans="1:7" x14ac:dyDescent="0.3">
      <c r="A1695">
        <v>3022011</v>
      </c>
      <c r="B1695" t="s">
        <v>24213</v>
      </c>
      <c r="C1695" t="s">
        <v>46</v>
      </c>
      <c r="D1695" t="s">
        <v>371</v>
      </c>
      <c r="E1695">
        <v>615100</v>
      </c>
      <c r="F1695" t="s">
        <v>24196</v>
      </c>
      <c r="G1695" s="7">
        <v>16.8</v>
      </c>
    </row>
    <row r="1696" spans="1:7" x14ac:dyDescent="0.3">
      <c r="A1696">
        <v>3022011</v>
      </c>
      <c r="B1696" t="s">
        <v>24213</v>
      </c>
      <c r="C1696" t="s">
        <v>46</v>
      </c>
      <c r="D1696" t="s">
        <v>377</v>
      </c>
      <c r="E1696">
        <v>611110</v>
      </c>
      <c r="F1696" t="s">
        <v>24196</v>
      </c>
      <c r="G1696" s="7">
        <v>2.0299999999999998</v>
      </c>
    </row>
    <row r="1697" spans="1:7" x14ac:dyDescent="0.3">
      <c r="A1697">
        <v>3022011</v>
      </c>
      <c r="B1697" t="s">
        <v>24213</v>
      </c>
      <c r="C1697" t="s">
        <v>46</v>
      </c>
      <c r="D1697" t="s">
        <v>373</v>
      </c>
      <c r="E1697">
        <v>616160</v>
      </c>
      <c r="F1697" t="s">
        <v>24196</v>
      </c>
      <c r="G1697" s="7">
        <v>279.10000000000002</v>
      </c>
    </row>
    <row r="1698" spans="1:7" x14ac:dyDescent="0.3">
      <c r="A1698">
        <v>3022011</v>
      </c>
      <c r="B1698" t="s">
        <v>24213</v>
      </c>
      <c r="C1698" t="s">
        <v>46</v>
      </c>
      <c r="D1698" t="s">
        <v>371</v>
      </c>
      <c r="E1698">
        <v>615100</v>
      </c>
      <c r="F1698" t="s">
        <v>24196</v>
      </c>
      <c r="G1698" s="7">
        <v>-101.6</v>
      </c>
    </row>
    <row r="1699" spans="1:7" x14ac:dyDescent="0.3">
      <c r="A1699">
        <v>3022011</v>
      </c>
      <c r="B1699" t="s">
        <v>24213</v>
      </c>
      <c r="C1699" t="s">
        <v>46</v>
      </c>
      <c r="D1699" t="s">
        <v>373</v>
      </c>
      <c r="E1699">
        <v>617150</v>
      </c>
      <c r="F1699" t="s">
        <v>24196</v>
      </c>
      <c r="G1699" s="7">
        <v>360.25</v>
      </c>
    </row>
    <row r="1700" spans="1:7" x14ac:dyDescent="0.3">
      <c r="A1700">
        <v>3022011</v>
      </c>
      <c r="B1700" t="s">
        <v>24213</v>
      </c>
      <c r="C1700" t="s">
        <v>46</v>
      </c>
      <c r="D1700" t="s">
        <v>371</v>
      </c>
      <c r="E1700">
        <v>617100</v>
      </c>
      <c r="F1700" t="s">
        <v>24196</v>
      </c>
      <c r="G1700" s="7">
        <v>963.7</v>
      </c>
    </row>
    <row r="1701" spans="1:7" x14ac:dyDescent="0.3">
      <c r="A1701">
        <v>3022011</v>
      </c>
      <c r="B1701" t="s">
        <v>24213</v>
      </c>
      <c r="C1701" t="s">
        <v>46</v>
      </c>
      <c r="D1701" t="s">
        <v>377</v>
      </c>
      <c r="E1701">
        <v>611110</v>
      </c>
      <c r="F1701" t="s">
        <v>24196</v>
      </c>
      <c r="G1701" s="7">
        <v>607.53</v>
      </c>
    </row>
    <row r="1702" spans="1:7" x14ac:dyDescent="0.3">
      <c r="A1702">
        <v>3022011</v>
      </c>
      <c r="B1702" t="s">
        <v>24213</v>
      </c>
      <c r="C1702" t="s">
        <v>46</v>
      </c>
      <c r="D1702" t="s">
        <v>371</v>
      </c>
      <c r="E1702">
        <v>616100</v>
      </c>
      <c r="F1702" t="s">
        <v>24196</v>
      </c>
      <c r="G1702" s="7">
        <v>544.1</v>
      </c>
    </row>
    <row r="1703" spans="1:7" x14ac:dyDescent="0.3">
      <c r="A1703">
        <v>3022011</v>
      </c>
      <c r="B1703" t="s">
        <v>24213</v>
      </c>
      <c r="C1703" t="s">
        <v>46</v>
      </c>
      <c r="D1703" t="s">
        <v>377</v>
      </c>
      <c r="E1703">
        <v>611120</v>
      </c>
      <c r="F1703" t="s">
        <v>24196</v>
      </c>
      <c r="G1703" s="7">
        <v>27.28</v>
      </c>
    </row>
    <row r="1704" spans="1:7" x14ac:dyDescent="0.3">
      <c r="A1704">
        <v>3022011</v>
      </c>
      <c r="B1704" t="s">
        <v>24213</v>
      </c>
      <c r="C1704" t="s">
        <v>46</v>
      </c>
      <c r="D1704" t="s">
        <v>371</v>
      </c>
      <c r="E1704">
        <v>615100</v>
      </c>
      <c r="F1704" t="s">
        <v>24196</v>
      </c>
      <c r="G1704" s="7">
        <v>808.87</v>
      </c>
    </row>
    <row r="1705" spans="1:7" x14ac:dyDescent="0.3">
      <c r="A1705">
        <v>3022011</v>
      </c>
      <c r="B1705" t="s">
        <v>24213</v>
      </c>
      <c r="C1705" t="s">
        <v>46</v>
      </c>
      <c r="D1705" t="s">
        <v>371</v>
      </c>
      <c r="E1705">
        <v>615100</v>
      </c>
      <c r="F1705" t="s">
        <v>24196</v>
      </c>
      <c r="G1705" s="7">
        <v>-101.6</v>
      </c>
    </row>
    <row r="1706" spans="1:7" x14ac:dyDescent="0.3">
      <c r="A1706">
        <v>3022011</v>
      </c>
      <c r="B1706" t="s">
        <v>24213</v>
      </c>
      <c r="C1706" t="s">
        <v>46</v>
      </c>
      <c r="D1706" t="s">
        <v>377</v>
      </c>
      <c r="E1706">
        <v>611120</v>
      </c>
      <c r="F1706" t="s">
        <v>24196</v>
      </c>
      <c r="G1706" s="7">
        <v>23.97</v>
      </c>
    </row>
    <row r="1707" spans="1:7" x14ac:dyDescent="0.3">
      <c r="A1707">
        <v>3022011</v>
      </c>
      <c r="B1707" t="s">
        <v>24213</v>
      </c>
      <c r="C1707" t="s">
        <v>46</v>
      </c>
      <c r="D1707" t="s">
        <v>371</v>
      </c>
      <c r="E1707">
        <v>615100</v>
      </c>
      <c r="F1707" t="s">
        <v>24196</v>
      </c>
      <c r="G1707" s="7">
        <v>33.96</v>
      </c>
    </row>
    <row r="1708" spans="1:7" x14ac:dyDescent="0.3">
      <c r="A1708">
        <v>3022011</v>
      </c>
      <c r="B1708" t="s">
        <v>24213</v>
      </c>
      <c r="C1708" t="s">
        <v>46</v>
      </c>
      <c r="D1708" t="s">
        <v>373</v>
      </c>
      <c r="E1708">
        <v>616160</v>
      </c>
      <c r="F1708" t="s">
        <v>24196</v>
      </c>
      <c r="G1708" s="7">
        <v>572.79999999999995</v>
      </c>
    </row>
    <row r="1709" spans="1:7" x14ac:dyDescent="0.3">
      <c r="A1709">
        <v>3022011</v>
      </c>
      <c r="B1709" t="s">
        <v>24213</v>
      </c>
      <c r="C1709" t="s">
        <v>46</v>
      </c>
      <c r="D1709" t="s">
        <v>371</v>
      </c>
      <c r="E1709">
        <v>615100</v>
      </c>
      <c r="F1709" t="s">
        <v>24196</v>
      </c>
      <c r="G1709" s="7">
        <v>15.81</v>
      </c>
    </row>
    <row r="1710" spans="1:7" x14ac:dyDescent="0.3">
      <c r="A1710">
        <v>3022011</v>
      </c>
      <c r="B1710" t="s">
        <v>24213</v>
      </c>
      <c r="C1710" t="s">
        <v>46</v>
      </c>
      <c r="D1710" t="s">
        <v>371</v>
      </c>
      <c r="E1710">
        <v>615100</v>
      </c>
      <c r="F1710" t="s">
        <v>24196</v>
      </c>
      <c r="G1710" s="7">
        <v>-101.6</v>
      </c>
    </row>
    <row r="1711" spans="1:7" x14ac:dyDescent="0.3">
      <c r="A1711">
        <v>3022011</v>
      </c>
      <c r="B1711" t="s">
        <v>24213</v>
      </c>
      <c r="C1711" t="s">
        <v>46</v>
      </c>
      <c r="D1711" t="s">
        <v>373</v>
      </c>
      <c r="E1711">
        <v>616160</v>
      </c>
      <c r="F1711" t="s">
        <v>24196</v>
      </c>
      <c r="G1711" s="7">
        <v>215.04</v>
      </c>
    </row>
    <row r="1712" spans="1:7" x14ac:dyDescent="0.3">
      <c r="A1712">
        <v>3022011</v>
      </c>
      <c r="B1712" t="s">
        <v>24213</v>
      </c>
      <c r="C1712" t="s">
        <v>46</v>
      </c>
      <c r="D1712" t="s">
        <v>373</v>
      </c>
      <c r="E1712">
        <v>617150</v>
      </c>
      <c r="F1712" t="s">
        <v>24196</v>
      </c>
      <c r="G1712" s="7">
        <v>180.7</v>
      </c>
    </row>
    <row r="1713" spans="1:7" x14ac:dyDescent="0.3">
      <c r="A1713">
        <v>3022011</v>
      </c>
      <c r="B1713" t="s">
        <v>24213</v>
      </c>
      <c r="C1713" t="s">
        <v>46</v>
      </c>
      <c r="D1713" t="s">
        <v>377</v>
      </c>
      <c r="E1713">
        <v>611130</v>
      </c>
      <c r="F1713" t="s">
        <v>24196</v>
      </c>
      <c r="G1713" s="7">
        <v>83</v>
      </c>
    </row>
    <row r="1714" spans="1:7" x14ac:dyDescent="0.3">
      <c r="A1714">
        <v>3022011</v>
      </c>
      <c r="B1714" t="s">
        <v>24213</v>
      </c>
      <c r="C1714" t="s">
        <v>46</v>
      </c>
      <c r="D1714" t="s">
        <v>373</v>
      </c>
      <c r="E1714">
        <v>615130</v>
      </c>
      <c r="F1714" t="s">
        <v>24196</v>
      </c>
      <c r="G1714" s="7">
        <v>1075.56</v>
      </c>
    </row>
    <row r="1715" spans="1:7" x14ac:dyDescent="0.3">
      <c r="A1715">
        <v>3022011</v>
      </c>
      <c r="B1715" t="s">
        <v>24213</v>
      </c>
      <c r="C1715" t="s">
        <v>46</v>
      </c>
      <c r="D1715" t="s">
        <v>375</v>
      </c>
      <c r="E1715">
        <v>615140</v>
      </c>
      <c r="F1715" t="s">
        <v>24196</v>
      </c>
      <c r="G1715" s="7">
        <v>10.93</v>
      </c>
    </row>
    <row r="1716" spans="1:7" x14ac:dyDescent="0.3">
      <c r="A1716">
        <v>3022011</v>
      </c>
      <c r="B1716" t="s">
        <v>24213</v>
      </c>
      <c r="C1716" t="s">
        <v>46</v>
      </c>
      <c r="D1716" t="s">
        <v>371</v>
      </c>
      <c r="E1716">
        <v>615100</v>
      </c>
      <c r="F1716" t="s">
        <v>24196</v>
      </c>
      <c r="G1716" s="7">
        <v>-101.6</v>
      </c>
    </row>
    <row r="1717" spans="1:7" x14ac:dyDescent="0.3">
      <c r="A1717">
        <v>3022011</v>
      </c>
      <c r="B1717" t="s">
        <v>24213</v>
      </c>
      <c r="C1717" t="s">
        <v>46</v>
      </c>
      <c r="D1717" t="s">
        <v>371</v>
      </c>
      <c r="E1717">
        <v>616100</v>
      </c>
      <c r="F1717" t="s">
        <v>24196</v>
      </c>
      <c r="G1717" s="7">
        <v>764.35</v>
      </c>
    </row>
    <row r="1718" spans="1:7" x14ac:dyDescent="0.3">
      <c r="A1718">
        <v>3022011</v>
      </c>
      <c r="B1718" t="s">
        <v>24213</v>
      </c>
      <c r="C1718" t="s">
        <v>46</v>
      </c>
      <c r="D1718" t="s">
        <v>373</v>
      </c>
      <c r="E1718">
        <v>617150</v>
      </c>
      <c r="F1718" t="s">
        <v>24196</v>
      </c>
      <c r="G1718" s="7">
        <v>464.64</v>
      </c>
    </row>
    <row r="1719" spans="1:7" x14ac:dyDescent="0.3">
      <c r="A1719">
        <v>3022011</v>
      </c>
      <c r="B1719" t="s">
        <v>24213</v>
      </c>
      <c r="C1719" t="s">
        <v>46</v>
      </c>
      <c r="D1719" t="s">
        <v>371</v>
      </c>
      <c r="E1719">
        <v>616100</v>
      </c>
      <c r="F1719" t="s">
        <v>24196</v>
      </c>
      <c r="G1719" s="7">
        <v>441.47</v>
      </c>
    </row>
    <row r="1720" spans="1:7" x14ac:dyDescent="0.3">
      <c r="A1720">
        <v>3022011</v>
      </c>
      <c r="B1720" t="s">
        <v>24213</v>
      </c>
      <c r="C1720" t="s">
        <v>46</v>
      </c>
      <c r="D1720" t="s">
        <v>373</v>
      </c>
      <c r="E1720">
        <v>615130</v>
      </c>
      <c r="F1720" t="s">
        <v>24196</v>
      </c>
      <c r="G1720" s="7">
        <v>885.76</v>
      </c>
    </row>
    <row r="1721" spans="1:7" x14ac:dyDescent="0.3">
      <c r="A1721">
        <v>3022011</v>
      </c>
      <c r="B1721" t="s">
        <v>24213</v>
      </c>
      <c r="C1721" t="s">
        <v>46</v>
      </c>
      <c r="D1721" t="s">
        <v>373</v>
      </c>
      <c r="E1721">
        <v>617150</v>
      </c>
      <c r="F1721" t="s">
        <v>24196</v>
      </c>
      <c r="G1721" s="7">
        <v>515.41999999999996</v>
      </c>
    </row>
    <row r="1722" spans="1:7" x14ac:dyDescent="0.3">
      <c r="A1722">
        <v>3022011</v>
      </c>
      <c r="B1722" t="s">
        <v>24213</v>
      </c>
      <c r="C1722" t="s">
        <v>46</v>
      </c>
      <c r="D1722" t="s">
        <v>371</v>
      </c>
      <c r="E1722">
        <v>616100</v>
      </c>
      <c r="F1722" t="s">
        <v>24196</v>
      </c>
      <c r="G1722" s="7">
        <v>100.48</v>
      </c>
    </row>
    <row r="1723" spans="1:7" x14ac:dyDescent="0.3">
      <c r="A1723">
        <v>3022011</v>
      </c>
      <c r="B1723" t="s">
        <v>24213</v>
      </c>
      <c r="C1723" t="s">
        <v>46</v>
      </c>
      <c r="D1723" t="s">
        <v>371</v>
      </c>
      <c r="E1723">
        <v>615100</v>
      </c>
      <c r="F1723" t="s">
        <v>24196</v>
      </c>
      <c r="G1723" s="7">
        <v>11</v>
      </c>
    </row>
    <row r="1724" spans="1:7" x14ac:dyDescent="0.3">
      <c r="A1724">
        <v>3022011</v>
      </c>
      <c r="B1724" t="s">
        <v>24213</v>
      </c>
      <c r="C1724" t="s">
        <v>46</v>
      </c>
      <c r="D1724" t="s">
        <v>371</v>
      </c>
      <c r="E1724">
        <v>615100</v>
      </c>
      <c r="F1724" t="s">
        <v>24196</v>
      </c>
      <c r="G1724" s="7">
        <v>3149.65</v>
      </c>
    </row>
    <row r="1725" spans="1:7" x14ac:dyDescent="0.3">
      <c r="A1725">
        <v>3022011</v>
      </c>
      <c r="B1725" t="s">
        <v>24213</v>
      </c>
      <c r="C1725" t="s">
        <v>46</v>
      </c>
      <c r="D1725" t="s">
        <v>373</v>
      </c>
      <c r="E1725">
        <v>615130</v>
      </c>
      <c r="F1725" t="s">
        <v>24196</v>
      </c>
      <c r="G1725" s="7">
        <v>12.63</v>
      </c>
    </row>
    <row r="1726" spans="1:7" x14ac:dyDescent="0.3">
      <c r="A1726">
        <v>3022011</v>
      </c>
      <c r="B1726" t="s">
        <v>24213</v>
      </c>
      <c r="C1726" t="s">
        <v>46</v>
      </c>
      <c r="D1726" t="s">
        <v>377</v>
      </c>
      <c r="E1726">
        <v>611130</v>
      </c>
      <c r="F1726" t="s">
        <v>24196</v>
      </c>
      <c r="G1726" s="7">
        <v>59.33</v>
      </c>
    </row>
    <row r="1727" spans="1:7" x14ac:dyDescent="0.3">
      <c r="A1727">
        <v>3022011</v>
      </c>
      <c r="B1727" t="s">
        <v>24213</v>
      </c>
      <c r="C1727" t="s">
        <v>46</v>
      </c>
      <c r="D1727" t="s">
        <v>373</v>
      </c>
      <c r="E1727">
        <v>616160</v>
      </c>
      <c r="F1727" t="s">
        <v>24196</v>
      </c>
      <c r="G1727" s="7">
        <v>218.93</v>
      </c>
    </row>
    <row r="1728" spans="1:7" x14ac:dyDescent="0.3">
      <c r="A1728">
        <v>3022011</v>
      </c>
      <c r="B1728" t="s">
        <v>24213</v>
      </c>
      <c r="C1728" t="s">
        <v>46</v>
      </c>
      <c r="D1728" t="s">
        <v>371</v>
      </c>
      <c r="E1728">
        <v>615100</v>
      </c>
      <c r="F1728" t="s">
        <v>24196</v>
      </c>
      <c r="G1728" s="7">
        <v>17.68</v>
      </c>
    </row>
    <row r="1729" spans="1:7" x14ac:dyDescent="0.3">
      <c r="A1729">
        <v>3022011</v>
      </c>
      <c r="B1729" t="s">
        <v>24213</v>
      </c>
      <c r="C1729" t="s">
        <v>46</v>
      </c>
      <c r="D1729" t="s">
        <v>377</v>
      </c>
      <c r="E1729">
        <v>611120</v>
      </c>
      <c r="F1729" t="s">
        <v>24196</v>
      </c>
      <c r="G1729" s="7">
        <v>54.77</v>
      </c>
    </row>
    <row r="1730" spans="1:7" x14ac:dyDescent="0.3">
      <c r="A1730">
        <v>3022011</v>
      </c>
      <c r="B1730" t="s">
        <v>24213</v>
      </c>
      <c r="C1730" t="s">
        <v>46</v>
      </c>
      <c r="D1730" t="s">
        <v>377</v>
      </c>
      <c r="E1730">
        <v>611110</v>
      </c>
      <c r="F1730" t="s">
        <v>24196</v>
      </c>
      <c r="G1730" s="7">
        <v>576.78</v>
      </c>
    </row>
    <row r="1731" spans="1:7" x14ac:dyDescent="0.3">
      <c r="A1731">
        <v>3022011</v>
      </c>
      <c r="B1731" t="s">
        <v>24213</v>
      </c>
      <c r="C1731" t="s">
        <v>46</v>
      </c>
      <c r="D1731" t="s">
        <v>377</v>
      </c>
      <c r="E1731">
        <v>611130</v>
      </c>
      <c r="F1731" t="s">
        <v>24196</v>
      </c>
      <c r="G1731" s="7">
        <v>117.66</v>
      </c>
    </row>
    <row r="1732" spans="1:7" x14ac:dyDescent="0.3">
      <c r="A1732">
        <v>3022011</v>
      </c>
      <c r="B1732" t="s">
        <v>24213</v>
      </c>
      <c r="C1732" t="s">
        <v>46</v>
      </c>
      <c r="D1732" t="s">
        <v>371</v>
      </c>
      <c r="E1732">
        <v>615100</v>
      </c>
      <c r="F1732" t="s">
        <v>24196</v>
      </c>
      <c r="G1732" s="7">
        <v>16.18</v>
      </c>
    </row>
    <row r="1733" spans="1:7" x14ac:dyDescent="0.3">
      <c r="A1733">
        <v>3022011</v>
      </c>
      <c r="B1733" t="s">
        <v>24213</v>
      </c>
      <c r="C1733" t="s">
        <v>46</v>
      </c>
      <c r="D1733" t="s">
        <v>371</v>
      </c>
      <c r="E1733">
        <v>615100</v>
      </c>
      <c r="F1733" t="s">
        <v>24196</v>
      </c>
      <c r="G1733" s="7">
        <v>3235.47</v>
      </c>
    </row>
    <row r="1734" spans="1:7" x14ac:dyDescent="0.3">
      <c r="A1734">
        <v>3022011</v>
      </c>
      <c r="B1734" t="s">
        <v>24213</v>
      </c>
      <c r="C1734" t="s">
        <v>46</v>
      </c>
      <c r="D1734" t="s">
        <v>373</v>
      </c>
      <c r="E1734">
        <v>615130</v>
      </c>
      <c r="F1734" t="s">
        <v>24196</v>
      </c>
      <c r="G1734" s="7">
        <v>759.4</v>
      </c>
    </row>
    <row r="1735" spans="1:7" x14ac:dyDescent="0.3">
      <c r="A1735">
        <v>3022011</v>
      </c>
      <c r="B1735" t="s">
        <v>24213</v>
      </c>
      <c r="C1735" t="s">
        <v>46</v>
      </c>
      <c r="D1735" t="s">
        <v>371</v>
      </c>
      <c r="E1735">
        <v>615100</v>
      </c>
      <c r="F1735" t="s">
        <v>24196</v>
      </c>
      <c r="G1735" s="7">
        <v>-101.6</v>
      </c>
    </row>
    <row r="1736" spans="1:7" x14ac:dyDescent="0.3">
      <c r="A1736">
        <v>3022011</v>
      </c>
      <c r="B1736" t="s">
        <v>24213</v>
      </c>
      <c r="C1736" t="s">
        <v>46</v>
      </c>
      <c r="D1736" t="s">
        <v>375</v>
      </c>
      <c r="E1736">
        <v>616130</v>
      </c>
      <c r="F1736" t="s">
        <v>24196</v>
      </c>
      <c r="G1736" s="7">
        <v>265.41000000000003</v>
      </c>
    </row>
    <row r="1737" spans="1:7" x14ac:dyDescent="0.3">
      <c r="A1737">
        <v>3022011</v>
      </c>
      <c r="B1737" t="s">
        <v>24213</v>
      </c>
      <c r="C1737" t="s">
        <v>46</v>
      </c>
      <c r="D1737" t="s">
        <v>377</v>
      </c>
      <c r="E1737">
        <v>611110</v>
      </c>
      <c r="F1737" t="s">
        <v>24196</v>
      </c>
      <c r="G1737" s="7">
        <v>408.9</v>
      </c>
    </row>
    <row r="1738" spans="1:7" x14ac:dyDescent="0.3">
      <c r="A1738">
        <v>3022011</v>
      </c>
      <c r="B1738" t="s">
        <v>24213</v>
      </c>
      <c r="C1738" t="s">
        <v>46</v>
      </c>
      <c r="D1738" t="s">
        <v>373</v>
      </c>
      <c r="E1738">
        <v>616160</v>
      </c>
      <c r="F1738" t="s">
        <v>24196</v>
      </c>
      <c r="G1738" s="7">
        <v>122.51</v>
      </c>
    </row>
    <row r="1739" spans="1:7" x14ac:dyDescent="0.3">
      <c r="A1739">
        <v>3022011</v>
      </c>
      <c r="B1739" t="s">
        <v>24213</v>
      </c>
      <c r="C1739" t="s">
        <v>46</v>
      </c>
      <c r="D1739" t="s">
        <v>377</v>
      </c>
      <c r="E1739">
        <v>611130</v>
      </c>
      <c r="F1739" t="s">
        <v>24196</v>
      </c>
      <c r="G1739" s="7">
        <v>123.94</v>
      </c>
    </row>
    <row r="1740" spans="1:7" x14ac:dyDescent="0.3">
      <c r="A1740">
        <v>3022011</v>
      </c>
      <c r="B1740" t="s">
        <v>24213</v>
      </c>
      <c r="C1740" t="s">
        <v>46</v>
      </c>
      <c r="D1740" t="s">
        <v>371</v>
      </c>
      <c r="E1740">
        <v>615100</v>
      </c>
      <c r="F1740" t="s">
        <v>24196</v>
      </c>
      <c r="G1740" s="7">
        <v>-101.6</v>
      </c>
    </row>
    <row r="1741" spans="1:7" x14ac:dyDescent="0.3">
      <c r="A1741">
        <v>3022011</v>
      </c>
      <c r="B1741" t="s">
        <v>24213</v>
      </c>
      <c r="C1741" t="s">
        <v>46</v>
      </c>
      <c r="D1741" t="s">
        <v>377</v>
      </c>
      <c r="E1741">
        <v>611120</v>
      </c>
      <c r="F1741" t="s">
        <v>24196</v>
      </c>
      <c r="G1741" s="7">
        <v>79.010000000000005</v>
      </c>
    </row>
    <row r="1742" spans="1:7" x14ac:dyDescent="0.3">
      <c r="A1742">
        <v>3022011</v>
      </c>
      <c r="B1742" t="s">
        <v>24213</v>
      </c>
      <c r="C1742" t="s">
        <v>46</v>
      </c>
      <c r="D1742" t="s">
        <v>377</v>
      </c>
      <c r="E1742">
        <v>611110</v>
      </c>
      <c r="F1742" t="s">
        <v>24196</v>
      </c>
      <c r="G1742" s="7">
        <v>406.86</v>
      </c>
    </row>
    <row r="1743" spans="1:7" x14ac:dyDescent="0.3">
      <c r="A1743">
        <v>3022011</v>
      </c>
      <c r="B1743" t="s">
        <v>24213</v>
      </c>
      <c r="C1743" t="s">
        <v>46</v>
      </c>
      <c r="D1743" t="s">
        <v>371</v>
      </c>
      <c r="E1743">
        <v>615100</v>
      </c>
      <c r="F1743" t="s">
        <v>24196</v>
      </c>
      <c r="G1743" s="7">
        <v>3360.17</v>
      </c>
    </row>
    <row r="1744" spans="1:7" x14ac:dyDescent="0.3">
      <c r="A1744">
        <v>3022011</v>
      </c>
      <c r="B1744" t="s">
        <v>24213</v>
      </c>
      <c r="C1744" t="s">
        <v>46</v>
      </c>
      <c r="D1744" t="s">
        <v>371</v>
      </c>
      <c r="E1744">
        <v>617100</v>
      </c>
      <c r="F1744" t="s">
        <v>24196</v>
      </c>
      <c r="G1744" s="7">
        <v>1581.03</v>
      </c>
    </row>
    <row r="1745" spans="1:7" x14ac:dyDescent="0.3">
      <c r="A1745">
        <v>3022011</v>
      </c>
      <c r="B1745" t="s">
        <v>24213</v>
      </c>
      <c r="C1745" t="s">
        <v>46</v>
      </c>
      <c r="D1745" t="s">
        <v>374</v>
      </c>
      <c r="E1745">
        <v>617120</v>
      </c>
      <c r="F1745" t="s">
        <v>24196</v>
      </c>
      <c r="G1745" s="7">
        <v>105.65</v>
      </c>
    </row>
    <row r="1746" spans="1:7" x14ac:dyDescent="0.3">
      <c r="A1746">
        <v>3022011</v>
      </c>
      <c r="B1746" t="s">
        <v>24213</v>
      </c>
      <c r="C1746" t="s">
        <v>46</v>
      </c>
      <c r="D1746" t="s">
        <v>373</v>
      </c>
      <c r="E1746">
        <v>615130</v>
      </c>
      <c r="F1746" t="s">
        <v>24196</v>
      </c>
      <c r="G1746" s="7">
        <v>1366.59</v>
      </c>
    </row>
    <row r="1747" spans="1:7" x14ac:dyDescent="0.3">
      <c r="A1747">
        <v>3022011</v>
      </c>
      <c r="B1747" t="s">
        <v>24213</v>
      </c>
      <c r="C1747" t="s">
        <v>46</v>
      </c>
      <c r="D1747" t="s">
        <v>373</v>
      </c>
      <c r="E1747">
        <v>615130</v>
      </c>
      <c r="F1747" t="s">
        <v>24196</v>
      </c>
      <c r="G1747" s="7">
        <v>9.3800000000000008</v>
      </c>
    </row>
    <row r="1748" spans="1:7" x14ac:dyDescent="0.3">
      <c r="A1748">
        <v>3022011</v>
      </c>
      <c r="B1748" t="s">
        <v>24213</v>
      </c>
      <c r="C1748" t="s">
        <v>46</v>
      </c>
      <c r="D1748" t="s">
        <v>373</v>
      </c>
      <c r="E1748">
        <v>617150</v>
      </c>
      <c r="F1748" t="s">
        <v>24196</v>
      </c>
      <c r="G1748" s="7">
        <v>154.91999999999999</v>
      </c>
    </row>
    <row r="1749" spans="1:7" x14ac:dyDescent="0.3">
      <c r="A1749">
        <v>3022011</v>
      </c>
      <c r="B1749" t="s">
        <v>24213</v>
      </c>
      <c r="C1749" t="s">
        <v>46</v>
      </c>
      <c r="D1749" t="s">
        <v>373</v>
      </c>
      <c r="E1749">
        <v>616160</v>
      </c>
      <c r="F1749" t="s">
        <v>24196</v>
      </c>
      <c r="G1749" s="7">
        <v>122.51</v>
      </c>
    </row>
    <row r="1750" spans="1:7" x14ac:dyDescent="0.3">
      <c r="A1750">
        <v>3022011</v>
      </c>
      <c r="B1750" t="s">
        <v>24213</v>
      </c>
      <c r="C1750" t="s">
        <v>46</v>
      </c>
      <c r="D1750" t="s">
        <v>371</v>
      </c>
      <c r="E1750">
        <v>615100</v>
      </c>
      <c r="F1750" t="s">
        <v>24196</v>
      </c>
      <c r="G1750" s="7">
        <v>-101.6</v>
      </c>
    </row>
    <row r="1751" spans="1:7" x14ac:dyDescent="0.3">
      <c r="A1751">
        <v>3022011</v>
      </c>
      <c r="B1751" t="s">
        <v>24213</v>
      </c>
      <c r="C1751" t="s">
        <v>46</v>
      </c>
      <c r="D1751" t="s">
        <v>371</v>
      </c>
      <c r="E1751">
        <v>615100</v>
      </c>
      <c r="F1751" t="s">
        <v>24196</v>
      </c>
      <c r="G1751" s="7">
        <v>-101.6</v>
      </c>
    </row>
    <row r="1752" spans="1:7" x14ac:dyDescent="0.3">
      <c r="A1752">
        <v>3022011</v>
      </c>
      <c r="B1752" t="s">
        <v>24213</v>
      </c>
      <c r="C1752" t="s">
        <v>46</v>
      </c>
      <c r="D1752" t="s">
        <v>377</v>
      </c>
      <c r="E1752">
        <v>611110</v>
      </c>
      <c r="F1752" t="s">
        <v>24196</v>
      </c>
      <c r="G1752" s="7">
        <v>1.7</v>
      </c>
    </row>
    <row r="1753" spans="1:7" x14ac:dyDescent="0.3">
      <c r="A1753">
        <v>3022011</v>
      </c>
      <c r="B1753" t="s">
        <v>24213</v>
      </c>
      <c r="C1753" t="s">
        <v>46</v>
      </c>
      <c r="D1753" t="s">
        <v>371</v>
      </c>
      <c r="E1753">
        <v>615100</v>
      </c>
      <c r="F1753" t="s">
        <v>24196</v>
      </c>
      <c r="G1753" s="7">
        <v>-101.6</v>
      </c>
    </row>
    <row r="1754" spans="1:7" x14ac:dyDescent="0.3">
      <c r="A1754">
        <v>3022011</v>
      </c>
      <c r="B1754" t="s">
        <v>24213</v>
      </c>
      <c r="C1754" t="s">
        <v>46</v>
      </c>
      <c r="D1754" t="s">
        <v>371</v>
      </c>
      <c r="E1754">
        <v>617100</v>
      </c>
      <c r="F1754" t="s">
        <v>24196</v>
      </c>
      <c r="G1754" s="7">
        <v>615.62</v>
      </c>
    </row>
    <row r="1755" spans="1:7" x14ac:dyDescent="0.3">
      <c r="A1755">
        <v>3022011</v>
      </c>
      <c r="B1755" t="s">
        <v>24213</v>
      </c>
      <c r="C1755" t="s">
        <v>46</v>
      </c>
      <c r="D1755" t="s">
        <v>373</v>
      </c>
      <c r="E1755">
        <v>615130</v>
      </c>
      <c r="F1755" t="s">
        <v>24196</v>
      </c>
      <c r="G1755" s="7">
        <v>1898.05</v>
      </c>
    </row>
    <row r="1756" spans="1:7" x14ac:dyDescent="0.3">
      <c r="A1756">
        <v>3022011</v>
      </c>
      <c r="B1756" t="s">
        <v>24213</v>
      </c>
      <c r="C1756" t="s">
        <v>46</v>
      </c>
      <c r="D1756" t="s">
        <v>371</v>
      </c>
      <c r="E1756">
        <v>615100</v>
      </c>
      <c r="F1756" t="s">
        <v>24196</v>
      </c>
      <c r="G1756" s="7">
        <v>-101.6</v>
      </c>
    </row>
    <row r="1757" spans="1:7" x14ac:dyDescent="0.3">
      <c r="A1757">
        <v>3022011</v>
      </c>
      <c r="B1757" t="s">
        <v>24213</v>
      </c>
      <c r="C1757" t="s">
        <v>46</v>
      </c>
      <c r="D1757" t="s">
        <v>371</v>
      </c>
      <c r="E1757">
        <v>615100</v>
      </c>
      <c r="F1757" t="s">
        <v>24196</v>
      </c>
      <c r="G1757" s="7">
        <v>27.56</v>
      </c>
    </row>
    <row r="1758" spans="1:7" x14ac:dyDescent="0.3">
      <c r="A1758">
        <v>3022011</v>
      </c>
      <c r="B1758" t="s">
        <v>24213</v>
      </c>
      <c r="C1758" t="s">
        <v>46</v>
      </c>
      <c r="D1758" t="s">
        <v>373</v>
      </c>
      <c r="E1758">
        <v>617150</v>
      </c>
      <c r="F1758" t="s">
        <v>24196</v>
      </c>
      <c r="G1758" s="7">
        <v>167.79</v>
      </c>
    </row>
    <row r="1759" spans="1:7" x14ac:dyDescent="0.3">
      <c r="A1759">
        <v>3022011</v>
      </c>
      <c r="B1759" t="s">
        <v>24213</v>
      </c>
      <c r="C1759" t="s">
        <v>46</v>
      </c>
      <c r="D1759" t="s">
        <v>373</v>
      </c>
      <c r="E1759">
        <v>615130</v>
      </c>
      <c r="F1759" t="s">
        <v>24196</v>
      </c>
      <c r="G1759" s="7">
        <v>4.1100000000000003</v>
      </c>
    </row>
    <row r="1760" spans="1:7" x14ac:dyDescent="0.3">
      <c r="A1760">
        <v>3022011</v>
      </c>
      <c r="B1760" t="s">
        <v>24213</v>
      </c>
      <c r="C1760" t="s">
        <v>46</v>
      </c>
      <c r="D1760" t="s">
        <v>371</v>
      </c>
      <c r="E1760">
        <v>615100</v>
      </c>
      <c r="F1760" t="s">
        <v>24196</v>
      </c>
      <c r="G1760" s="7">
        <v>5512.67</v>
      </c>
    </row>
    <row r="1761" spans="1:7" x14ac:dyDescent="0.3">
      <c r="A1761">
        <v>3022011</v>
      </c>
      <c r="B1761" t="s">
        <v>24213</v>
      </c>
      <c r="C1761" t="s">
        <v>46</v>
      </c>
      <c r="D1761" t="s">
        <v>373</v>
      </c>
      <c r="E1761">
        <v>617150</v>
      </c>
      <c r="F1761" t="s">
        <v>24196</v>
      </c>
      <c r="G1761" s="7">
        <v>251.68</v>
      </c>
    </row>
    <row r="1762" spans="1:7" x14ac:dyDescent="0.3">
      <c r="A1762">
        <v>3022011</v>
      </c>
      <c r="B1762" t="s">
        <v>24213</v>
      </c>
      <c r="C1762" t="s">
        <v>46</v>
      </c>
      <c r="D1762" t="s">
        <v>371</v>
      </c>
      <c r="E1762">
        <v>615100</v>
      </c>
      <c r="F1762" t="s">
        <v>24196</v>
      </c>
      <c r="G1762" s="7">
        <v>400</v>
      </c>
    </row>
    <row r="1763" spans="1:7" x14ac:dyDescent="0.3">
      <c r="A1763">
        <v>3022011</v>
      </c>
      <c r="B1763" t="s">
        <v>24213</v>
      </c>
      <c r="C1763" t="s">
        <v>46</v>
      </c>
      <c r="D1763" t="s">
        <v>371</v>
      </c>
      <c r="E1763">
        <v>615100</v>
      </c>
      <c r="F1763" t="s">
        <v>24196</v>
      </c>
      <c r="G1763" s="7">
        <v>-101.6</v>
      </c>
    </row>
    <row r="1764" spans="1:7" x14ac:dyDescent="0.3">
      <c r="A1764">
        <v>3022011</v>
      </c>
      <c r="B1764" t="s">
        <v>24213</v>
      </c>
      <c r="C1764" t="s">
        <v>46</v>
      </c>
      <c r="D1764" t="s">
        <v>371</v>
      </c>
      <c r="E1764">
        <v>615100</v>
      </c>
      <c r="F1764" t="s">
        <v>24196</v>
      </c>
      <c r="G1764" s="7">
        <v>-101.6</v>
      </c>
    </row>
    <row r="1765" spans="1:7" x14ac:dyDescent="0.3">
      <c r="A1765">
        <v>3022011</v>
      </c>
      <c r="B1765" t="s">
        <v>24213</v>
      </c>
      <c r="C1765" t="s">
        <v>46</v>
      </c>
      <c r="D1765" t="s">
        <v>371</v>
      </c>
      <c r="E1765">
        <v>615100</v>
      </c>
      <c r="F1765" t="s">
        <v>24196</v>
      </c>
      <c r="G1765" s="7">
        <v>3161</v>
      </c>
    </row>
    <row r="1766" spans="1:7" x14ac:dyDescent="0.3">
      <c r="A1766">
        <v>3022011</v>
      </c>
      <c r="B1766" t="s">
        <v>24213</v>
      </c>
      <c r="C1766" t="s">
        <v>46</v>
      </c>
      <c r="D1766" t="s">
        <v>373</v>
      </c>
      <c r="E1766">
        <v>615130</v>
      </c>
      <c r="F1766" t="s">
        <v>24196</v>
      </c>
      <c r="G1766" s="7">
        <v>2277.66</v>
      </c>
    </row>
    <row r="1767" spans="1:7" x14ac:dyDescent="0.3">
      <c r="A1767">
        <v>3022011</v>
      </c>
      <c r="B1767" t="s">
        <v>24213</v>
      </c>
      <c r="C1767" t="s">
        <v>46</v>
      </c>
      <c r="D1767" t="s">
        <v>371</v>
      </c>
      <c r="E1767">
        <v>615100</v>
      </c>
      <c r="F1767" t="s">
        <v>24196</v>
      </c>
      <c r="G1767" s="7">
        <v>6792.33</v>
      </c>
    </row>
    <row r="1768" spans="1:7" x14ac:dyDescent="0.3">
      <c r="A1768">
        <v>3022011</v>
      </c>
      <c r="B1768" t="s">
        <v>24213</v>
      </c>
      <c r="C1768" t="s">
        <v>46</v>
      </c>
      <c r="D1768" t="s">
        <v>373</v>
      </c>
      <c r="E1768">
        <v>615130</v>
      </c>
      <c r="F1768" t="s">
        <v>24196</v>
      </c>
      <c r="G1768" s="7">
        <v>11.39</v>
      </c>
    </row>
    <row r="1769" spans="1:7" x14ac:dyDescent="0.3">
      <c r="A1769">
        <v>3022011</v>
      </c>
      <c r="B1769" t="s">
        <v>24213</v>
      </c>
      <c r="C1769" t="s">
        <v>46</v>
      </c>
      <c r="D1769" t="s">
        <v>373</v>
      </c>
      <c r="E1769">
        <v>615130</v>
      </c>
      <c r="F1769" t="s">
        <v>24196</v>
      </c>
      <c r="G1769" s="7">
        <v>6.17</v>
      </c>
    </row>
    <row r="1770" spans="1:7" x14ac:dyDescent="0.3">
      <c r="A1770">
        <v>3022011</v>
      </c>
      <c r="B1770" t="s">
        <v>24213</v>
      </c>
      <c r="C1770" t="s">
        <v>46</v>
      </c>
      <c r="D1770" t="s">
        <v>371</v>
      </c>
      <c r="E1770">
        <v>615100</v>
      </c>
      <c r="F1770" t="s">
        <v>24196</v>
      </c>
      <c r="G1770" s="7">
        <v>20.22</v>
      </c>
    </row>
    <row r="1771" spans="1:7" x14ac:dyDescent="0.3">
      <c r="A1771">
        <v>3022011</v>
      </c>
      <c r="B1771" t="s">
        <v>24213</v>
      </c>
      <c r="C1771" t="s">
        <v>46</v>
      </c>
      <c r="D1771" t="s">
        <v>371</v>
      </c>
      <c r="E1771">
        <v>615100</v>
      </c>
      <c r="F1771" t="s">
        <v>24196</v>
      </c>
      <c r="G1771" s="7">
        <v>-101.6</v>
      </c>
    </row>
    <row r="1772" spans="1:7" x14ac:dyDescent="0.3">
      <c r="A1772">
        <v>3022011</v>
      </c>
      <c r="B1772" t="s">
        <v>24213</v>
      </c>
      <c r="C1772" t="s">
        <v>46</v>
      </c>
      <c r="D1772" t="s">
        <v>377</v>
      </c>
      <c r="E1772">
        <v>611110</v>
      </c>
      <c r="F1772" t="s">
        <v>24196</v>
      </c>
      <c r="G1772" s="7">
        <v>3.04</v>
      </c>
    </row>
    <row r="1773" spans="1:7" x14ac:dyDescent="0.3">
      <c r="A1773">
        <v>3022011</v>
      </c>
      <c r="B1773" t="s">
        <v>24213</v>
      </c>
      <c r="C1773" t="s">
        <v>46</v>
      </c>
      <c r="D1773" t="s">
        <v>371</v>
      </c>
      <c r="E1773">
        <v>616100</v>
      </c>
      <c r="F1773" t="s">
        <v>24196</v>
      </c>
      <c r="G1773" s="7">
        <v>259.42</v>
      </c>
    </row>
    <row r="1774" spans="1:7" x14ac:dyDescent="0.3">
      <c r="A1774">
        <v>3022011</v>
      </c>
      <c r="B1774" t="s">
        <v>24213</v>
      </c>
      <c r="C1774" t="s">
        <v>46</v>
      </c>
      <c r="D1774" t="s">
        <v>371</v>
      </c>
      <c r="E1774">
        <v>616100</v>
      </c>
      <c r="F1774" t="s">
        <v>24196</v>
      </c>
      <c r="G1774" s="7">
        <v>467.82</v>
      </c>
    </row>
    <row r="1775" spans="1:7" x14ac:dyDescent="0.3">
      <c r="A1775">
        <v>3022011</v>
      </c>
      <c r="B1775" t="s">
        <v>24213</v>
      </c>
      <c r="C1775" t="s">
        <v>46</v>
      </c>
      <c r="D1775" t="s">
        <v>371</v>
      </c>
      <c r="E1775">
        <v>617100</v>
      </c>
      <c r="F1775" t="s">
        <v>24196</v>
      </c>
      <c r="G1775" s="7">
        <v>927.93</v>
      </c>
    </row>
    <row r="1776" spans="1:7" x14ac:dyDescent="0.3">
      <c r="A1776">
        <v>3022011</v>
      </c>
      <c r="B1776" t="s">
        <v>24213</v>
      </c>
      <c r="C1776" t="s">
        <v>46</v>
      </c>
      <c r="D1776" t="s">
        <v>377</v>
      </c>
      <c r="E1776">
        <v>611110</v>
      </c>
      <c r="F1776" t="s">
        <v>24196</v>
      </c>
      <c r="G1776" s="7">
        <v>2.04</v>
      </c>
    </row>
    <row r="1777" spans="1:7" x14ac:dyDescent="0.3">
      <c r="A1777">
        <v>3022011</v>
      </c>
      <c r="B1777" t="s">
        <v>24213</v>
      </c>
      <c r="C1777" t="s">
        <v>46</v>
      </c>
      <c r="D1777" t="s">
        <v>371</v>
      </c>
      <c r="E1777">
        <v>617100</v>
      </c>
      <c r="F1777" t="s">
        <v>24196</v>
      </c>
      <c r="G1777" s="7">
        <v>630.9</v>
      </c>
    </row>
    <row r="1778" spans="1:7" x14ac:dyDescent="0.3">
      <c r="A1778">
        <v>3022011</v>
      </c>
      <c r="B1778" t="s">
        <v>24213</v>
      </c>
      <c r="C1778" t="s">
        <v>46</v>
      </c>
      <c r="D1778" t="s">
        <v>371</v>
      </c>
      <c r="E1778">
        <v>615100</v>
      </c>
      <c r="F1778" t="s">
        <v>24196</v>
      </c>
      <c r="G1778" s="7">
        <v>-101.6</v>
      </c>
    </row>
    <row r="1779" spans="1:7" x14ac:dyDescent="0.3">
      <c r="A1779">
        <v>3022011</v>
      </c>
      <c r="B1779" t="s">
        <v>24213</v>
      </c>
      <c r="C1779" t="s">
        <v>46</v>
      </c>
      <c r="D1779" t="s">
        <v>373</v>
      </c>
      <c r="E1779">
        <v>615130</v>
      </c>
      <c r="F1779" t="s">
        <v>24196</v>
      </c>
      <c r="G1779" s="7">
        <v>2526.58</v>
      </c>
    </row>
    <row r="1780" spans="1:7" x14ac:dyDescent="0.3">
      <c r="A1780">
        <v>3022011</v>
      </c>
      <c r="B1780" t="s">
        <v>24213</v>
      </c>
      <c r="C1780" t="s">
        <v>46</v>
      </c>
      <c r="D1780" t="s">
        <v>373</v>
      </c>
      <c r="E1780">
        <v>615130</v>
      </c>
      <c r="F1780" t="s">
        <v>24196</v>
      </c>
      <c r="G1780" s="7">
        <v>822.49</v>
      </c>
    </row>
    <row r="1781" spans="1:7" x14ac:dyDescent="0.3">
      <c r="A1781">
        <v>3022011</v>
      </c>
      <c r="B1781" t="s">
        <v>24213</v>
      </c>
      <c r="C1781" t="s">
        <v>46</v>
      </c>
      <c r="D1781" t="s">
        <v>371</v>
      </c>
      <c r="E1781">
        <v>617100</v>
      </c>
      <c r="F1781" t="s">
        <v>24196</v>
      </c>
      <c r="G1781" s="7">
        <v>906.57</v>
      </c>
    </row>
    <row r="1782" spans="1:7" x14ac:dyDescent="0.3">
      <c r="A1782">
        <v>3022011</v>
      </c>
      <c r="B1782" t="s">
        <v>24213</v>
      </c>
      <c r="C1782" t="s">
        <v>46</v>
      </c>
      <c r="D1782" t="s">
        <v>377</v>
      </c>
      <c r="E1782">
        <v>611130</v>
      </c>
      <c r="F1782" t="s">
        <v>24196</v>
      </c>
      <c r="G1782" s="7">
        <v>177.98</v>
      </c>
    </row>
    <row r="1783" spans="1:7" x14ac:dyDescent="0.3">
      <c r="A1783">
        <v>3022011</v>
      </c>
      <c r="B1783" t="s">
        <v>24213</v>
      </c>
      <c r="C1783" t="s">
        <v>46</v>
      </c>
      <c r="D1783" t="s">
        <v>377</v>
      </c>
      <c r="E1783">
        <v>611120</v>
      </c>
      <c r="F1783" t="s">
        <v>24196</v>
      </c>
      <c r="G1783" s="7">
        <v>26.9</v>
      </c>
    </row>
    <row r="1784" spans="1:7" x14ac:dyDescent="0.3">
      <c r="A1784">
        <v>3022011</v>
      </c>
      <c r="B1784" t="s">
        <v>24213</v>
      </c>
      <c r="C1784" t="s">
        <v>46</v>
      </c>
      <c r="D1784" t="s">
        <v>373</v>
      </c>
      <c r="E1784">
        <v>615130</v>
      </c>
      <c r="F1784" t="s">
        <v>24196</v>
      </c>
      <c r="G1784" s="7">
        <v>6.83</v>
      </c>
    </row>
    <row r="1785" spans="1:7" x14ac:dyDescent="0.3">
      <c r="A1785">
        <v>3022011</v>
      </c>
      <c r="B1785" t="s">
        <v>24213</v>
      </c>
      <c r="C1785" t="s">
        <v>46</v>
      </c>
      <c r="D1785" t="s">
        <v>373</v>
      </c>
      <c r="E1785">
        <v>617150</v>
      </c>
      <c r="F1785" t="s">
        <v>24196</v>
      </c>
      <c r="G1785" s="7">
        <v>251.68</v>
      </c>
    </row>
    <row r="1786" spans="1:7" x14ac:dyDescent="0.3">
      <c r="A1786">
        <v>3022011</v>
      </c>
      <c r="B1786" t="s">
        <v>24213</v>
      </c>
      <c r="C1786" t="s">
        <v>46</v>
      </c>
      <c r="D1786" t="s">
        <v>373</v>
      </c>
      <c r="E1786">
        <v>615130</v>
      </c>
      <c r="F1786" t="s">
        <v>24196</v>
      </c>
      <c r="G1786" s="7">
        <v>6.17</v>
      </c>
    </row>
    <row r="1787" spans="1:7" x14ac:dyDescent="0.3">
      <c r="A1787">
        <v>3022011</v>
      </c>
      <c r="B1787" t="s">
        <v>24213</v>
      </c>
      <c r="C1787" t="s">
        <v>46</v>
      </c>
      <c r="D1787" t="s">
        <v>371</v>
      </c>
      <c r="E1787">
        <v>615100</v>
      </c>
      <c r="F1787" t="s">
        <v>24196</v>
      </c>
      <c r="G1787" s="7">
        <v>4.04</v>
      </c>
    </row>
    <row r="1788" spans="1:7" x14ac:dyDescent="0.3">
      <c r="A1788">
        <v>3022011</v>
      </c>
      <c r="B1788" t="s">
        <v>24213</v>
      </c>
      <c r="C1788" t="s">
        <v>46</v>
      </c>
      <c r="D1788" t="s">
        <v>373</v>
      </c>
      <c r="E1788">
        <v>616160</v>
      </c>
      <c r="F1788" t="s">
        <v>24196</v>
      </c>
      <c r="G1788" s="7">
        <v>70.31</v>
      </c>
    </row>
    <row r="1789" spans="1:7" x14ac:dyDescent="0.3">
      <c r="A1789">
        <v>3022011</v>
      </c>
      <c r="B1789" t="s">
        <v>24213</v>
      </c>
      <c r="C1789" t="s">
        <v>46</v>
      </c>
      <c r="D1789" t="s">
        <v>377</v>
      </c>
      <c r="E1789">
        <v>611130</v>
      </c>
      <c r="F1789" t="s">
        <v>24196</v>
      </c>
      <c r="G1789" s="7">
        <v>83.42</v>
      </c>
    </row>
    <row r="1790" spans="1:7" x14ac:dyDescent="0.3">
      <c r="A1790">
        <v>3022011</v>
      </c>
      <c r="B1790" t="s">
        <v>24213</v>
      </c>
      <c r="C1790" t="s">
        <v>46</v>
      </c>
      <c r="D1790" t="s">
        <v>371</v>
      </c>
      <c r="E1790">
        <v>616100</v>
      </c>
      <c r="F1790" t="s">
        <v>24196</v>
      </c>
      <c r="G1790" s="7">
        <v>411.6</v>
      </c>
    </row>
    <row r="1791" spans="1:7" x14ac:dyDescent="0.3">
      <c r="A1791">
        <v>3022011</v>
      </c>
      <c r="B1791" t="s">
        <v>24213</v>
      </c>
      <c r="C1791" t="s">
        <v>46</v>
      </c>
      <c r="D1791" t="s">
        <v>371</v>
      </c>
      <c r="E1791">
        <v>615100</v>
      </c>
      <c r="F1791" t="s">
        <v>24196</v>
      </c>
      <c r="G1791" s="7">
        <v>-101.6</v>
      </c>
    </row>
    <row r="1792" spans="1:7" x14ac:dyDescent="0.3">
      <c r="A1792">
        <v>3022011</v>
      </c>
      <c r="B1792" t="s">
        <v>24213</v>
      </c>
      <c r="C1792" t="s">
        <v>46</v>
      </c>
      <c r="D1792" t="s">
        <v>377</v>
      </c>
      <c r="E1792">
        <v>611110</v>
      </c>
      <c r="F1792" t="s">
        <v>24196</v>
      </c>
      <c r="G1792" s="7">
        <v>2.0499999999999998</v>
      </c>
    </row>
    <row r="1793" spans="1:7" x14ac:dyDescent="0.3">
      <c r="A1793">
        <v>3022011</v>
      </c>
      <c r="B1793" t="s">
        <v>24213</v>
      </c>
      <c r="C1793" t="s">
        <v>46</v>
      </c>
      <c r="D1793" t="s">
        <v>377</v>
      </c>
      <c r="E1793">
        <v>611130</v>
      </c>
      <c r="F1793" t="s">
        <v>24196</v>
      </c>
      <c r="G1793" s="7">
        <v>91.76</v>
      </c>
    </row>
    <row r="1794" spans="1:7" x14ac:dyDescent="0.3">
      <c r="A1794">
        <v>3022011</v>
      </c>
      <c r="B1794" t="s">
        <v>24213</v>
      </c>
      <c r="C1794" t="s">
        <v>46</v>
      </c>
      <c r="D1794" t="s">
        <v>377</v>
      </c>
      <c r="E1794">
        <v>611110</v>
      </c>
      <c r="F1794" t="s">
        <v>24196</v>
      </c>
      <c r="G1794" s="7">
        <v>290.81</v>
      </c>
    </row>
    <row r="1795" spans="1:7" x14ac:dyDescent="0.3">
      <c r="A1795">
        <v>3022011</v>
      </c>
      <c r="B1795" t="s">
        <v>24213</v>
      </c>
      <c r="C1795" t="s">
        <v>46</v>
      </c>
      <c r="D1795" t="s">
        <v>371</v>
      </c>
      <c r="E1795">
        <v>615100</v>
      </c>
      <c r="F1795" t="s">
        <v>24196</v>
      </c>
      <c r="G1795" s="7">
        <v>-0.01</v>
      </c>
    </row>
    <row r="1796" spans="1:7" x14ac:dyDescent="0.3">
      <c r="A1796">
        <v>3022011</v>
      </c>
      <c r="B1796" t="s">
        <v>24213</v>
      </c>
      <c r="C1796" t="s">
        <v>46</v>
      </c>
      <c r="D1796" t="s">
        <v>377</v>
      </c>
      <c r="E1796">
        <v>611130</v>
      </c>
      <c r="F1796" t="s">
        <v>24196</v>
      </c>
      <c r="G1796" s="7">
        <v>69.17</v>
      </c>
    </row>
    <row r="1797" spans="1:7" x14ac:dyDescent="0.3">
      <c r="A1797">
        <v>3022011</v>
      </c>
      <c r="B1797" t="s">
        <v>24213</v>
      </c>
      <c r="C1797" t="s">
        <v>46</v>
      </c>
      <c r="D1797" t="s">
        <v>377</v>
      </c>
      <c r="E1797">
        <v>611110</v>
      </c>
      <c r="F1797" t="s">
        <v>24196</v>
      </c>
      <c r="G1797" s="7">
        <v>2.88</v>
      </c>
    </row>
    <row r="1798" spans="1:7" x14ac:dyDescent="0.3">
      <c r="A1798">
        <v>3022011</v>
      </c>
      <c r="B1798" t="s">
        <v>24213</v>
      </c>
      <c r="C1798" t="s">
        <v>46</v>
      </c>
      <c r="D1798" t="s">
        <v>371</v>
      </c>
      <c r="E1798">
        <v>615100</v>
      </c>
      <c r="F1798" t="s">
        <v>24196</v>
      </c>
      <c r="G1798" s="7">
        <v>-0.01</v>
      </c>
    </row>
    <row r="1799" spans="1:7" x14ac:dyDescent="0.3">
      <c r="A1799">
        <v>3022011</v>
      </c>
      <c r="B1799" t="s">
        <v>24213</v>
      </c>
      <c r="C1799" t="s">
        <v>46</v>
      </c>
      <c r="D1799" t="s">
        <v>371</v>
      </c>
      <c r="E1799">
        <v>615100</v>
      </c>
      <c r="F1799" t="s">
        <v>24196</v>
      </c>
      <c r="G1799" s="7">
        <v>2146.5</v>
      </c>
    </row>
    <row r="1800" spans="1:7" x14ac:dyDescent="0.3">
      <c r="A1800">
        <v>3022011</v>
      </c>
      <c r="B1800" t="s">
        <v>24213</v>
      </c>
      <c r="C1800" t="s">
        <v>46</v>
      </c>
      <c r="D1800" t="s">
        <v>373</v>
      </c>
      <c r="E1800">
        <v>615130</v>
      </c>
      <c r="F1800" t="s">
        <v>24196</v>
      </c>
      <c r="G1800" s="7">
        <v>3.8</v>
      </c>
    </row>
    <row r="1801" spans="1:7" x14ac:dyDescent="0.3">
      <c r="A1801">
        <v>3022011</v>
      </c>
      <c r="B1801" t="s">
        <v>24213</v>
      </c>
      <c r="C1801" t="s">
        <v>46</v>
      </c>
      <c r="D1801" t="s">
        <v>371</v>
      </c>
      <c r="E1801">
        <v>615100</v>
      </c>
      <c r="F1801" t="s">
        <v>24196</v>
      </c>
      <c r="G1801" s="7">
        <v>-101.6</v>
      </c>
    </row>
    <row r="1802" spans="1:7" x14ac:dyDescent="0.3">
      <c r="A1802">
        <v>3022011</v>
      </c>
      <c r="B1802" t="s">
        <v>24213</v>
      </c>
      <c r="C1802" t="s">
        <v>46</v>
      </c>
      <c r="D1802" t="s">
        <v>371</v>
      </c>
      <c r="E1802">
        <v>615100</v>
      </c>
      <c r="F1802" t="s">
        <v>24196</v>
      </c>
      <c r="G1802" s="7">
        <v>-101.6</v>
      </c>
    </row>
    <row r="1803" spans="1:7" x14ac:dyDescent="0.3">
      <c r="A1803">
        <v>3022011</v>
      </c>
      <c r="B1803" t="s">
        <v>24213</v>
      </c>
      <c r="C1803" t="s">
        <v>46</v>
      </c>
      <c r="D1803" t="s">
        <v>373</v>
      </c>
      <c r="E1803">
        <v>615130</v>
      </c>
      <c r="F1803" t="s">
        <v>24196</v>
      </c>
      <c r="G1803" s="7">
        <v>20.82</v>
      </c>
    </row>
    <row r="1804" spans="1:7" x14ac:dyDescent="0.3">
      <c r="A1804">
        <v>3022011</v>
      </c>
      <c r="B1804" t="s">
        <v>24213</v>
      </c>
      <c r="C1804" t="s">
        <v>46</v>
      </c>
      <c r="D1804" t="s">
        <v>371</v>
      </c>
      <c r="E1804">
        <v>616100</v>
      </c>
      <c r="F1804" t="s">
        <v>24196</v>
      </c>
      <c r="G1804" s="7">
        <v>441.47</v>
      </c>
    </row>
    <row r="1805" spans="1:7" x14ac:dyDescent="0.3">
      <c r="A1805">
        <v>3022011</v>
      </c>
      <c r="B1805" t="s">
        <v>24213</v>
      </c>
      <c r="C1805" t="s">
        <v>46</v>
      </c>
      <c r="D1805" t="s">
        <v>371</v>
      </c>
      <c r="E1805">
        <v>617100</v>
      </c>
      <c r="F1805" t="s">
        <v>24196</v>
      </c>
      <c r="G1805" s="7">
        <v>1014.08</v>
      </c>
    </row>
    <row r="1806" spans="1:7" x14ac:dyDescent="0.3">
      <c r="A1806">
        <v>3022011</v>
      </c>
      <c r="B1806" t="s">
        <v>24213</v>
      </c>
      <c r="C1806" t="s">
        <v>46</v>
      </c>
      <c r="D1806" t="s">
        <v>371</v>
      </c>
      <c r="E1806">
        <v>615100</v>
      </c>
      <c r="F1806" t="s">
        <v>24196</v>
      </c>
      <c r="G1806" s="7">
        <v>4044.33</v>
      </c>
    </row>
    <row r="1807" spans="1:7" x14ac:dyDescent="0.3">
      <c r="A1807">
        <v>3022011</v>
      </c>
      <c r="B1807" t="s">
        <v>24213</v>
      </c>
      <c r="C1807" t="s">
        <v>46</v>
      </c>
      <c r="D1807" t="s">
        <v>371</v>
      </c>
      <c r="E1807">
        <v>615100</v>
      </c>
      <c r="F1807" t="s">
        <v>24196</v>
      </c>
      <c r="G1807" s="7">
        <v>-0.01</v>
      </c>
    </row>
    <row r="1808" spans="1:7" x14ac:dyDescent="0.3">
      <c r="A1808">
        <v>3022011</v>
      </c>
      <c r="B1808" t="s">
        <v>24213</v>
      </c>
      <c r="C1808" t="s">
        <v>46</v>
      </c>
      <c r="D1808" t="s">
        <v>371</v>
      </c>
      <c r="E1808">
        <v>615100</v>
      </c>
      <c r="F1808" t="s">
        <v>24196</v>
      </c>
      <c r="G1808" s="7">
        <v>1799.8</v>
      </c>
    </row>
    <row r="1809" spans="1:7" x14ac:dyDescent="0.3">
      <c r="A1809">
        <v>3022011</v>
      </c>
      <c r="B1809" t="s">
        <v>24213</v>
      </c>
      <c r="C1809" t="s">
        <v>46</v>
      </c>
      <c r="D1809" t="s">
        <v>377</v>
      </c>
      <c r="E1809">
        <v>611110</v>
      </c>
      <c r="F1809" t="s">
        <v>24196</v>
      </c>
      <c r="G1809" s="7">
        <v>2.25</v>
      </c>
    </row>
    <row r="1810" spans="1:7" x14ac:dyDescent="0.3">
      <c r="A1810">
        <v>3022011</v>
      </c>
      <c r="B1810" t="s">
        <v>24213</v>
      </c>
      <c r="C1810" t="s">
        <v>46</v>
      </c>
      <c r="D1810" t="s">
        <v>371</v>
      </c>
      <c r="E1810">
        <v>615100</v>
      </c>
      <c r="F1810" t="s">
        <v>24196</v>
      </c>
      <c r="G1810" s="7">
        <v>-101.6</v>
      </c>
    </row>
    <row r="1811" spans="1:7" x14ac:dyDescent="0.3">
      <c r="A1811">
        <v>3022011</v>
      </c>
      <c r="B1811" t="s">
        <v>24213</v>
      </c>
      <c r="C1811" t="s">
        <v>46</v>
      </c>
      <c r="D1811" t="s">
        <v>373</v>
      </c>
      <c r="E1811">
        <v>616160</v>
      </c>
      <c r="F1811" t="s">
        <v>24196</v>
      </c>
      <c r="G1811" s="7">
        <v>98.78</v>
      </c>
    </row>
    <row r="1812" spans="1:7" x14ac:dyDescent="0.3">
      <c r="A1812">
        <v>3022011</v>
      </c>
      <c r="B1812" t="s">
        <v>24213</v>
      </c>
      <c r="C1812" t="s">
        <v>46</v>
      </c>
      <c r="D1812" t="s">
        <v>371</v>
      </c>
      <c r="E1812">
        <v>615100</v>
      </c>
      <c r="F1812" t="s">
        <v>24196</v>
      </c>
      <c r="G1812" s="7">
        <v>-101.6</v>
      </c>
    </row>
    <row r="1813" spans="1:7" x14ac:dyDescent="0.3">
      <c r="A1813">
        <v>3022011</v>
      </c>
      <c r="B1813" t="s">
        <v>24213</v>
      </c>
      <c r="C1813" t="s">
        <v>46</v>
      </c>
      <c r="D1813" t="s">
        <v>374</v>
      </c>
      <c r="E1813">
        <v>615120</v>
      </c>
      <c r="F1813" t="s">
        <v>24196</v>
      </c>
      <c r="G1813" s="7">
        <v>517.9</v>
      </c>
    </row>
    <row r="1814" spans="1:7" x14ac:dyDescent="0.3">
      <c r="A1814">
        <v>3022011</v>
      </c>
      <c r="B1814" t="s">
        <v>24213</v>
      </c>
      <c r="C1814" t="s">
        <v>46</v>
      </c>
      <c r="D1814" t="s">
        <v>373</v>
      </c>
      <c r="E1814">
        <v>615130</v>
      </c>
      <c r="F1814" t="s">
        <v>24196</v>
      </c>
      <c r="G1814" s="7">
        <v>1233.73</v>
      </c>
    </row>
    <row r="1815" spans="1:7" x14ac:dyDescent="0.3">
      <c r="A1815">
        <v>3022011</v>
      </c>
      <c r="B1815" t="s">
        <v>24213</v>
      </c>
      <c r="C1815" t="s">
        <v>46</v>
      </c>
      <c r="D1815" t="s">
        <v>377</v>
      </c>
      <c r="E1815">
        <v>611110</v>
      </c>
      <c r="F1815" t="s">
        <v>24196</v>
      </c>
      <c r="G1815" s="7">
        <v>872.43</v>
      </c>
    </row>
    <row r="1816" spans="1:7" x14ac:dyDescent="0.3">
      <c r="A1816">
        <v>3022011</v>
      </c>
      <c r="B1816" t="s">
        <v>24213</v>
      </c>
      <c r="C1816" t="s">
        <v>46</v>
      </c>
      <c r="D1816" t="s">
        <v>371</v>
      </c>
      <c r="E1816">
        <v>616100</v>
      </c>
      <c r="F1816" t="s">
        <v>24196</v>
      </c>
      <c r="G1816" s="7">
        <v>422.77</v>
      </c>
    </row>
    <row r="1817" spans="1:7" x14ac:dyDescent="0.3">
      <c r="A1817">
        <v>3022011</v>
      </c>
      <c r="B1817" t="s">
        <v>24213</v>
      </c>
      <c r="C1817" t="s">
        <v>46</v>
      </c>
      <c r="D1817" t="s">
        <v>377</v>
      </c>
      <c r="E1817">
        <v>611110</v>
      </c>
      <c r="F1817" t="s">
        <v>24196</v>
      </c>
      <c r="G1817" s="7">
        <v>0.22</v>
      </c>
    </row>
    <row r="1818" spans="1:7" x14ac:dyDescent="0.3">
      <c r="A1818">
        <v>3022011</v>
      </c>
      <c r="B1818" t="s">
        <v>24213</v>
      </c>
      <c r="C1818" t="s">
        <v>46</v>
      </c>
      <c r="D1818" t="s">
        <v>377</v>
      </c>
      <c r="E1818">
        <v>611110</v>
      </c>
      <c r="F1818" t="s">
        <v>24196</v>
      </c>
      <c r="G1818" s="7">
        <v>4.3600000000000003</v>
      </c>
    </row>
    <row r="1819" spans="1:7" x14ac:dyDescent="0.3">
      <c r="A1819">
        <v>3022011</v>
      </c>
      <c r="B1819" t="s">
        <v>24213</v>
      </c>
      <c r="C1819" t="s">
        <v>46</v>
      </c>
      <c r="D1819" t="s">
        <v>373</v>
      </c>
      <c r="E1819">
        <v>615130</v>
      </c>
      <c r="F1819" t="s">
        <v>24196</v>
      </c>
      <c r="G1819" s="7">
        <v>8.83</v>
      </c>
    </row>
    <row r="1820" spans="1:7" x14ac:dyDescent="0.3">
      <c r="A1820">
        <v>3022011</v>
      </c>
      <c r="B1820" t="s">
        <v>24213</v>
      </c>
      <c r="C1820" t="s">
        <v>46</v>
      </c>
      <c r="D1820" t="s">
        <v>371</v>
      </c>
      <c r="E1820">
        <v>615100</v>
      </c>
      <c r="F1820" t="s">
        <v>24196</v>
      </c>
      <c r="G1820" s="7">
        <v>-101.6</v>
      </c>
    </row>
    <row r="1821" spans="1:7" x14ac:dyDescent="0.3">
      <c r="A1821">
        <v>3022011</v>
      </c>
      <c r="B1821" t="s">
        <v>24213</v>
      </c>
      <c r="C1821" t="s">
        <v>46</v>
      </c>
      <c r="D1821" t="s">
        <v>375</v>
      </c>
      <c r="E1821">
        <v>617130</v>
      </c>
      <c r="F1821" t="s">
        <v>24196</v>
      </c>
      <c r="G1821" s="7">
        <v>446.03</v>
      </c>
    </row>
    <row r="1822" spans="1:7" x14ac:dyDescent="0.3">
      <c r="A1822">
        <v>3022011</v>
      </c>
      <c r="B1822" t="s">
        <v>24213</v>
      </c>
      <c r="C1822" t="s">
        <v>46</v>
      </c>
      <c r="D1822" t="s">
        <v>371</v>
      </c>
      <c r="E1822">
        <v>615100</v>
      </c>
      <c r="F1822" t="s">
        <v>24196</v>
      </c>
      <c r="G1822" s="7">
        <v>-101.6</v>
      </c>
    </row>
    <row r="1823" spans="1:7" x14ac:dyDescent="0.3">
      <c r="A1823">
        <v>3022011</v>
      </c>
      <c r="B1823" t="s">
        <v>24213</v>
      </c>
      <c r="C1823" t="s">
        <v>46</v>
      </c>
      <c r="D1823" t="s">
        <v>375</v>
      </c>
      <c r="E1823">
        <v>615140</v>
      </c>
      <c r="F1823" t="s">
        <v>24196</v>
      </c>
      <c r="G1823" s="7">
        <v>2186.4</v>
      </c>
    </row>
    <row r="1824" spans="1:7" x14ac:dyDescent="0.3">
      <c r="A1824">
        <v>3022011</v>
      </c>
      <c r="B1824" t="s">
        <v>24213</v>
      </c>
      <c r="C1824" t="s">
        <v>46</v>
      </c>
      <c r="D1824" t="s">
        <v>371</v>
      </c>
      <c r="E1824">
        <v>615100</v>
      </c>
      <c r="F1824" t="s">
        <v>24196</v>
      </c>
      <c r="G1824" s="7">
        <v>-0.01</v>
      </c>
    </row>
    <row r="1825" spans="1:7" x14ac:dyDescent="0.3">
      <c r="A1825">
        <v>3022011</v>
      </c>
      <c r="B1825" t="s">
        <v>24213</v>
      </c>
      <c r="C1825" t="s">
        <v>46</v>
      </c>
      <c r="D1825" t="s">
        <v>373</v>
      </c>
      <c r="E1825">
        <v>615130</v>
      </c>
      <c r="F1825" t="s">
        <v>24196</v>
      </c>
      <c r="G1825" s="7">
        <v>1765.95</v>
      </c>
    </row>
    <row r="1826" spans="1:7" x14ac:dyDescent="0.3">
      <c r="A1826">
        <v>3022011</v>
      </c>
      <c r="B1826" t="s">
        <v>24213</v>
      </c>
      <c r="C1826" t="s">
        <v>46</v>
      </c>
      <c r="D1826" t="s">
        <v>373</v>
      </c>
      <c r="E1826">
        <v>615130</v>
      </c>
      <c r="F1826" t="s">
        <v>24196</v>
      </c>
      <c r="G1826" s="7">
        <v>4.43</v>
      </c>
    </row>
    <row r="1827" spans="1:7" x14ac:dyDescent="0.3">
      <c r="A1827">
        <v>3022011</v>
      </c>
      <c r="B1827" t="s">
        <v>24213</v>
      </c>
      <c r="C1827" t="s">
        <v>46</v>
      </c>
      <c r="D1827" t="s">
        <v>371</v>
      </c>
      <c r="E1827">
        <v>615100</v>
      </c>
      <c r="F1827" t="s">
        <v>24196</v>
      </c>
      <c r="G1827" s="7">
        <v>3535.83</v>
      </c>
    </row>
    <row r="1828" spans="1:7" x14ac:dyDescent="0.3">
      <c r="A1828">
        <v>3022011</v>
      </c>
      <c r="B1828" t="s">
        <v>24213</v>
      </c>
      <c r="C1828" t="s">
        <v>46</v>
      </c>
      <c r="D1828" t="s">
        <v>373</v>
      </c>
      <c r="E1828">
        <v>616160</v>
      </c>
      <c r="F1828" t="s">
        <v>24196</v>
      </c>
      <c r="G1828" s="7">
        <v>101.4</v>
      </c>
    </row>
    <row r="1829" spans="1:7" x14ac:dyDescent="0.3">
      <c r="A1829">
        <v>3022011</v>
      </c>
      <c r="B1829" t="s">
        <v>24213</v>
      </c>
      <c r="C1829" t="s">
        <v>46</v>
      </c>
      <c r="D1829" t="s">
        <v>377</v>
      </c>
      <c r="E1829">
        <v>611110</v>
      </c>
      <c r="F1829" t="s">
        <v>24196</v>
      </c>
      <c r="G1829" s="7">
        <v>339.05</v>
      </c>
    </row>
    <row r="1830" spans="1:7" x14ac:dyDescent="0.3">
      <c r="A1830">
        <v>3022011</v>
      </c>
      <c r="B1830" t="s">
        <v>24213</v>
      </c>
      <c r="C1830" t="s">
        <v>46</v>
      </c>
      <c r="D1830" t="s">
        <v>377</v>
      </c>
      <c r="E1830">
        <v>611110</v>
      </c>
      <c r="F1830" t="s">
        <v>24196</v>
      </c>
      <c r="G1830" s="7">
        <v>43.31</v>
      </c>
    </row>
    <row r="1831" spans="1:7" x14ac:dyDescent="0.3">
      <c r="A1831">
        <v>3022011</v>
      </c>
      <c r="B1831" t="s">
        <v>24213</v>
      </c>
      <c r="C1831" t="s">
        <v>46</v>
      </c>
      <c r="D1831" t="s">
        <v>371</v>
      </c>
      <c r="E1831">
        <v>615100</v>
      </c>
      <c r="F1831" t="s">
        <v>24196</v>
      </c>
      <c r="G1831" s="7">
        <v>3360.17</v>
      </c>
    </row>
    <row r="1832" spans="1:7" x14ac:dyDescent="0.3">
      <c r="A1832">
        <v>3022011</v>
      </c>
      <c r="B1832" t="s">
        <v>24213</v>
      </c>
      <c r="C1832" t="s">
        <v>46</v>
      </c>
      <c r="D1832" t="s">
        <v>373</v>
      </c>
      <c r="E1832">
        <v>617150</v>
      </c>
      <c r="F1832" t="s">
        <v>24196</v>
      </c>
      <c r="G1832" s="7">
        <v>387.2</v>
      </c>
    </row>
    <row r="1833" spans="1:7" x14ac:dyDescent="0.3">
      <c r="A1833">
        <v>3022011</v>
      </c>
      <c r="B1833" t="s">
        <v>24213</v>
      </c>
      <c r="C1833" t="s">
        <v>46</v>
      </c>
      <c r="D1833" t="s">
        <v>373</v>
      </c>
      <c r="E1833">
        <v>616160</v>
      </c>
      <c r="F1833" t="s">
        <v>24196</v>
      </c>
      <c r="G1833" s="7">
        <v>77.16</v>
      </c>
    </row>
    <row r="1834" spans="1:7" x14ac:dyDescent="0.3">
      <c r="A1834">
        <v>3022011</v>
      </c>
      <c r="B1834" t="s">
        <v>24213</v>
      </c>
      <c r="C1834" t="s">
        <v>46</v>
      </c>
      <c r="D1834" t="s">
        <v>371</v>
      </c>
      <c r="E1834">
        <v>615100</v>
      </c>
      <c r="F1834" t="s">
        <v>24196</v>
      </c>
      <c r="G1834" s="7">
        <v>-101.6</v>
      </c>
    </row>
    <row r="1835" spans="1:7" x14ac:dyDescent="0.3">
      <c r="A1835">
        <v>3022011</v>
      </c>
      <c r="B1835" t="s">
        <v>24213</v>
      </c>
      <c r="C1835" t="s">
        <v>46</v>
      </c>
      <c r="D1835" t="s">
        <v>371</v>
      </c>
      <c r="E1835">
        <v>615100</v>
      </c>
      <c r="F1835" t="s">
        <v>24196</v>
      </c>
      <c r="G1835" s="7">
        <v>-101.6</v>
      </c>
    </row>
    <row r="1836" spans="1:7" x14ac:dyDescent="0.3">
      <c r="A1836">
        <v>3022011</v>
      </c>
      <c r="B1836" t="s">
        <v>24213</v>
      </c>
      <c r="C1836" t="s">
        <v>46</v>
      </c>
      <c r="D1836" t="s">
        <v>377</v>
      </c>
      <c r="E1836">
        <v>611110</v>
      </c>
      <c r="F1836" t="s">
        <v>24196</v>
      </c>
      <c r="G1836" s="7">
        <v>406.86</v>
      </c>
    </row>
    <row r="1837" spans="1:7" x14ac:dyDescent="0.3">
      <c r="A1837">
        <v>3022011</v>
      </c>
      <c r="B1837" t="s">
        <v>24213</v>
      </c>
      <c r="C1837" t="s">
        <v>46</v>
      </c>
      <c r="D1837" t="s">
        <v>373</v>
      </c>
      <c r="E1837">
        <v>615130</v>
      </c>
      <c r="F1837" t="s">
        <v>24196</v>
      </c>
      <c r="G1837" s="7">
        <v>1876.52</v>
      </c>
    </row>
    <row r="1838" spans="1:7" x14ac:dyDescent="0.3">
      <c r="A1838">
        <v>3022011</v>
      </c>
      <c r="B1838" t="s">
        <v>24213</v>
      </c>
      <c r="C1838" t="s">
        <v>46</v>
      </c>
      <c r="D1838" t="s">
        <v>371</v>
      </c>
      <c r="E1838">
        <v>615100</v>
      </c>
      <c r="F1838" t="s">
        <v>24196</v>
      </c>
      <c r="G1838" s="7">
        <v>16.8</v>
      </c>
    </row>
    <row r="1839" spans="1:7" x14ac:dyDescent="0.3">
      <c r="A1839">
        <v>3022011</v>
      </c>
      <c r="B1839" t="s">
        <v>24213</v>
      </c>
      <c r="C1839" t="s">
        <v>46</v>
      </c>
      <c r="D1839" t="s">
        <v>371</v>
      </c>
      <c r="E1839">
        <v>617100</v>
      </c>
      <c r="F1839" t="s">
        <v>24196</v>
      </c>
      <c r="G1839" s="7">
        <v>231.98</v>
      </c>
    </row>
    <row r="1840" spans="1:7" x14ac:dyDescent="0.3">
      <c r="A1840">
        <v>3022011</v>
      </c>
      <c r="B1840" t="s">
        <v>24213</v>
      </c>
      <c r="C1840" t="s">
        <v>46</v>
      </c>
      <c r="D1840" t="s">
        <v>371</v>
      </c>
      <c r="E1840">
        <v>615100</v>
      </c>
      <c r="F1840" t="s">
        <v>24196</v>
      </c>
      <c r="G1840" s="7">
        <v>-101.6</v>
      </c>
    </row>
    <row r="1841" spans="1:7" x14ac:dyDescent="0.3">
      <c r="A1841">
        <v>3022011</v>
      </c>
      <c r="B1841" t="s">
        <v>24213</v>
      </c>
      <c r="C1841" t="s">
        <v>46</v>
      </c>
      <c r="D1841" t="s">
        <v>373</v>
      </c>
      <c r="E1841">
        <v>617150</v>
      </c>
      <c r="F1841" t="s">
        <v>24196</v>
      </c>
      <c r="G1841" s="7">
        <v>462.14</v>
      </c>
    </row>
    <row r="1842" spans="1:7" x14ac:dyDescent="0.3">
      <c r="A1842">
        <v>3022011</v>
      </c>
      <c r="B1842" t="s">
        <v>24213</v>
      </c>
      <c r="C1842" t="s">
        <v>46</v>
      </c>
      <c r="D1842" t="s">
        <v>377</v>
      </c>
      <c r="E1842">
        <v>611110</v>
      </c>
      <c r="F1842" t="s">
        <v>24196</v>
      </c>
      <c r="G1842" s="7">
        <v>409.7</v>
      </c>
    </row>
    <row r="1843" spans="1:7" x14ac:dyDescent="0.3">
      <c r="A1843">
        <v>3022015</v>
      </c>
      <c r="B1843" t="s">
        <v>24214</v>
      </c>
      <c r="C1843" t="s">
        <v>241</v>
      </c>
      <c r="D1843" t="s">
        <v>373</v>
      </c>
      <c r="E1843">
        <v>617150</v>
      </c>
      <c r="F1843" t="s">
        <v>24196</v>
      </c>
      <c r="G1843" s="7">
        <v>394.04</v>
      </c>
    </row>
    <row r="1844" spans="1:7" x14ac:dyDescent="0.3">
      <c r="A1844">
        <v>3022015</v>
      </c>
      <c r="B1844" t="s">
        <v>24214</v>
      </c>
      <c r="C1844" t="s">
        <v>241</v>
      </c>
      <c r="D1844" t="s">
        <v>373</v>
      </c>
      <c r="E1844">
        <v>615130</v>
      </c>
      <c r="F1844" t="s">
        <v>24196</v>
      </c>
      <c r="G1844" s="7">
        <v>-58.92</v>
      </c>
    </row>
    <row r="1845" spans="1:7" x14ac:dyDescent="0.3">
      <c r="A1845">
        <v>3022015</v>
      </c>
      <c r="B1845" t="s">
        <v>24214</v>
      </c>
      <c r="C1845" t="s">
        <v>241</v>
      </c>
      <c r="D1845" t="s">
        <v>373</v>
      </c>
      <c r="E1845">
        <v>617150</v>
      </c>
      <c r="F1845" t="s">
        <v>24196</v>
      </c>
      <c r="G1845" s="7">
        <v>272.89</v>
      </c>
    </row>
    <row r="1846" spans="1:7" x14ac:dyDescent="0.3">
      <c r="A1846">
        <v>3022015</v>
      </c>
      <c r="B1846" t="s">
        <v>24214</v>
      </c>
      <c r="C1846" t="s">
        <v>241</v>
      </c>
      <c r="D1846" t="s">
        <v>373</v>
      </c>
      <c r="E1846">
        <v>616160</v>
      </c>
      <c r="F1846" t="s">
        <v>24196</v>
      </c>
      <c r="G1846" s="7">
        <v>280.42</v>
      </c>
    </row>
    <row r="1847" spans="1:7" x14ac:dyDescent="0.3">
      <c r="A1847">
        <v>3022015</v>
      </c>
      <c r="B1847" t="s">
        <v>24214</v>
      </c>
      <c r="C1847" t="s">
        <v>241</v>
      </c>
      <c r="D1847" t="s">
        <v>373</v>
      </c>
      <c r="E1847">
        <v>615130</v>
      </c>
      <c r="F1847" t="s">
        <v>24196</v>
      </c>
      <c r="G1847" s="7">
        <v>58.92</v>
      </c>
    </row>
    <row r="1848" spans="1:7" x14ac:dyDescent="0.3">
      <c r="A1848">
        <v>3022015</v>
      </c>
      <c r="B1848" t="s">
        <v>24214</v>
      </c>
      <c r="C1848" t="s">
        <v>241</v>
      </c>
      <c r="D1848" t="s">
        <v>371</v>
      </c>
      <c r="E1848">
        <v>616100</v>
      </c>
      <c r="F1848" t="s">
        <v>24196</v>
      </c>
      <c r="G1848" s="7">
        <v>321.75</v>
      </c>
    </row>
    <row r="1849" spans="1:7" x14ac:dyDescent="0.3">
      <c r="A1849">
        <v>3022015</v>
      </c>
      <c r="B1849" t="s">
        <v>24214</v>
      </c>
      <c r="C1849" t="s">
        <v>241</v>
      </c>
      <c r="D1849" t="s">
        <v>371</v>
      </c>
      <c r="E1849">
        <v>615100</v>
      </c>
      <c r="F1849" t="s">
        <v>24196</v>
      </c>
      <c r="G1849" s="7">
        <v>437.12</v>
      </c>
    </row>
    <row r="1850" spans="1:7" x14ac:dyDescent="0.3">
      <c r="A1850">
        <v>3022015</v>
      </c>
      <c r="B1850" t="s">
        <v>24214</v>
      </c>
      <c r="C1850" t="s">
        <v>241</v>
      </c>
      <c r="D1850" t="s">
        <v>373</v>
      </c>
      <c r="E1850">
        <v>615130</v>
      </c>
      <c r="F1850" t="s">
        <v>24196</v>
      </c>
      <c r="G1850" s="7">
        <v>1861.08</v>
      </c>
    </row>
    <row r="1851" spans="1:7" x14ac:dyDescent="0.3">
      <c r="A1851">
        <v>3022015</v>
      </c>
      <c r="B1851" t="s">
        <v>24214</v>
      </c>
      <c r="C1851" t="s">
        <v>241</v>
      </c>
      <c r="D1851" t="s">
        <v>375</v>
      </c>
      <c r="E1851">
        <v>617130</v>
      </c>
      <c r="F1851" t="s">
        <v>24196</v>
      </c>
      <c r="G1851" s="7">
        <v>607.74</v>
      </c>
    </row>
    <row r="1852" spans="1:7" x14ac:dyDescent="0.3">
      <c r="A1852">
        <v>3022015</v>
      </c>
      <c r="B1852" t="s">
        <v>24214</v>
      </c>
      <c r="C1852" t="s">
        <v>241</v>
      </c>
      <c r="D1852" t="s">
        <v>373</v>
      </c>
      <c r="E1852">
        <v>615130</v>
      </c>
      <c r="F1852" t="s">
        <v>24196</v>
      </c>
      <c r="G1852" s="7">
        <v>58.92</v>
      </c>
    </row>
    <row r="1853" spans="1:7" x14ac:dyDescent="0.3">
      <c r="A1853">
        <v>3022015</v>
      </c>
      <c r="B1853" t="s">
        <v>24214</v>
      </c>
      <c r="C1853" t="s">
        <v>241</v>
      </c>
      <c r="D1853" t="s">
        <v>371</v>
      </c>
      <c r="E1853">
        <v>616100</v>
      </c>
      <c r="F1853" t="s">
        <v>24196</v>
      </c>
      <c r="G1853" s="7">
        <v>291.57</v>
      </c>
    </row>
    <row r="1854" spans="1:7" x14ac:dyDescent="0.3">
      <c r="A1854">
        <v>3022015</v>
      </c>
      <c r="B1854" t="s">
        <v>24214</v>
      </c>
      <c r="C1854" t="s">
        <v>241</v>
      </c>
      <c r="D1854" t="s">
        <v>373</v>
      </c>
      <c r="E1854">
        <v>615130</v>
      </c>
      <c r="F1854" t="s">
        <v>24196</v>
      </c>
      <c r="G1854" s="7">
        <v>12.45</v>
      </c>
    </row>
    <row r="1855" spans="1:7" x14ac:dyDescent="0.3">
      <c r="A1855">
        <v>3022015</v>
      </c>
      <c r="B1855" t="s">
        <v>24214</v>
      </c>
      <c r="C1855" t="s">
        <v>241</v>
      </c>
      <c r="D1855" t="s">
        <v>373</v>
      </c>
      <c r="E1855">
        <v>615130</v>
      </c>
      <c r="F1855" t="s">
        <v>24196</v>
      </c>
      <c r="G1855" s="7">
        <v>1583.09</v>
      </c>
    </row>
    <row r="1856" spans="1:7" x14ac:dyDescent="0.3">
      <c r="A1856">
        <v>3022015</v>
      </c>
      <c r="B1856" t="s">
        <v>24214</v>
      </c>
      <c r="C1856" t="s">
        <v>241</v>
      </c>
      <c r="D1856" t="s">
        <v>373</v>
      </c>
      <c r="E1856">
        <v>615130</v>
      </c>
      <c r="F1856" t="s">
        <v>24196</v>
      </c>
      <c r="G1856" s="7">
        <v>0.01</v>
      </c>
    </row>
    <row r="1857" spans="1:7" x14ac:dyDescent="0.3">
      <c r="A1857">
        <v>3022015</v>
      </c>
      <c r="B1857" t="s">
        <v>24214</v>
      </c>
      <c r="C1857" t="s">
        <v>241</v>
      </c>
      <c r="D1857" t="s">
        <v>373</v>
      </c>
      <c r="E1857">
        <v>615130</v>
      </c>
      <c r="F1857" t="s">
        <v>24196</v>
      </c>
      <c r="G1857" s="7">
        <v>58.92</v>
      </c>
    </row>
    <row r="1858" spans="1:7" x14ac:dyDescent="0.3">
      <c r="A1858">
        <v>3022015</v>
      </c>
      <c r="B1858" t="s">
        <v>24214</v>
      </c>
      <c r="C1858" t="s">
        <v>241</v>
      </c>
      <c r="D1858" t="s">
        <v>373</v>
      </c>
      <c r="E1858">
        <v>615130</v>
      </c>
      <c r="F1858" t="s">
        <v>24196</v>
      </c>
      <c r="G1858" s="7">
        <v>-58.92</v>
      </c>
    </row>
    <row r="1859" spans="1:7" x14ac:dyDescent="0.3">
      <c r="A1859">
        <v>3022015</v>
      </c>
      <c r="B1859" t="s">
        <v>24214</v>
      </c>
      <c r="C1859" t="s">
        <v>241</v>
      </c>
      <c r="D1859" t="s">
        <v>373</v>
      </c>
      <c r="E1859">
        <v>615130</v>
      </c>
      <c r="F1859" t="s">
        <v>24196</v>
      </c>
      <c r="G1859" s="7">
        <v>1337.71</v>
      </c>
    </row>
    <row r="1860" spans="1:7" x14ac:dyDescent="0.3">
      <c r="A1860">
        <v>3022015</v>
      </c>
      <c r="B1860" t="s">
        <v>24214</v>
      </c>
      <c r="C1860" t="s">
        <v>241</v>
      </c>
      <c r="D1860" t="s">
        <v>373</v>
      </c>
      <c r="E1860">
        <v>616160</v>
      </c>
      <c r="F1860" t="s">
        <v>24196</v>
      </c>
      <c r="G1860" s="7">
        <v>173.78</v>
      </c>
    </row>
    <row r="1861" spans="1:7" x14ac:dyDescent="0.3">
      <c r="A1861">
        <v>3022015</v>
      </c>
      <c r="B1861" t="s">
        <v>24214</v>
      </c>
      <c r="C1861" t="s">
        <v>241</v>
      </c>
      <c r="D1861" t="s">
        <v>376</v>
      </c>
      <c r="E1861">
        <v>617110</v>
      </c>
      <c r="F1861" t="s">
        <v>24196</v>
      </c>
      <c r="G1861" s="7">
        <v>16.899999999999999</v>
      </c>
    </row>
    <row r="1862" spans="1:7" x14ac:dyDescent="0.3">
      <c r="A1862">
        <v>3022015</v>
      </c>
      <c r="B1862" t="s">
        <v>24214</v>
      </c>
      <c r="C1862" t="s">
        <v>241</v>
      </c>
      <c r="D1862" t="s">
        <v>371</v>
      </c>
      <c r="E1862">
        <v>615100</v>
      </c>
      <c r="F1862" t="s">
        <v>24196</v>
      </c>
      <c r="G1862" s="7">
        <v>5769.92</v>
      </c>
    </row>
    <row r="1863" spans="1:7" x14ac:dyDescent="0.3">
      <c r="A1863">
        <v>3022015</v>
      </c>
      <c r="B1863" t="s">
        <v>24214</v>
      </c>
      <c r="C1863" t="s">
        <v>241</v>
      </c>
      <c r="D1863" t="s">
        <v>376</v>
      </c>
      <c r="E1863">
        <v>615110</v>
      </c>
      <c r="F1863" t="s">
        <v>24196</v>
      </c>
      <c r="G1863" s="7">
        <v>2792.06</v>
      </c>
    </row>
    <row r="1864" spans="1:7" x14ac:dyDescent="0.3">
      <c r="A1864">
        <v>3022015</v>
      </c>
      <c r="B1864" t="s">
        <v>24214</v>
      </c>
      <c r="C1864" t="s">
        <v>241</v>
      </c>
      <c r="D1864" t="s">
        <v>373</v>
      </c>
      <c r="E1864">
        <v>615130</v>
      </c>
      <c r="F1864" t="s">
        <v>24196</v>
      </c>
      <c r="G1864" s="7">
        <v>-58.92</v>
      </c>
    </row>
    <row r="1865" spans="1:7" x14ac:dyDescent="0.3">
      <c r="A1865">
        <v>3022015</v>
      </c>
      <c r="B1865" t="s">
        <v>24214</v>
      </c>
      <c r="C1865" t="s">
        <v>241</v>
      </c>
      <c r="D1865" t="s">
        <v>373</v>
      </c>
      <c r="E1865">
        <v>617150</v>
      </c>
      <c r="F1865" t="s">
        <v>24196</v>
      </c>
      <c r="G1865" s="7">
        <v>327.82</v>
      </c>
    </row>
    <row r="1866" spans="1:7" x14ac:dyDescent="0.3">
      <c r="A1866">
        <v>3022015</v>
      </c>
      <c r="B1866" t="s">
        <v>24214</v>
      </c>
      <c r="C1866" t="s">
        <v>241</v>
      </c>
      <c r="D1866" t="s">
        <v>373</v>
      </c>
      <c r="E1866">
        <v>615130</v>
      </c>
      <c r="F1866" t="s">
        <v>24196</v>
      </c>
      <c r="G1866" s="7">
        <v>-58.92</v>
      </c>
    </row>
    <row r="1867" spans="1:7" x14ac:dyDescent="0.3">
      <c r="A1867">
        <v>3022015</v>
      </c>
      <c r="B1867" t="s">
        <v>24214</v>
      </c>
      <c r="C1867" t="s">
        <v>241</v>
      </c>
      <c r="D1867" t="s">
        <v>371</v>
      </c>
      <c r="E1867">
        <v>615100</v>
      </c>
      <c r="F1867" t="s">
        <v>24196</v>
      </c>
      <c r="G1867" s="7">
        <v>4044.33</v>
      </c>
    </row>
    <row r="1868" spans="1:7" x14ac:dyDescent="0.3">
      <c r="A1868">
        <v>3022015</v>
      </c>
      <c r="B1868" t="s">
        <v>24214</v>
      </c>
      <c r="C1868" t="s">
        <v>241</v>
      </c>
      <c r="D1868" t="s">
        <v>377</v>
      </c>
      <c r="E1868">
        <v>611120</v>
      </c>
      <c r="F1868" t="s">
        <v>24196</v>
      </c>
      <c r="G1868" s="7">
        <v>116.38</v>
      </c>
    </row>
    <row r="1869" spans="1:7" x14ac:dyDescent="0.3">
      <c r="A1869">
        <v>3022015</v>
      </c>
      <c r="B1869" t="s">
        <v>24214</v>
      </c>
      <c r="C1869" t="s">
        <v>241</v>
      </c>
      <c r="D1869" t="s">
        <v>373</v>
      </c>
      <c r="E1869">
        <v>615130</v>
      </c>
      <c r="F1869" t="s">
        <v>24196</v>
      </c>
      <c r="G1869" s="7">
        <v>1412.91</v>
      </c>
    </row>
    <row r="1870" spans="1:7" x14ac:dyDescent="0.3">
      <c r="A1870">
        <v>3022015</v>
      </c>
      <c r="B1870" t="s">
        <v>24214</v>
      </c>
      <c r="C1870" t="s">
        <v>241</v>
      </c>
      <c r="D1870" t="s">
        <v>373</v>
      </c>
      <c r="E1870">
        <v>615130</v>
      </c>
      <c r="F1870" t="s">
        <v>24196</v>
      </c>
      <c r="G1870" s="7">
        <v>-0.01</v>
      </c>
    </row>
    <row r="1871" spans="1:7" x14ac:dyDescent="0.3">
      <c r="A1871">
        <v>3022015</v>
      </c>
      <c r="B1871" t="s">
        <v>24214</v>
      </c>
      <c r="C1871" t="s">
        <v>241</v>
      </c>
      <c r="D1871" t="s">
        <v>373</v>
      </c>
      <c r="E1871">
        <v>617150</v>
      </c>
      <c r="F1871" t="s">
        <v>24196</v>
      </c>
      <c r="G1871" s="7">
        <v>406.33</v>
      </c>
    </row>
    <row r="1872" spans="1:7" x14ac:dyDescent="0.3">
      <c r="A1872">
        <v>3022015</v>
      </c>
      <c r="B1872" t="s">
        <v>24214</v>
      </c>
      <c r="C1872" t="s">
        <v>241</v>
      </c>
      <c r="D1872" t="s">
        <v>373</v>
      </c>
      <c r="E1872">
        <v>616160</v>
      </c>
      <c r="F1872" t="s">
        <v>24196</v>
      </c>
      <c r="G1872" s="7">
        <v>162.02000000000001</v>
      </c>
    </row>
    <row r="1873" spans="1:7" x14ac:dyDescent="0.3">
      <c r="A1873">
        <v>3022015</v>
      </c>
      <c r="B1873" t="s">
        <v>24214</v>
      </c>
      <c r="C1873" t="s">
        <v>241</v>
      </c>
      <c r="D1873" t="s">
        <v>373</v>
      </c>
      <c r="E1873">
        <v>617150</v>
      </c>
      <c r="F1873" t="s">
        <v>24196</v>
      </c>
      <c r="G1873" s="7">
        <v>291.75</v>
      </c>
    </row>
    <row r="1874" spans="1:7" x14ac:dyDescent="0.3">
      <c r="A1874">
        <v>3022015</v>
      </c>
      <c r="B1874" t="s">
        <v>24214</v>
      </c>
      <c r="C1874" t="s">
        <v>241</v>
      </c>
      <c r="D1874" t="s">
        <v>373</v>
      </c>
      <c r="E1874">
        <v>616160</v>
      </c>
      <c r="F1874" t="s">
        <v>24196</v>
      </c>
      <c r="G1874" s="7">
        <v>129.25</v>
      </c>
    </row>
    <row r="1875" spans="1:7" x14ac:dyDescent="0.3">
      <c r="A1875">
        <v>3022015</v>
      </c>
      <c r="B1875" t="s">
        <v>24214</v>
      </c>
      <c r="C1875" t="s">
        <v>241</v>
      </c>
      <c r="D1875" t="s">
        <v>373</v>
      </c>
      <c r="E1875">
        <v>617150</v>
      </c>
      <c r="F1875" t="s">
        <v>24196</v>
      </c>
      <c r="G1875" s="7">
        <v>507.91</v>
      </c>
    </row>
    <row r="1876" spans="1:7" x14ac:dyDescent="0.3">
      <c r="A1876">
        <v>3022015</v>
      </c>
      <c r="B1876" t="s">
        <v>24214</v>
      </c>
      <c r="C1876" t="s">
        <v>241</v>
      </c>
      <c r="D1876" t="s">
        <v>371</v>
      </c>
      <c r="E1876">
        <v>615100</v>
      </c>
      <c r="F1876" t="s">
        <v>24196</v>
      </c>
      <c r="G1876" s="7">
        <v>21.63</v>
      </c>
    </row>
    <row r="1877" spans="1:7" x14ac:dyDescent="0.3">
      <c r="A1877">
        <v>3022015</v>
      </c>
      <c r="B1877" t="s">
        <v>24214</v>
      </c>
      <c r="C1877" t="s">
        <v>241</v>
      </c>
      <c r="D1877" t="s">
        <v>373</v>
      </c>
      <c r="E1877">
        <v>615130</v>
      </c>
      <c r="F1877" t="s">
        <v>24196</v>
      </c>
      <c r="G1877" s="7">
        <v>-58.92</v>
      </c>
    </row>
    <row r="1878" spans="1:7" x14ac:dyDescent="0.3">
      <c r="A1878">
        <v>3022015</v>
      </c>
      <c r="B1878" t="s">
        <v>24214</v>
      </c>
      <c r="C1878" t="s">
        <v>241</v>
      </c>
      <c r="D1878" t="s">
        <v>373</v>
      </c>
      <c r="E1878">
        <v>615130</v>
      </c>
      <c r="F1878" t="s">
        <v>24196</v>
      </c>
      <c r="G1878" s="7">
        <v>10.74</v>
      </c>
    </row>
    <row r="1879" spans="1:7" x14ac:dyDescent="0.3">
      <c r="A1879">
        <v>3022015</v>
      </c>
      <c r="B1879" t="s">
        <v>24214</v>
      </c>
      <c r="C1879" t="s">
        <v>241</v>
      </c>
      <c r="D1879" t="s">
        <v>373</v>
      </c>
      <c r="E1879">
        <v>615130</v>
      </c>
      <c r="F1879" t="s">
        <v>24196</v>
      </c>
      <c r="G1879" s="7">
        <v>161.55000000000001</v>
      </c>
    </row>
    <row r="1880" spans="1:7" x14ac:dyDescent="0.3">
      <c r="A1880">
        <v>3022015</v>
      </c>
      <c r="B1880" t="s">
        <v>24214</v>
      </c>
      <c r="C1880" t="s">
        <v>241</v>
      </c>
      <c r="D1880" t="s">
        <v>373</v>
      </c>
      <c r="E1880">
        <v>615130</v>
      </c>
      <c r="F1880" t="s">
        <v>24196</v>
      </c>
      <c r="G1880" s="7">
        <v>-58.92</v>
      </c>
    </row>
    <row r="1881" spans="1:7" x14ac:dyDescent="0.3">
      <c r="A1881">
        <v>3022015</v>
      </c>
      <c r="B1881" t="s">
        <v>24214</v>
      </c>
      <c r="C1881" t="s">
        <v>241</v>
      </c>
      <c r="D1881" t="s">
        <v>373</v>
      </c>
      <c r="E1881">
        <v>615130</v>
      </c>
      <c r="F1881" t="s">
        <v>24196</v>
      </c>
      <c r="G1881" s="7">
        <v>-60.89</v>
      </c>
    </row>
    <row r="1882" spans="1:7" x14ac:dyDescent="0.3">
      <c r="A1882">
        <v>3022015</v>
      </c>
      <c r="B1882" t="s">
        <v>24214</v>
      </c>
      <c r="C1882" t="s">
        <v>241</v>
      </c>
      <c r="D1882" t="s">
        <v>375</v>
      </c>
      <c r="E1882">
        <v>616130</v>
      </c>
      <c r="F1882" t="s">
        <v>24196</v>
      </c>
      <c r="G1882" s="7">
        <v>272.19</v>
      </c>
    </row>
    <row r="1883" spans="1:7" x14ac:dyDescent="0.3">
      <c r="A1883">
        <v>3022015</v>
      </c>
      <c r="B1883" t="s">
        <v>24214</v>
      </c>
      <c r="C1883" t="s">
        <v>241</v>
      </c>
      <c r="D1883" t="s">
        <v>373</v>
      </c>
      <c r="E1883">
        <v>617150</v>
      </c>
      <c r="F1883" t="s">
        <v>24196</v>
      </c>
      <c r="G1883" s="7">
        <v>253.91</v>
      </c>
    </row>
    <row r="1884" spans="1:7" x14ac:dyDescent="0.3">
      <c r="A1884">
        <v>3022015</v>
      </c>
      <c r="B1884" t="s">
        <v>24214</v>
      </c>
      <c r="C1884" t="s">
        <v>241</v>
      </c>
      <c r="D1884" t="s">
        <v>374</v>
      </c>
      <c r="E1884">
        <v>615120</v>
      </c>
      <c r="F1884" t="s">
        <v>24196</v>
      </c>
      <c r="G1884" s="7">
        <v>13.59</v>
      </c>
    </row>
    <row r="1885" spans="1:7" x14ac:dyDescent="0.3">
      <c r="A1885">
        <v>3022015</v>
      </c>
      <c r="B1885" t="s">
        <v>24214</v>
      </c>
      <c r="C1885" t="s">
        <v>241</v>
      </c>
      <c r="D1885" t="s">
        <v>371</v>
      </c>
      <c r="E1885">
        <v>617100</v>
      </c>
      <c r="F1885" t="s">
        <v>24196</v>
      </c>
      <c r="G1885" s="7">
        <v>963.7</v>
      </c>
    </row>
    <row r="1886" spans="1:7" x14ac:dyDescent="0.3">
      <c r="A1886">
        <v>3022015</v>
      </c>
      <c r="B1886" t="s">
        <v>24214</v>
      </c>
      <c r="C1886" t="s">
        <v>241</v>
      </c>
      <c r="D1886" t="s">
        <v>373</v>
      </c>
      <c r="E1886">
        <v>615130</v>
      </c>
      <c r="F1886" t="s">
        <v>24196</v>
      </c>
      <c r="G1886" s="7">
        <v>-0.01</v>
      </c>
    </row>
    <row r="1887" spans="1:7" x14ac:dyDescent="0.3">
      <c r="A1887">
        <v>3022015</v>
      </c>
      <c r="B1887" t="s">
        <v>24214</v>
      </c>
      <c r="C1887" t="s">
        <v>241</v>
      </c>
      <c r="D1887" t="s">
        <v>371</v>
      </c>
      <c r="E1887">
        <v>615100</v>
      </c>
      <c r="F1887" t="s">
        <v>24196</v>
      </c>
      <c r="G1887" s="7">
        <v>282.56</v>
      </c>
    </row>
    <row r="1888" spans="1:7" x14ac:dyDescent="0.3">
      <c r="A1888">
        <v>3022015</v>
      </c>
      <c r="B1888" t="s">
        <v>24214</v>
      </c>
      <c r="C1888" t="s">
        <v>241</v>
      </c>
      <c r="D1888" t="s">
        <v>373</v>
      </c>
      <c r="E1888">
        <v>616160</v>
      </c>
      <c r="F1888" t="s">
        <v>24196</v>
      </c>
      <c r="G1888" s="7">
        <v>138.11000000000001</v>
      </c>
    </row>
    <row r="1889" spans="1:7" x14ac:dyDescent="0.3">
      <c r="A1889">
        <v>3022015</v>
      </c>
      <c r="B1889" t="s">
        <v>24214</v>
      </c>
      <c r="C1889" t="s">
        <v>241</v>
      </c>
      <c r="D1889" t="s">
        <v>373</v>
      </c>
      <c r="E1889">
        <v>615130</v>
      </c>
      <c r="F1889" t="s">
        <v>24196</v>
      </c>
      <c r="G1889" s="7">
        <v>0.01</v>
      </c>
    </row>
    <row r="1890" spans="1:7" x14ac:dyDescent="0.3">
      <c r="A1890">
        <v>3022015</v>
      </c>
      <c r="B1890" t="s">
        <v>24214</v>
      </c>
      <c r="C1890" t="s">
        <v>241</v>
      </c>
      <c r="D1890" t="s">
        <v>373</v>
      </c>
      <c r="E1890">
        <v>615130</v>
      </c>
      <c r="F1890" t="s">
        <v>24196</v>
      </c>
      <c r="G1890" s="7">
        <v>-58.92</v>
      </c>
    </row>
    <row r="1891" spans="1:7" x14ac:dyDescent="0.3">
      <c r="A1891">
        <v>3022015</v>
      </c>
      <c r="B1891" t="s">
        <v>24214</v>
      </c>
      <c r="C1891" t="s">
        <v>241</v>
      </c>
      <c r="D1891" t="s">
        <v>373</v>
      </c>
      <c r="E1891">
        <v>616160</v>
      </c>
      <c r="F1891" t="s">
        <v>24196</v>
      </c>
      <c r="G1891" s="7">
        <v>151.97</v>
      </c>
    </row>
    <row r="1892" spans="1:7" x14ac:dyDescent="0.3">
      <c r="A1892">
        <v>3022015</v>
      </c>
      <c r="B1892" t="s">
        <v>24214</v>
      </c>
      <c r="C1892" t="s">
        <v>241</v>
      </c>
      <c r="D1892" t="s">
        <v>373</v>
      </c>
      <c r="E1892">
        <v>615130</v>
      </c>
      <c r="F1892" t="s">
        <v>24196</v>
      </c>
      <c r="G1892" s="7">
        <v>5.94</v>
      </c>
    </row>
    <row r="1893" spans="1:7" x14ac:dyDescent="0.3">
      <c r="A1893">
        <v>3022015</v>
      </c>
      <c r="B1893" t="s">
        <v>24214</v>
      </c>
      <c r="C1893" t="s">
        <v>241</v>
      </c>
      <c r="D1893" t="s">
        <v>371</v>
      </c>
      <c r="E1893">
        <v>615100</v>
      </c>
      <c r="F1893" t="s">
        <v>24196</v>
      </c>
      <c r="G1893" s="7">
        <v>479.55</v>
      </c>
    </row>
    <row r="1894" spans="1:7" x14ac:dyDescent="0.3">
      <c r="A1894">
        <v>3022015</v>
      </c>
      <c r="B1894" t="s">
        <v>24214</v>
      </c>
      <c r="C1894" t="s">
        <v>241</v>
      </c>
      <c r="D1894" t="s">
        <v>371</v>
      </c>
      <c r="E1894">
        <v>615100</v>
      </c>
      <c r="F1894" t="s">
        <v>24196</v>
      </c>
      <c r="G1894" s="7">
        <v>2562</v>
      </c>
    </row>
    <row r="1895" spans="1:7" x14ac:dyDescent="0.3">
      <c r="A1895">
        <v>3022015</v>
      </c>
      <c r="B1895" t="s">
        <v>24214</v>
      </c>
      <c r="C1895" t="s">
        <v>241</v>
      </c>
      <c r="D1895" t="s">
        <v>373</v>
      </c>
      <c r="E1895">
        <v>615130</v>
      </c>
      <c r="F1895" t="s">
        <v>24196</v>
      </c>
      <c r="G1895" s="7">
        <v>-58.92</v>
      </c>
    </row>
    <row r="1896" spans="1:7" x14ac:dyDescent="0.3">
      <c r="A1896">
        <v>3022015</v>
      </c>
      <c r="B1896" t="s">
        <v>24214</v>
      </c>
      <c r="C1896" t="s">
        <v>241</v>
      </c>
      <c r="D1896" t="s">
        <v>377</v>
      </c>
      <c r="E1896">
        <v>611120</v>
      </c>
      <c r="F1896" t="s">
        <v>24196</v>
      </c>
      <c r="G1896" s="7">
        <v>35.83</v>
      </c>
    </row>
    <row r="1897" spans="1:7" x14ac:dyDescent="0.3">
      <c r="A1897">
        <v>3022015</v>
      </c>
      <c r="B1897" t="s">
        <v>24214</v>
      </c>
      <c r="C1897" t="s">
        <v>241</v>
      </c>
      <c r="D1897" t="s">
        <v>376</v>
      </c>
      <c r="E1897">
        <v>615110</v>
      </c>
      <c r="F1897" t="s">
        <v>24196</v>
      </c>
      <c r="G1897" s="7">
        <v>5.42</v>
      </c>
    </row>
    <row r="1898" spans="1:7" x14ac:dyDescent="0.3">
      <c r="A1898">
        <v>3022015</v>
      </c>
      <c r="B1898" t="s">
        <v>24214</v>
      </c>
      <c r="C1898" t="s">
        <v>241</v>
      </c>
      <c r="D1898" t="s">
        <v>373</v>
      </c>
      <c r="E1898">
        <v>615130</v>
      </c>
      <c r="F1898" t="s">
        <v>24196</v>
      </c>
      <c r="G1898" s="7">
        <v>-58.92</v>
      </c>
    </row>
    <row r="1899" spans="1:7" x14ac:dyDescent="0.3">
      <c r="A1899">
        <v>3022015</v>
      </c>
      <c r="B1899" t="s">
        <v>24214</v>
      </c>
      <c r="C1899" t="s">
        <v>241</v>
      </c>
      <c r="D1899" t="s">
        <v>373</v>
      </c>
      <c r="E1899">
        <v>616160</v>
      </c>
      <c r="F1899" t="s">
        <v>24196</v>
      </c>
      <c r="G1899" s="7">
        <v>178.49</v>
      </c>
    </row>
    <row r="1900" spans="1:7" x14ac:dyDescent="0.3">
      <c r="A1900">
        <v>3022015</v>
      </c>
      <c r="B1900" t="s">
        <v>24214</v>
      </c>
      <c r="C1900" t="s">
        <v>241</v>
      </c>
      <c r="D1900" t="s">
        <v>371</v>
      </c>
      <c r="E1900">
        <v>616100</v>
      </c>
      <c r="F1900" t="s">
        <v>24196</v>
      </c>
      <c r="G1900" s="7">
        <v>416.42</v>
      </c>
    </row>
    <row r="1901" spans="1:7" x14ac:dyDescent="0.3">
      <c r="A1901">
        <v>3022015</v>
      </c>
      <c r="B1901" t="s">
        <v>24214</v>
      </c>
      <c r="C1901" t="s">
        <v>241</v>
      </c>
      <c r="D1901" t="s">
        <v>373</v>
      </c>
      <c r="E1901">
        <v>615130</v>
      </c>
      <c r="F1901" t="s">
        <v>24196</v>
      </c>
      <c r="G1901" s="7">
        <v>60.89</v>
      </c>
    </row>
    <row r="1902" spans="1:7" x14ac:dyDescent="0.3">
      <c r="A1902">
        <v>3022015</v>
      </c>
      <c r="B1902" t="s">
        <v>24214</v>
      </c>
      <c r="C1902" t="s">
        <v>241</v>
      </c>
      <c r="D1902" t="s">
        <v>373</v>
      </c>
      <c r="E1902">
        <v>615130</v>
      </c>
      <c r="F1902" t="s">
        <v>24196</v>
      </c>
      <c r="G1902" s="7">
        <v>1931.55</v>
      </c>
    </row>
    <row r="1903" spans="1:7" x14ac:dyDescent="0.3">
      <c r="A1903">
        <v>3022015</v>
      </c>
      <c r="B1903" t="s">
        <v>24214</v>
      </c>
      <c r="C1903" t="s">
        <v>241</v>
      </c>
      <c r="D1903" t="s">
        <v>373</v>
      </c>
      <c r="E1903">
        <v>615130</v>
      </c>
      <c r="F1903" t="s">
        <v>24196</v>
      </c>
      <c r="G1903" s="7">
        <v>-58.93</v>
      </c>
    </row>
    <row r="1904" spans="1:7" x14ac:dyDescent="0.3">
      <c r="A1904">
        <v>3022015</v>
      </c>
      <c r="B1904" t="s">
        <v>24214</v>
      </c>
      <c r="C1904" t="s">
        <v>241</v>
      </c>
      <c r="D1904" t="s">
        <v>373</v>
      </c>
      <c r="E1904">
        <v>615130</v>
      </c>
      <c r="F1904" t="s">
        <v>24196</v>
      </c>
      <c r="G1904" s="7">
        <v>-0.01</v>
      </c>
    </row>
    <row r="1905" spans="1:7" x14ac:dyDescent="0.3">
      <c r="A1905">
        <v>3022015</v>
      </c>
      <c r="B1905" t="s">
        <v>24214</v>
      </c>
      <c r="C1905" t="s">
        <v>241</v>
      </c>
      <c r="D1905" t="s">
        <v>373</v>
      </c>
      <c r="E1905">
        <v>617150</v>
      </c>
      <c r="F1905" t="s">
        <v>24196</v>
      </c>
      <c r="G1905" s="7">
        <v>321.42</v>
      </c>
    </row>
    <row r="1906" spans="1:7" x14ac:dyDescent="0.3">
      <c r="A1906">
        <v>3022015</v>
      </c>
      <c r="B1906" t="s">
        <v>24214</v>
      </c>
      <c r="C1906" t="s">
        <v>241</v>
      </c>
      <c r="D1906" t="s">
        <v>373</v>
      </c>
      <c r="E1906">
        <v>615130</v>
      </c>
      <c r="F1906" t="s">
        <v>24196</v>
      </c>
      <c r="G1906" s="7">
        <v>0.01</v>
      </c>
    </row>
    <row r="1907" spans="1:7" x14ac:dyDescent="0.3">
      <c r="A1907">
        <v>3022015</v>
      </c>
      <c r="B1907" t="s">
        <v>24214</v>
      </c>
      <c r="C1907" t="s">
        <v>241</v>
      </c>
      <c r="D1907" t="s">
        <v>377</v>
      </c>
      <c r="E1907">
        <v>611110</v>
      </c>
      <c r="F1907" t="s">
        <v>24196</v>
      </c>
      <c r="G1907" s="7">
        <v>218.52</v>
      </c>
    </row>
    <row r="1908" spans="1:7" x14ac:dyDescent="0.3">
      <c r="A1908">
        <v>3022015</v>
      </c>
      <c r="B1908" t="s">
        <v>24214</v>
      </c>
      <c r="C1908" t="s">
        <v>241</v>
      </c>
      <c r="D1908" t="s">
        <v>373</v>
      </c>
      <c r="E1908">
        <v>617150</v>
      </c>
      <c r="F1908" t="s">
        <v>24196</v>
      </c>
      <c r="G1908" s="7">
        <v>240.78</v>
      </c>
    </row>
    <row r="1909" spans="1:7" x14ac:dyDescent="0.3">
      <c r="A1909">
        <v>3022015</v>
      </c>
      <c r="B1909" t="s">
        <v>24214</v>
      </c>
      <c r="C1909" t="s">
        <v>241</v>
      </c>
      <c r="D1909" t="s">
        <v>373</v>
      </c>
      <c r="E1909">
        <v>615130</v>
      </c>
      <c r="F1909" t="s">
        <v>24196</v>
      </c>
      <c r="G1909" s="7">
        <v>-58.92</v>
      </c>
    </row>
    <row r="1910" spans="1:7" x14ac:dyDescent="0.3">
      <c r="A1910">
        <v>3022015</v>
      </c>
      <c r="B1910" t="s">
        <v>24214</v>
      </c>
      <c r="C1910" t="s">
        <v>241</v>
      </c>
      <c r="D1910" t="s">
        <v>371</v>
      </c>
      <c r="E1910">
        <v>615100</v>
      </c>
      <c r="F1910" t="s">
        <v>24196</v>
      </c>
      <c r="G1910" s="7">
        <v>416.67</v>
      </c>
    </row>
    <row r="1911" spans="1:7" x14ac:dyDescent="0.3">
      <c r="A1911">
        <v>3022015</v>
      </c>
      <c r="B1911" t="s">
        <v>24214</v>
      </c>
      <c r="C1911" t="s">
        <v>241</v>
      </c>
      <c r="D1911" t="s">
        <v>373</v>
      </c>
      <c r="E1911">
        <v>615130</v>
      </c>
      <c r="F1911" t="s">
        <v>24196</v>
      </c>
      <c r="G1911" s="7">
        <v>-58.92</v>
      </c>
    </row>
    <row r="1912" spans="1:7" x14ac:dyDescent="0.3">
      <c r="A1912">
        <v>3022015</v>
      </c>
      <c r="B1912" t="s">
        <v>24214</v>
      </c>
      <c r="C1912" t="s">
        <v>241</v>
      </c>
      <c r="D1912" t="s">
        <v>373</v>
      </c>
      <c r="E1912">
        <v>615130</v>
      </c>
      <c r="F1912" t="s">
        <v>24196</v>
      </c>
      <c r="G1912" s="7">
        <v>-58.93</v>
      </c>
    </row>
    <row r="1913" spans="1:7" x14ac:dyDescent="0.3">
      <c r="A1913">
        <v>3022015</v>
      </c>
      <c r="B1913" t="s">
        <v>24214</v>
      </c>
      <c r="C1913" t="s">
        <v>241</v>
      </c>
      <c r="D1913" t="s">
        <v>373</v>
      </c>
      <c r="E1913">
        <v>615130</v>
      </c>
      <c r="F1913" t="s">
        <v>24196</v>
      </c>
      <c r="G1913" s="7">
        <v>608.88</v>
      </c>
    </row>
    <row r="1914" spans="1:7" x14ac:dyDescent="0.3">
      <c r="A1914">
        <v>3022015</v>
      </c>
      <c r="B1914" t="s">
        <v>24214</v>
      </c>
      <c r="C1914" t="s">
        <v>241</v>
      </c>
      <c r="D1914" t="s">
        <v>377</v>
      </c>
      <c r="E1914">
        <v>611110</v>
      </c>
      <c r="F1914" t="s">
        <v>24196</v>
      </c>
      <c r="G1914" s="7">
        <v>5.96</v>
      </c>
    </row>
    <row r="1915" spans="1:7" x14ac:dyDescent="0.3">
      <c r="A1915">
        <v>3022015</v>
      </c>
      <c r="B1915" t="s">
        <v>24214</v>
      </c>
      <c r="C1915" t="s">
        <v>241</v>
      </c>
      <c r="D1915" t="s">
        <v>377</v>
      </c>
      <c r="E1915">
        <v>611130</v>
      </c>
      <c r="F1915" t="s">
        <v>24196</v>
      </c>
      <c r="G1915" s="7">
        <v>58.94</v>
      </c>
    </row>
    <row r="1916" spans="1:7" x14ac:dyDescent="0.3">
      <c r="A1916">
        <v>3022015</v>
      </c>
      <c r="B1916" t="s">
        <v>24214</v>
      </c>
      <c r="C1916" t="s">
        <v>241</v>
      </c>
      <c r="D1916" t="s">
        <v>373</v>
      </c>
      <c r="E1916">
        <v>615130</v>
      </c>
      <c r="F1916" t="s">
        <v>24196</v>
      </c>
      <c r="G1916" s="7">
        <v>-58.92</v>
      </c>
    </row>
    <row r="1917" spans="1:7" x14ac:dyDescent="0.3">
      <c r="A1917">
        <v>3022015</v>
      </c>
      <c r="B1917" t="s">
        <v>24214</v>
      </c>
      <c r="C1917" t="s">
        <v>241</v>
      </c>
      <c r="D1917" t="s">
        <v>373</v>
      </c>
      <c r="E1917">
        <v>615130</v>
      </c>
      <c r="F1917" t="s">
        <v>24196</v>
      </c>
      <c r="G1917" s="7">
        <v>1758.2</v>
      </c>
    </row>
    <row r="1918" spans="1:7" x14ac:dyDescent="0.3">
      <c r="A1918">
        <v>3022015</v>
      </c>
      <c r="B1918" t="s">
        <v>24214</v>
      </c>
      <c r="C1918" t="s">
        <v>241</v>
      </c>
      <c r="D1918" t="s">
        <v>373</v>
      </c>
      <c r="E1918">
        <v>615130</v>
      </c>
      <c r="F1918" t="s">
        <v>24196</v>
      </c>
      <c r="G1918" s="7">
        <v>1187.32</v>
      </c>
    </row>
    <row r="1919" spans="1:7" x14ac:dyDescent="0.3">
      <c r="A1919">
        <v>3022015</v>
      </c>
      <c r="B1919" t="s">
        <v>24214</v>
      </c>
      <c r="C1919" t="s">
        <v>241</v>
      </c>
      <c r="D1919" t="s">
        <v>373</v>
      </c>
      <c r="E1919">
        <v>615130</v>
      </c>
      <c r="F1919" t="s">
        <v>24196</v>
      </c>
      <c r="G1919" s="7">
        <v>9.66</v>
      </c>
    </row>
    <row r="1920" spans="1:7" x14ac:dyDescent="0.3">
      <c r="A1920">
        <v>3022015</v>
      </c>
      <c r="B1920" t="s">
        <v>24214</v>
      </c>
      <c r="C1920" t="s">
        <v>241</v>
      </c>
      <c r="D1920" t="s">
        <v>373</v>
      </c>
      <c r="E1920">
        <v>615130</v>
      </c>
      <c r="F1920" t="s">
        <v>24196</v>
      </c>
      <c r="G1920" s="7">
        <v>-58.92</v>
      </c>
    </row>
    <row r="1921" spans="1:7" x14ac:dyDescent="0.3">
      <c r="A1921">
        <v>3022015</v>
      </c>
      <c r="B1921" t="s">
        <v>24214</v>
      </c>
      <c r="C1921" t="s">
        <v>241</v>
      </c>
      <c r="D1921" t="s">
        <v>374</v>
      </c>
      <c r="E1921">
        <v>617120</v>
      </c>
      <c r="F1921" t="s">
        <v>24196</v>
      </c>
      <c r="G1921" s="7">
        <v>429.33</v>
      </c>
    </row>
    <row r="1922" spans="1:7" x14ac:dyDescent="0.3">
      <c r="A1922">
        <v>3022015</v>
      </c>
      <c r="B1922" t="s">
        <v>24214</v>
      </c>
      <c r="C1922" t="s">
        <v>241</v>
      </c>
      <c r="D1922" t="s">
        <v>373</v>
      </c>
      <c r="E1922">
        <v>615130</v>
      </c>
      <c r="F1922" t="s">
        <v>24196</v>
      </c>
      <c r="G1922" s="7">
        <v>107.7</v>
      </c>
    </row>
    <row r="1923" spans="1:7" x14ac:dyDescent="0.3">
      <c r="A1923">
        <v>3022015</v>
      </c>
      <c r="B1923" t="s">
        <v>24214</v>
      </c>
      <c r="C1923" t="s">
        <v>241</v>
      </c>
      <c r="D1923" t="s">
        <v>373</v>
      </c>
      <c r="E1923">
        <v>615130</v>
      </c>
      <c r="F1923" t="s">
        <v>24196</v>
      </c>
      <c r="G1923" s="7">
        <v>1337.71</v>
      </c>
    </row>
    <row r="1924" spans="1:7" x14ac:dyDescent="0.3">
      <c r="A1924">
        <v>3022015</v>
      </c>
      <c r="B1924" t="s">
        <v>24214</v>
      </c>
      <c r="C1924" t="s">
        <v>241</v>
      </c>
      <c r="D1924" t="s">
        <v>373</v>
      </c>
      <c r="E1924">
        <v>615130</v>
      </c>
      <c r="F1924" t="s">
        <v>24196</v>
      </c>
      <c r="G1924" s="7">
        <v>2286.46</v>
      </c>
    </row>
    <row r="1925" spans="1:7" x14ac:dyDescent="0.3">
      <c r="A1925">
        <v>3022015</v>
      </c>
      <c r="B1925" t="s">
        <v>24214</v>
      </c>
      <c r="C1925" t="s">
        <v>241</v>
      </c>
      <c r="D1925" t="s">
        <v>373</v>
      </c>
      <c r="E1925">
        <v>615130</v>
      </c>
      <c r="F1925" t="s">
        <v>24196</v>
      </c>
      <c r="G1925" s="7">
        <v>53.03</v>
      </c>
    </row>
    <row r="1926" spans="1:7" x14ac:dyDescent="0.3">
      <c r="A1926">
        <v>3022015</v>
      </c>
      <c r="B1926" t="s">
        <v>24214</v>
      </c>
      <c r="C1926" t="s">
        <v>241</v>
      </c>
      <c r="D1926" t="s">
        <v>371</v>
      </c>
      <c r="E1926">
        <v>615100</v>
      </c>
      <c r="F1926" t="s">
        <v>24196</v>
      </c>
      <c r="G1926" s="7">
        <v>1096.4000000000001</v>
      </c>
    </row>
    <row r="1927" spans="1:7" x14ac:dyDescent="0.3">
      <c r="A1927">
        <v>3022015</v>
      </c>
      <c r="B1927" t="s">
        <v>24214</v>
      </c>
      <c r="C1927" t="s">
        <v>241</v>
      </c>
      <c r="D1927" t="s">
        <v>373</v>
      </c>
      <c r="E1927">
        <v>616160</v>
      </c>
      <c r="F1927" t="s">
        <v>24196</v>
      </c>
      <c r="G1927" s="7">
        <v>201.18</v>
      </c>
    </row>
    <row r="1928" spans="1:7" x14ac:dyDescent="0.3">
      <c r="A1928">
        <v>3022015</v>
      </c>
      <c r="B1928" t="s">
        <v>24214</v>
      </c>
      <c r="C1928" t="s">
        <v>241</v>
      </c>
      <c r="D1928" t="s">
        <v>373</v>
      </c>
      <c r="E1928">
        <v>617150</v>
      </c>
      <c r="F1928" t="s">
        <v>24196</v>
      </c>
      <c r="G1928" s="7">
        <v>506.54</v>
      </c>
    </row>
    <row r="1929" spans="1:7" x14ac:dyDescent="0.3">
      <c r="A1929">
        <v>3022015</v>
      </c>
      <c r="B1929" t="s">
        <v>24214</v>
      </c>
      <c r="C1929" t="s">
        <v>241</v>
      </c>
      <c r="D1929" t="s">
        <v>376</v>
      </c>
      <c r="E1929">
        <v>616110</v>
      </c>
      <c r="F1929" t="s">
        <v>24196</v>
      </c>
      <c r="G1929" s="7">
        <v>99.94</v>
      </c>
    </row>
    <row r="1930" spans="1:7" x14ac:dyDescent="0.3">
      <c r="A1930">
        <v>3022015</v>
      </c>
      <c r="B1930" t="s">
        <v>24214</v>
      </c>
      <c r="C1930" t="s">
        <v>241</v>
      </c>
      <c r="D1930" t="s">
        <v>373</v>
      </c>
      <c r="E1930">
        <v>615130</v>
      </c>
      <c r="F1930" t="s">
        <v>24196</v>
      </c>
      <c r="G1930" s="7">
        <v>7.49</v>
      </c>
    </row>
    <row r="1931" spans="1:7" x14ac:dyDescent="0.3">
      <c r="A1931">
        <v>3022015</v>
      </c>
      <c r="B1931" t="s">
        <v>24214</v>
      </c>
      <c r="C1931" t="s">
        <v>241</v>
      </c>
      <c r="D1931" t="s">
        <v>373</v>
      </c>
      <c r="E1931">
        <v>615130</v>
      </c>
      <c r="F1931" t="s">
        <v>24196</v>
      </c>
      <c r="G1931" s="7">
        <v>-0.01</v>
      </c>
    </row>
    <row r="1932" spans="1:7" x14ac:dyDescent="0.3">
      <c r="A1932">
        <v>3022015</v>
      </c>
      <c r="B1932" t="s">
        <v>24214</v>
      </c>
      <c r="C1932" t="s">
        <v>241</v>
      </c>
      <c r="D1932" t="s">
        <v>377</v>
      </c>
      <c r="E1932">
        <v>611110</v>
      </c>
      <c r="F1932" t="s">
        <v>24196</v>
      </c>
      <c r="G1932" s="7">
        <v>577.80999999999995</v>
      </c>
    </row>
    <row r="1933" spans="1:7" x14ac:dyDescent="0.3">
      <c r="A1933">
        <v>3022015</v>
      </c>
      <c r="B1933" t="s">
        <v>24214</v>
      </c>
      <c r="C1933" t="s">
        <v>241</v>
      </c>
      <c r="D1933" t="s">
        <v>373</v>
      </c>
      <c r="E1933">
        <v>615130</v>
      </c>
      <c r="F1933" t="s">
        <v>24196</v>
      </c>
      <c r="G1933" s="7">
        <v>58.92</v>
      </c>
    </row>
    <row r="1934" spans="1:7" x14ac:dyDescent="0.3">
      <c r="A1934">
        <v>3022015</v>
      </c>
      <c r="B1934" t="s">
        <v>24214</v>
      </c>
      <c r="C1934" t="s">
        <v>241</v>
      </c>
      <c r="D1934" t="s">
        <v>373</v>
      </c>
      <c r="E1934">
        <v>615130</v>
      </c>
      <c r="F1934" t="s">
        <v>24196</v>
      </c>
      <c r="G1934" s="7">
        <v>-0.01</v>
      </c>
    </row>
    <row r="1935" spans="1:7" x14ac:dyDescent="0.3">
      <c r="A1935">
        <v>3022015</v>
      </c>
      <c r="B1935" t="s">
        <v>24214</v>
      </c>
      <c r="C1935" t="s">
        <v>241</v>
      </c>
      <c r="D1935" t="s">
        <v>371</v>
      </c>
      <c r="E1935">
        <v>617100</v>
      </c>
      <c r="F1935" t="s">
        <v>24196</v>
      </c>
      <c r="G1935" s="7">
        <v>1717.85</v>
      </c>
    </row>
    <row r="1936" spans="1:7" x14ac:dyDescent="0.3">
      <c r="A1936">
        <v>3022015</v>
      </c>
      <c r="B1936" t="s">
        <v>24214</v>
      </c>
      <c r="C1936" t="s">
        <v>241</v>
      </c>
      <c r="D1936" t="s">
        <v>373</v>
      </c>
      <c r="E1936">
        <v>615130</v>
      </c>
      <c r="F1936" t="s">
        <v>24196</v>
      </c>
      <c r="G1936" s="7">
        <v>-58.92</v>
      </c>
    </row>
    <row r="1937" spans="1:7" x14ac:dyDescent="0.3">
      <c r="A1937">
        <v>3022015</v>
      </c>
      <c r="B1937" t="s">
        <v>24214</v>
      </c>
      <c r="C1937" t="s">
        <v>241</v>
      </c>
      <c r="D1937" t="s">
        <v>373</v>
      </c>
      <c r="E1937">
        <v>615130</v>
      </c>
      <c r="F1937" t="s">
        <v>24196</v>
      </c>
      <c r="G1937" s="7">
        <v>-58.93</v>
      </c>
    </row>
    <row r="1938" spans="1:7" x14ac:dyDescent="0.3">
      <c r="A1938">
        <v>3022015</v>
      </c>
      <c r="B1938" t="s">
        <v>24214</v>
      </c>
      <c r="C1938" t="s">
        <v>241</v>
      </c>
      <c r="D1938" t="s">
        <v>373</v>
      </c>
      <c r="E1938">
        <v>615130</v>
      </c>
      <c r="F1938" t="s">
        <v>24196</v>
      </c>
      <c r="G1938" s="7">
        <v>6.69</v>
      </c>
    </row>
    <row r="1939" spans="1:7" x14ac:dyDescent="0.3">
      <c r="A1939">
        <v>3022015</v>
      </c>
      <c r="B1939" t="s">
        <v>24214</v>
      </c>
      <c r="C1939" t="s">
        <v>241</v>
      </c>
      <c r="D1939" t="s">
        <v>373</v>
      </c>
      <c r="E1939">
        <v>615130</v>
      </c>
      <c r="F1939" t="s">
        <v>24196</v>
      </c>
      <c r="G1939" s="7">
        <v>7.88</v>
      </c>
    </row>
    <row r="1940" spans="1:7" x14ac:dyDescent="0.3">
      <c r="A1940">
        <v>3022015</v>
      </c>
      <c r="B1940" t="s">
        <v>24214</v>
      </c>
      <c r="C1940" t="s">
        <v>241</v>
      </c>
      <c r="D1940" t="s">
        <v>373</v>
      </c>
      <c r="E1940">
        <v>615130</v>
      </c>
      <c r="F1940" t="s">
        <v>24196</v>
      </c>
      <c r="G1940" s="7">
        <v>9.66</v>
      </c>
    </row>
    <row r="1941" spans="1:7" x14ac:dyDescent="0.3">
      <c r="A1941">
        <v>3022015</v>
      </c>
      <c r="B1941" t="s">
        <v>24214</v>
      </c>
      <c r="C1941" t="s">
        <v>241</v>
      </c>
      <c r="D1941" t="s">
        <v>373</v>
      </c>
      <c r="E1941">
        <v>615130</v>
      </c>
      <c r="F1941" t="s">
        <v>24196</v>
      </c>
      <c r="G1941" s="7">
        <v>7.92</v>
      </c>
    </row>
    <row r="1942" spans="1:7" x14ac:dyDescent="0.3">
      <c r="A1942">
        <v>3022015</v>
      </c>
      <c r="B1942" t="s">
        <v>24214</v>
      </c>
      <c r="C1942" t="s">
        <v>241</v>
      </c>
      <c r="D1942" t="s">
        <v>373</v>
      </c>
      <c r="E1942">
        <v>616160</v>
      </c>
      <c r="F1942" t="s">
        <v>24196</v>
      </c>
      <c r="G1942" s="7">
        <v>236.22</v>
      </c>
    </row>
    <row r="1943" spans="1:7" x14ac:dyDescent="0.3">
      <c r="A1943">
        <v>3022015</v>
      </c>
      <c r="B1943" t="s">
        <v>24214</v>
      </c>
      <c r="C1943" t="s">
        <v>241</v>
      </c>
      <c r="D1943" t="s">
        <v>373</v>
      </c>
      <c r="E1943">
        <v>617150</v>
      </c>
      <c r="F1943" t="s">
        <v>24196</v>
      </c>
      <c r="G1943" s="7">
        <v>316.91000000000003</v>
      </c>
    </row>
    <row r="1944" spans="1:7" x14ac:dyDescent="0.3">
      <c r="A1944">
        <v>3022015</v>
      </c>
      <c r="B1944" t="s">
        <v>24214</v>
      </c>
      <c r="C1944" t="s">
        <v>241</v>
      </c>
      <c r="D1944" t="s">
        <v>376</v>
      </c>
      <c r="E1944">
        <v>617110</v>
      </c>
      <c r="F1944" t="s">
        <v>24196</v>
      </c>
      <c r="G1944" s="7">
        <v>569.58000000000004</v>
      </c>
    </row>
    <row r="1945" spans="1:7" x14ac:dyDescent="0.3">
      <c r="A1945">
        <v>3022015</v>
      </c>
      <c r="B1945" t="s">
        <v>24214</v>
      </c>
      <c r="C1945" t="s">
        <v>241</v>
      </c>
      <c r="D1945" t="s">
        <v>373</v>
      </c>
      <c r="E1945">
        <v>615130</v>
      </c>
      <c r="F1945" t="s">
        <v>24196</v>
      </c>
      <c r="G1945" s="7">
        <v>3.24</v>
      </c>
    </row>
    <row r="1946" spans="1:7" x14ac:dyDescent="0.3">
      <c r="A1946">
        <v>3022015</v>
      </c>
      <c r="B1946" t="s">
        <v>24214</v>
      </c>
      <c r="C1946" t="s">
        <v>241</v>
      </c>
      <c r="D1946" t="s">
        <v>371</v>
      </c>
      <c r="E1946">
        <v>616100</v>
      </c>
      <c r="F1946" t="s">
        <v>24196</v>
      </c>
      <c r="G1946" s="7">
        <v>441.47</v>
      </c>
    </row>
    <row r="1947" spans="1:7" x14ac:dyDescent="0.3">
      <c r="A1947">
        <v>3022015</v>
      </c>
      <c r="B1947" t="s">
        <v>24214</v>
      </c>
      <c r="C1947" t="s">
        <v>241</v>
      </c>
      <c r="D1947" t="s">
        <v>373</v>
      </c>
      <c r="E1947">
        <v>617150</v>
      </c>
      <c r="F1947" t="s">
        <v>24196</v>
      </c>
      <c r="G1947" s="7">
        <v>432.35</v>
      </c>
    </row>
    <row r="1948" spans="1:7" x14ac:dyDescent="0.3">
      <c r="A1948">
        <v>3022015</v>
      </c>
      <c r="B1948" t="s">
        <v>24214</v>
      </c>
      <c r="C1948" t="s">
        <v>241</v>
      </c>
      <c r="D1948" t="s">
        <v>373</v>
      </c>
      <c r="E1948">
        <v>615130</v>
      </c>
      <c r="F1948" t="s">
        <v>24196</v>
      </c>
      <c r="G1948" s="7">
        <v>0.01</v>
      </c>
    </row>
    <row r="1949" spans="1:7" x14ac:dyDescent="0.3">
      <c r="A1949">
        <v>3022015</v>
      </c>
      <c r="B1949" t="s">
        <v>24214</v>
      </c>
      <c r="C1949" t="s">
        <v>241</v>
      </c>
      <c r="D1949" t="s">
        <v>379</v>
      </c>
      <c r="E1949">
        <v>615170</v>
      </c>
      <c r="F1949" t="s">
        <v>24196</v>
      </c>
      <c r="G1949" s="7">
        <v>3.42</v>
      </c>
    </row>
    <row r="1950" spans="1:7" x14ac:dyDescent="0.3">
      <c r="A1950">
        <v>3022015</v>
      </c>
      <c r="B1950" t="s">
        <v>24214</v>
      </c>
      <c r="C1950" t="s">
        <v>241</v>
      </c>
      <c r="D1950" t="s">
        <v>373</v>
      </c>
      <c r="E1950">
        <v>615130</v>
      </c>
      <c r="F1950" t="s">
        <v>24196</v>
      </c>
      <c r="G1950" s="7">
        <v>58.92</v>
      </c>
    </row>
    <row r="1951" spans="1:7" x14ac:dyDescent="0.3">
      <c r="A1951">
        <v>3022015</v>
      </c>
      <c r="B1951" t="s">
        <v>24214</v>
      </c>
      <c r="C1951" t="s">
        <v>241</v>
      </c>
      <c r="D1951" t="s">
        <v>371</v>
      </c>
      <c r="E1951">
        <v>615100</v>
      </c>
      <c r="F1951" t="s">
        <v>24196</v>
      </c>
      <c r="G1951" s="7">
        <v>2092.08</v>
      </c>
    </row>
    <row r="1952" spans="1:7" x14ac:dyDescent="0.3">
      <c r="A1952">
        <v>3022015</v>
      </c>
      <c r="B1952" t="s">
        <v>24214</v>
      </c>
      <c r="C1952" t="s">
        <v>241</v>
      </c>
      <c r="D1952" t="s">
        <v>371</v>
      </c>
      <c r="E1952">
        <v>615100</v>
      </c>
      <c r="F1952" t="s">
        <v>24196</v>
      </c>
      <c r="G1952" s="7">
        <v>29.95</v>
      </c>
    </row>
    <row r="1953" spans="1:7" x14ac:dyDescent="0.3">
      <c r="A1953">
        <v>3022015</v>
      </c>
      <c r="B1953" t="s">
        <v>24214</v>
      </c>
      <c r="C1953" t="s">
        <v>241</v>
      </c>
      <c r="D1953" t="s">
        <v>371</v>
      </c>
      <c r="E1953">
        <v>615100</v>
      </c>
      <c r="F1953" t="s">
        <v>24196</v>
      </c>
      <c r="G1953" s="7">
        <v>12.81</v>
      </c>
    </row>
    <row r="1954" spans="1:7" x14ac:dyDescent="0.3">
      <c r="A1954">
        <v>3022015</v>
      </c>
      <c r="B1954" t="s">
        <v>24214</v>
      </c>
      <c r="C1954" t="s">
        <v>241</v>
      </c>
      <c r="D1954" t="s">
        <v>373</v>
      </c>
      <c r="E1954">
        <v>615130</v>
      </c>
      <c r="F1954" t="s">
        <v>24196</v>
      </c>
      <c r="G1954" s="7">
        <v>8.7899999999999991</v>
      </c>
    </row>
    <row r="1955" spans="1:7" x14ac:dyDescent="0.3">
      <c r="A1955">
        <v>3022015</v>
      </c>
      <c r="B1955" t="s">
        <v>24214</v>
      </c>
      <c r="C1955" t="s">
        <v>241</v>
      </c>
      <c r="D1955" t="s">
        <v>371</v>
      </c>
      <c r="E1955">
        <v>615100</v>
      </c>
      <c r="F1955" t="s">
        <v>24196</v>
      </c>
      <c r="G1955" s="7">
        <v>11.8</v>
      </c>
    </row>
    <row r="1956" spans="1:7" x14ac:dyDescent="0.3">
      <c r="A1956">
        <v>3022015</v>
      </c>
      <c r="B1956" t="s">
        <v>24214</v>
      </c>
      <c r="C1956" t="s">
        <v>241</v>
      </c>
      <c r="D1956" t="s">
        <v>373</v>
      </c>
      <c r="E1956">
        <v>615130</v>
      </c>
      <c r="F1956" t="s">
        <v>24196</v>
      </c>
      <c r="G1956" s="7">
        <v>-58.93</v>
      </c>
    </row>
    <row r="1957" spans="1:7" x14ac:dyDescent="0.3">
      <c r="A1957">
        <v>3022015</v>
      </c>
      <c r="B1957" t="s">
        <v>24214</v>
      </c>
      <c r="C1957" t="s">
        <v>241</v>
      </c>
      <c r="D1957" t="s">
        <v>373</v>
      </c>
      <c r="E1957">
        <v>615130</v>
      </c>
      <c r="F1957" t="s">
        <v>24196</v>
      </c>
      <c r="G1957" s="7">
        <v>-58.92</v>
      </c>
    </row>
    <row r="1958" spans="1:7" x14ac:dyDescent="0.3">
      <c r="A1958">
        <v>3022015</v>
      </c>
      <c r="B1958" t="s">
        <v>24214</v>
      </c>
      <c r="C1958" t="s">
        <v>241</v>
      </c>
      <c r="D1958" t="s">
        <v>371</v>
      </c>
      <c r="E1958">
        <v>616100</v>
      </c>
      <c r="F1958" t="s">
        <v>24196</v>
      </c>
      <c r="G1958" s="7">
        <v>586.48</v>
      </c>
    </row>
    <row r="1959" spans="1:7" x14ac:dyDescent="0.3">
      <c r="A1959">
        <v>3022015</v>
      </c>
      <c r="B1959" t="s">
        <v>24214</v>
      </c>
      <c r="C1959" t="s">
        <v>241</v>
      </c>
      <c r="D1959" t="s">
        <v>373</v>
      </c>
      <c r="E1959">
        <v>615130</v>
      </c>
      <c r="F1959" t="s">
        <v>24196</v>
      </c>
      <c r="G1959" s="7">
        <v>-58.92</v>
      </c>
    </row>
    <row r="1960" spans="1:7" x14ac:dyDescent="0.3">
      <c r="A1960">
        <v>3022015</v>
      </c>
      <c r="B1960" t="s">
        <v>24214</v>
      </c>
      <c r="C1960" t="s">
        <v>241</v>
      </c>
      <c r="D1960" t="s">
        <v>374</v>
      </c>
      <c r="E1960">
        <v>615120</v>
      </c>
      <c r="F1960" t="s">
        <v>24196</v>
      </c>
      <c r="G1960" s="7">
        <v>40.99</v>
      </c>
    </row>
    <row r="1961" spans="1:7" x14ac:dyDescent="0.3">
      <c r="A1961">
        <v>3022015</v>
      </c>
      <c r="B1961" t="s">
        <v>24214</v>
      </c>
      <c r="C1961" t="s">
        <v>241</v>
      </c>
      <c r="D1961" t="s">
        <v>371</v>
      </c>
      <c r="E1961">
        <v>616100</v>
      </c>
      <c r="F1961" t="s">
        <v>24196</v>
      </c>
      <c r="G1961" s="7">
        <v>284.05</v>
      </c>
    </row>
    <row r="1962" spans="1:7" x14ac:dyDescent="0.3">
      <c r="A1962">
        <v>3022015</v>
      </c>
      <c r="B1962" t="s">
        <v>24214</v>
      </c>
      <c r="C1962" t="s">
        <v>241</v>
      </c>
      <c r="D1962" t="s">
        <v>373</v>
      </c>
      <c r="E1962">
        <v>615130</v>
      </c>
      <c r="F1962" t="s">
        <v>24196</v>
      </c>
      <c r="G1962" s="7">
        <v>-58.92</v>
      </c>
    </row>
    <row r="1963" spans="1:7" x14ac:dyDescent="0.3">
      <c r="A1963">
        <v>3022015</v>
      </c>
      <c r="B1963" t="s">
        <v>24214</v>
      </c>
      <c r="C1963" t="s">
        <v>241</v>
      </c>
      <c r="D1963" t="s">
        <v>373</v>
      </c>
      <c r="E1963">
        <v>615130</v>
      </c>
      <c r="F1963" t="s">
        <v>24196</v>
      </c>
      <c r="G1963" s="7">
        <v>58.92</v>
      </c>
    </row>
    <row r="1964" spans="1:7" x14ac:dyDescent="0.3">
      <c r="A1964">
        <v>3022015</v>
      </c>
      <c r="B1964" t="s">
        <v>24214</v>
      </c>
      <c r="C1964" t="s">
        <v>241</v>
      </c>
      <c r="D1964" t="s">
        <v>379</v>
      </c>
      <c r="E1964">
        <v>616140</v>
      </c>
      <c r="F1964" t="s">
        <v>24196</v>
      </c>
      <c r="G1964" s="7">
        <v>40.020000000000003</v>
      </c>
    </row>
    <row r="1965" spans="1:7" x14ac:dyDescent="0.3">
      <c r="A1965">
        <v>3022015</v>
      </c>
      <c r="B1965" t="s">
        <v>24214</v>
      </c>
      <c r="C1965" t="s">
        <v>241</v>
      </c>
      <c r="D1965" t="s">
        <v>373</v>
      </c>
      <c r="E1965">
        <v>617150</v>
      </c>
      <c r="F1965" t="s">
        <v>24196</v>
      </c>
      <c r="G1965" s="7">
        <v>394.04</v>
      </c>
    </row>
    <row r="1966" spans="1:7" x14ac:dyDescent="0.3">
      <c r="A1966">
        <v>3022015</v>
      </c>
      <c r="B1966" t="s">
        <v>24214</v>
      </c>
      <c r="C1966" t="s">
        <v>241</v>
      </c>
      <c r="D1966" t="s">
        <v>373</v>
      </c>
      <c r="E1966">
        <v>615130</v>
      </c>
      <c r="F1966" t="s">
        <v>24196</v>
      </c>
      <c r="G1966" s="7">
        <v>-0.01</v>
      </c>
    </row>
    <row r="1967" spans="1:7" x14ac:dyDescent="0.3">
      <c r="A1967">
        <v>3022015</v>
      </c>
      <c r="B1967" t="s">
        <v>24214</v>
      </c>
      <c r="C1967" t="s">
        <v>241</v>
      </c>
      <c r="D1967" t="s">
        <v>371</v>
      </c>
      <c r="E1967">
        <v>616100</v>
      </c>
      <c r="F1967" t="s">
        <v>24196</v>
      </c>
      <c r="G1967" s="7">
        <v>392.61</v>
      </c>
    </row>
    <row r="1968" spans="1:7" x14ac:dyDescent="0.3">
      <c r="A1968">
        <v>3022015</v>
      </c>
      <c r="B1968" t="s">
        <v>24214</v>
      </c>
      <c r="C1968" t="s">
        <v>241</v>
      </c>
      <c r="D1968" t="s">
        <v>373</v>
      </c>
      <c r="E1968">
        <v>617150</v>
      </c>
      <c r="F1968" t="s">
        <v>24196</v>
      </c>
      <c r="G1968" s="7">
        <v>394.04</v>
      </c>
    </row>
    <row r="1969" spans="1:7" x14ac:dyDescent="0.3">
      <c r="A1969">
        <v>3022015</v>
      </c>
      <c r="B1969" t="s">
        <v>24214</v>
      </c>
      <c r="C1969" t="s">
        <v>241</v>
      </c>
      <c r="D1969" t="s">
        <v>373</v>
      </c>
      <c r="E1969">
        <v>615130</v>
      </c>
      <c r="F1969" t="s">
        <v>24196</v>
      </c>
      <c r="G1969" s="7">
        <v>-58.93</v>
      </c>
    </row>
    <row r="1970" spans="1:7" x14ac:dyDescent="0.3">
      <c r="A1970">
        <v>3022015</v>
      </c>
      <c r="B1970" t="s">
        <v>24214</v>
      </c>
      <c r="C1970" t="s">
        <v>241</v>
      </c>
      <c r="D1970" t="s">
        <v>374</v>
      </c>
      <c r="E1970">
        <v>617120</v>
      </c>
      <c r="F1970" t="s">
        <v>24196</v>
      </c>
      <c r="G1970" s="7">
        <v>554.54999999999995</v>
      </c>
    </row>
    <row r="1971" spans="1:7" x14ac:dyDescent="0.3">
      <c r="A1971">
        <v>3022015</v>
      </c>
      <c r="B1971" t="s">
        <v>24214</v>
      </c>
      <c r="C1971" t="s">
        <v>241</v>
      </c>
      <c r="D1971" t="s">
        <v>373</v>
      </c>
      <c r="E1971">
        <v>615130</v>
      </c>
      <c r="F1971" t="s">
        <v>24196</v>
      </c>
      <c r="G1971" s="7">
        <v>5.94</v>
      </c>
    </row>
    <row r="1972" spans="1:7" x14ac:dyDescent="0.3">
      <c r="A1972">
        <v>3022015</v>
      </c>
      <c r="B1972" t="s">
        <v>24214</v>
      </c>
      <c r="C1972" t="s">
        <v>241</v>
      </c>
      <c r="D1972" t="s">
        <v>371</v>
      </c>
      <c r="E1972">
        <v>615100</v>
      </c>
      <c r="F1972" t="s">
        <v>24196</v>
      </c>
      <c r="G1972" s="7">
        <v>15.97</v>
      </c>
    </row>
    <row r="1973" spans="1:7" x14ac:dyDescent="0.3">
      <c r="A1973">
        <v>3022015</v>
      </c>
      <c r="B1973" t="s">
        <v>24214</v>
      </c>
      <c r="C1973" t="s">
        <v>241</v>
      </c>
      <c r="D1973" t="s">
        <v>374</v>
      </c>
      <c r="E1973">
        <v>616120</v>
      </c>
      <c r="F1973" t="s">
        <v>24196</v>
      </c>
      <c r="G1973" s="7">
        <v>345.21</v>
      </c>
    </row>
    <row r="1974" spans="1:7" x14ac:dyDescent="0.3">
      <c r="A1974">
        <v>3022015</v>
      </c>
      <c r="B1974" t="s">
        <v>24214</v>
      </c>
      <c r="C1974" t="s">
        <v>241</v>
      </c>
      <c r="D1974" t="s">
        <v>373</v>
      </c>
      <c r="E1974">
        <v>615130</v>
      </c>
      <c r="F1974" t="s">
        <v>24196</v>
      </c>
      <c r="G1974" s="7">
        <v>58.92</v>
      </c>
    </row>
    <row r="1975" spans="1:7" x14ac:dyDescent="0.3">
      <c r="A1975">
        <v>3022015</v>
      </c>
      <c r="B1975" t="s">
        <v>24214</v>
      </c>
      <c r="C1975" t="s">
        <v>241</v>
      </c>
      <c r="D1975" t="s">
        <v>373</v>
      </c>
      <c r="E1975">
        <v>615130</v>
      </c>
      <c r="F1975" t="s">
        <v>24196</v>
      </c>
      <c r="G1975" s="7">
        <v>-58.92</v>
      </c>
    </row>
    <row r="1976" spans="1:7" x14ac:dyDescent="0.3">
      <c r="A1976">
        <v>3022015</v>
      </c>
      <c r="B1976" t="s">
        <v>24214</v>
      </c>
      <c r="C1976" t="s">
        <v>241</v>
      </c>
      <c r="D1976" t="s">
        <v>373</v>
      </c>
      <c r="E1976">
        <v>615130</v>
      </c>
      <c r="F1976" t="s">
        <v>24196</v>
      </c>
      <c r="G1976" s="7">
        <v>0.01</v>
      </c>
    </row>
    <row r="1977" spans="1:7" x14ac:dyDescent="0.3">
      <c r="A1977">
        <v>3022015</v>
      </c>
      <c r="B1977" t="s">
        <v>24214</v>
      </c>
      <c r="C1977" t="s">
        <v>241</v>
      </c>
      <c r="D1977" t="s">
        <v>371</v>
      </c>
      <c r="E1977">
        <v>617100</v>
      </c>
      <c r="F1977" t="s">
        <v>24196</v>
      </c>
      <c r="G1977" s="7">
        <v>1297.45</v>
      </c>
    </row>
    <row r="1978" spans="1:7" x14ac:dyDescent="0.3">
      <c r="A1978">
        <v>3022015</v>
      </c>
      <c r="B1978" t="s">
        <v>24214</v>
      </c>
      <c r="C1978" t="s">
        <v>241</v>
      </c>
      <c r="D1978" t="s">
        <v>379</v>
      </c>
      <c r="E1978">
        <v>615170</v>
      </c>
      <c r="F1978" t="s">
        <v>24196</v>
      </c>
      <c r="G1978" s="7">
        <v>683.79</v>
      </c>
    </row>
    <row r="1979" spans="1:7" x14ac:dyDescent="0.3">
      <c r="A1979">
        <v>3022015</v>
      </c>
      <c r="B1979" t="s">
        <v>24214</v>
      </c>
      <c r="C1979" t="s">
        <v>241</v>
      </c>
      <c r="D1979" t="s">
        <v>376</v>
      </c>
      <c r="E1979">
        <v>616110</v>
      </c>
      <c r="F1979" t="s">
        <v>24196</v>
      </c>
      <c r="G1979" s="7">
        <v>356.26</v>
      </c>
    </row>
    <row r="1980" spans="1:7" x14ac:dyDescent="0.3">
      <c r="A1980">
        <v>3022015</v>
      </c>
      <c r="B1980" t="s">
        <v>24214</v>
      </c>
      <c r="C1980" t="s">
        <v>241</v>
      </c>
      <c r="D1980" t="s">
        <v>373</v>
      </c>
      <c r="E1980">
        <v>615130</v>
      </c>
      <c r="F1980" t="s">
        <v>24196</v>
      </c>
      <c r="G1980" s="7">
        <v>58.92</v>
      </c>
    </row>
    <row r="1981" spans="1:7" x14ac:dyDescent="0.3">
      <c r="A1981">
        <v>3022015</v>
      </c>
      <c r="B1981" t="s">
        <v>24214</v>
      </c>
      <c r="C1981" t="s">
        <v>241</v>
      </c>
      <c r="D1981" t="s">
        <v>373</v>
      </c>
      <c r="E1981">
        <v>615130</v>
      </c>
      <c r="F1981" t="s">
        <v>24196</v>
      </c>
      <c r="G1981" s="7">
        <v>-58.92</v>
      </c>
    </row>
    <row r="1982" spans="1:7" x14ac:dyDescent="0.3">
      <c r="A1982">
        <v>3022015</v>
      </c>
      <c r="B1982" t="s">
        <v>24214</v>
      </c>
      <c r="C1982" t="s">
        <v>241</v>
      </c>
      <c r="D1982" t="s">
        <v>373</v>
      </c>
      <c r="E1982">
        <v>615130</v>
      </c>
      <c r="F1982" t="s">
        <v>24196</v>
      </c>
      <c r="G1982" s="7">
        <v>9.66</v>
      </c>
    </row>
    <row r="1983" spans="1:7" x14ac:dyDescent="0.3">
      <c r="A1983">
        <v>3022015</v>
      </c>
      <c r="B1983" t="s">
        <v>24214</v>
      </c>
      <c r="C1983" t="s">
        <v>241</v>
      </c>
      <c r="D1983" t="s">
        <v>377</v>
      </c>
      <c r="E1983">
        <v>611130</v>
      </c>
      <c r="F1983" t="s">
        <v>24196</v>
      </c>
      <c r="G1983" s="7">
        <v>243.34</v>
      </c>
    </row>
    <row r="1984" spans="1:7" x14ac:dyDescent="0.3">
      <c r="A1984">
        <v>3022015</v>
      </c>
      <c r="B1984" t="s">
        <v>24214</v>
      </c>
      <c r="C1984" t="s">
        <v>241</v>
      </c>
      <c r="D1984" t="s">
        <v>373</v>
      </c>
      <c r="E1984">
        <v>615130</v>
      </c>
      <c r="F1984" t="s">
        <v>24196</v>
      </c>
      <c r="G1984" s="7">
        <v>58.92</v>
      </c>
    </row>
    <row r="1985" spans="1:7" x14ac:dyDescent="0.3">
      <c r="A1985">
        <v>3022015</v>
      </c>
      <c r="B1985" t="s">
        <v>24214</v>
      </c>
      <c r="C1985" t="s">
        <v>241</v>
      </c>
      <c r="D1985" t="s">
        <v>373</v>
      </c>
      <c r="E1985">
        <v>615130</v>
      </c>
      <c r="F1985" t="s">
        <v>24196</v>
      </c>
      <c r="G1985" s="7">
        <v>-58.92</v>
      </c>
    </row>
    <row r="1986" spans="1:7" x14ac:dyDescent="0.3">
      <c r="A1986">
        <v>3022015</v>
      </c>
      <c r="B1986" t="s">
        <v>24214</v>
      </c>
      <c r="C1986" t="s">
        <v>241</v>
      </c>
      <c r="D1986" t="s">
        <v>375</v>
      </c>
      <c r="E1986">
        <v>616130</v>
      </c>
      <c r="F1986" t="s">
        <v>24196</v>
      </c>
      <c r="G1986" s="7">
        <v>384.32</v>
      </c>
    </row>
    <row r="1987" spans="1:7" x14ac:dyDescent="0.3">
      <c r="A1987">
        <v>3022015</v>
      </c>
      <c r="B1987" t="s">
        <v>24214</v>
      </c>
      <c r="C1987" t="s">
        <v>241</v>
      </c>
      <c r="D1987" t="s">
        <v>373</v>
      </c>
      <c r="E1987">
        <v>615130</v>
      </c>
      <c r="F1987" t="s">
        <v>24196</v>
      </c>
      <c r="G1987" s="7">
        <v>-58.92</v>
      </c>
    </row>
    <row r="1988" spans="1:7" x14ac:dyDescent="0.3">
      <c r="A1988">
        <v>3022015</v>
      </c>
      <c r="B1988" t="s">
        <v>24214</v>
      </c>
      <c r="C1988" t="s">
        <v>241</v>
      </c>
      <c r="D1988" t="s">
        <v>373</v>
      </c>
      <c r="E1988">
        <v>615130</v>
      </c>
      <c r="F1988" t="s">
        <v>24196</v>
      </c>
      <c r="G1988" s="7">
        <v>0.01</v>
      </c>
    </row>
    <row r="1989" spans="1:7" x14ac:dyDescent="0.3">
      <c r="A1989">
        <v>3022015</v>
      </c>
      <c r="B1989" t="s">
        <v>24214</v>
      </c>
      <c r="C1989" t="s">
        <v>241</v>
      </c>
      <c r="D1989" t="s">
        <v>373</v>
      </c>
      <c r="E1989">
        <v>615130</v>
      </c>
      <c r="F1989" t="s">
        <v>24196</v>
      </c>
      <c r="G1989" s="7">
        <v>-58.92</v>
      </c>
    </row>
    <row r="1990" spans="1:7" x14ac:dyDescent="0.3">
      <c r="A1990">
        <v>3022015</v>
      </c>
      <c r="B1990" t="s">
        <v>24214</v>
      </c>
      <c r="C1990" t="s">
        <v>241</v>
      </c>
      <c r="D1990" t="s">
        <v>373</v>
      </c>
      <c r="E1990">
        <v>615130</v>
      </c>
      <c r="F1990" t="s">
        <v>24196</v>
      </c>
      <c r="G1990" s="7">
        <v>-0.01</v>
      </c>
    </row>
    <row r="1991" spans="1:7" x14ac:dyDescent="0.3">
      <c r="A1991">
        <v>3022015</v>
      </c>
      <c r="B1991" t="s">
        <v>24214</v>
      </c>
      <c r="C1991" t="s">
        <v>241</v>
      </c>
      <c r="D1991" t="s">
        <v>373</v>
      </c>
      <c r="E1991">
        <v>616160</v>
      </c>
      <c r="F1991" t="s">
        <v>24196</v>
      </c>
      <c r="G1991" s="7">
        <v>227.18</v>
      </c>
    </row>
    <row r="1992" spans="1:7" x14ac:dyDescent="0.3">
      <c r="A1992">
        <v>3022015</v>
      </c>
      <c r="B1992" t="s">
        <v>24214</v>
      </c>
      <c r="C1992" t="s">
        <v>241</v>
      </c>
      <c r="D1992" t="s">
        <v>373</v>
      </c>
      <c r="E1992">
        <v>615130</v>
      </c>
      <c r="F1992" t="s">
        <v>24196</v>
      </c>
      <c r="G1992" s="7">
        <v>9.9600000000000009</v>
      </c>
    </row>
    <row r="1993" spans="1:7" x14ac:dyDescent="0.3">
      <c r="A1993">
        <v>3022015</v>
      </c>
      <c r="B1993" t="s">
        <v>24214</v>
      </c>
      <c r="C1993" t="s">
        <v>241</v>
      </c>
      <c r="D1993" t="s">
        <v>373</v>
      </c>
      <c r="E1993">
        <v>617150</v>
      </c>
      <c r="F1993" t="s">
        <v>24196</v>
      </c>
      <c r="G1993" s="7">
        <v>305.41000000000003</v>
      </c>
    </row>
    <row r="1994" spans="1:7" x14ac:dyDescent="0.3">
      <c r="A1994">
        <v>3022015</v>
      </c>
      <c r="B1994" t="s">
        <v>24214</v>
      </c>
      <c r="C1994" t="s">
        <v>241</v>
      </c>
      <c r="D1994" t="s">
        <v>373</v>
      </c>
      <c r="E1994">
        <v>615130</v>
      </c>
      <c r="F1994" t="s">
        <v>24196</v>
      </c>
      <c r="G1994" s="7">
        <v>1278.6500000000001</v>
      </c>
    </row>
    <row r="1995" spans="1:7" x14ac:dyDescent="0.3">
      <c r="A1995">
        <v>3022015</v>
      </c>
      <c r="B1995" t="s">
        <v>24214</v>
      </c>
      <c r="C1995" t="s">
        <v>241</v>
      </c>
      <c r="D1995" t="s">
        <v>376</v>
      </c>
      <c r="E1995">
        <v>617110</v>
      </c>
      <c r="F1995" t="s">
        <v>24196</v>
      </c>
      <c r="G1995" s="7">
        <v>16.95</v>
      </c>
    </row>
    <row r="1996" spans="1:7" x14ac:dyDescent="0.3">
      <c r="A1996">
        <v>3022015</v>
      </c>
      <c r="B1996" t="s">
        <v>24214</v>
      </c>
      <c r="C1996" t="s">
        <v>241</v>
      </c>
      <c r="D1996" t="s">
        <v>373</v>
      </c>
      <c r="E1996">
        <v>615130</v>
      </c>
      <c r="F1996" t="s">
        <v>24196</v>
      </c>
      <c r="G1996" s="7">
        <v>-0.01</v>
      </c>
    </row>
    <row r="1997" spans="1:7" x14ac:dyDescent="0.3">
      <c r="A1997">
        <v>3022015</v>
      </c>
      <c r="B1997" t="s">
        <v>24214</v>
      </c>
      <c r="C1997" t="s">
        <v>241</v>
      </c>
      <c r="D1997" t="s">
        <v>373</v>
      </c>
      <c r="E1997">
        <v>615130</v>
      </c>
      <c r="F1997" t="s">
        <v>24196</v>
      </c>
      <c r="G1997" s="7">
        <v>-58.92</v>
      </c>
    </row>
    <row r="1998" spans="1:7" x14ac:dyDescent="0.3">
      <c r="A1998">
        <v>3022015</v>
      </c>
      <c r="B1998" t="s">
        <v>24214</v>
      </c>
      <c r="C1998" t="s">
        <v>241</v>
      </c>
      <c r="D1998" t="s">
        <v>371</v>
      </c>
      <c r="E1998">
        <v>617100</v>
      </c>
      <c r="F1998" t="s">
        <v>24196</v>
      </c>
      <c r="G1998" s="7">
        <v>2160.46</v>
      </c>
    </row>
    <row r="1999" spans="1:7" x14ac:dyDescent="0.3">
      <c r="A1999">
        <v>3022015</v>
      </c>
      <c r="B1999" t="s">
        <v>24214</v>
      </c>
      <c r="C1999" t="s">
        <v>241</v>
      </c>
      <c r="D1999" t="s">
        <v>373</v>
      </c>
      <c r="E1999">
        <v>615130</v>
      </c>
      <c r="F1999" t="s">
        <v>24196</v>
      </c>
      <c r="G1999" s="7">
        <v>7.77</v>
      </c>
    </row>
    <row r="2000" spans="1:7" x14ac:dyDescent="0.3">
      <c r="A2000">
        <v>3022015</v>
      </c>
      <c r="B2000" t="s">
        <v>24214</v>
      </c>
      <c r="C2000" t="s">
        <v>241</v>
      </c>
      <c r="D2000" t="s">
        <v>373</v>
      </c>
      <c r="E2000">
        <v>617150</v>
      </c>
      <c r="F2000" t="s">
        <v>24196</v>
      </c>
      <c r="G2000" s="7">
        <v>242.21</v>
      </c>
    </row>
    <row r="2001" spans="1:7" x14ac:dyDescent="0.3">
      <c r="A2001">
        <v>3022015</v>
      </c>
      <c r="B2001" t="s">
        <v>24214</v>
      </c>
      <c r="C2001" t="s">
        <v>241</v>
      </c>
      <c r="D2001" t="s">
        <v>373</v>
      </c>
      <c r="E2001">
        <v>615130</v>
      </c>
      <c r="F2001" t="s">
        <v>24196</v>
      </c>
      <c r="G2001" s="7">
        <v>1818.32</v>
      </c>
    </row>
    <row r="2002" spans="1:7" x14ac:dyDescent="0.3">
      <c r="A2002">
        <v>3022015</v>
      </c>
      <c r="B2002" t="s">
        <v>24214</v>
      </c>
      <c r="C2002" t="s">
        <v>241</v>
      </c>
      <c r="D2002" t="s">
        <v>371</v>
      </c>
      <c r="E2002">
        <v>615100</v>
      </c>
      <c r="F2002" t="s">
        <v>24196</v>
      </c>
      <c r="G2002" s="7">
        <v>1264.4000000000001</v>
      </c>
    </row>
    <row r="2003" spans="1:7" x14ac:dyDescent="0.3">
      <c r="A2003">
        <v>3022015</v>
      </c>
      <c r="B2003" t="s">
        <v>24214</v>
      </c>
      <c r="C2003" t="s">
        <v>241</v>
      </c>
      <c r="D2003" t="s">
        <v>373</v>
      </c>
      <c r="E2003">
        <v>615130</v>
      </c>
      <c r="F2003" t="s">
        <v>24196</v>
      </c>
      <c r="G2003" s="7">
        <v>53.03</v>
      </c>
    </row>
    <row r="2004" spans="1:7" x14ac:dyDescent="0.3">
      <c r="A2004">
        <v>3022015</v>
      </c>
      <c r="B2004" t="s">
        <v>24214</v>
      </c>
      <c r="C2004" t="s">
        <v>241</v>
      </c>
      <c r="D2004" t="s">
        <v>373</v>
      </c>
      <c r="E2004">
        <v>615130</v>
      </c>
      <c r="F2004" t="s">
        <v>24196</v>
      </c>
      <c r="G2004" s="7">
        <v>-58.92</v>
      </c>
    </row>
    <row r="2005" spans="1:7" x14ac:dyDescent="0.3">
      <c r="A2005">
        <v>3022015</v>
      </c>
      <c r="B2005" t="s">
        <v>24214</v>
      </c>
      <c r="C2005" t="s">
        <v>241</v>
      </c>
      <c r="D2005" t="s">
        <v>373</v>
      </c>
      <c r="E2005">
        <v>615130</v>
      </c>
      <c r="F2005" t="s">
        <v>24196</v>
      </c>
      <c r="G2005" s="7">
        <v>1931.55</v>
      </c>
    </row>
    <row r="2006" spans="1:7" x14ac:dyDescent="0.3">
      <c r="A2006">
        <v>3022015</v>
      </c>
      <c r="B2006" t="s">
        <v>24214</v>
      </c>
      <c r="C2006" t="s">
        <v>241</v>
      </c>
      <c r="D2006" t="s">
        <v>373</v>
      </c>
      <c r="E2006">
        <v>617150</v>
      </c>
      <c r="F2006" t="s">
        <v>24196</v>
      </c>
      <c r="G2006" s="7">
        <v>288.23</v>
      </c>
    </row>
    <row r="2007" spans="1:7" x14ac:dyDescent="0.3">
      <c r="A2007">
        <v>3022015</v>
      </c>
      <c r="B2007" t="s">
        <v>24214</v>
      </c>
      <c r="C2007" t="s">
        <v>241</v>
      </c>
      <c r="D2007" t="s">
        <v>374</v>
      </c>
      <c r="E2007">
        <v>616120</v>
      </c>
      <c r="F2007" t="s">
        <v>24196</v>
      </c>
      <c r="G2007" s="7">
        <v>253.13</v>
      </c>
    </row>
    <row r="2008" spans="1:7" x14ac:dyDescent="0.3">
      <c r="A2008">
        <v>3022015</v>
      </c>
      <c r="B2008" t="s">
        <v>24214</v>
      </c>
      <c r="C2008" t="s">
        <v>241</v>
      </c>
      <c r="D2008" t="s">
        <v>373</v>
      </c>
      <c r="E2008">
        <v>615130</v>
      </c>
      <c r="F2008" t="s">
        <v>24196</v>
      </c>
      <c r="G2008" s="7">
        <v>-58.92</v>
      </c>
    </row>
    <row r="2009" spans="1:7" x14ac:dyDescent="0.3">
      <c r="A2009">
        <v>3022015</v>
      </c>
      <c r="B2009" t="s">
        <v>24214</v>
      </c>
      <c r="C2009" t="s">
        <v>241</v>
      </c>
      <c r="D2009" t="s">
        <v>373</v>
      </c>
      <c r="E2009">
        <v>617150</v>
      </c>
      <c r="F2009" t="s">
        <v>24196</v>
      </c>
      <c r="G2009" s="7">
        <v>358.67</v>
      </c>
    </row>
    <row r="2010" spans="1:7" x14ac:dyDescent="0.3">
      <c r="A2010">
        <v>3022015</v>
      </c>
      <c r="B2010" t="s">
        <v>24214</v>
      </c>
      <c r="C2010" t="s">
        <v>241</v>
      </c>
      <c r="D2010" t="s">
        <v>373</v>
      </c>
      <c r="E2010">
        <v>615130</v>
      </c>
      <c r="F2010" t="s">
        <v>24196</v>
      </c>
      <c r="G2010" s="7">
        <v>-60.89</v>
      </c>
    </row>
    <row r="2011" spans="1:7" x14ac:dyDescent="0.3">
      <c r="A2011">
        <v>3022015</v>
      </c>
      <c r="B2011" t="s">
        <v>24214</v>
      </c>
      <c r="C2011" t="s">
        <v>241</v>
      </c>
      <c r="D2011" t="s">
        <v>373</v>
      </c>
      <c r="E2011">
        <v>615130</v>
      </c>
      <c r="F2011" t="s">
        <v>24196</v>
      </c>
      <c r="G2011" s="7">
        <v>-58.93</v>
      </c>
    </row>
    <row r="2012" spans="1:7" x14ac:dyDescent="0.3">
      <c r="A2012">
        <v>3022015</v>
      </c>
      <c r="B2012" t="s">
        <v>24214</v>
      </c>
      <c r="C2012" t="s">
        <v>241</v>
      </c>
      <c r="D2012" t="s">
        <v>373</v>
      </c>
      <c r="E2012">
        <v>615130</v>
      </c>
      <c r="F2012" t="s">
        <v>24196</v>
      </c>
      <c r="G2012" s="7">
        <v>-58.93</v>
      </c>
    </row>
    <row r="2013" spans="1:7" x14ac:dyDescent="0.3">
      <c r="A2013">
        <v>3022015</v>
      </c>
      <c r="B2013" t="s">
        <v>24214</v>
      </c>
      <c r="C2013" t="s">
        <v>241</v>
      </c>
      <c r="D2013" t="s">
        <v>373</v>
      </c>
      <c r="E2013">
        <v>615130</v>
      </c>
      <c r="F2013" t="s">
        <v>24196</v>
      </c>
      <c r="G2013" s="7">
        <v>-58.92</v>
      </c>
    </row>
    <row r="2014" spans="1:7" x14ac:dyDescent="0.3">
      <c r="A2014">
        <v>3022015</v>
      </c>
      <c r="B2014" t="s">
        <v>24214</v>
      </c>
      <c r="C2014" t="s">
        <v>241</v>
      </c>
      <c r="D2014" t="s">
        <v>373</v>
      </c>
      <c r="E2014">
        <v>615130</v>
      </c>
      <c r="F2014" t="s">
        <v>24196</v>
      </c>
      <c r="G2014" s="7">
        <v>53.03</v>
      </c>
    </row>
    <row r="2015" spans="1:7" x14ac:dyDescent="0.3">
      <c r="A2015">
        <v>3022015</v>
      </c>
      <c r="B2015" t="s">
        <v>24214</v>
      </c>
      <c r="C2015" t="s">
        <v>241</v>
      </c>
      <c r="D2015" t="s">
        <v>373</v>
      </c>
      <c r="E2015">
        <v>615130</v>
      </c>
      <c r="F2015" t="s">
        <v>24196</v>
      </c>
      <c r="G2015" s="7">
        <v>6.22</v>
      </c>
    </row>
    <row r="2016" spans="1:7" x14ac:dyDescent="0.3">
      <c r="A2016">
        <v>3022015</v>
      </c>
      <c r="B2016" t="s">
        <v>24214</v>
      </c>
      <c r="C2016" t="s">
        <v>241</v>
      </c>
      <c r="D2016" t="s">
        <v>373</v>
      </c>
      <c r="E2016">
        <v>615130</v>
      </c>
      <c r="F2016" t="s">
        <v>24196</v>
      </c>
      <c r="G2016" s="7">
        <v>58.92</v>
      </c>
    </row>
    <row r="2017" spans="1:7" x14ac:dyDescent="0.3">
      <c r="A2017">
        <v>3022015</v>
      </c>
      <c r="B2017" t="s">
        <v>24214</v>
      </c>
      <c r="C2017" t="s">
        <v>241</v>
      </c>
      <c r="D2017" t="s">
        <v>375</v>
      </c>
      <c r="E2017">
        <v>617130</v>
      </c>
      <c r="F2017" t="s">
        <v>24196</v>
      </c>
      <c r="G2017" s="7">
        <v>455.24</v>
      </c>
    </row>
    <row r="2018" spans="1:7" x14ac:dyDescent="0.3">
      <c r="A2018">
        <v>3022015</v>
      </c>
      <c r="B2018" t="s">
        <v>24214</v>
      </c>
      <c r="C2018" t="s">
        <v>241</v>
      </c>
      <c r="D2018" t="s">
        <v>374</v>
      </c>
      <c r="E2018">
        <v>615120</v>
      </c>
      <c r="F2018" t="s">
        <v>24196</v>
      </c>
      <c r="G2018" s="7">
        <v>112.72</v>
      </c>
    </row>
    <row r="2019" spans="1:7" x14ac:dyDescent="0.3">
      <c r="A2019">
        <v>3022015</v>
      </c>
      <c r="B2019" t="s">
        <v>24214</v>
      </c>
      <c r="C2019" t="s">
        <v>241</v>
      </c>
      <c r="D2019" t="s">
        <v>373</v>
      </c>
      <c r="E2019">
        <v>615130</v>
      </c>
      <c r="F2019" t="s">
        <v>24196</v>
      </c>
      <c r="G2019" s="7">
        <v>9.9600000000000009</v>
      </c>
    </row>
    <row r="2020" spans="1:7" x14ac:dyDescent="0.3">
      <c r="A2020">
        <v>3022015</v>
      </c>
      <c r="B2020" t="s">
        <v>24214</v>
      </c>
      <c r="C2020" t="s">
        <v>241</v>
      </c>
      <c r="D2020" t="s">
        <v>373</v>
      </c>
      <c r="E2020">
        <v>615130</v>
      </c>
      <c r="F2020" t="s">
        <v>24196</v>
      </c>
      <c r="G2020" s="7">
        <v>58.92</v>
      </c>
    </row>
    <row r="2021" spans="1:7" x14ac:dyDescent="0.3">
      <c r="A2021">
        <v>3022015</v>
      </c>
      <c r="B2021" t="s">
        <v>24214</v>
      </c>
      <c r="C2021" t="s">
        <v>241</v>
      </c>
      <c r="D2021" t="s">
        <v>371</v>
      </c>
      <c r="E2021">
        <v>615100</v>
      </c>
      <c r="F2021" t="s">
        <v>24196</v>
      </c>
      <c r="G2021" s="7">
        <v>4044.33</v>
      </c>
    </row>
    <row r="2022" spans="1:7" x14ac:dyDescent="0.3">
      <c r="A2022">
        <v>3022015</v>
      </c>
      <c r="B2022" t="s">
        <v>24214</v>
      </c>
      <c r="C2022" t="s">
        <v>241</v>
      </c>
      <c r="D2022" t="s">
        <v>373</v>
      </c>
      <c r="E2022">
        <v>615130</v>
      </c>
      <c r="F2022" t="s">
        <v>24196</v>
      </c>
      <c r="G2022" s="7">
        <v>58.92</v>
      </c>
    </row>
    <row r="2023" spans="1:7" x14ac:dyDescent="0.3">
      <c r="A2023">
        <v>3022015</v>
      </c>
      <c r="B2023" t="s">
        <v>24214</v>
      </c>
      <c r="C2023" t="s">
        <v>241</v>
      </c>
      <c r="D2023" t="s">
        <v>371</v>
      </c>
      <c r="E2023">
        <v>615100</v>
      </c>
      <c r="F2023" t="s">
        <v>24196</v>
      </c>
      <c r="G2023" s="7">
        <v>16.8</v>
      </c>
    </row>
    <row r="2024" spans="1:7" x14ac:dyDescent="0.3">
      <c r="A2024">
        <v>3022015</v>
      </c>
      <c r="B2024" t="s">
        <v>24214</v>
      </c>
      <c r="C2024" t="s">
        <v>241</v>
      </c>
      <c r="D2024" t="s">
        <v>373</v>
      </c>
      <c r="E2024">
        <v>616160</v>
      </c>
      <c r="F2024" t="s">
        <v>24196</v>
      </c>
      <c r="G2024" s="7">
        <v>262.86</v>
      </c>
    </row>
    <row r="2025" spans="1:7" x14ac:dyDescent="0.3">
      <c r="A2025">
        <v>3022015</v>
      </c>
      <c r="B2025" t="s">
        <v>24214</v>
      </c>
      <c r="C2025" t="s">
        <v>241</v>
      </c>
      <c r="D2025" t="s">
        <v>373</v>
      </c>
      <c r="E2025">
        <v>615130</v>
      </c>
      <c r="F2025" t="s">
        <v>24196</v>
      </c>
      <c r="G2025" s="7">
        <v>2372.56</v>
      </c>
    </row>
    <row r="2026" spans="1:7" x14ac:dyDescent="0.3">
      <c r="A2026">
        <v>3022015</v>
      </c>
      <c r="B2026" t="s">
        <v>24214</v>
      </c>
      <c r="C2026" t="s">
        <v>241</v>
      </c>
      <c r="D2026" t="s">
        <v>373</v>
      </c>
      <c r="E2026">
        <v>615130</v>
      </c>
      <c r="F2026" t="s">
        <v>24196</v>
      </c>
      <c r="G2026" s="7">
        <v>1281.18</v>
      </c>
    </row>
    <row r="2027" spans="1:7" x14ac:dyDescent="0.3">
      <c r="A2027">
        <v>3022015</v>
      </c>
      <c r="B2027" t="s">
        <v>24214</v>
      </c>
      <c r="C2027" t="s">
        <v>241</v>
      </c>
      <c r="D2027" t="s">
        <v>373</v>
      </c>
      <c r="E2027">
        <v>615130</v>
      </c>
      <c r="F2027" t="s">
        <v>24196</v>
      </c>
      <c r="G2027" s="7">
        <v>1931.55</v>
      </c>
    </row>
    <row r="2028" spans="1:7" x14ac:dyDescent="0.3">
      <c r="A2028">
        <v>3022015</v>
      </c>
      <c r="B2028" t="s">
        <v>24214</v>
      </c>
      <c r="C2028" t="s">
        <v>241</v>
      </c>
      <c r="D2028" t="s">
        <v>373</v>
      </c>
      <c r="E2028">
        <v>615130</v>
      </c>
      <c r="F2028" t="s">
        <v>24196</v>
      </c>
      <c r="G2028" s="7">
        <v>0.01</v>
      </c>
    </row>
    <row r="2029" spans="1:7" x14ac:dyDescent="0.3">
      <c r="A2029">
        <v>3022015</v>
      </c>
      <c r="B2029" t="s">
        <v>24214</v>
      </c>
      <c r="C2029" t="s">
        <v>241</v>
      </c>
      <c r="D2029" t="s">
        <v>373</v>
      </c>
      <c r="E2029">
        <v>617150</v>
      </c>
      <c r="F2029" t="s">
        <v>24196</v>
      </c>
      <c r="G2029" s="7">
        <v>405.79</v>
      </c>
    </row>
    <row r="2030" spans="1:7" x14ac:dyDescent="0.3">
      <c r="A2030">
        <v>3022015</v>
      </c>
      <c r="B2030" t="s">
        <v>24214</v>
      </c>
      <c r="C2030" t="s">
        <v>241</v>
      </c>
      <c r="D2030" t="s">
        <v>373</v>
      </c>
      <c r="E2030">
        <v>615130</v>
      </c>
      <c r="F2030" t="s">
        <v>24196</v>
      </c>
      <c r="G2030" s="7">
        <v>-58.92</v>
      </c>
    </row>
    <row r="2031" spans="1:7" x14ac:dyDescent="0.3">
      <c r="A2031">
        <v>3022015</v>
      </c>
      <c r="B2031" t="s">
        <v>24214</v>
      </c>
      <c r="C2031" t="s">
        <v>241</v>
      </c>
      <c r="D2031" t="s">
        <v>373</v>
      </c>
      <c r="E2031">
        <v>615130</v>
      </c>
      <c r="F2031" t="s">
        <v>24196</v>
      </c>
      <c r="G2031" s="7">
        <v>1180.27</v>
      </c>
    </row>
    <row r="2032" spans="1:7" x14ac:dyDescent="0.3">
      <c r="A2032">
        <v>3022015</v>
      </c>
      <c r="B2032" t="s">
        <v>24214</v>
      </c>
      <c r="C2032" t="s">
        <v>241</v>
      </c>
      <c r="D2032" t="s">
        <v>373</v>
      </c>
      <c r="E2032">
        <v>616160</v>
      </c>
      <c r="F2032" t="s">
        <v>24196</v>
      </c>
      <c r="G2032" s="7">
        <v>293.33</v>
      </c>
    </row>
    <row r="2033" spans="1:7" x14ac:dyDescent="0.3">
      <c r="A2033">
        <v>3022015</v>
      </c>
      <c r="B2033" t="s">
        <v>24214</v>
      </c>
      <c r="C2033" t="s">
        <v>241</v>
      </c>
      <c r="D2033" t="s">
        <v>373</v>
      </c>
      <c r="E2033">
        <v>615130</v>
      </c>
      <c r="F2033" t="s">
        <v>24196</v>
      </c>
      <c r="G2033" s="7">
        <v>-60.89</v>
      </c>
    </row>
    <row r="2034" spans="1:7" x14ac:dyDescent="0.3">
      <c r="A2034">
        <v>3022015</v>
      </c>
      <c r="B2034" t="s">
        <v>24214</v>
      </c>
      <c r="C2034" t="s">
        <v>241</v>
      </c>
      <c r="D2034" t="s">
        <v>371</v>
      </c>
      <c r="E2034">
        <v>615100</v>
      </c>
      <c r="F2034" t="s">
        <v>24196</v>
      </c>
      <c r="G2034" s="7">
        <v>21.63</v>
      </c>
    </row>
    <row r="2035" spans="1:7" x14ac:dyDescent="0.3">
      <c r="A2035">
        <v>3022015</v>
      </c>
      <c r="B2035" t="s">
        <v>24214</v>
      </c>
      <c r="C2035" t="s">
        <v>241</v>
      </c>
      <c r="D2035" t="s">
        <v>373</v>
      </c>
      <c r="E2035">
        <v>615130</v>
      </c>
      <c r="F2035" t="s">
        <v>24196</v>
      </c>
      <c r="G2035" s="7">
        <v>148.99</v>
      </c>
    </row>
    <row r="2036" spans="1:7" x14ac:dyDescent="0.3">
      <c r="A2036">
        <v>3022015</v>
      </c>
      <c r="B2036" t="s">
        <v>24214</v>
      </c>
      <c r="C2036" t="s">
        <v>241</v>
      </c>
      <c r="D2036" t="s">
        <v>373</v>
      </c>
      <c r="E2036">
        <v>615130</v>
      </c>
      <c r="F2036" t="s">
        <v>24196</v>
      </c>
      <c r="G2036" s="7">
        <v>6.39</v>
      </c>
    </row>
    <row r="2037" spans="1:7" x14ac:dyDescent="0.3">
      <c r="A2037">
        <v>3022015</v>
      </c>
      <c r="B2037" t="s">
        <v>24214</v>
      </c>
      <c r="C2037" t="s">
        <v>241</v>
      </c>
      <c r="D2037" t="s">
        <v>373</v>
      </c>
      <c r="E2037">
        <v>615130</v>
      </c>
      <c r="F2037" t="s">
        <v>24196</v>
      </c>
      <c r="G2037" s="7">
        <v>0.01</v>
      </c>
    </row>
    <row r="2038" spans="1:7" x14ac:dyDescent="0.3">
      <c r="A2038">
        <v>3022015</v>
      </c>
      <c r="B2038" t="s">
        <v>24214</v>
      </c>
      <c r="C2038" t="s">
        <v>241</v>
      </c>
      <c r="D2038" t="s">
        <v>373</v>
      </c>
      <c r="E2038">
        <v>615130</v>
      </c>
      <c r="F2038" t="s">
        <v>24196</v>
      </c>
      <c r="G2038" s="7">
        <v>-60.89</v>
      </c>
    </row>
    <row r="2039" spans="1:7" x14ac:dyDescent="0.3">
      <c r="A2039">
        <v>3022015</v>
      </c>
      <c r="B2039" t="s">
        <v>24214</v>
      </c>
      <c r="C2039" t="s">
        <v>241</v>
      </c>
      <c r="D2039" t="s">
        <v>373</v>
      </c>
      <c r="E2039">
        <v>615130</v>
      </c>
      <c r="F2039" t="s">
        <v>24196</v>
      </c>
      <c r="G2039" s="7">
        <v>-0.01</v>
      </c>
    </row>
    <row r="2040" spans="1:7" x14ac:dyDescent="0.3">
      <c r="A2040">
        <v>3022015</v>
      </c>
      <c r="B2040" t="s">
        <v>24214</v>
      </c>
      <c r="C2040" t="s">
        <v>241</v>
      </c>
      <c r="D2040" t="s">
        <v>373</v>
      </c>
      <c r="E2040">
        <v>615130</v>
      </c>
      <c r="F2040" t="s">
        <v>24196</v>
      </c>
      <c r="G2040" s="7">
        <v>4.66</v>
      </c>
    </row>
    <row r="2041" spans="1:7" x14ac:dyDescent="0.3">
      <c r="A2041">
        <v>3022015</v>
      </c>
      <c r="B2041" t="s">
        <v>24214</v>
      </c>
      <c r="C2041" t="s">
        <v>241</v>
      </c>
      <c r="D2041" t="s">
        <v>373</v>
      </c>
      <c r="E2041">
        <v>615130</v>
      </c>
      <c r="F2041" t="s">
        <v>24196</v>
      </c>
      <c r="G2041" s="7">
        <v>-58.93</v>
      </c>
    </row>
    <row r="2042" spans="1:7" x14ac:dyDescent="0.3">
      <c r="A2042">
        <v>3022015</v>
      </c>
      <c r="B2042" t="s">
        <v>24214</v>
      </c>
      <c r="C2042" t="s">
        <v>241</v>
      </c>
      <c r="D2042" t="s">
        <v>373</v>
      </c>
      <c r="E2042">
        <v>615130</v>
      </c>
      <c r="F2042" t="s">
        <v>24196</v>
      </c>
      <c r="G2042" s="7">
        <v>-1672.85</v>
      </c>
    </row>
    <row r="2043" spans="1:7" x14ac:dyDescent="0.3">
      <c r="A2043">
        <v>3022015</v>
      </c>
      <c r="B2043" t="s">
        <v>24214</v>
      </c>
      <c r="C2043" t="s">
        <v>241</v>
      </c>
      <c r="D2043" t="s">
        <v>371</v>
      </c>
      <c r="E2043">
        <v>615100</v>
      </c>
      <c r="F2043" t="s">
        <v>24196</v>
      </c>
      <c r="G2043" s="7">
        <v>37.67</v>
      </c>
    </row>
    <row r="2044" spans="1:7" x14ac:dyDescent="0.3">
      <c r="A2044">
        <v>3022015</v>
      </c>
      <c r="B2044" t="s">
        <v>24214</v>
      </c>
      <c r="C2044" t="s">
        <v>241</v>
      </c>
      <c r="D2044" t="s">
        <v>373</v>
      </c>
      <c r="E2044">
        <v>615130</v>
      </c>
      <c r="F2044" t="s">
        <v>24196</v>
      </c>
      <c r="G2044" s="7">
        <v>1244.6500000000001</v>
      </c>
    </row>
    <row r="2045" spans="1:7" x14ac:dyDescent="0.3">
      <c r="A2045">
        <v>3022015</v>
      </c>
      <c r="B2045" t="s">
        <v>24214</v>
      </c>
      <c r="C2045" t="s">
        <v>241</v>
      </c>
      <c r="D2045" t="s">
        <v>371</v>
      </c>
      <c r="E2045">
        <v>615100</v>
      </c>
      <c r="F2045" t="s">
        <v>24196</v>
      </c>
      <c r="G2045" s="7">
        <v>3360.17</v>
      </c>
    </row>
    <row r="2046" spans="1:7" x14ac:dyDescent="0.3">
      <c r="A2046">
        <v>3022015</v>
      </c>
      <c r="B2046" t="s">
        <v>24214</v>
      </c>
      <c r="C2046" t="s">
        <v>241</v>
      </c>
      <c r="D2046" t="s">
        <v>373</v>
      </c>
      <c r="E2046">
        <v>615130</v>
      </c>
      <c r="F2046" t="s">
        <v>24196</v>
      </c>
      <c r="G2046" s="7">
        <v>-58.92</v>
      </c>
    </row>
    <row r="2047" spans="1:7" x14ac:dyDescent="0.3">
      <c r="A2047">
        <v>3022015</v>
      </c>
      <c r="B2047" t="s">
        <v>24214</v>
      </c>
      <c r="C2047" t="s">
        <v>241</v>
      </c>
      <c r="D2047" t="s">
        <v>373</v>
      </c>
      <c r="E2047">
        <v>615130</v>
      </c>
      <c r="F2047" t="s">
        <v>24196</v>
      </c>
      <c r="G2047" s="7">
        <v>-58.92</v>
      </c>
    </row>
    <row r="2048" spans="1:7" x14ac:dyDescent="0.3">
      <c r="A2048">
        <v>3022015</v>
      </c>
      <c r="B2048" t="s">
        <v>24214</v>
      </c>
      <c r="C2048" t="s">
        <v>241</v>
      </c>
      <c r="D2048" t="s">
        <v>375</v>
      </c>
      <c r="E2048">
        <v>615140</v>
      </c>
      <c r="F2048" t="s">
        <v>24196</v>
      </c>
      <c r="G2048" s="7">
        <v>2979.14</v>
      </c>
    </row>
    <row r="2049" spans="1:7" x14ac:dyDescent="0.3">
      <c r="A2049">
        <v>3022015</v>
      </c>
      <c r="B2049" t="s">
        <v>24214</v>
      </c>
      <c r="C2049" t="s">
        <v>241</v>
      </c>
      <c r="D2049" t="s">
        <v>373</v>
      </c>
      <c r="E2049">
        <v>615130</v>
      </c>
      <c r="F2049" t="s">
        <v>24196</v>
      </c>
      <c r="G2049" s="7">
        <v>2483.04</v>
      </c>
    </row>
    <row r="2050" spans="1:7" x14ac:dyDescent="0.3">
      <c r="A2050">
        <v>3022015</v>
      </c>
      <c r="B2050" t="s">
        <v>24214</v>
      </c>
      <c r="C2050" t="s">
        <v>241</v>
      </c>
      <c r="D2050" t="s">
        <v>375</v>
      </c>
      <c r="E2050">
        <v>615140</v>
      </c>
      <c r="F2050" t="s">
        <v>24196</v>
      </c>
      <c r="G2050" s="7">
        <v>14.9</v>
      </c>
    </row>
    <row r="2051" spans="1:7" x14ac:dyDescent="0.3">
      <c r="A2051">
        <v>3022015</v>
      </c>
      <c r="B2051" t="s">
        <v>24214</v>
      </c>
      <c r="C2051" t="s">
        <v>241</v>
      </c>
      <c r="D2051" t="s">
        <v>373</v>
      </c>
      <c r="E2051">
        <v>616160</v>
      </c>
      <c r="F2051" t="s">
        <v>24196</v>
      </c>
      <c r="G2051" s="7">
        <v>245.69</v>
      </c>
    </row>
    <row r="2052" spans="1:7" x14ac:dyDescent="0.3">
      <c r="A2052">
        <v>3022015</v>
      </c>
      <c r="B2052" t="s">
        <v>24214</v>
      </c>
      <c r="C2052" t="s">
        <v>241</v>
      </c>
      <c r="D2052" t="s">
        <v>373</v>
      </c>
      <c r="E2052">
        <v>617150</v>
      </c>
      <c r="F2052" t="s">
        <v>24196</v>
      </c>
      <c r="G2052" s="7">
        <v>394.04</v>
      </c>
    </row>
    <row r="2053" spans="1:7" x14ac:dyDescent="0.3">
      <c r="A2053">
        <v>3022015</v>
      </c>
      <c r="B2053" t="s">
        <v>24214</v>
      </c>
      <c r="C2053" t="s">
        <v>241</v>
      </c>
      <c r="D2053" t="s">
        <v>376</v>
      </c>
      <c r="E2053">
        <v>616110</v>
      </c>
      <c r="F2053" t="s">
        <v>24196</v>
      </c>
      <c r="G2053" s="7">
        <v>100.19</v>
      </c>
    </row>
    <row r="2054" spans="1:7" x14ac:dyDescent="0.3">
      <c r="A2054">
        <v>3022015</v>
      </c>
      <c r="B2054" t="s">
        <v>24214</v>
      </c>
      <c r="C2054" t="s">
        <v>241</v>
      </c>
      <c r="D2054" t="s">
        <v>373</v>
      </c>
      <c r="E2054">
        <v>615130</v>
      </c>
      <c r="F2054" t="s">
        <v>24196</v>
      </c>
      <c r="G2054" s="7">
        <v>58.92</v>
      </c>
    </row>
    <row r="2055" spans="1:7" x14ac:dyDescent="0.3">
      <c r="A2055">
        <v>3022015</v>
      </c>
      <c r="B2055" t="s">
        <v>24214</v>
      </c>
      <c r="C2055" t="s">
        <v>241</v>
      </c>
      <c r="D2055" t="s">
        <v>371</v>
      </c>
      <c r="E2055">
        <v>617100</v>
      </c>
      <c r="F2055" t="s">
        <v>24196</v>
      </c>
      <c r="G2055" s="7">
        <v>734.78</v>
      </c>
    </row>
    <row r="2056" spans="1:7" x14ac:dyDescent="0.3">
      <c r="A2056">
        <v>3022015</v>
      </c>
      <c r="B2056" t="s">
        <v>24214</v>
      </c>
      <c r="C2056" t="s">
        <v>241</v>
      </c>
      <c r="D2056" t="s">
        <v>373</v>
      </c>
      <c r="E2056">
        <v>615130</v>
      </c>
      <c r="F2056" t="s">
        <v>24196</v>
      </c>
      <c r="G2056" s="7">
        <v>9.16</v>
      </c>
    </row>
    <row r="2057" spans="1:7" x14ac:dyDescent="0.3">
      <c r="A2057">
        <v>3022015</v>
      </c>
      <c r="B2057" t="s">
        <v>24214</v>
      </c>
      <c r="C2057" t="s">
        <v>241</v>
      </c>
      <c r="D2057" t="s">
        <v>373</v>
      </c>
      <c r="E2057">
        <v>615130</v>
      </c>
      <c r="F2057" t="s">
        <v>24196</v>
      </c>
      <c r="G2057" s="7">
        <v>-58.92</v>
      </c>
    </row>
    <row r="2058" spans="1:7" x14ac:dyDescent="0.3">
      <c r="A2058">
        <v>3022015</v>
      </c>
      <c r="B2058" t="s">
        <v>24214</v>
      </c>
      <c r="C2058" t="s">
        <v>241</v>
      </c>
      <c r="D2058" t="s">
        <v>373</v>
      </c>
      <c r="E2058">
        <v>615130</v>
      </c>
      <c r="F2058" t="s">
        <v>24196</v>
      </c>
      <c r="G2058" s="7">
        <v>58.92</v>
      </c>
    </row>
    <row r="2059" spans="1:7" x14ac:dyDescent="0.3">
      <c r="A2059">
        <v>3022015</v>
      </c>
      <c r="B2059" t="s">
        <v>24214</v>
      </c>
      <c r="C2059" t="s">
        <v>241</v>
      </c>
      <c r="D2059" t="s">
        <v>373</v>
      </c>
      <c r="E2059">
        <v>617150</v>
      </c>
      <c r="F2059" t="s">
        <v>24196</v>
      </c>
      <c r="G2059" s="7">
        <v>379.66</v>
      </c>
    </row>
    <row r="2060" spans="1:7" x14ac:dyDescent="0.3">
      <c r="A2060">
        <v>3022015</v>
      </c>
      <c r="B2060" t="s">
        <v>24214</v>
      </c>
      <c r="C2060" t="s">
        <v>241</v>
      </c>
      <c r="D2060" t="s">
        <v>373</v>
      </c>
      <c r="E2060">
        <v>616160</v>
      </c>
      <c r="F2060" t="s">
        <v>24196</v>
      </c>
      <c r="G2060" s="7">
        <v>227.18</v>
      </c>
    </row>
    <row r="2061" spans="1:7" x14ac:dyDescent="0.3">
      <c r="A2061">
        <v>3022015</v>
      </c>
      <c r="B2061" t="s">
        <v>24214</v>
      </c>
      <c r="C2061" t="s">
        <v>241</v>
      </c>
      <c r="D2061" t="s">
        <v>371</v>
      </c>
      <c r="E2061">
        <v>615100</v>
      </c>
      <c r="F2061" t="s">
        <v>24196</v>
      </c>
      <c r="G2061" s="7">
        <v>22.62</v>
      </c>
    </row>
    <row r="2062" spans="1:7" x14ac:dyDescent="0.3">
      <c r="A2062">
        <v>3022015</v>
      </c>
      <c r="B2062" t="s">
        <v>24214</v>
      </c>
      <c r="C2062" t="s">
        <v>241</v>
      </c>
      <c r="D2062" t="s">
        <v>373</v>
      </c>
      <c r="E2062">
        <v>617150</v>
      </c>
      <c r="F2062" t="s">
        <v>24196</v>
      </c>
      <c r="G2062" s="7">
        <v>571.80999999999995</v>
      </c>
    </row>
    <row r="2063" spans="1:7" x14ac:dyDescent="0.3">
      <c r="A2063">
        <v>3022015</v>
      </c>
      <c r="B2063" t="s">
        <v>24214</v>
      </c>
      <c r="C2063" t="s">
        <v>241</v>
      </c>
      <c r="D2063" t="s">
        <v>373</v>
      </c>
      <c r="E2063">
        <v>615130</v>
      </c>
      <c r="F2063" t="s">
        <v>24196</v>
      </c>
      <c r="G2063" s="7">
        <v>0.01</v>
      </c>
    </row>
    <row r="2064" spans="1:7" x14ac:dyDescent="0.3">
      <c r="A2064">
        <v>3022015</v>
      </c>
      <c r="B2064" t="s">
        <v>24214</v>
      </c>
      <c r="C2064" t="s">
        <v>241</v>
      </c>
      <c r="D2064" t="s">
        <v>371</v>
      </c>
      <c r="E2064">
        <v>617100</v>
      </c>
      <c r="F2064" t="s">
        <v>24196</v>
      </c>
      <c r="G2064" s="7">
        <v>870.27</v>
      </c>
    </row>
    <row r="2065" spans="1:7" x14ac:dyDescent="0.3">
      <c r="A2065">
        <v>3022015</v>
      </c>
      <c r="B2065" t="s">
        <v>24214</v>
      </c>
      <c r="C2065" t="s">
        <v>241</v>
      </c>
      <c r="D2065" t="s">
        <v>371</v>
      </c>
      <c r="E2065">
        <v>615100</v>
      </c>
      <c r="F2065" t="s">
        <v>24196</v>
      </c>
      <c r="G2065" s="7">
        <v>22.41</v>
      </c>
    </row>
    <row r="2066" spans="1:7" x14ac:dyDescent="0.3">
      <c r="A2066">
        <v>3022015</v>
      </c>
      <c r="B2066" t="s">
        <v>24214</v>
      </c>
      <c r="C2066" t="s">
        <v>241</v>
      </c>
      <c r="D2066" t="s">
        <v>373</v>
      </c>
      <c r="E2066">
        <v>615130</v>
      </c>
      <c r="F2066" t="s">
        <v>24196</v>
      </c>
      <c r="G2066" s="7">
        <v>11.43</v>
      </c>
    </row>
    <row r="2067" spans="1:7" x14ac:dyDescent="0.3">
      <c r="A2067">
        <v>3022015</v>
      </c>
      <c r="B2067" t="s">
        <v>24214</v>
      </c>
      <c r="C2067" t="s">
        <v>241</v>
      </c>
      <c r="D2067" t="s">
        <v>377</v>
      </c>
      <c r="E2067">
        <v>611110</v>
      </c>
      <c r="F2067" t="s">
        <v>24196</v>
      </c>
      <c r="G2067" s="7">
        <v>288.91000000000003</v>
      </c>
    </row>
    <row r="2068" spans="1:7" x14ac:dyDescent="0.3">
      <c r="A2068">
        <v>3022015</v>
      </c>
      <c r="B2068" t="s">
        <v>24214</v>
      </c>
      <c r="C2068" t="s">
        <v>241</v>
      </c>
      <c r="D2068" t="s">
        <v>373</v>
      </c>
      <c r="E2068">
        <v>615130</v>
      </c>
      <c r="F2068" t="s">
        <v>24196</v>
      </c>
      <c r="G2068" s="7">
        <v>2147.54</v>
      </c>
    </row>
    <row r="2069" spans="1:7" x14ac:dyDescent="0.3">
      <c r="A2069">
        <v>3022015</v>
      </c>
      <c r="B2069" t="s">
        <v>24214</v>
      </c>
      <c r="C2069" t="s">
        <v>241</v>
      </c>
      <c r="D2069" t="s">
        <v>374</v>
      </c>
      <c r="E2069">
        <v>615120</v>
      </c>
      <c r="F2069" t="s">
        <v>24196</v>
      </c>
      <c r="G2069" s="7">
        <v>62.66</v>
      </c>
    </row>
    <row r="2070" spans="1:7" x14ac:dyDescent="0.3">
      <c r="A2070">
        <v>3022015</v>
      </c>
      <c r="B2070" t="s">
        <v>24214</v>
      </c>
      <c r="C2070" t="s">
        <v>241</v>
      </c>
      <c r="D2070" t="s">
        <v>373</v>
      </c>
      <c r="E2070">
        <v>615130</v>
      </c>
      <c r="F2070" t="s">
        <v>24196</v>
      </c>
      <c r="G2070" s="7">
        <v>58.92</v>
      </c>
    </row>
    <row r="2071" spans="1:7" x14ac:dyDescent="0.3">
      <c r="A2071">
        <v>3022015</v>
      </c>
      <c r="B2071" t="s">
        <v>24214</v>
      </c>
      <c r="C2071" t="s">
        <v>241</v>
      </c>
      <c r="D2071" t="s">
        <v>375</v>
      </c>
      <c r="E2071">
        <v>615140</v>
      </c>
      <c r="F2071" t="s">
        <v>24196</v>
      </c>
      <c r="G2071" s="7">
        <v>2231.59</v>
      </c>
    </row>
    <row r="2072" spans="1:7" x14ac:dyDescent="0.3">
      <c r="A2072">
        <v>3022015</v>
      </c>
      <c r="B2072" t="s">
        <v>24214</v>
      </c>
      <c r="C2072" t="s">
        <v>241</v>
      </c>
      <c r="D2072" t="s">
        <v>373</v>
      </c>
      <c r="E2072">
        <v>615130</v>
      </c>
      <c r="F2072" t="s">
        <v>24196</v>
      </c>
      <c r="G2072" s="7">
        <v>58.92</v>
      </c>
    </row>
    <row r="2073" spans="1:7" x14ac:dyDescent="0.3">
      <c r="A2073">
        <v>3022015</v>
      </c>
      <c r="B2073" t="s">
        <v>24214</v>
      </c>
      <c r="C2073" t="s">
        <v>241</v>
      </c>
      <c r="D2073" t="s">
        <v>371</v>
      </c>
      <c r="E2073">
        <v>615100</v>
      </c>
      <c r="F2073" t="s">
        <v>24196</v>
      </c>
      <c r="G2073" s="7">
        <v>15.17</v>
      </c>
    </row>
    <row r="2074" spans="1:7" x14ac:dyDescent="0.3">
      <c r="A2074">
        <v>3022015</v>
      </c>
      <c r="B2074" t="s">
        <v>24214</v>
      </c>
      <c r="C2074" t="s">
        <v>241</v>
      </c>
      <c r="D2074" t="s">
        <v>377</v>
      </c>
      <c r="E2074">
        <v>611110</v>
      </c>
      <c r="F2074" t="s">
        <v>24196</v>
      </c>
      <c r="G2074" s="7">
        <v>2.89</v>
      </c>
    </row>
    <row r="2075" spans="1:7" x14ac:dyDescent="0.3">
      <c r="A2075">
        <v>3022015</v>
      </c>
      <c r="B2075" t="s">
        <v>24214</v>
      </c>
      <c r="C2075" t="s">
        <v>241</v>
      </c>
      <c r="D2075" t="s">
        <v>373</v>
      </c>
      <c r="E2075">
        <v>615130</v>
      </c>
      <c r="F2075" t="s">
        <v>24196</v>
      </c>
      <c r="G2075" s="7">
        <v>7.06</v>
      </c>
    </row>
    <row r="2076" spans="1:7" x14ac:dyDescent="0.3">
      <c r="A2076">
        <v>3022015</v>
      </c>
      <c r="B2076" t="s">
        <v>24214</v>
      </c>
      <c r="C2076" t="s">
        <v>241</v>
      </c>
      <c r="D2076" t="s">
        <v>373</v>
      </c>
      <c r="E2076">
        <v>616160</v>
      </c>
      <c r="F2076" t="s">
        <v>24196</v>
      </c>
      <c r="G2076" s="7">
        <v>230.53</v>
      </c>
    </row>
    <row r="2077" spans="1:7" x14ac:dyDescent="0.3">
      <c r="A2077">
        <v>3022015</v>
      </c>
      <c r="B2077" t="s">
        <v>24214</v>
      </c>
      <c r="C2077" t="s">
        <v>241</v>
      </c>
      <c r="D2077" t="s">
        <v>373</v>
      </c>
      <c r="E2077">
        <v>615130</v>
      </c>
      <c r="F2077" t="s">
        <v>24196</v>
      </c>
      <c r="G2077" s="7">
        <v>-60.88</v>
      </c>
    </row>
    <row r="2078" spans="1:7" x14ac:dyDescent="0.3">
      <c r="A2078">
        <v>3022015</v>
      </c>
      <c r="B2078" t="s">
        <v>24214</v>
      </c>
      <c r="C2078" t="s">
        <v>241</v>
      </c>
      <c r="D2078" t="s">
        <v>373</v>
      </c>
      <c r="E2078">
        <v>615130</v>
      </c>
      <c r="F2078" t="s">
        <v>24196</v>
      </c>
      <c r="G2078" s="7">
        <v>58.92</v>
      </c>
    </row>
    <row r="2079" spans="1:7" x14ac:dyDescent="0.3">
      <c r="A2079">
        <v>3022015</v>
      </c>
      <c r="B2079" t="s">
        <v>24214</v>
      </c>
      <c r="C2079" t="s">
        <v>241</v>
      </c>
      <c r="D2079" t="s">
        <v>373</v>
      </c>
      <c r="E2079">
        <v>617150</v>
      </c>
      <c r="F2079" t="s">
        <v>24196</v>
      </c>
      <c r="G2079" s="7">
        <v>260.83999999999997</v>
      </c>
    </row>
    <row r="2080" spans="1:7" x14ac:dyDescent="0.3">
      <c r="A2080">
        <v>3022015</v>
      </c>
      <c r="B2080" t="s">
        <v>24214</v>
      </c>
      <c r="C2080" t="s">
        <v>241</v>
      </c>
      <c r="D2080" t="s">
        <v>371</v>
      </c>
      <c r="E2080">
        <v>615100</v>
      </c>
      <c r="F2080" t="s">
        <v>24196</v>
      </c>
      <c r="G2080" s="7">
        <v>3193.17</v>
      </c>
    </row>
    <row r="2081" spans="1:7" x14ac:dyDescent="0.3">
      <c r="A2081">
        <v>3022015</v>
      </c>
      <c r="B2081" t="s">
        <v>24214</v>
      </c>
      <c r="C2081" t="s">
        <v>241</v>
      </c>
      <c r="D2081" t="s">
        <v>373</v>
      </c>
      <c r="E2081">
        <v>615130</v>
      </c>
      <c r="F2081" t="s">
        <v>24196</v>
      </c>
      <c r="G2081" s="7">
        <v>54.43</v>
      </c>
    </row>
    <row r="2082" spans="1:7" x14ac:dyDescent="0.3">
      <c r="A2082">
        <v>3022015</v>
      </c>
      <c r="B2082" t="s">
        <v>24214</v>
      </c>
      <c r="C2082" t="s">
        <v>241</v>
      </c>
      <c r="D2082" t="s">
        <v>373</v>
      </c>
      <c r="E2082">
        <v>617150</v>
      </c>
      <c r="F2082" t="s">
        <v>24196</v>
      </c>
      <c r="G2082" s="7">
        <v>406.33</v>
      </c>
    </row>
    <row r="2083" spans="1:7" x14ac:dyDescent="0.3">
      <c r="A2083">
        <v>3022015</v>
      </c>
      <c r="B2083" t="s">
        <v>24214</v>
      </c>
      <c r="C2083" t="s">
        <v>241</v>
      </c>
      <c r="D2083" t="s">
        <v>373</v>
      </c>
      <c r="E2083">
        <v>615130</v>
      </c>
      <c r="F2083" t="s">
        <v>24196</v>
      </c>
      <c r="G2083" s="7">
        <v>-58.93</v>
      </c>
    </row>
    <row r="2084" spans="1:7" x14ac:dyDescent="0.3">
      <c r="A2084">
        <v>3022015</v>
      </c>
      <c r="B2084" t="s">
        <v>24214</v>
      </c>
      <c r="C2084" t="s">
        <v>241</v>
      </c>
      <c r="D2084" t="s">
        <v>373</v>
      </c>
      <c r="E2084">
        <v>615130</v>
      </c>
      <c r="F2084" t="s">
        <v>24196</v>
      </c>
      <c r="G2084" s="7">
        <v>-58.92</v>
      </c>
    </row>
    <row r="2085" spans="1:7" x14ac:dyDescent="0.3">
      <c r="A2085">
        <v>3022015</v>
      </c>
      <c r="B2085" t="s">
        <v>24214</v>
      </c>
      <c r="C2085" t="s">
        <v>241</v>
      </c>
      <c r="D2085" t="s">
        <v>373</v>
      </c>
      <c r="E2085">
        <v>615130</v>
      </c>
      <c r="F2085" t="s">
        <v>24196</v>
      </c>
      <c r="G2085" s="7">
        <v>-58.92</v>
      </c>
    </row>
    <row r="2086" spans="1:7" x14ac:dyDescent="0.3">
      <c r="A2086">
        <v>3022015</v>
      </c>
      <c r="B2086" t="s">
        <v>24214</v>
      </c>
      <c r="C2086" t="s">
        <v>241</v>
      </c>
      <c r="D2086" t="s">
        <v>373</v>
      </c>
      <c r="E2086">
        <v>615130</v>
      </c>
      <c r="F2086" t="s">
        <v>24196</v>
      </c>
      <c r="G2086" s="7">
        <v>60.89</v>
      </c>
    </row>
    <row r="2087" spans="1:7" x14ac:dyDescent="0.3">
      <c r="A2087">
        <v>3022015</v>
      </c>
      <c r="B2087" t="s">
        <v>24214</v>
      </c>
      <c r="C2087" t="s">
        <v>241</v>
      </c>
      <c r="D2087" t="s">
        <v>377</v>
      </c>
      <c r="E2087">
        <v>611110</v>
      </c>
      <c r="F2087" t="s">
        <v>24196</v>
      </c>
      <c r="G2087" s="7">
        <v>1.44</v>
      </c>
    </row>
    <row r="2088" spans="1:7" x14ac:dyDescent="0.3">
      <c r="A2088">
        <v>3022015</v>
      </c>
      <c r="B2088" t="s">
        <v>24214</v>
      </c>
      <c r="C2088" t="s">
        <v>241</v>
      </c>
      <c r="D2088" t="s">
        <v>373</v>
      </c>
      <c r="E2088">
        <v>615130</v>
      </c>
      <c r="F2088" t="s">
        <v>24196</v>
      </c>
      <c r="G2088" s="7">
        <v>1832.89</v>
      </c>
    </row>
    <row r="2089" spans="1:7" x14ac:dyDescent="0.3">
      <c r="A2089">
        <v>3022015</v>
      </c>
      <c r="B2089" t="s">
        <v>24214</v>
      </c>
      <c r="C2089" t="s">
        <v>241</v>
      </c>
      <c r="D2089" t="s">
        <v>371</v>
      </c>
      <c r="E2089">
        <v>616100</v>
      </c>
      <c r="F2089" t="s">
        <v>24196</v>
      </c>
      <c r="G2089" s="7">
        <v>1067.4000000000001</v>
      </c>
    </row>
    <row r="2090" spans="1:7" x14ac:dyDescent="0.3">
      <c r="A2090">
        <v>3022015</v>
      </c>
      <c r="B2090" t="s">
        <v>24214</v>
      </c>
      <c r="C2090" t="s">
        <v>241</v>
      </c>
      <c r="D2090" t="s">
        <v>373</v>
      </c>
      <c r="E2090">
        <v>615130</v>
      </c>
      <c r="F2090" t="s">
        <v>24196</v>
      </c>
      <c r="G2090" s="7">
        <v>2802.98</v>
      </c>
    </row>
    <row r="2091" spans="1:7" x14ac:dyDescent="0.3">
      <c r="A2091">
        <v>3022015</v>
      </c>
      <c r="B2091" t="s">
        <v>24214</v>
      </c>
      <c r="C2091" t="s">
        <v>241</v>
      </c>
      <c r="D2091" t="s">
        <v>371</v>
      </c>
      <c r="E2091">
        <v>615100</v>
      </c>
      <c r="F2091" t="s">
        <v>24196</v>
      </c>
      <c r="G2091" s="7">
        <v>11.55</v>
      </c>
    </row>
    <row r="2092" spans="1:7" x14ac:dyDescent="0.3">
      <c r="A2092">
        <v>3022015</v>
      </c>
      <c r="B2092" t="s">
        <v>24214</v>
      </c>
      <c r="C2092" t="s">
        <v>241</v>
      </c>
      <c r="D2092" t="s">
        <v>373</v>
      </c>
      <c r="E2092">
        <v>615130</v>
      </c>
      <c r="F2092" t="s">
        <v>24196</v>
      </c>
      <c r="G2092" s="7">
        <v>0.01</v>
      </c>
    </row>
    <row r="2093" spans="1:7" x14ac:dyDescent="0.3">
      <c r="A2093">
        <v>3022015</v>
      </c>
      <c r="B2093" t="s">
        <v>24214</v>
      </c>
      <c r="C2093" t="s">
        <v>241</v>
      </c>
      <c r="D2093" t="s">
        <v>373</v>
      </c>
      <c r="E2093">
        <v>615130</v>
      </c>
      <c r="F2093" t="s">
        <v>24196</v>
      </c>
      <c r="G2093" s="7">
        <v>10.6</v>
      </c>
    </row>
    <row r="2094" spans="1:7" x14ac:dyDescent="0.3">
      <c r="A2094">
        <v>3022015</v>
      </c>
      <c r="B2094" t="s">
        <v>24214</v>
      </c>
      <c r="C2094" t="s">
        <v>241</v>
      </c>
      <c r="D2094" t="s">
        <v>371</v>
      </c>
      <c r="E2094">
        <v>617100</v>
      </c>
      <c r="F2094" t="s">
        <v>24196</v>
      </c>
      <c r="G2094" s="7">
        <v>1240.95</v>
      </c>
    </row>
    <row r="2095" spans="1:7" x14ac:dyDescent="0.3">
      <c r="A2095">
        <v>3022015</v>
      </c>
      <c r="B2095" t="s">
        <v>24214</v>
      </c>
      <c r="C2095" t="s">
        <v>241</v>
      </c>
      <c r="D2095" t="s">
        <v>373</v>
      </c>
      <c r="E2095">
        <v>615130</v>
      </c>
      <c r="F2095" t="s">
        <v>24196</v>
      </c>
      <c r="G2095" s="7">
        <v>7.15</v>
      </c>
    </row>
    <row r="2096" spans="1:7" x14ac:dyDescent="0.3">
      <c r="A2096">
        <v>3022015</v>
      </c>
      <c r="B2096" t="s">
        <v>24214</v>
      </c>
      <c r="C2096" t="s">
        <v>241</v>
      </c>
      <c r="D2096" t="s">
        <v>373</v>
      </c>
      <c r="E2096">
        <v>616160</v>
      </c>
      <c r="F2096" t="s">
        <v>24196</v>
      </c>
      <c r="G2096" s="7">
        <v>310.91000000000003</v>
      </c>
    </row>
    <row r="2097" spans="1:7" x14ac:dyDescent="0.3">
      <c r="A2097">
        <v>3022015</v>
      </c>
      <c r="B2097" t="s">
        <v>24214</v>
      </c>
      <c r="C2097" t="s">
        <v>241</v>
      </c>
      <c r="D2097" t="s">
        <v>373</v>
      </c>
      <c r="E2097">
        <v>617150</v>
      </c>
      <c r="F2097" t="s">
        <v>24196</v>
      </c>
      <c r="G2097" s="7">
        <v>322.95</v>
      </c>
    </row>
    <row r="2098" spans="1:7" x14ac:dyDescent="0.3">
      <c r="A2098">
        <v>3022015</v>
      </c>
      <c r="B2098" t="s">
        <v>24214</v>
      </c>
      <c r="C2098" t="s">
        <v>241</v>
      </c>
      <c r="D2098" t="s">
        <v>373</v>
      </c>
      <c r="E2098">
        <v>617150</v>
      </c>
      <c r="F2098" t="s">
        <v>24196</v>
      </c>
      <c r="G2098" s="7">
        <v>242.21</v>
      </c>
    </row>
    <row r="2099" spans="1:7" x14ac:dyDescent="0.3">
      <c r="A2099">
        <v>3022015</v>
      </c>
      <c r="B2099" t="s">
        <v>24214</v>
      </c>
      <c r="C2099" t="s">
        <v>241</v>
      </c>
      <c r="D2099" t="s">
        <v>373</v>
      </c>
      <c r="E2099">
        <v>615130</v>
      </c>
      <c r="F2099" t="s">
        <v>24196</v>
      </c>
      <c r="G2099" s="7">
        <v>1553.5</v>
      </c>
    </row>
    <row r="2100" spans="1:7" x14ac:dyDescent="0.3">
      <c r="A2100">
        <v>3022015</v>
      </c>
      <c r="B2100" t="s">
        <v>24214</v>
      </c>
      <c r="C2100" t="s">
        <v>241</v>
      </c>
      <c r="D2100" t="s">
        <v>371</v>
      </c>
      <c r="E2100">
        <v>617100</v>
      </c>
      <c r="F2100" t="s">
        <v>24196</v>
      </c>
      <c r="G2100" s="7">
        <v>677.08</v>
      </c>
    </row>
    <row r="2101" spans="1:7" x14ac:dyDescent="0.3">
      <c r="A2101">
        <v>3022015</v>
      </c>
      <c r="B2101" t="s">
        <v>24214</v>
      </c>
      <c r="C2101" t="s">
        <v>241</v>
      </c>
      <c r="D2101" t="s">
        <v>373</v>
      </c>
      <c r="E2101">
        <v>615130</v>
      </c>
      <c r="F2101" t="s">
        <v>24196</v>
      </c>
      <c r="G2101" s="7">
        <v>1575.57</v>
      </c>
    </row>
    <row r="2102" spans="1:7" x14ac:dyDescent="0.3">
      <c r="A2102">
        <v>3022015</v>
      </c>
      <c r="B2102" t="s">
        <v>24214</v>
      </c>
      <c r="C2102" t="s">
        <v>241</v>
      </c>
      <c r="D2102" t="s">
        <v>373</v>
      </c>
      <c r="E2102">
        <v>615130</v>
      </c>
      <c r="F2102" t="s">
        <v>24196</v>
      </c>
      <c r="G2102" s="7">
        <v>53.03</v>
      </c>
    </row>
    <row r="2103" spans="1:7" x14ac:dyDescent="0.3">
      <c r="A2103">
        <v>3022015</v>
      </c>
      <c r="B2103" t="s">
        <v>24214</v>
      </c>
      <c r="C2103" t="s">
        <v>241</v>
      </c>
      <c r="D2103" t="s">
        <v>373</v>
      </c>
      <c r="E2103">
        <v>615130</v>
      </c>
      <c r="F2103" t="s">
        <v>24196</v>
      </c>
      <c r="G2103" s="7">
        <v>9.77</v>
      </c>
    </row>
    <row r="2104" spans="1:7" x14ac:dyDescent="0.3">
      <c r="A2104">
        <v>3022015</v>
      </c>
      <c r="B2104" t="s">
        <v>24214</v>
      </c>
      <c r="C2104" t="s">
        <v>241</v>
      </c>
      <c r="D2104" t="s">
        <v>371</v>
      </c>
      <c r="E2104">
        <v>615100</v>
      </c>
      <c r="F2104" t="s">
        <v>24196</v>
      </c>
      <c r="G2104" s="7">
        <v>7116.33</v>
      </c>
    </row>
    <row r="2105" spans="1:7" x14ac:dyDescent="0.3">
      <c r="A2105">
        <v>3022015</v>
      </c>
      <c r="B2105" t="s">
        <v>24214</v>
      </c>
      <c r="C2105" t="s">
        <v>241</v>
      </c>
      <c r="D2105" t="s">
        <v>373</v>
      </c>
      <c r="E2105">
        <v>615130</v>
      </c>
      <c r="F2105" t="s">
        <v>24196</v>
      </c>
      <c r="G2105" s="7">
        <v>-58.92</v>
      </c>
    </row>
    <row r="2106" spans="1:7" x14ac:dyDescent="0.3">
      <c r="A2106">
        <v>3022015</v>
      </c>
      <c r="B2106" t="s">
        <v>24214</v>
      </c>
      <c r="C2106" t="s">
        <v>241</v>
      </c>
      <c r="D2106" t="s">
        <v>373</v>
      </c>
      <c r="E2106">
        <v>615130</v>
      </c>
      <c r="F2106" t="s">
        <v>24196</v>
      </c>
      <c r="G2106" s="7">
        <v>-58.92</v>
      </c>
    </row>
    <row r="2107" spans="1:7" x14ac:dyDescent="0.3">
      <c r="A2107">
        <v>3022015</v>
      </c>
      <c r="B2107" t="s">
        <v>24214</v>
      </c>
      <c r="C2107" t="s">
        <v>241</v>
      </c>
      <c r="D2107" t="s">
        <v>373</v>
      </c>
      <c r="E2107">
        <v>616160</v>
      </c>
      <c r="F2107" t="s">
        <v>24196</v>
      </c>
      <c r="G2107" s="7">
        <v>174.91</v>
      </c>
    </row>
    <row r="2108" spans="1:7" x14ac:dyDescent="0.3">
      <c r="A2108">
        <v>3022015</v>
      </c>
      <c r="B2108" t="s">
        <v>24214</v>
      </c>
      <c r="C2108" t="s">
        <v>241</v>
      </c>
      <c r="D2108" t="s">
        <v>373</v>
      </c>
      <c r="E2108">
        <v>615130</v>
      </c>
      <c r="F2108" t="s">
        <v>24196</v>
      </c>
      <c r="G2108" s="7">
        <v>14.01</v>
      </c>
    </row>
    <row r="2109" spans="1:7" x14ac:dyDescent="0.3">
      <c r="A2109">
        <v>3022015</v>
      </c>
      <c r="B2109" t="s">
        <v>24214</v>
      </c>
      <c r="C2109" t="s">
        <v>241</v>
      </c>
      <c r="D2109" t="s">
        <v>373</v>
      </c>
      <c r="E2109">
        <v>615130</v>
      </c>
      <c r="F2109" t="s">
        <v>24196</v>
      </c>
      <c r="G2109" s="7">
        <v>-60.89</v>
      </c>
    </row>
    <row r="2110" spans="1:7" x14ac:dyDescent="0.3">
      <c r="A2110">
        <v>3022015</v>
      </c>
      <c r="B2110" t="s">
        <v>24214</v>
      </c>
      <c r="C2110" t="s">
        <v>241</v>
      </c>
      <c r="D2110" t="s">
        <v>373</v>
      </c>
      <c r="E2110">
        <v>615130</v>
      </c>
      <c r="F2110" t="s">
        <v>24196</v>
      </c>
      <c r="G2110" s="7">
        <v>1826.64</v>
      </c>
    </row>
    <row r="2111" spans="1:7" x14ac:dyDescent="0.3">
      <c r="A2111">
        <v>3022015</v>
      </c>
      <c r="B2111" t="s">
        <v>24214</v>
      </c>
      <c r="C2111" t="s">
        <v>241</v>
      </c>
      <c r="D2111" t="s">
        <v>373</v>
      </c>
      <c r="E2111">
        <v>615130</v>
      </c>
      <c r="F2111" t="s">
        <v>24196</v>
      </c>
      <c r="G2111" s="7">
        <v>58.92</v>
      </c>
    </row>
    <row r="2112" spans="1:7" x14ac:dyDescent="0.3">
      <c r="A2112">
        <v>3022015</v>
      </c>
      <c r="B2112" t="s">
        <v>24214</v>
      </c>
      <c r="C2112" t="s">
        <v>241</v>
      </c>
      <c r="D2112" t="s">
        <v>373</v>
      </c>
      <c r="E2112">
        <v>615130</v>
      </c>
      <c r="F2112" t="s">
        <v>24196</v>
      </c>
      <c r="G2112" s="7">
        <v>58.92</v>
      </c>
    </row>
    <row r="2113" spans="1:7" x14ac:dyDescent="0.3">
      <c r="A2113">
        <v>3022015</v>
      </c>
      <c r="B2113" t="s">
        <v>24214</v>
      </c>
      <c r="C2113" t="s">
        <v>241</v>
      </c>
      <c r="D2113" t="s">
        <v>373</v>
      </c>
      <c r="E2113">
        <v>615130</v>
      </c>
      <c r="F2113" t="s">
        <v>24196</v>
      </c>
      <c r="G2113" s="7">
        <v>-0.01</v>
      </c>
    </row>
    <row r="2114" spans="1:7" x14ac:dyDescent="0.3">
      <c r="A2114">
        <v>3022015</v>
      </c>
      <c r="B2114" t="s">
        <v>24214</v>
      </c>
      <c r="C2114" t="s">
        <v>241</v>
      </c>
      <c r="D2114" t="s">
        <v>373</v>
      </c>
      <c r="E2114">
        <v>615130</v>
      </c>
      <c r="F2114" t="s">
        <v>24196</v>
      </c>
      <c r="G2114" s="7">
        <v>53.03</v>
      </c>
    </row>
    <row r="2115" spans="1:7" x14ac:dyDescent="0.3">
      <c r="A2115">
        <v>3022015</v>
      </c>
      <c r="B2115" t="s">
        <v>24214</v>
      </c>
      <c r="C2115" t="s">
        <v>241</v>
      </c>
      <c r="D2115" t="s">
        <v>373</v>
      </c>
      <c r="E2115">
        <v>615130</v>
      </c>
      <c r="F2115" t="s">
        <v>24196</v>
      </c>
      <c r="G2115" s="7">
        <v>2119.36</v>
      </c>
    </row>
    <row r="2116" spans="1:7" x14ac:dyDescent="0.3">
      <c r="A2116">
        <v>3022015</v>
      </c>
      <c r="B2116" t="s">
        <v>24214</v>
      </c>
      <c r="C2116" t="s">
        <v>241</v>
      </c>
      <c r="D2116" t="s">
        <v>373</v>
      </c>
      <c r="E2116">
        <v>615130</v>
      </c>
      <c r="F2116" t="s">
        <v>24196</v>
      </c>
      <c r="G2116" s="7">
        <v>-0.01</v>
      </c>
    </row>
    <row r="2117" spans="1:7" x14ac:dyDescent="0.3">
      <c r="A2117">
        <v>3022015</v>
      </c>
      <c r="B2117" t="s">
        <v>24214</v>
      </c>
      <c r="C2117" t="s">
        <v>241</v>
      </c>
      <c r="D2117" t="s">
        <v>371</v>
      </c>
      <c r="E2117">
        <v>615100</v>
      </c>
      <c r="F2117" t="s">
        <v>24196</v>
      </c>
      <c r="G2117" s="7">
        <v>3360.17</v>
      </c>
    </row>
    <row r="2118" spans="1:7" x14ac:dyDescent="0.3">
      <c r="A2118">
        <v>3022015</v>
      </c>
      <c r="B2118" t="s">
        <v>24214</v>
      </c>
      <c r="C2118" t="s">
        <v>241</v>
      </c>
      <c r="D2118" t="s">
        <v>374</v>
      </c>
      <c r="E2118">
        <v>615120</v>
      </c>
      <c r="F2118" t="s">
        <v>24196</v>
      </c>
      <c r="G2118" s="7">
        <v>2041.88</v>
      </c>
    </row>
    <row r="2119" spans="1:7" x14ac:dyDescent="0.3">
      <c r="A2119">
        <v>3022015</v>
      </c>
      <c r="B2119" t="s">
        <v>24214</v>
      </c>
      <c r="C2119" t="s">
        <v>241</v>
      </c>
      <c r="D2119" t="s">
        <v>371</v>
      </c>
      <c r="E2119">
        <v>617100</v>
      </c>
      <c r="F2119" t="s">
        <v>24196</v>
      </c>
      <c r="G2119" s="7">
        <v>734.78</v>
      </c>
    </row>
    <row r="2120" spans="1:7" x14ac:dyDescent="0.3">
      <c r="A2120">
        <v>3022015</v>
      </c>
      <c r="B2120" t="s">
        <v>24214</v>
      </c>
      <c r="C2120" t="s">
        <v>241</v>
      </c>
      <c r="D2120" t="s">
        <v>373</v>
      </c>
      <c r="E2120">
        <v>615130</v>
      </c>
      <c r="F2120" t="s">
        <v>24196</v>
      </c>
      <c r="G2120" s="7">
        <v>58.92</v>
      </c>
    </row>
    <row r="2121" spans="1:7" x14ac:dyDescent="0.3">
      <c r="A2121">
        <v>3022015</v>
      </c>
      <c r="B2121" t="s">
        <v>24214</v>
      </c>
      <c r="C2121" t="s">
        <v>241</v>
      </c>
      <c r="D2121" t="s">
        <v>373</v>
      </c>
      <c r="E2121">
        <v>616160</v>
      </c>
      <c r="F2121" t="s">
        <v>24196</v>
      </c>
      <c r="G2121" s="7">
        <v>259.58</v>
      </c>
    </row>
    <row r="2122" spans="1:7" x14ac:dyDescent="0.3">
      <c r="A2122">
        <v>3022015</v>
      </c>
      <c r="B2122" t="s">
        <v>24214</v>
      </c>
      <c r="C2122" t="s">
        <v>241</v>
      </c>
      <c r="D2122" t="s">
        <v>371</v>
      </c>
      <c r="E2122">
        <v>615100</v>
      </c>
      <c r="F2122" t="s">
        <v>24196</v>
      </c>
      <c r="G2122" s="7">
        <v>3034.42</v>
      </c>
    </row>
    <row r="2123" spans="1:7" x14ac:dyDescent="0.3">
      <c r="A2123">
        <v>3022015</v>
      </c>
      <c r="B2123" t="s">
        <v>24214</v>
      </c>
      <c r="C2123" t="s">
        <v>241</v>
      </c>
      <c r="D2123" t="s">
        <v>373</v>
      </c>
      <c r="E2123">
        <v>616160</v>
      </c>
      <c r="F2123" t="s">
        <v>24196</v>
      </c>
      <c r="G2123" s="7">
        <v>115.55</v>
      </c>
    </row>
    <row r="2124" spans="1:7" x14ac:dyDescent="0.3">
      <c r="A2124">
        <v>3022015</v>
      </c>
      <c r="B2124" t="s">
        <v>24214</v>
      </c>
      <c r="C2124" t="s">
        <v>241</v>
      </c>
      <c r="D2124" t="s">
        <v>376</v>
      </c>
      <c r="E2124">
        <v>615110</v>
      </c>
      <c r="F2124" t="s">
        <v>24196</v>
      </c>
      <c r="G2124" s="7">
        <v>13.96</v>
      </c>
    </row>
    <row r="2125" spans="1:7" x14ac:dyDescent="0.3">
      <c r="A2125">
        <v>3022015</v>
      </c>
      <c r="B2125" t="s">
        <v>24214</v>
      </c>
      <c r="C2125" t="s">
        <v>241</v>
      </c>
      <c r="D2125" t="s">
        <v>373</v>
      </c>
      <c r="E2125">
        <v>615130</v>
      </c>
      <c r="F2125" t="s">
        <v>24196</v>
      </c>
      <c r="G2125" s="7">
        <v>-58.92</v>
      </c>
    </row>
    <row r="2126" spans="1:7" x14ac:dyDescent="0.3">
      <c r="A2126">
        <v>3022015</v>
      </c>
      <c r="B2126" t="s">
        <v>24214</v>
      </c>
      <c r="C2126" t="s">
        <v>241</v>
      </c>
      <c r="D2126" t="s">
        <v>373</v>
      </c>
      <c r="E2126">
        <v>616160</v>
      </c>
      <c r="F2126" t="s">
        <v>24196</v>
      </c>
      <c r="G2126" s="7">
        <v>115.55</v>
      </c>
    </row>
    <row r="2127" spans="1:7" x14ac:dyDescent="0.3">
      <c r="A2127">
        <v>3022015</v>
      </c>
      <c r="B2127" t="s">
        <v>24214</v>
      </c>
      <c r="C2127" t="s">
        <v>241</v>
      </c>
      <c r="D2127" t="s">
        <v>373</v>
      </c>
      <c r="E2127">
        <v>617150</v>
      </c>
      <c r="F2127" t="s">
        <v>24196</v>
      </c>
      <c r="G2127" s="7">
        <v>484</v>
      </c>
    </row>
    <row r="2128" spans="1:7" x14ac:dyDescent="0.3">
      <c r="A2128">
        <v>3022015</v>
      </c>
      <c r="B2128" t="s">
        <v>24214</v>
      </c>
      <c r="C2128" t="s">
        <v>241</v>
      </c>
      <c r="D2128" t="s">
        <v>373</v>
      </c>
      <c r="E2128">
        <v>615130</v>
      </c>
      <c r="F2128" t="s">
        <v>24196</v>
      </c>
      <c r="G2128" s="7">
        <v>58.92</v>
      </c>
    </row>
    <row r="2129" spans="1:7" x14ac:dyDescent="0.3">
      <c r="A2129">
        <v>3022015</v>
      </c>
      <c r="B2129" t="s">
        <v>24214</v>
      </c>
      <c r="C2129" t="s">
        <v>241</v>
      </c>
      <c r="D2129" t="s">
        <v>373</v>
      </c>
      <c r="E2129">
        <v>615130</v>
      </c>
      <c r="F2129" t="s">
        <v>24196</v>
      </c>
      <c r="G2129" s="7">
        <v>-0.01</v>
      </c>
    </row>
    <row r="2130" spans="1:7" x14ac:dyDescent="0.3">
      <c r="A2130">
        <v>3022015</v>
      </c>
      <c r="B2130" t="s">
        <v>24214</v>
      </c>
      <c r="C2130" t="s">
        <v>241</v>
      </c>
      <c r="D2130" t="s">
        <v>374</v>
      </c>
      <c r="E2130">
        <v>615120</v>
      </c>
      <c r="F2130" t="s">
        <v>24196</v>
      </c>
      <c r="G2130" s="7">
        <v>10.52</v>
      </c>
    </row>
    <row r="2131" spans="1:7" x14ac:dyDescent="0.3">
      <c r="A2131">
        <v>3022015</v>
      </c>
      <c r="B2131" t="s">
        <v>24214</v>
      </c>
      <c r="C2131" t="s">
        <v>241</v>
      </c>
      <c r="D2131" t="s">
        <v>373</v>
      </c>
      <c r="E2131">
        <v>615130</v>
      </c>
      <c r="F2131" t="s">
        <v>24196</v>
      </c>
      <c r="G2131" s="7">
        <v>323.89999999999998</v>
      </c>
    </row>
    <row r="2132" spans="1:7" x14ac:dyDescent="0.3">
      <c r="A2132">
        <v>3022015</v>
      </c>
      <c r="B2132" t="s">
        <v>24214</v>
      </c>
      <c r="C2132" t="s">
        <v>241</v>
      </c>
      <c r="D2132" t="s">
        <v>373</v>
      </c>
      <c r="E2132">
        <v>615130</v>
      </c>
      <c r="F2132" t="s">
        <v>24196</v>
      </c>
      <c r="G2132" s="7">
        <v>-58.92</v>
      </c>
    </row>
    <row r="2133" spans="1:7" x14ac:dyDescent="0.3">
      <c r="A2133">
        <v>3022015</v>
      </c>
      <c r="B2133" t="s">
        <v>24214</v>
      </c>
      <c r="C2133" t="s">
        <v>241</v>
      </c>
      <c r="D2133" t="s">
        <v>373</v>
      </c>
      <c r="E2133">
        <v>615130</v>
      </c>
      <c r="F2133" t="s">
        <v>24196</v>
      </c>
      <c r="G2133" s="7">
        <v>-58.92</v>
      </c>
    </row>
    <row r="2134" spans="1:7" x14ac:dyDescent="0.3">
      <c r="A2134">
        <v>3022015</v>
      </c>
      <c r="B2134" t="s">
        <v>24214</v>
      </c>
      <c r="C2134" t="s">
        <v>241</v>
      </c>
      <c r="D2134" t="s">
        <v>373</v>
      </c>
      <c r="E2134">
        <v>615130</v>
      </c>
      <c r="F2134" t="s">
        <v>24196</v>
      </c>
      <c r="G2134" s="7">
        <v>8.0299999999999994</v>
      </c>
    </row>
    <row r="2135" spans="1:7" x14ac:dyDescent="0.3">
      <c r="A2135">
        <v>3022015</v>
      </c>
      <c r="B2135" t="s">
        <v>24214</v>
      </c>
      <c r="C2135" t="s">
        <v>241</v>
      </c>
      <c r="D2135" t="s">
        <v>373</v>
      </c>
      <c r="E2135">
        <v>615130</v>
      </c>
      <c r="F2135" t="s">
        <v>24196</v>
      </c>
      <c r="G2135" s="7">
        <v>58.92</v>
      </c>
    </row>
    <row r="2136" spans="1:7" x14ac:dyDescent="0.3">
      <c r="A2136">
        <v>3022015</v>
      </c>
      <c r="B2136" t="s">
        <v>24214</v>
      </c>
      <c r="C2136" t="s">
        <v>241</v>
      </c>
      <c r="D2136" t="s">
        <v>373</v>
      </c>
      <c r="E2136">
        <v>615130</v>
      </c>
      <c r="F2136" t="s">
        <v>24196</v>
      </c>
      <c r="G2136" s="7">
        <v>-58.92</v>
      </c>
    </row>
    <row r="2137" spans="1:7" x14ac:dyDescent="0.3">
      <c r="A2137">
        <v>3022015</v>
      </c>
      <c r="B2137" t="s">
        <v>24214</v>
      </c>
      <c r="C2137" t="s">
        <v>241</v>
      </c>
      <c r="D2137" t="s">
        <v>373</v>
      </c>
      <c r="E2137">
        <v>615130</v>
      </c>
      <c r="F2137" t="s">
        <v>24196</v>
      </c>
      <c r="G2137" s="7">
        <v>9.31</v>
      </c>
    </row>
    <row r="2138" spans="1:7" x14ac:dyDescent="0.3">
      <c r="A2138">
        <v>3022015</v>
      </c>
      <c r="B2138" t="s">
        <v>24214</v>
      </c>
      <c r="C2138" t="s">
        <v>241</v>
      </c>
      <c r="D2138" t="s">
        <v>373</v>
      </c>
      <c r="E2138">
        <v>615130</v>
      </c>
      <c r="F2138" t="s">
        <v>24196</v>
      </c>
      <c r="G2138" s="7">
        <v>-58.92</v>
      </c>
    </row>
    <row r="2139" spans="1:7" x14ac:dyDescent="0.3">
      <c r="A2139">
        <v>3022015</v>
      </c>
      <c r="B2139" t="s">
        <v>24214</v>
      </c>
      <c r="C2139" t="s">
        <v>241</v>
      </c>
      <c r="D2139" t="s">
        <v>373</v>
      </c>
      <c r="E2139">
        <v>615130</v>
      </c>
      <c r="F2139" t="s">
        <v>24196</v>
      </c>
      <c r="G2139" s="7">
        <v>-58.92</v>
      </c>
    </row>
    <row r="2140" spans="1:7" x14ac:dyDescent="0.3">
      <c r="A2140">
        <v>3022015</v>
      </c>
      <c r="B2140" t="s">
        <v>24214</v>
      </c>
      <c r="C2140" t="s">
        <v>241</v>
      </c>
      <c r="D2140" t="s">
        <v>373</v>
      </c>
      <c r="E2140">
        <v>615130</v>
      </c>
      <c r="F2140" t="s">
        <v>24196</v>
      </c>
      <c r="G2140" s="7">
        <v>-58.92</v>
      </c>
    </row>
    <row r="2141" spans="1:7" x14ac:dyDescent="0.3">
      <c r="A2141">
        <v>3022015</v>
      </c>
      <c r="B2141" t="s">
        <v>24214</v>
      </c>
      <c r="C2141" t="s">
        <v>241</v>
      </c>
      <c r="D2141" t="s">
        <v>371</v>
      </c>
      <c r="E2141">
        <v>617100</v>
      </c>
      <c r="F2141" t="s">
        <v>24196</v>
      </c>
      <c r="G2141" s="7">
        <v>1285.28</v>
      </c>
    </row>
    <row r="2142" spans="1:7" x14ac:dyDescent="0.3">
      <c r="A2142">
        <v>3022015</v>
      </c>
      <c r="B2142" t="s">
        <v>24214</v>
      </c>
      <c r="C2142" t="s">
        <v>241</v>
      </c>
      <c r="D2142" t="s">
        <v>373</v>
      </c>
      <c r="E2142">
        <v>616160</v>
      </c>
      <c r="F2142" t="s">
        <v>24196</v>
      </c>
      <c r="G2142" s="7">
        <v>357.9</v>
      </c>
    </row>
    <row r="2143" spans="1:7" x14ac:dyDescent="0.3">
      <c r="A2143">
        <v>3022015</v>
      </c>
      <c r="B2143" t="s">
        <v>24214</v>
      </c>
      <c r="C2143" t="s">
        <v>241</v>
      </c>
      <c r="D2143" t="s">
        <v>371</v>
      </c>
      <c r="E2143">
        <v>617100</v>
      </c>
      <c r="F2143" t="s">
        <v>24196</v>
      </c>
      <c r="G2143" s="7">
        <v>963.7</v>
      </c>
    </row>
    <row r="2144" spans="1:7" x14ac:dyDescent="0.3">
      <c r="A2144">
        <v>3022015</v>
      </c>
      <c r="B2144" t="s">
        <v>24214</v>
      </c>
      <c r="C2144" t="s">
        <v>241</v>
      </c>
      <c r="D2144" t="s">
        <v>373</v>
      </c>
      <c r="E2144">
        <v>615130</v>
      </c>
      <c r="F2144" t="s">
        <v>24196</v>
      </c>
      <c r="G2144" s="7">
        <v>-58.93</v>
      </c>
    </row>
    <row r="2145" spans="1:7" x14ac:dyDescent="0.3">
      <c r="A2145">
        <v>3022015</v>
      </c>
      <c r="B2145" t="s">
        <v>24214</v>
      </c>
      <c r="C2145" t="s">
        <v>241</v>
      </c>
      <c r="D2145" t="s">
        <v>373</v>
      </c>
      <c r="E2145">
        <v>615130</v>
      </c>
      <c r="F2145" t="s">
        <v>24196</v>
      </c>
      <c r="G2145" s="7">
        <v>2489.7600000000002</v>
      </c>
    </row>
    <row r="2146" spans="1:7" x14ac:dyDescent="0.3">
      <c r="A2146">
        <v>3022015</v>
      </c>
      <c r="B2146" t="s">
        <v>24214</v>
      </c>
      <c r="C2146" t="s">
        <v>241</v>
      </c>
      <c r="D2146" t="s">
        <v>371</v>
      </c>
      <c r="E2146">
        <v>615100</v>
      </c>
      <c r="F2146" t="s">
        <v>24196</v>
      </c>
      <c r="G2146" s="7">
        <v>2562</v>
      </c>
    </row>
    <row r="2147" spans="1:7" x14ac:dyDescent="0.3">
      <c r="A2147">
        <v>3022015</v>
      </c>
      <c r="B2147" t="s">
        <v>24214</v>
      </c>
      <c r="C2147" t="s">
        <v>241</v>
      </c>
      <c r="D2147" t="s">
        <v>373</v>
      </c>
      <c r="E2147">
        <v>615130</v>
      </c>
      <c r="F2147" t="s">
        <v>24196</v>
      </c>
      <c r="G2147" s="7">
        <v>0.01</v>
      </c>
    </row>
    <row r="2148" spans="1:7" x14ac:dyDescent="0.3">
      <c r="A2148">
        <v>3022015</v>
      </c>
      <c r="B2148" t="s">
        <v>24214</v>
      </c>
      <c r="C2148" t="s">
        <v>241</v>
      </c>
      <c r="D2148" t="s">
        <v>373</v>
      </c>
      <c r="E2148">
        <v>615130</v>
      </c>
      <c r="F2148" t="s">
        <v>24196</v>
      </c>
      <c r="G2148" s="7">
        <v>58.92</v>
      </c>
    </row>
    <row r="2149" spans="1:7" x14ac:dyDescent="0.3">
      <c r="A2149">
        <v>3022015</v>
      </c>
      <c r="B2149" t="s">
        <v>24214</v>
      </c>
      <c r="C2149" t="s">
        <v>241</v>
      </c>
      <c r="D2149" t="s">
        <v>375</v>
      </c>
      <c r="E2149">
        <v>615140</v>
      </c>
      <c r="F2149" t="s">
        <v>24196</v>
      </c>
      <c r="G2149" s="7">
        <v>11.16</v>
      </c>
    </row>
    <row r="2150" spans="1:7" x14ac:dyDescent="0.3">
      <c r="A2150">
        <v>3022015</v>
      </c>
      <c r="B2150" t="s">
        <v>24214</v>
      </c>
      <c r="C2150" t="s">
        <v>241</v>
      </c>
      <c r="D2150" t="s">
        <v>371</v>
      </c>
      <c r="E2150">
        <v>615100</v>
      </c>
      <c r="F2150" t="s">
        <v>24196</v>
      </c>
      <c r="G2150" s="7">
        <v>4044.33</v>
      </c>
    </row>
    <row r="2151" spans="1:7" x14ac:dyDescent="0.3">
      <c r="A2151">
        <v>3022015</v>
      </c>
      <c r="B2151" t="s">
        <v>24214</v>
      </c>
      <c r="C2151" t="s">
        <v>241</v>
      </c>
      <c r="D2151" t="s">
        <v>373</v>
      </c>
      <c r="E2151">
        <v>616160</v>
      </c>
      <c r="F2151" t="s">
        <v>24196</v>
      </c>
      <c r="G2151" s="7">
        <v>212.38</v>
      </c>
    </row>
    <row r="2152" spans="1:7" x14ac:dyDescent="0.3">
      <c r="A2152">
        <v>3022015</v>
      </c>
      <c r="B2152" t="s">
        <v>24214</v>
      </c>
      <c r="C2152" t="s">
        <v>241</v>
      </c>
      <c r="D2152" t="s">
        <v>373</v>
      </c>
      <c r="E2152">
        <v>615130</v>
      </c>
      <c r="F2152" t="s">
        <v>24196</v>
      </c>
      <c r="G2152" s="7">
        <v>9.66</v>
      </c>
    </row>
    <row r="2153" spans="1:7" x14ac:dyDescent="0.3">
      <c r="A2153">
        <v>3022015</v>
      </c>
      <c r="B2153" t="s">
        <v>24214</v>
      </c>
      <c r="C2153" t="s">
        <v>241</v>
      </c>
      <c r="D2153" t="s">
        <v>373</v>
      </c>
      <c r="E2153">
        <v>615130</v>
      </c>
      <c r="F2153" t="s">
        <v>24196</v>
      </c>
      <c r="G2153" s="7">
        <v>11.86</v>
      </c>
    </row>
    <row r="2154" spans="1:7" x14ac:dyDescent="0.3">
      <c r="A2154">
        <v>3022015</v>
      </c>
      <c r="B2154" t="s">
        <v>24214</v>
      </c>
      <c r="C2154" t="s">
        <v>241</v>
      </c>
      <c r="D2154" t="s">
        <v>371</v>
      </c>
      <c r="E2154">
        <v>617100</v>
      </c>
      <c r="F2154" t="s">
        <v>24196</v>
      </c>
      <c r="G2154" s="7">
        <v>662.71</v>
      </c>
    </row>
    <row r="2155" spans="1:7" x14ac:dyDescent="0.3">
      <c r="A2155">
        <v>3022015</v>
      </c>
      <c r="B2155" t="s">
        <v>24214</v>
      </c>
      <c r="C2155" t="s">
        <v>241</v>
      </c>
      <c r="D2155" t="s">
        <v>373</v>
      </c>
      <c r="E2155">
        <v>615130</v>
      </c>
      <c r="F2155" t="s">
        <v>24196</v>
      </c>
      <c r="G2155" s="7">
        <v>1497.13</v>
      </c>
    </row>
    <row r="2156" spans="1:7" x14ac:dyDescent="0.3">
      <c r="A2156">
        <v>3022015</v>
      </c>
      <c r="B2156" t="s">
        <v>24214</v>
      </c>
      <c r="C2156" t="s">
        <v>241</v>
      </c>
      <c r="D2156" t="s">
        <v>373</v>
      </c>
      <c r="E2156">
        <v>615130</v>
      </c>
      <c r="F2156" t="s">
        <v>24196</v>
      </c>
      <c r="G2156" s="7">
        <v>0.01</v>
      </c>
    </row>
    <row r="2157" spans="1:7" x14ac:dyDescent="0.3">
      <c r="A2157">
        <v>3022015</v>
      </c>
      <c r="B2157" t="s">
        <v>24214</v>
      </c>
      <c r="C2157" t="s">
        <v>241</v>
      </c>
      <c r="D2157" t="s">
        <v>371</v>
      </c>
      <c r="E2157">
        <v>615100</v>
      </c>
      <c r="F2157" t="s">
        <v>24196</v>
      </c>
      <c r="G2157" s="7">
        <v>282.56</v>
      </c>
    </row>
    <row r="2158" spans="1:7" x14ac:dyDescent="0.3">
      <c r="A2158">
        <v>3022015</v>
      </c>
      <c r="B2158" t="s">
        <v>24214</v>
      </c>
      <c r="C2158" t="s">
        <v>241</v>
      </c>
      <c r="D2158" t="s">
        <v>374</v>
      </c>
      <c r="E2158">
        <v>615120</v>
      </c>
      <c r="F2158" t="s">
        <v>24196</v>
      </c>
      <c r="G2158" s="7">
        <v>2564.67</v>
      </c>
    </row>
    <row r="2159" spans="1:7" x14ac:dyDescent="0.3">
      <c r="A2159">
        <v>3022015</v>
      </c>
      <c r="B2159" t="s">
        <v>24214</v>
      </c>
      <c r="C2159" t="s">
        <v>241</v>
      </c>
      <c r="D2159" t="s">
        <v>371</v>
      </c>
      <c r="E2159">
        <v>616100</v>
      </c>
      <c r="F2159" t="s">
        <v>24196</v>
      </c>
      <c r="G2159" s="7">
        <v>616.03</v>
      </c>
    </row>
    <row r="2160" spans="1:7" x14ac:dyDescent="0.3">
      <c r="A2160">
        <v>3022015</v>
      </c>
      <c r="B2160" t="s">
        <v>24214</v>
      </c>
      <c r="C2160" t="s">
        <v>241</v>
      </c>
      <c r="D2160" t="s">
        <v>373</v>
      </c>
      <c r="E2160">
        <v>615130</v>
      </c>
      <c r="F2160" t="s">
        <v>24196</v>
      </c>
      <c r="G2160" s="7">
        <v>-58.92</v>
      </c>
    </row>
    <row r="2161" spans="1:7" x14ac:dyDescent="0.3">
      <c r="A2161">
        <v>3022015</v>
      </c>
      <c r="B2161" t="s">
        <v>24214</v>
      </c>
      <c r="C2161" t="s">
        <v>241</v>
      </c>
      <c r="D2161" t="s">
        <v>373</v>
      </c>
      <c r="E2161">
        <v>616160</v>
      </c>
      <c r="F2161" t="s">
        <v>24196</v>
      </c>
      <c r="G2161" s="7">
        <v>309.91000000000003</v>
      </c>
    </row>
    <row r="2162" spans="1:7" x14ac:dyDescent="0.3">
      <c r="A2162">
        <v>3022015</v>
      </c>
      <c r="B2162" t="s">
        <v>24214</v>
      </c>
      <c r="C2162" t="s">
        <v>241</v>
      </c>
      <c r="D2162" t="s">
        <v>371</v>
      </c>
      <c r="E2162">
        <v>616100</v>
      </c>
      <c r="F2162" t="s">
        <v>24196</v>
      </c>
      <c r="G2162" s="7">
        <v>609.66999999999996</v>
      </c>
    </row>
    <row r="2163" spans="1:7" x14ac:dyDescent="0.3">
      <c r="A2163">
        <v>3022015</v>
      </c>
      <c r="B2163" t="s">
        <v>24214</v>
      </c>
      <c r="C2163" t="s">
        <v>241</v>
      </c>
      <c r="D2163" t="s">
        <v>373</v>
      </c>
      <c r="E2163">
        <v>615130</v>
      </c>
      <c r="F2163" t="s">
        <v>24196</v>
      </c>
      <c r="G2163" s="7">
        <v>53.03</v>
      </c>
    </row>
    <row r="2164" spans="1:7" x14ac:dyDescent="0.3">
      <c r="A2164">
        <v>3022015</v>
      </c>
      <c r="B2164" t="s">
        <v>24214</v>
      </c>
      <c r="C2164" t="s">
        <v>241</v>
      </c>
      <c r="D2164" t="s">
        <v>373</v>
      </c>
      <c r="E2164">
        <v>616160</v>
      </c>
      <c r="F2164" t="s">
        <v>24196</v>
      </c>
      <c r="G2164" s="7">
        <v>149.38999999999999</v>
      </c>
    </row>
    <row r="2165" spans="1:7" x14ac:dyDescent="0.3">
      <c r="A2165">
        <v>3022015</v>
      </c>
      <c r="B2165" t="s">
        <v>24214</v>
      </c>
      <c r="C2165" t="s">
        <v>241</v>
      </c>
      <c r="D2165" t="s">
        <v>373</v>
      </c>
      <c r="E2165">
        <v>615130</v>
      </c>
      <c r="F2165" t="s">
        <v>24196</v>
      </c>
      <c r="G2165" s="7">
        <v>594.32000000000005</v>
      </c>
    </row>
    <row r="2166" spans="1:7" x14ac:dyDescent="0.3">
      <c r="A2166">
        <v>3022015</v>
      </c>
      <c r="B2166" t="s">
        <v>24214</v>
      </c>
      <c r="C2166" t="s">
        <v>241</v>
      </c>
      <c r="D2166" t="s">
        <v>373</v>
      </c>
      <c r="E2166">
        <v>615130</v>
      </c>
      <c r="F2166" t="s">
        <v>24196</v>
      </c>
      <c r="G2166" s="7">
        <v>58.92</v>
      </c>
    </row>
    <row r="2167" spans="1:7" x14ac:dyDescent="0.3">
      <c r="A2167">
        <v>3022015</v>
      </c>
      <c r="B2167" t="s">
        <v>24214</v>
      </c>
      <c r="C2167" t="s">
        <v>241</v>
      </c>
      <c r="D2167" t="s">
        <v>371</v>
      </c>
      <c r="E2167">
        <v>615100</v>
      </c>
      <c r="F2167" t="s">
        <v>24196</v>
      </c>
      <c r="G2167" s="7">
        <v>12.81</v>
      </c>
    </row>
    <row r="2168" spans="1:7" x14ac:dyDescent="0.3">
      <c r="A2168">
        <v>3022015</v>
      </c>
      <c r="B2168" t="s">
        <v>24214</v>
      </c>
      <c r="C2168" t="s">
        <v>241</v>
      </c>
      <c r="D2168" t="s">
        <v>373</v>
      </c>
      <c r="E2168">
        <v>617150</v>
      </c>
      <c r="F2168" t="s">
        <v>24196</v>
      </c>
      <c r="G2168" s="7">
        <v>190.29</v>
      </c>
    </row>
    <row r="2169" spans="1:7" x14ac:dyDescent="0.3">
      <c r="A2169">
        <v>3022015</v>
      </c>
      <c r="B2169" t="s">
        <v>24214</v>
      </c>
      <c r="C2169" t="s">
        <v>241</v>
      </c>
      <c r="D2169" t="s">
        <v>373</v>
      </c>
      <c r="E2169">
        <v>615130</v>
      </c>
      <c r="F2169" t="s">
        <v>24196</v>
      </c>
      <c r="G2169" s="7">
        <v>-0.01</v>
      </c>
    </row>
    <row r="2170" spans="1:7" x14ac:dyDescent="0.3">
      <c r="A2170">
        <v>3022015</v>
      </c>
      <c r="B2170" t="s">
        <v>24214</v>
      </c>
      <c r="C2170" t="s">
        <v>241</v>
      </c>
      <c r="D2170" t="s">
        <v>371</v>
      </c>
      <c r="E2170">
        <v>616100</v>
      </c>
      <c r="F2170" t="s">
        <v>24196</v>
      </c>
      <c r="G2170" s="7">
        <v>586.48</v>
      </c>
    </row>
    <row r="2171" spans="1:7" x14ac:dyDescent="0.3">
      <c r="A2171">
        <v>3022015</v>
      </c>
      <c r="B2171" t="s">
        <v>24214</v>
      </c>
      <c r="C2171" t="s">
        <v>241</v>
      </c>
      <c r="D2171" t="s">
        <v>371</v>
      </c>
      <c r="E2171">
        <v>616100</v>
      </c>
      <c r="F2171" t="s">
        <v>24196</v>
      </c>
      <c r="G2171" s="7">
        <v>441.47</v>
      </c>
    </row>
    <row r="2172" spans="1:7" x14ac:dyDescent="0.3">
      <c r="A2172">
        <v>3022015</v>
      </c>
      <c r="B2172" t="s">
        <v>24214</v>
      </c>
      <c r="C2172" t="s">
        <v>241</v>
      </c>
      <c r="D2172" t="s">
        <v>373</v>
      </c>
      <c r="E2172">
        <v>615130</v>
      </c>
      <c r="F2172" t="s">
        <v>24196</v>
      </c>
      <c r="G2172" s="7">
        <v>2054.9699999999998</v>
      </c>
    </row>
    <row r="2173" spans="1:7" x14ac:dyDescent="0.3">
      <c r="A2173">
        <v>3022015</v>
      </c>
      <c r="B2173" t="s">
        <v>24214</v>
      </c>
      <c r="C2173" t="s">
        <v>241</v>
      </c>
      <c r="D2173" t="s">
        <v>373</v>
      </c>
      <c r="E2173">
        <v>616160</v>
      </c>
      <c r="F2173" t="s">
        <v>24196</v>
      </c>
      <c r="G2173" s="7">
        <v>216.61</v>
      </c>
    </row>
    <row r="2174" spans="1:7" x14ac:dyDescent="0.3">
      <c r="A2174">
        <v>3022015</v>
      </c>
      <c r="B2174" t="s">
        <v>24214</v>
      </c>
      <c r="C2174" t="s">
        <v>241</v>
      </c>
      <c r="D2174" t="s">
        <v>373</v>
      </c>
      <c r="E2174">
        <v>617150</v>
      </c>
      <c r="F2174" t="s">
        <v>24196</v>
      </c>
      <c r="G2174" s="7">
        <v>419.21</v>
      </c>
    </row>
    <row r="2175" spans="1:7" x14ac:dyDescent="0.3">
      <c r="A2175">
        <v>3022015</v>
      </c>
      <c r="B2175" t="s">
        <v>24214</v>
      </c>
      <c r="C2175" t="s">
        <v>241</v>
      </c>
      <c r="D2175" t="s">
        <v>373</v>
      </c>
      <c r="E2175">
        <v>615130</v>
      </c>
      <c r="F2175" t="s">
        <v>24196</v>
      </c>
      <c r="G2175" s="7">
        <v>-58.92</v>
      </c>
    </row>
    <row r="2176" spans="1:7" x14ac:dyDescent="0.3">
      <c r="A2176">
        <v>3022015</v>
      </c>
      <c r="B2176" t="s">
        <v>24214</v>
      </c>
      <c r="C2176" t="s">
        <v>241</v>
      </c>
      <c r="D2176" t="s">
        <v>373</v>
      </c>
      <c r="E2176">
        <v>615130</v>
      </c>
      <c r="F2176" t="s">
        <v>24196</v>
      </c>
      <c r="G2176" s="7">
        <v>1187.32</v>
      </c>
    </row>
    <row r="2177" spans="1:7" x14ac:dyDescent="0.3">
      <c r="A2177">
        <v>3022015</v>
      </c>
      <c r="B2177" t="s">
        <v>24214</v>
      </c>
      <c r="C2177" t="s">
        <v>241</v>
      </c>
      <c r="D2177" t="s">
        <v>373</v>
      </c>
      <c r="E2177">
        <v>615130</v>
      </c>
      <c r="F2177" t="s">
        <v>24196</v>
      </c>
      <c r="G2177" s="7">
        <v>-0.01</v>
      </c>
    </row>
    <row r="2178" spans="1:7" x14ac:dyDescent="0.3">
      <c r="A2178">
        <v>3022015</v>
      </c>
      <c r="B2178" t="s">
        <v>24214</v>
      </c>
      <c r="C2178" t="s">
        <v>241</v>
      </c>
      <c r="D2178" t="s">
        <v>376</v>
      </c>
      <c r="E2178">
        <v>615110</v>
      </c>
      <c r="F2178" t="s">
        <v>24196</v>
      </c>
      <c r="G2178" s="7">
        <v>1084.96</v>
      </c>
    </row>
    <row r="2179" spans="1:7" x14ac:dyDescent="0.3">
      <c r="A2179">
        <v>3022015</v>
      </c>
      <c r="B2179" t="s">
        <v>24214</v>
      </c>
      <c r="C2179" t="s">
        <v>241</v>
      </c>
      <c r="D2179" t="s">
        <v>376</v>
      </c>
      <c r="E2179">
        <v>615110</v>
      </c>
      <c r="F2179" t="s">
        <v>24196</v>
      </c>
      <c r="G2179" s="7">
        <v>1083.3</v>
      </c>
    </row>
    <row r="2180" spans="1:7" x14ac:dyDescent="0.3">
      <c r="A2180">
        <v>3022015</v>
      </c>
      <c r="B2180" t="s">
        <v>24214</v>
      </c>
      <c r="C2180" t="s">
        <v>241</v>
      </c>
      <c r="D2180" t="s">
        <v>373</v>
      </c>
      <c r="E2180">
        <v>615130</v>
      </c>
      <c r="F2180" t="s">
        <v>24196</v>
      </c>
      <c r="G2180" s="7">
        <v>-58.92</v>
      </c>
    </row>
    <row r="2181" spans="1:7" x14ac:dyDescent="0.3">
      <c r="A2181">
        <v>3022015</v>
      </c>
      <c r="B2181" t="s">
        <v>24214</v>
      </c>
      <c r="C2181" t="s">
        <v>241</v>
      </c>
      <c r="D2181" t="s">
        <v>373</v>
      </c>
      <c r="E2181">
        <v>615130</v>
      </c>
      <c r="F2181" t="s">
        <v>24196</v>
      </c>
      <c r="G2181" s="7">
        <v>58.92</v>
      </c>
    </row>
    <row r="2182" spans="1:7" x14ac:dyDescent="0.3">
      <c r="A2182">
        <v>3022015</v>
      </c>
      <c r="B2182" t="s">
        <v>24214</v>
      </c>
      <c r="C2182" t="s">
        <v>241</v>
      </c>
      <c r="D2182" t="s">
        <v>373</v>
      </c>
      <c r="E2182">
        <v>615130</v>
      </c>
      <c r="F2182" t="s">
        <v>24196</v>
      </c>
      <c r="G2182" s="7">
        <v>0.01</v>
      </c>
    </row>
    <row r="2183" spans="1:7" x14ac:dyDescent="0.3">
      <c r="A2183">
        <v>3022015</v>
      </c>
      <c r="B2183" t="s">
        <v>24214</v>
      </c>
      <c r="C2183" t="s">
        <v>241</v>
      </c>
      <c r="D2183" t="s">
        <v>373</v>
      </c>
      <c r="E2183">
        <v>615130</v>
      </c>
      <c r="F2183" t="s">
        <v>24196</v>
      </c>
      <c r="G2183" s="7">
        <v>-58.92</v>
      </c>
    </row>
    <row r="2184" spans="1:7" x14ac:dyDescent="0.3">
      <c r="A2184">
        <v>3022015</v>
      </c>
      <c r="B2184" t="s">
        <v>24214</v>
      </c>
      <c r="C2184" t="s">
        <v>241</v>
      </c>
      <c r="D2184" t="s">
        <v>373</v>
      </c>
      <c r="E2184">
        <v>616160</v>
      </c>
      <c r="F2184" t="s">
        <v>24196</v>
      </c>
      <c r="G2184" s="7">
        <v>170.47</v>
      </c>
    </row>
    <row r="2185" spans="1:7" x14ac:dyDescent="0.3">
      <c r="A2185">
        <v>3022015</v>
      </c>
      <c r="B2185" t="s">
        <v>24214</v>
      </c>
      <c r="C2185" t="s">
        <v>241</v>
      </c>
      <c r="D2185" t="s">
        <v>379</v>
      </c>
      <c r="E2185">
        <v>617160</v>
      </c>
      <c r="F2185" t="s">
        <v>24196</v>
      </c>
      <c r="G2185" s="7">
        <v>139.49</v>
      </c>
    </row>
    <row r="2186" spans="1:7" x14ac:dyDescent="0.3">
      <c r="A2186">
        <v>3022015</v>
      </c>
      <c r="B2186" t="s">
        <v>24214</v>
      </c>
      <c r="C2186" t="s">
        <v>241</v>
      </c>
      <c r="D2186" t="s">
        <v>373</v>
      </c>
      <c r="E2186">
        <v>615130</v>
      </c>
      <c r="F2186" t="s">
        <v>24196</v>
      </c>
      <c r="G2186" s="7">
        <v>1991.81</v>
      </c>
    </row>
    <row r="2187" spans="1:7" x14ac:dyDescent="0.3">
      <c r="A2187">
        <v>3022015</v>
      </c>
      <c r="B2187" t="s">
        <v>24214</v>
      </c>
      <c r="C2187" t="s">
        <v>241</v>
      </c>
      <c r="D2187" t="s">
        <v>373</v>
      </c>
      <c r="E2187">
        <v>616160</v>
      </c>
      <c r="F2187" t="s">
        <v>24196</v>
      </c>
      <c r="G2187" s="7">
        <v>227.18</v>
      </c>
    </row>
    <row r="2188" spans="1:7" x14ac:dyDescent="0.3">
      <c r="A2188">
        <v>3022015</v>
      </c>
      <c r="B2188" t="s">
        <v>24214</v>
      </c>
      <c r="C2188" t="s">
        <v>241</v>
      </c>
      <c r="D2188" t="s">
        <v>373</v>
      </c>
      <c r="E2188">
        <v>616160</v>
      </c>
      <c r="F2188" t="s">
        <v>24196</v>
      </c>
      <c r="G2188" s="7">
        <v>114.49</v>
      </c>
    </row>
    <row r="2189" spans="1:7" x14ac:dyDescent="0.3">
      <c r="A2189">
        <v>3022015</v>
      </c>
      <c r="B2189" t="s">
        <v>24214</v>
      </c>
      <c r="C2189" t="s">
        <v>241</v>
      </c>
      <c r="D2189" t="s">
        <v>371</v>
      </c>
      <c r="E2189">
        <v>615100</v>
      </c>
      <c r="F2189" t="s">
        <v>24196</v>
      </c>
      <c r="G2189" s="7">
        <v>219.79</v>
      </c>
    </row>
    <row r="2190" spans="1:7" x14ac:dyDescent="0.3">
      <c r="A2190">
        <v>3022015</v>
      </c>
      <c r="B2190" t="s">
        <v>24214</v>
      </c>
      <c r="C2190" t="s">
        <v>241</v>
      </c>
      <c r="D2190" t="s">
        <v>373</v>
      </c>
      <c r="E2190">
        <v>615130</v>
      </c>
      <c r="F2190" t="s">
        <v>24196</v>
      </c>
      <c r="G2190" s="7">
        <v>5.9</v>
      </c>
    </row>
    <row r="2191" spans="1:7" x14ac:dyDescent="0.3">
      <c r="A2191">
        <v>3022015</v>
      </c>
      <c r="B2191" t="s">
        <v>24214</v>
      </c>
      <c r="C2191" t="s">
        <v>241</v>
      </c>
      <c r="D2191" t="s">
        <v>373</v>
      </c>
      <c r="E2191">
        <v>616160</v>
      </c>
      <c r="F2191" t="s">
        <v>24196</v>
      </c>
      <c r="G2191" s="7">
        <v>227.18</v>
      </c>
    </row>
    <row r="2192" spans="1:7" x14ac:dyDescent="0.3">
      <c r="A2192">
        <v>3022015</v>
      </c>
      <c r="B2192" t="s">
        <v>24214</v>
      </c>
      <c r="C2192" t="s">
        <v>241</v>
      </c>
      <c r="D2192" t="s">
        <v>371</v>
      </c>
      <c r="E2192">
        <v>615100</v>
      </c>
      <c r="F2192" t="s">
        <v>24196</v>
      </c>
      <c r="G2192" s="7">
        <v>218.61</v>
      </c>
    </row>
    <row r="2193" spans="1:7" x14ac:dyDescent="0.3">
      <c r="A2193">
        <v>3022015</v>
      </c>
      <c r="B2193" t="s">
        <v>24214</v>
      </c>
      <c r="C2193" t="s">
        <v>241</v>
      </c>
      <c r="D2193" t="s">
        <v>371</v>
      </c>
      <c r="E2193">
        <v>616100</v>
      </c>
      <c r="F2193" t="s">
        <v>24196</v>
      </c>
      <c r="G2193" s="7">
        <v>321.75</v>
      </c>
    </row>
    <row r="2194" spans="1:7" x14ac:dyDescent="0.3">
      <c r="A2194">
        <v>3022015</v>
      </c>
      <c r="B2194" t="s">
        <v>24214</v>
      </c>
      <c r="C2194" t="s">
        <v>241</v>
      </c>
      <c r="D2194" t="s">
        <v>373</v>
      </c>
      <c r="E2194">
        <v>615130</v>
      </c>
      <c r="F2194" t="s">
        <v>24196</v>
      </c>
      <c r="G2194" s="7">
        <v>1991.81</v>
      </c>
    </row>
    <row r="2195" spans="1:7" x14ac:dyDescent="0.3">
      <c r="A2195">
        <v>3022015</v>
      </c>
      <c r="B2195" t="s">
        <v>24214</v>
      </c>
      <c r="C2195" t="s">
        <v>241</v>
      </c>
      <c r="D2195" t="s">
        <v>371</v>
      </c>
      <c r="E2195">
        <v>616100</v>
      </c>
      <c r="F2195" t="s">
        <v>24196</v>
      </c>
      <c r="G2195" s="7">
        <v>835.91</v>
      </c>
    </row>
    <row r="2196" spans="1:7" x14ac:dyDescent="0.3">
      <c r="A2196">
        <v>3022015</v>
      </c>
      <c r="B2196" t="s">
        <v>24214</v>
      </c>
      <c r="C2196" t="s">
        <v>241</v>
      </c>
      <c r="D2196" t="s">
        <v>376</v>
      </c>
      <c r="E2196">
        <v>615110</v>
      </c>
      <c r="F2196" t="s">
        <v>24196</v>
      </c>
      <c r="G2196" s="7">
        <v>5.42</v>
      </c>
    </row>
    <row r="2197" spans="1:7" x14ac:dyDescent="0.3">
      <c r="A2197">
        <v>3022015</v>
      </c>
      <c r="B2197" t="s">
        <v>24214</v>
      </c>
      <c r="C2197" t="s">
        <v>241</v>
      </c>
      <c r="D2197" t="s">
        <v>371</v>
      </c>
      <c r="E2197">
        <v>615100</v>
      </c>
      <c r="F2197" t="s">
        <v>24196</v>
      </c>
      <c r="G2197" s="7">
        <v>16.8</v>
      </c>
    </row>
    <row r="2198" spans="1:7" x14ac:dyDescent="0.3">
      <c r="A2198">
        <v>3022015</v>
      </c>
      <c r="B2198" t="s">
        <v>24214</v>
      </c>
      <c r="C2198" t="s">
        <v>241</v>
      </c>
      <c r="D2198" t="s">
        <v>373</v>
      </c>
      <c r="E2198">
        <v>615130</v>
      </c>
      <c r="F2198" t="s">
        <v>24196</v>
      </c>
      <c r="G2198" s="7">
        <v>-58.92</v>
      </c>
    </row>
    <row r="2199" spans="1:7" x14ac:dyDescent="0.3">
      <c r="A2199">
        <v>3022015</v>
      </c>
      <c r="B2199" t="s">
        <v>24214</v>
      </c>
      <c r="C2199" t="s">
        <v>241</v>
      </c>
      <c r="D2199" t="s">
        <v>377</v>
      </c>
      <c r="E2199">
        <v>611110</v>
      </c>
      <c r="F2199" t="s">
        <v>24196</v>
      </c>
      <c r="G2199" s="7">
        <v>974.33</v>
      </c>
    </row>
    <row r="2200" spans="1:7" x14ac:dyDescent="0.3">
      <c r="A2200">
        <v>3022015</v>
      </c>
      <c r="B2200" t="s">
        <v>24214</v>
      </c>
      <c r="C2200" t="s">
        <v>241</v>
      </c>
      <c r="D2200" t="s">
        <v>373</v>
      </c>
      <c r="E2200">
        <v>615130</v>
      </c>
      <c r="F2200" t="s">
        <v>24196</v>
      </c>
      <c r="G2200" s="7">
        <v>10.27</v>
      </c>
    </row>
    <row r="2201" spans="1:7" x14ac:dyDescent="0.3">
      <c r="A2201">
        <v>3022015</v>
      </c>
      <c r="B2201" t="s">
        <v>24214</v>
      </c>
      <c r="C2201" t="s">
        <v>241</v>
      </c>
      <c r="D2201" t="s">
        <v>373</v>
      </c>
      <c r="E2201">
        <v>615130</v>
      </c>
      <c r="F2201" t="s">
        <v>24196</v>
      </c>
      <c r="G2201" s="7">
        <v>60.89</v>
      </c>
    </row>
    <row r="2202" spans="1:7" x14ac:dyDescent="0.3">
      <c r="A2202">
        <v>3022015</v>
      </c>
      <c r="B2202" t="s">
        <v>24214</v>
      </c>
      <c r="C2202" t="s">
        <v>241</v>
      </c>
      <c r="D2202" t="s">
        <v>373</v>
      </c>
      <c r="E2202">
        <v>616160</v>
      </c>
      <c r="F2202" t="s">
        <v>24196</v>
      </c>
      <c r="G2202" s="7">
        <v>236.22</v>
      </c>
    </row>
    <row r="2203" spans="1:7" x14ac:dyDescent="0.3">
      <c r="A2203">
        <v>3022015</v>
      </c>
      <c r="B2203" t="s">
        <v>24214</v>
      </c>
      <c r="C2203" t="s">
        <v>241</v>
      </c>
      <c r="D2203" t="s">
        <v>371</v>
      </c>
      <c r="E2203">
        <v>615100</v>
      </c>
      <c r="F2203" t="s">
        <v>24196</v>
      </c>
      <c r="G2203" s="7">
        <v>4044.33</v>
      </c>
    </row>
    <row r="2204" spans="1:7" x14ac:dyDescent="0.3">
      <c r="A2204">
        <v>3022015</v>
      </c>
      <c r="B2204" t="s">
        <v>24214</v>
      </c>
      <c r="C2204" t="s">
        <v>241</v>
      </c>
      <c r="D2204" t="s">
        <v>373</v>
      </c>
      <c r="E2204">
        <v>616160</v>
      </c>
      <c r="F2204" t="s">
        <v>24196</v>
      </c>
      <c r="G2204" s="7">
        <v>77.37</v>
      </c>
    </row>
    <row r="2205" spans="1:7" x14ac:dyDescent="0.3">
      <c r="A2205">
        <v>3022015</v>
      </c>
      <c r="B2205" t="s">
        <v>24214</v>
      </c>
      <c r="C2205" t="s">
        <v>241</v>
      </c>
      <c r="D2205" t="s">
        <v>373</v>
      </c>
      <c r="E2205">
        <v>615130</v>
      </c>
      <c r="F2205" t="s">
        <v>24196</v>
      </c>
      <c r="G2205" s="7">
        <v>12.42</v>
      </c>
    </row>
    <row r="2206" spans="1:7" x14ac:dyDescent="0.3">
      <c r="A2206">
        <v>3022015</v>
      </c>
      <c r="B2206" t="s">
        <v>24214</v>
      </c>
      <c r="C2206" t="s">
        <v>241</v>
      </c>
      <c r="D2206" t="s">
        <v>373</v>
      </c>
      <c r="E2206">
        <v>616160</v>
      </c>
      <c r="F2206" t="s">
        <v>24196</v>
      </c>
      <c r="G2206" s="7">
        <v>124.15</v>
      </c>
    </row>
    <row r="2207" spans="1:7" x14ac:dyDescent="0.3">
      <c r="A2207">
        <v>3022015</v>
      </c>
      <c r="B2207" t="s">
        <v>24214</v>
      </c>
      <c r="C2207" t="s">
        <v>241</v>
      </c>
      <c r="D2207" t="s">
        <v>373</v>
      </c>
      <c r="E2207">
        <v>615130</v>
      </c>
      <c r="F2207" t="s">
        <v>24196</v>
      </c>
      <c r="G2207" s="7">
        <v>1931.55</v>
      </c>
    </row>
    <row r="2208" spans="1:7" x14ac:dyDescent="0.3">
      <c r="A2208">
        <v>3022015</v>
      </c>
      <c r="B2208" t="s">
        <v>24214</v>
      </c>
      <c r="C2208" t="s">
        <v>241</v>
      </c>
      <c r="D2208" t="s">
        <v>373</v>
      </c>
      <c r="E2208">
        <v>617150</v>
      </c>
      <c r="F2208" t="s">
        <v>24196</v>
      </c>
      <c r="G2208" s="7">
        <v>373.91</v>
      </c>
    </row>
    <row r="2209" spans="1:7" x14ac:dyDescent="0.3">
      <c r="A2209">
        <v>3022016</v>
      </c>
      <c r="B2209" t="s">
        <v>24215</v>
      </c>
      <c r="C2209" t="s">
        <v>160</v>
      </c>
      <c r="D2209" t="s">
        <v>377</v>
      </c>
      <c r="E2209">
        <v>611110</v>
      </c>
      <c r="F2209" t="s">
        <v>24196</v>
      </c>
      <c r="G2209" s="7">
        <v>-13.88</v>
      </c>
    </row>
    <row r="2210" spans="1:7" x14ac:dyDescent="0.3">
      <c r="A2210">
        <v>3022016</v>
      </c>
      <c r="B2210" t="s">
        <v>24215</v>
      </c>
      <c r="C2210" t="s">
        <v>160</v>
      </c>
      <c r="D2210" t="s">
        <v>371</v>
      </c>
      <c r="E2210">
        <v>616100</v>
      </c>
      <c r="F2210" t="s">
        <v>24196</v>
      </c>
      <c r="G2210" s="7">
        <v>188.5</v>
      </c>
    </row>
    <row r="2211" spans="1:7" x14ac:dyDescent="0.3">
      <c r="A2211">
        <v>3022016</v>
      </c>
      <c r="B2211" t="s">
        <v>24215</v>
      </c>
      <c r="C2211" t="s">
        <v>160</v>
      </c>
      <c r="D2211" t="s">
        <v>375</v>
      </c>
      <c r="E2211">
        <v>615140</v>
      </c>
      <c r="F2211" t="s">
        <v>24196</v>
      </c>
      <c r="G2211" s="7">
        <v>2853.78</v>
      </c>
    </row>
    <row r="2212" spans="1:7" x14ac:dyDescent="0.3">
      <c r="A2212">
        <v>3022016</v>
      </c>
      <c r="B2212" t="s">
        <v>24215</v>
      </c>
      <c r="C2212" t="s">
        <v>160</v>
      </c>
      <c r="D2212" t="s">
        <v>373</v>
      </c>
      <c r="E2212">
        <v>615130</v>
      </c>
      <c r="F2212" t="s">
        <v>24196</v>
      </c>
      <c r="G2212" s="7">
        <v>9.1199999999999992</v>
      </c>
    </row>
    <row r="2213" spans="1:7" x14ac:dyDescent="0.3">
      <c r="A2213">
        <v>3022016</v>
      </c>
      <c r="B2213" t="s">
        <v>24215</v>
      </c>
      <c r="C2213" t="s">
        <v>160</v>
      </c>
      <c r="D2213" t="s">
        <v>371</v>
      </c>
      <c r="E2213">
        <v>615100</v>
      </c>
      <c r="F2213" t="s">
        <v>24196</v>
      </c>
      <c r="G2213" s="7">
        <v>56.25</v>
      </c>
    </row>
    <row r="2214" spans="1:7" x14ac:dyDescent="0.3">
      <c r="A2214">
        <v>3022016</v>
      </c>
      <c r="B2214" t="s">
        <v>24215</v>
      </c>
      <c r="C2214" t="s">
        <v>160</v>
      </c>
      <c r="D2214" t="s">
        <v>373</v>
      </c>
      <c r="E2214">
        <v>615130</v>
      </c>
      <c r="F2214" t="s">
        <v>24196</v>
      </c>
      <c r="G2214" s="7">
        <v>8.5</v>
      </c>
    </row>
    <row r="2215" spans="1:7" x14ac:dyDescent="0.3">
      <c r="A2215">
        <v>3022016</v>
      </c>
      <c r="B2215" t="s">
        <v>24215</v>
      </c>
      <c r="C2215" t="s">
        <v>160</v>
      </c>
      <c r="D2215" t="s">
        <v>371</v>
      </c>
      <c r="E2215">
        <v>615100</v>
      </c>
      <c r="F2215" t="s">
        <v>24196</v>
      </c>
      <c r="G2215" s="7">
        <v>-0.01</v>
      </c>
    </row>
    <row r="2216" spans="1:7" x14ac:dyDescent="0.3">
      <c r="A2216">
        <v>3022016</v>
      </c>
      <c r="B2216" t="s">
        <v>24215</v>
      </c>
      <c r="C2216" t="s">
        <v>160</v>
      </c>
      <c r="D2216" t="s">
        <v>371</v>
      </c>
      <c r="E2216">
        <v>615100</v>
      </c>
      <c r="F2216" t="s">
        <v>24196</v>
      </c>
      <c r="G2216" s="7">
        <v>5769.83</v>
      </c>
    </row>
    <row r="2217" spans="1:7" x14ac:dyDescent="0.3">
      <c r="A2217">
        <v>3022016</v>
      </c>
      <c r="B2217" t="s">
        <v>24215</v>
      </c>
      <c r="C2217" t="s">
        <v>160</v>
      </c>
      <c r="D2217" t="s">
        <v>377</v>
      </c>
      <c r="E2217">
        <v>611110</v>
      </c>
      <c r="F2217" t="s">
        <v>24196</v>
      </c>
      <c r="G2217" s="7">
        <v>-0.01</v>
      </c>
    </row>
    <row r="2218" spans="1:7" x14ac:dyDescent="0.3">
      <c r="A2218">
        <v>3022016</v>
      </c>
      <c r="B2218" t="s">
        <v>24215</v>
      </c>
      <c r="C2218" t="s">
        <v>160</v>
      </c>
      <c r="D2218" t="s">
        <v>371</v>
      </c>
      <c r="E2218">
        <v>617100</v>
      </c>
      <c r="F2218" t="s">
        <v>24196</v>
      </c>
      <c r="G2218" s="7">
        <v>2108.0500000000002</v>
      </c>
    </row>
    <row r="2219" spans="1:7" x14ac:dyDescent="0.3">
      <c r="A2219">
        <v>3022016</v>
      </c>
      <c r="B2219" t="s">
        <v>24215</v>
      </c>
      <c r="C2219" t="s">
        <v>160</v>
      </c>
      <c r="D2219" t="s">
        <v>373</v>
      </c>
      <c r="E2219">
        <v>615130</v>
      </c>
      <c r="F2219" t="s">
        <v>24196</v>
      </c>
      <c r="G2219" s="7">
        <v>2277.66</v>
      </c>
    </row>
    <row r="2220" spans="1:7" x14ac:dyDescent="0.3">
      <c r="A2220">
        <v>3022016</v>
      </c>
      <c r="B2220" t="s">
        <v>24215</v>
      </c>
      <c r="C2220" t="s">
        <v>160</v>
      </c>
      <c r="D2220" t="s">
        <v>375</v>
      </c>
      <c r="E2220">
        <v>617130</v>
      </c>
      <c r="F2220" t="s">
        <v>24196</v>
      </c>
      <c r="G2220" s="7">
        <v>582.16999999999996</v>
      </c>
    </row>
    <row r="2221" spans="1:7" x14ac:dyDescent="0.3">
      <c r="A2221">
        <v>3022016</v>
      </c>
      <c r="B2221" t="s">
        <v>24215</v>
      </c>
      <c r="C2221" t="s">
        <v>160</v>
      </c>
      <c r="D2221" t="s">
        <v>377</v>
      </c>
      <c r="E2221">
        <v>611110</v>
      </c>
      <c r="F2221" t="s">
        <v>24196</v>
      </c>
      <c r="G2221" s="7">
        <v>13.88</v>
      </c>
    </row>
    <row r="2222" spans="1:7" x14ac:dyDescent="0.3">
      <c r="A2222">
        <v>3022016</v>
      </c>
      <c r="B2222" t="s">
        <v>24215</v>
      </c>
      <c r="C2222" t="s">
        <v>160</v>
      </c>
      <c r="D2222" t="s">
        <v>373</v>
      </c>
      <c r="E2222">
        <v>615130</v>
      </c>
      <c r="F2222" t="s">
        <v>24196</v>
      </c>
      <c r="G2222" s="7">
        <v>8.5</v>
      </c>
    </row>
    <row r="2223" spans="1:7" x14ac:dyDescent="0.3">
      <c r="A2223">
        <v>3022016</v>
      </c>
      <c r="B2223" t="s">
        <v>24215</v>
      </c>
      <c r="C2223" t="s">
        <v>160</v>
      </c>
      <c r="D2223" t="s">
        <v>371</v>
      </c>
      <c r="E2223">
        <v>616100</v>
      </c>
      <c r="F2223" t="s">
        <v>24196</v>
      </c>
      <c r="G2223" s="7">
        <v>309.88</v>
      </c>
    </row>
    <row r="2224" spans="1:7" x14ac:dyDescent="0.3">
      <c r="A2224">
        <v>3022016</v>
      </c>
      <c r="B2224" t="s">
        <v>24215</v>
      </c>
      <c r="C2224" t="s">
        <v>160</v>
      </c>
      <c r="D2224" t="s">
        <v>377</v>
      </c>
      <c r="E2224">
        <v>611130</v>
      </c>
      <c r="F2224" t="s">
        <v>24196</v>
      </c>
      <c r="G2224" s="7">
        <v>87.81</v>
      </c>
    </row>
    <row r="2225" spans="1:7" x14ac:dyDescent="0.3">
      <c r="A2225">
        <v>3022016</v>
      </c>
      <c r="B2225" t="s">
        <v>24215</v>
      </c>
      <c r="C2225" t="s">
        <v>160</v>
      </c>
      <c r="D2225" t="s">
        <v>371</v>
      </c>
      <c r="E2225">
        <v>615100</v>
      </c>
      <c r="F2225" t="s">
        <v>24196</v>
      </c>
      <c r="G2225" s="7">
        <v>-0.01</v>
      </c>
    </row>
    <row r="2226" spans="1:7" x14ac:dyDescent="0.3">
      <c r="A2226">
        <v>3022016</v>
      </c>
      <c r="B2226" t="s">
        <v>24215</v>
      </c>
      <c r="C2226" t="s">
        <v>160</v>
      </c>
      <c r="D2226" t="s">
        <v>377</v>
      </c>
      <c r="E2226">
        <v>611110</v>
      </c>
      <c r="F2226" t="s">
        <v>24196</v>
      </c>
      <c r="G2226" s="7">
        <v>13.88</v>
      </c>
    </row>
    <row r="2227" spans="1:7" x14ac:dyDescent="0.3">
      <c r="A2227">
        <v>3022016</v>
      </c>
      <c r="B2227" t="s">
        <v>24215</v>
      </c>
      <c r="C2227" t="s">
        <v>160</v>
      </c>
      <c r="D2227" t="s">
        <v>377</v>
      </c>
      <c r="E2227">
        <v>611110</v>
      </c>
      <c r="F2227" t="s">
        <v>24196</v>
      </c>
      <c r="G2227" s="7">
        <v>430.43</v>
      </c>
    </row>
    <row r="2228" spans="1:7" x14ac:dyDescent="0.3">
      <c r="A2228">
        <v>3022016</v>
      </c>
      <c r="B2228" t="s">
        <v>24215</v>
      </c>
      <c r="C2228" t="s">
        <v>160</v>
      </c>
      <c r="D2228" t="s">
        <v>371</v>
      </c>
      <c r="E2228">
        <v>615100</v>
      </c>
      <c r="F2228" t="s">
        <v>24196</v>
      </c>
      <c r="G2228" s="7">
        <v>80.98</v>
      </c>
    </row>
    <row r="2229" spans="1:7" x14ac:dyDescent="0.3">
      <c r="A2229">
        <v>3022016</v>
      </c>
      <c r="B2229" t="s">
        <v>24215</v>
      </c>
      <c r="C2229" t="s">
        <v>160</v>
      </c>
      <c r="D2229" t="s">
        <v>377</v>
      </c>
      <c r="E2229">
        <v>611110</v>
      </c>
      <c r="F2229" t="s">
        <v>24196</v>
      </c>
      <c r="G2229" s="7">
        <v>-0.01</v>
      </c>
    </row>
    <row r="2230" spans="1:7" x14ac:dyDescent="0.3">
      <c r="A2230">
        <v>3022016</v>
      </c>
      <c r="B2230" t="s">
        <v>24215</v>
      </c>
      <c r="C2230" t="s">
        <v>160</v>
      </c>
      <c r="D2230" t="s">
        <v>377</v>
      </c>
      <c r="E2230">
        <v>611110</v>
      </c>
      <c r="F2230" t="s">
        <v>24196</v>
      </c>
      <c r="G2230" s="7">
        <v>-13.88</v>
      </c>
    </row>
    <row r="2231" spans="1:7" x14ac:dyDescent="0.3">
      <c r="A2231">
        <v>3022016</v>
      </c>
      <c r="B2231" t="s">
        <v>24215</v>
      </c>
      <c r="C2231" t="s">
        <v>160</v>
      </c>
      <c r="D2231" t="s">
        <v>371</v>
      </c>
      <c r="E2231">
        <v>615100</v>
      </c>
      <c r="F2231" t="s">
        <v>24196</v>
      </c>
      <c r="G2231" s="7">
        <v>-80.98</v>
      </c>
    </row>
    <row r="2232" spans="1:7" x14ac:dyDescent="0.3">
      <c r="A2232">
        <v>3022016</v>
      </c>
      <c r="B2232" t="s">
        <v>24215</v>
      </c>
      <c r="C2232" t="s">
        <v>160</v>
      </c>
      <c r="D2232" t="s">
        <v>373</v>
      </c>
      <c r="E2232">
        <v>615130</v>
      </c>
      <c r="F2232" t="s">
        <v>24196</v>
      </c>
      <c r="G2232" s="7">
        <v>12.3</v>
      </c>
    </row>
    <row r="2233" spans="1:7" x14ac:dyDescent="0.3">
      <c r="A2233">
        <v>3022016</v>
      </c>
      <c r="B2233" t="s">
        <v>24215</v>
      </c>
      <c r="C2233" t="s">
        <v>160</v>
      </c>
      <c r="D2233" t="s">
        <v>372</v>
      </c>
      <c r="E2233">
        <v>615180</v>
      </c>
      <c r="F2233" t="s">
        <v>24196</v>
      </c>
      <c r="G2233" s="7">
        <v>1.81</v>
      </c>
    </row>
    <row r="2234" spans="1:7" x14ac:dyDescent="0.3">
      <c r="A2234">
        <v>3022016</v>
      </c>
      <c r="B2234" t="s">
        <v>24215</v>
      </c>
      <c r="C2234" t="s">
        <v>160</v>
      </c>
      <c r="D2234" t="s">
        <v>371</v>
      </c>
      <c r="E2234">
        <v>615100</v>
      </c>
      <c r="F2234" t="s">
        <v>24196</v>
      </c>
      <c r="G2234" s="7">
        <v>72.89</v>
      </c>
    </row>
    <row r="2235" spans="1:7" x14ac:dyDescent="0.3">
      <c r="A2235">
        <v>3022016</v>
      </c>
      <c r="B2235" t="s">
        <v>24215</v>
      </c>
      <c r="C2235" t="s">
        <v>160</v>
      </c>
      <c r="D2235" t="s">
        <v>371</v>
      </c>
      <c r="E2235">
        <v>615100</v>
      </c>
      <c r="F2235" t="s">
        <v>24196</v>
      </c>
      <c r="G2235" s="7">
        <v>72.89</v>
      </c>
    </row>
    <row r="2236" spans="1:7" x14ac:dyDescent="0.3">
      <c r="A2236">
        <v>3022016</v>
      </c>
      <c r="B2236" t="s">
        <v>24215</v>
      </c>
      <c r="C2236" t="s">
        <v>160</v>
      </c>
      <c r="D2236" t="s">
        <v>377</v>
      </c>
      <c r="E2236">
        <v>611110</v>
      </c>
      <c r="F2236" t="s">
        <v>24196</v>
      </c>
      <c r="G2236" s="7">
        <v>-0.01</v>
      </c>
    </row>
    <row r="2237" spans="1:7" x14ac:dyDescent="0.3">
      <c r="A2237">
        <v>3022016</v>
      </c>
      <c r="B2237" t="s">
        <v>24215</v>
      </c>
      <c r="C2237" t="s">
        <v>160</v>
      </c>
      <c r="D2237" t="s">
        <v>371</v>
      </c>
      <c r="E2237">
        <v>615100</v>
      </c>
      <c r="F2237" t="s">
        <v>24196</v>
      </c>
      <c r="G2237" s="7">
        <v>-80.98</v>
      </c>
    </row>
    <row r="2238" spans="1:7" x14ac:dyDescent="0.3">
      <c r="A2238">
        <v>3022016</v>
      </c>
      <c r="B2238" t="s">
        <v>24215</v>
      </c>
      <c r="C2238" t="s">
        <v>160</v>
      </c>
      <c r="D2238" t="s">
        <v>377</v>
      </c>
      <c r="E2238">
        <v>611110</v>
      </c>
      <c r="F2238" t="s">
        <v>24196</v>
      </c>
      <c r="G2238" s="7">
        <v>-13.88</v>
      </c>
    </row>
    <row r="2239" spans="1:7" x14ac:dyDescent="0.3">
      <c r="A2239">
        <v>3022016</v>
      </c>
      <c r="B2239" t="s">
        <v>24215</v>
      </c>
      <c r="C2239" t="s">
        <v>160</v>
      </c>
      <c r="D2239" t="s">
        <v>377</v>
      </c>
      <c r="E2239">
        <v>611110</v>
      </c>
      <c r="F2239" t="s">
        <v>24196</v>
      </c>
      <c r="G2239" s="7">
        <v>-13.88</v>
      </c>
    </row>
    <row r="2240" spans="1:7" x14ac:dyDescent="0.3">
      <c r="A2240">
        <v>3022016</v>
      </c>
      <c r="B2240" t="s">
        <v>24215</v>
      </c>
      <c r="C2240" t="s">
        <v>160</v>
      </c>
      <c r="D2240" t="s">
        <v>373</v>
      </c>
      <c r="E2240">
        <v>616160</v>
      </c>
      <c r="F2240" t="s">
        <v>24196</v>
      </c>
      <c r="G2240" s="7">
        <v>199.38</v>
      </c>
    </row>
    <row r="2241" spans="1:7" x14ac:dyDescent="0.3">
      <c r="A2241">
        <v>3022016</v>
      </c>
      <c r="B2241" t="s">
        <v>24215</v>
      </c>
      <c r="C2241" t="s">
        <v>160</v>
      </c>
      <c r="D2241" t="s">
        <v>371</v>
      </c>
      <c r="E2241">
        <v>615100</v>
      </c>
      <c r="F2241" t="s">
        <v>24196</v>
      </c>
      <c r="G2241" s="7">
        <v>-80.98</v>
      </c>
    </row>
    <row r="2242" spans="1:7" x14ac:dyDescent="0.3">
      <c r="A2242">
        <v>3022016</v>
      </c>
      <c r="B2242" t="s">
        <v>24215</v>
      </c>
      <c r="C2242" t="s">
        <v>160</v>
      </c>
      <c r="D2242" t="s">
        <v>377</v>
      </c>
      <c r="E2242">
        <v>611110</v>
      </c>
      <c r="F2242" t="s">
        <v>24196</v>
      </c>
      <c r="G2242" s="7">
        <v>-0.01</v>
      </c>
    </row>
    <row r="2243" spans="1:7" x14ac:dyDescent="0.3">
      <c r="A2243">
        <v>3022016</v>
      </c>
      <c r="B2243" t="s">
        <v>24215</v>
      </c>
      <c r="C2243" t="s">
        <v>160</v>
      </c>
      <c r="D2243" t="s">
        <v>377</v>
      </c>
      <c r="E2243">
        <v>611110</v>
      </c>
      <c r="F2243" t="s">
        <v>24196</v>
      </c>
      <c r="G2243" s="7">
        <v>13.88</v>
      </c>
    </row>
    <row r="2244" spans="1:7" x14ac:dyDescent="0.3">
      <c r="A2244">
        <v>3022016</v>
      </c>
      <c r="B2244" t="s">
        <v>24215</v>
      </c>
      <c r="C2244" t="s">
        <v>160</v>
      </c>
      <c r="D2244" t="s">
        <v>371</v>
      </c>
      <c r="E2244">
        <v>615100</v>
      </c>
      <c r="F2244" t="s">
        <v>24196</v>
      </c>
      <c r="G2244" s="7">
        <v>19.82</v>
      </c>
    </row>
    <row r="2245" spans="1:7" x14ac:dyDescent="0.3">
      <c r="A2245">
        <v>3022016</v>
      </c>
      <c r="B2245" t="s">
        <v>24215</v>
      </c>
      <c r="C2245" t="s">
        <v>160</v>
      </c>
      <c r="D2245" t="s">
        <v>371</v>
      </c>
      <c r="E2245">
        <v>615100</v>
      </c>
      <c r="F2245" t="s">
        <v>24196</v>
      </c>
      <c r="G2245" s="7">
        <v>80.98</v>
      </c>
    </row>
    <row r="2246" spans="1:7" x14ac:dyDescent="0.3">
      <c r="A2246">
        <v>3022016</v>
      </c>
      <c r="B2246" t="s">
        <v>24215</v>
      </c>
      <c r="C2246" t="s">
        <v>160</v>
      </c>
      <c r="D2246" t="s">
        <v>371</v>
      </c>
      <c r="E2246">
        <v>615100</v>
      </c>
      <c r="F2246" t="s">
        <v>24196</v>
      </c>
      <c r="G2246" s="7">
        <v>-106.37</v>
      </c>
    </row>
    <row r="2247" spans="1:7" x14ac:dyDescent="0.3">
      <c r="A2247">
        <v>3022016</v>
      </c>
      <c r="B2247" t="s">
        <v>24215</v>
      </c>
      <c r="C2247" t="s">
        <v>160</v>
      </c>
      <c r="D2247" t="s">
        <v>377</v>
      </c>
      <c r="E2247">
        <v>611110</v>
      </c>
      <c r="F2247" t="s">
        <v>24196</v>
      </c>
      <c r="G2247" s="7">
        <v>13.88</v>
      </c>
    </row>
    <row r="2248" spans="1:7" x14ac:dyDescent="0.3">
      <c r="A2248">
        <v>3022016</v>
      </c>
      <c r="B2248" t="s">
        <v>24215</v>
      </c>
      <c r="C2248" t="s">
        <v>160</v>
      </c>
      <c r="D2248" t="s">
        <v>377</v>
      </c>
      <c r="E2248">
        <v>611110</v>
      </c>
      <c r="F2248" t="s">
        <v>24196</v>
      </c>
      <c r="G2248" s="7">
        <v>-0.01</v>
      </c>
    </row>
    <row r="2249" spans="1:7" x14ac:dyDescent="0.3">
      <c r="A2249">
        <v>3022016</v>
      </c>
      <c r="B2249" t="s">
        <v>24215</v>
      </c>
      <c r="C2249" t="s">
        <v>160</v>
      </c>
      <c r="D2249" t="s">
        <v>373</v>
      </c>
      <c r="E2249">
        <v>615130</v>
      </c>
      <c r="F2249" t="s">
        <v>24196</v>
      </c>
      <c r="G2249" s="7">
        <v>2164.06</v>
      </c>
    </row>
    <row r="2250" spans="1:7" x14ac:dyDescent="0.3">
      <c r="A2250">
        <v>3022016</v>
      </c>
      <c r="B2250" t="s">
        <v>24215</v>
      </c>
      <c r="C2250" t="s">
        <v>160</v>
      </c>
      <c r="D2250" t="s">
        <v>377</v>
      </c>
      <c r="E2250">
        <v>611110</v>
      </c>
      <c r="F2250" t="s">
        <v>24196</v>
      </c>
      <c r="G2250" s="7">
        <v>-13.88</v>
      </c>
    </row>
    <row r="2251" spans="1:7" x14ac:dyDescent="0.3">
      <c r="A2251">
        <v>3022016</v>
      </c>
      <c r="B2251" t="s">
        <v>24215</v>
      </c>
      <c r="C2251" t="s">
        <v>160</v>
      </c>
      <c r="D2251" t="s">
        <v>371</v>
      </c>
      <c r="E2251">
        <v>615100</v>
      </c>
      <c r="F2251" t="s">
        <v>24196</v>
      </c>
      <c r="G2251" s="7">
        <v>72.89</v>
      </c>
    </row>
    <row r="2252" spans="1:7" x14ac:dyDescent="0.3">
      <c r="A2252">
        <v>3022016</v>
      </c>
      <c r="B2252" t="s">
        <v>24215</v>
      </c>
      <c r="C2252" t="s">
        <v>160</v>
      </c>
      <c r="D2252" t="s">
        <v>377</v>
      </c>
      <c r="E2252">
        <v>611110</v>
      </c>
      <c r="F2252" t="s">
        <v>24196</v>
      </c>
      <c r="G2252" s="7">
        <v>13.88</v>
      </c>
    </row>
    <row r="2253" spans="1:7" x14ac:dyDescent="0.3">
      <c r="A2253">
        <v>3022016</v>
      </c>
      <c r="B2253" t="s">
        <v>24215</v>
      </c>
      <c r="C2253" t="s">
        <v>160</v>
      </c>
      <c r="D2253" t="s">
        <v>377</v>
      </c>
      <c r="E2253">
        <v>611110</v>
      </c>
      <c r="F2253" t="s">
        <v>24196</v>
      </c>
      <c r="G2253" s="7">
        <v>13.88</v>
      </c>
    </row>
    <row r="2254" spans="1:7" x14ac:dyDescent="0.3">
      <c r="A2254">
        <v>3022016</v>
      </c>
      <c r="B2254" t="s">
        <v>24215</v>
      </c>
      <c r="C2254" t="s">
        <v>160</v>
      </c>
      <c r="D2254" t="s">
        <v>371</v>
      </c>
      <c r="E2254">
        <v>615100</v>
      </c>
      <c r="F2254" t="s">
        <v>24196</v>
      </c>
      <c r="G2254" s="7">
        <v>-80.98</v>
      </c>
    </row>
    <row r="2255" spans="1:7" x14ac:dyDescent="0.3">
      <c r="A2255">
        <v>3022016</v>
      </c>
      <c r="B2255" t="s">
        <v>24215</v>
      </c>
      <c r="C2255" t="s">
        <v>160</v>
      </c>
      <c r="D2255" t="s">
        <v>377</v>
      </c>
      <c r="E2255">
        <v>611110</v>
      </c>
      <c r="F2255" t="s">
        <v>24196</v>
      </c>
      <c r="G2255" s="7">
        <v>13.88</v>
      </c>
    </row>
    <row r="2256" spans="1:7" x14ac:dyDescent="0.3">
      <c r="A2256">
        <v>3022016</v>
      </c>
      <c r="B2256" t="s">
        <v>24215</v>
      </c>
      <c r="C2256" t="s">
        <v>160</v>
      </c>
      <c r="D2256" t="s">
        <v>371</v>
      </c>
      <c r="E2256">
        <v>617100</v>
      </c>
      <c r="F2256" t="s">
        <v>24196</v>
      </c>
      <c r="G2256" s="7">
        <v>897.31</v>
      </c>
    </row>
    <row r="2257" spans="1:7" x14ac:dyDescent="0.3">
      <c r="A2257">
        <v>3022016</v>
      </c>
      <c r="B2257" t="s">
        <v>24215</v>
      </c>
      <c r="C2257" t="s">
        <v>160</v>
      </c>
      <c r="D2257" t="s">
        <v>371</v>
      </c>
      <c r="E2257">
        <v>615100</v>
      </c>
      <c r="F2257" t="s">
        <v>24196</v>
      </c>
      <c r="G2257" s="7">
        <v>72.89</v>
      </c>
    </row>
    <row r="2258" spans="1:7" x14ac:dyDescent="0.3">
      <c r="A2258">
        <v>3022016</v>
      </c>
      <c r="B2258" t="s">
        <v>24215</v>
      </c>
      <c r="C2258" t="s">
        <v>160</v>
      </c>
      <c r="D2258" t="s">
        <v>377</v>
      </c>
      <c r="E2258">
        <v>611110</v>
      </c>
      <c r="F2258" t="s">
        <v>24196</v>
      </c>
      <c r="G2258" s="7">
        <v>13.88</v>
      </c>
    </row>
    <row r="2259" spans="1:7" x14ac:dyDescent="0.3">
      <c r="A2259">
        <v>3022016</v>
      </c>
      <c r="B2259" t="s">
        <v>24215</v>
      </c>
      <c r="C2259" t="s">
        <v>160</v>
      </c>
      <c r="D2259" t="s">
        <v>377</v>
      </c>
      <c r="E2259">
        <v>611110</v>
      </c>
      <c r="F2259" t="s">
        <v>24196</v>
      </c>
      <c r="G2259" s="7">
        <v>-13.88</v>
      </c>
    </row>
    <row r="2260" spans="1:7" x14ac:dyDescent="0.3">
      <c r="A2260">
        <v>3022016</v>
      </c>
      <c r="B2260" t="s">
        <v>24215</v>
      </c>
      <c r="C2260" t="s">
        <v>160</v>
      </c>
      <c r="D2260" t="s">
        <v>371</v>
      </c>
      <c r="E2260">
        <v>615100</v>
      </c>
      <c r="F2260" t="s">
        <v>24196</v>
      </c>
      <c r="G2260" s="7">
        <v>80.98</v>
      </c>
    </row>
    <row r="2261" spans="1:7" x14ac:dyDescent="0.3">
      <c r="A2261">
        <v>3022016</v>
      </c>
      <c r="B2261" t="s">
        <v>24215</v>
      </c>
      <c r="C2261" t="s">
        <v>160</v>
      </c>
      <c r="D2261" t="s">
        <v>371</v>
      </c>
      <c r="E2261">
        <v>617100</v>
      </c>
      <c r="F2261" t="s">
        <v>24196</v>
      </c>
      <c r="G2261" s="7">
        <v>703.15</v>
      </c>
    </row>
    <row r="2262" spans="1:7" x14ac:dyDescent="0.3">
      <c r="A2262">
        <v>3022016</v>
      </c>
      <c r="B2262" t="s">
        <v>24215</v>
      </c>
      <c r="C2262" t="s">
        <v>160</v>
      </c>
      <c r="D2262" t="s">
        <v>373</v>
      </c>
      <c r="E2262">
        <v>615130</v>
      </c>
      <c r="F2262" t="s">
        <v>24196</v>
      </c>
      <c r="G2262" s="7">
        <v>1804.35</v>
      </c>
    </row>
    <row r="2263" spans="1:7" x14ac:dyDescent="0.3">
      <c r="A2263">
        <v>3022016</v>
      </c>
      <c r="B2263" t="s">
        <v>24215</v>
      </c>
      <c r="C2263" t="s">
        <v>160</v>
      </c>
      <c r="D2263" t="s">
        <v>371</v>
      </c>
      <c r="E2263">
        <v>615100</v>
      </c>
      <c r="F2263" t="s">
        <v>24196</v>
      </c>
      <c r="G2263" s="7">
        <v>80.98</v>
      </c>
    </row>
    <row r="2264" spans="1:7" x14ac:dyDescent="0.3">
      <c r="A2264">
        <v>3022016</v>
      </c>
      <c r="B2264" t="s">
        <v>24215</v>
      </c>
      <c r="C2264" t="s">
        <v>160</v>
      </c>
      <c r="D2264" t="s">
        <v>371</v>
      </c>
      <c r="E2264">
        <v>615100</v>
      </c>
      <c r="F2264" t="s">
        <v>24196</v>
      </c>
      <c r="G2264" s="7">
        <v>-80.98</v>
      </c>
    </row>
    <row r="2265" spans="1:7" x14ac:dyDescent="0.3">
      <c r="A2265">
        <v>3022016</v>
      </c>
      <c r="B2265" t="s">
        <v>24215</v>
      </c>
      <c r="C2265" t="s">
        <v>160</v>
      </c>
      <c r="D2265" t="s">
        <v>377</v>
      </c>
      <c r="E2265">
        <v>611110</v>
      </c>
      <c r="F2265" t="s">
        <v>24196</v>
      </c>
      <c r="G2265" s="7">
        <v>13.88</v>
      </c>
    </row>
    <row r="2266" spans="1:7" x14ac:dyDescent="0.3">
      <c r="A2266">
        <v>3022016</v>
      </c>
      <c r="B2266" t="s">
        <v>24215</v>
      </c>
      <c r="C2266" t="s">
        <v>160</v>
      </c>
      <c r="D2266" t="s">
        <v>377</v>
      </c>
      <c r="E2266">
        <v>611110</v>
      </c>
      <c r="F2266" t="s">
        <v>24196</v>
      </c>
      <c r="G2266" s="7">
        <v>0.01</v>
      </c>
    </row>
    <row r="2267" spans="1:7" x14ac:dyDescent="0.3">
      <c r="A2267">
        <v>3022016</v>
      </c>
      <c r="B2267" t="s">
        <v>24215</v>
      </c>
      <c r="C2267" t="s">
        <v>160</v>
      </c>
      <c r="D2267" t="s">
        <v>373</v>
      </c>
      <c r="E2267">
        <v>617150</v>
      </c>
      <c r="F2267" t="s">
        <v>24196</v>
      </c>
      <c r="G2267" s="7">
        <v>372.16</v>
      </c>
    </row>
    <row r="2268" spans="1:7" x14ac:dyDescent="0.3">
      <c r="A2268">
        <v>3022016</v>
      </c>
      <c r="B2268" t="s">
        <v>24215</v>
      </c>
      <c r="C2268" t="s">
        <v>160</v>
      </c>
      <c r="D2268" t="s">
        <v>377</v>
      </c>
      <c r="E2268">
        <v>611120</v>
      </c>
      <c r="F2268" t="s">
        <v>24196</v>
      </c>
      <c r="G2268" s="7">
        <v>14.92</v>
      </c>
    </row>
    <row r="2269" spans="1:7" x14ac:dyDescent="0.3">
      <c r="A2269">
        <v>3022016</v>
      </c>
      <c r="B2269" t="s">
        <v>24215</v>
      </c>
      <c r="C2269" t="s">
        <v>160</v>
      </c>
      <c r="D2269" t="s">
        <v>371</v>
      </c>
      <c r="E2269">
        <v>615100</v>
      </c>
      <c r="F2269" t="s">
        <v>24196</v>
      </c>
      <c r="G2269" s="7">
        <v>-80.98</v>
      </c>
    </row>
    <row r="2270" spans="1:7" x14ac:dyDescent="0.3">
      <c r="A2270">
        <v>3022016</v>
      </c>
      <c r="B2270" t="s">
        <v>24215</v>
      </c>
      <c r="C2270" t="s">
        <v>160</v>
      </c>
      <c r="D2270" t="s">
        <v>371</v>
      </c>
      <c r="E2270">
        <v>615100</v>
      </c>
      <c r="F2270" t="s">
        <v>24196</v>
      </c>
      <c r="G2270" s="7">
        <v>72.89</v>
      </c>
    </row>
    <row r="2271" spans="1:7" x14ac:dyDescent="0.3">
      <c r="A2271">
        <v>3022016</v>
      </c>
      <c r="B2271" t="s">
        <v>24215</v>
      </c>
      <c r="C2271" t="s">
        <v>160</v>
      </c>
      <c r="D2271" t="s">
        <v>377</v>
      </c>
      <c r="E2271">
        <v>611110</v>
      </c>
      <c r="F2271" t="s">
        <v>24196</v>
      </c>
      <c r="G2271" s="7">
        <v>-13.88</v>
      </c>
    </row>
    <row r="2272" spans="1:7" x14ac:dyDescent="0.3">
      <c r="A2272">
        <v>3022016</v>
      </c>
      <c r="B2272" t="s">
        <v>24215</v>
      </c>
      <c r="C2272" t="s">
        <v>160</v>
      </c>
      <c r="D2272" t="s">
        <v>371</v>
      </c>
      <c r="E2272">
        <v>615100</v>
      </c>
      <c r="F2272" t="s">
        <v>24196</v>
      </c>
      <c r="G2272" s="7">
        <v>80.98</v>
      </c>
    </row>
    <row r="2273" spans="1:7" x14ac:dyDescent="0.3">
      <c r="A2273">
        <v>3022016</v>
      </c>
      <c r="B2273" t="s">
        <v>24215</v>
      </c>
      <c r="C2273" t="s">
        <v>160</v>
      </c>
      <c r="D2273" t="s">
        <v>377</v>
      </c>
      <c r="E2273">
        <v>611130</v>
      </c>
      <c r="F2273" t="s">
        <v>24196</v>
      </c>
      <c r="G2273" s="7">
        <v>87.81</v>
      </c>
    </row>
    <row r="2274" spans="1:7" x14ac:dyDescent="0.3">
      <c r="A2274">
        <v>3022016</v>
      </c>
      <c r="B2274" t="s">
        <v>24215</v>
      </c>
      <c r="C2274" t="s">
        <v>160</v>
      </c>
      <c r="D2274" t="s">
        <v>371</v>
      </c>
      <c r="E2274">
        <v>615100</v>
      </c>
      <c r="F2274" t="s">
        <v>24196</v>
      </c>
      <c r="G2274" s="7">
        <v>-0.01</v>
      </c>
    </row>
    <row r="2275" spans="1:7" x14ac:dyDescent="0.3">
      <c r="A2275">
        <v>3022016</v>
      </c>
      <c r="B2275" t="s">
        <v>24215</v>
      </c>
      <c r="C2275" t="s">
        <v>160</v>
      </c>
      <c r="D2275" t="s">
        <v>377</v>
      </c>
      <c r="E2275">
        <v>611120</v>
      </c>
      <c r="F2275" t="s">
        <v>24196</v>
      </c>
      <c r="G2275" s="7">
        <v>2.0099999999999998</v>
      </c>
    </row>
    <row r="2276" spans="1:7" x14ac:dyDescent="0.3">
      <c r="A2276">
        <v>3022016</v>
      </c>
      <c r="B2276" t="s">
        <v>24215</v>
      </c>
      <c r="C2276" t="s">
        <v>160</v>
      </c>
      <c r="D2276" t="s">
        <v>371</v>
      </c>
      <c r="E2276">
        <v>615100</v>
      </c>
      <c r="F2276" t="s">
        <v>24196</v>
      </c>
      <c r="G2276" s="7">
        <v>80.98</v>
      </c>
    </row>
    <row r="2277" spans="1:7" x14ac:dyDescent="0.3">
      <c r="A2277">
        <v>3022016</v>
      </c>
      <c r="B2277" t="s">
        <v>24215</v>
      </c>
      <c r="C2277" t="s">
        <v>160</v>
      </c>
      <c r="D2277" t="s">
        <v>371</v>
      </c>
      <c r="E2277">
        <v>617100</v>
      </c>
      <c r="F2277" t="s">
        <v>24196</v>
      </c>
      <c r="G2277" s="7">
        <v>1159.9100000000001</v>
      </c>
    </row>
    <row r="2278" spans="1:7" x14ac:dyDescent="0.3">
      <c r="A2278">
        <v>3022016</v>
      </c>
      <c r="B2278" t="s">
        <v>24215</v>
      </c>
      <c r="C2278" t="s">
        <v>160</v>
      </c>
      <c r="D2278" t="s">
        <v>377</v>
      </c>
      <c r="E2278">
        <v>611110</v>
      </c>
      <c r="F2278" t="s">
        <v>24196</v>
      </c>
      <c r="G2278" s="7">
        <v>-13.88</v>
      </c>
    </row>
    <row r="2279" spans="1:7" x14ac:dyDescent="0.3">
      <c r="A2279">
        <v>3022016</v>
      </c>
      <c r="B2279" t="s">
        <v>24215</v>
      </c>
      <c r="C2279" t="s">
        <v>160</v>
      </c>
      <c r="D2279" t="s">
        <v>377</v>
      </c>
      <c r="E2279">
        <v>611110</v>
      </c>
      <c r="F2279" t="s">
        <v>24196</v>
      </c>
      <c r="G2279" s="7">
        <v>-0.01</v>
      </c>
    </row>
    <row r="2280" spans="1:7" x14ac:dyDescent="0.3">
      <c r="A2280">
        <v>3022016</v>
      </c>
      <c r="B2280" t="s">
        <v>24215</v>
      </c>
      <c r="C2280" t="s">
        <v>160</v>
      </c>
      <c r="D2280" t="s">
        <v>377</v>
      </c>
      <c r="E2280">
        <v>611110</v>
      </c>
      <c r="F2280" t="s">
        <v>24196</v>
      </c>
      <c r="G2280" s="7">
        <v>13.88</v>
      </c>
    </row>
    <row r="2281" spans="1:7" x14ac:dyDescent="0.3">
      <c r="A2281">
        <v>3022016</v>
      </c>
      <c r="B2281" t="s">
        <v>24215</v>
      </c>
      <c r="C2281" t="s">
        <v>160</v>
      </c>
      <c r="D2281" t="s">
        <v>374</v>
      </c>
      <c r="E2281">
        <v>615120</v>
      </c>
      <c r="F2281" t="s">
        <v>24196</v>
      </c>
      <c r="G2281" s="7">
        <v>2589.5</v>
      </c>
    </row>
    <row r="2282" spans="1:7" x14ac:dyDescent="0.3">
      <c r="A2282">
        <v>3022016</v>
      </c>
      <c r="B2282" t="s">
        <v>24215</v>
      </c>
      <c r="C2282" t="s">
        <v>160</v>
      </c>
      <c r="D2282" t="s">
        <v>371</v>
      </c>
      <c r="E2282">
        <v>615100</v>
      </c>
      <c r="F2282" t="s">
        <v>24196</v>
      </c>
      <c r="G2282" s="7">
        <v>3076.75</v>
      </c>
    </row>
    <row r="2283" spans="1:7" x14ac:dyDescent="0.3">
      <c r="A2283">
        <v>3022016</v>
      </c>
      <c r="B2283" t="s">
        <v>24215</v>
      </c>
      <c r="C2283" t="s">
        <v>160</v>
      </c>
      <c r="D2283" t="s">
        <v>377</v>
      </c>
      <c r="E2283">
        <v>611110</v>
      </c>
      <c r="F2283" t="s">
        <v>24196</v>
      </c>
      <c r="G2283" s="7">
        <v>0.01</v>
      </c>
    </row>
    <row r="2284" spans="1:7" x14ac:dyDescent="0.3">
      <c r="A2284">
        <v>3022016</v>
      </c>
      <c r="B2284" t="s">
        <v>24215</v>
      </c>
      <c r="C2284" t="s">
        <v>160</v>
      </c>
      <c r="D2284" t="s">
        <v>371</v>
      </c>
      <c r="E2284">
        <v>615100</v>
      </c>
      <c r="F2284" t="s">
        <v>24196</v>
      </c>
      <c r="G2284" s="7">
        <v>80.98</v>
      </c>
    </row>
    <row r="2285" spans="1:7" x14ac:dyDescent="0.3">
      <c r="A2285">
        <v>3022016</v>
      </c>
      <c r="B2285" t="s">
        <v>24215</v>
      </c>
      <c r="C2285" t="s">
        <v>160</v>
      </c>
      <c r="D2285" t="s">
        <v>377</v>
      </c>
      <c r="E2285">
        <v>611110</v>
      </c>
      <c r="F2285" t="s">
        <v>24196</v>
      </c>
      <c r="G2285" s="7">
        <v>-0.01</v>
      </c>
    </row>
    <row r="2286" spans="1:7" x14ac:dyDescent="0.3">
      <c r="A2286">
        <v>3022016</v>
      </c>
      <c r="B2286" t="s">
        <v>24215</v>
      </c>
      <c r="C2286" t="s">
        <v>160</v>
      </c>
      <c r="D2286" t="s">
        <v>371</v>
      </c>
      <c r="E2286">
        <v>615100</v>
      </c>
      <c r="F2286" t="s">
        <v>24196</v>
      </c>
      <c r="G2286" s="7">
        <v>7350.25</v>
      </c>
    </row>
    <row r="2287" spans="1:7" x14ac:dyDescent="0.3">
      <c r="A2287">
        <v>3022016</v>
      </c>
      <c r="B2287" t="s">
        <v>24215</v>
      </c>
      <c r="C2287" t="s">
        <v>160</v>
      </c>
      <c r="D2287" t="s">
        <v>373</v>
      </c>
      <c r="E2287">
        <v>615130</v>
      </c>
      <c r="F2287" t="s">
        <v>24196</v>
      </c>
      <c r="G2287" s="7">
        <v>2596.87</v>
      </c>
    </row>
    <row r="2288" spans="1:7" x14ac:dyDescent="0.3">
      <c r="A2288">
        <v>3022016</v>
      </c>
      <c r="B2288" t="s">
        <v>24215</v>
      </c>
      <c r="C2288" t="s">
        <v>160</v>
      </c>
      <c r="D2288" t="s">
        <v>377</v>
      </c>
      <c r="E2288">
        <v>611110</v>
      </c>
      <c r="F2288" t="s">
        <v>24196</v>
      </c>
      <c r="G2288" s="7">
        <v>13.88</v>
      </c>
    </row>
    <row r="2289" spans="1:7" x14ac:dyDescent="0.3">
      <c r="A2289">
        <v>3022016</v>
      </c>
      <c r="B2289" t="s">
        <v>24215</v>
      </c>
      <c r="C2289" t="s">
        <v>160</v>
      </c>
      <c r="D2289" t="s">
        <v>377</v>
      </c>
      <c r="E2289">
        <v>611110</v>
      </c>
      <c r="F2289" t="s">
        <v>24196</v>
      </c>
      <c r="G2289" s="7">
        <v>0.01</v>
      </c>
    </row>
    <row r="2290" spans="1:7" x14ac:dyDescent="0.3">
      <c r="A2290">
        <v>3022016</v>
      </c>
      <c r="B2290" t="s">
        <v>24215</v>
      </c>
      <c r="C2290" t="s">
        <v>160</v>
      </c>
      <c r="D2290" t="s">
        <v>371</v>
      </c>
      <c r="E2290">
        <v>615100</v>
      </c>
      <c r="F2290" t="s">
        <v>24196</v>
      </c>
      <c r="G2290" s="7">
        <v>-72.89</v>
      </c>
    </row>
    <row r="2291" spans="1:7" x14ac:dyDescent="0.3">
      <c r="A2291">
        <v>3022016</v>
      </c>
      <c r="B2291" t="s">
        <v>24215</v>
      </c>
      <c r="C2291" t="s">
        <v>160</v>
      </c>
      <c r="D2291" t="s">
        <v>371</v>
      </c>
      <c r="E2291">
        <v>615100</v>
      </c>
      <c r="F2291" t="s">
        <v>24196</v>
      </c>
      <c r="G2291" s="7">
        <v>80.98</v>
      </c>
    </row>
    <row r="2292" spans="1:7" x14ac:dyDescent="0.3">
      <c r="A2292">
        <v>3022016</v>
      </c>
      <c r="B2292" t="s">
        <v>24215</v>
      </c>
      <c r="C2292" t="s">
        <v>160</v>
      </c>
      <c r="D2292" t="s">
        <v>377</v>
      </c>
      <c r="E2292">
        <v>611110</v>
      </c>
      <c r="F2292" t="s">
        <v>24196</v>
      </c>
      <c r="G2292" s="7">
        <v>13.88</v>
      </c>
    </row>
    <row r="2293" spans="1:7" x14ac:dyDescent="0.3">
      <c r="A2293">
        <v>3022016</v>
      </c>
      <c r="B2293" t="s">
        <v>24215</v>
      </c>
      <c r="C2293" t="s">
        <v>160</v>
      </c>
      <c r="D2293" t="s">
        <v>377</v>
      </c>
      <c r="E2293">
        <v>611110</v>
      </c>
      <c r="F2293" t="s">
        <v>24196</v>
      </c>
      <c r="G2293" s="7">
        <v>-13.88</v>
      </c>
    </row>
    <row r="2294" spans="1:7" x14ac:dyDescent="0.3">
      <c r="A2294">
        <v>3022016</v>
      </c>
      <c r="B2294" t="s">
        <v>24215</v>
      </c>
      <c r="C2294" t="s">
        <v>160</v>
      </c>
      <c r="D2294" t="s">
        <v>375</v>
      </c>
      <c r="E2294">
        <v>615140</v>
      </c>
      <c r="F2294" t="s">
        <v>24196</v>
      </c>
      <c r="G2294" s="7">
        <v>1902.52</v>
      </c>
    </row>
    <row r="2295" spans="1:7" x14ac:dyDescent="0.3">
      <c r="A2295">
        <v>3022016</v>
      </c>
      <c r="B2295" t="s">
        <v>24215</v>
      </c>
      <c r="C2295" t="s">
        <v>160</v>
      </c>
      <c r="D2295" t="s">
        <v>371</v>
      </c>
      <c r="E2295">
        <v>615100</v>
      </c>
      <c r="F2295" t="s">
        <v>24196</v>
      </c>
      <c r="G2295" s="7">
        <v>-0.01</v>
      </c>
    </row>
    <row r="2296" spans="1:7" x14ac:dyDescent="0.3">
      <c r="A2296">
        <v>3022016</v>
      </c>
      <c r="B2296" t="s">
        <v>24215</v>
      </c>
      <c r="C2296" t="s">
        <v>160</v>
      </c>
      <c r="D2296" t="s">
        <v>371</v>
      </c>
      <c r="E2296">
        <v>615100</v>
      </c>
      <c r="F2296" t="s">
        <v>24196</v>
      </c>
      <c r="G2296" s="7">
        <v>-72.89</v>
      </c>
    </row>
    <row r="2297" spans="1:7" x14ac:dyDescent="0.3">
      <c r="A2297">
        <v>3022016</v>
      </c>
      <c r="B2297" t="s">
        <v>24215</v>
      </c>
      <c r="C2297" t="s">
        <v>160</v>
      </c>
      <c r="D2297" t="s">
        <v>374</v>
      </c>
      <c r="E2297">
        <v>616120</v>
      </c>
      <c r="F2297" t="s">
        <v>24196</v>
      </c>
      <c r="G2297" s="7">
        <v>325.87</v>
      </c>
    </row>
    <row r="2298" spans="1:7" x14ac:dyDescent="0.3">
      <c r="A2298">
        <v>3022016</v>
      </c>
      <c r="B2298" t="s">
        <v>24215</v>
      </c>
      <c r="C2298" t="s">
        <v>160</v>
      </c>
      <c r="D2298" t="s">
        <v>373</v>
      </c>
      <c r="E2298">
        <v>617150</v>
      </c>
      <c r="F2298" t="s">
        <v>24196</v>
      </c>
      <c r="G2298" s="7">
        <v>356.22</v>
      </c>
    </row>
    <row r="2299" spans="1:7" x14ac:dyDescent="0.3">
      <c r="A2299">
        <v>3022016</v>
      </c>
      <c r="B2299" t="s">
        <v>24215</v>
      </c>
      <c r="C2299" t="s">
        <v>160</v>
      </c>
      <c r="D2299" t="s">
        <v>374</v>
      </c>
      <c r="E2299">
        <v>615120</v>
      </c>
      <c r="F2299" t="s">
        <v>24196</v>
      </c>
      <c r="G2299" s="7">
        <v>12.95</v>
      </c>
    </row>
    <row r="2300" spans="1:7" x14ac:dyDescent="0.3">
      <c r="A2300">
        <v>3022016</v>
      </c>
      <c r="B2300" t="s">
        <v>24215</v>
      </c>
      <c r="C2300" t="s">
        <v>160</v>
      </c>
      <c r="D2300" t="s">
        <v>377</v>
      </c>
      <c r="E2300">
        <v>611110</v>
      </c>
      <c r="F2300" t="s">
        <v>24196</v>
      </c>
      <c r="G2300" s="7">
        <v>13.88</v>
      </c>
    </row>
    <row r="2301" spans="1:7" x14ac:dyDescent="0.3">
      <c r="A2301">
        <v>3022016</v>
      </c>
      <c r="B2301" t="s">
        <v>24215</v>
      </c>
      <c r="C2301" t="s">
        <v>160</v>
      </c>
      <c r="D2301" t="s">
        <v>371</v>
      </c>
      <c r="E2301">
        <v>615100</v>
      </c>
      <c r="F2301" t="s">
        <v>24196</v>
      </c>
      <c r="G2301" s="7">
        <v>-72.88</v>
      </c>
    </row>
    <row r="2302" spans="1:7" x14ac:dyDescent="0.3">
      <c r="A2302">
        <v>3022016</v>
      </c>
      <c r="B2302" t="s">
        <v>24215</v>
      </c>
      <c r="C2302" t="s">
        <v>160</v>
      </c>
      <c r="D2302" t="s">
        <v>371</v>
      </c>
      <c r="E2302">
        <v>615100</v>
      </c>
      <c r="F2302" t="s">
        <v>24196</v>
      </c>
      <c r="G2302" s="7">
        <v>-0.01</v>
      </c>
    </row>
    <row r="2303" spans="1:7" x14ac:dyDescent="0.3">
      <c r="A2303">
        <v>3022016</v>
      </c>
      <c r="B2303" t="s">
        <v>24215</v>
      </c>
      <c r="C2303" t="s">
        <v>160</v>
      </c>
      <c r="D2303" t="s">
        <v>377</v>
      </c>
      <c r="E2303">
        <v>611110</v>
      </c>
      <c r="F2303" t="s">
        <v>24196</v>
      </c>
      <c r="G2303" s="7">
        <v>13.88</v>
      </c>
    </row>
    <row r="2304" spans="1:7" x14ac:dyDescent="0.3">
      <c r="A2304">
        <v>3022016</v>
      </c>
      <c r="B2304" t="s">
        <v>24215</v>
      </c>
      <c r="C2304" t="s">
        <v>160</v>
      </c>
      <c r="D2304" t="s">
        <v>377</v>
      </c>
      <c r="E2304">
        <v>611110</v>
      </c>
      <c r="F2304" t="s">
        <v>24196</v>
      </c>
      <c r="G2304" s="7">
        <v>-13.88</v>
      </c>
    </row>
    <row r="2305" spans="1:7" x14ac:dyDescent="0.3">
      <c r="A2305">
        <v>3022016</v>
      </c>
      <c r="B2305" t="s">
        <v>24215</v>
      </c>
      <c r="C2305" t="s">
        <v>160</v>
      </c>
      <c r="D2305" t="s">
        <v>371</v>
      </c>
      <c r="E2305">
        <v>615100</v>
      </c>
      <c r="F2305" t="s">
        <v>24196</v>
      </c>
      <c r="G2305" s="7">
        <v>0.01</v>
      </c>
    </row>
    <row r="2306" spans="1:7" x14ac:dyDescent="0.3">
      <c r="A2306">
        <v>3022016</v>
      </c>
      <c r="B2306" t="s">
        <v>24215</v>
      </c>
      <c r="C2306" t="s">
        <v>160</v>
      </c>
      <c r="D2306" t="s">
        <v>371</v>
      </c>
      <c r="E2306">
        <v>615100</v>
      </c>
      <c r="F2306" t="s">
        <v>24196</v>
      </c>
      <c r="G2306" s="7">
        <v>-80.98</v>
      </c>
    </row>
    <row r="2307" spans="1:7" x14ac:dyDescent="0.3">
      <c r="A2307">
        <v>3022016</v>
      </c>
      <c r="B2307" t="s">
        <v>24215</v>
      </c>
      <c r="C2307" t="s">
        <v>160</v>
      </c>
      <c r="D2307" t="s">
        <v>377</v>
      </c>
      <c r="E2307">
        <v>611110</v>
      </c>
      <c r="F2307" t="s">
        <v>24196</v>
      </c>
      <c r="G2307" s="7">
        <v>-13.88</v>
      </c>
    </row>
    <row r="2308" spans="1:7" x14ac:dyDescent="0.3">
      <c r="A2308">
        <v>3022016</v>
      </c>
      <c r="B2308" t="s">
        <v>24215</v>
      </c>
      <c r="C2308" t="s">
        <v>160</v>
      </c>
      <c r="D2308" t="s">
        <v>371</v>
      </c>
      <c r="E2308">
        <v>615100</v>
      </c>
      <c r="F2308" t="s">
        <v>24196</v>
      </c>
      <c r="G2308" s="7">
        <v>-80.98</v>
      </c>
    </row>
    <row r="2309" spans="1:7" x14ac:dyDescent="0.3">
      <c r="A2309">
        <v>3022016</v>
      </c>
      <c r="B2309" t="s">
        <v>24215</v>
      </c>
      <c r="C2309" t="s">
        <v>160</v>
      </c>
      <c r="D2309" t="s">
        <v>371</v>
      </c>
      <c r="E2309">
        <v>615100</v>
      </c>
      <c r="F2309" t="s">
        <v>24196</v>
      </c>
      <c r="G2309" s="7">
        <v>-2018.85</v>
      </c>
    </row>
    <row r="2310" spans="1:7" x14ac:dyDescent="0.3">
      <c r="A2310">
        <v>3022016</v>
      </c>
      <c r="B2310" t="s">
        <v>24215</v>
      </c>
      <c r="C2310" t="s">
        <v>160</v>
      </c>
      <c r="D2310" t="s">
        <v>371</v>
      </c>
      <c r="E2310">
        <v>615100</v>
      </c>
      <c r="F2310" t="s">
        <v>24196</v>
      </c>
      <c r="G2310" s="7">
        <v>548.6</v>
      </c>
    </row>
    <row r="2311" spans="1:7" x14ac:dyDescent="0.3">
      <c r="A2311">
        <v>3022016</v>
      </c>
      <c r="B2311" t="s">
        <v>24215</v>
      </c>
      <c r="C2311" t="s">
        <v>160</v>
      </c>
      <c r="D2311" t="s">
        <v>377</v>
      </c>
      <c r="E2311">
        <v>611110</v>
      </c>
      <c r="F2311" t="s">
        <v>24196</v>
      </c>
      <c r="G2311" s="7">
        <v>13.88</v>
      </c>
    </row>
    <row r="2312" spans="1:7" x14ac:dyDescent="0.3">
      <c r="A2312">
        <v>3022016</v>
      </c>
      <c r="B2312" t="s">
        <v>24215</v>
      </c>
      <c r="C2312" t="s">
        <v>160</v>
      </c>
      <c r="D2312" t="s">
        <v>371</v>
      </c>
      <c r="E2312">
        <v>615100</v>
      </c>
      <c r="F2312" t="s">
        <v>24196</v>
      </c>
      <c r="G2312" s="7">
        <v>80.98</v>
      </c>
    </row>
    <row r="2313" spans="1:7" x14ac:dyDescent="0.3">
      <c r="A2313">
        <v>3022016</v>
      </c>
      <c r="B2313" t="s">
        <v>24215</v>
      </c>
      <c r="C2313" t="s">
        <v>160</v>
      </c>
      <c r="D2313" t="s">
        <v>377</v>
      </c>
      <c r="E2313">
        <v>611110</v>
      </c>
      <c r="F2313" t="s">
        <v>24196</v>
      </c>
      <c r="G2313" s="7">
        <v>13.88</v>
      </c>
    </row>
    <row r="2314" spans="1:7" x14ac:dyDescent="0.3">
      <c r="A2314">
        <v>3022016</v>
      </c>
      <c r="B2314" t="s">
        <v>24215</v>
      </c>
      <c r="C2314" t="s">
        <v>160</v>
      </c>
      <c r="D2314" t="s">
        <v>377</v>
      </c>
      <c r="E2314">
        <v>611110</v>
      </c>
      <c r="F2314" t="s">
        <v>24196</v>
      </c>
      <c r="G2314" s="7">
        <v>-13.88</v>
      </c>
    </row>
    <row r="2315" spans="1:7" x14ac:dyDescent="0.3">
      <c r="A2315">
        <v>3022016</v>
      </c>
      <c r="B2315" t="s">
        <v>24215</v>
      </c>
      <c r="C2315" t="s">
        <v>160</v>
      </c>
      <c r="D2315" t="s">
        <v>377</v>
      </c>
      <c r="E2315">
        <v>611110</v>
      </c>
      <c r="F2315" t="s">
        <v>24196</v>
      </c>
      <c r="G2315" s="7">
        <v>13.88</v>
      </c>
    </row>
    <row r="2316" spans="1:7" x14ac:dyDescent="0.3">
      <c r="A2316">
        <v>3022016</v>
      </c>
      <c r="B2316" t="s">
        <v>24215</v>
      </c>
      <c r="C2316" t="s">
        <v>160</v>
      </c>
      <c r="D2316" t="s">
        <v>371</v>
      </c>
      <c r="E2316">
        <v>615100</v>
      </c>
      <c r="F2316" t="s">
        <v>24196</v>
      </c>
      <c r="G2316" s="7">
        <v>36.75</v>
      </c>
    </row>
    <row r="2317" spans="1:7" x14ac:dyDescent="0.3">
      <c r="A2317">
        <v>3022016</v>
      </c>
      <c r="B2317" t="s">
        <v>24215</v>
      </c>
      <c r="C2317" t="s">
        <v>160</v>
      </c>
      <c r="D2317" t="s">
        <v>377</v>
      </c>
      <c r="E2317">
        <v>611110</v>
      </c>
      <c r="F2317" t="s">
        <v>24196</v>
      </c>
      <c r="G2317" s="7">
        <v>13.88</v>
      </c>
    </row>
    <row r="2318" spans="1:7" x14ac:dyDescent="0.3">
      <c r="A2318">
        <v>3022016</v>
      </c>
      <c r="B2318" t="s">
        <v>24215</v>
      </c>
      <c r="C2318" t="s">
        <v>160</v>
      </c>
      <c r="D2318" t="s">
        <v>371</v>
      </c>
      <c r="E2318">
        <v>615100</v>
      </c>
      <c r="F2318" t="s">
        <v>24196</v>
      </c>
      <c r="G2318" s="7">
        <v>-80.98</v>
      </c>
    </row>
    <row r="2319" spans="1:7" x14ac:dyDescent="0.3">
      <c r="A2319">
        <v>3022016</v>
      </c>
      <c r="B2319" t="s">
        <v>24215</v>
      </c>
      <c r="C2319" t="s">
        <v>160</v>
      </c>
      <c r="D2319" t="s">
        <v>371</v>
      </c>
      <c r="E2319">
        <v>616100</v>
      </c>
      <c r="F2319" t="s">
        <v>24196</v>
      </c>
      <c r="G2319" s="7">
        <v>406.75</v>
      </c>
    </row>
    <row r="2320" spans="1:7" x14ac:dyDescent="0.3">
      <c r="A2320">
        <v>3022016</v>
      </c>
      <c r="B2320" t="s">
        <v>24215</v>
      </c>
      <c r="C2320" t="s">
        <v>160</v>
      </c>
      <c r="D2320" t="s">
        <v>377</v>
      </c>
      <c r="E2320">
        <v>611110</v>
      </c>
      <c r="F2320" t="s">
        <v>24196</v>
      </c>
      <c r="G2320" s="7">
        <v>13.88</v>
      </c>
    </row>
    <row r="2321" spans="1:7" x14ac:dyDescent="0.3">
      <c r="A2321">
        <v>3022016</v>
      </c>
      <c r="B2321" t="s">
        <v>24215</v>
      </c>
      <c r="C2321" t="s">
        <v>160</v>
      </c>
      <c r="D2321" t="s">
        <v>377</v>
      </c>
      <c r="E2321">
        <v>611110</v>
      </c>
      <c r="F2321" t="s">
        <v>24196</v>
      </c>
      <c r="G2321" s="7">
        <v>-0.01</v>
      </c>
    </row>
    <row r="2322" spans="1:7" x14ac:dyDescent="0.3">
      <c r="A2322">
        <v>3022016</v>
      </c>
      <c r="B2322" t="s">
        <v>24215</v>
      </c>
      <c r="C2322" t="s">
        <v>160</v>
      </c>
      <c r="D2322" t="s">
        <v>377</v>
      </c>
      <c r="E2322">
        <v>611110</v>
      </c>
      <c r="F2322" t="s">
        <v>24196</v>
      </c>
      <c r="G2322" s="7">
        <v>0.01</v>
      </c>
    </row>
    <row r="2323" spans="1:7" x14ac:dyDescent="0.3">
      <c r="A2323">
        <v>3022016</v>
      </c>
      <c r="B2323" t="s">
        <v>24215</v>
      </c>
      <c r="C2323" t="s">
        <v>160</v>
      </c>
      <c r="D2323" t="s">
        <v>373</v>
      </c>
      <c r="E2323">
        <v>615130</v>
      </c>
      <c r="F2323" t="s">
        <v>24196</v>
      </c>
      <c r="G2323" s="7">
        <v>7.06</v>
      </c>
    </row>
    <row r="2324" spans="1:7" x14ac:dyDescent="0.3">
      <c r="A2324">
        <v>3022016</v>
      </c>
      <c r="B2324" t="s">
        <v>24215</v>
      </c>
      <c r="C2324" t="s">
        <v>160</v>
      </c>
      <c r="D2324" t="s">
        <v>371</v>
      </c>
      <c r="E2324">
        <v>615100</v>
      </c>
      <c r="F2324" t="s">
        <v>24196</v>
      </c>
      <c r="G2324" s="7">
        <v>-0.01</v>
      </c>
    </row>
    <row r="2325" spans="1:7" x14ac:dyDescent="0.3">
      <c r="A2325">
        <v>3022016</v>
      </c>
      <c r="B2325" t="s">
        <v>24215</v>
      </c>
      <c r="C2325" t="s">
        <v>160</v>
      </c>
      <c r="D2325" t="s">
        <v>374</v>
      </c>
      <c r="E2325">
        <v>617120</v>
      </c>
      <c r="F2325" t="s">
        <v>24196</v>
      </c>
      <c r="G2325" s="7">
        <v>528.26</v>
      </c>
    </row>
    <row r="2326" spans="1:7" x14ac:dyDescent="0.3">
      <c r="A2326">
        <v>3022016</v>
      </c>
      <c r="B2326" t="s">
        <v>24215</v>
      </c>
      <c r="C2326" t="s">
        <v>160</v>
      </c>
      <c r="D2326" t="s">
        <v>373</v>
      </c>
      <c r="E2326">
        <v>615130</v>
      </c>
      <c r="F2326" t="s">
        <v>24196</v>
      </c>
      <c r="G2326" s="7">
        <v>8.5</v>
      </c>
    </row>
    <row r="2327" spans="1:7" x14ac:dyDescent="0.3">
      <c r="A2327">
        <v>3022016</v>
      </c>
      <c r="B2327" t="s">
        <v>24215</v>
      </c>
      <c r="C2327" t="s">
        <v>160</v>
      </c>
      <c r="D2327" t="s">
        <v>373</v>
      </c>
      <c r="E2327">
        <v>615130</v>
      </c>
      <c r="F2327" t="s">
        <v>24196</v>
      </c>
      <c r="G2327" s="7">
        <v>1746.2</v>
      </c>
    </row>
    <row r="2328" spans="1:7" x14ac:dyDescent="0.3">
      <c r="A2328">
        <v>3022016</v>
      </c>
      <c r="B2328" t="s">
        <v>24215</v>
      </c>
      <c r="C2328" t="s">
        <v>160</v>
      </c>
      <c r="D2328" t="s">
        <v>377</v>
      </c>
      <c r="E2328">
        <v>611110</v>
      </c>
      <c r="F2328" t="s">
        <v>24196</v>
      </c>
      <c r="G2328" s="7">
        <v>-13.88</v>
      </c>
    </row>
    <row r="2329" spans="1:7" x14ac:dyDescent="0.3">
      <c r="A2329">
        <v>3022016</v>
      </c>
      <c r="B2329" t="s">
        <v>24215</v>
      </c>
      <c r="C2329" t="s">
        <v>160</v>
      </c>
      <c r="D2329" t="s">
        <v>371</v>
      </c>
      <c r="E2329">
        <v>615100</v>
      </c>
      <c r="F2329" t="s">
        <v>24196</v>
      </c>
      <c r="G2329" s="7">
        <v>4044.33</v>
      </c>
    </row>
    <row r="2330" spans="1:7" x14ac:dyDescent="0.3">
      <c r="A2330">
        <v>3022016</v>
      </c>
      <c r="B2330" t="s">
        <v>24215</v>
      </c>
      <c r="C2330" t="s">
        <v>160</v>
      </c>
      <c r="D2330" t="s">
        <v>371</v>
      </c>
      <c r="E2330">
        <v>615100</v>
      </c>
      <c r="F2330" t="s">
        <v>24196</v>
      </c>
      <c r="G2330" s="7">
        <v>-80.98</v>
      </c>
    </row>
    <row r="2331" spans="1:7" x14ac:dyDescent="0.3">
      <c r="A2331">
        <v>3022016</v>
      </c>
      <c r="B2331" t="s">
        <v>24215</v>
      </c>
      <c r="C2331" t="s">
        <v>160</v>
      </c>
      <c r="D2331" t="s">
        <v>371</v>
      </c>
      <c r="E2331">
        <v>615100</v>
      </c>
      <c r="F2331" t="s">
        <v>24196</v>
      </c>
      <c r="G2331" s="7">
        <v>0.01</v>
      </c>
    </row>
    <row r="2332" spans="1:7" x14ac:dyDescent="0.3">
      <c r="A2332">
        <v>3022016</v>
      </c>
      <c r="B2332" t="s">
        <v>24215</v>
      </c>
      <c r="C2332" t="s">
        <v>160</v>
      </c>
      <c r="D2332" t="s">
        <v>371</v>
      </c>
      <c r="E2332">
        <v>616100</v>
      </c>
      <c r="F2332" t="s">
        <v>24196</v>
      </c>
      <c r="G2332" s="7">
        <v>544.1</v>
      </c>
    </row>
    <row r="2333" spans="1:7" x14ac:dyDescent="0.3">
      <c r="A2333">
        <v>3022016</v>
      </c>
      <c r="B2333" t="s">
        <v>24215</v>
      </c>
      <c r="C2333" t="s">
        <v>160</v>
      </c>
      <c r="D2333" t="s">
        <v>377</v>
      </c>
      <c r="E2333">
        <v>611110</v>
      </c>
      <c r="F2333" t="s">
        <v>24196</v>
      </c>
      <c r="G2333" s="7">
        <v>-13.88</v>
      </c>
    </row>
    <row r="2334" spans="1:7" x14ac:dyDescent="0.3">
      <c r="A2334">
        <v>3022016</v>
      </c>
      <c r="B2334" t="s">
        <v>24215</v>
      </c>
      <c r="C2334" t="s">
        <v>160</v>
      </c>
      <c r="D2334" t="s">
        <v>373</v>
      </c>
      <c r="E2334">
        <v>615130</v>
      </c>
      <c r="F2334" t="s">
        <v>24196</v>
      </c>
      <c r="G2334" s="7">
        <v>10.86</v>
      </c>
    </row>
    <row r="2335" spans="1:7" x14ac:dyDescent="0.3">
      <c r="A2335">
        <v>3022016</v>
      </c>
      <c r="B2335" t="s">
        <v>24215</v>
      </c>
      <c r="C2335" t="s">
        <v>160</v>
      </c>
      <c r="D2335" t="s">
        <v>377</v>
      </c>
      <c r="E2335">
        <v>611110</v>
      </c>
      <c r="F2335" t="s">
        <v>24196</v>
      </c>
      <c r="G2335" s="7">
        <v>-0.01</v>
      </c>
    </row>
    <row r="2336" spans="1:7" x14ac:dyDescent="0.3">
      <c r="A2336">
        <v>3022016</v>
      </c>
      <c r="B2336" t="s">
        <v>24215</v>
      </c>
      <c r="C2336" t="s">
        <v>160</v>
      </c>
      <c r="D2336" t="s">
        <v>377</v>
      </c>
      <c r="E2336">
        <v>611110</v>
      </c>
      <c r="F2336" t="s">
        <v>24196</v>
      </c>
      <c r="G2336" s="7">
        <v>-13.88</v>
      </c>
    </row>
    <row r="2337" spans="1:7" x14ac:dyDescent="0.3">
      <c r="A2337">
        <v>3022016</v>
      </c>
      <c r="B2337" t="s">
        <v>24215</v>
      </c>
      <c r="C2337" t="s">
        <v>160</v>
      </c>
      <c r="D2337" t="s">
        <v>371</v>
      </c>
      <c r="E2337">
        <v>617100</v>
      </c>
      <c r="F2337" t="s">
        <v>24196</v>
      </c>
      <c r="G2337" s="7">
        <v>480.01</v>
      </c>
    </row>
    <row r="2338" spans="1:7" x14ac:dyDescent="0.3">
      <c r="A2338">
        <v>3022016</v>
      </c>
      <c r="B2338" t="s">
        <v>24215</v>
      </c>
      <c r="C2338" t="s">
        <v>160</v>
      </c>
      <c r="D2338" t="s">
        <v>371</v>
      </c>
      <c r="E2338">
        <v>615100</v>
      </c>
      <c r="F2338" t="s">
        <v>24196</v>
      </c>
      <c r="G2338" s="7">
        <v>80.98</v>
      </c>
    </row>
    <row r="2339" spans="1:7" x14ac:dyDescent="0.3">
      <c r="A2339">
        <v>3022016</v>
      </c>
      <c r="B2339" t="s">
        <v>24215</v>
      </c>
      <c r="C2339" t="s">
        <v>160</v>
      </c>
      <c r="D2339" t="s">
        <v>377</v>
      </c>
      <c r="E2339">
        <v>611110</v>
      </c>
      <c r="F2339" t="s">
        <v>24196</v>
      </c>
      <c r="G2339" s="7">
        <v>13.88</v>
      </c>
    </row>
    <row r="2340" spans="1:7" x14ac:dyDescent="0.3">
      <c r="A2340">
        <v>3022016</v>
      </c>
      <c r="B2340" t="s">
        <v>24215</v>
      </c>
      <c r="C2340" t="s">
        <v>160</v>
      </c>
      <c r="D2340" t="s">
        <v>375</v>
      </c>
      <c r="E2340">
        <v>615140</v>
      </c>
      <c r="F2340" t="s">
        <v>24196</v>
      </c>
      <c r="G2340" s="7">
        <v>14.27</v>
      </c>
    </row>
    <row r="2341" spans="1:7" x14ac:dyDescent="0.3">
      <c r="A2341">
        <v>3022016</v>
      </c>
      <c r="B2341" t="s">
        <v>24215</v>
      </c>
      <c r="C2341" t="s">
        <v>160</v>
      </c>
      <c r="D2341" t="s">
        <v>373</v>
      </c>
      <c r="E2341">
        <v>615130</v>
      </c>
      <c r="F2341" t="s">
        <v>24196</v>
      </c>
      <c r="G2341" s="7">
        <v>9.06</v>
      </c>
    </row>
    <row r="2342" spans="1:7" x14ac:dyDescent="0.3">
      <c r="A2342">
        <v>3022016</v>
      </c>
      <c r="B2342" t="s">
        <v>24215</v>
      </c>
      <c r="C2342" t="s">
        <v>160</v>
      </c>
      <c r="D2342" t="s">
        <v>377</v>
      </c>
      <c r="E2342">
        <v>611110</v>
      </c>
      <c r="F2342" t="s">
        <v>24196</v>
      </c>
      <c r="G2342" s="7">
        <v>13.88</v>
      </c>
    </row>
    <row r="2343" spans="1:7" x14ac:dyDescent="0.3">
      <c r="A2343">
        <v>3022016</v>
      </c>
      <c r="B2343" t="s">
        <v>24215</v>
      </c>
      <c r="C2343" t="s">
        <v>160</v>
      </c>
      <c r="D2343" t="s">
        <v>371</v>
      </c>
      <c r="E2343">
        <v>616100</v>
      </c>
      <c r="F2343" t="s">
        <v>24196</v>
      </c>
      <c r="G2343" s="7">
        <v>544.1</v>
      </c>
    </row>
    <row r="2344" spans="1:7" x14ac:dyDescent="0.3">
      <c r="A2344">
        <v>3022016</v>
      </c>
      <c r="B2344" t="s">
        <v>24215</v>
      </c>
      <c r="C2344" t="s">
        <v>160</v>
      </c>
      <c r="D2344" t="s">
        <v>373</v>
      </c>
      <c r="E2344">
        <v>617150</v>
      </c>
      <c r="F2344" t="s">
        <v>24196</v>
      </c>
      <c r="G2344" s="7">
        <v>531.5</v>
      </c>
    </row>
    <row r="2345" spans="1:7" x14ac:dyDescent="0.3">
      <c r="A2345">
        <v>3022016</v>
      </c>
      <c r="B2345" t="s">
        <v>24215</v>
      </c>
      <c r="C2345" t="s">
        <v>160</v>
      </c>
      <c r="D2345" t="s">
        <v>377</v>
      </c>
      <c r="E2345">
        <v>611110</v>
      </c>
      <c r="F2345" t="s">
        <v>24196</v>
      </c>
      <c r="G2345" s="7">
        <v>-13.88</v>
      </c>
    </row>
    <row r="2346" spans="1:7" x14ac:dyDescent="0.3">
      <c r="A2346">
        <v>3022016</v>
      </c>
      <c r="B2346" t="s">
        <v>24215</v>
      </c>
      <c r="C2346" t="s">
        <v>160</v>
      </c>
      <c r="D2346" t="s">
        <v>377</v>
      </c>
      <c r="E2346">
        <v>611110</v>
      </c>
      <c r="F2346" t="s">
        <v>24196</v>
      </c>
      <c r="G2346" s="7">
        <v>-13.88</v>
      </c>
    </row>
    <row r="2347" spans="1:7" x14ac:dyDescent="0.3">
      <c r="A2347">
        <v>3022016</v>
      </c>
      <c r="B2347" t="s">
        <v>24215</v>
      </c>
      <c r="C2347" t="s">
        <v>160</v>
      </c>
      <c r="D2347" t="s">
        <v>371</v>
      </c>
      <c r="E2347">
        <v>615100</v>
      </c>
      <c r="F2347" t="s">
        <v>24196</v>
      </c>
      <c r="G2347" s="7">
        <v>-80.98</v>
      </c>
    </row>
    <row r="2348" spans="1:7" x14ac:dyDescent="0.3">
      <c r="A2348">
        <v>3022016</v>
      </c>
      <c r="B2348" t="s">
        <v>24215</v>
      </c>
      <c r="C2348" t="s">
        <v>160</v>
      </c>
      <c r="D2348" t="s">
        <v>371</v>
      </c>
      <c r="E2348">
        <v>615100</v>
      </c>
      <c r="F2348" t="s">
        <v>24196</v>
      </c>
      <c r="G2348" s="7">
        <v>21.7</v>
      </c>
    </row>
    <row r="2349" spans="1:7" x14ac:dyDescent="0.3">
      <c r="A2349">
        <v>3022016</v>
      </c>
      <c r="B2349" t="s">
        <v>24215</v>
      </c>
      <c r="C2349" t="s">
        <v>160</v>
      </c>
      <c r="D2349" t="s">
        <v>373</v>
      </c>
      <c r="E2349">
        <v>615130</v>
      </c>
      <c r="F2349" t="s">
        <v>24196</v>
      </c>
      <c r="G2349" s="7">
        <v>11.43</v>
      </c>
    </row>
    <row r="2350" spans="1:7" x14ac:dyDescent="0.3">
      <c r="A2350">
        <v>3022016</v>
      </c>
      <c r="B2350" t="s">
        <v>24215</v>
      </c>
      <c r="C2350" t="s">
        <v>160</v>
      </c>
      <c r="D2350" t="s">
        <v>371</v>
      </c>
      <c r="E2350">
        <v>617100</v>
      </c>
      <c r="F2350" t="s">
        <v>24196</v>
      </c>
      <c r="G2350" s="7">
        <v>1654.79</v>
      </c>
    </row>
    <row r="2351" spans="1:7" x14ac:dyDescent="0.3">
      <c r="A2351">
        <v>3022016</v>
      </c>
      <c r="B2351" t="s">
        <v>24215</v>
      </c>
      <c r="C2351" t="s">
        <v>160</v>
      </c>
      <c r="D2351" t="s">
        <v>371</v>
      </c>
      <c r="E2351">
        <v>615100</v>
      </c>
      <c r="F2351" t="s">
        <v>24196</v>
      </c>
      <c r="G2351" s="7">
        <v>-0.01</v>
      </c>
    </row>
    <row r="2352" spans="1:7" x14ac:dyDescent="0.3">
      <c r="A2352">
        <v>3022016</v>
      </c>
      <c r="B2352" t="s">
        <v>24215</v>
      </c>
      <c r="C2352" t="s">
        <v>160</v>
      </c>
      <c r="D2352" t="s">
        <v>371</v>
      </c>
      <c r="E2352">
        <v>615100</v>
      </c>
      <c r="F2352" t="s">
        <v>24196</v>
      </c>
      <c r="G2352" s="7">
        <v>4499.5</v>
      </c>
    </row>
    <row r="2353" spans="1:7" x14ac:dyDescent="0.3">
      <c r="A2353">
        <v>3022016</v>
      </c>
      <c r="B2353" t="s">
        <v>24215</v>
      </c>
      <c r="C2353" t="s">
        <v>160</v>
      </c>
      <c r="D2353" t="s">
        <v>373</v>
      </c>
      <c r="E2353">
        <v>617150</v>
      </c>
      <c r="F2353" t="s">
        <v>24196</v>
      </c>
      <c r="G2353" s="7">
        <v>443.2</v>
      </c>
    </row>
    <row r="2354" spans="1:7" x14ac:dyDescent="0.3">
      <c r="A2354">
        <v>3022016</v>
      </c>
      <c r="B2354" t="s">
        <v>24215</v>
      </c>
      <c r="C2354" t="s">
        <v>160</v>
      </c>
      <c r="D2354" t="s">
        <v>371</v>
      </c>
      <c r="E2354">
        <v>616100</v>
      </c>
      <c r="F2354" t="s">
        <v>24196</v>
      </c>
      <c r="G2354" s="7">
        <v>802.92</v>
      </c>
    </row>
    <row r="2355" spans="1:7" x14ac:dyDescent="0.3">
      <c r="A2355">
        <v>3022016</v>
      </c>
      <c r="B2355" t="s">
        <v>24215</v>
      </c>
      <c r="C2355" t="s">
        <v>160</v>
      </c>
      <c r="D2355" t="s">
        <v>373</v>
      </c>
      <c r="E2355">
        <v>615130</v>
      </c>
      <c r="F2355" t="s">
        <v>24196</v>
      </c>
      <c r="G2355" s="7">
        <v>4.78</v>
      </c>
    </row>
    <row r="2356" spans="1:7" x14ac:dyDescent="0.3">
      <c r="A2356">
        <v>3022016</v>
      </c>
      <c r="B2356" t="s">
        <v>24215</v>
      </c>
      <c r="C2356" t="s">
        <v>160</v>
      </c>
      <c r="D2356" t="s">
        <v>371</v>
      </c>
      <c r="E2356">
        <v>615100</v>
      </c>
      <c r="F2356" t="s">
        <v>24196</v>
      </c>
      <c r="G2356" s="7">
        <v>-80.98</v>
      </c>
    </row>
    <row r="2357" spans="1:7" x14ac:dyDescent="0.3">
      <c r="A2357">
        <v>3022016</v>
      </c>
      <c r="B2357" t="s">
        <v>24215</v>
      </c>
      <c r="C2357" t="s">
        <v>160</v>
      </c>
      <c r="D2357" t="s">
        <v>377</v>
      </c>
      <c r="E2357">
        <v>611110</v>
      </c>
      <c r="F2357" t="s">
        <v>24196</v>
      </c>
      <c r="G2357" s="7">
        <v>-0.01</v>
      </c>
    </row>
    <row r="2358" spans="1:7" x14ac:dyDescent="0.3">
      <c r="A2358">
        <v>3022016</v>
      </c>
      <c r="B2358" t="s">
        <v>24215</v>
      </c>
      <c r="C2358" t="s">
        <v>160</v>
      </c>
      <c r="D2358" t="s">
        <v>371</v>
      </c>
      <c r="E2358">
        <v>615100</v>
      </c>
      <c r="F2358" t="s">
        <v>24196</v>
      </c>
      <c r="G2358" s="7">
        <v>-80.98</v>
      </c>
    </row>
    <row r="2359" spans="1:7" x14ac:dyDescent="0.3">
      <c r="A2359">
        <v>3022016</v>
      </c>
      <c r="B2359" t="s">
        <v>24215</v>
      </c>
      <c r="C2359" t="s">
        <v>160</v>
      </c>
      <c r="D2359" t="s">
        <v>377</v>
      </c>
      <c r="E2359">
        <v>611110</v>
      </c>
      <c r="F2359" t="s">
        <v>24196</v>
      </c>
      <c r="G2359" s="7">
        <v>13.88</v>
      </c>
    </row>
    <row r="2360" spans="1:7" x14ac:dyDescent="0.3">
      <c r="A2360">
        <v>3022016</v>
      </c>
      <c r="B2360" t="s">
        <v>24215</v>
      </c>
      <c r="C2360" t="s">
        <v>160</v>
      </c>
      <c r="D2360" t="s">
        <v>373</v>
      </c>
      <c r="E2360">
        <v>616160</v>
      </c>
      <c r="F2360" t="s">
        <v>24196</v>
      </c>
      <c r="G2360" s="7">
        <v>328.25</v>
      </c>
    </row>
    <row r="2361" spans="1:7" x14ac:dyDescent="0.3">
      <c r="A2361">
        <v>3022016</v>
      </c>
      <c r="B2361" t="s">
        <v>24215</v>
      </c>
      <c r="C2361" t="s">
        <v>160</v>
      </c>
      <c r="D2361" t="s">
        <v>371</v>
      </c>
      <c r="E2361">
        <v>615100</v>
      </c>
      <c r="F2361" t="s">
        <v>24196</v>
      </c>
      <c r="G2361" s="7">
        <v>0.01</v>
      </c>
    </row>
    <row r="2362" spans="1:7" x14ac:dyDescent="0.3">
      <c r="A2362">
        <v>3022016</v>
      </c>
      <c r="B2362" t="s">
        <v>24215</v>
      </c>
      <c r="C2362" t="s">
        <v>160</v>
      </c>
      <c r="D2362" t="s">
        <v>373</v>
      </c>
      <c r="E2362">
        <v>615130</v>
      </c>
      <c r="F2362" t="s">
        <v>24196</v>
      </c>
      <c r="G2362" s="7">
        <v>8.5</v>
      </c>
    </row>
    <row r="2363" spans="1:7" x14ac:dyDescent="0.3">
      <c r="A2363">
        <v>3022016</v>
      </c>
      <c r="B2363" t="s">
        <v>24215</v>
      </c>
      <c r="C2363" t="s">
        <v>160</v>
      </c>
      <c r="D2363" t="s">
        <v>371</v>
      </c>
      <c r="E2363">
        <v>615100</v>
      </c>
      <c r="F2363" t="s">
        <v>24196</v>
      </c>
      <c r="G2363" s="7">
        <v>3599.6</v>
      </c>
    </row>
    <row r="2364" spans="1:7" x14ac:dyDescent="0.3">
      <c r="A2364">
        <v>3022016</v>
      </c>
      <c r="B2364" t="s">
        <v>24215</v>
      </c>
      <c r="C2364" t="s">
        <v>160</v>
      </c>
      <c r="D2364" t="s">
        <v>377</v>
      </c>
      <c r="E2364">
        <v>611110</v>
      </c>
      <c r="F2364" t="s">
        <v>24196</v>
      </c>
      <c r="G2364" s="7">
        <v>-13.88</v>
      </c>
    </row>
    <row r="2365" spans="1:7" x14ac:dyDescent="0.3">
      <c r="A2365">
        <v>3022016</v>
      </c>
      <c r="B2365" t="s">
        <v>24215</v>
      </c>
      <c r="C2365" t="s">
        <v>160</v>
      </c>
      <c r="D2365" t="s">
        <v>377</v>
      </c>
      <c r="E2365">
        <v>611110</v>
      </c>
      <c r="F2365" t="s">
        <v>24196</v>
      </c>
      <c r="G2365" s="7">
        <v>0.01</v>
      </c>
    </row>
    <row r="2366" spans="1:7" x14ac:dyDescent="0.3">
      <c r="A2366">
        <v>3022016</v>
      </c>
      <c r="B2366" t="s">
        <v>24215</v>
      </c>
      <c r="C2366" t="s">
        <v>160</v>
      </c>
      <c r="D2366" t="s">
        <v>371</v>
      </c>
      <c r="E2366">
        <v>615100</v>
      </c>
      <c r="F2366" t="s">
        <v>24196</v>
      </c>
      <c r="G2366" s="7">
        <v>12.26</v>
      </c>
    </row>
    <row r="2367" spans="1:7" x14ac:dyDescent="0.3">
      <c r="A2367">
        <v>3022016</v>
      </c>
      <c r="B2367" t="s">
        <v>24215</v>
      </c>
      <c r="C2367" t="s">
        <v>160</v>
      </c>
      <c r="D2367" t="s">
        <v>371</v>
      </c>
      <c r="E2367">
        <v>615100</v>
      </c>
      <c r="F2367" t="s">
        <v>24196</v>
      </c>
      <c r="G2367" s="7">
        <v>72.89</v>
      </c>
    </row>
    <row r="2368" spans="1:7" x14ac:dyDescent="0.3">
      <c r="A2368">
        <v>3022016</v>
      </c>
      <c r="B2368" t="s">
        <v>24215</v>
      </c>
      <c r="C2368" t="s">
        <v>160</v>
      </c>
      <c r="D2368" t="s">
        <v>371</v>
      </c>
      <c r="E2368">
        <v>615100</v>
      </c>
      <c r="F2368" t="s">
        <v>24196</v>
      </c>
      <c r="G2368" s="7">
        <v>80.98</v>
      </c>
    </row>
    <row r="2369" spans="1:7" x14ac:dyDescent="0.3">
      <c r="A2369">
        <v>3022016</v>
      </c>
      <c r="B2369" t="s">
        <v>24215</v>
      </c>
      <c r="C2369" t="s">
        <v>160</v>
      </c>
      <c r="D2369" t="s">
        <v>371</v>
      </c>
      <c r="E2369">
        <v>615100</v>
      </c>
      <c r="F2369" t="s">
        <v>24196</v>
      </c>
      <c r="G2369" s="7">
        <v>-80.98</v>
      </c>
    </row>
    <row r="2370" spans="1:7" x14ac:dyDescent="0.3">
      <c r="A2370">
        <v>3022016</v>
      </c>
      <c r="B2370" t="s">
        <v>24215</v>
      </c>
      <c r="C2370" t="s">
        <v>160</v>
      </c>
      <c r="D2370" t="s">
        <v>371</v>
      </c>
      <c r="E2370">
        <v>615100</v>
      </c>
      <c r="F2370" t="s">
        <v>24196</v>
      </c>
      <c r="G2370" s="7">
        <v>2510.5</v>
      </c>
    </row>
    <row r="2371" spans="1:7" x14ac:dyDescent="0.3">
      <c r="A2371">
        <v>3022016</v>
      </c>
      <c r="B2371" t="s">
        <v>24215</v>
      </c>
      <c r="C2371" t="s">
        <v>160</v>
      </c>
      <c r="D2371" t="s">
        <v>371</v>
      </c>
      <c r="E2371">
        <v>615100</v>
      </c>
      <c r="F2371" t="s">
        <v>24196</v>
      </c>
      <c r="G2371" s="7">
        <v>-80.98</v>
      </c>
    </row>
    <row r="2372" spans="1:7" x14ac:dyDescent="0.3">
      <c r="A2372">
        <v>3022016</v>
      </c>
      <c r="B2372" t="s">
        <v>24215</v>
      </c>
      <c r="C2372" t="s">
        <v>160</v>
      </c>
      <c r="D2372" t="s">
        <v>373</v>
      </c>
      <c r="E2372">
        <v>615130</v>
      </c>
      <c r="F2372" t="s">
        <v>24196</v>
      </c>
      <c r="G2372" s="7">
        <v>1819.55</v>
      </c>
    </row>
    <row r="2373" spans="1:7" x14ac:dyDescent="0.3">
      <c r="A2373">
        <v>3022016</v>
      </c>
      <c r="B2373" t="s">
        <v>24215</v>
      </c>
      <c r="C2373" t="s">
        <v>160</v>
      </c>
      <c r="D2373" t="s">
        <v>371</v>
      </c>
      <c r="E2373">
        <v>615100</v>
      </c>
      <c r="F2373" t="s">
        <v>24196</v>
      </c>
      <c r="G2373" s="7">
        <v>0.01</v>
      </c>
    </row>
    <row r="2374" spans="1:7" x14ac:dyDescent="0.3">
      <c r="A2374">
        <v>3022016</v>
      </c>
      <c r="B2374" t="s">
        <v>24215</v>
      </c>
      <c r="C2374" t="s">
        <v>160</v>
      </c>
      <c r="D2374" t="s">
        <v>371</v>
      </c>
      <c r="E2374">
        <v>615100</v>
      </c>
      <c r="F2374" t="s">
        <v>24196</v>
      </c>
      <c r="G2374" s="7">
        <v>-0.01</v>
      </c>
    </row>
    <row r="2375" spans="1:7" x14ac:dyDescent="0.3">
      <c r="A2375">
        <v>3022016</v>
      </c>
      <c r="B2375" t="s">
        <v>24215</v>
      </c>
      <c r="C2375" t="s">
        <v>160</v>
      </c>
      <c r="D2375" t="s">
        <v>371</v>
      </c>
      <c r="E2375">
        <v>615100</v>
      </c>
      <c r="F2375" t="s">
        <v>24196</v>
      </c>
      <c r="G2375" s="7">
        <v>8.3699999999999992</v>
      </c>
    </row>
    <row r="2376" spans="1:7" x14ac:dyDescent="0.3">
      <c r="A2376">
        <v>3022016</v>
      </c>
      <c r="B2376" t="s">
        <v>24215</v>
      </c>
      <c r="C2376" t="s">
        <v>160</v>
      </c>
      <c r="D2376" t="s">
        <v>371</v>
      </c>
      <c r="E2376">
        <v>615100</v>
      </c>
      <c r="F2376" t="s">
        <v>24196</v>
      </c>
      <c r="G2376" s="7">
        <v>-80.98</v>
      </c>
    </row>
    <row r="2377" spans="1:7" x14ac:dyDescent="0.3">
      <c r="A2377">
        <v>3022016</v>
      </c>
      <c r="B2377" t="s">
        <v>24215</v>
      </c>
      <c r="C2377" t="s">
        <v>160</v>
      </c>
      <c r="D2377" t="s">
        <v>375</v>
      </c>
      <c r="E2377">
        <v>616130</v>
      </c>
      <c r="F2377" t="s">
        <v>24196</v>
      </c>
      <c r="G2377" s="7">
        <v>224.1</v>
      </c>
    </row>
    <row r="2378" spans="1:7" x14ac:dyDescent="0.3">
      <c r="A2378">
        <v>3022016</v>
      </c>
      <c r="B2378" t="s">
        <v>24215</v>
      </c>
      <c r="C2378" t="s">
        <v>160</v>
      </c>
      <c r="D2378" t="s">
        <v>371</v>
      </c>
      <c r="E2378">
        <v>616100</v>
      </c>
      <c r="F2378" t="s">
        <v>24196</v>
      </c>
      <c r="G2378" s="7">
        <v>1039.99</v>
      </c>
    </row>
    <row r="2379" spans="1:7" x14ac:dyDescent="0.3">
      <c r="A2379">
        <v>3022016</v>
      </c>
      <c r="B2379" t="s">
        <v>24215</v>
      </c>
      <c r="C2379" t="s">
        <v>160</v>
      </c>
      <c r="D2379" t="s">
        <v>377</v>
      </c>
      <c r="E2379">
        <v>611110</v>
      </c>
      <c r="F2379" t="s">
        <v>24196</v>
      </c>
      <c r="G2379" s="7">
        <v>0.01</v>
      </c>
    </row>
    <row r="2380" spans="1:7" x14ac:dyDescent="0.3">
      <c r="A2380">
        <v>3022016</v>
      </c>
      <c r="B2380" t="s">
        <v>24215</v>
      </c>
      <c r="C2380" t="s">
        <v>160</v>
      </c>
      <c r="D2380" t="s">
        <v>371</v>
      </c>
      <c r="E2380">
        <v>615100</v>
      </c>
      <c r="F2380" t="s">
        <v>24196</v>
      </c>
      <c r="G2380" s="7">
        <v>-0.01</v>
      </c>
    </row>
    <row r="2381" spans="1:7" x14ac:dyDescent="0.3">
      <c r="A2381">
        <v>3022016</v>
      </c>
      <c r="B2381" t="s">
        <v>24215</v>
      </c>
      <c r="C2381" t="s">
        <v>160</v>
      </c>
      <c r="D2381" t="s">
        <v>371</v>
      </c>
      <c r="E2381">
        <v>617100</v>
      </c>
      <c r="F2381" t="s">
        <v>24196</v>
      </c>
      <c r="G2381" s="7">
        <v>1290.46</v>
      </c>
    </row>
    <row r="2382" spans="1:7" x14ac:dyDescent="0.3">
      <c r="A2382">
        <v>3022016</v>
      </c>
      <c r="B2382" t="s">
        <v>24215</v>
      </c>
      <c r="C2382" t="s">
        <v>160</v>
      </c>
      <c r="D2382" t="s">
        <v>371</v>
      </c>
      <c r="E2382">
        <v>615100</v>
      </c>
      <c r="F2382" t="s">
        <v>24196</v>
      </c>
      <c r="G2382" s="7">
        <v>0.01</v>
      </c>
    </row>
    <row r="2383" spans="1:7" x14ac:dyDescent="0.3">
      <c r="A2383">
        <v>3022016</v>
      </c>
      <c r="B2383" t="s">
        <v>24215</v>
      </c>
      <c r="C2383" t="s">
        <v>160</v>
      </c>
      <c r="D2383" t="s">
        <v>371</v>
      </c>
      <c r="E2383">
        <v>615100</v>
      </c>
      <c r="F2383" t="s">
        <v>24196</v>
      </c>
      <c r="G2383" s="7">
        <v>80.98</v>
      </c>
    </row>
    <row r="2384" spans="1:7" x14ac:dyDescent="0.3">
      <c r="A2384">
        <v>3022016</v>
      </c>
      <c r="B2384" t="s">
        <v>24215</v>
      </c>
      <c r="C2384" t="s">
        <v>160</v>
      </c>
      <c r="D2384" t="s">
        <v>371</v>
      </c>
      <c r="E2384">
        <v>615100</v>
      </c>
      <c r="F2384" t="s">
        <v>24196</v>
      </c>
      <c r="G2384" s="7">
        <v>-72.88</v>
      </c>
    </row>
    <row r="2385" spans="1:7" x14ac:dyDescent="0.3">
      <c r="A2385">
        <v>3022016</v>
      </c>
      <c r="B2385" t="s">
        <v>24215</v>
      </c>
      <c r="C2385" t="s">
        <v>160</v>
      </c>
      <c r="D2385" t="s">
        <v>371</v>
      </c>
      <c r="E2385">
        <v>615100</v>
      </c>
      <c r="F2385" t="s">
        <v>24196</v>
      </c>
      <c r="G2385" s="7">
        <v>-0.01</v>
      </c>
    </row>
    <row r="2386" spans="1:7" x14ac:dyDescent="0.3">
      <c r="A2386">
        <v>3022016</v>
      </c>
      <c r="B2386" t="s">
        <v>24215</v>
      </c>
      <c r="C2386" t="s">
        <v>160</v>
      </c>
      <c r="D2386" t="s">
        <v>377</v>
      </c>
      <c r="E2386">
        <v>611110</v>
      </c>
      <c r="F2386" t="s">
        <v>24196</v>
      </c>
      <c r="G2386" s="7">
        <v>0.01</v>
      </c>
    </row>
    <row r="2387" spans="1:7" x14ac:dyDescent="0.3">
      <c r="A2387">
        <v>3022016</v>
      </c>
      <c r="B2387" t="s">
        <v>24215</v>
      </c>
      <c r="C2387" t="s">
        <v>160</v>
      </c>
      <c r="D2387" t="s">
        <v>377</v>
      </c>
      <c r="E2387">
        <v>611110</v>
      </c>
      <c r="F2387" t="s">
        <v>24196</v>
      </c>
      <c r="G2387" s="7">
        <v>2.15</v>
      </c>
    </row>
    <row r="2388" spans="1:7" x14ac:dyDescent="0.3">
      <c r="A2388">
        <v>3022016</v>
      </c>
      <c r="B2388" t="s">
        <v>24215</v>
      </c>
      <c r="C2388" t="s">
        <v>160</v>
      </c>
      <c r="D2388" t="s">
        <v>377</v>
      </c>
      <c r="E2388">
        <v>611110</v>
      </c>
      <c r="F2388" t="s">
        <v>24196</v>
      </c>
      <c r="G2388" s="7">
        <v>13.88</v>
      </c>
    </row>
    <row r="2389" spans="1:7" x14ac:dyDescent="0.3">
      <c r="A2389">
        <v>3022016</v>
      </c>
      <c r="B2389" t="s">
        <v>24215</v>
      </c>
      <c r="C2389" t="s">
        <v>160</v>
      </c>
      <c r="D2389" t="s">
        <v>371</v>
      </c>
      <c r="E2389">
        <v>615100</v>
      </c>
      <c r="F2389" t="s">
        <v>24196</v>
      </c>
      <c r="G2389" s="7">
        <v>20.22</v>
      </c>
    </row>
    <row r="2390" spans="1:7" x14ac:dyDescent="0.3">
      <c r="A2390">
        <v>3022016</v>
      </c>
      <c r="B2390" t="s">
        <v>24215</v>
      </c>
      <c r="C2390" t="s">
        <v>160</v>
      </c>
      <c r="D2390" t="s">
        <v>371</v>
      </c>
      <c r="E2390">
        <v>615100</v>
      </c>
      <c r="F2390" t="s">
        <v>24196</v>
      </c>
      <c r="G2390" s="7">
        <v>-0.01</v>
      </c>
    </row>
    <row r="2391" spans="1:7" x14ac:dyDescent="0.3">
      <c r="A2391">
        <v>3022016</v>
      </c>
      <c r="B2391" t="s">
        <v>24215</v>
      </c>
      <c r="C2391" t="s">
        <v>160</v>
      </c>
      <c r="D2391" t="s">
        <v>377</v>
      </c>
      <c r="E2391">
        <v>611110</v>
      </c>
      <c r="F2391" t="s">
        <v>24196</v>
      </c>
      <c r="G2391" s="7">
        <v>-13.88</v>
      </c>
    </row>
    <row r="2392" spans="1:7" x14ac:dyDescent="0.3">
      <c r="A2392">
        <v>3022016</v>
      </c>
      <c r="B2392" t="s">
        <v>24215</v>
      </c>
      <c r="C2392" t="s">
        <v>160</v>
      </c>
      <c r="D2392" t="s">
        <v>371</v>
      </c>
      <c r="E2392">
        <v>615100</v>
      </c>
      <c r="F2392" t="s">
        <v>24196</v>
      </c>
      <c r="G2392" s="7">
        <v>-80.98</v>
      </c>
    </row>
    <row r="2393" spans="1:7" x14ac:dyDescent="0.3">
      <c r="A2393">
        <v>3022016</v>
      </c>
      <c r="B2393" t="s">
        <v>24215</v>
      </c>
      <c r="C2393" t="s">
        <v>160</v>
      </c>
      <c r="D2393" t="s">
        <v>371</v>
      </c>
      <c r="E2393">
        <v>615100</v>
      </c>
      <c r="F2393" t="s">
        <v>24196</v>
      </c>
      <c r="G2393" s="7">
        <v>-80.98</v>
      </c>
    </row>
    <row r="2394" spans="1:7" x14ac:dyDescent="0.3">
      <c r="A2394">
        <v>3022016</v>
      </c>
      <c r="B2394" t="s">
        <v>24215</v>
      </c>
      <c r="C2394" t="s">
        <v>160</v>
      </c>
      <c r="D2394" t="s">
        <v>373</v>
      </c>
      <c r="E2394">
        <v>617150</v>
      </c>
      <c r="F2394" t="s">
        <v>24196</v>
      </c>
      <c r="G2394" s="7">
        <v>501.77</v>
      </c>
    </row>
    <row r="2395" spans="1:7" x14ac:dyDescent="0.3">
      <c r="A2395">
        <v>3022016</v>
      </c>
      <c r="B2395" t="s">
        <v>24215</v>
      </c>
      <c r="C2395" t="s">
        <v>160</v>
      </c>
      <c r="D2395" t="s">
        <v>371</v>
      </c>
      <c r="E2395">
        <v>615100</v>
      </c>
      <c r="F2395" t="s">
        <v>24196</v>
      </c>
      <c r="G2395" s="7">
        <v>-0.01</v>
      </c>
    </row>
    <row r="2396" spans="1:7" x14ac:dyDescent="0.3">
      <c r="A2396">
        <v>3022016</v>
      </c>
      <c r="B2396" t="s">
        <v>24215</v>
      </c>
      <c r="C2396" t="s">
        <v>160</v>
      </c>
      <c r="D2396" t="s">
        <v>371</v>
      </c>
      <c r="E2396">
        <v>615100</v>
      </c>
      <c r="F2396" t="s">
        <v>24196</v>
      </c>
      <c r="G2396" s="7">
        <v>-80.98</v>
      </c>
    </row>
    <row r="2397" spans="1:7" x14ac:dyDescent="0.3">
      <c r="A2397">
        <v>3022016</v>
      </c>
      <c r="B2397" t="s">
        <v>24215</v>
      </c>
      <c r="C2397" t="s">
        <v>160</v>
      </c>
      <c r="D2397" t="s">
        <v>371</v>
      </c>
      <c r="E2397">
        <v>615100</v>
      </c>
      <c r="F2397" t="s">
        <v>24196</v>
      </c>
      <c r="G2397" s="7">
        <v>-72.88</v>
      </c>
    </row>
    <row r="2398" spans="1:7" x14ac:dyDescent="0.3">
      <c r="A2398">
        <v>3022016</v>
      </c>
      <c r="B2398" t="s">
        <v>24215</v>
      </c>
      <c r="C2398" t="s">
        <v>160</v>
      </c>
      <c r="D2398" t="s">
        <v>371</v>
      </c>
      <c r="E2398">
        <v>615100</v>
      </c>
      <c r="F2398" t="s">
        <v>24196</v>
      </c>
      <c r="G2398" s="7">
        <v>1673.67</v>
      </c>
    </row>
    <row r="2399" spans="1:7" x14ac:dyDescent="0.3">
      <c r="A2399">
        <v>3022016</v>
      </c>
      <c r="B2399" t="s">
        <v>24215</v>
      </c>
      <c r="C2399" t="s">
        <v>160</v>
      </c>
      <c r="D2399" t="s">
        <v>373</v>
      </c>
      <c r="E2399">
        <v>615130</v>
      </c>
      <c r="F2399" t="s">
        <v>24196</v>
      </c>
      <c r="G2399" s="7">
        <v>8.5</v>
      </c>
    </row>
    <row r="2400" spans="1:7" x14ac:dyDescent="0.3">
      <c r="A2400">
        <v>3022016</v>
      </c>
      <c r="B2400" t="s">
        <v>24215</v>
      </c>
      <c r="C2400" t="s">
        <v>160</v>
      </c>
      <c r="D2400" t="s">
        <v>371</v>
      </c>
      <c r="E2400">
        <v>615100</v>
      </c>
      <c r="F2400" t="s">
        <v>24196</v>
      </c>
      <c r="G2400" s="7">
        <v>72.89</v>
      </c>
    </row>
    <row r="2401" spans="1:7" x14ac:dyDescent="0.3">
      <c r="A2401">
        <v>3022016</v>
      </c>
      <c r="B2401" t="s">
        <v>24215</v>
      </c>
      <c r="C2401" t="s">
        <v>160</v>
      </c>
      <c r="D2401" t="s">
        <v>371</v>
      </c>
      <c r="E2401">
        <v>615100</v>
      </c>
      <c r="F2401" t="s">
        <v>24196</v>
      </c>
      <c r="G2401" s="7">
        <v>-80.98</v>
      </c>
    </row>
    <row r="2402" spans="1:7" x14ac:dyDescent="0.3">
      <c r="A2402">
        <v>3022016</v>
      </c>
      <c r="B2402" t="s">
        <v>24215</v>
      </c>
      <c r="C2402" t="s">
        <v>160</v>
      </c>
      <c r="D2402" t="s">
        <v>371</v>
      </c>
      <c r="E2402">
        <v>615100</v>
      </c>
      <c r="F2402" t="s">
        <v>24196</v>
      </c>
      <c r="G2402" s="7">
        <v>-80.98</v>
      </c>
    </row>
    <row r="2403" spans="1:7" x14ac:dyDescent="0.3">
      <c r="A2403">
        <v>3022016</v>
      </c>
      <c r="B2403" t="s">
        <v>24215</v>
      </c>
      <c r="C2403" t="s">
        <v>160</v>
      </c>
      <c r="D2403" t="s">
        <v>371</v>
      </c>
      <c r="E2403">
        <v>615100</v>
      </c>
      <c r="F2403" t="s">
        <v>24196</v>
      </c>
      <c r="G2403" s="7">
        <v>-0.01</v>
      </c>
    </row>
    <row r="2404" spans="1:7" x14ac:dyDescent="0.3">
      <c r="A2404">
        <v>3022016</v>
      </c>
      <c r="B2404" t="s">
        <v>24215</v>
      </c>
      <c r="C2404" t="s">
        <v>160</v>
      </c>
      <c r="D2404" t="s">
        <v>371</v>
      </c>
      <c r="E2404">
        <v>615100</v>
      </c>
      <c r="F2404" t="s">
        <v>24196</v>
      </c>
      <c r="G2404" s="7">
        <v>72.89</v>
      </c>
    </row>
    <row r="2405" spans="1:7" x14ac:dyDescent="0.3">
      <c r="A2405">
        <v>3022016</v>
      </c>
      <c r="B2405" t="s">
        <v>24215</v>
      </c>
      <c r="C2405" t="s">
        <v>160</v>
      </c>
      <c r="D2405" t="s">
        <v>371</v>
      </c>
      <c r="E2405">
        <v>615100</v>
      </c>
      <c r="F2405" t="s">
        <v>24196</v>
      </c>
      <c r="G2405" s="7">
        <v>0.01</v>
      </c>
    </row>
    <row r="2406" spans="1:7" x14ac:dyDescent="0.3">
      <c r="A2406">
        <v>3022016</v>
      </c>
      <c r="B2406" t="s">
        <v>24215</v>
      </c>
      <c r="C2406" t="s">
        <v>160</v>
      </c>
      <c r="D2406" t="s">
        <v>377</v>
      </c>
      <c r="E2406">
        <v>611110</v>
      </c>
      <c r="F2406" t="s">
        <v>24196</v>
      </c>
      <c r="G2406" s="7">
        <v>-0.01</v>
      </c>
    </row>
    <row r="2407" spans="1:7" x14ac:dyDescent="0.3">
      <c r="A2407">
        <v>3022016</v>
      </c>
      <c r="B2407" t="s">
        <v>24215</v>
      </c>
      <c r="C2407" t="s">
        <v>160</v>
      </c>
      <c r="D2407" t="s">
        <v>373</v>
      </c>
      <c r="E2407">
        <v>615130</v>
      </c>
      <c r="F2407" t="s">
        <v>24196</v>
      </c>
      <c r="G2407" s="7">
        <v>2452.6</v>
      </c>
    </row>
    <row r="2408" spans="1:7" x14ac:dyDescent="0.3">
      <c r="A2408">
        <v>3022016</v>
      </c>
      <c r="B2408" t="s">
        <v>24215</v>
      </c>
      <c r="C2408" t="s">
        <v>160</v>
      </c>
      <c r="D2408" t="s">
        <v>371</v>
      </c>
      <c r="E2408">
        <v>615100</v>
      </c>
      <c r="F2408" t="s">
        <v>24196</v>
      </c>
      <c r="G2408" s="7">
        <v>-80.98</v>
      </c>
    </row>
    <row r="2409" spans="1:7" x14ac:dyDescent="0.3">
      <c r="A2409">
        <v>3022016</v>
      </c>
      <c r="B2409" t="s">
        <v>24215</v>
      </c>
      <c r="C2409" t="s">
        <v>160</v>
      </c>
      <c r="D2409" t="s">
        <v>371</v>
      </c>
      <c r="E2409">
        <v>615100</v>
      </c>
      <c r="F2409" t="s">
        <v>24196</v>
      </c>
      <c r="G2409" s="7">
        <v>72.89</v>
      </c>
    </row>
    <row r="2410" spans="1:7" x14ac:dyDescent="0.3">
      <c r="A2410">
        <v>3022016</v>
      </c>
      <c r="B2410" t="s">
        <v>24215</v>
      </c>
      <c r="C2410" t="s">
        <v>160</v>
      </c>
      <c r="D2410" t="s">
        <v>377</v>
      </c>
      <c r="E2410">
        <v>611110</v>
      </c>
      <c r="F2410" t="s">
        <v>24196</v>
      </c>
      <c r="G2410" s="7">
        <v>-13.88</v>
      </c>
    </row>
    <row r="2411" spans="1:7" x14ac:dyDescent="0.3">
      <c r="A2411">
        <v>3022016</v>
      </c>
      <c r="B2411" t="s">
        <v>24215</v>
      </c>
      <c r="C2411" t="s">
        <v>160</v>
      </c>
      <c r="D2411" t="s">
        <v>371</v>
      </c>
      <c r="E2411">
        <v>615100</v>
      </c>
      <c r="F2411" t="s">
        <v>24196</v>
      </c>
      <c r="G2411" s="7">
        <v>-80.98</v>
      </c>
    </row>
    <row r="2412" spans="1:7" x14ac:dyDescent="0.3">
      <c r="A2412">
        <v>3022016</v>
      </c>
      <c r="B2412" t="s">
        <v>24215</v>
      </c>
      <c r="C2412" t="s">
        <v>160</v>
      </c>
      <c r="D2412" t="s">
        <v>377</v>
      </c>
      <c r="E2412">
        <v>611110</v>
      </c>
      <c r="F2412" t="s">
        <v>24196</v>
      </c>
      <c r="G2412" s="7">
        <v>-13.88</v>
      </c>
    </row>
    <row r="2413" spans="1:7" x14ac:dyDescent="0.3">
      <c r="A2413">
        <v>3022016</v>
      </c>
      <c r="B2413" t="s">
        <v>24215</v>
      </c>
      <c r="C2413" t="s">
        <v>160</v>
      </c>
      <c r="D2413" t="s">
        <v>377</v>
      </c>
      <c r="E2413">
        <v>611110</v>
      </c>
      <c r="F2413" t="s">
        <v>24196</v>
      </c>
      <c r="G2413" s="7">
        <v>2.58</v>
      </c>
    </row>
    <row r="2414" spans="1:7" x14ac:dyDescent="0.3">
      <c r="A2414">
        <v>3022016</v>
      </c>
      <c r="B2414" t="s">
        <v>24215</v>
      </c>
      <c r="C2414" t="s">
        <v>160</v>
      </c>
      <c r="D2414" t="s">
        <v>371</v>
      </c>
      <c r="E2414">
        <v>615100</v>
      </c>
      <c r="F2414" t="s">
        <v>24196</v>
      </c>
      <c r="G2414" s="7">
        <v>72.89</v>
      </c>
    </row>
    <row r="2415" spans="1:7" x14ac:dyDescent="0.3">
      <c r="A2415">
        <v>3022016</v>
      </c>
      <c r="B2415" t="s">
        <v>24215</v>
      </c>
      <c r="C2415" t="s">
        <v>160</v>
      </c>
      <c r="D2415" t="s">
        <v>371</v>
      </c>
      <c r="E2415">
        <v>615100</v>
      </c>
      <c r="F2415" t="s">
        <v>24196</v>
      </c>
      <c r="G2415" s="7">
        <v>28.85</v>
      </c>
    </row>
    <row r="2416" spans="1:7" x14ac:dyDescent="0.3">
      <c r="A2416">
        <v>3022016</v>
      </c>
      <c r="B2416" t="s">
        <v>24215</v>
      </c>
      <c r="C2416" t="s">
        <v>160</v>
      </c>
      <c r="D2416" t="s">
        <v>377</v>
      </c>
      <c r="E2416">
        <v>611110</v>
      </c>
      <c r="F2416" t="s">
        <v>24196</v>
      </c>
      <c r="G2416" s="7">
        <v>13.88</v>
      </c>
    </row>
    <row r="2417" spans="1:7" x14ac:dyDescent="0.3">
      <c r="A2417">
        <v>3022016</v>
      </c>
      <c r="B2417" t="s">
        <v>24215</v>
      </c>
      <c r="C2417" t="s">
        <v>160</v>
      </c>
      <c r="D2417" t="s">
        <v>377</v>
      </c>
      <c r="E2417">
        <v>611110</v>
      </c>
      <c r="F2417" t="s">
        <v>24196</v>
      </c>
      <c r="G2417" s="7">
        <v>2.15</v>
      </c>
    </row>
    <row r="2418" spans="1:7" x14ac:dyDescent="0.3">
      <c r="A2418">
        <v>3022016</v>
      </c>
      <c r="B2418" t="s">
        <v>24215</v>
      </c>
      <c r="C2418" t="s">
        <v>160</v>
      </c>
      <c r="D2418" t="s">
        <v>371</v>
      </c>
      <c r="E2418">
        <v>615100</v>
      </c>
      <c r="F2418" t="s">
        <v>24196</v>
      </c>
      <c r="G2418" s="7">
        <v>72.89</v>
      </c>
    </row>
    <row r="2419" spans="1:7" x14ac:dyDescent="0.3">
      <c r="A2419">
        <v>3022016</v>
      </c>
      <c r="B2419" t="s">
        <v>24215</v>
      </c>
      <c r="C2419" t="s">
        <v>160</v>
      </c>
      <c r="D2419" t="s">
        <v>371</v>
      </c>
      <c r="E2419">
        <v>615100</v>
      </c>
      <c r="F2419" t="s">
        <v>24196</v>
      </c>
      <c r="G2419" s="7">
        <v>0.01</v>
      </c>
    </row>
    <row r="2420" spans="1:7" x14ac:dyDescent="0.3">
      <c r="A2420">
        <v>3022016</v>
      </c>
      <c r="B2420" t="s">
        <v>24215</v>
      </c>
      <c r="C2420" t="s">
        <v>160</v>
      </c>
      <c r="D2420" t="s">
        <v>377</v>
      </c>
      <c r="E2420">
        <v>611110</v>
      </c>
      <c r="F2420" t="s">
        <v>24196</v>
      </c>
      <c r="G2420" s="7">
        <v>-13.88</v>
      </c>
    </row>
    <row r="2421" spans="1:7" x14ac:dyDescent="0.3">
      <c r="A2421">
        <v>3022016</v>
      </c>
      <c r="B2421" t="s">
        <v>24215</v>
      </c>
      <c r="C2421" t="s">
        <v>160</v>
      </c>
      <c r="D2421" t="s">
        <v>377</v>
      </c>
      <c r="E2421">
        <v>611110</v>
      </c>
      <c r="F2421" t="s">
        <v>24196</v>
      </c>
      <c r="G2421" s="7">
        <v>-13.88</v>
      </c>
    </row>
    <row r="2422" spans="1:7" x14ac:dyDescent="0.3">
      <c r="A2422">
        <v>3022016</v>
      </c>
      <c r="B2422" t="s">
        <v>24215</v>
      </c>
      <c r="C2422" t="s">
        <v>160</v>
      </c>
      <c r="D2422" t="s">
        <v>371</v>
      </c>
      <c r="E2422">
        <v>615100</v>
      </c>
      <c r="F2422" t="s">
        <v>24196</v>
      </c>
      <c r="G2422" s="7">
        <v>80.98</v>
      </c>
    </row>
    <row r="2423" spans="1:7" x14ac:dyDescent="0.3">
      <c r="A2423">
        <v>3022016</v>
      </c>
      <c r="B2423" t="s">
        <v>24215</v>
      </c>
      <c r="C2423" t="s">
        <v>160</v>
      </c>
      <c r="D2423" t="s">
        <v>377</v>
      </c>
      <c r="E2423">
        <v>611110</v>
      </c>
      <c r="F2423" t="s">
        <v>24196</v>
      </c>
      <c r="G2423" s="7">
        <v>516.5</v>
      </c>
    </row>
    <row r="2424" spans="1:7" x14ac:dyDescent="0.3">
      <c r="A2424">
        <v>3022016</v>
      </c>
      <c r="B2424" t="s">
        <v>24215</v>
      </c>
      <c r="C2424" t="s">
        <v>160</v>
      </c>
      <c r="D2424" t="s">
        <v>373</v>
      </c>
      <c r="E2424">
        <v>615130</v>
      </c>
      <c r="F2424" t="s">
        <v>24196</v>
      </c>
      <c r="G2424" s="7">
        <v>8.73</v>
      </c>
    </row>
    <row r="2425" spans="1:7" x14ac:dyDescent="0.3">
      <c r="A2425">
        <v>3022016</v>
      </c>
      <c r="B2425" t="s">
        <v>24215</v>
      </c>
      <c r="C2425" t="s">
        <v>160</v>
      </c>
      <c r="D2425" t="s">
        <v>377</v>
      </c>
      <c r="E2425">
        <v>611110</v>
      </c>
      <c r="F2425" t="s">
        <v>24196</v>
      </c>
      <c r="G2425" s="7">
        <v>-13.88</v>
      </c>
    </row>
    <row r="2426" spans="1:7" x14ac:dyDescent="0.3">
      <c r="A2426">
        <v>3022016</v>
      </c>
      <c r="B2426" t="s">
        <v>24215</v>
      </c>
      <c r="C2426" t="s">
        <v>160</v>
      </c>
      <c r="D2426" t="s">
        <v>371</v>
      </c>
      <c r="E2426">
        <v>615100</v>
      </c>
      <c r="F2426" t="s">
        <v>24196</v>
      </c>
      <c r="G2426" s="7">
        <v>20.22</v>
      </c>
    </row>
    <row r="2427" spans="1:7" x14ac:dyDescent="0.3">
      <c r="A2427">
        <v>3022016</v>
      </c>
      <c r="B2427" t="s">
        <v>24215</v>
      </c>
      <c r="C2427" t="s">
        <v>160</v>
      </c>
      <c r="D2427" t="s">
        <v>371</v>
      </c>
      <c r="E2427">
        <v>615100</v>
      </c>
      <c r="F2427" t="s">
        <v>24196</v>
      </c>
      <c r="G2427" s="7">
        <v>80.98</v>
      </c>
    </row>
    <row r="2428" spans="1:7" x14ac:dyDescent="0.3">
      <c r="A2428">
        <v>3022016</v>
      </c>
      <c r="B2428" t="s">
        <v>24215</v>
      </c>
      <c r="C2428" t="s">
        <v>160</v>
      </c>
      <c r="D2428" t="s">
        <v>371</v>
      </c>
      <c r="E2428">
        <v>615100</v>
      </c>
      <c r="F2428" t="s">
        <v>24196</v>
      </c>
      <c r="G2428" s="7">
        <v>-80.98</v>
      </c>
    </row>
    <row r="2429" spans="1:7" x14ac:dyDescent="0.3">
      <c r="A2429">
        <v>3022016</v>
      </c>
      <c r="B2429" t="s">
        <v>24215</v>
      </c>
      <c r="C2429" t="s">
        <v>160</v>
      </c>
      <c r="D2429" t="s">
        <v>377</v>
      </c>
      <c r="E2429">
        <v>611110</v>
      </c>
      <c r="F2429" t="s">
        <v>24196</v>
      </c>
      <c r="G2429" s="7">
        <v>0.01</v>
      </c>
    </row>
    <row r="2430" spans="1:7" x14ac:dyDescent="0.3">
      <c r="A2430">
        <v>3022016</v>
      </c>
      <c r="B2430" t="s">
        <v>24215</v>
      </c>
      <c r="C2430" t="s">
        <v>160</v>
      </c>
      <c r="D2430" t="s">
        <v>373</v>
      </c>
      <c r="E2430">
        <v>616160</v>
      </c>
      <c r="F2430" t="s">
        <v>24196</v>
      </c>
      <c r="G2430" s="7">
        <v>209.38</v>
      </c>
    </row>
    <row r="2431" spans="1:7" x14ac:dyDescent="0.3">
      <c r="A2431">
        <v>3022016</v>
      </c>
      <c r="B2431" t="s">
        <v>24215</v>
      </c>
      <c r="C2431" t="s">
        <v>160</v>
      </c>
      <c r="D2431" t="s">
        <v>371</v>
      </c>
      <c r="E2431">
        <v>616100</v>
      </c>
      <c r="F2431" t="s">
        <v>24196</v>
      </c>
      <c r="G2431" s="7">
        <v>588.29999999999995</v>
      </c>
    </row>
    <row r="2432" spans="1:7" x14ac:dyDescent="0.3">
      <c r="A2432">
        <v>3022016</v>
      </c>
      <c r="B2432" t="s">
        <v>24215</v>
      </c>
      <c r="C2432" t="s">
        <v>160</v>
      </c>
      <c r="D2432" t="s">
        <v>373</v>
      </c>
      <c r="E2432">
        <v>617150</v>
      </c>
      <c r="F2432" t="s">
        <v>24196</v>
      </c>
      <c r="G2432" s="7">
        <v>466.38</v>
      </c>
    </row>
    <row r="2433" spans="1:7" x14ac:dyDescent="0.3">
      <c r="A2433">
        <v>3022016</v>
      </c>
      <c r="B2433" t="s">
        <v>24215</v>
      </c>
      <c r="C2433" t="s">
        <v>160</v>
      </c>
      <c r="D2433" t="s">
        <v>377</v>
      </c>
      <c r="E2433">
        <v>611110</v>
      </c>
      <c r="F2433" t="s">
        <v>24196</v>
      </c>
      <c r="G2433" s="7">
        <v>-13.88</v>
      </c>
    </row>
    <row r="2434" spans="1:7" x14ac:dyDescent="0.3">
      <c r="A2434">
        <v>3022016</v>
      </c>
      <c r="B2434" t="s">
        <v>24215</v>
      </c>
      <c r="C2434" t="s">
        <v>160</v>
      </c>
      <c r="D2434" t="s">
        <v>373</v>
      </c>
      <c r="E2434">
        <v>615130</v>
      </c>
      <c r="F2434" t="s">
        <v>24196</v>
      </c>
      <c r="G2434" s="7">
        <v>9.61</v>
      </c>
    </row>
    <row r="2435" spans="1:7" x14ac:dyDescent="0.3">
      <c r="A2435">
        <v>3022016</v>
      </c>
      <c r="B2435" t="s">
        <v>24215</v>
      </c>
      <c r="C2435" t="s">
        <v>160</v>
      </c>
      <c r="D2435" t="s">
        <v>377</v>
      </c>
      <c r="E2435">
        <v>611110</v>
      </c>
      <c r="F2435" t="s">
        <v>24196</v>
      </c>
      <c r="G2435" s="7">
        <v>0.01</v>
      </c>
    </row>
    <row r="2436" spans="1:7" x14ac:dyDescent="0.3">
      <c r="A2436">
        <v>3022016</v>
      </c>
      <c r="B2436" t="s">
        <v>24215</v>
      </c>
      <c r="C2436" t="s">
        <v>160</v>
      </c>
      <c r="D2436" t="s">
        <v>375</v>
      </c>
      <c r="E2436">
        <v>617130</v>
      </c>
      <c r="F2436" t="s">
        <v>24196</v>
      </c>
      <c r="G2436" s="7">
        <v>389.85</v>
      </c>
    </row>
    <row r="2437" spans="1:7" x14ac:dyDescent="0.3">
      <c r="A2437">
        <v>3022016</v>
      </c>
      <c r="B2437" t="s">
        <v>24215</v>
      </c>
      <c r="C2437" t="s">
        <v>160</v>
      </c>
      <c r="D2437" t="s">
        <v>377</v>
      </c>
      <c r="E2437">
        <v>611110</v>
      </c>
      <c r="F2437" t="s">
        <v>24196</v>
      </c>
      <c r="G2437" s="7">
        <v>-0.01</v>
      </c>
    </row>
    <row r="2438" spans="1:7" x14ac:dyDescent="0.3">
      <c r="A2438">
        <v>3022016</v>
      </c>
      <c r="B2438" t="s">
        <v>24215</v>
      </c>
      <c r="C2438" t="s">
        <v>160</v>
      </c>
      <c r="D2438" t="s">
        <v>377</v>
      </c>
      <c r="E2438">
        <v>611110</v>
      </c>
      <c r="F2438" t="s">
        <v>24196</v>
      </c>
      <c r="G2438" s="7">
        <v>-13.88</v>
      </c>
    </row>
    <row r="2439" spans="1:7" x14ac:dyDescent="0.3">
      <c r="A2439">
        <v>3022016</v>
      </c>
      <c r="B2439" t="s">
        <v>24215</v>
      </c>
      <c r="C2439" t="s">
        <v>160</v>
      </c>
      <c r="D2439" t="s">
        <v>371</v>
      </c>
      <c r="E2439">
        <v>617100</v>
      </c>
      <c r="F2439" t="s">
        <v>24196</v>
      </c>
      <c r="G2439" s="7">
        <v>1244.43</v>
      </c>
    </row>
    <row r="2440" spans="1:7" x14ac:dyDescent="0.3">
      <c r="A2440">
        <v>3022016</v>
      </c>
      <c r="B2440" t="s">
        <v>24215</v>
      </c>
      <c r="C2440" t="s">
        <v>160</v>
      </c>
      <c r="D2440" t="s">
        <v>371</v>
      </c>
      <c r="E2440">
        <v>616100</v>
      </c>
      <c r="F2440" t="s">
        <v>24196</v>
      </c>
      <c r="G2440" s="7">
        <v>305.20999999999998</v>
      </c>
    </row>
    <row r="2441" spans="1:7" x14ac:dyDescent="0.3">
      <c r="A2441">
        <v>3022016</v>
      </c>
      <c r="B2441" t="s">
        <v>24215</v>
      </c>
      <c r="C2441" t="s">
        <v>160</v>
      </c>
      <c r="D2441" t="s">
        <v>371</v>
      </c>
      <c r="E2441">
        <v>615100</v>
      </c>
      <c r="F2441" t="s">
        <v>24196</v>
      </c>
      <c r="G2441" s="7">
        <v>80.98</v>
      </c>
    </row>
    <row r="2442" spans="1:7" x14ac:dyDescent="0.3">
      <c r="A2442">
        <v>3022016</v>
      </c>
      <c r="B2442" t="s">
        <v>24215</v>
      </c>
      <c r="C2442" t="s">
        <v>160</v>
      </c>
      <c r="D2442" t="s">
        <v>371</v>
      </c>
      <c r="E2442">
        <v>615100</v>
      </c>
      <c r="F2442" t="s">
        <v>24196</v>
      </c>
      <c r="G2442" s="7">
        <v>80.98</v>
      </c>
    </row>
    <row r="2443" spans="1:7" x14ac:dyDescent="0.3">
      <c r="A2443">
        <v>3022016</v>
      </c>
      <c r="B2443" t="s">
        <v>24215</v>
      </c>
      <c r="C2443" t="s">
        <v>160</v>
      </c>
      <c r="D2443" t="s">
        <v>371</v>
      </c>
      <c r="E2443">
        <v>615100</v>
      </c>
      <c r="F2443" t="s">
        <v>24196</v>
      </c>
      <c r="G2443" s="7">
        <v>2426.6</v>
      </c>
    </row>
    <row r="2444" spans="1:7" x14ac:dyDescent="0.3">
      <c r="A2444">
        <v>3022016</v>
      </c>
      <c r="B2444" t="s">
        <v>24215</v>
      </c>
      <c r="C2444" t="s">
        <v>160</v>
      </c>
      <c r="D2444" t="s">
        <v>377</v>
      </c>
      <c r="E2444">
        <v>611110</v>
      </c>
      <c r="F2444" t="s">
        <v>24196</v>
      </c>
      <c r="G2444" s="7">
        <v>13.88</v>
      </c>
    </row>
    <row r="2445" spans="1:7" x14ac:dyDescent="0.3">
      <c r="A2445">
        <v>3022016</v>
      </c>
      <c r="B2445" t="s">
        <v>24215</v>
      </c>
      <c r="C2445" t="s">
        <v>160</v>
      </c>
      <c r="D2445" t="s">
        <v>375</v>
      </c>
      <c r="E2445">
        <v>615140</v>
      </c>
      <c r="F2445" t="s">
        <v>24196</v>
      </c>
      <c r="G2445" s="7">
        <v>8.5</v>
      </c>
    </row>
    <row r="2446" spans="1:7" x14ac:dyDescent="0.3">
      <c r="A2446">
        <v>3022016</v>
      </c>
      <c r="B2446" t="s">
        <v>24215</v>
      </c>
      <c r="C2446" t="s">
        <v>160</v>
      </c>
      <c r="D2446" t="s">
        <v>372</v>
      </c>
      <c r="E2446">
        <v>615180</v>
      </c>
      <c r="F2446" t="s">
        <v>24196</v>
      </c>
      <c r="G2446" s="7">
        <v>362.01</v>
      </c>
    </row>
    <row r="2447" spans="1:7" x14ac:dyDescent="0.3">
      <c r="A2447">
        <v>3022016</v>
      </c>
      <c r="B2447" t="s">
        <v>24215</v>
      </c>
      <c r="C2447" t="s">
        <v>160</v>
      </c>
      <c r="D2447" t="s">
        <v>377</v>
      </c>
      <c r="E2447">
        <v>611110</v>
      </c>
      <c r="F2447" t="s">
        <v>24196</v>
      </c>
      <c r="G2447" s="7">
        <v>0.01</v>
      </c>
    </row>
    <row r="2448" spans="1:7" x14ac:dyDescent="0.3">
      <c r="A2448">
        <v>3022016</v>
      </c>
      <c r="B2448" t="s">
        <v>24215</v>
      </c>
      <c r="C2448" t="s">
        <v>160</v>
      </c>
      <c r="D2448" t="s">
        <v>371</v>
      </c>
      <c r="E2448">
        <v>615100</v>
      </c>
      <c r="F2448" t="s">
        <v>24196</v>
      </c>
      <c r="G2448" s="7">
        <v>80.98</v>
      </c>
    </row>
    <row r="2449" spans="1:7" x14ac:dyDescent="0.3">
      <c r="A2449">
        <v>3022016</v>
      </c>
      <c r="B2449" t="s">
        <v>24215</v>
      </c>
      <c r="C2449" t="s">
        <v>160</v>
      </c>
      <c r="D2449" t="s">
        <v>371</v>
      </c>
      <c r="E2449">
        <v>615100</v>
      </c>
      <c r="F2449" t="s">
        <v>24196</v>
      </c>
      <c r="G2449" s="7">
        <v>80.98</v>
      </c>
    </row>
    <row r="2450" spans="1:7" x14ac:dyDescent="0.3">
      <c r="A2450">
        <v>3022016</v>
      </c>
      <c r="B2450" t="s">
        <v>24215</v>
      </c>
      <c r="C2450" t="s">
        <v>160</v>
      </c>
      <c r="D2450" t="s">
        <v>371</v>
      </c>
      <c r="E2450">
        <v>615100</v>
      </c>
      <c r="F2450" t="s">
        <v>24196</v>
      </c>
      <c r="G2450" s="7">
        <v>-80.98</v>
      </c>
    </row>
    <row r="2451" spans="1:7" x14ac:dyDescent="0.3">
      <c r="A2451">
        <v>3022016</v>
      </c>
      <c r="B2451" t="s">
        <v>24215</v>
      </c>
      <c r="C2451" t="s">
        <v>160</v>
      </c>
      <c r="D2451" t="s">
        <v>373</v>
      </c>
      <c r="E2451">
        <v>616160</v>
      </c>
      <c r="F2451" t="s">
        <v>24196</v>
      </c>
      <c r="G2451" s="7">
        <v>211.1</v>
      </c>
    </row>
    <row r="2452" spans="1:7" x14ac:dyDescent="0.3">
      <c r="A2452">
        <v>3022016</v>
      </c>
      <c r="B2452" t="s">
        <v>24215</v>
      </c>
      <c r="C2452" t="s">
        <v>160</v>
      </c>
      <c r="D2452" t="s">
        <v>373</v>
      </c>
      <c r="E2452">
        <v>616160</v>
      </c>
      <c r="F2452" t="s">
        <v>24196</v>
      </c>
      <c r="G2452" s="7">
        <v>306.39999999999998</v>
      </c>
    </row>
    <row r="2453" spans="1:7" x14ac:dyDescent="0.3">
      <c r="A2453">
        <v>3022016</v>
      </c>
      <c r="B2453" t="s">
        <v>24215</v>
      </c>
      <c r="C2453" t="s">
        <v>160</v>
      </c>
      <c r="D2453" t="s">
        <v>373</v>
      </c>
      <c r="E2453">
        <v>616160</v>
      </c>
      <c r="F2453" t="s">
        <v>24196</v>
      </c>
      <c r="G2453" s="7">
        <v>280.37</v>
      </c>
    </row>
    <row r="2454" spans="1:7" x14ac:dyDescent="0.3">
      <c r="A2454">
        <v>3022016</v>
      </c>
      <c r="B2454" t="s">
        <v>24215</v>
      </c>
      <c r="C2454" t="s">
        <v>160</v>
      </c>
      <c r="D2454" t="s">
        <v>371</v>
      </c>
      <c r="E2454">
        <v>616100</v>
      </c>
      <c r="F2454" t="s">
        <v>24196</v>
      </c>
      <c r="G2454" s="7">
        <v>532.16</v>
      </c>
    </row>
    <row r="2455" spans="1:7" x14ac:dyDescent="0.3">
      <c r="A2455">
        <v>3022016</v>
      </c>
      <c r="B2455" t="s">
        <v>24215</v>
      </c>
      <c r="C2455" t="s">
        <v>160</v>
      </c>
      <c r="D2455" t="s">
        <v>371</v>
      </c>
      <c r="E2455">
        <v>615100</v>
      </c>
      <c r="F2455" t="s">
        <v>24196</v>
      </c>
      <c r="G2455" s="7">
        <v>158.30000000000001</v>
      </c>
    </row>
    <row r="2456" spans="1:7" x14ac:dyDescent="0.3">
      <c r="A2456">
        <v>3022016</v>
      </c>
      <c r="B2456" t="s">
        <v>24215</v>
      </c>
      <c r="C2456" t="s">
        <v>160</v>
      </c>
      <c r="D2456" t="s">
        <v>377</v>
      </c>
      <c r="E2456">
        <v>611110</v>
      </c>
      <c r="F2456" t="s">
        <v>24196</v>
      </c>
      <c r="G2456" s="7">
        <v>13.88</v>
      </c>
    </row>
    <row r="2457" spans="1:7" x14ac:dyDescent="0.3">
      <c r="A2457">
        <v>3022016</v>
      </c>
      <c r="B2457" t="s">
        <v>24215</v>
      </c>
      <c r="C2457" t="s">
        <v>160</v>
      </c>
      <c r="D2457" t="s">
        <v>371</v>
      </c>
      <c r="E2457">
        <v>615100</v>
      </c>
      <c r="F2457" t="s">
        <v>24196</v>
      </c>
      <c r="G2457" s="7">
        <v>-80.98</v>
      </c>
    </row>
    <row r="2458" spans="1:7" x14ac:dyDescent="0.3">
      <c r="A2458">
        <v>3022016</v>
      </c>
      <c r="B2458" t="s">
        <v>24215</v>
      </c>
      <c r="C2458" t="s">
        <v>160</v>
      </c>
      <c r="D2458" t="s">
        <v>371</v>
      </c>
      <c r="E2458">
        <v>615100</v>
      </c>
      <c r="F2458" t="s">
        <v>24196</v>
      </c>
      <c r="G2458" s="7">
        <v>4044.33</v>
      </c>
    </row>
    <row r="2459" spans="1:7" x14ac:dyDescent="0.3">
      <c r="A2459">
        <v>3022016</v>
      </c>
      <c r="B2459" t="s">
        <v>24215</v>
      </c>
      <c r="C2459" t="s">
        <v>160</v>
      </c>
      <c r="D2459" t="s">
        <v>377</v>
      </c>
      <c r="E2459">
        <v>611110</v>
      </c>
      <c r="F2459" t="s">
        <v>24196</v>
      </c>
      <c r="G2459" s="7">
        <v>13.88</v>
      </c>
    </row>
    <row r="2460" spans="1:7" x14ac:dyDescent="0.3">
      <c r="A2460">
        <v>3022016</v>
      </c>
      <c r="B2460" t="s">
        <v>24215</v>
      </c>
      <c r="C2460" t="s">
        <v>160</v>
      </c>
      <c r="D2460" t="s">
        <v>371</v>
      </c>
      <c r="E2460">
        <v>615100</v>
      </c>
      <c r="F2460" t="s">
        <v>24196</v>
      </c>
      <c r="G2460" s="7">
        <v>72.89</v>
      </c>
    </row>
    <row r="2461" spans="1:7" x14ac:dyDescent="0.3">
      <c r="A2461">
        <v>3022016</v>
      </c>
      <c r="B2461" t="s">
        <v>24215</v>
      </c>
      <c r="C2461" t="s">
        <v>160</v>
      </c>
      <c r="D2461" t="s">
        <v>377</v>
      </c>
      <c r="E2461">
        <v>611110</v>
      </c>
      <c r="F2461" t="s">
        <v>24196</v>
      </c>
      <c r="G2461" s="7">
        <v>-13.88</v>
      </c>
    </row>
    <row r="2462" spans="1:7" x14ac:dyDescent="0.3">
      <c r="A2462">
        <v>3022016</v>
      </c>
      <c r="B2462" t="s">
        <v>24215</v>
      </c>
      <c r="C2462" t="s">
        <v>160</v>
      </c>
      <c r="D2462" t="s">
        <v>371</v>
      </c>
      <c r="E2462">
        <v>617100</v>
      </c>
      <c r="F2462" t="s">
        <v>24196</v>
      </c>
      <c r="G2462" s="7">
        <v>1137.08</v>
      </c>
    </row>
    <row r="2463" spans="1:7" x14ac:dyDescent="0.3">
      <c r="A2463">
        <v>3022016</v>
      </c>
      <c r="B2463" t="s">
        <v>24215</v>
      </c>
      <c r="C2463" t="s">
        <v>160</v>
      </c>
      <c r="D2463" t="s">
        <v>373</v>
      </c>
      <c r="E2463">
        <v>616160</v>
      </c>
      <c r="F2463" t="s">
        <v>24196</v>
      </c>
      <c r="G2463" s="7">
        <v>263.33</v>
      </c>
    </row>
    <row r="2464" spans="1:7" x14ac:dyDescent="0.3">
      <c r="A2464">
        <v>3022016</v>
      </c>
      <c r="B2464" t="s">
        <v>24215</v>
      </c>
      <c r="C2464" t="s">
        <v>160</v>
      </c>
      <c r="D2464" t="s">
        <v>377</v>
      </c>
      <c r="E2464">
        <v>611110</v>
      </c>
      <c r="F2464" t="s">
        <v>24196</v>
      </c>
      <c r="G2464" s="7">
        <v>0.01</v>
      </c>
    </row>
    <row r="2465" spans="1:7" x14ac:dyDescent="0.3">
      <c r="A2465">
        <v>3022016</v>
      </c>
      <c r="B2465" t="s">
        <v>24215</v>
      </c>
      <c r="C2465" t="s">
        <v>160</v>
      </c>
      <c r="D2465" t="s">
        <v>371</v>
      </c>
      <c r="E2465">
        <v>615100</v>
      </c>
      <c r="F2465" t="s">
        <v>24196</v>
      </c>
      <c r="G2465" s="7">
        <v>22.5</v>
      </c>
    </row>
    <row r="2466" spans="1:7" x14ac:dyDescent="0.3">
      <c r="A2466">
        <v>3022016</v>
      </c>
      <c r="B2466" t="s">
        <v>24215</v>
      </c>
      <c r="C2466" t="s">
        <v>160</v>
      </c>
      <c r="D2466" t="s">
        <v>373</v>
      </c>
      <c r="E2466">
        <v>616160</v>
      </c>
      <c r="F2466" t="s">
        <v>24196</v>
      </c>
      <c r="G2466" s="7">
        <v>225.62</v>
      </c>
    </row>
    <row r="2467" spans="1:7" x14ac:dyDescent="0.3">
      <c r="A2467">
        <v>3022016</v>
      </c>
      <c r="B2467" t="s">
        <v>24215</v>
      </c>
      <c r="C2467" t="s">
        <v>160</v>
      </c>
      <c r="D2467" t="s">
        <v>377</v>
      </c>
      <c r="E2467">
        <v>611110</v>
      </c>
      <c r="F2467" t="s">
        <v>24196</v>
      </c>
      <c r="G2467" s="7">
        <v>-13.88</v>
      </c>
    </row>
    <row r="2468" spans="1:7" x14ac:dyDescent="0.3">
      <c r="A2468">
        <v>3022016</v>
      </c>
      <c r="B2468" t="s">
        <v>24215</v>
      </c>
      <c r="C2468" t="s">
        <v>160</v>
      </c>
      <c r="D2468" t="s">
        <v>371</v>
      </c>
      <c r="E2468">
        <v>616100</v>
      </c>
      <c r="F2468" t="s">
        <v>24196</v>
      </c>
      <c r="G2468" s="7">
        <v>612.37</v>
      </c>
    </row>
    <row r="2469" spans="1:7" x14ac:dyDescent="0.3">
      <c r="A2469">
        <v>3022016</v>
      </c>
      <c r="B2469" t="s">
        <v>24215</v>
      </c>
      <c r="C2469" t="s">
        <v>160</v>
      </c>
      <c r="D2469" t="s">
        <v>375</v>
      </c>
      <c r="E2469">
        <v>615140</v>
      </c>
      <c r="F2469" t="s">
        <v>24196</v>
      </c>
      <c r="G2469" s="7">
        <v>9.56</v>
      </c>
    </row>
    <row r="2470" spans="1:7" x14ac:dyDescent="0.3">
      <c r="A2470">
        <v>3022016</v>
      </c>
      <c r="B2470" t="s">
        <v>24215</v>
      </c>
      <c r="C2470" t="s">
        <v>160</v>
      </c>
      <c r="D2470" t="s">
        <v>377</v>
      </c>
      <c r="E2470">
        <v>611110</v>
      </c>
      <c r="F2470" t="s">
        <v>24196</v>
      </c>
      <c r="G2470" s="7">
        <v>13.88</v>
      </c>
    </row>
    <row r="2471" spans="1:7" x14ac:dyDescent="0.3">
      <c r="A2471">
        <v>3022016</v>
      </c>
      <c r="B2471" t="s">
        <v>24215</v>
      </c>
      <c r="C2471" t="s">
        <v>160</v>
      </c>
      <c r="D2471" t="s">
        <v>371</v>
      </c>
      <c r="E2471">
        <v>615100</v>
      </c>
      <c r="F2471" t="s">
        <v>24196</v>
      </c>
      <c r="G2471" s="7">
        <v>-0.01</v>
      </c>
    </row>
    <row r="2472" spans="1:7" x14ac:dyDescent="0.3">
      <c r="A2472">
        <v>3022016</v>
      </c>
      <c r="B2472" t="s">
        <v>24215</v>
      </c>
      <c r="C2472" t="s">
        <v>160</v>
      </c>
      <c r="D2472" t="s">
        <v>377</v>
      </c>
      <c r="E2472">
        <v>611120</v>
      </c>
      <c r="F2472" t="s">
        <v>24196</v>
      </c>
      <c r="G2472" s="7">
        <v>2.0099999999999998</v>
      </c>
    </row>
    <row r="2473" spans="1:7" x14ac:dyDescent="0.3">
      <c r="A2473">
        <v>3022016</v>
      </c>
      <c r="B2473" t="s">
        <v>24215</v>
      </c>
      <c r="C2473" t="s">
        <v>160</v>
      </c>
      <c r="D2473" t="s">
        <v>371</v>
      </c>
      <c r="E2473">
        <v>615100</v>
      </c>
      <c r="F2473" t="s">
        <v>24196</v>
      </c>
      <c r="G2473" s="7">
        <v>-72.89</v>
      </c>
    </row>
    <row r="2474" spans="1:7" x14ac:dyDescent="0.3">
      <c r="A2474">
        <v>3022016</v>
      </c>
      <c r="B2474" t="s">
        <v>24215</v>
      </c>
      <c r="C2474" t="s">
        <v>160</v>
      </c>
      <c r="D2474" t="s">
        <v>377</v>
      </c>
      <c r="E2474">
        <v>611110</v>
      </c>
      <c r="F2474" t="s">
        <v>24196</v>
      </c>
      <c r="G2474" s="7">
        <v>0.01</v>
      </c>
    </row>
    <row r="2475" spans="1:7" x14ac:dyDescent="0.3">
      <c r="A2475">
        <v>3022016</v>
      </c>
      <c r="B2475" t="s">
        <v>24215</v>
      </c>
      <c r="C2475" t="s">
        <v>160</v>
      </c>
      <c r="D2475" t="s">
        <v>377</v>
      </c>
      <c r="E2475">
        <v>611110</v>
      </c>
      <c r="F2475" t="s">
        <v>24196</v>
      </c>
      <c r="G2475" s="7">
        <v>-0.01</v>
      </c>
    </row>
    <row r="2476" spans="1:7" x14ac:dyDescent="0.3">
      <c r="A2476">
        <v>3022016</v>
      </c>
      <c r="B2476" t="s">
        <v>24215</v>
      </c>
      <c r="C2476" t="s">
        <v>160</v>
      </c>
      <c r="D2476" t="s">
        <v>371</v>
      </c>
      <c r="E2476">
        <v>615100</v>
      </c>
      <c r="F2476" t="s">
        <v>24196</v>
      </c>
      <c r="G2476" s="7">
        <v>-80.98</v>
      </c>
    </row>
    <row r="2477" spans="1:7" x14ac:dyDescent="0.3">
      <c r="A2477">
        <v>3022016</v>
      </c>
      <c r="B2477" t="s">
        <v>24215</v>
      </c>
      <c r="C2477" t="s">
        <v>160</v>
      </c>
      <c r="D2477" t="s">
        <v>373</v>
      </c>
      <c r="E2477">
        <v>615130</v>
      </c>
      <c r="F2477" t="s">
        <v>24196</v>
      </c>
      <c r="G2477" s="7">
        <v>13.03</v>
      </c>
    </row>
    <row r="2478" spans="1:7" x14ac:dyDescent="0.3">
      <c r="A2478">
        <v>3022016</v>
      </c>
      <c r="B2478" t="s">
        <v>24215</v>
      </c>
      <c r="C2478" t="s">
        <v>160</v>
      </c>
      <c r="D2478" t="s">
        <v>371</v>
      </c>
      <c r="E2478">
        <v>615100</v>
      </c>
      <c r="F2478" t="s">
        <v>24196</v>
      </c>
      <c r="G2478" s="7">
        <v>15.64</v>
      </c>
    </row>
    <row r="2479" spans="1:7" x14ac:dyDescent="0.3">
      <c r="A2479">
        <v>3022016</v>
      </c>
      <c r="B2479" t="s">
        <v>24215</v>
      </c>
      <c r="C2479" t="s">
        <v>160</v>
      </c>
      <c r="D2479" t="s">
        <v>377</v>
      </c>
      <c r="E2479">
        <v>611110</v>
      </c>
      <c r="F2479" t="s">
        <v>24196</v>
      </c>
      <c r="G2479" s="7">
        <v>13.88</v>
      </c>
    </row>
    <row r="2480" spans="1:7" x14ac:dyDescent="0.3">
      <c r="A2480">
        <v>3022016</v>
      </c>
      <c r="B2480" t="s">
        <v>24215</v>
      </c>
      <c r="C2480" t="s">
        <v>160</v>
      </c>
      <c r="D2480" t="s">
        <v>375</v>
      </c>
      <c r="E2480">
        <v>616130</v>
      </c>
      <c r="F2480" t="s">
        <v>24196</v>
      </c>
      <c r="G2480" s="7">
        <v>365.52</v>
      </c>
    </row>
    <row r="2481" spans="1:7" x14ac:dyDescent="0.3">
      <c r="A2481">
        <v>3022016</v>
      </c>
      <c r="B2481" t="s">
        <v>24215</v>
      </c>
      <c r="C2481" t="s">
        <v>160</v>
      </c>
      <c r="D2481" t="s">
        <v>371</v>
      </c>
      <c r="E2481">
        <v>615100</v>
      </c>
      <c r="F2481" t="s">
        <v>24196</v>
      </c>
      <c r="G2481" s="7">
        <v>4339</v>
      </c>
    </row>
    <row r="2482" spans="1:7" x14ac:dyDescent="0.3">
      <c r="A2482">
        <v>3022016</v>
      </c>
      <c r="B2482" t="s">
        <v>24215</v>
      </c>
      <c r="C2482" t="s">
        <v>160</v>
      </c>
      <c r="D2482" t="s">
        <v>371</v>
      </c>
      <c r="E2482">
        <v>615100</v>
      </c>
      <c r="F2482" t="s">
        <v>24196</v>
      </c>
      <c r="G2482" s="7">
        <v>-80.98</v>
      </c>
    </row>
    <row r="2483" spans="1:7" x14ac:dyDescent="0.3">
      <c r="A2483">
        <v>3022016</v>
      </c>
      <c r="B2483" t="s">
        <v>24215</v>
      </c>
      <c r="C2483" t="s">
        <v>160</v>
      </c>
      <c r="D2483" t="s">
        <v>377</v>
      </c>
      <c r="E2483">
        <v>611110</v>
      </c>
      <c r="F2483" t="s">
        <v>24196</v>
      </c>
      <c r="G2483" s="7">
        <v>0.01</v>
      </c>
    </row>
    <row r="2484" spans="1:7" x14ac:dyDescent="0.3">
      <c r="A2484">
        <v>3022016</v>
      </c>
      <c r="B2484" t="s">
        <v>24215</v>
      </c>
      <c r="C2484" t="s">
        <v>160</v>
      </c>
      <c r="D2484" t="s">
        <v>371</v>
      </c>
      <c r="E2484">
        <v>615100</v>
      </c>
      <c r="F2484" t="s">
        <v>24196</v>
      </c>
      <c r="G2484" s="7">
        <v>-72.89</v>
      </c>
    </row>
    <row r="2485" spans="1:7" x14ac:dyDescent="0.3">
      <c r="A2485">
        <v>3022016</v>
      </c>
      <c r="B2485" t="s">
        <v>24215</v>
      </c>
      <c r="C2485" t="s">
        <v>160</v>
      </c>
      <c r="D2485" t="s">
        <v>371</v>
      </c>
      <c r="E2485">
        <v>615100</v>
      </c>
      <c r="F2485" t="s">
        <v>24196</v>
      </c>
      <c r="G2485" s="7">
        <v>365.13</v>
      </c>
    </row>
    <row r="2486" spans="1:7" x14ac:dyDescent="0.3">
      <c r="A2486">
        <v>3022016</v>
      </c>
      <c r="B2486" t="s">
        <v>24215</v>
      </c>
      <c r="C2486" t="s">
        <v>160</v>
      </c>
      <c r="D2486" t="s">
        <v>377</v>
      </c>
      <c r="E2486">
        <v>611110</v>
      </c>
      <c r="F2486" t="s">
        <v>24196</v>
      </c>
      <c r="G2486" s="7">
        <v>0.01</v>
      </c>
    </row>
    <row r="2487" spans="1:7" x14ac:dyDescent="0.3">
      <c r="A2487">
        <v>3022016</v>
      </c>
      <c r="B2487" t="s">
        <v>24215</v>
      </c>
      <c r="C2487" t="s">
        <v>160</v>
      </c>
      <c r="D2487" t="s">
        <v>377</v>
      </c>
      <c r="E2487">
        <v>611110</v>
      </c>
      <c r="F2487" t="s">
        <v>24196</v>
      </c>
      <c r="G2487" s="7">
        <v>0.01</v>
      </c>
    </row>
    <row r="2488" spans="1:7" x14ac:dyDescent="0.3">
      <c r="A2488">
        <v>3022016</v>
      </c>
      <c r="B2488" t="s">
        <v>24215</v>
      </c>
      <c r="C2488" t="s">
        <v>160</v>
      </c>
      <c r="D2488" t="s">
        <v>377</v>
      </c>
      <c r="E2488">
        <v>611110</v>
      </c>
      <c r="F2488" t="s">
        <v>24196</v>
      </c>
      <c r="G2488" s="7">
        <v>-13.88</v>
      </c>
    </row>
    <row r="2489" spans="1:7" x14ac:dyDescent="0.3">
      <c r="A2489">
        <v>3022016</v>
      </c>
      <c r="B2489" t="s">
        <v>24215</v>
      </c>
      <c r="C2489" t="s">
        <v>160</v>
      </c>
      <c r="D2489" t="s">
        <v>377</v>
      </c>
      <c r="E2489">
        <v>611110</v>
      </c>
      <c r="F2489" t="s">
        <v>24196</v>
      </c>
      <c r="G2489" s="7">
        <v>-0.01</v>
      </c>
    </row>
    <row r="2490" spans="1:7" x14ac:dyDescent="0.3">
      <c r="A2490">
        <v>3022016</v>
      </c>
      <c r="B2490" t="s">
        <v>24215</v>
      </c>
      <c r="C2490" t="s">
        <v>160</v>
      </c>
      <c r="D2490" t="s">
        <v>371</v>
      </c>
      <c r="E2490">
        <v>615100</v>
      </c>
      <c r="F2490" t="s">
        <v>24196</v>
      </c>
      <c r="G2490" s="7">
        <v>-80.98</v>
      </c>
    </row>
    <row r="2491" spans="1:7" x14ac:dyDescent="0.3">
      <c r="A2491">
        <v>3022016</v>
      </c>
      <c r="B2491" t="s">
        <v>24215</v>
      </c>
      <c r="C2491" t="s">
        <v>160</v>
      </c>
      <c r="D2491" t="s">
        <v>377</v>
      </c>
      <c r="E2491">
        <v>611110</v>
      </c>
      <c r="F2491" t="s">
        <v>24196</v>
      </c>
      <c r="G2491" s="7">
        <v>13.88</v>
      </c>
    </row>
    <row r="2492" spans="1:7" x14ac:dyDescent="0.3">
      <c r="A2492">
        <v>3022016</v>
      </c>
      <c r="B2492" t="s">
        <v>24215</v>
      </c>
      <c r="C2492" t="s">
        <v>160</v>
      </c>
      <c r="D2492" t="s">
        <v>371</v>
      </c>
      <c r="E2492">
        <v>615100</v>
      </c>
      <c r="F2492" t="s">
        <v>24196</v>
      </c>
      <c r="G2492" s="7">
        <v>-0.01</v>
      </c>
    </row>
    <row r="2493" spans="1:7" x14ac:dyDescent="0.3">
      <c r="A2493">
        <v>3022016</v>
      </c>
      <c r="B2493" t="s">
        <v>24215</v>
      </c>
      <c r="C2493" t="s">
        <v>160</v>
      </c>
      <c r="D2493" t="s">
        <v>377</v>
      </c>
      <c r="E2493">
        <v>611110</v>
      </c>
      <c r="F2493" t="s">
        <v>24196</v>
      </c>
      <c r="G2493" s="7">
        <v>-13.88</v>
      </c>
    </row>
    <row r="2494" spans="1:7" x14ac:dyDescent="0.3">
      <c r="A2494">
        <v>3022016</v>
      </c>
      <c r="B2494" t="s">
        <v>24215</v>
      </c>
      <c r="C2494" t="s">
        <v>160</v>
      </c>
      <c r="D2494" t="s">
        <v>377</v>
      </c>
      <c r="E2494">
        <v>611130</v>
      </c>
      <c r="F2494" t="s">
        <v>24196</v>
      </c>
      <c r="G2494" s="7">
        <v>105.37</v>
      </c>
    </row>
    <row r="2495" spans="1:7" x14ac:dyDescent="0.3">
      <c r="A2495">
        <v>3022016</v>
      </c>
      <c r="B2495" t="s">
        <v>24215</v>
      </c>
      <c r="C2495" t="s">
        <v>160</v>
      </c>
      <c r="D2495" t="s">
        <v>377</v>
      </c>
      <c r="E2495">
        <v>611110</v>
      </c>
      <c r="F2495" t="s">
        <v>24196</v>
      </c>
      <c r="G2495" s="7">
        <v>13.88</v>
      </c>
    </row>
    <row r="2496" spans="1:7" x14ac:dyDescent="0.3">
      <c r="A2496">
        <v>3022016</v>
      </c>
      <c r="B2496" t="s">
        <v>24215</v>
      </c>
      <c r="C2496" t="s">
        <v>160</v>
      </c>
      <c r="D2496" t="s">
        <v>371</v>
      </c>
      <c r="E2496">
        <v>615100</v>
      </c>
      <c r="F2496" t="s">
        <v>24196</v>
      </c>
      <c r="G2496" s="7">
        <v>12.41</v>
      </c>
    </row>
    <row r="2497" spans="1:7" x14ac:dyDescent="0.3">
      <c r="A2497">
        <v>3022016</v>
      </c>
      <c r="B2497" t="s">
        <v>24215</v>
      </c>
      <c r="C2497" t="s">
        <v>160</v>
      </c>
      <c r="D2497" t="s">
        <v>377</v>
      </c>
      <c r="E2497">
        <v>611110</v>
      </c>
      <c r="F2497" t="s">
        <v>24196</v>
      </c>
      <c r="G2497" s="7">
        <v>-0.01</v>
      </c>
    </row>
    <row r="2498" spans="1:7" x14ac:dyDescent="0.3">
      <c r="A2498">
        <v>3022016</v>
      </c>
      <c r="B2498" t="s">
        <v>24215</v>
      </c>
      <c r="C2498" t="s">
        <v>160</v>
      </c>
      <c r="D2498" t="s">
        <v>373</v>
      </c>
      <c r="E2498">
        <v>615130</v>
      </c>
      <c r="F2498" t="s">
        <v>24196</v>
      </c>
      <c r="G2498" s="7">
        <v>1912.61</v>
      </c>
    </row>
    <row r="2499" spans="1:7" x14ac:dyDescent="0.3">
      <c r="A2499">
        <v>3022016</v>
      </c>
      <c r="B2499" t="s">
        <v>24215</v>
      </c>
      <c r="C2499" t="s">
        <v>160</v>
      </c>
      <c r="D2499" t="s">
        <v>371</v>
      </c>
      <c r="E2499">
        <v>615100</v>
      </c>
      <c r="F2499" t="s">
        <v>24196</v>
      </c>
      <c r="G2499" s="7">
        <v>-80.98</v>
      </c>
    </row>
    <row r="2500" spans="1:7" x14ac:dyDescent="0.3">
      <c r="A2500">
        <v>3022016</v>
      </c>
      <c r="B2500" t="s">
        <v>24215</v>
      </c>
      <c r="C2500" t="s">
        <v>160</v>
      </c>
      <c r="D2500" t="s">
        <v>371</v>
      </c>
      <c r="E2500">
        <v>615100</v>
      </c>
      <c r="F2500" t="s">
        <v>24196</v>
      </c>
      <c r="G2500" s="7">
        <v>-0.01</v>
      </c>
    </row>
    <row r="2501" spans="1:7" x14ac:dyDescent="0.3">
      <c r="A2501">
        <v>3022016</v>
      </c>
      <c r="B2501" t="s">
        <v>24215</v>
      </c>
      <c r="C2501" t="s">
        <v>160</v>
      </c>
      <c r="D2501" t="s">
        <v>371</v>
      </c>
      <c r="E2501">
        <v>617100</v>
      </c>
      <c r="F2501" t="s">
        <v>24196</v>
      </c>
      <c r="G2501" s="7">
        <v>1159.9100000000001</v>
      </c>
    </row>
    <row r="2502" spans="1:7" x14ac:dyDescent="0.3">
      <c r="A2502">
        <v>3022016</v>
      </c>
      <c r="B2502" t="s">
        <v>24215</v>
      </c>
      <c r="C2502" t="s">
        <v>160</v>
      </c>
      <c r="D2502" t="s">
        <v>377</v>
      </c>
      <c r="E2502">
        <v>611110</v>
      </c>
      <c r="F2502" t="s">
        <v>24196</v>
      </c>
      <c r="G2502" s="7">
        <v>-13.88</v>
      </c>
    </row>
    <row r="2503" spans="1:7" x14ac:dyDescent="0.3">
      <c r="A2503">
        <v>3022016</v>
      </c>
      <c r="B2503" t="s">
        <v>24215</v>
      </c>
      <c r="C2503" t="s">
        <v>160</v>
      </c>
      <c r="D2503" t="s">
        <v>371</v>
      </c>
      <c r="E2503">
        <v>615100</v>
      </c>
      <c r="F2503" t="s">
        <v>24196</v>
      </c>
      <c r="G2503" s="7">
        <v>-80.98</v>
      </c>
    </row>
    <row r="2504" spans="1:7" x14ac:dyDescent="0.3">
      <c r="A2504">
        <v>3022016</v>
      </c>
      <c r="B2504" t="s">
        <v>24215</v>
      </c>
      <c r="C2504" t="s">
        <v>160</v>
      </c>
      <c r="D2504" t="s">
        <v>371</v>
      </c>
      <c r="E2504">
        <v>615100</v>
      </c>
      <c r="F2504" t="s">
        <v>24196</v>
      </c>
      <c r="G2504" s="7">
        <v>-0.01</v>
      </c>
    </row>
    <row r="2505" spans="1:7" x14ac:dyDescent="0.3">
      <c r="A2505">
        <v>3022016</v>
      </c>
      <c r="B2505" t="s">
        <v>24215</v>
      </c>
      <c r="C2505" t="s">
        <v>160</v>
      </c>
      <c r="D2505" t="s">
        <v>377</v>
      </c>
      <c r="E2505">
        <v>611110</v>
      </c>
      <c r="F2505" t="s">
        <v>24196</v>
      </c>
      <c r="G2505" s="7">
        <v>430.43</v>
      </c>
    </row>
    <row r="2506" spans="1:7" x14ac:dyDescent="0.3">
      <c r="A2506">
        <v>3022016</v>
      </c>
      <c r="B2506" t="s">
        <v>24215</v>
      </c>
      <c r="C2506" t="s">
        <v>160</v>
      </c>
      <c r="D2506" t="s">
        <v>371</v>
      </c>
      <c r="E2506">
        <v>615100</v>
      </c>
      <c r="F2506" t="s">
        <v>24196</v>
      </c>
      <c r="G2506" s="7">
        <v>80.98</v>
      </c>
    </row>
    <row r="2507" spans="1:7" x14ac:dyDescent="0.3">
      <c r="A2507">
        <v>3022017</v>
      </c>
      <c r="B2507" t="s">
        <v>24216</v>
      </c>
      <c r="C2507" t="s">
        <v>61</v>
      </c>
      <c r="D2507" t="s">
        <v>373</v>
      </c>
      <c r="E2507">
        <v>616160</v>
      </c>
      <c r="F2507" t="s">
        <v>24196</v>
      </c>
      <c r="G2507" s="7">
        <v>210.14</v>
      </c>
    </row>
    <row r="2508" spans="1:7" x14ac:dyDescent="0.3">
      <c r="A2508">
        <v>3022017</v>
      </c>
      <c r="B2508" t="s">
        <v>24216</v>
      </c>
      <c r="C2508" t="s">
        <v>61</v>
      </c>
      <c r="D2508" t="s">
        <v>371</v>
      </c>
      <c r="E2508">
        <v>615100</v>
      </c>
      <c r="F2508" t="s">
        <v>24196</v>
      </c>
      <c r="G2508" s="7">
        <v>0.01</v>
      </c>
    </row>
    <row r="2509" spans="1:7" x14ac:dyDescent="0.3">
      <c r="A2509">
        <v>3022017</v>
      </c>
      <c r="B2509" t="s">
        <v>24216</v>
      </c>
      <c r="C2509" t="s">
        <v>61</v>
      </c>
      <c r="D2509" t="s">
        <v>373</v>
      </c>
      <c r="E2509">
        <v>615130</v>
      </c>
      <c r="F2509" t="s">
        <v>24196</v>
      </c>
      <c r="G2509" s="7">
        <v>-42.13</v>
      </c>
    </row>
    <row r="2510" spans="1:7" x14ac:dyDescent="0.3">
      <c r="A2510">
        <v>3022017</v>
      </c>
      <c r="B2510" t="s">
        <v>24216</v>
      </c>
      <c r="C2510" t="s">
        <v>61</v>
      </c>
      <c r="D2510" t="s">
        <v>373</v>
      </c>
      <c r="E2510">
        <v>615130</v>
      </c>
      <c r="F2510" t="s">
        <v>24196</v>
      </c>
      <c r="G2510" s="7">
        <v>-42.13</v>
      </c>
    </row>
    <row r="2511" spans="1:7" x14ac:dyDescent="0.3">
      <c r="A2511">
        <v>3022017</v>
      </c>
      <c r="B2511" t="s">
        <v>24216</v>
      </c>
      <c r="C2511" t="s">
        <v>61</v>
      </c>
      <c r="D2511" t="s">
        <v>371</v>
      </c>
      <c r="E2511">
        <v>615100</v>
      </c>
      <c r="F2511" t="s">
        <v>24196</v>
      </c>
      <c r="G2511" s="7">
        <v>-0.01</v>
      </c>
    </row>
    <row r="2512" spans="1:7" x14ac:dyDescent="0.3">
      <c r="A2512">
        <v>3022017</v>
      </c>
      <c r="B2512" t="s">
        <v>24216</v>
      </c>
      <c r="C2512" t="s">
        <v>61</v>
      </c>
      <c r="D2512" t="s">
        <v>373</v>
      </c>
      <c r="E2512">
        <v>615130</v>
      </c>
      <c r="F2512" t="s">
        <v>24196</v>
      </c>
      <c r="G2512" s="7">
        <v>1817.97</v>
      </c>
    </row>
    <row r="2513" spans="1:7" x14ac:dyDescent="0.3">
      <c r="A2513">
        <v>3022017</v>
      </c>
      <c r="B2513" t="s">
        <v>24216</v>
      </c>
      <c r="C2513" t="s">
        <v>61</v>
      </c>
      <c r="D2513" t="s">
        <v>377</v>
      </c>
      <c r="E2513">
        <v>611110</v>
      </c>
      <c r="F2513" t="s">
        <v>24196</v>
      </c>
      <c r="G2513" s="7">
        <v>-11.25</v>
      </c>
    </row>
    <row r="2514" spans="1:7" x14ac:dyDescent="0.3">
      <c r="A2514">
        <v>3022017</v>
      </c>
      <c r="B2514" t="s">
        <v>24216</v>
      </c>
      <c r="C2514" t="s">
        <v>61</v>
      </c>
      <c r="D2514" t="s">
        <v>371</v>
      </c>
      <c r="E2514">
        <v>617100</v>
      </c>
      <c r="F2514" t="s">
        <v>24196</v>
      </c>
      <c r="G2514" s="7">
        <v>1095.1199999999999</v>
      </c>
    </row>
    <row r="2515" spans="1:7" x14ac:dyDescent="0.3">
      <c r="A2515">
        <v>3022017</v>
      </c>
      <c r="B2515" t="s">
        <v>24216</v>
      </c>
      <c r="C2515" t="s">
        <v>61</v>
      </c>
      <c r="D2515" t="s">
        <v>373</v>
      </c>
      <c r="E2515">
        <v>615130</v>
      </c>
      <c r="F2515" t="s">
        <v>24196</v>
      </c>
      <c r="G2515" s="7">
        <v>-42.13</v>
      </c>
    </row>
    <row r="2516" spans="1:7" x14ac:dyDescent="0.3">
      <c r="A2516">
        <v>3022017</v>
      </c>
      <c r="B2516" t="s">
        <v>24216</v>
      </c>
      <c r="C2516" t="s">
        <v>61</v>
      </c>
      <c r="D2516" t="s">
        <v>371</v>
      </c>
      <c r="E2516">
        <v>615100</v>
      </c>
      <c r="F2516" t="s">
        <v>24196</v>
      </c>
      <c r="G2516" s="7">
        <v>5.47</v>
      </c>
    </row>
    <row r="2517" spans="1:7" x14ac:dyDescent="0.3">
      <c r="A2517">
        <v>3022017</v>
      </c>
      <c r="B2517" t="s">
        <v>24216</v>
      </c>
      <c r="C2517" t="s">
        <v>61</v>
      </c>
      <c r="D2517" t="s">
        <v>373</v>
      </c>
      <c r="E2517">
        <v>616160</v>
      </c>
      <c r="F2517" t="s">
        <v>24196</v>
      </c>
      <c r="G2517" s="7">
        <v>102.56</v>
      </c>
    </row>
    <row r="2518" spans="1:7" x14ac:dyDescent="0.3">
      <c r="A2518">
        <v>3022017</v>
      </c>
      <c r="B2518" t="s">
        <v>24216</v>
      </c>
      <c r="C2518" t="s">
        <v>61</v>
      </c>
      <c r="D2518" t="s">
        <v>373</v>
      </c>
      <c r="E2518">
        <v>615130</v>
      </c>
      <c r="F2518" t="s">
        <v>24196</v>
      </c>
      <c r="G2518" s="7">
        <v>1413.62</v>
      </c>
    </row>
    <row r="2519" spans="1:7" x14ac:dyDescent="0.3">
      <c r="A2519">
        <v>3022017</v>
      </c>
      <c r="B2519" t="s">
        <v>24216</v>
      </c>
      <c r="C2519" t="s">
        <v>61</v>
      </c>
      <c r="D2519" t="s">
        <v>373</v>
      </c>
      <c r="E2519">
        <v>615130</v>
      </c>
      <c r="F2519" t="s">
        <v>24196</v>
      </c>
      <c r="G2519" s="7">
        <v>-42.13</v>
      </c>
    </row>
    <row r="2520" spans="1:7" x14ac:dyDescent="0.3">
      <c r="A2520">
        <v>3022017</v>
      </c>
      <c r="B2520" t="s">
        <v>24216</v>
      </c>
      <c r="C2520" t="s">
        <v>61</v>
      </c>
      <c r="D2520" t="s">
        <v>373</v>
      </c>
      <c r="E2520">
        <v>617150</v>
      </c>
      <c r="F2520" t="s">
        <v>24196</v>
      </c>
      <c r="G2520" s="7">
        <v>370.87</v>
      </c>
    </row>
    <row r="2521" spans="1:7" x14ac:dyDescent="0.3">
      <c r="A2521">
        <v>3022017</v>
      </c>
      <c r="B2521" t="s">
        <v>24216</v>
      </c>
      <c r="C2521" t="s">
        <v>61</v>
      </c>
      <c r="D2521" t="s">
        <v>371</v>
      </c>
      <c r="E2521">
        <v>615100</v>
      </c>
      <c r="F2521" t="s">
        <v>24196</v>
      </c>
      <c r="G2521" s="7">
        <v>-83.98</v>
      </c>
    </row>
    <row r="2522" spans="1:7" x14ac:dyDescent="0.3">
      <c r="A2522">
        <v>3022017</v>
      </c>
      <c r="B2522" t="s">
        <v>24216</v>
      </c>
      <c r="C2522" t="s">
        <v>61</v>
      </c>
      <c r="D2522" t="s">
        <v>371</v>
      </c>
      <c r="E2522">
        <v>615100</v>
      </c>
      <c r="F2522" t="s">
        <v>24196</v>
      </c>
      <c r="G2522" s="7">
        <v>-0.01</v>
      </c>
    </row>
    <row r="2523" spans="1:7" x14ac:dyDescent="0.3">
      <c r="A2523">
        <v>3022017</v>
      </c>
      <c r="B2523" t="s">
        <v>24216</v>
      </c>
      <c r="C2523" t="s">
        <v>61</v>
      </c>
      <c r="D2523" t="s">
        <v>377</v>
      </c>
      <c r="E2523">
        <v>611110</v>
      </c>
      <c r="F2523" t="s">
        <v>24196</v>
      </c>
      <c r="G2523" s="7">
        <v>-0.01</v>
      </c>
    </row>
    <row r="2524" spans="1:7" x14ac:dyDescent="0.3">
      <c r="A2524">
        <v>3022017</v>
      </c>
      <c r="B2524" t="s">
        <v>24216</v>
      </c>
      <c r="C2524" t="s">
        <v>61</v>
      </c>
      <c r="D2524" t="s">
        <v>371</v>
      </c>
      <c r="E2524">
        <v>616100</v>
      </c>
      <c r="F2524" t="s">
        <v>24196</v>
      </c>
      <c r="G2524" s="7">
        <v>353.39</v>
      </c>
    </row>
    <row r="2525" spans="1:7" x14ac:dyDescent="0.3">
      <c r="A2525">
        <v>3022017</v>
      </c>
      <c r="B2525" t="s">
        <v>24216</v>
      </c>
      <c r="C2525" t="s">
        <v>61</v>
      </c>
      <c r="D2525" t="s">
        <v>377</v>
      </c>
      <c r="E2525">
        <v>611110</v>
      </c>
      <c r="F2525" t="s">
        <v>24196</v>
      </c>
      <c r="G2525" s="7">
        <v>-11.28</v>
      </c>
    </row>
    <row r="2526" spans="1:7" x14ac:dyDescent="0.3">
      <c r="A2526">
        <v>3022017</v>
      </c>
      <c r="B2526" t="s">
        <v>24216</v>
      </c>
      <c r="C2526" t="s">
        <v>61</v>
      </c>
      <c r="D2526" t="s">
        <v>373</v>
      </c>
      <c r="E2526">
        <v>615130</v>
      </c>
      <c r="F2526" t="s">
        <v>24196</v>
      </c>
      <c r="G2526" s="7">
        <v>-42.13</v>
      </c>
    </row>
    <row r="2527" spans="1:7" x14ac:dyDescent="0.3">
      <c r="A2527">
        <v>3022017</v>
      </c>
      <c r="B2527" t="s">
        <v>24216</v>
      </c>
      <c r="C2527" t="s">
        <v>61</v>
      </c>
      <c r="D2527" t="s">
        <v>373</v>
      </c>
      <c r="E2527">
        <v>615130</v>
      </c>
      <c r="F2527" t="s">
        <v>24196</v>
      </c>
      <c r="G2527" s="7">
        <v>-42.13</v>
      </c>
    </row>
    <row r="2528" spans="1:7" x14ac:dyDescent="0.3">
      <c r="A2528">
        <v>3022017</v>
      </c>
      <c r="B2528" t="s">
        <v>24216</v>
      </c>
      <c r="C2528" t="s">
        <v>61</v>
      </c>
      <c r="D2528" t="s">
        <v>375</v>
      </c>
      <c r="E2528">
        <v>615140</v>
      </c>
      <c r="F2528" t="s">
        <v>24196</v>
      </c>
      <c r="G2528" s="7">
        <v>3.82</v>
      </c>
    </row>
    <row r="2529" spans="1:7" x14ac:dyDescent="0.3">
      <c r="A2529">
        <v>3022017</v>
      </c>
      <c r="B2529" t="s">
        <v>24216</v>
      </c>
      <c r="C2529" t="s">
        <v>61</v>
      </c>
      <c r="D2529" t="s">
        <v>373</v>
      </c>
      <c r="E2529">
        <v>615130</v>
      </c>
      <c r="F2529" t="s">
        <v>24196</v>
      </c>
      <c r="G2529" s="7">
        <v>-42.13</v>
      </c>
    </row>
    <row r="2530" spans="1:7" x14ac:dyDescent="0.3">
      <c r="A2530">
        <v>3022017</v>
      </c>
      <c r="B2530" t="s">
        <v>24216</v>
      </c>
      <c r="C2530" t="s">
        <v>61</v>
      </c>
      <c r="D2530" t="s">
        <v>371</v>
      </c>
      <c r="E2530">
        <v>615100</v>
      </c>
      <c r="F2530" t="s">
        <v>24196</v>
      </c>
      <c r="G2530" s="7">
        <v>-0.01</v>
      </c>
    </row>
    <row r="2531" spans="1:7" x14ac:dyDescent="0.3">
      <c r="A2531">
        <v>3022017</v>
      </c>
      <c r="B2531" t="s">
        <v>24216</v>
      </c>
      <c r="C2531" t="s">
        <v>61</v>
      </c>
      <c r="D2531" t="s">
        <v>373</v>
      </c>
      <c r="E2531">
        <v>617150</v>
      </c>
      <c r="F2531" t="s">
        <v>24196</v>
      </c>
      <c r="G2531" s="7">
        <v>424.04</v>
      </c>
    </row>
    <row r="2532" spans="1:7" x14ac:dyDescent="0.3">
      <c r="A2532">
        <v>3022017</v>
      </c>
      <c r="B2532" t="s">
        <v>24216</v>
      </c>
      <c r="C2532" t="s">
        <v>61</v>
      </c>
      <c r="D2532" t="s">
        <v>373</v>
      </c>
      <c r="E2532">
        <v>615130</v>
      </c>
      <c r="F2532" t="s">
        <v>24196</v>
      </c>
      <c r="G2532" s="7">
        <v>-40.770000000000003</v>
      </c>
    </row>
    <row r="2533" spans="1:7" x14ac:dyDescent="0.3">
      <c r="A2533">
        <v>3022017</v>
      </c>
      <c r="B2533" t="s">
        <v>24216</v>
      </c>
      <c r="C2533" t="s">
        <v>61</v>
      </c>
      <c r="D2533" t="s">
        <v>377</v>
      </c>
      <c r="E2533">
        <v>611110</v>
      </c>
      <c r="F2533" t="s">
        <v>24196</v>
      </c>
      <c r="G2533" s="7">
        <v>-8.98</v>
      </c>
    </row>
    <row r="2534" spans="1:7" x14ac:dyDescent="0.3">
      <c r="A2534">
        <v>3022017</v>
      </c>
      <c r="B2534" t="s">
        <v>24216</v>
      </c>
      <c r="C2534" t="s">
        <v>61</v>
      </c>
      <c r="D2534" t="s">
        <v>373</v>
      </c>
      <c r="E2534">
        <v>615130</v>
      </c>
      <c r="F2534" t="s">
        <v>24196</v>
      </c>
      <c r="G2534" s="7">
        <v>42.13</v>
      </c>
    </row>
    <row r="2535" spans="1:7" x14ac:dyDescent="0.3">
      <c r="A2535">
        <v>3022017</v>
      </c>
      <c r="B2535" t="s">
        <v>24216</v>
      </c>
      <c r="C2535" t="s">
        <v>61</v>
      </c>
      <c r="D2535" t="s">
        <v>377</v>
      </c>
      <c r="E2535">
        <v>611110</v>
      </c>
      <c r="F2535" t="s">
        <v>24196</v>
      </c>
      <c r="G2535" s="7">
        <v>5.61</v>
      </c>
    </row>
    <row r="2536" spans="1:7" x14ac:dyDescent="0.3">
      <c r="A2536">
        <v>3022017</v>
      </c>
      <c r="B2536" t="s">
        <v>24216</v>
      </c>
      <c r="C2536" t="s">
        <v>61</v>
      </c>
      <c r="D2536" t="s">
        <v>371</v>
      </c>
      <c r="E2536">
        <v>615100</v>
      </c>
      <c r="F2536" t="s">
        <v>24196</v>
      </c>
      <c r="G2536" s="7">
        <v>-80.98</v>
      </c>
    </row>
    <row r="2537" spans="1:7" x14ac:dyDescent="0.3">
      <c r="A2537">
        <v>3022017</v>
      </c>
      <c r="B2537" t="s">
        <v>24216</v>
      </c>
      <c r="C2537" t="s">
        <v>61</v>
      </c>
      <c r="D2537" t="s">
        <v>373</v>
      </c>
      <c r="E2537">
        <v>615130</v>
      </c>
      <c r="F2537" t="s">
        <v>24196</v>
      </c>
      <c r="G2537" s="7">
        <v>42.13</v>
      </c>
    </row>
    <row r="2538" spans="1:7" x14ac:dyDescent="0.3">
      <c r="A2538">
        <v>3022017</v>
      </c>
      <c r="B2538" t="s">
        <v>24216</v>
      </c>
      <c r="C2538" t="s">
        <v>61</v>
      </c>
      <c r="D2538" t="s">
        <v>373</v>
      </c>
      <c r="E2538">
        <v>615130</v>
      </c>
      <c r="F2538" t="s">
        <v>24196</v>
      </c>
      <c r="G2538" s="7">
        <v>-42.13</v>
      </c>
    </row>
    <row r="2539" spans="1:7" x14ac:dyDescent="0.3">
      <c r="A2539">
        <v>3022017</v>
      </c>
      <c r="B2539" t="s">
        <v>24216</v>
      </c>
      <c r="C2539" t="s">
        <v>61</v>
      </c>
      <c r="D2539" t="s">
        <v>371</v>
      </c>
      <c r="E2539">
        <v>615100</v>
      </c>
      <c r="F2539" t="s">
        <v>24196</v>
      </c>
      <c r="G2539" s="7">
        <v>2699.7</v>
      </c>
    </row>
    <row r="2540" spans="1:7" x14ac:dyDescent="0.3">
      <c r="A2540">
        <v>3022017</v>
      </c>
      <c r="B2540" t="s">
        <v>24216</v>
      </c>
      <c r="C2540" t="s">
        <v>61</v>
      </c>
      <c r="D2540" t="s">
        <v>377</v>
      </c>
      <c r="E2540">
        <v>611110</v>
      </c>
      <c r="F2540" t="s">
        <v>24196</v>
      </c>
      <c r="G2540" s="7">
        <v>-11.25</v>
      </c>
    </row>
    <row r="2541" spans="1:7" x14ac:dyDescent="0.3">
      <c r="A2541">
        <v>3022017</v>
      </c>
      <c r="B2541" t="s">
        <v>24216</v>
      </c>
      <c r="C2541" t="s">
        <v>61</v>
      </c>
      <c r="D2541" t="s">
        <v>371</v>
      </c>
      <c r="E2541">
        <v>615100</v>
      </c>
      <c r="F2541" t="s">
        <v>24196</v>
      </c>
      <c r="G2541" s="7">
        <v>5.65</v>
      </c>
    </row>
    <row r="2542" spans="1:7" x14ac:dyDescent="0.3">
      <c r="A2542">
        <v>3022017</v>
      </c>
      <c r="B2542" t="s">
        <v>24216</v>
      </c>
      <c r="C2542" t="s">
        <v>61</v>
      </c>
      <c r="D2542" t="s">
        <v>371</v>
      </c>
      <c r="E2542">
        <v>615100</v>
      </c>
      <c r="F2542" t="s">
        <v>24196</v>
      </c>
      <c r="G2542" s="7">
        <v>-5.65</v>
      </c>
    </row>
    <row r="2543" spans="1:7" x14ac:dyDescent="0.3">
      <c r="A2543">
        <v>3022017</v>
      </c>
      <c r="B2543" t="s">
        <v>24216</v>
      </c>
      <c r="C2543" t="s">
        <v>61</v>
      </c>
      <c r="D2543" t="s">
        <v>371</v>
      </c>
      <c r="E2543">
        <v>615100</v>
      </c>
      <c r="F2543" t="s">
        <v>24196</v>
      </c>
      <c r="G2543" s="7">
        <v>-172.21</v>
      </c>
    </row>
    <row r="2544" spans="1:7" x14ac:dyDescent="0.3">
      <c r="A2544">
        <v>3022017</v>
      </c>
      <c r="B2544" t="s">
        <v>24216</v>
      </c>
      <c r="C2544" t="s">
        <v>61</v>
      </c>
      <c r="D2544" t="s">
        <v>371</v>
      </c>
      <c r="E2544">
        <v>615100</v>
      </c>
      <c r="F2544" t="s">
        <v>24196</v>
      </c>
      <c r="G2544" s="7">
        <v>-80.98</v>
      </c>
    </row>
    <row r="2545" spans="1:7" x14ac:dyDescent="0.3">
      <c r="A2545">
        <v>3022017</v>
      </c>
      <c r="B2545" t="s">
        <v>24216</v>
      </c>
      <c r="C2545" t="s">
        <v>61</v>
      </c>
      <c r="D2545" t="s">
        <v>373</v>
      </c>
      <c r="E2545">
        <v>615130</v>
      </c>
      <c r="F2545" t="s">
        <v>24196</v>
      </c>
      <c r="G2545" s="7">
        <v>42.18</v>
      </c>
    </row>
    <row r="2546" spans="1:7" x14ac:dyDescent="0.3">
      <c r="A2546">
        <v>3022017</v>
      </c>
      <c r="B2546" t="s">
        <v>24216</v>
      </c>
      <c r="C2546" t="s">
        <v>61</v>
      </c>
      <c r="D2546" t="s">
        <v>375</v>
      </c>
      <c r="E2546">
        <v>617130</v>
      </c>
      <c r="F2546" t="s">
        <v>24196</v>
      </c>
      <c r="G2546" s="7">
        <v>570.80999999999995</v>
      </c>
    </row>
    <row r="2547" spans="1:7" x14ac:dyDescent="0.3">
      <c r="A2547">
        <v>3022017</v>
      </c>
      <c r="B2547" t="s">
        <v>24216</v>
      </c>
      <c r="C2547" t="s">
        <v>61</v>
      </c>
      <c r="D2547" t="s">
        <v>373</v>
      </c>
      <c r="E2547">
        <v>615130</v>
      </c>
      <c r="F2547" t="s">
        <v>24196</v>
      </c>
      <c r="G2547" s="7">
        <v>9.61</v>
      </c>
    </row>
    <row r="2548" spans="1:7" x14ac:dyDescent="0.3">
      <c r="A2548">
        <v>3022017</v>
      </c>
      <c r="B2548" t="s">
        <v>24216</v>
      </c>
      <c r="C2548" t="s">
        <v>61</v>
      </c>
      <c r="D2548" t="s">
        <v>371</v>
      </c>
      <c r="E2548">
        <v>615100</v>
      </c>
      <c r="F2548" t="s">
        <v>24196</v>
      </c>
      <c r="G2548" s="7">
        <v>-0.01</v>
      </c>
    </row>
    <row r="2549" spans="1:7" x14ac:dyDescent="0.3">
      <c r="A2549">
        <v>3022017</v>
      </c>
      <c r="B2549" t="s">
        <v>24216</v>
      </c>
      <c r="C2549" t="s">
        <v>61</v>
      </c>
      <c r="D2549" t="s">
        <v>373</v>
      </c>
      <c r="E2549">
        <v>615130</v>
      </c>
      <c r="F2549" t="s">
        <v>24196</v>
      </c>
      <c r="G2549" s="7">
        <v>0.01</v>
      </c>
    </row>
    <row r="2550" spans="1:7" x14ac:dyDescent="0.3">
      <c r="A2550">
        <v>3022017</v>
      </c>
      <c r="B2550" t="s">
        <v>24216</v>
      </c>
      <c r="C2550" t="s">
        <v>61</v>
      </c>
      <c r="D2550" t="s">
        <v>371</v>
      </c>
      <c r="E2550">
        <v>615100</v>
      </c>
      <c r="F2550" t="s">
        <v>24196</v>
      </c>
      <c r="G2550" s="7">
        <v>-80.98</v>
      </c>
    </row>
    <row r="2551" spans="1:7" x14ac:dyDescent="0.3">
      <c r="A2551">
        <v>3022017</v>
      </c>
      <c r="B2551" t="s">
        <v>24216</v>
      </c>
      <c r="C2551" t="s">
        <v>61</v>
      </c>
      <c r="D2551" t="s">
        <v>377</v>
      </c>
      <c r="E2551">
        <v>611110</v>
      </c>
      <c r="F2551" t="s">
        <v>24196</v>
      </c>
      <c r="G2551" s="7">
        <v>347.97</v>
      </c>
    </row>
    <row r="2552" spans="1:7" x14ac:dyDescent="0.3">
      <c r="A2552">
        <v>3022017</v>
      </c>
      <c r="B2552" t="s">
        <v>24216</v>
      </c>
      <c r="C2552" t="s">
        <v>61</v>
      </c>
      <c r="D2552" t="s">
        <v>377</v>
      </c>
      <c r="E2552">
        <v>611110</v>
      </c>
      <c r="F2552" t="s">
        <v>24196</v>
      </c>
      <c r="G2552" s="7">
        <v>-0.01</v>
      </c>
    </row>
    <row r="2553" spans="1:7" x14ac:dyDescent="0.3">
      <c r="A2553">
        <v>3022017</v>
      </c>
      <c r="B2553" t="s">
        <v>24216</v>
      </c>
      <c r="C2553" t="s">
        <v>61</v>
      </c>
      <c r="D2553" t="s">
        <v>373</v>
      </c>
      <c r="E2553">
        <v>615130</v>
      </c>
      <c r="F2553" t="s">
        <v>24196</v>
      </c>
      <c r="G2553" s="7">
        <v>9.35</v>
      </c>
    </row>
    <row r="2554" spans="1:7" x14ac:dyDescent="0.3">
      <c r="A2554">
        <v>3022017</v>
      </c>
      <c r="B2554" t="s">
        <v>24216</v>
      </c>
      <c r="C2554" t="s">
        <v>61</v>
      </c>
      <c r="D2554" t="s">
        <v>371</v>
      </c>
      <c r="E2554">
        <v>615100</v>
      </c>
      <c r="F2554" t="s">
        <v>24196</v>
      </c>
      <c r="G2554" s="7">
        <v>86.78</v>
      </c>
    </row>
    <row r="2555" spans="1:7" x14ac:dyDescent="0.3">
      <c r="A2555">
        <v>3022017</v>
      </c>
      <c r="B2555" t="s">
        <v>24216</v>
      </c>
      <c r="C2555" t="s">
        <v>61</v>
      </c>
      <c r="D2555" t="s">
        <v>377</v>
      </c>
      <c r="E2555">
        <v>611130</v>
      </c>
      <c r="F2555" t="s">
        <v>24196</v>
      </c>
      <c r="G2555" s="7">
        <v>70.989999999999995</v>
      </c>
    </row>
    <row r="2556" spans="1:7" x14ac:dyDescent="0.3">
      <c r="A2556">
        <v>3022017</v>
      </c>
      <c r="B2556" t="s">
        <v>24216</v>
      </c>
      <c r="C2556" t="s">
        <v>61</v>
      </c>
      <c r="D2556" t="s">
        <v>373</v>
      </c>
      <c r="E2556">
        <v>615130</v>
      </c>
      <c r="F2556" t="s">
        <v>24196</v>
      </c>
      <c r="G2556" s="7">
        <v>-42.13</v>
      </c>
    </row>
    <row r="2557" spans="1:7" x14ac:dyDescent="0.3">
      <c r="A2557">
        <v>3022017</v>
      </c>
      <c r="B2557" t="s">
        <v>24216</v>
      </c>
      <c r="C2557" t="s">
        <v>61</v>
      </c>
      <c r="D2557" t="s">
        <v>371</v>
      </c>
      <c r="E2557">
        <v>615100</v>
      </c>
      <c r="F2557" t="s">
        <v>24196</v>
      </c>
      <c r="G2557" s="7">
        <v>-41.99</v>
      </c>
    </row>
    <row r="2558" spans="1:7" x14ac:dyDescent="0.3">
      <c r="A2558">
        <v>3022017</v>
      </c>
      <c r="B2558" t="s">
        <v>24216</v>
      </c>
      <c r="C2558" t="s">
        <v>61</v>
      </c>
      <c r="D2558" t="s">
        <v>371</v>
      </c>
      <c r="E2558">
        <v>615100</v>
      </c>
      <c r="F2558" t="s">
        <v>24196</v>
      </c>
      <c r="G2558" s="7">
        <v>-80.98</v>
      </c>
    </row>
    <row r="2559" spans="1:7" x14ac:dyDescent="0.3">
      <c r="A2559">
        <v>3022017</v>
      </c>
      <c r="B2559" t="s">
        <v>24216</v>
      </c>
      <c r="C2559" t="s">
        <v>61</v>
      </c>
      <c r="D2559" t="s">
        <v>371</v>
      </c>
      <c r="E2559">
        <v>615100</v>
      </c>
      <c r="F2559" t="s">
        <v>24196</v>
      </c>
      <c r="G2559" s="7">
        <v>-80.98</v>
      </c>
    </row>
    <row r="2560" spans="1:7" x14ac:dyDescent="0.3">
      <c r="A2560">
        <v>3022017</v>
      </c>
      <c r="B2560" t="s">
        <v>24216</v>
      </c>
      <c r="C2560" t="s">
        <v>61</v>
      </c>
      <c r="D2560" t="s">
        <v>377</v>
      </c>
      <c r="E2560">
        <v>611110</v>
      </c>
      <c r="F2560" t="s">
        <v>24196</v>
      </c>
      <c r="G2560" s="7">
        <v>1.76</v>
      </c>
    </row>
    <row r="2561" spans="1:7" x14ac:dyDescent="0.3">
      <c r="A2561">
        <v>3022017</v>
      </c>
      <c r="B2561" t="s">
        <v>24216</v>
      </c>
      <c r="C2561" t="s">
        <v>61</v>
      </c>
      <c r="D2561" t="s">
        <v>373</v>
      </c>
      <c r="E2561">
        <v>615130</v>
      </c>
      <c r="F2561" t="s">
        <v>24196</v>
      </c>
      <c r="G2561" s="7">
        <v>-0.01</v>
      </c>
    </row>
    <row r="2562" spans="1:7" x14ac:dyDescent="0.3">
      <c r="A2562">
        <v>3022017</v>
      </c>
      <c r="B2562" t="s">
        <v>24216</v>
      </c>
      <c r="C2562" t="s">
        <v>61</v>
      </c>
      <c r="D2562" t="s">
        <v>371</v>
      </c>
      <c r="E2562">
        <v>615100</v>
      </c>
      <c r="F2562" t="s">
        <v>24196</v>
      </c>
      <c r="G2562" s="7">
        <v>4499.5</v>
      </c>
    </row>
    <row r="2563" spans="1:7" x14ac:dyDescent="0.3">
      <c r="A2563">
        <v>3022017</v>
      </c>
      <c r="B2563" t="s">
        <v>24216</v>
      </c>
      <c r="C2563" t="s">
        <v>61</v>
      </c>
      <c r="D2563" t="s">
        <v>371</v>
      </c>
      <c r="E2563">
        <v>617100</v>
      </c>
      <c r="F2563" t="s">
        <v>24196</v>
      </c>
      <c r="G2563" s="7">
        <v>1281.06</v>
      </c>
    </row>
    <row r="2564" spans="1:7" x14ac:dyDescent="0.3">
      <c r="A2564">
        <v>3022017</v>
      </c>
      <c r="B2564" t="s">
        <v>24216</v>
      </c>
      <c r="C2564" t="s">
        <v>61</v>
      </c>
      <c r="D2564" t="s">
        <v>377</v>
      </c>
      <c r="E2564">
        <v>611110</v>
      </c>
      <c r="F2564" t="s">
        <v>24196</v>
      </c>
      <c r="G2564" s="7">
        <v>-11.28</v>
      </c>
    </row>
    <row r="2565" spans="1:7" x14ac:dyDescent="0.3">
      <c r="A2565">
        <v>3022017</v>
      </c>
      <c r="B2565" t="s">
        <v>24216</v>
      </c>
      <c r="C2565" t="s">
        <v>61</v>
      </c>
      <c r="D2565" t="s">
        <v>377</v>
      </c>
      <c r="E2565">
        <v>611110</v>
      </c>
      <c r="F2565" t="s">
        <v>24196</v>
      </c>
      <c r="G2565" s="7">
        <v>278.38</v>
      </c>
    </row>
    <row r="2566" spans="1:7" x14ac:dyDescent="0.3">
      <c r="A2566">
        <v>3022017</v>
      </c>
      <c r="B2566" t="s">
        <v>24216</v>
      </c>
      <c r="C2566" t="s">
        <v>61</v>
      </c>
      <c r="D2566" t="s">
        <v>377</v>
      </c>
      <c r="E2566">
        <v>611110</v>
      </c>
      <c r="F2566" t="s">
        <v>24196</v>
      </c>
      <c r="G2566" s="7">
        <v>-11.28</v>
      </c>
    </row>
    <row r="2567" spans="1:7" x14ac:dyDescent="0.3">
      <c r="A2567">
        <v>3022017</v>
      </c>
      <c r="B2567" t="s">
        <v>24216</v>
      </c>
      <c r="C2567" t="s">
        <v>61</v>
      </c>
      <c r="D2567" t="s">
        <v>377</v>
      </c>
      <c r="E2567">
        <v>611130</v>
      </c>
      <c r="F2567" t="s">
        <v>24196</v>
      </c>
      <c r="G2567" s="7">
        <v>70.989999999999995</v>
      </c>
    </row>
    <row r="2568" spans="1:7" x14ac:dyDescent="0.3">
      <c r="A2568">
        <v>3022017</v>
      </c>
      <c r="B2568" t="s">
        <v>24216</v>
      </c>
      <c r="C2568" t="s">
        <v>61</v>
      </c>
      <c r="D2568" t="s">
        <v>371</v>
      </c>
      <c r="E2568">
        <v>615100</v>
      </c>
      <c r="F2568" t="s">
        <v>24196</v>
      </c>
      <c r="G2568" s="7">
        <v>4184.17</v>
      </c>
    </row>
    <row r="2569" spans="1:7" x14ac:dyDescent="0.3">
      <c r="A2569">
        <v>3022017</v>
      </c>
      <c r="B2569" t="s">
        <v>24216</v>
      </c>
      <c r="C2569" t="s">
        <v>61</v>
      </c>
      <c r="D2569" t="s">
        <v>371</v>
      </c>
      <c r="E2569">
        <v>615100</v>
      </c>
      <c r="F2569" t="s">
        <v>24196</v>
      </c>
      <c r="G2569" s="7">
        <v>114.06</v>
      </c>
    </row>
    <row r="2570" spans="1:7" x14ac:dyDescent="0.3">
      <c r="A2570">
        <v>3022017</v>
      </c>
      <c r="B2570" t="s">
        <v>24216</v>
      </c>
      <c r="C2570" t="s">
        <v>61</v>
      </c>
      <c r="D2570" t="s">
        <v>373</v>
      </c>
      <c r="E2570">
        <v>615130</v>
      </c>
      <c r="F2570" t="s">
        <v>24196</v>
      </c>
      <c r="G2570" s="7">
        <v>1.1100000000000001</v>
      </c>
    </row>
    <row r="2571" spans="1:7" x14ac:dyDescent="0.3">
      <c r="A2571">
        <v>3022017</v>
      </c>
      <c r="B2571" t="s">
        <v>24216</v>
      </c>
      <c r="C2571" t="s">
        <v>61</v>
      </c>
      <c r="D2571" t="s">
        <v>373</v>
      </c>
      <c r="E2571">
        <v>615130</v>
      </c>
      <c r="F2571" t="s">
        <v>24196</v>
      </c>
      <c r="G2571" s="7">
        <v>42.13</v>
      </c>
    </row>
    <row r="2572" spans="1:7" x14ac:dyDescent="0.3">
      <c r="A2572">
        <v>3022017</v>
      </c>
      <c r="B2572" t="s">
        <v>24216</v>
      </c>
      <c r="C2572" t="s">
        <v>61</v>
      </c>
      <c r="D2572" t="s">
        <v>373</v>
      </c>
      <c r="E2572">
        <v>616160</v>
      </c>
      <c r="F2572" t="s">
        <v>24196</v>
      </c>
      <c r="G2572" s="7">
        <v>131.78</v>
      </c>
    </row>
    <row r="2573" spans="1:7" x14ac:dyDescent="0.3">
      <c r="A2573">
        <v>3022017</v>
      </c>
      <c r="B2573" t="s">
        <v>24216</v>
      </c>
      <c r="C2573" t="s">
        <v>61</v>
      </c>
      <c r="D2573" t="s">
        <v>377</v>
      </c>
      <c r="E2573">
        <v>611110</v>
      </c>
      <c r="F2573" t="s">
        <v>24196</v>
      </c>
      <c r="G2573" s="7">
        <v>-11.28</v>
      </c>
    </row>
    <row r="2574" spans="1:7" x14ac:dyDescent="0.3">
      <c r="A2574">
        <v>3022017</v>
      </c>
      <c r="B2574" t="s">
        <v>24216</v>
      </c>
      <c r="C2574" t="s">
        <v>61</v>
      </c>
      <c r="D2574" t="s">
        <v>373</v>
      </c>
      <c r="E2574">
        <v>615130</v>
      </c>
      <c r="F2574" t="s">
        <v>24196</v>
      </c>
      <c r="G2574" s="7">
        <v>6.33</v>
      </c>
    </row>
    <row r="2575" spans="1:7" x14ac:dyDescent="0.3">
      <c r="A2575">
        <v>3022017</v>
      </c>
      <c r="B2575" t="s">
        <v>24216</v>
      </c>
      <c r="C2575" t="s">
        <v>61</v>
      </c>
      <c r="D2575" t="s">
        <v>373</v>
      </c>
      <c r="E2575">
        <v>615130</v>
      </c>
      <c r="F2575" t="s">
        <v>24196</v>
      </c>
      <c r="G2575" s="7">
        <v>-0.01</v>
      </c>
    </row>
    <row r="2576" spans="1:7" x14ac:dyDescent="0.3">
      <c r="A2576">
        <v>3022017</v>
      </c>
      <c r="B2576" t="s">
        <v>24216</v>
      </c>
      <c r="C2576" t="s">
        <v>61</v>
      </c>
      <c r="D2576" t="s">
        <v>371</v>
      </c>
      <c r="E2576">
        <v>617100</v>
      </c>
      <c r="F2576" t="s">
        <v>24196</v>
      </c>
      <c r="G2576" s="7">
        <v>1858.77</v>
      </c>
    </row>
    <row r="2577" spans="1:7" x14ac:dyDescent="0.3">
      <c r="A2577">
        <v>3022017</v>
      </c>
      <c r="B2577" t="s">
        <v>24216</v>
      </c>
      <c r="C2577" t="s">
        <v>61</v>
      </c>
      <c r="D2577" t="s">
        <v>377</v>
      </c>
      <c r="E2577">
        <v>611130</v>
      </c>
      <c r="F2577" t="s">
        <v>24196</v>
      </c>
      <c r="G2577" s="7">
        <v>57.48</v>
      </c>
    </row>
    <row r="2578" spans="1:7" x14ac:dyDescent="0.3">
      <c r="A2578">
        <v>3022017</v>
      </c>
      <c r="B2578" t="s">
        <v>24216</v>
      </c>
      <c r="C2578" t="s">
        <v>61</v>
      </c>
      <c r="D2578" t="s">
        <v>373</v>
      </c>
      <c r="E2578">
        <v>617150</v>
      </c>
      <c r="F2578" t="s">
        <v>24196</v>
      </c>
      <c r="G2578" s="7">
        <v>180.24</v>
      </c>
    </row>
    <row r="2579" spans="1:7" x14ac:dyDescent="0.3">
      <c r="A2579">
        <v>3022017</v>
      </c>
      <c r="B2579" t="s">
        <v>24216</v>
      </c>
      <c r="C2579" t="s">
        <v>61</v>
      </c>
      <c r="D2579" t="s">
        <v>371</v>
      </c>
      <c r="E2579">
        <v>615100</v>
      </c>
      <c r="F2579" t="s">
        <v>24196</v>
      </c>
      <c r="G2579" s="7">
        <v>-86.78</v>
      </c>
    </row>
    <row r="2580" spans="1:7" x14ac:dyDescent="0.3">
      <c r="A2580">
        <v>3022017</v>
      </c>
      <c r="B2580" t="s">
        <v>24216</v>
      </c>
      <c r="C2580" t="s">
        <v>61</v>
      </c>
      <c r="D2580" t="s">
        <v>373</v>
      </c>
      <c r="E2580">
        <v>616160</v>
      </c>
      <c r="F2580" t="s">
        <v>24196</v>
      </c>
      <c r="G2580" s="7">
        <v>214.05</v>
      </c>
    </row>
    <row r="2581" spans="1:7" x14ac:dyDescent="0.3">
      <c r="A2581">
        <v>3022017</v>
      </c>
      <c r="B2581" t="s">
        <v>24216</v>
      </c>
      <c r="C2581" t="s">
        <v>61</v>
      </c>
      <c r="D2581" t="s">
        <v>371</v>
      </c>
      <c r="E2581">
        <v>615100</v>
      </c>
      <c r="F2581" t="s">
        <v>24196</v>
      </c>
      <c r="G2581" s="7">
        <v>-80.98</v>
      </c>
    </row>
    <row r="2582" spans="1:7" x14ac:dyDescent="0.3">
      <c r="A2582">
        <v>3022017</v>
      </c>
      <c r="B2582" t="s">
        <v>24216</v>
      </c>
      <c r="C2582" t="s">
        <v>61</v>
      </c>
      <c r="D2582" t="s">
        <v>371</v>
      </c>
      <c r="E2582">
        <v>616100</v>
      </c>
      <c r="F2582" t="s">
        <v>24196</v>
      </c>
      <c r="G2582" s="7">
        <v>467.82</v>
      </c>
    </row>
    <row r="2583" spans="1:7" x14ac:dyDescent="0.3">
      <c r="A2583">
        <v>3022017</v>
      </c>
      <c r="B2583" t="s">
        <v>24216</v>
      </c>
      <c r="C2583" t="s">
        <v>61</v>
      </c>
      <c r="D2583" t="s">
        <v>373</v>
      </c>
      <c r="E2583">
        <v>615130</v>
      </c>
      <c r="F2583" t="s">
        <v>24196</v>
      </c>
      <c r="G2583" s="7">
        <v>6.52</v>
      </c>
    </row>
    <row r="2584" spans="1:7" x14ac:dyDescent="0.3">
      <c r="A2584">
        <v>3022017</v>
      </c>
      <c r="B2584" t="s">
        <v>24216</v>
      </c>
      <c r="C2584" t="s">
        <v>61</v>
      </c>
      <c r="D2584" t="s">
        <v>373</v>
      </c>
      <c r="E2584">
        <v>617150</v>
      </c>
      <c r="F2584" t="s">
        <v>24196</v>
      </c>
      <c r="G2584" s="7">
        <v>265.98</v>
      </c>
    </row>
    <row r="2585" spans="1:7" x14ac:dyDescent="0.3">
      <c r="A2585">
        <v>3022017</v>
      </c>
      <c r="B2585" t="s">
        <v>24216</v>
      </c>
      <c r="C2585" t="s">
        <v>61</v>
      </c>
      <c r="D2585" t="s">
        <v>377</v>
      </c>
      <c r="E2585">
        <v>611110</v>
      </c>
      <c r="F2585" t="s">
        <v>24196</v>
      </c>
      <c r="G2585" s="7">
        <v>-11.28</v>
      </c>
    </row>
    <row r="2586" spans="1:7" x14ac:dyDescent="0.3">
      <c r="A2586">
        <v>3022017</v>
      </c>
      <c r="B2586" t="s">
        <v>24216</v>
      </c>
      <c r="C2586" t="s">
        <v>61</v>
      </c>
      <c r="D2586" t="s">
        <v>377</v>
      </c>
      <c r="E2586">
        <v>611110</v>
      </c>
      <c r="F2586" t="s">
        <v>24196</v>
      </c>
      <c r="G2586" s="7">
        <v>-11.28</v>
      </c>
    </row>
    <row r="2587" spans="1:7" x14ac:dyDescent="0.3">
      <c r="A2587">
        <v>3022017</v>
      </c>
      <c r="B2587" t="s">
        <v>24216</v>
      </c>
      <c r="C2587" t="s">
        <v>61</v>
      </c>
      <c r="D2587" t="s">
        <v>373</v>
      </c>
      <c r="E2587">
        <v>615130</v>
      </c>
      <c r="F2587" t="s">
        <v>24196</v>
      </c>
      <c r="G2587" s="7">
        <v>6.33</v>
      </c>
    </row>
    <row r="2588" spans="1:7" x14ac:dyDescent="0.3">
      <c r="A2588">
        <v>3022017</v>
      </c>
      <c r="B2588" t="s">
        <v>24216</v>
      </c>
      <c r="C2588" t="s">
        <v>61</v>
      </c>
      <c r="D2588" t="s">
        <v>373</v>
      </c>
      <c r="E2588">
        <v>615130</v>
      </c>
      <c r="F2588" t="s">
        <v>24196</v>
      </c>
      <c r="G2588" s="7">
        <v>0.01</v>
      </c>
    </row>
    <row r="2589" spans="1:7" x14ac:dyDescent="0.3">
      <c r="A2589">
        <v>3022017</v>
      </c>
      <c r="B2589" t="s">
        <v>24216</v>
      </c>
      <c r="C2589" t="s">
        <v>61</v>
      </c>
      <c r="D2589" t="s">
        <v>371</v>
      </c>
      <c r="E2589">
        <v>615100</v>
      </c>
      <c r="F2589" t="s">
        <v>24196</v>
      </c>
      <c r="G2589" s="7">
        <v>-80.98</v>
      </c>
    </row>
    <row r="2590" spans="1:7" x14ac:dyDescent="0.3">
      <c r="A2590">
        <v>3022017</v>
      </c>
      <c r="B2590" t="s">
        <v>24216</v>
      </c>
      <c r="C2590" t="s">
        <v>61</v>
      </c>
      <c r="D2590" t="s">
        <v>377</v>
      </c>
      <c r="E2590">
        <v>611110</v>
      </c>
      <c r="F2590" t="s">
        <v>24196</v>
      </c>
      <c r="G2590" s="7">
        <v>8.98</v>
      </c>
    </row>
    <row r="2591" spans="1:7" x14ac:dyDescent="0.3">
      <c r="A2591">
        <v>3022017</v>
      </c>
      <c r="B2591" t="s">
        <v>24216</v>
      </c>
      <c r="C2591" t="s">
        <v>61</v>
      </c>
      <c r="D2591" t="s">
        <v>377</v>
      </c>
      <c r="E2591">
        <v>611110</v>
      </c>
      <c r="F2591" t="s">
        <v>24196</v>
      </c>
      <c r="G2591" s="7">
        <v>-11.25</v>
      </c>
    </row>
    <row r="2592" spans="1:7" x14ac:dyDescent="0.3">
      <c r="A2592">
        <v>3022017</v>
      </c>
      <c r="B2592" t="s">
        <v>24216</v>
      </c>
      <c r="C2592" t="s">
        <v>61</v>
      </c>
      <c r="D2592" t="s">
        <v>373</v>
      </c>
      <c r="E2592">
        <v>617150</v>
      </c>
      <c r="F2592" t="s">
        <v>24196</v>
      </c>
      <c r="G2592" s="7">
        <v>384.35</v>
      </c>
    </row>
    <row r="2593" spans="1:7" x14ac:dyDescent="0.3">
      <c r="A2593">
        <v>3022017</v>
      </c>
      <c r="B2593" t="s">
        <v>24216</v>
      </c>
      <c r="C2593" t="s">
        <v>61</v>
      </c>
      <c r="D2593" t="s">
        <v>373</v>
      </c>
      <c r="E2593">
        <v>617150</v>
      </c>
      <c r="F2593" t="s">
        <v>24196</v>
      </c>
      <c r="G2593" s="7">
        <v>419.47</v>
      </c>
    </row>
    <row r="2594" spans="1:7" x14ac:dyDescent="0.3">
      <c r="A2594">
        <v>3022017</v>
      </c>
      <c r="B2594" t="s">
        <v>24216</v>
      </c>
      <c r="C2594" t="s">
        <v>61</v>
      </c>
      <c r="D2594" t="s">
        <v>375</v>
      </c>
      <c r="E2594">
        <v>615140</v>
      </c>
      <c r="F2594" t="s">
        <v>24196</v>
      </c>
      <c r="G2594" s="7">
        <v>1246.58</v>
      </c>
    </row>
    <row r="2595" spans="1:7" x14ac:dyDescent="0.3">
      <c r="A2595">
        <v>3022017</v>
      </c>
      <c r="B2595" t="s">
        <v>24216</v>
      </c>
      <c r="C2595" t="s">
        <v>61</v>
      </c>
      <c r="D2595" t="s">
        <v>371</v>
      </c>
      <c r="E2595">
        <v>615100</v>
      </c>
      <c r="F2595" t="s">
        <v>24196</v>
      </c>
      <c r="G2595" s="7">
        <v>4184.17</v>
      </c>
    </row>
    <row r="2596" spans="1:7" x14ac:dyDescent="0.3">
      <c r="A2596">
        <v>3022017</v>
      </c>
      <c r="B2596" t="s">
        <v>24216</v>
      </c>
      <c r="C2596" t="s">
        <v>61</v>
      </c>
      <c r="D2596" t="s">
        <v>377</v>
      </c>
      <c r="E2596">
        <v>611110</v>
      </c>
      <c r="F2596" t="s">
        <v>24196</v>
      </c>
      <c r="G2596" s="7">
        <v>-11.25</v>
      </c>
    </row>
    <row r="2597" spans="1:7" x14ac:dyDescent="0.3">
      <c r="A2597">
        <v>3022017</v>
      </c>
      <c r="B2597" t="s">
        <v>24216</v>
      </c>
      <c r="C2597" t="s">
        <v>61</v>
      </c>
      <c r="D2597" t="s">
        <v>373</v>
      </c>
      <c r="E2597">
        <v>615130</v>
      </c>
      <c r="F2597" t="s">
        <v>24196</v>
      </c>
      <c r="G2597" s="7">
        <v>2078.61</v>
      </c>
    </row>
    <row r="2598" spans="1:7" x14ac:dyDescent="0.3">
      <c r="A2598">
        <v>3022017</v>
      </c>
      <c r="B2598" t="s">
        <v>24216</v>
      </c>
      <c r="C2598" t="s">
        <v>61</v>
      </c>
      <c r="D2598" t="s">
        <v>371</v>
      </c>
      <c r="E2598">
        <v>615100</v>
      </c>
      <c r="F2598" t="s">
        <v>24196</v>
      </c>
      <c r="G2598" s="7">
        <v>-9.42</v>
      </c>
    </row>
    <row r="2599" spans="1:7" x14ac:dyDescent="0.3">
      <c r="A2599">
        <v>3022017</v>
      </c>
      <c r="B2599" t="s">
        <v>24216</v>
      </c>
      <c r="C2599" t="s">
        <v>61</v>
      </c>
      <c r="D2599" t="s">
        <v>371</v>
      </c>
      <c r="E2599">
        <v>615100</v>
      </c>
      <c r="F2599" t="s">
        <v>24196</v>
      </c>
      <c r="G2599" s="7">
        <v>5.65</v>
      </c>
    </row>
    <row r="2600" spans="1:7" x14ac:dyDescent="0.3">
      <c r="A2600">
        <v>3022017</v>
      </c>
      <c r="B2600" t="s">
        <v>24216</v>
      </c>
      <c r="C2600" t="s">
        <v>61</v>
      </c>
      <c r="D2600" t="s">
        <v>373</v>
      </c>
      <c r="E2600">
        <v>615130</v>
      </c>
      <c r="F2600" t="s">
        <v>24196</v>
      </c>
      <c r="G2600" s="7">
        <v>-40.770000000000003</v>
      </c>
    </row>
    <row r="2601" spans="1:7" x14ac:dyDescent="0.3">
      <c r="A2601">
        <v>3022017</v>
      </c>
      <c r="B2601" t="s">
        <v>24216</v>
      </c>
      <c r="C2601" t="s">
        <v>61</v>
      </c>
      <c r="D2601" t="s">
        <v>373</v>
      </c>
      <c r="E2601">
        <v>615130</v>
      </c>
      <c r="F2601" t="s">
        <v>24196</v>
      </c>
      <c r="G2601" s="7">
        <v>40.770000000000003</v>
      </c>
    </row>
    <row r="2602" spans="1:7" x14ac:dyDescent="0.3">
      <c r="A2602">
        <v>3022017</v>
      </c>
      <c r="B2602" t="s">
        <v>24216</v>
      </c>
      <c r="C2602" t="s">
        <v>61</v>
      </c>
      <c r="D2602" t="s">
        <v>373</v>
      </c>
      <c r="E2602">
        <v>616160</v>
      </c>
      <c r="F2602" t="s">
        <v>24196</v>
      </c>
      <c r="G2602" s="7">
        <v>25.99</v>
      </c>
    </row>
    <row r="2603" spans="1:7" x14ac:dyDescent="0.3">
      <c r="A2603">
        <v>3022017</v>
      </c>
      <c r="B2603" t="s">
        <v>24216</v>
      </c>
      <c r="C2603" t="s">
        <v>61</v>
      </c>
      <c r="D2603" t="s">
        <v>373</v>
      </c>
      <c r="E2603">
        <v>615130</v>
      </c>
      <c r="F2603" t="s">
        <v>24196</v>
      </c>
      <c r="G2603" s="7">
        <v>5.5</v>
      </c>
    </row>
    <row r="2604" spans="1:7" x14ac:dyDescent="0.3">
      <c r="A2604">
        <v>3022017</v>
      </c>
      <c r="B2604" t="s">
        <v>24216</v>
      </c>
      <c r="C2604" t="s">
        <v>61</v>
      </c>
      <c r="D2604" t="s">
        <v>373</v>
      </c>
      <c r="E2604">
        <v>616160</v>
      </c>
      <c r="F2604" t="s">
        <v>24196</v>
      </c>
      <c r="G2604" s="7">
        <v>133.02000000000001</v>
      </c>
    </row>
    <row r="2605" spans="1:7" x14ac:dyDescent="0.3">
      <c r="A2605">
        <v>3022017</v>
      </c>
      <c r="B2605" t="s">
        <v>24216</v>
      </c>
      <c r="C2605" t="s">
        <v>61</v>
      </c>
      <c r="D2605" t="s">
        <v>373</v>
      </c>
      <c r="E2605">
        <v>615130</v>
      </c>
      <c r="F2605" t="s">
        <v>24196</v>
      </c>
      <c r="G2605" s="7">
        <v>40.770000000000003</v>
      </c>
    </row>
    <row r="2606" spans="1:7" x14ac:dyDescent="0.3">
      <c r="A2606">
        <v>3022017</v>
      </c>
      <c r="B2606" t="s">
        <v>24216</v>
      </c>
      <c r="C2606" t="s">
        <v>61</v>
      </c>
      <c r="D2606" t="s">
        <v>373</v>
      </c>
      <c r="E2606">
        <v>616160</v>
      </c>
      <c r="F2606" t="s">
        <v>24196</v>
      </c>
      <c r="G2606" s="7">
        <v>63.63</v>
      </c>
    </row>
    <row r="2607" spans="1:7" x14ac:dyDescent="0.3">
      <c r="A2607">
        <v>3022017</v>
      </c>
      <c r="B2607" t="s">
        <v>24216</v>
      </c>
      <c r="C2607" t="s">
        <v>61</v>
      </c>
      <c r="D2607" t="s">
        <v>371</v>
      </c>
      <c r="E2607">
        <v>615100</v>
      </c>
      <c r="F2607" t="s">
        <v>24196</v>
      </c>
      <c r="G2607" s="7">
        <v>5.65</v>
      </c>
    </row>
    <row r="2608" spans="1:7" x14ac:dyDescent="0.3">
      <c r="A2608">
        <v>3022017</v>
      </c>
      <c r="B2608" t="s">
        <v>24216</v>
      </c>
      <c r="C2608" t="s">
        <v>61</v>
      </c>
      <c r="D2608" t="s">
        <v>371</v>
      </c>
      <c r="E2608">
        <v>615100</v>
      </c>
      <c r="F2608" t="s">
        <v>24196</v>
      </c>
      <c r="G2608" s="7">
        <v>5.65</v>
      </c>
    </row>
    <row r="2609" spans="1:7" x14ac:dyDescent="0.3">
      <c r="A2609">
        <v>3022017</v>
      </c>
      <c r="B2609" t="s">
        <v>24216</v>
      </c>
      <c r="C2609" t="s">
        <v>61</v>
      </c>
      <c r="D2609" t="s">
        <v>377</v>
      </c>
      <c r="E2609">
        <v>611120</v>
      </c>
      <c r="F2609" t="s">
        <v>24196</v>
      </c>
      <c r="G2609" s="7">
        <v>8.56</v>
      </c>
    </row>
    <row r="2610" spans="1:7" x14ac:dyDescent="0.3">
      <c r="A2610">
        <v>3022017</v>
      </c>
      <c r="B2610" t="s">
        <v>24216</v>
      </c>
      <c r="C2610" t="s">
        <v>61</v>
      </c>
      <c r="D2610" t="s">
        <v>371</v>
      </c>
      <c r="E2610">
        <v>615100</v>
      </c>
      <c r="F2610" t="s">
        <v>24196</v>
      </c>
      <c r="G2610" s="7">
        <v>282.58</v>
      </c>
    </row>
    <row r="2611" spans="1:7" x14ac:dyDescent="0.3">
      <c r="A2611">
        <v>3022017</v>
      </c>
      <c r="B2611" t="s">
        <v>24216</v>
      </c>
      <c r="C2611" t="s">
        <v>61</v>
      </c>
      <c r="D2611" t="s">
        <v>373</v>
      </c>
      <c r="E2611">
        <v>615130</v>
      </c>
      <c r="F2611" t="s">
        <v>24196</v>
      </c>
      <c r="G2611" s="7">
        <v>40.770000000000003</v>
      </c>
    </row>
    <row r="2612" spans="1:7" x14ac:dyDescent="0.3">
      <c r="A2612">
        <v>3022017</v>
      </c>
      <c r="B2612" t="s">
        <v>24216</v>
      </c>
      <c r="C2612" t="s">
        <v>61</v>
      </c>
      <c r="D2612" t="s">
        <v>377</v>
      </c>
      <c r="E2612">
        <v>611110</v>
      </c>
      <c r="F2612" t="s">
        <v>24196</v>
      </c>
      <c r="G2612" s="7">
        <v>348.81</v>
      </c>
    </row>
    <row r="2613" spans="1:7" x14ac:dyDescent="0.3">
      <c r="A2613">
        <v>3022017</v>
      </c>
      <c r="B2613" t="s">
        <v>24216</v>
      </c>
      <c r="C2613" t="s">
        <v>61</v>
      </c>
      <c r="D2613" t="s">
        <v>377</v>
      </c>
      <c r="E2613">
        <v>611130</v>
      </c>
      <c r="F2613" t="s">
        <v>24196</v>
      </c>
      <c r="G2613" s="7">
        <v>72.83</v>
      </c>
    </row>
    <row r="2614" spans="1:7" x14ac:dyDescent="0.3">
      <c r="A2614">
        <v>3022017</v>
      </c>
      <c r="B2614" t="s">
        <v>24216</v>
      </c>
      <c r="C2614" t="s">
        <v>61</v>
      </c>
      <c r="D2614" t="s">
        <v>377</v>
      </c>
      <c r="E2614">
        <v>611110</v>
      </c>
      <c r="F2614" t="s">
        <v>24196</v>
      </c>
      <c r="G2614" s="7">
        <v>-11.25</v>
      </c>
    </row>
    <row r="2615" spans="1:7" x14ac:dyDescent="0.3">
      <c r="A2615">
        <v>3022017</v>
      </c>
      <c r="B2615" t="s">
        <v>24216</v>
      </c>
      <c r="C2615" t="s">
        <v>61</v>
      </c>
      <c r="D2615" t="s">
        <v>377</v>
      </c>
      <c r="E2615">
        <v>611110</v>
      </c>
      <c r="F2615" t="s">
        <v>24196</v>
      </c>
      <c r="G2615" s="7">
        <v>11.22</v>
      </c>
    </row>
    <row r="2616" spans="1:7" x14ac:dyDescent="0.3">
      <c r="A2616">
        <v>3022017</v>
      </c>
      <c r="B2616" t="s">
        <v>24216</v>
      </c>
      <c r="C2616" t="s">
        <v>61</v>
      </c>
      <c r="D2616" t="s">
        <v>373</v>
      </c>
      <c r="E2616">
        <v>615130</v>
      </c>
      <c r="F2616" t="s">
        <v>24196</v>
      </c>
      <c r="G2616" s="7">
        <v>843.26</v>
      </c>
    </row>
    <row r="2617" spans="1:7" x14ac:dyDescent="0.3">
      <c r="A2617">
        <v>3022017</v>
      </c>
      <c r="B2617" t="s">
        <v>24216</v>
      </c>
      <c r="C2617" t="s">
        <v>61</v>
      </c>
      <c r="D2617" t="s">
        <v>373</v>
      </c>
      <c r="E2617">
        <v>615130</v>
      </c>
      <c r="F2617" t="s">
        <v>24196</v>
      </c>
      <c r="G2617" s="7">
        <v>2151.12</v>
      </c>
    </row>
    <row r="2618" spans="1:7" x14ac:dyDescent="0.3">
      <c r="A2618">
        <v>3022017</v>
      </c>
      <c r="B2618" t="s">
        <v>24216</v>
      </c>
      <c r="C2618" t="s">
        <v>61</v>
      </c>
      <c r="D2618" t="s">
        <v>377</v>
      </c>
      <c r="E2618">
        <v>611110</v>
      </c>
      <c r="F2618" t="s">
        <v>24196</v>
      </c>
      <c r="G2618" s="7">
        <v>-11.28</v>
      </c>
    </row>
    <row r="2619" spans="1:7" x14ac:dyDescent="0.3">
      <c r="A2619">
        <v>3022017</v>
      </c>
      <c r="B2619" t="s">
        <v>24216</v>
      </c>
      <c r="C2619" t="s">
        <v>61</v>
      </c>
      <c r="D2619" t="s">
        <v>371</v>
      </c>
      <c r="E2619">
        <v>615100</v>
      </c>
      <c r="F2619" t="s">
        <v>24196</v>
      </c>
      <c r="G2619" s="7">
        <v>282.58</v>
      </c>
    </row>
    <row r="2620" spans="1:7" x14ac:dyDescent="0.3">
      <c r="A2620">
        <v>3022017</v>
      </c>
      <c r="B2620" t="s">
        <v>24216</v>
      </c>
      <c r="C2620" t="s">
        <v>61</v>
      </c>
      <c r="D2620" t="s">
        <v>377</v>
      </c>
      <c r="E2620">
        <v>611130</v>
      </c>
      <c r="F2620" t="s">
        <v>24196</v>
      </c>
      <c r="G2620" s="7">
        <v>91.9</v>
      </c>
    </row>
    <row r="2621" spans="1:7" x14ac:dyDescent="0.3">
      <c r="A2621">
        <v>3022017</v>
      </c>
      <c r="B2621" t="s">
        <v>24216</v>
      </c>
      <c r="C2621" t="s">
        <v>61</v>
      </c>
      <c r="D2621" t="s">
        <v>373</v>
      </c>
      <c r="E2621">
        <v>615130</v>
      </c>
      <c r="F2621" t="s">
        <v>24196</v>
      </c>
      <c r="G2621" s="7">
        <v>40.770000000000003</v>
      </c>
    </row>
    <row r="2622" spans="1:7" x14ac:dyDescent="0.3">
      <c r="A2622">
        <v>3022017</v>
      </c>
      <c r="B2622" t="s">
        <v>24216</v>
      </c>
      <c r="C2622" t="s">
        <v>61</v>
      </c>
      <c r="D2622" t="s">
        <v>373</v>
      </c>
      <c r="E2622">
        <v>616160</v>
      </c>
      <c r="F2622" t="s">
        <v>24196</v>
      </c>
      <c r="G2622" s="7">
        <v>74.400000000000006</v>
      </c>
    </row>
    <row r="2623" spans="1:7" x14ac:dyDescent="0.3">
      <c r="A2623">
        <v>3022017</v>
      </c>
      <c r="B2623" t="s">
        <v>24216</v>
      </c>
      <c r="C2623" t="s">
        <v>61</v>
      </c>
      <c r="D2623" t="s">
        <v>373</v>
      </c>
      <c r="E2623">
        <v>615130</v>
      </c>
      <c r="F2623" t="s">
        <v>24196</v>
      </c>
      <c r="G2623" s="7">
        <v>3.16</v>
      </c>
    </row>
    <row r="2624" spans="1:7" x14ac:dyDescent="0.3">
      <c r="A2624">
        <v>3022017</v>
      </c>
      <c r="B2624" t="s">
        <v>24216</v>
      </c>
      <c r="C2624" t="s">
        <v>61</v>
      </c>
      <c r="D2624" t="s">
        <v>373</v>
      </c>
      <c r="E2624">
        <v>615130</v>
      </c>
      <c r="F2624" t="s">
        <v>24196</v>
      </c>
      <c r="G2624" s="7">
        <v>57</v>
      </c>
    </row>
    <row r="2625" spans="1:7" x14ac:dyDescent="0.3">
      <c r="A2625">
        <v>3022017</v>
      </c>
      <c r="B2625" t="s">
        <v>24216</v>
      </c>
      <c r="C2625" t="s">
        <v>61</v>
      </c>
      <c r="D2625" t="s">
        <v>371</v>
      </c>
      <c r="E2625">
        <v>617100</v>
      </c>
      <c r="F2625" t="s">
        <v>24196</v>
      </c>
      <c r="G2625" s="7">
        <v>1371.5</v>
      </c>
    </row>
    <row r="2626" spans="1:7" x14ac:dyDescent="0.3">
      <c r="A2626">
        <v>3022017</v>
      </c>
      <c r="B2626" t="s">
        <v>24216</v>
      </c>
      <c r="C2626" t="s">
        <v>61</v>
      </c>
      <c r="D2626" t="s">
        <v>377</v>
      </c>
      <c r="E2626">
        <v>611110</v>
      </c>
      <c r="F2626" t="s">
        <v>24196</v>
      </c>
      <c r="G2626" s="7">
        <v>1.39</v>
      </c>
    </row>
    <row r="2627" spans="1:7" x14ac:dyDescent="0.3">
      <c r="A2627">
        <v>3022017</v>
      </c>
      <c r="B2627" t="s">
        <v>24216</v>
      </c>
      <c r="C2627" t="s">
        <v>61</v>
      </c>
      <c r="D2627" t="s">
        <v>373</v>
      </c>
      <c r="E2627">
        <v>615130</v>
      </c>
      <c r="F2627" t="s">
        <v>24196</v>
      </c>
      <c r="G2627" s="7">
        <v>42.13</v>
      </c>
    </row>
    <row r="2628" spans="1:7" x14ac:dyDescent="0.3">
      <c r="A2628">
        <v>3022017</v>
      </c>
      <c r="B2628" t="s">
        <v>24216</v>
      </c>
      <c r="C2628" t="s">
        <v>61</v>
      </c>
      <c r="D2628" t="s">
        <v>375</v>
      </c>
      <c r="E2628">
        <v>617130</v>
      </c>
      <c r="F2628" t="s">
        <v>24196</v>
      </c>
      <c r="G2628" s="7">
        <v>369.74</v>
      </c>
    </row>
    <row r="2629" spans="1:7" x14ac:dyDescent="0.3">
      <c r="A2629">
        <v>3022017</v>
      </c>
      <c r="B2629" t="s">
        <v>24216</v>
      </c>
      <c r="C2629" t="s">
        <v>61</v>
      </c>
      <c r="D2629" t="s">
        <v>371</v>
      </c>
      <c r="E2629">
        <v>616100</v>
      </c>
      <c r="F2629" t="s">
        <v>24196</v>
      </c>
      <c r="G2629" s="7">
        <v>207.42</v>
      </c>
    </row>
    <row r="2630" spans="1:7" x14ac:dyDescent="0.3">
      <c r="A2630">
        <v>3022017</v>
      </c>
      <c r="B2630" t="s">
        <v>24216</v>
      </c>
      <c r="C2630" t="s">
        <v>61</v>
      </c>
      <c r="D2630" t="s">
        <v>371</v>
      </c>
      <c r="E2630">
        <v>615100</v>
      </c>
      <c r="F2630" t="s">
        <v>24196</v>
      </c>
      <c r="G2630" s="7">
        <v>19.09</v>
      </c>
    </row>
    <row r="2631" spans="1:7" x14ac:dyDescent="0.3">
      <c r="A2631">
        <v>3022017</v>
      </c>
      <c r="B2631" t="s">
        <v>24216</v>
      </c>
      <c r="C2631" t="s">
        <v>61</v>
      </c>
      <c r="D2631" t="s">
        <v>371</v>
      </c>
      <c r="E2631">
        <v>615100</v>
      </c>
      <c r="F2631" t="s">
        <v>24196</v>
      </c>
      <c r="G2631" s="7">
        <v>-86.78</v>
      </c>
    </row>
    <row r="2632" spans="1:7" x14ac:dyDescent="0.3">
      <c r="A2632">
        <v>3022017</v>
      </c>
      <c r="B2632" t="s">
        <v>24216</v>
      </c>
      <c r="C2632" t="s">
        <v>61</v>
      </c>
      <c r="D2632" t="s">
        <v>373</v>
      </c>
      <c r="E2632">
        <v>615130</v>
      </c>
      <c r="F2632" t="s">
        <v>24196</v>
      </c>
      <c r="G2632" s="7">
        <v>42.13</v>
      </c>
    </row>
    <row r="2633" spans="1:7" x14ac:dyDescent="0.3">
      <c r="A2633">
        <v>3022017</v>
      </c>
      <c r="B2633" t="s">
        <v>24216</v>
      </c>
      <c r="C2633" t="s">
        <v>61</v>
      </c>
      <c r="D2633" t="s">
        <v>371</v>
      </c>
      <c r="E2633">
        <v>615100</v>
      </c>
      <c r="F2633" t="s">
        <v>24196</v>
      </c>
      <c r="G2633" s="7">
        <v>5.65</v>
      </c>
    </row>
    <row r="2634" spans="1:7" x14ac:dyDescent="0.3">
      <c r="A2634">
        <v>3022017</v>
      </c>
      <c r="B2634" t="s">
        <v>24216</v>
      </c>
      <c r="C2634" t="s">
        <v>61</v>
      </c>
      <c r="D2634" t="s">
        <v>371</v>
      </c>
      <c r="E2634">
        <v>615100</v>
      </c>
      <c r="F2634" t="s">
        <v>24196</v>
      </c>
      <c r="G2634" s="7">
        <v>-80.98</v>
      </c>
    </row>
    <row r="2635" spans="1:7" x14ac:dyDescent="0.3">
      <c r="A2635">
        <v>3022017</v>
      </c>
      <c r="B2635" t="s">
        <v>24216</v>
      </c>
      <c r="C2635" t="s">
        <v>61</v>
      </c>
      <c r="D2635" t="s">
        <v>373</v>
      </c>
      <c r="E2635">
        <v>616160</v>
      </c>
      <c r="F2635" t="s">
        <v>24196</v>
      </c>
      <c r="G2635" s="7">
        <v>260.12</v>
      </c>
    </row>
    <row r="2636" spans="1:7" x14ac:dyDescent="0.3">
      <c r="A2636">
        <v>3022017</v>
      </c>
      <c r="B2636" t="s">
        <v>24216</v>
      </c>
      <c r="C2636" t="s">
        <v>61</v>
      </c>
      <c r="D2636" t="s">
        <v>371</v>
      </c>
      <c r="E2636">
        <v>615100</v>
      </c>
      <c r="F2636" t="s">
        <v>24196</v>
      </c>
      <c r="G2636" s="7">
        <v>-80.98</v>
      </c>
    </row>
    <row r="2637" spans="1:7" x14ac:dyDescent="0.3">
      <c r="A2637">
        <v>3022017</v>
      </c>
      <c r="B2637" t="s">
        <v>24216</v>
      </c>
      <c r="C2637" t="s">
        <v>61</v>
      </c>
      <c r="D2637" t="s">
        <v>375</v>
      </c>
      <c r="E2637">
        <v>616130</v>
      </c>
      <c r="F2637" t="s">
        <v>24196</v>
      </c>
      <c r="G2637" s="7">
        <v>52.15</v>
      </c>
    </row>
    <row r="2638" spans="1:7" x14ac:dyDescent="0.3">
      <c r="A2638">
        <v>3022017</v>
      </c>
      <c r="B2638" t="s">
        <v>24216</v>
      </c>
      <c r="C2638" t="s">
        <v>61</v>
      </c>
      <c r="D2638" t="s">
        <v>377</v>
      </c>
      <c r="E2638">
        <v>611110</v>
      </c>
      <c r="F2638" t="s">
        <v>24196</v>
      </c>
      <c r="G2638" s="7">
        <v>5.61</v>
      </c>
    </row>
    <row r="2639" spans="1:7" x14ac:dyDescent="0.3">
      <c r="A2639">
        <v>3022017</v>
      </c>
      <c r="B2639" t="s">
        <v>24216</v>
      </c>
      <c r="C2639" t="s">
        <v>61</v>
      </c>
      <c r="D2639" t="s">
        <v>371</v>
      </c>
      <c r="E2639">
        <v>615100</v>
      </c>
      <c r="F2639" t="s">
        <v>24196</v>
      </c>
      <c r="G2639" s="7">
        <v>7633.5</v>
      </c>
    </row>
    <row r="2640" spans="1:7" x14ac:dyDescent="0.3">
      <c r="A2640">
        <v>3022017</v>
      </c>
      <c r="B2640" t="s">
        <v>24216</v>
      </c>
      <c r="C2640" t="s">
        <v>61</v>
      </c>
      <c r="D2640" t="s">
        <v>371</v>
      </c>
      <c r="E2640">
        <v>615100</v>
      </c>
      <c r="F2640" t="s">
        <v>24196</v>
      </c>
      <c r="G2640" s="7">
        <v>1799.8</v>
      </c>
    </row>
    <row r="2641" spans="1:7" x14ac:dyDescent="0.3">
      <c r="A2641">
        <v>3022017</v>
      </c>
      <c r="B2641" t="s">
        <v>24216</v>
      </c>
      <c r="C2641" t="s">
        <v>61</v>
      </c>
      <c r="D2641" t="s">
        <v>375</v>
      </c>
      <c r="E2641">
        <v>615140</v>
      </c>
      <c r="F2641" t="s">
        <v>24196</v>
      </c>
      <c r="G2641" s="7">
        <v>13.99</v>
      </c>
    </row>
    <row r="2642" spans="1:7" x14ac:dyDescent="0.3">
      <c r="A2642">
        <v>3022017</v>
      </c>
      <c r="B2642" t="s">
        <v>24216</v>
      </c>
      <c r="C2642" t="s">
        <v>61</v>
      </c>
      <c r="D2642" t="s">
        <v>371</v>
      </c>
      <c r="E2642">
        <v>615100</v>
      </c>
      <c r="F2642" t="s">
        <v>24196</v>
      </c>
      <c r="G2642" s="7">
        <v>-5.65</v>
      </c>
    </row>
    <row r="2643" spans="1:7" x14ac:dyDescent="0.3">
      <c r="A2643">
        <v>3022017</v>
      </c>
      <c r="B2643" t="s">
        <v>24216</v>
      </c>
      <c r="C2643" t="s">
        <v>61</v>
      </c>
      <c r="D2643" t="s">
        <v>373</v>
      </c>
      <c r="E2643">
        <v>617150</v>
      </c>
      <c r="F2643" t="s">
        <v>24196</v>
      </c>
      <c r="G2643" s="7">
        <v>201.89</v>
      </c>
    </row>
    <row r="2644" spans="1:7" x14ac:dyDescent="0.3">
      <c r="A2644">
        <v>3022017</v>
      </c>
      <c r="B2644" t="s">
        <v>24216</v>
      </c>
      <c r="C2644" t="s">
        <v>61</v>
      </c>
      <c r="D2644" t="s">
        <v>371</v>
      </c>
      <c r="E2644">
        <v>615100</v>
      </c>
      <c r="F2644" t="s">
        <v>24196</v>
      </c>
      <c r="G2644" s="7">
        <v>-114.06</v>
      </c>
    </row>
    <row r="2645" spans="1:7" x14ac:dyDescent="0.3">
      <c r="A2645">
        <v>3022017</v>
      </c>
      <c r="B2645" t="s">
        <v>24216</v>
      </c>
      <c r="C2645" t="s">
        <v>61</v>
      </c>
      <c r="D2645" t="s">
        <v>371</v>
      </c>
      <c r="E2645">
        <v>615100</v>
      </c>
      <c r="F2645" t="s">
        <v>24196</v>
      </c>
      <c r="G2645" s="7">
        <v>23.91</v>
      </c>
    </row>
    <row r="2646" spans="1:7" x14ac:dyDescent="0.3">
      <c r="A2646">
        <v>3022017</v>
      </c>
      <c r="B2646" t="s">
        <v>24216</v>
      </c>
      <c r="C2646" t="s">
        <v>61</v>
      </c>
      <c r="D2646" t="s">
        <v>371</v>
      </c>
      <c r="E2646">
        <v>615100</v>
      </c>
      <c r="F2646" t="s">
        <v>24196</v>
      </c>
      <c r="G2646" s="7">
        <v>86.78</v>
      </c>
    </row>
    <row r="2647" spans="1:7" x14ac:dyDescent="0.3">
      <c r="A2647">
        <v>3022017</v>
      </c>
      <c r="B2647" t="s">
        <v>24216</v>
      </c>
      <c r="C2647" t="s">
        <v>61</v>
      </c>
      <c r="D2647" t="s">
        <v>371</v>
      </c>
      <c r="E2647">
        <v>617100</v>
      </c>
      <c r="F2647" t="s">
        <v>24196</v>
      </c>
      <c r="G2647" s="7">
        <v>53.68</v>
      </c>
    </row>
    <row r="2648" spans="1:7" x14ac:dyDescent="0.3">
      <c r="A2648">
        <v>3022017</v>
      </c>
      <c r="B2648" t="s">
        <v>24216</v>
      </c>
      <c r="C2648" t="s">
        <v>61</v>
      </c>
      <c r="D2648" t="s">
        <v>375</v>
      </c>
      <c r="E2648">
        <v>615140</v>
      </c>
      <c r="F2648" t="s">
        <v>24196</v>
      </c>
      <c r="G2648" s="7">
        <v>9.8699999999999992</v>
      </c>
    </row>
    <row r="2649" spans="1:7" x14ac:dyDescent="0.3">
      <c r="A2649">
        <v>3022017</v>
      </c>
      <c r="B2649" t="s">
        <v>24216</v>
      </c>
      <c r="C2649" t="s">
        <v>61</v>
      </c>
      <c r="D2649" t="s">
        <v>377</v>
      </c>
      <c r="E2649">
        <v>611110</v>
      </c>
      <c r="F2649" t="s">
        <v>24196</v>
      </c>
      <c r="G2649" s="7">
        <v>-11.25</v>
      </c>
    </row>
    <row r="2650" spans="1:7" x14ac:dyDescent="0.3">
      <c r="A2650">
        <v>3022017</v>
      </c>
      <c r="B2650" t="s">
        <v>24216</v>
      </c>
      <c r="C2650" t="s">
        <v>61</v>
      </c>
      <c r="D2650" t="s">
        <v>377</v>
      </c>
      <c r="E2650">
        <v>611110</v>
      </c>
      <c r="F2650" t="s">
        <v>24196</v>
      </c>
      <c r="G2650" s="7">
        <v>1.76</v>
      </c>
    </row>
    <row r="2651" spans="1:7" x14ac:dyDescent="0.3">
      <c r="A2651">
        <v>3022017</v>
      </c>
      <c r="B2651" t="s">
        <v>24216</v>
      </c>
      <c r="C2651" t="s">
        <v>61</v>
      </c>
      <c r="D2651" t="s">
        <v>373</v>
      </c>
      <c r="E2651">
        <v>616160</v>
      </c>
      <c r="F2651" t="s">
        <v>24196</v>
      </c>
      <c r="G2651" s="7">
        <v>102.17</v>
      </c>
    </row>
    <row r="2652" spans="1:7" x14ac:dyDescent="0.3">
      <c r="A2652">
        <v>3022017</v>
      </c>
      <c r="B2652" t="s">
        <v>24216</v>
      </c>
      <c r="C2652" t="s">
        <v>61</v>
      </c>
      <c r="D2652" t="s">
        <v>373</v>
      </c>
      <c r="E2652">
        <v>615130</v>
      </c>
      <c r="F2652" t="s">
        <v>24196</v>
      </c>
      <c r="G2652" s="7">
        <v>2056.2199999999998</v>
      </c>
    </row>
    <row r="2653" spans="1:7" x14ac:dyDescent="0.3">
      <c r="A2653">
        <v>3022017</v>
      </c>
      <c r="B2653" t="s">
        <v>24216</v>
      </c>
      <c r="C2653" t="s">
        <v>61</v>
      </c>
      <c r="D2653" t="s">
        <v>373</v>
      </c>
      <c r="E2653">
        <v>615130</v>
      </c>
      <c r="F2653" t="s">
        <v>24196</v>
      </c>
      <c r="G2653" s="7">
        <v>9.09</v>
      </c>
    </row>
    <row r="2654" spans="1:7" x14ac:dyDescent="0.3">
      <c r="A2654">
        <v>3022017</v>
      </c>
      <c r="B2654" t="s">
        <v>24216</v>
      </c>
      <c r="C2654" t="s">
        <v>61</v>
      </c>
      <c r="D2654" t="s">
        <v>373</v>
      </c>
      <c r="E2654">
        <v>615130</v>
      </c>
      <c r="F2654" t="s">
        <v>24196</v>
      </c>
      <c r="G2654" s="7">
        <v>-42.13</v>
      </c>
    </row>
    <row r="2655" spans="1:7" x14ac:dyDescent="0.3">
      <c r="A2655">
        <v>3022017</v>
      </c>
      <c r="B2655" t="s">
        <v>24216</v>
      </c>
      <c r="C2655" t="s">
        <v>61</v>
      </c>
      <c r="D2655" t="s">
        <v>373</v>
      </c>
      <c r="E2655">
        <v>617150</v>
      </c>
      <c r="F2655" t="s">
        <v>24196</v>
      </c>
      <c r="G2655" s="7">
        <v>129.02000000000001</v>
      </c>
    </row>
    <row r="2656" spans="1:7" x14ac:dyDescent="0.3">
      <c r="A2656">
        <v>3022017</v>
      </c>
      <c r="B2656" t="s">
        <v>24216</v>
      </c>
      <c r="C2656" t="s">
        <v>61</v>
      </c>
      <c r="D2656" t="s">
        <v>377</v>
      </c>
      <c r="E2656">
        <v>611110</v>
      </c>
      <c r="F2656" t="s">
        <v>24196</v>
      </c>
      <c r="G2656" s="7">
        <v>8.98</v>
      </c>
    </row>
    <row r="2657" spans="1:7" x14ac:dyDescent="0.3">
      <c r="A2657">
        <v>3022017</v>
      </c>
      <c r="B2657" t="s">
        <v>24216</v>
      </c>
      <c r="C2657" t="s">
        <v>61</v>
      </c>
      <c r="D2657" t="s">
        <v>373</v>
      </c>
      <c r="E2657">
        <v>615130</v>
      </c>
      <c r="F2657" t="s">
        <v>24196</v>
      </c>
      <c r="G2657" s="7">
        <v>42.13</v>
      </c>
    </row>
    <row r="2658" spans="1:7" x14ac:dyDescent="0.3">
      <c r="A2658">
        <v>3022017</v>
      </c>
      <c r="B2658" t="s">
        <v>24216</v>
      </c>
      <c r="C2658" t="s">
        <v>61</v>
      </c>
      <c r="D2658" t="s">
        <v>371</v>
      </c>
      <c r="E2658">
        <v>615100</v>
      </c>
      <c r="F2658" t="s">
        <v>24196</v>
      </c>
      <c r="G2658" s="7">
        <v>86.78</v>
      </c>
    </row>
    <row r="2659" spans="1:7" x14ac:dyDescent="0.3">
      <c r="A2659">
        <v>3022017</v>
      </c>
      <c r="B2659" t="s">
        <v>24216</v>
      </c>
      <c r="C2659" t="s">
        <v>61</v>
      </c>
      <c r="D2659" t="s">
        <v>373</v>
      </c>
      <c r="E2659">
        <v>615130</v>
      </c>
      <c r="F2659" t="s">
        <v>24196</v>
      </c>
      <c r="G2659" s="7">
        <v>-42.13</v>
      </c>
    </row>
    <row r="2660" spans="1:7" x14ac:dyDescent="0.3">
      <c r="A2660">
        <v>3022017</v>
      </c>
      <c r="B2660" t="s">
        <v>24216</v>
      </c>
      <c r="C2660" t="s">
        <v>61</v>
      </c>
      <c r="D2660" t="s">
        <v>373</v>
      </c>
      <c r="E2660">
        <v>615130</v>
      </c>
      <c r="F2660" t="s">
        <v>24196</v>
      </c>
      <c r="G2660" s="7">
        <v>5.69</v>
      </c>
    </row>
    <row r="2661" spans="1:7" x14ac:dyDescent="0.3">
      <c r="A2661">
        <v>3022017</v>
      </c>
      <c r="B2661" t="s">
        <v>24216</v>
      </c>
      <c r="C2661" t="s">
        <v>61</v>
      </c>
      <c r="D2661" t="s">
        <v>377</v>
      </c>
      <c r="E2661">
        <v>611110</v>
      </c>
      <c r="F2661" t="s">
        <v>24196</v>
      </c>
      <c r="G2661" s="7">
        <v>1.39</v>
      </c>
    </row>
    <row r="2662" spans="1:7" x14ac:dyDescent="0.3">
      <c r="A2662">
        <v>3022017</v>
      </c>
      <c r="B2662" t="s">
        <v>24216</v>
      </c>
      <c r="C2662" t="s">
        <v>61</v>
      </c>
      <c r="D2662" t="s">
        <v>377</v>
      </c>
      <c r="E2662">
        <v>611120</v>
      </c>
      <c r="F2662" t="s">
        <v>24196</v>
      </c>
      <c r="G2662" s="7">
        <v>33.950000000000003</v>
      </c>
    </row>
    <row r="2663" spans="1:7" x14ac:dyDescent="0.3">
      <c r="A2663">
        <v>3022017</v>
      </c>
      <c r="B2663" t="s">
        <v>24216</v>
      </c>
      <c r="C2663" t="s">
        <v>61</v>
      </c>
      <c r="D2663" t="s">
        <v>371</v>
      </c>
      <c r="E2663">
        <v>615100</v>
      </c>
      <c r="F2663" t="s">
        <v>24196</v>
      </c>
      <c r="G2663" s="7">
        <v>-80.98</v>
      </c>
    </row>
    <row r="2664" spans="1:7" x14ac:dyDescent="0.3">
      <c r="A2664">
        <v>3022017</v>
      </c>
      <c r="B2664" t="s">
        <v>24216</v>
      </c>
      <c r="C2664" t="s">
        <v>61</v>
      </c>
      <c r="D2664" t="s">
        <v>371</v>
      </c>
      <c r="E2664">
        <v>615100</v>
      </c>
      <c r="F2664" t="s">
        <v>24196</v>
      </c>
      <c r="G2664" s="7">
        <v>-0.01</v>
      </c>
    </row>
    <row r="2665" spans="1:7" x14ac:dyDescent="0.3">
      <c r="A2665">
        <v>3022017</v>
      </c>
      <c r="B2665" t="s">
        <v>24216</v>
      </c>
      <c r="C2665" t="s">
        <v>61</v>
      </c>
      <c r="D2665" t="s">
        <v>371</v>
      </c>
      <c r="E2665">
        <v>615100</v>
      </c>
      <c r="F2665" t="s">
        <v>24196</v>
      </c>
      <c r="G2665" s="7">
        <v>86.78</v>
      </c>
    </row>
    <row r="2666" spans="1:7" x14ac:dyDescent="0.3">
      <c r="A2666">
        <v>3022017</v>
      </c>
      <c r="B2666" t="s">
        <v>24216</v>
      </c>
      <c r="C2666" t="s">
        <v>61</v>
      </c>
      <c r="D2666" t="s">
        <v>371</v>
      </c>
      <c r="E2666">
        <v>615100</v>
      </c>
      <c r="F2666" t="s">
        <v>24196</v>
      </c>
      <c r="G2666" s="7">
        <v>-2.73</v>
      </c>
    </row>
    <row r="2667" spans="1:7" x14ac:dyDescent="0.3">
      <c r="A2667">
        <v>3022017</v>
      </c>
      <c r="B2667" t="s">
        <v>24216</v>
      </c>
      <c r="C2667" t="s">
        <v>61</v>
      </c>
      <c r="D2667" t="s">
        <v>371</v>
      </c>
      <c r="E2667">
        <v>615100</v>
      </c>
      <c r="F2667" t="s">
        <v>24196</v>
      </c>
      <c r="G2667" s="7">
        <v>5.65</v>
      </c>
    </row>
    <row r="2668" spans="1:7" x14ac:dyDescent="0.3">
      <c r="A2668">
        <v>3022017</v>
      </c>
      <c r="B2668" t="s">
        <v>24216</v>
      </c>
      <c r="C2668" t="s">
        <v>61</v>
      </c>
      <c r="D2668" t="s">
        <v>375</v>
      </c>
      <c r="E2668">
        <v>616130</v>
      </c>
      <c r="F2668" t="s">
        <v>24196</v>
      </c>
      <c r="G2668" s="7">
        <v>233.47</v>
      </c>
    </row>
    <row r="2669" spans="1:7" x14ac:dyDescent="0.3">
      <c r="A2669">
        <v>3022017</v>
      </c>
      <c r="B2669" t="s">
        <v>24216</v>
      </c>
      <c r="C2669" t="s">
        <v>61</v>
      </c>
      <c r="D2669" t="s">
        <v>373</v>
      </c>
      <c r="E2669">
        <v>615130</v>
      </c>
      <c r="F2669" t="s">
        <v>24196</v>
      </c>
      <c r="G2669" s="7">
        <v>-31.77</v>
      </c>
    </row>
    <row r="2670" spans="1:7" x14ac:dyDescent="0.3">
      <c r="A2670">
        <v>3022017</v>
      </c>
      <c r="B2670" t="s">
        <v>24216</v>
      </c>
      <c r="C2670" t="s">
        <v>61</v>
      </c>
      <c r="D2670" t="s">
        <v>373</v>
      </c>
      <c r="E2670">
        <v>616160</v>
      </c>
      <c r="F2670" t="s">
        <v>24196</v>
      </c>
      <c r="G2670" s="7">
        <v>229.23</v>
      </c>
    </row>
    <row r="2671" spans="1:7" x14ac:dyDescent="0.3">
      <c r="A2671">
        <v>3022017</v>
      </c>
      <c r="B2671" t="s">
        <v>24216</v>
      </c>
      <c r="C2671" t="s">
        <v>61</v>
      </c>
      <c r="D2671" t="s">
        <v>373</v>
      </c>
      <c r="E2671">
        <v>617150</v>
      </c>
      <c r="F2671" t="s">
        <v>24196</v>
      </c>
      <c r="G2671" s="7">
        <v>438.83</v>
      </c>
    </row>
    <row r="2672" spans="1:7" x14ac:dyDescent="0.3">
      <c r="A2672">
        <v>3022017</v>
      </c>
      <c r="B2672" t="s">
        <v>24216</v>
      </c>
      <c r="C2672" t="s">
        <v>61</v>
      </c>
      <c r="D2672" t="s">
        <v>373</v>
      </c>
      <c r="E2672">
        <v>615130</v>
      </c>
      <c r="F2672" t="s">
        <v>24196</v>
      </c>
      <c r="G2672" s="7">
        <v>-0.01</v>
      </c>
    </row>
    <row r="2673" spans="1:7" x14ac:dyDescent="0.3">
      <c r="A2673">
        <v>3022017</v>
      </c>
      <c r="B2673" t="s">
        <v>24216</v>
      </c>
      <c r="C2673" t="s">
        <v>61</v>
      </c>
      <c r="D2673" t="s">
        <v>373</v>
      </c>
      <c r="E2673">
        <v>615130</v>
      </c>
      <c r="F2673" t="s">
        <v>24196</v>
      </c>
      <c r="G2673" s="7">
        <v>4.8099999999999996</v>
      </c>
    </row>
    <row r="2674" spans="1:7" x14ac:dyDescent="0.3">
      <c r="A2674">
        <v>3022017</v>
      </c>
      <c r="B2674" t="s">
        <v>24216</v>
      </c>
      <c r="C2674" t="s">
        <v>61</v>
      </c>
      <c r="D2674" t="s">
        <v>377</v>
      </c>
      <c r="E2674">
        <v>611110</v>
      </c>
      <c r="F2674" t="s">
        <v>24196</v>
      </c>
      <c r="G2674" s="7">
        <v>-11.25</v>
      </c>
    </row>
    <row r="2675" spans="1:7" x14ac:dyDescent="0.3">
      <c r="A2675">
        <v>3022017</v>
      </c>
      <c r="B2675" t="s">
        <v>24216</v>
      </c>
      <c r="C2675" t="s">
        <v>61</v>
      </c>
      <c r="D2675" t="s">
        <v>377</v>
      </c>
      <c r="E2675">
        <v>611110</v>
      </c>
      <c r="F2675" t="s">
        <v>24196</v>
      </c>
      <c r="G2675" s="7">
        <v>-11.36</v>
      </c>
    </row>
    <row r="2676" spans="1:7" x14ac:dyDescent="0.3">
      <c r="A2676">
        <v>3022017</v>
      </c>
      <c r="B2676" t="s">
        <v>24216</v>
      </c>
      <c r="C2676" t="s">
        <v>61</v>
      </c>
      <c r="D2676" t="s">
        <v>373</v>
      </c>
      <c r="E2676">
        <v>615130</v>
      </c>
      <c r="F2676" t="s">
        <v>24196</v>
      </c>
      <c r="G2676" s="7">
        <v>-42.13</v>
      </c>
    </row>
    <row r="2677" spans="1:7" x14ac:dyDescent="0.3">
      <c r="A2677">
        <v>3022017</v>
      </c>
      <c r="B2677" t="s">
        <v>24216</v>
      </c>
      <c r="C2677" t="s">
        <v>61</v>
      </c>
      <c r="D2677" t="s">
        <v>373</v>
      </c>
      <c r="E2677">
        <v>615130</v>
      </c>
      <c r="F2677" t="s">
        <v>24196</v>
      </c>
      <c r="G2677" s="7">
        <v>42.13</v>
      </c>
    </row>
    <row r="2678" spans="1:7" x14ac:dyDescent="0.3">
      <c r="A2678">
        <v>3022017</v>
      </c>
      <c r="B2678" t="s">
        <v>24216</v>
      </c>
      <c r="C2678" t="s">
        <v>61</v>
      </c>
      <c r="D2678" t="s">
        <v>373</v>
      </c>
      <c r="E2678">
        <v>615130</v>
      </c>
      <c r="F2678" t="s">
        <v>24196</v>
      </c>
      <c r="G2678" s="7">
        <v>42.13</v>
      </c>
    </row>
    <row r="2679" spans="1:7" x14ac:dyDescent="0.3">
      <c r="A2679">
        <v>3022017</v>
      </c>
      <c r="B2679" t="s">
        <v>24216</v>
      </c>
      <c r="C2679" t="s">
        <v>61</v>
      </c>
      <c r="D2679" t="s">
        <v>373</v>
      </c>
      <c r="E2679">
        <v>615130</v>
      </c>
      <c r="F2679" t="s">
        <v>24196</v>
      </c>
      <c r="G2679" s="7">
        <v>4.22</v>
      </c>
    </row>
    <row r="2680" spans="1:7" x14ac:dyDescent="0.3">
      <c r="A2680">
        <v>3022017</v>
      </c>
      <c r="B2680" t="s">
        <v>24216</v>
      </c>
      <c r="C2680" t="s">
        <v>61</v>
      </c>
      <c r="D2680" t="s">
        <v>373</v>
      </c>
      <c r="E2680">
        <v>615130</v>
      </c>
      <c r="F2680" t="s">
        <v>24196</v>
      </c>
      <c r="G2680" s="7">
        <v>1100.77</v>
      </c>
    </row>
    <row r="2681" spans="1:7" x14ac:dyDescent="0.3">
      <c r="A2681">
        <v>3022017</v>
      </c>
      <c r="B2681" t="s">
        <v>24216</v>
      </c>
      <c r="C2681" t="s">
        <v>61</v>
      </c>
      <c r="D2681" t="s">
        <v>373</v>
      </c>
      <c r="E2681">
        <v>615130</v>
      </c>
      <c r="F2681" t="s">
        <v>24196</v>
      </c>
      <c r="G2681" s="7">
        <v>-40.770000000000003</v>
      </c>
    </row>
    <row r="2682" spans="1:7" x14ac:dyDescent="0.3">
      <c r="A2682">
        <v>3022017</v>
      </c>
      <c r="B2682" t="s">
        <v>24216</v>
      </c>
      <c r="C2682" t="s">
        <v>61</v>
      </c>
      <c r="D2682" t="s">
        <v>377</v>
      </c>
      <c r="E2682">
        <v>611110</v>
      </c>
      <c r="F2682" t="s">
        <v>24196</v>
      </c>
      <c r="G2682" s="7">
        <v>281.77999999999997</v>
      </c>
    </row>
    <row r="2683" spans="1:7" x14ac:dyDescent="0.3">
      <c r="A2683">
        <v>3022017</v>
      </c>
      <c r="B2683" t="s">
        <v>24216</v>
      </c>
      <c r="C2683" t="s">
        <v>61</v>
      </c>
      <c r="D2683" t="s">
        <v>371</v>
      </c>
      <c r="E2683">
        <v>615100</v>
      </c>
      <c r="F2683" t="s">
        <v>24196</v>
      </c>
      <c r="G2683" s="7">
        <v>-5.65</v>
      </c>
    </row>
    <row r="2684" spans="1:7" x14ac:dyDescent="0.3">
      <c r="A2684">
        <v>3022017</v>
      </c>
      <c r="B2684" t="s">
        <v>24216</v>
      </c>
      <c r="C2684" t="s">
        <v>61</v>
      </c>
      <c r="D2684" t="s">
        <v>373</v>
      </c>
      <c r="E2684">
        <v>615130</v>
      </c>
      <c r="F2684" t="s">
        <v>24196</v>
      </c>
      <c r="G2684" s="7">
        <v>-47.12</v>
      </c>
    </row>
    <row r="2685" spans="1:7" x14ac:dyDescent="0.3">
      <c r="A2685">
        <v>3022017</v>
      </c>
      <c r="B2685" t="s">
        <v>24216</v>
      </c>
      <c r="C2685" t="s">
        <v>61</v>
      </c>
      <c r="D2685" t="s">
        <v>373</v>
      </c>
      <c r="E2685">
        <v>615130</v>
      </c>
      <c r="F2685" t="s">
        <v>24196</v>
      </c>
      <c r="G2685" s="7">
        <v>-31.77</v>
      </c>
    </row>
    <row r="2686" spans="1:7" x14ac:dyDescent="0.3">
      <c r="A2686">
        <v>3022017</v>
      </c>
      <c r="B2686" t="s">
        <v>24216</v>
      </c>
      <c r="C2686" t="s">
        <v>61</v>
      </c>
      <c r="D2686" t="s">
        <v>371</v>
      </c>
      <c r="E2686">
        <v>616100</v>
      </c>
      <c r="F2686" t="s">
        <v>24196</v>
      </c>
      <c r="G2686" s="7">
        <v>612.37</v>
      </c>
    </row>
    <row r="2687" spans="1:7" x14ac:dyDescent="0.3">
      <c r="A2687">
        <v>3022017</v>
      </c>
      <c r="B2687" t="s">
        <v>24216</v>
      </c>
      <c r="C2687" t="s">
        <v>61</v>
      </c>
      <c r="D2687" t="s">
        <v>373</v>
      </c>
      <c r="E2687">
        <v>615130</v>
      </c>
      <c r="F2687" t="s">
        <v>24196</v>
      </c>
      <c r="G2687" s="7">
        <v>42.13</v>
      </c>
    </row>
    <row r="2688" spans="1:7" x14ac:dyDescent="0.3">
      <c r="A2688">
        <v>3022017</v>
      </c>
      <c r="B2688" t="s">
        <v>24216</v>
      </c>
      <c r="C2688" t="s">
        <v>61</v>
      </c>
      <c r="D2688" t="s">
        <v>371</v>
      </c>
      <c r="E2688">
        <v>615100</v>
      </c>
      <c r="F2688" t="s">
        <v>24196</v>
      </c>
      <c r="G2688" s="7">
        <v>2510.5</v>
      </c>
    </row>
    <row r="2689" spans="1:7" x14ac:dyDescent="0.3">
      <c r="A2689">
        <v>3022017</v>
      </c>
      <c r="B2689" t="s">
        <v>24216</v>
      </c>
      <c r="C2689" t="s">
        <v>61</v>
      </c>
      <c r="D2689" t="s">
        <v>373</v>
      </c>
      <c r="E2689">
        <v>615130</v>
      </c>
      <c r="F2689" t="s">
        <v>24196</v>
      </c>
      <c r="G2689" s="7">
        <v>40.770000000000003</v>
      </c>
    </row>
    <row r="2690" spans="1:7" x14ac:dyDescent="0.3">
      <c r="A2690">
        <v>3022017</v>
      </c>
      <c r="B2690" t="s">
        <v>24216</v>
      </c>
      <c r="C2690" t="s">
        <v>61</v>
      </c>
      <c r="D2690" t="s">
        <v>373</v>
      </c>
      <c r="E2690">
        <v>615130</v>
      </c>
      <c r="F2690" t="s">
        <v>24196</v>
      </c>
      <c r="G2690" s="7">
        <v>1199.93</v>
      </c>
    </row>
    <row r="2691" spans="1:7" x14ac:dyDescent="0.3">
      <c r="A2691">
        <v>3022017</v>
      </c>
      <c r="B2691" t="s">
        <v>24216</v>
      </c>
      <c r="C2691" t="s">
        <v>61</v>
      </c>
      <c r="D2691" t="s">
        <v>371</v>
      </c>
      <c r="E2691">
        <v>615100</v>
      </c>
      <c r="F2691" t="s">
        <v>24196</v>
      </c>
      <c r="G2691" s="7">
        <v>-5.65</v>
      </c>
    </row>
    <row r="2692" spans="1:7" x14ac:dyDescent="0.3">
      <c r="A2692">
        <v>3022017</v>
      </c>
      <c r="B2692" t="s">
        <v>24216</v>
      </c>
      <c r="C2692" t="s">
        <v>61</v>
      </c>
      <c r="D2692" t="s">
        <v>373</v>
      </c>
      <c r="E2692">
        <v>616160</v>
      </c>
      <c r="F2692" t="s">
        <v>24196</v>
      </c>
      <c r="G2692" s="7">
        <v>217.98</v>
      </c>
    </row>
    <row r="2693" spans="1:7" x14ac:dyDescent="0.3">
      <c r="A2693">
        <v>3022017</v>
      </c>
      <c r="B2693" t="s">
        <v>24216</v>
      </c>
      <c r="C2693" t="s">
        <v>61</v>
      </c>
      <c r="D2693" t="s">
        <v>373</v>
      </c>
      <c r="E2693">
        <v>615130</v>
      </c>
      <c r="F2693" t="s">
        <v>24196</v>
      </c>
      <c r="G2693" s="7">
        <v>59.48</v>
      </c>
    </row>
    <row r="2694" spans="1:7" x14ac:dyDescent="0.3">
      <c r="A2694">
        <v>3022017</v>
      </c>
      <c r="B2694" t="s">
        <v>24216</v>
      </c>
      <c r="C2694" t="s">
        <v>61</v>
      </c>
      <c r="D2694" t="s">
        <v>377</v>
      </c>
      <c r="E2694">
        <v>611110</v>
      </c>
      <c r="F2694" t="s">
        <v>24196</v>
      </c>
      <c r="G2694" s="7">
        <v>-11.28</v>
      </c>
    </row>
    <row r="2695" spans="1:7" x14ac:dyDescent="0.3">
      <c r="A2695">
        <v>3022017</v>
      </c>
      <c r="B2695" t="s">
        <v>24216</v>
      </c>
      <c r="C2695" t="s">
        <v>61</v>
      </c>
      <c r="D2695" t="s">
        <v>373</v>
      </c>
      <c r="E2695">
        <v>615130</v>
      </c>
      <c r="F2695" t="s">
        <v>24196</v>
      </c>
      <c r="G2695" s="7">
        <v>42.13</v>
      </c>
    </row>
    <row r="2696" spans="1:7" x14ac:dyDescent="0.3">
      <c r="A2696">
        <v>3022017</v>
      </c>
      <c r="B2696" t="s">
        <v>24216</v>
      </c>
      <c r="C2696" t="s">
        <v>61</v>
      </c>
      <c r="D2696" t="s">
        <v>373</v>
      </c>
      <c r="E2696">
        <v>615130</v>
      </c>
      <c r="F2696" t="s">
        <v>24196</v>
      </c>
      <c r="G2696" s="7">
        <v>-42.13</v>
      </c>
    </row>
    <row r="2697" spans="1:7" x14ac:dyDescent="0.3">
      <c r="A2697">
        <v>3022017</v>
      </c>
      <c r="B2697" t="s">
        <v>24216</v>
      </c>
      <c r="C2697" t="s">
        <v>61</v>
      </c>
      <c r="D2697" t="s">
        <v>377</v>
      </c>
      <c r="E2697">
        <v>611110</v>
      </c>
      <c r="F2697" t="s">
        <v>24196</v>
      </c>
      <c r="G2697" s="7">
        <v>-11.22</v>
      </c>
    </row>
    <row r="2698" spans="1:7" x14ac:dyDescent="0.3">
      <c r="A2698">
        <v>3022017</v>
      </c>
      <c r="B2698" t="s">
        <v>24216</v>
      </c>
      <c r="C2698" t="s">
        <v>61</v>
      </c>
      <c r="D2698" t="s">
        <v>373</v>
      </c>
      <c r="E2698">
        <v>615130</v>
      </c>
      <c r="F2698" t="s">
        <v>24196</v>
      </c>
      <c r="G2698" s="7">
        <v>-40.770000000000003</v>
      </c>
    </row>
    <row r="2699" spans="1:7" x14ac:dyDescent="0.3">
      <c r="A2699">
        <v>3022017</v>
      </c>
      <c r="B2699" t="s">
        <v>24216</v>
      </c>
      <c r="C2699" t="s">
        <v>61</v>
      </c>
      <c r="D2699" t="s">
        <v>377</v>
      </c>
      <c r="E2699">
        <v>611110</v>
      </c>
      <c r="F2699" t="s">
        <v>24196</v>
      </c>
      <c r="G2699" s="7">
        <v>-11.28</v>
      </c>
    </row>
    <row r="2700" spans="1:7" x14ac:dyDescent="0.3">
      <c r="A2700">
        <v>3022017</v>
      </c>
      <c r="B2700" t="s">
        <v>24216</v>
      </c>
      <c r="C2700" t="s">
        <v>61</v>
      </c>
      <c r="D2700" t="s">
        <v>373</v>
      </c>
      <c r="E2700">
        <v>615130</v>
      </c>
      <c r="F2700" t="s">
        <v>24196</v>
      </c>
      <c r="G2700" s="7">
        <v>40.770000000000003</v>
      </c>
    </row>
    <row r="2701" spans="1:7" x14ac:dyDescent="0.3">
      <c r="A2701">
        <v>3022017</v>
      </c>
      <c r="B2701" t="s">
        <v>24216</v>
      </c>
      <c r="C2701" t="s">
        <v>61</v>
      </c>
      <c r="D2701" t="s">
        <v>373</v>
      </c>
      <c r="E2701">
        <v>615130</v>
      </c>
      <c r="F2701" t="s">
        <v>24196</v>
      </c>
      <c r="G2701" s="7">
        <v>15.88</v>
      </c>
    </row>
    <row r="2702" spans="1:7" x14ac:dyDescent="0.3">
      <c r="A2702">
        <v>3022017</v>
      </c>
      <c r="B2702" t="s">
        <v>24216</v>
      </c>
      <c r="C2702" t="s">
        <v>61</v>
      </c>
      <c r="D2702" t="s">
        <v>377</v>
      </c>
      <c r="E2702">
        <v>611130</v>
      </c>
      <c r="F2702" t="s">
        <v>24196</v>
      </c>
      <c r="G2702" s="7">
        <v>170.37</v>
      </c>
    </row>
    <row r="2703" spans="1:7" x14ac:dyDescent="0.3">
      <c r="A2703">
        <v>3022017</v>
      </c>
      <c r="B2703" t="s">
        <v>24216</v>
      </c>
      <c r="C2703" t="s">
        <v>61</v>
      </c>
      <c r="D2703" t="s">
        <v>373</v>
      </c>
      <c r="E2703">
        <v>615130</v>
      </c>
      <c r="F2703" t="s">
        <v>24196</v>
      </c>
      <c r="G2703" s="7">
        <v>7.07</v>
      </c>
    </row>
    <row r="2704" spans="1:7" x14ac:dyDescent="0.3">
      <c r="A2704">
        <v>3022017</v>
      </c>
      <c r="B2704" t="s">
        <v>24216</v>
      </c>
      <c r="C2704" t="s">
        <v>61</v>
      </c>
      <c r="D2704" t="s">
        <v>373</v>
      </c>
      <c r="E2704">
        <v>616160</v>
      </c>
      <c r="F2704" t="s">
        <v>24196</v>
      </c>
      <c r="G2704" s="7">
        <v>34.630000000000003</v>
      </c>
    </row>
    <row r="2705" spans="1:7" x14ac:dyDescent="0.3">
      <c r="A2705">
        <v>3022017</v>
      </c>
      <c r="B2705" t="s">
        <v>24216</v>
      </c>
      <c r="C2705" t="s">
        <v>61</v>
      </c>
      <c r="D2705" t="s">
        <v>371</v>
      </c>
      <c r="E2705">
        <v>615100</v>
      </c>
      <c r="F2705" t="s">
        <v>24196</v>
      </c>
      <c r="G2705" s="7">
        <v>-0.01</v>
      </c>
    </row>
    <row r="2706" spans="1:7" x14ac:dyDescent="0.3">
      <c r="A2706">
        <v>3022017</v>
      </c>
      <c r="B2706" t="s">
        <v>24216</v>
      </c>
      <c r="C2706" t="s">
        <v>61</v>
      </c>
      <c r="D2706" t="s">
        <v>377</v>
      </c>
      <c r="E2706">
        <v>611110</v>
      </c>
      <c r="F2706" t="s">
        <v>24196</v>
      </c>
      <c r="G2706" s="7">
        <v>-11.22</v>
      </c>
    </row>
    <row r="2707" spans="1:7" x14ac:dyDescent="0.3">
      <c r="A2707">
        <v>3022017</v>
      </c>
      <c r="B2707" t="s">
        <v>24216</v>
      </c>
      <c r="C2707" t="s">
        <v>61</v>
      </c>
      <c r="D2707" t="s">
        <v>371</v>
      </c>
      <c r="E2707">
        <v>615100</v>
      </c>
      <c r="F2707" t="s">
        <v>24196</v>
      </c>
      <c r="G2707" s="7">
        <v>33.18</v>
      </c>
    </row>
    <row r="2708" spans="1:7" x14ac:dyDescent="0.3">
      <c r="A2708">
        <v>3022017</v>
      </c>
      <c r="B2708" t="s">
        <v>24216</v>
      </c>
      <c r="C2708" t="s">
        <v>61</v>
      </c>
      <c r="D2708" t="s">
        <v>371</v>
      </c>
      <c r="E2708">
        <v>616100</v>
      </c>
      <c r="F2708" t="s">
        <v>24196</v>
      </c>
      <c r="G2708" s="7">
        <v>909.61</v>
      </c>
    </row>
    <row r="2709" spans="1:7" x14ac:dyDescent="0.3">
      <c r="A2709">
        <v>3022017</v>
      </c>
      <c r="B2709" t="s">
        <v>24216</v>
      </c>
      <c r="C2709" t="s">
        <v>61</v>
      </c>
      <c r="D2709" t="s">
        <v>377</v>
      </c>
      <c r="E2709">
        <v>611110</v>
      </c>
      <c r="F2709" t="s">
        <v>24196</v>
      </c>
      <c r="G2709" s="7">
        <v>278.38</v>
      </c>
    </row>
    <row r="2710" spans="1:7" x14ac:dyDescent="0.3">
      <c r="A2710">
        <v>3022017</v>
      </c>
      <c r="B2710" t="s">
        <v>24216</v>
      </c>
      <c r="C2710" t="s">
        <v>61</v>
      </c>
      <c r="D2710" t="s">
        <v>373</v>
      </c>
      <c r="E2710">
        <v>617150</v>
      </c>
      <c r="F2710" t="s">
        <v>24196</v>
      </c>
      <c r="G2710" s="7">
        <v>309.76</v>
      </c>
    </row>
    <row r="2711" spans="1:7" x14ac:dyDescent="0.3">
      <c r="A2711">
        <v>3022017</v>
      </c>
      <c r="B2711" t="s">
        <v>24216</v>
      </c>
      <c r="C2711" t="s">
        <v>61</v>
      </c>
      <c r="D2711" t="s">
        <v>371</v>
      </c>
      <c r="E2711">
        <v>615100</v>
      </c>
      <c r="F2711" t="s">
        <v>24196</v>
      </c>
      <c r="G2711" s="7">
        <v>86.78</v>
      </c>
    </row>
    <row r="2712" spans="1:7" x14ac:dyDescent="0.3">
      <c r="A2712">
        <v>3022017</v>
      </c>
      <c r="B2712" t="s">
        <v>24216</v>
      </c>
      <c r="C2712" t="s">
        <v>61</v>
      </c>
      <c r="D2712" t="s">
        <v>371</v>
      </c>
      <c r="E2712">
        <v>615100</v>
      </c>
      <c r="F2712" t="s">
        <v>24196</v>
      </c>
      <c r="G2712" s="7">
        <v>19.09</v>
      </c>
    </row>
    <row r="2713" spans="1:7" x14ac:dyDescent="0.3">
      <c r="A2713">
        <v>3022017</v>
      </c>
      <c r="B2713" t="s">
        <v>24216</v>
      </c>
      <c r="C2713" t="s">
        <v>61</v>
      </c>
      <c r="D2713" t="s">
        <v>373</v>
      </c>
      <c r="E2713">
        <v>615130</v>
      </c>
      <c r="F2713" t="s">
        <v>24196</v>
      </c>
      <c r="G2713" s="7">
        <v>40.770000000000003</v>
      </c>
    </row>
    <row r="2714" spans="1:7" x14ac:dyDescent="0.3">
      <c r="A2714">
        <v>3022017</v>
      </c>
      <c r="B2714" t="s">
        <v>24216</v>
      </c>
      <c r="C2714" t="s">
        <v>61</v>
      </c>
      <c r="D2714" t="s">
        <v>377</v>
      </c>
      <c r="E2714">
        <v>611110</v>
      </c>
      <c r="F2714" t="s">
        <v>24196</v>
      </c>
      <c r="G2714" s="7">
        <v>8.98</v>
      </c>
    </row>
    <row r="2715" spans="1:7" x14ac:dyDescent="0.3">
      <c r="A2715">
        <v>3022017</v>
      </c>
      <c r="B2715" t="s">
        <v>24216</v>
      </c>
      <c r="C2715" t="s">
        <v>61</v>
      </c>
      <c r="D2715" t="s">
        <v>377</v>
      </c>
      <c r="E2715">
        <v>611120</v>
      </c>
      <c r="F2715" t="s">
        <v>24196</v>
      </c>
      <c r="G2715" s="7">
        <v>17.61</v>
      </c>
    </row>
    <row r="2716" spans="1:7" x14ac:dyDescent="0.3">
      <c r="A2716">
        <v>3022017</v>
      </c>
      <c r="B2716" t="s">
        <v>24216</v>
      </c>
      <c r="C2716" t="s">
        <v>61</v>
      </c>
      <c r="D2716" t="s">
        <v>373</v>
      </c>
      <c r="E2716">
        <v>615130</v>
      </c>
      <c r="F2716" t="s">
        <v>24196</v>
      </c>
      <c r="G2716" s="7">
        <v>-40.770000000000003</v>
      </c>
    </row>
    <row r="2717" spans="1:7" x14ac:dyDescent="0.3">
      <c r="A2717">
        <v>3022017</v>
      </c>
      <c r="B2717" t="s">
        <v>24216</v>
      </c>
      <c r="C2717" t="s">
        <v>61</v>
      </c>
      <c r="D2717" t="s">
        <v>371</v>
      </c>
      <c r="E2717">
        <v>617100</v>
      </c>
      <c r="F2717" t="s">
        <v>24196</v>
      </c>
      <c r="G2717" s="7">
        <v>1200.02</v>
      </c>
    </row>
    <row r="2718" spans="1:7" x14ac:dyDescent="0.3">
      <c r="A2718">
        <v>3022017</v>
      </c>
      <c r="B2718" t="s">
        <v>24216</v>
      </c>
      <c r="C2718" t="s">
        <v>61</v>
      </c>
      <c r="D2718" t="s">
        <v>371</v>
      </c>
      <c r="E2718">
        <v>615100</v>
      </c>
      <c r="F2718" t="s">
        <v>24196</v>
      </c>
      <c r="G2718" s="7">
        <v>20.92</v>
      </c>
    </row>
    <row r="2719" spans="1:7" x14ac:dyDescent="0.3">
      <c r="A2719">
        <v>3022017</v>
      </c>
      <c r="B2719" t="s">
        <v>24216</v>
      </c>
      <c r="C2719" t="s">
        <v>61</v>
      </c>
      <c r="D2719" t="s">
        <v>377</v>
      </c>
      <c r="E2719">
        <v>611110</v>
      </c>
      <c r="F2719" t="s">
        <v>24196</v>
      </c>
      <c r="G2719" s="7">
        <v>-11.25</v>
      </c>
    </row>
    <row r="2720" spans="1:7" x14ac:dyDescent="0.3">
      <c r="A2720">
        <v>3022017</v>
      </c>
      <c r="B2720" t="s">
        <v>24216</v>
      </c>
      <c r="C2720" t="s">
        <v>61</v>
      </c>
      <c r="D2720" t="s">
        <v>377</v>
      </c>
      <c r="E2720">
        <v>611110</v>
      </c>
      <c r="F2720" t="s">
        <v>24196</v>
      </c>
      <c r="G2720" s="7">
        <v>-11.28</v>
      </c>
    </row>
    <row r="2721" spans="1:7" x14ac:dyDescent="0.3">
      <c r="A2721">
        <v>3022017</v>
      </c>
      <c r="B2721" t="s">
        <v>24216</v>
      </c>
      <c r="C2721" t="s">
        <v>61</v>
      </c>
      <c r="D2721" t="s">
        <v>373</v>
      </c>
      <c r="E2721">
        <v>616160</v>
      </c>
      <c r="F2721" t="s">
        <v>24196</v>
      </c>
      <c r="G2721" s="7">
        <v>166.92</v>
      </c>
    </row>
    <row r="2722" spans="1:7" x14ac:dyDescent="0.3">
      <c r="A2722">
        <v>3022017</v>
      </c>
      <c r="B2722" t="s">
        <v>24216</v>
      </c>
      <c r="C2722" t="s">
        <v>61</v>
      </c>
      <c r="D2722" t="s">
        <v>377</v>
      </c>
      <c r="E2722">
        <v>611110</v>
      </c>
      <c r="F2722" t="s">
        <v>24196</v>
      </c>
      <c r="G2722" s="7">
        <v>-11.28</v>
      </c>
    </row>
    <row r="2723" spans="1:7" x14ac:dyDescent="0.3">
      <c r="A2723">
        <v>3022017</v>
      </c>
      <c r="B2723" t="s">
        <v>24216</v>
      </c>
      <c r="C2723" t="s">
        <v>61</v>
      </c>
      <c r="D2723" t="s">
        <v>371</v>
      </c>
      <c r="E2723">
        <v>615100</v>
      </c>
      <c r="F2723" t="s">
        <v>24196</v>
      </c>
      <c r="G2723" s="7">
        <v>-80.98</v>
      </c>
    </row>
    <row r="2724" spans="1:7" x14ac:dyDescent="0.3">
      <c r="A2724">
        <v>3022017</v>
      </c>
      <c r="B2724" t="s">
        <v>24216</v>
      </c>
      <c r="C2724" t="s">
        <v>61</v>
      </c>
      <c r="D2724" t="s">
        <v>375</v>
      </c>
      <c r="E2724">
        <v>615140</v>
      </c>
      <c r="F2724" t="s">
        <v>24196</v>
      </c>
      <c r="G2724" s="7">
        <v>9.06</v>
      </c>
    </row>
    <row r="2725" spans="1:7" x14ac:dyDescent="0.3">
      <c r="A2725">
        <v>3022017</v>
      </c>
      <c r="B2725" t="s">
        <v>24216</v>
      </c>
      <c r="C2725" t="s">
        <v>61</v>
      </c>
      <c r="D2725" t="s">
        <v>373</v>
      </c>
      <c r="E2725">
        <v>617150</v>
      </c>
      <c r="F2725" t="s">
        <v>24196</v>
      </c>
      <c r="G2725" s="7">
        <v>360.47</v>
      </c>
    </row>
    <row r="2726" spans="1:7" x14ac:dyDescent="0.3">
      <c r="A2726">
        <v>3022017</v>
      </c>
      <c r="B2726" t="s">
        <v>24216</v>
      </c>
      <c r="C2726" t="s">
        <v>61</v>
      </c>
      <c r="D2726" t="s">
        <v>373</v>
      </c>
      <c r="E2726">
        <v>615130</v>
      </c>
      <c r="F2726" t="s">
        <v>24196</v>
      </c>
      <c r="G2726" s="7">
        <v>1265.3699999999999</v>
      </c>
    </row>
    <row r="2727" spans="1:7" x14ac:dyDescent="0.3">
      <c r="A2727">
        <v>3022017</v>
      </c>
      <c r="B2727" t="s">
        <v>24216</v>
      </c>
      <c r="C2727" t="s">
        <v>61</v>
      </c>
      <c r="D2727" t="s">
        <v>371</v>
      </c>
      <c r="E2727">
        <v>615100</v>
      </c>
      <c r="F2727" t="s">
        <v>24196</v>
      </c>
      <c r="G2727" s="7">
        <v>86.78</v>
      </c>
    </row>
    <row r="2728" spans="1:7" x14ac:dyDescent="0.3">
      <c r="A2728">
        <v>3022017</v>
      </c>
      <c r="B2728" t="s">
        <v>24216</v>
      </c>
      <c r="C2728" t="s">
        <v>61</v>
      </c>
      <c r="D2728" t="s">
        <v>373</v>
      </c>
      <c r="E2728">
        <v>617150</v>
      </c>
      <c r="F2728" t="s">
        <v>24196</v>
      </c>
      <c r="G2728" s="7">
        <v>376.17</v>
      </c>
    </row>
    <row r="2729" spans="1:7" x14ac:dyDescent="0.3">
      <c r="A2729">
        <v>3022017</v>
      </c>
      <c r="B2729" t="s">
        <v>24216</v>
      </c>
      <c r="C2729" t="s">
        <v>61</v>
      </c>
      <c r="D2729" t="s">
        <v>373</v>
      </c>
      <c r="E2729">
        <v>615130</v>
      </c>
      <c r="F2729" t="s">
        <v>24196</v>
      </c>
      <c r="G2729" s="7">
        <v>1727.62</v>
      </c>
    </row>
    <row r="2730" spans="1:7" x14ac:dyDescent="0.3">
      <c r="A2730">
        <v>3022017</v>
      </c>
      <c r="B2730" t="s">
        <v>24216</v>
      </c>
      <c r="C2730" t="s">
        <v>61</v>
      </c>
      <c r="D2730" t="s">
        <v>373</v>
      </c>
      <c r="E2730">
        <v>615130</v>
      </c>
      <c r="F2730" t="s">
        <v>24196</v>
      </c>
      <c r="G2730" s="7">
        <v>1265.3699999999999</v>
      </c>
    </row>
    <row r="2731" spans="1:7" x14ac:dyDescent="0.3">
      <c r="A2731">
        <v>3022017</v>
      </c>
      <c r="B2731" t="s">
        <v>24216</v>
      </c>
      <c r="C2731" t="s">
        <v>61</v>
      </c>
      <c r="D2731" t="s">
        <v>371</v>
      </c>
      <c r="E2731">
        <v>615100</v>
      </c>
      <c r="F2731" t="s">
        <v>24196</v>
      </c>
      <c r="G2731" s="7">
        <v>-5.65</v>
      </c>
    </row>
    <row r="2732" spans="1:7" x14ac:dyDescent="0.3">
      <c r="A2732">
        <v>3022017</v>
      </c>
      <c r="B2732" t="s">
        <v>24216</v>
      </c>
      <c r="C2732" t="s">
        <v>61</v>
      </c>
      <c r="D2732" t="s">
        <v>373</v>
      </c>
      <c r="E2732">
        <v>615130</v>
      </c>
      <c r="F2732" t="s">
        <v>24196</v>
      </c>
      <c r="G2732" s="7">
        <v>3.91</v>
      </c>
    </row>
    <row r="2733" spans="1:7" x14ac:dyDescent="0.3">
      <c r="A2733">
        <v>3022017</v>
      </c>
      <c r="B2733" t="s">
        <v>24216</v>
      </c>
      <c r="C2733" t="s">
        <v>61</v>
      </c>
      <c r="D2733" t="s">
        <v>373</v>
      </c>
      <c r="E2733">
        <v>615130</v>
      </c>
      <c r="F2733" t="s">
        <v>24196</v>
      </c>
      <c r="G2733" s="7">
        <v>4.95</v>
      </c>
    </row>
    <row r="2734" spans="1:7" x14ac:dyDescent="0.3">
      <c r="A2734">
        <v>3022017</v>
      </c>
      <c r="B2734" t="s">
        <v>24216</v>
      </c>
      <c r="C2734" t="s">
        <v>61</v>
      </c>
      <c r="D2734" t="s">
        <v>373</v>
      </c>
      <c r="E2734">
        <v>617150</v>
      </c>
      <c r="F2734" t="s">
        <v>24196</v>
      </c>
      <c r="G2734" s="7">
        <v>258.14</v>
      </c>
    </row>
    <row r="2735" spans="1:7" x14ac:dyDescent="0.3">
      <c r="A2735">
        <v>3022017</v>
      </c>
      <c r="B2735" t="s">
        <v>24216</v>
      </c>
      <c r="C2735" t="s">
        <v>61</v>
      </c>
      <c r="D2735" t="s">
        <v>371</v>
      </c>
      <c r="E2735">
        <v>617100</v>
      </c>
      <c r="F2735" t="s">
        <v>24196</v>
      </c>
      <c r="G2735" s="7">
        <v>1903.16</v>
      </c>
    </row>
    <row r="2736" spans="1:7" x14ac:dyDescent="0.3">
      <c r="A2736">
        <v>3022017</v>
      </c>
      <c r="B2736" t="s">
        <v>24216</v>
      </c>
      <c r="C2736" t="s">
        <v>61</v>
      </c>
      <c r="D2736" t="s">
        <v>371</v>
      </c>
      <c r="E2736">
        <v>615100</v>
      </c>
      <c r="F2736" t="s">
        <v>24196</v>
      </c>
      <c r="G2736" s="7">
        <v>117.86</v>
      </c>
    </row>
    <row r="2737" spans="1:7" x14ac:dyDescent="0.3">
      <c r="A2737">
        <v>3022017</v>
      </c>
      <c r="B2737" t="s">
        <v>24216</v>
      </c>
      <c r="C2737" t="s">
        <v>61</v>
      </c>
      <c r="D2737" t="s">
        <v>373</v>
      </c>
      <c r="E2737">
        <v>615130</v>
      </c>
      <c r="F2737" t="s">
        <v>24196</v>
      </c>
      <c r="G2737" s="7">
        <v>-42.13</v>
      </c>
    </row>
    <row r="2738" spans="1:7" x14ac:dyDescent="0.3">
      <c r="A2738">
        <v>3022017</v>
      </c>
      <c r="B2738" t="s">
        <v>24216</v>
      </c>
      <c r="C2738" t="s">
        <v>61</v>
      </c>
      <c r="D2738" t="s">
        <v>371</v>
      </c>
      <c r="E2738">
        <v>615100</v>
      </c>
      <c r="F2738" t="s">
        <v>24196</v>
      </c>
      <c r="G2738" s="7">
        <v>83.98</v>
      </c>
    </row>
    <row r="2739" spans="1:7" x14ac:dyDescent="0.3">
      <c r="A2739">
        <v>3022017</v>
      </c>
      <c r="B2739" t="s">
        <v>24216</v>
      </c>
      <c r="C2739" t="s">
        <v>61</v>
      </c>
      <c r="D2739" t="s">
        <v>377</v>
      </c>
      <c r="E2739">
        <v>611110</v>
      </c>
      <c r="F2739" t="s">
        <v>24196</v>
      </c>
      <c r="G2739" s="7">
        <v>11.36</v>
      </c>
    </row>
    <row r="2740" spans="1:7" x14ac:dyDescent="0.3">
      <c r="A2740">
        <v>3022017</v>
      </c>
      <c r="B2740" t="s">
        <v>24216</v>
      </c>
      <c r="C2740" t="s">
        <v>61</v>
      </c>
      <c r="D2740" t="s">
        <v>373</v>
      </c>
      <c r="E2740">
        <v>615130</v>
      </c>
      <c r="F2740" t="s">
        <v>24196</v>
      </c>
      <c r="G2740" s="7">
        <v>222.7</v>
      </c>
    </row>
    <row r="2741" spans="1:7" x14ac:dyDescent="0.3">
      <c r="A2741">
        <v>3022017</v>
      </c>
      <c r="B2741" t="s">
        <v>24216</v>
      </c>
      <c r="C2741" t="s">
        <v>61</v>
      </c>
      <c r="D2741" t="s">
        <v>371</v>
      </c>
      <c r="E2741">
        <v>615100</v>
      </c>
      <c r="F2741" t="s">
        <v>24196</v>
      </c>
      <c r="G2741" s="7">
        <v>-0.01</v>
      </c>
    </row>
    <row r="2742" spans="1:7" x14ac:dyDescent="0.3">
      <c r="A2742">
        <v>3022017</v>
      </c>
      <c r="B2742" t="s">
        <v>24216</v>
      </c>
      <c r="C2742" t="s">
        <v>61</v>
      </c>
      <c r="D2742" t="s">
        <v>375</v>
      </c>
      <c r="E2742">
        <v>617130</v>
      </c>
      <c r="F2742" t="s">
        <v>24196</v>
      </c>
      <c r="G2742" s="7">
        <v>155.99</v>
      </c>
    </row>
    <row r="2743" spans="1:7" x14ac:dyDescent="0.3">
      <c r="A2743">
        <v>3022017</v>
      </c>
      <c r="B2743" t="s">
        <v>24216</v>
      </c>
      <c r="C2743" t="s">
        <v>61</v>
      </c>
      <c r="D2743" t="s">
        <v>371</v>
      </c>
      <c r="E2743">
        <v>615100</v>
      </c>
      <c r="F2743" t="s">
        <v>24196</v>
      </c>
      <c r="G2743" s="7">
        <v>169.55</v>
      </c>
    </row>
    <row r="2744" spans="1:7" x14ac:dyDescent="0.3">
      <c r="A2744">
        <v>3022017</v>
      </c>
      <c r="B2744" t="s">
        <v>24216</v>
      </c>
      <c r="C2744" t="s">
        <v>61</v>
      </c>
      <c r="D2744" t="s">
        <v>377</v>
      </c>
      <c r="E2744">
        <v>611110</v>
      </c>
      <c r="F2744" t="s">
        <v>24196</v>
      </c>
      <c r="G2744" s="7">
        <v>5.61</v>
      </c>
    </row>
    <row r="2745" spans="1:7" x14ac:dyDescent="0.3">
      <c r="A2745">
        <v>3022017</v>
      </c>
      <c r="B2745" t="s">
        <v>24216</v>
      </c>
      <c r="C2745" t="s">
        <v>61</v>
      </c>
      <c r="D2745" t="s">
        <v>373</v>
      </c>
      <c r="E2745">
        <v>616160</v>
      </c>
      <c r="F2745" t="s">
        <v>24196</v>
      </c>
      <c r="G2745" s="7">
        <v>88.4</v>
      </c>
    </row>
    <row r="2746" spans="1:7" x14ac:dyDescent="0.3">
      <c r="A2746">
        <v>3022017</v>
      </c>
      <c r="B2746" t="s">
        <v>24216</v>
      </c>
      <c r="C2746" t="s">
        <v>61</v>
      </c>
      <c r="D2746" t="s">
        <v>373</v>
      </c>
      <c r="E2746">
        <v>615130</v>
      </c>
      <c r="F2746" t="s">
        <v>24196</v>
      </c>
      <c r="G2746" s="7">
        <v>42.13</v>
      </c>
    </row>
    <row r="2747" spans="1:7" x14ac:dyDescent="0.3">
      <c r="A2747">
        <v>3022017</v>
      </c>
      <c r="B2747" t="s">
        <v>24216</v>
      </c>
      <c r="C2747" t="s">
        <v>61</v>
      </c>
      <c r="D2747" t="s">
        <v>377</v>
      </c>
      <c r="E2747">
        <v>611110</v>
      </c>
      <c r="F2747" t="s">
        <v>24196</v>
      </c>
      <c r="G2747" s="7">
        <v>-11.25</v>
      </c>
    </row>
    <row r="2748" spans="1:7" x14ac:dyDescent="0.3">
      <c r="A2748">
        <v>3022017</v>
      </c>
      <c r="B2748" t="s">
        <v>24216</v>
      </c>
      <c r="C2748" t="s">
        <v>61</v>
      </c>
      <c r="D2748" t="s">
        <v>373</v>
      </c>
      <c r="E2748">
        <v>615130</v>
      </c>
      <c r="F2748" t="s">
        <v>24196</v>
      </c>
      <c r="G2748" s="7">
        <v>-0.01</v>
      </c>
    </row>
    <row r="2749" spans="1:7" x14ac:dyDescent="0.3">
      <c r="A2749">
        <v>3022017</v>
      </c>
      <c r="B2749" t="s">
        <v>24216</v>
      </c>
      <c r="C2749" t="s">
        <v>61</v>
      </c>
      <c r="D2749" t="s">
        <v>377</v>
      </c>
      <c r="E2749">
        <v>611110</v>
      </c>
      <c r="F2749" t="s">
        <v>24196</v>
      </c>
      <c r="G2749" s="7">
        <v>-11.28</v>
      </c>
    </row>
    <row r="2750" spans="1:7" x14ac:dyDescent="0.3">
      <c r="A2750">
        <v>3022017</v>
      </c>
      <c r="B2750" t="s">
        <v>24216</v>
      </c>
      <c r="C2750" t="s">
        <v>61</v>
      </c>
      <c r="D2750" t="s">
        <v>373</v>
      </c>
      <c r="E2750">
        <v>615130</v>
      </c>
      <c r="F2750" t="s">
        <v>24196</v>
      </c>
      <c r="G2750" s="7">
        <v>57</v>
      </c>
    </row>
    <row r="2751" spans="1:7" x14ac:dyDescent="0.3">
      <c r="A2751">
        <v>3022017</v>
      </c>
      <c r="B2751" t="s">
        <v>24216</v>
      </c>
      <c r="C2751" t="s">
        <v>61</v>
      </c>
      <c r="D2751" t="s">
        <v>373</v>
      </c>
      <c r="E2751">
        <v>615130</v>
      </c>
      <c r="F2751" t="s">
        <v>24196</v>
      </c>
      <c r="G2751" s="7">
        <v>42.13</v>
      </c>
    </row>
    <row r="2752" spans="1:7" x14ac:dyDescent="0.3">
      <c r="A2752">
        <v>3022017</v>
      </c>
      <c r="B2752" t="s">
        <v>24216</v>
      </c>
      <c r="C2752" t="s">
        <v>61</v>
      </c>
      <c r="D2752" t="s">
        <v>373</v>
      </c>
      <c r="E2752">
        <v>615130</v>
      </c>
      <c r="F2752" t="s">
        <v>24196</v>
      </c>
      <c r="G2752" s="7">
        <v>1843.99</v>
      </c>
    </row>
    <row r="2753" spans="1:7" x14ac:dyDescent="0.3">
      <c r="A2753">
        <v>3022017</v>
      </c>
      <c r="B2753" t="s">
        <v>24216</v>
      </c>
      <c r="C2753" t="s">
        <v>61</v>
      </c>
      <c r="D2753" t="s">
        <v>371</v>
      </c>
      <c r="E2753">
        <v>615100</v>
      </c>
      <c r="F2753" t="s">
        <v>24196</v>
      </c>
      <c r="G2753" s="7">
        <v>-86.78</v>
      </c>
    </row>
    <row r="2754" spans="1:7" x14ac:dyDescent="0.3">
      <c r="A2754">
        <v>3022017</v>
      </c>
      <c r="B2754" t="s">
        <v>24216</v>
      </c>
      <c r="C2754" t="s">
        <v>61</v>
      </c>
      <c r="D2754" t="s">
        <v>371</v>
      </c>
      <c r="E2754">
        <v>615100</v>
      </c>
      <c r="F2754" t="s">
        <v>24196</v>
      </c>
      <c r="G2754" s="7">
        <v>20.92</v>
      </c>
    </row>
    <row r="2755" spans="1:7" x14ac:dyDescent="0.3">
      <c r="A2755">
        <v>3022017</v>
      </c>
      <c r="B2755" t="s">
        <v>24216</v>
      </c>
      <c r="C2755" t="s">
        <v>61</v>
      </c>
      <c r="D2755" t="s">
        <v>373</v>
      </c>
      <c r="E2755">
        <v>615130</v>
      </c>
      <c r="F2755" t="s">
        <v>24196</v>
      </c>
      <c r="G2755" s="7">
        <v>-40.770000000000003</v>
      </c>
    </row>
    <row r="2756" spans="1:7" x14ac:dyDescent="0.3">
      <c r="A2756">
        <v>3022017</v>
      </c>
      <c r="B2756" t="s">
        <v>24216</v>
      </c>
      <c r="C2756" t="s">
        <v>61</v>
      </c>
      <c r="D2756" t="s">
        <v>377</v>
      </c>
      <c r="E2756">
        <v>611120</v>
      </c>
      <c r="F2756" t="s">
        <v>24196</v>
      </c>
      <c r="G2756" s="7">
        <v>35.07</v>
      </c>
    </row>
    <row r="2757" spans="1:7" x14ac:dyDescent="0.3">
      <c r="A2757">
        <v>3022017</v>
      </c>
      <c r="B2757" t="s">
        <v>24216</v>
      </c>
      <c r="C2757" t="s">
        <v>61</v>
      </c>
      <c r="D2757" t="s">
        <v>377</v>
      </c>
      <c r="E2757">
        <v>611110</v>
      </c>
      <c r="F2757" t="s">
        <v>24196</v>
      </c>
      <c r="G2757" s="7">
        <v>-11.28</v>
      </c>
    </row>
    <row r="2758" spans="1:7" x14ac:dyDescent="0.3">
      <c r="A2758">
        <v>3022017</v>
      </c>
      <c r="B2758" t="s">
        <v>24216</v>
      </c>
      <c r="C2758" t="s">
        <v>61</v>
      </c>
      <c r="D2758" t="s">
        <v>377</v>
      </c>
      <c r="E2758">
        <v>611110</v>
      </c>
      <c r="F2758" t="s">
        <v>24196</v>
      </c>
      <c r="G2758" s="7">
        <v>-11.9</v>
      </c>
    </row>
    <row r="2759" spans="1:7" x14ac:dyDescent="0.3">
      <c r="A2759">
        <v>3022017</v>
      </c>
      <c r="B2759" t="s">
        <v>24216</v>
      </c>
      <c r="C2759" t="s">
        <v>61</v>
      </c>
      <c r="D2759" t="s">
        <v>371</v>
      </c>
      <c r="E2759">
        <v>615100</v>
      </c>
      <c r="F2759" t="s">
        <v>24196</v>
      </c>
      <c r="G2759" s="7">
        <v>-80.98</v>
      </c>
    </row>
    <row r="2760" spans="1:7" x14ac:dyDescent="0.3">
      <c r="A2760">
        <v>3022017</v>
      </c>
      <c r="B2760" t="s">
        <v>24216</v>
      </c>
      <c r="C2760" t="s">
        <v>61</v>
      </c>
      <c r="D2760" t="s">
        <v>371</v>
      </c>
      <c r="E2760">
        <v>615100</v>
      </c>
      <c r="F2760" t="s">
        <v>24196</v>
      </c>
      <c r="G2760" s="7">
        <v>-80.98</v>
      </c>
    </row>
    <row r="2761" spans="1:7" x14ac:dyDescent="0.3">
      <c r="A2761">
        <v>3022017</v>
      </c>
      <c r="B2761" t="s">
        <v>24216</v>
      </c>
      <c r="C2761" t="s">
        <v>61</v>
      </c>
      <c r="D2761" t="s">
        <v>373</v>
      </c>
      <c r="E2761">
        <v>617150</v>
      </c>
      <c r="F2761" t="s">
        <v>24196</v>
      </c>
      <c r="G2761" s="7">
        <v>58.27</v>
      </c>
    </row>
    <row r="2762" spans="1:7" x14ac:dyDescent="0.3">
      <c r="A2762">
        <v>3022017</v>
      </c>
      <c r="B2762" t="s">
        <v>24216</v>
      </c>
      <c r="C2762" t="s">
        <v>61</v>
      </c>
      <c r="D2762" t="s">
        <v>377</v>
      </c>
      <c r="E2762">
        <v>611130</v>
      </c>
      <c r="F2762" t="s">
        <v>24196</v>
      </c>
      <c r="G2762" s="7">
        <v>56.79</v>
      </c>
    </row>
    <row r="2763" spans="1:7" x14ac:dyDescent="0.3">
      <c r="A2763">
        <v>3022017</v>
      </c>
      <c r="B2763" t="s">
        <v>24216</v>
      </c>
      <c r="C2763" t="s">
        <v>61</v>
      </c>
      <c r="D2763" t="s">
        <v>373</v>
      </c>
      <c r="E2763">
        <v>617150</v>
      </c>
      <c r="F2763" t="s">
        <v>24196</v>
      </c>
      <c r="G2763" s="7">
        <v>224.56</v>
      </c>
    </row>
    <row r="2764" spans="1:7" x14ac:dyDescent="0.3">
      <c r="A2764">
        <v>3022017</v>
      </c>
      <c r="B2764" t="s">
        <v>24216</v>
      </c>
      <c r="C2764" t="s">
        <v>61</v>
      </c>
      <c r="D2764" t="s">
        <v>373</v>
      </c>
      <c r="E2764">
        <v>615130</v>
      </c>
      <c r="F2764" t="s">
        <v>24196</v>
      </c>
      <c r="G2764" s="7">
        <v>42.13</v>
      </c>
    </row>
    <row r="2765" spans="1:7" x14ac:dyDescent="0.3">
      <c r="A2765">
        <v>3022017</v>
      </c>
      <c r="B2765" t="s">
        <v>24216</v>
      </c>
      <c r="C2765" t="s">
        <v>61</v>
      </c>
      <c r="D2765" t="s">
        <v>371</v>
      </c>
      <c r="E2765">
        <v>615100</v>
      </c>
      <c r="F2765" t="s">
        <v>24196</v>
      </c>
      <c r="G2765" s="7">
        <v>4184.17</v>
      </c>
    </row>
    <row r="2766" spans="1:7" x14ac:dyDescent="0.3">
      <c r="A2766">
        <v>3022017</v>
      </c>
      <c r="B2766" t="s">
        <v>24216</v>
      </c>
      <c r="C2766" t="s">
        <v>61</v>
      </c>
      <c r="D2766" t="s">
        <v>373</v>
      </c>
      <c r="E2766">
        <v>616160</v>
      </c>
      <c r="F2766" t="s">
        <v>24196</v>
      </c>
      <c r="G2766" s="7">
        <v>196.59</v>
      </c>
    </row>
    <row r="2767" spans="1:7" x14ac:dyDescent="0.3">
      <c r="A2767">
        <v>3022017</v>
      </c>
      <c r="B2767" t="s">
        <v>24216</v>
      </c>
      <c r="C2767" t="s">
        <v>61</v>
      </c>
      <c r="D2767" t="s">
        <v>377</v>
      </c>
      <c r="E2767">
        <v>611110</v>
      </c>
      <c r="F2767" t="s">
        <v>24196</v>
      </c>
      <c r="G2767" s="7">
        <v>352.2</v>
      </c>
    </row>
    <row r="2768" spans="1:7" x14ac:dyDescent="0.3">
      <c r="A2768">
        <v>3022017</v>
      </c>
      <c r="B2768" t="s">
        <v>24216</v>
      </c>
      <c r="C2768" t="s">
        <v>61</v>
      </c>
      <c r="D2768" t="s">
        <v>373</v>
      </c>
      <c r="E2768">
        <v>615130</v>
      </c>
      <c r="F2768" t="s">
        <v>24196</v>
      </c>
      <c r="G2768" s="7">
        <v>984.73</v>
      </c>
    </row>
    <row r="2769" spans="1:7" x14ac:dyDescent="0.3">
      <c r="A2769">
        <v>3022017</v>
      </c>
      <c r="B2769" t="s">
        <v>24216</v>
      </c>
      <c r="C2769" t="s">
        <v>61</v>
      </c>
      <c r="D2769" t="s">
        <v>377</v>
      </c>
      <c r="E2769">
        <v>611110</v>
      </c>
      <c r="F2769" t="s">
        <v>24196</v>
      </c>
      <c r="G2769" s="7">
        <v>-11.22</v>
      </c>
    </row>
    <row r="2770" spans="1:7" x14ac:dyDescent="0.3">
      <c r="A2770">
        <v>3022017</v>
      </c>
      <c r="B2770" t="s">
        <v>24216</v>
      </c>
      <c r="C2770" t="s">
        <v>61</v>
      </c>
      <c r="D2770" t="s">
        <v>377</v>
      </c>
      <c r="E2770">
        <v>611110</v>
      </c>
      <c r="F2770" t="s">
        <v>24196</v>
      </c>
      <c r="G2770" s="7">
        <v>1.68</v>
      </c>
    </row>
    <row r="2771" spans="1:7" x14ac:dyDescent="0.3">
      <c r="A2771">
        <v>3022017</v>
      </c>
      <c r="B2771" t="s">
        <v>24216</v>
      </c>
      <c r="C2771" t="s">
        <v>61</v>
      </c>
      <c r="D2771" t="s">
        <v>373</v>
      </c>
      <c r="E2771">
        <v>615130</v>
      </c>
      <c r="F2771" t="s">
        <v>24196</v>
      </c>
      <c r="G2771" s="7">
        <v>1767.03</v>
      </c>
    </row>
    <row r="2772" spans="1:7" x14ac:dyDescent="0.3">
      <c r="A2772">
        <v>3022017</v>
      </c>
      <c r="B2772" t="s">
        <v>24216</v>
      </c>
      <c r="C2772" t="s">
        <v>61</v>
      </c>
      <c r="D2772" t="s">
        <v>373</v>
      </c>
      <c r="E2772">
        <v>615130</v>
      </c>
      <c r="F2772" t="s">
        <v>24196</v>
      </c>
      <c r="G2772" s="7">
        <v>-57</v>
      </c>
    </row>
    <row r="2773" spans="1:7" x14ac:dyDescent="0.3">
      <c r="A2773">
        <v>3022017</v>
      </c>
      <c r="B2773" t="s">
        <v>24216</v>
      </c>
      <c r="C2773" t="s">
        <v>61</v>
      </c>
      <c r="D2773" t="s">
        <v>377</v>
      </c>
      <c r="E2773">
        <v>611110</v>
      </c>
      <c r="F2773" t="s">
        <v>24196</v>
      </c>
      <c r="G2773" s="7">
        <v>-11.25</v>
      </c>
    </row>
    <row r="2774" spans="1:7" x14ac:dyDescent="0.3">
      <c r="A2774">
        <v>3022017</v>
      </c>
      <c r="B2774" t="s">
        <v>24216</v>
      </c>
      <c r="C2774" t="s">
        <v>61</v>
      </c>
      <c r="D2774" t="s">
        <v>373</v>
      </c>
      <c r="E2774">
        <v>615130</v>
      </c>
      <c r="F2774" t="s">
        <v>24196</v>
      </c>
      <c r="G2774" s="7">
        <v>9.16</v>
      </c>
    </row>
    <row r="2775" spans="1:7" x14ac:dyDescent="0.3">
      <c r="A2775">
        <v>3022017</v>
      </c>
      <c r="B2775" t="s">
        <v>24216</v>
      </c>
      <c r="C2775" t="s">
        <v>61</v>
      </c>
      <c r="D2775" t="s">
        <v>373</v>
      </c>
      <c r="E2775">
        <v>615130</v>
      </c>
      <c r="F2775" t="s">
        <v>24196</v>
      </c>
      <c r="G2775" s="7">
        <v>-40.770000000000003</v>
      </c>
    </row>
    <row r="2776" spans="1:7" x14ac:dyDescent="0.3">
      <c r="A2776">
        <v>3022017</v>
      </c>
      <c r="B2776" t="s">
        <v>24216</v>
      </c>
      <c r="C2776" t="s">
        <v>61</v>
      </c>
      <c r="D2776" t="s">
        <v>377</v>
      </c>
      <c r="E2776">
        <v>611120</v>
      </c>
      <c r="F2776" t="s">
        <v>24196</v>
      </c>
      <c r="G2776" s="7">
        <v>39.21</v>
      </c>
    </row>
    <row r="2777" spans="1:7" x14ac:dyDescent="0.3">
      <c r="A2777">
        <v>3022017</v>
      </c>
      <c r="B2777" t="s">
        <v>24216</v>
      </c>
      <c r="C2777" t="s">
        <v>61</v>
      </c>
      <c r="D2777" t="s">
        <v>373</v>
      </c>
      <c r="E2777">
        <v>615130</v>
      </c>
      <c r="F2777" t="s">
        <v>24196</v>
      </c>
      <c r="G2777" s="7">
        <v>4.22</v>
      </c>
    </row>
    <row r="2778" spans="1:7" x14ac:dyDescent="0.3">
      <c r="A2778">
        <v>3022017</v>
      </c>
      <c r="B2778" t="s">
        <v>24216</v>
      </c>
      <c r="C2778" t="s">
        <v>61</v>
      </c>
      <c r="D2778" t="s">
        <v>371</v>
      </c>
      <c r="E2778">
        <v>615100</v>
      </c>
      <c r="F2778" t="s">
        <v>24196</v>
      </c>
      <c r="G2778" s="7">
        <v>-86.78</v>
      </c>
    </row>
    <row r="2779" spans="1:7" x14ac:dyDescent="0.3">
      <c r="A2779">
        <v>3022017</v>
      </c>
      <c r="B2779" t="s">
        <v>24216</v>
      </c>
      <c r="C2779" t="s">
        <v>61</v>
      </c>
      <c r="D2779" t="s">
        <v>377</v>
      </c>
      <c r="E2779">
        <v>611120</v>
      </c>
      <c r="F2779" t="s">
        <v>24196</v>
      </c>
      <c r="G2779" s="7">
        <v>34.520000000000003</v>
      </c>
    </row>
    <row r="2780" spans="1:7" x14ac:dyDescent="0.3">
      <c r="A2780">
        <v>3022017</v>
      </c>
      <c r="B2780" t="s">
        <v>24216</v>
      </c>
      <c r="C2780" t="s">
        <v>61</v>
      </c>
      <c r="D2780" t="s">
        <v>373</v>
      </c>
      <c r="E2780">
        <v>617150</v>
      </c>
      <c r="F2780" t="s">
        <v>24196</v>
      </c>
      <c r="G2780" s="7">
        <v>159.6</v>
      </c>
    </row>
    <row r="2781" spans="1:7" x14ac:dyDescent="0.3">
      <c r="A2781">
        <v>3022017</v>
      </c>
      <c r="B2781" t="s">
        <v>24216</v>
      </c>
      <c r="C2781" t="s">
        <v>61</v>
      </c>
      <c r="D2781" t="s">
        <v>377</v>
      </c>
      <c r="E2781">
        <v>611110</v>
      </c>
      <c r="F2781" t="s">
        <v>24196</v>
      </c>
      <c r="G2781" s="7">
        <v>-8.98</v>
      </c>
    </row>
    <row r="2782" spans="1:7" x14ac:dyDescent="0.3">
      <c r="A2782">
        <v>3022017</v>
      </c>
      <c r="B2782" t="s">
        <v>24216</v>
      </c>
      <c r="C2782" t="s">
        <v>61</v>
      </c>
      <c r="D2782" t="s">
        <v>371</v>
      </c>
      <c r="E2782">
        <v>615100</v>
      </c>
      <c r="F2782" t="s">
        <v>24196</v>
      </c>
      <c r="G2782" s="7">
        <v>-0.01</v>
      </c>
    </row>
    <row r="2783" spans="1:7" x14ac:dyDescent="0.3">
      <c r="A2783">
        <v>3022017</v>
      </c>
      <c r="B2783" t="s">
        <v>24216</v>
      </c>
      <c r="C2783" t="s">
        <v>61</v>
      </c>
      <c r="D2783" t="s">
        <v>377</v>
      </c>
      <c r="E2783">
        <v>611110</v>
      </c>
      <c r="F2783" t="s">
        <v>24196</v>
      </c>
      <c r="G2783" s="7">
        <v>-0.01</v>
      </c>
    </row>
    <row r="2784" spans="1:7" x14ac:dyDescent="0.3">
      <c r="A2784">
        <v>3022017</v>
      </c>
      <c r="B2784" t="s">
        <v>24216</v>
      </c>
      <c r="C2784" t="s">
        <v>61</v>
      </c>
      <c r="D2784" t="s">
        <v>373</v>
      </c>
      <c r="E2784">
        <v>615130</v>
      </c>
      <c r="F2784" t="s">
        <v>24196</v>
      </c>
      <c r="G2784" s="7">
        <v>15.88</v>
      </c>
    </row>
    <row r="2785" spans="1:7" x14ac:dyDescent="0.3">
      <c r="A2785">
        <v>3022017</v>
      </c>
      <c r="B2785" t="s">
        <v>24216</v>
      </c>
      <c r="C2785" t="s">
        <v>61</v>
      </c>
      <c r="D2785" t="s">
        <v>373</v>
      </c>
      <c r="E2785">
        <v>616160</v>
      </c>
      <c r="F2785" t="s">
        <v>24196</v>
      </c>
      <c r="G2785" s="7">
        <v>202.5</v>
      </c>
    </row>
    <row r="2786" spans="1:7" x14ac:dyDescent="0.3">
      <c r="A2786">
        <v>3022017</v>
      </c>
      <c r="B2786" t="s">
        <v>24216</v>
      </c>
      <c r="C2786" t="s">
        <v>61</v>
      </c>
      <c r="D2786" t="s">
        <v>377</v>
      </c>
      <c r="E2786">
        <v>611110</v>
      </c>
      <c r="F2786" t="s">
        <v>24196</v>
      </c>
      <c r="G2786" s="7">
        <v>2.25</v>
      </c>
    </row>
    <row r="2787" spans="1:7" x14ac:dyDescent="0.3">
      <c r="A2787">
        <v>3022017</v>
      </c>
      <c r="B2787" t="s">
        <v>24216</v>
      </c>
      <c r="C2787" t="s">
        <v>61</v>
      </c>
      <c r="D2787" t="s">
        <v>377</v>
      </c>
      <c r="E2787">
        <v>611130</v>
      </c>
      <c r="F2787" t="s">
        <v>24196</v>
      </c>
      <c r="G2787" s="7">
        <v>71.34</v>
      </c>
    </row>
    <row r="2788" spans="1:7" x14ac:dyDescent="0.3">
      <c r="A2788">
        <v>3022017</v>
      </c>
      <c r="B2788" t="s">
        <v>24216</v>
      </c>
      <c r="C2788" t="s">
        <v>61</v>
      </c>
      <c r="D2788" t="s">
        <v>377</v>
      </c>
      <c r="E2788">
        <v>611110</v>
      </c>
      <c r="F2788" t="s">
        <v>24196</v>
      </c>
      <c r="G2788" s="7">
        <v>-11.28</v>
      </c>
    </row>
    <row r="2789" spans="1:7" x14ac:dyDescent="0.3">
      <c r="A2789">
        <v>3022017</v>
      </c>
      <c r="B2789" t="s">
        <v>24216</v>
      </c>
      <c r="C2789" t="s">
        <v>61</v>
      </c>
      <c r="D2789" t="s">
        <v>375</v>
      </c>
      <c r="E2789">
        <v>616130</v>
      </c>
      <c r="F2789" t="s">
        <v>24196</v>
      </c>
      <c r="G2789" s="7">
        <v>357.16</v>
      </c>
    </row>
    <row r="2790" spans="1:7" x14ac:dyDescent="0.3">
      <c r="A2790">
        <v>3022017</v>
      </c>
      <c r="B2790" t="s">
        <v>24216</v>
      </c>
      <c r="C2790" t="s">
        <v>61</v>
      </c>
      <c r="D2790" t="s">
        <v>371</v>
      </c>
      <c r="E2790">
        <v>615100</v>
      </c>
      <c r="F2790" t="s">
        <v>24196</v>
      </c>
      <c r="G2790" s="7">
        <v>-86.78</v>
      </c>
    </row>
    <row r="2791" spans="1:7" x14ac:dyDescent="0.3">
      <c r="A2791">
        <v>3022017</v>
      </c>
      <c r="B2791" t="s">
        <v>24216</v>
      </c>
      <c r="C2791" t="s">
        <v>61</v>
      </c>
      <c r="D2791" t="s">
        <v>373</v>
      </c>
      <c r="E2791">
        <v>615130</v>
      </c>
      <c r="F2791" t="s">
        <v>24196</v>
      </c>
      <c r="G2791" s="7">
        <v>7.59</v>
      </c>
    </row>
    <row r="2792" spans="1:7" x14ac:dyDescent="0.3">
      <c r="A2792">
        <v>3022017</v>
      </c>
      <c r="B2792" t="s">
        <v>24216</v>
      </c>
      <c r="C2792" t="s">
        <v>61</v>
      </c>
      <c r="D2792" t="s">
        <v>377</v>
      </c>
      <c r="E2792">
        <v>611110</v>
      </c>
      <c r="F2792" t="s">
        <v>24196</v>
      </c>
      <c r="G2792" s="7">
        <v>-8.98</v>
      </c>
    </row>
    <row r="2793" spans="1:7" x14ac:dyDescent="0.3">
      <c r="A2793">
        <v>3022017</v>
      </c>
      <c r="B2793" t="s">
        <v>24216</v>
      </c>
      <c r="C2793" t="s">
        <v>61</v>
      </c>
      <c r="D2793" t="s">
        <v>371</v>
      </c>
      <c r="E2793">
        <v>615100</v>
      </c>
      <c r="F2793" t="s">
        <v>24196</v>
      </c>
      <c r="G2793" s="7">
        <v>32.409999999999997</v>
      </c>
    </row>
    <row r="2794" spans="1:7" x14ac:dyDescent="0.3">
      <c r="A2794">
        <v>3022017</v>
      </c>
      <c r="B2794" t="s">
        <v>24216</v>
      </c>
      <c r="C2794" t="s">
        <v>61</v>
      </c>
      <c r="D2794" t="s">
        <v>377</v>
      </c>
      <c r="E2794">
        <v>611110</v>
      </c>
      <c r="F2794" t="s">
        <v>24196</v>
      </c>
      <c r="G2794" s="7">
        <v>-11.28</v>
      </c>
    </row>
    <row r="2795" spans="1:7" x14ac:dyDescent="0.3">
      <c r="A2795">
        <v>3022017</v>
      </c>
      <c r="B2795" t="s">
        <v>24216</v>
      </c>
      <c r="C2795" t="s">
        <v>61</v>
      </c>
      <c r="D2795" t="s">
        <v>371</v>
      </c>
      <c r="E2795">
        <v>615100</v>
      </c>
      <c r="F2795" t="s">
        <v>24196</v>
      </c>
      <c r="G2795" s="7">
        <v>-80.98</v>
      </c>
    </row>
    <row r="2796" spans="1:7" x14ac:dyDescent="0.3">
      <c r="A2796">
        <v>3022017</v>
      </c>
      <c r="B2796" t="s">
        <v>24216</v>
      </c>
      <c r="C2796" t="s">
        <v>61</v>
      </c>
      <c r="D2796" t="s">
        <v>373</v>
      </c>
      <c r="E2796">
        <v>615130</v>
      </c>
      <c r="F2796" t="s">
        <v>24196</v>
      </c>
      <c r="G2796" s="7">
        <v>883.51</v>
      </c>
    </row>
    <row r="2797" spans="1:7" x14ac:dyDescent="0.3">
      <c r="A2797">
        <v>3022017</v>
      </c>
      <c r="B2797" t="s">
        <v>24216</v>
      </c>
      <c r="C2797" t="s">
        <v>61</v>
      </c>
      <c r="D2797" t="s">
        <v>375</v>
      </c>
      <c r="E2797">
        <v>616130</v>
      </c>
      <c r="F2797" t="s">
        <v>24196</v>
      </c>
      <c r="G2797" s="7">
        <v>124.44</v>
      </c>
    </row>
    <row r="2798" spans="1:7" x14ac:dyDescent="0.3">
      <c r="A2798">
        <v>3022017</v>
      </c>
      <c r="B2798" t="s">
        <v>24216</v>
      </c>
      <c r="C2798" t="s">
        <v>61</v>
      </c>
      <c r="D2798" t="s">
        <v>373</v>
      </c>
      <c r="E2798">
        <v>615130</v>
      </c>
      <c r="F2798" t="s">
        <v>24196</v>
      </c>
      <c r="G2798" s="7">
        <v>1767.03</v>
      </c>
    </row>
    <row r="2799" spans="1:7" x14ac:dyDescent="0.3">
      <c r="A2799">
        <v>3022017</v>
      </c>
      <c r="B2799" t="s">
        <v>24216</v>
      </c>
      <c r="C2799" t="s">
        <v>61</v>
      </c>
      <c r="D2799" t="s">
        <v>377</v>
      </c>
      <c r="E2799">
        <v>611110</v>
      </c>
      <c r="F2799" t="s">
        <v>24196</v>
      </c>
      <c r="G2799" s="7">
        <v>-11.28</v>
      </c>
    </row>
    <row r="2800" spans="1:7" x14ac:dyDescent="0.3">
      <c r="A2800">
        <v>3022017</v>
      </c>
      <c r="B2800" t="s">
        <v>24216</v>
      </c>
      <c r="C2800" t="s">
        <v>61</v>
      </c>
      <c r="D2800" t="s">
        <v>377</v>
      </c>
      <c r="E2800">
        <v>611110</v>
      </c>
      <c r="F2800" t="s">
        <v>24196</v>
      </c>
      <c r="G2800" s="7">
        <v>-11.28</v>
      </c>
    </row>
    <row r="2801" spans="1:7" x14ac:dyDescent="0.3">
      <c r="A2801">
        <v>3022017</v>
      </c>
      <c r="B2801" t="s">
        <v>24216</v>
      </c>
      <c r="C2801" t="s">
        <v>61</v>
      </c>
      <c r="D2801" t="s">
        <v>373</v>
      </c>
      <c r="E2801">
        <v>615130</v>
      </c>
      <c r="F2801" t="s">
        <v>24196</v>
      </c>
      <c r="G2801" s="7">
        <v>989.66</v>
      </c>
    </row>
    <row r="2802" spans="1:7" x14ac:dyDescent="0.3">
      <c r="A2802">
        <v>3022017</v>
      </c>
      <c r="B2802" t="s">
        <v>24216</v>
      </c>
      <c r="C2802" t="s">
        <v>61</v>
      </c>
      <c r="D2802" t="s">
        <v>377</v>
      </c>
      <c r="E2802">
        <v>611110</v>
      </c>
      <c r="F2802" t="s">
        <v>24196</v>
      </c>
      <c r="G2802" s="7">
        <v>-11.25</v>
      </c>
    </row>
    <row r="2803" spans="1:7" x14ac:dyDescent="0.3">
      <c r="A2803">
        <v>3022017</v>
      </c>
      <c r="B2803" t="s">
        <v>24216</v>
      </c>
      <c r="C2803" t="s">
        <v>61</v>
      </c>
      <c r="D2803" t="s">
        <v>373</v>
      </c>
      <c r="E2803">
        <v>615130</v>
      </c>
      <c r="F2803" t="s">
        <v>24196</v>
      </c>
      <c r="G2803" s="7">
        <v>49.46</v>
      </c>
    </row>
    <row r="2804" spans="1:7" x14ac:dyDescent="0.3">
      <c r="A2804">
        <v>3022017</v>
      </c>
      <c r="B2804" t="s">
        <v>24216</v>
      </c>
      <c r="C2804" t="s">
        <v>61</v>
      </c>
      <c r="D2804" t="s">
        <v>373</v>
      </c>
      <c r="E2804">
        <v>615130</v>
      </c>
      <c r="F2804" t="s">
        <v>24196</v>
      </c>
      <c r="G2804" s="7">
        <v>-26.08</v>
      </c>
    </row>
    <row r="2805" spans="1:7" x14ac:dyDescent="0.3">
      <c r="A2805">
        <v>3022017</v>
      </c>
      <c r="B2805" t="s">
        <v>24216</v>
      </c>
      <c r="C2805" t="s">
        <v>61</v>
      </c>
      <c r="D2805" t="s">
        <v>373</v>
      </c>
      <c r="E2805">
        <v>616160</v>
      </c>
      <c r="F2805" t="s">
        <v>24196</v>
      </c>
      <c r="G2805" s="7">
        <v>220.06</v>
      </c>
    </row>
    <row r="2806" spans="1:7" x14ac:dyDescent="0.3">
      <c r="A2806">
        <v>3022017</v>
      </c>
      <c r="B2806" t="s">
        <v>24216</v>
      </c>
      <c r="C2806" t="s">
        <v>61</v>
      </c>
      <c r="D2806" t="s">
        <v>371</v>
      </c>
      <c r="E2806">
        <v>615100</v>
      </c>
      <c r="F2806" t="s">
        <v>24196</v>
      </c>
      <c r="G2806" s="7">
        <v>-0.01</v>
      </c>
    </row>
    <row r="2807" spans="1:7" x14ac:dyDescent="0.3">
      <c r="A2807">
        <v>3022017</v>
      </c>
      <c r="B2807" t="s">
        <v>24216</v>
      </c>
      <c r="C2807" t="s">
        <v>61</v>
      </c>
      <c r="D2807" t="s">
        <v>373</v>
      </c>
      <c r="E2807">
        <v>617150</v>
      </c>
      <c r="F2807" t="s">
        <v>24196</v>
      </c>
      <c r="G2807" s="7">
        <v>73.180000000000007</v>
      </c>
    </row>
    <row r="2808" spans="1:7" x14ac:dyDescent="0.3">
      <c r="A2808">
        <v>3022017</v>
      </c>
      <c r="B2808" t="s">
        <v>24216</v>
      </c>
      <c r="C2808" t="s">
        <v>61</v>
      </c>
      <c r="D2808" t="s">
        <v>377</v>
      </c>
      <c r="E2808">
        <v>611110</v>
      </c>
      <c r="F2808" t="s">
        <v>24196</v>
      </c>
      <c r="G2808" s="7">
        <v>-11.25</v>
      </c>
    </row>
    <row r="2809" spans="1:7" x14ac:dyDescent="0.3">
      <c r="A2809">
        <v>3022017</v>
      </c>
      <c r="B2809" t="s">
        <v>24216</v>
      </c>
      <c r="C2809" t="s">
        <v>61</v>
      </c>
      <c r="D2809" t="s">
        <v>371</v>
      </c>
      <c r="E2809">
        <v>615100</v>
      </c>
      <c r="F2809" t="s">
        <v>24196</v>
      </c>
      <c r="G2809" s="7">
        <v>-80.98</v>
      </c>
    </row>
    <row r="2810" spans="1:7" x14ac:dyDescent="0.3">
      <c r="A2810">
        <v>3022017</v>
      </c>
      <c r="B2810" t="s">
        <v>24216</v>
      </c>
      <c r="C2810" t="s">
        <v>61</v>
      </c>
      <c r="D2810" t="s">
        <v>371</v>
      </c>
      <c r="E2810">
        <v>615100</v>
      </c>
      <c r="F2810" t="s">
        <v>24196</v>
      </c>
      <c r="G2810" s="7">
        <v>15.55</v>
      </c>
    </row>
    <row r="2811" spans="1:7" x14ac:dyDescent="0.3">
      <c r="A2811">
        <v>3022017</v>
      </c>
      <c r="B2811" t="s">
        <v>24216</v>
      </c>
      <c r="C2811" t="s">
        <v>61</v>
      </c>
      <c r="D2811" t="s">
        <v>377</v>
      </c>
      <c r="E2811">
        <v>611130</v>
      </c>
      <c r="F2811" t="s">
        <v>24196</v>
      </c>
      <c r="G2811" s="7">
        <v>71.849999999999994</v>
      </c>
    </row>
    <row r="2812" spans="1:7" x14ac:dyDescent="0.3">
      <c r="A2812">
        <v>3022017</v>
      </c>
      <c r="B2812" t="s">
        <v>24216</v>
      </c>
      <c r="C2812" t="s">
        <v>61</v>
      </c>
      <c r="D2812" t="s">
        <v>377</v>
      </c>
      <c r="E2812">
        <v>611110</v>
      </c>
      <c r="F2812" t="s">
        <v>24196</v>
      </c>
      <c r="G2812" s="7">
        <v>5.61</v>
      </c>
    </row>
    <row r="2813" spans="1:7" x14ac:dyDescent="0.3">
      <c r="A2813">
        <v>3022017</v>
      </c>
      <c r="B2813" t="s">
        <v>24216</v>
      </c>
      <c r="C2813" t="s">
        <v>61</v>
      </c>
      <c r="D2813" t="s">
        <v>371</v>
      </c>
      <c r="E2813">
        <v>615100</v>
      </c>
      <c r="F2813" t="s">
        <v>24196</v>
      </c>
      <c r="G2813" s="7">
        <v>-86.78</v>
      </c>
    </row>
    <row r="2814" spans="1:7" x14ac:dyDescent="0.3">
      <c r="A2814">
        <v>3022017</v>
      </c>
      <c r="B2814" t="s">
        <v>24216</v>
      </c>
      <c r="C2814" t="s">
        <v>61</v>
      </c>
      <c r="D2814" t="s">
        <v>377</v>
      </c>
      <c r="E2814">
        <v>611110</v>
      </c>
      <c r="F2814" t="s">
        <v>24196</v>
      </c>
      <c r="G2814" s="7">
        <v>-0.01</v>
      </c>
    </row>
    <row r="2815" spans="1:7" x14ac:dyDescent="0.3">
      <c r="A2815">
        <v>3022017</v>
      </c>
      <c r="B2815" t="s">
        <v>24216</v>
      </c>
      <c r="C2815" t="s">
        <v>61</v>
      </c>
      <c r="D2815" t="s">
        <v>373</v>
      </c>
      <c r="E2815">
        <v>615130</v>
      </c>
      <c r="F2815" t="s">
        <v>24196</v>
      </c>
      <c r="G2815" s="7">
        <v>42.18</v>
      </c>
    </row>
    <row r="2816" spans="1:7" x14ac:dyDescent="0.3">
      <c r="A2816">
        <v>3022017</v>
      </c>
      <c r="B2816" t="s">
        <v>24216</v>
      </c>
      <c r="C2816" t="s">
        <v>61</v>
      </c>
      <c r="D2816" t="s">
        <v>373</v>
      </c>
      <c r="E2816">
        <v>615130</v>
      </c>
      <c r="F2816" t="s">
        <v>24196</v>
      </c>
      <c r="G2816" s="7">
        <v>42.13</v>
      </c>
    </row>
    <row r="2817" spans="1:7" x14ac:dyDescent="0.3">
      <c r="A2817">
        <v>3022017</v>
      </c>
      <c r="B2817" t="s">
        <v>24216</v>
      </c>
      <c r="C2817" t="s">
        <v>61</v>
      </c>
      <c r="D2817" t="s">
        <v>373</v>
      </c>
      <c r="E2817">
        <v>615130</v>
      </c>
      <c r="F2817" t="s">
        <v>24196</v>
      </c>
      <c r="G2817" s="7">
        <v>-40.770000000000003</v>
      </c>
    </row>
    <row r="2818" spans="1:7" x14ac:dyDescent="0.3">
      <c r="A2818">
        <v>3022017</v>
      </c>
      <c r="B2818" t="s">
        <v>24216</v>
      </c>
      <c r="C2818" t="s">
        <v>61</v>
      </c>
      <c r="D2818" t="s">
        <v>377</v>
      </c>
      <c r="E2818">
        <v>611110</v>
      </c>
      <c r="F2818" t="s">
        <v>24196</v>
      </c>
      <c r="G2818" s="7">
        <v>-0.01</v>
      </c>
    </row>
    <row r="2819" spans="1:7" x14ac:dyDescent="0.3">
      <c r="A2819">
        <v>3022017</v>
      </c>
      <c r="B2819" t="s">
        <v>24216</v>
      </c>
      <c r="C2819" t="s">
        <v>61</v>
      </c>
      <c r="D2819" t="s">
        <v>373</v>
      </c>
      <c r="E2819">
        <v>617150</v>
      </c>
      <c r="F2819" t="s">
        <v>24196</v>
      </c>
      <c r="G2819" s="7">
        <v>381.52</v>
      </c>
    </row>
    <row r="2820" spans="1:7" x14ac:dyDescent="0.3">
      <c r="A2820">
        <v>3022017</v>
      </c>
      <c r="B2820" t="s">
        <v>24216</v>
      </c>
      <c r="C2820" t="s">
        <v>61</v>
      </c>
      <c r="D2820" t="s">
        <v>373</v>
      </c>
      <c r="E2820">
        <v>616160</v>
      </c>
      <c r="F2820" t="s">
        <v>24196</v>
      </c>
      <c r="G2820" s="7">
        <v>212.13</v>
      </c>
    </row>
    <row r="2821" spans="1:7" x14ac:dyDescent="0.3">
      <c r="A2821">
        <v>3022017</v>
      </c>
      <c r="B2821" t="s">
        <v>24216</v>
      </c>
      <c r="C2821" t="s">
        <v>61</v>
      </c>
      <c r="D2821" t="s">
        <v>377</v>
      </c>
      <c r="E2821">
        <v>611110</v>
      </c>
      <c r="F2821" t="s">
        <v>24196</v>
      </c>
      <c r="G2821" s="7">
        <v>1.75</v>
      </c>
    </row>
    <row r="2822" spans="1:7" x14ac:dyDescent="0.3">
      <c r="A2822">
        <v>3022017</v>
      </c>
      <c r="B2822" t="s">
        <v>24216</v>
      </c>
      <c r="C2822" t="s">
        <v>61</v>
      </c>
      <c r="D2822" t="s">
        <v>371</v>
      </c>
      <c r="E2822">
        <v>617100</v>
      </c>
      <c r="F2822" t="s">
        <v>24196</v>
      </c>
      <c r="G2822" s="7">
        <v>480.01</v>
      </c>
    </row>
    <row r="2823" spans="1:7" x14ac:dyDescent="0.3">
      <c r="A2823">
        <v>3022017</v>
      </c>
      <c r="B2823" t="s">
        <v>24216</v>
      </c>
      <c r="C2823" t="s">
        <v>61</v>
      </c>
      <c r="D2823" t="s">
        <v>377</v>
      </c>
      <c r="E2823">
        <v>611110</v>
      </c>
      <c r="F2823" t="s">
        <v>24196</v>
      </c>
      <c r="G2823" s="7">
        <v>1.74</v>
      </c>
    </row>
    <row r="2824" spans="1:7" x14ac:dyDescent="0.3">
      <c r="A2824">
        <v>3022017</v>
      </c>
      <c r="B2824" t="s">
        <v>24216</v>
      </c>
      <c r="C2824" t="s">
        <v>61</v>
      </c>
      <c r="D2824" t="s">
        <v>377</v>
      </c>
      <c r="E2824">
        <v>611110</v>
      </c>
      <c r="F2824" t="s">
        <v>24196</v>
      </c>
      <c r="G2824" s="7">
        <v>1.79</v>
      </c>
    </row>
    <row r="2825" spans="1:7" x14ac:dyDescent="0.3">
      <c r="A2825">
        <v>3022017</v>
      </c>
      <c r="B2825" t="s">
        <v>24216</v>
      </c>
      <c r="C2825" t="s">
        <v>61</v>
      </c>
      <c r="D2825" t="s">
        <v>377</v>
      </c>
      <c r="E2825">
        <v>611110</v>
      </c>
      <c r="F2825" t="s">
        <v>24196</v>
      </c>
      <c r="G2825" s="7">
        <v>-11.28</v>
      </c>
    </row>
    <row r="2826" spans="1:7" x14ac:dyDescent="0.3">
      <c r="A2826">
        <v>3022017</v>
      </c>
      <c r="B2826" t="s">
        <v>24216</v>
      </c>
      <c r="C2826" t="s">
        <v>61</v>
      </c>
      <c r="D2826" t="s">
        <v>377</v>
      </c>
      <c r="E2826">
        <v>611110</v>
      </c>
      <c r="F2826" t="s">
        <v>24196</v>
      </c>
      <c r="G2826" s="7">
        <v>835.14</v>
      </c>
    </row>
    <row r="2827" spans="1:7" x14ac:dyDescent="0.3">
      <c r="A2827">
        <v>3022017</v>
      </c>
      <c r="B2827" t="s">
        <v>24216</v>
      </c>
      <c r="C2827" t="s">
        <v>61</v>
      </c>
      <c r="D2827" t="s">
        <v>373</v>
      </c>
      <c r="E2827">
        <v>617150</v>
      </c>
      <c r="F2827" t="s">
        <v>24196</v>
      </c>
      <c r="G2827" s="7">
        <v>360.47</v>
      </c>
    </row>
    <row r="2828" spans="1:7" x14ac:dyDescent="0.3">
      <c r="A2828">
        <v>3022017</v>
      </c>
      <c r="B2828" t="s">
        <v>24216</v>
      </c>
      <c r="C2828" t="s">
        <v>61</v>
      </c>
      <c r="D2828" t="s">
        <v>373</v>
      </c>
      <c r="E2828">
        <v>615130</v>
      </c>
      <c r="F2828" t="s">
        <v>24196</v>
      </c>
      <c r="G2828" s="7">
        <v>-57</v>
      </c>
    </row>
    <row r="2829" spans="1:7" x14ac:dyDescent="0.3">
      <c r="A2829">
        <v>3022017</v>
      </c>
      <c r="B2829" t="s">
        <v>24216</v>
      </c>
      <c r="C2829" t="s">
        <v>61</v>
      </c>
      <c r="D2829" t="s">
        <v>373</v>
      </c>
      <c r="E2829">
        <v>617150</v>
      </c>
      <c r="F2829" t="s">
        <v>24196</v>
      </c>
      <c r="G2829" s="7">
        <v>419.47</v>
      </c>
    </row>
    <row r="2830" spans="1:7" x14ac:dyDescent="0.3">
      <c r="A2830">
        <v>3022017</v>
      </c>
      <c r="B2830" t="s">
        <v>24216</v>
      </c>
      <c r="C2830" t="s">
        <v>61</v>
      </c>
      <c r="D2830" t="s">
        <v>373</v>
      </c>
      <c r="E2830">
        <v>615130</v>
      </c>
      <c r="F2830" t="s">
        <v>24196</v>
      </c>
      <c r="G2830" s="7">
        <v>-9.41</v>
      </c>
    </row>
    <row r="2831" spans="1:7" x14ac:dyDescent="0.3">
      <c r="A2831">
        <v>3022017</v>
      </c>
      <c r="B2831" t="s">
        <v>24216</v>
      </c>
      <c r="C2831" t="s">
        <v>61</v>
      </c>
      <c r="D2831" t="s">
        <v>371</v>
      </c>
      <c r="E2831">
        <v>615100</v>
      </c>
      <c r="F2831" t="s">
        <v>24196</v>
      </c>
      <c r="G2831" s="7">
        <v>4499.5</v>
      </c>
    </row>
    <row r="2832" spans="1:7" x14ac:dyDescent="0.3">
      <c r="A2832">
        <v>3022017</v>
      </c>
      <c r="B2832" t="s">
        <v>24216</v>
      </c>
      <c r="C2832" t="s">
        <v>61</v>
      </c>
      <c r="D2832" t="s">
        <v>371</v>
      </c>
      <c r="E2832">
        <v>615100</v>
      </c>
      <c r="F2832" t="s">
        <v>24196</v>
      </c>
      <c r="G2832" s="7">
        <v>20.92</v>
      </c>
    </row>
    <row r="2833" spans="1:7" x14ac:dyDescent="0.3">
      <c r="A2833">
        <v>3022017</v>
      </c>
      <c r="B2833" t="s">
        <v>24216</v>
      </c>
      <c r="C2833" t="s">
        <v>61</v>
      </c>
      <c r="D2833" t="s">
        <v>373</v>
      </c>
      <c r="E2833">
        <v>615130</v>
      </c>
      <c r="F2833" t="s">
        <v>24196</v>
      </c>
      <c r="G2833" s="7">
        <v>10.76</v>
      </c>
    </row>
    <row r="2834" spans="1:7" x14ac:dyDescent="0.3">
      <c r="A2834">
        <v>3022017</v>
      </c>
      <c r="B2834" t="s">
        <v>24216</v>
      </c>
      <c r="C2834" t="s">
        <v>61</v>
      </c>
      <c r="D2834" t="s">
        <v>373</v>
      </c>
      <c r="E2834">
        <v>615130</v>
      </c>
      <c r="F2834" t="s">
        <v>24196</v>
      </c>
      <c r="G2834" s="7">
        <v>15.88</v>
      </c>
    </row>
    <row r="2835" spans="1:7" x14ac:dyDescent="0.3">
      <c r="A2835">
        <v>3022017</v>
      </c>
      <c r="B2835" t="s">
        <v>24216</v>
      </c>
      <c r="C2835" t="s">
        <v>61</v>
      </c>
      <c r="D2835" t="s">
        <v>373</v>
      </c>
      <c r="E2835">
        <v>615130</v>
      </c>
      <c r="F2835" t="s">
        <v>24196</v>
      </c>
      <c r="G2835" s="7">
        <v>-31.77</v>
      </c>
    </row>
    <row r="2836" spans="1:7" x14ac:dyDescent="0.3">
      <c r="A2836">
        <v>3022017</v>
      </c>
      <c r="B2836" t="s">
        <v>24216</v>
      </c>
      <c r="C2836" t="s">
        <v>61</v>
      </c>
      <c r="D2836" t="s">
        <v>373</v>
      </c>
      <c r="E2836">
        <v>615130</v>
      </c>
      <c r="F2836" t="s">
        <v>24196</v>
      </c>
      <c r="G2836" s="7">
        <v>7.65</v>
      </c>
    </row>
    <row r="2837" spans="1:7" x14ac:dyDescent="0.3">
      <c r="A2837">
        <v>3022017</v>
      </c>
      <c r="B2837" t="s">
        <v>24216</v>
      </c>
      <c r="C2837" t="s">
        <v>61</v>
      </c>
      <c r="D2837" t="s">
        <v>371</v>
      </c>
      <c r="E2837">
        <v>615100</v>
      </c>
      <c r="F2837" t="s">
        <v>24196</v>
      </c>
      <c r="G2837" s="7">
        <v>1673.67</v>
      </c>
    </row>
    <row r="2838" spans="1:7" x14ac:dyDescent="0.3">
      <c r="A2838">
        <v>3022017</v>
      </c>
      <c r="B2838" t="s">
        <v>24216</v>
      </c>
      <c r="C2838" t="s">
        <v>61</v>
      </c>
      <c r="D2838" t="s">
        <v>373</v>
      </c>
      <c r="E2838">
        <v>615130</v>
      </c>
      <c r="F2838" t="s">
        <v>24196</v>
      </c>
      <c r="G2838" s="7">
        <v>8.84</v>
      </c>
    </row>
    <row r="2839" spans="1:7" x14ac:dyDescent="0.3">
      <c r="A2839">
        <v>3022017</v>
      </c>
      <c r="B2839" t="s">
        <v>24216</v>
      </c>
      <c r="C2839" t="s">
        <v>61</v>
      </c>
      <c r="D2839" t="s">
        <v>377</v>
      </c>
      <c r="E2839">
        <v>611120</v>
      </c>
      <c r="F2839" t="s">
        <v>24196</v>
      </c>
      <c r="G2839" s="7">
        <v>35.44</v>
      </c>
    </row>
    <row r="2840" spans="1:7" x14ac:dyDescent="0.3">
      <c r="A2840">
        <v>3022017</v>
      </c>
      <c r="B2840" t="s">
        <v>24216</v>
      </c>
      <c r="C2840" t="s">
        <v>61</v>
      </c>
      <c r="D2840" t="s">
        <v>373</v>
      </c>
      <c r="E2840">
        <v>615130</v>
      </c>
      <c r="F2840" t="s">
        <v>24196</v>
      </c>
      <c r="G2840" s="7">
        <v>40.770000000000003</v>
      </c>
    </row>
    <row r="2841" spans="1:7" x14ac:dyDescent="0.3">
      <c r="A2841">
        <v>3022017</v>
      </c>
      <c r="B2841" t="s">
        <v>24216</v>
      </c>
      <c r="C2841" t="s">
        <v>61</v>
      </c>
      <c r="D2841" t="s">
        <v>373</v>
      </c>
      <c r="E2841">
        <v>615130</v>
      </c>
      <c r="F2841" t="s">
        <v>24196</v>
      </c>
      <c r="G2841" s="7">
        <v>-59.48</v>
      </c>
    </row>
    <row r="2842" spans="1:7" x14ac:dyDescent="0.3">
      <c r="A2842">
        <v>3022017</v>
      </c>
      <c r="B2842" t="s">
        <v>24216</v>
      </c>
      <c r="C2842" t="s">
        <v>61</v>
      </c>
      <c r="D2842" t="s">
        <v>375</v>
      </c>
      <c r="E2842">
        <v>616130</v>
      </c>
      <c r="F2842" t="s">
        <v>24196</v>
      </c>
      <c r="G2842" s="7">
        <v>209.32</v>
      </c>
    </row>
    <row r="2843" spans="1:7" x14ac:dyDescent="0.3">
      <c r="A2843">
        <v>3022017</v>
      </c>
      <c r="B2843" t="s">
        <v>24216</v>
      </c>
      <c r="C2843" t="s">
        <v>61</v>
      </c>
      <c r="D2843" t="s">
        <v>371</v>
      </c>
      <c r="E2843">
        <v>616100</v>
      </c>
      <c r="F2843" t="s">
        <v>24196</v>
      </c>
      <c r="G2843" s="7">
        <v>510.21</v>
      </c>
    </row>
    <row r="2844" spans="1:7" x14ac:dyDescent="0.3">
      <c r="A2844">
        <v>3022017</v>
      </c>
      <c r="B2844" t="s">
        <v>24216</v>
      </c>
      <c r="C2844" t="s">
        <v>61</v>
      </c>
      <c r="D2844" t="s">
        <v>371</v>
      </c>
      <c r="E2844">
        <v>615100</v>
      </c>
      <c r="F2844" t="s">
        <v>24196</v>
      </c>
      <c r="G2844" s="7">
        <v>-86.78</v>
      </c>
    </row>
    <row r="2845" spans="1:7" x14ac:dyDescent="0.3">
      <c r="A2845">
        <v>3022017</v>
      </c>
      <c r="B2845" t="s">
        <v>24216</v>
      </c>
      <c r="C2845" t="s">
        <v>61</v>
      </c>
      <c r="D2845" t="s">
        <v>373</v>
      </c>
      <c r="E2845">
        <v>615130</v>
      </c>
      <c r="F2845" t="s">
        <v>24196</v>
      </c>
      <c r="G2845" s="7">
        <v>42.13</v>
      </c>
    </row>
    <row r="2846" spans="1:7" x14ac:dyDescent="0.3">
      <c r="A2846">
        <v>3022017</v>
      </c>
      <c r="B2846" t="s">
        <v>24216</v>
      </c>
      <c r="C2846" t="s">
        <v>61</v>
      </c>
      <c r="D2846" t="s">
        <v>371</v>
      </c>
      <c r="E2846">
        <v>615100</v>
      </c>
      <c r="F2846" t="s">
        <v>24196</v>
      </c>
      <c r="G2846" s="7">
        <v>86.78</v>
      </c>
    </row>
    <row r="2847" spans="1:7" x14ac:dyDescent="0.3">
      <c r="A2847">
        <v>3022017</v>
      </c>
      <c r="B2847" t="s">
        <v>24216</v>
      </c>
      <c r="C2847" t="s">
        <v>61</v>
      </c>
      <c r="D2847" t="s">
        <v>371</v>
      </c>
      <c r="E2847">
        <v>615100</v>
      </c>
      <c r="F2847" t="s">
        <v>24196</v>
      </c>
      <c r="G2847" s="7">
        <v>-80.98</v>
      </c>
    </row>
    <row r="2848" spans="1:7" x14ac:dyDescent="0.3">
      <c r="A2848">
        <v>3022017</v>
      </c>
      <c r="B2848" t="s">
        <v>24216</v>
      </c>
      <c r="C2848" t="s">
        <v>61</v>
      </c>
      <c r="D2848" t="s">
        <v>377</v>
      </c>
      <c r="E2848">
        <v>611110</v>
      </c>
      <c r="F2848" t="s">
        <v>24196</v>
      </c>
      <c r="G2848" s="7">
        <v>-11.28</v>
      </c>
    </row>
    <row r="2849" spans="1:7" x14ac:dyDescent="0.3">
      <c r="A2849">
        <v>3022017</v>
      </c>
      <c r="B2849" t="s">
        <v>24216</v>
      </c>
      <c r="C2849" t="s">
        <v>61</v>
      </c>
      <c r="D2849" t="s">
        <v>373</v>
      </c>
      <c r="E2849">
        <v>616160</v>
      </c>
      <c r="F2849" t="s">
        <v>24196</v>
      </c>
      <c r="G2849" s="7">
        <v>97.82</v>
      </c>
    </row>
    <row r="2850" spans="1:7" x14ac:dyDescent="0.3">
      <c r="A2850">
        <v>3022017</v>
      </c>
      <c r="B2850" t="s">
        <v>24216</v>
      </c>
      <c r="C2850" t="s">
        <v>61</v>
      </c>
      <c r="D2850" t="s">
        <v>373</v>
      </c>
      <c r="E2850">
        <v>615130</v>
      </c>
      <c r="F2850" t="s">
        <v>24196</v>
      </c>
      <c r="G2850" s="7">
        <v>2056.2199999999998</v>
      </c>
    </row>
    <row r="2851" spans="1:7" x14ac:dyDescent="0.3">
      <c r="A2851">
        <v>3022017</v>
      </c>
      <c r="B2851" t="s">
        <v>24216</v>
      </c>
      <c r="C2851" t="s">
        <v>61</v>
      </c>
      <c r="D2851" t="s">
        <v>377</v>
      </c>
      <c r="E2851">
        <v>611110</v>
      </c>
      <c r="F2851" t="s">
        <v>24196</v>
      </c>
      <c r="G2851" s="7">
        <v>-11.28</v>
      </c>
    </row>
    <row r="2852" spans="1:7" x14ac:dyDescent="0.3">
      <c r="A2852">
        <v>3022017</v>
      </c>
      <c r="B2852" t="s">
        <v>24216</v>
      </c>
      <c r="C2852" t="s">
        <v>61</v>
      </c>
      <c r="D2852" t="s">
        <v>377</v>
      </c>
      <c r="E2852">
        <v>611110</v>
      </c>
      <c r="F2852" t="s">
        <v>24196</v>
      </c>
      <c r="G2852" s="7">
        <v>357.02</v>
      </c>
    </row>
    <row r="2853" spans="1:7" x14ac:dyDescent="0.3">
      <c r="A2853">
        <v>3022017</v>
      </c>
      <c r="B2853" t="s">
        <v>24216</v>
      </c>
      <c r="C2853" t="s">
        <v>61</v>
      </c>
      <c r="D2853" t="s">
        <v>373</v>
      </c>
      <c r="E2853">
        <v>615130</v>
      </c>
      <c r="F2853" t="s">
        <v>24196</v>
      </c>
      <c r="G2853" s="7">
        <v>40.770000000000003</v>
      </c>
    </row>
    <row r="2854" spans="1:7" x14ac:dyDescent="0.3">
      <c r="A2854">
        <v>3022017</v>
      </c>
      <c r="B2854" t="s">
        <v>24216</v>
      </c>
      <c r="C2854" t="s">
        <v>61</v>
      </c>
      <c r="D2854" t="s">
        <v>373</v>
      </c>
      <c r="E2854">
        <v>615130</v>
      </c>
      <c r="F2854" t="s">
        <v>24196</v>
      </c>
      <c r="G2854" s="7">
        <v>9.42</v>
      </c>
    </row>
    <row r="2855" spans="1:7" x14ac:dyDescent="0.3">
      <c r="A2855">
        <v>3022017</v>
      </c>
      <c r="B2855" t="s">
        <v>24216</v>
      </c>
      <c r="C2855" t="s">
        <v>61</v>
      </c>
      <c r="D2855" t="s">
        <v>377</v>
      </c>
      <c r="E2855">
        <v>611110</v>
      </c>
      <c r="F2855" t="s">
        <v>24196</v>
      </c>
      <c r="G2855" s="7">
        <v>-11.28</v>
      </c>
    </row>
    <row r="2856" spans="1:7" x14ac:dyDescent="0.3">
      <c r="A2856">
        <v>3022017</v>
      </c>
      <c r="B2856" t="s">
        <v>24216</v>
      </c>
      <c r="C2856" t="s">
        <v>61</v>
      </c>
      <c r="D2856" t="s">
        <v>377</v>
      </c>
      <c r="E2856">
        <v>611120</v>
      </c>
      <c r="F2856" t="s">
        <v>24196</v>
      </c>
      <c r="G2856" s="7">
        <v>28.35</v>
      </c>
    </row>
    <row r="2857" spans="1:7" x14ac:dyDescent="0.3">
      <c r="A2857">
        <v>3022017</v>
      </c>
      <c r="B2857" t="s">
        <v>24216</v>
      </c>
      <c r="C2857" t="s">
        <v>61</v>
      </c>
      <c r="D2857" t="s">
        <v>377</v>
      </c>
      <c r="E2857">
        <v>611110</v>
      </c>
      <c r="F2857" t="s">
        <v>24196</v>
      </c>
      <c r="G2857" s="7">
        <v>-11.28</v>
      </c>
    </row>
    <row r="2858" spans="1:7" x14ac:dyDescent="0.3">
      <c r="A2858">
        <v>3022017</v>
      </c>
      <c r="B2858" t="s">
        <v>24216</v>
      </c>
      <c r="C2858" t="s">
        <v>61</v>
      </c>
      <c r="D2858" t="s">
        <v>371</v>
      </c>
      <c r="E2858">
        <v>617100</v>
      </c>
      <c r="F2858" t="s">
        <v>24196</v>
      </c>
      <c r="G2858" s="7">
        <v>795.28</v>
      </c>
    </row>
    <row r="2859" spans="1:7" x14ac:dyDescent="0.3">
      <c r="A2859">
        <v>3022017</v>
      </c>
      <c r="B2859" t="s">
        <v>24216</v>
      </c>
      <c r="C2859" t="s">
        <v>61</v>
      </c>
      <c r="D2859" t="s">
        <v>373</v>
      </c>
      <c r="E2859">
        <v>615130</v>
      </c>
      <c r="F2859" t="s">
        <v>24196</v>
      </c>
      <c r="G2859" s="7">
        <v>40.770000000000003</v>
      </c>
    </row>
    <row r="2860" spans="1:7" x14ac:dyDescent="0.3">
      <c r="A2860">
        <v>3022017</v>
      </c>
      <c r="B2860" t="s">
        <v>24216</v>
      </c>
      <c r="C2860" t="s">
        <v>61</v>
      </c>
      <c r="D2860" t="s">
        <v>371</v>
      </c>
      <c r="E2860">
        <v>615100</v>
      </c>
      <c r="F2860" t="s">
        <v>24196</v>
      </c>
      <c r="G2860" s="7">
        <v>-86.78</v>
      </c>
    </row>
    <row r="2861" spans="1:7" x14ac:dyDescent="0.3">
      <c r="A2861">
        <v>3022017</v>
      </c>
      <c r="B2861" t="s">
        <v>24216</v>
      </c>
      <c r="C2861" t="s">
        <v>61</v>
      </c>
      <c r="D2861" t="s">
        <v>373</v>
      </c>
      <c r="E2861">
        <v>615130</v>
      </c>
      <c r="F2861" t="s">
        <v>24196</v>
      </c>
      <c r="G2861" s="7">
        <v>1921.4</v>
      </c>
    </row>
    <row r="2862" spans="1:7" x14ac:dyDescent="0.3">
      <c r="A2862">
        <v>3022017</v>
      </c>
      <c r="B2862" t="s">
        <v>24216</v>
      </c>
      <c r="C2862" t="s">
        <v>61</v>
      </c>
      <c r="D2862" t="s">
        <v>377</v>
      </c>
      <c r="E2862">
        <v>611110</v>
      </c>
      <c r="F2862" t="s">
        <v>24196</v>
      </c>
      <c r="G2862" s="7">
        <v>-11.25</v>
      </c>
    </row>
    <row r="2863" spans="1:7" x14ac:dyDescent="0.3">
      <c r="A2863">
        <v>3022017</v>
      </c>
      <c r="B2863" t="s">
        <v>24216</v>
      </c>
      <c r="C2863" t="s">
        <v>61</v>
      </c>
      <c r="D2863" t="s">
        <v>373</v>
      </c>
      <c r="E2863">
        <v>615130</v>
      </c>
      <c r="F2863" t="s">
        <v>24196</v>
      </c>
      <c r="G2863" s="7">
        <v>1890.47</v>
      </c>
    </row>
    <row r="2864" spans="1:7" x14ac:dyDescent="0.3">
      <c r="A2864">
        <v>3022017</v>
      </c>
      <c r="B2864" t="s">
        <v>24216</v>
      </c>
      <c r="C2864" t="s">
        <v>61</v>
      </c>
      <c r="D2864" t="s">
        <v>373</v>
      </c>
      <c r="E2864">
        <v>615130</v>
      </c>
      <c r="F2864" t="s">
        <v>24196</v>
      </c>
      <c r="G2864" s="7">
        <v>-31.77</v>
      </c>
    </row>
    <row r="2865" spans="1:7" x14ac:dyDescent="0.3">
      <c r="A2865">
        <v>3022017</v>
      </c>
      <c r="B2865" t="s">
        <v>24216</v>
      </c>
      <c r="C2865" t="s">
        <v>61</v>
      </c>
      <c r="D2865" t="s">
        <v>377</v>
      </c>
      <c r="E2865">
        <v>611110</v>
      </c>
      <c r="F2865" t="s">
        <v>24196</v>
      </c>
      <c r="G2865" s="7">
        <v>347.97</v>
      </c>
    </row>
    <row r="2866" spans="1:7" x14ac:dyDescent="0.3">
      <c r="A2866">
        <v>3022017</v>
      </c>
      <c r="B2866" t="s">
        <v>24216</v>
      </c>
      <c r="C2866" t="s">
        <v>61</v>
      </c>
      <c r="D2866" t="s">
        <v>373</v>
      </c>
      <c r="E2866">
        <v>615130</v>
      </c>
      <c r="F2866" t="s">
        <v>24196</v>
      </c>
      <c r="G2866" s="7">
        <v>26.08</v>
      </c>
    </row>
    <row r="2867" spans="1:7" x14ac:dyDescent="0.3">
      <c r="A2867">
        <v>3022017</v>
      </c>
      <c r="B2867" t="s">
        <v>24216</v>
      </c>
      <c r="C2867" t="s">
        <v>61</v>
      </c>
      <c r="D2867" t="s">
        <v>371</v>
      </c>
      <c r="E2867">
        <v>617100</v>
      </c>
      <c r="F2867" t="s">
        <v>24196</v>
      </c>
      <c r="G2867" s="7">
        <v>1095.1199999999999</v>
      </c>
    </row>
    <row r="2868" spans="1:7" x14ac:dyDescent="0.3">
      <c r="A2868">
        <v>3022017</v>
      </c>
      <c r="B2868" t="s">
        <v>24216</v>
      </c>
      <c r="C2868" t="s">
        <v>61</v>
      </c>
      <c r="D2868" t="s">
        <v>371</v>
      </c>
      <c r="E2868">
        <v>615100</v>
      </c>
      <c r="F2868" t="s">
        <v>24196</v>
      </c>
      <c r="G2868" s="7">
        <v>-80.98</v>
      </c>
    </row>
    <row r="2869" spans="1:7" x14ac:dyDescent="0.3">
      <c r="A2869">
        <v>3022017</v>
      </c>
      <c r="B2869" t="s">
        <v>24216</v>
      </c>
      <c r="C2869" t="s">
        <v>61</v>
      </c>
      <c r="D2869" t="s">
        <v>377</v>
      </c>
      <c r="E2869">
        <v>611110</v>
      </c>
      <c r="F2869" t="s">
        <v>24196</v>
      </c>
      <c r="G2869" s="7">
        <v>4.18</v>
      </c>
    </row>
    <row r="2870" spans="1:7" x14ac:dyDescent="0.3">
      <c r="A2870">
        <v>3022017</v>
      </c>
      <c r="B2870" t="s">
        <v>24216</v>
      </c>
      <c r="C2870" t="s">
        <v>61</v>
      </c>
      <c r="D2870" t="s">
        <v>377</v>
      </c>
      <c r="E2870">
        <v>611110</v>
      </c>
      <c r="F2870" t="s">
        <v>24196</v>
      </c>
      <c r="G2870" s="7">
        <v>-0.01</v>
      </c>
    </row>
    <row r="2871" spans="1:7" x14ac:dyDescent="0.3">
      <c r="A2871">
        <v>3022017</v>
      </c>
      <c r="B2871" t="s">
        <v>24216</v>
      </c>
      <c r="C2871" t="s">
        <v>61</v>
      </c>
      <c r="D2871" t="s">
        <v>373</v>
      </c>
      <c r="E2871">
        <v>616160</v>
      </c>
      <c r="F2871" t="s">
        <v>24196</v>
      </c>
      <c r="G2871" s="7">
        <v>127.25</v>
      </c>
    </row>
    <row r="2872" spans="1:7" x14ac:dyDescent="0.3">
      <c r="A2872">
        <v>3022017</v>
      </c>
      <c r="B2872" t="s">
        <v>24216</v>
      </c>
      <c r="C2872" t="s">
        <v>61</v>
      </c>
      <c r="D2872" t="s">
        <v>377</v>
      </c>
      <c r="E2872">
        <v>611110</v>
      </c>
      <c r="F2872" t="s">
        <v>24196</v>
      </c>
      <c r="G2872" s="7">
        <v>-11.25</v>
      </c>
    </row>
    <row r="2873" spans="1:7" x14ac:dyDescent="0.3">
      <c r="A2873">
        <v>3022017</v>
      </c>
      <c r="B2873" t="s">
        <v>24216</v>
      </c>
      <c r="C2873" t="s">
        <v>61</v>
      </c>
      <c r="D2873" t="s">
        <v>377</v>
      </c>
      <c r="E2873">
        <v>611110</v>
      </c>
      <c r="F2873" t="s">
        <v>24196</v>
      </c>
      <c r="G2873" s="7">
        <v>17.260000000000002</v>
      </c>
    </row>
    <row r="2874" spans="1:7" x14ac:dyDescent="0.3">
      <c r="A2874">
        <v>3022017</v>
      </c>
      <c r="B2874" t="s">
        <v>24216</v>
      </c>
      <c r="C2874" t="s">
        <v>61</v>
      </c>
      <c r="D2874" t="s">
        <v>371</v>
      </c>
      <c r="E2874">
        <v>615100</v>
      </c>
      <c r="F2874" t="s">
        <v>24196</v>
      </c>
      <c r="G2874" s="7">
        <v>0.94</v>
      </c>
    </row>
    <row r="2875" spans="1:7" x14ac:dyDescent="0.3">
      <c r="A2875">
        <v>3022017</v>
      </c>
      <c r="B2875" t="s">
        <v>24216</v>
      </c>
      <c r="C2875" t="s">
        <v>61</v>
      </c>
      <c r="D2875" t="s">
        <v>373</v>
      </c>
      <c r="E2875">
        <v>616160</v>
      </c>
      <c r="F2875" t="s">
        <v>24196</v>
      </c>
      <c r="G2875" s="7">
        <v>245.88</v>
      </c>
    </row>
    <row r="2876" spans="1:7" x14ac:dyDescent="0.3">
      <c r="A2876">
        <v>3022017</v>
      </c>
      <c r="B2876" t="s">
        <v>24216</v>
      </c>
      <c r="C2876" t="s">
        <v>61</v>
      </c>
      <c r="D2876" t="s">
        <v>377</v>
      </c>
      <c r="E2876">
        <v>611110</v>
      </c>
      <c r="F2876" t="s">
        <v>24196</v>
      </c>
      <c r="G2876" s="7">
        <v>347.97</v>
      </c>
    </row>
    <row r="2877" spans="1:7" x14ac:dyDescent="0.3">
      <c r="A2877">
        <v>3022017</v>
      </c>
      <c r="B2877" t="s">
        <v>24216</v>
      </c>
      <c r="C2877" t="s">
        <v>61</v>
      </c>
      <c r="D2877" t="s">
        <v>371</v>
      </c>
      <c r="E2877">
        <v>617100</v>
      </c>
      <c r="F2877" t="s">
        <v>24196</v>
      </c>
      <c r="G2877" s="7">
        <v>1290.46</v>
      </c>
    </row>
    <row r="2878" spans="1:7" x14ac:dyDescent="0.3">
      <c r="A2878">
        <v>3022017</v>
      </c>
      <c r="B2878" t="s">
        <v>24216</v>
      </c>
      <c r="C2878" t="s">
        <v>61</v>
      </c>
      <c r="D2878" t="s">
        <v>371</v>
      </c>
      <c r="E2878">
        <v>616100</v>
      </c>
      <c r="F2878" t="s">
        <v>24196</v>
      </c>
      <c r="G2878" s="7">
        <v>510.21</v>
      </c>
    </row>
    <row r="2879" spans="1:7" x14ac:dyDescent="0.3">
      <c r="A2879">
        <v>3022017</v>
      </c>
      <c r="B2879" t="s">
        <v>24216</v>
      </c>
      <c r="C2879" t="s">
        <v>61</v>
      </c>
      <c r="D2879" t="s">
        <v>373</v>
      </c>
      <c r="E2879">
        <v>616160</v>
      </c>
      <c r="F2879" t="s">
        <v>24196</v>
      </c>
      <c r="G2879" s="7">
        <v>149.49</v>
      </c>
    </row>
    <row r="2880" spans="1:7" x14ac:dyDescent="0.3">
      <c r="A2880">
        <v>3022017</v>
      </c>
      <c r="B2880" t="s">
        <v>24216</v>
      </c>
      <c r="C2880" t="s">
        <v>61</v>
      </c>
      <c r="D2880" t="s">
        <v>377</v>
      </c>
      <c r="E2880">
        <v>611110</v>
      </c>
      <c r="F2880" t="s">
        <v>24196</v>
      </c>
      <c r="G2880" s="7">
        <v>-11.25</v>
      </c>
    </row>
    <row r="2881" spans="1:7" x14ac:dyDescent="0.3">
      <c r="A2881">
        <v>3022017</v>
      </c>
      <c r="B2881" t="s">
        <v>24216</v>
      </c>
      <c r="C2881" t="s">
        <v>61</v>
      </c>
      <c r="D2881" t="s">
        <v>373</v>
      </c>
      <c r="E2881">
        <v>615130</v>
      </c>
      <c r="F2881" t="s">
        <v>24196</v>
      </c>
      <c r="G2881" s="7">
        <v>42.13</v>
      </c>
    </row>
    <row r="2882" spans="1:7" x14ac:dyDescent="0.3">
      <c r="A2882">
        <v>3022017</v>
      </c>
      <c r="B2882" t="s">
        <v>24216</v>
      </c>
      <c r="C2882" t="s">
        <v>61</v>
      </c>
      <c r="D2882" t="s">
        <v>373</v>
      </c>
      <c r="E2882">
        <v>617150</v>
      </c>
      <c r="F2882" t="s">
        <v>24196</v>
      </c>
      <c r="G2882" s="7">
        <v>352.43</v>
      </c>
    </row>
    <row r="2883" spans="1:7" x14ac:dyDescent="0.3">
      <c r="A2883">
        <v>3022017</v>
      </c>
      <c r="B2883" t="s">
        <v>24216</v>
      </c>
      <c r="C2883" t="s">
        <v>61</v>
      </c>
      <c r="D2883" t="s">
        <v>377</v>
      </c>
      <c r="E2883">
        <v>611110</v>
      </c>
      <c r="F2883" t="s">
        <v>24196</v>
      </c>
      <c r="G2883" s="7">
        <v>-9.09</v>
      </c>
    </row>
    <row r="2884" spans="1:7" x14ac:dyDescent="0.3">
      <c r="A2884">
        <v>3022017</v>
      </c>
      <c r="B2884" t="s">
        <v>24216</v>
      </c>
      <c r="C2884" t="s">
        <v>61</v>
      </c>
      <c r="D2884" t="s">
        <v>373</v>
      </c>
      <c r="E2884">
        <v>615130</v>
      </c>
      <c r="F2884" t="s">
        <v>24196</v>
      </c>
      <c r="G2884" s="7">
        <v>11.38</v>
      </c>
    </row>
    <row r="2885" spans="1:7" x14ac:dyDescent="0.3">
      <c r="A2885">
        <v>3022017</v>
      </c>
      <c r="B2885" t="s">
        <v>24216</v>
      </c>
      <c r="C2885" t="s">
        <v>61</v>
      </c>
      <c r="D2885" t="s">
        <v>373</v>
      </c>
      <c r="E2885">
        <v>615130</v>
      </c>
      <c r="F2885" t="s">
        <v>24196</v>
      </c>
      <c r="G2885" s="7">
        <v>-42.13</v>
      </c>
    </row>
    <row r="2886" spans="1:7" x14ac:dyDescent="0.3">
      <c r="A2886">
        <v>3022017</v>
      </c>
      <c r="B2886" t="s">
        <v>24216</v>
      </c>
      <c r="C2886" t="s">
        <v>61</v>
      </c>
      <c r="D2886" t="s">
        <v>377</v>
      </c>
      <c r="E2886">
        <v>611110</v>
      </c>
      <c r="F2886" t="s">
        <v>24196</v>
      </c>
      <c r="G2886" s="7">
        <v>-11.22</v>
      </c>
    </row>
    <row r="2887" spans="1:7" x14ac:dyDescent="0.3">
      <c r="A2887">
        <v>3022017</v>
      </c>
      <c r="B2887" t="s">
        <v>24216</v>
      </c>
      <c r="C2887" t="s">
        <v>61</v>
      </c>
      <c r="D2887" t="s">
        <v>377</v>
      </c>
      <c r="E2887">
        <v>611120</v>
      </c>
      <c r="F2887" t="s">
        <v>24196</v>
      </c>
      <c r="G2887" s="7">
        <v>10.48</v>
      </c>
    </row>
    <row r="2888" spans="1:7" x14ac:dyDescent="0.3">
      <c r="A2888">
        <v>3022017</v>
      </c>
      <c r="B2888" t="s">
        <v>24216</v>
      </c>
      <c r="C2888" t="s">
        <v>61</v>
      </c>
      <c r="D2888" t="s">
        <v>373</v>
      </c>
      <c r="E2888">
        <v>615130</v>
      </c>
      <c r="F2888" t="s">
        <v>24196</v>
      </c>
      <c r="G2888" s="7">
        <v>58.9</v>
      </c>
    </row>
    <row r="2889" spans="1:7" x14ac:dyDescent="0.3">
      <c r="A2889">
        <v>3022017</v>
      </c>
      <c r="B2889" t="s">
        <v>24216</v>
      </c>
      <c r="C2889" t="s">
        <v>61</v>
      </c>
      <c r="D2889" t="s">
        <v>373</v>
      </c>
      <c r="E2889">
        <v>615130</v>
      </c>
      <c r="F2889" t="s">
        <v>24196</v>
      </c>
      <c r="G2889" s="7">
        <v>887.94</v>
      </c>
    </row>
    <row r="2890" spans="1:7" x14ac:dyDescent="0.3">
      <c r="A2890">
        <v>3022017</v>
      </c>
      <c r="B2890" t="s">
        <v>24216</v>
      </c>
      <c r="C2890" t="s">
        <v>61</v>
      </c>
      <c r="D2890" t="s">
        <v>371</v>
      </c>
      <c r="E2890">
        <v>615100</v>
      </c>
      <c r="F2890" t="s">
        <v>24196</v>
      </c>
      <c r="G2890" s="7">
        <v>6481.08</v>
      </c>
    </row>
    <row r="2891" spans="1:7" x14ac:dyDescent="0.3">
      <c r="A2891">
        <v>3022017</v>
      </c>
      <c r="B2891" t="s">
        <v>24216</v>
      </c>
      <c r="C2891" t="s">
        <v>61</v>
      </c>
      <c r="D2891" t="s">
        <v>373</v>
      </c>
      <c r="E2891">
        <v>617150</v>
      </c>
      <c r="F2891" t="s">
        <v>24196</v>
      </c>
      <c r="G2891" s="7">
        <v>232.32</v>
      </c>
    </row>
    <row r="2892" spans="1:7" x14ac:dyDescent="0.3">
      <c r="A2892">
        <v>3022017</v>
      </c>
      <c r="B2892" t="s">
        <v>24216</v>
      </c>
      <c r="C2892" t="s">
        <v>61</v>
      </c>
      <c r="D2892" t="s">
        <v>373</v>
      </c>
      <c r="E2892">
        <v>615130</v>
      </c>
      <c r="F2892" t="s">
        <v>24196</v>
      </c>
      <c r="G2892" s="7">
        <v>40.770000000000003</v>
      </c>
    </row>
    <row r="2893" spans="1:7" x14ac:dyDescent="0.3">
      <c r="A2893">
        <v>3022017</v>
      </c>
      <c r="B2893" t="s">
        <v>24216</v>
      </c>
      <c r="C2893" t="s">
        <v>61</v>
      </c>
      <c r="D2893" t="s">
        <v>373</v>
      </c>
      <c r="E2893">
        <v>617150</v>
      </c>
      <c r="F2893" t="s">
        <v>24196</v>
      </c>
      <c r="G2893" s="7">
        <v>172.03</v>
      </c>
    </row>
    <row r="2894" spans="1:7" x14ac:dyDescent="0.3">
      <c r="A2894">
        <v>3022017</v>
      </c>
      <c r="B2894" t="s">
        <v>24216</v>
      </c>
      <c r="C2894" t="s">
        <v>61</v>
      </c>
      <c r="D2894" t="s">
        <v>377</v>
      </c>
      <c r="E2894">
        <v>611110</v>
      </c>
      <c r="F2894" t="s">
        <v>24196</v>
      </c>
      <c r="G2894" s="7">
        <v>-11.28</v>
      </c>
    </row>
    <row r="2895" spans="1:7" x14ac:dyDescent="0.3">
      <c r="A2895">
        <v>3022017</v>
      </c>
      <c r="B2895" t="s">
        <v>24216</v>
      </c>
      <c r="C2895" t="s">
        <v>61</v>
      </c>
      <c r="D2895" t="s">
        <v>377</v>
      </c>
      <c r="E2895">
        <v>611120</v>
      </c>
      <c r="F2895" t="s">
        <v>24196</v>
      </c>
      <c r="G2895" s="7">
        <v>35.92</v>
      </c>
    </row>
    <row r="2896" spans="1:7" x14ac:dyDescent="0.3">
      <c r="A2896">
        <v>3022017</v>
      </c>
      <c r="B2896" t="s">
        <v>24216</v>
      </c>
      <c r="C2896" t="s">
        <v>61</v>
      </c>
      <c r="D2896" t="s">
        <v>373</v>
      </c>
      <c r="E2896">
        <v>615130</v>
      </c>
      <c r="F2896" t="s">
        <v>24196</v>
      </c>
      <c r="G2896" s="7">
        <v>-42.13</v>
      </c>
    </row>
    <row r="2897" spans="1:7" x14ac:dyDescent="0.3">
      <c r="A2897">
        <v>3022017</v>
      </c>
      <c r="B2897" t="s">
        <v>24216</v>
      </c>
      <c r="C2897" t="s">
        <v>61</v>
      </c>
      <c r="D2897" t="s">
        <v>377</v>
      </c>
      <c r="E2897">
        <v>611110</v>
      </c>
      <c r="F2897" t="s">
        <v>24196</v>
      </c>
      <c r="G2897" s="7">
        <v>347.97</v>
      </c>
    </row>
    <row r="2898" spans="1:7" x14ac:dyDescent="0.3">
      <c r="A2898">
        <v>3022017</v>
      </c>
      <c r="B2898" t="s">
        <v>24216</v>
      </c>
      <c r="C2898" t="s">
        <v>61</v>
      </c>
      <c r="D2898" t="s">
        <v>373</v>
      </c>
      <c r="E2898">
        <v>615130</v>
      </c>
      <c r="F2898" t="s">
        <v>24196</v>
      </c>
      <c r="G2898" s="7">
        <v>42.13</v>
      </c>
    </row>
    <row r="2899" spans="1:7" x14ac:dyDescent="0.3">
      <c r="A2899">
        <v>3022017</v>
      </c>
      <c r="B2899" t="s">
        <v>24216</v>
      </c>
      <c r="C2899" t="s">
        <v>61</v>
      </c>
      <c r="D2899" t="s">
        <v>377</v>
      </c>
      <c r="E2899">
        <v>611110</v>
      </c>
      <c r="F2899" t="s">
        <v>24196</v>
      </c>
      <c r="G2899" s="7">
        <v>-8.98</v>
      </c>
    </row>
    <row r="2900" spans="1:7" x14ac:dyDescent="0.3">
      <c r="A2900">
        <v>3022017</v>
      </c>
      <c r="B2900" t="s">
        <v>24216</v>
      </c>
      <c r="C2900" t="s">
        <v>61</v>
      </c>
      <c r="D2900" t="s">
        <v>377</v>
      </c>
      <c r="E2900">
        <v>611110</v>
      </c>
      <c r="F2900" t="s">
        <v>24196</v>
      </c>
      <c r="G2900" s="7">
        <v>-11.22</v>
      </c>
    </row>
    <row r="2901" spans="1:7" x14ac:dyDescent="0.3">
      <c r="A2901">
        <v>3022017</v>
      </c>
      <c r="B2901" t="s">
        <v>24216</v>
      </c>
      <c r="C2901" t="s">
        <v>61</v>
      </c>
      <c r="D2901" t="s">
        <v>373</v>
      </c>
      <c r="E2901">
        <v>615130</v>
      </c>
      <c r="F2901" t="s">
        <v>24196</v>
      </c>
      <c r="G2901" s="7">
        <v>20.399999999999999</v>
      </c>
    </row>
    <row r="2902" spans="1:7" x14ac:dyDescent="0.3">
      <c r="A2902">
        <v>3022017</v>
      </c>
      <c r="B2902" t="s">
        <v>24216</v>
      </c>
      <c r="C2902" t="s">
        <v>61</v>
      </c>
      <c r="D2902" t="s">
        <v>373</v>
      </c>
      <c r="E2902">
        <v>616160</v>
      </c>
      <c r="F2902" t="s">
        <v>24196</v>
      </c>
      <c r="G2902" s="7">
        <v>171.05</v>
      </c>
    </row>
    <row r="2903" spans="1:7" x14ac:dyDescent="0.3">
      <c r="A2903">
        <v>3022017</v>
      </c>
      <c r="B2903" t="s">
        <v>24216</v>
      </c>
      <c r="C2903" t="s">
        <v>61</v>
      </c>
      <c r="D2903" t="s">
        <v>377</v>
      </c>
      <c r="E2903">
        <v>611120</v>
      </c>
      <c r="F2903" t="s">
        <v>24196</v>
      </c>
      <c r="G2903" s="7">
        <v>105.58</v>
      </c>
    </row>
    <row r="2904" spans="1:7" x14ac:dyDescent="0.3">
      <c r="A2904">
        <v>3022017</v>
      </c>
      <c r="B2904" t="s">
        <v>24216</v>
      </c>
      <c r="C2904" t="s">
        <v>61</v>
      </c>
      <c r="D2904" t="s">
        <v>377</v>
      </c>
      <c r="E2904">
        <v>611110</v>
      </c>
      <c r="F2904" t="s">
        <v>24196</v>
      </c>
      <c r="G2904" s="7">
        <v>-11.28</v>
      </c>
    </row>
    <row r="2905" spans="1:7" x14ac:dyDescent="0.3">
      <c r="A2905">
        <v>3022017</v>
      </c>
      <c r="B2905" t="s">
        <v>24216</v>
      </c>
      <c r="C2905" t="s">
        <v>61</v>
      </c>
      <c r="D2905" t="s">
        <v>371</v>
      </c>
      <c r="E2905">
        <v>615100</v>
      </c>
      <c r="F2905" t="s">
        <v>24196</v>
      </c>
      <c r="G2905" s="7">
        <v>6635.83</v>
      </c>
    </row>
    <row r="2906" spans="1:7" x14ac:dyDescent="0.3">
      <c r="A2906">
        <v>3022017</v>
      </c>
      <c r="B2906" t="s">
        <v>24216</v>
      </c>
      <c r="C2906" t="s">
        <v>61</v>
      </c>
      <c r="D2906" t="s">
        <v>371</v>
      </c>
      <c r="E2906">
        <v>615100</v>
      </c>
      <c r="F2906" t="s">
        <v>24196</v>
      </c>
      <c r="G2906" s="7">
        <v>9.42</v>
      </c>
    </row>
    <row r="2907" spans="1:7" x14ac:dyDescent="0.3">
      <c r="A2907">
        <v>3022017</v>
      </c>
      <c r="B2907" t="s">
        <v>24216</v>
      </c>
      <c r="C2907" t="s">
        <v>61</v>
      </c>
      <c r="D2907" t="s">
        <v>377</v>
      </c>
      <c r="E2907">
        <v>611110</v>
      </c>
      <c r="F2907" t="s">
        <v>24196</v>
      </c>
      <c r="G2907" s="7">
        <v>-11.25</v>
      </c>
    </row>
    <row r="2908" spans="1:7" x14ac:dyDescent="0.3">
      <c r="A2908">
        <v>3022017</v>
      </c>
      <c r="B2908" t="s">
        <v>24216</v>
      </c>
      <c r="C2908" t="s">
        <v>61</v>
      </c>
      <c r="D2908" t="s">
        <v>371</v>
      </c>
      <c r="E2908">
        <v>615100</v>
      </c>
      <c r="F2908" t="s">
        <v>24196</v>
      </c>
      <c r="G2908" s="7">
        <v>86.78</v>
      </c>
    </row>
    <row r="2909" spans="1:7" x14ac:dyDescent="0.3">
      <c r="A2909">
        <v>3022017</v>
      </c>
      <c r="B2909" t="s">
        <v>24216</v>
      </c>
      <c r="C2909" t="s">
        <v>61</v>
      </c>
      <c r="D2909" t="s">
        <v>371</v>
      </c>
      <c r="E2909">
        <v>615100</v>
      </c>
      <c r="F2909" t="s">
        <v>24196</v>
      </c>
      <c r="G2909" s="7">
        <v>13.86</v>
      </c>
    </row>
    <row r="2910" spans="1:7" x14ac:dyDescent="0.3">
      <c r="A2910">
        <v>3022017</v>
      </c>
      <c r="B2910" t="s">
        <v>24216</v>
      </c>
      <c r="C2910" t="s">
        <v>61</v>
      </c>
      <c r="D2910" t="s">
        <v>371</v>
      </c>
      <c r="E2910">
        <v>615100</v>
      </c>
      <c r="F2910" t="s">
        <v>24196</v>
      </c>
      <c r="G2910" s="7">
        <v>139.47</v>
      </c>
    </row>
    <row r="2911" spans="1:7" x14ac:dyDescent="0.3">
      <c r="A2911">
        <v>3022017</v>
      </c>
      <c r="B2911" t="s">
        <v>24216</v>
      </c>
      <c r="C2911" t="s">
        <v>61</v>
      </c>
      <c r="D2911" t="s">
        <v>373</v>
      </c>
      <c r="E2911">
        <v>616160</v>
      </c>
      <c r="F2911" t="s">
        <v>24196</v>
      </c>
      <c r="G2911" s="7">
        <v>245.88</v>
      </c>
    </row>
    <row r="2912" spans="1:7" x14ac:dyDescent="0.3">
      <c r="A2912">
        <v>3022017</v>
      </c>
      <c r="B2912" t="s">
        <v>24216</v>
      </c>
      <c r="C2912" t="s">
        <v>61</v>
      </c>
      <c r="D2912" t="s">
        <v>377</v>
      </c>
      <c r="E2912">
        <v>611110</v>
      </c>
      <c r="F2912" t="s">
        <v>24196</v>
      </c>
      <c r="G2912" s="7">
        <v>-8.98</v>
      </c>
    </row>
    <row r="2913" spans="1:7" x14ac:dyDescent="0.3">
      <c r="A2913">
        <v>3022017</v>
      </c>
      <c r="B2913" t="s">
        <v>24216</v>
      </c>
      <c r="C2913" t="s">
        <v>61</v>
      </c>
      <c r="D2913" t="s">
        <v>371</v>
      </c>
      <c r="E2913">
        <v>615100</v>
      </c>
      <c r="F2913" t="s">
        <v>24196</v>
      </c>
      <c r="G2913" s="7">
        <v>-117.86</v>
      </c>
    </row>
    <row r="2914" spans="1:7" x14ac:dyDescent="0.3">
      <c r="A2914">
        <v>3022017</v>
      </c>
      <c r="B2914" t="s">
        <v>24216</v>
      </c>
      <c r="C2914" t="s">
        <v>61</v>
      </c>
      <c r="D2914" t="s">
        <v>373</v>
      </c>
      <c r="E2914">
        <v>615130</v>
      </c>
      <c r="F2914" t="s">
        <v>24196</v>
      </c>
      <c r="G2914" s="7">
        <v>1.43</v>
      </c>
    </row>
    <row r="2915" spans="1:7" x14ac:dyDescent="0.3">
      <c r="A2915">
        <v>3022017</v>
      </c>
      <c r="B2915" t="s">
        <v>24216</v>
      </c>
      <c r="C2915" t="s">
        <v>61</v>
      </c>
      <c r="D2915" t="s">
        <v>373</v>
      </c>
      <c r="E2915">
        <v>615130</v>
      </c>
      <c r="F2915" t="s">
        <v>24196</v>
      </c>
      <c r="G2915" s="7">
        <v>358.71</v>
      </c>
    </row>
    <row r="2916" spans="1:7" x14ac:dyDescent="0.3">
      <c r="A2916">
        <v>3022017</v>
      </c>
      <c r="B2916" t="s">
        <v>24216</v>
      </c>
      <c r="C2916" t="s">
        <v>61</v>
      </c>
      <c r="D2916" t="s">
        <v>371</v>
      </c>
      <c r="E2916">
        <v>615100</v>
      </c>
      <c r="F2916" t="s">
        <v>24196</v>
      </c>
      <c r="G2916" s="7">
        <v>3535.83</v>
      </c>
    </row>
    <row r="2917" spans="1:7" x14ac:dyDescent="0.3">
      <c r="A2917">
        <v>3022017</v>
      </c>
      <c r="B2917" t="s">
        <v>24216</v>
      </c>
      <c r="C2917" t="s">
        <v>61</v>
      </c>
      <c r="D2917" t="s">
        <v>371</v>
      </c>
      <c r="E2917">
        <v>615100</v>
      </c>
      <c r="F2917" t="s">
        <v>24196</v>
      </c>
      <c r="G2917" s="7">
        <v>2603.4</v>
      </c>
    </row>
    <row r="2918" spans="1:7" x14ac:dyDescent="0.3">
      <c r="A2918">
        <v>3022017</v>
      </c>
      <c r="B2918" t="s">
        <v>24216</v>
      </c>
      <c r="C2918" t="s">
        <v>61</v>
      </c>
      <c r="D2918" t="s">
        <v>377</v>
      </c>
      <c r="E2918">
        <v>611110</v>
      </c>
      <c r="F2918" t="s">
        <v>24196</v>
      </c>
      <c r="G2918" s="7">
        <v>0.43</v>
      </c>
    </row>
    <row r="2919" spans="1:7" x14ac:dyDescent="0.3">
      <c r="A2919">
        <v>3022017</v>
      </c>
      <c r="B2919" t="s">
        <v>24216</v>
      </c>
      <c r="C2919" t="s">
        <v>61</v>
      </c>
      <c r="D2919" t="s">
        <v>377</v>
      </c>
      <c r="E2919">
        <v>611110</v>
      </c>
      <c r="F2919" t="s">
        <v>24196</v>
      </c>
      <c r="G2919" s="7">
        <v>11.9</v>
      </c>
    </row>
    <row r="2920" spans="1:7" x14ac:dyDescent="0.3">
      <c r="A2920">
        <v>3022017</v>
      </c>
      <c r="B2920" t="s">
        <v>24216</v>
      </c>
      <c r="C2920" t="s">
        <v>61</v>
      </c>
      <c r="D2920" t="s">
        <v>373</v>
      </c>
      <c r="E2920">
        <v>615130</v>
      </c>
      <c r="F2920" t="s">
        <v>24196</v>
      </c>
      <c r="G2920" s="7">
        <v>-20.399999999999999</v>
      </c>
    </row>
    <row r="2921" spans="1:7" x14ac:dyDescent="0.3">
      <c r="A2921">
        <v>3022017</v>
      </c>
      <c r="B2921" t="s">
        <v>24216</v>
      </c>
      <c r="C2921" t="s">
        <v>61</v>
      </c>
      <c r="D2921" t="s">
        <v>373</v>
      </c>
      <c r="E2921">
        <v>616160</v>
      </c>
      <c r="F2921" t="s">
        <v>24196</v>
      </c>
      <c r="G2921" s="7">
        <v>26.08</v>
      </c>
    </row>
    <row r="2922" spans="1:7" x14ac:dyDescent="0.3">
      <c r="A2922">
        <v>3022017</v>
      </c>
      <c r="B2922" t="s">
        <v>24216</v>
      </c>
      <c r="C2922" t="s">
        <v>61</v>
      </c>
      <c r="D2922" t="s">
        <v>373</v>
      </c>
      <c r="E2922">
        <v>615130</v>
      </c>
      <c r="F2922" t="s">
        <v>24196</v>
      </c>
      <c r="G2922" s="7">
        <v>0.01</v>
      </c>
    </row>
    <row r="2923" spans="1:7" x14ac:dyDescent="0.3">
      <c r="A2923">
        <v>3022017</v>
      </c>
      <c r="B2923" t="s">
        <v>24216</v>
      </c>
      <c r="C2923" t="s">
        <v>61</v>
      </c>
      <c r="D2923" t="s">
        <v>371</v>
      </c>
      <c r="E2923">
        <v>615100</v>
      </c>
      <c r="F2923" t="s">
        <v>24196</v>
      </c>
      <c r="G2923" s="7">
        <v>282.58</v>
      </c>
    </row>
    <row r="2924" spans="1:7" x14ac:dyDescent="0.3">
      <c r="A2924">
        <v>3022017</v>
      </c>
      <c r="B2924" t="s">
        <v>24216</v>
      </c>
      <c r="C2924" t="s">
        <v>61</v>
      </c>
      <c r="D2924" t="s">
        <v>373</v>
      </c>
      <c r="E2924">
        <v>615130</v>
      </c>
      <c r="F2924" t="s">
        <v>24196</v>
      </c>
      <c r="G2924" s="7">
        <v>0.01</v>
      </c>
    </row>
    <row r="2925" spans="1:7" x14ac:dyDescent="0.3">
      <c r="A2925">
        <v>3022017</v>
      </c>
      <c r="B2925" t="s">
        <v>24216</v>
      </c>
      <c r="C2925" t="s">
        <v>61</v>
      </c>
      <c r="D2925" t="s">
        <v>371</v>
      </c>
      <c r="E2925">
        <v>615100</v>
      </c>
      <c r="F2925" t="s">
        <v>24196</v>
      </c>
      <c r="G2925" s="7">
        <v>-5.65</v>
      </c>
    </row>
    <row r="2926" spans="1:7" x14ac:dyDescent="0.3">
      <c r="A2926">
        <v>3022017</v>
      </c>
      <c r="B2926" t="s">
        <v>24216</v>
      </c>
      <c r="C2926" t="s">
        <v>61</v>
      </c>
      <c r="D2926" t="s">
        <v>373</v>
      </c>
      <c r="E2926">
        <v>615130</v>
      </c>
      <c r="F2926" t="s">
        <v>24196</v>
      </c>
      <c r="G2926" s="7">
        <v>1303.83</v>
      </c>
    </row>
    <row r="2927" spans="1:7" x14ac:dyDescent="0.3">
      <c r="A2927">
        <v>3022017</v>
      </c>
      <c r="B2927" t="s">
        <v>24216</v>
      </c>
      <c r="C2927" t="s">
        <v>61</v>
      </c>
      <c r="D2927" t="s">
        <v>377</v>
      </c>
      <c r="E2927">
        <v>611110</v>
      </c>
      <c r="F2927" t="s">
        <v>24196</v>
      </c>
      <c r="G2927" s="7">
        <v>-11.25</v>
      </c>
    </row>
    <row r="2928" spans="1:7" x14ac:dyDescent="0.3">
      <c r="A2928">
        <v>3022017</v>
      </c>
      <c r="B2928" t="s">
        <v>24216</v>
      </c>
      <c r="C2928" t="s">
        <v>61</v>
      </c>
      <c r="D2928" t="s">
        <v>377</v>
      </c>
      <c r="E2928">
        <v>611110</v>
      </c>
      <c r="F2928" t="s">
        <v>24196</v>
      </c>
      <c r="G2928" s="7">
        <v>-11.28</v>
      </c>
    </row>
    <row r="2929" spans="1:7" x14ac:dyDescent="0.3">
      <c r="A2929">
        <v>3022017</v>
      </c>
      <c r="B2929" t="s">
        <v>24216</v>
      </c>
      <c r="C2929" t="s">
        <v>61</v>
      </c>
      <c r="D2929" t="s">
        <v>377</v>
      </c>
      <c r="E2929">
        <v>611110</v>
      </c>
      <c r="F2929" t="s">
        <v>24196</v>
      </c>
      <c r="G2929" s="7">
        <v>450.51</v>
      </c>
    </row>
    <row r="2930" spans="1:7" x14ac:dyDescent="0.3">
      <c r="A2930">
        <v>3022017</v>
      </c>
      <c r="B2930" t="s">
        <v>24216</v>
      </c>
      <c r="C2930" t="s">
        <v>61</v>
      </c>
      <c r="D2930" t="s">
        <v>377</v>
      </c>
      <c r="E2930">
        <v>611110</v>
      </c>
      <c r="F2930" t="s">
        <v>24196</v>
      </c>
      <c r="G2930" s="7">
        <v>8.98</v>
      </c>
    </row>
    <row r="2931" spans="1:7" x14ac:dyDescent="0.3">
      <c r="A2931">
        <v>3022017</v>
      </c>
      <c r="B2931" t="s">
        <v>24216</v>
      </c>
      <c r="C2931" t="s">
        <v>61</v>
      </c>
      <c r="D2931" t="s">
        <v>373</v>
      </c>
      <c r="E2931">
        <v>615130</v>
      </c>
      <c r="F2931" t="s">
        <v>24196</v>
      </c>
      <c r="G2931" s="7">
        <v>-31.77</v>
      </c>
    </row>
    <row r="2932" spans="1:7" x14ac:dyDescent="0.3">
      <c r="A2932">
        <v>3022017</v>
      </c>
      <c r="B2932" t="s">
        <v>24216</v>
      </c>
      <c r="C2932" t="s">
        <v>61</v>
      </c>
      <c r="D2932" t="s">
        <v>377</v>
      </c>
      <c r="E2932">
        <v>611110</v>
      </c>
      <c r="F2932" t="s">
        <v>24196</v>
      </c>
      <c r="G2932" s="7">
        <v>-11.28</v>
      </c>
    </row>
    <row r="2933" spans="1:7" x14ac:dyDescent="0.3">
      <c r="A2933">
        <v>3022017</v>
      </c>
      <c r="B2933" t="s">
        <v>24216</v>
      </c>
      <c r="C2933" t="s">
        <v>61</v>
      </c>
      <c r="D2933" t="s">
        <v>373</v>
      </c>
      <c r="E2933">
        <v>615130</v>
      </c>
      <c r="F2933" t="s">
        <v>24196</v>
      </c>
      <c r="G2933" s="7">
        <v>2275.0500000000002</v>
      </c>
    </row>
    <row r="2934" spans="1:7" x14ac:dyDescent="0.3">
      <c r="A2934">
        <v>3022017</v>
      </c>
      <c r="B2934" t="s">
        <v>24216</v>
      </c>
      <c r="C2934" t="s">
        <v>61</v>
      </c>
      <c r="D2934" t="s">
        <v>373</v>
      </c>
      <c r="E2934">
        <v>615130</v>
      </c>
      <c r="F2934" t="s">
        <v>24196</v>
      </c>
      <c r="G2934" s="7">
        <v>1831.22</v>
      </c>
    </row>
    <row r="2935" spans="1:7" x14ac:dyDescent="0.3">
      <c r="A2935">
        <v>3022017</v>
      </c>
      <c r="B2935" t="s">
        <v>24216</v>
      </c>
      <c r="C2935" t="s">
        <v>61</v>
      </c>
      <c r="D2935" t="s">
        <v>377</v>
      </c>
      <c r="E2935">
        <v>611120</v>
      </c>
      <c r="F2935" t="s">
        <v>24196</v>
      </c>
      <c r="G2935" s="7">
        <v>34.14</v>
      </c>
    </row>
    <row r="2936" spans="1:7" x14ac:dyDescent="0.3">
      <c r="A2936">
        <v>3022017</v>
      </c>
      <c r="B2936" t="s">
        <v>24216</v>
      </c>
      <c r="C2936" t="s">
        <v>61</v>
      </c>
      <c r="D2936" t="s">
        <v>373</v>
      </c>
      <c r="E2936">
        <v>615130</v>
      </c>
      <c r="F2936" t="s">
        <v>24196</v>
      </c>
      <c r="G2936" s="7">
        <v>1265.3699999999999</v>
      </c>
    </row>
    <row r="2937" spans="1:7" x14ac:dyDescent="0.3">
      <c r="A2937">
        <v>3022017</v>
      </c>
      <c r="B2937" t="s">
        <v>24216</v>
      </c>
      <c r="C2937" t="s">
        <v>61</v>
      </c>
      <c r="D2937" t="s">
        <v>373</v>
      </c>
      <c r="E2937">
        <v>615130</v>
      </c>
      <c r="F2937" t="s">
        <v>24196</v>
      </c>
      <c r="G2937" s="7">
        <v>-42.13</v>
      </c>
    </row>
    <row r="2938" spans="1:7" x14ac:dyDescent="0.3">
      <c r="A2938">
        <v>3022017</v>
      </c>
      <c r="B2938" t="s">
        <v>24216</v>
      </c>
      <c r="C2938" t="s">
        <v>61</v>
      </c>
      <c r="D2938" t="s">
        <v>371</v>
      </c>
      <c r="E2938">
        <v>615100</v>
      </c>
      <c r="F2938" t="s">
        <v>24196</v>
      </c>
      <c r="G2938" s="7">
        <v>-80.98</v>
      </c>
    </row>
    <row r="2939" spans="1:7" x14ac:dyDescent="0.3">
      <c r="A2939">
        <v>3022017</v>
      </c>
      <c r="B2939" t="s">
        <v>24216</v>
      </c>
      <c r="C2939" t="s">
        <v>61</v>
      </c>
      <c r="D2939" t="s">
        <v>371</v>
      </c>
      <c r="E2939">
        <v>615100</v>
      </c>
      <c r="F2939" t="s">
        <v>24196</v>
      </c>
      <c r="G2939" s="7">
        <v>-80.98</v>
      </c>
    </row>
    <row r="2940" spans="1:7" x14ac:dyDescent="0.3">
      <c r="A2940">
        <v>3022017</v>
      </c>
      <c r="B2940" t="s">
        <v>24216</v>
      </c>
      <c r="C2940" t="s">
        <v>61</v>
      </c>
      <c r="D2940" t="s">
        <v>377</v>
      </c>
      <c r="E2940">
        <v>611110</v>
      </c>
      <c r="F2940" t="s">
        <v>24196</v>
      </c>
      <c r="G2940" s="7">
        <v>-0.01</v>
      </c>
    </row>
    <row r="2941" spans="1:7" x14ac:dyDescent="0.3">
      <c r="A2941">
        <v>3022017</v>
      </c>
      <c r="B2941" t="s">
        <v>24216</v>
      </c>
      <c r="C2941" t="s">
        <v>61</v>
      </c>
      <c r="D2941" t="s">
        <v>377</v>
      </c>
      <c r="E2941">
        <v>611110</v>
      </c>
      <c r="F2941" t="s">
        <v>24196</v>
      </c>
      <c r="G2941" s="7">
        <v>-11.25</v>
      </c>
    </row>
    <row r="2942" spans="1:7" x14ac:dyDescent="0.3">
      <c r="A2942">
        <v>3022017</v>
      </c>
      <c r="B2942" t="s">
        <v>24216</v>
      </c>
      <c r="C2942" t="s">
        <v>61</v>
      </c>
      <c r="D2942" t="s">
        <v>371</v>
      </c>
      <c r="E2942">
        <v>615100</v>
      </c>
      <c r="F2942" t="s">
        <v>24196</v>
      </c>
      <c r="G2942" s="7">
        <v>86.78</v>
      </c>
    </row>
    <row r="2943" spans="1:7" x14ac:dyDescent="0.3">
      <c r="A2943">
        <v>3022017</v>
      </c>
      <c r="B2943" t="s">
        <v>24216</v>
      </c>
      <c r="C2943" t="s">
        <v>61</v>
      </c>
      <c r="D2943" t="s">
        <v>377</v>
      </c>
      <c r="E2943">
        <v>611120</v>
      </c>
      <c r="F2943" t="s">
        <v>24196</v>
      </c>
      <c r="G2943" s="7">
        <v>32.75</v>
      </c>
    </row>
    <row r="2944" spans="1:7" x14ac:dyDescent="0.3">
      <c r="A2944">
        <v>3022017</v>
      </c>
      <c r="B2944" t="s">
        <v>24216</v>
      </c>
      <c r="C2944" t="s">
        <v>61</v>
      </c>
      <c r="D2944" t="s">
        <v>373</v>
      </c>
      <c r="E2944">
        <v>617150</v>
      </c>
      <c r="F2944" t="s">
        <v>24196</v>
      </c>
      <c r="G2944" s="7">
        <v>288.38</v>
      </c>
    </row>
    <row r="2945" spans="1:7" x14ac:dyDescent="0.3">
      <c r="A2945">
        <v>3022017</v>
      </c>
      <c r="B2945" t="s">
        <v>24216</v>
      </c>
      <c r="C2945" t="s">
        <v>61</v>
      </c>
      <c r="D2945" t="s">
        <v>373</v>
      </c>
      <c r="E2945">
        <v>616160</v>
      </c>
      <c r="F2945" t="s">
        <v>24196</v>
      </c>
      <c r="G2945" s="7">
        <v>225.66</v>
      </c>
    </row>
    <row r="2946" spans="1:7" x14ac:dyDescent="0.3">
      <c r="A2946">
        <v>3022017</v>
      </c>
      <c r="B2946" t="s">
        <v>24216</v>
      </c>
      <c r="C2946" t="s">
        <v>61</v>
      </c>
      <c r="D2946" t="s">
        <v>377</v>
      </c>
      <c r="E2946">
        <v>611110</v>
      </c>
      <c r="F2946" t="s">
        <v>24196</v>
      </c>
      <c r="G2946" s="7">
        <v>-11.25</v>
      </c>
    </row>
    <row r="2947" spans="1:7" x14ac:dyDescent="0.3">
      <c r="A2947">
        <v>3022017</v>
      </c>
      <c r="B2947" t="s">
        <v>24216</v>
      </c>
      <c r="C2947" t="s">
        <v>61</v>
      </c>
      <c r="D2947" t="s">
        <v>373</v>
      </c>
      <c r="E2947">
        <v>615130</v>
      </c>
      <c r="F2947" t="s">
        <v>24196</v>
      </c>
      <c r="G2947" s="7">
        <v>9.2200000000000006</v>
      </c>
    </row>
    <row r="2948" spans="1:7" x14ac:dyDescent="0.3">
      <c r="A2948">
        <v>3022017</v>
      </c>
      <c r="B2948" t="s">
        <v>24216</v>
      </c>
      <c r="C2948" t="s">
        <v>61</v>
      </c>
      <c r="D2948" t="s">
        <v>377</v>
      </c>
      <c r="E2948">
        <v>611110</v>
      </c>
      <c r="F2948" t="s">
        <v>24196</v>
      </c>
      <c r="G2948" s="7">
        <v>-11.28</v>
      </c>
    </row>
    <row r="2949" spans="1:7" x14ac:dyDescent="0.3">
      <c r="A2949">
        <v>3022017</v>
      </c>
      <c r="B2949" t="s">
        <v>24216</v>
      </c>
      <c r="C2949" t="s">
        <v>61</v>
      </c>
      <c r="D2949" t="s">
        <v>371</v>
      </c>
      <c r="E2949">
        <v>615100</v>
      </c>
      <c r="F2949" t="s">
        <v>24196</v>
      </c>
      <c r="G2949" s="7">
        <v>-5.65</v>
      </c>
    </row>
    <row r="2950" spans="1:7" x14ac:dyDescent="0.3">
      <c r="A2950">
        <v>3022017</v>
      </c>
      <c r="B2950" t="s">
        <v>24216</v>
      </c>
      <c r="C2950" t="s">
        <v>61</v>
      </c>
      <c r="D2950" t="s">
        <v>373</v>
      </c>
      <c r="E2950">
        <v>615130</v>
      </c>
      <c r="F2950" t="s">
        <v>24196</v>
      </c>
      <c r="G2950" s="7">
        <v>42.13</v>
      </c>
    </row>
    <row r="2951" spans="1:7" x14ac:dyDescent="0.3">
      <c r="A2951">
        <v>3022017</v>
      </c>
      <c r="B2951" t="s">
        <v>24216</v>
      </c>
      <c r="C2951" t="s">
        <v>61</v>
      </c>
      <c r="D2951" t="s">
        <v>377</v>
      </c>
      <c r="E2951">
        <v>611130</v>
      </c>
      <c r="F2951" t="s">
        <v>24196</v>
      </c>
      <c r="G2951" s="7">
        <v>17.649999999999999</v>
      </c>
    </row>
    <row r="2952" spans="1:7" x14ac:dyDescent="0.3">
      <c r="A2952">
        <v>3022017</v>
      </c>
      <c r="B2952" t="s">
        <v>24216</v>
      </c>
      <c r="C2952" t="s">
        <v>61</v>
      </c>
      <c r="D2952" t="s">
        <v>377</v>
      </c>
      <c r="E2952">
        <v>611110</v>
      </c>
      <c r="F2952" t="s">
        <v>24196</v>
      </c>
      <c r="G2952" s="7">
        <v>1.79</v>
      </c>
    </row>
    <row r="2953" spans="1:7" x14ac:dyDescent="0.3">
      <c r="A2953">
        <v>3022017</v>
      </c>
      <c r="B2953" t="s">
        <v>24216</v>
      </c>
      <c r="C2953" t="s">
        <v>61</v>
      </c>
      <c r="D2953" t="s">
        <v>373</v>
      </c>
      <c r="E2953">
        <v>617150</v>
      </c>
      <c r="F2953" t="s">
        <v>24196</v>
      </c>
      <c r="G2953" s="7">
        <v>258.14</v>
      </c>
    </row>
    <row r="2954" spans="1:7" x14ac:dyDescent="0.3">
      <c r="A2954">
        <v>3022017</v>
      </c>
      <c r="B2954" t="s">
        <v>24216</v>
      </c>
      <c r="C2954" t="s">
        <v>61</v>
      </c>
      <c r="D2954" t="s">
        <v>371</v>
      </c>
      <c r="E2954">
        <v>615100</v>
      </c>
      <c r="F2954" t="s">
        <v>24196</v>
      </c>
      <c r="G2954" s="7">
        <v>-5.65</v>
      </c>
    </row>
    <row r="2955" spans="1:7" x14ac:dyDescent="0.3">
      <c r="A2955">
        <v>3022017</v>
      </c>
      <c r="B2955" t="s">
        <v>24216</v>
      </c>
      <c r="C2955" t="s">
        <v>61</v>
      </c>
      <c r="D2955" t="s">
        <v>373</v>
      </c>
      <c r="E2955">
        <v>616160</v>
      </c>
      <c r="F2955" t="s">
        <v>24196</v>
      </c>
      <c r="G2955" s="7">
        <v>9.07</v>
      </c>
    </row>
    <row r="2956" spans="1:7" x14ac:dyDescent="0.3">
      <c r="A2956">
        <v>3022017</v>
      </c>
      <c r="B2956" t="s">
        <v>24216</v>
      </c>
      <c r="C2956" t="s">
        <v>61</v>
      </c>
      <c r="D2956" t="s">
        <v>371</v>
      </c>
      <c r="E2956">
        <v>615100</v>
      </c>
      <c r="F2956" t="s">
        <v>24196</v>
      </c>
      <c r="G2956" s="7">
        <v>-80.98</v>
      </c>
    </row>
    <row r="2957" spans="1:7" x14ac:dyDescent="0.3">
      <c r="A2957">
        <v>3022017</v>
      </c>
      <c r="B2957" t="s">
        <v>24216</v>
      </c>
      <c r="C2957" t="s">
        <v>61</v>
      </c>
      <c r="D2957" t="s">
        <v>373</v>
      </c>
      <c r="E2957">
        <v>615130</v>
      </c>
      <c r="F2957" t="s">
        <v>24196</v>
      </c>
      <c r="G2957" s="7">
        <v>-40.770000000000003</v>
      </c>
    </row>
    <row r="2958" spans="1:7" x14ac:dyDescent="0.3">
      <c r="A2958">
        <v>3022017</v>
      </c>
      <c r="B2958" t="s">
        <v>24216</v>
      </c>
      <c r="C2958" t="s">
        <v>61</v>
      </c>
      <c r="D2958" t="s">
        <v>377</v>
      </c>
      <c r="E2958">
        <v>611110</v>
      </c>
      <c r="F2958" t="s">
        <v>24196</v>
      </c>
      <c r="G2958" s="7">
        <v>9.09</v>
      </c>
    </row>
    <row r="2959" spans="1:7" x14ac:dyDescent="0.3">
      <c r="A2959">
        <v>3022017</v>
      </c>
      <c r="B2959" t="s">
        <v>24216</v>
      </c>
      <c r="C2959" t="s">
        <v>61</v>
      </c>
      <c r="D2959" t="s">
        <v>373</v>
      </c>
      <c r="E2959">
        <v>615130</v>
      </c>
      <c r="F2959" t="s">
        <v>24196</v>
      </c>
      <c r="G2959" s="7">
        <v>6</v>
      </c>
    </row>
    <row r="2960" spans="1:7" x14ac:dyDescent="0.3">
      <c r="A2960">
        <v>3022017</v>
      </c>
      <c r="B2960" t="s">
        <v>24216</v>
      </c>
      <c r="C2960" t="s">
        <v>61</v>
      </c>
      <c r="D2960" t="s">
        <v>373</v>
      </c>
      <c r="E2960">
        <v>617150</v>
      </c>
      <c r="F2960" t="s">
        <v>24196</v>
      </c>
      <c r="G2960" s="7">
        <v>181.14</v>
      </c>
    </row>
    <row r="2961" spans="1:7" x14ac:dyDescent="0.3">
      <c r="A2961">
        <v>3022017</v>
      </c>
      <c r="B2961" t="s">
        <v>24216</v>
      </c>
      <c r="C2961" t="s">
        <v>61</v>
      </c>
      <c r="D2961" t="s">
        <v>373</v>
      </c>
      <c r="E2961">
        <v>615130</v>
      </c>
      <c r="F2961" t="s">
        <v>24196</v>
      </c>
      <c r="G2961" s="7">
        <v>-42.13</v>
      </c>
    </row>
    <row r="2962" spans="1:7" x14ac:dyDescent="0.3">
      <c r="A2962">
        <v>3022017</v>
      </c>
      <c r="B2962" t="s">
        <v>24216</v>
      </c>
      <c r="C2962" t="s">
        <v>61</v>
      </c>
      <c r="D2962" t="s">
        <v>377</v>
      </c>
      <c r="E2962">
        <v>611110</v>
      </c>
      <c r="F2962" t="s">
        <v>24196</v>
      </c>
      <c r="G2962" s="7">
        <v>5.61</v>
      </c>
    </row>
    <row r="2963" spans="1:7" x14ac:dyDescent="0.3">
      <c r="A2963">
        <v>3022017</v>
      </c>
      <c r="B2963" t="s">
        <v>24216</v>
      </c>
      <c r="C2963" t="s">
        <v>61</v>
      </c>
      <c r="D2963" t="s">
        <v>373</v>
      </c>
      <c r="E2963">
        <v>615130</v>
      </c>
      <c r="F2963" t="s">
        <v>24196</v>
      </c>
      <c r="G2963" s="7">
        <v>1817.97</v>
      </c>
    </row>
    <row r="2964" spans="1:7" x14ac:dyDescent="0.3">
      <c r="A2964">
        <v>3022017</v>
      </c>
      <c r="B2964" t="s">
        <v>24216</v>
      </c>
      <c r="C2964" t="s">
        <v>61</v>
      </c>
      <c r="D2964" t="s">
        <v>371</v>
      </c>
      <c r="E2964">
        <v>615100</v>
      </c>
      <c r="F2964" t="s">
        <v>24196</v>
      </c>
      <c r="G2964" s="7">
        <v>41.99</v>
      </c>
    </row>
    <row r="2965" spans="1:7" x14ac:dyDescent="0.3">
      <c r="A2965">
        <v>3022017</v>
      </c>
      <c r="B2965" t="s">
        <v>24216</v>
      </c>
      <c r="C2965" t="s">
        <v>61</v>
      </c>
      <c r="D2965" t="s">
        <v>377</v>
      </c>
      <c r="E2965">
        <v>611130</v>
      </c>
      <c r="F2965" t="s">
        <v>24196</v>
      </c>
      <c r="G2965" s="7">
        <v>71.849999999999994</v>
      </c>
    </row>
    <row r="2966" spans="1:7" x14ac:dyDescent="0.3">
      <c r="A2966">
        <v>3022017</v>
      </c>
      <c r="B2966" t="s">
        <v>24216</v>
      </c>
      <c r="C2966" t="s">
        <v>61</v>
      </c>
      <c r="D2966" t="s">
        <v>377</v>
      </c>
      <c r="E2966">
        <v>611110</v>
      </c>
      <c r="F2966" t="s">
        <v>24196</v>
      </c>
      <c r="G2966" s="7">
        <v>-11.25</v>
      </c>
    </row>
    <row r="2967" spans="1:7" x14ac:dyDescent="0.3">
      <c r="A2967">
        <v>3022017</v>
      </c>
      <c r="B2967" t="s">
        <v>24216</v>
      </c>
      <c r="C2967" t="s">
        <v>61</v>
      </c>
      <c r="D2967" t="s">
        <v>377</v>
      </c>
      <c r="E2967">
        <v>611110</v>
      </c>
      <c r="F2967" t="s">
        <v>24196</v>
      </c>
      <c r="G2967" s="7">
        <v>-11.25</v>
      </c>
    </row>
    <row r="2968" spans="1:7" x14ac:dyDescent="0.3">
      <c r="A2968">
        <v>3022017</v>
      </c>
      <c r="B2968" t="s">
        <v>24216</v>
      </c>
      <c r="C2968" t="s">
        <v>61</v>
      </c>
      <c r="D2968" t="s">
        <v>373</v>
      </c>
      <c r="E2968">
        <v>615130</v>
      </c>
      <c r="F2968" t="s">
        <v>24196</v>
      </c>
      <c r="G2968" s="7">
        <v>8.64</v>
      </c>
    </row>
    <row r="2969" spans="1:7" x14ac:dyDescent="0.3">
      <c r="A2969">
        <v>3022017</v>
      </c>
      <c r="B2969" t="s">
        <v>24216</v>
      </c>
      <c r="C2969" t="s">
        <v>61</v>
      </c>
      <c r="D2969" t="s">
        <v>373</v>
      </c>
      <c r="E2969">
        <v>615130</v>
      </c>
      <c r="F2969" t="s">
        <v>24196</v>
      </c>
      <c r="G2969" s="7">
        <v>4.4400000000000004</v>
      </c>
    </row>
    <row r="2970" spans="1:7" x14ac:dyDescent="0.3">
      <c r="A2970">
        <v>3022017</v>
      </c>
      <c r="B2970" t="s">
        <v>24216</v>
      </c>
      <c r="C2970" t="s">
        <v>61</v>
      </c>
      <c r="D2970" t="s">
        <v>371</v>
      </c>
      <c r="E2970">
        <v>616100</v>
      </c>
      <c r="F2970" t="s">
        <v>24196</v>
      </c>
      <c r="G2970" s="7">
        <v>402.53</v>
      </c>
    </row>
    <row r="2971" spans="1:7" x14ac:dyDescent="0.3">
      <c r="A2971">
        <v>3022017</v>
      </c>
      <c r="B2971" t="s">
        <v>24216</v>
      </c>
      <c r="C2971" t="s">
        <v>61</v>
      </c>
      <c r="D2971" t="s">
        <v>377</v>
      </c>
      <c r="E2971">
        <v>611110</v>
      </c>
      <c r="F2971" t="s">
        <v>24196</v>
      </c>
      <c r="G2971" s="7">
        <v>86.54</v>
      </c>
    </row>
    <row r="2972" spans="1:7" x14ac:dyDescent="0.3">
      <c r="A2972">
        <v>3022017</v>
      </c>
      <c r="B2972" t="s">
        <v>24216</v>
      </c>
      <c r="C2972" t="s">
        <v>61</v>
      </c>
      <c r="D2972" t="s">
        <v>373</v>
      </c>
      <c r="E2972">
        <v>617150</v>
      </c>
      <c r="F2972" t="s">
        <v>24196</v>
      </c>
      <c r="G2972" s="7">
        <v>385.66</v>
      </c>
    </row>
    <row r="2973" spans="1:7" x14ac:dyDescent="0.3">
      <c r="A2973">
        <v>3022017</v>
      </c>
      <c r="B2973" t="s">
        <v>24216</v>
      </c>
      <c r="C2973" t="s">
        <v>61</v>
      </c>
      <c r="D2973" t="s">
        <v>377</v>
      </c>
      <c r="E2973">
        <v>611110</v>
      </c>
      <c r="F2973" t="s">
        <v>24196</v>
      </c>
      <c r="G2973" s="7">
        <v>349.72</v>
      </c>
    </row>
    <row r="2974" spans="1:7" x14ac:dyDescent="0.3">
      <c r="A2974">
        <v>3022017</v>
      </c>
      <c r="B2974" t="s">
        <v>24216</v>
      </c>
      <c r="C2974" t="s">
        <v>61</v>
      </c>
      <c r="D2974" t="s">
        <v>377</v>
      </c>
      <c r="E2974">
        <v>611130</v>
      </c>
      <c r="F2974" t="s">
        <v>24196</v>
      </c>
      <c r="G2974" s="7">
        <v>70.989999999999995</v>
      </c>
    </row>
    <row r="2975" spans="1:7" x14ac:dyDescent="0.3">
      <c r="A2975">
        <v>3022017</v>
      </c>
      <c r="B2975" t="s">
        <v>24216</v>
      </c>
      <c r="C2975" t="s">
        <v>61</v>
      </c>
      <c r="D2975" t="s">
        <v>373</v>
      </c>
      <c r="E2975">
        <v>615130</v>
      </c>
      <c r="F2975" t="s">
        <v>24196</v>
      </c>
      <c r="G2975" s="7">
        <v>590.28</v>
      </c>
    </row>
    <row r="2976" spans="1:7" x14ac:dyDescent="0.3">
      <c r="A2976">
        <v>3022017</v>
      </c>
      <c r="B2976" t="s">
        <v>24216</v>
      </c>
      <c r="C2976" t="s">
        <v>61</v>
      </c>
      <c r="D2976" t="s">
        <v>373</v>
      </c>
      <c r="E2976">
        <v>615130</v>
      </c>
      <c r="F2976" t="s">
        <v>24196</v>
      </c>
      <c r="G2976" s="7">
        <v>2151.12</v>
      </c>
    </row>
    <row r="2977" spans="1:7" x14ac:dyDescent="0.3">
      <c r="A2977">
        <v>3022017</v>
      </c>
      <c r="B2977" t="s">
        <v>24216</v>
      </c>
      <c r="C2977" t="s">
        <v>61</v>
      </c>
      <c r="D2977" t="s">
        <v>371</v>
      </c>
      <c r="E2977">
        <v>615100</v>
      </c>
      <c r="F2977" t="s">
        <v>24196</v>
      </c>
      <c r="G2977" s="7">
        <v>-0.01</v>
      </c>
    </row>
    <row r="2978" spans="1:7" x14ac:dyDescent="0.3">
      <c r="A2978">
        <v>3022017</v>
      </c>
      <c r="B2978" t="s">
        <v>24216</v>
      </c>
      <c r="C2978" t="s">
        <v>61</v>
      </c>
      <c r="D2978" t="s">
        <v>377</v>
      </c>
      <c r="E2978">
        <v>611110</v>
      </c>
      <c r="F2978" t="s">
        <v>24196</v>
      </c>
      <c r="G2978" s="7">
        <v>-11.9</v>
      </c>
    </row>
    <row r="2979" spans="1:7" x14ac:dyDescent="0.3">
      <c r="A2979">
        <v>3022017</v>
      </c>
      <c r="B2979" t="s">
        <v>24216</v>
      </c>
      <c r="C2979" t="s">
        <v>61</v>
      </c>
      <c r="D2979" t="s">
        <v>377</v>
      </c>
      <c r="E2979">
        <v>611110</v>
      </c>
      <c r="F2979" t="s">
        <v>24196</v>
      </c>
      <c r="G2979" s="7">
        <v>-11.25</v>
      </c>
    </row>
    <row r="2980" spans="1:7" x14ac:dyDescent="0.3">
      <c r="A2980">
        <v>3022017</v>
      </c>
      <c r="B2980" t="s">
        <v>24216</v>
      </c>
      <c r="C2980" t="s">
        <v>61</v>
      </c>
      <c r="D2980" t="s">
        <v>371</v>
      </c>
      <c r="E2980">
        <v>615100</v>
      </c>
      <c r="F2980" t="s">
        <v>24196</v>
      </c>
      <c r="G2980" s="7">
        <v>22.5</v>
      </c>
    </row>
    <row r="2981" spans="1:7" x14ac:dyDescent="0.3">
      <c r="A2981">
        <v>3022017</v>
      </c>
      <c r="B2981" t="s">
        <v>24216</v>
      </c>
      <c r="C2981" t="s">
        <v>61</v>
      </c>
      <c r="D2981" t="s">
        <v>373</v>
      </c>
      <c r="E2981">
        <v>615130</v>
      </c>
      <c r="F2981" t="s">
        <v>24196</v>
      </c>
      <c r="G2981" s="7">
        <v>60.33</v>
      </c>
    </row>
    <row r="2982" spans="1:7" x14ac:dyDescent="0.3">
      <c r="A2982">
        <v>3022017</v>
      </c>
      <c r="B2982" t="s">
        <v>24216</v>
      </c>
      <c r="C2982" t="s">
        <v>61</v>
      </c>
      <c r="D2982" t="s">
        <v>377</v>
      </c>
      <c r="E2982">
        <v>611110</v>
      </c>
      <c r="F2982" t="s">
        <v>24196</v>
      </c>
      <c r="G2982" s="7">
        <v>156.31</v>
      </c>
    </row>
    <row r="2983" spans="1:7" x14ac:dyDescent="0.3">
      <c r="A2983">
        <v>3022017</v>
      </c>
      <c r="B2983" t="s">
        <v>24216</v>
      </c>
      <c r="C2983" t="s">
        <v>61</v>
      </c>
      <c r="D2983" t="s">
        <v>373</v>
      </c>
      <c r="E2983">
        <v>617150</v>
      </c>
      <c r="F2983" t="s">
        <v>24196</v>
      </c>
      <c r="G2983" s="7">
        <v>312.08</v>
      </c>
    </row>
    <row r="2984" spans="1:7" x14ac:dyDescent="0.3">
      <c r="A2984">
        <v>3022017</v>
      </c>
      <c r="B2984" t="s">
        <v>24216</v>
      </c>
      <c r="C2984" t="s">
        <v>61</v>
      </c>
      <c r="D2984" t="s">
        <v>373</v>
      </c>
      <c r="E2984">
        <v>615130</v>
      </c>
      <c r="F2984" t="s">
        <v>24196</v>
      </c>
      <c r="G2984" s="7">
        <v>-42.13</v>
      </c>
    </row>
    <row r="2985" spans="1:7" x14ac:dyDescent="0.3">
      <c r="A2985">
        <v>3022017</v>
      </c>
      <c r="B2985" t="s">
        <v>24216</v>
      </c>
      <c r="C2985" t="s">
        <v>61</v>
      </c>
      <c r="D2985" t="s">
        <v>371</v>
      </c>
      <c r="E2985">
        <v>615100</v>
      </c>
      <c r="F2985" t="s">
        <v>24196</v>
      </c>
      <c r="G2985" s="7">
        <v>-80.98</v>
      </c>
    </row>
    <row r="2986" spans="1:7" x14ac:dyDescent="0.3">
      <c r="A2986">
        <v>3022017</v>
      </c>
      <c r="B2986" t="s">
        <v>24216</v>
      </c>
      <c r="C2986" t="s">
        <v>61</v>
      </c>
      <c r="D2986" t="s">
        <v>373</v>
      </c>
      <c r="E2986">
        <v>615130</v>
      </c>
      <c r="F2986" t="s">
        <v>24196</v>
      </c>
      <c r="G2986" s="7">
        <v>-60.33</v>
      </c>
    </row>
    <row r="2987" spans="1:7" x14ac:dyDescent="0.3">
      <c r="A2987">
        <v>3022017</v>
      </c>
      <c r="B2987" t="s">
        <v>24216</v>
      </c>
      <c r="C2987" t="s">
        <v>61</v>
      </c>
      <c r="D2987" t="s">
        <v>373</v>
      </c>
      <c r="E2987">
        <v>617150</v>
      </c>
      <c r="F2987" t="s">
        <v>24196</v>
      </c>
      <c r="G2987" s="7">
        <v>120.42</v>
      </c>
    </row>
    <row r="2988" spans="1:7" x14ac:dyDescent="0.3">
      <c r="A2988">
        <v>3022017</v>
      </c>
      <c r="B2988" t="s">
        <v>24216</v>
      </c>
      <c r="C2988" t="s">
        <v>61</v>
      </c>
      <c r="D2988" t="s">
        <v>373</v>
      </c>
      <c r="E2988">
        <v>615130</v>
      </c>
      <c r="F2988" t="s">
        <v>24196</v>
      </c>
      <c r="G2988" s="7">
        <v>10.28</v>
      </c>
    </row>
    <row r="2989" spans="1:7" x14ac:dyDescent="0.3">
      <c r="A2989">
        <v>3022017</v>
      </c>
      <c r="B2989" t="s">
        <v>24216</v>
      </c>
      <c r="C2989" t="s">
        <v>61</v>
      </c>
      <c r="D2989" t="s">
        <v>371</v>
      </c>
      <c r="E2989">
        <v>615100</v>
      </c>
      <c r="F2989" t="s">
        <v>24196</v>
      </c>
      <c r="G2989" s="7">
        <v>-80.98</v>
      </c>
    </row>
    <row r="2990" spans="1:7" x14ac:dyDescent="0.3">
      <c r="A2990">
        <v>3022017</v>
      </c>
      <c r="B2990" t="s">
        <v>24216</v>
      </c>
      <c r="C2990" t="s">
        <v>61</v>
      </c>
      <c r="D2990" t="s">
        <v>373</v>
      </c>
      <c r="E2990">
        <v>617150</v>
      </c>
      <c r="F2990" t="s">
        <v>24196</v>
      </c>
      <c r="G2990" s="7">
        <v>391.97</v>
      </c>
    </row>
    <row r="2991" spans="1:7" x14ac:dyDescent="0.3">
      <c r="A2991" s="77">
        <v>3022017</v>
      </c>
      <c r="B2991" t="s">
        <v>24216</v>
      </c>
      <c r="C2991" t="s">
        <v>61</v>
      </c>
      <c r="D2991" t="s">
        <v>373</v>
      </c>
      <c r="E2991">
        <v>615130</v>
      </c>
      <c r="F2991" t="s">
        <v>24196</v>
      </c>
      <c r="G2991" s="7">
        <v>-42.13</v>
      </c>
    </row>
    <row r="2992" spans="1:7" x14ac:dyDescent="0.3">
      <c r="A2992" s="77">
        <v>3022017</v>
      </c>
      <c r="B2992" t="s">
        <v>24216</v>
      </c>
      <c r="C2992" t="s">
        <v>61</v>
      </c>
      <c r="D2992" t="s">
        <v>371</v>
      </c>
      <c r="E2992">
        <v>615100</v>
      </c>
      <c r="F2992" t="s">
        <v>24196</v>
      </c>
      <c r="G2992" s="7">
        <v>276.89</v>
      </c>
    </row>
    <row r="2993" spans="1:7" x14ac:dyDescent="0.3">
      <c r="A2993" s="77">
        <v>3022017</v>
      </c>
      <c r="B2993" t="s">
        <v>24216</v>
      </c>
      <c r="C2993" t="s">
        <v>61</v>
      </c>
      <c r="D2993" t="s">
        <v>371</v>
      </c>
      <c r="E2993">
        <v>615100</v>
      </c>
      <c r="F2993" t="s">
        <v>24196</v>
      </c>
      <c r="G2993" s="7">
        <v>38.17</v>
      </c>
    </row>
    <row r="2994" spans="1:7" x14ac:dyDescent="0.3">
      <c r="A2994" s="77">
        <v>3022017</v>
      </c>
      <c r="B2994" t="s">
        <v>24216</v>
      </c>
      <c r="C2994" t="s">
        <v>61</v>
      </c>
      <c r="D2994" t="s">
        <v>373</v>
      </c>
      <c r="E2994">
        <v>616160</v>
      </c>
      <c r="F2994" t="s">
        <v>24196</v>
      </c>
      <c r="G2994" s="7">
        <v>278.70999999999998</v>
      </c>
    </row>
    <row r="2995" spans="1:7" x14ac:dyDescent="0.3">
      <c r="A2995" s="77">
        <v>3022017</v>
      </c>
      <c r="B2995" t="s">
        <v>24216</v>
      </c>
      <c r="C2995" t="s">
        <v>61</v>
      </c>
      <c r="D2995" t="s">
        <v>371</v>
      </c>
      <c r="E2995">
        <v>615100</v>
      </c>
      <c r="F2995" t="s">
        <v>24196</v>
      </c>
      <c r="G2995" s="7">
        <v>3535.83</v>
      </c>
    </row>
    <row r="2996" spans="1:7" x14ac:dyDescent="0.3">
      <c r="A2996" s="77">
        <v>3022017</v>
      </c>
      <c r="B2996" t="s">
        <v>24216</v>
      </c>
      <c r="C2996" t="s">
        <v>61</v>
      </c>
      <c r="D2996" t="s">
        <v>371</v>
      </c>
      <c r="E2996">
        <v>615100</v>
      </c>
      <c r="F2996" t="s">
        <v>24196</v>
      </c>
      <c r="G2996" s="7">
        <v>-80.98</v>
      </c>
    </row>
    <row r="2997" spans="1:7" x14ac:dyDescent="0.3">
      <c r="A2997" s="77">
        <v>3022017</v>
      </c>
      <c r="B2997" t="s">
        <v>24216</v>
      </c>
      <c r="C2997" t="s">
        <v>61</v>
      </c>
      <c r="D2997" t="s">
        <v>377</v>
      </c>
      <c r="E2997">
        <v>611110</v>
      </c>
      <c r="F2997" t="s">
        <v>24196</v>
      </c>
      <c r="G2997" s="7">
        <v>-1.66</v>
      </c>
    </row>
    <row r="2998" spans="1:7" x14ac:dyDescent="0.3">
      <c r="A2998" s="77">
        <v>3022017</v>
      </c>
      <c r="B2998" t="s">
        <v>24216</v>
      </c>
      <c r="C2998" t="s">
        <v>61</v>
      </c>
      <c r="D2998" t="s">
        <v>371</v>
      </c>
      <c r="E2998">
        <v>615100</v>
      </c>
      <c r="F2998" t="s">
        <v>24196</v>
      </c>
      <c r="G2998" s="7">
        <v>5.65</v>
      </c>
    </row>
    <row r="2999" spans="1:7" x14ac:dyDescent="0.3">
      <c r="A2999" s="77">
        <v>3022017</v>
      </c>
      <c r="B2999" t="s">
        <v>24216</v>
      </c>
      <c r="C2999" t="s">
        <v>61</v>
      </c>
      <c r="D2999" t="s">
        <v>373</v>
      </c>
      <c r="E2999">
        <v>615130</v>
      </c>
      <c r="F2999" t="s">
        <v>24196</v>
      </c>
      <c r="G2999" s="7">
        <v>-42.13</v>
      </c>
    </row>
    <row r="3000" spans="1:7" x14ac:dyDescent="0.3">
      <c r="A3000" s="77">
        <v>3022017</v>
      </c>
      <c r="B3000" t="s">
        <v>24216</v>
      </c>
      <c r="C3000" t="s">
        <v>61</v>
      </c>
      <c r="D3000" t="s">
        <v>371</v>
      </c>
      <c r="E3000">
        <v>616100</v>
      </c>
      <c r="F3000" t="s">
        <v>24196</v>
      </c>
      <c r="G3000" s="7">
        <v>1082.47</v>
      </c>
    </row>
    <row r="3001" spans="1:7" x14ac:dyDescent="0.3">
      <c r="A3001" s="77">
        <v>3022017</v>
      </c>
      <c r="B3001" t="s">
        <v>24216</v>
      </c>
      <c r="C3001" t="s">
        <v>61</v>
      </c>
      <c r="D3001" t="s">
        <v>373</v>
      </c>
      <c r="E3001">
        <v>615130</v>
      </c>
      <c r="F3001" t="s">
        <v>24196</v>
      </c>
      <c r="G3001" s="7">
        <v>0.01</v>
      </c>
    </row>
    <row r="3002" spans="1:7" x14ac:dyDescent="0.3">
      <c r="A3002" s="77">
        <v>3022017</v>
      </c>
      <c r="B3002" t="s">
        <v>24216</v>
      </c>
      <c r="C3002" t="s">
        <v>61</v>
      </c>
      <c r="D3002" t="s">
        <v>373</v>
      </c>
      <c r="E3002">
        <v>616160</v>
      </c>
      <c r="F3002" t="s">
        <v>24196</v>
      </c>
      <c r="G3002" s="7">
        <v>202.5</v>
      </c>
    </row>
    <row r="3003" spans="1:7" x14ac:dyDescent="0.3">
      <c r="A3003" s="77">
        <v>3022017</v>
      </c>
      <c r="B3003" t="s">
        <v>24216</v>
      </c>
      <c r="C3003" t="s">
        <v>61</v>
      </c>
      <c r="D3003" t="s">
        <v>373</v>
      </c>
      <c r="E3003">
        <v>615130</v>
      </c>
      <c r="F3003" t="s">
        <v>24196</v>
      </c>
      <c r="G3003" s="7">
        <v>4.42</v>
      </c>
    </row>
    <row r="3004" spans="1:7" x14ac:dyDescent="0.3">
      <c r="A3004" s="77">
        <v>3022017</v>
      </c>
      <c r="B3004" t="s">
        <v>24216</v>
      </c>
      <c r="C3004" t="s">
        <v>61</v>
      </c>
      <c r="D3004" t="s">
        <v>371</v>
      </c>
      <c r="E3004">
        <v>615100</v>
      </c>
      <c r="F3004" t="s">
        <v>24196</v>
      </c>
      <c r="G3004" s="7">
        <v>2.73</v>
      </c>
    </row>
    <row r="3005" spans="1:7" x14ac:dyDescent="0.3">
      <c r="A3005" s="77">
        <v>3022017</v>
      </c>
      <c r="B3005" t="s">
        <v>24216</v>
      </c>
      <c r="C3005" t="s">
        <v>61</v>
      </c>
      <c r="D3005" t="s">
        <v>377</v>
      </c>
      <c r="E3005">
        <v>611110</v>
      </c>
      <c r="F3005" t="s">
        <v>24196</v>
      </c>
      <c r="G3005" s="7">
        <v>-11.25</v>
      </c>
    </row>
    <row r="3006" spans="1:7" x14ac:dyDescent="0.3">
      <c r="A3006" s="77">
        <v>3022017</v>
      </c>
      <c r="B3006" t="s">
        <v>24216</v>
      </c>
      <c r="C3006" t="s">
        <v>61</v>
      </c>
      <c r="D3006" t="s">
        <v>377</v>
      </c>
      <c r="E3006">
        <v>611110</v>
      </c>
      <c r="F3006" t="s">
        <v>24196</v>
      </c>
      <c r="G3006" s="7">
        <v>-11.28</v>
      </c>
    </row>
    <row r="3007" spans="1:7" x14ac:dyDescent="0.3">
      <c r="A3007" s="77">
        <v>3022017</v>
      </c>
      <c r="B3007" t="s">
        <v>24216</v>
      </c>
      <c r="C3007" t="s">
        <v>61</v>
      </c>
      <c r="D3007" t="s">
        <v>377</v>
      </c>
      <c r="E3007">
        <v>611110</v>
      </c>
      <c r="F3007" t="s">
        <v>24196</v>
      </c>
      <c r="G3007" s="7">
        <v>-11.25</v>
      </c>
    </row>
    <row r="3008" spans="1:7" x14ac:dyDescent="0.3">
      <c r="A3008" s="77">
        <v>3022017</v>
      </c>
      <c r="B3008" t="s">
        <v>24216</v>
      </c>
      <c r="C3008" t="s">
        <v>61</v>
      </c>
      <c r="D3008" t="s">
        <v>373</v>
      </c>
      <c r="E3008">
        <v>615130</v>
      </c>
      <c r="F3008" t="s">
        <v>24196</v>
      </c>
      <c r="G3008" s="7">
        <v>67.05</v>
      </c>
    </row>
    <row r="3009" spans="1:7" x14ac:dyDescent="0.3">
      <c r="A3009" s="77">
        <v>3022017</v>
      </c>
      <c r="B3009" t="s">
        <v>24216</v>
      </c>
      <c r="C3009" t="s">
        <v>61</v>
      </c>
      <c r="D3009" t="s">
        <v>373</v>
      </c>
      <c r="E3009">
        <v>616160</v>
      </c>
      <c r="F3009" t="s">
        <v>24196</v>
      </c>
      <c r="G3009" s="7">
        <v>260.12</v>
      </c>
    </row>
    <row r="3010" spans="1:7" x14ac:dyDescent="0.3">
      <c r="A3010" s="77">
        <v>3022017</v>
      </c>
      <c r="B3010" t="s">
        <v>24216</v>
      </c>
      <c r="C3010" t="s">
        <v>61</v>
      </c>
      <c r="D3010" t="s">
        <v>377</v>
      </c>
      <c r="E3010">
        <v>611110</v>
      </c>
      <c r="F3010" t="s">
        <v>24196</v>
      </c>
      <c r="G3010" s="7">
        <v>-11.28</v>
      </c>
    </row>
    <row r="3011" spans="1:7" x14ac:dyDescent="0.3">
      <c r="A3011" s="77">
        <v>3022017</v>
      </c>
      <c r="B3011" t="s">
        <v>24216</v>
      </c>
      <c r="C3011" t="s">
        <v>61</v>
      </c>
      <c r="D3011" t="s">
        <v>373</v>
      </c>
      <c r="E3011">
        <v>615130</v>
      </c>
      <c r="F3011" t="s">
        <v>24196</v>
      </c>
      <c r="G3011" s="7">
        <v>-42.18</v>
      </c>
    </row>
    <row r="3012" spans="1:7" x14ac:dyDescent="0.3">
      <c r="A3012" s="77">
        <v>3022017</v>
      </c>
      <c r="B3012" t="s">
        <v>24216</v>
      </c>
      <c r="C3012" t="s">
        <v>61</v>
      </c>
      <c r="D3012" t="s">
        <v>375</v>
      </c>
      <c r="E3012">
        <v>615140</v>
      </c>
      <c r="F3012" t="s">
        <v>24196</v>
      </c>
      <c r="G3012" s="7">
        <v>764.64</v>
      </c>
    </row>
    <row r="3013" spans="1:7" x14ac:dyDescent="0.3">
      <c r="A3013" s="77">
        <v>3022017</v>
      </c>
      <c r="B3013" t="s">
        <v>24216</v>
      </c>
      <c r="C3013" t="s">
        <v>61</v>
      </c>
      <c r="D3013" t="s">
        <v>377</v>
      </c>
      <c r="E3013">
        <v>611110</v>
      </c>
      <c r="F3013" t="s">
        <v>24196</v>
      </c>
      <c r="G3013" s="7">
        <v>352.2</v>
      </c>
    </row>
    <row r="3014" spans="1:7" x14ac:dyDescent="0.3">
      <c r="A3014" s="77">
        <v>3022017</v>
      </c>
      <c r="B3014" t="s">
        <v>24216</v>
      </c>
      <c r="C3014" t="s">
        <v>61</v>
      </c>
      <c r="D3014" t="s">
        <v>373</v>
      </c>
      <c r="E3014">
        <v>615130</v>
      </c>
      <c r="F3014" t="s">
        <v>24196</v>
      </c>
      <c r="G3014" s="7">
        <v>42.13</v>
      </c>
    </row>
    <row r="3015" spans="1:7" x14ac:dyDescent="0.3">
      <c r="A3015" s="77">
        <v>3022017</v>
      </c>
      <c r="B3015" t="s">
        <v>24216</v>
      </c>
      <c r="C3015" t="s">
        <v>61</v>
      </c>
      <c r="D3015" t="s">
        <v>375</v>
      </c>
      <c r="E3015">
        <v>615140</v>
      </c>
      <c r="F3015" t="s">
        <v>24196</v>
      </c>
      <c r="G3015" s="7">
        <v>6.23</v>
      </c>
    </row>
    <row r="3016" spans="1:7" x14ac:dyDescent="0.3">
      <c r="A3016" s="77">
        <v>3022017</v>
      </c>
      <c r="B3016" t="s">
        <v>24216</v>
      </c>
      <c r="C3016" t="s">
        <v>61</v>
      </c>
      <c r="D3016" t="s">
        <v>371</v>
      </c>
      <c r="E3016">
        <v>615100</v>
      </c>
      <c r="F3016" t="s">
        <v>24196</v>
      </c>
      <c r="G3016" s="7">
        <v>-80.98</v>
      </c>
    </row>
    <row r="3017" spans="1:7" x14ac:dyDescent="0.3">
      <c r="A3017" s="77">
        <v>3022017</v>
      </c>
      <c r="B3017" t="s">
        <v>24216</v>
      </c>
      <c r="C3017" t="s">
        <v>61</v>
      </c>
      <c r="D3017" t="s">
        <v>371</v>
      </c>
      <c r="E3017">
        <v>617100</v>
      </c>
      <c r="F3017" t="s">
        <v>24196</v>
      </c>
      <c r="G3017" s="7">
        <v>516.17999999999995</v>
      </c>
    </row>
    <row r="3018" spans="1:7" x14ac:dyDescent="0.3">
      <c r="A3018" s="77">
        <v>3022017</v>
      </c>
      <c r="B3018" t="s">
        <v>24216</v>
      </c>
      <c r="C3018" t="s">
        <v>61</v>
      </c>
      <c r="D3018" t="s">
        <v>373</v>
      </c>
      <c r="E3018">
        <v>615130</v>
      </c>
      <c r="F3018" t="s">
        <v>24196</v>
      </c>
      <c r="G3018" s="7">
        <v>0.01</v>
      </c>
    </row>
    <row r="3019" spans="1:7" x14ac:dyDescent="0.3">
      <c r="A3019" s="77">
        <v>3022017</v>
      </c>
      <c r="B3019" t="s">
        <v>24216</v>
      </c>
      <c r="C3019" t="s">
        <v>61</v>
      </c>
      <c r="D3019" t="s">
        <v>371</v>
      </c>
      <c r="E3019">
        <v>617100</v>
      </c>
      <c r="F3019" t="s">
        <v>24196</v>
      </c>
      <c r="G3019" s="7">
        <v>892.1</v>
      </c>
    </row>
    <row r="3020" spans="1:7" x14ac:dyDescent="0.3">
      <c r="A3020" s="77">
        <v>3022017</v>
      </c>
      <c r="B3020" t="s">
        <v>24216</v>
      </c>
      <c r="C3020" t="s">
        <v>61</v>
      </c>
      <c r="D3020" t="s">
        <v>371</v>
      </c>
      <c r="E3020">
        <v>615100</v>
      </c>
      <c r="F3020" t="s">
        <v>24196</v>
      </c>
      <c r="G3020" s="7">
        <v>5.65</v>
      </c>
    </row>
    <row r="3021" spans="1:7" x14ac:dyDescent="0.3">
      <c r="A3021" s="77">
        <v>3022017</v>
      </c>
      <c r="B3021" t="s">
        <v>24216</v>
      </c>
      <c r="C3021" t="s">
        <v>61</v>
      </c>
      <c r="D3021" t="s">
        <v>373</v>
      </c>
      <c r="E3021">
        <v>615130</v>
      </c>
      <c r="F3021" t="s">
        <v>24196</v>
      </c>
      <c r="G3021" s="7">
        <v>42.13</v>
      </c>
    </row>
    <row r="3022" spans="1:7" x14ac:dyDescent="0.3">
      <c r="A3022" s="77">
        <v>3022017</v>
      </c>
      <c r="B3022" t="s">
        <v>24216</v>
      </c>
      <c r="C3022" t="s">
        <v>61</v>
      </c>
      <c r="D3022" t="s">
        <v>373</v>
      </c>
      <c r="E3022">
        <v>615130</v>
      </c>
      <c r="F3022" t="s">
        <v>24196</v>
      </c>
      <c r="G3022" s="7">
        <v>10.28</v>
      </c>
    </row>
    <row r="3023" spans="1:7" x14ac:dyDescent="0.3">
      <c r="A3023" s="77">
        <v>3022017</v>
      </c>
      <c r="B3023" t="s">
        <v>24216</v>
      </c>
      <c r="C3023" t="s">
        <v>61</v>
      </c>
      <c r="D3023" t="s">
        <v>371</v>
      </c>
      <c r="E3023">
        <v>615100</v>
      </c>
      <c r="F3023" t="s">
        <v>24196</v>
      </c>
      <c r="G3023" s="7">
        <v>-5.65</v>
      </c>
    </row>
    <row r="3024" spans="1:7" x14ac:dyDescent="0.3">
      <c r="A3024" s="77">
        <v>3022017</v>
      </c>
      <c r="B3024" t="s">
        <v>24216</v>
      </c>
      <c r="C3024" t="s">
        <v>61</v>
      </c>
      <c r="D3024" t="s">
        <v>373</v>
      </c>
      <c r="E3024">
        <v>615130</v>
      </c>
      <c r="F3024" t="s">
        <v>24196</v>
      </c>
      <c r="G3024" s="7">
        <v>-42.13</v>
      </c>
    </row>
    <row r="3025" spans="1:7" x14ac:dyDescent="0.3">
      <c r="A3025" s="77">
        <v>3022017</v>
      </c>
      <c r="B3025" t="s">
        <v>24216</v>
      </c>
      <c r="C3025" t="s">
        <v>61</v>
      </c>
      <c r="D3025" t="s">
        <v>371</v>
      </c>
      <c r="E3025">
        <v>615100</v>
      </c>
      <c r="F3025" t="s">
        <v>24196</v>
      </c>
      <c r="G3025" s="7">
        <v>-86.78</v>
      </c>
    </row>
    <row r="3026" spans="1:7" x14ac:dyDescent="0.3">
      <c r="A3026" s="77">
        <v>3022017</v>
      </c>
      <c r="B3026" t="s">
        <v>24216</v>
      </c>
      <c r="C3026" t="s">
        <v>61</v>
      </c>
      <c r="D3026" t="s">
        <v>373</v>
      </c>
      <c r="E3026">
        <v>615130</v>
      </c>
      <c r="F3026" t="s">
        <v>24196</v>
      </c>
      <c r="G3026" s="7">
        <v>15.88</v>
      </c>
    </row>
    <row r="3027" spans="1:7" x14ac:dyDescent="0.3">
      <c r="A3027" s="77">
        <v>3022017</v>
      </c>
      <c r="B3027" t="s">
        <v>24216</v>
      </c>
      <c r="C3027" t="s">
        <v>61</v>
      </c>
      <c r="D3027" t="s">
        <v>373</v>
      </c>
      <c r="E3027">
        <v>615130</v>
      </c>
      <c r="F3027" t="s">
        <v>24196</v>
      </c>
      <c r="G3027" s="7">
        <v>40.770000000000003</v>
      </c>
    </row>
    <row r="3028" spans="1:7" x14ac:dyDescent="0.3">
      <c r="A3028" s="77">
        <v>3022017</v>
      </c>
      <c r="B3028" t="s">
        <v>24216</v>
      </c>
      <c r="C3028" t="s">
        <v>61</v>
      </c>
      <c r="D3028" t="s">
        <v>371</v>
      </c>
      <c r="E3028">
        <v>615100</v>
      </c>
      <c r="F3028" t="s">
        <v>24196</v>
      </c>
      <c r="G3028" s="7">
        <v>-139.47</v>
      </c>
    </row>
    <row r="3029" spans="1:7" x14ac:dyDescent="0.3">
      <c r="A3029" s="77">
        <v>3022017</v>
      </c>
      <c r="B3029" t="s">
        <v>24216</v>
      </c>
      <c r="C3029" t="s">
        <v>61</v>
      </c>
      <c r="D3029" t="s">
        <v>373</v>
      </c>
      <c r="E3029">
        <v>617150</v>
      </c>
      <c r="F3029" t="s">
        <v>24196</v>
      </c>
      <c r="G3029" s="7">
        <v>258.14</v>
      </c>
    </row>
    <row r="3030" spans="1:7" x14ac:dyDescent="0.3">
      <c r="A3030" s="77">
        <v>3022017</v>
      </c>
      <c r="B3030" t="s">
        <v>24216</v>
      </c>
      <c r="C3030" t="s">
        <v>61</v>
      </c>
      <c r="D3030" t="s">
        <v>373</v>
      </c>
      <c r="E3030">
        <v>615130</v>
      </c>
      <c r="F3030" t="s">
        <v>24196</v>
      </c>
      <c r="G3030" s="7">
        <v>47.12</v>
      </c>
    </row>
    <row r="3031" spans="1:7" x14ac:dyDescent="0.3">
      <c r="A3031" s="77">
        <v>3022017</v>
      </c>
      <c r="B3031" t="s">
        <v>24216</v>
      </c>
      <c r="C3031" t="s">
        <v>61</v>
      </c>
      <c r="D3031" t="s">
        <v>371</v>
      </c>
      <c r="E3031">
        <v>616100</v>
      </c>
      <c r="F3031" t="s">
        <v>24196</v>
      </c>
      <c r="G3031" s="7">
        <v>607.46</v>
      </c>
    </row>
    <row r="3032" spans="1:7" x14ac:dyDescent="0.3">
      <c r="A3032" s="77">
        <v>3022017</v>
      </c>
      <c r="B3032" t="s">
        <v>24216</v>
      </c>
      <c r="C3032" t="s">
        <v>61</v>
      </c>
      <c r="D3032" t="s">
        <v>371</v>
      </c>
      <c r="E3032">
        <v>615100</v>
      </c>
      <c r="F3032" t="s">
        <v>24196</v>
      </c>
      <c r="G3032" s="7">
        <v>-5.65</v>
      </c>
    </row>
    <row r="3033" spans="1:7" x14ac:dyDescent="0.3">
      <c r="A3033" s="77">
        <v>3022017</v>
      </c>
      <c r="B3033" t="s">
        <v>24216</v>
      </c>
      <c r="C3033" t="s">
        <v>61</v>
      </c>
      <c r="D3033" t="s">
        <v>373</v>
      </c>
      <c r="E3033">
        <v>617150</v>
      </c>
      <c r="F3033" t="s">
        <v>24196</v>
      </c>
      <c r="G3033" s="7">
        <v>45.43</v>
      </c>
    </row>
    <row r="3034" spans="1:7" x14ac:dyDescent="0.3">
      <c r="A3034" s="77">
        <v>3022017</v>
      </c>
      <c r="B3034" t="s">
        <v>24216</v>
      </c>
      <c r="C3034" t="s">
        <v>61</v>
      </c>
      <c r="D3034" t="s">
        <v>377</v>
      </c>
      <c r="E3034">
        <v>611110</v>
      </c>
      <c r="F3034" t="s">
        <v>24196</v>
      </c>
      <c r="G3034" s="7">
        <v>349.72</v>
      </c>
    </row>
    <row r="3035" spans="1:7" x14ac:dyDescent="0.3">
      <c r="A3035" s="77">
        <v>3022017</v>
      </c>
      <c r="B3035" t="s">
        <v>24216</v>
      </c>
      <c r="C3035" t="s">
        <v>61</v>
      </c>
      <c r="D3035" t="s">
        <v>377</v>
      </c>
      <c r="E3035">
        <v>611110</v>
      </c>
      <c r="F3035" t="s">
        <v>24196</v>
      </c>
      <c r="G3035" s="7">
        <v>-11.25</v>
      </c>
    </row>
    <row r="3036" spans="1:7" x14ac:dyDescent="0.3">
      <c r="A3036" s="77">
        <v>3022017</v>
      </c>
      <c r="B3036" t="s">
        <v>24216</v>
      </c>
      <c r="C3036" t="s">
        <v>61</v>
      </c>
      <c r="D3036" t="s">
        <v>373</v>
      </c>
      <c r="E3036">
        <v>615130</v>
      </c>
      <c r="F3036" t="s">
        <v>24196</v>
      </c>
      <c r="G3036" s="7">
        <v>42.13</v>
      </c>
    </row>
    <row r="3037" spans="1:7" x14ac:dyDescent="0.3">
      <c r="A3037" s="77">
        <v>3022017</v>
      </c>
      <c r="B3037" t="s">
        <v>24216</v>
      </c>
      <c r="C3037" t="s">
        <v>61</v>
      </c>
      <c r="D3037" t="s">
        <v>373</v>
      </c>
      <c r="E3037">
        <v>615130</v>
      </c>
      <c r="F3037" t="s">
        <v>24196</v>
      </c>
      <c r="G3037" s="7">
        <v>843.26</v>
      </c>
    </row>
    <row r="3038" spans="1:7" x14ac:dyDescent="0.3">
      <c r="A3038" s="77">
        <v>3022017</v>
      </c>
      <c r="B3038" t="s">
        <v>24216</v>
      </c>
      <c r="C3038" t="s">
        <v>61</v>
      </c>
      <c r="D3038" t="s">
        <v>373</v>
      </c>
      <c r="E3038">
        <v>615130</v>
      </c>
      <c r="F3038" t="s">
        <v>24196</v>
      </c>
      <c r="G3038" s="7">
        <v>-42.18</v>
      </c>
    </row>
    <row r="3039" spans="1:7" x14ac:dyDescent="0.3">
      <c r="A3039" s="77">
        <v>3022017</v>
      </c>
      <c r="B3039" t="s">
        <v>24216</v>
      </c>
      <c r="C3039" t="s">
        <v>61</v>
      </c>
      <c r="D3039" t="s">
        <v>373</v>
      </c>
      <c r="E3039">
        <v>615130</v>
      </c>
      <c r="F3039" t="s">
        <v>24196</v>
      </c>
      <c r="G3039" s="7">
        <v>42.13</v>
      </c>
    </row>
    <row r="3040" spans="1:7" x14ac:dyDescent="0.3">
      <c r="A3040" s="77">
        <v>3022017</v>
      </c>
      <c r="B3040" t="s">
        <v>24216</v>
      </c>
      <c r="C3040" t="s">
        <v>61</v>
      </c>
      <c r="D3040" t="s">
        <v>377</v>
      </c>
      <c r="E3040">
        <v>611110</v>
      </c>
      <c r="F3040" t="s">
        <v>24196</v>
      </c>
      <c r="G3040" s="7">
        <v>-11.25</v>
      </c>
    </row>
    <row r="3041" spans="1:7" x14ac:dyDescent="0.3">
      <c r="A3041" s="77">
        <v>3022017</v>
      </c>
      <c r="B3041" t="s">
        <v>24216</v>
      </c>
      <c r="C3041" t="s">
        <v>61</v>
      </c>
      <c r="D3041" t="s">
        <v>371</v>
      </c>
      <c r="E3041">
        <v>615100</v>
      </c>
      <c r="F3041" t="s">
        <v>24196</v>
      </c>
      <c r="G3041" s="7">
        <v>-0.01</v>
      </c>
    </row>
    <row r="3042" spans="1:7" x14ac:dyDescent="0.3">
      <c r="A3042" s="77">
        <v>3022017</v>
      </c>
      <c r="B3042" t="s">
        <v>24216</v>
      </c>
      <c r="C3042" t="s">
        <v>61</v>
      </c>
      <c r="D3042" t="s">
        <v>373</v>
      </c>
      <c r="E3042">
        <v>615130</v>
      </c>
      <c r="F3042" t="s">
        <v>24196</v>
      </c>
      <c r="G3042" s="7">
        <v>42.13</v>
      </c>
    </row>
    <row r="3043" spans="1:7" x14ac:dyDescent="0.3">
      <c r="A3043" s="77">
        <v>3022017</v>
      </c>
      <c r="B3043" t="s">
        <v>24216</v>
      </c>
      <c r="C3043" t="s">
        <v>61</v>
      </c>
      <c r="D3043" t="s">
        <v>373</v>
      </c>
      <c r="E3043">
        <v>615130</v>
      </c>
      <c r="F3043" t="s">
        <v>24196</v>
      </c>
      <c r="G3043" s="7">
        <v>1518.44</v>
      </c>
    </row>
    <row r="3044" spans="1:7" x14ac:dyDescent="0.3">
      <c r="A3044" s="77">
        <v>3022017</v>
      </c>
      <c r="B3044" t="s">
        <v>24216</v>
      </c>
      <c r="C3044" t="s">
        <v>61</v>
      </c>
      <c r="D3044" t="s">
        <v>373</v>
      </c>
      <c r="E3044">
        <v>615130</v>
      </c>
      <c r="F3044" t="s">
        <v>24196</v>
      </c>
      <c r="G3044" s="7">
        <v>40.770000000000003</v>
      </c>
    </row>
    <row r="3045" spans="1:7" x14ac:dyDescent="0.3">
      <c r="A3045" s="77">
        <v>3022017</v>
      </c>
      <c r="B3045" t="s">
        <v>24216</v>
      </c>
      <c r="C3045" t="s">
        <v>61</v>
      </c>
      <c r="D3045" t="s">
        <v>373</v>
      </c>
      <c r="E3045">
        <v>615130</v>
      </c>
      <c r="F3045" t="s">
        <v>24196</v>
      </c>
      <c r="G3045" s="7">
        <v>-40.770000000000003</v>
      </c>
    </row>
    <row r="3046" spans="1:7" x14ac:dyDescent="0.3">
      <c r="A3046" s="77">
        <v>3022017</v>
      </c>
      <c r="B3046" t="s">
        <v>24216</v>
      </c>
      <c r="C3046" t="s">
        <v>61</v>
      </c>
      <c r="D3046" t="s">
        <v>373</v>
      </c>
      <c r="E3046">
        <v>615130</v>
      </c>
      <c r="F3046" t="s">
        <v>24196</v>
      </c>
      <c r="G3046" s="7">
        <v>0.01</v>
      </c>
    </row>
    <row r="3047" spans="1:7" x14ac:dyDescent="0.3">
      <c r="A3047" s="77">
        <v>3022017</v>
      </c>
      <c r="B3047" t="s">
        <v>24216</v>
      </c>
      <c r="C3047" t="s">
        <v>61</v>
      </c>
      <c r="D3047" t="s">
        <v>373</v>
      </c>
      <c r="E3047">
        <v>616160</v>
      </c>
      <c r="F3047" t="s">
        <v>24196</v>
      </c>
      <c r="G3047" s="7">
        <v>87.65</v>
      </c>
    </row>
    <row r="3048" spans="1:7" x14ac:dyDescent="0.3">
      <c r="A3048" s="77">
        <v>3022017</v>
      </c>
      <c r="B3048" t="s">
        <v>24216</v>
      </c>
      <c r="C3048" t="s">
        <v>61</v>
      </c>
      <c r="D3048" t="s">
        <v>371</v>
      </c>
      <c r="E3048">
        <v>615100</v>
      </c>
      <c r="F3048" t="s">
        <v>24196</v>
      </c>
      <c r="G3048" s="7">
        <v>-80.98</v>
      </c>
    </row>
    <row r="3049" spans="1:7" x14ac:dyDescent="0.3">
      <c r="A3049" s="77">
        <v>3022017</v>
      </c>
      <c r="B3049" t="s">
        <v>24216</v>
      </c>
      <c r="C3049" t="s">
        <v>61</v>
      </c>
      <c r="D3049" t="s">
        <v>377</v>
      </c>
      <c r="E3049">
        <v>611110</v>
      </c>
      <c r="F3049" t="s">
        <v>24196</v>
      </c>
      <c r="G3049" s="7">
        <v>-0.01</v>
      </c>
    </row>
    <row r="3050" spans="1:7" x14ac:dyDescent="0.3">
      <c r="A3050" s="77">
        <v>3022017</v>
      </c>
      <c r="B3050" t="s">
        <v>24216</v>
      </c>
      <c r="C3050" t="s">
        <v>61</v>
      </c>
      <c r="D3050" t="s">
        <v>377</v>
      </c>
      <c r="E3050">
        <v>611110</v>
      </c>
      <c r="F3050" t="s">
        <v>24196</v>
      </c>
      <c r="G3050" s="7">
        <v>-11.25</v>
      </c>
    </row>
    <row r="3051" spans="1:7" x14ac:dyDescent="0.3">
      <c r="A3051">
        <v>3022017</v>
      </c>
      <c r="B3051" t="s">
        <v>24216</v>
      </c>
      <c r="C3051" t="s">
        <v>61</v>
      </c>
      <c r="D3051" t="s">
        <v>373</v>
      </c>
      <c r="E3051">
        <v>615130</v>
      </c>
      <c r="F3051" t="s">
        <v>24196</v>
      </c>
      <c r="G3051" s="7">
        <v>-42.13</v>
      </c>
    </row>
    <row r="3052" spans="1:7" x14ac:dyDescent="0.3">
      <c r="A3052">
        <v>3022017</v>
      </c>
      <c r="B3052" t="s">
        <v>24216</v>
      </c>
      <c r="C3052" t="s">
        <v>61</v>
      </c>
      <c r="D3052" t="s">
        <v>373</v>
      </c>
      <c r="E3052">
        <v>615130</v>
      </c>
      <c r="F3052" t="s">
        <v>24196</v>
      </c>
      <c r="G3052" s="7">
        <v>42.13</v>
      </c>
    </row>
    <row r="3053" spans="1:7" x14ac:dyDescent="0.3">
      <c r="A3053">
        <v>3022017</v>
      </c>
      <c r="B3053" t="s">
        <v>24216</v>
      </c>
      <c r="C3053" t="s">
        <v>61</v>
      </c>
      <c r="D3053" t="s">
        <v>373</v>
      </c>
      <c r="E3053">
        <v>615130</v>
      </c>
      <c r="F3053" t="s">
        <v>24196</v>
      </c>
      <c r="G3053" s="7">
        <v>9.09</v>
      </c>
    </row>
    <row r="3054" spans="1:7" x14ac:dyDescent="0.3">
      <c r="A3054">
        <v>3022017</v>
      </c>
      <c r="B3054" t="s">
        <v>24216</v>
      </c>
      <c r="C3054" t="s">
        <v>61</v>
      </c>
      <c r="D3054" t="s">
        <v>377</v>
      </c>
      <c r="E3054">
        <v>611110</v>
      </c>
      <c r="F3054" t="s">
        <v>24196</v>
      </c>
      <c r="G3054" s="7">
        <v>1.41</v>
      </c>
    </row>
    <row r="3055" spans="1:7" x14ac:dyDescent="0.3">
      <c r="A3055">
        <v>3022017</v>
      </c>
      <c r="B3055" t="s">
        <v>24216</v>
      </c>
      <c r="C3055" t="s">
        <v>61</v>
      </c>
      <c r="D3055" t="s">
        <v>377</v>
      </c>
      <c r="E3055">
        <v>611130</v>
      </c>
      <c r="F3055" t="s">
        <v>24196</v>
      </c>
      <c r="G3055" s="7">
        <v>31.89</v>
      </c>
    </row>
    <row r="3056" spans="1:7" x14ac:dyDescent="0.3">
      <c r="A3056">
        <v>3022017</v>
      </c>
      <c r="B3056" t="s">
        <v>24216</v>
      </c>
      <c r="C3056" t="s">
        <v>61</v>
      </c>
      <c r="D3056" t="s">
        <v>373</v>
      </c>
      <c r="E3056">
        <v>615130</v>
      </c>
      <c r="F3056" t="s">
        <v>24196</v>
      </c>
      <c r="G3056" s="7">
        <v>8.84</v>
      </c>
    </row>
    <row r="3057" spans="1:7" x14ac:dyDescent="0.3">
      <c r="A3057">
        <v>3022017</v>
      </c>
      <c r="B3057" t="s">
        <v>24216</v>
      </c>
      <c r="C3057" t="s">
        <v>61</v>
      </c>
      <c r="D3057" t="s">
        <v>373</v>
      </c>
      <c r="E3057">
        <v>615130</v>
      </c>
      <c r="F3057" t="s">
        <v>24196</v>
      </c>
      <c r="G3057" s="7">
        <v>-40.770000000000003</v>
      </c>
    </row>
    <row r="3058" spans="1:7" x14ac:dyDescent="0.3">
      <c r="A3058">
        <v>3022017</v>
      </c>
      <c r="B3058" t="s">
        <v>24216</v>
      </c>
      <c r="C3058" t="s">
        <v>61</v>
      </c>
      <c r="D3058" t="s">
        <v>371</v>
      </c>
      <c r="E3058">
        <v>615100</v>
      </c>
      <c r="F3058" t="s">
        <v>24196</v>
      </c>
      <c r="G3058" s="7">
        <v>22.33</v>
      </c>
    </row>
    <row r="3059" spans="1:7" x14ac:dyDescent="0.3">
      <c r="A3059">
        <v>3022017</v>
      </c>
      <c r="B3059" t="s">
        <v>24216</v>
      </c>
      <c r="C3059" t="s">
        <v>61</v>
      </c>
      <c r="D3059" t="s">
        <v>373</v>
      </c>
      <c r="E3059">
        <v>616160</v>
      </c>
      <c r="F3059" t="s">
        <v>24196</v>
      </c>
      <c r="G3059" s="7">
        <v>127.25</v>
      </c>
    </row>
    <row r="3060" spans="1:7" x14ac:dyDescent="0.3">
      <c r="A3060">
        <v>3022017</v>
      </c>
      <c r="B3060" t="s">
        <v>24216</v>
      </c>
      <c r="C3060" t="s">
        <v>61</v>
      </c>
      <c r="D3060" t="s">
        <v>373</v>
      </c>
      <c r="E3060">
        <v>615130</v>
      </c>
      <c r="F3060" t="s">
        <v>24196</v>
      </c>
      <c r="G3060" s="7">
        <v>2.95</v>
      </c>
    </row>
    <row r="3061" spans="1:7" x14ac:dyDescent="0.3">
      <c r="A3061">
        <v>3022017</v>
      </c>
      <c r="B3061" t="s">
        <v>24216</v>
      </c>
      <c r="C3061" t="s">
        <v>61</v>
      </c>
      <c r="D3061" t="s">
        <v>371</v>
      </c>
      <c r="E3061">
        <v>617100</v>
      </c>
      <c r="F3061" t="s">
        <v>24196</v>
      </c>
      <c r="G3061" s="7">
        <v>1200.02</v>
      </c>
    </row>
    <row r="3062" spans="1:7" x14ac:dyDescent="0.3">
      <c r="A3062">
        <v>3022017</v>
      </c>
      <c r="B3062" t="s">
        <v>24216</v>
      </c>
      <c r="C3062" t="s">
        <v>61</v>
      </c>
      <c r="D3062" t="s">
        <v>377</v>
      </c>
      <c r="E3062">
        <v>611110</v>
      </c>
      <c r="F3062" t="s">
        <v>24196</v>
      </c>
      <c r="G3062" s="7">
        <v>-11.28</v>
      </c>
    </row>
    <row r="3063" spans="1:7" x14ac:dyDescent="0.3">
      <c r="A3063">
        <v>3022017</v>
      </c>
      <c r="B3063" t="s">
        <v>24216</v>
      </c>
      <c r="C3063" t="s">
        <v>61</v>
      </c>
      <c r="D3063" t="s">
        <v>371</v>
      </c>
      <c r="E3063">
        <v>615100</v>
      </c>
      <c r="F3063" t="s">
        <v>24196</v>
      </c>
      <c r="G3063" s="7">
        <v>-5.47</v>
      </c>
    </row>
    <row r="3064" spans="1:7" x14ac:dyDescent="0.3">
      <c r="A3064">
        <v>3022017</v>
      </c>
      <c r="B3064" t="s">
        <v>24216</v>
      </c>
      <c r="C3064" t="s">
        <v>61</v>
      </c>
      <c r="D3064" t="s">
        <v>377</v>
      </c>
      <c r="E3064">
        <v>611110</v>
      </c>
      <c r="F3064" t="s">
        <v>24196</v>
      </c>
      <c r="G3064" s="7">
        <v>-8.98</v>
      </c>
    </row>
    <row r="3065" spans="1:7" x14ac:dyDescent="0.3">
      <c r="A3065">
        <v>3022017</v>
      </c>
      <c r="B3065" t="s">
        <v>24216</v>
      </c>
      <c r="C3065" t="s">
        <v>61</v>
      </c>
      <c r="D3065" t="s">
        <v>377</v>
      </c>
      <c r="E3065">
        <v>611110</v>
      </c>
      <c r="F3065" t="s">
        <v>24196</v>
      </c>
      <c r="G3065" s="7">
        <v>8.98</v>
      </c>
    </row>
    <row r="3066" spans="1:7" x14ac:dyDescent="0.3">
      <c r="A3066">
        <v>3022017</v>
      </c>
      <c r="B3066" t="s">
        <v>24216</v>
      </c>
      <c r="C3066" t="s">
        <v>61</v>
      </c>
      <c r="D3066" t="s">
        <v>377</v>
      </c>
      <c r="E3066">
        <v>611110</v>
      </c>
      <c r="F3066" t="s">
        <v>24196</v>
      </c>
      <c r="G3066" s="7">
        <v>1.74</v>
      </c>
    </row>
    <row r="3067" spans="1:7" x14ac:dyDescent="0.3">
      <c r="A3067">
        <v>3022017</v>
      </c>
      <c r="B3067" t="s">
        <v>24216</v>
      </c>
      <c r="C3067" t="s">
        <v>61</v>
      </c>
      <c r="D3067" t="s">
        <v>373</v>
      </c>
      <c r="E3067">
        <v>615130</v>
      </c>
      <c r="F3067" t="s">
        <v>24196</v>
      </c>
      <c r="G3067" s="7">
        <v>10.39</v>
      </c>
    </row>
    <row r="3068" spans="1:7" x14ac:dyDescent="0.3">
      <c r="A3068">
        <v>3022017</v>
      </c>
      <c r="B3068" t="s">
        <v>24216</v>
      </c>
      <c r="C3068" t="s">
        <v>61</v>
      </c>
      <c r="D3068" t="s">
        <v>373</v>
      </c>
      <c r="E3068">
        <v>615130</v>
      </c>
      <c r="F3068" t="s">
        <v>24196</v>
      </c>
      <c r="G3068" s="7">
        <v>-58.9</v>
      </c>
    </row>
    <row r="3069" spans="1:7" x14ac:dyDescent="0.3">
      <c r="A3069">
        <v>3022017</v>
      </c>
      <c r="B3069" t="s">
        <v>24216</v>
      </c>
      <c r="C3069" t="s">
        <v>61</v>
      </c>
      <c r="D3069" t="s">
        <v>371</v>
      </c>
      <c r="E3069">
        <v>615100</v>
      </c>
      <c r="F3069" t="s">
        <v>24196</v>
      </c>
      <c r="G3069" s="7">
        <v>3535.83</v>
      </c>
    </row>
    <row r="3070" spans="1:7" x14ac:dyDescent="0.3">
      <c r="A3070">
        <v>3022017</v>
      </c>
      <c r="B3070" t="s">
        <v>24216</v>
      </c>
      <c r="C3070" t="s">
        <v>61</v>
      </c>
      <c r="D3070" t="s">
        <v>371</v>
      </c>
      <c r="E3070">
        <v>616100</v>
      </c>
      <c r="F3070" t="s">
        <v>24196</v>
      </c>
      <c r="G3070" s="7">
        <v>565.07000000000005</v>
      </c>
    </row>
    <row r="3071" spans="1:7" x14ac:dyDescent="0.3">
      <c r="A3071">
        <v>3022017</v>
      </c>
      <c r="B3071" t="s">
        <v>24216</v>
      </c>
      <c r="C3071" t="s">
        <v>61</v>
      </c>
      <c r="D3071" t="s">
        <v>371</v>
      </c>
      <c r="E3071">
        <v>615100</v>
      </c>
      <c r="F3071" t="s">
        <v>24196</v>
      </c>
      <c r="G3071" s="7">
        <v>-5.65</v>
      </c>
    </row>
    <row r="3072" spans="1:7" x14ac:dyDescent="0.3">
      <c r="A3072">
        <v>3022017</v>
      </c>
      <c r="B3072" t="s">
        <v>24216</v>
      </c>
      <c r="C3072" t="s">
        <v>61</v>
      </c>
      <c r="D3072" t="s">
        <v>371</v>
      </c>
      <c r="E3072">
        <v>615100</v>
      </c>
      <c r="F3072" t="s">
        <v>24196</v>
      </c>
      <c r="G3072" s="7">
        <v>9</v>
      </c>
    </row>
    <row r="3073" spans="1:7" x14ac:dyDescent="0.3">
      <c r="A3073">
        <v>3022017</v>
      </c>
      <c r="B3073" t="s">
        <v>24216</v>
      </c>
      <c r="C3073" t="s">
        <v>61</v>
      </c>
      <c r="D3073" t="s">
        <v>371</v>
      </c>
      <c r="E3073">
        <v>615100</v>
      </c>
      <c r="F3073" t="s">
        <v>24196</v>
      </c>
      <c r="G3073" s="7">
        <v>5.65</v>
      </c>
    </row>
    <row r="3074" spans="1:7" x14ac:dyDescent="0.3">
      <c r="A3074">
        <v>3022017</v>
      </c>
      <c r="B3074" t="s">
        <v>24216</v>
      </c>
      <c r="C3074" t="s">
        <v>61</v>
      </c>
      <c r="D3074" t="s">
        <v>373</v>
      </c>
      <c r="E3074">
        <v>615130</v>
      </c>
      <c r="F3074" t="s">
        <v>24196</v>
      </c>
      <c r="G3074" s="7">
        <v>1529.79</v>
      </c>
    </row>
    <row r="3075" spans="1:7" x14ac:dyDescent="0.3">
      <c r="A3075">
        <v>3022017</v>
      </c>
      <c r="B3075" t="s">
        <v>24216</v>
      </c>
      <c r="C3075" t="s">
        <v>61</v>
      </c>
      <c r="D3075" t="s">
        <v>377</v>
      </c>
      <c r="E3075">
        <v>611110</v>
      </c>
      <c r="F3075" t="s">
        <v>24196</v>
      </c>
      <c r="G3075" s="7">
        <v>0.78</v>
      </c>
    </row>
    <row r="3076" spans="1:7" x14ac:dyDescent="0.3">
      <c r="A3076">
        <v>3022017</v>
      </c>
      <c r="B3076" t="s">
        <v>24216</v>
      </c>
      <c r="C3076" t="s">
        <v>61</v>
      </c>
      <c r="D3076" t="s">
        <v>377</v>
      </c>
      <c r="E3076">
        <v>611110</v>
      </c>
      <c r="F3076" t="s">
        <v>24196</v>
      </c>
      <c r="G3076" s="7">
        <v>-11.25</v>
      </c>
    </row>
    <row r="3077" spans="1:7" x14ac:dyDescent="0.3">
      <c r="A3077">
        <v>3022017</v>
      </c>
      <c r="B3077" t="s">
        <v>24216</v>
      </c>
      <c r="C3077" t="s">
        <v>61</v>
      </c>
      <c r="D3077" t="s">
        <v>371</v>
      </c>
      <c r="E3077">
        <v>616100</v>
      </c>
      <c r="F3077" t="s">
        <v>24196</v>
      </c>
      <c r="G3077" s="7">
        <v>188.5</v>
      </c>
    </row>
    <row r="3078" spans="1:7" x14ac:dyDescent="0.3">
      <c r="A3078">
        <v>3022017</v>
      </c>
      <c r="B3078" t="s">
        <v>24216</v>
      </c>
      <c r="C3078" t="s">
        <v>61</v>
      </c>
      <c r="D3078" t="s">
        <v>371</v>
      </c>
      <c r="E3078">
        <v>615100</v>
      </c>
      <c r="F3078" t="s">
        <v>24196</v>
      </c>
      <c r="G3078" s="7">
        <v>-86.78</v>
      </c>
    </row>
    <row r="3079" spans="1:7" x14ac:dyDescent="0.3">
      <c r="A3079">
        <v>3022017</v>
      </c>
      <c r="B3079" t="s">
        <v>24216</v>
      </c>
      <c r="C3079" t="s">
        <v>61</v>
      </c>
      <c r="D3079" t="s">
        <v>371</v>
      </c>
      <c r="E3079">
        <v>615100</v>
      </c>
      <c r="F3079" t="s">
        <v>24196</v>
      </c>
      <c r="G3079" s="7">
        <v>-80.98</v>
      </c>
    </row>
    <row r="3080" spans="1:7" x14ac:dyDescent="0.3">
      <c r="A3080">
        <v>3022017</v>
      </c>
      <c r="B3080" t="s">
        <v>24216</v>
      </c>
      <c r="C3080" t="s">
        <v>61</v>
      </c>
      <c r="D3080" t="s">
        <v>371</v>
      </c>
      <c r="E3080">
        <v>616100</v>
      </c>
      <c r="F3080" t="s">
        <v>24196</v>
      </c>
      <c r="G3080" s="7">
        <v>932.82</v>
      </c>
    </row>
    <row r="3081" spans="1:7" x14ac:dyDescent="0.3">
      <c r="A3081">
        <v>3022017</v>
      </c>
      <c r="B3081" t="s">
        <v>24216</v>
      </c>
      <c r="C3081" t="s">
        <v>61</v>
      </c>
      <c r="D3081" t="s">
        <v>373</v>
      </c>
      <c r="E3081">
        <v>615130</v>
      </c>
      <c r="F3081" t="s">
        <v>24196</v>
      </c>
      <c r="G3081" s="7">
        <v>31.77</v>
      </c>
    </row>
    <row r="3082" spans="1:7" x14ac:dyDescent="0.3">
      <c r="A3082">
        <v>3022017</v>
      </c>
      <c r="B3082" t="s">
        <v>24216</v>
      </c>
      <c r="C3082" t="s">
        <v>61</v>
      </c>
      <c r="D3082" t="s">
        <v>377</v>
      </c>
      <c r="E3082">
        <v>611120</v>
      </c>
      <c r="F3082" t="s">
        <v>24196</v>
      </c>
      <c r="G3082" s="7">
        <v>14.24</v>
      </c>
    </row>
    <row r="3083" spans="1:7" x14ac:dyDescent="0.3">
      <c r="A3083">
        <v>3022017</v>
      </c>
      <c r="B3083" t="s">
        <v>24216</v>
      </c>
      <c r="C3083" t="s">
        <v>61</v>
      </c>
      <c r="D3083" t="s">
        <v>377</v>
      </c>
      <c r="E3083">
        <v>611110</v>
      </c>
      <c r="F3083" t="s">
        <v>24196</v>
      </c>
      <c r="G3083" s="7">
        <v>-0.01</v>
      </c>
    </row>
    <row r="3084" spans="1:7" x14ac:dyDescent="0.3">
      <c r="A3084">
        <v>3022017</v>
      </c>
      <c r="B3084" t="s">
        <v>24216</v>
      </c>
      <c r="C3084" t="s">
        <v>61</v>
      </c>
      <c r="D3084" t="s">
        <v>371</v>
      </c>
      <c r="E3084">
        <v>615100</v>
      </c>
      <c r="F3084" t="s">
        <v>24196</v>
      </c>
      <c r="G3084" s="7">
        <v>-0.01</v>
      </c>
    </row>
    <row r="3085" spans="1:7" x14ac:dyDescent="0.3">
      <c r="A3085">
        <v>3022017</v>
      </c>
      <c r="B3085" t="s">
        <v>24216</v>
      </c>
      <c r="C3085" t="s">
        <v>61</v>
      </c>
      <c r="D3085" t="s">
        <v>371</v>
      </c>
      <c r="E3085">
        <v>615100</v>
      </c>
      <c r="F3085" t="s">
        <v>24196</v>
      </c>
      <c r="G3085" s="7">
        <v>-0.01</v>
      </c>
    </row>
    <row r="3086" spans="1:7" x14ac:dyDescent="0.3">
      <c r="A3086">
        <v>3022017</v>
      </c>
      <c r="B3086" t="s">
        <v>24216</v>
      </c>
      <c r="C3086" t="s">
        <v>61</v>
      </c>
      <c r="D3086" t="s">
        <v>373</v>
      </c>
      <c r="E3086">
        <v>615130</v>
      </c>
      <c r="F3086" t="s">
        <v>24196</v>
      </c>
      <c r="G3086" s="7">
        <v>632.45000000000005</v>
      </c>
    </row>
    <row r="3087" spans="1:7" x14ac:dyDescent="0.3">
      <c r="A3087">
        <v>3022017</v>
      </c>
      <c r="B3087" t="s">
        <v>24216</v>
      </c>
      <c r="C3087" t="s">
        <v>61</v>
      </c>
      <c r="D3087" t="s">
        <v>373</v>
      </c>
      <c r="E3087">
        <v>615130</v>
      </c>
      <c r="F3087" t="s">
        <v>24196</v>
      </c>
      <c r="G3087" s="7">
        <v>782.34</v>
      </c>
    </row>
    <row r="3088" spans="1:7" x14ac:dyDescent="0.3">
      <c r="A3088">
        <v>3022017</v>
      </c>
      <c r="B3088" t="s">
        <v>24216</v>
      </c>
      <c r="C3088" t="s">
        <v>61</v>
      </c>
      <c r="D3088" t="s">
        <v>373</v>
      </c>
      <c r="E3088">
        <v>615130</v>
      </c>
      <c r="F3088" t="s">
        <v>24196</v>
      </c>
      <c r="G3088" s="7">
        <v>-0.01</v>
      </c>
    </row>
    <row r="3089" spans="1:7" x14ac:dyDescent="0.3">
      <c r="A3089">
        <v>3022017</v>
      </c>
      <c r="B3089" t="s">
        <v>24216</v>
      </c>
      <c r="C3089" t="s">
        <v>61</v>
      </c>
      <c r="D3089" t="s">
        <v>373</v>
      </c>
      <c r="E3089">
        <v>615130</v>
      </c>
      <c r="F3089" t="s">
        <v>24196</v>
      </c>
      <c r="G3089" s="7">
        <v>-26.08</v>
      </c>
    </row>
    <row r="3090" spans="1:7" x14ac:dyDescent="0.3">
      <c r="A3090">
        <v>3022017</v>
      </c>
      <c r="B3090" t="s">
        <v>24216</v>
      </c>
      <c r="C3090" t="s">
        <v>61</v>
      </c>
      <c r="D3090" t="s">
        <v>371</v>
      </c>
      <c r="E3090">
        <v>615100</v>
      </c>
      <c r="F3090" t="s">
        <v>24196</v>
      </c>
      <c r="G3090" s="7">
        <v>282.58</v>
      </c>
    </row>
    <row r="3091" spans="1:7" x14ac:dyDescent="0.3">
      <c r="A3091">
        <v>3022017</v>
      </c>
      <c r="B3091" t="s">
        <v>24216</v>
      </c>
      <c r="C3091" t="s">
        <v>61</v>
      </c>
      <c r="D3091" t="s">
        <v>371</v>
      </c>
      <c r="E3091">
        <v>617100</v>
      </c>
      <c r="F3091" t="s">
        <v>24196</v>
      </c>
      <c r="G3091" s="7">
        <v>2189.29</v>
      </c>
    </row>
    <row r="3092" spans="1:7" x14ac:dyDescent="0.3">
      <c r="A3092">
        <v>3022017</v>
      </c>
      <c r="B3092" t="s">
        <v>24216</v>
      </c>
      <c r="C3092" t="s">
        <v>61</v>
      </c>
      <c r="D3092" t="s">
        <v>371</v>
      </c>
      <c r="E3092">
        <v>615100</v>
      </c>
      <c r="F3092" t="s">
        <v>24196</v>
      </c>
      <c r="G3092" s="7">
        <v>17.68</v>
      </c>
    </row>
    <row r="3093" spans="1:7" x14ac:dyDescent="0.3">
      <c r="A3093">
        <v>3022017</v>
      </c>
      <c r="B3093" t="s">
        <v>24216</v>
      </c>
      <c r="C3093" t="s">
        <v>61</v>
      </c>
      <c r="D3093" t="s">
        <v>373</v>
      </c>
      <c r="E3093">
        <v>615130</v>
      </c>
      <c r="F3093" t="s">
        <v>24196</v>
      </c>
      <c r="G3093" s="7">
        <v>285.62</v>
      </c>
    </row>
    <row r="3094" spans="1:7" x14ac:dyDescent="0.3">
      <c r="A3094">
        <v>3022017</v>
      </c>
      <c r="B3094" t="s">
        <v>24216</v>
      </c>
      <c r="C3094" t="s">
        <v>61</v>
      </c>
      <c r="D3094" t="s">
        <v>377</v>
      </c>
      <c r="E3094">
        <v>611110</v>
      </c>
      <c r="F3094" t="s">
        <v>24196</v>
      </c>
      <c r="G3094" s="7">
        <v>352.22</v>
      </c>
    </row>
    <row r="3095" spans="1:7" x14ac:dyDescent="0.3">
      <c r="A3095">
        <v>3022017</v>
      </c>
      <c r="B3095" t="s">
        <v>24216</v>
      </c>
      <c r="C3095" t="s">
        <v>61</v>
      </c>
      <c r="D3095" t="s">
        <v>373</v>
      </c>
      <c r="E3095">
        <v>615130</v>
      </c>
      <c r="F3095" t="s">
        <v>24196</v>
      </c>
      <c r="G3095" s="7">
        <v>1870.19</v>
      </c>
    </row>
    <row r="3096" spans="1:7" x14ac:dyDescent="0.3">
      <c r="A3096">
        <v>3022017</v>
      </c>
      <c r="B3096" t="s">
        <v>24216</v>
      </c>
      <c r="C3096" t="s">
        <v>61</v>
      </c>
      <c r="D3096" t="s">
        <v>373</v>
      </c>
      <c r="E3096">
        <v>615130</v>
      </c>
      <c r="F3096" t="s">
        <v>24196</v>
      </c>
      <c r="G3096" s="7">
        <v>42.13</v>
      </c>
    </row>
    <row r="3097" spans="1:7" x14ac:dyDescent="0.3">
      <c r="A3097">
        <v>3022017</v>
      </c>
      <c r="B3097" t="s">
        <v>24216</v>
      </c>
      <c r="C3097" t="s">
        <v>61</v>
      </c>
      <c r="D3097" t="s">
        <v>377</v>
      </c>
      <c r="E3097">
        <v>611120</v>
      </c>
      <c r="F3097" t="s">
        <v>24196</v>
      </c>
      <c r="G3097" s="7">
        <v>10.48</v>
      </c>
    </row>
    <row r="3098" spans="1:7" x14ac:dyDescent="0.3">
      <c r="A3098">
        <v>3022017</v>
      </c>
      <c r="B3098" t="s">
        <v>24216</v>
      </c>
      <c r="C3098" t="s">
        <v>61</v>
      </c>
      <c r="D3098" t="s">
        <v>377</v>
      </c>
      <c r="E3098">
        <v>611130</v>
      </c>
      <c r="F3098" t="s">
        <v>24196</v>
      </c>
      <c r="G3098" s="7">
        <v>56.79</v>
      </c>
    </row>
    <row r="3099" spans="1:7" x14ac:dyDescent="0.3">
      <c r="A3099">
        <v>3022017</v>
      </c>
      <c r="B3099" t="s">
        <v>24216</v>
      </c>
      <c r="C3099" t="s">
        <v>61</v>
      </c>
      <c r="D3099" t="s">
        <v>373</v>
      </c>
      <c r="E3099">
        <v>615130</v>
      </c>
      <c r="F3099" t="s">
        <v>24196</v>
      </c>
      <c r="G3099" s="7">
        <v>-40.770000000000003</v>
      </c>
    </row>
    <row r="3100" spans="1:7" x14ac:dyDescent="0.3">
      <c r="A3100">
        <v>3022017</v>
      </c>
      <c r="B3100" t="s">
        <v>24216</v>
      </c>
      <c r="C3100" t="s">
        <v>61</v>
      </c>
      <c r="D3100" t="s">
        <v>373</v>
      </c>
      <c r="E3100">
        <v>615130</v>
      </c>
      <c r="F3100" t="s">
        <v>24196</v>
      </c>
      <c r="G3100" s="7">
        <v>-40.770000000000003</v>
      </c>
    </row>
    <row r="3101" spans="1:7" x14ac:dyDescent="0.3">
      <c r="A3101">
        <v>3022017</v>
      </c>
      <c r="B3101" t="s">
        <v>24216</v>
      </c>
      <c r="C3101" t="s">
        <v>61</v>
      </c>
      <c r="D3101" t="s">
        <v>373</v>
      </c>
      <c r="E3101">
        <v>615130</v>
      </c>
      <c r="F3101" t="s">
        <v>24196</v>
      </c>
      <c r="G3101" s="7">
        <v>-42.13</v>
      </c>
    </row>
    <row r="3102" spans="1:7" x14ac:dyDescent="0.3">
      <c r="A3102">
        <v>3022017</v>
      </c>
      <c r="B3102" t="s">
        <v>24216</v>
      </c>
      <c r="C3102" t="s">
        <v>61</v>
      </c>
      <c r="D3102" t="s">
        <v>373</v>
      </c>
      <c r="E3102">
        <v>615130</v>
      </c>
      <c r="F3102" t="s">
        <v>24196</v>
      </c>
      <c r="G3102" s="7">
        <v>40.770000000000003</v>
      </c>
    </row>
    <row r="3103" spans="1:7" x14ac:dyDescent="0.3">
      <c r="A3103">
        <v>3022017</v>
      </c>
      <c r="B3103" t="s">
        <v>24216</v>
      </c>
      <c r="C3103" t="s">
        <v>61</v>
      </c>
      <c r="D3103" t="s">
        <v>377</v>
      </c>
      <c r="E3103">
        <v>611110</v>
      </c>
      <c r="F3103" t="s">
        <v>24196</v>
      </c>
      <c r="G3103" s="7">
        <v>-11.25</v>
      </c>
    </row>
    <row r="3104" spans="1:7" x14ac:dyDescent="0.3">
      <c r="A3104">
        <v>3022017</v>
      </c>
      <c r="B3104" t="s">
        <v>24216</v>
      </c>
      <c r="C3104" t="s">
        <v>61</v>
      </c>
      <c r="D3104" t="s">
        <v>373</v>
      </c>
      <c r="E3104">
        <v>615130</v>
      </c>
      <c r="F3104" t="s">
        <v>24196</v>
      </c>
      <c r="G3104" s="7">
        <v>42.13</v>
      </c>
    </row>
    <row r="3105" spans="1:7" x14ac:dyDescent="0.3">
      <c r="A3105">
        <v>3022017</v>
      </c>
      <c r="B3105" t="s">
        <v>24216</v>
      </c>
      <c r="C3105" t="s">
        <v>61</v>
      </c>
      <c r="D3105" t="s">
        <v>371</v>
      </c>
      <c r="E3105">
        <v>615100</v>
      </c>
      <c r="F3105" t="s">
        <v>24196</v>
      </c>
      <c r="G3105" s="7">
        <v>187.18</v>
      </c>
    </row>
    <row r="3106" spans="1:7" x14ac:dyDescent="0.3">
      <c r="A3106">
        <v>3022017</v>
      </c>
      <c r="B3106" t="s">
        <v>24216</v>
      </c>
      <c r="C3106" t="s">
        <v>61</v>
      </c>
      <c r="D3106" t="s">
        <v>371</v>
      </c>
      <c r="E3106">
        <v>615100</v>
      </c>
      <c r="F3106" t="s">
        <v>24196</v>
      </c>
      <c r="G3106" s="7">
        <v>5.65</v>
      </c>
    </row>
    <row r="3107" spans="1:7" x14ac:dyDescent="0.3">
      <c r="A3107">
        <v>3022017</v>
      </c>
      <c r="B3107" t="s">
        <v>24216</v>
      </c>
      <c r="C3107" t="s">
        <v>61</v>
      </c>
      <c r="D3107" t="s">
        <v>373</v>
      </c>
      <c r="E3107">
        <v>617150</v>
      </c>
      <c r="F3107" t="s">
        <v>24196</v>
      </c>
      <c r="G3107" s="7">
        <v>244.79</v>
      </c>
    </row>
    <row r="3108" spans="1:7" x14ac:dyDescent="0.3">
      <c r="A3108">
        <v>3022017</v>
      </c>
      <c r="B3108" t="s">
        <v>24216</v>
      </c>
      <c r="C3108" t="s">
        <v>61</v>
      </c>
      <c r="D3108" t="s">
        <v>373</v>
      </c>
      <c r="E3108">
        <v>615130</v>
      </c>
      <c r="F3108" t="s">
        <v>24196</v>
      </c>
      <c r="G3108" s="7">
        <v>1.79</v>
      </c>
    </row>
    <row r="3109" spans="1:7" x14ac:dyDescent="0.3">
      <c r="A3109">
        <v>3022017</v>
      </c>
      <c r="B3109" t="s">
        <v>24216</v>
      </c>
      <c r="C3109" t="s">
        <v>61</v>
      </c>
      <c r="D3109" t="s">
        <v>371</v>
      </c>
      <c r="E3109">
        <v>617100</v>
      </c>
      <c r="F3109" t="s">
        <v>24196</v>
      </c>
      <c r="G3109" s="7">
        <v>1200.02</v>
      </c>
    </row>
    <row r="3110" spans="1:7" x14ac:dyDescent="0.3">
      <c r="A3110">
        <v>3022017</v>
      </c>
      <c r="B3110" t="s">
        <v>24216</v>
      </c>
      <c r="C3110" t="s">
        <v>61</v>
      </c>
      <c r="D3110" t="s">
        <v>377</v>
      </c>
      <c r="E3110">
        <v>611110</v>
      </c>
      <c r="F3110" t="s">
        <v>24196</v>
      </c>
      <c r="G3110" s="7">
        <v>357.02</v>
      </c>
    </row>
    <row r="3111" spans="1:7" x14ac:dyDescent="0.3">
      <c r="A3111">
        <v>3022017</v>
      </c>
      <c r="B3111" t="s">
        <v>24216</v>
      </c>
      <c r="C3111" t="s">
        <v>61</v>
      </c>
      <c r="D3111" t="s">
        <v>375</v>
      </c>
      <c r="E3111">
        <v>617130</v>
      </c>
      <c r="F3111" t="s">
        <v>24196</v>
      </c>
      <c r="G3111" s="7">
        <v>402.58</v>
      </c>
    </row>
    <row r="3112" spans="1:7" x14ac:dyDescent="0.3">
      <c r="A3112">
        <v>3022017</v>
      </c>
      <c r="B3112" t="s">
        <v>24216</v>
      </c>
      <c r="C3112" t="s">
        <v>61</v>
      </c>
      <c r="D3112" t="s">
        <v>371</v>
      </c>
      <c r="E3112">
        <v>615100</v>
      </c>
      <c r="F3112" t="s">
        <v>24196</v>
      </c>
      <c r="G3112" s="7">
        <v>133.94999999999999</v>
      </c>
    </row>
    <row r="3113" spans="1:7" x14ac:dyDescent="0.3">
      <c r="A3113">
        <v>3022017</v>
      </c>
      <c r="B3113" t="s">
        <v>24216</v>
      </c>
      <c r="C3113" t="s">
        <v>61</v>
      </c>
      <c r="D3113" t="s">
        <v>373</v>
      </c>
      <c r="E3113">
        <v>615130</v>
      </c>
      <c r="F3113" t="s">
        <v>24196</v>
      </c>
      <c r="G3113" s="7">
        <v>-42.13</v>
      </c>
    </row>
    <row r="3114" spans="1:7" x14ac:dyDescent="0.3">
      <c r="A3114">
        <v>3022017</v>
      </c>
      <c r="B3114" t="s">
        <v>24216</v>
      </c>
      <c r="C3114" t="s">
        <v>61</v>
      </c>
      <c r="D3114" t="s">
        <v>373</v>
      </c>
      <c r="E3114">
        <v>615130</v>
      </c>
      <c r="F3114" t="s">
        <v>24196</v>
      </c>
      <c r="G3114" s="7">
        <v>-42.13</v>
      </c>
    </row>
    <row r="3115" spans="1:7" x14ac:dyDescent="0.3">
      <c r="A3115">
        <v>3022017</v>
      </c>
      <c r="B3115" t="s">
        <v>24216</v>
      </c>
      <c r="C3115" t="s">
        <v>61</v>
      </c>
      <c r="D3115" t="s">
        <v>373</v>
      </c>
      <c r="E3115">
        <v>616160</v>
      </c>
      <c r="F3115" t="s">
        <v>24196</v>
      </c>
      <c r="G3115" s="7">
        <v>229.84</v>
      </c>
    </row>
    <row r="3116" spans="1:7" x14ac:dyDescent="0.3">
      <c r="A3116">
        <v>3022017</v>
      </c>
      <c r="B3116" t="s">
        <v>24216</v>
      </c>
      <c r="C3116" t="s">
        <v>61</v>
      </c>
      <c r="D3116" t="s">
        <v>371</v>
      </c>
      <c r="E3116">
        <v>615100</v>
      </c>
      <c r="F3116" t="s">
        <v>24196</v>
      </c>
      <c r="G3116" s="7">
        <v>-80.98</v>
      </c>
    </row>
    <row r="3117" spans="1:7" x14ac:dyDescent="0.3">
      <c r="A3117">
        <v>3022017</v>
      </c>
      <c r="B3117" t="s">
        <v>24216</v>
      </c>
      <c r="C3117" t="s">
        <v>61</v>
      </c>
      <c r="D3117" t="s">
        <v>377</v>
      </c>
      <c r="E3117">
        <v>611110</v>
      </c>
      <c r="F3117" t="s">
        <v>24196</v>
      </c>
      <c r="G3117" s="7">
        <v>1.74</v>
      </c>
    </row>
    <row r="3118" spans="1:7" x14ac:dyDescent="0.3">
      <c r="A3118">
        <v>3022017</v>
      </c>
      <c r="B3118" t="s">
        <v>24216</v>
      </c>
      <c r="C3118" t="s">
        <v>61</v>
      </c>
      <c r="D3118" t="s">
        <v>373</v>
      </c>
      <c r="E3118">
        <v>615130</v>
      </c>
      <c r="F3118" t="s">
        <v>24196</v>
      </c>
      <c r="G3118" s="7">
        <v>-0.01</v>
      </c>
    </row>
    <row r="3119" spans="1:7" x14ac:dyDescent="0.3">
      <c r="A3119">
        <v>3022017</v>
      </c>
      <c r="B3119" t="s">
        <v>24216</v>
      </c>
      <c r="C3119" t="s">
        <v>61</v>
      </c>
      <c r="D3119" t="s">
        <v>371</v>
      </c>
      <c r="E3119">
        <v>615100</v>
      </c>
      <c r="F3119" t="s">
        <v>24196</v>
      </c>
      <c r="G3119" s="7">
        <v>5.65</v>
      </c>
    </row>
    <row r="3120" spans="1:7" x14ac:dyDescent="0.3">
      <c r="A3120">
        <v>3022017</v>
      </c>
      <c r="B3120" t="s">
        <v>24216</v>
      </c>
      <c r="C3120" t="s">
        <v>61</v>
      </c>
      <c r="D3120" t="s">
        <v>373</v>
      </c>
      <c r="E3120">
        <v>615130</v>
      </c>
      <c r="F3120" t="s">
        <v>24196</v>
      </c>
      <c r="G3120" s="7">
        <v>0.01</v>
      </c>
    </row>
    <row r="3121" spans="1:7" x14ac:dyDescent="0.3">
      <c r="A3121">
        <v>3022017</v>
      </c>
      <c r="B3121" t="s">
        <v>24216</v>
      </c>
      <c r="C3121" t="s">
        <v>61</v>
      </c>
      <c r="D3121" t="s">
        <v>371</v>
      </c>
      <c r="E3121">
        <v>615100</v>
      </c>
      <c r="F3121" t="s">
        <v>24196</v>
      </c>
      <c r="G3121" s="7">
        <v>-80.98</v>
      </c>
    </row>
    <row r="3122" spans="1:7" x14ac:dyDescent="0.3">
      <c r="A3122">
        <v>3022017</v>
      </c>
      <c r="B3122" t="s">
        <v>24216</v>
      </c>
      <c r="C3122" t="s">
        <v>61</v>
      </c>
      <c r="D3122" t="s">
        <v>371</v>
      </c>
      <c r="E3122">
        <v>616100</v>
      </c>
      <c r="F3122" t="s">
        <v>24196</v>
      </c>
      <c r="G3122" s="7">
        <v>654.76</v>
      </c>
    </row>
    <row r="3123" spans="1:7" x14ac:dyDescent="0.3">
      <c r="A3123">
        <v>3022017</v>
      </c>
      <c r="B3123" t="s">
        <v>24216</v>
      </c>
      <c r="C3123" t="s">
        <v>61</v>
      </c>
      <c r="D3123" t="s">
        <v>373</v>
      </c>
      <c r="E3123">
        <v>615130</v>
      </c>
      <c r="F3123" t="s">
        <v>24196</v>
      </c>
      <c r="G3123" s="7">
        <v>-42.13</v>
      </c>
    </row>
    <row r="3124" spans="1:7" x14ac:dyDescent="0.3">
      <c r="A3124">
        <v>3022017</v>
      </c>
      <c r="B3124" t="s">
        <v>24216</v>
      </c>
      <c r="C3124" t="s">
        <v>61</v>
      </c>
      <c r="D3124" t="s">
        <v>377</v>
      </c>
      <c r="E3124">
        <v>611110</v>
      </c>
      <c r="F3124" t="s">
        <v>24196</v>
      </c>
      <c r="G3124" s="7">
        <v>8.98</v>
      </c>
    </row>
    <row r="3125" spans="1:7" x14ac:dyDescent="0.3">
      <c r="A3125">
        <v>3022017</v>
      </c>
      <c r="B3125" t="s">
        <v>24216</v>
      </c>
      <c r="C3125" t="s">
        <v>61</v>
      </c>
      <c r="D3125" t="s">
        <v>373</v>
      </c>
      <c r="E3125">
        <v>617150</v>
      </c>
      <c r="F3125" t="s">
        <v>24196</v>
      </c>
      <c r="G3125" s="7">
        <v>370.87</v>
      </c>
    </row>
    <row r="3126" spans="1:7" x14ac:dyDescent="0.3">
      <c r="A3126">
        <v>3022017</v>
      </c>
      <c r="B3126" t="s">
        <v>24216</v>
      </c>
      <c r="C3126" t="s">
        <v>61</v>
      </c>
      <c r="D3126" t="s">
        <v>373</v>
      </c>
      <c r="E3126">
        <v>615130</v>
      </c>
      <c r="F3126" t="s">
        <v>24196</v>
      </c>
      <c r="G3126" s="7">
        <v>1884.06</v>
      </c>
    </row>
    <row r="3127" spans="1:7" x14ac:dyDescent="0.3">
      <c r="A3127">
        <v>3022017</v>
      </c>
      <c r="B3127" t="s">
        <v>24216</v>
      </c>
      <c r="C3127" t="s">
        <v>61</v>
      </c>
      <c r="D3127" t="s">
        <v>375</v>
      </c>
      <c r="E3127">
        <v>615140</v>
      </c>
      <c r="F3127" t="s">
        <v>24196</v>
      </c>
      <c r="G3127" s="7">
        <v>1812.47</v>
      </c>
    </row>
    <row r="3128" spans="1:7" x14ac:dyDescent="0.3">
      <c r="A3128">
        <v>3022017</v>
      </c>
      <c r="B3128" t="s">
        <v>24216</v>
      </c>
      <c r="C3128" t="s">
        <v>61</v>
      </c>
      <c r="D3128" t="s">
        <v>373</v>
      </c>
      <c r="E3128">
        <v>615130</v>
      </c>
      <c r="F3128" t="s">
        <v>24196</v>
      </c>
      <c r="G3128" s="7">
        <v>-67.05</v>
      </c>
    </row>
    <row r="3129" spans="1:7" x14ac:dyDescent="0.3">
      <c r="A3129">
        <v>3022017</v>
      </c>
      <c r="B3129" t="s">
        <v>24216</v>
      </c>
      <c r="C3129" t="s">
        <v>61</v>
      </c>
      <c r="D3129" t="s">
        <v>373</v>
      </c>
      <c r="E3129">
        <v>615130</v>
      </c>
      <c r="F3129" t="s">
        <v>24196</v>
      </c>
      <c r="G3129" s="7">
        <v>1138.83</v>
      </c>
    </row>
    <row r="3130" spans="1:7" x14ac:dyDescent="0.3">
      <c r="A3130">
        <v>3022017</v>
      </c>
      <c r="B3130" t="s">
        <v>24216</v>
      </c>
      <c r="C3130" t="s">
        <v>61</v>
      </c>
      <c r="D3130" t="s">
        <v>373</v>
      </c>
      <c r="E3130">
        <v>616160</v>
      </c>
      <c r="F3130" t="s">
        <v>24196</v>
      </c>
      <c r="G3130" s="7">
        <v>127.25</v>
      </c>
    </row>
    <row r="3131" spans="1:7" x14ac:dyDescent="0.3">
      <c r="A3131">
        <v>3022017</v>
      </c>
      <c r="B3131" t="s">
        <v>24216</v>
      </c>
      <c r="C3131" t="s">
        <v>61</v>
      </c>
      <c r="D3131" t="s">
        <v>373</v>
      </c>
      <c r="E3131">
        <v>615130</v>
      </c>
      <c r="F3131" t="s">
        <v>24196</v>
      </c>
      <c r="G3131" s="7">
        <v>9.4499999999999993</v>
      </c>
    </row>
    <row r="3132" spans="1:7" x14ac:dyDescent="0.3">
      <c r="A3132">
        <v>3022017</v>
      </c>
      <c r="B3132" t="s">
        <v>24216</v>
      </c>
      <c r="C3132" t="s">
        <v>61</v>
      </c>
      <c r="D3132" t="s">
        <v>371</v>
      </c>
      <c r="E3132">
        <v>615100</v>
      </c>
      <c r="F3132" t="s">
        <v>24196</v>
      </c>
      <c r="G3132" s="7">
        <v>-80.98</v>
      </c>
    </row>
    <row r="3133" spans="1:7" x14ac:dyDescent="0.3">
      <c r="A3133">
        <v>3022017</v>
      </c>
      <c r="B3133" t="s">
        <v>24216</v>
      </c>
      <c r="C3133" t="s">
        <v>61</v>
      </c>
      <c r="D3133" t="s">
        <v>373</v>
      </c>
      <c r="E3133">
        <v>615130</v>
      </c>
      <c r="F3133" t="s">
        <v>24196</v>
      </c>
      <c r="G3133" s="7">
        <v>42.13</v>
      </c>
    </row>
    <row r="3134" spans="1:7" x14ac:dyDescent="0.3">
      <c r="A3134">
        <v>3022017</v>
      </c>
      <c r="B3134" t="s">
        <v>24216</v>
      </c>
      <c r="C3134" t="s">
        <v>61</v>
      </c>
      <c r="D3134" t="s">
        <v>371</v>
      </c>
      <c r="E3134">
        <v>615100</v>
      </c>
      <c r="F3134" t="s">
        <v>24196</v>
      </c>
      <c r="G3134" s="7">
        <v>86.78</v>
      </c>
    </row>
    <row r="3135" spans="1:7" x14ac:dyDescent="0.3">
      <c r="A3135">
        <v>3022017</v>
      </c>
      <c r="B3135" t="s">
        <v>24216</v>
      </c>
      <c r="C3135" t="s">
        <v>61</v>
      </c>
      <c r="D3135" t="s">
        <v>373</v>
      </c>
      <c r="E3135">
        <v>615130</v>
      </c>
      <c r="F3135" t="s">
        <v>24196</v>
      </c>
      <c r="G3135" s="7">
        <v>-40.770000000000003</v>
      </c>
    </row>
    <row r="3136" spans="1:7" x14ac:dyDescent="0.3">
      <c r="A3136">
        <v>3022017</v>
      </c>
      <c r="B3136" t="s">
        <v>24216</v>
      </c>
      <c r="C3136" t="s">
        <v>61</v>
      </c>
      <c r="D3136" t="s">
        <v>375</v>
      </c>
      <c r="E3136">
        <v>615140</v>
      </c>
      <c r="F3136" t="s">
        <v>24196</v>
      </c>
      <c r="G3136" s="7">
        <v>1973.44</v>
      </c>
    </row>
    <row r="3137" spans="1:7" x14ac:dyDescent="0.3">
      <c r="A3137">
        <v>3022017</v>
      </c>
      <c r="B3137" t="s">
        <v>24216</v>
      </c>
      <c r="C3137" t="s">
        <v>61</v>
      </c>
      <c r="D3137" t="s">
        <v>377</v>
      </c>
      <c r="E3137">
        <v>611110</v>
      </c>
      <c r="F3137" t="s">
        <v>24196</v>
      </c>
      <c r="G3137" s="7">
        <v>-0.01</v>
      </c>
    </row>
    <row r="3138" spans="1:7" x14ac:dyDescent="0.3">
      <c r="A3138">
        <v>3022017</v>
      </c>
      <c r="B3138" t="s">
        <v>24216</v>
      </c>
      <c r="C3138" t="s">
        <v>61</v>
      </c>
      <c r="D3138" t="s">
        <v>377</v>
      </c>
      <c r="E3138">
        <v>611110</v>
      </c>
      <c r="F3138" t="s">
        <v>24196</v>
      </c>
      <c r="G3138" s="7">
        <v>-11.22</v>
      </c>
    </row>
    <row r="3139" spans="1:7" x14ac:dyDescent="0.3">
      <c r="A3139">
        <v>3022017</v>
      </c>
      <c r="B3139" t="s">
        <v>24216</v>
      </c>
      <c r="C3139" t="s">
        <v>61</v>
      </c>
      <c r="D3139" t="s">
        <v>371</v>
      </c>
      <c r="E3139">
        <v>615100</v>
      </c>
      <c r="F3139" t="s">
        <v>24196</v>
      </c>
      <c r="G3139" s="7">
        <v>86.78</v>
      </c>
    </row>
    <row r="3140" spans="1:7" x14ac:dyDescent="0.3">
      <c r="A3140">
        <v>3022017</v>
      </c>
      <c r="B3140" t="s">
        <v>24216</v>
      </c>
      <c r="C3140" t="s">
        <v>61</v>
      </c>
      <c r="D3140" t="s">
        <v>371</v>
      </c>
      <c r="E3140">
        <v>615100</v>
      </c>
      <c r="F3140" t="s">
        <v>24196</v>
      </c>
      <c r="G3140" s="7">
        <v>-80.98</v>
      </c>
    </row>
    <row r="3141" spans="1:7" x14ac:dyDescent="0.3">
      <c r="A3141">
        <v>3022017</v>
      </c>
      <c r="B3141" t="s">
        <v>24216</v>
      </c>
      <c r="C3141" t="s">
        <v>61</v>
      </c>
      <c r="D3141" t="s">
        <v>377</v>
      </c>
      <c r="E3141">
        <v>611130</v>
      </c>
      <c r="F3141" t="s">
        <v>24196</v>
      </c>
      <c r="G3141" s="7">
        <v>72.83</v>
      </c>
    </row>
    <row r="3142" spans="1:7" x14ac:dyDescent="0.3">
      <c r="A3142">
        <v>3022017</v>
      </c>
      <c r="B3142" t="s">
        <v>24216</v>
      </c>
      <c r="C3142" t="s">
        <v>61</v>
      </c>
      <c r="D3142" t="s">
        <v>371</v>
      </c>
      <c r="E3142">
        <v>615100</v>
      </c>
      <c r="F3142" t="s">
        <v>24196</v>
      </c>
      <c r="G3142" s="7">
        <v>-80.98</v>
      </c>
    </row>
    <row r="3143" spans="1:7" x14ac:dyDescent="0.3">
      <c r="A3143">
        <v>3022017</v>
      </c>
      <c r="B3143" t="s">
        <v>24216</v>
      </c>
      <c r="C3143" t="s">
        <v>61</v>
      </c>
      <c r="D3143" t="s">
        <v>373</v>
      </c>
      <c r="E3143">
        <v>615130</v>
      </c>
      <c r="F3143" t="s">
        <v>24196</v>
      </c>
      <c r="G3143" s="7">
        <v>-42.13</v>
      </c>
    </row>
    <row r="3144" spans="1:7" x14ac:dyDescent="0.3">
      <c r="A3144">
        <v>3022017</v>
      </c>
      <c r="B3144" t="s">
        <v>24216</v>
      </c>
      <c r="C3144" t="s">
        <v>61</v>
      </c>
      <c r="D3144" t="s">
        <v>377</v>
      </c>
      <c r="E3144">
        <v>611110</v>
      </c>
      <c r="F3144" t="s">
        <v>24196</v>
      </c>
      <c r="G3144" s="7">
        <v>1.76</v>
      </c>
    </row>
    <row r="3145" spans="1:7" x14ac:dyDescent="0.3">
      <c r="A3145">
        <v>3022017</v>
      </c>
      <c r="B3145" t="s">
        <v>24216</v>
      </c>
      <c r="C3145" t="s">
        <v>61</v>
      </c>
      <c r="D3145" t="s">
        <v>371</v>
      </c>
      <c r="E3145">
        <v>615100</v>
      </c>
      <c r="F3145" t="s">
        <v>24196</v>
      </c>
      <c r="G3145" s="7">
        <v>8.3699999999999992</v>
      </c>
    </row>
    <row r="3146" spans="1:7" x14ac:dyDescent="0.3">
      <c r="A3146">
        <v>3022017</v>
      </c>
      <c r="B3146" t="s">
        <v>24216</v>
      </c>
      <c r="C3146" t="s">
        <v>61</v>
      </c>
      <c r="D3146" t="s">
        <v>373</v>
      </c>
      <c r="E3146">
        <v>616160</v>
      </c>
      <c r="F3146" t="s">
        <v>24196</v>
      </c>
      <c r="G3146" s="7">
        <v>63.94</v>
      </c>
    </row>
    <row r="3147" spans="1:7" x14ac:dyDescent="0.3">
      <c r="A3147">
        <v>3022017</v>
      </c>
      <c r="B3147" t="s">
        <v>24216</v>
      </c>
      <c r="C3147" t="s">
        <v>61</v>
      </c>
      <c r="D3147" t="s">
        <v>371</v>
      </c>
      <c r="E3147">
        <v>616100</v>
      </c>
      <c r="F3147" t="s">
        <v>24196</v>
      </c>
      <c r="G3147" s="7">
        <v>565.07000000000005</v>
      </c>
    </row>
    <row r="3148" spans="1:7" x14ac:dyDescent="0.3">
      <c r="A3148">
        <v>3022017</v>
      </c>
      <c r="B3148" t="s">
        <v>24216</v>
      </c>
      <c r="C3148" t="s">
        <v>61</v>
      </c>
      <c r="D3148" t="s">
        <v>373</v>
      </c>
      <c r="E3148">
        <v>616160</v>
      </c>
      <c r="F3148" t="s">
        <v>24196</v>
      </c>
      <c r="G3148" s="7">
        <v>63.94</v>
      </c>
    </row>
    <row r="3149" spans="1:7" x14ac:dyDescent="0.3">
      <c r="A3149">
        <v>3022017</v>
      </c>
      <c r="B3149" t="s">
        <v>24216</v>
      </c>
      <c r="C3149" t="s">
        <v>61</v>
      </c>
      <c r="D3149" t="s">
        <v>377</v>
      </c>
      <c r="E3149">
        <v>611110</v>
      </c>
      <c r="F3149" t="s">
        <v>24196</v>
      </c>
      <c r="G3149" s="7">
        <v>11.9</v>
      </c>
    </row>
    <row r="3150" spans="1:7" x14ac:dyDescent="0.3">
      <c r="A3150">
        <v>3022017</v>
      </c>
      <c r="B3150" t="s">
        <v>24216</v>
      </c>
      <c r="C3150" t="s">
        <v>61</v>
      </c>
      <c r="D3150" t="s">
        <v>373</v>
      </c>
      <c r="E3150">
        <v>615130</v>
      </c>
      <c r="F3150" t="s">
        <v>24196</v>
      </c>
      <c r="G3150" s="7">
        <v>10.76</v>
      </c>
    </row>
    <row r="3151" spans="1:7" x14ac:dyDescent="0.3">
      <c r="A3151">
        <v>3022017</v>
      </c>
      <c r="B3151" t="s">
        <v>24216</v>
      </c>
      <c r="C3151" t="s">
        <v>61</v>
      </c>
      <c r="D3151" t="s">
        <v>373</v>
      </c>
      <c r="E3151">
        <v>617150</v>
      </c>
      <c r="F3151" t="s">
        <v>24196</v>
      </c>
      <c r="G3151" s="7">
        <v>373.57</v>
      </c>
    </row>
    <row r="3152" spans="1:7" x14ac:dyDescent="0.3">
      <c r="A3152">
        <v>3022017</v>
      </c>
      <c r="B3152" t="s">
        <v>24216</v>
      </c>
      <c r="C3152" t="s">
        <v>61</v>
      </c>
      <c r="D3152" t="s">
        <v>373</v>
      </c>
      <c r="E3152">
        <v>616160</v>
      </c>
      <c r="F3152" t="s">
        <v>24196</v>
      </c>
      <c r="G3152" s="7">
        <v>249.24</v>
      </c>
    </row>
    <row r="3153" spans="1:7" x14ac:dyDescent="0.3">
      <c r="A3153">
        <v>3022017</v>
      </c>
      <c r="B3153" t="s">
        <v>24216</v>
      </c>
      <c r="C3153" t="s">
        <v>61</v>
      </c>
      <c r="D3153" t="s">
        <v>373</v>
      </c>
      <c r="E3153">
        <v>615130</v>
      </c>
      <c r="F3153" t="s">
        <v>24196</v>
      </c>
      <c r="G3153" s="7">
        <v>26.08</v>
      </c>
    </row>
    <row r="3154" spans="1:7" x14ac:dyDescent="0.3">
      <c r="A3154">
        <v>3022017</v>
      </c>
      <c r="B3154" t="s">
        <v>24216</v>
      </c>
      <c r="C3154" t="s">
        <v>61</v>
      </c>
      <c r="D3154" t="s">
        <v>373</v>
      </c>
      <c r="E3154">
        <v>615130</v>
      </c>
      <c r="F3154" t="s">
        <v>24196</v>
      </c>
      <c r="G3154" s="7">
        <v>-40.770000000000003</v>
      </c>
    </row>
    <row r="3155" spans="1:7" x14ac:dyDescent="0.3">
      <c r="A3155">
        <v>3022017</v>
      </c>
      <c r="B3155" t="s">
        <v>24216</v>
      </c>
      <c r="C3155" t="s">
        <v>61</v>
      </c>
      <c r="D3155" t="s">
        <v>377</v>
      </c>
      <c r="E3155">
        <v>611110</v>
      </c>
      <c r="F3155" t="s">
        <v>24196</v>
      </c>
      <c r="G3155" s="7">
        <v>-11.25</v>
      </c>
    </row>
    <row r="3156" spans="1:7" x14ac:dyDescent="0.3">
      <c r="A3156">
        <v>3022017</v>
      </c>
      <c r="B3156" t="s">
        <v>24216</v>
      </c>
      <c r="C3156" t="s">
        <v>61</v>
      </c>
      <c r="D3156" t="s">
        <v>375</v>
      </c>
      <c r="E3156">
        <v>615140</v>
      </c>
      <c r="F3156" t="s">
        <v>24196</v>
      </c>
      <c r="G3156" s="7">
        <v>2798.09</v>
      </c>
    </row>
    <row r="3157" spans="1:7" x14ac:dyDescent="0.3">
      <c r="A3157">
        <v>3022017</v>
      </c>
      <c r="B3157" t="s">
        <v>24216</v>
      </c>
      <c r="C3157" t="s">
        <v>61</v>
      </c>
      <c r="D3157" t="s">
        <v>373</v>
      </c>
      <c r="E3157">
        <v>616160</v>
      </c>
      <c r="F3157" t="s">
        <v>24196</v>
      </c>
      <c r="G3157" s="7">
        <v>112.69</v>
      </c>
    </row>
    <row r="3158" spans="1:7" x14ac:dyDescent="0.3">
      <c r="A3158">
        <v>3022017</v>
      </c>
      <c r="B3158" t="s">
        <v>24216</v>
      </c>
      <c r="C3158" t="s">
        <v>61</v>
      </c>
      <c r="D3158" t="s">
        <v>377</v>
      </c>
      <c r="E3158">
        <v>611110</v>
      </c>
      <c r="F3158" t="s">
        <v>24196</v>
      </c>
      <c r="G3158" s="7">
        <v>-11.28</v>
      </c>
    </row>
    <row r="3159" spans="1:7" x14ac:dyDescent="0.3">
      <c r="A3159">
        <v>3022017</v>
      </c>
      <c r="B3159" t="s">
        <v>24216</v>
      </c>
      <c r="C3159" t="s">
        <v>61</v>
      </c>
      <c r="D3159" t="s">
        <v>371</v>
      </c>
      <c r="E3159">
        <v>615100</v>
      </c>
      <c r="F3159" t="s">
        <v>24196</v>
      </c>
      <c r="G3159" s="7">
        <v>4184.17</v>
      </c>
    </row>
    <row r="3160" spans="1:7" x14ac:dyDescent="0.3">
      <c r="A3160">
        <v>3022017</v>
      </c>
      <c r="B3160" t="s">
        <v>24216</v>
      </c>
      <c r="C3160" t="s">
        <v>61</v>
      </c>
      <c r="D3160" t="s">
        <v>373</v>
      </c>
      <c r="E3160">
        <v>615130</v>
      </c>
      <c r="F3160" t="s">
        <v>24196</v>
      </c>
      <c r="G3160" s="7">
        <v>40.770000000000003</v>
      </c>
    </row>
    <row r="3161" spans="1:7" x14ac:dyDescent="0.3">
      <c r="A3161">
        <v>3022017</v>
      </c>
      <c r="B3161" t="s">
        <v>24216</v>
      </c>
      <c r="C3161" t="s">
        <v>61</v>
      </c>
      <c r="D3161" t="s">
        <v>373</v>
      </c>
      <c r="E3161">
        <v>617150</v>
      </c>
      <c r="F3161" t="s">
        <v>24196</v>
      </c>
      <c r="G3161" s="7">
        <v>438.83</v>
      </c>
    </row>
    <row r="3162" spans="1:7" x14ac:dyDescent="0.3">
      <c r="A3162">
        <v>3022017</v>
      </c>
      <c r="B3162" t="s">
        <v>24216</v>
      </c>
      <c r="C3162" t="s">
        <v>61</v>
      </c>
      <c r="D3162" t="s">
        <v>371</v>
      </c>
      <c r="E3162">
        <v>615100</v>
      </c>
      <c r="F3162" t="s">
        <v>24196</v>
      </c>
      <c r="G3162" s="7">
        <v>-86.78</v>
      </c>
    </row>
    <row r="3163" spans="1:7" x14ac:dyDescent="0.3">
      <c r="A3163">
        <v>3022017</v>
      </c>
      <c r="B3163" t="s">
        <v>24216</v>
      </c>
      <c r="C3163" t="s">
        <v>61</v>
      </c>
      <c r="D3163" t="s">
        <v>371</v>
      </c>
      <c r="E3163">
        <v>616100</v>
      </c>
      <c r="F3163" t="s">
        <v>24196</v>
      </c>
      <c r="G3163" s="7">
        <v>565.07000000000005</v>
      </c>
    </row>
    <row r="3164" spans="1:7" x14ac:dyDescent="0.3">
      <c r="A3164">
        <v>3022017</v>
      </c>
      <c r="B3164" t="s">
        <v>24216</v>
      </c>
      <c r="C3164" t="s">
        <v>61</v>
      </c>
      <c r="D3164" t="s">
        <v>377</v>
      </c>
      <c r="E3164">
        <v>611110</v>
      </c>
      <c r="F3164" t="s">
        <v>24196</v>
      </c>
      <c r="G3164" s="7">
        <v>-11.25</v>
      </c>
    </row>
    <row r="3165" spans="1:7" x14ac:dyDescent="0.3">
      <c r="A3165">
        <v>3022017</v>
      </c>
      <c r="B3165" t="s">
        <v>24216</v>
      </c>
      <c r="C3165" t="s">
        <v>61</v>
      </c>
      <c r="D3165" t="s">
        <v>373</v>
      </c>
      <c r="E3165">
        <v>615130</v>
      </c>
      <c r="F3165" t="s">
        <v>24196</v>
      </c>
      <c r="G3165" s="7">
        <v>6.33</v>
      </c>
    </row>
    <row r="3166" spans="1:7" x14ac:dyDescent="0.3">
      <c r="A3166">
        <v>3022017</v>
      </c>
      <c r="B3166" t="s">
        <v>24216</v>
      </c>
      <c r="C3166" t="s">
        <v>61</v>
      </c>
      <c r="D3166" t="s">
        <v>373</v>
      </c>
      <c r="E3166">
        <v>615130</v>
      </c>
      <c r="F3166" t="s">
        <v>24196</v>
      </c>
      <c r="G3166" s="7">
        <v>42.13</v>
      </c>
    </row>
    <row r="3167" spans="1:7" x14ac:dyDescent="0.3">
      <c r="A3167">
        <v>3022019</v>
      </c>
      <c r="B3167" t="s">
        <v>24217</v>
      </c>
      <c r="C3167" t="s">
        <v>40</v>
      </c>
      <c r="D3167" t="s">
        <v>373</v>
      </c>
      <c r="E3167">
        <v>615130</v>
      </c>
      <c r="F3167" t="s">
        <v>24196</v>
      </c>
      <c r="G3167" s="7">
        <v>35.68</v>
      </c>
    </row>
    <row r="3168" spans="1:7" x14ac:dyDescent="0.3">
      <c r="A3168">
        <v>3022019</v>
      </c>
      <c r="B3168" t="s">
        <v>24217</v>
      </c>
      <c r="C3168" t="s">
        <v>40</v>
      </c>
      <c r="D3168" t="s">
        <v>373</v>
      </c>
      <c r="E3168">
        <v>615130</v>
      </c>
      <c r="F3168" t="s">
        <v>24196</v>
      </c>
      <c r="G3168" s="7">
        <v>8.52</v>
      </c>
    </row>
    <row r="3169" spans="1:7" x14ac:dyDescent="0.3">
      <c r="A3169">
        <v>3022019</v>
      </c>
      <c r="B3169" t="s">
        <v>24217</v>
      </c>
      <c r="C3169" t="s">
        <v>40</v>
      </c>
      <c r="D3169" t="s">
        <v>373</v>
      </c>
      <c r="E3169">
        <v>615130</v>
      </c>
      <c r="F3169" t="s">
        <v>24196</v>
      </c>
      <c r="G3169" s="7">
        <v>-35.68</v>
      </c>
    </row>
    <row r="3170" spans="1:7" x14ac:dyDescent="0.3">
      <c r="A3170">
        <v>3022019</v>
      </c>
      <c r="B3170" t="s">
        <v>24217</v>
      </c>
      <c r="C3170" t="s">
        <v>40</v>
      </c>
      <c r="D3170" t="s">
        <v>373</v>
      </c>
      <c r="E3170">
        <v>615130</v>
      </c>
      <c r="F3170" t="s">
        <v>24196</v>
      </c>
      <c r="G3170" s="7">
        <v>0.01</v>
      </c>
    </row>
    <row r="3171" spans="1:7" x14ac:dyDescent="0.3">
      <c r="A3171">
        <v>3022019</v>
      </c>
      <c r="B3171" t="s">
        <v>24217</v>
      </c>
      <c r="C3171" t="s">
        <v>40</v>
      </c>
      <c r="D3171" t="s">
        <v>377</v>
      </c>
      <c r="E3171">
        <v>611110</v>
      </c>
      <c r="F3171" t="s">
        <v>24196</v>
      </c>
      <c r="G3171" s="7">
        <v>0.01</v>
      </c>
    </row>
    <row r="3172" spans="1:7" x14ac:dyDescent="0.3">
      <c r="A3172">
        <v>3022019</v>
      </c>
      <c r="B3172" t="s">
        <v>24217</v>
      </c>
      <c r="C3172" t="s">
        <v>40</v>
      </c>
      <c r="D3172" t="s">
        <v>377</v>
      </c>
      <c r="E3172">
        <v>611110</v>
      </c>
      <c r="F3172" t="s">
        <v>24196</v>
      </c>
      <c r="G3172" s="7">
        <v>68.38</v>
      </c>
    </row>
    <row r="3173" spans="1:7" x14ac:dyDescent="0.3">
      <c r="A3173">
        <v>3022019</v>
      </c>
      <c r="B3173" t="s">
        <v>24217</v>
      </c>
      <c r="C3173" t="s">
        <v>40</v>
      </c>
      <c r="D3173" t="s">
        <v>371</v>
      </c>
      <c r="E3173">
        <v>615100</v>
      </c>
      <c r="F3173" t="s">
        <v>24196</v>
      </c>
      <c r="G3173" s="7">
        <v>-9.1199999999999992</v>
      </c>
    </row>
    <row r="3174" spans="1:7" x14ac:dyDescent="0.3">
      <c r="A3174">
        <v>3022019</v>
      </c>
      <c r="B3174" t="s">
        <v>24217</v>
      </c>
      <c r="C3174" t="s">
        <v>40</v>
      </c>
      <c r="D3174" t="s">
        <v>374</v>
      </c>
      <c r="E3174">
        <v>615120</v>
      </c>
      <c r="F3174" t="s">
        <v>24196</v>
      </c>
      <c r="G3174" s="7">
        <v>5.78</v>
      </c>
    </row>
    <row r="3175" spans="1:7" x14ac:dyDescent="0.3">
      <c r="A3175">
        <v>3022019</v>
      </c>
      <c r="B3175" t="s">
        <v>24217</v>
      </c>
      <c r="C3175" t="s">
        <v>40</v>
      </c>
      <c r="D3175" t="s">
        <v>373</v>
      </c>
      <c r="E3175">
        <v>615130</v>
      </c>
      <c r="F3175" t="s">
        <v>24196</v>
      </c>
      <c r="G3175" s="7">
        <v>64.28</v>
      </c>
    </row>
    <row r="3176" spans="1:7" x14ac:dyDescent="0.3">
      <c r="A3176">
        <v>3022019</v>
      </c>
      <c r="B3176" t="s">
        <v>24217</v>
      </c>
      <c r="C3176" t="s">
        <v>40</v>
      </c>
      <c r="D3176" t="s">
        <v>377</v>
      </c>
      <c r="E3176">
        <v>611110</v>
      </c>
      <c r="F3176" t="s">
        <v>24196</v>
      </c>
      <c r="G3176" s="7">
        <v>6.83</v>
      </c>
    </row>
    <row r="3177" spans="1:7" x14ac:dyDescent="0.3">
      <c r="A3177">
        <v>3022019</v>
      </c>
      <c r="B3177" t="s">
        <v>24217</v>
      </c>
      <c r="C3177" t="s">
        <v>40</v>
      </c>
      <c r="D3177" t="s">
        <v>371</v>
      </c>
      <c r="E3177">
        <v>615100</v>
      </c>
      <c r="F3177" t="s">
        <v>24196</v>
      </c>
      <c r="G3177" s="7">
        <v>24.22</v>
      </c>
    </row>
    <row r="3178" spans="1:7" x14ac:dyDescent="0.3">
      <c r="A3178">
        <v>3022019</v>
      </c>
      <c r="B3178" t="s">
        <v>24217</v>
      </c>
      <c r="C3178" t="s">
        <v>40</v>
      </c>
      <c r="D3178" t="s">
        <v>373</v>
      </c>
      <c r="E3178">
        <v>615130</v>
      </c>
      <c r="F3178" t="s">
        <v>24196</v>
      </c>
      <c r="G3178" s="7">
        <v>-36.869999999999997</v>
      </c>
    </row>
    <row r="3179" spans="1:7" x14ac:dyDescent="0.3">
      <c r="A3179">
        <v>3022019</v>
      </c>
      <c r="B3179" t="s">
        <v>24217</v>
      </c>
      <c r="C3179" t="s">
        <v>40</v>
      </c>
      <c r="D3179" t="s">
        <v>377</v>
      </c>
      <c r="E3179">
        <v>611110</v>
      </c>
      <c r="F3179" t="s">
        <v>24196</v>
      </c>
      <c r="G3179" s="7">
        <v>25.49</v>
      </c>
    </row>
    <row r="3180" spans="1:7" x14ac:dyDescent="0.3">
      <c r="A3180">
        <v>3022019</v>
      </c>
      <c r="B3180" t="s">
        <v>24217</v>
      </c>
      <c r="C3180" t="s">
        <v>40</v>
      </c>
      <c r="D3180" t="s">
        <v>373</v>
      </c>
      <c r="E3180">
        <v>615130</v>
      </c>
      <c r="F3180" t="s">
        <v>24196</v>
      </c>
      <c r="G3180" s="7">
        <v>-64.28</v>
      </c>
    </row>
    <row r="3181" spans="1:7" x14ac:dyDescent="0.3">
      <c r="A3181">
        <v>3022019</v>
      </c>
      <c r="B3181" t="s">
        <v>24217</v>
      </c>
      <c r="C3181" t="s">
        <v>40</v>
      </c>
      <c r="D3181" t="s">
        <v>371</v>
      </c>
      <c r="E3181">
        <v>615100</v>
      </c>
      <c r="F3181" t="s">
        <v>24196</v>
      </c>
      <c r="G3181" s="7">
        <v>-9.1199999999999992</v>
      </c>
    </row>
    <row r="3182" spans="1:7" x14ac:dyDescent="0.3">
      <c r="A3182">
        <v>3022019</v>
      </c>
      <c r="B3182" t="s">
        <v>24217</v>
      </c>
      <c r="C3182" t="s">
        <v>40</v>
      </c>
      <c r="D3182" t="s">
        <v>377</v>
      </c>
      <c r="E3182">
        <v>611110</v>
      </c>
      <c r="F3182" t="s">
        <v>24196</v>
      </c>
      <c r="G3182" s="7">
        <v>6.61</v>
      </c>
    </row>
    <row r="3183" spans="1:7" x14ac:dyDescent="0.3">
      <c r="A3183">
        <v>3022019</v>
      </c>
      <c r="B3183" t="s">
        <v>24217</v>
      </c>
      <c r="C3183" t="s">
        <v>40</v>
      </c>
      <c r="D3183" t="s">
        <v>373</v>
      </c>
      <c r="E3183">
        <v>615130</v>
      </c>
      <c r="F3183" t="s">
        <v>24196</v>
      </c>
      <c r="G3183" s="7">
        <v>-35.68</v>
      </c>
    </row>
    <row r="3184" spans="1:7" x14ac:dyDescent="0.3">
      <c r="A3184">
        <v>3022019</v>
      </c>
      <c r="B3184" t="s">
        <v>24217</v>
      </c>
      <c r="C3184" t="s">
        <v>40</v>
      </c>
      <c r="D3184" t="s">
        <v>373</v>
      </c>
      <c r="E3184">
        <v>615130</v>
      </c>
      <c r="F3184" t="s">
        <v>24196</v>
      </c>
      <c r="G3184" s="7">
        <v>1935.84</v>
      </c>
    </row>
    <row r="3185" spans="1:7" x14ac:dyDescent="0.3">
      <c r="A3185">
        <v>3022019</v>
      </c>
      <c r="B3185" t="s">
        <v>24217</v>
      </c>
      <c r="C3185" t="s">
        <v>40</v>
      </c>
      <c r="D3185" t="s">
        <v>371</v>
      </c>
      <c r="E3185">
        <v>615100</v>
      </c>
      <c r="F3185" t="s">
        <v>24196</v>
      </c>
      <c r="G3185" s="7">
        <v>23.91</v>
      </c>
    </row>
    <row r="3186" spans="1:7" x14ac:dyDescent="0.3">
      <c r="A3186">
        <v>3022019</v>
      </c>
      <c r="B3186" t="s">
        <v>24217</v>
      </c>
      <c r="C3186" t="s">
        <v>40</v>
      </c>
      <c r="D3186" t="s">
        <v>371</v>
      </c>
      <c r="E3186">
        <v>617100</v>
      </c>
      <c r="F3186" t="s">
        <v>24196</v>
      </c>
      <c r="G3186" s="7">
        <v>1774.29</v>
      </c>
    </row>
    <row r="3187" spans="1:7" x14ac:dyDescent="0.3">
      <c r="A3187">
        <v>3022019</v>
      </c>
      <c r="B3187" t="s">
        <v>24217</v>
      </c>
      <c r="C3187" t="s">
        <v>40</v>
      </c>
      <c r="D3187" t="s">
        <v>371</v>
      </c>
      <c r="E3187">
        <v>615100</v>
      </c>
      <c r="F3187" t="s">
        <v>24196</v>
      </c>
      <c r="G3187" s="7">
        <v>4373.25</v>
      </c>
    </row>
    <row r="3188" spans="1:7" x14ac:dyDescent="0.3">
      <c r="A3188">
        <v>3022019</v>
      </c>
      <c r="B3188" t="s">
        <v>24217</v>
      </c>
      <c r="C3188" t="s">
        <v>40</v>
      </c>
      <c r="D3188" t="s">
        <v>373</v>
      </c>
      <c r="E3188">
        <v>615130</v>
      </c>
      <c r="F3188" t="s">
        <v>24196</v>
      </c>
      <c r="G3188" s="7">
        <v>0.01</v>
      </c>
    </row>
    <row r="3189" spans="1:7" x14ac:dyDescent="0.3">
      <c r="A3189">
        <v>3022019</v>
      </c>
      <c r="B3189" t="s">
        <v>24217</v>
      </c>
      <c r="C3189" t="s">
        <v>40</v>
      </c>
      <c r="D3189" t="s">
        <v>377</v>
      </c>
      <c r="E3189">
        <v>611110</v>
      </c>
      <c r="F3189" t="s">
        <v>24196</v>
      </c>
      <c r="G3189" s="7">
        <v>6.83</v>
      </c>
    </row>
    <row r="3190" spans="1:7" x14ac:dyDescent="0.3">
      <c r="A3190">
        <v>3022019</v>
      </c>
      <c r="B3190" t="s">
        <v>24217</v>
      </c>
      <c r="C3190" t="s">
        <v>40</v>
      </c>
      <c r="D3190" t="s">
        <v>373</v>
      </c>
      <c r="E3190">
        <v>615130</v>
      </c>
      <c r="F3190" t="s">
        <v>24196</v>
      </c>
      <c r="G3190" s="7">
        <v>0.01</v>
      </c>
    </row>
    <row r="3191" spans="1:7" x14ac:dyDescent="0.3">
      <c r="A3191">
        <v>3022019</v>
      </c>
      <c r="B3191" t="s">
        <v>24217</v>
      </c>
      <c r="C3191" t="s">
        <v>40</v>
      </c>
      <c r="D3191" t="s">
        <v>377</v>
      </c>
      <c r="E3191">
        <v>611110</v>
      </c>
      <c r="F3191" t="s">
        <v>24196</v>
      </c>
      <c r="G3191" s="7">
        <v>0.01</v>
      </c>
    </row>
    <row r="3192" spans="1:7" x14ac:dyDescent="0.3">
      <c r="A3192">
        <v>3022019</v>
      </c>
      <c r="B3192" t="s">
        <v>24217</v>
      </c>
      <c r="C3192" t="s">
        <v>40</v>
      </c>
      <c r="D3192" t="s">
        <v>377</v>
      </c>
      <c r="E3192">
        <v>611110</v>
      </c>
      <c r="F3192" t="s">
        <v>24196</v>
      </c>
      <c r="G3192" s="7">
        <v>68.38</v>
      </c>
    </row>
    <row r="3193" spans="1:7" x14ac:dyDescent="0.3">
      <c r="A3193">
        <v>3022019</v>
      </c>
      <c r="B3193" t="s">
        <v>24217</v>
      </c>
      <c r="C3193" t="s">
        <v>40</v>
      </c>
      <c r="D3193" t="s">
        <v>373</v>
      </c>
      <c r="E3193">
        <v>616160</v>
      </c>
      <c r="F3193" t="s">
        <v>24196</v>
      </c>
      <c r="G3193" s="7">
        <v>232.69</v>
      </c>
    </row>
    <row r="3194" spans="1:7" x14ac:dyDescent="0.3">
      <c r="A3194">
        <v>3022019</v>
      </c>
      <c r="B3194" t="s">
        <v>24217</v>
      </c>
      <c r="C3194" t="s">
        <v>40</v>
      </c>
      <c r="D3194" t="s">
        <v>373</v>
      </c>
      <c r="E3194">
        <v>615130</v>
      </c>
      <c r="F3194" t="s">
        <v>24196</v>
      </c>
      <c r="G3194" s="7">
        <v>6.09</v>
      </c>
    </row>
    <row r="3195" spans="1:7" x14ac:dyDescent="0.3">
      <c r="A3195">
        <v>3022019</v>
      </c>
      <c r="B3195" t="s">
        <v>24217</v>
      </c>
      <c r="C3195" t="s">
        <v>40</v>
      </c>
      <c r="D3195" t="s">
        <v>373</v>
      </c>
      <c r="E3195">
        <v>615130</v>
      </c>
      <c r="F3195" t="s">
        <v>24196</v>
      </c>
      <c r="G3195" s="7">
        <v>35.68</v>
      </c>
    </row>
    <row r="3196" spans="1:7" x14ac:dyDescent="0.3">
      <c r="A3196">
        <v>3022019</v>
      </c>
      <c r="B3196" t="s">
        <v>24217</v>
      </c>
      <c r="C3196" t="s">
        <v>40</v>
      </c>
      <c r="D3196" t="s">
        <v>373</v>
      </c>
      <c r="E3196">
        <v>615130</v>
      </c>
      <c r="F3196" t="s">
        <v>24196</v>
      </c>
      <c r="G3196" s="7">
        <v>64.28</v>
      </c>
    </row>
    <row r="3197" spans="1:7" x14ac:dyDescent="0.3">
      <c r="A3197">
        <v>3022019</v>
      </c>
      <c r="B3197" t="s">
        <v>24217</v>
      </c>
      <c r="C3197" t="s">
        <v>40</v>
      </c>
      <c r="D3197" t="s">
        <v>373</v>
      </c>
      <c r="E3197">
        <v>615130</v>
      </c>
      <c r="F3197" t="s">
        <v>24196</v>
      </c>
      <c r="G3197" s="7">
        <v>0.01</v>
      </c>
    </row>
    <row r="3198" spans="1:7" x14ac:dyDescent="0.3">
      <c r="A3198">
        <v>3022019</v>
      </c>
      <c r="B3198" t="s">
        <v>24217</v>
      </c>
      <c r="C3198" t="s">
        <v>40</v>
      </c>
      <c r="D3198" t="s">
        <v>373</v>
      </c>
      <c r="E3198">
        <v>615130</v>
      </c>
      <c r="F3198" t="s">
        <v>24196</v>
      </c>
      <c r="G3198" s="7">
        <v>35.68</v>
      </c>
    </row>
    <row r="3199" spans="1:7" x14ac:dyDescent="0.3">
      <c r="A3199">
        <v>3022019</v>
      </c>
      <c r="B3199" t="s">
        <v>24217</v>
      </c>
      <c r="C3199" t="s">
        <v>40</v>
      </c>
      <c r="D3199" t="s">
        <v>373</v>
      </c>
      <c r="E3199">
        <v>615130</v>
      </c>
      <c r="F3199" t="s">
        <v>24196</v>
      </c>
      <c r="G3199" s="7">
        <v>35.68</v>
      </c>
    </row>
    <row r="3200" spans="1:7" x14ac:dyDescent="0.3">
      <c r="A3200">
        <v>3022019</v>
      </c>
      <c r="B3200" t="s">
        <v>24217</v>
      </c>
      <c r="C3200" t="s">
        <v>40</v>
      </c>
      <c r="D3200" t="s">
        <v>377</v>
      </c>
      <c r="E3200">
        <v>611130</v>
      </c>
      <c r="F3200" t="s">
        <v>24196</v>
      </c>
      <c r="G3200" s="7">
        <v>88.85</v>
      </c>
    </row>
    <row r="3201" spans="1:7" x14ac:dyDescent="0.3">
      <c r="A3201">
        <v>3022019</v>
      </c>
      <c r="B3201" t="s">
        <v>24217</v>
      </c>
      <c r="C3201" t="s">
        <v>40</v>
      </c>
      <c r="D3201" t="s">
        <v>377</v>
      </c>
      <c r="E3201">
        <v>611110</v>
      </c>
      <c r="F3201" t="s">
        <v>24196</v>
      </c>
      <c r="G3201" s="7">
        <v>68.38</v>
      </c>
    </row>
    <row r="3202" spans="1:7" x14ac:dyDescent="0.3">
      <c r="A3202">
        <v>3022019</v>
      </c>
      <c r="B3202" t="s">
        <v>24217</v>
      </c>
      <c r="C3202" t="s">
        <v>40</v>
      </c>
      <c r="D3202" t="s">
        <v>373</v>
      </c>
      <c r="E3202">
        <v>615130</v>
      </c>
      <c r="F3202" t="s">
        <v>24196</v>
      </c>
      <c r="G3202" s="7">
        <v>0.01</v>
      </c>
    </row>
    <row r="3203" spans="1:7" x14ac:dyDescent="0.3">
      <c r="A3203">
        <v>3022019</v>
      </c>
      <c r="B3203" t="s">
        <v>24217</v>
      </c>
      <c r="C3203" t="s">
        <v>40</v>
      </c>
      <c r="D3203" t="s">
        <v>373</v>
      </c>
      <c r="E3203">
        <v>615130</v>
      </c>
      <c r="F3203" t="s">
        <v>24196</v>
      </c>
      <c r="G3203" s="7">
        <v>64.28</v>
      </c>
    </row>
    <row r="3204" spans="1:7" x14ac:dyDescent="0.3">
      <c r="A3204">
        <v>3022019</v>
      </c>
      <c r="B3204" t="s">
        <v>24217</v>
      </c>
      <c r="C3204" t="s">
        <v>40</v>
      </c>
      <c r="D3204" t="s">
        <v>373</v>
      </c>
      <c r="E3204">
        <v>615130</v>
      </c>
      <c r="F3204" t="s">
        <v>24196</v>
      </c>
      <c r="G3204" s="7">
        <v>2853.78</v>
      </c>
    </row>
    <row r="3205" spans="1:7" x14ac:dyDescent="0.3">
      <c r="A3205">
        <v>3022019</v>
      </c>
      <c r="B3205" t="s">
        <v>24217</v>
      </c>
      <c r="C3205" t="s">
        <v>40</v>
      </c>
      <c r="D3205" t="s">
        <v>373</v>
      </c>
      <c r="E3205">
        <v>615130</v>
      </c>
      <c r="F3205" t="s">
        <v>24196</v>
      </c>
      <c r="G3205" s="7">
        <v>11.28</v>
      </c>
    </row>
    <row r="3206" spans="1:7" x14ac:dyDescent="0.3">
      <c r="A3206">
        <v>3022019</v>
      </c>
      <c r="B3206" t="s">
        <v>24217</v>
      </c>
      <c r="C3206" t="s">
        <v>40</v>
      </c>
      <c r="D3206" t="s">
        <v>373</v>
      </c>
      <c r="E3206">
        <v>615130</v>
      </c>
      <c r="F3206" t="s">
        <v>24196</v>
      </c>
      <c r="G3206" s="7">
        <v>-35.68</v>
      </c>
    </row>
    <row r="3207" spans="1:7" x14ac:dyDescent="0.3">
      <c r="A3207">
        <v>3022019</v>
      </c>
      <c r="B3207" t="s">
        <v>24217</v>
      </c>
      <c r="C3207" t="s">
        <v>40</v>
      </c>
      <c r="D3207" t="s">
        <v>373</v>
      </c>
      <c r="E3207">
        <v>615130</v>
      </c>
      <c r="F3207" t="s">
        <v>24196</v>
      </c>
      <c r="G3207" s="7">
        <v>-64.28</v>
      </c>
    </row>
    <row r="3208" spans="1:7" x14ac:dyDescent="0.3">
      <c r="A3208">
        <v>3022019</v>
      </c>
      <c r="B3208" t="s">
        <v>24217</v>
      </c>
      <c r="C3208" t="s">
        <v>40</v>
      </c>
      <c r="D3208" t="s">
        <v>374</v>
      </c>
      <c r="E3208">
        <v>615120</v>
      </c>
      <c r="F3208" t="s">
        <v>24196</v>
      </c>
      <c r="G3208" s="7">
        <v>12.95</v>
      </c>
    </row>
    <row r="3209" spans="1:7" x14ac:dyDescent="0.3">
      <c r="A3209">
        <v>3022019</v>
      </c>
      <c r="B3209" t="s">
        <v>24217</v>
      </c>
      <c r="C3209" t="s">
        <v>40</v>
      </c>
      <c r="D3209" t="s">
        <v>373</v>
      </c>
      <c r="E3209">
        <v>615130</v>
      </c>
      <c r="F3209" t="s">
        <v>24196</v>
      </c>
      <c r="G3209" s="7">
        <v>36.869999999999997</v>
      </c>
    </row>
    <row r="3210" spans="1:7" x14ac:dyDescent="0.3">
      <c r="A3210">
        <v>3022019</v>
      </c>
      <c r="B3210" t="s">
        <v>24217</v>
      </c>
      <c r="C3210" t="s">
        <v>40</v>
      </c>
      <c r="D3210" t="s">
        <v>371</v>
      </c>
      <c r="E3210">
        <v>615100</v>
      </c>
      <c r="F3210" t="s">
        <v>24196</v>
      </c>
      <c r="G3210" s="7">
        <v>130.46</v>
      </c>
    </row>
    <row r="3211" spans="1:7" x14ac:dyDescent="0.3">
      <c r="A3211">
        <v>3022019</v>
      </c>
      <c r="B3211" t="s">
        <v>24217</v>
      </c>
      <c r="C3211" t="s">
        <v>40</v>
      </c>
      <c r="D3211" t="s">
        <v>373</v>
      </c>
      <c r="E3211">
        <v>615130</v>
      </c>
      <c r="F3211" t="s">
        <v>24196</v>
      </c>
      <c r="G3211" s="7">
        <v>36.869999999999997</v>
      </c>
    </row>
    <row r="3212" spans="1:7" x14ac:dyDescent="0.3">
      <c r="A3212">
        <v>3022019</v>
      </c>
      <c r="B3212" t="s">
        <v>24217</v>
      </c>
      <c r="C3212" t="s">
        <v>40</v>
      </c>
      <c r="D3212" t="s">
        <v>377</v>
      </c>
      <c r="E3212">
        <v>611110</v>
      </c>
      <c r="F3212" t="s">
        <v>24196</v>
      </c>
      <c r="G3212" s="7">
        <v>-6.61</v>
      </c>
    </row>
    <row r="3213" spans="1:7" x14ac:dyDescent="0.3">
      <c r="A3213">
        <v>3022019</v>
      </c>
      <c r="B3213" t="s">
        <v>24217</v>
      </c>
      <c r="C3213" t="s">
        <v>40</v>
      </c>
      <c r="D3213" t="s">
        <v>373</v>
      </c>
      <c r="E3213">
        <v>615130</v>
      </c>
      <c r="F3213" t="s">
        <v>24196</v>
      </c>
      <c r="G3213" s="7">
        <v>-36.869999999999997</v>
      </c>
    </row>
    <row r="3214" spans="1:7" x14ac:dyDescent="0.3">
      <c r="A3214">
        <v>3022019</v>
      </c>
      <c r="B3214" t="s">
        <v>24217</v>
      </c>
      <c r="C3214" t="s">
        <v>40</v>
      </c>
      <c r="D3214" t="s">
        <v>373</v>
      </c>
      <c r="E3214">
        <v>615130</v>
      </c>
      <c r="F3214" t="s">
        <v>24196</v>
      </c>
      <c r="G3214" s="7">
        <v>2.4500000000000002</v>
      </c>
    </row>
    <row r="3215" spans="1:7" x14ac:dyDescent="0.3">
      <c r="A3215">
        <v>3022019</v>
      </c>
      <c r="B3215" t="s">
        <v>24217</v>
      </c>
      <c r="C3215" t="s">
        <v>40</v>
      </c>
      <c r="D3215" t="s">
        <v>371</v>
      </c>
      <c r="E3215">
        <v>615100</v>
      </c>
      <c r="F3215" t="s">
        <v>24196</v>
      </c>
      <c r="G3215" s="7">
        <v>0.01</v>
      </c>
    </row>
    <row r="3216" spans="1:7" x14ac:dyDescent="0.3">
      <c r="A3216">
        <v>3022019</v>
      </c>
      <c r="B3216" t="s">
        <v>24217</v>
      </c>
      <c r="C3216" t="s">
        <v>40</v>
      </c>
      <c r="D3216" t="s">
        <v>373</v>
      </c>
      <c r="E3216">
        <v>615130</v>
      </c>
      <c r="F3216" t="s">
        <v>24196</v>
      </c>
      <c r="G3216" s="7">
        <v>-0.01</v>
      </c>
    </row>
    <row r="3217" spans="1:7" x14ac:dyDescent="0.3">
      <c r="A3217">
        <v>3022019</v>
      </c>
      <c r="B3217" t="s">
        <v>24217</v>
      </c>
      <c r="C3217" t="s">
        <v>40</v>
      </c>
      <c r="D3217" t="s">
        <v>371</v>
      </c>
      <c r="E3217">
        <v>615100</v>
      </c>
      <c r="F3217" t="s">
        <v>24196</v>
      </c>
      <c r="G3217" s="7">
        <v>282.58</v>
      </c>
    </row>
    <row r="3218" spans="1:7" x14ac:dyDescent="0.3">
      <c r="A3218">
        <v>3022019</v>
      </c>
      <c r="B3218" t="s">
        <v>24217</v>
      </c>
      <c r="C3218" t="s">
        <v>40</v>
      </c>
      <c r="D3218" t="s">
        <v>371</v>
      </c>
      <c r="E3218">
        <v>615100</v>
      </c>
      <c r="F3218" t="s">
        <v>24196</v>
      </c>
      <c r="G3218" s="7">
        <v>470.17</v>
      </c>
    </row>
    <row r="3219" spans="1:7" x14ac:dyDescent="0.3">
      <c r="A3219">
        <v>3022019</v>
      </c>
      <c r="B3219" t="s">
        <v>24217</v>
      </c>
      <c r="C3219" t="s">
        <v>40</v>
      </c>
      <c r="D3219" t="s">
        <v>373</v>
      </c>
      <c r="E3219">
        <v>615130</v>
      </c>
      <c r="F3219" t="s">
        <v>24196</v>
      </c>
      <c r="G3219" s="7">
        <v>-36.869999999999997</v>
      </c>
    </row>
    <row r="3220" spans="1:7" x14ac:dyDescent="0.3">
      <c r="A3220">
        <v>3022019</v>
      </c>
      <c r="B3220" t="s">
        <v>24217</v>
      </c>
      <c r="C3220" t="s">
        <v>40</v>
      </c>
      <c r="D3220" t="s">
        <v>371</v>
      </c>
      <c r="E3220">
        <v>617100</v>
      </c>
      <c r="F3220" t="s">
        <v>24196</v>
      </c>
      <c r="G3220" s="7">
        <v>534.1</v>
      </c>
    </row>
    <row r="3221" spans="1:7" x14ac:dyDescent="0.3">
      <c r="A3221">
        <v>3022019</v>
      </c>
      <c r="B3221" t="s">
        <v>24217</v>
      </c>
      <c r="C3221" t="s">
        <v>40</v>
      </c>
      <c r="D3221" t="s">
        <v>373</v>
      </c>
      <c r="E3221">
        <v>615130</v>
      </c>
      <c r="F3221" t="s">
        <v>24196</v>
      </c>
      <c r="G3221" s="7">
        <v>64.28</v>
      </c>
    </row>
    <row r="3222" spans="1:7" x14ac:dyDescent="0.3">
      <c r="A3222">
        <v>3022019</v>
      </c>
      <c r="B3222" t="s">
        <v>24217</v>
      </c>
      <c r="C3222" t="s">
        <v>40</v>
      </c>
      <c r="D3222" t="s">
        <v>373</v>
      </c>
      <c r="E3222">
        <v>615130</v>
      </c>
      <c r="F3222" t="s">
        <v>24196</v>
      </c>
      <c r="G3222" s="7">
        <v>-0.01</v>
      </c>
    </row>
    <row r="3223" spans="1:7" x14ac:dyDescent="0.3">
      <c r="A3223">
        <v>3022019</v>
      </c>
      <c r="B3223" t="s">
        <v>24217</v>
      </c>
      <c r="C3223" t="s">
        <v>40</v>
      </c>
      <c r="D3223" t="s">
        <v>371</v>
      </c>
      <c r="E3223">
        <v>616100</v>
      </c>
      <c r="F3223" t="s">
        <v>24196</v>
      </c>
      <c r="G3223" s="7">
        <v>663.96</v>
      </c>
    </row>
    <row r="3224" spans="1:7" x14ac:dyDescent="0.3">
      <c r="A3224">
        <v>3022019</v>
      </c>
      <c r="B3224" t="s">
        <v>24217</v>
      </c>
      <c r="C3224" t="s">
        <v>40</v>
      </c>
      <c r="D3224" t="s">
        <v>373</v>
      </c>
      <c r="E3224">
        <v>615130</v>
      </c>
      <c r="F3224" t="s">
        <v>24196</v>
      </c>
      <c r="G3224" s="7">
        <v>44.57</v>
      </c>
    </row>
    <row r="3225" spans="1:7" x14ac:dyDescent="0.3">
      <c r="A3225">
        <v>3022019</v>
      </c>
      <c r="B3225" t="s">
        <v>24217</v>
      </c>
      <c r="C3225" t="s">
        <v>40</v>
      </c>
      <c r="D3225" t="s">
        <v>377</v>
      </c>
      <c r="E3225">
        <v>611110</v>
      </c>
      <c r="F3225" t="s">
        <v>24196</v>
      </c>
      <c r="G3225" s="7">
        <v>41.79</v>
      </c>
    </row>
    <row r="3226" spans="1:7" x14ac:dyDescent="0.3">
      <c r="A3226">
        <v>3022019</v>
      </c>
      <c r="B3226" t="s">
        <v>24217</v>
      </c>
      <c r="C3226" t="s">
        <v>40</v>
      </c>
      <c r="D3226" t="s">
        <v>373</v>
      </c>
      <c r="E3226">
        <v>615130</v>
      </c>
      <c r="F3226" t="s">
        <v>24196</v>
      </c>
      <c r="G3226" s="7">
        <v>1106.1500000000001</v>
      </c>
    </row>
    <row r="3227" spans="1:7" x14ac:dyDescent="0.3">
      <c r="A3227">
        <v>3022019</v>
      </c>
      <c r="B3227" t="s">
        <v>24217</v>
      </c>
      <c r="C3227" t="s">
        <v>40</v>
      </c>
      <c r="D3227" t="s">
        <v>373</v>
      </c>
      <c r="E3227">
        <v>616160</v>
      </c>
      <c r="F3227" t="s">
        <v>24196</v>
      </c>
      <c r="G3227" s="7">
        <v>127.25</v>
      </c>
    </row>
    <row r="3228" spans="1:7" x14ac:dyDescent="0.3">
      <c r="A3228">
        <v>3022019</v>
      </c>
      <c r="B3228" t="s">
        <v>24217</v>
      </c>
      <c r="C3228" t="s">
        <v>40</v>
      </c>
      <c r="D3228" t="s">
        <v>373</v>
      </c>
      <c r="E3228">
        <v>616160</v>
      </c>
      <c r="F3228" t="s">
        <v>24196</v>
      </c>
      <c r="G3228" s="7">
        <v>103.37</v>
      </c>
    </row>
    <row r="3229" spans="1:7" x14ac:dyDescent="0.3">
      <c r="A3229">
        <v>3022019</v>
      </c>
      <c r="B3229" t="s">
        <v>24217</v>
      </c>
      <c r="C3229" t="s">
        <v>40</v>
      </c>
      <c r="D3229" t="s">
        <v>373</v>
      </c>
      <c r="E3229">
        <v>615130</v>
      </c>
      <c r="F3229" t="s">
        <v>24196</v>
      </c>
      <c r="G3229" s="7">
        <v>36.869999999999997</v>
      </c>
    </row>
    <row r="3230" spans="1:7" x14ac:dyDescent="0.3">
      <c r="A3230">
        <v>3022019</v>
      </c>
      <c r="B3230" t="s">
        <v>24217</v>
      </c>
      <c r="C3230" t="s">
        <v>40</v>
      </c>
      <c r="D3230" t="s">
        <v>371</v>
      </c>
      <c r="E3230">
        <v>616100</v>
      </c>
      <c r="F3230" t="s">
        <v>24196</v>
      </c>
      <c r="G3230" s="7">
        <v>62.97</v>
      </c>
    </row>
    <row r="3231" spans="1:7" x14ac:dyDescent="0.3">
      <c r="A3231">
        <v>3022019</v>
      </c>
      <c r="B3231" t="s">
        <v>24217</v>
      </c>
      <c r="C3231" t="s">
        <v>40</v>
      </c>
      <c r="D3231" t="s">
        <v>371</v>
      </c>
      <c r="E3231">
        <v>616100</v>
      </c>
      <c r="F3231" t="s">
        <v>24196</v>
      </c>
      <c r="G3231" s="7">
        <v>336.72</v>
      </c>
    </row>
    <row r="3232" spans="1:7" x14ac:dyDescent="0.3">
      <c r="A3232">
        <v>3022019</v>
      </c>
      <c r="B3232" t="s">
        <v>24217</v>
      </c>
      <c r="C3232" t="s">
        <v>40</v>
      </c>
      <c r="D3232" t="s">
        <v>373</v>
      </c>
      <c r="E3232">
        <v>615130</v>
      </c>
      <c r="F3232" t="s">
        <v>24196</v>
      </c>
      <c r="G3232" s="7">
        <v>-35.68</v>
      </c>
    </row>
    <row r="3233" spans="1:7" x14ac:dyDescent="0.3">
      <c r="A3233">
        <v>3022019</v>
      </c>
      <c r="B3233" t="s">
        <v>24217</v>
      </c>
      <c r="C3233" t="s">
        <v>40</v>
      </c>
      <c r="D3233" t="s">
        <v>371</v>
      </c>
      <c r="E3233">
        <v>615100</v>
      </c>
      <c r="F3233" t="s">
        <v>24196</v>
      </c>
      <c r="G3233" s="7">
        <v>2586.15</v>
      </c>
    </row>
    <row r="3234" spans="1:7" x14ac:dyDescent="0.3">
      <c r="A3234">
        <v>3022019</v>
      </c>
      <c r="B3234" t="s">
        <v>24217</v>
      </c>
      <c r="C3234" t="s">
        <v>40</v>
      </c>
      <c r="D3234" t="s">
        <v>373</v>
      </c>
      <c r="E3234">
        <v>615130</v>
      </c>
      <c r="F3234" t="s">
        <v>24196</v>
      </c>
      <c r="G3234" s="7">
        <v>64.28</v>
      </c>
    </row>
    <row r="3235" spans="1:7" x14ac:dyDescent="0.3">
      <c r="A3235">
        <v>3022019</v>
      </c>
      <c r="B3235" t="s">
        <v>24217</v>
      </c>
      <c r="C3235" t="s">
        <v>40</v>
      </c>
      <c r="D3235" t="s">
        <v>373</v>
      </c>
      <c r="E3235">
        <v>617150</v>
      </c>
      <c r="F3235" t="s">
        <v>24196</v>
      </c>
      <c r="G3235" s="7">
        <v>423.3</v>
      </c>
    </row>
    <row r="3236" spans="1:7" x14ac:dyDescent="0.3">
      <c r="A3236">
        <v>3022019</v>
      </c>
      <c r="B3236" t="s">
        <v>24217</v>
      </c>
      <c r="C3236" t="s">
        <v>40</v>
      </c>
      <c r="D3236" t="s">
        <v>373</v>
      </c>
      <c r="E3236">
        <v>615130</v>
      </c>
      <c r="F3236" t="s">
        <v>24196</v>
      </c>
      <c r="G3236" s="7">
        <v>2.1800000000000002</v>
      </c>
    </row>
    <row r="3237" spans="1:7" x14ac:dyDescent="0.3">
      <c r="A3237">
        <v>3022019</v>
      </c>
      <c r="B3237" t="s">
        <v>24217</v>
      </c>
      <c r="C3237" t="s">
        <v>40</v>
      </c>
      <c r="D3237" t="s">
        <v>374</v>
      </c>
      <c r="E3237">
        <v>615120</v>
      </c>
      <c r="F3237" t="s">
        <v>24196</v>
      </c>
      <c r="G3237" s="7">
        <v>359.65</v>
      </c>
    </row>
    <row r="3238" spans="1:7" x14ac:dyDescent="0.3">
      <c r="A3238">
        <v>3022019</v>
      </c>
      <c r="B3238" t="s">
        <v>24217</v>
      </c>
      <c r="C3238" t="s">
        <v>40</v>
      </c>
      <c r="D3238" t="s">
        <v>373</v>
      </c>
      <c r="E3238">
        <v>615130</v>
      </c>
      <c r="F3238" t="s">
        <v>24196</v>
      </c>
      <c r="G3238" s="7">
        <v>-36.869999999999997</v>
      </c>
    </row>
    <row r="3239" spans="1:7" x14ac:dyDescent="0.3">
      <c r="A3239">
        <v>3022019</v>
      </c>
      <c r="B3239" t="s">
        <v>24217</v>
      </c>
      <c r="C3239" t="s">
        <v>40</v>
      </c>
      <c r="D3239" t="s">
        <v>373</v>
      </c>
      <c r="E3239">
        <v>615130</v>
      </c>
      <c r="F3239" t="s">
        <v>24196</v>
      </c>
      <c r="G3239" s="7">
        <v>-36.869999999999997</v>
      </c>
    </row>
    <row r="3240" spans="1:7" x14ac:dyDescent="0.3">
      <c r="A3240">
        <v>3022019</v>
      </c>
      <c r="B3240" t="s">
        <v>24217</v>
      </c>
      <c r="C3240" t="s">
        <v>40</v>
      </c>
      <c r="D3240" t="s">
        <v>373</v>
      </c>
      <c r="E3240">
        <v>615130</v>
      </c>
      <c r="F3240" t="s">
        <v>24196</v>
      </c>
      <c r="G3240" s="7">
        <v>759.22</v>
      </c>
    </row>
    <row r="3241" spans="1:7" x14ac:dyDescent="0.3">
      <c r="A3241">
        <v>3022019</v>
      </c>
      <c r="B3241" t="s">
        <v>24217</v>
      </c>
      <c r="C3241" t="s">
        <v>40</v>
      </c>
      <c r="D3241" t="s">
        <v>373</v>
      </c>
      <c r="E3241">
        <v>615130</v>
      </c>
      <c r="F3241" t="s">
        <v>24196</v>
      </c>
      <c r="G3241" s="7">
        <v>44.57</v>
      </c>
    </row>
    <row r="3242" spans="1:7" x14ac:dyDescent="0.3">
      <c r="A3242">
        <v>3022019</v>
      </c>
      <c r="B3242" t="s">
        <v>24217</v>
      </c>
      <c r="C3242" t="s">
        <v>40</v>
      </c>
      <c r="D3242" t="s">
        <v>377</v>
      </c>
      <c r="E3242">
        <v>611110</v>
      </c>
      <c r="F3242" t="s">
        <v>24196</v>
      </c>
      <c r="G3242" s="7">
        <v>20.54</v>
      </c>
    </row>
    <row r="3243" spans="1:7" x14ac:dyDescent="0.3">
      <c r="A3243">
        <v>3022019</v>
      </c>
      <c r="B3243" t="s">
        <v>24217</v>
      </c>
      <c r="C3243" t="s">
        <v>40</v>
      </c>
      <c r="D3243" t="s">
        <v>373</v>
      </c>
      <c r="E3243">
        <v>615130</v>
      </c>
      <c r="F3243" t="s">
        <v>24196</v>
      </c>
      <c r="G3243" s="7">
        <v>-62.2</v>
      </c>
    </row>
    <row r="3244" spans="1:7" x14ac:dyDescent="0.3">
      <c r="A3244">
        <v>3022019</v>
      </c>
      <c r="B3244" t="s">
        <v>24217</v>
      </c>
      <c r="C3244" t="s">
        <v>40</v>
      </c>
      <c r="D3244" t="s">
        <v>373</v>
      </c>
      <c r="E3244">
        <v>615130</v>
      </c>
      <c r="F3244" t="s">
        <v>24196</v>
      </c>
      <c r="G3244" s="7">
        <v>-36.869999999999997</v>
      </c>
    </row>
    <row r="3245" spans="1:7" x14ac:dyDescent="0.3">
      <c r="A3245">
        <v>3022019</v>
      </c>
      <c r="B3245" t="s">
        <v>24217</v>
      </c>
      <c r="C3245" t="s">
        <v>40</v>
      </c>
      <c r="D3245" t="s">
        <v>373</v>
      </c>
      <c r="E3245">
        <v>615130</v>
      </c>
      <c r="F3245" t="s">
        <v>24196</v>
      </c>
      <c r="G3245" s="7">
        <v>42.18</v>
      </c>
    </row>
    <row r="3246" spans="1:7" x14ac:dyDescent="0.3">
      <c r="A3246">
        <v>3022019</v>
      </c>
      <c r="B3246" t="s">
        <v>24217</v>
      </c>
      <c r="C3246" t="s">
        <v>40</v>
      </c>
      <c r="D3246" t="s">
        <v>373</v>
      </c>
      <c r="E3246">
        <v>617150</v>
      </c>
      <c r="F3246" t="s">
        <v>24196</v>
      </c>
      <c r="G3246" s="7">
        <v>225.65</v>
      </c>
    </row>
    <row r="3247" spans="1:7" x14ac:dyDescent="0.3">
      <c r="A3247">
        <v>3022019</v>
      </c>
      <c r="B3247" t="s">
        <v>24217</v>
      </c>
      <c r="C3247" t="s">
        <v>40</v>
      </c>
      <c r="D3247" t="s">
        <v>373</v>
      </c>
      <c r="E3247">
        <v>617150</v>
      </c>
      <c r="F3247" t="s">
        <v>24196</v>
      </c>
      <c r="G3247" s="7">
        <v>258.14</v>
      </c>
    </row>
    <row r="3248" spans="1:7" x14ac:dyDescent="0.3">
      <c r="A3248">
        <v>3022019</v>
      </c>
      <c r="B3248" t="s">
        <v>24217</v>
      </c>
      <c r="C3248" t="s">
        <v>40</v>
      </c>
      <c r="D3248" t="s">
        <v>373</v>
      </c>
      <c r="E3248">
        <v>616160</v>
      </c>
      <c r="F3248" t="s">
        <v>24196</v>
      </c>
      <c r="G3248" s="7">
        <v>127.24</v>
      </c>
    </row>
    <row r="3249" spans="1:7" x14ac:dyDescent="0.3">
      <c r="A3249">
        <v>3022019</v>
      </c>
      <c r="B3249" t="s">
        <v>24217</v>
      </c>
      <c r="C3249" t="s">
        <v>40</v>
      </c>
      <c r="D3249" t="s">
        <v>373</v>
      </c>
      <c r="E3249">
        <v>615130</v>
      </c>
      <c r="F3249" t="s">
        <v>24196</v>
      </c>
      <c r="G3249" s="7">
        <v>0.01</v>
      </c>
    </row>
    <row r="3250" spans="1:7" x14ac:dyDescent="0.3">
      <c r="A3250">
        <v>3022019</v>
      </c>
      <c r="B3250" t="s">
        <v>24217</v>
      </c>
      <c r="C3250" t="s">
        <v>40</v>
      </c>
      <c r="D3250" t="s">
        <v>373</v>
      </c>
      <c r="E3250">
        <v>615130</v>
      </c>
      <c r="F3250" t="s">
        <v>24196</v>
      </c>
      <c r="G3250" s="7">
        <v>-36.869999999999997</v>
      </c>
    </row>
    <row r="3251" spans="1:7" x14ac:dyDescent="0.3">
      <c r="A3251">
        <v>3022019</v>
      </c>
      <c r="B3251" t="s">
        <v>24217</v>
      </c>
      <c r="C3251" t="s">
        <v>40</v>
      </c>
      <c r="D3251" t="s">
        <v>377</v>
      </c>
      <c r="E3251">
        <v>611110</v>
      </c>
      <c r="F3251" t="s">
        <v>24196</v>
      </c>
      <c r="G3251" s="7">
        <v>41.79</v>
      </c>
    </row>
    <row r="3252" spans="1:7" x14ac:dyDescent="0.3">
      <c r="A3252">
        <v>3022019</v>
      </c>
      <c r="B3252" t="s">
        <v>24217</v>
      </c>
      <c r="C3252" t="s">
        <v>40</v>
      </c>
      <c r="D3252" t="s">
        <v>373</v>
      </c>
      <c r="E3252">
        <v>616160</v>
      </c>
      <c r="F3252" t="s">
        <v>24196</v>
      </c>
      <c r="G3252" s="7">
        <v>207.47</v>
      </c>
    </row>
    <row r="3253" spans="1:7" x14ac:dyDescent="0.3">
      <c r="A3253">
        <v>3022019</v>
      </c>
      <c r="B3253" t="s">
        <v>24217</v>
      </c>
      <c r="C3253" t="s">
        <v>40</v>
      </c>
      <c r="D3253" t="s">
        <v>373</v>
      </c>
      <c r="E3253">
        <v>615130</v>
      </c>
      <c r="F3253" t="s">
        <v>24196</v>
      </c>
      <c r="G3253" s="7">
        <v>-64.28</v>
      </c>
    </row>
    <row r="3254" spans="1:7" x14ac:dyDescent="0.3">
      <c r="A3254">
        <v>3022019</v>
      </c>
      <c r="B3254" t="s">
        <v>24217</v>
      </c>
      <c r="C3254" t="s">
        <v>40</v>
      </c>
      <c r="D3254" t="s">
        <v>375</v>
      </c>
      <c r="E3254">
        <v>615140</v>
      </c>
      <c r="F3254" t="s">
        <v>24196</v>
      </c>
      <c r="G3254" s="7">
        <v>9.33</v>
      </c>
    </row>
    <row r="3255" spans="1:7" x14ac:dyDescent="0.3">
      <c r="A3255">
        <v>3022019</v>
      </c>
      <c r="B3255" t="s">
        <v>24217</v>
      </c>
      <c r="C3255" t="s">
        <v>40</v>
      </c>
      <c r="D3255" t="s">
        <v>373</v>
      </c>
      <c r="E3255">
        <v>615130</v>
      </c>
      <c r="F3255" t="s">
        <v>24196</v>
      </c>
      <c r="G3255" s="7">
        <v>1965.43</v>
      </c>
    </row>
    <row r="3256" spans="1:7" x14ac:dyDescent="0.3">
      <c r="A3256">
        <v>3022019</v>
      </c>
      <c r="B3256" t="s">
        <v>24217</v>
      </c>
      <c r="C3256" t="s">
        <v>40</v>
      </c>
      <c r="D3256" t="s">
        <v>373</v>
      </c>
      <c r="E3256">
        <v>615130</v>
      </c>
      <c r="F3256" t="s">
        <v>24196</v>
      </c>
      <c r="G3256" s="7">
        <v>36.869999999999997</v>
      </c>
    </row>
    <row r="3257" spans="1:7" x14ac:dyDescent="0.3">
      <c r="A3257">
        <v>3022019</v>
      </c>
      <c r="B3257" t="s">
        <v>24217</v>
      </c>
      <c r="C3257" t="s">
        <v>40</v>
      </c>
      <c r="D3257" t="s">
        <v>371</v>
      </c>
      <c r="E3257">
        <v>617100</v>
      </c>
      <c r="F3257" t="s">
        <v>24196</v>
      </c>
      <c r="G3257" s="7">
        <v>997.69</v>
      </c>
    </row>
    <row r="3258" spans="1:7" x14ac:dyDescent="0.3">
      <c r="A3258">
        <v>3022019</v>
      </c>
      <c r="B3258" t="s">
        <v>24217</v>
      </c>
      <c r="C3258" t="s">
        <v>40</v>
      </c>
      <c r="D3258" t="s">
        <v>371</v>
      </c>
      <c r="E3258">
        <v>615100</v>
      </c>
      <c r="F3258" t="s">
        <v>24196</v>
      </c>
      <c r="G3258" s="7">
        <v>9.1199999999999992</v>
      </c>
    </row>
    <row r="3259" spans="1:7" x14ac:dyDescent="0.3">
      <c r="A3259">
        <v>3022019</v>
      </c>
      <c r="B3259" t="s">
        <v>24217</v>
      </c>
      <c r="C3259" t="s">
        <v>40</v>
      </c>
      <c r="D3259" t="s">
        <v>377</v>
      </c>
      <c r="E3259">
        <v>611110</v>
      </c>
      <c r="F3259" t="s">
        <v>24196</v>
      </c>
      <c r="G3259" s="7">
        <v>19.38</v>
      </c>
    </row>
    <row r="3260" spans="1:7" x14ac:dyDescent="0.3">
      <c r="A3260">
        <v>3022019</v>
      </c>
      <c r="B3260" t="s">
        <v>24217</v>
      </c>
      <c r="C3260" t="s">
        <v>40</v>
      </c>
      <c r="D3260" t="s">
        <v>373</v>
      </c>
      <c r="E3260">
        <v>615130</v>
      </c>
      <c r="F3260" t="s">
        <v>24196</v>
      </c>
      <c r="G3260" s="7">
        <v>-0.01</v>
      </c>
    </row>
    <row r="3261" spans="1:7" x14ac:dyDescent="0.3">
      <c r="A3261">
        <v>3022019</v>
      </c>
      <c r="B3261" t="s">
        <v>24217</v>
      </c>
      <c r="C3261" t="s">
        <v>40</v>
      </c>
      <c r="D3261" t="s">
        <v>371</v>
      </c>
      <c r="E3261">
        <v>615100</v>
      </c>
      <c r="F3261" t="s">
        <v>24196</v>
      </c>
      <c r="G3261" s="7">
        <v>0.01</v>
      </c>
    </row>
    <row r="3262" spans="1:7" x14ac:dyDescent="0.3">
      <c r="A3262">
        <v>3022019</v>
      </c>
      <c r="B3262" t="s">
        <v>24217</v>
      </c>
      <c r="C3262" t="s">
        <v>40</v>
      </c>
      <c r="D3262" t="s">
        <v>377</v>
      </c>
      <c r="E3262">
        <v>611110</v>
      </c>
      <c r="F3262" t="s">
        <v>24196</v>
      </c>
      <c r="G3262" s="7">
        <v>68.38</v>
      </c>
    </row>
    <row r="3263" spans="1:7" x14ac:dyDescent="0.3">
      <c r="A3263">
        <v>3022019</v>
      </c>
      <c r="B3263" t="s">
        <v>24217</v>
      </c>
      <c r="C3263" t="s">
        <v>40</v>
      </c>
      <c r="D3263" t="s">
        <v>377</v>
      </c>
      <c r="E3263">
        <v>611110</v>
      </c>
      <c r="F3263" t="s">
        <v>24196</v>
      </c>
      <c r="G3263" s="7">
        <v>0.01</v>
      </c>
    </row>
    <row r="3264" spans="1:7" x14ac:dyDescent="0.3">
      <c r="A3264">
        <v>3022019</v>
      </c>
      <c r="B3264" t="s">
        <v>24217</v>
      </c>
      <c r="C3264" t="s">
        <v>40</v>
      </c>
      <c r="D3264" t="s">
        <v>373</v>
      </c>
      <c r="E3264">
        <v>615130</v>
      </c>
      <c r="F3264" t="s">
        <v>24196</v>
      </c>
      <c r="G3264" s="7">
        <v>-36.869999999999997</v>
      </c>
    </row>
    <row r="3265" spans="1:7" x14ac:dyDescent="0.3">
      <c r="A3265">
        <v>3022019</v>
      </c>
      <c r="B3265" t="s">
        <v>24217</v>
      </c>
      <c r="C3265" t="s">
        <v>40</v>
      </c>
      <c r="D3265" t="s">
        <v>377</v>
      </c>
      <c r="E3265">
        <v>611110</v>
      </c>
      <c r="F3265" t="s">
        <v>24196</v>
      </c>
      <c r="G3265" s="7">
        <v>68.38</v>
      </c>
    </row>
    <row r="3266" spans="1:7" x14ac:dyDescent="0.3">
      <c r="A3266">
        <v>3022019</v>
      </c>
      <c r="B3266" t="s">
        <v>24217</v>
      </c>
      <c r="C3266" t="s">
        <v>40</v>
      </c>
      <c r="D3266" t="s">
        <v>371</v>
      </c>
      <c r="E3266">
        <v>615100</v>
      </c>
      <c r="F3266" t="s">
        <v>24196</v>
      </c>
      <c r="G3266" s="7">
        <v>19.88</v>
      </c>
    </row>
    <row r="3267" spans="1:7" x14ac:dyDescent="0.3">
      <c r="A3267">
        <v>3022019</v>
      </c>
      <c r="B3267" t="s">
        <v>24217</v>
      </c>
      <c r="C3267" t="s">
        <v>40</v>
      </c>
      <c r="D3267" t="s">
        <v>373</v>
      </c>
      <c r="E3267">
        <v>615130</v>
      </c>
      <c r="F3267" t="s">
        <v>24196</v>
      </c>
      <c r="G3267" s="7">
        <v>35.68</v>
      </c>
    </row>
    <row r="3268" spans="1:7" x14ac:dyDescent="0.3">
      <c r="A3268">
        <v>3022019</v>
      </c>
      <c r="B3268" t="s">
        <v>24217</v>
      </c>
      <c r="C3268" t="s">
        <v>40</v>
      </c>
      <c r="D3268" t="s">
        <v>373</v>
      </c>
      <c r="E3268">
        <v>615130</v>
      </c>
      <c r="F3268" t="s">
        <v>24196</v>
      </c>
      <c r="G3268" s="7">
        <v>-35.68</v>
      </c>
    </row>
    <row r="3269" spans="1:7" x14ac:dyDescent="0.3">
      <c r="A3269">
        <v>3022019</v>
      </c>
      <c r="B3269" t="s">
        <v>24217</v>
      </c>
      <c r="C3269" t="s">
        <v>40</v>
      </c>
      <c r="D3269" t="s">
        <v>377</v>
      </c>
      <c r="E3269">
        <v>611110</v>
      </c>
      <c r="F3269" t="s">
        <v>24196</v>
      </c>
      <c r="G3269" s="7">
        <v>204.83</v>
      </c>
    </row>
    <row r="3270" spans="1:7" x14ac:dyDescent="0.3">
      <c r="A3270">
        <v>3022019</v>
      </c>
      <c r="B3270" t="s">
        <v>24217</v>
      </c>
      <c r="C3270" t="s">
        <v>40</v>
      </c>
      <c r="D3270" t="s">
        <v>375</v>
      </c>
      <c r="E3270">
        <v>615140</v>
      </c>
      <c r="F3270" t="s">
        <v>24196</v>
      </c>
      <c r="G3270" s="7">
        <v>1866.41</v>
      </c>
    </row>
    <row r="3271" spans="1:7" x14ac:dyDescent="0.3">
      <c r="A3271">
        <v>3022019</v>
      </c>
      <c r="B3271" t="s">
        <v>24217</v>
      </c>
      <c r="C3271" t="s">
        <v>40</v>
      </c>
      <c r="D3271" t="s">
        <v>371</v>
      </c>
      <c r="E3271">
        <v>616100</v>
      </c>
      <c r="F3271" t="s">
        <v>24196</v>
      </c>
      <c r="G3271" s="7">
        <v>586.47</v>
      </c>
    </row>
    <row r="3272" spans="1:7" x14ac:dyDescent="0.3">
      <c r="A3272">
        <v>3022019</v>
      </c>
      <c r="B3272" t="s">
        <v>24217</v>
      </c>
      <c r="C3272" t="s">
        <v>40</v>
      </c>
      <c r="D3272" t="s">
        <v>373</v>
      </c>
      <c r="E3272">
        <v>615130</v>
      </c>
      <c r="F3272" t="s">
        <v>24196</v>
      </c>
      <c r="G3272" s="7">
        <v>44.57</v>
      </c>
    </row>
    <row r="3273" spans="1:7" x14ac:dyDescent="0.3">
      <c r="A3273">
        <v>3022019</v>
      </c>
      <c r="B3273" t="s">
        <v>24217</v>
      </c>
      <c r="C3273" t="s">
        <v>40</v>
      </c>
      <c r="D3273" t="s">
        <v>371</v>
      </c>
      <c r="E3273">
        <v>615100</v>
      </c>
      <c r="F3273" t="s">
        <v>24196</v>
      </c>
      <c r="G3273" s="7">
        <v>130.46</v>
      </c>
    </row>
    <row r="3274" spans="1:7" x14ac:dyDescent="0.3">
      <c r="A3274">
        <v>3022019</v>
      </c>
      <c r="B3274" t="s">
        <v>24217</v>
      </c>
      <c r="C3274" t="s">
        <v>40</v>
      </c>
      <c r="D3274" t="s">
        <v>373</v>
      </c>
      <c r="E3274">
        <v>615130</v>
      </c>
      <c r="F3274" t="s">
        <v>24196</v>
      </c>
      <c r="G3274" s="7">
        <v>-36.869999999999997</v>
      </c>
    </row>
    <row r="3275" spans="1:7" x14ac:dyDescent="0.3">
      <c r="A3275">
        <v>3022019</v>
      </c>
      <c r="B3275" t="s">
        <v>24217</v>
      </c>
      <c r="C3275" t="s">
        <v>40</v>
      </c>
      <c r="D3275" t="s">
        <v>373</v>
      </c>
      <c r="E3275">
        <v>615130</v>
      </c>
      <c r="F3275" t="s">
        <v>24196</v>
      </c>
      <c r="G3275" s="7">
        <v>0.37</v>
      </c>
    </row>
    <row r="3276" spans="1:7" x14ac:dyDescent="0.3">
      <c r="A3276">
        <v>3022019</v>
      </c>
      <c r="B3276" t="s">
        <v>24217</v>
      </c>
      <c r="C3276" t="s">
        <v>40</v>
      </c>
      <c r="D3276" t="s">
        <v>373</v>
      </c>
      <c r="E3276">
        <v>615130</v>
      </c>
      <c r="F3276" t="s">
        <v>24196</v>
      </c>
      <c r="G3276" s="7">
        <v>-35.68</v>
      </c>
    </row>
    <row r="3277" spans="1:7" x14ac:dyDescent="0.3">
      <c r="A3277">
        <v>3022019</v>
      </c>
      <c r="B3277" t="s">
        <v>24217</v>
      </c>
      <c r="C3277" t="s">
        <v>40</v>
      </c>
      <c r="D3277" t="s">
        <v>373</v>
      </c>
      <c r="E3277">
        <v>615130</v>
      </c>
      <c r="F3277" t="s">
        <v>24196</v>
      </c>
      <c r="G3277" s="7">
        <v>-35.68</v>
      </c>
    </row>
    <row r="3278" spans="1:7" x14ac:dyDescent="0.3">
      <c r="A3278">
        <v>3022019</v>
      </c>
      <c r="B3278" t="s">
        <v>24217</v>
      </c>
      <c r="C3278" t="s">
        <v>40</v>
      </c>
      <c r="D3278" t="s">
        <v>373</v>
      </c>
      <c r="E3278">
        <v>615130</v>
      </c>
      <c r="F3278" t="s">
        <v>24196</v>
      </c>
      <c r="G3278" s="7">
        <v>-36.869999999999997</v>
      </c>
    </row>
    <row r="3279" spans="1:7" x14ac:dyDescent="0.3">
      <c r="A3279">
        <v>3022019</v>
      </c>
      <c r="B3279" t="s">
        <v>24217</v>
      </c>
      <c r="C3279" t="s">
        <v>40</v>
      </c>
      <c r="D3279" t="s">
        <v>371</v>
      </c>
      <c r="E3279">
        <v>615100</v>
      </c>
      <c r="F3279" t="s">
        <v>24196</v>
      </c>
      <c r="G3279" s="7">
        <v>9.1199999999999992</v>
      </c>
    </row>
    <row r="3280" spans="1:7" x14ac:dyDescent="0.3">
      <c r="A3280">
        <v>3022019</v>
      </c>
      <c r="B3280" t="s">
        <v>24217</v>
      </c>
      <c r="C3280" t="s">
        <v>40</v>
      </c>
      <c r="D3280" t="s">
        <v>371</v>
      </c>
      <c r="E3280">
        <v>615100</v>
      </c>
      <c r="F3280" t="s">
        <v>24196</v>
      </c>
      <c r="G3280" s="7">
        <v>169.55</v>
      </c>
    </row>
    <row r="3281" spans="1:7" x14ac:dyDescent="0.3">
      <c r="A3281">
        <v>3022019</v>
      </c>
      <c r="B3281" t="s">
        <v>24217</v>
      </c>
      <c r="C3281" t="s">
        <v>40</v>
      </c>
      <c r="D3281" t="s">
        <v>371</v>
      </c>
      <c r="E3281">
        <v>616100</v>
      </c>
      <c r="F3281" t="s">
        <v>24196</v>
      </c>
      <c r="G3281" s="7">
        <v>216.79</v>
      </c>
    </row>
    <row r="3282" spans="1:7" x14ac:dyDescent="0.3">
      <c r="A3282">
        <v>3022019</v>
      </c>
      <c r="B3282" t="s">
        <v>24217</v>
      </c>
      <c r="C3282" t="s">
        <v>40</v>
      </c>
      <c r="D3282" t="s">
        <v>373</v>
      </c>
      <c r="E3282">
        <v>615130</v>
      </c>
      <c r="F3282" t="s">
        <v>24196</v>
      </c>
      <c r="G3282" s="7">
        <v>-14.06</v>
      </c>
    </row>
    <row r="3283" spans="1:7" x14ac:dyDescent="0.3">
      <c r="A3283">
        <v>3022019</v>
      </c>
      <c r="B3283" t="s">
        <v>24217</v>
      </c>
      <c r="C3283" t="s">
        <v>40</v>
      </c>
      <c r="D3283" t="s">
        <v>374</v>
      </c>
      <c r="E3283">
        <v>615120</v>
      </c>
      <c r="F3283" t="s">
        <v>24196</v>
      </c>
      <c r="G3283" s="7">
        <v>2.81</v>
      </c>
    </row>
    <row r="3284" spans="1:7" x14ac:dyDescent="0.3">
      <c r="A3284">
        <v>3022019</v>
      </c>
      <c r="B3284" t="s">
        <v>24217</v>
      </c>
      <c r="C3284" t="s">
        <v>40</v>
      </c>
      <c r="D3284" t="s">
        <v>373</v>
      </c>
      <c r="E3284">
        <v>616160</v>
      </c>
      <c r="F3284" t="s">
        <v>24196</v>
      </c>
      <c r="G3284" s="7">
        <v>10.8</v>
      </c>
    </row>
    <row r="3285" spans="1:7" x14ac:dyDescent="0.3">
      <c r="A3285">
        <v>3022019</v>
      </c>
      <c r="B3285" t="s">
        <v>24217</v>
      </c>
      <c r="C3285" t="s">
        <v>40</v>
      </c>
      <c r="D3285" t="s">
        <v>373</v>
      </c>
      <c r="E3285">
        <v>615130</v>
      </c>
      <c r="F3285" t="s">
        <v>24196</v>
      </c>
      <c r="G3285" s="7">
        <v>-55.1</v>
      </c>
    </row>
    <row r="3286" spans="1:7" x14ac:dyDescent="0.3">
      <c r="A3286">
        <v>3022019</v>
      </c>
      <c r="B3286" t="s">
        <v>24217</v>
      </c>
      <c r="C3286" t="s">
        <v>40</v>
      </c>
      <c r="D3286" t="s">
        <v>373</v>
      </c>
      <c r="E3286">
        <v>615130</v>
      </c>
      <c r="F3286" t="s">
        <v>24196</v>
      </c>
      <c r="G3286" s="7">
        <v>-0.01</v>
      </c>
    </row>
    <row r="3287" spans="1:7" x14ac:dyDescent="0.3">
      <c r="A3287">
        <v>3022019</v>
      </c>
      <c r="B3287" t="s">
        <v>24217</v>
      </c>
      <c r="C3287" t="s">
        <v>40</v>
      </c>
      <c r="D3287" t="s">
        <v>373</v>
      </c>
      <c r="E3287">
        <v>616160</v>
      </c>
      <c r="F3287" t="s">
        <v>24196</v>
      </c>
      <c r="G3287" s="7">
        <v>257.74</v>
      </c>
    </row>
    <row r="3288" spans="1:7" x14ac:dyDescent="0.3">
      <c r="A3288">
        <v>3022019</v>
      </c>
      <c r="B3288" t="s">
        <v>24217</v>
      </c>
      <c r="C3288" t="s">
        <v>40</v>
      </c>
      <c r="D3288" t="s">
        <v>373</v>
      </c>
      <c r="E3288">
        <v>615130</v>
      </c>
      <c r="F3288" t="s">
        <v>24196</v>
      </c>
      <c r="G3288" s="7">
        <v>66.22</v>
      </c>
    </row>
    <row r="3289" spans="1:7" x14ac:dyDescent="0.3">
      <c r="A3289">
        <v>3022019</v>
      </c>
      <c r="B3289" t="s">
        <v>24217</v>
      </c>
      <c r="C3289" t="s">
        <v>40</v>
      </c>
      <c r="D3289" t="s">
        <v>373</v>
      </c>
      <c r="E3289">
        <v>615130</v>
      </c>
      <c r="F3289" t="s">
        <v>24196</v>
      </c>
      <c r="G3289" s="7">
        <v>-35.68</v>
      </c>
    </row>
    <row r="3290" spans="1:7" x14ac:dyDescent="0.3">
      <c r="A3290">
        <v>3022019</v>
      </c>
      <c r="B3290" t="s">
        <v>24217</v>
      </c>
      <c r="C3290" t="s">
        <v>40</v>
      </c>
      <c r="D3290" t="s">
        <v>373</v>
      </c>
      <c r="E3290">
        <v>615130</v>
      </c>
      <c r="F3290" t="s">
        <v>24196</v>
      </c>
      <c r="G3290" s="7">
        <v>1265.3699999999999</v>
      </c>
    </row>
    <row r="3291" spans="1:7" x14ac:dyDescent="0.3">
      <c r="A3291">
        <v>3022019</v>
      </c>
      <c r="B3291" t="s">
        <v>24217</v>
      </c>
      <c r="C3291" t="s">
        <v>40</v>
      </c>
      <c r="D3291" t="s">
        <v>371</v>
      </c>
      <c r="E3291">
        <v>615100</v>
      </c>
      <c r="F3291" t="s">
        <v>24196</v>
      </c>
      <c r="G3291" s="7">
        <v>836.83</v>
      </c>
    </row>
    <row r="3292" spans="1:7" x14ac:dyDescent="0.3">
      <c r="A3292">
        <v>3022019</v>
      </c>
      <c r="B3292" t="s">
        <v>24217</v>
      </c>
      <c r="C3292" t="s">
        <v>40</v>
      </c>
      <c r="D3292" t="s">
        <v>373</v>
      </c>
      <c r="E3292">
        <v>615130</v>
      </c>
      <c r="F3292" t="s">
        <v>24196</v>
      </c>
      <c r="G3292" s="7">
        <v>-35.68</v>
      </c>
    </row>
    <row r="3293" spans="1:7" x14ac:dyDescent="0.3">
      <c r="A3293">
        <v>3022019</v>
      </c>
      <c r="B3293" t="s">
        <v>24217</v>
      </c>
      <c r="C3293" t="s">
        <v>40</v>
      </c>
      <c r="D3293" t="s">
        <v>373</v>
      </c>
      <c r="E3293">
        <v>615130</v>
      </c>
      <c r="F3293" t="s">
        <v>24196</v>
      </c>
      <c r="G3293" s="7">
        <v>-35.68</v>
      </c>
    </row>
    <row r="3294" spans="1:7" x14ac:dyDescent="0.3">
      <c r="A3294">
        <v>3022019</v>
      </c>
      <c r="B3294" t="s">
        <v>24217</v>
      </c>
      <c r="C3294" t="s">
        <v>40</v>
      </c>
      <c r="D3294" t="s">
        <v>373</v>
      </c>
      <c r="E3294">
        <v>615130</v>
      </c>
      <c r="F3294" t="s">
        <v>24196</v>
      </c>
      <c r="G3294" s="7">
        <v>14.06</v>
      </c>
    </row>
    <row r="3295" spans="1:7" x14ac:dyDescent="0.3">
      <c r="A3295">
        <v>3022019</v>
      </c>
      <c r="B3295" t="s">
        <v>24217</v>
      </c>
      <c r="C3295" t="s">
        <v>40</v>
      </c>
      <c r="D3295" t="s">
        <v>373</v>
      </c>
      <c r="E3295">
        <v>615130</v>
      </c>
      <c r="F3295" t="s">
        <v>24196</v>
      </c>
      <c r="G3295" s="7">
        <v>35.68</v>
      </c>
    </row>
    <row r="3296" spans="1:7" x14ac:dyDescent="0.3">
      <c r="A3296">
        <v>3022019</v>
      </c>
      <c r="B3296" t="s">
        <v>24217</v>
      </c>
      <c r="C3296" t="s">
        <v>40</v>
      </c>
      <c r="D3296" t="s">
        <v>373</v>
      </c>
      <c r="E3296">
        <v>615130</v>
      </c>
      <c r="F3296" t="s">
        <v>24196</v>
      </c>
      <c r="G3296" s="7">
        <v>-35.68</v>
      </c>
    </row>
    <row r="3297" spans="1:7" x14ac:dyDescent="0.3">
      <c r="A3297">
        <v>3022019</v>
      </c>
      <c r="B3297" t="s">
        <v>24217</v>
      </c>
      <c r="C3297" t="s">
        <v>40</v>
      </c>
      <c r="D3297" t="s">
        <v>373</v>
      </c>
      <c r="E3297">
        <v>615130</v>
      </c>
      <c r="F3297" t="s">
        <v>24196</v>
      </c>
      <c r="G3297" s="7">
        <v>43.12</v>
      </c>
    </row>
    <row r="3298" spans="1:7" x14ac:dyDescent="0.3">
      <c r="A3298">
        <v>3022019</v>
      </c>
      <c r="B3298" t="s">
        <v>24217</v>
      </c>
      <c r="C3298" t="s">
        <v>40</v>
      </c>
      <c r="D3298" t="s">
        <v>373</v>
      </c>
      <c r="E3298">
        <v>617150</v>
      </c>
      <c r="F3298" t="s">
        <v>24196</v>
      </c>
      <c r="G3298" s="7">
        <v>154.88</v>
      </c>
    </row>
    <row r="3299" spans="1:7" x14ac:dyDescent="0.3">
      <c r="A3299">
        <v>3022019</v>
      </c>
      <c r="B3299" t="s">
        <v>24217</v>
      </c>
      <c r="C3299" t="s">
        <v>40</v>
      </c>
      <c r="D3299" t="s">
        <v>373</v>
      </c>
      <c r="E3299">
        <v>615130</v>
      </c>
      <c r="F3299" t="s">
        <v>24196</v>
      </c>
      <c r="G3299" s="7">
        <v>-36.869999999999997</v>
      </c>
    </row>
    <row r="3300" spans="1:7" x14ac:dyDescent="0.3">
      <c r="A3300">
        <v>3022019</v>
      </c>
      <c r="B3300" t="s">
        <v>24217</v>
      </c>
      <c r="C3300" t="s">
        <v>40</v>
      </c>
      <c r="D3300" t="s">
        <v>377</v>
      </c>
      <c r="E3300">
        <v>611110</v>
      </c>
      <c r="F3300" t="s">
        <v>24196</v>
      </c>
      <c r="G3300" s="7">
        <v>68.38</v>
      </c>
    </row>
    <row r="3301" spans="1:7" x14ac:dyDescent="0.3">
      <c r="A3301">
        <v>3022019</v>
      </c>
      <c r="B3301" t="s">
        <v>24217</v>
      </c>
      <c r="C3301" t="s">
        <v>40</v>
      </c>
      <c r="D3301" t="s">
        <v>377</v>
      </c>
      <c r="E3301">
        <v>611110</v>
      </c>
      <c r="F3301" t="s">
        <v>24196</v>
      </c>
      <c r="G3301" s="7">
        <v>39.200000000000003</v>
      </c>
    </row>
    <row r="3302" spans="1:7" x14ac:dyDescent="0.3">
      <c r="A3302">
        <v>3022019</v>
      </c>
      <c r="B3302" t="s">
        <v>24217</v>
      </c>
      <c r="C3302" t="s">
        <v>40</v>
      </c>
      <c r="D3302" t="s">
        <v>373</v>
      </c>
      <c r="E3302">
        <v>615130</v>
      </c>
      <c r="F3302" t="s">
        <v>24196</v>
      </c>
      <c r="G3302" s="7">
        <v>-35.68</v>
      </c>
    </row>
    <row r="3303" spans="1:7" x14ac:dyDescent="0.3">
      <c r="A3303">
        <v>3022019</v>
      </c>
      <c r="B3303" t="s">
        <v>24217</v>
      </c>
      <c r="C3303" t="s">
        <v>40</v>
      </c>
      <c r="D3303" t="s">
        <v>373</v>
      </c>
      <c r="E3303">
        <v>615130</v>
      </c>
      <c r="F3303" t="s">
        <v>24196</v>
      </c>
      <c r="G3303" s="7">
        <v>10.38</v>
      </c>
    </row>
    <row r="3304" spans="1:7" x14ac:dyDescent="0.3">
      <c r="A3304">
        <v>3022019</v>
      </c>
      <c r="B3304" t="s">
        <v>24217</v>
      </c>
      <c r="C3304" t="s">
        <v>40</v>
      </c>
      <c r="D3304" t="s">
        <v>371</v>
      </c>
      <c r="E3304">
        <v>615100</v>
      </c>
      <c r="F3304" t="s">
        <v>24196</v>
      </c>
      <c r="G3304" s="7">
        <v>329.12</v>
      </c>
    </row>
    <row r="3305" spans="1:7" x14ac:dyDescent="0.3">
      <c r="A3305">
        <v>3022019</v>
      </c>
      <c r="B3305" t="s">
        <v>24217</v>
      </c>
      <c r="C3305" t="s">
        <v>40</v>
      </c>
      <c r="D3305" t="s">
        <v>373</v>
      </c>
      <c r="E3305">
        <v>615130</v>
      </c>
      <c r="F3305" t="s">
        <v>24196</v>
      </c>
      <c r="G3305" s="7">
        <v>-0.01</v>
      </c>
    </row>
    <row r="3306" spans="1:7" x14ac:dyDescent="0.3">
      <c r="A3306">
        <v>3022019</v>
      </c>
      <c r="B3306" t="s">
        <v>24217</v>
      </c>
      <c r="C3306" t="s">
        <v>40</v>
      </c>
      <c r="D3306" t="s">
        <v>371</v>
      </c>
      <c r="E3306">
        <v>615100</v>
      </c>
      <c r="F3306" t="s">
        <v>24196</v>
      </c>
      <c r="G3306" s="7">
        <v>5.65</v>
      </c>
    </row>
    <row r="3307" spans="1:7" x14ac:dyDescent="0.3">
      <c r="A3307">
        <v>3022019</v>
      </c>
      <c r="B3307" t="s">
        <v>24217</v>
      </c>
      <c r="C3307" t="s">
        <v>40</v>
      </c>
      <c r="D3307" t="s">
        <v>373</v>
      </c>
      <c r="E3307">
        <v>615130</v>
      </c>
      <c r="F3307" t="s">
        <v>24196</v>
      </c>
      <c r="G3307" s="7">
        <v>8.61</v>
      </c>
    </row>
    <row r="3308" spans="1:7" x14ac:dyDescent="0.3">
      <c r="A3308">
        <v>3022019</v>
      </c>
      <c r="B3308" t="s">
        <v>24217</v>
      </c>
      <c r="C3308" t="s">
        <v>40</v>
      </c>
      <c r="D3308" t="s">
        <v>373</v>
      </c>
      <c r="E3308">
        <v>615130</v>
      </c>
      <c r="F3308" t="s">
        <v>24196</v>
      </c>
      <c r="G3308" s="7">
        <v>6.33</v>
      </c>
    </row>
    <row r="3309" spans="1:7" x14ac:dyDescent="0.3">
      <c r="A3309">
        <v>3022019</v>
      </c>
      <c r="B3309" t="s">
        <v>24217</v>
      </c>
      <c r="C3309" t="s">
        <v>40</v>
      </c>
      <c r="D3309" t="s">
        <v>373</v>
      </c>
      <c r="E3309">
        <v>615130</v>
      </c>
      <c r="F3309" t="s">
        <v>24196</v>
      </c>
      <c r="G3309" s="7">
        <v>36.869999999999997</v>
      </c>
    </row>
    <row r="3310" spans="1:7" x14ac:dyDescent="0.3">
      <c r="A3310">
        <v>3022019</v>
      </c>
      <c r="B3310" t="s">
        <v>24217</v>
      </c>
      <c r="C3310" t="s">
        <v>40</v>
      </c>
      <c r="D3310" t="s">
        <v>377</v>
      </c>
      <c r="E3310">
        <v>611110</v>
      </c>
      <c r="F3310" t="s">
        <v>24196</v>
      </c>
      <c r="G3310" s="7">
        <v>-6.83</v>
      </c>
    </row>
    <row r="3311" spans="1:7" x14ac:dyDescent="0.3">
      <c r="A3311">
        <v>3022019</v>
      </c>
      <c r="B3311" t="s">
        <v>24217</v>
      </c>
      <c r="C3311" t="s">
        <v>40</v>
      </c>
      <c r="D3311" t="s">
        <v>377</v>
      </c>
      <c r="E3311">
        <v>611110</v>
      </c>
      <c r="F3311" t="s">
        <v>24196</v>
      </c>
      <c r="G3311" s="7">
        <v>41.79</v>
      </c>
    </row>
    <row r="3312" spans="1:7" x14ac:dyDescent="0.3">
      <c r="A3312">
        <v>3022019</v>
      </c>
      <c r="B3312" t="s">
        <v>24217</v>
      </c>
      <c r="C3312" t="s">
        <v>40</v>
      </c>
      <c r="D3312" t="s">
        <v>371</v>
      </c>
      <c r="E3312">
        <v>617100</v>
      </c>
      <c r="F3312" t="s">
        <v>24196</v>
      </c>
      <c r="G3312" s="7">
        <v>1371.5</v>
      </c>
    </row>
    <row r="3313" spans="1:7" x14ac:dyDescent="0.3">
      <c r="A3313">
        <v>3022019</v>
      </c>
      <c r="B3313" t="s">
        <v>24217</v>
      </c>
      <c r="C3313" t="s">
        <v>40</v>
      </c>
      <c r="D3313" t="s">
        <v>373</v>
      </c>
      <c r="E3313">
        <v>615130</v>
      </c>
      <c r="F3313" t="s">
        <v>24196</v>
      </c>
      <c r="G3313" s="7">
        <v>36.869999999999997</v>
      </c>
    </row>
    <row r="3314" spans="1:7" x14ac:dyDescent="0.3">
      <c r="A3314">
        <v>3022019</v>
      </c>
      <c r="B3314" t="s">
        <v>24217</v>
      </c>
      <c r="C3314" t="s">
        <v>40</v>
      </c>
      <c r="D3314" t="s">
        <v>373</v>
      </c>
      <c r="E3314">
        <v>615130</v>
      </c>
      <c r="F3314" t="s">
        <v>24196</v>
      </c>
      <c r="G3314" s="7">
        <v>35.68</v>
      </c>
    </row>
    <row r="3315" spans="1:7" x14ac:dyDescent="0.3">
      <c r="A3315">
        <v>3022019</v>
      </c>
      <c r="B3315" t="s">
        <v>24217</v>
      </c>
      <c r="C3315" t="s">
        <v>40</v>
      </c>
      <c r="D3315" t="s">
        <v>371</v>
      </c>
      <c r="E3315">
        <v>615100</v>
      </c>
      <c r="F3315" t="s">
        <v>24196</v>
      </c>
      <c r="G3315" s="7">
        <v>-57.47</v>
      </c>
    </row>
    <row r="3316" spans="1:7" x14ac:dyDescent="0.3">
      <c r="A3316">
        <v>3022019</v>
      </c>
      <c r="B3316" t="s">
        <v>24217</v>
      </c>
      <c r="C3316" t="s">
        <v>40</v>
      </c>
      <c r="D3316" t="s">
        <v>377</v>
      </c>
      <c r="E3316">
        <v>611110</v>
      </c>
      <c r="F3316" t="s">
        <v>24196</v>
      </c>
      <c r="G3316" s="7">
        <v>1.1100000000000001</v>
      </c>
    </row>
    <row r="3317" spans="1:7" x14ac:dyDescent="0.3">
      <c r="A3317">
        <v>3022019</v>
      </c>
      <c r="B3317" t="s">
        <v>24217</v>
      </c>
      <c r="C3317" t="s">
        <v>40</v>
      </c>
      <c r="D3317" t="s">
        <v>377</v>
      </c>
      <c r="E3317">
        <v>611110</v>
      </c>
      <c r="F3317" t="s">
        <v>24196</v>
      </c>
      <c r="G3317" s="7">
        <v>6.83</v>
      </c>
    </row>
    <row r="3318" spans="1:7" x14ac:dyDescent="0.3">
      <c r="A3318">
        <v>3022019</v>
      </c>
      <c r="B3318" t="s">
        <v>24217</v>
      </c>
      <c r="C3318" t="s">
        <v>40</v>
      </c>
      <c r="D3318" t="s">
        <v>373</v>
      </c>
      <c r="E3318">
        <v>615130</v>
      </c>
      <c r="F3318" t="s">
        <v>24196</v>
      </c>
      <c r="G3318" s="7">
        <v>64.28</v>
      </c>
    </row>
    <row r="3319" spans="1:7" x14ac:dyDescent="0.3">
      <c r="A3319">
        <v>3022019</v>
      </c>
      <c r="B3319" t="s">
        <v>24217</v>
      </c>
      <c r="C3319" t="s">
        <v>40</v>
      </c>
      <c r="D3319" t="s">
        <v>373</v>
      </c>
      <c r="E3319">
        <v>615130</v>
      </c>
      <c r="F3319" t="s">
        <v>24196</v>
      </c>
      <c r="G3319" s="7">
        <v>36.869999999999997</v>
      </c>
    </row>
    <row r="3320" spans="1:7" x14ac:dyDescent="0.3">
      <c r="A3320">
        <v>3022019</v>
      </c>
      <c r="B3320" t="s">
        <v>24217</v>
      </c>
      <c r="C3320" t="s">
        <v>40</v>
      </c>
      <c r="D3320" t="s">
        <v>373</v>
      </c>
      <c r="E3320">
        <v>615130</v>
      </c>
      <c r="F3320" t="s">
        <v>24196</v>
      </c>
      <c r="G3320" s="7">
        <v>-35.68</v>
      </c>
    </row>
    <row r="3321" spans="1:7" x14ac:dyDescent="0.3">
      <c r="A3321">
        <v>3022019</v>
      </c>
      <c r="B3321" t="s">
        <v>24217</v>
      </c>
      <c r="C3321" t="s">
        <v>40</v>
      </c>
      <c r="D3321" t="s">
        <v>373</v>
      </c>
      <c r="E3321">
        <v>616160</v>
      </c>
      <c r="F3321" t="s">
        <v>24196</v>
      </c>
      <c r="G3321" s="7">
        <v>120.16</v>
      </c>
    </row>
    <row r="3322" spans="1:7" x14ac:dyDescent="0.3">
      <c r="A3322">
        <v>3022019</v>
      </c>
      <c r="B3322" t="s">
        <v>24217</v>
      </c>
      <c r="C3322" t="s">
        <v>40</v>
      </c>
      <c r="D3322" t="s">
        <v>373</v>
      </c>
      <c r="E3322">
        <v>615130</v>
      </c>
      <c r="F3322" t="s">
        <v>24196</v>
      </c>
      <c r="G3322" s="7">
        <v>35.68</v>
      </c>
    </row>
    <row r="3323" spans="1:7" x14ac:dyDescent="0.3">
      <c r="A3323">
        <v>3022019</v>
      </c>
      <c r="B3323" t="s">
        <v>24217</v>
      </c>
      <c r="C3323" t="s">
        <v>40</v>
      </c>
      <c r="D3323" t="s">
        <v>371</v>
      </c>
      <c r="E3323">
        <v>615100</v>
      </c>
      <c r="F3323" t="s">
        <v>24196</v>
      </c>
      <c r="G3323" s="7">
        <v>-0.01</v>
      </c>
    </row>
    <row r="3324" spans="1:7" x14ac:dyDescent="0.3">
      <c r="A3324">
        <v>3022019</v>
      </c>
      <c r="B3324" t="s">
        <v>24217</v>
      </c>
      <c r="C3324" t="s">
        <v>40</v>
      </c>
      <c r="D3324" t="s">
        <v>377</v>
      </c>
      <c r="E3324">
        <v>611120</v>
      </c>
      <c r="F3324" t="s">
        <v>24196</v>
      </c>
      <c r="G3324" s="7">
        <v>246.77</v>
      </c>
    </row>
    <row r="3325" spans="1:7" x14ac:dyDescent="0.3">
      <c r="A3325">
        <v>3022019</v>
      </c>
      <c r="B3325" t="s">
        <v>24217</v>
      </c>
      <c r="C3325" t="s">
        <v>40</v>
      </c>
      <c r="D3325" t="s">
        <v>373</v>
      </c>
      <c r="E3325">
        <v>615130</v>
      </c>
      <c r="F3325" t="s">
        <v>24196</v>
      </c>
      <c r="G3325" s="7">
        <v>7.38</v>
      </c>
    </row>
    <row r="3326" spans="1:7" x14ac:dyDescent="0.3">
      <c r="A3326">
        <v>3022019</v>
      </c>
      <c r="B3326" t="s">
        <v>24217</v>
      </c>
      <c r="C3326" t="s">
        <v>40</v>
      </c>
      <c r="D3326" t="s">
        <v>373</v>
      </c>
      <c r="E3326">
        <v>615130</v>
      </c>
      <c r="F3326" t="s">
        <v>24196</v>
      </c>
      <c r="G3326" s="7">
        <v>55.1</v>
      </c>
    </row>
    <row r="3327" spans="1:7" x14ac:dyDescent="0.3">
      <c r="A3327">
        <v>3022019</v>
      </c>
      <c r="B3327" t="s">
        <v>24217</v>
      </c>
      <c r="C3327" t="s">
        <v>40</v>
      </c>
      <c r="D3327" t="s">
        <v>373</v>
      </c>
      <c r="E3327">
        <v>615130</v>
      </c>
      <c r="F3327" t="s">
        <v>24196</v>
      </c>
      <c r="G3327" s="7">
        <v>-0.01</v>
      </c>
    </row>
    <row r="3328" spans="1:7" x14ac:dyDescent="0.3">
      <c r="A3328">
        <v>3022019</v>
      </c>
      <c r="B3328" t="s">
        <v>24217</v>
      </c>
      <c r="C3328" t="s">
        <v>40</v>
      </c>
      <c r="D3328" t="s">
        <v>373</v>
      </c>
      <c r="E3328">
        <v>615130</v>
      </c>
      <c r="F3328" t="s">
        <v>24196</v>
      </c>
      <c r="G3328" s="7">
        <v>35.68</v>
      </c>
    </row>
    <row r="3329" spans="1:7" x14ac:dyDescent="0.3">
      <c r="A3329">
        <v>3022019</v>
      </c>
      <c r="B3329" t="s">
        <v>24217</v>
      </c>
      <c r="C3329" t="s">
        <v>40</v>
      </c>
      <c r="D3329" t="s">
        <v>375</v>
      </c>
      <c r="E3329">
        <v>616130</v>
      </c>
      <c r="F3329" t="s">
        <v>24196</v>
      </c>
      <c r="G3329" s="7">
        <v>217.41</v>
      </c>
    </row>
    <row r="3330" spans="1:7" x14ac:dyDescent="0.3">
      <c r="A3330">
        <v>3022019</v>
      </c>
      <c r="B3330" t="s">
        <v>24217</v>
      </c>
      <c r="C3330" t="s">
        <v>40</v>
      </c>
      <c r="D3330" t="s">
        <v>371</v>
      </c>
      <c r="E3330">
        <v>615100</v>
      </c>
      <c r="F3330" t="s">
        <v>24196</v>
      </c>
      <c r="G3330" s="7">
        <v>-130.46</v>
      </c>
    </row>
    <row r="3331" spans="1:7" x14ac:dyDescent="0.3">
      <c r="A3331">
        <v>3022019</v>
      </c>
      <c r="B3331" t="s">
        <v>24217</v>
      </c>
      <c r="C3331" t="s">
        <v>40</v>
      </c>
      <c r="D3331" t="s">
        <v>373</v>
      </c>
      <c r="E3331">
        <v>615130</v>
      </c>
      <c r="F3331" t="s">
        <v>24196</v>
      </c>
      <c r="G3331" s="7">
        <v>869.94</v>
      </c>
    </row>
    <row r="3332" spans="1:7" x14ac:dyDescent="0.3">
      <c r="A3332">
        <v>3022019</v>
      </c>
      <c r="B3332" t="s">
        <v>24217</v>
      </c>
      <c r="C3332" t="s">
        <v>40</v>
      </c>
      <c r="D3332" t="s">
        <v>377</v>
      </c>
      <c r="E3332">
        <v>611110</v>
      </c>
      <c r="F3332" t="s">
        <v>24196</v>
      </c>
      <c r="G3332" s="7">
        <v>-6.83</v>
      </c>
    </row>
    <row r="3333" spans="1:7" x14ac:dyDescent="0.3">
      <c r="A3333">
        <v>3022019</v>
      </c>
      <c r="B3333" t="s">
        <v>24217</v>
      </c>
      <c r="C3333" t="s">
        <v>40</v>
      </c>
      <c r="D3333" t="s">
        <v>373</v>
      </c>
      <c r="E3333">
        <v>615130</v>
      </c>
      <c r="F3333" t="s">
        <v>24196</v>
      </c>
      <c r="G3333" s="7">
        <v>-35.68</v>
      </c>
    </row>
    <row r="3334" spans="1:7" x14ac:dyDescent="0.3">
      <c r="A3334">
        <v>3022019</v>
      </c>
      <c r="B3334" t="s">
        <v>24217</v>
      </c>
      <c r="C3334" t="s">
        <v>40</v>
      </c>
      <c r="D3334" t="s">
        <v>373</v>
      </c>
      <c r="E3334">
        <v>616160</v>
      </c>
      <c r="F3334" t="s">
        <v>24196</v>
      </c>
      <c r="G3334" s="7">
        <v>67.94</v>
      </c>
    </row>
    <row r="3335" spans="1:7" x14ac:dyDescent="0.3">
      <c r="A3335">
        <v>3022019</v>
      </c>
      <c r="B3335" t="s">
        <v>24217</v>
      </c>
      <c r="C3335" t="s">
        <v>40</v>
      </c>
      <c r="D3335" t="s">
        <v>373</v>
      </c>
      <c r="E3335">
        <v>615130</v>
      </c>
      <c r="F3335" t="s">
        <v>24196</v>
      </c>
      <c r="G3335" s="7">
        <v>4.3499999999999996</v>
      </c>
    </row>
    <row r="3336" spans="1:7" x14ac:dyDescent="0.3">
      <c r="A3336">
        <v>3022019</v>
      </c>
      <c r="B3336" t="s">
        <v>24217</v>
      </c>
      <c r="C3336" t="s">
        <v>40</v>
      </c>
      <c r="D3336" t="s">
        <v>373</v>
      </c>
      <c r="E3336">
        <v>616160</v>
      </c>
      <c r="F3336" t="s">
        <v>24196</v>
      </c>
      <c r="G3336" s="7">
        <v>262.07</v>
      </c>
    </row>
    <row r="3337" spans="1:7" x14ac:dyDescent="0.3">
      <c r="A3337">
        <v>3022019</v>
      </c>
      <c r="B3337" t="s">
        <v>24217</v>
      </c>
      <c r="C3337" t="s">
        <v>40</v>
      </c>
      <c r="D3337" t="s">
        <v>373</v>
      </c>
      <c r="E3337">
        <v>615130</v>
      </c>
      <c r="F3337" t="s">
        <v>24196</v>
      </c>
      <c r="G3337" s="7">
        <v>5.53</v>
      </c>
    </row>
    <row r="3338" spans="1:7" x14ac:dyDescent="0.3">
      <c r="A3338">
        <v>3022019</v>
      </c>
      <c r="B3338" t="s">
        <v>24217</v>
      </c>
      <c r="C3338" t="s">
        <v>40</v>
      </c>
      <c r="D3338" t="s">
        <v>373</v>
      </c>
      <c r="E3338">
        <v>615130</v>
      </c>
      <c r="F3338" t="s">
        <v>24196</v>
      </c>
      <c r="G3338" s="7">
        <v>36.869999999999997</v>
      </c>
    </row>
    <row r="3339" spans="1:7" x14ac:dyDescent="0.3">
      <c r="A3339">
        <v>3022019</v>
      </c>
      <c r="B3339" t="s">
        <v>24217</v>
      </c>
      <c r="C3339" t="s">
        <v>40</v>
      </c>
      <c r="D3339" t="s">
        <v>371</v>
      </c>
      <c r="E3339">
        <v>617100</v>
      </c>
      <c r="F3339" t="s">
        <v>24196</v>
      </c>
      <c r="G3339" s="7">
        <v>1240.93</v>
      </c>
    </row>
    <row r="3340" spans="1:7" x14ac:dyDescent="0.3">
      <c r="A3340">
        <v>3022019</v>
      </c>
      <c r="B3340" t="s">
        <v>24217</v>
      </c>
      <c r="C3340" t="s">
        <v>40</v>
      </c>
      <c r="D3340" t="s">
        <v>373</v>
      </c>
      <c r="E3340">
        <v>615130</v>
      </c>
      <c r="F3340" t="s">
        <v>24196</v>
      </c>
      <c r="G3340" s="7">
        <v>2075</v>
      </c>
    </row>
    <row r="3341" spans="1:7" x14ac:dyDescent="0.3">
      <c r="A3341">
        <v>3022019</v>
      </c>
      <c r="B3341" t="s">
        <v>24217</v>
      </c>
      <c r="C3341" t="s">
        <v>40</v>
      </c>
      <c r="D3341" t="s">
        <v>371</v>
      </c>
      <c r="E3341">
        <v>615100</v>
      </c>
      <c r="F3341" t="s">
        <v>24196</v>
      </c>
      <c r="G3341" s="7">
        <v>113.03</v>
      </c>
    </row>
    <row r="3342" spans="1:7" x14ac:dyDescent="0.3">
      <c r="A3342">
        <v>3022019</v>
      </c>
      <c r="B3342" t="s">
        <v>24217</v>
      </c>
      <c r="C3342" t="s">
        <v>40</v>
      </c>
      <c r="D3342" t="s">
        <v>371</v>
      </c>
      <c r="E3342">
        <v>615100</v>
      </c>
      <c r="F3342" t="s">
        <v>24196</v>
      </c>
      <c r="G3342" s="7">
        <v>-5.65</v>
      </c>
    </row>
    <row r="3343" spans="1:7" x14ac:dyDescent="0.3">
      <c r="A3343">
        <v>3022019</v>
      </c>
      <c r="B3343" t="s">
        <v>24217</v>
      </c>
      <c r="C3343" t="s">
        <v>40</v>
      </c>
      <c r="D3343" t="s">
        <v>371</v>
      </c>
      <c r="E3343">
        <v>615100</v>
      </c>
      <c r="F3343" t="s">
        <v>24196</v>
      </c>
      <c r="G3343" s="7">
        <v>15.75</v>
      </c>
    </row>
    <row r="3344" spans="1:7" x14ac:dyDescent="0.3">
      <c r="A3344">
        <v>3022019</v>
      </c>
      <c r="B3344" t="s">
        <v>24217</v>
      </c>
      <c r="C3344" t="s">
        <v>40</v>
      </c>
      <c r="D3344" t="s">
        <v>373</v>
      </c>
      <c r="E3344">
        <v>615130</v>
      </c>
      <c r="F3344" t="s">
        <v>24196</v>
      </c>
      <c r="G3344" s="7">
        <v>-35.68</v>
      </c>
    </row>
    <row r="3345" spans="1:7" x14ac:dyDescent="0.3">
      <c r="A3345">
        <v>3022019</v>
      </c>
      <c r="B3345" t="s">
        <v>24217</v>
      </c>
      <c r="C3345" t="s">
        <v>40</v>
      </c>
      <c r="D3345" t="s">
        <v>377</v>
      </c>
      <c r="E3345">
        <v>611110</v>
      </c>
      <c r="F3345" t="s">
        <v>24196</v>
      </c>
      <c r="G3345" s="7">
        <v>20.54</v>
      </c>
    </row>
    <row r="3346" spans="1:7" x14ac:dyDescent="0.3">
      <c r="A3346">
        <v>3022019</v>
      </c>
      <c r="B3346" t="s">
        <v>24217</v>
      </c>
      <c r="C3346" t="s">
        <v>40</v>
      </c>
      <c r="D3346" t="s">
        <v>375</v>
      </c>
      <c r="E3346">
        <v>616130</v>
      </c>
      <c r="F3346" t="s">
        <v>24196</v>
      </c>
      <c r="G3346" s="7">
        <v>386.49</v>
      </c>
    </row>
    <row r="3347" spans="1:7" x14ac:dyDescent="0.3">
      <c r="A3347">
        <v>3022019</v>
      </c>
      <c r="B3347" t="s">
        <v>24217</v>
      </c>
      <c r="C3347" t="s">
        <v>40</v>
      </c>
      <c r="D3347" t="s">
        <v>377</v>
      </c>
      <c r="E3347">
        <v>611110</v>
      </c>
      <c r="F3347" t="s">
        <v>24196</v>
      </c>
      <c r="G3347" s="7">
        <v>19.38</v>
      </c>
    </row>
    <row r="3348" spans="1:7" x14ac:dyDescent="0.3">
      <c r="A3348">
        <v>3022019</v>
      </c>
      <c r="B3348" t="s">
        <v>24217</v>
      </c>
      <c r="C3348" t="s">
        <v>40</v>
      </c>
      <c r="D3348" t="s">
        <v>373</v>
      </c>
      <c r="E3348">
        <v>615130</v>
      </c>
      <c r="F3348" t="s">
        <v>24196</v>
      </c>
      <c r="G3348" s="7">
        <v>-35.68</v>
      </c>
    </row>
    <row r="3349" spans="1:7" x14ac:dyDescent="0.3">
      <c r="A3349">
        <v>3022019</v>
      </c>
      <c r="B3349" t="s">
        <v>24217</v>
      </c>
      <c r="C3349" t="s">
        <v>40</v>
      </c>
      <c r="D3349" t="s">
        <v>373</v>
      </c>
      <c r="E3349">
        <v>616160</v>
      </c>
      <c r="F3349" t="s">
        <v>24196</v>
      </c>
      <c r="G3349" s="7">
        <v>71.23</v>
      </c>
    </row>
    <row r="3350" spans="1:7" x14ac:dyDescent="0.3">
      <c r="A3350">
        <v>3022019</v>
      </c>
      <c r="B3350" t="s">
        <v>24217</v>
      </c>
      <c r="C3350" t="s">
        <v>40</v>
      </c>
      <c r="D3350" t="s">
        <v>371</v>
      </c>
      <c r="E3350">
        <v>617100</v>
      </c>
      <c r="F3350" t="s">
        <v>24196</v>
      </c>
      <c r="G3350" s="7">
        <v>1140.22</v>
      </c>
    </row>
    <row r="3351" spans="1:7" x14ac:dyDescent="0.3">
      <c r="A3351">
        <v>3022019</v>
      </c>
      <c r="B3351" t="s">
        <v>24217</v>
      </c>
      <c r="C3351" t="s">
        <v>40</v>
      </c>
      <c r="D3351" t="s">
        <v>373</v>
      </c>
      <c r="E3351">
        <v>615130</v>
      </c>
      <c r="F3351" t="s">
        <v>24196</v>
      </c>
      <c r="G3351" s="7">
        <v>36.869999999999997</v>
      </c>
    </row>
    <row r="3352" spans="1:7" x14ac:dyDescent="0.3">
      <c r="A3352">
        <v>3022019</v>
      </c>
      <c r="B3352" t="s">
        <v>24217</v>
      </c>
      <c r="C3352" t="s">
        <v>40</v>
      </c>
      <c r="D3352" t="s">
        <v>373</v>
      </c>
      <c r="E3352">
        <v>615130</v>
      </c>
      <c r="F3352" t="s">
        <v>24196</v>
      </c>
      <c r="G3352" s="7">
        <v>36.869999999999997</v>
      </c>
    </row>
    <row r="3353" spans="1:7" x14ac:dyDescent="0.3">
      <c r="A3353">
        <v>3022019</v>
      </c>
      <c r="B3353" t="s">
        <v>24217</v>
      </c>
      <c r="C3353" t="s">
        <v>40</v>
      </c>
      <c r="D3353" t="s">
        <v>371</v>
      </c>
      <c r="E3353">
        <v>615100</v>
      </c>
      <c r="F3353" t="s">
        <v>24196</v>
      </c>
      <c r="G3353" s="7">
        <v>4.18</v>
      </c>
    </row>
    <row r="3354" spans="1:7" x14ac:dyDescent="0.3">
      <c r="A3354">
        <v>3022019</v>
      </c>
      <c r="B3354" t="s">
        <v>24217</v>
      </c>
      <c r="C3354" t="s">
        <v>40</v>
      </c>
      <c r="D3354" t="s">
        <v>373</v>
      </c>
      <c r="E3354">
        <v>615130</v>
      </c>
      <c r="F3354" t="s">
        <v>24196</v>
      </c>
      <c r="G3354" s="7">
        <v>-64.28</v>
      </c>
    </row>
    <row r="3355" spans="1:7" x14ac:dyDescent="0.3">
      <c r="A3355">
        <v>3022019</v>
      </c>
      <c r="B3355" t="s">
        <v>24217</v>
      </c>
      <c r="C3355" t="s">
        <v>40</v>
      </c>
      <c r="D3355" t="s">
        <v>377</v>
      </c>
      <c r="E3355">
        <v>611110</v>
      </c>
      <c r="F3355" t="s">
        <v>24196</v>
      </c>
      <c r="G3355" s="7">
        <v>-6.83</v>
      </c>
    </row>
    <row r="3356" spans="1:7" x14ac:dyDescent="0.3">
      <c r="A3356">
        <v>3022019</v>
      </c>
      <c r="B3356" t="s">
        <v>24217</v>
      </c>
      <c r="C3356" t="s">
        <v>40</v>
      </c>
      <c r="D3356" t="s">
        <v>373</v>
      </c>
      <c r="E3356">
        <v>615130</v>
      </c>
      <c r="F3356" t="s">
        <v>24196</v>
      </c>
      <c r="G3356" s="7">
        <v>35.68</v>
      </c>
    </row>
    <row r="3357" spans="1:7" x14ac:dyDescent="0.3">
      <c r="A3357">
        <v>3022019</v>
      </c>
      <c r="B3357" t="s">
        <v>24217</v>
      </c>
      <c r="C3357" t="s">
        <v>40</v>
      </c>
      <c r="D3357" t="s">
        <v>373</v>
      </c>
      <c r="E3357">
        <v>615130</v>
      </c>
      <c r="F3357" t="s">
        <v>24196</v>
      </c>
      <c r="G3357" s="7">
        <v>-42.18</v>
      </c>
    </row>
    <row r="3358" spans="1:7" x14ac:dyDescent="0.3">
      <c r="A3358">
        <v>3022019</v>
      </c>
      <c r="B3358" t="s">
        <v>24217</v>
      </c>
      <c r="C3358" t="s">
        <v>40</v>
      </c>
      <c r="D3358" t="s">
        <v>373</v>
      </c>
      <c r="E3358">
        <v>615130</v>
      </c>
      <c r="F3358" t="s">
        <v>24196</v>
      </c>
      <c r="G3358" s="7">
        <v>435.99</v>
      </c>
    </row>
    <row r="3359" spans="1:7" x14ac:dyDescent="0.3">
      <c r="A3359">
        <v>3022019</v>
      </c>
      <c r="B3359" t="s">
        <v>24217</v>
      </c>
      <c r="C3359" t="s">
        <v>40</v>
      </c>
      <c r="D3359" t="s">
        <v>373</v>
      </c>
      <c r="E3359">
        <v>615130</v>
      </c>
      <c r="F3359" t="s">
        <v>24196</v>
      </c>
      <c r="G3359" s="7">
        <v>36.869999999999997</v>
      </c>
    </row>
    <row r="3360" spans="1:7" x14ac:dyDescent="0.3">
      <c r="A3360">
        <v>3022019</v>
      </c>
      <c r="B3360" t="s">
        <v>24217</v>
      </c>
      <c r="C3360" t="s">
        <v>40</v>
      </c>
      <c r="D3360" t="s">
        <v>377</v>
      </c>
      <c r="E3360">
        <v>611110</v>
      </c>
      <c r="F3360" t="s">
        <v>24196</v>
      </c>
      <c r="G3360" s="7">
        <v>41.79</v>
      </c>
    </row>
    <row r="3361" spans="1:7" x14ac:dyDescent="0.3">
      <c r="A3361">
        <v>3022019</v>
      </c>
      <c r="B3361" t="s">
        <v>24217</v>
      </c>
      <c r="C3361" t="s">
        <v>40</v>
      </c>
      <c r="D3361" t="s">
        <v>373</v>
      </c>
      <c r="E3361">
        <v>617150</v>
      </c>
      <c r="F3361" t="s">
        <v>24196</v>
      </c>
      <c r="G3361" s="7">
        <v>115.05</v>
      </c>
    </row>
    <row r="3362" spans="1:7" x14ac:dyDescent="0.3">
      <c r="A3362">
        <v>3022019</v>
      </c>
      <c r="B3362" t="s">
        <v>24217</v>
      </c>
      <c r="C3362" t="s">
        <v>40</v>
      </c>
      <c r="D3362" t="s">
        <v>373</v>
      </c>
      <c r="E3362">
        <v>615130</v>
      </c>
      <c r="F3362" t="s">
        <v>24196</v>
      </c>
      <c r="G3362" s="7">
        <v>13.05</v>
      </c>
    </row>
    <row r="3363" spans="1:7" x14ac:dyDescent="0.3">
      <c r="A3363">
        <v>3022019</v>
      </c>
      <c r="B3363" t="s">
        <v>24217</v>
      </c>
      <c r="C3363" t="s">
        <v>40</v>
      </c>
      <c r="D3363" t="s">
        <v>373</v>
      </c>
      <c r="E3363">
        <v>615130</v>
      </c>
      <c r="F3363" t="s">
        <v>24196</v>
      </c>
      <c r="G3363" s="7">
        <v>35.68</v>
      </c>
    </row>
    <row r="3364" spans="1:7" x14ac:dyDescent="0.3">
      <c r="A3364">
        <v>3022019</v>
      </c>
      <c r="B3364" t="s">
        <v>24217</v>
      </c>
      <c r="C3364" t="s">
        <v>40</v>
      </c>
      <c r="D3364" t="s">
        <v>371</v>
      </c>
      <c r="E3364">
        <v>615100</v>
      </c>
      <c r="F3364" t="s">
        <v>24196</v>
      </c>
      <c r="G3364" s="7">
        <v>38.17</v>
      </c>
    </row>
    <row r="3365" spans="1:7" x14ac:dyDescent="0.3">
      <c r="A3365">
        <v>3022019</v>
      </c>
      <c r="B3365" t="s">
        <v>24217</v>
      </c>
      <c r="C3365" t="s">
        <v>40</v>
      </c>
      <c r="D3365" t="s">
        <v>371</v>
      </c>
      <c r="E3365">
        <v>615100</v>
      </c>
      <c r="F3365" t="s">
        <v>24196</v>
      </c>
      <c r="G3365" s="7">
        <v>282.58</v>
      </c>
    </row>
    <row r="3366" spans="1:7" x14ac:dyDescent="0.3">
      <c r="A3366">
        <v>3022019</v>
      </c>
      <c r="B3366" t="s">
        <v>24217</v>
      </c>
      <c r="C3366" t="s">
        <v>40</v>
      </c>
      <c r="D3366" t="s">
        <v>373</v>
      </c>
      <c r="E3366">
        <v>615130</v>
      </c>
      <c r="F3366" t="s">
        <v>24196</v>
      </c>
      <c r="G3366" s="7">
        <v>-36.869999999999997</v>
      </c>
    </row>
    <row r="3367" spans="1:7" x14ac:dyDescent="0.3">
      <c r="A3367">
        <v>3022019</v>
      </c>
      <c r="B3367" t="s">
        <v>24217</v>
      </c>
      <c r="C3367" t="s">
        <v>40</v>
      </c>
      <c r="D3367" t="s">
        <v>373</v>
      </c>
      <c r="E3367">
        <v>615130</v>
      </c>
      <c r="F3367" t="s">
        <v>24196</v>
      </c>
      <c r="G3367" s="7">
        <v>-35.68</v>
      </c>
    </row>
    <row r="3368" spans="1:7" x14ac:dyDescent="0.3">
      <c r="A3368">
        <v>3022019</v>
      </c>
      <c r="B3368" t="s">
        <v>24217</v>
      </c>
      <c r="C3368" t="s">
        <v>40</v>
      </c>
      <c r="D3368" t="s">
        <v>373</v>
      </c>
      <c r="E3368">
        <v>615130</v>
      </c>
      <c r="F3368" t="s">
        <v>24196</v>
      </c>
      <c r="G3368" s="7">
        <v>-0.01</v>
      </c>
    </row>
    <row r="3369" spans="1:7" x14ac:dyDescent="0.3">
      <c r="A3369">
        <v>3022019</v>
      </c>
      <c r="B3369" t="s">
        <v>24217</v>
      </c>
      <c r="C3369" t="s">
        <v>40</v>
      </c>
      <c r="D3369" t="s">
        <v>373</v>
      </c>
      <c r="E3369">
        <v>615130</v>
      </c>
      <c r="F3369" t="s">
        <v>24196</v>
      </c>
      <c r="G3369" s="7">
        <v>-35.68</v>
      </c>
    </row>
    <row r="3370" spans="1:7" x14ac:dyDescent="0.3">
      <c r="A3370">
        <v>3022019</v>
      </c>
      <c r="B3370" t="s">
        <v>24217</v>
      </c>
      <c r="C3370" t="s">
        <v>40</v>
      </c>
      <c r="D3370" t="s">
        <v>375</v>
      </c>
      <c r="E3370">
        <v>615140</v>
      </c>
      <c r="F3370" t="s">
        <v>24196</v>
      </c>
      <c r="G3370" s="7">
        <v>14.97</v>
      </c>
    </row>
    <row r="3371" spans="1:7" x14ac:dyDescent="0.3">
      <c r="A3371">
        <v>3022019</v>
      </c>
      <c r="B3371" t="s">
        <v>24217</v>
      </c>
      <c r="C3371" t="s">
        <v>40</v>
      </c>
      <c r="D3371" t="s">
        <v>375</v>
      </c>
      <c r="E3371">
        <v>617130</v>
      </c>
      <c r="F3371" t="s">
        <v>24196</v>
      </c>
      <c r="G3371" s="7">
        <v>610.70000000000005</v>
      </c>
    </row>
    <row r="3372" spans="1:7" x14ac:dyDescent="0.3">
      <c r="A3372">
        <v>3022019</v>
      </c>
      <c r="B3372" t="s">
        <v>24217</v>
      </c>
      <c r="C3372" t="s">
        <v>40</v>
      </c>
      <c r="D3372" t="s">
        <v>373</v>
      </c>
      <c r="E3372">
        <v>615130</v>
      </c>
      <c r="F3372" t="s">
        <v>24196</v>
      </c>
      <c r="G3372" s="7">
        <v>36.869999999999997</v>
      </c>
    </row>
    <row r="3373" spans="1:7" x14ac:dyDescent="0.3">
      <c r="A3373">
        <v>3022019</v>
      </c>
      <c r="B3373" t="s">
        <v>24217</v>
      </c>
      <c r="C3373" t="s">
        <v>40</v>
      </c>
      <c r="D3373" t="s">
        <v>374</v>
      </c>
      <c r="E3373">
        <v>615120</v>
      </c>
      <c r="F3373" t="s">
        <v>24196</v>
      </c>
      <c r="G3373" s="7">
        <v>1.8</v>
      </c>
    </row>
    <row r="3374" spans="1:7" x14ac:dyDescent="0.3">
      <c r="A3374">
        <v>3022019</v>
      </c>
      <c r="B3374" t="s">
        <v>24217</v>
      </c>
      <c r="C3374" t="s">
        <v>40</v>
      </c>
      <c r="D3374" t="s">
        <v>373</v>
      </c>
      <c r="E3374">
        <v>615130</v>
      </c>
      <c r="F3374" t="s">
        <v>24196</v>
      </c>
      <c r="G3374" s="7">
        <v>36.869999999999997</v>
      </c>
    </row>
    <row r="3375" spans="1:7" x14ac:dyDescent="0.3">
      <c r="A3375">
        <v>3022019</v>
      </c>
      <c r="B3375" t="s">
        <v>24217</v>
      </c>
      <c r="C3375" t="s">
        <v>40</v>
      </c>
      <c r="D3375" t="s">
        <v>373</v>
      </c>
      <c r="E3375">
        <v>615130</v>
      </c>
      <c r="F3375" t="s">
        <v>24196</v>
      </c>
      <c r="G3375" s="7">
        <v>-35.68</v>
      </c>
    </row>
    <row r="3376" spans="1:7" x14ac:dyDescent="0.3">
      <c r="A3376">
        <v>3022019</v>
      </c>
      <c r="B3376" t="s">
        <v>24217</v>
      </c>
      <c r="C3376" t="s">
        <v>40</v>
      </c>
      <c r="D3376" t="s">
        <v>371</v>
      </c>
      <c r="E3376">
        <v>615100</v>
      </c>
      <c r="F3376" t="s">
        <v>24196</v>
      </c>
      <c r="G3376" s="7">
        <v>0.01</v>
      </c>
    </row>
    <row r="3377" spans="1:7" x14ac:dyDescent="0.3">
      <c r="A3377">
        <v>3022019</v>
      </c>
      <c r="B3377" t="s">
        <v>24217</v>
      </c>
      <c r="C3377" t="s">
        <v>40</v>
      </c>
      <c r="D3377" t="s">
        <v>373</v>
      </c>
      <c r="E3377">
        <v>615130</v>
      </c>
      <c r="F3377" t="s">
        <v>24196</v>
      </c>
      <c r="G3377" s="7">
        <v>35.68</v>
      </c>
    </row>
    <row r="3378" spans="1:7" x14ac:dyDescent="0.3">
      <c r="A3378">
        <v>3022019</v>
      </c>
      <c r="B3378" t="s">
        <v>24217</v>
      </c>
      <c r="C3378" t="s">
        <v>40</v>
      </c>
      <c r="D3378" t="s">
        <v>371</v>
      </c>
      <c r="E3378">
        <v>617100</v>
      </c>
      <c r="F3378" t="s">
        <v>24196</v>
      </c>
      <c r="G3378" s="7">
        <v>2189.2600000000002</v>
      </c>
    </row>
    <row r="3379" spans="1:7" x14ac:dyDescent="0.3">
      <c r="A3379">
        <v>3022019</v>
      </c>
      <c r="B3379" t="s">
        <v>24217</v>
      </c>
      <c r="C3379" t="s">
        <v>40</v>
      </c>
      <c r="D3379" t="s">
        <v>373</v>
      </c>
      <c r="E3379">
        <v>615130</v>
      </c>
      <c r="F3379" t="s">
        <v>24196</v>
      </c>
      <c r="G3379" s="7">
        <v>62.2</v>
      </c>
    </row>
    <row r="3380" spans="1:7" x14ac:dyDescent="0.3">
      <c r="A3380">
        <v>3022019</v>
      </c>
      <c r="B3380" t="s">
        <v>24217</v>
      </c>
      <c r="C3380" t="s">
        <v>40</v>
      </c>
      <c r="D3380" t="s">
        <v>377</v>
      </c>
      <c r="E3380">
        <v>611110</v>
      </c>
      <c r="F3380" t="s">
        <v>24196</v>
      </c>
      <c r="G3380" s="7">
        <v>-6.83</v>
      </c>
    </row>
    <row r="3381" spans="1:7" x14ac:dyDescent="0.3">
      <c r="A3381">
        <v>3022019</v>
      </c>
      <c r="B3381" t="s">
        <v>24217</v>
      </c>
      <c r="C3381" t="s">
        <v>40</v>
      </c>
      <c r="D3381" t="s">
        <v>377</v>
      </c>
      <c r="E3381">
        <v>611110</v>
      </c>
      <c r="F3381" t="s">
        <v>24196</v>
      </c>
      <c r="G3381" s="7">
        <v>-0.01</v>
      </c>
    </row>
    <row r="3382" spans="1:7" x14ac:dyDescent="0.3">
      <c r="A3382">
        <v>3022019</v>
      </c>
      <c r="B3382" t="s">
        <v>24217</v>
      </c>
      <c r="C3382" t="s">
        <v>40</v>
      </c>
      <c r="D3382" t="s">
        <v>373</v>
      </c>
      <c r="E3382">
        <v>615130</v>
      </c>
      <c r="F3382" t="s">
        <v>24196</v>
      </c>
      <c r="G3382" s="7">
        <v>62.2</v>
      </c>
    </row>
    <row r="3383" spans="1:7" x14ac:dyDescent="0.3">
      <c r="A3383">
        <v>3022019</v>
      </c>
      <c r="B3383" t="s">
        <v>24217</v>
      </c>
      <c r="C3383" t="s">
        <v>40</v>
      </c>
      <c r="D3383" t="s">
        <v>373</v>
      </c>
      <c r="E3383">
        <v>615130</v>
      </c>
      <c r="F3383" t="s">
        <v>24196</v>
      </c>
      <c r="G3383" s="7">
        <v>36.869999999999997</v>
      </c>
    </row>
    <row r="3384" spans="1:7" x14ac:dyDescent="0.3">
      <c r="A3384">
        <v>3022019</v>
      </c>
      <c r="B3384" t="s">
        <v>24217</v>
      </c>
      <c r="C3384" t="s">
        <v>40</v>
      </c>
      <c r="D3384" t="s">
        <v>374</v>
      </c>
      <c r="E3384">
        <v>617120</v>
      </c>
      <c r="F3384" t="s">
        <v>24196</v>
      </c>
      <c r="G3384" s="7">
        <v>73.37</v>
      </c>
    </row>
    <row r="3385" spans="1:7" x14ac:dyDescent="0.3">
      <c r="A3385">
        <v>3022019</v>
      </c>
      <c r="B3385" t="s">
        <v>24217</v>
      </c>
      <c r="C3385" t="s">
        <v>40</v>
      </c>
      <c r="D3385" t="s">
        <v>373</v>
      </c>
      <c r="E3385">
        <v>615130</v>
      </c>
      <c r="F3385" t="s">
        <v>24196</v>
      </c>
      <c r="G3385" s="7">
        <v>-35.68</v>
      </c>
    </row>
    <row r="3386" spans="1:7" x14ac:dyDescent="0.3">
      <c r="A3386">
        <v>3022019</v>
      </c>
      <c r="B3386" t="s">
        <v>24217</v>
      </c>
      <c r="C3386" t="s">
        <v>40</v>
      </c>
      <c r="D3386" t="s">
        <v>373</v>
      </c>
      <c r="E3386">
        <v>615130</v>
      </c>
      <c r="F3386" t="s">
        <v>24196</v>
      </c>
      <c r="G3386" s="7">
        <v>35.68</v>
      </c>
    </row>
    <row r="3387" spans="1:7" x14ac:dyDescent="0.3">
      <c r="A3387">
        <v>3022019</v>
      </c>
      <c r="B3387" t="s">
        <v>24217</v>
      </c>
      <c r="C3387" t="s">
        <v>40</v>
      </c>
      <c r="D3387" t="s">
        <v>377</v>
      </c>
      <c r="E3387">
        <v>611110</v>
      </c>
      <c r="F3387" t="s">
        <v>24196</v>
      </c>
      <c r="G3387" s="7">
        <v>68.38</v>
      </c>
    </row>
    <row r="3388" spans="1:7" x14ac:dyDescent="0.3">
      <c r="A3388">
        <v>3022019</v>
      </c>
      <c r="B3388" t="s">
        <v>24217</v>
      </c>
      <c r="C3388" t="s">
        <v>40</v>
      </c>
      <c r="D3388" t="s">
        <v>373</v>
      </c>
      <c r="E3388">
        <v>615130</v>
      </c>
      <c r="F3388" t="s">
        <v>24196</v>
      </c>
      <c r="G3388" s="7">
        <v>0.01</v>
      </c>
    </row>
    <row r="3389" spans="1:7" x14ac:dyDescent="0.3">
      <c r="A3389">
        <v>3022019</v>
      </c>
      <c r="B3389" t="s">
        <v>24217</v>
      </c>
      <c r="C3389" t="s">
        <v>40</v>
      </c>
      <c r="D3389" t="s">
        <v>377</v>
      </c>
      <c r="E3389">
        <v>611110</v>
      </c>
      <c r="F3389" t="s">
        <v>24196</v>
      </c>
      <c r="G3389" s="7">
        <v>19.38</v>
      </c>
    </row>
    <row r="3390" spans="1:7" x14ac:dyDescent="0.3">
      <c r="A3390">
        <v>3022019</v>
      </c>
      <c r="B3390" t="s">
        <v>24217</v>
      </c>
      <c r="C3390" t="s">
        <v>40</v>
      </c>
      <c r="D3390" t="s">
        <v>377</v>
      </c>
      <c r="E3390">
        <v>611120</v>
      </c>
      <c r="F3390" t="s">
        <v>24196</v>
      </c>
      <c r="G3390" s="7">
        <v>2.78</v>
      </c>
    </row>
    <row r="3391" spans="1:7" x14ac:dyDescent="0.3">
      <c r="A3391">
        <v>3022019</v>
      </c>
      <c r="B3391" t="s">
        <v>24217</v>
      </c>
      <c r="C3391" t="s">
        <v>40</v>
      </c>
      <c r="D3391" t="s">
        <v>373</v>
      </c>
      <c r="E3391">
        <v>615130</v>
      </c>
      <c r="F3391" t="s">
        <v>24196</v>
      </c>
      <c r="G3391" s="7">
        <v>35.68</v>
      </c>
    </row>
    <row r="3392" spans="1:7" x14ac:dyDescent="0.3">
      <c r="A3392">
        <v>3022019</v>
      </c>
      <c r="B3392" t="s">
        <v>24217</v>
      </c>
      <c r="C3392" t="s">
        <v>40</v>
      </c>
      <c r="D3392" t="s">
        <v>373</v>
      </c>
      <c r="E3392">
        <v>615130</v>
      </c>
      <c r="F3392" t="s">
        <v>24196</v>
      </c>
      <c r="G3392" s="7">
        <v>2.82</v>
      </c>
    </row>
    <row r="3393" spans="1:7" x14ac:dyDescent="0.3">
      <c r="A3393">
        <v>3022019</v>
      </c>
      <c r="B3393" t="s">
        <v>24217</v>
      </c>
      <c r="C3393" t="s">
        <v>40</v>
      </c>
      <c r="D3393" t="s">
        <v>373</v>
      </c>
      <c r="E3393">
        <v>617150</v>
      </c>
      <c r="F3393" t="s">
        <v>24196</v>
      </c>
      <c r="G3393" s="7">
        <v>400.95</v>
      </c>
    </row>
    <row r="3394" spans="1:7" x14ac:dyDescent="0.3">
      <c r="A3394">
        <v>3022019</v>
      </c>
      <c r="B3394" t="s">
        <v>24217</v>
      </c>
      <c r="C3394" t="s">
        <v>40</v>
      </c>
      <c r="D3394" t="s">
        <v>377</v>
      </c>
      <c r="E3394">
        <v>611110</v>
      </c>
      <c r="F3394" t="s">
        <v>24196</v>
      </c>
      <c r="G3394" s="7">
        <v>20.54</v>
      </c>
    </row>
    <row r="3395" spans="1:7" x14ac:dyDescent="0.3">
      <c r="A3395">
        <v>3022019</v>
      </c>
      <c r="B3395" t="s">
        <v>24217</v>
      </c>
      <c r="C3395" t="s">
        <v>40</v>
      </c>
      <c r="D3395" t="s">
        <v>373</v>
      </c>
      <c r="E3395">
        <v>615130</v>
      </c>
      <c r="F3395" t="s">
        <v>24196</v>
      </c>
      <c r="G3395" s="7">
        <v>44.57</v>
      </c>
    </row>
    <row r="3396" spans="1:7" x14ac:dyDescent="0.3">
      <c r="A3396">
        <v>3022019</v>
      </c>
      <c r="B3396" t="s">
        <v>24217</v>
      </c>
      <c r="C3396" t="s">
        <v>40</v>
      </c>
      <c r="D3396" t="s">
        <v>371</v>
      </c>
      <c r="E3396">
        <v>616100</v>
      </c>
      <c r="F3396" t="s">
        <v>24196</v>
      </c>
      <c r="G3396" s="7">
        <v>234.54</v>
      </c>
    </row>
    <row r="3397" spans="1:7" x14ac:dyDescent="0.3">
      <c r="A3397">
        <v>3022019</v>
      </c>
      <c r="B3397" t="s">
        <v>24217</v>
      </c>
      <c r="C3397" t="s">
        <v>40</v>
      </c>
      <c r="D3397" t="s">
        <v>373</v>
      </c>
      <c r="E3397">
        <v>617150</v>
      </c>
      <c r="F3397" t="s">
        <v>24196</v>
      </c>
      <c r="G3397" s="7">
        <v>460.04</v>
      </c>
    </row>
    <row r="3398" spans="1:7" x14ac:dyDescent="0.3">
      <c r="A3398">
        <v>3022019</v>
      </c>
      <c r="B3398" t="s">
        <v>24217</v>
      </c>
      <c r="C3398" t="s">
        <v>40</v>
      </c>
      <c r="D3398" t="s">
        <v>373</v>
      </c>
      <c r="E3398">
        <v>615130</v>
      </c>
      <c r="F3398" t="s">
        <v>24196</v>
      </c>
      <c r="G3398" s="7">
        <v>35.68</v>
      </c>
    </row>
    <row r="3399" spans="1:7" x14ac:dyDescent="0.3">
      <c r="A3399">
        <v>3022019</v>
      </c>
      <c r="B3399" t="s">
        <v>24217</v>
      </c>
      <c r="C3399" t="s">
        <v>40</v>
      </c>
      <c r="D3399" t="s">
        <v>373</v>
      </c>
      <c r="E3399">
        <v>615130</v>
      </c>
      <c r="F3399" t="s">
        <v>24196</v>
      </c>
      <c r="G3399" s="7">
        <v>-64.28</v>
      </c>
    </row>
    <row r="3400" spans="1:7" x14ac:dyDescent="0.3">
      <c r="A3400">
        <v>3022019</v>
      </c>
      <c r="B3400" t="s">
        <v>24217</v>
      </c>
      <c r="C3400" t="s">
        <v>40</v>
      </c>
      <c r="D3400" t="s">
        <v>373</v>
      </c>
      <c r="E3400">
        <v>615130</v>
      </c>
      <c r="F3400" t="s">
        <v>24196</v>
      </c>
      <c r="G3400" s="7">
        <v>0.01</v>
      </c>
    </row>
    <row r="3401" spans="1:7" x14ac:dyDescent="0.3">
      <c r="A3401">
        <v>3022019</v>
      </c>
      <c r="B3401" t="s">
        <v>24217</v>
      </c>
      <c r="C3401" t="s">
        <v>40</v>
      </c>
      <c r="D3401" t="s">
        <v>373</v>
      </c>
      <c r="E3401">
        <v>616160</v>
      </c>
      <c r="F3401" t="s">
        <v>24196</v>
      </c>
      <c r="G3401" s="7">
        <v>193.1</v>
      </c>
    </row>
    <row r="3402" spans="1:7" x14ac:dyDescent="0.3">
      <c r="A3402">
        <v>3022019</v>
      </c>
      <c r="B3402" t="s">
        <v>24217</v>
      </c>
      <c r="C3402" t="s">
        <v>40</v>
      </c>
      <c r="D3402" t="s">
        <v>373</v>
      </c>
      <c r="E3402">
        <v>617150</v>
      </c>
      <c r="F3402" t="s">
        <v>24196</v>
      </c>
      <c r="G3402" s="7">
        <v>532.36</v>
      </c>
    </row>
    <row r="3403" spans="1:7" x14ac:dyDescent="0.3">
      <c r="A3403">
        <v>3022019</v>
      </c>
      <c r="B3403" t="s">
        <v>24217</v>
      </c>
      <c r="C3403" t="s">
        <v>40</v>
      </c>
      <c r="D3403" t="s">
        <v>373</v>
      </c>
      <c r="E3403">
        <v>615130</v>
      </c>
      <c r="F3403" t="s">
        <v>24196</v>
      </c>
      <c r="G3403" s="7">
        <v>-35.68</v>
      </c>
    </row>
    <row r="3404" spans="1:7" x14ac:dyDescent="0.3">
      <c r="A3404">
        <v>3022019</v>
      </c>
      <c r="B3404" t="s">
        <v>24217</v>
      </c>
      <c r="C3404" t="s">
        <v>40</v>
      </c>
      <c r="D3404" t="s">
        <v>371</v>
      </c>
      <c r="E3404">
        <v>615100</v>
      </c>
      <c r="F3404" t="s">
        <v>24196</v>
      </c>
      <c r="G3404" s="7">
        <v>9.1199999999999992</v>
      </c>
    </row>
    <row r="3405" spans="1:7" x14ac:dyDescent="0.3">
      <c r="A3405">
        <v>3022019</v>
      </c>
      <c r="B3405" t="s">
        <v>24217</v>
      </c>
      <c r="C3405" t="s">
        <v>40</v>
      </c>
      <c r="D3405" t="s">
        <v>373</v>
      </c>
      <c r="E3405">
        <v>615130</v>
      </c>
      <c r="F3405" t="s">
        <v>24196</v>
      </c>
      <c r="G3405" s="7">
        <v>52.68</v>
      </c>
    </row>
    <row r="3406" spans="1:7" x14ac:dyDescent="0.3">
      <c r="A3406">
        <v>3022019</v>
      </c>
      <c r="B3406" t="s">
        <v>24217</v>
      </c>
      <c r="C3406" t="s">
        <v>40</v>
      </c>
      <c r="D3406" t="s">
        <v>371</v>
      </c>
      <c r="E3406">
        <v>616100</v>
      </c>
      <c r="F3406" t="s">
        <v>24196</v>
      </c>
      <c r="G3406" s="7">
        <v>865.42</v>
      </c>
    </row>
    <row r="3407" spans="1:7" x14ac:dyDescent="0.3">
      <c r="A3407">
        <v>3022019</v>
      </c>
      <c r="B3407" t="s">
        <v>24217</v>
      </c>
      <c r="C3407" t="s">
        <v>40</v>
      </c>
      <c r="D3407" t="s">
        <v>373</v>
      </c>
      <c r="E3407">
        <v>615130</v>
      </c>
      <c r="F3407" t="s">
        <v>24196</v>
      </c>
      <c r="G3407" s="7">
        <v>-0.01</v>
      </c>
    </row>
    <row r="3408" spans="1:7" x14ac:dyDescent="0.3">
      <c r="A3408">
        <v>3022019</v>
      </c>
      <c r="B3408" t="s">
        <v>24217</v>
      </c>
      <c r="C3408" t="s">
        <v>40</v>
      </c>
      <c r="D3408" t="s">
        <v>371</v>
      </c>
      <c r="E3408">
        <v>615100</v>
      </c>
      <c r="F3408" t="s">
        <v>24196</v>
      </c>
      <c r="G3408" s="7">
        <v>21.63</v>
      </c>
    </row>
    <row r="3409" spans="1:7" x14ac:dyDescent="0.3">
      <c r="A3409">
        <v>3022019</v>
      </c>
      <c r="B3409" t="s">
        <v>24217</v>
      </c>
      <c r="C3409" t="s">
        <v>40</v>
      </c>
      <c r="D3409" t="s">
        <v>373</v>
      </c>
      <c r="E3409">
        <v>615130</v>
      </c>
      <c r="F3409" t="s">
        <v>24196</v>
      </c>
      <c r="G3409" s="7">
        <v>0.01</v>
      </c>
    </row>
    <row r="3410" spans="1:7" x14ac:dyDescent="0.3">
      <c r="A3410">
        <v>3022019</v>
      </c>
      <c r="B3410" t="s">
        <v>24217</v>
      </c>
      <c r="C3410" t="s">
        <v>40</v>
      </c>
      <c r="D3410" t="s">
        <v>375</v>
      </c>
      <c r="E3410">
        <v>615140</v>
      </c>
      <c r="F3410" t="s">
        <v>24196</v>
      </c>
      <c r="G3410" s="7">
        <v>2993.61</v>
      </c>
    </row>
    <row r="3411" spans="1:7" x14ac:dyDescent="0.3">
      <c r="A3411">
        <v>3022019</v>
      </c>
      <c r="B3411" t="s">
        <v>24217</v>
      </c>
      <c r="C3411" t="s">
        <v>40</v>
      </c>
      <c r="D3411" t="s">
        <v>371</v>
      </c>
      <c r="E3411">
        <v>615100</v>
      </c>
      <c r="F3411" t="s">
        <v>24196</v>
      </c>
      <c r="G3411" s="7">
        <v>1724.1</v>
      </c>
    </row>
    <row r="3412" spans="1:7" x14ac:dyDescent="0.3">
      <c r="A3412">
        <v>3022019</v>
      </c>
      <c r="B3412" t="s">
        <v>24217</v>
      </c>
      <c r="C3412" t="s">
        <v>40</v>
      </c>
      <c r="D3412" t="s">
        <v>371</v>
      </c>
      <c r="E3412">
        <v>615100</v>
      </c>
      <c r="F3412" t="s">
        <v>24196</v>
      </c>
      <c r="G3412" s="7">
        <v>130.46</v>
      </c>
    </row>
    <row r="3413" spans="1:7" x14ac:dyDescent="0.3">
      <c r="A3413">
        <v>3022019</v>
      </c>
      <c r="B3413" t="s">
        <v>24217</v>
      </c>
      <c r="C3413" t="s">
        <v>40</v>
      </c>
      <c r="D3413" t="s">
        <v>374</v>
      </c>
      <c r="E3413">
        <v>617120</v>
      </c>
      <c r="F3413" t="s">
        <v>24196</v>
      </c>
      <c r="G3413" s="7">
        <v>528.26</v>
      </c>
    </row>
    <row r="3414" spans="1:7" x14ac:dyDescent="0.3">
      <c r="A3414">
        <v>3022019</v>
      </c>
      <c r="B3414" t="s">
        <v>24217</v>
      </c>
      <c r="C3414" t="s">
        <v>40</v>
      </c>
      <c r="D3414" t="s">
        <v>373</v>
      </c>
      <c r="E3414">
        <v>615130</v>
      </c>
      <c r="F3414" t="s">
        <v>24196</v>
      </c>
      <c r="G3414" s="7">
        <v>-0.01</v>
      </c>
    </row>
    <row r="3415" spans="1:7" x14ac:dyDescent="0.3">
      <c r="A3415">
        <v>3022019</v>
      </c>
      <c r="B3415" t="s">
        <v>24217</v>
      </c>
      <c r="C3415" t="s">
        <v>40</v>
      </c>
      <c r="D3415" t="s">
        <v>373</v>
      </c>
      <c r="E3415">
        <v>615130</v>
      </c>
      <c r="F3415" t="s">
        <v>24196</v>
      </c>
      <c r="G3415" s="7">
        <v>9.64</v>
      </c>
    </row>
    <row r="3416" spans="1:7" x14ac:dyDescent="0.3">
      <c r="A3416">
        <v>3022019</v>
      </c>
      <c r="B3416" t="s">
        <v>24217</v>
      </c>
      <c r="C3416" t="s">
        <v>40</v>
      </c>
      <c r="D3416" t="s">
        <v>371</v>
      </c>
      <c r="E3416">
        <v>615100</v>
      </c>
      <c r="F3416" t="s">
        <v>24196</v>
      </c>
      <c r="G3416" s="7">
        <v>-9.1199999999999992</v>
      </c>
    </row>
    <row r="3417" spans="1:7" x14ac:dyDescent="0.3">
      <c r="A3417">
        <v>3022019</v>
      </c>
      <c r="B3417" t="s">
        <v>24217</v>
      </c>
      <c r="C3417" t="s">
        <v>40</v>
      </c>
      <c r="D3417" t="s">
        <v>373</v>
      </c>
      <c r="E3417">
        <v>615130</v>
      </c>
      <c r="F3417" t="s">
        <v>24196</v>
      </c>
      <c r="G3417" s="7">
        <v>35.68</v>
      </c>
    </row>
    <row r="3418" spans="1:7" x14ac:dyDescent="0.3">
      <c r="A3418">
        <v>3022019</v>
      </c>
      <c r="B3418" t="s">
        <v>24217</v>
      </c>
      <c r="C3418" t="s">
        <v>40</v>
      </c>
      <c r="D3418" t="s">
        <v>373</v>
      </c>
      <c r="E3418">
        <v>615130</v>
      </c>
      <c r="F3418" t="s">
        <v>24196</v>
      </c>
      <c r="G3418" s="7">
        <v>44.57</v>
      </c>
    </row>
    <row r="3419" spans="1:7" x14ac:dyDescent="0.3">
      <c r="A3419">
        <v>3022019</v>
      </c>
      <c r="B3419" t="s">
        <v>24217</v>
      </c>
      <c r="C3419" t="s">
        <v>40</v>
      </c>
      <c r="D3419" t="s">
        <v>377</v>
      </c>
      <c r="E3419">
        <v>611110</v>
      </c>
      <c r="F3419" t="s">
        <v>24196</v>
      </c>
      <c r="G3419" s="7">
        <v>68.38</v>
      </c>
    </row>
    <row r="3420" spans="1:7" x14ac:dyDescent="0.3">
      <c r="A3420">
        <v>3022019</v>
      </c>
      <c r="B3420" t="s">
        <v>24217</v>
      </c>
      <c r="C3420" t="s">
        <v>40</v>
      </c>
      <c r="D3420" t="s">
        <v>375</v>
      </c>
      <c r="E3420">
        <v>615140</v>
      </c>
      <c r="F3420" t="s">
        <v>24196</v>
      </c>
      <c r="G3420" s="7">
        <v>1032.19</v>
      </c>
    </row>
    <row r="3421" spans="1:7" x14ac:dyDescent="0.3">
      <c r="A3421">
        <v>3022019</v>
      </c>
      <c r="B3421" t="s">
        <v>24217</v>
      </c>
      <c r="C3421" t="s">
        <v>40</v>
      </c>
      <c r="D3421" t="s">
        <v>377</v>
      </c>
      <c r="E3421">
        <v>611110</v>
      </c>
      <c r="F3421" t="s">
        <v>24196</v>
      </c>
      <c r="G3421" s="7">
        <v>68.38</v>
      </c>
    </row>
    <row r="3422" spans="1:7" x14ac:dyDescent="0.3">
      <c r="A3422">
        <v>3022019</v>
      </c>
      <c r="B3422" t="s">
        <v>24217</v>
      </c>
      <c r="C3422" t="s">
        <v>40</v>
      </c>
      <c r="D3422" t="s">
        <v>371</v>
      </c>
      <c r="E3422">
        <v>615100</v>
      </c>
      <c r="F3422" t="s">
        <v>24196</v>
      </c>
      <c r="G3422" s="7">
        <v>-130.46</v>
      </c>
    </row>
    <row r="3423" spans="1:7" x14ac:dyDescent="0.3">
      <c r="A3423">
        <v>3022019</v>
      </c>
      <c r="B3423" t="s">
        <v>24217</v>
      </c>
      <c r="C3423" t="s">
        <v>40</v>
      </c>
      <c r="D3423" t="s">
        <v>373</v>
      </c>
      <c r="E3423">
        <v>615130</v>
      </c>
      <c r="F3423" t="s">
        <v>24196</v>
      </c>
      <c r="G3423" s="7">
        <v>35.68</v>
      </c>
    </row>
    <row r="3424" spans="1:7" x14ac:dyDescent="0.3">
      <c r="A3424">
        <v>3022019</v>
      </c>
      <c r="B3424" t="s">
        <v>24217</v>
      </c>
      <c r="C3424" t="s">
        <v>40</v>
      </c>
      <c r="D3424" t="s">
        <v>371</v>
      </c>
      <c r="E3424">
        <v>615100</v>
      </c>
      <c r="F3424" t="s">
        <v>24196</v>
      </c>
      <c r="G3424" s="7">
        <v>7633.42</v>
      </c>
    </row>
    <row r="3425" spans="1:7" x14ac:dyDescent="0.3">
      <c r="A3425">
        <v>3022019</v>
      </c>
      <c r="B3425" t="s">
        <v>24217</v>
      </c>
      <c r="C3425" t="s">
        <v>40</v>
      </c>
      <c r="D3425" t="s">
        <v>371</v>
      </c>
      <c r="E3425">
        <v>616100</v>
      </c>
      <c r="F3425" t="s">
        <v>24196</v>
      </c>
      <c r="G3425" s="7">
        <v>1082.46</v>
      </c>
    </row>
    <row r="3426" spans="1:7" x14ac:dyDescent="0.3">
      <c r="A3426">
        <v>3022019</v>
      </c>
      <c r="B3426" t="s">
        <v>24217</v>
      </c>
      <c r="C3426" t="s">
        <v>40</v>
      </c>
      <c r="D3426" t="s">
        <v>377</v>
      </c>
      <c r="E3426">
        <v>611110</v>
      </c>
      <c r="F3426" t="s">
        <v>24196</v>
      </c>
      <c r="G3426" s="7">
        <v>-6.83</v>
      </c>
    </row>
    <row r="3427" spans="1:7" x14ac:dyDescent="0.3">
      <c r="A3427">
        <v>3022019</v>
      </c>
      <c r="B3427" t="s">
        <v>24217</v>
      </c>
      <c r="C3427" t="s">
        <v>40</v>
      </c>
      <c r="D3427" t="s">
        <v>377</v>
      </c>
      <c r="E3427">
        <v>611110</v>
      </c>
      <c r="F3427" t="s">
        <v>24196</v>
      </c>
      <c r="G3427" s="7">
        <v>19.38</v>
      </c>
    </row>
    <row r="3428" spans="1:7" x14ac:dyDescent="0.3">
      <c r="A3428">
        <v>3022019</v>
      </c>
      <c r="B3428" t="s">
        <v>24217</v>
      </c>
      <c r="C3428" t="s">
        <v>40</v>
      </c>
      <c r="D3428" t="s">
        <v>373</v>
      </c>
      <c r="E3428">
        <v>615130</v>
      </c>
      <c r="F3428" t="s">
        <v>24196</v>
      </c>
      <c r="G3428" s="7">
        <v>1704.34</v>
      </c>
    </row>
    <row r="3429" spans="1:7" x14ac:dyDescent="0.3">
      <c r="A3429">
        <v>3022019</v>
      </c>
      <c r="B3429" t="s">
        <v>24217</v>
      </c>
      <c r="C3429" t="s">
        <v>40</v>
      </c>
      <c r="D3429" t="s">
        <v>373</v>
      </c>
      <c r="E3429">
        <v>615130</v>
      </c>
      <c r="F3429" t="s">
        <v>24196</v>
      </c>
      <c r="G3429" s="7">
        <v>-36.869999999999997</v>
      </c>
    </row>
    <row r="3430" spans="1:7" x14ac:dyDescent="0.3">
      <c r="A3430">
        <v>3022019</v>
      </c>
      <c r="B3430" t="s">
        <v>24217</v>
      </c>
      <c r="C3430" t="s">
        <v>40</v>
      </c>
      <c r="D3430" t="s">
        <v>373</v>
      </c>
      <c r="E3430">
        <v>615130</v>
      </c>
      <c r="F3430" t="s">
        <v>24196</v>
      </c>
      <c r="G3430" s="7">
        <v>35.68</v>
      </c>
    </row>
    <row r="3431" spans="1:7" x14ac:dyDescent="0.3">
      <c r="A3431">
        <v>3022019</v>
      </c>
      <c r="B3431" t="s">
        <v>24217</v>
      </c>
      <c r="C3431" t="s">
        <v>40</v>
      </c>
      <c r="D3431" t="s">
        <v>371</v>
      </c>
      <c r="E3431">
        <v>615100</v>
      </c>
      <c r="F3431" t="s">
        <v>24196</v>
      </c>
      <c r="G3431" s="7">
        <v>-130.46</v>
      </c>
    </row>
    <row r="3432" spans="1:7" x14ac:dyDescent="0.3">
      <c r="A3432">
        <v>3022019</v>
      </c>
      <c r="B3432" t="s">
        <v>24217</v>
      </c>
      <c r="C3432" t="s">
        <v>40</v>
      </c>
      <c r="D3432" t="s">
        <v>373</v>
      </c>
      <c r="E3432">
        <v>615130</v>
      </c>
      <c r="F3432" t="s">
        <v>24196</v>
      </c>
      <c r="G3432" s="7">
        <v>1708.24</v>
      </c>
    </row>
    <row r="3433" spans="1:7" x14ac:dyDescent="0.3">
      <c r="A3433">
        <v>3022019</v>
      </c>
      <c r="B3433" t="s">
        <v>24217</v>
      </c>
      <c r="C3433" t="s">
        <v>40</v>
      </c>
      <c r="D3433" t="s">
        <v>373</v>
      </c>
      <c r="E3433">
        <v>615130</v>
      </c>
      <c r="F3433" t="s">
        <v>24196</v>
      </c>
      <c r="G3433" s="7">
        <v>563.99</v>
      </c>
    </row>
    <row r="3434" spans="1:7" x14ac:dyDescent="0.3">
      <c r="A3434">
        <v>3022019</v>
      </c>
      <c r="B3434" t="s">
        <v>24217</v>
      </c>
      <c r="C3434" t="s">
        <v>40</v>
      </c>
      <c r="D3434" t="s">
        <v>373</v>
      </c>
      <c r="E3434">
        <v>615130</v>
      </c>
      <c r="F3434" t="s">
        <v>24196</v>
      </c>
      <c r="G3434" s="7">
        <v>35.68</v>
      </c>
    </row>
    <row r="3435" spans="1:7" x14ac:dyDescent="0.3">
      <c r="A3435">
        <v>3022019</v>
      </c>
      <c r="B3435" t="s">
        <v>24217</v>
      </c>
      <c r="C3435" t="s">
        <v>40</v>
      </c>
      <c r="D3435" t="s">
        <v>373</v>
      </c>
      <c r="E3435">
        <v>615130</v>
      </c>
      <c r="F3435" t="s">
        <v>24196</v>
      </c>
      <c r="G3435" s="7">
        <v>36.869999999999997</v>
      </c>
    </row>
    <row r="3436" spans="1:7" x14ac:dyDescent="0.3">
      <c r="A3436">
        <v>3022019</v>
      </c>
      <c r="B3436" t="s">
        <v>24217</v>
      </c>
      <c r="C3436" t="s">
        <v>40</v>
      </c>
      <c r="D3436" t="s">
        <v>373</v>
      </c>
      <c r="E3436">
        <v>615130</v>
      </c>
      <c r="F3436" t="s">
        <v>24196</v>
      </c>
      <c r="G3436" s="7">
        <v>44.57</v>
      </c>
    </row>
    <row r="3437" spans="1:7" x14ac:dyDescent="0.3">
      <c r="A3437">
        <v>3022019</v>
      </c>
      <c r="B3437" t="s">
        <v>24217</v>
      </c>
      <c r="C3437" t="s">
        <v>40</v>
      </c>
      <c r="D3437" t="s">
        <v>371</v>
      </c>
      <c r="E3437">
        <v>615100</v>
      </c>
      <c r="F3437" t="s">
        <v>24196</v>
      </c>
      <c r="G3437" s="7">
        <v>3149.65</v>
      </c>
    </row>
    <row r="3438" spans="1:7" x14ac:dyDescent="0.3">
      <c r="A3438">
        <v>3022019</v>
      </c>
      <c r="B3438" t="s">
        <v>24217</v>
      </c>
      <c r="C3438" t="s">
        <v>40</v>
      </c>
      <c r="D3438" t="s">
        <v>373</v>
      </c>
      <c r="E3438">
        <v>617150</v>
      </c>
      <c r="F3438" t="s">
        <v>24196</v>
      </c>
      <c r="G3438" s="7">
        <v>258.12</v>
      </c>
    </row>
    <row r="3439" spans="1:7" x14ac:dyDescent="0.3">
      <c r="A3439">
        <v>3022019</v>
      </c>
      <c r="B3439" t="s">
        <v>24217</v>
      </c>
      <c r="C3439" t="s">
        <v>40</v>
      </c>
      <c r="D3439" t="s">
        <v>377</v>
      </c>
      <c r="E3439">
        <v>611110</v>
      </c>
      <c r="F3439" t="s">
        <v>24196</v>
      </c>
      <c r="G3439" s="7">
        <v>18.21</v>
      </c>
    </row>
    <row r="3440" spans="1:7" x14ac:dyDescent="0.3">
      <c r="A3440">
        <v>3022019</v>
      </c>
      <c r="B3440" t="s">
        <v>24217</v>
      </c>
      <c r="C3440" t="s">
        <v>40</v>
      </c>
      <c r="D3440" t="s">
        <v>373</v>
      </c>
      <c r="E3440">
        <v>615130</v>
      </c>
      <c r="F3440" t="s">
        <v>24196</v>
      </c>
      <c r="G3440" s="7">
        <v>36.869999999999997</v>
      </c>
    </row>
    <row r="3441" spans="1:7" x14ac:dyDescent="0.3">
      <c r="A3441">
        <v>3022019</v>
      </c>
      <c r="B3441" t="s">
        <v>24217</v>
      </c>
      <c r="C3441" t="s">
        <v>40</v>
      </c>
      <c r="D3441" t="s">
        <v>373</v>
      </c>
      <c r="E3441">
        <v>615130</v>
      </c>
      <c r="F3441" t="s">
        <v>24196</v>
      </c>
      <c r="G3441" s="7">
        <v>-0.24</v>
      </c>
    </row>
    <row r="3442" spans="1:7" x14ac:dyDescent="0.3">
      <c r="A3442">
        <v>3022019</v>
      </c>
      <c r="B3442" t="s">
        <v>24217</v>
      </c>
      <c r="C3442" t="s">
        <v>40</v>
      </c>
      <c r="D3442" t="s">
        <v>374</v>
      </c>
      <c r="E3442">
        <v>616120</v>
      </c>
      <c r="F3442" t="s">
        <v>24196</v>
      </c>
      <c r="G3442" s="7">
        <v>46.32</v>
      </c>
    </row>
    <row r="3443" spans="1:7" x14ac:dyDescent="0.3">
      <c r="A3443">
        <v>3022019</v>
      </c>
      <c r="B3443" t="s">
        <v>24217</v>
      </c>
      <c r="C3443" t="s">
        <v>40</v>
      </c>
      <c r="D3443" t="s">
        <v>377</v>
      </c>
      <c r="E3443">
        <v>611120</v>
      </c>
      <c r="F3443" t="s">
        <v>24196</v>
      </c>
      <c r="G3443" s="7">
        <v>24.72</v>
      </c>
    </row>
    <row r="3444" spans="1:7" x14ac:dyDescent="0.3">
      <c r="A3444">
        <v>3022019</v>
      </c>
      <c r="B3444" t="s">
        <v>24217</v>
      </c>
      <c r="C3444" t="s">
        <v>40</v>
      </c>
      <c r="D3444" t="s">
        <v>377</v>
      </c>
      <c r="E3444">
        <v>611110</v>
      </c>
      <c r="F3444" t="s">
        <v>24196</v>
      </c>
      <c r="G3444" s="7">
        <v>41.79</v>
      </c>
    </row>
    <row r="3445" spans="1:7" x14ac:dyDescent="0.3">
      <c r="A3445">
        <v>3022019</v>
      </c>
      <c r="B3445" t="s">
        <v>24217</v>
      </c>
      <c r="C3445" t="s">
        <v>40</v>
      </c>
      <c r="D3445" t="s">
        <v>371</v>
      </c>
      <c r="E3445">
        <v>615100</v>
      </c>
      <c r="F3445" t="s">
        <v>24196</v>
      </c>
      <c r="G3445" s="7">
        <v>-130.46</v>
      </c>
    </row>
    <row r="3446" spans="1:7" x14ac:dyDescent="0.3">
      <c r="A3446">
        <v>3022019</v>
      </c>
      <c r="B3446" t="s">
        <v>24217</v>
      </c>
      <c r="C3446" t="s">
        <v>40</v>
      </c>
      <c r="D3446" t="s">
        <v>373</v>
      </c>
      <c r="E3446">
        <v>615130</v>
      </c>
      <c r="F3446" t="s">
        <v>24196</v>
      </c>
      <c r="G3446" s="7">
        <v>35.68</v>
      </c>
    </row>
    <row r="3447" spans="1:7" x14ac:dyDescent="0.3">
      <c r="A3447">
        <v>3022019</v>
      </c>
      <c r="B3447" t="s">
        <v>24217</v>
      </c>
      <c r="C3447" t="s">
        <v>40</v>
      </c>
      <c r="D3447" t="s">
        <v>373</v>
      </c>
      <c r="E3447">
        <v>615130</v>
      </c>
      <c r="F3447" t="s">
        <v>24196</v>
      </c>
      <c r="G3447" s="7">
        <v>35.68</v>
      </c>
    </row>
    <row r="3448" spans="1:7" x14ac:dyDescent="0.3">
      <c r="A3448">
        <v>3022019</v>
      </c>
      <c r="B3448" t="s">
        <v>24217</v>
      </c>
      <c r="C3448" t="s">
        <v>40</v>
      </c>
      <c r="D3448" t="s">
        <v>371</v>
      </c>
      <c r="E3448">
        <v>617100</v>
      </c>
      <c r="F3448" t="s">
        <v>24196</v>
      </c>
      <c r="G3448" s="7">
        <v>494.47</v>
      </c>
    </row>
    <row r="3449" spans="1:7" x14ac:dyDescent="0.3">
      <c r="A3449">
        <v>3022019</v>
      </c>
      <c r="B3449" t="s">
        <v>24217</v>
      </c>
      <c r="C3449" t="s">
        <v>40</v>
      </c>
      <c r="D3449" t="s">
        <v>377</v>
      </c>
      <c r="E3449">
        <v>611110</v>
      </c>
      <c r="F3449" t="s">
        <v>24196</v>
      </c>
      <c r="G3449" s="7">
        <v>6.83</v>
      </c>
    </row>
    <row r="3450" spans="1:7" x14ac:dyDescent="0.3">
      <c r="A3450">
        <v>3022019</v>
      </c>
      <c r="B3450" t="s">
        <v>24217</v>
      </c>
      <c r="C3450" t="s">
        <v>40</v>
      </c>
      <c r="D3450" t="s">
        <v>373</v>
      </c>
      <c r="E3450">
        <v>615130</v>
      </c>
      <c r="F3450" t="s">
        <v>24196</v>
      </c>
      <c r="G3450" s="7">
        <v>0.01</v>
      </c>
    </row>
    <row r="3451" spans="1:7" x14ac:dyDescent="0.3">
      <c r="A3451">
        <v>3022019</v>
      </c>
      <c r="B3451" t="s">
        <v>24217</v>
      </c>
      <c r="C3451" t="s">
        <v>40</v>
      </c>
      <c r="D3451" t="s">
        <v>371</v>
      </c>
      <c r="E3451">
        <v>615100</v>
      </c>
      <c r="F3451" t="s">
        <v>24196</v>
      </c>
      <c r="G3451" s="7">
        <v>9.1199999999999992</v>
      </c>
    </row>
    <row r="3452" spans="1:7" x14ac:dyDescent="0.3">
      <c r="A3452">
        <v>3022019</v>
      </c>
      <c r="B3452" t="s">
        <v>24217</v>
      </c>
      <c r="C3452" t="s">
        <v>40</v>
      </c>
      <c r="D3452" t="s">
        <v>373</v>
      </c>
      <c r="E3452">
        <v>615130</v>
      </c>
      <c r="F3452" t="s">
        <v>24196</v>
      </c>
      <c r="G3452" s="7">
        <v>-0.01</v>
      </c>
    </row>
    <row r="3453" spans="1:7" x14ac:dyDescent="0.3">
      <c r="A3453">
        <v>3022019</v>
      </c>
      <c r="B3453" t="s">
        <v>24217</v>
      </c>
      <c r="C3453" t="s">
        <v>40</v>
      </c>
      <c r="D3453" t="s">
        <v>373</v>
      </c>
      <c r="E3453">
        <v>615130</v>
      </c>
      <c r="F3453" t="s">
        <v>24196</v>
      </c>
      <c r="G3453" s="7">
        <v>10.68</v>
      </c>
    </row>
    <row r="3454" spans="1:7" x14ac:dyDescent="0.3">
      <c r="A3454">
        <v>3022019</v>
      </c>
      <c r="B3454" t="s">
        <v>24217</v>
      </c>
      <c r="C3454" t="s">
        <v>40</v>
      </c>
      <c r="D3454" t="s">
        <v>374</v>
      </c>
      <c r="E3454">
        <v>616120</v>
      </c>
      <c r="F3454" t="s">
        <v>24196</v>
      </c>
      <c r="G3454" s="7">
        <v>333.5</v>
      </c>
    </row>
    <row r="3455" spans="1:7" x14ac:dyDescent="0.3">
      <c r="A3455">
        <v>3022019</v>
      </c>
      <c r="B3455" t="s">
        <v>24217</v>
      </c>
      <c r="C3455" t="s">
        <v>40</v>
      </c>
      <c r="D3455" t="s">
        <v>373</v>
      </c>
      <c r="E3455">
        <v>615130</v>
      </c>
      <c r="F3455" t="s">
        <v>24196</v>
      </c>
      <c r="G3455" s="7">
        <v>-64.28</v>
      </c>
    </row>
    <row r="3456" spans="1:7" x14ac:dyDescent="0.3">
      <c r="A3456">
        <v>3022019</v>
      </c>
      <c r="B3456" t="s">
        <v>24217</v>
      </c>
      <c r="C3456" t="s">
        <v>40</v>
      </c>
      <c r="D3456" t="s">
        <v>373</v>
      </c>
      <c r="E3456">
        <v>615130</v>
      </c>
      <c r="F3456" t="s">
        <v>24196</v>
      </c>
      <c r="G3456" s="7">
        <v>0.01</v>
      </c>
    </row>
    <row r="3457" spans="1:7" x14ac:dyDescent="0.3">
      <c r="A3457">
        <v>3022019</v>
      </c>
      <c r="B3457" t="s">
        <v>24217</v>
      </c>
      <c r="C3457" t="s">
        <v>40</v>
      </c>
      <c r="D3457" t="s">
        <v>371</v>
      </c>
      <c r="E3457">
        <v>616100</v>
      </c>
      <c r="F3457" t="s">
        <v>24196</v>
      </c>
      <c r="G3457" s="7">
        <v>654.76</v>
      </c>
    </row>
    <row r="3458" spans="1:7" x14ac:dyDescent="0.3">
      <c r="A3458">
        <v>3022019</v>
      </c>
      <c r="B3458" t="s">
        <v>24217</v>
      </c>
      <c r="C3458" t="s">
        <v>40</v>
      </c>
      <c r="D3458" t="s">
        <v>371</v>
      </c>
      <c r="E3458">
        <v>615100</v>
      </c>
      <c r="F3458" t="s">
        <v>24196</v>
      </c>
      <c r="G3458" s="7">
        <v>-0.01</v>
      </c>
    </row>
    <row r="3459" spans="1:7" x14ac:dyDescent="0.3">
      <c r="A3459">
        <v>3022019</v>
      </c>
      <c r="B3459" t="s">
        <v>24217</v>
      </c>
      <c r="C3459" t="s">
        <v>40</v>
      </c>
      <c r="D3459" t="s">
        <v>371</v>
      </c>
      <c r="E3459">
        <v>615100</v>
      </c>
      <c r="F3459" t="s">
        <v>24196</v>
      </c>
      <c r="G3459" s="7">
        <v>3599.53</v>
      </c>
    </row>
    <row r="3460" spans="1:7" x14ac:dyDescent="0.3">
      <c r="A3460">
        <v>3022019</v>
      </c>
      <c r="B3460" t="s">
        <v>24217</v>
      </c>
      <c r="C3460" t="s">
        <v>40</v>
      </c>
      <c r="D3460" t="s">
        <v>371</v>
      </c>
      <c r="E3460">
        <v>615100</v>
      </c>
      <c r="F3460" t="s">
        <v>24196</v>
      </c>
      <c r="G3460" s="7">
        <v>8.6199999999999992</v>
      </c>
    </row>
    <row r="3461" spans="1:7" x14ac:dyDescent="0.3">
      <c r="A3461">
        <v>3022019</v>
      </c>
      <c r="B3461" t="s">
        <v>24217</v>
      </c>
      <c r="C3461" t="s">
        <v>40</v>
      </c>
      <c r="D3461" t="s">
        <v>371</v>
      </c>
      <c r="E3461">
        <v>615100</v>
      </c>
      <c r="F3461" t="s">
        <v>24196</v>
      </c>
      <c r="G3461" s="7">
        <v>-9.1199999999999992</v>
      </c>
    </row>
    <row r="3462" spans="1:7" x14ac:dyDescent="0.3">
      <c r="A3462">
        <v>3022019</v>
      </c>
      <c r="B3462" t="s">
        <v>24217</v>
      </c>
      <c r="C3462" t="s">
        <v>40</v>
      </c>
      <c r="D3462" t="s">
        <v>371</v>
      </c>
      <c r="E3462">
        <v>615100</v>
      </c>
      <c r="F3462" t="s">
        <v>24196</v>
      </c>
      <c r="G3462" s="7">
        <v>1749.23</v>
      </c>
    </row>
    <row r="3463" spans="1:7" x14ac:dyDescent="0.3">
      <c r="A3463">
        <v>3022019</v>
      </c>
      <c r="B3463" t="s">
        <v>24217</v>
      </c>
      <c r="C3463" t="s">
        <v>40</v>
      </c>
      <c r="D3463" t="s">
        <v>373</v>
      </c>
      <c r="E3463">
        <v>616160</v>
      </c>
      <c r="F3463" t="s">
        <v>24196</v>
      </c>
      <c r="G3463" s="7">
        <v>328.89</v>
      </c>
    </row>
    <row r="3464" spans="1:7" x14ac:dyDescent="0.3">
      <c r="A3464">
        <v>3022019</v>
      </c>
      <c r="B3464" t="s">
        <v>24217</v>
      </c>
      <c r="C3464" t="s">
        <v>40</v>
      </c>
      <c r="D3464" t="s">
        <v>373</v>
      </c>
      <c r="E3464">
        <v>615130</v>
      </c>
      <c r="F3464" t="s">
        <v>24196</v>
      </c>
      <c r="G3464" s="7">
        <v>35.68</v>
      </c>
    </row>
    <row r="3465" spans="1:7" x14ac:dyDescent="0.3">
      <c r="A3465">
        <v>3022019</v>
      </c>
      <c r="B3465" t="s">
        <v>24217</v>
      </c>
      <c r="C3465" t="s">
        <v>40</v>
      </c>
      <c r="D3465" t="s">
        <v>373</v>
      </c>
      <c r="E3465">
        <v>615130</v>
      </c>
      <c r="F3465" t="s">
        <v>24196</v>
      </c>
      <c r="G3465" s="7">
        <v>-35.68</v>
      </c>
    </row>
    <row r="3466" spans="1:7" x14ac:dyDescent="0.3">
      <c r="A3466">
        <v>3022019</v>
      </c>
      <c r="B3466" t="s">
        <v>24217</v>
      </c>
      <c r="C3466" t="s">
        <v>40</v>
      </c>
      <c r="D3466" t="s">
        <v>377</v>
      </c>
      <c r="E3466">
        <v>611110</v>
      </c>
      <c r="F3466" t="s">
        <v>24196</v>
      </c>
      <c r="G3466" s="7">
        <v>39.200000000000003</v>
      </c>
    </row>
    <row r="3467" spans="1:7" x14ac:dyDescent="0.3">
      <c r="A3467">
        <v>3022019</v>
      </c>
      <c r="B3467" t="s">
        <v>24217</v>
      </c>
      <c r="C3467" t="s">
        <v>40</v>
      </c>
      <c r="D3467" t="s">
        <v>373</v>
      </c>
      <c r="E3467">
        <v>615130</v>
      </c>
      <c r="F3467" t="s">
        <v>24196</v>
      </c>
      <c r="G3467" s="7">
        <v>-0.01</v>
      </c>
    </row>
    <row r="3468" spans="1:7" x14ac:dyDescent="0.3">
      <c r="A3468">
        <v>3022019</v>
      </c>
      <c r="B3468" t="s">
        <v>24217</v>
      </c>
      <c r="C3468" t="s">
        <v>40</v>
      </c>
      <c r="D3468" t="s">
        <v>371</v>
      </c>
      <c r="E3468">
        <v>615100</v>
      </c>
      <c r="F3468" t="s">
        <v>24196</v>
      </c>
      <c r="G3468" s="7">
        <v>30.93</v>
      </c>
    </row>
    <row r="3469" spans="1:7" x14ac:dyDescent="0.3">
      <c r="A3469">
        <v>3022019</v>
      </c>
      <c r="B3469" t="s">
        <v>24217</v>
      </c>
      <c r="C3469" t="s">
        <v>40</v>
      </c>
      <c r="D3469" t="s">
        <v>377</v>
      </c>
      <c r="E3469">
        <v>611110</v>
      </c>
      <c r="F3469" t="s">
        <v>24196</v>
      </c>
      <c r="G3469" s="7">
        <v>798.47</v>
      </c>
    </row>
    <row r="3470" spans="1:7" x14ac:dyDescent="0.3">
      <c r="A3470">
        <v>3022019</v>
      </c>
      <c r="B3470" t="s">
        <v>24217</v>
      </c>
      <c r="C3470" t="s">
        <v>40</v>
      </c>
      <c r="D3470" t="s">
        <v>371</v>
      </c>
      <c r="E3470">
        <v>616100</v>
      </c>
      <c r="F3470" t="s">
        <v>24196</v>
      </c>
      <c r="G3470" s="7">
        <v>459.26</v>
      </c>
    </row>
    <row r="3471" spans="1:7" x14ac:dyDescent="0.3">
      <c r="A3471">
        <v>3022019</v>
      </c>
      <c r="B3471" t="s">
        <v>24217</v>
      </c>
      <c r="C3471" t="s">
        <v>40</v>
      </c>
      <c r="D3471" t="s">
        <v>373</v>
      </c>
      <c r="E3471">
        <v>617150</v>
      </c>
      <c r="F3471" t="s">
        <v>24196</v>
      </c>
      <c r="G3471" s="7">
        <v>393.37</v>
      </c>
    </row>
    <row r="3472" spans="1:7" x14ac:dyDescent="0.3">
      <c r="A3472">
        <v>3022019</v>
      </c>
      <c r="B3472" t="s">
        <v>24217</v>
      </c>
      <c r="C3472" t="s">
        <v>40</v>
      </c>
      <c r="D3472" t="s">
        <v>373</v>
      </c>
      <c r="E3472">
        <v>615130</v>
      </c>
      <c r="F3472" t="s">
        <v>24196</v>
      </c>
      <c r="G3472" s="7">
        <v>48.63</v>
      </c>
    </row>
    <row r="3473" spans="1:7" x14ac:dyDescent="0.3">
      <c r="A3473">
        <v>3022019</v>
      </c>
      <c r="B3473" t="s">
        <v>24217</v>
      </c>
      <c r="C3473" t="s">
        <v>40</v>
      </c>
      <c r="D3473" t="s">
        <v>373</v>
      </c>
      <c r="E3473">
        <v>615130</v>
      </c>
      <c r="F3473" t="s">
        <v>24196</v>
      </c>
      <c r="G3473" s="7">
        <v>-36.869999999999997</v>
      </c>
    </row>
    <row r="3474" spans="1:7" x14ac:dyDescent="0.3">
      <c r="A3474">
        <v>3022019</v>
      </c>
      <c r="B3474" t="s">
        <v>24217</v>
      </c>
      <c r="C3474" t="s">
        <v>40</v>
      </c>
      <c r="D3474" t="s">
        <v>373</v>
      </c>
      <c r="E3474">
        <v>615130</v>
      </c>
      <c r="F3474" t="s">
        <v>24196</v>
      </c>
      <c r="G3474" s="7">
        <v>-35.68</v>
      </c>
    </row>
    <row r="3475" spans="1:7" x14ac:dyDescent="0.3">
      <c r="A3475">
        <v>3022019</v>
      </c>
      <c r="B3475" t="s">
        <v>24217</v>
      </c>
      <c r="C3475" t="s">
        <v>40</v>
      </c>
      <c r="D3475" t="s">
        <v>373</v>
      </c>
      <c r="E3475">
        <v>617150</v>
      </c>
      <c r="F3475" t="s">
        <v>24196</v>
      </c>
      <c r="G3475" s="7">
        <v>347.69</v>
      </c>
    </row>
    <row r="3476" spans="1:7" x14ac:dyDescent="0.3">
      <c r="A3476">
        <v>3022019</v>
      </c>
      <c r="B3476" t="s">
        <v>24217</v>
      </c>
      <c r="C3476" t="s">
        <v>40</v>
      </c>
      <c r="D3476" t="s">
        <v>373</v>
      </c>
      <c r="E3476">
        <v>615130</v>
      </c>
      <c r="F3476" t="s">
        <v>24196</v>
      </c>
      <c r="G3476" s="7">
        <v>35.68</v>
      </c>
    </row>
    <row r="3477" spans="1:7" x14ac:dyDescent="0.3">
      <c r="A3477">
        <v>3022019</v>
      </c>
      <c r="B3477" t="s">
        <v>24217</v>
      </c>
      <c r="C3477" t="s">
        <v>40</v>
      </c>
      <c r="D3477" t="s">
        <v>371</v>
      </c>
      <c r="E3477">
        <v>615100</v>
      </c>
      <c r="F3477" t="s">
        <v>24196</v>
      </c>
      <c r="G3477" s="7">
        <v>-0.01</v>
      </c>
    </row>
    <row r="3478" spans="1:7" x14ac:dyDescent="0.3">
      <c r="A3478">
        <v>3022019</v>
      </c>
      <c r="B3478" t="s">
        <v>24217</v>
      </c>
      <c r="C3478" t="s">
        <v>40</v>
      </c>
      <c r="D3478" t="s">
        <v>377</v>
      </c>
      <c r="E3478">
        <v>611110</v>
      </c>
      <c r="F3478" t="s">
        <v>24196</v>
      </c>
      <c r="G3478" s="7">
        <v>41.79</v>
      </c>
    </row>
    <row r="3479" spans="1:7" x14ac:dyDescent="0.3">
      <c r="A3479">
        <v>3022019</v>
      </c>
      <c r="B3479" t="s">
        <v>24217</v>
      </c>
      <c r="C3479" t="s">
        <v>40</v>
      </c>
      <c r="D3479" t="s">
        <v>371</v>
      </c>
      <c r="E3479">
        <v>615100</v>
      </c>
      <c r="F3479" t="s">
        <v>24196</v>
      </c>
      <c r="G3479" s="7">
        <v>9.31</v>
      </c>
    </row>
    <row r="3480" spans="1:7" x14ac:dyDescent="0.3">
      <c r="A3480">
        <v>3022019</v>
      </c>
      <c r="B3480" t="s">
        <v>24217</v>
      </c>
      <c r="C3480" t="s">
        <v>40</v>
      </c>
      <c r="D3480" t="s">
        <v>371</v>
      </c>
      <c r="E3480">
        <v>615100</v>
      </c>
      <c r="F3480" t="s">
        <v>24196</v>
      </c>
      <c r="G3480" s="7">
        <v>-130.46</v>
      </c>
    </row>
    <row r="3481" spans="1:7" x14ac:dyDescent="0.3">
      <c r="A3481">
        <v>3022019</v>
      </c>
      <c r="B3481" t="s">
        <v>24217</v>
      </c>
      <c r="C3481" t="s">
        <v>40</v>
      </c>
      <c r="D3481" t="s">
        <v>373</v>
      </c>
      <c r="E3481">
        <v>615130</v>
      </c>
      <c r="F3481" t="s">
        <v>24196</v>
      </c>
      <c r="G3481" s="7">
        <v>41.82</v>
      </c>
    </row>
    <row r="3482" spans="1:7" x14ac:dyDescent="0.3">
      <c r="A3482">
        <v>3022019</v>
      </c>
      <c r="B3482" t="s">
        <v>24217</v>
      </c>
      <c r="C3482" t="s">
        <v>40</v>
      </c>
      <c r="D3482" t="s">
        <v>373</v>
      </c>
      <c r="E3482">
        <v>615130</v>
      </c>
      <c r="F3482" t="s">
        <v>24196</v>
      </c>
      <c r="G3482" s="7">
        <v>64.28</v>
      </c>
    </row>
    <row r="3483" spans="1:7" x14ac:dyDescent="0.3">
      <c r="A3483">
        <v>3022019</v>
      </c>
      <c r="B3483" t="s">
        <v>24217</v>
      </c>
      <c r="C3483" t="s">
        <v>40</v>
      </c>
      <c r="D3483" t="s">
        <v>373</v>
      </c>
      <c r="E3483">
        <v>615130</v>
      </c>
      <c r="F3483" t="s">
        <v>24196</v>
      </c>
      <c r="G3483" s="7">
        <v>-62.2</v>
      </c>
    </row>
    <row r="3484" spans="1:7" x14ac:dyDescent="0.3">
      <c r="A3484">
        <v>3022019</v>
      </c>
      <c r="B3484" t="s">
        <v>24217</v>
      </c>
      <c r="C3484" t="s">
        <v>40</v>
      </c>
      <c r="D3484" t="s">
        <v>374</v>
      </c>
      <c r="E3484">
        <v>617120</v>
      </c>
      <c r="F3484" t="s">
        <v>24196</v>
      </c>
      <c r="G3484" s="7">
        <v>235.69</v>
      </c>
    </row>
    <row r="3485" spans="1:7" x14ac:dyDescent="0.3">
      <c r="A3485">
        <v>3022019</v>
      </c>
      <c r="B3485" t="s">
        <v>24217</v>
      </c>
      <c r="C3485" t="s">
        <v>40</v>
      </c>
      <c r="D3485" t="s">
        <v>371</v>
      </c>
      <c r="E3485">
        <v>615100</v>
      </c>
      <c r="F3485" t="s">
        <v>24196</v>
      </c>
      <c r="G3485" s="7">
        <v>130.46</v>
      </c>
    </row>
    <row r="3486" spans="1:7" x14ac:dyDescent="0.3">
      <c r="A3486">
        <v>3022019</v>
      </c>
      <c r="B3486" t="s">
        <v>24217</v>
      </c>
      <c r="C3486" t="s">
        <v>40</v>
      </c>
      <c r="D3486" t="s">
        <v>377</v>
      </c>
      <c r="E3486">
        <v>611110</v>
      </c>
      <c r="F3486" t="s">
        <v>24196</v>
      </c>
      <c r="G3486" s="7">
        <v>-0.01</v>
      </c>
    </row>
    <row r="3487" spans="1:7" x14ac:dyDescent="0.3">
      <c r="A3487">
        <v>3022019</v>
      </c>
      <c r="B3487" t="s">
        <v>24217</v>
      </c>
      <c r="C3487" t="s">
        <v>40</v>
      </c>
      <c r="D3487" t="s">
        <v>373</v>
      </c>
      <c r="E3487">
        <v>615130</v>
      </c>
      <c r="F3487" t="s">
        <v>24196</v>
      </c>
      <c r="G3487" s="7">
        <v>-36.869999999999997</v>
      </c>
    </row>
    <row r="3488" spans="1:7" x14ac:dyDescent="0.3">
      <c r="A3488">
        <v>3022019</v>
      </c>
      <c r="B3488" t="s">
        <v>24217</v>
      </c>
      <c r="C3488" t="s">
        <v>40</v>
      </c>
      <c r="D3488" t="s">
        <v>373</v>
      </c>
      <c r="E3488">
        <v>615130</v>
      </c>
      <c r="F3488" t="s">
        <v>24196</v>
      </c>
      <c r="G3488" s="7">
        <v>-36.869999999999997</v>
      </c>
    </row>
    <row r="3489" spans="1:7" x14ac:dyDescent="0.3">
      <c r="A3489">
        <v>3022019</v>
      </c>
      <c r="B3489" t="s">
        <v>24217</v>
      </c>
      <c r="C3489" t="s">
        <v>40</v>
      </c>
      <c r="D3489" t="s">
        <v>373</v>
      </c>
      <c r="E3489">
        <v>616160</v>
      </c>
      <c r="F3489" t="s">
        <v>24196</v>
      </c>
      <c r="G3489" s="7">
        <v>52.72</v>
      </c>
    </row>
    <row r="3490" spans="1:7" x14ac:dyDescent="0.3">
      <c r="A3490">
        <v>3022019</v>
      </c>
      <c r="B3490" t="s">
        <v>24217</v>
      </c>
      <c r="C3490" t="s">
        <v>40</v>
      </c>
      <c r="D3490" t="s">
        <v>371</v>
      </c>
      <c r="E3490">
        <v>615100</v>
      </c>
      <c r="F3490" t="s">
        <v>24196</v>
      </c>
      <c r="G3490" s="7">
        <v>9.1199999999999992</v>
      </c>
    </row>
    <row r="3491" spans="1:7" x14ac:dyDescent="0.3">
      <c r="A3491">
        <v>3022019</v>
      </c>
      <c r="B3491" t="s">
        <v>24217</v>
      </c>
      <c r="C3491" t="s">
        <v>40</v>
      </c>
      <c r="D3491" t="s">
        <v>377</v>
      </c>
      <c r="E3491">
        <v>611110</v>
      </c>
      <c r="F3491" t="s">
        <v>24196</v>
      </c>
      <c r="G3491" s="7">
        <v>6.83</v>
      </c>
    </row>
    <row r="3492" spans="1:7" x14ac:dyDescent="0.3">
      <c r="A3492">
        <v>3022019</v>
      </c>
      <c r="B3492" t="s">
        <v>24217</v>
      </c>
      <c r="C3492" t="s">
        <v>40</v>
      </c>
      <c r="D3492" t="s">
        <v>373</v>
      </c>
      <c r="E3492">
        <v>615130</v>
      </c>
      <c r="F3492" t="s">
        <v>24196</v>
      </c>
      <c r="G3492" s="7">
        <v>44.57</v>
      </c>
    </row>
    <row r="3493" spans="1:7" x14ac:dyDescent="0.3">
      <c r="A3493">
        <v>3022019</v>
      </c>
      <c r="B3493" t="s">
        <v>24217</v>
      </c>
      <c r="C3493" t="s">
        <v>40</v>
      </c>
      <c r="D3493" t="s">
        <v>371</v>
      </c>
      <c r="E3493">
        <v>615100</v>
      </c>
      <c r="F3493" t="s">
        <v>24196</v>
      </c>
      <c r="G3493" s="7">
        <v>-9.1199999999999992</v>
      </c>
    </row>
    <row r="3494" spans="1:7" x14ac:dyDescent="0.3">
      <c r="A3494">
        <v>3022019</v>
      </c>
      <c r="B3494" t="s">
        <v>24217</v>
      </c>
      <c r="C3494" t="s">
        <v>40</v>
      </c>
      <c r="D3494" t="s">
        <v>373</v>
      </c>
      <c r="E3494">
        <v>617150</v>
      </c>
      <c r="F3494" t="s">
        <v>24196</v>
      </c>
      <c r="G3494" s="7">
        <v>99.76</v>
      </c>
    </row>
    <row r="3495" spans="1:7" x14ac:dyDescent="0.3">
      <c r="A3495">
        <v>3022019</v>
      </c>
      <c r="B3495" t="s">
        <v>24217</v>
      </c>
      <c r="C3495" t="s">
        <v>40</v>
      </c>
      <c r="D3495" t="s">
        <v>377</v>
      </c>
      <c r="E3495">
        <v>611110</v>
      </c>
      <c r="F3495" t="s">
        <v>24196</v>
      </c>
      <c r="G3495" s="7">
        <v>10.31</v>
      </c>
    </row>
    <row r="3496" spans="1:7" x14ac:dyDescent="0.3">
      <c r="A3496">
        <v>3022019</v>
      </c>
      <c r="B3496" t="s">
        <v>24217</v>
      </c>
      <c r="C3496" t="s">
        <v>40</v>
      </c>
      <c r="D3496" t="s">
        <v>371</v>
      </c>
      <c r="E3496">
        <v>615100</v>
      </c>
      <c r="F3496" t="s">
        <v>24196</v>
      </c>
      <c r="G3496" s="7">
        <v>17.39</v>
      </c>
    </row>
    <row r="3497" spans="1:7" x14ac:dyDescent="0.3">
      <c r="A3497">
        <v>3022019</v>
      </c>
      <c r="B3497" t="s">
        <v>24217</v>
      </c>
      <c r="C3497" t="s">
        <v>40</v>
      </c>
      <c r="D3497" t="s">
        <v>373</v>
      </c>
      <c r="E3497">
        <v>615130</v>
      </c>
      <c r="F3497" t="s">
        <v>24196</v>
      </c>
      <c r="G3497" s="7">
        <v>489.03</v>
      </c>
    </row>
    <row r="3498" spans="1:7" x14ac:dyDescent="0.3">
      <c r="A3498">
        <v>3022019</v>
      </c>
      <c r="B3498" t="s">
        <v>24217</v>
      </c>
      <c r="C3498" t="s">
        <v>40</v>
      </c>
      <c r="D3498" t="s">
        <v>374</v>
      </c>
      <c r="E3498">
        <v>617120</v>
      </c>
      <c r="F3498" t="s">
        <v>24196</v>
      </c>
      <c r="G3498" s="7">
        <v>114.57</v>
      </c>
    </row>
    <row r="3499" spans="1:7" x14ac:dyDescent="0.3">
      <c r="A3499">
        <v>3022019</v>
      </c>
      <c r="B3499" t="s">
        <v>24217</v>
      </c>
      <c r="C3499" t="s">
        <v>40</v>
      </c>
      <c r="D3499" t="s">
        <v>377</v>
      </c>
      <c r="E3499">
        <v>611110</v>
      </c>
      <c r="F3499" t="s">
        <v>24196</v>
      </c>
      <c r="G3499" s="7">
        <v>2.1800000000000002</v>
      </c>
    </row>
    <row r="3500" spans="1:7" x14ac:dyDescent="0.3">
      <c r="A3500">
        <v>3022019</v>
      </c>
      <c r="B3500" t="s">
        <v>24217</v>
      </c>
      <c r="C3500" t="s">
        <v>40</v>
      </c>
      <c r="D3500" t="s">
        <v>377</v>
      </c>
      <c r="E3500">
        <v>611110</v>
      </c>
      <c r="F3500" t="s">
        <v>24196</v>
      </c>
      <c r="G3500" s="7">
        <v>68.38</v>
      </c>
    </row>
    <row r="3501" spans="1:7" x14ac:dyDescent="0.3">
      <c r="A3501">
        <v>3022019</v>
      </c>
      <c r="B3501" t="s">
        <v>24217</v>
      </c>
      <c r="C3501" t="s">
        <v>40</v>
      </c>
      <c r="D3501" t="s">
        <v>377</v>
      </c>
      <c r="E3501">
        <v>611110</v>
      </c>
      <c r="F3501" t="s">
        <v>24196</v>
      </c>
      <c r="G3501" s="7">
        <v>-0.01</v>
      </c>
    </row>
    <row r="3502" spans="1:7" x14ac:dyDescent="0.3">
      <c r="A3502">
        <v>3022019</v>
      </c>
      <c r="B3502" t="s">
        <v>24217</v>
      </c>
      <c r="C3502" t="s">
        <v>40</v>
      </c>
      <c r="D3502" t="s">
        <v>371</v>
      </c>
      <c r="E3502">
        <v>616100</v>
      </c>
      <c r="F3502" t="s">
        <v>24196</v>
      </c>
      <c r="G3502" s="7">
        <v>374.88</v>
      </c>
    </row>
    <row r="3503" spans="1:7" x14ac:dyDescent="0.3">
      <c r="A3503">
        <v>3022019</v>
      </c>
      <c r="B3503" t="s">
        <v>24217</v>
      </c>
      <c r="C3503" t="s">
        <v>40</v>
      </c>
      <c r="D3503" t="s">
        <v>373</v>
      </c>
      <c r="E3503">
        <v>615130</v>
      </c>
      <c r="F3503" t="s">
        <v>24196</v>
      </c>
      <c r="G3503" s="7">
        <v>64.28</v>
      </c>
    </row>
    <row r="3504" spans="1:7" x14ac:dyDescent="0.3">
      <c r="A3504">
        <v>3022019</v>
      </c>
      <c r="B3504" t="s">
        <v>24217</v>
      </c>
      <c r="C3504" t="s">
        <v>40</v>
      </c>
      <c r="D3504" t="s">
        <v>373</v>
      </c>
      <c r="E3504">
        <v>615130</v>
      </c>
      <c r="F3504" t="s">
        <v>24196</v>
      </c>
      <c r="G3504" s="7">
        <v>-36.869999999999997</v>
      </c>
    </row>
    <row r="3505" spans="1:7" x14ac:dyDescent="0.3">
      <c r="A3505">
        <v>3022019</v>
      </c>
      <c r="B3505" t="s">
        <v>24217</v>
      </c>
      <c r="C3505" t="s">
        <v>40</v>
      </c>
      <c r="D3505" t="s">
        <v>373</v>
      </c>
      <c r="E3505">
        <v>615130</v>
      </c>
      <c r="F3505" t="s">
        <v>24196</v>
      </c>
      <c r="G3505" s="7">
        <v>-0.01</v>
      </c>
    </row>
    <row r="3506" spans="1:7" x14ac:dyDescent="0.3">
      <c r="A3506">
        <v>3022019</v>
      </c>
      <c r="B3506" t="s">
        <v>24217</v>
      </c>
      <c r="C3506" t="s">
        <v>40</v>
      </c>
      <c r="D3506" t="s">
        <v>371</v>
      </c>
      <c r="E3506">
        <v>615100</v>
      </c>
      <c r="F3506" t="s">
        <v>24196</v>
      </c>
      <c r="G3506" s="7">
        <v>9.1199999999999992</v>
      </c>
    </row>
    <row r="3507" spans="1:7" x14ac:dyDescent="0.3">
      <c r="A3507">
        <v>3022019</v>
      </c>
      <c r="B3507" t="s">
        <v>24217</v>
      </c>
      <c r="C3507" t="s">
        <v>40</v>
      </c>
      <c r="D3507" t="s">
        <v>373</v>
      </c>
      <c r="E3507">
        <v>617150</v>
      </c>
      <c r="F3507" t="s">
        <v>24196</v>
      </c>
      <c r="G3507" s="7">
        <v>349.99</v>
      </c>
    </row>
    <row r="3508" spans="1:7" x14ac:dyDescent="0.3">
      <c r="A3508">
        <v>3022019</v>
      </c>
      <c r="B3508" t="s">
        <v>24217</v>
      </c>
      <c r="C3508" t="s">
        <v>40</v>
      </c>
      <c r="D3508" t="s">
        <v>373</v>
      </c>
      <c r="E3508">
        <v>615130</v>
      </c>
      <c r="F3508" t="s">
        <v>24196</v>
      </c>
      <c r="G3508" s="7">
        <v>-35.68</v>
      </c>
    </row>
    <row r="3509" spans="1:7" x14ac:dyDescent="0.3">
      <c r="A3509">
        <v>3022019</v>
      </c>
      <c r="B3509" t="s">
        <v>24217</v>
      </c>
      <c r="C3509" t="s">
        <v>40</v>
      </c>
      <c r="D3509" t="s">
        <v>373</v>
      </c>
      <c r="E3509">
        <v>615130</v>
      </c>
      <c r="F3509" t="s">
        <v>24196</v>
      </c>
      <c r="G3509" s="7">
        <v>-35.68</v>
      </c>
    </row>
    <row r="3510" spans="1:7" x14ac:dyDescent="0.3">
      <c r="A3510">
        <v>3022019</v>
      </c>
      <c r="B3510" t="s">
        <v>24217</v>
      </c>
      <c r="C3510" t="s">
        <v>40</v>
      </c>
      <c r="D3510" t="s">
        <v>377</v>
      </c>
      <c r="E3510">
        <v>611110</v>
      </c>
      <c r="F3510" t="s">
        <v>24196</v>
      </c>
      <c r="G3510" s="7">
        <v>6.61</v>
      </c>
    </row>
    <row r="3511" spans="1:7" x14ac:dyDescent="0.3">
      <c r="A3511">
        <v>3022019</v>
      </c>
      <c r="B3511" t="s">
        <v>24217</v>
      </c>
      <c r="C3511" t="s">
        <v>40</v>
      </c>
      <c r="D3511" t="s">
        <v>371</v>
      </c>
      <c r="E3511">
        <v>617100</v>
      </c>
      <c r="F3511" t="s">
        <v>24196</v>
      </c>
      <c r="G3511" s="7">
        <v>790.33</v>
      </c>
    </row>
    <row r="3512" spans="1:7" x14ac:dyDescent="0.3">
      <c r="A3512">
        <v>3022019</v>
      </c>
      <c r="B3512" t="s">
        <v>24217</v>
      </c>
      <c r="C3512" t="s">
        <v>40</v>
      </c>
      <c r="D3512" t="s">
        <v>375</v>
      </c>
      <c r="E3512">
        <v>617130</v>
      </c>
      <c r="F3512" t="s">
        <v>24196</v>
      </c>
      <c r="G3512" s="7">
        <v>380.75</v>
      </c>
    </row>
    <row r="3513" spans="1:7" x14ac:dyDescent="0.3">
      <c r="A3513">
        <v>3022019</v>
      </c>
      <c r="B3513" t="s">
        <v>24217</v>
      </c>
      <c r="C3513" t="s">
        <v>40</v>
      </c>
      <c r="D3513" t="s">
        <v>377</v>
      </c>
      <c r="E3513">
        <v>611110</v>
      </c>
      <c r="F3513" t="s">
        <v>24196</v>
      </c>
      <c r="G3513" s="7">
        <v>-6.83</v>
      </c>
    </row>
    <row r="3514" spans="1:7" x14ac:dyDescent="0.3">
      <c r="A3514">
        <v>3022019</v>
      </c>
      <c r="B3514" t="s">
        <v>24217</v>
      </c>
      <c r="C3514" t="s">
        <v>40</v>
      </c>
      <c r="D3514" t="s">
        <v>377</v>
      </c>
      <c r="E3514">
        <v>611110</v>
      </c>
      <c r="F3514" t="s">
        <v>24196</v>
      </c>
      <c r="G3514" s="7">
        <v>-6.83</v>
      </c>
    </row>
    <row r="3515" spans="1:7" x14ac:dyDescent="0.3">
      <c r="A3515">
        <v>3022019</v>
      </c>
      <c r="B3515" t="s">
        <v>24217</v>
      </c>
      <c r="C3515" t="s">
        <v>40</v>
      </c>
      <c r="D3515" t="s">
        <v>375</v>
      </c>
      <c r="E3515">
        <v>615140</v>
      </c>
      <c r="F3515" t="s">
        <v>24196</v>
      </c>
      <c r="G3515" s="7">
        <v>5.16</v>
      </c>
    </row>
    <row r="3516" spans="1:7" x14ac:dyDescent="0.3">
      <c r="A3516">
        <v>3022019</v>
      </c>
      <c r="B3516" t="s">
        <v>24217</v>
      </c>
      <c r="C3516" t="s">
        <v>40</v>
      </c>
      <c r="D3516" t="s">
        <v>377</v>
      </c>
      <c r="E3516">
        <v>611130</v>
      </c>
      <c r="F3516" t="s">
        <v>24196</v>
      </c>
      <c r="G3516" s="7">
        <v>41.79</v>
      </c>
    </row>
    <row r="3517" spans="1:7" x14ac:dyDescent="0.3">
      <c r="A3517">
        <v>3022019</v>
      </c>
      <c r="B3517" t="s">
        <v>24217</v>
      </c>
      <c r="C3517" t="s">
        <v>40</v>
      </c>
      <c r="D3517" t="s">
        <v>377</v>
      </c>
      <c r="E3517">
        <v>611110</v>
      </c>
      <c r="F3517" t="s">
        <v>24196</v>
      </c>
      <c r="G3517" s="7">
        <v>6.83</v>
      </c>
    </row>
    <row r="3518" spans="1:7" x14ac:dyDescent="0.3">
      <c r="A3518">
        <v>3022019</v>
      </c>
      <c r="B3518" t="s">
        <v>24217</v>
      </c>
      <c r="C3518" t="s">
        <v>40</v>
      </c>
      <c r="D3518" t="s">
        <v>373</v>
      </c>
      <c r="E3518">
        <v>615130</v>
      </c>
      <c r="F3518" t="s">
        <v>24196</v>
      </c>
      <c r="G3518" s="7">
        <v>14.27</v>
      </c>
    </row>
    <row r="3519" spans="1:7" x14ac:dyDescent="0.3">
      <c r="A3519">
        <v>3022019</v>
      </c>
      <c r="B3519" t="s">
        <v>24217</v>
      </c>
      <c r="C3519" t="s">
        <v>40</v>
      </c>
      <c r="D3519" t="s">
        <v>371</v>
      </c>
      <c r="E3519">
        <v>615100</v>
      </c>
      <c r="F3519" t="s">
        <v>24196</v>
      </c>
      <c r="G3519" s="7">
        <v>4499.5</v>
      </c>
    </row>
    <row r="3520" spans="1:7" x14ac:dyDescent="0.3">
      <c r="A3520">
        <v>3022019</v>
      </c>
      <c r="B3520" t="s">
        <v>24217</v>
      </c>
      <c r="C3520" t="s">
        <v>40</v>
      </c>
      <c r="D3520" t="s">
        <v>373</v>
      </c>
      <c r="E3520">
        <v>615130</v>
      </c>
      <c r="F3520" t="s">
        <v>24196</v>
      </c>
      <c r="G3520" s="7">
        <v>35.68</v>
      </c>
    </row>
    <row r="3521" spans="1:7" x14ac:dyDescent="0.3">
      <c r="A3521">
        <v>3022019</v>
      </c>
      <c r="B3521" t="s">
        <v>24217</v>
      </c>
      <c r="C3521" t="s">
        <v>40</v>
      </c>
      <c r="D3521" t="s">
        <v>373</v>
      </c>
      <c r="E3521">
        <v>616160</v>
      </c>
      <c r="F3521" t="s">
        <v>24196</v>
      </c>
      <c r="G3521" s="7">
        <v>232.26</v>
      </c>
    </row>
    <row r="3522" spans="1:7" x14ac:dyDescent="0.3">
      <c r="A3522">
        <v>3022019</v>
      </c>
      <c r="B3522" t="s">
        <v>24217</v>
      </c>
      <c r="C3522" t="s">
        <v>40</v>
      </c>
      <c r="D3522" t="s">
        <v>373</v>
      </c>
      <c r="E3522">
        <v>615130</v>
      </c>
      <c r="F3522" t="s">
        <v>24196</v>
      </c>
      <c r="G3522" s="7">
        <v>35.68</v>
      </c>
    </row>
    <row r="3523" spans="1:7" x14ac:dyDescent="0.3">
      <c r="A3523">
        <v>3022019</v>
      </c>
      <c r="B3523" t="s">
        <v>24217</v>
      </c>
      <c r="C3523" t="s">
        <v>40</v>
      </c>
      <c r="D3523" t="s">
        <v>371</v>
      </c>
      <c r="E3523">
        <v>615100</v>
      </c>
      <c r="F3523" t="s">
        <v>24196</v>
      </c>
      <c r="G3523" s="7">
        <v>3149.59</v>
      </c>
    </row>
    <row r="3524" spans="1:7" x14ac:dyDescent="0.3">
      <c r="A3524">
        <v>3022019</v>
      </c>
      <c r="B3524" t="s">
        <v>24217</v>
      </c>
      <c r="C3524" t="s">
        <v>40</v>
      </c>
      <c r="D3524" t="s">
        <v>371</v>
      </c>
      <c r="E3524">
        <v>615100</v>
      </c>
      <c r="F3524" t="s">
        <v>24196</v>
      </c>
      <c r="G3524" s="7">
        <v>130.46</v>
      </c>
    </row>
    <row r="3525" spans="1:7" x14ac:dyDescent="0.3">
      <c r="A3525">
        <v>3022019</v>
      </c>
      <c r="B3525" t="s">
        <v>24217</v>
      </c>
      <c r="C3525" t="s">
        <v>40</v>
      </c>
      <c r="D3525" t="s">
        <v>377</v>
      </c>
      <c r="E3525">
        <v>611110</v>
      </c>
      <c r="F3525" t="s">
        <v>24196</v>
      </c>
      <c r="G3525" s="7">
        <v>-6.83</v>
      </c>
    </row>
    <row r="3526" spans="1:7" x14ac:dyDescent="0.3">
      <c r="A3526">
        <v>3022019</v>
      </c>
      <c r="B3526" t="s">
        <v>24217</v>
      </c>
      <c r="C3526" t="s">
        <v>40</v>
      </c>
      <c r="D3526" t="s">
        <v>373</v>
      </c>
      <c r="E3526">
        <v>615130</v>
      </c>
      <c r="F3526" t="s">
        <v>24196</v>
      </c>
      <c r="G3526" s="7">
        <v>-36.869999999999997</v>
      </c>
    </row>
    <row r="3527" spans="1:7" x14ac:dyDescent="0.3">
      <c r="A3527">
        <v>3022019</v>
      </c>
      <c r="B3527" t="s">
        <v>24217</v>
      </c>
      <c r="C3527" t="s">
        <v>40</v>
      </c>
      <c r="D3527" t="s">
        <v>373</v>
      </c>
      <c r="E3527">
        <v>615130</v>
      </c>
      <c r="F3527" t="s">
        <v>24196</v>
      </c>
      <c r="G3527" s="7">
        <v>9.83</v>
      </c>
    </row>
    <row r="3528" spans="1:7" x14ac:dyDescent="0.3">
      <c r="A3528">
        <v>3022019</v>
      </c>
      <c r="B3528" t="s">
        <v>24217</v>
      </c>
      <c r="C3528" t="s">
        <v>40</v>
      </c>
      <c r="D3528" t="s">
        <v>373</v>
      </c>
      <c r="E3528">
        <v>617150</v>
      </c>
      <c r="F3528" t="s">
        <v>24196</v>
      </c>
      <c r="G3528" s="7">
        <v>435.6</v>
      </c>
    </row>
    <row r="3529" spans="1:7" x14ac:dyDescent="0.3">
      <c r="A3529">
        <v>3022019</v>
      </c>
      <c r="B3529" t="s">
        <v>24217</v>
      </c>
      <c r="C3529" t="s">
        <v>40</v>
      </c>
      <c r="D3529" t="s">
        <v>373</v>
      </c>
      <c r="E3529">
        <v>615130</v>
      </c>
      <c r="F3529" t="s">
        <v>24196</v>
      </c>
      <c r="G3529" s="7">
        <v>35.68</v>
      </c>
    </row>
    <row r="3530" spans="1:7" x14ac:dyDescent="0.3">
      <c r="A3530">
        <v>3022019</v>
      </c>
      <c r="B3530" t="s">
        <v>24217</v>
      </c>
      <c r="C3530" t="s">
        <v>40</v>
      </c>
      <c r="D3530" t="s">
        <v>377</v>
      </c>
      <c r="E3530">
        <v>611110</v>
      </c>
      <c r="F3530" t="s">
        <v>24196</v>
      </c>
      <c r="G3530" s="7">
        <v>6.83</v>
      </c>
    </row>
    <row r="3531" spans="1:7" x14ac:dyDescent="0.3">
      <c r="A3531">
        <v>3022019</v>
      </c>
      <c r="B3531" t="s">
        <v>24217</v>
      </c>
      <c r="C3531" t="s">
        <v>40</v>
      </c>
      <c r="D3531" t="s">
        <v>371</v>
      </c>
      <c r="E3531">
        <v>615100</v>
      </c>
      <c r="F3531" t="s">
        <v>24196</v>
      </c>
      <c r="G3531" s="7">
        <v>6186.5</v>
      </c>
    </row>
    <row r="3532" spans="1:7" x14ac:dyDescent="0.3">
      <c r="A3532">
        <v>3022019</v>
      </c>
      <c r="B3532" t="s">
        <v>24217</v>
      </c>
      <c r="C3532" t="s">
        <v>40</v>
      </c>
      <c r="D3532" t="s">
        <v>371</v>
      </c>
      <c r="E3532">
        <v>615100</v>
      </c>
      <c r="F3532" t="s">
        <v>24196</v>
      </c>
      <c r="G3532" s="7">
        <v>13.78</v>
      </c>
    </row>
    <row r="3533" spans="1:7" x14ac:dyDescent="0.3">
      <c r="A3533">
        <v>3022019</v>
      </c>
      <c r="B3533" t="s">
        <v>24217</v>
      </c>
      <c r="C3533" t="s">
        <v>40</v>
      </c>
      <c r="D3533" t="s">
        <v>375</v>
      </c>
      <c r="E3533">
        <v>617130</v>
      </c>
      <c r="F3533" t="s">
        <v>24196</v>
      </c>
      <c r="G3533" s="7">
        <v>210.57</v>
      </c>
    </row>
    <row r="3534" spans="1:7" x14ac:dyDescent="0.3">
      <c r="A3534">
        <v>3022019</v>
      </c>
      <c r="B3534" t="s">
        <v>24217</v>
      </c>
      <c r="C3534" t="s">
        <v>40</v>
      </c>
      <c r="D3534" t="s">
        <v>371</v>
      </c>
      <c r="E3534">
        <v>615100</v>
      </c>
      <c r="F3534" t="s">
        <v>24196</v>
      </c>
      <c r="G3534" s="7">
        <v>13.31</v>
      </c>
    </row>
    <row r="3535" spans="1:7" x14ac:dyDescent="0.3">
      <c r="A3535">
        <v>3022019</v>
      </c>
      <c r="B3535" t="s">
        <v>24217</v>
      </c>
      <c r="C3535" t="s">
        <v>40</v>
      </c>
      <c r="D3535" t="s">
        <v>377</v>
      </c>
      <c r="E3535">
        <v>611110</v>
      </c>
      <c r="F3535" t="s">
        <v>24196</v>
      </c>
      <c r="G3535" s="7">
        <v>19.38</v>
      </c>
    </row>
    <row r="3536" spans="1:7" x14ac:dyDescent="0.3">
      <c r="A3536">
        <v>3022019</v>
      </c>
      <c r="B3536" t="s">
        <v>24217</v>
      </c>
      <c r="C3536" t="s">
        <v>40</v>
      </c>
      <c r="D3536" t="s">
        <v>373</v>
      </c>
      <c r="E3536">
        <v>615130</v>
      </c>
      <c r="F3536" t="s">
        <v>24196</v>
      </c>
      <c r="G3536" s="7">
        <v>3.8</v>
      </c>
    </row>
    <row r="3537" spans="1:7" x14ac:dyDescent="0.3">
      <c r="A3537">
        <v>3022019</v>
      </c>
      <c r="B3537" t="s">
        <v>24217</v>
      </c>
      <c r="C3537" t="s">
        <v>40</v>
      </c>
      <c r="D3537" t="s">
        <v>373</v>
      </c>
      <c r="E3537">
        <v>615130</v>
      </c>
      <c r="F3537" t="s">
        <v>24196</v>
      </c>
      <c r="G3537" s="7">
        <v>-64.28</v>
      </c>
    </row>
    <row r="3538" spans="1:7" x14ac:dyDescent="0.3">
      <c r="A3538">
        <v>3022019</v>
      </c>
      <c r="B3538" t="s">
        <v>24217</v>
      </c>
      <c r="C3538" t="s">
        <v>40</v>
      </c>
      <c r="D3538" t="s">
        <v>373</v>
      </c>
      <c r="E3538">
        <v>615130</v>
      </c>
      <c r="F3538" t="s">
        <v>24196</v>
      </c>
      <c r="G3538" s="7">
        <v>-36.869999999999997</v>
      </c>
    </row>
    <row r="3539" spans="1:7" x14ac:dyDescent="0.3">
      <c r="A3539">
        <v>3022019</v>
      </c>
      <c r="B3539" t="s">
        <v>24217</v>
      </c>
      <c r="C3539" t="s">
        <v>40</v>
      </c>
      <c r="D3539" t="s">
        <v>373</v>
      </c>
      <c r="E3539">
        <v>615130</v>
      </c>
      <c r="F3539" t="s">
        <v>24196</v>
      </c>
      <c r="G3539" s="7">
        <v>1928.27</v>
      </c>
    </row>
    <row r="3540" spans="1:7" x14ac:dyDescent="0.3">
      <c r="A3540">
        <v>3022019</v>
      </c>
      <c r="B3540" t="s">
        <v>24217</v>
      </c>
      <c r="C3540" t="s">
        <v>40</v>
      </c>
      <c r="D3540" t="s">
        <v>371</v>
      </c>
      <c r="E3540">
        <v>615100</v>
      </c>
      <c r="F3540" t="s">
        <v>24196</v>
      </c>
      <c r="G3540" s="7">
        <v>86.21</v>
      </c>
    </row>
    <row r="3541" spans="1:7" x14ac:dyDescent="0.3">
      <c r="A3541">
        <v>3022019</v>
      </c>
      <c r="B3541" t="s">
        <v>24217</v>
      </c>
      <c r="C3541" t="s">
        <v>40</v>
      </c>
      <c r="D3541" t="s">
        <v>371</v>
      </c>
      <c r="E3541">
        <v>615100</v>
      </c>
      <c r="F3541" t="s">
        <v>24196</v>
      </c>
      <c r="G3541" s="7">
        <v>-86.21</v>
      </c>
    </row>
    <row r="3542" spans="1:7" x14ac:dyDescent="0.3">
      <c r="A3542">
        <v>3022019</v>
      </c>
      <c r="B3542" t="s">
        <v>24217</v>
      </c>
      <c r="C3542" t="s">
        <v>40</v>
      </c>
      <c r="D3542" t="s">
        <v>371</v>
      </c>
      <c r="E3542">
        <v>617100</v>
      </c>
      <c r="F3542" t="s">
        <v>24196</v>
      </c>
      <c r="G3542" s="7">
        <v>1389.09</v>
      </c>
    </row>
    <row r="3543" spans="1:7" x14ac:dyDescent="0.3">
      <c r="A3543">
        <v>3022019</v>
      </c>
      <c r="B3543" t="s">
        <v>24217</v>
      </c>
      <c r="C3543" t="s">
        <v>40</v>
      </c>
      <c r="D3543" t="s">
        <v>373</v>
      </c>
      <c r="E3543">
        <v>615130</v>
      </c>
      <c r="F3543" t="s">
        <v>24196</v>
      </c>
      <c r="G3543" s="7">
        <v>1265.28</v>
      </c>
    </row>
    <row r="3544" spans="1:7" x14ac:dyDescent="0.3">
      <c r="A3544">
        <v>3022019</v>
      </c>
      <c r="B3544" t="s">
        <v>24217</v>
      </c>
      <c r="C3544" t="s">
        <v>40</v>
      </c>
      <c r="D3544" t="s">
        <v>373</v>
      </c>
      <c r="E3544">
        <v>615130</v>
      </c>
      <c r="F3544" t="s">
        <v>24196</v>
      </c>
      <c r="G3544" s="7">
        <v>-0.01</v>
      </c>
    </row>
    <row r="3545" spans="1:7" x14ac:dyDescent="0.3">
      <c r="A3545">
        <v>3022019</v>
      </c>
      <c r="B3545" t="s">
        <v>24217</v>
      </c>
      <c r="C3545" t="s">
        <v>40</v>
      </c>
      <c r="D3545" t="s">
        <v>371</v>
      </c>
      <c r="E3545">
        <v>617100</v>
      </c>
      <c r="F3545" t="s">
        <v>24196</v>
      </c>
      <c r="G3545" s="7">
        <v>903.32</v>
      </c>
    </row>
    <row r="3546" spans="1:7" x14ac:dyDescent="0.3">
      <c r="A3546">
        <v>3022019</v>
      </c>
      <c r="B3546" t="s">
        <v>24217</v>
      </c>
      <c r="C3546" t="s">
        <v>40</v>
      </c>
      <c r="D3546" t="s">
        <v>371</v>
      </c>
      <c r="E3546">
        <v>615100</v>
      </c>
      <c r="F3546" t="s">
        <v>24196</v>
      </c>
      <c r="G3546" s="7">
        <v>57.47</v>
      </c>
    </row>
    <row r="3547" spans="1:7" x14ac:dyDescent="0.3">
      <c r="A3547">
        <v>3022019</v>
      </c>
      <c r="B3547" t="s">
        <v>24217</v>
      </c>
      <c r="C3547" t="s">
        <v>40</v>
      </c>
      <c r="D3547" t="s">
        <v>373</v>
      </c>
      <c r="E3547">
        <v>615130</v>
      </c>
      <c r="F3547" t="s">
        <v>24196</v>
      </c>
      <c r="G3547" s="7">
        <v>44.57</v>
      </c>
    </row>
    <row r="3548" spans="1:7" x14ac:dyDescent="0.3">
      <c r="A3548">
        <v>3022019</v>
      </c>
      <c r="B3548" t="s">
        <v>24217</v>
      </c>
      <c r="C3548" t="s">
        <v>40</v>
      </c>
      <c r="D3548" t="s">
        <v>373</v>
      </c>
      <c r="E3548">
        <v>615130</v>
      </c>
      <c r="F3548" t="s">
        <v>24196</v>
      </c>
      <c r="G3548" s="7">
        <v>-36.869999999999997</v>
      </c>
    </row>
    <row r="3549" spans="1:7" x14ac:dyDescent="0.3">
      <c r="A3549">
        <v>3022019</v>
      </c>
      <c r="B3549" t="s">
        <v>24217</v>
      </c>
      <c r="C3549" t="s">
        <v>40</v>
      </c>
      <c r="D3549" t="s">
        <v>373</v>
      </c>
      <c r="E3549">
        <v>615130</v>
      </c>
      <c r="F3549" t="s">
        <v>24196</v>
      </c>
      <c r="G3549" s="7">
        <v>0.01</v>
      </c>
    </row>
    <row r="3550" spans="1:7" x14ac:dyDescent="0.3">
      <c r="A3550">
        <v>3022019</v>
      </c>
      <c r="B3550" t="s">
        <v>24217</v>
      </c>
      <c r="C3550" t="s">
        <v>40</v>
      </c>
      <c r="D3550" t="s">
        <v>371</v>
      </c>
      <c r="E3550">
        <v>617100</v>
      </c>
      <c r="F3550" t="s">
        <v>24196</v>
      </c>
      <c r="G3550" s="7">
        <v>240</v>
      </c>
    </row>
    <row r="3551" spans="1:7" x14ac:dyDescent="0.3">
      <c r="A3551">
        <v>3022019</v>
      </c>
      <c r="B3551" t="s">
        <v>24217</v>
      </c>
      <c r="C3551" t="s">
        <v>40</v>
      </c>
      <c r="D3551" t="s">
        <v>377</v>
      </c>
      <c r="E3551">
        <v>611110</v>
      </c>
      <c r="F3551" t="s">
        <v>24196</v>
      </c>
      <c r="G3551" s="7">
        <v>-6.83</v>
      </c>
    </row>
    <row r="3552" spans="1:7" x14ac:dyDescent="0.3">
      <c r="A3552">
        <v>3022019</v>
      </c>
      <c r="B3552" t="s">
        <v>24217</v>
      </c>
      <c r="C3552" t="s">
        <v>40</v>
      </c>
      <c r="D3552" t="s">
        <v>373</v>
      </c>
      <c r="E3552">
        <v>615130</v>
      </c>
      <c r="F3552" t="s">
        <v>24196</v>
      </c>
      <c r="G3552" s="7">
        <v>36.869999999999997</v>
      </c>
    </row>
    <row r="3553" spans="1:7" x14ac:dyDescent="0.3">
      <c r="A3553">
        <v>3022019</v>
      </c>
      <c r="B3553" t="s">
        <v>24217</v>
      </c>
      <c r="C3553" t="s">
        <v>40</v>
      </c>
      <c r="D3553" t="s">
        <v>373</v>
      </c>
      <c r="E3553">
        <v>615130</v>
      </c>
      <c r="F3553" t="s">
        <v>24196</v>
      </c>
      <c r="G3553" s="7">
        <v>35.68</v>
      </c>
    </row>
    <row r="3554" spans="1:7" x14ac:dyDescent="0.3">
      <c r="A3554">
        <v>3022019</v>
      </c>
      <c r="B3554" t="s">
        <v>24217</v>
      </c>
      <c r="C3554" t="s">
        <v>40</v>
      </c>
      <c r="D3554" t="s">
        <v>377</v>
      </c>
      <c r="E3554">
        <v>611130</v>
      </c>
      <c r="F3554" t="s">
        <v>24196</v>
      </c>
      <c r="G3554" s="7">
        <v>420.67</v>
      </c>
    </row>
    <row r="3555" spans="1:7" x14ac:dyDescent="0.3">
      <c r="A3555">
        <v>3022019</v>
      </c>
      <c r="B3555" t="s">
        <v>24217</v>
      </c>
      <c r="C3555" t="s">
        <v>40</v>
      </c>
      <c r="D3555" t="s">
        <v>377</v>
      </c>
      <c r="E3555">
        <v>611110</v>
      </c>
      <c r="F3555" t="s">
        <v>24196</v>
      </c>
      <c r="G3555" s="7">
        <v>6.83</v>
      </c>
    </row>
    <row r="3556" spans="1:7" x14ac:dyDescent="0.3">
      <c r="A3556">
        <v>3022019</v>
      </c>
      <c r="B3556" t="s">
        <v>24217</v>
      </c>
      <c r="C3556" t="s">
        <v>40</v>
      </c>
      <c r="D3556" t="s">
        <v>377</v>
      </c>
      <c r="E3556">
        <v>611110</v>
      </c>
      <c r="F3556" t="s">
        <v>24196</v>
      </c>
      <c r="G3556" s="7">
        <v>68.38</v>
      </c>
    </row>
    <row r="3557" spans="1:7" x14ac:dyDescent="0.3">
      <c r="A3557">
        <v>3022019</v>
      </c>
      <c r="B3557" t="s">
        <v>24217</v>
      </c>
      <c r="C3557" t="s">
        <v>40</v>
      </c>
      <c r="D3557" t="s">
        <v>377</v>
      </c>
      <c r="E3557">
        <v>611110</v>
      </c>
      <c r="F3557" t="s">
        <v>24196</v>
      </c>
      <c r="G3557" s="7">
        <v>435.53</v>
      </c>
    </row>
    <row r="3558" spans="1:7" x14ac:dyDescent="0.3">
      <c r="A3558">
        <v>3022019</v>
      </c>
      <c r="B3558" t="s">
        <v>24217</v>
      </c>
      <c r="C3558" t="s">
        <v>40</v>
      </c>
      <c r="D3558" t="s">
        <v>373</v>
      </c>
      <c r="E3558">
        <v>615130</v>
      </c>
      <c r="F3558" t="s">
        <v>24196</v>
      </c>
      <c r="G3558" s="7">
        <v>41.82</v>
      </c>
    </row>
    <row r="3559" spans="1:7" x14ac:dyDescent="0.3">
      <c r="A3559">
        <v>3022019</v>
      </c>
      <c r="B3559" t="s">
        <v>24217</v>
      </c>
      <c r="C3559" t="s">
        <v>40</v>
      </c>
      <c r="D3559" t="s">
        <v>373</v>
      </c>
      <c r="E3559">
        <v>615130</v>
      </c>
      <c r="F3559" t="s">
        <v>24196</v>
      </c>
      <c r="G3559" s="7">
        <v>6.33</v>
      </c>
    </row>
    <row r="3560" spans="1:7" x14ac:dyDescent="0.3">
      <c r="A3560">
        <v>3022019</v>
      </c>
      <c r="B3560" t="s">
        <v>24217</v>
      </c>
      <c r="C3560" t="s">
        <v>40</v>
      </c>
      <c r="D3560" t="s">
        <v>373</v>
      </c>
      <c r="E3560">
        <v>615130</v>
      </c>
      <c r="F3560" t="s">
        <v>24196</v>
      </c>
      <c r="G3560" s="7">
        <v>0.24</v>
      </c>
    </row>
    <row r="3561" spans="1:7" x14ac:dyDescent="0.3">
      <c r="A3561">
        <v>3022019</v>
      </c>
      <c r="B3561" t="s">
        <v>24217</v>
      </c>
      <c r="C3561" t="s">
        <v>40</v>
      </c>
      <c r="D3561" t="s">
        <v>373</v>
      </c>
      <c r="E3561">
        <v>615130</v>
      </c>
      <c r="F3561" t="s">
        <v>24196</v>
      </c>
      <c r="G3561" s="7">
        <v>-35.68</v>
      </c>
    </row>
    <row r="3562" spans="1:7" x14ac:dyDescent="0.3">
      <c r="A3562">
        <v>3022019</v>
      </c>
      <c r="B3562" t="s">
        <v>24217</v>
      </c>
      <c r="C3562" t="s">
        <v>40</v>
      </c>
      <c r="D3562" t="s">
        <v>371</v>
      </c>
      <c r="E3562">
        <v>616100</v>
      </c>
      <c r="F3562" t="s">
        <v>24196</v>
      </c>
      <c r="G3562" s="7">
        <v>533.79999999999995</v>
      </c>
    </row>
    <row r="3563" spans="1:7" x14ac:dyDescent="0.3">
      <c r="A3563">
        <v>3022019</v>
      </c>
      <c r="B3563" t="s">
        <v>24217</v>
      </c>
      <c r="C3563" t="s">
        <v>40</v>
      </c>
      <c r="D3563" t="s">
        <v>374</v>
      </c>
      <c r="E3563">
        <v>616120</v>
      </c>
      <c r="F3563" t="s">
        <v>24196</v>
      </c>
      <c r="G3563" s="7">
        <v>110.75</v>
      </c>
    </row>
    <row r="3564" spans="1:7" x14ac:dyDescent="0.3">
      <c r="A3564">
        <v>3022019</v>
      </c>
      <c r="B3564" t="s">
        <v>24217</v>
      </c>
      <c r="C3564" t="s">
        <v>40</v>
      </c>
      <c r="D3564" t="s">
        <v>371</v>
      </c>
      <c r="E3564">
        <v>615100</v>
      </c>
      <c r="F3564" t="s">
        <v>24196</v>
      </c>
      <c r="G3564" s="7">
        <v>130.46</v>
      </c>
    </row>
    <row r="3565" spans="1:7" x14ac:dyDescent="0.3">
      <c r="A3565">
        <v>3022019</v>
      </c>
      <c r="B3565" t="s">
        <v>24217</v>
      </c>
      <c r="C3565" t="s">
        <v>40</v>
      </c>
      <c r="D3565" t="s">
        <v>373</v>
      </c>
      <c r="E3565">
        <v>615130</v>
      </c>
      <c r="F3565" t="s">
        <v>24196</v>
      </c>
      <c r="G3565" s="7">
        <v>35.68</v>
      </c>
    </row>
    <row r="3566" spans="1:7" x14ac:dyDescent="0.3">
      <c r="A3566">
        <v>3022019</v>
      </c>
      <c r="B3566" t="s">
        <v>24217</v>
      </c>
      <c r="C3566" t="s">
        <v>40</v>
      </c>
      <c r="D3566" t="s">
        <v>373</v>
      </c>
      <c r="E3566">
        <v>615130</v>
      </c>
      <c r="F3566" t="s">
        <v>24196</v>
      </c>
      <c r="G3566" s="7">
        <v>36.869999999999997</v>
      </c>
    </row>
    <row r="3567" spans="1:7" x14ac:dyDescent="0.3">
      <c r="A3567">
        <v>3022019</v>
      </c>
      <c r="B3567" t="s">
        <v>24217</v>
      </c>
      <c r="C3567" t="s">
        <v>40</v>
      </c>
      <c r="D3567" t="s">
        <v>373</v>
      </c>
      <c r="E3567">
        <v>615130</v>
      </c>
      <c r="F3567" t="s">
        <v>24196</v>
      </c>
      <c r="G3567" s="7">
        <v>0.01</v>
      </c>
    </row>
    <row r="3568" spans="1:7" x14ac:dyDescent="0.3">
      <c r="A3568">
        <v>3022019</v>
      </c>
      <c r="B3568" t="s">
        <v>24217</v>
      </c>
      <c r="C3568" t="s">
        <v>40</v>
      </c>
      <c r="D3568" t="s">
        <v>373</v>
      </c>
      <c r="E3568">
        <v>615130</v>
      </c>
      <c r="F3568" t="s">
        <v>24196</v>
      </c>
      <c r="G3568" s="7">
        <v>-35.68</v>
      </c>
    </row>
    <row r="3569" spans="1:7" x14ac:dyDescent="0.3">
      <c r="A3569">
        <v>3022019</v>
      </c>
      <c r="B3569" t="s">
        <v>24217</v>
      </c>
      <c r="C3569" t="s">
        <v>40</v>
      </c>
      <c r="D3569" t="s">
        <v>374</v>
      </c>
      <c r="E3569">
        <v>615120</v>
      </c>
      <c r="F3569" t="s">
        <v>24196</v>
      </c>
      <c r="G3569" s="7">
        <v>561.64</v>
      </c>
    </row>
    <row r="3570" spans="1:7" x14ac:dyDescent="0.3">
      <c r="A3570">
        <v>3022019</v>
      </c>
      <c r="B3570" t="s">
        <v>24217</v>
      </c>
      <c r="C3570" t="s">
        <v>40</v>
      </c>
      <c r="D3570" t="s">
        <v>373</v>
      </c>
      <c r="E3570">
        <v>615130</v>
      </c>
      <c r="F3570" t="s">
        <v>24196</v>
      </c>
      <c r="G3570" s="7">
        <v>36.869999999999997</v>
      </c>
    </row>
    <row r="3571" spans="1:7" x14ac:dyDescent="0.3">
      <c r="A3571">
        <v>3022019</v>
      </c>
      <c r="B3571" t="s">
        <v>24217</v>
      </c>
      <c r="C3571" t="s">
        <v>40</v>
      </c>
      <c r="D3571" t="s">
        <v>373</v>
      </c>
      <c r="E3571">
        <v>615130</v>
      </c>
      <c r="F3571" t="s">
        <v>24196</v>
      </c>
      <c r="G3571" s="7">
        <v>44.57</v>
      </c>
    </row>
    <row r="3572" spans="1:7" x14ac:dyDescent="0.3">
      <c r="A3572">
        <v>3022019</v>
      </c>
      <c r="B3572" t="s">
        <v>24217</v>
      </c>
      <c r="C3572" t="s">
        <v>40</v>
      </c>
      <c r="D3572" t="s">
        <v>373</v>
      </c>
      <c r="E3572">
        <v>615130</v>
      </c>
      <c r="F3572" t="s">
        <v>24196</v>
      </c>
      <c r="G3572" s="7">
        <v>36.869999999999997</v>
      </c>
    </row>
    <row r="3573" spans="1:7" x14ac:dyDescent="0.3">
      <c r="A3573">
        <v>3022019</v>
      </c>
      <c r="B3573" t="s">
        <v>24217</v>
      </c>
      <c r="C3573" t="s">
        <v>40</v>
      </c>
      <c r="D3573" t="s">
        <v>373</v>
      </c>
      <c r="E3573">
        <v>615130</v>
      </c>
      <c r="F3573" t="s">
        <v>24196</v>
      </c>
      <c r="G3573" s="7">
        <v>36.869999999999997</v>
      </c>
    </row>
    <row r="3574" spans="1:7" x14ac:dyDescent="0.3">
      <c r="A3574">
        <v>3022019</v>
      </c>
      <c r="B3574" t="s">
        <v>24217</v>
      </c>
      <c r="C3574" t="s">
        <v>40</v>
      </c>
      <c r="D3574" t="s">
        <v>373</v>
      </c>
      <c r="E3574">
        <v>615130</v>
      </c>
      <c r="F3574" t="s">
        <v>24196</v>
      </c>
      <c r="G3574" s="7">
        <v>0.01</v>
      </c>
    </row>
    <row r="3575" spans="1:7" x14ac:dyDescent="0.3">
      <c r="A3575">
        <v>3022019</v>
      </c>
      <c r="B3575" t="s">
        <v>24217</v>
      </c>
      <c r="C3575" t="s">
        <v>40</v>
      </c>
      <c r="D3575" t="s">
        <v>375</v>
      </c>
      <c r="E3575">
        <v>616130</v>
      </c>
      <c r="F3575" t="s">
        <v>24196</v>
      </c>
      <c r="G3575" s="7">
        <v>92.28</v>
      </c>
    </row>
    <row r="3576" spans="1:7" x14ac:dyDescent="0.3">
      <c r="A3576">
        <v>3022019</v>
      </c>
      <c r="B3576" t="s">
        <v>24217</v>
      </c>
      <c r="C3576" t="s">
        <v>40</v>
      </c>
      <c r="D3576" t="s">
        <v>371</v>
      </c>
      <c r="E3576">
        <v>616100</v>
      </c>
      <c r="F3576" t="s">
        <v>24196</v>
      </c>
      <c r="G3576" s="7">
        <v>409.9</v>
      </c>
    </row>
    <row r="3577" spans="1:7" x14ac:dyDescent="0.3">
      <c r="A3577">
        <v>3022019</v>
      </c>
      <c r="B3577" t="s">
        <v>24217</v>
      </c>
      <c r="C3577" t="s">
        <v>40</v>
      </c>
      <c r="D3577" t="s">
        <v>373</v>
      </c>
      <c r="E3577">
        <v>617150</v>
      </c>
      <c r="F3577" t="s">
        <v>24196</v>
      </c>
      <c r="G3577" s="7">
        <v>88.94</v>
      </c>
    </row>
    <row r="3578" spans="1:7" x14ac:dyDescent="0.3">
      <c r="A3578">
        <v>3022019</v>
      </c>
      <c r="B3578" t="s">
        <v>24217</v>
      </c>
      <c r="C3578" t="s">
        <v>40</v>
      </c>
      <c r="D3578" t="s">
        <v>371</v>
      </c>
      <c r="E3578">
        <v>615100</v>
      </c>
      <c r="F3578" t="s">
        <v>24196</v>
      </c>
      <c r="G3578" s="7">
        <v>-9.1199999999999992</v>
      </c>
    </row>
    <row r="3579" spans="1:7" x14ac:dyDescent="0.3">
      <c r="A3579">
        <v>3022019</v>
      </c>
      <c r="B3579" t="s">
        <v>24217</v>
      </c>
      <c r="C3579" t="s">
        <v>40</v>
      </c>
      <c r="D3579" t="s">
        <v>371</v>
      </c>
      <c r="E3579">
        <v>615100</v>
      </c>
      <c r="F3579" t="s">
        <v>24196</v>
      </c>
      <c r="G3579" s="7">
        <v>4044.25</v>
      </c>
    </row>
    <row r="3580" spans="1:7" x14ac:dyDescent="0.3">
      <c r="A3580">
        <v>3022019</v>
      </c>
      <c r="B3580" t="s">
        <v>24217</v>
      </c>
      <c r="C3580" t="s">
        <v>40</v>
      </c>
      <c r="D3580" t="s">
        <v>373</v>
      </c>
      <c r="E3580">
        <v>615130</v>
      </c>
      <c r="F3580" t="s">
        <v>24196</v>
      </c>
      <c r="G3580" s="7">
        <v>44.57</v>
      </c>
    </row>
    <row r="3581" spans="1:7" x14ac:dyDescent="0.3">
      <c r="A3581">
        <v>3022019</v>
      </c>
      <c r="B3581" t="s">
        <v>24217</v>
      </c>
      <c r="C3581" t="s">
        <v>40</v>
      </c>
      <c r="D3581" t="s">
        <v>377</v>
      </c>
      <c r="E3581">
        <v>611110</v>
      </c>
      <c r="F3581" t="s">
        <v>24196</v>
      </c>
      <c r="G3581" s="7">
        <v>6.83</v>
      </c>
    </row>
    <row r="3582" spans="1:7" x14ac:dyDescent="0.3">
      <c r="A3582">
        <v>3022019</v>
      </c>
      <c r="B3582" t="s">
        <v>24217</v>
      </c>
      <c r="C3582" t="s">
        <v>40</v>
      </c>
      <c r="D3582" t="s">
        <v>377</v>
      </c>
      <c r="E3582">
        <v>611110</v>
      </c>
      <c r="F3582" t="s">
        <v>24196</v>
      </c>
      <c r="G3582" s="7">
        <v>19.38</v>
      </c>
    </row>
    <row r="3583" spans="1:7" x14ac:dyDescent="0.3">
      <c r="A3583">
        <v>3022019</v>
      </c>
      <c r="B3583" t="s">
        <v>24217</v>
      </c>
      <c r="C3583" t="s">
        <v>40</v>
      </c>
      <c r="D3583" t="s">
        <v>373</v>
      </c>
      <c r="E3583">
        <v>615130</v>
      </c>
      <c r="F3583" t="s">
        <v>24196</v>
      </c>
      <c r="G3583" s="7">
        <v>8.58</v>
      </c>
    </row>
    <row r="3584" spans="1:7" x14ac:dyDescent="0.3">
      <c r="A3584">
        <v>3022019</v>
      </c>
      <c r="B3584" t="s">
        <v>24217</v>
      </c>
      <c r="C3584" t="s">
        <v>40</v>
      </c>
      <c r="D3584" t="s">
        <v>374</v>
      </c>
      <c r="E3584">
        <v>616120</v>
      </c>
      <c r="F3584" t="s">
        <v>24196</v>
      </c>
      <c r="G3584" s="7">
        <v>21.7</v>
      </c>
    </row>
    <row r="3585" spans="1:7" x14ac:dyDescent="0.3">
      <c r="A3585">
        <v>3022019</v>
      </c>
      <c r="B3585" t="s">
        <v>24217</v>
      </c>
      <c r="C3585" t="s">
        <v>40</v>
      </c>
      <c r="D3585" t="s">
        <v>377</v>
      </c>
      <c r="E3585">
        <v>611110</v>
      </c>
      <c r="F3585" t="s">
        <v>24196</v>
      </c>
      <c r="G3585" s="7">
        <v>45.58</v>
      </c>
    </row>
    <row r="3586" spans="1:7" x14ac:dyDescent="0.3">
      <c r="A3586">
        <v>3022019</v>
      </c>
      <c r="B3586" t="s">
        <v>24217</v>
      </c>
      <c r="C3586" t="s">
        <v>40</v>
      </c>
      <c r="D3586" t="s">
        <v>373</v>
      </c>
      <c r="E3586">
        <v>615130</v>
      </c>
      <c r="F3586" t="s">
        <v>24196</v>
      </c>
      <c r="G3586" s="7">
        <v>-36.869999999999997</v>
      </c>
    </row>
    <row r="3587" spans="1:7" x14ac:dyDescent="0.3">
      <c r="A3587">
        <v>3022019</v>
      </c>
      <c r="B3587" t="s">
        <v>24217</v>
      </c>
      <c r="C3587" t="s">
        <v>40</v>
      </c>
      <c r="D3587" t="s">
        <v>377</v>
      </c>
      <c r="E3587">
        <v>611110</v>
      </c>
      <c r="F3587" t="s">
        <v>24196</v>
      </c>
      <c r="G3587" s="7">
        <v>1.02</v>
      </c>
    </row>
    <row r="3588" spans="1:7" x14ac:dyDescent="0.3">
      <c r="A3588">
        <v>3022019</v>
      </c>
      <c r="B3588" t="s">
        <v>24217</v>
      </c>
      <c r="C3588" t="s">
        <v>40</v>
      </c>
      <c r="D3588" t="s">
        <v>373</v>
      </c>
      <c r="E3588">
        <v>615130</v>
      </c>
      <c r="F3588" t="s">
        <v>24196</v>
      </c>
      <c r="G3588" s="7">
        <v>-35.68</v>
      </c>
    </row>
    <row r="3589" spans="1:7" x14ac:dyDescent="0.3">
      <c r="A3589">
        <v>3022019</v>
      </c>
      <c r="B3589" t="s">
        <v>24217</v>
      </c>
      <c r="C3589" t="s">
        <v>40</v>
      </c>
      <c r="D3589" t="s">
        <v>371</v>
      </c>
      <c r="E3589">
        <v>615100</v>
      </c>
      <c r="F3589" t="s">
        <v>24196</v>
      </c>
      <c r="G3589" s="7">
        <v>2661.8</v>
      </c>
    </row>
    <row r="3590" spans="1:7" x14ac:dyDescent="0.3">
      <c r="A3590">
        <v>3022019</v>
      </c>
      <c r="B3590" t="s">
        <v>24217</v>
      </c>
      <c r="C3590" t="s">
        <v>40</v>
      </c>
      <c r="D3590" t="s">
        <v>374</v>
      </c>
      <c r="E3590">
        <v>615120</v>
      </c>
      <c r="F3590" t="s">
        <v>24196</v>
      </c>
      <c r="G3590" s="7">
        <v>1155.3599999999999</v>
      </c>
    </row>
    <row r="3591" spans="1:7" x14ac:dyDescent="0.3">
      <c r="A3591">
        <v>3022019</v>
      </c>
      <c r="B3591" t="s">
        <v>24217</v>
      </c>
      <c r="C3591" t="s">
        <v>40</v>
      </c>
      <c r="D3591" t="s">
        <v>373</v>
      </c>
      <c r="E3591">
        <v>615130</v>
      </c>
      <c r="F3591" t="s">
        <v>24196</v>
      </c>
      <c r="G3591" s="7">
        <v>1218.05</v>
      </c>
    </row>
    <row r="3592" spans="1:7" x14ac:dyDescent="0.3">
      <c r="A3592">
        <v>3022019</v>
      </c>
      <c r="B3592" t="s">
        <v>24217</v>
      </c>
      <c r="C3592" t="s">
        <v>40</v>
      </c>
      <c r="D3592" t="s">
        <v>371</v>
      </c>
      <c r="E3592">
        <v>615100</v>
      </c>
      <c r="F3592" t="s">
        <v>24196</v>
      </c>
      <c r="G3592" s="7">
        <v>376.13</v>
      </c>
    </row>
    <row r="3593" spans="1:7" x14ac:dyDescent="0.3">
      <c r="A3593">
        <v>3022019</v>
      </c>
      <c r="B3593" t="s">
        <v>24217</v>
      </c>
      <c r="C3593" t="s">
        <v>40</v>
      </c>
      <c r="D3593" t="s">
        <v>373</v>
      </c>
      <c r="E3593">
        <v>615130</v>
      </c>
      <c r="F3593" t="s">
        <v>24196</v>
      </c>
      <c r="G3593" s="7">
        <v>-0.01</v>
      </c>
    </row>
    <row r="3594" spans="1:7" x14ac:dyDescent="0.3">
      <c r="A3594">
        <v>3022019</v>
      </c>
      <c r="B3594" t="s">
        <v>24217</v>
      </c>
      <c r="C3594" t="s">
        <v>40</v>
      </c>
      <c r="D3594" t="s">
        <v>373</v>
      </c>
      <c r="E3594">
        <v>615130</v>
      </c>
      <c r="F3594" t="s">
        <v>24196</v>
      </c>
      <c r="G3594" s="7">
        <v>-35.68</v>
      </c>
    </row>
    <row r="3595" spans="1:7" x14ac:dyDescent="0.3">
      <c r="A3595">
        <v>3022019</v>
      </c>
      <c r="B3595" t="s">
        <v>24217</v>
      </c>
      <c r="C3595" t="s">
        <v>40</v>
      </c>
      <c r="D3595" t="s">
        <v>373</v>
      </c>
      <c r="E3595">
        <v>615130</v>
      </c>
      <c r="F3595" t="s">
        <v>24196</v>
      </c>
      <c r="G3595" s="7">
        <v>2135.3000000000002</v>
      </c>
    </row>
    <row r="3596" spans="1:7" x14ac:dyDescent="0.3">
      <c r="A3596">
        <v>3022019</v>
      </c>
      <c r="B3596" t="s">
        <v>24217</v>
      </c>
      <c r="C3596" t="s">
        <v>40</v>
      </c>
      <c r="D3596" t="s">
        <v>373</v>
      </c>
      <c r="E3596">
        <v>615130</v>
      </c>
      <c r="F3596" t="s">
        <v>24196</v>
      </c>
      <c r="G3596" s="7">
        <v>36.869999999999997</v>
      </c>
    </row>
    <row r="3597" spans="1:7" x14ac:dyDescent="0.3">
      <c r="A3597">
        <v>3022019</v>
      </c>
      <c r="B3597" t="s">
        <v>24217</v>
      </c>
      <c r="C3597" t="s">
        <v>40</v>
      </c>
      <c r="D3597" t="s">
        <v>373</v>
      </c>
      <c r="E3597">
        <v>615130</v>
      </c>
      <c r="F3597" t="s">
        <v>24196</v>
      </c>
      <c r="G3597" s="7">
        <v>-36.869999999999997</v>
      </c>
    </row>
    <row r="3598" spans="1:7" x14ac:dyDescent="0.3">
      <c r="A3598">
        <v>3022019</v>
      </c>
      <c r="B3598" t="s">
        <v>24217</v>
      </c>
      <c r="C3598" t="s">
        <v>40</v>
      </c>
      <c r="D3598" t="s">
        <v>373</v>
      </c>
      <c r="E3598">
        <v>615130</v>
      </c>
      <c r="F3598" t="s">
        <v>24196</v>
      </c>
      <c r="G3598" s="7">
        <v>-64.28</v>
      </c>
    </row>
    <row r="3599" spans="1:7" x14ac:dyDescent="0.3">
      <c r="A3599">
        <v>3022019</v>
      </c>
      <c r="B3599" t="s">
        <v>24217</v>
      </c>
      <c r="C3599" t="s">
        <v>40</v>
      </c>
      <c r="D3599" t="s">
        <v>373</v>
      </c>
      <c r="E3599">
        <v>616160</v>
      </c>
      <c r="F3599" t="s">
        <v>24196</v>
      </c>
      <c r="G3599" s="7">
        <v>365.52</v>
      </c>
    </row>
    <row r="3600" spans="1:7" x14ac:dyDescent="0.3">
      <c r="A3600">
        <v>3022019</v>
      </c>
      <c r="B3600" t="s">
        <v>24217</v>
      </c>
      <c r="C3600" t="s">
        <v>40</v>
      </c>
      <c r="D3600" t="s">
        <v>373</v>
      </c>
      <c r="E3600">
        <v>617150</v>
      </c>
      <c r="F3600" t="s">
        <v>24196</v>
      </c>
      <c r="G3600" s="7">
        <v>582.16999999999996</v>
      </c>
    </row>
    <row r="3601" spans="1:7" x14ac:dyDescent="0.3">
      <c r="A3601">
        <v>3022019</v>
      </c>
      <c r="B3601" t="s">
        <v>24217</v>
      </c>
      <c r="C3601" t="s">
        <v>40</v>
      </c>
      <c r="D3601" t="s">
        <v>373</v>
      </c>
      <c r="E3601">
        <v>616160</v>
      </c>
      <c r="F3601" t="s">
        <v>24196</v>
      </c>
      <c r="G3601" s="7">
        <v>51.33</v>
      </c>
    </row>
    <row r="3602" spans="1:7" x14ac:dyDescent="0.3">
      <c r="A3602">
        <v>3022019</v>
      </c>
      <c r="B3602" t="s">
        <v>24217</v>
      </c>
      <c r="C3602" t="s">
        <v>40</v>
      </c>
      <c r="D3602" t="s">
        <v>373</v>
      </c>
      <c r="E3602">
        <v>616160</v>
      </c>
      <c r="F3602" t="s">
        <v>24196</v>
      </c>
      <c r="G3602" s="7">
        <v>275.70999999999998</v>
      </c>
    </row>
    <row r="3603" spans="1:7" x14ac:dyDescent="0.3">
      <c r="A3603">
        <v>3022019</v>
      </c>
      <c r="B3603" t="s">
        <v>24217</v>
      </c>
      <c r="C3603" t="s">
        <v>40</v>
      </c>
      <c r="D3603" t="s">
        <v>377</v>
      </c>
      <c r="E3603">
        <v>611110</v>
      </c>
      <c r="F3603" t="s">
        <v>24196</v>
      </c>
      <c r="G3603" s="7">
        <v>68.38</v>
      </c>
    </row>
    <row r="3604" spans="1:7" x14ac:dyDescent="0.3">
      <c r="A3604">
        <v>3022019</v>
      </c>
      <c r="B3604" t="s">
        <v>24217</v>
      </c>
      <c r="C3604" t="s">
        <v>40</v>
      </c>
      <c r="D3604" t="s">
        <v>373</v>
      </c>
      <c r="E3604">
        <v>617150</v>
      </c>
      <c r="F3604" t="s">
        <v>24196</v>
      </c>
      <c r="G3604" s="7">
        <v>177.47</v>
      </c>
    </row>
    <row r="3605" spans="1:7" x14ac:dyDescent="0.3">
      <c r="A3605">
        <v>3022019</v>
      </c>
      <c r="B3605" t="s">
        <v>24217</v>
      </c>
      <c r="C3605" t="s">
        <v>40</v>
      </c>
      <c r="D3605" t="s">
        <v>374</v>
      </c>
      <c r="E3605">
        <v>615120</v>
      </c>
      <c r="F3605" t="s">
        <v>24196</v>
      </c>
      <c r="G3605" s="7">
        <v>2589.5</v>
      </c>
    </row>
    <row r="3606" spans="1:7" x14ac:dyDescent="0.3">
      <c r="A3606">
        <v>3022019</v>
      </c>
      <c r="B3606" t="s">
        <v>24217</v>
      </c>
      <c r="C3606" t="s">
        <v>40</v>
      </c>
      <c r="D3606" t="s">
        <v>371</v>
      </c>
      <c r="E3606">
        <v>615100</v>
      </c>
      <c r="F3606" t="s">
        <v>24196</v>
      </c>
      <c r="G3606" s="7">
        <v>-130.46</v>
      </c>
    </row>
    <row r="3607" spans="1:7" x14ac:dyDescent="0.3">
      <c r="A3607">
        <v>3022019</v>
      </c>
      <c r="B3607" t="s">
        <v>24217</v>
      </c>
      <c r="C3607" t="s">
        <v>40</v>
      </c>
      <c r="D3607" t="s">
        <v>377</v>
      </c>
      <c r="E3607">
        <v>611110</v>
      </c>
      <c r="F3607" t="s">
        <v>24196</v>
      </c>
      <c r="G3607" s="7">
        <v>-6.61</v>
      </c>
    </row>
    <row r="3608" spans="1:7" x14ac:dyDescent="0.3">
      <c r="A3608">
        <v>3022019</v>
      </c>
      <c r="B3608" t="s">
        <v>24217</v>
      </c>
      <c r="C3608" t="s">
        <v>40</v>
      </c>
      <c r="D3608" t="s">
        <v>373</v>
      </c>
      <c r="E3608">
        <v>615130</v>
      </c>
      <c r="F3608" t="s">
        <v>24196</v>
      </c>
      <c r="G3608" s="7">
        <v>64.28</v>
      </c>
    </row>
    <row r="3609" spans="1:7" x14ac:dyDescent="0.3">
      <c r="A3609">
        <v>3022019</v>
      </c>
      <c r="B3609" t="s">
        <v>24217</v>
      </c>
      <c r="C3609" t="s">
        <v>40</v>
      </c>
      <c r="D3609" t="s">
        <v>373</v>
      </c>
      <c r="E3609">
        <v>615130</v>
      </c>
      <c r="F3609" t="s">
        <v>24196</v>
      </c>
      <c r="G3609" s="7">
        <v>2255.08</v>
      </c>
    </row>
    <row r="3610" spans="1:7" x14ac:dyDescent="0.3">
      <c r="A3610">
        <v>3022019</v>
      </c>
      <c r="B3610" t="s">
        <v>24217</v>
      </c>
      <c r="C3610" t="s">
        <v>40</v>
      </c>
      <c r="D3610" t="s">
        <v>373</v>
      </c>
      <c r="E3610">
        <v>615130</v>
      </c>
      <c r="F3610" t="s">
        <v>24196</v>
      </c>
      <c r="G3610" s="7">
        <v>35.68</v>
      </c>
    </row>
    <row r="3611" spans="1:7" x14ac:dyDescent="0.3">
      <c r="A3611">
        <v>3022019</v>
      </c>
      <c r="B3611" t="s">
        <v>24217</v>
      </c>
      <c r="C3611" t="s">
        <v>40</v>
      </c>
      <c r="D3611" t="s">
        <v>377</v>
      </c>
      <c r="E3611">
        <v>611110</v>
      </c>
      <c r="F3611" t="s">
        <v>24196</v>
      </c>
      <c r="G3611" s="7">
        <v>68.38</v>
      </c>
    </row>
    <row r="3612" spans="1:7" x14ac:dyDescent="0.3">
      <c r="A3612">
        <v>3022019</v>
      </c>
      <c r="B3612" t="s">
        <v>24217</v>
      </c>
      <c r="C3612" t="s">
        <v>40</v>
      </c>
      <c r="D3612" t="s">
        <v>373</v>
      </c>
      <c r="E3612">
        <v>615130</v>
      </c>
      <c r="F3612" t="s">
        <v>24196</v>
      </c>
      <c r="G3612" s="7">
        <v>-64.28</v>
      </c>
    </row>
    <row r="3613" spans="1:7" x14ac:dyDescent="0.3">
      <c r="A3613">
        <v>3022019</v>
      </c>
      <c r="B3613" t="s">
        <v>24217</v>
      </c>
      <c r="C3613" t="s">
        <v>40</v>
      </c>
      <c r="D3613" t="s">
        <v>371</v>
      </c>
      <c r="E3613">
        <v>617100</v>
      </c>
      <c r="F3613" t="s">
        <v>24196</v>
      </c>
      <c r="G3613" s="7">
        <v>763.4</v>
      </c>
    </row>
    <row r="3614" spans="1:7" x14ac:dyDescent="0.3">
      <c r="A3614">
        <v>3022024</v>
      </c>
      <c r="B3614" t="s">
        <v>24218</v>
      </c>
      <c r="C3614" t="s">
        <v>178</v>
      </c>
      <c r="D3614" t="s">
        <v>379</v>
      </c>
      <c r="E3614">
        <v>615170</v>
      </c>
      <c r="F3614" t="s">
        <v>24196</v>
      </c>
      <c r="G3614" s="7">
        <v>-0.01</v>
      </c>
    </row>
    <row r="3615" spans="1:7" x14ac:dyDescent="0.3">
      <c r="A3615">
        <v>3022024</v>
      </c>
      <c r="B3615" t="s">
        <v>24218</v>
      </c>
      <c r="C3615" t="s">
        <v>178</v>
      </c>
      <c r="D3615" t="s">
        <v>379</v>
      </c>
      <c r="E3615">
        <v>615170</v>
      </c>
      <c r="F3615" t="s">
        <v>24196</v>
      </c>
      <c r="G3615" s="7">
        <v>8.33</v>
      </c>
    </row>
    <row r="3616" spans="1:7" x14ac:dyDescent="0.3">
      <c r="A3616">
        <v>3022024</v>
      </c>
      <c r="B3616" t="s">
        <v>24218</v>
      </c>
      <c r="C3616" t="s">
        <v>178</v>
      </c>
      <c r="D3616" t="s">
        <v>373</v>
      </c>
      <c r="E3616">
        <v>615130</v>
      </c>
      <c r="F3616" t="s">
        <v>24196</v>
      </c>
      <c r="G3616" s="7">
        <v>873.1</v>
      </c>
    </row>
    <row r="3617" spans="1:7" x14ac:dyDescent="0.3">
      <c r="A3617">
        <v>3022024</v>
      </c>
      <c r="B3617" t="s">
        <v>24218</v>
      </c>
      <c r="C3617" t="s">
        <v>178</v>
      </c>
      <c r="D3617" t="s">
        <v>371</v>
      </c>
      <c r="E3617">
        <v>617100</v>
      </c>
      <c r="F3617" t="s">
        <v>24196</v>
      </c>
      <c r="G3617" s="7">
        <v>1176.05</v>
      </c>
    </row>
    <row r="3618" spans="1:7" x14ac:dyDescent="0.3">
      <c r="A3618">
        <v>3022024</v>
      </c>
      <c r="B3618" t="s">
        <v>24218</v>
      </c>
      <c r="C3618" t="s">
        <v>178</v>
      </c>
      <c r="D3618" t="s">
        <v>373</v>
      </c>
      <c r="E3618">
        <v>615130</v>
      </c>
      <c r="F3618" t="s">
        <v>24196</v>
      </c>
      <c r="G3618" s="7">
        <v>1712.27</v>
      </c>
    </row>
    <row r="3619" spans="1:7" x14ac:dyDescent="0.3">
      <c r="A3619">
        <v>3022024</v>
      </c>
      <c r="B3619" t="s">
        <v>24218</v>
      </c>
      <c r="C3619" t="s">
        <v>178</v>
      </c>
      <c r="D3619" t="s">
        <v>379</v>
      </c>
      <c r="E3619">
        <v>615170</v>
      </c>
      <c r="F3619" t="s">
        <v>24196</v>
      </c>
      <c r="G3619" s="7">
        <v>46.3</v>
      </c>
    </row>
    <row r="3620" spans="1:7" x14ac:dyDescent="0.3">
      <c r="A3620">
        <v>3022024</v>
      </c>
      <c r="B3620" t="s">
        <v>24218</v>
      </c>
      <c r="C3620" t="s">
        <v>178</v>
      </c>
      <c r="D3620" t="s">
        <v>379</v>
      </c>
      <c r="E3620">
        <v>615170</v>
      </c>
      <c r="F3620" t="s">
        <v>24196</v>
      </c>
      <c r="G3620" s="7">
        <v>46.3</v>
      </c>
    </row>
    <row r="3621" spans="1:7" x14ac:dyDescent="0.3">
      <c r="A3621">
        <v>3022024</v>
      </c>
      <c r="B3621" t="s">
        <v>24218</v>
      </c>
      <c r="C3621" t="s">
        <v>178</v>
      </c>
      <c r="D3621" t="s">
        <v>373</v>
      </c>
      <c r="E3621">
        <v>615130</v>
      </c>
      <c r="F3621" t="s">
        <v>24196</v>
      </c>
      <c r="G3621" s="7">
        <v>2245.11</v>
      </c>
    </row>
    <row r="3622" spans="1:7" x14ac:dyDescent="0.3">
      <c r="A3622">
        <v>3022024</v>
      </c>
      <c r="B3622" t="s">
        <v>24218</v>
      </c>
      <c r="C3622" t="s">
        <v>178</v>
      </c>
      <c r="D3622" t="s">
        <v>379</v>
      </c>
      <c r="E3622">
        <v>615170</v>
      </c>
      <c r="F3622" t="s">
        <v>24196</v>
      </c>
      <c r="G3622" s="7">
        <v>46.3</v>
      </c>
    </row>
    <row r="3623" spans="1:7" x14ac:dyDescent="0.3">
      <c r="A3623">
        <v>3022024</v>
      </c>
      <c r="B3623" t="s">
        <v>24218</v>
      </c>
      <c r="C3623" t="s">
        <v>178</v>
      </c>
      <c r="D3623" t="s">
        <v>379</v>
      </c>
      <c r="E3623">
        <v>615170</v>
      </c>
      <c r="F3623" t="s">
        <v>24196</v>
      </c>
      <c r="G3623" s="7">
        <v>-46.3</v>
      </c>
    </row>
    <row r="3624" spans="1:7" x14ac:dyDescent="0.3">
      <c r="A3624">
        <v>3022024</v>
      </c>
      <c r="B3624" t="s">
        <v>24218</v>
      </c>
      <c r="C3624" t="s">
        <v>178</v>
      </c>
      <c r="D3624" t="s">
        <v>373</v>
      </c>
      <c r="E3624">
        <v>615130</v>
      </c>
      <c r="F3624" t="s">
        <v>24196</v>
      </c>
      <c r="G3624" s="7">
        <v>8.5</v>
      </c>
    </row>
    <row r="3625" spans="1:7" x14ac:dyDescent="0.3">
      <c r="A3625">
        <v>3022024</v>
      </c>
      <c r="B3625" t="s">
        <v>24218</v>
      </c>
      <c r="C3625" t="s">
        <v>178</v>
      </c>
      <c r="D3625" t="s">
        <v>379</v>
      </c>
      <c r="E3625">
        <v>615170</v>
      </c>
      <c r="F3625" t="s">
        <v>24196</v>
      </c>
      <c r="G3625" s="7">
        <v>0.27</v>
      </c>
    </row>
    <row r="3626" spans="1:7" x14ac:dyDescent="0.3">
      <c r="A3626">
        <v>3022024</v>
      </c>
      <c r="B3626" t="s">
        <v>24218</v>
      </c>
      <c r="C3626" t="s">
        <v>178</v>
      </c>
      <c r="D3626" t="s">
        <v>377</v>
      </c>
      <c r="E3626">
        <v>611110</v>
      </c>
      <c r="F3626" t="s">
        <v>24196</v>
      </c>
      <c r="G3626" s="7">
        <v>197.39</v>
      </c>
    </row>
    <row r="3627" spans="1:7" x14ac:dyDescent="0.3">
      <c r="A3627">
        <v>3022024</v>
      </c>
      <c r="B3627" t="s">
        <v>24218</v>
      </c>
      <c r="C3627" t="s">
        <v>178</v>
      </c>
      <c r="D3627" t="s">
        <v>371</v>
      </c>
      <c r="E3627">
        <v>615100</v>
      </c>
      <c r="F3627" t="s">
        <v>24196</v>
      </c>
      <c r="G3627" s="7">
        <v>21.98</v>
      </c>
    </row>
    <row r="3628" spans="1:7" x14ac:dyDescent="0.3">
      <c r="A3628">
        <v>3022024</v>
      </c>
      <c r="B3628" t="s">
        <v>24218</v>
      </c>
      <c r="C3628" t="s">
        <v>178</v>
      </c>
      <c r="D3628" t="s">
        <v>379</v>
      </c>
      <c r="E3628">
        <v>615170</v>
      </c>
      <c r="F3628" t="s">
        <v>24196</v>
      </c>
      <c r="G3628" s="7">
        <v>46.3</v>
      </c>
    </row>
    <row r="3629" spans="1:7" x14ac:dyDescent="0.3">
      <c r="A3629">
        <v>3022024</v>
      </c>
      <c r="B3629" t="s">
        <v>24218</v>
      </c>
      <c r="C3629" t="s">
        <v>178</v>
      </c>
      <c r="D3629" t="s">
        <v>373</v>
      </c>
      <c r="E3629">
        <v>617150</v>
      </c>
      <c r="F3629" t="s">
        <v>24196</v>
      </c>
      <c r="G3629" s="7">
        <v>21.65</v>
      </c>
    </row>
    <row r="3630" spans="1:7" x14ac:dyDescent="0.3">
      <c r="A3630">
        <v>3022024</v>
      </c>
      <c r="B3630" t="s">
        <v>24218</v>
      </c>
      <c r="C3630" t="s">
        <v>178</v>
      </c>
      <c r="D3630" t="s">
        <v>373</v>
      </c>
      <c r="E3630">
        <v>615130</v>
      </c>
      <c r="F3630" t="s">
        <v>24196</v>
      </c>
      <c r="G3630" s="7">
        <v>26.49</v>
      </c>
    </row>
    <row r="3631" spans="1:7" x14ac:dyDescent="0.3">
      <c r="A3631">
        <v>3022024</v>
      </c>
      <c r="B3631" t="s">
        <v>24218</v>
      </c>
      <c r="C3631" t="s">
        <v>178</v>
      </c>
      <c r="D3631" t="s">
        <v>373</v>
      </c>
      <c r="E3631">
        <v>615130</v>
      </c>
      <c r="F3631" t="s">
        <v>24196</v>
      </c>
      <c r="G3631" s="7">
        <v>77.78</v>
      </c>
    </row>
    <row r="3632" spans="1:7" x14ac:dyDescent="0.3">
      <c r="A3632">
        <v>3022024</v>
      </c>
      <c r="B3632" t="s">
        <v>24218</v>
      </c>
      <c r="C3632" t="s">
        <v>178</v>
      </c>
      <c r="D3632" t="s">
        <v>373</v>
      </c>
      <c r="E3632">
        <v>615130</v>
      </c>
      <c r="F3632" t="s">
        <v>24196</v>
      </c>
      <c r="G3632" s="7">
        <v>33.11</v>
      </c>
    </row>
    <row r="3633" spans="1:7" x14ac:dyDescent="0.3">
      <c r="A3633">
        <v>3022024</v>
      </c>
      <c r="B3633" t="s">
        <v>24218</v>
      </c>
      <c r="C3633" t="s">
        <v>178</v>
      </c>
      <c r="D3633" t="s">
        <v>379</v>
      </c>
      <c r="E3633">
        <v>615170</v>
      </c>
      <c r="F3633" t="s">
        <v>24196</v>
      </c>
      <c r="G3633" s="7">
        <v>-0.01</v>
      </c>
    </row>
    <row r="3634" spans="1:7" x14ac:dyDescent="0.3">
      <c r="A3634">
        <v>3022024</v>
      </c>
      <c r="B3634" t="s">
        <v>24218</v>
      </c>
      <c r="C3634" t="s">
        <v>178</v>
      </c>
      <c r="D3634" t="s">
        <v>373</v>
      </c>
      <c r="E3634">
        <v>617150</v>
      </c>
      <c r="F3634" t="s">
        <v>24196</v>
      </c>
      <c r="G3634" s="7">
        <v>440.33</v>
      </c>
    </row>
    <row r="3635" spans="1:7" x14ac:dyDescent="0.3">
      <c r="A3635">
        <v>3022024</v>
      </c>
      <c r="B3635" t="s">
        <v>24218</v>
      </c>
      <c r="C3635" t="s">
        <v>178</v>
      </c>
      <c r="D3635" t="s">
        <v>379</v>
      </c>
      <c r="E3635">
        <v>615170</v>
      </c>
      <c r="F3635" t="s">
        <v>24196</v>
      </c>
      <c r="G3635" s="7">
        <v>-0.27</v>
      </c>
    </row>
    <row r="3636" spans="1:7" x14ac:dyDescent="0.3">
      <c r="A3636">
        <v>3022024</v>
      </c>
      <c r="B3636" t="s">
        <v>24218</v>
      </c>
      <c r="C3636" t="s">
        <v>178</v>
      </c>
      <c r="D3636" t="s">
        <v>375</v>
      </c>
      <c r="E3636">
        <v>615140</v>
      </c>
      <c r="F3636" t="s">
        <v>24196</v>
      </c>
      <c r="G3636" s="7">
        <v>-31.14</v>
      </c>
    </row>
    <row r="3637" spans="1:7" x14ac:dyDescent="0.3">
      <c r="A3637">
        <v>3022024</v>
      </c>
      <c r="B3637" t="s">
        <v>24218</v>
      </c>
      <c r="C3637" t="s">
        <v>178</v>
      </c>
      <c r="D3637" t="s">
        <v>379</v>
      </c>
      <c r="E3637">
        <v>615170</v>
      </c>
      <c r="F3637" t="s">
        <v>24196</v>
      </c>
      <c r="G3637" s="7">
        <v>-0.01</v>
      </c>
    </row>
    <row r="3638" spans="1:7" x14ac:dyDescent="0.3">
      <c r="A3638">
        <v>3022024</v>
      </c>
      <c r="B3638" t="s">
        <v>24218</v>
      </c>
      <c r="C3638" t="s">
        <v>178</v>
      </c>
      <c r="D3638" t="s">
        <v>379</v>
      </c>
      <c r="E3638">
        <v>615170</v>
      </c>
      <c r="F3638" t="s">
        <v>24196</v>
      </c>
      <c r="G3638" s="7">
        <v>46.3</v>
      </c>
    </row>
    <row r="3639" spans="1:7" x14ac:dyDescent="0.3">
      <c r="A3639">
        <v>3022024</v>
      </c>
      <c r="B3639" t="s">
        <v>24218</v>
      </c>
      <c r="C3639" t="s">
        <v>178</v>
      </c>
      <c r="D3639" t="s">
        <v>379</v>
      </c>
      <c r="E3639">
        <v>615170</v>
      </c>
      <c r="F3639" t="s">
        <v>24196</v>
      </c>
      <c r="G3639" s="7">
        <v>-46.3</v>
      </c>
    </row>
    <row r="3640" spans="1:7" x14ac:dyDescent="0.3">
      <c r="A3640">
        <v>3022024</v>
      </c>
      <c r="B3640" t="s">
        <v>24218</v>
      </c>
      <c r="C3640" t="s">
        <v>178</v>
      </c>
      <c r="D3640" t="s">
        <v>375</v>
      </c>
      <c r="E3640">
        <v>615140</v>
      </c>
      <c r="F3640" t="s">
        <v>24196</v>
      </c>
      <c r="G3640" s="7">
        <v>32.17</v>
      </c>
    </row>
    <row r="3641" spans="1:7" x14ac:dyDescent="0.3">
      <c r="A3641">
        <v>3022024</v>
      </c>
      <c r="B3641" t="s">
        <v>24218</v>
      </c>
      <c r="C3641" t="s">
        <v>178</v>
      </c>
      <c r="D3641" t="s">
        <v>379</v>
      </c>
      <c r="E3641">
        <v>615170</v>
      </c>
      <c r="F3641" t="s">
        <v>24196</v>
      </c>
      <c r="G3641" s="7">
        <v>-0.01</v>
      </c>
    </row>
    <row r="3642" spans="1:7" x14ac:dyDescent="0.3">
      <c r="A3642">
        <v>3022024</v>
      </c>
      <c r="B3642" t="s">
        <v>24218</v>
      </c>
      <c r="C3642" t="s">
        <v>178</v>
      </c>
      <c r="D3642" t="s">
        <v>374</v>
      </c>
      <c r="E3642">
        <v>615120</v>
      </c>
      <c r="F3642" t="s">
        <v>24196</v>
      </c>
      <c r="G3642" s="7">
        <v>1294.75</v>
      </c>
    </row>
    <row r="3643" spans="1:7" x14ac:dyDescent="0.3">
      <c r="A3643">
        <v>3022024</v>
      </c>
      <c r="B3643" t="s">
        <v>24218</v>
      </c>
      <c r="C3643" t="s">
        <v>178</v>
      </c>
      <c r="D3643" t="s">
        <v>373</v>
      </c>
      <c r="E3643">
        <v>616160</v>
      </c>
      <c r="F3643" t="s">
        <v>24196</v>
      </c>
      <c r="G3643" s="7">
        <v>262.89999999999998</v>
      </c>
    </row>
    <row r="3644" spans="1:7" x14ac:dyDescent="0.3">
      <c r="A3644">
        <v>3022024</v>
      </c>
      <c r="B3644" t="s">
        <v>24218</v>
      </c>
      <c r="C3644" t="s">
        <v>178</v>
      </c>
      <c r="D3644" t="s">
        <v>379</v>
      </c>
      <c r="E3644">
        <v>615170</v>
      </c>
      <c r="F3644" t="s">
        <v>24196</v>
      </c>
      <c r="G3644" s="7">
        <v>-0.01</v>
      </c>
    </row>
    <row r="3645" spans="1:7" x14ac:dyDescent="0.3">
      <c r="A3645">
        <v>3022024</v>
      </c>
      <c r="B3645" t="s">
        <v>24218</v>
      </c>
      <c r="C3645" t="s">
        <v>178</v>
      </c>
      <c r="D3645" t="s">
        <v>373</v>
      </c>
      <c r="E3645">
        <v>615130</v>
      </c>
      <c r="F3645" t="s">
        <v>24196</v>
      </c>
      <c r="G3645" s="7">
        <v>1746.2</v>
      </c>
    </row>
    <row r="3646" spans="1:7" x14ac:dyDescent="0.3">
      <c r="A3646">
        <v>3022024</v>
      </c>
      <c r="B3646" t="s">
        <v>24218</v>
      </c>
      <c r="C3646" t="s">
        <v>178</v>
      </c>
      <c r="D3646" t="s">
        <v>374</v>
      </c>
      <c r="E3646">
        <v>617120</v>
      </c>
      <c r="F3646" t="s">
        <v>24196</v>
      </c>
      <c r="G3646" s="7">
        <v>244.01</v>
      </c>
    </row>
    <row r="3647" spans="1:7" x14ac:dyDescent="0.3">
      <c r="A3647">
        <v>3022024</v>
      </c>
      <c r="B3647" t="s">
        <v>24218</v>
      </c>
      <c r="C3647" t="s">
        <v>178</v>
      </c>
      <c r="D3647" t="s">
        <v>379</v>
      </c>
      <c r="E3647">
        <v>615170</v>
      </c>
      <c r="F3647" t="s">
        <v>24196</v>
      </c>
      <c r="G3647" s="7">
        <v>-0.01</v>
      </c>
    </row>
    <row r="3648" spans="1:7" x14ac:dyDescent="0.3">
      <c r="A3648">
        <v>3022024</v>
      </c>
      <c r="B3648" t="s">
        <v>24218</v>
      </c>
      <c r="C3648" t="s">
        <v>178</v>
      </c>
      <c r="D3648" t="s">
        <v>379</v>
      </c>
      <c r="E3648">
        <v>615170</v>
      </c>
      <c r="F3648" t="s">
        <v>24196</v>
      </c>
      <c r="G3648" s="7">
        <v>0.27</v>
      </c>
    </row>
    <row r="3649" spans="1:7" x14ac:dyDescent="0.3">
      <c r="A3649">
        <v>3022024</v>
      </c>
      <c r="B3649" t="s">
        <v>24218</v>
      </c>
      <c r="C3649" t="s">
        <v>178</v>
      </c>
      <c r="D3649" t="s">
        <v>377</v>
      </c>
      <c r="E3649">
        <v>611130</v>
      </c>
      <c r="F3649" t="s">
        <v>24196</v>
      </c>
      <c r="G3649" s="7">
        <v>117.08</v>
      </c>
    </row>
    <row r="3650" spans="1:7" x14ac:dyDescent="0.3">
      <c r="A3650">
        <v>3022024</v>
      </c>
      <c r="B3650" t="s">
        <v>24218</v>
      </c>
      <c r="C3650" t="s">
        <v>178</v>
      </c>
      <c r="D3650" t="s">
        <v>379</v>
      </c>
      <c r="E3650">
        <v>615170</v>
      </c>
      <c r="F3650" t="s">
        <v>24196</v>
      </c>
      <c r="G3650" s="7">
        <v>104.66</v>
      </c>
    </row>
    <row r="3651" spans="1:7" x14ac:dyDescent="0.3">
      <c r="A3651">
        <v>3022024</v>
      </c>
      <c r="B3651" t="s">
        <v>24218</v>
      </c>
      <c r="C3651" t="s">
        <v>178</v>
      </c>
      <c r="D3651" t="s">
        <v>379</v>
      </c>
      <c r="E3651">
        <v>615170</v>
      </c>
      <c r="F3651" t="s">
        <v>24196</v>
      </c>
      <c r="G3651" s="7">
        <v>0.27</v>
      </c>
    </row>
    <row r="3652" spans="1:7" x14ac:dyDescent="0.3">
      <c r="A3652">
        <v>3022024</v>
      </c>
      <c r="B3652" t="s">
        <v>24218</v>
      </c>
      <c r="C3652" t="s">
        <v>178</v>
      </c>
      <c r="D3652" t="s">
        <v>373</v>
      </c>
      <c r="E3652">
        <v>617150</v>
      </c>
      <c r="F3652" t="s">
        <v>24196</v>
      </c>
      <c r="G3652" s="7">
        <v>9.0500000000000007</v>
      </c>
    </row>
    <row r="3653" spans="1:7" x14ac:dyDescent="0.3">
      <c r="A3653">
        <v>3022024</v>
      </c>
      <c r="B3653" t="s">
        <v>24218</v>
      </c>
      <c r="C3653" t="s">
        <v>178</v>
      </c>
      <c r="D3653" t="s">
        <v>371</v>
      </c>
      <c r="E3653">
        <v>615100</v>
      </c>
      <c r="F3653" t="s">
        <v>24196</v>
      </c>
      <c r="G3653" s="7">
        <v>25.37</v>
      </c>
    </row>
    <row r="3654" spans="1:7" x14ac:dyDescent="0.3">
      <c r="A3654">
        <v>3022024</v>
      </c>
      <c r="B3654" t="s">
        <v>24218</v>
      </c>
      <c r="C3654" t="s">
        <v>178</v>
      </c>
      <c r="D3654" t="s">
        <v>377</v>
      </c>
      <c r="E3654">
        <v>611130</v>
      </c>
      <c r="F3654" t="s">
        <v>24196</v>
      </c>
      <c r="G3654" s="7">
        <v>0.41</v>
      </c>
    </row>
    <row r="3655" spans="1:7" x14ac:dyDescent="0.3">
      <c r="A3655">
        <v>3022024</v>
      </c>
      <c r="B3655" t="s">
        <v>24218</v>
      </c>
      <c r="C3655" t="s">
        <v>178</v>
      </c>
      <c r="D3655" t="s">
        <v>379</v>
      </c>
      <c r="E3655">
        <v>615170</v>
      </c>
      <c r="F3655" t="s">
        <v>24196</v>
      </c>
      <c r="G3655" s="7">
        <v>-46.3</v>
      </c>
    </row>
    <row r="3656" spans="1:7" x14ac:dyDescent="0.3">
      <c r="A3656">
        <v>3022024</v>
      </c>
      <c r="B3656" t="s">
        <v>24218</v>
      </c>
      <c r="C3656" t="s">
        <v>178</v>
      </c>
      <c r="D3656" t="s">
        <v>377</v>
      </c>
      <c r="E3656">
        <v>611130</v>
      </c>
      <c r="F3656" t="s">
        <v>24196</v>
      </c>
      <c r="G3656" s="7">
        <v>1.65</v>
      </c>
    </row>
    <row r="3657" spans="1:7" x14ac:dyDescent="0.3">
      <c r="A3657">
        <v>3022024</v>
      </c>
      <c r="B3657" t="s">
        <v>24218</v>
      </c>
      <c r="C3657" t="s">
        <v>178</v>
      </c>
      <c r="D3657" t="s">
        <v>379</v>
      </c>
      <c r="E3657">
        <v>615170</v>
      </c>
      <c r="F3657" t="s">
        <v>24196</v>
      </c>
      <c r="G3657" s="7">
        <v>-108.15</v>
      </c>
    </row>
    <row r="3658" spans="1:7" x14ac:dyDescent="0.3">
      <c r="A3658">
        <v>3022024</v>
      </c>
      <c r="B3658" t="s">
        <v>24218</v>
      </c>
      <c r="C3658" t="s">
        <v>178</v>
      </c>
      <c r="D3658" t="s">
        <v>379</v>
      </c>
      <c r="E3658">
        <v>615170</v>
      </c>
      <c r="F3658" t="s">
        <v>24196</v>
      </c>
      <c r="G3658" s="7">
        <v>-46.3</v>
      </c>
    </row>
    <row r="3659" spans="1:7" x14ac:dyDescent="0.3">
      <c r="A3659">
        <v>3022024</v>
      </c>
      <c r="B3659" t="s">
        <v>24218</v>
      </c>
      <c r="C3659" t="s">
        <v>178</v>
      </c>
      <c r="D3659" t="s">
        <v>379</v>
      </c>
      <c r="E3659">
        <v>615170</v>
      </c>
      <c r="F3659" t="s">
        <v>24196</v>
      </c>
      <c r="G3659" s="7">
        <v>-46.3</v>
      </c>
    </row>
    <row r="3660" spans="1:7" x14ac:dyDescent="0.3">
      <c r="A3660">
        <v>3022024</v>
      </c>
      <c r="B3660" t="s">
        <v>24218</v>
      </c>
      <c r="C3660" t="s">
        <v>178</v>
      </c>
      <c r="D3660" t="s">
        <v>379</v>
      </c>
      <c r="E3660">
        <v>615170</v>
      </c>
      <c r="F3660" t="s">
        <v>24196</v>
      </c>
      <c r="G3660" s="7">
        <v>-0.01</v>
      </c>
    </row>
    <row r="3661" spans="1:7" x14ac:dyDescent="0.3">
      <c r="A3661">
        <v>3022024</v>
      </c>
      <c r="B3661" t="s">
        <v>24218</v>
      </c>
      <c r="C3661" t="s">
        <v>178</v>
      </c>
      <c r="D3661" t="s">
        <v>371</v>
      </c>
      <c r="E3661">
        <v>616100</v>
      </c>
      <c r="F3661" t="s">
        <v>24196</v>
      </c>
      <c r="G3661" s="7">
        <v>698.57</v>
      </c>
    </row>
    <row r="3662" spans="1:7" x14ac:dyDescent="0.3">
      <c r="A3662">
        <v>3022024</v>
      </c>
      <c r="B3662" t="s">
        <v>24218</v>
      </c>
      <c r="C3662" t="s">
        <v>178</v>
      </c>
      <c r="D3662" t="s">
        <v>377</v>
      </c>
      <c r="E3662">
        <v>611110</v>
      </c>
      <c r="F3662" t="s">
        <v>24196</v>
      </c>
      <c r="G3662" s="7">
        <v>2.0099999999999998</v>
      </c>
    </row>
    <row r="3663" spans="1:7" x14ac:dyDescent="0.3">
      <c r="A3663">
        <v>3022024</v>
      </c>
      <c r="B3663" t="s">
        <v>24218</v>
      </c>
      <c r="C3663" t="s">
        <v>178</v>
      </c>
      <c r="D3663" t="s">
        <v>373</v>
      </c>
      <c r="E3663">
        <v>615130</v>
      </c>
      <c r="F3663" t="s">
        <v>24196</v>
      </c>
      <c r="G3663" s="7">
        <v>11.38</v>
      </c>
    </row>
    <row r="3664" spans="1:7" x14ac:dyDescent="0.3">
      <c r="A3664">
        <v>3022024</v>
      </c>
      <c r="B3664" t="s">
        <v>24218</v>
      </c>
      <c r="C3664" t="s">
        <v>178</v>
      </c>
      <c r="D3664" t="s">
        <v>373</v>
      </c>
      <c r="E3664">
        <v>617150</v>
      </c>
      <c r="F3664" t="s">
        <v>24196</v>
      </c>
      <c r="G3664" s="7">
        <v>279.89</v>
      </c>
    </row>
    <row r="3665" spans="1:7" x14ac:dyDescent="0.3">
      <c r="A3665">
        <v>3022024</v>
      </c>
      <c r="B3665" t="s">
        <v>24218</v>
      </c>
      <c r="C3665" t="s">
        <v>178</v>
      </c>
      <c r="D3665" t="s">
        <v>379</v>
      </c>
      <c r="E3665">
        <v>615170</v>
      </c>
      <c r="F3665" t="s">
        <v>24196</v>
      </c>
      <c r="G3665" s="7">
        <v>0.27</v>
      </c>
    </row>
    <row r="3666" spans="1:7" x14ac:dyDescent="0.3">
      <c r="A3666">
        <v>3022024</v>
      </c>
      <c r="B3666" t="s">
        <v>24218</v>
      </c>
      <c r="C3666" t="s">
        <v>178</v>
      </c>
      <c r="D3666" t="s">
        <v>377</v>
      </c>
      <c r="E3666">
        <v>611130</v>
      </c>
      <c r="F3666" t="s">
        <v>24196</v>
      </c>
      <c r="G3666" s="7">
        <v>1.65</v>
      </c>
    </row>
    <row r="3667" spans="1:7" x14ac:dyDescent="0.3">
      <c r="A3667">
        <v>3022024</v>
      </c>
      <c r="B3667" t="s">
        <v>24218</v>
      </c>
      <c r="C3667" t="s">
        <v>178</v>
      </c>
      <c r="D3667" t="s">
        <v>377</v>
      </c>
      <c r="E3667">
        <v>611110</v>
      </c>
      <c r="F3667" t="s">
        <v>24196</v>
      </c>
      <c r="G3667" s="7">
        <v>11.09</v>
      </c>
    </row>
    <row r="3668" spans="1:7" x14ac:dyDescent="0.3">
      <c r="A3668">
        <v>3022024</v>
      </c>
      <c r="B3668" t="s">
        <v>24218</v>
      </c>
      <c r="C3668" t="s">
        <v>178</v>
      </c>
      <c r="D3668" t="s">
        <v>377</v>
      </c>
      <c r="E3668">
        <v>611110</v>
      </c>
      <c r="F3668" t="s">
        <v>24196</v>
      </c>
      <c r="G3668" s="7">
        <v>11.74</v>
      </c>
    </row>
    <row r="3669" spans="1:7" x14ac:dyDescent="0.3">
      <c r="A3669">
        <v>3022024</v>
      </c>
      <c r="B3669" t="s">
        <v>24218</v>
      </c>
      <c r="C3669" t="s">
        <v>178</v>
      </c>
      <c r="D3669" t="s">
        <v>379</v>
      </c>
      <c r="E3669">
        <v>615170</v>
      </c>
      <c r="F3669" t="s">
        <v>24196</v>
      </c>
      <c r="G3669" s="7">
        <v>-0.27</v>
      </c>
    </row>
    <row r="3670" spans="1:7" x14ac:dyDescent="0.3">
      <c r="A3670">
        <v>3022024</v>
      </c>
      <c r="B3670" t="s">
        <v>24218</v>
      </c>
      <c r="C3670" t="s">
        <v>178</v>
      </c>
      <c r="D3670" t="s">
        <v>379</v>
      </c>
      <c r="E3670">
        <v>615170</v>
      </c>
      <c r="F3670" t="s">
        <v>24196</v>
      </c>
      <c r="G3670" s="7">
        <v>104.66</v>
      </c>
    </row>
    <row r="3671" spans="1:7" x14ac:dyDescent="0.3">
      <c r="A3671">
        <v>3022024</v>
      </c>
      <c r="B3671" t="s">
        <v>24218</v>
      </c>
      <c r="C3671" t="s">
        <v>178</v>
      </c>
      <c r="D3671" t="s">
        <v>379</v>
      </c>
      <c r="E3671">
        <v>615170</v>
      </c>
      <c r="F3671" t="s">
        <v>24196</v>
      </c>
      <c r="G3671" s="7">
        <v>-0.27</v>
      </c>
    </row>
    <row r="3672" spans="1:7" x14ac:dyDescent="0.3">
      <c r="A3672">
        <v>3022024</v>
      </c>
      <c r="B3672" t="s">
        <v>24218</v>
      </c>
      <c r="C3672" t="s">
        <v>178</v>
      </c>
      <c r="D3672" t="s">
        <v>371</v>
      </c>
      <c r="E3672">
        <v>615100</v>
      </c>
      <c r="F3672" t="s">
        <v>24196</v>
      </c>
      <c r="G3672" s="7">
        <v>56.25</v>
      </c>
    </row>
    <row r="3673" spans="1:7" x14ac:dyDescent="0.3">
      <c r="A3673">
        <v>3022024</v>
      </c>
      <c r="B3673" t="s">
        <v>24218</v>
      </c>
      <c r="C3673" t="s">
        <v>178</v>
      </c>
      <c r="D3673" t="s">
        <v>371</v>
      </c>
      <c r="E3673">
        <v>616100</v>
      </c>
      <c r="F3673" t="s">
        <v>24196</v>
      </c>
      <c r="G3673" s="7">
        <v>449.91</v>
      </c>
    </row>
    <row r="3674" spans="1:7" x14ac:dyDescent="0.3">
      <c r="A3674">
        <v>3022024</v>
      </c>
      <c r="B3674" t="s">
        <v>24218</v>
      </c>
      <c r="C3674" t="s">
        <v>178</v>
      </c>
      <c r="D3674" t="s">
        <v>379</v>
      </c>
      <c r="E3674">
        <v>615170</v>
      </c>
      <c r="F3674" t="s">
        <v>24196</v>
      </c>
      <c r="G3674" s="7">
        <v>-46.3</v>
      </c>
    </row>
    <row r="3675" spans="1:7" x14ac:dyDescent="0.3">
      <c r="A3675">
        <v>3022024</v>
      </c>
      <c r="B3675" t="s">
        <v>24218</v>
      </c>
      <c r="C3675" t="s">
        <v>178</v>
      </c>
      <c r="D3675" t="s">
        <v>379</v>
      </c>
      <c r="E3675">
        <v>615170</v>
      </c>
      <c r="F3675" t="s">
        <v>24196</v>
      </c>
      <c r="G3675" s="7">
        <v>-108.15</v>
      </c>
    </row>
    <row r="3676" spans="1:7" x14ac:dyDescent="0.3">
      <c r="A3676">
        <v>3022024</v>
      </c>
      <c r="B3676" t="s">
        <v>24218</v>
      </c>
      <c r="C3676" t="s">
        <v>178</v>
      </c>
      <c r="D3676" t="s">
        <v>379</v>
      </c>
      <c r="E3676">
        <v>615170</v>
      </c>
      <c r="F3676" t="s">
        <v>24196</v>
      </c>
      <c r="G3676" s="7">
        <v>-0.27</v>
      </c>
    </row>
    <row r="3677" spans="1:7" x14ac:dyDescent="0.3">
      <c r="A3677">
        <v>3022024</v>
      </c>
      <c r="B3677" t="s">
        <v>24218</v>
      </c>
      <c r="C3677" t="s">
        <v>178</v>
      </c>
      <c r="D3677" t="s">
        <v>377</v>
      </c>
      <c r="E3677">
        <v>611120</v>
      </c>
      <c r="F3677" t="s">
        <v>24196</v>
      </c>
      <c r="G3677" s="7">
        <v>24.75</v>
      </c>
    </row>
    <row r="3678" spans="1:7" x14ac:dyDescent="0.3">
      <c r="A3678">
        <v>3022024</v>
      </c>
      <c r="B3678" t="s">
        <v>24218</v>
      </c>
      <c r="C3678" t="s">
        <v>178</v>
      </c>
      <c r="D3678" t="s">
        <v>379</v>
      </c>
      <c r="E3678">
        <v>615170</v>
      </c>
      <c r="F3678" t="s">
        <v>24196</v>
      </c>
      <c r="G3678" s="7">
        <v>-0.27</v>
      </c>
    </row>
    <row r="3679" spans="1:7" x14ac:dyDescent="0.3">
      <c r="A3679">
        <v>3022024</v>
      </c>
      <c r="B3679" t="s">
        <v>24218</v>
      </c>
      <c r="C3679" t="s">
        <v>178</v>
      </c>
      <c r="D3679" t="s">
        <v>377</v>
      </c>
      <c r="E3679">
        <v>611130</v>
      </c>
      <c r="F3679" t="s">
        <v>24196</v>
      </c>
      <c r="G3679" s="7">
        <v>1.65</v>
      </c>
    </row>
    <row r="3680" spans="1:7" x14ac:dyDescent="0.3">
      <c r="A3680">
        <v>3022024</v>
      </c>
      <c r="B3680" t="s">
        <v>24218</v>
      </c>
      <c r="C3680" t="s">
        <v>178</v>
      </c>
      <c r="D3680" t="s">
        <v>371</v>
      </c>
      <c r="E3680">
        <v>615100</v>
      </c>
      <c r="F3680" t="s">
        <v>24196</v>
      </c>
      <c r="G3680" s="7">
        <v>15</v>
      </c>
    </row>
    <row r="3681" spans="1:7" x14ac:dyDescent="0.3">
      <c r="A3681">
        <v>3022024</v>
      </c>
      <c r="B3681" t="s">
        <v>24218</v>
      </c>
      <c r="C3681" t="s">
        <v>178</v>
      </c>
      <c r="D3681" t="s">
        <v>373</v>
      </c>
      <c r="E3681">
        <v>617150</v>
      </c>
      <c r="F3681" t="s">
        <v>24196</v>
      </c>
      <c r="G3681" s="7">
        <v>2.4700000000000002</v>
      </c>
    </row>
    <row r="3682" spans="1:7" x14ac:dyDescent="0.3">
      <c r="A3682">
        <v>3022024</v>
      </c>
      <c r="B3682" t="s">
        <v>24218</v>
      </c>
      <c r="C3682" t="s">
        <v>178</v>
      </c>
      <c r="D3682" t="s">
        <v>379</v>
      </c>
      <c r="E3682">
        <v>615170</v>
      </c>
      <c r="F3682" t="s">
        <v>24196</v>
      </c>
      <c r="G3682" s="7">
        <v>-0.01</v>
      </c>
    </row>
    <row r="3683" spans="1:7" x14ac:dyDescent="0.3">
      <c r="A3683">
        <v>3022024</v>
      </c>
      <c r="B3683" t="s">
        <v>24218</v>
      </c>
      <c r="C3683" t="s">
        <v>178</v>
      </c>
      <c r="D3683" t="s">
        <v>373</v>
      </c>
      <c r="E3683">
        <v>615130</v>
      </c>
      <c r="F3683" t="s">
        <v>24196</v>
      </c>
      <c r="G3683" s="7">
        <v>8.5</v>
      </c>
    </row>
    <row r="3684" spans="1:7" x14ac:dyDescent="0.3">
      <c r="A3684">
        <v>3022024</v>
      </c>
      <c r="B3684" t="s">
        <v>24218</v>
      </c>
      <c r="C3684" t="s">
        <v>178</v>
      </c>
      <c r="D3684" t="s">
        <v>373</v>
      </c>
      <c r="E3684">
        <v>616160</v>
      </c>
      <c r="F3684" t="s">
        <v>24196</v>
      </c>
      <c r="G3684" s="7">
        <v>291.32</v>
      </c>
    </row>
    <row r="3685" spans="1:7" x14ac:dyDescent="0.3">
      <c r="A3685">
        <v>3022024</v>
      </c>
      <c r="B3685" t="s">
        <v>24218</v>
      </c>
      <c r="C3685" t="s">
        <v>178</v>
      </c>
      <c r="D3685" t="s">
        <v>377</v>
      </c>
      <c r="E3685">
        <v>611110</v>
      </c>
      <c r="F3685" t="s">
        <v>24196</v>
      </c>
      <c r="G3685" s="7">
        <v>24.89</v>
      </c>
    </row>
    <row r="3686" spans="1:7" x14ac:dyDescent="0.3">
      <c r="A3686">
        <v>3022024</v>
      </c>
      <c r="B3686" t="s">
        <v>24218</v>
      </c>
      <c r="C3686" t="s">
        <v>178</v>
      </c>
      <c r="D3686" t="s">
        <v>379</v>
      </c>
      <c r="E3686">
        <v>615170</v>
      </c>
      <c r="F3686" t="s">
        <v>24196</v>
      </c>
      <c r="G3686" s="7">
        <v>-46.3</v>
      </c>
    </row>
    <row r="3687" spans="1:7" x14ac:dyDescent="0.3">
      <c r="A3687">
        <v>3022024</v>
      </c>
      <c r="B3687" t="s">
        <v>24218</v>
      </c>
      <c r="C3687" t="s">
        <v>178</v>
      </c>
      <c r="D3687" t="s">
        <v>373</v>
      </c>
      <c r="E3687">
        <v>615130</v>
      </c>
      <c r="F3687" t="s">
        <v>24196</v>
      </c>
      <c r="G3687" s="7">
        <v>41.39</v>
      </c>
    </row>
    <row r="3688" spans="1:7" x14ac:dyDescent="0.3">
      <c r="A3688">
        <v>3022024</v>
      </c>
      <c r="B3688" t="s">
        <v>24218</v>
      </c>
      <c r="C3688" t="s">
        <v>178</v>
      </c>
      <c r="D3688" t="s">
        <v>375</v>
      </c>
      <c r="E3688">
        <v>615140</v>
      </c>
      <c r="F3688" t="s">
        <v>24196</v>
      </c>
      <c r="G3688" s="7">
        <v>2798.09</v>
      </c>
    </row>
    <row r="3689" spans="1:7" x14ac:dyDescent="0.3">
      <c r="A3689">
        <v>3022024</v>
      </c>
      <c r="B3689" t="s">
        <v>24218</v>
      </c>
      <c r="C3689" t="s">
        <v>178</v>
      </c>
      <c r="D3689" t="s">
        <v>377</v>
      </c>
      <c r="E3689">
        <v>611110</v>
      </c>
      <c r="F3689" t="s">
        <v>24196</v>
      </c>
      <c r="G3689" s="7">
        <v>4.62</v>
      </c>
    </row>
    <row r="3690" spans="1:7" x14ac:dyDescent="0.3">
      <c r="A3690">
        <v>3022024</v>
      </c>
      <c r="B3690" t="s">
        <v>24218</v>
      </c>
      <c r="C3690" t="s">
        <v>178</v>
      </c>
      <c r="D3690" t="s">
        <v>379</v>
      </c>
      <c r="E3690">
        <v>615170</v>
      </c>
      <c r="F3690" t="s">
        <v>24196</v>
      </c>
      <c r="G3690" s="7">
        <v>0.01</v>
      </c>
    </row>
    <row r="3691" spans="1:7" x14ac:dyDescent="0.3">
      <c r="A3691">
        <v>3022024</v>
      </c>
      <c r="B3691" t="s">
        <v>24218</v>
      </c>
      <c r="C3691" t="s">
        <v>178</v>
      </c>
      <c r="D3691" t="s">
        <v>373</v>
      </c>
      <c r="E3691">
        <v>615130</v>
      </c>
      <c r="F3691" t="s">
        <v>24196</v>
      </c>
      <c r="G3691" s="7">
        <v>69.69</v>
      </c>
    </row>
    <row r="3692" spans="1:7" x14ac:dyDescent="0.3">
      <c r="A3692">
        <v>3022024</v>
      </c>
      <c r="B3692" t="s">
        <v>24218</v>
      </c>
      <c r="C3692" t="s">
        <v>178</v>
      </c>
      <c r="D3692" t="s">
        <v>379</v>
      </c>
      <c r="E3692">
        <v>615170</v>
      </c>
      <c r="F3692" t="s">
        <v>24196</v>
      </c>
      <c r="G3692" s="7">
        <v>108.15</v>
      </c>
    </row>
    <row r="3693" spans="1:7" x14ac:dyDescent="0.3">
      <c r="A3693">
        <v>3022024</v>
      </c>
      <c r="B3693" t="s">
        <v>24218</v>
      </c>
      <c r="C3693" t="s">
        <v>178</v>
      </c>
      <c r="D3693" t="s">
        <v>379</v>
      </c>
      <c r="E3693">
        <v>615170</v>
      </c>
      <c r="F3693" t="s">
        <v>24196</v>
      </c>
      <c r="G3693" s="7">
        <v>-46.3</v>
      </c>
    </row>
    <row r="3694" spans="1:7" x14ac:dyDescent="0.3">
      <c r="A3694">
        <v>3022024</v>
      </c>
      <c r="B3694" t="s">
        <v>24218</v>
      </c>
      <c r="C3694" t="s">
        <v>178</v>
      </c>
      <c r="D3694" t="s">
        <v>373</v>
      </c>
      <c r="E3694">
        <v>615130</v>
      </c>
      <c r="F3694" t="s">
        <v>24196</v>
      </c>
      <c r="G3694" s="7">
        <v>2277.66</v>
      </c>
    </row>
    <row r="3695" spans="1:7" x14ac:dyDescent="0.3">
      <c r="A3695">
        <v>3022024</v>
      </c>
      <c r="B3695" t="s">
        <v>24218</v>
      </c>
      <c r="C3695" t="s">
        <v>178</v>
      </c>
      <c r="D3695" t="s">
        <v>373</v>
      </c>
      <c r="E3695">
        <v>615130</v>
      </c>
      <c r="F3695" t="s">
        <v>24196</v>
      </c>
      <c r="G3695" s="7">
        <v>944.76</v>
      </c>
    </row>
    <row r="3696" spans="1:7" x14ac:dyDescent="0.3">
      <c r="A3696">
        <v>3022024</v>
      </c>
      <c r="B3696" t="s">
        <v>24218</v>
      </c>
      <c r="C3696" t="s">
        <v>178</v>
      </c>
      <c r="D3696" t="s">
        <v>377</v>
      </c>
      <c r="E3696">
        <v>611110</v>
      </c>
      <c r="F3696" t="s">
        <v>24196</v>
      </c>
      <c r="G3696" s="7">
        <v>67.05</v>
      </c>
    </row>
    <row r="3697" spans="1:7" x14ac:dyDescent="0.3">
      <c r="A3697">
        <v>3022024</v>
      </c>
      <c r="B3697" t="s">
        <v>24218</v>
      </c>
      <c r="C3697" t="s">
        <v>178</v>
      </c>
      <c r="D3697" t="s">
        <v>375</v>
      </c>
      <c r="E3697">
        <v>616130</v>
      </c>
      <c r="F3697" t="s">
        <v>24196</v>
      </c>
      <c r="G3697" s="7">
        <v>306.24</v>
      </c>
    </row>
    <row r="3698" spans="1:7" x14ac:dyDescent="0.3">
      <c r="A3698">
        <v>3022024</v>
      </c>
      <c r="B3698" t="s">
        <v>24218</v>
      </c>
      <c r="C3698" t="s">
        <v>178</v>
      </c>
      <c r="D3698" t="s">
        <v>379</v>
      </c>
      <c r="E3698">
        <v>615170</v>
      </c>
      <c r="F3698" t="s">
        <v>24196</v>
      </c>
      <c r="G3698" s="7">
        <v>46.3</v>
      </c>
    </row>
    <row r="3699" spans="1:7" x14ac:dyDescent="0.3">
      <c r="A3699">
        <v>3022024</v>
      </c>
      <c r="B3699" t="s">
        <v>24218</v>
      </c>
      <c r="C3699" t="s">
        <v>178</v>
      </c>
      <c r="D3699" t="s">
        <v>379</v>
      </c>
      <c r="E3699">
        <v>615170</v>
      </c>
      <c r="F3699" t="s">
        <v>24196</v>
      </c>
      <c r="G3699" s="7">
        <v>-46.3</v>
      </c>
    </row>
    <row r="3700" spans="1:7" x14ac:dyDescent="0.3">
      <c r="A3700">
        <v>3022024</v>
      </c>
      <c r="B3700" t="s">
        <v>24218</v>
      </c>
      <c r="C3700" t="s">
        <v>178</v>
      </c>
      <c r="D3700" t="s">
        <v>373</v>
      </c>
      <c r="E3700">
        <v>615130</v>
      </c>
      <c r="F3700" t="s">
        <v>24196</v>
      </c>
      <c r="G3700" s="7">
        <v>7.21</v>
      </c>
    </row>
    <row r="3701" spans="1:7" x14ac:dyDescent="0.3">
      <c r="A3701">
        <v>3022024</v>
      </c>
      <c r="B3701" t="s">
        <v>24218</v>
      </c>
      <c r="C3701" t="s">
        <v>178</v>
      </c>
      <c r="D3701" t="s">
        <v>373</v>
      </c>
      <c r="E3701">
        <v>617150</v>
      </c>
      <c r="F3701" t="s">
        <v>24196</v>
      </c>
      <c r="G3701" s="7">
        <v>5.4</v>
      </c>
    </row>
    <row r="3702" spans="1:7" x14ac:dyDescent="0.3">
      <c r="A3702">
        <v>3022024</v>
      </c>
      <c r="B3702" t="s">
        <v>24218</v>
      </c>
      <c r="C3702" t="s">
        <v>178</v>
      </c>
      <c r="D3702" t="s">
        <v>371</v>
      </c>
      <c r="E3702">
        <v>615100</v>
      </c>
      <c r="F3702" t="s">
        <v>24196</v>
      </c>
      <c r="G3702" s="7">
        <v>125</v>
      </c>
    </row>
    <row r="3703" spans="1:7" x14ac:dyDescent="0.3">
      <c r="A3703">
        <v>3022024</v>
      </c>
      <c r="B3703" t="s">
        <v>24218</v>
      </c>
      <c r="C3703" t="s">
        <v>178</v>
      </c>
      <c r="D3703" t="s">
        <v>371</v>
      </c>
      <c r="E3703">
        <v>617100</v>
      </c>
      <c r="F3703" t="s">
        <v>24196</v>
      </c>
      <c r="G3703" s="7">
        <v>516.17999999999995</v>
      </c>
    </row>
    <row r="3704" spans="1:7" x14ac:dyDescent="0.3">
      <c r="A3704">
        <v>3022024</v>
      </c>
      <c r="B3704" t="s">
        <v>24218</v>
      </c>
      <c r="C3704" t="s">
        <v>178</v>
      </c>
      <c r="D3704" t="s">
        <v>379</v>
      </c>
      <c r="E3704">
        <v>615170</v>
      </c>
      <c r="F3704" t="s">
        <v>24196</v>
      </c>
      <c r="G3704" s="7">
        <v>-46.3</v>
      </c>
    </row>
    <row r="3705" spans="1:7" x14ac:dyDescent="0.3">
      <c r="A3705">
        <v>3022024</v>
      </c>
      <c r="B3705" t="s">
        <v>24218</v>
      </c>
      <c r="C3705" t="s">
        <v>178</v>
      </c>
      <c r="D3705" t="s">
        <v>373</v>
      </c>
      <c r="E3705">
        <v>615130</v>
      </c>
      <c r="F3705" t="s">
        <v>24196</v>
      </c>
      <c r="G3705" s="7">
        <v>57.11</v>
      </c>
    </row>
    <row r="3706" spans="1:7" x14ac:dyDescent="0.3">
      <c r="A3706">
        <v>3022024</v>
      </c>
      <c r="B3706" t="s">
        <v>24218</v>
      </c>
      <c r="C3706" t="s">
        <v>178</v>
      </c>
      <c r="D3706" t="s">
        <v>379</v>
      </c>
      <c r="E3706">
        <v>615170</v>
      </c>
      <c r="F3706" t="s">
        <v>24196</v>
      </c>
      <c r="G3706" s="7">
        <v>104.66</v>
      </c>
    </row>
    <row r="3707" spans="1:7" x14ac:dyDescent="0.3">
      <c r="A3707">
        <v>3022024</v>
      </c>
      <c r="B3707" t="s">
        <v>24218</v>
      </c>
      <c r="C3707" t="s">
        <v>178</v>
      </c>
      <c r="D3707" t="s">
        <v>371</v>
      </c>
      <c r="E3707">
        <v>617100</v>
      </c>
      <c r="F3707" t="s">
        <v>24196</v>
      </c>
      <c r="G3707" s="7">
        <v>979.83</v>
      </c>
    </row>
    <row r="3708" spans="1:7" x14ac:dyDescent="0.3">
      <c r="A3708">
        <v>3022024</v>
      </c>
      <c r="B3708" t="s">
        <v>24218</v>
      </c>
      <c r="C3708" t="s">
        <v>178</v>
      </c>
      <c r="D3708" t="s">
        <v>371</v>
      </c>
      <c r="E3708">
        <v>616100</v>
      </c>
      <c r="F3708" t="s">
        <v>24196</v>
      </c>
      <c r="G3708" s="7">
        <v>441.47</v>
      </c>
    </row>
    <row r="3709" spans="1:7" x14ac:dyDescent="0.3">
      <c r="A3709">
        <v>3022024</v>
      </c>
      <c r="B3709" t="s">
        <v>24218</v>
      </c>
      <c r="C3709" t="s">
        <v>178</v>
      </c>
      <c r="D3709" t="s">
        <v>379</v>
      </c>
      <c r="E3709">
        <v>615170</v>
      </c>
      <c r="F3709" t="s">
        <v>24196</v>
      </c>
      <c r="G3709" s="7">
        <v>-108.15</v>
      </c>
    </row>
    <row r="3710" spans="1:7" x14ac:dyDescent="0.3">
      <c r="A3710">
        <v>3022024</v>
      </c>
      <c r="B3710" t="s">
        <v>24218</v>
      </c>
      <c r="C3710" t="s">
        <v>178</v>
      </c>
      <c r="D3710" t="s">
        <v>373</v>
      </c>
      <c r="E3710">
        <v>616160</v>
      </c>
      <c r="F3710" t="s">
        <v>24196</v>
      </c>
      <c r="G3710" s="7">
        <v>217.39</v>
      </c>
    </row>
    <row r="3711" spans="1:7" x14ac:dyDescent="0.3">
      <c r="A3711">
        <v>3022024</v>
      </c>
      <c r="B3711" t="s">
        <v>24218</v>
      </c>
      <c r="C3711" t="s">
        <v>178</v>
      </c>
      <c r="D3711" t="s">
        <v>379</v>
      </c>
      <c r="E3711">
        <v>615170</v>
      </c>
      <c r="F3711" t="s">
        <v>24196</v>
      </c>
      <c r="G3711" s="7">
        <v>46.3</v>
      </c>
    </row>
    <row r="3712" spans="1:7" x14ac:dyDescent="0.3">
      <c r="A3712">
        <v>3022024</v>
      </c>
      <c r="B3712" t="s">
        <v>24218</v>
      </c>
      <c r="C3712" t="s">
        <v>178</v>
      </c>
      <c r="D3712" t="s">
        <v>379</v>
      </c>
      <c r="E3712">
        <v>615170</v>
      </c>
      <c r="F3712" t="s">
        <v>24196</v>
      </c>
      <c r="G3712" s="7">
        <v>46.3</v>
      </c>
    </row>
    <row r="3713" spans="1:7" x14ac:dyDescent="0.3">
      <c r="A3713">
        <v>3022024</v>
      </c>
      <c r="B3713" t="s">
        <v>24218</v>
      </c>
      <c r="C3713" t="s">
        <v>178</v>
      </c>
      <c r="D3713" t="s">
        <v>379</v>
      </c>
      <c r="E3713">
        <v>615170</v>
      </c>
      <c r="F3713" t="s">
        <v>24196</v>
      </c>
      <c r="G3713" s="7">
        <v>-0.01</v>
      </c>
    </row>
    <row r="3714" spans="1:7" x14ac:dyDescent="0.3">
      <c r="A3714">
        <v>3022024</v>
      </c>
      <c r="B3714" t="s">
        <v>24218</v>
      </c>
      <c r="C3714" t="s">
        <v>178</v>
      </c>
      <c r="D3714" t="s">
        <v>379</v>
      </c>
      <c r="E3714">
        <v>615170</v>
      </c>
      <c r="F3714" t="s">
        <v>24196</v>
      </c>
      <c r="G3714" s="7">
        <v>0.01</v>
      </c>
    </row>
    <row r="3715" spans="1:7" x14ac:dyDescent="0.3">
      <c r="A3715">
        <v>3022024</v>
      </c>
      <c r="B3715" t="s">
        <v>24218</v>
      </c>
      <c r="C3715" t="s">
        <v>178</v>
      </c>
      <c r="D3715" t="s">
        <v>379</v>
      </c>
      <c r="E3715">
        <v>615170</v>
      </c>
      <c r="F3715" t="s">
        <v>24196</v>
      </c>
      <c r="G3715" s="7">
        <v>-0.01</v>
      </c>
    </row>
    <row r="3716" spans="1:7" x14ac:dyDescent="0.3">
      <c r="A3716">
        <v>3022024</v>
      </c>
      <c r="B3716" t="s">
        <v>24218</v>
      </c>
      <c r="C3716" t="s">
        <v>178</v>
      </c>
      <c r="D3716" t="s">
        <v>379</v>
      </c>
      <c r="E3716">
        <v>615170</v>
      </c>
      <c r="F3716" t="s">
        <v>24196</v>
      </c>
      <c r="G3716" s="7">
        <v>-0.27</v>
      </c>
    </row>
    <row r="3717" spans="1:7" x14ac:dyDescent="0.3">
      <c r="A3717">
        <v>3022024</v>
      </c>
      <c r="B3717" t="s">
        <v>24218</v>
      </c>
      <c r="C3717" t="s">
        <v>178</v>
      </c>
      <c r="D3717" t="s">
        <v>373</v>
      </c>
      <c r="E3717">
        <v>615130</v>
      </c>
      <c r="F3717" t="s">
        <v>24196</v>
      </c>
      <c r="G3717" s="7">
        <v>4.59</v>
      </c>
    </row>
    <row r="3718" spans="1:7" x14ac:dyDescent="0.3">
      <c r="A3718">
        <v>3022024</v>
      </c>
      <c r="B3718" t="s">
        <v>24218</v>
      </c>
      <c r="C3718" t="s">
        <v>178</v>
      </c>
      <c r="D3718" t="s">
        <v>375</v>
      </c>
      <c r="E3718">
        <v>615140</v>
      </c>
      <c r="F3718" t="s">
        <v>24196</v>
      </c>
      <c r="G3718" s="7">
        <v>965.23</v>
      </c>
    </row>
    <row r="3719" spans="1:7" x14ac:dyDescent="0.3">
      <c r="A3719">
        <v>3022024</v>
      </c>
      <c r="B3719" t="s">
        <v>24218</v>
      </c>
      <c r="C3719" t="s">
        <v>178</v>
      </c>
      <c r="D3719" t="s">
        <v>374</v>
      </c>
      <c r="E3719">
        <v>617120</v>
      </c>
      <c r="F3719" t="s">
        <v>24196</v>
      </c>
      <c r="G3719" s="7">
        <v>12.2</v>
      </c>
    </row>
    <row r="3720" spans="1:7" x14ac:dyDescent="0.3">
      <c r="A3720">
        <v>3022024</v>
      </c>
      <c r="B3720" t="s">
        <v>24218</v>
      </c>
      <c r="C3720" t="s">
        <v>178</v>
      </c>
      <c r="D3720" t="s">
        <v>371</v>
      </c>
      <c r="E3720">
        <v>617100</v>
      </c>
      <c r="F3720" t="s">
        <v>24196</v>
      </c>
      <c r="G3720" s="7">
        <v>1260.56</v>
      </c>
    </row>
    <row r="3721" spans="1:7" x14ac:dyDescent="0.3">
      <c r="A3721">
        <v>3022024</v>
      </c>
      <c r="B3721" t="s">
        <v>24218</v>
      </c>
      <c r="C3721" t="s">
        <v>178</v>
      </c>
      <c r="D3721" t="s">
        <v>379</v>
      </c>
      <c r="E3721">
        <v>615170</v>
      </c>
      <c r="F3721" t="s">
        <v>24196</v>
      </c>
      <c r="G3721" s="7">
        <v>-108.15</v>
      </c>
    </row>
    <row r="3722" spans="1:7" x14ac:dyDescent="0.3">
      <c r="A3722">
        <v>3022024</v>
      </c>
      <c r="B3722" t="s">
        <v>24218</v>
      </c>
      <c r="C3722" t="s">
        <v>178</v>
      </c>
      <c r="D3722" t="s">
        <v>371</v>
      </c>
      <c r="E3722">
        <v>615100</v>
      </c>
      <c r="F3722" t="s">
        <v>24196</v>
      </c>
      <c r="G3722" s="7">
        <v>276.89</v>
      </c>
    </row>
    <row r="3723" spans="1:7" x14ac:dyDescent="0.3">
      <c r="A3723">
        <v>3022024</v>
      </c>
      <c r="B3723" t="s">
        <v>24218</v>
      </c>
      <c r="C3723" t="s">
        <v>178</v>
      </c>
      <c r="D3723" t="s">
        <v>371</v>
      </c>
      <c r="E3723">
        <v>615100</v>
      </c>
      <c r="F3723" t="s">
        <v>24196</v>
      </c>
      <c r="G3723" s="7">
        <v>21.13</v>
      </c>
    </row>
    <row r="3724" spans="1:7" x14ac:dyDescent="0.3">
      <c r="A3724">
        <v>3022024</v>
      </c>
      <c r="B3724" t="s">
        <v>24218</v>
      </c>
      <c r="C3724" t="s">
        <v>178</v>
      </c>
      <c r="D3724" t="s">
        <v>379</v>
      </c>
      <c r="E3724">
        <v>615170</v>
      </c>
      <c r="F3724" t="s">
        <v>24196</v>
      </c>
      <c r="G3724" s="7">
        <v>0.27</v>
      </c>
    </row>
    <row r="3725" spans="1:7" x14ac:dyDescent="0.3">
      <c r="A3725">
        <v>3022024</v>
      </c>
      <c r="B3725" t="s">
        <v>24218</v>
      </c>
      <c r="C3725" t="s">
        <v>178</v>
      </c>
      <c r="D3725" t="s">
        <v>379</v>
      </c>
      <c r="E3725">
        <v>615170</v>
      </c>
      <c r="F3725" t="s">
        <v>24196</v>
      </c>
      <c r="G3725" s="7">
        <v>108.15</v>
      </c>
    </row>
    <row r="3726" spans="1:7" x14ac:dyDescent="0.3">
      <c r="A3726">
        <v>3022024</v>
      </c>
      <c r="B3726" t="s">
        <v>24218</v>
      </c>
      <c r="C3726" t="s">
        <v>178</v>
      </c>
      <c r="D3726" t="s">
        <v>379</v>
      </c>
      <c r="E3726">
        <v>615170</v>
      </c>
      <c r="F3726" t="s">
        <v>24196</v>
      </c>
      <c r="G3726" s="7">
        <v>-0.27</v>
      </c>
    </row>
    <row r="3727" spans="1:7" x14ac:dyDescent="0.3">
      <c r="A3727">
        <v>3022024</v>
      </c>
      <c r="B3727" t="s">
        <v>24218</v>
      </c>
      <c r="C3727" t="s">
        <v>178</v>
      </c>
      <c r="D3727" t="s">
        <v>379</v>
      </c>
      <c r="E3727">
        <v>615170</v>
      </c>
      <c r="F3727" t="s">
        <v>24196</v>
      </c>
      <c r="G3727" s="7">
        <v>-0.27</v>
      </c>
    </row>
    <row r="3728" spans="1:7" x14ac:dyDescent="0.3">
      <c r="A3728">
        <v>3022024</v>
      </c>
      <c r="B3728" t="s">
        <v>24218</v>
      </c>
      <c r="C3728" t="s">
        <v>178</v>
      </c>
      <c r="D3728" t="s">
        <v>371</v>
      </c>
      <c r="E3728">
        <v>615100</v>
      </c>
      <c r="F3728" t="s">
        <v>24196</v>
      </c>
      <c r="G3728" s="7">
        <v>5074.13</v>
      </c>
    </row>
    <row r="3729" spans="1:7" x14ac:dyDescent="0.3">
      <c r="A3729">
        <v>3022024</v>
      </c>
      <c r="B3729" t="s">
        <v>24218</v>
      </c>
      <c r="C3729" t="s">
        <v>178</v>
      </c>
      <c r="D3729" t="s">
        <v>379</v>
      </c>
      <c r="E3729">
        <v>615170</v>
      </c>
      <c r="F3729" t="s">
        <v>24196</v>
      </c>
      <c r="G3729" s="7">
        <v>46.3</v>
      </c>
    </row>
    <row r="3730" spans="1:7" x14ac:dyDescent="0.3">
      <c r="A3730">
        <v>3022024</v>
      </c>
      <c r="B3730" t="s">
        <v>24218</v>
      </c>
      <c r="C3730" t="s">
        <v>178</v>
      </c>
      <c r="D3730" t="s">
        <v>377</v>
      </c>
      <c r="E3730">
        <v>611120</v>
      </c>
      <c r="F3730" t="s">
        <v>24196</v>
      </c>
      <c r="G3730" s="7">
        <v>161.28</v>
      </c>
    </row>
    <row r="3731" spans="1:7" x14ac:dyDescent="0.3">
      <c r="A3731">
        <v>3022024</v>
      </c>
      <c r="B3731" t="s">
        <v>24218</v>
      </c>
      <c r="C3731" t="s">
        <v>178</v>
      </c>
      <c r="D3731" t="s">
        <v>373</v>
      </c>
      <c r="E3731">
        <v>616160</v>
      </c>
      <c r="F3731" t="s">
        <v>24196</v>
      </c>
      <c r="G3731" s="7">
        <v>121.71</v>
      </c>
    </row>
    <row r="3732" spans="1:7" x14ac:dyDescent="0.3">
      <c r="A3732">
        <v>3022024</v>
      </c>
      <c r="B3732" t="s">
        <v>24218</v>
      </c>
      <c r="C3732" t="s">
        <v>178</v>
      </c>
      <c r="D3732" t="s">
        <v>373</v>
      </c>
      <c r="E3732">
        <v>617150</v>
      </c>
      <c r="F3732" t="s">
        <v>24196</v>
      </c>
      <c r="G3732" s="7">
        <v>458</v>
      </c>
    </row>
    <row r="3733" spans="1:7" x14ac:dyDescent="0.3">
      <c r="A3733">
        <v>3022024</v>
      </c>
      <c r="B3733" t="s">
        <v>24218</v>
      </c>
      <c r="C3733" t="s">
        <v>178</v>
      </c>
      <c r="D3733" t="s">
        <v>371</v>
      </c>
      <c r="E3733">
        <v>615100</v>
      </c>
      <c r="F3733" t="s">
        <v>24196</v>
      </c>
      <c r="G3733" s="7">
        <v>17.079999999999998</v>
      </c>
    </row>
    <row r="3734" spans="1:7" x14ac:dyDescent="0.3">
      <c r="A3734">
        <v>3022024</v>
      </c>
      <c r="B3734" t="s">
        <v>24218</v>
      </c>
      <c r="C3734" t="s">
        <v>178</v>
      </c>
      <c r="D3734" t="s">
        <v>375</v>
      </c>
      <c r="E3734">
        <v>615140</v>
      </c>
      <c r="F3734" t="s">
        <v>24196</v>
      </c>
      <c r="G3734" s="7">
        <v>4.8899999999999997</v>
      </c>
    </row>
    <row r="3735" spans="1:7" x14ac:dyDescent="0.3">
      <c r="A3735">
        <v>3022024</v>
      </c>
      <c r="B3735" t="s">
        <v>24218</v>
      </c>
      <c r="C3735" t="s">
        <v>178</v>
      </c>
      <c r="D3735" t="s">
        <v>379</v>
      </c>
      <c r="E3735">
        <v>615170</v>
      </c>
      <c r="F3735" t="s">
        <v>24196</v>
      </c>
      <c r="G3735" s="7">
        <v>0.01</v>
      </c>
    </row>
    <row r="3736" spans="1:7" x14ac:dyDescent="0.3">
      <c r="A3736">
        <v>3022024</v>
      </c>
      <c r="B3736" t="s">
        <v>24218</v>
      </c>
      <c r="C3736" t="s">
        <v>178</v>
      </c>
      <c r="D3736" t="s">
        <v>373</v>
      </c>
      <c r="E3736">
        <v>615130</v>
      </c>
      <c r="F3736" t="s">
        <v>24196</v>
      </c>
      <c r="G3736" s="7">
        <v>10.88</v>
      </c>
    </row>
    <row r="3737" spans="1:7" x14ac:dyDescent="0.3">
      <c r="A3737">
        <v>3022024</v>
      </c>
      <c r="B3737" t="s">
        <v>24218</v>
      </c>
      <c r="C3737" t="s">
        <v>178</v>
      </c>
      <c r="D3737" t="s">
        <v>377</v>
      </c>
      <c r="E3737">
        <v>611120</v>
      </c>
      <c r="F3737" t="s">
        <v>24196</v>
      </c>
      <c r="G3737" s="7">
        <v>24.75</v>
      </c>
    </row>
    <row r="3738" spans="1:7" x14ac:dyDescent="0.3">
      <c r="A3738">
        <v>3022024</v>
      </c>
      <c r="B3738" t="s">
        <v>24218</v>
      </c>
      <c r="C3738" t="s">
        <v>178</v>
      </c>
      <c r="D3738" t="s">
        <v>379</v>
      </c>
      <c r="E3738">
        <v>615170</v>
      </c>
      <c r="F3738" t="s">
        <v>24196</v>
      </c>
      <c r="G3738" s="7">
        <v>-0.27</v>
      </c>
    </row>
    <row r="3739" spans="1:7" x14ac:dyDescent="0.3">
      <c r="A3739">
        <v>3022024</v>
      </c>
      <c r="B3739" t="s">
        <v>24218</v>
      </c>
      <c r="C3739" t="s">
        <v>178</v>
      </c>
      <c r="D3739" t="s">
        <v>379</v>
      </c>
      <c r="E3739">
        <v>615170</v>
      </c>
      <c r="F3739" t="s">
        <v>24196</v>
      </c>
      <c r="G3739" s="7">
        <v>-0.27</v>
      </c>
    </row>
    <row r="3740" spans="1:7" x14ac:dyDescent="0.3">
      <c r="A3740">
        <v>3022024</v>
      </c>
      <c r="B3740" t="s">
        <v>24218</v>
      </c>
      <c r="C3740" t="s">
        <v>178</v>
      </c>
      <c r="D3740" t="s">
        <v>379</v>
      </c>
      <c r="E3740">
        <v>615170</v>
      </c>
      <c r="F3740" t="s">
        <v>24196</v>
      </c>
      <c r="G3740" s="7">
        <v>0.27</v>
      </c>
    </row>
    <row r="3741" spans="1:7" x14ac:dyDescent="0.3">
      <c r="A3741">
        <v>3022024</v>
      </c>
      <c r="B3741" t="s">
        <v>24218</v>
      </c>
      <c r="C3741" t="s">
        <v>178</v>
      </c>
      <c r="D3741" t="s">
        <v>379</v>
      </c>
      <c r="E3741">
        <v>615170</v>
      </c>
      <c r="F3741" t="s">
        <v>24196</v>
      </c>
      <c r="G3741" s="7">
        <v>0.01</v>
      </c>
    </row>
    <row r="3742" spans="1:7" x14ac:dyDescent="0.3">
      <c r="A3742">
        <v>3022024</v>
      </c>
      <c r="B3742" t="s">
        <v>24218</v>
      </c>
      <c r="C3742" t="s">
        <v>178</v>
      </c>
      <c r="D3742" t="s">
        <v>379</v>
      </c>
      <c r="E3742">
        <v>615170</v>
      </c>
      <c r="F3742" t="s">
        <v>24196</v>
      </c>
      <c r="G3742" s="7">
        <v>-0.01</v>
      </c>
    </row>
    <row r="3743" spans="1:7" x14ac:dyDescent="0.3">
      <c r="A3743">
        <v>3022024</v>
      </c>
      <c r="B3743" t="s">
        <v>24218</v>
      </c>
      <c r="C3743" t="s">
        <v>178</v>
      </c>
      <c r="D3743" t="s">
        <v>379</v>
      </c>
      <c r="E3743">
        <v>615170</v>
      </c>
      <c r="F3743" t="s">
        <v>24196</v>
      </c>
      <c r="G3743" s="7">
        <v>0.27</v>
      </c>
    </row>
    <row r="3744" spans="1:7" x14ac:dyDescent="0.3">
      <c r="A3744">
        <v>3022024</v>
      </c>
      <c r="B3744" t="s">
        <v>24218</v>
      </c>
      <c r="C3744" t="s">
        <v>178</v>
      </c>
      <c r="D3744" t="s">
        <v>375</v>
      </c>
      <c r="E3744">
        <v>617130</v>
      </c>
      <c r="F3744" t="s">
        <v>24196</v>
      </c>
      <c r="G3744" s="7">
        <v>2.76</v>
      </c>
    </row>
    <row r="3745" spans="1:7" x14ac:dyDescent="0.3">
      <c r="A3745">
        <v>3022024</v>
      </c>
      <c r="B3745" t="s">
        <v>24218</v>
      </c>
      <c r="C3745" t="s">
        <v>178</v>
      </c>
      <c r="D3745" t="s">
        <v>379</v>
      </c>
      <c r="E3745">
        <v>615170</v>
      </c>
      <c r="F3745" t="s">
        <v>24196</v>
      </c>
      <c r="G3745" s="7">
        <v>-0.01</v>
      </c>
    </row>
    <row r="3746" spans="1:7" x14ac:dyDescent="0.3">
      <c r="A3746">
        <v>3022024</v>
      </c>
      <c r="B3746" t="s">
        <v>24218</v>
      </c>
      <c r="C3746" t="s">
        <v>178</v>
      </c>
      <c r="D3746" t="s">
        <v>371</v>
      </c>
      <c r="E3746">
        <v>615100</v>
      </c>
      <c r="F3746" t="s">
        <v>24196</v>
      </c>
      <c r="G3746" s="7">
        <v>16.8</v>
      </c>
    </row>
    <row r="3747" spans="1:7" x14ac:dyDescent="0.3">
      <c r="A3747">
        <v>3022024</v>
      </c>
      <c r="B3747" t="s">
        <v>24218</v>
      </c>
      <c r="C3747" t="s">
        <v>178</v>
      </c>
      <c r="D3747" t="s">
        <v>379</v>
      </c>
      <c r="E3747">
        <v>615170</v>
      </c>
      <c r="F3747" t="s">
        <v>24196</v>
      </c>
      <c r="G3747" s="7">
        <v>-46.3</v>
      </c>
    </row>
    <row r="3748" spans="1:7" x14ac:dyDescent="0.3">
      <c r="A3748">
        <v>3022024</v>
      </c>
      <c r="B3748" t="s">
        <v>24218</v>
      </c>
      <c r="C3748" t="s">
        <v>178</v>
      </c>
      <c r="D3748" t="s">
        <v>371</v>
      </c>
      <c r="E3748">
        <v>615100</v>
      </c>
      <c r="F3748" t="s">
        <v>24196</v>
      </c>
      <c r="G3748" s="7">
        <v>-178.43</v>
      </c>
    </row>
    <row r="3749" spans="1:7" x14ac:dyDescent="0.3">
      <c r="A3749">
        <v>3022024</v>
      </c>
      <c r="B3749" t="s">
        <v>24218</v>
      </c>
      <c r="C3749" t="s">
        <v>178</v>
      </c>
      <c r="D3749" t="s">
        <v>379</v>
      </c>
      <c r="E3749">
        <v>615170</v>
      </c>
      <c r="F3749" t="s">
        <v>24196</v>
      </c>
      <c r="G3749" s="7">
        <v>-46.3</v>
      </c>
    </row>
    <row r="3750" spans="1:7" x14ac:dyDescent="0.3">
      <c r="A3750">
        <v>3022024</v>
      </c>
      <c r="B3750" t="s">
        <v>24218</v>
      </c>
      <c r="C3750" t="s">
        <v>178</v>
      </c>
      <c r="D3750" t="s">
        <v>379</v>
      </c>
      <c r="E3750">
        <v>615170</v>
      </c>
      <c r="F3750" t="s">
        <v>24196</v>
      </c>
      <c r="G3750" s="7">
        <v>0.27</v>
      </c>
    </row>
    <row r="3751" spans="1:7" x14ac:dyDescent="0.3">
      <c r="A3751">
        <v>3022024</v>
      </c>
      <c r="B3751" t="s">
        <v>24218</v>
      </c>
      <c r="C3751" t="s">
        <v>178</v>
      </c>
      <c r="D3751" t="s">
        <v>373</v>
      </c>
      <c r="E3751">
        <v>615130</v>
      </c>
      <c r="F3751" t="s">
        <v>24196</v>
      </c>
      <c r="G3751" s="7">
        <v>106.13</v>
      </c>
    </row>
    <row r="3752" spans="1:7" x14ac:dyDescent="0.3">
      <c r="A3752">
        <v>3022024</v>
      </c>
      <c r="B3752" t="s">
        <v>24218</v>
      </c>
      <c r="C3752" t="s">
        <v>178</v>
      </c>
      <c r="D3752" t="s">
        <v>379</v>
      </c>
      <c r="E3752">
        <v>615170</v>
      </c>
      <c r="F3752" t="s">
        <v>24196</v>
      </c>
      <c r="G3752" s="7">
        <v>108.15</v>
      </c>
    </row>
    <row r="3753" spans="1:7" x14ac:dyDescent="0.3">
      <c r="A3753">
        <v>3022024</v>
      </c>
      <c r="B3753" t="s">
        <v>24218</v>
      </c>
      <c r="C3753" t="s">
        <v>178</v>
      </c>
      <c r="D3753" t="s">
        <v>379</v>
      </c>
      <c r="E3753">
        <v>615170</v>
      </c>
      <c r="F3753" t="s">
        <v>24196</v>
      </c>
      <c r="G3753" s="7">
        <v>-0.27</v>
      </c>
    </row>
    <row r="3754" spans="1:7" x14ac:dyDescent="0.3">
      <c r="A3754">
        <v>3022024</v>
      </c>
      <c r="B3754" t="s">
        <v>24218</v>
      </c>
      <c r="C3754" t="s">
        <v>178</v>
      </c>
      <c r="D3754" t="s">
        <v>375</v>
      </c>
      <c r="E3754">
        <v>615140</v>
      </c>
      <c r="F3754" t="s">
        <v>24196</v>
      </c>
      <c r="G3754" s="7">
        <v>-0.01</v>
      </c>
    </row>
    <row r="3755" spans="1:7" x14ac:dyDescent="0.3">
      <c r="A3755">
        <v>3022024</v>
      </c>
      <c r="B3755" t="s">
        <v>24218</v>
      </c>
      <c r="C3755" t="s">
        <v>178</v>
      </c>
      <c r="D3755" t="s">
        <v>379</v>
      </c>
      <c r="E3755">
        <v>615170</v>
      </c>
      <c r="F3755" t="s">
        <v>24196</v>
      </c>
      <c r="G3755" s="7">
        <v>-0.01</v>
      </c>
    </row>
    <row r="3756" spans="1:7" x14ac:dyDescent="0.3">
      <c r="A3756">
        <v>3022024</v>
      </c>
      <c r="B3756" t="s">
        <v>24218</v>
      </c>
      <c r="C3756" t="s">
        <v>178</v>
      </c>
      <c r="D3756" t="s">
        <v>379</v>
      </c>
      <c r="E3756">
        <v>615170</v>
      </c>
      <c r="F3756" t="s">
        <v>24196</v>
      </c>
      <c r="G3756" s="7">
        <v>0.01</v>
      </c>
    </row>
    <row r="3757" spans="1:7" x14ac:dyDescent="0.3">
      <c r="A3757">
        <v>3022024</v>
      </c>
      <c r="B3757" t="s">
        <v>24218</v>
      </c>
      <c r="C3757" t="s">
        <v>178</v>
      </c>
      <c r="D3757" t="s">
        <v>379</v>
      </c>
      <c r="E3757">
        <v>616140</v>
      </c>
      <c r="F3757" t="s">
        <v>24196</v>
      </c>
      <c r="G3757" s="7">
        <v>134.38</v>
      </c>
    </row>
    <row r="3758" spans="1:7" x14ac:dyDescent="0.3">
      <c r="A3758">
        <v>3022024</v>
      </c>
      <c r="B3758" t="s">
        <v>24218</v>
      </c>
      <c r="C3758" t="s">
        <v>178</v>
      </c>
      <c r="D3758" t="s">
        <v>377</v>
      </c>
      <c r="E3758">
        <v>611110</v>
      </c>
      <c r="F3758" t="s">
        <v>24196</v>
      </c>
      <c r="G3758" s="7">
        <v>8.1</v>
      </c>
    </row>
    <row r="3759" spans="1:7" x14ac:dyDescent="0.3">
      <c r="A3759">
        <v>3022024</v>
      </c>
      <c r="B3759" t="s">
        <v>24218</v>
      </c>
      <c r="C3759" t="s">
        <v>178</v>
      </c>
      <c r="D3759" t="s">
        <v>379</v>
      </c>
      <c r="E3759">
        <v>615170</v>
      </c>
      <c r="F3759" t="s">
        <v>24196</v>
      </c>
      <c r="G3759" s="7">
        <v>-104.66</v>
      </c>
    </row>
    <row r="3760" spans="1:7" x14ac:dyDescent="0.3">
      <c r="A3760">
        <v>3022024</v>
      </c>
      <c r="B3760" t="s">
        <v>24218</v>
      </c>
      <c r="C3760" t="s">
        <v>178</v>
      </c>
      <c r="D3760" t="s">
        <v>379</v>
      </c>
      <c r="E3760">
        <v>615170</v>
      </c>
      <c r="F3760" t="s">
        <v>24196</v>
      </c>
      <c r="G3760" s="7">
        <v>188.84</v>
      </c>
    </row>
    <row r="3761" spans="1:7" x14ac:dyDescent="0.3">
      <c r="A3761">
        <v>3022024</v>
      </c>
      <c r="B3761" t="s">
        <v>24218</v>
      </c>
      <c r="C3761" t="s">
        <v>178</v>
      </c>
      <c r="D3761" t="s">
        <v>379</v>
      </c>
      <c r="E3761">
        <v>615170</v>
      </c>
      <c r="F3761" t="s">
        <v>24196</v>
      </c>
      <c r="G3761" s="7">
        <v>0.27</v>
      </c>
    </row>
    <row r="3762" spans="1:7" x14ac:dyDescent="0.3">
      <c r="A3762">
        <v>3022024</v>
      </c>
      <c r="B3762" t="s">
        <v>24218</v>
      </c>
      <c r="C3762" t="s">
        <v>178</v>
      </c>
      <c r="D3762" t="s">
        <v>375</v>
      </c>
      <c r="E3762">
        <v>615140</v>
      </c>
      <c r="F3762" t="s">
        <v>24196</v>
      </c>
      <c r="G3762" s="7">
        <v>13.52</v>
      </c>
    </row>
    <row r="3763" spans="1:7" x14ac:dyDescent="0.3">
      <c r="A3763">
        <v>3022024</v>
      </c>
      <c r="B3763" t="s">
        <v>24218</v>
      </c>
      <c r="C3763" t="s">
        <v>178</v>
      </c>
      <c r="D3763" t="s">
        <v>377</v>
      </c>
      <c r="E3763">
        <v>611110</v>
      </c>
      <c r="F3763" t="s">
        <v>24196</v>
      </c>
      <c r="G3763" s="7">
        <v>-97.91</v>
      </c>
    </row>
    <row r="3764" spans="1:7" x14ac:dyDescent="0.3">
      <c r="A3764">
        <v>3022024</v>
      </c>
      <c r="B3764" t="s">
        <v>24218</v>
      </c>
      <c r="C3764" t="s">
        <v>178</v>
      </c>
      <c r="D3764" t="s">
        <v>377</v>
      </c>
      <c r="E3764">
        <v>611130</v>
      </c>
      <c r="F3764" t="s">
        <v>24196</v>
      </c>
      <c r="G3764" s="7">
        <v>117.08</v>
      </c>
    </row>
    <row r="3765" spans="1:7" x14ac:dyDescent="0.3">
      <c r="A3765">
        <v>3022024</v>
      </c>
      <c r="B3765" t="s">
        <v>24218</v>
      </c>
      <c r="C3765" t="s">
        <v>178</v>
      </c>
      <c r="D3765" t="s">
        <v>377</v>
      </c>
      <c r="E3765">
        <v>611110</v>
      </c>
      <c r="F3765" t="s">
        <v>24196</v>
      </c>
      <c r="G3765" s="7">
        <v>8.5</v>
      </c>
    </row>
    <row r="3766" spans="1:7" x14ac:dyDescent="0.3">
      <c r="A3766">
        <v>3022024</v>
      </c>
      <c r="B3766" t="s">
        <v>24218</v>
      </c>
      <c r="C3766" t="s">
        <v>178</v>
      </c>
      <c r="D3766" t="s">
        <v>373</v>
      </c>
      <c r="E3766">
        <v>617150</v>
      </c>
      <c r="F3766" t="s">
        <v>24196</v>
      </c>
      <c r="G3766" s="7">
        <v>404.31</v>
      </c>
    </row>
    <row r="3767" spans="1:7" x14ac:dyDescent="0.3">
      <c r="A3767">
        <v>3022024</v>
      </c>
      <c r="B3767" t="s">
        <v>24218</v>
      </c>
      <c r="C3767" t="s">
        <v>178</v>
      </c>
      <c r="D3767" t="s">
        <v>377</v>
      </c>
      <c r="E3767">
        <v>611120</v>
      </c>
      <c r="F3767" t="s">
        <v>24196</v>
      </c>
      <c r="G3767" s="7">
        <v>355.03</v>
      </c>
    </row>
    <row r="3768" spans="1:7" x14ac:dyDescent="0.3">
      <c r="A3768">
        <v>3022024</v>
      </c>
      <c r="B3768" t="s">
        <v>24218</v>
      </c>
      <c r="C3768" t="s">
        <v>178</v>
      </c>
      <c r="D3768" t="s">
        <v>379</v>
      </c>
      <c r="E3768">
        <v>615170</v>
      </c>
      <c r="F3768" t="s">
        <v>24196</v>
      </c>
      <c r="G3768" s="7">
        <v>108.15</v>
      </c>
    </row>
    <row r="3769" spans="1:7" x14ac:dyDescent="0.3">
      <c r="A3769">
        <v>3022024</v>
      </c>
      <c r="B3769" t="s">
        <v>24218</v>
      </c>
      <c r="C3769" t="s">
        <v>178</v>
      </c>
      <c r="D3769" t="s">
        <v>379</v>
      </c>
      <c r="E3769">
        <v>615170</v>
      </c>
      <c r="F3769" t="s">
        <v>24196</v>
      </c>
      <c r="G3769" s="7">
        <v>0.27</v>
      </c>
    </row>
    <row r="3770" spans="1:7" x14ac:dyDescent="0.3">
      <c r="A3770">
        <v>3022024</v>
      </c>
      <c r="B3770" t="s">
        <v>24218</v>
      </c>
      <c r="C3770" t="s">
        <v>178</v>
      </c>
      <c r="D3770" t="s">
        <v>371</v>
      </c>
      <c r="E3770">
        <v>615100</v>
      </c>
      <c r="F3770" t="s">
        <v>24196</v>
      </c>
      <c r="G3770" s="7">
        <v>899.9</v>
      </c>
    </row>
    <row r="3771" spans="1:7" x14ac:dyDescent="0.3">
      <c r="A3771">
        <v>3022024</v>
      </c>
      <c r="B3771" t="s">
        <v>24218</v>
      </c>
      <c r="C3771" t="s">
        <v>178</v>
      </c>
      <c r="D3771" t="s">
        <v>373</v>
      </c>
      <c r="E3771">
        <v>617150</v>
      </c>
      <c r="F3771" t="s">
        <v>24196</v>
      </c>
      <c r="G3771" s="7">
        <v>23.26</v>
      </c>
    </row>
    <row r="3772" spans="1:7" x14ac:dyDescent="0.3">
      <c r="A3772">
        <v>3022024</v>
      </c>
      <c r="B3772" t="s">
        <v>24218</v>
      </c>
      <c r="C3772" t="s">
        <v>178</v>
      </c>
      <c r="D3772" t="s">
        <v>379</v>
      </c>
      <c r="E3772">
        <v>615170</v>
      </c>
      <c r="F3772" t="s">
        <v>24196</v>
      </c>
      <c r="G3772" s="7">
        <v>-0.27</v>
      </c>
    </row>
    <row r="3773" spans="1:7" x14ac:dyDescent="0.3">
      <c r="A3773">
        <v>3022024</v>
      </c>
      <c r="B3773" t="s">
        <v>24218</v>
      </c>
      <c r="C3773" t="s">
        <v>178</v>
      </c>
      <c r="D3773" t="s">
        <v>379</v>
      </c>
      <c r="E3773">
        <v>615170</v>
      </c>
      <c r="F3773" t="s">
        <v>24196</v>
      </c>
      <c r="G3773" s="7">
        <v>-108.15</v>
      </c>
    </row>
    <row r="3774" spans="1:7" x14ac:dyDescent="0.3">
      <c r="A3774">
        <v>3022024</v>
      </c>
      <c r="B3774" t="s">
        <v>24218</v>
      </c>
      <c r="C3774" t="s">
        <v>178</v>
      </c>
      <c r="D3774" t="s">
        <v>377</v>
      </c>
      <c r="E3774">
        <v>611120</v>
      </c>
      <c r="F3774" t="s">
        <v>24196</v>
      </c>
      <c r="G3774" s="7">
        <v>26.03</v>
      </c>
    </row>
    <row r="3775" spans="1:7" x14ac:dyDescent="0.3">
      <c r="A3775">
        <v>3022024</v>
      </c>
      <c r="B3775" t="s">
        <v>24218</v>
      </c>
      <c r="C3775" t="s">
        <v>178</v>
      </c>
      <c r="D3775" t="s">
        <v>379</v>
      </c>
      <c r="E3775">
        <v>615170</v>
      </c>
      <c r="F3775" t="s">
        <v>24196</v>
      </c>
      <c r="G3775" s="7">
        <v>46.3</v>
      </c>
    </row>
    <row r="3776" spans="1:7" x14ac:dyDescent="0.3">
      <c r="A3776">
        <v>3022024</v>
      </c>
      <c r="B3776" t="s">
        <v>24218</v>
      </c>
      <c r="C3776" t="s">
        <v>178</v>
      </c>
      <c r="D3776" t="s">
        <v>379</v>
      </c>
      <c r="E3776">
        <v>615170</v>
      </c>
      <c r="F3776" t="s">
        <v>24196</v>
      </c>
      <c r="G3776" s="7">
        <v>46.3</v>
      </c>
    </row>
    <row r="3777" spans="1:7" x14ac:dyDescent="0.3">
      <c r="A3777">
        <v>3022024</v>
      </c>
      <c r="B3777" t="s">
        <v>24218</v>
      </c>
      <c r="C3777" t="s">
        <v>178</v>
      </c>
      <c r="D3777" t="s">
        <v>379</v>
      </c>
      <c r="E3777">
        <v>615170</v>
      </c>
      <c r="F3777" t="s">
        <v>24196</v>
      </c>
      <c r="G3777" s="7">
        <v>-108.15</v>
      </c>
    </row>
    <row r="3778" spans="1:7" x14ac:dyDescent="0.3">
      <c r="A3778">
        <v>3022024</v>
      </c>
      <c r="B3778" t="s">
        <v>24218</v>
      </c>
      <c r="C3778" t="s">
        <v>178</v>
      </c>
      <c r="D3778" t="s">
        <v>379</v>
      </c>
      <c r="E3778">
        <v>615170</v>
      </c>
      <c r="F3778" t="s">
        <v>24196</v>
      </c>
      <c r="G3778" s="7">
        <v>0.27</v>
      </c>
    </row>
    <row r="3779" spans="1:7" x14ac:dyDescent="0.3">
      <c r="A3779">
        <v>3022024</v>
      </c>
      <c r="B3779" t="s">
        <v>24218</v>
      </c>
      <c r="C3779" t="s">
        <v>178</v>
      </c>
      <c r="D3779" t="s">
        <v>377</v>
      </c>
      <c r="E3779">
        <v>611110</v>
      </c>
      <c r="F3779" t="s">
        <v>24196</v>
      </c>
      <c r="G3779" s="7">
        <v>0.72</v>
      </c>
    </row>
    <row r="3780" spans="1:7" x14ac:dyDescent="0.3">
      <c r="A3780">
        <v>3022024</v>
      </c>
      <c r="B3780" t="s">
        <v>24218</v>
      </c>
      <c r="C3780" t="s">
        <v>178</v>
      </c>
      <c r="D3780" t="s">
        <v>371</v>
      </c>
      <c r="E3780">
        <v>615100</v>
      </c>
      <c r="F3780" t="s">
        <v>24196</v>
      </c>
      <c r="G3780" s="7">
        <v>44.65</v>
      </c>
    </row>
    <row r="3781" spans="1:7" x14ac:dyDescent="0.3">
      <c r="A3781">
        <v>3022024</v>
      </c>
      <c r="B3781" t="s">
        <v>24218</v>
      </c>
      <c r="C3781" t="s">
        <v>178</v>
      </c>
      <c r="D3781" t="s">
        <v>373</v>
      </c>
      <c r="E3781">
        <v>616160</v>
      </c>
      <c r="F3781" t="s">
        <v>24196</v>
      </c>
      <c r="G3781" s="7">
        <v>237.67</v>
      </c>
    </row>
    <row r="3782" spans="1:7" x14ac:dyDescent="0.3">
      <c r="A3782">
        <v>3022024</v>
      </c>
      <c r="B3782" t="s">
        <v>24218</v>
      </c>
      <c r="C3782" t="s">
        <v>178</v>
      </c>
      <c r="D3782" t="s">
        <v>379</v>
      </c>
      <c r="E3782">
        <v>615170</v>
      </c>
      <c r="F3782" t="s">
        <v>24196</v>
      </c>
      <c r="G3782" s="7">
        <v>-0.27</v>
      </c>
    </row>
    <row r="3783" spans="1:7" x14ac:dyDescent="0.3">
      <c r="A3783">
        <v>3022024</v>
      </c>
      <c r="B3783" t="s">
        <v>24218</v>
      </c>
      <c r="C3783" t="s">
        <v>178</v>
      </c>
      <c r="D3783" t="s">
        <v>375</v>
      </c>
      <c r="E3783">
        <v>615140</v>
      </c>
      <c r="F3783" t="s">
        <v>24196</v>
      </c>
      <c r="G3783" s="7">
        <v>2458.6</v>
      </c>
    </row>
    <row r="3784" spans="1:7" x14ac:dyDescent="0.3">
      <c r="A3784">
        <v>3022024</v>
      </c>
      <c r="B3784" t="s">
        <v>24218</v>
      </c>
      <c r="C3784" t="s">
        <v>178</v>
      </c>
      <c r="D3784" t="s">
        <v>379</v>
      </c>
      <c r="E3784">
        <v>615170</v>
      </c>
      <c r="F3784" t="s">
        <v>24196</v>
      </c>
      <c r="G3784" s="7">
        <v>46.3</v>
      </c>
    </row>
    <row r="3785" spans="1:7" x14ac:dyDescent="0.3">
      <c r="A3785">
        <v>3022024</v>
      </c>
      <c r="B3785" t="s">
        <v>24218</v>
      </c>
      <c r="C3785" t="s">
        <v>178</v>
      </c>
      <c r="D3785" t="s">
        <v>373</v>
      </c>
      <c r="E3785">
        <v>615130</v>
      </c>
      <c r="F3785" t="s">
        <v>24196</v>
      </c>
      <c r="G3785" s="7">
        <v>44.35</v>
      </c>
    </row>
    <row r="3786" spans="1:7" x14ac:dyDescent="0.3">
      <c r="A3786">
        <v>3022024</v>
      </c>
      <c r="B3786" t="s">
        <v>24218</v>
      </c>
      <c r="C3786" t="s">
        <v>178</v>
      </c>
      <c r="D3786" t="s">
        <v>379</v>
      </c>
      <c r="E3786">
        <v>615170</v>
      </c>
      <c r="F3786" t="s">
        <v>24196</v>
      </c>
      <c r="G3786" s="7">
        <v>46.3</v>
      </c>
    </row>
    <row r="3787" spans="1:7" x14ac:dyDescent="0.3">
      <c r="A3787">
        <v>3022024</v>
      </c>
      <c r="B3787" t="s">
        <v>24218</v>
      </c>
      <c r="C3787" t="s">
        <v>178</v>
      </c>
      <c r="D3787" t="s">
        <v>373</v>
      </c>
      <c r="E3787">
        <v>615130</v>
      </c>
      <c r="F3787" t="s">
        <v>24196</v>
      </c>
      <c r="G3787" s="7">
        <v>1372.01</v>
      </c>
    </row>
    <row r="3788" spans="1:7" x14ac:dyDescent="0.3">
      <c r="A3788">
        <v>3022024</v>
      </c>
      <c r="B3788" t="s">
        <v>24218</v>
      </c>
      <c r="C3788" t="s">
        <v>178</v>
      </c>
      <c r="D3788" t="s">
        <v>379</v>
      </c>
      <c r="E3788">
        <v>615170</v>
      </c>
      <c r="F3788" t="s">
        <v>24196</v>
      </c>
      <c r="G3788" s="7">
        <v>-46.3</v>
      </c>
    </row>
    <row r="3789" spans="1:7" x14ac:dyDescent="0.3">
      <c r="A3789">
        <v>3022024</v>
      </c>
      <c r="B3789" t="s">
        <v>24218</v>
      </c>
      <c r="C3789" t="s">
        <v>178</v>
      </c>
      <c r="D3789" t="s">
        <v>371</v>
      </c>
      <c r="E3789">
        <v>616100</v>
      </c>
      <c r="F3789" t="s">
        <v>24196</v>
      </c>
      <c r="G3789" s="7">
        <v>596.74</v>
      </c>
    </row>
    <row r="3790" spans="1:7" x14ac:dyDescent="0.3">
      <c r="A3790">
        <v>3022024</v>
      </c>
      <c r="B3790" t="s">
        <v>24218</v>
      </c>
      <c r="C3790" t="s">
        <v>178</v>
      </c>
      <c r="D3790" t="s">
        <v>379</v>
      </c>
      <c r="E3790">
        <v>615170</v>
      </c>
      <c r="F3790" t="s">
        <v>24196</v>
      </c>
      <c r="G3790" s="7">
        <v>-0.01</v>
      </c>
    </row>
    <row r="3791" spans="1:7" x14ac:dyDescent="0.3">
      <c r="A3791">
        <v>3022024</v>
      </c>
      <c r="B3791" t="s">
        <v>24218</v>
      </c>
      <c r="C3791" t="s">
        <v>178</v>
      </c>
      <c r="D3791" t="s">
        <v>377</v>
      </c>
      <c r="E3791">
        <v>611110</v>
      </c>
      <c r="F3791" t="s">
        <v>24196</v>
      </c>
      <c r="G3791" s="7">
        <v>997.83</v>
      </c>
    </row>
    <row r="3792" spans="1:7" x14ac:dyDescent="0.3">
      <c r="A3792">
        <v>3022024</v>
      </c>
      <c r="B3792" t="s">
        <v>24218</v>
      </c>
      <c r="C3792" t="s">
        <v>178</v>
      </c>
      <c r="D3792" t="s">
        <v>379</v>
      </c>
      <c r="E3792">
        <v>615170</v>
      </c>
      <c r="F3792" t="s">
        <v>24196</v>
      </c>
      <c r="G3792" s="7">
        <v>1312.89</v>
      </c>
    </row>
    <row r="3793" spans="1:7" x14ac:dyDescent="0.3">
      <c r="A3793">
        <v>3022024</v>
      </c>
      <c r="B3793" t="s">
        <v>24218</v>
      </c>
      <c r="C3793" t="s">
        <v>178</v>
      </c>
      <c r="D3793" t="s">
        <v>373</v>
      </c>
      <c r="E3793">
        <v>615130</v>
      </c>
      <c r="F3793" t="s">
        <v>24196</v>
      </c>
      <c r="G3793" s="7">
        <v>8.92</v>
      </c>
    </row>
    <row r="3794" spans="1:7" x14ac:dyDescent="0.3">
      <c r="A3794">
        <v>3022024</v>
      </c>
      <c r="B3794" t="s">
        <v>24218</v>
      </c>
      <c r="C3794" t="s">
        <v>178</v>
      </c>
      <c r="D3794" t="s">
        <v>379</v>
      </c>
      <c r="E3794">
        <v>615170</v>
      </c>
      <c r="F3794" t="s">
        <v>24196</v>
      </c>
      <c r="G3794" s="7">
        <v>-46.3</v>
      </c>
    </row>
    <row r="3795" spans="1:7" x14ac:dyDescent="0.3">
      <c r="A3795">
        <v>3022024</v>
      </c>
      <c r="B3795" t="s">
        <v>24218</v>
      </c>
      <c r="C3795" t="s">
        <v>178</v>
      </c>
      <c r="D3795" t="s">
        <v>379</v>
      </c>
      <c r="E3795">
        <v>617160</v>
      </c>
      <c r="F3795" t="s">
        <v>24196</v>
      </c>
      <c r="G3795" s="7">
        <v>339.81</v>
      </c>
    </row>
    <row r="3796" spans="1:7" x14ac:dyDescent="0.3">
      <c r="A3796">
        <v>3022024</v>
      </c>
      <c r="B3796" t="s">
        <v>24218</v>
      </c>
      <c r="C3796" t="s">
        <v>178</v>
      </c>
      <c r="D3796" t="s">
        <v>371</v>
      </c>
      <c r="E3796">
        <v>615100</v>
      </c>
      <c r="F3796" t="s">
        <v>24196</v>
      </c>
      <c r="G3796" s="7">
        <v>416.67</v>
      </c>
    </row>
    <row r="3797" spans="1:7" x14ac:dyDescent="0.3">
      <c r="A3797">
        <v>3022024</v>
      </c>
      <c r="B3797" t="s">
        <v>24218</v>
      </c>
      <c r="C3797" t="s">
        <v>178</v>
      </c>
      <c r="D3797" t="s">
        <v>375</v>
      </c>
      <c r="E3797">
        <v>615140</v>
      </c>
      <c r="F3797" t="s">
        <v>24196</v>
      </c>
      <c r="G3797" s="7">
        <v>-32.17</v>
      </c>
    </row>
    <row r="3798" spans="1:7" x14ac:dyDescent="0.3">
      <c r="A3798" s="77">
        <v>3022024</v>
      </c>
      <c r="B3798" t="s">
        <v>24218</v>
      </c>
      <c r="C3798" t="s">
        <v>178</v>
      </c>
      <c r="D3798" t="s">
        <v>371</v>
      </c>
      <c r="E3798">
        <v>616100</v>
      </c>
      <c r="F3798" t="s">
        <v>24196</v>
      </c>
      <c r="G3798" s="7">
        <v>552.54</v>
      </c>
    </row>
    <row r="3799" spans="1:7" x14ac:dyDescent="0.3">
      <c r="A3799" s="77">
        <v>3022024</v>
      </c>
      <c r="B3799" t="s">
        <v>24218</v>
      </c>
      <c r="C3799" t="s">
        <v>178</v>
      </c>
      <c r="D3799" t="s">
        <v>375</v>
      </c>
      <c r="E3799">
        <v>616130</v>
      </c>
      <c r="F3799" t="s">
        <v>24196</v>
      </c>
      <c r="G3799" s="7">
        <v>358.44</v>
      </c>
    </row>
    <row r="3800" spans="1:7" x14ac:dyDescent="0.3">
      <c r="A3800" s="77">
        <v>3022024</v>
      </c>
      <c r="B3800" t="s">
        <v>24218</v>
      </c>
      <c r="C3800" t="s">
        <v>178</v>
      </c>
      <c r="D3800" t="s">
        <v>375</v>
      </c>
      <c r="E3800">
        <v>617130</v>
      </c>
      <c r="F3800" t="s">
        <v>24196</v>
      </c>
      <c r="G3800" s="7">
        <v>501.55</v>
      </c>
    </row>
    <row r="3801" spans="1:7" x14ac:dyDescent="0.3">
      <c r="A3801" s="77">
        <v>3022024</v>
      </c>
      <c r="B3801" t="s">
        <v>24218</v>
      </c>
      <c r="C3801" t="s">
        <v>178</v>
      </c>
      <c r="D3801" t="s">
        <v>371</v>
      </c>
      <c r="E3801">
        <v>616100</v>
      </c>
      <c r="F3801" t="s">
        <v>24196</v>
      </c>
      <c r="G3801" s="7">
        <v>571.29</v>
      </c>
    </row>
    <row r="3802" spans="1:7" x14ac:dyDescent="0.3">
      <c r="A3802" s="77">
        <v>3022024</v>
      </c>
      <c r="B3802" t="s">
        <v>24218</v>
      </c>
      <c r="C3802" t="s">
        <v>178</v>
      </c>
      <c r="D3802" t="s">
        <v>379</v>
      </c>
      <c r="E3802">
        <v>615170</v>
      </c>
      <c r="F3802" t="s">
        <v>24196</v>
      </c>
      <c r="G3802" s="7">
        <v>0.27</v>
      </c>
    </row>
    <row r="3803" spans="1:7" x14ac:dyDescent="0.3">
      <c r="A3803" s="77">
        <v>3022024</v>
      </c>
      <c r="B3803" t="s">
        <v>24218</v>
      </c>
      <c r="C3803" t="s">
        <v>178</v>
      </c>
      <c r="D3803" t="s">
        <v>373</v>
      </c>
      <c r="E3803">
        <v>616160</v>
      </c>
      <c r="F3803" t="s">
        <v>24196</v>
      </c>
      <c r="G3803" s="7">
        <v>247.16</v>
      </c>
    </row>
    <row r="3804" spans="1:7" x14ac:dyDescent="0.3">
      <c r="A3804" s="77">
        <v>3022024</v>
      </c>
      <c r="B3804" t="s">
        <v>24218</v>
      </c>
      <c r="C3804" t="s">
        <v>178</v>
      </c>
      <c r="D3804" t="s">
        <v>379</v>
      </c>
      <c r="E3804">
        <v>615170</v>
      </c>
      <c r="F3804" t="s">
        <v>24196</v>
      </c>
      <c r="G3804" s="7">
        <v>0.27</v>
      </c>
    </row>
    <row r="3805" spans="1:7" x14ac:dyDescent="0.3">
      <c r="A3805" s="77">
        <v>3022024</v>
      </c>
      <c r="B3805" t="s">
        <v>24218</v>
      </c>
      <c r="C3805" t="s">
        <v>178</v>
      </c>
      <c r="D3805" t="s">
        <v>375</v>
      </c>
      <c r="E3805">
        <v>615140</v>
      </c>
      <c r="F3805" t="s">
        <v>24196</v>
      </c>
      <c r="G3805" s="7">
        <v>-32.17</v>
      </c>
    </row>
    <row r="3806" spans="1:7" x14ac:dyDescent="0.3">
      <c r="A3806" s="77">
        <v>3022024</v>
      </c>
      <c r="B3806" t="s">
        <v>24218</v>
      </c>
      <c r="C3806" t="s">
        <v>178</v>
      </c>
      <c r="D3806" t="s">
        <v>373</v>
      </c>
      <c r="E3806">
        <v>616160</v>
      </c>
      <c r="F3806" t="s">
        <v>24196</v>
      </c>
      <c r="G3806" s="7">
        <v>54.75</v>
      </c>
    </row>
    <row r="3807" spans="1:7" x14ac:dyDescent="0.3">
      <c r="A3807" s="77">
        <v>3022024</v>
      </c>
      <c r="B3807" t="s">
        <v>24218</v>
      </c>
      <c r="C3807" t="s">
        <v>178</v>
      </c>
      <c r="D3807" t="s">
        <v>373</v>
      </c>
      <c r="E3807">
        <v>615130</v>
      </c>
      <c r="F3807" t="s">
        <v>24196</v>
      </c>
      <c r="G3807" s="7">
        <v>9.33</v>
      </c>
    </row>
    <row r="3808" spans="1:7" x14ac:dyDescent="0.3">
      <c r="A3808" s="77">
        <v>3022024</v>
      </c>
      <c r="B3808" t="s">
        <v>24218</v>
      </c>
      <c r="C3808" t="s">
        <v>178</v>
      </c>
      <c r="D3808" t="s">
        <v>371</v>
      </c>
      <c r="E3808">
        <v>615100</v>
      </c>
      <c r="F3808" t="s">
        <v>24196</v>
      </c>
      <c r="G3808" s="7">
        <v>9</v>
      </c>
    </row>
    <row r="3809" spans="1:7" x14ac:dyDescent="0.3">
      <c r="A3809" s="77">
        <v>3022024</v>
      </c>
      <c r="B3809" t="s">
        <v>24218</v>
      </c>
      <c r="C3809" t="s">
        <v>178</v>
      </c>
      <c r="D3809" t="s">
        <v>379</v>
      </c>
      <c r="E3809">
        <v>616140</v>
      </c>
      <c r="F3809" t="s">
        <v>24196</v>
      </c>
      <c r="G3809" s="7">
        <v>187.31</v>
      </c>
    </row>
    <row r="3810" spans="1:7" x14ac:dyDescent="0.3">
      <c r="A3810" s="77">
        <v>3022024</v>
      </c>
      <c r="B3810" t="s">
        <v>24218</v>
      </c>
      <c r="C3810" t="s">
        <v>178</v>
      </c>
      <c r="D3810" t="s">
        <v>379</v>
      </c>
      <c r="E3810">
        <v>615170</v>
      </c>
      <c r="F3810" t="s">
        <v>24196</v>
      </c>
      <c r="G3810" s="7">
        <v>0.01</v>
      </c>
    </row>
    <row r="3811" spans="1:7" x14ac:dyDescent="0.3">
      <c r="A3811" s="77">
        <v>3022024</v>
      </c>
      <c r="B3811" t="s">
        <v>24218</v>
      </c>
      <c r="C3811" t="s">
        <v>178</v>
      </c>
      <c r="D3811" t="s">
        <v>373</v>
      </c>
      <c r="E3811">
        <v>615130</v>
      </c>
      <c r="F3811" t="s">
        <v>24196</v>
      </c>
      <c r="G3811" s="7">
        <v>1.7</v>
      </c>
    </row>
    <row r="3812" spans="1:7" x14ac:dyDescent="0.3">
      <c r="A3812" s="77">
        <v>3022024</v>
      </c>
      <c r="B3812" t="s">
        <v>24218</v>
      </c>
      <c r="C3812" t="s">
        <v>178</v>
      </c>
      <c r="D3812" t="s">
        <v>373</v>
      </c>
      <c r="E3812">
        <v>617150</v>
      </c>
      <c r="F3812" t="s">
        <v>24196</v>
      </c>
      <c r="G3812" s="7">
        <v>408.3</v>
      </c>
    </row>
    <row r="3813" spans="1:7" x14ac:dyDescent="0.3">
      <c r="A3813">
        <v>3022024</v>
      </c>
      <c r="B3813" t="s">
        <v>24218</v>
      </c>
      <c r="C3813" t="s">
        <v>178</v>
      </c>
      <c r="D3813" t="s">
        <v>379</v>
      </c>
      <c r="E3813">
        <v>615170</v>
      </c>
      <c r="F3813" t="s">
        <v>24196</v>
      </c>
      <c r="G3813" s="7">
        <v>1435.21</v>
      </c>
    </row>
    <row r="3814" spans="1:7" x14ac:dyDescent="0.3">
      <c r="A3814">
        <v>3022024</v>
      </c>
      <c r="B3814" t="s">
        <v>24218</v>
      </c>
      <c r="C3814" t="s">
        <v>178</v>
      </c>
      <c r="D3814" t="s">
        <v>375</v>
      </c>
      <c r="E3814">
        <v>615140</v>
      </c>
      <c r="F3814" t="s">
        <v>24196</v>
      </c>
      <c r="G3814" s="7">
        <v>32.17</v>
      </c>
    </row>
    <row r="3815" spans="1:7" x14ac:dyDescent="0.3">
      <c r="A3815">
        <v>3022024</v>
      </c>
      <c r="B3815" t="s">
        <v>24218</v>
      </c>
      <c r="C3815" t="s">
        <v>178</v>
      </c>
      <c r="D3815" t="s">
        <v>375</v>
      </c>
      <c r="E3815">
        <v>615140</v>
      </c>
      <c r="F3815" t="s">
        <v>24196</v>
      </c>
      <c r="G3815" s="7">
        <v>14.03</v>
      </c>
    </row>
    <row r="3816" spans="1:7" x14ac:dyDescent="0.3">
      <c r="A3816">
        <v>3022024</v>
      </c>
      <c r="B3816" t="s">
        <v>24218</v>
      </c>
      <c r="C3816" t="s">
        <v>178</v>
      </c>
      <c r="D3816" t="s">
        <v>373</v>
      </c>
      <c r="E3816">
        <v>617150</v>
      </c>
      <c r="F3816" t="s">
        <v>24196</v>
      </c>
      <c r="G3816" s="7">
        <v>3.47</v>
      </c>
    </row>
    <row r="3817" spans="1:7" x14ac:dyDescent="0.3">
      <c r="A3817">
        <v>3022024</v>
      </c>
      <c r="B3817" t="s">
        <v>24218</v>
      </c>
      <c r="C3817" t="s">
        <v>178</v>
      </c>
      <c r="D3817" t="s">
        <v>379</v>
      </c>
      <c r="E3817">
        <v>615170</v>
      </c>
      <c r="F3817" t="s">
        <v>24196</v>
      </c>
      <c r="G3817" s="7">
        <v>0.01</v>
      </c>
    </row>
    <row r="3818" spans="1:7" x14ac:dyDescent="0.3">
      <c r="A3818">
        <v>3022024</v>
      </c>
      <c r="B3818" t="s">
        <v>24218</v>
      </c>
      <c r="C3818" t="s">
        <v>178</v>
      </c>
      <c r="D3818" t="s">
        <v>377</v>
      </c>
      <c r="E3818">
        <v>611110</v>
      </c>
      <c r="F3818" t="s">
        <v>24196</v>
      </c>
      <c r="G3818" s="7">
        <v>2277.66</v>
      </c>
    </row>
    <row r="3819" spans="1:7" x14ac:dyDescent="0.3">
      <c r="A3819">
        <v>3022024</v>
      </c>
      <c r="B3819" t="s">
        <v>24218</v>
      </c>
      <c r="C3819" t="s">
        <v>178</v>
      </c>
      <c r="D3819" t="s">
        <v>373</v>
      </c>
      <c r="E3819">
        <v>617150</v>
      </c>
      <c r="F3819" t="s">
        <v>24196</v>
      </c>
      <c r="G3819" s="7">
        <v>239.28</v>
      </c>
    </row>
    <row r="3820" spans="1:7" x14ac:dyDescent="0.3">
      <c r="A3820">
        <v>3022024</v>
      </c>
      <c r="B3820" t="s">
        <v>24218</v>
      </c>
      <c r="C3820" t="s">
        <v>178</v>
      </c>
      <c r="D3820" t="s">
        <v>373</v>
      </c>
      <c r="E3820">
        <v>616160</v>
      </c>
      <c r="F3820" t="s">
        <v>24196</v>
      </c>
      <c r="G3820" s="7">
        <v>209.76</v>
      </c>
    </row>
    <row r="3821" spans="1:7" x14ac:dyDescent="0.3">
      <c r="A3821">
        <v>3022024</v>
      </c>
      <c r="B3821" t="s">
        <v>24218</v>
      </c>
      <c r="C3821" t="s">
        <v>178</v>
      </c>
      <c r="D3821" t="s">
        <v>379</v>
      </c>
      <c r="E3821">
        <v>615170</v>
      </c>
      <c r="F3821" t="s">
        <v>24196</v>
      </c>
      <c r="G3821" s="7">
        <v>-104.66</v>
      </c>
    </row>
    <row r="3822" spans="1:7" x14ac:dyDescent="0.3">
      <c r="A3822">
        <v>3022024</v>
      </c>
      <c r="B3822" t="s">
        <v>24218</v>
      </c>
      <c r="C3822" t="s">
        <v>178</v>
      </c>
      <c r="D3822" t="s">
        <v>373</v>
      </c>
      <c r="E3822">
        <v>617150</v>
      </c>
      <c r="F3822" t="s">
        <v>24196</v>
      </c>
      <c r="G3822" s="7">
        <v>14.22</v>
      </c>
    </row>
    <row r="3823" spans="1:7" x14ac:dyDescent="0.3">
      <c r="A3823">
        <v>3022024</v>
      </c>
      <c r="B3823" t="s">
        <v>24218</v>
      </c>
      <c r="C3823" t="s">
        <v>178</v>
      </c>
      <c r="D3823" t="s">
        <v>377</v>
      </c>
      <c r="E3823">
        <v>611110</v>
      </c>
      <c r="F3823" t="s">
        <v>24196</v>
      </c>
      <c r="G3823" s="7">
        <v>8.1</v>
      </c>
    </row>
    <row r="3824" spans="1:7" x14ac:dyDescent="0.3">
      <c r="A3824">
        <v>3022024</v>
      </c>
      <c r="B3824" t="s">
        <v>24218</v>
      </c>
      <c r="C3824" t="s">
        <v>178</v>
      </c>
      <c r="D3824" t="s">
        <v>373</v>
      </c>
      <c r="E3824">
        <v>615130</v>
      </c>
      <c r="F3824" t="s">
        <v>24196</v>
      </c>
      <c r="G3824" s="7">
        <v>2089.1999999999998</v>
      </c>
    </row>
    <row r="3825" spans="1:7" x14ac:dyDescent="0.3">
      <c r="A3825">
        <v>3022024</v>
      </c>
      <c r="B3825" t="s">
        <v>24218</v>
      </c>
      <c r="C3825" t="s">
        <v>178</v>
      </c>
      <c r="D3825" t="s">
        <v>379</v>
      </c>
      <c r="E3825">
        <v>615170</v>
      </c>
      <c r="F3825" t="s">
        <v>24196</v>
      </c>
      <c r="G3825" s="7">
        <v>-0.27</v>
      </c>
    </row>
    <row r="3826" spans="1:7" x14ac:dyDescent="0.3">
      <c r="A3826">
        <v>3022024</v>
      </c>
      <c r="B3826" t="s">
        <v>24218</v>
      </c>
      <c r="C3826" t="s">
        <v>178</v>
      </c>
      <c r="D3826" t="s">
        <v>379</v>
      </c>
      <c r="E3826">
        <v>615170</v>
      </c>
      <c r="F3826" t="s">
        <v>24196</v>
      </c>
      <c r="G3826" s="7">
        <v>108.15</v>
      </c>
    </row>
    <row r="3827" spans="1:7" x14ac:dyDescent="0.3">
      <c r="A3827">
        <v>3022024</v>
      </c>
      <c r="B3827" t="s">
        <v>24218</v>
      </c>
      <c r="C3827" t="s">
        <v>178</v>
      </c>
      <c r="D3827" t="s">
        <v>377</v>
      </c>
      <c r="E3827">
        <v>611110</v>
      </c>
      <c r="F3827" t="s">
        <v>24196</v>
      </c>
      <c r="G3827" s="7">
        <v>8.1</v>
      </c>
    </row>
    <row r="3828" spans="1:7" x14ac:dyDescent="0.3">
      <c r="A3828">
        <v>3022024</v>
      </c>
      <c r="B3828" t="s">
        <v>24218</v>
      </c>
      <c r="C3828" t="s">
        <v>178</v>
      </c>
      <c r="D3828" t="s">
        <v>379</v>
      </c>
      <c r="E3828">
        <v>615170</v>
      </c>
      <c r="F3828" t="s">
        <v>24196</v>
      </c>
      <c r="G3828" s="7">
        <v>0.01</v>
      </c>
    </row>
    <row r="3829" spans="1:7" x14ac:dyDescent="0.3">
      <c r="A3829">
        <v>3022024</v>
      </c>
      <c r="B3829" t="s">
        <v>24218</v>
      </c>
      <c r="C3829" t="s">
        <v>178</v>
      </c>
      <c r="D3829" t="s">
        <v>379</v>
      </c>
      <c r="E3829">
        <v>615170</v>
      </c>
      <c r="F3829" t="s">
        <v>24196</v>
      </c>
      <c r="G3829" s="7">
        <v>-0.27</v>
      </c>
    </row>
    <row r="3830" spans="1:7" x14ac:dyDescent="0.3">
      <c r="A3830">
        <v>3022024</v>
      </c>
      <c r="B3830" t="s">
        <v>24218</v>
      </c>
      <c r="C3830" t="s">
        <v>178</v>
      </c>
      <c r="D3830" t="s">
        <v>373</v>
      </c>
      <c r="E3830">
        <v>617150</v>
      </c>
      <c r="F3830" t="s">
        <v>24196</v>
      </c>
      <c r="G3830" s="7">
        <v>464.64</v>
      </c>
    </row>
    <row r="3831" spans="1:7" x14ac:dyDescent="0.3">
      <c r="A3831">
        <v>3022024</v>
      </c>
      <c r="B3831" t="s">
        <v>24218</v>
      </c>
      <c r="C3831" t="s">
        <v>178</v>
      </c>
      <c r="D3831" t="s">
        <v>379</v>
      </c>
      <c r="E3831">
        <v>615170</v>
      </c>
      <c r="F3831" t="s">
        <v>24196</v>
      </c>
      <c r="G3831" s="7">
        <v>-0.27</v>
      </c>
    </row>
    <row r="3832" spans="1:7" x14ac:dyDescent="0.3">
      <c r="A3832">
        <v>3022024</v>
      </c>
      <c r="B3832" t="s">
        <v>24218</v>
      </c>
      <c r="C3832" t="s">
        <v>178</v>
      </c>
      <c r="D3832" t="s">
        <v>379</v>
      </c>
      <c r="E3832">
        <v>615170</v>
      </c>
      <c r="F3832" t="s">
        <v>24196</v>
      </c>
      <c r="G3832" s="7">
        <v>46.3</v>
      </c>
    </row>
    <row r="3833" spans="1:7" x14ac:dyDescent="0.3">
      <c r="A3833">
        <v>3022024</v>
      </c>
      <c r="B3833" t="s">
        <v>24218</v>
      </c>
      <c r="C3833" t="s">
        <v>178</v>
      </c>
      <c r="D3833" t="s">
        <v>379</v>
      </c>
      <c r="E3833">
        <v>615170</v>
      </c>
      <c r="F3833" t="s">
        <v>24196</v>
      </c>
      <c r="G3833" s="7">
        <v>46.3</v>
      </c>
    </row>
    <row r="3834" spans="1:7" x14ac:dyDescent="0.3">
      <c r="A3834">
        <v>3022024</v>
      </c>
      <c r="B3834" t="s">
        <v>24218</v>
      </c>
      <c r="C3834" t="s">
        <v>178</v>
      </c>
      <c r="D3834" t="s">
        <v>373</v>
      </c>
      <c r="E3834">
        <v>615130</v>
      </c>
      <c r="F3834" t="s">
        <v>24196</v>
      </c>
      <c r="G3834" s="7">
        <v>17.010000000000002</v>
      </c>
    </row>
    <row r="3835" spans="1:7" x14ac:dyDescent="0.3">
      <c r="A3835">
        <v>3022024</v>
      </c>
      <c r="B3835" t="s">
        <v>24218</v>
      </c>
      <c r="C3835" t="s">
        <v>178</v>
      </c>
      <c r="D3835" t="s">
        <v>374</v>
      </c>
      <c r="E3835">
        <v>617120</v>
      </c>
      <c r="F3835" t="s">
        <v>24196</v>
      </c>
      <c r="G3835" s="7">
        <v>9.8800000000000008</v>
      </c>
    </row>
    <row r="3836" spans="1:7" x14ac:dyDescent="0.3">
      <c r="A3836">
        <v>3022024</v>
      </c>
      <c r="B3836" t="s">
        <v>24218</v>
      </c>
      <c r="C3836" t="s">
        <v>178</v>
      </c>
      <c r="D3836" t="s">
        <v>379</v>
      </c>
      <c r="E3836">
        <v>615170</v>
      </c>
      <c r="F3836" t="s">
        <v>24196</v>
      </c>
      <c r="G3836" s="7">
        <v>-104.66</v>
      </c>
    </row>
    <row r="3837" spans="1:7" x14ac:dyDescent="0.3">
      <c r="A3837">
        <v>3022024</v>
      </c>
      <c r="B3837" t="s">
        <v>24218</v>
      </c>
      <c r="C3837" t="s">
        <v>178</v>
      </c>
      <c r="D3837" t="s">
        <v>379</v>
      </c>
      <c r="E3837">
        <v>615170</v>
      </c>
      <c r="F3837" t="s">
        <v>24196</v>
      </c>
      <c r="G3837" s="7">
        <v>-0.01</v>
      </c>
    </row>
    <row r="3838" spans="1:7" x14ac:dyDescent="0.3">
      <c r="A3838">
        <v>3022024</v>
      </c>
      <c r="B3838" t="s">
        <v>24218</v>
      </c>
      <c r="C3838" t="s">
        <v>178</v>
      </c>
      <c r="D3838" t="s">
        <v>379</v>
      </c>
      <c r="E3838">
        <v>615170</v>
      </c>
      <c r="F3838" t="s">
        <v>24196</v>
      </c>
      <c r="G3838" s="7">
        <v>104.66</v>
      </c>
    </row>
    <row r="3839" spans="1:7" x14ac:dyDescent="0.3">
      <c r="A3839">
        <v>3022024</v>
      </c>
      <c r="B3839" t="s">
        <v>24218</v>
      </c>
      <c r="C3839" t="s">
        <v>178</v>
      </c>
      <c r="D3839" t="s">
        <v>379</v>
      </c>
      <c r="E3839">
        <v>617160</v>
      </c>
      <c r="F3839" t="s">
        <v>24196</v>
      </c>
      <c r="G3839" s="7">
        <v>294.52</v>
      </c>
    </row>
    <row r="3840" spans="1:7" x14ac:dyDescent="0.3">
      <c r="A3840">
        <v>3022024</v>
      </c>
      <c r="B3840" t="s">
        <v>24218</v>
      </c>
      <c r="C3840" t="s">
        <v>178</v>
      </c>
      <c r="D3840" t="s">
        <v>373</v>
      </c>
      <c r="E3840">
        <v>615130</v>
      </c>
      <c r="F3840" t="s">
        <v>24196</v>
      </c>
      <c r="G3840" s="7">
        <v>1839.75</v>
      </c>
    </row>
    <row r="3841" spans="1:7" x14ac:dyDescent="0.3">
      <c r="A3841">
        <v>3022024</v>
      </c>
      <c r="B3841" t="s">
        <v>24218</v>
      </c>
      <c r="C3841" t="s">
        <v>178</v>
      </c>
      <c r="D3841" t="s">
        <v>377</v>
      </c>
      <c r="E3841">
        <v>611110</v>
      </c>
      <c r="F3841" t="s">
        <v>24196</v>
      </c>
      <c r="G3841" s="7">
        <v>142.83000000000001</v>
      </c>
    </row>
    <row r="3842" spans="1:7" x14ac:dyDescent="0.3">
      <c r="A3842">
        <v>3022024</v>
      </c>
      <c r="B3842" t="s">
        <v>24218</v>
      </c>
      <c r="C3842" t="s">
        <v>178</v>
      </c>
      <c r="D3842" t="s">
        <v>379</v>
      </c>
      <c r="E3842">
        <v>615170</v>
      </c>
      <c r="F3842" t="s">
        <v>24196</v>
      </c>
      <c r="G3842" s="7">
        <v>0.27</v>
      </c>
    </row>
    <row r="3843" spans="1:7" x14ac:dyDescent="0.3">
      <c r="A3843">
        <v>3022024</v>
      </c>
      <c r="B3843" t="s">
        <v>24218</v>
      </c>
      <c r="C3843" t="s">
        <v>178</v>
      </c>
      <c r="D3843" t="s">
        <v>377</v>
      </c>
      <c r="E3843">
        <v>611110</v>
      </c>
      <c r="F3843" t="s">
        <v>24196</v>
      </c>
      <c r="G3843" s="7">
        <v>7.46</v>
      </c>
    </row>
    <row r="3844" spans="1:7" x14ac:dyDescent="0.3">
      <c r="A3844">
        <v>3022024</v>
      </c>
      <c r="B3844" t="s">
        <v>24218</v>
      </c>
      <c r="C3844" t="s">
        <v>178</v>
      </c>
      <c r="D3844" t="s">
        <v>379</v>
      </c>
      <c r="E3844">
        <v>615170</v>
      </c>
      <c r="F3844" t="s">
        <v>24196</v>
      </c>
      <c r="G3844" s="7">
        <v>-0.27</v>
      </c>
    </row>
    <row r="3845" spans="1:7" x14ac:dyDescent="0.3">
      <c r="A3845">
        <v>3022024</v>
      </c>
      <c r="B3845" t="s">
        <v>24218</v>
      </c>
      <c r="C3845" t="s">
        <v>178</v>
      </c>
      <c r="D3845" t="s">
        <v>371</v>
      </c>
      <c r="E3845">
        <v>617100</v>
      </c>
      <c r="F3845" t="s">
        <v>24196</v>
      </c>
      <c r="G3845" s="7">
        <v>1306.5899999999999</v>
      </c>
    </row>
    <row r="3846" spans="1:7" x14ac:dyDescent="0.3">
      <c r="A3846">
        <v>3022024</v>
      </c>
      <c r="B3846" t="s">
        <v>24218</v>
      </c>
      <c r="C3846" t="s">
        <v>178</v>
      </c>
      <c r="D3846" t="s">
        <v>373</v>
      </c>
      <c r="E3846">
        <v>617150</v>
      </c>
      <c r="F3846" t="s">
        <v>24196</v>
      </c>
      <c r="G3846" s="7">
        <v>442.84</v>
      </c>
    </row>
    <row r="3847" spans="1:7" x14ac:dyDescent="0.3">
      <c r="A3847">
        <v>3022024</v>
      </c>
      <c r="B3847" t="s">
        <v>24218</v>
      </c>
      <c r="C3847" t="s">
        <v>178</v>
      </c>
      <c r="D3847" t="s">
        <v>379</v>
      </c>
      <c r="E3847">
        <v>615170</v>
      </c>
      <c r="F3847" t="s">
        <v>24196</v>
      </c>
      <c r="G3847" s="7">
        <v>108.15</v>
      </c>
    </row>
    <row r="3848" spans="1:7" x14ac:dyDescent="0.3">
      <c r="A3848">
        <v>3022024</v>
      </c>
      <c r="B3848" t="s">
        <v>24218</v>
      </c>
      <c r="C3848" t="s">
        <v>178</v>
      </c>
      <c r="D3848" t="s">
        <v>379</v>
      </c>
      <c r="E3848">
        <v>615170</v>
      </c>
      <c r="F3848" t="s">
        <v>24196</v>
      </c>
      <c r="G3848" s="7">
        <v>46.3</v>
      </c>
    </row>
    <row r="3849" spans="1:7" x14ac:dyDescent="0.3">
      <c r="A3849">
        <v>3022024</v>
      </c>
      <c r="B3849" t="s">
        <v>24218</v>
      </c>
      <c r="C3849" t="s">
        <v>178</v>
      </c>
      <c r="D3849" t="s">
        <v>379</v>
      </c>
      <c r="E3849">
        <v>615170</v>
      </c>
      <c r="F3849" t="s">
        <v>24196</v>
      </c>
      <c r="G3849" s="7">
        <v>0.01</v>
      </c>
    </row>
    <row r="3850" spans="1:7" x14ac:dyDescent="0.3">
      <c r="A3850">
        <v>3022024</v>
      </c>
      <c r="B3850" t="s">
        <v>24218</v>
      </c>
      <c r="C3850" t="s">
        <v>178</v>
      </c>
      <c r="D3850" t="s">
        <v>379</v>
      </c>
      <c r="E3850">
        <v>615170</v>
      </c>
      <c r="F3850" t="s">
        <v>24196</v>
      </c>
      <c r="G3850" s="7">
        <v>0.27</v>
      </c>
    </row>
    <row r="3851" spans="1:7" x14ac:dyDescent="0.3">
      <c r="A3851">
        <v>3022024</v>
      </c>
      <c r="B3851" t="s">
        <v>24218</v>
      </c>
      <c r="C3851" t="s">
        <v>178</v>
      </c>
      <c r="D3851" t="s">
        <v>373</v>
      </c>
      <c r="E3851">
        <v>615130</v>
      </c>
      <c r="F3851" t="s">
        <v>24196</v>
      </c>
      <c r="G3851" s="7">
        <v>2043.56</v>
      </c>
    </row>
    <row r="3852" spans="1:7" x14ac:dyDescent="0.3">
      <c r="A3852">
        <v>3022024</v>
      </c>
      <c r="B3852" t="s">
        <v>24218</v>
      </c>
      <c r="C3852" t="s">
        <v>178</v>
      </c>
      <c r="D3852" t="s">
        <v>375</v>
      </c>
      <c r="E3852">
        <v>615140</v>
      </c>
      <c r="F3852" t="s">
        <v>24196</v>
      </c>
      <c r="G3852" s="7">
        <v>12.29</v>
      </c>
    </row>
    <row r="3853" spans="1:7" x14ac:dyDescent="0.3">
      <c r="A3853">
        <v>3022024</v>
      </c>
      <c r="B3853" t="s">
        <v>24218</v>
      </c>
      <c r="C3853" t="s">
        <v>178</v>
      </c>
      <c r="D3853" t="s">
        <v>373</v>
      </c>
      <c r="E3853">
        <v>615130</v>
      </c>
      <c r="F3853" t="s">
        <v>24196</v>
      </c>
      <c r="G3853" s="7">
        <v>1.74</v>
      </c>
    </row>
    <row r="3854" spans="1:7" x14ac:dyDescent="0.3">
      <c r="A3854">
        <v>3022024</v>
      </c>
      <c r="B3854" t="s">
        <v>24218</v>
      </c>
      <c r="C3854" t="s">
        <v>178</v>
      </c>
      <c r="D3854" t="s">
        <v>379</v>
      </c>
      <c r="E3854">
        <v>615170</v>
      </c>
      <c r="F3854" t="s">
        <v>24196</v>
      </c>
      <c r="G3854" s="7">
        <v>46.3</v>
      </c>
    </row>
    <row r="3855" spans="1:7" x14ac:dyDescent="0.3">
      <c r="A3855">
        <v>3022024</v>
      </c>
      <c r="B3855" t="s">
        <v>24218</v>
      </c>
      <c r="C3855" t="s">
        <v>178</v>
      </c>
      <c r="D3855" t="s">
        <v>377</v>
      </c>
      <c r="E3855">
        <v>611110</v>
      </c>
      <c r="F3855" t="s">
        <v>24196</v>
      </c>
      <c r="G3855" s="7">
        <v>573.91</v>
      </c>
    </row>
    <row r="3856" spans="1:7" x14ac:dyDescent="0.3">
      <c r="A3856">
        <v>3022024</v>
      </c>
      <c r="B3856" t="s">
        <v>24218</v>
      </c>
      <c r="C3856" t="s">
        <v>178</v>
      </c>
      <c r="D3856" t="s">
        <v>379</v>
      </c>
      <c r="E3856">
        <v>615170</v>
      </c>
      <c r="F3856" t="s">
        <v>24196</v>
      </c>
      <c r="G3856" s="7">
        <v>0.01</v>
      </c>
    </row>
    <row r="3857" spans="1:7" x14ac:dyDescent="0.3">
      <c r="A3857">
        <v>3022024</v>
      </c>
      <c r="B3857" t="s">
        <v>24218</v>
      </c>
      <c r="C3857" t="s">
        <v>178</v>
      </c>
      <c r="D3857" t="s">
        <v>377</v>
      </c>
      <c r="E3857">
        <v>611130</v>
      </c>
      <c r="F3857" t="s">
        <v>24196</v>
      </c>
      <c r="G3857" s="7">
        <v>479</v>
      </c>
    </row>
    <row r="3858" spans="1:7" x14ac:dyDescent="0.3">
      <c r="A3858">
        <v>3022024</v>
      </c>
      <c r="B3858" t="s">
        <v>24218</v>
      </c>
      <c r="C3858" t="s">
        <v>178</v>
      </c>
      <c r="D3858" t="s">
        <v>379</v>
      </c>
      <c r="E3858">
        <v>615170</v>
      </c>
      <c r="F3858" t="s">
        <v>24196</v>
      </c>
      <c r="G3858" s="7">
        <v>0.27</v>
      </c>
    </row>
    <row r="3859" spans="1:7" x14ac:dyDescent="0.3">
      <c r="A3859">
        <v>3022024</v>
      </c>
      <c r="B3859" t="s">
        <v>24218</v>
      </c>
      <c r="C3859" t="s">
        <v>178</v>
      </c>
      <c r="D3859" t="s">
        <v>379</v>
      </c>
      <c r="E3859">
        <v>615170</v>
      </c>
      <c r="F3859" t="s">
        <v>24196</v>
      </c>
      <c r="G3859" s="7">
        <v>-46.3</v>
      </c>
    </row>
    <row r="3860" spans="1:7" x14ac:dyDescent="0.3">
      <c r="A3860">
        <v>3022024</v>
      </c>
      <c r="B3860" t="s">
        <v>24218</v>
      </c>
      <c r="C3860" t="s">
        <v>178</v>
      </c>
      <c r="D3860" t="s">
        <v>373</v>
      </c>
      <c r="E3860">
        <v>615130</v>
      </c>
      <c r="F3860" t="s">
        <v>24196</v>
      </c>
      <c r="G3860" s="7">
        <v>2.56</v>
      </c>
    </row>
    <row r="3861" spans="1:7" x14ac:dyDescent="0.3">
      <c r="A3861">
        <v>3022024</v>
      </c>
      <c r="B3861" t="s">
        <v>24218</v>
      </c>
      <c r="C3861" t="s">
        <v>178</v>
      </c>
      <c r="D3861" t="s">
        <v>371</v>
      </c>
      <c r="E3861">
        <v>615100</v>
      </c>
      <c r="F3861" t="s">
        <v>24196</v>
      </c>
      <c r="G3861" s="7">
        <v>4044.33</v>
      </c>
    </row>
    <row r="3862" spans="1:7" x14ac:dyDescent="0.3">
      <c r="A3862">
        <v>3022024</v>
      </c>
      <c r="B3862" t="s">
        <v>24218</v>
      </c>
      <c r="C3862" t="s">
        <v>178</v>
      </c>
      <c r="D3862" t="s">
        <v>377</v>
      </c>
      <c r="E3862">
        <v>611130</v>
      </c>
      <c r="F3862" t="s">
        <v>24196</v>
      </c>
      <c r="G3862" s="7">
        <v>118.81</v>
      </c>
    </row>
    <row r="3863" spans="1:7" x14ac:dyDescent="0.3">
      <c r="A3863">
        <v>3022024</v>
      </c>
      <c r="B3863" t="s">
        <v>24218</v>
      </c>
      <c r="C3863" t="s">
        <v>178</v>
      </c>
      <c r="D3863" t="s">
        <v>371</v>
      </c>
      <c r="E3863">
        <v>615100</v>
      </c>
      <c r="F3863" t="s">
        <v>24196</v>
      </c>
      <c r="G3863" s="7">
        <v>56.25</v>
      </c>
    </row>
    <row r="3864" spans="1:7" x14ac:dyDescent="0.3">
      <c r="A3864">
        <v>3022024</v>
      </c>
      <c r="B3864" t="s">
        <v>24218</v>
      </c>
      <c r="C3864" t="s">
        <v>178</v>
      </c>
      <c r="D3864" t="s">
        <v>379</v>
      </c>
      <c r="E3864">
        <v>615170</v>
      </c>
      <c r="F3864" t="s">
        <v>24196</v>
      </c>
      <c r="G3864" s="7">
        <v>0.01</v>
      </c>
    </row>
    <row r="3865" spans="1:7" x14ac:dyDescent="0.3">
      <c r="A3865">
        <v>3022024</v>
      </c>
      <c r="B3865" t="s">
        <v>24218</v>
      </c>
      <c r="C3865" t="s">
        <v>178</v>
      </c>
      <c r="D3865" t="s">
        <v>379</v>
      </c>
      <c r="E3865">
        <v>615170</v>
      </c>
      <c r="F3865" t="s">
        <v>24196</v>
      </c>
      <c r="G3865" s="7">
        <v>46.3</v>
      </c>
    </row>
    <row r="3866" spans="1:7" x14ac:dyDescent="0.3">
      <c r="A3866">
        <v>3022024</v>
      </c>
      <c r="B3866" t="s">
        <v>24218</v>
      </c>
      <c r="C3866" t="s">
        <v>178</v>
      </c>
      <c r="D3866" t="s">
        <v>379</v>
      </c>
      <c r="E3866">
        <v>615170</v>
      </c>
      <c r="F3866" t="s">
        <v>24196</v>
      </c>
      <c r="G3866" s="7">
        <v>16.22</v>
      </c>
    </row>
    <row r="3867" spans="1:7" x14ac:dyDescent="0.3">
      <c r="A3867">
        <v>3022024</v>
      </c>
      <c r="B3867" t="s">
        <v>24218</v>
      </c>
      <c r="C3867" t="s">
        <v>178</v>
      </c>
      <c r="D3867" t="s">
        <v>379</v>
      </c>
      <c r="E3867">
        <v>615170</v>
      </c>
      <c r="F3867" t="s">
        <v>24196</v>
      </c>
      <c r="G3867" s="7">
        <v>0.01</v>
      </c>
    </row>
    <row r="3868" spans="1:7" x14ac:dyDescent="0.3">
      <c r="A3868">
        <v>3022024</v>
      </c>
      <c r="B3868" t="s">
        <v>24218</v>
      </c>
      <c r="C3868" t="s">
        <v>178</v>
      </c>
      <c r="D3868" t="s">
        <v>377</v>
      </c>
      <c r="E3868">
        <v>611110</v>
      </c>
      <c r="F3868" t="s">
        <v>24196</v>
      </c>
      <c r="G3868" s="7">
        <v>2.91</v>
      </c>
    </row>
    <row r="3869" spans="1:7" x14ac:dyDescent="0.3">
      <c r="A3869">
        <v>3022024</v>
      </c>
      <c r="B3869" t="s">
        <v>24218</v>
      </c>
      <c r="C3869" t="s">
        <v>178</v>
      </c>
      <c r="D3869" t="s">
        <v>379</v>
      </c>
      <c r="E3869">
        <v>615170</v>
      </c>
      <c r="F3869" t="s">
        <v>24196</v>
      </c>
      <c r="G3869" s="7">
        <v>0.01</v>
      </c>
    </row>
    <row r="3870" spans="1:7" x14ac:dyDescent="0.3">
      <c r="A3870">
        <v>3022024</v>
      </c>
      <c r="B3870" t="s">
        <v>24218</v>
      </c>
      <c r="C3870" t="s">
        <v>178</v>
      </c>
      <c r="D3870" t="s">
        <v>379</v>
      </c>
      <c r="E3870">
        <v>617160</v>
      </c>
      <c r="F3870" t="s">
        <v>24196</v>
      </c>
      <c r="G3870" s="7">
        <v>267.83</v>
      </c>
    </row>
    <row r="3871" spans="1:7" x14ac:dyDescent="0.3">
      <c r="A3871">
        <v>3022024</v>
      </c>
      <c r="B3871" t="s">
        <v>24218</v>
      </c>
      <c r="C3871" t="s">
        <v>178</v>
      </c>
      <c r="D3871" t="s">
        <v>377</v>
      </c>
      <c r="E3871">
        <v>611120</v>
      </c>
      <c r="F3871" t="s">
        <v>24196</v>
      </c>
      <c r="G3871" s="7">
        <v>76.17</v>
      </c>
    </row>
    <row r="3872" spans="1:7" x14ac:dyDescent="0.3">
      <c r="A3872">
        <v>3022024</v>
      </c>
      <c r="B3872" t="s">
        <v>24218</v>
      </c>
      <c r="C3872" t="s">
        <v>178</v>
      </c>
      <c r="D3872" t="s">
        <v>371</v>
      </c>
      <c r="E3872">
        <v>615100</v>
      </c>
      <c r="F3872" t="s">
        <v>24196</v>
      </c>
      <c r="G3872" s="7">
        <v>2953.17</v>
      </c>
    </row>
    <row r="3873" spans="1:7" x14ac:dyDescent="0.3">
      <c r="A3873">
        <v>3022024</v>
      </c>
      <c r="B3873" t="s">
        <v>24218</v>
      </c>
      <c r="C3873" t="s">
        <v>178</v>
      </c>
      <c r="D3873" t="s">
        <v>379</v>
      </c>
      <c r="E3873">
        <v>615170</v>
      </c>
      <c r="F3873" t="s">
        <v>24196</v>
      </c>
      <c r="G3873" s="7">
        <v>46.3</v>
      </c>
    </row>
    <row r="3874" spans="1:7" x14ac:dyDescent="0.3">
      <c r="A3874">
        <v>3022024</v>
      </c>
      <c r="B3874" t="s">
        <v>24218</v>
      </c>
      <c r="C3874" t="s">
        <v>178</v>
      </c>
      <c r="D3874" t="s">
        <v>377</v>
      </c>
      <c r="E3874">
        <v>611110</v>
      </c>
      <c r="F3874" t="s">
        <v>24196</v>
      </c>
      <c r="G3874" s="7">
        <v>-67.05</v>
      </c>
    </row>
    <row r="3875" spans="1:7" x14ac:dyDescent="0.3">
      <c r="A3875">
        <v>3022024</v>
      </c>
      <c r="B3875" t="s">
        <v>24218</v>
      </c>
      <c r="C3875" t="s">
        <v>178</v>
      </c>
      <c r="D3875" t="s">
        <v>379</v>
      </c>
      <c r="E3875">
        <v>615170</v>
      </c>
      <c r="F3875" t="s">
        <v>24196</v>
      </c>
      <c r="G3875" s="7">
        <v>-46.3</v>
      </c>
    </row>
    <row r="3876" spans="1:7" x14ac:dyDescent="0.3">
      <c r="A3876">
        <v>3022024</v>
      </c>
      <c r="B3876" t="s">
        <v>24218</v>
      </c>
      <c r="C3876" t="s">
        <v>178</v>
      </c>
      <c r="D3876" t="s">
        <v>379</v>
      </c>
      <c r="E3876">
        <v>615170</v>
      </c>
      <c r="F3876" t="s">
        <v>24196</v>
      </c>
      <c r="G3876" s="7">
        <v>-46.3</v>
      </c>
    </row>
    <row r="3877" spans="1:7" x14ac:dyDescent="0.3">
      <c r="A3877">
        <v>3022024</v>
      </c>
      <c r="B3877" t="s">
        <v>24218</v>
      </c>
      <c r="C3877" t="s">
        <v>178</v>
      </c>
      <c r="D3877" t="s">
        <v>379</v>
      </c>
      <c r="E3877">
        <v>615170</v>
      </c>
      <c r="F3877" t="s">
        <v>24196</v>
      </c>
      <c r="G3877" s="7">
        <v>0.01</v>
      </c>
    </row>
    <row r="3878" spans="1:7" x14ac:dyDescent="0.3">
      <c r="A3878">
        <v>3022024</v>
      </c>
      <c r="B3878" t="s">
        <v>24218</v>
      </c>
      <c r="C3878" t="s">
        <v>178</v>
      </c>
      <c r="D3878" t="s">
        <v>379</v>
      </c>
      <c r="E3878">
        <v>615170</v>
      </c>
      <c r="F3878" t="s">
        <v>24196</v>
      </c>
      <c r="G3878" s="7">
        <v>0.27</v>
      </c>
    </row>
    <row r="3879" spans="1:7" x14ac:dyDescent="0.3">
      <c r="A3879">
        <v>3022024</v>
      </c>
      <c r="B3879" t="s">
        <v>24218</v>
      </c>
      <c r="C3879" t="s">
        <v>178</v>
      </c>
      <c r="D3879" t="s">
        <v>379</v>
      </c>
      <c r="E3879">
        <v>617160</v>
      </c>
      <c r="F3879" t="s">
        <v>24196</v>
      </c>
      <c r="G3879" s="7">
        <v>661.88</v>
      </c>
    </row>
    <row r="3880" spans="1:7" x14ac:dyDescent="0.3">
      <c r="A3880">
        <v>3022024</v>
      </c>
      <c r="B3880" t="s">
        <v>24218</v>
      </c>
      <c r="C3880" t="s">
        <v>178</v>
      </c>
      <c r="D3880" t="s">
        <v>379</v>
      </c>
      <c r="E3880">
        <v>615170</v>
      </c>
      <c r="F3880" t="s">
        <v>24196</v>
      </c>
      <c r="G3880" s="7">
        <v>-46.3</v>
      </c>
    </row>
    <row r="3881" spans="1:7" x14ac:dyDescent="0.3">
      <c r="A3881">
        <v>3022024</v>
      </c>
      <c r="B3881" t="s">
        <v>24218</v>
      </c>
      <c r="C3881" t="s">
        <v>178</v>
      </c>
      <c r="D3881" t="s">
        <v>379</v>
      </c>
      <c r="E3881">
        <v>615170</v>
      </c>
      <c r="F3881" t="s">
        <v>24196</v>
      </c>
      <c r="G3881" s="7">
        <v>0.27</v>
      </c>
    </row>
    <row r="3882" spans="1:7" x14ac:dyDescent="0.3">
      <c r="A3882">
        <v>3022024</v>
      </c>
      <c r="B3882" t="s">
        <v>24218</v>
      </c>
      <c r="C3882" t="s">
        <v>178</v>
      </c>
      <c r="D3882" t="s">
        <v>373</v>
      </c>
      <c r="E3882">
        <v>615130</v>
      </c>
      <c r="F3882" t="s">
        <v>24196</v>
      </c>
      <c r="G3882" s="7">
        <v>24.48</v>
      </c>
    </row>
    <row r="3883" spans="1:7" x14ac:dyDescent="0.3">
      <c r="A3883">
        <v>3022024</v>
      </c>
      <c r="B3883" t="s">
        <v>24218</v>
      </c>
      <c r="C3883" t="s">
        <v>178</v>
      </c>
      <c r="D3883" t="s">
        <v>373</v>
      </c>
      <c r="E3883">
        <v>615130</v>
      </c>
      <c r="F3883" t="s">
        <v>24196</v>
      </c>
      <c r="G3883" s="7">
        <v>10.85</v>
      </c>
    </row>
    <row r="3884" spans="1:7" x14ac:dyDescent="0.3">
      <c r="A3884">
        <v>3022024</v>
      </c>
      <c r="B3884" t="s">
        <v>24218</v>
      </c>
      <c r="C3884" t="s">
        <v>178</v>
      </c>
      <c r="D3884" t="s">
        <v>379</v>
      </c>
      <c r="E3884">
        <v>615170</v>
      </c>
      <c r="F3884" t="s">
        <v>24196</v>
      </c>
      <c r="G3884" s="7">
        <v>104.66</v>
      </c>
    </row>
    <row r="3885" spans="1:7" x14ac:dyDescent="0.3">
      <c r="A3885">
        <v>3022024</v>
      </c>
      <c r="B3885" t="s">
        <v>24218</v>
      </c>
      <c r="C3885" t="s">
        <v>178</v>
      </c>
      <c r="D3885" t="s">
        <v>375</v>
      </c>
      <c r="E3885">
        <v>617130</v>
      </c>
      <c r="F3885" t="s">
        <v>24196</v>
      </c>
      <c r="G3885" s="7">
        <v>196.91</v>
      </c>
    </row>
    <row r="3886" spans="1:7" x14ac:dyDescent="0.3">
      <c r="A3886">
        <v>3022024</v>
      </c>
      <c r="B3886" t="s">
        <v>24218</v>
      </c>
      <c r="C3886" t="s">
        <v>178</v>
      </c>
      <c r="D3886" t="s">
        <v>377</v>
      </c>
      <c r="E3886">
        <v>611110</v>
      </c>
      <c r="F3886" t="s">
        <v>24196</v>
      </c>
      <c r="G3886" s="7">
        <v>3.82</v>
      </c>
    </row>
    <row r="3887" spans="1:7" x14ac:dyDescent="0.3">
      <c r="A3887">
        <v>3022024</v>
      </c>
      <c r="B3887" t="s">
        <v>24218</v>
      </c>
      <c r="C3887" t="s">
        <v>178</v>
      </c>
      <c r="D3887" t="s">
        <v>373</v>
      </c>
      <c r="E3887">
        <v>617150</v>
      </c>
      <c r="F3887" t="s">
        <v>24196</v>
      </c>
      <c r="G3887" s="7">
        <v>375.31</v>
      </c>
    </row>
    <row r="3888" spans="1:7" x14ac:dyDescent="0.3">
      <c r="A3888">
        <v>3022024</v>
      </c>
      <c r="B3888" t="s">
        <v>24218</v>
      </c>
      <c r="C3888" t="s">
        <v>178</v>
      </c>
      <c r="D3888" t="s">
        <v>374</v>
      </c>
      <c r="E3888">
        <v>616120</v>
      </c>
      <c r="F3888" t="s">
        <v>24196</v>
      </c>
      <c r="G3888" s="7">
        <v>169.63</v>
      </c>
    </row>
    <row r="3889" spans="1:7" x14ac:dyDescent="0.3">
      <c r="A3889">
        <v>3022024</v>
      </c>
      <c r="B3889" t="s">
        <v>24218</v>
      </c>
      <c r="C3889" t="s">
        <v>178</v>
      </c>
      <c r="D3889" t="s">
        <v>377</v>
      </c>
      <c r="E3889">
        <v>611130</v>
      </c>
      <c r="F3889" t="s">
        <v>24196</v>
      </c>
      <c r="G3889" s="7">
        <v>29.14</v>
      </c>
    </row>
    <row r="3890" spans="1:7" x14ac:dyDescent="0.3">
      <c r="A3890">
        <v>3022024</v>
      </c>
      <c r="B3890" t="s">
        <v>24218</v>
      </c>
      <c r="C3890" t="s">
        <v>178</v>
      </c>
      <c r="D3890" t="s">
        <v>377</v>
      </c>
      <c r="E3890">
        <v>611110</v>
      </c>
      <c r="F3890" t="s">
        <v>24196</v>
      </c>
      <c r="G3890" s="7">
        <v>8.5</v>
      </c>
    </row>
    <row r="3891" spans="1:7" x14ac:dyDescent="0.3">
      <c r="A3891">
        <v>3022024</v>
      </c>
      <c r="B3891" t="s">
        <v>24218</v>
      </c>
      <c r="C3891" t="s">
        <v>178</v>
      </c>
      <c r="D3891" t="s">
        <v>377</v>
      </c>
      <c r="E3891">
        <v>611130</v>
      </c>
      <c r="F3891" t="s">
        <v>24196</v>
      </c>
      <c r="G3891" s="7">
        <v>183.58</v>
      </c>
    </row>
    <row r="3892" spans="1:7" x14ac:dyDescent="0.3">
      <c r="A3892">
        <v>3022024</v>
      </c>
      <c r="B3892" t="s">
        <v>24218</v>
      </c>
      <c r="C3892" t="s">
        <v>178</v>
      </c>
      <c r="D3892" t="s">
        <v>379</v>
      </c>
      <c r="E3892">
        <v>615170</v>
      </c>
      <c r="F3892" t="s">
        <v>24196</v>
      </c>
      <c r="G3892" s="7">
        <v>-46.3</v>
      </c>
    </row>
    <row r="3893" spans="1:7" x14ac:dyDescent="0.3">
      <c r="A3893">
        <v>3022024</v>
      </c>
      <c r="B3893" t="s">
        <v>24218</v>
      </c>
      <c r="C3893" t="s">
        <v>178</v>
      </c>
      <c r="D3893" t="s">
        <v>379</v>
      </c>
      <c r="E3893">
        <v>615170</v>
      </c>
      <c r="F3893" t="s">
        <v>24196</v>
      </c>
      <c r="G3893" s="7">
        <v>-0.27</v>
      </c>
    </row>
    <row r="3894" spans="1:7" x14ac:dyDescent="0.3">
      <c r="A3894">
        <v>3022024</v>
      </c>
      <c r="B3894" t="s">
        <v>24218</v>
      </c>
      <c r="C3894" t="s">
        <v>178</v>
      </c>
      <c r="D3894" t="s">
        <v>371</v>
      </c>
      <c r="E3894">
        <v>616100</v>
      </c>
      <c r="F3894" t="s">
        <v>24196</v>
      </c>
      <c r="G3894" s="7">
        <v>971.47</v>
      </c>
    </row>
    <row r="3895" spans="1:7" x14ac:dyDescent="0.3">
      <c r="A3895">
        <v>3022024</v>
      </c>
      <c r="B3895" t="s">
        <v>24218</v>
      </c>
      <c r="C3895" t="s">
        <v>178</v>
      </c>
      <c r="D3895" t="s">
        <v>377</v>
      </c>
      <c r="E3895">
        <v>611110</v>
      </c>
      <c r="F3895" t="s">
        <v>24196</v>
      </c>
      <c r="G3895" s="7">
        <v>155.57</v>
      </c>
    </row>
    <row r="3896" spans="1:7" x14ac:dyDescent="0.3">
      <c r="A3896">
        <v>3022024</v>
      </c>
      <c r="B3896" t="s">
        <v>24218</v>
      </c>
      <c r="C3896" t="s">
        <v>178</v>
      </c>
      <c r="D3896" t="s">
        <v>377</v>
      </c>
      <c r="E3896">
        <v>611110</v>
      </c>
      <c r="F3896" t="s">
        <v>24196</v>
      </c>
      <c r="G3896" s="7">
        <v>2.95</v>
      </c>
    </row>
    <row r="3897" spans="1:7" x14ac:dyDescent="0.3">
      <c r="A3897">
        <v>3022024</v>
      </c>
      <c r="B3897" t="s">
        <v>24218</v>
      </c>
      <c r="C3897" t="s">
        <v>178</v>
      </c>
      <c r="D3897" t="s">
        <v>379</v>
      </c>
      <c r="E3897">
        <v>615170</v>
      </c>
      <c r="F3897" t="s">
        <v>24196</v>
      </c>
      <c r="G3897" s="7">
        <v>0.01</v>
      </c>
    </row>
    <row r="3898" spans="1:7" x14ac:dyDescent="0.3">
      <c r="A3898">
        <v>3022024</v>
      </c>
      <c r="B3898" t="s">
        <v>24218</v>
      </c>
      <c r="C3898" t="s">
        <v>178</v>
      </c>
      <c r="D3898" t="s">
        <v>377</v>
      </c>
      <c r="E3898">
        <v>611110</v>
      </c>
      <c r="F3898" t="s">
        <v>24196</v>
      </c>
      <c r="G3898" s="7">
        <v>13.8</v>
      </c>
    </row>
    <row r="3899" spans="1:7" x14ac:dyDescent="0.3">
      <c r="A3899">
        <v>3022024</v>
      </c>
      <c r="B3899" t="s">
        <v>24218</v>
      </c>
      <c r="C3899" t="s">
        <v>178</v>
      </c>
      <c r="D3899" t="s">
        <v>379</v>
      </c>
      <c r="E3899">
        <v>615170</v>
      </c>
      <c r="F3899" t="s">
        <v>24196</v>
      </c>
      <c r="G3899" s="7">
        <v>0.27</v>
      </c>
    </row>
    <row r="3900" spans="1:7" x14ac:dyDescent="0.3">
      <c r="A3900">
        <v>3022024</v>
      </c>
      <c r="B3900" t="s">
        <v>24218</v>
      </c>
      <c r="C3900" t="s">
        <v>178</v>
      </c>
      <c r="D3900" t="s">
        <v>379</v>
      </c>
      <c r="E3900">
        <v>615170</v>
      </c>
      <c r="F3900" t="s">
        <v>24196</v>
      </c>
      <c r="G3900" s="7">
        <v>-0.27</v>
      </c>
    </row>
    <row r="3901" spans="1:7" x14ac:dyDescent="0.3">
      <c r="A3901">
        <v>3022024</v>
      </c>
      <c r="B3901" t="s">
        <v>24218</v>
      </c>
      <c r="C3901" t="s">
        <v>178</v>
      </c>
      <c r="D3901" t="s">
        <v>379</v>
      </c>
      <c r="E3901">
        <v>615170</v>
      </c>
      <c r="F3901" t="s">
        <v>24196</v>
      </c>
      <c r="G3901" s="7">
        <v>46.3</v>
      </c>
    </row>
    <row r="3902" spans="1:7" x14ac:dyDescent="0.3">
      <c r="A3902">
        <v>3022024</v>
      </c>
      <c r="B3902" t="s">
        <v>24218</v>
      </c>
      <c r="C3902" t="s">
        <v>178</v>
      </c>
      <c r="D3902" t="s">
        <v>371</v>
      </c>
      <c r="E3902">
        <v>616100</v>
      </c>
      <c r="F3902" t="s">
        <v>24196</v>
      </c>
      <c r="G3902" s="7">
        <v>387.45</v>
      </c>
    </row>
    <row r="3903" spans="1:7" x14ac:dyDescent="0.3">
      <c r="A3903">
        <v>3022024</v>
      </c>
      <c r="B3903" t="s">
        <v>24218</v>
      </c>
      <c r="C3903" t="s">
        <v>178</v>
      </c>
      <c r="D3903" t="s">
        <v>371</v>
      </c>
      <c r="E3903">
        <v>615100</v>
      </c>
      <c r="F3903" t="s">
        <v>24196</v>
      </c>
      <c r="G3903" s="7">
        <v>4499.5</v>
      </c>
    </row>
    <row r="3904" spans="1:7" x14ac:dyDescent="0.3">
      <c r="A3904">
        <v>3022024</v>
      </c>
      <c r="B3904" t="s">
        <v>24218</v>
      </c>
      <c r="C3904" t="s">
        <v>178</v>
      </c>
      <c r="D3904" t="s">
        <v>373</v>
      </c>
      <c r="E3904">
        <v>615130</v>
      </c>
      <c r="F3904" t="s">
        <v>24196</v>
      </c>
      <c r="G3904" s="7">
        <v>1.1299999999999999</v>
      </c>
    </row>
    <row r="3905" spans="1:7" x14ac:dyDescent="0.3">
      <c r="A3905">
        <v>3022024</v>
      </c>
      <c r="B3905" t="s">
        <v>24218</v>
      </c>
      <c r="C3905" t="s">
        <v>178</v>
      </c>
      <c r="D3905" t="s">
        <v>373</v>
      </c>
      <c r="E3905">
        <v>616160</v>
      </c>
      <c r="F3905" t="s">
        <v>24196</v>
      </c>
      <c r="G3905" s="7">
        <v>263.77</v>
      </c>
    </row>
    <row r="3906" spans="1:7" x14ac:dyDescent="0.3">
      <c r="A3906">
        <v>3022024</v>
      </c>
      <c r="B3906" t="s">
        <v>24218</v>
      </c>
      <c r="C3906" t="s">
        <v>178</v>
      </c>
      <c r="D3906" t="s">
        <v>373</v>
      </c>
      <c r="E3906">
        <v>615130</v>
      </c>
      <c r="F3906" t="s">
        <v>24196</v>
      </c>
      <c r="G3906" s="7">
        <v>10.01</v>
      </c>
    </row>
    <row r="3907" spans="1:7" x14ac:dyDescent="0.3">
      <c r="A3907">
        <v>3022024</v>
      </c>
      <c r="B3907" t="s">
        <v>24218</v>
      </c>
      <c r="C3907" t="s">
        <v>178</v>
      </c>
      <c r="D3907" t="s">
        <v>377</v>
      </c>
      <c r="E3907">
        <v>611120</v>
      </c>
      <c r="F3907" t="s">
        <v>24196</v>
      </c>
      <c r="G3907" s="7">
        <v>17.03</v>
      </c>
    </row>
    <row r="3908" spans="1:7" x14ac:dyDescent="0.3">
      <c r="A3908">
        <v>3022024</v>
      </c>
      <c r="B3908" t="s">
        <v>24218</v>
      </c>
      <c r="C3908" t="s">
        <v>178</v>
      </c>
      <c r="D3908" t="s">
        <v>379</v>
      </c>
      <c r="E3908">
        <v>615170</v>
      </c>
      <c r="F3908" t="s">
        <v>24196</v>
      </c>
      <c r="G3908" s="7">
        <v>-104.66</v>
      </c>
    </row>
    <row r="3909" spans="1:7" x14ac:dyDescent="0.3">
      <c r="A3909">
        <v>3022024</v>
      </c>
      <c r="B3909" t="s">
        <v>24218</v>
      </c>
      <c r="C3909" t="s">
        <v>178</v>
      </c>
      <c r="D3909" t="s">
        <v>377</v>
      </c>
      <c r="E3909">
        <v>611110</v>
      </c>
      <c r="F3909" t="s">
        <v>24196</v>
      </c>
      <c r="G3909" s="7">
        <v>206.72</v>
      </c>
    </row>
    <row r="3910" spans="1:7" x14ac:dyDescent="0.3">
      <c r="A3910">
        <v>3022024</v>
      </c>
      <c r="B3910" t="s">
        <v>24218</v>
      </c>
      <c r="C3910" t="s">
        <v>178</v>
      </c>
      <c r="D3910" t="s">
        <v>373</v>
      </c>
      <c r="E3910">
        <v>615130</v>
      </c>
      <c r="F3910" t="s">
        <v>24196</v>
      </c>
      <c r="G3910" s="7">
        <v>17.010000000000002</v>
      </c>
    </row>
    <row r="3911" spans="1:7" x14ac:dyDescent="0.3">
      <c r="A3911">
        <v>3022024</v>
      </c>
      <c r="B3911" t="s">
        <v>24218</v>
      </c>
      <c r="C3911" t="s">
        <v>178</v>
      </c>
      <c r="D3911" t="s">
        <v>379</v>
      </c>
      <c r="E3911">
        <v>615170</v>
      </c>
      <c r="F3911" t="s">
        <v>24196</v>
      </c>
      <c r="G3911" s="7">
        <v>0.01</v>
      </c>
    </row>
    <row r="3912" spans="1:7" x14ac:dyDescent="0.3">
      <c r="A3912">
        <v>3022024</v>
      </c>
      <c r="B3912" t="s">
        <v>24218</v>
      </c>
      <c r="C3912" t="s">
        <v>178</v>
      </c>
      <c r="D3912" t="s">
        <v>377</v>
      </c>
      <c r="E3912">
        <v>611110</v>
      </c>
      <c r="F3912" t="s">
        <v>24196</v>
      </c>
      <c r="G3912" s="7">
        <v>0.01</v>
      </c>
    </row>
    <row r="3913" spans="1:7" x14ac:dyDescent="0.3">
      <c r="A3913">
        <v>3022024</v>
      </c>
      <c r="B3913" t="s">
        <v>24218</v>
      </c>
      <c r="C3913" t="s">
        <v>178</v>
      </c>
      <c r="D3913" t="s">
        <v>379</v>
      </c>
      <c r="E3913">
        <v>615170</v>
      </c>
      <c r="F3913" t="s">
        <v>24196</v>
      </c>
      <c r="G3913" s="7">
        <v>0.27</v>
      </c>
    </row>
    <row r="3914" spans="1:7" x14ac:dyDescent="0.3">
      <c r="A3914">
        <v>3022024</v>
      </c>
      <c r="B3914" t="s">
        <v>24218</v>
      </c>
      <c r="C3914" t="s">
        <v>178</v>
      </c>
      <c r="D3914" t="s">
        <v>377</v>
      </c>
      <c r="E3914">
        <v>611110</v>
      </c>
      <c r="F3914" t="s">
        <v>24196</v>
      </c>
      <c r="G3914" s="7">
        <v>2.91</v>
      </c>
    </row>
    <row r="3915" spans="1:7" x14ac:dyDescent="0.3">
      <c r="A3915">
        <v>3022024</v>
      </c>
      <c r="B3915" t="s">
        <v>24218</v>
      </c>
      <c r="C3915" t="s">
        <v>178</v>
      </c>
      <c r="D3915" t="s">
        <v>373</v>
      </c>
      <c r="E3915">
        <v>615130</v>
      </c>
      <c r="F3915" t="s">
        <v>24196</v>
      </c>
      <c r="G3915" s="7">
        <v>88.15</v>
      </c>
    </row>
    <row r="3916" spans="1:7" x14ac:dyDescent="0.3">
      <c r="A3916">
        <v>3022024</v>
      </c>
      <c r="B3916" t="s">
        <v>24218</v>
      </c>
      <c r="C3916" t="s">
        <v>178</v>
      </c>
      <c r="D3916" t="s">
        <v>379</v>
      </c>
      <c r="E3916">
        <v>615170</v>
      </c>
      <c r="F3916" t="s">
        <v>24196</v>
      </c>
      <c r="G3916" s="7">
        <v>46.3</v>
      </c>
    </row>
    <row r="3917" spans="1:7" x14ac:dyDescent="0.3">
      <c r="A3917">
        <v>3022024</v>
      </c>
      <c r="B3917" t="s">
        <v>24218</v>
      </c>
      <c r="C3917" t="s">
        <v>178</v>
      </c>
      <c r="D3917" t="s">
        <v>373</v>
      </c>
      <c r="E3917">
        <v>615130</v>
      </c>
      <c r="F3917" t="s">
        <v>24196</v>
      </c>
      <c r="G3917" s="7">
        <v>8.5</v>
      </c>
    </row>
    <row r="3918" spans="1:7" x14ac:dyDescent="0.3">
      <c r="A3918">
        <v>3022024</v>
      </c>
      <c r="B3918" t="s">
        <v>24218</v>
      </c>
      <c r="C3918" t="s">
        <v>178</v>
      </c>
      <c r="D3918" t="s">
        <v>373</v>
      </c>
      <c r="E3918">
        <v>617150</v>
      </c>
      <c r="F3918" t="s">
        <v>24196</v>
      </c>
      <c r="G3918" s="7">
        <v>11.31</v>
      </c>
    </row>
    <row r="3919" spans="1:7" x14ac:dyDescent="0.3">
      <c r="A3919">
        <v>3022024</v>
      </c>
      <c r="B3919" t="s">
        <v>24218</v>
      </c>
      <c r="C3919" t="s">
        <v>178</v>
      </c>
      <c r="D3919" t="s">
        <v>371</v>
      </c>
      <c r="E3919">
        <v>615100</v>
      </c>
      <c r="F3919" t="s">
        <v>24196</v>
      </c>
      <c r="G3919" s="7">
        <v>20.5</v>
      </c>
    </row>
    <row r="3920" spans="1:7" x14ac:dyDescent="0.3">
      <c r="A3920">
        <v>3022024</v>
      </c>
      <c r="B3920" t="s">
        <v>24218</v>
      </c>
      <c r="C3920" t="s">
        <v>178</v>
      </c>
      <c r="D3920" t="s">
        <v>373</v>
      </c>
      <c r="E3920">
        <v>615130</v>
      </c>
      <c r="F3920" t="s">
        <v>24196</v>
      </c>
      <c r="G3920" s="7">
        <v>1992.95</v>
      </c>
    </row>
    <row r="3921" spans="1:7" x14ac:dyDescent="0.3">
      <c r="A3921">
        <v>3022024</v>
      </c>
      <c r="B3921" t="s">
        <v>24218</v>
      </c>
      <c r="C3921" t="s">
        <v>178</v>
      </c>
      <c r="D3921" t="s">
        <v>371</v>
      </c>
      <c r="E3921">
        <v>617100</v>
      </c>
      <c r="F3921" t="s">
        <v>24196</v>
      </c>
      <c r="G3921" s="7">
        <v>963.7</v>
      </c>
    </row>
    <row r="3922" spans="1:7" x14ac:dyDescent="0.3">
      <c r="A3922">
        <v>3022024</v>
      </c>
      <c r="B3922" t="s">
        <v>24218</v>
      </c>
      <c r="C3922" t="s">
        <v>178</v>
      </c>
      <c r="D3922" t="s">
        <v>371</v>
      </c>
      <c r="E3922">
        <v>617100</v>
      </c>
      <c r="F3922" t="s">
        <v>24196</v>
      </c>
      <c r="G3922" s="7">
        <v>860.4</v>
      </c>
    </row>
    <row r="3923" spans="1:7" x14ac:dyDescent="0.3">
      <c r="A3923">
        <v>3022024</v>
      </c>
      <c r="B3923" t="s">
        <v>24218</v>
      </c>
      <c r="C3923" t="s">
        <v>178</v>
      </c>
      <c r="D3923" t="s">
        <v>373</v>
      </c>
      <c r="E3923">
        <v>615130</v>
      </c>
      <c r="F3923" t="s">
        <v>24196</v>
      </c>
      <c r="G3923" s="7">
        <v>8.5</v>
      </c>
    </row>
    <row r="3924" spans="1:7" x14ac:dyDescent="0.3">
      <c r="A3924">
        <v>3022024</v>
      </c>
      <c r="B3924" t="s">
        <v>24218</v>
      </c>
      <c r="C3924" t="s">
        <v>178</v>
      </c>
      <c r="D3924" t="s">
        <v>373</v>
      </c>
      <c r="E3924">
        <v>615130</v>
      </c>
      <c r="F3924" t="s">
        <v>24196</v>
      </c>
      <c r="G3924" s="7">
        <v>11.8</v>
      </c>
    </row>
    <row r="3925" spans="1:7" x14ac:dyDescent="0.3">
      <c r="A3925">
        <v>3022024</v>
      </c>
      <c r="B3925" t="s">
        <v>24218</v>
      </c>
      <c r="C3925" t="s">
        <v>178</v>
      </c>
      <c r="D3925" t="s">
        <v>371</v>
      </c>
      <c r="E3925">
        <v>615100</v>
      </c>
      <c r="F3925" t="s">
        <v>24196</v>
      </c>
      <c r="G3925" s="7">
        <v>6.11</v>
      </c>
    </row>
    <row r="3926" spans="1:7" x14ac:dyDescent="0.3">
      <c r="A3926">
        <v>3022024</v>
      </c>
      <c r="B3926" t="s">
        <v>24218</v>
      </c>
      <c r="C3926" t="s">
        <v>178</v>
      </c>
      <c r="D3926" t="s">
        <v>379</v>
      </c>
      <c r="E3926">
        <v>615170</v>
      </c>
      <c r="F3926" t="s">
        <v>24196</v>
      </c>
      <c r="G3926" s="7">
        <v>-46.3</v>
      </c>
    </row>
    <row r="3927" spans="1:7" x14ac:dyDescent="0.3">
      <c r="A3927">
        <v>3022024</v>
      </c>
      <c r="B3927" t="s">
        <v>24218</v>
      </c>
      <c r="C3927" t="s">
        <v>178</v>
      </c>
      <c r="D3927" t="s">
        <v>379</v>
      </c>
      <c r="E3927">
        <v>615170</v>
      </c>
      <c r="F3927" t="s">
        <v>24196</v>
      </c>
      <c r="G3927" s="7">
        <v>0.27</v>
      </c>
    </row>
    <row r="3928" spans="1:7" x14ac:dyDescent="0.3">
      <c r="A3928">
        <v>3022024</v>
      </c>
      <c r="B3928" t="s">
        <v>24218</v>
      </c>
      <c r="C3928" t="s">
        <v>178</v>
      </c>
      <c r="D3928" t="s">
        <v>374</v>
      </c>
      <c r="E3928">
        <v>615120</v>
      </c>
      <c r="F3928" t="s">
        <v>24196</v>
      </c>
      <c r="G3928" s="7">
        <v>6.28</v>
      </c>
    </row>
    <row r="3929" spans="1:7" x14ac:dyDescent="0.3">
      <c r="A3929">
        <v>3022024</v>
      </c>
      <c r="B3929" t="s">
        <v>24218</v>
      </c>
      <c r="C3929" t="s">
        <v>178</v>
      </c>
      <c r="D3929" t="s">
        <v>379</v>
      </c>
      <c r="E3929">
        <v>615170</v>
      </c>
      <c r="F3929" t="s">
        <v>24196</v>
      </c>
      <c r="G3929" s="7">
        <v>0.01</v>
      </c>
    </row>
    <row r="3930" spans="1:7" x14ac:dyDescent="0.3">
      <c r="A3930">
        <v>3022024</v>
      </c>
      <c r="B3930" t="s">
        <v>24218</v>
      </c>
      <c r="C3930" t="s">
        <v>178</v>
      </c>
      <c r="D3930" t="s">
        <v>379</v>
      </c>
      <c r="E3930">
        <v>615170</v>
      </c>
      <c r="F3930" t="s">
        <v>24196</v>
      </c>
      <c r="G3930" s="7">
        <v>0.27</v>
      </c>
    </row>
    <row r="3931" spans="1:7" x14ac:dyDescent="0.3">
      <c r="A3931">
        <v>3022024</v>
      </c>
      <c r="B3931" t="s">
        <v>24218</v>
      </c>
      <c r="C3931" t="s">
        <v>178</v>
      </c>
      <c r="D3931" t="s">
        <v>373</v>
      </c>
      <c r="E3931">
        <v>617150</v>
      </c>
      <c r="F3931" t="s">
        <v>24196</v>
      </c>
      <c r="G3931" s="7">
        <v>192.73</v>
      </c>
    </row>
    <row r="3932" spans="1:7" x14ac:dyDescent="0.3">
      <c r="A3932">
        <v>3022024</v>
      </c>
      <c r="B3932" t="s">
        <v>24218</v>
      </c>
      <c r="C3932" t="s">
        <v>178</v>
      </c>
      <c r="D3932" t="s">
        <v>373</v>
      </c>
      <c r="E3932">
        <v>615130</v>
      </c>
      <c r="F3932" t="s">
        <v>24196</v>
      </c>
      <c r="G3932" s="7">
        <v>6.14</v>
      </c>
    </row>
    <row r="3933" spans="1:7" x14ac:dyDescent="0.3">
      <c r="A3933">
        <v>3022024</v>
      </c>
      <c r="B3933" t="s">
        <v>24218</v>
      </c>
      <c r="C3933" t="s">
        <v>178</v>
      </c>
      <c r="D3933" t="s">
        <v>377</v>
      </c>
      <c r="E3933">
        <v>611130</v>
      </c>
      <c r="F3933" t="s">
        <v>24196</v>
      </c>
      <c r="G3933" s="7">
        <v>1.65</v>
      </c>
    </row>
    <row r="3934" spans="1:7" x14ac:dyDescent="0.3">
      <c r="A3934">
        <v>3022024</v>
      </c>
      <c r="B3934" t="s">
        <v>24218</v>
      </c>
      <c r="C3934" t="s">
        <v>178</v>
      </c>
      <c r="D3934" t="s">
        <v>379</v>
      </c>
      <c r="E3934">
        <v>615170</v>
      </c>
      <c r="F3934" t="s">
        <v>24196</v>
      </c>
      <c r="G3934" s="7">
        <v>46.3</v>
      </c>
    </row>
    <row r="3935" spans="1:7" x14ac:dyDescent="0.3">
      <c r="A3935">
        <v>3022024</v>
      </c>
      <c r="B3935" t="s">
        <v>24218</v>
      </c>
      <c r="C3935" t="s">
        <v>178</v>
      </c>
      <c r="D3935" t="s">
        <v>379</v>
      </c>
      <c r="E3935">
        <v>615170</v>
      </c>
      <c r="F3935" t="s">
        <v>24196</v>
      </c>
      <c r="G3935" s="7">
        <v>-0.27</v>
      </c>
    </row>
    <row r="3936" spans="1:7" x14ac:dyDescent="0.3">
      <c r="A3936">
        <v>3022024</v>
      </c>
      <c r="B3936" t="s">
        <v>24218</v>
      </c>
      <c r="C3936" t="s">
        <v>178</v>
      </c>
      <c r="D3936" t="s">
        <v>373</v>
      </c>
      <c r="E3936">
        <v>615130</v>
      </c>
      <c r="F3936" t="s">
        <v>24196</v>
      </c>
      <c r="G3936" s="7">
        <v>9.91</v>
      </c>
    </row>
    <row r="3937" spans="1:7" x14ac:dyDescent="0.3">
      <c r="A3937">
        <v>3022024</v>
      </c>
      <c r="B3937" t="s">
        <v>24218</v>
      </c>
      <c r="C3937" t="s">
        <v>178</v>
      </c>
      <c r="D3937" t="s">
        <v>373</v>
      </c>
      <c r="E3937">
        <v>615130</v>
      </c>
      <c r="F3937" t="s">
        <v>24196</v>
      </c>
      <c r="G3937" s="7">
        <v>41.39</v>
      </c>
    </row>
    <row r="3938" spans="1:7" x14ac:dyDescent="0.3">
      <c r="A3938">
        <v>3022024</v>
      </c>
      <c r="B3938" t="s">
        <v>24218</v>
      </c>
      <c r="C3938" t="s">
        <v>178</v>
      </c>
      <c r="D3938" t="s">
        <v>371</v>
      </c>
      <c r="E3938">
        <v>615100</v>
      </c>
      <c r="F3938" t="s">
        <v>24196</v>
      </c>
      <c r="G3938" s="7">
        <v>56.25</v>
      </c>
    </row>
    <row r="3939" spans="1:7" x14ac:dyDescent="0.3">
      <c r="A3939">
        <v>3022024</v>
      </c>
      <c r="B3939" t="s">
        <v>24218</v>
      </c>
      <c r="C3939" t="s">
        <v>178</v>
      </c>
      <c r="D3939" t="s">
        <v>373</v>
      </c>
      <c r="E3939">
        <v>617150</v>
      </c>
      <c r="F3939" t="s">
        <v>24196</v>
      </c>
      <c r="G3939" s="7">
        <v>104.1</v>
      </c>
    </row>
    <row r="3940" spans="1:7" x14ac:dyDescent="0.3">
      <c r="A3940">
        <v>3022024</v>
      </c>
      <c r="B3940" t="s">
        <v>24218</v>
      </c>
      <c r="C3940" t="s">
        <v>178</v>
      </c>
      <c r="D3940" t="s">
        <v>379</v>
      </c>
      <c r="E3940">
        <v>615170</v>
      </c>
      <c r="F3940" t="s">
        <v>24196</v>
      </c>
      <c r="G3940" s="7">
        <v>-0.01</v>
      </c>
    </row>
    <row r="3941" spans="1:7" x14ac:dyDescent="0.3">
      <c r="A3941">
        <v>3022024</v>
      </c>
      <c r="B3941" t="s">
        <v>24218</v>
      </c>
      <c r="C3941" t="s">
        <v>178</v>
      </c>
      <c r="D3941" t="s">
        <v>373</v>
      </c>
      <c r="E3941">
        <v>615130</v>
      </c>
      <c r="F3941" t="s">
        <v>24196</v>
      </c>
      <c r="G3941" s="7">
        <v>2056.2199999999998</v>
      </c>
    </row>
    <row r="3942" spans="1:7" x14ac:dyDescent="0.3">
      <c r="A3942">
        <v>3022024</v>
      </c>
      <c r="B3942" t="s">
        <v>24218</v>
      </c>
      <c r="C3942" t="s">
        <v>178</v>
      </c>
      <c r="D3942" t="s">
        <v>379</v>
      </c>
      <c r="E3942">
        <v>615170</v>
      </c>
      <c r="F3942" t="s">
        <v>24196</v>
      </c>
      <c r="G3942" s="7">
        <v>108.15</v>
      </c>
    </row>
    <row r="3943" spans="1:7" x14ac:dyDescent="0.3">
      <c r="A3943">
        <v>3022024</v>
      </c>
      <c r="B3943" t="s">
        <v>24218</v>
      </c>
      <c r="C3943" t="s">
        <v>178</v>
      </c>
      <c r="D3943" t="s">
        <v>371</v>
      </c>
      <c r="E3943">
        <v>615100</v>
      </c>
      <c r="F3943" t="s">
        <v>24196</v>
      </c>
      <c r="G3943" s="7">
        <v>3000</v>
      </c>
    </row>
    <row r="3944" spans="1:7" x14ac:dyDescent="0.3">
      <c r="A3944">
        <v>3022024</v>
      </c>
      <c r="B3944" t="s">
        <v>24218</v>
      </c>
      <c r="C3944" t="s">
        <v>178</v>
      </c>
      <c r="D3944" t="s">
        <v>379</v>
      </c>
      <c r="E3944">
        <v>615170</v>
      </c>
      <c r="F3944" t="s">
        <v>24196</v>
      </c>
      <c r="G3944" s="7">
        <v>46.3</v>
      </c>
    </row>
    <row r="3945" spans="1:7" x14ac:dyDescent="0.3">
      <c r="A3945">
        <v>3022024</v>
      </c>
      <c r="B3945" t="s">
        <v>24218</v>
      </c>
      <c r="C3945" t="s">
        <v>178</v>
      </c>
      <c r="D3945" t="s">
        <v>379</v>
      </c>
      <c r="E3945">
        <v>615170</v>
      </c>
      <c r="F3945" t="s">
        <v>24196</v>
      </c>
      <c r="G3945" s="7">
        <v>46.3</v>
      </c>
    </row>
    <row r="3946" spans="1:7" x14ac:dyDescent="0.3">
      <c r="A3946">
        <v>3022024</v>
      </c>
      <c r="B3946" t="s">
        <v>24218</v>
      </c>
      <c r="C3946" t="s">
        <v>178</v>
      </c>
      <c r="D3946" t="s">
        <v>374</v>
      </c>
      <c r="E3946">
        <v>615120</v>
      </c>
      <c r="F3946" t="s">
        <v>24196</v>
      </c>
      <c r="G3946" s="7">
        <v>6.72</v>
      </c>
    </row>
    <row r="3947" spans="1:7" x14ac:dyDescent="0.3">
      <c r="A3947">
        <v>3022024</v>
      </c>
      <c r="B3947" t="s">
        <v>24218</v>
      </c>
      <c r="C3947" t="s">
        <v>178</v>
      </c>
      <c r="D3947" t="s">
        <v>371</v>
      </c>
      <c r="E3947">
        <v>617100</v>
      </c>
      <c r="F3947" t="s">
        <v>24196</v>
      </c>
      <c r="G3947" s="7">
        <v>1211.9000000000001</v>
      </c>
    </row>
    <row r="3948" spans="1:7" x14ac:dyDescent="0.3">
      <c r="A3948">
        <v>3022024</v>
      </c>
      <c r="B3948" t="s">
        <v>24218</v>
      </c>
      <c r="C3948" t="s">
        <v>178</v>
      </c>
      <c r="D3948" t="s">
        <v>373</v>
      </c>
      <c r="E3948">
        <v>615130</v>
      </c>
      <c r="F3948" t="s">
        <v>24196</v>
      </c>
      <c r="G3948" s="7">
        <v>7.86</v>
      </c>
    </row>
    <row r="3949" spans="1:7" x14ac:dyDescent="0.3">
      <c r="A3949">
        <v>3022024</v>
      </c>
      <c r="B3949" t="s">
        <v>24218</v>
      </c>
      <c r="C3949" t="s">
        <v>178</v>
      </c>
      <c r="D3949" t="s">
        <v>379</v>
      </c>
      <c r="E3949">
        <v>615170</v>
      </c>
      <c r="F3949" t="s">
        <v>24196</v>
      </c>
      <c r="G3949" s="7">
        <v>0.27</v>
      </c>
    </row>
    <row r="3950" spans="1:7" x14ac:dyDescent="0.3">
      <c r="A3950">
        <v>3022024</v>
      </c>
      <c r="B3950" t="s">
        <v>24218</v>
      </c>
      <c r="C3950" t="s">
        <v>178</v>
      </c>
      <c r="D3950" t="s">
        <v>377</v>
      </c>
      <c r="E3950">
        <v>611110</v>
      </c>
      <c r="F3950" t="s">
        <v>24196</v>
      </c>
      <c r="G3950" s="7">
        <v>-0.01</v>
      </c>
    </row>
    <row r="3951" spans="1:7" x14ac:dyDescent="0.3">
      <c r="A3951">
        <v>3022024</v>
      </c>
      <c r="B3951" t="s">
        <v>24218</v>
      </c>
      <c r="C3951" t="s">
        <v>178</v>
      </c>
      <c r="D3951" t="s">
        <v>379</v>
      </c>
      <c r="E3951">
        <v>615170</v>
      </c>
      <c r="F3951" t="s">
        <v>24196</v>
      </c>
      <c r="G3951" s="7">
        <v>0.01</v>
      </c>
    </row>
    <row r="3952" spans="1:7" x14ac:dyDescent="0.3">
      <c r="A3952">
        <v>3022024</v>
      </c>
      <c r="B3952" t="s">
        <v>24218</v>
      </c>
      <c r="C3952" t="s">
        <v>178</v>
      </c>
      <c r="D3952" t="s">
        <v>377</v>
      </c>
      <c r="E3952">
        <v>611110</v>
      </c>
      <c r="F3952" t="s">
        <v>24196</v>
      </c>
      <c r="G3952" s="7">
        <v>2595.6</v>
      </c>
    </row>
    <row r="3953" spans="1:7" x14ac:dyDescent="0.3">
      <c r="A3953">
        <v>3022024</v>
      </c>
      <c r="B3953" t="s">
        <v>24218</v>
      </c>
      <c r="C3953" t="s">
        <v>178</v>
      </c>
      <c r="D3953" t="s">
        <v>377</v>
      </c>
      <c r="E3953">
        <v>611110</v>
      </c>
      <c r="F3953" t="s">
        <v>24196</v>
      </c>
      <c r="G3953" s="7">
        <v>67.05</v>
      </c>
    </row>
    <row r="3954" spans="1:7" x14ac:dyDescent="0.3">
      <c r="A3954">
        <v>3022024</v>
      </c>
      <c r="B3954" t="s">
        <v>24218</v>
      </c>
      <c r="C3954" t="s">
        <v>178</v>
      </c>
      <c r="D3954" t="s">
        <v>379</v>
      </c>
      <c r="E3954">
        <v>615170</v>
      </c>
      <c r="F3954" t="s">
        <v>24196</v>
      </c>
      <c r="G3954" s="7">
        <v>-104.66</v>
      </c>
    </row>
    <row r="3955" spans="1:7" x14ac:dyDescent="0.3">
      <c r="A3955">
        <v>3022024</v>
      </c>
      <c r="B3955" t="s">
        <v>24218</v>
      </c>
      <c r="C3955" t="s">
        <v>178</v>
      </c>
      <c r="D3955" t="s">
        <v>377</v>
      </c>
      <c r="E3955">
        <v>611130</v>
      </c>
      <c r="F3955" t="s">
        <v>24196</v>
      </c>
      <c r="G3955" s="7">
        <v>567.91</v>
      </c>
    </row>
    <row r="3956" spans="1:7" x14ac:dyDescent="0.3">
      <c r="A3956">
        <v>3022024</v>
      </c>
      <c r="B3956" t="s">
        <v>24218</v>
      </c>
      <c r="C3956" t="s">
        <v>178</v>
      </c>
      <c r="D3956" t="s">
        <v>373</v>
      </c>
      <c r="E3956">
        <v>615130</v>
      </c>
      <c r="F3956" t="s">
        <v>24196</v>
      </c>
      <c r="G3956" s="7">
        <v>143.47999999999999</v>
      </c>
    </row>
    <row r="3957" spans="1:7" x14ac:dyDescent="0.3">
      <c r="A3957">
        <v>3022024</v>
      </c>
      <c r="B3957" t="s">
        <v>24218</v>
      </c>
      <c r="C3957" t="s">
        <v>178</v>
      </c>
      <c r="D3957" t="s">
        <v>371</v>
      </c>
      <c r="E3957">
        <v>615100</v>
      </c>
      <c r="F3957" t="s">
        <v>24196</v>
      </c>
      <c r="G3957" s="7">
        <v>1799.8</v>
      </c>
    </row>
    <row r="3958" spans="1:7" x14ac:dyDescent="0.3">
      <c r="A3958">
        <v>3022024</v>
      </c>
      <c r="B3958" t="s">
        <v>24218</v>
      </c>
      <c r="C3958" t="s">
        <v>178</v>
      </c>
      <c r="D3958" t="s">
        <v>374</v>
      </c>
      <c r="E3958">
        <v>615120</v>
      </c>
      <c r="F3958" t="s">
        <v>24196</v>
      </c>
      <c r="G3958" s="7">
        <v>48.42</v>
      </c>
    </row>
    <row r="3959" spans="1:7" x14ac:dyDescent="0.3">
      <c r="A3959">
        <v>3022024</v>
      </c>
      <c r="B3959" t="s">
        <v>24218</v>
      </c>
      <c r="C3959" t="s">
        <v>178</v>
      </c>
      <c r="D3959" t="s">
        <v>379</v>
      </c>
      <c r="E3959">
        <v>615170</v>
      </c>
      <c r="F3959" t="s">
        <v>24196</v>
      </c>
      <c r="G3959" s="7">
        <v>-0.27</v>
      </c>
    </row>
    <row r="3960" spans="1:7" x14ac:dyDescent="0.3">
      <c r="A3960">
        <v>3022024</v>
      </c>
      <c r="B3960" t="s">
        <v>24218</v>
      </c>
      <c r="C3960" t="s">
        <v>178</v>
      </c>
      <c r="D3960" t="s">
        <v>371</v>
      </c>
      <c r="E3960">
        <v>617100</v>
      </c>
      <c r="F3960" t="s">
        <v>24196</v>
      </c>
      <c r="G3960" s="7">
        <v>1455.26</v>
      </c>
    </row>
    <row r="3961" spans="1:7" x14ac:dyDescent="0.3">
      <c r="A3961">
        <v>3022024</v>
      </c>
      <c r="B3961" t="s">
        <v>24218</v>
      </c>
      <c r="C3961" t="s">
        <v>178</v>
      </c>
      <c r="D3961" t="s">
        <v>379</v>
      </c>
      <c r="E3961">
        <v>615170</v>
      </c>
      <c r="F3961" t="s">
        <v>24196</v>
      </c>
      <c r="G3961" s="7">
        <v>-0.27</v>
      </c>
    </row>
    <row r="3962" spans="1:7" x14ac:dyDescent="0.3">
      <c r="A3962">
        <v>3022024</v>
      </c>
      <c r="B3962" t="s">
        <v>24218</v>
      </c>
      <c r="C3962" t="s">
        <v>178</v>
      </c>
      <c r="D3962" t="s">
        <v>371</v>
      </c>
      <c r="E3962">
        <v>615100</v>
      </c>
      <c r="F3962" t="s">
        <v>24196</v>
      </c>
      <c r="G3962" s="7">
        <v>56.25</v>
      </c>
    </row>
    <row r="3963" spans="1:7" x14ac:dyDescent="0.3">
      <c r="A3963">
        <v>3022024</v>
      </c>
      <c r="B3963" t="s">
        <v>24218</v>
      </c>
      <c r="C3963" t="s">
        <v>178</v>
      </c>
      <c r="D3963" t="s">
        <v>379</v>
      </c>
      <c r="E3963">
        <v>615170</v>
      </c>
      <c r="F3963" t="s">
        <v>24196</v>
      </c>
      <c r="G3963" s="7">
        <v>0.27</v>
      </c>
    </row>
    <row r="3964" spans="1:7" x14ac:dyDescent="0.3">
      <c r="A3964">
        <v>3022024</v>
      </c>
      <c r="B3964" t="s">
        <v>24218</v>
      </c>
      <c r="C3964" t="s">
        <v>178</v>
      </c>
      <c r="D3964" t="s">
        <v>379</v>
      </c>
      <c r="E3964">
        <v>615170</v>
      </c>
      <c r="F3964" t="s">
        <v>24196</v>
      </c>
      <c r="G3964" s="7">
        <v>-46.3</v>
      </c>
    </row>
    <row r="3965" spans="1:7" x14ac:dyDescent="0.3">
      <c r="A3965">
        <v>3022024</v>
      </c>
      <c r="B3965" t="s">
        <v>24218</v>
      </c>
      <c r="C3965" t="s">
        <v>178</v>
      </c>
      <c r="D3965" t="s">
        <v>375</v>
      </c>
      <c r="E3965">
        <v>617130</v>
      </c>
      <c r="F3965" t="s">
        <v>24196</v>
      </c>
      <c r="G3965" s="7">
        <v>572.54</v>
      </c>
    </row>
    <row r="3966" spans="1:7" x14ac:dyDescent="0.3">
      <c r="A3966">
        <v>3022024</v>
      </c>
      <c r="B3966" t="s">
        <v>24218</v>
      </c>
      <c r="C3966" t="s">
        <v>178</v>
      </c>
      <c r="D3966" t="s">
        <v>374</v>
      </c>
      <c r="E3966">
        <v>615120</v>
      </c>
      <c r="F3966" t="s">
        <v>24196</v>
      </c>
      <c r="G3966" s="7">
        <v>1196.1300000000001</v>
      </c>
    </row>
    <row r="3967" spans="1:7" x14ac:dyDescent="0.3">
      <c r="A3967">
        <v>3022024</v>
      </c>
      <c r="B3967" t="s">
        <v>24218</v>
      </c>
      <c r="C3967" t="s">
        <v>178</v>
      </c>
      <c r="D3967" t="s">
        <v>377</v>
      </c>
      <c r="E3967">
        <v>611110</v>
      </c>
      <c r="F3967" t="s">
        <v>24196</v>
      </c>
      <c r="G3967" s="7">
        <v>8.1</v>
      </c>
    </row>
    <row r="3968" spans="1:7" x14ac:dyDescent="0.3">
      <c r="A3968">
        <v>3022024</v>
      </c>
      <c r="B3968" t="s">
        <v>24218</v>
      </c>
      <c r="C3968" t="s">
        <v>178</v>
      </c>
      <c r="D3968" t="s">
        <v>373</v>
      </c>
      <c r="E3968">
        <v>615130</v>
      </c>
      <c r="F3968" t="s">
        <v>24196</v>
      </c>
      <c r="G3968" s="7">
        <v>10.32</v>
      </c>
    </row>
    <row r="3969" spans="1:7" x14ac:dyDescent="0.3">
      <c r="A3969">
        <v>3022024</v>
      </c>
      <c r="B3969" t="s">
        <v>24218</v>
      </c>
      <c r="C3969" t="s">
        <v>178</v>
      </c>
      <c r="D3969" t="s">
        <v>379</v>
      </c>
      <c r="E3969">
        <v>615170</v>
      </c>
      <c r="F3969" t="s">
        <v>24196</v>
      </c>
      <c r="G3969" s="7">
        <v>108.15</v>
      </c>
    </row>
    <row r="3970" spans="1:7" x14ac:dyDescent="0.3">
      <c r="A3970">
        <v>3022024</v>
      </c>
      <c r="B3970" t="s">
        <v>24218</v>
      </c>
      <c r="C3970" t="s">
        <v>178</v>
      </c>
      <c r="D3970" t="s">
        <v>379</v>
      </c>
      <c r="E3970">
        <v>615170</v>
      </c>
      <c r="F3970" t="s">
        <v>24196</v>
      </c>
      <c r="G3970" s="7">
        <v>46.3</v>
      </c>
    </row>
    <row r="3971" spans="1:7" x14ac:dyDescent="0.3">
      <c r="A3971">
        <v>3022024</v>
      </c>
      <c r="B3971" t="s">
        <v>24218</v>
      </c>
      <c r="C3971" t="s">
        <v>178</v>
      </c>
      <c r="D3971" t="s">
        <v>379</v>
      </c>
      <c r="E3971">
        <v>615170</v>
      </c>
      <c r="F3971" t="s">
        <v>24196</v>
      </c>
      <c r="G3971" s="7">
        <v>-46.3</v>
      </c>
    </row>
    <row r="3972" spans="1:7" x14ac:dyDescent="0.3">
      <c r="A3972">
        <v>3022024</v>
      </c>
      <c r="B3972" t="s">
        <v>24218</v>
      </c>
      <c r="C3972" t="s">
        <v>178</v>
      </c>
      <c r="D3972" t="s">
        <v>373</v>
      </c>
      <c r="E3972">
        <v>617150</v>
      </c>
      <c r="F3972" t="s">
        <v>24196</v>
      </c>
      <c r="G3972" s="7">
        <v>0.23</v>
      </c>
    </row>
    <row r="3973" spans="1:7" x14ac:dyDescent="0.3">
      <c r="A3973">
        <v>3022024</v>
      </c>
      <c r="B3973" t="s">
        <v>24218</v>
      </c>
      <c r="C3973" t="s">
        <v>178</v>
      </c>
      <c r="D3973" t="s">
        <v>377</v>
      </c>
      <c r="E3973">
        <v>611110</v>
      </c>
      <c r="F3973" t="s">
        <v>24196</v>
      </c>
      <c r="G3973" s="7">
        <v>2078.61</v>
      </c>
    </row>
    <row r="3974" spans="1:7" x14ac:dyDescent="0.3">
      <c r="A3974">
        <v>3022024</v>
      </c>
      <c r="B3974" t="s">
        <v>24218</v>
      </c>
      <c r="C3974" t="s">
        <v>178</v>
      </c>
      <c r="D3974" t="s">
        <v>375</v>
      </c>
      <c r="E3974">
        <v>615140</v>
      </c>
      <c r="F3974" t="s">
        <v>24196</v>
      </c>
      <c r="G3974" s="7">
        <v>32.17</v>
      </c>
    </row>
    <row r="3975" spans="1:7" x14ac:dyDescent="0.3">
      <c r="A3975">
        <v>3022024</v>
      </c>
      <c r="B3975" t="s">
        <v>24218</v>
      </c>
      <c r="C3975" t="s">
        <v>178</v>
      </c>
      <c r="D3975" t="s">
        <v>379</v>
      </c>
      <c r="E3975">
        <v>615170</v>
      </c>
      <c r="F3975" t="s">
        <v>24196</v>
      </c>
      <c r="G3975" s="7">
        <v>-0.27</v>
      </c>
    </row>
    <row r="3976" spans="1:7" x14ac:dyDescent="0.3">
      <c r="A3976">
        <v>3022024</v>
      </c>
      <c r="B3976" t="s">
        <v>24218</v>
      </c>
      <c r="C3976" t="s">
        <v>178</v>
      </c>
      <c r="D3976" t="s">
        <v>379</v>
      </c>
      <c r="E3976">
        <v>615170</v>
      </c>
      <c r="F3976" t="s">
        <v>24196</v>
      </c>
      <c r="G3976" s="7">
        <v>-46.3</v>
      </c>
    </row>
    <row r="3977" spans="1:7" x14ac:dyDescent="0.3">
      <c r="A3977">
        <v>3022024</v>
      </c>
      <c r="B3977" t="s">
        <v>24218</v>
      </c>
      <c r="C3977" t="s">
        <v>178</v>
      </c>
      <c r="D3977" t="s">
        <v>379</v>
      </c>
      <c r="E3977">
        <v>615170</v>
      </c>
      <c r="F3977" t="s">
        <v>24196</v>
      </c>
      <c r="G3977" s="7">
        <v>-0.27</v>
      </c>
    </row>
    <row r="3978" spans="1:7" x14ac:dyDescent="0.3">
      <c r="A3978">
        <v>3022024</v>
      </c>
      <c r="B3978" t="s">
        <v>24218</v>
      </c>
      <c r="C3978" t="s">
        <v>178</v>
      </c>
      <c r="D3978" t="s">
        <v>379</v>
      </c>
      <c r="E3978">
        <v>615170</v>
      </c>
      <c r="F3978" t="s">
        <v>24196</v>
      </c>
      <c r="G3978" s="7">
        <v>-108.15</v>
      </c>
    </row>
    <row r="3979" spans="1:7" x14ac:dyDescent="0.3">
      <c r="A3979">
        <v>3022024</v>
      </c>
      <c r="B3979" t="s">
        <v>24218</v>
      </c>
      <c r="C3979" t="s">
        <v>178</v>
      </c>
      <c r="D3979" t="s">
        <v>379</v>
      </c>
      <c r="E3979">
        <v>615170</v>
      </c>
      <c r="F3979" t="s">
        <v>24196</v>
      </c>
      <c r="G3979" s="7">
        <v>-0.01</v>
      </c>
    </row>
    <row r="3980" spans="1:7" x14ac:dyDescent="0.3">
      <c r="A3980">
        <v>3022024</v>
      </c>
      <c r="B3980" t="s">
        <v>24218</v>
      </c>
      <c r="C3980" t="s">
        <v>178</v>
      </c>
      <c r="D3980" t="s">
        <v>371</v>
      </c>
      <c r="E3980">
        <v>615100</v>
      </c>
      <c r="F3980" t="s">
        <v>24196</v>
      </c>
      <c r="G3980" s="7">
        <v>34.47</v>
      </c>
    </row>
    <row r="3981" spans="1:7" x14ac:dyDescent="0.3">
      <c r="A3981">
        <v>3022024</v>
      </c>
      <c r="B3981" t="s">
        <v>24218</v>
      </c>
      <c r="C3981" t="s">
        <v>178</v>
      </c>
      <c r="D3981" t="s">
        <v>377</v>
      </c>
      <c r="E3981">
        <v>611110</v>
      </c>
      <c r="F3981" t="s">
        <v>24196</v>
      </c>
      <c r="G3981" s="7">
        <v>2.91</v>
      </c>
    </row>
    <row r="3982" spans="1:7" x14ac:dyDescent="0.3">
      <c r="A3982">
        <v>3022024</v>
      </c>
      <c r="B3982" t="s">
        <v>24218</v>
      </c>
      <c r="C3982" t="s">
        <v>178</v>
      </c>
      <c r="D3982" t="s">
        <v>377</v>
      </c>
      <c r="E3982">
        <v>611110</v>
      </c>
      <c r="F3982" t="s">
        <v>24196</v>
      </c>
      <c r="G3982" s="7">
        <v>-67.05</v>
      </c>
    </row>
    <row r="3983" spans="1:7" x14ac:dyDescent="0.3">
      <c r="A3983">
        <v>3022024</v>
      </c>
      <c r="B3983" t="s">
        <v>24218</v>
      </c>
      <c r="C3983" t="s">
        <v>178</v>
      </c>
      <c r="D3983" t="s">
        <v>373</v>
      </c>
      <c r="E3983">
        <v>616160</v>
      </c>
      <c r="F3983" t="s">
        <v>24196</v>
      </c>
      <c r="G3983" s="7">
        <v>281.64999999999998</v>
      </c>
    </row>
    <row r="3984" spans="1:7" x14ac:dyDescent="0.3">
      <c r="A3984">
        <v>3022024</v>
      </c>
      <c r="B3984" t="s">
        <v>24218</v>
      </c>
      <c r="C3984" t="s">
        <v>178</v>
      </c>
      <c r="D3984" t="s">
        <v>373</v>
      </c>
      <c r="E3984">
        <v>617150</v>
      </c>
      <c r="F3984" t="s">
        <v>24196</v>
      </c>
      <c r="G3984" s="7">
        <v>421.2</v>
      </c>
    </row>
    <row r="3985" spans="1:7" x14ac:dyDescent="0.3">
      <c r="A3985">
        <v>3022024</v>
      </c>
      <c r="B3985" t="s">
        <v>24218</v>
      </c>
      <c r="C3985" t="s">
        <v>178</v>
      </c>
      <c r="D3985" t="s">
        <v>379</v>
      </c>
      <c r="E3985">
        <v>615170</v>
      </c>
      <c r="F3985" t="s">
        <v>24196</v>
      </c>
      <c r="G3985" s="7">
        <v>-0.27</v>
      </c>
    </row>
    <row r="3986" spans="1:7" x14ac:dyDescent="0.3">
      <c r="A3986">
        <v>3022024</v>
      </c>
      <c r="B3986" t="s">
        <v>24218</v>
      </c>
      <c r="C3986" t="s">
        <v>178</v>
      </c>
      <c r="D3986" t="s">
        <v>379</v>
      </c>
      <c r="E3986">
        <v>615170</v>
      </c>
      <c r="F3986" t="s">
        <v>24196</v>
      </c>
      <c r="G3986" s="7">
        <v>-46.3</v>
      </c>
    </row>
    <row r="3987" spans="1:7" x14ac:dyDescent="0.3">
      <c r="A3987">
        <v>3022024</v>
      </c>
      <c r="B3987" t="s">
        <v>24218</v>
      </c>
      <c r="C3987" t="s">
        <v>178</v>
      </c>
      <c r="D3987" t="s">
        <v>379</v>
      </c>
      <c r="E3987">
        <v>615170</v>
      </c>
      <c r="F3987" t="s">
        <v>24196</v>
      </c>
      <c r="G3987" s="7">
        <v>46.3</v>
      </c>
    </row>
    <row r="3988" spans="1:7" x14ac:dyDescent="0.3">
      <c r="A3988">
        <v>3022024</v>
      </c>
      <c r="B3988" t="s">
        <v>24218</v>
      </c>
      <c r="C3988" t="s">
        <v>178</v>
      </c>
      <c r="D3988" t="s">
        <v>375</v>
      </c>
      <c r="E3988">
        <v>616130</v>
      </c>
      <c r="F3988" t="s">
        <v>24196</v>
      </c>
      <c r="G3988" s="7">
        <v>111.7</v>
      </c>
    </row>
    <row r="3989" spans="1:7" x14ac:dyDescent="0.3">
      <c r="A3989">
        <v>3022024</v>
      </c>
      <c r="B3989" t="s">
        <v>24218</v>
      </c>
      <c r="C3989" t="s">
        <v>178</v>
      </c>
      <c r="D3989" t="s">
        <v>371</v>
      </c>
      <c r="E3989">
        <v>615100</v>
      </c>
      <c r="F3989" t="s">
        <v>24196</v>
      </c>
      <c r="G3989" s="7">
        <v>13.87</v>
      </c>
    </row>
    <row r="3990" spans="1:7" x14ac:dyDescent="0.3">
      <c r="A3990">
        <v>3022024</v>
      </c>
      <c r="B3990" t="s">
        <v>24218</v>
      </c>
      <c r="C3990" t="s">
        <v>178</v>
      </c>
      <c r="D3990" t="s">
        <v>379</v>
      </c>
      <c r="E3990">
        <v>615170</v>
      </c>
      <c r="F3990" t="s">
        <v>24196</v>
      </c>
      <c r="G3990" s="7">
        <v>-0.01</v>
      </c>
    </row>
    <row r="3991" spans="1:7" x14ac:dyDescent="0.3">
      <c r="A3991">
        <v>3022024</v>
      </c>
      <c r="B3991" t="s">
        <v>24218</v>
      </c>
      <c r="C3991" t="s">
        <v>178</v>
      </c>
      <c r="D3991" t="s">
        <v>379</v>
      </c>
      <c r="E3991">
        <v>615170</v>
      </c>
      <c r="F3991" t="s">
        <v>24196</v>
      </c>
      <c r="G3991" s="7">
        <v>-108.15</v>
      </c>
    </row>
    <row r="3992" spans="1:7" x14ac:dyDescent="0.3">
      <c r="A3992">
        <v>3022024</v>
      </c>
      <c r="B3992" t="s">
        <v>24218</v>
      </c>
      <c r="C3992" t="s">
        <v>178</v>
      </c>
      <c r="D3992" t="s">
        <v>379</v>
      </c>
      <c r="E3992">
        <v>615170</v>
      </c>
      <c r="F3992" t="s">
        <v>24196</v>
      </c>
      <c r="G3992" s="7">
        <v>-46.3</v>
      </c>
    </row>
    <row r="3993" spans="1:7" x14ac:dyDescent="0.3">
      <c r="A3993">
        <v>3022024</v>
      </c>
      <c r="B3993" t="s">
        <v>24218</v>
      </c>
      <c r="C3993" t="s">
        <v>178</v>
      </c>
      <c r="D3993" t="s">
        <v>379</v>
      </c>
      <c r="E3993">
        <v>615170</v>
      </c>
      <c r="F3993" t="s">
        <v>24196</v>
      </c>
      <c r="G3993" s="7">
        <v>46.3</v>
      </c>
    </row>
    <row r="3994" spans="1:7" x14ac:dyDescent="0.3">
      <c r="A3994">
        <v>3022024</v>
      </c>
      <c r="B3994" t="s">
        <v>24218</v>
      </c>
      <c r="C3994" t="s">
        <v>178</v>
      </c>
      <c r="D3994" t="s">
        <v>379</v>
      </c>
      <c r="E3994">
        <v>615170</v>
      </c>
      <c r="F3994" t="s">
        <v>24196</v>
      </c>
      <c r="G3994" s="7">
        <v>-0.01</v>
      </c>
    </row>
    <row r="3995" spans="1:7" x14ac:dyDescent="0.3">
      <c r="A3995">
        <v>3022024</v>
      </c>
      <c r="B3995" t="s">
        <v>24218</v>
      </c>
      <c r="C3995" t="s">
        <v>178</v>
      </c>
      <c r="D3995" t="s">
        <v>375</v>
      </c>
      <c r="E3995">
        <v>615140</v>
      </c>
      <c r="F3995" t="s">
        <v>24196</v>
      </c>
      <c r="G3995" s="7">
        <v>8.5</v>
      </c>
    </row>
    <row r="3996" spans="1:7" x14ac:dyDescent="0.3">
      <c r="A3996">
        <v>3022024</v>
      </c>
      <c r="B3996" t="s">
        <v>24218</v>
      </c>
      <c r="C3996" t="s">
        <v>178</v>
      </c>
      <c r="D3996" t="s">
        <v>379</v>
      </c>
      <c r="E3996">
        <v>615170</v>
      </c>
      <c r="F3996" t="s">
        <v>24196</v>
      </c>
      <c r="G3996" s="7">
        <v>0.01</v>
      </c>
    </row>
    <row r="3997" spans="1:7" x14ac:dyDescent="0.3">
      <c r="A3997">
        <v>3022024</v>
      </c>
      <c r="B3997" t="s">
        <v>24218</v>
      </c>
      <c r="C3997" t="s">
        <v>178</v>
      </c>
      <c r="D3997" t="s">
        <v>373</v>
      </c>
      <c r="E3997">
        <v>615130</v>
      </c>
      <c r="F3997" t="s">
        <v>24196</v>
      </c>
      <c r="G3997" s="7">
        <v>-119.19</v>
      </c>
    </row>
    <row r="3998" spans="1:7" x14ac:dyDescent="0.3">
      <c r="A3998">
        <v>3022024</v>
      </c>
      <c r="B3998" t="s">
        <v>24218</v>
      </c>
      <c r="C3998" t="s">
        <v>178</v>
      </c>
      <c r="D3998" t="s">
        <v>379</v>
      </c>
      <c r="E3998">
        <v>615170</v>
      </c>
      <c r="F3998" t="s">
        <v>24196</v>
      </c>
      <c r="G3998" s="7">
        <v>0.27</v>
      </c>
    </row>
    <row r="3999" spans="1:7" x14ac:dyDescent="0.3">
      <c r="A3999">
        <v>3022024</v>
      </c>
      <c r="B3999" t="s">
        <v>24218</v>
      </c>
      <c r="C3999" t="s">
        <v>178</v>
      </c>
      <c r="D3999" t="s">
        <v>379</v>
      </c>
      <c r="E3999">
        <v>615170</v>
      </c>
      <c r="F3999" t="s">
        <v>24196</v>
      </c>
      <c r="G3999" s="7">
        <v>-0.01</v>
      </c>
    </row>
    <row r="4000" spans="1:7" x14ac:dyDescent="0.3">
      <c r="A4000">
        <v>3022024</v>
      </c>
      <c r="B4000" t="s">
        <v>24218</v>
      </c>
      <c r="C4000" t="s">
        <v>178</v>
      </c>
      <c r="D4000" t="s">
        <v>379</v>
      </c>
      <c r="E4000">
        <v>615170</v>
      </c>
      <c r="F4000" t="s">
        <v>24196</v>
      </c>
      <c r="G4000" s="7">
        <v>-46.3</v>
      </c>
    </row>
    <row r="4001" spans="1:7" x14ac:dyDescent="0.3">
      <c r="A4001">
        <v>3022024</v>
      </c>
      <c r="B4001" t="s">
        <v>24218</v>
      </c>
      <c r="C4001" t="s">
        <v>178</v>
      </c>
      <c r="D4001" t="s">
        <v>379</v>
      </c>
      <c r="E4001">
        <v>615170</v>
      </c>
      <c r="F4001" t="s">
        <v>24196</v>
      </c>
      <c r="G4001" s="7">
        <v>-0.01</v>
      </c>
    </row>
    <row r="4002" spans="1:7" x14ac:dyDescent="0.3">
      <c r="A4002">
        <v>3022024</v>
      </c>
      <c r="B4002" t="s">
        <v>24218</v>
      </c>
      <c r="C4002" t="s">
        <v>178</v>
      </c>
      <c r="D4002" t="s">
        <v>379</v>
      </c>
      <c r="E4002">
        <v>615170</v>
      </c>
      <c r="F4002" t="s">
        <v>24196</v>
      </c>
      <c r="G4002" s="7">
        <v>-108.15</v>
      </c>
    </row>
    <row r="4003" spans="1:7" x14ac:dyDescent="0.3">
      <c r="A4003">
        <v>3022024</v>
      </c>
      <c r="B4003" t="s">
        <v>24218</v>
      </c>
      <c r="C4003" t="s">
        <v>178</v>
      </c>
      <c r="D4003" t="s">
        <v>377</v>
      </c>
      <c r="E4003">
        <v>611120</v>
      </c>
      <c r="F4003" t="s">
        <v>24196</v>
      </c>
      <c r="G4003" s="7">
        <v>351.4</v>
      </c>
    </row>
    <row r="4004" spans="1:7" x14ac:dyDescent="0.3">
      <c r="A4004">
        <v>3022024</v>
      </c>
      <c r="B4004" t="s">
        <v>24218</v>
      </c>
      <c r="C4004" t="s">
        <v>178</v>
      </c>
      <c r="D4004" t="s">
        <v>379</v>
      </c>
      <c r="E4004">
        <v>616140</v>
      </c>
      <c r="F4004" t="s">
        <v>24196</v>
      </c>
      <c r="G4004" s="7">
        <v>424.12</v>
      </c>
    </row>
    <row r="4005" spans="1:7" x14ac:dyDescent="0.3">
      <c r="A4005">
        <v>3022024</v>
      </c>
      <c r="B4005" t="s">
        <v>24218</v>
      </c>
      <c r="C4005" t="s">
        <v>178</v>
      </c>
      <c r="D4005" t="s">
        <v>373</v>
      </c>
      <c r="E4005">
        <v>616160</v>
      </c>
      <c r="F4005" t="s">
        <v>24196</v>
      </c>
      <c r="G4005" s="7">
        <v>101.13</v>
      </c>
    </row>
    <row r="4006" spans="1:7" x14ac:dyDescent="0.3">
      <c r="A4006">
        <v>3022024</v>
      </c>
      <c r="B4006" t="s">
        <v>24218</v>
      </c>
      <c r="C4006" t="s">
        <v>178</v>
      </c>
      <c r="D4006" t="s">
        <v>377</v>
      </c>
      <c r="E4006">
        <v>611130</v>
      </c>
      <c r="F4006" t="s">
        <v>24196</v>
      </c>
      <c r="G4006" s="7">
        <v>452.53</v>
      </c>
    </row>
    <row r="4007" spans="1:7" x14ac:dyDescent="0.3">
      <c r="A4007">
        <v>3022024</v>
      </c>
      <c r="B4007" t="s">
        <v>24218</v>
      </c>
      <c r="C4007" t="s">
        <v>178</v>
      </c>
      <c r="D4007" t="s">
        <v>373</v>
      </c>
      <c r="E4007">
        <v>617150</v>
      </c>
      <c r="F4007" t="s">
        <v>24196</v>
      </c>
      <c r="G4007" s="7">
        <v>68.569999999999993</v>
      </c>
    </row>
    <row r="4008" spans="1:7" x14ac:dyDescent="0.3">
      <c r="A4008">
        <v>3022024</v>
      </c>
      <c r="B4008" t="s">
        <v>24218</v>
      </c>
      <c r="C4008" t="s">
        <v>178</v>
      </c>
      <c r="D4008" t="s">
        <v>371</v>
      </c>
      <c r="E4008">
        <v>615100</v>
      </c>
      <c r="F4008" t="s">
        <v>24196</v>
      </c>
      <c r="G4008" s="7">
        <v>6476.83</v>
      </c>
    </row>
    <row r="4009" spans="1:7" x14ac:dyDescent="0.3">
      <c r="A4009">
        <v>3022024</v>
      </c>
      <c r="B4009" t="s">
        <v>24218</v>
      </c>
      <c r="C4009" t="s">
        <v>178</v>
      </c>
      <c r="D4009" t="s">
        <v>377</v>
      </c>
      <c r="E4009">
        <v>611110</v>
      </c>
      <c r="F4009" t="s">
        <v>24196</v>
      </c>
      <c r="G4009" s="7">
        <v>573.91</v>
      </c>
    </row>
    <row r="4010" spans="1:7" x14ac:dyDescent="0.3">
      <c r="A4010">
        <v>3022024</v>
      </c>
      <c r="B4010" t="s">
        <v>24218</v>
      </c>
      <c r="C4010" t="s">
        <v>178</v>
      </c>
      <c r="D4010" t="s">
        <v>379</v>
      </c>
      <c r="E4010">
        <v>615170</v>
      </c>
      <c r="F4010" t="s">
        <v>24196</v>
      </c>
      <c r="G4010" s="7">
        <v>108.15</v>
      </c>
    </row>
    <row r="4011" spans="1:7" x14ac:dyDescent="0.3">
      <c r="A4011">
        <v>3022024</v>
      </c>
      <c r="B4011" t="s">
        <v>24218</v>
      </c>
      <c r="C4011" t="s">
        <v>178</v>
      </c>
      <c r="D4011" t="s">
        <v>379</v>
      </c>
      <c r="E4011">
        <v>615170</v>
      </c>
      <c r="F4011" t="s">
        <v>24196</v>
      </c>
      <c r="G4011" s="7">
        <v>0.01</v>
      </c>
    </row>
    <row r="4012" spans="1:7" x14ac:dyDescent="0.3">
      <c r="A4012">
        <v>3022024</v>
      </c>
      <c r="B4012" t="s">
        <v>24218</v>
      </c>
      <c r="C4012" t="s">
        <v>178</v>
      </c>
      <c r="D4012" t="s">
        <v>375</v>
      </c>
      <c r="E4012">
        <v>615140</v>
      </c>
      <c r="F4012" t="s">
        <v>24196</v>
      </c>
      <c r="G4012" s="7">
        <v>-32.17</v>
      </c>
    </row>
    <row r="4013" spans="1:7" x14ac:dyDescent="0.3">
      <c r="A4013">
        <v>3022024</v>
      </c>
      <c r="B4013" t="s">
        <v>24218</v>
      </c>
      <c r="C4013" t="s">
        <v>178</v>
      </c>
      <c r="D4013" t="s">
        <v>379</v>
      </c>
      <c r="E4013">
        <v>615170</v>
      </c>
      <c r="F4013" t="s">
        <v>24196</v>
      </c>
      <c r="G4013" s="7">
        <v>-46.3</v>
      </c>
    </row>
    <row r="4014" spans="1:7" x14ac:dyDescent="0.3">
      <c r="A4014">
        <v>3022024</v>
      </c>
      <c r="B4014" t="s">
        <v>24218</v>
      </c>
      <c r="C4014" t="s">
        <v>178</v>
      </c>
      <c r="D4014" t="s">
        <v>379</v>
      </c>
      <c r="E4014">
        <v>615170</v>
      </c>
      <c r="F4014" t="s">
        <v>24196</v>
      </c>
      <c r="G4014" s="7">
        <v>-46.3</v>
      </c>
    </row>
    <row r="4015" spans="1:7" x14ac:dyDescent="0.3">
      <c r="A4015">
        <v>3022024</v>
      </c>
      <c r="B4015" t="s">
        <v>24218</v>
      </c>
      <c r="C4015" t="s">
        <v>178</v>
      </c>
      <c r="D4015" t="s">
        <v>371</v>
      </c>
      <c r="E4015">
        <v>616100</v>
      </c>
      <c r="F4015" t="s">
        <v>24196</v>
      </c>
      <c r="G4015" s="7">
        <v>207.42</v>
      </c>
    </row>
    <row r="4016" spans="1:7" x14ac:dyDescent="0.3">
      <c r="A4016">
        <v>3022024</v>
      </c>
      <c r="B4016" t="s">
        <v>24218</v>
      </c>
      <c r="C4016" t="s">
        <v>178</v>
      </c>
      <c r="D4016" t="s">
        <v>379</v>
      </c>
      <c r="E4016">
        <v>615170</v>
      </c>
      <c r="F4016" t="s">
        <v>24196</v>
      </c>
      <c r="G4016" s="7">
        <v>46.3</v>
      </c>
    </row>
    <row r="4017" spans="1:7" x14ac:dyDescent="0.3">
      <c r="A4017">
        <v>3022024</v>
      </c>
      <c r="B4017" t="s">
        <v>24218</v>
      </c>
      <c r="C4017" t="s">
        <v>178</v>
      </c>
      <c r="D4017" t="s">
        <v>373</v>
      </c>
      <c r="E4017">
        <v>617150</v>
      </c>
      <c r="F4017" t="s">
        <v>24196</v>
      </c>
      <c r="G4017" s="7">
        <v>6</v>
      </c>
    </row>
    <row r="4018" spans="1:7" x14ac:dyDescent="0.3">
      <c r="A4018">
        <v>3022024</v>
      </c>
      <c r="B4018" t="s">
        <v>24218</v>
      </c>
      <c r="C4018" t="s">
        <v>178</v>
      </c>
      <c r="D4018" t="s">
        <v>373</v>
      </c>
      <c r="E4018">
        <v>615130</v>
      </c>
      <c r="F4018" t="s">
        <v>24196</v>
      </c>
      <c r="G4018" s="7">
        <v>115.59</v>
      </c>
    </row>
    <row r="4019" spans="1:7" x14ac:dyDescent="0.3">
      <c r="A4019">
        <v>3022024</v>
      </c>
      <c r="B4019" t="s">
        <v>24218</v>
      </c>
      <c r="C4019" t="s">
        <v>178</v>
      </c>
      <c r="D4019" t="s">
        <v>379</v>
      </c>
      <c r="E4019">
        <v>615170</v>
      </c>
      <c r="F4019" t="s">
        <v>24196</v>
      </c>
      <c r="G4019" s="7">
        <v>0.27</v>
      </c>
    </row>
    <row r="4020" spans="1:7" x14ac:dyDescent="0.3">
      <c r="A4020">
        <v>3022024</v>
      </c>
      <c r="B4020" t="s">
        <v>24218</v>
      </c>
      <c r="C4020" t="s">
        <v>178</v>
      </c>
      <c r="D4020" t="s">
        <v>377</v>
      </c>
      <c r="E4020">
        <v>611120</v>
      </c>
      <c r="F4020" t="s">
        <v>24196</v>
      </c>
      <c r="G4020" s="7">
        <v>24.75</v>
      </c>
    </row>
    <row r="4021" spans="1:7" x14ac:dyDescent="0.3">
      <c r="A4021">
        <v>3022024</v>
      </c>
      <c r="B4021" t="s">
        <v>24218</v>
      </c>
      <c r="C4021" t="s">
        <v>178</v>
      </c>
      <c r="D4021" t="s">
        <v>379</v>
      </c>
      <c r="E4021">
        <v>615170</v>
      </c>
      <c r="F4021" t="s">
        <v>24196</v>
      </c>
      <c r="G4021" s="7">
        <v>0.01</v>
      </c>
    </row>
    <row r="4022" spans="1:7" x14ac:dyDescent="0.3">
      <c r="A4022">
        <v>3022024</v>
      </c>
      <c r="B4022" t="s">
        <v>24218</v>
      </c>
      <c r="C4022" t="s">
        <v>178</v>
      </c>
      <c r="D4022" t="s">
        <v>379</v>
      </c>
      <c r="E4022">
        <v>615170</v>
      </c>
      <c r="F4022" t="s">
        <v>24196</v>
      </c>
      <c r="G4022" s="7">
        <v>104.66</v>
      </c>
    </row>
    <row r="4023" spans="1:7" x14ac:dyDescent="0.3">
      <c r="A4023">
        <v>3022024</v>
      </c>
      <c r="B4023" t="s">
        <v>24218</v>
      </c>
      <c r="C4023" t="s">
        <v>178</v>
      </c>
      <c r="D4023" t="s">
        <v>373</v>
      </c>
      <c r="E4023">
        <v>615130</v>
      </c>
      <c r="F4023" t="s">
        <v>24196</v>
      </c>
      <c r="G4023" s="7">
        <v>510.29</v>
      </c>
    </row>
    <row r="4024" spans="1:7" x14ac:dyDescent="0.3">
      <c r="A4024">
        <v>3022024</v>
      </c>
      <c r="B4024" t="s">
        <v>24218</v>
      </c>
      <c r="C4024" t="s">
        <v>178</v>
      </c>
      <c r="D4024" t="s">
        <v>377</v>
      </c>
      <c r="E4024">
        <v>611130</v>
      </c>
      <c r="F4024" t="s">
        <v>24196</v>
      </c>
      <c r="G4024" s="7">
        <v>304.39999999999998</v>
      </c>
    </row>
    <row r="4025" spans="1:7" x14ac:dyDescent="0.3">
      <c r="A4025">
        <v>3022024</v>
      </c>
      <c r="B4025" t="s">
        <v>24218</v>
      </c>
      <c r="C4025" t="s">
        <v>178</v>
      </c>
      <c r="D4025" t="s">
        <v>379</v>
      </c>
      <c r="E4025">
        <v>616140</v>
      </c>
      <c r="F4025" t="s">
        <v>24196</v>
      </c>
      <c r="G4025" s="7">
        <v>154.01</v>
      </c>
    </row>
    <row r="4026" spans="1:7" x14ac:dyDescent="0.3">
      <c r="A4026">
        <v>3022024</v>
      </c>
      <c r="B4026" t="s">
        <v>24218</v>
      </c>
      <c r="C4026" t="s">
        <v>178</v>
      </c>
      <c r="D4026" t="s">
        <v>377</v>
      </c>
      <c r="E4026">
        <v>611130</v>
      </c>
      <c r="F4026" t="s">
        <v>24196</v>
      </c>
      <c r="G4026" s="7">
        <v>562.97</v>
      </c>
    </row>
    <row r="4027" spans="1:7" x14ac:dyDescent="0.3">
      <c r="A4027">
        <v>3022024</v>
      </c>
      <c r="B4027" t="s">
        <v>24218</v>
      </c>
      <c r="C4027" t="s">
        <v>178</v>
      </c>
      <c r="D4027" t="s">
        <v>377</v>
      </c>
      <c r="E4027">
        <v>611110</v>
      </c>
      <c r="F4027" t="s">
        <v>24196</v>
      </c>
      <c r="G4027" s="7">
        <v>573.91</v>
      </c>
    </row>
    <row r="4028" spans="1:7" x14ac:dyDescent="0.3">
      <c r="A4028">
        <v>3022024</v>
      </c>
      <c r="B4028" t="s">
        <v>24218</v>
      </c>
      <c r="C4028" t="s">
        <v>178</v>
      </c>
      <c r="D4028" t="s">
        <v>371</v>
      </c>
      <c r="E4028">
        <v>615100</v>
      </c>
      <c r="F4028" t="s">
        <v>24196</v>
      </c>
      <c r="G4028" s="7">
        <v>3360.17</v>
      </c>
    </row>
    <row r="4029" spans="1:7" x14ac:dyDescent="0.3">
      <c r="A4029">
        <v>3022024</v>
      </c>
      <c r="B4029" t="s">
        <v>24218</v>
      </c>
      <c r="C4029" t="s">
        <v>178</v>
      </c>
      <c r="D4029" t="s">
        <v>377</v>
      </c>
      <c r="E4029">
        <v>611110</v>
      </c>
      <c r="F4029" t="s">
        <v>24196</v>
      </c>
      <c r="G4029" s="7">
        <v>753.93</v>
      </c>
    </row>
    <row r="4030" spans="1:7" x14ac:dyDescent="0.3">
      <c r="A4030">
        <v>3022024</v>
      </c>
      <c r="B4030" t="s">
        <v>24218</v>
      </c>
      <c r="C4030" t="s">
        <v>178</v>
      </c>
      <c r="D4030" t="s">
        <v>379</v>
      </c>
      <c r="E4030">
        <v>615170</v>
      </c>
      <c r="F4030" t="s">
        <v>24196</v>
      </c>
      <c r="G4030" s="7">
        <v>46.3</v>
      </c>
    </row>
    <row r="4031" spans="1:7" x14ac:dyDescent="0.3">
      <c r="A4031">
        <v>3022024</v>
      </c>
      <c r="B4031" t="s">
        <v>24218</v>
      </c>
      <c r="C4031" t="s">
        <v>178</v>
      </c>
      <c r="D4031" t="s">
        <v>379</v>
      </c>
      <c r="E4031">
        <v>615170</v>
      </c>
      <c r="F4031" t="s">
        <v>24196</v>
      </c>
      <c r="G4031" s="7">
        <v>-0.27</v>
      </c>
    </row>
    <row r="4032" spans="1:7" x14ac:dyDescent="0.3">
      <c r="A4032">
        <v>3022024</v>
      </c>
      <c r="B4032" t="s">
        <v>24218</v>
      </c>
      <c r="C4032" t="s">
        <v>178</v>
      </c>
      <c r="D4032" t="s">
        <v>379</v>
      </c>
      <c r="E4032">
        <v>615170</v>
      </c>
      <c r="F4032" t="s">
        <v>24196</v>
      </c>
      <c r="G4032" s="7">
        <v>8.5</v>
      </c>
    </row>
    <row r="4033" spans="1:7" x14ac:dyDescent="0.3">
      <c r="A4033">
        <v>3022024</v>
      </c>
      <c r="B4033" t="s">
        <v>24218</v>
      </c>
      <c r="C4033" t="s">
        <v>178</v>
      </c>
      <c r="D4033" t="s">
        <v>374</v>
      </c>
      <c r="E4033">
        <v>616120</v>
      </c>
      <c r="F4033" t="s">
        <v>24196</v>
      </c>
      <c r="G4033" s="7">
        <v>156.29</v>
      </c>
    </row>
    <row r="4034" spans="1:7" x14ac:dyDescent="0.3">
      <c r="A4034">
        <v>3022024</v>
      </c>
      <c r="B4034" t="s">
        <v>24218</v>
      </c>
      <c r="C4034" t="s">
        <v>178</v>
      </c>
      <c r="D4034" t="s">
        <v>379</v>
      </c>
      <c r="E4034">
        <v>615170</v>
      </c>
      <c r="F4034" t="s">
        <v>24196</v>
      </c>
      <c r="G4034" s="7">
        <v>3244.5</v>
      </c>
    </row>
    <row r="4035" spans="1:7" x14ac:dyDescent="0.3">
      <c r="A4035">
        <v>3022024</v>
      </c>
      <c r="B4035" t="s">
        <v>24218</v>
      </c>
      <c r="C4035" t="s">
        <v>178</v>
      </c>
      <c r="D4035" t="s">
        <v>377</v>
      </c>
      <c r="E4035">
        <v>611120</v>
      </c>
      <c r="F4035" t="s">
        <v>24196</v>
      </c>
      <c r="G4035" s="7">
        <v>270.19</v>
      </c>
    </row>
    <row r="4036" spans="1:7" x14ac:dyDescent="0.3">
      <c r="A4036">
        <v>3022024</v>
      </c>
      <c r="B4036" t="s">
        <v>24218</v>
      </c>
      <c r="C4036" t="s">
        <v>178</v>
      </c>
      <c r="D4036" t="s">
        <v>374</v>
      </c>
      <c r="E4036">
        <v>617120</v>
      </c>
      <c r="F4036" t="s">
        <v>24196</v>
      </c>
      <c r="G4036" s="7">
        <v>264.13</v>
      </c>
    </row>
    <row r="4037" spans="1:7" x14ac:dyDescent="0.3">
      <c r="A4037">
        <v>3022024</v>
      </c>
      <c r="B4037" t="s">
        <v>24218</v>
      </c>
      <c r="C4037" t="s">
        <v>178</v>
      </c>
      <c r="D4037" t="s">
        <v>379</v>
      </c>
      <c r="E4037">
        <v>615170</v>
      </c>
      <c r="F4037" t="s">
        <v>24196</v>
      </c>
      <c r="G4037" s="7">
        <v>0.27</v>
      </c>
    </row>
    <row r="4038" spans="1:7" x14ac:dyDescent="0.3">
      <c r="A4038">
        <v>3022024</v>
      </c>
      <c r="B4038" t="s">
        <v>24218</v>
      </c>
      <c r="C4038" t="s">
        <v>178</v>
      </c>
      <c r="D4038" t="s">
        <v>373</v>
      </c>
      <c r="E4038">
        <v>617150</v>
      </c>
      <c r="F4038" t="s">
        <v>24196</v>
      </c>
      <c r="G4038" s="7">
        <v>3.47</v>
      </c>
    </row>
    <row r="4039" spans="1:7" x14ac:dyDescent="0.3">
      <c r="A4039">
        <v>3022024</v>
      </c>
      <c r="B4039" t="s">
        <v>24218</v>
      </c>
      <c r="C4039" t="s">
        <v>178</v>
      </c>
      <c r="D4039" t="s">
        <v>379</v>
      </c>
      <c r="E4039">
        <v>615170</v>
      </c>
      <c r="F4039" t="s">
        <v>24196</v>
      </c>
      <c r="G4039" s="7">
        <v>-0.01</v>
      </c>
    </row>
    <row r="4040" spans="1:7" x14ac:dyDescent="0.3">
      <c r="A4040">
        <v>3022024</v>
      </c>
      <c r="B4040" t="s">
        <v>24218</v>
      </c>
      <c r="C4040" t="s">
        <v>178</v>
      </c>
      <c r="D4040" t="s">
        <v>373</v>
      </c>
      <c r="E4040">
        <v>617150</v>
      </c>
      <c r="F4040" t="s">
        <v>24196</v>
      </c>
      <c r="G4040" s="7">
        <v>442.26</v>
      </c>
    </row>
    <row r="4041" spans="1:7" x14ac:dyDescent="0.3">
      <c r="A4041">
        <v>3022024</v>
      </c>
      <c r="B4041" t="s">
        <v>24218</v>
      </c>
      <c r="C4041" t="s">
        <v>178</v>
      </c>
      <c r="D4041" t="s">
        <v>379</v>
      </c>
      <c r="E4041">
        <v>615170</v>
      </c>
      <c r="F4041" t="s">
        <v>24196</v>
      </c>
      <c r="G4041" s="7">
        <v>-0.27</v>
      </c>
    </row>
    <row r="4042" spans="1:7" x14ac:dyDescent="0.3">
      <c r="A4042">
        <v>3022024</v>
      </c>
      <c r="B4042" t="s">
        <v>24218</v>
      </c>
      <c r="C4042" t="s">
        <v>178</v>
      </c>
      <c r="D4042" t="s">
        <v>379</v>
      </c>
      <c r="E4042">
        <v>615170</v>
      </c>
      <c r="F4042" t="s">
        <v>24196</v>
      </c>
      <c r="G4042" s="7">
        <v>7.22</v>
      </c>
    </row>
    <row r="4043" spans="1:7" x14ac:dyDescent="0.3">
      <c r="A4043">
        <v>3022024</v>
      </c>
      <c r="B4043" t="s">
        <v>24218</v>
      </c>
      <c r="C4043" t="s">
        <v>178</v>
      </c>
      <c r="D4043" t="s">
        <v>377</v>
      </c>
      <c r="E4043">
        <v>611110</v>
      </c>
      <c r="F4043" t="s">
        <v>24196</v>
      </c>
      <c r="G4043" s="7">
        <v>10.63</v>
      </c>
    </row>
    <row r="4044" spans="1:7" x14ac:dyDescent="0.3">
      <c r="A4044">
        <v>3022024</v>
      </c>
      <c r="B4044" t="s">
        <v>24218</v>
      </c>
      <c r="C4044" t="s">
        <v>178</v>
      </c>
      <c r="D4044" t="s">
        <v>377</v>
      </c>
      <c r="E4044">
        <v>611110</v>
      </c>
      <c r="F4044" t="s">
        <v>24196</v>
      </c>
      <c r="G4044" s="7">
        <v>573.91</v>
      </c>
    </row>
    <row r="4045" spans="1:7" x14ac:dyDescent="0.3">
      <c r="A4045">
        <v>3022024</v>
      </c>
      <c r="B4045" t="s">
        <v>24218</v>
      </c>
      <c r="C4045" t="s">
        <v>178</v>
      </c>
      <c r="D4045" t="s">
        <v>375</v>
      </c>
      <c r="E4045">
        <v>615140</v>
      </c>
      <c r="F4045" t="s">
        <v>24196</v>
      </c>
      <c r="G4045" s="7">
        <v>0.01</v>
      </c>
    </row>
    <row r="4046" spans="1:7" x14ac:dyDescent="0.3">
      <c r="A4046">
        <v>3022024</v>
      </c>
      <c r="B4046" t="s">
        <v>24218</v>
      </c>
      <c r="C4046" t="s">
        <v>178</v>
      </c>
      <c r="D4046" t="s">
        <v>379</v>
      </c>
      <c r="E4046">
        <v>615170</v>
      </c>
      <c r="F4046" t="s">
        <v>24196</v>
      </c>
      <c r="G4046" s="7">
        <v>-0.01</v>
      </c>
    </row>
    <row r="4047" spans="1:7" x14ac:dyDescent="0.3">
      <c r="A4047">
        <v>3022024</v>
      </c>
      <c r="B4047" t="s">
        <v>24218</v>
      </c>
      <c r="C4047" t="s">
        <v>178</v>
      </c>
      <c r="D4047" t="s">
        <v>373</v>
      </c>
      <c r="E4047">
        <v>615130</v>
      </c>
      <c r="F4047" t="s">
        <v>24196</v>
      </c>
      <c r="G4047" s="7">
        <v>77.06</v>
      </c>
    </row>
    <row r="4048" spans="1:7" x14ac:dyDescent="0.3">
      <c r="A4048">
        <v>3022024</v>
      </c>
      <c r="B4048" t="s">
        <v>24218</v>
      </c>
      <c r="C4048" t="s">
        <v>178</v>
      </c>
      <c r="D4048" t="s">
        <v>379</v>
      </c>
      <c r="E4048">
        <v>615170</v>
      </c>
      <c r="F4048" t="s">
        <v>24196</v>
      </c>
      <c r="G4048" s="7">
        <v>0.27</v>
      </c>
    </row>
    <row r="4049" spans="1:7" x14ac:dyDescent="0.3">
      <c r="A4049">
        <v>3022024</v>
      </c>
      <c r="B4049" t="s">
        <v>24218</v>
      </c>
      <c r="C4049" t="s">
        <v>178</v>
      </c>
      <c r="D4049" t="s">
        <v>371</v>
      </c>
      <c r="E4049">
        <v>617100</v>
      </c>
      <c r="F4049" t="s">
        <v>24196</v>
      </c>
      <c r="G4049" s="7">
        <v>1977.06</v>
      </c>
    </row>
    <row r="4050" spans="1:7" x14ac:dyDescent="0.3">
      <c r="A4050">
        <v>3022024</v>
      </c>
      <c r="B4050" t="s">
        <v>24218</v>
      </c>
      <c r="C4050" t="s">
        <v>178</v>
      </c>
      <c r="D4050" t="s">
        <v>377</v>
      </c>
      <c r="E4050">
        <v>611130</v>
      </c>
      <c r="F4050" t="s">
        <v>24196</v>
      </c>
      <c r="G4050" s="7">
        <v>2.17</v>
      </c>
    </row>
    <row r="4051" spans="1:7" x14ac:dyDescent="0.3">
      <c r="A4051">
        <v>3022024</v>
      </c>
      <c r="B4051" t="s">
        <v>24218</v>
      </c>
      <c r="C4051" t="s">
        <v>178</v>
      </c>
      <c r="D4051" t="s">
        <v>379</v>
      </c>
      <c r="E4051">
        <v>615170</v>
      </c>
      <c r="F4051" t="s">
        <v>24196</v>
      </c>
      <c r="G4051" s="7">
        <v>-0.27</v>
      </c>
    </row>
    <row r="4052" spans="1:7" x14ac:dyDescent="0.3">
      <c r="A4052">
        <v>3022024</v>
      </c>
      <c r="B4052" t="s">
        <v>24218</v>
      </c>
      <c r="C4052" t="s">
        <v>178</v>
      </c>
      <c r="D4052" t="s">
        <v>379</v>
      </c>
      <c r="E4052">
        <v>615170</v>
      </c>
      <c r="F4052" t="s">
        <v>24196</v>
      </c>
      <c r="G4052" s="7">
        <v>0.01</v>
      </c>
    </row>
    <row r="4053" spans="1:7" x14ac:dyDescent="0.3">
      <c r="A4053">
        <v>3022024</v>
      </c>
      <c r="B4053" t="s">
        <v>24218</v>
      </c>
      <c r="C4053" t="s">
        <v>178</v>
      </c>
      <c r="D4053" t="s">
        <v>373</v>
      </c>
      <c r="E4053">
        <v>617150</v>
      </c>
      <c r="F4053" t="s">
        <v>24196</v>
      </c>
      <c r="G4053" s="7">
        <v>0.34</v>
      </c>
    </row>
    <row r="4054" spans="1:7" x14ac:dyDescent="0.3">
      <c r="A4054">
        <v>3022024</v>
      </c>
      <c r="B4054" t="s">
        <v>24218</v>
      </c>
      <c r="C4054" t="s">
        <v>178</v>
      </c>
      <c r="D4054" t="s">
        <v>371</v>
      </c>
      <c r="E4054">
        <v>616100</v>
      </c>
      <c r="F4054" t="s">
        <v>24196</v>
      </c>
      <c r="G4054" s="7">
        <v>120.67</v>
      </c>
    </row>
    <row r="4055" spans="1:7" x14ac:dyDescent="0.3">
      <c r="A4055">
        <v>3022024</v>
      </c>
      <c r="B4055" t="s">
        <v>24218</v>
      </c>
      <c r="C4055" t="s">
        <v>178</v>
      </c>
      <c r="D4055" t="s">
        <v>377</v>
      </c>
      <c r="E4055">
        <v>611120</v>
      </c>
      <c r="F4055" t="s">
        <v>24196</v>
      </c>
      <c r="G4055" s="7">
        <v>87.25</v>
      </c>
    </row>
    <row r="4056" spans="1:7" x14ac:dyDescent="0.3">
      <c r="A4056">
        <v>3022024</v>
      </c>
      <c r="B4056" t="s">
        <v>24218</v>
      </c>
      <c r="C4056" t="s">
        <v>178</v>
      </c>
      <c r="D4056" t="s">
        <v>373</v>
      </c>
      <c r="E4056">
        <v>616160</v>
      </c>
      <c r="F4056" t="s">
        <v>24196</v>
      </c>
      <c r="G4056" s="7">
        <v>153.69999999999999</v>
      </c>
    </row>
    <row r="4057" spans="1:7" x14ac:dyDescent="0.3">
      <c r="A4057">
        <v>3022024</v>
      </c>
      <c r="B4057" t="s">
        <v>24218</v>
      </c>
      <c r="C4057" t="s">
        <v>178</v>
      </c>
      <c r="D4057" t="s">
        <v>375</v>
      </c>
      <c r="E4057">
        <v>615140</v>
      </c>
      <c r="F4057" t="s">
        <v>24196</v>
      </c>
      <c r="G4057" s="7">
        <v>31.14</v>
      </c>
    </row>
    <row r="4058" spans="1:7" x14ac:dyDescent="0.3">
      <c r="A4058">
        <v>3022024</v>
      </c>
      <c r="B4058" t="s">
        <v>24218</v>
      </c>
      <c r="C4058" t="s">
        <v>178</v>
      </c>
      <c r="D4058" t="s">
        <v>379</v>
      </c>
      <c r="E4058">
        <v>615170</v>
      </c>
      <c r="F4058" t="s">
        <v>24196</v>
      </c>
      <c r="G4058" s="7">
        <v>0.01</v>
      </c>
    </row>
    <row r="4059" spans="1:7" x14ac:dyDescent="0.3">
      <c r="A4059">
        <v>3022024</v>
      </c>
      <c r="B4059" t="s">
        <v>24218</v>
      </c>
      <c r="C4059" t="s">
        <v>178</v>
      </c>
      <c r="D4059" t="s">
        <v>377</v>
      </c>
      <c r="E4059">
        <v>611120</v>
      </c>
      <c r="F4059" t="s">
        <v>24196</v>
      </c>
      <c r="G4059" s="7">
        <v>289.64999999999998</v>
      </c>
    </row>
    <row r="4060" spans="1:7" x14ac:dyDescent="0.3">
      <c r="A4060">
        <v>3022024</v>
      </c>
      <c r="B4060" t="s">
        <v>24218</v>
      </c>
      <c r="C4060" t="s">
        <v>178</v>
      </c>
      <c r="D4060" t="s">
        <v>377</v>
      </c>
      <c r="E4060">
        <v>611130</v>
      </c>
      <c r="F4060" t="s">
        <v>24196</v>
      </c>
      <c r="G4060" s="7">
        <v>153.80000000000001</v>
      </c>
    </row>
    <row r="4061" spans="1:7" x14ac:dyDescent="0.3">
      <c r="A4061">
        <v>3022024</v>
      </c>
      <c r="B4061" t="s">
        <v>24218</v>
      </c>
      <c r="C4061" t="s">
        <v>178</v>
      </c>
      <c r="D4061" t="s">
        <v>377</v>
      </c>
      <c r="E4061">
        <v>611110</v>
      </c>
      <c r="F4061" t="s">
        <v>24196</v>
      </c>
      <c r="G4061" s="7">
        <v>13.92</v>
      </c>
    </row>
    <row r="4062" spans="1:7" x14ac:dyDescent="0.3">
      <c r="A4062">
        <v>3022024</v>
      </c>
      <c r="B4062" t="s">
        <v>24218</v>
      </c>
      <c r="C4062" t="s">
        <v>178</v>
      </c>
      <c r="D4062" t="s">
        <v>371</v>
      </c>
      <c r="E4062">
        <v>615100</v>
      </c>
      <c r="F4062" t="s">
        <v>24196</v>
      </c>
      <c r="G4062" s="7">
        <v>4339</v>
      </c>
    </row>
    <row r="4063" spans="1:7" x14ac:dyDescent="0.3">
      <c r="A4063">
        <v>3022024</v>
      </c>
      <c r="B4063" t="s">
        <v>24218</v>
      </c>
      <c r="C4063" t="s">
        <v>178</v>
      </c>
      <c r="D4063" t="s">
        <v>373</v>
      </c>
      <c r="E4063">
        <v>615130</v>
      </c>
      <c r="F4063" t="s">
        <v>24196</v>
      </c>
      <c r="G4063" s="7">
        <v>1091.3699999999999</v>
      </c>
    </row>
    <row r="4064" spans="1:7" x14ac:dyDescent="0.3">
      <c r="A4064">
        <v>3022024</v>
      </c>
      <c r="B4064" t="s">
        <v>24218</v>
      </c>
      <c r="C4064" t="s">
        <v>178</v>
      </c>
      <c r="D4064" t="s">
        <v>371</v>
      </c>
      <c r="E4064">
        <v>615100</v>
      </c>
      <c r="F4064" t="s">
        <v>24196</v>
      </c>
      <c r="G4064" s="7">
        <v>4044.33</v>
      </c>
    </row>
    <row r="4065" spans="1:7" x14ac:dyDescent="0.3">
      <c r="A4065">
        <v>3022024</v>
      </c>
      <c r="B4065" t="s">
        <v>24218</v>
      </c>
      <c r="C4065" t="s">
        <v>178</v>
      </c>
      <c r="D4065" t="s">
        <v>377</v>
      </c>
      <c r="E4065">
        <v>611110</v>
      </c>
      <c r="F4065" t="s">
        <v>24196</v>
      </c>
      <c r="G4065" s="7">
        <v>70.36</v>
      </c>
    </row>
    <row r="4066" spans="1:7" x14ac:dyDescent="0.3">
      <c r="A4066">
        <v>3022024</v>
      </c>
      <c r="B4066" t="s">
        <v>24218</v>
      </c>
      <c r="C4066" t="s">
        <v>178</v>
      </c>
      <c r="D4066" t="s">
        <v>379</v>
      </c>
      <c r="E4066">
        <v>615170</v>
      </c>
      <c r="F4066" t="s">
        <v>24196</v>
      </c>
      <c r="G4066" s="7">
        <v>-0.27</v>
      </c>
    </row>
    <row r="4067" spans="1:7" x14ac:dyDescent="0.3">
      <c r="A4067">
        <v>3022024</v>
      </c>
      <c r="B4067" t="s">
        <v>24218</v>
      </c>
      <c r="C4067" t="s">
        <v>178</v>
      </c>
      <c r="D4067" t="s">
        <v>379</v>
      </c>
      <c r="E4067">
        <v>615170</v>
      </c>
      <c r="F4067" t="s">
        <v>24196</v>
      </c>
      <c r="G4067" s="7">
        <v>-104.66</v>
      </c>
    </row>
    <row r="4068" spans="1:7" x14ac:dyDescent="0.3">
      <c r="A4068">
        <v>3022024</v>
      </c>
      <c r="B4068" t="s">
        <v>24218</v>
      </c>
      <c r="C4068" t="s">
        <v>178</v>
      </c>
      <c r="D4068" t="s">
        <v>371</v>
      </c>
      <c r="E4068">
        <v>615100</v>
      </c>
      <c r="F4068" t="s">
        <v>24196</v>
      </c>
      <c r="G4068" s="7">
        <v>56.25</v>
      </c>
    </row>
    <row r="4069" spans="1:7" x14ac:dyDescent="0.3">
      <c r="A4069">
        <v>3022024</v>
      </c>
      <c r="B4069" t="s">
        <v>24218</v>
      </c>
      <c r="C4069" t="s">
        <v>178</v>
      </c>
      <c r="D4069" t="s">
        <v>379</v>
      </c>
      <c r="E4069">
        <v>615170</v>
      </c>
      <c r="F4069" t="s">
        <v>24196</v>
      </c>
      <c r="G4069" s="7">
        <v>46.3</v>
      </c>
    </row>
    <row r="4070" spans="1:7" x14ac:dyDescent="0.3">
      <c r="A4070">
        <v>3022024</v>
      </c>
      <c r="B4070" t="s">
        <v>24218</v>
      </c>
      <c r="C4070" t="s">
        <v>178</v>
      </c>
      <c r="D4070" t="s">
        <v>374</v>
      </c>
      <c r="E4070">
        <v>615120</v>
      </c>
      <c r="F4070" t="s">
        <v>24196</v>
      </c>
      <c r="G4070" s="7">
        <v>59.83</v>
      </c>
    </row>
    <row r="4071" spans="1:7" x14ac:dyDescent="0.3">
      <c r="A4071">
        <v>3022024</v>
      </c>
      <c r="B4071" t="s">
        <v>24218</v>
      </c>
      <c r="C4071" t="s">
        <v>178</v>
      </c>
      <c r="D4071" t="s">
        <v>373</v>
      </c>
      <c r="E4071">
        <v>615130</v>
      </c>
      <c r="F4071" t="s">
        <v>24196</v>
      </c>
      <c r="G4071" s="7">
        <v>114.05</v>
      </c>
    </row>
    <row r="4072" spans="1:7" x14ac:dyDescent="0.3">
      <c r="A4072">
        <v>3022024</v>
      </c>
      <c r="B4072" t="s">
        <v>24218</v>
      </c>
      <c r="C4072" t="s">
        <v>178</v>
      </c>
      <c r="D4072" t="s">
        <v>379</v>
      </c>
      <c r="E4072">
        <v>615170</v>
      </c>
      <c r="F4072" t="s">
        <v>24196</v>
      </c>
      <c r="G4072" s="7">
        <v>-46.3</v>
      </c>
    </row>
    <row r="4073" spans="1:7" x14ac:dyDescent="0.3">
      <c r="A4073">
        <v>3022024</v>
      </c>
      <c r="B4073" t="s">
        <v>24218</v>
      </c>
      <c r="C4073" t="s">
        <v>178</v>
      </c>
      <c r="D4073" t="s">
        <v>379</v>
      </c>
      <c r="E4073">
        <v>615170</v>
      </c>
      <c r="F4073" t="s">
        <v>24196</v>
      </c>
      <c r="G4073" s="7">
        <v>6.56</v>
      </c>
    </row>
    <row r="4074" spans="1:7" x14ac:dyDescent="0.3">
      <c r="A4074">
        <v>3022024</v>
      </c>
      <c r="B4074" t="s">
        <v>24218</v>
      </c>
      <c r="C4074" t="s">
        <v>178</v>
      </c>
      <c r="D4074" t="s">
        <v>379</v>
      </c>
      <c r="E4074">
        <v>615170</v>
      </c>
      <c r="F4074" t="s">
        <v>24196</v>
      </c>
      <c r="G4074" s="7">
        <v>-46.3</v>
      </c>
    </row>
    <row r="4075" spans="1:7" x14ac:dyDescent="0.3">
      <c r="A4075">
        <v>3022024</v>
      </c>
      <c r="B4075" t="s">
        <v>24218</v>
      </c>
      <c r="C4075" t="s">
        <v>178</v>
      </c>
      <c r="D4075" t="s">
        <v>373</v>
      </c>
      <c r="E4075">
        <v>617150</v>
      </c>
      <c r="F4075" t="s">
        <v>24196</v>
      </c>
      <c r="G4075" s="7">
        <v>178.11</v>
      </c>
    </row>
    <row r="4076" spans="1:7" x14ac:dyDescent="0.3">
      <c r="A4076">
        <v>3022024</v>
      </c>
      <c r="B4076" t="s">
        <v>24218</v>
      </c>
      <c r="C4076" t="s">
        <v>178</v>
      </c>
      <c r="D4076" t="s">
        <v>377</v>
      </c>
      <c r="E4076">
        <v>611110</v>
      </c>
      <c r="F4076" t="s">
        <v>24196</v>
      </c>
      <c r="G4076" s="7">
        <v>2586.46</v>
      </c>
    </row>
    <row r="4077" spans="1:7" x14ac:dyDescent="0.3">
      <c r="A4077">
        <v>3022024</v>
      </c>
      <c r="B4077" t="s">
        <v>24218</v>
      </c>
      <c r="C4077" t="s">
        <v>178</v>
      </c>
      <c r="D4077" t="s">
        <v>371</v>
      </c>
      <c r="E4077">
        <v>616100</v>
      </c>
      <c r="F4077" t="s">
        <v>24196</v>
      </c>
      <c r="G4077" s="7">
        <v>620.80999999999995</v>
      </c>
    </row>
    <row r="4078" spans="1:7" x14ac:dyDescent="0.3">
      <c r="A4078">
        <v>3022024</v>
      </c>
      <c r="B4078" t="s">
        <v>24218</v>
      </c>
      <c r="C4078" t="s">
        <v>178</v>
      </c>
      <c r="D4078" t="s">
        <v>379</v>
      </c>
      <c r="E4078">
        <v>615170</v>
      </c>
      <c r="F4078" t="s">
        <v>24196</v>
      </c>
      <c r="G4078" s="7">
        <v>1476.88</v>
      </c>
    </row>
    <row r="4079" spans="1:7" x14ac:dyDescent="0.3">
      <c r="A4079">
        <v>3022024</v>
      </c>
      <c r="B4079" t="s">
        <v>24218</v>
      </c>
      <c r="C4079" t="s">
        <v>178</v>
      </c>
      <c r="D4079" t="s">
        <v>371</v>
      </c>
      <c r="E4079">
        <v>615100</v>
      </c>
      <c r="F4079" t="s">
        <v>24196</v>
      </c>
      <c r="G4079" s="7">
        <v>3360.17</v>
      </c>
    </row>
    <row r="4080" spans="1:7" x14ac:dyDescent="0.3">
      <c r="A4080">
        <v>3022024</v>
      </c>
      <c r="B4080" t="s">
        <v>24218</v>
      </c>
      <c r="C4080" t="s">
        <v>178</v>
      </c>
      <c r="D4080" t="s">
        <v>379</v>
      </c>
      <c r="E4080">
        <v>615170</v>
      </c>
      <c r="F4080" t="s">
        <v>24196</v>
      </c>
      <c r="G4080" s="7">
        <v>-0.27</v>
      </c>
    </row>
    <row r="4081" spans="1:7" x14ac:dyDescent="0.3">
      <c r="A4081">
        <v>3022024</v>
      </c>
      <c r="B4081" t="s">
        <v>24218</v>
      </c>
      <c r="C4081" t="s">
        <v>178</v>
      </c>
      <c r="D4081" t="s">
        <v>379</v>
      </c>
      <c r="E4081">
        <v>615170</v>
      </c>
      <c r="F4081" t="s">
        <v>24196</v>
      </c>
      <c r="G4081" s="7">
        <v>46.3</v>
      </c>
    </row>
    <row r="4082" spans="1:7" x14ac:dyDescent="0.3">
      <c r="A4082">
        <v>3022024</v>
      </c>
      <c r="B4082" t="s">
        <v>24218</v>
      </c>
      <c r="C4082" t="s">
        <v>178</v>
      </c>
      <c r="D4082" t="s">
        <v>379</v>
      </c>
      <c r="E4082">
        <v>615170</v>
      </c>
      <c r="F4082" t="s">
        <v>24196</v>
      </c>
      <c r="G4082" s="7">
        <v>0.27</v>
      </c>
    </row>
    <row r="4083" spans="1:7" x14ac:dyDescent="0.3">
      <c r="A4083">
        <v>3022024</v>
      </c>
      <c r="B4083" t="s">
        <v>24218</v>
      </c>
      <c r="C4083" t="s">
        <v>178</v>
      </c>
      <c r="D4083" t="s">
        <v>373</v>
      </c>
      <c r="E4083">
        <v>617150</v>
      </c>
      <c r="F4083" t="s">
        <v>24196</v>
      </c>
      <c r="G4083" s="7">
        <v>357.96</v>
      </c>
    </row>
    <row r="4084" spans="1:7" x14ac:dyDescent="0.3">
      <c r="A4084">
        <v>3022024</v>
      </c>
      <c r="B4084" t="s">
        <v>24218</v>
      </c>
      <c r="C4084" t="s">
        <v>178</v>
      </c>
      <c r="D4084" t="s">
        <v>373</v>
      </c>
      <c r="E4084">
        <v>615130</v>
      </c>
      <c r="F4084" t="s">
        <v>24196</v>
      </c>
      <c r="G4084" s="7">
        <v>4.72</v>
      </c>
    </row>
    <row r="4085" spans="1:7" x14ac:dyDescent="0.3">
      <c r="A4085">
        <v>3022024</v>
      </c>
      <c r="B4085" t="s">
        <v>24218</v>
      </c>
      <c r="C4085" t="s">
        <v>178</v>
      </c>
      <c r="D4085" t="s">
        <v>373</v>
      </c>
      <c r="E4085">
        <v>616160</v>
      </c>
      <c r="F4085" t="s">
        <v>24196</v>
      </c>
      <c r="G4085" s="7">
        <v>278.99</v>
      </c>
    </row>
    <row r="4086" spans="1:7" x14ac:dyDescent="0.3">
      <c r="A4086">
        <v>3022024</v>
      </c>
      <c r="B4086" t="s">
        <v>24218</v>
      </c>
      <c r="C4086" t="s">
        <v>178</v>
      </c>
      <c r="D4086" t="s">
        <v>373</v>
      </c>
      <c r="E4086">
        <v>615130</v>
      </c>
      <c r="F4086" t="s">
        <v>24196</v>
      </c>
      <c r="G4086" s="7">
        <v>11.47</v>
      </c>
    </row>
    <row r="4087" spans="1:7" x14ac:dyDescent="0.3">
      <c r="A4087">
        <v>3022024</v>
      </c>
      <c r="B4087" t="s">
        <v>24218</v>
      </c>
      <c r="C4087" t="s">
        <v>178</v>
      </c>
      <c r="D4087" t="s">
        <v>373</v>
      </c>
      <c r="E4087">
        <v>616160</v>
      </c>
      <c r="F4087" t="s">
        <v>24196</v>
      </c>
      <c r="G4087" s="7">
        <v>234.74</v>
      </c>
    </row>
    <row r="4088" spans="1:7" x14ac:dyDescent="0.3">
      <c r="A4088">
        <v>3022024</v>
      </c>
      <c r="B4088" t="s">
        <v>24218</v>
      </c>
      <c r="C4088" t="s">
        <v>178</v>
      </c>
      <c r="D4088" t="s">
        <v>379</v>
      </c>
      <c r="E4088">
        <v>615170</v>
      </c>
      <c r="F4088" t="s">
        <v>24196</v>
      </c>
      <c r="G4088" s="7">
        <v>0.27</v>
      </c>
    </row>
    <row r="4089" spans="1:7" x14ac:dyDescent="0.3">
      <c r="A4089">
        <v>3022024</v>
      </c>
      <c r="B4089" t="s">
        <v>24218</v>
      </c>
      <c r="C4089" t="s">
        <v>178</v>
      </c>
      <c r="D4089" t="s">
        <v>371</v>
      </c>
      <c r="E4089">
        <v>615100</v>
      </c>
      <c r="F4089" t="s">
        <v>24196</v>
      </c>
      <c r="G4089" s="7">
        <v>22.78</v>
      </c>
    </row>
    <row r="4090" spans="1:7" x14ac:dyDescent="0.3">
      <c r="A4090">
        <v>3022024</v>
      </c>
      <c r="B4090" t="s">
        <v>24218</v>
      </c>
      <c r="C4090" t="s">
        <v>178</v>
      </c>
      <c r="D4090" t="s">
        <v>373</v>
      </c>
      <c r="E4090">
        <v>615130</v>
      </c>
      <c r="F4090" t="s">
        <v>24196</v>
      </c>
      <c r="G4090" s="7">
        <v>55.44</v>
      </c>
    </row>
    <row r="4091" spans="1:7" x14ac:dyDescent="0.3">
      <c r="A4091">
        <v>3022024</v>
      </c>
      <c r="B4091" t="s">
        <v>24218</v>
      </c>
      <c r="C4091" t="s">
        <v>178</v>
      </c>
      <c r="D4091" t="s">
        <v>373</v>
      </c>
      <c r="E4091">
        <v>615130</v>
      </c>
      <c r="F4091" t="s">
        <v>24196</v>
      </c>
      <c r="G4091" s="7">
        <v>81.59</v>
      </c>
    </row>
    <row r="4092" spans="1:7" x14ac:dyDescent="0.3">
      <c r="A4092">
        <v>3022024</v>
      </c>
      <c r="B4092" t="s">
        <v>24218</v>
      </c>
      <c r="C4092" t="s">
        <v>178</v>
      </c>
      <c r="D4092" t="s">
        <v>373</v>
      </c>
      <c r="E4092">
        <v>615130</v>
      </c>
      <c r="F4092" t="s">
        <v>24196</v>
      </c>
      <c r="G4092" s="7">
        <v>2277.66</v>
      </c>
    </row>
    <row r="4093" spans="1:7" x14ac:dyDescent="0.3">
      <c r="A4093">
        <v>3022024</v>
      </c>
      <c r="B4093" t="s">
        <v>24218</v>
      </c>
      <c r="C4093" t="s">
        <v>178</v>
      </c>
      <c r="D4093" t="s">
        <v>377</v>
      </c>
      <c r="E4093">
        <v>611110</v>
      </c>
      <c r="F4093" t="s">
        <v>24196</v>
      </c>
      <c r="G4093" s="7">
        <v>1492.18</v>
      </c>
    </row>
    <row r="4094" spans="1:7" x14ac:dyDescent="0.3">
      <c r="A4094">
        <v>3022024</v>
      </c>
      <c r="B4094" t="s">
        <v>24218</v>
      </c>
      <c r="C4094" t="s">
        <v>178</v>
      </c>
      <c r="D4094" t="s">
        <v>373</v>
      </c>
      <c r="E4094">
        <v>615130</v>
      </c>
      <c r="F4094" t="s">
        <v>24196</v>
      </c>
      <c r="G4094" s="7">
        <v>29.42</v>
      </c>
    </row>
    <row r="4095" spans="1:7" x14ac:dyDescent="0.3">
      <c r="A4095">
        <v>3022024</v>
      </c>
      <c r="B4095" t="s">
        <v>24218</v>
      </c>
      <c r="C4095" t="s">
        <v>178</v>
      </c>
      <c r="D4095" t="s">
        <v>377</v>
      </c>
      <c r="E4095">
        <v>611110</v>
      </c>
      <c r="F4095" t="s">
        <v>24196</v>
      </c>
      <c r="G4095" s="7">
        <v>-67.05</v>
      </c>
    </row>
    <row r="4096" spans="1:7" x14ac:dyDescent="0.3">
      <c r="A4096">
        <v>3022024</v>
      </c>
      <c r="B4096" t="s">
        <v>24218</v>
      </c>
      <c r="C4096" t="s">
        <v>178</v>
      </c>
      <c r="D4096" t="s">
        <v>379</v>
      </c>
      <c r="E4096">
        <v>615170</v>
      </c>
      <c r="F4096" t="s">
        <v>24196</v>
      </c>
      <c r="G4096" s="7">
        <v>0.27</v>
      </c>
    </row>
    <row r="4097" spans="1:7" x14ac:dyDescent="0.3">
      <c r="A4097">
        <v>3022024</v>
      </c>
      <c r="B4097" t="s">
        <v>24218</v>
      </c>
      <c r="C4097" t="s">
        <v>178</v>
      </c>
      <c r="D4097" t="s">
        <v>377</v>
      </c>
      <c r="E4097">
        <v>611130</v>
      </c>
      <c r="F4097" t="s">
        <v>24196</v>
      </c>
      <c r="G4097" s="7">
        <v>5.08</v>
      </c>
    </row>
    <row r="4098" spans="1:7" x14ac:dyDescent="0.3">
      <c r="A4098">
        <v>3022024</v>
      </c>
      <c r="B4098" t="s">
        <v>24218</v>
      </c>
      <c r="C4098" t="s">
        <v>178</v>
      </c>
      <c r="D4098" t="s">
        <v>379</v>
      </c>
      <c r="E4098">
        <v>615170</v>
      </c>
      <c r="F4098" t="s">
        <v>24196</v>
      </c>
      <c r="G4098" s="7">
        <v>-0.27</v>
      </c>
    </row>
    <row r="4099" spans="1:7" x14ac:dyDescent="0.3">
      <c r="A4099">
        <v>3022024</v>
      </c>
      <c r="B4099" t="s">
        <v>24218</v>
      </c>
      <c r="C4099" t="s">
        <v>178</v>
      </c>
      <c r="D4099" t="s">
        <v>371</v>
      </c>
      <c r="E4099">
        <v>616100</v>
      </c>
      <c r="F4099" t="s">
        <v>24196</v>
      </c>
      <c r="G4099" s="7">
        <v>353.66</v>
      </c>
    </row>
    <row r="4100" spans="1:7" x14ac:dyDescent="0.3">
      <c r="A4100">
        <v>3022024</v>
      </c>
      <c r="B4100" t="s">
        <v>24218</v>
      </c>
      <c r="C4100" t="s">
        <v>178</v>
      </c>
      <c r="D4100" t="s">
        <v>373</v>
      </c>
      <c r="E4100">
        <v>615130</v>
      </c>
      <c r="F4100" t="s">
        <v>24196</v>
      </c>
      <c r="G4100" s="7">
        <v>4.22</v>
      </c>
    </row>
    <row r="4101" spans="1:7" x14ac:dyDescent="0.3">
      <c r="A4101">
        <v>3022024</v>
      </c>
      <c r="B4101" t="s">
        <v>24218</v>
      </c>
      <c r="C4101" t="s">
        <v>178</v>
      </c>
      <c r="D4101" t="s">
        <v>379</v>
      </c>
      <c r="E4101">
        <v>615170</v>
      </c>
      <c r="F4101" t="s">
        <v>24196</v>
      </c>
      <c r="G4101" s="7">
        <v>-46.3</v>
      </c>
    </row>
    <row r="4102" spans="1:7" x14ac:dyDescent="0.3">
      <c r="A4102">
        <v>3022024</v>
      </c>
      <c r="B4102" t="s">
        <v>24218</v>
      </c>
      <c r="C4102" t="s">
        <v>178</v>
      </c>
      <c r="D4102" t="s">
        <v>377</v>
      </c>
      <c r="E4102">
        <v>611130</v>
      </c>
      <c r="F4102" t="s">
        <v>24196</v>
      </c>
      <c r="G4102" s="7">
        <v>117.08</v>
      </c>
    </row>
    <row r="4103" spans="1:7" x14ac:dyDescent="0.3">
      <c r="A4103">
        <v>3022024</v>
      </c>
      <c r="B4103" t="s">
        <v>24218</v>
      </c>
      <c r="C4103" t="s">
        <v>178</v>
      </c>
      <c r="D4103" t="s">
        <v>371</v>
      </c>
      <c r="E4103">
        <v>617100</v>
      </c>
      <c r="F4103" t="s">
        <v>24196</v>
      </c>
      <c r="G4103" s="7">
        <v>795.8</v>
      </c>
    </row>
    <row r="4104" spans="1:7" x14ac:dyDescent="0.3">
      <c r="A4104">
        <v>3022024</v>
      </c>
      <c r="B4104" t="s">
        <v>24218</v>
      </c>
      <c r="C4104" t="s">
        <v>178</v>
      </c>
      <c r="D4104" t="s">
        <v>373</v>
      </c>
      <c r="E4104">
        <v>615130</v>
      </c>
      <c r="F4104" t="s">
        <v>24196</v>
      </c>
      <c r="G4104" s="7">
        <v>103.71</v>
      </c>
    </row>
    <row r="4105" spans="1:7" x14ac:dyDescent="0.3">
      <c r="A4105">
        <v>3022025</v>
      </c>
      <c r="B4105" t="s">
        <v>24219</v>
      </c>
      <c r="C4105" t="s">
        <v>244</v>
      </c>
      <c r="D4105" t="s">
        <v>371</v>
      </c>
      <c r="E4105">
        <v>616100</v>
      </c>
      <c r="F4105" t="s">
        <v>24196</v>
      </c>
      <c r="G4105" s="7">
        <v>458.12</v>
      </c>
    </row>
    <row r="4106" spans="1:7" x14ac:dyDescent="0.3">
      <c r="A4106">
        <v>3022025</v>
      </c>
      <c r="B4106" t="s">
        <v>24219</v>
      </c>
      <c r="C4106" t="s">
        <v>244</v>
      </c>
      <c r="D4106" t="s">
        <v>375</v>
      </c>
      <c r="E4106">
        <v>616130</v>
      </c>
      <c r="F4106" t="s">
        <v>24196</v>
      </c>
      <c r="G4106" s="7">
        <v>178.89</v>
      </c>
    </row>
    <row r="4107" spans="1:7" x14ac:dyDescent="0.3">
      <c r="A4107">
        <v>3022025</v>
      </c>
      <c r="B4107" t="s">
        <v>24219</v>
      </c>
      <c r="C4107" t="s">
        <v>244</v>
      </c>
      <c r="D4107" t="s">
        <v>377</v>
      </c>
      <c r="E4107">
        <v>611110</v>
      </c>
      <c r="F4107" t="s">
        <v>24196</v>
      </c>
      <c r="G4107" s="7">
        <v>2.15</v>
      </c>
    </row>
    <row r="4108" spans="1:7" x14ac:dyDescent="0.3">
      <c r="A4108">
        <v>3022025</v>
      </c>
      <c r="B4108" t="s">
        <v>24219</v>
      </c>
      <c r="C4108" t="s">
        <v>244</v>
      </c>
      <c r="D4108" t="s">
        <v>371</v>
      </c>
      <c r="E4108">
        <v>616100</v>
      </c>
      <c r="F4108" t="s">
        <v>24196</v>
      </c>
      <c r="G4108" s="7">
        <v>254.31</v>
      </c>
    </row>
    <row r="4109" spans="1:7" x14ac:dyDescent="0.3">
      <c r="A4109">
        <v>3022025</v>
      </c>
      <c r="B4109" t="s">
        <v>24219</v>
      </c>
      <c r="C4109" t="s">
        <v>244</v>
      </c>
      <c r="D4109" t="s">
        <v>373</v>
      </c>
      <c r="E4109">
        <v>616160</v>
      </c>
      <c r="F4109" t="s">
        <v>24196</v>
      </c>
      <c r="G4109" s="7">
        <v>27.75</v>
      </c>
    </row>
    <row r="4110" spans="1:7" x14ac:dyDescent="0.3">
      <c r="A4110">
        <v>3022025</v>
      </c>
      <c r="B4110" t="s">
        <v>24219</v>
      </c>
      <c r="C4110" t="s">
        <v>244</v>
      </c>
      <c r="D4110" t="s">
        <v>375</v>
      </c>
      <c r="E4110">
        <v>616130</v>
      </c>
      <c r="F4110" t="s">
        <v>24196</v>
      </c>
      <c r="G4110" s="7">
        <v>165.89</v>
      </c>
    </row>
    <row r="4111" spans="1:7" x14ac:dyDescent="0.3">
      <c r="A4111">
        <v>3022025</v>
      </c>
      <c r="B4111" t="s">
        <v>24219</v>
      </c>
      <c r="C4111" t="s">
        <v>244</v>
      </c>
      <c r="D4111" t="s">
        <v>375</v>
      </c>
      <c r="E4111">
        <v>615140</v>
      </c>
      <c r="F4111" t="s">
        <v>24196</v>
      </c>
      <c r="G4111" s="7">
        <v>-51.92</v>
      </c>
    </row>
    <row r="4112" spans="1:7" x14ac:dyDescent="0.3">
      <c r="A4112">
        <v>3022025</v>
      </c>
      <c r="B4112" t="s">
        <v>24219</v>
      </c>
      <c r="C4112" t="s">
        <v>244</v>
      </c>
      <c r="D4112" t="s">
        <v>373</v>
      </c>
      <c r="E4112">
        <v>615130</v>
      </c>
      <c r="F4112" t="s">
        <v>24196</v>
      </c>
      <c r="G4112" s="7">
        <v>8.6199999999999992</v>
      </c>
    </row>
    <row r="4113" spans="1:7" x14ac:dyDescent="0.3">
      <c r="A4113">
        <v>3022025</v>
      </c>
      <c r="B4113" t="s">
        <v>24219</v>
      </c>
      <c r="C4113" t="s">
        <v>244</v>
      </c>
      <c r="D4113" t="s">
        <v>375</v>
      </c>
      <c r="E4113">
        <v>615140</v>
      </c>
      <c r="F4113" t="s">
        <v>24196</v>
      </c>
      <c r="G4113" s="7">
        <v>51.92</v>
      </c>
    </row>
    <row r="4114" spans="1:7" x14ac:dyDescent="0.3">
      <c r="A4114">
        <v>3022025</v>
      </c>
      <c r="B4114" t="s">
        <v>24219</v>
      </c>
      <c r="C4114" t="s">
        <v>244</v>
      </c>
      <c r="D4114" t="s">
        <v>371</v>
      </c>
      <c r="E4114">
        <v>616100</v>
      </c>
      <c r="F4114" t="s">
        <v>24196</v>
      </c>
      <c r="G4114" s="7">
        <v>508.28</v>
      </c>
    </row>
    <row r="4115" spans="1:7" x14ac:dyDescent="0.3">
      <c r="A4115">
        <v>3022025</v>
      </c>
      <c r="B4115" t="s">
        <v>24219</v>
      </c>
      <c r="C4115" t="s">
        <v>244</v>
      </c>
      <c r="D4115" t="s">
        <v>371</v>
      </c>
      <c r="E4115">
        <v>615100</v>
      </c>
      <c r="F4115" t="s">
        <v>24196</v>
      </c>
      <c r="G4115" s="7">
        <v>3599.53</v>
      </c>
    </row>
    <row r="4116" spans="1:7" x14ac:dyDescent="0.3">
      <c r="A4116">
        <v>3022025</v>
      </c>
      <c r="B4116" t="s">
        <v>24219</v>
      </c>
      <c r="C4116" t="s">
        <v>244</v>
      </c>
      <c r="D4116" t="s">
        <v>375</v>
      </c>
      <c r="E4116">
        <v>615140</v>
      </c>
      <c r="F4116" t="s">
        <v>24196</v>
      </c>
      <c r="G4116" s="7">
        <v>-51.92</v>
      </c>
    </row>
    <row r="4117" spans="1:7" x14ac:dyDescent="0.3">
      <c r="A4117">
        <v>3022025</v>
      </c>
      <c r="B4117" t="s">
        <v>24219</v>
      </c>
      <c r="C4117" t="s">
        <v>244</v>
      </c>
      <c r="D4117" t="s">
        <v>373</v>
      </c>
      <c r="E4117">
        <v>616160</v>
      </c>
      <c r="F4117" t="s">
        <v>24196</v>
      </c>
      <c r="G4117" s="7">
        <v>18.190000000000001</v>
      </c>
    </row>
    <row r="4118" spans="1:7" x14ac:dyDescent="0.3">
      <c r="A4118">
        <v>3022025</v>
      </c>
      <c r="B4118" t="s">
        <v>24219</v>
      </c>
      <c r="C4118" t="s">
        <v>244</v>
      </c>
      <c r="D4118" t="s">
        <v>374</v>
      </c>
      <c r="E4118">
        <v>615120</v>
      </c>
      <c r="F4118" t="s">
        <v>24196</v>
      </c>
      <c r="G4118" s="7">
        <v>8.5</v>
      </c>
    </row>
    <row r="4119" spans="1:7" x14ac:dyDescent="0.3">
      <c r="A4119">
        <v>3022025</v>
      </c>
      <c r="B4119" t="s">
        <v>24219</v>
      </c>
      <c r="C4119" t="s">
        <v>244</v>
      </c>
      <c r="D4119" t="s">
        <v>373</v>
      </c>
      <c r="E4119">
        <v>615130</v>
      </c>
      <c r="F4119" t="s">
        <v>24196</v>
      </c>
      <c r="G4119" s="7">
        <v>8.9600000000000009</v>
      </c>
    </row>
    <row r="4120" spans="1:7" x14ac:dyDescent="0.3">
      <c r="A4120">
        <v>3022025</v>
      </c>
      <c r="B4120" t="s">
        <v>24219</v>
      </c>
      <c r="C4120" t="s">
        <v>244</v>
      </c>
      <c r="D4120" t="s">
        <v>373</v>
      </c>
      <c r="E4120">
        <v>615130</v>
      </c>
      <c r="F4120" t="s">
        <v>24196</v>
      </c>
      <c r="G4120" s="7">
        <v>1876.52</v>
      </c>
    </row>
    <row r="4121" spans="1:7" x14ac:dyDescent="0.3">
      <c r="A4121">
        <v>3022025</v>
      </c>
      <c r="B4121" t="s">
        <v>24219</v>
      </c>
      <c r="C4121" t="s">
        <v>244</v>
      </c>
      <c r="D4121" t="s">
        <v>375</v>
      </c>
      <c r="E4121">
        <v>615140</v>
      </c>
      <c r="F4121" t="s">
        <v>24196</v>
      </c>
      <c r="G4121" s="7">
        <v>155.02000000000001</v>
      </c>
    </row>
    <row r="4122" spans="1:7" x14ac:dyDescent="0.3">
      <c r="A4122">
        <v>3022025</v>
      </c>
      <c r="B4122" t="s">
        <v>24219</v>
      </c>
      <c r="C4122" t="s">
        <v>244</v>
      </c>
      <c r="D4122" t="s">
        <v>371</v>
      </c>
      <c r="E4122">
        <v>615100</v>
      </c>
      <c r="F4122" t="s">
        <v>24196</v>
      </c>
      <c r="G4122" s="7">
        <v>384.63</v>
      </c>
    </row>
    <row r="4123" spans="1:7" x14ac:dyDescent="0.3">
      <c r="A4123">
        <v>3022025</v>
      </c>
      <c r="B4123" t="s">
        <v>24219</v>
      </c>
      <c r="C4123" t="s">
        <v>244</v>
      </c>
      <c r="D4123" t="s">
        <v>375</v>
      </c>
      <c r="E4123">
        <v>615140</v>
      </c>
      <c r="F4123" t="s">
        <v>24196</v>
      </c>
      <c r="G4123" s="7">
        <v>51.92</v>
      </c>
    </row>
    <row r="4124" spans="1:7" x14ac:dyDescent="0.3">
      <c r="A4124">
        <v>3022025</v>
      </c>
      <c r="B4124" t="s">
        <v>24219</v>
      </c>
      <c r="C4124" t="s">
        <v>244</v>
      </c>
      <c r="D4124" t="s">
        <v>373</v>
      </c>
      <c r="E4124">
        <v>616160</v>
      </c>
      <c r="F4124" t="s">
        <v>24196</v>
      </c>
      <c r="G4124" s="7">
        <v>23.71</v>
      </c>
    </row>
    <row r="4125" spans="1:7" x14ac:dyDescent="0.3">
      <c r="A4125">
        <v>3022025</v>
      </c>
      <c r="B4125" t="s">
        <v>24219</v>
      </c>
      <c r="C4125" t="s">
        <v>244</v>
      </c>
      <c r="D4125" t="s">
        <v>371</v>
      </c>
      <c r="E4125">
        <v>616100</v>
      </c>
      <c r="F4125" t="s">
        <v>24196</v>
      </c>
      <c r="G4125" s="7">
        <v>679.54</v>
      </c>
    </row>
    <row r="4126" spans="1:7" x14ac:dyDescent="0.3">
      <c r="A4126">
        <v>3022025</v>
      </c>
      <c r="B4126" t="s">
        <v>24219</v>
      </c>
      <c r="C4126" t="s">
        <v>244</v>
      </c>
      <c r="D4126" t="s">
        <v>371</v>
      </c>
      <c r="E4126">
        <v>615100</v>
      </c>
      <c r="F4126" t="s">
        <v>24196</v>
      </c>
      <c r="G4126" s="7">
        <v>24.74</v>
      </c>
    </row>
    <row r="4127" spans="1:7" x14ac:dyDescent="0.3">
      <c r="A4127">
        <v>3022025</v>
      </c>
      <c r="B4127" t="s">
        <v>24219</v>
      </c>
      <c r="C4127" t="s">
        <v>244</v>
      </c>
      <c r="D4127" t="s">
        <v>371</v>
      </c>
      <c r="E4127">
        <v>616100</v>
      </c>
      <c r="F4127" t="s">
        <v>24196</v>
      </c>
      <c r="G4127" s="7">
        <v>197.78</v>
      </c>
    </row>
    <row r="4128" spans="1:7" x14ac:dyDescent="0.3">
      <c r="A4128">
        <v>3022025</v>
      </c>
      <c r="B4128" t="s">
        <v>24219</v>
      </c>
      <c r="C4128" t="s">
        <v>244</v>
      </c>
      <c r="D4128" t="s">
        <v>371</v>
      </c>
      <c r="E4128">
        <v>617100</v>
      </c>
      <c r="F4128" t="s">
        <v>24196</v>
      </c>
      <c r="G4128" s="7">
        <v>1418.87</v>
      </c>
    </row>
    <row r="4129" spans="1:7" x14ac:dyDescent="0.3">
      <c r="A4129">
        <v>3022025</v>
      </c>
      <c r="B4129" t="s">
        <v>24219</v>
      </c>
      <c r="C4129" t="s">
        <v>244</v>
      </c>
      <c r="D4129" t="s">
        <v>371</v>
      </c>
      <c r="E4129">
        <v>615100</v>
      </c>
      <c r="F4129" t="s">
        <v>24196</v>
      </c>
      <c r="G4129" s="7">
        <v>135.75</v>
      </c>
    </row>
    <row r="4130" spans="1:7" x14ac:dyDescent="0.3">
      <c r="A4130">
        <v>3022025</v>
      </c>
      <c r="B4130" t="s">
        <v>24219</v>
      </c>
      <c r="C4130" t="s">
        <v>244</v>
      </c>
      <c r="D4130" t="s">
        <v>373</v>
      </c>
      <c r="E4130">
        <v>617150</v>
      </c>
      <c r="F4130" t="s">
        <v>24196</v>
      </c>
      <c r="G4130" s="7">
        <v>180.7</v>
      </c>
    </row>
    <row r="4131" spans="1:7" x14ac:dyDescent="0.3">
      <c r="A4131">
        <v>3022025</v>
      </c>
      <c r="B4131" t="s">
        <v>24219</v>
      </c>
      <c r="C4131" t="s">
        <v>244</v>
      </c>
      <c r="D4131" t="s">
        <v>371</v>
      </c>
      <c r="E4131">
        <v>615100</v>
      </c>
      <c r="F4131" t="s">
        <v>24196</v>
      </c>
      <c r="G4131" s="7">
        <v>447.83</v>
      </c>
    </row>
    <row r="4132" spans="1:7" x14ac:dyDescent="0.3">
      <c r="A4132">
        <v>3022025</v>
      </c>
      <c r="B4132" t="s">
        <v>24219</v>
      </c>
      <c r="C4132" t="s">
        <v>244</v>
      </c>
      <c r="D4132" t="s">
        <v>371</v>
      </c>
      <c r="E4132">
        <v>615100</v>
      </c>
      <c r="F4132" t="s">
        <v>24196</v>
      </c>
      <c r="G4132" s="7">
        <v>4499.42</v>
      </c>
    </row>
    <row r="4133" spans="1:7" x14ac:dyDescent="0.3">
      <c r="A4133">
        <v>3022025</v>
      </c>
      <c r="B4133" t="s">
        <v>24219</v>
      </c>
      <c r="C4133" t="s">
        <v>244</v>
      </c>
      <c r="D4133" t="s">
        <v>374</v>
      </c>
      <c r="E4133">
        <v>615120</v>
      </c>
      <c r="F4133" t="s">
        <v>24196</v>
      </c>
      <c r="G4133" s="7">
        <v>3.35</v>
      </c>
    </row>
    <row r="4134" spans="1:7" x14ac:dyDescent="0.3">
      <c r="A4134">
        <v>3022025</v>
      </c>
      <c r="B4134" t="s">
        <v>24219</v>
      </c>
      <c r="C4134" t="s">
        <v>244</v>
      </c>
      <c r="D4134" t="s">
        <v>371</v>
      </c>
      <c r="E4134">
        <v>615100</v>
      </c>
      <c r="F4134" t="s">
        <v>24196</v>
      </c>
      <c r="G4134" s="7">
        <v>4499.42</v>
      </c>
    </row>
    <row r="4135" spans="1:7" x14ac:dyDescent="0.3">
      <c r="A4135">
        <v>3022025</v>
      </c>
      <c r="B4135" t="s">
        <v>24219</v>
      </c>
      <c r="C4135" t="s">
        <v>244</v>
      </c>
      <c r="D4135" t="s">
        <v>373</v>
      </c>
      <c r="E4135">
        <v>617150</v>
      </c>
      <c r="F4135" t="s">
        <v>24196</v>
      </c>
      <c r="G4135" s="7">
        <v>112.37</v>
      </c>
    </row>
    <row r="4136" spans="1:7" x14ac:dyDescent="0.3">
      <c r="A4136">
        <v>3022025</v>
      </c>
      <c r="B4136" t="s">
        <v>24219</v>
      </c>
      <c r="C4136" t="s">
        <v>244</v>
      </c>
      <c r="D4136" t="s">
        <v>373</v>
      </c>
      <c r="E4136">
        <v>617150</v>
      </c>
      <c r="F4136" t="s">
        <v>24196</v>
      </c>
      <c r="G4136" s="7">
        <v>74.209999999999994</v>
      </c>
    </row>
    <row r="4137" spans="1:7" x14ac:dyDescent="0.3">
      <c r="A4137">
        <v>3022025</v>
      </c>
      <c r="B4137" t="s">
        <v>24219</v>
      </c>
      <c r="C4137" t="s">
        <v>244</v>
      </c>
      <c r="D4137" t="s">
        <v>375</v>
      </c>
      <c r="E4137">
        <v>615140</v>
      </c>
      <c r="F4137" t="s">
        <v>24196</v>
      </c>
      <c r="G4137" s="7">
        <v>-51.92</v>
      </c>
    </row>
    <row r="4138" spans="1:7" x14ac:dyDescent="0.3">
      <c r="A4138">
        <v>3022025</v>
      </c>
      <c r="B4138" t="s">
        <v>24219</v>
      </c>
      <c r="C4138" t="s">
        <v>244</v>
      </c>
      <c r="D4138" t="s">
        <v>375</v>
      </c>
      <c r="E4138">
        <v>615140</v>
      </c>
      <c r="F4138" t="s">
        <v>24196</v>
      </c>
      <c r="G4138" s="7">
        <v>51.92</v>
      </c>
    </row>
    <row r="4139" spans="1:7" x14ac:dyDescent="0.3">
      <c r="A4139">
        <v>3022025</v>
      </c>
      <c r="B4139" t="s">
        <v>24219</v>
      </c>
      <c r="C4139" t="s">
        <v>244</v>
      </c>
      <c r="D4139" t="s">
        <v>373</v>
      </c>
      <c r="E4139">
        <v>616160</v>
      </c>
      <c r="F4139" t="s">
        <v>24196</v>
      </c>
      <c r="G4139" s="7">
        <v>221.06</v>
      </c>
    </row>
    <row r="4140" spans="1:7" x14ac:dyDescent="0.3">
      <c r="A4140">
        <v>3022025</v>
      </c>
      <c r="B4140" t="s">
        <v>24219</v>
      </c>
      <c r="C4140" t="s">
        <v>244</v>
      </c>
      <c r="D4140" t="s">
        <v>373</v>
      </c>
      <c r="E4140">
        <v>617150</v>
      </c>
      <c r="F4140" t="s">
        <v>24196</v>
      </c>
      <c r="G4140" s="7">
        <v>371.07</v>
      </c>
    </row>
    <row r="4141" spans="1:7" x14ac:dyDescent="0.3">
      <c r="A4141">
        <v>3022025</v>
      </c>
      <c r="B4141" t="s">
        <v>24219</v>
      </c>
      <c r="C4141" t="s">
        <v>244</v>
      </c>
      <c r="D4141" t="s">
        <v>375</v>
      </c>
      <c r="E4141">
        <v>616130</v>
      </c>
      <c r="F4141" t="s">
        <v>24196</v>
      </c>
      <c r="G4141" s="7">
        <v>147.55000000000001</v>
      </c>
    </row>
    <row r="4142" spans="1:7" x14ac:dyDescent="0.3">
      <c r="A4142">
        <v>3022025</v>
      </c>
      <c r="B4142" t="s">
        <v>24219</v>
      </c>
      <c r="C4142" t="s">
        <v>244</v>
      </c>
      <c r="D4142" t="s">
        <v>375</v>
      </c>
      <c r="E4142">
        <v>615140</v>
      </c>
      <c r="F4142" t="s">
        <v>24196</v>
      </c>
      <c r="G4142" s="7">
        <v>51.92</v>
      </c>
    </row>
    <row r="4143" spans="1:7" x14ac:dyDescent="0.3">
      <c r="A4143">
        <v>3022025</v>
      </c>
      <c r="B4143" t="s">
        <v>24219</v>
      </c>
      <c r="C4143" t="s">
        <v>244</v>
      </c>
      <c r="D4143" t="s">
        <v>375</v>
      </c>
      <c r="E4143">
        <v>615140</v>
      </c>
      <c r="F4143" t="s">
        <v>24196</v>
      </c>
      <c r="G4143" s="7">
        <v>1609.59</v>
      </c>
    </row>
    <row r="4144" spans="1:7" x14ac:dyDescent="0.3">
      <c r="A4144">
        <v>3022025</v>
      </c>
      <c r="B4144" t="s">
        <v>24219</v>
      </c>
      <c r="C4144" t="s">
        <v>244</v>
      </c>
      <c r="D4144" t="s">
        <v>375</v>
      </c>
      <c r="E4144">
        <v>615140</v>
      </c>
      <c r="F4144" t="s">
        <v>24196</v>
      </c>
      <c r="G4144" s="7">
        <v>51.92</v>
      </c>
    </row>
    <row r="4145" spans="1:7" x14ac:dyDescent="0.3">
      <c r="A4145">
        <v>3022025</v>
      </c>
      <c r="B4145" t="s">
        <v>24219</v>
      </c>
      <c r="C4145" t="s">
        <v>244</v>
      </c>
      <c r="D4145" t="s">
        <v>375</v>
      </c>
      <c r="E4145">
        <v>615140</v>
      </c>
      <c r="F4145" t="s">
        <v>24196</v>
      </c>
      <c r="G4145" s="7">
        <v>51.92</v>
      </c>
    </row>
    <row r="4146" spans="1:7" x14ac:dyDescent="0.3">
      <c r="A4146">
        <v>3022025</v>
      </c>
      <c r="B4146" t="s">
        <v>24219</v>
      </c>
      <c r="C4146" t="s">
        <v>244</v>
      </c>
      <c r="D4146" t="s">
        <v>371</v>
      </c>
      <c r="E4146">
        <v>615100</v>
      </c>
      <c r="F4146" t="s">
        <v>24196</v>
      </c>
      <c r="G4146" s="7">
        <v>2474.6</v>
      </c>
    </row>
    <row r="4147" spans="1:7" x14ac:dyDescent="0.3">
      <c r="A4147">
        <v>3022025</v>
      </c>
      <c r="B4147" t="s">
        <v>24219</v>
      </c>
      <c r="C4147" t="s">
        <v>244</v>
      </c>
      <c r="D4147" t="s">
        <v>373</v>
      </c>
      <c r="E4147">
        <v>615130</v>
      </c>
      <c r="F4147" t="s">
        <v>24196</v>
      </c>
      <c r="G4147" s="7">
        <v>285.66000000000003</v>
      </c>
    </row>
    <row r="4148" spans="1:7" x14ac:dyDescent="0.3">
      <c r="A4148">
        <v>3022025</v>
      </c>
      <c r="B4148" t="s">
        <v>24219</v>
      </c>
      <c r="C4148" t="s">
        <v>244</v>
      </c>
      <c r="D4148" t="s">
        <v>375</v>
      </c>
      <c r="E4148">
        <v>615140</v>
      </c>
      <c r="F4148" t="s">
        <v>24196</v>
      </c>
      <c r="G4148" s="7">
        <v>0.01</v>
      </c>
    </row>
    <row r="4149" spans="1:7" x14ac:dyDescent="0.3">
      <c r="A4149">
        <v>3022025</v>
      </c>
      <c r="B4149" t="s">
        <v>24219</v>
      </c>
      <c r="C4149" t="s">
        <v>244</v>
      </c>
      <c r="D4149" t="s">
        <v>375</v>
      </c>
      <c r="E4149">
        <v>615140</v>
      </c>
      <c r="F4149" t="s">
        <v>24196</v>
      </c>
      <c r="G4149" s="7">
        <v>0.01</v>
      </c>
    </row>
    <row r="4150" spans="1:7" x14ac:dyDescent="0.3">
      <c r="A4150">
        <v>3022025</v>
      </c>
      <c r="B4150" t="s">
        <v>24219</v>
      </c>
      <c r="C4150" t="s">
        <v>244</v>
      </c>
      <c r="D4150" t="s">
        <v>375</v>
      </c>
      <c r="E4150">
        <v>615140</v>
      </c>
      <c r="F4150" t="s">
        <v>24196</v>
      </c>
      <c r="G4150" s="7">
        <v>1522.92</v>
      </c>
    </row>
    <row r="4151" spans="1:7" x14ac:dyDescent="0.3">
      <c r="A4151">
        <v>3022025</v>
      </c>
      <c r="B4151" t="s">
        <v>24219</v>
      </c>
      <c r="C4151" t="s">
        <v>244</v>
      </c>
      <c r="D4151" t="s">
        <v>371</v>
      </c>
      <c r="E4151">
        <v>615100</v>
      </c>
      <c r="F4151" t="s">
        <v>24196</v>
      </c>
      <c r="G4151" s="7">
        <v>805.49</v>
      </c>
    </row>
    <row r="4152" spans="1:7" x14ac:dyDescent="0.3">
      <c r="A4152">
        <v>3022025</v>
      </c>
      <c r="B4152" t="s">
        <v>24219</v>
      </c>
      <c r="C4152" t="s">
        <v>244</v>
      </c>
      <c r="D4152" t="s">
        <v>374</v>
      </c>
      <c r="E4152">
        <v>615120</v>
      </c>
      <c r="F4152" t="s">
        <v>24196</v>
      </c>
      <c r="G4152" s="7">
        <v>17.22</v>
      </c>
    </row>
    <row r="4153" spans="1:7" x14ac:dyDescent="0.3">
      <c r="A4153">
        <v>3022025</v>
      </c>
      <c r="B4153" t="s">
        <v>24219</v>
      </c>
      <c r="C4153" t="s">
        <v>244</v>
      </c>
      <c r="D4153" t="s">
        <v>375</v>
      </c>
      <c r="E4153">
        <v>615140</v>
      </c>
      <c r="F4153" t="s">
        <v>24196</v>
      </c>
      <c r="G4153" s="7">
        <v>51.92</v>
      </c>
    </row>
    <row r="4154" spans="1:7" x14ac:dyDescent="0.3">
      <c r="A4154">
        <v>3022025</v>
      </c>
      <c r="B4154" t="s">
        <v>24219</v>
      </c>
      <c r="C4154" t="s">
        <v>244</v>
      </c>
      <c r="D4154" t="s">
        <v>373</v>
      </c>
      <c r="E4154">
        <v>617150</v>
      </c>
      <c r="F4154" t="s">
        <v>24196</v>
      </c>
      <c r="G4154" s="7">
        <v>384.54</v>
      </c>
    </row>
    <row r="4155" spans="1:7" x14ac:dyDescent="0.3">
      <c r="A4155">
        <v>3022025</v>
      </c>
      <c r="B4155" t="s">
        <v>24219</v>
      </c>
      <c r="C4155" t="s">
        <v>244</v>
      </c>
      <c r="D4155" t="s">
        <v>377</v>
      </c>
      <c r="E4155">
        <v>611110</v>
      </c>
      <c r="F4155" t="s">
        <v>24196</v>
      </c>
      <c r="G4155" s="7">
        <v>-23.12</v>
      </c>
    </row>
    <row r="4156" spans="1:7" x14ac:dyDescent="0.3">
      <c r="A4156">
        <v>3022025</v>
      </c>
      <c r="B4156" t="s">
        <v>24219</v>
      </c>
      <c r="C4156" t="s">
        <v>244</v>
      </c>
      <c r="D4156" t="s">
        <v>373</v>
      </c>
      <c r="E4156">
        <v>615130</v>
      </c>
      <c r="F4156" t="s">
        <v>24196</v>
      </c>
      <c r="G4156" s="7">
        <v>1818.96</v>
      </c>
    </row>
    <row r="4157" spans="1:7" x14ac:dyDescent="0.3">
      <c r="A4157">
        <v>3022025</v>
      </c>
      <c r="B4157" t="s">
        <v>24219</v>
      </c>
      <c r="C4157" t="s">
        <v>244</v>
      </c>
      <c r="D4157" t="s">
        <v>375</v>
      </c>
      <c r="E4157">
        <v>615140</v>
      </c>
      <c r="F4157" t="s">
        <v>24196</v>
      </c>
      <c r="G4157" s="7">
        <v>-51.92</v>
      </c>
    </row>
    <row r="4158" spans="1:7" x14ac:dyDescent="0.3">
      <c r="A4158">
        <v>3022025</v>
      </c>
      <c r="B4158" t="s">
        <v>24219</v>
      </c>
      <c r="C4158" t="s">
        <v>244</v>
      </c>
      <c r="D4158" t="s">
        <v>374</v>
      </c>
      <c r="E4158">
        <v>616120</v>
      </c>
      <c r="F4158" t="s">
        <v>24196</v>
      </c>
      <c r="G4158" s="7">
        <v>37.9</v>
      </c>
    </row>
    <row r="4159" spans="1:7" x14ac:dyDescent="0.3">
      <c r="A4159">
        <v>3022025</v>
      </c>
      <c r="B4159" t="s">
        <v>24219</v>
      </c>
      <c r="C4159" t="s">
        <v>244</v>
      </c>
      <c r="D4159" t="s">
        <v>371</v>
      </c>
      <c r="E4159">
        <v>615100</v>
      </c>
      <c r="F4159" t="s">
        <v>24196</v>
      </c>
      <c r="G4159" s="7">
        <v>4184.17</v>
      </c>
    </row>
    <row r="4160" spans="1:7" x14ac:dyDescent="0.3">
      <c r="A4160">
        <v>3022025</v>
      </c>
      <c r="B4160" t="s">
        <v>24219</v>
      </c>
      <c r="C4160" t="s">
        <v>244</v>
      </c>
      <c r="D4160" t="s">
        <v>375</v>
      </c>
      <c r="E4160">
        <v>615140</v>
      </c>
      <c r="F4160" t="s">
        <v>24196</v>
      </c>
      <c r="G4160" s="7">
        <v>51.92</v>
      </c>
    </row>
    <row r="4161" spans="1:7" x14ac:dyDescent="0.3">
      <c r="A4161">
        <v>3022025</v>
      </c>
      <c r="B4161" t="s">
        <v>24219</v>
      </c>
      <c r="C4161" t="s">
        <v>244</v>
      </c>
      <c r="D4161" t="s">
        <v>377</v>
      </c>
      <c r="E4161">
        <v>611110</v>
      </c>
      <c r="F4161" t="s">
        <v>24196</v>
      </c>
      <c r="G4161" s="7">
        <v>428.49</v>
      </c>
    </row>
    <row r="4162" spans="1:7" x14ac:dyDescent="0.3">
      <c r="A4162">
        <v>3022025</v>
      </c>
      <c r="B4162" t="s">
        <v>24219</v>
      </c>
      <c r="C4162" t="s">
        <v>244</v>
      </c>
      <c r="D4162" t="s">
        <v>373</v>
      </c>
      <c r="E4162">
        <v>615130</v>
      </c>
      <c r="F4162" t="s">
        <v>24196</v>
      </c>
      <c r="G4162" s="7">
        <v>-443.8</v>
      </c>
    </row>
    <row r="4163" spans="1:7" x14ac:dyDescent="0.3">
      <c r="A4163">
        <v>3022025</v>
      </c>
      <c r="B4163" t="s">
        <v>24219</v>
      </c>
      <c r="C4163" t="s">
        <v>244</v>
      </c>
      <c r="D4163" t="s">
        <v>371</v>
      </c>
      <c r="E4163">
        <v>617100</v>
      </c>
      <c r="F4163" t="s">
        <v>24196</v>
      </c>
      <c r="G4163" s="7">
        <v>1244.4000000000001</v>
      </c>
    </row>
    <row r="4164" spans="1:7" x14ac:dyDescent="0.3">
      <c r="A4164">
        <v>3022025</v>
      </c>
      <c r="B4164" t="s">
        <v>24219</v>
      </c>
      <c r="C4164" t="s">
        <v>244</v>
      </c>
      <c r="D4164" t="s">
        <v>375</v>
      </c>
      <c r="E4164">
        <v>615140</v>
      </c>
      <c r="F4164" t="s">
        <v>24196</v>
      </c>
      <c r="G4164" s="7">
        <v>-51.92</v>
      </c>
    </row>
    <row r="4165" spans="1:7" x14ac:dyDescent="0.3">
      <c r="A4165">
        <v>3022025</v>
      </c>
      <c r="B4165" t="s">
        <v>24219</v>
      </c>
      <c r="C4165" t="s">
        <v>244</v>
      </c>
      <c r="D4165" t="s">
        <v>373</v>
      </c>
      <c r="E4165">
        <v>615130</v>
      </c>
      <c r="F4165" t="s">
        <v>24196</v>
      </c>
      <c r="G4165" s="7">
        <v>1660.79</v>
      </c>
    </row>
    <row r="4166" spans="1:7" x14ac:dyDescent="0.3">
      <c r="A4166">
        <v>3022025</v>
      </c>
      <c r="B4166" t="s">
        <v>24219</v>
      </c>
      <c r="C4166" t="s">
        <v>244</v>
      </c>
      <c r="D4166" t="s">
        <v>377</v>
      </c>
      <c r="E4166">
        <v>611110</v>
      </c>
      <c r="F4166" t="s">
        <v>24196</v>
      </c>
      <c r="G4166" s="7">
        <v>8.5</v>
      </c>
    </row>
    <row r="4167" spans="1:7" x14ac:dyDescent="0.3">
      <c r="A4167">
        <v>3022025</v>
      </c>
      <c r="B4167" t="s">
        <v>24219</v>
      </c>
      <c r="C4167" t="s">
        <v>244</v>
      </c>
      <c r="D4167" t="s">
        <v>371</v>
      </c>
      <c r="E4167">
        <v>615100</v>
      </c>
      <c r="F4167" t="s">
        <v>24196</v>
      </c>
      <c r="G4167" s="7">
        <v>125.86</v>
      </c>
    </row>
    <row r="4168" spans="1:7" x14ac:dyDescent="0.3">
      <c r="A4168">
        <v>3022025</v>
      </c>
      <c r="B4168" t="s">
        <v>24219</v>
      </c>
      <c r="C4168" t="s">
        <v>244</v>
      </c>
      <c r="D4168" t="s">
        <v>374</v>
      </c>
      <c r="E4168">
        <v>615120</v>
      </c>
      <c r="F4168" t="s">
        <v>24196</v>
      </c>
      <c r="G4168" s="7">
        <v>3.35</v>
      </c>
    </row>
    <row r="4169" spans="1:7" x14ac:dyDescent="0.3">
      <c r="A4169">
        <v>3022025</v>
      </c>
      <c r="B4169" t="s">
        <v>24219</v>
      </c>
      <c r="C4169" t="s">
        <v>244</v>
      </c>
      <c r="D4169" t="s">
        <v>373</v>
      </c>
      <c r="E4169">
        <v>615130</v>
      </c>
      <c r="F4169" t="s">
        <v>24196</v>
      </c>
      <c r="G4169" s="7">
        <v>2.75</v>
      </c>
    </row>
    <row r="4170" spans="1:7" x14ac:dyDescent="0.3">
      <c r="A4170">
        <v>3022025</v>
      </c>
      <c r="B4170" t="s">
        <v>24219</v>
      </c>
      <c r="C4170" t="s">
        <v>244</v>
      </c>
      <c r="D4170" t="s">
        <v>375</v>
      </c>
      <c r="E4170">
        <v>615140</v>
      </c>
      <c r="F4170" t="s">
        <v>24196</v>
      </c>
      <c r="G4170" s="7">
        <v>51.92</v>
      </c>
    </row>
    <row r="4171" spans="1:7" x14ac:dyDescent="0.3">
      <c r="A4171">
        <v>3022025</v>
      </c>
      <c r="B4171" t="s">
        <v>24219</v>
      </c>
      <c r="C4171" t="s">
        <v>244</v>
      </c>
      <c r="D4171" t="s">
        <v>375</v>
      </c>
      <c r="E4171">
        <v>615140</v>
      </c>
      <c r="F4171" t="s">
        <v>24196</v>
      </c>
      <c r="G4171" s="7">
        <v>51.92</v>
      </c>
    </row>
    <row r="4172" spans="1:7" x14ac:dyDescent="0.3">
      <c r="A4172">
        <v>3022025</v>
      </c>
      <c r="B4172" t="s">
        <v>24219</v>
      </c>
      <c r="C4172" t="s">
        <v>244</v>
      </c>
      <c r="D4172" t="s">
        <v>373</v>
      </c>
      <c r="E4172">
        <v>617150</v>
      </c>
      <c r="F4172" t="s">
        <v>24196</v>
      </c>
      <c r="G4172" s="7">
        <v>323.60000000000002</v>
      </c>
    </row>
    <row r="4173" spans="1:7" x14ac:dyDescent="0.3">
      <c r="A4173">
        <v>3022025</v>
      </c>
      <c r="B4173" t="s">
        <v>24219</v>
      </c>
      <c r="C4173" t="s">
        <v>244</v>
      </c>
      <c r="D4173" t="s">
        <v>371</v>
      </c>
      <c r="E4173">
        <v>615100</v>
      </c>
      <c r="F4173" t="s">
        <v>24196</v>
      </c>
      <c r="G4173" s="7">
        <v>1735.57</v>
      </c>
    </row>
    <row r="4174" spans="1:7" x14ac:dyDescent="0.3">
      <c r="A4174">
        <v>3022025</v>
      </c>
      <c r="B4174" t="s">
        <v>24219</v>
      </c>
      <c r="C4174" t="s">
        <v>244</v>
      </c>
      <c r="D4174" t="s">
        <v>375</v>
      </c>
      <c r="E4174">
        <v>615140</v>
      </c>
      <c r="F4174" t="s">
        <v>24196</v>
      </c>
      <c r="G4174" s="7">
        <v>-51.92</v>
      </c>
    </row>
    <row r="4175" spans="1:7" x14ac:dyDescent="0.3">
      <c r="A4175">
        <v>3022025</v>
      </c>
      <c r="B4175" t="s">
        <v>24219</v>
      </c>
      <c r="C4175" t="s">
        <v>244</v>
      </c>
      <c r="D4175" t="s">
        <v>375</v>
      </c>
      <c r="E4175">
        <v>615140</v>
      </c>
      <c r="F4175" t="s">
        <v>24196</v>
      </c>
      <c r="G4175" s="7">
        <v>8.0500000000000007</v>
      </c>
    </row>
    <row r="4176" spans="1:7" x14ac:dyDescent="0.3">
      <c r="A4176">
        <v>3022025</v>
      </c>
      <c r="B4176" t="s">
        <v>24219</v>
      </c>
      <c r="C4176" t="s">
        <v>244</v>
      </c>
      <c r="D4176" t="s">
        <v>377</v>
      </c>
      <c r="E4176">
        <v>611110</v>
      </c>
      <c r="F4176" t="s">
        <v>24196</v>
      </c>
      <c r="G4176" s="7">
        <v>86.09</v>
      </c>
    </row>
    <row r="4177" spans="1:7" x14ac:dyDescent="0.3">
      <c r="A4177">
        <v>3022025</v>
      </c>
      <c r="B4177" t="s">
        <v>24219</v>
      </c>
      <c r="C4177" t="s">
        <v>244</v>
      </c>
      <c r="D4177" t="s">
        <v>373</v>
      </c>
      <c r="E4177">
        <v>615130</v>
      </c>
      <c r="F4177" t="s">
        <v>24196</v>
      </c>
      <c r="G4177" s="7">
        <v>9.43</v>
      </c>
    </row>
    <row r="4178" spans="1:7" x14ac:dyDescent="0.3">
      <c r="A4178">
        <v>3022025</v>
      </c>
      <c r="B4178" t="s">
        <v>24219</v>
      </c>
      <c r="C4178" t="s">
        <v>244</v>
      </c>
      <c r="D4178" t="s">
        <v>371</v>
      </c>
      <c r="E4178">
        <v>617100</v>
      </c>
      <c r="F4178" t="s">
        <v>24196</v>
      </c>
      <c r="G4178" s="7">
        <v>1091.43</v>
      </c>
    </row>
    <row r="4179" spans="1:7" x14ac:dyDescent="0.3">
      <c r="A4179">
        <v>3022025</v>
      </c>
      <c r="B4179" t="s">
        <v>24219</v>
      </c>
      <c r="C4179" t="s">
        <v>244</v>
      </c>
      <c r="D4179" t="s">
        <v>377</v>
      </c>
      <c r="E4179">
        <v>611130</v>
      </c>
      <c r="F4179" t="s">
        <v>24196</v>
      </c>
      <c r="G4179" s="7">
        <v>87.81</v>
      </c>
    </row>
    <row r="4180" spans="1:7" x14ac:dyDescent="0.3">
      <c r="A4180">
        <v>3022025</v>
      </c>
      <c r="B4180" t="s">
        <v>24219</v>
      </c>
      <c r="C4180" t="s">
        <v>244</v>
      </c>
      <c r="D4180" t="s">
        <v>374</v>
      </c>
      <c r="E4180">
        <v>617120</v>
      </c>
      <c r="F4180" t="s">
        <v>24196</v>
      </c>
      <c r="G4180" s="7">
        <v>136.61000000000001</v>
      </c>
    </row>
    <row r="4181" spans="1:7" x14ac:dyDescent="0.3">
      <c r="A4181">
        <v>3022025</v>
      </c>
      <c r="B4181" t="s">
        <v>24219</v>
      </c>
      <c r="C4181" t="s">
        <v>244</v>
      </c>
      <c r="D4181" t="s">
        <v>375</v>
      </c>
      <c r="E4181">
        <v>617130</v>
      </c>
      <c r="F4181" t="s">
        <v>24196</v>
      </c>
      <c r="G4181" s="7">
        <v>328.36</v>
      </c>
    </row>
    <row r="4182" spans="1:7" x14ac:dyDescent="0.3">
      <c r="A4182">
        <v>3022025</v>
      </c>
      <c r="B4182" t="s">
        <v>24219</v>
      </c>
      <c r="C4182" t="s">
        <v>244</v>
      </c>
      <c r="D4182" t="s">
        <v>373</v>
      </c>
      <c r="E4182">
        <v>615130</v>
      </c>
      <c r="F4182" t="s">
        <v>24196</v>
      </c>
      <c r="G4182" s="7">
        <v>363.79</v>
      </c>
    </row>
    <row r="4183" spans="1:7" x14ac:dyDescent="0.3">
      <c r="A4183">
        <v>3022025</v>
      </c>
      <c r="B4183" t="s">
        <v>24219</v>
      </c>
      <c r="C4183" t="s">
        <v>244</v>
      </c>
      <c r="D4183" t="s">
        <v>373</v>
      </c>
      <c r="E4183">
        <v>615130</v>
      </c>
      <c r="F4183" t="s">
        <v>24196</v>
      </c>
      <c r="G4183" s="7">
        <v>343</v>
      </c>
    </row>
    <row r="4184" spans="1:7" x14ac:dyDescent="0.3">
      <c r="A4184">
        <v>3022025</v>
      </c>
      <c r="B4184" t="s">
        <v>24219</v>
      </c>
      <c r="C4184" t="s">
        <v>244</v>
      </c>
      <c r="D4184" t="s">
        <v>373</v>
      </c>
      <c r="E4184">
        <v>615130</v>
      </c>
      <c r="F4184" t="s">
        <v>24196</v>
      </c>
      <c r="G4184" s="7">
        <v>1693.4</v>
      </c>
    </row>
    <row r="4185" spans="1:7" x14ac:dyDescent="0.3">
      <c r="A4185">
        <v>3022025</v>
      </c>
      <c r="B4185" t="s">
        <v>24219</v>
      </c>
      <c r="C4185" t="s">
        <v>244</v>
      </c>
      <c r="D4185" t="s">
        <v>373</v>
      </c>
      <c r="E4185">
        <v>615130</v>
      </c>
      <c r="F4185" t="s">
        <v>24196</v>
      </c>
      <c r="G4185" s="7">
        <v>4.43</v>
      </c>
    </row>
    <row r="4186" spans="1:7" x14ac:dyDescent="0.3">
      <c r="A4186">
        <v>3022025</v>
      </c>
      <c r="B4186" t="s">
        <v>24219</v>
      </c>
      <c r="C4186" t="s">
        <v>244</v>
      </c>
      <c r="D4186" t="s">
        <v>373</v>
      </c>
      <c r="E4186">
        <v>617150</v>
      </c>
      <c r="F4186" t="s">
        <v>24196</v>
      </c>
      <c r="G4186" s="7">
        <v>371.07</v>
      </c>
    </row>
    <row r="4187" spans="1:7" x14ac:dyDescent="0.3">
      <c r="A4187">
        <v>3022025</v>
      </c>
      <c r="B4187" t="s">
        <v>24219</v>
      </c>
      <c r="C4187" t="s">
        <v>244</v>
      </c>
      <c r="D4187" t="s">
        <v>371</v>
      </c>
      <c r="E4187">
        <v>615100</v>
      </c>
      <c r="F4187" t="s">
        <v>24196</v>
      </c>
      <c r="G4187" s="7">
        <v>8.68</v>
      </c>
    </row>
    <row r="4188" spans="1:7" x14ac:dyDescent="0.3">
      <c r="A4188">
        <v>3022025</v>
      </c>
      <c r="B4188" t="s">
        <v>24219</v>
      </c>
      <c r="C4188" t="s">
        <v>244</v>
      </c>
      <c r="D4188" t="s">
        <v>375</v>
      </c>
      <c r="E4188">
        <v>615140</v>
      </c>
      <c r="F4188" t="s">
        <v>24196</v>
      </c>
      <c r="G4188" s="7">
        <v>51.92</v>
      </c>
    </row>
    <row r="4189" spans="1:7" x14ac:dyDescent="0.3">
      <c r="A4189">
        <v>3022025</v>
      </c>
      <c r="B4189" t="s">
        <v>24219</v>
      </c>
      <c r="C4189" t="s">
        <v>244</v>
      </c>
      <c r="D4189" t="s">
        <v>371</v>
      </c>
      <c r="E4189">
        <v>616100</v>
      </c>
      <c r="F4189" t="s">
        <v>24196</v>
      </c>
      <c r="G4189" s="7">
        <v>565.07000000000005</v>
      </c>
    </row>
    <row r="4190" spans="1:7" x14ac:dyDescent="0.3">
      <c r="A4190">
        <v>3022025</v>
      </c>
      <c r="B4190" t="s">
        <v>24219</v>
      </c>
      <c r="C4190" t="s">
        <v>244</v>
      </c>
      <c r="D4190" t="s">
        <v>371</v>
      </c>
      <c r="E4190">
        <v>617100</v>
      </c>
      <c r="F4190" t="s">
        <v>24196</v>
      </c>
      <c r="G4190" s="7">
        <v>574.27</v>
      </c>
    </row>
    <row r="4191" spans="1:7" x14ac:dyDescent="0.3">
      <c r="A4191">
        <v>3022025</v>
      </c>
      <c r="B4191" t="s">
        <v>24219</v>
      </c>
      <c r="C4191" t="s">
        <v>244</v>
      </c>
      <c r="D4191" t="s">
        <v>373</v>
      </c>
      <c r="E4191">
        <v>617150</v>
      </c>
      <c r="F4191" t="s">
        <v>24196</v>
      </c>
      <c r="G4191" s="7">
        <v>58.27</v>
      </c>
    </row>
    <row r="4192" spans="1:7" x14ac:dyDescent="0.3">
      <c r="A4192">
        <v>3022025</v>
      </c>
      <c r="B4192" t="s">
        <v>24219</v>
      </c>
      <c r="C4192" t="s">
        <v>244</v>
      </c>
      <c r="D4192" t="s">
        <v>373</v>
      </c>
      <c r="E4192">
        <v>616160</v>
      </c>
      <c r="F4192" t="s">
        <v>24196</v>
      </c>
      <c r="G4192" s="7">
        <v>196.06</v>
      </c>
    </row>
    <row r="4193" spans="1:7" x14ac:dyDescent="0.3">
      <c r="A4193">
        <v>3022025</v>
      </c>
      <c r="B4193" t="s">
        <v>24219</v>
      </c>
      <c r="C4193" t="s">
        <v>244</v>
      </c>
      <c r="D4193" t="s">
        <v>377</v>
      </c>
      <c r="E4193">
        <v>611120</v>
      </c>
      <c r="F4193" t="s">
        <v>24196</v>
      </c>
      <c r="G4193" s="7">
        <v>51.64</v>
      </c>
    </row>
    <row r="4194" spans="1:7" x14ac:dyDescent="0.3">
      <c r="A4194">
        <v>3022025</v>
      </c>
      <c r="B4194" t="s">
        <v>24219</v>
      </c>
      <c r="C4194" t="s">
        <v>244</v>
      </c>
      <c r="D4194" t="s">
        <v>371</v>
      </c>
      <c r="E4194">
        <v>616100</v>
      </c>
      <c r="F4194" t="s">
        <v>24196</v>
      </c>
      <c r="G4194" s="7">
        <v>679.54</v>
      </c>
    </row>
    <row r="4195" spans="1:7" x14ac:dyDescent="0.3">
      <c r="A4195">
        <v>3022025</v>
      </c>
      <c r="B4195" t="s">
        <v>24219</v>
      </c>
      <c r="C4195" t="s">
        <v>244</v>
      </c>
      <c r="D4195" t="s">
        <v>374</v>
      </c>
      <c r="E4195">
        <v>615120</v>
      </c>
      <c r="F4195" t="s">
        <v>24196</v>
      </c>
      <c r="G4195" s="7">
        <v>2589.5</v>
      </c>
    </row>
    <row r="4196" spans="1:7" x14ac:dyDescent="0.3">
      <c r="A4196">
        <v>3022025</v>
      </c>
      <c r="B4196" t="s">
        <v>24219</v>
      </c>
      <c r="C4196" t="s">
        <v>244</v>
      </c>
      <c r="D4196" t="s">
        <v>375</v>
      </c>
      <c r="E4196">
        <v>615140</v>
      </c>
      <c r="F4196" t="s">
        <v>24196</v>
      </c>
      <c r="G4196" s="7">
        <v>-51.92</v>
      </c>
    </row>
    <row r="4197" spans="1:7" x14ac:dyDescent="0.3">
      <c r="A4197">
        <v>3022025</v>
      </c>
      <c r="B4197" t="s">
        <v>24219</v>
      </c>
      <c r="C4197" t="s">
        <v>244</v>
      </c>
      <c r="D4197" t="s">
        <v>375</v>
      </c>
      <c r="E4197">
        <v>615140</v>
      </c>
      <c r="F4197" t="s">
        <v>24196</v>
      </c>
      <c r="G4197" s="7">
        <v>1245.68</v>
      </c>
    </row>
    <row r="4198" spans="1:7" x14ac:dyDescent="0.3">
      <c r="A4198">
        <v>3022025</v>
      </c>
      <c r="B4198" t="s">
        <v>24219</v>
      </c>
      <c r="C4198" t="s">
        <v>244</v>
      </c>
      <c r="D4198" t="s">
        <v>375</v>
      </c>
      <c r="E4198">
        <v>615140</v>
      </c>
      <c r="F4198" t="s">
        <v>24196</v>
      </c>
      <c r="G4198" s="7">
        <v>51.92</v>
      </c>
    </row>
    <row r="4199" spans="1:7" x14ac:dyDescent="0.3">
      <c r="A4199">
        <v>3022025</v>
      </c>
      <c r="B4199" t="s">
        <v>24219</v>
      </c>
      <c r="C4199" t="s">
        <v>244</v>
      </c>
      <c r="D4199" t="s">
        <v>371</v>
      </c>
      <c r="E4199">
        <v>617100</v>
      </c>
      <c r="F4199" t="s">
        <v>24196</v>
      </c>
      <c r="G4199" s="7">
        <v>851.32</v>
      </c>
    </row>
    <row r="4200" spans="1:7" x14ac:dyDescent="0.3">
      <c r="A4200">
        <v>3022025</v>
      </c>
      <c r="B4200" t="s">
        <v>24219</v>
      </c>
      <c r="C4200" t="s">
        <v>244</v>
      </c>
      <c r="D4200" t="s">
        <v>371</v>
      </c>
      <c r="E4200">
        <v>615100</v>
      </c>
      <c r="F4200" t="s">
        <v>24196</v>
      </c>
      <c r="G4200" s="7">
        <v>358.27</v>
      </c>
    </row>
    <row r="4201" spans="1:7" x14ac:dyDescent="0.3">
      <c r="A4201">
        <v>3022025</v>
      </c>
      <c r="B4201" t="s">
        <v>24219</v>
      </c>
      <c r="C4201" t="s">
        <v>244</v>
      </c>
      <c r="D4201" t="s">
        <v>375</v>
      </c>
      <c r="E4201">
        <v>615140</v>
      </c>
      <c r="F4201" t="s">
        <v>24196</v>
      </c>
      <c r="G4201" s="7">
        <v>7.61</v>
      </c>
    </row>
    <row r="4202" spans="1:7" x14ac:dyDescent="0.3">
      <c r="A4202">
        <v>3022025</v>
      </c>
      <c r="B4202" t="s">
        <v>24219</v>
      </c>
      <c r="C4202" t="s">
        <v>244</v>
      </c>
      <c r="D4202" t="s">
        <v>371</v>
      </c>
      <c r="E4202">
        <v>617100</v>
      </c>
      <c r="F4202" t="s">
        <v>24196</v>
      </c>
      <c r="G4202" s="7">
        <v>2348.91</v>
      </c>
    </row>
    <row r="4203" spans="1:7" x14ac:dyDescent="0.3">
      <c r="A4203">
        <v>3022025</v>
      </c>
      <c r="B4203" t="s">
        <v>24219</v>
      </c>
      <c r="C4203" t="s">
        <v>244</v>
      </c>
      <c r="D4203" t="s">
        <v>371</v>
      </c>
      <c r="E4203">
        <v>615100</v>
      </c>
      <c r="F4203" t="s">
        <v>24196</v>
      </c>
      <c r="G4203" s="7">
        <v>19.03</v>
      </c>
    </row>
    <row r="4204" spans="1:7" x14ac:dyDescent="0.3">
      <c r="A4204">
        <v>3022025</v>
      </c>
      <c r="B4204" t="s">
        <v>24219</v>
      </c>
      <c r="C4204" t="s">
        <v>244</v>
      </c>
      <c r="D4204" t="s">
        <v>374</v>
      </c>
      <c r="E4204">
        <v>617120</v>
      </c>
      <c r="F4204" t="s">
        <v>24196</v>
      </c>
      <c r="G4204" s="7">
        <v>702.65</v>
      </c>
    </row>
    <row r="4205" spans="1:7" x14ac:dyDescent="0.3">
      <c r="A4205">
        <v>3022025</v>
      </c>
      <c r="B4205" t="s">
        <v>24219</v>
      </c>
      <c r="C4205" t="s">
        <v>244</v>
      </c>
      <c r="D4205" t="s">
        <v>373</v>
      </c>
      <c r="E4205">
        <v>615130</v>
      </c>
      <c r="F4205" t="s">
        <v>24196</v>
      </c>
      <c r="G4205" s="7">
        <v>6.12</v>
      </c>
    </row>
    <row r="4206" spans="1:7" x14ac:dyDescent="0.3">
      <c r="A4206">
        <v>3022025</v>
      </c>
      <c r="B4206" t="s">
        <v>24219</v>
      </c>
      <c r="C4206" t="s">
        <v>244</v>
      </c>
      <c r="D4206" t="s">
        <v>371</v>
      </c>
      <c r="E4206">
        <v>615100</v>
      </c>
      <c r="F4206" t="s">
        <v>24196</v>
      </c>
      <c r="G4206" s="7">
        <v>1617.7</v>
      </c>
    </row>
    <row r="4207" spans="1:7" x14ac:dyDescent="0.3">
      <c r="A4207">
        <v>3022025</v>
      </c>
      <c r="B4207" t="s">
        <v>24219</v>
      </c>
      <c r="C4207" t="s">
        <v>244</v>
      </c>
      <c r="D4207" t="s">
        <v>374</v>
      </c>
      <c r="E4207">
        <v>615120</v>
      </c>
      <c r="F4207" t="s">
        <v>24196</v>
      </c>
      <c r="G4207" s="7">
        <v>669.65</v>
      </c>
    </row>
    <row r="4208" spans="1:7" x14ac:dyDescent="0.3">
      <c r="A4208">
        <v>3022025</v>
      </c>
      <c r="B4208" t="s">
        <v>24219</v>
      </c>
      <c r="C4208" t="s">
        <v>244</v>
      </c>
      <c r="D4208" t="s">
        <v>375</v>
      </c>
      <c r="E4208">
        <v>615140</v>
      </c>
      <c r="F4208" t="s">
        <v>24196</v>
      </c>
      <c r="G4208" s="7">
        <v>-0.01</v>
      </c>
    </row>
    <row r="4209" spans="1:7" x14ac:dyDescent="0.3">
      <c r="A4209">
        <v>3022025</v>
      </c>
      <c r="B4209" t="s">
        <v>24219</v>
      </c>
      <c r="C4209" t="s">
        <v>244</v>
      </c>
      <c r="D4209" t="s">
        <v>371</v>
      </c>
      <c r="E4209">
        <v>616100</v>
      </c>
      <c r="F4209" t="s">
        <v>24196</v>
      </c>
      <c r="G4209" s="7">
        <v>550</v>
      </c>
    </row>
    <row r="4210" spans="1:7" x14ac:dyDescent="0.3">
      <c r="A4210">
        <v>3022025</v>
      </c>
      <c r="B4210" t="s">
        <v>24219</v>
      </c>
      <c r="C4210" t="s">
        <v>244</v>
      </c>
      <c r="D4210" t="s">
        <v>371</v>
      </c>
      <c r="E4210">
        <v>615100</v>
      </c>
      <c r="F4210" t="s">
        <v>24196</v>
      </c>
      <c r="G4210" s="7">
        <v>4338.92</v>
      </c>
    </row>
    <row r="4211" spans="1:7" x14ac:dyDescent="0.3">
      <c r="A4211">
        <v>3022025</v>
      </c>
      <c r="B4211" t="s">
        <v>24219</v>
      </c>
      <c r="C4211" t="s">
        <v>244</v>
      </c>
      <c r="D4211" t="s">
        <v>375</v>
      </c>
      <c r="E4211">
        <v>615140</v>
      </c>
      <c r="F4211" t="s">
        <v>24196</v>
      </c>
      <c r="G4211" s="7">
        <v>-51.92</v>
      </c>
    </row>
    <row r="4212" spans="1:7" x14ac:dyDescent="0.3">
      <c r="A4212">
        <v>3022025</v>
      </c>
      <c r="B4212" t="s">
        <v>24219</v>
      </c>
      <c r="C4212" t="s">
        <v>244</v>
      </c>
      <c r="D4212" t="s">
        <v>371</v>
      </c>
      <c r="E4212">
        <v>615100</v>
      </c>
      <c r="F4212" t="s">
        <v>24196</v>
      </c>
      <c r="G4212" s="7">
        <v>20.92</v>
      </c>
    </row>
    <row r="4213" spans="1:7" x14ac:dyDescent="0.3">
      <c r="A4213">
        <v>3022025</v>
      </c>
      <c r="B4213" t="s">
        <v>24219</v>
      </c>
      <c r="C4213" t="s">
        <v>244</v>
      </c>
      <c r="D4213" t="s">
        <v>371</v>
      </c>
      <c r="E4213">
        <v>616100</v>
      </c>
      <c r="F4213" t="s">
        <v>24196</v>
      </c>
      <c r="G4213" s="7">
        <v>389.59</v>
      </c>
    </row>
    <row r="4214" spans="1:7" x14ac:dyDescent="0.3">
      <c r="A4214">
        <v>3022025</v>
      </c>
      <c r="B4214" t="s">
        <v>24219</v>
      </c>
      <c r="C4214" t="s">
        <v>244</v>
      </c>
      <c r="D4214" t="s">
        <v>371</v>
      </c>
      <c r="E4214">
        <v>615100</v>
      </c>
      <c r="F4214" t="s">
        <v>24196</v>
      </c>
      <c r="G4214" s="7">
        <v>4.3600000000000003</v>
      </c>
    </row>
    <row r="4215" spans="1:7" x14ac:dyDescent="0.3">
      <c r="A4215">
        <v>3022025</v>
      </c>
      <c r="B4215" t="s">
        <v>24219</v>
      </c>
      <c r="C4215" t="s">
        <v>244</v>
      </c>
      <c r="D4215" t="s">
        <v>371</v>
      </c>
      <c r="E4215">
        <v>616100</v>
      </c>
      <c r="F4215" t="s">
        <v>24196</v>
      </c>
      <c r="G4215" s="7">
        <v>467.82</v>
      </c>
    </row>
    <row r="4216" spans="1:7" x14ac:dyDescent="0.3">
      <c r="A4216">
        <v>3022025</v>
      </c>
      <c r="B4216" t="s">
        <v>24219</v>
      </c>
      <c r="C4216" t="s">
        <v>244</v>
      </c>
      <c r="D4216" t="s">
        <v>377</v>
      </c>
      <c r="E4216">
        <v>611110</v>
      </c>
      <c r="F4216" t="s">
        <v>24196</v>
      </c>
      <c r="G4216" s="7">
        <v>2.15</v>
      </c>
    </row>
    <row r="4217" spans="1:7" x14ac:dyDescent="0.3">
      <c r="A4217">
        <v>3022025</v>
      </c>
      <c r="B4217" t="s">
        <v>24219</v>
      </c>
      <c r="C4217" t="s">
        <v>244</v>
      </c>
      <c r="D4217" t="s">
        <v>375</v>
      </c>
      <c r="E4217">
        <v>615140</v>
      </c>
      <c r="F4217" t="s">
        <v>24196</v>
      </c>
      <c r="G4217" s="7">
        <v>-51.92</v>
      </c>
    </row>
    <row r="4218" spans="1:7" x14ac:dyDescent="0.3">
      <c r="A4218">
        <v>3022025</v>
      </c>
      <c r="B4218" t="s">
        <v>24219</v>
      </c>
      <c r="C4218" t="s">
        <v>244</v>
      </c>
      <c r="D4218" t="s">
        <v>371</v>
      </c>
      <c r="E4218">
        <v>616100</v>
      </c>
      <c r="F4218" t="s">
        <v>24196</v>
      </c>
      <c r="G4218" s="7">
        <v>237.8</v>
      </c>
    </row>
    <row r="4219" spans="1:7" x14ac:dyDescent="0.3">
      <c r="A4219">
        <v>3022025</v>
      </c>
      <c r="B4219" t="s">
        <v>24219</v>
      </c>
      <c r="C4219" t="s">
        <v>244</v>
      </c>
      <c r="D4219" t="s">
        <v>375</v>
      </c>
      <c r="E4219">
        <v>615140</v>
      </c>
      <c r="F4219" t="s">
        <v>24196</v>
      </c>
      <c r="G4219" s="7">
        <v>-51.92</v>
      </c>
    </row>
    <row r="4220" spans="1:7" x14ac:dyDescent="0.3">
      <c r="A4220">
        <v>3022025</v>
      </c>
      <c r="B4220" t="s">
        <v>24219</v>
      </c>
      <c r="C4220" t="s">
        <v>244</v>
      </c>
      <c r="D4220" t="s">
        <v>373</v>
      </c>
      <c r="E4220">
        <v>615130</v>
      </c>
      <c r="F4220" t="s">
        <v>24196</v>
      </c>
      <c r="G4220" s="7">
        <v>1.43</v>
      </c>
    </row>
    <row r="4221" spans="1:7" x14ac:dyDescent="0.3">
      <c r="A4221">
        <v>3022025</v>
      </c>
      <c r="B4221" t="s">
        <v>24219</v>
      </c>
      <c r="C4221" t="s">
        <v>244</v>
      </c>
      <c r="D4221" t="s">
        <v>375</v>
      </c>
      <c r="E4221">
        <v>615140</v>
      </c>
      <c r="F4221" t="s">
        <v>24196</v>
      </c>
      <c r="G4221" s="7">
        <v>-51.92</v>
      </c>
    </row>
    <row r="4222" spans="1:7" x14ac:dyDescent="0.3">
      <c r="A4222">
        <v>3022025</v>
      </c>
      <c r="B4222" t="s">
        <v>24219</v>
      </c>
      <c r="C4222" t="s">
        <v>244</v>
      </c>
      <c r="D4222" t="s">
        <v>377</v>
      </c>
      <c r="E4222">
        <v>611110</v>
      </c>
      <c r="F4222" t="s">
        <v>24196</v>
      </c>
      <c r="G4222" s="7">
        <v>1.55</v>
      </c>
    </row>
    <row r="4223" spans="1:7" x14ac:dyDescent="0.3">
      <c r="A4223">
        <v>3022025</v>
      </c>
      <c r="B4223" t="s">
        <v>24219</v>
      </c>
      <c r="C4223" t="s">
        <v>244</v>
      </c>
      <c r="D4223" t="s">
        <v>371</v>
      </c>
      <c r="E4223">
        <v>615100</v>
      </c>
      <c r="F4223" t="s">
        <v>24196</v>
      </c>
      <c r="G4223" s="7">
        <v>20.420000000000002</v>
      </c>
    </row>
    <row r="4224" spans="1:7" x14ac:dyDescent="0.3">
      <c r="A4224">
        <v>3022025</v>
      </c>
      <c r="B4224" t="s">
        <v>24219</v>
      </c>
      <c r="C4224" t="s">
        <v>244</v>
      </c>
      <c r="D4224" t="s">
        <v>373</v>
      </c>
      <c r="E4224">
        <v>617150</v>
      </c>
      <c r="F4224" t="s">
        <v>24196</v>
      </c>
      <c r="G4224" s="7">
        <v>249.84</v>
      </c>
    </row>
    <row r="4225" spans="1:7" x14ac:dyDescent="0.3">
      <c r="A4225">
        <v>3022025</v>
      </c>
      <c r="B4225" t="s">
        <v>24219</v>
      </c>
      <c r="C4225" t="s">
        <v>244</v>
      </c>
      <c r="D4225" t="s">
        <v>373</v>
      </c>
      <c r="E4225">
        <v>615130</v>
      </c>
      <c r="F4225" t="s">
        <v>24196</v>
      </c>
      <c r="G4225" s="7">
        <v>1818.96</v>
      </c>
    </row>
    <row r="4226" spans="1:7" x14ac:dyDescent="0.3">
      <c r="A4226">
        <v>3022025</v>
      </c>
      <c r="B4226" t="s">
        <v>24219</v>
      </c>
      <c r="C4226" t="s">
        <v>244</v>
      </c>
      <c r="D4226" t="s">
        <v>375</v>
      </c>
      <c r="E4226">
        <v>615140</v>
      </c>
      <c r="F4226" t="s">
        <v>24196</v>
      </c>
      <c r="G4226" s="7">
        <v>-51.92</v>
      </c>
    </row>
    <row r="4227" spans="1:7" x14ac:dyDescent="0.3">
      <c r="A4227">
        <v>3022025</v>
      </c>
      <c r="B4227" t="s">
        <v>24219</v>
      </c>
      <c r="C4227" t="s">
        <v>244</v>
      </c>
      <c r="D4227" t="s">
        <v>377</v>
      </c>
      <c r="E4227">
        <v>611110</v>
      </c>
      <c r="F4227" t="s">
        <v>24196</v>
      </c>
      <c r="G4227" s="7">
        <v>172.05</v>
      </c>
    </row>
    <row r="4228" spans="1:7" x14ac:dyDescent="0.3">
      <c r="A4228">
        <v>3022025</v>
      </c>
      <c r="B4228" t="s">
        <v>24219</v>
      </c>
      <c r="C4228" t="s">
        <v>244</v>
      </c>
      <c r="D4228" t="s">
        <v>377</v>
      </c>
      <c r="E4228">
        <v>611130</v>
      </c>
      <c r="F4228" t="s">
        <v>24196</v>
      </c>
      <c r="G4228" s="7">
        <v>63.4</v>
      </c>
    </row>
    <row r="4229" spans="1:7" x14ac:dyDescent="0.3">
      <c r="A4229">
        <v>3022025</v>
      </c>
      <c r="B4229" t="s">
        <v>24219</v>
      </c>
      <c r="C4229" t="s">
        <v>244</v>
      </c>
      <c r="D4229" t="s">
        <v>373</v>
      </c>
      <c r="E4229">
        <v>617150</v>
      </c>
      <c r="F4229" t="s">
        <v>24196</v>
      </c>
      <c r="G4229" s="7">
        <v>351.71</v>
      </c>
    </row>
    <row r="4230" spans="1:7" x14ac:dyDescent="0.3">
      <c r="A4230">
        <v>3022025</v>
      </c>
      <c r="B4230" t="s">
        <v>24219</v>
      </c>
      <c r="C4230" t="s">
        <v>244</v>
      </c>
      <c r="D4230" t="s">
        <v>373</v>
      </c>
      <c r="E4230">
        <v>616160</v>
      </c>
      <c r="F4230" t="s">
        <v>24196</v>
      </c>
      <c r="G4230" s="7">
        <v>8.83</v>
      </c>
    </row>
    <row r="4231" spans="1:7" x14ac:dyDescent="0.3">
      <c r="A4231">
        <v>3022025</v>
      </c>
      <c r="B4231" t="s">
        <v>24219</v>
      </c>
      <c r="C4231" t="s">
        <v>244</v>
      </c>
      <c r="D4231" t="s">
        <v>373</v>
      </c>
      <c r="E4231">
        <v>615130</v>
      </c>
      <c r="F4231" t="s">
        <v>24196</v>
      </c>
      <c r="G4231" s="7">
        <v>48.95</v>
      </c>
    </row>
    <row r="4232" spans="1:7" x14ac:dyDescent="0.3">
      <c r="A4232">
        <v>3022025</v>
      </c>
      <c r="B4232" t="s">
        <v>24219</v>
      </c>
      <c r="C4232" t="s">
        <v>244</v>
      </c>
      <c r="D4232" t="s">
        <v>377</v>
      </c>
      <c r="E4232">
        <v>611120</v>
      </c>
      <c r="F4232" t="s">
        <v>24196</v>
      </c>
      <c r="G4232" s="7">
        <v>26.74</v>
      </c>
    </row>
    <row r="4233" spans="1:7" x14ac:dyDescent="0.3">
      <c r="A4233">
        <v>3022025</v>
      </c>
      <c r="B4233" t="s">
        <v>24219</v>
      </c>
      <c r="C4233" t="s">
        <v>244</v>
      </c>
      <c r="D4233" t="s">
        <v>375</v>
      </c>
      <c r="E4233">
        <v>615140</v>
      </c>
      <c r="F4233" t="s">
        <v>24196</v>
      </c>
      <c r="G4233" s="7">
        <v>-51.92</v>
      </c>
    </row>
    <row r="4234" spans="1:7" x14ac:dyDescent="0.3">
      <c r="A4234">
        <v>3022025</v>
      </c>
      <c r="B4234" t="s">
        <v>24219</v>
      </c>
      <c r="C4234" t="s">
        <v>244</v>
      </c>
      <c r="D4234" t="s">
        <v>375</v>
      </c>
      <c r="E4234">
        <v>615140</v>
      </c>
      <c r="F4234" t="s">
        <v>24196</v>
      </c>
      <c r="G4234" s="7">
        <v>51.92</v>
      </c>
    </row>
    <row r="4235" spans="1:7" x14ac:dyDescent="0.3">
      <c r="A4235">
        <v>3022025</v>
      </c>
      <c r="B4235" t="s">
        <v>24219</v>
      </c>
      <c r="C4235" t="s">
        <v>244</v>
      </c>
      <c r="D4235" t="s">
        <v>371</v>
      </c>
      <c r="E4235">
        <v>615100</v>
      </c>
      <c r="F4235" t="s">
        <v>24196</v>
      </c>
      <c r="G4235" s="7">
        <v>10.01</v>
      </c>
    </row>
    <row r="4236" spans="1:7" x14ac:dyDescent="0.3">
      <c r="A4236">
        <v>3022025</v>
      </c>
      <c r="B4236" t="s">
        <v>24219</v>
      </c>
      <c r="C4236" t="s">
        <v>244</v>
      </c>
      <c r="D4236" t="s">
        <v>371</v>
      </c>
      <c r="E4236">
        <v>615100</v>
      </c>
      <c r="F4236" t="s">
        <v>24196</v>
      </c>
      <c r="G4236" s="7">
        <v>20.92</v>
      </c>
    </row>
    <row r="4237" spans="1:7" x14ac:dyDescent="0.3">
      <c r="A4237">
        <v>3022025</v>
      </c>
      <c r="B4237" t="s">
        <v>24219</v>
      </c>
      <c r="C4237" t="s">
        <v>244</v>
      </c>
      <c r="D4237" t="s">
        <v>371</v>
      </c>
      <c r="E4237">
        <v>615100</v>
      </c>
      <c r="F4237" t="s">
        <v>24196</v>
      </c>
      <c r="G4237" s="7">
        <v>16.8</v>
      </c>
    </row>
    <row r="4238" spans="1:7" x14ac:dyDescent="0.3">
      <c r="A4238">
        <v>3022025</v>
      </c>
      <c r="B4238" t="s">
        <v>24219</v>
      </c>
      <c r="C4238" t="s">
        <v>244</v>
      </c>
      <c r="D4238" t="s">
        <v>375</v>
      </c>
      <c r="E4238">
        <v>615140</v>
      </c>
      <c r="F4238" t="s">
        <v>24196</v>
      </c>
      <c r="G4238" s="7">
        <v>7</v>
      </c>
    </row>
    <row r="4239" spans="1:7" x14ac:dyDescent="0.3">
      <c r="A4239">
        <v>3022025</v>
      </c>
      <c r="B4239" t="s">
        <v>24219</v>
      </c>
      <c r="C4239" t="s">
        <v>244</v>
      </c>
      <c r="D4239" t="s">
        <v>373</v>
      </c>
      <c r="E4239">
        <v>615130</v>
      </c>
      <c r="F4239" t="s">
        <v>24196</v>
      </c>
      <c r="G4239" s="7">
        <v>9.09</v>
      </c>
    </row>
    <row r="4240" spans="1:7" x14ac:dyDescent="0.3">
      <c r="A4240">
        <v>3022025</v>
      </c>
      <c r="B4240" t="s">
        <v>24219</v>
      </c>
      <c r="C4240" t="s">
        <v>244</v>
      </c>
      <c r="D4240" t="s">
        <v>371</v>
      </c>
      <c r="E4240">
        <v>615100</v>
      </c>
      <c r="F4240" t="s">
        <v>24196</v>
      </c>
      <c r="G4240" s="7">
        <v>17.36</v>
      </c>
    </row>
    <row r="4241" spans="1:7" x14ac:dyDescent="0.3">
      <c r="A4241">
        <v>3022025</v>
      </c>
      <c r="B4241" t="s">
        <v>24219</v>
      </c>
      <c r="C4241" t="s">
        <v>244</v>
      </c>
      <c r="D4241" t="s">
        <v>375</v>
      </c>
      <c r="E4241">
        <v>615140</v>
      </c>
      <c r="F4241" t="s">
        <v>24196</v>
      </c>
      <c r="G4241" s="7">
        <v>-0.01</v>
      </c>
    </row>
    <row r="4242" spans="1:7" x14ac:dyDescent="0.3">
      <c r="A4242">
        <v>3022025</v>
      </c>
      <c r="B4242" t="s">
        <v>24219</v>
      </c>
      <c r="C4242" t="s">
        <v>244</v>
      </c>
      <c r="D4242" t="s">
        <v>373</v>
      </c>
      <c r="E4242">
        <v>616160</v>
      </c>
      <c r="F4242" t="s">
        <v>24196</v>
      </c>
      <c r="G4242" s="7">
        <v>210.29</v>
      </c>
    </row>
    <row r="4243" spans="1:7" x14ac:dyDescent="0.3">
      <c r="A4243">
        <v>3022025</v>
      </c>
      <c r="B4243" t="s">
        <v>24219</v>
      </c>
      <c r="C4243" t="s">
        <v>244</v>
      </c>
      <c r="D4243" t="s">
        <v>375</v>
      </c>
      <c r="E4243">
        <v>615140</v>
      </c>
      <c r="F4243" t="s">
        <v>24196</v>
      </c>
      <c r="G4243" s="7">
        <v>-51.92</v>
      </c>
    </row>
    <row r="4244" spans="1:7" x14ac:dyDescent="0.3">
      <c r="A4244">
        <v>3022025</v>
      </c>
      <c r="B4244" t="s">
        <v>24219</v>
      </c>
      <c r="C4244" t="s">
        <v>244</v>
      </c>
      <c r="D4244" t="s">
        <v>371</v>
      </c>
      <c r="E4244">
        <v>615100</v>
      </c>
      <c r="F4244" t="s">
        <v>24196</v>
      </c>
      <c r="G4244" s="7">
        <v>268.7</v>
      </c>
    </row>
    <row r="4245" spans="1:7" x14ac:dyDescent="0.3">
      <c r="A4245">
        <v>3022025</v>
      </c>
      <c r="B4245" t="s">
        <v>24219</v>
      </c>
      <c r="C4245" t="s">
        <v>244</v>
      </c>
      <c r="D4245" t="s">
        <v>371</v>
      </c>
      <c r="E4245">
        <v>615100</v>
      </c>
      <c r="F4245" t="s">
        <v>24196</v>
      </c>
      <c r="G4245" s="7">
        <v>12.37</v>
      </c>
    </row>
    <row r="4246" spans="1:7" x14ac:dyDescent="0.3">
      <c r="A4246">
        <v>3022025</v>
      </c>
      <c r="B4246" t="s">
        <v>24219</v>
      </c>
      <c r="C4246" t="s">
        <v>244</v>
      </c>
      <c r="D4246" t="s">
        <v>375</v>
      </c>
      <c r="E4246">
        <v>615140</v>
      </c>
      <c r="F4246" t="s">
        <v>24196</v>
      </c>
      <c r="G4246" s="7">
        <v>51.92</v>
      </c>
    </row>
    <row r="4247" spans="1:7" x14ac:dyDescent="0.3">
      <c r="A4247">
        <v>3022025</v>
      </c>
      <c r="B4247" t="s">
        <v>24219</v>
      </c>
      <c r="C4247" t="s">
        <v>244</v>
      </c>
      <c r="D4247" t="s">
        <v>371</v>
      </c>
      <c r="E4247">
        <v>617100</v>
      </c>
      <c r="F4247" t="s">
        <v>24196</v>
      </c>
      <c r="G4247" s="7">
        <v>864.5</v>
      </c>
    </row>
    <row r="4248" spans="1:7" x14ac:dyDescent="0.3">
      <c r="A4248">
        <v>3022025</v>
      </c>
      <c r="B4248" t="s">
        <v>24219</v>
      </c>
      <c r="C4248" t="s">
        <v>244</v>
      </c>
      <c r="D4248" t="s">
        <v>371</v>
      </c>
      <c r="E4248">
        <v>615100</v>
      </c>
      <c r="F4248" t="s">
        <v>24196</v>
      </c>
      <c r="G4248" s="7">
        <v>17.68</v>
      </c>
    </row>
    <row r="4249" spans="1:7" x14ac:dyDescent="0.3">
      <c r="A4249">
        <v>3022025</v>
      </c>
      <c r="B4249" t="s">
        <v>24219</v>
      </c>
      <c r="C4249" t="s">
        <v>244</v>
      </c>
      <c r="D4249" t="s">
        <v>375</v>
      </c>
      <c r="E4249">
        <v>617130</v>
      </c>
      <c r="F4249" t="s">
        <v>24196</v>
      </c>
      <c r="G4249" s="7">
        <v>310.68</v>
      </c>
    </row>
    <row r="4250" spans="1:7" x14ac:dyDescent="0.3">
      <c r="A4250">
        <v>3022025</v>
      </c>
      <c r="B4250" t="s">
        <v>24219</v>
      </c>
      <c r="C4250" t="s">
        <v>244</v>
      </c>
      <c r="D4250" t="s">
        <v>371</v>
      </c>
      <c r="E4250">
        <v>615100</v>
      </c>
      <c r="F4250" t="s">
        <v>24196</v>
      </c>
      <c r="G4250" s="7">
        <v>3471.13</v>
      </c>
    </row>
    <row r="4251" spans="1:7" x14ac:dyDescent="0.3">
      <c r="A4251">
        <v>3022025</v>
      </c>
      <c r="B4251" t="s">
        <v>24219</v>
      </c>
      <c r="C4251" t="s">
        <v>244</v>
      </c>
      <c r="D4251" t="s">
        <v>371</v>
      </c>
      <c r="E4251">
        <v>615100</v>
      </c>
      <c r="F4251" t="s">
        <v>24196</v>
      </c>
      <c r="G4251" s="7">
        <v>1915.9</v>
      </c>
    </row>
    <row r="4252" spans="1:7" x14ac:dyDescent="0.3">
      <c r="A4252">
        <v>3022025</v>
      </c>
      <c r="B4252" t="s">
        <v>24219</v>
      </c>
      <c r="C4252" t="s">
        <v>244</v>
      </c>
      <c r="D4252" t="s">
        <v>371</v>
      </c>
      <c r="E4252">
        <v>615100</v>
      </c>
      <c r="F4252" t="s">
        <v>24196</v>
      </c>
      <c r="G4252" s="7">
        <v>735.32</v>
      </c>
    </row>
    <row r="4253" spans="1:7" x14ac:dyDescent="0.3">
      <c r="A4253">
        <v>3022025</v>
      </c>
      <c r="B4253" t="s">
        <v>24219</v>
      </c>
      <c r="C4253" t="s">
        <v>244</v>
      </c>
      <c r="D4253" t="s">
        <v>374</v>
      </c>
      <c r="E4253">
        <v>615120</v>
      </c>
      <c r="F4253" t="s">
        <v>24196</v>
      </c>
      <c r="G4253" s="7">
        <v>3.35</v>
      </c>
    </row>
    <row r="4254" spans="1:7" x14ac:dyDescent="0.3">
      <c r="A4254">
        <v>3022025</v>
      </c>
      <c r="B4254" t="s">
        <v>24219</v>
      </c>
      <c r="C4254" t="s">
        <v>244</v>
      </c>
      <c r="D4254" t="s">
        <v>375</v>
      </c>
      <c r="E4254">
        <v>615140</v>
      </c>
      <c r="F4254" t="s">
        <v>24196</v>
      </c>
      <c r="G4254" s="7">
        <v>0.01</v>
      </c>
    </row>
    <row r="4255" spans="1:7" x14ac:dyDescent="0.3">
      <c r="A4255">
        <v>3022025</v>
      </c>
      <c r="B4255" t="s">
        <v>24219</v>
      </c>
      <c r="C4255" t="s">
        <v>244</v>
      </c>
      <c r="D4255" t="s">
        <v>373</v>
      </c>
      <c r="E4255">
        <v>615130</v>
      </c>
      <c r="F4255" t="s">
        <v>24196</v>
      </c>
      <c r="G4255" s="7">
        <v>9.09</v>
      </c>
    </row>
    <row r="4256" spans="1:7" x14ac:dyDescent="0.3">
      <c r="A4256">
        <v>3022025</v>
      </c>
      <c r="B4256" t="s">
        <v>24219</v>
      </c>
      <c r="C4256" t="s">
        <v>244</v>
      </c>
      <c r="D4256" t="s">
        <v>377</v>
      </c>
      <c r="E4256">
        <v>611110</v>
      </c>
      <c r="F4256" t="s">
        <v>24196</v>
      </c>
      <c r="G4256" s="7">
        <v>2.04</v>
      </c>
    </row>
    <row r="4257" spans="1:7" x14ac:dyDescent="0.3">
      <c r="A4257">
        <v>3022025</v>
      </c>
      <c r="B4257" t="s">
        <v>24219</v>
      </c>
      <c r="C4257" t="s">
        <v>244</v>
      </c>
      <c r="D4257" t="s">
        <v>373</v>
      </c>
      <c r="E4257">
        <v>617150</v>
      </c>
      <c r="F4257" t="s">
        <v>24196</v>
      </c>
      <c r="G4257" s="7">
        <v>56.59</v>
      </c>
    </row>
    <row r="4258" spans="1:7" x14ac:dyDescent="0.3">
      <c r="A4258">
        <v>3022025</v>
      </c>
      <c r="B4258" t="s">
        <v>24219</v>
      </c>
      <c r="C4258" t="s">
        <v>244</v>
      </c>
      <c r="D4258" t="s">
        <v>371</v>
      </c>
      <c r="E4258">
        <v>617100</v>
      </c>
      <c r="F4258" t="s">
        <v>24196</v>
      </c>
      <c r="G4258" s="7">
        <v>1418.87</v>
      </c>
    </row>
    <row r="4259" spans="1:7" x14ac:dyDescent="0.3">
      <c r="A4259">
        <v>3022025</v>
      </c>
      <c r="B4259" t="s">
        <v>24219</v>
      </c>
      <c r="C4259" t="s">
        <v>244</v>
      </c>
      <c r="D4259" t="s">
        <v>375</v>
      </c>
      <c r="E4259">
        <v>615140</v>
      </c>
      <c r="F4259" t="s">
        <v>24196</v>
      </c>
      <c r="G4259" s="7">
        <v>-51.92</v>
      </c>
    </row>
    <row r="4260" spans="1:7" x14ac:dyDescent="0.3">
      <c r="A4260">
        <v>3022025</v>
      </c>
      <c r="B4260" t="s">
        <v>24219</v>
      </c>
      <c r="C4260" t="s">
        <v>244</v>
      </c>
      <c r="D4260" t="s">
        <v>371</v>
      </c>
      <c r="E4260">
        <v>617100</v>
      </c>
      <c r="F4260" t="s">
        <v>24196</v>
      </c>
      <c r="G4260" s="7">
        <v>709.72</v>
      </c>
    </row>
    <row r="4261" spans="1:7" x14ac:dyDescent="0.3">
      <c r="A4261">
        <v>3022025</v>
      </c>
      <c r="B4261" t="s">
        <v>24219</v>
      </c>
      <c r="C4261" t="s">
        <v>244</v>
      </c>
      <c r="D4261" t="s">
        <v>371</v>
      </c>
      <c r="E4261">
        <v>615100</v>
      </c>
      <c r="F4261" t="s">
        <v>24196</v>
      </c>
      <c r="G4261" s="7">
        <v>2699.65</v>
      </c>
    </row>
    <row r="4262" spans="1:7" x14ac:dyDescent="0.3">
      <c r="A4262">
        <v>3022025</v>
      </c>
      <c r="B4262" t="s">
        <v>24219</v>
      </c>
      <c r="C4262" t="s">
        <v>244</v>
      </c>
      <c r="D4262" t="s">
        <v>375</v>
      </c>
      <c r="E4262">
        <v>615140</v>
      </c>
      <c r="F4262" t="s">
        <v>24196</v>
      </c>
      <c r="G4262" s="7">
        <v>51.92</v>
      </c>
    </row>
    <row r="4263" spans="1:7" x14ac:dyDescent="0.3">
      <c r="A4263">
        <v>3022025</v>
      </c>
      <c r="B4263" t="s">
        <v>24219</v>
      </c>
      <c r="C4263" t="s">
        <v>244</v>
      </c>
      <c r="D4263" t="s">
        <v>371</v>
      </c>
      <c r="E4263">
        <v>615100</v>
      </c>
      <c r="F4263" t="s">
        <v>24196</v>
      </c>
      <c r="G4263" s="7">
        <v>10.56</v>
      </c>
    </row>
    <row r="4264" spans="1:7" x14ac:dyDescent="0.3">
      <c r="A4264">
        <v>3022025</v>
      </c>
      <c r="B4264" t="s">
        <v>24219</v>
      </c>
      <c r="C4264" t="s">
        <v>244</v>
      </c>
      <c r="D4264" t="s">
        <v>377</v>
      </c>
      <c r="E4264">
        <v>611110</v>
      </c>
      <c r="F4264" t="s">
        <v>24196</v>
      </c>
      <c r="G4264" s="7">
        <v>138.71</v>
      </c>
    </row>
    <row r="4265" spans="1:7" x14ac:dyDescent="0.3">
      <c r="A4265">
        <v>3022025</v>
      </c>
      <c r="B4265" t="s">
        <v>24219</v>
      </c>
      <c r="C4265" t="s">
        <v>244</v>
      </c>
      <c r="D4265" t="s">
        <v>377</v>
      </c>
      <c r="E4265">
        <v>611110</v>
      </c>
      <c r="F4265" t="s">
        <v>24196</v>
      </c>
      <c r="G4265" s="7">
        <v>2.14</v>
      </c>
    </row>
    <row r="4266" spans="1:7" x14ac:dyDescent="0.3">
      <c r="A4266">
        <v>3022025</v>
      </c>
      <c r="B4266" t="s">
        <v>24219</v>
      </c>
      <c r="C4266" t="s">
        <v>244</v>
      </c>
      <c r="D4266" t="s">
        <v>374</v>
      </c>
      <c r="E4266">
        <v>615120</v>
      </c>
      <c r="F4266" t="s">
        <v>24196</v>
      </c>
      <c r="G4266" s="7">
        <v>3.35</v>
      </c>
    </row>
    <row r="4267" spans="1:7" x14ac:dyDescent="0.3">
      <c r="A4267">
        <v>3022025</v>
      </c>
      <c r="B4267" t="s">
        <v>24219</v>
      </c>
      <c r="C4267" t="s">
        <v>244</v>
      </c>
      <c r="D4267" t="s">
        <v>373</v>
      </c>
      <c r="E4267">
        <v>615130</v>
      </c>
      <c r="F4267" t="s">
        <v>24196</v>
      </c>
      <c r="G4267" s="7">
        <v>1724.06</v>
      </c>
    </row>
    <row r="4268" spans="1:7" x14ac:dyDescent="0.3">
      <c r="A4268">
        <v>3022025</v>
      </c>
      <c r="B4268" t="s">
        <v>24219</v>
      </c>
      <c r="C4268" t="s">
        <v>244</v>
      </c>
      <c r="D4268" t="s">
        <v>373</v>
      </c>
      <c r="E4268">
        <v>615130</v>
      </c>
      <c r="F4268" t="s">
        <v>24196</v>
      </c>
      <c r="G4268" s="7">
        <v>285.66000000000003</v>
      </c>
    </row>
    <row r="4269" spans="1:7" x14ac:dyDescent="0.3">
      <c r="A4269">
        <v>3022025</v>
      </c>
      <c r="B4269" t="s">
        <v>24219</v>
      </c>
      <c r="C4269" t="s">
        <v>244</v>
      </c>
      <c r="D4269" t="s">
        <v>373</v>
      </c>
      <c r="E4269">
        <v>615130</v>
      </c>
      <c r="F4269" t="s">
        <v>24196</v>
      </c>
      <c r="G4269" s="7">
        <v>1.82</v>
      </c>
    </row>
    <row r="4270" spans="1:7" x14ac:dyDescent="0.3">
      <c r="A4270">
        <v>3022025</v>
      </c>
      <c r="B4270" t="s">
        <v>24219</v>
      </c>
      <c r="C4270" t="s">
        <v>244</v>
      </c>
      <c r="D4270" t="s">
        <v>375</v>
      </c>
      <c r="E4270">
        <v>615140</v>
      </c>
      <c r="F4270" t="s">
        <v>24196</v>
      </c>
      <c r="G4270" s="7">
        <v>-0.01</v>
      </c>
    </row>
    <row r="4271" spans="1:7" x14ac:dyDescent="0.3">
      <c r="A4271">
        <v>3022025</v>
      </c>
      <c r="B4271" t="s">
        <v>24219</v>
      </c>
      <c r="C4271" t="s">
        <v>244</v>
      </c>
      <c r="D4271" t="s">
        <v>375</v>
      </c>
      <c r="E4271">
        <v>615140</v>
      </c>
      <c r="F4271" t="s">
        <v>24196</v>
      </c>
      <c r="G4271" s="7">
        <v>51.92</v>
      </c>
    </row>
    <row r="4272" spans="1:7" x14ac:dyDescent="0.3">
      <c r="A4272">
        <v>3022025</v>
      </c>
      <c r="B4272" t="s">
        <v>24219</v>
      </c>
      <c r="C4272" t="s">
        <v>244</v>
      </c>
      <c r="D4272" t="s">
        <v>371</v>
      </c>
      <c r="E4272">
        <v>615100</v>
      </c>
      <c r="F4272" t="s">
        <v>24196</v>
      </c>
      <c r="G4272" s="7">
        <v>447.83</v>
      </c>
    </row>
    <row r="4273" spans="1:7" x14ac:dyDescent="0.3">
      <c r="A4273">
        <v>3022025</v>
      </c>
      <c r="B4273" t="s">
        <v>24219</v>
      </c>
      <c r="C4273" t="s">
        <v>244</v>
      </c>
      <c r="D4273" t="s">
        <v>373</v>
      </c>
      <c r="E4273">
        <v>616160</v>
      </c>
      <c r="F4273" t="s">
        <v>24196</v>
      </c>
      <c r="G4273" s="7">
        <v>63.22</v>
      </c>
    </row>
    <row r="4274" spans="1:7" x14ac:dyDescent="0.3">
      <c r="A4274">
        <v>3022025</v>
      </c>
      <c r="B4274" t="s">
        <v>24219</v>
      </c>
      <c r="C4274" t="s">
        <v>244</v>
      </c>
      <c r="D4274" t="s">
        <v>373</v>
      </c>
      <c r="E4274">
        <v>615130</v>
      </c>
      <c r="F4274" t="s">
        <v>24196</v>
      </c>
      <c r="G4274" s="7">
        <v>88.35</v>
      </c>
    </row>
    <row r="4275" spans="1:7" x14ac:dyDescent="0.3">
      <c r="A4275">
        <v>3022025</v>
      </c>
      <c r="B4275" t="s">
        <v>24219</v>
      </c>
      <c r="C4275" t="s">
        <v>244</v>
      </c>
      <c r="D4275" t="s">
        <v>377</v>
      </c>
      <c r="E4275">
        <v>611110</v>
      </c>
      <c r="F4275" t="s">
        <v>24196</v>
      </c>
      <c r="G4275" s="7">
        <v>430.43</v>
      </c>
    </row>
    <row r="4276" spans="1:7" x14ac:dyDescent="0.3">
      <c r="A4276">
        <v>3022025</v>
      </c>
      <c r="B4276" t="s">
        <v>24219</v>
      </c>
      <c r="C4276" t="s">
        <v>244</v>
      </c>
      <c r="D4276" t="s">
        <v>375</v>
      </c>
      <c r="E4276">
        <v>615140</v>
      </c>
      <c r="F4276" t="s">
        <v>24196</v>
      </c>
      <c r="G4276" s="7">
        <v>51.92</v>
      </c>
    </row>
    <row r="4277" spans="1:7" x14ac:dyDescent="0.3">
      <c r="A4277">
        <v>3022025</v>
      </c>
      <c r="B4277" t="s">
        <v>24219</v>
      </c>
      <c r="C4277" t="s">
        <v>244</v>
      </c>
      <c r="D4277" t="s">
        <v>371</v>
      </c>
      <c r="E4277">
        <v>617100</v>
      </c>
      <c r="F4277" t="s">
        <v>24196</v>
      </c>
      <c r="G4277" s="7">
        <v>497.76</v>
      </c>
    </row>
    <row r="4278" spans="1:7" x14ac:dyDescent="0.3">
      <c r="A4278">
        <v>3022025</v>
      </c>
      <c r="B4278" t="s">
        <v>24219</v>
      </c>
      <c r="C4278" t="s">
        <v>244</v>
      </c>
      <c r="D4278" t="s">
        <v>373</v>
      </c>
      <c r="E4278">
        <v>615130</v>
      </c>
      <c r="F4278" t="s">
        <v>24196</v>
      </c>
      <c r="G4278" s="7">
        <v>1.1000000000000001</v>
      </c>
    </row>
    <row r="4279" spans="1:7" x14ac:dyDescent="0.3">
      <c r="A4279">
        <v>3022025</v>
      </c>
      <c r="B4279" t="s">
        <v>24219</v>
      </c>
      <c r="C4279" t="s">
        <v>244</v>
      </c>
      <c r="D4279" t="s">
        <v>371</v>
      </c>
      <c r="E4279">
        <v>617100</v>
      </c>
      <c r="F4279" t="s">
        <v>24196</v>
      </c>
      <c r="G4279" s="7">
        <v>1014.08</v>
      </c>
    </row>
    <row r="4280" spans="1:7" x14ac:dyDescent="0.3">
      <c r="A4280">
        <v>3022025</v>
      </c>
      <c r="B4280" t="s">
        <v>24219</v>
      </c>
      <c r="C4280" t="s">
        <v>244</v>
      </c>
      <c r="D4280" t="s">
        <v>374</v>
      </c>
      <c r="E4280">
        <v>616120</v>
      </c>
      <c r="F4280" t="s">
        <v>24196</v>
      </c>
      <c r="G4280" s="7">
        <v>454.1</v>
      </c>
    </row>
    <row r="4281" spans="1:7" x14ac:dyDescent="0.3">
      <c r="A4281">
        <v>3022025</v>
      </c>
      <c r="B4281" t="s">
        <v>24219</v>
      </c>
      <c r="C4281" t="s">
        <v>244</v>
      </c>
      <c r="D4281" t="s">
        <v>375</v>
      </c>
      <c r="E4281">
        <v>615140</v>
      </c>
      <c r="F4281" t="s">
        <v>24196</v>
      </c>
      <c r="G4281" s="7">
        <v>-51.92</v>
      </c>
    </row>
    <row r="4282" spans="1:7" x14ac:dyDescent="0.3">
      <c r="A4282">
        <v>3022025</v>
      </c>
      <c r="B4282" t="s">
        <v>24219</v>
      </c>
      <c r="C4282" t="s">
        <v>244</v>
      </c>
      <c r="D4282" t="s">
        <v>373</v>
      </c>
      <c r="E4282">
        <v>615130</v>
      </c>
      <c r="F4282" t="s">
        <v>24196</v>
      </c>
      <c r="G4282" s="7">
        <v>8.4700000000000006</v>
      </c>
    </row>
    <row r="4283" spans="1:7" x14ac:dyDescent="0.3">
      <c r="A4283">
        <v>3022025</v>
      </c>
      <c r="B4283" t="s">
        <v>24219</v>
      </c>
      <c r="C4283" t="s">
        <v>244</v>
      </c>
      <c r="D4283" t="s">
        <v>373</v>
      </c>
      <c r="E4283">
        <v>616160</v>
      </c>
      <c r="F4283" t="s">
        <v>24196</v>
      </c>
      <c r="G4283" s="7">
        <v>175.39</v>
      </c>
    </row>
    <row r="4284" spans="1:7" x14ac:dyDescent="0.3">
      <c r="A4284">
        <v>3022025</v>
      </c>
      <c r="B4284" t="s">
        <v>24219</v>
      </c>
      <c r="C4284" t="s">
        <v>244</v>
      </c>
      <c r="D4284" t="s">
        <v>375</v>
      </c>
      <c r="E4284">
        <v>615140</v>
      </c>
      <c r="F4284" t="s">
        <v>24196</v>
      </c>
      <c r="G4284" s="7">
        <v>51.92</v>
      </c>
    </row>
    <row r="4285" spans="1:7" x14ac:dyDescent="0.3">
      <c r="A4285">
        <v>3022025</v>
      </c>
      <c r="B4285" t="s">
        <v>24219</v>
      </c>
      <c r="C4285" t="s">
        <v>244</v>
      </c>
      <c r="D4285" t="s">
        <v>374</v>
      </c>
      <c r="E4285">
        <v>615120</v>
      </c>
      <c r="F4285" t="s">
        <v>24196</v>
      </c>
      <c r="G4285" s="7">
        <v>713.93</v>
      </c>
    </row>
    <row r="4286" spans="1:7" x14ac:dyDescent="0.3">
      <c r="A4286">
        <v>3022025</v>
      </c>
      <c r="B4286" t="s">
        <v>24219</v>
      </c>
      <c r="C4286" t="s">
        <v>244</v>
      </c>
      <c r="D4286" t="s">
        <v>371</v>
      </c>
      <c r="E4286">
        <v>616100</v>
      </c>
      <c r="F4286" t="s">
        <v>24196</v>
      </c>
      <c r="G4286" s="7">
        <v>342.75</v>
      </c>
    </row>
    <row r="4287" spans="1:7" x14ac:dyDescent="0.3">
      <c r="A4287">
        <v>3022025</v>
      </c>
      <c r="B4287" t="s">
        <v>24219</v>
      </c>
      <c r="C4287" t="s">
        <v>244</v>
      </c>
      <c r="D4287" t="s">
        <v>373</v>
      </c>
      <c r="E4287">
        <v>615130</v>
      </c>
      <c r="F4287" t="s">
        <v>24196</v>
      </c>
      <c r="G4287" s="7">
        <v>9.09</v>
      </c>
    </row>
    <row r="4288" spans="1:7" x14ac:dyDescent="0.3">
      <c r="A4288">
        <v>3022025</v>
      </c>
      <c r="B4288" t="s">
        <v>24219</v>
      </c>
      <c r="C4288" t="s">
        <v>244</v>
      </c>
      <c r="D4288" t="s">
        <v>375</v>
      </c>
      <c r="E4288">
        <v>615140</v>
      </c>
      <c r="F4288" t="s">
        <v>24196</v>
      </c>
      <c r="G4288" s="7">
        <v>-51.92</v>
      </c>
    </row>
    <row r="4289" spans="1:7" x14ac:dyDescent="0.3">
      <c r="A4289">
        <v>3022025</v>
      </c>
      <c r="B4289" t="s">
        <v>24219</v>
      </c>
      <c r="C4289" t="s">
        <v>244</v>
      </c>
      <c r="D4289" t="s">
        <v>373</v>
      </c>
      <c r="E4289">
        <v>615130</v>
      </c>
      <c r="F4289" t="s">
        <v>24196</v>
      </c>
      <c r="G4289" s="7">
        <v>277.41000000000003</v>
      </c>
    </row>
    <row r="4290" spans="1:7" x14ac:dyDescent="0.3">
      <c r="A4290">
        <v>3022025</v>
      </c>
      <c r="B4290" t="s">
        <v>24219</v>
      </c>
      <c r="C4290" t="s">
        <v>244</v>
      </c>
      <c r="D4290" t="s">
        <v>377</v>
      </c>
      <c r="E4290">
        <v>611130</v>
      </c>
      <c r="F4290" t="s">
        <v>24196</v>
      </c>
      <c r="G4290" s="7">
        <v>17.559999999999999</v>
      </c>
    </row>
    <row r="4291" spans="1:7" x14ac:dyDescent="0.3">
      <c r="A4291">
        <v>3022025</v>
      </c>
      <c r="B4291" t="s">
        <v>24219</v>
      </c>
      <c r="C4291" t="s">
        <v>244</v>
      </c>
      <c r="D4291" t="s">
        <v>375</v>
      </c>
      <c r="E4291">
        <v>615140</v>
      </c>
      <c r="F4291" t="s">
        <v>24196</v>
      </c>
      <c r="G4291" s="7">
        <v>0.01</v>
      </c>
    </row>
    <row r="4292" spans="1:7" x14ac:dyDescent="0.3">
      <c r="A4292">
        <v>3022025</v>
      </c>
      <c r="B4292" t="s">
        <v>24219</v>
      </c>
      <c r="C4292" t="s">
        <v>244</v>
      </c>
      <c r="D4292" t="s">
        <v>375</v>
      </c>
      <c r="E4292">
        <v>615140</v>
      </c>
      <c r="F4292" t="s">
        <v>24196</v>
      </c>
      <c r="G4292" s="7">
        <v>51.92</v>
      </c>
    </row>
    <row r="4293" spans="1:7" x14ac:dyDescent="0.3">
      <c r="A4293">
        <v>3022025</v>
      </c>
      <c r="B4293" t="s">
        <v>24219</v>
      </c>
      <c r="C4293" t="s">
        <v>244</v>
      </c>
      <c r="D4293" t="s">
        <v>373</v>
      </c>
      <c r="E4293">
        <v>617150</v>
      </c>
      <c r="F4293" t="s">
        <v>24196</v>
      </c>
      <c r="G4293" s="7">
        <v>365.77</v>
      </c>
    </row>
    <row r="4294" spans="1:7" x14ac:dyDescent="0.3">
      <c r="A4294">
        <v>3022025</v>
      </c>
      <c r="B4294" t="s">
        <v>24219</v>
      </c>
      <c r="C4294" t="s">
        <v>244</v>
      </c>
      <c r="D4294" t="s">
        <v>371</v>
      </c>
      <c r="E4294">
        <v>615100</v>
      </c>
      <c r="F4294" t="s">
        <v>24196</v>
      </c>
      <c r="G4294" s="7">
        <v>24.74</v>
      </c>
    </row>
    <row r="4295" spans="1:7" x14ac:dyDescent="0.3">
      <c r="A4295">
        <v>3022025</v>
      </c>
      <c r="B4295" t="s">
        <v>24219</v>
      </c>
      <c r="C4295" t="s">
        <v>244</v>
      </c>
      <c r="D4295" t="s">
        <v>373</v>
      </c>
      <c r="E4295">
        <v>616160</v>
      </c>
      <c r="F4295" t="s">
        <v>24196</v>
      </c>
      <c r="G4295" s="7">
        <v>140.56</v>
      </c>
    </row>
    <row r="4296" spans="1:7" x14ac:dyDescent="0.3">
      <c r="A4296">
        <v>3022025</v>
      </c>
      <c r="B4296" t="s">
        <v>24219</v>
      </c>
      <c r="C4296" t="s">
        <v>244</v>
      </c>
      <c r="D4296" t="s">
        <v>375</v>
      </c>
      <c r="E4296">
        <v>615140</v>
      </c>
      <c r="F4296" t="s">
        <v>24196</v>
      </c>
      <c r="G4296" s="7">
        <v>-51.92</v>
      </c>
    </row>
    <row r="4297" spans="1:7" x14ac:dyDescent="0.3">
      <c r="A4297">
        <v>3022025</v>
      </c>
      <c r="B4297" t="s">
        <v>24219</v>
      </c>
      <c r="C4297" t="s">
        <v>244</v>
      </c>
      <c r="D4297" t="s">
        <v>375</v>
      </c>
      <c r="E4297">
        <v>617130</v>
      </c>
      <c r="F4297" t="s">
        <v>24196</v>
      </c>
      <c r="G4297" s="7">
        <v>285.74</v>
      </c>
    </row>
    <row r="4298" spans="1:7" x14ac:dyDescent="0.3">
      <c r="A4298">
        <v>3022025</v>
      </c>
      <c r="B4298" t="s">
        <v>24219</v>
      </c>
      <c r="C4298" t="s">
        <v>244</v>
      </c>
      <c r="D4298" t="s">
        <v>375</v>
      </c>
      <c r="E4298">
        <v>615140</v>
      </c>
      <c r="F4298" t="s">
        <v>24196</v>
      </c>
      <c r="G4298" s="7">
        <v>-51.92</v>
      </c>
    </row>
    <row r="4299" spans="1:7" x14ac:dyDescent="0.3">
      <c r="A4299">
        <v>3022025</v>
      </c>
      <c r="B4299" t="s">
        <v>24219</v>
      </c>
      <c r="C4299" t="s">
        <v>244</v>
      </c>
      <c r="D4299" t="s">
        <v>377</v>
      </c>
      <c r="E4299">
        <v>611110</v>
      </c>
      <c r="F4299" t="s">
        <v>24196</v>
      </c>
      <c r="G4299" s="7">
        <v>430.43</v>
      </c>
    </row>
    <row r="4300" spans="1:7" x14ac:dyDescent="0.3">
      <c r="A4300">
        <v>3022025</v>
      </c>
      <c r="B4300" t="s">
        <v>24219</v>
      </c>
      <c r="C4300" t="s">
        <v>244</v>
      </c>
      <c r="D4300" t="s">
        <v>373</v>
      </c>
      <c r="E4300">
        <v>616160</v>
      </c>
      <c r="F4300" t="s">
        <v>24196</v>
      </c>
      <c r="G4300" s="7">
        <v>210.29</v>
      </c>
    </row>
    <row r="4301" spans="1:7" x14ac:dyDescent="0.3">
      <c r="A4301">
        <v>3022025</v>
      </c>
      <c r="B4301" t="s">
        <v>24219</v>
      </c>
      <c r="C4301" t="s">
        <v>244</v>
      </c>
      <c r="D4301" t="s">
        <v>373</v>
      </c>
      <c r="E4301">
        <v>615130</v>
      </c>
      <c r="F4301" t="s">
        <v>24196</v>
      </c>
      <c r="G4301" s="7">
        <v>6.49</v>
      </c>
    </row>
    <row r="4302" spans="1:7" x14ac:dyDescent="0.3">
      <c r="A4302">
        <v>3022025</v>
      </c>
      <c r="B4302" t="s">
        <v>24219</v>
      </c>
      <c r="C4302" t="s">
        <v>244</v>
      </c>
      <c r="D4302" t="s">
        <v>375</v>
      </c>
      <c r="E4302">
        <v>615140</v>
      </c>
      <c r="F4302" t="s">
        <v>24196</v>
      </c>
      <c r="G4302" s="7">
        <v>51.92</v>
      </c>
    </row>
    <row r="4303" spans="1:7" x14ac:dyDescent="0.3">
      <c r="A4303">
        <v>3022025</v>
      </c>
      <c r="B4303" t="s">
        <v>24219</v>
      </c>
      <c r="C4303" t="s">
        <v>244</v>
      </c>
      <c r="D4303" t="s">
        <v>373</v>
      </c>
      <c r="E4303">
        <v>616160</v>
      </c>
      <c r="F4303" t="s">
        <v>24196</v>
      </c>
      <c r="G4303" s="7">
        <v>88.6</v>
      </c>
    </row>
    <row r="4304" spans="1:7" x14ac:dyDescent="0.3">
      <c r="A4304">
        <v>3022025</v>
      </c>
      <c r="B4304" t="s">
        <v>24219</v>
      </c>
      <c r="C4304" t="s">
        <v>244</v>
      </c>
      <c r="D4304" t="s">
        <v>371</v>
      </c>
      <c r="E4304">
        <v>615100</v>
      </c>
      <c r="F4304" t="s">
        <v>24196</v>
      </c>
      <c r="G4304" s="7">
        <v>3535.83</v>
      </c>
    </row>
    <row r="4305" spans="1:7" x14ac:dyDescent="0.3">
      <c r="A4305">
        <v>3022025</v>
      </c>
      <c r="B4305" t="s">
        <v>24219</v>
      </c>
      <c r="C4305" t="s">
        <v>244</v>
      </c>
      <c r="D4305" t="s">
        <v>374</v>
      </c>
      <c r="E4305">
        <v>616120</v>
      </c>
      <c r="F4305" t="s">
        <v>24196</v>
      </c>
      <c r="G4305" s="7">
        <v>37.9</v>
      </c>
    </row>
    <row r="4306" spans="1:7" x14ac:dyDescent="0.3">
      <c r="A4306">
        <v>3022025</v>
      </c>
      <c r="B4306" t="s">
        <v>24219</v>
      </c>
      <c r="C4306" t="s">
        <v>244</v>
      </c>
      <c r="D4306" t="s">
        <v>371</v>
      </c>
      <c r="E4306">
        <v>617100</v>
      </c>
      <c r="F4306" t="s">
        <v>24196</v>
      </c>
      <c r="G4306" s="7">
        <v>963.67</v>
      </c>
    </row>
    <row r="4307" spans="1:7" x14ac:dyDescent="0.3">
      <c r="A4307">
        <v>3022025</v>
      </c>
      <c r="B4307" t="s">
        <v>24219</v>
      </c>
      <c r="C4307" t="s">
        <v>244</v>
      </c>
      <c r="D4307" t="s">
        <v>373</v>
      </c>
      <c r="E4307">
        <v>615130</v>
      </c>
      <c r="F4307" t="s">
        <v>24196</v>
      </c>
      <c r="G4307" s="7">
        <v>1.72</v>
      </c>
    </row>
    <row r="4308" spans="1:7" x14ac:dyDescent="0.3">
      <c r="A4308">
        <v>3022025</v>
      </c>
      <c r="B4308" t="s">
        <v>24219</v>
      </c>
      <c r="C4308" t="s">
        <v>244</v>
      </c>
      <c r="D4308" t="s">
        <v>371</v>
      </c>
      <c r="E4308">
        <v>617100</v>
      </c>
      <c r="F4308" t="s">
        <v>24196</v>
      </c>
      <c r="G4308" s="7">
        <v>516.17999999999995</v>
      </c>
    </row>
    <row r="4309" spans="1:7" x14ac:dyDescent="0.3">
      <c r="A4309">
        <v>3022025</v>
      </c>
      <c r="B4309" t="s">
        <v>24219</v>
      </c>
      <c r="C4309" t="s">
        <v>244</v>
      </c>
      <c r="D4309" t="s">
        <v>373</v>
      </c>
      <c r="E4309">
        <v>617150</v>
      </c>
      <c r="F4309" t="s">
        <v>24196</v>
      </c>
      <c r="G4309" s="7">
        <v>44.97</v>
      </c>
    </row>
    <row r="4310" spans="1:7" x14ac:dyDescent="0.3">
      <c r="A4310">
        <v>3022025</v>
      </c>
      <c r="B4310" t="s">
        <v>24219</v>
      </c>
      <c r="C4310" t="s">
        <v>244</v>
      </c>
      <c r="D4310" t="s">
        <v>374</v>
      </c>
      <c r="E4310">
        <v>615120</v>
      </c>
      <c r="F4310" t="s">
        <v>24196</v>
      </c>
      <c r="G4310" s="7">
        <v>132.44</v>
      </c>
    </row>
    <row r="4311" spans="1:7" x14ac:dyDescent="0.3">
      <c r="A4311">
        <v>3022025</v>
      </c>
      <c r="B4311" t="s">
        <v>24219</v>
      </c>
      <c r="C4311" t="s">
        <v>244</v>
      </c>
      <c r="D4311" t="s">
        <v>373</v>
      </c>
      <c r="E4311">
        <v>617150</v>
      </c>
      <c r="F4311" t="s">
        <v>24196</v>
      </c>
      <c r="G4311" s="7">
        <v>69.97</v>
      </c>
    </row>
    <row r="4312" spans="1:7" x14ac:dyDescent="0.3">
      <c r="A4312">
        <v>3022025</v>
      </c>
      <c r="B4312" t="s">
        <v>24219</v>
      </c>
      <c r="C4312" t="s">
        <v>244</v>
      </c>
      <c r="D4312" t="s">
        <v>371</v>
      </c>
      <c r="E4312">
        <v>615100</v>
      </c>
      <c r="F4312" t="s">
        <v>24196</v>
      </c>
      <c r="G4312" s="7">
        <v>14.84</v>
      </c>
    </row>
    <row r="4313" spans="1:7" x14ac:dyDescent="0.3">
      <c r="A4313">
        <v>3022025</v>
      </c>
      <c r="B4313" t="s">
        <v>24219</v>
      </c>
      <c r="C4313" t="s">
        <v>244</v>
      </c>
      <c r="D4313" t="s">
        <v>375</v>
      </c>
      <c r="E4313">
        <v>615140</v>
      </c>
      <c r="F4313" t="s">
        <v>24196</v>
      </c>
      <c r="G4313" s="7">
        <v>51.92</v>
      </c>
    </row>
    <row r="4314" spans="1:7" x14ac:dyDescent="0.3">
      <c r="A4314">
        <v>3022025</v>
      </c>
      <c r="B4314" t="s">
        <v>24219</v>
      </c>
      <c r="C4314" t="s">
        <v>244</v>
      </c>
      <c r="D4314" t="s">
        <v>374</v>
      </c>
      <c r="E4314">
        <v>616120</v>
      </c>
      <c r="F4314" t="s">
        <v>24196</v>
      </c>
      <c r="G4314" s="7">
        <v>37.9</v>
      </c>
    </row>
    <row r="4315" spans="1:7" x14ac:dyDescent="0.3">
      <c r="A4315">
        <v>3022025</v>
      </c>
      <c r="B4315" t="s">
        <v>24219</v>
      </c>
      <c r="C4315" t="s">
        <v>244</v>
      </c>
      <c r="D4315" t="s">
        <v>371</v>
      </c>
      <c r="E4315">
        <v>617100</v>
      </c>
      <c r="F4315" t="s">
        <v>24196</v>
      </c>
      <c r="G4315" s="7">
        <v>1171.19</v>
      </c>
    </row>
    <row r="4316" spans="1:7" x14ac:dyDescent="0.3">
      <c r="A4316">
        <v>3022025</v>
      </c>
      <c r="B4316" t="s">
        <v>24219</v>
      </c>
      <c r="C4316" t="s">
        <v>244</v>
      </c>
      <c r="D4316" t="s">
        <v>377</v>
      </c>
      <c r="E4316">
        <v>611130</v>
      </c>
      <c r="F4316" t="s">
        <v>24196</v>
      </c>
      <c r="G4316" s="7">
        <v>87.81</v>
      </c>
    </row>
    <row r="4317" spans="1:7" x14ac:dyDescent="0.3">
      <c r="A4317">
        <v>3022025</v>
      </c>
      <c r="B4317" t="s">
        <v>24219</v>
      </c>
      <c r="C4317" t="s">
        <v>244</v>
      </c>
      <c r="D4317" t="s">
        <v>373</v>
      </c>
      <c r="E4317">
        <v>617150</v>
      </c>
      <c r="F4317" t="s">
        <v>24196</v>
      </c>
      <c r="G4317" s="7">
        <v>345.45</v>
      </c>
    </row>
    <row r="4318" spans="1:7" x14ac:dyDescent="0.3">
      <c r="A4318">
        <v>3022025</v>
      </c>
      <c r="B4318" t="s">
        <v>24219</v>
      </c>
      <c r="C4318" t="s">
        <v>244</v>
      </c>
      <c r="D4318" t="s">
        <v>373</v>
      </c>
      <c r="E4318">
        <v>615130</v>
      </c>
      <c r="F4318" t="s">
        <v>24196</v>
      </c>
      <c r="G4318" s="7">
        <v>63.37</v>
      </c>
    </row>
    <row r="4319" spans="1:7" x14ac:dyDescent="0.3">
      <c r="A4319">
        <v>3022025</v>
      </c>
      <c r="B4319" t="s">
        <v>24219</v>
      </c>
      <c r="C4319" t="s">
        <v>244</v>
      </c>
      <c r="D4319" t="s">
        <v>375</v>
      </c>
      <c r="E4319">
        <v>615140</v>
      </c>
      <c r="F4319" t="s">
        <v>24196</v>
      </c>
      <c r="G4319" s="7">
        <v>51.92</v>
      </c>
    </row>
    <row r="4320" spans="1:7" x14ac:dyDescent="0.3">
      <c r="A4320">
        <v>3022025</v>
      </c>
      <c r="B4320" t="s">
        <v>24219</v>
      </c>
      <c r="C4320" t="s">
        <v>244</v>
      </c>
      <c r="D4320" t="s">
        <v>373</v>
      </c>
      <c r="E4320">
        <v>615130</v>
      </c>
      <c r="F4320" t="s">
        <v>24196</v>
      </c>
      <c r="G4320" s="7">
        <v>487.44</v>
      </c>
    </row>
    <row r="4321" spans="1:7" x14ac:dyDescent="0.3">
      <c r="A4321">
        <v>3022025</v>
      </c>
      <c r="B4321" t="s">
        <v>24219</v>
      </c>
      <c r="C4321" t="s">
        <v>244</v>
      </c>
      <c r="D4321" t="s">
        <v>375</v>
      </c>
      <c r="E4321">
        <v>615140</v>
      </c>
      <c r="F4321" t="s">
        <v>24196</v>
      </c>
      <c r="G4321" s="7">
        <v>-0.01</v>
      </c>
    </row>
    <row r="4322" spans="1:7" x14ac:dyDescent="0.3">
      <c r="A4322">
        <v>3022025</v>
      </c>
      <c r="B4322" t="s">
        <v>24219</v>
      </c>
      <c r="C4322" t="s">
        <v>244</v>
      </c>
      <c r="D4322" t="s">
        <v>375</v>
      </c>
      <c r="E4322">
        <v>615140</v>
      </c>
      <c r="F4322" t="s">
        <v>24196</v>
      </c>
      <c r="G4322" s="7">
        <v>51.92</v>
      </c>
    </row>
    <row r="4323" spans="1:7" x14ac:dyDescent="0.3">
      <c r="A4323">
        <v>3022025</v>
      </c>
      <c r="B4323" t="s">
        <v>24219</v>
      </c>
      <c r="C4323" t="s">
        <v>244</v>
      </c>
      <c r="D4323" t="s">
        <v>373</v>
      </c>
      <c r="E4323">
        <v>616160</v>
      </c>
      <c r="F4323" t="s">
        <v>24196</v>
      </c>
      <c r="G4323" s="7">
        <v>132</v>
      </c>
    </row>
    <row r="4324" spans="1:7" x14ac:dyDescent="0.3">
      <c r="A4324">
        <v>3022025</v>
      </c>
      <c r="B4324" t="s">
        <v>24219</v>
      </c>
      <c r="C4324" t="s">
        <v>244</v>
      </c>
      <c r="D4324" t="s">
        <v>377</v>
      </c>
      <c r="E4324">
        <v>611120</v>
      </c>
      <c r="F4324" t="s">
        <v>24196</v>
      </c>
      <c r="G4324" s="7">
        <v>29.75</v>
      </c>
    </row>
    <row r="4325" spans="1:7" x14ac:dyDescent="0.3">
      <c r="A4325">
        <v>3022025</v>
      </c>
      <c r="B4325" t="s">
        <v>24219</v>
      </c>
      <c r="C4325" t="s">
        <v>244</v>
      </c>
      <c r="D4325" t="s">
        <v>371</v>
      </c>
      <c r="E4325">
        <v>615100</v>
      </c>
      <c r="F4325" t="s">
        <v>24196</v>
      </c>
      <c r="G4325" s="7">
        <v>268.7</v>
      </c>
    </row>
    <row r="4326" spans="1:7" x14ac:dyDescent="0.3">
      <c r="A4326">
        <v>3022025</v>
      </c>
      <c r="B4326" t="s">
        <v>24219</v>
      </c>
      <c r="C4326" t="s">
        <v>244</v>
      </c>
      <c r="D4326" t="s">
        <v>373</v>
      </c>
      <c r="E4326">
        <v>616160</v>
      </c>
      <c r="F4326" t="s">
        <v>24196</v>
      </c>
      <c r="G4326" s="7">
        <v>11.88</v>
      </c>
    </row>
    <row r="4327" spans="1:7" x14ac:dyDescent="0.3">
      <c r="A4327">
        <v>3022025</v>
      </c>
      <c r="B4327" t="s">
        <v>24219</v>
      </c>
      <c r="C4327" t="s">
        <v>244</v>
      </c>
      <c r="D4327" t="s">
        <v>375</v>
      </c>
      <c r="E4327">
        <v>615140</v>
      </c>
      <c r="F4327" t="s">
        <v>24196</v>
      </c>
      <c r="G4327" s="7">
        <v>-51.92</v>
      </c>
    </row>
    <row r="4328" spans="1:7" x14ac:dyDescent="0.3">
      <c r="A4328">
        <v>3022025</v>
      </c>
      <c r="B4328" t="s">
        <v>24219</v>
      </c>
      <c r="C4328" t="s">
        <v>244</v>
      </c>
      <c r="D4328" t="s">
        <v>375</v>
      </c>
      <c r="E4328">
        <v>617130</v>
      </c>
      <c r="F4328" t="s">
        <v>24196</v>
      </c>
      <c r="G4328" s="7">
        <v>106.58</v>
      </c>
    </row>
    <row r="4329" spans="1:7" x14ac:dyDescent="0.3">
      <c r="A4329">
        <v>3022025</v>
      </c>
      <c r="B4329" t="s">
        <v>24219</v>
      </c>
      <c r="C4329" t="s">
        <v>244</v>
      </c>
      <c r="D4329" t="s">
        <v>373</v>
      </c>
      <c r="E4329">
        <v>615130</v>
      </c>
      <c r="F4329" t="s">
        <v>24196</v>
      </c>
      <c r="G4329" s="7">
        <v>1297</v>
      </c>
    </row>
    <row r="4330" spans="1:7" x14ac:dyDescent="0.3">
      <c r="A4330">
        <v>3022025</v>
      </c>
      <c r="B4330" t="s">
        <v>24219</v>
      </c>
      <c r="C4330" t="s">
        <v>244</v>
      </c>
      <c r="D4330" t="s">
        <v>371</v>
      </c>
      <c r="E4330">
        <v>615100</v>
      </c>
      <c r="F4330" t="s">
        <v>24196</v>
      </c>
      <c r="G4330" s="7">
        <v>21.69</v>
      </c>
    </row>
    <row r="4331" spans="1:7" x14ac:dyDescent="0.3">
      <c r="A4331">
        <v>3022025</v>
      </c>
      <c r="B4331" t="s">
        <v>24219</v>
      </c>
      <c r="C4331" t="s">
        <v>244</v>
      </c>
      <c r="D4331" t="s">
        <v>375</v>
      </c>
      <c r="E4331">
        <v>615140</v>
      </c>
      <c r="F4331" t="s">
        <v>24196</v>
      </c>
      <c r="G4331" s="7">
        <v>51.92</v>
      </c>
    </row>
    <row r="4332" spans="1:7" x14ac:dyDescent="0.3">
      <c r="A4332">
        <v>3022025</v>
      </c>
      <c r="B4332" t="s">
        <v>24219</v>
      </c>
      <c r="C4332" t="s">
        <v>244</v>
      </c>
      <c r="D4332" t="s">
        <v>371</v>
      </c>
      <c r="E4332">
        <v>615100</v>
      </c>
      <c r="F4332" t="s">
        <v>24196</v>
      </c>
      <c r="G4332" s="7">
        <v>9</v>
      </c>
    </row>
    <row r="4333" spans="1:7" x14ac:dyDescent="0.3">
      <c r="A4333">
        <v>3022025</v>
      </c>
      <c r="B4333" t="s">
        <v>24219</v>
      </c>
      <c r="C4333" t="s">
        <v>244</v>
      </c>
      <c r="D4333" t="s">
        <v>375</v>
      </c>
      <c r="E4333">
        <v>615140</v>
      </c>
      <c r="F4333" t="s">
        <v>24196</v>
      </c>
      <c r="G4333" s="7">
        <v>-51.92</v>
      </c>
    </row>
    <row r="4334" spans="1:7" x14ac:dyDescent="0.3">
      <c r="A4334">
        <v>3022025</v>
      </c>
      <c r="B4334" t="s">
        <v>24219</v>
      </c>
      <c r="C4334" t="s">
        <v>244</v>
      </c>
      <c r="D4334" t="s">
        <v>375</v>
      </c>
      <c r="E4334">
        <v>615140</v>
      </c>
      <c r="F4334" t="s">
        <v>24196</v>
      </c>
      <c r="G4334" s="7">
        <v>-51.92</v>
      </c>
    </row>
    <row r="4335" spans="1:7" x14ac:dyDescent="0.3">
      <c r="A4335">
        <v>3022025</v>
      </c>
      <c r="B4335" t="s">
        <v>24219</v>
      </c>
      <c r="C4335" t="s">
        <v>244</v>
      </c>
      <c r="D4335" t="s">
        <v>374</v>
      </c>
      <c r="E4335">
        <v>617120</v>
      </c>
      <c r="F4335" t="s">
        <v>24196</v>
      </c>
      <c r="G4335" s="7">
        <v>136.61000000000001</v>
      </c>
    </row>
    <row r="4336" spans="1:7" x14ac:dyDescent="0.3">
      <c r="A4336">
        <v>3022025</v>
      </c>
      <c r="B4336" t="s">
        <v>24219</v>
      </c>
      <c r="C4336" t="s">
        <v>244</v>
      </c>
      <c r="D4336" t="s">
        <v>373</v>
      </c>
      <c r="E4336">
        <v>616160</v>
      </c>
      <c r="F4336" t="s">
        <v>24196</v>
      </c>
      <c r="G4336" s="7">
        <v>204.09</v>
      </c>
    </row>
    <row r="4337" spans="1:7" x14ac:dyDescent="0.3">
      <c r="A4337">
        <v>3022025</v>
      </c>
      <c r="B4337" t="s">
        <v>24219</v>
      </c>
      <c r="C4337" t="s">
        <v>244</v>
      </c>
      <c r="D4337" t="s">
        <v>373</v>
      </c>
      <c r="E4337">
        <v>617150</v>
      </c>
      <c r="F4337" t="s">
        <v>24196</v>
      </c>
      <c r="G4337" s="7">
        <v>264.58999999999997</v>
      </c>
    </row>
    <row r="4338" spans="1:7" x14ac:dyDescent="0.3">
      <c r="A4338">
        <v>3022025</v>
      </c>
      <c r="B4338" t="s">
        <v>24219</v>
      </c>
      <c r="C4338" t="s">
        <v>244</v>
      </c>
      <c r="D4338" t="s">
        <v>375</v>
      </c>
      <c r="E4338">
        <v>615140</v>
      </c>
      <c r="F4338" t="s">
        <v>24196</v>
      </c>
      <c r="G4338" s="7">
        <v>-0.01</v>
      </c>
    </row>
    <row r="4339" spans="1:7" x14ac:dyDescent="0.3">
      <c r="A4339">
        <v>3022025</v>
      </c>
      <c r="B4339" t="s">
        <v>24219</v>
      </c>
      <c r="C4339" t="s">
        <v>244</v>
      </c>
      <c r="D4339" t="s">
        <v>371</v>
      </c>
      <c r="E4339">
        <v>616100</v>
      </c>
      <c r="F4339" t="s">
        <v>24196</v>
      </c>
      <c r="G4339" s="7">
        <v>441.46</v>
      </c>
    </row>
    <row r="4340" spans="1:7" x14ac:dyDescent="0.3">
      <c r="A4340">
        <v>3022025</v>
      </c>
      <c r="B4340" t="s">
        <v>24219</v>
      </c>
      <c r="C4340" t="s">
        <v>244</v>
      </c>
      <c r="D4340" t="s">
        <v>375</v>
      </c>
      <c r="E4340">
        <v>615140</v>
      </c>
      <c r="F4340" t="s">
        <v>24196</v>
      </c>
      <c r="G4340" s="7">
        <v>-51.92</v>
      </c>
    </row>
    <row r="4341" spans="1:7" x14ac:dyDescent="0.3">
      <c r="A4341">
        <v>3022025</v>
      </c>
      <c r="B4341" t="s">
        <v>24219</v>
      </c>
      <c r="C4341" t="s">
        <v>244</v>
      </c>
      <c r="D4341" t="s">
        <v>377</v>
      </c>
      <c r="E4341">
        <v>611120</v>
      </c>
      <c r="F4341" t="s">
        <v>24196</v>
      </c>
      <c r="G4341" s="7">
        <v>27.95</v>
      </c>
    </row>
    <row r="4342" spans="1:7" x14ac:dyDescent="0.3">
      <c r="A4342">
        <v>3022025</v>
      </c>
      <c r="B4342" t="s">
        <v>24219</v>
      </c>
      <c r="C4342" t="s">
        <v>244</v>
      </c>
      <c r="D4342" t="s">
        <v>375</v>
      </c>
      <c r="E4342">
        <v>615140</v>
      </c>
      <c r="F4342" t="s">
        <v>24196</v>
      </c>
      <c r="G4342" s="7">
        <v>-0.01</v>
      </c>
    </row>
    <row r="4343" spans="1:7" x14ac:dyDescent="0.3">
      <c r="A4343">
        <v>3022025</v>
      </c>
      <c r="B4343" t="s">
        <v>24219</v>
      </c>
      <c r="C4343" t="s">
        <v>244</v>
      </c>
      <c r="D4343" t="s">
        <v>373</v>
      </c>
      <c r="E4343">
        <v>615130</v>
      </c>
      <c r="F4343" t="s">
        <v>24196</v>
      </c>
      <c r="G4343" s="7">
        <v>8.5</v>
      </c>
    </row>
    <row r="4344" spans="1:7" x14ac:dyDescent="0.3">
      <c r="A4344">
        <v>3022025</v>
      </c>
      <c r="B4344" t="s">
        <v>24219</v>
      </c>
      <c r="C4344" t="s">
        <v>244</v>
      </c>
      <c r="D4344" t="s">
        <v>371</v>
      </c>
      <c r="E4344">
        <v>616100</v>
      </c>
      <c r="F4344" t="s">
        <v>24196</v>
      </c>
      <c r="G4344" s="7">
        <v>68.11</v>
      </c>
    </row>
    <row r="4345" spans="1:7" x14ac:dyDescent="0.3">
      <c r="A4345">
        <v>3022025</v>
      </c>
      <c r="B4345" t="s">
        <v>24219</v>
      </c>
      <c r="C4345" t="s">
        <v>244</v>
      </c>
      <c r="D4345" t="s">
        <v>375</v>
      </c>
      <c r="E4345">
        <v>615140</v>
      </c>
      <c r="F4345" t="s">
        <v>24196</v>
      </c>
      <c r="G4345" s="7">
        <v>0.01</v>
      </c>
    </row>
    <row r="4346" spans="1:7" x14ac:dyDescent="0.3">
      <c r="A4346">
        <v>3022025</v>
      </c>
      <c r="B4346" t="s">
        <v>24219</v>
      </c>
      <c r="C4346" t="s">
        <v>244</v>
      </c>
      <c r="D4346" t="s">
        <v>371</v>
      </c>
      <c r="E4346">
        <v>615100</v>
      </c>
      <c r="F4346" t="s">
        <v>24196</v>
      </c>
      <c r="G4346" s="7">
        <v>3360.08</v>
      </c>
    </row>
    <row r="4347" spans="1:7" x14ac:dyDescent="0.3">
      <c r="A4347">
        <v>3022025</v>
      </c>
      <c r="B4347" t="s">
        <v>24219</v>
      </c>
      <c r="C4347" t="s">
        <v>244</v>
      </c>
      <c r="D4347" t="s">
        <v>375</v>
      </c>
      <c r="E4347">
        <v>615140</v>
      </c>
      <c r="F4347" t="s">
        <v>24196</v>
      </c>
      <c r="G4347" s="7">
        <v>-0.01</v>
      </c>
    </row>
    <row r="4348" spans="1:7" x14ac:dyDescent="0.3">
      <c r="A4348">
        <v>3022025</v>
      </c>
      <c r="B4348" t="s">
        <v>24219</v>
      </c>
      <c r="C4348" t="s">
        <v>244</v>
      </c>
      <c r="D4348" t="s">
        <v>371</v>
      </c>
      <c r="E4348">
        <v>617100</v>
      </c>
      <c r="F4348" t="s">
        <v>24196</v>
      </c>
      <c r="G4348" s="7">
        <v>995.52</v>
      </c>
    </row>
    <row r="4349" spans="1:7" x14ac:dyDescent="0.3">
      <c r="A4349">
        <v>3022025</v>
      </c>
      <c r="B4349" t="s">
        <v>24219</v>
      </c>
      <c r="C4349" t="s">
        <v>244</v>
      </c>
      <c r="D4349" t="s">
        <v>375</v>
      </c>
      <c r="E4349">
        <v>615140</v>
      </c>
      <c r="F4349" t="s">
        <v>24196</v>
      </c>
      <c r="G4349" s="7">
        <v>-51.92</v>
      </c>
    </row>
    <row r="4350" spans="1:7" x14ac:dyDescent="0.3">
      <c r="A4350">
        <v>3022025</v>
      </c>
      <c r="B4350" t="s">
        <v>24219</v>
      </c>
      <c r="C4350" t="s">
        <v>244</v>
      </c>
      <c r="D4350" t="s">
        <v>377</v>
      </c>
      <c r="E4350">
        <v>611110</v>
      </c>
      <c r="F4350" t="s">
        <v>24196</v>
      </c>
      <c r="G4350" s="7">
        <v>2.14</v>
      </c>
    </row>
    <row r="4351" spans="1:7" x14ac:dyDescent="0.3">
      <c r="A4351">
        <v>3022025</v>
      </c>
      <c r="B4351" t="s">
        <v>24219</v>
      </c>
      <c r="C4351" t="s">
        <v>244</v>
      </c>
      <c r="D4351" t="s">
        <v>375</v>
      </c>
      <c r="E4351">
        <v>615140</v>
      </c>
      <c r="F4351" t="s">
        <v>24196</v>
      </c>
      <c r="G4351" s="7">
        <v>462.36</v>
      </c>
    </row>
    <row r="4352" spans="1:7" x14ac:dyDescent="0.3">
      <c r="A4352">
        <v>3022025</v>
      </c>
      <c r="B4352" t="s">
        <v>24219</v>
      </c>
      <c r="C4352" t="s">
        <v>244</v>
      </c>
      <c r="D4352" t="s">
        <v>371</v>
      </c>
      <c r="E4352">
        <v>617100</v>
      </c>
      <c r="F4352" t="s">
        <v>24196</v>
      </c>
      <c r="G4352" s="7">
        <v>249.82</v>
      </c>
    </row>
    <row r="4353" spans="1:7" x14ac:dyDescent="0.3">
      <c r="A4353">
        <v>3022025</v>
      </c>
      <c r="B4353" t="s">
        <v>24219</v>
      </c>
      <c r="C4353" t="s">
        <v>244</v>
      </c>
      <c r="D4353" t="s">
        <v>375</v>
      </c>
      <c r="E4353">
        <v>615140</v>
      </c>
      <c r="F4353" t="s">
        <v>24196</v>
      </c>
      <c r="G4353" s="7">
        <v>51.92</v>
      </c>
    </row>
    <row r="4354" spans="1:7" x14ac:dyDescent="0.3">
      <c r="A4354">
        <v>3022025</v>
      </c>
      <c r="B4354" t="s">
        <v>24219</v>
      </c>
      <c r="C4354" t="s">
        <v>244</v>
      </c>
      <c r="D4354" t="s">
        <v>375</v>
      </c>
      <c r="E4354">
        <v>615140</v>
      </c>
      <c r="F4354" t="s">
        <v>24196</v>
      </c>
      <c r="G4354" s="7">
        <v>51.92</v>
      </c>
    </row>
    <row r="4355" spans="1:7" x14ac:dyDescent="0.3">
      <c r="A4355">
        <v>3022025</v>
      </c>
      <c r="B4355" t="s">
        <v>24219</v>
      </c>
      <c r="C4355" t="s">
        <v>244</v>
      </c>
      <c r="D4355" t="s">
        <v>375</v>
      </c>
      <c r="E4355">
        <v>615140</v>
      </c>
      <c r="F4355" t="s">
        <v>24196</v>
      </c>
      <c r="G4355" s="7">
        <v>51.92</v>
      </c>
    </row>
    <row r="4356" spans="1:7" x14ac:dyDescent="0.3">
      <c r="A4356">
        <v>3022025</v>
      </c>
      <c r="B4356" t="s">
        <v>24219</v>
      </c>
      <c r="C4356" t="s">
        <v>244</v>
      </c>
      <c r="D4356" t="s">
        <v>373</v>
      </c>
      <c r="E4356">
        <v>615130</v>
      </c>
      <c r="F4356" t="s">
        <v>24196</v>
      </c>
      <c r="G4356" s="7">
        <v>0.44</v>
      </c>
    </row>
    <row r="4357" spans="1:7" x14ac:dyDescent="0.3">
      <c r="A4357" s="77">
        <v>3022025</v>
      </c>
      <c r="B4357" t="s">
        <v>24219</v>
      </c>
      <c r="C4357" t="s">
        <v>244</v>
      </c>
      <c r="D4357" t="s">
        <v>375</v>
      </c>
      <c r="E4357">
        <v>615140</v>
      </c>
      <c r="F4357" t="s">
        <v>24196</v>
      </c>
      <c r="G4357" s="7">
        <v>51.92</v>
      </c>
    </row>
    <row r="4358" spans="1:7" x14ac:dyDescent="0.3">
      <c r="A4358" s="77">
        <v>3022025</v>
      </c>
      <c r="B4358" t="s">
        <v>24219</v>
      </c>
      <c r="C4358" t="s">
        <v>244</v>
      </c>
      <c r="D4358" t="s">
        <v>373</v>
      </c>
      <c r="E4358">
        <v>616160</v>
      </c>
      <c r="F4358" t="s">
        <v>24196</v>
      </c>
      <c r="G4358" s="7">
        <v>210.29</v>
      </c>
    </row>
    <row r="4359" spans="1:7" x14ac:dyDescent="0.3">
      <c r="A4359" s="77">
        <v>3022025</v>
      </c>
      <c r="B4359" t="s">
        <v>24219</v>
      </c>
      <c r="C4359" t="s">
        <v>244</v>
      </c>
      <c r="D4359" t="s">
        <v>371</v>
      </c>
      <c r="E4359">
        <v>615100</v>
      </c>
      <c r="F4359" t="s">
        <v>24196</v>
      </c>
      <c r="G4359" s="7">
        <v>2208.8000000000002</v>
      </c>
    </row>
    <row r="4360" spans="1:7" x14ac:dyDescent="0.3">
      <c r="A4360" s="77">
        <v>3022025</v>
      </c>
      <c r="B4360" t="s">
        <v>24219</v>
      </c>
      <c r="C4360" t="s">
        <v>244</v>
      </c>
      <c r="D4360" t="s">
        <v>371</v>
      </c>
      <c r="E4360">
        <v>617100</v>
      </c>
      <c r="F4360" t="s">
        <v>24196</v>
      </c>
      <c r="G4360" s="7">
        <v>1200.02</v>
      </c>
    </row>
    <row r="4361" spans="1:7" x14ac:dyDescent="0.3">
      <c r="A4361" s="77">
        <v>3022025</v>
      </c>
      <c r="B4361" t="s">
        <v>24219</v>
      </c>
      <c r="C4361" t="s">
        <v>244</v>
      </c>
      <c r="D4361" t="s">
        <v>375</v>
      </c>
      <c r="E4361">
        <v>615140</v>
      </c>
      <c r="F4361" t="s">
        <v>24196</v>
      </c>
      <c r="G4361" s="7">
        <v>-51.92</v>
      </c>
    </row>
    <row r="4362" spans="1:7" x14ac:dyDescent="0.3">
      <c r="A4362" s="77">
        <v>3022025</v>
      </c>
      <c r="B4362" t="s">
        <v>24219</v>
      </c>
      <c r="C4362" t="s">
        <v>244</v>
      </c>
      <c r="D4362" t="s">
        <v>371</v>
      </c>
      <c r="E4362">
        <v>615100</v>
      </c>
      <c r="F4362" t="s">
        <v>24196</v>
      </c>
      <c r="G4362" s="7">
        <v>196.5</v>
      </c>
    </row>
    <row r="4363" spans="1:7" x14ac:dyDescent="0.3">
      <c r="A4363" s="77">
        <v>3022025</v>
      </c>
      <c r="B4363" t="s">
        <v>24219</v>
      </c>
      <c r="C4363" t="s">
        <v>244</v>
      </c>
      <c r="D4363" t="s">
        <v>377</v>
      </c>
      <c r="E4363">
        <v>611130</v>
      </c>
      <c r="F4363" t="s">
        <v>24196</v>
      </c>
      <c r="G4363" s="7">
        <v>87.41</v>
      </c>
    </row>
    <row r="4364" spans="1:7" x14ac:dyDescent="0.3">
      <c r="A4364" s="77">
        <v>3022025</v>
      </c>
      <c r="B4364" t="s">
        <v>24219</v>
      </c>
      <c r="C4364" t="s">
        <v>244</v>
      </c>
      <c r="D4364" t="s">
        <v>375</v>
      </c>
      <c r="E4364">
        <v>615140</v>
      </c>
      <c r="F4364" t="s">
        <v>24196</v>
      </c>
      <c r="G4364" s="7">
        <v>-51.92</v>
      </c>
    </row>
    <row r="4365" spans="1:7" x14ac:dyDescent="0.3">
      <c r="A4365" s="77">
        <v>3022025</v>
      </c>
      <c r="B4365" t="s">
        <v>24219</v>
      </c>
      <c r="C4365" t="s">
        <v>244</v>
      </c>
      <c r="D4365" t="s">
        <v>375</v>
      </c>
      <c r="E4365">
        <v>615140</v>
      </c>
      <c r="F4365" t="s">
        <v>24196</v>
      </c>
      <c r="G4365" s="7">
        <v>51.92</v>
      </c>
    </row>
    <row r="4366" spans="1:7" x14ac:dyDescent="0.3">
      <c r="A4366" s="77">
        <v>3022025</v>
      </c>
      <c r="B4366" t="s">
        <v>24219</v>
      </c>
      <c r="C4366" t="s">
        <v>244</v>
      </c>
      <c r="D4366" t="s">
        <v>375</v>
      </c>
      <c r="E4366">
        <v>615140</v>
      </c>
      <c r="F4366" t="s">
        <v>24196</v>
      </c>
      <c r="G4366" s="7">
        <v>2.61</v>
      </c>
    </row>
    <row r="4367" spans="1:7" x14ac:dyDescent="0.3">
      <c r="A4367" s="77">
        <v>3022025</v>
      </c>
      <c r="B4367" t="s">
        <v>24219</v>
      </c>
      <c r="C4367" t="s">
        <v>244</v>
      </c>
      <c r="D4367" t="s">
        <v>377</v>
      </c>
      <c r="E4367">
        <v>611110</v>
      </c>
      <c r="F4367" t="s">
        <v>24196</v>
      </c>
      <c r="G4367" s="7">
        <v>430.43</v>
      </c>
    </row>
    <row r="4368" spans="1:7" x14ac:dyDescent="0.3">
      <c r="A4368" s="77">
        <v>3022025</v>
      </c>
      <c r="B4368" t="s">
        <v>24219</v>
      </c>
      <c r="C4368" t="s">
        <v>244</v>
      </c>
      <c r="D4368" t="s">
        <v>371</v>
      </c>
      <c r="E4368">
        <v>617100</v>
      </c>
      <c r="F4368" t="s">
        <v>24196</v>
      </c>
      <c r="G4368" s="7">
        <v>1200.02</v>
      </c>
    </row>
    <row r="4369" spans="1:7" x14ac:dyDescent="0.3">
      <c r="A4369" s="77">
        <v>3022025</v>
      </c>
      <c r="B4369" t="s">
        <v>24219</v>
      </c>
      <c r="C4369" t="s">
        <v>244</v>
      </c>
      <c r="D4369" t="s">
        <v>375</v>
      </c>
      <c r="E4369">
        <v>615140</v>
      </c>
      <c r="F4369" t="s">
        <v>24196</v>
      </c>
      <c r="G4369" s="7">
        <v>-51.92</v>
      </c>
    </row>
    <row r="4370" spans="1:7" x14ac:dyDescent="0.3">
      <c r="A4370" s="77">
        <v>3022025</v>
      </c>
      <c r="B4370" t="s">
        <v>24219</v>
      </c>
      <c r="C4370" t="s">
        <v>244</v>
      </c>
      <c r="D4370" t="s">
        <v>377</v>
      </c>
      <c r="E4370">
        <v>611130</v>
      </c>
      <c r="F4370" t="s">
        <v>24196</v>
      </c>
      <c r="G4370" s="7">
        <v>83.09</v>
      </c>
    </row>
    <row r="4371" spans="1:7" x14ac:dyDescent="0.3">
      <c r="A4371" s="77">
        <v>3022025</v>
      </c>
      <c r="B4371" t="s">
        <v>24219</v>
      </c>
      <c r="C4371" t="s">
        <v>244</v>
      </c>
      <c r="D4371" t="s">
        <v>377</v>
      </c>
      <c r="E4371">
        <v>611110</v>
      </c>
      <c r="F4371" t="s">
        <v>24196</v>
      </c>
      <c r="G4371" s="7">
        <v>0.43</v>
      </c>
    </row>
    <row r="4372" spans="1:7" x14ac:dyDescent="0.3">
      <c r="A4372">
        <v>3022025</v>
      </c>
      <c r="B4372" t="s">
        <v>24219</v>
      </c>
      <c r="C4372" t="s">
        <v>244</v>
      </c>
      <c r="D4372" t="s">
        <v>377</v>
      </c>
      <c r="E4372">
        <v>611110</v>
      </c>
      <c r="F4372" t="s">
        <v>24196</v>
      </c>
      <c r="G4372" s="7">
        <v>430.43</v>
      </c>
    </row>
    <row r="4373" spans="1:7" x14ac:dyDescent="0.3">
      <c r="A4373">
        <v>3022025</v>
      </c>
      <c r="B4373" t="s">
        <v>24219</v>
      </c>
      <c r="C4373" t="s">
        <v>244</v>
      </c>
      <c r="D4373" t="s">
        <v>371</v>
      </c>
      <c r="E4373">
        <v>616100</v>
      </c>
      <c r="F4373" t="s">
        <v>24196</v>
      </c>
      <c r="G4373" s="7">
        <v>382.7</v>
      </c>
    </row>
    <row r="4374" spans="1:7" x14ac:dyDescent="0.3">
      <c r="A4374">
        <v>3022025</v>
      </c>
      <c r="B4374" t="s">
        <v>24219</v>
      </c>
      <c r="C4374" t="s">
        <v>244</v>
      </c>
      <c r="D4374" t="s">
        <v>373</v>
      </c>
      <c r="E4374">
        <v>617150</v>
      </c>
      <c r="F4374" t="s">
        <v>24196</v>
      </c>
      <c r="G4374" s="7">
        <v>371.07</v>
      </c>
    </row>
    <row r="4375" spans="1:7" x14ac:dyDescent="0.3">
      <c r="A4375">
        <v>3022025</v>
      </c>
      <c r="B4375" t="s">
        <v>24219</v>
      </c>
      <c r="C4375" t="s">
        <v>244</v>
      </c>
      <c r="D4375" t="s">
        <v>371</v>
      </c>
      <c r="E4375">
        <v>615100</v>
      </c>
      <c r="F4375" t="s">
        <v>24196</v>
      </c>
      <c r="G4375" s="7">
        <v>1799.8</v>
      </c>
    </row>
    <row r="4376" spans="1:7" x14ac:dyDescent="0.3">
      <c r="A4376">
        <v>3022025</v>
      </c>
      <c r="B4376" t="s">
        <v>24219</v>
      </c>
      <c r="C4376" t="s">
        <v>244</v>
      </c>
      <c r="D4376" t="s">
        <v>375</v>
      </c>
      <c r="E4376">
        <v>615140</v>
      </c>
      <c r="F4376" t="s">
        <v>24196</v>
      </c>
      <c r="G4376" s="7">
        <v>-51.92</v>
      </c>
    </row>
    <row r="4377" spans="1:7" x14ac:dyDescent="0.3">
      <c r="A4377">
        <v>3022025</v>
      </c>
      <c r="B4377" t="s">
        <v>24219</v>
      </c>
      <c r="C4377" t="s">
        <v>244</v>
      </c>
      <c r="D4377" t="s">
        <v>377</v>
      </c>
      <c r="E4377">
        <v>611110</v>
      </c>
      <c r="F4377" t="s">
        <v>24196</v>
      </c>
      <c r="G4377" s="7">
        <v>428.49</v>
      </c>
    </row>
    <row r="4378" spans="1:7" x14ac:dyDescent="0.3">
      <c r="A4378">
        <v>3022025</v>
      </c>
      <c r="B4378" t="s">
        <v>24219</v>
      </c>
      <c r="C4378" t="s">
        <v>244</v>
      </c>
      <c r="D4378" t="s">
        <v>371</v>
      </c>
      <c r="E4378">
        <v>617100</v>
      </c>
      <c r="F4378" t="s">
        <v>24196</v>
      </c>
      <c r="G4378" s="7">
        <v>851.32</v>
      </c>
    </row>
    <row r="4379" spans="1:7" x14ac:dyDescent="0.3">
      <c r="A4379">
        <v>3022025</v>
      </c>
      <c r="B4379" t="s">
        <v>24219</v>
      </c>
      <c r="C4379" t="s">
        <v>244</v>
      </c>
      <c r="D4379" t="s">
        <v>375</v>
      </c>
      <c r="E4379">
        <v>616130</v>
      </c>
      <c r="F4379" t="s">
        <v>24196</v>
      </c>
      <c r="G4379" s="7">
        <v>15.82</v>
      </c>
    </row>
    <row r="4380" spans="1:7" x14ac:dyDescent="0.3">
      <c r="A4380">
        <v>3022025</v>
      </c>
      <c r="B4380" t="s">
        <v>24219</v>
      </c>
      <c r="C4380" t="s">
        <v>244</v>
      </c>
      <c r="D4380" t="s">
        <v>371</v>
      </c>
      <c r="E4380">
        <v>616100</v>
      </c>
      <c r="F4380" t="s">
        <v>24196</v>
      </c>
      <c r="G4380" s="7">
        <v>207.42</v>
      </c>
    </row>
    <row r="4381" spans="1:7" x14ac:dyDescent="0.3">
      <c r="A4381">
        <v>3022025</v>
      </c>
      <c r="B4381" t="s">
        <v>24219</v>
      </c>
      <c r="C4381" t="s">
        <v>244</v>
      </c>
      <c r="D4381" t="s">
        <v>374</v>
      </c>
      <c r="E4381">
        <v>617120</v>
      </c>
      <c r="F4381" t="s">
        <v>24196</v>
      </c>
      <c r="G4381" s="7">
        <v>136.61000000000001</v>
      </c>
    </row>
    <row r="4382" spans="1:7" x14ac:dyDescent="0.3">
      <c r="A4382">
        <v>3022025</v>
      </c>
      <c r="B4382" t="s">
        <v>24219</v>
      </c>
      <c r="C4382" t="s">
        <v>244</v>
      </c>
      <c r="D4382" t="s">
        <v>375</v>
      </c>
      <c r="E4382">
        <v>615140</v>
      </c>
      <c r="F4382" t="s">
        <v>24196</v>
      </c>
      <c r="G4382" s="7">
        <v>0.01</v>
      </c>
    </row>
    <row r="4383" spans="1:7" x14ac:dyDescent="0.3">
      <c r="A4383">
        <v>3022025</v>
      </c>
      <c r="B4383" t="s">
        <v>24219</v>
      </c>
      <c r="C4383" t="s">
        <v>244</v>
      </c>
      <c r="D4383" t="s">
        <v>375</v>
      </c>
      <c r="E4383">
        <v>615140</v>
      </c>
      <c r="F4383" t="s">
        <v>24196</v>
      </c>
      <c r="G4383" s="7">
        <v>-51.92</v>
      </c>
    </row>
    <row r="4384" spans="1:7" x14ac:dyDescent="0.3">
      <c r="A4384">
        <v>3022025</v>
      </c>
      <c r="B4384" t="s">
        <v>24219</v>
      </c>
      <c r="C4384" t="s">
        <v>244</v>
      </c>
      <c r="D4384" t="s">
        <v>373</v>
      </c>
      <c r="E4384">
        <v>615130</v>
      </c>
      <c r="F4384" t="s">
        <v>24196</v>
      </c>
      <c r="G4384" s="7">
        <v>8.5</v>
      </c>
    </row>
    <row r="4385" spans="1:7" x14ac:dyDescent="0.3">
      <c r="A4385">
        <v>3022025</v>
      </c>
      <c r="B4385" t="s">
        <v>24219</v>
      </c>
      <c r="C4385" t="s">
        <v>244</v>
      </c>
      <c r="D4385" t="s">
        <v>374</v>
      </c>
      <c r="E4385">
        <v>617120</v>
      </c>
      <c r="F4385" t="s">
        <v>24196</v>
      </c>
      <c r="G4385" s="7">
        <v>136.61000000000001</v>
      </c>
    </row>
    <row r="4386" spans="1:7" x14ac:dyDescent="0.3">
      <c r="A4386">
        <v>3022025</v>
      </c>
      <c r="B4386" t="s">
        <v>24219</v>
      </c>
      <c r="C4386" t="s">
        <v>244</v>
      </c>
      <c r="D4386" t="s">
        <v>371</v>
      </c>
      <c r="E4386">
        <v>616100</v>
      </c>
      <c r="F4386" t="s">
        <v>24196</v>
      </c>
      <c r="G4386" s="7">
        <v>1165.96</v>
      </c>
    </row>
    <row r="4387" spans="1:7" x14ac:dyDescent="0.3">
      <c r="A4387">
        <v>3022025</v>
      </c>
      <c r="B4387" t="s">
        <v>24219</v>
      </c>
      <c r="C4387" t="s">
        <v>244</v>
      </c>
      <c r="D4387" t="s">
        <v>371</v>
      </c>
      <c r="E4387">
        <v>615100</v>
      </c>
      <c r="F4387" t="s">
        <v>24196</v>
      </c>
      <c r="G4387" s="7">
        <v>3805.55</v>
      </c>
    </row>
    <row r="4388" spans="1:7" x14ac:dyDescent="0.3">
      <c r="A4388">
        <v>3022025</v>
      </c>
      <c r="B4388" t="s">
        <v>24219</v>
      </c>
      <c r="C4388" t="s">
        <v>244</v>
      </c>
      <c r="D4388" t="s">
        <v>375</v>
      </c>
      <c r="E4388">
        <v>615140</v>
      </c>
      <c r="F4388" t="s">
        <v>24196</v>
      </c>
      <c r="G4388" s="7">
        <v>51.92</v>
      </c>
    </row>
    <row r="4389" spans="1:7" x14ac:dyDescent="0.3">
      <c r="A4389">
        <v>3022025</v>
      </c>
      <c r="B4389" t="s">
        <v>24219</v>
      </c>
      <c r="C4389" t="s">
        <v>244</v>
      </c>
      <c r="D4389" t="s">
        <v>373</v>
      </c>
      <c r="E4389">
        <v>615130</v>
      </c>
      <c r="F4389" t="s">
        <v>24196</v>
      </c>
      <c r="G4389" s="7">
        <v>16.55</v>
      </c>
    </row>
    <row r="4390" spans="1:7" x14ac:dyDescent="0.3">
      <c r="A4390">
        <v>3022025</v>
      </c>
      <c r="B4390" t="s">
        <v>24219</v>
      </c>
      <c r="C4390" t="s">
        <v>244</v>
      </c>
      <c r="D4390" t="s">
        <v>373</v>
      </c>
      <c r="E4390">
        <v>616160</v>
      </c>
      <c r="F4390" t="s">
        <v>24196</v>
      </c>
      <c r="G4390" s="7">
        <v>17.829999999999998</v>
      </c>
    </row>
    <row r="4391" spans="1:7" x14ac:dyDescent="0.3">
      <c r="A4391">
        <v>3022025</v>
      </c>
      <c r="B4391" t="s">
        <v>24219</v>
      </c>
      <c r="C4391" t="s">
        <v>244</v>
      </c>
      <c r="D4391" t="s">
        <v>373</v>
      </c>
      <c r="E4391">
        <v>615130</v>
      </c>
      <c r="F4391" t="s">
        <v>24196</v>
      </c>
      <c r="G4391" s="7">
        <v>8.5</v>
      </c>
    </row>
    <row r="4392" spans="1:7" x14ac:dyDescent="0.3">
      <c r="A4392">
        <v>3022025</v>
      </c>
      <c r="B4392" t="s">
        <v>24219</v>
      </c>
      <c r="C4392" t="s">
        <v>244</v>
      </c>
      <c r="D4392" t="s">
        <v>371</v>
      </c>
      <c r="E4392">
        <v>616100</v>
      </c>
      <c r="F4392" t="s">
        <v>24196</v>
      </c>
      <c r="G4392" s="7">
        <v>588.29</v>
      </c>
    </row>
    <row r="4393" spans="1:7" x14ac:dyDescent="0.3">
      <c r="A4393">
        <v>3022025</v>
      </c>
      <c r="B4393" t="s">
        <v>24219</v>
      </c>
      <c r="C4393" t="s">
        <v>244</v>
      </c>
      <c r="D4393" t="s">
        <v>373</v>
      </c>
      <c r="E4393">
        <v>615130</v>
      </c>
      <c r="F4393" t="s">
        <v>24196</v>
      </c>
      <c r="G4393" s="7">
        <v>1882.23</v>
      </c>
    </row>
    <row r="4394" spans="1:7" x14ac:dyDescent="0.3">
      <c r="A4394">
        <v>3022025</v>
      </c>
      <c r="B4394" t="s">
        <v>24219</v>
      </c>
      <c r="C4394" t="s">
        <v>244</v>
      </c>
      <c r="D4394" t="s">
        <v>371</v>
      </c>
      <c r="E4394">
        <v>615100</v>
      </c>
      <c r="F4394" t="s">
        <v>24196</v>
      </c>
      <c r="G4394" s="7">
        <v>14.84</v>
      </c>
    </row>
    <row r="4395" spans="1:7" x14ac:dyDescent="0.3">
      <c r="A4395">
        <v>3022025</v>
      </c>
      <c r="B4395" t="s">
        <v>24219</v>
      </c>
      <c r="C4395" t="s">
        <v>244</v>
      </c>
      <c r="D4395" t="s">
        <v>377</v>
      </c>
      <c r="E4395">
        <v>611110</v>
      </c>
      <c r="F4395" t="s">
        <v>24196</v>
      </c>
      <c r="G4395" s="7">
        <v>2.19</v>
      </c>
    </row>
    <row r="4396" spans="1:7" x14ac:dyDescent="0.3">
      <c r="A4396">
        <v>3022025</v>
      </c>
      <c r="B4396" t="s">
        <v>24219</v>
      </c>
      <c r="C4396" t="s">
        <v>244</v>
      </c>
      <c r="D4396" t="s">
        <v>373</v>
      </c>
      <c r="E4396">
        <v>615130</v>
      </c>
      <c r="F4396" t="s">
        <v>24196</v>
      </c>
      <c r="G4396" s="7">
        <v>885.76</v>
      </c>
    </row>
    <row r="4397" spans="1:7" x14ac:dyDescent="0.3">
      <c r="A4397">
        <v>3022025</v>
      </c>
      <c r="B4397" t="s">
        <v>24219</v>
      </c>
      <c r="C4397" t="s">
        <v>244</v>
      </c>
      <c r="D4397" t="s">
        <v>374</v>
      </c>
      <c r="E4397">
        <v>615120</v>
      </c>
      <c r="F4397" t="s">
        <v>24196</v>
      </c>
      <c r="G4397" s="7">
        <v>669.65</v>
      </c>
    </row>
    <row r="4398" spans="1:7" x14ac:dyDescent="0.3">
      <c r="A4398">
        <v>3022025</v>
      </c>
      <c r="B4398" t="s">
        <v>24219</v>
      </c>
      <c r="C4398" t="s">
        <v>244</v>
      </c>
      <c r="D4398" t="s">
        <v>375</v>
      </c>
      <c r="E4398">
        <v>615140</v>
      </c>
      <c r="F4398" t="s">
        <v>24196</v>
      </c>
      <c r="G4398" s="7">
        <v>0.01</v>
      </c>
    </row>
    <row r="4399" spans="1:7" x14ac:dyDescent="0.3">
      <c r="A4399">
        <v>3022025</v>
      </c>
      <c r="B4399" t="s">
        <v>24219</v>
      </c>
      <c r="C4399" t="s">
        <v>244</v>
      </c>
      <c r="D4399" t="s">
        <v>374</v>
      </c>
      <c r="E4399">
        <v>616120</v>
      </c>
      <c r="F4399" t="s">
        <v>24196</v>
      </c>
      <c r="G4399" s="7">
        <v>37.9</v>
      </c>
    </row>
    <row r="4400" spans="1:7" x14ac:dyDescent="0.3">
      <c r="A4400">
        <v>3022025</v>
      </c>
      <c r="B4400" t="s">
        <v>24219</v>
      </c>
      <c r="C4400" t="s">
        <v>244</v>
      </c>
      <c r="D4400" t="s">
        <v>373</v>
      </c>
      <c r="E4400">
        <v>615130</v>
      </c>
      <c r="F4400" t="s">
        <v>24196</v>
      </c>
      <c r="G4400" s="7">
        <v>9.4499999999999993</v>
      </c>
    </row>
    <row r="4401" spans="1:7" x14ac:dyDescent="0.3">
      <c r="A4401">
        <v>3022025</v>
      </c>
      <c r="B4401" t="s">
        <v>24219</v>
      </c>
      <c r="C4401" t="s">
        <v>244</v>
      </c>
      <c r="D4401" t="s">
        <v>371</v>
      </c>
      <c r="E4401">
        <v>615100</v>
      </c>
      <c r="F4401" t="s">
        <v>24196</v>
      </c>
      <c r="G4401" s="7">
        <v>4184.17</v>
      </c>
    </row>
    <row r="4402" spans="1:7" x14ac:dyDescent="0.3">
      <c r="A4402">
        <v>3022025</v>
      </c>
      <c r="B4402" t="s">
        <v>24219</v>
      </c>
      <c r="C4402" t="s">
        <v>244</v>
      </c>
      <c r="D4402" t="s">
        <v>375</v>
      </c>
      <c r="E4402">
        <v>615140</v>
      </c>
      <c r="F4402" t="s">
        <v>24196</v>
      </c>
      <c r="G4402" s="7">
        <v>51.92</v>
      </c>
    </row>
    <row r="4403" spans="1:7" x14ac:dyDescent="0.3">
      <c r="A4403">
        <v>3022025</v>
      </c>
      <c r="B4403" t="s">
        <v>24219</v>
      </c>
      <c r="C4403" t="s">
        <v>244</v>
      </c>
      <c r="D4403" t="s">
        <v>371</v>
      </c>
      <c r="E4403">
        <v>616100</v>
      </c>
      <c r="F4403" t="s">
        <v>24196</v>
      </c>
      <c r="G4403" s="7">
        <v>565.07000000000005</v>
      </c>
    </row>
    <row r="4404" spans="1:7" x14ac:dyDescent="0.3">
      <c r="A4404">
        <v>3022025</v>
      </c>
      <c r="B4404" t="s">
        <v>24219</v>
      </c>
      <c r="C4404" t="s">
        <v>244</v>
      </c>
      <c r="D4404" t="s">
        <v>373</v>
      </c>
      <c r="E4404">
        <v>615130</v>
      </c>
      <c r="F4404" t="s">
        <v>24196</v>
      </c>
      <c r="G4404" s="7">
        <v>1.39</v>
      </c>
    </row>
    <row r="4405" spans="1:7" x14ac:dyDescent="0.3">
      <c r="A4405">
        <v>3022025</v>
      </c>
      <c r="B4405" t="s">
        <v>24219</v>
      </c>
      <c r="C4405" t="s">
        <v>244</v>
      </c>
      <c r="D4405" t="s">
        <v>375</v>
      </c>
      <c r="E4405">
        <v>615140</v>
      </c>
      <c r="F4405" t="s">
        <v>24196</v>
      </c>
      <c r="G4405" s="7">
        <v>-51.92</v>
      </c>
    </row>
    <row r="4406" spans="1:7" x14ac:dyDescent="0.3">
      <c r="A4406">
        <v>3022025</v>
      </c>
      <c r="B4406" t="s">
        <v>24219</v>
      </c>
      <c r="C4406" t="s">
        <v>244</v>
      </c>
      <c r="D4406" t="s">
        <v>371</v>
      </c>
      <c r="E4406">
        <v>617100</v>
      </c>
      <c r="F4406" t="s">
        <v>24196</v>
      </c>
      <c r="G4406" s="7">
        <v>605.84</v>
      </c>
    </row>
    <row r="4407" spans="1:7" x14ac:dyDescent="0.3">
      <c r="A4407">
        <v>3022025</v>
      </c>
      <c r="B4407" t="s">
        <v>24219</v>
      </c>
      <c r="C4407" t="s">
        <v>244</v>
      </c>
      <c r="D4407" t="s">
        <v>375</v>
      </c>
      <c r="E4407">
        <v>615140</v>
      </c>
      <c r="F4407" t="s">
        <v>24196</v>
      </c>
      <c r="G4407" s="7">
        <v>60.11</v>
      </c>
    </row>
    <row r="4408" spans="1:7" x14ac:dyDescent="0.3">
      <c r="A4408">
        <v>3022025</v>
      </c>
      <c r="B4408" t="s">
        <v>24219</v>
      </c>
      <c r="C4408" t="s">
        <v>244</v>
      </c>
      <c r="D4408" t="s">
        <v>377</v>
      </c>
      <c r="E4408">
        <v>611130</v>
      </c>
      <c r="F4408" t="s">
        <v>24196</v>
      </c>
      <c r="G4408" s="7">
        <v>87.41</v>
      </c>
    </row>
    <row r="4409" spans="1:7" x14ac:dyDescent="0.3">
      <c r="A4409">
        <v>3022025</v>
      </c>
      <c r="B4409" t="s">
        <v>24219</v>
      </c>
      <c r="C4409" t="s">
        <v>244</v>
      </c>
      <c r="D4409" t="s">
        <v>373</v>
      </c>
      <c r="E4409">
        <v>617150</v>
      </c>
      <c r="F4409" t="s">
        <v>24196</v>
      </c>
      <c r="G4409" s="7">
        <v>18.02</v>
      </c>
    </row>
    <row r="4410" spans="1:7" x14ac:dyDescent="0.3">
      <c r="A4410">
        <v>3022025</v>
      </c>
      <c r="B4410" t="s">
        <v>24219</v>
      </c>
      <c r="C4410" t="s">
        <v>244</v>
      </c>
      <c r="D4410" t="s">
        <v>371</v>
      </c>
      <c r="E4410">
        <v>616100</v>
      </c>
      <c r="F4410" t="s">
        <v>24196</v>
      </c>
      <c r="G4410" s="7">
        <v>411.14</v>
      </c>
    </row>
    <row r="4411" spans="1:7" x14ac:dyDescent="0.3">
      <c r="A4411">
        <v>3022025</v>
      </c>
      <c r="B4411" t="s">
        <v>24219</v>
      </c>
      <c r="C4411" t="s">
        <v>244</v>
      </c>
      <c r="D4411" t="s">
        <v>377</v>
      </c>
      <c r="E4411">
        <v>611120</v>
      </c>
      <c r="F4411" t="s">
        <v>24196</v>
      </c>
      <c r="G4411" s="7">
        <v>23.2</v>
      </c>
    </row>
    <row r="4412" spans="1:7" x14ac:dyDescent="0.3">
      <c r="A4412">
        <v>3022025</v>
      </c>
      <c r="B4412" t="s">
        <v>24219</v>
      </c>
      <c r="C4412" t="s">
        <v>244</v>
      </c>
      <c r="D4412" t="s">
        <v>373</v>
      </c>
      <c r="E4412">
        <v>615130</v>
      </c>
      <c r="F4412" t="s">
        <v>24196</v>
      </c>
      <c r="G4412" s="7">
        <v>171.5</v>
      </c>
    </row>
    <row r="4413" spans="1:7" x14ac:dyDescent="0.3">
      <c r="A4413">
        <v>3022025</v>
      </c>
      <c r="B4413" t="s">
        <v>24219</v>
      </c>
      <c r="C4413" t="s">
        <v>244</v>
      </c>
      <c r="D4413" t="s">
        <v>374</v>
      </c>
      <c r="E4413">
        <v>615120</v>
      </c>
      <c r="F4413" t="s">
        <v>24196</v>
      </c>
      <c r="G4413" s="7">
        <v>669.65</v>
      </c>
    </row>
    <row r="4414" spans="1:7" x14ac:dyDescent="0.3">
      <c r="A4414">
        <v>3022025</v>
      </c>
      <c r="B4414" t="s">
        <v>24219</v>
      </c>
      <c r="C4414" t="s">
        <v>244</v>
      </c>
      <c r="D4414" t="s">
        <v>373</v>
      </c>
      <c r="E4414">
        <v>617150</v>
      </c>
      <c r="F4414" t="s">
        <v>24196</v>
      </c>
      <c r="G4414" s="7">
        <v>385.71</v>
      </c>
    </row>
    <row r="4415" spans="1:7" x14ac:dyDescent="0.3">
      <c r="A4415">
        <v>3022025</v>
      </c>
      <c r="B4415" t="s">
        <v>24219</v>
      </c>
      <c r="C4415" t="s">
        <v>244</v>
      </c>
      <c r="D4415" t="s">
        <v>373</v>
      </c>
      <c r="E4415">
        <v>615130</v>
      </c>
      <c r="F4415" t="s">
        <v>24196</v>
      </c>
      <c r="G4415" s="7">
        <v>1.43</v>
      </c>
    </row>
    <row r="4416" spans="1:7" x14ac:dyDescent="0.3">
      <c r="A4416">
        <v>3022025</v>
      </c>
      <c r="B4416" t="s">
        <v>24219</v>
      </c>
      <c r="C4416" t="s">
        <v>244</v>
      </c>
      <c r="D4416" t="s">
        <v>373</v>
      </c>
      <c r="E4416">
        <v>615130</v>
      </c>
      <c r="F4416" t="s">
        <v>24196</v>
      </c>
      <c r="G4416" s="7">
        <v>7.93</v>
      </c>
    </row>
    <row r="4417" spans="1:7" x14ac:dyDescent="0.3">
      <c r="A4417">
        <v>3022025</v>
      </c>
      <c r="B4417" t="s">
        <v>24219</v>
      </c>
      <c r="C4417" t="s">
        <v>244</v>
      </c>
      <c r="D4417" t="s">
        <v>373</v>
      </c>
      <c r="E4417">
        <v>615130</v>
      </c>
      <c r="F4417" t="s">
        <v>24196</v>
      </c>
      <c r="G4417" s="7">
        <v>1818.96</v>
      </c>
    </row>
    <row r="4418" spans="1:7" x14ac:dyDescent="0.3">
      <c r="A4418">
        <v>3022025</v>
      </c>
      <c r="B4418" t="s">
        <v>24219</v>
      </c>
      <c r="C4418" t="s">
        <v>244</v>
      </c>
      <c r="D4418" t="s">
        <v>371</v>
      </c>
      <c r="E4418">
        <v>615100</v>
      </c>
      <c r="F4418" t="s">
        <v>24196</v>
      </c>
      <c r="G4418" s="7">
        <v>40.950000000000003</v>
      </c>
    </row>
    <row r="4419" spans="1:7" x14ac:dyDescent="0.3">
      <c r="A4419">
        <v>3022025</v>
      </c>
      <c r="B4419" t="s">
        <v>24219</v>
      </c>
      <c r="C4419" t="s">
        <v>244</v>
      </c>
      <c r="D4419" t="s">
        <v>371</v>
      </c>
      <c r="E4419">
        <v>615100</v>
      </c>
      <c r="F4419" t="s">
        <v>24196</v>
      </c>
      <c r="G4419" s="7">
        <v>2699.65</v>
      </c>
    </row>
    <row r="4420" spans="1:7" x14ac:dyDescent="0.3">
      <c r="A4420">
        <v>3022025</v>
      </c>
      <c r="B4420" t="s">
        <v>24219</v>
      </c>
      <c r="C4420" t="s">
        <v>244</v>
      </c>
      <c r="D4420" t="s">
        <v>373</v>
      </c>
      <c r="E4420">
        <v>615130</v>
      </c>
      <c r="F4420" t="s">
        <v>24196</v>
      </c>
      <c r="G4420" s="7">
        <v>1660</v>
      </c>
    </row>
    <row r="4421" spans="1:7" x14ac:dyDescent="0.3">
      <c r="A4421">
        <v>3022025</v>
      </c>
      <c r="B4421" t="s">
        <v>24219</v>
      </c>
      <c r="C4421" t="s">
        <v>244</v>
      </c>
      <c r="D4421" t="s">
        <v>371</v>
      </c>
      <c r="E4421">
        <v>615100</v>
      </c>
      <c r="F4421" t="s">
        <v>24196</v>
      </c>
      <c r="G4421" s="7">
        <v>15.07</v>
      </c>
    </row>
    <row r="4422" spans="1:7" x14ac:dyDescent="0.3">
      <c r="A4422">
        <v>3022025</v>
      </c>
      <c r="B4422" t="s">
        <v>24219</v>
      </c>
      <c r="C4422" t="s">
        <v>244</v>
      </c>
      <c r="D4422" t="s">
        <v>373</v>
      </c>
      <c r="E4422">
        <v>617150</v>
      </c>
      <c r="F4422" t="s">
        <v>24196</v>
      </c>
      <c r="G4422" s="7">
        <v>58.27</v>
      </c>
    </row>
    <row r="4423" spans="1:7" x14ac:dyDescent="0.3">
      <c r="A4423">
        <v>3022025</v>
      </c>
      <c r="B4423" t="s">
        <v>24219</v>
      </c>
      <c r="C4423" t="s">
        <v>244</v>
      </c>
      <c r="D4423" t="s">
        <v>377</v>
      </c>
      <c r="E4423">
        <v>611130</v>
      </c>
      <c r="F4423" t="s">
        <v>24196</v>
      </c>
      <c r="G4423" s="7">
        <v>89.54</v>
      </c>
    </row>
    <row r="4424" spans="1:7" x14ac:dyDescent="0.3">
      <c r="A4424">
        <v>3022025</v>
      </c>
      <c r="B4424" t="s">
        <v>24219</v>
      </c>
      <c r="C4424" t="s">
        <v>244</v>
      </c>
      <c r="D4424" t="s">
        <v>373</v>
      </c>
      <c r="E4424">
        <v>615130</v>
      </c>
      <c r="F4424" t="s">
        <v>24196</v>
      </c>
      <c r="G4424" s="7">
        <v>-91.05</v>
      </c>
    </row>
    <row r="4425" spans="1:7" x14ac:dyDescent="0.3">
      <c r="A4425">
        <v>3022025</v>
      </c>
      <c r="B4425" t="s">
        <v>24219</v>
      </c>
      <c r="C4425" t="s">
        <v>244</v>
      </c>
      <c r="D4425" t="s">
        <v>373</v>
      </c>
      <c r="E4425">
        <v>615130</v>
      </c>
      <c r="F4425" t="s">
        <v>24196</v>
      </c>
      <c r="G4425" s="7">
        <v>1792.97</v>
      </c>
    </row>
    <row r="4426" spans="1:7" x14ac:dyDescent="0.3">
      <c r="A4426">
        <v>3022025</v>
      </c>
      <c r="B4426" t="s">
        <v>24219</v>
      </c>
      <c r="C4426" t="s">
        <v>244</v>
      </c>
      <c r="D4426" t="s">
        <v>373</v>
      </c>
      <c r="E4426">
        <v>616160</v>
      </c>
      <c r="F4426" t="s">
        <v>24196</v>
      </c>
      <c r="G4426" s="7">
        <v>220.2</v>
      </c>
    </row>
    <row r="4427" spans="1:7" x14ac:dyDescent="0.3">
      <c r="A4427">
        <v>3022025</v>
      </c>
      <c r="B4427" t="s">
        <v>24219</v>
      </c>
      <c r="C4427" t="s">
        <v>244</v>
      </c>
      <c r="D4427" t="s">
        <v>371</v>
      </c>
      <c r="E4427">
        <v>615100</v>
      </c>
      <c r="F4427" t="s">
        <v>24196</v>
      </c>
      <c r="G4427" s="7">
        <v>8190.08</v>
      </c>
    </row>
    <row r="4428" spans="1:7" x14ac:dyDescent="0.3">
      <c r="A4428">
        <v>3022025</v>
      </c>
      <c r="B4428" t="s">
        <v>24219</v>
      </c>
      <c r="C4428" t="s">
        <v>244</v>
      </c>
      <c r="D4428" t="s">
        <v>374</v>
      </c>
      <c r="E4428">
        <v>615120</v>
      </c>
      <c r="F4428" t="s">
        <v>24196</v>
      </c>
      <c r="G4428" s="7">
        <v>669.65</v>
      </c>
    </row>
    <row r="4429" spans="1:7" x14ac:dyDescent="0.3">
      <c r="A4429">
        <v>3022025</v>
      </c>
      <c r="B4429" t="s">
        <v>24219</v>
      </c>
      <c r="C4429" t="s">
        <v>244</v>
      </c>
      <c r="D4429" t="s">
        <v>375</v>
      </c>
      <c r="E4429">
        <v>615140</v>
      </c>
      <c r="F4429" t="s">
        <v>24196</v>
      </c>
      <c r="G4429" s="7">
        <v>-51.92</v>
      </c>
    </row>
    <row r="4430" spans="1:7" x14ac:dyDescent="0.3">
      <c r="A4430">
        <v>3022027</v>
      </c>
      <c r="B4430" t="s">
        <v>24220</v>
      </c>
      <c r="C4430" t="s">
        <v>460</v>
      </c>
      <c r="D4430" t="s">
        <v>373</v>
      </c>
      <c r="E4430">
        <v>615130</v>
      </c>
      <c r="F4430" t="s">
        <v>24196</v>
      </c>
      <c r="G4430" s="7">
        <v>16.55</v>
      </c>
    </row>
    <row r="4431" spans="1:7" x14ac:dyDescent="0.3">
      <c r="A4431">
        <v>3022027</v>
      </c>
      <c r="B4431" t="s">
        <v>24220</v>
      </c>
      <c r="C4431" t="s">
        <v>460</v>
      </c>
      <c r="D4431" t="s">
        <v>371</v>
      </c>
      <c r="E4431">
        <v>615100</v>
      </c>
      <c r="F4431" t="s">
        <v>24196</v>
      </c>
      <c r="G4431" s="7">
        <v>72.569999999999993</v>
      </c>
    </row>
    <row r="4432" spans="1:7" x14ac:dyDescent="0.3">
      <c r="A4432">
        <v>3022027</v>
      </c>
      <c r="B4432" t="s">
        <v>24220</v>
      </c>
      <c r="C4432" t="s">
        <v>460</v>
      </c>
      <c r="D4432" t="s">
        <v>371</v>
      </c>
      <c r="E4432">
        <v>616100</v>
      </c>
      <c r="F4432" t="s">
        <v>24196</v>
      </c>
      <c r="G4432" s="7">
        <v>544.1</v>
      </c>
    </row>
    <row r="4433" spans="1:7" x14ac:dyDescent="0.3">
      <c r="A4433">
        <v>3022027</v>
      </c>
      <c r="B4433" t="s">
        <v>24220</v>
      </c>
      <c r="C4433" t="s">
        <v>460</v>
      </c>
      <c r="D4433" t="s">
        <v>371</v>
      </c>
      <c r="E4433">
        <v>615100</v>
      </c>
      <c r="F4433" t="s">
        <v>24196</v>
      </c>
      <c r="G4433" s="7">
        <v>72.569999999999993</v>
      </c>
    </row>
    <row r="4434" spans="1:7" x14ac:dyDescent="0.3">
      <c r="A4434">
        <v>3022027</v>
      </c>
      <c r="B4434" t="s">
        <v>24220</v>
      </c>
      <c r="C4434" t="s">
        <v>460</v>
      </c>
      <c r="D4434" t="s">
        <v>371</v>
      </c>
      <c r="E4434">
        <v>615100</v>
      </c>
      <c r="F4434" t="s">
        <v>24196</v>
      </c>
      <c r="G4434" s="7">
        <v>-145.15</v>
      </c>
    </row>
    <row r="4435" spans="1:7" x14ac:dyDescent="0.3">
      <c r="A4435">
        <v>3022027</v>
      </c>
      <c r="B4435" t="s">
        <v>24220</v>
      </c>
      <c r="C4435" t="s">
        <v>460</v>
      </c>
      <c r="D4435" t="s">
        <v>371</v>
      </c>
      <c r="E4435">
        <v>615100</v>
      </c>
      <c r="F4435" t="s">
        <v>24196</v>
      </c>
      <c r="G4435" s="7">
        <v>3193.17</v>
      </c>
    </row>
    <row r="4436" spans="1:7" x14ac:dyDescent="0.3">
      <c r="A4436">
        <v>3022027</v>
      </c>
      <c r="B4436" t="s">
        <v>24220</v>
      </c>
      <c r="C4436" t="s">
        <v>460</v>
      </c>
      <c r="D4436" t="s">
        <v>371</v>
      </c>
      <c r="E4436">
        <v>615100</v>
      </c>
      <c r="F4436" t="s">
        <v>24196</v>
      </c>
      <c r="G4436" s="7">
        <v>0.01</v>
      </c>
    </row>
    <row r="4437" spans="1:7" x14ac:dyDescent="0.3">
      <c r="A4437">
        <v>3022027</v>
      </c>
      <c r="B4437" t="s">
        <v>24220</v>
      </c>
      <c r="C4437" t="s">
        <v>460</v>
      </c>
      <c r="D4437" t="s">
        <v>375</v>
      </c>
      <c r="E4437">
        <v>615140</v>
      </c>
      <c r="F4437" t="s">
        <v>24196</v>
      </c>
      <c r="G4437" s="7">
        <v>18.510000000000002</v>
      </c>
    </row>
    <row r="4438" spans="1:7" x14ac:dyDescent="0.3">
      <c r="A4438">
        <v>3022027</v>
      </c>
      <c r="B4438" t="s">
        <v>24220</v>
      </c>
      <c r="C4438" t="s">
        <v>460</v>
      </c>
      <c r="D4438" t="s">
        <v>371</v>
      </c>
      <c r="E4438">
        <v>617100</v>
      </c>
      <c r="F4438" t="s">
        <v>24196</v>
      </c>
      <c r="G4438" s="7">
        <v>915.8</v>
      </c>
    </row>
    <row r="4439" spans="1:7" x14ac:dyDescent="0.3">
      <c r="A4439">
        <v>3022027</v>
      </c>
      <c r="B4439" t="s">
        <v>24220</v>
      </c>
      <c r="C4439" t="s">
        <v>460</v>
      </c>
      <c r="D4439" t="s">
        <v>371</v>
      </c>
      <c r="E4439">
        <v>615100</v>
      </c>
      <c r="F4439" t="s">
        <v>24196</v>
      </c>
      <c r="G4439" s="7">
        <v>7633.5</v>
      </c>
    </row>
    <row r="4440" spans="1:7" x14ac:dyDescent="0.3">
      <c r="A4440">
        <v>3022027</v>
      </c>
      <c r="B4440" t="s">
        <v>24220</v>
      </c>
      <c r="C4440" t="s">
        <v>460</v>
      </c>
      <c r="D4440" t="s">
        <v>371</v>
      </c>
      <c r="E4440">
        <v>615100</v>
      </c>
      <c r="F4440" t="s">
        <v>24196</v>
      </c>
      <c r="G4440" s="7">
        <v>-139.97</v>
      </c>
    </row>
    <row r="4441" spans="1:7" x14ac:dyDescent="0.3">
      <c r="A4441">
        <v>3022027</v>
      </c>
      <c r="B4441" t="s">
        <v>24220</v>
      </c>
      <c r="C4441" t="s">
        <v>460</v>
      </c>
      <c r="D4441" t="s">
        <v>371</v>
      </c>
      <c r="E4441">
        <v>617100</v>
      </c>
      <c r="F4441" t="s">
        <v>24196</v>
      </c>
      <c r="G4441" s="7">
        <v>2241.3200000000002</v>
      </c>
    </row>
    <row r="4442" spans="1:7" x14ac:dyDescent="0.3">
      <c r="A4442">
        <v>3022027</v>
      </c>
      <c r="B4442" t="s">
        <v>24220</v>
      </c>
      <c r="C4442" t="s">
        <v>460</v>
      </c>
      <c r="D4442" t="s">
        <v>375</v>
      </c>
      <c r="E4442">
        <v>616130</v>
      </c>
      <c r="F4442" t="s">
        <v>24196</v>
      </c>
      <c r="G4442" s="7">
        <v>18.38</v>
      </c>
    </row>
    <row r="4443" spans="1:7" x14ac:dyDescent="0.3">
      <c r="A4443">
        <v>3022027</v>
      </c>
      <c r="B4443" t="s">
        <v>24220</v>
      </c>
      <c r="C4443" t="s">
        <v>460</v>
      </c>
      <c r="D4443" t="s">
        <v>371</v>
      </c>
      <c r="E4443">
        <v>615100</v>
      </c>
      <c r="F4443" t="s">
        <v>24196</v>
      </c>
      <c r="G4443" s="7">
        <v>-145.15</v>
      </c>
    </row>
    <row r="4444" spans="1:7" x14ac:dyDescent="0.3">
      <c r="A4444">
        <v>3022027</v>
      </c>
      <c r="B4444" t="s">
        <v>24220</v>
      </c>
      <c r="C4444" t="s">
        <v>460</v>
      </c>
      <c r="D4444" t="s">
        <v>371</v>
      </c>
      <c r="E4444">
        <v>615100</v>
      </c>
      <c r="F4444" t="s">
        <v>24196</v>
      </c>
      <c r="G4444" s="7">
        <v>72.569999999999993</v>
      </c>
    </row>
    <row r="4445" spans="1:7" x14ac:dyDescent="0.3">
      <c r="A4445">
        <v>3022027</v>
      </c>
      <c r="B4445" t="s">
        <v>24220</v>
      </c>
      <c r="C4445" t="s">
        <v>460</v>
      </c>
      <c r="D4445" t="s">
        <v>371</v>
      </c>
      <c r="E4445">
        <v>615100</v>
      </c>
      <c r="F4445" t="s">
        <v>24196</v>
      </c>
      <c r="G4445" s="7">
        <v>20.92</v>
      </c>
    </row>
    <row r="4446" spans="1:7" x14ac:dyDescent="0.3">
      <c r="A4446">
        <v>3022027</v>
      </c>
      <c r="B4446" t="s">
        <v>24220</v>
      </c>
      <c r="C4446" t="s">
        <v>460</v>
      </c>
      <c r="D4446" t="s">
        <v>371</v>
      </c>
      <c r="E4446">
        <v>615100</v>
      </c>
      <c r="F4446" t="s">
        <v>24196</v>
      </c>
      <c r="G4446" s="7">
        <v>0.01</v>
      </c>
    </row>
    <row r="4447" spans="1:7" x14ac:dyDescent="0.3">
      <c r="A4447">
        <v>3022027</v>
      </c>
      <c r="B4447" t="s">
        <v>24220</v>
      </c>
      <c r="C4447" t="s">
        <v>460</v>
      </c>
      <c r="D4447" t="s">
        <v>371</v>
      </c>
      <c r="E4447">
        <v>615100</v>
      </c>
      <c r="F4447" t="s">
        <v>24196</v>
      </c>
      <c r="G4447" s="7">
        <v>0.01</v>
      </c>
    </row>
    <row r="4448" spans="1:7" x14ac:dyDescent="0.3">
      <c r="A4448">
        <v>3022027</v>
      </c>
      <c r="B4448" t="s">
        <v>24220</v>
      </c>
      <c r="C4448" t="s">
        <v>460</v>
      </c>
      <c r="D4448" t="s">
        <v>371</v>
      </c>
      <c r="E4448">
        <v>617100</v>
      </c>
      <c r="F4448" t="s">
        <v>24196</v>
      </c>
      <c r="G4448" s="7">
        <v>695.95</v>
      </c>
    </row>
    <row r="4449" spans="1:7" x14ac:dyDescent="0.3">
      <c r="A4449">
        <v>3022027</v>
      </c>
      <c r="B4449" t="s">
        <v>24220</v>
      </c>
      <c r="C4449" t="s">
        <v>460</v>
      </c>
      <c r="D4449" t="s">
        <v>371</v>
      </c>
      <c r="E4449">
        <v>615100</v>
      </c>
      <c r="F4449" t="s">
        <v>24196</v>
      </c>
      <c r="G4449" s="7">
        <v>10.61</v>
      </c>
    </row>
    <row r="4450" spans="1:7" x14ac:dyDescent="0.3">
      <c r="A4450">
        <v>3022027</v>
      </c>
      <c r="B4450" t="s">
        <v>24220</v>
      </c>
      <c r="C4450" t="s">
        <v>460</v>
      </c>
      <c r="D4450" t="s">
        <v>377</v>
      </c>
      <c r="E4450">
        <v>611110</v>
      </c>
      <c r="F4450" t="s">
        <v>24196</v>
      </c>
      <c r="G4450" s="7">
        <v>282.91000000000003</v>
      </c>
    </row>
    <row r="4451" spans="1:7" x14ac:dyDescent="0.3">
      <c r="A4451">
        <v>3022027</v>
      </c>
      <c r="B4451" t="s">
        <v>24220</v>
      </c>
      <c r="C4451" t="s">
        <v>460</v>
      </c>
      <c r="D4451" t="s">
        <v>373</v>
      </c>
      <c r="E4451">
        <v>615130</v>
      </c>
      <c r="F4451" t="s">
        <v>24196</v>
      </c>
      <c r="G4451" s="7">
        <v>1059.74</v>
      </c>
    </row>
    <row r="4452" spans="1:7" x14ac:dyDescent="0.3">
      <c r="A4452">
        <v>3022027</v>
      </c>
      <c r="B4452" t="s">
        <v>24220</v>
      </c>
      <c r="C4452" t="s">
        <v>460</v>
      </c>
      <c r="D4452" t="s">
        <v>371</v>
      </c>
      <c r="E4452">
        <v>615100</v>
      </c>
      <c r="F4452" t="s">
        <v>24196</v>
      </c>
      <c r="G4452" s="7">
        <v>22.33</v>
      </c>
    </row>
    <row r="4453" spans="1:7" x14ac:dyDescent="0.3">
      <c r="A4453">
        <v>3022027</v>
      </c>
      <c r="B4453" t="s">
        <v>24220</v>
      </c>
      <c r="C4453" t="s">
        <v>460</v>
      </c>
      <c r="D4453" t="s">
        <v>371</v>
      </c>
      <c r="E4453">
        <v>615100</v>
      </c>
      <c r="F4453" t="s">
        <v>24196</v>
      </c>
      <c r="G4453" s="7">
        <v>-139.97</v>
      </c>
    </row>
    <row r="4454" spans="1:7" x14ac:dyDescent="0.3">
      <c r="A4454">
        <v>3022027</v>
      </c>
      <c r="B4454" t="s">
        <v>24220</v>
      </c>
      <c r="C4454" t="s">
        <v>460</v>
      </c>
      <c r="D4454" t="s">
        <v>371</v>
      </c>
      <c r="E4454">
        <v>615100</v>
      </c>
      <c r="F4454" t="s">
        <v>24196</v>
      </c>
      <c r="G4454" s="7">
        <v>0.01</v>
      </c>
    </row>
    <row r="4455" spans="1:7" x14ac:dyDescent="0.3">
      <c r="A4455">
        <v>3022027</v>
      </c>
      <c r="B4455" t="s">
        <v>24220</v>
      </c>
      <c r="C4455" t="s">
        <v>460</v>
      </c>
      <c r="D4455" t="s">
        <v>371</v>
      </c>
      <c r="E4455">
        <v>615100</v>
      </c>
      <c r="F4455" t="s">
        <v>24196</v>
      </c>
      <c r="G4455" s="7">
        <v>72.569999999999993</v>
      </c>
    </row>
    <row r="4456" spans="1:7" x14ac:dyDescent="0.3">
      <c r="A4456">
        <v>3022027</v>
      </c>
      <c r="B4456" t="s">
        <v>24220</v>
      </c>
      <c r="C4456" t="s">
        <v>460</v>
      </c>
      <c r="D4456" t="s">
        <v>371</v>
      </c>
      <c r="E4456">
        <v>615100</v>
      </c>
      <c r="F4456" t="s">
        <v>24196</v>
      </c>
      <c r="G4456" s="7">
        <v>-139.97</v>
      </c>
    </row>
    <row r="4457" spans="1:7" x14ac:dyDescent="0.3">
      <c r="A4457">
        <v>3022027</v>
      </c>
      <c r="B4457" t="s">
        <v>24220</v>
      </c>
      <c r="C4457" t="s">
        <v>460</v>
      </c>
      <c r="D4457" t="s">
        <v>371</v>
      </c>
      <c r="E4457">
        <v>615100</v>
      </c>
      <c r="F4457" t="s">
        <v>24196</v>
      </c>
      <c r="G4457" s="7">
        <v>2699.7</v>
      </c>
    </row>
    <row r="4458" spans="1:7" x14ac:dyDescent="0.3">
      <c r="A4458">
        <v>3022027</v>
      </c>
      <c r="B4458" t="s">
        <v>24220</v>
      </c>
      <c r="C4458" t="s">
        <v>460</v>
      </c>
      <c r="D4458" t="s">
        <v>371</v>
      </c>
      <c r="E4458">
        <v>615100</v>
      </c>
      <c r="F4458" t="s">
        <v>24196</v>
      </c>
      <c r="G4458" s="7">
        <v>0.01</v>
      </c>
    </row>
    <row r="4459" spans="1:7" x14ac:dyDescent="0.3">
      <c r="A4459">
        <v>3022027</v>
      </c>
      <c r="B4459" t="s">
        <v>24220</v>
      </c>
      <c r="C4459" t="s">
        <v>460</v>
      </c>
      <c r="D4459" t="s">
        <v>371</v>
      </c>
      <c r="E4459">
        <v>615100</v>
      </c>
      <c r="F4459" t="s">
        <v>24196</v>
      </c>
      <c r="G4459" s="7">
        <v>72.569999999999993</v>
      </c>
    </row>
    <row r="4460" spans="1:7" x14ac:dyDescent="0.3">
      <c r="A4460">
        <v>3022027</v>
      </c>
      <c r="B4460" t="s">
        <v>24220</v>
      </c>
      <c r="C4460" t="s">
        <v>460</v>
      </c>
      <c r="D4460" t="s">
        <v>371</v>
      </c>
      <c r="E4460">
        <v>616100</v>
      </c>
      <c r="F4460" t="s">
        <v>24196</v>
      </c>
      <c r="G4460" s="7">
        <v>301.44</v>
      </c>
    </row>
    <row r="4461" spans="1:7" x14ac:dyDescent="0.3">
      <c r="A4461">
        <v>3022027</v>
      </c>
      <c r="B4461" t="s">
        <v>24220</v>
      </c>
      <c r="C4461" t="s">
        <v>460</v>
      </c>
      <c r="D4461" t="s">
        <v>374</v>
      </c>
      <c r="E4461">
        <v>615120</v>
      </c>
      <c r="F4461" t="s">
        <v>24196</v>
      </c>
      <c r="G4461" s="7">
        <v>82.78</v>
      </c>
    </row>
    <row r="4462" spans="1:7" x14ac:dyDescent="0.3">
      <c r="A4462">
        <v>3022027</v>
      </c>
      <c r="B4462" t="s">
        <v>24220</v>
      </c>
      <c r="C4462" t="s">
        <v>460</v>
      </c>
      <c r="D4462" t="s">
        <v>371</v>
      </c>
      <c r="E4462">
        <v>615100</v>
      </c>
      <c r="F4462" t="s">
        <v>24196</v>
      </c>
      <c r="G4462" s="7">
        <v>0.01</v>
      </c>
    </row>
    <row r="4463" spans="1:7" x14ac:dyDescent="0.3">
      <c r="A4463">
        <v>3022027</v>
      </c>
      <c r="B4463" t="s">
        <v>24220</v>
      </c>
      <c r="C4463" t="s">
        <v>460</v>
      </c>
      <c r="D4463" t="s">
        <v>373</v>
      </c>
      <c r="E4463">
        <v>615130</v>
      </c>
      <c r="F4463" t="s">
        <v>24196</v>
      </c>
      <c r="G4463" s="7">
        <v>10.94</v>
      </c>
    </row>
    <row r="4464" spans="1:7" x14ac:dyDescent="0.3">
      <c r="A4464">
        <v>3022027</v>
      </c>
      <c r="B4464" t="s">
        <v>24220</v>
      </c>
      <c r="C4464" t="s">
        <v>460</v>
      </c>
      <c r="D4464" t="s">
        <v>371</v>
      </c>
      <c r="E4464">
        <v>615100</v>
      </c>
      <c r="F4464" t="s">
        <v>24196</v>
      </c>
      <c r="G4464" s="7">
        <v>0.01</v>
      </c>
    </row>
    <row r="4465" spans="1:7" x14ac:dyDescent="0.3">
      <c r="A4465">
        <v>3022027</v>
      </c>
      <c r="B4465" t="s">
        <v>24220</v>
      </c>
      <c r="C4465" t="s">
        <v>460</v>
      </c>
      <c r="D4465" t="s">
        <v>371</v>
      </c>
      <c r="E4465">
        <v>615100</v>
      </c>
      <c r="F4465" t="s">
        <v>24196</v>
      </c>
      <c r="G4465" s="7">
        <v>72.569999999999993</v>
      </c>
    </row>
    <row r="4466" spans="1:7" x14ac:dyDescent="0.3">
      <c r="A4466">
        <v>3022027</v>
      </c>
      <c r="B4466" t="s">
        <v>24220</v>
      </c>
      <c r="C4466" t="s">
        <v>460</v>
      </c>
      <c r="D4466" t="s">
        <v>371</v>
      </c>
      <c r="E4466">
        <v>616100</v>
      </c>
      <c r="F4466" t="s">
        <v>24196</v>
      </c>
      <c r="G4466" s="7">
        <v>744.86</v>
      </c>
    </row>
    <row r="4467" spans="1:7" x14ac:dyDescent="0.3">
      <c r="A4467">
        <v>3022027</v>
      </c>
      <c r="B4467" t="s">
        <v>24220</v>
      </c>
      <c r="C4467" t="s">
        <v>460</v>
      </c>
      <c r="D4467" t="s">
        <v>377</v>
      </c>
      <c r="E4467">
        <v>611120</v>
      </c>
      <c r="F4467" t="s">
        <v>24196</v>
      </c>
      <c r="G4467" s="7">
        <v>1.1000000000000001</v>
      </c>
    </row>
    <row r="4468" spans="1:7" x14ac:dyDescent="0.3">
      <c r="A4468">
        <v>3022027</v>
      </c>
      <c r="B4468" t="s">
        <v>24220</v>
      </c>
      <c r="C4468" t="s">
        <v>460</v>
      </c>
      <c r="D4468" t="s">
        <v>371</v>
      </c>
      <c r="E4468">
        <v>615100</v>
      </c>
      <c r="F4468" t="s">
        <v>24196</v>
      </c>
      <c r="G4468" s="7">
        <v>-145.15</v>
      </c>
    </row>
    <row r="4469" spans="1:7" x14ac:dyDescent="0.3">
      <c r="A4469">
        <v>3022027</v>
      </c>
      <c r="B4469" t="s">
        <v>24220</v>
      </c>
      <c r="C4469" t="s">
        <v>460</v>
      </c>
      <c r="D4469" t="s">
        <v>371</v>
      </c>
      <c r="E4469">
        <v>615100</v>
      </c>
      <c r="F4469" t="s">
        <v>24196</v>
      </c>
      <c r="G4469" s="7">
        <v>0.01</v>
      </c>
    </row>
    <row r="4470" spans="1:7" x14ac:dyDescent="0.3">
      <c r="A4470">
        <v>3022027</v>
      </c>
      <c r="B4470" t="s">
        <v>24220</v>
      </c>
      <c r="C4470" t="s">
        <v>460</v>
      </c>
      <c r="D4470" t="s">
        <v>373</v>
      </c>
      <c r="E4470">
        <v>615130</v>
      </c>
      <c r="F4470" t="s">
        <v>24196</v>
      </c>
      <c r="G4470" s="7">
        <v>2490</v>
      </c>
    </row>
    <row r="4471" spans="1:7" x14ac:dyDescent="0.3">
      <c r="A4471">
        <v>3022027</v>
      </c>
      <c r="B4471" t="s">
        <v>24220</v>
      </c>
      <c r="C4471" t="s">
        <v>460</v>
      </c>
      <c r="D4471" t="s">
        <v>371</v>
      </c>
      <c r="E4471">
        <v>615100</v>
      </c>
      <c r="F4471" t="s">
        <v>24196</v>
      </c>
      <c r="G4471" s="7">
        <v>282.58</v>
      </c>
    </row>
    <row r="4472" spans="1:7" x14ac:dyDescent="0.3">
      <c r="A4472">
        <v>3022027</v>
      </c>
      <c r="B4472" t="s">
        <v>24220</v>
      </c>
      <c r="C4472" t="s">
        <v>460</v>
      </c>
      <c r="D4472" t="s">
        <v>371</v>
      </c>
      <c r="E4472">
        <v>615100</v>
      </c>
      <c r="F4472" t="s">
        <v>24196</v>
      </c>
      <c r="G4472" s="7">
        <v>-139.97</v>
      </c>
    </row>
    <row r="4473" spans="1:7" x14ac:dyDescent="0.3">
      <c r="A4473">
        <v>3022027</v>
      </c>
      <c r="B4473" t="s">
        <v>24220</v>
      </c>
      <c r="C4473" t="s">
        <v>460</v>
      </c>
      <c r="D4473" t="s">
        <v>371</v>
      </c>
      <c r="E4473">
        <v>615100</v>
      </c>
      <c r="F4473" t="s">
        <v>24196</v>
      </c>
      <c r="G4473" s="7">
        <v>72.569999999999993</v>
      </c>
    </row>
    <row r="4474" spans="1:7" x14ac:dyDescent="0.3">
      <c r="A4474">
        <v>3022027</v>
      </c>
      <c r="B4474" t="s">
        <v>24220</v>
      </c>
      <c r="C4474" t="s">
        <v>460</v>
      </c>
      <c r="D4474" t="s">
        <v>373</v>
      </c>
      <c r="E4474">
        <v>615130</v>
      </c>
      <c r="F4474" t="s">
        <v>24196</v>
      </c>
      <c r="G4474" s="7">
        <v>5.3</v>
      </c>
    </row>
    <row r="4475" spans="1:7" x14ac:dyDescent="0.3">
      <c r="A4475">
        <v>3022027</v>
      </c>
      <c r="B4475" t="s">
        <v>24220</v>
      </c>
      <c r="C4475" t="s">
        <v>460</v>
      </c>
      <c r="D4475" t="s">
        <v>371</v>
      </c>
      <c r="E4475">
        <v>615100</v>
      </c>
      <c r="F4475" t="s">
        <v>24196</v>
      </c>
      <c r="G4475" s="7">
        <v>72.569999999999993</v>
      </c>
    </row>
    <row r="4476" spans="1:7" x14ac:dyDescent="0.3">
      <c r="A4476">
        <v>3022027</v>
      </c>
      <c r="B4476" t="s">
        <v>24220</v>
      </c>
      <c r="C4476" t="s">
        <v>460</v>
      </c>
      <c r="D4476" t="s">
        <v>371</v>
      </c>
      <c r="E4476">
        <v>616100</v>
      </c>
      <c r="F4476" t="s">
        <v>24196</v>
      </c>
      <c r="G4476" s="7">
        <v>367.84</v>
      </c>
    </row>
    <row r="4477" spans="1:7" x14ac:dyDescent="0.3">
      <c r="A4477">
        <v>3022027</v>
      </c>
      <c r="B4477" t="s">
        <v>24220</v>
      </c>
      <c r="C4477" t="s">
        <v>460</v>
      </c>
      <c r="D4477" t="s">
        <v>373</v>
      </c>
      <c r="E4477">
        <v>615130</v>
      </c>
      <c r="F4477" t="s">
        <v>24196</v>
      </c>
      <c r="G4477" s="7">
        <v>2056.2199999999998</v>
      </c>
    </row>
    <row r="4478" spans="1:7" x14ac:dyDescent="0.3">
      <c r="A4478">
        <v>3022027</v>
      </c>
      <c r="B4478" t="s">
        <v>24220</v>
      </c>
      <c r="C4478" t="s">
        <v>460</v>
      </c>
      <c r="D4478" t="s">
        <v>371</v>
      </c>
      <c r="E4478">
        <v>615100</v>
      </c>
      <c r="F4478" t="s">
        <v>24196</v>
      </c>
      <c r="G4478" s="7">
        <v>4044.33</v>
      </c>
    </row>
    <row r="4479" spans="1:7" x14ac:dyDescent="0.3">
      <c r="A4479">
        <v>3022027</v>
      </c>
      <c r="B4479" t="s">
        <v>24220</v>
      </c>
      <c r="C4479" t="s">
        <v>460</v>
      </c>
      <c r="D4479" t="s">
        <v>371</v>
      </c>
      <c r="E4479">
        <v>615100</v>
      </c>
      <c r="F4479" t="s">
        <v>24196</v>
      </c>
      <c r="G4479" s="7">
        <v>-145.15</v>
      </c>
    </row>
    <row r="4480" spans="1:7" x14ac:dyDescent="0.3">
      <c r="A4480">
        <v>3022027</v>
      </c>
      <c r="B4480" t="s">
        <v>24220</v>
      </c>
      <c r="C4480" t="s">
        <v>460</v>
      </c>
      <c r="D4480" t="s">
        <v>371</v>
      </c>
      <c r="E4480">
        <v>616100</v>
      </c>
      <c r="F4480" t="s">
        <v>24196</v>
      </c>
      <c r="G4480" s="7">
        <v>544.1</v>
      </c>
    </row>
    <row r="4481" spans="1:7" x14ac:dyDescent="0.3">
      <c r="A4481">
        <v>3022027</v>
      </c>
      <c r="B4481" t="s">
        <v>24220</v>
      </c>
      <c r="C4481" t="s">
        <v>460</v>
      </c>
      <c r="D4481" t="s">
        <v>373</v>
      </c>
      <c r="E4481">
        <v>617150</v>
      </c>
      <c r="F4481" t="s">
        <v>24196</v>
      </c>
      <c r="G4481" s="7">
        <v>419.47</v>
      </c>
    </row>
    <row r="4482" spans="1:7" x14ac:dyDescent="0.3">
      <c r="A4482">
        <v>3022027</v>
      </c>
      <c r="B4482" t="s">
        <v>24220</v>
      </c>
      <c r="C4482" t="s">
        <v>460</v>
      </c>
      <c r="D4482" t="s">
        <v>371</v>
      </c>
      <c r="E4482">
        <v>615100</v>
      </c>
      <c r="F4482" t="s">
        <v>24196</v>
      </c>
      <c r="G4482" s="7">
        <v>282.58</v>
      </c>
    </row>
    <row r="4483" spans="1:7" x14ac:dyDescent="0.3">
      <c r="A4483">
        <v>3022027</v>
      </c>
      <c r="B4483" t="s">
        <v>24220</v>
      </c>
      <c r="C4483" t="s">
        <v>460</v>
      </c>
      <c r="D4483" t="s">
        <v>373</v>
      </c>
      <c r="E4483">
        <v>616160</v>
      </c>
      <c r="F4483" t="s">
        <v>24196</v>
      </c>
      <c r="G4483" s="7">
        <v>313.77999999999997</v>
      </c>
    </row>
    <row r="4484" spans="1:7" x14ac:dyDescent="0.3">
      <c r="A4484">
        <v>3022027</v>
      </c>
      <c r="B4484" t="s">
        <v>24220</v>
      </c>
      <c r="C4484" t="s">
        <v>460</v>
      </c>
      <c r="D4484" t="s">
        <v>371</v>
      </c>
      <c r="E4484">
        <v>615100</v>
      </c>
      <c r="F4484" t="s">
        <v>24196</v>
      </c>
      <c r="G4484" s="7">
        <v>-145.15</v>
      </c>
    </row>
    <row r="4485" spans="1:7" x14ac:dyDescent="0.3">
      <c r="A4485">
        <v>3022027</v>
      </c>
      <c r="B4485" t="s">
        <v>24220</v>
      </c>
      <c r="C4485" t="s">
        <v>460</v>
      </c>
      <c r="D4485" t="s">
        <v>371</v>
      </c>
      <c r="E4485">
        <v>615100</v>
      </c>
      <c r="F4485" t="s">
        <v>24196</v>
      </c>
      <c r="G4485" s="7">
        <v>14.99</v>
      </c>
    </row>
    <row r="4486" spans="1:7" x14ac:dyDescent="0.3">
      <c r="A4486">
        <v>3022027</v>
      </c>
      <c r="B4486" t="s">
        <v>24220</v>
      </c>
      <c r="C4486" t="s">
        <v>460</v>
      </c>
      <c r="D4486" t="s">
        <v>371</v>
      </c>
      <c r="E4486">
        <v>617100</v>
      </c>
      <c r="F4486" t="s">
        <v>24196</v>
      </c>
      <c r="G4486" s="7">
        <v>1371.5</v>
      </c>
    </row>
    <row r="4487" spans="1:7" x14ac:dyDescent="0.3">
      <c r="A4487">
        <v>3022027</v>
      </c>
      <c r="B4487" t="s">
        <v>24220</v>
      </c>
      <c r="C4487" t="s">
        <v>460</v>
      </c>
      <c r="D4487" t="s">
        <v>371</v>
      </c>
      <c r="E4487">
        <v>615100</v>
      </c>
      <c r="F4487" t="s">
        <v>24196</v>
      </c>
      <c r="G4487" s="7">
        <v>-139.97</v>
      </c>
    </row>
    <row r="4488" spans="1:7" x14ac:dyDescent="0.3">
      <c r="A4488">
        <v>3022027</v>
      </c>
      <c r="B4488" t="s">
        <v>24220</v>
      </c>
      <c r="C4488" t="s">
        <v>460</v>
      </c>
      <c r="D4488" t="s">
        <v>371</v>
      </c>
      <c r="E4488">
        <v>615100</v>
      </c>
      <c r="F4488" t="s">
        <v>24196</v>
      </c>
      <c r="G4488" s="7">
        <v>-139.97</v>
      </c>
    </row>
    <row r="4489" spans="1:7" x14ac:dyDescent="0.3">
      <c r="A4489">
        <v>3022027</v>
      </c>
      <c r="B4489" t="s">
        <v>24220</v>
      </c>
      <c r="C4489" t="s">
        <v>460</v>
      </c>
      <c r="D4489" t="s">
        <v>373</v>
      </c>
      <c r="E4489">
        <v>617150</v>
      </c>
      <c r="F4489" t="s">
        <v>24196</v>
      </c>
      <c r="G4489" s="7">
        <v>447.95</v>
      </c>
    </row>
    <row r="4490" spans="1:7" x14ac:dyDescent="0.3">
      <c r="A4490">
        <v>3022027</v>
      </c>
      <c r="B4490" t="s">
        <v>24220</v>
      </c>
      <c r="C4490" t="s">
        <v>460</v>
      </c>
      <c r="D4490" t="s">
        <v>371</v>
      </c>
      <c r="E4490">
        <v>615100</v>
      </c>
      <c r="F4490" t="s">
        <v>24196</v>
      </c>
      <c r="G4490" s="7">
        <v>72.569999999999993</v>
      </c>
    </row>
    <row r="4491" spans="1:7" x14ac:dyDescent="0.3">
      <c r="A4491">
        <v>3022027</v>
      </c>
      <c r="B4491" t="s">
        <v>24220</v>
      </c>
      <c r="C4491" t="s">
        <v>460</v>
      </c>
      <c r="D4491" t="s">
        <v>371</v>
      </c>
      <c r="E4491">
        <v>615100</v>
      </c>
      <c r="F4491" t="s">
        <v>24196</v>
      </c>
      <c r="G4491" s="7">
        <v>0.01</v>
      </c>
    </row>
    <row r="4492" spans="1:7" x14ac:dyDescent="0.3">
      <c r="A4492">
        <v>3022027</v>
      </c>
      <c r="B4492" t="s">
        <v>24220</v>
      </c>
      <c r="C4492" t="s">
        <v>460</v>
      </c>
      <c r="D4492" t="s">
        <v>377</v>
      </c>
      <c r="E4492">
        <v>611120</v>
      </c>
      <c r="F4492" t="s">
        <v>24196</v>
      </c>
      <c r="G4492" s="7">
        <v>35.9</v>
      </c>
    </row>
    <row r="4493" spans="1:7" x14ac:dyDescent="0.3">
      <c r="A4493">
        <v>3022027</v>
      </c>
      <c r="B4493" t="s">
        <v>24220</v>
      </c>
      <c r="C4493" t="s">
        <v>460</v>
      </c>
      <c r="D4493" t="s">
        <v>371</v>
      </c>
      <c r="E4493">
        <v>615100</v>
      </c>
      <c r="F4493" t="s">
        <v>24196</v>
      </c>
      <c r="G4493" s="7">
        <v>15.97</v>
      </c>
    </row>
    <row r="4494" spans="1:7" x14ac:dyDescent="0.3">
      <c r="A4494">
        <v>3022027</v>
      </c>
      <c r="B4494" t="s">
        <v>24220</v>
      </c>
      <c r="C4494" t="s">
        <v>460</v>
      </c>
      <c r="D4494" t="s">
        <v>374</v>
      </c>
      <c r="E4494">
        <v>616120</v>
      </c>
      <c r="F4494" t="s">
        <v>24196</v>
      </c>
      <c r="G4494" s="7">
        <v>201.83</v>
      </c>
    </row>
    <row r="4495" spans="1:7" x14ac:dyDescent="0.3">
      <c r="A4495">
        <v>3022027</v>
      </c>
      <c r="B4495" t="s">
        <v>24220</v>
      </c>
      <c r="C4495" t="s">
        <v>460</v>
      </c>
      <c r="D4495" t="s">
        <v>377</v>
      </c>
      <c r="E4495">
        <v>611110</v>
      </c>
      <c r="F4495" t="s">
        <v>24196</v>
      </c>
      <c r="G4495" s="7">
        <v>1.41</v>
      </c>
    </row>
    <row r="4496" spans="1:7" x14ac:dyDescent="0.3">
      <c r="A4496">
        <v>3022027</v>
      </c>
      <c r="B4496" t="s">
        <v>24220</v>
      </c>
      <c r="C4496" t="s">
        <v>460</v>
      </c>
      <c r="D4496" t="s">
        <v>375</v>
      </c>
      <c r="E4496">
        <v>615140</v>
      </c>
      <c r="F4496" t="s">
        <v>24196</v>
      </c>
      <c r="G4496" s="7">
        <v>142.35</v>
      </c>
    </row>
    <row r="4497" spans="1:7" x14ac:dyDescent="0.3">
      <c r="A4497">
        <v>3022027</v>
      </c>
      <c r="B4497" t="s">
        <v>24220</v>
      </c>
      <c r="C4497" t="s">
        <v>460</v>
      </c>
      <c r="D4497" t="s">
        <v>371</v>
      </c>
      <c r="E4497">
        <v>615100</v>
      </c>
      <c r="F4497" t="s">
        <v>24196</v>
      </c>
      <c r="G4497" s="7">
        <v>4339</v>
      </c>
    </row>
    <row r="4498" spans="1:7" x14ac:dyDescent="0.3">
      <c r="A4498">
        <v>3022027</v>
      </c>
      <c r="B4498" t="s">
        <v>24220</v>
      </c>
      <c r="C4498" t="s">
        <v>460</v>
      </c>
      <c r="D4498" t="s">
        <v>371</v>
      </c>
      <c r="E4498">
        <v>615100</v>
      </c>
      <c r="F4498" t="s">
        <v>24196</v>
      </c>
      <c r="G4498" s="7">
        <v>-139.97</v>
      </c>
    </row>
    <row r="4499" spans="1:7" x14ac:dyDescent="0.3">
      <c r="A4499">
        <v>3022027</v>
      </c>
      <c r="B4499" t="s">
        <v>24220</v>
      </c>
      <c r="C4499" t="s">
        <v>460</v>
      </c>
      <c r="D4499" t="s">
        <v>371</v>
      </c>
      <c r="E4499">
        <v>616100</v>
      </c>
      <c r="F4499" t="s">
        <v>24196</v>
      </c>
      <c r="G4499" s="7">
        <v>565.07000000000005</v>
      </c>
    </row>
    <row r="4500" spans="1:7" x14ac:dyDescent="0.3">
      <c r="A4500">
        <v>3022027</v>
      </c>
      <c r="B4500" t="s">
        <v>24220</v>
      </c>
      <c r="C4500" t="s">
        <v>460</v>
      </c>
      <c r="D4500" t="s">
        <v>377</v>
      </c>
      <c r="E4500">
        <v>611130</v>
      </c>
      <c r="F4500" t="s">
        <v>24196</v>
      </c>
      <c r="G4500" s="7">
        <v>57.71</v>
      </c>
    </row>
    <row r="4501" spans="1:7" x14ac:dyDescent="0.3">
      <c r="A4501">
        <v>3022027</v>
      </c>
      <c r="B4501" t="s">
        <v>24220</v>
      </c>
      <c r="C4501" t="s">
        <v>460</v>
      </c>
      <c r="D4501" t="s">
        <v>371</v>
      </c>
      <c r="E4501">
        <v>615100</v>
      </c>
      <c r="F4501" t="s">
        <v>24196</v>
      </c>
      <c r="G4501" s="7">
        <v>-145.15</v>
      </c>
    </row>
    <row r="4502" spans="1:7" x14ac:dyDescent="0.3">
      <c r="A4502">
        <v>3022027</v>
      </c>
      <c r="B4502" t="s">
        <v>24220</v>
      </c>
      <c r="C4502" t="s">
        <v>460</v>
      </c>
      <c r="D4502" t="s">
        <v>371</v>
      </c>
      <c r="E4502">
        <v>616100</v>
      </c>
      <c r="F4502" t="s">
        <v>24196</v>
      </c>
      <c r="G4502" s="7">
        <v>909.61</v>
      </c>
    </row>
    <row r="4503" spans="1:7" x14ac:dyDescent="0.3">
      <c r="A4503">
        <v>3022027</v>
      </c>
      <c r="B4503" t="s">
        <v>24220</v>
      </c>
      <c r="C4503" t="s">
        <v>460</v>
      </c>
      <c r="D4503" t="s">
        <v>371</v>
      </c>
      <c r="E4503">
        <v>615100</v>
      </c>
      <c r="F4503" t="s">
        <v>24196</v>
      </c>
      <c r="G4503" s="7">
        <v>181.42</v>
      </c>
    </row>
    <row r="4504" spans="1:7" x14ac:dyDescent="0.3">
      <c r="A4504">
        <v>3022027</v>
      </c>
      <c r="B4504" t="s">
        <v>24220</v>
      </c>
      <c r="C4504" t="s">
        <v>460</v>
      </c>
      <c r="D4504" t="s">
        <v>371</v>
      </c>
      <c r="E4504">
        <v>615100</v>
      </c>
      <c r="F4504" t="s">
        <v>24196</v>
      </c>
      <c r="G4504" s="7">
        <v>-145.15</v>
      </c>
    </row>
    <row r="4505" spans="1:7" x14ac:dyDescent="0.3">
      <c r="A4505">
        <v>3022027</v>
      </c>
      <c r="B4505" t="s">
        <v>24220</v>
      </c>
      <c r="C4505" t="s">
        <v>460</v>
      </c>
      <c r="D4505" t="s">
        <v>371</v>
      </c>
      <c r="E4505">
        <v>615100</v>
      </c>
      <c r="F4505" t="s">
        <v>24196</v>
      </c>
      <c r="G4505" s="7">
        <v>4499.5</v>
      </c>
    </row>
    <row r="4506" spans="1:7" x14ac:dyDescent="0.3">
      <c r="A4506">
        <v>3022027</v>
      </c>
      <c r="B4506" t="s">
        <v>24220</v>
      </c>
      <c r="C4506" t="s">
        <v>460</v>
      </c>
      <c r="D4506" t="s">
        <v>371</v>
      </c>
      <c r="E4506">
        <v>617100</v>
      </c>
      <c r="F4506" t="s">
        <v>24196</v>
      </c>
      <c r="G4506" s="7">
        <v>822.9</v>
      </c>
    </row>
    <row r="4507" spans="1:7" x14ac:dyDescent="0.3">
      <c r="A4507">
        <v>3022027</v>
      </c>
      <c r="B4507" t="s">
        <v>24220</v>
      </c>
      <c r="C4507" t="s">
        <v>460</v>
      </c>
      <c r="D4507" t="s">
        <v>373</v>
      </c>
      <c r="E4507">
        <v>616160</v>
      </c>
      <c r="F4507" t="s">
        <v>24196</v>
      </c>
      <c r="G4507" s="7">
        <v>245.88</v>
      </c>
    </row>
    <row r="4508" spans="1:7" x14ac:dyDescent="0.3">
      <c r="A4508">
        <v>3022027</v>
      </c>
      <c r="B4508" t="s">
        <v>24220</v>
      </c>
      <c r="C4508" t="s">
        <v>460</v>
      </c>
      <c r="D4508" t="s">
        <v>371</v>
      </c>
      <c r="E4508">
        <v>617100</v>
      </c>
      <c r="F4508" t="s">
        <v>24196</v>
      </c>
      <c r="G4508" s="7">
        <v>1159.9100000000001</v>
      </c>
    </row>
    <row r="4509" spans="1:7" x14ac:dyDescent="0.3">
      <c r="A4509">
        <v>3022027</v>
      </c>
      <c r="B4509" t="s">
        <v>24220</v>
      </c>
      <c r="C4509" t="s">
        <v>460</v>
      </c>
      <c r="D4509" t="s">
        <v>371</v>
      </c>
      <c r="E4509">
        <v>616100</v>
      </c>
      <c r="F4509" t="s">
        <v>24196</v>
      </c>
      <c r="G4509" s="7">
        <v>367.84</v>
      </c>
    </row>
    <row r="4510" spans="1:7" x14ac:dyDescent="0.3">
      <c r="A4510">
        <v>3022027</v>
      </c>
      <c r="B4510" t="s">
        <v>24220</v>
      </c>
      <c r="C4510" t="s">
        <v>460</v>
      </c>
      <c r="D4510" t="s">
        <v>371</v>
      </c>
      <c r="E4510">
        <v>615100</v>
      </c>
      <c r="F4510" t="s">
        <v>24196</v>
      </c>
      <c r="G4510" s="7">
        <v>-139.97</v>
      </c>
    </row>
    <row r="4511" spans="1:7" x14ac:dyDescent="0.3">
      <c r="A4511">
        <v>3022027</v>
      </c>
      <c r="B4511" t="s">
        <v>24220</v>
      </c>
      <c r="C4511" t="s">
        <v>460</v>
      </c>
      <c r="D4511" t="s">
        <v>375</v>
      </c>
      <c r="E4511">
        <v>615140</v>
      </c>
      <c r="F4511" t="s">
        <v>24196</v>
      </c>
      <c r="G4511" s="7">
        <v>17.27</v>
      </c>
    </row>
    <row r="4512" spans="1:7" x14ac:dyDescent="0.3">
      <c r="A4512">
        <v>3022027</v>
      </c>
      <c r="B4512" t="s">
        <v>24220</v>
      </c>
      <c r="C4512" t="s">
        <v>460</v>
      </c>
      <c r="D4512" t="s">
        <v>371</v>
      </c>
      <c r="E4512">
        <v>615100</v>
      </c>
      <c r="F4512" t="s">
        <v>24196</v>
      </c>
      <c r="G4512" s="7">
        <v>-145.15</v>
      </c>
    </row>
    <row r="4513" spans="1:7" x14ac:dyDescent="0.3">
      <c r="A4513">
        <v>3022027</v>
      </c>
      <c r="B4513" t="s">
        <v>24220</v>
      </c>
      <c r="C4513" t="s">
        <v>460</v>
      </c>
      <c r="D4513" t="s">
        <v>371</v>
      </c>
      <c r="E4513">
        <v>615100</v>
      </c>
      <c r="F4513" t="s">
        <v>24196</v>
      </c>
      <c r="G4513" s="7">
        <v>-139.97</v>
      </c>
    </row>
    <row r="4514" spans="1:7" x14ac:dyDescent="0.3">
      <c r="A4514">
        <v>3022027</v>
      </c>
      <c r="B4514" t="s">
        <v>24220</v>
      </c>
      <c r="C4514" t="s">
        <v>460</v>
      </c>
      <c r="D4514" t="s">
        <v>371</v>
      </c>
      <c r="E4514">
        <v>617100</v>
      </c>
      <c r="F4514" t="s">
        <v>24196</v>
      </c>
      <c r="G4514" s="7">
        <v>746.66</v>
      </c>
    </row>
    <row r="4515" spans="1:7" x14ac:dyDescent="0.3">
      <c r="A4515">
        <v>3022027</v>
      </c>
      <c r="B4515" t="s">
        <v>24220</v>
      </c>
      <c r="C4515" t="s">
        <v>460</v>
      </c>
      <c r="D4515" t="s">
        <v>371</v>
      </c>
      <c r="E4515">
        <v>615100</v>
      </c>
      <c r="F4515" t="s">
        <v>24196</v>
      </c>
      <c r="G4515" s="7">
        <v>0.01</v>
      </c>
    </row>
    <row r="4516" spans="1:7" x14ac:dyDescent="0.3">
      <c r="A4516">
        <v>3022027</v>
      </c>
      <c r="B4516" t="s">
        <v>24220</v>
      </c>
      <c r="C4516" t="s">
        <v>460</v>
      </c>
      <c r="D4516" t="s">
        <v>371</v>
      </c>
      <c r="E4516">
        <v>615100</v>
      </c>
      <c r="F4516" t="s">
        <v>24196</v>
      </c>
      <c r="G4516" s="7">
        <v>39.07</v>
      </c>
    </row>
    <row r="4517" spans="1:7" x14ac:dyDescent="0.3">
      <c r="A4517">
        <v>3022027</v>
      </c>
      <c r="B4517" t="s">
        <v>24220</v>
      </c>
      <c r="C4517" t="s">
        <v>460</v>
      </c>
      <c r="D4517" t="s">
        <v>377</v>
      </c>
      <c r="E4517">
        <v>611120</v>
      </c>
      <c r="F4517" t="s">
        <v>24196</v>
      </c>
      <c r="G4517" s="7">
        <v>37.159999999999997</v>
      </c>
    </row>
    <row r="4518" spans="1:7" x14ac:dyDescent="0.3">
      <c r="A4518">
        <v>3022027</v>
      </c>
      <c r="B4518" t="s">
        <v>24220</v>
      </c>
      <c r="C4518" t="s">
        <v>460</v>
      </c>
      <c r="D4518" t="s">
        <v>371</v>
      </c>
      <c r="E4518">
        <v>616100</v>
      </c>
      <c r="F4518" t="s">
        <v>24196</v>
      </c>
      <c r="G4518" s="7">
        <v>607.46</v>
      </c>
    </row>
    <row r="4519" spans="1:7" x14ac:dyDescent="0.3">
      <c r="A4519">
        <v>3022027</v>
      </c>
      <c r="B4519" t="s">
        <v>24220</v>
      </c>
      <c r="C4519" t="s">
        <v>460</v>
      </c>
      <c r="D4519" t="s">
        <v>371</v>
      </c>
      <c r="E4519">
        <v>615100</v>
      </c>
      <c r="F4519" t="s">
        <v>24196</v>
      </c>
      <c r="G4519" s="7">
        <v>0.01</v>
      </c>
    </row>
    <row r="4520" spans="1:7" x14ac:dyDescent="0.3">
      <c r="A4520">
        <v>3022027</v>
      </c>
      <c r="B4520" t="s">
        <v>24220</v>
      </c>
      <c r="C4520" t="s">
        <v>460</v>
      </c>
      <c r="D4520" t="s">
        <v>371</v>
      </c>
      <c r="E4520">
        <v>615100</v>
      </c>
      <c r="F4520" t="s">
        <v>24196</v>
      </c>
      <c r="G4520" s="7">
        <v>0.01</v>
      </c>
    </row>
    <row r="4521" spans="1:7" x14ac:dyDescent="0.3">
      <c r="A4521">
        <v>3022027</v>
      </c>
      <c r="B4521" t="s">
        <v>24220</v>
      </c>
      <c r="C4521" t="s">
        <v>460</v>
      </c>
      <c r="D4521" t="s">
        <v>371</v>
      </c>
      <c r="E4521">
        <v>615100</v>
      </c>
      <c r="F4521" t="s">
        <v>24196</v>
      </c>
      <c r="G4521" s="7">
        <v>0.01</v>
      </c>
    </row>
    <row r="4522" spans="1:7" x14ac:dyDescent="0.3">
      <c r="A4522">
        <v>3022027</v>
      </c>
      <c r="B4522" t="s">
        <v>24220</v>
      </c>
      <c r="C4522" t="s">
        <v>460</v>
      </c>
      <c r="D4522" t="s">
        <v>371</v>
      </c>
      <c r="E4522">
        <v>615100</v>
      </c>
      <c r="F4522" t="s">
        <v>24196</v>
      </c>
      <c r="G4522" s="7">
        <v>-145.15</v>
      </c>
    </row>
    <row r="4523" spans="1:7" x14ac:dyDescent="0.3">
      <c r="A4523">
        <v>3022027</v>
      </c>
      <c r="B4523" t="s">
        <v>24220</v>
      </c>
      <c r="C4523" t="s">
        <v>460</v>
      </c>
      <c r="D4523" t="s">
        <v>371</v>
      </c>
      <c r="E4523">
        <v>616100</v>
      </c>
      <c r="F4523" t="s">
        <v>24196</v>
      </c>
      <c r="G4523" s="7">
        <v>416.42</v>
      </c>
    </row>
    <row r="4524" spans="1:7" x14ac:dyDescent="0.3">
      <c r="A4524">
        <v>3022027</v>
      </c>
      <c r="B4524" t="s">
        <v>24220</v>
      </c>
      <c r="C4524" t="s">
        <v>460</v>
      </c>
      <c r="D4524" t="s">
        <v>371</v>
      </c>
      <c r="E4524">
        <v>615100</v>
      </c>
      <c r="F4524" t="s">
        <v>24196</v>
      </c>
      <c r="G4524" s="7">
        <v>-139.97</v>
      </c>
    </row>
    <row r="4525" spans="1:7" x14ac:dyDescent="0.3">
      <c r="A4525">
        <v>3022027</v>
      </c>
      <c r="B4525" t="s">
        <v>24220</v>
      </c>
      <c r="C4525" t="s">
        <v>460</v>
      </c>
      <c r="D4525" t="s">
        <v>373</v>
      </c>
      <c r="E4525">
        <v>615130</v>
      </c>
      <c r="F4525" t="s">
        <v>24196</v>
      </c>
      <c r="G4525" s="7">
        <v>18.89</v>
      </c>
    </row>
    <row r="4526" spans="1:7" x14ac:dyDescent="0.3">
      <c r="A4526">
        <v>3022027</v>
      </c>
      <c r="B4526" t="s">
        <v>24220</v>
      </c>
      <c r="C4526" t="s">
        <v>460</v>
      </c>
      <c r="D4526" t="s">
        <v>375</v>
      </c>
      <c r="E4526">
        <v>616130</v>
      </c>
      <c r="F4526" t="s">
        <v>24196</v>
      </c>
      <c r="G4526" s="7">
        <v>455.47</v>
      </c>
    </row>
    <row r="4527" spans="1:7" x14ac:dyDescent="0.3">
      <c r="A4527">
        <v>3022027</v>
      </c>
      <c r="B4527" t="s">
        <v>24220</v>
      </c>
      <c r="C4527" t="s">
        <v>460</v>
      </c>
      <c r="D4527" t="s">
        <v>377</v>
      </c>
      <c r="E4527">
        <v>611130</v>
      </c>
      <c r="F4527" t="s">
        <v>24196</v>
      </c>
      <c r="G4527" s="7">
        <v>86.57</v>
      </c>
    </row>
    <row r="4528" spans="1:7" x14ac:dyDescent="0.3">
      <c r="A4528">
        <v>3022027</v>
      </c>
      <c r="B4528" t="s">
        <v>24220</v>
      </c>
      <c r="C4528" t="s">
        <v>460</v>
      </c>
      <c r="D4528" t="s">
        <v>375</v>
      </c>
      <c r="E4528">
        <v>615140</v>
      </c>
      <c r="F4528" t="s">
        <v>24196</v>
      </c>
      <c r="G4528" s="7">
        <v>3453.5</v>
      </c>
    </row>
    <row r="4529" spans="1:7" x14ac:dyDescent="0.3">
      <c r="A4529">
        <v>3022027</v>
      </c>
      <c r="B4529" t="s">
        <v>24220</v>
      </c>
      <c r="C4529" t="s">
        <v>460</v>
      </c>
      <c r="D4529" t="s">
        <v>377</v>
      </c>
      <c r="E4529">
        <v>611110</v>
      </c>
      <c r="F4529" t="s">
        <v>24196</v>
      </c>
      <c r="G4529" s="7">
        <v>282.91000000000003</v>
      </c>
    </row>
    <row r="4530" spans="1:7" x14ac:dyDescent="0.3">
      <c r="A4530">
        <v>3022027</v>
      </c>
      <c r="B4530" t="s">
        <v>24220</v>
      </c>
      <c r="C4530" t="s">
        <v>460</v>
      </c>
      <c r="D4530" t="s">
        <v>371</v>
      </c>
      <c r="E4530">
        <v>615100</v>
      </c>
      <c r="F4530" t="s">
        <v>24196</v>
      </c>
      <c r="G4530" s="7">
        <v>0.01</v>
      </c>
    </row>
    <row r="4531" spans="1:7" x14ac:dyDescent="0.3">
      <c r="A4531">
        <v>3022027</v>
      </c>
      <c r="B4531" t="s">
        <v>24220</v>
      </c>
      <c r="C4531" t="s">
        <v>460</v>
      </c>
      <c r="D4531" t="s">
        <v>373</v>
      </c>
      <c r="E4531">
        <v>616160</v>
      </c>
      <c r="F4531" t="s">
        <v>24196</v>
      </c>
      <c r="G4531" s="7">
        <v>96.41</v>
      </c>
    </row>
    <row r="4532" spans="1:7" x14ac:dyDescent="0.3">
      <c r="A4532">
        <v>3022027</v>
      </c>
      <c r="B4532" t="s">
        <v>24220</v>
      </c>
      <c r="C4532" t="s">
        <v>460</v>
      </c>
      <c r="D4532" t="s">
        <v>371</v>
      </c>
      <c r="E4532">
        <v>617100</v>
      </c>
      <c r="F4532" t="s">
        <v>24196</v>
      </c>
      <c r="G4532" s="7">
        <v>1543.77</v>
      </c>
    </row>
    <row r="4533" spans="1:7" x14ac:dyDescent="0.3">
      <c r="A4533">
        <v>3022027</v>
      </c>
      <c r="B4533" t="s">
        <v>24220</v>
      </c>
      <c r="C4533" t="s">
        <v>460</v>
      </c>
      <c r="D4533" t="s">
        <v>371</v>
      </c>
      <c r="E4533">
        <v>615100</v>
      </c>
      <c r="F4533" t="s">
        <v>24196</v>
      </c>
      <c r="G4533" s="7">
        <v>-139.97</v>
      </c>
    </row>
    <row r="4534" spans="1:7" x14ac:dyDescent="0.3">
      <c r="A4534">
        <v>3022027</v>
      </c>
      <c r="B4534" t="s">
        <v>24220</v>
      </c>
      <c r="C4534" t="s">
        <v>460</v>
      </c>
      <c r="D4534" t="s">
        <v>377</v>
      </c>
      <c r="E4534">
        <v>611110</v>
      </c>
      <c r="F4534" t="s">
        <v>24196</v>
      </c>
      <c r="G4534" s="7">
        <v>1.41</v>
      </c>
    </row>
    <row r="4535" spans="1:7" x14ac:dyDescent="0.3">
      <c r="A4535">
        <v>3022027</v>
      </c>
      <c r="B4535" t="s">
        <v>24220</v>
      </c>
      <c r="C4535" t="s">
        <v>460</v>
      </c>
      <c r="D4535" t="s">
        <v>371</v>
      </c>
      <c r="E4535">
        <v>615100</v>
      </c>
      <c r="F4535" t="s">
        <v>24196</v>
      </c>
      <c r="G4535" s="7">
        <v>72.569999999999993</v>
      </c>
    </row>
    <row r="4536" spans="1:7" x14ac:dyDescent="0.3">
      <c r="A4536">
        <v>3022027</v>
      </c>
      <c r="B4536" t="s">
        <v>24220</v>
      </c>
      <c r="C4536" t="s">
        <v>460</v>
      </c>
      <c r="D4536" t="s">
        <v>373</v>
      </c>
      <c r="E4536">
        <v>615130</v>
      </c>
      <c r="F4536" t="s">
        <v>24196</v>
      </c>
      <c r="G4536" s="7">
        <v>10.28</v>
      </c>
    </row>
    <row r="4537" spans="1:7" x14ac:dyDescent="0.3">
      <c r="A4537">
        <v>3022027</v>
      </c>
      <c r="B4537" t="s">
        <v>24220</v>
      </c>
      <c r="C4537" t="s">
        <v>460</v>
      </c>
      <c r="D4537" t="s">
        <v>373</v>
      </c>
      <c r="E4537">
        <v>617150</v>
      </c>
      <c r="F4537" t="s">
        <v>24196</v>
      </c>
      <c r="G4537" s="7">
        <v>216.19</v>
      </c>
    </row>
    <row r="4538" spans="1:7" x14ac:dyDescent="0.3">
      <c r="A4538">
        <v>3022027</v>
      </c>
      <c r="B4538" t="s">
        <v>24220</v>
      </c>
      <c r="C4538" t="s">
        <v>460</v>
      </c>
      <c r="D4538" t="s">
        <v>371</v>
      </c>
      <c r="E4538">
        <v>615100</v>
      </c>
      <c r="F4538" t="s">
        <v>24196</v>
      </c>
      <c r="G4538" s="7">
        <v>72.569999999999993</v>
      </c>
    </row>
    <row r="4539" spans="1:7" x14ac:dyDescent="0.3">
      <c r="A4539">
        <v>3022027</v>
      </c>
      <c r="B4539" t="s">
        <v>24220</v>
      </c>
      <c r="C4539" t="s">
        <v>460</v>
      </c>
      <c r="D4539" t="s">
        <v>371</v>
      </c>
      <c r="E4539">
        <v>615100</v>
      </c>
      <c r="F4539" t="s">
        <v>24196</v>
      </c>
      <c r="G4539" s="7">
        <v>0.01</v>
      </c>
    </row>
    <row r="4540" spans="1:7" x14ac:dyDescent="0.3">
      <c r="A4540">
        <v>3022027</v>
      </c>
      <c r="B4540" t="s">
        <v>24220</v>
      </c>
      <c r="C4540" t="s">
        <v>460</v>
      </c>
      <c r="D4540" t="s">
        <v>373</v>
      </c>
      <c r="E4540">
        <v>615130</v>
      </c>
      <c r="F4540" t="s">
        <v>24196</v>
      </c>
      <c r="G4540" s="7">
        <v>132.44</v>
      </c>
    </row>
    <row r="4541" spans="1:7" x14ac:dyDescent="0.3">
      <c r="A4541">
        <v>3022027</v>
      </c>
      <c r="B4541" t="s">
        <v>24220</v>
      </c>
      <c r="C4541" t="s">
        <v>460</v>
      </c>
      <c r="D4541" t="s">
        <v>371</v>
      </c>
      <c r="E4541">
        <v>615100</v>
      </c>
      <c r="F4541" t="s">
        <v>24196</v>
      </c>
      <c r="G4541" s="7">
        <v>-145.15</v>
      </c>
    </row>
    <row r="4542" spans="1:7" x14ac:dyDescent="0.3">
      <c r="A4542">
        <v>3022027</v>
      </c>
      <c r="B4542" t="s">
        <v>24220</v>
      </c>
      <c r="C4542" t="s">
        <v>460</v>
      </c>
      <c r="D4542" t="s">
        <v>371</v>
      </c>
      <c r="E4542">
        <v>615100</v>
      </c>
      <c r="F4542" t="s">
        <v>24196</v>
      </c>
      <c r="G4542" s="7">
        <v>14.35</v>
      </c>
    </row>
    <row r="4543" spans="1:7" x14ac:dyDescent="0.3">
      <c r="A4543">
        <v>3022027</v>
      </c>
      <c r="B4543" t="s">
        <v>24220</v>
      </c>
      <c r="C4543" t="s">
        <v>460</v>
      </c>
      <c r="D4543" t="s">
        <v>371</v>
      </c>
      <c r="E4543">
        <v>615100</v>
      </c>
      <c r="F4543" t="s">
        <v>24196</v>
      </c>
      <c r="G4543" s="7">
        <v>-139.97</v>
      </c>
    </row>
    <row r="4544" spans="1:7" x14ac:dyDescent="0.3">
      <c r="A4544">
        <v>3022027</v>
      </c>
      <c r="B4544" t="s">
        <v>24220</v>
      </c>
      <c r="C4544" t="s">
        <v>460</v>
      </c>
      <c r="D4544" t="s">
        <v>375</v>
      </c>
      <c r="E4544">
        <v>617130</v>
      </c>
      <c r="F4544" t="s">
        <v>24196</v>
      </c>
      <c r="G4544" s="7">
        <v>704.51</v>
      </c>
    </row>
    <row r="4545" spans="1:7" x14ac:dyDescent="0.3">
      <c r="A4545">
        <v>3022027</v>
      </c>
      <c r="B4545" t="s">
        <v>24220</v>
      </c>
      <c r="C4545" t="s">
        <v>460</v>
      </c>
      <c r="D4545" t="s">
        <v>371</v>
      </c>
      <c r="E4545">
        <v>615100</v>
      </c>
      <c r="F4545" t="s">
        <v>24196</v>
      </c>
      <c r="G4545" s="7">
        <v>-145.15</v>
      </c>
    </row>
    <row r="4546" spans="1:7" x14ac:dyDescent="0.3">
      <c r="A4546">
        <v>3022027</v>
      </c>
      <c r="B4546" t="s">
        <v>24220</v>
      </c>
      <c r="C4546" t="s">
        <v>460</v>
      </c>
      <c r="D4546" t="s">
        <v>374</v>
      </c>
      <c r="E4546">
        <v>615120</v>
      </c>
      <c r="F4546" t="s">
        <v>24196</v>
      </c>
      <c r="G4546" s="7">
        <v>49.67</v>
      </c>
    </row>
    <row r="4547" spans="1:7" x14ac:dyDescent="0.3">
      <c r="A4547">
        <v>3022027</v>
      </c>
      <c r="B4547" t="s">
        <v>24220</v>
      </c>
      <c r="C4547" t="s">
        <v>460</v>
      </c>
      <c r="D4547" t="s">
        <v>371</v>
      </c>
      <c r="E4547">
        <v>615100</v>
      </c>
      <c r="F4547" t="s">
        <v>24196</v>
      </c>
      <c r="G4547" s="7">
        <v>-139.97</v>
      </c>
    </row>
    <row r="4548" spans="1:7" x14ac:dyDescent="0.3">
      <c r="A4548">
        <v>3022027</v>
      </c>
      <c r="B4548" t="s">
        <v>24220</v>
      </c>
      <c r="C4548" t="s">
        <v>460</v>
      </c>
      <c r="D4548" t="s">
        <v>371</v>
      </c>
      <c r="E4548">
        <v>615100</v>
      </c>
      <c r="F4548" t="s">
        <v>24196</v>
      </c>
      <c r="G4548" s="7">
        <v>-139.97</v>
      </c>
    </row>
    <row r="4549" spans="1:7" x14ac:dyDescent="0.3">
      <c r="A4549">
        <v>3022027</v>
      </c>
      <c r="B4549" t="s">
        <v>24220</v>
      </c>
      <c r="C4549" t="s">
        <v>460</v>
      </c>
      <c r="D4549" t="s">
        <v>377</v>
      </c>
      <c r="E4549">
        <v>611130</v>
      </c>
      <c r="F4549" t="s">
        <v>24196</v>
      </c>
      <c r="G4549" s="7">
        <v>57.71</v>
      </c>
    </row>
    <row r="4550" spans="1:7" x14ac:dyDescent="0.3">
      <c r="A4550">
        <v>3022027</v>
      </c>
      <c r="B4550" t="s">
        <v>24220</v>
      </c>
      <c r="C4550" t="s">
        <v>460</v>
      </c>
      <c r="D4550" t="s">
        <v>371</v>
      </c>
      <c r="E4550">
        <v>615100</v>
      </c>
      <c r="F4550" t="s">
        <v>24196</v>
      </c>
      <c r="G4550" s="7">
        <v>-688.82</v>
      </c>
    </row>
    <row r="4551" spans="1:7" x14ac:dyDescent="0.3">
      <c r="A4551">
        <v>3022027</v>
      </c>
      <c r="B4551" t="s">
        <v>24220</v>
      </c>
      <c r="C4551" t="s">
        <v>460</v>
      </c>
      <c r="D4551" t="s">
        <v>374</v>
      </c>
      <c r="E4551">
        <v>616120</v>
      </c>
      <c r="F4551" t="s">
        <v>24196</v>
      </c>
      <c r="G4551" s="7">
        <v>153.71</v>
      </c>
    </row>
    <row r="4552" spans="1:7" x14ac:dyDescent="0.3">
      <c r="A4552">
        <v>3022027</v>
      </c>
      <c r="B4552" t="s">
        <v>24220</v>
      </c>
      <c r="C4552" t="s">
        <v>460</v>
      </c>
      <c r="D4552" t="s">
        <v>373</v>
      </c>
      <c r="E4552">
        <v>616160</v>
      </c>
      <c r="F4552" t="s">
        <v>24196</v>
      </c>
      <c r="G4552" s="7">
        <v>124.99</v>
      </c>
    </row>
    <row r="4553" spans="1:7" x14ac:dyDescent="0.3">
      <c r="A4553">
        <v>3022027</v>
      </c>
      <c r="B4553" t="s">
        <v>24220</v>
      </c>
      <c r="C4553" t="s">
        <v>460</v>
      </c>
      <c r="D4553" t="s">
        <v>371</v>
      </c>
      <c r="E4553">
        <v>615100</v>
      </c>
      <c r="F4553" t="s">
        <v>24196</v>
      </c>
      <c r="G4553" s="7">
        <v>-145.15</v>
      </c>
    </row>
    <row r="4554" spans="1:7" x14ac:dyDescent="0.3">
      <c r="A4554">
        <v>3022027</v>
      </c>
      <c r="B4554" t="s">
        <v>24220</v>
      </c>
      <c r="C4554" t="s">
        <v>460</v>
      </c>
      <c r="D4554" t="s">
        <v>374</v>
      </c>
      <c r="E4554">
        <v>615120</v>
      </c>
      <c r="F4554" t="s">
        <v>24196</v>
      </c>
      <c r="G4554" s="7">
        <v>6.06</v>
      </c>
    </row>
    <row r="4555" spans="1:7" x14ac:dyDescent="0.3">
      <c r="A4555">
        <v>3022027</v>
      </c>
      <c r="B4555" t="s">
        <v>24220</v>
      </c>
      <c r="C4555" t="s">
        <v>460</v>
      </c>
      <c r="D4555" t="s">
        <v>373</v>
      </c>
      <c r="E4555">
        <v>615130</v>
      </c>
      <c r="F4555" t="s">
        <v>24196</v>
      </c>
      <c r="G4555" s="7">
        <v>10.45</v>
      </c>
    </row>
    <row r="4556" spans="1:7" x14ac:dyDescent="0.3">
      <c r="A4556">
        <v>3022027</v>
      </c>
      <c r="B4556" t="s">
        <v>24220</v>
      </c>
      <c r="C4556" t="s">
        <v>460</v>
      </c>
      <c r="D4556" t="s">
        <v>371</v>
      </c>
      <c r="E4556">
        <v>615100</v>
      </c>
      <c r="F4556" t="s">
        <v>24196</v>
      </c>
      <c r="G4556" s="7">
        <v>72.569999999999993</v>
      </c>
    </row>
    <row r="4557" spans="1:7" x14ac:dyDescent="0.3">
      <c r="A4557">
        <v>3022027</v>
      </c>
      <c r="B4557" t="s">
        <v>24220</v>
      </c>
      <c r="C4557" t="s">
        <v>460</v>
      </c>
      <c r="D4557" t="s">
        <v>371</v>
      </c>
      <c r="E4557">
        <v>615100</v>
      </c>
      <c r="F4557" t="s">
        <v>24196</v>
      </c>
      <c r="G4557" s="7">
        <v>0.01</v>
      </c>
    </row>
    <row r="4558" spans="1:7" x14ac:dyDescent="0.3">
      <c r="A4558">
        <v>3022027</v>
      </c>
      <c r="B4558" t="s">
        <v>24220</v>
      </c>
      <c r="C4558" t="s">
        <v>460</v>
      </c>
      <c r="D4558" t="s">
        <v>371</v>
      </c>
      <c r="E4558">
        <v>615100</v>
      </c>
      <c r="F4558" t="s">
        <v>24196</v>
      </c>
      <c r="G4558" s="7">
        <v>-145.15</v>
      </c>
    </row>
    <row r="4559" spans="1:7" x14ac:dyDescent="0.3">
      <c r="A4559">
        <v>3022027</v>
      </c>
      <c r="B4559" t="s">
        <v>24220</v>
      </c>
      <c r="C4559" t="s">
        <v>460</v>
      </c>
      <c r="D4559" t="s">
        <v>371</v>
      </c>
      <c r="E4559">
        <v>615100</v>
      </c>
      <c r="F4559" t="s">
        <v>24196</v>
      </c>
      <c r="G4559" s="7">
        <v>-139.97</v>
      </c>
    </row>
    <row r="4560" spans="1:7" x14ac:dyDescent="0.3">
      <c r="A4560">
        <v>3022027</v>
      </c>
      <c r="B4560" t="s">
        <v>24220</v>
      </c>
      <c r="C4560" t="s">
        <v>460</v>
      </c>
      <c r="D4560" t="s">
        <v>371</v>
      </c>
      <c r="E4560">
        <v>615100</v>
      </c>
      <c r="F4560" t="s">
        <v>24196</v>
      </c>
      <c r="G4560" s="7">
        <v>-139.97</v>
      </c>
    </row>
    <row r="4561" spans="1:7" x14ac:dyDescent="0.3">
      <c r="A4561">
        <v>3022027</v>
      </c>
      <c r="B4561" t="s">
        <v>24220</v>
      </c>
      <c r="C4561" t="s">
        <v>460</v>
      </c>
      <c r="D4561" t="s">
        <v>371</v>
      </c>
      <c r="E4561">
        <v>615100</v>
      </c>
      <c r="F4561" t="s">
        <v>24196</v>
      </c>
      <c r="G4561" s="7">
        <v>2121.5</v>
      </c>
    </row>
    <row r="4562" spans="1:7" x14ac:dyDescent="0.3">
      <c r="A4562">
        <v>3022027</v>
      </c>
      <c r="B4562" t="s">
        <v>24220</v>
      </c>
      <c r="C4562" t="s">
        <v>460</v>
      </c>
      <c r="D4562" t="s">
        <v>371</v>
      </c>
      <c r="E4562">
        <v>615100</v>
      </c>
      <c r="F4562" t="s">
        <v>24196</v>
      </c>
      <c r="G4562" s="7">
        <v>-139.97</v>
      </c>
    </row>
    <row r="4563" spans="1:7" x14ac:dyDescent="0.3">
      <c r="A4563">
        <v>3022027</v>
      </c>
      <c r="B4563" t="s">
        <v>24220</v>
      </c>
      <c r="C4563" t="s">
        <v>460</v>
      </c>
      <c r="D4563" t="s">
        <v>371</v>
      </c>
      <c r="E4563">
        <v>615100</v>
      </c>
      <c r="F4563" t="s">
        <v>24196</v>
      </c>
      <c r="G4563" s="7">
        <v>72.569999999999993</v>
      </c>
    </row>
    <row r="4564" spans="1:7" x14ac:dyDescent="0.3">
      <c r="A4564">
        <v>3022027</v>
      </c>
      <c r="B4564" t="s">
        <v>24220</v>
      </c>
      <c r="C4564" t="s">
        <v>460</v>
      </c>
      <c r="D4564" t="s">
        <v>371</v>
      </c>
      <c r="E4564">
        <v>615100</v>
      </c>
      <c r="F4564" t="s">
        <v>24196</v>
      </c>
      <c r="G4564" s="7">
        <v>32.409999999999997</v>
      </c>
    </row>
    <row r="4565" spans="1:7" x14ac:dyDescent="0.3">
      <c r="A4565">
        <v>3022027</v>
      </c>
      <c r="B4565" t="s">
        <v>24220</v>
      </c>
      <c r="C4565" t="s">
        <v>460</v>
      </c>
      <c r="D4565" t="s">
        <v>371</v>
      </c>
      <c r="E4565">
        <v>615100</v>
      </c>
      <c r="F4565" t="s">
        <v>24196</v>
      </c>
      <c r="G4565" s="7">
        <v>72.569999999999993</v>
      </c>
    </row>
    <row r="4566" spans="1:7" x14ac:dyDescent="0.3">
      <c r="A4566">
        <v>3022027</v>
      </c>
      <c r="B4566" t="s">
        <v>24220</v>
      </c>
      <c r="C4566" t="s">
        <v>460</v>
      </c>
      <c r="D4566" t="s">
        <v>371</v>
      </c>
      <c r="E4566">
        <v>615100</v>
      </c>
      <c r="F4566" t="s">
        <v>24196</v>
      </c>
      <c r="G4566" s="7">
        <v>2426.6</v>
      </c>
    </row>
    <row r="4567" spans="1:7" x14ac:dyDescent="0.3">
      <c r="A4567">
        <v>3022027</v>
      </c>
      <c r="B4567" t="s">
        <v>24220</v>
      </c>
      <c r="C4567" t="s">
        <v>460</v>
      </c>
      <c r="D4567" t="s">
        <v>371</v>
      </c>
      <c r="E4567">
        <v>615100</v>
      </c>
      <c r="F4567" t="s">
        <v>24196</v>
      </c>
      <c r="G4567" s="7">
        <v>72.569999999999993</v>
      </c>
    </row>
    <row r="4568" spans="1:7" x14ac:dyDescent="0.3">
      <c r="A4568">
        <v>3022027</v>
      </c>
      <c r="B4568" t="s">
        <v>24220</v>
      </c>
      <c r="C4568" t="s">
        <v>460</v>
      </c>
      <c r="D4568" t="s">
        <v>374</v>
      </c>
      <c r="E4568">
        <v>617120</v>
      </c>
      <c r="F4568" t="s">
        <v>24196</v>
      </c>
      <c r="G4568" s="7">
        <v>313.43</v>
      </c>
    </row>
    <row r="4569" spans="1:7" x14ac:dyDescent="0.3">
      <c r="A4569">
        <v>3022027</v>
      </c>
      <c r="B4569" t="s">
        <v>24220</v>
      </c>
      <c r="C4569" t="s">
        <v>460</v>
      </c>
      <c r="D4569" t="s">
        <v>371</v>
      </c>
      <c r="E4569">
        <v>615100</v>
      </c>
      <c r="F4569" t="s">
        <v>24196</v>
      </c>
      <c r="G4569" s="7">
        <v>0.01</v>
      </c>
    </row>
    <row r="4570" spans="1:7" x14ac:dyDescent="0.3">
      <c r="A4570">
        <v>3022027</v>
      </c>
      <c r="B4570" t="s">
        <v>24220</v>
      </c>
      <c r="C4570" t="s">
        <v>460</v>
      </c>
      <c r="D4570" t="s">
        <v>371</v>
      </c>
      <c r="E4570">
        <v>616100</v>
      </c>
      <c r="F4570" t="s">
        <v>24196</v>
      </c>
      <c r="G4570" s="7">
        <v>630.69000000000005</v>
      </c>
    </row>
    <row r="4571" spans="1:7" x14ac:dyDescent="0.3">
      <c r="A4571">
        <v>3022027</v>
      </c>
      <c r="B4571" t="s">
        <v>24220</v>
      </c>
      <c r="C4571" t="s">
        <v>460</v>
      </c>
      <c r="D4571" t="s">
        <v>371</v>
      </c>
      <c r="E4571">
        <v>615100</v>
      </c>
      <c r="F4571" t="s">
        <v>24196</v>
      </c>
      <c r="G4571" s="7">
        <v>13.02</v>
      </c>
    </row>
    <row r="4572" spans="1:7" x14ac:dyDescent="0.3">
      <c r="A4572">
        <v>3022027</v>
      </c>
      <c r="B4572" t="s">
        <v>24220</v>
      </c>
      <c r="C4572" t="s">
        <v>460</v>
      </c>
      <c r="D4572" t="s">
        <v>371</v>
      </c>
      <c r="E4572">
        <v>615100</v>
      </c>
      <c r="F4572" t="s">
        <v>24196</v>
      </c>
      <c r="G4572" s="7">
        <v>15.17</v>
      </c>
    </row>
    <row r="4573" spans="1:7" x14ac:dyDescent="0.3">
      <c r="A4573">
        <v>3022027</v>
      </c>
      <c r="B4573" t="s">
        <v>24220</v>
      </c>
      <c r="C4573" t="s">
        <v>460</v>
      </c>
      <c r="D4573" t="s">
        <v>371</v>
      </c>
      <c r="E4573">
        <v>615100</v>
      </c>
      <c r="F4573" t="s">
        <v>24196</v>
      </c>
      <c r="G4573" s="7">
        <v>-145.15</v>
      </c>
    </row>
    <row r="4574" spans="1:7" x14ac:dyDescent="0.3">
      <c r="A4574">
        <v>3022027</v>
      </c>
      <c r="B4574" t="s">
        <v>24220</v>
      </c>
      <c r="C4574" t="s">
        <v>460</v>
      </c>
      <c r="D4574" t="s">
        <v>371</v>
      </c>
      <c r="E4574">
        <v>615100</v>
      </c>
      <c r="F4574" t="s">
        <v>24196</v>
      </c>
      <c r="G4574" s="7">
        <v>0.01</v>
      </c>
    </row>
    <row r="4575" spans="1:7" x14ac:dyDescent="0.3">
      <c r="A4575" s="310">
        <v>3022027</v>
      </c>
      <c r="B4575" t="s">
        <v>24220</v>
      </c>
      <c r="C4575" t="s">
        <v>460</v>
      </c>
      <c r="D4575" t="s">
        <v>371</v>
      </c>
      <c r="E4575">
        <v>615100</v>
      </c>
      <c r="F4575" t="s">
        <v>24196</v>
      </c>
      <c r="G4575" s="7">
        <v>23.91</v>
      </c>
    </row>
    <row r="4576" spans="1:7" x14ac:dyDescent="0.3">
      <c r="A4576" s="310">
        <v>3022027</v>
      </c>
      <c r="B4576" t="s">
        <v>24220</v>
      </c>
      <c r="C4576" t="s">
        <v>460</v>
      </c>
      <c r="D4576" t="s">
        <v>371</v>
      </c>
      <c r="E4576">
        <v>615100</v>
      </c>
      <c r="F4576" t="s">
        <v>24196</v>
      </c>
      <c r="G4576" s="7">
        <v>14.35</v>
      </c>
    </row>
    <row r="4577" spans="1:7" x14ac:dyDescent="0.3">
      <c r="A4577" s="310">
        <v>3022027</v>
      </c>
      <c r="B4577" t="s">
        <v>24220</v>
      </c>
      <c r="C4577" t="s">
        <v>460</v>
      </c>
      <c r="D4577" t="s">
        <v>371</v>
      </c>
      <c r="E4577">
        <v>615100</v>
      </c>
      <c r="F4577" t="s">
        <v>24196</v>
      </c>
      <c r="G4577" s="7">
        <v>3.74</v>
      </c>
    </row>
    <row r="4578" spans="1:7" x14ac:dyDescent="0.3">
      <c r="A4578" s="310">
        <v>3022027</v>
      </c>
      <c r="B4578" t="s">
        <v>24220</v>
      </c>
      <c r="C4578" t="s">
        <v>460</v>
      </c>
      <c r="D4578" t="s">
        <v>371</v>
      </c>
      <c r="E4578">
        <v>615100</v>
      </c>
      <c r="F4578" t="s">
        <v>24196</v>
      </c>
      <c r="G4578" s="7">
        <v>26.91</v>
      </c>
    </row>
    <row r="4579" spans="1:7" x14ac:dyDescent="0.3">
      <c r="A4579" s="310">
        <v>3022027</v>
      </c>
      <c r="B4579" t="s">
        <v>24220</v>
      </c>
      <c r="C4579" t="s">
        <v>460</v>
      </c>
      <c r="D4579" t="s">
        <v>371</v>
      </c>
      <c r="E4579">
        <v>615100</v>
      </c>
      <c r="F4579" t="s">
        <v>24196</v>
      </c>
      <c r="G4579" s="7">
        <v>72.569999999999993</v>
      </c>
    </row>
    <row r="4580" spans="1:7" x14ac:dyDescent="0.3">
      <c r="A4580" s="310">
        <v>3022027</v>
      </c>
      <c r="B4580" t="s">
        <v>24220</v>
      </c>
      <c r="C4580" t="s">
        <v>460</v>
      </c>
      <c r="D4580" t="s">
        <v>371</v>
      </c>
      <c r="E4580">
        <v>615100</v>
      </c>
      <c r="F4580" t="s">
        <v>24196</v>
      </c>
      <c r="G4580" s="7">
        <v>0.01</v>
      </c>
    </row>
    <row r="4581" spans="1:7" x14ac:dyDescent="0.3">
      <c r="A4581" s="310">
        <v>3022027</v>
      </c>
      <c r="B4581" t="s">
        <v>24220</v>
      </c>
      <c r="C4581" t="s">
        <v>460</v>
      </c>
      <c r="D4581" t="s">
        <v>371</v>
      </c>
      <c r="E4581">
        <v>615100</v>
      </c>
      <c r="F4581" t="s">
        <v>24196</v>
      </c>
      <c r="G4581" s="7">
        <v>0.01</v>
      </c>
    </row>
    <row r="4582" spans="1:7" x14ac:dyDescent="0.3">
      <c r="A4582" s="310">
        <v>3022027</v>
      </c>
      <c r="B4582" t="s">
        <v>24220</v>
      </c>
      <c r="C4582" t="s">
        <v>460</v>
      </c>
      <c r="D4582" t="s">
        <v>371</v>
      </c>
      <c r="E4582">
        <v>615100</v>
      </c>
      <c r="F4582" t="s">
        <v>24196</v>
      </c>
      <c r="G4582" s="7">
        <v>72.569999999999993</v>
      </c>
    </row>
    <row r="4583" spans="1:7" x14ac:dyDescent="0.3">
      <c r="A4583" s="310">
        <v>3022027</v>
      </c>
      <c r="B4583" t="s">
        <v>24220</v>
      </c>
      <c r="C4583" t="s">
        <v>460</v>
      </c>
      <c r="D4583" t="s">
        <v>371</v>
      </c>
      <c r="E4583">
        <v>615100</v>
      </c>
      <c r="F4583" t="s">
        <v>24196</v>
      </c>
      <c r="G4583" s="7">
        <v>72.569999999999993</v>
      </c>
    </row>
    <row r="4584" spans="1:7" x14ac:dyDescent="0.3">
      <c r="A4584" s="310">
        <v>3022027</v>
      </c>
      <c r="B4584" t="s">
        <v>24220</v>
      </c>
      <c r="C4584" t="s">
        <v>460</v>
      </c>
      <c r="D4584" t="s">
        <v>371</v>
      </c>
      <c r="E4584">
        <v>615100</v>
      </c>
      <c r="F4584" t="s">
        <v>24196</v>
      </c>
      <c r="G4584" s="7">
        <v>169.55</v>
      </c>
    </row>
    <row r="4585" spans="1:7" x14ac:dyDescent="0.3">
      <c r="A4585" s="310">
        <v>3022027</v>
      </c>
      <c r="B4585" t="s">
        <v>24220</v>
      </c>
      <c r="C4585" t="s">
        <v>460</v>
      </c>
      <c r="D4585" t="s">
        <v>373</v>
      </c>
      <c r="E4585">
        <v>616160</v>
      </c>
      <c r="F4585" t="s">
        <v>24196</v>
      </c>
      <c r="G4585" s="7">
        <v>265.75</v>
      </c>
    </row>
    <row r="4586" spans="1:7" x14ac:dyDescent="0.3">
      <c r="A4586" s="310">
        <v>3022027</v>
      </c>
      <c r="B4586" t="s">
        <v>24220</v>
      </c>
      <c r="C4586" t="s">
        <v>460</v>
      </c>
      <c r="D4586" t="s">
        <v>371</v>
      </c>
      <c r="E4586">
        <v>615100</v>
      </c>
      <c r="F4586" t="s">
        <v>24196</v>
      </c>
      <c r="G4586" s="7">
        <v>-145.15</v>
      </c>
    </row>
    <row r="4587" spans="1:7" x14ac:dyDescent="0.3">
      <c r="A4587" s="310">
        <v>3022027</v>
      </c>
      <c r="B4587" t="s">
        <v>24220</v>
      </c>
      <c r="C4587" t="s">
        <v>460</v>
      </c>
      <c r="D4587" t="s">
        <v>371</v>
      </c>
      <c r="E4587">
        <v>617100</v>
      </c>
      <c r="F4587" t="s">
        <v>24196</v>
      </c>
      <c r="G4587" s="7">
        <v>214.73</v>
      </c>
    </row>
    <row r="4588" spans="1:7" x14ac:dyDescent="0.3">
      <c r="A4588" s="310">
        <v>3022027</v>
      </c>
      <c r="B4588" t="s">
        <v>24220</v>
      </c>
      <c r="C4588" t="s">
        <v>460</v>
      </c>
      <c r="D4588" t="s">
        <v>371</v>
      </c>
      <c r="E4588">
        <v>615100</v>
      </c>
      <c r="F4588" t="s">
        <v>24196</v>
      </c>
      <c r="G4588" s="7">
        <v>6481.08</v>
      </c>
    </row>
    <row r="4589" spans="1:7" x14ac:dyDescent="0.3">
      <c r="A4589" s="310">
        <v>3022027</v>
      </c>
      <c r="B4589" t="s">
        <v>24220</v>
      </c>
      <c r="C4589" t="s">
        <v>460</v>
      </c>
      <c r="D4589" t="s">
        <v>371</v>
      </c>
      <c r="E4589">
        <v>615100</v>
      </c>
      <c r="F4589" t="s">
        <v>24196</v>
      </c>
      <c r="G4589" s="7">
        <v>4499.5</v>
      </c>
    </row>
    <row r="4590" spans="1:7" x14ac:dyDescent="0.3">
      <c r="A4590" s="310">
        <v>3022027</v>
      </c>
      <c r="B4590" t="s">
        <v>24220</v>
      </c>
      <c r="C4590" t="s">
        <v>460</v>
      </c>
      <c r="D4590" t="s">
        <v>371</v>
      </c>
      <c r="E4590">
        <v>615100</v>
      </c>
      <c r="F4590" t="s">
        <v>24196</v>
      </c>
      <c r="G4590" s="7">
        <v>-139.97</v>
      </c>
    </row>
    <row r="4591" spans="1:7" x14ac:dyDescent="0.3">
      <c r="A4591" s="310">
        <v>3022027</v>
      </c>
      <c r="B4591" t="s">
        <v>24220</v>
      </c>
      <c r="C4591" t="s">
        <v>460</v>
      </c>
      <c r="D4591" t="s">
        <v>373</v>
      </c>
      <c r="E4591">
        <v>617150</v>
      </c>
      <c r="F4591" t="s">
        <v>24196</v>
      </c>
      <c r="G4591" s="7">
        <v>426.22</v>
      </c>
    </row>
    <row r="4592" spans="1:7" x14ac:dyDescent="0.3">
      <c r="A4592" s="310">
        <v>3022027</v>
      </c>
      <c r="B4592" t="s">
        <v>24220</v>
      </c>
      <c r="C4592" t="s">
        <v>460</v>
      </c>
      <c r="D4592" t="s">
        <v>371</v>
      </c>
      <c r="E4592">
        <v>615100</v>
      </c>
      <c r="F4592" t="s">
        <v>24196</v>
      </c>
      <c r="G4592" s="7">
        <v>-145.15</v>
      </c>
    </row>
    <row r="4593" spans="1:7" x14ac:dyDescent="0.3">
      <c r="A4593" s="310">
        <v>3022027</v>
      </c>
      <c r="B4593" t="s">
        <v>24220</v>
      </c>
      <c r="C4593" t="s">
        <v>460</v>
      </c>
      <c r="D4593" t="s">
        <v>371</v>
      </c>
      <c r="E4593">
        <v>615100</v>
      </c>
      <c r="F4593" t="s">
        <v>24196</v>
      </c>
      <c r="G4593" s="7">
        <v>-139.97</v>
      </c>
    </row>
    <row r="4594" spans="1:7" x14ac:dyDescent="0.3">
      <c r="A4594" s="310">
        <v>3022027</v>
      </c>
      <c r="B4594" t="s">
        <v>24220</v>
      </c>
      <c r="C4594" t="s">
        <v>460</v>
      </c>
      <c r="D4594" t="s">
        <v>371</v>
      </c>
      <c r="E4594">
        <v>617100</v>
      </c>
      <c r="F4594" t="s">
        <v>24196</v>
      </c>
      <c r="G4594" s="7">
        <v>859.96</v>
      </c>
    </row>
    <row r="4595" spans="1:7" x14ac:dyDescent="0.3">
      <c r="A4595" s="310">
        <v>3022027</v>
      </c>
      <c r="B4595" t="s">
        <v>24220</v>
      </c>
      <c r="C4595" t="s">
        <v>460</v>
      </c>
      <c r="D4595" t="s">
        <v>373</v>
      </c>
      <c r="E4595">
        <v>615130</v>
      </c>
      <c r="F4595" t="s">
        <v>24196</v>
      </c>
      <c r="G4595" s="7">
        <v>6.25</v>
      </c>
    </row>
    <row r="4596" spans="1:7" x14ac:dyDescent="0.3">
      <c r="A4596" s="310">
        <v>3022027</v>
      </c>
      <c r="B4596" t="s">
        <v>24220</v>
      </c>
      <c r="C4596" t="s">
        <v>460</v>
      </c>
      <c r="D4596" t="s">
        <v>371</v>
      </c>
      <c r="E4596">
        <v>615100</v>
      </c>
      <c r="F4596" t="s">
        <v>24196</v>
      </c>
      <c r="G4596" s="7">
        <v>20.22</v>
      </c>
    </row>
    <row r="4597" spans="1:7" x14ac:dyDescent="0.3">
      <c r="A4597" s="310">
        <v>3022027</v>
      </c>
      <c r="B4597" t="s">
        <v>24220</v>
      </c>
      <c r="C4597" t="s">
        <v>460</v>
      </c>
      <c r="D4597" t="s">
        <v>373</v>
      </c>
      <c r="E4597">
        <v>615130</v>
      </c>
      <c r="F4597" t="s">
        <v>24196</v>
      </c>
      <c r="G4597" s="7">
        <v>10.28</v>
      </c>
    </row>
    <row r="4598" spans="1:7" x14ac:dyDescent="0.3">
      <c r="A4598" s="310">
        <v>3022027</v>
      </c>
      <c r="B4598" t="s">
        <v>24220</v>
      </c>
      <c r="C4598" t="s">
        <v>460</v>
      </c>
      <c r="D4598" t="s">
        <v>377</v>
      </c>
      <c r="E4598">
        <v>611110</v>
      </c>
      <c r="F4598" t="s">
        <v>24196</v>
      </c>
      <c r="G4598" s="7">
        <v>2.12</v>
      </c>
    </row>
    <row r="4599" spans="1:7" x14ac:dyDescent="0.3">
      <c r="A4599" s="310">
        <v>3022027</v>
      </c>
      <c r="B4599" t="s">
        <v>24220</v>
      </c>
      <c r="C4599" t="s">
        <v>460</v>
      </c>
      <c r="D4599" t="s">
        <v>371</v>
      </c>
      <c r="E4599">
        <v>615100</v>
      </c>
      <c r="F4599" t="s">
        <v>24196</v>
      </c>
      <c r="G4599" s="7">
        <v>3034.42</v>
      </c>
    </row>
    <row r="4600" spans="1:7" x14ac:dyDescent="0.3">
      <c r="A4600" s="310">
        <v>3022027</v>
      </c>
      <c r="B4600" t="s">
        <v>24220</v>
      </c>
      <c r="C4600" t="s">
        <v>460</v>
      </c>
      <c r="D4600" t="s">
        <v>371</v>
      </c>
      <c r="E4600">
        <v>617100</v>
      </c>
      <c r="F4600" t="s">
        <v>24196</v>
      </c>
      <c r="G4600" s="7">
        <v>608.45000000000005</v>
      </c>
    </row>
    <row r="4601" spans="1:7" x14ac:dyDescent="0.3">
      <c r="A4601" s="310">
        <v>3022027</v>
      </c>
      <c r="B4601" t="s">
        <v>24220</v>
      </c>
      <c r="C4601" t="s">
        <v>460</v>
      </c>
      <c r="D4601" t="s">
        <v>373</v>
      </c>
      <c r="E4601">
        <v>617150</v>
      </c>
      <c r="F4601" t="s">
        <v>24196</v>
      </c>
      <c r="G4601" s="7">
        <v>419.47</v>
      </c>
    </row>
    <row r="4602" spans="1:7" x14ac:dyDescent="0.3">
      <c r="A4602" s="310">
        <v>3022027</v>
      </c>
      <c r="B4602" t="s">
        <v>24220</v>
      </c>
      <c r="C4602" t="s">
        <v>460</v>
      </c>
      <c r="D4602" t="s">
        <v>371</v>
      </c>
      <c r="E4602">
        <v>615100</v>
      </c>
      <c r="F4602" t="s">
        <v>24196</v>
      </c>
      <c r="G4602" s="7">
        <v>-139.97</v>
      </c>
    </row>
    <row r="4603" spans="1:7" x14ac:dyDescent="0.3">
      <c r="A4603" s="310">
        <v>3022027</v>
      </c>
      <c r="B4603" t="s">
        <v>24220</v>
      </c>
      <c r="C4603" t="s">
        <v>460</v>
      </c>
      <c r="D4603" t="s">
        <v>373</v>
      </c>
      <c r="E4603">
        <v>617150</v>
      </c>
      <c r="F4603" t="s">
        <v>24196</v>
      </c>
      <c r="G4603" s="7">
        <v>511.81</v>
      </c>
    </row>
    <row r="4604" spans="1:7" x14ac:dyDescent="0.3">
      <c r="A4604" s="310">
        <v>3022027</v>
      </c>
      <c r="B4604" t="s">
        <v>24220</v>
      </c>
      <c r="C4604" t="s">
        <v>460</v>
      </c>
      <c r="D4604" t="s">
        <v>377</v>
      </c>
      <c r="E4604">
        <v>611110</v>
      </c>
      <c r="F4604" t="s">
        <v>24196</v>
      </c>
      <c r="G4604" s="7">
        <v>1.41</v>
      </c>
    </row>
    <row r="4605" spans="1:7" x14ac:dyDescent="0.3">
      <c r="A4605" s="310">
        <v>3022027</v>
      </c>
      <c r="B4605" t="s">
        <v>24220</v>
      </c>
      <c r="C4605" t="s">
        <v>460</v>
      </c>
      <c r="D4605" t="s">
        <v>371</v>
      </c>
      <c r="E4605">
        <v>615100</v>
      </c>
      <c r="F4605" t="s">
        <v>24196</v>
      </c>
      <c r="G4605" s="7">
        <v>0.01</v>
      </c>
    </row>
    <row r="4606" spans="1:7" x14ac:dyDescent="0.3">
      <c r="A4606" s="310">
        <v>3022027</v>
      </c>
      <c r="B4606" t="s">
        <v>24220</v>
      </c>
      <c r="C4606" t="s">
        <v>460</v>
      </c>
      <c r="D4606" t="s">
        <v>374</v>
      </c>
      <c r="E4606">
        <v>615120</v>
      </c>
      <c r="F4606" t="s">
        <v>24196</v>
      </c>
      <c r="G4606" s="7">
        <v>25.87</v>
      </c>
    </row>
    <row r="4607" spans="1:7" x14ac:dyDescent="0.3">
      <c r="A4607" s="310">
        <v>3022027</v>
      </c>
      <c r="B4607" t="s">
        <v>24220</v>
      </c>
      <c r="C4607" t="s">
        <v>460</v>
      </c>
      <c r="D4607" t="s">
        <v>374</v>
      </c>
      <c r="E4607">
        <v>615120</v>
      </c>
      <c r="F4607" t="s">
        <v>24196</v>
      </c>
      <c r="G4607" s="7">
        <v>1078.96</v>
      </c>
    </row>
    <row r="4608" spans="1:7" x14ac:dyDescent="0.3">
      <c r="A4608" s="310">
        <v>3022027</v>
      </c>
      <c r="B4608" t="s">
        <v>24220</v>
      </c>
      <c r="C4608" t="s">
        <v>460</v>
      </c>
      <c r="D4608" t="s">
        <v>371</v>
      </c>
      <c r="E4608">
        <v>617100</v>
      </c>
      <c r="F4608" t="s">
        <v>24196</v>
      </c>
      <c r="G4608" s="7">
        <v>1281.06</v>
      </c>
    </row>
    <row r="4609" spans="1:7" x14ac:dyDescent="0.3">
      <c r="A4609" s="310">
        <v>3022027</v>
      </c>
      <c r="B4609" t="s">
        <v>24220</v>
      </c>
      <c r="C4609" t="s">
        <v>460</v>
      </c>
      <c r="D4609" t="s">
        <v>377</v>
      </c>
      <c r="E4609">
        <v>611130</v>
      </c>
      <c r="F4609" t="s">
        <v>24196</v>
      </c>
      <c r="G4609" s="7">
        <v>57.71</v>
      </c>
    </row>
    <row r="4610" spans="1:7" x14ac:dyDescent="0.3">
      <c r="A4610" s="310">
        <v>3022027</v>
      </c>
      <c r="B4610" t="s">
        <v>24220</v>
      </c>
      <c r="C4610" t="s">
        <v>460</v>
      </c>
      <c r="D4610" t="s">
        <v>373</v>
      </c>
      <c r="E4610">
        <v>617150</v>
      </c>
      <c r="F4610" t="s">
        <v>24196</v>
      </c>
      <c r="G4610" s="7">
        <v>446.49</v>
      </c>
    </row>
    <row r="4611" spans="1:7" x14ac:dyDescent="0.3">
      <c r="A4611" s="310">
        <v>3022027</v>
      </c>
      <c r="B4611" t="s">
        <v>24220</v>
      </c>
      <c r="C4611" t="s">
        <v>460</v>
      </c>
      <c r="D4611" t="s">
        <v>371</v>
      </c>
      <c r="E4611">
        <v>615100</v>
      </c>
      <c r="F4611" t="s">
        <v>24196</v>
      </c>
      <c r="G4611" s="7">
        <v>-145.15</v>
      </c>
    </row>
    <row r="4612" spans="1:7" x14ac:dyDescent="0.3">
      <c r="A4612" s="310">
        <v>3022027</v>
      </c>
      <c r="B4612" t="s">
        <v>24220</v>
      </c>
      <c r="C4612" t="s">
        <v>460</v>
      </c>
      <c r="D4612" t="s">
        <v>371</v>
      </c>
      <c r="E4612">
        <v>615100</v>
      </c>
      <c r="F4612" t="s">
        <v>24196</v>
      </c>
      <c r="G4612" s="7">
        <v>-145.15</v>
      </c>
    </row>
    <row r="4613" spans="1:7" x14ac:dyDescent="0.3">
      <c r="A4613" s="310">
        <v>3022027</v>
      </c>
      <c r="B4613" t="s">
        <v>24220</v>
      </c>
      <c r="C4613" t="s">
        <v>460</v>
      </c>
      <c r="D4613" t="s">
        <v>371</v>
      </c>
      <c r="E4613">
        <v>615100</v>
      </c>
      <c r="F4613" t="s">
        <v>24196</v>
      </c>
      <c r="G4613" s="7">
        <v>-145.15</v>
      </c>
    </row>
    <row r="4614" spans="1:7" x14ac:dyDescent="0.3">
      <c r="A4614" s="310">
        <v>3022027</v>
      </c>
      <c r="B4614" t="s">
        <v>24220</v>
      </c>
      <c r="C4614" t="s">
        <v>460</v>
      </c>
      <c r="D4614" t="s">
        <v>371</v>
      </c>
      <c r="E4614">
        <v>615100</v>
      </c>
      <c r="F4614" t="s">
        <v>24196</v>
      </c>
      <c r="G4614" s="7">
        <v>169.55</v>
      </c>
    </row>
    <row r="4615" spans="1:7" x14ac:dyDescent="0.3">
      <c r="A4615" s="310">
        <v>3022027</v>
      </c>
      <c r="B4615" t="s">
        <v>24220</v>
      </c>
      <c r="C4615" t="s">
        <v>460</v>
      </c>
      <c r="D4615" t="s">
        <v>371</v>
      </c>
      <c r="E4615">
        <v>615100</v>
      </c>
      <c r="F4615" t="s">
        <v>24196</v>
      </c>
      <c r="G4615" s="7">
        <v>4184.17</v>
      </c>
    </row>
    <row r="4616" spans="1:7" x14ac:dyDescent="0.3">
      <c r="A4616" s="310">
        <v>3022027</v>
      </c>
      <c r="B4616" t="s">
        <v>24220</v>
      </c>
      <c r="C4616" t="s">
        <v>460</v>
      </c>
      <c r="D4616" t="s">
        <v>371</v>
      </c>
      <c r="E4616">
        <v>615100</v>
      </c>
      <c r="F4616" t="s">
        <v>24196</v>
      </c>
      <c r="G4616" s="7">
        <v>4044.33</v>
      </c>
    </row>
    <row r="4617" spans="1:7" x14ac:dyDescent="0.3">
      <c r="A4617" s="310">
        <v>3022027</v>
      </c>
      <c r="B4617" t="s">
        <v>24220</v>
      </c>
      <c r="C4617" t="s">
        <v>460</v>
      </c>
      <c r="D4617" t="s">
        <v>371</v>
      </c>
      <c r="E4617">
        <v>615100</v>
      </c>
      <c r="F4617" t="s">
        <v>24196</v>
      </c>
      <c r="G4617" s="7">
        <v>-145.15</v>
      </c>
    </row>
    <row r="4618" spans="1:7" x14ac:dyDescent="0.3">
      <c r="A4618" s="310">
        <v>3022027</v>
      </c>
      <c r="B4618" t="s">
        <v>24220</v>
      </c>
      <c r="C4618" t="s">
        <v>460</v>
      </c>
      <c r="D4618" t="s">
        <v>371</v>
      </c>
      <c r="E4618">
        <v>615100</v>
      </c>
      <c r="F4618" t="s">
        <v>24196</v>
      </c>
      <c r="G4618" s="7">
        <v>72.569999999999993</v>
      </c>
    </row>
    <row r="4619" spans="1:7" x14ac:dyDescent="0.3">
      <c r="A4619" s="310">
        <v>3022027</v>
      </c>
      <c r="B4619" t="s">
        <v>24220</v>
      </c>
      <c r="C4619" t="s">
        <v>460</v>
      </c>
      <c r="D4619" t="s">
        <v>373</v>
      </c>
      <c r="E4619">
        <v>615130</v>
      </c>
      <c r="F4619" t="s">
        <v>24196</v>
      </c>
      <c r="G4619" s="7">
        <v>33.11</v>
      </c>
    </row>
    <row r="4620" spans="1:7" x14ac:dyDescent="0.3">
      <c r="A4620" s="310">
        <v>3022027</v>
      </c>
      <c r="B4620" t="s">
        <v>24220</v>
      </c>
      <c r="C4620" t="s">
        <v>460</v>
      </c>
      <c r="D4620" t="s">
        <v>371</v>
      </c>
      <c r="E4620">
        <v>615100</v>
      </c>
      <c r="F4620" t="s">
        <v>24196</v>
      </c>
      <c r="G4620" s="7">
        <v>-139.97</v>
      </c>
    </row>
    <row r="4621" spans="1:7" x14ac:dyDescent="0.3">
      <c r="A4621" s="310">
        <v>3022027</v>
      </c>
      <c r="B4621" t="s">
        <v>24220</v>
      </c>
      <c r="C4621" t="s">
        <v>460</v>
      </c>
      <c r="D4621" t="s">
        <v>371</v>
      </c>
      <c r="E4621">
        <v>615100</v>
      </c>
      <c r="F4621" t="s">
        <v>24196</v>
      </c>
      <c r="G4621" s="7">
        <v>0.01</v>
      </c>
    </row>
    <row r="4622" spans="1:7" x14ac:dyDescent="0.3">
      <c r="A4622" s="310">
        <v>3022027</v>
      </c>
      <c r="B4622" t="s">
        <v>24220</v>
      </c>
      <c r="C4622" t="s">
        <v>460</v>
      </c>
      <c r="D4622" t="s">
        <v>371</v>
      </c>
      <c r="E4622">
        <v>617100</v>
      </c>
      <c r="F4622" t="s">
        <v>24196</v>
      </c>
      <c r="G4622" s="7">
        <v>870.27</v>
      </c>
    </row>
    <row r="4623" spans="1:7" x14ac:dyDescent="0.3">
      <c r="A4623" s="310">
        <v>3022027</v>
      </c>
      <c r="B4623" t="s">
        <v>24220</v>
      </c>
      <c r="C4623" t="s">
        <v>460</v>
      </c>
      <c r="D4623" t="s">
        <v>371</v>
      </c>
      <c r="E4623">
        <v>616100</v>
      </c>
      <c r="F4623" t="s">
        <v>24196</v>
      </c>
      <c r="G4623" s="7">
        <v>387.22</v>
      </c>
    </row>
    <row r="4624" spans="1:7" x14ac:dyDescent="0.3">
      <c r="A4624" s="310">
        <v>3022027</v>
      </c>
      <c r="B4624" t="s">
        <v>24220</v>
      </c>
      <c r="C4624" t="s">
        <v>460</v>
      </c>
      <c r="D4624" t="s">
        <v>374</v>
      </c>
      <c r="E4624">
        <v>615120</v>
      </c>
      <c r="F4624" t="s">
        <v>24196</v>
      </c>
      <c r="G4624" s="7">
        <v>215.79</v>
      </c>
    </row>
    <row r="4625" spans="1:7" x14ac:dyDescent="0.3">
      <c r="A4625" s="310">
        <v>3022027</v>
      </c>
      <c r="B4625" t="s">
        <v>24220</v>
      </c>
      <c r="C4625" t="s">
        <v>460</v>
      </c>
      <c r="D4625" t="s">
        <v>375</v>
      </c>
      <c r="E4625">
        <v>617130</v>
      </c>
      <c r="F4625" t="s">
        <v>24196</v>
      </c>
      <c r="G4625" s="7">
        <v>59.72</v>
      </c>
    </row>
    <row r="4626" spans="1:7" x14ac:dyDescent="0.3">
      <c r="A4626" s="310">
        <v>3022027</v>
      </c>
      <c r="B4626" t="s">
        <v>24220</v>
      </c>
      <c r="C4626" t="s">
        <v>460</v>
      </c>
      <c r="D4626" t="s">
        <v>373</v>
      </c>
      <c r="E4626">
        <v>616160</v>
      </c>
      <c r="F4626" t="s">
        <v>24196</v>
      </c>
      <c r="G4626" s="7">
        <v>266.83</v>
      </c>
    </row>
    <row r="4627" spans="1:7" x14ac:dyDescent="0.3">
      <c r="A4627" s="310">
        <v>3022027</v>
      </c>
      <c r="B4627" t="s">
        <v>24220</v>
      </c>
      <c r="C4627" t="s">
        <v>460</v>
      </c>
      <c r="D4627" t="s">
        <v>377</v>
      </c>
      <c r="E4627">
        <v>611110</v>
      </c>
      <c r="F4627" t="s">
        <v>24196</v>
      </c>
      <c r="G4627" s="7">
        <v>424.36</v>
      </c>
    </row>
    <row r="4628" spans="1:7" x14ac:dyDescent="0.3">
      <c r="A4628" s="310">
        <v>3022027</v>
      </c>
      <c r="B4628" t="s">
        <v>24220</v>
      </c>
      <c r="C4628" t="s">
        <v>460</v>
      </c>
      <c r="D4628" t="s">
        <v>371</v>
      </c>
      <c r="E4628">
        <v>615100</v>
      </c>
      <c r="F4628" t="s">
        <v>24196</v>
      </c>
      <c r="G4628" s="7">
        <v>20.22</v>
      </c>
    </row>
    <row r="4629" spans="1:7" x14ac:dyDescent="0.3">
      <c r="A4629" s="310">
        <v>3022027</v>
      </c>
      <c r="B4629" t="s">
        <v>24220</v>
      </c>
      <c r="C4629" t="s">
        <v>460</v>
      </c>
      <c r="D4629" t="s">
        <v>371</v>
      </c>
      <c r="E4629">
        <v>615100</v>
      </c>
      <c r="F4629" t="s">
        <v>24196</v>
      </c>
      <c r="G4629" s="7">
        <v>282.58</v>
      </c>
    </row>
    <row r="4630" spans="1:7" x14ac:dyDescent="0.3">
      <c r="A4630" s="310">
        <v>3022027</v>
      </c>
      <c r="B4630" t="s">
        <v>24220</v>
      </c>
      <c r="C4630" t="s">
        <v>460</v>
      </c>
      <c r="D4630" t="s">
        <v>371</v>
      </c>
      <c r="E4630">
        <v>615100</v>
      </c>
      <c r="F4630" t="s">
        <v>24196</v>
      </c>
      <c r="G4630" s="7">
        <v>0.01</v>
      </c>
    </row>
    <row r="4631" spans="1:7" x14ac:dyDescent="0.3">
      <c r="A4631" s="310">
        <v>3022027</v>
      </c>
      <c r="B4631" t="s">
        <v>24220</v>
      </c>
      <c r="C4631" t="s">
        <v>460</v>
      </c>
      <c r="D4631" t="s">
        <v>373</v>
      </c>
      <c r="E4631">
        <v>615130</v>
      </c>
      <c r="F4631" t="s">
        <v>24196</v>
      </c>
      <c r="G4631" s="7">
        <v>2056.2199999999998</v>
      </c>
    </row>
    <row r="4632" spans="1:7" x14ac:dyDescent="0.3">
      <c r="A4632" s="310">
        <v>3022027</v>
      </c>
      <c r="B4632" t="s">
        <v>24220</v>
      </c>
      <c r="C4632" t="s">
        <v>460</v>
      </c>
      <c r="D4632" t="s">
        <v>371</v>
      </c>
      <c r="E4632">
        <v>615100</v>
      </c>
      <c r="F4632" t="s">
        <v>24196</v>
      </c>
      <c r="G4632" s="7">
        <v>2699.7</v>
      </c>
    </row>
    <row r="4633" spans="1:7" x14ac:dyDescent="0.3">
      <c r="A4633" s="310">
        <v>3022027</v>
      </c>
      <c r="B4633" t="s">
        <v>24220</v>
      </c>
      <c r="C4633" t="s">
        <v>460</v>
      </c>
      <c r="D4633" t="s">
        <v>373</v>
      </c>
      <c r="E4633">
        <v>616160</v>
      </c>
      <c r="F4633" t="s">
        <v>24196</v>
      </c>
      <c r="G4633" s="7">
        <v>245.88</v>
      </c>
    </row>
    <row r="4634" spans="1:7" x14ac:dyDescent="0.3">
      <c r="A4634" s="310">
        <v>3022027</v>
      </c>
      <c r="B4634" t="s">
        <v>24220</v>
      </c>
      <c r="C4634" t="s">
        <v>460</v>
      </c>
      <c r="D4634" t="s">
        <v>371</v>
      </c>
      <c r="E4634">
        <v>615100</v>
      </c>
      <c r="F4634" t="s">
        <v>24196</v>
      </c>
      <c r="G4634" s="7">
        <v>-145.15</v>
      </c>
    </row>
    <row r="4635" spans="1:7" x14ac:dyDescent="0.3">
      <c r="A4635" s="310">
        <v>3022027</v>
      </c>
      <c r="B4635" t="s">
        <v>24220</v>
      </c>
      <c r="C4635" t="s">
        <v>460</v>
      </c>
      <c r="D4635" t="s">
        <v>371</v>
      </c>
      <c r="E4635">
        <v>615100</v>
      </c>
      <c r="F4635" t="s">
        <v>24196</v>
      </c>
      <c r="G4635" s="7">
        <v>-145.15</v>
      </c>
    </row>
    <row r="4636" spans="1:7" x14ac:dyDescent="0.3">
      <c r="A4636" s="310">
        <v>3022027</v>
      </c>
      <c r="B4636" t="s">
        <v>24220</v>
      </c>
      <c r="C4636" t="s">
        <v>460</v>
      </c>
      <c r="D4636" t="s">
        <v>371</v>
      </c>
      <c r="E4636">
        <v>616100</v>
      </c>
      <c r="F4636" t="s">
        <v>24196</v>
      </c>
      <c r="G4636" s="7">
        <v>255.67</v>
      </c>
    </row>
    <row r="4637" spans="1:7" x14ac:dyDescent="0.3">
      <c r="A4637" s="310">
        <v>3022027</v>
      </c>
      <c r="B4637" t="s">
        <v>24220</v>
      </c>
      <c r="C4637" t="s">
        <v>460</v>
      </c>
      <c r="D4637" t="s">
        <v>371</v>
      </c>
      <c r="E4637">
        <v>615100</v>
      </c>
      <c r="F4637" t="s">
        <v>24196</v>
      </c>
      <c r="G4637" s="7">
        <v>-139.97</v>
      </c>
    </row>
    <row r="4638" spans="1:7" x14ac:dyDescent="0.3">
      <c r="A4638" s="310">
        <v>3022027</v>
      </c>
      <c r="B4638" t="s">
        <v>24220</v>
      </c>
      <c r="C4638" t="s">
        <v>460</v>
      </c>
      <c r="D4638" t="s">
        <v>373</v>
      </c>
      <c r="E4638">
        <v>615130</v>
      </c>
      <c r="F4638" t="s">
        <v>24196</v>
      </c>
      <c r="G4638" s="7">
        <v>2195.84</v>
      </c>
    </row>
    <row r="4639" spans="1:7" x14ac:dyDescent="0.3">
      <c r="A4639" s="310">
        <v>3022027</v>
      </c>
      <c r="B4639" t="s">
        <v>24220</v>
      </c>
      <c r="C4639" t="s">
        <v>460</v>
      </c>
      <c r="D4639" t="s">
        <v>371</v>
      </c>
      <c r="E4639">
        <v>615100</v>
      </c>
      <c r="F4639" t="s">
        <v>24196</v>
      </c>
      <c r="G4639" s="7">
        <v>-139.97</v>
      </c>
    </row>
    <row r="4640" spans="1:7" x14ac:dyDescent="0.3">
      <c r="A4640" s="310">
        <v>3022027</v>
      </c>
      <c r="B4640" t="s">
        <v>24220</v>
      </c>
      <c r="C4640" t="s">
        <v>460</v>
      </c>
      <c r="D4640" t="s">
        <v>371</v>
      </c>
      <c r="E4640">
        <v>615100</v>
      </c>
      <c r="F4640" t="s">
        <v>24196</v>
      </c>
      <c r="G4640" s="7">
        <v>-139.97</v>
      </c>
    </row>
    <row r="4641" spans="1:7" x14ac:dyDescent="0.3">
      <c r="A4641" s="310">
        <v>3022027</v>
      </c>
      <c r="B4641" t="s">
        <v>24220</v>
      </c>
      <c r="C4641" t="s">
        <v>460</v>
      </c>
      <c r="D4641" t="s">
        <v>371</v>
      </c>
      <c r="E4641">
        <v>615100</v>
      </c>
      <c r="F4641" t="s">
        <v>24196</v>
      </c>
      <c r="G4641" s="7">
        <v>72.569999999999993</v>
      </c>
    </row>
    <row r="4642" spans="1:7" x14ac:dyDescent="0.3">
      <c r="A4642" s="310">
        <v>3022027</v>
      </c>
      <c r="B4642" t="s">
        <v>24220</v>
      </c>
      <c r="C4642" t="s">
        <v>460</v>
      </c>
      <c r="D4642" t="s">
        <v>371</v>
      </c>
      <c r="E4642">
        <v>616100</v>
      </c>
      <c r="F4642" t="s">
        <v>24196</v>
      </c>
      <c r="G4642" s="7">
        <v>654.76</v>
      </c>
    </row>
    <row r="4643" spans="1:7" x14ac:dyDescent="0.3">
      <c r="A4643" s="310">
        <v>3022027</v>
      </c>
      <c r="B4643" t="s">
        <v>24220</v>
      </c>
      <c r="C4643" t="s">
        <v>460</v>
      </c>
      <c r="D4643" t="s">
        <v>371</v>
      </c>
      <c r="E4643">
        <v>615100</v>
      </c>
      <c r="F4643" t="s">
        <v>24196</v>
      </c>
      <c r="G4643" s="7">
        <v>72.569999999999993</v>
      </c>
    </row>
    <row r="4644" spans="1:7" x14ac:dyDescent="0.3">
      <c r="A4644" s="310">
        <v>3022027</v>
      </c>
      <c r="B4644" t="s">
        <v>24220</v>
      </c>
      <c r="C4644" t="s">
        <v>460</v>
      </c>
      <c r="D4644" t="s">
        <v>371</v>
      </c>
      <c r="E4644">
        <v>615100</v>
      </c>
      <c r="F4644" t="s">
        <v>24196</v>
      </c>
      <c r="G4644" s="7">
        <v>72.569999999999993</v>
      </c>
    </row>
    <row r="4645" spans="1:7" x14ac:dyDescent="0.3">
      <c r="A4645" s="310">
        <v>3022027</v>
      </c>
      <c r="B4645" t="s">
        <v>24220</v>
      </c>
      <c r="C4645" t="s">
        <v>460</v>
      </c>
      <c r="D4645" t="s">
        <v>371</v>
      </c>
      <c r="E4645">
        <v>615100</v>
      </c>
      <c r="F4645" t="s">
        <v>24196</v>
      </c>
      <c r="G4645" s="7">
        <v>72.569999999999993</v>
      </c>
    </row>
    <row r="4646" spans="1:7" x14ac:dyDescent="0.3">
      <c r="A4646" s="310">
        <v>3022027</v>
      </c>
      <c r="B4646" t="s">
        <v>24220</v>
      </c>
      <c r="C4646" t="s">
        <v>460</v>
      </c>
      <c r="D4646" t="s">
        <v>371</v>
      </c>
      <c r="E4646">
        <v>615100</v>
      </c>
      <c r="F4646" t="s">
        <v>24196</v>
      </c>
      <c r="G4646" s="7">
        <v>0.01</v>
      </c>
    </row>
    <row r="4647" spans="1:7" x14ac:dyDescent="0.3">
      <c r="A4647" s="310">
        <v>3022027</v>
      </c>
      <c r="B4647" t="s">
        <v>24220</v>
      </c>
      <c r="C4647" t="s">
        <v>460</v>
      </c>
      <c r="D4647" t="s">
        <v>371</v>
      </c>
      <c r="E4647">
        <v>615100</v>
      </c>
      <c r="F4647" t="s">
        <v>24196</v>
      </c>
      <c r="G4647" s="7">
        <v>748.72</v>
      </c>
    </row>
    <row r="4648" spans="1:7" x14ac:dyDescent="0.3">
      <c r="A4648" s="310">
        <v>3022027</v>
      </c>
      <c r="B4648" t="s">
        <v>24220</v>
      </c>
      <c r="C4648" t="s">
        <v>460</v>
      </c>
      <c r="D4648" t="s">
        <v>371</v>
      </c>
      <c r="E4648">
        <v>615100</v>
      </c>
      <c r="F4648" t="s">
        <v>24196</v>
      </c>
      <c r="G4648" s="7">
        <v>-139.97</v>
      </c>
    </row>
    <row r="4649" spans="1:7" x14ac:dyDescent="0.3">
      <c r="A4649" s="310">
        <v>3022027</v>
      </c>
      <c r="B4649" t="s">
        <v>24220</v>
      </c>
      <c r="C4649" t="s">
        <v>460</v>
      </c>
      <c r="D4649" t="s">
        <v>371</v>
      </c>
      <c r="E4649">
        <v>615100</v>
      </c>
      <c r="F4649" t="s">
        <v>24196</v>
      </c>
      <c r="G4649" s="7">
        <v>-145.15</v>
      </c>
    </row>
    <row r="4650" spans="1:7" x14ac:dyDescent="0.3">
      <c r="A4650" s="310">
        <v>3022027</v>
      </c>
      <c r="B4650" t="s">
        <v>24220</v>
      </c>
      <c r="C4650" t="s">
        <v>460</v>
      </c>
      <c r="D4650" t="s">
        <v>371</v>
      </c>
      <c r="E4650">
        <v>615100</v>
      </c>
      <c r="F4650" t="s">
        <v>24196</v>
      </c>
      <c r="G4650" s="7">
        <v>-145.15</v>
      </c>
    </row>
    <row r="4651" spans="1:7" x14ac:dyDescent="0.3">
      <c r="A4651" s="310">
        <v>3022027</v>
      </c>
      <c r="B4651" t="s">
        <v>24220</v>
      </c>
      <c r="C4651" t="s">
        <v>460</v>
      </c>
      <c r="D4651" t="s">
        <v>371</v>
      </c>
      <c r="E4651">
        <v>615100</v>
      </c>
      <c r="F4651" t="s">
        <v>24196</v>
      </c>
      <c r="G4651" s="7">
        <v>2603.4</v>
      </c>
    </row>
    <row r="4652" spans="1:7" x14ac:dyDescent="0.3">
      <c r="A4652" s="310">
        <v>3022027</v>
      </c>
      <c r="B4652" t="s">
        <v>24220</v>
      </c>
      <c r="C4652" t="s">
        <v>460</v>
      </c>
      <c r="D4652" t="s">
        <v>373</v>
      </c>
      <c r="E4652">
        <v>615130</v>
      </c>
      <c r="F4652" t="s">
        <v>24196</v>
      </c>
      <c r="G4652" s="7">
        <v>2056.2199999999998</v>
      </c>
    </row>
    <row r="4653" spans="1:7" x14ac:dyDescent="0.3">
      <c r="A4653" s="310">
        <v>3022027</v>
      </c>
      <c r="B4653" t="s">
        <v>24220</v>
      </c>
      <c r="C4653" t="s">
        <v>460</v>
      </c>
      <c r="D4653" t="s">
        <v>371</v>
      </c>
      <c r="E4653">
        <v>615100</v>
      </c>
      <c r="F4653" t="s">
        <v>24196</v>
      </c>
      <c r="G4653" s="7">
        <v>-145.15</v>
      </c>
    </row>
    <row r="4654" spans="1:7" x14ac:dyDescent="0.3">
      <c r="A4654" s="310">
        <v>3022027</v>
      </c>
      <c r="B4654" t="s">
        <v>24220</v>
      </c>
      <c r="C4654" t="s">
        <v>460</v>
      </c>
      <c r="D4654" t="s">
        <v>371</v>
      </c>
      <c r="E4654">
        <v>615100</v>
      </c>
      <c r="F4654" t="s">
        <v>24196</v>
      </c>
      <c r="G4654" s="7">
        <v>-145.15</v>
      </c>
    </row>
    <row r="4655" spans="1:7" x14ac:dyDescent="0.3">
      <c r="A4655" s="310">
        <v>3022027</v>
      </c>
      <c r="B4655" t="s">
        <v>24220</v>
      </c>
      <c r="C4655" t="s">
        <v>460</v>
      </c>
      <c r="D4655" t="s">
        <v>371</v>
      </c>
      <c r="E4655">
        <v>616100</v>
      </c>
      <c r="F4655" t="s">
        <v>24196</v>
      </c>
      <c r="G4655" s="7">
        <v>49.76</v>
      </c>
    </row>
    <row r="4656" spans="1:7" x14ac:dyDescent="0.3">
      <c r="A4656" s="310">
        <v>3022027</v>
      </c>
      <c r="B4656" t="s">
        <v>24220</v>
      </c>
      <c r="C4656" t="s">
        <v>460</v>
      </c>
      <c r="D4656" t="s">
        <v>375</v>
      </c>
      <c r="E4656">
        <v>615140</v>
      </c>
      <c r="F4656" t="s">
        <v>24196</v>
      </c>
      <c r="G4656" s="7">
        <v>292.76</v>
      </c>
    </row>
    <row r="4657" spans="1:7" x14ac:dyDescent="0.3">
      <c r="A4657" s="310">
        <v>3022027</v>
      </c>
      <c r="B4657" t="s">
        <v>24220</v>
      </c>
      <c r="C4657" t="s">
        <v>460</v>
      </c>
      <c r="D4657" t="s">
        <v>371</v>
      </c>
      <c r="E4657">
        <v>615100</v>
      </c>
      <c r="F4657" t="s">
        <v>24196</v>
      </c>
      <c r="G4657" s="7">
        <v>0.01</v>
      </c>
    </row>
    <row r="4658" spans="1:7" x14ac:dyDescent="0.3">
      <c r="A4658" s="310">
        <v>3022027</v>
      </c>
      <c r="B4658" t="s">
        <v>24220</v>
      </c>
      <c r="C4658" t="s">
        <v>460</v>
      </c>
      <c r="D4658" t="s">
        <v>371</v>
      </c>
      <c r="E4658">
        <v>615100</v>
      </c>
      <c r="F4658" t="s">
        <v>24196</v>
      </c>
      <c r="G4658" s="7">
        <v>72.569999999999993</v>
      </c>
    </row>
    <row r="4659" spans="1:7" x14ac:dyDescent="0.3">
      <c r="A4659" s="310">
        <v>3022027</v>
      </c>
      <c r="B4659" t="s">
        <v>24220</v>
      </c>
      <c r="C4659" t="s">
        <v>460</v>
      </c>
      <c r="D4659" t="s">
        <v>371</v>
      </c>
      <c r="E4659">
        <v>616100</v>
      </c>
      <c r="F4659" t="s">
        <v>24196</v>
      </c>
      <c r="G4659" s="7">
        <v>327.96</v>
      </c>
    </row>
    <row r="4660" spans="1:7" x14ac:dyDescent="0.3">
      <c r="A4660" s="310">
        <v>3022027</v>
      </c>
      <c r="B4660" t="s">
        <v>24220</v>
      </c>
      <c r="C4660" t="s">
        <v>460</v>
      </c>
      <c r="D4660" t="s">
        <v>375</v>
      </c>
      <c r="E4660">
        <v>615140</v>
      </c>
      <c r="F4660" t="s">
        <v>24196</v>
      </c>
      <c r="G4660" s="7">
        <v>0.8</v>
      </c>
    </row>
    <row r="4661" spans="1:7" x14ac:dyDescent="0.3">
      <c r="A4661" s="310">
        <v>3022027</v>
      </c>
      <c r="B4661" t="s">
        <v>24220</v>
      </c>
      <c r="C4661" t="s">
        <v>460</v>
      </c>
      <c r="D4661" t="s">
        <v>371</v>
      </c>
      <c r="E4661">
        <v>615100</v>
      </c>
      <c r="F4661" t="s">
        <v>24196</v>
      </c>
      <c r="G4661" s="7">
        <v>72.569999999999993</v>
      </c>
    </row>
    <row r="4662" spans="1:7" x14ac:dyDescent="0.3">
      <c r="A4662" s="310">
        <v>3022027</v>
      </c>
      <c r="B4662" t="s">
        <v>24220</v>
      </c>
      <c r="C4662" t="s">
        <v>460</v>
      </c>
      <c r="D4662" t="s">
        <v>375</v>
      </c>
      <c r="E4662">
        <v>616130</v>
      </c>
      <c r="F4662" t="s">
        <v>24196</v>
      </c>
      <c r="G4662" s="7">
        <v>19.66</v>
      </c>
    </row>
    <row r="4663" spans="1:7" x14ac:dyDescent="0.3">
      <c r="A4663" s="310">
        <v>3022027</v>
      </c>
      <c r="B4663" t="s">
        <v>24220</v>
      </c>
      <c r="C4663" t="s">
        <v>460</v>
      </c>
      <c r="D4663" t="s">
        <v>371</v>
      </c>
      <c r="E4663">
        <v>615100</v>
      </c>
      <c r="F4663" t="s">
        <v>24196</v>
      </c>
      <c r="G4663" s="7">
        <v>0.01</v>
      </c>
    </row>
    <row r="4664" spans="1:7" x14ac:dyDescent="0.3">
      <c r="A4664" s="310">
        <v>3022027</v>
      </c>
      <c r="B4664" t="s">
        <v>24220</v>
      </c>
      <c r="C4664" t="s">
        <v>460</v>
      </c>
      <c r="D4664" t="s">
        <v>371</v>
      </c>
      <c r="E4664">
        <v>615100</v>
      </c>
      <c r="F4664" t="s">
        <v>24196</v>
      </c>
      <c r="G4664" s="7">
        <v>-145.15</v>
      </c>
    </row>
    <row r="4665" spans="1:7" x14ac:dyDescent="0.3">
      <c r="A4665" s="310">
        <v>3022027</v>
      </c>
      <c r="B4665" t="s">
        <v>24220</v>
      </c>
      <c r="C4665" t="s">
        <v>460</v>
      </c>
      <c r="D4665" t="s">
        <v>371</v>
      </c>
      <c r="E4665">
        <v>615100</v>
      </c>
      <c r="F4665" t="s">
        <v>24196</v>
      </c>
      <c r="G4665" s="7">
        <v>72.569999999999993</v>
      </c>
    </row>
    <row r="4666" spans="1:7" x14ac:dyDescent="0.3">
      <c r="A4666" s="310">
        <v>3022027</v>
      </c>
      <c r="B4666" t="s">
        <v>24220</v>
      </c>
      <c r="C4666" t="s">
        <v>460</v>
      </c>
      <c r="D4666" t="s">
        <v>377</v>
      </c>
      <c r="E4666">
        <v>611110</v>
      </c>
      <c r="F4666" t="s">
        <v>24196</v>
      </c>
      <c r="G4666" s="7">
        <v>282.91000000000003</v>
      </c>
    </row>
    <row r="4667" spans="1:7" x14ac:dyDescent="0.3">
      <c r="A4667" s="310">
        <v>3022027</v>
      </c>
      <c r="B4667" t="s">
        <v>24220</v>
      </c>
      <c r="C4667" t="s">
        <v>460</v>
      </c>
      <c r="D4667" t="s">
        <v>371</v>
      </c>
      <c r="E4667">
        <v>615100</v>
      </c>
      <c r="F4667" t="s">
        <v>24196</v>
      </c>
      <c r="G4667" s="7">
        <v>-145.15</v>
      </c>
    </row>
    <row r="4668" spans="1:7" x14ac:dyDescent="0.3">
      <c r="A4668" s="310">
        <v>3022027</v>
      </c>
      <c r="B4668" t="s">
        <v>24220</v>
      </c>
      <c r="C4668" t="s">
        <v>460</v>
      </c>
      <c r="D4668" t="s">
        <v>371</v>
      </c>
      <c r="E4668">
        <v>615100</v>
      </c>
      <c r="F4668" t="s">
        <v>24196</v>
      </c>
      <c r="G4668" s="7">
        <v>-139.97</v>
      </c>
    </row>
    <row r="4669" spans="1:7" x14ac:dyDescent="0.3">
      <c r="A4669" s="310">
        <v>3022027</v>
      </c>
      <c r="B4669" t="s">
        <v>24220</v>
      </c>
      <c r="C4669" t="s">
        <v>460</v>
      </c>
      <c r="D4669" t="s">
        <v>374</v>
      </c>
      <c r="E4669">
        <v>617120</v>
      </c>
      <c r="F4669" t="s">
        <v>24196</v>
      </c>
      <c r="G4669" s="7">
        <v>247.13</v>
      </c>
    </row>
    <row r="4670" spans="1:7" x14ac:dyDescent="0.3">
      <c r="A4670" s="310">
        <v>3022027</v>
      </c>
      <c r="B4670" t="s">
        <v>24220</v>
      </c>
      <c r="C4670" t="s">
        <v>460</v>
      </c>
      <c r="D4670" t="s">
        <v>377</v>
      </c>
      <c r="E4670">
        <v>611120</v>
      </c>
      <c r="F4670" t="s">
        <v>24196</v>
      </c>
      <c r="G4670" s="7">
        <v>26.64</v>
      </c>
    </row>
    <row r="4671" spans="1:7" x14ac:dyDescent="0.3">
      <c r="A4671" s="310">
        <v>3022027</v>
      </c>
      <c r="B4671" t="s">
        <v>24220</v>
      </c>
      <c r="C4671" t="s">
        <v>460</v>
      </c>
      <c r="D4671" t="s">
        <v>371</v>
      </c>
      <c r="E4671">
        <v>615100</v>
      </c>
      <c r="F4671" t="s">
        <v>24196</v>
      </c>
      <c r="G4671" s="7">
        <v>23.11</v>
      </c>
    </row>
    <row r="4672" spans="1:7" x14ac:dyDescent="0.3">
      <c r="A4672" s="310">
        <v>3022027</v>
      </c>
      <c r="B4672" t="s">
        <v>24220</v>
      </c>
      <c r="C4672" t="s">
        <v>460</v>
      </c>
      <c r="D4672" t="s">
        <v>371</v>
      </c>
      <c r="E4672">
        <v>615100</v>
      </c>
      <c r="F4672" t="s">
        <v>24196</v>
      </c>
      <c r="G4672" s="7">
        <v>-139.97</v>
      </c>
    </row>
    <row r="4673" spans="1:7" x14ac:dyDescent="0.3">
      <c r="A4673" s="310">
        <v>3022027</v>
      </c>
      <c r="B4673" t="s">
        <v>24220</v>
      </c>
      <c r="C4673" t="s">
        <v>460</v>
      </c>
      <c r="D4673" t="s">
        <v>371</v>
      </c>
      <c r="E4673">
        <v>615100</v>
      </c>
      <c r="F4673" t="s">
        <v>24196</v>
      </c>
      <c r="G4673" s="7">
        <v>-145.15</v>
      </c>
    </row>
    <row r="4674" spans="1:7" x14ac:dyDescent="0.3">
      <c r="A4674" s="310">
        <v>3022027</v>
      </c>
      <c r="B4674" t="s">
        <v>24220</v>
      </c>
      <c r="C4674" t="s">
        <v>460</v>
      </c>
      <c r="D4674" t="s">
        <v>371</v>
      </c>
      <c r="E4674">
        <v>615100</v>
      </c>
      <c r="F4674" t="s">
        <v>24196</v>
      </c>
      <c r="G4674" s="7">
        <v>-145.15</v>
      </c>
    </row>
    <row r="4675" spans="1:7" x14ac:dyDescent="0.3">
      <c r="A4675" s="310">
        <v>3022027</v>
      </c>
      <c r="B4675" t="s">
        <v>24220</v>
      </c>
      <c r="C4675" t="s">
        <v>460</v>
      </c>
      <c r="D4675" t="s">
        <v>373</v>
      </c>
      <c r="E4675">
        <v>615130</v>
      </c>
      <c r="F4675" t="s">
        <v>24196</v>
      </c>
      <c r="G4675" s="7">
        <v>2056.2199999999998</v>
      </c>
    </row>
    <row r="4676" spans="1:7" x14ac:dyDescent="0.3">
      <c r="A4676" s="310">
        <v>3022027</v>
      </c>
      <c r="B4676" t="s">
        <v>24220</v>
      </c>
      <c r="C4676" t="s">
        <v>460</v>
      </c>
      <c r="D4676" t="s">
        <v>371</v>
      </c>
      <c r="E4676">
        <v>615100</v>
      </c>
      <c r="F4676" t="s">
        <v>24196</v>
      </c>
      <c r="G4676" s="7">
        <v>72.569999999999993</v>
      </c>
    </row>
    <row r="4677" spans="1:7" x14ac:dyDescent="0.3">
      <c r="A4677" s="310">
        <v>3022027</v>
      </c>
      <c r="B4677" t="s">
        <v>24220</v>
      </c>
      <c r="C4677" t="s">
        <v>460</v>
      </c>
      <c r="D4677" t="s">
        <v>371</v>
      </c>
      <c r="E4677">
        <v>615100</v>
      </c>
      <c r="F4677" t="s">
        <v>24196</v>
      </c>
      <c r="G4677" s="7">
        <v>72.569999999999993</v>
      </c>
    </row>
    <row r="4678" spans="1:7" x14ac:dyDescent="0.3">
      <c r="A4678" s="310">
        <v>3022027</v>
      </c>
      <c r="B4678" t="s">
        <v>24220</v>
      </c>
      <c r="C4678" t="s">
        <v>460</v>
      </c>
      <c r="D4678" t="s">
        <v>374</v>
      </c>
      <c r="E4678">
        <v>615120</v>
      </c>
      <c r="F4678" t="s">
        <v>24196</v>
      </c>
      <c r="G4678" s="7">
        <v>1294.75</v>
      </c>
    </row>
    <row r="4679" spans="1:7" x14ac:dyDescent="0.3">
      <c r="A4679" s="310">
        <v>3022027</v>
      </c>
      <c r="B4679" t="s">
        <v>24220</v>
      </c>
      <c r="C4679" t="s">
        <v>460</v>
      </c>
      <c r="D4679" t="s">
        <v>371</v>
      </c>
      <c r="E4679">
        <v>615100</v>
      </c>
      <c r="F4679" t="s">
        <v>24196</v>
      </c>
      <c r="G4679" s="7">
        <v>5382.75</v>
      </c>
    </row>
    <row r="4680" spans="1:7" x14ac:dyDescent="0.3">
      <c r="A4680" s="310">
        <v>3022027</v>
      </c>
      <c r="B4680" t="s">
        <v>24220</v>
      </c>
      <c r="C4680" t="s">
        <v>460</v>
      </c>
      <c r="D4680" t="s">
        <v>371</v>
      </c>
      <c r="E4680">
        <v>615100</v>
      </c>
      <c r="F4680" t="s">
        <v>24196</v>
      </c>
      <c r="G4680" s="7">
        <v>0.01</v>
      </c>
    </row>
    <row r="4681" spans="1:7" x14ac:dyDescent="0.3">
      <c r="A4681" s="310">
        <v>3022027</v>
      </c>
      <c r="B4681" t="s">
        <v>24220</v>
      </c>
      <c r="C4681" t="s">
        <v>460</v>
      </c>
      <c r="D4681" t="s">
        <v>373</v>
      </c>
      <c r="E4681">
        <v>617150</v>
      </c>
      <c r="F4681" t="s">
        <v>24196</v>
      </c>
      <c r="G4681" s="7">
        <v>255.06</v>
      </c>
    </row>
    <row r="4682" spans="1:7" x14ac:dyDescent="0.3">
      <c r="A4682" s="310">
        <v>3022027</v>
      </c>
      <c r="B4682" t="s">
        <v>24220</v>
      </c>
      <c r="C4682" t="s">
        <v>460</v>
      </c>
      <c r="D4682" t="s">
        <v>371</v>
      </c>
      <c r="E4682">
        <v>617100</v>
      </c>
      <c r="F4682" t="s">
        <v>24196</v>
      </c>
      <c r="G4682" s="7">
        <v>1200.02</v>
      </c>
    </row>
    <row r="4683" spans="1:7" x14ac:dyDescent="0.3">
      <c r="A4683" s="310">
        <v>3022027</v>
      </c>
      <c r="B4683" t="s">
        <v>24220</v>
      </c>
      <c r="C4683" t="s">
        <v>460</v>
      </c>
      <c r="D4683" t="s">
        <v>371</v>
      </c>
      <c r="E4683">
        <v>615100</v>
      </c>
      <c r="F4683" t="s">
        <v>24196</v>
      </c>
      <c r="G4683" s="7">
        <v>-139.97</v>
      </c>
    </row>
    <row r="4684" spans="1:7" x14ac:dyDescent="0.3">
      <c r="A4684" s="310">
        <v>3022027</v>
      </c>
      <c r="B4684" t="s">
        <v>24220</v>
      </c>
      <c r="C4684" t="s">
        <v>460</v>
      </c>
      <c r="D4684" t="s">
        <v>371</v>
      </c>
      <c r="E4684">
        <v>615100</v>
      </c>
      <c r="F4684" t="s">
        <v>24196</v>
      </c>
      <c r="G4684" s="7">
        <v>-139.97</v>
      </c>
    </row>
    <row r="4685" spans="1:7" x14ac:dyDescent="0.3">
      <c r="A4685" s="310">
        <v>3022027</v>
      </c>
      <c r="B4685" t="s">
        <v>24220</v>
      </c>
      <c r="C4685" t="s">
        <v>460</v>
      </c>
      <c r="D4685" t="s">
        <v>377</v>
      </c>
      <c r="E4685">
        <v>611110</v>
      </c>
      <c r="F4685" t="s">
        <v>24196</v>
      </c>
      <c r="G4685" s="7">
        <v>424.36</v>
      </c>
    </row>
    <row r="4686" spans="1:7" x14ac:dyDescent="0.3">
      <c r="A4686" s="310">
        <v>3022027</v>
      </c>
      <c r="B4686" t="s">
        <v>24220</v>
      </c>
      <c r="C4686" t="s">
        <v>460</v>
      </c>
      <c r="D4686" t="s">
        <v>371</v>
      </c>
      <c r="E4686">
        <v>617100</v>
      </c>
      <c r="F4686" t="s">
        <v>24196</v>
      </c>
      <c r="G4686" s="7">
        <v>822.9</v>
      </c>
    </row>
    <row r="4687" spans="1:7" x14ac:dyDescent="0.3">
      <c r="A4687" s="310">
        <v>3022027</v>
      </c>
      <c r="B4687" t="s">
        <v>24220</v>
      </c>
      <c r="C4687" t="s">
        <v>460</v>
      </c>
      <c r="D4687" t="s">
        <v>371</v>
      </c>
      <c r="E4687">
        <v>615100</v>
      </c>
      <c r="F4687" t="s">
        <v>24196</v>
      </c>
      <c r="G4687" s="7">
        <v>-145.15</v>
      </c>
    </row>
    <row r="4688" spans="1:7" x14ac:dyDescent="0.3">
      <c r="A4688" s="310">
        <v>3022027</v>
      </c>
      <c r="B4688" t="s">
        <v>24220</v>
      </c>
      <c r="C4688" t="s">
        <v>460</v>
      </c>
      <c r="D4688" t="s">
        <v>371</v>
      </c>
      <c r="E4688">
        <v>615100</v>
      </c>
      <c r="F4688" t="s">
        <v>24196</v>
      </c>
      <c r="G4688" s="7">
        <v>12.13</v>
      </c>
    </row>
    <row r="4689" spans="1:7" x14ac:dyDescent="0.3">
      <c r="A4689" s="310">
        <v>3022027</v>
      </c>
      <c r="B4689" t="s">
        <v>24220</v>
      </c>
      <c r="C4689" t="s">
        <v>460</v>
      </c>
      <c r="D4689" t="s">
        <v>371</v>
      </c>
      <c r="E4689">
        <v>615100</v>
      </c>
      <c r="F4689" t="s">
        <v>24196</v>
      </c>
      <c r="G4689" s="7">
        <v>-139.97</v>
      </c>
    </row>
    <row r="4690" spans="1:7" x14ac:dyDescent="0.3">
      <c r="A4690" s="310">
        <v>3022027</v>
      </c>
      <c r="B4690" t="s">
        <v>24220</v>
      </c>
      <c r="C4690" t="s">
        <v>460</v>
      </c>
      <c r="D4690" t="s">
        <v>371</v>
      </c>
      <c r="E4690">
        <v>615100</v>
      </c>
      <c r="F4690" t="s">
        <v>24196</v>
      </c>
      <c r="G4690" s="7">
        <v>0.01</v>
      </c>
    </row>
    <row r="4691" spans="1:7" x14ac:dyDescent="0.3">
      <c r="A4691" s="310">
        <v>3022027</v>
      </c>
      <c r="B4691" t="s">
        <v>24220</v>
      </c>
      <c r="C4691" t="s">
        <v>460</v>
      </c>
      <c r="D4691" t="s">
        <v>373</v>
      </c>
      <c r="E4691">
        <v>616160</v>
      </c>
      <c r="F4691" t="s">
        <v>24196</v>
      </c>
      <c r="G4691" s="7">
        <v>216.41</v>
      </c>
    </row>
    <row r="4692" spans="1:7" x14ac:dyDescent="0.3">
      <c r="A4692" s="310">
        <v>3022027</v>
      </c>
      <c r="B4692" t="s">
        <v>24220</v>
      </c>
      <c r="C4692" t="s">
        <v>460</v>
      </c>
      <c r="D4692" t="s">
        <v>371</v>
      </c>
      <c r="E4692">
        <v>615100</v>
      </c>
      <c r="F4692" t="s">
        <v>24196</v>
      </c>
      <c r="G4692" s="7">
        <v>72.569999999999993</v>
      </c>
    </row>
    <row r="4693" spans="1:7" x14ac:dyDescent="0.3">
      <c r="A4693" s="310">
        <v>3022027</v>
      </c>
      <c r="B4693" t="s">
        <v>24220</v>
      </c>
      <c r="C4693" t="s">
        <v>460</v>
      </c>
      <c r="D4693" t="s">
        <v>371</v>
      </c>
      <c r="E4693">
        <v>615100</v>
      </c>
      <c r="F4693" t="s">
        <v>24196</v>
      </c>
      <c r="G4693" s="7">
        <v>72.569999999999993</v>
      </c>
    </row>
    <row r="4694" spans="1:7" x14ac:dyDescent="0.3">
      <c r="A4694" s="310">
        <v>3022027</v>
      </c>
      <c r="B4694" t="s">
        <v>24220</v>
      </c>
      <c r="C4694" t="s">
        <v>460</v>
      </c>
      <c r="D4694" t="s">
        <v>371</v>
      </c>
      <c r="E4694">
        <v>615100</v>
      </c>
      <c r="F4694" t="s">
        <v>24196</v>
      </c>
      <c r="G4694" s="7">
        <v>-139.97</v>
      </c>
    </row>
    <row r="4695" spans="1:7" x14ac:dyDescent="0.3">
      <c r="A4695" s="310">
        <v>3022027</v>
      </c>
      <c r="B4695" t="s">
        <v>24220</v>
      </c>
      <c r="C4695" t="s">
        <v>460</v>
      </c>
      <c r="D4695" t="s">
        <v>373</v>
      </c>
      <c r="E4695">
        <v>615130</v>
      </c>
      <c r="F4695" t="s">
        <v>24196</v>
      </c>
      <c r="G4695" s="7">
        <v>1803.15</v>
      </c>
    </row>
    <row r="4696" spans="1:7" x14ac:dyDescent="0.3">
      <c r="A4696" s="310">
        <v>3022027</v>
      </c>
      <c r="B4696" t="s">
        <v>24220</v>
      </c>
      <c r="C4696" t="s">
        <v>460</v>
      </c>
      <c r="D4696" t="s">
        <v>375</v>
      </c>
      <c r="E4696">
        <v>615140</v>
      </c>
      <c r="F4696" t="s">
        <v>24196</v>
      </c>
      <c r="G4696" s="7">
        <v>1.46</v>
      </c>
    </row>
    <row r="4697" spans="1:7" x14ac:dyDescent="0.3">
      <c r="A4697" s="310">
        <v>3022027</v>
      </c>
      <c r="B4697" t="s">
        <v>24220</v>
      </c>
      <c r="C4697" t="s">
        <v>460</v>
      </c>
      <c r="D4697" t="s">
        <v>377</v>
      </c>
      <c r="E4697">
        <v>611130</v>
      </c>
      <c r="F4697" t="s">
        <v>24196</v>
      </c>
      <c r="G4697" s="7">
        <v>86.57</v>
      </c>
    </row>
    <row r="4698" spans="1:7" x14ac:dyDescent="0.3">
      <c r="A4698" s="310">
        <v>3022027</v>
      </c>
      <c r="B4698" t="s">
        <v>24220</v>
      </c>
      <c r="C4698" t="s">
        <v>460</v>
      </c>
      <c r="D4698" t="s">
        <v>371</v>
      </c>
      <c r="E4698">
        <v>616100</v>
      </c>
      <c r="F4698" t="s">
        <v>24196</v>
      </c>
      <c r="G4698" s="7">
        <v>392.61</v>
      </c>
    </row>
    <row r="4699" spans="1:7" x14ac:dyDescent="0.3">
      <c r="A4699" s="310">
        <v>3022027</v>
      </c>
      <c r="B4699" t="s">
        <v>24220</v>
      </c>
      <c r="C4699" t="s">
        <v>460</v>
      </c>
      <c r="D4699" t="s">
        <v>371</v>
      </c>
      <c r="E4699">
        <v>615100</v>
      </c>
      <c r="F4699" t="s">
        <v>24196</v>
      </c>
      <c r="G4699" s="7">
        <v>0.01</v>
      </c>
    </row>
    <row r="4700" spans="1:7" x14ac:dyDescent="0.3">
      <c r="A4700" s="310">
        <v>3022027</v>
      </c>
      <c r="B4700" t="s">
        <v>24220</v>
      </c>
      <c r="C4700" t="s">
        <v>460</v>
      </c>
      <c r="D4700" t="s">
        <v>373</v>
      </c>
      <c r="E4700">
        <v>615130</v>
      </c>
      <c r="F4700" t="s">
        <v>24196</v>
      </c>
      <c r="G4700" s="7">
        <v>10.98</v>
      </c>
    </row>
    <row r="4701" spans="1:7" x14ac:dyDescent="0.3">
      <c r="A4701" s="310">
        <v>3022027</v>
      </c>
      <c r="B4701" t="s">
        <v>24220</v>
      </c>
      <c r="C4701" t="s">
        <v>460</v>
      </c>
      <c r="D4701" t="s">
        <v>373</v>
      </c>
      <c r="E4701">
        <v>615130</v>
      </c>
      <c r="F4701" t="s">
        <v>24196</v>
      </c>
      <c r="G4701" s="7">
        <v>9.02</v>
      </c>
    </row>
    <row r="4702" spans="1:7" x14ac:dyDescent="0.3">
      <c r="A4702" s="310">
        <v>3022027</v>
      </c>
      <c r="B4702" t="s">
        <v>24220</v>
      </c>
      <c r="C4702" t="s">
        <v>460</v>
      </c>
      <c r="D4702" t="s">
        <v>371</v>
      </c>
      <c r="E4702">
        <v>615100</v>
      </c>
      <c r="F4702" t="s">
        <v>24196</v>
      </c>
      <c r="G4702" s="7">
        <v>72.569999999999993</v>
      </c>
    </row>
    <row r="4703" spans="1:7" x14ac:dyDescent="0.3">
      <c r="A4703" s="310">
        <v>3022027</v>
      </c>
      <c r="B4703" t="s">
        <v>24220</v>
      </c>
      <c r="C4703" t="s">
        <v>460</v>
      </c>
      <c r="D4703" t="s">
        <v>373</v>
      </c>
      <c r="E4703">
        <v>615130</v>
      </c>
      <c r="F4703" t="s">
        <v>24196</v>
      </c>
      <c r="G4703" s="7">
        <v>12.54</v>
      </c>
    </row>
    <row r="4704" spans="1:7" x14ac:dyDescent="0.3">
      <c r="A4704" s="310">
        <v>3022027</v>
      </c>
      <c r="B4704" t="s">
        <v>24220</v>
      </c>
      <c r="C4704" t="s">
        <v>460</v>
      </c>
      <c r="D4704" t="s">
        <v>374</v>
      </c>
      <c r="E4704">
        <v>615120</v>
      </c>
      <c r="F4704" t="s">
        <v>24196</v>
      </c>
      <c r="G4704" s="7">
        <v>7.68</v>
      </c>
    </row>
    <row r="4705" spans="1:7" x14ac:dyDescent="0.3">
      <c r="A4705" s="310">
        <v>3022027</v>
      </c>
      <c r="B4705" t="s">
        <v>24220</v>
      </c>
      <c r="C4705" t="s">
        <v>460</v>
      </c>
      <c r="D4705" t="s">
        <v>373</v>
      </c>
      <c r="E4705">
        <v>617150</v>
      </c>
      <c r="F4705" t="s">
        <v>24196</v>
      </c>
      <c r="G4705" s="7">
        <v>367.84</v>
      </c>
    </row>
    <row r="4706" spans="1:7" x14ac:dyDescent="0.3">
      <c r="A4706" s="310">
        <v>3022027</v>
      </c>
      <c r="B4706" t="s">
        <v>24220</v>
      </c>
      <c r="C4706" t="s">
        <v>460</v>
      </c>
      <c r="D4706" t="s">
        <v>371</v>
      </c>
      <c r="E4706">
        <v>615100</v>
      </c>
      <c r="F4706" t="s">
        <v>24196</v>
      </c>
      <c r="G4706" s="7">
        <v>748.72</v>
      </c>
    </row>
    <row r="4707" spans="1:7" x14ac:dyDescent="0.3">
      <c r="A4707" s="310">
        <v>3022027</v>
      </c>
      <c r="B4707" t="s">
        <v>24220</v>
      </c>
      <c r="C4707" t="s">
        <v>460</v>
      </c>
      <c r="D4707" t="s">
        <v>377</v>
      </c>
      <c r="E4707">
        <v>611110</v>
      </c>
      <c r="F4707" t="s">
        <v>24196</v>
      </c>
      <c r="G4707" s="7">
        <v>2.12</v>
      </c>
    </row>
    <row r="4708" spans="1:7" x14ac:dyDescent="0.3">
      <c r="A4708" s="310">
        <v>3022027</v>
      </c>
      <c r="B4708" t="s">
        <v>24220</v>
      </c>
      <c r="C4708" t="s">
        <v>460</v>
      </c>
      <c r="D4708" t="s">
        <v>373</v>
      </c>
      <c r="E4708">
        <v>615130</v>
      </c>
      <c r="F4708" t="s">
        <v>24196</v>
      </c>
      <c r="G4708" s="7">
        <v>1233.73</v>
      </c>
    </row>
    <row r="4709" spans="1:7" x14ac:dyDescent="0.3">
      <c r="A4709" s="310">
        <v>3022027</v>
      </c>
      <c r="B4709" t="s">
        <v>24220</v>
      </c>
      <c r="C4709" t="s">
        <v>460</v>
      </c>
      <c r="D4709" t="s">
        <v>371</v>
      </c>
      <c r="E4709">
        <v>616100</v>
      </c>
      <c r="F4709" t="s">
        <v>24196</v>
      </c>
      <c r="G4709" s="7">
        <v>1109.69</v>
      </c>
    </row>
    <row r="4710" spans="1:7" x14ac:dyDescent="0.3">
      <c r="A4710" s="310">
        <v>3022027</v>
      </c>
      <c r="B4710" t="s">
        <v>24220</v>
      </c>
      <c r="C4710" t="s">
        <v>460</v>
      </c>
      <c r="D4710" t="s">
        <v>373</v>
      </c>
      <c r="E4710">
        <v>616160</v>
      </c>
      <c r="F4710" t="s">
        <v>24196</v>
      </c>
      <c r="G4710" s="7">
        <v>255.32</v>
      </c>
    </row>
    <row r="4711" spans="1:7" x14ac:dyDescent="0.3">
      <c r="A4711" s="310">
        <v>3022027</v>
      </c>
      <c r="B4711" t="s">
        <v>24220</v>
      </c>
      <c r="C4711" t="s">
        <v>460</v>
      </c>
      <c r="D4711" t="s">
        <v>371</v>
      </c>
      <c r="E4711">
        <v>615100</v>
      </c>
      <c r="F4711" t="s">
        <v>24196</v>
      </c>
      <c r="G4711" s="7">
        <v>0.01</v>
      </c>
    </row>
    <row r="4712" spans="1:7" x14ac:dyDescent="0.3">
      <c r="A4712" s="310">
        <v>3022027</v>
      </c>
      <c r="B4712" t="s">
        <v>24220</v>
      </c>
      <c r="C4712" t="s">
        <v>460</v>
      </c>
      <c r="D4712" t="s">
        <v>371</v>
      </c>
      <c r="E4712">
        <v>615100</v>
      </c>
      <c r="F4712" t="s">
        <v>24196</v>
      </c>
      <c r="G4712" s="7">
        <v>4339</v>
      </c>
    </row>
    <row r="4713" spans="1:7" x14ac:dyDescent="0.3">
      <c r="A4713" s="310">
        <v>3022027</v>
      </c>
      <c r="B4713" t="s">
        <v>24220</v>
      </c>
      <c r="C4713" t="s">
        <v>460</v>
      </c>
      <c r="D4713" t="s">
        <v>371</v>
      </c>
      <c r="E4713">
        <v>615100</v>
      </c>
      <c r="F4713" t="s">
        <v>24196</v>
      </c>
      <c r="G4713" s="7">
        <v>-688.82</v>
      </c>
    </row>
    <row r="4714" spans="1:7" x14ac:dyDescent="0.3">
      <c r="A4714" s="310">
        <v>3022027</v>
      </c>
      <c r="B4714" t="s">
        <v>24220</v>
      </c>
      <c r="C4714" t="s">
        <v>460</v>
      </c>
      <c r="D4714" t="s">
        <v>371</v>
      </c>
      <c r="E4714">
        <v>617100</v>
      </c>
      <c r="F4714" t="s">
        <v>24196</v>
      </c>
      <c r="G4714" s="7">
        <v>1325.47</v>
      </c>
    </row>
    <row r="4715" spans="1:7" x14ac:dyDescent="0.3">
      <c r="A4715" s="310">
        <v>3022027</v>
      </c>
      <c r="B4715" t="s">
        <v>24220</v>
      </c>
      <c r="C4715" t="s">
        <v>460</v>
      </c>
      <c r="D4715" t="s">
        <v>377</v>
      </c>
      <c r="E4715">
        <v>611120</v>
      </c>
      <c r="F4715" t="s">
        <v>24196</v>
      </c>
      <c r="G4715" s="7">
        <v>33.950000000000003</v>
      </c>
    </row>
    <row r="4716" spans="1:7" x14ac:dyDescent="0.3">
      <c r="A4716" s="310">
        <v>3022027</v>
      </c>
      <c r="B4716" t="s">
        <v>24220</v>
      </c>
      <c r="C4716" t="s">
        <v>460</v>
      </c>
      <c r="D4716" t="s">
        <v>371</v>
      </c>
      <c r="E4716">
        <v>615100</v>
      </c>
      <c r="F4716" t="s">
        <v>24196</v>
      </c>
      <c r="G4716" s="7">
        <v>4184.17</v>
      </c>
    </row>
    <row r="4717" spans="1:7" x14ac:dyDescent="0.3">
      <c r="A4717" s="310">
        <v>3022027</v>
      </c>
      <c r="B4717" t="s">
        <v>24220</v>
      </c>
      <c r="C4717" t="s">
        <v>460</v>
      </c>
      <c r="D4717" t="s">
        <v>371</v>
      </c>
      <c r="E4717">
        <v>617100</v>
      </c>
      <c r="F4717" t="s">
        <v>24196</v>
      </c>
      <c r="G4717" s="7">
        <v>1858.77</v>
      </c>
    </row>
    <row r="4718" spans="1:7" x14ac:dyDescent="0.3">
      <c r="A4718" s="310">
        <v>3022028</v>
      </c>
      <c r="B4718" t="s">
        <v>24221</v>
      </c>
      <c r="C4718" t="s">
        <v>459</v>
      </c>
      <c r="D4718" t="s">
        <v>373</v>
      </c>
      <c r="E4718">
        <v>615130</v>
      </c>
      <c r="F4718" t="s">
        <v>24196</v>
      </c>
      <c r="G4718" s="7">
        <v>1771.51</v>
      </c>
    </row>
    <row r="4719" spans="1:7" x14ac:dyDescent="0.3">
      <c r="A4719" s="310">
        <v>3022028</v>
      </c>
      <c r="B4719" t="s">
        <v>24221</v>
      </c>
      <c r="C4719" t="s">
        <v>459</v>
      </c>
      <c r="D4719" t="s">
        <v>373</v>
      </c>
      <c r="E4719">
        <v>615130</v>
      </c>
      <c r="F4719" t="s">
        <v>24196</v>
      </c>
      <c r="G4719" s="7">
        <v>1233.73</v>
      </c>
    </row>
    <row r="4720" spans="1:7" x14ac:dyDescent="0.3">
      <c r="A4720" s="310">
        <v>3022028</v>
      </c>
      <c r="B4720" t="s">
        <v>24221</v>
      </c>
      <c r="C4720" t="s">
        <v>459</v>
      </c>
      <c r="D4720" t="s">
        <v>373</v>
      </c>
      <c r="E4720">
        <v>615130</v>
      </c>
      <c r="F4720" t="s">
        <v>24196</v>
      </c>
      <c r="G4720" s="7">
        <v>20.69</v>
      </c>
    </row>
    <row r="4721" spans="1:7" x14ac:dyDescent="0.3">
      <c r="A4721" s="310">
        <v>3022028</v>
      </c>
      <c r="B4721" t="s">
        <v>24221</v>
      </c>
      <c r="C4721" t="s">
        <v>459</v>
      </c>
      <c r="D4721" t="s">
        <v>377</v>
      </c>
      <c r="E4721">
        <v>611110</v>
      </c>
      <c r="F4721" t="s">
        <v>24196</v>
      </c>
      <c r="G4721" s="7">
        <v>18.649999999999999</v>
      </c>
    </row>
    <row r="4722" spans="1:7" x14ac:dyDescent="0.3">
      <c r="A4722" s="310">
        <v>3022028</v>
      </c>
      <c r="B4722" t="s">
        <v>24221</v>
      </c>
      <c r="C4722" t="s">
        <v>459</v>
      </c>
      <c r="D4722" t="s">
        <v>377</v>
      </c>
      <c r="E4722">
        <v>611110</v>
      </c>
      <c r="F4722" t="s">
        <v>24196</v>
      </c>
      <c r="G4722" s="7">
        <v>-18.05</v>
      </c>
    </row>
    <row r="4723" spans="1:7" x14ac:dyDescent="0.3">
      <c r="A4723" s="310">
        <v>3022028</v>
      </c>
      <c r="B4723" t="s">
        <v>24221</v>
      </c>
      <c r="C4723" t="s">
        <v>459</v>
      </c>
      <c r="D4723" t="s">
        <v>371</v>
      </c>
      <c r="E4723">
        <v>615100</v>
      </c>
      <c r="F4723" t="s">
        <v>24196</v>
      </c>
      <c r="G4723" s="7">
        <v>-3.65</v>
      </c>
    </row>
    <row r="4724" spans="1:7" x14ac:dyDescent="0.3">
      <c r="A4724" s="310">
        <v>3022028</v>
      </c>
      <c r="B4724" t="s">
        <v>24221</v>
      </c>
      <c r="C4724" t="s">
        <v>459</v>
      </c>
      <c r="D4724" t="s">
        <v>377</v>
      </c>
      <c r="E4724">
        <v>611110</v>
      </c>
      <c r="F4724" t="s">
        <v>24196</v>
      </c>
      <c r="G4724" s="7">
        <v>-18.05</v>
      </c>
    </row>
    <row r="4725" spans="1:7" x14ac:dyDescent="0.3">
      <c r="A4725" s="310">
        <v>3022028</v>
      </c>
      <c r="B4725" t="s">
        <v>24221</v>
      </c>
      <c r="C4725" t="s">
        <v>459</v>
      </c>
      <c r="D4725" t="s">
        <v>373</v>
      </c>
      <c r="E4725">
        <v>615130</v>
      </c>
      <c r="F4725" t="s">
        <v>24196</v>
      </c>
      <c r="G4725" s="7">
        <v>1866.41</v>
      </c>
    </row>
    <row r="4726" spans="1:7" x14ac:dyDescent="0.3">
      <c r="A4726" s="310">
        <v>3022028</v>
      </c>
      <c r="B4726" t="s">
        <v>24221</v>
      </c>
      <c r="C4726" t="s">
        <v>459</v>
      </c>
      <c r="D4726" t="s">
        <v>371</v>
      </c>
      <c r="E4726">
        <v>615100</v>
      </c>
      <c r="F4726" t="s">
        <v>24196</v>
      </c>
      <c r="G4726" s="7">
        <v>3535.83</v>
      </c>
    </row>
    <row r="4727" spans="1:7" x14ac:dyDescent="0.3">
      <c r="A4727" s="310">
        <v>3022028</v>
      </c>
      <c r="B4727" t="s">
        <v>24221</v>
      </c>
      <c r="C4727" t="s">
        <v>459</v>
      </c>
      <c r="D4727" t="s">
        <v>371</v>
      </c>
      <c r="E4727">
        <v>615100</v>
      </c>
      <c r="F4727" t="s">
        <v>24196</v>
      </c>
      <c r="G4727" s="7">
        <v>-3.65</v>
      </c>
    </row>
    <row r="4728" spans="1:7" x14ac:dyDescent="0.3">
      <c r="A4728" s="310">
        <v>3022028</v>
      </c>
      <c r="B4728" t="s">
        <v>24221</v>
      </c>
      <c r="C4728" t="s">
        <v>459</v>
      </c>
      <c r="D4728" t="s">
        <v>377</v>
      </c>
      <c r="E4728">
        <v>611110</v>
      </c>
      <c r="F4728" t="s">
        <v>24196</v>
      </c>
      <c r="G4728" s="7">
        <v>265.05</v>
      </c>
    </row>
    <row r="4729" spans="1:7" x14ac:dyDescent="0.3">
      <c r="A4729" s="310">
        <v>3022028</v>
      </c>
      <c r="B4729" t="s">
        <v>24221</v>
      </c>
      <c r="C4729" t="s">
        <v>459</v>
      </c>
      <c r="D4729" t="s">
        <v>377</v>
      </c>
      <c r="E4729">
        <v>611110</v>
      </c>
      <c r="F4729" t="s">
        <v>24196</v>
      </c>
      <c r="G4729" s="7">
        <v>18.649999999999999</v>
      </c>
    </row>
    <row r="4730" spans="1:7" x14ac:dyDescent="0.3">
      <c r="A4730" s="310">
        <v>3022028</v>
      </c>
      <c r="B4730" t="s">
        <v>24221</v>
      </c>
      <c r="C4730" t="s">
        <v>459</v>
      </c>
      <c r="D4730" t="s">
        <v>377</v>
      </c>
      <c r="E4730">
        <v>611110</v>
      </c>
      <c r="F4730" t="s">
        <v>24196</v>
      </c>
      <c r="G4730" s="7">
        <v>-18.649999999999999</v>
      </c>
    </row>
    <row r="4731" spans="1:7" x14ac:dyDescent="0.3">
      <c r="A4731" s="310">
        <v>3022028</v>
      </c>
      <c r="B4731" t="s">
        <v>24221</v>
      </c>
      <c r="C4731" t="s">
        <v>459</v>
      </c>
      <c r="D4731" t="s">
        <v>373</v>
      </c>
      <c r="E4731">
        <v>616160</v>
      </c>
      <c r="F4731" t="s">
        <v>24196</v>
      </c>
      <c r="G4731" s="7">
        <v>127.25</v>
      </c>
    </row>
    <row r="4732" spans="1:7" x14ac:dyDescent="0.3">
      <c r="A4732" s="310">
        <v>3022028</v>
      </c>
      <c r="B4732" t="s">
        <v>24221</v>
      </c>
      <c r="C4732" t="s">
        <v>459</v>
      </c>
      <c r="D4732" t="s">
        <v>373</v>
      </c>
      <c r="E4732">
        <v>615130</v>
      </c>
      <c r="F4732" t="s">
        <v>24196</v>
      </c>
      <c r="G4732" s="7">
        <v>6.33</v>
      </c>
    </row>
    <row r="4733" spans="1:7" x14ac:dyDescent="0.3">
      <c r="A4733" s="310">
        <v>3022028</v>
      </c>
      <c r="B4733" t="s">
        <v>24221</v>
      </c>
      <c r="C4733" t="s">
        <v>459</v>
      </c>
      <c r="D4733" t="s">
        <v>377</v>
      </c>
      <c r="E4733">
        <v>611110</v>
      </c>
      <c r="F4733" t="s">
        <v>24196</v>
      </c>
      <c r="G4733" s="7">
        <v>18.05</v>
      </c>
    </row>
    <row r="4734" spans="1:7" x14ac:dyDescent="0.3">
      <c r="A4734" s="310">
        <v>3022028</v>
      </c>
      <c r="B4734" t="s">
        <v>24221</v>
      </c>
      <c r="C4734" t="s">
        <v>459</v>
      </c>
      <c r="D4734" t="s">
        <v>371</v>
      </c>
      <c r="E4734">
        <v>615100</v>
      </c>
      <c r="F4734" t="s">
        <v>24196</v>
      </c>
      <c r="G4734" s="7">
        <v>-3.65</v>
      </c>
    </row>
    <row r="4735" spans="1:7" x14ac:dyDescent="0.3">
      <c r="A4735" s="310">
        <v>3022028</v>
      </c>
      <c r="B4735" t="s">
        <v>24221</v>
      </c>
      <c r="C4735" t="s">
        <v>459</v>
      </c>
      <c r="D4735" t="s">
        <v>373</v>
      </c>
      <c r="E4735">
        <v>616160</v>
      </c>
      <c r="F4735" t="s">
        <v>24196</v>
      </c>
      <c r="G4735" s="7">
        <v>203.18</v>
      </c>
    </row>
    <row r="4736" spans="1:7" x14ac:dyDescent="0.3">
      <c r="A4736" s="310">
        <v>3022028</v>
      </c>
      <c r="B4736" t="s">
        <v>24221</v>
      </c>
      <c r="C4736" t="s">
        <v>459</v>
      </c>
      <c r="D4736" t="s">
        <v>377</v>
      </c>
      <c r="E4736">
        <v>611110</v>
      </c>
      <c r="F4736" t="s">
        <v>24196</v>
      </c>
      <c r="G4736" s="7">
        <v>-18.649999999999999</v>
      </c>
    </row>
    <row r="4737" spans="1:7" x14ac:dyDescent="0.3">
      <c r="A4737" s="310">
        <v>3022028</v>
      </c>
      <c r="B4737" t="s">
        <v>24221</v>
      </c>
      <c r="C4737" t="s">
        <v>459</v>
      </c>
      <c r="D4737" t="s">
        <v>371</v>
      </c>
      <c r="E4737">
        <v>617100</v>
      </c>
      <c r="F4737" t="s">
        <v>24196</v>
      </c>
      <c r="G4737" s="7">
        <v>768.64</v>
      </c>
    </row>
    <row r="4738" spans="1:7" x14ac:dyDescent="0.3">
      <c r="A4738" s="310">
        <v>3022028</v>
      </c>
      <c r="B4738" t="s">
        <v>24221</v>
      </c>
      <c r="C4738" t="s">
        <v>459</v>
      </c>
      <c r="D4738" t="s">
        <v>371</v>
      </c>
      <c r="E4738">
        <v>615100</v>
      </c>
      <c r="F4738" t="s">
        <v>24196</v>
      </c>
      <c r="G4738" s="7">
        <v>0.01</v>
      </c>
    </row>
    <row r="4739" spans="1:7" x14ac:dyDescent="0.3">
      <c r="A4739" s="310">
        <v>3022028</v>
      </c>
      <c r="B4739" t="s">
        <v>24221</v>
      </c>
      <c r="C4739" t="s">
        <v>459</v>
      </c>
      <c r="D4739" t="s">
        <v>377</v>
      </c>
      <c r="E4739">
        <v>611110</v>
      </c>
      <c r="F4739" t="s">
        <v>24196</v>
      </c>
      <c r="G4739" s="7">
        <v>18.649999999999999</v>
      </c>
    </row>
    <row r="4740" spans="1:7" x14ac:dyDescent="0.3">
      <c r="A4740" s="310">
        <v>3022028</v>
      </c>
      <c r="B4740" t="s">
        <v>24221</v>
      </c>
      <c r="C4740" t="s">
        <v>459</v>
      </c>
      <c r="D4740" t="s">
        <v>375</v>
      </c>
      <c r="E4740">
        <v>615140</v>
      </c>
      <c r="F4740" t="s">
        <v>24196</v>
      </c>
      <c r="G4740" s="7">
        <v>1504.48</v>
      </c>
    </row>
    <row r="4741" spans="1:7" x14ac:dyDescent="0.3">
      <c r="A4741" s="310">
        <v>3022028</v>
      </c>
      <c r="B4741" t="s">
        <v>24221</v>
      </c>
      <c r="C4741" t="s">
        <v>459</v>
      </c>
      <c r="D4741" t="s">
        <v>371</v>
      </c>
      <c r="E4741">
        <v>615100</v>
      </c>
      <c r="F4741" t="s">
        <v>24196</v>
      </c>
      <c r="G4741" s="7">
        <v>3599.6</v>
      </c>
    </row>
    <row r="4742" spans="1:7" x14ac:dyDescent="0.3">
      <c r="A4742" s="310">
        <v>3022028</v>
      </c>
      <c r="B4742" t="s">
        <v>24221</v>
      </c>
      <c r="C4742" t="s">
        <v>459</v>
      </c>
      <c r="D4742" t="s">
        <v>371</v>
      </c>
      <c r="E4742">
        <v>615100</v>
      </c>
      <c r="F4742" t="s">
        <v>24196</v>
      </c>
      <c r="G4742" s="7">
        <v>0.01</v>
      </c>
    </row>
    <row r="4743" spans="1:7" x14ac:dyDescent="0.3">
      <c r="A4743" s="310">
        <v>3022028</v>
      </c>
      <c r="B4743" t="s">
        <v>24221</v>
      </c>
      <c r="C4743" t="s">
        <v>459</v>
      </c>
      <c r="D4743" t="s">
        <v>371</v>
      </c>
      <c r="E4743">
        <v>615100</v>
      </c>
      <c r="F4743" t="s">
        <v>24196</v>
      </c>
      <c r="G4743" s="7">
        <v>-116.12</v>
      </c>
    </row>
    <row r="4744" spans="1:7" x14ac:dyDescent="0.3">
      <c r="A4744" s="310">
        <v>3022028</v>
      </c>
      <c r="B4744" t="s">
        <v>24221</v>
      </c>
      <c r="C4744" t="s">
        <v>459</v>
      </c>
      <c r="D4744" t="s">
        <v>375</v>
      </c>
      <c r="E4744">
        <v>617130</v>
      </c>
      <c r="F4744" t="s">
        <v>24196</v>
      </c>
      <c r="G4744" s="7">
        <v>306.91000000000003</v>
      </c>
    </row>
    <row r="4745" spans="1:7" x14ac:dyDescent="0.3">
      <c r="A4745" s="310">
        <v>3022028</v>
      </c>
      <c r="B4745" t="s">
        <v>24221</v>
      </c>
      <c r="C4745" t="s">
        <v>459</v>
      </c>
      <c r="D4745" t="s">
        <v>371</v>
      </c>
      <c r="E4745">
        <v>615100</v>
      </c>
      <c r="F4745" t="s">
        <v>24196</v>
      </c>
      <c r="G4745" s="7">
        <v>-116.12</v>
      </c>
    </row>
    <row r="4746" spans="1:7" x14ac:dyDescent="0.3">
      <c r="A4746" s="310">
        <v>3022028</v>
      </c>
      <c r="B4746" t="s">
        <v>24221</v>
      </c>
      <c r="C4746" t="s">
        <v>459</v>
      </c>
      <c r="D4746" t="s">
        <v>373</v>
      </c>
      <c r="E4746">
        <v>615130</v>
      </c>
      <c r="F4746" t="s">
        <v>24196</v>
      </c>
      <c r="G4746" s="7">
        <v>6.17</v>
      </c>
    </row>
    <row r="4747" spans="1:7" x14ac:dyDescent="0.3">
      <c r="A4747" s="310">
        <v>3022028</v>
      </c>
      <c r="B4747" t="s">
        <v>24221</v>
      </c>
      <c r="C4747" t="s">
        <v>459</v>
      </c>
      <c r="D4747" t="s">
        <v>374</v>
      </c>
      <c r="E4747">
        <v>617120</v>
      </c>
      <c r="F4747" t="s">
        <v>24196</v>
      </c>
      <c r="G4747" s="7">
        <v>247.12</v>
      </c>
    </row>
    <row r="4748" spans="1:7" x14ac:dyDescent="0.3">
      <c r="A4748" s="310">
        <v>3022028</v>
      </c>
      <c r="B4748" t="s">
        <v>24221</v>
      </c>
      <c r="C4748" t="s">
        <v>459</v>
      </c>
      <c r="D4748" t="s">
        <v>377</v>
      </c>
      <c r="E4748">
        <v>611110</v>
      </c>
      <c r="F4748" t="s">
        <v>24196</v>
      </c>
      <c r="G4748" s="7">
        <v>515.38</v>
      </c>
    </row>
    <row r="4749" spans="1:7" x14ac:dyDescent="0.3">
      <c r="A4749" s="310">
        <v>3022028</v>
      </c>
      <c r="B4749" t="s">
        <v>24221</v>
      </c>
      <c r="C4749" t="s">
        <v>459</v>
      </c>
      <c r="D4749" t="s">
        <v>377</v>
      </c>
      <c r="E4749">
        <v>611110</v>
      </c>
      <c r="F4749" t="s">
        <v>24196</v>
      </c>
      <c r="G4749" s="7">
        <v>-18.05</v>
      </c>
    </row>
    <row r="4750" spans="1:7" x14ac:dyDescent="0.3">
      <c r="A4750" s="310">
        <v>3022028</v>
      </c>
      <c r="B4750" t="s">
        <v>24221</v>
      </c>
      <c r="C4750" t="s">
        <v>459</v>
      </c>
      <c r="D4750" t="s">
        <v>377</v>
      </c>
      <c r="E4750">
        <v>611110</v>
      </c>
      <c r="F4750" t="s">
        <v>24196</v>
      </c>
      <c r="G4750" s="7">
        <v>18.05</v>
      </c>
    </row>
    <row r="4751" spans="1:7" x14ac:dyDescent="0.3">
      <c r="A4751" s="310">
        <v>3022028</v>
      </c>
      <c r="B4751" t="s">
        <v>24221</v>
      </c>
      <c r="C4751" t="s">
        <v>459</v>
      </c>
      <c r="D4751" t="s">
        <v>377</v>
      </c>
      <c r="E4751">
        <v>611110</v>
      </c>
      <c r="F4751" t="s">
        <v>24196</v>
      </c>
      <c r="G4751" s="7">
        <v>-18.05</v>
      </c>
    </row>
    <row r="4752" spans="1:7" x14ac:dyDescent="0.3">
      <c r="A4752" s="310">
        <v>3022028</v>
      </c>
      <c r="B4752" t="s">
        <v>24221</v>
      </c>
      <c r="C4752" t="s">
        <v>459</v>
      </c>
      <c r="D4752" t="s">
        <v>371</v>
      </c>
      <c r="E4752">
        <v>615100</v>
      </c>
      <c r="F4752" t="s">
        <v>24196</v>
      </c>
      <c r="G4752" s="7">
        <v>2510.5</v>
      </c>
    </row>
    <row r="4753" spans="1:7" x14ac:dyDescent="0.3">
      <c r="A4753" s="310">
        <v>3022028</v>
      </c>
      <c r="B4753" t="s">
        <v>24221</v>
      </c>
      <c r="C4753" t="s">
        <v>459</v>
      </c>
      <c r="D4753" t="s">
        <v>377</v>
      </c>
      <c r="E4753">
        <v>611110</v>
      </c>
      <c r="F4753" t="s">
        <v>24196</v>
      </c>
      <c r="G4753" s="7">
        <v>18.649999999999999</v>
      </c>
    </row>
    <row r="4754" spans="1:7" x14ac:dyDescent="0.3">
      <c r="A4754" s="310">
        <v>3022028</v>
      </c>
      <c r="B4754" t="s">
        <v>24221</v>
      </c>
      <c r="C4754" t="s">
        <v>459</v>
      </c>
      <c r="D4754" t="s">
        <v>375</v>
      </c>
      <c r="E4754">
        <v>615140</v>
      </c>
      <c r="F4754" t="s">
        <v>24196</v>
      </c>
      <c r="G4754" s="7">
        <v>8.35</v>
      </c>
    </row>
    <row r="4755" spans="1:7" x14ac:dyDescent="0.3">
      <c r="A4755" s="310">
        <v>3022028</v>
      </c>
      <c r="B4755" t="s">
        <v>24221</v>
      </c>
      <c r="C4755" t="s">
        <v>459</v>
      </c>
      <c r="D4755" t="s">
        <v>377</v>
      </c>
      <c r="E4755">
        <v>611110</v>
      </c>
      <c r="F4755" t="s">
        <v>24196</v>
      </c>
      <c r="G4755" s="7">
        <v>-18.649999999999999</v>
      </c>
    </row>
    <row r="4756" spans="1:7" x14ac:dyDescent="0.3">
      <c r="A4756" s="310">
        <v>3022028</v>
      </c>
      <c r="B4756" t="s">
        <v>24221</v>
      </c>
      <c r="C4756" t="s">
        <v>459</v>
      </c>
      <c r="D4756" t="s">
        <v>377</v>
      </c>
      <c r="E4756">
        <v>611110</v>
      </c>
      <c r="F4756" t="s">
        <v>24196</v>
      </c>
      <c r="G4756" s="7">
        <v>-18.05</v>
      </c>
    </row>
    <row r="4757" spans="1:7" x14ac:dyDescent="0.3">
      <c r="A4757" s="310">
        <v>3022028</v>
      </c>
      <c r="B4757" t="s">
        <v>24221</v>
      </c>
      <c r="C4757" t="s">
        <v>459</v>
      </c>
      <c r="D4757" t="s">
        <v>374</v>
      </c>
      <c r="E4757">
        <v>615120</v>
      </c>
      <c r="F4757" t="s">
        <v>24196</v>
      </c>
      <c r="G4757" s="7">
        <v>215.79</v>
      </c>
    </row>
    <row r="4758" spans="1:7" x14ac:dyDescent="0.3">
      <c r="A4758" s="310">
        <v>3022028</v>
      </c>
      <c r="B4758" t="s">
        <v>24221</v>
      </c>
      <c r="C4758" t="s">
        <v>459</v>
      </c>
      <c r="D4758" t="s">
        <v>377</v>
      </c>
      <c r="E4758">
        <v>611110</v>
      </c>
      <c r="F4758" t="s">
        <v>24196</v>
      </c>
      <c r="G4758" s="7">
        <v>18.649999999999999</v>
      </c>
    </row>
    <row r="4759" spans="1:7" x14ac:dyDescent="0.3">
      <c r="A4759" s="310">
        <v>3022028</v>
      </c>
      <c r="B4759" t="s">
        <v>24221</v>
      </c>
      <c r="C4759" t="s">
        <v>459</v>
      </c>
      <c r="D4759" t="s">
        <v>373</v>
      </c>
      <c r="E4759">
        <v>615130</v>
      </c>
      <c r="F4759" t="s">
        <v>24196</v>
      </c>
      <c r="G4759" s="7">
        <v>205.62</v>
      </c>
    </row>
    <row r="4760" spans="1:7" x14ac:dyDescent="0.3">
      <c r="A4760" s="310">
        <v>3022028</v>
      </c>
      <c r="B4760" t="s">
        <v>24221</v>
      </c>
      <c r="C4760" t="s">
        <v>459</v>
      </c>
      <c r="D4760" t="s">
        <v>371</v>
      </c>
      <c r="E4760">
        <v>615100</v>
      </c>
      <c r="F4760" t="s">
        <v>24196</v>
      </c>
      <c r="G4760" s="7">
        <v>19.88</v>
      </c>
    </row>
    <row r="4761" spans="1:7" x14ac:dyDescent="0.3">
      <c r="A4761" s="310">
        <v>3022028</v>
      </c>
      <c r="B4761" t="s">
        <v>24221</v>
      </c>
      <c r="C4761" t="s">
        <v>459</v>
      </c>
      <c r="D4761" t="s">
        <v>373</v>
      </c>
      <c r="E4761">
        <v>615130</v>
      </c>
      <c r="F4761" t="s">
        <v>24196</v>
      </c>
      <c r="G4761" s="7">
        <v>59.05</v>
      </c>
    </row>
    <row r="4762" spans="1:7" x14ac:dyDescent="0.3">
      <c r="A4762" s="310">
        <v>3022028</v>
      </c>
      <c r="B4762" t="s">
        <v>24221</v>
      </c>
      <c r="C4762" t="s">
        <v>459</v>
      </c>
      <c r="D4762" t="s">
        <v>374</v>
      </c>
      <c r="E4762">
        <v>615120</v>
      </c>
      <c r="F4762" t="s">
        <v>24196</v>
      </c>
      <c r="G4762" s="7">
        <v>49.66</v>
      </c>
    </row>
    <row r="4763" spans="1:7" x14ac:dyDescent="0.3">
      <c r="A4763" s="310">
        <v>3022028</v>
      </c>
      <c r="B4763" t="s">
        <v>24221</v>
      </c>
      <c r="C4763" t="s">
        <v>459</v>
      </c>
      <c r="D4763" t="s">
        <v>371</v>
      </c>
      <c r="E4763">
        <v>615100</v>
      </c>
      <c r="F4763" t="s">
        <v>24196</v>
      </c>
      <c r="G4763" s="7">
        <v>-116.12</v>
      </c>
    </row>
    <row r="4764" spans="1:7" x14ac:dyDescent="0.3">
      <c r="A4764" s="310">
        <v>3022028</v>
      </c>
      <c r="B4764" t="s">
        <v>24221</v>
      </c>
      <c r="C4764" t="s">
        <v>459</v>
      </c>
      <c r="D4764" t="s">
        <v>377</v>
      </c>
      <c r="E4764">
        <v>611110</v>
      </c>
      <c r="F4764" t="s">
        <v>24196</v>
      </c>
      <c r="G4764" s="7">
        <v>0.01</v>
      </c>
    </row>
    <row r="4765" spans="1:7" x14ac:dyDescent="0.3">
      <c r="A4765" s="310">
        <v>3022028</v>
      </c>
      <c r="B4765" t="s">
        <v>24221</v>
      </c>
      <c r="C4765" t="s">
        <v>459</v>
      </c>
      <c r="D4765" t="s">
        <v>377</v>
      </c>
      <c r="E4765">
        <v>611110</v>
      </c>
      <c r="F4765" t="s">
        <v>24196</v>
      </c>
      <c r="G4765" s="7">
        <v>-18.05</v>
      </c>
    </row>
    <row r="4766" spans="1:7" x14ac:dyDescent="0.3">
      <c r="A4766" s="310">
        <v>3022028</v>
      </c>
      <c r="B4766" t="s">
        <v>24221</v>
      </c>
      <c r="C4766" t="s">
        <v>459</v>
      </c>
      <c r="D4766" t="s">
        <v>371</v>
      </c>
      <c r="E4766">
        <v>616100</v>
      </c>
      <c r="F4766" t="s">
        <v>24196</v>
      </c>
      <c r="G4766" s="7">
        <v>467.82</v>
      </c>
    </row>
    <row r="4767" spans="1:7" x14ac:dyDescent="0.3">
      <c r="A4767" s="310">
        <v>3022028</v>
      </c>
      <c r="B4767" t="s">
        <v>24221</v>
      </c>
      <c r="C4767" t="s">
        <v>459</v>
      </c>
      <c r="D4767" t="s">
        <v>373</v>
      </c>
      <c r="E4767">
        <v>615130</v>
      </c>
      <c r="F4767" t="s">
        <v>24196</v>
      </c>
      <c r="G4767" s="7">
        <v>1265.3699999999999</v>
      </c>
    </row>
    <row r="4768" spans="1:7" x14ac:dyDescent="0.3">
      <c r="A4768" s="310">
        <v>3022028</v>
      </c>
      <c r="B4768" t="s">
        <v>24221</v>
      </c>
      <c r="C4768" t="s">
        <v>459</v>
      </c>
      <c r="D4768" t="s">
        <v>377</v>
      </c>
      <c r="E4768">
        <v>611110</v>
      </c>
      <c r="F4768" t="s">
        <v>24196</v>
      </c>
      <c r="G4768" s="7">
        <v>0.01</v>
      </c>
    </row>
    <row r="4769" spans="1:7" x14ac:dyDescent="0.3">
      <c r="A4769" s="310">
        <v>3022028</v>
      </c>
      <c r="B4769" t="s">
        <v>24221</v>
      </c>
      <c r="C4769" t="s">
        <v>459</v>
      </c>
      <c r="D4769" t="s">
        <v>371</v>
      </c>
      <c r="E4769">
        <v>616100</v>
      </c>
      <c r="F4769" t="s">
        <v>24196</v>
      </c>
      <c r="G4769" s="7">
        <v>676.73</v>
      </c>
    </row>
    <row r="4770" spans="1:7" x14ac:dyDescent="0.3">
      <c r="A4770" s="310">
        <v>3022028</v>
      </c>
      <c r="B4770" t="s">
        <v>24221</v>
      </c>
      <c r="C4770" t="s">
        <v>459</v>
      </c>
      <c r="D4770" t="s">
        <v>377</v>
      </c>
      <c r="E4770">
        <v>611110</v>
      </c>
      <c r="F4770" t="s">
        <v>24196</v>
      </c>
      <c r="G4770" s="7">
        <v>0.01</v>
      </c>
    </row>
    <row r="4771" spans="1:7" x14ac:dyDescent="0.3">
      <c r="A4771" s="310">
        <v>3022028</v>
      </c>
      <c r="B4771" t="s">
        <v>24221</v>
      </c>
      <c r="C4771" t="s">
        <v>459</v>
      </c>
      <c r="D4771" t="s">
        <v>371</v>
      </c>
      <c r="E4771">
        <v>617100</v>
      </c>
      <c r="F4771" t="s">
        <v>24196</v>
      </c>
      <c r="G4771" s="7">
        <v>822.9</v>
      </c>
    </row>
    <row r="4772" spans="1:7" x14ac:dyDescent="0.3">
      <c r="A4772" s="310">
        <v>3022028</v>
      </c>
      <c r="B4772" t="s">
        <v>24221</v>
      </c>
      <c r="C4772" t="s">
        <v>459</v>
      </c>
      <c r="D4772" t="s">
        <v>371</v>
      </c>
      <c r="E4772">
        <v>617100</v>
      </c>
      <c r="F4772" t="s">
        <v>24196</v>
      </c>
      <c r="G4772" s="7">
        <v>1140.26</v>
      </c>
    </row>
    <row r="4773" spans="1:7" x14ac:dyDescent="0.3">
      <c r="A4773" s="310">
        <v>3022028</v>
      </c>
      <c r="B4773" t="s">
        <v>24221</v>
      </c>
      <c r="C4773" t="s">
        <v>459</v>
      </c>
      <c r="D4773" t="s">
        <v>377</v>
      </c>
      <c r="E4773">
        <v>611110</v>
      </c>
      <c r="F4773" t="s">
        <v>24196</v>
      </c>
      <c r="G4773" s="7">
        <v>1.79</v>
      </c>
    </row>
    <row r="4774" spans="1:7" x14ac:dyDescent="0.3">
      <c r="A4774" s="310">
        <v>3022028</v>
      </c>
      <c r="B4774" t="s">
        <v>24221</v>
      </c>
      <c r="C4774" t="s">
        <v>459</v>
      </c>
      <c r="D4774" t="s">
        <v>371</v>
      </c>
      <c r="E4774">
        <v>617100</v>
      </c>
      <c r="F4774" t="s">
        <v>24196</v>
      </c>
      <c r="G4774" s="7">
        <v>1710.8</v>
      </c>
    </row>
    <row r="4775" spans="1:7" x14ac:dyDescent="0.3">
      <c r="A4775" s="310">
        <v>3022028</v>
      </c>
      <c r="B4775" t="s">
        <v>24221</v>
      </c>
      <c r="C4775" t="s">
        <v>459</v>
      </c>
      <c r="D4775" t="s">
        <v>377</v>
      </c>
      <c r="E4775">
        <v>611110</v>
      </c>
      <c r="F4775" t="s">
        <v>24196</v>
      </c>
      <c r="G4775" s="7">
        <v>-18.05</v>
      </c>
    </row>
    <row r="4776" spans="1:7" x14ac:dyDescent="0.3">
      <c r="A4776" s="310">
        <v>3022028</v>
      </c>
      <c r="B4776" t="s">
        <v>24221</v>
      </c>
      <c r="C4776" t="s">
        <v>459</v>
      </c>
      <c r="D4776" t="s">
        <v>371</v>
      </c>
      <c r="E4776">
        <v>617100</v>
      </c>
      <c r="F4776" t="s">
        <v>24196</v>
      </c>
      <c r="G4776" s="7">
        <v>1140.26</v>
      </c>
    </row>
    <row r="4777" spans="1:7" x14ac:dyDescent="0.3">
      <c r="A4777" s="310">
        <v>3022028</v>
      </c>
      <c r="B4777" t="s">
        <v>24221</v>
      </c>
      <c r="C4777" t="s">
        <v>459</v>
      </c>
      <c r="D4777" t="s">
        <v>377</v>
      </c>
      <c r="E4777">
        <v>611110</v>
      </c>
      <c r="F4777" t="s">
        <v>24196</v>
      </c>
      <c r="G4777" s="7">
        <v>-18.05</v>
      </c>
    </row>
    <row r="4778" spans="1:7" x14ac:dyDescent="0.3">
      <c r="A4778" s="310">
        <v>3022028</v>
      </c>
      <c r="B4778" t="s">
        <v>24221</v>
      </c>
      <c r="C4778" t="s">
        <v>459</v>
      </c>
      <c r="D4778" t="s">
        <v>371</v>
      </c>
      <c r="E4778">
        <v>615100</v>
      </c>
      <c r="F4778" t="s">
        <v>24196</v>
      </c>
      <c r="G4778" s="7">
        <v>-116.12</v>
      </c>
    </row>
    <row r="4779" spans="1:7" x14ac:dyDescent="0.3">
      <c r="A4779" s="310">
        <v>3022028</v>
      </c>
      <c r="B4779" t="s">
        <v>24221</v>
      </c>
      <c r="C4779" t="s">
        <v>459</v>
      </c>
      <c r="D4779" t="s">
        <v>371</v>
      </c>
      <c r="E4779">
        <v>615100</v>
      </c>
      <c r="F4779" t="s">
        <v>24196</v>
      </c>
      <c r="G4779" s="7">
        <v>-116.12</v>
      </c>
    </row>
    <row r="4780" spans="1:7" x14ac:dyDescent="0.3">
      <c r="A4780" s="310">
        <v>3022028</v>
      </c>
      <c r="B4780" t="s">
        <v>24221</v>
      </c>
      <c r="C4780" t="s">
        <v>459</v>
      </c>
      <c r="D4780" t="s">
        <v>371</v>
      </c>
      <c r="E4780">
        <v>615100</v>
      </c>
      <c r="F4780" t="s">
        <v>24196</v>
      </c>
      <c r="G4780" s="7">
        <v>-3.65</v>
      </c>
    </row>
    <row r="4781" spans="1:7" x14ac:dyDescent="0.3">
      <c r="A4781" s="310">
        <v>3022028</v>
      </c>
      <c r="B4781" t="s">
        <v>24221</v>
      </c>
      <c r="C4781" t="s">
        <v>459</v>
      </c>
      <c r="D4781" t="s">
        <v>373</v>
      </c>
      <c r="E4781">
        <v>617150</v>
      </c>
      <c r="F4781" t="s">
        <v>24196</v>
      </c>
      <c r="G4781" s="7">
        <v>419.47</v>
      </c>
    </row>
    <row r="4782" spans="1:7" x14ac:dyDescent="0.3">
      <c r="A4782" s="310">
        <v>3022028</v>
      </c>
      <c r="B4782" t="s">
        <v>24221</v>
      </c>
      <c r="C4782" t="s">
        <v>459</v>
      </c>
      <c r="D4782" t="s">
        <v>371</v>
      </c>
      <c r="E4782">
        <v>615100</v>
      </c>
      <c r="F4782" t="s">
        <v>24196</v>
      </c>
      <c r="G4782" s="7">
        <v>169.55</v>
      </c>
    </row>
    <row r="4783" spans="1:7" x14ac:dyDescent="0.3">
      <c r="A4783" s="310">
        <v>3022028</v>
      </c>
      <c r="B4783" t="s">
        <v>24221</v>
      </c>
      <c r="C4783" t="s">
        <v>459</v>
      </c>
      <c r="D4783" t="s">
        <v>373</v>
      </c>
      <c r="E4783">
        <v>617150</v>
      </c>
      <c r="F4783" t="s">
        <v>24196</v>
      </c>
      <c r="G4783" s="7">
        <v>41.95</v>
      </c>
    </row>
    <row r="4784" spans="1:7" x14ac:dyDescent="0.3">
      <c r="A4784" s="310">
        <v>3022028</v>
      </c>
      <c r="B4784" t="s">
        <v>24221</v>
      </c>
      <c r="C4784" t="s">
        <v>459</v>
      </c>
      <c r="D4784" t="s">
        <v>377</v>
      </c>
      <c r="E4784">
        <v>611110</v>
      </c>
      <c r="F4784" t="s">
        <v>24196</v>
      </c>
      <c r="G4784" s="7">
        <v>18.05</v>
      </c>
    </row>
    <row r="4785" spans="1:7" x14ac:dyDescent="0.3">
      <c r="A4785" s="310">
        <v>3022028</v>
      </c>
      <c r="B4785" t="s">
        <v>24221</v>
      </c>
      <c r="C4785" t="s">
        <v>459</v>
      </c>
      <c r="D4785" t="s">
        <v>371</v>
      </c>
      <c r="E4785">
        <v>616100</v>
      </c>
      <c r="F4785" t="s">
        <v>24196</v>
      </c>
      <c r="G4785" s="7">
        <v>831.62</v>
      </c>
    </row>
    <row r="4786" spans="1:7" x14ac:dyDescent="0.3">
      <c r="A4786" s="310">
        <v>3022028</v>
      </c>
      <c r="B4786" t="s">
        <v>24221</v>
      </c>
      <c r="C4786" t="s">
        <v>459</v>
      </c>
      <c r="D4786" t="s">
        <v>373</v>
      </c>
      <c r="E4786">
        <v>617150</v>
      </c>
      <c r="F4786" t="s">
        <v>24196</v>
      </c>
      <c r="G4786" s="7">
        <v>423.69</v>
      </c>
    </row>
    <row r="4787" spans="1:7" x14ac:dyDescent="0.3">
      <c r="A4787" s="310">
        <v>3022028</v>
      </c>
      <c r="B4787" t="s">
        <v>24221</v>
      </c>
      <c r="C4787" t="s">
        <v>459</v>
      </c>
      <c r="D4787" t="s">
        <v>371</v>
      </c>
      <c r="E4787">
        <v>615100</v>
      </c>
      <c r="F4787" t="s">
        <v>24196</v>
      </c>
      <c r="G4787" s="7">
        <v>0.01</v>
      </c>
    </row>
    <row r="4788" spans="1:7" x14ac:dyDescent="0.3">
      <c r="A4788" s="310">
        <v>3022028</v>
      </c>
      <c r="B4788" t="s">
        <v>24221</v>
      </c>
      <c r="C4788" t="s">
        <v>459</v>
      </c>
      <c r="D4788" t="s">
        <v>377</v>
      </c>
      <c r="E4788">
        <v>611110</v>
      </c>
      <c r="F4788" t="s">
        <v>24196</v>
      </c>
      <c r="G4788" s="7">
        <v>18.05</v>
      </c>
    </row>
    <row r="4789" spans="1:7" x14ac:dyDescent="0.3">
      <c r="A4789" s="310">
        <v>3022028</v>
      </c>
      <c r="B4789" t="s">
        <v>24221</v>
      </c>
      <c r="C4789" t="s">
        <v>459</v>
      </c>
      <c r="D4789" t="s">
        <v>371</v>
      </c>
      <c r="E4789">
        <v>615100</v>
      </c>
      <c r="F4789" t="s">
        <v>24196</v>
      </c>
      <c r="G4789" s="7">
        <v>-3.65</v>
      </c>
    </row>
    <row r="4790" spans="1:7" x14ac:dyDescent="0.3">
      <c r="A4790" s="310">
        <v>3022028</v>
      </c>
      <c r="B4790" t="s">
        <v>24221</v>
      </c>
      <c r="C4790" t="s">
        <v>459</v>
      </c>
      <c r="D4790" t="s">
        <v>373</v>
      </c>
      <c r="E4790">
        <v>615130</v>
      </c>
      <c r="F4790" t="s">
        <v>24196</v>
      </c>
      <c r="G4790" s="7">
        <v>9.33</v>
      </c>
    </row>
    <row r="4791" spans="1:7" x14ac:dyDescent="0.3">
      <c r="A4791" s="310">
        <v>3022028</v>
      </c>
      <c r="B4791" t="s">
        <v>24221</v>
      </c>
      <c r="C4791" t="s">
        <v>459</v>
      </c>
      <c r="D4791" t="s">
        <v>371</v>
      </c>
      <c r="E4791">
        <v>615100</v>
      </c>
      <c r="F4791" t="s">
        <v>24196</v>
      </c>
      <c r="G4791" s="7">
        <v>-3.65</v>
      </c>
    </row>
    <row r="4792" spans="1:7" x14ac:dyDescent="0.3">
      <c r="A4792" s="310">
        <v>3022028</v>
      </c>
      <c r="B4792" t="s">
        <v>24221</v>
      </c>
      <c r="C4792" t="s">
        <v>459</v>
      </c>
      <c r="D4792" t="s">
        <v>373</v>
      </c>
      <c r="E4792">
        <v>615130</v>
      </c>
      <c r="F4792" t="s">
        <v>24196</v>
      </c>
      <c r="G4792" s="7">
        <v>10.28</v>
      </c>
    </row>
    <row r="4793" spans="1:7" x14ac:dyDescent="0.3">
      <c r="A4793" s="310">
        <v>3022028</v>
      </c>
      <c r="B4793" t="s">
        <v>24221</v>
      </c>
      <c r="C4793" t="s">
        <v>459</v>
      </c>
      <c r="D4793" t="s">
        <v>377</v>
      </c>
      <c r="E4793">
        <v>611110</v>
      </c>
      <c r="F4793" t="s">
        <v>24196</v>
      </c>
      <c r="G4793" s="7">
        <v>-18.05</v>
      </c>
    </row>
    <row r="4794" spans="1:7" x14ac:dyDescent="0.3">
      <c r="A4794" s="310">
        <v>3022028</v>
      </c>
      <c r="B4794" t="s">
        <v>24221</v>
      </c>
      <c r="C4794" t="s">
        <v>459</v>
      </c>
      <c r="D4794" t="s">
        <v>377</v>
      </c>
      <c r="E4794">
        <v>611110</v>
      </c>
      <c r="F4794" t="s">
        <v>24196</v>
      </c>
      <c r="G4794" s="7">
        <v>-18.05</v>
      </c>
    </row>
    <row r="4795" spans="1:7" x14ac:dyDescent="0.3">
      <c r="A4795" s="310">
        <v>3022028</v>
      </c>
      <c r="B4795" t="s">
        <v>24221</v>
      </c>
      <c r="C4795" t="s">
        <v>459</v>
      </c>
      <c r="D4795" t="s">
        <v>374</v>
      </c>
      <c r="E4795">
        <v>615120</v>
      </c>
      <c r="F4795" t="s">
        <v>24196</v>
      </c>
      <c r="G4795" s="7">
        <v>7.68</v>
      </c>
    </row>
    <row r="4796" spans="1:7" x14ac:dyDescent="0.3">
      <c r="A4796" s="310">
        <v>3022028</v>
      </c>
      <c r="B4796" t="s">
        <v>24221</v>
      </c>
      <c r="C4796" t="s">
        <v>459</v>
      </c>
      <c r="D4796" t="s">
        <v>373</v>
      </c>
      <c r="E4796">
        <v>617150</v>
      </c>
      <c r="F4796" t="s">
        <v>24196</v>
      </c>
      <c r="G4796" s="7">
        <v>380.75</v>
      </c>
    </row>
    <row r="4797" spans="1:7" x14ac:dyDescent="0.3">
      <c r="A4797" s="310">
        <v>3022028</v>
      </c>
      <c r="B4797" t="s">
        <v>24221</v>
      </c>
      <c r="C4797" t="s">
        <v>459</v>
      </c>
      <c r="D4797" t="s">
        <v>371</v>
      </c>
      <c r="E4797">
        <v>615100</v>
      </c>
      <c r="F4797" t="s">
        <v>24196</v>
      </c>
      <c r="G4797" s="7">
        <v>272.07</v>
      </c>
    </row>
    <row r="4798" spans="1:7" x14ac:dyDescent="0.3">
      <c r="A4798" s="310">
        <v>3022028</v>
      </c>
      <c r="B4798" t="s">
        <v>24221</v>
      </c>
      <c r="C4798" t="s">
        <v>459</v>
      </c>
      <c r="D4798" t="s">
        <v>371</v>
      </c>
      <c r="E4798">
        <v>615100</v>
      </c>
      <c r="F4798" t="s">
        <v>24196</v>
      </c>
      <c r="G4798" s="7">
        <v>-3.65</v>
      </c>
    </row>
    <row r="4799" spans="1:7" x14ac:dyDescent="0.3">
      <c r="A4799" s="310">
        <v>3022028</v>
      </c>
      <c r="B4799" t="s">
        <v>24221</v>
      </c>
      <c r="C4799" t="s">
        <v>459</v>
      </c>
      <c r="D4799" t="s">
        <v>371</v>
      </c>
      <c r="E4799">
        <v>615100</v>
      </c>
      <c r="F4799" t="s">
        <v>24196</v>
      </c>
      <c r="G4799" s="7">
        <v>19.88</v>
      </c>
    </row>
    <row r="4800" spans="1:7" x14ac:dyDescent="0.3">
      <c r="A4800" s="310">
        <v>3022028</v>
      </c>
      <c r="B4800" t="s">
        <v>24221</v>
      </c>
      <c r="C4800" t="s">
        <v>459</v>
      </c>
      <c r="D4800" t="s">
        <v>371</v>
      </c>
      <c r="E4800">
        <v>616100</v>
      </c>
      <c r="F4800" t="s">
        <v>24196</v>
      </c>
      <c r="G4800" s="7">
        <v>533.82000000000005</v>
      </c>
    </row>
    <row r="4801" spans="1:7" x14ac:dyDescent="0.3">
      <c r="A4801" s="310">
        <v>3022028</v>
      </c>
      <c r="B4801" t="s">
        <v>24221</v>
      </c>
      <c r="C4801" t="s">
        <v>459</v>
      </c>
      <c r="D4801" t="s">
        <v>377</v>
      </c>
      <c r="E4801">
        <v>611110</v>
      </c>
      <c r="F4801" t="s">
        <v>24196</v>
      </c>
      <c r="G4801" s="7">
        <v>-18.649999999999999</v>
      </c>
    </row>
    <row r="4802" spans="1:7" x14ac:dyDescent="0.3">
      <c r="A4802" s="310">
        <v>3022028</v>
      </c>
      <c r="B4802" t="s">
        <v>24221</v>
      </c>
      <c r="C4802" t="s">
        <v>459</v>
      </c>
      <c r="D4802" t="s">
        <v>377</v>
      </c>
      <c r="E4802">
        <v>611110</v>
      </c>
      <c r="F4802" t="s">
        <v>24196</v>
      </c>
      <c r="G4802" s="7">
        <v>-18.649999999999999</v>
      </c>
    </row>
    <row r="4803" spans="1:7" x14ac:dyDescent="0.3">
      <c r="A4803" s="310">
        <v>3022028</v>
      </c>
      <c r="B4803" t="s">
        <v>24221</v>
      </c>
      <c r="C4803" t="s">
        <v>459</v>
      </c>
      <c r="D4803" t="s">
        <v>377</v>
      </c>
      <c r="E4803">
        <v>611110</v>
      </c>
      <c r="F4803" t="s">
        <v>24196</v>
      </c>
      <c r="G4803" s="7">
        <v>-18.649999999999999</v>
      </c>
    </row>
    <row r="4804" spans="1:7" x14ac:dyDescent="0.3">
      <c r="A4804" s="310">
        <v>3022028</v>
      </c>
      <c r="B4804" t="s">
        <v>24221</v>
      </c>
      <c r="C4804" t="s">
        <v>459</v>
      </c>
      <c r="D4804" t="s">
        <v>371</v>
      </c>
      <c r="E4804">
        <v>616100</v>
      </c>
      <c r="F4804" t="s">
        <v>24196</v>
      </c>
      <c r="G4804" s="7">
        <v>654.76</v>
      </c>
    </row>
    <row r="4805" spans="1:7" x14ac:dyDescent="0.3">
      <c r="A4805" s="310">
        <v>3022028</v>
      </c>
      <c r="B4805" t="s">
        <v>24221</v>
      </c>
      <c r="C4805" t="s">
        <v>459</v>
      </c>
      <c r="D4805" t="s">
        <v>371</v>
      </c>
      <c r="E4805">
        <v>615100</v>
      </c>
      <c r="F4805" t="s">
        <v>24196</v>
      </c>
      <c r="G4805" s="7">
        <v>-29.01</v>
      </c>
    </row>
    <row r="4806" spans="1:7" x14ac:dyDescent="0.3">
      <c r="A4806" s="310">
        <v>3022028</v>
      </c>
      <c r="B4806" t="s">
        <v>24221</v>
      </c>
      <c r="C4806" t="s">
        <v>459</v>
      </c>
      <c r="D4806" t="s">
        <v>371</v>
      </c>
      <c r="E4806">
        <v>615100</v>
      </c>
      <c r="F4806" t="s">
        <v>24196</v>
      </c>
      <c r="G4806" s="7">
        <v>282.58</v>
      </c>
    </row>
    <row r="4807" spans="1:7" x14ac:dyDescent="0.3">
      <c r="A4807" s="310">
        <v>3022028</v>
      </c>
      <c r="B4807" t="s">
        <v>24221</v>
      </c>
      <c r="C4807" t="s">
        <v>459</v>
      </c>
      <c r="D4807" t="s">
        <v>371</v>
      </c>
      <c r="E4807">
        <v>615100</v>
      </c>
      <c r="F4807" t="s">
        <v>24196</v>
      </c>
      <c r="G4807" s="7">
        <v>0.01</v>
      </c>
    </row>
    <row r="4808" spans="1:7" x14ac:dyDescent="0.3">
      <c r="A4808" s="310">
        <v>3022028</v>
      </c>
      <c r="B4808" t="s">
        <v>24221</v>
      </c>
      <c r="C4808" t="s">
        <v>459</v>
      </c>
      <c r="D4808" t="s">
        <v>377</v>
      </c>
      <c r="E4808">
        <v>611120</v>
      </c>
      <c r="F4808" t="s">
        <v>24196</v>
      </c>
      <c r="G4808" s="7">
        <v>14.76</v>
      </c>
    </row>
    <row r="4809" spans="1:7" x14ac:dyDescent="0.3">
      <c r="A4809" s="310">
        <v>3022028</v>
      </c>
      <c r="B4809" t="s">
        <v>24221</v>
      </c>
      <c r="C4809" t="s">
        <v>459</v>
      </c>
      <c r="D4809" t="s">
        <v>371</v>
      </c>
      <c r="E4809">
        <v>615100</v>
      </c>
      <c r="F4809" t="s">
        <v>24196</v>
      </c>
      <c r="G4809" s="7">
        <v>0.01</v>
      </c>
    </row>
    <row r="4810" spans="1:7" x14ac:dyDescent="0.3">
      <c r="A4810" s="310">
        <v>3022028</v>
      </c>
      <c r="B4810" t="s">
        <v>24221</v>
      </c>
      <c r="C4810" t="s">
        <v>459</v>
      </c>
      <c r="D4810" t="s">
        <v>373</v>
      </c>
      <c r="E4810">
        <v>616160</v>
      </c>
      <c r="F4810" t="s">
        <v>24196</v>
      </c>
      <c r="G4810" s="7">
        <v>122.51</v>
      </c>
    </row>
    <row r="4811" spans="1:7" x14ac:dyDescent="0.3">
      <c r="A4811" s="310">
        <v>3022028</v>
      </c>
      <c r="B4811" t="s">
        <v>24221</v>
      </c>
      <c r="C4811" t="s">
        <v>459</v>
      </c>
      <c r="D4811" t="s">
        <v>377</v>
      </c>
      <c r="E4811">
        <v>611110</v>
      </c>
      <c r="F4811" t="s">
        <v>24196</v>
      </c>
      <c r="G4811" s="7">
        <v>18.05</v>
      </c>
    </row>
    <row r="4812" spans="1:7" x14ac:dyDescent="0.3">
      <c r="A4812" s="310">
        <v>3022028</v>
      </c>
      <c r="B4812" t="s">
        <v>24221</v>
      </c>
      <c r="C4812" t="s">
        <v>459</v>
      </c>
      <c r="D4812" t="s">
        <v>371</v>
      </c>
      <c r="E4812">
        <v>615100</v>
      </c>
      <c r="F4812" t="s">
        <v>24196</v>
      </c>
      <c r="G4812" s="7">
        <v>3599.6</v>
      </c>
    </row>
    <row r="4813" spans="1:7" x14ac:dyDescent="0.3">
      <c r="A4813" s="310">
        <v>3022028</v>
      </c>
      <c r="B4813" t="s">
        <v>24221</v>
      </c>
      <c r="C4813" t="s">
        <v>459</v>
      </c>
      <c r="D4813" t="s">
        <v>377</v>
      </c>
      <c r="E4813">
        <v>611110</v>
      </c>
      <c r="F4813" t="s">
        <v>24196</v>
      </c>
      <c r="G4813" s="7">
        <v>-18.05</v>
      </c>
    </row>
    <row r="4814" spans="1:7" x14ac:dyDescent="0.3">
      <c r="A4814" s="310">
        <v>3022028</v>
      </c>
      <c r="B4814" t="s">
        <v>24221</v>
      </c>
      <c r="C4814" t="s">
        <v>459</v>
      </c>
      <c r="D4814" t="s">
        <v>371</v>
      </c>
      <c r="E4814">
        <v>615100</v>
      </c>
      <c r="F4814" t="s">
        <v>24196</v>
      </c>
      <c r="G4814" s="7">
        <v>-3.65</v>
      </c>
    </row>
    <row r="4815" spans="1:7" x14ac:dyDescent="0.3">
      <c r="A4815" s="310">
        <v>3022028</v>
      </c>
      <c r="B4815" t="s">
        <v>24221</v>
      </c>
      <c r="C4815" t="s">
        <v>459</v>
      </c>
      <c r="D4815" t="s">
        <v>377</v>
      </c>
      <c r="E4815">
        <v>611110</v>
      </c>
      <c r="F4815" t="s">
        <v>24196</v>
      </c>
      <c r="G4815" s="7">
        <v>18.649999999999999</v>
      </c>
    </row>
    <row r="4816" spans="1:7" x14ac:dyDescent="0.3">
      <c r="A4816" s="310">
        <v>3022028</v>
      </c>
      <c r="B4816" t="s">
        <v>24221</v>
      </c>
      <c r="C4816" t="s">
        <v>459</v>
      </c>
      <c r="D4816" t="s">
        <v>377</v>
      </c>
      <c r="E4816">
        <v>611110</v>
      </c>
      <c r="F4816" t="s">
        <v>24196</v>
      </c>
      <c r="G4816" s="7">
        <v>18.05</v>
      </c>
    </row>
    <row r="4817" spans="1:7" x14ac:dyDescent="0.3">
      <c r="A4817" s="310">
        <v>3022028</v>
      </c>
      <c r="B4817" t="s">
        <v>24221</v>
      </c>
      <c r="C4817" t="s">
        <v>459</v>
      </c>
      <c r="D4817" t="s">
        <v>371</v>
      </c>
      <c r="E4817">
        <v>615100</v>
      </c>
      <c r="F4817" t="s">
        <v>24196</v>
      </c>
      <c r="G4817" s="7">
        <v>-3.65</v>
      </c>
    </row>
    <row r="4818" spans="1:7" x14ac:dyDescent="0.3">
      <c r="A4818" s="310">
        <v>3022028</v>
      </c>
      <c r="B4818" t="s">
        <v>24221</v>
      </c>
      <c r="C4818" t="s">
        <v>459</v>
      </c>
      <c r="D4818" t="s">
        <v>377</v>
      </c>
      <c r="E4818">
        <v>611110</v>
      </c>
      <c r="F4818" t="s">
        <v>24196</v>
      </c>
      <c r="G4818" s="7">
        <v>1.56</v>
      </c>
    </row>
    <row r="4819" spans="1:7" x14ac:dyDescent="0.3">
      <c r="A4819" s="310">
        <v>3022028</v>
      </c>
      <c r="B4819" t="s">
        <v>24221</v>
      </c>
      <c r="C4819" t="s">
        <v>459</v>
      </c>
      <c r="D4819" t="s">
        <v>371</v>
      </c>
      <c r="E4819">
        <v>615100</v>
      </c>
      <c r="F4819" t="s">
        <v>24196</v>
      </c>
      <c r="G4819" s="7">
        <v>-116.12</v>
      </c>
    </row>
    <row r="4820" spans="1:7" x14ac:dyDescent="0.3">
      <c r="A4820" s="310">
        <v>3022028</v>
      </c>
      <c r="B4820" t="s">
        <v>24221</v>
      </c>
      <c r="C4820" t="s">
        <v>459</v>
      </c>
      <c r="D4820" t="s">
        <v>371</v>
      </c>
      <c r="E4820">
        <v>616100</v>
      </c>
      <c r="F4820" t="s">
        <v>24196</v>
      </c>
      <c r="G4820" s="7">
        <v>197.82</v>
      </c>
    </row>
    <row r="4821" spans="1:7" x14ac:dyDescent="0.3">
      <c r="A4821" s="310">
        <v>3022028</v>
      </c>
      <c r="B4821" t="s">
        <v>24221</v>
      </c>
      <c r="C4821" t="s">
        <v>459</v>
      </c>
      <c r="D4821" t="s">
        <v>377</v>
      </c>
      <c r="E4821">
        <v>611130</v>
      </c>
      <c r="F4821" t="s">
        <v>24196</v>
      </c>
      <c r="G4821" s="7">
        <v>105.14</v>
      </c>
    </row>
    <row r="4822" spans="1:7" x14ac:dyDescent="0.3">
      <c r="A4822" s="310">
        <v>3022028</v>
      </c>
      <c r="B4822" t="s">
        <v>24221</v>
      </c>
      <c r="C4822" t="s">
        <v>459</v>
      </c>
      <c r="D4822" t="s">
        <v>377</v>
      </c>
      <c r="E4822">
        <v>611110</v>
      </c>
      <c r="F4822" t="s">
        <v>24196</v>
      </c>
      <c r="G4822" s="7">
        <v>18.05</v>
      </c>
    </row>
    <row r="4823" spans="1:7" x14ac:dyDescent="0.3">
      <c r="A4823" s="310">
        <v>3022028</v>
      </c>
      <c r="B4823" t="s">
        <v>24221</v>
      </c>
      <c r="C4823" t="s">
        <v>459</v>
      </c>
      <c r="D4823" t="s">
        <v>371</v>
      </c>
      <c r="E4823">
        <v>615100</v>
      </c>
      <c r="F4823" t="s">
        <v>24196</v>
      </c>
      <c r="G4823" s="7">
        <v>3599.6</v>
      </c>
    </row>
    <row r="4824" spans="1:7" x14ac:dyDescent="0.3">
      <c r="A4824" s="310">
        <v>3022028</v>
      </c>
      <c r="B4824" t="s">
        <v>24221</v>
      </c>
      <c r="C4824" t="s">
        <v>459</v>
      </c>
      <c r="D4824" t="s">
        <v>373</v>
      </c>
      <c r="E4824">
        <v>617150</v>
      </c>
      <c r="F4824" t="s">
        <v>24196</v>
      </c>
      <c r="G4824" s="7">
        <v>419.47</v>
      </c>
    </row>
    <row r="4825" spans="1:7" x14ac:dyDescent="0.3">
      <c r="A4825" s="310">
        <v>3022028</v>
      </c>
      <c r="B4825" t="s">
        <v>24221</v>
      </c>
      <c r="C4825" t="s">
        <v>459</v>
      </c>
      <c r="D4825" t="s">
        <v>377</v>
      </c>
      <c r="E4825">
        <v>611110</v>
      </c>
      <c r="F4825" t="s">
        <v>24196</v>
      </c>
      <c r="G4825" s="7">
        <v>18.649999999999999</v>
      </c>
    </row>
    <row r="4826" spans="1:7" x14ac:dyDescent="0.3">
      <c r="A4826" s="310">
        <v>3022028</v>
      </c>
      <c r="B4826" t="s">
        <v>24221</v>
      </c>
      <c r="C4826" t="s">
        <v>459</v>
      </c>
      <c r="D4826" t="s">
        <v>377</v>
      </c>
      <c r="E4826">
        <v>611110</v>
      </c>
      <c r="F4826" t="s">
        <v>24196</v>
      </c>
      <c r="G4826" s="7">
        <v>-18.05</v>
      </c>
    </row>
    <row r="4827" spans="1:7" x14ac:dyDescent="0.3">
      <c r="A4827" s="310">
        <v>3022028</v>
      </c>
      <c r="B4827" t="s">
        <v>24221</v>
      </c>
      <c r="C4827" t="s">
        <v>459</v>
      </c>
      <c r="D4827" t="s">
        <v>371</v>
      </c>
      <c r="E4827">
        <v>615100</v>
      </c>
      <c r="F4827" t="s">
        <v>24196</v>
      </c>
      <c r="G4827" s="7">
        <v>-116.12</v>
      </c>
    </row>
    <row r="4828" spans="1:7" x14ac:dyDescent="0.3">
      <c r="A4828" s="310">
        <v>3022028</v>
      </c>
      <c r="B4828" t="s">
        <v>24221</v>
      </c>
      <c r="C4828" t="s">
        <v>459</v>
      </c>
      <c r="D4828" t="s">
        <v>377</v>
      </c>
      <c r="E4828">
        <v>611110</v>
      </c>
      <c r="F4828" t="s">
        <v>24196</v>
      </c>
      <c r="G4828" s="7">
        <v>18.05</v>
      </c>
    </row>
    <row r="4829" spans="1:7" x14ac:dyDescent="0.3">
      <c r="A4829" s="310">
        <v>3022028</v>
      </c>
      <c r="B4829" t="s">
        <v>24221</v>
      </c>
      <c r="C4829" t="s">
        <v>459</v>
      </c>
      <c r="D4829" t="s">
        <v>371</v>
      </c>
      <c r="E4829">
        <v>616100</v>
      </c>
      <c r="F4829" t="s">
        <v>24196</v>
      </c>
      <c r="G4829" s="7">
        <v>441.47</v>
      </c>
    </row>
    <row r="4830" spans="1:7" x14ac:dyDescent="0.3">
      <c r="A4830" s="310">
        <v>3022028</v>
      </c>
      <c r="B4830" t="s">
        <v>24221</v>
      </c>
      <c r="C4830" t="s">
        <v>459</v>
      </c>
      <c r="D4830" t="s">
        <v>371</v>
      </c>
      <c r="E4830">
        <v>615100</v>
      </c>
      <c r="F4830" t="s">
        <v>24196</v>
      </c>
      <c r="G4830" s="7">
        <v>-3.65</v>
      </c>
    </row>
    <row r="4831" spans="1:7" x14ac:dyDescent="0.3">
      <c r="A4831" s="310">
        <v>3022028</v>
      </c>
      <c r="B4831" t="s">
        <v>24221</v>
      </c>
      <c r="C4831" t="s">
        <v>459</v>
      </c>
      <c r="D4831" t="s">
        <v>375</v>
      </c>
      <c r="E4831">
        <v>615140</v>
      </c>
      <c r="F4831" t="s">
        <v>24196</v>
      </c>
      <c r="G4831" s="7">
        <v>3453.5</v>
      </c>
    </row>
    <row r="4832" spans="1:7" x14ac:dyDescent="0.3">
      <c r="A4832" s="310">
        <v>3022028</v>
      </c>
      <c r="B4832" t="s">
        <v>24221</v>
      </c>
      <c r="C4832" t="s">
        <v>459</v>
      </c>
      <c r="D4832" t="s">
        <v>371</v>
      </c>
      <c r="E4832">
        <v>615100</v>
      </c>
      <c r="F4832" t="s">
        <v>24196</v>
      </c>
      <c r="G4832" s="7">
        <v>0.01</v>
      </c>
    </row>
    <row r="4833" spans="1:7" x14ac:dyDescent="0.3">
      <c r="A4833" s="310">
        <v>3022028</v>
      </c>
      <c r="B4833" t="s">
        <v>24221</v>
      </c>
      <c r="C4833" t="s">
        <v>459</v>
      </c>
      <c r="D4833" t="s">
        <v>377</v>
      </c>
      <c r="E4833">
        <v>611110</v>
      </c>
      <c r="F4833" t="s">
        <v>24196</v>
      </c>
      <c r="G4833" s="7">
        <v>265.05</v>
      </c>
    </row>
    <row r="4834" spans="1:7" x14ac:dyDescent="0.3">
      <c r="A4834" s="310">
        <v>3022028</v>
      </c>
      <c r="B4834" t="s">
        <v>24221</v>
      </c>
      <c r="C4834" t="s">
        <v>459</v>
      </c>
      <c r="D4834" t="s">
        <v>373</v>
      </c>
      <c r="E4834">
        <v>617150</v>
      </c>
      <c r="F4834" t="s">
        <v>24196</v>
      </c>
      <c r="G4834" s="7">
        <v>258.14</v>
      </c>
    </row>
    <row r="4835" spans="1:7" x14ac:dyDescent="0.3">
      <c r="A4835" s="310">
        <v>3022028</v>
      </c>
      <c r="B4835" t="s">
        <v>24221</v>
      </c>
      <c r="C4835" t="s">
        <v>459</v>
      </c>
      <c r="D4835" t="s">
        <v>377</v>
      </c>
      <c r="E4835">
        <v>611110</v>
      </c>
      <c r="F4835" t="s">
        <v>24196</v>
      </c>
      <c r="G4835" s="7">
        <v>23.12</v>
      </c>
    </row>
    <row r="4836" spans="1:7" x14ac:dyDescent="0.3">
      <c r="A4836" s="310">
        <v>3022028</v>
      </c>
      <c r="B4836" t="s">
        <v>24221</v>
      </c>
      <c r="C4836" t="s">
        <v>459</v>
      </c>
      <c r="D4836" t="s">
        <v>377</v>
      </c>
      <c r="E4836">
        <v>611110</v>
      </c>
      <c r="F4836" t="s">
        <v>24196</v>
      </c>
      <c r="G4836" s="7">
        <v>23.12</v>
      </c>
    </row>
    <row r="4837" spans="1:7" x14ac:dyDescent="0.3">
      <c r="A4837" s="310">
        <v>3022028</v>
      </c>
      <c r="B4837" t="s">
        <v>24221</v>
      </c>
      <c r="C4837" t="s">
        <v>459</v>
      </c>
      <c r="D4837" t="s">
        <v>371</v>
      </c>
      <c r="E4837">
        <v>615100</v>
      </c>
      <c r="F4837" t="s">
        <v>24196</v>
      </c>
      <c r="G4837" s="7">
        <v>0.01</v>
      </c>
    </row>
    <row r="4838" spans="1:7" x14ac:dyDescent="0.3">
      <c r="A4838" s="310">
        <v>3022028</v>
      </c>
      <c r="B4838" t="s">
        <v>24221</v>
      </c>
      <c r="C4838" t="s">
        <v>459</v>
      </c>
      <c r="D4838" t="s">
        <v>373</v>
      </c>
      <c r="E4838">
        <v>616160</v>
      </c>
      <c r="F4838" t="s">
        <v>24196</v>
      </c>
      <c r="G4838" s="7">
        <v>80.489999999999995</v>
      </c>
    </row>
    <row r="4839" spans="1:7" x14ac:dyDescent="0.3">
      <c r="A4839" s="310">
        <v>3022028</v>
      </c>
      <c r="B4839" t="s">
        <v>24221</v>
      </c>
      <c r="C4839" t="s">
        <v>459</v>
      </c>
      <c r="D4839" t="s">
        <v>371</v>
      </c>
      <c r="E4839">
        <v>615100</v>
      </c>
      <c r="F4839" t="s">
        <v>24196</v>
      </c>
      <c r="G4839" s="7">
        <v>13.4</v>
      </c>
    </row>
    <row r="4840" spans="1:7" x14ac:dyDescent="0.3">
      <c r="A4840" s="310">
        <v>3022028</v>
      </c>
      <c r="B4840" t="s">
        <v>24221</v>
      </c>
      <c r="C4840" t="s">
        <v>459</v>
      </c>
      <c r="D4840" t="s">
        <v>377</v>
      </c>
      <c r="E4840">
        <v>611110</v>
      </c>
      <c r="F4840" t="s">
        <v>24196</v>
      </c>
      <c r="G4840" s="7">
        <v>-18.05</v>
      </c>
    </row>
    <row r="4841" spans="1:7" x14ac:dyDescent="0.3">
      <c r="A4841" s="310">
        <v>3022028</v>
      </c>
      <c r="B4841" t="s">
        <v>24221</v>
      </c>
      <c r="C4841" t="s">
        <v>459</v>
      </c>
      <c r="D4841" t="s">
        <v>371</v>
      </c>
      <c r="E4841">
        <v>616100</v>
      </c>
      <c r="F4841" t="s">
        <v>24196</v>
      </c>
      <c r="G4841" s="7">
        <v>244.95</v>
      </c>
    </row>
    <row r="4842" spans="1:7" x14ac:dyDescent="0.3">
      <c r="A4842" s="310">
        <v>3022028</v>
      </c>
      <c r="B4842" t="s">
        <v>24221</v>
      </c>
      <c r="C4842" t="s">
        <v>459</v>
      </c>
      <c r="D4842" t="s">
        <v>371</v>
      </c>
      <c r="E4842">
        <v>615100</v>
      </c>
      <c r="F4842" t="s">
        <v>24196</v>
      </c>
      <c r="G4842" s="7">
        <v>0.01</v>
      </c>
    </row>
    <row r="4843" spans="1:7" x14ac:dyDescent="0.3">
      <c r="A4843" s="310">
        <v>3022028</v>
      </c>
      <c r="B4843" t="s">
        <v>24221</v>
      </c>
      <c r="C4843" t="s">
        <v>459</v>
      </c>
      <c r="D4843" t="s">
        <v>377</v>
      </c>
      <c r="E4843">
        <v>611110</v>
      </c>
      <c r="F4843" t="s">
        <v>24196</v>
      </c>
      <c r="G4843" s="7">
        <v>-18.649999999999999</v>
      </c>
    </row>
    <row r="4844" spans="1:7" x14ac:dyDescent="0.3">
      <c r="A4844" s="310">
        <v>3022028</v>
      </c>
      <c r="B4844" t="s">
        <v>24221</v>
      </c>
      <c r="C4844" t="s">
        <v>459</v>
      </c>
      <c r="D4844" t="s">
        <v>377</v>
      </c>
      <c r="E4844">
        <v>611110</v>
      </c>
      <c r="F4844" t="s">
        <v>24196</v>
      </c>
      <c r="G4844" s="7">
        <v>0.01</v>
      </c>
    </row>
    <row r="4845" spans="1:7" x14ac:dyDescent="0.3">
      <c r="A4845" s="310">
        <v>3022028</v>
      </c>
      <c r="B4845" t="s">
        <v>24221</v>
      </c>
      <c r="C4845" t="s">
        <v>459</v>
      </c>
      <c r="D4845" t="s">
        <v>371</v>
      </c>
      <c r="E4845">
        <v>615100</v>
      </c>
      <c r="F4845" t="s">
        <v>24196</v>
      </c>
      <c r="G4845" s="7">
        <v>-116.12</v>
      </c>
    </row>
    <row r="4846" spans="1:7" x14ac:dyDescent="0.3">
      <c r="A4846" s="310">
        <v>3022028</v>
      </c>
      <c r="B4846" t="s">
        <v>24221</v>
      </c>
      <c r="C4846" t="s">
        <v>459</v>
      </c>
      <c r="D4846" t="s">
        <v>371</v>
      </c>
      <c r="E4846">
        <v>617100</v>
      </c>
      <c r="F4846" t="s">
        <v>24196</v>
      </c>
      <c r="G4846" s="7">
        <v>398.78</v>
      </c>
    </row>
    <row r="4847" spans="1:7" x14ac:dyDescent="0.3">
      <c r="A4847" s="310">
        <v>3022028</v>
      </c>
      <c r="B4847" t="s">
        <v>24221</v>
      </c>
      <c r="C4847" t="s">
        <v>459</v>
      </c>
      <c r="D4847" t="s">
        <v>377</v>
      </c>
      <c r="E4847">
        <v>611110</v>
      </c>
      <c r="F4847" t="s">
        <v>24196</v>
      </c>
      <c r="G4847" s="7">
        <v>18.649999999999999</v>
      </c>
    </row>
    <row r="4848" spans="1:7" x14ac:dyDescent="0.3">
      <c r="A4848" s="310">
        <v>3022028</v>
      </c>
      <c r="B4848" t="s">
        <v>24221</v>
      </c>
      <c r="C4848" t="s">
        <v>459</v>
      </c>
      <c r="D4848" t="s">
        <v>377</v>
      </c>
      <c r="E4848">
        <v>611110</v>
      </c>
      <c r="F4848" t="s">
        <v>24196</v>
      </c>
      <c r="G4848" s="7">
        <v>18.05</v>
      </c>
    </row>
    <row r="4849" spans="1:7" x14ac:dyDescent="0.3">
      <c r="A4849" s="310">
        <v>3022028</v>
      </c>
      <c r="B4849" t="s">
        <v>24221</v>
      </c>
      <c r="C4849" t="s">
        <v>459</v>
      </c>
      <c r="D4849" t="s">
        <v>373</v>
      </c>
      <c r="E4849">
        <v>615130</v>
      </c>
      <c r="F4849" t="s">
        <v>24196</v>
      </c>
      <c r="G4849" s="7">
        <v>2056.2199999999998</v>
      </c>
    </row>
    <row r="4850" spans="1:7" x14ac:dyDescent="0.3">
      <c r="A4850" s="310">
        <v>3022028</v>
      </c>
      <c r="B4850" t="s">
        <v>24221</v>
      </c>
      <c r="C4850" t="s">
        <v>459</v>
      </c>
      <c r="D4850" t="s">
        <v>377</v>
      </c>
      <c r="E4850">
        <v>611110</v>
      </c>
      <c r="F4850" t="s">
        <v>24196</v>
      </c>
      <c r="G4850" s="7">
        <v>18.05</v>
      </c>
    </row>
    <row r="4851" spans="1:7" x14ac:dyDescent="0.3">
      <c r="A4851" s="310">
        <v>3022028</v>
      </c>
      <c r="B4851" t="s">
        <v>24221</v>
      </c>
      <c r="C4851" t="s">
        <v>459</v>
      </c>
      <c r="D4851" t="s">
        <v>373</v>
      </c>
      <c r="E4851">
        <v>616160</v>
      </c>
      <c r="F4851" t="s">
        <v>24196</v>
      </c>
      <c r="G4851" s="7">
        <v>23.98</v>
      </c>
    </row>
    <row r="4852" spans="1:7" x14ac:dyDescent="0.3">
      <c r="A4852" s="310">
        <v>3022028</v>
      </c>
      <c r="B4852" t="s">
        <v>24221</v>
      </c>
      <c r="C4852" t="s">
        <v>459</v>
      </c>
      <c r="D4852" t="s">
        <v>377</v>
      </c>
      <c r="E4852">
        <v>611110</v>
      </c>
      <c r="F4852" t="s">
        <v>24196</v>
      </c>
      <c r="G4852" s="7">
        <v>23.12</v>
      </c>
    </row>
    <row r="4853" spans="1:7" x14ac:dyDescent="0.3">
      <c r="A4853" s="310">
        <v>3022028</v>
      </c>
      <c r="B4853" t="s">
        <v>24221</v>
      </c>
      <c r="C4853" t="s">
        <v>459</v>
      </c>
      <c r="D4853" t="s">
        <v>371</v>
      </c>
      <c r="E4853">
        <v>615100</v>
      </c>
      <c r="F4853" t="s">
        <v>24196</v>
      </c>
      <c r="G4853" s="7">
        <v>-116.12</v>
      </c>
    </row>
    <row r="4854" spans="1:7" x14ac:dyDescent="0.3">
      <c r="A4854" s="310">
        <v>3022028</v>
      </c>
      <c r="B4854" t="s">
        <v>24221</v>
      </c>
      <c r="C4854" t="s">
        <v>459</v>
      </c>
      <c r="D4854" t="s">
        <v>377</v>
      </c>
      <c r="E4854">
        <v>611110</v>
      </c>
      <c r="F4854" t="s">
        <v>24196</v>
      </c>
      <c r="G4854" s="7">
        <v>441.76</v>
      </c>
    </row>
    <row r="4855" spans="1:7" x14ac:dyDescent="0.3">
      <c r="A4855" s="310">
        <v>3022028</v>
      </c>
      <c r="B4855" t="s">
        <v>24221</v>
      </c>
      <c r="C4855" t="s">
        <v>459</v>
      </c>
      <c r="D4855" t="s">
        <v>371</v>
      </c>
      <c r="E4855">
        <v>615100</v>
      </c>
      <c r="F4855" t="s">
        <v>24196</v>
      </c>
      <c r="G4855" s="7">
        <v>-116.12</v>
      </c>
    </row>
    <row r="4856" spans="1:7" x14ac:dyDescent="0.3">
      <c r="A4856" s="310">
        <v>3022028</v>
      </c>
      <c r="B4856" t="s">
        <v>24221</v>
      </c>
      <c r="C4856" t="s">
        <v>459</v>
      </c>
      <c r="D4856" t="s">
        <v>377</v>
      </c>
      <c r="E4856">
        <v>611110</v>
      </c>
      <c r="F4856" t="s">
        <v>24196</v>
      </c>
      <c r="G4856" s="7">
        <v>-18.649999999999999</v>
      </c>
    </row>
    <row r="4857" spans="1:7" x14ac:dyDescent="0.3">
      <c r="A4857" s="310">
        <v>3022028</v>
      </c>
      <c r="B4857" t="s">
        <v>24221</v>
      </c>
      <c r="C4857" t="s">
        <v>459</v>
      </c>
      <c r="D4857" t="s">
        <v>371</v>
      </c>
      <c r="E4857">
        <v>615100</v>
      </c>
      <c r="F4857" t="s">
        <v>24196</v>
      </c>
      <c r="G4857" s="7">
        <v>4835.3999999999996</v>
      </c>
    </row>
    <row r="4858" spans="1:7" x14ac:dyDescent="0.3">
      <c r="A4858" s="310">
        <v>3022028</v>
      </c>
      <c r="B4858" t="s">
        <v>24221</v>
      </c>
      <c r="C4858" t="s">
        <v>459</v>
      </c>
      <c r="D4858" t="s">
        <v>371</v>
      </c>
      <c r="E4858">
        <v>615100</v>
      </c>
      <c r="F4858" t="s">
        <v>24196</v>
      </c>
      <c r="G4858" s="7">
        <v>8.68</v>
      </c>
    </row>
    <row r="4859" spans="1:7" x14ac:dyDescent="0.3">
      <c r="A4859" s="310">
        <v>3022028</v>
      </c>
      <c r="B4859" t="s">
        <v>24221</v>
      </c>
      <c r="C4859" t="s">
        <v>459</v>
      </c>
      <c r="D4859" t="s">
        <v>371</v>
      </c>
      <c r="E4859">
        <v>615100</v>
      </c>
      <c r="F4859" t="s">
        <v>24196</v>
      </c>
      <c r="G4859" s="7">
        <v>-3.65</v>
      </c>
    </row>
    <row r="4860" spans="1:7" x14ac:dyDescent="0.3">
      <c r="A4860" s="310">
        <v>3022028</v>
      </c>
      <c r="B4860" t="s">
        <v>24221</v>
      </c>
      <c r="C4860" t="s">
        <v>459</v>
      </c>
      <c r="D4860" t="s">
        <v>377</v>
      </c>
      <c r="E4860">
        <v>611110</v>
      </c>
      <c r="F4860" t="s">
        <v>24196</v>
      </c>
      <c r="G4860" s="7">
        <v>18.05</v>
      </c>
    </row>
    <row r="4861" spans="1:7" x14ac:dyDescent="0.3">
      <c r="A4861" s="310">
        <v>3022028</v>
      </c>
      <c r="B4861" t="s">
        <v>24221</v>
      </c>
      <c r="C4861" t="s">
        <v>459</v>
      </c>
      <c r="D4861" t="s">
        <v>371</v>
      </c>
      <c r="E4861">
        <v>615100</v>
      </c>
      <c r="F4861" t="s">
        <v>24196</v>
      </c>
      <c r="G4861" s="7">
        <v>0.01</v>
      </c>
    </row>
    <row r="4862" spans="1:7" x14ac:dyDescent="0.3">
      <c r="A4862" s="310">
        <v>3022028</v>
      </c>
      <c r="B4862" t="s">
        <v>24221</v>
      </c>
      <c r="C4862" t="s">
        <v>459</v>
      </c>
      <c r="D4862" t="s">
        <v>377</v>
      </c>
      <c r="E4862">
        <v>611110</v>
      </c>
      <c r="F4862" t="s">
        <v>24196</v>
      </c>
      <c r="G4862" s="7">
        <v>-18.649999999999999</v>
      </c>
    </row>
    <row r="4863" spans="1:7" x14ac:dyDescent="0.3">
      <c r="A4863" s="310">
        <v>3022028</v>
      </c>
      <c r="B4863" t="s">
        <v>24221</v>
      </c>
      <c r="C4863" t="s">
        <v>459</v>
      </c>
      <c r="D4863" t="s">
        <v>374</v>
      </c>
      <c r="E4863">
        <v>615120</v>
      </c>
      <c r="F4863" t="s">
        <v>24196</v>
      </c>
      <c r="G4863" s="7">
        <v>25.86</v>
      </c>
    </row>
    <row r="4864" spans="1:7" x14ac:dyDescent="0.3">
      <c r="A4864" s="310">
        <v>3022028</v>
      </c>
      <c r="B4864" t="s">
        <v>24221</v>
      </c>
      <c r="C4864" t="s">
        <v>459</v>
      </c>
      <c r="D4864" t="s">
        <v>373</v>
      </c>
      <c r="E4864">
        <v>617150</v>
      </c>
      <c r="F4864" t="s">
        <v>24196</v>
      </c>
      <c r="G4864" s="7">
        <v>135.52000000000001</v>
      </c>
    </row>
    <row r="4865" spans="1:7" x14ac:dyDescent="0.3">
      <c r="A4865" s="310">
        <v>3022028</v>
      </c>
      <c r="B4865" t="s">
        <v>24221</v>
      </c>
      <c r="C4865" t="s">
        <v>459</v>
      </c>
      <c r="D4865" t="s">
        <v>371</v>
      </c>
      <c r="E4865">
        <v>615100</v>
      </c>
      <c r="F4865" t="s">
        <v>24196</v>
      </c>
      <c r="G4865" s="7">
        <v>24.18</v>
      </c>
    </row>
    <row r="4866" spans="1:7" x14ac:dyDescent="0.3">
      <c r="A4866" s="310">
        <v>3022028</v>
      </c>
      <c r="B4866" t="s">
        <v>24221</v>
      </c>
      <c r="C4866" t="s">
        <v>459</v>
      </c>
      <c r="D4866" t="s">
        <v>371</v>
      </c>
      <c r="E4866">
        <v>615100</v>
      </c>
      <c r="F4866" t="s">
        <v>24196</v>
      </c>
      <c r="G4866" s="7">
        <v>-116.12</v>
      </c>
    </row>
    <row r="4867" spans="1:7" x14ac:dyDescent="0.3">
      <c r="A4867" s="310">
        <v>3022028</v>
      </c>
      <c r="B4867" t="s">
        <v>24221</v>
      </c>
      <c r="C4867" t="s">
        <v>459</v>
      </c>
      <c r="D4867" t="s">
        <v>371</v>
      </c>
      <c r="E4867">
        <v>615100</v>
      </c>
      <c r="F4867" t="s">
        <v>24196</v>
      </c>
      <c r="G4867" s="7">
        <v>1799.8</v>
      </c>
    </row>
    <row r="4868" spans="1:7" x14ac:dyDescent="0.3">
      <c r="A4868" s="310">
        <v>3022028</v>
      </c>
      <c r="B4868" t="s">
        <v>24221</v>
      </c>
      <c r="C4868" t="s">
        <v>459</v>
      </c>
      <c r="D4868" t="s">
        <v>371</v>
      </c>
      <c r="E4868">
        <v>615100</v>
      </c>
      <c r="F4868" t="s">
        <v>24196</v>
      </c>
      <c r="G4868" s="7">
        <v>-3.65</v>
      </c>
    </row>
    <row r="4869" spans="1:7" x14ac:dyDescent="0.3">
      <c r="A4869" s="310">
        <v>3022028</v>
      </c>
      <c r="B4869" t="s">
        <v>24221</v>
      </c>
      <c r="C4869" t="s">
        <v>459</v>
      </c>
      <c r="D4869" t="s">
        <v>371</v>
      </c>
      <c r="E4869">
        <v>615100</v>
      </c>
      <c r="F4869" t="s">
        <v>24196</v>
      </c>
      <c r="G4869" s="7">
        <v>-116.12</v>
      </c>
    </row>
    <row r="4870" spans="1:7" x14ac:dyDescent="0.3">
      <c r="A4870" s="310">
        <v>3022028</v>
      </c>
      <c r="B4870" t="s">
        <v>24221</v>
      </c>
      <c r="C4870" t="s">
        <v>459</v>
      </c>
      <c r="D4870" t="s">
        <v>377</v>
      </c>
      <c r="E4870">
        <v>611110</v>
      </c>
      <c r="F4870" t="s">
        <v>24196</v>
      </c>
      <c r="G4870" s="7">
        <v>-18.05</v>
      </c>
    </row>
    <row r="4871" spans="1:7" x14ac:dyDescent="0.3">
      <c r="A4871" s="310">
        <v>3022028</v>
      </c>
      <c r="B4871" t="s">
        <v>24221</v>
      </c>
      <c r="C4871" t="s">
        <v>459</v>
      </c>
      <c r="D4871" t="s">
        <v>371</v>
      </c>
      <c r="E4871">
        <v>616100</v>
      </c>
      <c r="F4871" t="s">
        <v>24196</v>
      </c>
      <c r="G4871" s="7">
        <v>367.84</v>
      </c>
    </row>
    <row r="4872" spans="1:7" x14ac:dyDescent="0.3">
      <c r="A4872" s="310">
        <v>3022028</v>
      </c>
      <c r="B4872" t="s">
        <v>24221</v>
      </c>
      <c r="C4872" t="s">
        <v>459</v>
      </c>
      <c r="D4872" t="s">
        <v>371</v>
      </c>
      <c r="E4872">
        <v>615100</v>
      </c>
      <c r="F4872" t="s">
        <v>24196</v>
      </c>
      <c r="G4872" s="7">
        <v>0.01</v>
      </c>
    </row>
    <row r="4873" spans="1:7" x14ac:dyDescent="0.3">
      <c r="A4873" s="310">
        <v>3022028</v>
      </c>
      <c r="B4873" t="s">
        <v>24221</v>
      </c>
      <c r="C4873" t="s">
        <v>459</v>
      </c>
      <c r="D4873" t="s">
        <v>377</v>
      </c>
      <c r="E4873">
        <v>611110</v>
      </c>
      <c r="F4873" t="s">
        <v>24196</v>
      </c>
      <c r="G4873" s="7">
        <v>18.05</v>
      </c>
    </row>
    <row r="4874" spans="1:7" x14ac:dyDescent="0.3">
      <c r="A4874" s="310">
        <v>3022028</v>
      </c>
      <c r="B4874" t="s">
        <v>24221</v>
      </c>
      <c r="C4874" t="s">
        <v>459</v>
      </c>
      <c r="D4874" t="s">
        <v>371</v>
      </c>
      <c r="E4874">
        <v>615100</v>
      </c>
      <c r="F4874" t="s">
        <v>24196</v>
      </c>
      <c r="G4874" s="7">
        <v>9</v>
      </c>
    </row>
    <row r="4875" spans="1:7" x14ac:dyDescent="0.3">
      <c r="A4875" s="310">
        <v>3022028</v>
      </c>
      <c r="B4875" t="s">
        <v>24221</v>
      </c>
      <c r="C4875" t="s">
        <v>459</v>
      </c>
      <c r="D4875" t="s">
        <v>377</v>
      </c>
      <c r="E4875">
        <v>611110</v>
      </c>
      <c r="F4875" t="s">
        <v>24196</v>
      </c>
      <c r="G4875" s="7">
        <v>62.71</v>
      </c>
    </row>
    <row r="4876" spans="1:7" x14ac:dyDescent="0.3">
      <c r="A4876" s="310">
        <v>3022028</v>
      </c>
      <c r="B4876" t="s">
        <v>24221</v>
      </c>
      <c r="C4876" t="s">
        <v>459</v>
      </c>
      <c r="D4876" t="s">
        <v>371</v>
      </c>
      <c r="E4876">
        <v>615100</v>
      </c>
      <c r="F4876" t="s">
        <v>24196</v>
      </c>
      <c r="G4876" s="7">
        <v>29.83</v>
      </c>
    </row>
    <row r="4877" spans="1:7" x14ac:dyDescent="0.3">
      <c r="A4877" s="310">
        <v>3022028</v>
      </c>
      <c r="B4877" t="s">
        <v>24221</v>
      </c>
      <c r="C4877" t="s">
        <v>459</v>
      </c>
      <c r="D4877" t="s">
        <v>371</v>
      </c>
      <c r="E4877">
        <v>615100</v>
      </c>
      <c r="F4877" t="s">
        <v>24196</v>
      </c>
      <c r="G4877" s="7">
        <v>-134.81</v>
      </c>
    </row>
    <row r="4878" spans="1:7" x14ac:dyDescent="0.3">
      <c r="A4878" s="310">
        <v>3022028</v>
      </c>
      <c r="B4878" t="s">
        <v>24221</v>
      </c>
      <c r="C4878" t="s">
        <v>459</v>
      </c>
      <c r="D4878" t="s">
        <v>373</v>
      </c>
      <c r="E4878">
        <v>617150</v>
      </c>
      <c r="F4878" t="s">
        <v>24196</v>
      </c>
      <c r="G4878" s="7">
        <v>361.39</v>
      </c>
    </row>
    <row r="4879" spans="1:7" x14ac:dyDescent="0.3">
      <c r="A4879" s="310">
        <v>3022028</v>
      </c>
      <c r="B4879" t="s">
        <v>24221</v>
      </c>
      <c r="C4879" t="s">
        <v>459</v>
      </c>
      <c r="D4879" t="s">
        <v>377</v>
      </c>
      <c r="E4879">
        <v>611110</v>
      </c>
      <c r="F4879" t="s">
        <v>24196</v>
      </c>
      <c r="G4879" s="7">
        <v>18.05</v>
      </c>
    </row>
    <row r="4880" spans="1:7" x14ac:dyDescent="0.3">
      <c r="A4880" s="310">
        <v>3022028</v>
      </c>
      <c r="B4880" t="s">
        <v>24221</v>
      </c>
      <c r="C4880" t="s">
        <v>459</v>
      </c>
      <c r="D4880" t="s">
        <v>371</v>
      </c>
      <c r="E4880">
        <v>615100</v>
      </c>
      <c r="F4880" t="s">
        <v>24196</v>
      </c>
      <c r="G4880" s="7">
        <v>1390.43</v>
      </c>
    </row>
    <row r="4881" spans="1:7" x14ac:dyDescent="0.3">
      <c r="A4881" s="310">
        <v>3022028</v>
      </c>
      <c r="B4881" t="s">
        <v>24221</v>
      </c>
      <c r="C4881" t="s">
        <v>459</v>
      </c>
      <c r="D4881" t="s">
        <v>371</v>
      </c>
      <c r="E4881">
        <v>615100</v>
      </c>
      <c r="F4881" t="s">
        <v>24196</v>
      </c>
      <c r="G4881" s="7">
        <v>14.35</v>
      </c>
    </row>
    <row r="4882" spans="1:7" x14ac:dyDescent="0.3">
      <c r="A4882" s="310">
        <v>3022028</v>
      </c>
      <c r="B4882" t="s">
        <v>24221</v>
      </c>
      <c r="C4882" t="s">
        <v>459</v>
      </c>
      <c r="D4882" t="s">
        <v>371</v>
      </c>
      <c r="E4882">
        <v>615100</v>
      </c>
      <c r="F4882" t="s">
        <v>24196</v>
      </c>
      <c r="G4882" s="7">
        <v>-3.65</v>
      </c>
    </row>
    <row r="4883" spans="1:7" x14ac:dyDescent="0.3">
      <c r="A4883" s="310">
        <v>3022028</v>
      </c>
      <c r="B4883" t="s">
        <v>24221</v>
      </c>
      <c r="C4883" t="s">
        <v>459</v>
      </c>
      <c r="D4883" t="s">
        <v>371</v>
      </c>
      <c r="E4883">
        <v>615100</v>
      </c>
      <c r="F4883" t="s">
        <v>24196</v>
      </c>
      <c r="G4883" s="7">
        <v>113.03</v>
      </c>
    </row>
    <row r="4884" spans="1:7" x14ac:dyDescent="0.3">
      <c r="A4884" s="310">
        <v>3022028</v>
      </c>
      <c r="B4884" t="s">
        <v>24221</v>
      </c>
      <c r="C4884" t="s">
        <v>459</v>
      </c>
      <c r="D4884" t="s">
        <v>377</v>
      </c>
      <c r="E4884">
        <v>611110</v>
      </c>
      <c r="F4884" t="s">
        <v>24196</v>
      </c>
      <c r="G4884" s="7">
        <v>18.649999999999999</v>
      </c>
    </row>
    <row r="4885" spans="1:7" x14ac:dyDescent="0.3">
      <c r="A4885" s="310">
        <v>3022028</v>
      </c>
      <c r="B4885" t="s">
        <v>24221</v>
      </c>
      <c r="C4885" t="s">
        <v>459</v>
      </c>
      <c r="D4885" t="s">
        <v>377</v>
      </c>
      <c r="E4885">
        <v>611110</v>
      </c>
      <c r="F4885" t="s">
        <v>24196</v>
      </c>
      <c r="G4885" s="7">
        <v>18.05</v>
      </c>
    </row>
    <row r="4886" spans="1:7" x14ac:dyDescent="0.3">
      <c r="A4886" s="310">
        <v>3022028</v>
      </c>
      <c r="B4886" t="s">
        <v>24221</v>
      </c>
      <c r="C4886" t="s">
        <v>459</v>
      </c>
      <c r="D4886" t="s">
        <v>371</v>
      </c>
      <c r="E4886">
        <v>615100</v>
      </c>
      <c r="F4886" t="s">
        <v>24196</v>
      </c>
      <c r="G4886" s="7">
        <v>16.8</v>
      </c>
    </row>
    <row r="4887" spans="1:7" x14ac:dyDescent="0.3">
      <c r="A4887" s="310">
        <v>3022028</v>
      </c>
      <c r="B4887" t="s">
        <v>24221</v>
      </c>
      <c r="C4887" t="s">
        <v>459</v>
      </c>
      <c r="D4887" t="s">
        <v>371</v>
      </c>
      <c r="E4887">
        <v>615100</v>
      </c>
      <c r="F4887" t="s">
        <v>24196</v>
      </c>
      <c r="G4887" s="7">
        <v>0.01</v>
      </c>
    </row>
    <row r="4888" spans="1:7" x14ac:dyDescent="0.3">
      <c r="A4888" s="310">
        <v>3022028</v>
      </c>
      <c r="B4888" t="s">
        <v>24221</v>
      </c>
      <c r="C4888" t="s">
        <v>459</v>
      </c>
      <c r="D4888" t="s">
        <v>373</v>
      </c>
      <c r="E4888">
        <v>615130</v>
      </c>
      <c r="F4888" t="s">
        <v>24196</v>
      </c>
      <c r="G4888" s="7">
        <v>-59.05</v>
      </c>
    </row>
    <row r="4889" spans="1:7" x14ac:dyDescent="0.3">
      <c r="A4889" s="310">
        <v>3022028</v>
      </c>
      <c r="B4889" t="s">
        <v>24221</v>
      </c>
      <c r="C4889" t="s">
        <v>459</v>
      </c>
      <c r="D4889" t="s">
        <v>371</v>
      </c>
      <c r="E4889">
        <v>615100</v>
      </c>
      <c r="F4889" t="s">
        <v>24196</v>
      </c>
      <c r="G4889" s="7">
        <v>0.01</v>
      </c>
    </row>
    <row r="4890" spans="1:7" x14ac:dyDescent="0.3">
      <c r="A4890" s="310">
        <v>3022028</v>
      </c>
      <c r="B4890" t="s">
        <v>24221</v>
      </c>
      <c r="C4890" t="s">
        <v>459</v>
      </c>
      <c r="D4890" t="s">
        <v>371</v>
      </c>
      <c r="E4890">
        <v>615100</v>
      </c>
      <c r="F4890" t="s">
        <v>24196</v>
      </c>
      <c r="G4890" s="7">
        <v>-3.65</v>
      </c>
    </row>
    <row r="4891" spans="1:7" x14ac:dyDescent="0.3">
      <c r="A4891" s="310">
        <v>3022028</v>
      </c>
      <c r="B4891" t="s">
        <v>24221</v>
      </c>
      <c r="C4891" t="s">
        <v>459</v>
      </c>
      <c r="D4891" t="s">
        <v>371</v>
      </c>
      <c r="E4891">
        <v>615100</v>
      </c>
      <c r="F4891" t="s">
        <v>24196</v>
      </c>
      <c r="G4891" s="7">
        <v>4044.33</v>
      </c>
    </row>
    <row r="4892" spans="1:7" x14ac:dyDescent="0.3">
      <c r="A4892" s="310">
        <v>3022028</v>
      </c>
      <c r="B4892" t="s">
        <v>24221</v>
      </c>
      <c r="C4892" t="s">
        <v>459</v>
      </c>
      <c r="D4892" t="s">
        <v>371</v>
      </c>
      <c r="E4892">
        <v>615100</v>
      </c>
      <c r="F4892" t="s">
        <v>24196</v>
      </c>
      <c r="G4892" s="7">
        <v>17.68</v>
      </c>
    </row>
    <row r="4893" spans="1:7" x14ac:dyDescent="0.3">
      <c r="A4893" s="310">
        <v>3022028</v>
      </c>
      <c r="B4893" t="s">
        <v>24221</v>
      </c>
      <c r="C4893" t="s">
        <v>459</v>
      </c>
      <c r="D4893" t="s">
        <v>371</v>
      </c>
      <c r="E4893">
        <v>615100</v>
      </c>
      <c r="F4893" t="s">
        <v>24196</v>
      </c>
      <c r="G4893" s="7">
        <v>0.01</v>
      </c>
    </row>
    <row r="4894" spans="1:7" x14ac:dyDescent="0.3">
      <c r="A4894" s="310">
        <v>3022028</v>
      </c>
      <c r="B4894" t="s">
        <v>24221</v>
      </c>
      <c r="C4894" t="s">
        <v>459</v>
      </c>
      <c r="D4894" t="s">
        <v>371</v>
      </c>
      <c r="E4894">
        <v>615100</v>
      </c>
      <c r="F4894" t="s">
        <v>24196</v>
      </c>
      <c r="G4894" s="7">
        <v>23.91</v>
      </c>
    </row>
    <row r="4895" spans="1:7" x14ac:dyDescent="0.3">
      <c r="A4895" s="310">
        <v>3022028</v>
      </c>
      <c r="B4895" t="s">
        <v>24221</v>
      </c>
      <c r="C4895" t="s">
        <v>459</v>
      </c>
      <c r="D4895" t="s">
        <v>377</v>
      </c>
      <c r="E4895">
        <v>611110</v>
      </c>
      <c r="F4895" t="s">
        <v>24196</v>
      </c>
      <c r="G4895" s="7">
        <v>-18.649999999999999</v>
      </c>
    </row>
    <row r="4896" spans="1:7" x14ac:dyDescent="0.3">
      <c r="A4896" s="310">
        <v>3022028</v>
      </c>
      <c r="B4896" t="s">
        <v>24221</v>
      </c>
      <c r="C4896" t="s">
        <v>459</v>
      </c>
      <c r="D4896" t="s">
        <v>377</v>
      </c>
      <c r="E4896">
        <v>611110</v>
      </c>
      <c r="F4896" t="s">
        <v>24196</v>
      </c>
      <c r="G4896" s="7">
        <v>18.649999999999999</v>
      </c>
    </row>
    <row r="4897" spans="1:7" x14ac:dyDescent="0.3">
      <c r="A4897" s="310">
        <v>3022028</v>
      </c>
      <c r="B4897" t="s">
        <v>24221</v>
      </c>
      <c r="C4897" t="s">
        <v>459</v>
      </c>
      <c r="D4897" t="s">
        <v>371</v>
      </c>
      <c r="E4897">
        <v>615100</v>
      </c>
      <c r="F4897" t="s">
        <v>24196</v>
      </c>
      <c r="G4897" s="7">
        <v>-116.12</v>
      </c>
    </row>
    <row r="4898" spans="1:7" x14ac:dyDescent="0.3">
      <c r="A4898" s="310">
        <v>3022028</v>
      </c>
      <c r="B4898" t="s">
        <v>24221</v>
      </c>
      <c r="C4898" t="s">
        <v>459</v>
      </c>
      <c r="D4898" t="s">
        <v>371</v>
      </c>
      <c r="E4898">
        <v>615100</v>
      </c>
      <c r="F4898" t="s">
        <v>24196</v>
      </c>
      <c r="G4898" s="7">
        <v>-3.65</v>
      </c>
    </row>
    <row r="4899" spans="1:7" x14ac:dyDescent="0.3">
      <c r="A4899" s="310">
        <v>3022028</v>
      </c>
      <c r="B4899" t="s">
        <v>24221</v>
      </c>
      <c r="C4899" t="s">
        <v>459</v>
      </c>
      <c r="D4899" t="s">
        <v>371</v>
      </c>
      <c r="E4899">
        <v>616100</v>
      </c>
      <c r="F4899" t="s">
        <v>24196</v>
      </c>
      <c r="G4899" s="7">
        <v>533.82000000000005</v>
      </c>
    </row>
    <row r="4900" spans="1:7" x14ac:dyDescent="0.3">
      <c r="A4900" s="310">
        <v>3022028</v>
      </c>
      <c r="B4900" t="s">
        <v>24221</v>
      </c>
      <c r="C4900" t="s">
        <v>459</v>
      </c>
      <c r="D4900" t="s">
        <v>371</v>
      </c>
      <c r="E4900">
        <v>615100</v>
      </c>
      <c r="F4900" t="s">
        <v>24196</v>
      </c>
      <c r="G4900" s="7">
        <v>0.01</v>
      </c>
    </row>
    <row r="4901" spans="1:7" x14ac:dyDescent="0.3">
      <c r="A4901" s="310">
        <v>3022028</v>
      </c>
      <c r="B4901" t="s">
        <v>24221</v>
      </c>
      <c r="C4901" t="s">
        <v>459</v>
      </c>
      <c r="D4901" t="s">
        <v>371</v>
      </c>
      <c r="E4901">
        <v>615100</v>
      </c>
      <c r="F4901" t="s">
        <v>24196</v>
      </c>
      <c r="G4901" s="7">
        <v>-116.12</v>
      </c>
    </row>
    <row r="4902" spans="1:7" x14ac:dyDescent="0.3">
      <c r="A4902" s="310">
        <v>3022028</v>
      </c>
      <c r="B4902" t="s">
        <v>24221</v>
      </c>
      <c r="C4902" t="s">
        <v>459</v>
      </c>
      <c r="D4902" t="s">
        <v>374</v>
      </c>
      <c r="E4902">
        <v>616120</v>
      </c>
      <c r="F4902" t="s">
        <v>24196</v>
      </c>
      <c r="G4902" s="7">
        <v>201.82</v>
      </c>
    </row>
    <row r="4903" spans="1:7" x14ac:dyDescent="0.3">
      <c r="A4903" s="310">
        <v>3022028</v>
      </c>
      <c r="B4903" t="s">
        <v>24221</v>
      </c>
      <c r="C4903" t="s">
        <v>459</v>
      </c>
      <c r="D4903" t="s">
        <v>373</v>
      </c>
      <c r="E4903">
        <v>616160</v>
      </c>
      <c r="F4903" t="s">
        <v>24196</v>
      </c>
      <c r="G4903" s="7">
        <v>248.99</v>
      </c>
    </row>
    <row r="4904" spans="1:7" x14ac:dyDescent="0.3">
      <c r="A4904" s="310">
        <v>3022028</v>
      </c>
      <c r="B4904" t="s">
        <v>24221</v>
      </c>
      <c r="C4904" t="s">
        <v>459</v>
      </c>
      <c r="D4904" t="s">
        <v>377</v>
      </c>
      <c r="E4904">
        <v>611110</v>
      </c>
      <c r="F4904" t="s">
        <v>24196</v>
      </c>
      <c r="G4904" s="7">
        <v>-18.05</v>
      </c>
    </row>
    <row r="4905" spans="1:7" x14ac:dyDescent="0.3">
      <c r="A4905" s="310">
        <v>3022028</v>
      </c>
      <c r="B4905" t="s">
        <v>24221</v>
      </c>
      <c r="C4905" t="s">
        <v>459</v>
      </c>
      <c r="D4905" t="s">
        <v>371</v>
      </c>
      <c r="E4905">
        <v>615100</v>
      </c>
      <c r="F4905" t="s">
        <v>24196</v>
      </c>
      <c r="G4905" s="7">
        <v>0.01</v>
      </c>
    </row>
    <row r="4906" spans="1:7" x14ac:dyDescent="0.3">
      <c r="A4906" s="310">
        <v>3022028</v>
      </c>
      <c r="B4906" t="s">
        <v>24221</v>
      </c>
      <c r="C4906" t="s">
        <v>459</v>
      </c>
      <c r="D4906" t="s">
        <v>373</v>
      </c>
      <c r="E4906">
        <v>615130</v>
      </c>
      <c r="F4906" t="s">
        <v>24196</v>
      </c>
      <c r="G4906" s="7">
        <v>68.540000000000006</v>
      </c>
    </row>
    <row r="4907" spans="1:7" x14ac:dyDescent="0.3">
      <c r="A4907" s="310">
        <v>3022028</v>
      </c>
      <c r="B4907" t="s">
        <v>24221</v>
      </c>
      <c r="C4907" t="s">
        <v>459</v>
      </c>
      <c r="D4907" t="s">
        <v>371</v>
      </c>
      <c r="E4907">
        <v>615100</v>
      </c>
      <c r="F4907" t="s">
        <v>24196</v>
      </c>
      <c r="G4907" s="7">
        <v>-116.12</v>
      </c>
    </row>
    <row r="4908" spans="1:7" x14ac:dyDescent="0.3">
      <c r="A4908" s="310">
        <v>3022028</v>
      </c>
      <c r="B4908" t="s">
        <v>24221</v>
      </c>
      <c r="C4908" t="s">
        <v>459</v>
      </c>
      <c r="D4908" t="s">
        <v>371</v>
      </c>
      <c r="E4908">
        <v>615100</v>
      </c>
      <c r="F4908" t="s">
        <v>24196</v>
      </c>
      <c r="G4908" s="7">
        <v>0.01</v>
      </c>
    </row>
    <row r="4909" spans="1:7" x14ac:dyDescent="0.3">
      <c r="A4909" s="310">
        <v>3022028</v>
      </c>
      <c r="B4909" t="s">
        <v>24221</v>
      </c>
      <c r="C4909" t="s">
        <v>459</v>
      </c>
      <c r="D4909" t="s">
        <v>371</v>
      </c>
      <c r="E4909">
        <v>615100</v>
      </c>
      <c r="F4909" t="s">
        <v>24196</v>
      </c>
      <c r="G4909" s="7">
        <v>-116.12</v>
      </c>
    </row>
    <row r="4910" spans="1:7" x14ac:dyDescent="0.3">
      <c r="A4910" s="310">
        <v>3022028</v>
      </c>
      <c r="B4910" t="s">
        <v>24221</v>
      </c>
      <c r="C4910" t="s">
        <v>459</v>
      </c>
      <c r="D4910" t="s">
        <v>371</v>
      </c>
      <c r="E4910">
        <v>615100</v>
      </c>
      <c r="F4910" t="s">
        <v>24196</v>
      </c>
      <c r="G4910" s="7">
        <v>-3.65</v>
      </c>
    </row>
    <row r="4911" spans="1:7" x14ac:dyDescent="0.3">
      <c r="A4911" s="310">
        <v>3022028</v>
      </c>
      <c r="B4911" t="s">
        <v>24221</v>
      </c>
      <c r="C4911" t="s">
        <v>459</v>
      </c>
      <c r="D4911" t="s">
        <v>377</v>
      </c>
      <c r="E4911">
        <v>611110</v>
      </c>
      <c r="F4911" t="s">
        <v>24196</v>
      </c>
      <c r="G4911" s="7">
        <v>18.649999999999999</v>
      </c>
    </row>
    <row r="4912" spans="1:7" x14ac:dyDescent="0.3">
      <c r="A4912" s="310">
        <v>3022028</v>
      </c>
      <c r="B4912" t="s">
        <v>24221</v>
      </c>
      <c r="C4912" t="s">
        <v>459</v>
      </c>
      <c r="D4912" t="s">
        <v>373</v>
      </c>
      <c r="E4912">
        <v>615130</v>
      </c>
      <c r="F4912" t="s">
        <v>24196</v>
      </c>
      <c r="G4912" s="7">
        <v>59.05</v>
      </c>
    </row>
    <row r="4913" spans="1:7" x14ac:dyDescent="0.3">
      <c r="A4913" s="310">
        <v>3022028</v>
      </c>
      <c r="B4913" t="s">
        <v>24221</v>
      </c>
      <c r="C4913" t="s">
        <v>459</v>
      </c>
      <c r="D4913" t="s">
        <v>373</v>
      </c>
      <c r="E4913">
        <v>615130</v>
      </c>
      <c r="F4913" t="s">
        <v>24196</v>
      </c>
      <c r="G4913" s="7">
        <v>10.28</v>
      </c>
    </row>
    <row r="4914" spans="1:7" x14ac:dyDescent="0.3">
      <c r="A4914" s="310">
        <v>3022028</v>
      </c>
      <c r="B4914" t="s">
        <v>24221</v>
      </c>
      <c r="C4914" t="s">
        <v>459</v>
      </c>
      <c r="D4914" t="s">
        <v>374</v>
      </c>
      <c r="E4914">
        <v>615120</v>
      </c>
      <c r="F4914" t="s">
        <v>24196</v>
      </c>
      <c r="G4914" s="7">
        <v>6.05</v>
      </c>
    </row>
    <row r="4915" spans="1:7" x14ac:dyDescent="0.3">
      <c r="A4915" s="310">
        <v>3022028</v>
      </c>
      <c r="B4915" t="s">
        <v>24221</v>
      </c>
      <c r="C4915" t="s">
        <v>459</v>
      </c>
      <c r="D4915" t="s">
        <v>371</v>
      </c>
      <c r="E4915">
        <v>617100</v>
      </c>
      <c r="F4915" t="s">
        <v>24196</v>
      </c>
      <c r="G4915" s="7">
        <v>1371.5</v>
      </c>
    </row>
    <row r="4916" spans="1:7" x14ac:dyDescent="0.3">
      <c r="A4916" s="310">
        <v>3022028</v>
      </c>
      <c r="B4916" t="s">
        <v>24221</v>
      </c>
      <c r="C4916" t="s">
        <v>459</v>
      </c>
      <c r="D4916" t="s">
        <v>373</v>
      </c>
      <c r="E4916">
        <v>615130</v>
      </c>
      <c r="F4916" t="s">
        <v>24196</v>
      </c>
      <c r="G4916" s="7">
        <v>2056.2199999999998</v>
      </c>
    </row>
    <row r="4917" spans="1:7" x14ac:dyDescent="0.3">
      <c r="A4917" s="310">
        <v>3022028</v>
      </c>
      <c r="B4917" t="s">
        <v>24221</v>
      </c>
      <c r="C4917" t="s">
        <v>459</v>
      </c>
      <c r="D4917" t="s">
        <v>371</v>
      </c>
      <c r="E4917">
        <v>615100</v>
      </c>
      <c r="F4917" t="s">
        <v>24196</v>
      </c>
      <c r="G4917" s="7">
        <v>0.01</v>
      </c>
    </row>
    <row r="4918" spans="1:7" x14ac:dyDescent="0.3">
      <c r="A4918" s="310">
        <v>3022028</v>
      </c>
      <c r="B4918" t="s">
        <v>24221</v>
      </c>
      <c r="C4918" t="s">
        <v>459</v>
      </c>
      <c r="D4918" t="s">
        <v>371</v>
      </c>
      <c r="E4918">
        <v>615100</v>
      </c>
      <c r="F4918" t="s">
        <v>24196</v>
      </c>
      <c r="G4918" s="7">
        <v>-3.65</v>
      </c>
    </row>
    <row r="4919" spans="1:7" x14ac:dyDescent="0.3">
      <c r="A4919" s="310">
        <v>3022028</v>
      </c>
      <c r="B4919" t="s">
        <v>24221</v>
      </c>
      <c r="C4919" t="s">
        <v>459</v>
      </c>
      <c r="D4919" t="s">
        <v>377</v>
      </c>
      <c r="E4919">
        <v>611110</v>
      </c>
      <c r="F4919" t="s">
        <v>24196</v>
      </c>
      <c r="G4919" s="7">
        <v>23.12</v>
      </c>
    </row>
    <row r="4920" spans="1:7" x14ac:dyDescent="0.3">
      <c r="A4920" s="310">
        <v>3022028</v>
      </c>
      <c r="B4920" t="s">
        <v>24221</v>
      </c>
      <c r="C4920" t="s">
        <v>459</v>
      </c>
      <c r="D4920" t="s">
        <v>377</v>
      </c>
      <c r="E4920">
        <v>611110</v>
      </c>
      <c r="F4920" t="s">
        <v>24196</v>
      </c>
      <c r="G4920" s="7">
        <v>-18.649999999999999</v>
      </c>
    </row>
    <row r="4921" spans="1:7" x14ac:dyDescent="0.3">
      <c r="A4921" s="310">
        <v>3022028</v>
      </c>
      <c r="B4921" t="s">
        <v>24221</v>
      </c>
      <c r="C4921" t="s">
        <v>459</v>
      </c>
      <c r="D4921" t="s">
        <v>371</v>
      </c>
      <c r="E4921">
        <v>615100</v>
      </c>
      <c r="F4921" t="s">
        <v>24196</v>
      </c>
      <c r="G4921" s="7">
        <v>-116.12</v>
      </c>
    </row>
    <row r="4922" spans="1:7" x14ac:dyDescent="0.3">
      <c r="A4922" s="310">
        <v>3022028</v>
      </c>
      <c r="B4922" t="s">
        <v>24221</v>
      </c>
      <c r="C4922" t="s">
        <v>459</v>
      </c>
      <c r="D4922" t="s">
        <v>371</v>
      </c>
      <c r="E4922">
        <v>615100</v>
      </c>
      <c r="F4922" t="s">
        <v>24196</v>
      </c>
      <c r="G4922" s="7">
        <v>-116.12</v>
      </c>
    </row>
    <row r="4923" spans="1:7" x14ac:dyDescent="0.3">
      <c r="A4923" s="310">
        <v>3022028</v>
      </c>
      <c r="B4923" t="s">
        <v>24221</v>
      </c>
      <c r="C4923" t="s">
        <v>459</v>
      </c>
      <c r="D4923" t="s">
        <v>377</v>
      </c>
      <c r="E4923">
        <v>611110</v>
      </c>
      <c r="F4923" t="s">
        <v>24196</v>
      </c>
      <c r="G4923" s="7">
        <v>-18.649999999999999</v>
      </c>
    </row>
    <row r="4924" spans="1:7" x14ac:dyDescent="0.3">
      <c r="A4924" s="310">
        <v>3022028</v>
      </c>
      <c r="B4924" t="s">
        <v>24221</v>
      </c>
      <c r="C4924" t="s">
        <v>459</v>
      </c>
      <c r="D4924" t="s">
        <v>371</v>
      </c>
      <c r="E4924">
        <v>616100</v>
      </c>
      <c r="F4924" t="s">
        <v>24196</v>
      </c>
      <c r="G4924" s="7">
        <v>194.59</v>
      </c>
    </row>
    <row r="4925" spans="1:7" x14ac:dyDescent="0.3">
      <c r="A4925" s="310">
        <v>3022028</v>
      </c>
      <c r="B4925" t="s">
        <v>24221</v>
      </c>
      <c r="C4925" t="s">
        <v>459</v>
      </c>
      <c r="D4925" t="s">
        <v>375</v>
      </c>
      <c r="E4925">
        <v>616130</v>
      </c>
      <c r="F4925" t="s">
        <v>24196</v>
      </c>
      <c r="G4925" s="7">
        <v>194.7</v>
      </c>
    </row>
    <row r="4926" spans="1:7" x14ac:dyDescent="0.3">
      <c r="A4926" s="310">
        <v>3022028</v>
      </c>
      <c r="B4926" t="s">
        <v>24221</v>
      </c>
      <c r="C4926" t="s">
        <v>459</v>
      </c>
      <c r="D4926" t="s">
        <v>371</v>
      </c>
      <c r="E4926">
        <v>615100</v>
      </c>
      <c r="F4926" t="s">
        <v>24196</v>
      </c>
      <c r="G4926" s="7">
        <v>-116.12</v>
      </c>
    </row>
    <row r="4927" spans="1:7" x14ac:dyDescent="0.3">
      <c r="A4927" s="310">
        <v>3022028</v>
      </c>
      <c r="B4927" t="s">
        <v>24221</v>
      </c>
      <c r="C4927" t="s">
        <v>459</v>
      </c>
      <c r="D4927" t="s">
        <v>371</v>
      </c>
      <c r="E4927">
        <v>615100</v>
      </c>
      <c r="F4927" t="s">
        <v>24196</v>
      </c>
      <c r="G4927" s="7">
        <v>-3.65</v>
      </c>
    </row>
    <row r="4928" spans="1:7" x14ac:dyDescent="0.3">
      <c r="A4928" s="310">
        <v>3022028</v>
      </c>
      <c r="B4928" t="s">
        <v>24221</v>
      </c>
      <c r="C4928" t="s">
        <v>459</v>
      </c>
      <c r="D4928" t="s">
        <v>377</v>
      </c>
      <c r="E4928">
        <v>611110</v>
      </c>
      <c r="F4928" t="s">
        <v>24196</v>
      </c>
      <c r="G4928" s="7">
        <v>18.05</v>
      </c>
    </row>
    <row r="4929" spans="1:7" x14ac:dyDescent="0.3">
      <c r="A4929" s="310">
        <v>3022028</v>
      </c>
      <c r="B4929" t="s">
        <v>24221</v>
      </c>
      <c r="C4929" t="s">
        <v>459</v>
      </c>
      <c r="D4929" t="s">
        <v>373</v>
      </c>
      <c r="E4929">
        <v>615130</v>
      </c>
      <c r="F4929" t="s">
        <v>24196</v>
      </c>
      <c r="G4929" s="7">
        <v>10.28</v>
      </c>
    </row>
    <row r="4930" spans="1:7" x14ac:dyDescent="0.3">
      <c r="A4930" s="310">
        <v>3022028</v>
      </c>
      <c r="B4930" t="s">
        <v>24221</v>
      </c>
      <c r="C4930" t="s">
        <v>459</v>
      </c>
      <c r="D4930" t="s">
        <v>377</v>
      </c>
      <c r="E4930">
        <v>611110</v>
      </c>
      <c r="F4930" t="s">
        <v>24196</v>
      </c>
      <c r="G4930" s="7">
        <v>-18.05</v>
      </c>
    </row>
    <row r="4931" spans="1:7" x14ac:dyDescent="0.3">
      <c r="A4931" s="310">
        <v>3022028</v>
      </c>
      <c r="B4931" t="s">
        <v>24221</v>
      </c>
      <c r="C4931" t="s">
        <v>459</v>
      </c>
      <c r="D4931" t="s">
        <v>371</v>
      </c>
      <c r="E4931">
        <v>615100</v>
      </c>
      <c r="F4931" t="s">
        <v>24196</v>
      </c>
      <c r="G4931" s="7">
        <v>0.01</v>
      </c>
    </row>
    <row r="4932" spans="1:7" x14ac:dyDescent="0.3">
      <c r="A4932" s="310">
        <v>3022028</v>
      </c>
      <c r="B4932" t="s">
        <v>24221</v>
      </c>
      <c r="C4932" t="s">
        <v>459</v>
      </c>
      <c r="D4932" t="s">
        <v>373</v>
      </c>
      <c r="E4932">
        <v>617150</v>
      </c>
      <c r="F4932" t="s">
        <v>24196</v>
      </c>
      <c r="G4932" s="7">
        <v>419.47</v>
      </c>
    </row>
    <row r="4933" spans="1:7" x14ac:dyDescent="0.3">
      <c r="A4933" s="310">
        <v>3022028</v>
      </c>
      <c r="B4933" t="s">
        <v>24221</v>
      </c>
      <c r="C4933" t="s">
        <v>459</v>
      </c>
      <c r="D4933" t="s">
        <v>377</v>
      </c>
      <c r="E4933">
        <v>611110</v>
      </c>
      <c r="F4933" t="s">
        <v>24196</v>
      </c>
      <c r="G4933" s="7">
        <v>-18.649999999999999</v>
      </c>
    </row>
    <row r="4934" spans="1:7" x14ac:dyDescent="0.3">
      <c r="A4934" s="310">
        <v>3022028</v>
      </c>
      <c r="B4934" t="s">
        <v>24221</v>
      </c>
      <c r="C4934" t="s">
        <v>459</v>
      </c>
      <c r="D4934" t="s">
        <v>377</v>
      </c>
      <c r="E4934">
        <v>611110</v>
      </c>
      <c r="F4934" t="s">
        <v>24196</v>
      </c>
      <c r="G4934" s="7">
        <v>-18.649999999999999</v>
      </c>
    </row>
    <row r="4935" spans="1:7" x14ac:dyDescent="0.3">
      <c r="A4935" s="310">
        <v>3022028</v>
      </c>
      <c r="B4935" t="s">
        <v>24221</v>
      </c>
      <c r="C4935" t="s">
        <v>459</v>
      </c>
      <c r="D4935" t="s">
        <v>371</v>
      </c>
      <c r="E4935">
        <v>615100</v>
      </c>
      <c r="F4935" t="s">
        <v>24196</v>
      </c>
      <c r="G4935" s="7">
        <v>-116.12</v>
      </c>
    </row>
    <row r="4936" spans="1:7" x14ac:dyDescent="0.3">
      <c r="A4936" s="310">
        <v>3022028</v>
      </c>
      <c r="B4936" t="s">
        <v>24221</v>
      </c>
      <c r="C4936" t="s">
        <v>459</v>
      </c>
      <c r="D4936" t="s">
        <v>371</v>
      </c>
      <c r="E4936">
        <v>615100</v>
      </c>
      <c r="F4936" t="s">
        <v>24196</v>
      </c>
      <c r="G4936" s="7">
        <v>-3.65</v>
      </c>
    </row>
    <row r="4937" spans="1:7" x14ac:dyDescent="0.3">
      <c r="A4937" s="310">
        <v>3022028</v>
      </c>
      <c r="B4937" t="s">
        <v>24221</v>
      </c>
      <c r="C4937" t="s">
        <v>459</v>
      </c>
      <c r="D4937" t="s">
        <v>377</v>
      </c>
      <c r="E4937">
        <v>611110</v>
      </c>
      <c r="F4937" t="s">
        <v>24196</v>
      </c>
      <c r="G4937" s="7">
        <v>18.05</v>
      </c>
    </row>
    <row r="4938" spans="1:7" x14ac:dyDescent="0.3">
      <c r="A4938" s="310">
        <v>3022028</v>
      </c>
      <c r="B4938" t="s">
        <v>24221</v>
      </c>
      <c r="C4938" t="s">
        <v>459</v>
      </c>
      <c r="D4938" t="s">
        <v>373</v>
      </c>
      <c r="E4938">
        <v>616160</v>
      </c>
      <c r="F4938" t="s">
        <v>24196</v>
      </c>
      <c r="G4938" s="7">
        <v>245.88</v>
      </c>
    </row>
    <row r="4939" spans="1:7" x14ac:dyDescent="0.3">
      <c r="A4939" s="310">
        <v>3022028</v>
      </c>
      <c r="B4939" t="s">
        <v>24221</v>
      </c>
      <c r="C4939" t="s">
        <v>459</v>
      </c>
      <c r="D4939" t="s">
        <v>377</v>
      </c>
      <c r="E4939">
        <v>611110</v>
      </c>
      <c r="F4939" t="s">
        <v>24196</v>
      </c>
      <c r="G4939" s="7">
        <v>-18.649999999999999</v>
      </c>
    </row>
    <row r="4940" spans="1:7" x14ac:dyDescent="0.3">
      <c r="A4940" s="310">
        <v>3022028</v>
      </c>
      <c r="B4940" t="s">
        <v>24221</v>
      </c>
      <c r="C4940" t="s">
        <v>459</v>
      </c>
      <c r="D4940" t="s">
        <v>377</v>
      </c>
      <c r="E4940">
        <v>611110</v>
      </c>
      <c r="F4940" t="s">
        <v>24196</v>
      </c>
      <c r="G4940" s="7">
        <v>-18.05</v>
      </c>
    </row>
    <row r="4941" spans="1:7" x14ac:dyDescent="0.3">
      <c r="A4941" s="310">
        <v>3022028</v>
      </c>
      <c r="B4941" t="s">
        <v>24221</v>
      </c>
      <c r="C4941" t="s">
        <v>459</v>
      </c>
      <c r="D4941" t="s">
        <v>374</v>
      </c>
      <c r="E4941">
        <v>616120</v>
      </c>
      <c r="F4941" t="s">
        <v>24196</v>
      </c>
      <c r="G4941" s="7">
        <v>153.69999999999999</v>
      </c>
    </row>
    <row r="4942" spans="1:7" x14ac:dyDescent="0.3">
      <c r="A4942" s="310">
        <v>3022028</v>
      </c>
      <c r="B4942" t="s">
        <v>24221</v>
      </c>
      <c r="C4942" t="s">
        <v>459</v>
      </c>
      <c r="D4942" t="s">
        <v>377</v>
      </c>
      <c r="E4942">
        <v>611110</v>
      </c>
      <c r="F4942" t="s">
        <v>24196</v>
      </c>
      <c r="G4942" s="7">
        <v>-18.649999999999999</v>
      </c>
    </row>
    <row r="4943" spans="1:7" x14ac:dyDescent="0.3">
      <c r="A4943" s="310">
        <v>3022028</v>
      </c>
      <c r="B4943" t="s">
        <v>24221</v>
      </c>
      <c r="C4943" t="s">
        <v>459</v>
      </c>
      <c r="D4943" t="s">
        <v>377</v>
      </c>
      <c r="E4943">
        <v>611110</v>
      </c>
      <c r="F4943" t="s">
        <v>24196</v>
      </c>
      <c r="G4943" s="7">
        <v>-18.649999999999999</v>
      </c>
    </row>
    <row r="4944" spans="1:7" x14ac:dyDescent="0.3">
      <c r="A4944" s="310">
        <v>3022028</v>
      </c>
      <c r="B4944" t="s">
        <v>24221</v>
      </c>
      <c r="C4944" t="s">
        <v>459</v>
      </c>
      <c r="D4944" t="s">
        <v>371</v>
      </c>
      <c r="E4944">
        <v>615100</v>
      </c>
      <c r="F4944" t="s">
        <v>24196</v>
      </c>
      <c r="G4944" s="7">
        <v>-3.65</v>
      </c>
    </row>
    <row r="4945" spans="1:7" x14ac:dyDescent="0.3">
      <c r="A4945" s="310">
        <v>3022028</v>
      </c>
      <c r="B4945" t="s">
        <v>24221</v>
      </c>
      <c r="C4945" t="s">
        <v>459</v>
      </c>
      <c r="D4945" t="s">
        <v>371</v>
      </c>
      <c r="E4945">
        <v>615100</v>
      </c>
      <c r="F4945" t="s">
        <v>24196</v>
      </c>
      <c r="G4945" s="7">
        <v>-3.65</v>
      </c>
    </row>
    <row r="4946" spans="1:7" x14ac:dyDescent="0.3">
      <c r="A4946" s="310">
        <v>3022028</v>
      </c>
      <c r="B4946" t="s">
        <v>24221</v>
      </c>
      <c r="C4946" t="s">
        <v>459</v>
      </c>
      <c r="D4946" t="s">
        <v>371</v>
      </c>
      <c r="E4946">
        <v>617100</v>
      </c>
      <c r="F4946" t="s">
        <v>24196</v>
      </c>
      <c r="G4946" s="7">
        <v>1159.9100000000001</v>
      </c>
    </row>
    <row r="4947" spans="1:7" x14ac:dyDescent="0.3">
      <c r="A4947" s="310">
        <v>3022028</v>
      </c>
      <c r="B4947" t="s">
        <v>24221</v>
      </c>
      <c r="C4947" t="s">
        <v>459</v>
      </c>
      <c r="D4947" t="s">
        <v>377</v>
      </c>
      <c r="E4947">
        <v>611110</v>
      </c>
      <c r="F4947" t="s">
        <v>24196</v>
      </c>
      <c r="G4947" s="7">
        <v>18.649999999999999</v>
      </c>
    </row>
    <row r="4948" spans="1:7" x14ac:dyDescent="0.3">
      <c r="A4948" s="310">
        <v>3022028</v>
      </c>
      <c r="B4948" t="s">
        <v>24221</v>
      </c>
      <c r="C4948" t="s">
        <v>459</v>
      </c>
      <c r="D4948" t="s">
        <v>377</v>
      </c>
      <c r="E4948">
        <v>611110</v>
      </c>
      <c r="F4948" t="s">
        <v>24196</v>
      </c>
      <c r="G4948" s="7">
        <v>18.649999999999999</v>
      </c>
    </row>
    <row r="4949" spans="1:7" x14ac:dyDescent="0.3">
      <c r="A4949" s="310">
        <v>3022028</v>
      </c>
      <c r="B4949" t="s">
        <v>24221</v>
      </c>
      <c r="C4949" t="s">
        <v>459</v>
      </c>
      <c r="D4949" t="s">
        <v>373</v>
      </c>
      <c r="E4949">
        <v>615130</v>
      </c>
      <c r="F4949" t="s">
        <v>24196</v>
      </c>
      <c r="G4949" s="7">
        <v>-29.53</v>
      </c>
    </row>
    <row r="4950" spans="1:7" x14ac:dyDescent="0.3">
      <c r="A4950" s="310">
        <v>3022028</v>
      </c>
      <c r="B4950" t="s">
        <v>24221</v>
      </c>
      <c r="C4950" t="s">
        <v>459</v>
      </c>
      <c r="D4950" t="s">
        <v>377</v>
      </c>
      <c r="E4950">
        <v>611110</v>
      </c>
      <c r="F4950" t="s">
        <v>24196</v>
      </c>
      <c r="G4950" s="7">
        <v>-18.05</v>
      </c>
    </row>
    <row r="4951" spans="1:7" x14ac:dyDescent="0.3">
      <c r="A4951" s="310">
        <v>3022028</v>
      </c>
      <c r="B4951" t="s">
        <v>24221</v>
      </c>
      <c r="C4951" t="s">
        <v>459</v>
      </c>
      <c r="D4951" t="s">
        <v>371</v>
      </c>
      <c r="E4951">
        <v>617100</v>
      </c>
      <c r="F4951" t="s">
        <v>24196</v>
      </c>
      <c r="G4951" s="7">
        <v>1159.9100000000001</v>
      </c>
    </row>
    <row r="4952" spans="1:7" x14ac:dyDescent="0.3">
      <c r="A4952" s="310">
        <v>3022028</v>
      </c>
      <c r="B4952" t="s">
        <v>24221</v>
      </c>
      <c r="C4952" t="s">
        <v>459</v>
      </c>
      <c r="D4952" t="s">
        <v>371</v>
      </c>
      <c r="E4952">
        <v>615100</v>
      </c>
      <c r="F4952" t="s">
        <v>24196</v>
      </c>
      <c r="G4952" s="7">
        <v>-116.12</v>
      </c>
    </row>
    <row r="4953" spans="1:7" x14ac:dyDescent="0.3">
      <c r="A4953" s="310">
        <v>3022028</v>
      </c>
      <c r="B4953" t="s">
        <v>24221</v>
      </c>
      <c r="C4953" t="s">
        <v>459</v>
      </c>
      <c r="D4953" t="s">
        <v>377</v>
      </c>
      <c r="E4953">
        <v>611110</v>
      </c>
      <c r="F4953" t="s">
        <v>24196</v>
      </c>
      <c r="G4953" s="7">
        <v>-18.05</v>
      </c>
    </row>
    <row r="4954" spans="1:7" x14ac:dyDescent="0.3">
      <c r="A4954" s="310">
        <v>3022028</v>
      </c>
      <c r="B4954" t="s">
        <v>24221</v>
      </c>
      <c r="C4954" t="s">
        <v>459</v>
      </c>
      <c r="D4954" t="s">
        <v>371</v>
      </c>
      <c r="E4954">
        <v>615100</v>
      </c>
      <c r="F4954" t="s">
        <v>24196</v>
      </c>
      <c r="G4954" s="7">
        <v>-116.12</v>
      </c>
    </row>
    <row r="4955" spans="1:7" x14ac:dyDescent="0.3">
      <c r="A4955" s="310">
        <v>3022028</v>
      </c>
      <c r="B4955" t="s">
        <v>24221</v>
      </c>
      <c r="C4955" t="s">
        <v>459</v>
      </c>
      <c r="D4955" t="s">
        <v>371</v>
      </c>
      <c r="E4955">
        <v>615100</v>
      </c>
      <c r="F4955" t="s">
        <v>24196</v>
      </c>
      <c r="G4955" s="7">
        <v>-116.12</v>
      </c>
    </row>
    <row r="4956" spans="1:7" x14ac:dyDescent="0.3">
      <c r="A4956" s="310">
        <v>3022028</v>
      </c>
      <c r="B4956" t="s">
        <v>24221</v>
      </c>
      <c r="C4956" t="s">
        <v>459</v>
      </c>
      <c r="D4956" t="s">
        <v>377</v>
      </c>
      <c r="E4956">
        <v>611110</v>
      </c>
      <c r="F4956" t="s">
        <v>24196</v>
      </c>
      <c r="G4956" s="7">
        <v>-115.59</v>
      </c>
    </row>
    <row r="4957" spans="1:7" x14ac:dyDescent="0.3">
      <c r="A4957" s="310">
        <v>3022028</v>
      </c>
      <c r="B4957" t="s">
        <v>24221</v>
      </c>
      <c r="C4957" t="s">
        <v>459</v>
      </c>
      <c r="D4957" t="s">
        <v>373</v>
      </c>
      <c r="E4957">
        <v>615130</v>
      </c>
      <c r="F4957" t="s">
        <v>24196</v>
      </c>
      <c r="G4957" s="7">
        <v>-68.540000000000006</v>
      </c>
    </row>
    <row r="4958" spans="1:7" x14ac:dyDescent="0.3">
      <c r="A4958" s="310">
        <v>3022028</v>
      </c>
      <c r="B4958" t="s">
        <v>24221</v>
      </c>
      <c r="C4958" t="s">
        <v>459</v>
      </c>
      <c r="D4958" t="s">
        <v>377</v>
      </c>
      <c r="E4958">
        <v>611110</v>
      </c>
      <c r="F4958" t="s">
        <v>24196</v>
      </c>
      <c r="G4958" s="7">
        <v>-0.01</v>
      </c>
    </row>
    <row r="4959" spans="1:7" x14ac:dyDescent="0.3">
      <c r="A4959" s="310">
        <v>3022028</v>
      </c>
      <c r="B4959" t="s">
        <v>24221</v>
      </c>
      <c r="C4959" t="s">
        <v>459</v>
      </c>
      <c r="D4959" t="s">
        <v>373</v>
      </c>
      <c r="E4959">
        <v>615130</v>
      </c>
      <c r="F4959" t="s">
        <v>24196</v>
      </c>
      <c r="G4959" s="7">
        <v>2056.2199999999998</v>
      </c>
    </row>
    <row r="4960" spans="1:7" x14ac:dyDescent="0.3">
      <c r="A4960" s="310">
        <v>3022028</v>
      </c>
      <c r="B4960" t="s">
        <v>24221</v>
      </c>
      <c r="C4960" t="s">
        <v>459</v>
      </c>
      <c r="D4960" t="s">
        <v>371</v>
      </c>
      <c r="E4960">
        <v>615100</v>
      </c>
      <c r="F4960" t="s">
        <v>24196</v>
      </c>
      <c r="G4960" s="7">
        <v>-3.65</v>
      </c>
    </row>
    <row r="4961" spans="1:7" x14ac:dyDescent="0.3">
      <c r="A4961" s="310">
        <v>3022028</v>
      </c>
      <c r="B4961" t="s">
        <v>24221</v>
      </c>
      <c r="C4961" t="s">
        <v>459</v>
      </c>
      <c r="D4961" t="s">
        <v>377</v>
      </c>
      <c r="E4961">
        <v>611110</v>
      </c>
      <c r="F4961" t="s">
        <v>24196</v>
      </c>
      <c r="G4961" s="7">
        <v>-18.649999999999999</v>
      </c>
    </row>
    <row r="4962" spans="1:7" x14ac:dyDescent="0.3">
      <c r="A4962" s="310">
        <v>3022028</v>
      </c>
      <c r="B4962" t="s">
        <v>24221</v>
      </c>
      <c r="C4962" t="s">
        <v>459</v>
      </c>
      <c r="D4962" t="s">
        <v>377</v>
      </c>
      <c r="E4962">
        <v>611110</v>
      </c>
      <c r="F4962" t="s">
        <v>24196</v>
      </c>
      <c r="G4962" s="7">
        <v>18.649999999999999</v>
      </c>
    </row>
    <row r="4963" spans="1:7" x14ac:dyDescent="0.3">
      <c r="A4963" s="310">
        <v>3022028</v>
      </c>
      <c r="B4963" t="s">
        <v>24221</v>
      </c>
      <c r="C4963" t="s">
        <v>459</v>
      </c>
      <c r="D4963" t="s">
        <v>377</v>
      </c>
      <c r="E4963">
        <v>611110</v>
      </c>
      <c r="F4963" t="s">
        <v>24196</v>
      </c>
      <c r="G4963" s="7">
        <v>2.8</v>
      </c>
    </row>
    <row r="4964" spans="1:7" x14ac:dyDescent="0.3">
      <c r="A4964" s="310">
        <v>3022028</v>
      </c>
      <c r="B4964" t="s">
        <v>24221</v>
      </c>
      <c r="C4964" t="s">
        <v>459</v>
      </c>
      <c r="D4964" t="s">
        <v>373</v>
      </c>
      <c r="E4964">
        <v>615130</v>
      </c>
      <c r="F4964" t="s">
        <v>24196</v>
      </c>
      <c r="G4964" s="7">
        <v>1.03</v>
      </c>
    </row>
    <row r="4965" spans="1:7" x14ac:dyDescent="0.3">
      <c r="A4965" s="310">
        <v>3022028</v>
      </c>
      <c r="B4965" t="s">
        <v>24221</v>
      </c>
      <c r="C4965" t="s">
        <v>459</v>
      </c>
      <c r="D4965" t="s">
        <v>377</v>
      </c>
      <c r="E4965">
        <v>611110</v>
      </c>
      <c r="F4965" t="s">
        <v>24196</v>
      </c>
      <c r="G4965" s="7">
        <v>18.649999999999999</v>
      </c>
    </row>
    <row r="4966" spans="1:7" x14ac:dyDescent="0.3">
      <c r="A4966" s="310">
        <v>3022028</v>
      </c>
      <c r="B4966" t="s">
        <v>24221</v>
      </c>
      <c r="C4966" t="s">
        <v>459</v>
      </c>
      <c r="D4966" t="s">
        <v>371</v>
      </c>
      <c r="E4966">
        <v>615100</v>
      </c>
      <c r="F4966" t="s">
        <v>24196</v>
      </c>
      <c r="G4966" s="7">
        <v>-3.65</v>
      </c>
    </row>
    <row r="4967" spans="1:7" x14ac:dyDescent="0.3">
      <c r="A4967" s="310">
        <v>3022028</v>
      </c>
      <c r="B4967" t="s">
        <v>24221</v>
      </c>
      <c r="C4967" t="s">
        <v>459</v>
      </c>
      <c r="D4967" t="s">
        <v>377</v>
      </c>
      <c r="E4967">
        <v>611110</v>
      </c>
      <c r="F4967" t="s">
        <v>24196</v>
      </c>
      <c r="G4967" s="7">
        <v>-18.05</v>
      </c>
    </row>
    <row r="4968" spans="1:7" x14ac:dyDescent="0.3">
      <c r="A4968" s="310">
        <v>3022028</v>
      </c>
      <c r="B4968" t="s">
        <v>24221</v>
      </c>
      <c r="C4968" t="s">
        <v>459</v>
      </c>
      <c r="D4968" t="s">
        <v>377</v>
      </c>
      <c r="E4968">
        <v>611110</v>
      </c>
      <c r="F4968" t="s">
        <v>24196</v>
      </c>
      <c r="G4968" s="7">
        <v>18.649999999999999</v>
      </c>
    </row>
    <row r="4969" spans="1:7" x14ac:dyDescent="0.3">
      <c r="A4969" s="310">
        <v>3022028</v>
      </c>
      <c r="B4969" t="s">
        <v>24221</v>
      </c>
      <c r="C4969" t="s">
        <v>459</v>
      </c>
      <c r="D4969" t="s">
        <v>373</v>
      </c>
      <c r="E4969">
        <v>615130</v>
      </c>
      <c r="F4969" t="s">
        <v>24196</v>
      </c>
      <c r="G4969" s="7">
        <v>3.32</v>
      </c>
    </row>
    <row r="4970" spans="1:7" x14ac:dyDescent="0.3">
      <c r="A4970" s="310">
        <v>3022028</v>
      </c>
      <c r="B4970" t="s">
        <v>24221</v>
      </c>
      <c r="C4970" t="s">
        <v>459</v>
      </c>
      <c r="D4970" t="s">
        <v>377</v>
      </c>
      <c r="E4970">
        <v>611120</v>
      </c>
      <c r="F4970" t="s">
        <v>24196</v>
      </c>
      <c r="G4970" s="7">
        <v>21.38</v>
      </c>
    </row>
    <row r="4971" spans="1:7" x14ac:dyDescent="0.3">
      <c r="A4971" s="310">
        <v>3022028</v>
      </c>
      <c r="B4971" t="s">
        <v>24221</v>
      </c>
      <c r="C4971" t="s">
        <v>459</v>
      </c>
      <c r="D4971" t="s">
        <v>371</v>
      </c>
      <c r="E4971">
        <v>615100</v>
      </c>
      <c r="F4971" t="s">
        <v>24196</v>
      </c>
      <c r="G4971" s="7">
        <v>6.95</v>
      </c>
    </row>
    <row r="4972" spans="1:7" x14ac:dyDescent="0.3">
      <c r="A4972" s="310">
        <v>3022028</v>
      </c>
      <c r="B4972" t="s">
        <v>24221</v>
      </c>
      <c r="C4972" t="s">
        <v>459</v>
      </c>
      <c r="D4972" t="s">
        <v>373</v>
      </c>
      <c r="E4972">
        <v>615130</v>
      </c>
      <c r="F4972" t="s">
        <v>24196</v>
      </c>
      <c r="G4972" s="7">
        <v>8.86</v>
      </c>
    </row>
    <row r="4973" spans="1:7" x14ac:dyDescent="0.3">
      <c r="A4973" s="310">
        <v>3022028</v>
      </c>
      <c r="B4973" t="s">
        <v>24221</v>
      </c>
      <c r="C4973" t="s">
        <v>459</v>
      </c>
      <c r="D4973" t="s">
        <v>377</v>
      </c>
      <c r="E4973">
        <v>611110</v>
      </c>
      <c r="F4973" t="s">
        <v>24196</v>
      </c>
      <c r="G4973" s="7">
        <v>-18.05</v>
      </c>
    </row>
    <row r="4974" spans="1:7" x14ac:dyDescent="0.3">
      <c r="A4974" s="310">
        <v>3022028</v>
      </c>
      <c r="B4974" t="s">
        <v>24221</v>
      </c>
      <c r="C4974" t="s">
        <v>459</v>
      </c>
      <c r="D4974" t="s">
        <v>371</v>
      </c>
      <c r="E4974">
        <v>615100</v>
      </c>
      <c r="F4974" t="s">
        <v>24196</v>
      </c>
      <c r="G4974" s="7">
        <v>0.01</v>
      </c>
    </row>
    <row r="4975" spans="1:7" x14ac:dyDescent="0.3">
      <c r="A4975" s="310">
        <v>3022028</v>
      </c>
      <c r="B4975" t="s">
        <v>24221</v>
      </c>
      <c r="C4975" t="s">
        <v>459</v>
      </c>
      <c r="D4975" t="s">
        <v>377</v>
      </c>
      <c r="E4975">
        <v>611110</v>
      </c>
      <c r="F4975" t="s">
        <v>24196</v>
      </c>
      <c r="G4975" s="7">
        <v>18.05</v>
      </c>
    </row>
    <row r="4976" spans="1:7" x14ac:dyDescent="0.3">
      <c r="A4976" s="310">
        <v>3022028</v>
      </c>
      <c r="B4976" t="s">
        <v>24221</v>
      </c>
      <c r="C4976" t="s">
        <v>459</v>
      </c>
      <c r="D4976" t="s">
        <v>377</v>
      </c>
      <c r="E4976">
        <v>611130</v>
      </c>
      <c r="F4976" t="s">
        <v>24196</v>
      </c>
      <c r="G4976" s="7">
        <v>72.94</v>
      </c>
    </row>
    <row r="4977" spans="1:7" x14ac:dyDescent="0.3">
      <c r="A4977" s="310">
        <v>3022028</v>
      </c>
      <c r="B4977" t="s">
        <v>24221</v>
      </c>
      <c r="C4977" t="s">
        <v>459</v>
      </c>
      <c r="D4977" t="s">
        <v>374</v>
      </c>
      <c r="E4977">
        <v>615120</v>
      </c>
      <c r="F4977" t="s">
        <v>24196</v>
      </c>
      <c r="G4977" s="7">
        <v>1078.96</v>
      </c>
    </row>
    <row r="4978" spans="1:7" x14ac:dyDescent="0.3">
      <c r="A4978" s="310">
        <v>3022028</v>
      </c>
      <c r="B4978" t="s">
        <v>24221</v>
      </c>
      <c r="C4978" t="s">
        <v>459</v>
      </c>
      <c r="D4978" t="s">
        <v>373</v>
      </c>
      <c r="E4978">
        <v>615130</v>
      </c>
      <c r="F4978" t="s">
        <v>24196</v>
      </c>
      <c r="G4978" s="7">
        <v>29.53</v>
      </c>
    </row>
    <row r="4979" spans="1:7" x14ac:dyDescent="0.3">
      <c r="A4979" s="310">
        <v>3022028</v>
      </c>
      <c r="B4979" t="s">
        <v>24221</v>
      </c>
      <c r="C4979" t="s">
        <v>459</v>
      </c>
      <c r="D4979" t="s">
        <v>377</v>
      </c>
      <c r="E4979">
        <v>611110</v>
      </c>
      <c r="F4979" t="s">
        <v>24196</v>
      </c>
      <c r="G4979" s="7">
        <v>18.649999999999999</v>
      </c>
    </row>
    <row r="4980" spans="1:7" x14ac:dyDescent="0.3">
      <c r="A4980" s="310">
        <v>3022028</v>
      </c>
      <c r="B4980" t="s">
        <v>24221</v>
      </c>
      <c r="C4980" t="s">
        <v>459</v>
      </c>
      <c r="D4980" t="s">
        <v>377</v>
      </c>
      <c r="E4980">
        <v>611110</v>
      </c>
      <c r="F4980" t="s">
        <v>24196</v>
      </c>
      <c r="G4980" s="7">
        <v>-18.649999999999999</v>
      </c>
    </row>
    <row r="4981" spans="1:7" x14ac:dyDescent="0.3">
      <c r="A4981" s="310">
        <v>3022028</v>
      </c>
      <c r="B4981" t="s">
        <v>24221</v>
      </c>
      <c r="C4981" t="s">
        <v>459</v>
      </c>
      <c r="D4981" t="s">
        <v>371</v>
      </c>
      <c r="E4981">
        <v>615100</v>
      </c>
      <c r="F4981" t="s">
        <v>24196</v>
      </c>
      <c r="G4981" s="7">
        <v>-3.65</v>
      </c>
    </row>
    <row r="4982" spans="1:7" x14ac:dyDescent="0.3">
      <c r="A4982" s="310">
        <v>3022028</v>
      </c>
      <c r="B4982" t="s">
        <v>24221</v>
      </c>
      <c r="C4982" t="s">
        <v>459</v>
      </c>
      <c r="D4982" t="s">
        <v>371</v>
      </c>
      <c r="E4982">
        <v>617100</v>
      </c>
      <c r="F4982" t="s">
        <v>24196</v>
      </c>
      <c r="G4982" s="7">
        <v>497.82</v>
      </c>
    </row>
    <row r="4983" spans="1:7" x14ac:dyDescent="0.3">
      <c r="A4983" s="310">
        <v>3022028</v>
      </c>
      <c r="B4983" t="s">
        <v>24221</v>
      </c>
      <c r="C4983" t="s">
        <v>459</v>
      </c>
      <c r="D4983" t="s">
        <v>377</v>
      </c>
      <c r="E4983">
        <v>611110</v>
      </c>
      <c r="F4983" t="s">
        <v>24196</v>
      </c>
      <c r="G4983" s="7">
        <v>-18.649999999999999</v>
      </c>
    </row>
    <row r="4984" spans="1:7" x14ac:dyDescent="0.3">
      <c r="A4984" s="310">
        <v>3022028</v>
      </c>
      <c r="B4984" t="s">
        <v>24221</v>
      </c>
      <c r="C4984" t="s">
        <v>459</v>
      </c>
      <c r="D4984" t="s">
        <v>371</v>
      </c>
      <c r="E4984">
        <v>615100</v>
      </c>
      <c r="F4984" t="s">
        <v>24196</v>
      </c>
      <c r="G4984" s="7">
        <v>0.01</v>
      </c>
    </row>
    <row r="4985" spans="1:7" x14ac:dyDescent="0.3">
      <c r="A4985" s="310">
        <v>3022028</v>
      </c>
      <c r="B4985" t="s">
        <v>24221</v>
      </c>
      <c r="C4985" t="s">
        <v>459</v>
      </c>
      <c r="D4985" t="s">
        <v>371</v>
      </c>
      <c r="E4985">
        <v>615100</v>
      </c>
      <c r="F4985" t="s">
        <v>24196</v>
      </c>
      <c r="G4985" s="7">
        <v>-3.65</v>
      </c>
    </row>
    <row r="4986" spans="1:7" x14ac:dyDescent="0.3">
      <c r="A4986" s="310">
        <v>3022028</v>
      </c>
      <c r="B4986" t="s">
        <v>24221</v>
      </c>
      <c r="C4986" t="s">
        <v>459</v>
      </c>
      <c r="D4986" t="s">
        <v>371</v>
      </c>
      <c r="E4986">
        <v>617100</v>
      </c>
      <c r="F4986" t="s">
        <v>24196</v>
      </c>
      <c r="G4986" s="7">
        <v>516.17999999999995</v>
      </c>
    </row>
    <row r="4987" spans="1:7" x14ac:dyDescent="0.3">
      <c r="A4987" s="310">
        <v>3022028</v>
      </c>
      <c r="B4987" t="s">
        <v>24221</v>
      </c>
      <c r="C4987" t="s">
        <v>459</v>
      </c>
      <c r="D4987" t="s">
        <v>373</v>
      </c>
      <c r="E4987">
        <v>616160</v>
      </c>
      <c r="F4987" t="s">
        <v>24196</v>
      </c>
      <c r="G4987" s="7">
        <v>245.88</v>
      </c>
    </row>
    <row r="4988" spans="1:7" x14ac:dyDescent="0.3">
      <c r="A4988" s="310">
        <v>3022028</v>
      </c>
      <c r="B4988" t="s">
        <v>24221</v>
      </c>
      <c r="C4988" t="s">
        <v>459</v>
      </c>
      <c r="D4988" t="s">
        <v>371</v>
      </c>
      <c r="E4988">
        <v>615100</v>
      </c>
      <c r="F4988" t="s">
        <v>24196</v>
      </c>
      <c r="G4988" s="7">
        <v>-116.12</v>
      </c>
    </row>
    <row r="4989" spans="1:7" x14ac:dyDescent="0.3">
      <c r="A4989" s="310">
        <v>3022028</v>
      </c>
      <c r="B4989" t="s">
        <v>24221</v>
      </c>
      <c r="C4989" t="s">
        <v>459</v>
      </c>
      <c r="D4989" t="s">
        <v>371</v>
      </c>
      <c r="E4989">
        <v>615100</v>
      </c>
      <c r="F4989" t="s">
        <v>24196</v>
      </c>
      <c r="G4989" s="7">
        <v>376.2</v>
      </c>
    </row>
    <row r="4990" spans="1:7" x14ac:dyDescent="0.3">
      <c r="A4990" s="310">
        <v>3022028</v>
      </c>
      <c r="B4990" t="s">
        <v>24221</v>
      </c>
      <c r="C4990" t="s">
        <v>459</v>
      </c>
      <c r="D4990" t="s">
        <v>371</v>
      </c>
      <c r="E4990">
        <v>615100</v>
      </c>
      <c r="F4990" t="s">
        <v>24196</v>
      </c>
      <c r="G4990" s="7">
        <v>-3.65</v>
      </c>
    </row>
    <row r="4991" spans="1:7" x14ac:dyDescent="0.3">
      <c r="A4991" s="310">
        <v>3022028</v>
      </c>
      <c r="B4991" t="s">
        <v>24221</v>
      </c>
      <c r="C4991" t="s">
        <v>459</v>
      </c>
      <c r="D4991" t="s">
        <v>377</v>
      </c>
      <c r="E4991">
        <v>611110</v>
      </c>
      <c r="F4991" t="s">
        <v>24196</v>
      </c>
      <c r="G4991" s="7">
        <v>18.649999999999999</v>
      </c>
    </row>
    <row r="4992" spans="1:7" x14ac:dyDescent="0.3">
      <c r="A4992" s="310">
        <v>3022028</v>
      </c>
      <c r="B4992" t="s">
        <v>24221</v>
      </c>
      <c r="C4992" t="s">
        <v>459</v>
      </c>
      <c r="D4992" t="s">
        <v>373</v>
      </c>
      <c r="E4992">
        <v>615130</v>
      </c>
      <c r="F4992" t="s">
        <v>24196</v>
      </c>
      <c r="G4992" s="7">
        <v>-59.05</v>
      </c>
    </row>
    <row r="4993" spans="1:7" x14ac:dyDescent="0.3">
      <c r="A4993" s="310">
        <v>3022028</v>
      </c>
      <c r="B4993" t="s">
        <v>24221</v>
      </c>
      <c r="C4993" t="s">
        <v>459</v>
      </c>
      <c r="D4993" t="s">
        <v>375</v>
      </c>
      <c r="E4993">
        <v>615140</v>
      </c>
      <c r="F4993" t="s">
        <v>24196</v>
      </c>
      <c r="G4993" s="7">
        <v>132.47</v>
      </c>
    </row>
    <row r="4994" spans="1:7" x14ac:dyDescent="0.3">
      <c r="A4994" s="310">
        <v>3022028</v>
      </c>
      <c r="B4994" t="s">
        <v>24221</v>
      </c>
      <c r="C4994" t="s">
        <v>459</v>
      </c>
      <c r="D4994" t="s">
        <v>371</v>
      </c>
      <c r="E4994">
        <v>615100</v>
      </c>
      <c r="F4994" t="s">
        <v>24196</v>
      </c>
      <c r="G4994" s="7">
        <v>3360.17</v>
      </c>
    </row>
    <row r="4995" spans="1:7" x14ac:dyDescent="0.3">
      <c r="A4995" s="310">
        <v>3022028</v>
      </c>
      <c r="B4995" t="s">
        <v>24221</v>
      </c>
      <c r="C4995" t="s">
        <v>459</v>
      </c>
      <c r="D4995" t="s">
        <v>371</v>
      </c>
      <c r="E4995">
        <v>615100</v>
      </c>
      <c r="F4995" t="s">
        <v>24196</v>
      </c>
      <c r="G4995" s="7">
        <v>-116.12</v>
      </c>
    </row>
    <row r="4996" spans="1:7" x14ac:dyDescent="0.3">
      <c r="A4996" s="310">
        <v>3022028</v>
      </c>
      <c r="B4996" t="s">
        <v>24221</v>
      </c>
      <c r="C4996" t="s">
        <v>459</v>
      </c>
      <c r="D4996" t="s">
        <v>377</v>
      </c>
      <c r="E4996">
        <v>611110</v>
      </c>
      <c r="F4996" t="s">
        <v>24196</v>
      </c>
      <c r="G4996" s="7">
        <v>-0.01</v>
      </c>
    </row>
    <row r="4997" spans="1:7" x14ac:dyDescent="0.3">
      <c r="A4997" s="310">
        <v>3022028</v>
      </c>
      <c r="B4997" t="s">
        <v>24221</v>
      </c>
      <c r="C4997" t="s">
        <v>459</v>
      </c>
      <c r="D4997" t="s">
        <v>371</v>
      </c>
      <c r="E4997">
        <v>615100</v>
      </c>
      <c r="F4997" t="s">
        <v>24196</v>
      </c>
      <c r="G4997" s="7">
        <v>0.01</v>
      </c>
    </row>
    <row r="4998" spans="1:7" x14ac:dyDescent="0.3">
      <c r="A4998" s="310">
        <v>3022028</v>
      </c>
      <c r="B4998" t="s">
        <v>24221</v>
      </c>
      <c r="C4998" t="s">
        <v>459</v>
      </c>
      <c r="D4998" t="s">
        <v>373</v>
      </c>
      <c r="E4998">
        <v>616160</v>
      </c>
      <c r="F4998" t="s">
        <v>24196</v>
      </c>
      <c r="G4998" s="7">
        <v>217.41</v>
      </c>
    </row>
    <row r="4999" spans="1:7" x14ac:dyDescent="0.3">
      <c r="A4999" s="310">
        <v>3022028</v>
      </c>
      <c r="B4999" t="s">
        <v>24221</v>
      </c>
      <c r="C4999" t="s">
        <v>459</v>
      </c>
      <c r="D4999" t="s">
        <v>371</v>
      </c>
      <c r="E4999">
        <v>615100</v>
      </c>
      <c r="F4999" t="s">
        <v>24196</v>
      </c>
      <c r="G4999" s="7">
        <v>20.22</v>
      </c>
    </row>
    <row r="5000" spans="1:7" x14ac:dyDescent="0.3">
      <c r="A5000" s="310">
        <v>3022028</v>
      </c>
      <c r="B5000" t="s">
        <v>24221</v>
      </c>
      <c r="C5000" t="s">
        <v>459</v>
      </c>
      <c r="D5000" t="s">
        <v>371</v>
      </c>
      <c r="E5000">
        <v>615100</v>
      </c>
      <c r="F5000" t="s">
        <v>24196</v>
      </c>
      <c r="G5000" s="7">
        <v>376.2</v>
      </c>
    </row>
    <row r="5001" spans="1:7" x14ac:dyDescent="0.3">
      <c r="A5001" s="310">
        <v>3022028</v>
      </c>
      <c r="B5001" t="s">
        <v>24221</v>
      </c>
      <c r="C5001" t="s">
        <v>459</v>
      </c>
      <c r="D5001" t="s">
        <v>375</v>
      </c>
      <c r="E5001">
        <v>616130</v>
      </c>
      <c r="F5001" t="s">
        <v>24196</v>
      </c>
      <c r="G5001" s="7">
        <v>475.34</v>
      </c>
    </row>
    <row r="5002" spans="1:7" x14ac:dyDescent="0.3">
      <c r="A5002" s="310">
        <v>3022028</v>
      </c>
      <c r="B5002" t="s">
        <v>24221</v>
      </c>
      <c r="C5002" t="s">
        <v>459</v>
      </c>
      <c r="D5002" t="s">
        <v>373</v>
      </c>
      <c r="E5002">
        <v>615130</v>
      </c>
      <c r="F5002" t="s">
        <v>24196</v>
      </c>
      <c r="G5002" s="7">
        <v>10.38</v>
      </c>
    </row>
    <row r="5003" spans="1:7" x14ac:dyDescent="0.3">
      <c r="A5003" s="310">
        <v>3022028</v>
      </c>
      <c r="B5003" t="s">
        <v>24221</v>
      </c>
      <c r="C5003" t="s">
        <v>459</v>
      </c>
      <c r="D5003" t="s">
        <v>377</v>
      </c>
      <c r="E5003">
        <v>611110</v>
      </c>
      <c r="F5003" t="s">
        <v>24196</v>
      </c>
      <c r="G5003" s="7">
        <v>18.05</v>
      </c>
    </row>
    <row r="5004" spans="1:7" x14ac:dyDescent="0.3">
      <c r="A5004" s="310">
        <v>3022028</v>
      </c>
      <c r="B5004" t="s">
        <v>24221</v>
      </c>
      <c r="C5004" t="s">
        <v>459</v>
      </c>
      <c r="D5004" t="s">
        <v>371</v>
      </c>
      <c r="E5004">
        <v>617100</v>
      </c>
      <c r="F5004" t="s">
        <v>24196</v>
      </c>
      <c r="G5004" s="7">
        <v>1014.08</v>
      </c>
    </row>
    <row r="5005" spans="1:7" x14ac:dyDescent="0.3">
      <c r="A5005" s="310">
        <v>3022028</v>
      </c>
      <c r="B5005" t="s">
        <v>24221</v>
      </c>
      <c r="C5005" t="s">
        <v>459</v>
      </c>
      <c r="D5005" t="s">
        <v>377</v>
      </c>
      <c r="E5005">
        <v>611110</v>
      </c>
      <c r="F5005" t="s">
        <v>24196</v>
      </c>
      <c r="G5005" s="7">
        <v>0.01</v>
      </c>
    </row>
    <row r="5006" spans="1:7" x14ac:dyDescent="0.3">
      <c r="A5006" s="310">
        <v>3022028</v>
      </c>
      <c r="B5006" t="s">
        <v>24221</v>
      </c>
      <c r="C5006" t="s">
        <v>459</v>
      </c>
      <c r="D5006" t="s">
        <v>377</v>
      </c>
      <c r="E5006">
        <v>611110</v>
      </c>
      <c r="F5006" t="s">
        <v>24196</v>
      </c>
      <c r="G5006" s="7">
        <v>18.649999999999999</v>
      </c>
    </row>
    <row r="5007" spans="1:7" x14ac:dyDescent="0.3">
      <c r="A5007" s="310">
        <v>3022028</v>
      </c>
      <c r="B5007" t="s">
        <v>24221</v>
      </c>
      <c r="C5007" t="s">
        <v>459</v>
      </c>
      <c r="D5007" t="s">
        <v>377</v>
      </c>
      <c r="E5007">
        <v>611110</v>
      </c>
      <c r="F5007" t="s">
        <v>24196</v>
      </c>
      <c r="G5007" s="7">
        <v>-0.01</v>
      </c>
    </row>
    <row r="5008" spans="1:7" x14ac:dyDescent="0.3">
      <c r="A5008" s="310">
        <v>3022028</v>
      </c>
      <c r="B5008" t="s">
        <v>24221</v>
      </c>
      <c r="C5008" t="s">
        <v>459</v>
      </c>
      <c r="D5008" t="s">
        <v>377</v>
      </c>
      <c r="E5008">
        <v>611110</v>
      </c>
      <c r="F5008" t="s">
        <v>24196</v>
      </c>
      <c r="G5008" s="7">
        <v>0.01</v>
      </c>
    </row>
    <row r="5009" spans="1:7" x14ac:dyDescent="0.3">
      <c r="A5009" s="310">
        <v>3022028</v>
      </c>
      <c r="B5009" t="s">
        <v>24221</v>
      </c>
      <c r="C5009" t="s">
        <v>459</v>
      </c>
      <c r="D5009" t="s">
        <v>371</v>
      </c>
      <c r="E5009">
        <v>615100</v>
      </c>
      <c r="F5009" t="s">
        <v>24196</v>
      </c>
      <c r="G5009" s="7">
        <v>-3.65</v>
      </c>
    </row>
    <row r="5010" spans="1:7" x14ac:dyDescent="0.3">
      <c r="A5010" s="310">
        <v>3022028</v>
      </c>
      <c r="B5010" t="s">
        <v>24221</v>
      </c>
      <c r="C5010" t="s">
        <v>459</v>
      </c>
      <c r="D5010" t="s">
        <v>377</v>
      </c>
      <c r="E5010">
        <v>611110</v>
      </c>
      <c r="F5010" t="s">
        <v>24196</v>
      </c>
      <c r="G5010" s="7">
        <v>18.05</v>
      </c>
    </row>
    <row r="5011" spans="1:7" x14ac:dyDescent="0.3">
      <c r="A5011" s="310">
        <v>3022028</v>
      </c>
      <c r="B5011" t="s">
        <v>24221</v>
      </c>
      <c r="C5011" t="s">
        <v>459</v>
      </c>
      <c r="D5011" t="s">
        <v>377</v>
      </c>
      <c r="E5011">
        <v>611120</v>
      </c>
      <c r="F5011" t="s">
        <v>24196</v>
      </c>
      <c r="G5011" s="7">
        <v>3.71</v>
      </c>
    </row>
    <row r="5012" spans="1:7" x14ac:dyDescent="0.3">
      <c r="A5012" s="310">
        <v>3022028</v>
      </c>
      <c r="B5012" t="s">
        <v>24221</v>
      </c>
      <c r="C5012" t="s">
        <v>459</v>
      </c>
      <c r="D5012" t="s">
        <v>371</v>
      </c>
      <c r="E5012">
        <v>615100</v>
      </c>
      <c r="F5012" t="s">
        <v>24196</v>
      </c>
      <c r="G5012" s="7">
        <v>0.01</v>
      </c>
    </row>
    <row r="5013" spans="1:7" x14ac:dyDescent="0.3">
      <c r="A5013" s="310">
        <v>3022028</v>
      </c>
      <c r="B5013" t="s">
        <v>24221</v>
      </c>
      <c r="C5013" t="s">
        <v>459</v>
      </c>
      <c r="D5013" t="s">
        <v>371</v>
      </c>
      <c r="E5013">
        <v>615100</v>
      </c>
      <c r="F5013" t="s">
        <v>24196</v>
      </c>
      <c r="G5013" s="7">
        <v>-116.12</v>
      </c>
    </row>
    <row r="5014" spans="1:7" x14ac:dyDescent="0.3">
      <c r="A5014" s="310">
        <v>3022028</v>
      </c>
      <c r="B5014" t="s">
        <v>24221</v>
      </c>
      <c r="C5014" t="s">
        <v>459</v>
      </c>
      <c r="D5014" t="s">
        <v>371</v>
      </c>
      <c r="E5014">
        <v>615100</v>
      </c>
      <c r="F5014" t="s">
        <v>24196</v>
      </c>
      <c r="G5014" s="7">
        <v>-3.65</v>
      </c>
    </row>
    <row r="5015" spans="1:7" x14ac:dyDescent="0.3">
      <c r="A5015" s="310">
        <v>3022028</v>
      </c>
      <c r="B5015" t="s">
        <v>24221</v>
      </c>
      <c r="C5015" t="s">
        <v>459</v>
      </c>
      <c r="D5015" t="s">
        <v>377</v>
      </c>
      <c r="E5015">
        <v>611110</v>
      </c>
      <c r="F5015" t="s">
        <v>24196</v>
      </c>
      <c r="G5015" s="7">
        <v>-18.05</v>
      </c>
    </row>
    <row r="5016" spans="1:7" x14ac:dyDescent="0.3">
      <c r="A5016" s="310">
        <v>3022028</v>
      </c>
      <c r="B5016" t="s">
        <v>24221</v>
      </c>
      <c r="C5016" t="s">
        <v>459</v>
      </c>
      <c r="D5016" t="s">
        <v>377</v>
      </c>
      <c r="E5016">
        <v>611110</v>
      </c>
      <c r="F5016" t="s">
        <v>24196</v>
      </c>
      <c r="G5016" s="7">
        <v>23.12</v>
      </c>
    </row>
    <row r="5017" spans="1:7" x14ac:dyDescent="0.3">
      <c r="A5017" s="310">
        <v>3022028</v>
      </c>
      <c r="B5017" t="s">
        <v>24221</v>
      </c>
      <c r="C5017" t="s">
        <v>459</v>
      </c>
      <c r="D5017" t="s">
        <v>375</v>
      </c>
      <c r="E5017">
        <v>617130</v>
      </c>
      <c r="F5017" t="s">
        <v>24196</v>
      </c>
      <c r="G5017" s="7">
        <v>731.54</v>
      </c>
    </row>
    <row r="5018" spans="1:7" x14ac:dyDescent="0.3">
      <c r="A5018" s="310">
        <v>3022028</v>
      </c>
      <c r="B5018" t="s">
        <v>24221</v>
      </c>
      <c r="C5018" t="s">
        <v>459</v>
      </c>
      <c r="D5018" t="s">
        <v>371</v>
      </c>
      <c r="E5018">
        <v>615100</v>
      </c>
      <c r="F5018" t="s">
        <v>24196</v>
      </c>
      <c r="G5018" s="7">
        <v>134.81</v>
      </c>
    </row>
    <row r="5019" spans="1:7" x14ac:dyDescent="0.3">
      <c r="A5019" s="310">
        <v>3022028</v>
      </c>
      <c r="B5019" t="s">
        <v>24221</v>
      </c>
      <c r="C5019" t="s">
        <v>459</v>
      </c>
      <c r="D5019" t="s">
        <v>371</v>
      </c>
      <c r="E5019">
        <v>617100</v>
      </c>
      <c r="F5019" t="s">
        <v>24196</v>
      </c>
      <c r="G5019" s="7">
        <v>963.7</v>
      </c>
    </row>
    <row r="5020" spans="1:7" x14ac:dyDescent="0.3">
      <c r="A5020" s="310">
        <v>3022028</v>
      </c>
      <c r="B5020" t="s">
        <v>24221</v>
      </c>
      <c r="C5020" t="s">
        <v>459</v>
      </c>
      <c r="D5020" t="s">
        <v>371</v>
      </c>
      <c r="E5020">
        <v>615100</v>
      </c>
      <c r="F5020" t="s">
        <v>24196</v>
      </c>
      <c r="G5020" s="7">
        <v>134.81</v>
      </c>
    </row>
    <row r="5021" spans="1:7" x14ac:dyDescent="0.3">
      <c r="A5021" s="310">
        <v>3022028</v>
      </c>
      <c r="B5021" t="s">
        <v>24221</v>
      </c>
      <c r="C5021" t="s">
        <v>459</v>
      </c>
      <c r="D5021" t="s">
        <v>374</v>
      </c>
      <c r="E5021">
        <v>615120</v>
      </c>
      <c r="F5021" t="s">
        <v>24196</v>
      </c>
      <c r="G5021" s="7">
        <v>82.77</v>
      </c>
    </row>
    <row r="5022" spans="1:7" x14ac:dyDescent="0.3">
      <c r="A5022" s="310">
        <v>3022028</v>
      </c>
      <c r="B5022" t="s">
        <v>24221</v>
      </c>
      <c r="C5022" t="s">
        <v>459</v>
      </c>
      <c r="D5022" t="s">
        <v>377</v>
      </c>
      <c r="E5022">
        <v>611110</v>
      </c>
      <c r="F5022" t="s">
        <v>24196</v>
      </c>
      <c r="G5022" s="7">
        <v>-18.649999999999999</v>
      </c>
    </row>
    <row r="5023" spans="1:7" x14ac:dyDescent="0.3">
      <c r="A5023" s="310">
        <v>3022028</v>
      </c>
      <c r="B5023" t="s">
        <v>24221</v>
      </c>
      <c r="C5023" t="s">
        <v>459</v>
      </c>
      <c r="D5023" t="s">
        <v>371</v>
      </c>
      <c r="E5023">
        <v>615100</v>
      </c>
      <c r="F5023" t="s">
        <v>24196</v>
      </c>
      <c r="G5023" s="7">
        <v>2699.7</v>
      </c>
    </row>
    <row r="5024" spans="1:7" x14ac:dyDescent="0.3">
      <c r="A5024" s="310">
        <v>3022028</v>
      </c>
      <c r="B5024" t="s">
        <v>24221</v>
      </c>
      <c r="C5024" t="s">
        <v>459</v>
      </c>
      <c r="D5024" t="s">
        <v>371</v>
      </c>
      <c r="E5024">
        <v>615100</v>
      </c>
      <c r="F5024" t="s">
        <v>24196</v>
      </c>
      <c r="G5024" s="7">
        <v>4499.5</v>
      </c>
    </row>
    <row r="5025" spans="1:11" x14ac:dyDescent="0.3">
      <c r="A5025" s="310">
        <v>3022028</v>
      </c>
      <c r="B5025" t="s">
        <v>24221</v>
      </c>
      <c r="C5025" t="s">
        <v>459</v>
      </c>
      <c r="D5025" t="s">
        <v>377</v>
      </c>
      <c r="E5025">
        <v>611110</v>
      </c>
      <c r="F5025" t="s">
        <v>24196</v>
      </c>
      <c r="G5025" s="7">
        <v>-0.01</v>
      </c>
    </row>
    <row r="5026" spans="1:11" x14ac:dyDescent="0.3">
      <c r="A5026" s="310">
        <v>3022028</v>
      </c>
      <c r="B5026" t="s">
        <v>24221</v>
      </c>
      <c r="C5026" t="s">
        <v>459</v>
      </c>
      <c r="D5026" t="s">
        <v>375</v>
      </c>
      <c r="E5026">
        <v>615140</v>
      </c>
      <c r="F5026" t="s">
        <v>24196</v>
      </c>
      <c r="G5026" s="7">
        <v>7.52</v>
      </c>
    </row>
    <row r="5027" spans="1:11" x14ac:dyDescent="0.3">
      <c r="A5027" s="310">
        <v>3022028</v>
      </c>
      <c r="B5027" t="s">
        <v>24221</v>
      </c>
      <c r="C5027" t="s">
        <v>459</v>
      </c>
      <c r="D5027" t="s">
        <v>377</v>
      </c>
      <c r="E5027">
        <v>611110</v>
      </c>
      <c r="F5027" t="s">
        <v>24196</v>
      </c>
      <c r="G5027" s="7">
        <v>559.55999999999995</v>
      </c>
    </row>
    <row r="5028" spans="1:11" x14ac:dyDescent="0.3">
      <c r="A5028" s="310">
        <v>3022028</v>
      </c>
      <c r="B5028" t="s">
        <v>24221</v>
      </c>
      <c r="C5028" t="s">
        <v>459</v>
      </c>
      <c r="D5028" t="s">
        <v>371</v>
      </c>
      <c r="E5028">
        <v>615100</v>
      </c>
      <c r="F5028" t="s">
        <v>24196</v>
      </c>
      <c r="G5028" s="7">
        <v>1764.8</v>
      </c>
    </row>
    <row r="5029" spans="1:11" x14ac:dyDescent="0.3">
      <c r="A5029" s="310">
        <v>3022028</v>
      </c>
      <c r="B5029" t="s">
        <v>24221</v>
      </c>
      <c r="C5029" t="s">
        <v>459</v>
      </c>
      <c r="D5029" t="s">
        <v>371</v>
      </c>
      <c r="E5029">
        <v>615100</v>
      </c>
      <c r="F5029" t="s">
        <v>24196</v>
      </c>
      <c r="G5029" s="7">
        <v>-3.65</v>
      </c>
    </row>
    <row r="5030" spans="1:11" x14ac:dyDescent="0.3">
      <c r="A5030" s="310">
        <v>3022028</v>
      </c>
      <c r="B5030" t="s">
        <v>24221</v>
      </c>
      <c r="C5030" t="s">
        <v>459</v>
      </c>
      <c r="D5030" t="s">
        <v>377</v>
      </c>
      <c r="E5030">
        <v>611110</v>
      </c>
      <c r="F5030" t="s">
        <v>24196</v>
      </c>
      <c r="G5030" s="7">
        <v>18.649999999999999</v>
      </c>
    </row>
    <row r="5031" spans="1:11" x14ac:dyDescent="0.3">
      <c r="A5031" s="310">
        <v>3022028</v>
      </c>
      <c r="B5031" t="s">
        <v>24221</v>
      </c>
      <c r="C5031" t="s">
        <v>459</v>
      </c>
      <c r="D5031" t="s">
        <v>371</v>
      </c>
      <c r="E5031">
        <v>615100</v>
      </c>
      <c r="F5031" t="s">
        <v>24196</v>
      </c>
      <c r="G5031" s="7">
        <v>4044.33</v>
      </c>
      <c r="K5031" s="466"/>
    </row>
    <row r="5032" spans="1:11" x14ac:dyDescent="0.3">
      <c r="A5032" s="310">
        <v>3022028</v>
      </c>
      <c r="B5032" t="s">
        <v>24221</v>
      </c>
      <c r="C5032" t="s">
        <v>459</v>
      </c>
      <c r="D5032" t="s">
        <v>371</v>
      </c>
      <c r="E5032">
        <v>616100</v>
      </c>
      <c r="F5032" t="s">
        <v>24196</v>
      </c>
      <c r="G5032" s="7">
        <v>544.1</v>
      </c>
    </row>
    <row r="5033" spans="1:11" x14ac:dyDescent="0.3">
      <c r="A5033" s="310">
        <v>3022028</v>
      </c>
      <c r="B5033" t="s">
        <v>24221</v>
      </c>
      <c r="C5033" t="s">
        <v>459</v>
      </c>
      <c r="D5033" t="s">
        <v>377</v>
      </c>
      <c r="E5033">
        <v>611130</v>
      </c>
      <c r="F5033" t="s">
        <v>24196</v>
      </c>
      <c r="G5033" s="7">
        <v>63.5</v>
      </c>
    </row>
    <row r="5034" spans="1:11" x14ac:dyDescent="0.3">
      <c r="A5034" s="310">
        <v>3022028</v>
      </c>
      <c r="B5034" t="s">
        <v>24221</v>
      </c>
      <c r="C5034" t="s">
        <v>459</v>
      </c>
      <c r="D5034" t="s">
        <v>375</v>
      </c>
      <c r="E5034">
        <v>615140</v>
      </c>
      <c r="F5034" t="s">
        <v>24196</v>
      </c>
      <c r="G5034" s="7">
        <v>17.93</v>
      </c>
    </row>
    <row r="5035" spans="1:11" x14ac:dyDescent="0.3">
      <c r="A5035" s="310">
        <v>3022028</v>
      </c>
      <c r="B5035" t="s">
        <v>24221</v>
      </c>
      <c r="C5035" t="s">
        <v>459</v>
      </c>
      <c r="D5035" t="s">
        <v>377</v>
      </c>
      <c r="E5035">
        <v>611110</v>
      </c>
      <c r="F5035" t="s">
        <v>24196</v>
      </c>
      <c r="G5035" s="7">
        <v>18.649999999999999</v>
      </c>
    </row>
    <row r="5036" spans="1:11" x14ac:dyDescent="0.3">
      <c r="A5036" s="310">
        <v>3022028</v>
      </c>
      <c r="B5036" t="s">
        <v>24221</v>
      </c>
      <c r="C5036" t="s">
        <v>459</v>
      </c>
      <c r="D5036" t="s">
        <v>371</v>
      </c>
      <c r="E5036">
        <v>615100</v>
      </c>
      <c r="F5036" t="s">
        <v>24196</v>
      </c>
      <c r="G5036" s="7">
        <v>-3.65</v>
      </c>
    </row>
    <row r="5037" spans="1:11" x14ac:dyDescent="0.3">
      <c r="A5037" s="310">
        <v>3022028</v>
      </c>
      <c r="B5037" t="s">
        <v>24221</v>
      </c>
      <c r="C5037" t="s">
        <v>459</v>
      </c>
      <c r="D5037" t="s">
        <v>371</v>
      </c>
      <c r="E5037">
        <v>615100</v>
      </c>
      <c r="F5037" t="s">
        <v>24196</v>
      </c>
      <c r="G5037" s="7">
        <v>-3.65</v>
      </c>
    </row>
    <row r="5038" spans="1:11" x14ac:dyDescent="0.3">
      <c r="A5038" s="310">
        <v>3022028</v>
      </c>
      <c r="B5038" t="s">
        <v>24221</v>
      </c>
      <c r="C5038" t="s">
        <v>459</v>
      </c>
      <c r="D5038" t="s">
        <v>377</v>
      </c>
      <c r="E5038">
        <v>611110</v>
      </c>
      <c r="F5038" t="s">
        <v>24196</v>
      </c>
      <c r="G5038" s="7">
        <v>18.649999999999999</v>
      </c>
    </row>
    <row r="5039" spans="1:11" x14ac:dyDescent="0.3">
      <c r="A5039" s="310">
        <v>3022028</v>
      </c>
      <c r="B5039" t="s">
        <v>24221</v>
      </c>
      <c r="C5039" t="s">
        <v>459</v>
      </c>
      <c r="D5039" t="s">
        <v>371</v>
      </c>
      <c r="E5039">
        <v>616100</v>
      </c>
      <c r="F5039" t="s">
        <v>24196</v>
      </c>
      <c r="G5039" s="7">
        <v>544.1</v>
      </c>
    </row>
    <row r="5040" spans="1:11" x14ac:dyDescent="0.3">
      <c r="A5040" s="310">
        <v>3022028</v>
      </c>
      <c r="B5040" t="s">
        <v>24221</v>
      </c>
      <c r="C5040" t="s">
        <v>459</v>
      </c>
      <c r="D5040" t="s">
        <v>373</v>
      </c>
      <c r="E5040">
        <v>615130</v>
      </c>
      <c r="F5040" t="s">
        <v>24196</v>
      </c>
      <c r="G5040" s="7">
        <v>2056.2199999999998</v>
      </c>
    </row>
    <row r="5041" spans="1:7" x14ac:dyDescent="0.3">
      <c r="A5041" s="310">
        <v>3022028</v>
      </c>
      <c r="B5041" t="s">
        <v>24221</v>
      </c>
      <c r="C5041" t="s">
        <v>459</v>
      </c>
      <c r="D5041" t="s">
        <v>371</v>
      </c>
      <c r="E5041">
        <v>615100</v>
      </c>
      <c r="F5041" t="s">
        <v>24196</v>
      </c>
      <c r="G5041" s="7">
        <v>-116.12</v>
      </c>
    </row>
    <row r="5042" spans="1:7" x14ac:dyDescent="0.3">
      <c r="A5042" s="310">
        <v>3022028</v>
      </c>
      <c r="B5042" t="s">
        <v>24221</v>
      </c>
      <c r="C5042" t="s">
        <v>459</v>
      </c>
      <c r="D5042" t="s">
        <v>371</v>
      </c>
      <c r="E5042">
        <v>615100</v>
      </c>
      <c r="F5042" t="s">
        <v>24196</v>
      </c>
      <c r="G5042" s="7">
        <v>5693.07</v>
      </c>
    </row>
    <row r="5043" spans="1:7" x14ac:dyDescent="0.3">
      <c r="A5043" s="310">
        <v>3022028</v>
      </c>
      <c r="B5043" t="s">
        <v>24221</v>
      </c>
      <c r="C5043" t="s">
        <v>459</v>
      </c>
      <c r="D5043" t="s">
        <v>375</v>
      </c>
      <c r="E5043">
        <v>617130</v>
      </c>
      <c r="F5043" t="s">
        <v>24196</v>
      </c>
      <c r="G5043" s="7">
        <v>340.52</v>
      </c>
    </row>
    <row r="5044" spans="1:7" x14ac:dyDescent="0.3">
      <c r="A5044" s="310">
        <v>3022028</v>
      </c>
      <c r="B5044" t="s">
        <v>24221</v>
      </c>
      <c r="C5044" t="s">
        <v>459</v>
      </c>
      <c r="D5044" t="s">
        <v>373</v>
      </c>
      <c r="E5044">
        <v>615130</v>
      </c>
      <c r="F5044" t="s">
        <v>24196</v>
      </c>
      <c r="G5044" s="7">
        <v>664.32</v>
      </c>
    </row>
    <row r="5045" spans="1:7" x14ac:dyDescent="0.3">
      <c r="A5045" s="310">
        <v>3022028</v>
      </c>
      <c r="B5045" t="s">
        <v>24221</v>
      </c>
      <c r="C5045" t="s">
        <v>459</v>
      </c>
      <c r="D5045" t="s">
        <v>371</v>
      </c>
      <c r="E5045">
        <v>615100</v>
      </c>
      <c r="F5045" t="s">
        <v>24196</v>
      </c>
      <c r="G5045" s="7">
        <v>-116.12</v>
      </c>
    </row>
    <row r="5046" spans="1:7" x14ac:dyDescent="0.3">
      <c r="A5046" s="310">
        <v>3022028</v>
      </c>
      <c r="B5046" t="s">
        <v>24221</v>
      </c>
      <c r="C5046" t="s">
        <v>459</v>
      </c>
      <c r="D5046" t="s">
        <v>377</v>
      </c>
      <c r="E5046">
        <v>611110</v>
      </c>
      <c r="F5046" t="s">
        <v>24196</v>
      </c>
      <c r="G5046" s="7">
        <v>18.05</v>
      </c>
    </row>
    <row r="5047" spans="1:7" x14ac:dyDescent="0.3">
      <c r="A5047" s="310">
        <v>3022028</v>
      </c>
      <c r="B5047" t="s">
        <v>24221</v>
      </c>
      <c r="C5047" t="s">
        <v>459</v>
      </c>
      <c r="D5047" t="s">
        <v>377</v>
      </c>
      <c r="E5047">
        <v>611110</v>
      </c>
      <c r="F5047" t="s">
        <v>24196</v>
      </c>
      <c r="G5047" s="7">
        <v>-18.649999999999999</v>
      </c>
    </row>
    <row r="5048" spans="1:7" x14ac:dyDescent="0.3">
      <c r="A5048" s="310">
        <v>3022028</v>
      </c>
      <c r="B5048" t="s">
        <v>24221</v>
      </c>
      <c r="C5048" t="s">
        <v>459</v>
      </c>
      <c r="D5048" t="s">
        <v>371</v>
      </c>
      <c r="E5048">
        <v>615100</v>
      </c>
      <c r="F5048" t="s">
        <v>24196</v>
      </c>
      <c r="G5048" s="7">
        <v>20.22</v>
      </c>
    </row>
    <row r="5049" spans="1:7" x14ac:dyDescent="0.3">
      <c r="A5049" s="310">
        <v>3022028</v>
      </c>
      <c r="B5049" t="s">
        <v>24221</v>
      </c>
      <c r="C5049" t="s">
        <v>459</v>
      </c>
      <c r="D5049" t="s">
        <v>377</v>
      </c>
      <c r="E5049">
        <v>611130</v>
      </c>
      <c r="F5049" t="s">
        <v>24196</v>
      </c>
      <c r="G5049" s="7">
        <v>90.12</v>
      </c>
    </row>
    <row r="5050" spans="1:7" x14ac:dyDescent="0.3">
      <c r="A5050" s="310">
        <v>3022028</v>
      </c>
      <c r="B5050" t="s">
        <v>24221</v>
      </c>
      <c r="C5050" t="s">
        <v>459</v>
      </c>
      <c r="D5050" t="s">
        <v>377</v>
      </c>
      <c r="E5050">
        <v>611110</v>
      </c>
      <c r="F5050" t="s">
        <v>24196</v>
      </c>
      <c r="G5050" s="7">
        <v>18.05</v>
      </c>
    </row>
    <row r="5051" spans="1:7" x14ac:dyDescent="0.3">
      <c r="A5051" s="310">
        <v>3022028</v>
      </c>
      <c r="B5051" t="s">
        <v>24221</v>
      </c>
      <c r="C5051" t="s">
        <v>459</v>
      </c>
      <c r="D5051" t="s">
        <v>371</v>
      </c>
      <c r="E5051">
        <v>617100</v>
      </c>
      <c r="F5051" t="s">
        <v>24196</v>
      </c>
      <c r="G5051" s="7">
        <v>1386.79</v>
      </c>
    </row>
    <row r="5052" spans="1:7" x14ac:dyDescent="0.3">
      <c r="A5052" s="310">
        <v>3022028</v>
      </c>
      <c r="B5052" t="s">
        <v>24221</v>
      </c>
      <c r="C5052" t="s">
        <v>459</v>
      </c>
      <c r="D5052" t="s">
        <v>377</v>
      </c>
      <c r="E5052">
        <v>611110</v>
      </c>
      <c r="F5052" t="s">
        <v>24196</v>
      </c>
      <c r="G5052" s="7">
        <v>-0.01</v>
      </c>
    </row>
    <row r="5053" spans="1:7" x14ac:dyDescent="0.3">
      <c r="A5053" s="310">
        <v>3022028</v>
      </c>
      <c r="B5053" t="s">
        <v>24221</v>
      </c>
      <c r="C5053" t="s">
        <v>459</v>
      </c>
      <c r="D5053" t="s">
        <v>377</v>
      </c>
      <c r="E5053">
        <v>611110</v>
      </c>
      <c r="F5053" t="s">
        <v>24196</v>
      </c>
      <c r="G5053" s="7">
        <v>18.05</v>
      </c>
    </row>
    <row r="5054" spans="1:7" x14ac:dyDescent="0.3">
      <c r="A5054" s="310">
        <v>3022028</v>
      </c>
      <c r="B5054" t="s">
        <v>24221</v>
      </c>
      <c r="C5054" t="s">
        <v>459</v>
      </c>
      <c r="D5054" t="s">
        <v>377</v>
      </c>
      <c r="E5054">
        <v>611110</v>
      </c>
      <c r="F5054" t="s">
        <v>24196</v>
      </c>
      <c r="G5054" s="7">
        <v>2.21</v>
      </c>
    </row>
    <row r="5055" spans="1:7" x14ac:dyDescent="0.3">
      <c r="A5055" s="310">
        <v>3022028</v>
      </c>
      <c r="B5055" t="s">
        <v>24221</v>
      </c>
      <c r="C5055" t="s">
        <v>459</v>
      </c>
      <c r="D5055" t="s">
        <v>371</v>
      </c>
      <c r="E5055">
        <v>615100</v>
      </c>
      <c r="F5055" t="s">
        <v>24196</v>
      </c>
      <c r="G5055" s="7">
        <v>169.55</v>
      </c>
    </row>
    <row r="5056" spans="1:7" x14ac:dyDescent="0.3">
      <c r="A5056" s="310">
        <v>3022028</v>
      </c>
      <c r="B5056" t="s">
        <v>24221</v>
      </c>
      <c r="C5056" t="s">
        <v>459</v>
      </c>
      <c r="D5056" t="s">
        <v>374</v>
      </c>
      <c r="E5056">
        <v>615120</v>
      </c>
      <c r="F5056" t="s">
        <v>24196</v>
      </c>
      <c r="G5056" s="7">
        <v>1294.75</v>
      </c>
    </row>
    <row r="5057" spans="1:7" x14ac:dyDescent="0.3">
      <c r="A5057" s="310">
        <v>3022028</v>
      </c>
      <c r="B5057" t="s">
        <v>24221</v>
      </c>
      <c r="C5057" t="s">
        <v>459</v>
      </c>
      <c r="D5057" t="s">
        <v>377</v>
      </c>
      <c r="E5057">
        <v>611110</v>
      </c>
      <c r="F5057" t="s">
        <v>24196</v>
      </c>
      <c r="G5057" s="7">
        <v>-18.649999999999999</v>
      </c>
    </row>
    <row r="5058" spans="1:7" x14ac:dyDescent="0.3">
      <c r="A5058" s="310">
        <v>3022028</v>
      </c>
      <c r="B5058" t="s">
        <v>24221</v>
      </c>
      <c r="C5058" t="s">
        <v>459</v>
      </c>
      <c r="D5058" t="s">
        <v>377</v>
      </c>
      <c r="E5058">
        <v>611110</v>
      </c>
      <c r="F5058" t="s">
        <v>24196</v>
      </c>
      <c r="G5058" s="7">
        <v>-300.52999999999997</v>
      </c>
    </row>
    <row r="5059" spans="1:7" x14ac:dyDescent="0.3">
      <c r="A5059" s="310">
        <v>3022028</v>
      </c>
      <c r="B5059" t="s">
        <v>24221</v>
      </c>
      <c r="C5059" t="s">
        <v>459</v>
      </c>
      <c r="D5059" t="s">
        <v>377</v>
      </c>
      <c r="E5059">
        <v>611110</v>
      </c>
      <c r="F5059" t="s">
        <v>24196</v>
      </c>
      <c r="G5059" s="7">
        <v>2.58</v>
      </c>
    </row>
    <row r="5060" spans="1:7" x14ac:dyDescent="0.3">
      <c r="A5060" s="310">
        <v>3022028</v>
      </c>
      <c r="B5060" t="s">
        <v>24221</v>
      </c>
      <c r="C5060" t="s">
        <v>459</v>
      </c>
      <c r="D5060" t="s">
        <v>377</v>
      </c>
      <c r="E5060">
        <v>611110</v>
      </c>
      <c r="F5060" t="s">
        <v>24196</v>
      </c>
      <c r="G5060" s="7">
        <v>18.649999999999999</v>
      </c>
    </row>
    <row r="5061" spans="1:7" x14ac:dyDescent="0.3">
      <c r="A5061" s="310">
        <v>3022028</v>
      </c>
      <c r="B5061" t="s">
        <v>24221</v>
      </c>
      <c r="C5061" t="s">
        <v>459</v>
      </c>
      <c r="D5061" t="s">
        <v>371</v>
      </c>
      <c r="E5061">
        <v>615100</v>
      </c>
      <c r="F5061" t="s">
        <v>24196</v>
      </c>
      <c r="G5061" s="7">
        <v>-116.12</v>
      </c>
    </row>
    <row r="5062" spans="1:7" x14ac:dyDescent="0.3">
      <c r="A5062" s="310">
        <v>3022028</v>
      </c>
      <c r="B5062" t="s">
        <v>24221</v>
      </c>
      <c r="C5062" t="s">
        <v>459</v>
      </c>
      <c r="D5062" t="s">
        <v>373</v>
      </c>
      <c r="E5062">
        <v>617150</v>
      </c>
      <c r="F5062" t="s">
        <v>24196</v>
      </c>
      <c r="G5062" s="7">
        <v>251.68</v>
      </c>
    </row>
    <row r="5063" spans="1:7" x14ac:dyDescent="0.3">
      <c r="A5063" s="310">
        <v>3022028</v>
      </c>
      <c r="B5063" t="s">
        <v>24221</v>
      </c>
      <c r="C5063" t="s">
        <v>459</v>
      </c>
      <c r="D5063" t="s">
        <v>377</v>
      </c>
      <c r="E5063">
        <v>611110</v>
      </c>
      <c r="F5063" t="s">
        <v>24196</v>
      </c>
      <c r="G5063" s="7">
        <v>-18.05</v>
      </c>
    </row>
    <row r="5064" spans="1:7" x14ac:dyDescent="0.3">
      <c r="A5064" s="310">
        <v>3022028</v>
      </c>
      <c r="B5064" t="s">
        <v>24221</v>
      </c>
      <c r="C5064" t="s">
        <v>459</v>
      </c>
      <c r="D5064" t="s">
        <v>371</v>
      </c>
      <c r="E5064">
        <v>615100</v>
      </c>
      <c r="F5064" t="s">
        <v>24196</v>
      </c>
      <c r="G5064" s="7">
        <v>0.01</v>
      </c>
    </row>
    <row r="5065" spans="1:7" x14ac:dyDescent="0.3">
      <c r="A5065" s="310">
        <v>3022028</v>
      </c>
      <c r="B5065" t="s">
        <v>24221</v>
      </c>
      <c r="C5065" t="s">
        <v>459</v>
      </c>
      <c r="D5065" t="s">
        <v>377</v>
      </c>
      <c r="E5065">
        <v>611110</v>
      </c>
      <c r="F5065" t="s">
        <v>24196</v>
      </c>
      <c r="G5065" s="7">
        <v>23.12</v>
      </c>
    </row>
    <row r="5066" spans="1:7" x14ac:dyDescent="0.3">
      <c r="A5066" s="310">
        <v>3022028</v>
      </c>
      <c r="B5066" t="s">
        <v>24221</v>
      </c>
      <c r="C5066" t="s">
        <v>459</v>
      </c>
      <c r="D5066" t="s">
        <v>371</v>
      </c>
      <c r="E5066">
        <v>615100</v>
      </c>
      <c r="F5066" t="s">
        <v>24196</v>
      </c>
      <c r="G5066" s="7">
        <v>0.01</v>
      </c>
    </row>
    <row r="5067" spans="1:7" x14ac:dyDescent="0.3">
      <c r="A5067" s="310">
        <v>3022028</v>
      </c>
      <c r="B5067" t="s">
        <v>24221</v>
      </c>
      <c r="C5067" t="s">
        <v>459</v>
      </c>
      <c r="D5067" t="s">
        <v>371</v>
      </c>
      <c r="E5067">
        <v>615100</v>
      </c>
      <c r="F5067" t="s">
        <v>24196</v>
      </c>
      <c r="G5067" s="7">
        <v>-134.81</v>
      </c>
    </row>
    <row r="5068" spans="1:7" x14ac:dyDescent="0.3">
      <c r="A5068" s="310">
        <v>3022028</v>
      </c>
      <c r="B5068" t="s">
        <v>24221</v>
      </c>
      <c r="C5068" t="s">
        <v>459</v>
      </c>
      <c r="D5068" t="s">
        <v>374</v>
      </c>
      <c r="E5068">
        <v>617120</v>
      </c>
      <c r="F5068" t="s">
        <v>24196</v>
      </c>
      <c r="G5068" s="7">
        <v>313.42</v>
      </c>
    </row>
    <row r="5069" spans="1:7" x14ac:dyDescent="0.3">
      <c r="A5069" s="310">
        <v>3022028</v>
      </c>
      <c r="B5069" t="s">
        <v>24221</v>
      </c>
      <c r="C5069" t="s">
        <v>459</v>
      </c>
      <c r="D5069" t="s">
        <v>375</v>
      </c>
      <c r="E5069">
        <v>616130</v>
      </c>
      <c r="F5069" t="s">
        <v>24196</v>
      </c>
      <c r="G5069" s="7">
        <v>182.28</v>
      </c>
    </row>
    <row r="5070" spans="1:7" x14ac:dyDescent="0.3">
      <c r="A5070" s="310">
        <v>3022028</v>
      </c>
      <c r="B5070" t="s">
        <v>24221</v>
      </c>
      <c r="C5070" t="s">
        <v>459</v>
      </c>
      <c r="D5070" t="s">
        <v>377</v>
      </c>
      <c r="E5070">
        <v>611110</v>
      </c>
      <c r="F5070" t="s">
        <v>24196</v>
      </c>
      <c r="G5070" s="7">
        <v>-18.05</v>
      </c>
    </row>
    <row r="5071" spans="1:7" x14ac:dyDescent="0.3">
      <c r="A5071" s="310">
        <v>3022028</v>
      </c>
      <c r="B5071" t="s">
        <v>24221</v>
      </c>
      <c r="C5071" t="s">
        <v>459</v>
      </c>
      <c r="D5071" t="s">
        <v>377</v>
      </c>
      <c r="E5071">
        <v>611110</v>
      </c>
      <c r="F5071" t="s">
        <v>24196</v>
      </c>
      <c r="G5071" s="7">
        <v>18.05</v>
      </c>
    </row>
    <row r="5072" spans="1:7" x14ac:dyDescent="0.3">
      <c r="A5072" s="310">
        <v>3022028</v>
      </c>
      <c r="B5072" t="s">
        <v>24221</v>
      </c>
      <c r="C5072" t="s">
        <v>459</v>
      </c>
      <c r="D5072" t="s">
        <v>371</v>
      </c>
      <c r="E5072">
        <v>615100</v>
      </c>
      <c r="F5072" t="s">
        <v>24196</v>
      </c>
      <c r="G5072" s="7">
        <v>-116.12</v>
      </c>
    </row>
    <row r="5073" spans="1:7" x14ac:dyDescent="0.3">
      <c r="A5073" s="310">
        <v>3022028</v>
      </c>
      <c r="B5073" t="s">
        <v>24221</v>
      </c>
      <c r="C5073" t="s">
        <v>459</v>
      </c>
      <c r="D5073" t="s">
        <v>371</v>
      </c>
      <c r="E5073">
        <v>615100</v>
      </c>
      <c r="F5073" t="s">
        <v>24196</v>
      </c>
      <c r="G5073" s="7">
        <v>-116.12</v>
      </c>
    </row>
    <row r="5074" spans="1:7" x14ac:dyDescent="0.3">
      <c r="A5074" s="310">
        <v>3022028</v>
      </c>
      <c r="B5074" t="s">
        <v>24221</v>
      </c>
      <c r="C5074" t="s">
        <v>459</v>
      </c>
      <c r="D5074" t="s">
        <v>377</v>
      </c>
      <c r="E5074">
        <v>611110</v>
      </c>
      <c r="F5074" t="s">
        <v>24196</v>
      </c>
      <c r="G5074" s="7">
        <v>18.05</v>
      </c>
    </row>
    <row r="5075" spans="1:7" x14ac:dyDescent="0.3">
      <c r="A5075" s="310">
        <v>3022028</v>
      </c>
      <c r="B5075" t="s">
        <v>24221</v>
      </c>
      <c r="C5075" t="s">
        <v>459</v>
      </c>
      <c r="D5075" t="s">
        <v>377</v>
      </c>
      <c r="E5075">
        <v>611110</v>
      </c>
      <c r="F5075" t="s">
        <v>24196</v>
      </c>
      <c r="G5075" s="7">
        <v>353.41</v>
      </c>
    </row>
    <row r="5076" spans="1:7" x14ac:dyDescent="0.3">
      <c r="A5076" s="310">
        <v>3022028</v>
      </c>
      <c r="B5076" t="s">
        <v>24221</v>
      </c>
      <c r="C5076" t="s">
        <v>459</v>
      </c>
      <c r="D5076" t="s">
        <v>377</v>
      </c>
      <c r="E5076">
        <v>611110</v>
      </c>
      <c r="F5076" t="s">
        <v>24196</v>
      </c>
      <c r="G5076" s="7">
        <v>18.05</v>
      </c>
    </row>
    <row r="5077" spans="1:7" x14ac:dyDescent="0.3">
      <c r="A5077" s="310">
        <v>3022028</v>
      </c>
      <c r="B5077" t="s">
        <v>24221</v>
      </c>
      <c r="C5077" t="s">
        <v>459</v>
      </c>
      <c r="D5077" t="s">
        <v>377</v>
      </c>
      <c r="E5077">
        <v>611110</v>
      </c>
      <c r="F5077" t="s">
        <v>24196</v>
      </c>
      <c r="G5077" s="7">
        <v>-0.01</v>
      </c>
    </row>
    <row r="5078" spans="1:7" x14ac:dyDescent="0.3">
      <c r="A5078" s="310">
        <v>3022028</v>
      </c>
      <c r="B5078" t="s">
        <v>24221</v>
      </c>
      <c r="C5078" t="s">
        <v>459</v>
      </c>
      <c r="D5078" t="s">
        <v>377</v>
      </c>
      <c r="E5078">
        <v>611110</v>
      </c>
      <c r="F5078" t="s">
        <v>24196</v>
      </c>
      <c r="G5078" s="7">
        <v>-18.05</v>
      </c>
    </row>
    <row r="5079" spans="1:7" x14ac:dyDescent="0.3">
      <c r="A5079" s="310">
        <v>3022028</v>
      </c>
      <c r="B5079" t="s">
        <v>24221</v>
      </c>
      <c r="C5079" t="s">
        <v>459</v>
      </c>
      <c r="D5079" t="s">
        <v>373</v>
      </c>
      <c r="E5079">
        <v>616160</v>
      </c>
      <c r="F5079" t="s">
        <v>24196</v>
      </c>
      <c r="G5079" s="7">
        <v>245.88</v>
      </c>
    </row>
    <row r="5080" spans="1:7" x14ac:dyDescent="0.3">
      <c r="A5080" s="310">
        <v>3022028</v>
      </c>
      <c r="B5080" t="s">
        <v>24221</v>
      </c>
      <c r="C5080" t="s">
        <v>459</v>
      </c>
      <c r="D5080" t="s">
        <v>371</v>
      </c>
      <c r="E5080">
        <v>616100</v>
      </c>
      <c r="F5080" t="s">
        <v>24196</v>
      </c>
      <c r="G5080" s="7">
        <v>339.46</v>
      </c>
    </row>
    <row r="5081" spans="1:7" x14ac:dyDescent="0.3">
      <c r="A5081" s="310">
        <v>3022028</v>
      </c>
      <c r="B5081" t="s">
        <v>24221</v>
      </c>
      <c r="C5081" t="s">
        <v>459</v>
      </c>
      <c r="D5081" t="s">
        <v>375</v>
      </c>
      <c r="E5081">
        <v>615140</v>
      </c>
      <c r="F5081" t="s">
        <v>24196</v>
      </c>
      <c r="G5081" s="7">
        <v>1669.22</v>
      </c>
    </row>
    <row r="5082" spans="1:7" x14ac:dyDescent="0.3">
      <c r="A5082" s="310">
        <v>3022029</v>
      </c>
      <c r="B5082" t="s">
        <v>24222</v>
      </c>
      <c r="C5082" t="s">
        <v>100</v>
      </c>
      <c r="D5082" t="s">
        <v>373</v>
      </c>
      <c r="E5082">
        <v>615130</v>
      </c>
      <c r="F5082" t="s">
        <v>24196</v>
      </c>
      <c r="G5082" s="7">
        <v>6.72</v>
      </c>
    </row>
    <row r="5083" spans="1:7" x14ac:dyDescent="0.3">
      <c r="A5083" s="310">
        <v>3022029</v>
      </c>
      <c r="B5083" t="s">
        <v>24222</v>
      </c>
      <c r="C5083" t="s">
        <v>100</v>
      </c>
      <c r="D5083" t="s">
        <v>377</v>
      </c>
      <c r="E5083">
        <v>611130</v>
      </c>
      <c r="F5083" t="s">
        <v>24196</v>
      </c>
      <c r="G5083" s="7">
        <v>132.31</v>
      </c>
    </row>
    <row r="5084" spans="1:7" x14ac:dyDescent="0.3">
      <c r="A5084" s="310">
        <v>3022029</v>
      </c>
      <c r="B5084" t="s">
        <v>24222</v>
      </c>
      <c r="C5084" t="s">
        <v>100</v>
      </c>
      <c r="D5084" t="s">
        <v>377</v>
      </c>
      <c r="E5084">
        <v>611130</v>
      </c>
      <c r="F5084" t="s">
        <v>24196</v>
      </c>
      <c r="G5084" s="7">
        <v>116.54</v>
      </c>
    </row>
    <row r="5085" spans="1:7" x14ac:dyDescent="0.3">
      <c r="A5085" s="310">
        <v>3022029</v>
      </c>
      <c r="B5085" t="s">
        <v>24222</v>
      </c>
      <c r="C5085" t="s">
        <v>100</v>
      </c>
      <c r="D5085" t="s">
        <v>374</v>
      </c>
      <c r="E5085">
        <v>615120</v>
      </c>
      <c r="F5085" t="s">
        <v>24196</v>
      </c>
      <c r="G5085" s="7">
        <v>-19</v>
      </c>
    </row>
    <row r="5086" spans="1:7" x14ac:dyDescent="0.3">
      <c r="A5086" s="310">
        <v>3022029</v>
      </c>
      <c r="B5086" t="s">
        <v>24222</v>
      </c>
      <c r="C5086" t="s">
        <v>100</v>
      </c>
      <c r="D5086" t="s">
        <v>373</v>
      </c>
      <c r="E5086">
        <v>615130</v>
      </c>
      <c r="F5086" t="s">
        <v>24196</v>
      </c>
      <c r="G5086" s="7">
        <v>11.24</v>
      </c>
    </row>
    <row r="5087" spans="1:7" x14ac:dyDescent="0.3">
      <c r="A5087" s="310">
        <v>3022029</v>
      </c>
      <c r="B5087" t="s">
        <v>24222</v>
      </c>
      <c r="C5087" t="s">
        <v>100</v>
      </c>
      <c r="D5087" t="s">
        <v>374</v>
      </c>
      <c r="E5087">
        <v>617120</v>
      </c>
      <c r="F5087" t="s">
        <v>24196</v>
      </c>
      <c r="G5087" s="7">
        <v>282.37</v>
      </c>
    </row>
    <row r="5088" spans="1:7" x14ac:dyDescent="0.3">
      <c r="A5088" s="310">
        <v>3022029</v>
      </c>
      <c r="B5088" t="s">
        <v>24222</v>
      </c>
      <c r="C5088" t="s">
        <v>100</v>
      </c>
      <c r="D5088" t="s">
        <v>373</v>
      </c>
      <c r="E5088">
        <v>617150</v>
      </c>
      <c r="F5088" t="s">
        <v>24196</v>
      </c>
      <c r="G5088" s="7">
        <v>466.29</v>
      </c>
    </row>
    <row r="5089" spans="1:7" x14ac:dyDescent="0.3">
      <c r="A5089" s="310">
        <v>3022029</v>
      </c>
      <c r="B5089" t="s">
        <v>24222</v>
      </c>
      <c r="C5089" t="s">
        <v>100</v>
      </c>
      <c r="D5089" t="s">
        <v>377</v>
      </c>
      <c r="E5089">
        <v>611120</v>
      </c>
      <c r="F5089" t="s">
        <v>24196</v>
      </c>
      <c r="G5089" s="7">
        <v>111.93</v>
      </c>
    </row>
    <row r="5090" spans="1:7" x14ac:dyDescent="0.3">
      <c r="A5090" s="310">
        <v>3022029</v>
      </c>
      <c r="B5090" t="s">
        <v>24222</v>
      </c>
      <c r="C5090" t="s">
        <v>100</v>
      </c>
      <c r="D5090" t="s">
        <v>377</v>
      </c>
      <c r="E5090">
        <v>611110</v>
      </c>
      <c r="F5090" t="s">
        <v>24196</v>
      </c>
      <c r="G5090" s="7">
        <v>-16.2</v>
      </c>
    </row>
    <row r="5091" spans="1:7" x14ac:dyDescent="0.3">
      <c r="A5091" s="310">
        <v>3022029</v>
      </c>
      <c r="B5091" t="s">
        <v>24222</v>
      </c>
      <c r="C5091" t="s">
        <v>100</v>
      </c>
      <c r="D5091" t="s">
        <v>374</v>
      </c>
      <c r="E5091">
        <v>615120</v>
      </c>
      <c r="F5091" t="s">
        <v>24196</v>
      </c>
      <c r="G5091" s="7">
        <v>589.01</v>
      </c>
    </row>
    <row r="5092" spans="1:7" x14ac:dyDescent="0.3">
      <c r="A5092" s="310">
        <v>3022029</v>
      </c>
      <c r="B5092" t="s">
        <v>24222</v>
      </c>
      <c r="C5092" t="s">
        <v>100</v>
      </c>
      <c r="D5092" t="s">
        <v>376</v>
      </c>
      <c r="E5092">
        <v>616110</v>
      </c>
      <c r="F5092" t="s">
        <v>24196</v>
      </c>
      <c r="G5092" s="7">
        <v>206.04</v>
      </c>
    </row>
    <row r="5093" spans="1:7" x14ac:dyDescent="0.3">
      <c r="A5093" s="310">
        <v>3022029</v>
      </c>
      <c r="B5093" t="s">
        <v>24222</v>
      </c>
      <c r="C5093" t="s">
        <v>100</v>
      </c>
      <c r="D5093" t="s">
        <v>377</v>
      </c>
      <c r="E5093">
        <v>611110</v>
      </c>
      <c r="F5093" t="s">
        <v>24196</v>
      </c>
      <c r="G5093" s="7">
        <v>169.53</v>
      </c>
    </row>
    <row r="5094" spans="1:7" x14ac:dyDescent="0.3">
      <c r="A5094" s="310">
        <v>3022029</v>
      </c>
      <c r="B5094" t="s">
        <v>24222</v>
      </c>
      <c r="C5094" t="s">
        <v>100</v>
      </c>
      <c r="D5094" t="s">
        <v>373</v>
      </c>
      <c r="E5094">
        <v>616160</v>
      </c>
      <c r="F5094" t="s">
        <v>24196</v>
      </c>
      <c r="G5094" s="7">
        <v>280.31</v>
      </c>
    </row>
    <row r="5095" spans="1:7" x14ac:dyDescent="0.3">
      <c r="A5095" s="310">
        <v>3022029</v>
      </c>
      <c r="B5095" t="s">
        <v>24222</v>
      </c>
      <c r="C5095" t="s">
        <v>100</v>
      </c>
      <c r="D5095" t="s">
        <v>377</v>
      </c>
      <c r="E5095">
        <v>611110</v>
      </c>
      <c r="F5095" t="s">
        <v>24196</v>
      </c>
      <c r="G5095" s="7">
        <v>0.01</v>
      </c>
    </row>
    <row r="5096" spans="1:7" x14ac:dyDescent="0.3">
      <c r="A5096" s="310">
        <v>3022029</v>
      </c>
      <c r="B5096" t="s">
        <v>24222</v>
      </c>
      <c r="C5096" t="s">
        <v>100</v>
      </c>
      <c r="D5096" t="s">
        <v>377</v>
      </c>
      <c r="E5096">
        <v>611110</v>
      </c>
      <c r="F5096" t="s">
        <v>24196</v>
      </c>
      <c r="G5096" s="7">
        <v>14.7</v>
      </c>
    </row>
    <row r="5097" spans="1:7" x14ac:dyDescent="0.3">
      <c r="A5097" s="310">
        <v>3022029</v>
      </c>
      <c r="B5097" t="s">
        <v>24222</v>
      </c>
      <c r="C5097" t="s">
        <v>100</v>
      </c>
      <c r="D5097" t="s">
        <v>371</v>
      </c>
      <c r="E5097">
        <v>616100</v>
      </c>
      <c r="F5097" t="s">
        <v>24196</v>
      </c>
      <c r="G5097" s="7">
        <v>734.65</v>
      </c>
    </row>
    <row r="5098" spans="1:7" x14ac:dyDescent="0.3">
      <c r="A5098" s="310">
        <v>3022029</v>
      </c>
      <c r="B5098" t="s">
        <v>24222</v>
      </c>
      <c r="C5098" t="s">
        <v>100</v>
      </c>
      <c r="D5098" t="s">
        <v>374</v>
      </c>
      <c r="E5098">
        <v>615120</v>
      </c>
      <c r="F5098" t="s">
        <v>24196</v>
      </c>
      <c r="G5098" s="7">
        <v>-19</v>
      </c>
    </row>
    <row r="5099" spans="1:7" x14ac:dyDescent="0.3">
      <c r="A5099" s="310">
        <v>3022029</v>
      </c>
      <c r="B5099" t="s">
        <v>24222</v>
      </c>
      <c r="C5099" t="s">
        <v>100</v>
      </c>
      <c r="D5099" t="s">
        <v>375</v>
      </c>
      <c r="E5099">
        <v>616130</v>
      </c>
      <c r="F5099" t="s">
        <v>24196</v>
      </c>
      <c r="G5099" s="7">
        <v>372.66</v>
      </c>
    </row>
    <row r="5100" spans="1:7" x14ac:dyDescent="0.3">
      <c r="A5100" s="310">
        <v>3022029</v>
      </c>
      <c r="B5100" t="s">
        <v>24222</v>
      </c>
      <c r="C5100" t="s">
        <v>100</v>
      </c>
      <c r="D5100" t="s">
        <v>373</v>
      </c>
      <c r="E5100">
        <v>615130</v>
      </c>
      <c r="F5100" t="s">
        <v>24196</v>
      </c>
      <c r="G5100" s="7">
        <v>81.77</v>
      </c>
    </row>
    <row r="5101" spans="1:7" x14ac:dyDescent="0.3">
      <c r="A5101" s="310">
        <v>3022029</v>
      </c>
      <c r="B5101" t="s">
        <v>24222</v>
      </c>
      <c r="C5101" t="s">
        <v>100</v>
      </c>
      <c r="D5101" t="s">
        <v>377</v>
      </c>
      <c r="E5101">
        <v>611120</v>
      </c>
      <c r="F5101" t="s">
        <v>24196</v>
      </c>
      <c r="G5101" s="7">
        <v>58.83</v>
      </c>
    </row>
    <row r="5102" spans="1:7" x14ac:dyDescent="0.3">
      <c r="A5102" s="310">
        <v>3022029</v>
      </c>
      <c r="B5102" t="s">
        <v>24222</v>
      </c>
      <c r="C5102" t="s">
        <v>100</v>
      </c>
      <c r="D5102" t="s">
        <v>374</v>
      </c>
      <c r="E5102">
        <v>616120</v>
      </c>
      <c r="F5102" t="s">
        <v>24196</v>
      </c>
      <c r="G5102" s="7">
        <v>62.27</v>
      </c>
    </row>
    <row r="5103" spans="1:7" x14ac:dyDescent="0.3">
      <c r="A5103" s="310">
        <v>3022029</v>
      </c>
      <c r="B5103" t="s">
        <v>24222</v>
      </c>
      <c r="C5103" t="s">
        <v>100</v>
      </c>
      <c r="D5103" t="s">
        <v>371</v>
      </c>
      <c r="E5103">
        <v>615100</v>
      </c>
      <c r="F5103" t="s">
        <v>24196</v>
      </c>
      <c r="G5103" s="7">
        <v>815.17</v>
      </c>
    </row>
    <row r="5104" spans="1:7" x14ac:dyDescent="0.3">
      <c r="A5104" s="310">
        <v>3022029</v>
      </c>
      <c r="B5104" t="s">
        <v>24222</v>
      </c>
      <c r="C5104" t="s">
        <v>100</v>
      </c>
      <c r="D5104" t="s">
        <v>377</v>
      </c>
      <c r="E5104">
        <v>611110</v>
      </c>
      <c r="F5104" t="s">
        <v>24196</v>
      </c>
      <c r="G5104" s="7">
        <v>2.86</v>
      </c>
    </row>
    <row r="5105" spans="1:7" x14ac:dyDescent="0.3">
      <c r="A5105" s="310">
        <v>3022029</v>
      </c>
      <c r="B5105" t="s">
        <v>24222</v>
      </c>
      <c r="C5105" t="s">
        <v>100</v>
      </c>
      <c r="D5105" t="s">
        <v>373</v>
      </c>
      <c r="E5105">
        <v>615130</v>
      </c>
      <c r="F5105" t="s">
        <v>24196</v>
      </c>
      <c r="G5105" s="7">
        <v>81.77</v>
      </c>
    </row>
    <row r="5106" spans="1:7" x14ac:dyDescent="0.3">
      <c r="A5106" s="310">
        <v>3022029</v>
      </c>
      <c r="B5106" t="s">
        <v>24222</v>
      </c>
      <c r="C5106" t="s">
        <v>100</v>
      </c>
      <c r="D5106" t="s">
        <v>371</v>
      </c>
      <c r="E5106">
        <v>615100</v>
      </c>
      <c r="F5106" t="s">
        <v>24196</v>
      </c>
      <c r="G5106" s="7">
        <v>440</v>
      </c>
    </row>
    <row r="5107" spans="1:7" x14ac:dyDescent="0.3">
      <c r="A5107" s="310">
        <v>3022029</v>
      </c>
      <c r="B5107" t="s">
        <v>24222</v>
      </c>
      <c r="C5107" t="s">
        <v>100</v>
      </c>
      <c r="D5107" t="s">
        <v>371</v>
      </c>
      <c r="E5107">
        <v>615100</v>
      </c>
      <c r="F5107" t="s">
        <v>24196</v>
      </c>
      <c r="G5107" s="7">
        <v>202</v>
      </c>
    </row>
    <row r="5108" spans="1:7" x14ac:dyDescent="0.3">
      <c r="A5108" s="310">
        <v>3022029</v>
      </c>
      <c r="B5108" t="s">
        <v>24222</v>
      </c>
      <c r="C5108" t="s">
        <v>100</v>
      </c>
      <c r="D5108" t="s">
        <v>377</v>
      </c>
      <c r="E5108">
        <v>611110</v>
      </c>
      <c r="F5108" t="s">
        <v>24196</v>
      </c>
      <c r="G5108" s="7">
        <v>-16.2</v>
      </c>
    </row>
    <row r="5109" spans="1:7" x14ac:dyDescent="0.3">
      <c r="A5109" s="310">
        <v>3022029</v>
      </c>
      <c r="B5109" t="s">
        <v>24222</v>
      </c>
      <c r="C5109" t="s">
        <v>100</v>
      </c>
      <c r="D5109" t="s">
        <v>377</v>
      </c>
      <c r="E5109">
        <v>611110</v>
      </c>
      <c r="F5109" t="s">
        <v>24196</v>
      </c>
      <c r="G5109" s="7">
        <v>-0.01</v>
      </c>
    </row>
    <row r="5110" spans="1:7" x14ac:dyDescent="0.3">
      <c r="A5110" s="310">
        <v>3022029</v>
      </c>
      <c r="B5110" t="s">
        <v>24222</v>
      </c>
      <c r="C5110" t="s">
        <v>100</v>
      </c>
      <c r="D5110" t="s">
        <v>377</v>
      </c>
      <c r="E5110">
        <v>611110</v>
      </c>
      <c r="F5110" t="s">
        <v>24196</v>
      </c>
      <c r="G5110" s="7">
        <v>16.2</v>
      </c>
    </row>
    <row r="5111" spans="1:7" x14ac:dyDescent="0.3">
      <c r="A5111" s="310">
        <v>3022029</v>
      </c>
      <c r="B5111" t="s">
        <v>24222</v>
      </c>
      <c r="C5111" t="s">
        <v>100</v>
      </c>
      <c r="D5111" t="s">
        <v>377</v>
      </c>
      <c r="E5111">
        <v>611110</v>
      </c>
      <c r="F5111" t="s">
        <v>24196</v>
      </c>
      <c r="G5111" s="7">
        <v>71.739999999999995</v>
      </c>
    </row>
    <row r="5112" spans="1:7" x14ac:dyDescent="0.3">
      <c r="A5112" s="310">
        <v>3022029</v>
      </c>
      <c r="B5112" t="s">
        <v>24222</v>
      </c>
      <c r="C5112" t="s">
        <v>100</v>
      </c>
      <c r="D5112" t="s">
        <v>377</v>
      </c>
      <c r="E5112">
        <v>611110</v>
      </c>
      <c r="F5112" t="s">
        <v>24196</v>
      </c>
      <c r="G5112" s="7">
        <v>14.7</v>
      </c>
    </row>
    <row r="5113" spans="1:7" x14ac:dyDescent="0.3">
      <c r="A5113" s="310">
        <v>3022029</v>
      </c>
      <c r="B5113" t="s">
        <v>24222</v>
      </c>
      <c r="C5113" t="s">
        <v>100</v>
      </c>
      <c r="D5113" t="s">
        <v>377</v>
      </c>
      <c r="E5113">
        <v>611110</v>
      </c>
      <c r="F5113" t="s">
        <v>24196</v>
      </c>
      <c r="G5113" s="7">
        <v>2.5099999999999998</v>
      </c>
    </row>
    <row r="5114" spans="1:7" x14ac:dyDescent="0.3">
      <c r="A5114" s="310">
        <v>3022029</v>
      </c>
      <c r="B5114" t="s">
        <v>24222</v>
      </c>
      <c r="C5114" t="s">
        <v>100</v>
      </c>
      <c r="D5114" t="s">
        <v>377</v>
      </c>
      <c r="E5114">
        <v>611110</v>
      </c>
      <c r="F5114" t="s">
        <v>24196</v>
      </c>
      <c r="G5114" s="7">
        <v>-14.7</v>
      </c>
    </row>
    <row r="5115" spans="1:7" x14ac:dyDescent="0.3">
      <c r="A5115" s="310">
        <v>3022029</v>
      </c>
      <c r="B5115" t="s">
        <v>24222</v>
      </c>
      <c r="C5115" t="s">
        <v>100</v>
      </c>
      <c r="D5115" t="s">
        <v>377</v>
      </c>
      <c r="E5115">
        <v>611110</v>
      </c>
      <c r="F5115" t="s">
        <v>24196</v>
      </c>
      <c r="G5115" s="7">
        <v>-16.2</v>
      </c>
    </row>
    <row r="5116" spans="1:7" x14ac:dyDescent="0.3">
      <c r="A5116" s="310">
        <v>3022029</v>
      </c>
      <c r="B5116" t="s">
        <v>24222</v>
      </c>
      <c r="C5116" t="s">
        <v>100</v>
      </c>
      <c r="D5116" t="s">
        <v>371</v>
      </c>
      <c r="E5116">
        <v>617100</v>
      </c>
      <c r="F5116" t="s">
        <v>24196</v>
      </c>
      <c r="G5116" s="7">
        <v>1284.93</v>
      </c>
    </row>
    <row r="5117" spans="1:7" x14ac:dyDescent="0.3">
      <c r="A5117" s="310">
        <v>3022029</v>
      </c>
      <c r="B5117" t="s">
        <v>24222</v>
      </c>
      <c r="C5117" t="s">
        <v>100</v>
      </c>
      <c r="D5117" t="s">
        <v>377</v>
      </c>
      <c r="E5117">
        <v>611120</v>
      </c>
      <c r="F5117" t="s">
        <v>24196</v>
      </c>
      <c r="G5117" s="7">
        <v>76.61</v>
      </c>
    </row>
    <row r="5118" spans="1:7" x14ac:dyDescent="0.3">
      <c r="A5118" s="310">
        <v>3022029</v>
      </c>
      <c r="B5118" t="s">
        <v>24222</v>
      </c>
      <c r="C5118" t="s">
        <v>100</v>
      </c>
      <c r="D5118" t="s">
        <v>373</v>
      </c>
      <c r="E5118">
        <v>615130</v>
      </c>
      <c r="F5118" t="s">
        <v>24196</v>
      </c>
      <c r="G5118" s="7">
        <v>14.27</v>
      </c>
    </row>
    <row r="5119" spans="1:7" x14ac:dyDescent="0.3">
      <c r="A5119" s="310">
        <v>3022029</v>
      </c>
      <c r="B5119" t="s">
        <v>24222</v>
      </c>
      <c r="C5119" t="s">
        <v>100</v>
      </c>
      <c r="D5119" t="s">
        <v>377</v>
      </c>
      <c r="E5119">
        <v>611110</v>
      </c>
      <c r="F5119" t="s">
        <v>24196</v>
      </c>
      <c r="G5119" s="7">
        <v>13.2</v>
      </c>
    </row>
    <row r="5120" spans="1:7" x14ac:dyDescent="0.3">
      <c r="A5120" s="310">
        <v>3022029</v>
      </c>
      <c r="B5120" t="s">
        <v>24222</v>
      </c>
      <c r="C5120" t="s">
        <v>100</v>
      </c>
      <c r="D5120" t="s">
        <v>373</v>
      </c>
      <c r="E5120">
        <v>615130</v>
      </c>
      <c r="F5120" t="s">
        <v>24196</v>
      </c>
      <c r="G5120" s="7">
        <v>0.01</v>
      </c>
    </row>
    <row r="5121" spans="1:7" x14ac:dyDescent="0.3">
      <c r="A5121" s="310">
        <v>3022029</v>
      </c>
      <c r="B5121" t="s">
        <v>24222</v>
      </c>
      <c r="C5121" t="s">
        <v>100</v>
      </c>
      <c r="D5121" t="s">
        <v>371</v>
      </c>
      <c r="E5121">
        <v>615100</v>
      </c>
      <c r="F5121" t="s">
        <v>24196</v>
      </c>
      <c r="G5121" s="7">
        <v>4184.17</v>
      </c>
    </row>
    <row r="5122" spans="1:7" x14ac:dyDescent="0.3">
      <c r="A5122" s="310">
        <v>3022029</v>
      </c>
      <c r="B5122" t="s">
        <v>24222</v>
      </c>
      <c r="C5122" t="s">
        <v>100</v>
      </c>
      <c r="D5122" t="s">
        <v>377</v>
      </c>
      <c r="E5122">
        <v>611110</v>
      </c>
      <c r="F5122" t="s">
        <v>24196</v>
      </c>
      <c r="G5122" s="7">
        <v>-14.7</v>
      </c>
    </row>
    <row r="5123" spans="1:7" x14ac:dyDescent="0.3">
      <c r="A5123" s="310">
        <v>3022029</v>
      </c>
      <c r="B5123" t="s">
        <v>24222</v>
      </c>
      <c r="C5123" t="s">
        <v>100</v>
      </c>
      <c r="D5123" t="s">
        <v>377</v>
      </c>
      <c r="E5123">
        <v>611110</v>
      </c>
      <c r="F5123" t="s">
        <v>24196</v>
      </c>
      <c r="G5123" s="7">
        <v>502.17</v>
      </c>
    </row>
    <row r="5124" spans="1:7" x14ac:dyDescent="0.3">
      <c r="A5124" s="310">
        <v>3022029</v>
      </c>
      <c r="B5124" t="s">
        <v>24222</v>
      </c>
      <c r="C5124" t="s">
        <v>100</v>
      </c>
      <c r="D5124" t="s">
        <v>371</v>
      </c>
      <c r="E5124">
        <v>615100</v>
      </c>
      <c r="F5124" t="s">
        <v>24196</v>
      </c>
      <c r="G5124" s="7">
        <v>4044.25</v>
      </c>
    </row>
    <row r="5125" spans="1:7" x14ac:dyDescent="0.3">
      <c r="A5125" s="310">
        <v>3022029</v>
      </c>
      <c r="B5125" t="s">
        <v>24222</v>
      </c>
      <c r="C5125" t="s">
        <v>100</v>
      </c>
      <c r="D5125" t="s">
        <v>373</v>
      </c>
      <c r="E5125">
        <v>615130</v>
      </c>
      <c r="F5125" t="s">
        <v>24196</v>
      </c>
      <c r="G5125" s="7">
        <v>-81.77</v>
      </c>
    </row>
    <row r="5126" spans="1:7" x14ac:dyDescent="0.3">
      <c r="A5126" s="310">
        <v>3022029</v>
      </c>
      <c r="B5126" t="s">
        <v>24222</v>
      </c>
      <c r="C5126" t="s">
        <v>100</v>
      </c>
      <c r="D5126" t="s">
        <v>374</v>
      </c>
      <c r="E5126">
        <v>615120</v>
      </c>
      <c r="F5126" t="s">
        <v>24196</v>
      </c>
      <c r="G5126" s="7">
        <v>589.01</v>
      </c>
    </row>
    <row r="5127" spans="1:7" x14ac:dyDescent="0.3">
      <c r="A5127" s="310">
        <v>3022029</v>
      </c>
      <c r="B5127" t="s">
        <v>24222</v>
      </c>
      <c r="C5127" t="s">
        <v>100</v>
      </c>
      <c r="D5127" t="s">
        <v>373</v>
      </c>
      <c r="E5127">
        <v>615130</v>
      </c>
      <c r="F5127" t="s">
        <v>24196</v>
      </c>
      <c r="G5127" s="7">
        <v>-81.77</v>
      </c>
    </row>
    <row r="5128" spans="1:7" x14ac:dyDescent="0.3">
      <c r="A5128" s="310">
        <v>3022029</v>
      </c>
      <c r="B5128" t="s">
        <v>24222</v>
      </c>
      <c r="C5128" t="s">
        <v>100</v>
      </c>
      <c r="D5128" t="s">
        <v>377</v>
      </c>
      <c r="E5128">
        <v>611110</v>
      </c>
      <c r="F5128" t="s">
        <v>24196</v>
      </c>
      <c r="G5128" s="7">
        <v>16.2</v>
      </c>
    </row>
    <row r="5129" spans="1:7" x14ac:dyDescent="0.3">
      <c r="A5129" s="310">
        <v>3022029</v>
      </c>
      <c r="B5129" t="s">
        <v>24222</v>
      </c>
      <c r="C5129" t="s">
        <v>100</v>
      </c>
      <c r="D5129" t="s">
        <v>377</v>
      </c>
      <c r="E5129">
        <v>611110</v>
      </c>
      <c r="F5129" t="s">
        <v>24196</v>
      </c>
      <c r="G5129" s="7">
        <v>2.5099999999999998</v>
      </c>
    </row>
    <row r="5130" spans="1:7" x14ac:dyDescent="0.3">
      <c r="A5130" s="310">
        <v>3022029</v>
      </c>
      <c r="B5130" t="s">
        <v>24222</v>
      </c>
      <c r="C5130" t="s">
        <v>100</v>
      </c>
      <c r="D5130" t="s">
        <v>371</v>
      </c>
      <c r="E5130">
        <v>615100</v>
      </c>
      <c r="F5130" t="s">
        <v>24196</v>
      </c>
      <c r="G5130" s="7">
        <v>282.58</v>
      </c>
    </row>
    <row r="5131" spans="1:7" x14ac:dyDescent="0.3">
      <c r="A5131" s="310">
        <v>3022029</v>
      </c>
      <c r="B5131" t="s">
        <v>24222</v>
      </c>
      <c r="C5131" t="s">
        <v>100</v>
      </c>
      <c r="D5131" t="s">
        <v>374</v>
      </c>
      <c r="E5131">
        <v>615120</v>
      </c>
      <c r="F5131" t="s">
        <v>24196</v>
      </c>
      <c r="G5131" s="7">
        <v>19</v>
      </c>
    </row>
    <row r="5132" spans="1:7" x14ac:dyDescent="0.3">
      <c r="A5132" s="310">
        <v>3022029</v>
      </c>
      <c r="B5132" t="s">
        <v>24222</v>
      </c>
      <c r="C5132" t="s">
        <v>100</v>
      </c>
      <c r="D5132" t="s">
        <v>373</v>
      </c>
      <c r="E5132">
        <v>615130</v>
      </c>
      <c r="F5132" t="s">
        <v>24196</v>
      </c>
      <c r="G5132" s="7">
        <v>1796.15</v>
      </c>
    </row>
    <row r="5133" spans="1:7" x14ac:dyDescent="0.3">
      <c r="A5133" s="310">
        <v>3022029</v>
      </c>
      <c r="B5133" t="s">
        <v>24222</v>
      </c>
      <c r="C5133" t="s">
        <v>100</v>
      </c>
      <c r="D5133" t="s">
        <v>377</v>
      </c>
      <c r="E5133">
        <v>611110</v>
      </c>
      <c r="F5133" t="s">
        <v>24196</v>
      </c>
      <c r="G5133" s="7">
        <v>66.95</v>
      </c>
    </row>
    <row r="5134" spans="1:7" x14ac:dyDescent="0.3">
      <c r="A5134" s="77">
        <v>3022029</v>
      </c>
      <c r="B5134" t="s">
        <v>24222</v>
      </c>
      <c r="C5134" t="s">
        <v>100</v>
      </c>
      <c r="D5134" t="s">
        <v>371</v>
      </c>
      <c r="E5134">
        <v>617100</v>
      </c>
      <c r="F5134" t="s">
        <v>24196</v>
      </c>
      <c r="G5134" s="7">
        <v>775.43</v>
      </c>
    </row>
    <row r="5135" spans="1:7" x14ac:dyDescent="0.3">
      <c r="A5135" s="77">
        <v>3022029</v>
      </c>
      <c r="B5135" t="s">
        <v>24222</v>
      </c>
      <c r="C5135" t="s">
        <v>100</v>
      </c>
      <c r="D5135" t="s">
        <v>377</v>
      </c>
      <c r="E5135">
        <v>611110</v>
      </c>
      <c r="F5135" t="s">
        <v>24196</v>
      </c>
      <c r="G5135" s="7">
        <v>16.2</v>
      </c>
    </row>
    <row r="5136" spans="1:7" x14ac:dyDescent="0.3">
      <c r="A5136" s="77">
        <v>3022029</v>
      </c>
      <c r="B5136" t="s">
        <v>24222</v>
      </c>
      <c r="C5136" t="s">
        <v>100</v>
      </c>
      <c r="D5136" t="s">
        <v>373</v>
      </c>
      <c r="E5136">
        <v>616160</v>
      </c>
      <c r="F5136" t="s">
        <v>24196</v>
      </c>
      <c r="G5136" s="7">
        <v>39.799999999999997</v>
      </c>
    </row>
    <row r="5137" spans="1:7" x14ac:dyDescent="0.3">
      <c r="A5137" s="77">
        <v>3022029</v>
      </c>
      <c r="B5137" t="s">
        <v>24222</v>
      </c>
      <c r="C5137" t="s">
        <v>100</v>
      </c>
      <c r="D5137" t="s">
        <v>373</v>
      </c>
      <c r="E5137">
        <v>617150</v>
      </c>
      <c r="F5137" t="s">
        <v>24196</v>
      </c>
      <c r="G5137" s="7">
        <v>478.51</v>
      </c>
    </row>
    <row r="5138" spans="1:7" x14ac:dyDescent="0.3">
      <c r="A5138" s="77">
        <v>3022029</v>
      </c>
      <c r="B5138" t="s">
        <v>24222</v>
      </c>
      <c r="C5138" t="s">
        <v>100</v>
      </c>
      <c r="D5138" t="s">
        <v>377</v>
      </c>
      <c r="E5138">
        <v>611110</v>
      </c>
      <c r="F5138" t="s">
        <v>24196</v>
      </c>
      <c r="G5138" s="7">
        <v>2.5099999999999998</v>
      </c>
    </row>
    <row r="5139" spans="1:7" x14ac:dyDescent="0.3">
      <c r="A5139" s="77">
        <v>3022029</v>
      </c>
      <c r="B5139" t="s">
        <v>24222</v>
      </c>
      <c r="C5139" t="s">
        <v>100</v>
      </c>
      <c r="D5139" t="s">
        <v>373</v>
      </c>
      <c r="E5139">
        <v>615130</v>
      </c>
      <c r="F5139" t="s">
        <v>24196</v>
      </c>
      <c r="G5139" s="7">
        <v>2345.65</v>
      </c>
    </row>
    <row r="5140" spans="1:7" x14ac:dyDescent="0.3">
      <c r="A5140" s="77">
        <v>3022029</v>
      </c>
      <c r="B5140" t="s">
        <v>24222</v>
      </c>
      <c r="C5140" t="s">
        <v>100</v>
      </c>
      <c r="D5140" t="s">
        <v>377</v>
      </c>
      <c r="E5140">
        <v>611110</v>
      </c>
      <c r="F5140" t="s">
        <v>24196</v>
      </c>
      <c r="G5140" s="7">
        <v>1076.07</v>
      </c>
    </row>
    <row r="5141" spans="1:7" x14ac:dyDescent="0.3">
      <c r="A5141" s="77">
        <v>3022029</v>
      </c>
      <c r="B5141" t="s">
        <v>24222</v>
      </c>
      <c r="C5141" t="s">
        <v>100</v>
      </c>
      <c r="D5141" t="s">
        <v>374</v>
      </c>
      <c r="E5141">
        <v>616120</v>
      </c>
      <c r="F5141" t="s">
        <v>24196</v>
      </c>
      <c r="G5141" s="7">
        <v>54.59</v>
      </c>
    </row>
    <row r="5142" spans="1:7" x14ac:dyDescent="0.3">
      <c r="A5142" s="77">
        <v>3022029</v>
      </c>
      <c r="B5142" t="s">
        <v>24222</v>
      </c>
      <c r="C5142" t="s">
        <v>100</v>
      </c>
      <c r="D5142" t="s">
        <v>373</v>
      </c>
      <c r="E5142">
        <v>615130</v>
      </c>
      <c r="F5142" t="s">
        <v>24196</v>
      </c>
      <c r="G5142" s="7">
        <v>8.67</v>
      </c>
    </row>
    <row r="5143" spans="1:7" x14ac:dyDescent="0.3">
      <c r="A5143" s="77">
        <v>3022029</v>
      </c>
      <c r="B5143" t="s">
        <v>24222</v>
      </c>
      <c r="C5143" t="s">
        <v>100</v>
      </c>
      <c r="D5143" t="s">
        <v>373</v>
      </c>
      <c r="E5143">
        <v>615130</v>
      </c>
      <c r="F5143" t="s">
        <v>24196</v>
      </c>
      <c r="G5143" s="7">
        <v>7.66</v>
      </c>
    </row>
    <row r="5144" spans="1:7" x14ac:dyDescent="0.3">
      <c r="A5144" s="77">
        <v>3022029</v>
      </c>
      <c r="B5144" t="s">
        <v>24222</v>
      </c>
      <c r="C5144" t="s">
        <v>100</v>
      </c>
      <c r="D5144" t="s">
        <v>374</v>
      </c>
      <c r="E5144">
        <v>615120</v>
      </c>
      <c r="F5144" t="s">
        <v>24196</v>
      </c>
      <c r="G5144" s="7">
        <v>-19</v>
      </c>
    </row>
    <row r="5145" spans="1:7" x14ac:dyDescent="0.3">
      <c r="A5145" s="77">
        <v>3022029</v>
      </c>
      <c r="B5145" t="s">
        <v>24222</v>
      </c>
      <c r="C5145" t="s">
        <v>100</v>
      </c>
      <c r="D5145" t="s">
        <v>377</v>
      </c>
      <c r="E5145">
        <v>611110</v>
      </c>
      <c r="F5145" t="s">
        <v>24196</v>
      </c>
      <c r="G5145" s="7">
        <v>16.2</v>
      </c>
    </row>
    <row r="5146" spans="1:7" x14ac:dyDescent="0.3">
      <c r="A5146" s="77">
        <v>3022029</v>
      </c>
      <c r="B5146" t="s">
        <v>24222</v>
      </c>
      <c r="C5146" t="s">
        <v>100</v>
      </c>
      <c r="D5146" t="s">
        <v>373</v>
      </c>
      <c r="E5146">
        <v>617150</v>
      </c>
      <c r="F5146" t="s">
        <v>24196</v>
      </c>
      <c r="G5146" s="7">
        <v>382.23</v>
      </c>
    </row>
    <row r="5147" spans="1:7" x14ac:dyDescent="0.3">
      <c r="A5147" s="77">
        <v>3022029</v>
      </c>
      <c r="B5147" t="s">
        <v>24222</v>
      </c>
      <c r="C5147" t="s">
        <v>100</v>
      </c>
      <c r="D5147" t="s">
        <v>373</v>
      </c>
      <c r="E5147">
        <v>615130</v>
      </c>
      <c r="F5147" t="s">
        <v>24196</v>
      </c>
      <c r="G5147" s="7">
        <v>-81.77</v>
      </c>
    </row>
    <row r="5148" spans="1:7" x14ac:dyDescent="0.3">
      <c r="A5148" s="77">
        <v>3022029</v>
      </c>
      <c r="B5148" t="s">
        <v>24222</v>
      </c>
      <c r="C5148" t="s">
        <v>100</v>
      </c>
      <c r="D5148" t="s">
        <v>377</v>
      </c>
      <c r="E5148">
        <v>611130</v>
      </c>
      <c r="F5148" t="s">
        <v>24196</v>
      </c>
      <c r="G5148" s="7">
        <v>102.44</v>
      </c>
    </row>
    <row r="5149" spans="1:7" x14ac:dyDescent="0.3">
      <c r="A5149" s="310">
        <v>3022029</v>
      </c>
      <c r="B5149" t="s">
        <v>24222</v>
      </c>
      <c r="C5149" t="s">
        <v>100</v>
      </c>
      <c r="D5149" t="s">
        <v>377</v>
      </c>
      <c r="E5149">
        <v>611110</v>
      </c>
      <c r="F5149" t="s">
        <v>24196</v>
      </c>
      <c r="G5149" s="7">
        <v>502.17</v>
      </c>
    </row>
    <row r="5150" spans="1:7" x14ac:dyDescent="0.3">
      <c r="A5150" s="310">
        <v>3022029</v>
      </c>
      <c r="B5150" t="s">
        <v>24222</v>
      </c>
      <c r="C5150" t="s">
        <v>100</v>
      </c>
      <c r="D5150" t="s">
        <v>373</v>
      </c>
      <c r="E5150">
        <v>615130</v>
      </c>
      <c r="F5150" t="s">
        <v>24196</v>
      </c>
      <c r="G5150" s="7">
        <v>-81.77</v>
      </c>
    </row>
    <row r="5151" spans="1:7" x14ac:dyDescent="0.3">
      <c r="A5151" s="310">
        <v>3022029</v>
      </c>
      <c r="B5151" t="s">
        <v>24222</v>
      </c>
      <c r="C5151" t="s">
        <v>100</v>
      </c>
      <c r="D5151" t="s">
        <v>373</v>
      </c>
      <c r="E5151">
        <v>615130</v>
      </c>
      <c r="F5151" t="s">
        <v>24196</v>
      </c>
      <c r="G5151" s="7">
        <v>33.049999999999997</v>
      </c>
    </row>
    <row r="5152" spans="1:7" x14ac:dyDescent="0.3">
      <c r="A5152" s="310">
        <v>3022029</v>
      </c>
      <c r="B5152" t="s">
        <v>24222</v>
      </c>
      <c r="C5152" t="s">
        <v>100</v>
      </c>
      <c r="D5152" t="s">
        <v>377</v>
      </c>
      <c r="E5152">
        <v>611110</v>
      </c>
      <c r="F5152" t="s">
        <v>24196</v>
      </c>
      <c r="G5152" s="7">
        <v>-16.2</v>
      </c>
    </row>
    <row r="5153" spans="1:7" x14ac:dyDescent="0.3">
      <c r="A5153" s="310">
        <v>3022029</v>
      </c>
      <c r="B5153" t="s">
        <v>24222</v>
      </c>
      <c r="C5153" t="s">
        <v>100</v>
      </c>
      <c r="D5153" t="s">
        <v>373</v>
      </c>
      <c r="E5153">
        <v>616160</v>
      </c>
      <c r="F5153" t="s">
        <v>24196</v>
      </c>
      <c r="G5153" s="7">
        <v>221.37</v>
      </c>
    </row>
    <row r="5154" spans="1:7" x14ac:dyDescent="0.3">
      <c r="A5154" s="310">
        <v>3022029</v>
      </c>
      <c r="B5154" t="s">
        <v>24222</v>
      </c>
      <c r="C5154" t="s">
        <v>100</v>
      </c>
      <c r="D5154" t="s">
        <v>377</v>
      </c>
      <c r="E5154">
        <v>611110</v>
      </c>
      <c r="F5154" t="s">
        <v>24196</v>
      </c>
      <c r="G5154" s="7">
        <v>-13.39</v>
      </c>
    </row>
    <row r="5155" spans="1:7" x14ac:dyDescent="0.3">
      <c r="A5155" s="310">
        <v>3022029</v>
      </c>
      <c r="B5155" t="s">
        <v>24222</v>
      </c>
      <c r="C5155" t="s">
        <v>100</v>
      </c>
      <c r="D5155" t="s">
        <v>377</v>
      </c>
      <c r="E5155">
        <v>611110</v>
      </c>
      <c r="F5155" t="s">
        <v>24196</v>
      </c>
      <c r="G5155" s="7">
        <v>14.7</v>
      </c>
    </row>
    <row r="5156" spans="1:7" x14ac:dyDescent="0.3">
      <c r="A5156" s="310">
        <v>3022029</v>
      </c>
      <c r="B5156" t="s">
        <v>24222</v>
      </c>
      <c r="C5156" t="s">
        <v>100</v>
      </c>
      <c r="D5156" t="s">
        <v>373</v>
      </c>
      <c r="E5156">
        <v>615130</v>
      </c>
      <c r="F5156" t="s">
        <v>24196</v>
      </c>
      <c r="G5156" s="7">
        <v>-0.01</v>
      </c>
    </row>
    <row r="5157" spans="1:7" x14ac:dyDescent="0.3">
      <c r="A5157" s="310">
        <v>3022029</v>
      </c>
      <c r="B5157" t="s">
        <v>24222</v>
      </c>
      <c r="C5157" t="s">
        <v>100</v>
      </c>
      <c r="D5157" t="s">
        <v>374</v>
      </c>
      <c r="E5157">
        <v>615120</v>
      </c>
      <c r="F5157" t="s">
        <v>24196</v>
      </c>
      <c r="G5157" s="7">
        <v>123.3</v>
      </c>
    </row>
    <row r="5158" spans="1:7" x14ac:dyDescent="0.3">
      <c r="A5158" s="310">
        <v>3022029</v>
      </c>
      <c r="B5158" t="s">
        <v>24222</v>
      </c>
      <c r="C5158" t="s">
        <v>100</v>
      </c>
      <c r="D5158" t="s">
        <v>377</v>
      </c>
      <c r="E5158">
        <v>611110</v>
      </c>
      <c r="F5158" t="s">
        <v>24196</v>
      </c>
      <c r="G5158" s="7">
        <v>-14.7</v>
      </c>
    </row>
    <row r="5159" spans="1:7" x14ac:dyDescent="0.3">
      <c r="A5159" s="310">
        <v>3022029</v>
      </c>
      <c r="B5159" t="s">
        <v>24222</v>
      </c>
      <c r="C5159" t="s">
        <v>100</v>
      </c>
      <c r="D5159" t="s">
        <v>374</v>
      </c>
      <c r="E5159">
        <v>615120</v>
      </c>
      <c r="F5159" t="s">
        <v>24196</v>
      </c>
      <c r="G5159" s="7">
        <v>-19</v>
      </c>
    </row>
    <row r="5160" spans="1:7" x14ac:dyDescent="0.3">
      <c r="A5160" s="310">
        <v>3022029</v>
      </c>
      <c r="B5160" t="s">
        <v>24222</v>
      </c>
      <c r="C5160" t="s">
        <v>100</v>
      </c>
      <c r="D5160" t="s">
        <v>373</v>
      </c>
      <c r="E5160">
        <v>616160</v>
      </c>
      <c r="F5160" t="s">
        <v>24196</v>
      </c>
      <c r="G5160" s="7">
        <v>167.29</v>
      </c>
    </row>
    <row r="5161" spans="1:7" x14ac:dyDescent="0.3">
      <c r="A5161" s="310">
        <v>3022029</v>
      </c>
      <c r="B5161" t="s">
        <v>24222</v>
      </c>
      <c r="C5161" t="s">
        <v>100</v>
      </c>
      <c r="D5161" t="s">
        <v>373</v>
      </c>
      <c r="E5161">
        <v>615130</v>
      </c>
      <c r="F5161" t="s">
        <v>24196</v>
      </c>
      <c r="G5161" s="7">
        <v>-81.77</v>
      </c>
    </row>
    <row r="5162" spans="1:7" x14ac:dyDescent="0.3">
      <c r="A5162" s="310">
        <v>3022029</v>
      </c>
      <c r="B5162" t="s">
        <v>24222</v>
      </c>
      <c r="C5162" t="s">
        <v>100</v>
      </c>
      <c r="D5162" t="s">
        <v>377</v>
      </c>
      <c r="E5162">
        <v>611120</v>
      </c>
      <c r="F5162" t="s">
        <v>24196</v>
      </c>
      <c r="G5162" s="7">
        <v>61.19</v>
      </c>
    </row>
    <row r="5163" spans="1:7" x14ac:dyDescent="0.3">
      <c r="A5163" s="310">
        <v>3022029</v>
      </c>
      <c r="B5163" t="s">
        <v>24222</v>
      </c>
      <c r="C5163" t="s">
        <v>100</v>
      </c>
      <c r="D5163" t="s">
        <v>371</v>
      </c>
      <c r="E5163">
        <v>615100</v>
      </c>
      <c r="F5163" t="s">
        <v>24196</v>
      </c>
      <c r="G5163" s="7">
        <v>26.57</v>
      </c>
    </row>
    <row r="5164" spans="1:7" x14ac:dyDescent="0.3">
      <c r="A5164" s="310">
        <v>3022029</v>
      </c>
      <c r="B5164" t="s">
        <v>24222</v>
      </c>
      <c r="C5164" t="s">
        <v>100</v>
      </c>
      <c r="D5164" t="s">
        <v>371</v>
      </c>
      <c r="E5164">
        <v>617100</v>
      </c>
      <c r="F5164" t="s">
        <v>24196</v>
      </c>
      <c r="G5164" s="7">
        <v>1524.25</v>
      </c>
    </row>
    <row r="5165" spans="1:7" x14ac:dyDescent="0.3">
      <c r="A5165" s="310">
        <v>3022029</v>
      </c>
      <c r="B5165" t="s">
        <v>24222</v>
      </c>
      <c r="C5165" t="s">
        <v>100</v>
      </c>
      <c r="D5165" t="s">
        <v>377</v>
      </c>
      <c r="E5165">
        <v>611110</v>
      </c>
      <c r="F5165" t="s">
        <v>24196</v>
      </c>
      <c r="G5165" s="7">
        <v>14.7</v>
      </c>
    </row>
    <row r="5166" spans="1:7" x14ac:dyDescent="0.3">
      <c r="A5166" s="310">
        <v>3022029</v>
      </c>
      <c r="B5166" t="s">
        <v>24222</v>
      </c>
      <c r="C5166" t="s">
        <v>100</v>
      </c>
      <c r="D5166" t="s">
        <v>377</v>
      </c>
      <c r="E5166">
        <v>611110</v>
      </c>
      <c r="F5166" t="s">
        <v>24196</v>
      </c>
      <c r="G5166" s="7">
        <v>-16.2</v>
      </c>
    </row>
    <row r="5167" spans="1:7" x14ac:dyDescent="0.3">
      <c r="A5167" s="310">
        <v>3022029</v>
      </c>
      <c r="B5167" t="s">
        <v>24222</v>
      </c>
      <c r="C5167" t="s">
        <v>100</v>
      </c>
      <c r="D5167" t="s">
        <v>377</v>
      </c>
      <c r="E5167">
        <v>611130</v>
      </c>
      <c r="F5167" t="s">
        <v>24196</v>
      </c>
      <c r="G5167" s="7">
        <v>112.66</v>
      </c>
    </row>
    <row r="5168" spans="1:7" x14ac:dyDescent="0.3">
      <c r="A5168" s="310">
        <v>3022029</v>
      </c>
      <c r="B5168" t="s">
        <v>24222</v>
      </c>
      <c r="C5168" t="s">
        <v>100</v>
      </c>
      <c r="D5168" t="s">
        <v>373</v>
      </c>
      <c r="E5168">
        <v>616160</v>
      </c>
      <c r="F5168" t="s">
        <v>24196</v>
      </c>
      <c r="G5168" s="7">
        <v>108.75</v>
      </c>
    </row>
    <row r="5169" spans="1:7" x14ac:dyDescent="0.3">
      <c r="A5169" s="310">
        <v>3022029</v>
      </c>
      <c r="B5169" t="s">
        <v>24222</v>
      </c>
      <c r="C5169" t="s">
        <v>100</v>
      </c>
      <c r="D5169" t="s">
        <v>371</v>
      </c>
      <c r="E5169">
        <v>615100</v>
      </c>
      <c r="F5169" t="s">
        <v>24196</v>
      </c>
      <c r="G5169" s="7">
        <v>16.809999999999999</v>
      </c>
    </row>
    <row r="5170" spans="1:7" x14ac:dyDescent="0.3">
      <c r="A5170" s="310">
        <v>3022029</v>
      </c>
      <c r="B5170" t="s">
        <v>24222</v>
      </c>
      <c r="C5170" t="s">
        <v>100</v>
      </c>
      <c r="D5170" t="s">
        <v>373</v>
      </c>
      <c r="E5170">
        <v>615130</v>
      </c>
      <c r="F5170" t="s">
        <v>24196</v>
      </c>
      <c r="G5170" s="7">
        <v>-81.77</v>
      </c>
    </row>
    <row r="5171" spans="1:7" x14ac:dyDescent="0.3">
      <c r="A5171" s="310">
        <v>3022029</v>
      </c>
      <c r="B5171" t="s">
        <v>24222</v>
      </c>
      <c r="C5171" t="s">
        <v>100</v>
      </c>
      <c r="D5171" t="s">
        <v>377</v>
      </c>
      <c r="E5171">
        <v>611110</v>
      </c>
      <c r="F5171" t="s">
        <v>24196</v>
      </c>
      <c r="G5171" s="7">
        <v>14.7</v>
      </c>
    </row>
    <row r="5172" spans="1:7" x14ac:dyDescent="0.3">
      <c r="A5172" s="310">
        <v>3022029</v>
      </c>
      <c r="B5172" t="s">
        <v>24222</v>
      </c>
      <c r="C5172" t="s">
        <v>100</v>
      </c>
      <c r="D5172" t="s">
        <v>371</v>
      </c>
      <c r="E5172">
        <v>615100</v>
      </c>
      <c r="F5172" t="s">
        <v>24196</v>
      </c>
      <c r="G5172" s="7">
        <v>3360.08</v>
      </c>
    </row>
    <row r="5173" spans="1:7" x14ac:dyDescent="0.3">
      <c r="A5173" s="310">
        <v>3022029</v>
      </c>
      <c r="B5173" t="s">
        <v>24222</v>
      </c>
      <c r="C5173" t="s">
        <v>100</v>
      </c>
      <c r="D5173" t="s">
        <v>377</v>
      </c>
      <c r="E5173">
        <v>611120</v>
      </c>
      <c r="F5173" t="s">
        <v>24196</v>
      </c>
      <c r="G5173" s="7">
        <v>36.22</v>
      </c>
    </row>
    <row r="5174" spans="1:7" x14ac:dyDescent="0.3">
      <c r="A5174" s="310">
        <v>3022029</v>
      </c>
      <c r="B5174" t="s">
        <v>24222</v>
      </c>
      <c r="C5174" t="s">
        <v>100</v>
      </c>
      <c r="D5174" t="s">
        <v>371</v>
      </c>
      <c r="E5174">
        <v>615100</v>
      </c>
      <c r="F5174" t="s">
        <v>24196</v>
      </c>
      <c r="G5174" s="7">
        <v>6342.67</v>
      </c>
    </row>
    <row r="5175" spans="1:7" x14ac:dyDescent="0.3">
      <c r="A5175" s="310">
        <v>3022029</v>
      </c>
      <c r="B5175" t="s">
        <v>24222</v>
      </c>
      <c r="C5175" t="s">
        <v>100</v>
      </c>
      <c r="D5175" t="s">
        <v>377</v>
      </c>
      <c r="E5175">
        <v>611110</v>
      </c>
      <c r="F5175" t="s">
        <v>24196</v>
      </c>
      <c r="G5175" s="7">
        <v>-14.7</v>
      </c>
    </row>
    <row r="5176" spans="1:7" x14ac:dyDescent="0.3">
      <c r="A5176" s="310">
        <v>3022029</v>
      </c>
      <c r="B5176" t="s">
        <v>24222</v>
      </c>
      <c r="C5176" t="s">
        <v>100</v>
      </c>
      <c r="D5176" t="s">
        <v>377</v>
      </c>
      <c r="E5176">
        <v>611110</v>
      </c>
      <c r="F5176" t="s">
        <v>24196</v>
      </c>
      <c r="G5176" s="7">
        <v>-16.2</v>
      </c>
    </row>
    <row r="5177" spans="1:7" x14ac:dyDescent="0.3">
      <c r="A5177" s="310">
        <v>3022029</v>
      </c>
      <c r="B5177" t="s">
        <v>24222</v>
      </c>
      <c r="C5177" t="s">
        <v>100</v>
      </c>
      <c r="D5177" t="s">
        <v>377</v>
      </c>
      <c r="E5177">
        <v>611110</v>
      </c>
      <c r="F5177" t="s">
        <v>24196</v>
      </c>
      <c r="G5177" s="7">
        <v>14.7</v>
      </c>
    </row>
    <row r="5178" spans="1:7" x14ac:dyDescent="0.3">
      <c r="A5178" s="310">
        <v>3022029</v>
      </c>
      <c r="B5178" t="s">
        <v>24222</v>
      </c>
      <c r="C5178" t="s">
        <v>100</v>
      </c>
      <c r="D5178" t="s">
        <v>373</v>
      </c>
      <c r="E5178">
        <v>615130</v>
      </c>
      <c r="F5178" t="s">
        <v>24196</v>
      </c>
      <c r="G5178" s="7">
        <v>81.77</v>
      </c>
    </row>
    <row r="5179" spans="1:7" x14ac:dyDescent="0.3">
      <c r="A5179" s="310">
        <v>3022029</v>
      </c>
      <c r="B5179" t="s">
        <v>24222</v>
      </c>
      <c r="C5179" t="s">
        <v>100</v>
      </c>
      <c r="D5179" t="s">
        <v>377</v>
      </c>
      <c r="E5179">
        <v>611110</v>
      </c>
      <c r="F5179" t="s">
        <v>24196</v>
      </c>
      <c r="G5179" s="7">
        <v>-0.01</v>
      </c>
    </row>
    <row r="5180" spans="1:7" x14ac:dyDescent="0.3">
      <c r="A5180" s="310">
        <v>3022029</v>
      </c>
      <c r="B5180" t="s">
        <v>24222</v>
      </c>
      <c r="C5180" t="s">
        <v>100</v>
      </c>
      <c r="D5180" t="s">
        <v>373</v>
      </c>
      <c r="E5180">
        <v>617150</v>
      </c>
      <c r="F5180" t="s">
        <v>24196</v>
      </c>
      <c r="G5180" s="7">
        <v>324.88</v>
      </c>
    </row>
    <row r="5181" spans="1:7" x14ac:dyDescent="0.3">
      <c r="A5181" s="310">
        <v>3022029</v>
      </c>
      <c r="B5181" t="s">
        <v>24222</v>
      </c>
      <c r="C5181" t="s">
        <v>100</v>
      </c>
      <c r="D5181" t="s">
        <v>373</v>
      </c>
      <c r="E5181">
        <v>615130</v>
      </c>
      <c r="F5181" t="s">
        <v>24196</v>
      </c>
      <c r="G5181" s="7">
        <v>1371.02</v>
      </c>
    </row>
    <row r="5182" spans="1:7" x14ac:dyDescent="0.3">
      <c r="A5182" s="310">
        <v>3022029</v>
      </c>
      <c r="B5182" t="s">
        <v>24222</v>
      </c>
      <c r="C5182" t="s">
        <v>100</v>
      </c>
      <c r="D5182" t="s">
        <v>377</v>
      </c>
      <c r="E5182">
        <v>611110</v>
      </c>
      <c r="F5182" t="s">
        <v>24196</v>
      </c>
      <c r="G5182" s="7">
        <v>-14.7</v>
      </c>
    </row>
    <row r="5183" spans="1:7" x14ac:dyDescent="0.3">
      <c r="A5183" s="310">
        <v>3022029</v>
      </c>
      <c r="B5183" t="s">
        <v>24222</v>
      </c>
      <c r="C5183" t="s">
        <v>100</v>
      </c>
      <c r="D5183" t="s">
        <v>377</v>
      </c>
      <c r="E5183">
        <v>611110</v>
      </c>
      <c r="F5183" t="s">
        <v>24196</v>
      </c>
      <c r="G5183" s="7">
        <v>40.369999999999997</v>
      </c>
    </row>
    <row r="5184" spans="1:7" x14ac:dyDescent="0.3">
      <c r="A5184" s="310">
        <v>3022029</v>
      </c>
      <c r="B5184" t="s">
        <v>24222</v>
      </c>
      <c r="C5184" t="s">
        <v>100</v>
      </c>
      <c r="D5184" t="s">
        <v>377</v>
      </c>
      <c r="E5184">
        <v>611110</v>
      </c>
      <c r="F5184" t="s">
        <v>24196</v>
      </c>
      <c r="G5184" s="7">
        <v>-0.01</v>
      </c>
    </row>
    <row r="5185" spans="1:7" x14ac:dyDescent="0.3">
      <c r="A5185" s="310">
        <v>3022029</v>
      </c>
      <c r="B5185" t="s">
        <v>24222</v>
      </c>
      <c r="C5185" t="s">
        <v>100</v>
      </c>
      <c r="D5185" t="s">
        <v>377</v>
      </c>
      <c r="E5185">
        <v>611130</v>
      </c>
      <c r="F5185" t="s">
        <v>24196</v>
      </c>
      <c r="G5185" s="7">
        <v>102.44</v>
      </c>
    </row>
    <row r="5186" spans="1:7" x14ac:dyDescent="0.3">
      <c r="A5186" s="310">
        <v>3022029</v>
      </c>
      <c r="B5186" t="s">
        <v>24222</v>
      </c>
      <c r="C5186" t="s">
        <v>100</v>
      </c>
      <c r="D5186" t="s">
        <v>373</v>
      </c>
      <c r="E5186">
        <v>615130</v>
      </c>
      <c r="F5186" t="s">
        <v>24196</v>
      </c>
      <c r="G5186" s="7">
        <v>9.3699999999999992</v>
      </c>
    </row>
    <row r="5187" spans="1:7" x14ac:dyDescent="0.3">
      <c r="A5187" s="310">
        <v>3022029</v>
      </c>
      <c r="B5187" t="s">
        <v>24222</v>
      </c>
      <c r="C5187" t="s">
        <v>100</v>
      </c>
      <c r="D5187" t="s">
        <v>373</v>
      </c>
      <c r="E5187">
        <v>615130</v>
      </c>
      <c r="F5187" t="s">
        <v>24196</v>
      </c>
      <c r="G5187" s="7">
        <v>-0.01</v>
      </c>
    </row>
    <row r="5188" spans="1:7" x14ac:dyDescent="0.3">
      <c r="A5188" s="310">
        <v>3022029</v>
      </c>
      <c r="B5188" t="s">
        <v>24222</v>
      </c>
      <c r="C5188" t="s">
        <v>100</v>
      </c>
      <c r="D5188" t="s">
        <v>374</v>
      </c>
      <c r="E5188">
        <v>616120</v>
      </c>
      <c r="F5188" t="s">
        <v>24196</v>
      </c>
      <c r="G5188" s="7">
        <v>38.549999999999997</v>
      </c>
    </row>
    <row r="5189" spans="1:7" x14ac:dyDescent="0.3">
      <c r="A5189" s="310">
        <v>3022029</v>
      </c>
      <c r="B5189" t="s">
        <v>24222</v>
      </c>
      <c r="C5189" t="s">
        <v>100</v>
      </c>
      <c r="D5189" t="s">
        <v>377</v>
      </c>
      <c r="E5189">
        <v>611110</v>
      </c>
      <c r="F5189" t="s">
        <v>24196</v>
      </c>
      <c r="G5189" s="7">
        <v>50.09</v>
      </c>
    </row>
    <row r="5190" spans="1:7" x14ac:dyDescent="0.3">
      <c r="A5190" s="310">
        <v>3022029</v>
      </c>
      <c r="B5190" t="s">
        <v>24222</v>
      </c>
      <c r="C5190" t="s">
        <v>100</v>
      </c>
      <c r="D5190" t="s">
        <v>373</v>
      </c>
      <c r="E5190">
        <v>617150</v>
      </c>
      <c r="F5190" t="s">
        <v>24196</v>
      </c>
      <c r="G5190" s="7">
        <v>279.69</v>
      </c>
    </row>
    <row r="5191" spans="1:7" x14ac:dyDescent="0.3">
      <c r="A5191" s="310">
        <v>3022029</v>
      </c>
      <c r="B5191" t="s">
        <v>24222</v>
      </c>
      <c r="C5191" t="s">
        <v>100</v>
      </c>
      <c r="D5191" t="s">
        <v>373</v>
      </c>
      <c r="E5191">
        <v>615130</v>
      </c>
      <c r="F5191" t="s">
        <v>24196</v>
      </c>
      <c r="G5191" s="7">
        <v>81.77</v>
      </c>
    </row>
    <row r="5192" spans="1:7" x14ac:dyDescent="0.3">
      <c r="A5192" s="310">
        <v>3022029</v>
      </c>
      <c r="B5192" t="s">
        <v>24222</v>
      </c>
      <c r="C5192" t="s">
        <v>100</v>
      </c>
      <c r="D5192" t="s">
        <v>377</v>
      </c>
      <c r="E5192">
        <v>611110</v>
      </c>
      <c r="F5192" t="s">
        <v>24196</v>
      </c>
      <c r="G5192" s="7">
        <v>-14.7</v>
      </c>
    </row>
    <row r="5193" spans="1:7" x14ac:dyDescent="0.3">
      <c r="A5193" s="310">
        <v>3022029</v>
      </c>
      <c r="B5193" t="s">
        <v>24222</v>
      </c>
      <c r="C5193" t="s">
        <v>100</v>
      </c>
      <c r="D5193" t="s">
        <v>373</v>
      </c>
      <c r="E5193">
        <v>615130</v>
      </c>
      <c r="F5193" t="s">
        <v>24196</v>
      </c>
      <c r="G5193" s="7">
        <v>-0.01</v>
      </c>
    </row>
    <row r="5194" spans="1:7" x14ac:dyDescent="0.3">
      <c r="A5194" s="310">
        <v>3022029</v>
      </c>
      <c r="B5194" t="s">
        <v>24222</v>
      </c>
      <c r="C5194" t="s">
        <v>100</v>
      </c>
      <c r="D5194" t="s">
        <v>373</v>
      </c>
      <c r="E5194">
        <v>615130</v>
      </c>
      <c r="F5194" t="s">
        <v>24196</v>
      </c>
      <c r="G5194" s="7">
        <v>81.77</v>
      </c>
    </row>
    <row r="5195" spans="1:7" x14ac:dyDescent="0.3">
      <c r="A5195" s="310">
        <v>3022029</v>
      </c>
      <c r="B5195" t="s">
        <v>24222</v>
      </c>
      <c r="C5195" t="s">
        <v>100</v>
      </c>
      <c r="D5195" t="s">
        <v>374</v>
      </c>
      <c r="E5195">
        <v>615120</v>
      </c>
      <c r="F5195" t="s">
        <v>24196</v>
      </c>
      <c r="G5195" s="7">
        <v>19</v>
      </c>
    </row>
    <row r="5196" spans="1:7" x14ac:dyDescent="0.3">
      <c r="A5196" s="310">
        <v>3022029</v>
      </c>
      <c r="B5196" t="s">
        <v>24222</v>
      </c>
      <c r="C5196" t="s">
        <v>100</v>
      </c>
      <c r="D5196" t="s">
        <v>377</v>
      </c>
      <c r="E5196">
        <v>611120</v>
      </c>
      <c r="F5196" t="s">
        <v>24196</v>
      </c>
      <c r="G5196" s="7">
        <v>12.77</v>
      </c>
    </row>
    <row r="5197" spans="1:7" x14ac:dyDescent="0.3">
      <c r="A5197" s="310">
        <v>3022029</v>
      </c>
      <c r="B5197" t="s">
        <v>24222</v>
      </c>
      <c r="C5197" t="s">
        <v>100</v>
      </c>
      <c r="D5197" t="s">
        <v>373</v>
      </c>
      <c r="E5197">
        <v>615130</v>
      </c>
      <c r="F5197" t="s">
        <v>24196</v>
      </c>
      <c r="G5197" s="7">
        <v>1443.48</v>
      </c>
    </row>
    <row r="5198" spans="1:7" x14ac:dyDescent="0.3">
      <c r="A5198" s="310">
        <v>3022029</v>
      </c>
      <c r="B5198" t="s">
        <v>24222</v>
      </c>
      <c r="C5198" t="s">
        <v>100</v>
      </c>
      <c r="D5198" t="s">
        <v>377</v>
      </c>
      <c r="E5198">
        <v>611120</v>
      </c>
      <c r="F5198" t="s">
        <v>24196</v>
      </c>
      <c r="G5198" s="7">
        <v>9.39</v>
      </c>
    </row>
    <row r="5199" spans="1:7" x14ac:dyDescent="0.3">
      <c r="A5199" s="310">
        <v>3022029</v>
      </c>
      <c r="B5199" t="s">
        <v>24222</v>
      </c>
      <c r="C5199" t="s">
        <v>100</v>
      </c>
      <c r="D5199" t="s">
        <v>377</v>
      </c>
      <c r="E5199">
        <v>611130</v>
      </c>
      <c r="F5199" t="s">
        <v>24196</v>
      </c>
      <c r="G5199" s="7">
        <v>102.44</v>
      </c>
    </row>
    <row r="5200" spans="1:7" x14ac:dyDescent="0.3">
      <c r="A5200" s="310">
        <v>3022029</v>
      </c>
      <c r="B5200" t="s">
        <v>24222</v>
      </c>
      <c r="C5200" t="s">
        <v>100</v>
      </c>
      <c r="D5200" t="s">
        <v>374</v>
      </c>
      <c r="E5200">
        <v>615120</v>
      </c>
      <c r="F5200" t="s">
        <v>24196</v>
      </c>
      <c r="G5200" s="7">
        <v>19.52</v>
      </c>
    </row>
    <row r="5201" spans="1:7" x14ac:dyDescent="0.3">
      <c r="A5201" s="310">
        <v>3022029</v>
      </c>
      <c r="B5201" t="s">
        <v>24222</v>
      </c>
      <c r="C5201" t="s">
        <v>100</v>
      </c>
      <c r="D5201" t="s">
        <v>377</v>
      </c>
      <c r="E5201">
        <v>611110</v>
      </c>
      <c r="F5201" t="s">
        <v>24196</v>
      </c>
      <c r="G5201" s="7">
        <v>0.2</v>
      </c>
    </row>
    <row r="5202" spans="1:7" x14ac:dyDescent="0.3">
      <c r="A5202" s="310">
        <v>3022029</v>
      </c>
      <c r="B5202" t="s">
        <v>24222</v>
      </c>
      <c r="C5202" t="s">
        <v>100</v>
      </c>
      <c r="D5202" t="s">
        <v>377</v>
      </c>
      <c r="E5202">
        <v>611110</v>
      </c>
      <c r="F5202" t="s">
        <v>24196</v>
      </c>
      <c r="G5202" s="7">
        <v>-16.2</v>
      </c>
    </row>
    <row r="5203" spans="1:7" x14ac:dyDescent="0.3">
      <c r="A5203" s="310">
        <v>3022029</v>
      </c>
      <c r="B5203" t="s">
        <v>24222</v>
      </c>
      <c r="C5203" t="s">
        <v>100</v>
      </c>
      <c r="D5203" t="s">
        <v>377</v>
      </c>
      <c r="E5203">
        <v>611110</v>
      </c>
      <c r="F5203" t="s">
        <v>24196</v>
      </c>
      <c r="G5203" s="7">
        <v>502.17</v>
      </c>
    </row>
    <row r="5204" spans="1:7" x14ac:dyDescent="0.3">
      <c r="A5204" s="310">
        <v>3022029</v>
      </c>
      <c r="B5204" t="s">
        <v>24222</v>
      </c>
      <c r="C5204" t="s">
        <v>100</v>
      </c>
      <c r="D5204" t="s">
        <v>374</v>
      </c>
      <c r="E5204">
        <v>615120</v>
      </c>
      <c r="F5204" t="s">
        <v>24196</v>
      </c>
      <c r="G5204" s="7">
        <v>19</v>
      </c>
    </row>
    <row r="5205" spans="1:7" x14ac:dyDescent="0.3">
      <c r="A5205" s="310">
        <v>3022029</v>
      </c>
      <c r="B5205" t="s">
        <v>24222</v>
      </c>
      <c r="C5205" t="s">
        <v>100</v>
      </c>
      <c r="D5205" t="s">
        <v>373</v>
      </c>
      <c r="E5205">
        <v>616160</v>
      </c>
      <c r="F5205" t="s">
        <v>24196</v>
      </c>
      <c r="G5205" s="7">
        <v>296.12</v>
      </c>
    </row>
    <row r="5206" spans="1:7" x14ac:dyDescent="0.3">
      <c r="A5206" s="310">
        <v>3022029</v>
      </c>
      <c r="B5206" t="s">
        <v>24222</v>
      </c>
      <c r="C5206" t="s">
        <v>100</v>
      </c>
      <c r="D5206" t="s">
        <v>377</v>
      </c>
      <c r="E5206">
        <v>611110</v>
      </c>
      <c r="F5206" t="s">
        <v>24196</v>
      </c>
      <c r="G5206" s="7">
        <v>-0.01</v>
      </c>
    </row>
    <row r="5207" spans="1:7" x14ac:dyDescent="0.3">
      <c r="A5207" s="310">
        <v>3022029</v>
      </c>
      <c r="B5207" t="s">
        <v>24222</v>
      </c>
      <c r="C5207" t="s">
        <v>100</v>
      </c>
      <c r="D5207" t="s">
        <v>373</v>
      </c>
      <c r="E5207">
        <v>615130</v>
      </c>
      <c r="F5207" t="s">
        <v>24196</v>
      </c>
      <c r="G5207" s="7">
        <v>81.77</v>
      </c>
    </row>
    <row r="5208" spans="1:7" x14ac:dyDescent="0.3">
      <c r="A5208" s="310">
        <v>3022029</v>
      </c>
      <c r="B5208" t="s">
        <v>24222</v>
      </c>
      <c r="C5208" t="s">
        <v>100</v>
      </c>
      <c r="D5208" t="s">
        <v>371</v>
      </c>
      <c r="E5208">
        <v>615100</v>
      </c>
      <c r="F5208" t="s">
        <v>24196</v>
      </c>
      <c r="G5208" s="7">
        <v>470.83</v>
      </c>
    </row>
    <row r="5209" spans="1:7" x14ac:dyDescent="0.3">
      <c r="A5209" s="310">
        <v>3022029</v>
      </c>
      <c r="B5209" t="s">
        <v>24222</v>
      </c>
      <c r="C5209" t="s">
        <v>100</v>
      </c>
      <c r="D5209" t="s">
        <v>371</v>
      </c>
      <c r="E5209">
        <v>615100</v>
      </c>
      <c r="F5209" t="s">
        <v>24196</v>
      </c>
      <c r="G5209" s="7">
        <v>31.71</v>
      </c>
    </row>
    <row r="5210" spans="1:7" x14ac:dyDescent="0.3">
      <c r="A5210" s="310">
        <v>3022029</v>
      </c>
      <c r="B5210" t="s">
        <v>24222</v>
      </c>
      <c r="C5210" t="s">
        <v>100</v>
      </c>
      <c r="D5210" t="s">
        <v>377</v>
      </c>
      <c r="E5210">
        <v>611110</v>
      </c>
      <c r="F5210" t="s">
        <v>24196</v>
      </c>
      <c r="G5210" s="7">
        <v>2.0099999999999998</v>
      </c>
    </row>
    <row r="5211" spans="1:7" x14ac:dyDescent="0.3">
      <c r="A5211" s="310">
        <v>3022029</v>
      </c>
      <c r="B5211" t="s">
        <v>24222</v>
      </c>
      <c r="C5211" t="s">
        <v>100</v>
      </c>
      <c r="D5211" t="s">
        <v>374</v>
      </c>
      <c r="E5211">
        <v>615120</v>
      </c>
      <c r="F5211" t="s">
        <v>24196</v>
      </c>
      <c r="G5211" s="7">
        <v>12.95</v>
      </c>
    </row>
    <row r="5212" spans="1:7" x14ac:dyDescent="0.3">
      <c r="A5212" s="310">
        <v>3022029</v>
      </c>
      <c r="B5212" t="s">
        <v>24222</v>
      </c>
      <c r="C5212" t="s">
        <v>100</v>
      </c>
      <c r="D5212" t="s">
        <v>374</v>
      </c>
      <c r="E5212">
        <v>617120</v>
      </c>
      <c r="F5212" t="s">
        <v>24196</v>
      </c>
      <c r="G5212" s="7">
        <v>120.16</v>
      </c>
    </row>
    <row r="5213" spans="1:7" x14ac:dyDescent="0.3">
      <c r="A5213" s="310">
        <v>3022029</v>
      </c>
      <c r="B5213" t="s">
        <v>24222</v>
      </c>
      <c r="C5213" t="s">
        <v>100</v>
      </c>
      <c r="D5213" t="s">
        <v>371</v>
      </c>
      <c r="E5213">
        <v>617100</v>
      </c>
      <c r="F5213" t="s">
        <v>24196</v>
      </c>
      <c r="G5213" s="7">
        <v>1167.4000000000001</v>
      </c>
    </row>
    <row r="5214" spans="1:7" x14ac:dyDescent="0.3">
      <c r="A5214" s="310">
        <v>3022029</v>
      </c>
      <c r="B5214" t="s">
        <v>24222</v>
      </c>
      <c r="C5214" t="s">
        <v>100</v>
      </c>
      <c r="D5214" t="s">
        <v>377</v>
      </c>
      <c r="E5214">
        <v>611120</v>
      </c>
      <c r="F5214" t="s">
        <v>24196</v>
      </c>
      <c r="G5214" s="7">
        <v>58.56</v>
      </c>
    </row>
    <row r="5215" spans="1:7" x14ac:dyDescent="0.3">
      <c r="A5215" s="310">
        <v>3022029</v>
      </c>
      <c r="B5215" t="s">
        <v>24222</v>
      </c>
      <c r="C5215" t="s">
        <v>100</v>
      </c>
      <c r="D5215" t="s">
        <v>377</v>
      </c>
      <c r="E5215">
        <v>611110</v>
      </c>
      <c r="F5215" t="s">
        <v>24196</v>
      </c>
      <c r="G5215" s="7">
        <v>14.7</v>
      </c>
    </row>
    <row r="5216" spans="1:7" x14ac:dyDescent="0.3">
      <c r="A5216" s="310">
        <v>3022029</v>
      </c>
      <c r="B5216" t="s">
        <v>24222</v>
      </c>
      <c r="C5216" t="s">
        <v>100</v>
      </c>
      <c r="D5216" t="s">
        <v>377</v>
      </c>
      <c r="E5216">
        <v>611110</v>
      </c>
      <c r="F5216" t="s">
        <v>24196</v>
      </c>
      <c r="G5216" s="7">
        <v>56.28</v>
      </c>
    </row>
    <row r="5217" spans="1:7" x14ac:dyDescent="0.3">
      <c r="A5217" s="310">
        <v>3022029</v>
      </c>
      <c r="B5217" t="s">
        <v>24222</v>
      </c>
      <c r="C5217" t="s">
        <v>100</v>
      </c>
      <c r="D5217" t="s">
        <v>376</v>
      </c>
      <c r="E5217">
        <v>617110</v>
      </c>
      <c r="F5217" t="s">
        <v>24196</v>
      </c>
      <c r="G5217" s="7">
        <v>468.31</v>
      </c>
    </row>
    <row r="5218" spans="1:7" x14ac:dyDescent="0.3">
      <c r="A5218" s="310">
        <v>3022029</v>
      </c>
      <c r="B5218" t="s">
        <v>24222</v>
      </c>
      <c r="C5218" t="s">
        <v>100</v>
      </c>
      <c r="D5218" t="s">
        <v>377</v>
      </c>
      <c r="E5218">
        <v>611110</v>
      </c>
      <c r="F5218" t="s">
        <v>24196</v>
      </c>
      <c r="G5218" s="7">
        <v>1147.81</v>
      </c>
    </row>
    <row r="5219" spans="1:7" x14ac:dyDescent="0.3">
      <c r="A5219" s="310">
        <v>3022029</v>
      </c>
      <c r="B5219" t="s">
        <v>24222</v>
      </c>
      <c r="C5219" t="s">
        <v>100</v>
      </c>
      <c r="D5219" t="s">
        <v>373</v>
      </c>
      <c r="E5219">
        <v>615130</v>
      </c>
      <c r="F5219" t="s">
        <v>24196</v>
      </c>
      <c r="G5219" s="7">
        <v>81.77</v>
      </c>
    </row>
    <row r="5220" spans="1:7" x14ac:dyDescent="0.3">
      <c r="A5220" s="310">
        <v>3022029</v>
      </c>
      <c r="B5220" t="s">
        <v>24222</v>
      </c>
      <c r="C5220" t="s">
        <v>100</v>
      </c>
      <c r="D5220" t="s">
        <v>373</v>
      </c>
      <c r="E5220">
        <v>617150</v>
      </c>
      <c r="F5220" t="s">
        <v>24196</v>
      </c>
      <c r="G5220" s="7">
        <v>408.76</v>
      </c>
    </row>
    <row r="5221" spans="1:7" x14ac:dyDescent="0.3">
      <c r="A5221" s="310">
        <v>3022029</v>
      </c>
      <c r="B5221" t="s">
        <v>24222</v>
      </c>
      <c r="C5221" t="s">
        <v>100</v>
      </c>
      <c r="D5221" t="s">
        <v>374</v>
      </c>
      <c r="E5221">
        <v>617120</v>
      </c>
      <c r="F5221" t="s">
        <v>24196</v>
      </c>
      <c r="G5221" s="7">
        <v>64.53</v>
      </c>
    </row>
    <row r="5222" spans="1:7" x14ac:dyDescent="0.3">
      <c r="A5222" s="310">
        <v>3022029</v>
      </c>
      <c r="B5222" t="s">
        <v>24222</v>
      </c>
      <c r="C5222" t="s">
        <v>100</v>
      </c>
      <c r="D5222" t="s">
        <v>377</v>
      </c>
      <c r="E5222">
        <v>611130</v>
      </c>
      <c r="F5222" t="s">
        <v>24196</v>
      </c>
      <c r="G5222" s="7">
        <v>219.52</v>
      </c>
    </row>
    <row r="5223" spans="1:7" x14ac:dyDescent="0.3">
      <c r="A5223" s="310">
        <v>3022029</v>
      </c>
      <c r="B5223" t="s">
        <v>24222</v>
      </c>
      <c r="C5223" t="s">
        <v>100</v>
      </c>
      <c r="D5223" t="s">
        <v>373</v>
      </c>
      <c r="E5223">
        <v>616160</v>
      </c>
      <c r="F5223" t="s">
        <v>24196</v>
      </c>
      <c r="G5223" s="7">
        <v>327.2</v>
      </c>
    </row>
    <row r="5224" spans="1:7" x14ac:dyDescent="0.3">
      <c r="A5224" s="310">
        <v>3022029</v>
      </c>
      <c r="B5224" t="s">
        <v>24222</v>
      </c>
      <c r="C5224" t="s">
        <v>100</v>
      </c>
      <c r="D5224" t="s">
        <v>371</v>
      </c>
      <c r="E5224">
        <v>616100</v>
      </c>
      <c r="F5224" t="s">
        <v>24196</v>
      </c>
      <c r="G5224" s="7">
        <v>384.5</v>
      </c>
    </row>
    <row r="5225" spans="1:7" x14ac:dyDescent="0.3">
      <c r="A5225" s="310">
        <v>3022029</v>
      </c>
      <c r="B5225" t="s">
        <v>24222</v>
      </c>
      <c r="C5225" t="s">
        <v>100</v>
      </c>
      <c r="D5225" t="s">
        <v>373</v>
      </c>
      <c r="E5225">
        <v>615130</v>
      </c>
      <c r="F5225" t="s">
        <v>24196</v>
      </c>
      <c r="G5225" s="7">
        <v>92.69</v>
      </c>
    </row>
    <row r="5226" spans="1:7" x14ac:dyDescent="0.3">
      <c r="A5226" s="310">
        <v>3022029</v>
      </c>
      <c r="B5226" t="s">
        <v>24222</v>
      </c>
      <c r="C5226" t="s">
        <v>100</v>
      </c>
      <c r="D5226" t="s">
        <v>373</v>
      </c>
      <c r="E5226">
        <v>617150</v>
      </c>
      <c r="F5226" t="s">
        <v>24196</v>
      </c>
      <c r="G5226" s="7">
        <v>223.55</v>
      </c>
    </row>
    <row r="5227" spans="1:7" x14ac:dyDescent="0.3">
      <c r="A5227" s="310">
        <v>3022029</v>
      </c>
      <c r="B5227" t="s">
        <v>24222</v>
      </c>
      <c r="C5227" t="s">
        <v>100</v>
      </c>
      <c r="D5227" t="s">
        <v>374</v>
      </c>
      <c r="E5227">
        <v>615120</v>
      </c>
      <c r="F5227" t="s">
        <v>24196</v>
      </c>
      <c r="G5227" s="7">
        <v>-19</v>
      </c>
    </row>
    <row r="5228" spans="1:7" x14ac:dyDescent="0.3">
      <c r="A5228" s="310">
        <v>3022029</v>
      </c>
      <c r="B5228" t="s">
        <v>24222</v>
      </c>
      <c r="C5228" t="s">
        <v>100</v>
      </c>
      <c r="D5228" t="s">
        <v>377</v>
      </c>
      <c r="E5228">
        <v>611110</v>
      </c>
      <c r="F5228" t="s">
        <v>24196</v>
      </c>
      <c r="G5228" s="7">
        <v>14.7</v>
      </c>
    </row>
    <row r="5229" spans="1:7" x14ac:dyDescent="0.3">
      <c r="A5229" s="310">
        <v>3022029</v>
      </c>
      <c r="B5229" t="s">
        <v>24222</v>
      </c>
      <c r="C5229" t="s">
        <v>100</v>
      </c>
      <c r="D5229" t="s">
        <v>377</v>
      </c>
      <c r="E5229">
        <v>611110</v>
      </c>
      <c r="F5229" t="s">
        <v>24196</v>
      </c>
      <c r="G5229" s="7">
        <v>-16.2</v>
      </c>
    </row>
    <row r="5230" spans="1:7" x14ac:dyDescent="0.3">
      <c r="A5230" s="310">
        <v>3022029</v>
      </c>
      <c r="B5230" t="s">
        <v>24222</v>
      </c>
      <c r="C5230" t="s">
        <v>100</v>
      </c>
      <c r="D5230" t="s">
        <v>371</v>
      </c>
      <c r="E5230">
        <v>615100</v>
      </c>
      <c r="F5230" t="s">
        <v>24196</v>
      </c>
      <c r="G5230" s="7">
        <v>17.68</v>
      </c>
    </row>
    <row r="5231" spans="1:7" x14ac:dyDescent="0.3">
      <c r="A5231" s="310">
        <v>3022029</v>
      </c>
      <c r="B5231" t="s">
        <v>24222</v>
      </c>
      <c r="C5231" t="s">
        <v>100</v>
      </c>
      <c r="D5231" t="s">
        <v>371</v>
      </c>
      <c r="E5231">
        <v>616100</v>
      </c>
      <c r="F5231" t="s">
        <v>24196</v>
      </c>
      <c r="G5231" s="7">
        <v>607.46</v>
      </c>
    </row>
    <row r="5232" spans="1:7" x14ac:dyDescent="0.3">
      <c r="A5232" s="310">
        <v>3022029</v>
      </c>
      <c r="B5232" t="s">
        <v>24222</v>
      </c>
      <c r="C5232" t="s">
        <v>100</v>
      </c>
      <c r="D5232" t="s">
        <v>377</v>
      </c>
      <c r="E5232">
        <v>611110</v>
      </c>
      <c r="F5232" t="s">
        <v>24196</v>
      </c>
      <c r="G5232" s="7">
        <v>286.95</v>
      </c>
    </row>
    <row r="5233" spans="1:7" x14ac:dyDescent="0.3">
      <c r="A5233" s="310">
        <v>3022029</v>
      </c>
      <c r="B5233" t="s">
        <v>24222</v>
      </c>
      <c r="C5233" t="s">
        <v>100</v>
      </c>
      <c r="D5233" t="s">
        <v>373</v>
      </c>
      <c r="E5233">
        <v>615130</v>
      </c>
      <c r="F5233" t="s">
        <v>24196</v>
      </c>
      <c r="G5233" s="7">
        <v>0.01</v>
      </c>
    </row>
    <row r="5234" spans="1:7" x14ac:dyDescent="0.3">
      <c r="A5234" s="310">
        <v>3022029</v>
      </c>
      <c r="B5234" t="s">
        <v>24222</v>
      </c>
      <c r="C5234" t="s">
        <v>100</v>
      </c>
      <c r="D5234" t="s">
        <v>374</v>
      </c>
      <c r="E5234">
        <v>615120</v>
      </c>
      <c r="F5234" t="s">
        <v>24196</v>
      </c>
      <c r="G5234" s="7">
        <v>19</v>
      </c>
    </row>
    <row r="5235" spans="1:7" x14ac:dyDescent="0.3">
      <c r="A5235" s="310">
        <v>3022029</v>
      </c>
      <c r="B5235" t="s">
        <v>24222</v>
      </c>
      <c r="C5235" t="s">
        <v>100</v>
      </c>
      <c r="D5235" t="s">
        <v>374</v>
      </c>
      <c r="E5235">
        <v>615120</v>
      </c>
      <c r="F5235" t="s">
        <v>24196</v>
      </c>
      <c r="G5235" s="7">
        <v>19</v>
      </c>
    </row>
    <row r="5236" spans="1:7" x14ac:dyDescent="0.3">
      <c r="A5236" s="310">
        <v>3022029</v>
      </c>
      <c r="B5236" t="s">
        <v>24222</v>
      </c>
      <c r="C5236" t="s">
        <v>100</v>
      </c>
      <c r="D5236" t="s">
        <v>374</v>
      </c>
      <c r="E5236">
        <v>617120</v>
      </c>
      <c r="F5236" t="s">
        <v>24196</v>
      </c>
      <c r="G5236" s="7">
        <v>528.26</v>
      </c>
    </row>
    <row r="5237" spans="1:7" x14ac:dyDescent="0.3">
      <c r="A5237" s="310">
        <v>3022029</v>
      </c>
      <c r="B5237" t="s">
        <v>24222</v>
      </c>
      <c r="C5237" t="s">
        <v>100</v>
      </c>
      <c r="D5237" t="s">
        <v>377</v>
      </c>
      <c r="E5237">
        <v>611110</v>
      </c>
      <c r="F5237" t="s">
        <v>24196</v>
      </c>
      <c r="G5237" s="7">
        <v>16.2</v>
      </c>
    </row>
    <row r="5238" spans="1:7" x14ac:dyDescent="0.3">
      <c r="A5238" s="310">
        <v>3022029</v>
      </c>
      <c r="B5238" t="s">
        <v>24222</v>
      </c>
      <c r="C5238" t="s">
        <v>100</v>
      </c>
      <c r="D5238" t="s">
        <v>373</v>
      </c>
      <c r="E5238">
        <v>615130</v>
      </c>
      <c r="F5238" t="s">
        <v>24196</v>
      </c>
      <c r="G5238" s="7">
        <v>-33.049999999999997</v>
      </c>
    </row>
    <row r="5239" spans="1:7" x14ac:dyDescent="0.3">
      <c r="A5239" s="310">
        <v>3022029</v>
      </c>
      <c r="B5239" t="s">
        <v>24222</v>
      </c>
      <c r="C5239" t="s">
        <v>100</v>
      </c>
      <c r="D5239" t="s">
        <v>377</v>
      </c>
      <c r="E5239">
        <v>611110</v>
      </c>
      <c r="F5239" t="s">
        <v>24196</v>
      </c>
      <c r="G5239" s="7">
        <v>16.2</v>
      </c>
    </row>
    <row r="5240" spans="1:7" x14ac:dyDescent="0.3">
      <c r="A5240" s="310">
        <v>3022029</v>
      </c>
      <c r="B5240" t="s">
        <v>24222</v>
      </c>
      <c r="C5240" t="s">
        <v>100</v>
      </c>
      <c r="D5240" t="s">
        <v>377</v>
      </c>
      <c r="E5240">
        <v>611130</v>
      </c>
      <c r="F5240" t="s">
        <v>24196</v>
      </c>
      <c r="G5240" s="7">
        <v>14.63</v>
      </c>
    </row>
    <row r="5241" spans="1:7" x14ac:dyDescent="0.3">
      <c r="A5241" s="310">
        <v>3022029</v>
      </c>
      <c r="B5241" t="s">
        <v>24222</v>
      </c>
      <c r="C5241" t="s">
        <v>100</v>
      </c>
      <c r="D5241" t="s">
        <v>373</v>
      </c>
      <c r="E5241">
        <v>615130</v>
      </c>
      <c r="F5241" t="s">
        <v>24196</v>
      </c>
      <c r="G5241" s="7">
        <v>-81.77</v>
      </c>
    </row>
    <row r="5242" spans="1:7" x14ac:dyDescent="0.3">
      <c r="A5242" s="310">
        <v>3022029</v>
      </c>
      <c r="B5242" t="s">
        <v>24222</v>
      </c>
      <c r="C5242" t="s">
        <v>100</v>
      </c>
      <c r="D5242" t="s">
        <v>374</v>
      </c>
      <c r="E5242">
        <v>616120</v>
      </c>
      <c r="F5242" t="s">
        <v>24196</v>
      </c>
      <c r="G5242" s="7">
        <v>66.989999999999995</v>
      </c>
    </row>
    <row r="5243" spans="1:7" x14ac:dyDescent="0.3">
      <c r="A5243" s="310">
        <v>3022029</v>
      </c>
      <c r="B5243" t="s">
        <v>24222</v>
      </c>
      <c r="C5243" t="s">
        <v>100</v>
      </c>
      <c r="D5243" t="s">
        <v>374</v>
      </c>
      <c r="E5243">
        <v>615120</v>
      </c>
      <c r="F5243" t="s">
        <v>24196</v>
      </c>
      <c r="G5243" s="7">
        <v>19</v>
      </c>
    </row>
    <row r="5244" spans="1:7" x14ac:dyDescent="0.3">
      <c r="A5244" s="310">
        <v>3022029</v>
      </c>
      <c r="B5244" t="s">
        <v>24222</v>
      </c>
      <c r="C5244" t="s">
        <v>100</v>
      </c>
      <c r="D5244" t="s">
        <v>377</v>
      </c>
      <c r="E5244">
        <v>611110</v>
      </c>
      <c r="F5244" t="s">
        <v>24196</v>
      </c>
      <c r="G5244" s="7">
        <v>3.72</v>
      </c>
    </row>
    <row r="5245" spans="1:7" x14ac:dyDescent="0.3">
      <c r="A5245" s="310">
        <v>3022029</v>
      </c>
      <c r="B5245" t="s">
        <v>24222</v>
      </c>
      <c r="C5245" t="s">
        <v>100</v>
      </c>
      <c r="D5245" t="s">
        <v>374</v>
      </c>
      <c r="E5245">
        <v>615120</v>
      </c>
      <c r="F5245" t="s">
        <v>24196</v>
      </c>
      <c r="G5245" s="7">
        <v>-19</v>
      </c>
    </row>
    <row r="5246" spans="1:7" x14ac:dyDescent="0.3">
      <c r="A5246" s="310">
        <v>3022029</v>
      </c>
      <c r="B5246" t="s">
        <v>24222</v>
      </c>
      <c r="C5246" t="s">
        <v>100</v>
      </c>
      <c r="D5246" t="s">
        <v>371</v>
      </c>
      <c r="E5246">
        <v>615100</v>
      </c>
      <c r="F5246" t="s">
        <v>24196</v>
      </c>
      <c r="G5246" s="7">
        <v>614.65</v>
      </c>
    </row>
    <row r="5247" spans="1:7" x14ac:dyDescent="0.3">
      <c r="A5247" s="310">
        <v>3022029</v>
      </c>
      <c r="B5247" t="s">
        <v>24222</v>
      </c>
      <c r="C5247" t="s">
        <v>100</v>
      </c>
      <c r="D5247" t="s">
        <v>373</v>
      </c>
      <c r="E5247">
        <v>615130</v>
      </c>
      <c r="F5247" t="s">
        <v>24196</v>
      </c>
      <c r="G5247" s="7">
        <v>2003.71</v>
      </c>
    </row>
    <row r="5248" spans="1:7" x14ac:dyDescent="0.3">
      <c r="A5248" s="310">
        <v>3022029</v>
      </c>
      <c r="B5248" t="s">
        <v>24222</v>
      </c>
      <c r="C5248" t="s">
        <v>100</v>
      </c>
      <c r="D5248" t="s">
        <v>373</v>
      </c>
      <c r="E5248">
        <v>615130</v>
      </c>
      <c r="F5248" t="s">
        <v>24196</v>
      </c>
      <c r="G5248" s="7">
        <v>-81.77</v>
      </c>
    </row>
    <row r="5249" spans="1:7" x14ac:dyDescent="0.3">
      <c r="A5249" s="310">
        <v>3022029</v>
      </c>
      <c r="B5249" t="s">
        <v>24222</v>
      </c>
      <c r="C5249" t="s">
        <v>100</v>
      </c>
      <c r="D5249" t="s">
        <v>371</v>
      </c>
      <c r="E5249">
        <v>617100</v>
      </c>
      <c r="F5249" t="s">
        <v>24196</v>
      </c>
      <c r="G5249" s="7">
        <v>1819.08</v>
      </c>
    </row>
    <row r="5250" spans="1:7" x14ac:dyDescent="0.3">
      <c r="A5250" s="310">
        <v>3022029</v>
      </c>
      <c r="B5250" t="s">
        <v>24222</v>
      </c>
      <c r="C5250" t="s">
        <v>100</v>
      </c>
      <c r="D5250" t="s">
        <v>373</v>
      </c>
      <c r="E5250">
        <v>615130</v>
      </c>
      <c r="F5250" t="s">
        <v>24196</v>
      </c>
      <c r="G5250" s="7">
        <v>11.81</v>
      </c>
    </row>
    <row r="5251" spans="1:7" x14ac:dyDescent="0.3">
      <c r="A5251" s="310">
        <v>3022029</v>
      </c>
      <c r="B5251" t="s">
        <v>24222</v>
      </c>
      <c r="C5251" t="s">
        <v>100</v>
      </c>
      <c r="D5251" t="s">
        <v>377</v>
      </c>
      <c r="E5251">
        <v>611110</v>
      </c>
      <c r="F5251" t="s">
        <v>24196</v>
      </c>
      <c r="G5251" s="7">
        <v>-0.01</v>
      </c>
    </row>
    <row r="5252" spans="1:7" x14ac:dyDescent="0.3">
      <c r="A5252" s="310">
        <v>3022029</v>
      </c>
      <c r="B5252" t="s">
        <v>24222</v>
      </c>
      <c r="C5252" t="s">
        <v>100</v>
      </c>
      <c r="D5252" t="s">
        <v>377</v>
      </c>
      <c r="E5252">
        <v>611130</v>
      </c>
      <c r="F5252" t="s">
        <v>24196</v>
      </c>
      <c r="G5252" s="7">
        <v>92.97</v>
      </c>
    </row>
    <row r="5253" spans="1:7" x14ac:dyDescent="0.3">
      <c r="A5253" s="310">
        <v>3022029</v>
      </c>
      <c r="B5253" t="s">
        <v>24222</v>
      </c>
      <c r="C5253" t="s">
        <v>100</v>
      </c>
      <c r="D5253" t="s">
        <v>377</v>
      </c>
      <c r="E5253">
        <v>611110</v>
      </c>
      <c r="F5253" t="s">
        <v>24196</v>
      </c>
      <c r="G5253" s="7">
        <v>-16.2</v>
      </c>
    </row>
    <row r="5254" spans="1:7" x14ac:dyDescent="0.3">
      <c r="A5254" s="310">
        <v>3022029</v>
      </c>
      <c r="B5254" t="s">
        <v>24222</v>
      </c>
      <c r="C5254" t="s">
        <v>100</v>
      </c>
      <c r="D5254" t="s">
        <v>371</v>
      </c>
      <c r="E5254">
        <v>615100</v>
      </c>
      <c r="F5254" t="s">
        <v>24196</v>
      </c>
      <c r="G5254" s="7">
        <v>4184.17</v>
      </c>
    </row>
    <row r="5255" spans="1:7" x14ac:dyDescent="0.3">
      <c r="A5255" s="310">
        <v>3022029</v>
      </c>
      <c r="B5255" t="s">
        <v>24222</v>
      </c>
      <c r="C5255" t="s">
        <v>100</v>
      </c>
      <c r="D5255" t="s">
        <v>373</v>
      </c>
      <c r="E5255">
        <v>615130</v>
      </c>
      <c r="F5255" t="s">
        <v>24196</v>
      </c>
      <c r="G5255" s="7">
        <v>81.77</v>
      </c>
    </row>
    <row r="5256" spans="1:7" x14ac:dyDescent="0.3">
      <c r="A5256" s="310">
        <v>3022029</v>
      </c>
      <c r="B5256" t="s">
        <v>24222</v>
      </c>
      <c r="C5256" t="s">
        <v>100</v>
      </c>
      <c r="D5256" t="s">
        <v>371</v>
      </c>
      <c r="E5256">
        <v>615100</v>
      </c>
      <c r="F5256" t="s">
        <v>24196</v>
      </c>
      <c r="G5256" s="7">
        <v>3360.08</v>
      </c>
    </row>
    <row r="5257" spans="1:7" x14ac:dyDescent="0.3">
      <c r="A5257" s="310">
        <v>3022029</v>
      </c>
      <c r="B5257" t="s">
        <v>24222</v>
      </c>
      <c r="C5257" t="s">
        <v>100</v>
      </c>
      <c r="D5257" t="s">
        <v>377</v>
      </c>
      <c r="E5257">
        <v>611110</v>
      </c>
      <c r="F5257" t="s">
        <v>24196</v>
      </c>
      <c r="G5257" s="7">
        <v>5.82</v>
      </c>
    </row>
    <row r="5258" spans="1:7" x14ac:dyDescent="0.3">
      <c r="A5258" s="310">
        <v>3022029</v>
      </c>
      <c r="B5258" t="s">
        <v>24222</v>
      </c>
      <c r="C5258" t="s">
        <v>100</v>
      </c>
      <c r="D5258" t="s">
        <v>373</v>
      </c>
      <c r="E5258">
        <v>615130</v>
      </c>
      <c r="F5258" t="s">
        <v>24196</v>
      </c>
      <c r="G5258" s="7">
        <v>81.77</v>
      </c>
    </row>
    <row r="5259" spans="1:7" x14ac:dyDescent="0.3">
      <c r="A5259" s="310">
        <v>3022029</v>
      </c>
      <c r="B5259" t="s">
        <v>24222</v>
      </c>
      <c r="C5259" t="s">
        <v>100</v>
      </c>
      <c r="D5259" t="s">
        <v>373</v>
      </c>
      <c r="E5259">
        <v>617150</v>
      </c>
      <c r="F5259" t="s">
        <v>24196</v>
      </c>
      <c r="G5259" s="7">
        <v>567.28</v>
      </c>
    </row>
    <row r="5260" spans="1:7" x14ac:dyDescent="0.3">
      <c r="A5260" s="310">
        <v>3022029</v>
      </c>
      <c r="B5260" t="s">
        <v>24222</v>
      </c>
      <c r="C5260" t="s">
        <v>100</v>
      </c>
      <c r="D5260" t="s">
        <v>371</v>
      </c>
      <c r="E5260">
        <v>615100</v>
      </c>
      <c r="F5260" t="s">
        <v>24196</v>
      </c>
      <c r="G5260" s="7">
        <v>882.38</v>
      </c>
    </row>
    <row r="5261" spans="1:7" x14ac:dyDescent="0.3">
      <c r="A5261" s="310">
        <v>3022029</v>
      </c>
      <c r="B5261" t="s">
        <v>24222</v>
      </c>
      <c r="C5261" t="s">
        <v>100</v>
      </c>
      <c r="D5261" t="s">
        <v>373</v>
      </c>
      <c r="E5261">
        <v>615130</v>
      </c>
      <c r="F5261" t="s">
        <v>24196</v>
      </c>
      <c r="G5261" s="7">
        <v>146.25</v>
      </c>
    </row>
    <row r="5262" spans="1:7" x14ac:dyDescent="0.3">
      <c r="A5262" s="310">
        <v>3022029</v>
      </c>
      <c r="B5262" t="s">
        <v>24222</v>
      </c>
      <c r="C5262" t="s">
        <v>100</v>
      </c>
      <c r="D5262" t="s">
        <v>373</v>
      </c>
      <c r="E5262">
        <v>616160</v>
      </c>
      <c r="F5262" t="s">
        <v>24196</v>
      </c>
      <c r="G5262" s="7">
        <v>284.17</v>
      </c>
    </row>
    <row r="5263" spans="1:7" x14ac:dyDescent="0.3">
      <c r="A5263" s="310">
        <v>3022029</v>
      </c>
      <c r="B5263" t="s">
        <v>24222</v>
      </c>
      <c r="C5263" t="s">
        <v>100</v>
      </c>
      <c r="D5263" t="s">
        <v>373</v>
      </c>
      <c r="E5263">
        <v>615130</v>
      </c>
      <c r="F5263" t="s">
        <v>24196</v>
      </c>
      <c r="G5263" s="7">
        <v>11.43</v>
      </c>
    </row>
    <row r="5264" spans="1:7" x14ac:dyDescent="0.3">
      <c r="A5264" s="310">
        <v>3022029</v>
      </c>
      <c r="B5264" t="s">
        <v>24222</v>
      </c>
      <c r="C5264" t="s">
        <v>100</v>
      </c>
      <c r="D5264" t="s">
        <v>377</v>
      </c>
      <c r="E5264">
        <v>611110</v>
      </c>
      <c r="F5264" t="s">
        <v>24196</v>
      </c>
      <c r="G5264" s="7">
        <v>16.2</v>
      </c>
    </row>
    <row r="5265" spans="1:7" x14ac:dyDescent="0.3">
      <c r="A5265" s="310">
        <v>3022029</v>
      </c>
      <c r="B5265" t="s">
        <v>24222</v>
      </c>
      <c r="C5265" t="s">
        <v>100</v>
      </c>
      <c r="D5265" t="s">
        <v>373</v>
      </c>
      <c r="E5265">
        <v>615130</v>
      </c>
      <c r="F5265" t="s">
        <v>24196</v>
      </c>
      <c r="G5265" s="7">
        <v>-0.01</v>
      </c>
    </row>
    <row r="5266" spans="1:7" x14ac:dyDescent="0.3">
      <c r="A5266" s="310">
        <v>3022029</v>
      </c>
      <c r="B5266" t="s">
        <v>24222</v>
      </c>
      <c r="C5266" t="s">
        <v>100</v>
      </c>
      <c r="D5266" t="s">
        <v>373</v>
      </c>
      <c r="E5266">
        <v>615130</v>
      </c>
      <c r="F5266" t="s">
        <v>24196</v>
      </c>
      <c r="G5266" s="7">
        <v>8.26</v>
      </c>
    </row>
    <row r="5267" spans="1:7" x14ac:dyDescent="0.3">
      <c r="A5267" s="310">
        <v>3022029</v>
      </c>
      <c r="B5267" t="s">
        <v>24222</v>
      </c>
      <c r="C5267" t="s">
        <v>100</v>
      </c>
      <c r="D5267" t="s">
        <v>373</v>
      </c>
      <c r="E5267">
        <v>615130</v>
      </c>
      <c r="F5267" t="s">
        <v>24196</v>
      </c>
      <c r="G5267" s="7">
        <v>-81.77</v>
      </c>
    </row>
    <row r="5268" spans="1:7" x14ac:dyDescent="0.3">
      <c r="A5268" s="310">
        <v>3022029</v>
      </c>
      <c r="B5268" t="s">
        <v>24222</v>
      </c>
      <c r="C5268" t="s">
        <v>100</v>
      </c>
      <c r="D5268" t="s">
        <v>377</v>
      </c>
      <c r="E5268">
        <v>611110</v>
      </c>
      <c r="F5268" t="s">
        <v>24196</v>
      </c>
      <c r="G5268" s="7">
        <v>-16.2</v>
      </c>
    </row>
    <row r="5269" spans="1:7" x14ac:dyDescent="0.3">
      <c r="A5269" s="310">
        <v>3022029</v>
      </c>
      <c r="B5269" t="s">
        <v>24222</v>
      </c>
      <c r="C5269" t="s">
        <v>100</v>
      </c>
      <c r="D5269" t="s">
        <v>373</v>
      </c>
      <c r="E5269">
        <v>615130</v>
      </c>
      <c r="F5269" t="s">
        <v>24196</v>
      </c>
      <c r="G5269" s="7">
        <v>69.77</v>
      </c>
    </row>
    <row r="5270" spans="1:7" x14ac:dyDescent="0.3">
      <c r="A5270" s="310">
        <v>3022029</v>
      </c>
      <c r="B5270" t="s">
        <v>24222</v>
      </c>
      <c r="C5270" t="s">
        <v>100</v>
      </c>
      <c r="D5270" t="s">
        <v>377</v>
      </c>
      <c r="E5270">
        <v>611110</v>
      </c>
      <c r="F5270" t="s">
        <v>24196</v>
      </c>
      <c r="G5270" s="7">
        <v>2.5099999999999998</v>
      </c>
    </row>
    <row r="5271" spans="1:7" x14ac:dyDescent="0.3">
      <c r="A5271" s="310">
        <v>3022029</v>
      </c>
      <c r="B5271" t="s">
        <v>24222</v>
      </c>
      <c r="C5271" t="s">
        <v>100</v>
      </c>
      <c r="D5271" t="s">
        <v>371</v>
      </c>
      <c r="E5271">
        <v>616100</v>
      </c>
      <c r="F5271" t="s">
        <v>24196</v>
      </c>
      <c r="G5271" s="7">
        <v>561.46</v>
      </c>
    </row>
    <row r="5272" spans="1:7" x14ac:dyDescent="0.3">
      <c r="A5272" s="310">
        <v>3022029</v>
      </c>
      <c r="B5272" t="s">
        <v>24222</v>
      </c>
      <c r="C5272" t="s">
        <v>100</v>
      </c>
      <c r="D5272" t="s">
        <v>374</v>
      </c>
      <c r="E5272">
        <v>615120</v>
      </c>
      <c r="F5272" t="s">
        <v>24196</v>
      </c>
      <c r="G5272" s="7">
        <v>-19</v>
      </c>
    </row>
    <row r="5273" spans="1:7" x14ac:dyDescent="0.3">
      <c r="A5273" s="310">
        <v>3022029</v>
      </c>
      <c r="B5273" t="s">
        <v>24222</v>
      </c>
      <c r="C5273" t="s">
        <v>100</v>
      </c>
      <c r="D5273" t="s">
        <v>373</v>
      </c>
      <c r="E5273">
        <v>616160</v>
      </c>
      <c r="F5273" t="s">
        <v>24196</v>
      </c>
      <c r="G5273" s="7">
        <v>353.63</v>
      </c>
    </row>
    <row r="5274" spans="1:7" x14ac:dyDescent="0.3">
      <c r="A5274" s="310">
        <v>3022029</v>
      </c>
      <c r="B5274" t="s">
        <v>24222</v>
      </c>
      <c r="C5274" t="s">
        <v>100</v>
      </c>
      <c r="D5274" t="s">
        <v>377</v>
      </c>
      <c r="E5274">
        <v>611110</v>
      </c>
      <c r="F5274" t="s">
        <v>24196</v>
      </c>
      <c r="G5274" s="7">
        <v>2.76</v>
      </c>
    </row>
    <row r="5275" spans="1:7" x14ac:dyDescent="0.3">
      <c r="A5275" s="310">
        <v>3022029</v>
      </c>
      <c r="B5275" t="s">
        <v>24222</v>
      </c>
      <c r="C5275" t="s">
        <v>100</v>
      </c>
      <c r="D5275" t="s">
        <v>377</v>
      </c>
      <c r="E5275">
        <v>611130</v>
      </c>
      <c r="F5275" t="s">
        <v>24196</v>
      </c>
      <c r="G5275" s="7">
        <v>81.95</v>
      </c>
    </row>
    <row r="5276" spans="1:7" x14ac:dyDescent="0.3">
      <c r="A5276" s="310">
        <v>3022029</v>
      </c>
      <c r="B5276" t="s">
        <v>24222</v>
      </c>
      <c r="C5276" t="s">
        <v>100</v>
      </c>
      <c r="D5276" t="s">
        <v>377</v>
      </c>
      <c r="E5276">
        <v>611130</v>
      </c>
      <c r="F5276" t="s">
        <v>24196</v>
      </c>
      <c r="G5276" s="7">
        <v>102.44</v>
      </c>
    </row>
    <row r="5277" spans="1:7" x14ac:dyDescent="0.3">
      <c r="A5277" s="310">
        <v>3022029</v>
      </c>
      <c r="B5277" t="s">
        <v>24222</v>
      </c>
      <c r="C5277" t="s">
        <v>100</v>
      </c>
      <c r="D5277" t="s">
        <v>377</v>
      </c>
      <c r="E5277">
        <v>611110</v>
      </c>
      <c r="F5277" t="s">
        <v>24196</v>
      </c>
      <c r="G5277" s="7">
        <v>-16.2</v>
      </c>
    </row>
    <row r="5278" spans="1:7" x14ac:dyDescent="0.3">
      <c r="A5278" s="310">
        <v>3022029</v>
      </c>
      <c r="B5278" t="s">
        <v>24222</v>
      </c>
      <c r="C5278" t="s">
        <v>100</v>
      </c>
      <c r="D5278" t="s">
        <v>373</v>
      </c>
      <c r="E5278">
        <v>615130</v>
      </c>
      <c r="F5278" t="s">
        <v>24196</v>
      </c>
      <c r="G5278" s="7">
        <v>632.67999999999995</v>
      </c>
    </row>
    <row r="5279" spans="1:7" x14ac:dyDescent="0.3">
      <c r="A5279" s="310">
        <v>3022029</v>
      </c>
      <c r="B5279" t="s">
        <v>24222</v>
      </c>
      <c r="C5279" t="s">
        <v>100</v>
      </c>
      <c r="D5279" t="s">
        <v>374</v>
      </c>
      <c r="E5279">
        <v>616120</v>
      </c>
      <c r="F5279" t="s">
        <v>24196</v>
      </c>
      <c r="G5279" s="7">
        <v>52.21</v>
      </c>
    </row>
    <row r="5280" spans="1:7" x14ac:dyDescent="0.3">
      <c r="A5280" s="310">
        <v>3022029</v>
      </c>
      <c r="B5280" t="s">
        <v>24222</v>
      </c>
      <c r="C5280" t="s">
        <v>100</v>
      </c>
      <c r="D5280" t="s">
        <v>373</v>
      </c>
      <c r="E5280">
        <v>616160</v>
      </c>
      <c r="F5280" t="s">
        <v>24196</v>
      </c>
      <c r="G5280" s="7">
        <v>206.87</v>
      </c>
    </row>
    <row r="5281" spans="1:7" x14ac:dyDescent="0.3">
      <c r="A5281" s="310">
        <v>3022029</v>
      </c>
      <c r="B5281" t="s">
        <v>24222</v>
      </c>
      <c r="C5281" t="s">
        <v>100</v>
      </c>
      <c r="D5281" t="s">
        <v>377</v>
      </c>
      <c r="E5281">
        <v>611120</v>
      </c>
      <c r="F5281" t="s">
        <v>24196</v>
      </c>
      <c r="G5281" s="7">
        <v>48.97</v>
      </c>
    </row>
    <row r="5282" spans="1:7" x14ac:dyDescent="0.3">
      <c r="A5282" s="310">
        <v>3022029</v>
      </c>
      <c r="B5282" t="s">
        <v>24222</v>
      </c>
      <c r="C5282" t="s">
        <v>100</v>
      </c>
      <c r="D5282" t="s">
        <v>371</v>
      </c>
      <c r="E5282">
        <v>615100</v>
      </c>
      <c r="F5282" t="s">
        <v>24196</v>
      </c>
      <c r="G5282" s="7">
        <v>360</v>
      </c>
    </row>
    <row r="5283" spans="1:7" x14ac:dyDescent="0.3">
      <c r="A5283" s="310">
        <v>3022029</v>
      </c>
      <c r="B5283" t="s">
        <v>24222</v>
      </c>
      <c r="C5283" t="s">
        <v>100</v>
      </c>
      <c r="D5283" t="s">
        <v>373</v>
      </c>
      <c r="E5283">
        <v>615130</v>
      </c>
      <c r="F5283" t="s">
        <v>24196</v>
      </c>
      <c r="G5283" s="7">
        <v>81.77</v>
      </c>
    </row>
    <row r="5284" spans="1:7" x14ac:dyDescent="0.3">
      <c r="A5284" s="310">
        <v>3022029</v>
      </c>
      <c r="B5284" t="s">
        <v>24222</v>
      </c>
      <c r="C5284" t="s">
        <v>100</v>
      </c>
      <c r="D5284" t="s">
        <v>377</v>
      </c>
      <c r="E5284">
        <v>611110</v>
      </c>
      <c r="F5284" t="s">
        <v>24196</v>
      </c>
      <c r="G5284" s="7">
        <v>14.7</v>
      </c>
    </row>
    <row r="5285" spans="1:7" x14ac:dyDescent="0.3">
      <c r="A5285" s="310">
        <v>3022029</v>
      </c>
      <c r="B5285" t="s">
        <v>24222</v>
      </c>
      <c r="C5285" t="s">
        <v>100</v>
      </c>
      <c r="D5285" t="s">
        <v>373</v>
      </c>
      <c r="E5285">
        <v>615130</v>
      </c>
      <c r="F5285" t="s">
        <v>24196</v>
      </c>
      <c r="G5285" s="7">
        <v>-81.77</v>
      </c>
    </row>
    <row r="5286" spans="1:7" x14ac:dyDescent="0.3">
      <c r="A5286" s="310">
        <v>3022029</v>
      </c>
      <c r="B5286" t="s">
        <v>24222</v>
      </c>
      <c r="C5286" t="s">
        <v>100</v>
      </c>
      <c r="D5286" t="s">
        <v>377</v>
      </c>
      <c r="E5286">
        <v>611110</v>
      </c>
      <c r="F5286" t="s">
        <v>24196</v>
      </c>
      <c r="G5286" s="7">
        <v>16.2</v>
      </c>
    </row>
    <row r="5287" spans="1:7" x14ac:dyDescent="0.3">
      <c r="A5287" s="310">
        <v>3022029</v>
      </c>
      <c r="B5287" t="s">
        <v>24222</v>
      </c>
      <c r="C5287" t="s">
        <v>100</v>
      </c>
      <c r="D5287" t="s">
        <v>373</v>
      </c>
      <c r="E5287">
        <v>617150</v>
      </c>
      <c r="F5287" t="s">
        <v>24196</v>
      </c>
      <c r="G5287" s="7">
        <v>323.43</v>
      </c>
    </row>
    <row r="5288" spans="1:7" x14ac:dyDescent="0.3">
      <c r="A5288" s="310">
        <v>3022029</v>
      </c>
      <c r="B5288" t="s">
        <v>24222</v>
      </c>
      <c r="C5288" t="s">
        <v>100</v>
      </c>
      <c r="D5288" t="s">
        <v>373</v>
      </c>
      <c r="E5288">
        <v>615130</v>
      </c>
      <c r="F5288" t="s">
        <v>24196</v>
      </c>
      <c r="G5288" s="7">
        <v>81.77</v>
      </c>
    </row>
    <row r="5289" spans="1:7" x14ac:dyDescent="0.3">
      <c r="A5289" s="310">
        <v>3022029</v>
      </c>
      <c r="B5289" t="s">
        <v>24222</v>
      </c>
      <c r="C5289" t="s">
        <v>100</v>
      </c>
      <c r="D5289" t="s">
        <v>371</v>
      </c>
      <c r="E5289">
        <v>615100</v>
      </c>
      <c r="F5289" t="s">
        <v>24196</v>
      </c>
      <c r="G5289" s="7">
        <v>4184.17</v>
      </c>
    </row>
    <row r="5290" spans="1:7" x14ac:dyDescent="0.3">
      <c r="A5290" s="310">
        <v>3022029</v>
      </c>
      <c r="B5290" t="s">
        <v>24222</v>
      </c>
      <c r="C5290" t="s">
        <v>100</v>
      </c>
      <c r="D5290" t="s">
        <v>373</v>
      </c>
      <c r="E5290">
        <v>615130</v>
      </c>
      <c r="F5290" t="s">
        <v>24196</v>
      </c>
      <c r="G5290" s="7">
        <v>81.77</v>
      </c>
    </row>
    <row r="5291" spans="1:7" x14ac:dyDescent="0.3">
      <c r="A5291" s="310">
        <v>3022029</v>
      </c>
      <c r="B5291" t="s">
        <v>24222</v>
      </c>
      <c r="C5291" t="s">
        <v>100</v>
      </c>
      <c r="D5291" t="s">
        <v>371</v>
      </c>
      <c r="E5291">
        <v>617100</v>
      </c>
      <c r="F5291" t="s">
        <v>24196</v>
      </c>
      <c r="G5291" s="7">
        <v>1200.02</v>
      </c>
    </row>
    <row r="5292" spans="1:7" x14ac:dyDescent="0.3">
      <c r="A5292" s="310">
        <v>3022029</v>
      </c>
      <c r="B5292" t="s">
        <v>24222</v>
      </c>
      <c r="C5292" t="s">
        <v>100</v>
      </c>
      <c r="D5292" t="s">
        <v>377</v>
      </c>
      <c r="E5292">
        <v>611110</v>
      </c>
      <c r="F5292" t="s">
        <v>24196</v>
      </c>
      <c r="G5292" s="7">
        <v>-16.2</v>
      </c>
    </row>
    <row r="5293" spans="1:7" x14ac:dyDescent="0.3">
      <c r="A5293" s="310">
        <v>3022029</v>
      </c>
      <c r="B5293" t="s">
        <v>24222</v>
      </c>
      <c r="C5293" t="s">
        <v>100</v>
      </c>
      <c r="D5293" t="s">
        <v>374</v>
      </c>
      <c r="E5293">
        <v>615120</v>
      </c>
      <c r="F5293" t="s">
        <v>24196</v>
      </c>
      <c r="G5293" s="7">
        <v>-19</v>
      </c>
    </row>
    <row r="5294" spans="1:7" x14ac:dyDescent="0.3">
      <c r="A5294" s="310">
        <v>3022029</v>
      </c>
      <c r="B5294" t="s">
        <v>24222</v>
      </c>
      <c r="C5294" t="s">
        <v>100</v>
      </c>
      <c r="D5294" t="s">
        <v>371</v>
      </c>
      <c r="E5294">
        <v>615100</v>
      </c>
      <c r="F5294" t="s">
        <v>24196</v>
      </c>
      <c r="G5294" s="7">
        <v>199.17</v>
      </c>
    </row>
    <row r="5295" spans="1:7" x14ac:dyDescent="0.3">
      <c r="A5295" s="310">
        <v>3022029</v>
      </c>
      <c r="B5295" t="s">
        <v>24222</v>
      </c>
      <c r="C5295" t="s">
        <v>100</v>
      </c>
      <c r="D5295" t="s">
        <v>374</v>
      </c>
      <c r="E5295">
        <v>615120</v>
      </c>
      <c r="F5295" t="s">
        <v>24196</v>
      </c>
      <c r="G5295" s="7">
        <v>3.96</v>
      </c>
    </row>
    <row r="5296" spans="1:7" x14ac:dyDescent="0.3">
      <c r="A5296" s="310">
        <v>3022029</v>
      </c>
      <c r="B5296" t="s">
        <v>24222</v>
      </c>
      <c r="C5296" t="s">
        <v>100</v>
      </c>
      <c r="D5296" t="s">
        <v>374</v>
      </c>
      <c r="E5296">
        <v>615120</v>
      </c>
      <c r="F5296" t="s">
        <v>24196</v>
      </c>
      <c r="G5296" s="7">
        <v>7.02</v>
      </c>
    </row>
    <row r="5297" spans="1:7" x14ac:dyDescent="0.3">
      <c r="A5297" s="310">
        <v>3022029</v>
      </c>
      <c r="B5297" t="s">
        <v>24222</v>
      </c>
      <c r="C5297" t="s">
        <v>100</v>
      </c>
      <c r="D5297" t="s">
        <v>377</v>
      </c>
      <c r="E5297">
        <v>611110</v>
      </c>
      <c r="F5297" t="s">
        <v>24196</v>
      </c>
      <c r="G5297" s="7">
        <v>-16.2</v>
      </c>
    </row>
    <row r="5298" spans="1:7" x14ac:dyDescent="0.3">
      <c r="A5298" s="310">
        <v>3022029</v>
      </c>
      <c r="B5298" t="s">
        <v>24222</v>
      </c>
      <c r="C5298" t="s">
        <v>100</v>
      </c>
      <c r="D5298" t="s">
        <v>371</v>
      </c>
      <c r="E5298">
        <v>616100</v>
      </c>
      <c r="F5298" t="s">
        <v>24196</v>
      </c>
      <c r="G5298" s="7">
        <v>646.17999999999995</v>
      </c>
    </row>
    <row r="5299" spans="1:7" x14ac:dyDescent="0.3">
      <c r="A5299" s="310">
        <v>3022029</v>
      </c>
      <c r="B5299" t="s">
        <v>24222</v>
      </c>
      <c r="C5299" t="s">
        <v>100</v>
      </c>
      <c r="D5299" t="s">
        <v>377</v>
      </c>
      <c r="E5299">
        <v>611110</v>
      </c>
      <c r="F5299" t="s">
        <v>24196</v>
      </c>
      <c r="G5299" s="7">
        <v>401.73</v>
      </c>
    </row>
    <row r="5300" spans="1:7" x14ac:dyDescent="0.3">
      <c r="A5300" s="310">
        <v>3022029</v>
      </c>
      <c r="B5300" t="s">
        <v>24222</v>
      </c>
      <c r="C5300" t="s">
        <v>100</v>
      </c>
      <c r="D5300" t="s">
        <v>375</v>
      </c>
      <c r="E5300">
        <v>615140</v>
      </c>
      <c r="F5300" t="s">
        <v>24196</v>
      </c>
      <c r="G5300" s="7">
        <v>14.51</v>
      </c>
    </row>
    <row r="5301" spans="1:7" x14ac:dyDescent="0.3">
      <c r="A5301" s="310">
        <v>3022029</v>
      </c>
      <c r="B5301" t="s">
        <v>24222</v>
      </c>
      <c r="C5301" t="s">
        <v>100</v>
      </c>
      <c r="D5301" t="s">
        <v>373</v>
      </c>
      <c r="E5301">
        <v>615130</v>
      </c>
      <c r="F5301" t="s">
        <v>24196</v>
      </c>
      <c r="G5301" s="7">
        <v>2093.04</v>
      </c>
    </row>
    <row r="5302" spans="1:7" x14ac:dyDescent="0.3">
      <c r="A5302" s="310">
        <v>3022029</v>
      </c>
      <c r="B5302" t="s">
        <v>24222</v>
      </c>
      <c r="C5302" t="s">
        <v>100</v>
      </c>
      <c r="D5302" t="s">
        <v>377</v>
      </c>
      <c r="E5302">
        <v>611110</v>
      </c>
      <c r="F5302" t="s">
        <v>24196</v>
      </c>
      <c r="G5302" s="7">
        <v>-16.2</v>
      </c>
    </row>
    <row r="5303" spans="1:7" x14ac:dyDescent="0.3">
      <c r="A5303" s="310">
        <v>3022029</v>
      </c>
      <c r="B5303" t="s">
        <v>24222</v>
      </c>
      <c r="C5303" t="s">
        <v>100</v>
      </c>
      <c r="D5303" t="s">
        <v>373</v>
      </c>
      <c r="E5303">
        <v>616160</v>
      </c>
      <c r="F5303" t="s">
        <v>24196</v>
      </c>
      <c r="G5303" s="7">
        <v>174.71</v>
      </c>
    </row>
    <row r="5304" spans="1:7" x14ac:dyDescent="0.3">
      <c r="A5304" s="310">
        <v>3022029</v>
      </c>
      <c r="B5304" t="s">
        <v>24222</v>
      </c>
      <c r="C5304" t="s">
        <v>100</v>
      </c>
      <c r="D5304" t="s">
        <v>373</v>
      </c>
      <c r="E5304">
        <v>615130</v>
      </c>
      <c r="F5304" t="s">
        <v>24196</v>
      </c>
      <c r="G5304" s="7">
        <v>81.77</v>
      </c>
    </row>
    <row r="5305" spans="1:7" x14ac:dyDescent="0.3">
      <c r="A5305" s="310">
        <v>3022029</v>
      </c>
      <c r="B5305" t="s">
        <v>24222</v>
      </c>
      <c r="C5305" t="s">
        <v>100</v>
      </c>
      <c r="D5305" t="s">
        <v>377</v>
      </c>
      <c r="E5305">
        <v>611110</v>
      </c>
      <c r="F5305" t="s">
        <v>24196</v>
      </c>
      <c r="G5305" s="7">
        <v>0.36</v>
      </c>
    </row>
    <row r="5306" spans="1:7" x14ac:dyDescent="0.3">
      <c r="A5306" s="310">
        <v>3022029</v>
      </c>
      <c r="B5306" t="s">
        <v>24222</v>
      </c>
      <c r="C5306" t="s">
        <v>100</v>
      </c>
      <c r="D5306" t="s">
        <v>377</v>
      </c>
      <c r="E5306">
        <v>611110</v>
      </c>
      <c r="F5306" t="s">
        <v>24196</v>
      </c>
      <c r="G5306" s="7">
        <v>0.01</v>
      </c>
    </row>
    <row r="5307" spans="1:7" x14ac:dyDescent="0.3">
      <c r="A5307" s="310">
        <v>3022029</v>
      </c>
      <c r="B5307" t="s">
        <v>24222</v>
      </c>
      <c r="C5307" t="s">
        <v>100</v>
      </c>
      <c r="D5307" t="s">
        <v>373</v>
      </c>
      <c r="E5307">
        <v>615130</v>
      </c>
      <c r="F5307" t="s">
        <v>24196</v>
      </c>
      <c r="G5307" s="7">
        <v>13.9</v>
      </c>
    </row>
    <row r="5308" spans="1:7" x14ac:dyDescent="0.3">
      <c r="A5308" s="310">
        <v>3022029</v>
      </c>
      <c r="B5308" t="s">
        <v>24222</v>
      </c>
      <c r="C5308" t="s">
        <v>100</v>
      </c>
      <c r="D5308" t="s">
        <v>377</v>
      </c>
      <c r="E5308">
        <v>611120</v>
      </c>
      <c r="F5308" t="s">
        <v>24196</v>
      </c>
      <c r="G5308" s="7">
        <v>20.29</v>
      </c>
    </row>
    <row r="5309" spans="1:7" x14ac:dyDescent="0.3">
      <c r="A5309" s="310">
        <v>3022029</v>
      </c>
      <c r="B5309" t="s">
        <v>24222</v>
      </c>
      <c r="C5309" t="s">
        <v>100</v>
      </c>
      <c r="D5309" t="s">
        <v>377</v>
      </c>
      <c r="E5309">
        <v>611110</v>
      </c>
      <c r="F5309" t="s">
        <v>24196</v>
      </c>
      <c r="G5309" s="7">
        <v>14.7</v>
      </c>
    </row>
    <row r="5310" spans="1:7" x14ac:dyDescent="0.3">
      <c r="A5310" s="310">
        <v>3022029</v>
      </c>
      <c r="B5310" t="s">
        <v>24222</v>
      </c>
      <c r="C5310" t="s">
        <v>100</v>
      </c>
      <c r="D5310" t="s">
        <v>373</v>
      </c>
      <c r="E5310">
        <v>615130</v>
      </c>
      <c r="F5310" t="s">
        <v>24196</v>
      </c>
      <c r="G5310" s="7">
        <v>-81.77</v>
      </c>
    </row>
    <row r="5311" spans="1:7" x14ac:dyDescent="0.3">
      <c r="A5311" s="310">
        <v>3022029</v>
      </c>
      <c r="B5311" t="s">
        <v>24222</v>
      </c>
      <c r="C5311" t="s">
        <v>100</v>
      </c>
      <c r="D5311" t="s">
        <v>374</v>
      </c>
      <c r="E5311">
        <v>615120</v>
      </c>
      <c r="F5311" t="s">
        <v>24196</v>
      </c>
      <c r="G5311" s="7">
        <v>-19</v>
      </c>
    </row>
    <row r="5312" spans="1:7" x14ac:dyDescent="0.3">
      <c r="A5312" s="310">
        <v>3022029</v>
      </c>
      <c r="B5312" t="s">
        <v>24222</v>
      </c>
      <c r="C5312" t="s">
        <v>100</v>
      </c>
      <c r="D5312" t="s">
        <v>374</v>
      </c>
      <c r="E5312">
        <v>615120</v>
      </c>
      <c r="F5312" t="s">
        <v>24196</v>
      </c>
      <c r="G5312" s="7">
        <v>19</v>
      </c>
    </row>
    <row r="5313" spans="1:7" x14ac:dyDescent="0.3">
      <c r="A5313" s="310">
        <v>3022029</v>
      </c>
      <c r="B5313" t="s">
        <v>24222</v>
      </c>
      <c r="C5313" t="s">
        <v>100</v>
      </c>
      <c r="D5313" t="s">
        <v>373</v>
      </c>
      <c r="E5313">
        <v>615130</v>
      </c>
      <c r="F5313" t="s">
        <v>24196</v>
      </c>
      <c r="G5313" s="7">
        <v>9.89</v>
      </c>
    </row>
    <row r="5314" spans="1:7" x14ac:dyDescent="0.3">
      <c r="A5314" s="310">
        <v>3022029</v>
      </c>
      <c r="B5314" t="s">
        <v>24222</v>
      </c>
      <c r="C5314" t="s">
        <v>100</v>
      </c>
      <c r="D5314" t="s">
        <v>376</v>
      </c>
      <c r="E5314">
        <v>617110</v>
      </c>
      <c r="F5314" t="s">
        <v>24196</v>
      </c>
      <c r="G5314" s="7">
        <v>365.28</v>
      </c>
    </row>
    <row r="5315" spans="1:7" x14ac:dyDescent="0.3">
      <c r="A5315" s="310">
        <v>3022029</v>
      </c>
      <c r="B5315" t="s">
        <v>24222</v>
      </c>
      <c r="C5315" t="s">
        <v>100</v>
      </c>
      <c r="D5315" t="s">
        <v>374</v>
      </c>
      <c r="E5315">
        <v>617120</v>
      </c>
      <c r="F5315" t="s">
        <v>24196</v>
      </c>
      <c r="G5315" s="7">
        <v>528.26</v>
      </c>
    </row>
    <row r="5316" spans="1:7" x14ac:dyDescent="0.3">
      <c r="A5316" s="310">
        <v>3022029</v>
      </c>
      <c r="B5316" t="s">
        <v>24222</v>
      </c>
      <c r="C5316" t="s">
        <v>100</v>
      </c>
      <c r="D5316" t="s">
        <v>377</v>
      </c>
      <c r="E5316">
        <v>611110</v>
      </c>
      <c r="F5316" t="s">
        <v>24196</v>
      </c>
      <c r="G5316" s="7">
        <v>14.7</v>
      </c>
    </row>
    <row r="5317" spans="1:7" x14ac:dyDescent="0.3">
      <c r="A5317" s="310">
        <v>3022029</v>
      </c>
      <c r="B5317" t="s">
        <v>24222</v>
      </c>
      <c r="C5317" t="s">
        <v>100</v>
      </c>
      <c r="D5317" t="s">
        <v>374</v>
      </c>
      <c r="E5317">
        <v>617120</v>
      </c>
      <c r="F5317" t="s">
        <v>24196</v>
      </c>
      <c r="G5317" s="7">
        <v>161.76</v>
      </c>
    </row>
    <row r="5318" spans="1:7" x14ac:dyDescent="0.3">
      <c r="A5318" s="310">
        <v>3022029</v>
      </c>
      <c r="B5318" t="s">
        <v>24222</v>
      </c>
      <c r="C5318" t="s">
        <v>100</v>
      </c>
      <c r="D5318" t="s">
        <v>377</v>
      </c>
      <c r="E5318">
        <v>611110</v>
      </c>
      <c r="F5318" t="s">
        <v>24196</v>
      </c>
      <c r="G5318" s="7">
        <v>16.2</v>
      </c>
    </row>
    <row r="5319" spans="1:7" x14ac:dyDescent="0.3">
      <c r="A5319" s="310">
        <v>3022029</v>
      </c>
      <c r="B5319" t="s">
        <v>24222</v>
      </c>
      <c r="C5319" t="s">
        <v>100</v>
      </c>
      <c r="D5319" t="s">
        <v>373</v>
      </c>
      <c r="E5319">
        <v>615130</v>
      </c>
      <c r="F5319" t="s">
        <v>24196</v>
      </c>
      <c r="G5319" s="7">
        <v>1708.24</v>
      </c>
    </row>
    <row r="5320" spans="1:7" x14ac:dyDescent="0.3">
      <c r="A5320" s="310">
        <v>3022029</v>
      </c>
      <c r="B5320" t="s">
        <v>24222</v>
      </c>
      <c r="C5320" t="s">
        <v>100</v>
      </c>
      <c r="D5320" t="s">
        <v>377</v>
      </c>
      <c r="E5320">
        <v>611110</v>
      </c>
      <c r="F5320" t="s">
        <v>24196</v>
      </c>
      <c r="G5320" s="7">
        <v>53.56</v>
      </c>
    </row>
    <row r="5321" spans="1:7" x14ac:dyDescent="0.3">
      <c r="A5321" s="310">
        <v>3022029</v>
      </c>
      <c r="B5321" t="s">
        <v>24222</v>
      </c>
      <c r="C5321" t="s">
        <v>100</v>
      </c>
      <c r="D5321" t="s">
        <v>377</v>
      </c>
      <c r="E5321">
        <v>611110</v>
      </c>
      <c r="F5321" t="s">
        <v>24196</v>
      </c>
      <c r="G5321" s="7">
        <v>-56.28</v>
      </c>
    </row>
    <row r="5322" spans="1:7" x14ac:dyDescent="0.3">
      <c r="A5322" s="310">
        <v>3022029</v>
      </c>
      <c r="B5322" t="s">
        <v>24222</v>
      </c>
      <c r="C5322" t="s">
        <v>100</v>
      </c>
      <c r="D5322" t="s">
        <v>377</v>
      </c>
      <c r="E5322">
        <v>611130</v>
      </c>
      <c r="F5322" t="s">
        <v>24196</v>
      </c>
      <c r="G5322" s="7">
        <v>81.95</v>
      </c>
    </row>
    <row r="5323" spans="1:7" x14ac:dyDescent="0.3">
      <c r="A5323" s="310">
        <v>3022029</v>
      </c>
      <c r="B5323" t="s">
        <v>24222</v>
      </c>
      <c r="C5323" t="s">
        <v>100</v>
      </c>
      <c r="D5323" t="s">
        <v>373</v>
      </c>
      <c r="E5323">
        <v>615130</v>
      </c>
      <c r="F5323" t="s">
        <v>24196</v>
      </c>
      <c r="G5323" s="7">
        <v>33.11</v>
      </c>
    </row>
    <row r="5324" spans="1:7" x14ac:dyDescent="0.3">
      <c r="A5324" s="310">
        <v>3022029</v>
      </c>
      <c r="B5324" t="s">
        <v>24222</v>
      </c>
      <c r="C5324" t="s">
        <v>100</v>
      </c>
      <c r="D5324" t="s">
        <v>377</v>
      </c>
      <c r="E5324">
        <v>611110</v>
      </c>
      <c r="F5324" t="s">
        <v>24196</v>
      </c>
      <c r="G5324" s="7">
        <v>16.2</v>
      </c>
    </row>
    <row r="5325" spans="1:7" x14ac:dyDescent="0.3">
      <c r="A5325" s="310">
        <v>3022029</v>
      </c>
      <c r="B5325" t="s">
        <v>24222</v>
      </c>
      <c r="C5325" t="s">
        <v>100</v>
      </c>
      <c r="D5325" t="s">
        <v>374</v>
      </c>
      <c r="E5325">
        <v>615120</v>
      </c>
      <c r="F5325" t="s">
        <v>24196</v>
      </c>
      <c r="G5325" s="7">
        <v>19</v>
      </c>
    </row>
    <row r="5326" spans="1:7" x14ac:dyDescent="0.3">
      <c r="A5326" s="310">
        <v>3022029</v>
      </c>
      <c r="B5326" t="s">
        <v>24222</v>
      </c>
      <c r="C5326" t="s">
        <v>100</v>
      </c>
      <c r="D5326" t="s">
        <v>373</v>
      </c>
      <c r="E5326">
        <v>615130</v>
      </c>
      <c r="F5326" t="s">
        <v>24196</v>
      </c>
      <c r="G5326" s="7">
        <v>2211.46</v>
      </c>
    </row>
    <row r="5327" spans="1:7" x14ac:dyDescent="0.3">
      <c r="A5327" s="310">
        <v>3022029</v>
      </c>
      <c r="B5327" t="s">
        <v>24222</v>
      </c>
      <c r="C5327" t="s">
        <v>100</v>
      </c>
      <c r="D5327" t="s">
        <v>373</v>
      </c>
      <c r="E5327">
        <v>615130</v>
      </c>
      <c r="F5327" t="s">
        <v>24196</v>
      </c>
      <c r="G5327" s="7">
        <v>-81.77</v>
      </c>
    </row>
    <row r="5328" spans="1:7" x14ac:dyDescent="0.3">
      <c r="A5328" s="310">
        <v>3022029</v>
      </c>
      <c r="B5328" t="s">
        <v>24222</v>
      </c>
      <c r="C5328" t="s">
        <v>100</v>
      </c>
      <c r="D5328" t="s">
        <v>377</v>
      </c>
      <c r="E5328">
        <v>611110</v>
      </c>
      <c r="F5328" t="s">
        <v>24196</v>
      </c>
      <c r="G5328" s="7">
        <v>56.28</v>
      </c>
    </row>
    <row r="5329" spans="1:7" x14ac:dyDescent="0.3">
      <c r="A5329" s="310">
        <v>3022029</v>
      </c>
      <c r="B5329" t="s">
        <v>24222</v>
      </c>
      <c r="C5329" t="s">
        <v>100</v>
      </c>
      <c r="D5329" t="s">
        <v>377</v>
      </c>
      <c r="E5329">
        <v>611110</v>
      </c>
      <c r="F5329" t="s">
        <v>24196</v>
      </c>
      <c r="G5329" s="7">
        <v>-16.2</v>
      </c>
    </row>
    <row r="5330" spans="1:7" x14ac:dyDescent="0.3">
      <c r="A5330" s="310">
        <v>3022029</v>
      </c>
      <c r="B5330" t="s">
        <v>24222</v>
      </c>
      <c r="C5330" t="s">
        <v>100</v>
      </c>
      <c r="D5330" t="s">
        <v>373</v>
      </c>
      <c r="E5330">
        <v>615130</v>
      </c>
      <c r="F5330" t="s">
        <v>24196</v>
      </c>
      <c r="G5330" s="7">
        <v>2214.39</v>
      </c>
    </row>
    <row r="5331" spans="1:7" x14ac:dyDescent="0.3">
      <c r="A5331" s="310">
        <v>3022029</v>
      </c>
      <c r="B5331" t="s">
        <v>24222</v>
      </c>
      <c r="C5331" t="s">
        <v>100</v>
      </c>
      <c r="D5331" t="s">
        <v>377</v>
      </c>
      <c r="E5331">
        <v>611110</v>
      </c>
      <c r="F5331" t="s">
        <v>24196</v>
      </c>
      <c r="G5331" s="7">
        <v>-14.7</v>
      </c>
    </row>
    <row r="5332" spans="1:7" x14ac:dyDescent="0.3">
      <c r="A5332" s="310">
        <v>3022029</v>
      </c>
      <c r="B5332" t="s">
        <v>24222</v>
      </c>
      <c r="C5332" t="s">
        <v>100</v>
      </c>
      <c r="D5332" t="s">
        <v>377</v>
      </c>
      <c r="E5332">
        <v>611130</v>
      </c>
      <c r="F5332" t="s">
        <v>24196</v>
      </c>
      <c r="G5332" s="7">
        <v>355.91</v>
      </c>
    </row>
    <row r="5333" spans="1:7" x14ac:dyDescent="0.3">
      <c r="A5333" s="310">
        <v>3022029</v>
      </c>
      <c r="B5333" t="s">
        <v>24222</v>
      </c>
      <c r="C5333" t="s">
        <v>100</v>
      </c>
      <c r="D5333" t="s">
        <v>373</v>
      </c>
      <c r="E5333">
        <v>615130</v>
      </c>
      <c r="F5333" t="s">
        <v>24196</v>
      </c>
      <c r="G5333" s="7">
        <v>12.63</v>
      </c>
    </row>
    <row r="5334" spans="1:7" x14ac:dyDescent="0.3">
      <c r="A5334" s="310">
        <v>3022029</v>
      </c>
      <c r="B5334" t="s">
        <v>24222</v>
      </c>
      <c r="C5334" t="s">
        <v>100</v>
      </c>
      <c r="D5334" t="s">
        <v>374</v>
      </c>
      <c r="E5334">
        <v>616120</v>
      </c>
      <c r="F5334" t="s">
        <v>24196</v>
      </c>
      <c r="G5334" s="7">
        <v>171.04</v>
      </c>
    </row>
    <row r="5335" spans="1:7" x14ac:dyDescent="0.3">
      <c r="A5335" s="310">
        <v>3022029</v>
      </c>
      <c r="B5335" t="s">
        <v>24222</v>
      </c>
      <c r="C5335" t="s">
        <v>100</v>
      </c>
      <c r="D5335" t="s">
        <v>371</v>
      </c>
      <c r="E5335">
        <v>615100</v>
      </c>
      <c r="F5335" t="s">
        <v>24196</v>
      </c>
      <c r="G5335" s="7">
        <v>25</v>
      </c>
    </row>
    <row r="5336" spans="1:7" x14ac:dyDescent="0.3">
      <c r="A5336" s="310">
        <v>3022029</v>
      </c>
      <c r="B5336" t="s">
        <v>24222</v>
      </c>
      <c r="C5336" t="s">
        <v>100</v>
      </c>
      <c r="D5336" t="s">
        <v>377</v>
      </c>
      <c r="E5336">
        <v>611110</v>
      </c>
      <c r="F5336" t="s">
        <v>24196</v>
      </c>
      <c r="G5336" s="7">
        <v>-14.7</v>
      </c>
    </row>
    <row r="5337" spans="1:7" x14ac:dyDescent="0.3">
      <c r="A5337" s="310">
        <v>3022029</v>
      </c>
      <c r="B5337" t="s">
        <v>24222</v>
      </c>
      <c r="C5337" t="s">
        <v>100</v>
      </c>
      <c r="D5337" t="s">
        <v>377</v>
      </c>
      <c r="E5337">
        <v>611130</v>
      </c>
      <c r="F5337" t="s">
        <v>24196</v>
      </c>
      <c r="G5337" s="7">
        <v>102.44</v>
      </c>
    </row>
    <row r="5338" spans="1:7" x14ac:dyDescent="0.3">
      <c r="A5338" s="310">
        <v>3022029</v>
      </c>
      <c r="B5338" t="s">
        <v>24222</v>
      </c>
      <c r="C5338" t="s">
        <v>100</v>
      </c>
      <c r="D5338" t="s">
        <v>377</v>
      </c>
      <c r="E5338">
        <v>611110</v>
      </c>
      <c r="F5338" t="s">
        <v>24196</v>
      </c>
      <c r="G5338" s="7">
        <v>1076.07</v>
      </c>
    </row>
    <row r="5339" spans="1:7" x14ac:dyDescent="0.3">
      <c r="A5339" s="310">
        <v>3022029</v>
      </c>
      <c r="B5339" t="s">
        <v>24222</v>
      </c>
      <c r="C5339" t="s">
        <v>100</v>
      </c>
      <c r="D5339" t="s">
        <v>377</v>
      </c>
      <c r="E5339">
        <v>611110</v>
      </c>
      <c r="F5339" t="s">
        <v>24196</v>
      </c>
      <c r="G5339" s="7">
        <v>16.2</v>
      </c>
    </row>
    <row r="5340" spans="1:7" x14ac:dyDescent="0.3">
      <c r="A5340" s="310">
        <v>3022029</v>
      </c>
      <c r="B5340" t="s">
        <v>24222</v>
      </c>
      <c r="C5340" t="s">
        <v>100</v>
      </c>
      <c r="D5340" t="s">
        <v>373</v>
      </c>
      <c r="E5340">
        <v>615130</v>
      </c>
      <c r="F5340" t="s">
        <v>24196</v>
      </c>
      <c r="G5340" s="7">
        <v>11.57</v>
      </c>
    </row>
    <row r="5341" spans="1:7" x14ac:dyDescent="0.3">
      <c r="A5341" s="310">
        <v>3022029</v>
      </c>
      <c r="B5341" t="s">
        <v>24222</v>
      </c>
      <c r="C5341" t="s">
        <v>100</v>
      </c>
      <c r="D5341" t="s">
        <v>377</v>
      </c>
      <c r="E5341">
        <v>611110</v>
      </c>
      <c r="F5341" t="s">
        <v>24196</v>
      </c>
      <c r="G5341" s="7">
        <v>14.7</v>
      </c>
    </row>
    <row r="5342" spans="1:7" x14ac:dyDescent="0.3">
      <c r="A5342" s="310">
        <v>3022029</v>
      </c>
      <c r="B5342" t="s">
        <v>24222</v>
      </c>
      <c r="C5342" t="s">
        <v>100</v>
      </c>
      <c r="D5342" t="s">
        <v>373</v>
      </c>
      <c r="E5342">
        <v>615130</v>
      </c>
      <c r="F5342" t="s">
        <v>24196</v>
      </c>
      <c r="G5342" s="7">
        <v>60</v>
      </c>
    </row>
    <row r="5343" spans="1:7" x14ac:dyDescent="0.3">
      <c r="A5343" s="310">
        <v>3022029</v>
      </c>
      <c r="B5343" t="s">
        <v>24222</v>
      </c>
      <c r="C5343" t="s">
        <v>100</v>
      </c>
      <c r="D5343" t="s">
        <v>373</v>
      </c>
      <c r="E5343">
        <v>615130</v>
      </c>
      <c r="F5343" t="s">
        <v>24196</v>
      </c>
      <c r="G5343" s="7">
        <v>11.73</v>
      </c>
    </row>
    <row r="5344" spans="1:7" x14ac:dyDescent="0.3">
      <c r="A5344" s="310">
        <v>3022029</v>
      </c>
      <c r="B5344" t="s">
        <v>24222</v>
      </c>
      <c r="C5344" t="s">
        <v>100</v>
      </c>
      <c r="D5344" t="s">
        <v>373</v>
      </c>
      <c r="E5344">
        <v>615130</v>
      </c>
      <c r="F5344" t="s">
        <v>24196</v>
      </c>
      <c r="G5344" s="7">
        <v>81.77</v>
      </c>
    </row>
    <row r="5345" spans="1:7" x14ac:dyDescent="0.3">
      <c r="A5345" s="310">
        <v>3022029</v>
      </c>
      <c r="B5345" t="s">
        <v>24222</v>
      </c>
      <c r="C5345" t="s">
        <v>100</v>
      </c>
      <c r="D5345" t="s">
        <v>377</v>
      </c>
      <c r="E5345">
        <v>611110</v>
      </c>
      <c r="F5345" t="s">
        <v>24196</v>
      </c>
      <c r="G5345" s="7">
        <v>146.41</v>
      </c>
    </row>
    <row r="5346" spans="1:7" x14ac:dyDescent="0.3">
      <c r="A5346" s="310">
        <v>3022029</v>
      </c>
      <c r="B5346" t="s">
        <v>24222</v>
      </c>
      <c r="C5346" t="s">
        <v>100</v>
      </c>
      <c r="D5346" t="s">
        <v>373</v>
      </c>
      <c r="E5346">
        <v>615130</v>
      </c>
      <c r="F5346" t="s">
        <v>24196</v>
      </c>
      <c r="G5346" s="7">
        <v>3.41</v>
      </c>
    </row>
    <row r="5347" spans="1:7" x14ac:dyDescent="0.3">
      <c r="A5347" s="310">
        <v>3022029</v>
      </c>
      <c r="B5347" t="s">
        <v>24222</v>
      </c>
      <c r="C5347" t="s">
        <v>100</v>
      </c>
      <c r="D5347" t="s">
        <v>373</v>
      </c>
      <c r="E5347">
        <v>615130</v>
      </c>
      <c r="F5347" t="s">
        <v>24196</v>
      </c>
      <c r="G5347" s="7">
        <v>6.86</v>
      </c>
    </row>
    <row r="5348" spans="1:7" x14ac:dyDescent="0.3">
      <c r="A5348" s="310">
        <v>3022029</v>
      </c>
      <c r="B5348" t="s">
        <v>24222</v>
      </c>
      <c r="C5348" t="s">
        <v>100</v>
      </c>
      <c r="D5348" t="s">
        <v>377</v>
      </c>
      <c r="E5348">
        <v>611110</v>
      </c>
      <c r="F5348" t="s">
        <v>24196</v>
      </c>
      <c r="G5348" s="7">
        <v>16.2</v>
      </c>
    </row>
    <row r="5349" spans="1:7" x14ac:dyDescent="0.3">
      <c r="A5349" s="310">
        <v>3022029</v>
      </c>
      <c r="B5349" t="s">
        <v>24222</v>
      </c>
      <c r="C5349" t="s">
        <v>100</v>
      </c>
      <c r="D5349" t="s">
        <v>377</v>
      </c>
      <c r="E5349">
        <v>611110</v>
      </c>
      <c r="F5349" t="s">
        <v>24196</v>
      </c>
      <c r="G5349" s="7">
        <v>-14.7</v>
      </c>
    </row>
    <row r="5350" spans="1:7" x14ac:dyDescent="0.3">
      <c r="A5350" s="310">
        <v>3022029</v>
      </c>
      <c r="B5350" t="s">
        <v>24222</v>
      </c>
      <c r="C5350" t="s">
        <v>100</v>
      </c>
      <c r="D5350" t="s">
        <v>377</v>
      </c>
      <c r="E5350">
        <v>611110</v>
      </c>
      <c r="F5350" t="s">
        <v>24196</v>
      </c>
      <c r="G5350" s="7">
        <v>502.17</v>
      </c>
    </row>
    <row r="5351" spans="1:7" x14ac:dyDescent="0.3">
      <c r="A5351" s="310">
        <v>3022029</v>
      </c>
      <c r="B5351" t="s">
        <v>24222</v>
      </c>
      <c r="C5351" t="s">
        <v>100</v>
      </c>
      <c r="D5351" t="s">
        <v>377</v>
      </c>
      <c r="E5351">
        <v>611110</v>
      </c>
      <c r="F5351" t="s">
        <v>24196</v>
      </c>
      <c r="G5351" s="7">
        <v>1744.67</v>
      </c>
    </row>
    <row r="5352" spans="1:7" x14ac:dyDescent="0.3">
      <c r="A5352" s="310">
        <v>3022029</v>
      </c>
      <c r="B5352" t="s">
        <v>24222</v>
      </c>
      <c r="C5352" t="s">
        <v>100</v>
      </c>
      <c r="D5352" t="s">
        <v>377</v>
      </c>
      <c r="E5352">
        <v>611110</v>
      </c>
      <c r="F5352" t="s">
        <v>24196</v>
      </c>
      <c r="G5352" s="7">
        <v>-0.01</v>
      </c>
    </row>
    <row r="5353" spans="1:7" x14ac:dyDescent="0.3">
      <c r="A5353" s="310">
        <v>3022029</v>
      </c>
      <c r="B5353" t="s">
        <v>24222</v>
      </c>
      <c r="C5353" t="s">
        <v>100</v>
      </c>
      <c r="D5353" t="s">
        <v>374</v>
      </c>
      <c r="E5353">
        <v>617120</v>
      </c>
      <c r="F5353" t="s">
        <v>24196</v>
      </c>
      <c r="G5353" s="7">
        <v>120.16</v>
      </c>
    </row>
    <row r="5354" spans="1:7" x14ac:dyDescent="0.3">
      <c r="A5354" s="310">
        <v>3022029</v>
      </c>
      <c r="B5354" t="s">
        <v>24222</v>
      </c>
      <c r="C5354" t="s">
        <v>100</v>
      </c>
      <c r="D5354" t="s">
        <v>377</v>
      </c>
      <c r="E5354">
        <v>611110</v>
      </c>
      <c r="F5354" t="s">
        <v>24196</v>
      </c>
      <c r="G5354" s="7">
        <v>14.7</v>
      </c>
    </row>
    <row r="5355" spans="1:7" x14ac:dyDescent="0.3">
      <c r="A5355" s="310">
        <v>3022029</v>
      </c>
      <c r="B5355" t="s">
        <v>24222</v>
      </c>
      <c r="C5355" t="s">
        <v>100</v>
      </c>
      <c r="D5355" t="s">
        <v>371</v>
      </c>
      <c r="E5355">
        <v>615100</v>
      </c>
      <c r="F5355" t="s">
        <v>24196</v>
      </c>
      <c r="G5355" s="7">
        <v>13.52</v>
      </c>
    </row>
    <row r="5356" spans="1:7" x14ac:dyDescent="0.3">
      <c r="A5356" s="310">
        <v>3022029</v>
      </c>
      <c r="B5356" t="s">
        <v>24222</v>
      </c>
      <c r="C5356" t="s">
        <v>100</v>
      </c>
      <c r="D5356" t="s">
        <v>374</v>
      </c>
      <c r="E5356">
        <v>615120</v>
      </c>
      <c r="F5356" t="s">
        <v>24196</v>
      </c>
      <c r="G5356" s="7">
        <v>19</v>
      </c>
    </row>
    <row r="5357" spans="1:7" x14ac:dyDescent="0.3">
      <c r="A5357" s="310">
        <v>3022029</v>
      </c>
      <c r="B5357" t="s">
        <v>24222</v>
      </c>
      <c r="C5357" t="s">
        <v>100</v>
      </c>
      <c r="D5357" t="s">
        <v>374</v>
      </c>
      <c r="E5357">
        <v>615120</v>
      </c>
      <c r="F5357" t="s">
        <v>24196</v>
      </c>
      <c r="G5357" s="7">
        <v>19</v>
      </c>
    </row>
    <row r="5358" spans="1:7" x14ac:dyDescent="0.3">
      <c r="A5358" s="310">
        <v>3022029</v>
      </c>
      <c r="B5358" t="s">
        <v>24222</v>
      </c>
      <c r="C5358" t="s">
        <v>100</v>
      </c>
      <c r="D5358" t="s">
        <v>374</v>
      </c>
      <c r="E5358">
        <v>615120</v>
      </c>
      <c r="F5358" t="s">
        <v>24196</v>
      </c>
      <c r="G5358" s="7">
        <v>-19</v>
      </c>
    </row>
    <row r="5359" spans="1:7" x14ac:dyDescent="0.3">
      <c r="A5359" s="310">
        <v>3022029</v>
      </c>
      <c r="B5359" t="s">
        <v>24222</v>
      </c>
      <c r="C5359" t="s">
        <v>100</v>
      </c>
      <c r="D5359" t="s">
        <v>377</v>
      </c>
      <c r="E5359">
        <v>611110</v>
      </c>
      <c r="F5359" t="s">
        <v>24196</v>
      </c>
      <c r="G5359" s="7">
        <v>2.5099999999999998</v>
      </c>
    </row>
    <row r="5360" spans="1:7" x14ac:dyDescent="0.3">
      <c r="A5360" s="310">
        <v>3022029</v>
      </c>
      <c r="B5360" t="s">
        <v>24222</v>
      </c>
      <c r="C5360" t="s">
        <v>100</v>
      </c>
      <c r="D5360" t="s">
        <v>377</v>
      </c>
      <c r="E5360">
        <v>611110</v>
      </c>
      <c r="F5360" t="s">
        <v>24196</v>
      </c>
      <c r="G5360" s="7">
        <v>16.2</v>
      </c>
    </row>
    <row r="5361" spans="1:7" x14ac:dyDescent="0.3">
      <c r="A5361" s="310">
        <v>3022029</v>
      </c>
      <c r="B5361" t="s">
        <v>24222</v>
      </c>
      <c r="C5361" t="s">
        <v>100</v>
      </c>
      <c r="D5361" t="s">
        <v>374</v>
      </c>
      <c r="E5361">
        <v>615120</v>
      </c>
      <c r="F5361" t="s">
        <v>24196</v>
      </c>
      <c r="G5361" s="7">
        <v>19</v>
      </c>
    </row>
    <row r="5362" spans="1:7" x14ac:dyDescent="0.3">
      <c r="A5362" s="310">
        <v>3022029</v>
      </c>
      <c r="B5362" t="s">
        <v>24222</v>
      </c>
      <c r="C5362" t="s">
        <v>100</v>
      </c>
      <c r="D5362" t="s">
        <v>373</v>
      </c>
      <c r="E5362">
        <v>615130</v>
      </c>
      <c r="F5362" t="s">
        <v>24196</v>
      </c>
      <c r="G5362" s="7">
        <v>2526.09</v>
      </c>
    </row>
    <row r="5363" spans="1:7" x14ac:dyDescent="0.3">
      <c r="A5363" s="310">
        <v>3022029</v>
      </c>
      <c r="B5363" t="s">
        <v>24222</v>
      </c>
      <c r="C5363" t="s">
        <v>100</v>
      </c>
      <c r="D5363" t="s">
        <v>373</v>
      </c>
      <c r="E5363">
        <v>615130</v>
      </c>
      <c r="F5363" t="s">
        <v>24196</v>
      </c>
      <c r="G5363" s="7">
        <v>-0.01</v>
      </c>
    </row>
    <row r="5364" spans="1:7" x14ac:dyDescent="0.3">
      <c r="A5364" s="310">
        <v>3022029</v>
      </c>
      <c r="B5364" t="s">
        <v>24222</v>
      </c>
      <c r="C5364" t="s">
        <v>100</v>
      </c>
      <c r="D5364" t="s">
        <v>373</v>
      </c>
      <c r="E5364">
        <v>616160</v>
      </c>
      <c r="F5364" t="s">
        <v>24196</v>
      </c>
      <c r="G5364" s="7">
        <v>234.02</v>
      </c>
    </row>
    <row r="5365" spans="1:7" x14ac:dyDescent="0.3">
      <c r="A5365" s="310">
        <v>3022029</v>
      </c>
      <c r="B5365" t="s">
        <v>24222</v>
      </c>
      <c r="C5365" t="s">
        <v>100</v>
      </c>
      <c r="D5365" t="s">
        <v>377</v>
      </c>
      <c r="E5365">
        <v>611110</v>
      </c>
      <c r="F5365" t="s">
        <v>24196</v>
      </c>
      <c r="G5365" s="7">
        <v>502.17</v>
      </c>
    </row>
    <row r="5366" spans="1:7" x14ac:dyDescent="0.3">
      <c r="A5366" s="310">
        <v>3022029</v>
      </c>
      <c r="B5366" t="s">
        <v>24222</v>
      </c>
      <c r="C5366" t="s">
        <v>100</v>
      </c>
      <c r="D5366" t="s">
        <v>377</v>
      </c>
      <c r="E5366">
        <v>611110</v>
      </c>
      <c r="F5366" t="s">
        <v>24196</v>
      </c>
      <c r="G5366" s="7">
        <v>2.5099999999999998</v>
      </c>
    </row>
    <row r="5367" spans="1:7" x14ac:dyDescent="0.3">
      <c r="A5367" s="310">
        <v>3022029</v>
      </c>
      <c r="B5367" t="s">
        <v>24222</v>
      </c>
      <c r="C5367" t="s">
        <v>100</v>
      </c>
      <c r="D5367" t="s">
        <v>373</v>
      </c>
      <c r="E5367">
        <v>615130</v>
      </c>
      <c r="F5367" t="s">
        <v>24196</v>
      </c>
      <c r="G5367" s="7">
        <v>10.95</v>
      </c>
    </row>
    <row r="5368" spans="1:7" x14ac:dyDescent="0.3">
      <c r="A5368" s="310">
        <v>3022029</v>
      </c>
      <c r="B5368" t="s">
        <v>24222</v>
      </c>
      <c r="C5368" t="s">
        <v>100</v>
      </c>
      <c r="D5368" t="s">
        <v>374</v>
      </c>
      <c r="E5368">
        <v>616120</v>
      </c>
      <c r="F5368" t="s">
        <v>24196</v>
      </c>
      <c r="G5368" s="7">
        <v>325.87</v>
      </c>
    </row>
    <row r="5369" spans="1:7" x14ac:dyDescent="0.3">
      <c r="A5369" s="310">
        <v>3022029</v>
      </c>
      <c r="B5369" t="s">
        <v>24222</v>
      </c>
      <c r="C5369" t="s">
        <v>100</v>
      </c>
      <c r="D5369" t="s">
        <v>376</v>
      </c>
      <c r="E5369">
        <v>615110</v>
      </c>
      <c r="F5369" t="s">
        <v>24196</v>
      </c>
      <c r="G5369" s="7">
        <v>11.48</v>
      </c>
    </row>
    <row r="5370" spans="1:7" x14ac:dyDescent="0.3">
      <c r="A5370" s="310">
        <v>3022029</v>
      </c>
      <c r="B5370" t="s">
        <v>24222</v>
      </c>
      <c r="C5370" t="s">
        <v>100</v>
      </c>
      <c r="D5370" t="s">
        <v>371</v>
      </c>
      <c r="E5370">
        <v>616100</v>
      </c>
      <c r="F5370" t="s">
        <v>24196</v>
      </c>
      <c r="G5370" s="7">
        <v>565.07000000000005</v>
      </c>
    </row>
    <row r="5371" spans="1:7" x14ac:dyDescent="0.3">
      <c r="A5371" s="310">
        <v>3022029</v>
      </c>
      <c r="B5371" t="s">
        <v>24222</v>
      </c>
      <c r="C5371" t="s">
        <v>100</v>
      </c>
      <c r="D5371" t="s">
        <v>377</v>
      </c>
      <c r="E5371">
        <v>611110</v>
      </c>
      <c r="F5371" t="s">
        <v>24196</v>
      </c>
      <c r="G5371" s="7">
        <v>56.28</v>
      </c>
    </row>
    <row r="5372" spans="1:7" x14ac:dyDescent="0.3">
      <c r="A5372" s="310">
        <v>3022029</v>
      </c>
      <c r="B5372" t="s">
        <v>24222</v>
      </c>
      <c r="C5372" t="s">
        <v>100</v>
      </c>
      <c r="D5372" t="s">
        <v>373</v>
      </c>
      <c r="E5372">
        <v>615130</v>
      </c>
      <c r="F5372" t="s">
        <v>24196</v>
      </c>
      <c r="G5372" s="7">
        <v>7.91</v>
      </c>
    </row>
    <row r="5373" spans="1:7" x14ac:dyDescent="0.3">
      <c r="A5373" s="310">
        <v>3022029</v>
      </c>
      <c r="B5373" t="s">
        <v>24222</v>
      </c>
      <c r="C5373" t="s">
        <v>100</v>
      </c>
      <c r="D5373" t="s">
        <v>373</v>
      </c>
      <c r="E5373">
        <v>615130</v>
      </c>
      <c r="F5373" t="s">
        <v>24196</v>
      </c>
      <c r="G5373" s="7">
        <v>7.5</v>
      </c>
    </row>
    <row r="5374" spans="1:7" x14ac:dyDescent="0.3">
      <c r="A5374" s="310">
        <v>3022029</v>
      </c>
      <c r="B5374" t="s">
        <v>24222</v>
      </c>
      <c r="C5374" t="s">
        <v>100</v>
      </c>
      <c r="D5374" t="s">
        <v>377</v>
      </c>
      <c r="E5374">
        <v>611110</v>
      </c>
      <c r="F5374" t="s">
        <v>24196</v>
      </c>
      <c r="G5374" s="7">
        <v>-14.7</v>
      </c>
    </row>
    <row r="5375" spans="1:7" x14ac:dyDescent="0.3">
      <c r="A5375" s="310">
        <v>3022029</v>
      </c>
      <c r="B5375" t="s">
        <v>24222</v>
      </c>
      <c r="C5375" t="s">
        <v>100</v>
      </c>
      <c r="D5375" t="s">
        <v>373</v>
      </c>
      <c r="E5375">
        <v>615130</v>
      </c>
      <c r="F5375" t="s">
        <v>24196</v>
      </c>
      <c r="G5375" s="7">
        <v>12.54</v>
      </c>
    </row>
    <row r="5376" spans="1:7" x14ac:dyDescent="0.3">
      <c r="A5376" s="310">
        <v>3022029</v>
      </c>
      <c r="B5376" t="s">
        <v>24222</v>
      </c>
      <c r="C5376" t="s">
        <v>100</v>
      </c>
      <c r="D5376" t="s">
        <v>373</v>
      </c>
      <c r="E5376">
        <v>615130</v>
      </c>
      <c r="F5376" t="s">
        <v>24196</v>
      </c>
      <c r="G5376" s="7">
        <v>-81.77</v>
      </c>
    </row>
    <row r="5377" spans="1:7" x14ac:dyDescent="0.3">
      <c r="A5377" s="310">
        <v>3022029</v>
      </c>
      <c r="B5377" t="s">
        <v>24222</v>
      </c>
      <c r="C5377" t="s">
        <v>100</v>
      </c>
      <c r="D5377" t="s">
        <v>374</v>
      </c>
      <c r="E5377">
        <v>615120</v>
      </c>
      <c r="F5377" t="s">
        <v>24196</v>
      </c>
      <c r="G5377" s="7">
        <v>-19</v>
      </c>
    </row>
    <row r="5378" spans="1:7" x14ac:dyDescent="0.3">
      <c r="A5378" s="310">
        <v>3022029</v>
      </c>
      <c r="B5378" t="s">
        <v>24222</v>
      </c>
      <c r="C5378" t="s">
        <v>100</v>
      </c>
      <c r="D5378" t="s">
        <v>377</v>
      </c>
      <c r="E5378">
        <v>611110</v>
      </c>
      <c r="F5378" t="s">
        <v>24196</v>
      </c>
      <c r="G5378" s="7">
        <v>-16.2</v>
      </c>
    </row>
    <row r="5379" spans="1:7" x14ac:dyDescent="0.3">
      <c r="A5379" s="310">
        <v>3022029</v>
      </c>
      <c r="B5379" t="s">
        <v>24222</v>
      </c>
      <c r="C5379" t="s">
        <v>100</v>
      </c>
      <c r="D5379" t="s">
        <v>377</v>
      </c>
      <c r="E5379">
        <v>611110</v>
      </c>
      <c r="F5379" t="s">
        <v>24196</v>
      </c>
      <c r="G5379" s="7">
        <v>16.2</v>
      </c>
    </row>
    <row r="5380" spans="1:7" x14ac:dyDescent="0.3">
      <c r="A5380" s="310">
        <v>3022029</v>
      </c>
      <c r="B5380" t="s">
        <v>24222</v>
      </c>
      <c r="C5380" t="s">
        <v>100</v>
      </c>
      <c r="D5380" t="s">
        <v>373</v>
      </c>
      <c r="E5380">
        <v>615130</v>
      </c>
      <c r="F5380" t="s">
        <v>24196</v>
      </c>
      <c r="G5380" s="7">
        <v>49.66</v>
      </c>
    </row>
    <row r="5381" spans="1:7" x14ac:dyDescent="0.3">
      <c r="A5381" s="310">
        <v>3022029</v>
      </c>
      <c r="B5381" t="s">
        <v>24222</v>
      </c>
      <c r="C5381" t="s">
        <v>100</v>
      </c>
      <c r="D5381" t="s">
        <v>373</v>
      </c>
      <c r="E5381">
        <v>615130</v>
      </c>
      <c r="F5381" t="s">
        <v>24196</v>
      </c>
      <c r="G5381" s="7">
        <v>-81.77</v>
      </c>
    </row>
    <row r="5382" spans="1:7" x14ac:dyDescent="0.3">
      <c r="A5382" s="310">
        <v>3022029</v>
      </c>
      <c r="B5382" t="s">
        <v>24222</v>
      </c>
      <c r="C5382" t="s">
        <v>100</v>
      </c>
      <c r="D5382" t="s">
        <v>377</v>
      </c>
      <c r="E5382">
        <v>611110</v>
      </c>
      <c r="F5382" t="s">
        <v>24196</v>
      </c>
      <c r="G5382" s="7">
        <v>14.7</v>
      </c>
    </row>
    <row r="5383" spans="1:7" x14ac:dyDescent="0.3">
      <c r="A5383" s="310">
        <v>3022029</v>
      </c>
      <c r="B5383" t="s">
        <v>24222</v>
      </c>
      <c r="C5383" t="s">
        <v>100</v>
      </c>
      <c r="D5383" t="s">
        <v>377</v>
      </c>
      <c r="E5383">
        <v>611110</v>
      </c>
      <c r="F5383" t="s">
        <v>24196</v>
      </c>
      <c r="G5383" s="7">
        <v>58.16</v>
      </c>
    </row>
    <row r="5384" spans="1:7" x14ac:dyDescent="0.3">
      <c r="A5384" s="310">
        <v>3022029</v>
      </c>
      <c r="B5384" t="s">
        <v>24222</v>
      </c>
      <c r="C5384" t="s">
        <v>100</v>
      </c>
      <c r="D5384" t="s">
        <v>373</v>
      </c>
      <c r="E5384">
        <v>615130</v>
      </c>
      <c r="F5384" t="s">
        <v>24196</v>
      </c>
      <c r="G5384" s="7">
        <v>12.12</v>
      </c>
    </row>
    <row r="5385" spans="1:7" x14ac:dyDescent="0.3">
      <c r="A5385" s="310">
        <v>3022029</v>
      </c>
      <c r="B5385" t="s">
        <v>24222</v>
      </c>
      <c r="C5385" t="s">
        <v>100</v>
      </c>
      <c r="D5385" t="s">
        <v>377</v>
      </c>
      <c r="E5385">
        <v>611110</v>
      </c>
      <c r="F5385" t="s">
        <v>24196</v>
      </c>
      <c r="G5385" s="7">
        <v>2.5099999999999998</v>
      </c>
    </row>
    <row r="5386" spans="1:7" x14ac:dyDescent="0.3">
      <c r="A5386" s="310">
        <v>3022029</v>
      </c>
      <c r="B5386" t="s">
        <v>24222</v>
      </c>
      <c r="C5386" t="s">
        <v>100</v>
      </c>
      <c r="D5386" t="s">
        <v>377</v>
      </c>
      <c r="E5386">
        <v>611110</v>
      </c>
      <c r="F5386" t="s">
        <v>24196</v>
      </c>
      <c r="G5386" s="7">
        <v>14.7</v>
      </c>
    </row>
    <row r="5387" spans="1:7" x14ac:dyDescent="0.3">
      <c r="A5387" s="310">
        <v>3022029</v>
      </c>
      <c r="B5387" t="s">
        <v>24222</v>
      </c>
      <c r="C5387" t="s">
        <v>100</v>
      </c>
      <c r="D5387" t="s">
        <v>373</v>
      </c>
      <c r="E5387">
        <v>616160</v>
      </c>
      <c r="F5387" t="s">
        <v>24196</v>
      </c>
      <c r="G5387" s="7">
        <v>313.77999999999997</v>
      </c>
    </row>
    <row r="5388" spans="1:7" x14ac:dyDescent="0.3">
      <c r="A5388" s="310">
        <v>3022029</v>
      </c>
      <c r="B5388" t="s">
        <v>24222</v>
      </c>
      <c r="C5388" t="s">
        <v>100</v>
      </c>
      <c r="D5388" t="s">
        <v>373</v>
      </c>
      <c r="E5388">
        <v>615130</v>
      </c>
      <c r="F5388" t="s">
        <v>24196</v>
      </c>
      <c r="G5388" s="7">
        <v>-81.77</v>
      </c>
    </row>
    <row r="5389" spans="1:7" x14ac:dyDescent="0.3">
      <c r="A5389" s="310">
        <v>3022029</v>
      </c>
      <c r="B5389" t="s">
        <v>24222</v>
      </c>
      <c r="C5389" t="s">
        <v>100</v>
      </c>
      <c r="D5389" t="s">
        <v>373</v>
      </c>
      <c r="E5389">
        <v>615130</v>
      </c>
      <c r="F5389" t="s">
        <v>24196</v>
      </c>
      <c r="G5389" s="7">
        <v>2189.94</v>
      </c>
    </row>
    <row r="5390" spans="1:7" x14ac:dyDescent="0.3">
      <c r="A5390" s="310">
        <v>3022029</v>
      </c>
      <c r="B5390" t="s">
        <v>24222</v>
      </c>
      <c r="C5390" t="s">
        <v>100</v>
      </c>
      <c r="D5390" t="s">
        <v>377</v>
      </c>
      <c r="E5390">
        <v>611110</v>
      </c>
      <c r="F5390" t="s">
        <v>24196</v>
      </c>
      <c r="G5390" s="7">
        <v>-14.7</v>
      </c>
    </row>
    <row r="5391" spans="1:7" x14ac:dyDescent="0.3">
      <c r="A5391" s="310">
        <v>3022029</v>
      </c>
      <c r="B5391" t="s">
        <v>24222</v>
      </c>
      <c r="C5391" t="s">
        <v>100</v>
      </c>
      <c r="D5391" t="s">
        <v>373</v>
      </c>
      <c r="E5391">
        <v>615130</v>
      </c>
      <c r="F5391" t="s">
        <v>24196</v>
      </c>
      <c r="G5391" s="7">
        <v>0.01</v>
      </c>
    </row>
    <row r="5392" spans="1:7" x14ac:dyDescent="0.3">
      <c r="A5392" s="310">
        <v>3022029</v>
      </c>
      <c r="B5392" t="s">
        <v>24222</v>
      </c>
      <c r="C5392" t="s">
        <v>100</v>
      </c>
      <c r="D5392" t="s">
        <v>371</v>
      </c>
      <c r="E5392">
        <v>617100</v>
      </c>
      <c r="F5392" t="s">
        <v>24196</v>
      </c>
      <c r="G5392" s="7">
        <v>2241.3200000000002</v>
      </c>
    </row>
    <row r="5393" spans="1:7" x14ac:dyDescent="0.3">
      <c r="A5393" s="310">
        <v>3022029</v>
      </c>
      <c r="B5393" t="s">
        <v>24222</v>
      </c>
      <c r="C5393" t="s">
        <v>100</v>
      </c>
      <c r="D5393" t="s">
        <v>377</v>
      </c>
      <c r="E5393">
        <v>611110</v>
      </c>
      <c r="F5393" t="s">
        <v>24196</v>
      </c>
      <c r="G5393" s="7">
        <v>-14.7</v>
      </c>
    </row>
    <row r="5394" spans="1:7" x14ac:dyDescent="0.3">
      <c r="A5394" s="310">
        <v>3022029</v>
      </c>
      <c r="B5394" t="s">
        <v>24222</v>
      </c>
      <c r="C5394" t="s">
        <v>100</v>
      </c>
      <c r="D5394" t="s">
        <v>377</v>
      </c>
      <c r="E5394">
        <v>611110</v>
      </c>
      <c r="F5394" t="s">
        <v>24196</v>
      </c>
      <c r="G5394" s="7">
        <v>8.7200000000000006</v>
      </c>
    </row>
    <row r="5395" spans="1:7" x14ac:dyDescent="0.3">
      <c r="A5395" s="310">
        <v>3022029</v>
      </c>
      <c r="B5395" t="s">
        <v>24222</v>
      </c>
      <c r="C5395" t="s">
        <v>100</v>
      </c>
      <c r="D5395" t="s">
        <v>371</v>
      </c>
      <c r="E5395">
        <v>615100</v>
      </c>
      <c r="F5395" t="s">
        <v>24196</v>
      </c>
      <c r="G5395" s="7">
        <v>22.89</v>
      </c>
    </row>
    <row r="5396" spans="1:7" x14ac:dyDescent="0.3">
      <c r="A5396" s="310">
        <v>3022029</v>
      </c>
      <c r="B5396" t="s">
        <v>24222</v>
      </c>
      <c r="C5396" t="s">
        <v>100</v>
      </c>
      <c r="D5396" t="s">
        <v>373</v>
      </c>
      <c r="E5396">
        <v>615130</v>
      </c>
      <c r="F5396" t="s">
        <v>24196</v>
      </c>
      <c r="G5396" s="7">
        <v>-0.01</v>
      </c>
    </row>
    <row r="5397" spans="1:7" x14ac:dyDescent="0.3">
      <c r="A5397" s="310">
        <v>3022029</v>
      </c>
      <c r="B5397" t="s">
        <v>24222</v>
      </c>
      <c r="C5397" t="s">
        <v>100</v>
      </c>
      <c r="D5397" t="s">
        <v>377</v>
      </c>
      <c r="E5397">
        <v>611110</v>
      </c>
      <c r="F5397" t="s">
        <v>24196</v>
      </c>
      <c r="G5397" s="7">
        <v>16.2</v>
      </c>
    </row>
    <row r="5398" spans="1:7" x14ac:dyDescent="0.3">
      <c r="A5398" s="310">
        <v>3022029</v>
      </c>
      <c r="B5398" t="s">
        <v>24222</v>
      </c>
      <c r="C5398" t="s">
        <v>100</v>
      </c>
      <c r="D5398" t="s">
        <v>373</v>
      </c>
      <c r="E5398">
        <v>615130</v>
      </c>
      <c r="F5398" t="s">
        <v>24196</v>
      </c>
      <c r="G5398" s="7">
        <v>-115.67</v>
      </c>
    </row>
    <row r="5399" spans="1:7" x14ac:dyDescent="0.3">
      <c r="A5399" s="310">
        <v>3022029</v>
      </c>
      <c r="B5399" t="s">
        <v>24222</v>
      </c>
      <c r="C5399" t="s">
        <v>100</v>
      </c>
      <c r="D5399" t="s">
        <v>373</v>
      </c>
      <c r="E5399">
        <v>615130</v>
      </c>
      <c r="F5399" t="s">
        <v>24196</v>
      </c>
      <c r="G5399" s="7">
        <v>1095.81</v>
      </c>
    </row>
    <row r="5400" spans="1:7" x14ac:dyDescent="0.3">
      <c r="A5400" s="310">
        <v>3022029</v>
      </c>
      <c r="B5400" t="s">
        <v>24222</v>
      </c>
      <c r="C5400" t="s">
        <v>100</v>
      </c>
      <c r="D5400" t="s">
        <v>377</v>
      </c>
      <c r="E5400">
        <v>611110</v>
      </c>
      <c r="F5400" t="s">
        <v>24196</v>
      </c>
      <c r="G5400" s="7">
        <v>56.28</v>
      </c>
    </row>
    <row r="5401" spans="1:7" x14ac:dyDescent="0.3">
      <c r="A5401" s="310">
        <v>3022029</v>
      </c>
      <c r="B5401" t="s">
        <v>24222</v>
      </c>
      <c r="C5401" t="s">
        <v>100</v>
      </c>
      <c r="D5401" t="s">
        <v>374</v>
      </c>
      <c r="E5401">
        <v>615120</v>
      </c>
      <c r="F5401" t="s">
        <v>24196</v>
      </c>
      <c r="G5401" s="7">
        <v>19</v>
      </c>
    </row>
    <row r="5402" spans="1:7" x14ac:dyDescent="0.3">
      <c r="A5402" s="310">
        <v>3022029</v>
      </c>
      <c r="B5402" t="s">
        <v>24222</v>
      </c>
      <c r="C5402" t="s">
        <v>100</v>
      </c>
      <c r="D5402" t="s">
        <v>373</v>
      </c>
      <c r="E5402">
        <v>617150</v>
      </c>
      <c r="F5402" t="s">
        <v>24196</v>
      </c>
      <c r="G5402" s="7">
        <v>139.19999999999999</v>
      </c>
    </row>
    <row r="5403" spans="1:7" x14ac:dyDescent="0.3">
      <c r="A5403" s="310">
        <v>3022029</v>
      </c>
      <c r="B5403" t="s">
        <v>24222</v>
      </c>
      <c r="C5403" t="s">
        <v>100</v>
      </c>
      <c r="D5403" t="s">
        <v>377</v>
      </c>
      <c r="E5403">
        <v>611110</v>
      </c>
      <c r="F5403" t="s">
        <v>24196</v>
      </c>
      <c r="G5403" s="7">
        <v>-16.2</v>
      </c>
    </row>
    <row r="5404" spans="1:7" x14ac:dyDescent="0.3">
      <c r="A5404" s="310">
        <v>3022029</v>
      </c>
      <c r="B5404" t="s">
        <v>24222</v>
      </c>
      <c r="C5404" t="s">
        <v>100</v>
      </c>
      <c r="D5404" t="s">
        <v>371</v>
      </c>
      <c r="E5404">
        <v>615100</v>
      </c>
      <c r="F5404" t="s">
        <v>24196</v>
      </c>
      <c r="G5404" s="7">
        <v>3535.83</v>
      </c>
    </row>
    <row r="5405" spans="1:7" x14ac:dyDescent="0.3">
      <c r="A5405" s="310">
        <v>3022029</v>
      </c>
      <c r="B5405" t="s">
        <v>24222</v>
      </c>
      <c r="C5405" t="s">
        <v>100</v>
      </c>
      <c r="D5405" t="s">
        <v>371</v>
      </c>
      <c r="E5405">
        <v>615100</v>
      </c>
      <c r="F5405" t="s">
        <v>24196</v>
      </c>
      <c r="G5405" s="7">
        <v>31.71</v>
      </c>
    </row>
    <row r="5406" spans="1:7" x14ac:dyDescent="0.3">
      <c r="A5406" s="310">
        <v>3022029</v>
      </c>
      <c r="B5406" t="s">
        <v>24222</v>
      </c>
      <c r="C5406" t="s">
        <v>100</v>
      </c>
      <c r="D5406" t="s">
        <v>377</v>
      </c>
      <c r="E5406">
        <v>611110</v>
      </c>
      <c r="F5406" t="s">
        <v>24196</v>
      </c>
      <c r="G5406" s="7">
        <v>-16.2</v>
      </c>
    </row>
    <row r="5407" spans="1:7" x14ac:dyDescent="0.3">
      <c r="A5407" s="310">
        <v>3022029</v>
      </c>
      <c r="B5407" t="s">
        <v>24222</v>
      </c>
      <c r="C5407" t="s">
        <v>100</v>
      </c>
      <c r="D5407" t="s">
        <v>371</v>
      </c>
      <c r="E5407">
        <v>615100</v>
      </c>
      <c r="F5407" t="s">
        <v>24196</v>
      </c>
      <c r="G5407" s="7">
        <v>20.8</v>
      </c>
    </row>
    <row r="5408" spans="1:7" x14ac:dyDescent="0.3">
      <c r="A5408" s="310">
        <v>3022029</v>
      </c>
      <c r="B5408" t="s">
        <v>24222</v>
      </c>
      <c r="C5408" t="s">
        <v>100</v>
      </c>
      <c r="D5408" t="s">
        <v>377</v>
      </c>
      <c r="E5408">
        <v>611110</v>
      </c>
      <c r="F5408" t="s">
        <v>24196</v>
      </c>
      <c r="G5408" s="7">
        <v>502.17</v>
      </c>
    </row>
    <row r="5409" spans="1:7" x14ac:dyDescent="0.3">
      <c r="A5409" s="310">
        <v>3022029</v>
      </c>
      <c r="B5409" t="s">
        <v>24222</v>
      </c>
      <c r="C5409" t="s">
        <v>100</v>
      </c>
      <c r="D5409" t="s">
        <v>377</v>
      </c>
      <c r="E5409">
        <v>611110</v>
      </c>
      <c r="F5409" t="s">
        <v>24196</v>
      </c>
      <c r="G5409" s="7">
        <v>0.01</v>
      </c>
    </row>
    <row r="5410" spans="1:7" x14ac:dyDescent="0.3">
      <c r="A5410" s="310">
        <v>3022029</v>
      </c>
      <c r="B5410" t="s">
        <v>24222</v>
      </c>
      <c r="C5410" t="s">
        <v>100</v>
      </c>
      <c r="D5410" t="s">
        <v>374</v>
      </c>
      <c r="E5410">
        <v>615120</v>
      </c>
      <c r="F5410" t="s">
        <v>24196</v>
      </c>
      <c r="G5410" s="7">
        <v>19</v>
      </c>
    </row>
    <row r="5411" spans="1:7" x14ac:dyDescent="0.3">
      <c r="A5411" s="310">
        <v>3022029</v>
      </c>
      <c r="B5411" t="s">
        <v>24222</v>
      </c>
      <c r="C5411" t="s">
        <v>100</v>
      </c>
      <c r="D5411" t="s">
        <v>374</v>
      </c>
      <c r="E5411">
        <v>615120</v>
      </c>
      <c r="F5411" t="s">
        <v>24196</v>
      </c>
      <c r="G5411" s="7">
        <v>-19</v>
      </c>
    </row>
    <row r="5412" spans="1:7" x14ac:dyDescent="0.3">
      <c r="A5412" s="310">
        <v>3022029</v>
      </c>
      <c r="B5412" t="s">
        <v>24222</v>
      </c>
      <c r="C5412" t="s">
        <v>100</v>
      </c>
      <c r="D5412" t="s">
        <v>377</v>
      </c>
      <c r="E5412">
        <v>611120</v>
      </c>
      <c r="F5412" t="s">
        <v>24196</v>
      </c>
      <c r="G5412" s="7">
        <v>8.8800000000000008</v>
      </c>
    </row>
    <row r="5413" spans="1:7" x14ac:dyDescent="0.3">
      <c r="A5413" s="310">
        <v>3022029</v>
      </c>
      <c r="B5413" t="s">
        <v>24222</v>
      </c>
      <c r="C5413" t="s">
        <v>100</v>
      </c>
      <c r="D5413" t="s">
        <v>374</v>
      </c>
      <c r="E5413">
        <v>615120</v>
      </c>
      <c r="F5413" t="s">
        <v>24196</v>
      </c>
      <c r="G5413" s="7">
        <v>589.01</v>
      </c>
    </row>
    <row r="5414" spans="1:7" x14ac:dyDescent="0.3">
      <c r="A5414" s="310">
        <v>3022029</v>
      </c>
      <c r="B5414" t="s">
        <v>24222</v>
      </c>
      <c r="C5414" t="s">
        <v>100</v>
      </c>
      <c r="D5414" t="s">
        <v>374</v>
      </c>
      <c r="E5414">
        <v>615120</v>
      </c>
      <c r="F5414" t="s">
        <v>24196</v>
      </c>
      <c r="G5414" s="7">
        <v>-19</v>
      </c>
    </row>
    <row r="5415" spans="1:7" x14ac:dyDescent="0.3">
      <c r="A5415" s="310">
        <v>3022029</v>
      </c>
      <c r="B5415" t="s">
        <v>24222</v>
      </c>
      <c r="C5415" t="s">
        <v>100</v>
      </c>
      <c r="D5415" t="s">
        <v>374</v>
      </c>
      <c r="E5415">
        <v>615120</v>
      </c>
      <c r="F5415" t="s">
        <v>24196</v>
      </c>
      <c r="G5415" s="7">
        <v>19</v>
      </c>
    </row>
    <row r="5416" spans="1:7" x14ac:dyDescent="0.3">
      <c r="A5416" s="310">
        <v>3022029</v>
      </c>
      <c r="B5416" t="s">
        <v>24222</v>
      </c>
      <c r="C5416" t="s">
        <v>100</v>
      </c>
      <c r="D5416" t="s">
        <v>373</v>
      </c>
      <c r="E5416">
        <v>615130</v>
      </c>
      <c r="F5416" t="s">
        <v>24196</v>
      </c>
      <c r="G5416" s="7">
        <v>-81.77</v>
      </c>
    </row>
    <row r="5417" spans="1:7" x14ac:dyDescent="0.3">
      <c r="A5417" s="310">
        <v>3022029</v>
      </c>
      <c r="B5417" t="s">
        <v>24222</v>
      </c>
      <c r="C5417" t="s">
        <v>100</v>
      </c>
      <c r="D5417" t="s">
        <v>373</v>
      </c>
      <c r="E5417">
        <v>616160</v>
      </c>
      <c r="F5417" t="s">
        <v>24196</v>
      </c>
      <c r="G5417" s="7">
        <v>238.01</v>
      </c>
    </row>
    <row r="5418" spans="1:7" x14ac:dyDescent="0.3">
      <c r="A5418" s="310">
        <v>3022029</v>
      </c>
      <c r="B5418" t="s">
        <v>24222</v>
      </c>
      <c r="C5418" t="s">
        <v>100</v>
      </c>
      <c r="D5418" t="s">
        <v>373</v>
      </c>
      <c r="E5418">
        <v>615130</v>
      </c>
      <c r="F5418" t="s">
        <v>24196</v>
      </c>
      <c r="G5418" s="7">
        <v>81.77</v>
      </c>
    </row>
    <row r="5419" spans="1:7" x14ac:dyDescent="0.3">
      <c r="A5419" s="310">
        <v>3022029</v>
      </c>
      <c r="B5419" t="s">
        <v>24222</v>
      </c>
      <c r="C5419" t="s">
        <v>100</v>
      </c>
      <c r="D5419" t="s">
        <v>373</v>
      </c>
      <c r="E5419">
        <v>615130</v>
      </c>
      <c r="F5419" t="s">
        <v>24196</v>
      </c>
      <c r="G5419" s="7">
        <v>81.77</v>
      </c>
    </row>
    <row r="5420" spans="1:7" x14ac:dyDescent="0.3">
      <c r="A5420" s="310">
        <v>3022029</v>
      </c>
      <c r="B5420" t="s">
        <v>24222</v>
      </c>
      <c r="C5420" t="s">
        <v>100</v>
      </c>
      <c r="D5420" t="s">
        <v>374</v>
      </c>
      <c r="E5420">
        <v>615120</v>
      </c>
      <c r="F5420" t="s">
        <v>24196</v>
      </c>
      <c r="G5420" s="7">
        <v>-19</v>
      </c>
    </row>
    <row r="5421" spans="1:7" x14ac:dyDescent="0.3">
      <c r="A5421" s="310">
        <v>3022029</v>
      </c>
      <c r="B5421" t="s">
        <v>24222</v>
      </c>
      <c r="C5421" t="s">
        <v>100</v>
      </c>
      <c r="D5421" t="s">
        <v>373</v>
      </c>
      <c r="E5421">
        <v>615130</v>
      </c>
      <c r="F5421" t="s">
        <v>24196</v>
      </c>
      <c r="G5421" s="7">
        <v>2247.7399999999998</v>
      </c>
    </row>
    <row r="5422" spans="1:7" x14ac:dyDescent="0.3">
      <c r="A5422" s="310">
        <v>3022029</v>
      </c>
      <c r="B5422" t="s">
        <v>24222</v>
      </c>
      <c r="C5422" t="s">
        <v>100</v>
      </c>
      <c r="D5422" t="s">
        <v>377</v>
      </c>
      <c r="E5422">
        <v>611130</v>
      </c>
      <c r="F5422" t="s">
        <v>24196</v>
      </c>
      <c r="G5422" s="7">
        <v>118.16</v>
      </c>
    </row>
    <row r="5423" spans="1:7" x14ac:dyDescent="0.3">
      <c r="A5423" s="310">
        <v>3022029</v>
      </c>
      <c r="B5423" t="s">
        <v>24222</v>
      </c>
      <c r="C5423" t="s">
        <v>100</v>
      </c>
      <c r="D5423" t="s">
        <v>377</v>
      </c>
      <c r="E5423">
        <v>611110</v>
      </c>
      <c r="F5423" t="s">
        <v>24196</v>
      </c>
      <c r="G5423" s="7">
        <v>14.7</v>
      </c>
    </row>
    <row r="5424" spans="1:7" x14ac:dyDescent="0.3">
      <c r="A5424" s="310">
        <v>3022029</v>
      </c>
      <c r="B5424" t="s">
        <v>24222</v>
      </c>
      <c r="C5424" t="s">
        <v>100</v>
      </c>
      <c r="D5424" t="s">
        <v>377</v>
      </c>
      <c r="E5424">
        <v>611110</v>
      </c>
      <c r="F5424" t="s">
        <v>24196</v>
      </c>
      <c r="G5424" s="7">
        <v>571.27</v>
      </c>
    </row>
    <row r="5425" spans="1:7" x14ac:dyDescent="0.3">
      <c r="A5425" s="310">
        <v>3022029</v>
      </c>
      <c r="B5425" t="s">
        <v>24222</v>
      </c>
      <c r="C5425" t="s">
        <v>100</v>
      </c>
      <c r="D5425" t="s">
        <v>373</v>
      </c>
      <c r="E5425">
        <v>617150</v>
      </c>
      <c r="F5425" t="s">
        <v>24196</v>
      </c>
      <c r="G5425" s="7">
        <v>541.47</v>
      </c>
    </row>
    <row r="5426" spans="1:7" x14ac:dyDescent="0.3">
      <c r="A5426" s="310">
        <v>3022029</v>
      </c>
      <c r="B5426" t="s">
        <v>24222</v>
      </c>
      <c r="C5426" t="s">
        <v>100</v>
      </c>
      <c r="D5426" t="s">
        <v>374</v>
      </c>
      <c r="E5426">
        <v>615120</v>
      </c>
      <c r="F5426" t="s">
        <v>24196</v>
      </c>
      <c r="G5426" s="7">
        <v>-19</v>
      </c>
    </row>
    <row r="5427" spans="1:7" x14ac:dyDescent="0.3">
      <c r="A5427" s="310">
        <v>3022029</v>
      </c>
      <c r="B5427" t="s">
        <v>24222</v>
      </c>
      <c r="C5427" t="s">
        <v>100</v>
      </c>
      <c r="D5427" t="s">
        <v>371</v>
      </c>
      <c r="E5427">
        <v>615100</v>
      </c>
      <c r="F5427" t="s">
        <v>24196</v>
      </c>
      <c r="G5427" s="7">
        <v>16.8</v>
      </c>
    </row>
    <row r="5428" spans="1:7" x14ac:dyDescent="0.3">
      <c r="A5428" s="310">
        <v>3022029</v>
      </c>
      <c r="B5428" t="s">
        <v>24222</v>
      </c>
      <c r="C5428" t="s">
        <v>100</v>
      </c>
      <c r="D5428" t="s">
        <v>377</v>
      </c>
      <c r="E5428">
        <v>611110</v>
      </c>
      <c r="F5428" t="s">
        <v>24196</v>
      </c>
      <c r="G5428" s="7">
        <v>0.27</v>
      </c>
    </row>
    <row r="5429" spans="1:7" x14ac:dyDescent="0.3">
      <c r="A5429" s="310">
        <v>3022029</v>
      </c>
      <c r="B5429" t="s">
        <v>24222</v>
      </c>
      <c r="C5429" t="s">
        <v>100</v>
      </c>
      <c r="D5429" t="s">
        <v>373</v>
      </c>
      <c r="E5429">
        <v>615130</v>
      </c>
      <c r="F5429" t="s">
        <v>24196</v>
      </c>
      <c r="G5429" s="7">
        <v>5.12</v>
      </c>
    </row>
    <row r="5430" spans="1:7" x14ac:dyDescent="0.3">
      <c r="A5430" s="310">
        <v>3022029</v>
      </c>
      <c r="B5430" t="s">
        <v>24222</v>
      </c>
      <c r="C5430" t="s">
        <v>100</v>
      </c>
      <c r="D5430" t="s">
        <v>377</v>
      </c>
      <c r="E5430">
        <v>611120</v>
      </c>
      <c r="F5430" t="s">
        <v>24196</v>
      </c>
      <c r="G5430" s="7">
        <v>43.48</v>
      </c>
    </row>
    <row r="5431" spans="1:7" x14ac:dyDescent="0.3">
      <c r="A5431" s="310">
        <v>3022029</v>
      </c>
      <c r="B5431" t="s">
        <v>24222</v>
      </c>
      <c r="C5431" t="s">
        <v>100</v>
      </c>
      <c r="D5431" t="s">
        <v>373</v>
      </c>
      <c r="E5431">
        <v>616160</v>
      </c>
      <c r="F5431" t="s">
        <v>24196</v>
      </c>
      <c r="G5431" s="7">
        <v>354.56</v>
      </c>
    </row>
    <row r="5432" spans="1:7" x14ac:dyDescent="0.3">
      <c r="A5432" s="310">
        <v>3022029</v>
      </c>
      <c r="B5432" t="s">
        <v>24222</v>
      </c>
      <c r="C5432" t="s">
        <v>100</v>
      </c>
      <c r="D5432" t="s">
        <v>377</v>
      </c>
      <c r="E5432">
        <v>611110</v>
      </c>
      <c r="F5432" t="s">
        <v>24196</v>
      </c>
      <c r="G5432" s="7">
        <v>-14.7</v>
      </c>
    </row>
    <row r="5433" spans="1:7" x14ac:dyDescent="0.3">
      <c r="A5433" s="310">
        <v>3022029</v>
      </c>
      <c r="B5433" t="s">
        <v>24222</v>
      </c>
      <c r="C5433" t="s">
        <v>100</v>
      </c>
      <c r="D5433" t="s">
        <v>377</v>
      </c>
      <c r="E5433">
        <v>611110</v>
      </c>
      <c r="F5433" t="s">
        <v>24196</v>
      </c>
      <c r="G5433" s="7">
        <v>56.28</v>
      </c>
    </row>
    <row r="5434" spans="1:7" x14ac:dyDescent="0.3">
      <c r="A5434" s="310">
        <v>3022029</v>
      </c>
      <c r="B5434" t="s">
        <v>24222</v>
      </c>
      <c r="C5434" t="s">
        <v>100</v>
      </c>
      <c r="D5434" t="s">
        <v>377</v>
      </c>
      <c r="E5434">
        <v>611110</v>
      </c>
      <c r="F5434" t="s">
        <v>24196</v>
      </c>
      <c r="G5434" s="7">
        <v>0.01</v>
      </c>
    </row>
    <row r="5435" spans="1:7" x14ac:dyDescent="0.3">
      <c r="A5435" s="310">
        <v>3022029</v>
      </c>
      <c r="B5435" t="s">
        <v>24222</v>
      </c>
      <c r="C5435" t="s">
        <v>100</v>
      </c>
      <c r="D5435" t="s">
        <v>373</v>
      </c>
      <c r="E5435">
        <v>615130</v>
      </c>
      <c r="F5435" t="s">
        <v>24196</v>
      </c>
      <c r="G5435" s="7">
        <v>0.01</v>
      </c>
    </row>
    <row r="5436" spans="1:7" x14ac:dyDescent="0.3">
      <c r="A5436" s="310">
        <v>3022029</v>
      </c>
      <c r="B5436" t="s">
        <v>24222</v>
      </c>
      <c r="C5436" t="s">
        <v>100</v>
      </c>
      <c r="D5436" t="s">
        <v>375</v>
      </c>
      <c r="E5436">
        <v>615140</v>
      </c>
      <c r="F5436" t="s">
        <v>24196</v>
      </c>
      <c r="G5436" s="7">
        <v>14.32</v>
      </c>
    </row>
    <row r="5437" spans="1:7" x14ac:dyDescent="0.3">
      <c r="A5437" s="310">
        <v>3022029</v>
      </c>
      <c r="B5437" t="s">
        <v>24222</v>
      </c>
      <c r="C5437" t="s">
        <v>100</v>
      </c>
      <c r="D5437" t="s">
        <v>371</v>
      </c>
      <c r="E5437">
        <v>615100</v>
      </c>
      <c r="F5437" t="s">
        <v>24196</v>
      </c>
      <c r="G5437" s="7">
        <v>4499.5</v>
      </c>
    </row>
    <row r="5438" spans="1:7" x14ac:dyDescent="0.3">
      <c r="A5438" s="310">
        <v>3022029</v>
      </c>
      <c r="B5438" t="s">
        <v>24222</v>
      </c>
      <c r="C5438" t="s">
        <v>100</v>
      </c>
      <c r="D5438" t="s">
        <v>373</v>
      </c>
      <c r="E5438">
        <v>615130</v>
      </c>
      <c r="F5438" t="s">
        <v>24196</v>
      </c>
      <c r="G5438" s="7">
        <v>81.77</v>
      </c>
    </row>
    <row r="5439" spans="1:7" x14ac:dyDescent="0.3">
      <c r="A5439" s="310">
        <v>3022029</v>
      </c>
      <c r="B5439" t="s">
        <v>24222</v>
      </c>
      <c r="C5439" t="s">
        <v>100</v>
      </c>
      <c r="D5439" t="s">
        <v>377</v>
      </c>
      <c r="E5439">
        <v>611110</v>
      </c>
      <c r="F5439" t="s">
        <v>24196</v>
      </c>
      <c r="G5439" s="7">
        <v>-16.2</v>
      </c>
    </row>
    <row r="5440" spans="1:7" x14ac:dyDescent="0.3">
      <c r="A5440" s="310">
        <v>3022029</v>
      </c>
      <c r="B5440" t="s">
        <v>24222</v>
      </c>
      <c r="C5440" t="s">
        <v>100</v>
      </c>
      <c r="D5440" t="s">
        <v>373</v>
      </c>
      <c r="E5440">
        <v>615130</v>
      </c>
      <c r="F5440" t="s">
        <v>24196</v>
      </c>
      <c r="G5440" s="7">
        <v>330</v>
      </c>
    </row>
    <row r="5441" spans="1:7" x14ac:dyDescent="0.3">
      <c r="A5441" s="310">
        <v>3022029</v>
      </c>
      <c r="B5441" t="s">
        <v>24222</v>
      </c>
      <c r="C5441" t="s">
        <v>100</v>
      </c>
      <c r="D5441" t="s">
        <v>377</v>
      </c>
      <c r="E5441">
        <v>611110</v>
      </c>
      <c r="F5441" t="s">
        <v>24196</v>
      </c>
      <c r="G5441" s="7">
        <v>13.39</v>
      </c>
    </row>
    <row r="5442" spans="1:7" x14ac:dyDescent="0.3">
      <c r="A5442" s="310">
        <v>3022029</v>
      </c>
      <c r="B5442" t="s">
        <v>24222</v>
      </c>
      <c r="C5442" t="s">
        <v>100</v>
      </c>
      <c r="D5442" t="s">
        <v>377</v>
      </c>
      <c r="E5442">
        <v>611110</v>
      </c>
      <c r="F5442" t="s">
        <v>24196</v>
      </c>
      <c r="G5442" s="7">
        <v>147.29</v>
      </c>
    </row>
    <row r="5443" spans="1:7" x14ac:dyDescent="0.3">
      <c r="A5443" s="310">
        <v>3022029</v>
      </c>
      <c r="B5443" t="s">
        <v>24222</v>
      </c>
      <c r="C5443" t="s">
        <v>100</v>
      </c>
      <c r="D5443" t="s">
        <v>374</v>
      </c>
      <c r="E5443">
        <v>617120</v>
      </c>
      <c r="F5443" t="s">
        <v>24196</v>
      </c>
      <c r="G5443" s="7">
        <v>3.98</v>
      </c>
    </row>
    <row r="5444" spans="1:7" x14ac:dyDescent="0.3">
      <c r="A5444" s="310">
        <v>3022029</v>
      </c>
      <c r="B5444" t="s">
        <v>24222</v>
      </c>
      <c r="C5444" t="s">
        <v>100</v>
      </c>
      <c r="D5444" t="s">
        <v>377</v>
      </c>
      <c r="E5444">
        <v>611110</v>
      </c>
      <c r="F5444" t="s">
        <v>24196</v>
      </c>
      <c r="G5444" s="7">
        <v>16.2</v>
      </c>
    </row>
    <row r="5445" spans="1:7" x14ac:dyDescent="0.3">
      <c r="A5445" s="310">
        <v>3022029</v>
      </c>
      <c r="B5445" t="s">
        <v>24222</v>
      </c>
      <c r="C5445" t="s">
        <v>100</v>
      </c>
      <c r="D5445" t="s">
        <v>373</v>
      </c>
      <c r="E5445">
        <v>615130</v>
      </c>
      <c r="F5445" t="s">
        <v>24196</v>
      </c>
      <c r="G5445" s="7">
        <v>-81.77</v>
      </c>
    </row>
    <row r="5446" spans="1:7" x14ac:dyDescent="0.3">
      <c r="A5446" s="310">
        <v>3022029</v>
      </c>
      <c r="B5446" t="s">
        <v>24222</v>
      </c>
      <c r="C5446" t="s">
        <v>100</v>
      </c>
      <c r="D5446" t="s">
        <v>373</v>
      </c>
      <c r="E5446">
        <v>615130</v>
      </c>
      <c r="F5446" t="s">
        <v>24196</v>
      </c>
      <c r="G5446" s="7">
        <v>8.98</v>
      </c>
    </row>
    <row r="5447" spans="1:7" x14ac:dyDescent="0.3">
      <c r="A5447" s="310">
        <v>3022029</v>
      </c>
      <c r="B5447" t="s">
        <v>24222</v>
      </c>
      <c r="C5447" t="s">
        <v>100</v>
      </c>
      <c r="D5447" t="s">
        <v>371</v>
      </c>
      <c r="E5447">
        <v>616100</v>
      </c>
      <c r="F5447" t="s">
        <v>24196</v>
      </c>
      <c r="G5447" s="7">
        <v>624.17999999999995</v>
      </c>
    </row>
    <row r="5448" spans="1:7" x14ac:dyDescent="0.3">
      <c r="A5448" s="310">
        <v>3022029</v>
      </c>
      <c r="B5448" t="s">
        <v>24222</v>
      </c>
      <c r="C5448" t="s">
        <v>100</v>
      </c>
      <c r="D5448" t="s">
        <v>377</v>
      </c>
      <c r="E5448">
        <v>611110</v>
      </c>
      <c r="F5448" t="s">
        <v>24196</v>
      </c>
      <c r="G5448" s="7">
        <v>16.2</v>
      </c>
    </row>
    <row r="5449" spans="1:7" x14ac:dyDescent="0.3">
      <c r="A5449" s="310">
        <v>3022029</v>
      </c>
      <c r="B5449" t="s">
        <v>24222</v>
      </c>
      <c r="C5449" t="s">
        <v>100</v>
      </c>
      <c r="D5449" t="s">
        <v>377</v>
      </c>
      <c r="E5449">
        <v>611110</v>
      </c>
      <c r="F5449" t="s">
        <v>24196</v>
      </c>
      <c r="G5449" s="7">
        <v>16.2</v>
      </c>
    </row>
    <row r="5450" spans="1:7" x14ac:dyDescent="0.3">
      <c r="A5450" s="310">
        <v>3022029</v>
      </c>
      <c r="B5450" t="s">
        <v>24222</v>
      </c>
      <c r="C5450" t="s">
        <v>100</v>
      </c>
      <c r="D5450" t="s">
        <v>371</v>
      </c>
      <c r="E5450">
        <v>617100</v>
      </c>
      <c r="F5450" t="s">
        <v>24196</v>
      </c>
      <c r="G5450" s="7">
        <v>1240.93</v>
      </c>
    </row>
    <row r="5451" spans="1:7" x14ac:dyDescent="0.3">
      <c r="A5451" s="310">
        <v>3022029</v>
      </c>
      <c r="B5451" t="s">
        <v>24222</v>
      </c>
      <c r="C5451" t="s">
        <v>100</v>
      </c>
      <c r="D5451" t="s">
        <v>371</v>
      </c>
      <c r="E5451">
        <v>617100</v>
      </c>
      <c r="F5451" t="s">
        <v>24196</v>
      </c>
      <c r="G5451" s="7">
        <v>963.67</v>
      </c>
    </row>
    <row r="5452" spans="1:7" x14ac:dyDescent="0.3">
      <c r="A5452" s="310">
        <v>3022029</v>
      </c>
      <c r="B5452" t="s">
        <v>24222</v>
      </c>
      <c r="C5452" t="s">
        <v>100</v>
      </c>
      <c r="D5452" t="s">
        <v>373</v>
      </c>
      <c r="E5452">
        <v>615130</v>
      </c>
      <c r="F5452" t="s">
        <v>24196</v>
      </c>
      <c r="G5452" s="7">
        <v>81.77</v>
      </c>
    </row>
    <row r="5453" spans="1:7" x14ac:dyDescent="0.3">
      <c r="A5453" s="310">
        <v>3022029</v>
      </c>
      <c r="B5453" t="s">
        <v>24222</v>
      </c>
      <c r="C5453" t="s">
        <v>100</v>
      </c>
      <c r="D5453" t="s">
        <v>374</v>
      </c>
      <c r="E5453">
        <v>615120</v>
      </c>
      <c r="F5453" t="s">
        <v>24196</v>
      </c>
      <c r="G5453" s="7">
        <v>19</v>
      </c>
    </row>
    <row r="5454" spans="1:7" x14ac:dyDescent="0.3">
      <c r="A5454" s="310">
        <v>3022029</v>
      </c>
      <c r="B5454" t="s">
        <v>24222</v>
      </c>
      <c r="C5454" t="s">
        <v>100</v>
      </c>
      <c r="D5454" t="s">
        <v>371</v>
      </c>
      <c r="E5454">
        <v>615100</v>
      </c>
      <c r="F5454" t="s">
        <v>24196</v>
      </c>
      <c r="G5454" s="7">
        <v>4.41</v>
      </c>
    </row>
    <row r="5455" spans="1:7" x14ac:dyDescent="0.3">
      <c r="A5455" s="310">
        <v>3022029</v>
      </c>
      <c r="B5455" t="s">
        <v>24222</v>
      </c>
      <c r="C5455" t="s">
        <v>100</v>
      </c>
      <c r="D5455" t="s">
        <v>373</v>
      </c>
      <c r="E5455">
        <v>615130</v>
      </c>
      <c r="F5455" t="s">
        <v>24196</v>
      </c>
      <c r="G5455" s="7">
        <v>-81.77</v>
      </c>
    </row>
    <row r="5456" spans="1:7" x14ac:dyDescent="0.3">
      <c r="A5456" s="310">
        <v>3022029</v>
      </c>
      <c r="B5456" t="s">
        <v>24222</v>
      </c>
      <c r="C5456" t="s">
        <v>100</v>
      </c>
      <c r="D5456" t="s">
        <v>374</v>
      </c>
      <c r="E5456">
        <v>617120</v>
      </c>
      <c r="F5456" t="s">
        <v>24196</v>
      </c>
      <c r="G5456" s="7">
        <v>120.16</v>
      </c>
    </row>
    <row r="5457" spans="1:7" x14ac:dyDescent="0.3">
      <c r="A5457" s="310">
        <v>3022029</v>
      </c>
      <c r="B5457" t="s">
        <v>24222</v>
      </c>
      <c r="C5457" t="s">
        <v>100</v>
      </c>
      <c r="D5457" t="s">
        <v>374</v>
      </c>
      <c r="E5457">
        <v>615120</v>
      </c>
      <c r="F5457" t="s">
        <v>24196</v>
      </c>
      <c r="G5457" s="7">
        <v>19</v>
      </c>
    </row>
    <row r="5458" spans="1:7" x14ac:dyDescent="0.3">
      <c r="A5458" s="310">
        <v>3022029</v>
      </c>
      <c r="B5458" t="s">
        <v>24222</v>
      </c>
      <c r="C5458" t="s">
        <v>100</v>
      </c>
      <c r="D5458" t="s">
        <v>373</v>
      </c>
      <c r="E5458">
        <v>617150</v>
      </c>
      <c r="F5458" t="s">
        <v>24196</v>
      </c>
      <c r="G5458" s="7">
        <v>274.27</v>
      </c>
    </row>
    <row r="5459" spans="1:7" x14ac:dyDescent="0.3">
      <c r="A5459" s="310">
        <v>3022029</v>
      </c>
      <c r="B5459" t="s">
        <v>24222</v>
      </c>
      <c r="C5459" t="s">
        <v>100</v>
      </c>
      <c r="D5459" t="s">
        <v>374</v>
      </c>
      <c r="E5459">
        <v>615120</v>
      </c>
      <c r="F5459" t="s">
        <v>24196</v>
      </c>
      <c r="G5459" s="7">
        <v>-19</v>
      </c>
    </row>
    <row r="5460" spans="1:7" x14ac:dyDescent="0.3">
      <c r="A5460" s="310">
        <v>3022029</v>
      </c>
      <c r="B5460" t="s">
        <v>24222</v>
      </c>
      <c r="C5460" t="s">
        <v>100</v>
      </c>
      <c r="D5460" t="s">
        <v>377</v>
      </c>
      <c r="E5460">
        <v>611110</v>
      </c>
      <c r="F5460" t="s">
        <v>24196</v>
      </c>
      <c r="G5460" s="7">
        <v>-14.7</v>
      </c>
    </row>
    <row r="5461" spans="1:7" x14ac:dyDescent="0.3">
      <c r="A5461" s="310">
        <v>3022029</v>
      </c>
      <c r="B5461" t="s">
        <v>24222</v>
      </c>
      <c r="C5461" t="s">
        <v>100</v>
      </c>
      <c r="D5461" t="s">
        <v>373</v>
      </c>
      <c r="E5461">
        <v>615130</v>
      </c>
      <c r="F5461" t="s">
        <v>24196</v>
      </c>
      <c r="G5461" s="7">
        <v>1423.54</v>
      </c>
    </row>
    <row r="5462" spans="1:7" x14ac:dyDescent="0.3">
      <c r="A5462" s="310">
        <v>3022029</v>
      </c>
      <c r="B5462" t="s">
        <v>24222</v>
      </c>
      <c r="C5462" t="s">
        <v>100</v>
      </c>
      <c r="D5462" t="s">
        <v>374</v>
      </c>
      <c r="E5462">
        <v>615120</v>
      </c>
      <c r="F5462" t="s">
        <v>24196</v>
      </c>
      <c r="G5462" s="7">
        <v>19</v>
      </c>
    </row>
    <row r="5463" spans="1:7" x14ac:dyDescent="0.3">
      <c r="A5463" s="310">
        <v>3022029</v>
      </c>
      <c r="B5463" t="s">
        <v>24222</v>
      </c>
      <c r="C5463" t="s">
        <v>100</v>
      </c>
      <c r="D5463" t="s">
        <v>377</v>
      </c>
      <c r="E5463">
        <v>611110</v>
      </c>
      <c r="F5463" t="s">
        <v>24196</v>
      </c>
      <c r="G5463" s="7">
        <v>-14.7</v>
      </c>
    </row>
    <row r="5464" spans="1:7" x14ac:dyDescent="0.3">
      <c r="A5464" s="310">
        <v>3022029</v>
      </c>
      <c r="B5464" t="s">
        <v>24222</v>
      </c>
      <c r="C5464" t="s">
        <v>100</v>
      </c>
      <c r="D5464" t="s">
        <v>376</v>
      </c>
      <c r="E5464">
        <v>615110</v>
      </c>
      <c r="F5464" t="s">
        <v>24196</v>
      </c>
      <c r="G5464" s="7">
        <v>1790.59</v>
      </c>
    </row>
    <row r="5465" spans="1:7" x14ac:dyDescent="0.3">
      <c r="A5465" s="310">
        <v>3022029</v>
      </c>
      <c r="B5465" t="s">
        <v>24222</v>
      </c>
      <c r="C5465" t="s">
        <v>100</v>
      </c>
      <c r="D5465" t="s">
        <v>377</v>
      </c>
      <c r="E5465">
        <v>611110</v>
      </c>
      <c r="F5465" t="s">
        <v>24196</v>
      </c>
      <c r="G5465" s="7">
        <v>56.28</v>
      </c>
    </row>
    <row r="5466" spans="1:7" x14ac:dyDescent="0.3">
      <c r="A5466" s="310">
        <v>3022029</v>
      </c>
      <c r="B5466" t="s">
        <v>24222</v>
      </c>
      <c r="C5466" t="s">
        <v>100</v>
      </c>
      <c r="D5466" t="s">
        <v>374</v>
      </c>
      <c r="E5466">
        <v>615120</v>
      </c>
      <c r="F5466" t="s">
        <v>24196</v>
      </c>
      <c r="G5466" s="7">
        <v>-19</v>
      </c>
    </row>
    <row r="5467" spans="1:7" x14ac:dyDescent="0.3">
      <c r="A5467" s="310">
        <v>3022029</v>
      </c>
      <c r="B5467" t="s">
        <v>24222</v>
      </c>
      <c r="C5467" t="s">
        <v>100</v>
      </c>
      <c r="D5467" t="s">
        <v>374</v>
      </c>
      <c r="E5467">
        <v>615120</v>
      </c>
      <c r="F5467" t="s">
        <v>24196</v>
      </c>
      <c r="G5467" s="7">
        <v>669.65</v>
      </c>
    </row>
    <row r="5468" spans="1:7" x14ac:dyDescent="0.3">
      <c r="A5468" s="310">
        <v>3022029</v>
      </c>
      <c r="B5468" t="s">
        <v>24222</v>
      </c>
      <c r="C5468" t="s">
        <v>100</v>
      </c>
      <c r="D5468" t="s">
        <v>375</v>
      </c>
      <c r="E5468">
        <v>615140</v>
      </c>
      <c r="F5468" t="s">
        <v>24196</v>
      </c>
      <c r="G5468" s="7">
        <v>169.95</v>
      </c>
    </row>
    <row r="5469" spans="1:7" x14ac:dyDescent="0.3">
      <c r="A5469" s="310">
        <v>3022029</v>
      </c>
      <c r="B5469" t="s">
        <v>24222</v>
      </c>
      <c r="C5469" t="s">
        <v>100</v>
      </c>
      <c r="D5469" t="s">
        <v>374</v>
      </c>
      <c r="E5469">
        <v>615120</v>
      </c>
      <c r="F5469" t="s">
        <v>24196</v>
      </c>
      <c r="G5469" s="7">
        <v>19</v>
      </c>
    </row>
    <row r="5470" spans="1:7" x14ac:dyDescent="0.3">
      <c r="A5470" s="310">
        <v>3022029</v>
      </c>
      <c r="B5470" t="s">
        <v>24222</v>
      </c>
      <c r="C5470" t="s">
        <v>100</v>
      </c>
      <c r="D5470" t="s">
        <v>377</v>
      </c>
      <c r="E5470">
        <v>611110</v>
      </c>
      <c r="F5470" t="s">
        <v>24196</v>
      </c>
      <c r="G5470" s="7">
        <v>-14.7</v>
      </c>
    </row>
    <row r="5471" spans="1:7" x14ac:dyDescent="0.3">
      <c r="A5471" s="310">
        <v>3022029</v>
      </c>
      <c r="B5471" t="s">
        <v>24222</v>
      </c>
      <c r="C5471" t="s">
        <v>100</v>
      </c>
      <c r="D5471" t="s">
        <v>374</v>
      </c>
      <c r="E5471">
        <v>615120</v>
      </c>
      <c r="F5471" t="s">
        <v>24196</v>
      </c>
      <c r="G5471" s="7">
        <v>19</v>
      </c>
    </row>
    <row r="5472" spans="1:7" x14ac:dyDescent="0.3">
      <c r="A5472" s="310">
        <v>3022029</v>
      </c>
      <c r="B5472" t="s">
        <v>24222</v>
      </c>
      <c r="C5472" t="s">
        <v>100</v>
      </c>
      <c r="D5472" t="s">
        <v>373</v>
      </c>
      <c r="E5472">
        <v>615130</v>
      </c>
      <c r="F5472" t="s">
        <v>24196</v>
      </c>
      <c r="G5472" s="7">
        <v>-81.77</v>
      </c>
    </row>
    <row r="5473" spans="1:7" x14ac:dyDescent="0.3">
      <c r="A5473" s="310">
        <v>3022029</v>
      </c>
      <c r="B5473" t="s">
        <v>24222</v>
      </c>
      <c r="C5473" t="s">
        <v>100</v>
      </c>
      <c r="D5473" t="s">
        <v>377</v>
      </c>
      <c r="E5473">
        <v>611110</v>
      </c>
      <c r="F5473" t="s">
        <v>24196</v>
      </c>
      <c r="G5473" s="7">
        <v>77.06</v>
      </c>
    </row>
    <row r="5474" spans="1:7" x14ac:dyDescent="0.3">
      <c r="A5474" s="310">
        <v>3022029</v>
      </c>
      <c r="B5474" t="s">
        <v>24222</v>
      </c>
      <c r="C5474" t="s">
        <v>100</v>
      </c>
      <c r="D5474" t="s">
        <v>374</v>
      </c>
      <c r="E5474">
        <v>615120</v>
      </c>
      <c r="F5474" t="s">
        <v>24196</v>
      </c>
      <c r="G5474" s="7">
        <v>-19</v>
      </c>
    </row>
    <row r="5475" spans="1:7" x14ac:dyDescent="0.3">
      <c r="A5475" s="310">
        <v>3022029</v>
      </c>
      <c r="B5475" t="s">
        <v>24222</v>
      </c>
      <c r="C5475" t="s">
        <v>100</v>
      </c>
      <c r="D5475" t="s">
        <v>374</v>
      </c>
      <c r="E5475">
        <v>615120</v>
      </c>
      <c r="F5475" t="s">
        <v>24196</v>
      </c>
      <c r="G5475" s="7">
        <v>-19</v>
      </c>
    </row>
    <row r="5476" spans="1:7" x14ac:dyDescent="0.3">
      <c r="A5476" s="310">
        <v>3022029</v>
      </c>
      <c r="B5476" t="s">
        <v>24222</v>
      </c>
      <c r="C5476" t="s">
        <v>100</v>
      </c>
      <c r="D5476" t="s">
        <v>377</v>
      </c>
      <c r="E5476">
        <v>611110</v>
      </c>
      <c r="F5476" t="s">
        <v>24196</v>
      </c>
      <c r="G5476" s="7">
        <v>-16.2</v>
      </c>
    </row>
    <row r="5477" spans="1:7" x14ac:dyDescent="0.3">
      <c r="A5477" s="310">
        <v>3022029</v>
      </c>
      <c r="B5477" t="s">
        <v>24222</v>
      </c>
      <c r="C5477" t="s">
        <v>100</v>
      </c>
      <c r="D5477" t="s">
        <v>377</v>
      </c>
      <c r="E5477">
        <v>611110</v>
      </c>
      <c r="F5477" t="s">
        <v>24196</v>
      </c>
      <c r="G5477" s="7">
        <v>56.28</v>
      </c>
    </row>
    <row r="5478" spans="1:7" x14ac:dyDescent="0.3">
      <c r="A5478" s="310">
        <v>3022029</v>
      </c>
      <c r="B5478" t="s">
        <v>24222</v>
      </c>
      <c r="C5478" t="s">
        <v>100</v>
      </c>
      <c r="D5478" t="s">
        <v>377</v>
      </c>
      <c r="E5478">
        <v>611110</v>
      </c>
      <c r="F5478" t="s">
        <v>24196</v>
      </c>
      <c r="G5478" s="7">
        <v>-58.16</v>
      </c>
    </row>
    <row r="5479" spans="1:7" x14ac:dyDescent="0.3">
      <c r="A5479" s="310">
        <v>3022029</v>
      </c>
      <c r="B5479" t="s">
        <v>24222</v>
      </c>
      <c r="C5479" t="s">
        <v>100</v>
      </c>
      <c r="D5479" t="s">
        <v>374</v>
      </c>
      <c r="E5479">
        <v>615120</v>
      </c>
      <c r="F5479" t="s">
        <v>24196</v>
      </c>
      <c r="G5479" s="7">
        <v>-19</v>
      </c>
    </row>
    <row r="5480" spans="1:7" x14ac:dyDescent="0.3">
      <c r="A5480" s="310">
        <v>3022029</v>
      </c>
      <c r="B5480" t="s">
        <v>24222</v>
      </c>
      <c r="C5480" t="s">
        <v>100</v>
      </c>
      <c r="D5480" t="s">
        <v>377</v>
      </c>
      <c r="E5480">
        <v>611110</v>
      </c>
      <c r="F5480" t="s">
        <v>24196</v>
      </c>
      <c r="G5480" s="7">
        <v>2.0099999999999998</v>
      </c>
    </row>
    <row r="5481" spans="1:7" x14ac:dyDescent="0.3">
      <c r="A5481" s="310">
        <v>3022029</v>
      </c>
      <c r="B5481" t="s">
        <v>24222</v>
      </c>
      <c r="C5481" t="s">
        <v>100</v>
      </c>
      <c r="D5481" t="s">
        <v>377</v>
      </c>
      <c r="E5481">
        <v>611110</v>
      </c>
      <c r="F5481" t="s">
        <v>24196</v>
      </c>
      <c r="G5481" s="7">
        <v>-14.7</v>
      </c>
    </row>
    <row r="5482" spans="1:7" x14ac:dyDescent="0.3">
      <c r="A5482" s="310">
        <v>3022029</v>
      </c>
      <c r="B5482" t="s">
        <v>24222</v>
      </c>
      <c r="C5482" t="s">
        <v>100</v>
      </c>
      <c r="D5482" t="s">
        <v>373</v>
      </c>
      <c r="E5482">
        <v>615130</v>
      </c>
      <c r="F5482" t="s">
        <v>24196</v>
      </c>
      <c r="G5482" s="7">
        <v>1202.0999999999999</v>
      </c>
    </row>
    <row r="5483" spans="1:7" x14ac:dyDescent="0.3">
      <c r="A5483" s="310">
        <v>3022029</v>
      </c>
      <c r="B5483" t="s">
        <v>24222</v>
      </c>
      <c r="C5483" t="s">
        <v>100</v>
      </c>
      <c r="D5483" t="s">
        <v>374</v>
      </c>
      <c r="E5483">
        <v>615120</v>
      </c>
      <c r="F5483" t="s">
        <v>24196</v>
      </c>
      <c r="G5483" s="7">
        <v>19</v>
      </c>
    </row>
    <row r="5484" spans="1:7" x14ac:dyDescent="0.3">
      <c r="A5484" s="310">
        <v>3022029</v>
      </c>
      <c r="B5484" t="s">
        <v>24222</v>
      </c>
      <c r="C5484" t="s">
        <v>100</v>
      </c>
      <c r="D5484" t="s">
        <v>377</v>
      </c>
      <c r="E5484">
        <v>611110</v>
      </c>
      <c r="F5484" t="s">
        <v>24196</v>
      </c>
      <c r="G5484" s="7">
        <v>-14.7</v>
      </c>
    </row>
    <row r="5485" spans="1:7" x14ac:dyDescent="0.3">
      <c r="A5485" s="310">
        <v>3022029</v>
      </c>
      <c r="B5485" t="s">
        <v>24222</v>
      </c>
      <c r="C5485" t="s">
        <v>100</v>
      </c>
      <c r="D5485" t="s">
        <v>374</v>
      </c>
      <c r="E5485">
        <v>615120</v>
      </c>
      <c r="F5485" t="s">
        <v>24196</v>
      </c>
      <c r="G5485" s="7">
        <v>-19</v>
      </c>
    </row>
    <row r="5486" spans="1:7" x14ac:dyDescent="0.3">
      <c r="A5486" s="310">
        <v>3022029</v>
      </c>
      <c r="B5486" t="s">
        <v>24222</v>
      </c>
      <c r="C5486" t="s">
        <v>100</v>
      </c>
      <c r="D5486" t="s">
        <v>374</v>
      </c>
      <c r="E5486">
        <v>616120</v>
      </c>
      <c r="F5486" t="s">
        <v>24196</v>
      </c>
      <c r="G5486" s="7">
        <v>56.67</v>
      </c>
    </row>
    <row r="5487" spans="1:7" x14ac:dyDescent="0.3">
      <c r="A5487" s="310">
        <v>3022029</v>
      </c>
      <c r="B5487" t="s">
        <v>24222</v>
      </c>
      <c r="C5487" t="s">
        <v>100</v>
      </c>
      <c r="D5487" t="s">
        <v>377</v>
      </c>
      <c r="E5487">
        <v>611110</v>
      </c>
      <c r="F5487" t="s">
        <v>24196</v>
      </c>
      <c r="G5487" s="7">
        <v>-16.2</v>
      </c>
    </row>
    <row r="5488" spans="1:7" x14ac:dyDescent="0.3">
      <c r="A5488" s="310">
        <v>3022029</v>
      </c>
      <c r="B5488" t="s">
        <v>24222</v>
      </c>
      <c r="C5488" t="s">
        <v>100</v>
      </c>
      <c r="D5488" t="s">
        <v>373</v>
      </c>
      <c r="E5488">
        <v>617150</v>
      </c>
      <c r="F5488" t="s">
        <v>24196</v>
      </c>
      <c r="G5488" s="7">
        <v>366.41</v>
      </c>
    </row>
    <row r="5489" spans="1:7" x14ac:dyDescent="0.3">
      <c r="A5489" s="310">
        <v>3022029</v>
      </c>
      <c r="B5489" t="s">
        <v>24222</v>
      </c>
      <c r="C5489" t="s">
        <v>100</v>
      </c>
      <c r="D5489" t="s">
        <v>377</v>
      </c>
      <c r="E5489">
        <v>611110</v>
      </c>
      <c r="F5489" t="s">
        <v>24196</v>
      </c>
      <c r="G5489" s="7">
        <v>14.7</v>
      </c>
    </row>
    <row r="5490" spans="1:7" x14ac:dyDescent="0.3">
      <c r="A5490" s="310">
        <v>3022029</v>
      </c>
      <c r="B5490" t="s">
        <v>24222</v>
      </c>
      <c r="C5490" t="s">
        <v>100</v>
      </c>
      <c r="D5490" t="s">
        <v>373</v>
      </c>
      <c r="E5490">
        <v>615130</v>
      </c>
      <c r="F5490" t="s">
        <v>24196</v>
      </c>
      <c r="G5490" s="7">
        <v>81.77</v>
      </c>
    </row>
    <row r="5491" spans="1:7" x14ac:dyDescent="0.3">
      <c r="A5491" s="310">
        <v>3022029</v>
      </c>
      <c r="B5491" t="s">
        <v>24222</v>
      </c>
      <c r="C5491" t="s">
        <v>100</v>
      </c>
      <c r="D5491" t="s">
        <v>371</v>
      </c>
      <c r="E5491">
        <v>617100</v>
      </c>
      <c r="F5491" t="s">
        <v>24196</v>
      </c>
      <c r="G5491" s="7">
        <v>1355.09</v>
      </c>
    </row>
    <row r="5492" spans="1:7" x14ac:dyDescent="0.3">
      <c r="A5492" s="310">
        <v>3022029</v>
      </c>
      <c r="B5492" t="s">
        <v>24222</v>
      </c>
      <c r="C5492" t="s">
        <v>100</v>
      </c>
      <c r="D5492" t="s">
        <v>376</v>
      </c>
      <c r="E5492">
        <v>615110</v>
      </c>
      <c r="F5492" t="s">
        <v>24196</v>
      </c>
      <c r="G5492" s="7">
        <v>8.61</v>
      </c>
    </row>
    <row r="5493" spans="1:7" x14ac:dyDescent="0.3">
      <c r="A5493" s="310">
        <v>3022029</v>
      </c>
      <c r="B5493" t="s">
        <v>24222</v>
      </c>
      <c r="C5493" t="s">
        <v>100</v>
      </c>
      <c r="D5493" t="s">
        <v>371</v>
      </c>
      <c r="E5493">
        <v>616100</v>
      </c>
      <c r="F5493" t="s">
        <v>24196</v>
      </c>
      <c r="G5493" s="7">
        <v>450.97</v>
      </c>
    </row>
    <row r="5494" spans="1:7" x14ac:dyDescent="0.3">
      <c r="A5494" s="310">
        <v>3022029</v>
      </c>
      <c r="B5494" t="s">
        <v>24222</v>
      </c>
      <c r="C5494" t="s">
        <v>100</v>
      </c>
      <c r="D5494" t="s">
        <v>373</v>
      </c>
      <c r="E5494">
        <v>615130</v>
      </c>
      <c r="F5494" t="s">
        <v>24196</v>
      </c>
      <c r="G5494" s="7">
        <v>12.67</v>
      </c>
    </row>
    <row r="5495" spans="1:7" x14ac:dyDescent="0.3">
      <c r="A5495" s="310">
        <v>3022029</v>
      </c>
      <c r="B5495" t="s">
        <v>24222</v>
      </c>
      <c r="C5495" t="s">
        <v>100</v>
      </c>
      <c r="D5495" t="s">
        <v>373</v>
      </c>
      <c r="E5495">
        <v>615130</v>
      </c>
      <c r="F5495" t="s">
        <v>24196</v>
      </c>
      <c r="G5495" s="7">
        <v>81.77</v>
      </c>
    </row>
    <row r="5496" spans="1:7" x14ac:dyDescent="0.3">
      <c r="A5496" s="310">
        <v>3022029</v>
      </c>
      <c r="B5496" t="s">
        <v>24222</v>
      </c>
      <c r="C5496" t="s">
        <v>100</v>
      </c>
      <c r="D5496" t="s">
        <v>371</v>
      </c>
      <c r="E5496">
        <v>615100</v>
      </c>
      <c r="F5496" t="s">
        <v>24196</v>
      </c>
      <c r="G5496" s="7">
        <v>39.07</v>
      </c>
    </row>
    <row r="5497" spans="1:7" x14ac:dyDescent="0.3">
      <c r="A5497" s="310">
        <v>3022029</v>
      </c>
      <c r="B5497" t="s">
        <v>24222</v>
      </c>
      <c r="C5497" t="s">
        <v>100</v>
      </c>
      <c r="D5497" t="s">
        <v>371</v>
      </c>
      <c r="E5497">
        <v>615100</v>
      </c>
      <c r="F5497" t="s">
        <v>24196</v>
      </c>
      <c r="G5497" s="7">
        <v>22.33</v>
      </c>
    </row>
    <row r="5498" spans="1:7" x14ac:dyDescent="0.3">
      <c r="A5498" s="310">
        <v>3022029</v>
      </c>
      <c r="B5498" t="s">
        <v>24222</v>
      </c>
      <c r="C5498" t="s">
        <v>100</v>
      </c>
      <c r="D5498" t="s">
        <v>377</v>
      </c>
      <c r="E5498">
        <v>611110</v>
      </c>
      <c r="F5498" t="s">
        <v>24196</v>
      </c>
      <c r="G5498" s="7">
        <v>14.7</v>
      </c>
    </row>
    <row r="5499" spans="1:7" x14ac:dyDescent="0.3">
      <c r="A5499" s="310">
        <v>3022029</v>
      </c>
      <c r="B5499" t="s">
        <v>24222</v>
      </c>
      <c r="C5499" t="s">
        <v>100</v>
      </c>
      <c r="D5499" t="s">
        <v>371</v>
      </c>
      <c r="E5499">
        <v>616100</v>
      </c>
      <c r="F5499" t="s">
        <v>24196</v>
      </c>
      <c r="G5499" s="7">
        <v>69.81</v>
      </c>
    </row>
    <row r="5500" spans="1:7" x14ac:dyDescent="0.3">
      <c r="A5500" s="310">
        <v>3022029</v>
      </c>
      <c r="B5500" t="s">
        <v>24222</v>
      </c>
      <c r="C5500" t="s">
        <v>100</v>
      </c>
      <c r="D5500" t="s">
        <v>373</v>
      </c>
      <c r="E5500">
        <v>615130</v>
      </c>
      <c r="F5500" t="s">
        <v>24196</v>
      </c>
      <c r="G5500" s="7">
        <v>10.02</v>
      </c>
    </row>
    <row r="5501" spans="1:7" x14ac:dyDescent="0.3">
      <c r="A5501" s="310">
        <v>3022029</v>
      </c>
      <c r="B5501" t="s">
        <v>24222</v>
      </c>
      <c r="C5501" t="s">
        <v>100</v>
      </c>
      <c r="D5501" t="s">
        <v>377</v>
      </c>
      <c r="E5501">
        <v>611110</v>
      </c>
      <c r="F5501" t="s">
        <v>24196</v>
      </c>
      <c r="G5501" s="7">
        <v>-56.28</v>
      </c>
    </row>
    <row r="5502" spans="1:7" x14ac:dyDescent="0.3">
      <c r="A5502" s="310">
        <v>3022029</v>
      </c>
      <c r="B5502" t="s">
        <v>24222</v>
      </c>
      <c r="C5502" t="s">
        <v>100</v>
      </c>
      <c r="D5502" t="s">
        <v>371</v>
      </c>
      <c r="E5502">
        <v>616100</v>
      </c>
      <c r="F5502" t="s">
        <v>24196</v>
      </c>
      <c r="G5502" s="7">
        <v>889.5</v>
      </c>
    </row>
    <row r="5503" spans="1:7" x14ac:dyDescent="0.3">
      <c r="A5503" s="310">
        <v>3022029</v>
      </c>
      <c r="B5503" t="s">
        <v>24222</v>
      </c>
      <c r="C5503" t="s">
        <v>100</v>
      </c>
      <c r="D5503" t="s">
        <v>374</v>
      </c>
      <c r="E5503">
        <v>615120</v>
      </c>
      <c r="F5503" t="s">
        <v>24196</v>
      </c>
      <c r="G5503" s="7">
        <v>316.33999999999997</v>
      </c>
    </row>
    <row r="5504" spans="1:7" x14ac:dyDescent="0.3">
      <c r="A5504" s="310">
        <v>3022029</v>
      </c>
      <c r="B5504" t="s">
        <v>24222</v>
      </c>
      <c r="C5504" t="s">
        <v>100</v>
      </c>
      <c r="D5504" t="s">
        <v>377</v>
      </c>
      <c r="E5504">
        <v>611110</v>
      </c>
      <c r="F5504" t="s">
        <v>24196</v>
      </c>
      <c r="G5504" s="7">
        <v>-14.7</v>
      </c>
    </row>
    <row r="5505" spans="1:7" x14ac:dyDescent="0.3">
      <c r="A5505" s="310">
        <v>3022029</v>
      </c>
      <c r="B5505" t="s">
        <v>24222</v>
      </c>
      <c r="C5505" t="s">
        <v>100</v>
      </c>
      <c r="D5505" t="s">
        <v>377</v>
      </c>
      <c r="E5505">
        <v>611110</v>
      </c>
      <c r="F5505" t="s">
        <v>24196</v>
      </c>
      <c r="G5505" s="7">
        <v>0.01</v>
      </c>
    </row>
    <row r="5506" spans="1:7" x14ac:dyDescent="0.3">
      <c r="A5506" s="310">
        <v>3022029</v>
      </c>
      <c r="B5506" t="s">
        <v>24222</v>
      </c>
      <c r="C5506" t="s">
        <v>100</v>
      </c>
      <c r="D5506" t="s">
        <v>377</v>
      </c>
      <c r="E5506">
        <v>611110</v>
      </c>
      <c r="F5506" t="s">
        <v>24196</v>
      </c>
      <c r="G5506" s="7">
        <v>-16.2</v>
      </c>
    </row>
    <row r="5507" spans="1:7" x14ac:dyDescent="0.3">
      <c r="A5507" s="310">
        <v>3022029</v>
      </c>
      <c r="B5507" t="s">
        <v>24222</v>
      </c>
      <c r="C5507" t="s">
        <v>100</v>
      </c>
      <c r="D5507" t="s">
        <v>373</v>
      </c>
      <c r="E5507">
        <v>615130</v>
      </c>
      <c r="F5507" t="s">
        <v>24196</v>
      </c>
      <c r="G5507" s="7">
        <v>-0.01</v>
      </c>
    </row>
    <row r="5508" spans="1:7" x14ac:dyDescent="0.3">
      <c r="A5508" s="310">
        <v>3022029</v>
      </c>
      <c r="B5508" t="s">
        <v>24222</v>
      </c>
      <c r="C5508" t="s">
        <v>100</v>
      </c>
      <c r="D5508" t="s">
        <v>373</v>
      </c>
      <c r="E5508">
        <v>616160</v>
      </c>
      <c r="F5508" t="s">
        <v>24196</v>
      </c>
      <c r="G5508" s="7">
        <v>156.13</v>
      </c>
    </row>
    <row r="5509" spans="1:7" x14ac:dyDescent="0.3">
      <c r="A5509" s="310">
        <v>3022029</v>
      </c>
      <c r="B5509" t="s">
        <v>24222</v>
      </c>
      <c r="C5509" t="s">
        <v>100</v>
      </c>
      <c r="D5509" t="s">
        <v>374</v>
      </c>
      <c r="E5509">
        <v>615120</v>
      </c>
      <c r="F5509" t="s">
        <v>24196</v>
      </c>
      <c r="G5509" s="7">
        <v>0.01</v>
      </c>
    </row>
    <row r="5510" spans="1:7" x14ac:dyDescent="0.3">
      <c r="A5510" s="310">
        <v>3022029</v>
      </c>
      <c r="B5510" t="s">
        <v>24222</v>
      </c>
      <c r="C5510" t="s">
        <v>100</v>
      </c>
      <c r="D5510" t="s">
        <v>377</v>
      </c>
      <c r="E5510">
        <v>611110</v>
      </c>
      <c r="F5510" t="s">
        <v>24196</v>
      </c>
      <c r="G5510" s="7">
        <v>0.33</v>
      </c>
    </row>
    <row r="5511" spans="1:7" x14ac:dyDescent="0.3">
      <c r="A5511" s="310">
        <v>3022029</v>
      </c>
      <c r="B5511" t="s">
        <v>24222</v>
      </c>
      <c r="C5511" t="s">
        <v>100</v>
      </c>
      <c r="D5511" t="s">
        <v>373</v>
      </c>
      <c r="E5511">
        <v>615130</v>
      </c>
      <c r="F5511" t="s">
        <v>24196</v>
      </c>
      <c r="G5511" s="7">
        <v>81.77</v>
      </c>
    </row>
    <row r="5512" spans="1:7" x14ac:dyDescent="0.3">
      <c r="A5512" s="310">
        <v>3022029</v>
      </c>
      <c r="B5512" t="s">
        <v>24222</v>
      </c>
      <c r="C5512" t="s">
        <v>100</v>
      </c>
      <c r="D5512" t="s">
        <v>377</v>
      </c>
      <c r="E5512">
        <v>611110</v>
      </c>
      <c r="F5512" t="s">
        <v>24196</v>
      </c>
      <c r="G5512" s="7">
        <v>14.7</v>
      </c>
    </row>
    <row r="5513" spans="1:7" x14ac:dyDescent="0.3">
      <c r="A5513" s="310">
        <v>3022029</v>
      </c>
      <c r="B5513" t="s">
        <v>24222</v>
      </c>
      <c r="C5513" t="s">
        <v>100</v>
      </c>
      <c r="D5513" t="s">
        <v>374</v>
      </c>
      <c r="E5513">
        <v>617120</v>
      </c>
      <c r="F5513" t="s">
        <v>24196</v>
      </c>
      <c r="G5513" s="7">
        <v>120.16</v>
      </c>
    </row>
    <row r="5514" spans="1:7" x14ac:dyDescent="0.3">
      <c r="A5514" s="310">
        <v>3022029</v>
      </c>
      <c r="B5514" t="s">
        <v>24222</v>
      </c>
      <c r="C5514" t="s">
        <v>100</v>
      </c>
      <c r="D5514" t="s">
        <v>371</v>
      </c>
      <c r="E5514">
        <v>615100</v>
      </c>
      <c r="F5514" t="s">
        <v>24196</v>
      </c>
      <c r="G5514" s="7">
        <v>16.93</v>
      </c>
    </row>
    <row r="5515" spans="1:7" x14ac:dyDescent="0.3">
      <c r="A5515" s="310">
        <v>3022029</v>
      </c>
      <c r="B5515" t="s">
        <v>24222</v>
      </c>
      <c r="C5515" t="s">
        <v>100</v>
      </c>
      <c r="D5515" t="s">
        <v>373</v>
      </c>
      <c r="E5515">
        <v>615130</v>
      </c>
      <c r="F5515" t="s">
        <v>24196</v>
      </c>
      <c r="G5515" s="7">
        <v>-81.77</v>
      </c>
    </row>
    <row r="5516" spans="1:7" x14ac:dyDescent="0.3">
      <c r="A5516" s="310">
        <v>3022029</v>
      </c>
      <c r="B5516" t="s">
        <v>24222</v>
      </c>
      <c r="C5516" t="s">
        <v>100</v>
      </c>
      <c r="D5516" t="s">
        <v>377</v>
      </c>
      <c r="E5516">
        <v>611110</v>
      </c>
      <c r="F5516" t="s">
        <v>24196</v>
      </c>
      <c r="G5516" s="7">
        <v>16.2</v>
      </c>
    </row>
    <row r="5517" spans="1:7" x14ac:dyDescent="0.3">
      <c r="A5517" s="310">
        <v>3022029</v>
      </c>
      <c r="B5517" t="s">
        <v>24222</v>
      </c>
      <c r="C5517" t="s">
        <v>100</v>
      </c>
      <c r="D5517" t="s">
        <v>373</v>
      </c>
      <c r="E5517">
        <v>617150</v>
      </c>
      <c r="F5517" t="s">
        <v>24196</v>
      </c>
      <c r="G5517" s="7">
        <v>472</v>
      </c>
    </row>
    <row r="5518" spans="1:7" x14ac:dyDescent="0.3">
      <c r="A5518" s="310">
        <v>3022029</v>
      </c>
      <c r="B5518" t="s">
        <v>24222</v>
      </c>
      <c r="C5518" t="s">
        <v>100</v>
      </c>
      <c r="D5518" t="s">
        <v>373</v>
      </c>
      <c r="E5518">
        <v>615130</v>
      </c>
      <c r="F5518" t="s">
        <v>24196</v>
      </c>
      <c r="G5518" s="7">
        <v>-81.77</v>
      </c>
    </row>
    <row r="5519" spans="1:7" x14ac:dyDescent="0.3">
      <c r="A5519" s="310">
        <v>3022029</v>
      </c>
      <c r="B5519" t="s">
        <v>24222</v>
      </c>
      <c r="C5519" t="s">
        <v>100</v>
      </c>
      <c r="D5519" t="s">
        <v>374</v>
      </c>
      <c r="E5519">
        <v>615120</v>
      </c>
      <c r="F5519" t="s">
        <v>24196</v>
      </c>
      <c r="G5519" s="7">
        <v>-19</v>
      </c>
    </row>
    <row r="5520" spans="1:7" x14ac:dyDescent="0.3">
      <c r="A5520" s="310">
        <v>3022029</v>
      </c>
      <c r="B5520" t="s">
        <v>24222</v>
      </c>
      <c r="C5520" t="s">
        <v>100</v>
      </c>
      <c r="D5520" t="s">
        <v>371</v>
      </c>
      <c r="E5520">
        <v>615100</v>
      </c>
      <c r="F5520" t="s">
        <v>24196</v>
      </c>
      <c r="G5520" s="7">
        <v>98</v>
      </c>
    </row>
    <row r="5521" spans="1:7" x14ac:dyDescent="0.3">
      <c r="A5521" s="310">
        <v>3022029</v>
      </c>
      <c r="B5521" t="s">
        <v>24222</v>
      </c>
      <c r="C5521" t="s">
        <v>100</v>
      </c>
      <c r="D5521" t="s">
        <v>373</v>
      </c>
      <c r="E5521">
        <v>615130</v>
      </c>
      <c r="F5521" t="s">
        <v>24196</v>
      </c>
      <c r="G5521" s="7">
        <v>991.41</v>
      </c>
    </row>
    <row r="5522" spans="1:7" x14ac:dyDescent="0.3">
      <c r="A5522" s="310">
        <v>3022029</v>
      </c>
      <c r="B5522" t="s">
        <v>24222</v>
      </c>
      <c r="C5522" t="s">
        <v>100</v>
      </c>
      <c r="D5522" t="s">
        <v>374</v>
      </c>
      <c r="E5522">
        <v>615120</v>
      </c>
      <c r="F5522" t="s">
        <v>24196</v>
      </c>
      <c r="G5522" s="7">
        <v>19</v>
      </c>
    </row>
    <row r="5523" spans="1:7" x14ac:dyDescent="0.3">
      <c r="A5523" s="310">
        <v>3022029</v>
      </c>
      <c r="B5523" t="s">
        <v>24222</v>
      </c>
      <c r="C5523" t="s">
        <v>100</v>
      </c>
      <c r="D5523" t="s">
        <v>373</v>
      </c>
      <c r="E5523">
        <v>615130</v>
      </c>
      <c r="F5523" t="s">
        <v>24196</v>
      </c>
      <c r="G5523" s="7">
        <v>210</v>
      </c>
    </row>
    <row r="5524" spans="1:7" x14ac:dyDescent="0.3">
      <c r="A5524" s="310">
        <v>3022029</v>
      </c>
      <c r="B5524" t="s">
        <v>24222</v>
      </c>
      <c r="C5524" t="s">
        <v>100</v>
      </c>
      <c r="D5524" t="s">
        <v>374</v>
      </c>
      <c r="E5524">
        <v>615120</v>
      </c>
      <c r="F5524" t="s">
        <v>24196</v>
      </c>
      <c r="G5524" s="7">
        <v>-19</v>
      </c>
    </row>
    <row r="5525" spans="1:7" x14ac:dyDescent="0.3">
      <c r="A5525" s="310">
        <v>3022029</v>
      </c>
      <c r="B5525" t="s">
        <v>24222</v>
      </c>
      <c r="C5525" t="s">
        <v>100</v>
      </c>
      <c r="D5525" t="s">
        <v>373</v>
      </c>
      <c r="E5525">
        <v>616160</v>
      </c>
      <c r="F5525" t="s">
        <v>24196</v>
      </c>
      <c r="G5525" s="7">
        <v>159.87</v>
      </c>
    </row>
    <row r="5526" spans="1:7" x14ac:dyDescent="0.3">
      <c r="A5526" s="310">
        <v>3022029</v>
      </c>
      <c r="B5526" t="s">
        <v>24222</v>
      </c>
      <c r="C5526" t="s">
        <v>100</v>
      </c>
      <c r="D5526" t="s">
        <v>377</v>
      </c>
      <c r="E5526">
        <v>611110</v>
      </c>
      <c r="F5526" t="s">
        <v>24196</v>
      </c>
      <c r="G5526" s="7">
        <v>-56.28</v>
      </c>
    </row>
    <row r="5527" spans="1:7" x14ac:dyDescent="0.3">
      <c r="A5527" s="310">
        <v>3022029</v>
      </c>
      <c r="B5527" t="s">
        <v>24222</v>
      </c>
      <c r="C5527" t="s">
        <v>100</v>
      </c>
      <c r="D5527" t="s">
        <v>373</v>
      </c>
      <c r="E5527">
        <v>615130</v>
      </c>
      <c r="F5527" t="s">
        <v>24196</v>
      </c>
      <c r="G5527" s="7">
        <v>56.66</v>
      </c>
    </row>
    <row r="5528" spans="1:7" x14ac:dyDescent="0.3">
      <c r="A5528" s="310">
        <v>3022029</v>
      </c>
      <c r="B5528" t="s">
        <v>24222</v>
      </c>
      <c r="C5528" t="s">
        <v>100</v>
      </c>
      <c r="D5528" t="s">
        <v>377</v>
      </c>
      <c r="E5528">
        <v>611110</v>
      </c>
      <c r="F5528" t="s">
        <v>24196</v>
      </c>
      <c r="G5528" s="7">
        <v>-56.28</v>
      </c>
    </row>
    <row r="5529" spans="1:7" x14ac:dyDescent="0.3">
      <c r="A5529" s="310">
        <v>3022029</v>
      </c>
      <c r="B5529" t="s">
        <v>24222</v>
      </c>
      <c r="C5529" t="s">
        <v>100</v>
      </c>
      <c r="D5529" t="s">
        <v>377</v>
      </c>
      <c r="E5529">
        <v>611130</v>
      </c>
      <c r="F5529" t="s">
        <v>24196</v>
      </c>
      <c r="G5529" s="7">
        <v>219.52</v>
      </c>
    </row>
    <row r="5530" spans="1:7" x14ac:dyDescent="0.3">
      <c r="A5530" s="310">
        <v>3022029</v>
      </c>
      <c r="B5530" t="s">
        <v>24222</v>
      </c>
      <c r="C5530" t="s">
        <v>100</v>
      </c>
      <c r="D5530" t="s">
        <v>373</v>
      </c>
      <c r="E5530">
        <v>616160</v>
      </c>
      <c r="F5530" t="s">
        <v>24196</v>
      </c>
      <c r="G5530" s="7">
        <v>316.36</v>
      </c>
    </row>
    <row r="5531" spans="1:7" x14ac:dyDescent="0.3">
      <c r="A5531" s="310">
        <v>3022029</v>
      </c>
      <c r="B5531" t="s">
        <v>24222</v>
      </c>
      <c r="C5531" t="s">
        <v>100</v>
      </c>
      <c r="D5531" t="s">
        <v>374</v>
      </c>
      <c r="E5531">
        <v>615120</v>
      </c>
      <c r="F5531" t="s">
        <v>24196</v>
      </c>
      <c r="G5531" s="7">
        <v>19</v>
      </c>
    </row>
    <row r="5532" spans="1:7" x14ac:dyDescent="0.3">
      <c r="A5532" s="310">
        <v>3022029</v>
      </c>
      <c r="B5532" t="s">
        <v>24222</v>
      </c>
      <c r="C5532" t="s">
        <v>100</v>
      </c>
      <c r="D5532" t="s">
        <v>374</v>
      </c>
      <c r="E5532">
        <v>615120</v>
      </c>
      <c r="F5532" t="s">
        <v>24196</v>
      </c>
      <c r="G5532" s="7">
        <v>589.01</v>
      </c>
    </row>
    <row r="5533" spans="1:7" x14ac:dyDescent="0.3">
      <c r="A5533" s="310">
        <v>3022029</v>
      </c>
      <c r="B5533" t="s">
        <v>24222</v>
      </c>
      <c r="C5533" t="s">
        <v>100</v>
      </c>
      <c r="D5533" t="s">
        <v>377</v>
      </c>
      <c r="E5533">
        <v>611110</v>
      </c>
      <c r="F5533" t="s">
        <v>24196</v>
      </c>
      <c r="G5533" s="7">
        <v>502.17</v>
      </c>
    </row>
    <row r="5534" spans="1:7" x14ac:dyDescent="0.3">
      <c r="A5534" s="310">
        <v>3022029</v>
      </c>
      <c r="B5534" t="s">
        <v>24222</v>
      </c>
      <c r="C5534" t="s">
        <v>100</v>
      </c>
      <c r="D5534" t="s">
        <v>374</v>
      </c>
      <c r="E5534">
        <v>617120</v>
      </c>
      <c r="F5534" t="s">
        <v>24196</v>
      </c>
      <c r="G5534" s="7">
        <v>120.16</v>
      </c>
    </row>
    <row r="5535" spans="1:7" x14ac:dyDescent="0.3">
      <c r="A5535" s="310">
        <v>3022029</v>
      </c>
      <c r="B5535" t="s">
        <v>24222</v>
      </c>
      <c r="C5535" t="s">
        <v>100</v>
      </c>
      <c r="D5535" t="s">
        <v>373</v>
      </c>
      <c r="E5535">
        <v>615130</v>
      </c>
      <c r="F5535" t="s">
        <v>24196</v>
      </c>
      <c r="G5535" s="7">
        <v>2654.26</v>
      </c>
    </row>
    <row r="5536" spans="1:7" x14ac:dyDescent="0.3">
      <c r="A5536" s="310">
        <v>3022029</v>
      </c>
      <c r="B5536" t="s">
        <v>24222</v>
      </c>
      <c r="C5536" t="s">
        <v>100</v>
      </c>
      <c r="D5536" t="s">
        <v>373</v>
      </c>
      <c r="E5536">
        <v>617150</v>
      </c>
      <c r="F5536" t="s">
        <v>24196</v>
      </c>
      <c r="G5536" s="7">
        <v>517.1</v>
      </c>
    </row>
    <row r="5537" spans="1:7" x14ac:dyDescent="0.3">
      <c r="A5537" s="310">
        <v>3022029</v>
      </c>
      <c r="B5537" t="s">
        <v>24222</v>
      </c>
      <c r="C5537" t="s">
        <v>100</v>
      </c>
      <c r="D5537" t="s">
        <v>373</v>
      </c>
      <c r="E5537">
        <v>616160</v>
      </c>
      <c r="F5537" t="s">
        <v>24196</v>
      </c>
      <c r="G5537" s="7">
        <v>286.39</v>
      </c>
    </row>
    <row r="5538" spans="1:7" x14ac:dyDescent="0.3">
      <c r="A5538" s="310">
        <v>3022029</v>
      </c>
      <c r="B5538" t="s">
        <v>24222</v>
      </c>
      <c r="C5538" t="s">
        <v>100</v>
      </c>
      <c r="D5538" t="s">
        <v>373</v>
      </c>
      <c r="E5538">
        <v>615130</v>
      </c>
      <c r="F5538" t="s">
        <v>24196</v>
      </c>
      <c r="G5538" s="7">
        <v>81.77</v>
      </c>
    </row>
    <row r="5539" spans="1:7" x14ac:dyDescent="0.3">
      <c r="A5539" s="310">
        <v>3022029</v>
      </c>
      <c r="B5539" t="s">
        <v>24222</v>
      </c>
      <c r="C5539" t="s">
        <v>100</v>
      </c>
      <c r="D5539" t="s">
        <v>377</v>
      </c>
      <c r="E5539">
        <v>611110</v>
      </c>
      <c r="F5539" t="s">
        <v>24196</v>
      </c>
      <c r="G5539" s="7">
        <v>14.7</v>
      </c>
    </row>
    <row r="5540" spans="1:7" x14ac:dyDescent="0.3">
      <c r="A5540" s="310">
        <v>3022029</v>
      </c>
      <c r="B5540" t="s">
        <v>24222</v>
      </c>
      <c r="C5540" t="s">
        <v>100</v>
      </c>
      <c r="D5540" t="s">
        <v>371</v>
      </c>
      <c r="E5540">
        <v>615100</v>
      </c>
      <c r="F5540" t="s">
        <v>24196</v>
      </c>
      <c r="G5540" s="7">
        <v>6342.67</v>
      </c>
    </row>
    <row r="5541" spans="1:7" x14ac:dyDescent="0.3">
      <c r="A5541" s="310">
        <v>3022029</v>
      </c>
      <c r="B5541" t="s">
        <v>24222</v>
      </c>
      <c r="C5541" t="s">
        <v>100</v>
      </c>
      <c r="D5541" t="s">
        <v>377</v>
      </c>
      <c r="E5541">
        <v>611110</v>
      </c>
      <c r="F5541" t="s">
        <v>24196</v>
      </c>
      <c r="G5541" s="7">
        <v>16.2</v>
      </c>
    </row>
    <row r="5542" spans="1:7" x14ac:dyDescent="0.3">
      <c r="A5542" s="310">
        <v>3022029</v>
      </c>
      <c r="B5542" t="s">
        <v>24222</v>
      </c>
      <c r="C5542" t="s">
        <v>100</v>
      </c>
      <c r="D5542" t="s">
        <v>377</v>
      </c>
      <c r="E5542">
        <v>611110</v>
      </c>
      <c r="F5542" t="s">
        <v>24196</v>
      </c>
      <c r="G5542" s="7">
        <v>-16.2</v>
      </c>
    </row>
    <row r="5543" spans="1:7" x14ac:dyDescent="0.3">
      <c r="A5543" s="310">
        <v>3022029</v>
      </c>
      <c r="B5543" t="s">
        <v>24222</v>
      </c>
      <c r="C5543" t="s">
        <v>100</v>
      </c>
      <c r="D5543" t="s">
        <v>374</v>
      </c>
      <c r="E5543">
        <v>615120</v>
      </c>
      <c r="F5543" t="s">
        <v>24196</v>
      </c>
      <c r="G5543" s="7">
        <v>19</v>
      </c>
    </row>
    <row r="5544" spans="1:7" x14ac:dyDescent="0.3">
      <c r="A5544" s="310">
        <v>3022029</v>
      </c>
      <c r="B5544" t="s">
        <v>24222</v>
      </c>
      <c r="C5544" t="s">
        <v>100</v>
      </c>
      <c r="D5544" t="s">
        <v>374</v>
      </c>
      <c r="E5544">
        <v>615120</v>
      </c>
      <c r="F5544" t="s">
        <v>24196</v>
      </c>
      <c r="G5544" s="7">
        <v>-19</v>
      </c>
    </row>
    <row r="5545" spans="1:7" x14ac:dyDescent="0.3">
      <c r="A5545" s="310">
        <v>3022029</v>
      </c>
      <c r="B5545" t="s">
        <v>24222</v>
      </c>
      <c r="C5545" t="s">
        <v>100</v>
      </c>
      <c r="D5545" t="s">
        <v>374</v>
      </c>
      <c r="E5545">
        <v>615120</v>
      </c>
      <c r="F5545" t="s">
        <v>24196</v>
      </c>
      <c r="G5545" s="7">
        <v>-19</v>
      </c>
    </row>
    <row r="5546" spans="1:7" x14ac:dyDescent="0.3">
      <c r="A5546" s="310">
        <v>3022029</v>
      </c>
      <c r="B5546" t="s">
        <v>24222</v>
      </c>
      <c r="C5546" t="s">
        <v>100</v>
      </c>
      <c r="D5546" t="s">
        <v>377</v>
      </c>
      <c r="E5546">
        <v>611110</v>
      </c>
      <c r="F5546" t="s">
        <v>24196</v>
      </c>
      <c r="G5546" s="7">
        <v>16.2</v>
      </c>
    </row>
    <row r="5547" spans="1:7" x14ac:dyDescent="0.3">
      <c r="A5547" s="310">
        <v>3022029</v>
      </c>
      <c r="B5547" t="s">
        <v>24222</v>
      </c>
      <c r="C5547" t="s">
        <v>100</v>
      </c>
      <c r="D5547" t="s">
        <v>374</v>
      </c>
      <c r="E5547">
        <v>615120</v>
      </c>
      <c r="F5547" t="s">
        <v>24196</v>
      </c>
      <c r="G5547" s="7">
        <v>-19</v>
      </c>
    </row>
    <row r="5548" spans="1:7" x14ac:dyDescent="0.3">
      <c r="A5548" s="310">
        <v>3022029</v>
      </c>
      <c r="B5548" t="s">
        <v>24222</v>
      </c>
      <c r="C5548" t="s">
        <v>100</v>
      </c>
      <c r="D5548" t="s">
        <v>374</v>
      </c>
      <c r="E5548">
        <v>616120</v>
      </c>
      <c r="F5548" t="s">
        <v>24196</v>
      </c>
      <c r="G5548" s="7">
        <v>325.87</v>
      </c>
    </row>
    <row r="5549" spans="1:7" x14ac:dyDescent="0.3">
      <c r="A5549" s="310">
        <v>3022029</v>
      </c>
      <c r="B5549" t="s">
        <v>24222</v>
      </c>
      <c r="C5549" t="s">
        <v>100</v>
      </c>
      <c r="D5549" t="s">
        <v>377</v>
      </c>
      <c r="E5549">
        <v>611120</v>
      </c>
      <c r="F5549" t="s">
        <v>24196</v>
      </c>
      <c r="G5549" s="7">
        <v>199.15</v>
      </c>
    </row>
    <row r="5550" spans="1:7" x14ac:dyDescent="0.3">
      <c r="A5550" s="310">
        <v>3022029</v>
      </c>
      <c r="B5550" t="s">
        <v>24222</v>
      </c>
      <c r="C5550" t="s">
        <v>100</v>
      </c>
      <c r="D5550" t="s">
        <v>376</v>
      </c>
      <c r="E5550">
        <v>615110</v>
      </c>
      <c r="F5550" t="s">
        <v>24196</v>
      </c>
      <c r="G5550" s="7">
        <v>1721.72</v>
      </c>
    </row>
    <row r="5551" spans="1:7" x14ac:dyDescent="0.3">
      <c r="A5551" s="310">
        <v>3022029</v>
      </c>
      <c r="B5551" t="s">
        <v>24222</v>
      </c>
      <c r="C5551" t="s">
        <v>100</v>
      </c>
      <c r="D5551" t="s">
        <v>371</v>
      </c>
      <c r="E5551">
        <v>615100</v>
      </c>
      <c r="F5551" t="s">
        <v>24196</v>
      </c>
      <c r="G5551" s="7">
        <v>3599.6</v>
      </c>
    </row>
    <row r="5552" spans="1:7" x14ac:dyDescent="0.3">
      <c r="A5552" s="310">
        <v>3022029</v>
      </c>
      <c r="B5552" t="s">
        <v>24222</v>
      </c>
      <c r="C5552" t="s">
        <v>100</v>
      </c>
      <c r="D5552" t="s">
        <v>377</v>
      </c>
      <c r="E5552">
        <v>611110</v>
      </c>
      <c r="F5552" t="s">
        <v>24196</v>
      </c>
      <c r="G5552" s="7">
        <v>-16.2</v>
      </c>
    </row>
    <row r="5553" spans="1:7" x14ac:dyDescent="0.3">
      <c r="A5553" s="310">
        <v>3022029</v>
      </c>
      <c r="B5553" t="s">
        <v>24222</v>
      </c>
      <c r="C5553" t="s">
        <v>100</v>
      </c>
      <c r="D5553" t="s">
        <v>377</v>
      </c>
      <c r="E5553">
        <v>611110</v>
      </c>
      <c r="F5553" t="s">
        <v>24196</v>
      </c>
      <c r="G5553" s="7">
        <v>-14.7</v>
      </c>
    </row>
    <row r="5554" spans="1:7" x14ac:dyDescent="0.3">
      <c r="A5554" s="310">
        <v>3022029</v>
      </c>
      <c r="B5554" t="s">
        <v>24222</v>
      </c>
      <c r="C5554" t="s">
        <v>100</v>
      </c>
      <c r="D5554" t="s">
        <v>373</v>
      </c>
      <c r="E5554">
        <v>615130</v>
      </c>
      <c r="F5554" t="s">
        <v>24196</v>
      </c>
      <c r="G5554" s="7">
        <v>2285.75</v>
      </c>
    </row>
    <row r="5555" spans="1:7" x14ac:dyDescent="0.3">
      <c r="A5555" s="310">
        <v>3022029</v>
      </c>
      <c r="B5555" t="s">
        <v>24222</v>
      </c>
      <c r="C5555" t="s">
        <v>100</v>
      </c>
      <c r="D5555" t="s">
        <v>376</v>
      </c>
      <c r="E5555">
        <v>616110</v>
      </c>
      <c r="F5555" t="s">
        <v>24196</v>
      </c>
      <c r="G5555" s="7">
        <v>195.71</v>
      </c>
    </row>
    <row r="5556" spans="1:7" x14ac:dyDescent="0.3">
      <c r="A5556" s="310">
        <v>3022029</v>
      </c>
      <c r="B5556" t="s">
        <v>24222</v>
      </c>
      <c r="C5556" t="s">
        <v>100</v>
      </c>
      <c r="D5556" t="s">
        <v>373</v>
      </c>
      <c r="E5556">
        <v>615130</v>
      </c>
      <c r="F5556" t="s">
        <v>24196</v>
      </c>
      <c r="G5556" s="7">
        <v>-81.77</v>
      </c>
    </row>
    <row r="5557" spans="1:7" x14ac:dyDescent="0.3">
      <c r="A5557" s="310">
        <v>3022029</v>
      </c>
      <c r="B5557" t="s">
        <v>24222</v>
      </c>
      <c r="C5557" t="s">
        <v>100</v>
      </c>
      <c r="D5557" t="s">
        <v>371</v>
      </c>
      <c r="E5557">
        <v>616100</v>
      </c>
      <c r="F5557" t="s">
        <v>24196</v>
      </c>
      <c r="G5557" s="7">
        <v>445.21</v>
      </c>
    </row>
    <row r="5558" spans="1:7" x14ac:dyDescent="0.3">
      <c r="A5558" s="310">
        <v>3022029</v>
      </c>
      <c r="B5558" t="s">
        <v>24222</v>
      </c>
      <c r="C5558" t="s">
        <v>100</v>
      </c>
      <c r="D5558" t="s">
        <v>374</v>
      </c>
      <c r="E5558">
        <v>616120</v>
      </c>
      <c r="F5558" t="s">
        <v>24196</v>
      </c>
      <c r="G5558" s="7">
        <v>70.400000000000006</v>
      </c>
    </row>
    <row r="5559" spans="1:7" x14ac:dyDescent="0.3">
      <c r="A5559" s="310">
        <v>3022029</v>
      </c>
      <c r="B5559" t="s">
        <v>24222</v>
      </c>
      <c r="C5559" t="s">
        <v>100</v>
      </c>
      <c r="D5559" t="s">
        <v>373</v>
      </c>
      <c r="E5559">
        <v>617150</v>
      </c>
      <c r="F5559" t="s">
        <v>24196</v>
      </c>
      <c r="G5559" s="7">
        <v>290.39999999999998</v>
      </c>
    </row>
    <row r="5560" spans="1:7" x14ac:dyDescent="0.3">
      <c r="A5560" s="310">
        <v>3022029</v>
      </c>
      <c r="B5560" t="s">
        <v>24222</v>
      </c>
      <c r="C5560" t="s">
        <v>100</v>
      </c>
      <c r="D5560" t="s">
        <v>374</v>
      </c>
      <c r="E5560">
        <v>615120</v>
      </c>
      <c r="F5560" t="s">
        <v>24196</v>
      </c>
      <c r="G5560" s="7">
        <v>-0.01</v>
      </c>
    </row>
    <row r="5561" spans="1:7" x14ac:dyDescent="0.3">
      <c r="A5561" s="310">
        <v>3022029</v>
      </c>
      <c r="B5561" t="s">
        <v>24222</v>
      </c>
      <c r="C5561" t="s">
        <v>100</v>
      </c>
      <c r="D5561" t="s">
        <v>373</v>
      </c>
      <c r="E5561">
        <v>617150</v>
      </c>
      <c r="F5561" t="s">
        <v>24196</v>
      </c>
      <c r="G5561" s="7">
        <v>515.32000000000005</v>
      </c>
    </row>
    <row r="5562" spans="1:7" x14ac:dyDescent="0.3">
      <c r="A5562" s="310">
        <v>3022029</v>
      </c>
      <c r="B5562" t="s">
        <v>24222</v>
      </c>
      <c r="C5562" t="s">
        <v>100</v>
      </c>
      <c r="D5562" t="s">
        <v>373</v>
      </c>
      <c r="E5562">
        <v>615130</v>
      </c>
      <c r="F5562" t="s">
        <v>24196</v>
      </c>
      <c r="G5562" s="7">
        <v>0.01</v>
      </c>
    </row>
    <row r="5563" spans="1:7" x14ac:dyDescent="0.3">
      <c r="A5563" s="310">
        <v>3022029</v>
      </c>
      <c r="B5563" t="s">
        <v>24222</v>
      </c>
      <c r="C5563" t="s">
        <v>100</v>
      </c>
      <c r="D5563" t="s">
        <v>373</v>
      </c>
      <c r="E5563">
        <v>617150</v>
      </c>
      <c r="F5563" t="s">
        <v>24196</v>
      </c>
      <c r="G5563" s="7">
        <v>353.54</v>
      </c>
    </row>
    <row r="5564" spans="1:7" x14ac:dyDescent="0.3">
      <c r="A5564" s="310">
        <v>3022029</v>
      </c>
      <c r="B5564" t="s">
        <v>24222</v>
      </c>
      <c r="C5564" t="s">
        <v>100</v>
      </c>
      <c r="D5564" t="s">
        <v>377</v>
      </c>
      <c r="E5564">
        <v>611110</v>
      </c>
      <c r="F5564" t="s">
        <v>24196</v>
      </c>
      <c r="G5564" s="7">
        <v>14.7</v>
      </c>
    </row>
    <row r="5565" spans="1:7" x14ac:dyDescent="0.3">
      <c r="A5565" s="310">
        <v>3022029</v>
      </c>
      <c r="B5565" t="s">
        <v>24222</v>
      </c>
      <c r="C5565" t="s">
        <v>100</v>
      </c>
      <c r="D5565" t="s">
        <v>377</v>
      </c>
      <c r="E5565">
        <v>611110</v>
      </c>
      <c r="F5565" t="s">
        <v>24196</v>
      </c>
      <c r="G5565" s="7">
        <v>-14.7</v>
      </c>
    </row>
    <row r="5566" spans="1:7" x14ac:dyDescent="0.3">
      <c r="A5566" s="310">
        <v>3022029</v>
      </c>
      <c r="B5566" t="s">
        <v>24222</v>
      </c>
      <c r="C5566" t="s">
        <v>100</v>
      </c>
      <c r="D5566" t="s">
        <v>377</v>
      </c>
      <c r="E5566">
        <v>611110</v>
      </c>
      <c r="F5566" t="s">
        <v>24196</v>
      </c>
      <c r="G5566" s="7">
        <v>0.01</v>
      </c>
    </row>
    <row r="5567" spans="1:7" x14ac:dyDescent="0.3">
      <c r="A5567" s="310">
        <v>3022029</v>
      </c>
      <c r="B5567" t="s">
        <v>24222</v>
      </c>
      <c r="C5567" t="s">
        <v>100</v>
      </c>
      <c r="D5567" t="s">
        <v>377</v>
      </c>
      <c r="E5567">
        <v>611110</v>
      </c>
      <c r="F5567" t="s">
        <v>24196</v>
      </c>
      <c r="G5567" s="7">
        <v>16.2</v>
      </c>
    </row>
    <row r="5568" spans="1:7" x14ac:dyDescent="0.3">
      <c r="A5568" s="310">
        <v>3022029</v>
      </c>
      <c r="B5568" t="s">
        <v>24222</v>
      </c>
      <c r="C5568" t="s">
        <v>100</v>
      </c>
      <c r="D5568" t="s">
        <v>371</v>
      </c>
      <c r="E5568">
        <v>615100</v>
      </c>
      <c r="F5568" t="s">
        <v>24196</v>
      </c>
      <c r="G5568" s="7">
        <v>20.92</v>
      </c>
    </row>
    <row r="5569" spans="1:7" x14ac:dyDescent="0.3">
      <c r="A5569" s="310">
        <v>3022029</v>
      </c>
      <c r="B5569" t="s">
        <v>24222</v>
      </c>
      <c r="C5569" t="s">
        <v>100</v>
      </c>
      <c r="D5569" t="s">
        <v>377</v>
      </c>
      <c r="E5569">
        <v>611110</v>
      </c>
      <c r="F5569" t="s">
        <v>24196</v>
      </c>
      <c r="G5569" s="7">
        <v>56.28</v>
      </c>
    </row>
    <row r="5570" spans="1:7" x14ac:dyDescent="0.3">
      <c r="A5570" s="310">
        <v>3022029</v>
      </c>
      <c r="B5570" t="s">
        <v>24222</v>
      </c>
      <c r="C5570" t="s">
        <v>100</v>
      </c>
      <c r="D5570" t="s">
        <v>373</v>
      </c>
      <c r="E5570">
        <v>615130</v>
      </c>
      <c r="F5570" t="s">
        <v>24196</v>
      </c>
      <c r="G5570" s="7">
        <v>5.48</v>
      </c>
    </row>
    <row r="5571" spans="1:7" x14ac:dyDescent="0.3">
      <c r="A5571" s="310">
        <v>3022029</v>
      </c>
      <c r="B5571" t="s">
        <v>24222</v>
      </c>
      <c r="C5571" t="s">
        <v>100</v>
      </c>
      <c r="D5571" t="s">
        <v>373</v>
      </c>
      <c r="E5571">
        <v>617150</v>
      </c>
      <c r="F5571" t="s">
        <v>24196</v>
      </c>
      <c r="G5571" s="7">
        <v>582.16999999999996</v>
      </c>
    </row>
    <row r="5572" spans="1:7" x14ac:dyDescent="0.3">
      <c r="A5572" s="310">
        <v>3022029</v>
      </c>
      <c r="B5572" t="s">
        <v>24222</v>
      </c>
      <c r="C5572" t="s">
        <v>100</v>
      </c>
      <c r="D5572" t="s">
        <v>377</v>
      </c>
      <c r="E5572">
        <v>611110</v>
      </c>
      <c r="F5572" t="s">
        <v>24196</v>
      </c>
      <c r="G5572" s="7">
        <v>0.01</v>
      </c>
    </row>
    <row r="5573" spans="1:7" x14ac:dyDescent="0.3">
      <c r="A5573" s="310">
        <v>3022029</v>
      </c>
      <c r="B5573" t="s">
        <v>24222</v>
      </c>
      <c r="C5573" t="s">
        <v>100</v>
      </c>
      <c r="D5573" t="s">
        <v>373</v>
      </c>
      <c r="E5573">
        <v>615130</v>
      </c>
      <c r="F5573" t="s">
        <v>24196</v>
      </c>
      <c r="G5573" s="7">
        <v>-81.77</v>
      </c>
    </row>
    <row r="5574" spans="1:7" x14ac:dyDescent="0.3">
      <c r="A5574" s="310">
        <v>3022029</v>
      </c>
      <c r="B5574" t="s">
        <v>24222</v>
      </c>
      <c r="C5574" t="s">
        <v>100</v>
      </c>
      <c r="D5574" t="s">
        <v>377</v>
      </c>
      <c r="E5574">
        <v>611110</v>
      </c>
      <c r="F5574" t="s">
        <v>24196</v>
      </c>
      <c r="G5574" s="7">
        <v>2.5099999999999998</v>
      </c>
    </row>
    <row r="5575" spans="1:7" x14ac:dyDescent="0.3">
      <c r="A5575" s="310">
        <v>3022029</v>
      </c>
      <c r="B5575" t="s">
        <v>24222</v>
      </c>
      <c r="C5575" t="s">
        <v>100</v>
      </c>
      <c r="D5575" t="s">
        <v>376</v>
      </c>
      <c r="E5575">
        <v>616110</v>
      </c>
      <c r="F5575" t="s">
        <v>24196</v>
      </c>
      <c r="G5575" s="7">
        <v>281.79000000000002</v>
      </c>
    </row>
    <row r="5576" spans="1:7" x14ac:dyDescent="0.3">
      <c r="A5576" s="310">
        <v>3022029</v>
      </c>
      <c r="B5576" t="s">
        <v>24222</v>
      </c>
      <c r="C5576" t="s">
        <v>100</v>
      </c>
      <c r="D5576" t="s">
        <v>377</v>
      </c>
      <c r="E5576">
        <v>611110</v>
      </c>
      <c r="F5576" t="s">
        <v>24196</v>
      </c>
      <c r="G5576" s="7">
        <v>-56.28</v>
      </c>
    </row>
    <row r="5577" spans="1:7" x14ac:dyDescent="0.3">
      <c r="A5577" s="310">
        <v>3022029</v>
      </c>
      <c r="B5577" t="s">
        <v>24222</v>
      </c>
      <c r="C5577" t="s">
        <v>100</v>
      </c>
      <c r="D5577" t="s">
        <v>373</v>
      </c>
      <c r="E5577">
        <v>615130</v>
      </c>
      <c r="F5577" t="s">
        <v>24196</v>
      </c>
      <c r="G5577" s="7">
        <v>11.56</v>
      </c>
    </row>
    <row r="5578" spans="1:7" x14ac:dyDescent="0.3">
      <c r="A5578" s="310">
        <v>3022029</v>
      </c>
      <c r="B5578" t="s">
        <v>24222</v>
      </c>
      <c r="C5578" t="s">
        <v>100</v>
      </c>
      <c r="D5578" t="s">
        <v>374</v>
      </c>
      <c r="E5578">
        <v>615120</v>
      </c>
      <c r="F5578" t="s">
        <v>24196</v>
      </c>
      <c r="G5578" s="7">
        <v>589.01</v>
      </c>
    </row>
    <row r="5579" spans="1:7" x14ac:dyDescent="0.3">
      <c r="A5579" s="310">
        <v>3022029</v>
      </c>
      <c r="B5579" t="s">
        <v>24222</v>
      </c>
      <c r="C5579" t="s">
        <v>100</v>
      </c>
      <c r="D5579" t="s">
        <v>377</v>
      </c>
      <c r="E5579">
        <v>611130</v>
      </c>
      <c r="F5579" t="s">
        <v>24196</v>
      </c>
      <c r="G5579" s="7">
        <v>10.93</v>
      </c>
    </row>
    <row r="5580" spans="1:7" x14ac:dyDescent="0.3">
      <c r="A5580" s="310">
        <v>3022029</v>
      </c>
      <c r="B5580" t="s">
        <v>24222</v>
      </c>
      <c r="C5580" t="s">
        <v>100</v>
      </c>
      <c r="D5580" t="s">
        <v>377</v>
      </c>
      <c r="E5580">
        <v>611110</v>
      </c>
      <c r="F5580" t="s">
        <v>24196</v>
      </c>
      <c r="G5580" s="7">
        <v>-16.2</v>
      </c>
    </row>
    <row r="5581" spans="1:7" x14ac:dyDescent="0.3">
      <c r="A5581" s="310">
        <v>3022029</v>
      </c>
      <c r="B5581" t="s">
        <v>24222</v>
      </c>
      <c r="C5581" t="s">
        <v>100</v>
      </c>
      <c r="D5581" t="s">
        <v>373</v>
      </c>
      <c r="E5581">
        <v>615130</v>
      </c>
      <c r="F5581" t="s">
        <v>24196</v>
      </c>
      <c r="G5581" s="7">
        <v>-81.77</v>
      </c>
    </row>
    <row r="5582" spans="1:7" x14ac:dyDescent="0.3">
      <c r="A5582" s="310">
        <v>3022029</v>
      </c>
      <c r="B5582" t="s">
        <v>24222</v>
      </c>
      <c r="C5582" t="s">
        <v>100</v>
      </c>
      <c r="D5582" t="s">
        <v>377</v>
      </c>
      <c r="E5582">
        <v>611110</v>
      </c>
      <c r="F5582" t="s">
        <v>24196</v>
      </c>
      <c r="G5582" s="7">
        <v>16.2</v>
      </c>
    </row>
    <row r="5583" spans="1:7" x14ac:dyDescent="0.3">
      <c r="A5583" s="310">
        <v>3022029</v>
      </c>
      <c r="B5583" t="s">
        <v>24222</v>
      </c>
      <c r="C5583" t="s">
        <v>100</v>
      </c>
      <c r="D5583" t="s">
        <v>371</v>
      </c>
      <c r="E5583">
        <v>616100</v>
      </c>
      <c r="F5583" t="s">
        <v>24196</v>
      </c>
      <c r="G5583" s="7">
        <v>467.82</v>
      </c>
    </row>
    <row r="5584" spans="1:7" x14ac:dyDescent="0.3">
      <c r="A5584" s="310">
        <v>3022029</v>
      </c>
      <c r="B5584" t="s">
        <v>24222</v>
      </c>
      <c r="C5584" t="s">
        <v>100</v>
      </c>
      <c r="D5584" t="s">
        <v>377</v>
      </c>
      <c r="E5584">
        <v>611110</v>
      </c>
      <c r="F5584" t="s">
        <v>24196</v>
      </c>
      <c r="G5584" s="7">
        <v>-56.28</v>
      </c>
    </row>
    <row r="5585" spans="1:7" x14ac:dyDescent="0.3">
      <c r="A5585" s="310">
        <v>3022029</v>
      </c>
      <c r="B5585" t="s">
        <v>24222</v>
      </c>
      <c r="C5585" t="s">
        <v>100</v>
      </c>
      <c r="D5585" t="s">
        <v>377</v>
      </c>
      <c r="E5585">
        <v>611110</v>
      </c>
      <c r="F5585" t="s">
        <v>24196</v>
      </c>
      <c r="G5585" s="7">
        <v>-16.2</v>
      </c>
    </row>
    <row r="5586" spans="1:7" x14ac:dyDescent="0.3">
      <c r="A5586" s="310">
        <v>3022029</v>
      </c>
      <c r="B5586" t="s">
        <v>24222</v>
      </c>
      <c r="C5586" t="s">
        <v>100</v>
      </c>
      <c r="D5586" t="s">
        <v>371</v>
      </c>
      <c r="E5586">
        <v>615100</v>
      </c>
      <c r="F5586" t="s">
        <v>24196</v>
      </c>
      <c r="G5586" s="7">
        <v>23.62</v>
      </c>
    </row>
    <row r="5587" spans="1:7" x14ac:dyDescent="0.3">
      <c r="A5587" s="310">
        <v>3022029</v>
      </c>
      <c r="B5587" t="s">
        <v>24222</v>
      </c>
      <c r="C5587" t="s">
        <v>100</v>
      </c>
      <c r="D5587" t="s">
        <v>377</v>
      </c>
      <c r="E5587">
        <v>611110</v>
      </c>
      <c r="F5587" t="s">
        <v>24196</v>
      </c>
      <c r="G5587" s="7">
        <v>14.7</v>
      </c>
    </row>
    <row r="5588" spans="1:7" x14ac:dyDescent="0.3">
      <c r="A5588" s="310">
        <v>3022029</v>
      </c>
      <c r="B5588" t="s">
        <v>24222</v>
      </c>
      <c r="C5588" t="s">
        <v>100</v>
      </c>
      <c r="D5588" t="s">
        <v>377</v>
      </c>
      <c r="E5588">
        <v>611120</v>
      </c>
      <c r="F5588" t="s">
        <v>24196</v>
      </c>
      <c r="G5588" s="7">
        <v>20.94</v>
      </c>
    </row>
    <row r="5589" spans="1:7" x14ac:dyDescent="0.3">
      <c r="A5589" s="310">
        <v>3022029</v>
      </c>
      <c r="B5589" t="s">
        <v>24222</v>
      </c>
      <c r="C5589" t="s">
        <v>100</v>
      </c>
      <c r="D5589" t="s">
        <v>377</v>
      </c>
      <c r="E5589">
        <v>611110</v>
      </c>
      <c r="F5589" t="s">
        <v>24196</v>
      </c>
      <c r="G5589" s="7">
        <v>16.2</v>
      </c>
    </row>
    <row r="5590" spans="1:7" x14ac:dyDescent="0.3">
      <c r="A5590" s="310">
        <v>3022029</v>
      </c>
      <c r="B5590" t="s">
        <v>24222</v>
      </c>
      <c r="C5590" t="s">
        <v>100</v>
      </c>
      <c r="D5590" t="s">
        <v>377</v>
      </c>
      <c r="E5590">
        <v>611130</v>
      </c>
      <c r="F5590" t="s">
        <v>24196</v>
      </c>
      <c r="G5590" s="7">
        <v>151.66</v>
      </c>
    </row>
    <row r="5591" spans="1:7" x14ac:dyDescent="0.3">
      <c r="A5591" s="310">
        <v>3022029</v>
      </c>
      <c r="B5591" t="s">
        <v>24222</v>
      </c>
      <c r="C5591" t="s">
        <v>100</v>
      </c>
      <c r="D5591" t="s">
        <v>374</v>
      </c>
      <c r="E5591">
        <v>615120</v>
      </c>
      <c r="F5591" t="s">
        <v>24196</v>
      </c>
      <c r="G5591" s="7">
        <v>2589.5</v>
      </c>
    </row>
    <row r="5592" spans="1:7" x14ac:dyDescent="0.3">
      <c r="A5592" s="310">
        <v>3022029</v>
      </c>
      <c r="B5592" t="s">
        <v>24222</v>
      </c>
      <c r="C5592" t="s">
        <v>100</v>
      </c>
      <c r="D5592" t="s">
        <v>374</v>
      </c>
      <c r="E5592">
        <v>615120</v>
      </c>
      <c r="F5592" t="s">
        <v>24196</v>
      </c>
      <c r="G5592" s="7">
        <v>2.95</v>
      </c>
    </row>
    <row r="5593" spans="1:7" x14ac:dyDescent="0.3">
      <c r="A5593" s="310">
        <v>3022029</v>
      </c>
      <c r="B5593" t="s">
        <v>24222</v>
      </c>
      <c r="C5593" t="s">
        <v>100</v>
      </c>
      <c r="D5593" t="s">
        <v>377</v>
      </c>
      <c r="E5593">
        <v>611110</v>
      </c>
      <c r="F5593" t="s">
        <v>24196</v>
      </c>
      <c r="G5593" s="7">
        <v>401.73</v>
      </c>
    </row>
    <row r="5594" spans="1:7" x14ac:dyDescent="0.3">
      <c r="A5594" s="310">
        <v>3022029</v>
      </c>
      <c r="B5594" t="s">
        <v>24222</v>
      </c>
      <c r="C5594" t="s">
        <v>100</v>
      </c>
      <c r="D5594" t="s">
        <v>377</v>
      </c>
      <c r="E5594">
        <v>611110</v>
      </c>
      <c r="F5594" t="s">
        <v>24196</v>
      </c>
      <c r="G5594" s="7">
        <v>5.38</v>
      </c>
    </row>
    <row r="5595" spans="1:7" x14ac:dyDescent="0.3">
      <c r="A5595" s="310">
        <v>3022029</v>
      </c>
      <c r="B5595" t="s">
        <v>24222</v>
      </c>
      <c r="C5595" t="s">
        <v>100</v>
      </c>
      <c r="D5595" t="s">
        <v>377</v>
      </c>
      <c r="E5595">
        <v>611110</v>
      </c>
      <c r="F5595" t="s">
        <v>24196</v>
      </c>
      <c r="G5595" s="7">
        <v>-0.01</v>
      </c>
    </row>
    <row r="5596" spans="1:7" x14ac:dyDescent="0.3">
      <c r="A5596" s="310">
        <v>3022029</v>
      </c>
      <c r="B5596" t="s">
        <v>24222</v>
      </c>
      <c r="C5596" t="s">
        <v>100</v>
      </c>
      <c r="D5596" t="s">
        <v>374</v>
      </c>
      <c r="E5596">
        <v>615120</v>
      </c>
      <c r="F5596" t="s">
        <v>24196</v>
      </c>
      <c r="G5596" s="7">
        <v>19</v>
      </c>
    </row>
    <row r="5597" spans="1:7" x14ac:dyDescent="0.3">
      <c r="A5597" s="310">
        <v>3022029</v>
      </c>
      <c r="B5597" t="s">
        <v>24222</v>
      </c>
      <c r="C5597" t="s">
        <v>100</v>
      </c>
      <c r="D5597" t="s">
        <v>374</v>
      </c>
      <c r="E5597">
        <v>615120</v>
      </c>
      <c r="F5597" t="s">
        <v>24196</v>
      </c>
      <c r="G5597" s="7">
        <v>-19</v>
      </c>
    </row>
    <row r="5598" spans="1:7" x14ac:dyDescent="0.3">
      <c r="A5598" s="310">
        <v>3022029</v>
      </c>
      <c r="B5598" t="s">
        <v>24222</v>
      </c>
      <c r="C5598" t="s">
        <v>100</v>
      </c>
      <c r="D5598" t="s">
        <v>371</v>
      </c>
      <c r="E5598">
        <v>616100</v>
      </c>
      <c r="F5598" t="s">
        <v>24196</v>
      </c>
      <c r="G5598" s="7">
        <v>1110.8399999999999</v>
      </c>
    </row>
    <row r="5599" spans="1:7" x14ac:dyDescent="0.3">
      <c r="A5599" s="310">
        <v>3022029</v>
      </c>
      <c r="B5599" t="s">
        <v>24222</v>
      </c>
      <c r="C5599" t="s">
        <v>100</v>
      </c>
      <c r="D5599" t="s">
        <v>377</v>
      </c>
      <c r="E5599">
        <v>611110</v>
      </c>
      <c r="F5599" t="s">
        <v>24196</v>
      </c>
      <c r="G5599" s="7">
        <v>2.5099999999999998</v>
      </c>
    </row>
    <row r="5600" spans="1:7" x14ac:dyDescent="0.3">
      <c r="A5600" s="310">
        <v>3022029</v>
      </c>
      <c r="B5600" t="s">
        <v>24222</v>
      </c>
      <c r="C5600" t="s">
        <v>100</v>
      </c>
      <c r="D5600" t="s">
        <v>373</v>
      </c>
      <c r="E5600">
        <v>615130</v>
      </c>
      <c r="F5600" t="s">
        <v>24196</v>
      </c>
      <c r="G5600" s="7">
        <v>330</v>
      </c>
    </row>
    <row r="5601" spans="1:7" x14ac:dyDescent="0.3">
      <c r="A5601" s="310">
        <v>3022029</v>
      </c>
      <c r="B5601" t="s">
        <v>24222</v>
      </c>
      <c r="C5601" t="s">
        <v>100</v>
      </c>
      <c r="D5601" t="s">
        <v>373</v>
      </c>
      <c r="E5601">
        <v>615130</v>
      </c>
      <c r="F5601" t="s">
        <v>24196</v>
      </c>
      <c r="G5601" s="7">
        <v>1585.43</v>
      </c>
    </row>
    <row r="5602" spans="1:7" x14ac:dyDescent="0.3">
      <c r="A5602" s="310">
        <v>3022029</v>
      </c>
      <c r="B5602" t="s">
        <v>24222</v>
      </c>
      <c r="C5602" t="s">
        <v>100</v>
      </c>
      <c r="D5602" t="s">
        <v>371</v>
      </c>
      <c r="E5602">
        <v>617100</v>
      </c>
      <c r="F5602" t="s">
        <v>24196</v>
      </c>
      <c r="G5602" s="7">
        <v>963.67</v>
      </c>
    </row>
    <row r="5603" spans="1:7" x14ac:dyDescent="0.3">
      <c r="A5603" s="310">
        <v>3022029</v>
      </c>
      <c r="B5603" t="s">
        <v>24222</v>
      </c>
      <c r="C5603" t="s">
        <v>100</v>
      </c>
      <c r="D5603" t="s">
        <v>377</v>
      </c>
      <c r="E5603">
        <v>611110</v>
      </c>
      <c r="F5603" t="s">
        <v>24196</v>
      </c>
      <c r="G5603" s="7">
        <v>16.2</v>
      </c>
    </row>
    <row r="5604" spans="1:7" x14ac:dyDescent="0.3">
      <c r="A5604" s="310">
        <v>3022029</v>
      </c>
      <c r="B5604" t="s">
        <v>24222</v>
      </c>
      <c r="C5604" t="s">
        <v>100</v>
      </c>
      <c r="D5604" t="s">
        <v>377</v>
      </c>
      <c r="E5604">
        <v>611110</v>
      </c>
      <c r="F5604" t="s">
        <v>24196</v>
      </c>
      <c r="G5604" s="7">
        <v>2.2799999999999998</v>
      </c>
    </row>
    <row r="5605" spans="1:7" x14ac:dyDescent="0.3">
      <c r="A5605" s="310">
        <v>3022029</v>
      </c>
      <c r="B5605" t="s">
        <v>24222</v>
      </c>
      <c r="C5605" t="s">
        <v>100</v>
      </c>
      <c r="D5605" t="s">
        <v>377</v>
      </c>
      <c r="E5605">
        <v>611110</v>
      </c>
      <c r="F5605" t="s">
        <v>24196</v>
      </c>
      <c r="G5605" s="7">
        <v>-56.28</v>
      </c>
    </row>
    <row r="5606" spans="1:7" x14ac:dyDescent="0.3">
      <c r="A5606" s="310">
        <v>3022029</v>
      </c>
      <c r="B5606" t="s">
        <v>24222</v>
      </c>
      <c r="C5606" t="s">
        <v>100</v>
      </c>
      <c r="D5606" t="s">
        <v>377</v>
      </c>
      <c r="E5606">
        <v>611110</v>
      </c>
      <c r="F5606" t="s">
        <v>24196</v>
      </c>
      <c r="G5606" s="7">
        <v>15.41</v>
      </c>
    </row>
    <row r="5607" spans="1:7" x14ac:dyDescent="0.3">
      <c r="A5607" s="310">
        <v>3022029</v>
      </c>
      <c r="B5607" t="s">
        <v>24222</v>
      </c>
      <c r="C5607" t="s">
        <v>100</v>
      </c>
      <c r="D5607" t="s">
        <v>374</v>
      </c>
      <c r="E5607">
        <v>615120</v>
      </c>
      <c r="F5607" t="s">
        <v>24196</v>
      </c>
      <c r="G5607" s="7">
        <v>19</v>
      </c>
    </row>
    <row r="5608" spans="1:7" x14ac:dyDescent="0.3">
      <c r="A5608" s="310">
        <v>3022029</v>
      </c>
      <c r="B5608" t="s">
        <v>24222</v>
      </c>
      <c r="C5608" t="s">
        <v>100</v>
      </c>
      <c r="D5608" t="s">
        <v>375</v>
      </c>
      <c r="E5608">
        <v>616130</v>
      </c>
      <c r="F5608" t="s">
        <v>24196</v>
      </c>
      <c r="G5608" s="7">
        <v>367.16</v>
      </c>
    </row>
    <row r="5609" spans="1:7" x14ac:dyDescent="0.3">
      <c r="A5609" s="310">
        <v>3022029</v>
      </c>
      <c r="B5609" t="s">
        <v>24222</v>
      </c>
      <c r="C5609" t="s">
        <v>100</v>
      </c>
      <c r="D5609" t="s">
        <v>371</v>
      </c>
      <c r="E5609">
        <v>615100</v>
      </c>
      <c r="F5609" t="s">
        <v>24196</v>
      </c>
      <c r="G5609" s="7">
        <v>282.58</v>
      </c>
    </row>
    <row r="5610" spans="1:7" x14ac:dyDescent="0.3">
      <c r="A5610" s="310">
        <v>3022029</v>
      </c>
      <c r="B5610" t="s">
        <v>24222</v>
      </c>
      <c r="C5610" t="s">
        <v>100</v>
      </c>
      <c r="D5610" t="s">
        <v>373</v>
      </c>
      <c r="E5610">
        <v>615130</v>
      </c>
      <c r="F5610" t="s">
        <v>24196</v>
      </c>
      <c r="G5610" s="7">
        <v>2534.79</v>
      </c>
    </row>
    <row r="5611" spans="1:7" x14ac:dyDescent="0.3">
      <c r="A5611" s="310">
        <v>3022029</v>
      </c>
      <c r="B5611" t="s">
        <v>24222</v>
      </c>
      <c r="C5611" t="s">
        <v>100</v>
      </c>
      <c r="D5611" t="s">
        <v>377</v>
      </c>
      <c r="E5611">
        <v>611110</v>
      </c>
      <c r="F5611" t="s">
        <v>24196</v>
      </c>
      <c r="G5611" s="7">
        <v>16.2</v>
      </c>
    </row>
    <row r="5612" spans="1:7" x14ac:dyDescent="0.3">
      <c r="A5612" s="310">
        <v>3022029</v>
      </c>
      <c r="B5612" t="s">
        <v>24222</v>
      </c>
      <c r="C5612" t="s">
        <v>100</v>
      </c>
      <c r="D5612" t="s">
        <v>373</v>
      </c>
      <c r="E5612">
        <v>615130</v>
      </c>
      <c r="F5612" t="s">
        <v>24196</v>
      </c>
      <c r="G5612" s="7">
        <v>1733.05</v>
      </c>
    </row>
    <row r="5613" spans="1:7" x14ac:dyDescent="0.3">
      <c r="A5613" s="310">
        <v>3022029</v>
      </c>
      <c r="B5613" t="s">
        <v>24222</v>
      </c>
      <c r="C5613" t="s">
        <v>100</v>
      </c>
      <c r="D5613" t="s">
        <v>375</v>
      </c>
      <c r="E5613">
        <v>615140</v>
      </c>
      <c r="F5613" t="s">
        <v>24196</v>
      </c>
      <c r="G5613" s="7">
        <v>2864.71</v>
      </c>
    </row>
    <row r="5614" spans="1:7" x14ac:dyDescent="0.3">
      <c r="A5614" s="310">
        <v>3022029</v>
      </c>
      <c r="B5614" t="s">
        <v>24222</v>
      </c>
      <c r="C5614" t="s">
        <v>100</v>
      </c>
      <c r="D5614" t="s">
        <v>377</v>
      </c>
      <c r="E5614">
        <v>611110</v>
      </c>
      <c r="F5614" t="s">
        <v>24196</v>
      </c>
      <c r="G5614" s="7">
        <v>502.17</v>
      </c>
    </row>
    <row r="5615" spans="1:7" x14ac:dyDescent="0.3">
      <c r="A5615" s="310">
        <v>3022029</v>
      </c>
      <c r="B5615" t="s">
        <v>24222</v>
      </c>
      <c r="C5615" t="s">
        <v>100</v>
      </c>
      <c r="D5615" t="s">
        <v>373</v>
      </c>
      <c r="E5615">
        <v>616160</v>
      </c>
      <c r="F5615" t="s">
        <v>24196</v>
      </c>
      <c r="G5615" s="7">
        <v>291.67</v>
      </c>
    </row>
    <row r="5616" spans="1:7" x14ac:dyDescent="0.3">
      <c r="A5616" s="310">
        <v>3022029</v>
      </c>
      <c r="B5616" t="s">
        <v>24222</v>
      </c>
      <c r="C5616" t="s">
        <v>100</v>
      </c>
      <c r="D5616" t="s">
        <v>377</v>
      </c>
      <c r="E5616">
        <v>611110</v>
      </c>
      <c r="F5616" t="s">
        <v>24196</v>
      </c>
      <c r="G5616" s="7">
        <v>-13.2</v>
      </c>
    </row>
    <row r="5617" spans="1:7" x14ac:dyDescent="0.3">
      <c r="A5617" s="310">
        <v>3022029</v>
      </c>
      <c r="B5617" t="s">
        <v>24222</v>
      </c>
      <c r="C5617" t="s">
        <v>100</v>
      </c>
      <c r="D5617" t="s">
        <v>371</v>
      </c>
      <c r="E5617">
        <v>617100</v>
      </c>
      <c r="F5617" t="s">
        <v>24196</v>
      </c>
      <c r="G5617" s="7">
        <v>1014.08</v>
      </c>
    </row>
    <row r="5618" spans="1:7" x14ac:dyDescent="0.3">
      <c r="A5618" s="310">
        <v>3022029</v>
      </c>
      <c r="B5618" t="s">
        <v>24222</v>
      </c>
      <c r="C5618" t="s">
        <v>100</v>
      </c>
      <c r="D5618" t="s">
        <v>373</v>
      </c>
      <c r="E5618">
        <v>615130</v>
      </c>
      <c r="F5618" t="s">
        <v>24196</v>
      </c>
      <c r="G5618" s="7">
        <v>81.77</v>
      </c>
    </row>
    <row r="5619" spans="1:7" x14ac:dyDescent="0.3">
      <c r="A5619" s="310">
        <v>3022029</v>
      </c>
      <c r="B5619" t="s">
        <v>24222</v>
      </c>
      <c r="C5619" t="s">
        <v>100</v>
      </c>
      <c r="D5619" t="s">
        <v>373</v>
      </c>
      <c r="E5619">
        <v>615130</v>
      </c>
      <c r="F5619" t="s">
        <v>24196</v>
      </c>
      <c r="G5619" s="7">
        <v>-69.77</v>
      </c>
    </row>
    <row r="5620" spans="1:7" x14ac:dyDescent="0.3">
      <c r="A5620" s="310">
        <v>3022029</v>
      </c>
      <c r="B5620" t="s">
        <v>24222</v>
      </c>
      <c r="C5620" t="s">
        <v>100</v>
      </c>
      <c r="D5620" t="s">
        <v>374</v>
      </c>
      <c r="E5620">
        <v>615120</v>
      </c>
      <c r="F5620" t="s">
        <v>24196</v>
      </c>
      <c r="G5620" s="7">
        <v>2.95</v>
      </c>
    </row>
    <row r="5621" spans="1:7" x14ac:dyDescent="0.3">
      <c r="A5621" s="310">
        <v>3022029</v>
      </c>
      <c r="B5621" t="s">
        <v>24222</v>
      </c>
      <c r="C5621" t="s">
        <v>100</v>
      </c>
      <c r="D5621" t="s">
        <v>373</v>
      </c>
      <c r="E5621">
        <v>615130</v>
      </c>
      <c r="F5621" t="s">
        <v>24196</v>
      </c>
      <c r="G5621" s="7">
        <v>-81.77</v>
      </c>
    </row>
    <row r="5622" spans="1:7" x14ac:dyDescent="0.3">
      <c r="A5622" s="310">
        <v>3022029</v>
      </c>
      <c r="B5622" t="s">
        <v>24222</v>
      </c>
      <c r="C5622" t="s">
        <v>100</v>
      </c>
      <c r="D5622" t="s">
        <v>373</v>
      </c>
      <c r="E5622">
        <v>615130</v>
      </c>
      <c r="F5622" t="s">
        <v>24196</v>
      </c>
      <c r="G5622" s="7">
        <v>1344.45</v>
      </c>
    </row>
    <row r="5623" spans="1:7" x14ac:dyDescent="0.3">
      <c r="A5623" s="310">
        <v>3022029</v>
      </c>
      <c r="B5623" t="s">
        <v>24222</v>
      </c>
      <c r="C5623" t="s">
        <v>100</v>
      </c>
      <c r="D5623" t="s">
        <v>373</v>
      </c>
      <c r="E5623">
        <v>615130</v>
      </c>
      <c r="F5623" t="s">
        <v>24196</v>
      </c>
      <c r="G5623" s="7">
        <v>13.27</v>
      </c>
    </row>
    <row r="5624" spans="1:7" x14ac:dyDescent="0.3">
      <c r="A5624" s="310">
        <v>3022029</v>
      </c>
      <c r="B5624" t="s">
        <v>24222</v>
      </c>
      <c r="C5624" t="s">
        <v>100</v>
      </c>
      <c r="D5624" t="s">
        <v>371</v>
      </c>
      <c r="E5624">
        <v>617100</v>
      </c>
      <c r="F5624" t="s">
        <v>24196</v>
      </c>
      <c r="G5624" s="7">
        <v>1200.02</v>
      </c>
    </row>
    <row r="5625" spans="1:7" x14ac:dyDescent="0.3">
      <c r="A5625" s="310">
        <v>3022029</v>
      </c>
      <c r="B5625" t="s">
        <v>24222</v>
      </c>
      <c r="C5625" t="s">
        <v>100</v>
      </c>
      <c r="D5625" t="s">
        <v>373</v>
      </c>
      <c r="E5625">
        <v>616160</v>
      </c>
      <c r="F5625" t="s">
        <v>24196</v>
      </c>
      <c r="G5625" s="7">
        <v>162.47</v>
      </c>
    </row>
    <row r="5626" spans="1:7" x14ac:dyDescent="0.3">
      <c r="A5626" s="310">
        <v>3022029</v>
      </c>
      <c r="B5626" t="s">
        <v>24222</v>
      </c>
      <c r="C5626" t="s">
        <v>100</v>
      </c>
      <c r="D5626" t="s">
        <v>371</v>
      </c>
      <c r="E5626">
        <v>617100</v>
      </c>
      <c r="F5626" t="s">
        <v>24196</v>
      </c>
      <c r="G5626" s="7">
        <v>964.49</v>
      </c>
    </row>
    <row r="5627" spans="1:7" x14ac:dyDescent="0.3">
      <c r="A5627" s="310">
        <v>3022029</v>
      </c>
      <c r="B5627" t="s">
        <v>24222</v>
      </c>
      <c r="C5627" t="s">
        <v>100</v>
      </c>
      <c r="D5627" t="s">
        <v>377</v>
      </c>
      <c r="E5627">
        <v>611120</v>
      </c>
      <c r="F5627" t="s">
        <v>24196</v>
      </c>
      <c r="G5627" s="7">
        <v>12.77</v>
      </c>
    </row>
    <row r="5628" spans="1:7" x14ac:dyDescent="0.3">
      <c r="A5628" s="310">
        <v>3022029</v>
      </c>
      <c r="B5628" t="s">
        <v>24222</v>
      </c>
      <c r="C5628" t="s">
        <v>100</v>
      </c>
      <c r="D5628" t="s">
        <v>373</v>
      </c>
      <c r="E5628">
        <v>616160</v>
      </c>
      <c r="F5628" t="s">
        <v>24196</v>
      </c>
      <c r="G5628" s="7">
        <v>218.5</v>
      </c>
    </row>
    <row r="5629" spans="1:7" x14ac:dyDescent="0.3">
      <c r="A5629" s="310">
        <v>3022029</v>
      </c>
      <c r="B5629" t="s">
        <v>24222</v>
      </c>
      <c r="C5629" t="s">
        <v>100</v>
      </c>
      <c r="D5629" t="s">
        <v>373</v>
      </c>
      <c r="E5629">
        <v>615130</v>
      </c>
      <c r="F5629" t="s">
        <v>24196</v>
      </c>
      <c r="G5629" s="7">
        <v>81.77</v>
      </c>
    </row>
    <row r="5630" spans="1:7" x14ac:dyDescent="0.3">
      <c r="A5630" s="310">
        <v>3022029</v>
      </c>
      <c r="B5630" t="s">
        <v>24222</v>
      </c>
      <c r="C5630" t="s">
        <v>100</v>
      </c>
      <c r="D5630" t="s">
        <v>377</v>
      </c>
      <c r="E5630">
        <v>611110</v>
      </c>
      <c r="F5630" t="s">
        <v>24196</v>
      </c>
      <c r="G5630" s="7">
        <v>-14.7</v>
      </c>
    </row>
    <row r="5631" spans="1:7" x14ac:dyDescent="0.3">
      <c r="A5631" s="310">
        <v>3022029</v>
      </c>
      <c r="B5631" t="s">
        <v>24222</v>
      </c>
      <c r="C5631" t="s">
        <v>100</v>
      </c>
      <c r="D5631" t="s">
        <v>377</v>
      </c>
      <c r="E5631">
        <v>611110</v>
      </c>
      <c r="F5631" t="s">
        <v>24196</v>
      </c>
      <c r="G5631" s="7">
        <v>16.2</v>
      </c>
    </row>
    <row r="5632" spans="1:7" x14ac:dyDescent="0.3">
      <c r="A5632" s="310">
        <v>3022029</v>
      </c>
      <c r="B5632" t="s">
        <v>24222</v>
      </c>
      <c r="C5632" t="s">
        <v>100</v>
      </c>
      <c r="D5632" t="s">
        <v>377</v>
      </c>
      <c r="E5632">
        <v>611110</v>
      </c>
      <c r="F5632" t="s">
        <v>24196</v>
      </c>
      <c r="G5632" s="7">
        <v>3.24</v>
      </c>
    </row>
    <row r="5633" spans="1:7" x14ac:dyDescent="0.3">
      <c r="A5633" s="310">
        <v>3022029</v>
      </c>
      <c r="B5633" t="s">
        <v>24222</v>
      </c>
      <c r="C5633" t="s">
        <v>100</v>
      </c>
      <c r="D5633" t="s">
        <v>374</v>
      </c>
      <c r="E5633">
        <v>615120</v>
      </c>
      <c r="F5633" t="s">
        <v>24196</v>
      </c>
      <c r="G5633" s="7">
        <v>1.58</v>
      </c>
    </row>
    <row r="5634" spans="1:7" x14ac:dyDescent="0.3">
      <c r="A5634" s="310">
        <v>3022029</v>
      </c>
      <c r="B5634" t="s">
        <v>24222</v>
      </c>
      <c r="C5634" t="s">
        <v>100</v>
      </c>
      <c r="D5634" t="s">
        <v>377</v>
      </c>
      <c r="E5634">
        <v>611110</v>
      </c>
      <c r="F5634" t="s">
        <v>24196</v>
      </c>
      <c r="G5634" s="7">
        <v>-0.01</v>
      </c>
    </row>
    <row r="5635" spans="1:7" x14ac:dyDescent="0.3">
      <c r="A5635" s="310">
        <v>3022029</v>
      </c>
      <c r="B5635" t="s">
        <v>24222</v>
      </c>
      <c r="C5635" t="s">
        <v>100</v>
      </c>
      <c r="D5635" t="s">
        <v>374</v>
      </c>
      <c r="E5635">
        <v>615120</v>
      </c>
      <c r="F5635" t="s">
        <v>24196</v>
      </c>
      <c r="G5635" s="7">
        <v>589.01</v>
      </c>
    </row>
    <row r="5636" spans="1:7" x14ac:dyDescent="0.3">
      <c r="A5636" s="310">
        <v>3022029</v>
      </c>
      <c r="B5636" t="s">
        <v>24222</v>
      </c>
      <c r="C5636" t="s">
        <v>100</v>
      </c>
      <c r="D5636" t="s">
        <v>377</v>
      </c>
      <c r="E5636">
        <v>611110</v>
      </c>
      <c r="F5636" t="s">
        <v>24196</v>
      </c>
      <c r="G5636" s="7">
        <v>-16.2</v>
      </c>
    </row>
    <row r="5637" spans="1:7" x14ac:dyDescent="0.3">
      <c r="A5637" s="310">
        <v>3022029</v>
      </c>
      <c r="B5637" t="s">
        <v>24222</v>
      </c>
      <c r="C5637" t="s">
        <v>100</v>
      </c>
      <c r="D5637" t="s">
        <v>377</v>
      </c>
      <c r="E5637">
        <v>611110</v>
      </c>
      <c r="F5637" t="s">
        <v>24196</v>
      </c>
      <c r="G5637" s="7">
        <v>0.01</v>
      </c>
    </row>
    <row r="5638" spans="1:7" x14ac:dyDescent="0.3">
      <c r="A5638" s="310">
        <v>3022029</v>
      </c>
      <c r="B5638" t="s">
        <v>24222</v>
      </c>
      <c r="C5638" t="s">
        <v>100</v>
      </c>
      <c r="D5638" t="s">
        <v>373</v>
      </c>
      <c r="E5638">
        <v>615130</v>
      </c>
      <c r="F5638" t="s">
        <v>24196</v>
      </c>
      <c r="G5638" s="7">
        <v>69.77</v>
      </c>
    </row>
    <row r="5639" spans="1:7" x14ac:dyDescent="0.3">
      <c r="A5639" s="310">
        <v>3022029</v>
      </c>
      <c r="B5639" t="s">
        <v>24222</v>
      </c>
      <c r="C5639" t="s">
        <v>100</v>
      </c>
      <c r="D5639" t="s">
        <v>373</v>
      </c>
      <c r="E5639">
        <v>617150</v>
      </c>
      <c r="F5639" t="s">
        <v>24196</v>
      </c>
      <c r="G5639" s="7">
        <v>403.33</v>
      </c>
    </row>
    <row r="5640" spans="1:7" x14ac:dyDescent="0.3">
      <c r="A5640" s="310">
        <v>3022029</v>
      </c>
      <c r="B5640" t="s">
        <v>24222</v>
      </c>
      <c r="C5640" t="s">
        <v>100</v>
      </c>
      <c r="D5640" t="s">
        <v>374</v>
      </c>
      <c r="E5640">
        <v>615120</v>
      </c>
      <c r="F5640" t="s">
        <v>24196</v>
      </c>
      <c r="G5640" s="7">
        <v>19</v>
      </c>
    </row>
    <row r="5641" spans="1:7" x14ac:dyDescent="0.3">
      <c r="A5641" s="310">
        <v>3022029</v>
      </c>
      <c r="B5641" t="s">
        <v>24222</v>
      </c>
      <c r="C5641" t="s">
        <v>100</v>
      </c>
      <c r="D5641" t="s">
        <v>371</v>
      </c>
      <c r="E5641">
        <v>615100</v>
      </c>
      <c r="F5641" t="s">
        <v>24196</v>
      </c>
      <c r="G5641" s="7">
        <v>4724.87</v>
      </c>
    </row>
    <row r="5642" spans="1:7" x14ac:dyDescent="0.3">
      <c r="A5642" s="310">
        <v>3022029</v>
      </c>
      <c r="B5642" t="s">
        <v>24222</v>
      </c>
      <c r="C5642" t="s">
        <v>100</v>
      </c>
      <c r="D5642" t="s">
        <v>373</v>
      </c>
      <c r="E5642">
        <v>615130</v>
      </c>
      <c r="F5642" t="s">
        <v>24196</v>
      </c>
      <c r="G5642" s="7">
        <v>81.77</v>
      </c>
    </row>
    <row r="5643" spans="1:7" x14ac:dyDescent="0.3">
      <c r="A5643" s="310">
        <v>3022029</v>
      </c>
      <c r="B5643" t="s">
        <v>24222</v>
      </c>
      <c r="C5643" t="s">
        <v>100</v>
      </c>
      <c r="D5643" t="s">
        <v>374</v>
      </c>
      <c r="E5643">
        <v>615120</v>
      </c>
      <c r="F5643" t="s">
        <v>24196</v>
      </c>
      <c r="G5643" s="7">
        <v>2.95</v>
      </c>
    </row>
    <row r="5644" spans="1:7" x14ac:dyDescent="0.3">
      <c r="A5644" s="310">
        <v>3022029</v>
      </c>
      <c r="B5644" t="s">
        <v>24222</v>
      </c>
      <c r="C5644" t="s">
        <v>100</v>
      </c>
      <c r="D5644" t="s">
        <v>377</v>
      </c>
      <c r="E5644">
        <v>611110</v>
      </c>
      <c r="F5644" t="s">
        <v>24196</v>
      </c>
      <c r="G5644" s="7">
        <v>5.38</v>
      </c>
    </row>
    <row r="5645" spans="1:7" x14ac:dyDescent="0.3">
      <c r="A5645" s="310">
        <v>3022029</v>
      </c>
      <c r="B5645" t="s">
        <v>24222</v>
      </c>
      <c r="C5645" t="s">
        <v>100</v>
      </c>
      <c r="D5645" t="s">
        <v>377</v>
      </c>
      <c r="E5645">
        <v>611110</v>
      </c>
      <c r="F5645" t="s">
        <v>24196</v>
      </c>
      <c r="G5645" s="7">
        <v>502.17</v>
      </c>
    </row>
    <row r="5646" spans="1:7" x14ac:dyDescent="0.3">
      <c r="A5646" s="310">
        <v>3022029</v>
      </c>
      <c r="B5646" t="s">
        <v>24222</v>
      </c>
      <c r="C5646" t="s">
        <v>100</v>
      </c>
      <c r="D5646" t="s">
        <v>377</v>
      </c>
      <c r="E5646">
        <v>611120</v>
      </c>
      <c r="F5646" t="s">
        <v>24196</v>
      </c>
      <c r="G5646" s="7">
        <v>59.02</v>
      </c>
    </row>
    <row r="5647" spans="1:7" x14ac:dyDescent="0.3">
      <c r="A5647" s="310">
        <v>3022029</v>
      </c>
      <c r="B5647" t="s">
        <v>24222</v>
      </c>
      <c r="C5647" t="s">
        <v>100</v>
      </c>
      <c r="D5647" t="s">
        <v>377</v>
      </c>
      <c r="E5647">
        <v>611130</v>
      </c>
      <c r="F5647" t="s">
        <v>24196</v>
      </c>
      <c r="G5647" s="7">
        <v>102.44</v>
      </c>
    </row>
    <row r="5648" spans="1:7" x14ac:dyDescent="0.3">
      <c r="A5648" s="310">
        <v>3022029</v>
      </c>
      <c r="B5648" t="s">
        <v>24222</v>
      </c>
      <c r="C5648" t="s">
        <v>100</v>
      </c>
      <c r="D5648" t="s">
        <v>373</v>
      </c>
      <c r="E5648">
        <v>615130</v>
      </c>
      <c r="F5648" t="s">
        <v>24196</v>
      </c>
      <c r="G5648" s="7">
        <v>81.77</v>
      </c>
    </row>
    <row r="5649" spans="1:7" x14ac:dyDescent="0.3">
      <c r="A5649" s="310">
        <v>3022029</v>
      </c>
      <c r="B5649" t="s">
        <v>24222</v>
      </c>
      <c r="C5649" t="s">
        <v>100</v>
      </c>
      <c r="D5649" t="s">
        <v>377</v>
      </c>
      <c r="E5649">
        <v>611110</v>
      </c>
      <c r="F5649" t="s">
        <v>24196</v>
      </c>
      <c r="G5649" s="7">
        <v>2.9</v>
      </c>
    </row>
    <row r="5650" spans="1:7" x14ac:dyDescent="0.3">
      <c r="A5650" s="310">
        <v>3022029</v>
      </c>
      <c r="B5650" t="s">
        <v>24222</v>
      </c>
      <c r="C5650" t="s">
        <v>100</v>
      </c>
      <c r="D5650" t="s">
        <v>377</v>
      </c>
      <c r="E5650">
        <v>611110</v>
      </c>
      <c r="F5650" t="s">
        <v>24196</v>
      </c>
      <c r="G5650" s="7">
        <v>14.7</v>
      </c>
    </row>
    <row r="5651" spans="1:7" x14ac:dyDescent="0.3">
      <c r="A5651" s="310">
        <v>3022029</v>
      </c>
      <c r="B5651" t="s">
        <v>24222</v>
      </c>
      <c r="C5651" t="s">
        <v>100</v>
      </c>
      <c r="D5651" t="s">
        <v>377</v>
      </c>
      <c r="E5651">
        <v>611110</v>
      </c>
      <c r="F5651" t="s">
        <v>24196</v>
      </c>
      <c r="G5651" s="7">
        <v>-14.7</v>
      </c>
    </row>
    <row r="5652" spans="1:7" x14ac:dyDescent="0.3">
      <c r="A5652" s="310">
        <v>3022029</v>
      </c>
      <c r="B5652" t="s">
        <v>24222</v>
      </c>
      <c r="C5652" t="s">
        <v>100</v>
      </c>
      <c r="D5652" t="s">
        <v>374</v>
      </c>
      <c r="E5652">
        <v>615120</v>
      </c>
      <c r="F5652" t="s">
        <v>24196</v>
      </c>
      <c r="G5652" s="7">
        <v>19</v>
      </c>
    </row>
    <row r="5653" spans="1:7" x14ac:dyDescent="0.3">
      <c r="A5653" s="310">
        <v>3022029</v>
      </c>
      <c r="B5653" t="s">
        <v>24222</v>
      </c>
      <c r="C5653" t="s">
        <v>100</v>
      </c>
      <c r="D5653" t="s">
        <v>371</v>
      </c>
      <c r="E5653">
        <v>615100</v>
      </c>
      <c r="F5653" t="s">
        <v>24196</v>
      </c>
      <c r="G5653" s="7">
        <v>7814.92</v>
      </c>
    </row>
    <row r="5654" spans="1:7" x14ac:dyDescent="0.3">
      <c r="A5654" s="310">
        <v>3022029</v>
      </c>
      <c r="B5654" t="s">
        <v>24222</v>
      </c>
      <c r="C5654" t="s">
        <v>100</v>
      </c>
      <c r="D5654" t="s">
        <v>377</v>
      </c>
      <c r="E5654">
        <v>611110</v>
      </c>
      <c r="F5654" t="s">
        <v>24196</v>
      </c>
      <c r="G5654" s="7">
        <v>-14.7</v>
      </c>
    </row>
    <row r="5655" spans="1:7" x14ac:dyDescent="0.3">
      <c r="A5655" s="310">
        <v>3022029</v>
      </c>
      <c r="B5655" t="s">
        <v>24222</v>
      </c>
      <c r="C5655" t="s">
        <v>100</v>
      </c>
      <c r="D5655" t="s">
        <v>371</v>
      </c>
      <c r="E5655">
        <v>615100</v>
      </c>
      <c r="F5655" t="s">
        <v>24196</v>
      </c>
      <c r="G5655" s="7">
        <v>3160.92</v>
      </c>
    </row>
    <row r="5656" spans="1:7" x14ac:dyDescent="0.3">
      <c r="A5656" s="310">
        <v>3022029</v>
      </c>
      <c r="B5656" t="s">
        <v>24222</v>
      </c>
      <c r="C5656" t="s">
        <v>100</v>
      </c>
      <c r="D5656" t="s">
        <v>377</v>
      </c>
      <c r="E5656">
        <v>611120</v>
      </c>
      <c r="F5656" t="s">
        <v>24196</v>
      </c>
      <c r="G5656" s="7">
        <v>24.33</v>
      </c>
    </row>
    <row r="5657" spans="1:7" x14ac:dyDescent="0.3">
      <c r="A5657" s="310">
        <v>3022029</v>
      </c>
      <c r="B5657" t="s">
        <v>24222</v>
      </c>
      <c r="C5657" t="s">
        <v>100</v>
      </c>
      <c r="D5657" t="s">
        <v>374</v>
      </c>
      <c r="E5657">
        <v>615120</v>
      </c>
      <c r="F5657" t="s">
        <v>24196</v>
      </c>
      <c r="G5657" s="7">
        <v>-19</v>
      </c>
    </row>
    <row r="5658" spans="1:7" x14ac:dyDescent="0.3">
      <c r="A5658" s="310">
        <v>3022029</v>
      </c>
      <c r="B5658" t="s">
        <v>24222</v>
      </c>
      <c r="C5658" t="s">
        <v>100</v>
      </c>
      <c r="D5658" t="s">
        <v>377</v>
      </c>
      <c r="E5658">
        <v>611110</v>
      </c>
      <c r="F5658" t="s">
        <v>24196</v>
      </c>
      <c r="G5658" s="7">
        <v>0.74</v>
      </c>
    </row>
    <row r="5659" spans="1:7" x14ac:dyDescent="0.3">
      <c r="A5659" s="310">
        <v>3022029</v>
      </c>
      <c r="B5659" t="s">
        <v>24222</v>
      </c>
      <c r="C5659" t="s">
        <v>100</v>
      </c>
      <c r="D5659" t="s">
        <v>377</v>
      </c>
      <c r="E5659">
        <v>611110</v>
      </c>
      <c r="F5659" t="s">
        <v>24196</v>
      </c>
      <c r="G5659" s="7">
        <v>16.2</v>
      </c>
    </row>
    <row r="5660" spans="1:7" x14ac:dyDescent="0.3">
      <c r="A5660" s="310">
        <v>3022029</v>
      </c>
      <c r="B5660" t="s">
        <v>24222</v>
      </c>
      <c r="C5660" t="s">
        <v>100</v>
      </c>
      <c r="D5660" t="s">
        <v>377</v>
      </c>
      <c r="E5660">
        <v>611120</v>
      </c>
      <c r="F5660" t="s">
        <v>24196</v>
      </c>
      <c r="G5660" s="7">
        <v>42.64</v>
      </c>
    </row>
    <row r="5661" spans="1:7" x14ac:dyDescent="0.3">
      <c r="A5661" s="310">
        <v>3022029</v>
      </c>
      <c r="B5661" t="s">
        <v>24222</v>
      </c>
      <c r="C5661" t="s">
        <v>100</v>
      </c>
      <c r="D5661" t="s">
        <v>377</v>
      </c>
      <c r="E5661">
        <v>611110</v>
      </c>
      <c r="F5661" t="s">
        <v>24196</v>
      </c>
      <c r="G5661" s="7">
        <v>-14.7</v>
      </c>
    </row>
    <row r="5662" spans="1:7" x14ac:dyDescent="0.3">
      <c r="A5662" s="310">
        <v>3022029</v>
      </c>
      <c r="B5662" t="s">
        <v>24222</v>
      </c>
      <c r="C5662" t="s">
        <v>100</v>
      </c>
      <c r="D5662" t="s">
        <v>377</v>
      </c>
      <c r="E5662">
        <v>611110</v>
      </c>
      <c r="F5662" t="s">
        <v>24196</v>
      </c>
      <c r="G5662" s="7">
        <v>16.2</v>
      </c>
    </row>
    <row r="5663" spans="1:7" x14ac:dyDescent="0.3">
      <c r="A5663" s="310">
        <v>3022029</v>
      </c>
      <c r="B5663" t="s">
        <v>24222</v>
      </c>
      <c r="C5663" t="s">
        <v>100</v>
      </c>
      <c r="D5663" t="s">
        <v>373</v>
      </c>
      <c r="E5663">
        <v>617150</v>
      </c>
      <c r="F5663" t="s">
        <v>24196</v>
      </c>
      <c r="G5663" s="7">
        <v>446.75</v>
      </c>
    </row>
    <row r="5664" spans="1:7" x14ac:dyDescent="0.3">
      <c r="A5664" s="310">
        <v>3022029</v>
      </c>
      <c r="B5664" t="s">
        <v>24222</v>
      </c>
      <c r="C5664" t="s">
        <v>100</v>
      </c>
      <c r="D5664" t="s">
        <v>377</v>
      </c>
      <c r="E5664">
        <v>611130</v>
      </c>
      <c r="F5664" t="s">
        <v>24196</v>
      </c>
      <c r="G5664" s="7">
        <v>102.44</v>
      </c>
    </row>
    <row r="5665" spans="1:7" x14ac:dyDescent="0.3">
      <c r="A5665" s="310">
        <v>3022029</v>
      </c>
      <c r="B5665" t="s">
        <v>24222</v>
      </c>
      <c r="C5665" t="s">
        <v>100</v>
      </c>
      <c r="D5665" t="s">
        <v>371</v>
      </c>
      <c r="E5665">
        <v>615100</v>
      </c>
      <c r="F5665" t="s">
        <v>24196</v>
      </c>
      <c r="G5665" s="7">
        <v>3865.58</v>
      </c>
    </row>
    <row r="5666" spans="1:7" x14ac:dyDescent="0.3">
      <c r="A5666" s="310">
        <v>3022029</v>
      </c>
      <c r="B5666" t="s">
        <v>24222</v>
      </c>
      <c r="C5666" t="s">
        <v>100</v>
      </c>
      <c r="D5666" t="s">
        <v>377</v>
      </c>
      <c r="E5666">
        <v>611110</v>
      </c>
      <c r="F5666" t="s">
        <v>24196</v>
      </c>
      <c r="G5666" s="7">
        <v>-16.2</v>
      </c>
    </row>
    <row r="5667" spans="1:7" x14ac:dyDescent="0.3">
      <c r="A5667" s="310">
        <v>3022029</v>
      </c>
      <c r="B5667" t="s">
        <v>24222</v>
      </c>
      <c r="C5667" t="s">
        <v>100</v>
      </c>
      <c r="D5667" t="s">
        <v>373</v>
      </c>
      <c r="E5667">
        <v>616160</v>
      </c>
      <c r="F5667" t="s">
        <v>24196</v>
      </c>
      <c r="G5667" s="7">
        <v>365.52</v>
      </c>
    </row>
    <row r="5668" spans="1:7" x14ac:dyDescent="0.3">
      <c r="A5668" s="310">
        <v>3022029</v>
      </c>
      <c r="B5668" t="s">
        <v>24222</v>
      </c>
      <c r="C5668" t="s">
        <v>100</v>
      </c>
      <c r="D5668" t="s">
        <v>373</v>
      </c>
      <c r="E5668">
        <v>615130</v>
      </c>
      <c r="F5668" t="s">
        <v>24196</v>
      </c>
      <c r="G5668" s="7">
        <v>2298.88</v>
      </c>
    </row>
    <row r="5669" spans="1:7" x14ac:dyDescent="0.3">
      <c r="A5669" s="310">
        <v>3022029</v>
      </c>
      <c r="B5669" t="s">
        <v>24222</v>
      </c>
      <c r="C5669" t="s">
        <v>100</v>
      </c>
      <c r="D5669" t="s">
        <v>377</v>
      </c>
      <c r="E5669">
        <v>611110</v>
      </c>
      <c r="F5669" t="s">
        <v>24196</v>
      </c>
      <c r="G5669" s="7">
        <v>14.7</v>
      </c>
    </row>
    <row r="5670" spans="1:7" x14ac:dyDescent="0.3">
      <c r="A5670" s="310">
        <v>3022029</v>
      </c>
      <c r="B5670" t="s">
        <v>24222</v>
      </c>
      <c r="C5670" t="s">
        <v>100</v>
      </c>
      <c r="D5670" t="s">
        <v>373</v>
      </c>
      <c r="E5670">
        <v>615130</v>
      </c>
      <c r="F5670" t="s">
        <v>24196</v>
      </c>
      <c r="G5670" s="7">
        <v>-81.77</v>
      </c>
    </row>
    <row r="5671" spans="1:7" x14ac:dyDescent="0.3">
      <c r="A5671" s="310">
        <v>3022029</v>
      </c>
      <c r="B5671" t="s">
        <v>24222</v>
      </c>
      <c r="C5671" t="s">
        <v>100</v>
      </c>
      <c r="D5671" t="s">
        <v>377</v>
      </c>
      <c r="E5671">
        <v>611110</v>
      </c>
      <c r="F5671" t="s">
        <v>24196</v>
      </c>
      <c r="G5671" s="7">
        <v>-14.7</v>
      </c>
    </row>
    <row r="5672" spans="1:7" x14ac:dyDescent="0.3">
      <c r="A5672" s="310">
        <v>3022029</v>
      </c>
      <c r="B5672" t="s">
        <v>24222</v>
      </c>
      <c r="C5672" t="s">
        <v>100</v>
      </c>
      <c r="D5672" t="s">
        <v>376</v>
      </c>
      <c r="E5672">
        <v>615110</v>
      </c>
      <c r="F5672" t="s">
        <v>24196</v>
      </c>
      <c r="G5672" s="7">
        <v>8.9499999999999993</v>
      </c>
    </row>
    <row r="5673" spans="1:7" x14ac:dyDescent="0.3">
      <c r="A5673" s="310">
        <v>3022029</v>
      </c>
      <c r="B5673" t="s">
        <v>24222</v>
      </c>
      <c r="C5673" t="s">
        <v>100</v>
      </c>
      <c r="D5673" t="s">
        <v>374</v>
      </c>
      <c r="E5673">
        <v>615120</v>
      </c>
      <c r="F5673" t="s">
        <v>24196</v>
      </c>
      <c r="G5673" s="7">
        <v>2.95</v>
      </c>
    </row>
    <row r="5674" spans="1:7" x14ac:dyDescent="0.3">
      <c r="A5674" s="310">
        <v>3022029</v>
      </c>
      <c r="B5674" t="s">
        <v>24222</v>
      </c>
      <c r="C5674" t="s">
        <v>100</v>
      </c>
      <c r="D5674" t="s">
        <v>371</v>
      </c>
      <c r="E5674">
        <v>616100</v>
      </c>
      <c r="F5674" t="s">
        <v>24196</v>
      </c>
      <c r="G5674" s="7">
        <v>889.37</v>
      </c>
    </row>
    <row r="5675" spans="1:7" x14ac:dyDescent="0.3">
      <c r="A5675" s="310">
        <v>3022029</v>
      </c>
      <c r="B5675" t="s">
        <v>24222</v>
      </c>
      <c r="C5675" t="s">
        <v>100</v>
      </c>
      <c r="D5675" t="s">
        <v>373</v>
      </c>
      <c r="E5675">
        <v>615130</v>
      </c>
      <c r="F5675" t="s">
        <v>24196</v>
      </c>
      <c r="G5675" s="7">
        <v>81.77</v>
      </c>
    </row>
    <row r="5676" spans="1:7" x14ac:dyDescent="0.3">
      <c r="A5676" s="310">
        <v>3022029</v>
      </c>
      <c r="B5676" t="s">
        <v>24222</v>
      </c>
      <c r="C5676" t="s">
        <v>100</v>
      </c>
      <c r="D5676" t="s">
        <v>373</v>
      </c>
      <c r="E5676">
        <v>617150</v>
      </c>
      <c r="F5676" t="s">
        <v>24196</v>
      </c>
      <c r="G5676" s="7">
        <v>209</v>
      </c>
    </row>
    <row r="5677" spans="1:7" x14ac:dyDescent="0.3">
      <c r="A5677" s="310">
        <v>3022029</v>
      </c>
      <c r="B5677" t="s">
        <v>24222</v>
      </c>
      <c r="C5677" t="s">
        <v>100</v>
      </c>
      <c r="D5677" t="s">
        <v>377</v>
      </c>
      <c r="E5677">
        <v>611130</v>
      </c>
      <c r="F5677" t="s">
        <v>24196</v>
      </c>
      <c r="G5677" s="7">
        <v>102.44</v>
      </c>
    </row>
    <row r="5678" spans="1:7" x14ac:dyDescent="0.3">
      <c r="A5678" s="310">
        <v>3022029</v>
      </c>
      <c r="B5678" t="s">
        <v>24222</v>
      </c>
      <c r="C5678" t="s">
        <v>100</v>
      </c>
      <c r="D5678" t="s">
        <v>373</v>
      </c>
      <c r="E5678">
        <v>615130</v>
      </c>
      <c r="F5678" t="s">
        <v>24196</v>
      </c>
      <c r="G5678" s="7">
        <v>-81.77</v>
      </c>
    </row>
    <row r="5679" spans="1:7" x14ac:dyDescent="0.3">
      <c r="A5679" s="310">
        <v>3022029</v>
      </c>
      <c r="B5679" t="s">
        <v>24222</v>
      </c>
      <c r="C5679" t="s">
        <v>100</v>
      </c>
      <c r="D5679" t="s">
        <v>374</v>
      </c>
      <c r="E5679">
        <v>615120</v>
      </c>
      <c r="F5679" t="s">
        <v>24196</v>
      </c>
      <c r="G5679" s="7">
        <v>19</v>
      </c>
    </row>
    <row r="5680" spans="1:7" x14ac:dyDescent="0.3">
      <c r="A5680" s="310">
        <v>3022029</v>
      </c>
      <c r="B5680" t="s">
        <v>24222</v>
      </c>
      <c r="C5680" t="s">
        <v>100</v>
      </c>
      <c r="D5680" t="s">
        <v>377</v>
      </c>
      <c r="E5680">
        <v>611110</v>
      </c>
      <c r="F5680" t="s">
        <v>24196</v>
      </c>
      <c r="G5680" s="7">
        <v>-16.2</v>
      </c>
    </row>
    <row r="5681" spans="1:7" x14ac:dyDescent="0.3">
      <c r="A5681" s="310">
        <v>3022029</v>
      </c>
      <c r="B5681" t="s">
        <v>24222</v>
      </c>
      <c r="C5681" t="s">
        <v>100</v>
      </c>
      <c r="D5681" t="s">
        <v>377</v>
      </c>
      <c r="E5681">
        <v>611110</v>
      </c>
      <c r="F5681" t="s">
        <v>24196</v>
      </c>
      <c r="G5681" s="7">
        <v>-14.7</v>
      </c>
    </row>
    <row r="5682" spans="1:7" x14ac:dyDescent="0.3">
      <c r="A5682" s="310">
        <v>3022029</v>
      </c>
      <c r="B5682" t="s">
        <v>24222</v>
      </c>
      <c r="C5682" t="s">
        <v>100</v>
      </c>
      <c r="D5682" t="s">
        <v>377</v>
      </c>
      <c r="E5682">
        <v>611130</v>
      </c>
      <c r="F5682" t="s">
        <v>24196</v>
      </c>
      <c r="G5682" s="7">
        <v>237.3</v>
      </c>
    </row>
    <row r="5683" spans="1:7" x14ac:dyDescent="0.3">
      <c r="A5683" s="310">
        <v>3022029</v>
      </c>
      <c r="B5683" t="s">
        <v>24222</v>
      </c>
      <c r="C5683" t="s">
        <v>100</v>
      </c>
      <c r="D5683" t="s">
        <v>377</v>
      </c>
      <c r="E5683">
        <v>611110</v>
      </c>
      <c r="F5683" t="s">
        <v>24196</v>
      </c>
      <c r="G5683" s="7">
        <v>-0.01</v>
      </c>
    </row>
    <row r="5684" spans="1:7" x14ac:dyDescent="0.3">
      <c r="A5684" s="310">
        <v>3022029</v>
      </c>
      <c r="B5684" t="s">
        <v>24222</v>
      </c>
      <c r="C5684" t="s">
        <v>100</v>
      </c>
      <c r="D5684" t="s">
        <v>371</v>
      </c>
      <c r="E5684">
        <v>616100</v>
      </c>
      <c r="F5684" t="s">
        <v>24196</v>
      </c>
      <c r="G5684" s="7">
        <v>586.47</v>
      </c>
    </row>
    <row r="5685" spans="1:7" x14ac:dyDescent="0.3">
      <c r="A5685" s="310">
        <v>3022029</v>
      </c>
      <c r="B5685" t="s">
        <v>24222</v>
      </c>
      <c r="C5685" t="s">
        <v>100</v>
      </c>
      <c r="D5685" t="s">
        <v>376</v>
      </c>
      <c r="E5685">
        <v>615110</v>
      </c>
      <c r="F5685" t="s">
        <v>24196</v>
      </c>
      <c r="G5685" s="7">
        <v>2295.62</v>
      </c>
    </row>
    <row r="5686" spans="1:7" x14ac:dyDescent="0.3">
      <c r="A5686" s="310">
        <v>3022029</v>
      </c>
      <c r="B5686" t="s">
        <v>24222</v>
      </c>
      <c r="C5686" t="s">
        <v>100</v>
      </c>
      <c r="D5686" t="s">
        <v>373</v>
      </c>
      <c r="E5686">
        <v>617150</v>
      </c>
      <c r="F5686" t="s">
        <v>24196</v>
      </c>
      <c r="G5686" s="7">
        <v>245.23</v>
      </c>
    </row>
    <row r="5687" spans="1:7" x14ac:dyDescent="0.3">
      <c r="A5687" s="310">
        <v>3022029</v>
      </c>
      <c r="B5687" t="s">
        <v>24222</v>
      </c>
      <c r="C5687" t="s">
        <v>100</v>
      </c>
      <c r="D5687" t="s">
        <v>377</v>
      </c>
      <c r="E5687">
        <v>611110</v>
      </c>
      <c r="F5687" t="s">
        <v>24196</v>
      </c>
      <c r="G5687" s="7">
        <v>14.7</v>
      </c>
    </row>
    <row r="5688" spans="1:7" x14ac:dyDescent="0.3">
      <c r="A5688" s="310">
        <v>3022029</v>
      </c>
      <c r="B5688" t="s">
        <v>24222</v>
      </c>
      <c r="C5688" t="s">
        <v>100</v>
      </c>
      <c r="D5688" t="s">
        <v>373</v>
      </c>
      <c r="E5688">
        <v>615130</v>
      </c>
      <c r="F5688" t="s">
        <v>24196</v>
      </c>
      <c r="G5688" s="7">
        <v>-103.47</v>
      </c>
    </row>
    <row r="5689" spans="1:7" x14ac:dyDescent="0.3">
      <c r="A5689" s="310">
        <v>3022029</v>
      </c>
      <c r="B5689" t="s">
        <v>24222</v>
      </c>
      <c r="C5689" t="s">
        <v>100</v>
      </c>
      <c r="D5689" t="s">
        <v>377</v>
      </c>
      <c r="E5689">
        <v>611120</v>
      </c>
      <c r="F5689" t="s">
        <v>24196</v>
      </c>
      <c r="G5689" s="7">
        <v>46.54</v>
      </c>
    </row>
    <row r="5690" spans="1:7" x14ac:dyDescent="0.3">
      <c r="A5690" s="310">
        <v>3022029</v>
      </c>
      <c r="B5690" t="s">
        <v>24222</v>
      </c>
      <c r="C5690" t="s">
        <v>100</v>
      </c>
      <c r="D5690" t="s">
        <v>373</v>
      </c>
      <c r="E5690">
        <v>617150</v>
      </c>
      <c r="F5690" t="s">
        <v>24196</v>
      </c>
      <c r="G5690" s="7">
        <v>458.54</v>
      </c>
    </row>
    <row r="5691" spans="1:7" x14ac:dyDescent="0.3">
      <c r="A5691" s="310">
        <v>3022029</v>
      </c>
      <c r="B5691" t="s">
        <v>24222</v>
      </c>
      <c r="C5691" t="s">
        <v>100</v>
      </c>
      <c r="D5691" t="s">
        <v>373</v>
      </c>
      <c r="E5691">
        <v>616160</v>
      </c>
      <c r="F5691" t="s">
        <v>24196</v>
      </c>
      <c r="G5691" s="7">
        <v>167.26</v>
      </c>
    </row>
    <row r="5692" spans="1:7" x14ac:dyDescent="0.3">
      <c r="A5692" s="310">
        <v>3022029</v>
      </c>
      <c r="B5692" t="s">
        <v>24222</v>
      </c>
      <c r="C5692" t="s">
        <v>100</v>
      </c>
      <c r="D5692" t="s">
        <v>373</v>
      </c>
      <c r="E5692">
        <v>616160</v>
      </c>
      <c r="F5692" t="s">
        <v>24196</v>
      </c>
      <c r="G5692" s="7">
        <v>265.94</v>
      </c>
    </row>
    <row r="5693" spans="1:7" x14ac:dyDescent="0.3">
      <c r="A5693" s="310">
        <v>3022029</v>
      </c>
      <c r="B5693" t="s">
        <v>24222</v>
      </c>
      <c r="C5693" t="s">
        <v>100</v>
      </c>
      <c r="D5693" t="s">
        <v>374</v>
      </c>
      <c r="E5693">
        <v>617120</v>
      </c>
      <c r="F5693" t="s">
        <v>24196</v>
      </c>
      <c r="G5693" s="7">
        <v>120.16</v>
      </c>
    </row>
    <row r="5694" spans="1:7" x14ac:dyDescent="0.3">
      <c r="A5694" s="310">
        <v>3022029</v>
      </c>
      <c r="B5694" t="s">
        <v>24222</v>
      </c>
      <c r="C5694" t="s">
        <v>100</v>
      </c>
      <c r="D5694" t="s">
        <v>377</v>
      </c>
      <c r="E5694">
        <v>611120</v>
      </c>
      <c r="F5694" t="s">
        <v>24196</v>
      </c>
      <c r="G5694" s="7">
        <v>12.77</v>
      </c>
    </row>
    <row r="5695" spans="1:7" x14ac:dyDescent="0.3">
      <c r="A5695" s="310">
        <v>3022029</v>
      </c>
      <c r="B5695" t="s">
        <v>24222</v>
      </c>
      <c r="C5695" t="s">
        <v>100</v>
      </c>
      <c r="D5695" t="s">
        <v>373</v>
      </c>
      <c r="E5695">
        <v>615130</v>
      </c>
      <c r="F5695" t="s">
        <v>24196</v>
      </c>
      <c r="G5695" s="7">
        <v>150</v>
      </c>
    </row>
    <row r="5696" spans="1:7" x14ac:dyDescent="0.3">
      <c r="A5696" s="310">
        <v>3022029</v>
      </c>
      <c r="B5696" t="s">
        <v>24222</v>
      </c>
      <c r="C5696" t="s">
        <v>100</v>
      </c>
      <c r="D5696" t="s">
        <v>377</v>
      </c>
      <c r="E5696">
        <v>611110</v>
      </c>
      <c r="F5696" t="s">
        <v>24196</v>
      </c>
      <c r="G5696" s="7">
        <v>502.17</v>
      </c>
    </row>
    <row r="5697" spans="1:7" x14ac:dyDescent="0.3">
      <c r="A5697" s="310">
        <v>3022029</v>
      </c>
      <c r="B5697" t="s">
        <v>24222</v>
      </c>
      <c r="C5697" t="s">
        <v>100</v>
      </c>
      <c r="D5697" t="s">
        <v>373</v>
      </c>
      <c r="E5697">
        <v>616160</v>
      </c>
      <c r="F5697" t="s">
        <v>24196</v>
      </c>
      <c r="G5697" s="7">
        <v>185.33</v>
      </c>
    </row>
    <row r="5698" spans="1:7" x14ac:dyDescent="0.3">
      <c r="A5698" s="310">
        <v>3022029</v>
      </c>
      <c r="B5698" t="s">
        <v>24222</v>
      </c>
      <c r="C5698" t="s">
        <v>100</v>
      </c>
      <c r="D5698" t="s">
        <v>373</v>
      </c>
      <c r="E5698">
        <v>616160</v>
      </c>
      <c r="F5698" t="s">
        <v>24196</v>
      </c>
      <c r="G5698" s="7">
        <v>118.6</v>
      </c>
    </row>
    <row r="5699" spans="1:7" x14ac:dyDescent="0.3">
      <c r="A5699" s="310">
        <v>3022029</v>
      </c>
      <c r="B5699" t="s">
        <v>24222</v>
      </c>
      <c r="C5699" t="s">
        <v>100</v>
      </c>
      <c r="D5699" t="s">
        <v>375</v>
      </c>
      <c r="E5699">
        <v>615140</v>
      </c>
      <c r="F5699" t="s">
        <v>24196</v>
      </c>
      <c r="G5699" s="7">
        <v>2731.46</v>
      </c>
    </row>
    <row r="5700" spans="1:7" x14ac:dyDescent="0.3">
      <c r="A5700" s="310">
        <v>3022029</v>
      </c>
      <c r="B5700" t="s">
        <v>24222</v>
      </c>
      <c r="C5700" t="s">
        <v>100</v>
      </c>
      <c r="D5700" t="s">
        <v>373</v>
      </c>
      <c r="E5700">
        <v>615130</v>
      </c>
      <c r="F5700" t="s">
        <v>24196</v>
      </c>
      <c r="G5700" s="7">
        <v>99.33</v>
      </c>
    </row>
    <row r="5701" spans="1:7" x14ac:dyDescent="0.3">
      <c r="A5701" s="310">
        <v>3022029</v>
      </c>
      <c r="B5701" t="s">
        <v>24222</v>
      </c>
      <c r="C5701" t="s">
        <v>100</v>
      </c>
      <c r="D5701" t="s">
        <v>373</v>
      </c>
      <c r="E5701">
        <v>615130</v>
      </c>
      <c r="F5701" t="s">
        <v>24196</v>
      </c>
      <c r="G5701" s="7">
        <v>2853.78</v>
      </c>
    </row>
    <row r="5702" spans="1:7" x14ac:dyDescent="0.3">
      <c r="A5702" s="310">
        <v>3022029</v>
      </c>
      <c r="B5702" t="s">
        <v>24222</v>
      </c>
      <c r="C5702" t="s">
        <v>100</v>
      </c>
      <c r="D5702" t="s">
        <v>377</v>
      </c>
      <c r="E5702">
        <v>611110</v>
      </c>
      <c r="F5702" t="s">
        <v>24196</v>
      </c>
      <c r="G5702" s="7">
        <v>16.2</v>
      </c>
    </row>
    <row r="5703" spans="1:7" x14ac:dyDescent="0.3">
      <c r="A5703" s="310">
        <v>3022029</v>
      </c>
      <c r="B5703" t="s">
        <v>24222</v>
      </c>
      <c r="C5703" t="s">
        <v>100</v>
      </c>
      <c r="D5703" t="s">
        <v>371</v>
      </c>
      <c r="E5703">
        <v>615100</v>
      </c>
      <c r="F5703" t="s">
        <v>24196</v>
      </c>
      <c r="G5703" s="7">
        <v>20.92</v>
      </c>
    </row>
    <row r="5704" spans="1:7" x14ac:dyDescent="0.3">
      <c r="A5704" s="310">
        <v>3022029</v>
      </c>
      <c r="B5704" t="s">
        <v>24222</v>
      </c>
      <c r="C5704" t="s">
        <v>100</v>
      </c>
      <c r="D5704" t="s">
        <v>374</v>
      </c>
      <c r="E5704">
        <v>615120</v>
      </c>
      <c r="F5704" t="s">
        <v>24196</v>
      </c>
      <c r="G5704" s="7">
        <v>2.95</v>
      </c>
    </row>
    <row r="5705" spans="1:7" x14ac:dyDescent="0.3">
      <c r="A5705" s="310">
        <v>3022029</v>
      </c>
      <c r="B5705" t="s">
        <v>24222</v>
      </c>
      <c r="C5705" t="s">
        <v>100</v>
      </c>
      <c r="D5705" t="s">
        <v>373</v>
      </c>
      <c r="E5705">
        <v>615130</v>
      </c>
      <c r="F5705" t="s">
        <v>24196</v>
      </c>
      <c r="G5705" s="7">
        <v>81.77</v>
      </c>
    </row>
    <row r="5706" spans="1:7" x14ac:dyDescent="0.3">
      <c r="A5706" s="310">
        <v>3022029</v>
      </c>
      <c r="B5706" t="s">
        <v>24222</v>
      </c>
      <c r="C5706" t="s">
        <v>100</v>
      </c>
      <c r="D5706" t="s">
        <v>377</v>
      </c>
      <c r="E5706">
        <v>611120</v>
      </c>
      <c r="F5706" t="s">
        <v>24196</v>
      </c>
      <c r="G5706" s="7">
        <v>143.37</v>
      </c>
    </row>
    <row r="5707" spans="1:7" x14ac:dyDescent="0.3">
      <c r="A5707" s="310">
        <v>3022029</v>
      </c>
      <c r="B5707" t="s">
        <v>24222</v>
      </c>
      <c r="C5707" t="s">
        <v>100</v>
      </c>
      <c r="D5707" t="s">
        <v>377</v>
      </c>
      <c r="E5707">
        <v>611110</v>
      </c>
      <c r="F5707" t="s">
        <v>24196</v>
      </c>
      <c r="G5707" s="7">
        <v>0.01</v>
      </c>
    </row>
    <row r="5708" spans="1:7" x14ac:dyDescent="0.3">
      <c r="A5708" s="310">
        <v>3022029</v>
      </c>
      <c r="B5708" t="s">
        <v>24222</v>
      </c>
      <c r="C5708" t="s">
        <v>100</v>
      </c>
      <c r="D5708" t="s">
        <v>377</v>
      </c>
      <c r="E5708">
        <v>611110</v>
      </c>
      <c r="F5708" t="s">
        <v>24196</v>
      </c>
      <c r="G5708" s="7">
        <v>-14.7</v>
      </c>
    </row>
    <row r="5709" spans="1:7" x14ac:dyDescent="0.3">
      <c r="A5709" s="310">
        <v>3022029</v>
      </c>
      <c r="B5709" t="s">
        <v>24222</v>
      </c>
      <c r="C5709" t="s">
        <v>100</v>
      </c>
      <c r="D5709" t="s">
        <v>377</v>
      </c>
      <c r="E5709">
        <v>611110</v>
      </c>
      <c r="F5709" t="s">
        <v>24196</v>
      </c>
      <c r="G5709" s="7">
        <v>502.17</v>
      </c>
    </row>
    <row r="5710" spans="1:7" x14ac:dyDescent="0.3">
      <c r="A5710" s="310">
        <v>3022029</v>
      </c>
      <c r="B5710" t="s">
        <v>24222</v>
      </c>
      <c r="C5710" t="s">
        <v>100</v>
      </c>
      <c r="D5710" t="s">
        <v>371</v>
      </c>
      <c r="E5710">
        <v>616100</v>
      </c>
      <c r="F5710" t="s">
        <v>24196</v>
      </c>
      <c r="G5710" s="7">
        <v>565.07000000000005</v>
      </c>
    </row>
    <row r="5711" spans="1:7" x14ac:dyDescent="0.3">
      <c r="A5711" s="310">
        <v>3022029</v>
      </c>
      <c r="B5711" t="s">
        <v>24222</v>
      </c>
      <c r="C5711" t="s">
        <v>100</v>
      </c>
      <c r="D5711" t="s">
        <v>373</v>
      </c>
      <c r="E5711">
        <v>616160</v>
      </c>
      <c r="F5711" t="s">
        <v>24196</v>
      </c>
      <c r="G5711" s="7">
        <v>274.61</v>
      </c>
    </row>
    <row r="5712" spans="1:7" x14ac:dyDescent="0.3">
      <c r="A5712" s="310">
        <v>3022029</v>
      </c>
      <c r="B5712" t="s">
        <v>24222</v>
      </c>
      <c r="C5712" t="s">
        <v>100</v>
      </c>
      <c r="D5712" t="s">
        <v>377</v>
      </c>
      <c r="E5712">
        <v>611110</v>
      </c>
      <c r="F5712" t="s">
        <v>24196</v>
      </c>
      <c r="G5712" s="7">
        <v>573.91</v>
      </c>
    </row>
    <row r="5713" spans="1:7" x14ac:dyDescent="0.3">
      <c r="A5713" s="310">
        <v>3022029</v>
      </c>
      <c r="B5713" t="s">
        <v>24222</v>
      </c>
      <c r="C5713" t="s">
        <v>100</v>
      </c>
      <c r="D5713" t="s">
        <v>374</v>
      </c>
      <c r="E5713">
        <v>615120</v>
      </c>
      <c r="F5713" t="s">
        <v>24196</v>
      </c>
      <c r="G5713" s="7">
        <v>2589.5</v>
      </c>
    </row>
    <row r="5714" spans="1:7" x14ac:dyDescent="0.3">
      <c r="A5714" s="310">
        <v>3022029</v>
      </c>
      <c r="B5714" t="s">
        <v>24222</v>
      </c>
      <c r="C5714" t="s">
        <v>100</v>
      </c>
      <c r="D5714" t="s">
        <v>377</v>
      </c>
      <c r="E5714">
        <v>611120</v>
      </c>
      <c r="F5714" t="s">
        <v>24196</v>
      </c>
      <c r="G5714" s="7">
        <v>34.74</v>
      </c>
    </row>
    <row r="5715" spans="1:7" x14ac:dyDescent="0.3">
      <c r="A5715" s="310">
        <v>3022029</v>
      </c>
      <c r="B5715" t="s">
        <v>24222</v>
      </c>
      <c r="C5715" t="s">
        <v>100</v>
      </c>
      <c r="D5715" t="s">
        <v>377</v>
      </c>
      <c r="E5715">
        <v>611110</v>
      </c>
      <c r="F5715" t="s">
        <v>24196</v>
      </c>
      <c r="G5715" s="7">
        <v>502.17</v>
      </c>
    </row>
    <row r="5716" spans="1:7" x14ac:dyDescent="0.3">
      <c r="A5716" s="310">
        <v>3022029</v>
      </c>
      <c r="B5716" t="s">
        <v>24222</v>
      </c>
      <c r="C5716" t="s">
        <v>100</v>
      </c>
      <c r="D5716" t="s">
        <v>374</v>
      </c>
      <c r="E5716">
        <v>615120</v>
      </c>
      <c r="F5716" t="s">
        <v>24196</v>
      </c>
      <c r="G5716" s="7">
        <v>-19</v>
      </c>
    </row>
    <row r="5717" spans="1:7" x14ac:dyDescent="0.3">
      <c r="A5717" s="310">
        <v>3022029</v>
      </c>
      <c r="B5717" t="s">
        <v>24222</v>
      </c>
      <c r="C5717" t="s">
        <v>100</v>
      </c>
      <c r="D5717" t="s">
        <v>373</v>
      </c>
      <c r="E5717">
        <v>617150</v>
      </c>
      <c r="F5717" t="s">
        <v>24196</v>
      </c>
      <c r="G5717" s="7">
        <v>451.14</v>
      </c>
    </row>
    <row r="5718" spans="1:7" x14ac:dyDescent="0.3">
      <c r="A5718" s="310">
        <v>3022029</v>
      </c>
      <c r="B5718" t="s">
        <v>24222</v>
      </c>
      <c r="C5718" t="s">
        <v>100</v>
      </c>
      <c r="D5718" t="s">
        <v>373</v>
      </c>
      <c r="E5718">
        <v>615130</v>
      </c>
      <c r="F5718" t="s">
        <v>24196</v>
      </c>
      <c r="G5718" s="7">
        <v>1977.13</v>
      </c>
    </row>
    <row r="5719" spans="1:7" x14ac:dyDescent="0.3">
      <c r="A5719" s="310">
        <v>3022029</v>
      </c>
      <c r="B5719" t="s">
        <v>24222</v>
      </c>
      <c r="C5719" t="s">
        <v>100</v>
      </c>
      <c r="D5719" t="s">
        <v>374</v>
      </c>
      <c r="E5719">
        <v>615120</v>
      </c>
      <c r="F5719" t="s">
        <v>24196</v>
      </c>
      <c r="G5719" s="7">
        <v>-19</v>
      </c>
    </row>
    <row r="5720" spans="1:7" x14ac:dyDescent="0.3">
      <c r="A5720" s="310">
        <v>3022029</v>
      </c>
      <c r="B5720" t="s">
        <v>24222</v>
      </c>
      <c r="C5720" t="s">
        <v>100</v>
      </c>
      <c r="D5720" t="s">
        <v>377</v>
      </c>
      <c r="E5720">
        <v>611110</v>
      </c>
      <c r="F5720" t="s">
        <v>24196</v>
      </c>
      <c r="G5720" s="7">
        <v>-14.7</v>
      </c>
    </row>
    <row r="5721" spans="1:7" x14ac:dyDescent="0.3">
      <c r="A5721" s="310">
        <v>3022029</v>
      </c>
      <c r="B5721" t="s">
        <v>24222</v>
      </c>
      <c r="C5721" t="s">
        <v>100</v>
      </c>
      <c r="D5721" t="s">
        <v>374</v>
      </c>
      <c r="E5721">
        <v>615120</v>
      </c>
      <c r="F5721" t="s">
        <v>24196</v>
      </c>
      <c r="G5721" s="7">
        <v>19</v>
      </c>
    </row>
    <row r="5722" spans="1:7" x14ac:dyDescent="0.3">
      <c r="A5722" s="310">
        <v>3022029</v>
      </c>
      <c r="B5722" t="s">
        <v>24222</v>
      </c>
      <c r="C5722" t="s">
        <v>100</v>
      </c>
      <c r="D5722" t="s">
        <v>377</v>
      </c>
      <c r="E5722">
        <v>611120</v>
      </c>
      <c r="F5722" t="s">
        <v>24196</v>
      </c>
      <c r="G5722" s="7">
        <v>12.77</v>
      </c>
    </row>
    <row r="5723" spans="1:7" x14ac:dyDescent="0.3">
      <c r="A5723" s="310">
        <v>3022029</v>
      </c>
      <c r="B5723" t="s">
        <v>24222</v>
      </c>
      <c r="C5723" t="s">
        <v>100</v>
      </c>
      <c r="D5723" t="s">
        <v>371</v>
      </c>
      <c r="E5723">
        <v>617100</v>
      </c>
      <c r="F5723" t="s">
        <v>24196</v>
      </c>
      <c r="G5723" s="7">
        <v>1819.08</v>
      </c>
    </row>
    <row r="5724" spans="1:7" x14ac:dyDescent="0.3">
      <c r="A5724" s="310">
        <v>3022029</v>
      </c>
      <c r="B5724" t="s">
        <v>24222</v>
      </c>
      <c r="C5724" t="s">
        <v>100</v>
      </c>
      <c r="D5724" t="s">
        <v>373</v>
      </c>
      <c r="E5724">
        <v>615130</v>
      </c>
      <c r="F5724" t="s">
        <v>24196</v>
      </c>
      <c r="G5724" s="7">
        <v>-81.77</v>
      </c>
    </row>
    <row r="5725" spans="1:7" x14ac:dyDescent="0.3">
      <c r="A5725" s="310">
        <v>3022029</v>
      </c>
      <c r="B5725" t="s">
        <v>24222</v>
      </c>
      <c r="C5725" t="s">
        <v>100</v>
      </c>
      <c r="D5725" t="s">
        <v>376</v>
      </c>
      <c r="E5725">
        <v>617110</v>
      </c>
      <c r="F5725" t="s">
        <v>24196</v>
      </c>
      <c r="G5725" s="7">
        <v>351.23</v>
      </c>
    </row>
    <row r="5726" spans="1:7" x14ac:dyDescent="0.3">
      <c r="A5726" s="310">
        <v>3022029</v>
      </c>
      <c r="B5726" t="s">
        <v>24222</v>
      </c>
      <c r="C5726" t="s">
        <v>100</v>
      </c>
      <c r="D5726" t="s">
        <v>373</v>
      </c>
      <c r="E5726">
        <v>615130</v>
      </c>
      <c r="F5726" t="s">
        <v>24196</v>
      </c>
      <c r="G5726" s="7">
        <v>7.93</v>
      </c>
    </row>
    <row r="5727" spans="1:7" x14ac:dyDescent="0.3">
      <c r="A5727" s="310">
        <v>3022029</v>
      </c>
      <c r="B5727" t="s">
        <v>24222</v>
      </c>
      <c r="C5727" t="s">
        <v>100</v>
      </c>
      <c r="D5727" t="s">
        <v>377</v>
      </c>
      <c r="E5727">
        <v>611110</v>
      </c>
      <c r="F5727" t="s">
        <v>24196</v>
      </c>
      <c r="G5727" s="7">
        <v>-16.2</v>
      </c>
    </row>
    <row r="5728" spans="1:7" x14ac:dyDescent="0.3">
      <c r="A5728" s="310">
        <v>3022029</v>
      </c>
      <c r="B5728" t="s">
        <v>24222</v>
      </c>
      <c r="C5728" t="s">
        <v>100</v>
      </c>
      <c r="D5728" t="s">
        <v>373</v>
      </c>
      <c r="E5728">
        <v>615130</v>
      </c>
      <c r="F5728" t="s">
        <v>24196</v>
      </c>
      <c r="G5728" s="7">
        <v>1977.13</v>
      </c>
    </row>
    <row r="5729" spans="1:7" x14ac:dyDescent="0.3">
      <c r="A5729" s="310">
        <v>3022029</v>
      </c>
      <c r="B5729" t="s">
        <v>24222</v>
      </c>
      <c r="C5729" t="s">
        <v>100</v>
      </c>
      <c r="D5729" t="s">
        <v>373</v>
      </c>
      <c r="E5729">
        <v>615130</v>
      </c>
      <c r="F5729" t="s">
        <v>24196</v>
      </c>
      <c r="G5729" s="7">
        <v>-81.77</v>
      </c>
    </row>
    <row r="5730" spans="1:7" x14ac:dyDescent="0.3">
      <c r="A5730" s="310">
        <v>3022029</v>
      </c>
      <c r="B5730" t="s">
        <v>24222</v>
      </c>
      <c r="C5730" t="s">
        <v>100</v>
      </c>
      <c r="D5730" t="s">
        <v>373</v>
      </c>
      <c r="E5730">
        <v>615130</v>
      </c>
      <c r="F5730" t="s">
        <v>24196</v>
      </c>
      <c r="G5730" s="7">
        <v>-69.77</v>
      </c>
    </row>
    <row r="5731" spans="1:7" x14ac:dyDescent="0.3">
      <c r="A5731" s="310">
        <v>3022029</v>
      </c>
      <c r="B5731" t="s">
        <v>24222</v>
      </c>
      <c r="C5731" t="s">
        <v>100</v>
      </c>
      <c r="D5731" t="s">
        <v>377</v>
      </c>
      <c r="E5731">
        <v>611110</v>
      </c>
      <c r="F5731" t="s">
        <v>24196</v>
      </c>
      <c r="G5731" s="7">
        <v>-14.7</v>
      </c>
    </row>
    <row r="5732" spans="1:7" x14ac:dyDescent="0.3">
      <c r="A5732" s="310">
        <v>3022029</v>
      </c>
      <c r="B5732" t="s">
        <v>24222</v>
      </c>
      <c r="C5732" t="s">
        <v>100</v>
      </c>
      <c r="D5732" t="s">
        <v>377</v>
      </c>
      <c r="E5732">
        <v>611110</v>
      </c>
      <c r="F5732" t="s">
        <v>24196</v>
      </c>
      <c r="G5732" s="7">
        <v>14.7</v>
      </c>
    </row>
    <row r="5733" spans="1:7" x14ac:dyDescent="0.3">
      <c r="A5733" s="310">
        <v>3022029</v>
      </c>
      <c r="B5733" t="s">
        <v>24222</v>
      </c>
      <c r="C5733" t="s">
        <v>100</v>
      </c>
      <c r="D5733" t="s">
        <v>374</v>
      </c>
      <c r="E5733">
        <v>615120</v>
      </c>
      <c r="F5733" t="s">
        <v>24196</v>
      </c>
      <c r="G5733" s="7">
        <v>19</v>
      </c>
    </row>
    <row r="5734" spans="1:7" x14ac:dyDescent="0.3">
      <c r="A5734" s="310">
        <v>3022029</v>
      </c>
      <c r="B5734" t="s">
        <v>24222</v>
      </c>
      <c r="C5734" t="s">
        <v>100</v>
      </c>
      <c r="D5734" t="s">
        <v>377</v>
      </c>
      <c r="E5734">
        <v>611120</v>
      </c>
      <c r="F5734" t="s">
        <v>24196</v>
      </c>
      <c r="G5734" s="7">
        <v>58.31</v>
      </c>
    </row>
    <row r="5735" spans="1:7" x14ac:dyDescent="0.3">
      <c r="A5735" s="310">
        <v>3022029</v>
      </c>
      <c r="B5735" t="s">
        <v>24222</v>
      </c>
      <c r="C5735" t="s">
        <v>100</v>
      </c>
      <c r="D5735" t="s">
        <v>371</v>
      </c>
      <c r="E5735">
        <v>616100</v>
      </c>
      <c r="F5735" t="s">
        <v>24196</v>
      </c>
      <c r="G5735" s="7">
        <v>548.01</v>
      </c>
    </row>
    <row r="5736" spans="1:7" x14ac:dyDescent="0.3">
      <c r="A5736" s="310">
        <v>3022029</v>
      </c>
      <c r="B5736" t="s">
        <v>24222</v>
      </c>
      <c r="C5736" t="s">
        <v>100</v>
      </c>
      <c r="D5736" t="s">
        <v>371</v>
      </c>
      <c r="E5736">
        <v>615100</v>
      </c>
      <c r="F5736" t="s">
        <v>24196</v>
      </c>
      <c r="G5736" s="7">
        <v>3160.92</v>
      </c>
    </row>
    <row r="5737" spans="1:7" x14ac:dyDescent="0.3">
      <c r="A5737" s="310">
        <v>3022029</v>
      </c>
      <c r="B5737" t="s">
        <v>24222</v>
      </c>
      <c r="C5737" t="s">
        <v>100</v>
      </c>
      <c r="D5737" t="s">
        <v>377</v>
      </c>
      <c r="E5737">
        <v>611110</v>
      </c>
      <c r="F5737" t="s">
        <v>24196</v>
      </c>
      <c r="G5737" s="7">
        <v>1.43</v>
      </c>
    </row>
    <row r="5738" spans="1:7" x14ac:dyDescent="0.3">
      <c r="A5738" s="310">
        <v>3022029</v>
      </c>
      <c r="B5738" t="s">
        <v>24222</v>
      </c>
      <c r="C5738" t="s">
        <v>100</v>
      </c>
      <c r="D5738" t="s">
        <v>371</v>
      </c>
      <c r="E5738">
        <v>617100</v>
      </c>
      <c r="F5738" t="s">
        <v>24196</v>
      </c>
      <c r="G5738" s="7">
        <v>1281.06</v>
      </c>
    </row>
    <row r="5739" spans="1:7" x14ac:dyDescent="0.3">
      <c r="A5739" s="310">
        <v>3022029</v>
      </c>
      <c r="B5739" t="s">
        <v>24222</v>
      </c>
      <c r="C5739" t="s">
        <v>100</v>
      </c>
      <c r="D5739" t="s">
        <v>373</v>
      </c>
      <c r="E5739">
        <v>615130</v>
      </c>
      <c r="F5739" t="s">
        <v>24196</v>
      </c>
      <c r="G5739" s="7">
        <v>1581.71</v>
      </c>
    </row>
    <row r="5740" spans="1:7" x14ac:dyDescent="0.3">
      <c r="A5740" s="310">
        <v>3022029</v>
      </c>
      <c r="B5740" t="s">
        <v>24222</v>
      </c>
      <c r="C5740" t="s">
        <v>100</v>
      </c>
      <c r="D5740" t="s">
        <v>377</v>
      </c>
      <c r="E5740">
        <v>611130</v>
      </c>
      <c r="F5740" t="s">
        <v>24196</v>
      </c>
      <c r="G5740" s="7">
        <v>102.44</v>
      </c>
    </row>
    <row r="5741" spans="1:7" x14ac:dyDescent="0.3">
      <c r="A5741" s="310">
        <v>3022029</v>
      </c>
      <c r="B5741" t="s">
        <v>24222</v>
      </c>
      <c r="C5741" t="s">
        <v>100</v>
      </c>
      <c r="D5741" t="s">
        <v>373</v>
      </c>
      <c r="E5741">
        <v>615130</v>
      </c>
      <c r="F5741" t="s">
        <v>24196</v>
      </c>
      <c r="G5741" s="7">
        <v>81.77</v>
      </c>
    </row>
    <row r="5742" spans="1:7" x14ac:dyDescent="0.3">
      <c r="A5742" s="310">
        <v>3022029</v>
      </c>
      <c r="B5742" t="s">
        <v>24222</v>
      </c>
      <c r="C5742" t="s">
        <v>100</v>
      </c>
      <c r="D5742" t="s">
        <v>373</v>
      </c>
      <c r="E5742">
        <v>615130</v>
      </c>
      <c r="F5742" t="s">
        <v>24196</v>
      </c>
      <c r="G5742" s="7">
        <v>7.12</v>
      </c>
    </row>
    <row r="5743" spans="1:7" x14ac:dyDescent="0.3">
      <c r="A5743" s="310">
        <v>3022029</v>
      </c>
      <c r="B5743" t="s">
        <v>24222</v>
      </c>
      <c r="C5743" t="s">
        <v>100</v>
      </c>
      <c r="D5743" t="s">
        <v>373</v>
      </c>
      <c r="E5743">
        <v>615130</v>
      </c>
      <c r="F5743" t="s">
        <v>24196</v>
      </c>
      <c r="G5743" s="7">
        <v>0.01</v>
      </c>
    </row>
    <row r="5744" spans="1:7" x14ac:dyDescent="0.3">
      <c r="A5744" s="310">
        <v>3022029</v>
      </c>
      <c r="B5744" t="s">
        <v>24222</v>
      </c>
      <c r="C5744" t="s">
        <v>100</v>
      </c>
      <c r="D5744" t="s">
        <v>374</v>
      </c>
      <c r="E5744">
        <v>615120</v>
      </c>
      <c r="F5744" t="s">
        <v>24196</v>
      </c>
      <c r="G5744" s="7">
        <v>2.95</v>
      </c>
    </row>
    <row r="5745" spans="1:7" x14ac:dyDescent="0.3">
      <c r="A5745" s="310">
        <v>3022029</v>
      </c>
      <c r="B5745" t="s">
        <v>24222</v>
      </c>
      <c r="C5745" t="s">
        <v>100</v>
      </c>
      <c r="D5745" t="s">
        <v>373</v>
      </c>
      <c r="E5745">
        <v>615130</v>
      </c>
      <c r="F5745" t="s">
        <v>24196</v>
      </c>
      <c r="G5745" s="7">
        <v>2165.2199999999998</v>
      </c>
    </row>
    <row r="5746" spans="1:7" x14ac:dyDescent="0.3">
      <c r="A5746" s="310">
        <v>3022029</v>
      </c>
      <c r="B5746" t="s">
        <v>24222</v>
      </c>
      <c r="C5746" t="s">
        <v>100</v>
      </c>
      <c r="D5746" t="s">
        <v>377</v>
      </c>
      <c r="E5746">
        <v>611110</v>
      </c>
      <c r="F5746" t="s">
        <v>24196</v>
      </c>
      <c r="G5746" s="7">
        <v>14.7</v>
      </c>
    </row>
    <row r="5747" spans="1:7" x14ac:dyDescent="0.3">
      <c r="A5747" s="310">
        <v>3022029</v>
      </c>
      <c r="B5747" t="s">
        <v>24222</v>
      </c>
      <c r="C5747" t="s">
        <v>100</v>
      </c>
      <c r="D5747" t="s">
        <v>377</v>
      </c>
      <c r="E5747">
        <v>611110</v>
      </c>
      <c r="F5747" t="s">
        <v>24196</v>
      </c>
      <c r="G5747" s="7">
        <v>-16.2</v>
      </c>
    </row>
    <row r="5748" spans="1:7" x14ac:dyDescent="0.3">
      <c r="A5748" s="310">
        <v>3022029</v>
      </c>
      <c r="B5748" t="s">
        <v>24222</v>
      </c>
      <c r="C5748" t="s">
        <v>100</v>
      </c>
      <c r="D5748" t="s">
        <v>373</v>
      </c>
      <c r="E5748">
        <v>617150</v>
      </c>
      <c r="F5748" t="s">
        <v>24196</v>
      </c>
      <c r="G5748" s="7">
        <v>322.67</v>
      </c>
    </row>
    <row r="5749" spans="1:7" x14ac:dyDescent="0.3">
      <c r="A5749" s="310">
        <v>3022029</v>
      </c>
      <c r="B5749" t="s">
        <v>24222</v>
      </c>
      <c r="C5749" t="s">
        <v>100</v>
      </c>
      <c r="D5749" t="s">
        <v>371</v>
      </c>
      <c r="E5749">
        <v>615100</v>
      </c>
      <c r="F5749" t="s">
        <v>24196</v>
      </c>
      <c r="G5749" s="7">
        <v>2703.71</v>
      </c>
    </row>
    <row r="5750" spans="1:7" x14ac:dyDescent="0.3">
      <c r="A5750" s="310">
        <v>3022029</v>
      </c>
      <c r="B5750" t="s">
        <v>24222</v>
      </c>
      <c r="C5750" t="s">
        <v>100</v>
      </c>
      <c r="D5750" t="s">
        <v>373</v>
      </c>
      <c r="E5750">
        <v>616160</v>
      </c>
      <c r="F5750" t="s">
        <v>24196</v>
      </c>
      <c r="G5750" s="7">
        <v>300.91000000000003</v>
      </c>
    </row>
    <row r="5751" spans="1:7" x14ac:dyDescent="0.3">
      <c r="A5751" s="310">
        <v>3022029</v>
      </c>
      <c r="B5751" t="s">
        <v>24222</v>
      </c>
      <c r="C5751" t="s">
        <v>100</v>
      </c>
      <c r="D5751" t="s">
        <v>377</v>
      </c>
      <c r="E5751">
        <v>611110</v>
      </c>
      <c r="F5751" t="s">
        <v>24196</v>
      </c>
      <c r="G5751" s="7">
        <v>16.2</v>
      </c>
    </row>
    <row r="5752" spans="1:7" x14ac:dyDescent="0.3">
      <c r="A5752" s="310">
        <v>3022029</v>
      </c>
      <c r="B5752" t="s">
        <v>24222</v>
      </c>
      <c r="C5752" t="s">
        <v>100</v>
      </c>
      <c r="D5752" t="s">
        <v>374</v>
      </c>
      <c r="E5752">
        <v>615120</v>
      </c>
      <c r="F5752" t="s">
        <v>24196</v>
      </c>
      <c r="G5752" s="7">
        <v>-19</v>
      </c>
    </row>
    <row r="5753" spans="1:7" x14ac:dyDescent="0.3">
      <c r="A5753" s="310">
        <v>3022029</v>
      </c>
      <c r="B5753" t="s">
        <v>24222</v>
      </c>
      <c r="C5753" t="s">
        <v>100</v>
      </c>
      <c r="D5753" t="s">
        <v>374</v>
      </c>
      <c r="E5753">
        <v>615120</v>
      </c>
      <c r="F5753" t="s">
        <v>24196</v>
      </c>
      <c r="G5753" s="7">
        <v>19</v>
      </c>
    </row>
    <row r="5754" spans="1:7" x14ac:dyDescent="0.3">
      <c r="A5754" s="310">
        <v>3022029</v>
      </c>
      <c r="B5754" t="s">
        <v>24222</v>
      </c>
      <c r="C5754" t="s">
        <v>100</v>
      </c>
      <c r="D5754" t="s">
        <v>373</v>
      </c>
      <c r="E5754">
        <v>615130</v>
      </c>
      <c r="F5754" t="s">
        <v>24196</v>
      </c>
      <c r="G5754" s="7">
        <v>81.77</v>
      </c>
    </row>
    <row r="5755" spans="1:7" x14ac:dyDescent="0.3">
      <c r="A5755" s="310">
        <v>3022029</v>
      </c>
      <c r="B5755" t="s">
        <v>24222</v>
      </c>
      <c r="C5755" t="s">
        <v>100</v>
      </c>
      <c r="D5755" t="s">
        <v>373</v>
      </c>
      <c r="E5755">
        <v>615130</v>
      </c>
      <c r="F5755" t="s">
        <v>24196</v>
      </c>
      <c r="G5755" s="7">
        <v>-81.77</v>
      </c>
    </row>
    <row r="5756" spans="1:7" x14ac:dyDescent="0.3">
      <c r="A5756" s="310">
        <v>3022029</v>
      </c>
      <c r="B5756" t="s">
        <v>24222</v>
      </c>
      <c r="C5756" t="s">
        <v>100</v>
      </c>
      <c r="D5756" t="s">
        <v>373</v>
      </c>
      <c r="E5756">
        <v>616160</v>
      </c>
      <c r="F5756" t="s">
        <v>24196</v>
      </c>
      <c r="G5756" s="7">
        <v>175.26</v>
      </c>
    </row>
    <row r="5757" spans="1:7" x14ac:dyDescent="0.3">
      <c r="A5757" s="310">
        <v>3022029</v>
      </c>
      <c r="B5757" t="s">
        <v>24222</v>
      </c>
      <c r="C5757" t="s">
        <v>100</v>
      </c>
      <c r="D5757" t="s">
        <v>377</v>
      </c>
      <c r="E5757">
        <v>611110</v>
      </c>
      <c r="F5757" t="s">
        <v>24196</v>
      </c>
      <c r="G5757" s="7">
        <v>14.7</v>
      </c>
    </row>
    <row r="5758" spans="1:7" x14ac:dyDescent="0.3">
      <c r="A5758" s="310">
        <v>3022029</v>
      </c>
      <c r="B5758" t="s">
        <v>24222</v>
      </c>
      <c r="C5758" t="s">
        <v>100</v>
      </c>
      <c r="D5758" t="s">
        <v>377</v>
      </c>
      <c r="E5758">
        <v>611120</v>
      </c>
      <c r="F5758" t="s">
        <v>24196</v>
      </c>
      <c r="G5758" s="7">
        <v>137.44999999999999</v>
      </c>
    </row>
    <row r="5759" spans="1:7" x14ac:dyDescent="0.3">
      <c r="A5759" s="310">
        <v>3022029</v>
      </c>
      <c r="B5759" t="s">
        <v>24222</v>
      </c>
      <c r="C5759" t="s">
        <v>100</v>
      </c>
      <c r="D5759" t="s">
        <v>374</v>
      </c>
      <c r="E5759">
        <v>615120</v>
      </c>
      <c r="F5759" t="s">
        <v>24196</v>
      </c>
      <c r="G5759" s="7">
        <v>12.95</v>
      </c>
    </row>
    <row r="5760" spans="1:7" x14ac:dyDescent="0.3">
      <c r="A5760" s="310">
        <v>3022029</v>
      </c>
      <c r="B5760" t="s">
        <v>24222</v>
      </c>
      <c r="C5760" t="s">
        <v>100</v>
      </c>
      <c r="D5760" t="s">
        <v>377</v>
      </c>
      <c r="E5760">
        <v>611110</v>
      </c>
      <c r="F5760" t="s">
        <v>24196</v>
      </c>
      <c r="G5760" s="7">
        <v>-14.7</v>
      </c>
    </row>
    <row r="5761" spans="1:7" x14ac:dyDescent="0.3">
      <c r="A5761" s="310">
        <v>3022029</v>
      </c>
      <c r="B5761" t="s">
        <v>24222</v>
      </c>
      <c r="C5761" t="s">
        <v>100</v>
      </c>
      <c r="D5761" t="s">
        <v>377</v>
      </c>
      <c r="E5761">
        <v>611110</v>
      </c>
      <c r="F5761" t="s">
        <v>24196</v>
      </c>
      <c r="G5761" s="7">
        <v>455.74</v>
      </c>
    </row>
    <row r="5762" spans="1:7" x14ac:dyDescent="0.3">
      <c r="A5762" s="310">
        <v>3022029</v>
      </c>
      <c r="B5762" t="s">
        <v>24222</v>
      </c>
      <c r="C5762" t="s">
        <v>100</v>
      </c>
      <c r="D5762" t="s">
        <v>373</v>
      </c>
      <c r="E5762">
        <v>615130</v>
      </c>
      <c r="F5762" t="s">
        <v>24196</v>
      </c>
      <c r="G5762" s="7">
        <v>2780.77</v>
      </c>
    </row>
    <row r="5763" spans="1:7" x14ac:dyDescent="0.3">
      <c r="A5763" s="310">
        <v>3022029</v>
      </c>
      <c r="B5763" t="s">
        <v>24222</v>
      </c>
      <c r="C5763" t="s">
        <v>100</v>
      </c>
      <c r="D5763" t="s">
        <v>377</v>
      </c>
      <c r="E5763">
        <v>611110</v>
      </c>
      <c r="F5763" t="s">
        <v>24196</v>
      </c>
      <c r="G5763" s="7">
        <v>-56.28</v>
      </c>
    </row>
    <row r="5764" spans="1:7" x14ac:dyDescent="0.3">
      <c r="A5764" s="310">
        <v>3022029</v>
      </c>
      <c r="B5764" t="s">
        <v>24222</v>
      </c>
      <c r="C5764" t="s">
        <v>100</v>
      </c>
      <c r="D5764" t="s">
        <v>373</v>
      </c>
      <c r="E5764">
        <v>615130</v>
      </c>
      <c r="F5764" t="s">
        <v>24196</v>
      </c>
      <c r="G5764" s="7">
        <v>-81.77</v>
      </c>
    </row>
    <row r="5765" spans="1:7" x14ac:dyDescent="0.3">
      <c r="A5765" s="310">
        <v>3022029</v>
      </c>
      <c r="B5765" t="s">
        <v>24222</v>
      </c>
      <c r="C5765" t="s">
        <v>100</v>
      </c>
      <c r="D5765" t="s">
        <v>371</v>
      </c>
      <c r="E5765">
        <v>616100</v>
      </c>
      <c r="F5765" t="s">
        <v>24196</v>
      </c>
      <c r="G5765" s="7">
        <v>441.46</v>
      </c>
    </row>
    <row r="5766" spans="1:7" x14ac:dyDescent="0.3">
      <c r="A5766" s="310">
        <v>3022029</v>
      </c>
      <c r="B5766" t="s">
        <v>24222</v>
      </c>
      <c r="C5766" t="s">
        <v>100</v>
      </c>
      <c r="D5766" t="s">
        <v>377</v>
      </c>
      <c r="E5766">
        <v>611110</v>
      </c>
      <c r="F5766" t="s">
        <v>24196</v>
      </c>
      <c r="G5766" s="7">
        <v>14.7</v>
      </c>
    </row>
    <row r="5767" spans="1:7" x14ac:dyDescent="0.3">
      <c r="A5767" s="310">
        <v>3022029</v>
      </c>
      <c r="B5767" t="s">
        <v>24222</v>
      </c>
      <c r="C5767" t="s">
        <v>100</v>
      </c>
      <c r="D5767" t="s">
        <v>373</v>
      </c>
      <c r="E5767">
        <v>615130</v>
      </c>
      <c r="F5767" t="s">
        <v>24196</v>
      </c>
      <c r="G5767" s="7">
        <v>0.01</v>
      </c>
    </row>
    <row r="5768" spans="1:7" x14ac:dyDescent="0.3">
      <c r="A5768" s="310">
        <v>3022029</v>
      </c>
      <c r="B5768" t="s">
        <v>24222</v>
      </c>
      <c r="C5768" t="s">
        <v>100</v>
      </c>
      <c r="D5768" t="s">
        <v>371</v>
      </c>
      <c r="E5768">
        <v>615100</v>
      </c>
      <c r="F5768" t="s">
        <v>24196</v>
      </c>
      <c r="G5768" s="7">
        <v>21.63</v>
      </c>
    </row>
    <row r="5769" spans="1:7" x14ac:dyDescent="0.3">
      <c r="A5769" s="310">
        <v>3022029</v>
      </c>
      <c r="B5769" t="s">
        <v>24222</v>
      </c>
      <c r="C5769" t="s">
        <v>100</v>
      </c>
      <c r="D5769" t="s">
        <v>373</v>
      </c>
      <c r="E5769">
        <v>615130</v>
      </c>
      <c r="F5769" t="s">
        <v>24196</v>
      </c>
      <c r="G5769" s="7">
        <v>-0.01</v>
      </c>
    </row>
    <row r="5770" spans="1:7" x14ac:dyDescent="0.3">
      <c r="A5770" s="310">
        <v>3022029</v>
      </c>
      <c r="B5770" t="s">
        <v>24222</v>
      </c>
      <c r="C5770" t="s">
        <v>100</v>
      </c>
      <c r="D5770" t="s">
        <v>377</v>
      </c>
      <c r="E5770">
        <v>611120</v>
      </c>
      <c r="F5770" t="s">
        <v>24196</v>
      </c>
      <c r="G5770" s="7">
        <v>7.51</v>
      </c>
    </row>
    <row r="5771" spans="1:7" x14ac:dyDescent="0.3">
      <c r="A5771" s="310">
        <v>3022029</v>
      </c>
      <c r="B5771" t="s">
        <v>24222</v>
      </c>
      <c r="C5771" t="s">
        <v>100</v>
      </c>
      <c r="D5771" t="s">
        <v>374</v>
      </c>
      <c r="E5771">
        <v>616120</v>
      </c>
      <c r="F5771" t="s">
        <v>24196</v>
      </c>
      <c r="G5771" s="7">
        <v>56.39</v>
      </c>
    </row>
    <row r="5772" spans="1:7" x14ac:dyDescent="0.3">
      <c r="A5772" s="310">
        <v>3022029</v>
      </c>
      <c r="B5772" t="s">
        <v>24222</v>
      </c>
      <c r="C5772" t="s">
        <v>100</v>
      </c>
      <c r="D5772" t="s">
        <v>377</v>
      </c>
      <c r="E5772">
        <v>611110</v>
      </c>
      <c r="F5772" t="s">
        <v>24196</v>
      </c>
      <c r="G5772" s="7">
        <v>14.7</v>
      </c>
    </row>
    <row r="5773" spans="1:7" x14ac:dyDescent="0.3">
      <c r="A5773" s="310">
        <v>3022029</v>
      </c>
      <c r="B5773" t="s">
        <v>24222</v>
      </c>
      <c r="C5773" t="s">
        <v>100</v>
      </c>
      <c r="D5773" t="s">
        <v>377</v>
      </c>
      <c r="E5773">
        <v>611120</v>
      </c>
      <c r="F5773" t="s">
        <v>24196</v>
      </c>
      <c r="G5773" s="7">
        <v>5.74</v>
      </c>
    </row>
    <row r="5774" spans="1:7" x14ac:dyDescent="0.3">
      <c r="A5774" s="310">
        <v>3022029</v>
      </c>
      <c r="B5774" t="s">
        <v>24222</v>
      </c>
      <c r="C5774" t="s">
        <v>100</v>
      </c>
      <c r="D5774" t="s">
        <v>373</v>
      </c>
      <c r="E5774">
        <v>615130</v>
      </c>
      <c r="F5774" t="s">
        <v>24196</v>
      </c>
      <c r="G5774" s="7">
        <v>0.01</v>
      </c>
    </row>
    <row r="5775" spans="1:7" x14ac:dyDescent="0.3">
      <c r="A5775" s="310">
        <v>3022029</v>
      </c>
      <c r="B5775" t="s">
        <v>24222</v>
      </c>
      <c r="C5775" t="s">
        <v>100</v>
      </c>
      <c r="D5775" t="s">
        <v>371</v>
      </c>
      <c r="E5775">
        <v>615100</v>
      </c>
      <c r="F5775" t="s">
        <v>24196</v>
      </c>
      <c r="G5775" s="7">
        <v>20.350000000000001</v>
      </c>
    </row>
    <row r="5776" spans="1:7" x14ac:dyDescent="0.3">
      <c r="A5776" s="310">
        <v>3022029</v>
      </c>
      <c r="B5776" t="s">
        <v>24222</v>
      </c>
      <c r="C5776" t="s">
        <v>100</v>
      </c>
      <c r="D5776" t="s">
        <v>374</v>
      </c>
      <c r="E5776">
        <v>615120</v>
      </c>
      <c r="F5776" t="s">
        <v>24196</v>
      </c>
      <c r="G5776" s="7">
        <v>1384.17</v>
      </c>
    </row>
    <row r="5777" spans="1:7" x14ac:dyDescent="0.3">
      <c r="A5777" s="310">
        <v>3022029</v>
      </c>
      <c r="B5777" t="s">
        <v>24222</v>
      </c>
      <c r="C5777" t="s">
        <v>100</v>
      </c>
      <c r="D5777" t="s">
        <v>373</v>
      </c>
      <c r="E5777">
        <v>615130</v>
      </c>
      <c r="F5777" t="s">
        <v>24196</v>
      </c>
      <c r="G5777" s="7">
        <v>81.77</v>
      </c>
    </row>
    <row r="5778" spans="1:7" x14ac:dyDescent="0.3">
      <c r="A5778" s="310">
        <v>3022029</v>
      </c>
      <c r="B5778" t="s">
        <v>24222</v>
      </c>
      <c r="C5778" t="s">
        <v>100</v>
      </c>
      <c r="D5778" t="s">
        <v>373</v>
      </c>
      <c r="E5778">
        <v>615130</v>
      </c>
      <c r="F5778" t="s">
        <v>24196</v>
      </c>
      <c r="G5778" s="7">
        <v>-92.69</v>
      </c>
    </row>
    <row r="5779" spans="1:7" x14ac:dyDescent="0.3">
      <c r="A5779" s="310">
        <v>3022029</v>
      </c>
      <c r="B5779" t="s">
        <v>24222</v>
      </c>
      <c r="C5779" t="s">
        <v>100</v>
      </c>
      <c r="D5779" t="s">
        <v>377</v>
      </c>
      <c r="E5779">
        <v>611110</v>
      </c>
      <c r="F5779" t="s">
        <v>24196</v>
      </c>
      <c r="G5779" s="7">
        <v>14.7</v>
      </c>
    </row>
    <row r="5780" spans="1:7" x14ac:dyDescent="0.3">
      <c r="A5780" s="310">
        <v>3022031</v>
      </c>
      <c r="B5780" t="s">
        <v>24223</v>
      </c>
      <c r="C5780" t="s">
        <v>151</v>
      </c>
      <c r="D5780" t="s">
        <v>373</v>
      </c>
      <c r="E5780">
        <v>615130</v>
      </c>
      <c r="F5780" t="s">
        <v>24196</v>
      </c>
      <c r="G5780" s="7">
        <v>2019.65</v>
      </c>
    </row>
    <row r="5781" spans="1:7" x14ac:dyDescent="0.3">
      <c r="A5781" s="310">
        <v>3022031</v>
      </c>
      <c r="B5781" t="s">
        <v>24223</v>
      </c>
      <c r="C5781" t="s">
        <v>151</v>
      </c>
      <c r="D5781" t="s">
        <v>377</v>
      </c>
      <c r="E5781">
        <v>611120</v>
      </c>
      <c r="F5781" t="s">
        <v>24196</v>
      </c>
      <c r="G5781" s="7">
        <v>56.63</v>
      </c>
    </row>
    <row r="5782" spans="1:7" x14ac:dyDescent="0.3">
      <c r="A5782" s="310">
        <v>3022031</v>
      </c>
      <c r="B5782" t="s">
        <v>24223</v>
      </c>
      <c r="C5782" t="s">
        <v>151</v>
      </c>
      <c r="D5782" t="s">
        <v>373</v>
      </c>
      <c r="E5782">
        <v>615130</v>
      </c>
      <c r="F5782" t="s">
        <v>24196</v>
      </c>
      <c r="G5782" s="7">
        <v>-39.799999999999997</v>
      </c>
    </row>
    <row r="5783" spans="1:7" x14ac:dyDescent="0.3">
      <c r="A5783" s="310">
        <v>3022031</v>
      </c>
      <c r="B5783" t="s">
        <v>24223</v>
      </c>
      <c r="C5783" t="s">
        <v>151</v>
      </c>
      <c r="D5783" t="s">
        <v>373</v>
      </c>
      <c r="E5783">
        <v>615130</v>
      </c>
      <c r="F5783" t="s">
        <v>24196</v>
      </c>
      <c r="G5783" s="7">
        <v>-39.799999999999997</v>
      </c>
    </row>
    <row r="5784" spans="1:7" x14ac:dyDescent="0.3">
      <c r="A5784" s="310">
        <v>3022031</v>
      </c>
      <c r="B5784" t="s">
        <v>24223</v>
      </c>
      <c r="C5784" t="s">
        <v>151</v>
      </c>
      <c r="D5784" t="s">
        <v>373</v>
      </c>
      <c r="E5784">
        <v>617150</v>
      </c>
      <c r="F5784" t="s">
        <v>24196</v>
      </c>
      <c r="G5784" s="7">
        <v>566</v>
      </c>
    </row>
    <row r="5785" spans="1:7" x14ac:dyDescent="0.3">
      <c r="A5785" s="310">
        <v>3022031</v>
      </c>
      <c r="B5785" t="s">
        <v>24223</v>
      </c>
      <c r="C5785" t="s">
        <v>151</v>
      </c>
      <c r="D5785" t="s">
        <v>375</v>
      </c>
      <c r="E5785">
        <v>616130</v>
      </c>
      <c r="F5785" t="s">
        <v>24196</v>
      </c>
      <c r="G5785" s="7">
        <v>538.05999999999995</v>
      </c>
    </row>
    <row r="5786" spans="1:7" x14ac:dyDescent="0.3">
      <c r="A5786" s="310">
        <v>3022031</v>
      </c>
      <c r="B5786" t="s">
        <v>24223</v>
      </c>
      <c r="C5786" t="s">
        <v>151</v>
      </c>
      <c r="D5786" t="s">
        <v>373</v>
      </c>
      <c r="E5786">
        <v>615130</v>
      </c>
      <c r="F5786" t="s">
        <v>24196</v>
      </c>
      <c r="G5786" s="7">
        <v>-39.799999999999997</v>
      </c>
    </row>
    <row r="5787" spans="1:7" x14ac:dyDescent="0.3">
      <c r="A5787" s="310">
        <v>3022031</v>
      </c>
      <c r="B5787" t="s">
        <v>24223</v>
      </c>
      <c r="C5787" t="s">
        <v>151</v>
      </c>
      <c r="D5787" t="s">
        <v>371</v>
      </c>
      <c r="E5787">
        <v>615100</v>
      </c>
      <c r="F5787" t="s">
        <v>24196</v>
      </c>
      <c r="G5787" s="7">
        <v>5512.67</v>
      </c>
    </row>
    <row r="5788" spans="1:7" x14ac:dyDescent="0.3">
      <c r="A5788" s="310">
        <v>3022031</v>
      </c>
      <c r="B5788" t="s">
        <v>24223</v>
      </c>
      <c r="C5788" t="s">
        <v>151</v>
      </c>
      <c r="D5788" t="s">
        <v>375</v>
      </c>
      <c r="E5788">
        <v>615140</v>
      </c>
      <c r="F5788" t="s">
        <v>24196</v>
      </c>
      <c r="G5788" s="7">
        <v>4004.04</v>
      </c>
    </row>
    <row r="5789" spans="1:7" x14ac:dyDescent="0.3">
      <c r="A5789" s="310">
        <v>3022031</v>
      </c>
      <c r="B5789" t="s">
        <v>24223</v>
      </c>
      <c r="C5789" t="s">
        <v>151</v>
      </c>
      <c r="D5789" t="s">
        <v>373</v>
      </c>
      <c r="E5789">
        <v>615130</v>
      </c>
      <c r="F5789" t="s">
        <v>24196</v>
      </c>
      <c r="G5789" s="7">
        <v>209.08</v>
      </c>
    </row>
    <row r="5790" spans="1:7" x14ac:dyDescent="0.3">
      <c r="A5790" s="310">
        <v>3022031</v>
      </c>
      <c r="B5790" t="s">
        <v>24223</v>
      </c>
      <c r="C5790" t="s">
        <v>151</v>
      </c>
      <c r="D5790" t="s">
        <v>373</v>
      </c>
      <c r="E5790">
        <v>615130</v>
      </c>
      <c r="F5790" t="s">
        <v>24196</v>
      </c>
      <c r="G5790" s="7">
        <v>-39.799999999999997</v>
      </c>
    </row>
    <row r="5791" spans="1:7" x14ac:dyDescent="0.3">
      <c r="A5791" s="310">
        <v>3022031</v>
      </c>
      <c r="B5791" t="s">
        <v>24223</v>
      </c>
      <c r="C5791" t="s">
        <v>151</v>
      </c>
      <c r="D5791" t="s">
        <v>373</v>
      </c>
      <c r="E5791">
        <v>616160</v>
      </c>
      <c r="F5791" t="s">
        <v>24196</v>
      </c>
      <c r="G5791" s="7">
        <v>89.02</v>
      </c>
    </row>
    <row r="5792" spans="1:7" x14ac:dyDescent="0.3">
      <c r="A5792" s="310">
        <v>3022031</v>
      </c>
      <c r="B5792" t="s">
        <v>24223</v>
      </c>
      <c r="C5792" t="s">
        <v>151</v>
      </c>
      <c r="D5792" t="s">
        <v>371</v>
      </c>
      <c r="E5792">
        <v>616100</v>
      </c>
      <c r="F5792" t="s">
        <v>24196</v>
      </c>
      <c r="G5792" s="7">
        <v>764.35</v>
      </c>
    </row>
    <row r="5793" spans="1:7" x14ac:dyDescent="0.3">
      <c r="A5793" s="310">
        <v>3022031</v>
      </c>
      <c r="B5793" t="s">
        <v>24223</v>
      </c>
      <c r="C5793" t="s">
        <v>151</v>
      </c>
      <c r="D5793" t="s">
        <v>371</v>
      </c>
      <c r="E5793">
        <v>617100</v>
      </c>
      <c r="F5793" t="s">
        <v>24196</v>
      </c>
      <c r="G5793" s="7">
        <v>906.57</v>
      </c>
    </row>
    <row r="5794" spans="1:7" x14ac:dyDescent="0.3">
      <c r="A5794" s="310">
        <v>3022031</v>
      </c>
      <c r="B5794" t="s">
        <v>24223</v>
      </c>
      <c r="C5794" t="s">
        <v>151</v>
      </c>
      <c r="D5794" t="s">
        <v>377</v>
      </c>
      <c r="E5794">
        <v>611120</v>
      </c>
      <c r="F5794" t="s">
        <v>24196</v>
      </c>
      <c r="G5794" s="7">
        <v>23.85</v>
      </c>
    </row>
    <row r="5795" spans="1:7" x14ac:dyDescent="0.3">
      <c r="A5795" s="310">
        <v>3022031</v>
      </c>
      <c r="B5795" t="s">
        <v>24223</v>
      </c>
      <c r="C5795" t="s">
        <v>151</v>
      </c>
      <c r="D5795" t="s">
        <v>373</v>
      </c>
      <c r="E5795">
        <v>615130</v>
      </c>
      <c r="F5795" t="s">
        <v>24196</v>
      </c>
      <c r="G5795" s="7">
        <v>-39.799999999999997</v>
      </c>
    </row>
    <row r="5796" spans="1:7" x14ac:dyDescent="0.3">
      <c r="A5796" s="310">
        <v>3022031</v>
      </c>
      <c r="B5796" t="s">
        <v>24223</v>
      </c>
      <c r="C5796" t="s">
        <v>151</v>
      </c>
      <c r="D5796" t="s">
        <v>373</v>
      </c>
      <c r="E5796">
        <v>615130</v>
      </c>
      <c r="F5796" t="s">
        <v>24196</v>
      </c>
      <c r="G5796" s="7">
        <v>-39.799999999999997</v>
      </c>
    </row>
    <row r="5797" spans="1:7" x14ac:dyDescent="0.3">
      <c r="A5797" s="310">
        <v>3022031</v>
      </c>
      <c r="B5797" t="s">
        <v>24223</v>
      </c>
      <c r="C5797" t="s">
        <v>151</v>
      </c>
      <c r="D5797" t="s">
        <v>377</v>
      </c>
      <c r="E5797">
        <v>611110</v>
      </c>
      <c r="F5797" t="s">
        <v>24196</v>
      </c>
      <c r="G5797" s="7">
        <v>580.70000000000005</v>
      </c>
    </row>
    <row r="5798" spans="1:7" x14ac:dyDescent="0.3">
      <c r="A5798" s="310">
        <v>3022031</v>
      </c>
      <c r="B5798" t="s">
        <v>24223</v>
      </c>
      <c r="C5798" t="s">
        <v>151</v>
      </c>
      <c r="D5798" t="s">
        <v>373</v>
      </c>
      <c r="E5798">
        <v>616160</v>
      </c>
      <c r="F5798" t="s">
        <v>24196</v>
      </c>
      <c r="G5798" s="7">
        <v>6.35</v>
      </c>
    </row>
    <row r="5799" spans="1:7" x14ac:dyDescent="0.3">
      <c r="A5799" s="310">
        <v>3022031</v>
      </c>
      <c r="B5799" t="s">
        <v>24223</v>
      </c>
      <c r="C5799" t="s">
        <v>151</v>
      </c>
      <c r="D5799" t="s">
        <v>371</v>
      </c>
      <c r="E5799">
        <v>615100</v>
      </c>
      <c r="F5799" t="s">
        <v>24196</v>
      </c>
      <c r="G5799" s="7">
        <v>7456.42</v>
      </c>
    </row>
    <row r="5800" spans="1:7" x14ac:dyDescent="0.3">
      <c r="A5800" s="310">
        <v>3022031</v>
      </c>
      <c r="B5800" t="s">
        <v>24223</v>
      </c>
      <c r="C5800" t="s">
        <v>151</v>
      </c>
      <c r="D5800" t="s">
        <v>377</v>
      </c>
      <c r="E5800">
        <v>611110</v>
      </c>
      <c r="F5800" t="s">
        <v>24196</v>
      </c>
      <c r="G5800" s="7">
        <v>50.99</v>
      </c>
    </row>
    <row r="5801" spans="1:7" x14ac:dyDescent="0.3">
      <c r="A5801" s="310">
        <v>3022031</v>
      </c>
      <c r="B5801" t="s">
        <v>24223</v>
      </c>
      <c r="C5801" t="s">
        <v>151</v>
      </c>
      <c r="D5801" t="s">
        <v>371</v>
      </c>
      <c r="E5801">
        <v>617100</v>
      </c>
      <c r="F5801" t="s">
        <v>24196</v>
      </c>
      <c r="G5801" s="7">
        <v>870.27</v>
      </c>
    </row>
    <row r="5802" spans="1:7" x14ac:dyDescent="0.3">
      <c r="A5802" s="310">
        <v>3022031</v>
      </c>
      <c r="B5802" t="s">
        <v>24223</v>
      </c>
      <c r="C5802" t="s">
        <v>151</v>
      </c>
      <c r="D5802" t="s">
        <v>371</v>
      </c>
      <c r="E5802">
        <v>616100</v>
      </c>
      <c r="F5802" t="s">
        <v>24196</v>
      </c>
      <c r="G5802" s="7">
        <v>1109.69</v>
      </c>
    </row>
    <row r="5803" spans="1:7" x14ac:dyDescent="0.3">
      <c r="A5803" s="310">
        <v>3022031</v>
      </c>
      <c r="B5803" t="s">
        <v>24223</v>
      </c>
      <c r="C5803" t="s">
        <v>151</v>
      </c>
      <c r="D5803" t="s">
        <v>373</v>
      </c>
      <c r="E5803">
        <v>617150</v>
      </c>
      <c r="F5803" t="s">
        <v>24196</v>
      </c>
      <c r="G5803" s="7">
        <v>530.04999999999995</v>
      </c>
    </row>
    <row r="5804" spans="1:7" x14ac:dyDescent="0.3">
      <c r="A5804" s="310">
        <v>3022031</v>
      </c>
      <c r="B5804" t="s">
        <v>24223</v>
      </c>
      <c r="C5804" t="s">
        <v>151</v>
      </c>
      <c r="D5804" t="s">
        <v>371</v>
      </c>
      <c r="E5804">
        <v>616100</v>
      </c>
      <c r="F5804" t="s">
        <v>24196</v>
      </c>
      <c r="G5804" s="7">
        <v>499.95</v>
      </c>
    </row>
    <row r="5805" spans="1:7" x14ac:dyDescent="0.3">
      <c r="A5805" s="310">
        <v>3022031</v>
      </c>
      <c r="B5805" t="s">
        <v>24223</v>
      </c>
      <c r="C5805" t="s">
        <v>151</v>
      </c>
      <c r="D5805" t="s">
        <v>373</v>
      </c>
      <c r="E5805">
        <v>615130</v>
      </c>
      <c r="F5805" t="s">
        <v>24196</v>
      </c>
      <c r="G5805" s="7">
        <v>-39.799999999999997</v>
      </c>
    </row>
    <row r="5806" spans="1:7" x14ac:dyDescent="0.3">
      <c r="A5806" s="310">
        <v>3022031</v>
      </c>
      <c r="B5806" t="s">
        <v>24223</v>
      </c>
      <c r="C5806" t="s">
        <v>151</v>
      </c>
      <c r="D5806" t="s">
        <v>373</v>
      </c>
      <c r="E5806">
        <v>615130</v>
      </c>
      <c r="F5806" t="s">
        <v>24196</v>
      </c>
      <c r="G5806" s="7">
        <v>1233.73</v>
      </c>
    </row>
    <row r="5807" spans="1:7" x14ac:dyDescent="0.3">
      <c r="A5807" s="310">
        <v>3022031</v>
      </c>
      <c r="B5807" t="s">
        <v>24223</v>
      </c>
      <c r="C5807" t="s">
        <v>151</v>
      </c>
      <c r="D5807" t="s">
        <v>373</v>
      </c>
      <c r="E5807">
        <v>615130</v>
      </c>
      <c r="F5807" t="s">
        <v>24196</v>
      </c>
      <c r="G5807" s="7">
        <v>-39.799999999999997</v>
      </c>
    </row>
    <row r="5808" spans="1:7" x14ac:dyDescent="0.3">
      <c r="A5808" s="310">
        <v>3022031</v>
      </c>
      <c r="B5808" t="s">
        <v>24223</v>
      </c>
      <c r="C5808" t="s">
        <v>151</v>
      </c>
      <c r="D5808" t="s">
        <v>373</v>
      </c>
      <c r="E5808">
        <v>617150</v>
      </c>
      <c r="F5808" t="s">
        <v>24196</v>
      </c>
      <c r="G5808" s="7">
        <v>142.16</v>
      </c>
    </row>
    <row r="5809" spans="1:7" x14ac:dyDescent="0.3">
      <c r="A5809" s="310">
        <v>3022031</v>
      </c>
      <c r="B5809" t="s">
        <v>24223</v>
      </c>
      <c r="C5809" t="s">
        <v>151</v>
      </c>
      <c r="D5809" t="s">
        <v>377</v>
      </c>
      <c r="E5809">
        <v>611130</v>
      </c>
      <c r="F5809" t="s">
        <v>24196</v>
      </c>
      <c r="G5809" s="7">
        <v>115.99</v>
      </c>
    </row>
    <row r="5810" spans="1:7" x14ac:dyDescent="0.3">
      <c r="A5810" s="310">
        <v>3022031</v>
      </c>
      <c r="B5810" t="s">
        <v>24223</v>
      </c>
      <c r="C5810" t="s">
        <v>151</v>
      </c>
      <c r="D5810" t="s">
        <v>371</v>
      </c>
      <c r="E5810">
        <v>616100</v>
      </c>
      <c r="F5810" t="s">
        <v>24196</v>
      </c>
      <c r="G5810" s="7">
        <v>540.11</v>
      </c>
    </row>
    <row r="5811" spans="1:7" x14ac:dyDescent="0.3">
      <c r="A5811" s="310">
        <v>3022031</v>
      </c>
      <c r="B5811" t="s">
        <v>24223</v>
      </c>
      <c r="C5811" t="s">
        <v>151</v>
      </c>
      <c r="D5811" t="s">
        <v>373</v>
      </c>
      <c r="E5811">
        <v>616160</v>
      </c>
      <c r="F5811" t="s">
        <v>24196</v>
      </c>
      <c r="G5811" s="7">
        <v>66.97</v>
      </c>
    </row>
    <row r="5812" spans="1:7" x14ac:dyDescent="0.3">
      <c r="A5812" s="310">
        <v>3022031</v>
      </c>
      <c r="B5812" t="s">
        <v>24223</v>
      </c>
      <c r="C5812" t="s">
        <v>151</v>
      </c>
      <c r="D5812" t="s">
        <v>373</v>
      </c>
      <c r="E5812">
        <v>615130</v>
      </c>
      <c r="F5812" t="s">
        <v>24196</v>
      </c>
      <c r="G5812" s="7">
        <v>2774.51</v>
      </c>
    </row>
    <row r="5813" spans="1:7" x14ac:dyDescent="0.3">
      <c r="A5813" s="310">
        <v>3022031</v>
      </c>
      <c r="B5813" t="s">
        <v>24223</v>
      </c>
      <c r="C5813" t="s">
        <v>151</v>
      </c>
      <c r="D5813" t="s">
        <v>371</v>
      </c>
      <c r="E5813">
        <v>615100</v>
      </c>
      <c r="F5813" t="s">
        <v>24196</v>
      </c>
      <c r="G5813" s="7">
        <v>3750</v>
      </c>
    </row>
    <row r="5814" spans="1:7" x14ac:dyDescent="0.3">
      <c r="A5814" s="310">
        <v>3022031</v>
      </c>
      <c r="B5814" t="s">
        <v>24223</v>
      </c>
      <c r="C5814" t="s">
        <v>151</v>
      </c>
      <c r="D5814" t="s">
        <v>373</v>
      </c>
      <c r="E5814">
        <v>616160</v>
      </c>
      <c r="F5814" t="s">
        <v>24196</v>
      </c>
      <c r="G5814" s="7">
        <v>183.59</v>
      </c>
    </row>
    <row r="5815" spans="1:7" x14ac:dyDescent="0.3">
      <c r="A5815" s="310">
        <v>3022031</v>
      </c>
      <c r="B5815" t="s">
        <v>24223</v>
      </c>
      <c r="C5815" t="s">
        <v>151</v>
      </c>
      <c r="D5815" t="s">
        <v>373</v>
      </c>
      <c r="E5815">
        <v>615130</v>
      </c>
      <c r="F5815" t="s">
        <v>24196</v>
      </c>
      <c r="G5815" s="7">
        <v>70.83</v>
      </c>
    </row>
    <row r="5816" spans="1:7" x14ac:dyDescent="0.3">
      <c r="A5816" s="310">
        <v>3022031</v>
      </c>
      <c r="B5816" t="s">
        <v>24223</v>
      </c>
      <c r="C5816" t="s">
        <v>151</v>
      </c>
      <c r="D5816" t="s">
        <v>373</v>
      </c>
      <c r="E5816">
        <v>615130</v>
      </c>
      <c r="F5816" t="s">
        <v>24196</v>
      </c>
      <c r="G5816" s="7">
        <v>2051.21</v>
      </c>
    </row>
    <row r="5817" spans="1:7" x14ac:dyDescent="0.3">
      <c r="A5817" s="310">
        <v>3022031</v>
      </c>
      <c r="B5817" t="s">
        <v>24223</v>
      </c>
      <c r="C5817" t="s">
        <v>151</v>
      </c>
      <c r="D5817" t="s">
        <v>373</v>
      </c>
      <c r="E5817">
        <v>615130</v>
      </c>
      <c r="F5817" t="s">
        <v>24196</v>
      </c>
      <c r="G5817" s="7">
        <v>0.01</v>
      </c>
    </row>
    <row r="5818" spans="1:7" x14ac:dyDescent="0.3">
      <c r="A5818" s="310">
        <v>3022031</v>
      </c>
      <c r="B5818" t="s">
        <v>24223</v>
      </c>
      <c r="C5818" t="s">
        <v>151</v>
      </c>
      <c r="D5818" t="s">
        <v>373</v>
      </c>
      <c r="E5818">
        <v>615130</v>
      </c>
      <c r="F5818" t="s">
        <v>24196</v>
      </c>
      <c r="G5818" s="7">
        <v>1451.63</v>
      </c>
    </row>
    <row r="5819" spans="1:7" x14ac:dyDescent="0.3">
      <c r="A5819" s="310">
        <v>3022031</v>
      </c>
      <c r="B5819" t="s">
        <v>24223</v>
      </c>
      <c r="C5819" t="s">
        <v>151</v>
      </c>
      <c r="D5819" t="s">
        <v>373</v>
      </c>
      <c r="E5819">
        <v>617150</v>
      </c>
      <c r="F5819" t="s">
        <v>24196</v>
      </c>
      <c r="G5819" s="7">
        <v>334.76</v>
      </c>
    </row>
    <row r="5820" spans="1:7" x14ac:dyDescent="0.3">
      <c r="A5820" s="310">
        <v>3022031</v>
      </c>
      <c r="B5820" t="s">
        <v>24223</v>
      </c>
      <c r="C5820" t="s">
        <v>151</v>
      </c>
      <c r="D5820" t="s">
        <v>371</v>
      </c>
      <c r="E5820">
        <v>617100</v>
      </c>
      <c r="F5820" t="s">
        <v>24196</v>
      </c>
      <c r="G5820" s="7">
        <v>1290.46</v>
      </c>
    </row>
    <row r="5821" spans="1:7" x14ac:dyDescent="0.3">
      <c r="A5821" s="310">
        <v>3022031</v>
      </c>
      <c r="B5821" t="s">
        <v>24223</v>
      </c>
      <c r="C5821" t="s">
        <v>151</v>
      </c>
      <c r="D5821" t="s">
        <v>373</v>
      </c>
      <c r="E5821">
        <v>615130</v>
      </c>
      <c r="F5821" t="s">
        <v>24196</v>
      </c>
      <c r="G5821" s="7">
        <v>-39.799999999999997</v>
      </c>
    </row>
    <row r="5822" spans="1:7" x14ac:dyDescent="0.3">
      <c r="A5822" s="310">
        <v>3022031</v>
      </c>
      <c r="B5822" t="s">
        <v>24223</v>
      </c>
      <c r="C5822" t="s">
        <v>151</v>
      </c>
      <c r="D5822" t="s">
        <v>373</v>
      </c>
      <c r="E5822">
        <v>615130</v>
      </c>
      <c r="F5822" t="s">
        <v>24196</v>
      </c>
      <c r="G5822" s="7">
        <v>0.01</v>
      </c>
    </row>
    <row r="5823" spans="1:7" x14ac:dyDescent="0.3">
      <c r="A5823" s="310">
        <v>3022031</v>
      </c>
      <c r="B5823" t="s">
        <v>24223</v>
      </c>
      <c r="C5823" t="s">
        <v>151</v>
      </c>
      <c r="D5823" t="s">
        <v>377</v>
      </c>
      <c r="E5823">
        <v>611120</v>
      </c>
      <c r="F5823" t="s">
        <v>24196</v>
      </c>
      <c r="G5823" s="7">
        <v>11.97</v>
      </c>
    </row>
    <row r="5824" spans="1:7" x14ac:dyDescent="0.3">
      <c r="A5824" s="310">
        <v>3022031</v>
      </c>
      <c r="B5824" t="s">
        <v>24223</v>
      </c>
      <c r="C5824" t="s">
        <v>151</v>
      </c>
      <c r="D5824" t="s">
        <v>373</v>
      </c>
      <c r="E5824">
        <v>617150</v>
      </c>
      <c r="F5824" t="s">
        <v>24196</v>
      </c>
      <c r="G5824" s="7">
        <v>454.55</v>
      </c>
    </row>
    <row r="5825" spans="1:7" x14ac:dyDescent="0.3">
      <c r="A5825" s="310">
        <v>3022031</v>
      </c>
      <c r="B5825" t="s">
        <v>24223</v>
      </c>
      <c r="C5825" t="s">
        <v>151</v>
      </c>
      <c r="D5825" t="s">
        <v>373</v>
      </c>
      <c r="E5825">
        <v>615130</v>
      </c>
      <c r="F5825" t="s">
        <v>24196</v>
      </c>
      <c r="G5825" s="7">
        <v>2853.78</v>
      </c>
    </row>
    <row r="5826" spans="1:7" x14ac:dyDescent="0.3">
      <c r="A5826" s="310">
        <v>3022031</v>
      </c>
      <c r="B5826" t="s">
        <v>24223</v>
      </c>
      <c r="C5826" t="s">
        <v>151</v>
      </c>
      <c r="D5826" t="s">
        <v>371</v>
      </c>
      <c r="E5826">
        <v>616100</v>
      </c>
      <c r="F5826" t="s">
        <v>24196</v>
      </c>
      <c r="G5826" s="7">
        <v>612.37</v>
      </c>
    </row>
    <row r="5827" spans="1:7" x14ac:dyDescent="0.3">
      <c r="A5827" s="310">
        <v>3022031</v>
      </c>
      <c r="B5827" t="s">
        <v>24223</v>
      </c>
      <c r="C5827" t="s">
        <v>151</v>
      </c>
      <c r="D5827" t="s">
        <v>373</v>
      </c>
      <c r="E5827">
        <v>615130</v>
      </c>
      <c r="F5827" t="s">
        <v>24196</v>
      </c>
      <c r="G5827" s="7">
        <v>601.58000000000004</v>
      </c>
    </row>
    <row r="5828" spans="1:7" x14ac:dyDescent="0.3">
      <c r="A5828" s="310">
        <v>3022031</v>
      </c>
      <c r="B5828" t="s">
        <v>24223</v>
      </c>
      <c r="C5828" t="s">
        <v>151</v>
      </c>
      <c r="D5828" t="s">
        <v>373</v>
      </c>
      <c r="E5828">
        <v>616160</v>
      </c>
      <c r="F5828" t="s">
        <v>24196</v>
      </c>
      <c r="G5828" s="7">
        <v>207.36</v>
      </c>
    </row>
    <row r="5829" spans="1:7" x14ac:dyDescent="0.3">
      <c r="A5829" s="310">
        <v>3022031</v>
      </c>
      <c r="B5829" t="s">
        <v>24223</v>
      </c>
      <c r="C5829" t="s">
        <v>151</v>
      </c>
      <c r="D5829" t="s">
        <v>371</v>
      </c>
      <c r="E5829">
        <v>617100</v>
      </c>
      <c r="F5829" t="s">
        <v>24196</v>
      </c>
      <c r="G5829" s="7">
        <v>963.7</v>
      </c>
    </row>
    <row r="5830" spans="1:7" x14ac:dyDescent="0.3">
      <c r="A5830" s="310">
        <v>3022031</v>
      </c>
      <c r="B5830" t="s">
        <v>24223</v>
      </c>
      <c r="C5830" t="s">
        <v>151</v>
      </c>
      <c r="D5830" t="s">
        <v>373</v>
      </c>
      <c r="E5830">
        <v>615130</v>
      </c>
      <c r="F5830" t="s">
        <v>24196</v>
      </c>
      <c r="G5830" s="7">
        <v>-39.799999999999997</v>
      </c>
    </row>
    <row r="5831" spans="1:7" x14ac:dyDescent="0.3">
      <c r="A5831" s="310">
        <v>3022031</v>
      </c>
      <c r="B5831" t="s">
        <v>24223</v>
      </c>
      <c r="C5831" t="s">
        <v>151</v>
      </c>
      <c r="D5831" t="s">
        <v>373</v>
      </c>
      <c r="E5831">
        <v>615130</v>
      </c>
      <c r="F5831" t="s">
        <v>24196</v>
      </c>
      <c r="G5831" s="7">
        <v>2762.11</v>
      </c>
    </row>
    <row r="5832" spans="1:7" x14ac:dyDescent="0.3">
      <c r="A5832" s="310">
        <v>3022031</v>
      </c>
      <c r="B5832" t="s">
        <v>24223</v>
      </c>
      <c r="C5832" t="s">
        <v>151</v>
      </c>
      <c r="D5832" t="s">
        <v>373</v>
      </c>
      <c r="E5832">
        <v>615130</v>
      </c>
      <c r="F5832" t="s">
        <v>24196</v>
      </c>
      <c r="G5832" s="7">
        <v>72.59</v>
      </c>
    </row>
    <row r="5833" spans="1:7" x14ac:dyDescent="0.3">
      <c r="A5833" s="310">
        <v>3022031</v>
      </c>
      <c r="B5833" t="s">
        <v>24223</v>
      </c>
      <c r="C5833" t="s">
        <v>151</v>
      </c>
      <c r="D5833" t="s">
        <v>373</v>
      </c>
      <c r="E5833">
        <v>617150</v>
      </c>
      <c r="F5833" t="s">
        <v>24196</v>
      </c>
      <c r="G5833" s="7">
        <v>48.2</v>
      </c>
    </row>
    <row r="5834" spans="1:7" x14ac:dyDescent="0.3">
      <c r="A5834" s="310">
        <v>3022031</v>
      </c>
      <c r="B5834" t="s">
        <v>24223</v>
      </c>
      <c r="C5834" t="s">
        <v>151</v>
      </c>
      <c r="D5834" t="s">
        <v>373</v>
      </c>
      <c r="E5834">
        <v>615130</v>
      </c>
      <c r="F5834" t="s">
        <v>24196</v>
      </c>
      <c r="G5834" s="7">
        <v>-39.799999999999997</v>
      </c>
    </row>
    <row r="5835" spans="1:7" x14ac:dyDescent="0.3">
      <c r="A5835" s="310">
        <v>3022031</v>
      </c>
      <c r="B5835" t="s">
        <v>24223</v>
      </c>
      <c r="C5835" t="s">
        <v>151</v>
      </c>
      <c r="D5835" t="s">
        <v>371</v>
      </c>
      <c r="E5835">
        <v>616100</v>
      </c>
      <c r="F5835" t="s">
        <v>24196</v>
      </c>
      <c r="G5835" s="7">
        <v>544.1</v>
      </c>
    </row>
    <row r="5836" spans="1:7" x14ac:dyDescent="0.3">
      <c r="A5836" s="310">
        <v>3022031</v>
      </c>
      <c r="B5836" t="s">
        <v>24223</v>
      </c>
      <c r="C5836" t="s">
        <v>151</v>
      </c>
      <c r="D5836" t="s">
        <v>371</v>
      </c>
      <c r="E5836">
        <v>615100</v>
      </c>
      <c r="F5836" t="s">
        <v>24196</v>
      </c>
      <c r="G5836" s="7">
        <v>3161</v>
      </c>
    </row>
    <row r="5837" spans="1:7" x14ac:dyDescent="0.3">
      <c r="A5837" s="310">
        <v>3022031</v>
      </c>
      <c r="B5837" t="s">
        <v>24223</v>
      </c>
      <c r="C5837" t="s">
        <v>151</v>
      </c>
      <c r="D5837" t="s">
        <v>371</v>
      </c>
      <c r="E5837">
        <v>617100</v>
      </c>
      <c r="F5837" t="s">
        <v>24196</v>
      </c>
      <c r="G5837" s="7">
        <v>1075.5</v>
      </c>
    </row>
    <row r="5838" spans="1:7" x14ac:dyDescent="0.3">
      <c r="A5838" s="310">
        <v>3022031</v>
      </c>
      <c r="B5838" t="s">
        <v>24223</v>
      </c>
      <c r="C5838" t="s">
        <v>151</v>
      </c>
      <c r="D5838" t="s">
        <v>371</v>
      </c>
      <c r="E5838">
        <v>615100</v>
      </c>
      <c r="F5838" t="s">
        <v>24196</v>
      </c>
      <c r="G5838" s="7">
        <v>3034.42</v>
      </c>
    </row>
    <row r="5839" spans="1:7" x14ac:dyDescent="0.3">
      <c r="A5839" s="310">
        <v>3022031</v>
      </c>
      <c r="B5839" t="s">
        <v>24223</v>
      </c>
      <c r="C5839" t="s">
        <v>151</v>
      </c>
      <c r="D5839" t="s">
        <v>373</v>
      </c>
      <c r="E5839">
        <v>615130</v>
      </c>
      <c r="F5839" t="s">
        <v>24196</v>
      </c>
      <c r="G5839" s="7">
        <v>-39.799999999999997</v>
      </c>
    </row>
    <row r="5840" spans="1:7" x14ac:dyDescent="0.3">
      <c r="A5840" s="310">
        <v>3022031</v>
      </c>
      <c r="B5840" t="s">
        <v>24223</v>
      </c>
      <c r="C5840" t="s">
        <v>151</v>
      </c>
      <c r="D5840" t="s">
        <v>373</v>
      </c>
      <c r="E5840">
        <v>615130</v>
      </c>
      <c r="F5840" t="s">
        <v>24196</v>
      </c>
      <c r="G5840" s="7">
        <v>-39.799999999999997</v>
      </c>
    </row>
    <row r="5841" spans="1:7" x14ac:dyDescent="0.3">
      <c r="A5841" s="310">
        <v>3022031</v>
      </c>
      <c r="B5841" t="s">
        <v>24223</v>
      </c>
      <c r="C5841" t="s">
        <v>151</v>
      </c>
      <c r="D5841" t="s">
        <v>373</v>
      </c>
      <c r="E5841">
        <v>615130</v>
      </c>
      <c r="F5841" t="s">
        <v>24196</v>
      </c>
      <c r="G5841" s="7">
        <v>-39.799999999999997</v>
      </c>
    </row>
    <row r="5842" spans="1:7" x14ac:dyDescent="0.3">
      <c r="A5842" s="310">
        <v>3022031</v>
      </c>
      <c r="B5842" t="s">
        <v>24223</v>
      </c>
      <c r="C5842" t="s">
        <v>151</v>
      </c>
      <c r="D5842" t="s">
        <v>371</v>
      </c>
      <c r="E5842">
        <v>615100</v>
      </c>
      <c r="F5842" t="s">
        <v>24196</v>
      </c>
      <c r="G5842" s="7">
        <v>358.5</v>
      </c>
    </row>
    <row r="5843" spans="1:7" x14ac:dyDescent="0.3">
      <c r="A5843" s="310">
        <v>3022031</v>
      </c>
      <c r="B5843" t="s">
        <v>24223</v>
      </c>
      <c r="C5843" t="s">
        <v>151</v>
      </c>
      <c r="D5843" t="s">
        <v>373</v>
      </c>
      <c r="E5843">
        <v>615130</v>
      </c>
      <c r="F5843" t="s">
        <v>24196</v>
      </c>
      <c r="G5843" s="7">
        <v>612.34</v>
      </c>
    </row>
    <row r="5844" spans="1:7" x14ac:dyDescent="0.3">
      <c r="A5844" s="310">
        <v>3022031</v>
      </c>
      <c r="B5844" t="s">
        <v>24223</v>
      </c>
      <c r="C5844" t="s">
        <v>151</v>
      </c>
      <c r="D5844" t="s">
        <v>373</v>
      </c>
      <c r="E5844">
        <v>615130</v>
      </c>
      <c r="F5844" t="s">
        <v>24196</v>
      </c>
      <c r="G5844" s="7">
        <v>-39.799999999999997</v>
      </c>
    </row>
    <row r="5845" spans="1:7" x14ac:dyDescent="0.3">
      <c r="A5845" s="310">
        <v>3022031</v>
      </c>
      <c r="B5845" t="s">
        <v>24223</v>
      </c>
      <c r="C5845" t="s">
        <v>151</v>
      </c>
      <c r="D5845" t="s">
        <v>371</v>
      </c>
      <c r="E5845">
        <v>615100</v>
      </c>
      <c r="F5845" t="s">
        <v>24196</v>
      </c>
      <c r="G5845" s="7">
        <v>3360.17</v>
      </c>
    </row>
    <row r="5846" spans="1:7" x14ac:dyDescent="0.3">
      <c r="A5846" s="310">
        <v>3022031</v>
      </c>
      <c r="B5846" t="s">
        <v>24223</v>
      </c>
      <c r="C5846" t="s">
        <v>151</v>
      </c>
      <c r="D5846" t="s">
        <v>373</v>
      </c>
      <c r="E5846">
        <v>617150</v>
      </c>
      <c r="F5846" t="s">
        <v>24196</v>
      </c>
      <c r="G5846" s="7">
        <v>582.16999999999996</v>
      </c>
    </row>
    <row r="5847" spans="1:7" x14ac:dyDescent="0.3">
      <c r="A5847" s="310">
        <v>3022031</v>
      </c>
      <c r="B5847" t="s">
        <v>24223</v>
      </c>
      <c r="C5847" t="s">
        <v>151</v>
      </c>
      <c r="D5847" t="s">
        <v>375</v>
      </c>
      <c r="E5847">
        <v>617130</v>
      </c>
      <c r="F5847" t="s">
        <v>24196</v>
      </c>
      <c r="G5847" s="7">
        <v>816.82</v>
      </c>
    </row>
    <row r="5848" spans="1:7" x14ac:dyDescent="0.3">
      <c r="A5848" s="310">
        <v>3022031</v>
      </c>
      <c r="B5848" t="s">
        <v>24223</v>
      </c>
      <c r="C5848" t="s">
        <v>151</v>
      </c>
      <c r="D5848" t="s">
        <v>371</v>
      </c>
      <c r="E5848">
        <v>617100</v>
      </c>
      <c r="F5848" t="s">
        <v>24196</v>
      </c>
      <c r="G5848" s="7">
        <v>2138.5</v>
      </c>
    </row>
    <row r="5849" spans="1:7" x14ac:dyDescent="0.3">
      <c r="A5849" s="310">
        <v>3022031</v>
      </c>
      <c r="B5849" t="s">
        <v>24223</v>
      </c>
      <c r="C5849" t="s">
        <v>151</v>
      </c>
      <c r="D5849" t="s">
        <v>373</v>
      </c>
      <c r="E5849">
        <v>615130</v>
      </c>
      <c r="F5849" t="s">
        <v>24196</v>
      </c>
      <c r="G5849" s="7">
        <v>-39.799999999999997</v>
      </c>
    </row>
    <row r="5850" spans="1:7" x14ac:dyDescent="0.3">
      <c r="A5850" s="310">
        <v>3022031</v>
      </c>
      <c r="B5850" t="s">
        <v>24223</v>
      </c>
      <c r="C5850" t="s">
        <v>151</v>
      </c>
      <c r="D5850" t="s">
        <v>373</v>
      </c>
      <c r="E5850">
        <v>615130</v>
      </c>
      <c r="F5850" t="s">
        <v>24196</v>
      </c>
      <c r="G5850" s="7">
        <v>-39.799999999999997</v>
      </c>
    </row>
    <row r="5851" spans="1:7" x14ac:dyDescent="0.3">
      <c r="A5851" s="310">
        <v>3022031</v>
      </c>
      <c r="B5851" t="s">
        <v>24223</v>
      </c>
      <c r="C5851" t="s">
        <v>151</v>
      </c>
      <c r="D5851" t="s">
        <v>373</v>
      </c>
      <c r="E5851">
        <v>615130</v>
      </c>
      <c r="F5851" t="s">
        <v>24196</v>
      </c>
      <c r="G5851" s="7">
        <v>0.01</v>
      </c>
    </row>
    <row r="5852" spans="1:7" x14ac:dyDescent="0.3">
      <c r="A5852" s="310">
        <v>3022031</v>
      </c>
      <c r="B5852" t="s">
        <v>24223</v>
      </c>
      <c r="C5852" t="s">
        <v>151</v>
      </c>
      <c r="D5852" t="s">
        <v>373</v>
      </c>
      <c r="E5852">
        <v>617150</v>
      </c>
      <c r="F5852" t="s">
        <v>24196</v>
      </c>
      <c r="G5852" s="7">
        <v>239.62</v>
      </c>
    </row>
    <row r="5853" spans="1:7" x14ac:dyDescent="0.3">
      <c r="A5853" s="310">
        <v>3022031</v>
      </c>
      <c r="B5853" t="s">
        <v>24223</v>
      </c>
      <c r="C5853" t="s">
        <v>151</v>
      </c>
      <c r="D5853" t="s">
        <v>373</v>
      </c>
      <c r="E5853">
        <v>615130</v>
      </c>
      <c r="F5853" t="s">
        <v>24196</v>
      </c>
      <c r="G5853" s="7">
        <v>384.54</v>
      </c>
    </row>
    <row r="5854" spans="1:7" x14ac:dyDescent="0.3">
      <c r="A5854" s="310">
        <v>3022031</v>
      </c>
      <c r="B5854" t="s">
        <v>24223</v>
      </c>
      <c r="C5854" t="s">
        <v>151</v>
      </c>
      <c r="D5854" t="s">
        <v>371</v>
      </c>
      <c r="E5854">
        <v>615100</v>
      </c>
      <c r="F5854" t="s">
        <v>24196</v>
      </c>
      <c r="G5854" s="7">
        <v>4017.73</v>
      </c>
    </row>
    <row r="5855" spans="1:7" x14ac:dyDescent="0.3">
      <c r="A5855" s="310">
        <v>3022031</v>
      </c>
      <c r="B5855" t="s">
        <v>24223</v>
      </c>
      <c r="C5855" t="s">
        <v>151</v>
      </c>
      <c r="D5855" t="s">
        <v>373</v>
      </c>
      <c r="E5855">
        <v>615130</v>
      </c>
      <c r="F5855" t="s">
        <v>24196</v>
      </c>
      <c r="G5855" s="7">
        <v>-39.799999999999997</v>
      </c>
    </row>
    <row r="5856" spans="1:7" x14ac:dyDescent="0.3">
      <c r="A5856" s="310">
        <v>3022031</v>
      </c>
      <c r="B5856" t="s">
        <v>24223</v>
      </c>
      <c r="C5856" t="s">
        <v>151</v>
      </c>
      <c r="D5856" t="s">
        <v>377</v>
      </c>
      <c r="E5856">
        <v>611130</v>
      </c>
      <c r="F5856" t="s">
        <v>24196</v>
      </c>
      <c r="G5856" s="7">
        <v>59.16</v>
      </c>
    </row>
    <row r="5857" spans="1:7" x14ac:dyDescent="0.3">
      <c r="A5857" s="310">
        <v>3022031</v>
      </c>
      <c r="B5857" t="s">
        <v>24223</v>
      </c>
      <c r="C5857" t="s">
        <v>151</v>
      </c>
      <c r="D5857" t="s">
        <v>377</v>
      </c>
      <c r="E5857">
        <v>611110</v>
      </c>
      <c r="F5857" t="s">
        <v>24196</v>
      </c>
      <c r="G5857" s="7">
        <v>568.6</v>
      </c>
    </row>
    <row r="5858" spans="1:7" x14ac:dyDescent="0.3">
      <c r="A5858" s="310">
        <v>3022031</v>
      </c>
      <c r="B5858" t="s">
        <v>24223</v>
      </c>
      <c r="C5858" t="s">
        <v>151</v>
      </c>
      <c r="D5858" t="s">
        <v>373</v>
      </c>
      <c r="E5858">
        <v>615130</v>
      </c>
      <c r="F5858" t="s">
        <v>24196</v>
      </c>
      <c r="G5858" s="7">
        <v>-39.799999999999997</v>
      </c>
    </row>
    <row r="5859" spans="1:7" x14ac:dyDescent="0.3">
      <c r="A5859" s="310">
        <v>3022031</v>
      </c>
      <c r="B5859" t="s">
        <v>24223</v>
      </c>
      <c r="C5859" t="s">
        <v>151</v>
      </c>
      <c r="D5859" t="s">
        <v>373</v>
      </c>
      <c r="E5859">
        <v>615130</v>
      </c>
      <c r="F5859" t="s">
        <v>24196</v>
      </c>
      <c r="G5859" s="7">
        <v>-39.799999999999997</v>
      </c>
    </row>
    <row r="5860" spans="1:7" x14ac:dyDescent="0.3">
      <c r="A5860" s="310">
        <v>3022031</v>
      </c>
      <c r="B5860" t="s">
        <v>24223</v>
      </c>
      <c r="C5860" t="s">
        <v>151</v>
      </c>
      <c r="D5860" t="s">
        <v>377</v>
      </c>
      <c r="E5860">
        <v>611130</v>
      </c>
      <c r="F5860" t="s">
        <v>24196</v>
      </c>
      <c r="G5860" s="7">
        <v>118.46</v>
      </c>
    </row>
    <row r="5861" spans="1:7" x14ac:dyDescent="0.3">
      <c r="A5861" s="310">
        <v>3022031</v>
      </c>
      <c r="B5861" t="s">
        <v>24223</v>
      </c>
      <c r="C5861" t="s">
        <v>151</v>
      </c>
      <c r="D5861" t="s">
        <v>375</v>
      </c>
      <c r="E5861">
        <v>616130</v>
      </c>
      <c r="F5861" t="s">
        <v>24196</v>
      </c>
      <c r="G5861" s="7">
        <v>255.51</v>
      </c>
    </row>
    <row r="5862" spans="1:7" x14ac:dyDescent="0.3">
      <c r="A5862" s="310">
        <v>3022031</v>
      </c>
      <c r="B5862" t="s">
        <v>24223</v>
      </c>
      <c r="C5862" t="s">
        <v>151</v>
      </c>
      <c r="D5862" t="s">
        <v>373</v>
      </c>
      <c r="E5862">
        <v>617150</v>
      </c>
      <c r="F5862" t="s">
        <v>24196</v>
      </c>
      <c r="G5862" s="7">
        <v>418.45</v>
      </c>
    </row>
    <row r="5863" spans="1:7" x14ac:dyDescent="0.3">
      <c r="A5863" s="310">
        <v>3022031</v>
      </c>
      <c r="B5863" t="s">
        <v>24223</v>
      </c>
      <c r="C5863" t="s">
        <v>151</v>
      </c>
      <c r="D5863" t="s">
        <v>373</v>
      </c>
      <c r="E5863">
        <v>617150</v>
      </c>
      <c r="F5863" t="s">
        <v>24196</v>
      </c>
      <c r="G5863" s="7">
        <v>4.83</v>
      </c>
    </row>
    <row r="5864" spans="1:7" x14ac:dyDescent="0.3">
      <c r="A5864" s="310">
        <v>3022031</v>
      </c>
      <c r="B5864" t="s">
        <v>24223</v>
      </c>
      <c r="C5864" t="s">
        <v>151</v>
      </c>
      <c r="D5864" t="s">
        <v>373</v>
      </c>
      <c r="E5864">
        <v>616160</v>
      </c>
      <c r="F5864" t="s">
        <v>24196</v>
      </c>
      <c r="G5864" s="7">
        <v>358.2</v>
      </c>
    </row>
    <row r="5865" spans="1:7" x14ac:dyDescent="0.3">
      <c r="A5865" s="310">
        <v>3022031</v>
      </c>
      <c r="B5865" t="s">
        <v>24223</v>
      </c>
      <c r="C5865" t="s">
        <v>151</v>
      </c>
      <c r="D5865" t="s">
        <v>377</v>
      </c>
      <c r="E5865">
        <v>611120</v>
      </c>
      <c r="F5865" t="s">
        <v>24196</v>
      </c>
      <c r="G5865" s="7">
        <v>20.34</v>
      </c>
    </row>
    <row r="5866" spans="1:7" x14ac:dyDescent="0.3">
      <c r="A5866" s="310">
        <v>3022031</v>
      </c>
      <c r="B5866" t="s">
        <v>24223</v>
      </c>
      <c r="C5866" t="s">
        <v>151</v>
      </c>
      <c r="D5866" t="s">
        <v>373</v>
      </c>
      <c r="E5866">
        <v>615130</v>
      </c>
      <c r="F5866" t="s">
        <v>24196</v>
      </c>
      <c r="G5866" s="7">
        <v>2228.19</v>
      </c>
    </row>
    <row r="5867" spans="1:7" x14ac:dyDescent="0.3">
      <c r="A5867" s="310">
        <v>3022031</v>
      </c>
      <c r="B5867" t="s">
        <v>24223</v>
      </c>
      <c r="C5867" t="s">
        <v>151</v>
      </c>
      <c r="D5867" t="s">
        <v>375</v>
      </c>
      <c r="E5867">
        <v>615140</v>
      </c>
      <c r="F5867" t="s">
        <v>24196</v>
      </c>
      <c r="G5867" s="7">
        <v>2120.4299999999998</v>
      </c>
    </row>
    <row r="5868" spans="1:7" x14ac:dyDescent="0.3">
      <c r="A5868" s="310">
        <v>3022031</v>
      </c>
      <c r="B5868" t="s">
        <v>24223</v>
      </c>
      <c r="C5868" t="s">
        <v>151</v>
      </c>
      <c r="D5868" t="s">
        <v>373</v>
      </c>
      <c r="E5868">
        <v>617150</v>
      </c>
      <c r="F5868" t="s">
        <v>24196</v>
      </c>
      <c r="G5868" s="7">
        <v>203.36</v>
      </c>
    </row>
    <row r="5869" spans="1:7" x14ac:dyDescent="0.3">
      <c r="A5869" s="310">
        <v>3022031</v>
      </c>
      <c r="B5869" t="s">
        <v>24223</v>
      </c>
      <c r="C5869" t="s">
        <v>151</v>
      </c>
      <c r="D5869" t="s">
        <v>377</v>
      </c>
      <c r="E5869">
        <v>611110</v>
      </c>
      <c r="F5869" t="s">
        <v>24196</v>
      </c>
      <c r="G5869" s="7">
        <v>87.41</v>
      </c>
    </row>
    <row r="5870" spans="1:7" x14ac:dyDescent="0.3">
      <c r="A5870" s="310">
        <v>3022031</v>
      </c>
      <c r="B5870" t="s">
        <v>24223</v>
      </c>
      <c r="C5870" t="s">
        <v>151</v>
      </c>
      <c r="D5870" t="s">
        <v>373</v>
      </c>
      <c r="E5870">
        <v>616160</v>
      </c>
      <c r="F5870" t="s">
        <v>24196</v>
      </c>
      <c r="G5870" s="7">
        <v>41.02</v>
      </c>
    </row>
    <row r="5871" spans="1:7" x14ac:dyDescent="0.3">
      <c r="A5871" s="310">
        <v>3022031</v>
      </c>
      <c r="B5871" t="s">
        <v>24223</v>
      </c>
      <c r="C5871" t="s">
        <v>151</v>
      </c>
      <c r="D5871" t="s">
        <v>373</v>
      </c>
      <c r="E5871">
        <v>616160</v>
      </c>
      <c r="F5871" t="s">
        <v>24196</v>
      </c>
      <c r="G5871" s="7">
        <v>245.13</v>
      </c>
    </row>
    <row r="5872" spans="1:7" x14ac:dyDescent="0.3">
      <c r="A5872" s="310">
        <v>3022031</v>
      </c>
      <c r="B5872" t="s">
        <v>24223</v>
      </c>
      <c r="C5872" t="s">
        <v>151</v>
      </c>
      <c r="D5872" t="s">
        <v>377</v>
      </c>
      <c r="E5872">
        <v>611130</v>
      </c>
      <c r="F5872" t="s">
        <v>24196</v>
      </c>
      <c r="G5872" s="7">
        <v>117.51</v>
      </c>
    </row>
    <row r="5873" spans="1:7" x14ac:dyDescent="0.3">
      <c r="A5873" s="310">
        <v>3022031</v>
      </c>
      <c r="B5873" t="s">
        <v>24223</v>
      </c>
      <c r="C5873" t="s">
        <v>151</v>
      </c>
      <c r="D5873" t="s">
        <v>373</v>
      </c>
      <c r="E5873">
        <v>617150</v>
      </c>
      <c r="F5873" t="s">
        <v>24196</v>
      </c>
      <c r="G5873" s="7">
        <v>412.01</v>
      </c>
    </row>
    <row r="5874" spans="1:7" x14ac:dyDescent="0.3">
      <c r="A5874" s="310">
        <v>3022031</v>
      </c>
      <c r="B5874" t="s">
        <v>24223</v>
      </c>
      <c r="C5874" t="s">
        <v>151</v>
      </c>
      <c r="D5874" t="s">
        <v>373</v>
      </c>
      <c r="E5874">
        <v>615130</v>
      </c>
      <c r="F5874" t="s">
        <v>24196</v>
      </c>
      <c r="G5874" s="7">
        <v>2051.21</v>
      </c>
    </row>
    <row r="5875" spans="1:7" x14ac:dyDescent="0.3">
      <c r="A5875" s="310">
        <v>3022031</v>
      </c>
      <c r="B5875" t="s">
        <v>24223</v>
      </c>
      <c r="C5875" t="s">
        <v>151</v>
      </c>
      <c r="D5875" t="s">
        <v>373</v>
      </c>
      <c r="E5875">
        <v>617150</v>
      </c>
      <c r="F5875" t="s">
        <v>24196</v>
      </c>
      <c r="G5875" s="7">
        <v>137.16999999999999</v>
      </c>
    </row>
    <row r="5876" spans="1:7" x14ac:dyDescent="0.3">
      <c r="A5876" s="310">
        <v>3022031</v>
      </c>
      <c r="B5876" t="s">
        <v>24223</v>
      </c>
      <c r="C5876" t="s">
        <v>151</v>
      </c>
      <c r="D5876" t="s">
        <v>373</v>
      </c>
      <c r="E5876">
        <v>615130</v>
      </c>
      <c r="F5876" t="s">
        <v>24196</v>
      </c>
      <c r="G5876" s="7">
        <v>696.84</v>
      </c>
    </row>
    <row r="5877" spans="1:7" x14ac:dyDescent="0.3">
      <c r="A5877" s="310">
        <v>3022031</v>
      </c>
      <c r="B5877" t="s">
        <v>24223</v>
      </c>
      <c r="C5877" t="s">
        <v>151</v>
      </c>
      <c r="D5877" t="s">
        <v>377</v>
      </c>
      <c r="E5877">
        <v>611130</v>
      </c>
      <c r="F5877" t="s">
        <v>24196</v>
      </c>
      <c r="G5877" s="7">
        <v>47.39</v>
      </c>
    </row>
    <row r="5878" spans="1:7" x14ac:dyDescent="0.3">
      <c r="A5878" s="310">
        <v>3022031</v>
      </c>
      <c r="B5878" t="s">
        <v>24223</v>
      </c>
      <c r="C5878" t="s">
        <v>151</v>
      </c>
      <c r="D5878" t="s">
        <v>373</v>
      </c>
      <c r="E5878">
        <v>616160</v>
      </c>
      <c r="F5878" t="s">
        <v>24196</v>
      </c>
      <c r="G5878" s="7">
        <v>251.53</v>
      </c>
    </row>
    <row r="5879" spans="1:7" x14ac:dyDescent="0.3">
      <c r="A5879" s="310">
        <v>3022031</v>
      </c>
      <c r="B5879" t="s">
        <v>24223</v>
      </c>
      <c r="C5879" t="s">
        <v>151</v>
      </c>
      <c r="D5879" t="s">
        <v>373</v>
      </c>
      <c r="E5879">
        <v>615130</v>
      </c>
      <c r="F5879" t="s">
        <v>24196</v>
      </c>
      <c r="G5879" s="7">
        <v>27.18</v>
      </c>
    </row>
    <row r="5880" spans="1:7" x14ac:dyDescent="0.3">
      <c r="A5880" s="310">
        <v>3022031</v>
      </c>
      <c r="B5880" t="s">
        <v>24223</v>
      </c>
      <c r="C5880" t="s">
        <v>151</v>
      </c>
      <c r="D5880" t="s">
        <v>371</v>
      </c>
      <c r="E5880">
        <v>617100</v>
      </c>
      <c r="F5880" t="s">
        <v>24196</v>
      </c>
      <c r="G5880" s="7">
        <v>1581.03</v>
      </c>
    </row>
    <row r="5881" spans="1:7" x14ac:dyDescent="0.3">
      <c r="A5881" s="310">
        <v>3022031</v>
      </c>
      <c r="B5881" t="s">
        <v>24223</v>
      </c>
      <c r="C5881" t="s">
        <v>151</v>
      </c>
      <c r="D5881" t="s">
        <v>373</v>
      </c>
      <c r="E5881">
        <v>615130</v>
      </c>
      <c r="F5881" t="s">
        <v>24196</v>
      </c>
      <c r="G5881" s="7">
        <v>-39.799999999999997</v>
      </c>
    </row>
    <row r="5882" spans="1:7" x14ac:dyDescent="0.3">
      <c r="A5882" s="310">
        <v>3022031</v>
      </c>
      <c r="B5882" t="s">
        <v>24223</v>
      </c>
      <c r="C5882" t="s">
        <v>151</v>
      </c>
      <c r="D5882" t="s">
        <v>373</v>
      </c>
      <c r="E5882">
        <v>617150</v>
      </c>
      <c r="F5882" t="s">
        <v>24196</v>
      </c>
      <c r="G5882" s="7">
        <v>563.47</v>
      </c>
    </row>
    <row r="5883" spans="1:7" x14ac:dyDescent="0.3">
      <c r="A5883" s="310">
        <v>3022031</v>
      </c>
      <c r="B5883" t="s">
        <v>24223</v>
      </c>
      <c r="C5883" t="s">
        <v>151</v>
      </c>
      <c r="D5883" t="s">
        <v>373</v>
      </c>
      <c r="E5883">
        <v>615130</v>
      </c>
      <c r="F5883" t="s">
        <v>24196</v>
      </c>
      <c r="G5883" s="7">
        <v>-39.799999999999997</v>
      </c>
    </row>
    <row r="5884" spans="1:7" x14ac:dyDescent="0.3">
      <c r="A5884" s="310">
        <v>3022031</v>
      </c>
      <c r="B5884" t="s">
        <v>24223</v>
      </c>
      <c r="C5884" t="s">
        <v>151</v>
      </c>
      <c r="D5884" t="s">
        <v>373</v>
      </c>
      <c r="E5884">
        <v>616160</v>
      </c>
      <c r="F5884" t="s">
        <v>24196</v>
      </c>
      <c r="G5884" s="7">
        <v>155.19</v>
      </c>
    </row>
    <row r="5885" spans="1:7" x14ac:dyDescent="0.3">
      <c r="A5885" s="310">
        <v>3022031</v>
      </c>
      <c r="B5885" t="s">
        <v>24223</v>
      </c>
      <c r="C5885" t="s">
        <v>151</v>
      </c>
      <c r="D5885" t="s">
        <v>373</v>
      </c>
      <c r="E5885">
        <v>617150</v>
      </c>
      <c r="F5885" t="s">
        <v>24196</v>
      </c>
      <c r="G5885" s="7">
        <v>206.13</v>
      </c>
    </row>
    <row r="5886" spans="1:7" x14ac:dyDescent="0.3">
      <c r="A5886" s="310">
        <v>3022031</v>
      </c>
      <c r="B5886" t="s">
        <v>24223</v>
      </c>
      <c r="C5886" t="s">
        <v>151</v>
      </c>
      <c r="D5886" t="s">
        <v>373</v>
      </c>
      <c r="E5886">
        <v>615130</v>
      </c>
      <c r="F5886" t="s">
        <v>24196</v>
      </c>
      <c r="G5886" s="7">
        <v>-39.799999999999997</v>
      </c>
    </row>
    <row r="5887" spans="1:7" x14ac:dyDescent="0.3">
      <c r="A5887" s="310">
        <v>3022031</v>
      </c>
      <c r="B5887" t="s">
        <v>24223</v>
      </c>
      <c r="C5887" t="s">
        <v>151</v>
      </c>
      <c r="D5887" t="s">
        <v>373</v>
      </c>
      <c r="E5887">
        <v>616160</v>
      </c>
      <c r="F5887" t="s">
        <v>24196</v>
      </c>
      <c r="G5887" s="7">
        <v>365.52</v>
      </c>
    </row>
    <row r="5888" spans="1:7" x14ac:dyDescent="0.3">
      <c r="A5888" s="310">
        <v>3022031</v>
      </c>
      <c r="B5888" t="s">
        <v>24223</v>
      </c>
      <c r="C5888" t="s">
        <v>151</v>
      </c>
      <c r="D5888" t="s">
        <v>371</v>
      </c>
      <c r="E5888">
        <v>616100</v>
      </c>
      <c r="F5888" t="s">
        <v>24196</v>
      </c>
      <c r="G5888" s="7">
        <v>544.1</v>
      </c>
    </row>
    <row r="5889" spans="1:7" x14ac:dyDescent="0.3">
      <c r="A5889" s="310">
        <v>3022031</v>
      </c>
      <c r="B5889" t="s">
        <v>24223</v>
      </c>
      <c r="C5889" t="s">
        <v>151</v>
      </c>
      <c r="D5889" t="s">
        <v>373</v>
      </c>
      <c r="E5889">
        <v>616160</v>
      </c>
      <c r="F5889" t="s">
        <v>24196</v>
      </c>
      <c r="G5889" s="7">
        <v>271.68</v>
      </c>
    </row>
    <row r="5890" spans="1:7" x14ac:dyDescent="0.3">
      <c r="A5890" s="310">
        <v>3022031</v>
      </c>
      <c r="B5890" t="s">
        <v>24223</v>
      </c>
      <c r="C5890" t="s">
        <v>151</v>
      </c>
      <c r="D5890" t="s">
        <v>371</v>
      </c>
      <c r="E5890">
        <v>615100</v>
      </c>
      <c r="F5890" t="s">
        <v>24196</v>
      </c>
      <c r="G5890" s="7">
        <v>1799.8</v>
      </c>
    </row>
    <row r="5891" spans="1:7" x14ac:dyDescent="0.3">
      <c r="A5891" s="310">
        <v>3022031</v>
      </c>
      <c r="B5891" t="s">
        <v>24223</v>
      </c>
      <c r="C5891" t="s">
        <v>151</v>
      </c>
      <c r="D5891" t="s">
        <v>377</v>
      </c>
      <c r="E5891">
        <v>611110</v>
      </c>
      <c r="F5891" t="s">
        <v>24196</v>
      </c>
      <c r="G5891" s="7">
        <v>11.36</v>
      </c>
    </row>
    <row r="5892" spans="1:7" x14ac:dyDescent="0.3">
      <c r="A5892" s="310">
        <v>3022031</v>
      </c>
      <c r="B5892" t="s">
        <v>24223</v>
      </c>
      <c r="C5892" t="s">
        <v>151</v>
      </c>
      <c r="D5892" t="s">
        <v>371</v>
      </c>
      <c r="E5892">
        <v>616100</v>
      </c>
      <c r="F5892" t="s">
        <v>24196</v>
      </c>
      <c r="G5892" s="7">
        <v>441.47</v>
      </c>
    </row>
    <row r="5893" spans="1:7" x14ac:dyDescent="0.3">
      <c r="A5893" s="310">
        <v>3022031</v>
      </c>
      <c r="B5893" t="s">
        <v>24223</v>
      </c>
      <c r="C5893" t="s">
        <v>151</v>
      </c>
      <c r="D5893" t="s">
        <v>373</v>
      </c>
      <c r="E5893">
        <v>615130</v>
      </c>
      <c r="F5893" t="s">
        <v>24196</v>
      </c>
      <c r="G5893" s="7">
        <v>-39.799999999999997</v>
      </c>
    </row>
    <row r="5894" spans="1:7" x14ac:dyDescent="0.3">
      <c r="A5894" s="310">
        <v>3022031</v>
      </c>
      <c r="B5894" t="s">
        <v>24223</v>
      </c>
      <c r="C5894" t="s">
        <v>151</v>
      </c>
      <c r="D5894" t="s">
        <v>373</v>
      </c>
      <c r="E5894">
        <v>615130</v>
      </c>
      <c r="F5894" t="s">
        <v>24196</v>
      </c>
      <c r="G5894" s="7">
        <v>-39.799999999999997</v>
      </c>
    </row>
    <row r="5895" spans="1:7" x14ac:dyDescent="0.3">
      <c r="A5895" s="310">
        <v>3022031</v>
      </c>
      <c r="B5895" t="s">
        <v>24223</v>
      </c>
      <c r="C5895" t="s">
        <v>151</v>
      </c>
      <c r="D5895" t="s">
        <v>371</v>
      </c>
      <c r="E5895">
        <v>616100</v>
      </c>
      <c r="F5895" t="s">
        <v>24196</v>
      </c>
      <c r="G5895" s="7">
        <v>207.42</v>
      </c>
    </row>
    <row r="5896" spans="1:7" x14ac:dyDescent="0.3">
      <c r="A5896" s="310">
        <v>3022031</v>
      </c>
      <c r="B5896" t="s">
        <v>24223</v>
      </c>
      <c r="C5896" t="s">
        <v>151</v>
      </c>
      <c r="D5896" t="s">
        <v>371</v>
      </c>
      <c r="E5896">
        <v>617100</v>
      </c>
      <c r="F5896" t="s">
        <v>24196</v>
      </c>
      <c r="G5896" s="7">
        <v>1159.9100000000001</v>
      </c>
    </row>
    <row r="5897" spans="1:7" x14ac:dyDescent="0.3">
      <c r="A5897" s="310">
        <v>3022031</v>
      </c>
      <c r="B5897" t="s">
        <v>24223</v>
      </c>
      <c r="C5897" t="s">
        <v>151</v>
      </c>
      <c r="D5897" t="s">
        <v>377</v>
      </c>
      <c r="E5897">
        <v>611110</v>
      </c>
      <c r="F5897" t="s">
        <v>24196</v>
      </c>
      <c r="G5897" s="7">
        <v>232.28</v>
      </c>
    </row>
    <row r="5898" spans="1:7" x14ac:dyDescent="0.3">
      <c r="A5898" s="310">
        <v>3022031</v>
      </c>
      <c r="B5898" t="s">
        <v>24223</v>
      </c>
      <c r="C5898" t="s">
        <v>151</v>
      </c>
      <c r="D5898" t="s">
        <v>373</v>
      </c>
      <c r="E5898">
        <v>615130</v>
      </c>
      <c r="F5898" t="s">
        <v>24196</v>
      </c>
      <c r="G5898" s="7">
        <v>1739.88</v>
      </c>
    </row>
    <row r="5899" spans="1:7" x14ac:dyDescent="0.3">
      <c r="A5899" s="310">
        <v>3022031</v>
      </c>
      <c r="B5899" t="s">
        <v>24223</v>
      </c>
      <c r="C5899" t="s">
        <v>151</v>
      </c>
      <c r="D5899" t="s">
        <v>374</v>
      </c>
      <c r="E5899">
        <v>616120</v>
      </c>
      <c r="F5899" t="s">
        <v>24196</v>
      </c>
      <c r="G5899" s="7">
        <v>325.87</v>
      </c>
    </row>
    <row r="5900" spans="1:7" x14ac:dyDescent="0.3">
      <c r="A5900" s="310">
        <v>3022031</v>
      </c>
      <c r="B5900" t="s">
        <v>24223</v>
      </c>
      <c r="C5900" t="s">
        <v>151</v>
      </c>
      <c r="D5900" t="s">
        <v>371</v>
      </c>
      <c r="E5900">
        <v>617100</v>
      </c>
      <c r="F5900" t="s">
        <v>24196</v>
      </c>
      <c r="G5900" s="7">
        <v>1152.28</v>
      </c>
    </row>
    <row r="5901" spans="1:7" x14ac:dyDescent="0.3">
      <c r="A5901" s="310">
        <v>3022031</v>
      </c>
      <c r="B5901" t="s">
        <v>24223</v>
      </c>
      <c r="C5901" t="s">
        <v>151</v>
      </c>
      <c r="D5901" t="s">
        <v>371</v>
      </c>
      <c r="E5901">
        <v>617100</v>
      </c>
      <c r="F5901" t="s">
        <v>24196</v>
      </c>
      <c r="G5901" s="7">
        <v>516.17999999999995</v>
      </c>
    </row>
    <row r="5902" spans="1:7" x14ac:dyDescent="0.3">
      <c r="A5902" s="310">
        <v>3022031</v>
      </c>
      <c r="B5902" t="s">
        <v>24223</v>
      </c>
      <c r="C5902" t="s">
        <v>151</v>
      </c>
      <c r="D5902" t="s">
        <v>371</v>
      </c>
      <c r="E5902">
        <v>615100</v>
      </c>
      <c r="F5902" t="s">
        <v>24196</v>
      </c>
      <c r="G5902" s="7">
        <v>4044.33</v>
      </c>
    </row>
    <row r="5903" spans="1:7" x14ac:dyDescent="0.3">
      <c r="A5903" s="310">
        <v>3022031</v>
      </c>
      <c r="B5903" t="s">
        <v>24223</v>
      </c>
      <c r="C5903" t="s">
        <v>151</v>
      </c>
      <c r="D5903" t="s">
        <v>371</v>
      </c>
      <c r="E5903">
        <v>615100</v>
      </c>
      <c r="F5903" t="s">
        <v>24196</v>
      </c>
      <c r="G5903" s="7">
        <v>3599.6</v>
      </c>
    </row>
    <row r="5904" spans="1:7" x14ac:dyDescent="0.3">
      <c r="A5904" s="310">
        <v>3022031</v>
      </c>
      <c r="B5904" t="s">
        <v>24223</v>
      </c>
      <c r="C5904" t="s">
        <v>151</v>
      </c>
      <c r="D5904" t="s">
        <v>373</v>
      </c>
      <c r="E5904">
        <v>616160</v>
      </c>
      <c r="F5904" t="s">
        <v>24196</v>
      </c>
      <c r="G5904" s="7">
        <v>61.02</v>
      </c>
    </row>
    <row r="5905" spans="1:7" x14ac:dyDescent="0.3">
      <c r="A5905" s="310">
        <v>3022031</v>
      </c>
      <c r="B5905" t="s">
        <v>24223</v>
      </c>
      <c r="C5905" t="s">
        <v>151</v>
      </c>
      <c r="D5905" t="s">
        <v>377</v>
      </c>
      <c r="E5905">
        <v>611120</v>
      </c>
      <c r="F5905" t="s">
        <v>24196</v>
      </c>
      <c r="G5905" s="7">
        <v>34.57</v>
      </c>
    </row>
    <row r="5906" spans="1:7" x14ac:dyDescent="0.3">
      <c r="A5906" s="310">
        <v>3022031</v>
      </c>
      <c r="B5906" t="s">
        <v>24223</v>
      </c>
      <c r="C5906" t="s">
        <v>151</v>
      </c>
      <c r="D5906" t="s">
        <v>373</v>
      </c>
      <c r="E5906">
        <v>615130</v>
      </c>
      <c r="F5906" t="s">
        <v>24196</v>
      </c>
      <c r="G5906" s="7">
        <v>-39.799999999999997</v>
      </c>
    </row>
    <row r="5907" spans="1:7" x14ac:dyDescent="0.3">
      <c r="A5907" s="310">
        <v>3022031</v>
      </c>
      <c r="B5907" t="s">
        <v>24223</v>
      </c>
      <c r="C5907" t="s">
        <v>151</v>
      </c>
      <c r="D5907" t="s">
        <v>373</v>
      </c>
      <c r="E5907">
        <v>615130</v>
      </c>
      <c r="F5907" t="s">
        <v>24196</v>
      </c>
      <c r="G5907" s="7">
        <v>-39.799999999999997</v>
      </c>
    </row>
    <row r="5908" spans="1:7" x14ac:dyDescent="0.3">
      <c r="A5908" s="310">
        <v>3022031</v>
      </c>
      <c r="B5908" t="s">
        <v>24223</v>
      </c>
      <c r="C5908" t="s">
        <v>151</v>
      </c>
      <c r="D5908" t="s">
        <v>375</v>
      </c>
      <c r="E5908">
        <v>617130</v>
      </c>
      <c r="F5908" t="s">
        <v>24196</v>
      </c>
      <c r="G5908" s="7">
        <v>432.57</v>
      </c>
    </row>
    <row r="5909" spans="1:7" x14ac:dyDescent="0.3">
      <c r="A5909" s="310">
        <v>3022031</v>
      </c>
      <c r="B5909" t="s">
        <v>24223</v>
      </c>
      <c r="C5909" t="s">
        <v>151</v>
      </c>
      <c r="D5909" t="s">
        <v>371</v>
      </c>
      <c r="E5909">
        <v>616100</v>
      </c>
      <c r="F5909" t="s">
        <v>24196</v>
      </c>
      <c r="G5909" s="7">
        <v>477.39</v>
      </c>
    </row>
    <row r="5910" spans="1:7" x14ac:dyDescent="0.3">
      <c r="A5910" s="310">
        <v>3022031</v>
      </c>
      <c r="B5910" t="s">
        <v>24223</v>
      </c>
      <c r="C5910" t="s">
        <v>151</v>
      </c>
      <c r="D5910" t="s">
        <v>373</v>
      </c>
      <c r="E5910">
        <v>617150</v>
      </c>
      <c r="F5910" t="s">
        <v>24196</v>
      </c>
      <c r="G5910" s="7">
        <v>14.81</v>
      </c>
    </row>
    <row r="5911" spans="1:7" x14ac:dyDescent="0.3">
      <c r="A5911" s="310">
        <v>3022031</v>
      </c>
      <c r="B5911" t="s">
        <v>24223</v>
      </c>
      <c r="C5911" t="s">
        <v>151</v>
      </c>
      <c r="D5911" t="s">
        <v>373</v>
      </c>
      <c r="E5911">
        <v>617150</v>
      </c>
      <c r="F5911" t="s">
        <v>24196</v>
      </c>
      <c r="G5911" s="7">
        <v>296.13</v>
      </c>
    </row>
    <row r="5912" spans="1:7" x14ac:dyDescent="0.3">
      <c r="A5912" s="310">
        <v>3022031</v>
      </c>
      <c r="B5912" t="s">
        <v>24223</v>
      </c>
      <c r="C5912" t="s">
        <v>151</v>
      </c>
      <c r="D5912" t="s">
        <v>373</v>
      </c>
      <c r="E5912">
        <v>616160</v>
      </c>
      <c r="F5912" t="s">
        <v>24196</v>
      </c>
      <c r="G5912" s="7">
        <v>240.4</v>
      </c>
    </row>
    <row r="5913" spans="1:7" x14ac:dyDescent="0.3">
      <c r="A5913" s="77">
        <v>3022031</v>
      </c>
      <c r="B5913" t="s">
        <v>24223</v>
      </c>
      <c r="C5913" t="s">
        <v>151</v>
      </c>
      <c r="D5913" t="s">
        <v>377</v>
      </c>
      <c r="E5913">
        <v>611120</v>
      </c>
      <c r="F5913" t="s">
        <v>24196</v>
      </c>
      <c r="G5913" s="7">
        <v>64.08</v>
      </c>
    </row>
    <row r="5914" spans="1:7" x14ac:dyDescent="0.3">
      <c r="A5914" s="77">
        <v>3022031</v>
      </c>
      <c r="B5914" t="s">
        <v>24223</v>
      </c>
      <c r="C5914" t="s">
        <v>151</v>
      </c>
      <c r="D5914" t="s">
        <v>377</v>
      </c>
      <c r="E5914">
        <v>611110</v>
      </c>
      <c r="F5914" t="s">
        <v>24196</v>
      </c>
      <c r="G5914" s="7">
        <v>576.03</v>
      </c>
    </row>
    <row r="5915" spans="1:7" x14ac:dyDescent="0.3">
      <c r="A5915" s="77">
        <v>3022031</v>
      </c>
      <c r="B5915" t="s">
        <v>24223</v>
      </c>
      <c r="C5915" t="s">
        <v>151</v>
      </c>
      <c r="D5915" t="s">
        <v>371</v>
      </c>
      <c r="E5915">
        <v>615100</v>
      </c>
      <c r="F5915" t="s">
        <v>24196</v>
      </c>
      <c r="G5915" s="7">
        <v>4499.5</v>
      </c>
    </row>
    <row r="5916" spans="1:7" x14ac:dyDescent="0.3">
      <c r="A5916" s="77">
        <v>3022031</v>
      </c>
      <c r="B5916" t="s">
        <v>24223</v>
      </c>
      <c r="C5916" t="s">
        <v>151</v>
      </c>
      <c r="D5916" t="s">
        <v>371</v>
      </c>
      <c r="E5916">
        <v>615100</v>
      </c>
      <c r="F5916" t="s">
        <v>24196</v>
      </c>
      <c r="G5916" s="7">
        <v>4044.33</v>
      </c>
    </row>
    <row r="5917" spans="1:7" x14ac:dyDescent="0.3">
      <c r="A5917" s="77">
        <v>3022031</v>
      </c>
      <c r="B5917" t="s">
        <v>24223</v>
      </c>
      <c r="C5917" t="s">
        <v>151</v>
      </c>
      <c r="D5917" t="s">
        <v>377</v>
      </c>
      <c r="E5917">
        <v>611130</v>
      </c>
      <c r="F5917" t="s">
        <v>24196</v>
      </c>
      <c r="G5917" s="7">
        <v>55.83</v>
      </c>
    </row>
    <row r="5918" spans="1:7" x14ac:dyDescent="0.3">
      <c r="A5918" s="77">
        <v>3022031</v>
      </c>
      <c r="B5918" t="s">
        <v>24223</v>
      </c>
      <c r="C5918" t="s">
        <v>151</v>
      </c>
      <c r="D5918" t="s">
        <v>373</v>
      </c>
      <c r="E5918">
        <v>615130</v>
      </c>
      <c r="F5918" t="s">
        <v>24196</v>
      </c>
      <c r="G5918" s="7">
        <v>0.01</v>
      </c>
    </row>
    <row r="5919" spans="1:7" x14ac:dyDescent="0.3">
      <c r="A5919" s="77">
        <v>3022031</v>
      </c>
      <c r="B5919" t="s">
        <v>24223</v>
      </c>
      <c r="C5919" t="s">
        <v>151</v>
      </c>
      <c r="D5919" t="s">
        <v>373</v>
      </c>
      <c r="E5919">
        <v>615130</v>
      </c>
      <c r="F5919" t="s">
        <v>24196</v>
      </c>
      <c r="G5919" s="7">
        <v>1640.97</v>
      </c>
    </row>
    <row r="5920" spans="1:7" x14ac:dyDescent="0.3">
      <c r="A5920" s="77">
        <v>3022031</v>
      </c>
      <c r="B5920" t="s">
        <v>24223</v>
      </c>
      <c r="C5920" t="s">
        <v>151</v>
      </c>
      <c r="D5920" t="s">
        <v>373</v>
      </c>
      <c r="E5920">
        <v>615130</v>
      </c>
      <c r="F5920" t="s">
        <v>24196</v>
      </c>
      <c r="G5920" s="7">
        <v>-39.799999999999997</v>
      </c>
    </row>
    <row r="5921" spans="1:7" x14ac:dyDescent="0.3">
      <c r="A5921" s="77">
        <v>3022031</v>
      </c>
      <c r="B5921" t="s">
        <v>24223</v>
      </c>
      <c r="C5921" t="s">
        <v>151</v>
      </c>
      <c r="D5921" t="s">
        <v>373</v>
      </c>
      <c r="E5921">
        <v>616160</v>
      </c>
      <c r="F5921" t="s">
        <v>24196</v>
      </c>
      <c r="G5921" s="7">
        <v>327.19</v>
      </c>
    </row>
    <row r="5922" spans="1:7" x14ac:dyDescent="0.3">
      <c r="A5922" s="77">
        <v>3022031</v>
      </c>
      <c r="B5922" t="s">
        <v>24223</v>
      </c>
      <c r="C5922" t="s">
        <v>151</v>
      </c>
      <c r="D5922" t="s">
        <v>373</v>
      </c>
      <c r="E5922">
        <v>615130</v>
      </c>
      <c r="F5922" t="s">
        <v>24196</v>
      </c>
      <c r="G5922" s="7">
        <v>1010.44</v>
      </c>
    </row>
    <row r="5923" spans="1:7" x14ac:dyDescent="0.3">
      <c r="A5923" s="77">
        <v>3022031</v>
      </c>
      <c r="B5923" t="s">
        <v>24223</v>
      </c>
      <c r="C5923" t="s">
        <v>151</v>
      </c>
      <c r="D5923" t="s">
        <v>373</v>
      </c>
      <c r="E5923">
        <v>617150</v>
      </c>
      <c r="F5923" t="s">
        <v>24196</v>
      </c>
      <c r="G5923" s="7">
        <v>64.53</v>
      </c>
    </row>
    <row r="5924" spans="1:7" x14ac:dyDescent="0.3">
      <c r="A5924" s="77">
        <v>3022031</v>
      </c>
      <c r="B5924" t="s">
        <v>24223</v>
      </c>
      <c r="C5924" t="s">
        <v>151</v>
      </c>
      <c r="D5924" t="s">
        <v>373</v>
      </c>
      <c r="E5924">
        <v>615130</v>
      </c>
      <c r="F5924" t="s">
        <v>24196</v>
      </c>
      <c r="G5924" s="7">
        <v>23.66</v>
      </c>
    </row>
    <row r="5925" spans="1:7" x14ac:dyDescent="0.3">
      <c r="A5925" s="77">
        <v>3022031</v>
      </c>
      <c r="B5925" t="s">
        <v>24223</v>
      </c>
      <c r="C5925" t="s">
        <v>151</v>
      </c>
      <c r="D5925" t="s">
        <v>377</v>
      </c>
      <c r="E5925">
        <v>611110</v>
      </c>
      <c r="F5925" t="s">
        <v>24196</v>
      </c>
      <c r="G5925" s="7">
        <v>222.7</v>
      </c>
    </row>
    <row r="5926" spans="1:7" x14ac:dyDescent="0.3">
      <c r="A5926" s="77">
        <v>3022031</v>
      </c>
      <c r="B5926" t="s">
        <v>24223</v>
      </c>
      <c r="C5926" t="s">
        <v>151</v>
      </c>
      <c r="D5926" t="s">
        <v>373</v>
      </c>
      <c r="E5926">
        <v>615130</v>
      </c>
      <c r="F5926" t="s">
        <v>24196</v>
      </c>
      <c r="G5926" s="7">
        <v>0.01</v>
      </c>
    </row>
    <row r="5927" spans="1:7" x14ac:dyDescent="0.3">
      <c r="A5927" s="77">
        <v>3022031</v>
      </c>
      <c r="B5927" t="s">
        <v>24223</v>
      </c>
      <c r="C5927" t="s">
        <v>151</v>
      </c>
      <c r="D5927" t="s">
        <v>373</v>
      </c>
      <c r="E5927">
        <v>615130</v>
      </c>
      <c r="F5927" t="s">
        <v>24196</v>
      </c>
      <c r="G5927" s="7">
        <v>-39.799999999999997</v>
      </c>
    </row>
    <row r="5928" spans="1:7" x14ac:dyDescent="0.3">
      <c r="A5928" s="77">
        <v>3022031</v>
      </c>
      <c r="B5928" t="s">
        <v>24223</v>
      </c>
      <c r="C5928" t="s">
        <v>151</v>
      </c>
      <c r="D5928" t="s">
        <v>373</v>
      </c>
      <c r="E5928">
        <v>615130</v>
      </c>
      <c r="F5928" t="s">
        <v>24196</v>
      </c>
      <c r="G5928" s="7">
        <v>316.33999999999997</v>
      </c>
    </row>
    <row r="5929" spans="1:7" x14ac:dyDescent="0.3">
      <c r="A5929" s="77">
        <v>3022031</v>
      </c>
      <c r="B5929" t="s">
        <v>24223</v>
      </c>
      <c r="C5929" t="s">
        <v>151</v>
      </c>
      <c r="D5929" t="s">
        <v>374</v>
      </c>
      <c r="E5929">
        <v>615120</v>
      </c>
      <c r="F5929" t="s">
        <v>24196</v>
      </c>
      <c r="G5929" s="7">
        <v>2589.5</v>
      </c>
    </row>
    <row r="5930" spans="1:7" x14ac:dyDescent="0.3">
      <c r="A5930" s="77">
        <v>3022031</v>
      </c>
      <c r="B5930" t="s">
        <v>24223</v>
      </c>
      <c r="C5930" t="s">
        <v>151</v>
      </c>
      <c r="D5930" t="s">
        <v>371</v>
      </c>
      <c r="E5930">
        <v>616100</v>
      </c>
      <c r="F5930" t="s">
        <v>24196</v>
      </c>
      <c r="G5930" s="7">
        <v>411.6</v>
      </c>
    </row>
    <row r="5931" spans="1:7" x14ac:dyDescent="0.3">
      <c r="A5931" s="77">
        <v>3022031</v>
      </c>
      <c r="B5931" t="s">
        <v>24223</v>
      </c>
      <c r="C5931" t="s">
        <v>151</v>
      </c>
      <c r="D5931" t="s">
        <v>373</v>
      </c>
      <c r="E5931">
        <v>616160</v>
      </c>
      <c r="F5931" t="s">
        <v>24196</v>
      </c>
      <c r="G5931" s="7">
        <v>110.01</v>
      </c>
    </row>
    <row r="5932" spans="1:7" x14ac:dyDescent="0.3">
      <c r="A5932" s="77">
        <v>3022031</v>
      </c>
      <c r="B5932" t="s">
        <v>24223</v>
      </c>
      <c r="C5932" t="s">
        <v>151</v>
      </c>
      <c r="D5932" t="s">
        <v>373</v>
      </c>
      <c r="E5932">
        <v>617150</v>
      </c>
      <c r="F5932" t="s">
        <v>24196</v>
      </c>
      <c r="G5932" s="7">
        <v>418.45</v>
      </c>
    </row>
    <row r="5933" spans="1:7" x14ac:dyDescent="0.3">
      <c r="A5933" s="77">
        <v>3022031</v>
      </c>
      <c r="B5933" t="s">
        <v>24223</v>
      </c>
      <c r="C5933" t="s">
        <v>151</v>
      </c>
      <c r="D5933" t="s">
        <v>374</v>
      </c>
      <c r="E5933">
        <v>617120</v>
      </c>
      <c r="F5933" t="s">
        <v>24196</v>
      </c>
      <c r="G5933" s="7">
        <v>528.26</v>
      </c>
    </row>
    <row r="5934" spans="1:7" x14ac:dyDescent="0.3">
      <c r="A5934" s="77">
        <v>3022031</v>
      </c>
      <c r="B5934" t="s">
        <v>24223</v>
      </c>
      <c r="C5934" t="s">
        <v>151</v>
      </c>
      <c r="D5934" t="s">
        <v>371</v>
      </c>
      <c r="E5934">
        <v>617100</v>
      </c>
      <c r="F5934" t="s">
        <v>24196</v>
      </c>
      <c r="G5934" s="7">
        <v>1159.9100000000001</v>
      </c>
    </row>
    <row r="5935" spans="1:7" x14ac:dyDescent="0.3">
      <c r="A5935" s="77">
        <v>3022031</v>
      </c>
      <c r="B5935" t="s">
        <v>24223</v>
      </c>
      <c r="C5935" t="s">
        <v>151</v>
      </c>
      <c r="D5935" t="s">
        <v>373</v>
      </c>
      <c r="E5935">
        <v>615130</v>
      </c>
      <c r="F5935" t="s">
        <v>24196</v>
      </c>
      <c r="G5935" s="7">
        <v>-39.799999999999997</v>
      </c>
    </row>
    <row r="5936" spans="1:7" x14ac:dyDescent="0.3">
      <c r="A5936" s="77">
        <v>3022031</v>
      </c>
      <c r="B5936" t="s">
        <v>24223</v>
      </c>
      <c r="C5936" t="s">
        <v>151</v>
      </c>
      <c r="D5936" t="s">
        <v>373</v>
      </c>
      <c r="E5936">
        <v>616160</v>
      </c>
      <c r="F5936" t="s">
        <v>24196</v>
      </c>
      <c r="G5936" s="7">
        <v>353.63</v>
      </c>
    </row>
    <row r="5937" spans="1:7" x14ac:dyDescent="0.3">
      <c r="A5937" s="77">
        <v>3022031</v>
      </c>
      <c r="B5937" t="s">
        <v>24223</v>
      </c>
      <c r="C5937" t="s">
        <v>151</v>
      </c>
      <c r="D5937" t="s">
        <v>371</v>
      </c>
      <c r="E5937">
        <v>616100</v>
      </c>
      <c r="F5937" t="s">
        <v>24196</v>
      </c>
      <c r="G5937" s="7">
        <v>392.61</v>
      </c>
    </row>
    <row r="5938" spans="1:7" x14ac:dyDescent="0.3">
      <c r="A5938" s="310">
        <v>3022031</v>
      </c>
      <c r="B5938" t="s">
        <v>24223</v>
      </c>
      <c r="C5938" t="s">
        <v>151</v>
      </c>
      <c r="D5938" t="s">
        <v>373</v>
      </c>
      <c r="E5938">
        <v>615130</v>
      </c>
      <c r="F5938" t="s">
        <v>24196</v>
      </c>
      <c r="G5938" s="7">
        <v>0.01</v>
      </c>
    </row>
    <row r="5939" spans="1:7" x14ac:dyDescent="0.3">
      <c r="A5939" s="310">
        <v>3022031</v>
      </c>
      <c r="B5939" t="s">
        <v>24223</v>
      </c>
      <c r="C5939" t="s">
        <v>151</v>
      </c>
      <c r="D5939" t="s">
        <v>371</v>
      </c>
      <c r="E5939">
        <v>617100</v>
      </c>
      <c r="F5939" t="s">
        <v>24196</v>
      </c>
      <c r="G5939" s="7">
        <v>1032.3699999999999</v>
      </c>
    </row>
    <row r="5940" spans="1:7" x14ac:dyDescent="0.3">
      <c r="A5940" s="310">
        <v>3022031</v>
      </c>
      <c r="B5940" t="s">
        <v>24223</v>
      </c>
      <c r="C5940" t="s">
        <v>151</v>
      </c>
      <c r="D5940" t="s">
        <v>373</v>
      </c>
      <c r="E5940">
        <v>615130</v>
      </c>
      <c r="F5940" t="s">
        <v>24196</v>
      </c>
      <c r="G5940" s="7">
        <v>0.01</v>
      </c>
    </row>
    <row r="5941" spans="1:7" x14ac:dyDescent="0.3">
      <c r="A5941" s="310">
        <v>3022031</v>
      </c>
      <c r="B5941" t="s">
        <v>24223</v>
      </c>
      <c r="C5941" t="s">
        <v>151</v>
      </c>
      <c r="D5941" t="s">
        <v>373</v>
      </c>
      <c r="E5941">
        <v>615130</v>
      </c>
      <c r="F5941" t="s">
        <v>24196</v>
      </c>
      <c r="G5941" s="7">
        <v>2598.2600000000002</v>
      </c>
    </row>
    <row r="5942" spans="1:7" x14ac:dyDescent="0.3">
      <c r="A5942" s="310">
        <v>3022031</v>
      </c>
      <c r="B5942" t="s">
        <v>24223</v>
      </c>
      <c r="C5942" t="s">
        <v>151</v>
      </c>
      <c r="D5942" t="s">
        <v>377</v>
      </c>
      <c r="E5942">
        <v>611110</v>
      </c>
      <c r="F5942" t="s">
        <v>24196</v>
      </c>
      <c r="G5942" s="7">
        <v>290.02</v>
      </c>
    </row>
    <row r="5943" spans="1:7" x14ac:dyDescent="0.3">
      <c r="A5943" s="310">
        <v>3022031</v>
      </c>
      <c r="B5943" t="s">
        <v>24223</v>
      </c>
      <c r="C5943" t="s">
        <v>151</v>
      </c>
      <c r="D5943" t="s">
        <v>373</v>
      </c>
      <c r="E5943">
        <v>617150</v>
      </c>
      <c r="F5943" t="s">
        <v>24196</v>
      </c>
      <c r="G5943" s="7">
        <v>354.94</v>
      </c>
    </row>
    <row r="5944" spans="1:7" x14ac:dyDescent="0.3">
      <c r="A5944" s="310">
        <v>3022031</v>
      </c>
      <c r="B5944" t="s">
        <v>24223</v>
      </c>
      <c r="C5944" t="s">
        <v>151</v>
      </c>
      <c r="D5944" t="s">
        <v>373</v>
      </c>
      <c r="E5944">
        <v>615130</v>
      </c>
      <c r="F5944" t="s">
        <v>24196</v>
      </c>
      <c r="G5944" s="7">
        <v>-39.799999999999997</v>
      </c>
    </row>
    <row r="5945" spans="1:7" x14ac:dyDescent="0.3">
      <c r="A5945" s="310">
        <v>3022032</v>
      </c>
      <c r="B5945" t="s">
        <v>24224</v>
      </c>
      <c r="C5945" t="s">
        <v>148</v>
      </c>
      <c r="D5945" t="s">
        <v>371</v>
      </c>
      <c r="E5945">
        <v>617100</v>
      </c>
      <c r="F5945" t="s">
        <v>24196</v>
      </c>
      <c r="G5945" s="7">
        <v>1032.3699999999999</v>
      </c>
    </row>
    <row r="5946" spans="1:7" x14ac:dyDescent="0.3">
      <c r="A5946" s="310">
        <v>3022032</v>
      </c>
      <c r="B5946" t="s">
        <v>24224</v>
      </c>
      <c r="C5946" t="s">
        <v>148</v>
      </c>
      <c r="D5946" t="s">
        <v>371</v>
      </c>
      <c r="E5946">
        <v>615100</v>
      </c>
      <c r="F5946" t="s">
        <v>24196</v>
      </c>
      <c r="G5946" s="7">
        <v>13.5</v>
      </c>
    </row>
    <row r="5947" spans="1:7" x14ac:dyDescent="0.3">
      <c r="A5947" s="310">
        <v>3022032</v>
      </c>
      <c r="B5947" t="s">
        <v>24224</v>
      </c>
      <c r="C5947" t="s">
        <v>148</v>
      </c>
      <c r="D5947" t="s">
        <v>373</v>
      </c>
      <c r="E5947">
        <v>615130</v>
      </c>
      <c r="F5947" t="s">
        <v>24196</v>
      </c>
      <c r="G5947" s="7">
        <v>2853.78</v>
      </c>
    </row>
    <row r="5948" spans="1:7" x14ac:dyDescent="0.3">
      <c r="A5948" s="310">
        <v>3022032</v>
      </c>
      <c r="B5948" t="s">
        <v>24224</v>
      </c>
      <c r="C5948" t="s">
        <v>148</v>
      </c>
      <c r="D5948" t="s">
        <v>373</v>
      </c>
      <c r="E5948">
        <v>615130</v>
      </c>
      <c r="F5948" t="s">
        <v>24196</v>
      </c>
      <c r="G5948" s="7">
        <v>15.51</v>
      </c>
    </row>
    <row r="5949" spans="1:7" x14ac:dyDescent="0.3">
      <c r="A5949" s="310">
        <v>3022032</v>
      </c>
      <c r="B5949" t="s">
        <v>24224</v>
      </c>
      <c r="C5949" t="s">
        <v>148</v>
      </c>
      <c r="D5949" t="s">
        <v>373</v>
      </c>
      <c r="E5949">
        <v>617150</v>
      </c>
      <c r="F5949" t="s">
        <v>24196</v>
      </c>
      <c r="G5949" s="7">
        <v>402.2</v>
      </c>
    </row>
    <row r="5950" spans="1:7" x14ac:dyDescent="0.3">
      <c r="A5950" s="310">
        <v>3022032</v>
      </c>
      <c r="B5950" t="s">
        <v>24224</v>
      </c>
      <c r="C5950" t="s">
        <v>148</v>
      </c>
      <c r="D5950" t="s">
        <v>371</v>
      </c>
      <c r="E5950">
        <v>615100</v>
      </c>
      <c r="F5950" t="s">
        <v>24196</v>
      </c>
      <c r="G5950" s="7">
        <v>282.58</v>
      </c>
    </row>
    <row r="5951" spans="1:7" x14ac:dyDescent="0.3">
      <c r="A5951" s="310">
        <v>3022032</v>
      </c>
      <c r="B5951" t="s">
        <v>24224</v>
      </c>
      <c r="C5951" t="s">
        <v>148</v>
      </c>
      <c r="D5951" t="s">
        <v>371</v>
      </c>
      <c r="E5951">
        <v>617100</v>
      </c>
      <c r="F5951" t="s">
        <v>24196</v>
      </c>
      <c r="G5951" s="7">
        <v>689.08</v>
      </c>
    </row>
    <row r="5952" spans="1:7" x14ac:dyDescent="0.3">
      <c r="A5952" s="310">
        <v>3022032</v>
      </c>
      <c r="B5952" t="s">
        <v>24224</v>
      </c>
      <c r="C5952" t="s">
        <v>148</v>
      </c>
      <c r="D5952" t="s">
        <v>371</v>
      </c>
      <c r="E5952">
        <v>617100</v>
      </c>
      <c r="F5952" t="s">
        <v>24196</v>
      </c>
      <c r="G5952" s="7">
        <v>1371.5</v>
      </c>
    </row>
    <row r="5953" spans="1:7" x14ac:dyDescent="0.3">
      <c r="A5953" s="310">
        <v>3022032</v>
      </c>
      <c r="B5953" t="s">
        <v>24224</v>
      </c>
      <c r="C5953" t="s">
        <v>148</v>
      </c>
      <c r="D5953" t="s">
        <v>371</v>
      </c>
      <c r="E5953">
        <v>615100</v>
      </c>
      <c r="F5953" t="s">
        <v>24196</v>
      </c>
      <c r="G5953" s="7">
        <v>-116.12</v>
      </c>
    </row>
    <row r="5954" spans="1:7" x14ac:dyDescent="0.3">
      <c r="A5954" s="310">
        <v>3022032</v>
      </c>
      <c r="B5954" t="s">
        <v>24224</v>
      </c>
      <c r="C5954" t="s">
        <v>148</v>
      </c>
      <c r="D5954" t="s">
        <v>373</v>
      </c>
      <c r="E5954">
        <v>615130</v>
      </c>
      <c r="F5954" t="s">
        <v>24196</v>
      </c>
      <c r="G5954" s="7">
        <v>2478.42</v>
      </c>
    </row>
    <row r="5955" spans="1:7" x14ac:dyDescent="0.3">
      <c r="A5955" s="310">
        <v>3022032</v>
      </c>
      <c r="B5955" t="s">
        <v>24224</v>
      </c>
      <c r="C5955" t="s">
        <v>148</v>
      </c>
      <c r="D5955" t="s">
        <v>373</v>
      </c>
      <c r="E5955">
        <v>615130</v>
      </c>
      <c r="F5955" t="s">
        <v>24196</v>
      </c>
      <c r="G5955" s="7">
        <v>1912.72</v>
      </c>
    </row>
    <row r="5956" spans="1:7" x14ac:dyDescent="0.3">
      <c r="A5956" s="310">
        <v>3022032</v>
      </c>
      <c r="B5956" t="s">
        <v>24224</v>
      </c>
      <c r="C5956" t="s">
        <v>148</v>
      </c>
      <c r="D5956" t="s">
        <v>377</v>
      </c>
      <c r="E5956">
        <v>611120</v>
      </c>
      <c r="F5956" t="s">
        <v>24196</v>
      </c>
      <c r="G5956" s="7">
        <v>0.69</v>
      </c>
    </row>
    <row r="5957" spans="1:7" x14ac:dyDescent="0.3">
      <c r="A5957" s="310">
        <v>3022032</v>
      </c>
      <c r="B5957" t="s">
        <v>24224</v>
      </c>
      <c r="C5957" t="s">
        <v>148</v>
      </c>
      <c r="D5957" t="s">
        <v>371</v>
      </c>
      <c r="E5957">
        <v>615100</v>
      </c>
      <c r="F5957" t="s">
        <v>24196</v>
      </c>
      <c r="G5957" s="7">
        <v>18</v>
      </c>
    </row>
    <row r="5958" spans="1:7" x14ac:dyDescent="0.3">
      <c r="A5958" s="310">
        <v>3022032</v>
      </c>
      <c r="B5958" t="s">
        <v>24224</v>
      </c>
      <c r="C5958" t="s">
        <v>148</v>
      </c>
      <c r="D5958" t="s">
        <v>371</v>
      </c>
      <c r="E5958">
        <v>616100</v>
      </c>
      <c r="F5958" t="s">
        <v>24196</v>
      </c>
      <c r="G5958" s="7">
        <v>342.4</v>
      </c>
    </row>
    <row r="5959" spans="1:7" x14ac:dyDescent="0.3">
      <c r="A5959" s="310">
        <v>3022032</v>
      </c>
      <c r="B5959" t="s">
        <v>24224</v>
      </c>
      <c r="C5959" t="s">
        <v>148</v>
      </c>
      <c r="D5959" t="s">
        <v>371</v>
      </c>
      <c r="E5959">
        <v>617100</v>
      </c>
      <c r="F5959" t="s">
        <v>24196</v>
      </c>
      <c r="G5959" s="7">
        <v>774.27</v>
      </c>
    </row>
    <row r="5960" spans="1:7" x14ac:dyDescent="0.3">
      <c r="A5960" s="310">
        <v>3022032</v>
      </c>
      <c r="B5960" t="s">
        <v>24224</v>
      </c>
      <c r="C5960" t="s">
        <v>148</v>
      </c>
      <c r="D5960" t="s">
        <v>371</v>
      </c>
      <c r="E5960">
        <v>615100</v>
      </c>
      <c r="F5960" t="s">
        <v>24196</v>
      </c>
      <c r="G5960" s="7">
        <v>3599.6</v>
      </c>
    </row>
    <row r="5961" spans="1:7" x14ac:dyDescent="0.3">
      <c r="A5961" s="310">
        <v>3022032</v>
      </c>
      <c r="B5961" t="s">
        <v>24224</v>
      </c>
      <c r="C5961" t="s">
        <v>148</v>
      </c>
      <c r="D5961" t="s">
        <v>373</v>
      </c>
      <c r="E5961">
        <v>616160</v>
      </c>
      <c r="F5961" t="s">
        <v>24196</v>
      </c>
      <c r="G5961" s="7">
        <v>231.65</v>
      </c>
    </row>
    <row r="5962" spans="1:7" x14ac:dyDescent="0.3">
      <c r="A5962" s="310">
        <v>3022032</v>
      </c>
      <c r="B5962" t="s">
        <v>24224</v>
      </c>
      <c r="C5962" t="s">
        <v>148</v>
      </c>
      <c r="D5962" t="s">
        <v>371</v>
      </c>
      <c r="E5962">
        <v>617100</v>
      </c>
      <c r="F5962" t="s">
        <v>24196</v>
      </c>
      <c r="G5962" s="7">
        <v>1733.47</v>
      </c>
    </row>
    <row r="5963" spans="1:7" x14ac:dyDescent="0.3">
      <c r="A5963" s="310">
        <v>3022032</v>
      </c>
      <c r="B5963" t="s">
        <v>24224</v>
      </c>
      <c r="C5963" t="s">
        <v>148</v>
      </c>
      <c r="D5963" t="s">
        <v>372</v>
      </c>
      <c r="E5963">
        <v>615180</v>
      </c>
      <c r="F5963" t="s">
        <v>24196</v>
      </c>
      <c r="G5963" s="7">
        <v>9.69</v>
      </c>
    </row>
    <row r="5964" spans="1:7" x14ac:dyDescent="0.3">
      <c r="A5964" s="310">
        <v>3022032</v>
      </c>
      <c r="B5964" t="s">
        <v>24224</v>
      </c>
      <c r="C5964" t="s">
        <v>148</v>
      </c>
      <c r="D5964" t="s">
        <v>373</v>
      </c>
      <c r="E5964">
        <v>615130</v>
      </c>
      <c r="F5964" t="s">
        <v>24196</v>
      </c>
      <c r="G5964" s="7">
        <v>154.19999999999999</v>
      </c>
    </row>
    <row r="5965" spans="1:7" x14ac:dyDescent="0.3">
      <c r="A5965" s="310">
        <v>3022032</v>
      </c>
      <c r="B5965" t="s">
        <v>24224</v>
      </c>
      <c r="C5965" t="s">
        <v>148</v>
      </c>
      <c r="D5965" t="s">
        <v>375</v>
      </c>
      <c r="E5965">
        <v>617130</v>
      </c>
      <c r="F5965" t="s">
        <v>24196</v>
      </c>
      <c r="G5965" s="7">
        <v>471.8</v>
      </c>
    </row>
    <row r="5966" spans="1:7" x14ac:dyDescent="0.3">
      <c r="A5966" s="310">
        <v>3022032</v>
      </c>
      <c r="B5966" t="s">
        <v>24224</v>
      </c>
      <c r="C5966" t="s">
        <v>148</v>
      </c>
      <c r="D5966" t="s">
        <v>377</v>
      </c>
      <c r="E5966">
        <v>611110</v>
      </c>
      <c r="F5966" t="s">
        <v>24196</v>
      </c>
      <c r="G5966" s="7">
        <v>3</v>
      </c>
    </row>
    <row r="5967" spans="1:7" x14ac:dyDescent="0.3">
      <c r="A5967" s="310">
        <v>3022032</v>
      </c>
      <c r="B5967" t="s">
        <v>24224</v>
      </c>
      <c r="C5967" t="s">
        <v>148</v>
      </c>
      <c r="D5967" t="s">
        <v>377</v>
      </c>
      <c r="E5967">
        <v>611110</v>
      </c>
      <c r="F5967" t="s">
        <v>24196</v>
      </c>
      <c r="G5967" s="7">
        <v>131.77000000000001</v>
      </c>
    </row>
    <row r="5968" spans="1:7" x14ac:dyDescent="0.3">
      <c r="A5968" s="310">
        <v>3022032</v>
      </c>
      <c r="B5968" t="s">
        <v>24224</v>
      </c>
      <c r="C5968" t="s">
        <v>148</v>
      </c>
      <c r="D5968" t="s">
        <v>373</v>
      </c>
      <c r="E5968">
        <v>617150</v>
      </c>
      <c r="F5968" t="s">
        <v>24196</v>
      </c>
      <c r="G5968" s="7">
        <v>221.14</v>
      </c>
    </row>
    <row r="5969" spans="1:7" x14ac:dyDescent="0.3">
      <c r="A5969" s="310">
        <v>3022032</v>
      </c>
      <c r="B5969" t="s">
        <v>24224</v>
      </c>
      <c r="C5969" t="s">
        <v>148</v>
      </c>
      <c r="D5969" t="s">
        <v>371</v>
      </c>
      <c r="E5969">
        <v>615100</v>
      </c>
      <c r="F5969" t="s">
        <v>24196</v>
      </c>
      <c r="G5969" s="7">
        <v>3599.6</v>
      </c>
    </row>
    <row r="5970" spans="1:7" x14ac:dyDescent="0.3">
      <c r="A5970" s="310">
        <v>3022032</v>
      </c>
      <c r="B5970" t="s">
        <v>24224</v>
      </c>
      <c r="C5970" t="s">
        <v>148</v>
      </c>
      <c r="D5970" t="s">
        <v>377</v>
      </c>
      <c r="E5970">
        <v>611110</v>
      </c>
      <c r="F5970" t="s">
        <v>24196</v>
      </c>
      <c r="G5970" s="7">
        <v>2.21</v>
      </c>
    </row>
    <row r="5971" spans="1:7" x14ac:dyDescent="0.3">
      <c r="A5971" s="310">
        <v>3022032</v>
      </c>
      <c r="B5971" t="s">
        <v>24224</v>
      </c>
      <c r="C5971" t="s">
        <v>148</v>
      </c>
      <c r="D5971" t="s">
        <v>377</v>
      </c>
      <c r="E5971">
        <v>611110</v>
      </c>
      <c r="F5971" t="s">
        <v>24196</v>
      </c>
      <c r="G5971" s="7">
        <v>0.74</v>
      </c>
    </row>
    <row r="5972" spans="1:7" x14ac:dyDescent="0.3">
      <c r="A5972" s="310">
        <v>3022032</v>
      </c>
      <c r="B5972" t="s">
        <v>24224</v>
      </c>
      <c r="C5972" t="s">
        <v>148</v>
      </c>
      <c r="D5972" t="s">
        <v>377</v>
      </c>
      <c r="E5972">
        <v>611110</v>
      </c>
      <c r="F5972" t="s">
        <v>24196</v>
      </c>
      <c r="G5972" s="7">
        <v>421.63</v>
      </c>
    </row>
    <row r="5973" spans="1:7" x14ac:dyDescent="0.3">
      <c r="A5973" s="310">
        <v>3022032</v>
      </c>
      <c r="B5973" t="s">
        <v>24224</v>
      </c>
      <c r="C5973" t="s">
        <v>148</v>
      </c>
      <c r="D5973" t="s">
        <v>373</v>
      </c>
      <c r="E5973">
        <v>615130</v>
      </c>
      <c r="F5973" t="s">
        <v>24196</v>
      </c>
      <c r="G5973" s="7">
        <v>2.1800000000000002</v>
      </c>
    </row>
    <row r="5974" spans="1:7" x14ac:dyDescent="0.3">
      <c r="A5974" s="310">
        <v>3022032</v>
      </c>
      <c r="B5974" t="s">
        <v>24224</v>
      </c>
      <c r="C5974" t="s">
        <v>148</v>
      </c>
      <c r="D5974" t="s">
        <v>373</v>
      </c>
      <c r="E5974">
        <v>615130</v>
      </c>
      <c r="F5974" t="s">
        <v>24196</v>
      </c>
      <c r="G5974" s="7">
        <v>14.42</v>
      </c>
    </row>
    <row r="5975" spans="1:7" x14ac:dyDescent="0.3">
      <c r="A5975" s="310">
        <v>3022032</v>
      </c>
      <c r="B5975" t="s">
        <v>24224</v>
      </c>
      <c r="C5975" t="s">
        <v>148</v>
      </c>
      <c r="D5975" t="s">
        <v>373</v>
      </c>
      <c r="E5975">
        <v>617150</v>
      </c>
      <c r="F5975" t="s">
        <v>24196</v>
      </c>
      <c r="G5975" s="7">
        <v>357.95</v>
      </c>
    </row>
    <row r="5976" spans="1:7" x14ac:dyDescent="0.3">
      <c r="A5976" s="310">
        <v>3022032</v>
      </c>
      <c r="B5976" t="s">
        <v>24224</v>
      </c>
      <c r="C5976" t="s">
        <v>148</v>
      </c>
      <c r="D5976" t="s">
        <v>373</v>
      </c>
      <c r="E5976">
        <v>617150</v>
      </c>
      <c r="F5976" t="s">
        <v>24196</v>
      </c>
      <c r="G5976" s="7">
        <v>386.32</v>
      </c>
    </row>
    <row r="5977" spans="1:7" x14ac:dyDescent="0.3">
      <c r="A5977" s="310">
        <v>3022032</v>
      </c>
      <c r="B5977" t="s">
        <v>24224</v>
      </c>
      <c r="C5977" t="s">
        <v>148</v>
      </c>
      <c r="D5977" t="s">
        <v>373</v>
      </c>
      <c r="E5977">
        <v>615130</v>
      </c>
      <c r="F5977" t="s">
        <v>24196</v>
      </c>
      <c r="G5977" s="7">
        <v>1300.8399999999999</v>
      </c>
    </row>
    <row r="5978" spans="1:7" x14ac:dyDescent="0.3">
      <c r="A5978" s="310">
        <v>3022032</v>
      </c>
      <c r="B5978" t="s">
        <v>24224</v>
      </c>
      <c r="C5978" t="s">
        <v>148</v>
      </c>
      <c r="D5978" t="s">
        <v>377</v>
      </c>
      <c r="E5978">
        <v>611110</v>
      </c>
      <c r="F5978" t="s">
        <v>24196</v>
      </c>
      <c r="G5978" s="7">
        <v>277.42</v>
      </c>
    </row>
    <row r="5979" spans="1:7" x14ac:dyDescent="0.3">
      <c r="A5979" s="310">
        <v>3022032</v>
      </c>
      <c r="B5979" t="s">
        <v>24224</v>
      </c>
      <c r="C5979" t="s">
        <v>148</v>
      </c>
      <c r="D5979" t="s">
        <v>373</v>
      </c>
      <c r="E5979">
        <v>616160</v>
      </c>
      <c r="F5979" t="s">
        <v>24196</v>
      </c>
      <c r="G5979" s="7">
        <v>241.48</v>
      </c>
    </row>
    <row r="5980" spans="1:7" x14ac:dyDescent="0.3">
      <c r="A5980" s="310">
        <v>3022032</v>
      </c>
      <c r="B5980" t="s">
        <v>24224</v>
      </c>
      <c r="C5980" t="s">
        <v>148</v>
      </c>
      <c r="D5980" t="s">
        <v>371</v>
      </c>
      <c r="E5980">
        <v>615100</v>
      </c>
      <c r="F5980" t="s">
        <v>24196</v>
      </c>
      <c r="G5980" s="7">
        <v>116.12</v>
      </c>
    </row>
    <row r="5981" spans="1:7" x14ac:dyDescent="0.3">
      <c r="A5981" s="310">
        <v>3022032</v>
      </c>
      <c r="B5981" t="s">
        <v>24224</v>
      </c>
      <c r="C5981" t="s">
        <v>148</v>
      </c>
      <c r="D5981" t="s">
        <v>371</v>
      </c>
      <c r="E5981">
        <v>615100</v>
      </c>
      <c r="F5981" t="s">
        <v>24196</v>
      </c>
      <c r="G5981" s="7">
        <v>16.8</v>
      </c>
    </row>
    <row r="5982" spans="1:7" x14ac:dyDescent="0.3">
      <c r="A5982" s="310">
        <v>3022032</v>
      </c>
      <c r="B5982" t="s">
        <v>24224</v>
      </c>
      <c r="C5982" t="s">
        <v>148</v>
      </c>
      <c r="D5982" t="s">
        <v>374</v>
      </c>
      <c r="E5982">
        <v>615120</v>
      </c>
      <c r="F5982" t="s">
        <v>24196</v>
      </c>
      <c r="G5982" s="7">
        <v>86.32</v>
      </c>
    </row>
    <row r="5983" spans="1:7" x14ac:dyDescent="0.3">
      <c r="A5983" s="310">
        <v>3022032</v>
      </c>
      <c r="B5983" t="s">
        <v>24224</v>
      </c>
      <c r="C5983" t="s">
        <v>148</v>
      </c>
      <c r="D5983" t="s">
        <v>371</v>
      </c>
      <c r="E5983">
        <v>615100</v>
      </c>
      <c r="F5983" t="s">
        <v>24196</v>
      </c>
      <c r="G5983" s="7">
        <v>-116.12</v>
      </c>
    </row>
    <row r="5984" spans="1:7" x14ac:dyDescent="0.3">
      <c r="A5984" s="310">
        <v>3022032</v>
      </c>
      <c r="B5984" t="s">
        <v>24224</v>
      </c>
      <c r="C5984" t="s">
        <v>148</v>
      </c>
      <c r="D5984" t="s">
        <v>373</v>
      </c>
      <c r="E5984">
        <v>616160</v>
      </c>
      <c r="F5984" t="s">
        <v>24196</v>
      </c>
      <c r="G5984" s="7">
        <v>50.71</v>
      </c>
    </row>
    <row r="5985" spans="1:7" x14ac:dyDescent="0.3">
      <c r="A5985" s="310">
        <v>3022032</v>
      </c>
      <c r="B5985" t="s">
        <v>24224</v>
      </c>
      <c r="C5985" t="s">
        <v>148</v>
      </c>
      <c r="D5985" t="s">
        <v>371</v>
      </c>
      <c r="E5985">
        <v>617100</v>
      </c>
      <c r="F5985" t="s">
        <v>24196</v>
      </c>
      <c r="G5985" s="7">
        <v>774.27</v>
      </c>
    </row>
    <row r="5986" spans="1:7" x14ac:dyDescent="0.3">
      <c r="A5986" s="310">
        <v>3022032</v>
      </c>
      <c r="B5986" t="s">
        <v>24224</v>
      </c>
      <c r="C5986" t="s">
        <v>148</v>
      </c>
      <c r="D5986" t="s">
        <v>373</v>
      </c>
      <c r="E5986">
        <v>615130</v>
      </c>
      <c r="F5986" t="s">
        <v>24196</v>
      </c>
      <c r="G5986" s="7">
        <v>1084.03</v>
      </c>
    </row>
    <row r="5987" spans="1:7" x14ac:dyDescent="0.3">
      <c r="A5987" s="310">
        <v>3022032</v>
      </c>
      <c r="B5987" t="s">
        <v>24224</v>
      </c>
      <c r="C5987" t="s">
        <v>148</v>
      </c>
      <c r="D5987" t="s">
        <v>377</v>
      </c>
      <c r="E5987">
        <v>611110</v>
      </c>
      <c r="F5987" t="s">
        <v>24196</v>
      </c>
      <c r="G5987" s="7">
        <v>2.59</v>
      </c>
    </row>
    <row r="5988" spans="1:7" x14ac:dyDescent="0.3">
      <c r="A5988" s="310">
        <v>3022032</v>
      </c>
      <c r="B5988" t="s">
        <v>24224</v>
      </c>
      <c r="C5988" t="s">
        <v>148</v>
      </c>
      <c r="D5988" t="s">
        <v>373</v>
      </c>
      <c r="E5988">
        <v>615130</v>
      </c>
      <c r="F5988" t="s">
        <v>24196</v>
      </c>
      <c r="G5988" s="7">
        <v>560.04</v>
      </c>
    </row>
    <row r="5989" spans="1:7" x14ac:dyDescent="0.3">
      <c r="A5989" s="310">
        <v>3022032</v>
      </c>
      <c r="B5989" t="s">
        <v>24224</v>
      </c>
      <c r="C5989" t="s">
        <v>148</v>
      </c>
      <c r="D5989" t="s">
        <v>371</v>
      </c>
      <c r="E5989">
        <v>615100</v>
      </c>
      <c r="F5989" t="s">
        <v>24196</v>
      </c>
      <c r="G5989" s="7">
        <v>116.12</v>
      </c>
    </row>
    <row r="5990" spans="1:7" x14ac:dyDescent="0.3">
      <c r="A5990" s="310">
        <v>3022032</v>
      </c>
      <c r="B5990" t="s">
        <v>24224</v>
      </c>
      <c r="C5990" t="s">
        <v>148</v>
      </c>
      <c r="D5990" t="s">
        <v>371</v>
      </c>
      <c r="E5990">
        <v>615100</v>
      </c>
      <c r="F5990" t="s">
        <v>24196</v>
      </c>
      <c r="G5990" s="7">
        <v>13.5</v>
      </c>
    </row>
    <row r="5991" spans="1:7" x14ac:dyDescent="0.3">
      <c r="A5991" s="310">
        <v>3022032</v>
      </c>
      <c r="B5991" t="s">
        <v>24224</v>
      </c>
      <c r="C5991" t="s">
        <v>148</v>
      </c>
      <c r="D5991" t="s">
        <v>377</v>
      </c>
      <c r="E5991">
        <v>611130</v>
      </c>
      <c r="F5991" t="s">
        <v>24196</v>
      </c>
      <c r="G5991" s="7">
        <v>85.61</v>
      </c>
    </row>
    <row r="5992" spans="1:7" x14ac:dyDescent="0.3">
      <c r="A5992" s="310">
        <v>3022032</v>
      </c>
      <c r="B5992" t="s">
        <v>24224</v>
      </c>
      <c r="C5992" t="s">
        <v>148</v>
      </c>
      <c r="D5992" t="s">
        <v>371</v>
      </c>
      <c r="E5992">
        <v>615100</v>
      </c>
      <c r="F5992" t="s">
        <v>24196</v>
      </c>
      <c r="G5992" s="7">
        <v>4.6900000000000004</v>
      </c>
    </row>
    <row r="5993" spans="1:7" x14ac:dyDescent="0.3">
      <c r="A5993" s="310">
        <v>3022032</v>
      </c>
      <c r="B5993" t="s">
        <v>24224</v>
      </c>
      <c r="C5993" t="s">
        <v>148</v>
      </c>
      <c r="D5993" t="s">
        <v>371</v>
      </c>
      <c r="E5993">
        <v>617100</v>
      </c>
      <c r="F5993" t="s">
        <v>24196</v>
      </c>
      <c r="G5993" s="7">
        <v>268.99</v>
      </c>
    </row>
    <row r="5994" spans="1:7" x14ac:dyDescent="0.3">
      <c r="A5994" s="310">
        <v>3022032</v>
      </c>
      <c r="B5994" t="s">
        <v>24224</v>
      </c>
      <c r="C5994" t="s">
        <v>148</v>
      </c>
      <c r="D5994" t="s">
        <v>371</v>
      </c>
      <c r="E5994">
        <v>617100</v>
      </c>
      <c r="F5994" t="s">
        <v>24196</v>
      </c>
      <c r="G5994" s="7">
        <v>1488.33</v>
      </c>
    </row>
    <row r="5995" spans="1:7" x14ac:dyDescent="0.3">
      <c r="A5995" s="310">
        <v>3022032</v>
      </c>
      <c r="B5995" t="s">
        <v>24224</v>
      </c>
      <c r="C5995" t="s">
        <v>148</v>
      </c>
      <c r="D5995" t="s">
        <v>374</v>
      </c>
      <c r="E5995">
        <v>615120</v>
      </c>
      <c r="F5995" t="s">
        <v>24196</v>
      </c>
      <c r="G5995" s="7">
        <v>-86.32</v>
      </c>
    </row>
    <row r="5996" spans="1:7" x14ac:dyDescent="0.3">
      <c r="A5996" s="310">
        <v>3022032</v>
      </c>
      <c r="B5996" t="s">
        <v>24224</v>
      </c>
      <c r="C5996" t="s">
        <v>148</v>
      </c>
      <c r="D5996" t="s">
        <v>377</v>
      </c>
      <c r="E5996">
        <v>611120</v>
      </c>
      <c r="F5996" t="s">
        <v>24196</v>
      </c>
      <c r="G5996" s="7">
        <v>0.4</v>
      </c>
    </row>
    <row r="5997" spans="1:7" x14ac:dyDescent="0.3">
      <c r="A5997" s="310">
        <v>3022032</v>
      </c>
      <c r="B5997" t="s">
        <v>24224</v>
      </c>
      <c r="C5997" t="s">
        <v>148</v>
      </c>
      <c r="D5997" t="s">
        <v>373</v>
      </c>
      <c r="E5997">
        <v>615130</v>
      </c>
      <c r="F5997" t="s">
        <v>24196</v>
      </c>
      <c r="G5997" s="7">
        <v>15.51</v>
      </c>
    </row>
    <row r="5998" spans="1:7" x14ac:dyDescent="0.3">
      <c r="A5998" s="310">
        <v>3022032</v>
      </c>
      <c r="B5998" t="s">
        <v>24224</v>
      </c>
      <c r="C5998" t="s">
        <v>148</v>
      </c>
      <c r="D5998" t="s">
        <v>372</v>
      </c>
      <c r="E5998">
        <v>617140</v>
      </c>
      <c r="F5998" t="s">
        <v>24196</v>
      </c>
      <c r="G5998" s="7">
        <v>555.89</v>
      </c>
    </row>
    <row r="5999" spans="1:7" x14ac:dyDescent="0.3">
      <c r="A5999" s="310">
        <v>3022032</v>
      </c>
      <c r="B5999" t="s">
        <v>24224</v>
      </c>
      <c r="C5999" t="s">
        <v>148</v>
      </c>
      <c r="D5999" t="s">
        <v>373</v>
      </c>
      <c r="E5999">
        <v>617150</v>
      </c>
      <c r="F5999" t="s">
        <v>24196</v>
      </c>
      <c r="G5999" s="7">
        <v>256.41000000000003</v>
      </c>
    </row>
    <row r="6000" spans="1:7" x14ac:dyDescent="0.3">
      <c r="A6000" s="310">
        <v>3022032</v>
      </c>
      <c r="B6000" t="s">
        <v>24224</v>
      </c>
      <c r="C6000" t="s">
        <v>148</v>
      </c>
      <c r="D6000" t="s">
        <v>371</v>
      </c>
      <c r="E6000">
        <v>616100</v>
      </c>
      <c r="F6000" t="s">
        <v>24196</v>
      </c>
      <c r="G6000" s="7">
        <v>654.76</v>
      </c>
    </row>
    <row r="6001" spans="1:7" x14ac:dyDescent="0.3">
      <c r="A6001" s="310">
        <v>3022032</v>
      </c>
      <c r="B6001" t="s">
        <v>24224</v>
      </c>
      <c r="C6001" t="s">
        <v>148</v>
      </c>
      <c r="D6001" t="s">
        <v>371</v>
      </c>
      <c r="E6001">
        <v>616100</v>
      </c>
      <c r="F6001" t="s">
        <v>24196</v>
      </c>
      <c r="G6001" s="7">
        <v>389.44</v>
      </c>
    </row>
    <row r="6002" spans="1:7" x14ac:dyDescent="0.3">
      <c r="A6002" s="310">
        <v>3022032</v>
      </c>
      <c r="B6002" t="s">
        <v>24224</v>
      </c>
      <c r="C6002" t="s">
        <v>148</v>
      </c>
      <c r="D6002" t="s">
        <v>371</v>
      </c>
      <c r="E6002">
        <v>616100</v>
      </c>
      <c r="F6002" t="s">
        <v>24196</v>
      </c>
      <c r="G6002" s="7">
        <v>441.46</v>
      </c>
    </row>
    <row r="6003" spans="1:7" x14ac:dyDescent="0.3">
      <c r="A6003" s="310">
        <v>3022032</v>
      </c>
      <c r="B6003" t="s">
        <v>24224</v>
      </c>
      <c r="C6003" t="s">
        <v>148</v>
      </c>
      <c r="D6003" t="s">
        <v>373</v>
      </c>
      <c r="E6003">
        <v>615130</v>
      </c>
      <c r="F6003" t="s">
        <v>24196</v>
      </c>
      <c r="G6003" s="7">
        <v>10.130000000000001</v>
      </c>
    </row>
    <row r="6004" spans="1:7" x14ac:dyDescent="0.3">
      <c r="A6004" s="310">
        <v>3022032</v>
      </c>
      <c r="B6004" t="s">
        <v>24224</v>
      </c>
      <c r="C6004" t="s">
        <v>148</v>
      </c>
      <c r="D6004" t="s">
        <v>373</v>
      </c>
      <c r="E6004">
        <v>615130</v>
      </c>
      <c r="F6004" t="s">
        <v>24196</v>
      </c>
      <c r="G6004" s="7">
        <v>2026.87</v>
      </c>
    </row>
    <row r="6005" spans="1:7" x14ac:dyDescent="0.3">
      <c r="A6005" s="310">
        <v>3022032</v>
      </c>
      <c r="B6005" t="s">
        <v>24224</v>
      </c>
      <c r="C6005" t="s">
        <v>148</v>
      </c>
      <c r="D6005" t="s">
        <v>371</v>
      </c>
      <c r="E6005">
        <v>615100</v>
      </c>
      <c r="F6005" t="s">
        <v>24196</v>
      </c>
      <c r="G6005" s="7">
        <v>25.74</v>
      </c>
    </row>
    <row r="6006" spans="1:7" x14ac:dyDescent="0.3">
      <c r="A6006" s="310">
        <v>3022032</v>
      </c>
      <c r="B6006" t="s">
        <v>24224</v>
      </c>
      <c r="C6006" t="s">
        <v>148</v>
      </c>
      <c r="D6006" t="s">
        <v>371</v>
      </c>
      <c r="E6006">
        <v>616100</v>
      </c>
      <c r="F6006" t="s">
        <v>24196</v>
      </c>
      <c r="G6006" s="7">
        <v>477.39</v>
      </c>
    </row>
    <row r="6007" spans="1:7" x14ac:dyDescent="0.3">
      <c r="A6007" s="310">
        <v>3022032</v>
      </c>
      <c r="B6007" t="s">
        <v>24224</v>
      </c>
      <c r="C6007" t="s">
        <v>148</v>
      </c>
      <c r="D6007" t="s">
        <v>373</v>
      </c>
      <c r="E6007">
        <v>617150</v>
      </c>
      <c r="F6007" t="s">
        <v>24196</v>
      </c>
      <c r="G6007" s="7">
        <v>353.36</v>
      </c>
    </row>
    <row r="6008" spans="1:7" x14ac:dyDescent="0.3">
      <c r="A6008" s="310">
        <v>3022032</v>
      </c>
      <c r="B6008" t="s">
        <v>24224</v>
      </c>
      <c r="C6008" t="s">
        <v>148</v>
      </c>
      <c r="D6008" t="s">
        <v>371</v>
      </c>
      <c r="E6008">
        <v>617100</v>
      </c>
      <c r="F6008" t="s">
        <v>24196</v>
      </c>
      <c r="G6008" s="7">
        <v>1524.25</v>
      </c>
    </row>
    <row r="6009" spans="1:7" x14ac:dyDescent="0.3">
      <c r="A6009" s="310">
        <v>3022032</v>
      </c>
      <c r="B6009" t="s">
        <v>24224</v>
      </c>
      <c r="C6009" t="s">
        <v>148</v>
      </c>
      <c r="D6009" t="s">
        <v>373</v>
      </c>
      <c r="E6009">
        <v>615130</v>
      </c>
      <c r="F6009" t="s">
        <v>24196</v>
      </c>
      <c r="G6009" s="7">
        <v>248.91</v>
      </c>
    </row>
    <row r="6010" spans="1:7" x14ac:dyDescent="0.3">
      <c r="A6010" s="310">
        <v>3022032</v>
      </c>
      <c r="B6010" t="s">
        <v>24224</v>
      </c>
      <c r="C6010" t="s">
        <v>148</v>
      </c>
      <c r="D6010" t="s">
        <v>373</v>
      </c>
      <c r="E6010">
        <v>617150</v>
      </c>
      <c r="F6010" t="s">
        <v>24196</v>
      </c>
      <c r="G6010" s="7">
        <v>400.11</v>
      </c>
    </row>
    <row r="6011" spans="1:7" x14ac:dyDescent="0.3">
      <c r="A6011" s="310">
        <v>3022032</v>
      </c>
      <c r="B6011" t="s">
        <v>24224</v>
      </c>
      <c r="C6011" t="s">
        <v>148</v>
      </c>
      <c r="D6011" t="s">
        <v>371</v>
      </c>
      <c r="E6011">
        <v>615100</v>
      </c>
      <c r="F6011" t="s">
        <v>24196</v>
      </c>
      <c r="G6011" s="7">
        <v>23.91</v>
      </c>
    </row>
    <row r="6012" spans="1:7" x14ac:dyDescent="0.3">
      <c r="A6012" s="310">
        <v>3022032</v>
      </c>
      <c r="B6012" t="s">
        <v>24224</v>
      </c>
      <c r="C6012" t="s">
        <v>148</v>
      </c>
      <c r="D6012" t="s">
        <v>371</v>
      </c>
      <c r="E6012">
        <v>615100</v>
      </c>
      <c r="F6012" t="s">
        <v>24196</v>
      </c>
      <c r="G6012" s="7">
        <v>18</v>
      </c>
    </row>
    <row r="6013" spans="1:7" x14ac:dyDescent="0.3">
      <c r="A6013" s="310">
        <v>3022032</v>
      </c>
      <c r="B6013" t="s">
        <v>24224</v>
      </c>
      <c r="C6013" t="s">
        <v>148</v>
      </c>
      <c r="D6013" t="s">
        <v>377</v>
      </c>
      <c r="E6013">
        <v>611110</v>
      </c>
      <c r="F6013" t="s">
        <v>24196</v>
      </c>
      <c r="G6013" s="7">
        <v>421.63</v>
      </c>
    </row>
    <row r="6014" spans="1:7" x14ac:dyDescent="0.3">
      <c r="A6014" s="310">
        <v>3022032</v>
      </c>
      <c r="B6014" t="s">
        <v>24224</v>
      </c>
      <c r="C6014" t="s">
        <v>148</v>
      </c>
      <c r="D6014" t="s">
        <v>373</v>
      </c>
      <c r="E6014">
        <v>615130</v>
      </c>
      <c r="F6014" t="s">
        <v>24196</v>
      </c>
      <c r="G6014" s="7">
        <v>17.07</v>
      </c>
    </row>
    <row r="6015" spans="1:7" x14ac:dyDescent="0.3">
      <c r="A6015" s="310">
        <v>3022032</v>
      </c>
      <c r="B6015" t="s">
        <v>24224</v>
      </c>
      <c r="C6015" t="s">
        <v>148</v>
      </c>
      <c r="D6015" t="s">
        <v>371</v>
      </c>
      <c r="E6015">
        <v>615100</v>
      </c>
      <c r="F6015" t="s">
        <v>24196</v>
      </c>
      <c r="G6015" s="7">
        <v>6044.17</v>
      </c>
    </row>
    <row r="6016" spans="1:7" x14ac:dyDescent="0.3">
      <c r="A6016" s="310">
        <v>3022032</v>
      </c>
      <c r="B6016" t="s">
        <v>24224</v>
      </c>
      <c r="C6016" t="s">
        <v>148</v>
      </c>
      <c r="D6016" t="s">
        <v>377</v>
      </c>
      <c r="E6016">
        <v>611110</v>
      </c>
      <c r="F6016" t="s">
        <v>24196</v>
      </c>
      <c r="G6016" s="7">
        <v>1.57</v>
      </c>
    </row>
    <row r="6017" spans="1:7" x14ac:dyDescent="0.3">
      <c r="A6017" s="310">
        <v>3022032</v>
      </c>
      <c r="B6017" t="s">
        <v>24224</v>
      </c>
      <c r="C6017" t="s">
        <v>148</v>
      </c>
      <c r="D6017" t="s">
        <v>371</v>
      </c>
      <c r="E6017">
        <v>615100</v>
      </c>
      <c r="F6017" t="s">
        <v>24196</v>
      </c>
      <c r="G6017" s="7">
        <v>2699.7</v>
      </c>
    </row>
    <row r="6018" spans="1:7" x14ac:dyDescent="0.3">
      <c r="A6018" s="310">
        <v>3022032</v>
      </c>
      <c r="B6018" t="s">
        <v>24224</v>
      </c>
      <c r="C6018" t="s">
        <v>148</v>
      </c>
      <c r="D6018" t="s">
        <v>371</v>
      </c>
      <c r="E6018">
        <v>615100</v>
      </c>
      <c r="F6018" t="s">
        <v>24196</v>
      </c>
      <c r="G6018" s="7">
        <v>12.01</v>
      </c>
    </row>
    <row r="6019" spans="1:7" x14ac:dyDescent="0.3">
      <c r="A6019" s="310">
        <v>3022032</v>
      </c>
      <c r="B6019" t="s">
        <v>24224</v>
      </c>
      <c r="C6019" t="s">
        <v>148</v>
      </c>
      <c r="D6019" t="s">
        <v>373</v>
      </c>
      <c r="E6019">
        <v>615130</v>
      </c>
      <c r="F6019" t="s">
        <v>24196</v>
      </c>
      <c r="G6019" s="7">
        <v>1732.17</v>
      </c>
    </row>
    <row r="6020" spans="1:7" x14ac:dyDescent="0.3">
      <c r="A6020" s="310">
        <v>3022032</v>
      </c>
      <c r="B6020" t="s">
        <v>24224</v>
      </c>
      <c r="C6020" t="s">
        <v>148</v>
      </c>
      <c r="D6020" t="s">
        <v>371</v>
      </c>
      <c r="E6020">
        <v>616100</v>
      </c>
      <c r="F6020" t="s">
        <v>24196</v>
      </c>
      <c r="G6020" s="7">
        <v>367.84</v>
      </c>
    </row>
    <row r="6021" spans="1:7" x14ac:dyDescent="0.3">
      <c r="A6021" s="310">
        <v>3022032</v>
      </c>
      <c r="B6021" t="s">
        <v>24224</v>
      </c>
      <c r="C6021" t="s">
        <v>148</v>
      </c>
      <c r="D6021" t="s">
        <v>371</v>
      </c>
      <c r="E6021">
        <v>615100</v>
      </c>
      <c r="F6021" t="s">
        <v>24196</v>
      </c>
      <c r="G6021" s="7">
        <v>2699.7</v>
      </c>
    </row>
    <row r="6022" spans="1:7" x14ac:dyDescent="0.3">
      <c r="A6022" s="310">
        <v>3022032</v>
      </c>
      <c r="B6022" t="s">
        <v>24224</v>
      </c>
      <c r="C6022" t="s">
        <v>148</v>
      </c>
      <c r="D6022" t="s">
        <v>375</v>
      </c>
      <c r="E6022">
        <v>617130</v>
      </c>
      <c r="F6022" t="s">
        <v>24196</v>
      </c>
      <c r="G6022" s="7">
        <v>537.20000000000005</v>
      </c>
    </row>
    <row r="6023" spans="1:7" x14ac:dyDescent="0.3">
      <c r="A6023" s="310">
        <v>3022032</v>
      </c>
      <c r="B6023" t="s">
        <v>24224</v>
      </c>
      <c r="C6023" t="s">
        <v>148</v>
      </c>
      <c r="D6023" t="s">
        <v>374</v>
      </c>
      <c r="E6023">
        <v>615120</v>
      </c>
      <c r="F6023" t="s">
        <v>24196</v>
      </c>
      <c r="G6023" s="7">
        <v>1.55</v>
      </c>
    </row>
    <row r="6024" spans="1:7" x14ac:dyDescent="0.3">
      <c r="A6024" s="310">
        <v>3022032</v>
      </c>
      <c r="B6024" t="s">
        <v>24224</v>
      </c>
      <c r="C6024" t="s">
        <v>148</v>
      </c>
      <c r="D6024" t="s">
        <v>373</v>
      </c>
      <c r="E6024">
        <v>617150</v>
      </c>
      <c r="F6024" t="s">
        <v>24196</v>
      </c>
      <c r="G6024" s="7">
        <v>582.16999999999996</v>
      </c>
    </row>
    <row r="6025" spans="1:7" x14ac:dyDescent="0.3">
      <c r="A6025" s="310">
        <v>3022032</v>
      </c>
      <c r="B6025" t="s">
        <v>24224</v>
      </c>
      <c r="C6025" t="s">
        <v>148</v>
      </c>
      <c r="D6025" t="s">
        <v>373</v>
      </c>
      <c r="E6025">
        <v>615130</v>
      </c>
      <c r="F6025" t="s">
        <v>24196</v>
      </c>
      <c r="G6025" s="7">
        <v>156.33000000000001</v>
      </c>
    </row>
    <row r="6026" spans="1:7" x14ac:dyDescent="0.3">
      <c r="A6026" s="310">
        <v>3022032</v>
      </c>
      <c r="B6026" t="s">
        <v>24224</v>
      </c>
      <c r="C6026" t="s">
        <v>148</v>
      </c>
      <c r="D6026" t="s">
        <v>373</v>
      </c>
      <c r="E6026">
        <v>617150</v>
      </c>
      <c r="F6026" t="s">
        <v>24196</v>
      </c>
      <c r="G6026" s="7">
        <v>-4.1500000000000004</v>
      </c>
    </row>
    <row r="6027" spans="1:7" x14ac:dyDescent="0.3">
      <c r="A6027" s="310">
        <v>3022032</v>
      </c>
      <c r="B6027" t="s">
        <v>24224</v>
      </c>
      <c r="C6027" t="s">
        <v>148</v>
      </c>
      <c r="D6027" t="s">
        <v>377</v>
      </c>
      <c r="E6027">
        <v>611120</v>
      </c>
      <c r="F6027" t="s">
        <v>24196</v>
      </c>
      <c r="G6027" s="7">
        <v>3.71</v>
      </c>
    </row>
    <row r="6028" spans="1:7" x14ac:dyDescent="0.3">
      <c r="A6028" s="310">
        <v>3022032</v>
      </c>
      <c r="B6028" t="s">
        <v>24224</v>
      </c>
      <c r="C6028" t="s">
        <v>148</v>
      </c>
      <c r="D6028" t="s">
        <v>374</v>
      </c>
      <c r="E6028">
        <v>616120</v>
      </c>
      <c r="F6028" t="s">
        <v>24196</v>
      </c>
      <c r="G6028" s="7">
        <v>335.81</v>
      </c>
    </row>
    <row r="6029" spans="1:7" x14ac:dyDescent="0.3">
      <c r="A6029" s="310">
        <v>3022032</v>
      </c>
      <c r="B6029" t="s">
        <v>24224</v>
      </c>
      <c r="C6029" t="s">
        <v>148</v>
      </c>
      <c r="D6029" t="s">
        <v>372</v>
      </c>
      <c r="E6029">
        <v>615180</v>
      </c>
      <c r="F6029" t="s">
        <v>24196</v>
      </c>
      <c r="G6029" s="7">
        <v>1287.44</v>
      </c>
    </row>
    <row r="6030" spans="1:7" x14ac:dyDescent="0.3">
      <c r="A6030" s="310">
        <v>3022032</v>
      </c>
      <c r="B6030" t="s">
        <v>24224</v>
      </c>
      <c r="C6030" t="s">
        <v>148</v>
      </c>
      <c r="D6030" t="s">
        <v>371</v>
      </c>
      <c r="E6030">
        <v>617100</v>
      </c>
      <c r="F6030" t="s">
        <v>24196</v>
      </c>
      <c r="G6030" s="7">
        <v>822.9</v>
      </c>
    </row>
    <row r="6031" spans="1:7" x14ac:dyDescent="0.3">
      <c r="A6031" s="310">
        <v>3022032</v>
      </c>
      <c r="B6031" t="s">
        <v>24224</v>
      </c>
      <c r="C6031" t="s">
        <v>148</v>
      </c>
      <c r="D6031" t="s">
        <v>373</v>
      </c>
      <c r="E6031">
        <v>615130</v>
      </c>
      <c r="F6031" t="s">
        <v>24196</v>
      </c>
      <c r="G6031" s="7">
        <v>1893.72</v>
      </c>
    </row>
    <row r="6032" spans="1:7" x14ac:dyDescent="0.3">
      <c r="A6032" s="310">
        <v>3022032</v>
      </c>
      <c r="B6032" t="s">
        <v>24224</v>
      </c>
      <c r="C6032" t="s">
        <v>148</v>
      </c>
      <c r="D6032" t="s">
        <v>373</v>
      </c>
      <c r="E6032">
        <v>615130</v>
      </c>
      <c r="F6032" t="s">
        <v>24196</v>
      </c>
      <c r="G6032" s="7">
        <v>9.56</v>
      </c>
    </row>
    <row r="6033" spans="1:7" x14ac:dyDescent="0.3">
      <c r="A6033" s="310">
        <v>3022032</v>
      </c>
      <c r="B6033" t="s">
        <v>24224</v>
      </c>
      <c r="C6033" t="s">
        <v>148</v>
      </c>
      <c r="D6033" t="s">
        <v>371</v>
      </c>
      <c r="E6033">
        <v>615100</v>
      </c>
      <c r="F6033" t="s">
        <v>24196</v>
      </c>
      <c r="G6033" s="7">
        <v>689.92</v>
      </c>
    </row>
    <row r="6034" spans="1:7" x14ac:dyDescent="0.3">
      <c r="A6034" s="310">
        <v>3022032</v>
      </c>
      <c r="B6034" t="s">
        <v>24224</v>
      </c>
      <c r="C6034" t="s">
        <v>148</v>
      </c>
      <c r="D6034" t="s">
        <v>373</v>
      </c>
      <c r="E6034">
        <v>615130</v>
      </c>
      <c r="F6034" t="s">
        <v>24196</v>
      </c>
      <c r="G6034" s="7">
        <v>9.86</v>
      </c>
    </row>
    <row r="6035" spans="1:7" x14ac:dyDescent="0.3">
      <c r="A6035" s="310">
        <v>3022032</v>
      </c>
      <c r="B6035" t="s">
        <v>24224</v>
      </c>
      <c r="C6035" t="s">
        <v>148</v>
      </c>
      <c r="D6035" t="s">
        <v>371</v>
      </c>
      <c r="E6035">
        <v>615100</v>
      </c>
      <c r="F6035" t="s">
        <v>24196</v>
      </c>
      <c r="G6035" s="7">
        <v>282.58</v>
      </c>
    </row>
    <row r="6036" spans="1:7" x14ac:dyDescent="0.3">
      <c r="A6036" s="310">
        <v>3022032</v>
      </c>
      <c r="B6036" t="s">
        <v>24224</v>
      </c>
      <c r="C6036" t="s">
        <v>148</v>
      </c>
      <c r="D6036" t="s">
        <v>373</v>
      </c>
      <c r="E6036">
        <v>615130</v>
      </c>
      <c r="F6036" t="s">
        <v>24196</v>
      </c>
      <c r="G6036" s="7">
        <v>2526.09</v>
      </c>
    </row>
    <row r="6037" spans="1:7" x14ac:dyDescent="0.3">
      <c r="A6037" s="310">
        <v>3022032</v>
      </c>
      <c r="B6037" t="s">
        <v>24224</v>
      </c>
      <c r="C6037" t="s">
        <v>148</v>
      </c>
      <c r="D6037" t="s">
        <v>371</v>
      </c>
      <c r="E6037">
        <v>615100</v>
      </c>
      <c r="F6037" t="s">
        <v>24196</v>
      </c>
      <c r="G6037" s="7">
        <v>9.1199999999999992</v>
      </c>
    </row>
    <row r="6038" spans="1:7" x14ac:dyDescent="0.3">
      <c r="A6038" s="310">
        <v>3022032</v>
      </c>
      <c r="B6038" t="s">
        <v>24224</v>
      </c>
      <c r="C6038" t="s">
        <v>148</v>
      </c>
      <c r="D6038" t="s">
        <v>377</v>
      </c>
      <c r="E6038">
        <v>611110</v>
      </c>
      <c r="F6038" t="s">
        <v>24196</v>
      </c>
      <c r="G6038" s="7">
        <v>11.85</v>
      </c>
    </row>
    <row r="6039" spans="1:7" x14ac:dyDescent="0.3">
      <c r="A6039" s="310">
        <v>3022032</v>
      </c>
      <c r="B6039" t="s">
        <v>24224</v>
      </c>
      <c r="C6039" t="s">
        <v>148</v>
      </c>
      <c r="D6039" t="s">
        <v>375</v>
      </c>
      <c r="E6039">
        <v>615140</v>
      </c>
      <c r="F6039" t="s">
        <v>24196</v>
      </c>
      <c r="G6039" s="7">
        <v>2312.73</v>
      </c>
    </row>
    <row r="6040" spans="1:7" x14ac:dyDescent="0.3">
      <c r="A6040" s="310">
        <v>3022032</v>
      </c>
      <c r="B6040" t="s">
        <v>24224</v>
      </c>
      <c r="C6040" t="s">
        <v>148</v>
      </c>
      <c r="D6040" t="s">
        <v>371</v>
      </c>
      <c r="E6040">
        <v>616100</v>
      </c>
      <c r="F6040" t="s">
        <v>24196</v>
      </c>
      <c r="G6040" s="7">
        <v>612.37</v>
      </c>
    </row>
    <row r="6041" spans="1:7" x14ac:dyDescent="0.3">
      <c r="A6041" s="310">
        <v>3022032</v>
      </c>
      <c r="B6041" t="s">
        <v>24224</v>
      </c>
      <c r="C6041" t="s">
        <v>148</v>
      </c>
      <c r="D6041" t="s">
        <v>377</v>
      </c>
      <c r="E6041">
        <v>611110</v>
      </c>
      <c r="F6041" t="s">
        <v>24196</v>
      </c>
      <c r="G6041" s="7">
        <v>91.17</v>
      </c>
    </row>
    <row r="6042" spans="1:7" x14ac:dyDescent="0.3">
      <c r="A6042" s="310">
        <v>3022032</v>
      </c>
      <c r="B6042" t="s">
        <v>24224</v>
      </c>
      <c r="C6042" t="s">
        <v>148</v>
      </c>
      <c r="D6042" t="s">
        <v>373</v>
      </c>
      <c r="E6042">
        <v>616160</v>
      </c>
      <c r="F6042" t="s">
        <v>24196</v>
      </c>
      <c r="G6042" s="7">
        <v>276.7</v>
      </c>
    </row>
    <row r="6043" spans="1:7" x14ac:dyDescent="0.3">
      <c r="A6043" s="310">
        <v>3022032</v>
      </c>
      <c r="B6043" t="s">
        <v>24224</v>
      </c>
      <c r="C6043" t="s">
        <v>148</v>
      </c>
      <c r="D6043" t="s">
        <v>375</v>
      </c>
      <c r="E6043">
        <v>616130</v>
      </c>
      <c r="F6043" t="s">
        <v>24196</v>
      </c>
      <c r="G6043" s="7">
        <v>332.45</v>
      </c>
    </row>
    <row r="6044" spans="1:7" x14ac:dyDescent="0.3">
      <c r="A6044" s="310">
        <v>3022032</v>
      </c>
      <c r="B6044" t="s">
        <v>24224</v>
      </c>
      <c r="C6044" t="s">
        <v>148</v>
      </c>
      <c r="D6044" t="s">
        <v>373</v>
      </c>
      <c r="E6044">
        <v>615130</v>
      </c>
      <c r="F6044" t="s">
        <v>24196</v>
      </c>
      <c r="G6044" s="7">
        <v>4.6500000000000004</v>
      </c>
    </row>
    <row r="6045" spans="1:7" x14ac:dyDescent="0.3">
      <c r="A6045" s="310">
        <v>3022032</v>
      </c>
      <c r="B6045" t="s">
        <v>24224</v>
      </c>
      <c r="C6045" t="s">
        <v>148</v>
      </c>
      <c r="D6045" t="s">
        <v>373</v>
      </c>
      <c r="E6045">
        <v>615130</v>
      </c>
      <c r="F6045" t="s">
        <v>24196</v>
      </c>
      <c r="G6045" s="7">
        <v>252.2</v>
      </c>
    </row>
    <row r="6046" spans="1:7" x14ac:dyDescent="0.3">
      <c r="A6046" s="310">
        <v>3022032</v>
      </c>
      <c r="B6046" t="s">
        <v>24224</v>
      </c>
      <c r="C6046" t="s">
        <v>148</v>
      </c>
      <c r="D6046" t="s">
        <v>373</v>
      </c>
      <c r="E6046">
        <v>616160</v>
      </c>
      <c r="F6046" t="s">
        <v>24196</v>
      </c>
      <c r="G6046" s="7">
        <v>100.05</v>
      </c>
    </row>
    <row r="6047" spans="1:7" x14ac:dyDescent="0.3">
      <c r="A6047" s="310">
        <v>3022032</v>
      </c>
      <c r="B6047" t="s">
        <v>24224</v>
      </c>
      <c r="C6047" t="s">
        <v>148</v>
      </c>
      <c r="D6047" t="s">
        <v>377</v>
      </c>
      <c r="E6047">
        <v>611130</v>
      </c>
      <c r="F6047" t="s">
        <v>24196</v>
      </c>
      <c r="G6047" s="7">
        <v>90.12</v>
      </c>
    </row>
    <row r="6048" spans="1:7" x14ac:dyDescent="0.3">
      <c r="A6048" s="310">
        <v>3022032</v>
      </c>
      <c r="B6048" t="s">
        <v>24224</v>
      </c>
      <c r="C6048" t="s">
        <v>148</v>
      </c>
      <c r="D6048" t="s">
        <v>373</v>
      </c>
      <c r="E6048">
        <v>616160</v>
      </c>
      <c r="F6048" t="s">
        <v>24196</v>
      </c>
      <c r="G6048" s="7">
        <v>233.18</v>
      </c>
    </row>
    <row r="6049" spans="1:7" x14ac:dyDescent="0.3">
      <c r="A6049" s="310">
        <v>3022032</v>
      </c>
      <c r="B6049" t="s">
        <v>24224</v>
      </c>
      <c r="C6049" t="s">
        <v>148</v>
      </c>
      <c r="D6049" t="s">
        <v>373</v>
      </c>
      <c r="E6049">
        <v>617150</v>
      </c>
      <c r="F6049" t="s">
        <v>24196</v>
      </c>
      <c r="G6049" s="7">
        <v>205.35</v>
      </c>
    </row>
    <row r="6050" spans="1:7" x14ac:dyDescent="0.3">
      <c r="A6050" s="310">
        <v>3022032</v>
      </c>
      <c r="B6050" t="s">
        <v>24224</v>
      </c>
      <c r="C6050" t="s">
        <v>148</v>
      </c>
      <c r="D6050" t="s">
        <v>373</v>
      </c>
      <c r="E6050">
        <v>616160</v>
      </c>
      <c r="F6050" t="s">
        <v>24196</v>
      </c>
      <c r="G6050" s="7">
        <v>370.17</v>
      </c>
    </row>
    <row r="6051" spans="1:7" x14ac:dyDescent="0.3">
      <c r="A6051" s="310">
        <v>3022032</v>
      </c>
      <c r="B6051" t="s">
        <v>24224</v>
      </c>
      <c r="C6051" t="s">
        <v>148</v>
      </c>
      <c r="D6051" t="s">
        <v>373</v>
      </c>
      <c r="E6051">
        <v>615130</v>
      </c>
      <c r="F6051" t="s">
        <v>24196</v>
      </c>
      <c r="G6051" s="7">
        <v>2853.78</v>
      </c>
    </row>
    <row r="6052" spans="1:7" x14ac:dyDescent="0.3">
      <c r="A6052" s="310">
        <v>3022032</v>
      </c>
      <c r="B6052" t="s">
        <v>24224</v>
      </c>
      <c r="C6052" t="s">
        <v>148</v>
      </c>
      <c r="D6052" t="s">
        <v>371</v>
      </c>
      <c r="E6052">
        <v>615100</v>
      </c>
      <c r="F6052" t="s">
        <v>24196</v>
      </c>
      <c r="G6052" s="7">
        <v>149.97999999999999</v>
      </c>
    </row>
    <row r="6053" spans="1:7" x14ac:dyDescent="0.3">
      <c r="A6053" s="310">
        <v>3022032</v>
      </c>
      <c r="B6053" t="s">
        <v>24224</v>
      </c>
      <c r="C6053" t="s">
        <v>148</v>
      </c>
      <c r="D6053" t="s">
        <v>371</v>
      </c>
      <c r="E6053">
        <v>615100</v>
      </c>
      <c r="F6053" t="s">
        <v>24196</v>
      </c>
      <c r="G6053" s="7">
        <v>3599.6</v>
      </c>
    </row>
    <row r="6054" spans="1:7" x14ac:dyDescent="0.3">
      <c r="A6054" s="310">
        <v>3022032</v>
      </c>
      <c r="B6054" t="s">
        <v>24224</v>
      </c>
      <c r="C6054" t="s">
        <v>148</v>
      </c>
      <c r="D6054" t="s">
        <v>371</v>
      </c>
      <c r="E6054">
        <v>615100</v>
      </c>
      <c r="F6054" t="s">
        <v>24196</v>
      </c>
      <c r="G6054" s="7">
        <v>145.15</v>
      </c>
    </row>
    <row r="6055" spans="1:7" x14ac:dyDescent="0.3">
      <c r="A6055" s="310">
        <v>3022032</v>
      </c>
      <c r="B6055" t="s">
        <v>24224</v>
      </c>
      <c r="C6055" t="s">
        <v>148</v>
      </c>
      <c r="D6055" t="s">
        <v>371</v>
      </c>
      <c r="E6055">
        <v>615100</v>
      </c>
      <c r="F6055" t="s">
        <v>24196</v>
      </c>
      <c r="G6055" s="7">
        <v>4499.5</v>
      </c>
    </row>
    <row r="6056" spans="1:7" x14ac:dyDescent="0.3">
      <c r="A6056" s="310">
        <v>3022032</v>
      </c>
      <c r="B6056" t="s">
        <v>24224</v>
      </c>
      <c r="C6056" t="s">
        <v>148</v>
      </c>
      <c r="D6056" t="s">
        <v>373</v>
      </c>
      <c r="E6056">
        <v>615130</v>
      </c>
      <c r="F6056" t="s">
        <v>24196</v>
      </c>
      <c r="G6056" s="7">
        <v>248.91</v>
      </c>
    </row>
    <row r="6057" spans="1:7" x14ac:dyDescent="0.3">
      <c r="A6057" s="310">
        <v>3022032</v>
      </c>
      <c r="B6057" t="s">
        <v>24224</v>
      </c>
      <c r="C6057" t="s">
        <v>148</v>
      </c>
      <c r="D6057" t="s">
        <v>371</v>
      </c>
      <c r="E6057">
        <v>617100</v>
      </c>
      <c r="F6057" t="s">
        <v>24196</v>
      </c>
      <c r="G6057" s="7">
        <v>1332.74</v>
      </c>
    </row>
    <row r="6058" spans="1:7" x14ac:dyDescent="0.3">
      <c r="A6058" s="310">
        <v>3022032</v>
      </c>
      <c r="B6058" t="s">
        <v>24224</v>
      </c>
      <c r="C6058" t="s">
        <v>148</v>
      </c>
      <c r="D6058" t="s">
        <v>373</v>
      </c>
      <c r="E6058">
        <v>615130</v>
      </c>
      <c r="F6058" t="s">
        <v>24196</v>
      </c>
      <c r="G6058" s="7">
        <v>435.53</v>
      </c>
    </row>
    <row r="6059" spans="1:7" x14ac:dyDescent="0.3">
      <c r="A6059" s="310">
        <v>3022032</v>
      </c>
      <c r="B6059" t="s">
        <v>24224</v>
      </c>
      <c r="C6059" t="s">
        <v>148</v>
      </c>
      <c r="D6059" t="s">
        <v>377</v>
      </c>
      <c r="E6059">
        <v>611110</v>
      </c>
      <c r="F6059" t="s">
        <v>24196</v>
      </c>
      <c r="G6059" s="7">
        <v>2.11</v>
      </c>
    </row>
    <row r="6060" spans="1:7" x14ac:dyDescent="0.3">
      <c r="A6060" s="310">
        <v>3022032</v>
      </c>
      <c r="B6060" t="s">
        <v>24224</v>
      </c>
      <c r="C6060" t="s">
        <v>148</v>
      </c>
      <c r="D6060" t="s">
        <v>373</v>
      </c>
      <c r="E6060">
        <v>616160</v>
      </c>
      <c r="F6060" t="s">
        <v>24196</v>
      </c>
      <c r="G6060" s="7">
        <v>223.01</v>
      </c>
    </row>
    <row r="6061" spans="1:7" x14ac:dyDescent="0.3">
      <c r="A6061" s="310">
        <v>3022032</v>
      </c>
      <c r="B6061" t="s">
        <v>24224</v>
      </c>
      <c r="C6061" t="s">
        <v>148</v>
      </c>
      <c r="D6061" t="s">
        <v>371</v>
      </c>
      <c r="E6061">
        <v>615100</v>
      </c>
      <c r="F6061" t="s">
        <v>24196</v>
      </c>
      <c r="G6061" s="7">
        <v>4499.5</v>
      </c>
    </row>
    <row r="6062" spans="1:7" x14ac:dyDescent="0.3">
      <c r="A6062" s="310">
        <v>3022032</v>
      </c>
      <c r="B6062" t="s">
        <v>24224</v>
      </c>
      <c r="C6062" t="s">
        <v>148</v>
      </c>
      <c r="D6062" t="s">
        <v>375</v>
      </c>
      <c r="E6062">
        <v>615140</v>
      </c>
      <c r="F6062" t="s">
        <v>24196</v>
      </c>
      <c r="G6062" s="7">
        <v>4.1399999999999997</v>
      </c>
    </row>
    <row r="6063" spans="1:7" x14ac:dyDescent="0.3">
      <c r="A6063" s="310">
        <v>3022032</v>
      </c>
      <c r="B6063" t="s">
        <v>24224</v>
      </c>
      <c r="C6063" t="s">
        <v>148</v>
      </c>
      <c r="D6063" t="s">
        <v>371</v>
      </c>
      <c r="E6063">
        <v>617100</v>
      </c>
      <c r="F6063" t="s">
        <v>24196</v>
      </c>
      <c r="G6063" s="7">
        <v>1066.18</v>
      </c>
    </row>
    <row r="6064" spans="1:7" x14ac:dyDescent="0.3">
      <c r="A6064" s="310">
        <v>3022032</v>
      </c>
      <c r="B6064" t="s">
        <v>24224</v>
      </c>
      <c r="C6064" t="s">
        <v>148</v>
      </c>
      <c r="D6064" t="s">
        <v>373</v>
      </c>
      <c r="E6064">
        <v>617150</v>
      </c>
      <c r="F6064" t="s">
        <v>24196</v>
      </c>
      <c r="G6064" s="7">
        <v>588.5</v>
      </c>
    </row>
    <row r="6065" spans="1:7" x14ac:dyDescent="0.3">
      <c r="A6065" s="310">
        <v>3022032</v>
      </c>
      <c r="B6065" t="s">
        <v>24224</v>
      </c>
      <c r="C6065" t="s">
        <v>148</v>
      </c>
      <c r="D6065" t="s">
        <v>373</v>
      </c>
      <c r="E6065">
        <v>616160</v>
      </c>
      <c r="F6065" t="s">
        <v>24196</v>
      </c>
      <c r="G6065" s="7">
        <v>132.32</v>
      </c>
    </row>
    <row r="6066" spans="1:7" x14ac:dyDescent="0.3">
      <c r="A6066" s="310">
        <v>3022032</v>
      </c>
      <c r="B6066" t="s">
        <v>24224</v>
      </c>
      <c r="C6066" t="s">
        <v>148</v>
      </c>
      <c r="D6066" t="s">
        <v>371</v>
      </c>
      <c r="E6066">
        <v>616100</v>
      </c>
      <c r="F6066" t="s">
        <v>24196</v>
      </c>
      <c r="G6066" s="7">
        <v>696.96</v>
      </c>
    </row>
    <row r="6067" spans="1:7" x14ac:dyDescent="0.3">
      <c r="A6067" s="310">
        <v>3022032</v>
      </c>
      <c r="B6067" t="s">
        <v>24224</v>
      </c>
      <c r="C6067" t="s">
        <v>148</v>
      </c>
      <c r="D6067" t="s">
        <v>371</v>
      </c>
      <c r="E6067">
        <v>615100</v>
      </c>
      <c r="F6067" t="s">
        <v>24196</v>
      </c>
      <c r="G6067" s="7">
        <v>147.41999999999999</v>
      </c>
    </row>
    <row r="6068" spans="1:7" x14ac:dyDescent="0.3">
      <c r="A6068" s="310">
        <v>3022032</v>
      </c>
      <c r="B6068" t="s">
        <v>24224</v>
      </c>
      <c r="C6068" t="s">
        <v>148</v>
      </c>
      <c r="D6068" t="s">
        <v>372</v>
      </c>
      <c r="E6068">
        <v>616150</v>
      </c>
      <c r="F6068" t="s">
        <v>24196</v>
      </c>
      <c r="G6068" s="7">
        <v>228.19</v>
      </c>
    </row>
    <row r="6069" spans="1:7" x14ac:dyDescent="0.3">
      <c r="A6069" s="310">
        <v>3022032</v>
      </c>
      <c r="B6069" t="s">
        <v>24224</v>
      </c>
      <c r="C6069" t="s">
        <v>148</v>
      </c>
      <c r="D6069" t="s">
        <v>371</v>
      </c>
      <c r="E6069">
        <v>616100</v>
      </c>
      <c r="F6069" t="s">
        <v>24196</v>
      </c>
      <c r="G6069" s="7">
        <v>844.07</v>
      </c>
    </row>
    <row r="6070" spans="1:7" x14ac:dyDescent="0.3">
      <c r="A6070" s="310">
        <v>3022032</v>
      </c>
      <c r="B6070" t="s">
        <v>24224</v>
      </c>
      <c r="C6070" t="s">
        <v>148</v>
      </c>
      <c r="D6070" t="s">
        <v>374</v>
      </c>
      <c r="E6070">
        <v>617120</v>
      </c>
      <c r="F6070" t="s">
        <v>24196</v>
      </c>
      <c r="G6070" s="7">
        <v>63.18</v>
      </c>
    </row>
    <row r="6071" spans="1:7" x14ac:dyDescent="0.3">
      <c r="A6071" s="310">
        <v>3022032</v>
      </c>
      <c r="B6071" t="s">
        <v>24224</v>
      </c>
      <c r="C6071" t="s">
        <v>148</v>
      </c>
      <c r="D6071" t="s">
        <v>374</v>
      </c>
      <c r="E6071">
        <v>617120</v>
      </c>
      <c r="F6071" t="s">
        <v>24196</v>
      </c>
      <c r="G6071" s="7">
        <v>541.77</v>
      </c>
    </row>
    <row r="6072" spans="1:7" x14ac:dyDescent="0.3">
      <c r="A6072" s="310">
        <v>3022032</v>
      </c>
      <c r="B6072" t="s">
        <v>24224</v>
      </c>
      <c r="C6072" t="s">
        <v>148</v>
      </c>
      <c r="D6072" t="s">
        <v>375</v>
      </c>
      <c r="E6072">
        <v>616130</v>
      </c>
      <c r="F6072" t="s">
        <v>24196</v>
      </c>
      <c r="G6072" s="7">
        <v>284.36</v>
      </c>
    </row>
    <row r="6073" spans="1:7" x14ac:dyDescent="0.3">
      <c r="A6073" s="310">
        <v>3022032</v>
      </c>
      <c r="B6073" t="s">
        <v>24224</v>
      </c>
      <c r="C6073" t="s">
        <v>148</v>
      </c>
      <c r="D6073" t="s">
        <v>371</v>
      </c>
      <c r="E6073">
        <v>615100</v>
      </c>
      <c r="F6073" t="s">
        <v>24196</v>
      </c>
      <c r="G6073" s="7">
        <v>4499.5</v>
      </c>
    </row>
    <row r="6074" spans="1:7" x14ac:dyDescent="0.3">
      <c r="A6074" s="310">
        <v>3022032</v>
      </c>
      <c r="B6074" t="s">
        <v>24224</v>
      </c>
      <c r="C6074" t="s">
        <v>148</v>
      </c>
      <c r="D6074" t="s">
        <v>371</v>
      </c>
      <c r="E6074">
        <v>615100</v>
      </c>
      <c r="F6074" t="s">
        <v>24196</v>
      </c>
      <c r="G6074" s="7">
        <v>2699.7</v>
      </c>
    </row>
    <row r="6075" spans="1:7" x14ac:dyDescent="0.3">
      <c r="A6075" s="310">
        <v>3022032</v>
      </c>
      <c r="B6075" t="s">
        <v>24224</v>
      </c>
      <c r="C6075" t="s">
        <v>148</v>
      </c>
      <c r="D6075" t="s">
        <v>373</v>
      </c>
      <c r="E6075">
        <v>617150</v>
      </c>
      <c r="F6075" t="s">
        <v>24196</v>
      </c>
      <c r="G6075" s="7">
        <v>189.55</v>
      </c>
    </row>
    <row r="6076" spans="1:7" x14ac:dyDescent="0.3">
      <c r="A6076" s="310">
        <v>3022032</v>
      </c>
      <c r="B6076" t="s">
        <v>24224</v>
      </c>
      <c r="C6076" t="s">
        <v>148</v>
      </c>
      <c r="D6076" t="s">
        <v>371</v>
      </c>
      <c r="E6076">
        <v>615100</v>
      </c>
      <c r="F6076" t="s">
        <v>24196</v>
      </c>
      <c r="G6076" s="7">
        <v>815.17</v>
      </c>
    </row>
    <row r="6077" spans="1:7" x14ac:dyDescent="0.3">
      <c r="A6077" s="310">
        <v>3022032</v>
      </c>
      <c r="B6077" t="s">
        <v>24224</v>
      </c>
      <c r="C6077" t="s">
        <v>148</v>
      </c>
      <c r="D6077" t="s">
        <v>372</v>
      </c>
      <c r="E6077">
        <v>617140</v>
      </c>
      <c r="F6077" t="s">
        <v>24196</v>
      </c>
      <c r="G6077" s="7">
        <v>369.24</v>
      </c>
    </row>
    <row r="6078" spans="1:7" x14ac:dyDescent="0.3">
      <c r="A6078" s="310">
        <v>3022032</v>
      </c>
      <c r="B6078" t="s">
        <v>24224</v>
      </c>
      <c r="C6078" t="s">
        <v>148</v>
      </c>
      <c r="D6078" t="s">
        <v>373</v>
      </c>
      <c r="E6078">
        <v>617150</v>
      </c>
      <c r="F6078" t="s">
        <v>24196</v>
      </c>
      <c r="G6078" s="7">
        <v>385.15</v>
      </c>
    </row>
    <row r="6079" spans="1:7" x14ac:dyDescent="0.3">
      <c r="A6079" s="310">
        <v>3022032</v>
      </c>
      <c r="B6079" t="s">
        <v>24224</v>
      </c>
      <c r="C6079" t="s">
        <v>148</v>
      </c>
      <c r="D6079" t="s">
        <v>373</v>
      </c>
      <c r="E6079">
        <v>617150</v>
      </c>
      <c r="F6079" t="s">
        <v>24196</v>
      </c>
      <c r="G6079" s="7">
        <v>461.39</v>
      </c>
    </row>
    <row r="6080" spans="1:7" x14ac:dyDescent="0.3">
      <c r="A6080" s="310">
        <v>3022032</v>
      </c>
      <c r="B6080" t="s">
        <v>24224</v>
      </c>
      <c r="C6080" t="s">
        <v>148</v>
      </c>
      <c r="D6080" t="s">
        <v>371</v>
      </c>
      <c r="E6080">
        <v>617100</v>
      </c>
      <c r="F6080" t="s">
        <v>24196</v>
      </c>
      <c r="G6080" s="7">
        <v>1290.46</v>
      </c>
    </row>
    <row r="6081" spans="1:7" x14ac:dyDescent="0.3">
      <c r="A6081" s="310">
        <v>3022032</v>
      </c>
      <c r="B6081" t="s">
        <v>24224</v>
      </c>
      <c r="C6081" t="s">
        <v>148</v>
      </c>
      <c r="D6081" t="s">
        <v>374</v>
      </c>
      <c r="E6081">
        <v>615120</v>
      </c>
      <c r="F6081" t="s">
        <v>24196</v>
      </c>
      <c r="G6081" s="7">
        <v>86.32</v>
      </c>
    </row>
    <row r="6082" spans="1:7" x14ac:dyDescent="0.3">
      <c r="A6082" s="310">
        <v>3022032</v>
      </c>
      <c r="B6082" t="s">
        <v>24224</v>
      </c>
      <c r="C6082" t="s">
        <v>148</v>
      </c>
      <c r="D6082" t="s">
        <v>373</v>
      </c>
      <c r="E6082">
        <v>617150</v>
      </c>
      <c r="F6082" t="s">
        <v>24196</v>
      </c>
      <c r="G6082" s="7">
        <v>88.85</v>
      </c>
    </row>
    <row r="6083" spans="1:7" x14ac:dyDescent="0.3">
      <c r="A6083" s="310">
        <v>3022032</v>
      </c>
      <c r="B6083" t="s">
        <v>24224</v>
      </c>
      <c r="C6083" t="s">
        <v>148</v>
      </c>
      <c r="D6083" t="s">
        <v>373</v>
      </c>
      <c r="E6083">
        <v>617150</v>
      </c>
      <c r="F6083" t="s">
        <v>24196</v>
      </c>
      <c r="G6083" s="7">
        <v>696.42</v>
      </c>
    </row>
    <row r="6084" spans="1:7" x14ac:dyDescent="0.3">
      <c r="A6084" s="310">
        <v>3022032</v>
      </c>
      <c r="B6084" t="s">
        <v>24224</v>
      </c>
      <c r="C6084" t="s">
        <v>148</v>
      </c>
      <c r="D6084" t="s">
        <v>377</v>
      </c>
      <c r="E6084">
        <v>611130</v>
      </c>
      <c r="F6084" t="s">
        <v>24196</v>
      </c>
      <c r="G6084" s="7">
        <v>122.34</v>
      </c>
    </row>
    <row r="6085" spans="1:7" x14ac:dyDescent="0.3">
      <c r="A6085" s="310">
        <v>3022032</v>
      </c>
      <c r="B6085" t="s">
        <v>24224</v>
      </c>
      <c r="C6085" t="s">
        <v>148</v>
      </c>
      <c r="D6085" t="s">
        <v>373</v>
      </c>
      <c r="E6085">
        <v>616160</v>
      </c>
      <c r="F6085" t="s">
        <v>24196</v>
      </c>
      <c r="G6085" s="7">
        <v>53.27</v>
      </c>
    </row>
    <row r="6086" spans="1:7" x14ac:dyDescent="0.3">
      <c r="A6086" s="310">
        <v>3022032</v>
      </c>
      <c r="B6086" t="s">
        <v>24224</v>
      </c>
      <c r="C6086" t="s">
        <v>148</v>
      </c>
      <c r="D6086" t="s">
        <v>374</v>
      </c>
      <c r="E6086">
        <v>615120</v>
      </c>
      <c r="F6086" t="s">
        <v>24196</v>
      </c>
      <c r="G6086" s="7">
        <v>-86.32</v>
      </c>
    </row>
    <row r="6087" spans="1:7" x14ac:dyDescent="0.3">
      <c r="A6087" s="310">
        <v>3022032</v>
      </c>
      <c r="B6087" t="s">
        <v>24224</v>
      </c>
      <c r="C6087" t="s">
        <v>148</v>
      </c>
      <c r="D6087" t="s">
        <v>375</v>
      </c>
      <c r="E6087">
        <v>615140</v>
      </c>
      <c r="F6087" t="s">
        <v>24196</v>
      </c>
      <c r="G6087" s="7">
        <v>827.86</v>
      </c>
    </row>
    <row r="6088" spans="1:7" x14ac:dyDescent="0.3">
      <c r="A6088" s="310">
        <v>3022032</v>
      </c>
      <c r="B6088" t="s">
        <v>24224</v>
      </c>
      <c r="C6088" t="s">
        <v>148</v>
      </c>
      <c r="D6088" t="s">
        <v>371</v>
      </c>
      <c r="E6088">
        <v>615100</v>
      </c>
      <c r="F6088" t="s">
        <v>24196</v>
      </c>
      <c r="G6088" s="7">
        <v>25.74</v>
      </c>
    </row>
    <row r="6089" spans="1:7" x14ac:dyDescent="0.3">
      <c r="A6089" s="310">
        <v>3022032</v>
      </c>
      <c r="B6089" t="s">
        <v>24224</v>
      </c>
      <c r="C6089" t="s">
        <v>148</v>
      </c>
      <c r="D6089" t="s">
        <v>371</v>
      </c>
      <c r="E6089">
        <v>615100</v>
      </c>
      <c r="F6089" t="s">
        <v>24196</v>
      </c>
      <c r="G6089" s="7">
        <v>18</v>
      </c>
    </row>
    <row r="6090" spans="1:7" x14ac:dyDescent="0.3">
      <c r="A6090" s="310">
        <v>3022032</v>
      </c>
      <c r="B6090" t="s">
        <v>24224</v>
      </c>
      <c r="C6090" t="s">
        <v>148</v>
      </c>
      <c r="D6090" t="s">
        <v>371</v>
      </c>
      <c r="E6090">
        <v>616100</v>
      </c>
      <c r="F6090" t="s">
        <v>24196</v>
      </c>
      <c r="G6090" s="7">
        <v>477.39</v>
      </c>
    </row>
    <row r="6091" spans="1:7" x14ac:dyDescent="0.3">
      <c r="A6091" s="310">
        <v>3022032</v>
      </c>
      <c r="B6091" t="s">
        <v>24224</v>
      </c>
      <c r="C6091" t="s">
        <v>148</v>
      </c>
      <c r="D6091" t="s">
        <v>371</v>
      </c>
      <c r="E6091">
        <v>617100</v>
      </c>
      <c r="F6091" t="s">
        <v>24196</v>
      </c>
      <c r="G6091" s="7">
        <v>1032.3699999999999</v>
      </c>
    </row>
    <row r="6092" spans="1:7" x14ac:dyDescent="0.3">
      <c r="A6092" s="310">
        <v>3022032</v>
      </c>
      <c r="B6092" t="s">
        <v>24224</v>
      </c>
      <c r="C6092" t="s">
        <v>148</v>
      </c>
      <c r="D6092" t="s">
        <v>371</v>
      </c>
      <c r="E6092">
        <v>615100</v>
      </c>
      <c r="F6092" t="s">
        <v>24196</v>
      </c>
      <c r="G6092" s="7">
        <v>18.59</v>
      </c>
    </row>
    <row r="6093" spans="1:7" x14ac:dyDescent="0.3">
      <c r="A6093" s="310">
        <v>3022032</v>
      </c>
      <c r="B6093" t="s">
        <v>24224</v>
      </c>
      <c r="C6093" t="s">
        <v>148</v>
      </c>
      <c r="D6093" t="s">
        <v>373</v>
      </c>
      <c r="E6093">
        <v>615130</v>
      </c>
      <c r="F6093" t="s">
        <v>24196</v>
      </c>
      <c r="G6093" s="7">
        <v>8.77</v>
      </c>
    </row>
    <row r="6094" spans="1:7" x14ac:dyDescent="0.3">
      <c r="A6094" s="310">
        <v>3022032</v>
      </c>
      <c r="B6094" t="s">
        <v>24224</v>
      </c>
      <c r="C6094" t="s">
        <v>148</v>
      </c>
      <c r="D6094" t="s">
        <v>377</v>
      </c>
      <c r="E6094">
        <v>611130</v>
      </c>
      <c r="F6094" t="s">
        <v>24196</v>
      </c>
      <c r="G6094" s="7">
        <v>86.01</v>
      </c>
    </row>
    <row r="6095" spans="1:7" x14ac:dyDescent="0.3">
      <c r="A6095" s="310">
        <v>3022032</v>
      </c>
      <c r="B6095" t="s">
        <v>24224</v>
      </c>
      <c r="C6095" t="s">
        <v>148</v>
      </c>
      <c r="D6095" t="s">
        <v>371</v>
      </c>
      <c r="E6095">
        <v>615100</v>
      </c>
      <c r="F6095" t="s">
        <v>24196</v>
      </c>
      <c r="G6095" s="7">
        <v>3599.6</v>
      </c>
    </row>
    <row r="6096" spans="1:7" x14ac:dyDescent="0.3">
      <c r="A6096" s="310">
        <v>3022032</v>
      </c>
      <c r="B6096" t="s">
        <v>24224</v>
      </c>
      <c r="C6096" t="s">
        <v>148</v>
      </c>
      <c r="D6096" t="s">
        <v>371</v>
      </c>
      <c r="E6096">
        <v>617100</v>
      </c>
      <c r="F6096" t="s">
        <v>24196</v>
      </c>
      <c r="G6096" s="7">
        <v>1371.5</v>
      </c>
    </row>
    <row r="6097" spans="1:7" x14ac:dyDescent="0.3">
      <c r="A6097" s="310">
        <v>3022032</v>
      </c>
      <c r="B6097" t="s">
        <v>24224</v>
      </c>
      <c r="C6097" t="s">
        <v>148</v>
      </c>
      <c r="D6097" t="s">
        <v>373</v>
      </c>
      <c r="E6097">
        <v>615130</v>
      </c>
      <c r="F6097" t="s">
        <v>24196</v>
      </c>
      <c r="G6097" s="7">
        <v>2.1800000000000002</v>
      </c>
    </row>
    <row r="6098" spans="1:7" x14ac:dyDescent="0.3">
      <c r="A6098" s="310">
        <v>3022032</v>
      </c>
      <c r="B6098" t="s">
        <v>24224</v>
      </c>
      <c r="C6098" t="s">
        <v>148</v>
      </c>
      <c r="D6098" t="s">
        <v>373</v>
      </c>
      <c r="E6098">
        <v>617150</v>
      </c>
      <c r="F6098" t="s">
        <v>24196</v>
      </c>
      <c r="G6098" s="7">
        <v>376.14</v>
      </c>
    </row>
    <row r="6099" spans="1:7" x14ac:dyDescent="0.3">
      <c r="A6099" s="310">
        <v>3022032</v>
      </c>
      <c r="B6099" t="s">
        <v>24224</v>
      </c>
      <c r="C6099" t="s">
        <v>148</v>
      </c>
      <c r="D6099" t="s">
        <v>372</v>
      </c>
      <c r="E6099">
        <v>615180</v>
      </c>
      <c r="F6099" t="s">
        <v>24196</v>
      </c>
      <c r="G6099" s="7">
        <v>1938.25</v>
      </c>
    </row>
    <row r="6100" spans="1:7" x14ac:dyDescent="0.3">
      <c r="A6100" s="310">
        <v>3022032</v>
      </c>
      <c r="B6100" t="s">
        <v>24224</v>
      </c>
      <c r="C6100" t="s">
        <v>148</v>
      </c>
      <c r="D6100" t="s">
        <v>373</v>
      </c>
      <c r="E6100">
        <v>615130</v>
      </c>
      <c r="F6100" t="s">
        <v>24196</v>
      </c>
      <c r="G6100" s="7">
        <v>6.5</v>
      </c>
    </row>
    <row r="6101" spans="1:7" x14ac:dyDescent="0.3">
      <c r="A6101" s="310">
        <v>3022032</v>
      </c>
      <c r="B6101" t="s">
        <v>24224</v>
      </c>
      <c r="C6101" t="s">
        <v>148</v>
      </c>
      <c r="D6101" t="s">
        <v>374</v>
      </c>
      <c r="E6101">
        <v>615120</v>
      </c>
      <c r="F6101" t="s">
        <v>24196</v>
      </c>
      <c r="G6101" s="7">
        <v>66.22</v>
      </c>
    </row>
    <row r="6102" spans="1:7" x14ac:dyDescent="0.3">
      <c r="A6102" s="310">
        <v>3022032</v>
      </c>
      <c r="B6102" t="s">
        <v>24224</v>
      </c>
      <c r="C6102" t="s">
        <v>148</v>
      </c>
      <c r="D6102" t="s">
        <v>374</v>
      </c>
      <c r="E6102">
        <v>615120</v>
      </c>
      <c r="F6102" t="s">
        <v>24196</v>
      </c>
      <c r="G6102" s="7">
        <v>309.72000000000003</v>
      </c>
    </row>
    <row r="6103" spans="1:7" x14ac:dyDescent="0.3">
      <c r="A6103" s="310">
        <v>3022032</v>
      </c>
      <c r="B6103" t="s">
        <v>24224</v>
      </c>
      <c r="C6103" t="s">
        <v>148</v>
      </c>
      <c r="D6103" t="s">
        <v>372</v>
      </c>
      <c r="E6103">
        <v>615180</v>
      </c>
      <c r="F6103" t="s">
        <v>24196</v>
      </c>
      <c r="G6103" s="7">
        <v>6.44</v>
      </c>
    </row>
    <row r="6104" spans="1:7" x14ac:dyDescent="0.3">
      <c r="A6104" s="310">
        <v>3022032</v>
      </c>
      <c r="B6104" t="s">
        <v>24224</v>
      </c>
      <c r="C6104" t="s">
        <v>148</v>
      </c>
      <c r="D6104" t="s">
        <v>371</v>
      </c>
      <c r="E6104">
        <v>616100</v>
      </c>
      <c r="F6104" t="s">
        <v>24196</v>
      </c>
      <c r="G6104" s="7">
        <v>78.14</v>
      </c>
    </row>
    <row r="6105" spans="1:7" x14ac:dyDescent="0.3">
      <c r="A6105" s="310">
        <v>3022032</v>
      </c>
      <c r="B6105" t="s">
        <v>24224</v>
      </c>
      <c r="C6105" t="s">
        <v>148</v>
      </c>
      <c r="D6105" t="s">
        <v>377</v>
      </c>
      <c r="E6105">
        <v>611110</v>
      </c>
      <c r="F6105" t="s">
        <v>24196</v>
      </c>
      <c r="G6105" s="7">
        <v>36.06</v>
      </c>
    </row>
    <row r="6106" spans="1:7" x14ac:dyDescent="0.3">
      <c r="A6106" s="310">
        <v>3022032</v>
      </c>
      <c r="B6106" t="s">
        <v>24224</v>
      </c>
      <c r="C6106" t="s">
        <v>148</v>
      </c>
      <c r="D6106" t="s">
        <v>373</v>
      </c>
      <c r="E6106">
        <v>615130</v>
      </c>
      <c r="F6106" t="s">
        <v>24196</v>
      </c>
      <c r="G6106" s="7">
        <v>8.66</v>
      </c>
    </row>
    <row r="6107" spans="1:7" x14ac:dyDescent="0.3">
      <c r="A6107" s="310">
        <v>3022032</v>
      </c>
      <c r="B6107" t="s">
        <v>24224</v>
      </c>
      <c r="C6107" t="s">
        <v>148</v>
      </c>
      <c r="D6107" t="s">
        <v>373</v>
      </c>
      <c r="E6107">
        <v>616160</v>
      </c>
      <c r="F6107" t="s">
        <v>24196</v>
      </c>
      <c r="G6107" s="7">
        <v>125.99</v>
      </c>
    </row>
    <row r="6108" spans="1:7" x14ac:dyDescent="0.3">
      <c r="A6108" s="310">
        <v>3022032</v>
      </c>
      <c r="B6108" t="s">
        <v>24224</v>
      </c>
      <c r="C6108" t="s">
        <v>148</v>
      </c>
      <c r="D6108" t="s">
        <v>375</v>
      </c>
      <c r="E6108">
        <v>616130</v>
      </c>
      <c r="F6108" t="s">
        <v>24196</v>
      </c>
      <c r="G6108" s="7">
        <v>96.38</v>
      </c>
    </row>
    <row r="6109" spans="1:7" x14ac:dyDescent="0.3">
      <c r="A6109" s="310">
        <v>3022032</v>
      </c>
      <c r="B6109" t="s">
        <v>24224</v>
      </c>
      <c r="C6109" t="s">
        <v>148</v>
      </c>
      <c r="D6109" t="s">
        <v>375</v>
      </c>
      <c r="E6109">
        <v>615140</v>
      </c>
      <c r="F6109" t="s">
        <v>24196</v>
      </c>
      <c r="G6109" s="7">
        <v>13.17</v>
      </c>
    </row>
    <row r="6110" spans="1:7" x14ac:dyDescent="0.3">
      <c r="A6110" s="310">
        <v>3022032</v>
      </c>
      <c r="B6110" t="s">
        <v>24224</v>
      </c>
      <c r="C6110" t="s">
        <v>148</v>
      </c>
      <c r="D6110" t="s">
        <v>373</v>
      </c>
      <c r="E6110">
        <v>615130</v>
      </c>
      <c r="F6110" t="s">
        <v>24196</v>
      </c>
      <c r="G6110" s="7">
        <v>5.03</v>
      </c>
    </row>
    <row r="6111" spans="1:7" x14ac:dyDescent="0.3">
      <c r="A6111" s="310">
        <v>3022032</v>
      </c>
      <c r="B6111" t="s">
        <v>24224</v>
      </c>
      <c r="C6111" t="s">
        <v>148</v>
      </c>
      <c r="D6111" t="s">
        <v>377</v>
      </c>
      <c r="E6111">
        <v>611110</v>
      </c>
      <c r="F6111" t="s">
        <v>24196</v>
      </c>
      <c r="G6111" s="7">
        <v>0.52</v>
      </c>
    </row>
    <row r="6112" spans="1:7" x14ac:dyDescent="0.3">
      <c r="A6112" s="310">
        <v>3022032</v>
      </c>
      <c r="B6112" t="s">
        <v>24224</v>
      </c>
      <c r="C6112" t="s">
        <v>148</v>
      </c>
      <c r="D6112" t="s">
        <v>371</v>
      </c>
      <c r="E6112">
        <v>615100</v>
      </c>
      <c r="F6112" t="s">
        <v>24196</v>
      </c>
      <c r="G6112" s="7">
        <v>20.02</v>
      </c>
    </row>
    <row r="6113" spans="1:7" x14ac:dyDescent="0.3">
      <c r="A6113" s="310">
        <v>3022032</v>
      </c>
      <c r="B6113" t="s">
        <v>24224</v>
      </c>
      <c r="C6113" t="s">
        <v>148</v>
      </c>
      <c r="D6113" t="s">
        <v>373</v>
      </c>
      <c r="E6113">
        <v>615130</v>
      </c>
      <c r="F6113" t="s">
        <v>24196</v>
      </c>
      <c r="G6113" s="7">
        <v>2080.44</v>
      </c>
    </row>
    <row r="6114" spans="1:7" x14ac:dyDescent="0.3">
      <c r="A6114" s="310">
        <v>3022032</v>
      </c>
      <c r="B6114" t="s">
        <v>24224</v>
      </c>
      <c r="C6114" t="s">
        <v>148</v>
      </c>
      <c r="D6114" t="s">
        <v>371</v>
      </c>
      <c r="E6114">
        <v>617100</v>
      </c>
      <c r="F6114" t="s">
        <v>24196</v>
      </c>
      <c r="G6114" s="7">
        <v>1290.46</v>
      </c>
    </row>
    <row r="6115" spans="1:7" x14ac:dyDescent="0.3">
      <c r="A6115" s="310">
        <v>3022032</v>
      </c>
      <c r="B6115" t="s">
        <v>24224</v>
      </c>
      <c r="C6115" t="s">
        <v>148</v>
      </c>
      <c r="D6115" t="s">
        <v>373</v>
      </c>
      <c r="E6115">
        <v>615130</v>
      </c>
      <c r="F6115" t="s">
        <v>24196</v>
      </c>
      <c r="G6115" s="7">
        <v>-20.3</v>
      </c>
    </row>
    <row r="6116" spans="1:7" x14ac:dyDescent="0.3">
      <c r="A6116" s="310">
        <v>3022032</v>
      </c>
      <c r="B6116" t="s">
        <v>24224</v>
      </c>
      <c r="C6116" t="s">
        <v>148</v>
      </c>
      <c r="D6116" t="s">
        <v>374</v>
      </c>
      <c r="E6116">
        <v>615120</v>
      </c>
      <c r="F6116" t="s">
        <v>24196</v>
      </c>
      <c r="G6116" s="7">
        <v>13.28</v>
      </c>
    </row>
    <row r="6117" spans="1:7" x14ac:dyDescent="0.3">
      <c r="A6117" s="310">
        <v>3022032</v>
      </c>
      <c r="B6117" t="s">
        <v>24224</v>
      </c>
      <c r="C6117" t="s">
        <v>148</v>
      </c>
      <c r="D6117" t="s">
        <v>373</v>
      </c>
      <c r="E6117">
        <v>615130</v>
      </c>
      <c r="F6117" t="s">
        <v>24196</v>
      </c>
      <c r="G6117" s="7">
        <v>1827.07</v>
      </c>
    </row>
    <row r="6118" spans="1:7" x14ac:dyDescent="0.3">
      <c r="A6118" s="310">
        <v>3022032</v>
      </c>
      <c r="B6118" t="s">
        <v>24224</v>
      </c>
      <c r="C6118" t="s">
        <v>148</v>
      </c>
      <c r="D6118" t="s">
        <v>377</v>
      </c>
      <c r="E6118">
        <v>611120</v>
      </c>
      <c r="F6118" t="s">
        <v>24196</v>
      </c>
      <c r="G6118" s="7">
        <v>32.17</v>
      </c>
    </row>
    <row r="6119" spans="1:7" x14ac:dyDescent="0.3">
      <c r="A6119" s="310">
        <v>3022032</v>
      </c>
      <c r="B6119" t="s">
        <v>24224</v>
      </c>
      <c r="C6119" t="s">
        <v>148</v>
      </c>
      <c r="D6119" t="s">
        <v>371</v>
      </c>
      <c r="E6119">
        <v>616100</v>
      </c>
      <c r="F6119" t="s">
        <v>24196</v>
      </c>
      <c r="G6119" s="7">
        <v>538.11</v>
      </c>
    </row>
    <row r="6120" spans="1:7" x14ac:dyDescent="0.3">
      <c r="A6120" s="310">
        <v>3022032</v>
      </c>
      <c r="B6120" t="s">
        <v>24224</v>
      </c>
      <c r="C6120" t="s">
        <v>148</v>
      </c>
      <c r="D6120" t="s">
        <v>371</v>
      </c>
      <c r="E6120">
        <v>616100</v>
      </c>
      <c r="F6120" t="s">
        <v>24196</v>
      </c>
      <c r="G6120" s="7">
        <v>612.37</v>
      </c>
    </row>
    <row r="6121" spans="1:7" x14ac:dyDescent="0.3">
      <c r="A6121" s="310">
        <v>3022032</v>
      </c>
      <c r="B6121" t="s">
        <v>24224</v>
      </c>
      <c r="C6121" t="s">
        <v>148</v>
      </c>
      <c r="D6121" t="s">
        <v>373</v>
      </c>
      <c r="E6121">
        <v>616160</v>
      </c>
      <c r="F6121" t="s">
        <v>24196</v>
      </c>
      <c r="G6121" s="7">
        <v>402.85</v>
      </c>
    </row>
    <row r="6122" spans="1:7" x14ac:dyDescent="0.3">
      <c r="A6122" s="310">
        <v>3022032</v>
      </c>
      <c r="B6122" t="s">
        <v>24224</v>
      </c>
      <c r="C6122" t="s">
        <v>148</v>
      </c>
      <c r="D6122" t="s">
        <v>373</v>
      </c>
      <c r="E6122">
        <v>616160</v>
      </c>
      <c r="F6122" t="s">
        <v>24196</v>
      </c>
      <c r="G6122" s="7">
        <v>103.29</v>
      </c>
    </row>
    <row r="6123" spans="1:7" x14ac:dyDescent="0.3">
      <c r="A6123" s="310">
        <v>3022032</v>
      </c>
      <c r="B6123" t="s">
        <v>24224</v>
      </c>
      <c r="C6123" t="s">
        <v>148</v>
      </c>
      <c r="D6123" t="s">
        <v>377</v>
      </c>
      <c r="E6123">
        <v>611110</v>
      </c>
      <c r="F6123" t="s">
        <v>24196</v>
      </c>
      <c r="G6123" s="7">
        <v>441.76</v>
      </c>
    </row>
    <row r="6124" spans="1:7" x14ac:dyDescent="0.3">
      <c r="A6124" s="310">
        <v>3022032</v>
      </c>
      <c r="B6124" t="s">
        <v>24224</v>
      </c>
      <c r="C6124" t="s">
        <v>148</v>
      </c>
      <c r="D6124" t="s">
        <v>371</v>
      </c>
      <c r="E6124">
        <v>615100</v>
      </c>
      <c r="F6124" t="s">
        <v>24196</v>
      </c>
      <c r="G6124" s="7">
        <v>2402.65</v>
      </c>
    </row>
    <row r="6125" spans="1:7" x14ac:dyDescent="0.3">
      <c r="A6125" s="310">
        <v>3022032</v>
      </c>
      <c r="B6125" t="s">
        <v>24224</v>
      </c>
      <c r="C6125" t="s">
        <v>148</v>
      </c>
      <c r="D6125" t="s">
        <v>371</v>
      </c>
      <c r="E6125">
        <v>617100</v>
      </c>
      <c r="F6125" t="s">
        <v>24196</v>
      </c>
      <c r="G6125" s="7">
        <v>2770.68</v>
      </c>
    </row>
    <row r="6126" spans="1:7" x14ac:dyDescent="0.3">
      <c r="A6126" s="310">
        <v>3022032</v>
      </c>
      <c r="B6126" t="s">
        <v>24224</v>
      </c>
      <c r="C6126" t="s">
        <v>148</v>
      </c>
      <c r="D6126" t="s">
        <v>373</v>
      </c>
      <c r="E6126">
        <v>617150</v>
      </c>
      <c r="F6126" t="s">
        <v>24196</v>
      </c>
      <c r="G6126" s="7">
        <v>632.95000000000005</v>
      </c>
    </row>
    <row r="6127" spans="1:7" x14ac:dyDescent="0.3">
      <c r="A6127" s="310">
        <v>3022032</v>
      </c>
      <c r="B6127" t="s">
        <v>24224</v>
      </c>
      <c r="C6127" t="s">
        <v>148</v>
      </c>
      <c r="D6127" t="s">
        <v>373</v>
      </c>
      <c r="E6127">
        <v>615130</v>
      </c>
      <c r="F6127" t="s">
        <v>24196</v>
      </c>
      <c r="G6127" s="7">
        <v>2853.78</v>
      </c>
    </row>
    <row r="6128" spans="1:7" x14ac:dyDescent="0.3">
      <c r="A6128" s="310">
        <v>3022032</v>
      </c>
      <c r="B6128" t="s">
        <v>24224</v>
      </c>
      <c r="C6128" t="s">
        <v>148</v>
      </c>
      <c r="D6128" t="s">
        <v>377</v>
      </c>
      <c r="E6128">
        <v>611110</v>
      </c>
      <c r="F6128" t="s">
        <v>24196</v>
      </c>
      <c r="G6128" s="7">
        <v>2.11</v>
      </c>
    </row>
    <row r="6129" spans="1:7" x14ac:dyDescent="0.3">
      <c r="A6129" s="310">
        <v>3022032</v>
      </c>
      <c r="B6129" t="s">
        <v>24224</v>
      </c>
      <c r="C6129" t="s">
        <v>148</v>
      </c>
      <c r="D6129" t="s">
        <v>373</v>
      </c>
      <c r="E6129">
        <v>617150</v>
      </c>
      <c r="F6129" t="s">
        <v>24196</v>
      </c>
      <c r="G6129" s="7">
        <v>88.85</v>
      </c>
    </row>
    <row r="6130" spans="1:7" x14ac:dyDescent="0.3">
      <c r="A6130" s="310">
        <v>3022032</v>
      </c>
      <c r="B6130" t="s">
        <v>24224</v>
      </c>
      <c r="C6130" t="s">
        <v>148</v>
      </c>
      <c r="D6130" t="s">
        <v>373</v>
      </c>
      <c r="E6130">
        <v>615130</v>
      </c>
      <c r="F6130" t="s">
        <v>24196</v>
      </c>
      <c r="G6130" s="7">
        <v>9.81</v>
      </c>
    </row>
    <row r="6131" spans="1:7" x14ac:dyDescent="0.3">
      <c r="A6131" s="310">
        <v>3022032</v>
      </c>
      <c r="B6131" t="s">
        <v>24224</v>
      </c>
      <c r="C6131" t="s">
        <v>148</v>
      </c>
      <c r="D6131" t="s">
        <v>371</v>
      </c>
      <c r="E6131">
        <v>615100</v>
      </c>
      <c r="F6131" t="s">
        <v>24196</v>
      </c>
      <c r="G6131" s="7">
        <v>117.92</v>
      </c>
    </row>
    <row r="6132" spans="1:7" x14ac:dyDescent="0.3">
      <c r="A6132" s="310">
        <v>3022032</v>
      </c>
      <c r="B6132" t="s">
        <v>24224</v>
      </c>
      <c r="C6132" t="s">
        <v>148</v>
      </c>
      <c r="D6132" t="s">
        <v>373</v>
      </c>
      <c r="E6132">
        <v>615130</v>
      </c>
      <c r="F6132" t="s">
        <v>24196</v>
      </c>
      <c r="G6132" s="7">
        <v>1006.6</v>
      </c>
    </row>
    <row r="6133" spans="1:7" x14ac:dyDescent="0.3">
      <c r="A6133" s="310">
        <v>3022032</v>
      </c>
      <c r="B6133" t="s">
        <v>24224</v>
      </c>
      <c r="C6133" t="s">
        <v>148</v>
      </c>
      <c r="D6133" t="s">
        <v>373</v>
      </c>
      <c r="E6133">
        <v>615130</v>
      </c>
      <c r="F6133" t="s">
        <v>24196</v>
      </c>
      <c r="G6133" s="7">
        <v>-108.87</v>
      </c>
    </row>
    <row r="6134" spans="1:7" x14ac:dyDescent="0.3">
      <c r="A6134" s="310">
        <v>3022032</v>
      </c>
      <c r="B6134" t="s">
        <v>24224</v>
      </c>
      <c r="C6134" t="s">
        <v>148</v>
      </c>
      <c r="D6134" t="s">
        <v>373</v>
      </c>
      <c r="E6134">
        <v>616160</v>
      </c>
      <c r="F6134" t="s">
        <v>24196</v>
      </c>
      <c r="G6134" s="7">
        <v>449.52</v>
      </c>
    </row>
    <row r="6135" spans="1:7" x14ac:dyDescent="0.3">
      <c r="A6135" s="310">
        <v>3022032</v>
      </c>
      <c r="B6135" t="s">
        <v>24224</v>
      </c>
      <c r="C6135" t="s">
        <v>148</v>
      </c>
      <c r="D6135" t="s">
        <v>371</v>
      </c>
      <c r="E6135">
        <v>615100</v>
      </c>
      <c r="F6135" t="s">
        <v>24196</v>
      </c>
      <c r="G6135" s="7">
        <v>4499.5</v>
      </c>
    </row>
    <row r="6136" spans="1:7" x14ac:dyDescent="0.3">
      <c r="A6136" s="310">
        <v>3022032</v>
      </c>
      <c r="B6136" t="s">
        <v>24224</v>
      </c>
      <c r="C6136" t="s">
        <v>148</v>
      </c>
      <c r="D6136" t="s">
        <v>374</v>
      </c>
      <c r="E6136">
        <v>615120</v>
      </c>
      <c r="F6136" t="s">
        <v>24196</v>
      </c>
      <c r="G6136" s="7">
        <v>2589.5</v>
      </c>
    </row>
    <row r="6137" spans="1:7" x14ac:dyDescent="0.3">
      <c r="A6137" s="310">
        <v>3022032</v>
      </c>
      <c r="B6137" t="s">
        <v>24224</v>
      </c>
      <c r="C6137" t="s">
        <v>148</v>
      </c>
      <c r="D6137" t="s">
        <v>371</v>
      </c>
      <c r="E6137">
        <v>615100</v>
      </c>
      <c r="F6137" t="s">
        <v>24196</v>
      </c>
      <c r="G6137" s="7">
        <v>4004.42</v>
      </c>
    </row>
    <row r="6138" spans="1:7" x14ac:dyDescent="0.3">
      <c r="A6138" s="310">
        <v>3022032</v>
      </c>
      <c r="B6138" t="s">
        <v>24224</v>
      </c>
      <c r="C6138" t="s">
        <v>148</v>
      </c>
      <c r="D6138" t="s">
        <v>371</v>
      </c>
      <c r="E6138">
        <v>616100</v>
      </c>
      <c r="F6138" t="s">
        <v>24196</v>
      </c>
      <c r="G6138" s="7">
        <v>477.39</v>
      </c>
    </row>
    <row r="6139" spans="1:7" x14ac:dyDescent="0.3">
      <c r="A6139" s="310">
        <v>3022032</v>
      </c>
      <c r="B6139" t="s">
        <v>24224</v>
      </c>
      <c r="C6139" t="s">
        <v>148</v>
      </c>
      <c r="D6139" t="s">
        <v>371</v>
      </c>
      <c r="E6139">
        <v>617100</v>
      </c>
      <c r="F6139" t="s">
        <v>24196</v>
      </c>
      <c r="G6139" s="7">
        <v>1476.68</v>
      </c>
    </row>
    <row r="6140" spans="1:7" x14ac:dyDescent="0.3">
      <c r="A6140" s="310">
        <v>3022032</v>
      </c>
      <c r="B6140" t="s">
        <v>24224</v>
      </c>
      <c r="C6140" t="s">
        <v>148</v>
      </c>
      <c r="D6140" t="s">
        <v>371</v>
      </c>
      <c r="E6140">
        <v>615100</v>
      </c>
      <c r="F6140" t="s">
        <v>24196</v>
      </c>
      <c r="G6140" s="7">
        <v>5148.83</v>
      </c>
    </row>
    <row r="6141" spans="1:7" x14ac:dyDescent="0.3">
      <c r="A6141" s="310">
        <v>3022032</v>
      </c>
      <c r="B6141" t="s">
        <v>24224</v>
      </c>
      <c r="C6141" t="s">
        <v>148</v>
      </c>
      <c r="D6141" t="s">
        <v>377</v>
      </c>
      <c r="E6141">
        <v>611120</v>
      </c>
      <c r="F6141" t="s">
        <v>24196</v>
      </c>
      <c r="G6141" s="7">
        <v>9.2100000000000009</v>
      </c>
    </row>
    <row r="6142" spans="1:7" x14ac:dyDescent="0.3">
      <c r="A6142" s="310">
        <v>3022032</v>
      </c>
      <c r="B6142" t="s">
        <v>24224</v>
      </c>
      <c r="C6142" t="s">
        <v>148</v>
      </c>
      <c r="D6142" t="s">
        <v>373</v>
      </c>
      <c r="E6142">
        <v>616160</v>
      </c>
      <c r="F6142" t="s">
        <v>24196</v>
      </c>
      <c r="G6142" s="7">
        <v>220.64</v>
      </c>
    </row>
    <row r="6143" spans="1:7" x14ac:dyDescent="0.3">
      <c r="A6143" s="310">
        <v>3022032</v>
      </c>
      <c r="B6143" t="s">
        <v>24224</v>
      </c>
      <c r="C6143" t="s">
        <v>148</v>
      </c>
      <c r="D6143" t="s">
        <v>371</v>
      </c>
      <c r="E6143">
        <v>615100</v>
      </c>
      <c r="F6143" t="s">
        <v>24196</v>
      </c>
      <c r="G6143" s="7">
        <v>23</v>
      </c>
    </row>
    <row r="6144" spans="1:7" x14ac:dyDescent="0.3">
      <c r="A6144" s="310">
        <v>3022032</v>
      </c>
      <c r="B6144" t="s">
        <v>24224</v>
      </c>
      <c r="C6144" t="s">
        <v>148</v>
      </c>
      <c r="D6144" t="s">
        <v>377</v>
      </c>
      <c r="E6144">
        <v>611110</v>
      </c>
      <c r="F6144" t="s">
        <v>24196</v>
      </c>
      <c r="G6144" s="7">
        <v>2.1</v>
      </c>
    </row>
    <row r="6145" spans="1:7" x14ac:dyDescent="0.3">
      <c r="A6145" s="310">
        <v>3022032</v>
      </c>
      <c r="B6145" t="s">
        <v>24224</v>
      </c>
      <c r="C6145" t="s">
        <v>148</v>
      </c>
      <c r="D6145" t="s">
        <v>372</v>
      </c>
      <c r="E6145">
        <v>616150</v>
      </c>
      <c r="F6145" t="s">
        <v>24196</v>
      </c>
      <c r="G6145" s="7">
        <v>130.57</v>
      </c>
    </row>
    <row r="6146" spans="1:7" x14ac:dyDescent="0.3">
      <c r="A6146" s="310">
        <v>3022032</v>
      </c>
      <c r="B6146" t="s">
        <v>24224</v>
      </c>
      <c r="C6146" t="s">
        <v>148</v>
      </c>
      <c r="D6146" t="s">
        <v>373</v>
      </c>
      <c r="E6146">
        <v>616160</v>
      </c>
      <c r="F6146" t="s">
        <v>24196</v>
      </c>
      <c r="G6146" s="7">
        <v>221.51</v>
      </c>
    </row>
    <row r="6147" spans="1:7" x14ac:dyDescent="0.3">
      <c r="A6147" s="310">
        <v>3022032</v>
      </c>
      <c r="B6147" t="s">
        <v>24224</v>
      </c>
      <c r="C6147" t="s">
        <v>148</v>
      </c>
      <c r="D6147" t="s">
        <v>371</v>
      </c>
      <c r="E6147">
        <v>615100</v>
      </c>
      <c r="F6147" t="s">
        <v>24196</v>
      </c>
      <c r="G6147" s="7">
        <v>116.12</v>
      </c>
    </row>
    <row r="6148" spans="1:7" x14ac:dyDescent="0.3">
      <c r="A6148" s="310">
        <v>3022032</v>
      </c>
      <c r="B6148" t="s">
        <v>24224</v>
      </c>
      <c r="C6148" t="s">
        <v>148</v>
      </c>
      <c r="D6148" t="s">
        <v>373</v>
      </c>
      <c r="E6148">
        <v>616160</v>
      </c>
      <c r="F6148" t="s">
        <v>24196</v>
      </c>
      <c r="G6148" s="7">
        <v>365.52</v>
      </c>
    </row>
    <row r="6149" spans="1:7" x14ac:dyDescent="0.3">
      <c r="A6149" s="310">
        <v>3022032</v>
      </c>
      <c r="B6149" t="s">
        <v>24224</v>
      </c>
      <c r="C6149" t="s">
        <v>148</v>
      </c>
      <c r="D6149" t="s">
        <v>371</v>
      </c>
      <c r="E6149">
        <v>615100</v>
      </c>
      <c r="F6149" t="s">
        <v>24196</v>
      </c>
      <c r="G6149" s="7">
        <v>169.55</v>
      </c>
    </row>
    <row r="6150" spans="1:7" x14ac:dyDescent="0.3">
      <c r="A6150" s="310">
        <v>3022032</v>
      </c>
      <c r="B6150" t="s">
        <v>24224</v>
      </c>
      <c r="C6150" t="s">
        <v>148</v>
      </c>
      <c r="D6150" t="s">
        <v>371</v>
      </c>
      <c r="E6150">
        <v>615100</v>
      </c>
      <c r="F6150" t="s">
        <v>24196</v>
      </c>
      <c r="G6150" s="7">
        <v>48.3</v>
      </c>
    </row>
    <row r="6151" spans="1:7" x14ac:dyDescent="0.3">
      <c r="A6151" s="310">
        <v>3022032</v>
      </c>
      <c r="B6151" t="s">
        <v>24224</v>
      </c>
      <c r="C6151" t="s">
        <v>148</v>
      </c>
      <c r="D6151" t="s">
        <v>375</v>
      </c>
      <c r="E6151">
        <v>615140</v>
      </c>
      <c r="F6151" t="s">
        <v>24196</v>
      </c>
      <c r="G6151" s="7">
        <v>11.56</v>
      </c>
    </row>
    <row r="6152" spans="1:7" x14ac:dyDescent="0.3">
      <c r="A6152" s="310">
        <v>3022032</v>
      </c>
      <c r="B6152" t="s">
        <v>24224</v>
      </c>
      <c r="C6152" t="s">
        <v>148</v>
      </c>
      <c r="D6152" t="s">
        <v>373</v>
      </c>
      <c r="E6152">
        <v>615130</v>
      </c>
      <c r="F6152" t="s">
        <v>24196</v>
      </c>
      <c r="G6152" s="7">
        <v>929.17</v>
      </c>
    </row>
    <row r="6153" spans="1:7" x14ac:dyDescent="0.3">
      <c r="A6153" s="310">
        <v>3022032</v>
      </c>
      <c r="B6153" t="s">
        <v>24224</v>
      </c>
      <c r="C6153" t="s">
        <v>148</v>
      </c>
      <c r="D6153" t="s">
        <v>373</v>
      </c>
      <c r="E6153">
        <v>616160</v>
      </c>
      <c r="F6153" t="s">
        <v>24196</v>
      </c>
      <c r="G6153" s="7">
        <v>224.36</v>
      </c>
    </row>
    <row r="6154" spans="1:7" x14ac:dyDescent="0.3">
      <c r="A6154" s="310">
        <v>3022032</v>
      </c>
      <c r="B6154" t="s">
        <v>24224</v>
      </c>
      <c r="C6154" t="s">
        <v>148</v>
      </c>
      <c r="D6154" t="s">
        <v>373</v>
      </c>
      <c r="E6154">
        <v>615130</v>
      </c>
      <c r="F6154" t="s">
        <v>24196</v>
      </c>
      <c r="G6154" s="7">
        <v>1843.81</v>
      </c>
    </row>
    <row r="6155" spans="1:7" x14ac:dyDescent="0.3">
      <c r="A6155" s="310">
        <v>3022032</v>
      </c>
      <c r="B6155" t="s">
        <v>24224</v>
      </c>
      <c r="C6155" t="s">
        <v>148</v>
      </c>
      <c r="D6155" t="s">
        <v>371</v>
      </c>
      <c r="E6155">
        <v>616100</v>
      </c>
      <c r="F6155" t="s">
        <v>24196</v>
      </c>
      <c r="G6155" s="7">
        <v>734.65</v>
      </c>
    </row>
    <row r="6156" spans="1:7" x14ac:dyDescent="0.3">
      <c r="A6156" s="310">
        <v>3022032</v>
      </c>
      <c r="B6156" t="s">
        <v>24224</v>
      </c>
      <c r="C6156" t="s">
        <v>148</v>
      </c>
      <c r="D6156" t="s">
        <v>371</v>
      </c>
      <c r="E6156">
        <v>615100</v>
      </c>
      <c r="F6156" t="s">
        <v>24196</v>
      </c>
      <c r="G6156" s="7">
        <v>23.23</v>
      </c>
    </row>
    <row r="6157" spans="1:7" x14ac:dyDescent="0.3">
      <c r="A6157" s="310">
        <v>3022032</v>
      </c>
      <c r="B6157" t="s">
        <v>24224</v>
      </c>
      <c r="C6157" t="s">
        <v>148</v>
      </c>
      <c r="D6157" t="s">
        <v>373</v>
      </c>
      <c r="E6157">
        <v>615130</v>
      </c>
      <c r="F6157" t="s">
        <v>24196</v>
      </c>
      <c r="G6157" s="7">
        <v>2853.78</v>
      </c>
    </row>
    <row r="6158" spans="1:7" x14ac:dyDescent="0.3">
      <c r="A6158" s="310">
        <v>3022032</v>
      </c>
      <c r="B6158" t="s">
        <v>24224</v>
      </c>
      <c r="C6158" t="s">
        <v>148</v>
      </c>
      <c r="D6158" t="s">
        <v>377</v>
      </c>
      <c r="E6158">
        <v>611120</v>
      </c>
      <c r="F6158" t="s">
        <v>24196</v>
      </c>
      <c r="G6158" s="7">
        <v>15.23</v>
      </c>
    </row>
    <row r="6159" spans="1:7" x14ac:dyDescent="0.3">
      <c r="A6159" s="310">
        <v>3022032</v>
      </c>
      <c r="B6159" t="s">
        <v>24224</v>
      </c>
      <c r="C6159" t="s">
        <v>148</v>
      </c>
      <c r="D6159" t="s">
        <v>371</v>
      </c>
      <c r="E6159">
        <v>615100</v>
      </c>
      <c r="F6159" t="s">
        <v>24196</v>
      </c>
      <c r="G6159" s="7">
        <v>4499.5</v>
      </c>
    </row>
    <row r="6160" spans="1:7" x14ac:dyDescent="0.3">
      <c r="A6160" s="310">
        <v>3022032</v>
      </c>
      <c r="B6160" t="s">
        <v>24224</v>
      </c>
      <c r="C6160" t="s">
        <v>148</v>
      </c>
      <c r="D6160" t="s">
        <v>371</v>
      </c>
      <c r="E6160">
        <v>615100</v>
      </c>
      <c r="F6160" t="s">
        <v>24196</v>
      </c>
      <c r="G6160" s="7">
        <v>4499.5</v>
      </c>
    </row>
    <row r="6161" spans="1:7" x14ac:dyDescent="0.3">
      <c r="A6161" s="310">
        <v>3022032</v>
      </c>
      <c r="B6161" t="s">
        <v>24224</v>
      </c>
      <c r="C6161" t="s">
        <v>148</v>
      </c>
      <c r="D6161" t="s">
        <v>373</v>
      </c>
      <c r="E6161">
        <v>615130</v>
      </c>
      <c r="F6161" t="s">
        <v>24196</v>
      </c>
      <c r="G6161" s="7">
        <v>11.31</v>
      </c>
    </row>
    <row r="6162" spans="1:7" x14ac:dyDescent="0.3">
      <c r="A6162" s="310">
        <v>3022032</v>
      </c>
      <c r="B6162" t="s">
        <v>24224</v>
      </c>
      <c r="C6162" t="s">
        <v>148</v>
      </c>
      <c r="D6162" t="s">
        <v>373</v>
      </c>
      <c r="E6162">
        <v>615130</v>
      </c>
      <c r="F6162" t="s">
        <v>24196</v>
      </c>
      <c r="G6162" s="7">
        <v>1887.97</v>
      </c>
    </row>
    <row r="6163" spans="1:7" x14ac:dyDescent="0.3">
      <c r="A6163" s="310">
        <v>3022032</v>
      </c>
      <c r="B6163" t="s">
        <v>24224</v>
      </c>
      <c r="C6163" t="s">
        <v>148</v>
      </c>
      <c r="D6163" t="s">
        <v>373</v>
      </c>
      <c r="E6163">
        <v>615130</v>
      </c>
      <c r="F6163" t="s">
        <v>24196</v>
      </c>
      <c r="G6163" s="7">
        <v>9.44</v>
      </c>
    </row>
    <row r="6164" spans="1:7" x14ac:dyDescent="0.3">
      <c r="A6164" s="310">
        <v>3022032</v>
      </c>
      <c r="B6164" t="s">
        <v>24224</v>
      </c>
      <c r="C6164" t="s">
        <v>148</v>
      </c>
      <c r="D6164" t="s">
        <v>373</v>
      </c>
      <c r="E6164">
        <v>617150</v>
      </c>
      <c r="F6164" t="s">
        <v>24196</v>
      </c>
      <c r="G6164" s="7">
        <v>632.95000000000005</v>
      </c>
    </row>
    <row r="6165" spans="1:7" x14ac:dyDescent="0.3">
      <c r="A6165" s="310">
        <v>3022032</v>
      </c>
      <c r="B6165" t="s">
        <v>24224</v>
      </c>
      <c r="C6165" t="s">
        <v>148</v>
      </c>
      <c r="D6165" t="s">
        <v>371</v>
      </c>
      <c r="E6165">
        <v>616100</v>
      </c>
      <c r="F6165" t="s">
        <v>24196</v>
      </c>
      <c r="G6165" s="7">
        <v>297.85000000000002</v>
      </c>
    </row>
    <row r="6166" spans="1:7" x14ac:dyDescent="0.3">
      <c r="A6166" s="310">
        <v>3022032</v>
      </c>
      <c r="B6166" t="s">
        <v>24224</v>
      </c>
      <c r="C6166" t="s">
        <v>148</v>
      </c>
      <c r="D6166" t="s">
        <v>374</v>
      </c>
      <c r="E6166">
        <v>615120</v>
      </c>
      <c r="F6166" t="s">
        <v>24196</v>
      </c>
      <c r="G6166" s="7">
        <v>-0.01</v>
      </c>
    </row>
    <row r="6167" spans="1:7" x14ac:dyDescent="0.3">
      <c r="A6167" s="310">
        <v>3022032</v>
      </c>
      <c r="B6167" t="s">
        <v>24224</v>
      </c>
      <c r="C6167" t="s">
        <v>148</v>
      </c>
      <c r="D6167" t="s">
        <v>371</v>
      </c>
      <c r="E6167">
        <v>615100</v>
      </c>
      <c r="F6167" t="s">
        <v>24196</v>
      </c>
      <c r="G6167" s="7">
        <v>-145.15</v>
      </c>
    </row>
    <row r="6168" spans="1:7" x14ac:dyDescent="0.3">
      <c r="A6168" s="310">
        <v>3022032</v>
      </c>
      <c r="B6168" t="s">
        <v>24224</v>
      </c>
      <c r="C6168" t="s">
        <v>148</v>
      </c>
      <c r="D6168" t="s">
        <v>373</v>
      </c>
      <c r="E6168">
        <v>615130</v>
      </c>
      <c r="F6168" t="s">
        <v>24196</v>
      </c>
      <c r="G6168" s="7">
        <v>9.0299999999999994</v>
      </c>
    </row>
    <row r="6169" spans="1:7" x14ac:dyDescent="0.3">
      <c r="A6169" s="310">
        <v>3022032</v>
      </c>
      <c r="B6169" t="s">
        <v>24224</v>
      </c>
      <c r="C6169" t="s">
        <v>148</v>
      </c>
      <c r="D6169" t="s">
        <v>373</v>
      </c>
      <c r="E6169">
        <v>616160</v>
      </c>
      <c r="F6169" t="s">
        <v>24196</v>
      </c>
      <c r="G6169" s="7">
        <v>83.07</v>
      </c>
    </row>
    <row r="6170" spans="1:7" x14ac:dyDescent="0.3">
      <c r="A6170" s="310">
        <v>3022032</v>
      </c>
      <c r="B6170" t="s">
        <v>24224</v>
      </c>
      <c r="C6170" t="s">
        <v>148</v>
      </c>
      <c r="D6170" t="s">
        <v>371</v>
      </c>
      <c r="E6170">
        <v>615100</v>
      </c>
      <c r="F6170" t="s">
        <v>24196</v>
      </c>
      <c r="G6170" s="7">
        <v>-23</v>
      </c>
    </row>
    <row r="6171" spans="1:7" x14ac:dyDescent="0.3">
      <c r="A6171" s="310">
        <v>3022032</v>
      </c>
      <c r="B6171" t="s">
        <v>24224</v>
      </c>
      <c r="C6171" t="s">
        <v>148</v>
      </c>
      <c r="D6171" t="s">
        <v>371</v>
      </c>
      <c r="E6171">
        <v>615100</v>
      </c>
      <c r="F6171" t="s">
        <v>24196</v>
      </c>
      <c r="G6171" s="7">
        <v>15.07</v>
      </c>
    </row>
    <row r="6172" spans="1:7" x14ac:dyDescent="0.3">
      <c r="A6172" s="310">
        <v>3022032</v>
      </c>
      <c r="B6172" t="s">
        <v>24224</v>
      </c>
      <c r="C6172" t="s">
        <v>148</v>
      </c>
      <c r="D6172" t="s">
        <v>373</v>
      </c>
      <c r="E6172">
        <v>615130</v>
      </c>
      <c r="F6172" t="s">
        <v>24196</v>
      </c>
      <c r="G6172" s="7">
        <v>453.84</v>
      </c>
    </row>
    <row r="6173" spans="1:7" x14ac:dyDescent="0.3">
      <c r="A6173" s="310">
        <v>3022032</v>
      </c>
      <c r="B6173" t="s">
        <v>24224</v>
      </c>
      <c r="C6173" t="s">
        <v>148</v>
      </c>
      <c r="D6173" t="s">
        <v>371</v>
      </c>
      <c r="E6173">
        <v>617100</v>
      </c>
      <c r="F6173" t="s">
        <v>24196</v>
      </c>
      <c r="G6173" s="7">
        <v>864.21</v>
      </c>
    </row>
    <row r="6174" spans="1:7" x14ac:dyDescent="0.3">
      <c r="A6174" s="310">
        <v>3022032</v>
      </c>
      <c r="B6174" t="s">
        <v>24224</v>
      </c>
      <c r="C6174" t="s">
        <v>148</v>
      </c>
      <c r="D6174" t="s">
        <v>371</v>
      </c>
      <c r="E6174">
        <v>615100</v>
      </c>
      <c r="F6174" t="s">
        <v>24196</v>
      </c>
      <c r="G6174" s="7">
        <v>25.95</v>
      </c>
    </row>
    <row r="6175" spans="1:7" x14ac:dyDescent="0.3">
      <c r="A6175" s="310">
        <v>3022032</v>
      </c>
      <c r="B6175" t="s">
        <v>24224</v>
      </c>
      <c r="C6175" t="s">
        <v>148</v>
      </c>
      <c r="D6175" t="s">
        <v>373</v>
      </c>
      <c r="E6175">
        <v>615130</v>
      </c>
      <c r="F6175" t="s">
        <v>24196</v>
      </c>
      <c r="G6175" s="7">
        <v>9.1199999999999992</v>
      </c>
    </row>
    <row r="6176" spans="1:7" x14ac:dyDescent="0.3">
      <c r="A6176" s="310">
        <v>3022032</v>
      </c>
      <c r="B6176" t="s">
        <v>24224</v>
      </c>
      <c r="C6176" t="s">
        <v>148</v>
      </c>
      <c r="D6176" t="s">
        <v>373</v>
      </c>
      <c r="E6176">
        <v>615130</v>
      </c>
      <c r="F6176" t="s">
        <v>24196</v>
      </c>
      <c r="G6176" s="7">
        <v>9.4700000000000006</v>
      </c>
    </row>
    <row r="6177" spans="1:7" x14ac:dyDescent="0.3">
      <c r="A6177" s="310">
        <v>3022032</v>
      </c>
      <c r="B6177" t="s">
        <v>24224</v>
      </c>
      <c r="C6177" t="s">
        <v>148</v>
      </c>
      <c r="D6177" t="s">
        <v>377</v>
      </c>
      <c r="E6177">
        <v>611110</v>
      </c>
      <c r="F6177" t="s">
        <v>24196</v>
      </c>
      <c r="G6177" s="7">
        <v>599.70000000000005</v>
      </c>
    </row>
    <row r="6178" spans="1:7" x14ac:dyDescent="0.3">
      <c r="A6178" s="310">
        <v>3022032</v>
      </c>
      <c r="B6178" t="s">
        <v>24224</v>
      </c>
      <c r="C6178" t="s">
        <v>148</v>
      </c>
      <c r="D6178" t="s">
        <v>377</v>
      </c>
      <c r="E6178">
        <v>611110</v>
      </c>
      <c r="F6178" t="s">
        <v>24196</v>
      </c>
      <c r="G6178" s="7">
        <v>17.13</v>
      </c>
    </row>
    <row r="6179" spans="1:7" x14ac:dyDescent="0.3">
      <c r="A6179" s="310">
        <v>3022032</v>
      </c>
      <c r="B6179" t="s">
        <v>24224</v>
      </c>
      <c r="C6179" t="s">
        <v>148</v>
      </c>
      <c r="D6179" t="s">
        <v>374</v>
      </c>
      <c r="E6179">
        <v>615120</v>
      </c>
      <c r="F6179" t="s">
        <v>24196</v>
      </c>
      <c r="G6179" s="7">
        <v>0.01</v>
      </c>
    </row>
    <row r="6180" spans="1:7" x14ac:dyDescent="0.3">
      <c r="A6180" s="310">
        <v>3022032</v>
      </c>
      <c r="B6180" t="s">
        <v>24224</v>
      </c>
      <c r="C6180" t="s">
        <v>148</v>
      </c>
      <c r="D6180" t="s">
        <v>377</v>
      </c>
      <c r="E6180">
        <v>611110</v>
      </c>
      <c r="F6180" t="s">
        <v>24196</v>
      </c>
      <c r="G6180" s="7">
        <v>1.61</v>
      </c>
    </row>
    <row r="6181" spans="1:7" x14ac:dyDescent="0.3">
      <c r="A6181" s="310">
        <v>3022032</v>
      </c>
      <c r="B6181" t="s">
        <v>24224</v>
      </c>
      <c r="C6181" t="s">
        <v>148</v>
      </c>
      <c r="D6181" t="s">
        <v>371</v>
      </c>
      <c r="E6181">
        <v>615100</v>
      </c>
      <c r="F6181" t="s">
        <v>24196</v>
      </c>
      <c r="G6181" s="7">
        <v>9660.67</v>
      </c>
    </row>
    <row r="6182" spans="1:7" x14ac:dyDescent="0.3">
      <c r="A6182" s="310">
        <v>3022032</v>
      </c>
      <c r="B6182" t="s">
        <v>24224</v>
      </c>
      <c r="C6182" t="s">
        <v>148</v>
      </c>
      <c r="D6182" t="s">
        <v>373</v>
      </c>
      <c r="E6182">
        <v>615130</v>
      </c>
      <c r="F6182" t="s">
        <v>24196</v>
      </c>
      <c r="G6182" s="7">
        <v>1100.5999999999999</v>
      </c>
    </row>
    <row r="6183" spans="1:7" x14ac:dyDescent="0.3">
      <c r="A6183" s="310">
        <v>3022032</v>
      </c>
      <c r="B6183" t="s">
        <v>24224</v>
      </c>
      <c r="C6183" t="s">
        <v>148</v>
      </c>
      <c r="D6183" t="s">
        <v>371</v>
      </c>
      <c r="E6183">
        <v>615100</v>
      </c>
      <c r="F6183" t="s">
        <v>24196</v>
      </c>
      <c r="G6183" s="7">
        <v>23.91</v>
      </c>
    </row>
    <row r="6184" spans="1:7" x14ac:dyDescent="0.3">
      <c r="A6184" s="310">
        <v>3022032</v>
      </c>
      <c r="B6184" t="s">
        <v>24224</v>
      </c>
      <c r="C6184" t="s">
        <v>148</v>
      </c>
      <c r="D6184" t="s">
        <v>373</v>
      </c>
      <c r="E6184">
        <v>616160</v>
      </c>
      <c r="F6184" t="s">
        <v>24196</v>
      </c>
      <c r="G6184" s="7">
        <v>200.65</v>
      </c>
    </row>
    <row r="6185" spans="1:7" x14ac:dyDescent="0.3">
      <c r="A6185" s="310">
        <v>3022032</v>
      </c>
      <c r="B6185" t="s">
        <v>24224</v>
      </c>
      <c r="C6185" t="s">
        <v>148</v>
      </c>
      <c r="D6185" t="s">
        <v>373</v>
      </c>
      <c r="E6185">
        <v>617150</v>
      </c>
      <c r="F6185" t="s">
        <v>24196</v>
      </c>
      <c r="G6185" s="7">
        <v>372.72</v>
      </c>
    </row>
    <row r="6186" spans="1:7" x14ac:dyDescent="0.3">
      <c r="A6186" s="310">
        <v>3022032</v>
      </c>
      <c r="B6186" t="s">
        <v>24224</v>
      </c>
      <c r="C6186" t="s">
        <v>148</v>
      </c>
      <c r="D6186" t="s">
        <v>373</v>
      </c>
      <c r="E6186">
        <v>616160</v>
      </c>
      <c r="F6186" t="s">
        <v>24196</v>
      </c>
      <c r="G6186" s="7">
        <v>197.27</v>
      </c>
    </row>
    <row r="6187" spans="1:7" x14ac:dyDescent="0.3">
      <c r="A6187" s="310">
        <v>3022032</v>
      </c>
      <c r="B6187" t="s">
        <v>24224</v>
      </c>
      <c r="C6187" t="s">
        <v>148</v>
      </c>
      <c r="D6187" t="s">
        <v>371</v>
      </c>
      <c r="E6187">
        <v>615100</v>
      </c>
      <c r="F6187" t="s">
        <v>24196</v>
      </c>
      <c r="G6187" s="7">
        <v>937.91</v>
      </c>
    </row>
    <row r="6188" spans="1:7" x14ac:dyDescent="0.3">
      <c r="A6188" s="310">
        <v>3022032</v>
      </c>
      <c r="B6188" t="s">
        <v>24224</v>
      </c>
      <c r="C6188" t="s">
        <v>148</v>
      </c>
      <c r="D6188" t="s">
        <v>375</v>
      </c>
      <c r="E6188">
        <v>615140</v>
      </c>
      <c r="F6188" t="s">
        <v>24196</v>
      </c>
      <c r="G6188" s="7">
        <v>2633.35</v>
      </c>
    </row>
    <row r="6189" spans="1:7" x14ac:dyDescent="0.3">
      <c r="A6189" s="310">
        <v>3022032</v>
      </c>
      <c r="B6189" t="s">
        <v>24224</v>
      </c>
      <c r="C6189" t="s">
        <v>148</v>
      </c>
      <c r="D6189" t="s">
        <v>373</v>
      </c>
      <c r="E6189">
        <v>615130</v>
      </c>
      <c r="F6189" t="s">
        <v>24196</v>
      </c>
      <c r="G6189" s="7">
        <v>1299.1300000000001</v>
      </c>
    </row>
    <row r="6190" spans="1:7" x14ac:dyDescent="0.3">
      <c r="A6190" s="310">
        <v>3022032</v>
      </c>
      <c r="B6190" t="s">
        <v>24224</v>
      </c>
      <c r="C6190" t="s">
        <v>148</v>
      </c>
      <c r="D6190" t="s">
        <v>373</v>
      </c>
      <c r="E6190">
        <v>617150</v>
      </c>
      <c r="F6190" t="s">
        <v>24196</v>
      </c>
      <c r="G6190" s="7">
        <v>-4.18</v>
      </c>
    </row>
    <row r="6191" spans="1:7" x14ac:dyDescent="0.3">
      <c r="A6191" s="310">
        <v>3022032</v>
      </c>
      <c r="B6191" t="s">
        <v>24224</v>
      </c>
      <c r="C6191" t="s">
        <v>148</v>
      </c>
      <c r="D6191" t="s">
        <v>371</v>
      </c>
      <c r="E6191">
        <v>616100</v>
      </c>
      <c r="F6191" t="s">
        <v>24196</v>
      </c>
      <c r="G6191" s="7">
        <v>654.76</v>
      </c>
    </row>
    <row r="6192" spans="1:7" x14ac:dyDescent="0.3">
      <c r="A6192" s="310">
        <v>3022032</v>
      </c>
      <c r="B6192" t="s">
        <v>24224</v>
      </c>
      <c r="C6192" t="s">
        <v>148</v>
      </c>
      <c r="D6192" t="s">
        <v>371</v>
      </c>
      <c r="E6192">
        <v>615100</v>
      </c>
      <c r="F6192" t="s">
        <v>24196</v>
      </c>
      <c r="G6192" s="7">
        <v>3013.3</v>
      </c>
    </row>
    <row r="6193" spans="1:7" x14ac:dyDescent="0.3">
      <c r="A6193" s="310">
        <v>3022032</v>
      </c>
      <c r="B6193" t="s">
        <v>24224</v>
      </c>
      <c r="C6193" t="s">
        <v>148</v>
      </c>
      <c r="D6193" t="s">
        <v>377</v>
      </c>
      <c r="E6193">
        <v>611110</v>
      </c>
      <c r="F6193" t="s">
        <v>24196</v>
      </c>
      <c r="G6193" s="7">
        <v>458.9</v>
      </c>
    </row>
    <row r="6194" spans="1:7" x14ac:dyDescent="0.3">
      <c r="A6194" s="310">
        <v>3022032</v>
      </c>
      <c r="B6194" t="s">
        <v>24224</v>
      </c>
      <c r="C6194" t="s">
        <v>148</v>
      </c>
      <c r="D6194" t="s">
        <v>373</v>
      </c>
      <c r="E6194">
        <v>616160</v>
      </c>
      <c r="F6194" t="s">
        <v>24196</v>
      </c>
      <c r="G6194" s="7">
        <v>220.61</v>
      </c>
    </row>
    <row r="6195" spans="1:7" x14ac:dyDescent="0.3">
      <c r="A6195" s="310">
        <v>3022032</v>
      </c>
      <c r="B6195" t="s">
        <v>24224</v>
      </c>
      <c r="C6195" t="s">
        <v>148</v>
      </c>
      <c r="D6195" t="s">
        <v>371</v>
      </c>
      <c r="E6195">
        <v>615100</v>
      </c>
      <c r="F6195" t="s">
        <v>24196</v>
      </c>
      <c r="G6195" s="7">
        <v>22.5</v>
      </c>
    </row>
    <row r="6196" spans="1:7" x14ac:dyDescent="0.3">
      <c r="A6196" s="310">
        <v>3022032</v>
      </c>
      <c r="B6196" t="s">
        <v>24224</v>
      </c>
      <c r="C6196" t="s">
        <v>148</v>
      </c>
      <c r="D6196" t="s">
        <v>371</v>
      </c>
      <c r="E6196">
        <v>615100</v>
      </c>
      <c r="F6196" t="s">
        <v>24196</v>
      </c>
      <c r="G6196" s="7">
        <v>5148.83</v>
      </c>
    </row>
    <row r="6197" spans="1:7" x14ac:dyDescent="0.3">
      <c r="A6197" s="310">
        <v>3022032</v>
      </c>
      <c r="B6197" t="s">
        <v>24224</v>
      </c>
      <c r="C6197" t="s">
        <v>148</v>
      </c>
      <c r="D6197" t="s">
        <v>371</v>
      </c>
      <c r="E6197">
        <v>615100</v>
      </c>
      <c r="F6197" t="s">
        <v>24196</v>
      </c>
      <c r="G6197" s="7">
        <v>-116.12</v>
      </c>
    </row>
    <row r="6198" spans="1:7" x14ac:dyDescent="0.3">
      <c r="A6198" s="310">
        <v>3022032</v>
      </c>
      <c r="B6198" t="s">
        <v>24224</v>
      </c>
      <c r="C6198" t="s">
        <v>148</v>
      </c>
      <c r="D6198" t="s">
        <v>373</v>
      </c>
      <c r="E6198">
        <v>615130</v>
      </c>
      <c r="F6198" t="s">
        <v>24196</v>
      </c>
      <c r="G6198" s="7">
        <v>2.1800000000000002</v>
      </c>
    </row>
    <row r="6199" spans="1:7" x14ac:dyDescent="0.3">
      <c r="A6199" s="310">
        <v>3022032</v>
      </c>
      <c r="B6199" t="s">
        <v>24224</v>
      </c>
      <c r="C6199" t="s">
        <v>148</v>
      </c>
      <c r="D6199" t="s">
        <v>371</v>
      </c>
      <c r="E6199">
        <v>616100</v>
      </c>
      <c r="F6199" t="s">
        <v>24196</v>
      </c>
      <c r="G6199" s="7">
        <v>1386.55</v>
      </c>
    </row>
    <row r="6200" spans="1:7" x14ac:dyDescent="0.3">
      <c r="A6200" s="310">
        <v>3022032</v>
      </c>
      <c r="B6200" t="s">
        <v>24224</v>
      </c>
      <c r="C6200" t="s">
        <v>148</v>
      </c>
      <c r="D6200" t="s">
        <v>373</v>
      </c>
      <c r="E6200">
        <v>617150</v>
      </c>
      <c r="F6200" t="s">
        <v>24196</v>
      </c>
      <c r="G6200" s="7">
        <v>265.02</v>
      </c>
    </row>
    <row r="6201" spans="1:7" x14ac:dyDescent="0.3">
      <c r="A6201" s="310">
        <v>3022032</v>
      </c>
      <c r="B6201" t="s">
        <v>24224</v>
      </c>
      <c r="C6201" t="s">
        <v>148</v>
      </c>
      <c r="D6201" t="s">
        <v>371</v>
      </c>
      <c r="E6201">
        <v>615100</v>
      </c>
      <c r="F6201" t="s">
        <v>24196</v>
      </c>
      <c r="G6201" s="7">
        <v>0.01</v>
      </c>
    </row>
    <row r="6202" spans="1:7" x14ac:dyDescent="0.3">
      <c r="A6202" s="310">
        <v>3022032</v>
      </c>
      <c r="B6202" t="s">
        <v>24224</v>
      </c>
      <c r="C6202" t="s">
        <v>148</v>
      </c>
      <c r="D6202" t="s">
        <v>371</v>
      </c>
      <c r="E6202">
        <v>615100</v>
      </c>
      <c r="F6202" t="s">
        <v>24196</v>
      </c>
      <c r="G6202" s="7">
        <v>30.22</v>
      </c>
    </row>
    <row r="6203" spans="1:7" x14ac:dyDescent="0.3">
      <c r="A6203" s="310">
        <v>3022032</v>
      </c>
      <c r="B6203" t="s">
        <v>24224</v>
      </c>
      <c r="C6203" t="s">
        <v>148</v>
      </c>
      <c r="D6203" t="s">
        <v>371</v>
      </c>
      <c r="E6203">
        <v>617100</v>
      </c>
      <c r="F6203" t="s">
        <v>24196</v>
      </c>
      <c r="G6203" s="7">
        <v>1148.47</v>
      </c>
    </row>
    <row r="6204" spans="1:7" x14ac:dyDescent="0.3">
      <c r="A6204" s="310">
        <v>3022032</v>
      </c>
      <c r="B6204" t="s">
        <v>24224</v>
      </c>
      <c r="C6204" t="s">
        <v>148</v>
      </c>
      <c r="D6204" t="s">
        <v>375</v>
      </c>
      <c r="E6204">
        <v>617130</v>
      </c>
      <c r="F6204" t="s">
        <v>24196</v>
      </c>
      <c r="G6204" s="7">
        <v>168.88</v>
      </c>
    </row>
    <row r="6205" spans="1:7" x14ac:dyDescent="0.3">
      <c r="A6205" s="310">
        <v>3022032</v>
      </c>
      <c r="B6205" t="s">
        <v>24224</v>
      </c>
      <c r="C6205" t="s">
        <v>148</v>
      </c>
      <c r="D6205" t="s">
        <v>371</v>
      </c>
      <c r="E6205">
        <v>617100</v>
      </c>
      <c r="F6205" t="s">
        <v>24196</v>
      </c>
      <c r="G6205" s="7">
        <v>1476.68</v>
      </c>
    </row>
    <row r="6206" spans="1:7" x14ac:dyDescent="0.3">
      <c r="A6206" s="310">
        <v>3022032</v>
      </c>
      <c r="B6206" t="s">
        <v>24224</v>
      </c>
      <c r="C6206" t="s">
        <v>148</v>
      </c>
      <c r="D6206" t="s">
        <v>377</v>
      </c>
      <c r="E6206">
        <v>611110</v>
      </c>
      <c r="F6206" t="s">
        <v>24196</v>
      </c>
      <c r="G6206" s="7">
        <v>419.66</v>
      </c>
    </row>
    <row r="6207" spans="1:7" x14ac:dyDescent="0.3">
      <c r="A6207" s="310">
        <v>3022032</v>
      </c>
      <c r="B6207" t="s">
        <v>24224</v>
      </c>
      <c r="C6207" t="s">
        <v>148</v>
      </c>
      <c r="D6207" t="s">
        <v>377</v>
      </c>
      <c r="E6207">
        <v>611130</v>
      </c>
      <c r="F6207" t="s">
        <v>24196</v>
      </c>
      <c r="G6207" s="7">
        <v>86.01</v>
      </c>
    </row>
    <row r="6208" spans="1:7" x14ac:dyDescent="0.3">
      <c r="A6208" s="310">
        <v>3022032</v>
      </c>
      <c r="B6208" t="s">
        <v>24224</v>
      </c>
      <c r="C6208" t="s">
        <v>148</v>
      </c>
      <c r="D6208" t="s">
        <v>373</v>
      </c>
      <c r="E6208">
        <v>615130</v>
      </c>
      <c r="F6208" t="s">
        <v>24196</v>
      </c>
      <c r="G6208" s="7">
        <v>14.27</v>
      </c>
    </row>
    <row r="6209" spans="1:7" x14ac:dyDescent="0.3">
      <c r="A6209" s="310">
        <v>3022032</v>
      </c>
      <c r="B6209" t="s">
        <v>24224</v>
      </c>
      <c r="C6209" t="s">
        <v>148</v>
      </c>
      <c r="D6209" t="s">
        <v>371</v>
      </c>
      <c r="E6209">
        <v>616100</v>
      </c>
      <c r="F6209" t="s">
        <v>24196</v>
      </c>
      <c r="G6209" s="7">
        <v>709.77</v>
      </c>
    </row>
    <row r="6210" spans="1:7" x14ac:dyDescent="0.3">
      <c r="A6210" s="310">
        <v>3022032</v>
      </c>
      <c r="B6210" t="s">
        <v>24224</v>
      </c>
      <c r="C6210" t="s">
        <v>148</v>
      </c>
      <c r="D6210" t="s">
        <v>371</v>
      </c>
      <c r="E6210">
        <v>615100</v>
      </c>
      <c r="F6210" t="s">
        <v>24196</v>
      </c>
      <c r="G6210" s="7">
        <v>4499.5</v>
      </c>
    </row>
    <row r="6211" spans="1:7" x14ac:dyDescent="0.3">
      <c r="A6211" s="310">
        <v>3022032</v>
      </c>
      <c r="B6211" t="s">
        <v>24224</v>
      </c>
      <c r="C6211" t="s">
        <v>148</v>
      </c>
      <c r="D6211" t="s">
        <v>371</v>
      </c>
      <c r="E6211">
        <v>615100</v>
      </c>
      <c r="F6211" t="s">
        <v>24196</v>
      </c>
      <c r="G6211" s="7">
        <v>-0.01</v>
      </c>
    </row>
    <row r="6212" spans="1:7" x14ac:dyDescent="0.3">
      <c r="A6212" s="310">
        <v>3022032</v>
      </c>
      <c r="B6212" t="s">
        <v>24224</v>
      </c>
      <c r="C6212" t="s">
        <v>148</v>
      </c>
      <c r="D6212" t="s">
        <v>377</v>
      </c>
      <c r="E6212">
        <v>611110</v>
      </c>
      <c r="F6212" t="s">
        <v>24196</v>
      </c>
      <c r="G6212" s="7">
        <v>37.119999999999997</v>
      </c>
    </row>
    <row r="6213" spans="1:7" x14ac:dyDescent="0.3">
      <c r="A6213" s="310">
        <v>3022032</v>
      </c>
      <c r="B6213" t="s">
        <v>24224</v>
      </c>
      <c r="C6213" t="s">
        <v>148</v>
      </c>
      <c r="D6213" t="s">
        <v>371</v>
      </c>
      <c r="E6213">
        <v>615100</v>
      </c>
      <c r="F6213" t="s">
        <v>24196</v>
      </c>
      <c r="G6213" s="7">
        <v>22.5</v>
      </c>
    </row>
    <row r="6214" spans="1:7" x14ac:dyDescent="0.3">
      <c r="A6214" s="310">
        <v>3022032</v>
      </c>
      <c r="B6214" t="s">
        <v>24224</v>
      </c>
      <c r="C6214" t="s">
        <v>148</v>
      </c>
      <c r="D6214" t="s">
        <v>373</v>
      </c>
      <c r="E6214">
        <v>617150</v>
      </c>
      <c r="F6214" t="s">
        <v>24196</v>
      </c>
      <c r="G6214" s="7">
        <v>390.19</v>
      </c>
    </row>
    <row r="6215" spans="1:7" x14ac:dyDescent="0.3">
      <c r="A6215" s="310">
        <v>3022032</v>
      </c>
      <c r="B6215" t="s">
        <v>24224</v>
      </c>
      <c r="C6215" t="s">
        <v>148</v>
      </c>
      <c r="D6215" t="s">
        <v>371</v>
      </c>
      <c r="E6215">
        <v>617100</v>
      </c>
      <c r="F6215" t="s">
        <v>24196</v>
      </c>
      <c r="G6215" s="7">
        <v>1032.3699999999999</v>
      </c>
    </row>
    <row r="6216" spans="1:7" x14ac:dyDescent="0.3">
      <c r="A6216" s="310">
        <v>3022032</v>
      </c>
      <c r="B6216" t="s">
        <v>24224</v>
      </c>
      <c r="C6216" t="s">
        <v>148</v>
      </c>
      <c r="D6216" t="s">
        <v>377</v>
      </c>
      <c r="E6216">
        <v>611120</v>
      </c>
      <c r="F6216" t="s">
        <v>24196</v>
      </c>
      <c r="G6216" s="7">
        <v>69.819999999999993</v>
      </c>
    </row>
    <row r="6217" spans="1:7" x14ac:dyDescent="0.3">
      <c r="A6217" s="310">
        <v>3022032</v>
      </c>
      <c r="B6217" t="s">
        <v>24224</v>
      </c>
      <c r="C6217" t="s">
        <v>148</v>
      </c>
      <c r="D6217" t="s">
        <v>371</v>
      </c>
      <c r="E6217">
        <v>615100</v>
      </c>
      <c r="F6217" t="s">
        <v>24196</v>
      </c>
      <c r="G6217" s="7">
        <v>3360.08</v>
      </c>
    </row>
    <row r="6218" spans="1:7" x14ac:dyDescent="0.3">
      <c r="A6218" s="310">
        <v>3022032</v>
      </c>
      <c r="B6218" t="s">
        <v>24224</v>
      </c>
      <c r="C6218" t="s">
        <v>148</v>
      </c>
      <c r="D6218" t="s">
        <v>373</v>
      </c>
      <c r="E6218">
        <v>616160</v>
      </c>
      <c r="F6218" t="s">
        <v>24196</v>
      </c>
      <c r="G6218" s="7">
        <v>402.85</v>
      </c>
    </row>
    <row r="6219" spans="1:7" x14ac:dyDescent="0.3">
      <c r="A6219" s="310">
        <v>3022032</v>
      </c>
      <c r="B6219" t="s">
        <v>24224</v>
      </c>
      <c r="C6219" t="s">
        <v>148</v>
      </c>
      <c r="D6219" t="s">
        <v>373</v>
      </c>
      <c r="E6219">
        <v>617150</v>
      </c>
      <c r="F6219" t="s">
        <v>24196</v>
      </c>
      <c r="G6219" s="7">
        <v>88.85</v>
      </c>
    </row>
    <row r="6220" spans="1:7" x14ac:dyDescent="0.3">
      <c r="A6220" s="310">
        <v>3022032</v>
      </c>
      <c r="B6220" t="s">
        <v>24224</v>
      </c>
      <c r="C6220" t="s">
        <v>148</v>
      </c>
      <c r="D6220" t="s">
        <v>373</v>
      </c>
      <c r="E6220">
        <v>615130</v>
      </c>
      <c r="F6220" t="s">
        <v>24196</v>
      </c>
      <c r="G6220" s="7">
        <v>-264.39</v>
      </c>
    </row>
    <row r="6221" spans="1:7" x14ac:dyDescent="0.3">
      <c r="A6221" s="310">
        <v>3022032</v>
      </c>
      <c r="B6221" t="s">
        <v>24224</v>
      </c>
      <c r="C6221" t="s">
        <v>148</v>
      </c>
      <c r="D6221" t="s">
        <v>371</v>
      </c>
      <c r="E6221">
        <v>615100</v>
      </c>
      <c r="F6221" t="s">
        <v>24196</v>
      </c>
      <c r="G6221" s="7">
        <v>-149.97999999999999</v>
      </c>
    </row>
    <row r="6222" spans="1:7" x14ac:dyDescent="0.3">
      <c r="A6222" s="310">
        <v>3022032</v>
      </c>
      <c r="B6222" t="s">
        <v>24224</v>
      </c>
      <c r="C6222" t="s">
        <v>148</v>
      </c>
      <c r="D6222" t="s">
        <v>371</v>
      </c>
      <c r="E6222">
        <v>615100</v>
      </c>
      <c r="F6222" t="s">
        <v>24196</v>
      </c>
      <c r="G6222" s="7">
        <v>-9.1199999999999992</v>
      </c>
    </row>
    <row r="6223" spans="1:7" x14ac:dyDescent="0.3">
      <c r="A6223" s="310">
        <v>3022032</v>
      </c>
      <c r="B6223" t="s">
        <v>24224</v>
      </c>
      <c r="C6223" t="s">
        <v>148</v>
      </c>
      <c r="D6223" t="s">
        <v>377</v>
      </c>
      <c r="E6223">
        <v>611110</v>
      </c>
      <c r="F6223" t="s">
        <v>24196</v>
      </c>
      <c r="G6223" s="7">
        <v>59.66</v>
      </c>
    </row>
    <row r="6224" spans="1:7" x14ac:dyDescent="0.3">
      <c r="A6224" s="310">
        <v>3022032</v>
      </c>
      <c r="B6224" t="s">
        <v>24224</v>
      </c>
      <c r="C6224" t="s">
        <v>148</v>
      </c>
      <c r="D6224" t="s">
        <v>371</v>
      </c>
      <c r="E6224">
        <v>616100</v>
      </c>
      <c r="F6224" t="s">
        <v>24196</v>
      </c>
      <c r="G6224" s="7">
        <v>342.4</v>
      </c>
    </row>
    <row r="6225" spans="1:7" x14ac:dyDescent="0.3">
      <c r="A6225" s="310">
        <v>3022032</v>
      </c>
      <c r="B6225" t="s">
        <v>24224</v>
      </c>
      <c r="C6225" t="s">
        <v>148</v>
      </c>
      <c r="D6225" t="s">
        <v>377</v>
      </c>
      <c r="E6225">
        <v>611110</v>
      </c>
      <c r="F6225" t="s">
        <v>24196</v>
      </c>
      <c r="G6225" s="7">
        <v>285.5</v>
      </c>
    </row>
    <row r="6226" spans="1:7" x14ac:dyDescent="0.3">
      <c r="A6226" s="310">
        <v>3022032</v>
      </c>
      <c r="B6226" t="s">
        <v>24224</v>
      </c>
      <c r="C6226" t="s">
        <v>148</v>
      </c>
      <c r="D6226" t="s">
        <v>371</v>
      </c>
      <c r="E6226">
        <v>615100</v>
      </c>
      <c r="F6226" t="s">
        <v>24196</v>
      </c>
      <c r="G6226" s="7">
        <v>26.57</v>
      </c>
    </row>
    <row r="6227" spans="1:7" x14ac:dyDescent="0.3">
      <c r="A6227" s="310">
        <v>3022032</v>
      </c>
      <c r="B6227" t="s">
        <v>24224</v>
      </c>
      <c r="C6227" t="s">
        <v>148</v>
      </c>
      <c r="D6227" t="s">
        <v>373</v>
      </c>
      <c r="E6227">
        <v>616160</v>
      </c>
      <c r="F6227" t="s">
        <v>24196</v>
      </c>
      <c r="G6227" s="7">
        <v>53.18</v>
      </c>
    </row>
    <row r="6228" spans="1:7" x14ac:dyDescent="0.3">
      <c r="A6228" s="310">
        <v>3022032</v>
      </c>
      <c r="B6228" t="s">
        <v>24224</v>
      </c>
      <c r="C6228" t="s">
        <v>148</v>
      </c>
      <c r="D6228" t="s">
        <v>373</v>
      </c>
      <c r="E6228">
        <v>615130</v>
      </c>
      <c r="F6228" t="s">
        <v>24196</v>
      </c>
      <c r="G6228" s="7">
        <v>435.53</v>
      </c>
    </row>
    <row r="6229" spans="1:7" x14ac:dyDescent="0.3">
      <c r="A6229" s="310">
        <v>3022032</v>
      </c>
      <c r="B6229" t="s">
        <v>24224</v>
      </c>
      <c r="C6229" t="s">
        <v>148</v>
      </c>
      <c r="D6229" t="s">
        <v>373</v>
      </c>
      <c r="E6229">
        <v>615130</v>
      </c>
      <c r="F6229" t="s">
        <v>24196</v>
      </c>
      <c r="G6229" s="7">
        <v>1961.32</v>
      </c>
    </row>
    <row r="6230" spans="1:7" x14ac:dyDescent="0.3">
      <c r="A6230" s="310">
        <v>3022032</v>
      </c>
      <c r="B6230" t="s">
        <v>24224</v>
      </c>
      <c r="C6230" t="s">
        <v>148</v>
      </c>
      <c r="D6230" t="s">
        <v>373</v>
      </c>
      <c r="E6230">
        <v>615130</v>
      </c>
      <c r="F6230" t="s">
        <v>24196</v>
      </c>
      <c r="G6230" s="7">
        <v>6.28</v>
      </c>
    </row>
    <row r="6231" spans="1:7" x14ac:dyDescent="0.3">
      <c r="A6231" s="310">
        <v>3022032</v>
      </c>
      <c r="B6231" t="s">
        <v>24224</v>
      </c>
      <c r="C6231" t="s">
        <v>148</v>
      </c>
      <c r="D6231" t="s">
        <v>371</v>
      </c>
      <c r="E6231">
        <v>616100</v>
      </c>
      <c r="F6231" t="s">
        <v>24196</v>
      </c>
      <c r="G6231" s="7">
        <v>634.49</v>
      </c>
    </row>
    <row r="6232" spans="1:7" x14ac:dyDescent="0.3">
      <c r="A6232" s="310">
        <v>3022032</v>
      </c>
      <c r="B6232" t="s">
        <v>24224</v>
      </c>
      <c r="C6232" t="s">
        <v>148</v>
      </c>
      <c r="D6232" t="s">
        <v>377</v>
      </c>
      <c r="E6232">
        <v>611120</v>
      </c>
      <c r="F6232" t="s">
        <v>24196</v>
      </c>
      <c r="G6232" s="7">
        <v>0.69</v>
      </c>
    </row>
    <row r="6233" spans="1:7" x14ac:dyDescent="0.3">
      <c r="A6233" s="310">
        <v>3022032</v>
      </c>
      <c r="B6233" t="s">
        <v>24224</v>
      </c>
      <c r="C6233" t="s">
        <v>148</v>
      </c>
      <c r="D6233" t="s">
        <v>373</v>
      </c>
      <c r="E6233">
        <v>615130</v>
      </c>
      <c r="F6233" t="s">
        <v>24196</v>
      </c>
      <c r="G6233" s="7">
        <v>-20.49</v>
      </c>
    </row>
    <row r="6234" spans="1:7" x14ac:dyDescent="0.3">
      <c r="A6234" s="310">
        <v>3022032</v>
      </c>
      <c r="B6234" t="s">
        <v>24224</v>
      </c>
      <c r="C6234" t="s">
        <v>148</v>
      </c>
      <c r="D6234" t="s">
        <v>373</v>
      </c>
      <c r="E6234">
        <v>615130</v>
      </c>
      <c r="F6234" t="s">
        <v>24196</v>
      </c>
      <c r="G6234" s="7">
        <v>435.53</v>
      </c>
    </row>
    <row r="6235" spans="1:7" x14ac:dyDescent="0.3">
      <c r="A6235" s="310">
        <v>3022032</v>
      </c>
      <c r="B6235" t="s">
        <v>24224</v>
      </c>
      <c r="C6235" t="s">
        <v>148</v>
      </c>
      <c r="D6235" t="s">
        <v>371</v>
      </c>
      <c r="E6235">
        <v>616100</v>
      </c>
      <c r="F6235" t="s">
        <v>24196</v>
      </c>
      <c r="G6235" s="7">
        <v>709.77</v>
      </c>
    </row>
    <row r="6236" spans="1:7" x14ac:dyDescent="0.3">
      <c r="A6236" s="310">
        <v>3022032</v>
      </c>
      <c r="B6236" t="s">
        <v>24224</v>
      </c>
      <c r="C6236" t="s">
        <v>148</v>
      </c>
      <c r="D6236" t="s">
        <v>371</v>
      </c>
      <c r="E6236">
        <v>616100</v>
      </c>
      <c r="F6236" t="s">
        <v>24196</v>
      </c>
      <c r="G6236" s="7">
        <v>495.08</v>
      </c>
    </row>
    <row r="6237" spans="1:7" x14ac:dyDescent="0.3">
      <c r="A6237" s="310">
        <v>3022032</v>
      </c>
      <c r="B6237" t="s">
        <v>24224</v>
      </c>
      <c r="C6237" t="s">
        <v>148</v>
      </c>
      <c r="D6237" t="s">
        <v>373</v>
      </c>
      <c r="E6237">
        <v>615130</v>
      </c>
      <c r="F6237" t="s">
        <v>24196</v>
      </c>
      <c r="G6237" s="7">
        <v>5.42</v>
      </c>
    </row>
    <row r="6238" spans="1:7" x14ac:dyDescent="0.3">
      <c r="A6238" s="310">
        <v>3022032</v>
      </c>
      <c r="B6238" t="s">
        <v>24224</v>
      </c>
      <c r="C6238" t="s">
        <v>148</v>
      </c>
      <c r="D6238" t="s">
        <v>371</v>
      </c>
      <c r="E6238">
        <v>615100</v>
      </c>
      <c r="F6238" t="s">
        <v>24196</v>
      </c>
      <c r="G6238" s="7">
        <v>14.35</v>
      </c>
    </row>
    <row r="6239" spans="1:7" x14ac:dyDescent="0.3">
      <c r="A6239" s="310">
        <v>3023304</v>
      </c>
      <c r="B6239" t="s">
        <v>24225</v>
      </c>
      <c r="C6239" t="s">
        <v>24226</v>
      </c>
      <c r="D6239" t="s">
        <v>375</v>
      </c>
      <c r="E6239">
        <v>615140</v>
      </c>
      <c r="F6239" t="s">
        <v>24196</v>
      </c>
      <c r="G6239" s="7">
        <v>-44.33</v>
      </c>
    </row>
    <row r="6240" spans="1:7" x14ac:dyDescent="0.3">
      <c r="A6240" s="310">
        <v>3023304</v>
      </c>
      <c r="B6240" t="s">
        <v>24225</v>
      </c>
      <c r="C6240" t="s">
        <v>24226</v>
      </c>
      <c r="D6240" t="s">
        <v>371</v>
      </c>
      <c r="E6240">
        <v>615100</v>
      </c>
      <c r="F6240" t="s">
        <v>24196</v>
      </c>
      <c r="G6240" s="7">
        <v>282.58</v>
      </c>
    </row>
    <row r="6241" spans="1:7" x14ac:dyDescent="0.3">
      <c r="A6241" s="310">
        <v>3023304</v>
      </c>
      <c r="B6241" t="s">
        <v>24225</v>
      </c>
      <c r="C6241" t="s">
        <v>24226</v>
      </c>
      <c r="D6241" t="s">
        <v>373</v>
      </c>
      <c r="E6241">
        <v>615130</v>
      </c>
      <c r="F6241" t="s">
        <v>24196</v>
      </c>
      <c r="G6241" s="7">
        <v>260.31</v>
      </c>
    </row>
    <row r="6242" spans="1:7" x14ac:dyDescent="0.3">
      <c r="A6242" s="310">
        <v>3023304</v>
      </c>
      <c r="B6242" t="s">
        <v>24225</v>
      </c>
      <c r="C6242" t="s">
        <v>24226</v>
      </c>
      <c r="D6242" t="s">
        <v>371</v>
      </c>
      <c r="E6242">
        <v>615100</v>
      </c>
      <c r="F6242" t="s">
        <v>24196</v>
      </c>
      <c r="G6242" s="7">
        <v>4044.33</v>
      </c>
    </row>
    <row r="6243" spans="1:7" x14ac:dyDescent="0.3">
      <c r="A6243" s="310">
        <v>3023304</v>
      </c>
      <c r="B6243" t="s">
        <v>24225</v>
      </c>
      <c r="C6243" t="s">
        <v>24226</v>
      </c>
      <c r="D6243" t="s">
        <v>374</v>
      </c>
      <c r="E6243">
        <v>617120</v>
      </c>
      <c r="F6243" t="s">
        <v>24196</v>
      </c>
      <c r="G6243" s="7">
        <v>510.22</v>
      </c>
    </row>
    <row r="6244" spans="1:7" x14ac:dyDescent="0.3">
      <c r="A6244" s="310">
        <v>3023304</v>
      </c>
      <c r="B6244" t="s">
        <v>24225</v>
      </c>
      <c r="C6244" t="s">
        <v>24226</v>
      </c>
      <c r="D6244" t="s">
        <v>375</v>
      </c>
      <c r="E6244">
        <v>615140</v>
      </c>
      <c r="F6244" t="s">
        <v>24196</v>
      </c>
      <c r="G6244" s="7">
        <v>-0.01</v>
      </c>
    </row>
    <row r="6245" spans="1:7" x14ac:dyDescent="0.3">
      <c r="A6245" s="310">
        <v>3023304</v>
      </c>
      <c r="B6245" t="s">
        <v>24225</v>
      </c>
      <c r="C6245" t="s">
        <v>24226</v>
      </c>
      <c r="D6245" t="s">
        <v>371</v>
      </c>
      <c r="E6245">
        <v>615100</v>
      </c>
      <c r="F6245" t="s">
        <v>24196</v>
      </c>
      <c r="G6245" s="7">
        <v>-200</v>
      </c>
    </row>
    <row r="6246" spans="1:7" x14ac:dyDescent="0.3">
      <c r="A6246" s="310">
        <v>3023304</v>
      </c>
      <c r="B6246" t="s">
        <v>24225</v>
      </c>
      <c r="C6246" t="s">
        <v>24226</v>
      </c>
      <c r="D6246" t="s">
        <v>371</v>
      </c>
      <c r="E6246">
        <v>616100</v>
      </c>
      <c r="F6246" t="s">
        <v>24196</v>
      </c>
      <c r="G6246" s="7">
        <v>544.1</v>
      </c>
    </row>
    <row r="6247" spans="1:7" x14ac:dyDescent="0.3">
      <c r="A6247" s="310">
        <v>3023304</v>
      </c>
      <c r="B6247" t="s">
        <v>24225</v>
      </c>
      <c r="C6247" t="s">
        <v>24226</v>
      </c>
      <c r="D6247" t="s">
        <v>375</v>
      </c>
      <c r="E6247">
        <v>615140</v>
      </c>
      <c r="F6247" t="s">
        <v>24196</v>
      </c>
      <c r="G6247" s="7">
        <v>-44.33</v>
      </c>
    </row>
    <row r="6248" spans="1:7" x14ac:dyDescent="0.3">
      <c r="A6248" s="310">
        <v>3023304</v>
      </c>
      <c r="B6248" t="s">
        <v>24225</v>
      </c>
      <c r="C6248" t="s">
        <v>24226</v>
      </c>
      <c r="D6248" t="s">
        <v>375</v>
      </c>
      <c r="E6248">
        <v>615140</v>
      </c>
      <c r="F6248" t="s">
        <v>24196</v>
      </c>
      <c r="G6248" s="7">
        <v>-44.33</v>
      </c>
    </row>
    <row r="6249" spans="1:7" x14ac:dyDescent="0.3">
      <c r="A6249" s="310">
        <v>3023304</v>
      </c>
      <c r="B6249" t="s">
        <v>24225</v>
      </c>
      <c r="C6249" t="s">
        <v>24226</v>
      </c>
      <c r="D6249" t="s">
        <v>375</v>
      </c>
      <c r="E6249">
        <v>615140</v>
      </c>
      <c r="F6249" t="s">
        <v>24196</v>
      </c>
      <c r="G6249" s="7">
        <v>-44.33</v>
      </c>
    </row>
    <row r="6250" spans="1:7" x14ac:dyDescent="0.3">
      <c r="A6250" s="310">
        <v>3023304</v>
      </c>
      <c r="B6250" t="s">
        <v>24225</v>
      </c>
      <c r="C6250" t="s">
        <v>24226</v>
      </c>
      <c r="D6250" t="s">
        <v>371</v>
      </c>
      <c r="E6250">
        <v>615100</v>
      </c>
      <c r="F6250" t="s">
        <v>24196</v>
      </c>
      <c r="G6250" s="7">
        <v>3535.83</v>
      </c>
    </row>
    <row r="6251" spans="1:7" x14ac:dyDescent="0.3">
      <c r="A6251" s="310">
        <v>3023304</v>
      </c>
      <c r="B6251" t="s">
        <v>24225</v>
      </c>
      <c r="C6251" t="s">
        <v>24226</v>
      </c>
      <c r="D6251" t="s">
        <v>375</v>
      </c>
      <c r="E6251">
        <v>615140</v>
      </c>
      <c r="F6251" t="s">
        <v>24196</v>
      </c>
      <c r="G6251" s="7">
        <v>-44.33</v>
      </c>
    </row>
    <row r="6252" spans="1:7" x14ac:dyDescent="0.3">
      <c r="A6252" s="310">
        <v>3023304</v>
      </c>
      <c r="B6252" t="s">
        <v>24225</v>
      </c>
      <c r="C6252" t="s">
        <v>24226</v>
      </c>
      <c r="D6252" t="s">
        <v>373</v>
      </c>
      <c r="E6252">
        <v>616160</v>
      </c>
      <c r="F6252" t="s">
        <v>24196</v>
      </c>
      <c r="G6252" s="7">
        <v>159.47</v>
      </c>
    </row>
    <row r="6253" spans="1:7" x14ac:dyDescent="0.3">
      <c r="A6253" s="310">
        <v>3023304</v>
      </c>
      <c r="B6253" t="s">
        <v>24225</v>
      </c>
      <c r="C6253" t="s">
        <v>24226</v>
      </c>
      <c r="D6253" t="s">
        <v>373</v>
      </c>
      <c r="E6253">
        <v>615130</v>
      </c>
      <c r="F6253" t="s">
        <v>24196</v>
      </c>
      <c r="G6253" s="7">
        <v>2761.94</v>
      </c>
    </row>
    <row r="6254" spans="1:7" x14ac:dyDescent="0.3">
      <c r="A6254" s="310">
        <v>3023304</v>
      </c>
      <c r="B6254" t="s">
        <v>24225</v>
      </c>
      <c r="C6254" t="s">
        <v>24226</v>
      </c>
      <c r="D6254" t="s">
        <v>371</v>
      </c>
      <c r="E6254">
        <v>616100</v>
      </c>
      <c r="F6254" t="s">
        <v>24196</v>
      </c>
      <c r="G6254" s="7">
        <v>227.83</v>
      </c>
    </row>
    <row r="6255" spans="1:7" x14ac:dyDescent="0.3">
      <c r="A6255" s="310">
        <v>3023304</v>
      </c>
      <c r="B6255" t="s">
        <v>24225</v>
      </c>
      <c r="C6255" t="s">
        <v>24226</v>
      </c>
      <c r="D6255" t="s">
        <v>375</v>
      </c>
      <c r="E6255">
        <v>615140</v>
      </c>
      <c r="F6255" t="s">
        <v>24196</v>
      </c>
      <c r="G6255" s="7">
        <v>-44.33</v>
      </c>
    </row>
    <row r="6256" spans="1:7" x14ac:dyDescent="0.3">
      <c r="A6256" s="310">
        <v>3023304</v>
      </c>
      <c r="B6256" t="s">
        <v>24225</v>
      </c>
      <c r="C6256" t="s">
        <v>24226</v>
      </c>
      <c r="D6256" t="s">
        <v>377</v>
      </c>
      <c r="E6256">
        <v>611110</v>
      </c>
      <c r="F6256" t="s">
        <v>24196</v>
      </c>
      <c r="G6256" s="7">
        <v>304.5</v>
      </c>
    </row>
    <row r="6257" spans="1:7" x14ac:dyDescent="0.3">
      <c r="A6257" s="310">
        <v>3023304</v>
      </c>
      <c r="B6257" t="s">
        <v>24225</v>
      </c>
      <c r="C6257" t="s">
        <v>24226</v>
      </c>
      <c r="D6257" t="s">
        <v>375</v>
      </c>
      <c r="E6257">
        <v>615140</v>
      </c>
      <c r="F6257" t="s">
        <v>24196</v>
      </c>
      <c r="G6257" s="7">
        <v>-0.01</v>
      </c>
    </row>
    <row r="6258" spans="1:7" x14ac:dyDescent="0.3">
      <c r="A6258" s="310">
        <v>3023304</v>
      </c>
      <c r="B6258" t="s">
        <v>24225</v>
      </c>
      <c r="C6258" t="s">
        <v>24226</v>
      </c>
      <c r="D6258" t="s">
        <v>373</v>
      </c>
      <c r="E6258">
        <v>615130</v>
      </c>
      <c r="F6258" t="s">
        <v>24196</v>
      </c>
      <c r="G6258" s="7">
        <v>166.49</v>
      </c>
    </row>
    <row r="6259" spans="1:7" x14ac:dyDescent="0.3">
      <c r="A6259" s="310">
        <v>3023304</v>
      </c>
      <c r="B6259" t="s">
        <v>24225</v>
      </c>
      <c r="C6259" t="s">
        <v>24226</v>
      </c>
      <c r="D6259" t="s">
        <v>371</v>
      </c>
      <c r="E6259">
        <v>615100</v>
      </c>
      <c r="F6259" t="s">
        <v>24196</v>
      </c>
      <c r="G6259" s="7">
        <v>1874.9</v>
      </c>
    </row>
    <row r="6260" spans="1:7" x14ac:dyDescent="0.3">
      <c r="A6260" s="310">
        <v>3023304</v>
      </c>
      <c r="B6260" t="s">
        <v>24225</v>
      </c>
      <c r="C6260" t="s">
        <v>24226</v>
      </c>
      <c r="D6260" t="s">
        <v>375</v>
      </c>
      <c r="E6260">
        <v>615140</v>
      </c>
      <c r="F6260" t="s">
        <v>24196</v>
      </c>
      <c r="G6260" s="7">
        <v>-44.33</v>
      </c>
    </row>
    <row r="6261" spans="1:7" x14ac:dyDescent="0.3">
      <c r="A6261" s="310">
        <v>3023304</v>
      </c>
      <c r="B6261" t="s">
        <v>24225</v>
      </c>
      <c r="C6261" t="s">
        <v>24226</v>
      </c>
      <c r="D6261" t="s">
        <v>373</v>
      </c>
      <c r="E6261">
        <v>616160</v>
      </c>
      <c r="F6261" t="s">
        <v>24196</v>
      </c>
      <c r="G6261" s="7">
        <v>26.54</v>
      </c>
    </row>
    <row r="6262" spans="1:7" x14ac:dyDescent="0.3">
      <c r="A6262" s="310">
        <v>3023304</v>
      </c>
      <c r="B6262" t="s">
        <v>24225</v>
      </c>
      <c r="C6262" t="s">
        <v>24226</v>
      </c>
      <c r="D6262" t="s">
        <v>373</v>
      </c>
      <c r="E6262">
        <v>615130</v>
      </c>
      <c r="F6262" t="s">
        <v>24196</v>
      </c>
      <c r="G6262" s="7">
        <v>320.2</v>
      </c>
    </row>
    <row r="6263" spans="1:7" x14ac:dyDescent="0.3">
      <c r="A6263" s="310">
        <v>3023304</v>
      </c>
      <c r="B6263" t="s">
        <v>24225</v>
      </c>
      <c r="C6263" t="s">
        <v>24226</v>
      </c>
      <c r="D6263" t="s">
        <v>377</v>
      </c>
      <c r="E6263">
        <v>611110</v>
      </c>
      <c r="F6263" t="s">
        <v>24196</v>
      </c>
      <c r="G6263" s="7">
        <v>520.51</v>
      </c>
    </row>
    <row r="6264" spans="1:7" x14ac:dyDescent="0.3">
      <c r="A6264" s="310">
        <v>3023304</v>
      </c>
      <c r="B6264" t="s">
        <v>24225</v>
      </c>
      <c r="C6264" t="s">
        <v>24226</v>
      </c>
      <c r="D6264" t="s">
        <v>371</v>
      </c>
      <c r="E6264">
        <v>617100</v>
      </c>
      <c r="F6264" t="s">
        <v>24196</v>
      </c>
      <c r="G6264" s="7">
        <v>1159.9100000000001</v>
      </c>
    </row>
    <row r="6265" spans="1:7" x14ac:dyDescent="0.3">
      <c r="A6265" s="310">
        <v>3023304</v>
      </c>
      <c r="B6265" t="s">
        <v>24225</v>
      </c>
      <c r="C6265" t="s">
        <v>24226</v>
      </c>
      <c r="D6265" t="s">
        <v>373</v>
      </c>
      <c r="E6265">
        <v>616160</v>
      </c>
      <c r="F6265" t="s">
        <v>24196</v>
      </c>
      <c r="G6265" s="7">
        <v>339</v>
      </c>
    </row>
    <row r="6266" spans="1:7" x14ac:dyDescent="0.3">
      <c r="A6266" s="310">
        <v>3023304</v>
      </c>
      <c r="B6266" t="s">
        <v>24225</v>
      </c>
      <c r="C6266" t="s">
        <v>24226</v>
      </c>
      <c r="D6266" t="s">
        <v>377</v>
      </c>
      <c r="E6266">
        <v>611110</v>
      </c>
      <c r="F6266" t="s">
        <v>24196</v>
      </c>
      <c r="G6266" s="7">
        <v>308.85000000000002</v>
      </c>
    </row>
    <row r="6267" spans="1:7" x14ac:dyDescent="0.3">
      <c r="A6267" s="310">
        <v>3023304</v>
      </c>
      <c r="B6267" t="s">
        <v>24225</v>
      </c>
      <c r="C6267" t="s">
        <v>24226</v>
      </c>
      <c r="D6267" t="s">
        <v>371</v>
      </c>
      <c r="E6267">
        <v>617100</v>
      </c>
      <c r="F6267" t="s">
        <v>24196</v>
      </c>
      <c r="G6267" s="7">
        <v>1014.08</v>
      </c>
    </row>
    <row r="6268" spans="1:7" x14ac:dyDescent="0.3">
      <c r="A6268" s="310">
        <v>3023304</v>
      </c>
      <c r="B6268" t="s">
        <v>24225</v>
      </c>
      <c r="C6268" t="s">
        <v>24226</v>
      </c>
      <c r="D6268" t="s">
        <v>373</v>
      </c>
      <c r="E6268">
        <v>616160</v>
      </c>
      <c r="F6268" t="s">
        <v>24196</v>
      </c>
      <c r="G6268" s="7">
        <v>106.65</v>
      </c>
    </row>
    <row r="6269" spans="1:7" x14ac:dyDescent="0.3">
      <c r="A6269" s="310">
        <v>3023304</v>
      </c>
      <c r="B6269" t="s">
        <v>24225</v>
      </c>
      <c r="C6269" t="s">
        <v>24226</v>
      </c>
      <c r="D6269" t="s">
        <v>373</v>
      </c>
      <c r="E6269">
        <v>615130</v>
      </c>
      <c r="F6269" t="s">
        <v>24196</v>
      </c>
      <c r="G6269" s="7">
        <v>-184.96</v>
      </c>
    </row>
    <row r="6270" spans="1:7" x14ac:dyDescent="0.3">
      <c r="A6270" s="310">
        <v>3023304</v>
      </c>
      <c r="B6270" t="s">
        <v>24225</v>
      </c>
      <c r="C6270" t="s">
        <v>24226</v>
      </c>
      <c r="D6270" t="s">
        <v>377</v>
      </c>
      <c r="E6270">
        <v>611120</v>
      </c>
      <c r="F6270" t="s">
        <v>24196</v>
      </c>
      <c r="G6270" s="7">
        <v>37.56</v>
      </c>
    </row>
    <row r="6271" spans="1:7" x14ac:dyDescent="0.3">
      <c r="A6271" s="310">
        <v>3023304</v>
      </c>
      <c r="B6271" t="s">
        <v>24225</v>
      </c>
      <c r="C6271" t="s">
        <v>24226</v>
      </c>
      <c r="D6271" t="s">
        <v>377</v>
      </c>
      <c r="E6271">
        <v>611130</v>
      </c>
      <c r="F6271" t="s">
        <v>24196</v>
      </c>
      <c r="G6271" s="7">
        <v>56.79</v>
      </c>
    </row>
    <row r="6272" spans="1:7" x14ac:dyDescent="0.3">
      <c r="A6272" s="310">
        <v>3023304</v>
      </c>
      <c r="B6272" t="s">
        <v>24225</v>
      </c>
      <c r="C6272" t="s">
        <v>24226</v>
      </c>
      <c r="D6272" t="s">
        <v>374</v>
      </c>
      <c r="E6272">
        <v>615120</v>
      </c>
      <c r="F6272" t="s">
        <v>24196</v>
      </c>
      <c r="G6272" s="7">
        <v>10.39</v>
      </c>
    </row>
    <row r="6273" spans="1:7" x14ac:dyDescent="0.3">
      <c r="A6273" s="310">
        <v>3023304</v>
      </c>
      <c r="B6273" t="s">
        <v>24225</v>
      </c>
      <c r="C6273" t="s">
        <v>24226</v>
      </c>
      <c r="D6273" t="s">
        <v>373</v>
      </c>
      <c r="E6273">
        <v>615130</v>
      </c>
      <c r="F6273" t="s">
        <v>24196</v>
      </c>
      <c r="G6273" s="7">
        <v>1229.33</v>
      </c>
    </row>
    <row r="6274" spans="1:7" x14ac:dyDescent="0.3">
      <c r="A6274" s="310">
        <v>3023304</v>
      </c>
      <c r="B6274" t="s">
        <v>24225</v>
      </c>
      <c r="C6274" t="s">
        <v>24226</v>
      </c>
      <c r="D6274" t="s">
        <v>371</v>
      </c>
      <c r="E6274">
        <v>615100</v>
      </c>
      <c r="F6274" t="s">
        <v>24196</v>
      </c>
      <c r="G6274" s="7">
        <v>1068.06</v>
      </c>
    </row>
    <row r="6275" spans="1:7" x14ac:dyDescent="0.3">
      <c r="A6275" s="310">
        <v>3023304</v>
      </c>
      <c r="B6275" t="s">
        <v>24225</v>
      </c>
      <c r="C6275" t="s">
        <v>24226</v>
      </c>
      <c r="D6275" t="s">
        <v>371</v>
      </c>
      <c r="E6275">
        <v>615100</v>
      </c>
      <c r="F6275" t="s">
        <v>24196</v>
      </c>
      <c r="G6275" s="7">
        <v>3599.6</v>
      </c>
    </row>
    <row r="6276" spans="1:7" x14ac:dyDescent="0.3">
      <c r="A6276" s="310">
        <v>3023304</v>
      </c>
      <c r="B6276" t="s">
        <v>24225</v>
      </c>
      <c r="C6276" t="s">
        <v>24226</v>
      </c>
      <c r="D6276" t="s">
        <v>373</v>
      </c>
      <c r="E6276">
        <v>616160</v>
      </c>
      <c r="F6276" t="s">
        <v>24196</v>
      </c>
      <c r="G6276" s="7">
        <v>202.66</v>
      </c>
    </row>
    <row r="6277" spans="1:7" x14ac:dyDescent="0.3">
      <c r="A6277" s="310">
        <v>3023304</v>
      </c>
      <c r="B6277" t="s">
        <v>24225</v>
      </c>
      <c r="C6277" t="s">
        <v>24226</v>
      </c>
      <c r="D6277" t="s">
        <v>374</v>
      </c>
      <c r="E6277">
        <v>615120</v>
      </c>
      <c r="F6277" t="s">
        <v>24196</v>
      </c>
      <c r="G6277" s="7">
        <v>2376.75</v>
      </c>
    </row>
    <row r="6278" spans="1:7" x14ac:dyDescent="0.3">
      <c r="A6278" s="310">
        <v>3023304</v>
      </c>
      <c r="B6278" t="s">
        <v>24225</v>
      </c>
      <c r="C6278" t="s">
        <v>24226</v>
      </c>
      <c r="D6278" t="s">
        <v>371</v>
      </c>
      <c r="E6278">
        <v>615100</v>
      </c>
      <c r="F6278" t="s">
        <v>24196</v>
      </c>
      <c r="G6278" s="7">
        <v>-86.66</v>
      </c>
    </row>
    <row r="6279" spans="1:7" x14ac:dyDescent="0.3">
      <c r="A6279" s="310">
        <v>3023304</v>
      </c>
      <c r="B6279" t="s">
        <v>24225</v>
      </c>
      <c r="C6279" t="s">
        <v>24226</v>
      </c>
      <c r="D6279" t="s">
        <v>377</v>
      </c>
      <c r="E6279">
        <v>611110</v>
      </c>
      <c r="F6279" t="s">
        <v>24196</v>
      </c>
      <c r="G6279" s="7">
        <v>141.13999999999999</v>
      </c>
    </row>
    <row r="6280" spans="1:7" x14ac:dyDescent="0.3">
      <c r="A6280" s="310">
        <v>3023304</v>
      </c>
      <c r="B6280" t="s">
        <v>24225</v>
      </c>
      <c r="C6280" t="s">
        <v>24226</v>
      </c>
      <c r="D6280" t="s">
        <v>372</v>
      </c>
      <c r="E6280">
        <v>617140</v>
      </c>
      <c r="F6280" t="s">
        <v>24196</v>
      </c>
      <c r="G6280" s="7">
        <v>356.9</v>
      </c>
    </row>
    <row r="6281" spans="1:7" x14ac:dyDescent="0.3">
      <c r="A6281" s="310">
        <v>3023304</v>
      </c>
      <c r="B6281" t="s">
        <v>24225</v>
      </c>
      <c r="C6281" t="s">
        <v>24226</v>
      </c>
      <c r="D6281" t="s">
        <v>373</v>
      </c>
      <c r="E6281">
        <v>617150</v>
      </c>
      <c r="F6281" t="s">
        <v>24196</v>
      </c>
      <c r="G6281" s="7">
        <v>250.78</v>
      </c>
    </row>
    <row r="6282" spans="1:7" x14ac:dyDescent="0.3">
      <c r="A6282" s="310">
        <v>3023304</v>
      </c>
      <c r="B6282" t="s">
        <v>24225</v>
      </c>
      <c r="C6282" t="s">
        <v>24226</v>
      </c>
      <c r="D6282" t="s">
        <v>375</v>
      </c>
      <c r="E6282">
        <v>615140</v>
      </c>
      <c r="F6282" t="s">
        <v>24196</v>
      </c>
      <c r="G6282" s="7">
        <v>-0.01</v>
      </c>
    </row>
    <row r="6283" spans="1:7" x14ac:dyDescent="0.3">
      <c r="A6283" s="310">
        <v>3023304</v>
      </c>
      <c r="B6283" t="s">
        <v>24225</v>
      </c>
      <c r="C6283" t="s">
        <v>24226</v>
      </c>
      <c r="D6283" t="s">
        <v>371</v>
      </c>
      <c r="E6283">
        <v>615100</v>
      </c>
      <c r="F6283" t="s">
        <v>24196</v>
      </c>
      <c r="G6283" s="7">
        <v>3535.83</v>
      </c>
    </row>
    <row r="6284" spans="1:7" x14ac:dyDescent="0.3">
      <c r="A6284" s="310">
        <v>3023304</v>
      </c>
      <c r="B6284" t="s">
        <v>24225</v>
      </c>
      <c r="C6284" t="s">
        <v>24226</v>
      </c>
      <c r="D6284" t="s">
        <v>375</v>
      </c>
      <c r="E6284">
        <v>615140</v>
      </c>
      <c r="F6284" t="s">
        <v>24196</v>
      </c>
      <c r="G6284" s="7">
        <v>-44.33</v>
      </c>
    </row>
    <row r="6285" spans="1:7" x14ac:dyDescent="0.3">
      <c r="A6285" s="310">
        <v>3023304</v>
      </c>
      <c r="B6285" t="s">
        <v>24225</v>
      </c>
      <c r="C6285" t="s">
        <v>24226</v>
      </c>
      <c r="D6285" t="s">
        <v>373</v>
      </c>
      <c r="E6285">
        <v>616160</v>
      </c>
      <c r="F6285" t="s">
        <v>24196</v>
      </c>
      <c r="G6285" s="7">
        <v>89.9</v>
      </c>
    </row>
    <row r="6286" spans="1:7" x14ac:dyDescent="0.3">
      <c r="A6286" s="310">
        <v>3023304</v>
      </c>
      <c r="B6286" t="s">
        <v>24225</v>
      </c>
      <c r="C6286" t="s">
        <v>24226</v>
      </c>
      <c r="D6286" t="s">
        <v>377</v>
      </c>
      <c r="E6286">
        <v>611120</v>
      </c>
      <c r="F6286" t="s">
        <v>24196</v>
      </c>
      <c r="G6286" s="7">
        <v>37.9</v>
      </c>
    </row>
    <row r="6287" spans="1:7" x14ac:dyDescent="0.3">
      <c r="A6287" s="310">
        <v>3023304</v>
      </c>
      <c r="B6287" t="s">
        <v>24225</v>
      </c>
      <c r="C6287" t="s">
        <v>24226</v>
      </c>
      <c r="D6287" t="s">
        <v>371</v>
      </c>
      <c r="E6287">
        <v>615100</v>
      </c>
      <c r="F6287" t="s">
        <v>24196</v>
      </c>
      <c r="G6287" s="7">
        <v>4339</v>
      </c>
    </row>
    <row r="6288" spans="1:7" x14ac:dyDescent="0.3">
      <c r="A6288" s="310">
        <v>3023304</v>
      </c>
      <c r="B6288" t="s">
        <v>24225</v>
      </c>
      <c r="C6288" t="s">
        <v>24226</v>
      </c>
      <c r="D6288" t="s">
        <v>375</v>
      </c>
      <c r="E6288">
        <v>615140</v>
      </c>
      <c r="F6288" t="s">
        <v>24196</v>
      </c>
      <c r="G6288" s="7">
        <v>-44.33</v>
      </c>
    </row>
    <row r="6289" spans="1:7" x14ac:dyDescent="0.3">
      <c r="A6289" s="310">
        <v>3023304</v>
      </c>
      <c r="B6289" t="s">
        <v>24225</v>
      </c>
      <c r="C6289" t="s">
        <v>24226</v>
      </c>
      <c r="D6289" t="s">
        <v>373</v>
      </c>
      <c r="E6289">
        <v>617150</v>
      </c>
      <c r="F6289" t="s">
        <v>24196</v>
      </c>
      <c r="G6289" s="7">
        <v>563.44000000000005</v>
      </c>
    </row>
    <row r="6290" spans="1:7" x14ac:dyDescent="0.3">
      <c r="A6290" s="310">
        <v>3023304</v>
      </c>
      <c r="B6290" t="s">
        <v>24225</v>
      </c>
      <c r="C6290" t="s">
        <v>24226</v>
      </c>
      <c r="D6290" t="s">
        <v>371</v>
      </c>
      <c r="E6290">
        <v>616100</v>
      </c>
      <c r="F6290" t="s">
        <v>24196</v>
      </c>
      <c r="G6290" s="7">
        <v>467.82</v>
      </c>
    </row>
    <row r="6291" spans="1:7" x14ac:dyDescent="0.3">
      <c r="A6291" s="310">
        <v>3023304</v>
      </c>
      <c r="B6291" t="s">
        <v>24225</v>
      </c>
      <c r="C6291" t="s">
        <v>24226</v>
      </c>
      <c r="D6291" t="s">
        <v>371</v>
      </c>
      <c r="E6291">
        <v>615100</v>
      </c>
      <c r="F6291" t="s">
        <v>24196</v>
      </c>
      <c r="G6291" s="7">
        <v>4499.5</v>
      </c>
    </row>
    <row r="6292" spans="1:7" x14ac:dyDescent="0.3">
      <c r="A6292" s="310">
        <v>3023304</v>
      </c>
      <c r="B6292" t="s">
        <v>24225</v>
      </c>
      <c r="C6292" t="s">
        <v>24226</v>
      </c>
      <c r="D6292" t="s">
        <v>371</v>
      </c>
      <c r="E6292">
        <v>616100</v>
      </c>
      <c r="F6292" t="s">
        <v>24196</v>
      </c>
      <c r="G6292" s="7">
        <v>654.76</v>
      </c>
    </row>
    <row r="6293" spans="1:7" x14ac:dyDescent="0.3">
      <c r="A6293" s="310">
        <v>3023304</v>
      </c>
      <c r="B6293" t="s">
        <v>24225</v>
      </c>
      <c r="C6293" t="s">
        <v>24226</v>
      </c>
      <c r="D6293" t="s">
        <v>371</v>
      </c>
      <c r="E6293">
        <v>617100</v>
      </c>
      <c r="F6293" t="s">
        <v>24196</v>
      </c>
      <c r="G6293" s="7">
        <v>1240.96</v>
      </c>
    </row>
    <row r="6294" spans="1:7" x14ac:dyDescent="0.3">
      <c r="A6294" s="310">
        <v>3023304</v>
      </c>
      <c r="B6294" t="s">
        <v>24225</v>
      </c>
      <c r="C6294" t="s">
        <v>24226</v>
      </c>
      <c r="D6294" t="s">
        <v>375</v>
      </c>
      <c r="E6294">
        <v>615140</v>
      </c>
      <c r="F6294" t="s">
        <v>24196</v>
      </c>
      <c r="G6294" s="7">
        <v>-44.33</v>
      </c>
    </row>
    <row r="6295" spans="1:7" x14ac:dyDescent="0.3">
      <c r="A6295" s="310">
        <v>3023304</v>
      </c>
      <c r="B6295" t="s">
        <v>24225</v>
      </c>
      <c r="C6295" t="s">
        <v>24226</v>
      </c>
      <c r="D6295" t="s">
        <v>371</v>
      </c>
      <c r="E6295">
        <v>615100</v>
      </c>
      <c r="F6295" t="s">
        <v>24196</v>
      </c>
      <c r="G6295" s="7">
        <v>86.66</v>
      </c>
    </row>
    <row r="6296" spans="1:7" x14ac:dyDescent="0.3">
      <c r="A6296" s="310">
        <v>3023304</v>
      </c>
      <c r="B6296" t="s">
        <v>24225</v>
      </c>
      <c r="C6296" t="s">
        <v>24226</v>
      </c>
      <c r="D6296" t="s">
        <v>375</v>
      </c>
      <c r="E6296">
        <v>615140</v>
      </c>
      <c r="F6296" t="s">
        <v>24196</v>
      </c>
      <c r="G6296" s="7">
        <v>-44.33</v>
      </c>
    </row>
    <row r="6297" spans="1:7" x14ac:dyDescent="0.3">
      <c r="A6297" s="310">
        <v>3023304</v>
      </c>
      <c r="B6297" t="s">
        <v>24225</v>
      </c>
      <c r="C6297" t="s">
        <v>24226</v>
      </c>
      <c r="D6297" t="s">
        <v>375</v>
      </c>
      <c r="E6297">
        <v>615140</v>
      </c>
      <c r="F6297" t="s">
        <v>24196</v>
      </c>
      <c r="G6297" s="7">
        <v>-44.33</v>
      </c>
    </row>
    <row r="6298" spans="1:7" x14ac:dyDescent="0.3">
      <c r="A6298" s="310">
        <v>3023304</v>
      </c>
      <c r="B6298" t="s">
        <v>24225</v>
      </c>
      <c r="C6298" t="s">
        <v>24226</v>
      </c>
      <c r="D6298" t="s">
        <v>375</v>
      </c>
      <c r="E6298">
        <v>615140</v>
      </c>
      <c r="F6298" t="s">
        <v>24196</v>
      </c>
      <c r="G6298" s="7">
        <v>-44.33</v>
      </c>
    </row>
    <row r="6299" spans="1:7" x14ac:dyDescent="0.3">
      <c r="A6299" s="310">
        <v>3023304</v>
      </c>
      <c r="B6299" t="s">
        <v>24225</v>
      </c>
      <c r="C6299" t="s">
        <v>24226</v>
      </c>
      <c r="D6299" t="s">
        <v>375</v>
      </c>
      <c r="E6299">
        <v>615140</v>
      </c>
      <c r="F6299" t="s">
        <v>24196</v>
      </c>
      <c r="G6299" s="7">
        <v>-44.33</v>
      </c>
    </row>
    <row r="6300" spans="1:7" x14ac:dyDescent="0.3">
      <c r="A6300" s="310">
        <v>3023304</v>
      </c>
      <c r="B6300" t="s">
        <v>24225</v>
      </c>
      <c r="C6300" t="s">
        <v>24226</v>
      </c>
      <c r="D6300" t="s">
        <v>375</v>
      </c>
      <c r="E6300">
        <v>617130</v>
      </c>
      <c r="F6300" t="s">
        <v>24196</v>
      </c>
      <c r="G6300" s="7">
        <v>552.39</v>
      </c>
    </row>
    <row r="6301" spans="1:7" x14ac:dyDescent="0.3">
      <c r="A6301" s="310">
        <v>3023304</v>
      </c>
      <c r="B6301" t="s">
        <v>24225</v>
      </c>
      <c r="C6301" t="s">
        <v>24226</v>
      </c>
      <c r="D6301" t="s">
        <v>372</v>
      </c>
      <c r="E6301">
        <v>615180</v>
      </c>
      <c r="F6301" t="s">
        <v>24196</v>
      </c>
      <c r="G6301" s="7">
        <v>1244.4100000000001</v>
      </c>
    </row>
    <row r="6302" spans="1:7" x14ac:dyDescent="0.3">
      <c r="A6302" s="310">
        <v>3023304</v>
      </c>
      <c r="B6302" t="s">
        <v>24225</v>
      </c>
      <c r="C6302" t="s">
        <v>24226</v>
      </c>
      <c r="D6302" t="s">
        <v>373</v>
      </c>
      <c r="E6302">
        <v>617150</v>
      </c>
      <c r="F6302" t="s">
        <v>24196</v>
      </c>
      <c r="G6302" s="7">
        <v>287.93</v>
      </c>
    </row>
    <row r="6303" spans="1:7" x14ac:dyDescent="0.3">
      <c r="A6303" s="310">
        <v>3023304</v>
      </c>
      <c r="B6303" t="s">
        <v>24225</v>
      </c>
      <c r="C6303" t="s">
        <v>24226</v>
      </c>
      <c r="D6303" t="s">
        <v>373</v>
      </c>
      <c r="E6303">
        <v>616160</v>
      </c>
      <c r="F6303" t="s">
        <v>24196</v>
      </c>
      <c r="G6303" s="7">
        <v>188.3</v>
      </c>
    </row>
    <row r="6304" spans="1:7" x14ac:dyDescent="0.3">
      <c r="A6304" s="310">
        <v>3023304</v>
      </c>
      <c r="B6304" t="s">
        <v>24225</v>
      </c>
      <c r="C6304" t="s">
        <v>24226</v>
      </c>
      <c r="D6304" t="s">
        <v>373</v>
      </c>
      <c r="E6304">
        <v>617150</v>
      </c>
      <c r="F6304" t="s">
        <v>24196</v>
      </c>
      <c r="G6304" s="7">
        <v>646.99</v>
      </c>
    </row>
    <row r="6305" spans="1:7" x14ac:dyDescent="0.3">
      <c r="A6305" s="310">
        <v>3023304</v>
      </c>
      <c r="B6305" t="s">
        <v>24225</v>
      </c>
      <c r="C6305" t="s">
        <v>24226</v>
      </c>
      <c r="D6305" t="s">
        <v>373</v>
      </c>
      <c r="E6305">
        <v>616160</v>
      </c>
      <c r="F6305" t="s">
        <v>24196</v>
      </c>
      <c r="G6305" s="7">
        <v>197.56</v>
      </c>
    </row>
    <row r="6306" spans="1:7" x14ac:dyDescent="0.3">
      <c r="A6306" s="310">
        <v>3023304</v>
      </c>
      <c r="B6306" t="s">
        <v>24225</v>
      </c>
      <c r="C6306" t="s">
        <v>24226</v>
      </c>
      <c r="D6306" t="s">
        <v>373</v>
      </c>
      <c r="E6306">
        <v>615130</v>
      </c>
      <c r="F6306" t="s">
        <v>24196</v>
      </c>
      <c r="G6306" s="7">
        <v>1412.06</v>
      </c>
    </row>
    <row r="6307" spans="1:7" x14ac:dyDescent="0.3">
      <c r="A6307" s="310">
        <v>3023304</v>
      </c>
      <c r="B6307" t="s">
        <v>24225</v>
      </c>
      <c r="C6307" t="s">
        <v>24226</v>
      </c>
      <c r="D6307" t="s">
        <v>375</v>
      </c>
      <c r="E6307">
        <v>615140</v>
      </c>
      <c r="F6307" t="s">
        <v>24196</v>
      </c>
      <c r="G6307" s="7">
        <v>-44.33</v>
      </c>
    </row>
    <row r="6308" spans="1:7" x14ac:dyDescent="0.3">
      <c r="A6308" s="310">
        <v>3023304</v>
      </c>
      <c r="B6308" t="s">
        <v>24225</v>
      </c>
      <c r="C6308" t="s">
        <v>24226</v>
      </c>
      <c r="D6308" t="s">
        <v>371</v>
      </c>
      <c r="E6308">
        <v>616100</v>
      </c>
      <c r="F6308" t="s">
        <v>24196</v>
      </c>
      <c r="G6308" s="7">
        <v>340.43</v>
      </c>
    </row>
    <row r="6309" spans="1:7" x14ac:dyDescent="0.3">
      <c r="A6309" s="310">
        <v>3023304</v>
      </c>
      <c r="B6309" t="s">
        <v>24225</v>
      </c>
      <c r="C6309" t="s">
        <v>24226</v>
      </c>
      <c r="D6309" t="s">
        <v>371</v>
      </c>
      <c r="E6309">
        <v>617100</v>
      </c>
      <c r="F6309" t="s">
        <v>24196</v>
      </c>
      <c r="G6309" s="7">
        <v>1014.08</v>
      </c>
    </row>
    <row r="6310" spans="1:7" x14ac:dyDescent="0.3">
      <c r="A6310" s="310">
        <v>3023304</v>
      </c>
      <c r="B6310" t="s">
        <v>24225</v>
      </c>
      <c r="C6310" t="s">
        <v>24226</v>
      </c>
      <c r="D6310" t="s">
        <v>375</v>
      </c>
      <c r="E6310">
        <v>615140</v>
      </c>
      <c r="F6310" t="s">
        <v>24196</v>
      </c>
      <c r="G6310" s="7">
        <v>-44.33</v>
      </c>
    </row>
    <row r="6311" spans="1:7" x14ac:dyDescent="0.3">
      <c r="A6311" s="310">
        <v>3023304</v>
      </c>
      <c r="B6311" t="s">
        <v>24225</v>
      </c>
      <c r="C6311" t="s">
        <v>24226</v>
      </c>
      <c r="D6311" t="s">
        <v>371</v>
      </c>
      <c r="E6311">
        <v>617100</v>
      </c>
      <c r="F6311" t="s">
        <v>24196</v>
      </c>
      <c r="G6311" s="7">
        <v>1619.51</v>
      </c>
    </row>
    <row r="6312" spans="1:7" x14ac:dyDescent="0.3">
      <c r="A6312" s="310">
        <v>3023304</v>
      </c>
      <c r="B6312" t="s">
        <v>24225</v>
      </c>
      <c r="C6312" t="s">
        <v>24226</v>
      </c>
      <c r="D6312" t="s">
        <v>375</v>
      </c>
      <c r="E6312">
        <v>616130</v>
      </c>
      <c r="F6312" t="s">
        <v>24196</v>
      </c>
      <c r="G6312" s="7">
        <v>343.62</v>
      </c>
    </row>
    <row r="6313" spans="1:7" x14ac:dyDescent="0.3">
      <c r="A6313" s="310">
        <v>3023304</v>
      </c>
      <c r="B6313" t="s">
        <v>24225</v>
      </c>
      <c r="C6313" t="s">
        <v>24226</v>
      </c>
      <c r="D6313" t="s">
        <v>377</v>
      </c>
      <c r="E6313">
        <v>611130</v>
      </c>
      <c r="F6313" t="s">
        <v>24196</v>
      </c>
      <c r="G6313" s="7">
        <v>178.19</v>
      </c>
    </row>
    <row r="6314" spans="1:7" x14ac:dyDescent="0.3">
      <c r="A6314" s="310">
        <v>3023304</v>
      </c>
      <c r="B6314" t="s">
        <v>24225</v>
      </c>
      <c r="C6314" t="s">
        <v>24226</v>
      </c>
      <c r="D6314" t="s">
        <v>374</v>
      </c>
      <c r="E6314">
        <v>616120</v>
      </c>
      <c r="F6314" t="s">
        <v>24196</v>
      </c>
      <c r="G6314" s="7">
        <v>312.61</v>
      </c>
    </row>
    <row r="6315" spans="1:7" x14ac:dyDescent="0.3">
      <c r="A6315" s="310">
        <v>3023304</v>
      </c>
      <c r="B6315" t="s">
        <v>24225</v>
      </c>
      <c r="C6315" t="s">
        <v>24226</v>
      </c>
      <c r="D6315" t="s">
        <v>375</v>
      </c>
      <c r="E6315">
        <v>615140</v>
      </c>
      <c r="F6315" t="s">
        <v>24196</v>
      </c>
      <c r="G6315" s="7">
        <v>-44.33</v>
      </c>
    </row>
    <row r="6316" spans="1:7" x14ac:dyDescent="0.3">
      <c r="A6316" s="310">
        <v>3023304</v>
      </c>
      <c r="B6316" t="s">
        <v>24225</v>
      </c>
      <c r="C6316" t="s">
        <v>24226</v>
      </c>
      <c r="D6316" t="s">
        <v>375</v>
      </c>
      <c r="E6316">
        <v>615140</v>
      </c>
      <c r="F6316" t="s">
        <v>24196</v>
      </c>
      <c r="G6316" s="7">
        <v>-0.01</v>
      </c>
    </row>
    <row r="6317" spans="1:7" x14ac:dyDescent="0.3">
      <c r="A6317" s="310">
        <v>3023304</v>
      </c>
      <c r="B6317" t="s">
        <v>24225</v>
      </c>
      <c r="C6317" t="s">
        <v>24226</v>
      </c>
      <c r="D6317" t="s">
        <v>373</v>
      </c>
      <c r="E6317">
        <v>615130</v>
      </c>
      <c r="F6317" t="s">
        <v>24196</v>
      </c>
      <c r="G6317" s="7">
        <v>1411.44</v>
      </c>
    </row>
    <row r="6318" spans="1:7" x14ac:dyDescent="0.3">
      <c r="A6318" s="310">
        <v>3023304</v>
      </c>
      <c r="B6318" t="s">
        <v>24225</v>
      </c>
      <c r="C6318" t="s">
        <v>24226</v>
      </c>
      <c r="D6318" t="s">
        <v>371</v>
      </c>
      <c r="E6318">
        <v>617100</v>
      </c>
      <c r="F6318" t="s">
        <v>24196</v>
      </c>
      <c r="G6318" s="7">
        <v>770.5</v>
      </c>
    </row>
    <row r="6319" spans="1:7" x14ac:dyDescent="0.3">
      <c r="A6319" s="310">
        <v>3023304</v>
      </c>
      <c r="B6319" t="s">
        <v>24225</v>
      </c>
      <c r="C6319" t="s">
        <v>24226</v>
      </c>
      <c r="D6319" t="s">
        <v>373</v>
      </c>
      <c r="E6319">
        <v>615130</v>
      </c>
      <c r="F6319" t="s">
        <v>24196</v>
      </c>
      <c r="G6319" s="7">
        <v>858.96</v>
      </c>
    </row>
    <row r="6320" spans="1:7" x14ac:dyDescent="0.3">
      <c r="A6320" s="310">
        <v>3023304</v>
      </c>
      <c r="B6320" t="s">
        <v>24225</v>
      </c>
      <c r="C6320" t="s">
        <v>24226</v>
      </c>
      <c r="D6320" t="s">
        <v>375</v>
      </c>
      <c r="E6320">
        <v>615140</v>
      </c>
      <c r="F6320" t="s">
        <v>24196</v>
      </c>
      <c r="G6320" s="7">
        <v>-0.01</v>
      </c>
    </row>
    <row r="6321" spans="1:7" x14ac:dyDescent="0.3">
      <c r="A6321" s="310">
        <v>3023304</v>
      </c>
      <c r="B6321" t="s">
        <v>24225</v>
      </c>
      <c r="C6321" t="s">
        <v>24226</v>
      </c>
      <c r="D6321" t="s">
        <v>371</v>
      </c>
      <c r="E6321">
        <v>615100</v>
      </c>
      <c r="F6321" t="s">
        <v>24196</v>
      </c>
      <c r="G6321" s="7">
        <v>2686.55</v>
      </c>
    </row>
    <row r="6322" spans="1:7" x14ac:dyDescent="0.3">
      <c r="A6322" s="310">
        <v>3023304</v>
      </c>
      <c r="B6322" t="s">
        <v>24225</v>
      </c>
      <c r="C6322" t="s">
        <v>24226</v>
      </c>
      <c r="D6322" t="s">
        <v>371</v>
      </c>
      <c r="E6322">
        <v>617100</v>
      </c>
      <c r="F6322" t="s">
        <v>24196</v>
      </c>
      <c r="G6322" s="7">
        <v>1371.5</v>
      </c>
    </row>
    <row r="6323" spans="1:7" x14ac:dyDescent="0.3">
      <c r="A6323" s="310">
        <v>3023304</v>
      </c>
      <c r="B6323" t="s">
        <v>24225</v>
      </c>
      <c r="C6323" t="s">
        <v>24226</v>
      </c>
      <c r="D6323" t="s">
        <v>375</v>
      </c>
      <c r="E6323">
        <v>616130</v>
      </c>
      <c r="F6323" t="s">
        <v>24196</v>
      </c>
      <c r="G6323" s="7">
        <v>212.27</v>
      </c>
    </row>
    <row r="6324" spans="1:7" x14ac:dyDescent="0.3">
      <c r="A6324" s="310">
        <v>3023304</v>
      </c>
      <c r="B6324" t="s">
        <v>24225</v>
      </c>
      <c r="C6324" t="s">
        <v>24226</v>
      </c>
      <c r="D6324" t="s">
        <v>373</v>
      </c>
      <c r="E6324">
        <v>616160</v>
      </c>
      <c r="F6324" t="s">
        <v>24196</v>
      </c>
      <c r="G6324" s="7">
        <v>121.85</v>
      </c>
    </row>
    <row r="6325" spans="1:7" x14ac:dyDescent="0.3">
      <c r="A6325" s="310">
        <v>3023304</v>
      </c>
      <c r="B6325" t="s">
        <v>24225</v>
      </c>
      <c r="C6325" t="s">
        <v>24226</v>
      </c>
      <c r="D6325" t="s">
        <v>377</v>
      </c>
      <c r="E6325">
        <v>611110</v>
      </c>
      <c r="F6325" t="s">
        <v>24196</v>
      </c>
      <c r="G6325" s="7">
        <v>779.39</v>
      </c>
    </row>
    <row r="6326" spans="1:7" x14ac:dyDescent="0.3">
      <c r="A6326" s="310">
        <v>3023304</v>
      </c>
      <c r="B6326" t="s">
        <v>24225</v>
      </c>
      <c r="C6326" t="s">
        <v>24226</v>
      </c>
      <c r="D6326" t="s">
        <v>375</v>
      </c>
      <c r="E6326">
        <v>615140</v>
      </c>
      <c r="F6326" t="s">
        <v>24196</v>
      </c>
      <c r="G6326" s="7">
        <v>-44.33</v>
      </c>
    </row>
    <row r="6327" spans="1:7" x14ac:dyDescent="0.3">
      <c r="A6327" s="310">
        <v>3023304</v>
      </c>
      <c r="B6327" t="s">
        <v>24225</v>
      </c>
      <c r="C6327" t="s">
        <v>24226</v>
      </c>
      <c r="D6327" t="s">
        <v>375</v>
      </c>
      <c r="E6327">
        <v>615140</v>
      </c>
      <c r="F6327" t="s">
        <v>24196</v>
      </c>
      <c r="G6327" s="7">
        <v>-44.33</v>
      </c>
    </row>
    <row r="6328" spans="1:7" x14ac:dyDescent="0.3">
      <c r="A6328" s="310">
        <v>3023304</v>
      </c>
      <c r="B6328" t="s">
        <v>24225</v>
      </c>
      <c r="C6328" t="s">
        <v>24226</v>
      </c>
      <c r="D6328" t="s">
        <v>371</v>
      </c>
      <c r="E6328">
        <v>617100</v>
      </c>
      <c r="F6328" t="s">
        <v>24196</v>
      </c>
      <c r="G6328" s="7">
        <v>555.20000000000005</v>
      </c>
    </row>
    <row r="6329" spans="1:7" x14ac:dyDescent="0.3">
      <c r="A6329" s="310">
        <v>3023304</v>
      </c>
      <c r="B6329" t="s">
        <v>24225</v>
      </c>
      <c r="C6329" t="s">
        <v>24226</v>
      </c>
      <c r="D6329" t="s">
        <v>371</v>
      </c>
      <c r="E6329">
        <v>617100</v>
      </c>
      <c r="F6329" t="s">
        <v>24196</v>
      </c>
      <c r="G6329" s="7">
        <v>1039.8399999999999</v>
      </c>
    </row>
    <row r="6330" spans="1:7" x14ac:dyDescent="0.3">
      <c r="A6330" s="310">
        <v>3023304</v>
      </c>
      <c r="B6330" t="s">
        <v>24225</v>
      </c>
      <c r="C6330" t="s">
        <v>24226</v>
      </c>
      <c r="D6330" t="s">
        <v>371</v>
      </c>
      <c r="E6330">
        <v>617100</v>
      </c>
      <c r="F6330" t="s">
        <v>24196</v>
      </c>
      <c r="G6330" s="7">
        <v>537.72</v>
      </c>
    </row>
    <row r="6331" spans="1:7" x14ac:dyDescent="0.3">
      <c r="A6331" s="310">
        <v>3023304</v>
      </c>
      <c r="B6331" t="s">
        <v>24225</v>
      </c>
      <c r="C6331" t="s">
        <v>24226</v>
      </c>
      <c r="D6331" t="s">
        <v>371</v>
      </c>
      <c r="E6331">
        <v>615100</v>
      </c>
      <c r="F6331" t="s">
        <v>24196</v>
      </c>
      <c r="G6331" s="7">
        <v>867.8</v>
      </c>
    </row>
    <row r="6332" spans="1:7" x14ac:dyDescent="0.3">
      <c r="A6332" s="310">
        <v>3023304</v>
      </c>
      <c r="B6332" t="s">
        <v>24225</v>
      </c>
      <c r="C6332" t="s">
        <v>24226</v>
      </c>
      <c r="D6332" t="s">
        <v>373</v>
      </c>
      <c r="E6332">
        <v>615130</v>
      </c>
      <c r="F6332" t="s">
        <v>24196</v>
      </c>
      <c r="G6332" s="7">
        <v>2676.98</v>
      </c>
    </row>
    <row r="6333" spans="1:7" x14ac:dyDescent="0.3">
      <c r="A6333" s="310">
        <v>3023304</v>
      </c>
      <c r="B6333" t="s">
        <v>24225</v>
      </c>
      <c r="C6333" t="s">
        <v>24226</v>
      </c>
      <c r="D6333" t="s">
        <v>371</v>
      </c>
      <c r="E6333">
        <v>616100</v>
      </c>
      <c r="F6333" t="s">
        <v>24196</v>
      </c>
      <c r="G6333" s="7">
        <v>586.49</v>
      </c>
    </row>
    <row r="6334" spans="1:7" x14ac:dyDescent="0.3">
      <c r="A6334" s="310">
        <v>3023304</v>
      </c>
      <c r="B6334" t="s">
        <v>24225</v>
      </c>
      <c r="C6334" t="s">
        <v>24226</v>
      </c>
      <c r="D6334" t="s">
        <v>371</v>
      </c>
      <c r="E6334">
        <v>616100</v>
      </c>
      <c r="F6334" t="s">
        <v>24196</v>
      </c>
      <c r="G6334" s="7">
        <v>784.47</v>
      </c>
    </row>
    <row r="6335" spans="1:7" x14ac:dyDescent="0.3">
      <c r="A6335" s="310">
        <v>3023304</v>
      </c>
      <c r="B6335" t="s">
        <v>24225</v>
      </c>
      <c r="C6335" t="s">
        <v>24226</v>
      </c>
      <c r="D6335" t="s">
        <v>373</v>
      </c>
      <c r="E6335">
        <v>616160</v>
      </c>
      <c r="F6335" t="s">
        <v>24196</v>
      </c>
      <c r="G6335" s="7">
        <v>49.13</v>
      </c>
    </row>
    <row r="6336" spans="1:7" x14ac:dyDescent="0.3">
      <c r="A6336" s="310">
        <v>3023304</v>
      </c>
      <c r="B6336" t="s">
        <v>24225</v>
      </c>
      <c r="C6336" t="s">
        <v>24226</v>
      </c>
      <c r="D6336" t="s">
        <v>373</v>
      </c>
      <c r="E6336">
        <v>615130</v>
      </c>
      <c r="F6336" t="s">
        <v>24196</v>
      </c>
      <c r="G6336" s="7">
        <v>24</v>
      </c>
    </row>
    <row r="6337" spans="1:7" x14ac:dyDescent="0.3">
      <c r="A6337" s="310">
        <v>3023304</v>
      </c>
      <c r="B6337" t="s">
        <v>24225</v>
      </c>
      <c r="C6337" t="s">
        <v>24226</v>
      </c>
      <c r="D6337" t="s">
        <v>377</v>
      </c>
      <c r="E6337">
        <v>611120</v>
      </c>
      <c r="F6337" t="s">
        <v>24196</v>
      </c>
      <c r="G6337" s="7">
        <v>68.47</v>
      </c>
    </row>
    <row r="6338" spans="1:7" x14ac:dyDescent="0.3">
      <c r="A6338" s="310">
        <v>3023304</v>
      </c>
      <c r="B6338" t="s">
        <v>24225</v>
      </c>
      <c r="C6338" t="s">
        <v>24226</v>
      </c>
      <c r="D6338" t="s">
        <v>371</v>
      </c>
      <c r="E6338">
        <v>616100</v>
      </c>
      <c r="F6338" t="s">
        <v>24196</v>
      </c>
      <c r="G6338" s="7">
        <v>218.68</v>
      </c>
    </row>
    <row r="6339" spans="1:7" x14ac:dyDescent="0.3">
      <c r="A6339" s="310">
        <v>3023304</v>
      </c>
      <c r="B6339" t="s">
        <v>24225</v>
      </c>
      <c r="C6339" t="s">
        <v>24226</v>
      </c>
      <c r="D6339" t="s">
        <v>375</v>
      </c>
      <c r="E6339">
        <v>615140</v>
      </c>
      <c r="F6339" t="s">
        <v>24196</v>
      </c>
      <c r="G6339" s="7">
        <v>-44.33</v>
      </c>
    </row>
    <row r="6340" spans="1:7" x14ac:dyDescent="0.3">
      <c r="A6340" s="310">
        <v>3023304</v>
      </c>
      <c r="B6340" t="s">
        <v>24225</v>
      </c>
      <c r="C6340" t="s">
        <v>24226</v>
      </c>
      <c r="D6340" t="s">
        <v>375</v>
      </c>
      <c r="E6340">
        <v>615140</v>
      </c>
      <c r="F6340" t="s">
        <v>24196</v>
      </c>
      <c r="G6340" s="7">
        <v>-44.33</v>
      </c>
    </row>
    <row r="6341" spans="1:7" x14ac:dyDescent="0.3">
      <c r="A6341" s="310">
        <v>3023304</v>
      </c>
      <c r="B6341" t="s">
        <v>24225</v>
      </c>
      <c r="C6341" t="s">
        <v>24226</v>
      </c>
      <c r="D6341" t="s">
        <v>373</v>
      </c>
      <c r="E6341">
        <v>616160</v>
      </c>
      <c r="F6341" t="s">
        <v>24196</v>
      </c>
      <c r="G6341" s="7">
        <v>243.55</v>
      </c>
    </row>
    <row r="6342" spans="1:7" x14ac:dyDescent="0.3">
      <c r="A6342" s="310">
        <v>3023304</v>
      </c>
      <c r="B6342" t="s">
        <v>24225</v>
      </c>
      <c r="C6342" t="s">
        <v>24226</v>
      </c>
      <c r="D6342" t="s">
        <v>374</v>
      </c>
      <c r="E6342">
        <v>615120</v>
      </c>
      <c r="F6342" t="s">
        <v>24196</v>
      </c>
      <c r="G6342" s="7">
        <v>113.96</v>
      </c>
    </row>
    <row r="6343" spans="1:7" x14ac:dyDescent="0.3">
      <c r="A6343" s="310">
        <v>3023304</v>
      </c>
      <c r="B6343" t="s">
        <v>24225</v>
      </c>
      <c r="C6343" t="s">
        <v>24226</v>
      </c>
      <c r="D6343" t="s">
        <v>373</v>
      </c>
      <c r="E6343">
        <v>615130</v>
      </c>
      <c r="F6343" t="s">
        <v>24196</v>
      </c>
      <c r="G6343" s="7">
        <v>1643.12</v>
      </c>
    </row>
    <row r="6344" spans="1:7" x14ac:dyDescent="0.3">
      <c r="A6344" s="310">
        <v>3023304</v>
      </c>
      <c r="B6344" t="s">
        <v>24225</v>
      </c>
      <c r="C6344" t="s">
        <v>24226</v>
      </c>
      <c r="D6344" t="s">
        <v>377</v>
      </c>
      <c r="E6344">
        <v>611110</v>
      </c>
      <c r="F6344" t="s">
        <v>24196</v>
      </c>
      <c r="G6344" s="7">
        <v>278.38</v>
      </c>
    </row>
    <row r="6345" spans="1:7" x14ac:dyDescent="0.3">
      <c r="A6345" s="310">
        <v>3023304</v>
      </c>
      <c r="B6345" t="s">
        <v>24225</v>
      </c>
      <c r="C6345" t="s">
        <v>24226</v>
      </c>
      <c r="D6345" t="s">
        <v>375</v>
      </c>
      <c r="E6345">
        <v>615140</v>
      </c>
      <c r="F6345" t="s">
        <v>24196</v>
      </c>
      <c r="G6345" s="7">
        <v>1374.33</v>
      </c>
    </row>
    <row r="6346" spans="1:7" x14ac:dyDescent="0.3">
      <c r="A6346" s="310">
        <v>3023304</v>
      </c>
      <c r="B6346" t="s">
        <v>24225</v>
      </c>
      <c r="C6346" t="s">
        <v>24226</v>
      </c>
      <c r="D6346" t="s">
        <v>377</v>
      </c>
      <c r="E6346">
        <v>611110</v>
      </c>
      <c r="F6346" t="s">
        <v>24196</v>
      </c>
      <c r="G6346" s="7">
        <v>94.07</v>
      </c>
    </row>
    <row r="6347" spans="1:7" x14ac:dyDescent="0.3">
      <c r="A6347" s="310">
        <v>3023304</v>
      </c>
      <c r="B6347" t="s">
        <v>24225</v>
      </c>
      <c r="C6347" t="s">
        <v>24226</v>
      </c>
      <c r="D6347" t="s">
        <v>372</v>
      </c>
      <c r="E6347">
        <v>616150</v>
      </c>
      <c r="F6347" t="s">
        <v>24196</v>
      </c>
      <c r="G6347" s="7">
        <v>124.11</v>
      </c>
    </row>
    <row r="6348" spans="1:7" x14ac:dyDescent="0.3">
      <c r="A6348" s="310">
        <v>3023304</v>
      </c>
      <c r="B6348" t="s">
        <v>24225</v>
      </c>
      <c r="C6348" t="s">
        <v>24226</v>
      </c>
      <c r="D6348" t="s">
        <v>375</v>
      </c>
      <c r="E6348">
        <v>615140</v>
      </c>
      <c r="F6348" t="s">
        <v>24196</v>
      </c>
      <c r="G6348" s="7">
        <v>-44.33</v>
      </c>
    </row>
    <row r="6349" spans="1:7" x14ac:dyDescent="0.3">
      <c r="A6349" s="310">
        <v>3023304</v>
      </c>
      <c r="B6349" t="s">
        <v>24225</v>
      </c>
      <c r="C6349" t="s">
        <v>24226</v>
      </c>
      <c r="D6349" t="s">
        <v>375</v>
      </c>
      <c r="E6349">
        <v>615140</v>
      </c>
      <c r="F6349" t="s">
        <v>24196</v>
      </c>
      <c r="G6349" s="7">
        <v>-44.33</v>
      </c>
    </row>
    <row r="6350" spans="1:7" x14ac:dyDescent="0.3">
      <c r="A6350" s="310">
        <v>3023304</v>
      </c>
      <c r="B6350" t="s">
        <v>24225</v>
      </c>
      <c r="C6350" t="s">
        <v>24226</v>
      </c>
      <c r="D6350" t="s">
        <v>371</v>
      </c>
      <c r="E6350">
        <v>615100</v>
      </c>
      <c r="F6350" t="s">
        <v>24196</v>
      </c>
      <c r="G6350" s="7">
        <v>226.07</v>
      </c>
    </row>
    <row r="6351" spans="1:7" x14ac:dyDescent="0.3">
      <c r="A6351" s="310">
        <v>3023304</v>
      </c>
      <c r="B6351" t="s">
        <v>24225</v>
      </c>
      <c r="C6351" t="s">
        <v>24226</v>
      </c>
      <c r="D6351" t="s">
        <v>373</v>
      </c>
      <c r="E6351">
        <v>615130</v>
      </c>
      <c r="F6351" t="s">
        <v>24196</v>
      </c>
      <c r="G6351" s="7">
        <v>198.84</v>
      </c>
    </row>
    <row r="6352" spans="1:7" x14ac:dyDescent="0.3">
      <c r="A6352" s="310">
        <v>3023304</v>
      </c>
      <c r="B6352" t="s">
        <v>24225</v>
      </c>
      <c r="C6352" t="s">
        <v>24226</v>
      </c>
      <c r="D6352" t="s">
        <v>373</v>
      </c>
      <c r="E6352">
        <v>615130</v>
      </c>
      <c r="F6352" t="s">
        <v>24196</v>
      </c>
      <c r="G6352" s="7">
        <v>78.17</v>
      </c>
    </row>
    <row r="6353" spans="1:7" x14ac:dyDescent="0.3">
      <c r="A6353" s="310">
        <v>3023304</v>
      </c>
      <c r="B6353" t="s">
        <v>24225</v>
      </c>
      <c r="C6353" t="s">
        <v>24226</v>
      </c>
      <c r="D6353" t="s">
        <v>375</v>
      </c>
      <c r="E6353">
        <v>615140</v>
      </c>
      <c r="F6353" t="s">
        <v>24196</v>
      </c>
      <c r="G6353" s="7">
        <v>-44.33</v>
      </c>
    </row>
    <row r="6354" spans="1:7" x14ac:dyDescent="0.3">
      <c r="A6354" s="310">
        <v>3023304</v>
      </c>
      <c r="B6354" t="s">
        <v>24225</v>
      </c>
      <c r="C6354" t="s">
        <v>24226</v>
      </c>
      <c r="D6354" t="s">
        <v>375</v>
      </c>
      <c r="E6354">
        <v>615140</v>
      </c>
      <c r="F6354" t="s">
        <v>24196</v>
      </c>
      <c r="G6354" s="7">
        <v>-44.33</v>
      </c>
    </row>
    <row r="6355" spans="1:7" x14ac:dyDescent="0.3">
      <c r="A6355" s="310">
        <v>3023304</v>
      </c>
      <c r="B6355" t="s">
        <v>24225</v>
      </c>
      <c r="C6355" t="s">
        <v>24226</v>
      </c>
      <c r="D6355" t="s">
        <v>375</v>
      </c>
      <c r="E6355">
        <v>615140</v>
      </c>
      <c r="F6355" t="s">
        <v>24196</v>
      </c>
      <c r="G6355" s="7">
        <v>-44.33</v>
      </c>
    </row>
    <row r="6356" spans="1:7" x14ac:dyDescent="0.3">
      <c r="A6356" s="310">
        <v>3023304</v>
      </c>
      <c r="B6356" t="s">
        <v>24225</v>
      </c>
      <c r="C6356" t="s">
        <v>24226</v>
      </c>
      <c r="D6356" t="s">
        <v>373</v>
      </c>
      <c r="E6356">
        <v>615130</v>
      </c>
      <c r="F6356" t="s">
        <v>24196</v>
      </c>
      <c r="G6356" s="7">
        <v>3171.5</v>
      </c>
    </row>
    <row r="6357" spans="1:7" x14ac:dyDescent="0.3">
      <c r="A6357" s="310">
        <v>3023304</v>
      </c>
      <c r="B6357" t="s">
        <v>24225</v>
      </c>
      <c r="C6357" t="s">
        <v>24226</v>
      </c>
      <c r="D6357" t="s">
        <v>375</v>
      </c>
      <c r="E6357">
        <v>615140</v>
      </c>
      <c r="F6357" t="s">
        <v>24196</v>
      </c>
      <c r="G6357" s="7">
        <v>-44.33</v>
      </c>
    </row>
    <row r="6358" spans="1:7" x14ac:dyDescent="0.3">
      <c r="A6358" s="310">
        <v>3023304</v>
      </c>
      <c r="B6358" t="s">
        <v>24225</v>
      </c>
      <c r="C6358" t="s">
        <v>24226</v>
      </c>
      <c r="D6358" t="s">
        <v>373</v>
      </c>
      <c r="E6358">
        <v>616160</v>
      </c>
      <c r="F6358" t="s">
        <v>24196</v>
      </c>
      <c r="G6358" s="7">
        <v>413.17</v>
      </c>
    </row>
    <row r="6359" spans="1:7" x14ac:dyDescent="0.3">
      <c r="A6359" s="310">
        <v>3023304</v>
      </c>
      <c r="B6359" t="s">
        <v>24225</v>
      </c>
      <c r="C6359" t="s">
        <v>24226</v>
      </c>
      <c r="D6359" t="s">
        <v>375</v>
      </c>
      <c r="E6359">
        <v>615140</v>
      </c>
      <c r="F6359" t="s">
        <v>24196</v>
      </c>
      <c r="G6359" s="7">
        <v>-0.01</v>
      </c>
    </row>
    <row r="6360" spans="1:7" x14ac:dyDescent="0.3">
      <c r="A6360" s="310">
        <v>3023304</v>
      </c>
      <c r="B6360" t="s">
        <v>24225</v>
      </c>
      <c r="C6360" t="s">
        <v>24226</v>
      </c>
      <c r="D6360" t="s">
        <v>373</v>
      </c>
      <c r="E6360">
        <v>615130</v>
      </c>
      <c r="F6360" t="s">
        <v>24196</v>
      </c>
      <c r="G6360" s="7">
        <v>1843.99</v>
      </c>
    </row>
    <row r="6361" spans="1:7" x14ac:dyDescent="0.3">
      <c r="A6361" s="310">
        <v>3023304</v>
      </c>
      <c r="B6361" t="s">
        <v>24225</v>
      </c>
      <c r="C6361" t="s">
        <v>24226</v>
      </c>
      <c r="D6361" t="s">
        <v>373</v>
      </c>
      <c r="E6361">
        <v>617150</v>
      </c>
      <c r="F6361" t="s">
        <v>24196</v>
      </c>
      <c r="G6361" s="7">
        <v>546.1</v>
      </c>
    </row>
    <row r="6362" spans="1:7" x14ac:dyDescent="0.3">
      <c r="A6362" s="310">
        <v>3023304</v>
      </c>
      <c r="B6362" t="s">
        <v>24225</v>
      </c>
      <c r="C6362" t="s">
        <v>24226</v>
      </c>
      <c r="D6362" t="s">
        <v>371</v>
      </c>
      <c r="E6362">
        <v>615100</v>
      </c>
      <c r="F6362" t="s">
        <v>24196</v>
      </c>
      <c r="G6362" s="7">
        <v>4044.33</v>
      </c>
    </row>
    <row r="6363" spans="1:7" x14ac:dyDescent="0.3">
      <c r="A6363" s="310">
        <v>3023304</v>
      </c>
      <c r="B6363" t="s">
        <v>24225</v>
      </c>
      <c r="C6363" t="s">
        <v>24226</v>
      </c>
      <c r="D6363" t="s">
        <v>373</v>
      </c>
      <c r="E6363">
        <v>616160</v>
      </c>
      <c r="F6363" t="s">
        <v>24196</v>
      </c>
      <c r="G6363" s="7">
        <v>351.74</v>
      </c>
    </row>
    <row r="6364" spans="1:7" x14ac:dyDescent="0.3">
      <c r="A6364" s="310">
        <v>3023304</v>
      </c>
      <c r="B6364" t="s">
        <v>24225</v>
      </c>
      <c r="C6364" t="s">
        <v>24226</v>
      </c>
      <c r="D6364" t="s">
        <v>371</v>
      </c>
      <c r="E6364">
        <v>615100</v>
      </c>
      <c r="F6364" t="s">
        <v>24196</v>
      </c>
      <c r="G6364" s="7">
        <v>282.58</v>
      </c>
    </row>
    <row r="6365" spans="1:7" x14ac:dyDescent="0.3">
      <c r="A6365" s="310">
        <v>3023304</v>
      </c>
      <c r="B6365" t="s">
        <v>24225</v>
      </c>
      <c r="C6365" t="s">
        <v>24226</v>
      </c>
      <c r="D6365" t="s">
        <v>375</v>
      </c>
      <c r="E6365">
        <v>615140</v>
      </c>
      <c r="F6365" t="s">
        <v>24196</v>
      </c>
      <c r="G6365" s="7">
        <v>-0.01</v>
      </c>
    </row>
    <row r="6366" spans="1:7" x14ac:dyDescent="0.3">
      <c r="A6366" s="310">
        <v>3023304</v>
      </c>
      <c r="B6366" t="s">
        <v>24225</v>
      </c>
      <c r="C6366" t="s">
        <v>24226</v>
      </c>
      <c r="D6366" t="s">
        <v>371</v>
      </c>
      <c r="E6366">
        <v>616100</v>
      </c>
      <c r="F6366" t="s">
        <v>24196</v>
      </c>
      <c r="G6366" s="7">
        <v>588.29999999999995</v>
      </c>
    </row>
    <row r="6367" spans="1:7" x14ac:dyDescent="0.3">
      <c r="A6367" s="310">
        <v>3023304</v>
      </c>
      <c r="B6367" t="s">
        <v>24225</v>
      </c>
      <c r="C6367" t="s">
        <v>24226</v>
      </c>
      <c r="D6367" t="s">
        <v>373</v>
      </c>
      <c r="E6367">
        <v>617150</v>
      </c>
      <c r="F6367" t="s">
        <v>24196</v>
      </c>
      <c r="G6367" s="7">
        <v>335.2</v>
      </c>
    </row>
    <row r="6368" spans="1:7" x14ac:dyDescent="0.3">
      <c r="A6368" s="310">
        <v>3023304</v>
      </c>
      <c r="B6368" t="s">
        <v>24225</v>
      </c>
      <c r="C6368" t="s">
        <v>24226</v>
      </c>
      <c r="D6368" t="s">
        <v>371</v>
      </c>
      <c r="E6368">
        <v>616100</v>
      </c>
      <c r="F6368" t="s">
        <v>24196</v>
      </c>
      <c r="G6368" s="7">
        <v>467.82</v>
      </c>
    </row>
    <row r="6369" spans="1:7" x14ac:dyDescent="0.3">
      <c r="A6369" s="310">
        <v>3023304</v>
      </c>
      <c r="B6369" t="s">
        <v>24225</v>
      </c>
      <c r="C6369" t="s">
        <v>24226</v>
      </c>
      <c r="D6369" t="s">
        <v>377</v>
      </c>
      <c r="E6369">
        <v>611130</v>
      </c>
      <c r="F6369" t="s">
        <v>24196</v>
      </c>
      <c r="G6369" s="7">
        <v>106.18</v>
      </c>
    </row>
    <row r="6370" spans="1:7" x14ac:dyDescent="0.3">
      <c r="A6370" s="310">
        <v>3023304</v>
      </c>
      <c r="B6370" t="s">
        <v>24225</v>
      </c>
      <c r="C6370" t="s">
        <v>24226</v>
      </c>
      <c r="D6370" t="s">
        <v>375</v>
      </c>
      <c r="E6370">
        <v>615140</v>
      </c>
      <c r="F6370" t="s">
        <v>24196</v>
      </c>
      <c r="G6370" s="7">
        <v>-0.01</v>
      </c>
    </row>
    <row r="6371" spans="1:7" x14ac:dyDescent="0.3">
      <c r="A6371" s="310">
        <v>3023304</v>
      </c>
      <c r="B6371" t="s">
        <v>24225</v>
      </c>
      <c r="C6371" t="s">
        <v>24226</v>
      </c>
      <c r="D6371" t="s">
        <v>377</v>
      </c>
      <c r="E6371">
        <v>611120</v>
      </c>
      <c r="F6371" t="s">
        <v>24196</v>
      </c>
      <c r="G6371" s="7">
        <v>54.47</v>
      </c>
    </row>
    <row r="6372" spans="1:7" x14ac:dyDescent="0.3">
      <c r="A6372" s="310">
        <v>3023304</v>
      </c>
      <c r="B6372" t="s">
        <v>24225</v>
      </c>
      <c r="C6372" t="s">
        <v>24226</v>
      </c>
      <c r="D6372" t="s">
        <v>371</v>
      </c>
      <c r="E6372">
        <v>616100</v>
      </c>
      <c r="F6372" t="s">
        <v>24196</v>
      </c>
      <c r="G6372" s="7">
        <v>481.3</v>
      </c>
    </row>
    <row r="6373" spans="1:7" x14ac:dyDescent="0.3">
      <c r="A6373" s="310">
        <v>3023304</v>
      </c>
      <c r="B6373" t="s">
        <v>24225</v>
      </c>
      <c r="C6373" t="s">
        <v>24226</v>
      </c>
      <c r="D6373" t="s">
        <v>375</v>
      </c>
      <c r="E6373">
        <v>615140</v>
      </c>
      <c r="F6373" t="s">
        <v>24196</v>
      </c>
      <c r="G6373" s="7">
        <v>-44.33</v>
      </c>
    </row>
    <row r="6374" spans="1:7" x14ac:dyDescent="0.3">
      <c r="A6374" s="310">
        <v>3023304</v>
      </c>
      <c r="B6374" t="s">
        <v>24225</v>
      </c>
      <c r="C6374" t="s">
        <v>24226</v>
      </c>
      <c r="D6374" t="s">
        <v>375</v>
      </c>
      <c r="E6374">
        <v>615140</v>
      </c>
      <c r="F6374" t="s">
        <v>24196</v>
      </c>
      <c r="G6374" s="7">
        <v>1692.72</v>
      </c>
    </row>
    <row r="6375" spans="1:7" x14ac:dyDescent="0.3">
      <c r="A6375" s="310">
        <v>3023304</v>
      </c>
      <c r="B6375" t="s">
        <v>24225</v>
      </c>
      <c r="C6375" t="s">
        <v>24226</v>
      </c>
      <c r="D6375" t="s">
        <v>373</v>
      </c>
      <c r="E6375">
        <v>615130</v>
      </c>
      <c r="F6375" t="s">
        <v>24196</v>
      </c>
      <c r="G6375" s="7">
        <v>850.44</v>
      </c>
    </row>
    <row r="6376" spans="1:7" x14ac:dyDescent="0.3">
      <c r="A6376" s="310">
        <v>3023304</v>
      </c>
      <c r="B6376" t="s">
        <v>24225</v>
      </c>
      <c r="C6376" t="s">
        <v>24226</v>
      </c>
      <c r="D6376" t="s">
        <v>373</v>
      </c>
      <c r="E6376">
        <v>615130</v>
      </c>
      <c r="F6376" t="s">
        <v>24196</v>
      </c>
      <c r="G6376" s="7">
        <v>1817.97</v>
      </c>
    </row>
    <row r="6377" spans="1:7" x14ac:dyDescent="0.3">
      <c r="A6377" s="310">
        <v>3023304</v>
      </c>
      <c r="B6377" t="s">
        <v>24225</v>
      </c>
      <c r="C6377" t="s">
        <v>24226</v>
      </c>
      <c r="D6377" t="s">
        <v>375</v>
      </c>
      <c r="E6377">
        <v>615140</v>
      </c>
      <c r="F6377" t="s">
        <v>24196</v>
      </c>
      <c r="G6377" s="7">
        <v>-0.01</v>
      </c>
    </row>
    <row r="6378" spans="1:7" x14ac:dyDescent="0.3">
      <c r="A6378" s="310">
        <v>3023304</v>
      </c>
      <c r="B6378" t="s">
        <v>24225</v>
      </c>
      <c r="C6378" t="s">
        <v>24226</v>
      </c>
      <c r="D6378" t="s">
        <v>375</v>
      </c>
      <c r="E6378">
        <v>615140</v>
      </c>
      <c r="F6378" t="s">
        <v>24196</v>
      </c>
      <c r="G6378" s="7">
        <v>-0.01</v>
      </c>
    </row>
    <row r="6379" spans="1:7" x14ac:dyDescent="0.3">
      <c r="A6379" s="310">
        <v>3023304</v>
      </c>
      <c r="B6379" t="s">
        <v>24225</v>
      </c>
      <c r="C6379" t="s">
        <v>24226</v>
      </c>
      <c r="D6379" t="s">
        <v>375</v>
      </c>
      <c r="E6379">
        <v>615140</v>
      </c>
      <c r="F6379" t="s">
        <v>24196</v>
      </c>
      <c r="G6379" s="7">
        <v>-44.33</v>
      </c>
    </row>
    <row r="6380" spans="1:7" x14ac:dyDescent="0.3">
      <c r="A6380" s="310">
        <v>3023304</v>
      </c>
      <c r="B6380" t="s">
        <v>24225</v>
      </c>
      <c r="C6380" t="s">
        <v>24226</v>
      </c>
      <c r="D6380" t="s">
        <v>375</v>
      </c>
      <c r="E6380">
        <v>615140</v>
      </c>
      <c r="F6380" t="s">
        <v>24196</v>
      </c>
      <c r="G6380" s="7">
        <v>-44.33</v>
      </c>
    </row>
    <row r="6381" spans="1:7" x14ac:dyDescent="0.3">
      <c r="A6381" s="310">
        <v>3023304</v>
      </c>
      <c r="B6381" t="s">
        <v>24225</v>
      </c>
      <c r="C6381" t="s">
        <v>24226</v>
      </c>
      <c r="D6381" t="s">
        <v>375</v>
      </c>
      <c r="E6381">
        <v>615140</v>
      </c>
      <c r="F6381" t="s">
        <v>24196</v>
      </c>
      <c r="G6381" s="7">
        <v>-44.33</v>
      </c>
    </row>
    <row r="6382" spans="1:7" x14ac:dyDescent="0.3">
      <c r="A6382" s="310">
        <v>3023304</v>
      </c>
      <c r="B6382" t="s">
        <v>24225</v>
      </c>
      <c r="C6382" t="s">
        <v>24226</v>
      </c>
      <c r="D6382" t="s">
        <v>375</v>
      </c>
      <c r="E6382">
        <v>615140</v>
      </c>
      <c r="F6382" t="s">
        <v>24196</v>
      </c>
      <c r="G6382" s="7">
        <v>2707.81</v>
      </c>
    </row>
    <row r="6383" spans="1:7" x14ac:dyDescent="0.3">
      <c r="A6383" s="310">
        <v>3023304</v>
      </c>
      <c r="B6383" t="s">
        <v>24225</v>
      </c>
      <c r="C6383" t="s">
        <v>24226</v>
      </c>
      <c r="D6383" t="s">
        <v>373</v>
      </c>
      <c r="E6383">
        <v>617150</v>
      </c>
      <c r="F6383" t="s">
        <v>24196</v>
      </c>
      <c r="G6383" s="7">
        <v>338.44</v>
      </c>
    </row>
    <row r="6384" spans="1:7" x14ac:dyDescent="0.3">
      <c r="A6384" s="310">
        <v>3023304</v>
      </c>
      <c r="B6384" t="s">
        <v>24225</v>
      </c>
      <c r="C6384" t="s">
        <v>24226</v>
      </c>
      <c r="D6384" t="s">
        <v>377</v>
      </c>
      <c r="E6384">
        <v>611120</v>
      </c>
      <c r="F6384" t="s">
        <v>24196</v>
      </c>
      <c r="G6384" s="7">
        <v>31.45</v>
      </c>
    </row>
    <row r="6385" spans="1:7" x14ac:dyDescent="0.3">
      <c r="A6385" s="310">
        <v>3023304</v>
      </c>
      <c r="B6385" t="s">
        <v>24225</v>
      </c>
      <c r="C6385" t="s">
        <v>24226</v>
      </c>
      <c r="D6385" t="s">
        <v>377</v>
      </c>
      <c r="E6385">
        <v>611120</v>
      </c>
      <c r="F6385" t="s">
        <v>24196</v>
      </c>
      <c r="G6385" s="7">
        <v>16.8</v>
      </c>
    </row>
    <row r="6386" spans="1:7" x14ac:dyDescent="0.3">
      <c r="A6386" s="310">
        <v>3023304</v>
      </c>
      <c r="B6386" t="s">
        <v>24225</v>
      </c>
      <c r="C6386" t="s">
        <v>24226</v>
      </c>
      <c r="D6386" t="s">
        <v>377</v>
      </c>
      <c r="E6386">
        <v>611130</v>
      </c>
      <c r="F6386" t="s">
        <v>24196</v>
      </c>
      <c r="G6386" s="7">
        <v>28.79</v>
      </c>
    </row>
    <row r="6387" spans="1:7" x14ac:dyDescent="0.3">
      <c r="A6387" s="310">
        <v>3023304</v>
      </c>
      <c r="B6387" t="s">
        <v>24225</v>
      </c>
      <c r="C6387" t="s">
        <v>24226</v>
      </c>
      <c r="D6387" t="s">
        <v>373</v>
      </c>
      <c r="E6387">
        <v>617150</v>
      </c>
      <c r="F6387" t="s">
        <v>24196</v>
      </c>
      <c r="G6387" s="7">
        <v>175.23</v>
      </c>
    </row>
    <row r="6388" spans="1:7" x14ac:dyDescent="0.3">
      <c r="A6388" s="310">
        <v>3023304</v>
      </c>
      <c r="B6388" t="s">
        <v>24225</v>
      </c>
      <c r="C6388" t="s">
        <v>24226</v>
      </c>
      <c r="D6388" t="s">
        <v>371</v>
      </c>
      <c r="E6388">
        <v>615100</v>
      </c>
      <c r="F6388" t="s">
        <v>24196</v>
      </c>
      <c r="G6388" s="7">
        <v>5646.83</v>
      </c>
    </row>
    <row r="6389" spans="1:7" x14ac:dyDescent="0.3">
      <c r="A6389" s="310">
        <v>3022036</v>
      </c>
      <c r="B6389" t="s">
        <v>24227</v>
      </c>
      <c r="C6389" t="s">
        <v>175</v>
      </c>
      <c r="D6389" t="s">
        <v>371</v>
      </c>
      <c r="E6389">
        <v>615100</v>
      </c>
      <c r="F6389" t="s">
        <v>24196</v>
      </c>
      <c r="G6389" s="7">
        <v>-80.98</v>
      </c>
    </row>
    <row r="6390" spans="1:7" x14ac:dyDescent="0.3">
      <c r="A6390" s="310">
        <v>3022036</v>
      </c>
      <c r="B6390" t="s">
        <v>24227</v>
      </c>
      <c r="C6390" t="s">
        <v>175</v>
      </c>
      <c r="D6390" t="s">
        <v>371</v>
      </c>
      <c r="E6390">
        <v>615100</v>
      </c>
      <c r="F6390" t="s">
        <v>24196</v>
      </c>
      <c r="G6390" s="7">
        <v>2699.7</v>
      </c>
    </row>
    <row r="6391" spans="1:7" x14ac:dyDescent="0.3">
      <c r="A6391" s="310">
        <v>3022036</v>
      </c>
      <c r="B6391" t="s">
        <v>24227</v>
      </c>
      <c r="C6391" t="s">
        <v>175</v>
      </c>
      <c r="D6391" t="s">
        <v>373</v>
      </c>
      <c r="E6391">
        <v>616160</v>
      </c>
      <c r="F6391" t="s">
        <v>24196</v>
      </c>
      <c r="G6391" s="7">
        <v>211.5</v>
      </c>
    </row>
    <row r="6392" spans="1:7" x14ac:dyDescent="0.3">
      <c r="A6392" s="310">
        <v>3022036</v>
      </c>
      <c r="B6392" t="s">
        <v>24227</v>
      </c>
      <c r="C6392" t="s">
        <v>175</v>
      </c>
      <c r="D6392" t="s">
        <v>371</v>
      </c>
      <c r="E6392">
        <v>615100</v>
      </c>
      <c r="F6392" t="s">
        <v>24196</v>
      </c>
      <c r="G6392" s="7">
        <v>-87.09</v>
      </c>
    </row>
    <row r="6393" spans="1:7" x14ac:dyDescent="0.3">
      <c r="A6393" s="310">
        <v>3022036</v>
      </c>
      <c r="B6393" t="s">
        <v>24227</v>
      </c>
      <c r="C6393" t="s">
        <v>175</v>
      </c>
      <c r="D6393" t="s">
        <v>371</v>
      </c>
      <c r="E6393">
        <v>615100</v>
      </c>
      <c r="F6393" t="s">
        <v>24196</v>
      </c>
      <c r="G6393" s="7">
        <v>0.01</v>
      </c>
    </row>
    <row r="6394" spans="1:7" x14ac:dyDescent="0.3">
      <c r="A6394" s="310">
        <v>3022036</v>
      </c>
      <c r="B6394" t="s">
        <v>24227</v>
      </c>
      <c r="C6394" t="s">
        <v>175</v>
      </c>
      <c r="D6394" t="s">
        <v>371</v>
      </c>
      <c r="E6394">
        <v>615100</v>
      </c>
      <c r="F6394" t="s">
        <v>24196</v>
      </c>
      <c r="G6394" s="7">
        <v>307.17</v>
      </c>
    </row>
    <row r="6395" spans="1:7" x14ac:dyDescent="0.3">
      <c r="A6395" s="310">
        <v>3022036</v>
      </c>
      <c r="B6395" t="s">
        <v>24227</v>
      </c>
      <c r="C6395" t="s">
        <v>175</v>
      </c>
      <c r="D6395" t="s">
        <v>373</v>
      </c>
      <c r="E6395">
        <v>615130</v>
      </c>
      <c r="F6395" t="s">
        <v>24196</v>
      </c>
      <c r="G6395" s="7">
        <v>86.61</v>
      </c>
    </row>
    <row r="6396" spans="1:7" x14ac:dyDescent="0.3">
      <c r="A6396" s="310">
        <v>3022036</v>
      </c>
      <c r="B6396" t="s">
        <v>24227</v>
      </c>
      <c r="C6396" t="s">
        <v>175</v>
      </c>
      <c r="D6396" t="s">
        <v>371</v>
      </c>
      <c r="E6396">
        <v>615100</v>
      </c>
      <c r="F6396" t="s">
        <v>24196</v>
      </c>
      <c r="G6396" s="7">
        <v>-87.09</v>
      </c>
    </row>
    <row r="6397" spans="1:7" x14ac:dyDescent="0.3">
      <c r="A6397" s="310">
        <v>3022036</v>
      </c>
      <c r="B6397" t="s">
        <v>24227</v>
      </c>
      <c r="C6397" t="s">
        <v>175</v>
      </c>
      <c r="D6397" t="s">
        <v>373</v>
      </c>
      <c r="E6397">
        <v>617150</v>
      </c>
      <c r="F6397" t="s">
        <v>24196</v>
      </c>
      <c r="G6397" s="7">
        <v>530.04999999999995</v>
      </c>
    </row>
    <row r="6398" spans="1:7" x14ac:dyDescent="0.3">
      <c r="A6398" s="310">
        <v>3022036</v>
      </c>
      <c r="B6398" t="s">
        <v>24227</v>
      </c>
      <c r="C6398" t="s">
        <v>175</v>
      </c>
      <c r="D6398" t="s">
        <v>373</v>
      </c>
      <c r="E6398">
        <v>615130</v>
      </c>
      <c r="F6398" t="s">
        <v>24196</v>
      </c>
      <c r="G6398" s="7">
        <v>12.34</v>
      </c>
    </row>
    <row r="6399" spans="1:7" x14ac:dyDescent="0.3">
      <c r="A6399" s="310">
        <v>3022036</v>
      </c>
      <c r="B6399" t="s">
        <v>24227</v>
      </c>
      <c r="C6399" t="s">
        <v>175</v>
      </c>
      <c r="D6399" t="s">
        <v>374</v>
      </c>
      <c r="E6399">
        <v>615120</v>
      </c>
      <c r="F6399" t="s">
        <v>24196</v>
      </c>
      <c r="G6399" s="7">
        <v>700.76</v>
      </c>
    </row>
    <row r="6400" spans="1:7" x14ac:dyDescent="0.3">
      <c r="A6400" s="310">
        <v>3022036</v>
      </c>
      <c r="B6400" t="s">
        <v>24227</v>
      </c>
      <c r="C6400" t="s">
        <v>175</v>
      </c>
      <c r="D6400" t="s">
        <v>375</v>
      </c>
      <c r="E6400">
        <v>617130</v>
      </c>
      <c r="F6400" t="s">
        <v>24196</v>
      </c>
      <c r="G6400" s="7">
        <v>285.95999999999998</v>
      </c>
    </row>
    <row r="6401" spans="1:7" x14ac:dyDescent="0.3">
      <c r="A6401" s="310">
        <v>3022036</v>
      </c>
      <c r="B6401" t="s">
        <v>24227</v>
      </c>
      <c r="C6401" t="s">
        <v>175</v>
      </c>
      <c r="D6401" t="s">
        <v>375</v>
      </c>
      <c r="E6401">
        <v>615140</v>
      </c>
      <c r="F6401" t="s">
        <v>24196</v>
      </c>
      <c r="G6401" s="7">
        <v>1401.75</v>
      </c>
    </row>
    <row r="6402" spans="1:7" x14ac:dyDescent="0.3">
      <c r="A6402" s="310">
        <v>3022036</v>
      </c>
      <c r="B6402" t="s">
        <v>24227</v>
      </c>
      <c r="C6402" t="s">
        <v>175</v>
      </c>
      <c r="D6402" t="s">
        <v>373</v>
      </c>
      <c r="E6402">
        <v>617150</v>
      </c>
      <c r="F6402" t="s">
        <v>24196</v>
      </c>
      <c r="G6402" s="7">
        <v>329.13</v>
      </c>
    </row>
    <row r="6403" spans="1:7" x14ac:dyDescent="0.3">
      <c r="A6403" s="310">
        <v>3022036</v>
      </c>
      <c r="B6403" t="s">
        <v>24227</v>
      </c>
      <c r="C6403" t="s">
        <v>175</v>
      </c>
      <c r="D6403" t="s">
        <v>371</v>
      </c>
      <c r="E6403">
        <v>615100</v>
      </c>
      <c r="F6403" t="s">
        <v>24196</v>
      </c>
      <c r="G6403" s="7">
        <v>-9.1199999999999992</v>
      </c>
    </row>
    <row r="6404" spans="1:7" x14ac:dyDescent="0.3">
      <c r="A6404" s="310">
        <v>3022036</v>
      </c>
      <c r="B6404" t="s">
        <v>24227</v>
      </c>
      <c r="C6404" t="s">
        <v>175</v>
      </c>
      <c r="D6404" t="s">
        <v>371</v>
      </c>
      <c r="E6404">
        <v>615100</v>
      </c>
      <c r="F6404" t="s">
        <v>24196</v>
      </c>
      <c r="G6404" s="7">
        <v>112.83</v>
      </c>
    </row>
    <row r="6405" spans="1:7" x14ac:dyDescent="0.3">
      <c r="A6405" s="310">
        <v>3022036</v>
      </c>
      <c r="B6405" t="s">
        <v>24227</v>
      </c>
      <c r="C6405" t="s">
        <v>175</v>
      </c>
      <c r="D6405" t="s">
        <v>371</v>
      </c>
      <c r="E6405">
        <v>615100</v>
      </c>
      <c r="F6405" t="s">
        <v>24196</v>
      </c>
      <c r="G6405" s="7">
        <v>0.01</v>
      </c>
    </row>
    <row r="6406" spans="1:7" x14ac:dyDescent="0.3">
      <c r="A6406" s="310">
        <v>3022036</v>
      </c>
      <c r="B6406" t="s">
        <v>24227</v>
      </c>
      <c r="C6406" t="s">
        <v>175</v>
      </c>
      <c r="D6406" t="s">
        <v>375</v>
      </c>
      <c r="E6406">
        <v>616130</v>
      </c>
      <c r="F6406" t="s">
        <v>24196</v>
      </c>
      <c r="G6406" s="7">
        <v>269.37</v>
      </c>
    </row>
    <row r="6407" spans="1:7" x14ac:dyDescent="0.3">
      <c r="A6407" s="310">
        <v>3022036</v>
      </c>
      <c r="B6407" t="s">
        <v>24227</v>
      </c>
      <c r="C6407" t="s">
        <v>175</v>
      </c>
      <c r="D6407" t="s">
        <v>374</v>
      </c>
      <c r="E6407">
        <v>615120</v>
      </c>
      <c r="F6407" t="s">
        <v>24196</v>
      </c>
      <c r="G6407" s="7">
        <v>0.01</v>
      </c>
    </row>
    <row r="6408" spans="1:7" x14ac:dyDescent="0.3">
      <c r="A6408" s="310">
        <v>3022036</v>
      </c>
      <c r="B6408" t="s">
        <v>24227</v>
      </c>
      <c r="C6408" t="s">
        <v>175</v>
      </c>
      <c r="D6408" t="s">
        <v>371</v>
      </c>
      <c r="E6408">
        <v>615100</v>
      </c>
      <c r="F6408" t="s">
        <v>24196</v>
      </c>
      <c r="G6408" s="7">
        <v>-9.1199999999999992</v>
      </c>
    </row>
    <row r="6409" spans="1:7" x14ac:dyDescent="0.3">
      <c r="A6409" s="310">
        <v>3022036</v>
      </c>
      <c r="B6409" t="s">
        <v>24227</v>
      </c>
      <c r="C6409" t="s">
        <v>175</v>
      </c>
      <c r="D6409" t="s">
        <v>371</v>
      </c>
      <c r="E6409">
        <v>616100</v>
      </c>
      <c r="F6409" t="s">
        <v>24196</v>
      </c>
      <c r="G6409" s="7">
        <v>544.1</v>
      </c>
    </row>
    <row r="6410" spans="1:7" x14ac:dyDescent="0.3">
      <c r="A6410" s="310">
        <v>3022036</v>
      </c>
      <c r="B6410" t="s">
        <v>24227</v>
      </c>
      <c r="C6410" t="s">
        <v>175</v>
      </c>
      <c r="D6410" t="s">
        <v>371</v>
      </c>
      <c r="E6410">
        <v>615100</v>
      </c>
      <c r="F6410" t="s">
        <v>24196</v>
      </c>
      <c r="G6410" s="7">
        <v>141.33000000000001</v>
      </c>
    </row>
    <row r="6411" spans="1:7" x14ac:dyDescent="0.3">
      <c r="A6411" s="310">
        <v>3022036</v>
      </c>
      <c r="B6411" t="s">
        <v>24227</v>
      </c>
      <c r="C6411" t="s">
        <v>175</v>
      </c>
      <c r="D6411" t="s">
        <v>373</v>
      </c>
      <c r="E6411">
        <v>616160</v>
      </c>
      <c r="F6411" t="s">
        <v>24196</v>
      </c>
      <c r="G6411" s="7">
        <v>21.83</v>
      </c>
    </row>
    <row r="6412" spans="1:7" x14ac:dyDescent="0.3">
      <c r="A6412" s="310">
        <v>3022036</v>
      </c>
      <c r="B6412" t="s">
        <v>24227</v>
      </c>
      <c r="C6412" t="s">
        <v>175</v>
      </c>
      <c r="D6412" t="s">
        <v>373</v>
      </c>
      <c r="E6412">
        <v>615130</v>
      </c>
      <c r="F6412" t="s">
        <v>24196</v>
      </c>
      <c r="G6412" s="7">
        <v>1008.36</v>
      </c>
    </row>
    <row r="6413" spans="1:7" x14ac:dyDescent="0.3">
      <c r="A6413" s="310">
        <v>3022036</v>
      </c>
      <c r="B6413" t="s">
        <v>24227</v>
      </c>
      <c r="C6413" t="s">
        <v>175</v>
      </c>
      <c r="D6413" t="s">
        <v>371</v>
      </c>
      <c r="E6413">
        <v>616100</v>
      </c>
      <c r="F6413" t="s">
        <v>24196</v>
      </c>
      <c r="G6413" s="7">
        <v>99.49</v>
      </c>
    </row>
    <row r="6414" spans="1:7" x14ac:dyDescent="0.3">
      <c r="A6414" s="310">
        <v>3022036</v>
      </c>
      <c r="B6414" t="s">
        <v>24227</v>
      </c>
      <c r="C6414" t="s">
        <v>175</v>
      </c>
      <c r="D6414" t="s">
        <v>373</v>
      </c>
      <c r="E6414">
        <v>615130</v>
      </c>
      <c r="F6414" t="s">
        <v>24196</v>
      </c>
      <c r="G6414" s="7">
        <v>-0.01</v>
      </c>
    </row>
    <row r="6415" spans="1:7" x14ac:dyDescent="0.3">
      <c r="A6415" s="310">
        <v>3022036</v>
      </c>
      <c r="B6415" t="s">
        <v>24227</v>
      </c>
      <c r="C6415" t="s">
        <v>175</v>
      </c>
      <c r="D6415" t="s">
        <v>377</v>
      </c>
      <c r="E6415">
        <v>611120</v>
      </c>
      <c r="F6415" t="s">
        <v>24196</v>
      </c>
      <c r="G6415" s="7">
        <v>20.96</v>
      </c>
    </row>
    <row r="6416" spans="1:7" x14ac:dyDescent="0.3">
      <c r="A6416" s="310">
        <v>3022036</v>
      </c>
      <c r="B6416" t="s">
        <v>24227</v>
      </c>
      <c r="C6416" t="s">
        <v>175</v>
      </c>
      <c r="D6416" t="s">
        <v>373</v>
      </c>
      <c r="E6416">
        <v>615130</v>
      </c>
      <c r="F6416" t="s">
        <v>24196</v>
      </c>
      <c r="G6416" s="7">
        <v>578.17999999999995</v>
      </c>
    </row>
    <row r="6417" spans="1:7" x14ac:dyDescent="0.3">
      <c r="A6417" s="310">
        <v>3022036</v>
      </c>
      <c r="B6417" t="s">
        <v>24227</v>
      </c>
      <c r="C6417" t="s">
        <v>175</v>
      </c>
      <c r="D6417" t="s">
        <v>374</v>
      </c>
      <c r="E6417">
        <v>615120</v>
      </c>
      <c r="F6417" t="s">
        <v>24196</v>
      </c>
      <c r="G6417" s="7">
        <v>27.98</v>
      </c>
    </row>
    <row r="6418" spans="1:7" x14ac:dyDescent="0.3">
      <c r="A6418" s="310">
        <v>3022036</v>
      </c>
      <c r="B6418" t="s">
        <v>24227</v>
      </c>
      <c r="C6418" t="s">
        <v>175</v>
      </c>
      <c r="D6418" t="s">
        <v>373</v>
      </c>
      <c r="E6418">
        <v>617150</v>
      </c>
      <c r="F6418" t="s">
        <v>24196</v>
      </c>
      <c r="G6418" s="7">
        <v>411.41</v>
      </c>
    </row>
    <row r="6419" spans="1:7" x14ac:dyDescent="0.3">
      <c r="A6419" s="310">
        <v>3022036</v>
      </c>
      <c r="B6419" t="s">
        <v>24227</v>
      </c>
      <c r="C6419" t="s">
        <v>175</v>
      </c>
      <c r="D6419" t="s">
        <v>373</v>
      </c>
      <c r="E6419">
        <v>617150</v>
      </c>
      <c r="F6419" t="s">
        <v>24196</v>
      </c>
      <c r="G6419" s="7">
        <v>322.67</v>
      </c>
    </row>
    <row r="6420" spans="1:7" x14ac:dyDescent="0.3">
      <c r="A6420" s="310">
        <v>3022036</v>
      </c>
      <c r="B6420" t="s">
        <v>24227</v>
      </c>
      <c r="C6420" t="s">
        <v>175</v>
      </c>
      <c r="D6420" t="s">
        <v>371</v>
      </c>
      <c r="E6420">
        <v>615100</v>
      </c>
      <c r="F6420" t="s">
        <v>24196</v>
      </c>
      <c r="G6420" s="7">
        <v>88.08</v>
      </c>
    </row>
    <row r="6421" spans="1:7" x14ac:dyDescent="0.3">
      <c r="A6421" s="310">
        <v>3022036</v>
      </c>
      <c r="B6421" t="s">
        <v>24227</v>
      </c>
      <c r="C6421" t="s">
        <v>175</v>
      </c>
      <c r="D6421" t="s">
        <v>373</v>
      </c>
      <c r="E6421">
        <v>615130</v>
      </c>
      <c r="F6421" t="s">
        <v>24196</v>
      </c>
      <c r="G6421" s="7">
        <v>680.68</v>
      </c>
    </row>
    <row r="6422" spans="1:7" x14ac:dyDescent="0.3">
      <c r="A6422" s="310">
        <v>3022036</v>
      </c>
      <c r="B6422" t="s">
        <v>24227</v>
      </c>
      <c r="C6422" t="s">
        <v>175</v>
      </c>
      <c r="D6422" t="s">
        <v>371</v>
      </c>
      <c r="E6422">
        <v>616100</v>
      </c>
      <c r="F6422" t="s">
        <v>24196</v>
      </c>
      <c r="G6422" s="7">
        <v>544.1</v>
      </c>
    </row>
    <row r="6423" spans="1:7" x14ac:dyDescent="0.3">
      <c r="A6423" s="310">
        <v>3022036</v>
      </c>
      <c r="B6423" t="s">
        <v>24227</v>
      </c>
      <c r="C6423" t="s">
        <v>175</v>
      </c>
      <c r="D6423" t="s">
        <v>373</v>
      </c>
      <c r="E6423">
        <v>615130</v>
      </c>
      <c r="F6423" t="s">
        <v>24196</v>
      </c>
      <c r="G6423" s="7">
        <v>9.49</v>
      </c>
    </row>
    <row r="6424" spans="1:7" x14ac:dyDescent="0.3">
      <c r="A6424" s="310">
        <v>3022036</v>
      </c>
      <c r="B6424" t="s">
        <v>24227</v>
      </c>
      <c r="C6424" t="s">
        <v>175</v>
      </c>
      <c r="D6424" t="s">
        <v>371</v>
      </c>
      <c r="E6424">
        <v>615100</v>
      </c>
      <c r="F6424" t="s">
        <v>24196</v>
      </c>
      <c r="G6424" s="7">
        <v>9</v>
      </c>
    </row>
    <row r="6425" spans="1:7" x14ac:dyDescent="0.3">
      <c r="A6425" s="310">
        <v>3022036</v>
      </c>
      <c r="B6425" t="s">
        <v>24227</v>
      </c>
      <c r="C6425" t="s">
        <v>175</v>
      </c>
      <c r="D6425" t="s">
        <v>371</v>
      </c>
      <c r="E6425">
        <v>615100</v>
      </c>
      <c r="F6425" t="s">
        <v>24196</v>
      </c>
      <c r="G6425" s="7">
        <v>0.01</v>
      </c>
    </row>
    <row r="6426" spans="1:7" x14ac:dyDescent="0.3">
      <c r="A6426" s="310">
        <v>3022036</v>
      </c>
      <c r="B6426" t="s">
        <v>24227</v>
      </c>
      <c r="C6426" t="s">
        <v>175</v>
      </c>
      <c r="D6426" t="s">
        <v>371</v>
      </c>
      <c r="E6426">
        <v>615100</v>
      </c>
      <c r="F6426" t="s">
        <v>24196</v>
      </c>
      <c r="G6426" s="7">
        <v>-0.01</v>
      </c>
    </row>
    <row r="6427" spans="1:7" x14ac:dyDescent="0.3">
      <c r="A6427" s="310">
        <v>3022036</v>
      </c>
      <c r="B6427" t="s">
        <v>24227</v>
      </c>
      <c r="C6427" t="s">
        <v>175</v>
      </c>
      <c r="D6427" t="s">
        <v>374</v>
      </c>
      <c r="E6427">
        <v>615120</v>
      </c>
      <c r="F6427" t="s">
        <v>24196</v>
      </c>
      <c r="G6427" s="7">
        <v>-23.36</v>
      </c>
    </row>
    <row r="6428" spans="1:7" x14ac:dyDescent="0.3">
      <c r="A6428" s="310">
        <v>3022036</v>
      </c>
      <c r="B6428" t="s">
        <v>24227</v>
      </c>
      <c r="C6428" t="s">
        <v>175</v>
      </c>
      <c r="D6428" t="s">
        <v>371</v>
      </c>
      <c r="E6428">
        <v>615100</v>
      </c>
      <c r="F6428" t="s">
        <v>24196</v>
      </c>
      <c r="G6428" s="7">
        <v>-87.09</v>
      </c>
    </row>
    <row r="6429" spans="1:7" x14ac:dyDescent="0.3">
      <c r="A6429" s="310">
        <v>3022036</v>
      </c>
      <c r="B6429" t="s">
        <v>24227</v>
      </c>
      <c r="C6429" t="s">
        <v>175</v>
      </c>
      <c r="D6429" t="s">
        <v>373</v>
      </c>
      <c r="E6429">
        <v>616160</v>
      </c>
      <c r="F6429" t="s">
        <v>24196</v>
      </c>
      <c r="G6429" s="7">
        <v>319.20999999999998</v>
      </c>
    </row>
    <row r="6430" spans="1:7" x14ac:dyDescent="0.3">
      <c r="A6430" s="310">
        <v>3022036</v>
      </c>
      <c r="B6430" t="s">
        <v>24227</v>
      </c>
      <c r="C6430" t="s">
        <v>175</v>
      </c>
      <c r="D6430" t="s">
        <v>371</v>
      </c>
      <c r="E6430">
        <v>616100</v>
      </c>
      <c r="F6430" t="s">
        <v>24196</v>
      </c>
      <c r="G6430" s="7">
        <v>404.88</v>
      </c>
    </row>
    <row r="6431" spans="1:7" x14ac:dyDescent="0.3">
      <c r="A6431" s="310">
        <v>3022036</v>
      </c>
      <c r="B6431" t="s">
        <v>24227</v>
      </c>
      <c r="C6431" t="s">
        <v>175</v>
      </c>
      <c r="D6431" t="s">
        <v>371</v>
      </c>
      <c r="E6431">
        <v>615100</v>
      </c>
      <c r="F6431" t="s">
        <v>24196</v>
      </c>
      <c r="G6431" s="7">
        <v>-5.47</v>
      </c>
    </row>
    <row r="6432" spans="1:7" x14ac:dyDescent="0.3">
      <c r="A6432" s="310">
        <v>3022036</v>
      </c>
      <c r="B6432" t="s">
        <v>24227</v>
      </c>
      <c r="C6432" t="s">
        <v>175</v>
      </c>
      <c r="D6432" t="s">
        <v>372</v>
      </c>
      <c r="E6432">
        <v>615180</v>
      </c>
      <c r="F6432" t="s">
        <v>24196</v>
      </c>
      <c r="G6432" s="7">
        <v>185</v>
      </c>
    </row>
    <row r="6433" spans="1:7" x14ac:dyDescent="0.3">
      <c r="A6433" s="310">
        <v>3022036</v>
      </c>
      <c r="B6433" t="s">
        <v>24227</v>
      </c>
      <c r="C6433" t="s">
        <v>175</v>
      </c>
      <c r="D6433" t="s">
        <v>371</v>
      </c>
      <c r="E6433">
        <v>615100</v>
      </c>
      <c r="F6433" t="s">
        <v>24196</v>
      </c>
      <c r="G6433" s="7">
        <v>0.01</v>
      </c>
    </row>
    <row r="6434" spans="1:7" x14ac:dyDescent="0.3">
      <c r="A6434" s="310">
        <v>3022036</v>
      </c>
      <c r="B6434" t="s">
        <v>24227</v>
      </c>
      <c r="C6434" t="s">
        <v>175</v>
      </c>
      <c r="D6434" t="s">
        <v>373</v>
      </c>
      <c r="E6434">
        <v>615130</v>
      </c>
      <c r="F6434" t="s">
        <v>24196</v>
      </c>
      <c r="G6434" s="7">
        <v>51.11</v>
      </c>
    </row>
    <row r="6435" spans="1:7" x14ac:dyDescent="0.3">
      <c r="A6435" s="310">
        <v>3022036</v>
      </c>
      <c r="B6435" t="s">
        <v>24227</v>
      </c>
      <c r="C6435" t="s">
        <v>175</v>
      </c>
      <c r="D6435" t="s">
        <v>371</v>
      </c>
      <c r="E6435">
        <v>615100</v>
      </c>
      <c r="F6435" t="s">
        <v>24196</v>
      </c>
      <c r="G6435" s="7">
        <v>-9.1199999999999992</v>
      </c>
    </row>
    <row r="6436" spans="1:7" x14ac:dyDescent="0.3">
      <c r="A6436" s="310">
        <v>3022036</v>
      </c>
      <c r="B6436" t="s">
        <v>24227</v>
      </c>
      <c r="C6436" t="s">
        <v>175</v>
      </c>
      <c r="D6436" t="s">
        <v>371</v>
      </c>
      <c r="E6436">
        <v>615100</v>
      </c>
      <c r="F6436" t="s">
        <v>24196</v>
      </c>
      <c r="G6436" s="7">
        <v>0.01</v>
      </c>
    </row>
    <row r="6437" spans="1:7" x14ac:dyDescent="0.3">
      <c r="A6437" s="310">
        <v>3022036</v>
      </c>
      <c r="B6437" t="s">
        <v>24227</v>
      </c>
      <c r="C6437" t="s">
        <v>175</v>
      </c>
      <c r="D6437" t="s">
        <v>374</v>
      </c>
      <c r="E6437">
        <v>615120</v>
      </c>
      <c r="F6437" t="s">
        <v>24196</v>
      </c>
      <c r="G6437" s="7">
        <v>447.62</v>
      </c>
    </row>
    <row r="6438" spans="1:7" x14ac:dyDescent="0.3">
      <c r="A6438" s="310">
        <v>3022036</v>
      </c>
      <c r="B6438" t="s">
        <v>24227</v>
      </c>
      <c r="C6438" t="s">
        <v>175</v>
      </c>
      <c r="D6438" t="s">
        <v>371</v>
      </c>
      <c r="E6438">
        <v>615100</v>
      </c>
      <c r="F6438" t="s">
        <v>24196</v>
      </c>
      <c r="G6438" s="7">
        <v>-0.01</v>
      </c>
    </row>
    <row r="6439" spans="1:7" x14ac:dyDescent="0.3">
      <c r="A6439" s="310">
        <v>3022036</v>
      </c>
      <c r="B6439" t="s">
        <v>24227</v>
      </c>
      <c r="C6439" t="s">
        <v>175</v>
      </c>
      <c r="D6439" t="s">
        <v>371</v>
      </c>
      <c r="E6439">
        <v>615100</v>
      </c>
      <c r="F6439" t="s">
        <v>24196</v>
      </c>
      <c r="G6439" s="7">
        <v>352.33</v>
      </c>
    </row>
    <row r="6440" spans="1:7" x14ac:dyDescent="0.3">
      <c r="A6440" s="310">
        <v>3022036</v>
      </c>
      <c r="B6440" t="s">
        <v>24227</v>
      </c>
      <c r="C6440" t="s">
        <v>175</v>
      </c>
      <c r="D6440" t="s">
        <v>374</v>
      </c>
      <c r="E6440">
        <v>615120</v>
      </c>
      <c r="F6440" t="s">
        <v>24196</v>
      </c>
      <c r="G6440" s="7">
        <v>-23.36</v>
      </c>
    </row>
    <row r="6441" spans="1:7" x14ac:dyDescent="0.3">
      <c r="A6441" s="310">
        <v>3022036</v>
      </c>
      <c r="B6441" t="s">
        <v>24227</v>
      </c>
      <c r="C6441" t="s">
        <v>175</v>
      </c>
      <c r="D6441" t="s">
        <v>373</v>
      </c>
      <c r="E6441">
        <v>615130</v>
      </c>
      <c r="F6441" t="s">
        <v>24196</v>
      </c>
      <c r="G6441" s="7">
        <v>3.81</v>
      </c>
    </row>
    <row r="6442" spans="1:7" x14ac:dyDescent="0.3">
      <c r="A6442" s="310">
        <v>3022036</v>
      </c>
      <c r="B6442" t="s">
        <v>24227</v>
      </c>
      <c r="C6442" t="s">
        <v>175</v>
      </c>
      <c r="D6442" t="s">
        <v>373</v>
      </c>
      <c r="E6442">
        <v>616160</v>
      </c>
      <c r="F6442" t="s">
        <v>24196</v>
      </c>
      <c r="G6442" s="7">
        <v>62.96</v>
      </c>
    </row>
    <row r="6443" spans="1:7" x14ac:dyDescent="0.3">
      <c r="A6443" s="310">
        <v>3022036</v>
      </c>
      <c r="B6443" t="s">
        <v>24227</v>
      </c>
      <c r="C6443" t="s">
        <v>175</v>
      </c>
      <c r="D6443" t="s">
        <v>371</v>
      </c>
      <c r="E6443">
        <v>615100</v>
      </c>
      <c r="F6443" t="s">
        <v>24196</v>
      </c>
      <c r="G6443" s="7">
        <v>-80.98</v>
      </c>
    </row>
    <row r="6444" spans="1:7" x14ac:dyDescent="0.3">
      <c r="A6444" s="310">
        <v>3022036</v>
      </c>
      <c r="B6444" t="s">
        <v>24227</v>
      </c>
      <c r="C6444" t="s">
        <v>175</v>
      </c>
      <c r="D6444" t="s">
        <v>373</v>
      </c>
      <c r="E6444">
        <v>615130</v>
      </c>
      <c r="F6444" t="s">
        <v>24196</v>
      </c>
      <c r="G6444" s="7">
        <v>5.15</v>
      </c>
    </row>
    <row r="6445" spans="1:7" x14ac:dyDescent="0.3">
      <c r="A6445" s="310">
        <v>3022036</v>
      </c>
      <c r="B6445" t="s">
        <v>24227</v>
      </c>
      <c r="C6445" t="s">
        <v>175</v>
      </c>
      <c r="D6445" t="s">
        <v>371</v>
      </c>
      <c r="E6445">
        <v>615100</v>
      </c>
      <c r="F6445" t="s">
        <v>24196</v>
      </c>
      <c r="G6445" s="7">
        <v>-9.1199999999999992</v>
      </c>
    </row>
    <row r="6446" spans="1:7" x14ac:dyDescent="0.3">
      <c r="A6446" s="310">
        <v>3022036</v>
      </c>
      <c r="B6446" t="s">
        <v>24227</v>
      </c>
      <c r="C6446" t="s">
        <v>175</v>
      </c>
      <c r="D6446" t="s">
        <v>373</v>
      </c>
      <c r="E6446">
        <v>617150</v>
      </c>
      <c r="F6446" t="s">
        <v>24196</v>
      </c>
      <c r="G6446" s="7">
        <v>136.66</v>
      </c>
    </row>
    <row r="6447" spans="1:7" x14ac:dyDescent="0.3">
      <c r="A6447" s="310">
        <v>3022036</v>
      </c>
      <c r="B6447" t="s">
        <v>24227</v>
      </c>
      <c r="C6447" t="s">
        <v>175</v>
      </c>
      <c r="D6447" t="s">
        <v>371</v>
      </c>
      <c r="E6447">
        <v>615100</v>
      </c>
      <c r="F6447" t="s">
        <v>24196</v>
      </c>
      <c r="G6447" s="7">
        <v>123.58</v>
      </c>
    </row>
    <row r="6448" spans="1:7" x14ac:dyDescent="0.3">
      <c r="A6448" s="310">
        <v>3022036</v>
      </c>
      <c r="B6448" t="s">
        <v>24227</v>
      </c>
      <c r="C6448" t="s">
        <v>175</v>
      </c>
      <c r="D6448" t="s">
        <v>373</v>
      </c>
      <c r="E6448">
        <v>615130</v>
      </c>
      <c r="F6448" t="s">
        <v>24196</v>
      </c>
      <c r="G6448" s="7">
        <v>208.52</v>
      </c>
    </row>
    <row r="6449" spans="1:7" x14ac:dyDescent="0.3">
      <c r="A6449" s="310">
        <v>3022036</v>
      </c>
      <c r="B6449" t="s">
        <v>24227</v>
      </c>
      <c r="C6449" t="s">
        <v>175</v>
      </c>
      <c r="D6449" t="s">
        <v>373</v>
      </c>
      <c r="E6449">
        <v>615130</v>
      </c>
      <c r="F6449" t="s">
        <v>24196</v>
      </c>
      <c r="G6449" s="7">
        <v>553.20000000000005</v>
      </c>
    </row>
    <row r="6450" spans="1:7" x14ac:dyDescent="0.3">
      <c r="A6450" s="310">
        <v>3022036</v>
      </c>
      <c r="B6450" t="s">
        <v>24227</v>
      </c>
      <c r="C6450" t="s">
        <v>175</v>
      </c>
      <c r="D6450" t="s">
        <v>371</v>
      </c>
      <c r="E6450">
        <v>617100</v>
      </c>
      <c r="F6450" t="s">
        <v>24196</v>
      </c>
      <c r="G6450" s="7">
        <v>1366</v>
      </c>
    </row>
    <row r="6451" spans="1:7" x14ac:dyDescent="0.3">
      <c r="A6451" s="310">
        <v>3022036</v>
      </c>
      <c r="B6451" t="s">
        <v>24227</v>
      </c>
      <c r="C6451" t="s">
        <v>175</v>
      </c>
      <c r="D6451" t="s">
        <v>371</v>
      </c>
      <c r="E6451">
        <v>615100</v>
      </c>
      <c r="F6451" t="s">
        <v>24196</v>
      </c>
      <c r="G6451" s="7">
        <v>5.4</v>
      </c>
    </row>
    <row r="6452" spans="1:7" x14ac:dyDescent="0.3">
      <c r="A6452" s="310">
        <v>3022036</v>
      </c>
      <c r="B6452" t="s">
        <v>24227</v>
      </c>
      <c r="C6452" t="s">
        <v>175</v>
      </c>
      <c r="D6452" t="s">
        <v>373</v>
      </c>
      <c r="E6452">
        <v>616160</v>
      </c>
      <c r="F6452" t="s">
        <v>24196</v>
      </c>
      <c r="G6452" s="7">
        <v>224.3</v>
      </c>
    </row>
    <row r="6453" spans="1:7" x14ac:dyDescent="0.3">
      <c r="A6453" s="310">
        <v>3022036</v>
      </c>
      <c r="B6453" t="s">
        <v>24227</v>
      </c>
      <c r="C6453" t="s">
        <v>175</v>
      </c>
      <c r="D6453" t="s">
        <v>371</v>
      </c>
      <c r="E6453">
        <v>615100</v>
      </c>
      <c r="F6453" t="s">
        <v>24196</v>
      </c>
      <c r="G6453" s="7">
        <v>-80.98</v>
      </c>
    </row>
    <row r="6454" spans="1:7" x14ac:dyDescent="0.3">
      <c r="A6454" s="310">
        <v>3022036</v>
      </c>
      <c r="B6454" t="s">
        <v>24227</v>
      </c>
      <c r="C6454" t="s">
        <v>175</v>
      </c>
      <c r="D6454" t="s">
        <v>374</v>
      </c>
      <c r="E6454">
        <v>615120</v>
      </c>
      <c r="F6454" t="s">
        <v>24196</v>
      </c>
      <c r="G6454" s="7">
        <v>-27.98</v>
      </c>
    </row>
    <row r="6455" spans="1:7" x14ac:dyDescent="0.3">
      <c r="A6455" s="310">
        <v>3022036</v>
      </c>
      <c r="B6455" t="s">
        <v>24227</v>
      </c>
      <c r="C6455" t="s">
        <v>175</v>
      </c>
      <c r="D6455" t="s">
        <v>374</v>
      </c>
      <c r="E6455">
        <v>615120</v>
      </c>
      <c r="F6455" t="s">
        <v>24196</v>
      </c>
      <c r="G6455" s="7">
        <v>-23.36</v>
      </c>
    </row>
    <row r="6456" spans="1:7" x14ac:dyDescent="0.3">
      <c r="A6456" s="310">
        <v>3022036</v>
      </c>
      <c r="B6456" t="s">
        <v>24227</v>
      </c>
      <c r="C6456" t="s">
        <v>175</v>
      </c>
      <c r="D6456" t="s">
        <v>373</v>
      </c>
      <c r="E6456">
        <v>617150</v>
      </c>
      <c r="F6456" t="s">
        <v>24196</v>
      </c>
      <c r="G6456" s="7">
        <v>372.71</v>
      </c>
    </row>
    <row r="6457" spans="1:7" x14ac:dyDescent="0.3">
      <c r="A6457" s="310">
        <v>3022036</v>
      </c>
      <c r="B6457" t="s">
        <v>24227</v>
      </c>
      <c r="C6457" t="s">
        <v>175</v>
      </c>
      <c r="D6457" t="s">
        <v>371</v>
      </c>
      <c r="E6457">
        <v>615100</v>
      </c>
      <c r="F6457" t="s">
        <v>24196</v>
      </c>
      <c r="G6457" s="7">
        <v>-9.1199999999999992</v>
      </c>
    </row>
    <row r="6458" spans="1:7" x14ac:dyDescent="0.3">
      <c r="A6458" s="310">
        <v>3022036</v>
      </c>
      <c r="B6458" t="s">
        <v>24227</v>
      </c>
      <c r="C6458" t="s">
        <v>175</v>
      </c>
      <c r="D6458" t="s">
        <v>373</v>
      </c>
      <c r="E6458">
        <v>615130</v>
      </c>
      <c r="F6458" t="s">
        <v>24196</v>
      </c>
      <c r="G6458" s="7">
        <v>9.1999999999999993</v>
      </c>
    </row>
    <row r="6459" spans="1:7" x14ac:dyDescent="0.3">
      <c r="A6459" s="310">
        <v>3022036</v>
      </c>
      <c r="B6459" t="s">
        <v>24227</v>
      </c>
      <c r="C6459" t="s">
        <v>175</v>
      </c>
      <c r="D6459" t="s">
        <v>371</v>
      </c>
      <c r="E6459">
        <v>615100</v>
      </c>
      <c r="F6459" t="s">
        <v>24196</v>
      </c>
      <c r="G6459" s="7">
        <v>-87.09</v>
      </c>
    </row>
    <row r="6460" spans="1:7" x14ac:dyDescent="0.3">
      <c r="A6460" s="310">
        <v>3022036</v>
      </c>
      <c r="B6460" t="s">
        <v>24227</v>
      </c>
      <c r="C6460" t="s">
        <v>175</v>
      </c>
      <c r="D6460" t="s">
        <v>373</v>
      </c>
      <c r="E6460">
        <v>617150</v>
      </c>
      <c r="F6460" t="s">
        <v>24196</v>
      </c>
      <c r="G6460" s="7">
        <v>406.42</v>
      </c>
    </row>
    <row r="6461" spans="1:7" x14ac:dyDescent="0.3">
      <c r="A6461" s="310">
        <v>3022036</v>
      </c>
      <c r="B6461" t="s">
        <v>24227</v>
      </c>
      <c r="C6461" t="s">
        <v>175</v>
      </c>
      <c r="D6461" t="s">
        <v>374</v>
      </c>
      <c r="E6461">
        <v>615120</v>
      </c>
      <c r="F6461" t="s">
        <v>24196</v>
      </c>
      <c r="G6461" s="7">
        <v>-27.98</v>
      </c>
    </row>
    <row r="6462" spans="1:7" x14ac:dyDescent="0.3">
      <c r="A6462" s="310">
        <v>3022036</v>
      </c>
      <c r="B6462" t="s">
        <v>24227</v>
      </c>
      <c r="C6462" t="s">
        <v>175</v>
      </c>
      <c r="D6462" t="s">
        <v>373</v>
      </c>
      <c r="E6462">
        <v>615130</v>
      </c>
      <c r="F6462" t="s">
        <v>24196</v>
      </c>
      <c r="G6462" s="7">
        <v>23.68</v>
      </c>
    </row>
    <row r="6463" spans="1:7" x14ac:dyDescent="0.3">
      <c r="A6463" s="310">
        <v>3022036</v>
      </c>
      <c r="B6463" t="s">
        <v>24227</v>
      </c>
      <c r="C6463" t="s">
        <v>175</v>
      </c>
      <c r="D6463" t="s">
        <v>375</v>
      </c>
      <c r="E6463">
        <v>617130</v>
      </c>
      <c r="F6463" t="s">
        <v>24196</v>
      </c>
      <c r="G6463" s="7">
        <v>451.41</v>
      </c>
    </row>
    <row r="6464" spans="1:7" x14ac:dyDescent="0.3">
      <c r="A6464" s="310">
        <v>3022036</v>
      </c>
      <c r="B6464" t="s">
        <v>24227</v>
      </c>
      <c r="C6464" t="s">
        <v>175</v>
      </c>
      <c r="D6464" t="s">
        <v>371</v>
      </c>
      <c r="E6464">
        <v>615100</v>
      </c>
      <c r="F6464" t="s">
        <v>24196</v>
      </c>
      <c r="G6464" s="7">
        <v>-80.98</v>
      </c>
    </row>
    <row r="6465" spans="1:7" x14ac:dyDescent="0.3">
      <c r="A6465" s="310">
        <v>3022036</v>
      </c>
      <c r="B6465" t="s">
        <v>24227</v>
      </c>
      <c r="C6465" t="s">
        <v>175</v>
      </c>
      <c r="D6465" t="s">
        <v>373</v>
      </c>
      <c r="E6465">
        <v>615130</v>
      </c>
      <c r="F6465" t="s">
        <v>24196</v>
      </c>
      <c r="G6465" s="7">
        <v>35.68</v>
      </c>
    </row>
    <row r="6466" spans="1:7" x14ac:dyDescent="0.3">
      <c r="A6466" s="310">
        <v>3022036</v>
      </c>
      <c r="B6466" t="s">
        <v>24227</v>
      </c>
      <c r="C6466" t="s">
        <v>175</v>
      </c>
      <c r="D6466" t="s">
        <v>371</v>
      </c>
      <c r="E6466">
        <v>615100</v>
      </c>
      <c r="F6466" t="s">
        <v>24196</v>
      </c>
      <c r="G6466" s="7">
        <v>-80.98</v>
      </c>
    </row>
    <row r="6467" spans="1:7" x14ac:dyDescent="0.3">
      <c r="A6467" s="310">
        <v>3022036</v>
      </c>
      <c r="B6467" t="s">
        <v>24227</v>
      </c>
      <c r="C6467" t="s">
        <v>175</v>
      </c>
      <c r="D6467" t="s">
        <v>373</v>
      </c>
      <c r="E6467">
        <v>615130</v>
      </c>
      <c r="F6467" t="s">
        <v>24196</v>
      </c>
      <c r="G6467" s="7">
        <v>-86.61</v>
      </c>
    </row>
    <row r="6468" spans="1:7" x14ac:dyDescent="0.3">
      <c r="A6468" s="310">
        <v>3022036</v>
      </c>
      <c r="B6468" t="s">
        <v>24227</v>
      </c>
      <c r="C6468" t="s">
        <v>175</v>
      </c>
      <c r="D6468" t="s">
        <v>371</v>
      </c>
      <c r="E6468">
        <v>615100</v>
      </c>
      <c r="F6468" t="s">
        <v>24196</v>
      </c>
      <c r="G6468" s="7">
        <v>-9.1199999999999992</v>
      </c>
    </row>
    <row r="6469" spans="1:7" x14ac:dyDescent="0.3">
      <c r="A6469" s="310">
        <v>3022036</v>
      </c>
      <c r="B6469" t="s">
        <v>24227</v>
      </c>
      <c r="C6469" t="s">
        <v>175</v>
      </c>
      <c r="D6469" t="s">
        <v>371</v>
      </c>
      <c r="E6469">
        <v>615100</v>
      </c>
      <c r="F6469" t="s">
        <v>24196</v>
      </c>
      <c r="G6469" s="7">
        <v>-87.09</v>
      </c>
    </row>
    <row r="6470" spans="1:7" x14ac:dyDescent="0.3">
      <c r="A6470" s="310">
        <v>3022036</v>
      </c>
      <c r="B6470" t="s">
        <v>24227</v>
      </c>
      <c r="C6470" t="s">
        <v>175</v>
      </c>
      <c r="D6470" t="s">
        <v>374</v>
      </c>
      <c r="E6470">
        <v>615120</v>
      </c>
      <c r="F6470" t="s">
        <v>24196</v>
      </c>
      <c r="G6470" s="7">
        <v>3.3</v>
      </c>
    </row>
    <row r="6471" spans="1:7" x14ac:dyDescent="0.3">
      <c r="A6471" s="310">
        <v>3022036</v>
      </c>
      <c r="B6471" t="s">
        <v>24227</v>
      </c>
      <c r="C6471" t="s">
        <v>175</v>
      </c>
      <c r="D6471" t="s">
        <v>371</v>
      </c>
      <c r="E6471">
        <v>615100</v>
      </c>
      <c r="F6471" t="s">
        <v>24196</v>
      </c>
      <c r="G6471" s="7">
        <v>207.66</v>
      </c>
    </row>
    <row r="6472" spans="1:7" x14ac:dyDescent="0.3">
      <c r="A6472" s="310">
        <v>3022036</v>
      </c>
      <c r="B6472" t="s">
        <v>24227</v>
      </c>
      <c r="C6472" t="s">
        <v>175</v>
      </c>
      <c r="D6472" t="s">
        <v>373</v>
      </c>
      <c r="E6472">
        <v>615130</v>
      </c>
      <c r="F6472" t="s">
        <v>24196</v>
      </c>
      <c r="G6472" s="7">
        <v>739.93</v>
      </c>
    </row>
    <row r="6473" spans="1:7" x14ac:dyDescent="0.3">
      <c r="A6473" s="310">
        <v>3022036</v>
      </c>
      <c r="B6473" t="s">
        <v>24227</v>
      </c>
      <c r="C6473" t="s">
        <v>175</v>
      </c>
      <c r="D6473" t="s">
        <v>371</v>
      </c>
      <c r="E6473">
        <v>615100</v>
      </c>
      <c r="F6473" t="s">
        <v>24196</v>
      </c>
      <c r="G6473" s="7">
        <v>41.52</v>
      </c>
    </row>
    <row r="6474" spans="1:7" x14ac:dyDescent="0.3">
      <c r="A6474" s="310">
        <v>3022036</v>
      </c>
      <c r="B6474" t="s">
        <v>24227</v>
      </c>
      <c r="C6474" t="s">
        <v>175</v>
      </c>
      <c r="D6474" t="s">
        <v>375</v>
      </c>
      <c r="E6474">
        <v>616130</v>
      </c>
      <c r="F6474" t="s">
        <v>24196</v>
      </c>
      <c r="G6474" s="7">
        <v>257.31</v>
      </c>
    </row>
    <row r="6475" spans="1:7" x14ac:dyDescent="0.3">
      <c r="A6475" s="310">
        <v>3022036</v>
      </c>
      <c r="B6475" t="s">
        <v>24227</v>
      </c>
      <c r="C6475" t="s">
        <v>175</v>
      </c>
      <c r="D6475" t="s">
        <v>371</v>
      </c>
      <c r="E6475">
        <v>615100</v>
      </c>
      <c r="F6475" t="s">
        <v>24196</v>
      </c>
      <c r="G6475" s="7">
        <v>0.01</v>
      </c>
    </row>
    <row r="6476" spans="1:7" x14ac:dyDescent="0.3">
      <c r="A6476" s="310">
        <v>3022036</v>
      </c>
      <c r="B6476" t="s">
        <v>24227</v>
      </c>
      <c r="C6476" t="s">
        <v>175</v>
      </c>
      <c r="D6476" t="s">
        <v>373</v>
      </c>
      <c r="E6476">
        <v>615130</v>
      </c>
      <c r="F6476" t="s">
        <v>24196</v>
      </c>
      <c r="G6476" s="7">
        <v>1849.12</v>
      </c>
    </row>
    <row r="6477" spans="1:7" x14ac:dyDescent="0.3">
      <c r="A6477" s="310">
        <v>3022036</v>
      </c>
      <c r="B6477" t="s">
        <v>24227</v>
      </c>
      <c r="C6477" t="s">
        <v>175</v>
      </c>
      <c r="D6477" t="s">
        <v>373</v>
      </c>
      <c r="E6477">
        <v>616160</v>
      </c>
      <c r="F6477" t="s">
        <v>24196</v>
      </c>
      <c r="G6477" s="7">
        <v>217.41</v>
      </c>
    </row>
    <row r="6478" spans="1:7" x14ac:dyDescent="0.3">
      <c r="A6478" s="310">
        <v>3022036</v>
      </c>
      <c r="B6478" t="s">
        <v>24227</v>
      </c>
      <c r="C6478" t="s">
        <v>175</v>
      </c>
      <c r="D6478" t="s">
        <v>373</v>
      </c>
      <c r="E6478">
        <v>617150</v>
      </c>
      <c r="F6478" t="s">
        <v>24196</v>
      </c>
      <c r="G6478" s="7">
        <v>343.31</v>
      </c>
    </row>
    <row r="6479" spans="1:7" x14ac:dyDescent="0.3">
      <c r="A6479" s="310">
        <v>3022036</v>
      </c>
      <c r="B6479" t="s">
        <v>24227</v>
      </c>
      <c r="C6479" t="s">
        <v>175</v>
      </c>
      <c r="D6479" t="s">
        <v>371</v>
      </c>
      <c r="E6479">
        <v>615100</v>
      </c>
      <c r="F6479" t="s">
        <v>24196</v>
      </c>
      <c r="G6479" s="7">
        <v>-9.1199999999999992</v>
      </c>
    </row>
    <row r="6480" spans="1:7" x14ac:dyDescent="0.3">
      <c r="A6480" s="310">
        <v>3022036</v>
      </c>
      <c r="B6480" t="s">
        <v>24227</v>
      </c>
      <c r="C6480" t="s">
        <v>175</v>
      </c>
      <c r="D6480" t="s">
        <v>371</v>
      </c>
      <c r="E6480">
        <v>615100</v>
      </c>
      <c r="F6480" t="s">
        <v>24196</v>
      </c>
      <c r="G6480" s="7">
        <v>-5.47</v>
      </c>
    </row>
    <row r="6481" spans="1:7" x14ac:dyDescent="0.3">
      <c r="A6481" s="310">
        <v>3022036</v>
      </c>
      <c r="B6481" t="s">
        <v>24227</v>
      </c>
      <c r="C6481" t="s">
        <v>175</v>
      </c>
      <c r="D6481" t="s">
        <v>371</v>
      </c>
      <c r="E6481">
        <v>615100</v>
      </c>
      <c r="F6481" t="s">
        <v>24196</v>
      </c>
      <c r="G6481" s="7">
        <v>3471.2</v>
      </c>
    </row>
    <row r="6482" spans="1:7" x14ac:dyDescent="0.3">
      <c r="A6482" s="310">
        <v>3022036</v>
      </c>
      <c r="B6482" t="s">
        <v>24227</v>
      </c>
      <c r="C6482" t="s">
        <v>175</v>
      </c>
      <c r="D6482" t="s">
        <v>371</v>
      </c>
      <c r="E6482">
        <v>615100</v>
      </c>
      <c r="F6482" t="s">
        <v>24196</v>
      </c>
      <c r="G6482" s="7">
        <v>-80.98</v>
      </c>
    </row>
    <row r="6483" spans="1:7" x14ac:dyDescent="0.3">
      <c r="A6483" s="310">
        <v>3022036</v>
      </c>
      <c r="B6483" t="s">
        <v>24227</v>
      </c>
      <c r="C6483" t="s">
        <v>175</v>
      </c>
      <c r="D6483" t="s">
        <v>371</v>
      </c>
      <c r="E6483">
        <v>615100</v>
      </c>
      <c r="F6483" t="s">
        <v>24196</v>
      </c>
      <c r="G6483" s="7">
        <v>20.22</v>
      </c>
    </row>
    <row r="6484" spans="1:7" x14ac:dyDescent="0.3">
      <c r="A6484" s="310">
        <v>3022036</v>
      </c>
      <c r="B6484" t="s">
        <v>24227</v>
      </c>
      <c r="C6484" t="s">
        <v>175</v>
      </c>
      <c r="D6484" t="s">
        <v>371</v>
      </c>
      <c r="E6484">
        <v>615100</v>
      </c>
      <c r="F6484" t="s">
        <v>24196</v>
      </c>
      <c r="G6484" s="7">
        <v>-9.1199999999999992</v>
      </c>
    </row>
    <row r="6485" spans="1:7" x14ac:dyDescent="0.3">
      <c r="A6485" s="310">
        <v>3022036</v>
      </c>
      <c r="B6485" t="s">
        <v>24227</v>
      </c>
      <c r="C6485" t="s">
        <v>175</v>
      </c>
      <c r="D6485" t="s">
        <v>371</v>
      </c>
      <c r="E6485">
        <v>615100</v>
      </c>
      <c r="F6485" t="s">
        <v>24196</v>
      </c>
      <c r="G6485" s="7">
        <v>-0.01</v>
      </c>
    </row>
    <row r="6486" spans="1:7" x14ac:dyDescent="0.3">
      <c r="A6486" s="310">
        <v>3022036</v>
      </c>
      <c r="B6486" t="s">
        <v>24227</v>
      </c>
      <c r="C6486" t="s">
        <v>175</v>
      </c>
      <c r="D6486" t="s">
        <v>371</v>
      </c>
      <c r="E6486">
        <v>615100</v>
      </c>
      <c r="F6486" t="s">
        <v>24196</v>
      </c>
      <c r="G6486" s="7">
        <v>-80.98</v>
      </c>
    </row>
    <row r="6487" spans="1:7" x14ac:dyDescent="0.3">
      <c r="A6487" s="310">
        <v>3022036</v>
      </c>
      <c r="B6487" t="s">
        <v>24227</v>
      </c>
      <c r="C6487" t="s">
        <v>175</v>
      </c>
      <c r="D6487" t="s">
        <v>371</v>
      </c>
      <c r="E6487">
        <v>617100</v>
      </c>
      <c r="F6487" t="s">
        <v>24196</v>
      </c>
      <c r="G6487" s="7">
        <v>231.98</v>
      </c>
    </row>
    <row r="6488" spans="1:7" x14ac:dyDescent="0.3">
      <c r="A6488" s="310">
        <v>3022036</v>
      </c>
      <c r="B6488" t="s">
        <v>24227</v>
      </c>
      <c r="C6488" t="s">
        <v>175</v>
      </c>
      <c r="D6488" t="s">
        <v>377</v>
      </c>
      <c r="E6488">
        <v>611130</v>
      </c>
      <c r="F6488" t="s">
        <v>24196</v>
      </c>
      <c r="G6488" s="7">
        <v>50.16</v>
      </c>
    </row>
    <row r="6489" spans="1:7" x14ac:dyDescent="0.3">
      <c r="A6489" s="310">
        <v>3022036</v>
      </c>
      <c r="B6489" t="s">
        <v>24227</v>
      </c>
      <c r="C6489" t="s">
        <v>175</v>
      </c>
      <c r="D6489" t="s">
        <v>371</v>
      </c>
      <c r="E6489">
        <v>615100</v>
      </c>
      <c r="F6489" t="s">
        <v>24196</v>
      </c>
      <c r="G6489" s="7">
        <v>4339</v>
      </c>
    </row>
    <row r="6490" spans="1:7" x14ac:dyDescent="0.3">
      <c r="A6490" s="310">
        <v>3022036</v>
      </c>
      <c r="B6490" t="s">
        <v>24227</v>
      </c>
      <c r="C6490" t="s">
        <v>175</v>
      </c>
      <c r="D6490" t="s">
        <v>373</v>
      </c>
      <c r="E6490">
        <v>617150</v>
      </c>
      <c r="F6490" t="s">
        <v>24196</v>
      </c>
      <c r="G6490" s="7">
        <v>112.85</v>
      </c>
    </row>
    <row r="6491" spans="1:7" x14ac:dyDescent="0.3">
      <c r="A6491" s="310">
        <v>3022036</v>
      </c>
      <c r="B6491" t="s">
        <v>24227</v>
      </c>
      <c r="C6491" t="s">
        <v>175</v>
      </c>
      <c r="D6491" t="s">
        <v>371</v>
      </c>
      <c r="E6491">
        <v>615100</v>
      </c>
      <c r="F6491" t="s">
        <v>24196</v>
      </c>
      <c r="G6491" s="7">
        <v>-80.98</v>
      </c>
    </row>
    <row r="6492" spans="1:7" x14ac:dyDescent="0.3">
      <c r="A6492" s="310">
        <v>3022036</v>
      </c>
      <c r="B6492" t="s">
        <v>24227</v>
      </c>
      <c r="C6492" t="s">
        <v>175</v>
      </c>
      <c r="D6492" t="s">
        <v>374</v>
      </c>
      <c r="E6492">
        <v>616120</v>
      </c>
      <c r="F6492" t="s">
        <v>24196</v>
      </c>
      <c r="G6492" s="7">
        <v>345.85</v>
      </c>
    </row>
    <row r="6493" spans="1:7" x14ac:dyDescent="0.3">
      <c r="A6493" s="310">
        <v>3022036</v>
      </c>
      <c r="B6493" t="s">
        <v>24227</v>
      </c>
      <c r="C6493" t="s">
        <v>175</v>
      </c>
      <c r="D6493" t="s">
        <v>377</v>
      </c>
      <c r="E6493">
        <v>611110</v>
      </c>
      <c r="F6493" t="s">
        <v>24196</v>
      </c>
      <c r="G6493" s="7">
        <v>5.6</v>
      </c>
    </row>
    <row r="6494" spans="1:7" x14ac:dyDescent="0.3">
      <c r="A6494" s="310">
        <v>3022036</v>
      </c>
      <c r="B6494" t="s">
        <v>24227</v>
      </c>
      <c r="C6494" t="s">
        <v>175</v>
      </c>
      <c r="D6494" t="s">
        <v>371</v>
      </c>
      <c r="E6494">
        <v>615100</v>
      </c>
      <c r="F6494" t="s">
        <v>24196</v>
      </c>
      <c r="G6494" s="7">
        <v>-9.1199999999999992</v>
      </c>
    </row>
    <row r="6495" spans="1:7" x14ac:dyDescent="0.3">
      <c r="A6495" s="310">
        <v>3022036</v>
      </c>
      <c r="B6495" t="s">
        <v>24227</v>
      </c>
      <c r="C6495" t="s">
        <v>175</v>
      </c>
      <c r="D6495" t="s">
        <v>373</v>
      </c>
      <c r="E6495">
        <v>615130</v>
      </c>
      <c r="F6495" t="s">
        <v>24196</v>
      </c>
      <c r="G6495" s="7">
        <v>2598.2600000000002</v>
      </c>
    </row>
    <row r="6496" spans="1:7" x14ac:dyDescent="0.3">
      <c r="A6496" s="310">
        <v>3022036</v>
      </c>
      <c r="B6496" t="s">
        <v>24227</v>
      </c>
      <c r="C6496" t="s">
        <v>175</v>
      </c>
      <c r="D6496" t="s">
        <v>374</v>
      </c>
      <c r="E6496">
        <v>615120</v>
      </c>
      <c r="F6496" t="s">
        <v>24196</v>
      </c>
      <c r="G6496" s="7">
        <v>2.2400000000000002</v>
      </c>
    </row>
    <row r="6497" spans="1:7" x14ac:dyDescent="0.3">
      <c r="A6497" s="310">
        <v>3022036</v>
      </c>
      <c r="B6497" t="s">
        <v>24227</v>
      </c>
      <c r="C6497" t="s">
        <v>175</v>
      </c>
      <c r="D6497" t="s">
        <v>377</v>
      </c>
      <c r="E6497">
        <v>611110</v>
      </c>
      <c r="F6497" t="s">
        <v>24196</v>
      </c>
      <c r="G6497" s="7">
        <v>167.86</v>
      </c>
    </row>
    <row r="6498" spans="1:7" x14ac:dyDescent="0.3">
      <c r="A6498" s="310">
        <v>3022036</v>
      </c>
      <c r="B6498" t="s">
        <v>24227</v>
      </c>
      <c r="C6498" t="s">
        <v>175</v>
      </c>
      <c r="D6498" t="s">
        <v>373</v>
      </c>
      <c r="E6498">
        <v>615130</v>
      </c>
      <c r="F6498" t="s">
        <v>24196</v>
      </c>
      <c r="G6498" s="7">
        <v>-86.61</v>
      </c>
    </row>
    <row r="6499" spans="1:7" x14ac:dyDescent="0.3">
      <c r="A6499" s="310">
        <v>3022036</v>
      </c>
      <c r="B6499" t="s">
        <v>24227</v>
      </c>
      <c r="C6499" t="s">
        <v>175</v>
      </c>
      <c r="D6499" t="s">
        <v>373</v>
      </c>
      <c r="E6499">
        <v>617150</v>
      </c>
      <c r="F6499" t="s">
        <v>24196</v>
      </c>
      <c r="G6499" s="7">
        <v>286.8</v>
      </c>
    </row>
    <row r="6500" spans="1:7" x14ac:dyDescent="0.3">
      <c r="A6500" s="310">
        <v>3022036</v>
      </c>
      <c r="B6500" t="s">
        <v>24227</v>
      </c>
      <c r="C6500" t="s">
        <v>175</v>
      </c>
      <c r="D6500" t="s">
        <v>371</v>
      </c>
      <c r="E6500">
        <v>615100</v>
      </c>
      <c r="F6500" t="s">
        <v>24196</v>
      </c>
      <c r="G6500" s="7">
        <v>564.83000000000004</v>
      </c>
    </row>
    <row r="6501" spans="1:7" x14ac:dyDescent="0.3">
      <c r="A6501" s="310">
        <v>3022036</v>
      </c>
      <c r="B6501" t="s">
        <v>24227</v>
      </c>
      <c r="C6501" t="s">
        <v>175</v>
      </c>
      <c r="D6501" t="s">
        <v>373</v>
      </c>
      <c r="E6501">
        <v>616160</v>
      </c>
      <c r="F6501" t="s">
        <v>24196</v>
      </c>
      <c r="G6501" s="7">
        <v>189.88</v>
      </c>
    </row>
    <row r="6502" spans="1:7" x14ac:dyDescent="0.3">
      <c r="A6502" s="310">
        <v>3022036</v>
      </c>
      <c r="B6502" t="s">
        <v>24227</v>
      </c>
      <c r="C6502" t="s">
        <v>175</v>
      </c>
      <c r="D6502" t="s">
        <v>374</v>
      </c>
      <c r="E6502">
        <v>615120</v>
      </c>
      <c r="F6502" t="s">
        <v>24196</v>
      </c>
      <c r="G6502" s="7">
        <v>-23.36</v>
      </c>
    </row>
    <row r="6503" spans="1:7" x14ac:dyDescent="0.3">
      <c r="A6503" s="310">
        <v>3022036</v>
      </c>
      <c r="B6503" t="s">
        <v>24227</v>
      </c>
      <c r="C6503" t="s">
        <v>175</v>
      </c>
      <c r="D6503" t="s">
        <v>371</v>
      </c>
      <c r="E6503">
        <v>615100</v>
      </c>
      <c r="F6503" t="s">
        <v>24196</v>
      </c>
      <c r="G6503" s="7">
        <v>-9.1199999999999992</v>
      </c>
    </row>
    <row r="6504" spans="1:7" x14ac:dyDescent="0.3">
      <c r="A6504" s="310">
        <v>3022036</v>
      </c>
      <c r="B6504" t="s">
        <v>24227</v>
      </c>
      <c r="C6504" t="s">
        <v>175</v>
      </c>
      <c r="D6504" t="s">
        <v>371</v>
      </c>
      <c r="E6504">
        <v>615100</v>
      </c>
      <c r="F6504" t="s">
        <v>24196</v>
      </c>
      <c r="G6504" s="7">
        <v>4.04</v>
      </c>
    </row>
    <row r="6505" spans="1:7" x14ac:dyDescent="0.3">
      <c r="A6505" s="310">
        <v>3022036</v>
      </c>
      <c r="B6505" t="s">
        <v>24227</v>
      </c>
      <c r="C6505" t="s">
        <v>175</v>
      </c>
      <c r="D6505" t="s">
        <v>373</v>
      </c>
      <c r="E6505">
        <v>617150</v>
      </c>
      <c r="F6505" t="s">
        <v>24196</v>
      </c>
      <c r="G6505" s="7">
        <v>205.71</v>
      </c>
    </row>
    <row r="6506" spans="1:7" x14ac:dyDescent="0.3">
      <c r="A6506" s="310">
        <v>3022036</v>
      </c>
      <c r="B6506" t="s">
        <v>24227</v>
      </c>
      <c r="C6506" t="s">
        <v>175</v>
      </c>
      <c r="D6506" t="s">
        <v>373</v>
      </c>
      <c r="E6506">
        <v>617150</v>
      </c>
      <c r="F6506" t="s">
        <v>24196</v>
      </c>
      <c r="G6506" s="7">
        <v>377.22</v>
      </c>
    </row>
    <row r="6507" spans="1:7" x14ac:dyDescent="0.3">
      <c r="A6507" s="310">
        <v>3022036</v>
      </c>
      <c r="B6507" t="s">
        <v>24227</v>
      </c>
      <c r="C6507" t="s">
        <v>175</v>
      </c>
      <c r="D6507" t="s">
        <v>373</v>
      </c>
      <c r="E6507">
        <v>617150</v>
      </c>
      <c r="F6507" t="s">
        <v>24196</v>
      </c>
      <c r="G6507" s="7">
        <v>138.86000000000001</v>
      </c>
    </row>
    <row r="6508" spans="1:7" x14ac:dyDescent="0.3">
      <c r="A6508" s="310">
        <v>3022036</v>
      </c>
      <c r="B6508" t="s">
        <v>24227</v>
      </c>
      <c r="C6508" t="s">
        <v>175</v>
      </c>
      <c r="D6508" t="s">
        <v>373</v>
      </c>
      <c r="E6508">
        <v>615130</v>
      </c>
      <c r="F6508" t="s">
        <v>24196</v>
      </c>
      <c r="G6508" s="7">
        <v>1827.01</v>
      </c>
    </row>
    <row r="6509" spans="1:7" x14ac:dyDescent="0.3">
      <c r="A6509" s="310">
        <v>3022036</v>
      </c>
      <c r="B6509" t="s">
        <v>24227</v>
      </c>
      <c r="C6509" t="s">
        <v>175</v>
      </c>
      <c r="D6509" t="s">
        <v>371</v>
      </c>
      <c r="E6509">
        <v>615100</v>
      </c>
      <c r="F6509" t="s">
        <v>24196</v>
      </c>
      <c r="G6509" s="7">
        <v>-9.1199999999999992</v>
      </c>
    </row>
    <row r="6510" spans="1:7" x14ac:dyDescent="0.3">
      <c r="A6510" s="310">
        <v>3022036</v>
      </c>
      <c r="B6510" t="s">
        <v>24227</v>
      </c>
      <c r="C6510" t="s">
        <v>175</v>
      </c>
      <c r="D6510" t="s">
        <v>371</v>
      </c>
      <c r="E6510">
        <v>615100</v>
      </c>
      <c r="F6510" t="s">
        <v>24196</v>
      </c>
      <c r="G6510" s="7">
        <v>-5.47</v>
      </c>
    </row>
    <row r="6511" spans="1:7" x14ac:dyDescent="0.3">
      <c r="A6511" s="310">
        <v>3022036</v>
      </c>
      <c r="B6511" t="s">
        <v>24227</v>
      </c>
      <c r="C6511" t="s">
        <v>175</v>
      </c>
      <c r="D6511" t="s">
        <v>371</v>
      </c>
      <c r="E6511">
        <v>615100</v>
      </c>
      <c r="F6511" t="s">
        <v>24196</v>
      </c>
      <c r="G6511" s="7">
        <v>-87.09</v>
      </c>
    </row>
    <row r="6512" spans="1:7" x14ac:dyDescent="0.3">
      <c r="A6512" s="310">
        <v>3022036</v>
      </c>
      <c r="B6512" t="s">
        <v>24227</v>
      </c>
      <c r="C6512" t="s">
        <v>175</v>
      </c>
      <c r="D6512" t="s">
        <v>373</v>
      </c>
      <c r="E6512">
        <v>615130</v>
      </c>
      <c r="F6512" t="s">
        <v>24196</v>
      </c>
      <c r="G6512" s="7">
        <v>34.369999999999997</v>
      </c>
    </row>
    <row r="6513" spans="1:7" x14ac:dyDescent="0.3">
      <c r="A6513" s="310">
        <v>3022036</v>
      </c>
      <c r="B6513" t="s">
        <v>24227</v>
      </c>
      <c r="C6513" t="s">
        <v>175</v>
      </c>
      <c r="D6513" t="s">
        <v>373</v>
      </c>
      <c r="E6513">
        <v>615130</v>
      </c>
      <c r="F6513" t="s">
        <v>24196</v>
      </c>
      <c r="G6513" s="7">
        <v>1992.24</v>
      </c>
    </row>
    <row r="6514" spans="1:7" x14ac:dyDescent="0.3">
      <c r="A6514" s="310">
        <v>3022036</v>
      </c>
      <c r="B6514" t="s">
        <v>24227</v>
      </c>
      <c r="C6514" t="s">
        <v>175</v>
      </c>
      <c r="D6514" t="s">
        <v>371</v>
      </c>
      <c r="E6514">
        <v>616100</v>
      </c>
      <c r="F6514" t="s">
        <v>24196</v>
      </c>
      <c r="G6514" s="7">
        <v>611.49</v>
      </c>
    </row>
    <row r="6515" spans="1:7" x14ac:dyDescent="0.3">
      <c r="A6515" s="310">
        <v>3022036</v>
      </c>
      <c r="B6515" t="s">
        <v>24227</v>
      </c>
      <c r="C6515" t="s">
        <v>175</v>
      </c>
      <c r="D6515" t="s">
        <v>371</v>
      </c>
      <c r="E6515">
        <v>615100</v>
      </c>
      <c r="F6515" t="s">
        <v>24196</v>
      </c>
      <c r="G6515" s="7">
        <v>-87.09</v>
      </c>
    </row>
    <row r="6516" spans="1:7" x14ac:dyDescent="0.3">
      <c r="A6516" s="310">
        <v>3022036</v>
      </c>
      <c r="B6516" t="s">
        <v>24227</v>
      </c>
      <c r="C6516" t="s">
        <v>175</v>
      </c>
      <c r="D6516" t="s">
        <v>371</v>
      </c>
      <c r="E6516">
        <v>615100</v>
      </c>
      <c r="F6516" t="s">
        <v>24196</v>
      </c>
      <c r="G6516" s="7">
        <v>282.58</v>
      </c>
    </row>
    <row r="6517" spans="1:7" x14ac:dyDescent="0.3">
      <c r="A6517" s="310">
        <v>3022036</v>
      </c>
      <c r="B6517" t="s">
        <v>24227</v>
      </c>
      <c r="C6517" t="s">
        <v>175</v>
      </c>
      <c r="D6517" t="s">
        <v>371</v>
      </c>
      <c r="E6517">
        <v>615100</v>
      </c>
      <c r="F6517" t="s">
        <v>24196</v>
      </c>
      <c r="G6517" s="7">
        <v>282.58</v>
      </c>
    </row>
    <row r="6518" spans="1:7" x14ac:dyDescent="0.3">
      <c r="A6518" s="310">
        <v>3022036</v>
      </c>
      <c r="B6518" t="s">
        <v>24227</v>
      </c>
      <c r="C6518" t="s">
        <v>175</v>
      </c>
      <c r="D6518" t="s">
        <v>374</v>
      </c>
      <c r="E6518">
        <v>615120</v>
      </c>
      <c r="F6518" t="s">
        <v>24196</v>
      </c>
      <c r="G6518" s="7">
        <v>222.93</v>
      </c>
    </row>
    <row r="6519" spans="1:7" x14ac:dyDescent="0.3">
      <c r="A6519" s="310">
        <v>3022036</v>
      </c>
      <c r="B6519" t="s">
        <v>24227</v>
      </c>
      <c r="C6519" t="s">
        <v>175</v>
      </c>
      <c r="D6519" t="s">
        <v>371</v>
      </c>
      <c r="E6519">
        <v>615100</v>
      </c>
      <c r="F6519" t="s">
        <v>24196</v>
      </c>
      <c r="G6519" s="7">
        <v>0.01</v>
      </c>
    </row>
    <row r="6520" spans="1:7" x14ac:dyDescent="0.3">
      <c r="A6520" s="310">
        <v>3022036</v>
      </c>
      <c r="B6520" t="s">
        <v>24227</v>
      </c>
      <c r="C6520" t="s">
        <v>175</v>
      </c>
      <c r="D6520" t="s">
        <v>371</v>
      </c>
      <c r="E6520">
        <v>615100</v>
      </c>
      <c r="F6520" t="s">
        <v>24196</v>
      </c>
      <c r="G6520" s="7">
        <v>-80.98</v>
      </c>
    </row>
    <row r="6521" spans="1:7" x14ac:dyDescent="0.3">
      <c r="A6521" s="310">
        <v>3022036</v>
      </c>
      <c r="B6521" t="s">
        <v>24227</v>
      </c>
      <c r="C6521" t="s">
        <v>175</v>
      </c>
      <c r="D6521" t="s">
        <v>371</v>
      </c>
      <c r="E6521">
        <v>615100</v>
      </c>
      <c r="F6521" t="s">
        <v>24196</v>
      </c>
      <c r="G6521" s="7">
        <v>1799.8</v>
      </c>
    </row>
    <row r="6522" spans="1:7" x14ac:dyDescent="0.3">
      <c r="A6522" s="310">
        <v>3022036</v>
      </c>
      <c r="B6522" t="s">
        <v>24227</v>
      </c>
      <c r="C6522" t="s">
        <v>175</v>
      </c>
      <c r="D6522" t="s">
        <v>371</v>
      </c>
      <c r="E6522">
        <v>615100</v>
      </c>
      <c r="F6522" t="s">
        <v>24196</v>
      </c>
      <c r="G6522" s="7">
        <v>20.22</v>
      </c>
    </row>
    <row r="6523" spans="1:7" x14ac:dyDescent="0.3">
      <c r="A6523" s="310">
        <v>3022036</v>
      </c>
      <c r="B6523" t="s">
        <v>24227</v>
      </c>
      <c r="C6523" t="s">
        <v>175</v>
      </c>
      <c r="D6523" t="s">
        <v>371</v>
      </c>
      <c r="E6523">
        <v>615100</v>
      </c>
      <c r="F6523" t="s">
        <v>24196</v>
      </c>
      <c r="G6523" s="7">
        <v>-2680.05</v>
      </c>
    </row>
    <row r="6524" spans="1:7" x14ac:dyDescent="0.3">
      <c r="A6524" s="310">
        <v>3022036</v>
      </c>
      <c r="B6524" t="s">
        <v>24227</v>
      </c>
      <c r="C6524" t="s">
        <v>175</v>
      </c>
      <c r="D6524" t="s">
        <v>374</v>
      </c>
      <c r="E6524">
        <v>615120</v>
      </c>
      <c r="F6524" t="s">
        <v>24196</v>
      </c>
      <c r="G6524" s="7">
        <v>3.5</v>
      </c>
    </row>
    <row r="6525" spans="1:7" x14ac:dyDescent="0.3">
      <c r="A6525" s="310">
        <v>3022036</v>
      </c>
      <c r="B6525" t="s">
        <v>24227</v>
      </c>
      <c r="C6525" t="s">
        <v>175</v>
      </c>
      <c r="D6525" t="s">
        <v>373</v>
      </c>
      <c r="E6525">
        <v>616160</v>
      </c>
      <c r="F6525" t="s">
        <v>24196</v>
      </c>
      <c r="G6525" s="7">
        <v>235.26</v>
      </c>
    </row>
    <row r="6526" spans="1:7" x14ac:dyDescent="0.3">
      <c r="A6526" s="310">
        <v>3022036</v>
      </c>
      <c r="B6526" t="s">
        <v>24227</v>
      </c>
      <c r="C6526" t="s">
        <v>175</v>
      </c>
      <c r="D6526" t="s">
        <v>371</v>
      </c>
      <c r="E6526">
        <v>615100</v>
      </c>
      <c r="F6526" t="s">
        <v>24196</v>
      </c>
      <c r="G6526" s="7">
        <v>22.47</v>
      </c>
    </row>
    <row r="6527" spans="1:7" x14ac:dyDescent="0.3">
      <c r="A6527" s="310">
        <v>3022036</v>
      </c>
      <c r="B6527" t="s">
        <v>24227</v>
      </c>
      <c r="C6527" t="s">
        <v>175</v>
      </c>
      <c r="D6527" t="s">
        <v>371</v>
      </c>
      <c r="E6527">
        <v>615100</v>
      </c>
      <c r="F6527" t="s">
        <v>24196</v>
      </c>
      <c r="G6527" s="7">
        <v>-5.47</v>
      </c>
    </row>
    <row r="6528" spans="1:7" x14ac:dyDescent="0.3">
      <c r="A6528" s="310">
        <v>3022036</v>
      </c>
      <c r="B6528" t="s">
        <v>24227</v>
      </c>
      <c r="C6528" t="s">
        <v>175</v>
      </c>
      <c r="D6528" t="s">
        <v>373</v>
      </c>
      <c r="E6528">
        <v>615130</v>
      </c>
      <c r="F6528" t="s">
        <v>24196</v>
      </c>
      <c r="G6528" s="7">
        <v>-86.61</v>
      </c>
    </row>
    <row r="6529" spans="1:7" x14ac:dyDescent="0.3">
      <c r="A6529" s="310">
        <v>3022036</v>
      </c>
      <c r="B6529" t="s">
        <v>24227</v>
      </c>
      <c r="C6529" t="s">
        <v>175</v>
      </c>
      <c r="D6529" t="s">
        <v>377</v>
      </c>
      <c r="E6529">
        <v>611110</v>
      </c>
      <c r="F6529" t="s">
        <v>24196</v>
      </c>
      <c r="G6529" s="7">
        <v>0.84</v>
      </c>
    </row>
    <row r="6530" spans="1:7" x14ac:dyDescent="0.3">
      <c r="A6530" s="310">
        <v>3022036</v>
      </c>
      <c r="B6530" t="s">
        <v>24227</v>
      </c>
      <c r="C6530" t="s">
        <v>175</v>
      </c>
      <c r="D6530" t="s">
        <v>371</v>
      </c>
      <c r="E6530">
        <v>615100</v>
      </c>
      <c r="F6530" t="s">
        <v>24196</v>
      </c>
      <c r="G6530" s="7">
        <v>-688.27</v>
      </c>
    </row>
    <row r="6531" spans="1:7" x14ac:dyDescent="0.3">
      <c r="A6531" s="310">
        <v>3022036</v>
      </c>
      <c r="B6531" t="s">
        <v>24227</v>
      </c>
      <c r="C6531" t="s">
        <v>175</v>
      </c>
      <c r="D6531" t="s">
        <v>373</v>
      </c>
      <c r="E6531">
        <v>615130</v>
      </c>
      <c r="F6531" t="s">
        <v>24196</v>
      </c>
      <c r="G6531" s="7">
        <v>-92.93</v>
      </c>
    </row>
    <row r="6532" spans="1:7" x14ac:dyDescent="0.3">
      <c r="A6532" s="310">
        <v>3022036</v>
      </c>
      <c r="B6532" t="s">
        <v>24227</v>
      </c>
      <c r="C6532" t="s">
        <v>175</v>
      </c>
      <c r="D6532" t="s">
        <v>374</v>
      </c>
      <c r="E6532">
        <v>615120</v>
      </c>
      <c r="F6532" t="s">
        <v>24196</v>
      </c>
      <c r="G6532" s="7">
        <v>23.36</v>
      </c>
    </row>
    <row r="6533" spans="1:7" x14ac:dyDescent="0.3">
      <c r="A6533" s="310">
        <v>3022036</v>
      </c>
      <c r="B6533" t="s">
        <v>24227</v>
      </c>
      <c r="C6533" t="s">
        <v>175</v>
      </c>
      <c r="D6533" t="s">
        <v>371</v>
      </c>
      <c r="E6533">
        <v>615100</v>
      </c>
      <c r="F6533" t="s">
        <v>24196</v>
      </c>
      <c r="G6533" s="7">
        <v>-5.47</v>
      </c>
    </row>
    <row r="6534" spans="1:7" x14ac:dyDescent="0.3">
      <c r="A6534" s="310">
        <v>3022036</v>
      </c>
      <c r="B6534" t="s">
        <v>24227</v>
      </c>
      <c r="C6534" t="s">
        <v>175</v>
      </c>
      <c r="D6534" t="s">
        <v>371</v>
      </c>
      <c r="E6534">
        <v>617100</v>
      </c>
      <c r="F6534" t="s">
        <v>24196</v>
      </c>
      <c r="G6534" s="7">
        <v>1981.5</v>
      </c>
    </row>
    <row r="6535" spans="1:7" x14ac:dyDescent="0.3">
      <c r="A6535" s="310">
        <v>3022036</v>
      </c>
      <c r="B6535" t="s">
        <v>24227</v>
      </c>
      <c r="C6535" t="s">
        <v>175</v>
      </c>
      <c r="D6535" t="s">
        <v>373</v>
      </c>
      <c r="E6535">
        <v>616160</v>
      </c>
      <c r="F6535" t="s">
        <v>24196</v>
      </c>
      <c r="G6535" s="7">
        <v>236.29</v>
      </c>
    </row>
    <row r="6536" spans="1:7" x14ac:dyDescent="0.3">
      <c r="A6536" s="310">
        <v>3022036</v>
      </c>
      <c r="B6536" t="s">
        <v>24227</v>
      </c>
      <c r="C6536" t="s">
        <v>175</v>
      </c>
      <c r="D6536" t="s">
        <v>374</v>
      </c>
      <c r="E6536">
        <v>615120</v>
      </c>
      <c r="F6536" t="s">
        <v>24196</v>
      </c>
      <c r="G6536" s="7">
        <v>-27.98</v>
      </c>
    </row>
    <row r="6537" spans="1:7" x14ac:dyDescent="0.3">
      <c r="A6537" s="310">
        <v>3022036</v>
      </c>
      <c r="B6537" t="s">
        <v>24227</v>
      </c>
      <c r="C6537" t="s">
        <v>175</v>
      </c>
      <c r="D6537" t="s">
        <v>371</v>
      </c>
      <c r="E6537">
        <v>615100</v>
      </c>
      <c r="F6537" t="s">
        <v>24196</v>
      </c>
      <c r="G6537" s="7">
        <v>-80.98</v>
      </c>
    </row>
    <row r="6538" spans="1:7" x14ac:dyDescent="0.3">
      <c r="A6538" s="310">
        <v>3022036</v>
      </c>
      <c r="B6538" t="s">
        <v>24227</v>
      </c>
      <c r="C6538" t="s">
        <v>175</v>
      </c>
      <c r="D6538" t="s">
        <v>374</v>
      </c>
      <c r="E6538">
        <v>615120</v>
      </c>
      <c r="F6538" t="s">
        <v>24196</v>
      </c>
      <c r="G6538" s="7">
        <v>447.62</v>
      </c>
    </row>
    <row r="6539" spans="1:7" x14ac:dyDescent="0.3">
      <c r="A6539" s="310">
        <v>3022036</v>
      </c>
      <c r="B6539" t="s">
        <v>24227</v>
      </c>
      <c r="C6539" t="s">
        <v>175</v>
      </c>
      <c r="D6539" t="s">
        <v>374</v>
      </c>
      <c r="E6539">
        <v>615120</v>
      </c>
      <c r="F6539" t="s">
        <v>24196</v>
      </c>
      <c r="G6539" s="7">
        <v>-0.01</v>
      </c>
    </row>
    <row r="6540" spans="1:7" x14ac:dyDescent="0.3">
      <c r="A6540" s="310">
        <v>3022036</v>
      </c>
      <c r="B6540" t="s">
        <v>24227</v>
      </c>
      <c r="C6540" t="s">
        <v>175</v>
      </c>
      <c r="D6540" t="s">
        <v>371</v>
      </c>
      <c r="E6540">
        <v>615100</v>
      </c>
      <c r="F6540" t="s">
        <v>24196</v>
      </c>
      <c r="G6540" s="7">
        <v>-5.47</v>
      </c>
    </row>
    <row r="6541" spans="1:7" x14ac:dyDescent="0.3">
      <c r="A6541" s="310">
        <v>3022036</v>
      </c>
      <c r="B6541" t="s">
        <v>24227</v>
      </c>
      <c r="C6541" t="s">
        <v>175</v>
      </c>
      <c r="D6541" t="s">
        <v>373</v>
      </c>
      <c r="E6541">
        <v>616160</v>
      </c>
      <c r="F6541" t="s">
        <v>24196</v>
      </c>
      <c r="G6541" s="7">
        <v>69.459999999999994</v>
      </c>
    </row>
    <row r="6542" spans="1:7" x14ac:dyDescent="0.3">
      <c r="A6542" s="310">
        <v>3022036</v>
      </c>
      <c r="B6542" t="s">
        <v>24227</v>
      </c>
      <c r="C6542" t="s">
        <v>175</v>
      </c>
      <c r="D6542" t="s">
        <v>373</v>
      </c>
      <c r="E6542">
        <v>615130</v>
      </c>
      <c r="F6542" t="s">
        <v>24196</v>
      </c>
      <c r="G6542" s="7">
        <v>2.96</v>
      </c>
    </row>
    <row r="6543" spans="1:7" x14ac:dyDescent="0.3">
      <c r="A6543" s="310">
        <v>3022036</v>
      </c>
      <c r="B6543" t="s">
        <v>24227</v>
      </c>
      <c r="C6543" t="s">
        <v>175</v>
      </c>
      <c r="D6543" t="s">
        <v>371</v>
      </c>
      <c r="E6543">
        <v>615100</v>
      </c>
      <c r="F6543" t="s">
        <v>24196</v>
      </c>
      <c r="G6543" s="7">
        <v>-80.98</v>
      </c>
    </row>
    <row r="6544" spans="1:7" x14ac:dyDescent="0.3">
      <c r="A6544" s="310">
        <v>3022036</v>
      </c>
      <c r="B6544" t="s">
        <v>24227</v>
      </c>
      <c r="C6544" t="s">
        <v>175</v>
      </c>
      <c r="D6544" t="s">
        <v>373</v>
      </c>
      <c r="E6544">
        <v>615130</v>
      </c>
      <c r="F6544" t="s">
        <v>24196</v>
      </c>
      <c r="G6544" s="7">
        <v>2.77</v>
      </c>
    </row>
    <row r="6545" spans="1:7" x14ac:dyDescent="0.3">
      <c r="A6545" s="310">
        <v>3022036</v>
      </c>
      <c r="B6545" t="s">
        <v>24227</v>
      </c>
      <c r="C6545" t="s">
        <v>175</v>
      </c>
      <c r="D6545" t="s">
        <v>371</v>
      </c>
      <c r="E6545">
        <v>615100</v>
      </c>
      <c r="F6545" t="s">
        <v>24196</v>
      </c>
      <c r="G6545" s="7">
        <v>21.63</v>
      </c>
    </row>
    <row r="6546" spans="1:7" x14ac:dyDescent="0.3">
      <c r="A6546" s="310">
        <v>3022036</v>
      </c>
      <c r="B6546" t="s">
        <v>24227</v>
      </c>
      <c r="C6546" t="s">
        <v>175</v>
      </c>
      <c r="D6546" t="s">
        <v>373</v>
      </c>
      <c r="E6546">
        <v>615130</v>
      </c>
      <c r="F6546" t="s">
        <v>24196</v>
      </c>
      <c r="G6546" s="7">
        <v>0.01</v>
      </c>
    </row>
    <row r="6547" spans="1:7" x14ac:dyDescent="0.3">
      <c r="A6547" s="310">
        <v>3022036</v>
      </c>
      <c r="B6547" t="s">
        <v>24227</v>
      </c>
      <c r="C6547" t="s">
        <v>175</v>
      </c>
      <c r="D6547" t="s">
        <v>373</v>
      </c>
      <c r="E6547">
        <v>615130</v>
      </c>
      <c r="F6547" t="s">
        <v>24196</v>
      </c>
      <c r="G6547" s="7">
        <v>8.41</v>
      </c>
    </row>
    <row r="6548" spans="1:7" x14ac:dyDescent="0.3">
      <c r="A6548" s="310">
        <v>3022036</v>
      </c>
      <c r="B6548" t="s">
        <v>24227</v>
      </c>
      <c r="C6548" t="s">
        <v>175</v>
      </c>
      <c r="D6548" t="s">
        <v>371</v>
      </c>
      <c r="E6548">
        <v>615100</v>
      </c>
      <c r="F6548" t="s">
        <v>24196</v>
      </c>
      <c r="G6548" s="7">
        <v>440.42</v>
      </c>
    </row>
    <row r="6549" spans="1:7" x14ac:dyDescent="0.3">
      <c r="A6549" s="310">
        <v>3022036</v>
      </c>
      <c r="B6549" t="s">
        <v>24227</v>
      </c>
      <c r="C6549" t="s">
        <v>175</v>
      </c>
      <c r="D6549" t="s">
        <v>377</v>
      </c>
      <c r="E6549">
        <v>611130</v>
      </c>
      <c r="F6549" t="s">
        <v>24196</v>
      </c>
      <c r="G6549" s="7">
        <v>57.07</v>
      </c>
    </row>
    <row r="6550" spans="1:7" x14ac:dyDescent="0.3">
      <c r="A6550" s="310">
        <v>3022036</v>
      </c>
      <c r="B6550" t="s">
        <v>24227</v>
      </c>
      <c r="C6550" t="s">
        <v>175</v>
      </c>
      <c r="D6550" t="s">
        <v>374</v>
      </c>
      <c r="E6550">
        <v>617120</v>
      </c>
      <c r="F6550" t="s">
        <v>24196</v>
      </c>
      <c r="G6550" s="7">
        <v>45.48</v>
      </c>
    </row>
    <row r="6551" spans="1:7" x14ac:dyDescent="0.3">
      <c r="A6551" s="310">
        <v>3022036</v>
      </c>
      <c r="B6551" t="s">
        <v>24227</v>
      </c>
      <c r="C6551" t="s">
        <v>175</v>
      </c>
      <c r="D6551" t="s">
        <v>371</v>
      </c>
      <c r="E6551">
        <v>615100</v>
      </c>
      <c r="F6551" t="s">
        <v>24196</v>
      </c>
      <c r="G6551" s="7">
        <v>-87.09</v>
      </c>
    </row>
    <row r="6552" spans="1:7" x14ac:dyDescent="0.3">
      <c r="A6552" s="310">
        <v>3022036</v>
      </c>
      <c r="B6552" t="s">
        <v>24227</v>
      </c>
      <c r="C6552" t="s">
        <v>175</v>
      </c>
      <c r="D6552" t="s">
        <v>371</v>
      </c>
      <c r="E6552">
        <v>615100</v>
      </c>
      <c r="F6552" t="s">
        <v>24196</v>
      </c>
      <c r="G6552" s="7">
        <v>-87.09</v>
      </c>
    </row>
    <row r="6553" spans="1:7" x14ac:dyDescent="0.3">
      <c r="A6553" s="310">
        <v>3022036</v>
      </c>
      <c r="B6553" t="s">
        <v>24227</v>
      </c>
      <c r="C6553" t="s">
        <v>175</v>
      </c>
      <c r="D6553" t="s">
        <v>373</v>
      </c>
      <c r="E6553">
        <v>615130</v>
      </c>
      <c r="F6553" t="s">
        <v>24196</v>
      </c>
      <c r="G6553" s="7">
        <v>1030.99</v>
      </c>
    </row>
    <row r="6554" spans="1:7" x14ac:dyDescent="0.3">
      <c r="A6554" s="310">
        <v>3022036</v>
      </c>
      <c r="B6554" t="s">
        <v>24227</v>
      </c>
      <c r="C6554" t="s">
        <v>175</v>
      </c>
      <c r="D6554" t="s">
        <v>371</v>
      </c>
      <c r="E6554">
        <v>615100</v>
      </c>
      <c r="F6554" t="s">
        <v>24196</v>
      </c>
      <c r="G6554" s="7">
        <v>-80.98</v>
      </c>
    </row>
    <row r="6555" spans="1:7" x14ac:dyDescent="0.3">
      <c r="A6555" s="310">
        <v>3022036</v>
      </c>
      <c r="B6555" t="s">
        <v>24227</v>
      </c>
      <c r="C6555" t="s">
        <v>175</v>
      </c>
      <c r="D6555" t="s">
        <v>373</v>
      </c>
      <c r="E6555">
        <v>617150</v>
      </c>
      <c r="F6555" t="s">
        <v>24196</v>
      </c>
      <c r="G6555" s="7">
        <v>155.33000000000001</v>
      </c>
    </row>
    <row r="6556" spans="1:7" x14ac:dyDescent="0.3">
      <c r="A6556" s="310">
        <v>3022036</v>
      </c>
      <c r="B6556" t="s">
        <v>24227</v>
      </c>
      <c r="C6556" t="s">
        <v>175</v>
      </c>
      <c r="D6556" t="s">
        <v>373</v>
      </c>
      <c r="E6556">
        <v>617150</v>
      </c>
      <c r="F6556" t="s">
        <v>24196</v>
      </c>
      <c r="G6556" s="7">
        <v>602.46</v>
      </c>
    </row>
    <row r="6557" spans="1:7" x14ac:dyDescent="0.3">
      <c r="A6557" s="310">
        <v>3022036</v>
      </c>
      <c r="B6557" t="s">
        <v>24227</v>
      </c>
      <c r="C6557" t="s">
        <v>175</v>
      </c>
      <c r="D6557" t="s">
        <v>371</v>
      </c>
      <c r="E6557">
        <v>615100</v>
      </c>
      <c r="F6557" t="s">
        <v>24196</v>
      </c>
      <c r="G6557" s="7">
        <v>-80.98</v>
      </c>
    </row>
    <row r="6558" spans="1:7" x14ac:dyDescent="0.3">
      <c r="A6558" s="310">
        <v>3022036</v>
      </c>
      <c r="B6558" t="s">
        <v>24227</v>
      </c>
      <c r="C6558" t="s">
        <v>175</v>
      </c>
      <c r="D6558" t="s">
        <v>377</v>
      </c>
      <c r="E6558">
        <v>611120</v>
      </c>
      <c r="F6558" t="s">
        <v>24196</v>
      </c>
      <c r="G6558" s="7">
        <v>19.21</v>
      </c>
    </row>
    <row r="6559" spans="1:7" x14ac:dyDescent="0.3">
      <c r="A6559" s="310">
        <v>3022036</v>
      </c>
      <c r="B6559" t="s">
        <v>24227</v>
      </c>
      <c r="C6559" t="s">
        <v>175</v>
      </c>
      <c r="D6559" t="s">
        <v>371</v>
      </c>
      <c r="E6559">
        <v>615100</v>
      </c>
      <c r="F6559" t="s">
        <v>24196</v>
      </c>
      <c r="G6559" s="7">
        <v>-9.1199999999999992</v>
      </c>
    </row>
    <row r="6560" spans="1:7" x14ac:dyDescent="0.3">
      <c r="A6560" s="310">
        <v>3022036</v>
      </c>
      <c r="B6560" t="s">
        <v>24227</v>
      </c>
      <c r="C6560" t="s">
        <v>175</v>
      </c>
      <c r="D6560" t="s">
        <v>371</v>
      </c>
      <c r="E6560">
        <v>615100</v>
      </c>
      <c r="F6560" t="s">
        <v>24196</v>
      </c>
      <c r="G6560" s="7">
        <v>-87.09</v>
      </c>
    </row>
    <row r="6561" spans="1:7" x14ac:dyDescent="0.3">
      <c r="A6561" s="310">
        <v>3022036</v>
      </c>
      <c r="B6561" t="s">
        <v>24227</v>
      </c>
      <c r="C6561" t="s">
        <v>175</v>
      </c>
      <c r="D6561" t="s">
        <v>371</v>
      </c>
      <c r="E6561">
        <v>615100</v>
      </c>
      <c r="F6561" t="s">
        <v>24196</v>
      </c>
      <c r="G6561" s="7">
        <v>-9.1199999999999992</v>
      </c>
    </row>
    <row r="6562" spans="1:7" x14ac:dyDescent="0.3">
      <c r="A6562" s="310">
        <v>3022036</v>
      </c>
      <c r="B6562" t="s">
        <v>24227</v>
      </c>
      <c r="C6562" t="s">
        <v>175</v>
      </c>
      <c r="D6562" t="s">
        <v>377</v>
      </c>
      <c r="E6562">
        <v>611120</v>
      </c>
      <c r="F6562" t="s">
        <v>24196</v>
      </c>
      <c r="G6562" s="7">
        <v>81.06</v>
      </c>
    </row>
    <row r="6563" spans="1:7" x14ac:dyDescent="0.3">
      <c r="A6563" s="310">
        <v>3022036</v>
      </c>
      <c r="B6563" t="s">
        <v>24227</v>
      </c>
      <c r="C6563" t="s">
        <v>175</v>
      </c>
      <c r="D6563" t="s">
        <v>377</v>
      </c>
      <c r="E6563">
        <v>611110</v>
      </c>
      <c r="F6563" t="s">
        <v>24196</v>
      </c>
      <c r="G6563" s="7">
        <v>245.87</v>
      </c>
    </row>
    <row r="6564" spans="1:7" x14ac:dyDescent="0.3">
      <c r="A6564" s="310">
        <v>3022036</v>
      </c>
      <c r="B6564" t="s">
        <v>24227</v>
      </c>
      <c r="C6564" t="s">
        <v>175</v>
      </c>
      <c r="D6564" t="s">
        <v>371</v>
      </c>
      <c r="E6564">
        <v>615100</v>
      </c>
      <c r="F6564" t="s">
        <v>24196</v>
      </c>
      <c r="G6564" s="7">
        <v>-0.01</v>
      </c>
    </row>
    <row r="6565" spans="1:7" x14ac:dyDescent="0.3">
      <c r="A6565" s="310">
        <v>3022036</v>
      </c>
      <c r="B6565" t="s">
        <v>24227</v>
      </c>
      <c r="C6565" t="s">
        <v>175</v>
      </c>
      <c r="D6565" t="s">
        <v>371</v>
      </c>
      <c r="E6565">
        <v>615100</v>
      </c>
      <c r="F6565" t="s">
        <v>24196</v>
      </c>
      <c r="G6565" s="7">
        <v>436.93</v>
      </c>
    </row>
    <row r="6566" spans="1:7" x14ac:dyDescent="0.3">
      <c r="A6566" s="310">
        <v>3022036</v>
      </c>
      <c r="B6566" t="s">
        <v>24227</v>
      </c>
      <c r="C6566" t="s">
        <v>175</v>
      </c>
      <c r="D6566" t="s">
        <v>377</v>
      </c>
      <c r="E6566">
        <v>611110</v>
      </c>
      <c r="F6566" t="s">
        <v>24196</v>
      </c>
      <c r="G6566" s="7">
        <v>1.4</v>
      </c>
    </row>
    <row r="6567" spans="1:7" x14ac:dyDescent="0.3">
      <c r="A6567" s="310">
        <v>3022036</v>
      </c>
      <c r="B6567" t="s">
        <v>24227</v>
      </c>
      <c r="C6567" t="s">
        <v>175</v>
      </c>
      <c r="D6567" t="s">
        <v>371</v>
      </c>
      <c r="E6567">
        <v>617100</v>
      </c>
      <c r="F6567" t="s">
        <v>24196</v>
      </c>
      <c r="G6567" s="7">
        <v>1604.02</v>
      </c>
    </row>
    <row r="6568" spans="1:7" x14ac:dyDescent="0.3">
      <c r="A6568" s="310">
        <v>3022036</v>
      </c>
      <c r="B6568" t="s">
        <v>24227</v>
      </c>
      <c r="C6568" t="s">
        <v>175</v>
      </c>
      <c r="D6568" t="s">
        <v>377</v>
      </c>
      <c r="E6568">
        <v>611110</v>
      </c>
      <c r="F6568" t="s">
        <v>24196</v>
      </c>
      <c r="G6568" s="7">
        <v>575.20000000000005</v>
      </c>
    </row>
    <row r="6569" spans="1:7" x14ac:dyDescent="0.3">
      <c r="A6569" s="310">
        <v>3022036</v>
      </c>
      <c r="B6569" t="s">
        <v>24227</v>
      </c>
      <c r="C6569" t="s">
        <v>175</v>
      </c>
      <c r="D6569" t="s">
        <v>373</v>
      </c>
      <c r="E6569">
        <v>617150</v>
      </c>
      <c r="F6569" t="s">
        <v>24196</v>
      </c>
      <c r="G6569" s="7">
        <v>48.07</v>
      </c>
    </row>
    <row r="6570" spans="1:7" x14ac:dyDescent="0.3">
      <c r="A6570" s="310">
        <v>3022036</v>
      </c>
      <c r="B6570" t="s">
        <v>24227</v>
      </c>
      <c r="C6570" t="s">
        <v>175</v>
      </c>
      <c r="D6570" t="s">
        <v>371</v>
      </c>
      <c r="E6570">
        <v>615100</v>
      </c>
      <c r="F6570" t="s">
        <v>24196</v>
      </c>
      <c r="G6570" s="7">
        <v>20.22</v>
      </c>
    </row>
    <row r="6571" spans="1:7" x14ac:dyDescent="0.3">
      <c r="A6571" s="310">
        <v>3022036</v>
      </c>
      <c r="B6571" t="s">
        <v>24227</v>
      </c>
      <c r="C6571" t="s">
        <v>175</v>
      </c>
      <c r="D6571" t="s">
        <v>373</v>
      </c>
      <c r="E6571">
        <v>616160</v>
      </c>
      <c r="F6571" t="s">
        <v>24196</v>
      </c>
      <c r="G6571" s="7">
        <v>5.61</v>
      </c>
    </row>
    <row r="6572" spans="1:7" x14ac:dyDescent="0.3">
      <c r="A6572" s="310">
        <v>3022036</v>
      </c>
      <c r="B6572" t="s">
        <v>24227</v>
      </c>
      <c r="C6572" t="s">
        <v>175</v>
      </c>
      <c r="D6572" t="s">
        <v>373</v>
      </c>
      <c r="E6572">
        <v>615130</v>
      </c>
      <c r="F6572" t="s">
        <v>24196</v>
      </c>
      <c r="G6572" s="7">
        <v>1581.71</v>
      </c>
    </row>
    <row r="6573" spans="1:7" x14ac:dyDescent="0.3">
      <c r="A6573" s="310">
        <v>3022036</v>
      </c>
      <c r="B6573" t="s">
        <v>24227</v>
      </c>
      <c r="C6573" t="s">
        <v>175</v>
      </c>
      <c r="D6573" t="s">
        <v>374</v>
      </c>
      <c r="E6573">
        <v>615120</v>
      </c>
      <c r="F6573" t="s">
        <v>24196</v>
      </c>
      <c r="G6573" s="7">
        <v>13.25</v>
      </c>
    </row>
    <row r="6574" spans="1:7" x14ac:dyDescent="0.3">
      <c r="A6574" s="310">
        <v>3022036</v>
      </c>
      <c r="B6574" t="s">
        <v>24227</v>
      </c>
      <c r="C6574" t="s">
        <v>175</v>
      </c>
      <c r="D6574" t="s">
        <v>371</v>
      </c>
      <c r="E6574">
        <v>615100</v>
      </c>
      <c r="F6574" t="s">
        <v>24196</v>
      </c>
      <c r="G6574" s="7">
        <v>808.87</v>
      </c>
    </row>
    <row r="6575" spans="1:7" x14ac:dyDescent="0.3">
      <c r="A6575" s="310">
        <v>3022036</v>
      </c>
      <c r="B6575" t="s">
        <v>24227</v>
      </c>
      <c r="C6575" t="s">
        <v>175</v>
      </c>
      <c r="D6575" t="s">
        <v>374</v>
      </c>
      <c r="E6575">
        <v>615120</v>
      </c>
      <c r="F6575" t="s">
        <v>24196</v>
      </c>
      <c r="G6575" s="7">
        <v>660.21</v>
      </c>
    </row>
    <row r="6576" spans="1:7" x14ac:dyDescent="0.3">
      <c r="A6576" s="310">
        <v>3022036</v>
      </c>
      <c r="B6576" t="s">
        <v>24227</v>
      </c>
      <c r="C6576" t="s">
        <v>175</v>
      </c>
      <c r="D6576" t="s">
        <v>374</v>
      </c>
      <c r="E6576">
        <v>616120</v>
      </c>
      <c r="F6576" t="s">
        <v>24196</v>
      </c>
      <c r="G6576" s="7">
        <v>36.479999999999997</v>
      </c>
    </row>
    <row r="6577" spans="1:7" x14ac:dyDescent="0.3">
      <c r="A6577" s="310">
        <v>3022036</v>
      </c>
      <c r="B6577" t="s">
        <v>24227</v>
      </c>
      <c r="C6577" t="s">
        <v>175</v>
      </c>
      <c r="D6577" t="s">
        <v>371</v>
      </c>
      <c r="E6577">
        <v>615100</v>
      </c>
      <c r="F6577" t="s">
        <v>24196</v>
      </c>
      <c r="G6577" s="7">
        <v>27.96</v>
      </c>
    </row>
    <row r="6578" spans="1:7" x14ac:dyDescent="0.3">
      <c r="A6578" s="310">
        <v>3022036</v>
      </c>
      <c r="B6578" t="s">
        <v>24227</v>
      </c>
      <c r="C6578" t="s">
        <v>175</v>
      </c>
      <c r="D6578" t="s">
        <v>371</v>
      </c>
      <c r="E6578">
        <v>615100</v>
      </c>
      <c r="F6578" t="s">
        <v>24196</v>
      </c>
      <c r="G6578" s="7">
        <v>0.01</v>
      </c>
    </row>
    <row r="6579" spans="1:7" x14ac:dyDescent="0.3">
      <c r="A6579" s="310">
        <v>3022036</v>
      </c>
      <c r="B6579" t="s">
        <v>24227</v>
      </c>
      <c r="C6579" t="s">
        <v>175</v>
      </c>
      <c r="D6579" t="s">
        <v>371</v>
      </c>
      <c r="E6579">
        <v>615100</v>
      </c>
      <c r="F6579" t="s">
        <v>24196</v>
      </c>
      <c r="G6579" s="7">
        <v>-5.47</v>
      </c>
    </row>
    <row r="6580" spans="1:7" x14ac:dyDescent="0.3">
      <c r="A6580" s="310">
        <v>3022036</v>
      </c>
      <c r="B6580" t="s">
        <v>24227</v>
      </c>
      <c r="C6580" t="s">
        <v>175</v>
      </c>
      <c r="D6580" t="s">
        <v>371</v>
      </c>
      <c r="E6580">
        <v>616100</v>
      </c>
      <c r="F6580" t="s">
        <v>24196</v>
      </c>
      <c r="G6580" s="7">
        <v>347.43</v>
      </c>
    </row>
    <row r="6581" spans="1:7" x14ac:dyDescent="0.3">
      <c r="A6581" s="310">
        <v>3022036</v>
      </c>
      <c r="B6581" t="s">
        <v>24227</v>
      </c>
      <c r="C6581" t="s">
        <v>175</v>
      </c>
      <c r="D6581" t="s">
        <v>371</v>
      </c>
      <c r="E6581">
        <v>615100</v>
      </c>
      <c r="F6581" t="s">
        <v>24196</v>
      </c>
      <c r="G6581" s="7">
        <v>24.5</v>
      </c>
    </row>
    <row r="6582" spans="1:7" x14ac:dyDescent="0.3">
      <c r="A6582" s="310">
        <v>3022036</v>
      </c>
      <c r="B6582" t="s">
        <v>24227</v>
      </c>
      <c r="C6582" t="s">
        <v>175</v>
      </c>
      <c r="D6582" t="s">
        <v>371</v>
      </c>
      <c r="E6582">
        <v>616100</v>
      </c>
      <c r="F6582" t="s">
        <v>24196</v>
      </c>
      <c r="G6582" s="7">
        <v>651.89</v>
      </c>
    </row>
    <row r="6583" spans="1:7" x14ac:dyDescent="0.3">
      <c r="A6583" s="310">
        <v>3022036</v>
      </c>
      <c r="B6583" t="s">
        <v>24227</v>
      </c>
      <c r="C6583" t="s">
        <v>175</v>
      </c>
      <c r="D6583" t="s">
        <v>373</v>
      </c>
      <c r="E6583">
        <v>615130</v>
      </c>
      <c r="F6583" t="s">
        <v>24196</v>
      </c>
      <c r="G6583" s="7">
        <v>1866.41</v>
      </c>
    </row>
    <row r="6584" spans="1:7" x14ac:dyDescent="0.3">
      <c r="A6584" s="310">
        <v>3022036</v>
      </c>
      <c r="B6584" t="s">
        <v>24227</v>
      </c>
      <c r="C6584" t="s">
        <v>175</v>
      </c>
      <c r="D6584" t="s">
        <v>371</v>
      </c>
      <c r="E6584">
        <v>615100</v>
      </c>
      <c r="F6584" t="s">
        <v>24196</v>
      </c>
      <c r="G6584" s="7">
        <v>-5.47</v>
      </c>
    </row>
    <row r="6585" spans="1:7" x14ac:dyDescent="0.3">
      <c r="A6585" s="310">
        <v>3022036</v>
      </c>
      <c r="B6585" t="s">
        <v>24227</v>
      </c>
      <c r="C6585" t="s">
        <v>175</v>
      </c>
      <c r="D6585" t="s">
        <v>371</v>
      </c>
      <c r="E6585">
        <v>615100</v>
      </c>
      <c r="F6585" t="s">
        <v>24196</v>
      </c>
      <c r="G6585" s="7">
        <v>-9.1199999999999992</v>
      </c>
    </row>
    <row r="6586" spans="1:7" x14ac:dyDescent="0.3">
      <c r="A6586" s="310">
        <v>3022036</v>
      </c>
      <c r="B6586" t="s">
        <v>24227</v>
      </c>
      <c r="C6586" t="s">
        <v>175</v>
      </c>
      <c r="D6586" t="s">
        <v>374</v>
      </c>
      <c r="E6586">
        <v>615120</v>
      </c>
      <c r="F6586" t="s">
        <v>24196</v>
      </c>
      <c r="G6586" s="7">
        <v>-0.01</v>
      </c>
    </row>
    <row r="6587" spans="1:7" x14ac:dyDescent="0.3">
      <c r="A6587" s="310">
        <v>3022036</v>
      </c>
      <c r="B6587" t="s">
        <v>24227</v>
      </c>
      <c r="C6587" t="s">
        <v>175</v>
      </c>
      <c r="D6587" t="s">
        <v>374</v>
      </c>
      <c r="E6587">
        <v>615120</v>
      </c>
      <c r="F6587" t="s">
        <v>24196</v>
      </c>
      <c r="G6587" s="7">
        <v>23.36</v>
      </c>
    </row>
    <row r="6588" spans="1:7" x14ac:dyDescent="0.3">
      <c r="A6588" s="310">
        <v>3022036</v>
      </c>
      <c r="B6588" t="s">
        <v>24227</v>
      </c>
      <c r="C6588" t="s">
        <v>175</v>
      </c>
      <c r="D6588" t="s">
        <v>371</v>
      </c>
      <c r="E6588">
        <v>616100</v>
      </c>
      <c r="F6588" t="s">
        <v>24196</v>
      </c>
      <c r="G6588" s="7">
        <v>101.94</v>
      </c>
    </row>
    <row r="6589" spans="1:7" x14ac:dyDescent="0.3">
      <c r="A6589" s="310">
        <v>3022036</v>
      </c>
      <c r="B6589" t="s">
        <v>24227</v>
      </c>
      <c r="C6589" t="s">
        <v>175</v>
      </c>
      <c r="D6589" t="s">
        <v>371</v>
      </c>
      <c r="E6589">
        <v>615100</v>
      </c>
      <c r="F6589" t="s">
        <v>24196</v>
      </c>
      <c r="G6589" s="7">
        <v>-5.47</v>
      </c>
    </row>
    <row r="6590" spans="1:7" x14ac:dyDescent="0.3">
      <c r="A6590" s="310">
        <v>3022036</v>
      </c>
      <c r="B6590" t="s">
        <v>24227</v>
      </c>
      <c r="C6590" t="s">
        <v>175</v>
      </c>
      <c r="D6590" t="s">
        <v>371</v>
      </c>
      <c r="E6590">
        <v>615100</v>
      </c>
      <c r="F6590" t="s">
        <v>24196</v>
      </c>
      <c r="G6590" s="7">
        <v>-87.09</v>
      </c>
    </row>
    <row r="6591" spans="1:7" x14ac:dyDescent="0.3">
      <c r="A6591" s="310">
        <v>3022036</v>
      </c>
      <c r="B6591" t="s">
        <v>24227</v>
      </c>
      <c r="C6591" t="s">
        <v>175</v>
      </c>
      <c r="D6591" t="s">
        <v>377</v>
      </c>
      <c r="E6591">
        <v>611110</v>
      </c>
      <c r="F6591" t="s">
        <v>24196</v>
      </c>
      <c r="G6591" s="7">
        <v>1.23</v>
      </c>
    </row>
    <row r="6592" spans="1:7" x14ac:dyDescent="0.3">
      <c r="A6592" s="310">
        <v>3022036</v>
      </c>
      <c r="B6592" t="s">
        <v>24227</v>
      </c>
      <c r="C6592" t="s">
        <v>175</v>
      </c>
      <c r="D6592" t="s">
        <v>371</v>
      </c>
      <c r="E6592">
        <v>617100</v>
      </c>
      <c r="F6592" t="s">
        <v>24196</v>
      </c>
      <c r="G6592" s="7">
        <v>1129.56</v>
      </c>
    </row>
    <row r="6593" spans="1:7" x14ac:dyDescent="0.3">
      <c r="A6593" s="310">
        <v>3022036</v>
      </c>
      <c r="B6593" t="s">
        <v>24227</v>
      </c>
      <c r="C6593" t="s">
        <v>175</v>
      </c>
      <c r="D6593" t="s">
        <v>371</v>
      </c>
      <c r="E6593">
        <v>616100</v>
      </c>
      <c r="F6593" t="s">
        <v>24196</v>
      </c>
      <c r="G6593" s="7">
        <v>672.49</v>
      </c>
    </row>
    <row r="6594" spans="1:7" x14ac:dyDescent="0.3">
      <c r="A6594" s="310">
        <v>3022036</v>
      </c>
      <c r="B6594" t="s">
        <v>24227</v>
      </c>
      <c r="C6594" t="s">
        <v>175</v>
      </c>
      <c r="D6594" t="s">
        <v>377</v>
      </c>
      <c r="E6594">
        <v>611110</v>
      </c>
      <c r="F6594" t="s">
        <v>24196</v>
      </c>
      <c r="G6594" s="7">
        <v>279.76</v>
      </c>
    </row>
    <row r="6595" spans="1:7" x14ac:dyDescent="0.3">
      <c r="A6595" s="310">
        <v>3022036</v>
      </c>
      <c r="B6595" t="s">
        <v>24227</v>
      </c>
      <c r="C6595" t="s">
        <v>175</v>
      </c>
      <c r="D6595" t="s">
        <v>371</v>
      </c>
      <c r="E6595">
        <v>615100</v>
      </c>
      <c r="F6595" t="s">
        <v>24196</v>
      </c>
      <c r="G6595" s="7">
        <v>-80.98</v>
      </c>
    </row>
    <row r="6596" spans="1:7" x14ac:dyDescent="0.3">
      <c r="A6596" s="310">
        <v>3022036</v>
      </c>
      <c r="B6596" t="s">
        <v>24227</v>
      </c>
      <c r="C6596" t="s">
        <v>175</v>
      </c>
      <c r="D6596" t="s">
        <v>377</v>
      </c>
      <c r="E6596">
        <v>611110</v>
      </c>
      <c r="F6596" t="s">
        <v>24196</v>
      </c>
      <c r="G6596" s="7">
        <v>503.15</v>
      </c>
    </row>
    <row r="6597" spans="1:7" x14ac:dyDescent="0.3">
      <c r="A6597" s="310">
        <v>3022036</v>
      </c>
      <c r="B6597" t="s">
        <v>24227</v>
      </c>
      <c r="C6597" t="s">
        <v>175</v>
      </c>
      <c r="D6597" t="s">
        <v>374</v>
      </c>
      <c r="E6597">
        <v>616120</v>
      </c>
      <c r="F6597" t="s">
        <v>24196</v>
      </c>
      <c r="G6597" s="7">
        <v>63.34</v>
      </c>
    </row>
    <row r="6598" spans="1:7" x14ac:dyDescent="0.3">
      <c r="A6598" s="310">
        <v>3022036</v>
      </c>
      <c r="B6598" t="s">
        <v>24227</v>
      </c>
      <c r="C6598" t="s">
        <v>175</v>
      </c>
      <c r="D6598" t="s">
        <v>371</v>
      </c>
      <c r="E6598">
        <v>615100</v>
      </c>
      <c r="F6598" t="s">
        <v>24196</v>
      </c>
      <c r="G6598" s="7">
        <v>4339</v>
      </c>
    </row>
    <row r="6599" spans="1:7" x14ac:dyDescent="0.3">
      <c r="A6599" s="310">
        <v>3022036</v>
      </c>
      <c r="B6599" t="s">
        <v>24227</v>
      </c>
      <c r="C6599" t="s">
        <v>175</v>
      </c>
      <c r="D6599" t="s">
        <v>371</v>
      </c>
      <c r="E6599">
        <v>617100</v>
      </c>
      <c r="F6599" t="s">
        <v>24196</v>
      </c>
      <c r="G6599" s="7">
        <v>1288.76</v>
      </c>
    </row>
    <row r="6600" spans="1:7" x14ac:dyDescent="0.3">
      <c r="A6600" s="310">
        <v>3022036</v>
      </c>
      <c r="B6600" t="s">
        <v>24227</v>
      </c>
      <c r="C6600" t="s">
        <v>175</v>
      </c>
      <c r="D6600" t="s">
        <v>373</v>
      </c>
      <c r="E6600">
        <v>615130</v>
      </c>
      <c r="F6600" t="s">
        <v>24196</v>
      </c>
      <c r="G6600" s="7">
        <v>591.94000000000005</v>
      </c>
    </row>
    <row r="6601" spans="1:7" x14ac:dyDescent="0.3">
      <c r="A6601" s="310">
        <v>3022036</v>
      </c>
      <c r="B6601" t="s">
        <v>24227</v>
      </c>
      <c r="C6601" t="s">
        <v>175</v>
      </c>
      <c r="D6601" t="s">
        <v>371</v>
      </c>
      <c r="E6601">
        <v>617100</v>
      </c>
      <c r="F6601" t="s">
        <v>24196</v>
      </c>
      <c r="G6601" s="7">
        <v>1240.55</v>
      </c>
    </row>
    <row r="6602" spans="1:7" x14ac:dyDescent="0.3">
      <c r="A6602" s="310">
        <v>3022036</v>
      </c>
      <c r="B6602" t="s">
        <v>24227</v>
      </c>
      <c r="C6602" t="s">
        <v>175</v>
      </c>
      <c r="D6602" t="s">
        <v>371</v>
      </c>
      <c r="E6602">
        <v>615100</v>
      </c>
      <c r="F6602" t="s">
        <v>24196</v>
      </c>
      <c r="G6602" s="7">
        <v>0.01</v>
      </c>
    </row>
    <row r="6603" spans="1:7" x14ac:dyDescent="0.3">
      <c r="A6603" s="310">
        <v>3022036</v>
      </c>
      <c r="B6603" t="s">
        <v>24227</v>
      </c>
      <c r="C6603" t="s">
        <v>175</v>
      </c>
      <c r="D6603" t="s">
        <v>373</v>
      </c>
      <c r="E6603">
        <v>615130</v>
      </c>
      <c r="F6603" t="s">
        <v>24196</v>
      </c>
      <c r="G6603" s="7">
        <v>86.61</v>
      </c>
    </row>
    <row r="6604" spans="1:7" x14ac:dyDescent="0.3">
      <c r="A6604" s="310">
        <v>3022036</v>
      </c>
      <c r="B6604" t="s">
        <v>24227</v>
      </c>
      <c r="C6604" t="s">
        <v>175</v>
      </c>
      <c r="D6604" t="s">
        <v>371</v>
      </c>
      <c r="E6604">
        <v>615100</v>
      </c>
      <c r="F6604" t="s">
        <v>24196</v>
      </c>
      <c r="G6604" s="7">
        <v>-9.1199999999999992</v>
      </c>
    </row>
    <row r="6605" spans="1:7" x14ac:dyDescent="0.3">
      <c r="A6605" s="310">
        <v>3022036</v>
      </c>
      <c r="B6605" t="s">
        <v>24227</v>
      </c>
      <c r="C6605" t="s">
        <v>175</v>
      </c>
      <c r="D6605" t="s">
        <v>373</v>
      </c>
      <c r="E6605">
        <v>615130</v>
      </c>
      <c r="F6605" t="s">
        <v>24196</v>
      </c>
      <c r="G6605" s="7">
        <v>0.88</v>
      </c>
    </row>
    <row r="6606" spans="1:7" x14ac:dyDescent="0.3">
      <c r="A6606" s="310">
        <v>3022036</v>
      </c>
      <c r="B6606" t="s">
        <v>24227</v>
      </c>
      <c r="C6606" t="s">
        <v>175</v>
      </c>
      <c r="D6606" t="s">
        <v>371</v>
      </c>
      <c r="E6606">
        <v>615100</v>
      </c>
      <c r="F6606" t="s">
        <v>24196</v>
      </c>
      <c r="G6606" s="7">
        <v>-5.47</v>
      </c>
    </row>
    <row r="6607" spans="1:7" x14ac:dyDescent="0.3">
      <c r="A6607" s="310">
        <v>3022036</v>
      </c>
      <c r="B6607" t="s">
        <v>24227</v>
      </c>
      <c r="C6607" t="s">
        <v>175</v>
      </c>
      <c r="D6607" t="s">
        <v>371</v>
      </c>
      <c r="E6607">
        <v>615100</v>
      </c>
      <c r="F6607" t="s">
        <v>24196</v>
      </c>
      <c r="G6607" s="7">
        <v>278.67</v>
      </c>
    </row>
    <row r="6608" spans="1:7" x14ac:dyDescent="0.3">
      <c r="A6608" s="310">
        <v>3022036</v>
      </c>
      <c r="B6608" t="s">
        <v>24227</v>
      </c>
      <c r="C6608" t="s">
        <v>175</v>
      </c>
      <c r="D6608" t="s">
        <v>374</v>
      </c>
      <c r="E6608">
        <v>617120</v>
      </c>
      <c r="F6608" t="s">
        <v>24196</v>
      </c>
      <c r="G6608" s="7">
        <v>91.31</v>
      </c>
    </row>
    <row r="6609" spans="1:7" x14ac:dyDescent="0.3">
      <c r="A6609" s="310">
        <v>3022036</v>
      </c>
      <c r="B6609" t="s">
        <v>24227</v>
      </c>
      <c r="C6609" t="s">
        <v>175</v>
      </c>
      <c r="D6609" t="s">
        <v>371</v>
      </c>
      <c r="E6609">
        <v>615100</v>
      </c>
      <c r="F6609" t="s">
        <v>24196</v>
      </c>
      <c r="G6609" s="7">
        <v>3.74</v>
      </c>
    </row>
    <row r="6610" spans="1:7" x14ac:dyDescent="0.3">
      <c r="A6610" s="310">
        <v>3022036</v>
      </c>
      <c r="B6610" t="s">
        <v>24227</v>
      </c>
      <c r="C6610" t="s">
        <v>175</v>
      </c>
      <c r="D6610" t="s">
        <v>373</v>
      </c>
      <c r="E6610">
        <v>615130</v>
      </c>
      <c r="F6610" t="s">
        <v>24196</v>
      </c>
      <c r="G6610" s="7">
        <v>1405.86</v>
      </c>
    </row>
    <row r="6611" spans="1:7" x14ac:dyDescent="0.3">
      <c r="A6611" s="310">
        <v>3022036</v>
      </c>
      <c r="B6611" t="s">
        <v>24227</v>
      </c>
      <c r="C6611" t="s">
        <v>175</v>
      </c>
      <c r="D6611" t="s">
        <v>371</v>
      </c>
      <c r="E6611">
        <v>615100</v>
      </c>
      <c r="F6611" t="s">
        <v>24196</v>
      </c>
      <c r="G6611" s="7">
        <v>-87.09</v>
      </c>
    </row>
    <row r="6612" spans="1:7" x14ac:dyDescent="0.3">
      <c r="A6612" s="310">
        <v>3022036</v>
      </c>
      <c r="B6612" t="s">
        <v>24227</v>
      </c>
      <c r="C6612" t="s">
        <v>175</v>
      </c>
      <c r="D6612" t="s">
        <v>371</v>
      </c>
      <c r="E6612">
        <v>615100</v>
      </c>
      <c r="F6612" t="s">
        <v>24196</v>
      </c>
      <c r="G6612" s="7">
        <v>154.58000000000001</v>
      </c>
    </row>
    <row r="6613" spans="1:7" x14ac:dyDescent="0.3">
      <c r="A6613" s="310">
        <v>3022036</v>
      </c>
      <c r="B6613" t="s">
        <v>24227</v>
      </c>
      <c r="C6613" t="s">
        <v>175</v>
      </c>
      <c r="D6613" t="s">
        <v>373</v>
      </c>
      <c r="E6613">
        <v>615130</v>
      </c>
      <c r="F6613" t="s">
        <v>24196</v>
      </c>
      <c r="G6613" s="7">
        <v>1840.65</v>
      </c>
    </row>
    <row r="6614" spans="1:7" x14ac:dyDescent="0.3">
      <c r="A6614" s="310">
        <v>3022036</v>
      </c>
      <c r="B6614" t="s">
        <v>24227</v>
      </c>
      <c r="C6614" t="s">
        <v>175</v>
      </c>
      <c r="D6614" t="s">
        <v>373</v>
      </c>
      <c r="E6614">
        <v>615130</v>
      </c>
      <c r="F6614" t="s">
        <v>24196</v>
      </c>
      <c r="G6614" s="7">
        <v>563.33000000000004</v>
      </c>
    </row>
    <row r="6615" spans="1:7" x14ac:dyDescent="0.3">
      <c r="A6615" s="310">
        <v>3022036</v>
      </c>
      <c r="B6615" t="s">
        <v>24227</v>
      </c>
      <c r="C6615" t="s">
        <v>175</v>
      </c>
      <c r="D6615" t="s">
        <v>373</v>
      </c>
      <c r="E6615">
        <v>617150</v>
      </c>
      <c r="F6615" t="s">
        <v>24196</v>
      </c>
      <c r="G6615" s="7">
        <v>380.75</v>
      </c>
    </row>
    <row r="6616" spans="1:7" x14ac:dyDescent="0.3">
      <c r="A6616" s="310">
        <v>3022036</v>
      </c>
      <c r="B6616" t="s">
        <v>24227</v>
      </c>
      <c r="C6616" t="s">
        <v>175</v>
      </c>
      <c r="D6616" t="s">
        <v>371</v>
      </c>
      <c r="E6616">
        <v>615100</v>
      </c>
      <c r="F6616" t="s">
        <v>24196</v>
      </c>
      <c r="G6616" s="7">
        <v>2699.7</v>
      </c>
    </row>
    <row r="6617" spans="1:7" x14ac:dyDescent="0.3">
      <c r="A6617" s="310">
        <v>3022036</v>
      </c>
      <c r="B6617" t="s">
        <v>24227</v>
      </c>
      <c r="C6617" t="s">
        <v>175</v>
      </c>
      <c r="D6617" t="s">
        <v>371</v>
      </c>
      <c r="E6617">
        <v>617100</v>
      </c>
      <c r="F6617" t="s">
        <v>24196</v>
      </c>
      <c r="G6617" s="7">
        <v>214.56</v>
      </c>
    </row>
    <row r="6618" spans="1:7" x14ac:dyDescent="0.3">
      <c r="A6618" s="310">
        <v>3022036</v>
      </c>
      <c r="B6618" t="s">
        <v>24227</v>
      </c>
      <c r="C6618" t="s">
        <v>175</v>
      </c>
      <c r="D6618" t="s">
        <v>371</v>
      </c>
      <c r="E6618">
        <v>617100</v>
      </c>
      <c r="F6618" t="s">
        <v>24196</v>
      </c>
      <c r="G6618" s="7">
        <v>1159.9100000000001</v>
      </c>
    </row>
    <row r="6619" spans="1:7" x14ac:dyDescent="0.3">
      <c r="A6619" s="310">
        <v>3022036</v>
      </c>
      <c r="B6619" t="s">
        <v>24227</v>
      </c>
      <c r="C6619" t="s">
        <v>175</v>
      </c>
      <c r="D6619" t="s">
        <v>373</v>
      </c>
      <c r="E6619">
        <v>615130</v>
      </c>
      <c r="F6619" t="s">
        <v>24196</v>
      </c>
      <c r="G6619" s="7">
        <v>12.99</v>
      </c>
    </row>
    <row r="6620" spans="1:7" x14ac:dyDescent="0.3">
      <c r="A6620" s="310">
        <v>3022036</v>
      </c>
      <c r="B6620" t="s">
        <v>24227</v>
      </c>
      <c r="C6620" t="s">
        <v>175</v>
      </c>
      <c r="D6620" t="s">
        <v>374</v>
      </c>
      <c r="E6620">
        <v>615120</v>
      </c>
      <c r="F6620" t="s">
        <v>24196</v>
      </c>
      <c r="G6620" s="7">
        <v>23.36</v>
      </c>
    </row>
    <row r="6621" spans="1:7" x14ac:dyDescent="0.3">
      <c r="A6621" s="310">
        <v>3022036</v>
      </c>
      <c r="B6621" t="s">
        <v>24227</v>
      </c>
      <c r="C6621" t="s">
        <v>175</v>
      </c>
      <c r="D6621" t="s">
        <v>373</v>
      </c>
      <c r="E6621">
        <v>615130</v>
      </c>
      <c r="F6621" t="s">
        <v>24196</v>
      </c>
      <c r="G6621" s="7">
        <v>6.44</v>
      </c>
    </row>
    <row r="6622" spans="1:7" x14ac:dyDescent="0.3">
      <c r="A6622" s="310">
        <v>3022036</v>
      </c>
      <c r="B6622" t="s">
        <v>24227</v>
      </c>
      <c r="C6622" t="s">
        <v>175</v>
      </c>
      <c r="D6622" t="s">
        <v>373</v>
      </c>
      <c r="E6622">
        <v>616160</v>
      </c>
      <c r="F6622" t="s">
        <v>24196</v>
      </c>
      <c r="G6622" s="7">
        <v>72.180000000000007</v>
      </c>
    </row>
    <row r="6623" spans="1:7" x14ac:dyDescent="0.3">
      <c r="A6623" s="310">
        <v>3022036</v>
      </c>
      <c r="B6623" t="s">
        <v>24227</v>
      </c>
      <c r="C6623" t="s">
        <v>175</v>
      </c>
      <c r="D6623" t="s">
        <v>373</v>
      </c>
      <c r="E6623">
        <v>617150</v>
      </c>
      <c r="F6623" t="s">
        <v>24196</v>
      </c>
      <c r="G6623" s="7">
        <v>373.4</v>
      </c>
    </row>
    <row r="6624" spans="1:7" x14ac:dyDescent="0.3">
      <c r="A6624" s="310">
        <v>3022036</v>
      </c>
      <c r="B6624" t="s">
        <v>24227</v>
      </c>
      <c r="C6624" t="s">
        <v>175</v>
      </c>
      <c r="D6624" t="s">
        <v>371</v>
      </c>
      <c r="E6624">
        <v>615100</v>
      </c>
      <c r="F6624" t="s">
        <v>24196</v>
      </c>
      <c r="G6624" s="7">
        <v>0.01</v>
      </c>
    </row>
    <row r="6625" spans="1:7" x14ac:dyDescent="0.3">
      <c r="A6625" s="310">
        <v>3022036</v>
      </c>
      <c r="B6625" t="s">
        <v>24227</v>
      </c>
      <c r="C6625" t="s">
        <v>175</v>
      </c>
      <c r="D6625" t="s">
        <v>373</v>
      </c>
      <c r="E6625">
        <v>615130</v>
      </c>
      <c r="F6625" t="s">
        <v>24196</v>
      </c>
      <c r="G6625" s="7">
        <v>710.33</v>
      </c>
    </row>
    <row r="6626" spans="1:7" x14ac:dyDescent="0.3">
      <c r="A6626" s="310">
        <v>3022036</v>
      </c>
      <c r="B6626" t="s">
        <v>24227</v>
      </c>
      <c r="C6626" t="s">
        <v>175</v>
      </c>
      <c r="D6626" t="s">
        <v>371</v>
      </c>
      <c r="E6626">
        <v>615100</v>
      </c>
      <c r="F6626" t="s">
        <v>24196</v>
      </c>
      <c r="G6626" s="7">
        <v>-87.09</v>
      </c>
    </row>
    <row r="6627" spans="1:7" x14ac:dyDescent="0.3">
      <c r="A6627" s="310">
        <v>3022036</v>
      </c>
      <c r="B6627" t="s">
        <v>24227</v>
      </c>
      <c r="C6627" t="s">
        <v>175</v>
      </c>
      <c r="D6627" t="s">
        <v>374</v>
      </c>
      <c r="E6627">
        <v>615120</v>
      </c>
      <c r="F6627" t="s">
        <v>24196</v>
      </c>
      <c r="G6627" s="7">
        <v>0.01</v>
      </c>
    </row>
    <row r="6628" spans="1:7" x14ac:dyDescent="0.3">
      <c r="A6628" s="310">
        <v>3022036</v>
      </c>
      <c r="B6628" t="s">
        <v>24227</v>
      </c>
      <c r="C6628" t="s">
        <v>175</v>
      </c>
      <c r="D6628" t="s">
        <v>374</v>
      </c>
      <c r="E6628">
        <v>617120</v>
      </c>
      <c r="F6628" t="s">
        <v>24196</v>
      </c>
      <c r="G6628" s="7">
        <v>113.71</v>
      </c>
    </row>
    <row r="6629" spans="1:7" x14ac:dyDescent="0.3">
      <c r="A6629" s="310">
        <v>3022036</v>
      </c>
      <c r="B6629" t="s">
        <v>24227</v>
      </c>
      <c r="C6629" t="s">
        <v>175</v>
      </c>
      <c r="D6629" t="s">
        <v>374</v>
      </c>
      <c r="E6629">
        <v>617120</v>
      </c>
      <c r="F6629" t="s">
        <v>24196</v>
      </c>
      <c r="G6629" s="7">
        <v>142.96</v>
      </c>
    </row>
    <row r="6630" spans="1:7" x14ac:dyDescent="0.3">
      <c r="A6630" s="310">
        <v>3022036</v>
      </c>
      <c r="B6630" t="s">
        <v>24227</v>
      </c>
      <c r="C6630" t="s">
        <v>175</v>
      </c>
      <c r="D6630" t="s">
        <v>371</v>
      </c>
      <c r="E6630">
        <v>615100</v>
      </c>
      <c r="F6630" t="s">
        <v>24196</v>
      </c>
      <c r="G6630" s="7">
        <v>0.01</v>
      </c>
    </row>
    <row r="6631" spans="1:7" x14ac:dyDescent="0.3">
      <c r="A6631" s="310">
        <v>3022036</v>
      </c>
      <c r="B6631" t="s">
        <v>24227</v>
      </c>
      <c r="C6631" t="s">
        <v>175</v>
      </c>
      <c r="D6631" t="s">
        <v>373</v>
      </c>
      <c r="E6631">
        <v>615130</v>
      </c>
      <c r="F6631" t="s">
        <v>24196</v>
      </c>
      <c r="G6631" s="7">
        <v>9.25</v>
      </c>
    </row>
    <row r="6632" spans="1:7" x14ac:dyDescent="0.3">
      <c r="A6632" s="310">
        <v>3022036</v>
      </c>
      <c r="B6632" t="s">
        <v>24227</v>
      </c>
      <c r="C6632" t="s">
        <v>175</v>
      </c>
      <c r="D6632" t="s">
        <v>371</v>
      </c>
      <c r="E6632">
        <v>615100</v>
      </c>
      <c r="F6632" t="s">
        <v>24196</v>
      </c>
      <c r="G6632" s="7">
        <v>4499.5</v>
      </c>
    </row>
    <row r="6633" spans="1:7" x14ac:dyDescent="0.3">
      <c r="A6633" s="310">
        <v>3022036</v>
      </c>
      <c r="B6633" t="s">
        <v>24227</v>
      </c>
      <c r="C6633" t="s">
        <v>175</v>
      </c>
      <c r="D6633" t="s">
        <v>371</v>
      </c>
      <c r="E6633">
        <v>617100</v>
      </c>
      <c r="F6633" t="s">
        <v>24196</v>
      </c>
      <c r="G6633" s="7">
        <v>309.82</v>
      </c>
    </row>
    <row r="6634" spans="1:7" x14ac:dyDescent="0.3">
      <c r="A6634" s="310">
        <v>3022036</v>
      </c>
      <c r="B6634" t="s">
        <v>24227</v>
      </c>
      <c r="C6634" t="s">
        <v>175</v>
      </c>
      <c r="D6634" t="s">
        <v>371</v>
      </c>
      <c r="E6634">
        <v>615100</v>
      </c>
      <c r="F6634" t="s">
        <v>24196</v>
      </c>
      <c r="G6634" s="7">
        <v>3599.6</v>
      </c>
    </row>
    <row r="6635" spans="1:7" x14ac:dyDescent="0.3">
      <c r="A6635" s="310">
        <v>3022036</v>
      </c>
      <c r="B6635" t="s">
        <v>24227</v>
      </c>
      <c r="C6635" t="s">
        <v>175</v>
      </c>
      <c r="D6635" t="s">
        <v>373</v>
      </c>
      <c r="E6635">
        <v>616160</v>
      </c>
      <c r="F6635" t="s">
        <v>24196</v>
      </c>
      <c r="G6635" s="7">
        <v>229.99</v>
      </c>
    </row>
    <row r="6636" spans="1:7" x14ac:dyDescent="0.3">
      <c r="A6636" s="310">
        <v>3022036</v>
      </c>
      <c r="B6636" t="s">
        <v>24227</v>
      </c>
      <c r="C6636" t="s">
        <v>175</v>
      </c>
      <c r="D6636" t="s">
        <v>373</v>
      </c>
      <c r="E6636">
        <v>617150</v>
      </c>
      <c r="F6636" t="s">
        <v>24196</v>
      </c>
      <c r="G6636" s="7">
        <v>459.73</v>
      </c>
    </row>
    <row r="6637" spans="1:7" x14ac:dyDescent="0.3">
      <c r="A6637" s="310">
        <v>3022036</v>
      </c>
      <c r="B6637" t="s">
        <v>24227</v>
      </c>
      <c r="C6637" t="s">
        <v>175</v>
      </c>
      <c r="D6637" t="s">
        <v>371</v>
      </c>
      <c r="E6637">
        <v>615100</v>
      </c>
      <c r="F6637" t="s">
        <v>24196</v>
      </c>
      <c r="G6637" s="7">
        <v>-87.09</v>
      </c>
    </row>
    <row r="6638" spans="1:7" x14ac:dyDescent="0.3">
      <c r="A6638" s="310">
        <v>3022036</v>
      </c>
      <c r="B6638" t="s">
        <v>24227</v>
      </c>
      <c r="C6638" t="s">
        <v>175</v>
      </c>
      <c r="D6638" t="s">
        <v>371</v>
      </c>
      <c r="E6638">
        <v>615100</v>
      </c>
      <c r="F6638" t="s">
        <v>24196</v>
      </c>
      <c r="G6638" s="7">
        <v>-87.09</v>
      </c>
    </row>
    <row r="6639" spans="1:7" x14ac:dyDescent="0.3">
      <c r="A6639" s="310">
        <v>3022036</v>
      </c>
      <c r="B6639" t="s">
        <v>24227</v>
      </c>
      <c r="C6639" t="s">
        <v>175</v>
      </c>
      <c r="D6639" t="s">
        <v>373</v>
      </c>
      <c r="E6639">
        <v>615130</v>
      </c>
      <c r="F6639" t="s">
        <v>24196</v>
      </c>
      <c r="G6639" s="7">
        <v>86.61</v>
      </c>
    </row>
    <row r="6640" spans="1:7" x14ac:dyDescent="0.3">
      <c r="A6640" s="310">
        <v>3022036</v>
      </c>
      <c r="B6640" t="s">
        <v>24227</v>
      </c>
      <c r="C6640" t="s">
        <v>175</v>
      </c>
      <c r="D6640" t="s">
        <v>373</v>
      </c>
      <c r="E6640">
        <v>616160</v>
      </c>
      <c r="F6640" t="s">
        <v>24196</v>
      </c>
      <c r="G6640" s="7">
        <v>30.32</v>
      </c>
    </row>
    <row r="6641" spans="1:7" x14ac:dyDescent="0.3">
      <c r="A6641" s="310">
        <v>3022036</v>
      </c>
      <c r="B6641" t="s">
        <v>24227</v>
      </c>
      <c r="C6641" t="s">
        <v>175</v>
      </c>
      <c r="D6641" t="s">
        <v>374</v>
      </c>
      <c r="E6641">
        <v>615120</v>
      </c>
      <c r="F6641" t="s">
        <v>24196</v>
      </c>
      <c r="G6641" s="7">
        <v>2650.67</v>
      </c>
    </row>
    <row r="6642" spans="1:7" x14ac:dyDescent="0.3">
      <c r="A6642" s="310">
        <v>3022036</v>
      </c>
      <c r="B6642" t="s">
        <v>24227</v>
      </c>
      <c r="C6642" t="s">
        <v>175</v>
      </c>
      <c r="D6642" t="s">
        <v>373</v>
      </c>
      <c r="E6642">
        <v>616160</v>
      </c>
      <c r="F6642" t="s">
        <v>24196</v>
      </c>
      <c r="G6642" s="7">
        <v>92.1</v>
      </c>
    </row>
    <row r="6643" spans="1:7" x14ac:dyDescent="0.3">
      <c r="A6643" s="310">
        <v>3022036</v>
      </c>
      <c r="B6643" t="s">
        <v>24227</v>
      </c>
      <c r="C6643" t="s">
        <v>175</v>
      </c>
      <c r="D6643" t="s">
        <v>371</v>
      </c>
      <c r="E6643">
        <v>615100</v>
      </c>
      <c r="F6643" t="s">
        <v>24196</v>
      </c>
      <c r="G6643" s="7">
        <v>4339</v>
      </c>
    </row>
    <row r="6644" spans="1:7" x14ac:dyDescent="0.3">
      <c r="A6644" s="310">
        <v>3022036</v>
      </c>
      <c r="B6644" t="s">
        <v>24227</v>
      </c>
      <c r="C6644" t="s">
        <v>175</v>
      </c>
      <c r="D6644" t="s">
        <v>373</v>
      </c>
      <c r="E6644">
        <v>615130</v>
      </c>
      <c r="F6644" t="s">
        <v>24196</v>
      </c>
      <c r="G6644" s="7">
        <v>11.27</v>
      </c>
    </row>
    <row r="6645" spans="1:7" x14ac:dyDescent="0.3">
      <c r="A6645" s="310">
        <v>3022036</v>
      </c>
      <c r="B6645" t="s">
        <v>24227</v>
      </c>
      <c r="C6645" t="s">
        <v>175</v>
      </c>
      <c r="D6645" t="s">
        <v>373</v>
      </c>
      <c r="E6645">
        <v>615130</v>
      </c>
      <c r="F6645" t="s">
        <v>24196</v>
      </c>
      <c r="G6645" s="7">
        <v>1287.73</v>
      </c>
    </row>
    <row r="6646" spans="1:7" x14ac:dyDescent="0.3">
      <c r="A6646" s="310">
        <v>3022036</v>
      </c>
      <c r="B6646" t="s">
        <v>24227</v>
      </c>
      <c r="C6646" t="s">
        <v>175</v>
      </c>
      <c r="D6646" t="s">
        <v>373</v>
      </c>
      <c r="E6646">
        <v>615130</v>
      </c>
      <c r="F6646" t="s">
        <v>24196</v>
      </c>
      <c r="G6646" s="7">
        <v>9.33</v>
      </c>
    </row>
    <row r="6647" spans="1:7" x14ac:dyDescent="0.3">
      <c r="A6647" s="310">
        <v>3022036</v>
      </c>
      <c r="B6647" t="s">
        <v>24227</v>
      </c>
      <c r="C6647" t="s">
        <v>175</v>
      </c>
      <c r="D6647" t="s">
        <v>371</v>
      </c>
      <c r="E6647">
        <v>615100</v>
      </c>
      <c r="F6647" t="s">
        <v>24196</v>
      </c>
      <c r="G6647" s="7">
        <v>23.81</v>
      </c>
    </row>
    <row r="6648" spans="1:7" x14ac:dyDescent="0.3">
      <c r="A6648" s="310">
        <v>3022036</v>
      </c>
      <c r="B6648" t="s">
        <v>24227</v>
      </c>
      <c r="C6648" t="s">
        <v>175</v>
      </c>
      <c r="D6648" t="s">
        <v>371</v>
      </c>
      <c r="E6648">
        <v>615100</v>
      </c>
      <c r="F6648" t="s">
        <v>24196</v>
      </c>
      <c r="G6648" s="7">
        <v>0.01</v>
      </c>
    </row>
    <row r="6649" spans="1:7" x14ac:dyDescent="0.3">
      <c r="A6649" s="310">
        <v>3022036</v>
      </c>
      <c r="B6649" t="s">
        <v>24227</v>
      </c>
      <c r="C6649" t="s">
        <v>175</v>
      </c>
      <c r="D6649" t="s">
        <v>371</v>
      </c>
      <c r="E6649">
        <v>615100</v>
      </c>
      <c r="F6649" t="s">
        <v>24196</v>
      </c>
      <c r="G6649" s="7">
        <v>561.54</v>
      </c>
    </row>
    <row r="6650" spans="1:7" x14ac:dyDescent="0.3">
      <c r="A6650" s="310">
        <v>3022036</v>
      </c>
      <c r="B6650" t="s">
        <v>24227</v>
      </c>
      <c r="C6650" t="s">
        <v>175</v>
      </c>
      <c r="D6650" t="s">
        <v>371</v>
      </c>
      <c r="E6650">
        <v>615100</v>
      </c>
      <c r="F6650" t="s">
        <v>24196</v>
      </c>
      <c r="G6650" s="7">
        <v>4044.33</v>
      </c>
    </row>
    <row r="6651" spans="1:7" x14ac:dyDescent="0.3">
      <c r="A6651" s="310">
        <v>3022036</v>
      </c>
      <c r="B6651" t="s">
        <v>24227</v>
      </c>
      <c r="C6651" t="s">
        <v>175</v>
      </c>
      <c r="D6651" t="s">
        <v>371</v>
      </c>
      <c r="E6651">
        <v>615100</v>
      </c>
      <c r="F6651" t="s">
        <v>24196</v>
      </c>
      <c r="G6651" s="7">
        <v>-9.1199999999999992</v>
      </c>
    </row>
    <row r="6652" spans="1:7" x14ac:dyDescent="0.3">
      <c r="A6652" s="310">
        <v>3022036</v>
      </c>
      <c r="B6652" t="s">
        <v>24227</v>
      </c>
      <c r="C6652" t="s">
        <v>175</v>
      </c>
      <c r="D6652" t="s">
        <v>371</v>
      </c>
      <c r="E6652">
        <v>615100</v>
      </c>
      <c r="F6652" t="s">
        <v>24196</v>
      </c>
      <c r="G6652" s="7">
        <v>-80.98</v>
      </c>
    </row>
    <row r="6653" spans="1:7" x14ac:dyDescent="0.3">
      <c r="A6653" s="310">
        <v>3022036</v>
      </c>
      <c r="B6653" t="s">
        <v>24227</v>
      </c>
      <c r="C6653" t="s">
        <v>175</v>
      </c>
      <c r="D6653" t="s">
        <v>371</v>
      </c>
      <c r="E6653">
        <v>617100</v>
      </c>
      <c r="F6653" t="s">
        <v>24196</v>
      </c>
      <c r="G6653" s="7">
        <v>774.27</v>
      </c>
    </row>
    <row r="6654" spans="1:7" x14ac:dyDescent="0.3">
      <c r="A6654" s="310">
        <v>3022036</v>
      </c>
      <c r="B6654" t="s">
        <v>24227</v>
      </c>
      <c r="C6654" t="s">
        <v>175</v>
      </c>
      <c r="D6654" t="s">
        <v>373</v>
      </c>
      <c r="E6654">
        <v>615130</v>
      </c>
      <c r="F6654" t="s">
        <v>24196</v>
      </c>
      <c r="G6654" s="7">
        <v>0.2</v>
      </c>
    </row>
    <row r="6655" spans="1:7" x14ac:dyDescent="0.3">
      <c r="A6655" s="310">
        <v>3022036</v>
      </c>
      <c r="B6655" t="s">
        <v>24227</v>
      </c>
      <c r="C6655" t="s">
        <v>175</v>
      </c>
      <c r="D6655" t="s">
        <v>374</v>
      </c>
      <c r="E6655">
        <v>616120</v>
      </c>
      <c r="F6655" t="s">
        <v>24196</v>
      </c>
      <c r="G6655" s="7">
        <v>21.06</v>
      </c>
    </row>
    <row r="6656" spans="1:7" x14ac:dyDescent="0.3">
      <c r="A6656" s="310">
        <v>3022036</v>
      </c>
      <c r="B6656" t="s">
        <v>24227</v>
      </c>
      <c r="C6656" t="s">
        <v>175</v>
      </c>
      <c r="D6656" t="s">
        <v>374</v>
      </c>
      <c r="E6656">
        <v>615120</v>
      </c>
      <c r="F6656" t="s">
        <v>24196</v>
      </c>
      <c r="G6656" s="7">
        <v>-27.98</v>
      </c>
    </row>
    <row r="6657" spans="1:7" x14ac:dyDescent="0.3">
      <c r="A6657" s="310">
        <v>3022036</v>
      </c>
      <c r="B6657" t="s">
        <v>24227</v>
      </c>
      <c r="C6657" t="s">
        <v>175</v>
      </c>
      <c r="D6657" t="s">
        <v>371</v>
      </c>
      <c r="E6657">
        <v>615100</v>
      </c>
      <c r="F6657" t="s">
        <v>24196</v>
      </c>
      <c r="G6657" s="7">
        <v>-9.1199999999999992</v>
      </c>
    </row>
    <row r="6658" spans="1:7" x14ac:dyDescent="0.3">
      <c r="A6658" s="310">
        <v>3022036</v>
      </c>
      <c r="B6658" t="s">
        <v>24227</v>
      </c>
      <c r="C6658" t="s">
        <v>175</v>
      </c>
      <c r="D6658" t="s">
        <v>371</v>
      </c>
      <c r="E6658">
        <v>615100</v>
      </c>
      <c r="F6658" t="s">
        <v>24196</v>
      </c>
      <c r="G6658" s="7">
        <v>6186.5</v>
      </c>
    </row>
    <row r="6659" spans="1:7" x14ac:dyDescent="0.3">
      <c r="A6659" s="310">
        <v>3022036</v>
      </c>
      <c r="B6659" t="s">
        <v>24227</v>
      </c>
      <c r="C6659" t="s">
        <v>175</v>
      </c>
      <c r="D6659" t="s">
        <v>371</v>
      </c>
      <c r="E6659">
        <v>615100</v>
      </c>
      <c r="F6659" t="s">
        <v>24196</v>
      </c>
      <c r="G6659" s="7">
        <v>-87.09</v>
      </c>
    </row>
    <row r="6660" spans="1:7" x14ac:dyDescent="0.3">
      <c r="A6660" s="310">
        <v>3022036</v>
      </c>
      <c r="B6660" t="s">
        <v>24227</v>
      </c>
      <c r="C6660" t="s">
        <v>175</v>
      </c>
      <c r="D6660" t="s">
        <v>373</v>
      </c>
      <c r="E6660">
        <v>615130</v>
      </c>
      <c r="F6660" t="s">
        <v>24196</v>
      </c>
      <c r="G6660" s="7">
        <v>2953.23</v>
      </c>
    </row>
    <row r="6661" spans="1:7" x14ac:dyDescent="0.3">
      <c r="A6661" s="310">
        <v>3022036</v>
      </c>
      <c r="B6661" t="s">
        <v>24227</v>
      </c>
      <c r="C6661" t="s">
        <v>175</v>
      </c>
      <c r="D6661" t="s">
        <v>374</v>
      </c>
      <c r="E6661">
        <v>615120</v>
      </c>
      <c r="F6661" t="s">
        <v>24196</v>
      </c>
      <c r="G6661" s="7">
        <v>1.1100000000000001</v>
      </c>
    </row>
    <row r="6662" spans="1:7" x14ac:dyDescent="0.3">
      <c r="A6662" s="310">
        <v>3022036</v>
      </c>
      <c r="B6662" t="s">
        <v>24227</v>
      </c>
      <c r="C6662" t="s">
        <v>175</v>
      </c>
      <c r="D6662" t="s">
        <v>373</v>
      </c>
      <c r="E6662">
        <v>615130</v>
      </c>
      <c r="F6662" t="s">
        <v>24196</v>
      </c>
      <c r="G6662" s="7">
        <v>4.3600000000000003</v>
      </c>
    </row>
    <row r="6663" spans="1:7" x14ac:dyDescent="0.3">
      <c r="A6663" s="310">
        <v>3022036</v>
      </c>
      <c r="B6663" t="s">
        <v>24227</v>
      </c>
      <c r="C6663" t="s">
        <v>175</v>
      </c>
      <c r="D6663" t="s">
        <v>373</v>
      </c>
      <c r="E6663">
        <v>615130</v>
      </c>
      <c r="F6663" t="s">
        <v>24196</v>
      </c>
      <c r="G6663" s="7">
        <v>2.82</v>
      </c>
    </row>
    <row r="6664" spans="1:7" x14ac:dyDescent="0.3">
      <c r="A6664" s="310">
        <v>3022036</v>
      </c>
      <c r="B6664" t="s">
        <v>24227</v>
      </c>
      <c r="C6664" t="s">
        <v>175</v>
      </c>
      <c r="D6664" t="s">
        <v>373</v>
      </c>
      <c r="E6664">
        <v>615130</v>
      </c>
      <c r="F6664" t="s">
        <v>24196</v>
      </c>
      <c r="G6664" s="7">
        <v>1775.82</v>
      </c>
    </row>
    <row r="6665" spans="1:7" x14ac:dyDescent="0.3">
      <c r="A6665" s="310">
        <v>3022036</v>
      </c>
      <c r="B6665" t="s">
        <v>24227</v>
      </c>
      <c r="C6665" t="s">
        <v>175</v>
      </c>
      <c r="D6665" t="s">
        <v>371</v>
      </c>
      <c r="E6665">
        <v>615100</v>
      </c>
      <c r="F6665" t="s">
        <v>24196</v>
      </c>
      <c r="G6665" s="7">
        <v>-80.98</v>
      </c>
    </row>
    <row r="6666" spans="1:7" x14ac:dyDescent="0.3">
      <c r="A6666" s="310">
        <v>3022036</v>
      </c>
      <c r="B6666" t="s">
        <v>24227</v>
      </c>
      <c r="C6666" t="s">
        <v>175</v>
      </c>
      <c r="D6666" t="s">
        <v>371</v>
      </c>
      <c r="E6666">
        <v>615100</v>
      </c>
      <c r="F6666" t="s">
        <v>24196</v>
      </c>
      <c r="G6666" s="7">
        <v>4184.17</v>
      </c>
    </row>
    <row r="6667" spans="1:7" x14ac:dyDescent="0.3">
      <c r="A6667" s="310">
        <v>3022036</v>
      </c>
      <c r="B6667" t="s">
        <v>24227</v>
      </c>
      <c r="C6667" t="s">
        <v>175</v>
      </c>
      <c r="D6667" t="s">
        <v>374</v>
      </c>
      <c r="E6667">
        <v>615120</v>
      </c>
      <c r="F6667" t="s">
        <v>24196</v>
      </c>
      <c r="G6667" s="7">
        <v>4.2</v>
      </c>
    </row>
    <row r="6668" spans="1:7" x14ac:dyDescent="0.3">
      <c r="A6668" s="310">
        <v>3022036</v>
      </c>
      <c r="B6668" t="s">
        <v>24227</v>
      </c>
      <c r="C6668" t="s">
        <v>175</v>
      </c>
      <c r="D6668" t="s">
        <v>371</v>
      </c>
      <c r="E6668">
        <v>615100</v>
      </c>
      <c r="F6668" t="s">
        <v>24196</v>
      </c>
      <c r="G6668" s="7">
        <v>0.01</v>
      </c>
    </row>
    <row r="6669" spans="1:7" x14ac:dyDescent="0.3">
      <c r="A6669" s="310">
        <v>3022036</v>
      </c>
      <c r="B6669" t="s">
        <v>24227</v>
      </c>
      <c r="C6669" t="s">
        <v>175</v>
      </c>
      <c r="D6669" t="s">
        <v>371</v>
      </c>
      <c r="E6669">
        <v>615100</v>
      </c>
      <c r="F6669" t="s">
        <v>24196</v>
      </c>
      <c r="G6669" s="7">
        <v>-5.47</v>
      </c>
    </row>
    <row r="6670" spans="1:7" x14ac:dyDescent="0.3">
      <c r="A6670" s="310">
        <v>3022036</v>
      </c>
      <c r="B6670" t="s">
        <v>24227</v>
      </c>
      <c r="C6670" t="s">
        <v>175</v>
      </c>
      <c r="D6670" t="s">
        <v>371</v>
      </c>
      <c r="E6670">
        <v>615100</v>
      </c>
      <c r="F6670" t="s">
        <v>24196</v>
      </c>
      <c r="G6670" s="7">
        <v>169.55</v>
      </c>
    </row>
    <row r="6671" spans="1:7" x14ac:dyDescent="0.3">
      <c r="A6671" s="310">
        <v>3022036</v>
      </c>
      <c r="B6671" t="s">
        <v>24227</v>
      </c>
      <c r="C6671" t="s">
        <v>175</v>
      </c>
      <c r="D6671" t="s">
        <v>371</v>
      </c>
      <c r="E6671">
        <v>615100</v>
      </c>
      <c r="F6671" t="s">
        <v>24196</v>
      </c>
      <c r="G6671" s="7">
        <v>-80.98</v>
      </c>
    </row>
    <row r="6672" spans="1:7" x14ac:dyDescent="0.3">
      <c r="A6672" s="310">
        <v>3022036</v>
      </c>
      <c r="B6672" t="s">
        <v>24227</v>
      </c>
      <c r="C6672" t="s">
        <v>175</v>
      </c>
      <c r="D6672" t="s">
        <v>371</v>
      </c>
      <c r="E6672">
        <v>615100</v>
      </c>
      <c r="F6672" t="s">
        <v>24196</v>
      </c>
      <c r="G6672" s="7">
        <v>2699.7</v>
      </c>
    </row>
    <row r="6673" spans="1:7" x14ac:dyDescent="0.3">
      <c r="A6673" s="310">
        <v>3022036</v>
      </c>
      <c r="B6673" t="s">
        <v>24227</v>
      </c>
      <c r="C6673" t="s">
        <v>175</v>
      </c>
      <c r="D6673" t="s">
        <v>375</v>
      </c>
      <c r="E6673">
        <v>617130</v>
      </c>
      <c r="F6673" t="s">
        <v>24196</v>
      </c>
      <c r="G6673" s="7">
        <v>399.52</v>
      </c>
    </row>
    <row r="6674" spans="1:7" x14ac:dyDescent="0.3">
      <c r="A6674" s="310">
        <v>3022036</v>
      </c>
      <c r="B6674" t="s">
        <v>24227</v>
      </c>
      <c r="C6674" t="s">
        <v>175</v>
      </c>
      <c r="D6674" t="s">
        <v>371</v>
      </c>
      <c r="E6674">
        <v>615100</v>
      </c>
      <c r="F6674" t="s">
        <v>24196</v>
      </c>
      <c r="G6674" s="7">
        <v>133.94999999999999</v>
      </c>
    </row>
    <row r="6675" spans="1:7" x14ac:dyDescent="0.3">
      <c r="A6675" s="310">
        <v>3022036</v>
      </c>
      <c r="B6675" t="s">
        <v>24227</v>
      </c>
      <c r="C6675" t="s">
        <v>175</v>
      </c>
      <c r="D6675" t="s">
        <v>371</v>
      </c>
      <c r="E6675">
        <v>615100</v>
      </c>
      <c r="F6675" t="s">
        <v>24196</v>
      </c>
      <c r="G6675" s="7">
        <v>23.05</v>
      </c>
    </row>
    <row r="6676" spans="1:7" x14ac:dyDescent="0.3">
      <c r="A6676" s="310">
        <v>3022036</v>
      </c>
      <c r="B6676" t="s">
        <v>24227</v>
      </c>
      <c r="C6676" t="s">
        <v>175</v>
      </c>
      <c r="D6676" t="s">
        <v>371</v>
      </c>
      <c r="E6676">
        <v>615100</v>
      </c>
      <c r="F6676" t="s">
        <v>24196</v>
      </c>
      <c r="G6676" s="7">
        <v>-9.1199999999999992</v>
      </c>
    </row>
    <row r="6677" spans="1:7" x14ac:dyDescent="0.3">
      <c r="A6677" s="310">
        <v>3022036</v>
      </c>
      <c r="B6677" t="s">
        <v>24227</v>
      </c>
      <c r="C6677" t="s">
        <v>175</v>
      </c>
      <c r="D6677" t="s">
        <v>373</v>
      </c>
      <c r="E6677">
        <v>615130</v>
      </c>
      <c r="F6677" t="s">
        <v>24196</v>
      </c>
      <c r="G6677" s="7">
        <v>20.14</v>
      </c>
    </row>
    <row r="6678" spans="1:7" x14ac:dyDescent="0.3">
      <c r="A6678" s="310">
        <v>3022036</v>
      </c>
      <c r="B6678" t="s">
        <v>24227</v>
      </c>
      <c r="C6678" t="s">
        <v>175</v>
      </c>
      <c r="D6678" t="s">
        <v>371</v>
      </c>
      <c r="E6678">
        <v>617100</v>
      </c>
      <c r="F6678" t="s">
        <v>24196</v>
      </c>
      <c r="G6678" s="7">
        <v>893.73</v>
      </c>
    </row>
    <row r="6679" spans="1:7" x14ac:dyDescent="0.3">
      <c r="A6679" s="310">
        <v>3022036</v>
      </c>
      <c r="B6679" t="s">
        <v>24227</v>
      </c>
      <c r="C6679" t="s">
        <v>175</v>
      </c>
      <c r="D6679" t="s">
        <v>371</v>
      </c>
      <c r="E6679">
        <v>615100</v>
      </c>
      <c r="F6679" t="s">
        <v>24196</v>
      </c>
      <c r="G6679" s="7">
        <v>2510.5</v>
      </c>
    </row>
    <row r="6680" spans="1:7" x14ac:dyDescent="0.3">
      <c r="A6680" s="310">
        <v>3022036</v>
      </c>
      <c r="B6680" t="s">
        <v>24227</v>
      </c>
      <c r="C6680" t="s">
        <v>175</v>
      </c>
      <c r="D6680" t="s">
        <v>371</v>
      </c>
      <c r="E6680">
        <v>615100</v>
      </c>
      <c r="F6680" t="s">
        <v>24196</v>
      </c>
      <c r="G6680" s="7">
        <v>0.01</v>
      </c>
    </row>
    <row r="6681" spans="1:7" x14ac:dyDescent="0.3">
      <c r="A6681" s="310">
        <v>3022036</v>
      </c>
      <c r="B6681" t="s">
        <v>24227</v>
      </c>
      <c r="C6681" t="s">
        <v>175</v>
      </c>
      <c r="D6681" t="s">
        <v>373</v>
      </c>
      <c r="E6681">
        <v>616160</v>
      </c>
      <c r="F6681" t="s">
        <v>24196</v>
      </c>
      <c r="G6681" s="7">
        <v>73.62</v>
      </c>
    </row>
    <row r="6682" spans="1:7" x14ac:dyDescent="0.3">
      <c r="A6682" s="310">
        <v>3022036</v>
      </c>
      <c r="B6682" t="s">
        <v>24227</v>
      </c>
      <c r="C6682" t="s">
        <v>175</v>
      </c>
      <c r="D6682" t="s">
        <v>371</v>
      </c>
      <c r="E6682">
        <v>615100</v>
      </c>
      <c r="F6682" t="s">
        <v>24196</v>
      </c>
      <c r="G6682" s="7">
        <v>-9.1199999999999992</v>
      </c>
    </row>
    <row r="6683" spans="1:7" x14ac:dyDescent="0.3">
      <c r="A6683" s="310">
        <v>3022036</v>
      </c>
      <c r="B6683" t="s">
        <v>24227</v>
      </c>
      <c r="C6683" t="s">
        <v>175</v>
      </c>
      <c r="D6683" t="s">
        <v>371</v>
      </c>
      <c r="E6683">
        <v>616100</v>
      </c>
      <c r="F6683" t="s">
        <v>24196</v>
      </c>
      <c r="G6683" s="7">
        <v>207.42</v>
      </c>
    </row>
    <row r="6684" spans="1:7" x14ac:dyDescent="0.3">
      <c r="A6684" s="310">
        <v>3022036</v>
      </c>
      <c r="B6684" t="s">
        <v>24227</v>
      </c>
      <c r="C6684" t="s">
        <v>175</v>
      </c>
      <c r="D6684" t="s">
        <v>371</v>
      </c>
      <c r="E6684">
        <v>615100</v>
      </c>
      <c r="F6684" t="s">
        <v>24196</v>
      </c>
      <c r="G6684" s="7">
        <v>0.01</v>
      </c>
    </row>
    <row r="6685" spans="1:7" x14ac:dyDescent="0.3">
      <c r="A6685" s="310">
        <v>3022036</v>
      </c>
      <c r="B6685" t="s">
        <v>24227</v>
      </c>
      <c r="C6685" t="s">
        <v>175</v>
      </c>
      <c r="D6685" t="s">
        <v>371</v>
      </c>
      <c r="E6685">
        <v>615100</v>
      </c>
      <c r="F6685" t="s">
        <v>24196</v>
      </c>
      <c r="G6685" s="7">
        <v>-0.01</v>
      </c>
    </row>
    <row r="6686" spans="1:7" x14ac:dyDescent="0.3">
      <c r="A6686" s="310">
        <v>3022036</v>
      </c>
      <c r="B6686" t="s">
        <v>24227</v>
      </c>
      <c r="C6686" t="s">
        <v>175</v>
      </c>
      <c r="D6686" t="s">
        <v>371</v>
      </c>
      <c r="E6686">
        <v>615100</v>
      </c>
      <c r="F6686" t="s">
        <v>24196</v>
      </c>
      <c r="G6686" s="7">
        <v>-80.98</v>
      </c>
    </row>
    <row r="6687" spans="1:7" x14ac:dyDescent="0.3">
      <c r="A6687" s="310">
        <v>3022036</v>
      </c>
      <c r="B6687" t="s">
        <v>24227</v>
      </c>
      <c r="C6687" t="s">
        <v>175</v>
      </c>
      <c r="D6687" t="s">
        <v>371</v>
      </c>
      <c r="E6687">
        <v>615100</v>
      </c>
      <c r="F6687" t="s">
        <v>24196</v>
      </c>
      <c r="G6687" s="7">
        <v>-87.09</v>
      </c>
    </row>
    <row r="6688" spans="1:7" x14ac:dyDescent="0.3">
      <c r="A6688" s="310">
        <v>3022036</v>
      </c>
      <c r="B6688" t="s">
        <v>24227</v>
      </c>
      <c r="C6688" t="s">
        <v>175</v>
      </c>
      <c r="D6688" t="s">
        <v>371</v>
      </c>
      <c r="E6688">
        <v>615100</v>
      </c>
      <c r="F6688" t="s">
        <v>24196</v>
      </c>
      <c r="G6688" s="7">
        <v>-87.09</v>
      </c>
    </row>
    <row r="6689" spans="1:7" x14ac:dyDescent="0.3">
      <c r="A6689" s="310">
        <v>3022036</v>
      </c>
      <c r="B6689" t="s">
        <v>24227</v>
      </c>
      <c r="C6689" t="s">
        <v>175</v>
      </c>
      <c r="D6689" t="s">
        <v>371</v>
      </c>
      <c r="E6689">
        <v>616100</v>
      </c>
      <c r="F6689" t="s">
        <v>24196</v>
      </c>
      <c r="G6689" s="7">
        <v>628.97</v>
      </c>
    </row>
    <row r="6690" spans="1:7" x14ac:dyDescent="0.3">
      <c r="A6690" s="310">
        <v>3022036</v>
      </c>
      <c r="B6690" t="s">
        <v>24227</v>
      </c>
      <c r="C6690" t="s">
        <v>175</v>
      </c>
      <c r="D6690" t="s">
        <v>373</v>
      </c>
      <c r="E6690">
        <v>616160</v>
      </c>
      <c r="F6690" t="s">
        <v>24196</v>
      </c>
      <c r="G6690" s="7">
        <v>88.7</v>
      </c>
    </row>
    <row r="6691" spans="1:7" x14ac:dyDescent="0.3">
      <c r="A6691" s="310">
        <v>3022036</v>
      </c>
      <c r="B6691" t="s">
        <v>24227</v>
      </c>
      <c r="C6691" t="s">
        <v>175</v>
      </c>
      <c r="D6691" t="s">
        <v>373</v>
      </c>
      <c r="E6691">
        <v>615130</v>
      </c>
      <c r="F6691" t="s">
        <v>24196</v>
      </c>
      <c r="G6691" s="7">
        <v>1898.05</v>
      </c>
    </row>
    <row r="6692" spans="1:7" x14ac:dyDescent="0.3">
      <c r="A6692" s="310">
        <v>3022036</v>
      </c>
      <c r="B6692" t="s">
        <v>24227</v>
      </c>
      <c r="C6692" t="s">
        <v>175</v>
      </c>
      <c r="D6692" t="s">
        <v>371</v>
      </c>
      <c r="E6692">
        <v>616100</v>
      </c>
      <c r="F6692" t="s">
        <v>24196</v>
      </c>
      <c r="G6692" s="7">
        <v>528.22</v>
      </c>
    </row>
    <row r="6693" spans="1:7" x14ac:dyDescent="0.3">
      <c r="A6693" s="310">
        <v>3022036</v>
      </c>
      <c r="B6693" t="s">
        <v>24227</v>
      </c>
      <c r="C6693" t="s">
        <v>175</v>
      </c>
      <c r="D6693" t="s">
        <v>371</v>
      </c>
      <c r="E6693">
        <v>615100</v>
      </c>
      <c r="F6693" t="s">
        <v>24196</v>
      </c>
      <c r="G6693" s="7">
        <v>-5.47</v>
      </c>
    </row>
    <row r="6694" spans="1:7" x14ac:dyDescent="0.3">
      <c r="A6694" s="310">
        <v>3022036</v>
      </c>
      <c r="B6694" t="s">
        <v>24227</v>
      </c>
      <c r="C6694" t="s">
        <v>175</v>
      </c>
      <c r="D6694" t="s">
        <v>373</v>
      </c>
      <c r="E6694">
        <v>616160</v>
      </c>
      <c r="F6694" t="s">
        <v>24196</v>
      </c>
      <c r="G6694" s="7">
        <v>161.12</v>
      </c>
    </row>
    <row r="6695" spans="1:7" x14ac:dyDescent="0.3">
      <c r="A6695" s="310">
        <v>3022036</v>
      </c>
      <c r="B6695" t="s">
        <v>24227</v>
      </c>
      <c r="C6695" t="s">
        <v>175</v>
      </c>
      <c r="D6695" t="s">
        <v>371</v>
      </c>
      <c r="E6695">
        <v>615100</v>
      </c>
      <c r="F6695" t="s">
        <v>24196</v>
      </c>
      <c r="G6695" s="7">
        <v>-80.98</v>
      </c>
    </row>
    <row r="6696" spans="1:7" x14ac:dyDescent="0.3">
      <c r="A6696" s="310">
        <v>3022036</v>
      </c>
      <c r="B6696" t="s">
        <v>24227</v>
      </c>
      <c r="C6696" t="s">
        <v>175</v>
      </c>
      <c r="D6696" t="s">
        <v>373</v>
      </c>
      <c r="E6696">
        <v>616160</v>
      </c>
      <c r="F6696" t="s">
        <v>24196</v>
      </c>
      <c r="G6696" s="7">
        <v>213.55</v>
      </c>
    </row>
    <row r="6697" spans="1:7" x14ac:dyDescent="0.3">
      <c r="A6697" s="310">
        <v>3022036</v>
      </c>
      <c r="B6697" t="s">
        <v>24227</v>
      </c>
      <c r="C6697" t="s">
        <v>175</v>
      </c>
      <c r="D6697" t="s">
        <v>373</v>
      </c>
      <c r="E6697">
        <v>616160</v>
      </c>
      <c r="F6697" t="s">
        <v>24196</v>
      </c>
      <c r="G6697" s="7">
        <v>281.05</v>
      </c>
    </row>
    <row r="6698" spans="1:7" x14ac:dyDescent="0.3">
      <c r="A6698" s="310">
        <v>3022036</v>
      </c>
      <c r="B6698" t="s">
        <v>24227</v>
      </c>
      <c r="C6698" t="s">
        <v>175</v>
      </c>
      <c r="D6698" t="s">
        <v>371</v>
      </c>
      <c r="E6698">
        <v>615100</v>
      </c>
      <c r="F6698" t="s">
        <v>24196</v>
      </c>
      <c r="G6698" s="7">
        <v>-87.09</v>
      </c>
    </row>
    <row r="6699" spans="1:7" x14ac:dyDescent="0.3">
      <c r="A6699" s="77">
        <v>3022036</v>
      </c>
      <c r="B6699" t="s">
        <v>24227</v>
      </c>
      <c r="C6699" t="s">
        <v>175</v>
      </c>
      <c r="D6699" t="s">
        <v>371</v>
      </c>
      <c r="E6699">
        <v>615100</v>
      </c>
      <c r="F6699" t="s">
        <v>24196</v>
      </c>
      <c r="G6699" s="7">
        <v>-9.1199999999999992</v>
      </c>
    </row>
    <row r="6700" spans="1:7" x14ac:dyDescent="0.3">
      <c r="A6700" s="77">
        <v>3022036</v>
      </c>
      <c r="B6700" t="s">
        <v>24227</v>
      </c>
      <c r="C6700" t="s">
        <v>175</v>
      </c>
      <c r="D6700" t="s">
        <v>371</v>
      </c>
      <c r="E6700">
        <v>615100</v>
      </c>
      <c r="F6700" t="s">
        <v>24196</v>
      </c>
      <c r="G6700" s="7">
        <v>169.55</v>
      </c>
    </row>
    <row r="6701" spans="1:7" x14ac:dyDescent="0.3">
      <c r="A6701" s="77">
        <v>3022036</v>
      </c>
      <c r="B6701" t="s">
        <v>24227</v>
      </c>
      <c r="C6701" t="s">
        <v>175</v>
      </c>
      <c r="D6701" t="s">
        <v>373</v>
      </c>
      <c r="E6701">
        <v>617150</v>
      </c>
      <c r="F6701" t="s">
        <v>24196</v>
      </c>
      <c r="G6701" s="7">
        <v>503.38</v>
      </c>
    </row>
    <row r="6702" spans="1:7" x14ac:dyDescent="0.3">
      <c r="A6702" s="77">
        <v>3022036</v>
      </c>
      <c r="B6702" t="s">
        <v>24227</v>
      </c>
      <c r="C6702" t="s">
        <v>175</v>
      </c>
      <c r="D6702" t="s">
        <v>371</v>
      </c>
      <c r="E6702">
        <v>615100</v>
      </c>
      <c r="F6702" t="s">
        <v>24196</v>
      </c>
      <c r="G6702" s="7">
        <v>-87.09</v>
      </c>
    </row>
    <row r="6703" spans="1:7" x14ac:dyDescent="0.3">
      <c r="A6703" s="77">
        <v>3022036</v>
      </c>
      <c r="B6703" t="s">
        <v>24227</v>
      </c>
      <c r="C6703" t="s">
        <v>175</v>
      </c>
      <c r="D6703" t="s">
        <v>373</v>
      </c>
      <c r="E6703">
        <v>615130</v>
      </c>
      <c r="F6703" t="s">
        <v>24196</v>
      </c>
      <c r="G6703" s="7">
        <v>27.11</v>
      </c>
    </row>
    <row r="6704" spans="1:7" x14ac:dyDescent="0.3">
      <c r="A6704" s="77">
        <v>3022036</v>
      </c>
      <c r="B6704" t="s">
        <v>24227</v>
      </c>
      <c r="C6704" t="s">
        <v>175</v>
      </c>
      <c r="D6704" t="s">
        <v>371</v>
      </c>
      <c r="E6704">
        <v>615100</v>
      </c>
      <c r="F6704" t="s">
        <v>24196</v>
      </c>
      <c r="G6704" s="7">
        <v>-0.01</v>
      </c>
    </row>
    <row r="6705" spans="1:7" x14ac:dyDescent="0.3">
      <c r="A6705" s="77">
        <v>3022036</v>
      </c>
      <c r="B6705" t="s">
        <v>24227</v>
      </c>
      <c r="C6705" t="s">
        <v>175</v>
      </c>
      <c r="D6705" t="s">
        <v>377</v>
      </c>
      <c r="E6705">
        <v>611130</v>
      </c>
      <c r="F6705" t="s">
        <v>24196</v>
      </c>
      <c r="G6705" s="7">
        <v>34.24</v>
      </c>
    </row>
    <row r="6706" spans="1:7" x14ac:dyDescent="0.3">
      <c r="A6706" s="77">
        <v>3022036</v>
      </c>
      <c r="B6706" t="s">
        <v>24227</v>
      </c>
      <c r="C6706" t="s">
        <v>175</v>
      </c>
      <c r="D6706" t="s">
        <v>371</v>
      </c>
      <c r="E6706">
        <v>615100</v>
      </c>
      <c r="F6706" t="s">
        <v>24196</v>
      </c>
      <c r="G6706" s="7">
        <v>4044.33</v>
      </c>
    </row>
    <row r="6707" spans="1:7" x14ac:dyDescent="0.3">
      <c r="A6707" s="77">
        <v>3022036</v>
      </c>
      <c r="B6707" t="s">
        <v>24227</v>
      </c>
      <c r="C6707" t="s">
        <v>175</v>
      </c>
      <c r="D6707" t="s">
        <v>371</v>
      </c>
      <c r="E6707">
        <v>615100</v>
      </c>
      <c r="F6707" t="s">
        <v>24196</v>
      </c>
      <c r="G6707" s="7">
        <v>-0.01</v>
      </c>
    </row>
    <row r="6708" spans="1:7" x14ac:dyDescent="0.3">
      <c r="A6708" s="77">
        <v>3022036</v>
      </c>
      <c r="B6708" t="s">
        <v>24227</v>
      </c>
      <c r="C6708" t="s">
        <v>175</v>
      </c>
      <c r="D6708" t="s">
        <v>377</v>
      </c>
      <c r="E6708">
        <v>611110</v>
      </c>
      <c r="F6708" t="s">
        <v>24196</v>
      </c>
      <c r="G6708" s="7">
        <v>647.91</v>
      </c>
    </row>
    <row r="6709" spans="1:7" x14ac:dyDescent="0.3">
      <c r="A6709" s="77">
        <v>3022036</v>
      </c>
      <c r="B6709" t="s">
        <v>24227</v>
      </c>
      <c r="C6709" t="s">
        <v>175</v>
      </c>
      <c r="D6709" t="s">
        <v>371</v>
      </c>
      <c r="E6709">
        <v>615100</v>
      </c>
      <c r="F6709" t="s">
        <v>24196</v>
      </c>
      <c r="G6709" s="7">
        <v>-87.09</v>
      </c>
    </row>
    <row r="6710" spans="1:7" x14ac:dyDescent="0.3">
      <c r="A6710" s="77">
        <v>3022036</v>
      </c>
      <c r="B6710" t="s">
        <v>24227</v>
      </c>
      <c r="C6710" t="s">
        <v>175</v>
      </c>
      <c r="D6710" t="s">
        <v>371</v>
      </c>
      <c r="E6710">
        <v>615100</v>
      </c>
      <c r="F6710" t="s">
        <v>24196</v>
      </c>
      <c r="G6710" s="7">
        <v>226.07</v>
      </c>
    </row>
    <row r="6711" spans="1:7" x14ac:dyDescent="0.3">
      <c r="A6711" s="77">
        <v>3022036</v>
      </c>
      <c r="B6711" t="s">
        <v>24227</v>
      </c>
      <c r="C6711" t="s">
        <v>175</v>
      </c>
      <c r="D6711" t="s">
        <v>377</v>
      </c>
      <c r="E6711">
        <v>611120</v>
      </c>
      <c r="F6711" t="s">
        <v>24196</v>
      </c>
      <c r="G6711" s="7">
        <v>26.76</v>
      </c>
    </row>
    <row r="6712" spans="1:7" x14ac:dyDescent="0.3">
      <c r="A6712" s="77">
        <v>3022036</v>
      </c>
      <c r="B6712" t="s">
        <v>24227</v>
      </c>
      <c r="C6712" t="s">
        <v>175</v>
      </c>
      <c r="D6712" t="s">
        <v>371</v>
      </c>
      <c r="E6712">
        <v>615100</v>
      </c>
      <c r="F6712" t="s">
        <v>24196</v>
      </c>
      <c r="G6712" s="7">
        <v>-87.09</v>
      </c>
    </row>
    <row r="6713" spans="1:7" x14ac:dyDescent="0.3">
      <c r="A6713" s="77">
        <v>3022036</v>
      </c>
      <c r="B6713" t="s">
        <v>24227</v>
      </c>
      <c r="C6713" t="s">
        <v>175</v>
      </c>
      <c r="D6713" t="s">
        <v>373</v>
      </c>
      <c r="E6713">
        <v>615130</v>
      </c>
      <c r="F6713" t="s">
        <v>24196</v>
      </c>
      <c r="G6713" s="7">
        <v>7.91</v>
      </c>
    </row>
    <row r="6714" spans="1:7" x14ac:dyDescent="0.3">
      <c r="A6714" s="310">
        <v>3022036</v>
      </c>
      <c r="B6714" t="s">
        <v>24227</v>
      </c>
      <c r="C6714" t="s">
        <v>175</v>
      </c>
      <c r="D6714" t="s">
        <v>371</v>
      </c>
      <c r="E6714">
        <v>615100</v>
      </c>
      <c r="F6714" t="s">
        <v>24196</v>
      </c>
      <c r="G6714" s="7">
        <v>-5.47</v>
      </c>
    </row>
    <row r="6715" spans="1:7" x14ac:dyDescent="0.3">
      <c r="A6715" s="310">
        <v>3022036</v>
      </c>
      <c r="B6715" t="s">
        <v>24227</v>
      </c>
      <c r="C6715" t="s">
        <v>175</v>
      </c>
      <c r="D6715" t="s">
        <v>373</v>
      </c>
      <c r="E6715">
        <v>617150</v>
      </c>
      <c r="F6715" t="s">
        <v>24196</v>
      </c>
      <c r="G6715" s="7">
        <v>387.2</v>
      </c>
    </row>
    <row r="6716" spans="1:7" x14ac:dyDescent="0.3">
      <c r="A6716" s="310">
        <v>3022036</v>
      </c>
      <c r="B6716" t="s">
        <v>24227</v>
      </c>
      <c r="C6716" t="s">
        <v>175</v>
      </c>
      <c r="D6716" t="s">
        <v>373</v>
      </c>
      <c r="E6716">
        <v>615130</v>
      </c>
      <c r="F6716" t="s">
        <v>24196</v>
      </c>
      <c r="G6716" s="7">
        <v>34.369999999999997</v>
      </c>
    </row>
    <row r="6717" spans="1:7" x14ac:dyDescent="0.3">
      <c r="A6717" s="310">
        <v>3022036</v>
      </c>
      <c r="B6717" t="s">
        <v>24227</v>
      </c>
      <c r="C6717" t="s">
        <v>175</v>
      </c>
      <c r="D6717" t="s">
        <v>371</v>
      </c>
      <c r="E6717">
        <v>615100</v>
      </c>
      <c r="F6717" t="s">
        <v>24196</v>
      </c>
      <c r="G6717" s="7">
        <v>-9.1199999999999992</v>
      </c>
    </row>
    <row r="6718" spans="1:7" x14ac:dyDescent="0.3">
      <c r="A6718" s="310">
        <v>3022036</v>
      </c>
      <c r="B6718" t="s">
        <v>24227</v>
      </c>
      <c r="C6718" t="s">
        <v>175</v>
      </c>
      <c r="D6718" t="s">
        <v>371</v>
      </c>
      <c r="E6718">
        <v>615100</v>
      </c>
      <c r="F6718" t="s">
        <v>24196</v>
      </c>
      <c r="G6718" s="7">
        <v>-80.98</v>
      </c>
    </row>
    <row r="6719" spans="1:7" x14ac:dyDescent="0.3">
      <c r="A6719" s="310">
        <v>3022036</v>
      </c>
      <c r="B6719" t="s">
        <v>24227</v>
      </c>
      <c r="C6719" t="s">
        <v>175</v>
      </c>
      <c r="D6719" t="s">
        <v>371</v>
      </c>
      <c r="E6719">
        <v>615100</v>
      </c>
      <c r="F6719" t="s">
        <v>24196</v>
      </c>
      <c r="G6719" s="7">
        <v>13.5</v>
      </c>
    </row>
    <row r="6720" spans="1:7" x14ac:dyDescent="0.3">
      <c r="A6720" s="310">
        <v>3022036</v>
      </c>
      <c r="B6720" t="s">
        <v>24227</v>
      </c>
      <c r="C6720" t="s">
        <v>175</v>
      </c>
      <c r="D6720" t="s">
        <v>375</v>
      </c>
      <c r="E6720">
        <v>615140</v>
      </c>
      <c r="F6720" t="s">
        <v>24196</v>
      </c>
      <c r="G6720" s="7">
        <v>11.06</v>
      </c>
    </row>
    <row r="6721" spans="1:7" x14ac:dyDescent="0.3">
      <c r="A6721" s="310">
        <v>3022036</v>
      </c>
      <c r="B6721" t="s">
        <v>24227</v>
      </c>
      <c r="C6721" t="s">
        <v>175</v>
      </c>
      <c r="D6721" t="s">
        <v>371</v>
      </c>
      <c r="E6721">
        <v>615100</v>
      </c>
      <c r="F6721" t="s">
        <v>24196</v>
      </c>
      <c r="G6721" s="7">
        <v>-9.1199999999999992</v>
      </c>
    </row>
    <row r="6722" spans="1:7" x14ac:dyDescent="0.3">
      <c r="A6722" s="310">
        <v>3022036</v>
      </c>
      <c r="B6722" t="s">
        <v>24227</v>
      </c>
      <c r="C6722" t="s">
        <v>175</v>
      </c>
      <c r="D6722" t="s">
        <v>371</v>
      </c>
      <c r="E6722">
        <v>616100</v>
      </c>
      <c r="F6722" t="s">
        <v>24196</v>
      </c>
      <c r="G6722" s="7">
        <v>586.27</v>
      </c>
    </row>
    <row r="6723" spans="1:7" x14ac:dyDescent="0.3">
      <c r="A6723" s="310">
        <v>3022036</v>
      </c>
      <c r="B6723" t="s">
        <v>24227</v>
      </c>
      <c r="C6723" t="s">
        <v>175</v>
      </c>
      <c r="D6723" t="s">
        <v>371</v>
      </c>
      <c r="E6723">
        <v>615100</v>
      </c>
      <c r="F6723" t="s">
        <v>24196</v>
      </c>
      <c r="G6723" s="7">
        <v>-5.47</v>
      </c>
    </row>
    <row r="6724" spans="1:7" x14ac:dyDescent="0.3">
      <c r="A6724" s="310">
        <v>3022036</v>
      </c>
      <c r="B6724" t="s">
        <v>24227</v>
      </c>
      <c r="C6724" t="s">
        <v>175</v>
      </c>
      <c r="D6724" t="s">
        <v>373</v>
      </c>
      <c r="E6724">
        <v>615130</v>
      </c>
      <c r="F6724" t="s">
        <v>24196</v>
      </c>
      <c r="G6724" s="7">
        <v>5.04</v>
      </c>
    </row>
    <row r="6725" spans="1:7" x14ac:dyDescent="0.3">
      <c r="A6725" s="310">
        <v>3022036</v>
      </c>
      <c r="B6725" t="s">
        <v>24227</v>
      </c>
      <c r="C6725" t="s">
        <v>175</v>
      </c>
      <c r="D6725" t="s">
        <v>371</v>
      </c>
      <c r="E6725">
        <v>615100</v>
      </c>
      <c r="F6725" t="s">
        <v>24196</v>
      </c>
      <c r="G6725" s="7">
        <v>0.01</v>
      </c>
    </row>
    <row r="6726" spans="1:7" x14ac:dyDescent="0.3">
      <c r="A6726" s="310">
        <v>3022036</v>
      </c>
      <c r="B6726" t="s">
        <v>24227</v>
      </c>
      <c r="C6726" t="s">
        <v>175</v>
      </c>
      <c r="D6726" t="s">
        <v>373</v>
      </c>
      <c r="E6726">
        <v>615130</v>
      </c>
      <c r="F6726" t="s">
        <v>24196</v>
      </c>
      <c r="G6726" s="7">
        <v>3.4</v>
      </c>
    </row>
    <row r="6727" spans="1:7" x14ac:dyDescent="0.3">
      <c r="A6727" s="310">
        <v>3022036</v>
      </c>
      <c r="B6727" t="s">
        <v>24227</v>
      </c>
      <c r="C6727" t="s">
        <v>175</v>
      </c>
      <c r="D6727" t="s">
        <v>373</v>
      </c>
      <c r="E6727">
        <v>616160</v>
      </c>
      <c r="F6727" t="s">
        <v>24196</v>
      </c>
      <c r="G6727" s="7">
        <v>179.46</v>
      </c>
    </row>
    <row r="6728" spans="1:7" x14ac:dyDescent="0.3">
      <c r="A6728" s="310">
        <v>3022036</v>
      </c>
      <c r="B6728" t="s">
        <v>24227</v>
      </c>
      <c r="C6728" t="s">
        <v>175</v>
      </c>
      <c r="D6728" t="s">
        <v>374</v>
      </c>
      <c r="E6728">
        <v>616120</v>
      </c>
      <c r="F6728" t="s">
        <v>24196</v>
      </c>
      <c r="G6728" s="7">
        <v>54.85</v>
      </c>
    </row>
    <row r="6729" spans="1:7" x14ac:dyDescent="0.3">
      <c r="A6729" s="310">
        <v>3022036</v>
      </c>
      <c r="B6729" t="s">
        <v>24227</v>
      </c>
      <c r="C6729" t="s">
        <v>175</v>
      </c>
      <c r="D6729" t="s">
        <v>371</v>
      </c>
      <c r="E6729">
        <v>616100</v>
      </c>
      <c r="F6729" t="s">
        <v>24196</v>
      </c>
      <c r="G6729" s="7">
        <v>544.1</v>
      </c>
    </row>
    <row r="6730" spans="1:7" x14ac:dyDescent="0.3">
      <c r="A6730" s="310">
        <v>3022036</v>
      </c>
      <c r="B6730" t="s">
        <v>24227</v>
      </c>
      <c r="C6730" t="s">
        <v>175</v>
      </c>
      <c r="D6730" t="s">
        <v>371</v>
      </c>
      <c r="E6730">
        <v>615100</v>
      </c>
      <c r="F6730" t="s">
        <v>24196</v>
      </c>
      <c r="G6730" s="7">
        <v>-80.98</v>
      </c>
    </row>
    <row r="6731" spans="1:7" x14ac:dyDescent="0.3">
      <c r="A6731" s="310">
        <v>3022036</v>
      </c>
      <c r="B6731" t="s">
        <v>24227</v>
      </c>
      <c r="C6731" t="s">
        <v>175</v>
      </c>
      <c r="D6731" t="s">
        <v>371</v>
      </c>
      <c r="E6731">
        <v>615100</v>
      </c>
      <c r="F6731" t="s">
        <v>24196</v>
      </c>
      <c r="G6731" s="7">
        <v>-9.1199999999999992</v>
      </c>
    </row>
    <row r="6732" spans="1:7" x14ac:dyDescent="0.3">
      <c r="A6732" s="310">
        <v>3022036</v>
      </c>
      <c r="B6732" t="s">
        <v>24227</v>
      </c>
      <c r="C6732" t="s">
        <v>175</v>
      </c>
      <c r="D6732" t="s">
        <v>371</v>
      </c>
      <c r="E6732">
        <v>615100</v>
      </c>
      <c r="F6732" t="s">
        <v>24196</v>
      </c>
      <c r="G6732" s="7">
        <v>-87.09</v>
      </c>
    </row>
    <row r="6733" spans="1:7" x14ac:dyDescent="0.3">
      <c r="A6733" s="310">
        <v>3022036</v>
      </c>
      <c r="B6733" t="s">
        <v>24227</v>
      </c>
      <c r="C6733" t="s">
        <v>175</v>
      </c>
      <c r="D6733" t="s">
        <v>373</v>
      </c>
      <c r="E6733">
        <v>617150</v>
      </c>
      <c r="F6733" t="s">
        <v>24196</v>
      </c>
      <c r="G6733" s="7">
        <v>120.76</v>
      </c>
    </row>
    <row r="6734" spans="1:7" x14ac:dyDescent="0.3">
      <c r="A6734" s="310">
        <v>3022036</v>
      </c>
      <c r="B6734" t="s">
        <v>24227</v>
      </c>
      <c r="C6734" t="s">
        <v>175</v>
      </c>
      <c r="D6734" t="s">
        <v>371</v>
      </c>
      <c r="E6734">
        <v>615100</v>
      </c>
      <c r="F6734" t="s">
        <v>24196</v>
      </c>
      <c r="G6734" s="7">
        <v>0.01</v>
      </c>
    </row>
    <row r="6735" spans="1:7" x14ac:dyDescent="0.3">
      <c r="A6735" s="310">
        <v>3022036</v>
      </c>
      <c r="B6735" t="s">
        <v>24227</v>
      </c>
      <c r="C6735" t="s">
        <v>175</v>
      </c>
      <c r="D6735" t="s">
        <v>373</v>
      </c>
      <c r="E6735">
        <v>615130</v>
      </c>
      <c r="F6735" t="s">
        <v>24196</v>
      </c>
      <c r="G6735" s="7">
        <v>2.89</v>
      </c>
    </row>
    <row r="6736" spans="1:7" x14ac:dyDescent="0.3">
      <c r="A6736" s="310">
        <v>3022036</v>
      </c>
      <c r="B6736" t="s">
        <v>24227</v>
      </c>
      <c r="C6736" t="s">
        <v>175</v>
      </c>
      <c r="D6736" t="s">
        <v>373</v>
      </c>
      <c r="E6736">
        <v>617150</v>
      </c>
      <c r="F6736" t="s">
        <v>24196</v>
      </c>
      <c r="G6736" s="7">
        <v>114.92</v>
      </c>
    </row>
    <row r="6737" spans="1:7" x14ac:dyDescent="0.3">
      <c r="A6737" s="310">
        <v>3022036</v>
      </c>
      <c r="B6737" t="s">
        <v>24227</v>
      </c>
      <c r="C6737" t="s">
        <v>175</v>
      </c>
      <c r="D6737" t="s">
        <v>377</v>
      </c>
      <c r="E6737">
        <v>611120</v>
      </c>
      <c r="F6737" t="s">
        <v>24196</v>
      </c>
      <c r="G6737" s="7">
        <v>62.37</v>
      </c>
    </row>
    <row r="6738" spans="1:7" x14ac:dyDescent="0.3">
      <c r="A6738" s="310">
        <v>3022036</v>
      </c>
      <c r="B6738" t="s">
        <v>24227</v>
      </c>
      <c r="C6738" t="s">
        <v>175</v>
      </c>
      <c r="D6738" t="s">
        <v>377</v>
      </c>
      <c r="E6738">
        <v>611120</v>
      </c>
      <c r="F6738" t="s">
        <v>24196</v>
      </c>
      <c r="G6738" s="7">
        <v>13.88</v>
      </c>
    </row>
    <row r="6739" spans="1:7" x14ac:dyDescent="0.3">
      <c r="A6739" s="310">
        <v>3022036</v>
      </c>
      <c r="B6739" t="s">
        <v>24227</v>
      </c>
      <c r="C6739" t="s">
        <v>175</v>
      </c>
      <c r="D6739" t="s">
        <v>374</v>
      </c>
      <c r="E6739">
        <v>616120</v>
      </c>
      <c r="F6739" t="s">
        <v>24196</v>
      </c>
      <c r="G6739" s="7">
        <v>91.83</v>
      </c>
    </row>
    <row r="6740" spans="1:7" x14ac:dyDescent="0.3">
      <c r="A6740" s="310">
        <v>3022036</v>
      </c>
      <c r="B6740" t="s">
        <v>24227</v>
      </c>
      <c r="C6740" t="s">
        <v>175</v>
      </c>
      <c r="D6740" t="s">
        <v>371</v>
      </c>
      <c r="E6740">
        <v>615100</v>
      </c>
      <c r="F6740" t="s">
        <v>24196</v>
      </c>
      <c r="G6740" s="7">
        <v>-5.47</v>
      </c>
    </row>
    <row r="6741" spans="1:7" x14ac:dyDescent="0.3">
      <c r="A6741" s="310">
        <v>3022036</v>
      </c>
      <c r="B6741" t="s">
        <v>24227</v>
      </c>
      <c r="C6741" t="s">
        <v>175</v>
      </c>
      <c r="D6741" t="s">
        <v>371</v>
      </c>
      <c r="E6741">
        <v>615100</v>
      </c>
      <c r="F6741" t="s">
        <v>24196</v>
      </c>
      <c r="G6741" s="7">
        <v>748.12</v>
      </c>
    </row>
    <row r="6742" spans="1:7" x14ac:dyDescent="0.3">
      <c r="A6742" s="310">
        <v>3022036</v>
      </c>
      <c r="B6742" t="s">
        <v>24227</v>
      </c>
      <c r="C6742" t="s">
        <v>175</v>
      </c>
      <c r="D6742" t="s">
        <v>371</v>
      </c>
      <c r="E6742">
        <v>615100</v>
      </c>
      <c r="F6742" t="s">
        <v>24196</v>
      </c>
      <c r="G6742" s="7">
        <v>0.01</v>
      </c>
    </row>
    <row r="6743" spans="1:7" x14ac:dyDescent="0.3">
      <c r="A6743" s="310">
        <v>3022036</v>
      </c>
      <c r="B6743" t="s">
        <v>24227</v>
      </c>
      <c r="C6743" t="s">
        <v>175</v>
      </c>
      <c r="D6743" t="s">
        <v>374</v>
      </c>
      <c r="E6743">
        <v>615120</v>
      </c>
      <c r="F6743" t="s">
        <v>24196</v>
      </c>
      <c r="G6743" s="7">
        <v>23.36</v>
      </c>
    </row>
    <row r="6744" spans="1:7" x14ac:dyDescent="0.3">
      <c r="A6744" s="310">
        <v>3022036</v>
      </c>
      <c r="B6744" t="s">
        <v>24227</v>
      </c>
      <c r="C6744" t="s">
        <v>175</v>
      </c>
      <c r="D6744" t="s">
        <v>373</v>
      </c>
      <c r="E6744">
        <v>617150</v>
      </c>
      <c r="F6744" t="s">
        <v>24196</v>
      </c>
      <c r="G6744" s="7">
        <v>117.95</v>
      </c>
    </row>
    <row r="6745" spans="1:7" x14ac:dyDescent="0.3">
      <c r="A6745" s="310">
        <v>3022036</v>
      </c>
      <c r="B6745" t="s">
        <v>24227</v>
      </c>
      <c r="C6745" t="s">
        <v>175</v>
      </c>
      <c r="D6745" t="s">
        <v>373</v>
      </c>
      <c r="E6745">
        <v>616160</v>
      </c>
      <c r="F6745" t="s">
        <v>24196</v>
      </c>
      <c r="G6745" s="7">
        <v>380.43</v>
      </c>
    </row>
    <row r="6746" spans="1:7" x14ac:dyDescent="0.3">
      <c r="A6746" s="310">
        <v>3022036</v>
      </c>
      <c r="B6746" t="s">
        <v>24227</v>
      </c>
      <c r="C6746" t="s">
        <v>175</v>
      </c>
      <c r="D6746" t="s">
        <v>371</v>
      </c>
      <c r="E6746">
        <v>615100</v>
      </c>
      <c r="F6746" t="s">
        <v>24196</v>
      </c>
      <c r="G6746" s="7">
        <v>-9.1199999999999992</v>
      </c>
    </row>
    <row r="6747" spans="1:7" x14ac:dyDescent="0.3">
      <c r="A6747" s="310">
        <v>3022036</v>
      </c>
      <c r="B6747" t="s">
        <v>24227</v>
      </c>
      <c r="C6747" t="s">
        <v>175</v>
      </c>
      <c r="D6747" t="s">
        <v>374</v>
      </c>
      <c r="E6747">
        <v>616120</v>
      </c>
      <c r="F6747" t="s">
        <v>24196</v>
      </c>
      <c r="G6747" s="7">
        <v>24.88</v>
      </c>
    </row>
    <row r="6748" spans="1:7" x14ac:dyDescent="0.3">
      <c r="A6748" s="310">
        <v>3022036</v>
      </c>
      <c r="B6748" t="s">
        <v>24227</v>
      </c>
      <c r="C6748" t="s">
        <v>175</v>
      </c>
      <c r="D6748" t="s">
        <v>373</v>
      </c>
      <c r="E6748">
        <v>615130</v>
      </c>
      <c r="F6748" t="s">
        <v>24196</v>
      </c>
      <c r="G6748" s="7">
        <v>2467.5700000000002</v>
      </c>
    </row>
    <row r="6749" spans="1:7" x14ac:dyDescent="0.3">
      <c r="A6749" s="310">
        <v>3022036</v>
      </c>
      <c r="B6749" t="s">
        <v>24227</v>
      </c>
      <c r="C6749" t="s">
        <v>175</v>
      </c>
      <c r="D6749" t="s">
        <v>371</v>
      </c>
      <c r="E6749">
        <v>615100</v>
      </c>
      <c r="F6749" t="s">
        <v>24196</v>
      </c>
      <c r="G6749" s="7">
        <v>141.33000000000001</v>
      </c>
    </row>
    <row r="6750" spans="1:7" x14ac:dyDescent="0.3">
      <c r="A6750" s="310">
        <v>3022036</v>
      </c>
      <c r="B6750" t="s">
        <v>24227</v>
      </c>
      <c r="C6750" t="s">
        <v>175</v>
      </c>
      <c r="D6750" t="s">
        <v>373</v>
      </c>
      <c r="E6750">
        <v>617150</v>
      </c>
      <c r="F6750" t="s">
        <v>24196</v>
      </c>
      <c r="G6750" s="7">
        <v>375.49</v>
      </c>
    </row>
    <row r="6751" spans="1:7" x14ac:dyDescent="0.3">
      <c r="A6751" s="310">
        <v>3022036</v>
      </c>
      <c r="B6751" t="s">
        <v>24227</v>
      </c>
      <c r="C6751" t="s">
        <v>175</v>
      </c>
      <c r="D6751" t="s">
        <v>374</v>
      </c>
      <c r="E6751">
        <v>615120</v>
      </c>
      <c r="F6751" t="s">
        <v>24196</v>
      </c>
      <c r="G6751" s="7">
        <v>839.29</v>
      </c>
    </row>
    <row r="6752" spans="1:7" x14ac:dyDescent="0.3">
      <c r="A6752" s="310">
        <v>3022036</v>
      </c>
      <c r="B6752" t="s">
        <v>24227</v>
      </c>
      <c r="C6752" t="s">
        <v>175</v>
      </c>
      <c r="D6752" t="s">
        <v>373</v>
      </c>
      <c r="E6752">
        <v>615130</v>
      </c>
      <c r="F6752" t="s">
        <v>24196</v>
      </c>
      <c r="G6752" s="7">
        <v>-34.369999999999997</v>
      </c>
    </row>
    <row r="6753" spans="1:7" x14ac:dyDescent="0.3">
      <c r="A6753" s="310">
        <v>3022036</v>
      </c>
      <c r="B6753" t="s">
        <v>24227</v>
      </c>
      <c r="C6753" t="s">
        <v>175</v>
      </c>
      <c r="D6753" t="s">
        <v>371</v>
      </c>
      <c r="E6753">
        <v>617100</v>
      </c>
      <c r="F6753" t="s">
        <v>24196</v>
      </c>
      <c r="G6753" s="7">
        <v>1405.39</v>
      </c>
    </row>
    <row r="6754" spans="1:7" x14ac:dyDescent="0.3">
      <c r="A6754" s="310">
        <v>3022036</v>
      </c>
      <c r="B6754" t="s">
        <v>24227</v>
      </c>
      <c r="C6754" t="s">
        <v>175</v>
      </c>
      <c r="D6754" t="s">
        <v>371</v>
      </c>
      <c r="E6754">
        <v>617100</v>
      </c>
      <c r="F6754" t="s">
        <v>24196</v>
      </c>
      <c r="G6754" s="7">
        <v>2381.41</v>
      </c>
    </row>
    <row r="6755" spans="1:7" x14ac:dyDescent="0.3">
      <c r="A6755" s="310">
        <v>3022036</v>
      </c>
      <c r="B6755" t="s">
        <v>24227</v>
      </c>
      <c r="C6755" t="s">
        <v>175</v>
      </c>
      <c r="D6755" t="s">
        <v>371</v>
      </c>
      <c r="E6755">
        <v>615100</v>
      </c>
      <c r="F6755" t="s">
        <v>24196</v>
      </c>
      <c r="G6755" s="7">
        <v>-5.47</v>
      </c>
    </row>
    <row r="6756" spans="1:7" x14ac:dyDescent="0.3">
      <c r="A6756" s="310">
        <v>3022036</v>
      </c>
      <c r="B6756" t="s">
        <v>24227</v>
      </c>
      <c r="C6756" t="s">
        <v>175</v>
      </c>
      <c r="D6756" t="s">
        <v>371</v>
      </c>
      <c r="E6756">
        <v>615100</v>
      </c>
      <c r="F6756" t="s">
        <v>24196</v>
      </c>
      <c r="G6756" s="7">
        <v>-9.1199999999999992</v>
      </c>
    </row>
    <row r="6757" spans="1:7" x14ac:dyDescent="0.3">
      <c r="A6757" s="310">
        <v>3022036</v>
      </c>
      <c r="B6757" t="s">
        <v>24227</v>
      </c>
      <c r="C6757" t="s">
        <v>175</v>
      </c>
      <c r="D6757" t="s">
        <v>377</v>
      </c>
      <c r="E6757">
        <v>611130</v>
      </c>
      <c r="F6757" t="s">
        <v>24196</v>
      </c>
      <c r="G6757" s="7">
        <v>132.16999999999999</v>
      </c>
    </row>
    <row r="6758" spans="1:7" x14ac:dyDescent="0.3">
      <c r="A6758" s="310">
        <v>3022036</v>
      </c>
      <c r="B6758" t="s">
        <v>24227</v>
      </c>
      <c r="C6758" t="s">
        <v>175</v>
      </c>
      <c r="D6758" t="s">
        <v>371</v>
      </c>
      <c r="E6758">
        <v>615100</v>
      </c>
      <c r="F6758" t="s">
        <v>24196</v>
      </c>
      <c r="G6758" s="7">
        <v>0.01</v>
      </c>
    </row>
    <row r="6759" spans="1:7" x14ac:dyDescent="0.3">
      <c r="A6759" s="310">
        <v>3022036</v>
      </c>
      <c r="B6759" t="s">
        <v>24227</v>
      </c>
      <c r="C6759" t="s">
        <v>175</v>
      </c>
      <c r="D6759" t="s">
        <v>373</v>
      </c>
      <c r="E6759">
        <v>615130</v>
      </c>
      <c r="F6759" t="s">
        <v>24196</v>
      </c>
      <c r="G6759" s="7">
        <v>39.840000000000003</v>
      </c>
    </row>
    <row r="6760" spans="1:7" x14ac:dyDescent="0.3">
      <c r="A6760" s="310">
        <v>3022036</v>
      </c>
      <c r="B6760" t="s">
        <v>24227</v>
      </c>
      <c r="C6760" t="s">
        <v>175</v>
      </c>
      <c r="D6760" t="s">
        <v>377</v>
      </c>
      <c r="E6760">
        <v>611130</v>
      </c>
      <c r="F6760" t="s">
        <v>24196</v>
      </c>
      <c r="G6760" s="7">
        <v>102.64</v>
      </c>
    </row>
    <row r="6761" spans="1:7" x14ac:dyDescent="0.3">
      <c r="A6761" s="310">
        <v>3022036</v>
      </c>
      <c r="B6761" t="s">
        <v>24227</v>
      </c>
      <c r="C6761" t="s">
        <v>175</v>
      </c>
      <c r="D6761" t="s">
        <v>373</v>
      </c>
      <c r="E6761">
        <v>615130</v>
      </c>
      <c r="F6761" t="s">
        <v>24196</v>
      </c>
      <c r="G6761" s="7">
        <v>1.18</v>
      </c>
    </row>
    <row r="6762" spans="1:7" x14ac:dyDescent="0.3">
      <c r="A6762" s="310">
        <v>3022036</v>
      </c>
      <c r="B6762" t="s">
        <v>24227</v>
      </c>
      <c r="C6762" t="s">
        <v>175</v>
      </c>
      <c r="D6762" t="s">
        <v>377</v>
      </c>
      <c r="E6762">
        <v>611110</v>
      </c>
      <c r="F6762" t="s">
        <v>24196</v>
      </c>
      <c r="G6762" s="7">
        <v>556.76</v>
      </c>
    </row>
    <row r="6763" spans="1:7" x14ac:dyDescent="0.3">
      <c r="A6763" s="310">
        <v>3022036</v>
      </c>
      <c r="B6763" t="s">
        <v>24227</v>
      </c>
      <c r="C6763" t="s">
        <v>175</v>
      </c>
      <c r="D6763" t="s">
        <v>371</v>
      </c>
      <c r="E6763">
        <v>615100</v>
      </c>
      <c r="F6763" t="s">
        <v>24196</v>
      </c>
      <c r="G6763" s="7">
        <v>8303.39</v>
      </c>
    </row>
    <row r="6764" spans="1:7" x14ac:dyDescent="0.3">
      <c r="A6764" s="310">
        <v>3022036</v>
      </c>
      <c r="B6764" t="s">
        <v>24227</v>
      </c>
      <c r="C6764" t="s">
        <v>175</v>
      </c>
      <c r="D6764" t="s">
        <v>373</v>
      </c>
      <c r="E6764">
        <v>615130</v>
      </c>
      <c r="F6764" t="s">
        <v>24196</v>
      </c>
      <c r="G6764" s="7">
        <v>9.15</v>
      </c>
    </row>
    <row r="6765" spans="1:7" x14ac:dyDescent="0.3">
      <c r="A6765" s="310">
        <v>3022036</v>
      </c>
      <c r="B6765" t="s">
        <v>24227</v>
      </c>
      <c r="C6765" t="s">
        <v>175</v>
      </c>
      <c r="D6765" t="s">
        <v>371</v>
      </c>
      <c r="E6765">
        <v>615100</v>
      </c>
      <c r="F6765" t="s">
        <v>24196</v>
      </c>
      <c r="G6765" s="7">
        <v>-0.01</v>
      </c>
    </row>
    <row r="6766" spans="1:7" x14ac:dyDescent="0.3">
      <c r="A6766" s="310">
        <v>3022036</v>
      </c>
      <c r="B6766" t="s">
        <v>24227</v>
      </c>
      <c r="C6766" t="s">
        <v>175</v>
      </c>
      <c r="D6766" t="s">
        <v>371</v>
      </c>
      <c r="E6766">
        <v>615100</v>
      </c>
      <c r="F6766" t="s">
        <v>24196</v>
      </c>
      <c r="G6766" s="7">
        <v>0.01</v>
      </c>
    </row>
    <row r="6767" spans="1:7" x14ac:dyDescent="0.3">
      <c r="A6767" s="310">
        <v>3022036</v>
      </c>
      <c r="B6767" t="s">
        <v>24227</v>
      </c>
      <c r="C6767" t="s">
        <v>175</v>
      </c>
      <c r="D6767" t="s">
        <v>373</v>
      </c>
      <c r="E6767">
        <v>615130</v>
      </c>
      <c r="F6767" t="s">
        <v>24196</v>
      </c>
      <c r="G6767" s="7">
        <v>1613.38</v>
      </c>
    </row>
    <row r="6768" spans="1:7" x14ac:dyDescent="0.3">
      <c r="A6768" s="310">
        <v>3022036</v>
      </c>
      <c r="B6768" t="s">
        <v>24227</v>
      </c>
      <c r="C6768" t="s">
        <v>175</v>
      </c>
      <c r="D6768" t="s">
        <v>371</v>
      </c>
      <c r="E6768">
        <v>615100</v>
      </c>
      <c r="F6768" t="s">
        <v>24196</v>
      </c>
      <c r="G6768" s="7">
        <v>282.58</v>
      </c>
    </row>
    <row r="6769" spans="1:7" x14ac:dyDescent="0.3">
      <c r="A6769" s="310">
        <v>3022036</v>
      </c>
      <c r="B6769" t="s">
        <v>24227</v>
      </c>
      <c r="C6769" t="s">
        <v>175</v>
      </c>
      <c r="D6769" t="s">
        <v>371</v>
      </c>
      <c r="E6769">
        <v>615100</v>
      </c>
      <c r="F6769" t="s">
        <v>24196</v>
      </c>
      <c r="G6769" s="7">
        <v>-9.1199999999999992</v>
      </c>
    </row>
    <row r="6770" spans="1:7" x14ac:dyDescent="0.3">
      <c r="A6770" s="310">
        <v>3022036</v>
      </c>
      <c r="B6770" t="s">
        <v>24227</v>
      </c>
      <c r="C6770" t="s">
        <v>175</v>
      </c>
      <c r="D6770" t="s">
        <v>371</v>
      </c>
      <c r="E6770">
        <v>615100</v>
      </c>
      <c r="F6770" t="s">
        <v>24196</v>
      </c>
      <c r="G6770" s="7">
        <v>226.07</v>
      </c>
    </row>
    <row r="6771" spans="1:7" x14ac:dyDescent="0.3">
      <c r="A6771" s="310">
        <v>3022036</v>
      </c>
      <c r="B6771" t="s">
        <v>24227</v>
      </c>
      <c r="C6771" t="s">
        <v>175</v>
      </c>
      <c r="D6771" t="s">
        <v>373</v>
      </c>
      <c r="E6771">
        <v>616160</v>
      </c>
      <c r="F6771" t="s">
        <v>24196</v>
      </c>
      <c r="G6771" s="7">
        <v>340.47</v>
      </c>
    </row>
    <row r="6772" spans="1:7" x14ac:dyDescent="0.3">
      <c r="A6772" s="310">
        <v>3022036</v>
      </c>
      <c r="B6772" t="s">
        <v>24227</v>
      </c>
      <c r="C6772" t="s">
        <v>175</v>
      </c>
      <c r="D6772" t="s">
        <v>373</v>
      </c>
      <c r="E6772">
        <v>617150</v>
      </c>
      <c r="F6772" t="s">
        <v>24196</v>
      </c>
      <c r="G6772" s="7">
        <v>177.8</v>
      </c>
    </row>
    <row r="6773" spans="1:7" x14ac:dyDescent="0.3">
      <c r="A6773" s="310">
        <v>3022036</v>
      </c>
      <c r="B6773" t="s">
        <v>24227</v>
      </c>
      <c r="C6773" t="s">
        <v>175</v>
      </c>
      <c r="D6773" t="s">
        <v>375</v>
      </c>
      <c r="E6773">
        <v>616130</v>
      </c>
      <c r="F6773" t="s">
        <v>24196</v>
      </c>
      <c r="G6773" s="7">
        <v>184.17</v>
      </c>
    </row>
    <row r="6774" spans="1:7" x14ac:dyDescent="0.3">
      <c r="A6774" s="310">
        <v>3022036</v>
      </c>
      <c r="B6774" t="s">
        <v>24227</v>
      </c>
      <c r="C6774" t="s">
        <v>175</v>
      </c>
      <c r="D6774" t="s">
        <v>374</v>
      </c>
      <c r="E6774">
        <v>615120</v>
      </c>
      <c r="F6774" t="s">
        <v>24196</v>
      </c>
      <c r="G6774" s="7">
        <v>27.98</v>
      </c>
    </row>
    <row r="6775" spans="1:7" x14ac:dyDescent="0.3">
      <c r="A6775" s="310">
        <v>3022036</v>
      </c>
      <c r="B6775" t="s">
        <v>24227</v>
      </c>
      <c r="C6775" t="s">
        <v>175</v>
      </c>
      <c r="D6775" t="s">
        <v>373</v>
      </c>
      <c r="E6775">
        <v>616160</v>
      </c>
      <c r="F6775" t="s">
        <v>24196</v>
      </c>
      <c r="G6775" s="7">
        <v>72.87</v>
      </c>
    </row>
    <row r="6776" spans="1:7" x14ac:dyDescent="0.3">
      <c r="A6776" s="310">
        <v>3022036</v>
      </c>
      <c r="B6776" t="s">
        <v>24227</v>
      </c>
      <c r="C6776" t="s">
        <v>175</v>
      </c>
      <c r="D6776" t="s">
        <v>371</v>
      </c>
      <c r="E6776">
        <v>615100</v>
      </c>
      <c r="F6776" t="s">
        <v>24196</v>
      </c>
      <c r="G6776" s="7">
        <v>0.01</v>
      </c>
    </row>
    <row r="6777" spans="1:7" x14ac:dyDescent="0.3">
      <c r="A6777" s="310">
        <v>3022036</v>
      </c>
      <c r="B6777" t="s">
        <v>24227</v>
      </c>
      <c r="C6777" t="s">
        <v>175</v>
      </c>
      <c r="D6777" t="s">
        <v>373</v>
      </c>
      <c r="E6777">
        <v>615130</v>
      </c>
      <c r="F6777" t="s">
        <v>24196</v>
      </c>
      <c r="G6777" s="7">
        <v>-34.369999999999997</v>
      </c>
    </row>
    <row r="6778" spans="1:7" x14ac:dyDescent="0.3">
      <c r="A6778" s="310">
        <v>3022036</v>
      </c>
      <c r="B6778" t="s">
        <v>24227</v>
      </c>
      <c r="C6778" t="s">
        <v>175</v>
      </c>
      <c r="D6778" t="s">
        <v>374</v>
      </c>
      <c r="E6778">
        <v>615120</v>
      </c>
      <c r="F6778" t="s">
        <v>24196</v>
      </c>
      <c r="G6778" s="7">
        <v>27.98</v>
      </c>
    </row>
    <row r="6779" spans="1:7" x14ac:dyDescent="0.3">
      <c r="A6779" s="310">
        <v>3022036</v>
      </c>
      <c r="B6779" t="s">
        <v>24227</v>
      </c>
      <c r="C6779" t="s">
        <v>175</v>
      </c>
      <c r="D6779" t="s">
        <v>371</v>
      </c>
      <c r="E6779">
        <v>615100</v>
      </c>
      <c r="F6779" t="s">
        <v>24196</v>
      </c>
      <c r="G6779" s="7">
        <v>-87.09</v>
      </c>
    </row>
    <row r="6780" spans="1:7" x14ac:dyDescent="0.3">
      <c r="A6780" s="310">
        <v>3022036</v>
      </c>
      <c r="B6780" t="s">
        <v>24227</v>
      </c>
      <c r="C6780" t="s">
        <v>175</v>
      </c>
      <c r="D6780" t="s">
        <v>373</v>
      </c>
      <c r="E6780">
        <v>616160</v>
      </c>
      <c r="F6780" t="s">
        <v>24196</v>
      </c>
      <c r="G6780" s="7">
        <v>70.58</v>
      </c>
    </row>
    <row r="6781" spans="1:7" x14ac:dyDescent="0.3">
      <c r="A6781" s="310">
        <v>3022036</v>
      </c>
      <c r="B6781" t="s">
        <v>24227</v>
      </c>
      <c r="C6781" t="s">
        <v>175</v>
      </c>
      <c r="D6781" t="s">
        <v>371</v>
      </c>
      <c r="E6781">
        <v>615100</v>
      </c>
      <c r="F6781" t="s">
        <v>24196</v>
      </c>
      <c r="G6781" s="7">
        <v>-516.62</v>
      </c>
    </row>
    <row r="6782" spans="1:7" x14ac:dyDescent="0.3">
      <c r="A6782" s="310">
        <v>3022036</v>
      </c>
      <c r="B6782" t="s">
        <v>24227</v>
      </c>
      <c r="C6782" t="s">
        <v>175</v>
      </c>
      <c r="D6782" t="s">
        <v>373</v>
      </c>
      <c r="E6782">
        <v>615130</v>
      </c>
      <c r="F6782" t="s">
        <v>24196</v>
      </c>
      <c r="G6782" s="7">
        <v>131.65</v>
      </c>
    </row>
    <row r="6783" spans="1:7" x14ac:dyDescent="0.3">
      <c r="A6783" s="310">
        <v>3022036</v>
      </c>
      <c r="B6783" t="s">
        <v>24227</v>
      </c>
      <c r="C6783" t="s">
        <v>175</v>
      </c>
      <c r="D6783" t="s">
        <v>373</v>
      </c>
      <c r="E6783">
        <v>615130</v>
      </c>
      <c r="F6783" t="s">
        <v>24196</v>
      </c>
      <c r="G6783" s="7">
        <v>10.08</v>
      </c>
    </row>
    <row r="6784" spans="1:7" x14ac:dyDescent="0.3">
      <c r="A6784" s="310">
        <v>3022036</v>
      </c>
      <c r="B6784" t="s">
        <v>24227</v>
      </c>
      <c r="C6784" t="s">
        <v>175</v>
      </c>
      <c r="D6784" t="s">
        <v>371</v>
      </c>
      <c r="E6784">
        <v>615100</v>
      </c>
      <c r="F6784" t="s">
        <v>24196</v>
      </c>
      <c r="G6784" s="7">
        <v>0.01</v>
      </c>
    </row>
    <row r="6785" spans="1:7" x14ac:dyDescent="0.3">
      <c r="A6785" s="310">
        <v>3022036</v>
      </c>
      <c r="B6785" t="s">
        <v>24227</v>
      </c>
      <c r="C6785" t="s">
        <v>175</v>
      </c>
      <c r="D6785" t="s">
        <v>373</v>
      </c>
      <c r="E6785">
        <v>615130</v>
      </c>
      <c r="F6785" t="s">
        <v>24196</v>
      </c>
      <c r="G6785" s="7">
        <v>8.07</v>
      </c>
    </row>
    <row r="6786" spans="1:7" x14ac:dyDescent="0.3">
      <c r="A6786" s="310">
        <v>3022036</v>
      </c>
      <c r="B6786" t="s">
        <v>24227</v>
      </c>
      <c r="C6786" t="s">
        <v>175</v>
      </c>
      <c r="D6786" t="s">
        <v>373</v>
      </c>
      <c r="E6786">
        <v>616160</v>
      </c>
      <c r="F6786" t="s">
        <v>24196</v>
      </c>
      <c r="G6786" s="7">
        <v>239.96</v>
      </c>
    </row>
    <row r="6787" spans="1:7" x14ac:dyDescent="0.3">
      <c r="A6787" s="310">
        <v>3022036</v>
      </c>
      <c r="B6787" t="s">
        <v>24227</v>
      </c>
      <c r="C6787" t="s">
        <v>175</v>
      </c>
      <c r="D6787" t="s">
        <v>371</v>
      </c>
      <c r="E6787">
        <v>615100</v>
      </c>
      <c r="F6787" t="s">
        <v>24196</v>
      </c>
      <c r="G6787" s="7">
        <v>4044.33</v>
      </c>
    </row>
    <row r="6788" spans="1:7" x14ac:dyDescent="0.3">
      <c r="A6788" s="310">
        <v>3022036</v>
      </c>
      <c r="B6788" t="s">
        <v>24227</v>
      </c>
      <c r="C6788" t="s">
        <v>175</v>
      </c>
      <c r="D6788" t="s">
        <v>371</v>
      </c>
      <c r="E6788">
        <v>615100</v>
      </c>
      <c r="F6788" t="s">
        <v>24196</v>
      </c>
      <c r="G6788" s="7">
        <v>-87.09</v>
      </c>
    </row>
    <row r="6789" spans="1:7" x14ac:dyDescent="0.3">
      <c r="A6789" s="310">
        <v>3022036</v>
      </c>
      <c r="B6789" t="s">
        <v>24227</v>
      </c>
      <c r="C6789" t="s">
        <v>175</v>
      </c>
      <c r="D6789" t="s">
        <v>377</v>
      </c>
      <c r="E6789">
        <v>611110</v>
      </c>
      <c r="F6789" t="s">
        <v>24196</v>
      </c>
      <c r="G6789" s="7">
        <v>3.24</v>
      </c>
    </row>
    <row r="6790" spans="1:7" x14ac:dyDescent="0.3">
      <c r="A6790" s="310">
        <v>3022036</v>
      </c>
      <c r="B6790" t="s">
        <v>24227</v>
      </c>
      <c r="C6790" t="s">
        <v>175</v>
      </c>
      <c r="D6790" t="s">
        <v>371</v>
      </c>
      <c r="E6790">
        <v>615100</v>
      </c>
      <c r="F6790" t="s">
        <v>24196</v>
      </c>
      <c r="G6790" s="7">
        <v>43.9</v>
      </c>
    </row>
    <row r="6791" spans="1:7" x14ac:dyDescent="0.3">
      <c r="A6791" s="310">
        <v>3022036</v>
      </c>
      <c r="B6791" t="s">
        <v>24227</v>
      </c>
      <c r="C6791" t="s">
        <v>175</v>
      </c>
      <c r="D6791" t="s">
        <v>373</v>
      </c>
      <c r="E6791">
        <v>616160</v>
      </c>
      <c r="F6791" t="s">
        <v>24196</v>
      </c>
      <c r="G6791" s="7">
        <v>156.88999999999999</v>
      </c>
    </row>
    <row r="6792" spans="1:7" x14ac:dyDescent="0.3">
      <c r="A6792" s="310">
        <v>3022036</v>
      </c>
      <c r="B6792" t="s">
        <v>24227</v>
      </c>
      <c r="C6792" t="s">
        <v>175</v>
      </c>
      <c r="D6792" t="s">
        <v>375</v>
      </c>
      <c r="E6792">
        <v>615140</v>
      </c>
      <c r="F6792" t="s">
        <v>24196</v>
      </c>
      <c r="G6792" s="7">
        <v>2212.79</v>
      </c>
    </row>
    <row r="6793" spans="1:7" x14ac:dyDescent="0.3">
      <c r="A6793" s="310">
        <v>3022036</v>
      </c>
      <c r="B6793" t="s">
        <v>24227</v>
      </c>
      <c r="C6793" t="s">
        <v>175</v>
      </c>
      <c r="D6793" t="s">
        <v>371</v>
      </c>
      <c r="E6793">
        <v>616100</v>
      </c>
      <c r="F6793" t="s">
        <v>24196</v>
      </c>
      <c r="G6793" s="7">
        <v>973.8</v>
      </c>
    </row>
    <row r="6794" spans="1:7" x14ac:dyDescent="0.3">
      <c r="A6794" s="310">
        <v>3022036</v>
      </c>
      <c r="B6794" t="s">
        <v>24227</v>
      </c>
      <c r="C6794" t="s">
        <v>175</v>
      </c>
      <c r="D6794" t="s">
        <v>371</v>
      </c>
      <c r="E6794">
        <v>615100</v>
      </c>
      <c r="F6794" t="s">
        <v>24196</v>
      </c>
      <c r="G6794" s="7">
        <v>207.66</v>
      </c>
    </row>
    <row r="6795" spans="1:7" x14ac:dyDescent="0.3">
      <c r="A6795" s="310">
        <v>3022036</v>
      </c>
      <c r="B6795" t="s">
        <v>24227</v>
      </c>
      <c r="C6795" t="s">
        <v>175</v>
      </c>
      <c r="D6795" t="s">
        <v>373</v>
      </c>
      <c r="E6795">
        <v>615130</v>
      </c>
      <c r="F6795" t="s">
        <v>24196</v>
      </c>
      <c r="G6795" s="7">
        <v>154.88999999999999</v>
      </c>
    </row>
    <row r="6796" spans="1:7" x14ac:dyDescent="0.3">
      <c r="A6796" s="310">
        <v>3022036</v>
      </c>
      <c r="B6796" t="s">
        <v>24227</v>
      </c>
      <c r="C6796" t="s">
        <v>175</v>
      </c>
      <c r="D6796" t="s">
        <v>371</v>
      </c>
      <c r="E6796">
        <v>615100</v>
      </c>
      <c r="F6796" t="s">
        <v>24196</v>
      </c>
      <c r="G6796" s="7">
        <v>-80.98</v>
      </c>
    </row>
    <row r="6797" spans="1:7" x14ac:dyDescent="0.3">
      <c r="A6797" s="310">
        <v>3022036</v>
      </c>
      <c r="B6797" t="s">
        <v>24227</v>
      </c>
      <c r="C6797" t="s">
        <v>175</v>
      </c>
      <c r="D6797" t="s">
        <v>373</v>
      </c>
      <c r="E6797">
        <v>616160</v>
      </c>
      <c r="F6797" t="s">
        <v>24196</v>
      </c>
      <c r="G6797" s="7">
        <v>183.12</v>
      </c>
    </row>
    <row r="6798" spans="1:7" x14ac:dyDescent="0.3">
      <c r="A6798" s="310">
        <v>3022036</v>
      </c>
      <c r="B6798" t="s">
        <v>24227</v>
      </c>
      <c r="C6798" t="s">
        <v>175</v>
      </c>
      <c r="D6798" t="s">
        <v>377</v>
      </c>
      <c r="E6798">
        <v>611110</v>
      </c>
      <c r="F6798" t="s">
        <v>24196</v>
      </c>
      <c r="G6798" s="7">
        <v>-5.6</v>
      </c>
    </row>
    <row r="6799" spans="1:7" x14ac:dyDescent="0.3">
      <c r="A6799" s="310">
        <v>3022036</v>
      </c>
      <c r="B6799" t="s">
        <v>24227</v>
      </c>
      <c r="C6799" t="s">
        <v>175</v>
      </c>
      <c r="D6799" t="s">
        <v>371</v>
      </c>
      <c r="E6799">
        <v>615100</v>
      </c>
      <c r="F6799" t="s">
        <v>24196</v>
      </c>
      <c r="G6799" s="7">
        <v>-5.47</v>
      </c>
    </row>
    <row r="6800" spans="1:7" x14ac:dyDescent="0.3">
      <c r="A6800" s="310">
        <v>3022036</v>
      </c>
      <c r="B6800" t="s">
        <v>24227</v>
      </c>
      <c r="C6800" t="s">
        <v>175</v>
      </c>
      <c r="D6800" t="s">
        <v>373</v>
      </c>
      <c r="E6800">
        <v>615130</v>
      </c>
      <c r="F6800" t="s">
        <v>24196</v>
      </c>
      <c r="G6800" s="7">
        <v>669.9</v>
      </c>
    </row>
    <row r="6801" spans="1:7" x14ac:dyDescent="0.3">
      <c r="A6801" s="310">
        <v>3022036</v>
      </c>
      <c r="B6801" t="s">
        <v>24227</v>
      </c>
      <c r="C6801" t="s">
        <v>175</v>
      </c>
      <c r="D6801" t="s">
        <v>371</v>
      </c>
      <c r="E6801">
        <v>615100</v>
      </c>
      <c r="F6801" t="s">
        <v>24196</v>
      </c>
      <c r="G6801" s="7">
        <v>-0.01</v>
      </c>
    </row>
    <row r="6802" spans="1:7" x14ac:dyDescent="0.3">
      <c r="A6802" s="310">
        <v>3022036</v>
      </c>
      <c r="B6802" t="s">
        <v>24227</v>
      </c>
      <c r="C6802" t="s">
        <v>175</v>
      </c>
      <c r="D6802" t="s">
        <v>371</v>
      </c>
      <c r="E6802">
        <v>615100</v>
      </c>
      <c r="F6802" t="s">
        <v>24196</v>
      </c>
      <c r="G6802" s="7">
        <v>19.690000000000001</v>
      </c>
    </row>
    <row r="6803" spans="1:7" x14ac:dyDescent="0.3">
      <c r="A6803" s="310">
        <v>3022036</v>
      </c>
      <c r="B6803" t="s">
        <v>24227</v>
      </c>
      <c r="C6803" t="s">
        <v>175</v>
      </c>
      <c r="D6803" t="s">
        <v>373</v>
      </c>
      <c r="E6803">
        <v>615130</v>
      </c>
      <c r="F6803" t="s">
        <v>24196</v>
      </c>
      <c r="G6803" s="7">
        <v>7.03</v>
      </c>
    </row>
    <row r="6804" spans="1:7" x14ac:dyDescent="0.3">
      <c r="A6804" s="310">
        <v>3022036</v>
      </c>
      <c r="B6804" t="s">
        <v>24227</v>
      </c>
      <c r="C6804" t="s">
        <v>175</v>
      </c>
      <c r="D6804" t="s">
        <v>371</v>
      </c>
      <c r="E6804">
        <v>615100</v>
      </c>
      <c r="F6804" t="s">
        <v>24196</v>
      </c>
      <c r="G6804" s="7">
        <v>2510.5</v>
      </c>
    </row>
    <row r="6805" spans="1:7" x14ac:dyDescent="0.3">
      <c r="A6805" s="310">
        <v>3022036</v>
      </c>
      <c r="B6805" t="s">
        <v>24227</v>
      </c>
      <c r="C6805" t="s">
        <v>175</v>
      </c>
      <c r="D6805" t="s">
        <v>377</v>
      </c>
      <c r="E6805">
        <v>611110</v>
      </c>
      <c r="F6805" t="s">
        <v>24196</v>
      </c>
      <c r="G6805" s="7">
        <v>0.01</v>
      </c>
    </row>
    <row r="6806" spans="1:7" x14ac:dyDescent="0.3">
      <c r="A6806" s="310">
        <v>3022036</v>
      </c>
      <c r="B6806" t="s">
        <v>24227</v>
      </c>
      <c r="C6806" t="s">
        <v>175</v>
      </c>
      <c r="D6806" t="s">
        <v>377</v>
      </c>
      <c r="E6806">
        <v>611130</v>
      </c>
      <c r="F6806" t="s">
        <v>24196</v>
      </c>
      <c r="G6806" s="7">
        <v>113.58</v>
      </c>
    </row>
    <row r="6807" spans="1:7" x14ac:dyDescent="0.3">
      <c r="A6807" s="310">
        <v>3022036</v>
      </c>
      <c r="B6807" t="s">
        <v>24227</v>
      </c>
      <c r="C6807" t="s">
        <v>175</v>
      </c>
      <c r="D6807" t="s">
        <v>373</v>
      </c>
      <c r="E6807">
        <v>616160</v>
      </c>
      <c r="F6807" t="s">
        <v>24196</v>
      </c>
      <c r="G6807" s="7">
        <v>72.34</v>
      </c>
    </row>
    <row r="6808" spans="1:7" x14ac:dyDescent="0.3">
      <c r="A6808" s="310">
        <v>3022036</v>
      </c>
      <c r="B6808" t="s">
        <v>24227</v>
      </c>
      <c r="C6808" t="s">
        <v>175</v>
      </c>
      <c r="D6808" t="s">
        <v>371</v>
      </c>
      <c r="E6808">
        <v>615100</v>
      </c>
      <c r="F6808" t="s">
        <v>24196</v>
      </c>
      <c r="G6808" s="7">
        <v>-87.09</v>
      </c>
    </row>
    <row r="6809" spans="1:7" x14ac:dyDescent="0.3">
      <c r="A6809" s="310">
        <v>3022036</v>
      </c>
      <c r="B6809" t="s">
        <v>24227</v>
      </c>
      <c r="C6809" t="s">
        <v>175</v>
      </c>
      <c r="D6809" t="s">
        <v>371</v>
      </c>
      <c r="E6809">
        <v>616100</v>
      </c>
      <c r="F6809" t="s">
        <v>24196</v>
      </c>
      <c r="G6809" s="7">
        <v>49.67</v>
      </c>
    </row>
    <row r="6810" spans="1:7" x14ac:dyDescent="0.3">
      <c r="A6810" s="310">
        <v>3022036</v>
      </c>
      <c r="B6810" t="s">
        <v>24227</v>
      </c>
      <c r="C6810" t="s">
        <v>175</v>
      </c>
      <c r="D6810" t="s">
        <v>371</v>
      </c>
      <c r="E6810">
        <v>615100</v>
      </c>
      <c r="F6810" t="s">
        <v>24196</v>
      </c>
      <c r="G6810" s="7">
        <v>-0.01</v>
      </c>
    </row>
    <row r="6811" spans="1:7" x14ac:dyDescent="0.3">
      <c r="A6811" s="310">
        <v>3022036</v>
      </c>
      <c r="B6811" t="s">
        <v>24227</v>
      </c>
      <c r="C6811" t="s">
        <v>175</v>
      </c>
      <c r="D6811" t="s">
        <v>374</v>
      </c>
      <c r="E6811">
        <v>615120</v>
      </c>
      <c r="F6811" t="s">
        <v>24196</v>
      </c>
      <c r="G6811" s="7">
        <v>2.79</v>
      </c>
    </row>
    <row r="6812" spans="1:7" x14ac:dyDescent="0.3">
      <c r="A6812" s="310">
        <v>3022036</v>
      </c>
      <c r="B6812" t="s">
        <v>24227</v>
      </c>
      <c r="C6812" t="s">
        <v>175</v>
      </c>
      <c r="D6812" t="s">
        <v>371</v>
      </c>
      <c r="E6812">
        <v>615100</v>
      </c>
      <c r="F6812" t="s">
        <v>24196</v>
      </c>
      <c r="G6812" s="7">
        <v>-5.47</v>
      </c>
    </row>
    <row r="6813" spans="1:7" x14ac:dyDescent="0.3">
      <c r="A6813" s="310">
        <v>3022036</v>
      </c>
      <c r="B6813" t="s">
        <v>24227</v>
      </c>
      <c r="C6813" t="s">
        <v>175</v>
      </c>
      <c r="D6813" t="s">
        <v>371</v>
      </c>
      <c r="E6813">
        <v>617100</v>
      </c>
      <c r="F6813" t="s">
        <v>24196</v>
      </c>
      <c r="G6813" s="7">
        <v>516.17999999999995</v>
      </c>
    </row>
    <row r="6814" spans="1:7" x14ac:dyDescent="0.3">
      <c r="A6814" s="310">
        <v>3022036</v>
      </c>
      <c r="B6814" t="s">
        <v>24227</v>
      </c>
      <c r="C6814" t="s">
        <v>175</v>
      </c>
      <c r="D6814" t="s">
        <v>372</v>
      </c>
      <c r="E6814">
        <v>615180</v>
      </c>
      <c r="F6814" t="s">
        <v>24196</v>
      </c>
      <c r="G6814" s="7">
        <v>0.93</v>
      </c>
    </row>
    <row r="6815" spans="1:7" x14ac:dyDescent="0.3">
      <c r="A6815" s="310">
        <v>3022036</v>
      </c>
      <c r="B6815" t="s">
        <v>24227</v>
      </c>
      <c r="C6815" t="s">
        <v>175</v>
      </c>
      <c r="D6815" t="s">
        <v>377</v>
      </c>
      <c r="E6815">
        <v>611110</v>
      </c>
      <c r="F6815" t="s">
        <v>24196</v>
      </c>
      <c r="G6815" s="7">
        <v>-0.01</v>
      </c>
    </row>
    <row r="6816" spans="1:7" x14ac:dyDescent="0.3">
      <c r="A6816" s="310">
        <v>3022036</v>
      </c>
      <c r="B6816" t="s">
        <v>24227</v>
      </c>
      <c r="C6816" t="s">
        <v>175</v>
      </c>
      <c r="D6816" t="s">
        <v>374</v>
      </c>
      <c r="E6816">
        <v>617120</v>
      </c>
      <c r="F6816" t="s">
        <v>24196</v>
      </c>
      <c r="G6816" s="7">
        <v>540.74</v>
      </c>
    </row>
    <row r="6817" spans="1:7" x14ac:dyDescent="0.3">
      <c r="A6817" s="310">
        <v>3022036</v>
      </c>
      <c r="B6817" t="s">
        <v>24227</v>
      </c>
      <c r="C6817" t="s">
        <v>175</v>
      </c>
      <c r="D6817" t="s">
        <v>371</v>
      </c>
      <c r="E6817">
        <v>615100</v>
      </c>
      <c r="F6817" t="s">
        <v>24196</v>
      </c>
      <c r="G6817" s="7">
        <v>-87.09</v>
      </c>
    </row>
    <row r="6818" spans="1:7" x14ac:dyDescent="0.3">
      <c r="A6818" s="310">
        <v>3022036</v>
      </c>
      <c r="B6818" t="s">
        <v>24227</v>
      </c>
      <c r="C6818" t="s">
        <v>175</v>
      </c>
      <c r="D6818" t="s">
        <v>371</v>
      </c>
      <c r="E6818">
        <v>615100</v>
      </c>
      <c r="F6818" t="s">
        <v>24196</v>
      </c>
      <c r="G6818" s="7">
        <v>-9.1199999999999992</v>
      </c>
    </row>
    <row r="6819" spans="1:7" x14ac:dyDescent="0.3">
      <c r="A6819" s="310">
        <v>3022036</v>
      </c>
      <c r="B6819" t="s">
        <v>24227</v>
      </c>
      <c r="C6819" t="s">
        <v>175</v>
      </c>
      <c r="D6819" t="s">
        <v>377</v>
      </c>
      <c r="E6819">
        <v>611110</v>
      </c>
      <c r="F6819" t="s">
        <v>24196</v>
      </c>
      <c r="G6819" s="7">
        <v>2.78</v>
      </c>
    </row>
    <row r="6820" spans="1:7" x14ac:dyDescent="0.3">
      <c r="A6820" s="310">
        <v>3022036</v>
      </c>
      <c r="B6820" t="s">
        <v>24227</v>
      </c>
      <c r="C6820" t="s">
        <v>175</v>
      </c>
      <c r="D6820" t="s">
        <v>371</v>
      </c>
      <c r="E6820">
        <v>615100</v>
      </c>
      <c r="F6820" t="s">
        <v>24196</v>
      </c>
      <c r="G6820" s="7">
        <v>-87.09</v>
      </c>
    </row>
    <row r="6821" spans="1:7" x14ac:dyDescent="0.3">
      <c r="A6821" s="310">
        <v>3022036</v>
      </c>
      <c r="B6821" t="s">
        <v>24227</v>
      </c>
      <c r="C6821" t="s">
        <v>175</v>
      </c>
      <c r="D6821" t="s">
        <v>373</v>
      </c>
      <c r="E6821">
        <v>615130</v>
      </c>
      <c r="F6821" t="s">
        <v>24196</v>
      </c>
      <c r="G6821" s="7">
        <v>0.23</v>
      </c>
    </row>
    <row r="6822" spans="1:7" x14ac:dyDescent="0.3">
      <c r="A6822" s="310">
        <v>3022036</v>
      </c>
      <c r="B6822" t="s">
        <v>24227</v>
      </c>
      <c r="C6822" t="s">
        <v>175</v>
      </c>
      <c r="D6822" t="s">
        <v>371</v>
      </c>
      <c r="E6822">
        <v>615100</v>
      </c>
      <c r="F6822" t="s">
        <v>24196</v>
      </c>
      <c r="G6822" s="7">
        <v>-80.98</v>
      </c>
    </row>
    <row r="6823" spans="1:7" x14ac:dyDescent="0.3">
      <c r="A6823" s="310">
        <v>3022036</v>
      </c>
      <c r="B6823" t="s">
        <v>24227</v>
      </c>
      <c r="C6823" t="s">
        <v>175</v>
      </c>
      <c r="D6823" t="s">
        <v>371</v>
      </c>
      <c r="E6823">
        <v>615100</v>
      </c>
      <c r="F6823" t="s">
        <v>24196</v>
      </c>
      <c r="G6823" s="7">
        <v>-5.47</v>
      </c>
    </row>
    <row r="6824" spans="1:7" x14ac:dyDescent="0.3">
      <c r="A6824" s="310">
        <v>3022036</v>
      </c>
      <c r="B6824" t="s">
        <v>24227</v>
      </c>
      <c r="C6824" t="s">
        <v>175</v>
      </c>
      <c r="D6824" t="s">
        <v>371</v>
      </c>
      <c r="E6824">
        <v>615100</v>
      </c>
      <c r="F6824" t="s">
        <v>24196</v>
      </c>
      <c r="G6824" s="7">
        <v>0.01</v>
      </c>
    </row>
    <row r="6825" spans="1:7" x14ac:dyDescent="0.3">
      <c r="A6825" s="310">
        <v>3022036</v>
      </c>
      <c r="B6825" t="s">
        <v>24227</v>
      </c>
      <c r="C6825" t="s">
        <v>175</v>
      </c>
      <c r="D6825" t="s">
        <v>373</v>
      </c>
      <c r="E6825">
        <v>616160</v>
      </c>
      <c r="F6825" t="s">
        <v>24196</v>
      </c>
      <c r="G6825" s="7">
        <v>83.39</v>
      </c>
    </row>
    <row r="6826" spans="1:7" x14ac:dyDescent="0.3">
      <c r="A6826" s="310">
        <v>3022036</v>
      </c>
      <c r="B6826" t="s">
        <v>24227</v>
      </c>
      <c r="C6826" t="s">
        <v>175</v>
      </c>
      <c r="D6826" t="s">
        <v>377</v>
      </c>
      <c r="E6826">
        <v>611110</v>
      </c>
      <c r="F6826" t="s">
        <v>24196</v>
      </c>
      <c r="G6826" s="7">
        <v>-30.1</v>
      </c>
    </row>
    <row r="6827" spans="1:7" x14ac:dyDescent="0.3">
      <c r="A6827" s="310">
        <v>3022036</v>
      </c>
      <c r="B6827" t="s">
        <v>24227</v>
      </c>
      <c r="C6827" t="s">
        <v>175</v>
      </c>
      <c r="D6827" t="s">
        <v>374</v>
      </c>
      <c r="E6827">
        <v>615120</v>
      </c>
      <c r="F6827" t="s">
        <v>24196</v>
      </c>
      <c r="G6827" s="7">
        <v>109.8</v>
      </c>
    </row>
    <row r="6828" spans="1:7" x14ac:dyDescent="0.3">
      <c r="A6828" s="310">
        <v>3022036</v>
      </c>
      <c r="B6828" t="s">
        <v>24227</v>
      </c>
      <c r="C6828" t="s">
        <v>175</v>
      </c>
      <c r="D6828" t="s">
        <v>371</v>
      </c>
      <c r="E6828">
        <v>615100</v>
      </c>
      <c r="F6828" t="s">
        <v>24196</v>
      </c>
      <c r="G6828" s="7">
        <v>-5.47</v>
      </c>
    </row>
    <row r="6829" spans="1:7" x14ac:dyDescent="0.3">
      <c r="A6829" s="310">
        <v>3022036</v>
      </c>
      <c r="B6829" t="s">
        <v>24227</v>
      </c>
      <c r="C6829" t="s">
        <v>175</v>
      </c>
      <c r="D6829" t="s">
        <v>373</v>
      </c>
      <c r="E6829">
        <v>615130</v>
      </c>
      <c r="F6829" t="s">
        <v>24196</v>
      </c>
      <c r="G6829" s="7">
        <v>2218.4</v>
      </c>
    </row>
    <row r="6830" spans="1:7" x14ac:dyDescent="0.3">
      <c r="A6830" s="310">
        <v>3022036</v>
      </c>
      <c r="B6830" t="s">
        <v>24227</v>
      </c>
      <c r="C6830" t="s">
        <v>175</v>
      </c>
      <c r="D6830" t="s">
        <v>371</v>
      </c>
      <c r="E6830">
        <v>615100</v>
      </c>
      <c r="F6830" t="s">
        <v>24196</v>
      </c>
      <c r="G6830" s="7">
        <v>-87.09</v>
      </c>
    </row>
    <row r="6831" spans="1:7" x14ac:dyDescent="0.3">
      <c r="A6831" s="310">
        <v>3022036</v>
      </c>
      <c r="B6831" t="s">
        <v>24227</v>
      </c>
      <c r="C6831" t="s">
        <v>175</v>
      </c>
      <c r="D6831" t="s">
        <v>373</v>
      </c>
      <c r="E6831">
        <v>617150</v>
      </c>
      <c r="F6831" t="s">
        <v>24196</v>
      </c>
      <c r="G6831" s="7">
        <v>262.7</v>
      </c>
    </row>
    <row r="6832" spans="1:7" x14ac:dyDescent="0.3">
      <c r="A6832" s="310">
        <v>3022036</v>
      </c>
      <c r="B6832" t="s">
        <v>24227</v>
      </c>
      <c r="C6832" t="s">
        <v>175</v>
      </c>
      <c r="D6832" t="s">
        <v>371</v>
      </c>
      <c r="E6832">
        <v>617100</v>
      </c>
      <c r="F6832" t="s">
        <v>24196</v>
      </c>
      <c r="G6832" s="7">
        <v>1159.9100000000001</v>
      </c>
    </row>
    <row r="6833" spans="1:7" x14ac:dyDescent="0.3">
      <c r="A6833" s="310">
        <v>3022036</v>
      </c>
      <c r="B6833" t="s">
        <v>24227</v>
      </c>
      <c r="C6833" t="s">
        <v>175</v>
      </c>
      <c r="D6833" t="s">
        <v>371</v>
      </c>
      <c r="E6833">
        <v>615100</v>
      </c>
      <c r="F6833" t="s">
        <v>24196</v>
      </c>
      <c r="G6833" s="7">
        <v>-5.47</v>
      </c>
    </row>
    <row r="6834" spans="1:7" x14ac:dyDescent="0.3">
      <c r="A6834" s="310">
        <v>3022036</v>
      </c>
      <c r="B6834" t="s">
        <v>24227</v>
      </c>
      <c r="C6834" t="s">
        <v>175</v>
      </c>
      <c r="D6834" t="s">
        <v>375</v>
      </c>
      <c r="E6834">
        <v>615140</v>
      </c>
      <c r="F6834" t="s">
        <v>24196</v>
      </c>
      <c r="G6834" s="7">
        <v>1958.43</v>
      </c>
    </row>
    <row r="6835" spans="1:7" x14ac:dyDescent="0.3">
      <c r="A6835" s="310">
        <v>3022036</v>
      </c>
      <c r="B6835" t="s">
        <v>24227</v>
      </c>
      <c r="C6835" t="s">
        <v>175</v>
      </c>
      <c r="D6835" t="s">
        <v>371</v>
      </c>
      <c r="E6835">
        <v>615100</v>
      </c>
      <c r="F6835" t="s">
        <v>24196</v>
      </c>
      <c r="G6835" s="7">
        <v>282.58</v>
      </c>
    </row>
    <row r="6836" spans="1:7" x14ac:dyDescent="0.3">
      <c r="A6836" s="310">
        <v>3022036</v>
      </c>
      <c r="B6836" t="s">
        <v>24227</v>
      </c>
      <c r="C6836" t="s">
        <v>175</v>
      </c>
      <c r="D6836" t="s">
        <v>371</v>
      </c>
      <c r="E6836">
        <v>615100</v>
      </c>
      <c r="F6836" t="s">
        <v>24196</v>
      </c>
      <c r="G6836" s="7">
        <v>34.54</v>
      </c>
    </row>
    <row r="6837" spans="1:7" x14ac:dyDescent="0.3">
      <c r="A6837" s="310">
        <v>3022036</v>
      </c>
      <c r="B6837" t="s">
        <v>24227</v>
      </c>
      <c r="C6837" t="s">
        <v>175</v>
      </c>
      <c r="D6837" t="s">
        <v>374</v>
      </c>
      <c r="E6837">
        <v>615120</v>
      </c>
      <c r="F6837" t="s">
        <v>24196</v>
      </c>
      <c r="G6837" s="7">
        <v>27.98</v>
      </c>
    </row>
    <row r="6838" spans="1:7" x14ac:dyDescent="0.3">
      <c r="A6838" s="310">
        <v>3022036</v>
      </c>
      <c r="B6838" t="s">
        <v>24227</v>
      </c>
      <c r="C6838" t="s">
        <v>175</v>
      </c>
      <c r="D6838" t="s">
        <v>371</v>
      </c>
      <c r="E6838">
        <v>615100</v>
      </c>
      <c r="F6838" t="s">
        <v>24196</v>
      </c>
      <c r="G6838" s="7">
        <v>-5.47</v>
      </c>
    </row>
    <row r="6839" spans="1:7" x14ac:dyDescent="0.3">
      <c r="A6839" s="310">
        <v>3022036</v>
      </c>
      <c r="B6839" t="s">
        <v>24227</v>
      </c>
      <c r="C6839" t="s">
        <v>175</v>
      </c>
      <c r="D6839" t="s">
        <v>373</v>
      </c>
      <c r="E6839">
        <v>615130</v>
      </c>
      <c r="F6839" t="s">
        <v>24196</v>
      </c>
      <c r="G6839" s="7">
        <v>1830.37</v>
      </c>
    </row>
    <row r="6840" spans="1:7" x14ac:dyDescent="0.3">
      <c r="A6840" s="310">
        <v>3022036</v>
      </c>
      <c r="B6840" t="s">
        <v>24227</v>
      </c>
      <c r="C6840" t="s">
        <v>175</v>
      </c>
      <c r="D6840" t="s">
        <v>373</v>
      </c>
      <c r="E6840">
        <v>615130</v>
      </c>
      <c r="F6840" t="s">
        <v>24196</v>
      </c>
      <c r="G6840" s="7">
        <v>14.77</v>
      </c>
    </row>
    <row r="6841" spans="1:7" x14ac:dyDescent="0.3">
      <c r="A6841" s="310">
        <v>3022036</v>
      </c>
      <c r="B6841" t="s">
        <v>24227</v>
      </c>
      <c r="C6841" t="s">
        <v>175</v>
      </c>
      <c r="D6841" t="s">
        <v>371</v>
      </c>
      <c r="E6841">
        <v>616100</v>
      </c>
      <c r="F6841" t="s">
        <v>24196</v>
      </c>
      <c r="G6841" s="7">
        <v>1182.96</v>
      </c>
    </row>
    <row r="6842" spans="1:7" x14ac:dyDescent="0.3">
      <c r="A6842" s="310">
        <v>3022036</v>
      </c>
      <c r="B6842" t="s">
        <v>24227</v>
      </c>
      <c r="C6842" t="s">
        <v>175</v>
      </c>
      <c r="D6842" t="s">
        <v>371</v>
      </c>
      <c r="E6842">
        <v>615100</v>
      </c>
      <c r="F6842" t="s">
        <v>24196</v>
      </c>
      <c r="G6842" s="7">
        <v>-80.98</v>
      </c>
    </row>
    <row r="6843" spans="1:7" x14ac:dyDescent="0.3">
      <c r="A6843" s="310">
        <v>3022036</v>
      </c>
      <c r="B6843" t="s">
        <v>24227</v>
      </c>
      <c r="C6843" t="s">
        <v>175</v>
      </c>
      <c r="D6843" t="s">
        <v>375</v>
      </c>
      <c r="E6843">
        <v>615140</v>
      </c>
      <c r="F6843" t="s">
        <v>24196</v>
      </c>
      <c r="G6843" s="7">
        <v>7.01</v>
      </c>
    </row>
    <row r="6844" spans="1:7" x14ac:dyDescent="0.3">
      <c r="A6844" s="310">
        <v>3022036</v>
      </c>
      <c r="B6844" t="s">
        <v>24227</v>
      </c>
      <c r="C6844" t="s">
        <v>175</v>
      </c>
      <c r="D6844" t="s">
        <v>371</v>
      </c>
      <c r="E6844">
        <v>615100</v>
      </c>
      <c r="F6844" t="s">
        <v>24196</v>
      </c>
      <c r="G6844" s="7">
        <v>15.58</v>
      </c>
    </row>
    <row r="6845" spans="1:7" x14ac:dyDescent="0.3">
      <c r="A6845" s="310">
        <v>3022036</v>
      </c>
      <c r="B6845" t="s">
        <v>24227</v>
      </c>
      <c r="C6845" t="s">
        <v>175</v>
      </c>
      <c r="D6845" t="s">
        <v>375</v>
      </c>
      <c r="E6845">
        <v>615140</v>
      </c>
      <c r="F6845" t="s">
        <v>24196</v>
      </c>
      <c r="G6845" s="7">
        <v>9.7899999999999991</v>
      </c>
    </row>
    <row r="6846" spans="1:7" x14ac:dyDescent="0.3">
      <c r="A6846" s="310">
        <v>3022036</v>
      </c>
      <c r="B6846" t="s">
        <v>24227</v>
      </c>
      <c r="C6846" t="s">
        <v>175</v>
      </c>
      <c r="D6846" t="s">
        <v>371</v>
      </c>
      <c r="E6846">
        <v>615100</v>
      </c>
      <c r="F6846" t="s">
        <v>24196</v>
      </c>
      <c r="G6846" s="7">
        <v>-5.47</v>
      </c>
    </row>
    <row r="6847" spans="1:7" x14ac:dyDescent="0.3">
      <c r="A6847" s="310">
        <v>3022036</v>
      </c>
      <c r="B6847" t="s">
        <v>24227</v>
      </c>
      <c r="C6847" t="s">
        <v>175</v>
      </c>
      <c r="D6847" t="s">
        <v>371</v>
      </c>
      <c r="E6847">
        <v>615100</v>
      </c>
      <c r="F6847" t="s">
        <v>24196</v>
      </c>
      <c r="G6847" s="7">
        <v>-5.47</v>
      </c>
    </row>
    <row r="6848" spans="1:7" x14ac:dyDescent="0.3">
      <c r="A6848" s="310">
        <v>3022036</v>
      </c>
      <c r="B6848" t="s">
        <v>24227</v>
      </c>
      <c r="C6848" t="s">
        <v>175</v>
      </c>
      <c r="D6848" t="s">
        <v>377</v>
      </c>
      <c r="E6848">
        <v>611120</v>
      </c>
      <c r="F6848" t="s">
        <v>24196</v>
      </c>
      <c r="G6848" s="7">
        <v>28.47</v>
      </c>
    </row>
    <row r="6849" spans="1:7" x14ac:dyDescent="0.3">
      <c r="A6849" s="310">
        <v>3022036</v>
      </c>
      <c r="B6849" t="s">
        <v>24227</v>
      </c>
      <c r="C6849" t="s">
        <v>175</v>
      </c>
      <c r="D6849" t="s">
        <v>374</v>
      </c>
      <c r="E6849">
        <v>617120</v>
      </c>
      <c r="F6849" t="s">
        <v>24196</v>
      </c>
      <c r="G6849" s="7">
        <v>171.22</v>
      </c>
    </row>
    <row r="6850" spans="1:7" x14ac:dyDescent="0.3">
      <c r="A6850" s="310">
        <v>3022036</v>
      </c>
      <c r="B6850" t="s">
        <v>24227</v>
      </c>
      <c r="C6850" t="s">
        <v>175</v>
      </c>
      <c r="D6850" t="s">
        <v>371</v>
      </c>
      <c r="E6850">
        <v>615100</v>
      </c>
      <c r="F6850" t="s">
        <v>24196</v>
      </c>
      <c r="G6850" s="7">
        <v>-5.47</v>
      </c>
    </row>
    <row r="6851" spans="1:7" x14ac:dyDescent="0.3">
      <c r="A6851" s="310">
        <v>3022036</v>
      </c>
      <c r="B6851" t="s">
        <v>24227</v>
      </c>
      <c r="C6851" t="s">
        <v>175</v>
      </c>
      <c r="D6851" t="s">
        <v>371</v>
      </c>
      <c r="E6851">
        <v>615100</v>
      </c>
      <c r="F6851" t="s">
        <v>24196</v>
      </c>
      <c r="G6851" s="7">
        <v>0.01</v>
      </c>
    </row>
    <row r="6852" spans="1:7" x14ac:dyDescent="0.3">
      <c r="A6852" s="310">
        <v>3022036</v>
      </c>
      <c r="B6852" t="s">
        <v>24227</v>
      </c>
      <c r="C6852" t="s">
        <v>175</v>
      </c>
      <c r="D6852" t="s">
        <v>374</v>
      </c>
      <c r="E6852">
        <v>617120</v>
      </c>
      <c r="F6852" t="s">
        <v>24196</v>
      </c>
      <c r="G6852" s="7">
        <v>134.68</v>
      </c>
    </row>
    <row r="6853" spans="1:7" x14ac:dyDescent="0.3">
      <c r="A6853" s="310">
        <v>3022036</v>
      </c>
      <c r="B6853" t="s">
        <v>24227</v>
      </c>
      <c r="C6853" t="s">
        <v>175</v>
      </c>
      <c r="D6853" t="s">
        <v>371</v>
      </c>
      <c r="E6853">
        <v>615100</v>
      </c>
      <c r="F6853" t="s">
        <v>24196</v>
      </c>
      <c r="G6853" s="7">
        <v>-9.1199999999999992</v>
      </c>
    </row>
    <row r="6854" spans="1:7" x14ac:dyDescent="0.3">
      <c r="A6854" s="310">
        <v>3022036</v>
      </c>
      <c r="B6854" t="s">
        <v>24227</v>
      </c>
      <c r="C6854" t="s">
        <v>175</v>
      </c>
      <c r="D6854" t="s">
        <v>371</v>
      </c>
      <c r="E6854">
        <v>615100</v>
      </c>
      <c r="F6854" t="s">
        <v>24196</v>
      </c>
      <c r="G6854" s="7">
        <v>-9.1199999999999992</v>
      </c>
    </row>
    <row r="6855" spans="1:7" x14ac:dyDescent="0.3">
      <c r="A6855" s="310">
        <v>3022036</v>
      </c>
      <c r="B6855" t="s">
        <v>24227</v>
      </c>
      <c r="C6855" t="s">
        <v>175</v>
      </c>
      <c r="D6855" t="s">
        <v>373</v>
      </c>
      <c r="E6855">
        <v>615130</v>
      </c>
      <c r="F6855" t="s">
        <v>24196</v>
      </c>
      <c r="G6855" s="7">
        <v>86.61</v>
      </c>
    </row>
    <row r="6856" spans="1:7" x14ac:dyDescent="0.3">
      <c r="A6856" s="310">
        <v>3022036</v>
      </c>
      <c r="B6856" t="s">
        <v>24227</v>
      </c>
      <c r="C6856" t="s">
        <v>175</v>
      </c>
      <c r="D6856" t="s">
        <v>377</v>
      </c>
      <c r="E6856">
        <v>611130</v>
      </c>
      <c r="F6856" t="s">
        <v>24196</v>
      </c>
      <c r="G6856" s="7">
        <v>111.2</v>
      </c>
    </row>
    <row r="6857" spans="1:7" x14ac:dyDescent="0.3">
      <c r="A6857" s="310">
        <v>3022036</v>
      </c>
      <c r="B6857" t="s">
        <v>24227</v>
      </c>
      <c r="C6857" t="s">
        <v>175</v>
      </c>
      <c r="D6857" t="s">
        <v>371</v>
      </c>
      <c r="E6857">
        <v>615100</v>
      </c>
      <c r="F6857" t="s">
        <v>24196</v>
      </c>
      <c r="G6857" s="7">
        <v>-9.1199999999999992</v>
      </c>
    </row>
    <row r="6858" spans="1:7" x14ac:dyDescent="0.3">
      <c r="A6858" s="310">
        <v>3022036</v>
      </c>
      <c r="B6858" t="s">
        <v>24227</v>
      </c>
      <c r="C6858" t="s">
        <v>175</v>
      </c>
      <c r="D6858" t="s">
        <v>373</v>
      </c>
      <c r="E6858">
        <v>615130</v>
      </c>
      <c r="F6858" t="s">
        <v>24196</v>
      </c>
      <c r="G6858" s="7">
        <v>9.14</v>
      </c>
    </row>
    <row r="6859" spans="1:7" x14ac:dyDescent="0.3">
      <c r="A6859" s="310">
        <v>3022036</v>
      </c>
      <c r="B6859" t="s">
        <v>24227</v>
      </c>
      <c r="C6859" t="s">
        <v>175</v>
      </c>
      <c r="D6859" t="s">
        <v>371</v>
      </c>
      <c r="E6859">
        <v>616100</v>
      </c>
      <c r="F6859" t="s">
        <v>24196</v>
      </c>
      <c r="G6859" s="7">
        <v>776.37</v>
      </c>
    </row>
    <row r="6860" spans="1:7" x14ac:dyDescent="0.3">
      <c r="A6860" s="310">
        <v>3022036</v>
      </c>
      <c r="B6860" t="s">
        <v>24227</v>
      </c>
      <c r="C6860" t="s">
        <v>175</v>
      </c>
      <c r="D6860" t="s">
        <v>373</v>
      </c>
      <c r="E6860">
        <v>615130</v>
      </c>
      <c r="F6860" t="s">
        <v>24196</v>
      </c>
      <c r="G6860" s="7">
        <v>9.9600000000000009</v>
      </c>
    </row>
    <row r="6861" spans="1:7" x14ac:dyDescent="0.3">
      <c r="A6861" s="310">
        <v>3022036</v>
      </c>
      <c r="B6861" t="s">
        <v>24227</v>
      </c>
      <c r="C6861" t="s">
        <v>175</v>
      </c>
      <c r="D6861" t="s">
        <v>373</v>
      </c>
      <c r="E6861">
        <v>615130</v>
      </c>
      <c r="F6861" t="s">
        <v>24196</v>
      </c>
      <c r="G6861" s="7">
        <v>5.18</v>
      </c>
    </row>
    <row r="6862" spans="1:7" x14ac:dyDescent="0.3">
      <c r="A6862" s="310">
        <v>3022036</v>
      </c>
      <c r="B6862" t="s">
        <v>24227</v>
      </c>
      <c r="C6862" t="s">
        <v>175</v>
      </c>
      <c r="D6862" t="s">
        <v>373</v>
      </c>
      <c r="E6862">
        <v>615130</v>
      </c>
      <c r="F6862" t="s">
        <v>24196</v>
      </c>
      <c r="G6862" s="7">
        <v>3.35</v>
      </c>
    </row>
    <row r="6863" spans="1:7" x14ac:dyDescent="0.3">
      <c r="A6863" s="310">
        <v>3022036</v>
      </c>
      <c r="B6863" t="s">
        <v>24227</v>
      </c>
      <c r="C6863" t="s">
        <v>175</v>
      </c>
      <c r="D6863" t="s">
        <v>373</v>
      </c>
      <c r="E6863">
        <v>615130</v>
      </c>
      <c r="F6863" t="s">
        <v>24196</v>
      </c>
      <c r="G6863" s="7">
        <v>2016.73</v>
      </c>
    </row>
    <row r="6864" spans="1:7" x14ac:dyDescent="0.3">
      <c r="A6864" s="310">
        <v>3022036</v>
      </c>
      <c r="B6864" t="s">
        <v>24227</v>
      </c>
      <c r="C6864" t="s">
        <v>175</v>
      </c>
      <c r="D6864" t="s">
        <v>373</v>
      </c>
      <c r="E6864">
        <v>615130</v>
      </c>
      <c r="F6864" t="s">
        <v>24196</v>
      </c>
      <c r="G6864" s="7">
        <v>-23.68</v>
      </c>
    </row>
    <row r="6865" spans="1:7" x14ac:dyDescent="0.3">
      <c r="A6865" s="310">
        <v>3022036</v>
      </c>
      <c r="B6865" t="s">
        <v>24227</v>
      </c>
      <c r="C6865" t="s">
        <v>175</v>
      </c>
      <c r="D6865" t="s">
        <v>373</v>
      </c>
      <c r="E6865">
        <v>615130</v>
      </c>
      <c r="F6865" t="s">
        <v>24196</v>
      </c>
      <c r="G6865" s="7">
        <v>35.18</v>
      </c>
    </row>
    <row r="6866" spans="1:7" x14ac:dyDescent="0.3">
      <c r="A6866" s="310">
        <v>3022036</v>
      </c>
      <c r="B6866" t="s">
        <v>24227</v>
      </c>
      <c r="C6866" t="s">
        <v>175</v>
      </c>
      <c r="D6866" t="s">
        <v>371</v>
      </c>
      <c r="E6866">
        <v>615100</v>
      </c>
      <c r="F6866" t="s">
        <v>24196</v>
      </c>
      <c r="G6866" s="7">
        <v>-9.1199999999999992</v>
      </c>
    </row>
    <row r="6867" spans="1:7" x14ac:dyDescent="0.3">
      <c r="A6867" s="310">
        <v>3022036</v>
      </c>
      <c r="B6867" t="s">
        <v>24227</v>
      </c>
      <c r="C6867" t="s">
        <v>175</v>
      </c>
      <c r="D6867" t="s">
        <v>373</v>
      </c>
      <c r="E6867">
        <v>615130</v>
      </c>
      <c r="F6867" t="s">
        <v>24196</v>
      </c>
      <c r="G6867" s="7">
        <v>-86.61</v>
      </c>
    </row>
    <row r="6868" spans="1:7" x14ac:dyDescent="0.3">
      <c r="A6868" s="310">
        <v>3022036</v>
      </c>
      <c r="B6868" t="s">
        <v>24227</v>
      </c>
      <c r="C6868" t="s">
        <v>175</v>
      </c>
      <c r="D6868" t="s">
        <v>377</v>
      </c>
      <c r="E6868">
        <v>611110</v>
      </c>
      <c r="F6868" t="s">
        <v>24196</v>
      </c>
      <c r="G6868" s="7">
        <v>2.52</v>
      </c>
    </row>
    <row r="6869" spans="1:7" x14ac:dyDescent="0.3">
      <c r="A6869" s="310">
        <v>3022036</v>
      </c>
      <c r="B6869" t="s">
        <v>24227</v>
      </c>
      <c r="C6869" t="s">
        <v>175</v>
      </c>
      <c r="D6869" t="s">
        <v>377</v>
      </c>
      <c r="E6869">
        <v>611110</v>
      </c>
      <c r="F6869" t="s">
        <v>24196</v>
      </c>
      <c r="G6869" s="7">
        <v>2.73</v>
      </c>
    </row>
    <row r="6870" spans="1:7" x14ac:dyDescent="0.3">
      <c r="A6870" s="310">
        <v>3022036</v>
      </c>
      <c r="B6870" t="s">
        <v>24227</v>
      </c>
      <c r="C6870" t="s">
        <v>175</v>
      </c>
      <c r="D6870" t="s">
        <v>371</v>
      </c>
      <c r="E6870">
        <v>617100</v>
      </c>
      <c r="F6870" t="s">
        <v>24196</v>
      </c>
      <c r="G6870" s="7">
        <v>1159.9100000000001</v>
      </c>
    </row>
    <row r="6871" spans="1:7" x14ac:dyDescent="0.3">
      <c r="A6871" s="310">
        <v>3022036</v>
      </c>
      <c r="B6871" t="s">
        <v>24227</v>
      </c>
      <c r="C6871" t="s">
        <v>175</v>
      </c>
      <c r="D6871" t="s">
        <v>371</v>
      </c>
      <c r="E6871">
        <v>615100</v>
      </c>
      <c r="F6871" t="s">
        <v>24196</v>
      </c>
      <c r="G6871" s="7">
        <v>-87.09</v>
      </c>
    </row>
    <row r="6872" spans="1:7" x14ac:dyDescent="0.3">
      <c r="A6872" s="310">
        <v>3022036</v>
      </c>
      <c r="B6872" t="s">
        <v>24227</v>
      </c>
      <c r="C6872" t="s">
        <v>175</v>
      </c>
      <c r="D6872" t="s">
        <v>371</v>
      </c>
      <c r="E6872">
        <v>615100</v>
      </c>
      <c r="F6872" t="s">
        <v>24196</v>
      </c>
      <c r="G6872" s="7">
        <v>0.01</v>
      </c>
    </row>
    <row r="6873" spans="1:7" x14ac:dyDescent="0.3">
      <c r="A6873" s="310">
        <v>3022036</v>
      </c>
      <c r="B6873" t="s">
        <v>24227</v>
      </c>
      <c r="C6873" t="s">
        <v>175</v>
      </c>
      <c r="D6873" t="s">
        <v>371</v>
      </c>
      <c r="E6873">
        <v>615100</v>
      </c>
      <c r="F6873" t="s">
        <v>24196</v>
      </c>
      <c r="G6873" s="7">
        <v>-80.98</v>
      </c>
    </row>
    <row r="6874" spans="1:7" x14ac:dyDescent="0.3">
      <c r="A6874" s="310">
        <v>3022036</v>
      </c>
      <c r="B6874" t="s">
        <v>24227</v>
      </c>
      <c r="C6874" t="s">
        <v>175</v>
      </c>
      <c r="D6874" t="s">
        <v>371</v>
      </c>
      <c r="E6874">
        <v>615100</v>
      </c>
      <c r="F6874" t="s">
        <v>24196</v>
      </c>
      <c r="G6874" s="7">
        <v>-87.09</v>
      </c>
    </row>
    <row r="6875" spans="1:7" x14ac:dyDescent="0.3">
      <c r="A6875" s="310">
        <v>3022036</v>
      </c>
      <c r="B6875" t="s">
        <v>24227</v>
      </c>
      <c r="C6875" t="s">
        <v>175</v>
      </c>
      <c r="D6875" t="s">
        <v>373</v>
      </c>
      <c r="E6875">
        <v>615130</v>
      </c>
      <c r="F6875" t="s">
        <v>24196</v>
      </c>
      <c r="G6875" s="7">
        <v>4.6399999999999997</v>
      </c>
    </row>
    <row r="6876" spans="1:7" x14ac:dyDescent="0.3">
      <c r="A6876" s="310">
        <v>3022037</v>
      </c>
      <c r="B6876" t="s">
        <v>24228</v>
      </c>
      <c r="C6876" t="s">
        <v>130</v>
      </c>
      <c r="D6876" t="s">
        <v>373</v>
      </c>
      <c r="E6876">
        <v>617150</v>
      </c>
      <c r="F6876" t="s">
        <v>24196</v>
      </c>
      <c r="G6876" s="7">
        <v>435.6</v>
      </c>
    </row>
    <row r="6877" spans="1:7" x14ac:dyDescent="0.3">
      <c r="A6877" s="310">
        <v>3022037</v>
      </c>
      <c r="B6877" t="s">
        <v>24228</v>
      </c>
      <c r="C6877" t="s">
        <v>130</v>
      </c>
      <c r="D6877" t="s">
        <v>373</v>
      </c>
      <c r="E6877">
        <v>615130</v>
      </c>
      <c r="F6877" t="s">
        <v>24196</v>
      </c>
      <c r="G6877" s="7">
        <v>3037.61</v>
      </c>
    </row>
    <row r="6878" spans="1:7" x14ac:dyDescent="0.3">
      <c r="A6878" s="310">
        <v>3022037</v>
      </c>
      <c r="B6878" t="s">
        <v>24228</v>
      </c>
      <c r="C6878" t="s">
        <v>130</v>
      </c>
      <c r="D6878" t="s">
        <v>371</v>
      </c>
      <c r="E6878">
        <v>616100</v>
      </c>
      <c r="F6878" t="s">
        <v>24196</v>
      </c>
      <c r="G6878" s="7">
        <v>494.02</v>
      </c>
    </row>
    <row r="6879" spans="1:7" x14ac:dyDescent="0.3">
      <c r="A6879" s="310">
        <v>3022037</v>
      </c>
      <c r="B6879" t="s">
        <v>24228</v>
      </c>
      <c r="C6879" t="s">
        <v>130</v>
      </c>
      <c r="D6879" t="s">
        <v>375</v>
      </c>
      <c r="E6879">
        <v>616130</v>
      </c>
      <c r="F6879" t="s">
        <v>24196</v>
      </c>
      <c r="G6879" s="7">
        <v>383.27</v>
      </c>
    </row>
    <row r="6880" spans="1:7" x14ac:dyDescent="0.3">
      <c r="A6880" s="310">
        <v>3022037</v>
      </c>
      <c r="B6880" t="s">
        <v>24228</v>
      </c>
      <c r="C6880" t="s">
        <v>130</v>
      </c>
      <c r="D6880" t="s">
        <v>373</v>
      </c>
      <c r="E6880">
        <v>615130</v>
      </c>
      <c r="F6880" t="s">
        <v>24196</v>
      </c>
      <c r="G6880" s="7">
        <v>-29.25</v>
      </c>
    </row>
    <row r="6881" spans="1:7" x14ac:dyDescent="0.3">
      <c r="A6881" s="310">
        <v>3022037</v>
      </c>
      <c r="B6881" t="s">
        <v>24228</v>
      </c>
      <c r="C6881" t="s">
        <v>130</v>
      </c>
      <c r="D6881" t="s">
        <v>371</v>
      </c>
      <c r="E6881">
        <v>617100</v>
      </c>
      <c r="F6881" t="s">
        <v>24196</v>
      </c>
      <c r="G6881" s="7">
        <v>1064.5899999999999</v>
      </c>
    </row>
    <row r="6882" spans="1:7" x14ac:dyDescent="0.3">
      <c r="A6882" s="310">
        <v>3022037</v>
      </c>
      <c r="B6882" t="s">
        <v>24228</v>
      </c>
      <c r="C6882" t="s">
        <v>130</v>
      </c>
      <c r="D6882" t="s">
        <v>373</v>
      </c>
      <c r="E6882">
        <v>615130</v>
      </c>
      <c r="F6882" t="s">
        <v>24196</v>
      </c>
      <c r="G6882" s="7">
        <v>4.2</v>
      </c>
    </row>
    <row r="6883" spans="1:7" x14ac:dyDescent="0.3">
      <c r="A6883" s="310">
        <v>3022037</v>
      </c>
      <c r="B6883" t="s">
        <v>24228</v>
      </c>
      <c r="C6883" t="s">
        <v>130</v>
      </c>
      <c r="D6883" t="s">
        <v>377</v>
      </c>
      <c r="E6883">
        <v>611110</v>
      </c>
      <c r="F6883" t="s">
        <v>24196</v>
      </c>
      <c r="G6883" s="7">
        <v>-0.06</v>
      </c>
    </row>
    <row r="6884" spans="1:7" x14ac:dyDescent="0.3">
      <c r="A6884" s="310">
        <v>3022037</v>
      </c>
      <c r="B6884" t="s">
        <v>24228</v>
      </c>
      <c r="C6884" t="s">
        <v>130</v>
      </c>
      <c r="D6884" t="s">
        <v>374</v>
      </c>
      <c r="E6884">
        <v>616120</v>
      </c>
      <c r="F6884" t="s">
        <v>24196</v>
      </c>
      <c r="G6884" s="7">
        <v>27.8</v>
      </c>
    </row>
    <row r="6885" spans="1:7" x14ac:dyDescent="0.3">
      <c r="A6885" s="310">
        <v>3022037</v>
      </c>
      <c r="B6885" t="s">
        <v>24228</v>
      </c>
      <c r="C6885" t="s">
        <v>130</v>
      </c>
      <c r="D6885" t="s">
        <v>377</v>
      </c>
      <c r="E6885">
        <v>611110</v>
      </c>
      <c r="F6885" t="s">
        <v>24196</v>
      </c>
      <c r="G6885" s="7">
        <v>-0.06</v>
      </c>
    </row>
    <row r="6886" spans="1:7" x14ac:dyDescent="0.3">
      <c r="A6886" s="310">
        <v>3022037</v>
      </c>
      <c r="B6886" t="s">
        <v>24228</v>
      </c>
      <c r="C6886" t="s">
        <v>130</v>
      </c>
      <c r="D6886" t="s">
        <v>377</v>
      </c>
      <c r="E6886">
        <v>611120</v>
      </c>
      <c r="F6886" t="s">
        <v>24196</v>
      </c>
      <c r="G6886" s="7">
        <v>77.83</v>
      </c>
    </row>
    <row r="6887" spans="1:7" x14ac:dyDescent="0.3">
      <c r="A6887" s="310">
        <v>3022037</v>
      </c>
      <c r="B6887" t="s">
        <v>24228</v>
      </c>
      <c r="C6887" t="s">
        <v>130</v>
      </c>
      <c r="D6887" t="s">
        <v>377</v>
      </c>
      <c r="E6887">
        <v>611110</v>
      </c>
      <c r="F6887" t="s">
        <v>24196</v>
      </c>
      <c r="G6887" s="7">
        <v>-3.7</v>
      </c>
    </row>
    <row r="6888" spans="1:7" x14ac:dyDescent="0.3">
      <c r="A6888" s="310">
        <v>3022037</v>
      </c>
      <c r="B6888" t="s">
        <v>24228</v>
      </c>
      <c r="C6888" t="s">
        <v>130</v>
      </c>
      <c r="D6888" t="s">
        <v>373</v>
      </c>
      <c r="E6888">
        <v>615130</v>
      </c>
      <c r="F6888" t="s">
        <v>24196</v>
      </c>
      <c r="G6888" s="7">
        <v>-2.2200000000000002</v>
      </c>
    </row>
    <row r="6889" spans="1:7" x14ac:dyDescent="0.3">
      <c r="A6889" s="310">
        <v>3022037</v>
      </c>
      <c r="B6889" t="s">
        <v>24228</v>
      </c>
      <c r="C6889" t="s">
        <v>130</v>
      </c>
      <c r="D6889" t="s">
        <v>377</v>
      </c>
      <c r="E6889">
        <v>611110</v>
      </c>
      <c r="F6889" t="s">
        <v>24196</v>
      </c>
      <c r="G6889" s="7">
        <v>181.09</v>
      </c>
    </row>
    <row r="6890" spans="1:7" x14ac:dyDescent="0.3">
      <c r="A6890" s="310">
        <v>3022037</v>
      </c>
      <c r="B6890" t="s">
        <v>24228</v>
      </c>
      <c r="C6890" t="s">
        <v>130</v>
      </c>
      <c r="D6890" t="s">
        <v>377</v>
      </c>
      <c r="E6890">
        <v>611110</v>
      </c>
      <c r="F6890" t="s">
        <v>24196</v>
      </c>
      <c r="G6890" s="7">
        <v>-0.06</v>
      </c>
    </row>
    <row r="6891" spans="1:7" x14ac:dyDescent="0.3">
      <c r="A6891" s="310">
        <v>3022037</v>
      </c>
      <c r="B6891" t="s">
        <v>24228</v>
      </c>
      <c r="C6891" t="s">
        <v>130</v>
      </c>
      <c r="D6891" t="s">
        <v>373</v>
      </c>
      <c r="E6891">
        <v>615130</v>
      </c>
      <c r="F6891" t="s">
        <v>24196</v>
      </c>
      <c r="G6891" s="7">
        <v>4.95</v>
      </c>
    </row>
    <row r="6892" spans="1:7" x14ac:dyDescent="0.3">
      <c r="A6892" s="310">
        <v>3022037</v>
      </c>
      <c r="B6892" t="s">
        <v>24228</v>
      </c>
      <c r="C6892" t="s">
        <v>130</v>
      </c>
      <c r="D6892" t="s">
        <v>377</v>
      </c>
      <c r="E6892">
        <v>611110</v>
      </c>
      <c r="F6892" t="s">
        <v>24196</v>
      </c>
      <c r="G6892" s="7">
        <v>-3.7</v>
      </c>
    </row>
    <row r="6893" spans="1:7" x14ac:dyDescent="0.3">
      <c r="A6893" s="310">
        <v>3022037</v>
      </c>
      <c r="B6893" t="s">
        <v>24228</v>
      </c>
      <c r="C6893" t="s">
        <v>130</v>
      </c>
      <c r="D6893" t="s">
        <v>377</v>
      </c>
      <c r="E6893">
        <v>611110</v>
      </c>
      <c r="F6893" t="s">
        <v>24196</v>
      </c>
      <c r="G6893" s="7">
        <v>430.43</v>
      </c>
    </row>
    <row r="6894" spans="1:7" x14ac:dyDescent="0.3">
      <c r="A6894" s="310">
        <v>3022037</v>
      </c>
      <c r="B6894" t="s">
        <v>24228</v>
      </c>
      <c r="C6894" t="s">
        <v>130</v>
      </c>
      <c r="D6894" t="s">
        <v>371</v>
      </c>
      <c r="E6894">
        <v>617100</v>
      </c>
      <c r="F6894" t="s">
        <v>24196</v>
      </c>
      <c r="G6894" s="7">
        <v>1290.46</v>
      </c>
    </row>
    <row r="6895" spans="1:7" x14ac:dyDescent="0.3">
      <c r="A6895" s="310">
        <v>3022037</v>
      </c>
      <c r="B6895" t="s">
        <v>24228</v>
      </c>
      <c r="C6895" t="s">
        <v>130</v>
      </c>
      <c r="D6895" t="s">
        <v>371</v>
      </c>
      <c r="E6895">
        <v>615100</v>
      </c>
      <c r="F6895" t="s">
        <v>24196</v>
      </c>
      <c r="G6895" s="7">
        <v>13.5</v>
      </c>
    </row>
    <row r="6896" spans="1:7" x14ac:dyDescent="0.3">
      <c r="A6896" s="310">
        <v>3022037</v>
      </c>
      <c r="B6896" t="s">
        <v>24228</v>
      </c>
      <c r="C6896" t="s">
        <v>130</v>
      </c>
      <c r="D6896" t="s">
        <v>373</v>
      </c>
      <c r="E6896">
        <v>617150</v>
      </c>
      <c r="F6896" t="s">
        <v>24196</v>
      </c>
      <c r="G6896" s="7">
        <v>8.1999999999999993</v>
      </c>
    </row>
    <row r="6897" spans="1:7" x14ac:dyDescent="0.3">
      <c r="A6897" s="310">
        <v>3022037</v>
      </c>
      <c r="B6897" t="s">
        <v>24228</v>
      </c>
      <c r="C6897" t="s">
        <v>130</v>
      </c>
      <c r="D6897" t="s">
        <v>371</v>
      </c>
      <c r="E6897">
        <v>615100</v>
      </c>
      <c r="F6897" t="s">
        <v>24196</v>
      </c>
      <c r="G6897" s="7">
        <v>5148.83</v>
      </c>
    </row>
    <row r="6898" spans="1:7" x14ac:dyDescent="0.3">
      <c r="A6898" s="310">
        <v>3022037</v>
      </c>
      <c r="B6898" t="s">
        <v>24228</v>
      </c>
      <c r="C6898" t="s">
        <v>130</v>
      </c>
      <c r="D6898" t="s">
        <v>375</v>
      </c>
      <c r="E6898">
        <v>617130</v>
      </c>
      <c r="F6898" t="s">
        <v>24196</v>
      </c>
      <c r="G6898" s="7">
        <v>461.18</v>
      </c>
    </row>
    <row r="6899" spans="1:7" x14ac:dyDescent="0.3">
      <c r="A6899" s="310">
        <v>3022037</v>
      </c>
      <c r="B6899" t="s">
        <v>24228</v>
      </c>
      <c r="C6899" t="s">
        <v>130</v>
      </c>
      <c r="D6899" t="s">
        <v>373</v>
      </c>
      <c r="E6899">
        <v>615130</v>
      </c>
      <c r="F6899" t="s">
        <v>24196</v>
      </c>
      <c r="G6899" s="7">
        <v>-29.25</v>
      </c>
    </row>
    <row r="6900" spans="1:7" x14ac:dyDescent="0.3">
      <c r="A6900" s="310">
        <v>3022037</v>
      </c>
      <c r="B6900" t="s">
        <v>24228</v>
      </c>
      <c r="C6900" t="s">
        <v>130</v>
      </c>
      <c r="D6900" t="s">
        <v>373</v>
      </c>
      <c r="E6900">
        <v>617150</v>
      </c>
      <c r="F6900" t="s">
        <v>24196</v>
      </c>
      <c r="G6900" s="7">
        <v>619.66999999999996</v>
      </c>
    </row>
    <row r="6901" spans="1:7" x14ac:dyDescent="0.3">
      <c r="A6901" s="310">
        <v>3022037</v>
      </c>
      <c r="B6901" t="s">
        <v>24228</v>
      </c>
      <c r="C6901" t="s">
        <v>130</v>
      </c>
      <c r="D6901" t="s">
        <v>373</v>
      </c>
      <c r="E6901">
        <v>616160</v>
      </c>
      <c r="F6901" t="s">
        <v>24196</v>
      </c>
      <c r="G6901" s="7">
        <v>278.88</v>
      </c>
    </row>
    <row r="6902" spans="1:7" x14ac:dyDescent="0.3">
      <c r="A6902" s="310">
        <v>3022037</v>
      </c>
      <c r="B6902" t="s">
        <v>24228</v>
      </c>
      <c r="C6902" t="s">
        <v>130</v>
      </c>
      <c r="D6902" t="s">
        <v>377</v>
      </c>
      <c r="E6902">
        <v>611110</v>
      </c>
      <c r="F6902" t="s">
        <v>24196</v>
      </c>
      <c r="G6902" s="7">
        <v>-0.06</v>
      </c>
    </row>
    <row r="6903" spans="1:7" x14ac:dyDescent="0.3">
      <c r="A6903" s="310">
        <v>3022037</v>
      </c>
      <c r="B6903" t="s">
        <v>24228</v>
      </c>
      <c r="C6903" t="s">
        <v>130</v>
      </c>
      <c r="D6903" t="s">
        <v>373</v>
      </c>
      <c r="E6903">
        <v>616160</v>
      </c>
      <c r="F6903" t="s">
        <v>24196</v>
      </c>
      <c r="G6903" s="7">
        <v>324.89</v>
      </c>
    </row>
    <row r="6904" spans="1:7" x14ac:dyDescent="0.3">
      <c r="A6904" s="310">
        <v>3022037</v>
      </c>
      <c r="B6904" t="s">
        <v>24228</v>
      </c>
      <c r="C6904" t="s">
        <v>130</v>
      </c>
      <c r="D6904" t="s">
        <v>373</v>
      </c>
      <c r="E6904">
        <v>615130</v>
      </c>
      <c r="F6904" t="s">
        <v>24196</v>
      </c>
      <c r="G6904" s="7">
        <v>-29.25</v>
      </c>
    </row>
    <row r="6905" spans="1:7" x14ac:dyDescent="0.3">
      <c r="A6905" s="310">
        <v>3022037</v>
      </c>
      <c r="B6905" t="s">
        <v>24228</v>
      </c>
      <c r="C6905" t="s">
        <v>130</v>
      </c>
      <c r="D6905" t="s">
        <v>373</v>
      </c>
      <c r="E6905">
        <v>615130</v>
      </c>
      <c r="F6905" t="s">
        <v>24196</v>
      </c>
      <c r="G6905" s="7">
        <v>-29.25</v>
      </c>
    </row>
    <row r="6906" spans="1:7" x14ac:dyDescent="0.3">
      <c r="A6906" s="310">
        <v>3022037</v>
      </c>
      <c r="B6906" t="s">
        <v>24228</v>
      </c>
      <c r="C6906" t="s">
        <v>130</v>
      </c>
      <c r="D6906" t="s">
        <v>371</v>
      </c>
      <c r="E6906">
        <v>617100</v>
      </c>
      <c r="F6906" t="s">
        <v>24196</v>
      </c>
      <c r="G6906" s="7">
        <v>960.01</v>
      </c>
    </row>
    <row r="6907" spans="1:7" x14ac:dyDescent="0.3">
      <c r="A6907" s="310">
        <v>3022037</v>
      </c>
      <c r="B6907" t="s">
        <v>24228</v>
      </c>
      <c r="C6907" t="s">
        <v>130</v>
      </c>
      <c r="D6907" t="s">
        <v>373</v>
      </c>
      <c r="E6907">
        <v>617150</v>
      </c>
      <c r="F6907" t="s">
        <v>24196</v>
      </c>
      <c r="G6907" s="7">
        <v>171.16</v>
      </c>
    </row>
    <row r="6908" spans="1:7" x14ac:dyDescent="0.3">
      <c r="A6908" s="310">
        <v>3022037</v>
      </c>
      <c r="B6908" t="s">
        <v>24228</v>
      </c>
      <c r="C6908" t="s">
        <v>130</v>
      </c>
      <c r="D6908" t="s">
        <v>377</v>
      </c>
      <c r="E6908">
        <v>611110</v>
      </c>
      <c r="F6908" t="s">
        <v>24196</v>
      </c>
      <c r="G6908" s="7">
        <v>-0.01</v>
      </c>
    </row>
    <row r="6909" spans="1:7" x14ac:dyDescent="0.3">
      <c r="A6909" s="310">
        <v>3022037</v>
      </c>
      <c r="B6909" t="s">
        <v>24228</v>
      </c>
      <c r="C6909" t="s">
        <v>130</v>
      </c>
      <c r="D6909" t="s">
        <v>374</v>
      </c>
      <c r="E6909">
        <v>615120</v>
      </c>
      <c r="F6909" t="s">
        <v>24196</v>
      </c>
      <c r="G6909" s="7">
        <v>286.95</v>
      </c>
    </row>
    <row r="6910" spans="1:7" x14ac:dyDescent="0.3">
      <c r="A6910" s="310">
        <v>3022037</v>
      </c>
      <c r="B6910" t="s">
        <v>24228</v>
      </c>
      <c r="C6910" t="s">
        <v>130</v>
      </c>
      <c r="D6910" t="s">
        <v>371</v>
      </c>
      <c r="E6910">
        <v>615100</v>
      </c>
      <c r="F6910" t="s">
        <v>24196</v>
      </c>
      <c r="G6910" s="7">
        <v>3026.94</v>
      </c>
    </row>
    <row r="6911" spans="1:7" x14ac:dyDescent="0.3">
      <c r="A6911" s="310">
        <v>3022037</v>
      </c>
      <c r="B6911" t="s">
        <v>24228</v>
      </c>
      <c r="C6911" t="s">
        <v>130</v>
      </c>
      <c r="D6911" t="s">
        <v>377</v>
      </c>
      <c r="E6911">
        <v>611110</v>
      </c>
      <c r="F6911" t="s">
        <v>24196</v>
      </c>
      <c r="G6911" s="7">
        <v>935.9</v>
      </c>
    </row>
    <row r="6912" spans="1:7" x14ac:dyDescent="0.3">
      <c r="A6912" s="310">
        <v>3022037</v>
      </c>
      <c r="B6912" t="s">
        <v>24228</v>
      </c>
      <c r="C6912" t="s">
        <v>130</v>
      </c>
      <c r="D6912" t="s">
        <v>377</v>
      </c>
      <c r="E6912">
        <v>611110</v>
      </c>
      <c r="F6912" t="s">
        <v>24196</v>
      </c>
      <c r="G6912" s="7">
        <v>0.01</v>
      </c>
    </row>
    <row r="6913" spans="1:7" x14ac:dyDescent="0.3">
      <c r="A6913" s="310">
        <v>3022037</v>
      </c>
      <c r="B6913" t="s">
        <v>24228</v>
      </c>
      <c r="C6913" t="s">
        <v>130</v>
      </c>
      <c r="D6913" t="s">
        <v>373</v>
      </c>
      <c r="E6913">
        <v>615130</v>
      </c>
      <c r="F6913" t="s">
        <v>24196</v>
      </c>
      <c r="G6913" s="7">
        <v>-0.01</v>
      </c>
    </row>
    <row r="6914" spans="1:7" x14ac:dyDescent="0.3">
      <c r="A6914" s="310">
        <v>3022037</v>
      </c>
      <c r="B6914" t="s">
        <v>24228</v>
      </c>
      <c r="C6914" t="s">
        <v>130</v>
      </c>
      <c r="D6914" t="s">
        <v>373</v>
      </c>
      <c r="E6914">
        <v>615130</v>
      </c>
      <c r="F6914" t="s">
        <v>24196</v>
      </c>
      <c r="G6914" s="7">
        <v>-29.25</v>
      </c>
    </row>
    <row r="6915" spans="1:7" x14ac:dyDescent="0.3">
      <c r="A6915" s="310">
        <v>3022037</v>
      </c>
      <c r="B6915" t="s">
        <v>24228</v>
      </c>
      <c r="C6915" t="s">
        <v>130</v>
      </c>
      <c r="D6915" t="s">
        <v>377</v>
      </c>
      <c r="E6915">
        <v>611110</v>
      </c>
      <c r="F6915" t="s">
        <v>24196</v>
      </c>
      <c r="G6915" s="7">
        <v>1.75</v>
      </c>
    </row>
    <row r="6916" spans="1:7" x14ac:dyDescent="0.3">
      <c r="A6916" s="310">
        <v>3022037</v>
      </c>
      <c r="B6916" t="s">
        <v>24228</v>
      </c>
      <c r="C6916" t="s">
        <v>130</v>
      </c>
      <c r="D6916" t="s">
        <v>377</v>
      </c>
      <c r="E6916">
        <v>611110</v>
      </c>
      <c r="F6916" t="s">
        <v>24196</v>
      </c>
      <c r="G6916" s="7">
        <v>-3.7</v>
      </c>
    </row>
    <row r="6917" spans="1:7" x14ac:dyDescent="0.3">
      <c r="A6917" s="310">
        <v>3022037</v>
      </c>
      <c r="B6917" t="s">
        <v>24228</v>
      </c>
      <c r="C6917" t="s">
        <v>130</v>
      </c>
      <c r="D6917" t="s">
        <v>373</v>
      </c>
      <c r="E6917">
        <v>615130</v>
      </c>
      <c r="F6917" t="s">
        <v>24196</v>
      </c>
      <c r="G6917" s="7">
        <v>822.49</v>
      </c>
    </row>
    <row r="6918" spans="1:7" x14ac:dyDescent="0.3">
      <c r="A6918" s="310">
        <v>3022037</v>
      </c>
      <c r="B6918" t="s">
        <v>24228</v>
      </c>
      <c r="C6918" t="s">
        <v>130</v>
      </c>
      <c r="D6918" t="s">
        <v>373</v>
      </c>
      <c r="E6918">
        <v>615130</v>
      </c>
      <c r="F6918" t="s">
        <v>24196</v>
      </c>
      <c r="G6918" s="7">
        <v>42.42</v>
      </c>
    </row>
    <row r="6919" spans="1:7" x14ac:dyDescent="0.3">
      <c r="A6919" s="310">
        <v>3022037</v>
      </c>
      <c r="B6919" t="s">
        <v>24228</v>
      </c>
      <c r="C6919" t="s">
        <v>130</v>
      </c>
      <c r="D6919" t="s">
        <v>373</v>
      </c>
      <c r="E6919">
        <v>615130</v>
      </c>
      <c r="F6919" t="s">
        <v>24196</v>
      </c>
      <c r="G6919" s="7">
        <v>10.69</v>
      </c>
    </row>
    <row r="6920" spans="1:7" x14ac:dyDescent="0.3">
      <c r="A6920" s="310">
        <v>3022037</v>
      </c>
      <c r="B6920" t="s">
        <v>24228</v>
      </c>
      <c r="C6920" t="s">
        <v>130</v>
      </c>
      <c r="D6920" t="s">
        <v>373</v>
      </c>
      <c r="E6920">
        <v>615130</v>
      </c>
      <c r="F6920" t="s">
        <v>24196</v>
      </c>
      <c r="G6920" s="7">
        <v>2135.3000000000002</v>
      </c>
    </row>
    <row r="6921" spans="1:7" x14ac:dyDescent="0.3">
      <c r="A6921" s="310">
        <v>3022037</v>
      </c>
      <c r="B6921" t="s">
        <v>24228</v>
      </c>
      <c r="C6921" t="s">
        <v>130</v>
      </c>
      <c r="D6921" t="s">
        <v>373</v>
      </c>
      <c r="E6921">
        <v>616160</v>
      </c>
      <c r="F6921" t="s">
        <v>24196</v>
      </c>
      <c r="G6921" s="7">
        <v>150.97999999999999</v>
      </c>
    </row>
    <row r="6922" spans="1:7" x14ac:dyDescent="0.3">
      <c r="A6922" s="310">
        <v>3022037</v>
      </c>
      <c r="B6922" t="s">
        <v>24228</v>
      </c>
      <c r="C6922" t="s">
        <v>130</v>
      </c>
      <c r="D6922" t="s">
        <v>377</v>
      </c>
      <c r="E6922">
        <v>611110</v>
      </c>
      <c r="F6922" t="s">
        <v>24196</v>
      </c>
      <c r="G6922" s="7">
        <v>-3.7</v>
      </c>
    </row>
    <row r="6923" spans="1:7" x14ac:dyDescent="0.3">
      <c r="A6923" s="310">
        <v>3022037</v>
      </c>
      <c r="B6923" t="s">
        <v>24228</v>
      </c>
      <c r="C6923" t="s">
        <v>130</v>
      </c>
      <c r="D6923" t="s">
        <v>377</v>
      </c>
      <c r="E6923">
        <v>611110</v>
      </c>
      <c r="F6923" t="s">
        <v>24196</v>
      </c>
      <c r="G6923" s="7">
        <v>-0.06</v>
      </c>
    </row>
    <row r="6924" spans="1:7" x14ac:dyDescent="0.3">
      <c r="A6924" s="310">
        <v>3022037</v>
      </c>
      <c r="B6924" t="s">
        <v>24228</v>
      </c>
      <c r="C6924" t="s">
        <v>130</v>
      </c>
      <c r="D6924" t="s">
        <v>377</v>
      </c>
      <c r="E6924">
        <v>611120</v>
      </c>
      <c r="F6924" t="s">
        <v>24196</v>
      </c>
      <c r="G6924" s="7">
        <v>33</v>
      </c>
    </row>
    <row r="6925" spans="1:7" x14ac:dyDescent="0.3">
      <c r="A6925" s="310">
        <v>3022037</v>
      </c>
      <c r="B6925" t="s">
        <v>24228</v>
      </c>
      <c r="C6925" t="s">
        <v>130</v>
      </c>
      <c r="D6925" t="s">
        <v>373</v>
      </c>
      <c r="E6925">
        <v>615130</v>
      </c>
      <c r="F6925" t="s">
        <v>24196</v>
      </c>
      <c r="G6925" s="7">
        <v>-29.25</v>
      </c>
    </row>
    <row r="6926" spans="1:7" x14ac:dyDescent="0.3">
      <c r="A6926" s="310">
        <v>3022037</v>
      </c>
      <c r="B6926" t="s">
        <v>24228</v>
      </c>
      <c r="C6926" t="s">
        <v>130</v>
      </c>
      <c r="D6926" t="s">
        <v>373</v>
      </c>
      <c r="E6926">
        <v>615130</v>
      </c>
      <c r="F6926" t="s">
        <v>24196</v>
      </c>
      <c r="G6926" s="7">
        <v>6.75</v>
      </c>
    </row>
    <row r="6927" spans="1:7" x14ac:dyDescent="0.3">
      <c r="A6927" s="310">
        <v>3022037</v>
      </c>
      <c r="B6927" t="s">
        <v>24228</v>
      </c>
      <c r="C6927" t="s">
        <v>130</v>
      </c>
      <c r="D6927" t="s">
        <v>377</v>
      </c>
      <c r="E6927">
        <v>611130</v>
      </c>
      <c r="F6927" t="s">
        <v>24196</v>
      </c>
      <c r="G6927" s="7">
        <v>0.33</v>
      </c>
    </row>
    <row r="6928" spans="1:7" x14ac:dyDescent="0.3">
      <c r="A6928" s="310">
        <v>3022037</v>
      </c>
      <c r="B6928" t="s">
        <v>24228</v>
      </c>
      <c r="C6928" t="s">
        <v>130</v>
      </c>
      <c r="D6928" t="s">
        <v>377</v>
      </c>
      <c r="E6928">
        <v>611110</v>
      </c>
      <c r="F6928" t="s">
        <v>24196</v>
      </c>
      <c r="G6928" s="7">
        <v>0.01</v>
      </c>
    </row>
    <row r="6929" spans="1:7" x14ac:dyDescent="0.3">
      <c r="A6929" s="310">
        <v>3022037</v>
      </c>
      <c r="B6929" t="s">
        <v>24228</v>
      </c>
      <c r="C6929" t="s">
        <v>130</v>
      </c>
      <c r="D6929" t="s">
        <v>377</v>
      </c>
      <c r="E6929">
        <v>611110</v>
      </c>
      <c r="F6929" t="s">
        <v>24196</v>
      </c>
      <c r="G6929" s="7">
        <v>-3.7</v>
      </c>
    </row>
    <row r="6930" spans="1:7" x14ac:dyDescent="0.3">
      <c r="A6930" s="310">
        <v>3022037</v>
      </c>
      <c r="B6930" t="s">
        <v>24228</v>
      </c>
      <c r="C6930" t="s">
        <v>130</v>
      </c>
      <c r="D6930" t="s">
        <v>373</v>
      </c>
      <c r="E6930">
        <v>617150</v>
      </c>
      <c r="F6930" t="s">
        <v>24196</v>
      </c>
      <c r="G6930" s="7">
        <v>435.6</v>
      </c>
    </row>
    <row r="6931" spans="1:7" x14ac:dyDescent="0.3">
      <c r="A6931" s="310">
        <v>3022037</v>
      </c>
      <c r="B6931" t="s">
        <v>24228</v>
      </c>
      <c r="C6931" t="s">
        <v>130</v>
      </c>
      <c r="D6931" t="s">
        <v>377</v>
      </c>
      <c r="E6931">
        <v>611110</v>
      </c>
      <c r="F6931" t="s">
        <v>24196</v>
      </c>
      <c r="G6931" s="7">
        <v>114.78</v>
      </c>
    </row>
    <row r="6932" spans="1:7" x14ac:dyDescent="0.3">
      <c r="A6932" s="310">
        <v>3022037</v>
      </c>
      <c r="B6932" t="s">
        <v>24228</v>
      </c>
      <c r="C6932" t="s">
        <v>130</v>
      </c>
      <c r="D6932" t="s">
        <v>377</v>
      </c>
      <c r="E6932">
        <v>611110</v>
      </c>
      <c r="F6932" t="s">
        <v>24196</v>
      </c>
      <c r="G6932" s="7">
        <v>12.61</v>
      </c>
    </row>
    <row r="6933" spans="1:7" x14ac:dyDescent="0.3">
      <c r="A6933" s="310">
        <v>3022037</v>
      </c>
      <c r="B6933" t="s">
        <v>24228</v>
      </c>
      <c r="C6933" t="s">
        <v>130</v>
      </c>
      <c r="D6933" t="s">
        <v>373</v>
      </c>
      <c r="E6933">
        <v>615130</v>
      </c>
      <c r="F6933" t="s">
        <v>24196</v>
      </c>
      <c r="G6933" s="7">
        <v>-29.25</v>
      </c>
    </row>
    <row r="6934" spans="1:7" x14ac:dyDescent="0.3">
      <c r="A6934" s="310">
        <v>3022037</v>
      </c>
      <c r="B6934" t="s">
        <v>24228</v>
      </c>
      <c r="C6934" t="s">
        <v>130</v>
      </c>
      <c r="D6934" t="s">
        <v>377</v>
      </c>
      <c r="E6934">
        <v>611110</v>
      </c>
      <c r="F6934" t="s">
        <v>24196</v>
      </c>
      <c r="G6934" s="7">
        <v>0.01</v>
      </c>
    </row>
    <row r="6935" spans="1:7" x14ac:dyDescent="0.3">
      <c r="A6935" s="310">
        <v>3022037</v>
      </c>
      <c r="B6935" t="s">
        <v>24228</v>
      </c>
      <c r="C6935" t="s">
        <v>130</v>
      </c>
      <c r="D6935" t="s">
        <v>373</v>
      </c>
      <c r="E6935">
        <v>617150</v>
      </c>
      <c r="F6935" t="s">
        <v>24196</v>
      </c>
      <c r="G6935" s="7">
        <v>8.98</v>
      </c>
    </row>
    <row r="6936" spans="1:7" x14ac:dyDescent="0.3">
      <c r="A6936" s="310">
        <v>3022037</v>
      </c>
      <c r="B6936" t="s">
        <v>24228</v>
      </c>
      <c r="C6936" t="s">
        <v>130</v>
      </c>
      <c r="D6936" t="s">
        <v>371</v>
      </c>
      <c r="E6936">
        <v>617100</v>
      </c>
      <c r="F6936" t="s">
        <v>24196</v>
      </c>
      <c r="G6936" s="7">
        <v>1993.86</v>
      </c>
    </row>
    <row r="6937" spans="1:7" x14ac:dyDescent="0.3">
      <c r="A6937" s="310">
        <v>3022037</v>
      </c>
      <c r="B6937" t="s">
        <v>24228</v>
      </c>
      <c r="C6937" t="s">
        <v>130</v>
      </c>
      <c r="D6937" t="s">
        <v>373</v>
      </c>
      <c r="E6937">
        <v>615130</v>
      </c>
      <c r="F6937" t="s">
        <v>24196</v>
      </c>
      <c r="G6937" s="7">
        <v>1404.35</v>
      </c>
    </row>
    <row r="6938" spans="1:7" x14ac:dyDescent="0.3">
      <c r="A6938" s="310">
        <v>3022037</v>
      </c>
      <c r="B6938" t="s">
        <v>24228</v>
      </c>
      <c r="C6938" t="s">
        <v>130</v>
      </c>
      <c r="D6938" t="s">
        <v>377</v>
      </c>
      <c r="E6938">
        <v>611110</v>
      </c>
      <c r="F6938" t="s">
        <v>24196</v>
      </c>
      <c r="G6938" s="7">
        <v>-0.06</v>
      </c>
    </row>
    <row r="6939" spans="1:7" x14ac:dyDescent="0.3">
      <c r="A6939" s="310">
        <v>3022037</v>
      </c>
      <c r="B6939" t="s">
        <v>24228</v>
      </c>
      <c r="C6939" t="s">
        <v>130</v>
      </c>
      <c r="D6939" t="s">
        <v>377</v>
      </c>
      <c r="E6939">
        <v>611110</v>
      </c>
      <c r="F6939" t="s">
        <v>24196</v>
      </c>
      <c r="G6939" s="7">
        <v>11.34</v>
      </c>
    </row>
    <row r="6940" spans="1:7" x14ac:dyDescent="0.3">
      <c r="A6940" s="310">
        <v>3022037</v>
      </c>
      <c r="B6940" t="s">
        <v>24228</v>
      </c>
      <c r="C6940" t="s">
        <v>130</v>
      </c>
      <c r="D6940" t="s">
        <v>373</v>
      </c>
      <c r="E6940">
        <v>615130</v>
      </c>
      <c r="F6940" t="s">
        <v>24196</v>
      </c>
      <c r="G6940" s="7">
        <v>-29.25</v>
      </c>
    </row>
    <row r="6941" spans="1:7" x14ac:dyDescent="0.3">
      <c r="A6941" s="310">
        <v>3022037</v>
      </c>
      <c r="B6941" t="s">
        <v>24228</v>
      </c>
      <c r="C6941" t="s">
        <v>130</v>
      </c>
      <c r="D6941" t="s">
        <v>373</v>
      </c>
      <c r="E6941">
        <v>615130</v>
      </c>
      <c r="F6941" t="s">
        <v>24196</v>
      </c>
      <c r="G6941" s="7">
        <v>-29.25</v>
      </c>
    </row>
    <row r="6942" spans="1:7" x14ac:dyDescent="0.3">
      <c r="A6942" s="310">
        <v>3022037</v>
      </c>
      <c r="B6942" t="s">
        <v>24228</v>
      </c>
      <c r="C6942" t="s">
        <v>130</v>
      </c>
      <c r="D6942" t="s">
        <v>373</v>
      </c>
      <c r="E6942">
        <v>616160</v>
      </c>
      <c r="F6942" t="s">
        <v>24196</v>
      </c>
      <c r="G6942" s="7">
        <v>129.63</v>
      </c>
    </row>
    <row r="6943" spans="1:7" x14ac:dyDescent="0.3">
      <c r="A6943" s="310">
        <v>3022037</v>
      </c>
      <c r="B6943" t="s">
        <v>24228</v>
      </c>
      <c r="C6943" t="s">
        <v>130</v>
      </c>
      <c r="D6943" t="s">
        <v>377</v>
      </c>
      <c r="E6943">
        <v>611110</v>
      </c>
      <c r="F6943" t="s">
        <v>24196</v>
      </c>
      <c r="G6943" s="7">
        <v>344.34</v>
      </c>
    </row>
    <row r="6944" spans="1:7" x14ac:dyDescent="0.3">
      <c r="A6944" s="310">
        <v>3022037</v>
      </c>
      <c r="B6944" t="s">
        <v>24228</v>
      </c>
      <c r="C6944" t="s">
        <v>130</v>
      </c>
      <c r="D6944" t="s">
        <v>371</v>
      </c>
      <c r="E6944">
        <v>616100</v>
      </c>
      <c r="F6944" t="s">
        <v>24196</v>
      </c>
      <c r="G6944" s="7">
        <v>980.26</v>
      </c>
    </row>
    <row r="6945" spans="1:7" x14ac:dyDescent="0.3">
      <c r="A6945" s="310">
        <v>3022037</v>
      </c>
      <c r="B6945" t="s">
        <v>24228</v>
      </c>
      <c r="C6945" t="s">
        <v>130</v>
      </c>
      <c r="D6945" t="s">
        <v>373</v>
      </c>
      <c r="E6945">
        <v>615130</v>
      </c>
      <c r="F6945" t="s">
        <v>24196</v>
      </c>
      <c r="G6945" s="7">
        <v>-29.25</v>
      </c>
    </row>
    <row r="6946" spans="1:7" x14ac:dyDescent="0.3">
      <c r="A6946" s="310">
        <v>3022037</v>
      </c>
      <c r="B6946" t="s">
        <v>24228</v>
      </c>
      <c r="C6946" t="s">
        <v>130</v>
      </c>
      <c r="D6946" t="s">
        <v>373</v>
      </c>
      <c r="E6946">
        <v>615130</v>
      </c>
      <c r="F6946" t="s">
        <v>24196</v>
      </c>
      <c r="G6946" s="7">
        <v>124.16</v>
      </c>
    </row>
    <row r="6947" spans="1:7" x14ac:dyDescent="0.3">
      <c r="A6947" s="310">
        <v>3022037</v>
      </c>
      <c r="B6947" t="s">
        <v>24228</v>
      </c>
      <c r="C6947" t="s">
        <v>130</v>
      </c>
      <c r="D6947" t="s">
        <v>371</v>
      </c>
      <c r="E6947">
        <v>617100</v>
      </c>
      <c r="F6947" t="s">
        <v>24196</v>
      </c>
      <c r="G6947" s="7">
        <v>963.7</v>
      </c>
    </row>
    <row r="6948" spans="1:7" x14ac:dyDescent="0.3">
      <c r="A6948" s="310">
        <v>3022037</v>
      </c>
      <c r="B6948" t="s">
        <v>24228</v>
      </c>
      <c r="C6948" t="s">
        <v>130</v>
      </c>
      <c r="D6948" t="s">
        <v>373</v>
      </c>
      <c r="E6948">
        <v>615130</v>
      </c>
      <c r="F6948" t="s">
        <v>24196</v>
      </c>
      <c r="G6948" s="7">
        <v>1771.51</v>
      </c>
    </row>
    <row r="6949" spans="1:7" x14ac:dyDescent="0.3">
      <c r="A6949" s="310">
        <v>3022037</v>
      </c>
      <c r="B6949" t="s">
        <v>24228</v>
      </c>
      <c r="C6949" t="s">
        <v>130</v>
      </c>
      <c r="D6949" t="s">
        <v>373</v>
      </c>
      <c r="E6949">
        <v>617150</v>
      </c>
      <c r="F6949" t="s">
        <v>24196</v>
      </c>
      <c r="G6949" s="7">
        <v>226.02</v>
      </c>
    </row>
    <row r="6950" spans="1:7" x14ac:dyDescent="0.3">
      <c r="A6950" s="310">
        <v>3022037</v>
      </c>
      <c r="B6950" t="s">
        <v>24228</v>
      </c>
      <c r="C6950" t="s">
        <v>130</v>
      </c>
      <c r="D6950" t="s">
        <v>371</v>
      </c>
      <c r="E6950">
        <v>615100</v>
      </c>
      <c r="F6950" t="s">
        <v>24196</v>
      </c>
      <c r="G6950" s="7">
        <v>2699.7</v>
      </c>
    </row>
    <row r="6951" spans="1:7" x14ac:dyDescent="0.3">
      <c r="A6951" s="310">
        <v>3022037</v>
      </c>
      <c r="B6951" t="s">
        <v>24228</v>
      </c>
      <c r="C6951" t="s">
        <v>130</v>
      </c>
      <c r="D6951" t="s">
        <v>377</v>
      </c>
      <c r="E6951">
        <v>611110</v>
      </c>
      <c r="F6951" t="s">
        <v>24196</v>
      </c>
      <c r="G6951" s="7">
        <v>0.01</v>
      </c>
    </row>
    <row r="6952" spans="1:7" x14ac:dyDescent="0.3">
      <c r="A6952" s="310">
        <v>3022037</v>
      </c>
      <c r="B6952" t="s">
        <v>24228</v>
      </c>
      <c r="C6952" t="s">
        <v>130</v>
      </c>
      <c r="D6952" t="s">
        <v>373</v>
      </c>
      <c r="E6952">
        <v>615130</v>
      </c>
      <c r="F6952" t="s">
        <v>24196</v>
      </c>
      <c r="G6952" s="7">
        <v>-0.01</v>
      </c>
    </row>
    <row r="6953" spans="1:7" x14ac:dyDescent="0.3">
      <c r="A6953" s="310">
        <v>3022037</v>
      </c>
      <c r="B6953" t="s">
        <v>24228</v>
      </c>
      <c r="C6953" t="s">
        <v>130</v>
      </c>
      <c r="D6953" t="s">
        <v>373</v>
      </c>
      <c r="E6953">
        <v>617150</v>
      </c>
      <c r="F6953" t="s">
        <v>24196</v>
      </c>
      <c r="G6953" s="7">
        <v>277.01</v>
      </c>
    </row>
    <row r="6954" spans="1:7" x14ac:dyDescent="0.3">
      <c r="A6954" s="310">
        <v>3022037</v>
      </c>
      <c r="B6954" t="s">
        <v>24228</v>
      </c>
      <c r="C6954" t="s">
        <v>130</v>
      </c>
      <c r="D6954" t="s">
        <v>373</v>
      </c>
      <c r="E6954">
        <v>615130</v>
      </c>
      <c r="F6954" t="s">
        <v>24196</v>
      </c>
      <c r="G6954" s="7">
        <v>-29.25</v>
      </c>
    </row>
    <row r="6955" spans="1:7" x14ac:dyDescent="0.3">
      <c r="A6955" s="310">
        <v>3022037</v>
      </c>
      <c r="B6955" t="s">
        <v>24228</v>
      </c>
      <c r="C6955" t="s">
        <v>130</v>
      </c>
      <c r="D6955" t="s">
        <v>377</v>
      </c>
      <c r="E6955">
        <v>611110</v>
      </c>
      <c r="F6955" t="s">
        <v>24196</v>
      </c>
      <c r="G6955" s="7">
        <v>-3.7</v>
      </c>
    </row>
    <row r="6956" spans="1:7" x14ac:dyDescent="0.3">
      <c r="A6956" s="310">
        <v>3022037</v>
      </c>
      <c r="B6956" t="s">
        <v>24228</v>
      </c>
      <c r="C6956" t="s">
        <v>130</v>
      </c>
      <c r="D6956" t="s">
        <v>377</v>
      </c>
      <c r="E6956">
        <v>611110</v>
      </c>
      <c r="F6956" t="s">
        <v>24196</v>
      </c>
      <c r="G6956" s="7">
        <v>-3.7</v>
      </c>
    </row>
    <row r="6957" spans="1:7" x14ac:dyDescent="0.3">
      <c r="A6957" s="310">
        <v>3022037</v>
      </c>
      <c r="B6957" t="s">
        <v>24228</v>
      </c>
      <c r="C6957" t="s">
        <v>130</v>
      </c>
      <c r="D6957" t="s">
        <v>371</v>
      </c>
      <c r="E6957">
        <v>617100</v>
      </c>
      <c r="F6957" t="s">
        <v>24196</v>
      </c>
      <c r="G6957" s="7">
        <v>1014.08</v>
      </c>
    </row>
    <row r="6958" spans="1:7" x14ac:dyDescent="0.3">
      <c r="A6958" s="310">
        <v>3022037</v>
      </c>
      <c r="B6958" t="s">
        <v>24228</v>
      </c>
      <c r="C6958" t="s">
        <v>130</v>
      </c>
      <c r="D6958" t="s">
        <v>373</v>
      </c>
      <c r="E6958">
        <v>615130</v>
      </c>
      <c r="F6958" t="s">
        <v>24196</v>
      </c>
      <c r="G6958" s="7">
        <v>11.38</v>
      </c>
    </row>
    <row r="6959" spans="1:7" x14ac:dyDescent="0.3">
      <c r="A6959" s="310">
        <v>3022037</v>
      </c>
      <c r="B6959" t="s">
        <v>24228</v>
      </c>
      <c r="C6959" t="s">
        <v>130</v>
      </c>
      <c r="D6959" t="s">
        <v>373</v>
      </c>
      <c r="E6959">
        <v>615130</v>
      </c>
      <c r="F6959" t="s">
        <v>24196</v>
      </c>
      <c r="G6959" s="7">
        <v>-0.01</v>
      </c>
    </row>
    <row r="6960" spans="1:7" x14ac:dyDescent="0.3">
      <c r="A6960" s="310">
        <v>3022037</v>
      </c>
      <c r="B6960" t="s">
        <v>24228</v>
      </c>
      <c r="C6960" t="s">
        <v>130</v>
      </c>
      <c r="D6960" t="s">
        <v>371</v>
      </c>
      <c r="E6960">
        <v>615100</v>
      </c>
      <c r="F6960" t="s">
        <v>24196</v>
      </c>
      <c r="G6960" s="7">
        <v>25.74</v>
      </c>
    </row>
    <row r="6961" spans="1:7" x14ac:dyDescent="0.3">
      <c r="A6961" s="310">
        <v>3022037</v>
      </c>
      <c r="B6961" t="s">
        <v>24228</v>
      </c>
      <c r="C6961" t="s">
        <v>130</v>
      </c>
      <c r="D6961" t="s">
        <v>377</v>
      </c>
      <c r="E6961">
        <v>611130</v>
      </c>
      <c r="F6961" t="s">
        <v>24196</v>
      </c>
      <c r="G6961" s="7">
        <v>87.81</v>
      </c>
    </row>
    <row r="6962" spans="1:7" x14ac:dyDescent="0.3">
      <c r="A6962" s="310">
        <v>3022037</v>
      </c>
      <c r="B6962" t="s">
        <v>24228</v>
      </c>
      <c r="C6962" t="s">
        <v>130</v>
      </c>
      <c r="D6962" t="s">
        <v>373</v>
      </c>
      <c r="E6962">
        <v>615130</v>
      </c>
      <c r="F6962" t="s">
        <v>24196</v>
      </c>
      <c r="G6962" s="7">
        <v>6.79</v>
      </c>
    </row>
    <row r="6963" spans="1:7" x14ac:dyDescent="0.3">
      <c r="A6963" s="310">
        <v>3022037</v>
      </c>
      <c r="B6963" t="s">
        <v>24228</v>
      </c>
      <c r="C6963" t="s">
        <v>130</v>
      </c>
      <c r="D6963" t="s">
        <v>377</v>
      </c>
      <c r="E6963">
        <v>611110</v>
      </c>
      <c r="F6963" t="s">
        <v>24196</v>
      </c>
      <c r="G6963" s="7">
        <v>-0.06</v>
      </c>
    </row>
    <row r="6964" spans="1:7" x14ac:dyDescent="0.3">
      <c r="A6964" s="310">
        <v>3022037</v>
      </c>
      <c r="B6964" t="s">
        <v>24228</v>
      </c>
      <c r="C6964" t="s">
        <v>130</v>
      </c>
      <c r="D6964" t="s">
        <v>377</v>
      </c>
      <c r="E6964">
        <v>611110</v>
      </c>
      <c r="F6964" t="s">
        <v>24196</v>
      </c>
      <c r="G6964" s="7">
        <v>-3.7</v>
      </c>
    </row>
    <row r="6965" spans="1:7" x14ac:dyDescent="0.3">
      <c r="A6965" s="310">
        <v>3022037</v>
      </c>
      <c r="B6965" t="s">
        <v>24228</v>
      </c>
      <c r="C6965" t="s">
        <v>130</v>
      </c>
      <c r="D6965" t="s">
        <v>371</v>
      </c>
      <c r="E6965">
        <v>615100</v>
      </c>
      <c r="F6965" t="s">
        <v>24196</v>
      </c>
      <c r="G6965" s="7">
        <v>3347.33</v>
      </c>
    </row>
    <row r="6966" spans="1:7" x14ac:dyDescent="0.3">
      <c r="A6966" s="310">
        <v>3022037</v>
      </c>
      <c r="B6966" t="s">
        <v>24228</v>
      </c>
      <c r="C6966" t="s">
        <v>130</v>
      </c>
      <c r="D6966" t="s">
        <v>373</v>
      </c>
      <c r="E6966">
        <v>617150</v>
      </c>
      <c r="F6966" t="s">
        <v>24196</v>
      </c>
      <c r="G6966" s="7">
        <v>275.26</v>
      </c>
    </row>
    <row r="6967" spans="1:7" x14ac:dyDescent="0.3">
      <c r="A6967" s="310">
        <v>3022037</v>
      </c>
      <c r="B6967" t="s">
        <v>24228</v>
      </c>
      <c r="C6967" t="s">
        <v>130</v>
      </c>
      <c r="D6967" t="s">
        <v>373</v>
      </c>
      <c r="E6967">
        <v>615130</v>
      </c>
      <c r="F6967" t="s">
        <v>24196</v>
      </c>
      <c r="G6967" s="7">
        <v>2135.3000000000002</v>
      </c>
    </row>
    <row r="6968" spans="1:7" x14ac:dyDescent="0.3">
      <c r="A6968" s="310">
        <v>3022037</v>
      </c>
      <c r="B6968" t="s">
        <v>24228</v>
      </c>
      <c r="C6968" t="s">
        <v>130</v>
      </c>
      <c r="D6968" t="s">
        <v>373</v>
      </c>
      <c r="E6968">
        <v>615130</v>
      </c>
      <c r="F6968" t="s">
        <v>24196</v>
      </c>
      <c r="G6968" s="7">
        <v>10.56</v>
      </c>
    </row>
    <row r="6969" spans="1:7" x14ac:dyDescent="0.3">
      <c r="A6969" s="310">
        <v>3022037</v>
      </c>
      <c r="B6969" t="s">
        <v>24228</v>
      </c>
      <c r="C6969" t="s">
        <v>130</v>
      </c>
      <c r="D6969" t="s">
        <v>373</v>
      </c>
      <c r="E6969">
        <v>615130</v>
      </c>
      <c r="F6969" t="s">
        <v>24196</v>
      </c>
      <c r="G6969" s="7">
        <v>7.02</v>
      </c>
    </row>
    <row r="6970" spans="1:7" x14ac:dyDescent="0.3">
      <c r="A6970" s="310">
        <v>3022037</v>
      </c>
      <c r="B6970" t="s">
        <v>24228</v>
      </c>
      <c r="C6970" t="s">
        <v>130</v>
      </c>
      <c r="D6970" t="s">
        <v>377</v>
      </c>
      <c r="E6970">
        <v>611110</v>
      </c>
      <c r="F6970" t="s">
        <v>24196</v>
      </c>
      <c r="G6970" s="7">
        <v>4.8499999999999996</v>
      </c>
    </row>
    <row r="6971" spans="1:7" x14ac:dyDescent="0.3">
      <c r="A6971" s="310">
        <v>3022037</v>
      </c>
      <c r="B6971" t="s">
        <v>24228</v>
      </c>
      <c r="C6971" t="s">
        <v>130</v>
      </c>
      <c r="D6971" t="s">
        <v>373</v>
      </c>
      <c r="E6971">
        <v>615130</v>
      </c>
      <c r="F6971" t="s">
        <v>24196</v>
      </c>
      <c r="G6971" s="7">
        <v>-29.25</v>
      </c>
    </row>
    <row r="6972" spans="1:7" x14ac:dyDescent="0.3">
      <c r="A6972" s="310">
        <v>3022037</v>
      </c>
      <c r="B6972" t="s">
        <v>24228</v>
      </c>
      <c r="C6972" t="s">
        <v>130</v>
      </c>
      <c r="D6972" t="s">
        <v>377</v>
      </c>
      <c r="E6972">
        <v>611110</v>
      </c>
      <c r="F6972" t="s">
        <v>24196</v>
      </c>
      <c r="G6972" s="7">
        <v>-0.06</v>
      </c>
    </row>
    <row r="6973" spans="1:7" x14ac:dyDescent="0.3">
      <c r="A6973" s="310">
        <v>3022037</v>
      </c>
      <c r="B6973" t="s">
        <v>24228</v>
      </c>
      <c r="C6973" t="s">
        <v>130</v>
      </c>
      <c r="D6973" t="s">
        <v>373</v>
      </c>
      <c r="E6973">
        <v>617150</v>
      </c>
      <c r="F6973" t="s">
        <v>24196</v>
      </c>
      <c r="G6973" s="7">
        <v>526.91999999999996</v>
      </c>
    </row>
    <row r="6974" spans="1:7" x14ac:dyDescent="0.3">
      <c r="A6974" s="310">
        <v>3022037</v>
      </c>
      <c r="B6974" t="s">
        <v>24228</v>
      </c>
      <c r="C6974" t="s">
        <v>130</v>
      </c>
      <c r="D6974" t="s">
        <v>377</v>
      </c>
      <c r="E6974">
        <v>611120</v>
      </c>
      <c r="F6974" t="s">
        <v>24196</v>
      </c>
      <c r="G6974" s="7">
        <v>57.87</v>
      </c>
    </row>
    <row r="6975" spans="1:7" x14ac:dyDescent="0.3">
      <c r="A6975" s="310">
        <v>3022037</v>
      </c>
      <c r="B6975" t="s">
        <v>24228</v>
      </c>
      <c r="C6975" t="s">
        <v>130</v>
      </c>
      <c r="D6975" t="s">
        <v>377</v>
      </c>
      <c r="E6975">
        <v>611110</v>
      </c>
      <c r="F6975" t="s">
        <v>24196</v>
      </c>
      <c r="G6975" s="7">
        <v>6.07</v>
      </c>
    </row>
    <row r="6976" spans="1:7" x14ac:dyDescent="0.3">
      <c r="A6976" s="310">
        <v>3022037</v>
      </c>
      <c r="B6976" t="s">
        <v>24228</v>
      </c>
      <c r="C6976" t="s">
        <v>130</v>
      </c>
      <c r="D6976" t="s">
        <v>373</v>
      </c>
      <c r="E6976">
        <v>617150</v>
      </c>
      <c r="F6976" t="s">
        <v>24196</v>
      </c>
      <c r="G6976" s="7">
        <v>290.39999999999998</v>
      </c>
    </row>
    <row r="6977" spans="1:7" x14ac:dyDescent="0.3">
      <c r="A6977" s="310">
        <v>3022037</v>
      </c>
      <c r="B6977" t="s">
        <v>24228</v>
      </c>
      <c r="C6977" t="s">
        <v>130</v>
      </c>
      <c r="D6977" t="s">
        <v>373</v>
      </c>
      <c r="E6977">
        <v>615130</v>
      </c>
      <c r="F6977" t="s">
        <v>24196</v>
      </c>
      <c r="G6977" s="7">
        <v>-0.01</v>
      </c>
    </row>
    <row r="6978" spans="1:7" x14ac:dyDescent="0.3">
      <c r="A6978" s="310">
        <v>3022037</v>
      </c>
      <c r="B6978" t="s">
        <v>24228</v>
      </c>
      <c r="C6978" t="s">
        <v>130</v>
      </c>
      <c r="D6978" t="s">
        <v>371</v>
      </c>
      <c r="E6978">
        <v>615100</v>
      </c>
      <c r="F6978" t="s">
        <v>24196</v>
      </c>
      <c r="G6978" s="7">
        <v>2699.7</v>
      </c>
    </row>
    <row r="6979" spans="1:7" x14ac:dyDescent="0.3">
      <c r="A6979" s="310">
        <v>3022037</v>
      </c>
      <c r="B6979" t="s">
        <v>24228</v>
      </c>
      <c r="C6979" t="s">
        <v>130</v>
      </c>
      <c r="D6979" t="s">
        <v>373</v>
      </c>
      <c r="E6979">
        <v>615130</v>
      </c>
      <c r="F6979" t="s">
        <v>24196</v>
      </c>
      <c r="G6979" s="7">
        <v>-0.01</v>
      </c>
    </row>
    <row r="6980" spans="1:7" x14ac:dyDescent="0.3">
      <c r="A6980" s="310">
        <v>3022037</v>
      </c>
      <c r="B6980" t="s">
        <v>24228</v>
      </c>
      <c r="C6980" t="s">
        <v>130</v>
      </c>
      <c r="D6980" t="s">
        <v>373</v>
      </c>
      <c r="E6980">
        <v>615130</v>
      </c>
      <c r="F6980" t="s">
        <v>24196</v>
      </c>
      <c r="G6980" s="7">
        <v>2135.3000000000002</v>
      </c>
    </row>
    <row r="6981" spans="1:7" x14ac:dyDescent="0.3">
      <c r="A6981" s="310">
        <v>3022037</v>
      </c>
      <c r="B6981" t="s">
        <v>24228</v>
      </c>
      <c r="C6981" t="s">
        <v>130</v>
      </c>
      <c r="D6981" t="s">
        <v>373</v>
      </c>
      <c r="E6981">
        <v>617150</v>
      </c>
      <c r="F6981" t="s">
        <v>24196</v>
      </c>
      <c r="G6981" s="7">
        <v>435.6</v>
      </c>
    </row>
    <row r="6982" spans="1:7" x14ac:dyDescent="0.3">
      <c r="A6982" s="310">
        <v>3022037</v>
      </c>
      <c r="B6982" t="s">
        <v>24228</v>
      </c>
      <c r="C6982" t="s">
        <v>130</v>
      </c>
      <c r="D6982" t="s">
        <v>373</v>
      </c>
      <c r="E6982">
        <v>616160</v>
      </c>
      <c r="F6982" t="s">
        <v>24196</v>
      </c>
      <c r="G6982" s="7">
        <v>257.74</v>
      </c>
    </row>
    <row r="6983" spans="1:7" x14ac:dyDescent="0.3">
      <c r="A6983" s="310">
        <v>3022037</v>
      </c>
      <c r="B6983" t="s">
        <v>24228</v>
      </c>
      <c r="C6983" t="s">
        <v>130</v>
      </c>
      <c r="D6983" t="s">
        <v>377</v>
      </c>
      <c r="E6983">
        <v>611110</v>
      </c>
      <c r="F6983" t="s">
        <v>24196</v>
      </c>
      <c r="G6983" s="7">
        <v>-3.7</v>
      </c>
    </row>
    <row r="6984" spans="1:7" x14ac:dyDescent="0.3">
      <c r="A6984" s="310">
        <v>3022037</v>
      </c>
      <c r="B6984" t="s">
        <v>24228</v>
      </c>
      <c r="C6984" t="s">
        <v>130</v>
      </c>
      <c r="D6984" t="s">
        <v>373</v>
      </c>
      <c r="E6984">
        <v>615130</v>
      </c>
      <c r="F6984" t="s">
        <v>24196</v>
      </c>
      <c r="G6984" s="7">
        <v>-764.3</v>
      </c>
    </row>
    <row r="6985" spans="1:7" x14ac:dyDescent="0.3">
      <c r="A6985" s="310">
        <v>3022037</v>
      </c>
      <c r="B6985" t="s">
        <v>24228</v>
      </c>
      <c r="C6985" t="s">
        <v>130</v>
      </c>
      <c r="D6985" t="s">
        <v>377</v>
      </c>
      <c r="E6985">
        <v>611110</v>
      </c>
      <c r="F6985" t="s">
        <v>24196</v>
      </c>
      <c r="G6985" s="7">
        <v>23.57</v>
      </c>
    </row>
    <row r="6986" spans="1:7" x14ac:dyDescent="0.3">
      <c r="A6986" s="310">
        <v>3022037</v>
      </c>
      <c r="B6986" t="s">
        <v>24228</v>
      </c>
      <c r="C6986" t="s">
        <v>130</v>
      </c>
      <c r="D6986" t="s">
        <v>377</v>
      </c>
      <c r="E6986">
        <v>611120</v>
      </c>
      <c r="F6986" t="s">
        <v>24196</v>
      </c>
      <c r="G6986" s="7">
        <v>49.82</v>
      </c>
    </row>
    <row r="6987" spans="1:7" x14ac:dyDescent="0.3">
      <c r="A6987" s="310">
        <v>3022037</v>
      </c>
      <c r="B6987" t="s">
        <v>24228</v>
      </c>
      <c r="C6987" t="s">
        <v>130</v>
      </c>
      <c r="D6987" t="s">
        <v>377</v>
      </c>
      <c r="E6987">
        <v>611120</v>
      </c>
      <c r="F6987" t="s">
        <v>24196</v>
      </c>
      <c r="G6987" s="7">
        <v>117.41</v>
      </c>
    </row>
    <row r="6988" spans="1:7" x14ac:dyDescent="0.3">
      <c r="A6988" s="310">
        <v>3022037</v>
      </c>
      <c r="B6988" t="s">
        <v>24228</v>
      </c>
      <c r="C6988" t="s">
        <v>130</v>
      </c>
      <c r="D6988" t="s">
        <v>373</v>
      </c>
      <c r="E6988">
        <v>615130</v>
      </c>
      <c r="F6988" t="s">
        <v>24196</v>
      </c>
      <c r="G6988" s="7">
        <v>20.03</v>
      </c>
    </row>
    <row r="6989" spans="1:7" x14ac:dyDescent="0.3">
      <c r="A6989" s="310">
        <v>3022037</v>
      </c>
      <c r="B6989" t="s">
        <v>24228</v>
      </c>
      <c r="C6989" t="s">
        <v>130</v>
      </c>
      <c r="D6989" t="s">
        <v>377</v>
      </c>
      <c r="E6989">
        <v>611130</v>
      </c>
      <c r="F6989" t="s">
        <v>24196</v>
      </c>
      <c r="G6989" s="7">
        <v>76.099999999999994</v>
      </c>
    </row>
    <row r="6990" spans="1:7" x14ac:dyDescent="0.3">
      <c r="A6990" s="310">
        <v>3022037</v>
      </c>
      <c r="B6990" t="s">
        <v>24228</v>
      </c>
      <c r="C6990" t="s">
        <v>130</v>
      </c>
      <c r="D6990" t="s">
        <v>377</v>
      </c>
      <c r="E6990">
        <v>611110</v>
      </c>
      <c r="F6990" t="s">
        <v>24196</v>
      </c>
      <c r="G6990" s="7">
        <v>-3.7</v>
      </c>
    </row>
    <row r="6991" spans="1:7" x14ac:dyDescent="0.3">
      <c r="A6991" s="310">
        <v>3022037</v>
      </c>
      <c r="B6991" t="s">
        <v>24228</v>
      </c>
      <c r="C6991" t="s">
        <v>130</v>
      </c>
      <c r="D6991" t="s">
        <v>374</v>
      </c>
      <c r="E6991">
        <v>617120</v>
      </c>
      <c r="F6991" t="s">
        <v>24196</v>
      </c>
      <c r="G6991" s="7">
        <v>2.82</v>
      </c>
    </row>
    <row r="6992" spans="1:7" x14ac:dyDescent="0.3">
      <c r="A6992" s="310">
        <v>3022037</v>
      </c>
      <c r="B6992" t="s">
        <v>24228</v>
      </c>
      <c r="C6992" t="s">
        <v>130</v>
      </c>
      <c r="D6992" t="s">
        <v>371</v>
      </c>
      <c r="E6992">
        <v>615100</v>
      </c>
      <c r="F6992" t="s">
        <v>24196</v>
      </c>
      <c r="G6992" s="7">
        <v>15.13</v>
      </c>
    </row>
    <row r="6993" spans="1:7" x14ac:dyDescent="0.3">
      <c r="A6993" s="310">
        <v>3022037</v>
      </c>
      <c r="B6993" t="s">
        <v>24228</v>
      </c>
      <c r="C6993" t="s">
        <v>130</v>
      </c>
      <c r="D6993" t="s">
        <v>371</v>
      </c>
      <c r="E6993">
        <v>617100</v>
      </c>
      <c r="F6993" t="s">
        <v>24196</v>
      </c>
      <c r="G6993" s="7">
        <v>774.27</v>
      </c>
    </row>
    <row r="6994" spans="1:7" x14ac:dyDescent="0.3">
      <c r="A6994" s="310">
        <v>3022037</v>
      </c>
      <c r="B6994" t="s">
        <v>24228</v>
      </c>
      <c r="C6994" t="s">
        <v>130</v>
      </c>
      <c r="D6994" t="s">
        <v>377</v>
      </c>
      <c r="E6994">
        <v>611130</v>
      </c>
      <c r="F6994" t="s">
        <v>24196</v>
      </c>
      <c r="G6994" s="7">
        <v>461.14</v>
      </c>
    </row>
    <row r="6995" spans="1:7" x14ac:dyDescent="0.3">
      <c r="A6995" s="310">
        <v>3022037</v>
      </c>
      <c r="B6995" t="s">
        <v>24228</v>
      </c>
      <c r="C6995" t="s">
        <v>130</v>
      </c>
      <c r="D6995" t="s">
        <v>377</v>
      </c>
      <c r="E6995">
        <v>611110</v>
      </c>
      <c r="F6995" t="s">
        <v>24196</v>
      </c>
      <c r="G6995" s="7">
        <v>-3.7</v>
      </c>
    </row>
    <row r="6996" spans="1:7" x14ac:dyDescent="0.3">
      <c r="A6996" s="310">
        <v>3022037</v>
      </c>
      <c r="B6996" t="s">
        <v>24228</v>
      </c>
      <c r="C6996" t="s">
        <v>130</v>
      </c>
      <c r="D6996" t="s">
        <v>377</v>
      </c>
      <c r="E6996">
        <v>611110</v>
      </c>
      <c r="F6996" t="s">
        <v>24196</v>
      </c>
      <c r="G6996" s="7">
        <v>1.62</v>
      </c>
    </row>
    <row r="6997" spans="1:7" x14ac:dyDescent="0.3">
      <c r="A6997" s="310">
        <v>3022037</v>
      </c>
      <c r="B6997" t="s">
        <v>24228</v>
      </c>
      <c r="C6997" t="s">
        <v>130</v>
      </c>
      <c r="D6997" t="s">
        <v>371</v>
      </c>
      <c r="E6997">
        <v>615100</v>
      </c>
      <c r="F6997" t="s">
        <v>24196</v>
      </c>
      <c r="G6997" s="7">
        <v>6952.08</v>
      </c>
    </row>
    <row r="6998" spans="1:7" x14ac:dyDescent="0.3">
      <c r="A6998" s="310">
        <v>3022037</v>
      </c>
      <c r="B6998" t="s">
        <v>24228</v>
      </c>
      <c r="C6998" t="s">
        <v>130</v>
      </c>
      <c r="D6998" t="s">
        <v>377</v>
      </c>
      <c r="E6998">
        <v>611130</v>
      </c>
      <c r="F6998" t="s">
        <v>24196</v>
      </c>
      <c r="G6998" s="7">
        <v>0.99</v>
      </c>
    </row>
    <row r="6999" spans="1:7" x14ac:dyDescent="0.3">
      <c r="A6999" s="310">
        <v>3022037</v>
      </c>
      <c r="B6999" t="s">
        <v>24228</v>
      </c>
      <c r="C6999" t="s">
        <v>130</v>
      </c>
      <c r="D6999" t="s">
        <v>373</v>
      </c>
      <c r="E6999">
        <v>616160</v>
      </c>
      <c r="F6999" t="s">
        <v>24196</v>
      </c>
      <c r="G6999" s="7">
        <v>103.64</v>
      </c>
    </row>
    <row r="7000" spans="1:7" x14ac:dyDescent="0.3">
      <c r="A7000" s="310">
        <v>3022037</v>
      </c>
      <c r="B7000" t="s">
        <v>24228</v>
      </c>
      <c r="C7000" t="s">
        <v>130</v>
      </c>
      <c r="D7000" t="s">
        <v>373</v>
      </c>
      <c r="E7000">
        <v>615130</v>
      </c>
      <c r="F7000" t="s">
        <v>24196</v>
      </c>
      <c r="G7000" s="7">
        <v>1349.31</v>
      </c>
    </row>
    <row r="7001" spans="1:7" x14ac:dyDescent="0.3">
      <c r="A7001" s="310">
        <v>3022037</v>
      </c>
      <c r="B7001" t="s">
        <v>24228</v>
      </c>
      <c r="C7001" t="s">
        <v>130</v>
      </c>
      <c r="D7001" t="s">
        <v>373</v>
      </c>
      <c r="E7001">
        <v>615130</v>
      </c>
      <c r="F7001" t="s">
        <v>24196</v>
      </c>
      <c r="G7001" s="7">
        <v>44.04</v>
      </c>
    </row>
    <row r="7002" spans="1:7" x14ac:dyDescent="0.3">
      <c r="A7002" s="310">
        <v>3022037</v>
      </c>
      <c r="B7002" t="s">
        <v>24228</v>
      </c>
      <c r="C7002" t="s">
        <v>130</v>
      </c>
      <c r="D7002" t="s">
        <v>371</v>
      </c>
      <c r="E7002">
        <v>615100</v>
      </c>
      <c r="F7002" t="s">
        <v>24196</v>
      </c>
      <c r="G7002" s="7">
        <v>22.5</v>
      </c>
    </row>
    <row r="7003" spans="1:7" x14ac:dyDescent="0.3">
      <c r="A7003" s="310">
        <v>3022037</v>
      </c>
      <c r="B7003" t="s">
        <v>24228</v>
      </c>
      <c r="C7003" t="s">
        <v>130</v>
      </c>
      <c r="D7003" t="s">
        <v>377</v>
      </c>
      <c r="E7003">
        <v>611110</v>
      </c>
      <c r="F7003" t="s">
        <v>24196</v>
      </c>
      <c r="G7003" s="7">
        <v>-0.06</v>
      </c>
    </row>
    <row r="7004" spans="1:7" x14ac:dyDescent="0.3">
      <c r="A7004" s="310">
        <v>3022037</v>
      </c>
      <c r="B7004" t="s">
        <v>24228</v>
      </c>
      <c r="C7004" t="s">
        <v>130</v>
      </c>
      <c r="D7004" t="s">
        <v>371</v>
      </c>
      <c r="E7004">
        <v>616100</v>
      </c>
      <c r="F7004" t="s">
        <v>24196</v>
      </c>
      <c r="G7004" s="7">
        <v>367.84</v>
      </c>
    </row>
    <row r="7005" spans="1:7" x14ac:dyDescent="0.3">
      <c r="A7005" s="310">
        <v>3022037</v>
      </c>
      <c r="B7005" t="s">
        <v>24228</v>
      </c>
      <c r="C7005" t="s">
        <v>130</v>
      </c>
      <c r="D7005" t="s">
        <v>377</v>
      </c>
      <c r="E7005">
        <v>611110</v>
      </c>
      <c r="F7005" t="s">
        <v>24196</v>
      </c>
      <c r="G7005" s="7">
        <v>0.01</v>
      </c>
    </row>
    <row r="7006" spans="1:7" x14ac:dyDescent="0.3">
      <c r="A7006" s="310">
        <v>3022037</v>
      </c>
      <c r="B7006" t="s">
        <v>24228</v>
      </c>
      <c r="C7006" t="s">
        <v>130</v>
      </c>
      <c r="D7006" t="s">
        <v>377</v>
      </c>
      <c r="E7006">
        <v>611110</v>
      </c>
      <c r="F7006" t="s">
        <v>24196</v>
      </c>
      <c r="G7006" s="7">
        <v>8.2899999999999991</v>
      </c>
    </row>
    <row r="7007" spans="1:7" x14ac:dyDescent="0.3">
      <c r="A7007" s="310">
        <v>3022037</v>
      </c>
      <c r="B7007" t="s">
        <v>24228</v>
      </c>
      <c r="C7007" t="s">
        <v>130</v>
      </c>
      <c r="D7007" t="s">
        <v>373</v>
      </c>
      <c r="E7007">
        <v>615130</v>
      </c>
      <c r="F7007" t="s">
        <v>24196</v>
      </c>
      <c r="G7007" s="7">
        <v>-29.25</v>
      </c>
    </row>
    <row r="7008" spans="1:7" x14ac:dyDescent="0.3">
      <c r="A7008" s="310">
        <v>3022037</v>
      </c>
      <c r="B7008" t="s">
        <v>24228</v>
      </c>
      <c r="C7008" t="s">
        <v>130</v>
      </c>
      <c r="D7008" t="s">
        <v>373</v>
      </c>
      <c r="E7008">
        <v>615130</v>
      </c>
      <c r="F7008" t="s">
        <v>24196</v>
      </c>
      <c r="G7008" s="7">
        <v>-0.01</v>
      </c>
    </row>
    <row r="7009" spans="1:7" x14ac:dyDescent="0.3">
      <c r="A7009" s="310">
        <v>3022037</v>
      </c>
      <c r="B7009" t="s">
        <v>24228</v>
      </c>
      <c r="C7009" t="s">
        <v>130</v>
      </c>
      <c r="D7009" t="s">
        <v>373</v>
      </c>
      <c r="E7009">
        <v>615130</v>
      </c>
      <c r="F7009" t="s">
        <v>24196</v>
      </c>
      <c r="G7009" s="7">
        <v>1233.73</v>
      </c>
    </row>
    <row r="7010" spans="1:7" x14ac:dyDescent="0.3">
      <c r="A7010" s="310">
        <v>3022037</v>
      </c>
      <c r="B7010" t="s">
        <v>24228</v>
      </c>
      <c r="C7010" t="s">
        <v>130</v>
      </c>
      <c r="D7010" t="s">
        <v>377</v>
      </c>
      <c r="E7010">
        <v>611110</v>
      </c>
      <c r="F7010" t="s">
        <v>24196</v>
      </c>
      <c r="G7010" s="7">
        <v>3.18</v>
      </c>
    </row>
    <row r="7011" spans="1:7" x14ac:dyDescent="0.3">
      <c r="A7011" s="310">
        <v>3022037</v>
      </c>
      <c r="B7011" t="s">
        <v>24228</v>
      </c>
      <c r="C7011" t="s">
        <v>130</v>
      </c>
      <c r="D7011" t="s">
        <v>373</v>
      </c>
      <c r="E7011">
        <v>616160</v>
      </c>
      <c r="F7011" t="s">
        <v>24196</v>
      </c>
      <c r="G7011" s="7">
        <v>400.02</v>
      </c>
    </row>
    <row r="7012" spans="1:7" x14ac:dyDescent="0.3">
      <c r="A7012" s="310">
        <v>3022037</v>
      </c>
      <c r="B7012" t="s">
        <v>24228</v>
      </c>
      <c r="C7012" t="s">
        <v>130</v>
      </c>
      <c r="D7012" t="s">
        <v>371</v>
      </c>
      <c r="E7012">
        <v>616100</v>
      </c>
      <c r="F7012" t="s">
        <v>24196</v>
      </c>
      <c r="G7012" s="7">
        <v>391.49</v>
      </c>
    </row>
    <row r="7013" spans="1:7" x14ac:dyDescent="0.3">
      <c r="A7013" s="310">
        <v>3022037</v>
      </c>
      <c r="B7013" t="s">
        <v>24228</v>
      </c>
      <c r="C7013" t="s">
        <v>130</v>
      </c>
      <c r="D7013" t="s">
        <v>377</v>
      </c>
      <c r="E7013">
        <v>611110</v>
      </c>
      <c r="F7013" t="s">
        <v>24196</v>
      </c>
      <c r="G7013" s="7">
        <v>5.26</v>
      </c>
    </row>
    <row r="7014" spans="1:7" x14ac:dyDescent="0.3">
      <c r="A7014" s="310">
        <v>3022037</v>
      </c>
      <c r="B7014" t="s">
        <v>24228</v>
      </c>
      <c r="C7014" t="s">
        <v>130</v>
      </c>
      <c r="D7014" t="s">
        <v>377</v>
      </c>
      <c r="E7014">
        <v>611110</v>
      </c>
      <c r="F7014" t="s">
        <v>24196</v>
      </c>
      <c r="G7014" s="7">
        <v>1.89</v>
      </c>
    </row>
    <row r="7015" spans="1:7" x14ac:dyDescent="0.3">
      <c r="A7015" s="310">
        <v>3022037</v>
      </c>
      <c r="B7015" t="s">
        <v>24228</v>
      </c>
      <c r="C7015" t="s">
        <v>130</v>
      </c>
      <c r="D7015" t="s">
        <v>377</v>
      </c>
      <c r="E7015">
        <v>611110</v>
      </c>
      <c r="F7015" t="s">
        <v>24196</v>
      </c>
      <c r="G7015" s="7">
        <v>-0.06</v>
      </c>
    </row>
    <row r="7016" spans="1:7" x14ac:dyDescent="0.3">
      <c r="A7016" s="310">
        <v>3022037</v>
      </c>
      <c r="B7016" t="s">
        <v>24228</v>
      </c>
      <c r="C7016" t="s">
        <v>130</v>
      </c>
      <c r="D7016" t="s">
        <v>371</v>
      </c>
      <c r="E7016">
        <v>616100</v>
      </c>
      <c r="F7016" t="s">
        <v>24196</v>
      </c>
      <c r="G7016" s="7">
        <v>301.44</v>
      </c>
    </row>
    <row r="7017" spans="1:7" x14ac:dyDescent="0.3">
      <c r="A7017" s="310">
        <v>3022037</v>
      </c>
      <c r="B7017" t="s">
        <v>24228</v>
      </c>
      <c r="C7017" t="s">
        <v>130</v>
      </c>
      <c r="D7017" t="s">
        <v>371</v>
      </c>
      <c r="E7017">
        <v>616100</v>
      </c>
      <c r="F7017" t="s">
        <v>24196</v>
      </c>
      <c r="G7017" s="7">
        <v>709.77</v>
      </c>
    </row>
    <row r="7018" spans="1:7" x14ac:dyDescent="0.3">
      <c r="A7018" s="310">
        <v>3022037</v>
      </c>
      <c r="B7018" t="s">
        <v>24228</v>
      </c>
      <c r="C7018" t="s">
        <v>130</v>
      </c>
      <c r="D7018" t="s">
        <v>377</v>
      </c>
      <c r="E7018">
        <v>611110</v>
      </c>
      <c r="F7018" t="s">
        <v>24196</v>
      </c>
      <c r="G7018" s="7">
        <v>-0.06</v>
      </c>
    </row>
    <row r="7019" spans="1:7" x14ac:dyDescent="0.3">
      <c r="A7019" s="310">
        <v>3022037</v>
      </c>
      <c r="B7019" t="s">
        <v>24228</v>
      </c>
      <c r="C7019" t="s">
        <v>130</v>
      </c>
      <c r="D7019" t="s">
        <v>373</v>
      </c>
      <c r="E7019">
        <v>615130</v>
      </c>
      <c r="F7019" t="s">
        <v>24196</v>
      </c>
      <c r="G7019" s="7">
        <v>-0.01</v>
      </c>
    </row>
    <row r="7020" spans="1:7" x14ac:dyDescent="0.3">
      <c r="A7020" s="310">
        <v>3022037</v>
      </c>
      <c r="B7020" t="s">
        <v>24228</v>
      </c>
      <c r="C7020" t="s">
        <v>130</v>
      </c>
      <c r="D7020" t="s">
        <v>373</v>
      </c>
      <c r="E7020">
        <v>616160</v>
      </c>
      <c r="F7020" t="s">
        <v>24196</v>
      </c>
      <c r="G7020" s="7">
        <v>203.18</v>
      </c>
    </row>
    <row r="7021" spans="1:7" x14ac:dyDescent="0.3">
      <c r="A7021" s="310">
        <v>3022037</v>
      </c>
      <c r="B7021" t="s">
        <v>24228</v>
      </c>
      <c r="C7021" t="s">
        <v>130</v>
      </c>
      <c r="D7021" t="s">
        <v>377</v>
      </c>
      <c r="E7021">
        <v>611110</v>
      </c>
      <c r="F7021" t="s">
        <v>24196</v>
      </c>
      <c r="G7021" s="7">
        <v>-3.7</v>
      </c>
    </row>
    <row r="7022" spans="1:7" x14ac:dyDescent="0.3">
      <c r="A7022" s="310">
        <v>3022037</v>
      </c>
      <c r="B7022" t="s">
        <v>24228</v>
      </c>
      <c r="C7022" t="s">
        <v>130</v>
      </c>
      <c r="D7022" t="s">
        <v>377</v>
      </c>
      <c r="E7022">
        <v>611110</v>
      </c>
      <c r="F7022" t="s">
        <v>24196</v>
      </c>
      <c r="G7022" s="7">
        <v>-0.06</v>
      </c>
    </row>
    <row r="7023" spans="1:7" x14ac:dyDescent="0.3">
      <c r="A7023" s="310">
        <v>3022037</v>
      </c>
      <c r="B7023" t="s">
        <v>24228</v>
      </c>
      <c r="C7023" t="s">
        <v>130</v>
      </c>
      <c r="D7023" t="s">
        <v>373</v>
      </c>
      <c r="E7023">
        <v>615130</v>
      </c>
      <c r="F7023" t="s">
        <v>24196</v>
      </c>
      <c r="G7023" s="7">
        <v>2582.96</v>
      </c>
    </row>
    <row r="7024" spans="1:7" x14ac:dyDescent="0.3">
      <c r="A7024" s="310">
        <v>3022037</v>
      </c>
      <c r="B7024" t="s">
        <v>24228</v>
      </c>
      <c r="C7024" t="s">
        <v>130</v>
      </c>
      <c r="D7024" t="s">
        <v>374</v>
      </c>
      <c r="E7024">
        <v>615120</v>
      </c>
      <c r="F7024" t="s">
        <v>24196</v>
      </c>
      <c r="G7024" s="7">
        <v>1.5</v>
      </c>
    </row>
    <row r="7025" spans="1:7" x14ac:dyDescent="0.3">
      <c r="A7025" s="310">
        <v>3022037</v>
      </c>
      <c r="B7025" t="s">
        <v>24228</v>
      </c>
      <c r="C7025" t="s">
        <v>130</v>
      </c>
      <c r="D7025" t="s">
        <v>373</v>
      </c>
      <c r="E7025">
        <v>615130</v>
      </c>
      <c r="F7025" t="s">
        <v>24196</v>
      </c>
      <c r="G7025" s="7">
        <v>-29.25</v>
      </c>
    </row>
    <row r="7026" spans="1:7" x14ac:dyDescent="0.3">
      <c r="A7026" s="310">
        <v>3022037</v>
      </c>
      <c r="B7026" t="s">
        <v>24228</v>
      </c>
      <c r="C7026" t="s">
        <v>130</v>
      </c>
      <c r="D7026" t="s">
        <v>377</v>
      </c>
      <c r="E7026">
        <v>611110</v>
      </c>
      <c r="F7026" t="s">
        <v>24196</v>
      </c>
      <c r="G7026" s="7">
        <v>-0.01</v>
      </c>
    </row>
    <row r="7027" spans="1:7" x14ac:dyDescent="0.3">
      <c r="A7027" s="310">
        <v>3022037</v>
      </c>
      <c r="B7027" t="s">
        <v>24228</v>
      </c>
      <c r="C7027" t="s">
        <v>130</v>
      </c>
      <c r="D7027" t="s">
        <v>375</v>
      </c>
      <c r="E7027">
        <v>615140</v>
      </c>
      <c r="F7027" t="s">
        <v>24196</v>
      </c>
      <c r="G7027" s="7">
        <v>32.54</v>
      </c>
    </row>
    <row r="7028" spans="1:7" x14ac:dyDescent="0.3">
      <c r="A7028" s="310">
        <v>3022037</v>
      </c>
      <c r="B7028" t="s">
        <v>24228</v>
      </c>
      <c r="C7028" t="s">
        <v>130</v>
      </c>
      <c r="D7028" t="s">
        <v>373</v>
      </c>
      <c r="E7028">
        <v>615130</v>
      </c>
      <c r="F7028" t="s">
        <v>24196</v>
      </c>
      <c r="G7028" s="7">
        <v>7.12</v>
      </c>
    </row>
    <row r="7029" spans="1:7" x14ac:dyDescent="0.3">
      <c r="A7029" s="310">
        <v>3022037</v>
      </c>
      <c r="B7029" t="s">
        <v>24228</v>
      </c>
      <c r="C7029" t="s">
        <v>130</v>
      </c>
      <c r="D7029" t="s">
        <v>377</v>
      </c>
      <c r="E7029">
        <v>611110</v>
      </c>
      <c r="F7029" t="s">
        <v>24196</v>
      </c>
      <c r="G7029" s="7">
        <v>-3.7</v>
      </c>
    </row>
    <row r="7030" spans="1:7" x14ac:dyDescent="0.3">
      <c r="A7030" s="310">
        <v>3022037</v>
      </c>
      <c r="B7030" t="s">
        <v>24228</v>
      </c>
      <c r="C7030" t="s">
        <v>130</v>
      </c>
      <c r="D7030" t="s">
        <v>373</v>
      </c>
      <c r="E7030">
        <v>615130</v>
      </c>
      <c r="F7030" t="s">
        <v>24196</v>
      </c>
      <c r="G7030" s="7">
        <v>-29.25</v>
      </c>
    </row>
    <row r="7031" spans="1:7" x14ac:dyDescent="0.3">
      <c r="A7031" s="310">
        <v>3022037</v>
      </c>
      <c r="B7031" t="s">
        <v>24228</v>
      </c>
      <c r="C7031" t="s">
        <v>130</v>
      </c>
      <c r="D7031" t="s">
        <v>373</v>
      </c>
      <c r="E7031">
        <v>615130</v>
      </c>
      <c r="F7031" t="s">
        <v>24196</v>
      </c>
      <c r="G7031" s="7">
        <v>-29.25</v>
      </c>
    </row>
    <row r="7032" spans="1:7" x14ac:dyDescent="0.3">
      <c r="A7032" s="310">
        <v>3022037</v>
      </c>
      <c r="B7032" t="s">
        <v>24228</v>
      </c>
      <c r="C7032" t="s">
        <v>130</v>
      </c>
      <c r="D7032" t="s">
        <v>371</v>
      </c>
      <c r="E7032">
        <v>616100</v>
      </c>
      <c r="F7032" t="s">
        <v>24196</v>
      </c>
      <c r="G7032" s="7">
        <v>612.37</v>
      </c>
    </row>
    <row r="7033" spans="1:7" x14ac:dyDescent="0.3">
      <c r="A7033" s="310">
        <v>3022037</v>
      </c>
      <c r="B7033" t="s">
        <v>24228</v>
      </c>
      <c r="C7033" t="s">
        <v>130</v>
      </c>
      <c r="D7033" t="s">
        <v>371</v>
      </c>
      <c r="E7033">
        <v>617100</v>
      </c>
      <c r="F7033" t="s">
        <v>24196</v>
      </c>
      <c r="G7033" s="7">
        <v>822.9</v>
      </c>
    </row>
    <row r="7034" spans="1:7" x14ac:dyDescent="0.3">
      <c r="A7034" s="310">
        <v>3022037</v>
      </c>
      <c r="B7034" t="s">
        <v>24228</v>
      </c>
      <c r="C7034" t="s">
        <v>130</v>
      </c>
      <c r="D7034" t="s">
        <v>377</v>
      </c>
      <c r="E7034">
        <v>611110</v>
      </c>
      <c r="F7034" t="s">
        <v>24196</v>
      </c>
      <c r="G7034" s="7">
        <v>0.01</v>
      </c>
    </row>
    <row r="7035" spans="1:7" x14ac:dyDescent="0.3">
      <c r="A7035" s="310">
        <v>3022037</v>
      </c>
      <c r="B7035" t="s">
        <v>24228</v>
      </c>
      <c r="C7035" t="s">
        <v>130</v>
      </c>
      <c r="D7035" t="s">
        <v>373</v>
      </c>
      <c r="E7035">
        <v>615130</v>
      </c>
      <c r="F7035" t="s">
        <v>24196</v>
      </c>
      <c r="G7035" s="7">
        <v>-0.01</v>
      </c>
    </row>
    <row r="7036" spans="1:7" x14ac:dyDescent="0.3">
      <c r="A7036" s="310">
        <v>3022037</v>
      </c>
      <c r="B7036" t="s">
        <v>24228</v>
      </c>
      <c r="C7036" t="s">
        <v>130</v>
      </c>
      <c r="D7036" t="s">
        <v>377</v>
      </c>
      <c r="E7036">
        <v>611130</v>
      </c>
      <c r="F7036" t="s">
        <v>24196</v>
      </c>
      <c r="G7036" s="7">
        <v>1.24</v>
      </c>
    </row>
    <row r="7037" spans="1:7" x14ac:dyDescent="0.3">
      <c r="A7037" s="310">
        <v>3022037</v>
      </c>
      <c r="B7037" t="s">
        <v>24228</v>
      </c>
      <c r="C7037" t="s">
        <v>130</v>
      </c>
      <c r="D7037" t="s">
        <v>371</v>
      </c>
      <c r="E7037">
        <v>616100</v>
      </c>
      <c r="F7037" t="s">
        <v>24196</v>
      </c>
      <c r="G7037" s="7">
        <v>439.55</v>
      </c>
    </row>
    <row r="7038" spans="1:7" x14ac:dyDescent="0.3">
      <c r="A7038" s="310">
        <v>3022037</v>
      </c>
      <c r="B7038" t="s">
        <v>24228</v>
      </c>
      <c r="C7038" t="s">
        <v>130</v>
      </c>
      <c r="D7038" t="s">
        <v>373</v>
      </c>
      <c r="E7038">
        <v>615130</v>
      </c>
      <c r="F7038" t="s">
        <v>24196</v>
      </c>
      <c r="G7038" s="7">
        <v>7.12</v>
      </c>
    </row>
    <row r="7039" spans="1:7" x14ac:dyDescent="0.3">
      <c r="A7039" s="310">
        <v>3022037</v>
      </c>
      <c r="B7039" t="s">
        <v>24228</v>
      </c>
      <c r="C7039" t="s">
        <v>130</v>
      </c>
      <c r="D7039" t="s">
        <v>373</v>
      </c>
      <c r="E7039">
        <v>615130</v>
      </c>
      <c r="F7039" t="s">
        <v>24196</v>
      </c>
      <c r="G7039" s="7">
        <v>1423.54</v>
      </c>
    </row>
    <row r="7040" spans="1:7" x14ac:dyDescent="0.3">
      <c r="A7040" s="310">
        <v>3022037</v>
      </c>
      <c r="B7040" t="s">
        <v>24228</v>
      </c>
      <c r="C7040" t="s">
        <v>130</v>
      </c>
      <c r="D7040" t="s">
        <v>373</v>
      </c>
      <c r="E7040">
        <v>615130</v>
      </c>
      <c r="F7040" t="s">
        <v>24196</v>
      </c>
      <c r="G7040" s="7">
        <v>-0.01</v>
      </c>
    </row>
    <row r="7041" spans="1:7" x14ac:dyDescent="0.3">
      <c r="A7041" s="310">
        <v>3022037</v>
      </c>
      <c r="B7041" t="s">
        <v>24228</v>
      </c>
      <c r="C7041" t="s">
        <v>130</v>
      </c>
      <c r="D7041" t="s">
        <v>377</v>
      </c>
      <c r="E7041">
        <v>611130</v>
      </c>
      <c r="F7041" t="s">
        <v>24196</v>
      </c>
      <c r="G7041" s="7">
        <v>124.75</v>
      </c>
    </row>
    <row r="7042" spans="1:7" x14ac:dyDescent="0.3">
      <c r="A7042" s="310">
        <v>3022037</v>
      </c>
      <c r="B7042" t="s">
        <v>24228</v>
      </c>
      <c r="C7042" t="s">
        <v>130</v>
      </c>
      <c r="D7042" t="s">
        <v>377</v>
      </c>
      <c r="E7042">
        <v>611110</v>
      </c>
      <c r="F7042" t="s">
        <v>24196</v>
      </c>
      <c r="G7042" s="7">
        <v>0.01</v>
      </c>
    </row>
    <row r="7043" spans="1:7" x14ac:dyDescent="0.3">
      <c r="A7043" s="310">
        <v>3022037</v>
      </c>
      <c r="B7043" t="s">
        <v>24228</v>
      </c>
      <c r="C7043" t="s">
        <v>130</v>
      </c>
      <c r="D7043" t="s">
        <v>373</v>
      </c>
      <c r="E7043">
        <v>615130</v>
      </c>
      <c r="F7043" t="s">
        <v>24196</v>
      </c>
      <c r="G7043" s="7">
        <v>-0.01</v>
      </c>
    </row>
    <row r="7044" spans="1:7" x14ac:dyDescent="0.3">
      <c r="A7044" s="310">
        <v>3022037</v>
      </c>
      <c r="B7044" t="s">
        <v>24228</v>
      </c>
      <c r="C7044" t="s">
        <v>130</v>
      </c>
      <c r="D7044" t="s">
        <v>377</v>
      </c>
      <c r="E7044">
        <v>611110</v>
      </c>
      <c r="F7044" t="s">
        <v>24196</v>
      </c>
      <c r="G7044" s="7">
        <v>-3.7</v>
      </c>
    </row>
    <row r="7045" spans="1:7" x14ac:dyDescent="0.3">
      <c r="A7045" s="310">
        <v>3022037</v>
      </c>
      <c r="B7045" t="s">
        <v>24228</v>
      </c>
      <c r="C7045" t="s">
        <v>130</v>
      </c>
      <c r="D7045" t="s">
        <v>371</v>
      </c>
      <c r="E7045">
        <v>615100</v>
      </c>
      <c r="F7045" t="s">
        <v>24196</v>
      </c>
      <c r="G7045" s="7">
        <v>3360.17</v>
      </c>
    </row>
    <row r="7046" spans="1:7" x14ac:dyDescent="0.3">
      <c r="A7046" s="310">
        <v>3022037</v>
      </c>
      <c r="B7046" t="s">
        <v>24228</v>
      </c>
      <c r="C7046" t="s">
        <v>130</v>
      </c>
      <c r="D7046" t="s">
        <v>371</v>
      </c>
      <c r="E7046">
        <v>615100</v>
      </c>
      <c r="F7046" t="s">
        <v>24196</v>
      </c>
      <c r="G7046" s="7">
        <v>17.68</v>
      </c>
    </row>
    <row r="7047" spans="1:7" x14ac:dyDescent="0.3">
      <c r="A7047" s="310">
        <v>3022037</v>
      </c>
      <c r="B7047" t="s">
        <v>24228</v>
      </c>
      <c r="C7047" t="s">
        <v>130</v>
      </c>
      <c r="D7047" t="s">
        <v>371</v>
      </c>
      <c r="E7047">
        <v>617100</v>
      </c>
      <c r="F7047" t="s">
        <v>24196</v>
      </c>
      <c r="G7047" s="7">
        <v>1290.46</v>
      </c>
    </row>
    <row r="7048" spans="1:7" x14ac:dyDescent="0.3">
      <c r="A7048" s="310">
        <v>3022037</v>
      </c>
      <c r="B7048" t="s">
        <v>24228</v>
      </c>
      <c r="C7048" t="s">
        <v>130</v>
      </c>
      <c r="D7048" t="s">
        <v>377</v>
      </c>
      <c r="E7048">
        <v>611130</v>
      </c>
      <c r="F7048" t="s">
        <v>24196</v>
      </c>
      <c r="G7048" s="7">
        <v>87.81</v>
      </c>
    </row>
    <row r="7049" spans="1:7" x14ac:dyDescent="0.3">
      <c r="A7049" s="310">
        <v>3022037</v>
      </c>
      <c r="B7049" t="s">
        <v>24228</v>
      </c>
      <c r="C7049" t="s">
        <v>130</v>
      </c>
      <c r="D7049" t="s">
        <v>373</v>
      </c>
      <c r="E7049">
        <v>615130</v>
      </c>
      <c r="F7049" t="s">
        <v>24196</v>
      </c>
      <c r="G7049" s="7">
        <v>16.55</v>
      </c>
    </row>
    <row r="7050" spans="1:7" x14ac:dyDescent="0.3">
      <c r="A7050" s="310">
        <v>3022037</v>
      </c>
      <c r="B7050" t="s">
        <v>24228</v>
      </c>
      <c r="C7050" t="s">
        <v>130</v>
      </c>
      <c r="D7050" t="s">
        <v>373</v>
      </c>
      <c r="E7050">
        <v>617150</v>
      </c>
      <c r="F7050" t="s">
        <v>24196</v>
      </c>
      <c r="G7050" s="7">
        <v>422.85</v>
      </c>
    </row>
    <row r="7051" spans="1:7" x14ac:dyDescent="0.3">
      <c r="A7051" s="310">
        <v>3022037</v>
      </c>
      <c r="B7051" t="s">
        <v>24228</v>
      </c>
      <c r="C7051" t="s">
        <v>130</v>
      </c>
      <c r="D7051" t="s">
        <v>377</v>
      </c>
      <c r="E7051">
        <v>611110</v>
      </c>
      <c r="F7051" t="s">
        <v>24196</v>
      </c>
      <c r="G7051" s="7">
        <v>-0.06</v>
      </c>
    </row>
    <row r="7052" spans="1:7" x14ac:dyDescent="0.3">
      <c r="A7052" s="310">
        <v>3022037</v>
      </c>
      <c r="B7052" t="s">
        <v>24228</v>
      </c>
      <c r="C7052" t="s">
        <v>130</v>
      </c>
      <c r="D7052" t="s">
        <v>373</v>
      </c>
      <c r="E7052">
        <v>615130</v>
      </c>
      <c r="F7052" t="s">
        <v>24196</v>
      </c>
      <c r="G7052" s="7">
        <v>906.9</v>
      </c>
    </row>
    <row r="7053" spans="1:7" x14ac:dyDescent="0.3">
      <c r="A7053" s="310">
        <v>3022037</v>
      </c>
      <c r="B7053" t="s">
        <v>24228</v>
      </c>
      <c r="C7053" t="s">
        <v>130</v>
      </c>
      <c r="D7053" t="s">
        <v>377</v>
      </c>
      <c r="E7053">
        <v>611110</v>
      </c>
      <c r="F7053" t="s">
        <v>24196</v>
      </c>
      <c r="G7053" s="7">
        <v>6.07</v>
      </c>
    </row>
    <row r="7054" spans="1:7" x14ac:dyDescent="0.3">
      <c r="A7054" s="310">
        <v>3022037</v>
      </c>
      <c r="B7054" t="s">
        <v>24228</v>
      </c>
      <c r="C7054" t="s">
        <v>130</v>
      </c>
      <c r="D7054" t="s">
        <v>377</v>
      </c>
      <c r="E7054">
        <v>611110</v>
      </c>
      <c r="F7054" t="s">
        <v>24196</v>
      </c>
      <c r="G7054" s="7">
        <v>-0.01</v>
      </c>
    </row>
    <row r="7055" spans="1:7" x14ac:dyDescent="0.3">
      <c r="A7055" s="310">
        <v>3022037</v>
      </c>
      <c r="B7055" t="s">
        <v>24228</v>
      </c>
      <c r="C7055" t="s">
        <v>130</v>
      </c>
      <c r="D7055" t="s">
        <v>377</v>
      </c>
      <c r="E7055">
        <v>611110</v>
      </c>
      <c r="F7055" t="s">
        <v>24196</v>
      </c>
      <c r="G7055" s="7">
        <v>4.68</v>
      </c>
    </row>
    <row r="7056" spans="1:7" x14ac:dyDescent="0.3">
      <c r="A7056" s="310">
        <v>3022037</v>
      </c>
      <c r="B7056" t="s">
        <v>24228</v>
      </c>
      <c r="C7056" t="s">
        <v>130</v>
      </c>
      <c r="D7056" t="s">
        <v>377</v>
      </c>
      <c r="E7056">
        <v>611110</v>
      </c>
      <c r="F7056" t="s">
        <v>24196</v>
      </c>
      <c r="G7056" s="7">
        <v>3.49</v>
      </c>
    </row>
    <row r="7057" spans="1:7" x14ac:dyDescent="0.3">
      <c r="A7057" s="310">
        <v>3022037</v>
      </c>
      <c r="B7057" t="s">
        <v>24228</v>
      </c>
      <c r="C7057" t="s">
        <v>130</v>
      </c>
      <c r="D7057" t="s">
        <v>377</v>
      </c>
      <c r="E7057">
        <v>611110</v>
      </c>
      <c r="F7057" t="s">
        <v>24196</v>
      </c>
      <c r="G7057" s="7">
        <v>-3.7</v>
      </c>
    </row>
    <row r="7058" spans="1:7" x14ac:dyDescent="0.3">
      <c r="A7058" s="310">
        <v>3022037</v>
      </c>
      <c r="B7058" t="s">
        <v>24228</v>
      </c>
      <c r="C7058" t="s">
        <v>130</v>
      </c>
      <c r="D7058" t="s">
        <v>377</v>
      </c>
      <c r="E7058">
        <v>611110</v>
      </c>
      <c r="F7058" t="s">
        <v>24196</v>
      </c>
      <c r="G7058" s="7">
        <v>-0.06</v>
      </c>
    </row>
    <row r="7059" spans="1:7" x14ac:dyDescent="0.3">
      <c r="A7059" s="310">
        <v>3022037</v>
      </c>
      <c r="B7059" t="s">
        <v>24228</v>
      </c>
      <c r="C7059" t="s">
        <v>130</v>
      </c>
      <c r="D7059" t="s">
        <v>377</v>
      </c>
      <c r="E7059">
        <v>611110</v>
      </c>
      <c r="F7059" t="s">
        <v>24196</v>
      </c>
      <c r="G7059" s="7">
        <v>2.1800000000000002</v>
      </c>
    </row>
    <row r="7060" spans="1:7" x14ac:dyDescent="0.3">
      <c r="A7060" s="310">
        <v>3022037</v>
      </c>
      <c r="B7060" t="s">
        <v>24228</v>
      </c>
      <c r="C7060" t="s">
        <v>130</v>
      </c>
      <c r="D7060" t="s">
        <v>377</v>
      </c>
      <c r="E7060">
        <v>611110</v>
      </c>
      <c r="F7060" t="s">
        <v>24196</v>
      </c>
      <c r="G7060" s="7">
        <v>0.01</v>
      </c>
    </row>
    <row r="7061" spans="1:7" x14ac:dyDescent="0.3">
      <c r="A7061" s="310">
        <v>3022037</v>
      </c>
      <c r="B7061" t="s">
        <v>24228</v>
      </c>
      <c r="C7061" t="s">
        <v>130</v>
      </c>
      <c r="D7061" t="s">
        <v>371</v>
      </c>
      <c r="E7061">
        <v>616100</v>
      </c>
      <c r="F7061" t="s">
        <v>24196</v>
      </c>
      <c r="G7061" s="7">
        <v>467.82</v>
      </c>
    </row>
    <row r="7062" spans="1:7" x14ac:dyDescent="0.3">
      <c r="A7062" s="310">
        <v>3022037</v>
      </c>
      <c r="B7062" t="s">
        <v>24228</v>
      </c>
      <c r="C7062" t="s">
        <v>130</v>
      </c>
      <c r="D7062" t="s">
        <v>373</v>
      </c>
      <c r="E7062">
        <v>615130</v>
      </c>
      <c r="F7062" t="s">
        <v>24196</v>
      </c>
      <c r="G7062" s="7">
        <v>5.54</v>
      </c>
    </row>
    <row r="7063" spans="1:7" x14ac:dyDescent="0.3">
      <c r="A7063" s="310">
        <v>3022037</v>
      </c>
      <c r="B7063" t="s">
        <v>24228</v>
      </c>
      <c r="C7063" t="s">
        <v>130</v>
      </c>
      <c r="D7063" t="s">
        <v>377</v>
      </c>
      <c r="E7063">
        <v>611110</v>
      </c>
      <c r="F7063" t="s">
        <v>24196</v>
      </c>
      <c r="G7063" s="7">
        <v>75.97</v>
      </c>
    </row>
    <row r="7064" spans="1:7" x14ac:dyDescent="0.3">
      <c r="A7064" s="310">
        <v>3022037</v>
      </c>
      <c r="B7064" t="s">
        <v>24228</v>
      </c>
      <c r="C7064" t="s">
        <v>130</v>
      </c>
      <c r="D7064" t="s">
        <v>373</v>
      </c>
      <c r="E7064">
        <v>617150</v>
      </c>
      <c r="F7064" t="s">
        <v>24196</v>
      </c>
      <c r="G7064" s="7">
        <v>361.39</v>
      </c>
    </row>
    <row r="7065" spans="1:7" x14ac:dyDescent="0.3">
      <c r="A7065" s="310">
        <v>3022037</v>
      </c>
      <c r="B7065" t="s">
        <v>24228</v>
      </c>
      <c r="C7065" t="s">
        <v>130</v>
      </c>
      <c r="D7065" t="s">
        <v>373</v>
      </c>
      <c r="E7065">
        <v>615130</v>
      </c>
      <c r="F7065" t="s">
        <v>24196</v>
      </c>
      <c r="G7065" s="7">
        <v>-29.25</v>
      </c>
    </row>
    <row r="7066" spans="1:7" x14ac:dyDescent="0.3">
      <c r="A7066" s="310">
        <v>3022037</v>
      </c>
      <c r="B7066" t="s">
        <v>24228</v>
      </c>
      <c r="C7066" t="s">
        <v>130</v>
      </c>
      <c r="D7066" t="s">
        <v>377</v>
      </c>
      <c r="E7066">
        <v>611110</v>
      </c>
      <c r="F7066" t="s">
        <v>24196</v>
      </c>
      <c r="G7066" s="7">
        <v>0.01</v>
      </c>
    </row>
    <row r="7067" spans="1:7" x14ac:dyDescent="0.3">
      <c r="A7067" s="310">
        <v>3022037</v>
      </c>
      <c r="B7067" t="s">
        <v>24228</v>
      </c>
      <c r="C7067" t="s">
        <v>130</v>
      </c>
      <c r="D7067" t="s">
        <v>373</v>
      </c>
      <c r="E7067">
        <v>615130</v>
      </c>
      <c r="F7067" t="s">
        <v>24196</v>
      </c>
      <c r="G7067" s="7">
        <v>-0.01</v>
      </c>
    </row>
    <row r="7068" spans="1:7" x14ac:dyDescent="0.3">
      <c r="A7068" s="310">
        <v>3022037</v>
      </c>
      <c r="B7068" t="s">
        <v>24228</v>
      </c>
      <c r="C7068" t="s">
        <v>130</v>
      </c>
      <c r="D7068" t="s">
        <v>377</v>
      </c>
      <c r="E7068">
        <v>611110</v>
      </c>
      <c r="F7068" t="s">
        <v>24196</v>
      </c>
      <c r="G7068" s="7">
        <v>0.01</v>
      </c>
    </row>
    <row r="7069" spans="1:7" x14ac:dyDescent="0.3">
      <c r="A7069" s="310">
        <v>3022037</v>
      </c>
      <c r="B7069" t="s">
        <v>24228</v>
      </c>
      <c r="C7069" t="s">
        <v>130</v>
      </c>
      <c r="D7069" t="s">
        <v>373</v>
      </c>
      <c r="E7069">
        <v>615130</v>
      </c>
      <c r="F7069" t="s">
        <v>24196</v>
      </c>
      <c r="G7069" s="7">
        <v>-29.25</v>
      </c>
    </row>
    <row r="7070" spans="1:7" x14ac:dyDescent="0.3">
      <c r="A7070" s="310">
        <v>3022037</v>
      </c>
      <c r="B7070" t="s">
        <v>24228</v>
      </c>
      <c r="C7070" t="s">
        <v>130</v>
      </c>
      <c r="D7070" t="s">
        <v>377</v>
      </c>
      <c r="E7070">
        <v>611110</v>
      </c>
      <c r="F7070" t="s">
        <v>24196</v>
      </c>
      <c r="G7070" s="7">
        <v>-0.06</v>
      </c>
    </row>
    <row r="7071" spans="1:7" x14ac:dyDescent="0.3">
      <c r="A7071" s="310">
        <v>3022037</v>
      </c>
      <c r="B7071" t="s">
        <v>24228</v>
      </c>
      <c r="C7071" t="s">
        <v>130</v>
      </c>
      <c r="D7071" t="s">
        <v>373</v>
      </c>
      <c r="E7071">
        <v>615130</v>
      </c>
      <c r="F7071" t="s">
        <v>24196</v>
      </c>
      <c r="G7071" s="7">
        <v>-29.25</v>
      </c>
    </row>
    <row r="7072" spans="1:7" x14ac:dyDescent="0.3">
      <c r="A7072" s="310">
        <v>3022037</v>
      </c>
      <c r="B7072" t="s">
        <v>24228</v>
      </c>
      <c r="C7072" t="s">
        <v>130</v>
      </c>
      <c r="D7072" t="s">
        <v>371</v>
      </c>
      <c r="E7072">
        <v>615100</v>
      </c>
      <c r="F7072" t="s">
        <v>24196</v>
      </c>
      <c r="G7072" s="7">
        <v>2426.6</v>
      </c>
    </row>
    <row r="7073" spans="1:7" x14ac:dyDescent="0.3">
      <c r="A7073" s="310">
        <v>3022037</v>
      </c>
      <c r="B7073" t="s">
        <v>24228</v>
      </c>
      <c r="C7073" t="s">
        <v>130</v>
      </c>
      <c r="D7073" t="s">
        <v>373</v>
      </c>
      <c r="E7073">
        <v>615130</v>
      </c>
      <c r="F7073" t="s">
        <v>24196</v>
      </c>
      <c r="G7073" s="7">
        <v>-0.01</v>
      </c>
    </row>
    <row r="7074" spans="1:7" x14ac:dyDescent="0.3">
      <c r="A7074" s="310">
        <v>3022037</v>
      </c>
      <c r="B7074" t="s">
        <v>24228</v>
      </c>
      <c r="C7074" t="s">
        <v>130</v>
      </c>
      <c r="D7074" t="s">
        <v>373</v>
      </c>
      <c r="E7074">
        <v>615130</v>
      </c>
      <c r="F7074" t="s">
        <v>24196</v>
      </c>
      <c r="G7074" s="7">
        <v>-29.25</v>
      </c>
    </row>
    <row r="7075" spans="1:7" x14ac:dyDescent="0.3">
      <c r="A7075" s="310">
        <v>3022037</v>
      </c>
      <c r="B7075" t="s">
        <v>24228</v>
      </c>
      <c r="C7075" t="s">
        <v>130</v>
      </c>
      <c r="D7075" t="s">
        <v>373</v>
      </c>
      <c r="E7075">
        <v>615130</v>
      </c>
      <c r="F7075" t="s">
        <v>24196</v>
      </c>
      <c r="G7075" s="7">
        <v>10.68</v>
      </c>
    </row>
    <row r="7076" spans="1:7" x14ac:dyDescent="0.3">
      <c r="A7076" s="310">
        <v>3022037</v>
      </c>
      <c r="B7076" t="s">
        <v>24228</v>
      </c>
      <c r="C7076" t="s">
        <v>130</v>
      </c>
      <c r="D7076" t="s">
        <v>377</v>
      </c>
      <c r="E7076">
        <v>611130</v>
      </c>
      <c r="F7076" t="s">
        <v>24196</v>
      </c>
      <c r="G7076" s="7">
        <v>5.19</v>
      </c>
    </row>
    <row r="7077" spans="1:7" x14ac:dyDescent="0.3">
      <c r="A7077" s="310">
        <v>3022037</v>
      </c>
      <c r="B7077" t="s">
        <v>24228</v>
      </c>
      <c r="C7077" t="s">
        <v>130</v>
      </c>
      <c r="D7077" t="s">
        <v>377</v>
      </c>
      <c r="E7077">
        <v>611110</v>
      </c>
      <c r="F7077" t="s">
        <v>24196</v>
      </c>
      <c r="G7077" s="7">
        <v>0.01</v>
      </c>
    </row>
    <row r="7078" spans="1:7" x14ac:dyDescent="0.3">
      <c r="A7078" s="310">
        <v>3022037</v>
      </c>
      <c r="B7078" t="s">
        <v>24228</v>
      </c>
      <c r="C7078" t="s">
        <v>130</v>
      </c>
      <c r="D7078" t="s">
        <v>373</v>
      </c>
      <c r="E7078">
        <v>615130</v>
      </c>
      <c r="F7078" t="s">
        <v>24196</v>
      </c>
      <c r="G7078" s="7">
        <v>15.19</v>
      </c>
    </row>
    <row r="7079" spans="1:7" x14ac:dyDescent="0.3">
      <c r="A7079" s="310">
        <v>3022037</v>
      </c>
      <c r="B7079" t="s">
        <v>24228</v>
      </c>
      <c r="C7079" t="s">
        <v>130</v>
      </c>
      <c r="D7079" t="s">
        <v>377</v>
      </c>
      <c r="E7079">
        <v>611110</v>
      </c>
      <c r="F7079" t="s">
        <v>24196</v>
      </c>
      <c r="G7079" s="7">
        <v>-3.7</v>
      </c>
    </row>
    <row r="7080" spans="1:7" x14ac:dyDescent="0.3">
      <c r="A7080" s="310">
        <v>3022037</v>
      </c>
      <c r="B7080" t="s">
        <v>24228</v>
      </c>
      <c r="C7080" t="s">
        <v>130</v>
      </c>
      <c r="D7080" t="s">
        <v>373</v>
      </c>
      <c r="E7080">
        <v>616160</v>
      </c>
      <c r="F7080" t="s">
        <v>24196</v>
      </c>
      <c r="G7080" s="7">
        <v>258.18</v>
      </c>
    </row>
    <row r="7081" spans="1:7" x14ac:dyDescent="0.3">
      <c r="A7081" s="310">
        <v>3022037</v>
      </c>
      <c r="B7081" t="s">
        <v>24228</v>
      </c>
      <c r="C7081" t="s">
        <v>130</v>
      </c>
      <c r="D7081" t="s">
        <v>373</v>
      </c>
      <c r="E7081">
        <v>615130</v>
      </c>
      <c r="F7081" t="s">
        <v>24196</v>
      </c>
      <c r="G7081" s="7">
        <v>-29.25</v>
      </c>
    </row>
    <row r="7082" spans="1:7" x14ac:dyDescent="0.3">
      <c r="A7082" s="310">
        <v>3022037</v>
      </c>
      <c r="B7082" t="s">
        <v>24228</v>
      </c>
      <c r="C7082" t="s">
        <v>130</v>
      </c>
      <c r="D7082" t="s">
        <v>373</v>
      </c>
      <c r="E7082">
        <v>615130</v>
      </c>
      <c r="F7082" t="s">
        <v>24196</v>
      </c>
      <c r="G7082" s="7">
        <v>-29.25</v>
      </c>
    </row>
    <row r="7083" spans="1:7" x14ac:dyDescent="0.3">
      <c r="A7083" s="310">
        <v>3022037</v>
      </c>
      <c r="B7083" t="s">
        <v>24228</v>
      </c>
      <c r="C7083" t="s">
        <v>130</v>
      </c>
      <c r="D7083" t="s">
        <v>377</v>
      </c>
      <c r="E7083">
        <v>611110</v>
      </c>
      <c r="F7083" t="s">
        <v>24196</v>
      </c>
      <c r="G7083" s="7">
        <v>246.91</v>
      </c>
    </row>
    <row r="7084" spans="1:7" x14ac:dyDescent="0.3">
      <c r="A7084" s="310">
        <v>3022037</v>
      </c>
      <c r="B7084" t="s">
        <v>24228</v>
      </c>
      <c r="C7084" t="s">
        <v>130</v>
      </c>
      <c r="D7084" t="s">
        <v>377</v>
      </c>
      <c r="E7084">
        <v>611110</v>
      </c>
      <c r="F7084" t="s">
        <v>24196</v>
      </c>
      <c r="G7084" s="7">
        <v>509.02</v>
      </c>
    </row>
    <row r="7085" spans="1:7" x14ac:dyDescent="0.3">
      <c r="A7085" s="310">
        <v>3022037</v>
      </c>
      <c r="B7085" t="s">
        <v>24228</v>
      </c>
      <c r="C7085" t="s">
        <v>130</v>
      </c>
      <c r="D7085" t="s">
        <v>371</v>
      </c>
      <c r="E7085">
        <v>615100</v>
      </c>
      <c r="F7085" t="s">
        <v>24196</v>
      </c>
      <c r="G7085" s="7">
        <v>3711.95</v>
      </c>
    </row>
    <row r="7086" spans="1:7" x14ac:dyDescent="0.3">
      <c r="A7086" s="310">
        <v>3022037</v>
      </c>
      <c r="B7086" t="s">
        <v>24228</v>
      </c>
      <c r="C7086" t="s">
        <v>130</v>
      </c>
      <c r="D7086" t="s">
        <v>373</v>
      </c>
      <c r="E7086">
        <v>615130</v>
      </c>
      <c r="F7086" t="s">
        <v>24196</v>
      </c>
      <c r="G7086" s="7">
        <v>1281.18</v>
      </c>
    </row>
    <row r="7087" spans="1:7" x14ac:dyDescent="0.3">
      <c r="A7087" s="310">
        <v>3022037</v>
      </c>
      <c r="B7087" t="s">
        <v>24228</v>
      </c>
      <c r="C7087" t="s">
        <v>130</v>
      </c>
      <c r="D7087" t="s">
        <v>377</v>
      </c>
      <c r="E7087">
        <v>611110</v>
      </c>
      <c r="F7087" t="s">
        <v>24196</v>
      </c>
      <c r="G7087" s="7">
        <v>-3.7</v>
      </c>
    </row>
    <row r="7088" spans="1:7" x14ac:dyDescent="0.3">
      <c r="A7088" s="310">
        <v>3022037</v>
      </c>
      <c r="B7088" t="s">
        <v>24228</v>
      </c>
      <c r="C7088" t="s">
        <v>130</v>
      </c>
      <c r="D7088" t="s">
        <v>377</v>
      </c>
      <c r="E7088">
        <v>611110</v>
      </c>
      <c r="F7088" t="s">
        <v>24196</v>
      </c>
      <c r="G7088" s="7">
        <v>373.04</v>
      </c>
    </row>
    <row r="7089" spans="1:7" x14ac:dyDescent="0.3">
      <c r="A7089" s="310">
        <v>3022037</v>
      </c>
      <c r="B7089" t="s">
        <v>24228</v>
      </c>
      <c r="C7089" t="s">
        <v>130</v>
      </c>
      <c r="D7089" t="s">
        <v>373</v>
      </c>
      <c r="E7089">
        <v>617150</v>
      </c>
      <c r="F7089" t="s">
        <v>24196</v>
      </c>
      <c r="G7089" s="7">
        <v>0.59</v>
      </c>
    </row>
    <row r="7090" spans="1:7" x14ac:dyDescent="0.3">
      <c r="A7090" s="310">
        <v>3022037</v>
      </c>
      <c r="B7090" t="s">
        <v>24228</v>
      </c>
      <c r="C7090" t="s">
        <v>130</v>
      </c>
      <c r="D7090" t="s">
        <v>377</v>
      </c>
      <c r="E7090">
        <v>611110</v>
      </c>
      <c r="F7090" t="s">
        <v>24196</v>
      </c>
      <c r="G7090" s="7">
        <v>-3.7</v>
      </c>
    </row>
    <row r="7091" spans="1:7" x14ac:dyDescent="0.3">
      <c r="A7091" s="310">
        <v>3022037</v>
      </c>
      <c r="B7091" t="s">
        <v>24228</v>
      </c>
      <c r="C7091" t="s">
        <v>130</v>
      </c>
      <c r="D7091" t="s">
        <v>375</v>
      </c>
      <c r="E7091">
        <v>615140</v>
      </c>
      <c r="F7091" t="s">
        <v>24196</v>
      </c>
      <c r="G7091" s="7">
        <v>2260.6999999999998</v>
      </c>
    </row>
    <row r="7092" spans="1:7" x14ac:dyDescent="0.3">
      <c r="A7092" s="310">
        <v>3022037</v>
      </c>
      <c r="B7092" t="s">
        <v>24228</v>
      </c>
      <c r="C7092" t="s">
        <v>130</v>
      </c>
      <c r="D7092" t="s">
        <v>377</v>
      </c>
      <c r="E7092">
        <v>611110</v>
      </c>
      <c r="F7092" t="s">
        <v>24196</v>
      </c>
      <c r="G7092" s="7">
        <v>-0.06</v>
      </c>
    </row>
    <row r="7093" spans="1:7" x14ac:dyDescent="0.3">
      <c r="A7093" s="310">
        <v>3022037</v>
      </c>
      <c r="B7093" t="s">
        <v>24228</v>
      </c>
      <c r="C7093" t="s">
        <v>130</v>
      </c>
      <c r="D7093" t="s">
        <v>373</v>
      </c>
      <c r="E7093">
        <v>615130</v>
      </c>
      <c r="F7093" t="s">
        <v>24196</v>
      </c>
      <c r="G7093" s="7">
        <v>-29.25</v>
      </c>
    </row>
    <row r="7094" spans="1:7" x14ac:dyDescent="0.3">
      <c r="A7094" s="310">
        <v>3022037</v>
      </c>
      <c r="B7094" t="s">
        <v>24228</v>
      </c>
      <c r="C7094" t="s">
        <v>130</v>
      </c>
      <c r="D7094" t="s">
        <v>377</v>
      </c>
      <c r="E7094">
        <v>611110</v>
      </c>
      <c r="F7094" t="s">
        <v>24196</v>
      </c>
      <c r="G7094" s="7">
        <v>-0.06</v>
      </c>
    </row>
    <row r="7095" spans="1:7" x14ac:dyDescent="0.3">
      <c r="A7095" s="310">
        <v>3022037</v>
      </c>
      <c r="B7095" t="s">
        <v>24228</v>
      </c>
      <c r="C7095" t="s">
        <v>130</v>
      </c>
      <c r="D7095" t="s">
        <v>373</v>
      </c>
      <c r="E7095">
        <v>617150</v>
      </c>
      <c r="F7095" t="s">
        <v>24196</v>
      </c>
      <c r="G7095" s="7">
        <v>202.06</v>
      </c>
    </row>
    <row r="7096" spans="1:7" x14ac:dyDescent="0.3">
      <c r="A7096" s="310">
        <v>3022037</v>
      </c>
      <c r="B7096" t="s">
        <v>24228</v>
      </c>
      <c r="C7096" t="s">
        <v>130</v>
      </c>
      <c r="D7096" t="s">
        <v>377</v>
      </c>
      <c r="E7096">
        <v>611110</v>
      </c>
      <c r="F7096" t="s">
        <v>24196</v>
      </c>
      <c r="G7096" s="7">
        <v>0.01</v>
      </c>
    </row>
    <row r="7097" spans="1:7" x14ac:dyDescent="0.3">
      <c r="A7097" s="310">
        <v>3022037</v>
      </c>
      <c r="B7097" t="s">
        <v>24228</v>
      </c>
      <c r="C7097" t="s">
        <v>130</v>
      </c>
      <c r="D7097" t="s">
        <v>377</v>
      </c>
      <c r="E7097">
        <v>611110</v>
      </c>
      <c r="F7097" t="s">
        <v>24196</v>
      </c>
      <c r="G7097" s="7">
        <v>-0.01</v>
      </c>
    </row>
    <row r="7098" spans="1:7" x14ac:dyDescent="0.3">
      <c r="A7098" s="310">
        <v>3022037</v>
      </c>
      <c r="B7098" t="s">
        <v>24228</v>
      </c>
      <c r="C7098" t="s">
        <v>130</v>
      </c>
      <c r="D7098" t="s">
        <v>373</v>
      </c>
      <c r="E7098">
        <v>615130</v>
      </c>
      <c r="F7098" t="s">
        <v>24196</v>
      </c>
      <c r="G7098" s="7">
        <v>2583.27</v>
      </c>
    </row>
    <row r="7099" spans="1:7" x14ac:dyDescent="0.3">
      <c r="A7099" s="310">
        <v>3022037</v>
      </c>
      <c r="B7099" t="s">
        <v>24228</v>
      </c>
      <c r="C7099" t="s">
        <v>130</v>
      </c>
      <c r="D7099" t="s">
        <v>377</v>
      </c>
      <c r="E7099">
        <v>611110</v>
      </c>
      <c r="F7099" t="s">
        <v>24196</v>
      </c>
      <c r="G7099" s="7">
        <v>-3.7</v>
      </c>
    </row>
    <row r="7100" spans="1:7" x14ac:dyDescent="0.3">
      <c r="A7100" s="310">
        <v>3022037</v>
      </c>
      <c r="B7100" t="s">
        <v>24228</v>
      </c>
      <c r="C7100" t="s">
        <v>130</v>
      </c>
      <c r="D7100" t="s">
        <v>373</v>
      </c>
      <c r="E7100">
        <v>615130</v>
      </c>
      <c r="F7100" t="s">
        <v>24196</v>
      </c>
      <c r="G7100" s="7">
        <v>-0.01</v>
      </c>
    </row>
    <row r="7101" spans="1:7" x14ac:dyDescent="0.3">
      <c r="A7101" s="310">
        <v>3022037</v>
      </c>
      <c r="B7101" t="s">
        <v>24228</v>
      </c>
      <c r="C7101" t="s">
        <v>130</v>
      </c>
      <c r="D7101" t="s">
        <v>373</v>
      </c>
      <c r="E7101">
        <v>615130</v>
      </c>
      <c r="F7101" t="s">
        <v>24196</v>
      </c>
      <c r="G7101" s="7">
        <v>435.59</v>
      </c>
    </row>
    <row r="7102" spans="1:7" x14ac:dyDescent="0.3">
      <c r="A7102" s="310">
        <v>3022037</v>
      </c>
      <c r="B7102" t="s">
        <v>24228</v>
      </c>
      <c r="C7102" t="s">
        <v>130</v>
      </c>
      <c r="D7102" t="s">
        <v>371</v>
      </c>
      <c r="E7102">
        <v>615100</v>
      </c>
      <c r="F7102" t="s">
        <v>24196</v>
      </c>
      <c r="G7102" s="7">
        <v>12.13</v>
      </c>
    </row>
    <row r="7103" spans="1:7" x14ac:dyDescent="0.3">
      <c r="A7103" s="310">
        <v>3022037</v>
      </c>
      <c r="B7103" t="s">
        <v>24228</v>
      </c>
      <c r="C7103" t="s">
        <v>130</v>
      </c>
      <c r="D7103" t="s">
        <v>373</v>
      </c>
      <c r="E7103">
        <v>617150</v>
      </c>
      <c r="F7103" t="s">
        <v>24196</v>
      </c>
      <c r="G7103" s="7">
        <v>261.36</v>
      </c>
    </row>
    <row r="7104" spans="1:7" x14ac:dyDescent="0.3">
      <c r="A7104" s="310">
        <v>3022037</v>
      </c>
      <c r="B7104" t="s">
        <v>24228</v>
      </c>
      <c r="C7104" t="s">
        <v>130</v>
      </c>
      <c r="D7104" t="s">
        <v>371</v>
      </c>
      <c r="E7104">
        <v>615100</v>
      </c>
      <c r="F7104" t="s">
        <v>24196</v>
      </c>
      <c r="G7104" s="7">
        <v>4499.5</v>
      </c>
    </row>
    <row r="7105" spans="1:7" x14ac:dyDescent="0.3">
      <c r="A7105" s="310">
        <v>3022037</v>
      </c>
      <c r="B7105" t="s">
        <v>24228</v>
      </c>
      <c r="C7105" t="s">
        <v>130</v>
      </c>
      <c r="D7105" t="s">
        <v>377</v>
      </c>
      <c r="E7105">
        <v>611110</v>
      </c>
      <c r="F7105" t="s">
        <v>24196</v>
      </c>
      <c r="G7105" s="7">
        <v>-0.06</v>
      </c>
    </row>
    <row r="7106" spans="1:7" x14ac:dyDescent="0.3">
      <c r="A7106" s="310">
        <v>3022037</v>
      </c>
      <c r="B7106" t="s">
        <v>24228</v>
      </c>
      <c r="C7106" t="s">
        <v>130</v>
      </c>
      <c r="D7106" t="s">
        <v>374</v>
      </c>
      <c r="E7106">
        <v>615120</v>
      </c>
      <c r="F7106" t="s">
        <v>24196</v>
      </c>
      <c r="G7106" s="7">
        <v>13.82</v>
      </c>
    </row>
    <row r="7107" spans="1:7" x14ac:dyDescent="0.3">
      <c r="A7107" s="310">
        <v>3022037</v>
      </c>
      <c r="B7107" t="s">
        <v>24228</v>
      </c>
      <c r="C7107" t="s">
        <v>130</v>
      </c>
      <c r="D7107" t="s">
        <v>373</v>
      </c>
      <c r="E7107">
        <v>615130</v>
      </c>
      <c r="F7107" t="s">
        <v>24196</v>
      </c>
      <c r="G7107" s="7">
        <v>46.01</v>
      </c>
    </row>
    <row r="7108" spans="1:7" x14ac:dyDescent="0.3">
      <c r="A7108" s="310">
        <v>3022037</v>
      </c>
      <c r="B7108" t="s">
        <v>24228</v>
      </c>
      <c r="C7108" t="s">
        <v>130</v>
      </c>
      <c r="D7108" t="s">
        <v>377</v>
      </c>
      <c r="E7108">
        <v>611110</v>
      </c>
      <c r="F7108" t="s">
        <v>24196</v>
      </c>
      <c r="G7108" s="7">
        <v>-0.06</v>
      </c>
    </row>
    <row r="7109" spans="1:7" x14ac:dyDescent="0.3">
      <c r="A7109" s="310">
        <v>3022037</v>
      </c>
      <c r="B7109" t="s">
        <v>24228</v>
      </c>
      <c r="C7109" t="s">
        <v>130</v>
      </c>
      <c r="D7109" t="s">
        <v>377</v>
      </c>
      <c r="E7109">
        <v>611110</v>
      </c>
      <c r="F7109" t="s">
        <v>24196</v>
      </c>
      <c r="G7109" s="7">
        <v>0.01</v>
      </c>
    </row>
    <row r="7110" spans="1:7" x14ac:dyDescent="0.3">
      <c r="A7110" s="310">
        <v>3022037</v>
      </c>
      <c r="B7110" t="s">
        <v>24228</v>
      </c>
      <c r="C7110" t="s">
        <v>130</v>
      </c>
      <c r="D7110" t="s">
        <v>375</v>
      </c>
      <c r="E7110">
        <v>617130</v>
      </c>
      <c r="F7110" t="s">
        <v>24196</v>
      </c>
      <c r="G7110" s="7">
        <v>6.64</v>
      </c>
    </row>
    <row r="7111" spans="1:7" x14ac:dyDescent="0.3">
      <c r="A7111" s="310">
        <v>3022037</v>
      </c>
      <c r="B7111" t="s">
        <v>24228</v>
      </c>
      <c r="C7111" t="s">
        <v>130</v>
      </c>
      <c r="D7111" t="s">
        <v>377</v>
      </c>
      <c r="E7111">
        <v>611110</v>
      </c>
      <c r="F7111" t="s">
        <v>24196</v>
      </c>
      <c r="G7111" s="7">
        <v>0.01</v>
      </c>
    </row>
    <row r="7112" spans="1:7" x14ac:dyDescent="0.3">
      <c r="A7112" s="310">
        <v>3022037</v>
      </c>
      <c r="B7112" t="s">
        <v>24228</v>
      </c>
      <c r="C7112" t="s">
        <v>130</v>
      </c>
      <c r="D7112" t="s">
        <v>377</v>
      </c>
      <c r="E7112">
        <v>611110</v>
      </c>
      <c r="F7112" t="s">
        <v>24196</v>
      </c>
      <c r="G7112" s="7">
        <v>-0.01</v>
      </c>
    </row>
    <row r="7113" spans="1:7" x14ac:dyDescent="0.3">
      <c r="A7113" s="310">
        <v>3022037</v>
      </c>
      <c r="B7113" t="s">
        <v>24228</v>
      </c>
      <c r="C7113" t="s">
        <v>130</v>
      </c>
      <c r="D7113" t="s">
        <v>373</v>
      </c>
      <c r="E7113">
        <v>615130</v>
      </c>
      <c r="F7113" t="s">
        <v>24196</v>
      </c>
      <c r="G7113" s="7">
        <v>-0.01</v>
      </c>
    </row>
    <row r="7114" spans="1:7" x14ac:dyDescent="0.3">
      <c r="A7114" s="310">
        <v>3022037</v>
      </c>
      <c r="B7114" t="s">
        <v>24228</v>
      </c>
      <c r="C7114" t="s">
        <v>130</v>
      </c>
      <c r="D7114" t="s">
        <v>373</v>
      </c>
      <c r="E7114">
        <v>616160</v>
      </c>
      <c r="F7114" t="s">
        <v>24196</v>
      </c>
      <c r="G7114" s="7">
        <v>264.35000000000002</v>
      </c>
    </row>
    <row r="7115" spans="1:7" x14ac:dyDescent="0.3">
      <c r="A7115" s="310">
        <v>3022037</v>
      </c>
      <c r="B7115" t="s">
        <v>24228</v>
      </c>
      <c r="C7115" t="s">
        <v>130</v>
      </c>
      <c r="D7115" t="s">
        <v>377</v>
      </c>
      <c r="E7115">
        <v>611110</v>
      </c>
      <c r="F7115" t="s">
        <v>24196</v>
      </c>
      <c r="G7115" s="7">
        <v>688.69</v>
      </c>
    </row>
    <row r="7116" spans="1:7" x14ac:dyDescent="0.3">
      <c r="A7116" s="310">
        <v>3022037</v>
      </c>
      <c r="B7116" t="s">
        <v>24228</v>
      </c>
      <c r="C7116" t="s">
        <v>130</v>
      </c>
      <c r="D7116" t="s">
        <v>377</v>
      </c>
      <c r="E7116">
        <v>611110</v>
      </c>
      <c r="F7116" t="s">
        <v>24196</v>
      </c>
      <c r="G7116" s="7">
        <v>-3.7</v>
      </c>
    </row>
    <row r="7117" spans="1:7" x14ac:dyDescent="0.3">
      <c r="A7117" s="310">
        <v>3022037</v>
      </c>
      <c r="B7117" t="s">
        <v>24228</v>
      </c>
      <c r="C7117" t="s">
        <v>130</v>
      </c>
      <c r="D7117" t="s">
        <v>373</v>
      </c>
      <c r="E7117">
        <v>615130</v>
      </c>
      <c r="F7117" t="s">
        <v>24196</v>
      </c>
      <c r="G7117" s="7">
        <v>-29.25</v>
      </c>
    </row>
    <row r="7118" spans="1:7" x14ac:dyDescent="0.3">
      <c r="A7118" s="310">
        <v>3022037</v>
      </c>
      <c r="B7118" t="s">
        <v>24228</v>
      </c>
      <c r="C7118" t="s">
        <v>130</v>
      </c>
      <c r="D7118" t="s">
        <v>371</v>
      </c>
      <c r="E7118">
        <v>617100</v>
      </c>
      <c r="F7118" t="s">
        <v>24196</v>
      </c>
      <c r="G7118" s="7">
        <v>1476.68</v>
      </c>
    </row>
    <row r="7119" spans="1:7" x14ac:dyDescent="0.3">
      <c r="A7119" s="310">
        <v>3022037</v>
      </c>
      <c r="B7119" t="s">
        <v>24228</v>
      </c>
      <c r="C7119" t="s">
        <v>130</v>
      </c>
      <c r="D7119" t="s">
        <v>371</v>
      </c>
      <c r="E7119">
        <v>615100</v>
      </c>
      <c r="F7119" t="s">
        <v>24196</v>
      </c>
      <c r="G7119" s="7">
        <v>22.5</v>
      </c>
    </row>
    <row r="7120" spans="1:7" x14ac:dyDescent="0.3">
      <c r="A7120" s="310">
        <v>3022037</v>
      </c>
      <c r="B7120" t="s">
        <v>24228</v>
      </c>
      <c r="C7120" t="s">
        <v>130</v>
      </c>
      <c r="D7120" t="s">
        <v>377</v>
      </c>
      <c r="E7120">
        <v>611110</v>
      </c>
      <c r="F7120" t="s">
        <v>24196</v>
      </c>
      <c r="G7120" s="7">
        <v>-0.06</v>
      </c>
    </row>
    <row r="7121" spans="1:7" x14ac:dyDescent="0.3">
      <c r="A7121" s="310">
        <v>3022037</v>
      </c>
      <c r="B7121" t="s">
        <v>24228</v>
      </c>
      <c r="C7121" t="s">
        <v>130</v>
      </c>
      <c r="D7121" t="s">
        <v>373</v>
      </c>
      <c r="E7121">
        <v>616160</v>
      </c>
      <c r="F7121" t="s">
        <v>24196</v>
      </c>
      <c r="G7121" s="7">
        <v>63.31</v>
      </c>
    </row>
    <row r="7122" spans="1:7" x14ac:dyDescent="0.3">
      <c r="A7122" s="310">
        <v>3022037</v>
      </c>
      <c r="B7122" t="s">
        <v>24228</v>
      </c>
      <c r="C7122" t="s">
        <v>130</v>
      </c>
      <c r="D7122" t="s">
        <v>377</v>
      </c>
      <c r="E7122">
        <v>611110</v>
      </c>
      <c r="F7122" t="s">
        <v>24196</v>
      </c>
      <c r="G7122" s="7">
        <v>-0.01</v>
      </c>
    </row>
    <row r="7123" spans="1:7" x14ac:dyDescent="0.3">
      <c r="A7123" s="310">
        <v>3022037</v>
      </c>
      <c r="B7123" t="s">
        <v>24228</v>
      </c>
      <c r="C7123" t="s">
        <v>130</v>
      </c>
      <c r="D7123" t="s">
        <v>373</v>
      </c>
      <c r="E7123">
        <v>615130</v>
      </c>
      <c r="F7123" t="s">
        <v>24196</v>
      </c>
      <c r="G7123" s="7">
        <v>1091.3800000000001</v>
      </c>
    </row>
    <row r="7124" spans="1:7" x14ac:dyDescent="0.3">
      <c r="A7124" s="310">
        <v>3022037</v>
      </c>
      <c r="B7124" t="s">
        <v>24228</v>
      </c>
      <c r="C7124" t="s">
        <v>130</v>
      </c>
      <c r="D7124" t="s">
        <v>373</v>
      </c>
      <c r="E7124">
        <v>616160</v>
      </c>
      <c r="F7124" t="s">
        <v>24196</v>
      </c>
      <c r="G7124" s="7">
        <v>141.13</v>
      </c>
    </row>
    <row r="7125" spans="1:7" x14ac:dyDescent="0.3">
      <c r="A7125" s="310">
        <v>3022037</v>
      </c>
      <c r="B7125" t="s">
        <v>24228</v>
      </c>
      <c r="C7125" t="s">
        <v>130</v>
      </c>
      <c r="D7125" t="s">
        <v>377</v>
      </c>
      <c r="E7125">
        <v>611130</v>
      </c>
      <c r="F7125" t="s">
        <v>24196</v>
      </c>
      <c r="G7125" s="7">
        <v>70.25</v>
      </c>
    </row>
    <row r="7126" spans="1:7" x14ac:dyDescent="0.3">
      <c r="A7126" s="310">
        <v>3022037</v>
      </c>
      <c r="B7126" t="s">
        <v>24228</v>
      </c>
      <c r="C7126" t="s">
        <v>130</v>
      </c>
      <c r="D7126" t="s">
        <v>377</v>
      </c>
      <c r="E7126">
        <v>611110</v>
      </c>
      <c r="F7126" t="s">
        <v>24196</v>
      </c>
      <c r="G7126" s="7">
        <v>-0.01</v>
      </c>
    </row>
    <row r="7127" spans="1:7" x14ac:dyDescent="0.3">
      <c r="A7127" s="310">
        <v>3022037</v>
      </c>
      <c r="B7127" t="s">
        <v>24228</v>
      </c>
      <c r="C7127" t="s">
        <v>130</v>
      </c>
      <c r="D7127" t="s">
        <v>373</v>
      </c>
      <c r="E7127">
        <v>617150</v>
      </c>
      <c r="F7127" t="s">
        <v>24196</v>
      </c>
      <c r="G7127" s="7">
        <v>290.39999999999998</v>
      </c>
    </row>
    <row r="7128" spans="1:7" x14ac:dyDescent="0.3">
      <c r="A7128" s="310">
        <v>3022037</v>
      </c>
      <c r="B7128" t="s">
        <v>24228</v>
      </c>
      <c r="C7128" t="s">
        <v>130</v>
      </c>
      <c r="D7128" t="s">
        <v>373</v>
      </c>
      <c r="E7128">
        <v>615130</v>
      </c>
      <c r="F7128" t="s">
        <v>24196</v>
      </c>
      <c r="G7128" s="7">
        <v>1423.54</v>
      </c>
    </row>
    <row r="7129" spans="1:7" x14ac:dyDescent="0.3">
      <c r="A7129" s="310">
        <v>3022037</v>
      </c>
      <c r="B7129" t="s">
        <v>24228</v>
      </c>
      <c r="C7129" t="s">
        <v>130</v>
      </c>
      <c r="D7129" t="s">
        <v>371</v>
      </c>
      <c r="E7129">
        <v>615100</v>
      </c>
      <c r="F7129" t="s">
        <v>24196</v>
      </c>
      <c r="G7129" s="7">
        <v>16.8</v>
      </c>
    </row>
    <row r="7130" spans="1:7" x14ac:dyDescent="0.3">
      <c r="A7130" s="310">
        <v>3022037</v>
      </c>
      <c r="B7130" t="s">
        <v>24228</v>
      </c>
      <c r="C7130" t="s">
        <v>130</v>
      </c>
      <c r="D7130" t="s">
        <v>377</v>
      </c>
      <c r="E7130">
        <v>611110</v>
      </c>
      <c r="F7130" t="s">
        <v>24196</v>
      </c>
      <c r="G7130" s="7">
        <v>-0.06</v>
      </c>
    </row>
    <row r="7131" spans="1:7" x14ac:dyDescent="0.3">
      <c r="A7131" s="310">
        <v>3022037</v>
      </c>
      <c r="B7131" t="s">
        <v>24228</v>
      </c>
      <c r="C7131" t="s">
        <v>130</v>
      </c>
      <c r="D7131" t="s">
        <v>371</v>
      </c>
      <c r="E7131">
        <v>617100</v>
      </c>
      <c r="F7131" t="s">
        <v>24196</v>
      </c>
      <c r="G7131" s="7">
        <v>868.13</v>
      </c>
    </row>
    <row r="7132" spans="1:7" x14ac:dyDescent="0.3">
      <c r="A7132" s="310">
        <v>3022037</v>
      </c>
      <c r="B7132" t="s">
        <v>24228</v>
      </c>
      <c r="C7132" t="s">
        <v>130</v>
      </c>
      <c r="D7132" t="s">
        <v>373</v>
      </c>
      <c r="E7132">
        <v>615130</v>
      </c>
      <c r="F7132" t="s">
        <v>24196</v>
      </c>
      <c r="G7132" s="7">
        <v>-29.25</v>
      </c>
    </row>
    <row r="7133" spans="1:7" x14ac:dyDescent="0.3">
      <c r="A7133" s="310">
        <v>3022037</v>
      </c>
      <c r="B7133" t="s">
        <v>24228</v>
      </c>
      <c r="C7133" t="s">
        <v>130</v>
      </c>
      <c r="D7133" t="s">
        <v>377</v>
      </c>
      <c r="E7133">
        <v>611110</v>
      </c>
      <c r="F7133" t="s">
        <v>24196</v>
      </c>
      <c r="G7133" s="7">
        <v>0.01</v>
      </c>
    </row>
    <row r="7134" spans="1:7" x14ac:dyDescent="0.3">
      <c r="A7134" s="310">
        <v>3022037</v>
      </c>
      <c r="B7134" t="s">
        <v>24228</v>
      </c>
      <c r="C7134" t="s">
        <v>130</v>
      </c>
      <c r="D7134" t="s">
        <v>371</v>
      </c>
      <c r="E7134">
        <v>615100</v>
      </c>
      <c r="F7134" t="s">
        <v>24196</v>
      </c>
      <c r="G7134" s="7">
        <v>4499.5</v>
      </c>
    </row>
    <row r="7135" spans="1:7" x14ac:dyDescent="0.3">
      <c r="A7135" s="310">
        <v>3022037</v>
      </c>
      <c r="B7135" t="s">
        <v>24228</v>
      </c>
      <c r="C7135" t="s">
        <v>130</v>
      </c>
      <c r="D7135" t="s">
        <v>377</v>
      </c>
      <c r="E7135">
        <v>611110</v>
      </c>
      <c r="F7135" t="s">
        <v>24196</v>
      </c>
      <c r="G7135" s="7">
        <v>-3.7</v>
      </c>
    </row>
    <row r="7136" spans="1:7" x14ac:dyDescent="0.3">
      <c r="A7136" s="310">
        <v>3022037</v>
      </c>
      <c r="B7136" t="s">
        <v>24228</v>
      </c>
      <c r="C7136" t="s">
        <v>130</v>
      </c>
      <c r="D7136" t="s">
        <v>377</v>
      </c>
      <c r="E7136">
        <v>611110</v>
      </c>
      <c r="F7136" t="s">
        <v>24196</v>
      </c>
      <c r="G7136" s="7">
        <v>-3.7</v>
      </c>
    </row>
    <row r="7137" spans="1:7" x14ac:dyDescent="0.3">
      <c r="A7137" s="310">
        <v>3022037</v>
      </c>
      <c r="B7137" t="s">
        <v>24228</v>
      </c>
      <c r="C7137" t="s">
        <v>130</v>
      </c>
      <c r="D7137" t="s">
        <v>377</v>
      </c>
      <c r="E7137">
        <v>611110</v>
      </c>
      <c r="F7137" t="s">
        <v>24196</v>
      </c>
      <c r="G7137" s="7">
        <v>-0.01</v>
      </c>
    </row>
    <row r="7138" spans="1:7" x14ac:dyDescent="0.3">
      <c r="A7138" s="310">
        <v>3022037</v>
      </c>
      <c r="B7138" t="s">
        <v>24228</v>
      </c>
      <c r="C7138" t="s">
        <v>130</v>
      </c>
      <c r="D7138" t="s">
        <v>377</v>
      </c>
      <c r="E7138">
        <v>611110</v>
      </c>
      <c r="F7138" t="s">
        <v>24196</v>
      </c>
      <c r="G7138" s="7">
        <v>-0.06</v>
      </c>
    </row>
    <row r="7139" spans="1:7" x14ac:dyDescent="0.3">
      <c r="A7139" s="310">
        <v>3022037</v>
      </c>
      <c r="B7139" t="s">
        <v>24228</v>
      </c>
      <c r="C7139" t="s">
        <v>130</v>
      </c>
      <c r="D7139" t="s">
        <v>377</v>
      </c>
      <c r="E7139">
        <v>611130</v>
      </c>
      <c r="F7139" t="s">
        <v>24196</v>
      </c>
      <c r="G7139" s="7">
        <v>1.24</v>
      </c>
    </row>
    <row r="7140" spans="1:7" x14ac:dyDescent="0.3">
      <c r="A7140" s="310">
        <v>3022037</v>
      </c>
      <c r="B7140" t="s">
        <v>24228</v>
      </c>
      <c r="C7140" t="s">
        <v>130</v>
      </c>
      <c r="D7140" t="s">
        <v>377</v>
      </c>
      <c r="E7140">
        <v>611110</v>
      </c>
      <c r="F7140" t="s">
        <v>24196</v>
      </c>
      <c r="G7140" s="7">
        <v>860.86</v>
      </c>
    </row>
    <row r="7141" spans="1:7" x14ac:dyDescent="0.3">
      <c r="A7141" s="310">
        <v>3022037</v>
      </c>
      <c r="B7141" t="s">
        <v>24228</v>
      </c>
      <c r="C7141" t="s">
        <v>130</v>
      </c>
      <c r="D7141" t="s">
        <v>377</v>
      </c>
      <c r="E7141">
        <v>611120</v>
      </c>
      <c r="F7141" t="s">
        <v>24196</v>
      </c>
      <c r="G7141" s="7">
        <v>77.87</v>
      </c>
    </row>
    <row r="7142" spans="1:7" x14ac:dyDescent="0.3">
      <c r="A7142" s="310">
        <v>3022037</v>
      </c>
      <c r="B7142" t="s">
        <v>24228</v>
      </c>
      <c r="C7142" t="s">
        <v>130</v>
      </c>
      <c r="D7142" t="s">
        <v>373</v>
      </c>
      <c r="E7142">
        <v>615130</v>
      </c>
      <c r="F7142" t="s">
        <v>24196</v>
      </c>
      <c r="G7142" s="7">
        <v>10.9</v>
      </c>
    </row>
    <row r="7143" spans="1:7" x14ac:dyDescent="0.3">
      <c r="A7143" s="310">
        <v>3022037</v>
      </c>
      <c r="B7143" t="s">
        <v>24228</v>
      </c>
      <c r="C7143" t="s">
        <v>130</v>
      </c>
      <c r="D7143" t="s">
        <v>371</v>
      </c>
      <c r="E7143">
        <v>616100</v>
      </c>
      <c r="F7143" t="s">
        <v>24196</v>
      </c>
      <c r="G7143" s="7">
        <v>342.4</v>
      </c>
    </row>
    <row r="7144" spans="1:7" x14ac:dyDescent="0.3">
      <c r="A7144" s="310">
        <v>3022037</v>
      </c>
      <c r="B7144" t="s">
        <v>24228</v>
      </c>
      <c r="C7144" t="s">
        <v>130</v>
      </c>
      <c r="D7144" t="s">
        <v>377</v>
      </c>
      <c r="E7144">
        <v>611110</v>
      </c>
      <c r="F7144" t="s">
        <v>24196</v>
      </c>
      <c r="G7144" s="7">
        <v>588.25</v>
      </c>
    </row>
    <row r="7145" spans="1:7" x14ac:dyDescent="0.3">
      <c r="A7145" s="310">
        <v>3022037</v>
      </c>
      <c r="B7145" t="s">
        <v>24228</v>
      </c>
      <c r="C7145" t="s">
        <v>130</v>
      </c>
      <c r="D7145" t="s">
        <v>374</v>
      </c>
      <c r="E7145">
        <v>617120</v>
      </c>
      <c r="F7145" t="s">
        <v>24196</v>
      </c>
      <c r="G7145" s="7">
        <v>58.54</v>
      </c>
    </row>
    <row r="7146" spans="1:7" x14ac:dyDescent="0.3">
      <c r="A7146" s="310">
        <v>3022037</v>
      </c>
      <c r="B7146" t="s">
        <v>24228</v>
      </c>
      <c r="C7146" t="s">
        <v>130</v>
      </c>
      <c r="D7146" t="s">
        <v>373</v>
      </c>
      <c r="E7146">
        <v>617150</v>
      </c>
      <c r="F7146" t="s">
        <v>24196</v>
      </c>
      <c r="G7146" s="7">
        <v>435.6</v>
      </c>
    </row>
    <row r="7147" spans="1:7" x14ac:dyDescent="0.3">
      <c r="A7147" s="310">
        <v>3022037</v>
      </c>
      <c r="B7147" t="s">
        <v>24228</v>
      </c>
      <c r="C7147" t="s">
        <v>130</v>
      </c>
      <c r="D7147" t="s">
        <v>377</v>
      </c>
      <c r="E7147">
        <v>611130</v>
      </c>
      <c r="F7147" t="s">
        <v>24196</v>
      </c>
      <c r="G7147" s="7">
        <v>178.19</v>
      </c>
    </row>
    <row r="7148" spans="1:7" x14ac:dyDescent="0.3">
      <c r="A7148" s="310">
        <v>3022037</v>
      </c>
      <c r="B7148" t="s">
        <v>24228</v>
      </c>
      <c r="C7148" t="s">
        <v>130</v>
      </c>
      <c r="D7148" t="s">
        <v>373</v>
      </c>
      <c r="E7148">
        <v>615130</v>
      </c>
      <c r="F7148" t="s">
        <v>24196</v>
      </c>
      <c r="G7148" s="7">
        <v>2.88</v>
      </c>
    </row>
    <row r="7149" spans="1:7" x14ac:dyDescent="0.3">
      <c r="A7149" s="310">
        <v>3022037</v>
      </c>
      <c r="B7149" t="s">
        <v>24228</v>
      </c>
      <c r="C7149" t="s">
        <v>130</v>
      </c>
      <c r="D7149" t="s">
        <v>373</v>
      </c>
      <c r="E7149">
        <v>615130</v>
      </c>
      <c r="F7149" t="s">
        <v>24196</v>
      </c>
      <c r="G7149" s="7">
        <v>-29.25</v>
      </c>
    </row>
    <row r="7150" spans="1:7" x14ac:dyDescent="0.3">
      <c r="A7150" s="310">
        <v>3022037</v>
      </c>
      <c r="B7150" t="s">
        <v>24228</v>
      </c>
      <c r="C7150" t="s">
        <v>130</v>
      </c>
      <c r="D7150" t="s">
        <v>371</v>
      </c>
      <c r="E7150">
        <v>616100</v>
      </c>
      <c r="F7150" t="s">
        <v>24196</v>
      </c>
      <c r="G7150" s="7">
        <v>612.37</v>
      </c>
    </row>
    <row r="7151" spans="1:7" x14ac:dyDescent="0.3">
      <c r="A7151" s="310">
        <v>3022037</v>
      </c>
      <c r="B7151" t="s">
        <v>24228</v>
      </c>
      <c r="C7151" t="s">
        <v>130</v>
      </c>
      <c r="D7151" t="s">
        <v>373</v>
      </c>
      <c r="E7151">
        <v>616160</v>
      </c>
      <c r="F7151" t="s">
        <v>24196</v>
      </c>
      <c r="G7151" s="7">
        <v>327.94</v>
      </c>
    </row>
    <row r="7152" spans="1:7" x14ac:dyDescent="0.3">
      <c r="A7152" s="310">
        <v>3022037</v>
      </c>
      <c r="B7152" t="s">
        <v>24228</v>
      </c>
      <c r="C7152" t="s">
        <v>130</v>
      </c>
      <c r="D7152" t="s">
        <v>377</v>
      </c>
      <c r="E7152">
        <v>611110</v>
      </c>
      <c r="F7152" t="s">
        <v>24196</v>
      </c>
      <c r="G7152" s="7">
        <v>0.01</v>
      </c>
    </row>
    <row r="7153" spans="1:7" x14ac:dyDescent="0.3">
      <c r="A7153" s="310">
        <v>3022037</v>
      </c>
      <c r="B7153" t="s">
        <v>24228</v>
      </c>
      <c r="C7153" t="s">
        <v>130</v>
      </c>
      <c r="D7153" t="s">
        <v>377</v>
      </c>
      <c r="E7153">
        <v>611110</v>
      </c>
      <c r="F7153" t="s">
        <v>24196</v>
      </c>
      <c r="G7153" s="7">
        <v>454.65</v>
      </c>
    </row>
    <row r="7154" spans="1:7" x14ac:dyDescent="0.3">
      <c r="A7154" s="310">
        <v>3022037</v>
      </c>
      <c r="B7154" t="s">
        <v>24228</v>
      </c>
      <c r="C7154" t="s">
        <v>130</v>
      </c>
      <c r="D7154" t="s">
        <v>373</v>
      </c>
      <c r="E7154">
        <v>616160</v>
      </c>
      <c r="F7154" t="s">
        <v>24196</v>
      </c>
      <c r="G7154" s="7">
        <v>254.39</v>
      </c>
    </row>
    <row r="7155" spans="1:7" x14ac:dyDescent="0.3">
      <c r="A7155" s="310">
        <v>3022037</v>
      </c>
      <c r="B7155" t="s">
        <v>24228</v>
      </c>
      <c r="C7155" t="s">
        <v>130</v>
      </c>
      <c r="D7155" t="s">
        <v>377</v>
      </c>
      <c r="E7155">
        <v>611110</v>
      </c>
      <c r="F7155" t="s">
        <v>24196</v>
      </c>
      <c r="G7155" s="7">
        <v>-3.7</v>
      </c>
    </row>
    <row r="7156" spans="1:7" x14ac:dyDescent="0.3">
      <c r="A7156" s="310">
        <v>3022037</v>
      </c>
      <c r="B7156" t="s">
        <v>24228</v>
      </c>
      <c r="C7156" t="s">
        <v>130</v>
      </c>
      <c r="D7156" t="s">
        <v>373</v>
      </c>
      <c r="E7156">
        <v>615130</v>
      </c>
      <c r="F7156" t="s">
        <v>24196</v>
      </c>
      <c r="G7156" s="7">
        <v>8.86</v>
      </c>
    </row>
    <row r="7157" spans="1:7" x14ac:dyDescent="0.3">
      <c r="A7157" s="310">
        <v>3022037</v>
      </c>
      <c r="B7157" t="s">
        <v>24228</v>
      </c>
      <c r="C7157" t="s">
        <v>130</v>
      </c>
      <c r="D7157" t="s">
        <v>377</v>
      </c>
      <c r="E7157">
        <v>611110</v>
      </c>
      <c r="F7157" t="s">
        <v>24196</v>
      </c>
      <c r="G7157" s="7">
        <v>243.12</v>
      </c>
    </row>
    <row r="7158" spans="1:7" x14ac:dyDescent="0.3">
      <c r="A7158" s="310">
        <v>3022037</v>
      </c>
      <c r="B7158" t="s">
        <v>24228</v>
      </c>
      <c r="C7158" t="s">
        <v>130</v>
      </c>
      <c r="D7158" t="s">
        <v>377</v>
      </c>
      <c r="E7158">
        <v>611110</v>
      </c>
      <c r="F7158" t="s">
        <v>24196</v>
      </c>
      <c r="G7158" s="7">
        <v>-96.73</v>
      </c>
    </row>
    <row r="7159" spans="1:7" x14ac:dyDescent="0.3">
      <c r="A7159" s="310">
        <v>3022037</v>
      </c>
      <c r="B7159" t="s">
        <v>24228</v>
      </c>
      <c r="C7159" t="s">
        <v>130</v>
      </c>
      <c r="D7159" t="s">
        <v>371</v>
      </c>
      <c r="E7159">
        <v>615100</v>
      </c>
      <c r="F7159" t="s">
        <v>24196</v>
      </c>
      <c r="G7159" s="7">
        <v>16.739999999999998</v>
      </c>
    </row>
    <row r="7160" spans="1:7" x14ac:dyDescent="0.3">
      <c r="A7160" s="310">
        <v>3022037</v>
      </c>
      <c r="B7160" t="s">
        <v>24228</v>
      </c>
      <c r="C7160" t="s">
        <v>130</v>
      </c>
      <c r="D7160" t="s">
        <v>377</v>
      </c>
      <c r="E7160">
        <v>611110</v>
      </c>
      <c r="F7160" t="s">
        <v>24196</v>
      </c>
      <c r="G7160" s="7">
        <v>-0.06</v>
      </c>
    </row>
    <row r="7161" spans="1:7" x14ac:dyDescent="0.3">
      <c r="A7161" s="310">
        <v>3022037</v>
      </c>
      <c r="B7161" t="s">
        <v>24228</v>
      </c>
      <c r="C7161" t="s">
        <v>130</v>
      </c>
      <c r="D7161" t="s">
        <v>377</v>
      </c>
      <c r="E7161">
        <v>611110</v>
      </c>
      <c r="F7161" t="s">
        <v>24196</v>
      </c>
      <c r="G7161" s="7">
        <v>-0.06</v>
      </c>
    </row>
    <row r="7162" spans="1:7" x14ac:dyDescent="0.3">
      <c r="A7162" s="310">
        <v>3022037</v>
      </c>
      <c r="B7162" t="s">
        <v>24228</v>
      </c>
      <c r="C7162" t="s">
        <v>130</v>
      </c>
      <c r="D7162" t="s">
        <v>373</v>
      </c>
      <c r="E7162">
        <v>616160</v>
      </c>
      <c r="F7162" t="s">
        <v>24196</v>
      </c>
      <c r="G7162" s="7">
        <v>150.97999999999999</v>
      </c>
    </row>
    <row r="7163" spans="1:7" x14ac:dyDescent="0.3">
      <c r="A7163" s="310">
        <v>3022037</v>
      </c>
      <c r="B7163" t="s">
        <v>24228</v>
      </c>
      <c r="C7163" t="s">
        <v>130</v>
      </c>
      <c r="D7163" t="s">
        <v>377</v>
      </c>
      <c r="E7163">
        <v>611110</v>
      </c>
      <c r="F7163" t="s">
        <v>24196</v>
      </c>
      <c r="G7163" s="7">
        <v>-3.7</v>
      </c>
    </row>
    <row r="7164" spans="1:7" x14ac:dyDescent="0.3">
      <c r="A7164" s="310">
        <v>3022037</v>
      </c>
      <c r="B7164" t="s">
        <v>24228</v>
      </c>
      <c r="C7164" t="s">
        <v>130</v>
      </c>
      <c r="D7164" t="s">
        <v>377</v>
      </c>
      <c r="E7164">
        <v>611110</v>
      </c>
      <c r="F7164" t="s">
        <v>24196</v>
      </c>
      <c r="G7164" s="7">
        <v>-0.06</v>
      </c>
    </row>
    <row r="7165" spans="1:7" x14ac:dyDescent="0.3">
      <c r="A7165" s="310">
        <v>3022037</v>
      </c>
      <c r="B7165" t="s">
        <v>24228</v>
      </c>
      <c r="C7165" t="s">
        <v>130</v>
      </c>
      <c r="D7165" t="s">
        <v>377</v>
      </c>
      <c r="E7165">
        <v>611110</v>
      </c>
      <c r="F7165" t="s">
        <v>24196</v>
      </c>
      <c r="G7165" s="7">
        <v>-0.06</v>
      </c>
    </row>
    <row r="7166" spans="1:7" x14ac:dyDescent="0.3">
      <c r="A7166" s="310">
        <v>3022037</v>
      </c>
      <c r="B7166" t="s">
        <v>24228</v>
      </c>
      <c r="C7166" t="s">
        <v>130</v>
      </c>
      <c r="D7166" t="s">
        <v>375</v>
      </c>
      <c r="E7166">
        <v>617130</v>
      </c>
      <c r="F7166" t="s">
        <v>24196</v>
      </c>
      <c r="G7166" s="7">
        <v>606.32000000000005</v>
      </c>
    </row>
    <row r="7167" spans="1:7" x14ac:dyDescent="0.3">
      <c r="A7167" s="310">
        <v>3022037</v>
      </c>
      <c r="B7167" t="s">
        <v>24228</v>
      </c>
      <c r="C7167" t="s">
        <v>130</v>
      </c>
      <c r="D7167" t="s">
        <v>371</v>
      </c>
      <c r="E7167">
        <v>615100</v>
      </c>
      <c r="F7167" t="s">
        <v>24196</v>
      </c>
      <c r="G7167" s="7">
        <v>18.559999999999999</v>
      </c>
    </row>
    <row r="7168" spans="1:7" x14ac:dyDescent="0.3">
      <c r="A7168" s="310">
        <v>3022037</v>
      </c>
      <c r="B7168" t="s">
        <v>24228</v>
      </c>
      <c r="C7168" t="s">
        <v>130</v>
      </c>
      <c r="D7168" t="s">
        <v>373</v>
      </c>
      <c r="E7168">
        <v>616160</v>
      </c>
      <c r="F7168" t="s">
        <v>24196</v>
      </c>
      <c r="G7168" s="7">
        <v>86.02</v>
      </c>
    </row>
    <row r="7169" spans="1:7" x14ac:dyDescent="0.3">
      <c r="A7169" s="310">
        <v>3022037</v>
      </c>
      <c r="B7169" t="s">
        <v>24228</v>
      </c>
      <c r="C7169" t="s">
        <v>130</v>
      </c>
      <c r="D7169" t="s">
        <v>373</v>
      </c>
      <c r="E7169">
        <v>615130</v>
      </c>
      <c r="F7169" t="s">
        <v>24196</v>
      </c>
      <c r="G7169" s="7">
        <v>6.41</v>
      </c>
    </row>
    <row r="7170" spans="1:7" x14ac:dyDescent="0.3">
      <c r="A7170" s="310">
        <v>3022037</v>
      </c>
      <c r="B7170" t="s">
        <v>24228</v>
      </c>
      <c r="C7170" t="s">
        <v>130</v>
      </c>
      <c r="D7170" t="s">
        <v>373</v>
      </c>
      <c r="E7170">
        <v>616160</v>
      </c>
      <c r="F7170" t="s">
        <v>24196</v>
      </c>
      <c r="G7170" s="7">
        <v>139.85</v>
      </c>
    </row>
    <row r="7171" spans="1:7" x14ac:dyDescent="0.3">
      <c r="A7171" s="310">
        <v>3022037</v>
      </c>
      <c r="B7171" t="s">
        <v>24228</v>
      </c>
      <c r="C7171" t="s">
        <v>130</v>
      </c>
      <c r="D7171" t="s">
        <v>371</v>
      </c>
      <c r="E7171">
        <v>615100</v>
      </c>
      <c r="F7171" t="s">
        <v>24196</v>
      </c>
      <c r="G7171" s="7">
        <v>3535.83</v>
      </c>
    </row>
    <row r="7172" spans="1:7" x14ac:dyDescent="0.3">
      <c r="A7172" s="310">
        <v>3022037</v>
      </c>
      <c r="B7172" t="s">
        <v>24228</v>
      </c>
      <c r="C7172" t="s">
        <v>130</v>
      </c>
      <c r="D7172" t="s">
        <v>371</v>
      </c>
      <c r="E7172">
        <v>616100</v>
      </c>
      <c r="F7172" t="s">
        <v>24196</v>
      </c>
      <c r="G7172" s="7">
        <v>441.47</v>
      </c>
    </row>
    <row r="7173" spans="1:7" x14ac:dyDescent="0.3">
      <c r="A7173" s="310">
        <v>3022037</v>
      </c>
      <c r="B7173" t="s">
        <v>24228</v>
      </c>
      <c r="C7173" t="s">
        <v>130</v>
      </c>
      <c r="D7173" t="s">
        <v>377</v>
      </c>
      <c r="E7173">
        <v>611130</v>
      </c>
      <c r="F7173" t="s">
        <v>24196</v>
      </c>
      <c r="G7173" s="7">
        <v>2.48</v>
      </c>
    </row>
    <row r="7174" spans="1:7" x14ac:dyDescent="0.3">
      <c r="A7174" s="310">
        <v>3022037</v>
      </c>
      <c r="B7174" t="s">
        <v>24228</v>
      </c>
      <c r="C7174" t="s">
        <v>130</v>
      </c>
      <c r="D7174" t="s">
        <v>373</v>
      </c>
      <c r="E7174">
        <v>615130</v>
      </c>
      <c r="F7174" t="s">
        <v>24196</v>
      </c>
      <c r="G7174" s="7">
        <v>13.02</v>
      </c>
    </row>
    <row r="7175" spans="1:7" x14ac:dyDescent="0.3">
      <c r="A7175" s="310">
        <v>3022037</v>
      </c>
      <c r="B7175" t="s">
        <v>24228</v>
      </c>
      <c r="C7175" t="s">
        <v>130</v>
      </c>
      <c r="D7175" t="s">
        <v>377</v>
      </c>
      <c r="E7175">
        <v>611130</v>
      </c>
      <c r="F7175" t="s">
        <v>24196</v>
      </c>
      <c r="G7175" s="7">
        <v>1.07</v>
      </c>
    </row>
    <row r="7176" spans="1:7" x14ac:dyDescent="0.3">
      <c r="A7176" s="310">
        <v>3022037</v>
      </c>
      <c r="B7176" t="s">
        <v>24228</v>
      </c>
      <c r="C7176" t="s">
        <v>130</v>
      </c>
      <c r="D7176" t="s">
        <v>373</v>
      </c>
      <c r="E7176">
        <v>617150</v>
      </c>
      <c r="F7176" t="s">
        <v>24196</v>
      </c>
      <c r="G7176" s="7">
        <v>286.49</v>
      </c>
    </row>
    <row r="7177" spans="1:7" x14ac:dyDescent="0.3">
      <c r="A7177" s="310">
        <v>3022037</v>
      </c>
      <c r="B7177" t="s">
        <v>24228</v>
      </c>
      <c r="C7177" t="s">
        <v>130</v>
      </c>
      <c r="D7177" t="s">
        <v>377</v>
      </c>
      <c r="E7177">
        <v>611130</v>
      </c>
      <c r="F7177" t="s">
        <v>24196</v>
      </c>
      <c r="G7177" s="7">
        <v>1.69</v>
      </c>
    </row>
    <row r="7178" spans="1:7" x14ac:dyDescent="0.3">
      <c r="A7178" s="310">
        <v>3022037</v>
      </c>
      <c r="B7178" t="s">
        <v>24228</v>
      </c>
      <c r="C7178" t="s">
        <v>130</v>
      </c>
      <c r="D7178" t="s">
        <v>375</v>
      </c>
      <c r="E7178">
        <v>615140</v>
      </c>
      <c r="F7178" t="s">
        <v>24196</v>
      </c>
      <c r="G7178" s="7">
        <v>118.37</v>
      </c>
    </row>
    <row r="7179" spans="1:7" x14ac:dyDescent="0.3">
      <c r="A7179" s="310">
        <v>3022037</v>
      </c>
      <c r="B7179" t="s">
        <v>24228</v>
      </c>
      <c r="C7179" t="s">
        <v>130</v>
      </c>
      <c r="D7179" t="s">
        <v>373</v>
      </c>
      <c r="E7179">
        <v>616160</v>
      </c>
      <c r="F7179" t="s">
        <v>24196</v>
      </c>
      <c r="G7179" s="7">
        <v>257.74</v>
      </c>
    </row>
    <row r="7180" spans="1:7" x14ac:dyDescent="0.3">
      <c r="A7180" s="310">
        <v>3022037</v>
      </c>
      <c r="B7180" t="s">
        <v>24228</v>
      </c>
      <c r="C7180" t="s">
        <v>130</v>
      </c>
      <c r="D7180" t="s">
        <v>373</v>
      </c>
      <c r="E7180">
        <v>615130</v>
      </c>
      <c r="F7180" t="s">
        <v>24196</v>
      </c>
      <c r="G7180" s="7">
        <v>-29.25</v>
      </c>
    </row>
    <row r="7181" spans="1:7" x14ac:dyDescent="0.3">
      <c r="A7181" s="310">
        <v>3022037</v>
      </c>
      <c r="B7181" t="s">
        <v>24228</v>
      </c>
      <c r="C7181" t="s">
        <v>130</v>
      </c>
      <c r="D7181" t="s">
        <v>373</v>
      </c>
      <c r="E7181">
        <v>615130</v>
      </c>
      <c r="F7181" t="s">
        <v>24196</v>
      </c>
      <c r="G7181" s="7">
        <v>-29.25</v>
      </c>
    </row>
    <row r="7182" spans="1:7" x14ac:dyDescent="0.3">
      <c r="A7182" s="310">
        <v>3022037</v>
      </c>
      <c r="B7182" t="s">
        <v>24228</v>
      </c>
      <c r="C7182" t="s">
        <v>130</v>
      </c>
      <c r="D7182" t="s">
        <v>373</v>
      </c>
      <c r="E7182">
        <v>615130</v>
      </c>
      <c r="F7182" t="s">
        <v>24196</v>
      </c>
      <c r="G7182" s="7">
        <v>12.91</v>
      </c>
    </row>
    <row r="7183" spans="1:7" x14ac:dyDescent="0.3">
      <c r="A7183" s="310">
        <v>3022037</v>
      </c>
      <c r="B7183" t="s">
        <v>24228</v>
      </c>
      <c r="C7183" t="s">
        <v>130</v>
      </c>
      <c r="D7183" t="s">
        <v>371</v>
      </c>
      <c r="E7183">
        <v>617100</v>
      </c>
      <c r="F7183" t="s">
        <v>24196</v>
      </c>
      <c r="G7183" s="7">
        <v>695.95</v>
      </c>
    </row>
    <row r="7184" spans="1:7" x14ac:dyDescent="0.3">
      <c r="A7184" s="310">
        <v>3022037</v>
      </c>
      <c r="B7184" t="s">
        <v>24228</v>
      </c>
      <c r="C7184" t="s">
        <v>130</v>
      </c>
      <c r="D7184" t="s">
        <v>377</v>
      </c>
      <c r="E7184">
        <v>611110</v>
      </c>
      <c r="F7184" t="s">
        <v>24196</v>
      </c>
      <c r="G7184" s="7">
        <v>0.01</v>
      </c>
    </row>
    <row r="7185" spans="1:7" x14ac:dyDescent="0.3">
      <c r="A7185" s="310">
        <v>3022037</v>
      </c>
      <c r="B7185" t="s">
        <v>24228</v>
      </c>
      <c r="C7185" t="s">
        <v>130</v>
      </c>
      <c r="D7185" t="s">
        <v>375</v>
      </c>
      <c r="E7185">
        <v>616130</v>
      </c>
      <c r="F7185" t="s">
        <v>24196</v>
      </c>
      <c r="G7185" s="7">
        <v>281.44</v>
      </c>
    </row>
    <row r="7186" spans="1:7" x14ac:dyDescent="0.3">
      <c r="A7186" s="310">
        <v>3022037</v>
      </c>
      <c r="B7186" t="s">
        <v>24228</v>
      </c>
      <c r="C7186" t="s">
        <v>130</v>
      </c>
      <c r="D7186" t="s">
        <v>377</v>
      </c>
      <c r="E7186">
        <v>611110</v>
      </c>
      <c r="F7186" t="s">
        <v>24196</v>
      </c>
      <c r="G7186" s="7">
        <v>-0.06</v>
      </c>
    </row>
    <row r="7187" spans="1:7" x14ac:dyDescent="0.3">
      <c r="A7187" s="310">
        <v>3022037</v>
      </c>
      <c r="B7187" t="s">
        <v>24228</v>
      </c>
      <c r="C7187" t="s">
        <v>130</v>
      </c>
      <c r="D7187" t="s">
        <v>377</v>
      </c>
      <c r="E7187">
        <v>611110</v>
      </c>
      <c r="F7187" t="s">
        <v>24196</v>
      </c>
      <c r="G7187" s="7">
        <v>-3.7</v>
      </c>
    </row>
    <row r="7188" spans="1:7" x14ac:dyDescent="0.3">
      <c r="A7188" s="310">
        <v>3022037</v>
      </c>
      <c r="B7188" t="s">
        <v>24228</v>
      </c>
      <c r="C7188" t="s">
        <v>130</v>
      </c>
      <c r="D7188" t="s">
        <v>373</v>
      </c>
      <c r="E7188">
        <v>615130</v>
      </c>
      <c r="F7188" t="s">
        <v>24196</v>
      </c>
      <c r="G7188" s="7">
        <v>2230.21</v>
      </c>
    </row>
    <row r="7189" spans="1:7" x14ac:dyDescent="0.3">
      <c r="A7189" s="310">
        <v>3022037</v>
      </c>
      <c r="B7189" t="s">
        <v>24228</v>
      </c>
      <c r="C7189" t="s">
        <v>130</v>
      </c>
      <c r="D7189" t="s">
        <v>373</v>
      </c>
      <c r="E7189">
        <v>615130</v>
      </c>
      <c r="F7189" t="s">
        <v>24196</v>
      </c>
      <c r="G7189" s="7">
        <v>-0.01</v>
      </c>
    </row>
    <row r="7190" spans="1:7" x14ac:dyDescent="0.3">
      <c r="A7190" s="310">
        <v>3022037</v>
      </c>
      <c r="B7190" t="s">
        <v>24228</v>
      </c>
      <c r="C7190" t="s">
        <v>130</v>
      </c>
      <c r="D7190" t="s">
        <v>371</v>
      </c>
      <c r="E7190">
        <v>615100</v>
      </c>
      <c r="F7190" t="s">
        <v>24196</v>
      </c>
      <c r="G7190" s="7">
        <v>169.55</v>
      </c>
    </row>
    <row r="7191" spans="1:7" x14ac:dyDescent="0.3">
      <c r="A7191" s="310">
        <v>3022037</v>
      </c>
      <c r="B7191" t="s">
        <v>24228</v>
      </c>
      <c r="C7191" t="s">
        <v>130</v>
      </c>
      <c r="D7191" t="s">
        <v>377</v>
      </c>
      <c r="E7191">
        <v>611110</v>
      </c>
      <c r="F7191" t="s">
        <v>24196</v>
      </c>
      <c r="G7191" s="7">
        <v>-0.06</v>
      </c>
    </row>
    <row r="7192" spans="1:7" x14ac:dyDescent="0.3">
      <c r="A7192" s="310">
        <v>3022037</v>
      </c>
      <c r="B7192" t="s">
        <v>24228</v>
      </c>
      <c r="C7192" t="s">
        <v>130</v>
      </c>
      <c r="D7192" t="s">
        <v>373</v>
      </c>
      <c r="E7192">
        <v>615130</v>
      </c>
      <c r="F7192" t="s">
        <v>24196</v>
      </c>
      <c r="G7192" s="7">
        <v>-29.25</v>
      </c>
    </row>
    <row r="7193" spans="1:7" x14ac:dyDescent="0.3">
      <c r="A7193" s="310">
        <v>3022037</v>
      </c>
      <c r="B7193" t="s">
        <v>24228</v>
      </c>
      <c r="C7193" t="s">
        <v>130</v>
      </c>
      <c r="D7193" t="s">
        <v>377</v>
      </c>
      <c r="E7193">
        <v>611110</v>
      </c>
      <c r="F7193" t="s">
        <v>24196</v>
      </c>
      <c r="G7193" s="7">
        <v>142.56</v>
      </c>
    </row>
    <row r="7194" spans="1:7" x14ac:dyDescent="0.3">
      <c r="A7194" s="310">
        <v>3022037</v>
      </c>
      <c r="B7194" t="s">
        <v>24228</v>
      </c>
      <c r="C7194" t="s">
        <v>130</v>
      </c>
      <c r="D7194" t="s">
        <v>377</v>
      </c>
      <c r="E7194">
        <v>611110</v>
      </c>
      <c r="F7194" t="s">
        <v>24196</v>
      </c>
      <c r="G7194" s="7">
        <v>1.9</v>
      </c>
    </row>
    <row r="7195" spans="1:7" x14ac:dyDescent="0.3">
      <c r="A7195" s="310">
        <v>3022037</v>
      </c>
      <c r="B7195" t="s">
        <v>24228</v>
      </c>
      <c r="C7195" t="s">
        <v>130</v>
      </c>
      <c r="D7195" t="s">
        <v>377</v>
      </c>
      <c r="E7195">
        <v>611110</v>
      </c>
      <c r="F7195" t="s">
        <v>24196</v>
      </c>
      <c r="G7195" s="7">
        <v>-3.7</v>
      </c>
    </row>
    <row r="7196" spans="1:7" x14ac:dyDescent="0.3">
      <c r="A7196" s="310">
        <v>3022037</v>
      </c>
      <c r="B7196" t="s">
        <v>24228</v>
      </c>
      <c r="C7196" t="s">
        <v>130</v>
      </c>
      <c r="D7196" t="s">
        <v>373</v>
      </c>
      <c r="E7196">
        <v>615130</v>
      </c>
      <c r="F7196" t="s">
        <v>24196</v>
      </c>
      <c r="G7196" s="7">
        <v>-29.25</v>
      </c>
    </row>
    <row r="7197" spans="1:7" x14ac:dyDescent="0.3">
      <c r="A7197" s="310">
        <v>3022037</v>
      </c>
      <c r="B7197" t="s">
        <v>24228</v>
      </c>
      <c r="C7197" t="s">
        <v>130</v>
      </c>
      <c r="D7197" t="s">
        <v>371</v>
      </c>
      <c r="E7197">
        <v>615100</v>
      </c>
      <c r="F7197" t="s">
        <v>24196</v>
      </c>
      <c r="G7197" s="7">
        <v>34.76</v>
      </c>
    </row>
    <row r="7198" spans="1:7" x14ac:dyDescent="0.3">
      <c r="A7198" s="310">
        <v>3022037</v>
      </c>
      <c r="B7198" t="s">
        <v>24228</v>
      </c>
      <c r="C7198" t="s">
        <v>130</v>
      </c>
      <c r="D7198" t="s">
        <v>377</v>
      </c>
      <c r="E7198">
        <v>611110</v>
      </c>
      <c r="F7198" t="s">
        <v>24196</v>
      </c>
      <c r="G7198" s="7">
        <v>430.43</v>
      </c>
    </row>
    <row r="7199" spans="1:7" x14ac:dyDescent="0.3">
      <c r="A7199" s="310">
        <v>3022037</v>
      </c>
      <c r="B7199" t="s">
        <v>24228</v>
      </c>
      <c r="C7199" t="s">
        <v>130</v>
      </c>
      <c r="D7199" t="s">
        <v>377</v>
      </c>
      <c r="E7199">
        <v>611110</v>
      </c>
      <c r="F7199" t="s">
        <v>24196</v>
      </c>
      <c r="G7199" s="7">
        <v>-0.06</v>
      </c>
    </row>
    <row r="7200" spans="1:7" x14ac:dyDescent="0.3">
      <c r="A7200" s="310">
        <v>3022037</v>
      </c>
      <c r="B7200" t="s">
        <v>24228</v>
      </c>
      <c r="C7200" t="s">
        <v>130</v>
      </c>
      <c r="D7200" t="s">
        <v>377</v>
      </c>
      <c r="E7200">
        <v>611120</v>
      </c>
      <c r="F7200" t="s">
        <v>24196</v>
      </c>
      <c r="G7200" s="7">
        <v>40.340000000000003</v>
      </c>
    </row>
    <row r="7201" spans="1:7" x14ac:dyDescent="0.3">
      <c r="A7201" s="310">
        <v>3022037</v>
      </c>
      <c r="B7201" t="s">
        <v>24228</v>
      </c>
      <c r="C7201" t="s">
        <v>130</v>
      </c>
      <c r="D7201" t="s">
        <v>373</v>
      </c>
      <c r="E7201">
        <v>615130</v>
      </c>
      <c r="F7201" t="s">
        <v>24196</v>
      </c>
      <c r="G7201" s="7">
        <v>16.55</v>
      </c>
    </row>
    <row r="7202" spans="1:7" x14ac:dyDescent="0.3">
      <c r="A7202" s="310">
        <v>3022037</v>
      </c>
      <c r="B7202" t="s">
        <v>24228</v>
      </c>
      <c r="C7202" t="s">
        <v>130</v>
      </c>
      <c r="D7202" t="s">
        <v>373</v>
      </c>
      <c r="E7202">
        <v>615130</v>
      </c>
      <c r="F7202" t="s">
        <v>24196</v>
      </c>
      <c r="G7202" s="7">
        <v>16.55</v>
      </c>
    </row>
    <row r="7203" spans="1:7" x14ac:dyDescent="0.3">
      <c r="A7203" s="310">
        <v>3022037</v>
      </c>
      <c r="B7203" t="s">
        <v>24228</v>
      </c>
      <c r="C7203" t="s">
        <v>130</v>
      </c>
      <c r="D7203" t="s">
        <v>373</v>
      </c>
      <c r="E7203">
        <v>615130</v>
      </c>
      <c r="F7203" t="s">
        <v>24196</v>
      </c>
      <c r="G7203" s="7">
        <v>10.68</v>
      </c>
    </row>
    <row r="7204" spans="1:7" x14ac:dyDescent="0.3">
      <c r="A7204" s="310">
        <v>3022037</v>
      </c>
      <c r="B7204" t="s">
        <v>24228</v>
      </c>
      <c r="C7204" t="s">
        <v>130</v>
      </c>
      <c r="D7204" t="s">
        <v>373</v>
      </c>
      <c r="E7204">
        <v>615130</v>
      </c>
      <c r="F7204" t="s">
        <v>24196</v>
      </c>
      <c r="G7204" s="7">
        <v>554.9</v>
      </c>
    </row>
    <row r="7205" spans="1:7" x14ac:dyDescent="0.3">
      <c r="A7205" s="310">
        <v>3022037</v>
      </c>
      <c r="B7205" t="s">
        <v>24228</v>
      </c>
      <c r="C7205" t="s">
        <v>130</v>
      </c>
      <c r="D7205" t="s">
        <v>377</v>
      </c>
      <c r="E7205">
        <v>611110</v>
      </c>
      <c r="F7205" t="s">
        <v>24196</v>
      </c>
      <c r="G7205" s="7">
        <v>-3.7</v>
      </c>
    </row>
    <row r="7206" spans="1:7" x14ac:dyDescent="0.3">
      <c r="A7206" s="310">
        <v>3022037</v>
      </c>
      <c r="B7206" t="s">
        <v>24228</v>
      </c>
      <c r="C7206" t="s">
        <v>130</v>
      </c>
      <c r="D7206" t="s">
        <v>373</v>
      </c>
      <c r="E7206">
        <v>615130</v>
      </c>
      <c r="F7206" t="s">
        <v>24196</v>
      </c>
      <c r="G7206" s="7">
        <v>2135.3000000000002</v>
      </c>
    </row>
    <row r="7207" spans="1:7" x14ac:dyDescent="0.3">
      <c r="A7207" s="310">
        <v>3022037</v>
      </c>
      <c r="B7207" t="s">
        <v>24228</v>
      </c>
      <c r="C7207" t="s">
        <v>130</v>
      </c>
      <c r="D7207" t="s">
        <v>373</v>
      </c>
      <c r="E7207">
        <v>615130</v>
      </c>
      <c r="F7207" t="s">
        <v>24196</v>
      </c>
      <c r="G7207" s="7">
        <v>2056.2199999999998</v>
      </c>
    </row>
    <row r="7208" spans="1:7" x14ac:dyDescent="0.3">
      <c r="A7208" s="310">
        <v>3022037</v>
      </c>
      <c r="B7208" t="s">
        <v>24228</v>
      </c>
      <c r="C7208" t="s">
        <v>130</v>
      </c>
      <c r="D7208" t="s">
        <v>373</v>
      </c>
      <c r="E7208">
        <v>617150</v>
      </c>
      <c r="F7208" t="s">
        <v>24196</v>
      </c>
      <c r="G7208" s="7">
        <v>531.07000000000005</v>
      </c>
    </row>
    <row r="7209" spans="1:7" x14ac:dyDescent="0.3">
      <c r="A7209" s="310">
        <v>3022037</v>
      </c>
      <c r="B7209" t="s">
        <v>24228</v>
      </c>
      <c r="C7209" t="s">
        <v>130</v>
      </c>
      <c r="D7209" t="s">
        <v>377</v>
      </c>
      <c r="E7209">
        <v>611110</v>
      </c>
      <c r="F7209" t="s">
        <v>24196</v>
      </c>
      <c r="G7209" s="7">
        <v>-3.7</v>
      </c>
    </row>
    <row r="7210" spans="1:7" x14ac:dyDescent="0.3">
      <c r="A7210" s="310">
        <v>3022037</v>
      </c>
      <c r="B7210" t="s">
        <v>24228</v>
      </c>
      <c r="C7210" t="s">
        <v>130</v>
      </c>
      <c r="D7210" t="s">
        <v>375</v>
      </c>
      <c r="E7210">
        <v>615140</v>
      </c>
      <c r="F7210" t="s">
        <v>24196</v>
      </c>
      <c r="G7210" s="7">
        <v>2853.78</v>
      </c>
    </row>
    <row r="7211" spans="1:7" x14ac:dyDescent="0.3">
      <c r="A7211" s="310">
        <v>3022037</v>
      </c>
      <c r="B7211" t="s">
        <v>24228</v>
      </c>
      <c r="C7211" t="s">
        <v>130</v>
      </c>
      <c r="D7211" t="s">
        <v>377</v>
      </c>
      <c r="E7211">
        <v>611130</v>
      </c>
      <c r="F7211" t="s">
        <v>24196</v>
      </c>
      <c r="G7211" s="7">
        <v>212.47</v>
      </c>
    </row>
    <row r="7212" spans="1:7" x14ac:dyDescent="0.3">
      <c r="A7212" s="310">
        <v>3022037</v>
      </c>
      <c r="B7212" t="s">
        <v>24228</v>
      </c>
      <c r="C7212" t="s">
        <v>130</v>
      </c>
      <c r="D7212" t="s">
        <v>373</v>
      </c>
      <c r="E7212">
        <v>617150</v>
      </c>
      <c r="F7212" t="s">
        <v>24196</v>
      </c>
      <c r="G7212" s="7">
        <v>172.9</v>
      </c>
    </row>
    <row r="7213" spans="1:7" x14ac:dyDescent="0.3">
      <c r="A7213" s="310">
        <v>3022037</v>
      </c>
      <c r="B7213" t="s">
        <v>24228</v>
      </c>
      <c r="C7213" t="s">
        <v>130</v>
      </c>
      <c r="D7213" t="s">
        <v>377</v>
      </c>
      <c r="E7213">
        <v>611110</v>
      </c>
      <c r="F7213" t="s">
        <v>24196</v>
      </c>
      <c r="G7213" s="7">
        <v>9.7200000000000006</v>
      </c>
    </row>
    <row r="7214" spans="1:7" x14ac:dyDescent="0.3">
      <c r="A7214" s="310">
        <v>3022037</v>
      </c>
      <c r="B7214" t="s">
        <v>24228</v>
      </c>
      <c r="C7214" t="s">
        <v>130</v>
      </c>
      <c r="D7214" t="s">
        <v>377</v>
      </c>
      <c r="E7214">
        <v>611120</v>
      </c>
      <c r="F7214" t="s">
        <v>24196</v>
      </c>
      <c r="G7214" s="7">
        <v>300.8</v>
      </c>
    </row>
    <row r="7215" spans="1:7" x14ac:dyDescent="0.3">
      <c r="A7215" s="310">
        <v>3022037</v>
      </c>
      <c r="B7215" t="s">
        <v>24228</v>
      </c>
      <c r="C7215" t="s">
        <v>130</v>
      </c>
      <c r="D7215" t="s">
        <v>377</v>
      </c>
      <c r="E7215">
        <v>611110</v>
      </c>
      <c r="F7215" t="s">
        <v>24196</v>
      </c>
      <c r="G7215" s="7">
        <v>12.14</v>
      </c>
    </row>
    <row r="7216" spans="1:7" x14ac:dyDescent="0.3">
      <c r="A7216" s="310">
        <v>3022037</v>
      </c>
      <c r="B7216" t="s">
        <v>24228</v>
      </c>
      <c r="C7216" t="s">
        <v>130</v>
      </c>
      <c r="D7216" t="s">
        <v>377</v>
      </c>
      <c r="E7216">
        <v>611110</v>
      </c>
      <c r="F7216" t="s">
        <v>24196</v>
      </c>
      <c r="G7216" s="7">
        <v>0.01</v>
      </c>
    </row>
    <row r="7217" spans="1:7" x14ac:dyDescent="0.3">
      <c r="A7217" s="310">
        <v>3022037</v>
      </c>
      <c r="B7217" t="s">
        <v>24228</v>
      </c>
      <c r="C7217" t="s">
        <v>130</v>
      </c>
      <c r="D7217" t="s">
        <v>377</v>
      </c>
      <c r="E7217">
        <v>611110</v>
      </c>
      <c r="F7217" t="s">
        <v>24196</v>
      </c>
      <c r="G7217" s="7">
        <v>-3.7</v>
      </c>
    </row>
    <row r="7218" spans="1:7" x14ac:dyDescent="0.3">
      <c r="A7218" s="310">
        <v>3022037</v>
      </c>
      <c r="B7218" t="s">
        <v>24228</v>
      </c>
      <c r="C7218" t="s">
        <v>130</v>
      </c>
      <c r="D7218" t="s">
        <v>373</v>
      </c>
      <c r="E7218">
        <v>616160</v>
      </c>
      <c r="F7218" t="s">
        <v>24196</v>
      </c>
      <c r="G7218" s="7">
        <v>148.1</v>
      </c>
    </row>
    <row r="7219" spans="1:7" x14ac:dyDescent="0.3">
      <c r="A7219" s="310">
        <v>3022037</v>
      </c>
      <c r="B7219" t="s">
        <v>24228</v>
      </c>
      <c r="C7219" t="s">
        <v>130</v>
      </c>
      <c r="D7219" t="s">
        <v>375</v>
      </c>
      <c r="E7219">
        <v>615140</v>
      </c>
      <c r="F7219" t="s">
        <v>24196</v>
      </c>
      <c r="G7219" s="7">
        <v>14.86</v>
      </c>
    </row>
    <row r="7220" spans="1:7" x14ac:dyDescent="0.3">
      <c r="A7220" s="310">
        <v>3022037</v>
      </c>
      <c r="B7220" t="s">
        <v>24228</v>
      </c>
      <c r="C7220" t="s">
        <v>130</v>
      </c>
      <c r="D7220" t="s">
        <v>373</v>
      </c>
      <c r="E7220">
        <v>615130</v>
      </c>
      <c r="F7220" t="s">
        <v>24196</v>
      </c>
      <c r="G7220" s="7">
        <v>-29.25</v>
      </c>
    </row>
    <row r="7221" spans="1:7" x14ac:dyDescent="0.3">
      <c r="A7221" s="310">
        <v>3022037</v>
      </c>
      <c r="B7221" t="s">
        <v>24228</v>
      </c>
      <c r="C7221" t="s">
        <v>130</v>
      </c>
      <c r="D7221" t="s">
        <v>377</v>
      </c>
      <c r="E7221">
        <v>611110</v>
      </c>
      <c r="F7221" t="s">
        <v>24196</v>
      </c>
      <c r="G7221" s="7">
        <v>2.1800000000000002</v>
      </c>
    </row>
    <row r="7222" spans="1:7" x14ac:dyDescent="0.3">
      <c r="A7222" s="310">
        <v>3022037</v>
      </c>
      <c r="B7222" t="s">
        <v>24228</v>
      </c>
      <c r="C7222" t="s">
        <v>130</v>
      </c>
      <c r="D7222" t="s">
        <v>377</v>
      </c>
      <c r="E7222">
        <v>611110</v>
      </c>
      <c r="F7222" t="s">
        <v>24196</v>
      </c>
      <c r="G7222" s="7">
        <v>430.43</v>
      </c>
    </row>
    <row r="7223" spans="1:7" x14ac:dyDescent="0.3">
      <c r="A7223" s="310">
        <v>3022037</v>
      </c>
      <c r="B7223" t="s">
        <v>24228</v>
      </c>
      <c r="C7223" t="s">
        <v>130</v>
      </c>
      <c r="D7223" t="s">
        <v>371</v>
      </c>
      <c r="E7223">
        <v>615100</v>
      </c>
      <c r="F7223" t="s">
        <v>24196</v>
      </c>
      <c r="G7223" s="7">
        <v>14.35</v>
      </c>
    </row>
    <row r="7224" spans="1:7" x14ac:dyDescent="0.3">
      <c r="A7224" s="310">
        <v>3022037</v>
      </c>
      <c r="B7224" t="s">
        <v>24228</v>
      </c>
      <c r="C7224" t="s">
        <v>130</v>
      </c>
      <c r="D7224" t="s">
        <v>377</v>
      </c>
      <c r="E7224">
        <v>611130</v>
      </c>
      <c r="F7224" t="s">
        <v>24196</v>
      </c>
      <c r="G7224" s="7">
        <v>1.98</v>
      </c>
    </row>
    <row r="7225" spans="1:7" x14ac:dyDescent="0.3">
      <c r="A7225" s="310">
        <v>3022037</v>
      </c>
      <c r="B7225" t="s">
        <v>24228</v>
      </c>
      <c r="C7225" t="s">
        <v>130</v>
      </c>
      <c r="D7225" t="s">
        <v>377</v>
      </c>
      <c r="E7225">
        <v>611110</v>
      </c>
      <c r="F7225" t="s">
        <v>24196</v>
      </c>
      <c r="G7225" s="7">
        <v>-0.06</v>
      </c>
    </row>
    <row r="7226" spans="1:7" x14ac:dyDescent="0.3">
      <c r="A7226" s="310">
        <v>3022037</v>
      </c>
      <c r="B7226" t="s">
        <v>24228</v>
      </c>
      <c r="C7226" t="s">
        <v>130</v>
      </c>
      <c r="D7226" t="s">
        <v>377</v>
      </c>
      <c r="E7226">
        <v>611110</v>
      </c>
      <c r="F7226" t="s">
        <v>24196</v>
      </c>
      <c r="G7226" s="7">
        <v>-3.7</v>
      </c>
    </row>
    <row r="7227" spans="1:7" x14ac:dyDescent="0.3">
      <c r="A7227" s="310">
        <v>3022037</v>
      </c>
      <c r="B7227" t="s">
        <v>24228</v>
      </c>
      <c r="C7227" t="s">
        <v>130</v>
      </c>
      <c r="D7227" t="s">
        <v>377</v>
      </c>
      <c r="E7227">
        <v>611110</v>
      </c>
      <c r="F7227" t="s">
        <v>24196</v>
      </c>
      <c r="G7227" s="7">
        <v>4.43</v>
      </c>
    </row>
    <row r="7228" spans="1:7" x14ac:dyDescent="0.3">
      <c r="A7228" s="310">
        <v>3022037</v>
      </c>
      <c r="B7228" t="s">
        <v>24228</v>
      </c>
      <c r="C7228" t="s">
        <v>130</v>
      </c>
      <c r="D7228" t="s">
        <v>377</v>
      </c>
      <c r="E7228">
        <v>611130</v>
      </c>
      <c r="F7228" t="s">
        <v>24196</v>
      </c>
      <c r="G7228" s="7">
        <v>140.49</v>
      </c>
    </row>
    <row r="7229" spans="1:7" x14ac:dyDescent="0.3">
      <c r="A7229" s="310">
        <v>3022037</v>
      </c>
      <c r="B7229" t="s">
        <v>24228</v>
      </c>
      <c r="C7229" t="s">
        <v>130</v>
      </c>
      <c r="D7229" t="s">
        <v>377</v>
      </c>
      <c r="E7229">
        <v>611110</v>
      </c>
      <c r="F7229" t="s">
        <v>24196</v>
      </c>
      <c r="G7229" s="7">
        <v>-3.7</v>
      </c>
    </row>
    <row r="7230" spans="1:7" x14ac:dyDescent="0.3">
      <c r="A7230" s="310">
        <v>3022037</v>
      </c>
      <c r="B7230" t="s">
        <v>24228</v>
      </c>
      <c r="C7230" t="s">
        <v>130</v>
      </c>
      <c r="D7230" t="s">
        <v>377</v>
      </c>
      <c r="E7230">
        <v>611120</v>
      </c>
      <c r="F7230" t="s">
        <v>24196</v>
      </c>
      <c r="G7230" s="7">
        <v>32.28</v>
      </c>
    </row>
    <row r="7231" spans="1:7" x14ac:dyDescent="0.3">
      <c r="A7231" s="310">
        <v>3022037</v>
      </c>
      <c r="B7231" t="s">
        <v>24228</v>
      </c>
      <c r="C7231" t="s">
        <v>130</v>
      </c>
      <c r="D7231" t="s">
        <v>375</v>
      </c>
      <c r="E7231">
        <v>615140</v>
      </c>
      <c r="F7231" t="s">
        <v>24196</v>
      </c>
      <c r="G7231" s="7">
        <v>11.47</v>
      </c>
    </row>
    <row r="7232" spans="1:7" x14ac:dyDescent="0.3">
      <c r="A7232" s="310" t="s">
        <v>23990</v>
      </c>
      <c r="B7232" t="s">
        <v>24229</v>
      </c>
      <c r="C7232" t="s">
        <v>198</v>
      </c>
      <c r="D7232" t="s">
        <v>373</v>
      </c>
      <c r="E7232">
        <v>616160</v>
      </c>
      <c r="F7232" t="s">
        <v>24196</v>
      </c>
      <c r="G7232" s="7">
        <v>246.61</v>
      </c>
    </row>
    <row r="7233" spans="1:7" x14ac:dyDescent="0.3">
      <c r="A7233" s="310" t="s">
        <v>23990</v>
      </c>
      <c r="B7233" t="s">
        <v>24229</v>
      </c>
      <c r="C7233" t="s">
        <v>198</v>
      </c>
      <c r="D7233" t="s">
        <v>371</v>
      </c>
      <c r="E7233">
        <v>616100</v>
      </c>
      <c r="F7233" t="s">
        <v>24196</v>
      </c>
      <c r="G7233" s="7">
        <v>254.15</v>
      </c>
    </row>
    <row r="7234" spans="1:7" x14ac:dyDescent="0.3">
      <c r="A7234" s="310" t="s">
        <v>23990</v>
      </c>
      <c r="B7234" t="s">
        <v>24229</v>
      </c>
      <c r="C7234" t="s">
        <v>198</v>
      </c>
      <c r="D7234" t="s">
        <v>373</v>
      </c>
      <c r="E7234">
        <v>615130</v>
      </c>
      <c r="F7234" t="s">
        <v>24196</v>
      </c>
      <c r="G7234" s="7">
        <v>9.89</v>
      </c>
    </row>
    <row r="7235" spans="1:7" x14ac:dyDescent="0.3">
      <c r="A7235" s="310" t="s">
        <v>23990</v>
      </c>
      <c r="B7235" t="s">
        <v>24229</v>
      </c>
      <c r="C7235" t="s">
        <v>198</v>
      </c>
      <c r="D7235" t="s">
        <v>371</v>
      </c>
      <c r="E7235">
        <v>615100</v>
      </c>
      <c r="F7235" t="s">
        <v>24196</v>
      </c>
      <c r="G7235" s="7">
        <v>15.97</v>
      </c>
    </row>
    <row r="7236" spans="1:7" x14ac:dyDescent="0.3">
      <c r="A7236" s="310" t="s">
        <v>23990</v>
      </c>
      <c r="B7236" t="s">
        <v>24229</v>
      </c>
      <c r="C7236" t="s">
        <v>198</v>
      </c>
      <c r="D7236" t="s">
        <v>377</v>
      </c>
      <c r="E7236">
        <v>611130</v>
      </c>
      <c r="F7236" t="s">
        <v>24196</v>
      </c>
      <c r="G7236" s="7">
        <v>76.180000000000007</v>
      </c>
    </row>
    <row r="7237" spans="1:7" x14ac:dyDescent="0.3">
      <c r="A7237" s="310" t="s">
        <v>23990</v>
      </c>
      <c r="B7237" t="s">
        <v>24229</v>
      </c>
      <c r="C7237" t="s">
        <v>198</v>
      </c>
      <c r="D7237" t="s">
        <v>371</v>
      </c>
      <c r="E7237">
        <v>615100</v>
      </c>
      <c r="F7237" t="s">
        <v>24196</v>
      </c>
      <c r="G7237" s="7">
        <v>72.58</v>
      </c>
    </row>
    <row r="7238" spans="1:7" x14ac:dyDescent="0.3">
      <c r="A7238" s="310" t="s">
        <v>23990</v>
      </c>
      <c r="B7238" t="s">
        <v>24229</v>
      </c>
      <c r="C7238" t="s">
        <v>198</v>
      </c>
      <c r="D7238" t="s">
        <v>371</v>
      </c>
      <c r="E7238">
        <v>615100</v>
      </c>
      <c r="F7238" t="s">
        <v>24196</v>
      </c>
      <c r="G7238" s="7">
        <v>254.09</v>
      </c>
    </row>
    <row r="7239" spans="1:7" x14ac:dyDescent="0.3">
      <c r="A7239" s="310" t="s">
        <v>23990</v>
      </c>
      <c r="B7239" t="s">
        <v>24229</v>
      </c>
      <c r="C7239" t="s">
        <v>198</v>
      </c>
      <c r="D7239" t="s">
        <v>373</v>
      </c>
      <c r="E7239">
        <v>616160</v>
      </c>
      <c r="F7239" t="s">
        <v>24196</v>
      </c>
      <c r="G7239" s="7">
        <v>234.02</v>
      </c>
    </row>
    <row r="7240" spans="1:7" x14ac:dyDescent="0.3">
      <c r="A7240" s="310" t="s">
        <v>23990</v>
      </c>
      <c r="B7240" t="s">
        <v>24229</v>
      </c>
      <c r="C7240" t="s">
        <v>198</v>
      </c>
      <c r="D7240" t="s">
        <v>373</v>
      </c>
      <c r="E7240">
        <v>615130</v>
      </c>
      <c r="F7240" t="s">
        <v>24196</v>
      </c>
      <c r="G7240" s="7">
        <v>9.2200000000000006</v>
      </c>
    </row>
    <row r="7241" spans="1:7" x14ac:dyDescent="0.3">
      <c r="A7241" s="310" t="s">
        <v>23990</v>
      </c>
      <c r="B7241" t="s">
        <v>24229</v>
      </c>
      <c r="C7241" t="s">
        <v>198</v>
      </c>
      <c r="D7241" t="s">
        <v>371</v>
      </c>
      <c r="E7241">
        <v>615100</v>
      </c>
      <c r="F7241" t="s">
        <v>24196</v>
      </c>
      <c r="G7241" s="7">
        <v>13.02</v>
      </c>
    </row>
    <row r="7242" spans="1:7" x14ac:dyDescent="0.3">
      <c r="A7242" s="310" t="s">
        <v>23990</v>
      </c>
      <c r="B7242" t="s">
        <v>24229</v>
      </c>
      <c r="C7242" t="s">
        <v>198</v>
      </c>
      <c r="D7242" t="s">
        <v>373</v>
      </c>
      <c r="E7242">
        <v>615130</v>
      </c>
      <c r="F7242" t="s">
        <v>24196</v>
      </c>
      <c r="G7242" s="7">
        <v>10.31</v>
      </c>
    </row>
    <row r="7243" spans="1:7" x14ac:dyDescent="0.3">
      <c r="A7243" s="310" t="s">
        <v>23990</v>
      </c>
      <c r="B7243" t="s">
        <v>24229</v>
      </c>
      <c r="C7243" t="s">
        <v>198</v>
      </c>
      <c r="D7243" t="s">
        <v>371</v>
      </c>
      <c r="E7243">
        <v>617100</v>
      </c>
      <c r="F7243" t="s">
        <v>24196</v>
      </c>
      <c r="G7243" s="7">
        <v>1159.9100000000001</v>
      </c>
    </row>
    <row r="7244" spans="1:7" x14ac:dyDescent="0.3">
      <c r="A7244" s="310" t="s">
        <v>23990</v>
      </c>
      <c r="B7244" t="s">
        <v>24229</v>
      </c>
      <c r="C7244" t="s">
        <v>198</v>
      </c>
      <c r="D7244" t="s">
        <v>374</v>
      </c>
      <c r="E7244">
        <v>617120</v>
      </c>
      <c r="F7244" t="s">
        <v>24196</v>
      </c>
      <c r="G7244" s="7">
        <v>187.07</v>
      </c>
    </row>
    <row r="7245" spans="1:7" x14ac:dyDescent="0.3">
      <c r="A7245" s="310" t="s">
        <v>23990</v>
      </c>
      <c r="B7245" t="s">
        <v>24229</v>
      </c>
      <c r="C7245" t="s">
        <v>198</v>
      </c>
      <c r="D7245" t="s">
        <v>371</v>
      </c>
      <c r="E7245">
        <v>615100</v>
      </c>
      <c r="F7245" t="s">
        <v>24196</v>
      </c>
      <c r="G7245" s="7">
        <v>16.21</v>
      </c>
    </row>
    <row r="7246" spans="1:7" x14ac:dyDescent="0.3">
      <c r="A7246" s="310" t="s">
        <v>23990</v>
      </c>
      <c r="B7246" t="s">
        <v>24229</v>
      </c>
      <c r="C7246" t="s">
        <v>198</v>
      </c>
      <c r="D7246" t="s">
        <v>375</v>
      </c>
      <c r="E7246">
        <v>615140</v>
      </c>
      <c r="F7246" t="s">
        <v>24196</v>
      </c>
      <c r="G7246" s="7">
        <v>1090.78</v>
      </c>
    </row>
    <row r="7247" spans="1:7" x14ac:dyDescent="0.3">
      <c r="A7247" s="310" t="s">
        <v>23990</v>
      </c>
      <c r="B7247" t="s">
        <v>24229</v>
      </c>
      <c r="C7247" t="s">
        <v>198</v>
      </c>
      <c r="D7247" t="s">
        <v>371</v>
      </c>
      <c r="E7247">
        <v>616100</v>
      </c>
      <c r="F7247" t="s">
        <v>24196</v>
      </c>
      <c r="G7247" s="7">
        <v>699.87</v>
      </c>
    </row>
    <row r="7248" spans="1:7" x14ac:dyDescent="0.3">
      <c r="A7248" s="310" t="s">
        <v>23990</v>
      </c>
      <c r="B7248" t="s">
        <v>24229</v>
      </c>
      <c r="C7248" t="s">
        <v>198</v>
      </c>
      <c r="D7248" t="s">
        <v>371</v>
      </c>
      <c r="E7248">
        <v>617100</v>
      </c>
      <c r="F7248" t="s">
        <v>24196</v>
      </c>
      <c r="G7248" s="7">
        <v>516.17999999999995</v>
      </c>
    </row>
    <row r="7249" spans="1:7" x14ac:dyDescent="0.3">
      <c r="A7249" s="310" t="s">
        <v>23990</v>
      </c>
      <c r="B7249" t="s">
        <v>24229</v>
      </c>
      <c r="C7249" t="s">
        <v>198</v>
      </c>
      <c r="D7249" t="s">
        <v>377</v>
      </c>
      <c r="E7249">
        <v>611110</v>
      </c>
      <c r="F7249" t="s">
        <v>24196</v>
      </c>
      <c r="G7249" s="7">
        <v>-12.45</v>
      </c>
    </row>
    <row r="7250" spans="1:7" x14ac:dyDescent="0.3">
      <c r="A7250" s="310" t="s">
        <v>23990</v>
      </c>
      <c r="B7250" t="s">
        <v>24229</v>
      </c>
      <c r="C7250" t="s">
        <v>198</v>
      </c>
      <c r="D7250" t="s">
        <v>371</v>
      </c>
      <c r="E7250">
        <v>615100</v>
      </c>
      <c r="F7250" t="s">
        <v>24196</v>
      </c>
      <c r="G7250" s="7">
        <v>8.09</v>
      </c>
    </row>
    <row r="7251" spans="1:7" x14ac:dyDescent="0.3">
      <c r="A7251" s="310" t="s">
        <v>23990</v>
      </c>
      <c r="B7251" t="s">
        <v>24229</v>
      </c>
      <c r="C7251" t="s">
        <v>198</v>
      </c>
      <c r="D7251" t="s">
        <v>375</v>
      </c>
      <c r="E7251">
        <v>615140</v>
      </c>
      <c r="F7251" t="s">
        <v>24196</v>
      </c>
      <c r="G7251" s="7">
        <v>1399.05</v>
      </c>
    </row>
    <row r="7252" spans="1:7" x14ac:dyDescent="0.3">
      <c r="A7252" s="310" t="s">
        <v>23990</v>
      </c>
      <c r="B7252" t="s">
        <v>24229</v>
      </c>
      <c r="C7252" t="s">
        <v>198</v>
      </c>
      <c r="D7252" t="s">
        <v>371</v>
      </c>
      <c r="E7252">
        <v>615100</v>
      </c>
      <c r="F7252" t="s">
        <v>24196</v>
      </c>
      <c r="G7252" s="7">
        <v>4339</v>
      </c>
    </row>
    <row r="7253" spans="1:7" x14ac:dyDescent="0.3">
      <c r="A7253" s="310" t="s">
        <v>23990</v>
      </c>
      <c r="B7253" t="s">
        <v>24229</v>
      </c>
      <c r="C7253" t="s">
        <v>198</v>
      </c>
      <c r="D7253" t="s">
        <v>373</v>
      </c>
      <c r="E7253">
        <v>616160</v>
      </c>
      <c r="F7253" t="s">
        <v>24196</v>
      </c>
      <c r="G7253" s="7">
        <v>0.66</v>
      </c>
    </row>
    <row r="7254" spans="1:7" x14ac:dyDescent="0.3">
      <c r="A7254" s="310" t="s">
        <v>23990</v>
      </c>
      <c r="B7254" t="s">
        <v>24229</v>
      </c>
      <c r="C7254" t="s">
        <v>198</v>
      </c>
      <c r="D7254" t="s">
        <v>371</v>
      </c>
      <c r="E7254">
        <v>616100</v>
      </c>
      <c r="F7254" t="s">
        <v>24196</v>
      </c>
      <c r="G7254" s="7">
        <v>392.61</v>
      </c>
    </row>
    <row r="7255" spans="1:7" x14ac:dyDescent="0.3">
      <c r="A7255" s="310" t="s">
        <v>23990</v>
      </c>
      <c r="B7255" t="s">
        <v>24229</v>
      </c>
      <c r="C7255" t="s">
        <v>198</v>
      </c>
      <c r="D7255" t="s">
        <v>373</v>
      </c>
      <c r="E7255">
        <v>617150</v>
      </c>
      <c r="F7255" t="s">
        <v>24196</v>
      </c>
      <c r="G7255" s="7">
        <v>403.33</v>
      </c>
    </row>
    <row r="7256" spans="1:7" x14ac:dyDescent="0.3">
      <c r="A7256" s="310" t="s">
        <v>23990</v>
      </c>
      <c r="B7256" t="s">
        <v>24229</v>
      </c>
      <c r="C7256" t="s">
        <v>198</v>
      </c>
      <c r="D7256" t="s">
        <v>373</v>
      </c>
      <c r="E7256">
        <v>617150</v>
      </c>
      <c r="F7256" t="s">
        <v>24196</v>
      </c>
      <c r="G7256" s="7">
        <v>335.57</v>
      </c>
    </row>
    <row r="7257" spans="1:7" x14ac:dyDescent="0.3">
      <c r="A7257" s="310" t="s">
        <v>23990</v>
      </c>
      <c r="B7257" t="s">
        <v>24229</v>
      </c>
      <c r="C7257" t="s">
        <v>198</v>
      </c>
      <c r="D7257" t="s">
        <v>377</v>
      </c>
      <c r="E7257">
        <v>611120</v>
      </c>
      <c r="F7257" t="s">
        <v>24196</v>
      </c>
      <c r="G7257" s="7">
        <v>44</v>
      </c>
    </row>
    <row r="7258" spans="1:7" x14ac:dyDescent="0.3">
      <c r="A7258" s="310" t="s">
        <v>23990</v>
      </c>
      <c r="B7258" t="s">
        <v>24229</v>
      </c>
      <c r="C7258" t="s">
        <v>198</v>
      </c>
      <c r="D7258" t="s">
        <v>375</v>
      </c>
      <c r="E7258">
        <v>615140</v>
      </c>
      <c r="F7258" t="s">
        <v>24196</v>
      </c>
      <c r="G7258" s="7">
        <v>5.45</v>
      </c>
    </row>
    <row r="7259" spans="1:7" x14ac:dyDescent="0.3">
      <c r="A7259" s="310" t="s">
        <v>23990</v>
      </c>
      <c r="B7259" t="s">
        <v>24229</v>
      </c>
      <c r="C7259" t="s">
        <v>198</v>
      </c>
      <c r="D7259" t="s">
        <v>373</v>
      </c>
      <c r="E7259">
        <v>615130</v>
      </c>
      <c r="F7259" t="s">
        <v>24196</v>
      </c>
      <c r="G7259" s="7">
        <v>9.89</v>
      </c>
    </row>
    <row r="7260" spans="1:7" x14ac:dyDescent="0.3">
      <c r="A7260" s="310" t="s">
        <v>23990</v>
      </c>
      <c r="B7260" t="s">
        <v>24229</v>
      </c>
      <c r="C7260" t="s">
        <v>198</v>
      </c>
      <c r="D7260" t="s">
        <v>371</v>
      </c>
      <c r="E7260">
        <v>615100</v>
      </c>
      <c r="F7260" t="s">
        <v>24196</v>
      </c>
      <c r="G7260" s="7">
        <v>9</v>
      </c>
    </row>
    <row r="7261" spans="1:7" x14ac:dyDescent="0.3">
      <c r="A7261" s="310" t="s">
        <v>23990</v>
      </c>
      <c r="B7261" t="s">
        <v>24229</v>
      </c>
      <c r="C7261" t="s">
        <v>198</v>
      </c>
      <c r="D7261" t="s">
        <v>377</v>
      </c>
      <c r="E7261">
        <v>611110</v>
      </c>
      <c r="F7261" t="s">
        <v>24196</v>
      </c>
      <c r="G7261" s="7">
        <v>56.98</v>
      </c>
    </row>
    <row r="7262" spans="1:7" x14ac:dyDescent="0.3">
      <c r="A7262" s="310" t="s">
        <v>23990</v>
      </c>
      <c r="B7262" t="s">
        <v>24229</v>
      </c>
      <c r="C7262" t="s">
        <v>198</v>
      </c>
      <c r="D7262" t="s">
        <v>371</v>
      </c>
      <c r="E7262">
        <v>616100</v>
      </c>
      <c r="F7262" t="s">
        <v>24196</v>
      </c>
      <c r="G7262" s="7">
        <v>416.42</v>
      </c>
    </row>
    <row r="7263" spans="1:7" x14ac:dyDescent="0.3">
      <c r="A7263" s="310" t="s">
        <v>23990</v>
      </c>
      <c r="B7263" t="s">
        <v>24229</v>
      </c>
      <c r="C7263" t="s">
        <v>198</v>
      </c>
      <c r="D7263" t="s">
        <v>373</v>
      </c>
      <c r="E7263">
        <v>615130</v>
      </c>
      <c r="F7263" t="s">
        <v>24196</v>
      </c>
      <c r="G7263" s="7">
        <v>2576.33</v>
      </c>
    </row>
    <row r="7264" spans="1:7" x14ac:dyDescent="0.3">
      <c r="A7264" s="310" t="s">
        <v>23990</v>
      </c>
      <c r="B7264" t="s">
        <v>24229</v>
      </c>
      <c r="C7264" t="s">
        <v>198</v>
      </c>
      <c r="D7264" t="s">
        <v>374</v>
      </c>
      <c r="E7264">
        <v>615120</v>
      </c>
      <c r="F7264" t="s">
        <v>24196</v>
      </c>
      <c r="G7264" s="7">
        <v>104.03</v>
      </c>
    </row>
    <row r="7265" spans="1:7" x14ac:dyDescent="0.3">
      <c r="A7265" s="310" t="s">
        <v>23990</v>
      </c>
      <c r="B7265" t="s">
        <v>24229</v>
      </c>
      <c r="C7265" t="s">
        <v>198</v>
      </c>
      <c r="D7265" t="s">
        <v>371</v>
      </c>
      <c r="E7265">
        <v>615100</v>
      </c>
      <c r="F7265" t="s">
        <v>24196</v>
      </c>
      <c r="G7265" s="7">
        <v>20.22</v>
      </c>
    </row>
    <row r="7266" spans="1:7" x14ac:dyDescent="0.3">
      <c r="A7266" s="310" t="s">
        <v>23990</v>
      </c>
      <c r="B7266" t="s">
        <v>24229</v>
      </c>
      <c r="C7266" t="s">
        <v>198</v>
      </c>
      <c r="D7266" t="s">
        <v>371</v>
      </c>
      <c r="E7266">
        <v>615100</v>
      </c>
      <c r="F7266" t="s">
        <v>24196</v>
      </c>
      <c r="G7266" s="7">
        <v>0.01</v>
      </c>
    </row>
    <row r="7267" spans="1:7" x14ac:dyDescent="0.3">
      <c r="A7267" s="310" t="s">
        <v>23990</v>
      </c>
      <c r="B7267" t="s">
        <v>24229</v>
      </c>
      <c r="C7267" t="s">
        <v>198</v>
      </c>
      <c r="D7267" t="s">
        <v>373</v>
      </c>
      <c r="E7267">
        <v>615130</v>
      </c>
      <c r="F7267" t="s">
        <v>24196</v>
      </c>
      <c r="G7267" s="7">
        <v>3</v>
      </c>
    </row>
    <row r="7268" spans="1:7" x14ac:dyDescent="0.3">
      <c r="A7268" s="310" t="s">
        <v>23990</v>
      </c>
      <c r="B7268" t="s">
        <v>24229</v>
      </c>
      <c r="C7268" t="s">
        <v>198</v>
      </c>
      <c r="D7268" t="s">
        <v>375</v>
      </c>
      <c r="E7268">
        <v>617130</v>
      </c>
      <c r="F7268" t="s">
        <v>24196</v>
      </c>
      <c r="G7268" s="7">
        <v>585.94000000000005</v>
      </c>
    </row>
    <row r="7269" spans="1:7" x14ac:dyDescent="0.3">
      <c r="A7269" s="310" t="s">
        <v>23990</v>
      </c>
      <c r="B7269" t="s">
        <v>24229</v>
      </c>
      <c r="C7269" t="s">
        <v>198</v>
      </c>
      <c r="D7269" t="s">
        <v>371</v>
      </c>
      <c r="E7269">
        <v>615100</v>
      </c>
      <c r="F7269" t="s">
        <v>24196</v>
      </c>
      <c r="G7269" s="7">
        <v>1799.8</v>
      </c>
    </row>
    <row r="7270" spans="1:7" x14ac:dyDescent="0.3">
      <c r="A7270" s="310" t="s">
        <v>23990</v>
      </c>
      <c r="B7270" t="s">
        <v>24229</v>
      </c>
      <c r="C7270" t="s">
        <v>198</v>
      </c>
      <c r="D7270" t="s">
        <v>373</v>
      </c>
      <c r="E7270">
        <v>615130</v>
      </c>
      <c r="F7270" t="s">
        <v>24196</v>
      </c>
      <c r="G7270" s="7">
        <v>8.2200000000000006</v>
      </c>
    </row>
    <row r="7271" spans="1:7" x14ac:dyDescent="0.3">
      <c r="A7271" s="310" t="s">
        <v>23990</v>
      </c>
      <c r="B7271" t="s">
        <v>24229</v>
      </c>
      <c r="C7271" t="s">
        <v>198</v>
      </c>
      <c r="D7271" t="s">
        <v>371</v>
      </c>
      <c r="E7271">
        <v>615100</v>
      </c>
      <c r="F7271" t="s">
        <v>24196</v>
      </c>
      <c r="G7271" s="7">
        <v>-0.01</v>
      </c>
    </row>
    <row r="7272" spans="1:7" x14ac:dyDescent="0.3">
      <c r="A7272" s="310" t="s">
        <v>23990</v>
      </c>
      <c r="B7272" t="s">
        <v>24229</v>
      </c>
      <c r="C7272" t="s">
        <v>198</v>
      </c>
      <c r="D7272" t="s">
        <v>373</v>
      </c>
      <c r="E7272">
        <v>615130</v>
      </c>
      <c r="F7272" t="s">
        <v>24196</v>
      </c>
      <c r="G7272" s="7">
        <v>9.89</v>
      </c>
    </row>
    <row r="7273" spans="1:7" x14ac:dyDescent="0.3">
      <c r="A7273" s="310" t="s">
        <v>23990</v>
      </c>
      <c r="B7273" t="s">
        <v>24229</v>
      </c>
      <c r="C7273" t="s">
        <v>198</v>
      </c>
      <c r="D7273" t="s">
        <v>371</v>
      </c>
      <c r="E7273">
        <v>617100</v>
      </c>
      <c r="F7273" t="s">
        <v>24196</v>
      </c>
      <c r="G7273" s="7">
        <v>1295.6099999999999</v>
      </c>
    </row>
    <row r="7274" spans="1:7" x14ac:dyDescent="0.3">
      <c r="A7274" s="310" t="s">
        <v>23990</v>
      </c>
      <c r="B7274" t="s">
        <v>24229</v>
      </c>
      <c r="C7274" t="s">
        <v>198</v>
      </c>
      <c r="D7274" t="s">
        <v>371</v>
      </c>
      <c r="E7274">
        <v>615100</v>
      </c>
      <c r="F7274" t="s">
        <v>24196</v>
      </c>
      <c r="G7274" s="7">
        <v>-116.12</v>
      </c>
    </row>
    <row r="7275" spans="1:7" x14ac:dyDescent="0.3">
      <c r="A7275" s="310" t="s">
        <v>23990</v>
      </c>
      <c r="B7275" t="s">
        <v>24229</v>
      </c>
      <c r="C7275" t="s">
        <v>198</v>
      </c>
      <c r="D7275" t="s">
        <v>371</v>
      </c>
      <c r="E7275">
        <v>617100</v>
      </c>
      <c r="F7275" t="s">
        <v>24196</v>
      </c>
      <c r="G7275" s="7">
        <v>695.95</v>
      </c>
    </row>
    <row r="7276" spans="1:7" x14ac:dyDescent="0.3">
      <c r="A7276" s="310" t="s">
        <v>23990</v>
      </c>
      <c r="B7276" t="s">
        <v>24229</v>
      </c>
      <c r="C7276" t="s">
        <v>198</v>
      </c>
      <c r="D7276" t="s">
        <v>371</v>
      </c>
      <c r="E7276">
        <v>617100</v>
      </c>
      <c r="F7276" t="s">
        <v>24196</v>
      </c>
      <c r="G7276" s="7">
        <v>1032.3699999999999</v>
      </c>
    </row>
    <row r="7277" spans="1:7" x14ac:dyDescent="0.3">
      <c r="A7277" s="310" t="s">
        <v>23990</v>
      </c>
      <c r="B7277" t="s">
        <v>24229</v>
      </c>
      <c r="C7277" t="s">
        <v>198</v>
      </c>
      <c r="D7277" t="s">
        <v>371</v>
      </c>
      <c r="E7277">
        <v>617100</v>
      </c>
      <c r="F7277" t="s">
        <v>24196</v>
      </c>
      <c r="G7277" s="7">
        <v>870.27</v>
      </c>
    </row>
    <row r="7278" spans="1:7" x14ac:dyDescent="0.3">
      <c r="A7278" s="310" t="s">
        <v>23990</v>
      </c>
      <c r="B7278" t="s">
        <v>24229</v>
      </c>
      <c r="C7278" t="s">
        <v>198</v>
      </c>
      <c r="D7278" t="s">
        <v>371</v>
      </c>
      <c r="E7278">
        <v>615100</v>
      </c>
      <c r="F7278" t="s">
        <v>24196</v>
      </c>
      <c r="G7278" s="7">
        <v>4517.47</v>
      </c>
    </row>
    <row r="7279" spans="1:7" x14ac:dyDescent="0.3">
      <c r="A7279" s="310" t="s">
        <v>23990</v>
      </c>
      <c r="B7279" t="s">
        <v>24229</v>
      </c>
      <c r="C7279" t="s">
        <v>198</v>
      </c>
      <c r="D7279" t="s">
        <v>371</v>
      </c>
      <c r="E7279">
        <v>617100</v>
      </c>
      <c r="F7279" t="s">
        <v>24196</v>
      </c>
      <c r="G7279" s="7">
        <v>545.73</v>
      </c>
    </row>
    <row r="7280" spans="1:7" x14ac:dyDescent="0.3">
      <c r="A7280" s="310" t="s">
        <v>23990</v>
      </c>
      <c r="B7280" t="s">
        <v>24229</v>
      </c>
      <c r="C7280" t="s">
        <v>198</v>
      </c>
      <c r="D7280" t="s">
        <v>371</v>
      </c>
      <c r="E7280">
        <v>615100</v>
      </c>
      <c r="F7280" t="s">
        <v>24196</v>
      </c>
      <c r="G7280" s="7">
        <v>3240.54</v>
      </c>
    </row>
    <row r="7281" spans="1:7" x14ac:dyDescent="0.3">
      <c r="A7281" s="310" t="s">
        <v>23990</v>
      </c>
      <c r="B7281" t="s">
        <v>24229</v>
      </c>
      <c r="C7281" t="s">
        <v>198</v>
      </c>
      <c r="D7281" t="s">
        <v>371</v>
      </c>
      <c r="E7281">
        <v>615100</v>
      </c>
      <c r="F7281" t="s">
        <v>24196</v>
      </c>
      <c r="G7281" s="7">
        <v>858.6</v>
      </c>
    </row>
    <row r="7282" spans="1:7" x14ac:dyDescent="0.3">
      <c r="A7282" s="310" t="s">
        <v>23990</v>
      </c>
      <c r="B7282" t="s">
        <v>24229</v>
      </c>
      <c r="C7282" t="s">
        <v>198</v>
      </c>
      <c r="D7282" t="s">
        <v>371</v>
      </c>
      <c r="E7282">
        <v>615100</v>
      </c>
      <c r="F7282" t="s">
        <v>24196</v>
      </c>
      <c r="G7282" s="7">
        <v>449.95</v>
      </c>
    </row>
    <row r="7283" spans="1:7" x14ac:dyDescent="0.3">
      <c r="A7283" s="310" t="s">
        <v>23990</v>
      </c>
      <c r="B7283" t="s">
        <v>24229</v>
      </c>
      <c r="C7283" t="s">
        <v>198</v>
      </c>
      <c r="D7283" t="s">
        <v>373</v>
      </c>
      <c r="E7283">
        <v>617150</v>
      </c>
      <c r="F7283" t="s">
        <v>24196</v>
      </c>
      <c r="G7283" s="7">
        <v>403.33</v>
      </c>
    </row>
    <row r="7284" spans="1:7" x14ac:dyDescent="0.3">
      <c r="A7284" s="310" t="s">
        <v>23990</v>
      </c>
      <c r="B7284" t="s">
        <v>24229</v>
      </c>
      <c r="C7284" t="s">
        <v>198</v>
      </c>
      <c r="D7284" t="s">
        <v>371</v>
      </c>
      <c r="E7284">
        <v>615100</v>
      </c>
      <c r="F7284" t="s">
        <v>24196</v>
      </c>
      <c r="G7284" s="7">
        <v>8.4700000000000006</v>
      </c>
    </row>
    <row r="7285" spans="1:7" x14ac:dyDescent="0.3">
      <c r="A7285" s="310" t="s">
        <v>23990</v>
      </c>
      <c r="B7285" t="s">
        <v>24229</v>
      </c>
      <c r="C7285" t="s">
        <v>198</v>
      </c>
      <c r="D7285" t="s">
        <v>373</v>
      </c>
      <c r="E7285">
        <v>617150</v>
      </c>
      <c r="F7285" t="s">
        <v>24196</v>
      </c>
      <c r="G7285" s="7">
        <v>525.57000000000005</v>
      </c>
    </row>
    <row r="7286" spans="1:7" x14ac:dyDescent="0.3">
      <c r="A7286" s="310" t="s">
        <v>23990</v>
      </c>
      <c r="B7286" t="s">
        <v>24229</v>
      </c>
      <c r="C7286" t="s">
        <v>198</v>
      </c>
      <c r="D7286" t="s">
        <v>371</v>
      </c>
      <c r="E7286">
        <v>615100</v>
      </c>
      <c r="F7286" t="s">
        <v>24196</v>
      </c>
      <c r="G7286" s="7">
        <v>20.22</v>
      </c>
    </row>
    <row r="7287" spans="1:7" x14ac:dyDescent="0.3">
      <c r="A7287" s="310" t="s">
        <v>23990</v>
      </c>
      <c r="B7287" t="s">
        <v>24229</v>
      </c>
      <c r="C7287" t="s">
        <v>198</v>
      </c>
      <c r="D7287" t="s">
        <v>373</v>
      </c>
      <c r="E7287">
        <v>615130</v>
      </c>
      <c r="F7287" t="s">
        <v>24196</v>
      </c>
      <c r="G7287" s="7">
        <v>9.89</v>
      </c>
    </row>
    <row r="7288" spans="1:7" x14ac:dyDescent="0.3">
      <c r="A7288" s="310" t="s">
        <v>23990</v>
      </c>
      <c r="B7288" t="s">
        <v>24229</v>
      </c>
      <c r="C7288" t="s">
        <v>198</v>
      </c>
      <c r="D7288" t="s">
        <v>373</v>
      </c>
      <c r="E7288">
        <v>615130</v>
      </c>
      <c r="F7288" t="s">
        <v>24196</v>
      </c>
      <c r="G7288" s="7">
        <v>2</v>
      </c>
    </row>
    <row r="7289" spans="1:7" x14ac:dyDescent="0.3">
      <c r="A7289" s="310" t="s">
        <v>23990</v>
      </c>
      <c r="B7289" t="s">
        <v>24229</v>
      </c>
      <c r="C7289" t="s">
        <v>198</v>
      </c>
      <c r="D7289" t="s">
        <v>373</v>
      </c>
      <c r="E7289">
        <v>617150</v>
      </c>
      <c r="F7289" t="s">
        <v>24196</v>
      </c>
      <c r="G7289" s="7">
        <v>401.05</v>
      </c>
    </row>
    <row r="7290" spans="1:7" x14ac:dyDescent="0.3">
      <c r="A7290" s="310" t="s">
        <v>23990</v>
      </c>
      <c r="B7290" t="s">
        <v>24229</v>
      </c>
      <c r="C7290" t="s">
        <v>198</v>
      </c>
      <c r="D7290" t="s">
        <v>374</v>
      </c>
      <c r="E7290">
        <v>615120</v>
      </c>
      <c r="F7290" t="s">
        <v>24196</v>
      </c>
      <c r="G7290" s="7">
        <v>262</v>
      </c>
    </row>
    <row r="7291" spans="1:7" x14ac:dyDescent="0.3">
      <c r="A7291" s="310" t="s">
        <v>23990</v>
      </c>
      <c r="B7291" t="s">
        <v>24229</v>
      </c>
      <c r="C7291" t="s">
        <v>198</v>
      </c>
      <c r="D7291" t="s">
        <v>374</v>
      </c>
      <c r="E7291">
        <v>615120</v>
      </c>
      <c r="F7291" t="s">
        <v>24196</v>
      </c>
      <c r="G7291" s="7">
        <v>6.96</v>
      </c>
    </row>
    <row r="7292" spans="1:7" x14ac:dyDescent="0.3">
      <c r="A7292" s="310" t="s">
        <v>23990</v>
      </c>
      <c r="B7292" t="s">
        <v>24229</v>
      </c>
      <c r="C7292" t="s">
        <v>198</v>
      </c>
      <c r="D7292" t="s">
        <v>377</v>
      </c>
      <c r="E7292">
        <v>611130</v>
      </c>
      <c r="F7292" t="s">
        <v>24196</v>
      </c>
      <c r="G7292" s="7">
        <v>106.09</v>
      </c>
    </row>
    <row r="7293" spans="1:7" x14ac:dyDescent="0.3">
      <c r="A7293" s="310" t="s">
        <v>23990</v>
      </c>
      <c r="B7293" t="s">
        <v>24229</v>
      </c>
      <c r="C7293" t="s">
        <v>198</v>
      </c>
      <c r="D7293" t="s">
        <v>371</v>
      </c>
      <c r="E7293">
        <v>615100</v>
      </c>
      <c r="F7293" t="s">
        <v>24196</v>
      </c>
      <c r="G7293" s="7">
        <v>8.1999999999999993</v>
      </c>
    </row>
    <row r="7294" spans="1:7" x14ac:dyDescent="0.3">
      <c r="A7294" s="310" t="s">
        <v>23990</v>
      </c>
      <c r="B7294" t="s">
        <v>24229</v>
      </c>
      <c r="C7294" t="s">
        <v>198</v>
      </c>
      <c r="D7294" t="s">
        <v>371</v>
      </c>
      <c r="E7294">
        <v>615100</v>
      </c>
      <c r="F7294" t="s">
        <v>24196</v>
      </c>
      <c r="G7294" s="7">
        <v>3161</v>
      </c>
    </row>
    <row r="7295" spans="1:7" x14ac:dyDescent="0.3">
      <c r="A7295" s="310" t="s">
        <v>23990</v>
      </c>
      <c r="B7295" t="s">
        <v>24229</v>
      </c>
      <c r="C7295" t="s">
        <v>198</v>
      </c>
      <c r="D7295" t="s">
        <v>371</v>
      </c>
      <c r="E7295">
        <v>615100</v>
      </c>
      <c r="F7295" t="s">
        <v>24196</v>
      </c>
      <c r="G7295" s="7">
        <v>15.81</v>
      </c>
    </row>
    <row r="7296" spans="1:7" x14ac:dyDescent="0.3">
      <c r="A7296" s="310" t="s">
        <v>23990</v>
      </c>
      <c r="B7296" t="s">
        <v>24229</v>
      </c>
      <c r="C7296" t="s">
        <v>198</v>
      </c>
      <c r="D7296" t="s">
        <v>373</v>
      </c>
      <c r="E7296">
        <v>617150</v>
      </c>
      <c r="F7296" t="s">
        <v>24196</v>
      </c>
      <c r="G7296" s="7">
        <v>403.33</v>
      </c>
    </row>
    <row r="7297" spans="1:7" x14ac:dyDescent="0.3">
      <c r="A7297" s="310" t="s">
        <v>23990</v>
      </c>
      <c r="B7297" t="s">
        <v>24229</v>
      </c>
      <c r="C7297" t="s">
        <v>198</v>
      </c>
      <c r="D7297" t="s">
        <v>371</v>
      </c>
      <c r="E7297">
        <v>615100</v>
      </c>
      <c r="F7297" t="s">
        <v>24196</v>
      </c>
      <c r="G7297" s="7">
        <v>21.7</v>
      </c>
    </row>
    <row r="7298" spans="1:7" x14ac:dyDescent="0.3">
      <c r="A7298" s="310" t="s">
        <v>23990</v>
      </c>
      <c r="B7298" t="s">
        <v>24229</v>
      </c>
      <c r="C7298" t="s">
        <v>198</v>
      </c>
      <c r="D7298" t="s">
        <v>371</v>
      </c>
      <c r="E7298">
        <v>615100</v>
      </c>
      <c r="F7298" t="s">
        <v>24196</v>
      </c>
      <c r="G7298" s="7">
        <v>22.59</v>
      </c>
    </row>
    <row r="7299" spans="1:7" x14ac:dyDescent="0.3">
      <c r="A7299" s="310" t="s">
        <v>23990</v>
      </c>
      <c r="B7299" t="s">
        <v>24229</v>
      </c>
      <c r="C7299" t="s">
        <v>198</v>
      </c>
      <c r="D7299" t="s">
        <v>373</v>
      </c>
      <c r="E7299">
        <v>615130</v>
      </c>
      <c r="F7299" t="s">
        <v>24196</v>
      </c>
      <c r="G7299" s="7">
        <v>9.89</v>
      </c>
    </row>
    <row r="7300" spans="1:7" x14ac:dyDescent="0.3">
      <c r="A7300" s="310" t="s">
        <v>23990</v>
      </c>
      <c r="B7300" t="s">
        <v>24229</v>
      </c>
      <c r="C7300" t="s">
        <v>198</v>
      </c>
      <c r="D7300" t="s">
        <v>371</v>
      </c>
      <c r="E7300">
        <v>617100</v>
      </c>
      <c r="F7300" t="s">
        <v>24196</v>
      </c>
      <c r="G7300" s="7">
        <v>516.17999999999995</v>
      </c>
    </row>
    <row r="7301" spans="1:7" x14ac:dyDescent="0.3">
      <c r="A7301" s="310" t="s">
        <v>23990</v>
      </c>
      <c r="B7301" t="s">
        <v>24229</v>
      </c>
      <c r="C7301" t="s">
        <v>198</v>
      </c>
      <c r="D7301" t="s">
        <v>377</v>
      </c>
      <c r="E7301">
        <v>611110</v>
      </c>
      <c r="F7301" t="s">
        <v>24196</v>
      </c>
      <c r="G7301" s="7">
        <v>2.6</v>
      </c>
    </row>
    <row r="7302" spans="1:7" x14ac:dyDescent="0.3">
      <c r="A7302" s="310" t="s">
        <v>23990</v>
      </c>
      <c r="B7302" t="s">
        <v>24229</v>
      </c>
      <c r="C7302" t="s">
        <v>198</v>
      </c>
      <c r="D7302" t="s">
        <v>373</v>
      </c>
      <c r="E7302">
        <v>617150</v>
      </c>
      <c r="F7302" t="s">
        <v>24196</v>
      </c>
      <c r="G7302" s="7">
        <v>403.33</v>
      </c>
    </row>
    <row r="7303" spans="1:7" x14ac:dyDescent="0.3">
      <c r="A7303" s="310" t="s">
        <v>23990</v>
      </c>
      <c r="B7303" t="s">
        <v>24229</v>
      </c>
      <c r="C7303" t="s">
        <v>198</v>
      </c>
      <c r="D7303" t="s">
        <v>377</v>
      </c>
      <c r="E7303">
        <v>611110</v>
      </c>
      <c r="F7303" t="s">
        <v>24196</v>
      </c>
      <c r="G7303" s="7">
        <v>2.63</v>
      </c>
    </row>
    <row r="7304" spans="1:7" x14ac:dyDescent="0.3">
      <c r="A7304" s="310" t="s">
        <v>23990</v>
      </c>
      <c r="B7304" t="s">
        <v>24229</v>
      </c>
      <c r="C7304" t="s">
        <v>198</v>
      </c>
      <c r="D7304" t="s">
        <v>371</v>
      </c>
      <c r="E7304">
        <v>615100</v>
      </c>
      <c r="F7304" t="s">
        <v>24196</v>
      </c>
      <c r="G7304" s="7">
        <v>-120.26</v>
      </c>
    </row>
    <row r="7305" spans="1:7" x14ac:dyDescent="0.3">
      <c r="A7305" s="310" t="s">
        <v>23990</v>
      </c>
      <c r="B7305" t="s">
        <v>24229</v>
      </c>
      <c r="C7305" t="s">
        <v>198</v>
      </c>
      <c r="D7305" t="s">
        <v>371</v>
      </c>
      <c r="E7305">
        <v>615100</v>
      </c>
      <c r="F7305" t="s">
        <v>24196</v>
      </c>
      <c r="G7305" s="7">
        <v>15.97</v>
      </c>
    </row>
    <row r="7306" spans="1:7" x14ac:dyDescent="0.3">
      <c r="A7306" s="310" t="s">
        <v>23990</v>
      </c>
      <c r="B7306" t="s">
        <v>24229</v>
      </c>
      <c r="C7306" t="s">
        <v>198</v>
      </c>
      <c r="D7306" t="s">
        <v>377</v>
      </c>
      <c r="E7306">
        <v>611110</v>
      </c>
      <c r="F7306" t="s">
        <v>24196</v>
      </c>
      <c r="G7306" s="7">
        <v>373.44</v>
      </c>
    </row>
    <row r="7307" spans="1:7" x14ac:dyDescent="0.3">
      <c r="A7307" s="310" t="s">
        <v>23990</v>
      </c>
      <c r="B7307" t="s">
        <v>24229</v>
      </c>
      <c r="C7307" t="s">
        <v>198</v>
      </c>
      <c r="D7307" t="s">
        <v>371</v>
      </c>
      <c r="E7307">
        <v>616100</v>
      </c>
      <c r="F7307" t="s">
        <v>24196</v>
      </c>
      <c r="G7307" s="7">
        <v>527.95000000000005</v>
      </c>
    </row>
    <row r="7308" spans="1:7" x14ac:dyDescent="0.3">
      <c r="A7308" s="310" t="s">
        <v>23990</v>
      </c>
      <c r="B7308" t="s">
        <v>24229</v>
      </c>
      <c r="C7308" t="s">
        <v>198</v>
      </c>
      <c r="D7308" t="s">
        <v>373</v>
      </c>
      <c r="E7308">
        <v>616160</v>
      </c>
      <c r="F7308" t="s">
        <v>24196</v>
      </c>
      <c r="G7308" s="7">
        <v>151.61000000000001</v>
      </c>
    </row>
    <row r="7309" spans="1:7" x14ac:dyDescent="0.3">
      <c r="A7309" s="310" t="s">
        <v>23990</v>
      </c>
      <c r="B7309" t="s">
        <v>24229</v>
      </c>
      <c r="C7309" t="s">
        <v>198</v>
      </c>
      <c r="D7309" t="s">
        <v>373</v>
      </c>
      <c r="E7309">
        <v>616160</v>
      </c>
      <c r="F7309" t="s">
        <v>24196</v>
      </c>
      <c r="G7309" s="7">
        <v>234.02</v>
      </c>
    </row>
    <row r="7310" spans="1:7" x14ac:dyDescent="0.3">
      <c r="A7310" s="310" t="s">
        <v>23990</v>
      </c>
      <c r="B7310" t="s">
        <v>24229</v>
      </c>
      <c r="C7310" t="s">
        <v>198</v>
      </c>
      <c r="D7310" t="s">
        <v>371</v>
      </c>
      <c r="E7310">
        <v>615100</v>
      </c>
      <c r="F7310" t="s">
        <v>24196</v>
      </c>
      <c r="G7310" s="7">
        <v>15.17</v>
      </c>
    </row>
    <row r="7311" spans="1:7" x14ac:dyDescent="0.3">
      <c r="A7311" s="310" t="s">
        <v>23990</v>
      </c>
      <c r="B7311" t="s">
        <v>24229</v>
      </c>
      <c r="C7311" t="s">
        <v>198</v>
      </c>
      <c r="D7311" t="s">
        <v>371</v>
      </c>
      <c r="E7311">
        <v>615100</v>
      </c>
      <c r="F7311" t="s">
        <v>24196</v>
      </c>
      <c r="G7311" s="7">
        <v>-83.4</v>
      </c>
    </row>
    <row r="7312" spans="1:7" x14ac:dyDescent="0.3">
      <c r="A7312" s="310" t="s">
        <v>23990</v>
      </c>
      <c r="B7312" t="s">
        <v>24229</v>
      </c>
      <c r="C7312" t="s">
        <v>198</v>
      </c>
      <c r="D7312" t="s">
        <v>371</v>
      </c>
      <c r="E7312">
        <v>615100</v>
      </c>
      <c r="F7312" t="s">
        <v>24196</v>
      </c>
      <c r="G7312" s="7">
        <v>-120.26</v>
      </c>
    </row>
    <row r="7313" spans="1:7" x14ac:dyDescent="0.3">
      <c r="A7313" s="310" t="s">
        <v>23990</v>
      </c>
      <c r="B7313" t="s">
        <v>24229</v>
      </c>
      <c r="C7313" t="s">
        <v>198</v>
      </c>
      <c r="D7313" t="s">
        <v>373</v>
      </c>
      <c r="E7313">
        <v>616160</v>
      </c>
      <c r="F7313" t="s">
        <v>24196</v>
      </c>
      <c r="G7313" s="7">
        <v>138.82</v>
      </c>
    </row>
    <row r="7314" spans="1:7" x14ac:dyDescent="0.3">
      <c r="A7314" s="310" t="s">
        <v>23990</v>
      </c>
      <c r="B7314" t="s">
        <v>24229</v>
      </c>
      <c r="C7314" t="s">
        <v>198</v>
      </c>
      <c r="D7314" t="s">
        <v>371</v>
      </c>
      <c r="E7314">
        <v>615100</v>
      </c>
      <c r="F7314" t="s">
        <v>24196</v>
      </c>
      <c r="G7314" s="7">
        <v>9.52</v>
      </c>
    </row>
    <row r="7315" spans="1:7" x14ac:dyDescent="0.3">
      <c r="A7315" s="310" t="s">
        <v>23990</v>
      </c>
      <c r="B7315" t="s">
        <v>24229</v>
      </c>
      <c r="C7315" t="s">
        <v>198</v>
      </c>
      <c r="D7315" t="s">
        <v>371</v>
      </c>
      <c r="E7315">
        <v>615100</v>
      </c>
      <c r="F7315" t="s">
        <v>24196</v>
      </c>
      <c r="G7315" s="7">
        <v>17.68</v>
      </c>
    </row>
    <row r="7316" spans="1:7" x14ac:dyDescent="0.3">
      <c r="A7316" s="310" t="s">
        <v>23990</v>
      </c>
      <c r="B7316" t="s">
        <v>24229</v>
      </c>
      <c r="C7316" t="s">
        <v>198</v>
      </c>
      <c r="D7316" t="s">
        <v>373</v>
      </c>
      <c r="E7316">
        <v>615130</v>
      </c>
      <c r="F7316" t="s">
        <v>24196</v>
      </c>
      <c r="G7316" s="7">
        <v>1133.98</v>
      </c>
    </row>
    <row r="7317" spans="1:7" x14ac:dyDescent="0.3">
      <c r="A7317" s="310" t="s">
        <v>23990</v>
      </c>
      <c r="B7317" t="s">
        <v>24229</v>
      </c>
      <c r="C7317" t="s">
        <v>198</v>
      </c>
      <c r="D7317" t="s">
        <v>373</v>
      </c>
      <c r="E7317">
        <v>615130</v>
      </c>
      <c r="F7317" t="s">
        <v>24196</v>
      </c>
      <c r="G7317" s="7">
        <v>1977.13</v>
      </c>
    </row>
    <row r="7318" spans="1:7" x14ac:dyDescent="0.3">
      <c r="A7318" s="310" t="s">
        <v>23990</v>
      </c>
      <c r="B7318" t="s">
        <v>24229</v>
      </c>
      <c r="C7318" t="s">
        <v>198</v>
      </c>
      <c r="D7318" t="s">
        <v>371</v>
      </c>
      <c r="E7318">
        <v>615100</v>
      </c>
      <c r="F7318" t="s">
        <v>24196</v>
      </c>
      <c r="G7318" s="7">
        <v>25.41</v>
      </c>
    </row>
    <row r="7319" spans="1:7" x14ac:dyDescent="0.3">
      <c r="A7319" s="310" t="s">
        <v>23990</v>
      </c>
      <c r="B7319" t="s">
        <v>24229</v>
      </c>
      <c r="C7319" t="s">
        <v>198</v>
      </c>
      <c r="D7319" t="s">
        <v>374</v>
      </c>
      <c r="E7319">
        <v>615120</v>
      </c>
      <c r="F7319" t="s">
        <v>24196</v>
      </c>
      <c r="G7319" s="7">
        <v>1392.38</v>
      </c>
    </row>
    <row r="7320" spans="1:7" x14ac:dyDescent="0.3">
      <c r="A7320" s="310" t="s">
        <v>23990</v>
      </c>
      <c r="B7320" t="s">
        <v>24229</v>
      </c>
      <c r="C7320" t="s">
        <v>198</v>
      </c>
      <c r="D7320" t="s">
        <v>371</v>
      </c>
      <c r="E7320">
        <v>615100</v>
      </c>
      <c r="F7320" t="s">
        <v>24196</v>
      </c>
      <c r="G7320" s="7">
        <v>4044.33</v>
      </c>
    </row>
    <row r="7321" spans="1:7" x14ac:dyDescent="0.3">
      <c r="A7321" s="310" t="s">
        <v>23990</v>
      </c>
      <c r="B7321" t="s">
        <v>24229</v>
      </c>
      <c r="C7321" t="s">
        <v>198</v>
      </c>
      <c r="D7321" t="s">
        <v>371</v>
      </c>
      <c r="E7321">
        <v>616100</v>
      </c>
      <c r="F7321" t="s">
        <v>24196</v>
      </c>
      <c r="G7321" s="7">
        <v>180.11</v>
      </c>
    </row>
    <row r="7322" spans="1:7" x14ac:dyDescent="0.3">
      <c r="A7322" s="310" t="s">
        <v>23990</v>
      </c>
      <c r="B7322" t="s">
        <v>24229</v>
      </c>
      <c r="C7322" t="s">
        <v>198</v>
      </c>
      <c r="D7322" t="s">
        <v>375</v>
      </c>
      <c r="E7322">
        <v>617130</v>
      </c>
      <c r="F7322" t="s">
        <v>24196</v>
      </c>
      <c r="G7322" s="7">
        <v>285.41000000000003</v>
      </c>
    </row>
    <row r="7323" spans="1:7" x14ac:dyDescent="0.3">
      <c r="A7323" s="310" t="s">
        <v>23990</v>
      </c>
      <c r="B7323" t="s">
        <v>24229</v>
      </c>
      <c r="C7323" t="s">
        <v>198</v>
      </c>
      <c r="D7323" t="s">
        <v>371</v>
      </c>
      <c r="E7323">
        <v>615100</v>
      </c>
      <c r="F7323" t="s">
        <v>24196</v>
      </c>
      <c r="G7323" s="7">
        <v>72.58</v>
      </c>
    </row>
    <row r="7324" spans="1:7" x14ac:dyDescent="0.3">
      <c r="A7324" s="310" t="s">
        <v>23990</v>
      </c>
      <c r="B7324" t="s">
        <v>24229</v>
      </c>
      <c r="C7324" t="s">
        <v>198</v>
      </c>
      <c r="D7324" t="s">
        <v>371</v>
      </c>
      <c r="E7324">
        <v>615100</v>
      </c>
      <c r="F7324" t="s">
        <v>24196</v>
      </c>
      <c r="G7324" s="7">
        <v>21.7</v>
      </c>
    </row>
    <row r="7325" spans="1:7" x14ac:dyDescent="0.3">
      <c r="A7325" s="310" t="s">
        <v>23990</v>
      </c>
      <c r="B7325" t="s">
        <v>24229</v>
      </c>
      <c r="C7325" t="s">
        <v>198</v>
      </c>
      <c r="D7325" t="s">
        <v>371</v>
      </c>
      <c r="E7325">
        <v>616100</v>
      </c>
      <c r="F7325" t="s">
        <v>24196</v>
      </c>
      <c r="G7325" s="7">
        <v>226.81</v>
      </c>
    </row>
    <row r="7326" spans="1:7" x14ac:dyDescent="0.3">
      <c r="A7326" s="310" t="s">
        <v>23990</v>
      </c>
      <c r="B7326" t="s">
        <v>24229</v>
      </c>
      <c r="C7326" t="s">
        <v>198</v>
      </c>
      <c r="D7326" t="s">
        <v>373</v>
      </c>
      <c r="E7326">
        <v>617150</v>
      </c>
      <c r="F7326" t="s">
        <v>24196</v>
      </c>
      <c r="G7326" s="7">
        <v>403.33</v>
      </c>
    </row>
    <row r="7327" spans="1:7" x14ac:dyDescent="0.3">
      <c r="A7327" s="310" t="s">
        <v>23990</v>
      </c>
      <c r="B7327" t="s">
        <v>24229</v>
      </c>
      <c r="C7327" t="s">
        <v>198</v>
      </c>
      <c r="D7327" t="s">
        <v>375</v>
      </c>
      <c r="E7327">
        <v>616130</v>
      </c>
      <c r="F7327" t="s">
        <v>24196</v>
      </c>
      <c r="G7327" s="7">
        <v>166.05</v>
      </c>
    </row>
    <row r="7328" spans="1:7" x14ac:dyDescent="0.3">
      <c r="A7328" s="310" t="s">
        <v>23990</v>
      </c>
      <c r="B7328" t="s">
        <v>24229</v>
      </c>
      <c r="C7328" t="s">
        <v>198</v>
      </c>
      <c r="D7328" t="s">
        <v>371</v>
      </c>
      <c r="E7328">
        <v>616100</v>
      </c>
      <c r="F7328" t="s">
        <v>24196</v>
      </c>
      <c r="G7328" s="7">
        <v>411.6</v>
      </c>
    </row>
    <row r="7329" spans="1:7" x14ac:dyDescent="0.3">
      <c r="A7329" s="310" t="s">
        <v>23990</v>
      </c>
      <c r="B7329" t="s">
        <v>24229</v>
      </c>
      <c r="C7329" t="s">
        <v>198</v>
      </c>
      <c r="D7329" t="s">
        <v>373</v>
      </c>
      <c r="E7329">
        <v>615130</v>
      </c>
      <c r="F7329" t="s">
        <v>24196</v>
      </c>
      <c r="G7329" s="7">
        <v>1644.97</v>
      </c>
    </row>
    <row r="7330" spans="1:7" x14ac:dyDescent="0.3">
      <c r="A7330" s="310" t="s">
        <v>23990</v>
      </c>
      <c r="B7330" t="s">
        <v>24229</v>
      </c>
      <c r="C7330" t="s">
        <v>198</v>
      </c>
      <c r="D7330" t="s">
        <v>373</v>
      </c>
      <c r="E7330">
        <v>616160</v>
      </c>
      <c r="F7330" t="s">
        <v>24196</v>
      </c>
      <c r="G7330" s="7">
        <v>244.85</v>
      </c>
    </row>
    <row r="7331" spans="1:7" x14ac:dyDescent="0.3">
      <c r="A7331" s="310" t="s">
        <v>23990</v>
      </c>
      <c r="B7331" t="s">
        <v>24229</v>
      </c>
      <c r="C7331" t="s">
        <v>198</v>
      </c>
      <c r="D7331" t="s">
        <v>377</v>
      </c>
      <c r="E7331">
        <v>611110</v>
      </c>
      <c r="F7331" t="s">
        <v>24196</v>
      </c>
      <c r="G7331" s="7">
        <v>1.87</v>
      </c>
    </row>
    <row r="7332" spans="1:7" x14ac:dyDescent="0.3">
      <c r="A7332" s="310" t="s">
        <v>23990</v>
      </c>
      <c r="B7332" t="s">
        <v>24229</v>
      </c>
      <c r="C7332" t="s">
        <v>198</v>
      </c>
      <c r="D7332" t="s">
        <v>371</v>
      </c>
      <c r="E7332">
        <v>615100</v>
      </c>
      <c r="F7332" t="s">
        <v>24196</v>
      </c>
      <c r="G7332" s="7">
        <v>8.1999999999999993</v>
      </c>
    </row>
    <row r="7333" spans="1:7" x14ac:dyDescent="0.3">
      <c r="A7333" s="310" t="s">
        <v>23990</v>
      </c>
      <c r="B7333" t="s">
        <v>24229</v>
      </c>
      <c r="C7333" t="s">
        <v>198</v>
      </c>
      <c r="D7333" t="s">
        <v>373</v>
      </c>
      <c r="E7333">
        <v>615130</v>
      </c>
      <c r="F7333" t="s">
        <v>24196</v>
      </c>
      <c r="G7333" s="7">
        <v>1844.95</v>
      </c>
    </row>
    <row r="7334" spans="1:7" x14ac:dyDescent="0.3">
      <c r="A7334" s="310" t="s">
        <v>23990</v>
      </c>
      <c r="B7334" t="s">
        <v>24229</v>
      </c>
      <c r="C7334" t="s">
        <v>198</v>
      </c>
      <c r="D7334" t="s">
        <v>371</v>
      </c>
      <c r="E7334">
        <v>615100</v>
      </c>
      <c r="F7334" t="s">
        <v>24196</v>
      </c>
      <c r="G7334" s="7">
        <v>74.989999999999995</v>
      </c>
    </row>
    <row r="7335" spans="1:7" x14ac:dyDescent="0.3">
      <c r="A7335" s="310" t="s">
        <v>23990</v>
      </c>
      <c r="B7335" t="s">
        <v>24229</v>
      </c>
      <c r="C7335" t="s">
        <v>198</v>
      </c>
      <c r="D7335" t="s">
        <v>371</v>
      </c>
      <c r="E7335">
        <v>616100</v>
      </c>
      <c r="F7335" t="s">
        <v>24196</v>
      </c>
      <c r="G7335" s="7">
        <v>544.1</v>
      </c>
    </row>
    <row r="7336" spans="1:7" x14ac:dyDescent="0.3">
      <c r="A7336" s="310" t="s">
        <v>23990</v>
      </c>
      <c r="B7336" t="s">
        <v>24229</v>
      </c>
      <c r="C7336" t="s">
        <v>198</v>
      </c>
      <c r="D7336" t="s">
        <v>371</v>
      </c>
      <c r="E7336">
        <v>615100</v>
      </c>
      <c r="F7336" t="s">
        <v>24196</v>
      </c>
      <c r="G7336" s="7">
        <v>-0.01</v>
      </c>
    </row>
    <row r="7337" spans="1:7" x14ac:dyDescent="0.3">
      <c r="A7337" s="310" t="s">
        <v>23990</v>
      </c>
      <c r="B7337" t="s">
        <v>24229</v>
      </c>
      <c r="C7337" t="s">
        <v>198</v>
      </c>
      <c r="D7337" t="s">
        <v>373</v>
      </c>
      <c r="E7337">
        <v>617150</v>
      </c>
      <c r="F7337" t="s">
        <v>24196</v>
      </c>
      <c r="G7337" s="7">
        <v>420.46</v>
      </c>
    </row>
    <row r="7338" spans="1:7" x14ac:dyDescent="0.3">
      <c r="A7338" s="310" t="s">
        <v>23990</v>
      </c>
      <c r="B7338" t="s">
        <v>24229</v>
      </c>
      <c r="C7338" t="s">
        <v>198</v>
      </c>
      <c r="D7338" t="s">
        <v>373</v>
      </c>
      <c r="E7338">
        <v>617150</v>
      </c>
      <c r="F7338" t="s">
        <v>24196</v>
      </c>
      <c r="G7338" s="7">
        <v>239.74</v>
      </c>
    </row>
    <row r="7339" spans="1:7" x14ac:dyDescent="0.3">
      <c r="A7339" s="310" t="s">
        <v>23990</v>
      </c>
      <c r="B7339" t="s">
        <v>24229</v>
      </c>
      <c r="C7339" t="s">
        <v>198</v>
      </c>
      <c r="D7339" t="s">
        <v>371</v>
      </c>
      <c r="E7339">
        <v>615100</v>
      </c>
      <c r="F7339" t="s">
        <v>24196</v>
      </c>
      <c r="G7339" s="7">
        <v>296.52999999999997</v>
      </c>
    </row>
    <row r="7340" spans="1:7" x14ac:dyDescent="0.3">
      <c r="A7340" s="310" t="s">
        <v>23990</v>
      </c>
      <c r="B7340" t="s">
        <v>24229</v>
      </c>
      <c r="C7340" t="s">
        <v>198</v>
      </c>
      <c r="D7340" t="s">
        <v>371</v>
      </c>
      <c r="E7340">
        <v>616100</v>
      </c>
      <c r="F7340" t="s">
        <v>24196</v>
      </c>
      <c r="G7340" s="7">
        <v>638.25</v>
      </c>
    </row>
    <row r="7341" spans="1:7" x14ac:dyDescent="0.3">
      <c r="A7341" s="310" t="s">
        <v>23990</v>
      </c>
      <c r="B7341" t="s">
        <v>24229</v>
      </c>
      <c r="C7341" t="s">
        <v>198</v>
      </c>
      <c r="D7341" t="s">
        <v>371</v>
      </c>
      <c r="E7341">
        <v>615100</v>
      </c>
      <c r="F7341" t="s">
        <v>24196</v>
      </c>
      <c r="G7341" s="7">
        <v>3193.17</v>
      </c>
    </row>
    <row r="7342" spans="1:7" x14ac:dyDescent="0.3">
      <c r="A7342" s="310" t="s">
        <v>23990</v>
      </c>
      <c r="B7342" t="s">
        <v>24229</v>
      </c>
      <c r="C7342" t="s">
        <v>198</v>
      </c>
      <c r="D7342" t="s">
        <v>373</v>
      </c>
      <c r="E7342">
        <v>615130</v>
      </c>
      <c r="F7342" t="s">
        <v>24196</v>
      </c>
      <c r="G7342" s="7">
        <v>1977.13</v>
      </c>
    </row>
    <row r="7343" spans="1:7" x14ac:dyDescent="0.3">
      <c r="A7343" s="310" t="s">
        <v>23990</v>
      </c>
      <c r="B7343" t="s">
        <v>24229</v>
      </c>
      <c r="C7343" t="s">
        <v>198</v>
      </c>
      <c r="D7343" t="s">
        <v>377</v>
      </c>
      <c r="E7343">
        <v>611110</v>
      </c>
      <c r="F7343" t="s">
        <v>24196</v>
      </c>
      <c r="G7343" s="7">
        <v>151.94999999999999</v>
      </c>
    </row>
    <row r="7344" spans="1:7" x14ac:dyDescent="0.3">
      <c r="A7344" s="310" t="s">
        <v>23990</v>
      </c>
      <c r="B7344" t="s">
        <v>24229</v>
      </c>
      <c r="C7344" t="s">
        <v>198</v>
      </c>
      <c r="D7344" t="s">
        <v>373</v>
      </c>
      <c r="E7344">
        <v>616160</v>
      </c>
      <c r="F7344" t="s">
        <v>24196</v>
      </c>
      <c r="G7344" s="7">
        <v>234.02</v>
      </c>
    </row>
    <row r="7345" spans="1:7" x14ac:dyDescent="0.3">
      <c r="A7345" s="310" t="s">
        <v>23990</v>
      </c>
      <c r="B7345" t="s">
        <v>24229</v>
      </c>
      <c r="C7345" t="s">
        <v>198</v>
      </c>
      <c r="D7345" t="s">
        <v>371</v>
      </c>
      <c r="E7345">
        <v>615100</v>
      </c>
      <c r="F7345" t="s">
        <v>24196</v>
      </c>
      <c r="G7345" s="7">
        <v>3535.83</v>
      </c>
    </row>
    <row r="7346" spans="1:7" x14ac:dyDescent="0.3">
      <c r="A7346" s="310" t="s">
        <v>23990</v>
      </c>
      <c r="B7346" t="s">
        <v>24229</v>
      </c>
      <c r="C7346" t="s">
        <v>198</v>
      </c>
      <c r="D7346" t="s">
        <v>371</v>
      </c>
      <c r="E7346">
        <v>617100</v>
      </c>
      <c r="F7346" t="s">
        <v>24196</v>
      </c>
      <c r="G7346" s="7">
        <v>137.15</v>
      </c>
    </row>
    <row r="7347" spans="1:7" x14ac:dyDescent="0.3">
      <c r="A7347" s="310" t="s">
        <v>23990</v>
      </c>
      <c r="B7347" t="s">
        <v>24229</v>
      </c>
      <c r="C7347" t="s">
        <v>198</v>
      </c>
      <c r="D7347" t="s">
        <v>371</v>
      </c>
      <c r="E7347">
        <v>615100</v>
      </c>
      <c r="F7347" t="s">
        <v>24196</v>
      </c>
      <c r="G7347" s="7">
        <v>23.98</v>
      </c>
    </row>
    <row r="7348" spans="1:7" x14ac:dyDescent="0.3">
      <c r="A7348" s="310" t="s">
        <v>23990</v>
      </c>
      <c r="B7348" t="s">
        <v>24229</v>
      </c>
      <c r="C7348" t="s">
        <v>198</v>
      </c>
      <c r="D7348" t="s">
        <v>374</v>
      </c>
      <c r="E7348">
        <v>616120</v>
      </c>
      <c r="F7348" t="s">
        <v>24196</v>
      </c>
      <c r="G7348" s="7">
        <v>177.58</v>
      </c>
    </row>
    <row r="7349" spans="1:7" x14ac:dyDescent="0.3">
      <c r="A7349" s="310" t="s">
        <v>23990</v>
      </c>
      <c r="B7349" t="s">
        <v>24229</v>
      </c>
      <c r="C7349" t="s">
        <v>198</v>
      </c>
      <c r="D7349" t="s">
        <v>371</v>
      </c>
      <c r="E7349">
        <v>615100</v>
      </c>
      <c r="F7349" t="s">
        <v>24196</v>
      </c>
      <c r="G7349" s="7">
        <v>0.01</v>
      </c>
    </row>
    <row r="7350" spans="1:7" x14ac:dyDescent="0.3">
      <c r="A7350" s="310" t="s">
        <v>23990</v>
      </c>
      <c r="B7350" t="s">
        <v>24229</v>
      </c>
      <c r="C7350" t="s">
        <v>198</v>
      </c>
      <c r="D7350" t="s">
        <v>373</v>
      </c>
      <c r="E7350">
        <v>616160</v>
      </c>
      <c r="F7350" t="s">
        <v>24196</v>
      </c>
      <c r="G7350" s="7">
        <v>234.02</v>
      </c>
    </row>
    <row r="7351" spans="1:7" x14ac:dyDescent="0.3">
      <c r="A7351" s="310" t="s">
        <v>23990</v>
      </c>
      <c r="B7351" t="s">
        <v>24229</v>
      </c>
      <c r="C7351" t="s">
        <v>198</v>
      </c>
      <c r="D7351" t="s">
        <v>373</v>
      </c>
      <c r="E7351">
        <v>615130</v>
      </c>
      <c r="F7351" t="s">
        <v>24196</v>
      </c>
      <c r="G7351" s="7">
        <v>1977.13</v>
      </c>
    </row>
    <row r="7352" spans="1:7" x14ac:dyDescent="0.3">
      <c r="A7352" s="310" t="s">
        <v>23990</v>
      </c>
      <c r="B7352" t="s">
        <v>24229</v>
      </c>
      <c r="C7352" t="s">
        <v>198</v>
      </c>
      <c r="D7352" t="s">
        <v>371</v>
      </c>
      <c r="E7352">
        <v>615100</v>
      </c>
      <c r="F7352" t="s">
        <v>24196</v>
      </c>
      <c r="G7352" s="7">
        <v>74.989999999999995</v>
      </c>
    </row>
    <row r="7353" spans="1:7" x14ac:dyDescent="0.3">
      <c r="A7353" s="310" t="s">
        <v>23990</v>
      </c>
      <c r="B7353" t="s">
        <v>24229</v>
      </c>
      <c r="C7353" t="s">
        <v>198</v>
      </c>
      <c r="D7353" t="s">
        <v>375</v>
      </c>
      <c r="E7353">
        <v>616130</v>
      </c>
      <c r="F7353" t="s">
        <v>24196</v>
      </c>
      <c r="G7353" s="7">
        <v>114.89</v>
      </c>
    </row>
    <row r="7354" spans="1:7" x14ac:dyDescent="0.3">
      <c r="A7354" s="310" t="s">
        <v>23990</v>
      </c>
      <c r="B7354" t="s">
        <v>24229</v>
      </c>
      <c r="C7354" t="s">
        <v>198</v>
      </c>
      <c r="D7354" t="s">
        <v>371</v>
      </c>
      <c r="E7354">
        <v>615100</v>
      </c>
      <c r="F7354" t="s">
        <v>24196</v>
      </c>
      <c r="G7354" s="7">
        <v>72.58</v>
      </c>
    </row>
    <row r="7355" spans="1:7" x14ac:dyDescent="0.3">
      <c r="A7355" s="310" t="s">
        <v>23990</v>
      </c>
      <c r="B7355" t="s">
        <v>24229</v>
      </c>
      <c r="C7355" t="s">
        <v>198</v>
      </c>
      <c r="D7355" t="s">
        <v>371</v>
      </c>
      <c r="E7355">
        <v>616100</v>
      </c>
      <c r="F7355" t="s">
        <v>24196</v>
      </c>
      <c r="G7355" s="7">
        <v>416.42</v>
      </c>
    </row>
    <row r="7356" spans="1:7" x14ac:dyDescent="0.3">
      <c r="A7356" s="310" t="s">
        <v>23990</v>
      </c>
      <c r="B7356" t="s">
        <v>24229</v>
      </c>
      <c r="C7356" t="s">
        <v>198</v>
      </c>
      <c r="D7356" t="s">
        <v>371</v>
      </c>
      <c r="E7356">
        <v>615100</v>
      </c>
      <c r="F7356" t="s">
        <v>24196</v>
      </c>
      <c r="G7356" s="7">
        <v>0.01</v>
      </c>
    </row>
    <row r="7357" spans="1:7" x14ac:dyDescent="0.3">
      <c r="A7357" s="310" t="s">
        <v>23990</v>
      </c>
      <c r="B7357" t="s">
        <v>24229</v>
      </c>
      <c r="C7357" t="s">
        <v>198</v>
      </c>
      <c r="D7357" t="s">
        <v>371</v>
      </c>
      <c r="E7357">
        <v>616100</v>
      </c>
      <c r="F7357" t="s">
        <v>24196</v>
      </c>
      <c r="G7357" s="7">
        <v>467.82</v>
      </c>
    </row>
    <row r="7358" spans="1:7" x14ac:dyDescent="0.3">
      <c r="A7358" s="310" t="s">
        <v>23990</v>
      </c>
      <c r="B7358" t="s">
        <v>24229</v>
      </c>
      <c r="C7358" t="s">
        <v>198</v>
      </c>
      <c r="D7358" t="s">
        <v>371</v>
      </c>
      <c r="E7358">
        <v>616100</v>
      </c>
      <c r="F7358" t="s">
        <v>24196</v>
      </c>
      <c r="G7358" s="7">
        <v>228.27</v>
      </c>
    </row>
    <row r="7359" spans="1:7" x14ac:dyDescent="0.3">
      <c r="A7359" s="310" t="s">
        <v>23990</v>
      </c>
      <c r="B7359" t="s">
        <v>24229</v>
      </c>
      <c r="C7359" t="s">
        <v>198</v>
      </c>
      <c r="D7359" t="s">
        <v>371</v>
      </c>
      <c r="E7359">
        <v>615100</v>
      </c>
      <c r="F7359" t="s">
        <v>24196</v>
      </c>
      <c r="G7359" s="7">
        <v>18</v>
      </c>
    </row>
    <row r="7360" spans="1:7" x14ac:dyDescent="0.3">
      <c r="A7360" s="310" t="s">
        <v>23990</v>
      </c>
      <c r="B7360" t="s">
        <v>24229</v>
      </c>
      <c r="C7360" t="s">
        <v>198</v>
      </c>
      <c r="D7360" t="s">
        <v>371</v>
      </c>
      <c r="E7360">
        <v>615100</v>
      </c>
      <c r="F7360" t="s">
        <v>24196</v>
      </c>
      <c r="G7360" s="7">
        <v>-0.01</v>
      </c>
    </row>
    <row r="7361" spans="1:7" x14ac:dyDescent="0.3">
      <c r="A7361" s="310" t="s">
        <v>23990</v>
      </c>
      <c r="B7361" t="s">
        <v>24229</v>
      </c>
      <c r="C7361" t="s">
        <v>198</v>
      </c>
      <c r="D7361" t="s">
        <v>371</v>
      </c>
      <c r="E7361">
        <v>615100</v>
      </c>
      <c r="F7361" t="s">
        <v>24196</v>
      </c>
      <c r="G7361" s="7">
        <v>2.39</v>
      </c>
    </row>
    <row r="7362" spans="1:7" x14ac:dyDescent="0.3">
      <c r="A7362" s="310" t="s">
        <v>23990</v>
      </c>
      <c r="B7362" t="s">
        <v>24229</v>
      </c>
      <c r="C7362" t="s">
        <v>198</v>
      </c>
      <c r="D7362" t="s">
        <v>374</v>
      </c>
      <c r="E7362">
        <v>615120</v>
      </c>
      <c r="F7362" t="s">
        <v>24196</v>
      </c>
      <c r="G7362" s="7">
        <v>231.18</v>
      </c>
    </row>
    <row r="7363" spans="1:7" x14ac:dyDescent="0.3">
      <c r="A7363" s="310" t="s">
        <v>23990</v>
      </c>
      <c r="B7363" t="s">
        <v>24229</v>
      </c>
      <c r="C7363" t="s">
        <v>198</v>
      </c>
      <c r="D7363" t="s">
        <v>373</v>
      </c>
      <c r="E7363">
        <v>615130</v>
      </c>
      <c r="F7363" t="s">
        <v>24196</v>
      </c>
      <c r="G7363" s="7">
        <v>1977.13</v>
      </c>
    </row>
    <row r="7364" spans="1:7" x14ac:dyDescent="0.3">
      <c r="A7364" s="310" t="s">
        <v>23990</v>
      </c>
      <c r="B7364" t="s">
        <v>24229</v>
      </c>
      <c r="C7364" t="s">
        <v>198</v>
      </c>
      <c r="D7364" t="s">
        <v>371</v>
      </c>
      <c r="E7364">
        <v>616100</v>
      </c>
      <c r="F7364" t="s">
        <v>24196</v>
      </c>
      <c r="G7364" s="7">
        <v>327.96</v>
      </c>
    </row>
    <row r="7365" spans="1:7" x14ac:dyDescent="0.3">
      <c r="A7365" s="310" t="s">
        <v>23990</v>
      </c>
      <c r="B7365" t="s">
        <v>24229</v>
      </c>
      <c r="C7365" t="s">
        <v>198</v>
      </c>
      <c r="D7365" t="s">
        <v>371</v>
      </c>
      <c r="E7365">
        <v>617100</v>
      </c>
      <c r="F7365" t="s">
        <v>24196</v>
      </c>
      <c r="G7365" s="7">
        <v>915.8</v>
      </c>
    </row>
    <row r="7366" spans="1:7" x14ac:dyDescent="0.3">
      <c r="A7366" s="310" t="s">
        <v>23990</v>
      </c>
      <c r="B7366" t="s">
        <v>24229</v>
      </c>
      <c r="C7366" t="s">
        <v>198</v>
      </c>
      <c r="D7366" t="s">
        <v>373</v>
      </c>
      <c r="E7366">
        <v>616160</v>
      </c>
      <c r="F7366" t="s">
        <v>24196</v>
      </c>
      <c r="G7366" s="7">
        <v>234.02</v>
      </c>
    </row>
    <row r="7367" spans="1:7" x14ac:dyDescent="0.3">
      <c r="A7367" s="310" t="s">
        <v>23990</v>
      </c>
      <c r="B7367" t="s">
        <v>24229</v>
      </c>
      <c r="C7367" t="s">
        <v>198</v>
      </c>
      <c r="D7367" t="s">
        <v>373</v>
      </c>
      <c r="E7367">
        <v>617150</v>
      </c>
      <c r="F7367" t="s">
        <v>24196</v>
      </c>
      <c r="G7367" s="7">
        <v>403.33</v>
      </c>
    </row>
    <row r="7368" spans="1:7" x14ac:dyDescent="0.3">
      <c r="A7368" s="310" t="s">
        <v>23990</v>
      </c>
      <c r="B7368" t="s">
        <v>24229</v>
      </c>
      <c r="C7368" t="s">
        <v>198</v>
      </c>
      <c r="D7368" t="s">
        <v>371</v>
      </c>
      <c r="E7368">
        <v>615100</v>
      </c>
      <c r="F7368" t="s">
        <v>24196</v>
      </c>
      <c r="G7368" s="7">
        <v>8.1999999999999993</v>
      </c>
    </row>
    <row r="7369" spans="1:7" x14ac:dyDescent="0.3">
      <c r="A7369" s="310" t="s">
        <v>23990</v>
      </c>
      <c r="B7369" t="s">
        <v>24229</v>
      </c>
      <c r="C7369" t="s">
        <v>198</v>
      </c>
      <c r="D7369" t="s">
        <v>371</v>
      </c>
      <c r="E7369">
        <v>617100</v>
      </c>
      <c r="F7369" t="s">
        <v>24196</v>
      </c>
      <c r="G7369" s="7">
        <v>246.25</v>
      </c>
    </row>
    <row r="7370" spans="1:7" x14ac:dyDescent="0.3">
      <c r="A7370" s="310" t="s">
        <v>23990</v>
      </c>
      <c r="B7370" t="s">
        <v>24229</v>
      </c>
      <c r="C7370" t="s">
        <v>198</v>
      </c>
      <c r="D7370" t="s">
        <v>371</v>
      </c>
      <c r="E7370">
        <v>615100</v>
      </c>
      <c r="F7370" t="s">
        <v>24196</v>
      </c>
      <c r="G7370" s="7">
        <v>120.26</v>
      </c>
    </row>
    <row r="7371" spans="1:7" x14ac:dyDescent="0.3">
      <c r="A7371" s="310" t="s">
        <v>23990</v>
      </c>
      <c r="B7371" t="s">
        <v>24229</v>
      </c>
      <c r="C7371" t="s">
        <v>198</v>
      </c>
      <c r="D7371" t="s">
        <v>371</v>
      </c>
      <c r="E7371">
        <v>615100</v>
      </c>
      <c r="F7371" t="s">
        <v>24196</v>
      </c>
      <c r="G7371" s="7">
        <v>8.4700000000000006</v>
      </c>
    </row>
    <row r="7372" spans="1:7" x14ac:dyDescent="0.3">
      <c r="A7372" s="310" t="s">
        <v>23990</v>
      </c>
      <c r="B7372" t="s">
        <v>24229</v>
      </c>
      <c r="C7372" t="s">
        <v>198</v>
      </c>
      <c r="D7372" t="s">
        <v>373</v>
      </c>
      <c r="E7372">
        <v>615130</v>
      </c>
      <c r="F7372" t="s">
        <v>24196</v>
      </c>
      <c r="G7372" s="7">
        <v>12.88</v>
      </c>
    </row>
    <row r="7373" spans="1:7" x14ac:dyDescent="0.3">
      <c r="A7373" s="310" t="s">
        <v>23990</v>
      </c>
      <c r="B7373" t="s">
        <v>24229</v>
      </c>
      <c r="C7373" t="s">
        <v>198</v>
      </c>
      <c r="D7373" t="s">
        <v>375</v>
      </c>
      <c r="E7373">
        <v>615140</v>
      </c>
      <c r="F7373" t="s">
        <v>24196</v>
      </c>
      <c r="G7373" s="7">
        <v>14.36</v>
      </c>
    </row>
    <row r="7374" spans="1:7" x14ac:dyDescent="0.3">
      <c r="A7374" s="310" t="s">
        <v>23990</v>
      </c>
      <c r="B7374" t="s">
        <v>24229</v>
      </c>
      <c r="C7374" t="s">
        <v>198</v>
      </c>
      <c r="D7374" t="s">
        <v>371</v>
      </c>
      <c r="E7374">
        <v>615100</v>
      </c>
      <c r="F7374" t="s">
        <v>24196</v>
      </c>
      <c r="G7374" s="7">
        <v>-130.46</v>
      </c>
    </row>
    <row r="7375" spans="1:7" x14ac:dyDescent="0.3">
      <c r="A7375" s="310" t="s">
        <v>23990</v>
      </c>
      <c r="B7375" t="s">
        <v>24229</v>
      </c>
      <c r="C7375" t="s">
        <v>198</v>
      </c>
      <c r="D7375" t="s">
        <v>371</v>
      </c>
      <c r="E7375">
        <v>615100</v>
      </c>
      <c r="F7375" t="s">
        <v>24196</v>
      </c>
      <c r="G7375" s="7">
        <v>-120.26</v>
      </c>
    </row>
    <row r="7376" spans="1:7" x14ac:dyDescent="0.3">
      <c r="A7376" s="310" t="s">
        <v>23990</v>
      </c>
      <c r="B7376" t="s">
        <v>24229</v>
      </c>
      <c r="C7376" t="s">
        <v>198</v>
      </c>
      <c r="D7376" t="s">
        <v>377</v>
      </c>
      <c r="E7376">
        <v>611110</v>
      </c>
      <c r="F7376" t="s">
        <v>24196</v>
      </c>
      <c r="G7376" s="7">
        <v>12.45</v>
      </c>
    </row>
    <row r="7377" spans="1:7" x14ac:dyDescent="0.3">
      <c r="A7377" s="310" t="s">
        <v>23990</v>
      </c>
      <c r="B7377" t="s">
        <v>24229</v>
      </c>
      <c r="C7377" t="s">
        <v>198</v>
      </c>
      <c r="D7377" t="s">
        <v>377</v>
      </c>
      <c r="E7377">
        <v>611110</v>
      </c>
      <c r="F7377" t="s">
        <v>24196</v>
      </c>
      <c r="G7377" s="7">
        <v>373.44</v>
      </c>
    </row>
    <row r="7378" spans="1:7" x14ac:dyDescent="0.3">
      <c r="A7378" s="310" t="s">
        <v>23990</v>
      </c>
      <c r="B7378" t="s">
        <v>24229</v>
      </c>
      <c r="C7378" t="s">
        <v>198</v>
      </c>
      <c r="D7378" t="s">
        <v>377</v>
      </c>
      <c r="E7378">
        <v>611120</v>
      </c>
      <c r="F7378" t="s">
        <v>24196</v>
      </c>
      <c r="G7378" s="7">
        <v>16.260000000000002</v>
      </c>
    </row>
    <row r="7379" spans="1:7" x14ac:dyDescent="0.3">
      <c r="A7379" s="310" t="s">
        <v>23990</v>
      </c>
      <c r="B7379" t="s">
        <v>24229</v>
      </c>
      <c r="C7379" t="s">
        <v>198</v>
      </c>
      <c r="D7379" t="s">
        <v>371</v>
      </c>
      <c r="E7379">
        <v>617100</v>
      </c>
      <c r="F7379" t="s">
        <v>24196</v>
      </c>
      <c r="G7379" s="7">
        <v>1159.9100000000001</v>
      </c>
    </row>
    <row r="7380" spans="1:7" x14ac:dyDescent="0.3">
      <c r="A7380" s="310" t="s">
        <v>23990</v>
      </c>
      <c r="B7380" t="s">
        <v>24229</v>
      </c>
      <c r="C7380" t="s">
        <v>198</v>
      </c>
      <c r="D7380" t="s">
        <v>373</v>
      </c>
      <c r="E7380">
        <v>616160</v>
      </c>
      <c r="F7380" t="s">
        <v>24196</v>
      </c>
      <c r="G7380" s="7">
        <v>234.02</v>
      </c>
    </row>
    <row r="7381" spans="1:7" x14ac:dyDescent="0.3">
      <c r="A7381" s="310" t="s">
        <v>23990</v>
      </c>
      <c r="B7381" t="s">
        <v>24229</v>
      </c>
      <c r="C7381" t="s">
        <v>198</v>
      </c>
      <c r="D7381" t="s">
        <v>373</v>
      </c>
      <c r="E7381">
        <v>616160</v>
      </c>
      <c r="F7381" t="s">
        <v>24196</v>
      </c>
      <c r="G7381" s="7">
        <v>234.02</v>
      </c>
    </row>
    <row r="7382" spans="1:7" x14ac:dyDescent="0.3">
      <c r="A7382" s="310" t="s">
        <v>23990</v>
      </c>
      <c r="B7382" t="s">
        <v>24229</v>
      </c>
      <c r="C7382" t="s">
        <v>198</v>
      </c>
      <c r="D7382" t="s">
        <v>373</v>
      </c>
      <c r="E7382">
        <v>615130</v>
      </c>
      <c r="F7382" t="s">
        <v>24196</v>
      </c>
      <c r="G7382" s="7">
        <v>1977.13</v>
      </c>
    </row>
    <row r="7383" spans="1:7" x14ac:dyDescent="0.3">
      <c r="A7383" s="310" t="s">
        <v>23990</v>
      </c>
      <c r="B7383" t="s">
        <v>24229</v>
      </c>
      <c r="C7383" t="s">
        <v>198</v>
      </c>
      <c r="D7383" t="s">
        <v>371</v>
      </c>
      <c r="E7383">
        <v>617100</v>
      </c>
      <c r="F7383" t="s">
        <v>24196</v>
      </c>
      <c r="G7383" s="7">
        <v>1457.76</v>
      </c>
    </row>
    <row r="7384" spans="1:7" x14ac:dyDescent="0.3">
      <c r="A7384" s="310" t="s">
        <v>23990</v>
      </c>
      <c r="B7384" t="s">
        <v>24229</v>
      </c>
      <c r="C7384" t="s">
        <v>198</v>
      </c>
      <c r="D7384" t="s">
        <v>373</v>
      </c>
      <c r="E7384">
        <v>615130</v>
      </c>
      <c r="F7384" t="s">
        <v>24196</v>
      </c>
      <c r="G7384" s="7">
        <v>6.1</v>
      </c>
    </row>
    <row r="7385" spans="1:7" x14ac:dyDescent="0.3">
      <c r="A7385" s="310" t="s">
        <v>23990</v>
      </c>
      <c r="B7385" t="s">
        <v>24229</v>
      </c>
      <c r="C7385" t="s">
        <v>198</v>
      </c>
      <c r="D7385" t="s">
        <v>373</v>
      </c>
      <c r="E7385">
        <v>615130</v>
      </c>
      <c r="F7385" t="s">
        <v>24196</v>
      </c>
      <c r="G7385" s="7">
        <v>1977.13</v>
      </c>
    </row>
    <row r="7386" spans="1:7" x14ac:dyDescent="0.3">
      <c r="A7386" s="310" t="s">
        <v>23990</v>
      </c>
      <c r="B7386" t="s">
        <v>24229</v>
      </c>
      <c r="C7386" t="s">
        <v>198</v>
      </c>
      <c r="D7386" t="s">
        <v>373</v>
      </c>
      <c r="E7386">
        <v>617150</v>
      </c>
      <c r="F7386" t="s">
        <v>24196</v>
      </c>
      <c r="G7386" s="7">
        <v>248.72</v>
      </c>
    </row>
    <row r="7387" spans="1:7" x14ac:dyDescent="0.3">
      <c r="A7387" s="310" t="s">
        <v>23990</v>
      </c>
      <c r="B7387" t="s">
        <v>24229</v>
      </c>
      <c r="C7387" t="s">
        <v>198</v>
      </c>
      <c r="D7387" t="s">
        <v>377</v>
      </c>
      <c r="E7387">
        <v>611120</v>
      </c>
      <c r="F7387" t="s">
        <v>24196</v>
      </c>
      <c r="G7387" s="7">
        <v>27.18</v>
      </c>
    </row>
    <row r="7388" spans="1:7" x14ac:dyDescent="0.3">
      <c r="A7388" s="310" t="s">
        <v>23990</v>
      </c>
      <c r="B7388" t="s">
        <v>24229</v>
      </c>
      <c r="C7388" t="s">
        <v>198</v>
      </c>
      <c r="D7388" t="s">
        <v>373</v>
      </c>
      <c r="E7388">
        <v>615130</v>
      </c>
      <c r="F7388" t="s">
        <v>24196</v>
      </c>
      <c r="G7388" s="7">
        <v>5.88</v>
      </c>
    </row>
    <row r="7389" spans="1:7" x14ac:dyDescent="0.3">
      <c r="A7389" s="310" t="s">
        <v>23990</v>
      </c>
      <c r="B7389" t="s">
        <v>24229</v>
      </c>
      <c r="C7389" t="s">
        <v>198</v>
      </c>
      <c r="D7389" t="s">
        <v>377</v>
      </c>
      <c r="E7389">
        <v>611110</v>
      </c>
      <c r="F7389" t="s">
        <v>24196</v>
      </c>
      <c r="G7389" s="7">
        <v>-12.45</v>
      </c>
    </row>
    <row r="7390" spans="1:7" x14ac:dyDescent="0.3">
      <c r="A7390" s="310" t="s">
        <v>23990</v>
      </c>
      <c r="B7390" t="s">
        <v>24229</v>
      </c>
      <c r="C7390" t="s">
        <v>198</v>
      </c>
      <c r="D7390" t="s">
        <v>374</v>
      </c>
      <c r="E7390">
        <v>615120</v>
      </c>
      <c r="F7390" t="s">
        <v>24196</v>
      </c>
      <c r="G7390" s="7">
        <v>88.62</v>
      </c>
    </row>
    <row r="7391" spans="1:7" x14ac:dyDescent="0.3">
      <c r="A7391" s="310" t="s">
        <v>23990</v>
      </c>
      <c r="B7391" t="s">
        <v>24229</v>
      </c>
      <c r="C7391" t="s">
        <v>198</v>
      </c>
      <c r="D7391" t="s">
        <v>375</v>
      </c>
      <c r="E7391">
        <v>615140</v>
      </c>
      <c r="F7391" t="s">
        <v>24196</v>
      </c>
      <c r="G7391" s="7">
        <v>6.58</v>
      </c>
    </row>
    <row r="7392" spans="1:7" x14ac:dyDescent="0.3">
      <c r="A7392" s="310" t="s">
        <v>23990</v>
      </c>
      <c r="B7392" t="s">
        <v>24229</v>
      </c>
      <c r="C7392" t="s">
        <v>198</v>
      </c>
      <c r="D7392" t="s">
        <v>373</v>
      </c>
      <c r="E7392">
        <v>616160</v>
      </c>
      <c r="F7392" t="s">
        <v>24196</v>
      </c>
      <c r="G7392" s="7">
        <v>214.19</v>
      </c>
    </row>
    <row r="7393" spans="1:7" x14ac:dyDescent="0.3">
      <c r="A7393" s="310" t="s">
        <v>23990</v>
      </c>
      <c r="B7393" t="s">
        <v>24229</v>
      </c>
      <c r="C7393" t="s">
        <v>198</v>
      </c>
      <c r="D7393" t="s">
        <v>371</v>
      </c>
      <c r="E7393">
        <v>615100</v>
      </c>
      <c r="F7393" t="s">
        <v>24196</v>
      </c>
      <c r="G7393" s="7">
        <v>0.01</v>
      </c>
    </row>
    <row r="7394" spans="1:7" x14ac:dyDescent="0.3">
      <c r="A7394" s="310" t="s">
        <v>23990</v>
      </c>
      <c r="B7394" t="s">
        <v>24229</v>
      </c>
      <c r="C7394" t="s">
        <v>198</v>
      </c>
      <c r="D7394" t="s">
        <v>371</v>
      </c>
      <c r="E7394">
        <v>615100</v>
      </c>
      <c r="F7394" t="s">
        <v>24196</v>
      </c>
      <c r="G7394" s="7">
        <v>4499.5</v>
      </c>
    </row>
    <row r="7395" spans="1:7" x14ac:dyDescent="0.3">
      <c r="A7395" s="310" t="s">
        <v>23990</v>
      </c>
      <c r="B7395" t="s">
        <v>24229</v>
      </c>
      <c r="C7395" t="s">
        <v>198</v>
      </c>
      <c r="D7395" t="s">
        <v>371</v>
      </c>
      <c r="E7395">
        <v>615100</v>
      </c>
      <c r="F7395" t="s">
        <v>24196</v>
      </c>
      <c r="G7395" s="7">
        <v>8.1999999999999993</v>
      </c>
    </row>
    <row r="7396" spans="1:7" x14ac:dyDescent="0.3">
      <c r="A7396" s="310" t="s">
        <v>23990</v>
      </c>
      <c r="B7396" t="s">
        <v>24229</v>
      </c>
      <c r="C7396" t="s">
        <v>198</v>
      </c>
      <c r="D7396" t="s">
        <v>373</v>
      </c>
      <c r="E7396">
        <v>615130</v>
      </c>
      <c r="F7396" t="s">
        <v>24196</v>
      </c>
      <c r="G7396" s="7">
        <v>1965.94</v>
      </c>
    </row>
    <row r="7397" spans="1:7" x14ac:dyDescent="0.3">
      <c r="A7397" s="310" t="s">
        <v>23990</v>
      </c>
      <c r="B7397" t="s">
        <v>24229</v>
      </c>
      <c r="C7397" t="s">
        <v>198</v>
      </c>
      <c r="D7397" t="s">
        <v>371</v>
      </c>
      <c r="E7397">
        <v>615100</v>
      </c>
      <c r="F7397" t="s">
        <v>24196</v>
      </c>
      <c r="G7397" s="7">
        <v>12.13</v>
      </c>
    </row>
    <row r="7398" spans="1:7" x14ac:dyDescent="0.3">
      <c r="A7398" s="310" t="s">
        <v>23990</v>
      </c>
      <c r="B7398" t="s">
        <v>24229</v>
      </c>
      <c r="C7398" t="s">
        <v>198</v>
      </c>
      <c r="D7398" t="s">
        <v>371</v>
      </c>
      <c r="E7398">
        <v>615100</v>
      </c>
      <c r="F7398" t="s">
        <v>24196</v>
      </c>
      <c r="G7398" s="7">
        <v>9</v>
      </c>
    </row>
    <row r="7399" spans="1:7" x14ac:dyDescent="0.3">
      <c r="A7399" s="310" t="s">
        <v>23990</v>
      </c>
      <c r="B7399" t="s">
        <v>24229</v>
      </c>
      <c r="C7399" t="s">
        <v>198</v>
      </c>
      <c r="D7399" t="s">
        <v>371</v>
      </c>
      <c r="E7399">
        <v>615100</v>
      </c>
      <c r="F7399" t="s">
        <v>24196</v>
      </c>
      <c r="G7399" s="7">
        <v>8.4700000000000006</v>
      </c>
    </row>
    <row r="7400" spans="1:7" x14ac:dyDescent="0.3">
      <c r="A7400" s="310" t="s">
        <v>23990</v>
      </c>
      <c r="B7400" t="s">
        <v>24229</v>
      </c>
      <c r="C7400" t="s">
        <v>198</v>
      </c>
      <c r="D7400" t="s">
        <v>373</v>
      </c>
      <c r="E7400">
        <v>617150</v>
      </c>
      <c r="F7400" t="s">
        <v>24196</v>
      </c>
      <c r="G7400" s="7">
        <v>403.33</v>
      </c>
    </row>
    <row r="7401" spans="1:7" x14ac:dyDescent="0.3">
      <c r="A7401" s="310" t="s">
        <v>23990</v>
      </c>
      <c r="B7401" t="s">
        <v>24229</v>
      </c>
      <c r="C7401" t="s">
        <v>198</v>
      </c>
      <c r="D7401" t="s">
        <v>371</v>
      </c>
      <c r="E7401">
        <v>616100</v>
      </c>
      <c r="F7401" t="s">
        <v>24196</v>
      </c>
      <c r="G7401" s="7">
        <v>690.77</v>
      </c>
    </row>
    <row r="7402" spans="1:7" x14ac:dyDescent="0.3">
      <c r="A7402" s="310" t="s">
        <v>23990</v>
      </c>
      <c r="B7402" t="s">
        <v>24229</v>
      </c>
      <c r="C7402" t="s">
        <v>198</v>
      </c>
      <c r="D7402" t="s">
        <v>373</v>
      </c>
      <c r="E7402">
        <v>615130</v>
      </c>
      <c r="F7402" t="s">
        <v>24196</v>
      </c>
      <c r="G7402" s="7">
        <v>1977.13</v>
      </c>
    </row>
    <row r="7403" spans="1:7" x14ac:dyDescent="0.3">
      <c r="A7403" s="310" t="s">
        <v>23990</v>
      </c>
      <c r="B7403" t="s">
        <v>24229</v>
      </c>
      <c r="C7403" t="s">
        <v>198</v>
      </c>
      <c r="D7403" t="s">
        <v>371</v>
      </c>
      <c r="E7403">
        <v>615100</v>
      </c>
      <c r="F7403" t="s">
        <v>24196</v>
      </c>
      <c r="G7403" s="7">
        <v>3034.42</v>
      </c>
    </row>
    <row r="7404" spans="1:7" x14ac:dyDescent="0.3">
      <c r="A7404" s="310" t="s">
        <v>23990</v>
      </c>
      <c r="B7404" t="s">
        <v>24229</v>
      </c>
      <c r="C7404" t="s">
        <v>198</v>
      </c>
      <c r="D7404" t="s">
        <v>371</v>
      </c>
      <c r="E7404">
        <v>615100</v>
      </c>
      <c r="F7404" t="s">
        <v>24196</v>
      </c>
      <c r="G7404" s="7">
        <v>1902.8</v>
      </c>
    </row>
    <row r="7405" spans="1:7" x14ac:dyDescent="0.3">
      <c r="A7405" s="310" t="s">
        <v>23990</v>
      </c>
      <c r="B7405" t="s">
        <v>24229</v>
      </c>
      <c r="C7405" t="s">
        <v>198</v>
      </c>
      <c r="D7405" t="s">
        <v>375</v>
      </c>
      <c r="E7405">
        <v>616130</v>
      </c>
      <c r="F7405" t="s">
        <v>24196</v>
      </c>
      <c r="G7405" s="7">
        <v>178.58</v>
      </c>
    </row>
    <row r="7406" spans="1:7" x14ac:dyDescent="0.3">
      <c r="A7406" s="310" t="s">
        <v>23990</v>
      </c>
      <c r="B7406" t="s">
        <v>24229</v>
      </c>
      <c r="C7406" t="s">
        <v>198</v>
      </c>
      <c r="D7406" t="s">
        <v>375</v>
      </c>
      <c r="E7406">
        <v>616130</v>
      </c>
      <c r="F7406" t="s">
        <v>24196</v>
      </c>
      <c r="G7406" s="7">
        <v>399.56</v>
      </c>
    </row>
    <row r="7407" spans="1:7" x14ac:dyDescent="0.3">
      <c r="A7407" s="310" t="s">
        <v>23990</v>
      </c>
      <c r="B7407" t="s">
        <v>24229</v>
      </c>
      <c r="C7407" t="s">
        <v>198</v>
      </c>
      <c r="D7407" t="s">
        <v>371</v>
      </c>
      <c r="E7407">
        <v>615100</v>
      </c>
      <c r="F7407" t="s">
        <v>24196</v>
      </c>
      <c r="G7407" s="7">
        <v>8.1999999999999993</v>
      </c>
    </row>
    <row r="7408" spans="1:7" x14ac:dyDescent="0.3">
      <c r="A7408" s="310" t="s">
        <v>23990</v>
      </c>
      <c r="B7408" t="s">
        <v>24229</v>
      </c>
      <c r="C7408" t="s">
        <v>198</v>
      </c>
      <c r="D7408" t="s">
        <v>371</v>
      </c>
      <c r="E7408">
        <v>615100</v>
      </c>
      <c r="F7408" t="s">
        <v>24196</v>
      </c>
      <c r="G7408" s="7">
        <v>72.58</v>
      </c>
    </row>
    <row r="7409" spans="1:7" x14ac:dyDescent="0.3">
      <c r="A7409" s="310" t="s">
        <v>23990</v>
      </c>
      <c r="B7409" t="s">
        <v>24229</v>
      </c>
      <c r="C7409" t="s">
        <v>198</v>
      </c>
      <c r="D7409" t="s">
        <v>371</v>
      </c>
      <c r="E7409">
        <v>615100</v>
      </c>
      <c r="F7409" t="s">
        <v>24196</v>
      </c>
      <c r="G7409" s="7">
        <v>8.1999999999999993</v>
      </c>
    </row>
    <row r="7410" spans="1:7" x14ac:dyDescent="0.3">
      <c r="A7410" s="310" t="s">
        <v>23990</v>
      </c>
      <c r="B7410" t="s">
        <v>24229</v>
      </c>
      <c r="C7410" t="s">
        <v>198</v>
      </c>
      <c r="D7410" t="s">
        <v>375</v>
      </c>
      <c r="E7410">
        <v>615140</v>
      </c>
      <c r="F7410" t="s">
        <v>24196</v>
      </c>
      <c r="G7410" s="7">
        <v>286.48</v>
      </c>
    </row>
    <row r="7411" spans="1:7" x14ac:dyDescent="0.3">
      <c r="A7411" s="310" t="s">
        <v>23990</v>
      </c>
      <c r="B7411" t="s">
        <v>24229</v>
      </c>
      <c r="C7411" t="s">
        <v>198</v>
      </c>
      <c r="D7411" t="s">
        <v>377</v>
      </c>
      <c r="E7411">
        <v>611110</v>
      </c>
      <c r="F7411" t="s">
        <v>24196</v>
      </c>
      <c r="G7411" s="7">
        <v>12.45</v>
      </c>
    </row>
    <row r="7412" spans="1:7" x14ac:dyDescent="0.3">
      <c r="A7412" s="310" t="s">
        <v>23990</v>
      </c>
      <c r="B7412" t="s">
        <v>24229</v>
      </c>
      <c r="C7412" t="s">
        <v>198</v>
      </c>
      <c r="D7412" t="s">
        <v>371</v>
      </c>
      <c r="E7412">
        <v>615100</v>
      </c>
      <c r="F7412" t="s">
        <v>24196</v>
      </c>
      <c r="G7412" s="7">
        <v>25.11</v>
      </c>
    </row>
    <row r="7413" spans="1:7" x14ac:dyDescent="0.3">
      <c r="A7413" s="310" t="s">
        <v>23990</v>
      </c>
      <c r="B7413" t="s">
        <v>24229</v>
      </c>
      <c r="C7413" t="s">
        <v>198</v>
      </c>
      <c r="D7413" t="s">
        <v>371</v>
      </c>
      <c r="E7413">
        <v>615100</v>
      </c>
      <c r="F7413" t="s">
        <v>24196</v>
      </c>
      <c r="G7413" s="7">
        <v>0.01</v>
      </c>
    </row>
    <row r="7414" spans="1:7" x14ac:dyDescent="0.3">
      <c r="A7414" s="310" t="s">
        <v>23990</v>
      </c>
      <c r="B7414" t="s">
        <v>24229</v>
      </c>
      <c r="C7414" t="s">
        <v>198</v>
      </c>
      <c r="D7414" t="s">
        <v>373</v>
      </c>
      <c r="E7414">
        <v>616160</v>
      </c>
      <c r="F7414" t="s">
        <v>24196</v>
      </c>
      <c r="G7414" s="7">
        <v>234.02</v>
      </c>
    </row>
    <row r="7415" spans="1:7" x14ac:dyDescent="0.3">
      <c r="A7415" s="310" t="s">
        <v>23990</v>
      </c>
      <c r="B7415" t="s">
        <v>24229</v>
      </c>
      <c r="C7415" t="s">
        <v>198</v>
      </c>
      <c r="D7415" t="s">
        <v>375</v>
      </c>
      <c r="E7415">
        <v>615140</v>
      </c>
      <c r="F7415" t="s">
        <v>24196</v>
      </c>
      <c r="G7415" s="7">
        <v>7</v>
      </c>
    </row>
    <row r="7416" spans="1:7" x14ac:dyDescent="0.3">
      <c r="A7416" s="310" t="s">
        <v>23990</v>
      </c>
      <c r="B7416" t="s">
        <v>24229</v>
      </c>
      <c r="C7416" t="s">
        <v>198</v>
      </c>
      <c r="D7416" t="s">
        <v>371</v>
      </c>
      <c r="E7416">
        <v>615100</v>
      </c>
      <c r="F7416" t="s">
        <v>24196</v>
      </c>
      <c r="G7416" s="7">
        <v>116.12</v>
      </c>
    </row>
    <row r="7417" spans="1:7" x14ac:dyDescent="0.3">
      <c r="A7417" s="310" t="s">
        <v>23990</v>
      </c>
      <c r="B7417" t="s">
        <v>24229</v>
      </c>
      <c r="C7417" t="s">
        <v>198</v>
      </c>
      <c r="D7417" t="s">
        <v>371</v>
      </c>
      <c r="E7417">
        <v>616100</v>
      </c>
      <c r="F7417" t="s">
        <v>24196</v>
      </c>
      <c r="G7417" s="7">
        <v>588.29999999999995</v>
      </c>
    </row>
    <row r="7418" spans="1:7" x14ac:dyDescent="0.3">
      <c r="A7418" s="310" t="s">
        <v>23990</v>
      </c>
      <c r="B7418" t="s">
        <v>24229</v>
      </c>
      <c r="C7418" t="s">
        <v>198</v>
      </c>
      <c r="D7418" t="s">
        <v>371</v>
      </c>
      <c r="E7418">
        <v>615100</v>
      </c>
      <c r="F7418" t="s">
        <v>24196</v>
      </c>
      <c r="G7418" s="7">
        <v>28.26</v>
      </c>
    </row>
    <row r="7419" spans="1:7" x14ac:dyDescent="0.3">
      <c r="A7419" s="310" t="s">
        <v>23990</v>
      </c>
      <c r="B7419" t="s">
        <v>24229</v>
      </c>
      <c r="C7419" t="s">
        <v>198</v>
      </c>
      <c r="D7419" t="s">
        <v>375</v>
      </c>
      <c r="E7419">
        <v>616130</v>
      </c>
      <c r="F7419" t="s">
        <v>24196</v>
      </c>
      <c r="G7419" s="7">
        <v>132.34</v>
      </c>
    </row>
    <row r="7420" spans="1:7" x14ac:dyDescent="0.3">
      <c r="A7420" s="310" t="s">
        <v>23990</v>
      </c>
      <c r="B7420" t="s">
        <v>24229</v>
      </c>
      <c r="C7420" t="s">
        <v>198</v>
      </c>
      <c r="D7420" t="s">
        <v>371</v>
      </c>
      <c r="E7420">
        <v>615100</v>
      </c>
      <c r="F7420" t="s">
        <v>24196</v>
      </c>
      <c r="G7420" s="7">
        <v>72.58</v>
      </c>
    </row>
    <row r="7421" spans="1:7" x14ac:dyDescent="0.3">
      <c r="A7421" s="310" t="s">
        <v>23990</v>
      </c>
      <c r="B7421" t="s">
        <v>24229</v>
      </c>
      <c r="C7421" t="s">
        <v>198</v>
      </c>
      <c r="D7421" t="s">
        <v>373</v>
      </c>
      <c r="E7421">
        <v>615130</v>
      </c>
      <c r="F7421" t="s">
        <v>24196</v>
      </c>
      <c r="G7421" s="7">
        <v>5.67</v>
      </c>
    </row>
    <row r="7422" spans="1:7" x14ac:dyDescent="0.3">
      <c r="A7422" s="310" t="s">
        <v>23990</v>
      </c>
      <c r="B7422" t="s">
        <v>24229</v>
      </c>
      <c r="C7422" t="s">
        <v>198</v>
      </c>
      <c r="D7422" t="s">
        <v>371</v>
      </c>
      <c r="E7422">
        <v>615100</v>
      </c>
      <c r="F7422" t="s">
        <v>24196</v>
      </c>
      <c r="G7422" s="7">
        <v>3193.17</v>
      </c>
    </row>
    <row r="7423" spans="1:7" x14ac:dyDescent="0.3">
      <c r="A7423" s="310" t="s">
        <v>23990</v>
      </c>
      <c r="B7423" t="s">
        <v>24229</v>
      </c>
      <c r="C7423" t="s">
        <v>198</v>
      </c>
      <c r="D7423" t="s">
        <v>377</v>
      </c>
      <c r="E7423">
        <v>611110</v>
      </c>
      <c r="F7423" t="s">
        <v>24196</v>
      </c>
      <c r="G7423" s="7">
        <v>12.45</v>
      </c>
    </row>
    <row r="7424" spans="1:7" x14ac:dyDescent="0.3">
      <c r="A7424" s="310" t="s">
        <v>23990</v>
      </c>
      <c r="B7424" t="s">
        <v>24229</v>
      </c>
      <c r="C7424" t="s">
        <v>198</v>
      </c>
      <c r="D7424" t="s">
        <v>371</v>
      </c>
      <c r="E7424">
        <v>615100</v>
      </c>
      <c r="F7424" t="s">
        <v>24196</v>
      </c>
      <c r="G7424" s="7">
        <v>5022.17</v>
      </c>
    </row>
    <row r="7425" spans="1:7" x14ac:dyDescent="0.3">
      <c r="A7425" s="310" t="s">
        <v>23990</v>
      </c>
      <c r="B7425" t="s">
        <v>24229</v>
      </c>
      <c r="C7425" t="s">
        <v>198</v>
      </c>
      <c r="D7425" t="s">
        <v>371</v>
      </c>
      <c r="E7425">
        <v>615100</v>
      </c>
      <c r="F7425" t="s">
        <v>24196</v>
      </c>
      <c r="G7425" s="7">
        <v>3728.21</v>
      </c>
    </row>
    <row r="7426" spans="1:7" x14ac:dyDescent="0.3">
      <c r="A7426" s="310" t="s">
        <v>23990</v>
      </c>
      <c r="B7426" t="s">
        <v>24229</v>
      </c>
      <c r="C7426" t="s">
        <v>198</v>
      </c>
      <c r="D7426" t="s">
        <v>371</v>
      </c>
      <c r="E7426">
        <v>617100</v>
      </c>
      <c r="F7426" t="s">
        <v>24196</v>
      </c>
      <c r="G7426" s="7">
        <v>1375.5</v>
      </c>
    </row>
    <row r="7427" spans="1:7" x14ac:dyDescent="0.3">
      <c r="A7427" s="310" t="s">
        <v>23990</v>
      </c>
      <c r="B7427" t="s">
        <v>24229</v>
      </c>
      <c r="C7427" t="s">
        <v>198</v>
      </c>
      <c r="D7427" t="s">
        <v>371</v>
      </c>
      <c r="E7427">
        <v>615100</v>
      </c>
      <c r="F7427" t="s">
        <v>24196</v>
      </c>
      <c r="G7427" s="7">
        <v>120.26</v>
      </c>
    </row>
    <row r="7428" spans="1:7" x14ac:dyDescent="0.3">
      <c r="A7428" s="310" t="s">
        <v>23990</v>
      </c>
      <c r="B7428" t="s">
        <v>24229</v>
      </c>
      <c r="C7428" t="s">
        <v>198</v>
      </c>
      <c r="D7428" t="s">
        <v>371</v>
      </c>
      <c r="E7428">
        <v>616100</v>
      </c>
      <c r="F7428" t="s">
        <v>24196</v>
      </c>
      <c r="G7428" s="7">
        <v>477.39</v>
      </c>
    </row>
    <row r="7429" spans="1:7" x14ac:dyDescent="0.3">
      <c r="A7429" s="310" t="s">
        <v>23990</v>
      </c>
      <c r="B7429" t="s">
        <v>24229</v>
      </c>
      <c r="C7429" t="s">
        <v>198</v>
      </c>
      <c r="D7429" t="s">
        <v>373</v>
      </c>
      <c r="E7429">
        <v>615130</v>
      </c>
      <c r="F7429" t="s">
        <v>24196</v>
      </c>
      <c r="G7429" s="7">
        <v>1977.13</v>
      </c>
    </row>
    <row r="7430" spans="1:7" x14ac:dyDescent="0.3">
      <c r="A7430" s="310" t="s">
        <v>23990</v>
      </c>
      <c r="B7430" t="s">
        <v>24229</v>
      </c>
      <c r="C7430" t="s">
        <v>198</v>
      </c>
      <c r="D7430" t="s">
        <v>371</v>
      </c>
      <c r="E7430">
        <v>615100</v>
      </c>
      <c r="F7430" t="s">
        <v>24196</v>
      </c>
      <c r="G7430" s="7">
        <v>3535.83</v>
      </c>
    </row>
    <row r="7431" spans="1:7" x14ac:dyDescent="0.3">
      <c r="A7431" s="310" t="s">
        <v>23990</v>
      </c>
      <c r="B7431" t="s">
        <v>24229</v>
      </c>
      <c r="C7431" t="s">
        <v>198</v>
      </c>
      <c r="D7431" t="s">
        <v>373</v>
      </c>
      <c r="E7431">
        <v>615130</v>
      </c>
      <c r="F7431" t="s">
        <v>24196</v>
      </c>
      <c r="G7431" s="7">
        <v>1175.2</v>
      </c>
    </row>
    <row r="7432" spans="1:7" x14ac:dyDescent="0.3">
      <c r="A7432" s="310" t="s">
        <v>23990</v>
      </c>
      <c r="B7432" t="s">
        <v>24229</v>
      </c>
      <c r="C7432" t="s">
        <v>198</v>
      </c>
      <c r="D7432" t="s">
        <v>371</v>
      </c>
      <c r="E7432">
        <v>617100</v>
      </c>
      <c r="F7432" t="s">
        <v>24196</v>
      </c>
      <c r="G7432" s="7">
        <v>906.57</v>
      </c>
    </row>
    <row r="7433" spans="1:7" x14ac:dyDescent="0.3">
      <c r="A7433" s="310" t="s">
        <v>23990</v>
      </c>
      <c r="B7433" t="s">
        <v>24229</v>
      </c>
      <c r="C7433" t="s">
        <v>198</v>
      </c>
      <c r="D7433" t="s">
        <v>377</v>
      </c>
      <c r="E7433">
        <v>611110</v>
      </c>
      <c r="F7433" t="s">
        <v>24196</v>
      </c>
      <c r="G7433" s="7">
        <v>-0.01</v>
      </c>
    </row>
    <row r="7434" spans="1:7" x14ac:dyDescent="0.3">
      <c r="A7434" s="310" t="s">
        <v>23990</v>
      </c>
      <c r="B7434" t="s">
        <v>24229</v>
      </c>
      <c r="C7434" t="s">
        <v>198</v>
      </c>
      <c r="D7434" t="s">
        <v>373</v>
      </c>
      <c r="E7434">
        <v>616160</v>
      </c>
      <c r="F7434" t="s">
        <v>24196</v>
      </c>
      <c r="G7434" s="7">
        <v>184.19</v>
      </c>
    </row>
    <row r="7435" spans="1:7" x14ac:dyDescent="0.3">
      <c r="A7435" s="310" t="s">
        <v>23990</v>
      </c>
      <c r="B7435" t="s">
        <v>24229</v>
      </c>
      <c r="C7435" t="s">
        <v>198</v>
      </c>
      <c r="D7435" t="s">
        <v>377</v>
      </c>
      <c r="E7435">
        <v>611110</v>
      </c>
      <c r="F7435" t="s">
        <v>24196</v>
      </c>
      <c r="G7435" s="7">
        <v>1.87</v>
      </c>
    </row>
    <row r="7436" spans="1:7" x14ac:dyDescent="0.3">
      <c r="A7436" s="310" t="s">
        <v>23990</v>
      </c>
      <c r="B7436" t="s">
        <v>24229</v>
      </c>
      <c r="C7436" t="s">
        <v>198</v>
      </c>
      <c r="D7436" t="s">
        <v>371</v>
      </c>
      <c r="E7436">
        <v>617100</v>
      </c>
      <c r="F7436" t="s">
        <v>24196</v>
      </c>
      <c r="G7436" s="7">
        <v>1069.25</v>
      </c>
    </row>
    <row r="7437" spans="1:7" x14ac:dyDescent="0.3">
      <c r="A7437" s="310" t="s">
        <v>23990</v>
      </c>
      <c r="B7437" t="s">
        <v>24229</v>
      </c>
      <c r="C7437" t="s">
        <v>198</v>
      </c>
      <c r="D7437" t="s">
        <v>373</v>
      </c>
      <c r="E7437">
        <v>617150</v>
      </c>
      <c r="F7437" t="s">
        <v>24196</v>
      </c>
      <c r="G7437" s="7">
        <v>376.37</v>
      </c>
    </row>
    <row r="7438" spans="1:7" x14ac:dyDescent="0.3">
      <c r="A7438" s="310" t="s">
        <v>23990</v>
      </c>
      <c r="B7438" t="s">
        <v>24229</v>
      </c>
      <c r="C7438" t="s">
        <v>198</v>
      </c>
      <c r="D7438" t="s">
        <v>371</v>
      </c>
      <c r="E7438">
        <v>616100</v>
      </c>
      <c r="F7438" t="s">
        <v>24196</v>
      </c>
      <c r="G7438" s="7">
        <v>615.07000000000005</v>
      </c>
    </row>
    <row r="7439" spans="1:7" x14ac:dyDescent="0.3">
      <c r="A7439" s="310" t="s">
        <v>23990</v>
      </c>
      <c r="B7439" t="s">
        <v>24229</v>
      </c>
      <c r="C7439" t="s">
        <v>198</v>
      </c>
      <c r="D7439" t="s">
        <v>374</v>
      </c>
      <c r="E7439">
        <v>617120</v>
      </c>
      <c r="F7439" t="s">
        <v>24196</v>
      </c>
      <c r="G7439" s="7">
        <v>284.05</v>
      </c>
    </row>
    <row r="7440" spans="1:7" x14ac:dyDescent="0.3">
      <c r="A7440" s="310" t="s">
        <v>23990</v>
      </c>
      <c r="B7440" t="s">
        <v>24229</v>
      </c>
      <c r="C7440" t="s">
        <v>198</v>
      </c>
      <c r="D7440" t="s">
        <v>375</v>
      </c>
      <c r="E7440">
        <v>617130</v>
      </c>
      <c r="F7440" t="s">
        <v>24196</v>
      </c>
      <c r="G7440" s="7">
        <v>222.52</v>
      </c>
    </row>
    <row r="7441" spans="1:7" x14ac:dyDescent="0.3">
      <c r="A7441" s="310" t="s">
        <v>23990</v>
      </c>
      <c r="B7441" t="s">
        <v>24229</v>
      </c>
      <c r="C7441" t="s">
        <v>198</v>
      </c>
      <c r="D7441" t="s">
        <v>377</v>
      </c>
      <c r="E7441">
        <v>611110</v>
      </c>
      <c r="F7441" t="s">
        <v>24196</v>
      </c>
      <c r="G7441" s="7">
        <v>463.06</v>
      </c>
    </row>
    <row r="7442" spans="1:7" x14ac:dyDescent="0.3">
      <c r="A7442" s="310" t="s">
        <v>23990</v>
      </c>
      <c r="B7442" t="s">
        <v>24229</v>
      </c>
      <c r="C7442" t="s">
        <v>198</v>
      </c>
      <c r="D7442" t="s">
        <v>377</v>
      </c>
      <c r="E7442">
        <v>611110</v>
      </c>
      <c r="F7442" t="s">
        <v>24196</v>
      </c>
      <c r="G7442" s="7">
        <v>12.45</v>
      </c>
    </row>
    <row r="7443" spans="1:7" x14ac:dyDescent="0.3">
      <c r="A7443" s="310" t="s">
        <v>23990</v>
      </c>
      <c r="B7443" t="s">
        <v>24229</v>
      </c>
      <c r="C7443" t="s">
        <v>198</v>
      </c>
      <c r="D7443" t="s">
        <v>373</v>
      </c>
      <c r="E7443">
        <v>616160</v>
      </c>
      <c r="F7443" t="s">
        <v>24196</v>
      </c>
      <c r="G7443" s="7">
        <v>145.01</v>
      </c>
    </row>
    <row r="7444" spans="1:7" x14ac:dyDescent="0.3">
      <c r="A7444" s="310" t="s">
        <v>23990</v>
      </c>
      <c r="B7444" t="s">
        <v>24229</v>
      </c>
      <c r="C7444" t="s">
        <v>198</v>
      </c>
      <c r="D7444" t="s">
        <v>373</v>
      </c>
      <c r="E7444">
        <v>615130</v>
      </c>
      <c r="F7444" t="s">
        <v>24196</v>
      </c>
      <c r="G7444" s="7">
        <v>9.89</v>
      </c>
    </row>
    <row r="7445" spans="1:7" x14ac:dyDescent="0.3">
      <c r="A7445" s="310" t="s">
        <v>23990</v>
      </c>
      <c r="B7445" t="s">
        <v>24229</v>
      </c>
      <c r="C7445" t="s">
        <v>198</v>
      </c>
      <c r="D7445" t="s">
        <v>373</v>
      </c>
      <c r="E7445">
        <v>617150</v>
      </c>
      <c r="F7445" t="s">
        <v>24196</v>
      </c>
      <c r="G7445" s="7">
        <v>231.33</v>
      </c>
    </row>
    <row r="7446" spans="1:7" x14ac:dyDescent="0.3">
      <c r="A7446" s="310" t="s">
        <v>23990</v>
      </c>
      <c r="B7446" t="s">
        <v>24229</v>
      </c>
      <c r="C7446" t="s">
        <v>198</v>
      </c>
      <c r="D7446" t="s">
        <v>373</v>
      </c>
      <c r="E7446">
        <v>615130</v>
      </c>
      <c r="F7446" t="s">
        <v>24196</v>
      </c>
      <c r="G7446" s="7">
        <v>9.83</v>
      </c>
    </row>
    <row r="7447" spans="1:7" x14ac:dyDescent="0.3">
      <c r="A7447" s="310" t="s">
        <v>23990</v>
      </c>
      <c r="B7447" t="s">
        <v>24229</v>
      </c>
      <c r="C7447" t="s">
        <v>198</v>
      </c>
      <c r="D7447" t="s">
        <v>374</v>
      </c>
      <c r="E7447">
        <v>616120</v>
      </c>
      <c r="F7447" t="s">
        <v>24196</v>
      </c>
      <c r="G7447" s="7">
        <v>106.27</v>
      </c>
    </row>
    <row r="7448" spans="1:7" x14ac:dyDescent="0.3">
      <c r="A7448" s="310" t="s">
        <v>23990</v>
      </c>
      <c r="B7448" t="s">
        <v>24229</v>
      </c>
      <c r="C7448" t="s">
        <v>198</v>
      </c>
      <c r="D7448" t="s">
        <v>373</v>
      </c>
      <c r="E7448">
        <v>617150</v>
      </c>
      <c r="F7448" t="s">
        <v>24196</v>
      </c>
      <c r="G7448" s="7">
        <v>403.33</v>
      </c>
    </row>
    <row r="7449" spans="1:7" x14ac:dyDescent="0.3">
      <c r="A7449" s="310" t="s">
        <v>23990</v>
      </c>
      <c r="B7449" t="s">
        <v>24229</v>
      </c>
      <c r="C7449" t="s">
        <v>198</v>
      </c>
      <c r="D7449" t="s">
        <v>371</v>
      </c>
      <c r="E7449">
        <v>615100</v>
      </c>
      <c r="F7449" t="s">
        <v>24196</v>
      </c>
      <c r="G7449" s="7">
        <v>-0.01</v>
      </c>
    </row>
    <row r="7450" spans="1:7" x14ac:dyDescent="0.3">
      <c r="A7450" s="310" t="s">
        <v>23990</v>
      </c>
      <c r="B7450" t="s">
        <v>24229</v>
      </c>
      <c r="C7450" t="s">
        <v>198</v>
      </c>
      <c r="D7450" t="s">
        <v>373</v>
      </c>
      <c r="E7450">
        <v>616160</v>
      </c>
      <c r="F7450" t="s">
        <v>24196</v>
      </c>
      <c r="G7450" s="7">
        <v>234.02</v>
      </c>
    </row>
    <row r="7451" spans="1:7" x14ac:dyDescent="0.3">
      <c r="A7451" s="310" t="s">
        <v>23990</v>
      </c>
      <c r="B7451" t="s">
        <v>24229</v>
      </c>
      <c r="C7451" t="s">
        <v>198</v>
      </c>
      <c r="D7451" t="s">
        <v>371</v>
      </c>
      <c r="E7451">
        <v>615100</v>
      </c>
      <c r="F7451" t="s">
        <v>24196</v>
      </c>
      <c r="G7451" s="7">
        <v>1617.73</v>
      </c>
    </row>
    <row r="7452" spans="1:7" x14ac:dyDescent="0.3">
      <c r="A7452" s="310" t="s">
        <v>23990</v>
      </c>
      <c r="B7452" t="s">
        <v>24229</v>
      </c>
      <c r="C7452" t="s">
        <v>198</v>
      </c>
      <c r="D7452" t="s">
        <v>375</v>
      </c>
      <c r="E7452">
        <v>617130</v>
      </c>
      <c r="F7452" t="s">
        <v>24196</v>
      </c>
      <c r="G7452" s="7">
        <v>268.37</v>
      </c>
    </row>
    <row r="7453" spans="1:7" x14ac:dyDescent="0.3">
      <c r="A7453" s="310" t="s">
        <v>23990</v>
      </c>
      <c r="B7453" t="s">
        <v>24229</v>
      </c>
      <c r="C7453" t="s">
        <v>198</v>
      </c>
      <c r="D7453" t="s">
        <v>371</v>
      </c>
      <c r="E7453">
        <v>616100</v>
      </c>
      <c r="F7453" t="s">
        <v>24196</v>
      </c>
      <c r="G7453" s="7">
        <v>544.1</v>
      </c>
    </row>
    <row r="7454" spans="1:7" x14ac:dyDescent="0.3">
      <c r="A7454" s="310" t="s">
        <v>23990</v>
      </c>
      <c r="B7454" t="s">
        <v>24229</v>
      </c>
      <c r="C7454" t="s">
        <v>198</v>
      </c>
      <c r="D7454" t="s">
        <v>371</v>
      </c>
      <c r="E7454">
        <v>616100</v>
      </c>
      <c r="F7454" t="s">
        <v>24196</v>
      </c>
      <c r="G7454" s="7">
        <v>454.57</v>
      </c>
    </row>
    <row r="7455" spans="1:7" x14ac:dyDescent="0.3">
      <c r="A7455" s="310" t="s">
        <v>23990</v>
      </c>
      <c r="B7455" t="s">
        <v>24229</v>
      </c>
      <c r="C7455" t="s">
        <v>198</v>
      </c>
      <c r="D7455" t="s">
        <v>371</v>
      </c>
      <c r="E7455">
        <v>617100</v>
      </c>
      <c r="F7455" t="s">
        <v>24196</v>
      </c>
      <c r="G7455" s="7">
        <v>463.96</v>
      </c>
    </row>
    <row r="7456" spans="1:7" x14ac:dyDescent="0.3">
      <c r="A7456" s="310" t="s">
        <v>23990</v>
      </c>
      <c r="B7456" t="s">
        <v>24229</v>
      </c>
      <c r="C7456" t="s">
        <v>198</v>
      </c>
      <c r="D7456" t="s">
        <v>371</v>
      </c>
      <c r="E7456">
        <v>615100</v>
      </c>
      <c r="F7456" t="s">
        <v>24196</v>
      </c>
      <c r="G7456" s="7">
        <v>4044.33</v>
      </c>
    </row>
    <row r="7457" spans="1:7" x14ac:dyDescent="0.3">
      <c r="A7457" s="310" t="s">
        <v>23990</v>
      </c>
      <c r="B7457" t="s">
        <v>24229</v>
      </c>
      <c r="C7457" t="s">
        <v>198</v>
      </c>
      <c r="D7457" t="s">
        <v>371</v>
      </c>
      <c r="E7457">
        <v>617100</v>
      </c>
      <c r="F7457" t="s">
        <v>24196</v>
      </c>
      <c r="G7457" s="7">
        <v>928.93</v>
      </c>
    </row>
    <row r="7458" spans="1:7" x14ac:dyDescent="0.3">
      <c r="A7458" s="310" t="s">
        <v>23990</v>
      </c>
      <c r="B7458" t="s">
        <v>24229</v>
      </c>
      <c r="C7458" t="s">
        <v>198</v>
      </c>
      <c r="D7458" t="s">
        <v>371</v>
      </c>
      <c r="E7458">
        <v>615100</v>
      </c>
      <c r="F7458" t="s">
        <v>24196</v>
      </c>
      <c r="G7458" s="7">
        <v>3599.6</v>
      </c>
    </row>
    <row r="7459" spans="1:7" x14ac:dyDescent="0.3">
      <c r="A7459" s="310" t="s">
        <v>23990</v>
      </c>
      <c r="B7459" t="s">
        <v>24229</v>
      </c>
      <c r="C7459" t="s">
        <v>198</v>
      </c>
      <c r="D7459" t="s">
        <v>371</v>
      </c>
      <c r="E7459">
        <v>615100</v>
      </c>
      <c r="F7459" t="s">
        <v>24196</v>
      </c>
      <c r="G7459" s="7">
        <v>4499.5</v>
      </c>
    </row>
    <row r="7460" spans="1:7" x14ac:dyDescent="0.3">
      <c r="A7460" s="310" t="s">
        <v>23990</v>
      </c>
      <c r="B7460" t="s">
        <v>24229</v>
      </c>
      <c r="C7460" t="s">
        <v>198</v>
      </c>
      <c r="D7460" t="s">
        <v>377</v>
      </c>
      <c r="E7460">
        <v>611110</v>
      </c>
      <c r="F7460" t="s">
        <v>24196</v>
      </c>
      <c r="G7460" s="7">
        <v>0.01</v>
      </c>
    </row>
    <row r="7461" spans="1:7" x14ac:dyDescent="0.3">
      <c r="A7461" s="310" t="s">
        <v>23990</v>
      </c>
      <c r="B7461" t="s">
        <v>24229</v>
      </c>
      <c r="C7461" t="s">
        <v>198</v>
      </c>
      <c r="D7461" t="s">
        <v>377</v>
      </c>
      <c r="E7461">
        <v>611130</v>
      </c>
      <c r="F7461" t="s">
        <v>24196</v>
      </c>
      <c r="G7461" s="7">
        <v>107.18</v>
      </c>
    </row>
    <row r="7462" spans="1:7" x14ac:dyDescent="0.3">
      <c r="A7462" s="310" t="s">
        <v>23990</v>
      </c>
      <c r="B7462" t="s">
        <v>24229</v>
      </c>
      <c r="C7462" t="s">
        <v>198</v>
      </c>
      <c r="D7462" t="s">
        <v>371</v>
      </c>
      <c r="E7462">
        <v>615100</v>
      </c>
      <c r="F7462" t="s">
        <v>24196</v>
      </c>
      <c r="G7462" s="7">
        <v>4339</v>
      </c>
    </row>
    <row r="7463" spans="1:7" x14ac:dyDescent="0.3">
      <c r="A7463" s="310" t="s">
        <v>23990</v>
      </c>
      <c r="B7463" t="s">
        <v>24229</v>
      </c>
      <c r="C7463" t="s">
        <v>198</v>
      </c>
      <c r="D7463" t="s">
        <v>371</v>
      </c>
      <c r="E7463">
        <v>615100</v>
      </c>
      <c r="F7463" t="s">
        <v>24196</v>
      </c>
      <c r="G7463" s="7">
        <v>17.68</v>
      </c>
    </row>
    <row r="7464" spans="1:7" x14ac:dyDescent="0.3">
      <c r="A7464" s="310" t="s">
        <v>23990</v>
      </c>
      <c r="B7464" t="s">
        <v>24229</v>
      </c>
      <c r="C7464" t="s">
        <v>198</v>
      </c>
      <c r="D7464" t="s">
        <v>373</v>
      </c>
      <c r="E7464">
        <v>615130</v>
      </c>
      <c r="F7464" t="s">
        <v>24196</v>
      </c>
      <c r="G7464" s="7">
        <v>0.03</v>
      </c>
    </row>
    <row r="7465" spans="1:7" x14ac:dyDescent="0.3">
      <c r="A7465" s="310" t="s">
        <v>23990</v>
      </c>
      <c r="B7465" t="s">
        <v>24229</v>
      </c>
      <c r="C7465" t="s">
        <v>198</v>
      </c>
      <c r="D7465" t="s">
        <v>373</v>
      </c>
      <c r="E7465">
        <v>615130</v>
      </c>
      <c r="F7465" t="s">
        <v>24196</v>
      </c>
      <c r="G7465" s="7">
        <v>9.89</v>
      </c>
    </row>
    <row r="7466" spans="1:7" x14ac:dyDescent="0.3">
      <c r="A7466" s="310" t="s">
        <v>23990</v>
      </c>
      <c r="B7466" t="s">
        <v>24229</v>
      </c>
      <c r="C7466" t="s">
        <v>198</v>
      </c>
      <c r="D7466" t="s">
        <v>375</v>
      </c>
      <c r="E7466">
        <v>615140</v>
      </c>
      <c r="F7466" t="s">
        <v>24196</v>
      </c>
      <c r="G7466" s="7">
        <v>4.87</v>
      </c>
    </row>
    <row r="7467" spans="1:7" x14ac:dyDescent="0.3">
      <c r="A7467" s="310" t="s">
        <v>23990</v>
      </c>
      <c r="B7467" t="s">
        <v>24229</v>
      </c>
      <c r="C7467" t="s">
        <v>198</v>
      </c>
      <c r="D7467" t="s">
        <v>371</v>
      </c>
      <c r="E7467">
        <v>615100</v>
      </c>
      <c r="F7467" t="s">
        <v>24196</v>
      </c>
      <c r="G7467" s="7">
        <v>-0.01</v>
      </c>
    </row>
    <row r="7468" spans="1:7" x14ac:dyDescent="0.3">
      <c r="A7468" s="310" t="s">
        <v>23990</v>
      </c>
      <c r="B7468" t="s">
        <v>24229</v>
      </c>
      <c r="C7468" t="s">
        <v>198</v>
      </c>
      <c r="D7468" t="s">
        <v>373</v>
      </c>
      <c r="E7468">
        <v>615130</v>
      </c>
      <c r="F7468" t="s">
        <v>24196</v>
      </c>
      <c r="G7468" s="7">
        <v>1977.13</v>
      </c>
    </row>
    <row r="7469" spans="1:7" x14ac:dyDescent="0.3">
      <c r="A7469" s="310" t="s">
        <v>23990</v>
      </c>
      <c r="B7469" t="s">
        <v>24229</v>
      </c>
      <c r="C7469" t="s">
        <v>198</v>
      </c>
      <c r="D7469" t="s">
        <v>377</v>
      </c>
      <c r="E7469">
        <v>611110</v>
      </c>
      <c r="F7469" t="s">
        <v>24196</v>
      </c>
      <c r="G7469" s="7">
        <v>373.44</v>
      </c>
    </row>
    <row r="7470" spans="1:7" x14ac:dyDescent="0.3">
      <c r="A7470" s="310" t="s">
        <v>23990</v>
      </c>
      <c r="B7470" t="s">
        <v>24229</v>
      </c>
      <c r="C7470" t="s">
        <v>198</v>
      </c>
      <c r="D7470" t="s">
        <v>371</v>
      </c>
      <c r="E7470">
        <v>615100</v>
      </c>
      <c r="F7470" t="s">
        <v>24196</v>
      </c>
      <c r="G7470" s="7">
        <v>120.26</v>
      </c>
    </row>
    <row r="7471" spans="1:7" x14ac:dyDescent="0.3">
      <c r="A7471" s="310" t="s">
        <v>23990</v>
      </c>
      <c r="B7471" t="s">
        <v>24229</v>
      </c>
      <c r="C7471" t="s">
        <v>198</v>
      </c>
      <c r="D7471" t="s">
        <v>373</v>
      </c>
      <c r="E7471">
        <v>615130</v>
      </c>
      <c r="F7471" t="s">
        <v>24196</v>
      </c>
      <c r="G7471" s="7">
        <v>9.89</v>
      </c>
    </row>
    <row r="7472" spans="1:7" x14ac:dyDescent="0.3">
      <c r="A7472" s="310" t="s">
        <v>23990</v>
      </c>
      <c r="B7472" t="s">
        <v>24229</v>
      </c>
      <c r="C7472" t="s">
        <v>198</v>
      </c>
      <c r="D7472" t="s">
        <v>371</v>
      </c>
      <c r="E7472">
        <v>616100</v>
      </c>
      <c r="F7472" t="s">
        <v>24196</v>
      </c>
      <c r="G7472" s="7">
        <v>97.52</v>
      </c>
    </row>
    <row r="7473" spans="1:7" x14ac:dyDescent="0.3">
      <c r="A7473" s="310" t="s">
        <v>23990</v>
      </c>
      <c r="B7473" t="s">
        <v>24229</v>
      </c>
      <c r="C7473" t="s">
        <v>198</v>
      </c>
      <c r="D7473" t="s">
        <v>375</v>
      </c>
      <c r="E7473">
        <v>615140</v>
      </c>
      <c r="F7473" t="s">
        <v>24196</v>
      </c>
      <c r="G7473" s="7">
        <v>974.44</v>
      </c>
    </row>
    <row r="7474" spans="1:7" x14ac:dyDescent="0.3">
      <c r="A7474" s="77" t="s">
        <v>23990</v>
      </c>
      <c r="B7474" t="s">
        <v>24229</v>
      </c>
      <c r="C7474" t="s">
        <v>198</v>
      </c>
      <c r="D7474" t="s">
        <v>371</v>
      </c>
      <c r="E7474">
        <v>617100</v>
      </c>
      <c r="F7474" t="s">
        <v>24196</v>
      </c>
      <c r="G7474" s="7">
        <v>915.8</v>
      </c>
    </row>
    <row r="7475" spans="1:7" x14ac:dyDescent="0.3">
      <c r="A7475" s="77" t="s">
        <v>23990</v>
      </c>
      <c r="B7475" t="s">
        <v>24229</v>
      </c>
      <c r="C7475" t="s">
        <v>198</v>
      </c>
      <c r="D7475" t="s">
        <v>374</v>
      </c>
      <c r="E7475">
        <v>615120</v>
      </c>
      <c r="F7475" t="s">
        <v>24196</v>
      </c>
      <c r="G7475" s="7">
        <v>107.88</v>
      </c>
    </row>
    <row r="7476" spans="1:7" x14ac:dyDescent="0.3">
      <c r="A7476" s="77" t="s">
        <v>23990</v>
      </c>
      <c r="B7476" t="s">
        <v>24229</v>
      </c>
      <c r="C7476" t="s">
        <v>198</v>
      </c>
      <c r="D7476" t="s">
        <v>371</v>
      </c>
      <c r="E7476">
        <v>615100</v>
      </c>
      <c r="F7476" t="s">
        <v>24196</v>
      </c>
      <c r="G7476" s="7">
        <v>130.46</v>
      </c>
    </row>
    <row r="7477" spans="1:7" x14ac:dyDescent="0.3">
      <c r="A7477" s="77" t="s">
        <v>23990</v>
      </c>
      <c r="B7477" t="s">
        <v>24229</v>
      </c>
      <c r="C7477" t="s">
        <v>198</v>
      </c>
      <c r="D7477" t="s">
        <v>371</v>
      </c>
      <c r="E7477">
        <v>615100</v>
      </c>
      <c r="F7477" t="s">
        <v>24196</v>
      </c>
      <c r="G7477" s="7">
        <v>18.64</v>
      </c>
    </row>
    <row r="7478" spans="1:7" x14ac:dyDescent="0.3">
      <c r="A7478" s="77" t="s">
        <v>23990</v>
      </c>
      <c r="B7478" t="s">
        <v>24229</v>
      </c>
      <c r="C7478" t="s">
        <v>198</v>
      </c>
      <c r="D7478" t="s">
        <v>373</v>
      </c>
      <c r="E7478">
        <v>616160</v>
      </c>
      <c r="F7478" t="s">
        <v>24196</v>
      </c>
      <c r="G7478" s="7">
        <v>323.89999999999998</v>
      </c>
    </row>
    <row r="7479" spans="1:7" x14ac:dyDescent="0.3">
      <c r="A7479" s="77" t="s">
        <v>23990</v>
      </c>
      <c r="B7479" t="s">
        <v>24229</v>
      </c>
      <c r="C7479" t="s">
        <v>198</v>
      </c>
      <c r="D7479" t="s">
        <v>371</v>
      </c>
      <c r="E7479">
        <v>615100</v>
      </c>
      <c r="F7479" t="s">
        <v>24196</v>
      </c>
      <c r="G7479" s="7">
        <v>583.33000000000004</v>
      </c>
    </row>
    <row r="7480" spans="1:7" x14ac:dyDescent="0.3">
      <c r="A7480" s="77" t="s">
        <v>23990</v>
      </c>
      <c r="B7480" t="s">
        <v>24229</v>
      </c>
      <c r="C7480" t="s">
        <v>198</v>
      </c>
      <c r="D7480" t="s">
        <v>371</v>
      </c>
      <c r="E7480">
        <v>617100</v>
      </c>
      <c r="F7480" t="s">
        <v>24196</v>
      </c>
      <c r="G7480" s="7">
        <v>1440.36</v>
      </c>
    </row>
    <row r="7481" spans="1:7" x14ac:dyDescent="0.3">
      <c r="A7481" s="77" t="s">
        <v>23990</v>
      </c>
      <c r="B7481" t="s">
        <v>24229</v>
      </c>
      <c r="C7481" t="s">
        <v>198</v>
      </c>
      <c r="D7481" t="s">
        <v>371</v>
      </c>
      <c r="E7481">
        <v>615100</v>
      </c>
      <c r="F7481" t="s">
        <v>24196</v>
      </c>
      <c r="G7481" s="7">
        <v>-0.01</v>
      </c>
    </row>
    <row r="7482" spans="1:7" x14ac:dyDescent="0.3">
      <c r="A7482" s="77" t="s">
        <v>23990</v>
      </c>
      <c r="B7482" t="s">
        <v>24229</v>
      </c>
      <c r="C7482" t="s">
        <v>198</v>
      </c>
      <c r="D7482" t="s">
        <v>371</v>
      </c>
      <c r="E7482">
        <v>616100</v>
      </c>
      <c r="F7482" t="s">
        <v>24196</v>
      </c>
      <c r="G7482" s="7">
        <v>467.91</v>
      </c>
    </row>
    <row r="7483" spans="1:7" x14ac:dyDescent="0.3">
      <c r="A7483" s="77" t="s">
        <v>23990</v>
      </c>
      <c r="B7483" t="s">
        <v>24229</v>
      </c>
      <c r="C7483" t="s">
        <v>198</v>
      </c>
      <c r="D7483" t="s">
        <v>371</v>
      </c>
      <c r="E7483">
        <v>615100</v>
      </c>
      <c r="F7483" t="s">
        <v>24196</v>
      </c>
      <c r="G7483" s="7">
        <v>120.26</v>
      </c>
    </row>
    <row r="7484" spans="1:7" x14ac:dyDescent="0.3">
      <c r="A7484" s="77" t="s">
        <v>23990</v>
      </c>
      <c r="B7484" t="s">
        <v>24229</v>
      </c>
      <c r="C7484" t="s">
        <v>198</v>
      </c>
      <c r="D7484" t="s">
        <v>371</v>
      </c>
      <c r="E7484">
        <v>615100</v>
      </c>
      <c r="F7484" t="s">
        <v>24196</v>
      </c>
      <c r="G7484" s="7">
        <v>1799.8</v>
      </c>
    </row>
    <row r="7485" spans="1:7" x14ac:dyDescent="0.3">
      <c r="A7485" s="77" t="s">
        <v>23990</v>
      </c>
      <c r="B7485" t="s">
        <v>24229</v>
      </c>
      <c r="C7485" t="s">
        <v>198</v>
      </c>
      <c r="D7485" t="s">
        <v>371</v>
      </c>
      <c r="E7485">
        <v>615100</v>
      </c>
      <c r="F7485" t="s">
        <v>24196</v>
      </c>
      <c r="G7485" s="7">
        <v>2249.75</v>
      </c>
    </row>
    <row r="7486" spans="1:7" x14ac:dyDescent="0.3">
      <c r="A7486" s="77" t="s">
        <v>23990</v>
      </c>
      <c r="B7486" t="s">
        <v>24229</v>
      </c>
      <c r="C7486" t="s">
        <v>198</v>
      </c>
      <c r="D7486" t="s">
        <v>371</v>
      </c>
      <c r="E7486">
        <v>615100</v>
      </c>
      <c r="F7486" t="s">
        <v>24196</v>
      </c>
      <c r="G7486" s="7">
        <v>8.4700000000000006</v>
      </c>
    </row>
    <row r="7487" spans="1:7" x14ac:dyDescent="0.3">
      <c r="A7487" s="77" t="s">
        <v>23990</v>
      </c>
      <c r="B7487" t="s">
        <v>24229</v>
      </c>
      <c r="C7487" t="s">
        <v>198</v>
      </c>
      <c r="D7487" t="s">
        <v>371</v>
      </c>
      <c r="E7487">
        <v>617100</v>
      </c>
      <c r="F7487" t="s">
        <v>24196</v>
      </c>
      <c r="G7487" s="7">
        <v>929.39</v>
      </c>
    </row>
    <row r="7488" spans="1:7" x14ac:dyDescent="0.3">
      <c r="A7488" s="77" t="s">
        <v>23990</v>
      </c>
      <c r="B7488" t="s">
        <v>24229</v>
      </c>
      <c r="C7488" t="s">
        <v>198</v>
      </c>
      <c r="D7488" t="s">
        <v>371</v>
      </c>
      <c r="E7488">
        <v>617100</v>
      </c>
      <c r="F7488" t="s">
        <v>24196</v>
      </c>
      <c r="G7488" s="7">
        <v>746.66</v>
      </c>
    </row>
    <row r="7489" spans="1:7" x14ac:dyDescent="0.3">
      <c r="A7489" s="310" t="s">
        <v>23990</v>
      </c>
      <c r="B7489" t="s">
        <v>24229</v>
      </c>
      <c r="C7489" t="s">
        <v>198</v>
      </c>
      <c r="D7489" t="s">
        <v>371</v>
      </c>
      <c r="E7489">
        <v>615100</v>
      </c>
      <c r="F7489" t="s">
        <v>24196</v>
      </c>
      <c r="G7489" s="7">
        <v>-0.01</v>
      </c>
    </row>
    <row r="7490" spans="1:7" x14ac:dyDescent="0.3">
      <c r="A7490" s="310" t="s">
        <v>23990</v>
      </c>
      <c r="B7490" t="s">
        <v>24229</v>
      </c>
      <c r="C7490" t="s">
        <v>198</v>
      </c>
      <c r="D7490" t="s">
        <v>371</v>
      </c>
      <c r="E7490">
        <v>615100</v>
      </c>
      <c r="F7490" t="s">
        <v>24196</v>
      </c>
      <c r="G7490" s="7">
        <v>-120.26</v>
      </c>
    </row>
    <row r="7491" spans="1:7" x14ac:dyDescent="0.3">
      <c r="A7491" s="310" t="s">
        <v>23990</v>
      </c>
      <c r="B7491" t="s">
        <v>24229</v>
      </c>
      <c r="C7491" t="s">
        <v>198</v>
      </c>
      <c r="D7491" t="s">
        <v>371</v>
      </c>
      <c r="E7491">
        <v>615100</v>
      </c>
      <c r="F7491" t="s">
        <v>24196</v>
      </c>
      <c r="G7491" s="7">
        <v>2603.4</v>
      </c>
    </row>
    <row r="7492" spans="1:7" x14ac:dyDescent="0.3">
      <c r="A7492" s="310" t="s">
        <v>23990</v>
      </c>
      <c r="B7492" t="s">
        <v>24229</v>
      </c>
      <c r="C7492" t="s">
        <v>198</v>
      </c>
      <c r="D7492" t="s">
        <v>371</v>
      </c>
      <c r="E7492">
        <v>617100</v>
      </c>
      <c r="F7492" t="s">
        <v>24196</v>
      </c>
      <c r="G7492" s="7">
        <v>1014.08</v>
      </c>
    </row>
    <row r="7493" spans="1:7" x14ac:dyDescent="0.3">
      <c r="A7493" s="310" t="s">
        <v>23990</v>
      </c>
      <c r="B7493" t="s">
        <v>24229</v>
      </c>
      <c r="C7493" t="s">
        <v>198</v>
      </c>
      <c r="D7493" t="s">
        <v>374</v>
      </c>
      <c r="E7493">
        <v>615120</v>
      </c>
      <c r="F7493" t="s">
        <v>24196</v>
      </c>
      <c r="G7493" s="7">
        <v>123.29</v>
      </c>
    </row>
    <row r="7494" spans="1:7" x14ac:dyDescent="0.3">
      <c r="A7494" s="310" t="s">
        <v>23990</v>
      </c>
      <c r="B7494" t="s">
        <v>24229</v>
      </c>
      <c r="C7494" t="s">
        <v>198</v>
      </c>
      <c r="D7494" t="s">
        <v>371</v>
      </c>
      <c r="E7494">
        <v>617100</v>
      </c>
      <c r="F7494" t="s">
        <v>24196</v>
      </c>
      <c r="G7494" s="7">
        <v>1244.43</v>
      </c>
    </row>
    <row r="7495" spans="1:7" x14ac:dyDescent="0.3">
      <c r="A7495" s="310" t="s">
        <v>23990</v>
      </c>
      <c r="B7495" t="s">
        <v>24229</v>
      </c>
      <c r="C7495" t="s">
        <v>198</v>
      </c>
      <c r="D7495" t="s">
        <v>371</v>
      </c>
      <c r="E7495">
        <v>615100</v>
      </c>
      <c r="F7495" t="s">
        <v>24196</v>
      </c>
      <c r="G7495" s="7">
        <v>16.2</v>
      </c>
    </row>
    <row r="7496" spans="1:7" x14ac:dyDescent="0.3">
      <c r="A7496" s="310" t="s">
        <v>23990</v>
      </c>
      <c r="B7496" t="s">
        <v>24229</v>
      </c>
      <c r="C7496" t="s">
        <v>198</v>
      </c>
      <c r="D7496" t="s">
        <v>371</v>
      </c>
      <c r="E7496">
        <v>616100</v>
      </c>
      <c r="F7496" t="s">
        <v>24196</v>
      </c>
      <c r="G7496" s="7">
        <v>65.48</v>
      </c>
    </row>
    <row r="7497" spans="1:7" x14ac:dyDescent="0.3">
      <c r="A7497" s="310" t="s">
        <v>23990</v>
      </c>
      <c r="B7497" t="s">
        <v>24229</v>
      </c>
      <c r="C7497" t="s">
        <v>198</v>
      </c>
      <c r="D7497" t="s">
        <v>373</v>
      </c>
      <c r="E7497">
        <v>615130</v>
      </c>
      <c r="F7497" t="s">
        <v>24196</v>
      </c>
      <c r="G7497" s="7">
        <v>9.89</v>
      </c>
    </row>
    <row r="7498" spans="1:7" x14ac:dyDescent="0.3">
      <c r="A7498" s="310" t="s">
        <v>23990</v>
      </c>
      <c r="B7498" t="s">
        <v>24229</v>
      </c>
      <c r="C7498" t="s">
        <v>198</v>
      </c>
      <c r="D7498" t="s">
        <v>375</v>
      </c>
      <c r="E7498">
        <v>615140</v>
      </c>
      <c r="F7498" t="s">
        <v>24196</v>
      </c>
      <c r="G7498" s="7">
        <v>2585.8000000000002</v>
      </c>
    </row>
    <row r="7499" spans="1:7" x14ac:dyDescent="0.3">
      <c r="A7499" s="310" t="s">
        <v>23990</v>
      </c>
      <c r="B7499" t="s">
        <v>24229</v>
      </c>
      <c r="C7499" t="s">
        <v>198</v>
      </c>
      <c r="D7499" t="s">
        <v>371</v>
      </c>
      <c r="E7499">
        <v>617100</v>
      </c>
      <c r="F7499" t="s">
        <v>24196</v>
      </c>
      <c r="G7499" s="7">
        <v>1244.43</v>
      </c>
    </row>
    <row r="7500" spans="1:7" x14ac:dyDescent="0.3">
      <c r="A7500" s="310" t="s">
        <v>23990</v>
      </c>
      <c r="B7500" t="s">
        <v>24229</v>
      </c>
      <c r="C7500" t="s">
        <v>198</v>
      </c>
      <c r="D7500" t="s">
        <v>375</v>
      </c>
      <c r="E7500">
        <v>615140</v>
      </c>
      <c r="F7500" t="s">
        <v>24196</v>
      </c>
      <c r="G7500" s="7">
        <v>1315.55</v>
      </c>
    </row>
    <row r="7501" spans="1:7" x14ac:dyDescent="0.3">
      <c r="A7501" s="310" t="s">
        <v>23990</v>
      </c>
      <c r="B7501" t="s">
        <v>24229</v>
      </c>
      <c r="C7501" t="s">
        <v>198</v>
      </c>
      <c r="D7501" t="s">
        <v>371</v>
      </c>
      <c r="E7501">
        <v>616100</v>
      </c>
      <c r="F7501" t="s">
        <v>24196</v>
      </c>
      <c r="G7501" s="7">
        <v>588.29999999999995</v>
      </c>
    </row>
    <row r="7502" spans="1:7" x14ac:dyDescent="0.3">
      <c r="A7502" s="310" t="s">
        <v>23990</v>
      </c>
      <c r="B7502" t="s">
        <v>24229</v>
      </c>
      <c r="C7502" t="s">
        <v>198</v>
      </c>
      <c r="D7502" t="s">
        <v>371</v>
      </c>
      <c r="E7502">
        <v>615100</v>
      </c>
      <c r="F7502" t="s">
        <v>24196</v>
      </c>
      <c r="G7502" s="7">
        <v>0.01</v>
      </c>
    </row>
    <row r="7503" spans="1:7" x14ac:dyDescent="0.3">
      <c r="A7503" s="310" t="s">
        <v>23990</v>
      </c>
      <c r="B7503" t="s">
        <v>24229</v>
      </c>
      <c r="C7503" t="s">
        <v>198</v>
      </c>
      <c r="D7503" t="s">
        <v>371</v>
      </c>
      <c r="E7503">
        <v>616100</v>
      </c>
      <c r="F7503" t="s">
        <v>24196</v>
      </c>
      <c r="G7503" s="7">
        <v>454.81</v>
      </c>
    </row>
    <row r="7504" spans="1:7" x14ac:dyDescent="0.3">
      <c r="A7504" s="310" t="s">
        <v>23990</v>
      </c>
      <c r="B7504" t="s">
        <v>24229</v>
      </c>
      <c r="C7504" t="s">
        <v>198</v>
      </c>
      <c r="D7504" t="s">
        <v>374</v>
      </c>
      <c r="E7504">
        <v>615120</v>
      </c>
      <c r="F7504" t="s">
        <v>24196</v>
      </c>
      <c r="G7504" s="7">
        <v>4.58</v>
      </c>
    </row>
    <row r="7505" spans="1:7" x14ac:dyDescent="0.3">
      <c r="A7505" s="310" t="s">
        <v>23990</v>
      </c>
      <c r="B7505" t="s">
        <v>24229</v>
      </c>
      <c r="C7505" t="s">
        <v>198</v>
      </c>
      <c r="D7505" t="s">
        <v>373</v>
      </c>
      <c r="E7505">
        <v>615130</v>
      </c>
      <c r="F7505" t="s">
        <v>24196</v>
      </c>
      <c r="G7505" s="7">
        <v>1219.2</v>
      </c>
    </row>
    <row r="7506" spans="1:7" x14ac:dyDescent="0.3">
      <c r="A7506" s="310" t="s">
        <v>23990</v>
      </c>
      <c r="B7506" t="s">
        <v>24229</v>
      </c>
      <c r="C7506" t="s">
        <v>198</v>
      </c>
      <c r="D7506" t="s">
        <v>373</v>
      </c>
      <c r="E7506">
        <v>615130</v>
      </c>
      <c r="F7506" t="s">
        <v>24196</v>
      </c>
      <c r="G7506" s="7">
        <v>2061.06</v>
      </c>
    </row>
    <row r="7507" spans="1:7" x14ac:dyDescent="0.3">
      <c r="A7507" s="310" t="s">
        <v>23990</v>
      </c>
      <c r="B7507" t="s">
        <v>24229</v>
      </c>
      <c r="C7507" t="s">
        <v>198</v>
      </c>
      <c r="D7507" t="s">
        <v>371</v>
      </c>
      <c r="E7507">
        <v>615100</v>
      </c>
      <c r="F7507" t="s">
        <v>24196</v>
      </c>
      <c r="G7507" s="7">
        <v>72.58</v>
      </c>
    </row>
    <row r="7508" spans="1:7" x14ac:dyDescent="0.3">
      <c r="A7508" s="310" t="s">
        <v>23990</v>
      </c>
      <c r="B7508" t="s">
        <v>24229</v>
      </c>
      <c r="C7508" t="s">
        <v>198</v>
      </c>
      <c r="D7508" t="s">
        <v>371</v>
      </c>
      <c r="E7508">
        <v>617100</v>
      </c>
      <c r="F7508" t="s">
        <v>24196</v>
      </c>
      <c r="G7508" s="7">
        <v>1014.08</v>
      </c>
    </row>
    <row r="7509" spans="1:7" x14ac:dyDescent="0.3">
      <c r="A7509" s="310" t="s">
        <v>23990</v>
      </c>
      <c r="B7509" t="s">
        <v>24229</v>
      </c>
      <c r="C7509" t="s">
        <v>198</v>
      </c>
      <c r="D7509" t="s">
        <v>371</v>
      </c>
      <c r="E7509">
        <v>615100</v>
      </c>
      <c r="F7509" t="s">
        <v>24196</v>
      </c>
      <c r="G7509" s="7">
        <v>2426.6</v>
      </c>
    </row>
    <row r="7510" spans="1:7" x14ac:dyDescent="0.3">
      <c r="A7510" s="310" t="s">
        <v>23990</v>
      </c>
      <c r="B7510" t="s">
        <v>24229</v>
      </c>
      <c r="C7510" t="s">
        <v>198</v>
      </c>
      <c r="D7510" t="s">
        <v>371</v>
      </c>
      <c r="E7510">
        <v>615100</v>
      </c>
      <c r="F7510" t="s">
        <v>24196</v>
      </c>
      <c r="G7510" s="7">
        <v>74.989999999999995</v>
      </c>
    </row>
    <row r="7511" spans="1:7" x14ac:dyDescent="0.3">
      <c r="A7511" s="310" t="s">
        <v>23990</v>
      </c>
      <c r="B7511" t="s">
        <v>24229</v>
      </c>
      <c r="C7511" t="s">
        <v>198</v>
      </c>
      <c r="D7511" t="s">
        <v>371</v>
      </c>
      <c r="E7511">
        <v>615100</v>
      </c>
      <c r="F7511" t="s">
        <v>24196</v>
      </c>
      <c r="G7511" s="7">
        <v>4.3</v>
      </c>
    </row>
    <row r="7512" spans="1:7" x14ac:dyDescent="0.3">
      <c r="A7512" s="310" t="s">
        <v>23990</v>
      </c>
      <c r="B7512" t="s">
        <v>24229</v>
      </c>
      <c r="C7512" t="s">
        <v>198</v>
      </c>
      <c r="D7512" t="s">
        <v>375</v>
      </c>
      <c r="E7512">
        <v>617130</v>
      </c>
      <c r="F7512" t="s">
        <v>24196</v>
      </c>
      <c r="G7512" s="7">
        <v>198.78</v>
      </c>
    </row>
    <row r="7513" spans="1:7" x14ac:dyDescent="0.3">
      <c r="A7513" s="310" t="s">
        <v>23990</v>
      </c>
      <c r="B7513" t="s">
        <v>24229</v>
      </c>
      <c r="C7513" t="s">
        <v>198</v>
      </c>
      <c r="D7513" t="s">
        <v>377</v>
      </c>
      <c r="E7513">
        <v>611110</v>
      </c>
      <c r="F7513" t="s">
        <v>24196</v>
      </c>
      <c r="G7513" s="7">
        <v>-12.45</v>
      </c>
    </row>
    <row r="7514" spans="1:7" x14ac:dyDescent="0.3">
      <c r="A7514" s="310" t="s">
        <v>23990</v>
      </c>
      <c r="B7514" t="s">
        <v>24229</v>
      </c>
      <c r="C7514" t="s">
        <v>198</v>
      </c>
      <c r="D7514" t="s">
        <v>371</v>
      </c>
      <c r="E7514">
        <v>615100</v>
      </c>
      <c r="F7514" t="s">
        <v>24196</v>
      </c>
      <c r="G7514" s="7">
        <v>74.989999999999995</v>
      </c>
    </row>
    <row r="7515" spans="1:7" x14ac:dyDescent="0.3">
      <c r="A7515" s="310" t="s">
        <v>23990</v>
      </c>
      <c r="B7515" t="s">
        <v>24229</v>
      </c>
      <c r="C7515" t="s">
        <v>198</v>
      </c>
      <c r="D7515" t="s">
        <v>371</v>
      </c>
      <c r="E7515">
        <v>616100</v>
      </c>
      <c r="F7515" t="s">
        <v>24196</v>
      </c>
      <c r="G7515" s="7">
        <v>301.44</v>
      </c>
    </row>
    <row r="7516" spans="1:7" x14ac:dyDescent="0.3">
      <c r="A7516" s="310" t="s">
        <v>23990</v>
      </c>
      <c r="B7516" t="s">
        <v>24229</v>
      </c>
      <c r="C7516" t="s">
        <v>198</v>
      </c>
      <c r="D7516" t="s">
        <v>377</v>
      </c>
      <c r="E7516">
        <v>611110</v>
      </c>
      <c r="F7516" t="s">
        <v>24196</v>
      </c>
      <c r="G7516" s="7">
        <v>-12.45</v>
      </c>
    </row>
    <row r="7517" spans="1:7" x14ac:dyDescent="0.3">
      <c r="A7517" s="310" t="s">
        <v>23990</v>
      </c>
      <c r="B7517" t="s">
        <v>24230</v>
      </c>
      <c r="C7517" t="s">
        <v>109</v>
      </c>
      <c r="D7517" t="s">
        <v>373</v>
      </c>
      <c r="E7517">
        <v>615130</v>
      </c>
      <c r="F7517" t="s">
        <v>24196</v>
      </c>
      <c r="G7517" s="7">
        <v>1888.63</v>
      </c>
    </row>
    <row r="7518" spans="1:7" x14ac:dyDescent="0.3">
      <c r="A7518" s="310" t="s">
        <v>23990</v>
      </c>
      <c r="B7518" t="s">
        <v>24230</v>
      </c>
      <c r="C7518" t="s">
        <v>109</v>
      </c>
      <c r="D7518" t="s">
        <v>373</v>
      </c>
      <c r="E7518">
        <v>616160</v>
      </c>
      <c r="F7518" t="s">
        <v>24196</v>
      </c>
      <c r="G7518" s="7">
        <v>234.02</v>
      </c>
    </row>
    <row r="7519" spans="1:7" x14ac:dyDescent="0.3">
      <c r="A7519" s="310" t="s">
        <v>23990</v>
      </c>
      <c r="B7519" t="s">
        <v>24230</v>
      </c>
      <c r="C7519" t="s">
        <v>109</v>
      </c>
      <c r="D7519" t="s">
        <v>377</v>
      </c>
      <c r="E7519">
        <v>611110</v>
      </c>
      <c r="F7519" t="s">
        <v>24196</v>
      </c>
      <c r="G7519" s="7">
        <v>436.63</v>
      </c>
    </row>
    <row r="7520" spans="1:7" x14ac:dyDescent="0.3">
      <c r="A7520" s="310" t="s">
        <v>23990</v>
      </c>
      <c r="B7520" t="s">
        <v>24230</v>
      </c>
      <c r="C7520" t="s">
        <v>109</v>
      </c>
      <c r="D7520" t="s">
        <v>373</v>
      </c>
      <c r="E7520">
        <v>615130</v>
      </c>
      <c r="F7520" t="s">
        <v>24196</v>
      </c>
      <c r="G7520" s="7">
        <v>1215.6099999999999</v>
      </c>
    </row>
    <row r="7521" spans="1:7" x14ac:dyDescent="0.3">
      <c r="A7521" s="310" t="s">
        <v>23990</v>
      </c>
      <c r="B7521" t="s">
        <v>24230</v>
      </c>
      <c r="C7521" t="s">
        <v>109</v>
      </c>
      <c r="D7521" t="s">
        <v>371</v>
      </c>
      <c r="E7521">
        <v>616100</v>
      </c>
      <c r="F7521" t="s">
        <v>24196</v>
      </c>
      <c r="G7521" s="7">
        <v>454.55</v>
      </c>
    </row>
    <row r="7522" spans="1:7" x14ac:dyDescent="0.3">
      <c r="A7522" s="310" t="s">
        <v>23990</v>
      </c>
      <c r="B7522" t="s">
        <v>24230</v>
      </c>
      <c r="C7522" t="s">
        <v>109</v>
      </c>
      <c r="D7522" t="s">
        <v>373</v>
      </c>
      <c r="E7522">
        <v>617150</v>
      </c>
      <c r="F7522" t="s">
        <v>24196</v>
      </c>
      <c r="G7522" s="7">
        <v>100.26</v>
      </c>
    </row>
    <row r="7523" spans="1:7" x14ac:dyDescent="0.3">
      <c r="A7523" s="310" t="s">
        <v>23990</v>
      </c>
      <c r="B7523" t="s">
        <v>24230</v>
      </c>
      <c r="C7523" t="s">
        <v>109</v>
      </c>
      <c r="D7523" t="s">
        <v>377</v>
      </c>
      <c r="E7523">
        <v>611130</v>
      </c>
      <c r="F7523" t="s">
        <v>24196</v>
      </c>
      <c r="G7523" s="7">
        <v>89.07</v>
      </c>
    </row>
    <row r="7524" spans="1:7" x14ac:dyDescent="0.3">
      <c r="A7524" s="310" t="s">
        <v>23990</v>
      </c>
      <c r="B7524" t="s">
        <v>24230</v>
      </c>
      <c r="C7524" t="s">
        <v>109</v>
      </c>
      <c r="D7524" t="s">
        <v>373</v>
      </c>
      <c r="E7524">
        <v>615130</v>
      </c>
      <c r="F7524" t="s">
        <v>24196</v>
      </c>
      <c r="G7524" s="7">
        <v>9.44</v>
      </c>
    </row>
    <row r="7525" spans="1:7" x14ac:dyDescent="0.3">
      <c r="A7525" s="310" t="s">
        <v>23990</v>
      </c>
      <c r="B7525" t="s">
        <v>24230</v>
      </c>
      <c r="C7525" t="s">
        <v>109</v>
      </c>
      <c r="D7525" t="s">
        <v>371</v>
      </c>
      <c r="E7525">
        <v>617100</v>
      </c>
      <c r="F7525" t="s">
        <v>24196</v>
      </c>
      <c r="G7525" s="7">
        <v>1069.25</v>
      </c>
    </row>
    <row r="7526" spans="1:7" x14ac:dyDescent="0.3">
      <c r="A7526" s="310" t="s">
        <v>23990</v>
      </c>
      <c r="B7526" t="s">
        <v>24230</v>
      </c>
      <c r="C7526" t="s">
        <v>109</v>
      </c>
      <c r="D7526" t="s">
        <v>371</v>
      </c>
      <c r="E7526">
        <v>615100</v>
      </c>
      <c r="F7526" t="s">
        <v>24196</v>
      </c>
      <c r="G7526" s="7">
        <v>72.569999999999993</v>
      </c>
    </row>
    <row r="7527" spans="1:7" x14ac:dyDescent="0.3">
      <c r="A7527" s="310" t="s">
        <v>23990</v>
      </c>
      <c r="B7527" t="s">
        <v>24230</v>
      </c>
      <c r="C7527" t="s">
        <v>109</v>
      </c>
      <c r="D7527" t="s">
        <v>377</v>
      </c>
      <c r="E7527">
        <v>611120</v>
      </c>
      <c r="F7527" t="s">
        <v>24196</v>
      </c>
      <c r="G7527" s="7">
        <v>37.06</v>
      </c>
    </row>
    <row r="7528" spans="1:7" x14ac:dyDescent="0.3">
      <c r="A7528" s="310" t="s">
        <v>23990</v>
      </c>
      <c r="B7528" t="s">
        <v>24230</v>
      </c>
      <c r="C7528" t="s">
        <v>109</v>
      </c>
      <c r="D7528" t="s">
        <v>375</v>
      </c>
      <c r="E7528">
        <v>615140</v>
      </c>
      <c r="F7528" t="s">
        <v>24196</v>
      </c>
      <c r="G7528" s="7">
        <v>14.36</v>
      </c>
    </row>
    <row r="7529" spans="1:7" x14ac:dyDescent="0.3">
      <c r="A7529" s="310" t="s">
        <v>23990</v>
      </c>
      <c r="B7529" t="s">
        <v>24230</v>
      </c>
      <c r="C7529" t="s">
        <v>109</v>
      </c>
      <c r="D7529" t="s">
        <v>373</v>
      </c>
      <c r="E7529">
        <v>616160</v>
      </c>
      <c r="F7529" t="s">
        <v>24196</v>
      </c>
      <c r="G7529" s="7">
        <v>138.82</v>
      </c>
    </row>
    <row r="7530" spans="1:7" x14ac:dyDescent="0.3">
      <c r="A7530" s="310" t="s">
        <v>23990</v>
      </c>
      <c r="B7530" t="s">
        <v>24230</v>
      </c>
      <c r="C7530" t="s">
        <v>109</v>
      </c>
      <c r="D7530" t="s">
        <v>375</v>
      </c>
      <c r="E7530">
        <v>617130</v>
      </c>
      <c r="F7530" t="s">
        <v>24196</v>
      </c>
      <c r="G7530" s="7">
        <v>222.52</v>
      </c>
    </row>
    <row r="7531" spans="1:7" x14ac:dyDescent="0.3">
      <c r="A7531" s="310" t="s">
        <v>23990</v>
      </c>
      <c r="B7531" t="s">
        <v>24230</v>
      </c>
      <c r="C7531" t="s">
        <v>109</v>
      </c>
      <c r="D7531" t="s">
        <v>374</v>
      </c>
      <c r="E7531">
        <v>617120</v>
      </c>
      <c r="F7531" t="s">
        <v>24196</v>
      </c>
      <c r="G7531" s="7">
        <v>187.07</v>
      </c>
    </row>
    <row r="7532" spans="1:7" x14ac:dyDescent="0.3">
      <c r="A7532" s="310" t="s">
        <v>23990</v>
      </c>
      <c r="B7532" t="s">
        <v>24230</v>
      </c>
      <c r="C7532" t="s">
        <v>109</v>
      </c>
      <c r="D7532" t="s">
        <v>371</v>
      </c>
      <c r="E7532">
        <v>615100</v>
      </c>
      <c r="F7532" t="s">
        <v>24196</v>
      </c>
      <c r="G7532" s="7">
        <v>508.14</v>
      </c>
    </row>
    <row r="7533" spans="1:7" x14ac:dyDescent="0.3">
      <c r="A7533" s="310" t="s">
        <v>23990</v>
      </c>
      <c r="B7533" t="s">
        <v>24230</v>
      </c>
      <c r="C7533" t="s">
        <v>109</v>
      </c>
      <c r="D7533" t="s">
        <v>377</v>
      </c>
      <c r="E7533">
        <v>611130</v>
      </c>
      <c r="F7533" t="s">
        <v>24196</v>
      </c>
      <c r="G7533" s="7">
        <v>87.81</v>
      </c>
    </row>
    <row r="7534" spans="1:7" x14ac:dyDescent="0.3">
      <c r="A7534" s="310" t="s">
        <v>23990</v>
      </c>
      <c r="B7534" t="s">
        <v>24230</v>
      </c>
      <c r="C7534" t="s">
        <v>109</v>
      </c>
      <c r="D7534" t="s">
        <v>371</v>
      </c>
      <c r="E7534">
        <v>615100</v>
      </c>
      <c r="F7534" t="s">
        <v>24196</v>
      </c>
      <c r="G7534" s="7">
        <v>16.2</v>
      </c>
    </row>
    <row r="7535" spans="1:7" x14ac:dyDescent="0.3">
      <c r="A7535" s="310" t="s">
        <v>23990</v>
      </c>
      <c r="B7535" t="s">
        <v>24230</v>
      </c>
      <c r="C7535" t="s">
        <v>109</v>
      </c>
      <c r="D7535" t="s">
        <v>373</v>
      </c>
      <c r="E7535">
        <v>616160</v>
      </c>
      <c r="F7535" t="s">
        <v>24196</v>
      </c>
      <c r="G7535" s="7">
        <v>234.02</v>
      </c>
    </row>
    <row r="7536" spans="1:7" x14ac:dyDescent="0.3">
      <c r="A7536" s="310" t="s">
        <v>23990</v>
      </c>
      <c r="B7536" t="s">
        <v>24230</v>
      </c>
      <c r="C7536" t="s">
        <v>109</v>
      </c>
      <c r="D7536" t="s">
        <v>377</v>
      </c>
      <c r="E7536">
        <v>611110</v>
      </c>
      <c r="F7536" t="s">
        <v>24196</v>
      </c>
      <c r="G7536" s="7">
        <v>2.1800000000000002</v>
      </c>
    </row>
    <row r="7537" spans="1:7" x14ac:dyDescent="0.3">
      <c r="A7537" s="310" t="s">
        <v>23990</v>
      </c>
      <c r="B7537" t="s">
        <v>24230</v>
      </c>
      <c r="C7537" t="s">
        <v>109</v>
      </c>
      <c r="D7537" t="s">
        <v>374</v>
      </c>
      <c r="E7537">
        <v>615120</v>
      </c>
      <c r="F7537" t="s">
        <v>24196</v>
      </c>
      <c r="G7537" s="7">
        <v>123.3</v>
      </c>
    </row>
    <row r="7538" spans="1:7" x14ac:dyDescent="0.3">
      <c r="A7538" s="310" t="s">
        <v>23990</v>
      </c>
      <c r="B7538" t="s">
        <v>24230</v>
      </c>
      <c r="C7538" t="s">
        <v>109</v>
      </c>
      <c r="D7538" t="s">
        <v>371</v>
      </c>
      <c r="E7538">
        <v>616100</v>
      </c>
      <c r="F7538" t="s">
        <v>24196</v>
      </c>
      <c r="G7538" s="7">
        <v>254.14</v>
      </c>
    </row>
    <row r="7539" spans="1:7" x14ac:dyDescent="0.3">
      <c r="A7539" s="310" t="s">
        <v>23990</v>
      </c>
      <c r="B7539" t="s">
        <v>24230</v>
      </c>
      <c r="C7539" t="s">
        <v>109</v>
      </c>
      <c r="D7539" t="s">
        <v>371</v>
      </c>
      <c r="E7539">
        <v>615100</v>
      </c>
      <c r="F7539" t="s">
        <v>24196</v>
      </c>
      <c r="G7539" s="7">
        <v>12.13</v>
      </c>
    </row>
    <row r="7540" spans="1:7" x14ac:dyDescent="0.3">
      <c r="A7540" s="310" t="s">
        <v>23990</v>
      </c>
      <c r="B7540" t="s">
        <v>24230</v>
      </c>
      <c r="C7540" t="s">
        <v>109</v>
      </c>
      <c r="D7540" t="s">
        <v>371</v>
      </c>
      <c r="E7540">
        <v>617100</v>
      </c>
      <c r="F7540" t="s">
        <v>24196</v>
      </c>
      <c r="G7540" s="7">
        <v>695.95</v>
      </c>
    </row>
    <row r="7541" spans="1:7" x14ac:dyDescent="0.3">
      <c r="A7541" s="310" t="s">
        <v>23990</v>
      </c>
      <c r="B7541" t="s">
        <v>24230</v>
      </c>
      <c r="C7541" t="s">
        <v>109</v>
      </c>
      <c r="D7541" t="s">
        <v>373</v>
      </c>
      <c r="E7541">
        <v>615130</v>
      </c>
      <c r="F7541" t="s">
        <v>24196</v>
      </c>
      <c r="G7541" s="7">
        <v>1415.49</v>
      </c>
    </row>
    <row r="7542" spans="1:7" x14ac:dyDescent="0.3">
      <c r="A7542" s="310" t="s">
        <v>23990</v>
      </c>
      <c r="B7542" t="s">
        <v>24230</v>
      </c>
      <c r="C7542" t="s">
        <v>109</v>
      </c>
      <c r="D7542" t="s">
        <v>371</v>
      </c>
      <c r="E7542">
        <v>616100</v>
      </c>
      <c r="F7542" t="s">
        <v>24196</v>
      </c>
      <c r="G7542" s="7">
        <v>207.42</v>
      </c>
    </row>
    <row r="7543" spans="1:7" x14ac:dyDescent="0.3">
      <c r="A7543" s="310" t="s">
        <v>23990</v>
      </c>
      <c r="B7543" t="s">
        <v>24230</v>
      </c>
      <c r="C7543" t="s">
        <v>109</v>
      </c>
      <c r="D7543" t="s">
        <v>371</v>
      </c>
      <c r="E7543">
        <v>615100</v>
      </c>
      <c r="F7543" t="s">
        <v>24196</v>
      </c>
      <c r="G7543" s="7">
        <v>21.52</v>
      </c>
    </row>
    <row r="7544" spans="1:7" x14ac:dyDescent="0.3">
      <c r="A7544" s="310" t="s">
        <v>23990</v>
      </c>
      <c r="B7544" t="s">
        <v>24230</v>
      </c>
      <c r="C7544" t="s">
        <v>109</v>
      </c>
      <c r="D7544" t="s">
        <v>371</v>
      </c>
      <c r="E7544">
        <v>615100</v>
      </c>
      <c r="F7544" t="s">
        <v>24196</v>
      </c>
      <c r="G7544" s="7">
        <v>134.44999999999999</v>
      </c>
    </row>
    <row r="7545" spans="1:7" x14ac:dyDescent="0.3">
      <c r="A7545" s="310" t="s">
        <v>23990</v>
      </c>
      <c r="B7545" t="s">
        <v>24230</v>
      </c>
      <c r="C7545" t="s">
        <v>109</v>
      </c>
      <c r="D7545" t="s">
        <v>371</v>
      </c>
      <c r="E7545">
        <v>616100</v>
      </c>
      <c r="F7545" t="s">
        <v>24196</v>
      </c>
      <c r="G7545" s="7">
        <v>527.96</v>
      </c>
    </row>
    <row r="7546" spans="1:7" x14ac:dyDescent="0.3">
      <c r="A7546" s="310" t="s">
        <v>23990</v>
      </c>
      <c r="B7546" t="s">
        <v>24230</v>
      </c>
      <c r="C7546" t="s">
        <v>109</v>
      </c>
      <c r="D7546" t="s">
        <v>373</v>
      </c>
      <c r="E7546">
        <v>615130</v>
      </c>
      <c r="F7546" t="s">
        <v>24196</v>
      </c>
      <c r="G7546" s="7">
        <v>1977.13</v>
      </c>
    </row>
    <row r="7547" spans="1:7" x14ac:dyDescent="0.3">
      <c r="A7547" s="310" t="s">
        <v>23990</v>
      </c>
      <c r="B7547" t="s">
        <v>24230</v>
      </c>
      <c r="C7547" t="s">
        <v>109</v>
      </c>
      <c r="D7547" t="s">
        <v>373</v>
      </c>
      <c r="E7547">
        <v>615130</v>
      </c>
      <c r="F7547" t="s">
        <v>24196</v>
      </c>
      <c r="G7547" s="7">
        <v>1977.13</v>
      </c>
    </row>
    <row r="7548" spans="1:7" x14ac:dyDescent="0.3">
      <c r="A7548" s="310" t="s">
        <v>23990</v>
      </c>
      <c r="B7548" t="s">
        <v>24230</v>
      </c>
      <c r="C7548" t="s">
        <v>109</v>
      </c>
      <c r="D7548" t="s">
        <v>373</v>
      </c>
      <c r="E7548">
        <v>615130</v>
      </c>
      <c r="F7548" t="s">
        <v>24196</v>
      </c>
      <c r="G7548" s="7">
        <v>5.67</v>
      </c>
    </row>
    <row r="7549" spans="1:7" x14ac:dyDescent="0.3">
      <c r="A7549" s="310" t="s">
        <v>23990</v>
      </c>
      <c r="B7549" t="s">
        <v>24230</v>
      </c>
      <c r="C7549" t="s">
        <v>109</v>
      </c>
      <c r="D7549" t="s">
        <v>371</v>
      </c>
      <c r="E7549">
        <v>616100</v>
      </c>
      <c r="F7549" t="s">
        <v>24196</v>
      </c>
      <c r="G7549" s="7">
        <v>467.82</v>
      </c>
    </row>
    <row r="7550" spans="1:7" x14ac:dyDescent="0.3">
      <c r="A7550" s="310" t="s">
        <v>23990</v>
      </c>
      <c r="B7550" t="s">
        <v>24230</v>
      </c>
      <c r="C7550" t="s">
        <v>109</v>
      </c>
      <c r="D7550" t="s">
        <v>371</v>
      </c>
      <c r="E7550">
        <v>615100</v>
      </c>
      <c r="F7550" t="s">
        <v>24196</v>
      </c>
      <c r="G7550" s="7">
        <v>74.989999999999995</v>
      </c>
    </row>
    <row r="7551" spans="1:7" x14ac:dyDescent="0.3">
      <c r="A7551" s="310" t="s">
        <v>23990</v>
      </c>
      <c r="B7551" t="s">
        <v>24230</v>
      </c>
      <c r="C7551" t="s">
        <v>109</v>
      </c>
      <c r="D7551" t="s">
        <v>373</v>
      </c>
      <c r="E7551">
        <v>615130</v>
      </c>
      <c r="F7551" t="s">
        <v>24196</v>
      </c>
      <c r="G7551" s="7">
        <v>2126.21</v>
      </c>
    </row>
    <row r="7552" spans="1:7" x14ac:dyDescent="0.3">
      <c r="A7552" s="310" t="s">
        <v>23990</v>
      </c>
      <c r="B7552" t="s">
        <v>24230</v>
      </c>
      <c r="C7552" t="s">
        <v>109</v>
      </c>
      <c r="D7552" t="s">
        <v>371</v>
      </c>
      <c r="E7552">
        <v>615100</v>
      </c>
      <c r="F7552" t="s">
        <v>24196</v>
      </c>
      <c r="G7552" s="7">
        <v>11.77</v>
      </c>
    </row>
    <row r="7553" spans="1:7" x14ac:dyDescent="0.3">
      <c r="A7553" s="310" t="s">
        <v>23990</v>
      </c>
      <c r="B7553" t="s">
        <v>24230</v>
      </c>
      <c r="C7553" t="s">
        <v>109</v>
      </c>
      <c r="D7553" t="s">
        <v>371</v>
      </c>
      <c r="E7553">
        <v>615100</v>
      </c>
      <c r="F7553" t="s">
        <v>24196</v>
      </c>
      <c r="G7553" s="7">
        <v>8.4700000000000006</v>
      </c>
    </row>
    <row r="7554" spans="1:7" x14ac:dyDescent="0.3">
      <c r="A7554" s="310" t="s">
        <v>23990</v>
      </c>
      <c r="B7554" t="s">
        <v>24230</v>
      </c>
      <c r="C7554" t="s">
        <v>109</v>
      </c>
      <c r="D7554" t="s">
        <v>373</v>
      </c>
      <c r="E7554">
        <v>616160</v>
      </c>
      <c r="F7554" t="s">
        <v>24196</v>
      </c>
      <c r="G7554" s="7">
        <v>61.21</v>
      </c>
    </row>
    <row r="7555" spans="1:7" x14ac:dyDescent="0.3">
      <c r="A7555" s="310" t="s">
        <v>23990</v>
      </c>
      <c r="B7555" t="s">
        <v>24230</v>
      </c>
      <c r="C7555" t="s">
        <v>109</v>
      </c>
      <c r="D7555" t="s">
        <v>377</v>
      </c>
      <c r="E7555">
        <v>611110</v>
      </c>
      <c r="F7555" t="s">
        <v>24196</v>
      </c>
      <c r="G7555" s="7">
        <v>430.43</v>
      </c>
    </row>
    <row r="7556" spans="1:7" x14ac:dyDescent="0.3">
      <c r="A7556" s="310" t="s">
        <v>23990</v>
      </c>
      <c r="B7556" t="s">
        <v>24230</v>
      </c>
      <c r="C7556" t="s">
        <v>109</v>
      </c>
      <c r="D7556" t="s">
        <v>371</v>
      </c>
      <c r="E7556">
        <v>615100</v>
      </c>
      <c r="F7556" t="s">
        <v>24196</v>
      </c>
      <c r="G7556" s="7">
        <v>120.27</v>
      </c>
    </row>
    <row r="7557" spans="1:7" x14ac:dyDescent="0.3">
      <c r="A7557" s="310" t="s">
        <v>23990</v>
      </c>
      <c r="B7557" t="s">
        <v>24230</v>
      </c>
      <c r="C7557" t="s">
        <v>109</v>
      </c>
      <c r="D7557" t="s">
        <v>373</v>
      </c>
      <c r="E7557">
        <v>615130</v>
      </c>
      <c r="F7557" t="s">
        <v>24196</v>
      </c>
      <c r="G7557" s="7">
        <v>9.89</v>
      </c>
    </row>
    <row r="7558" spans="1:7" x14ac:dyDescent="0.3">
      <c r="A7558" s="310" t="s">
        <v>23990</v>
      </c>
      <c r="B7558" t="s">
        <v>24230</v>
      </c>
      <c r="C7558" t="s">
        <v>109</v>
      </c>
      <c r="D7558" t="s">
        <v>371</v>
      </c>
      <c r="E7558">
        <v>617100</v>
      </c>
      <c r="F7558" t="s">
        <v>24196</v>
      </c>
      <c r="G7558" s="7">
        <v>516.17999999999995</v>
      </c>
    </row>
    <row r="7559" spans="1:7" x14ac:dyDescent="0.3">
      <c r="A7559" s="310" t="s">
        <v>23990</v>
      </c>
      <c r="B7559" t="s">
        <v>24230</v>
      </c>
      <c r="C7559" t="s">
        <v>109</v>
      </c>
      <c r="D7559" t="s">
        <v>371</v>
      </c>
      <c r="E7559">
        <v>615100</v>
      </c>
      <c r="F7559" t="s">
        <v>24196</v>
      </c>
      <c r="G7559" s="7">
        <v>15.97</v>
      </c>
    </row>
    <row r="7560" spans="1:7" x14ac:dyDescent="0.3">
      <c r="A7560" s="310" t="s">
        <v>23990</v>
      </c>
      <c r="B7560" t="s">
        <v>24230</v>
      </c>
      <c r="C7560" t="s">
        <v>109</v>
      </c>
      <c r="D7560" t="s">
        <v>371</v>
      </c>
      <c r="E7560">
        <v>615100</v>
      </c>
      <c r="F7560" t="s">
        <v>24196</v>
      </c>
      <c r="G7560" s="7">
        <v>8.19</v>
      </c>
    </row>
    <row r="7561" spans="1:7" x14ac:dyDescent="0.3">
      <c r="A7561" s="310" t="s">
        <v>23990</v>
      </c>
      <c r="B7561" t="s">
        <v>24230</v>
      </c>
      <c r="C7561" t="s">
        <v>109</v>
      </c>
      <c r="D7561" t="s">
        <v>377</v>
      </c>
      <c r="E7561">
        <v>611110</v>
      </c>
      <c r="F7561" t="s">
        <v>24196</v>
      </c>
      <c r="G7561" s="7">
        <v>2.62</v>
      </c>
    </row>
    <row r="7562" spans="1:7" x14ac:dyDescent="0.3">
      <c r="A7562" s="310" t="s">
        <v>23990</v>
      </c>
      <c r="B7562" t="s">
        <v>24230</v>
      </c>
      <c r="C7562" t="s">
        <v>109</v>
      </c>
      <c r="D7562" t="s">
        <v>371</v>
      </c>
      <c r="E7562">
        <v>615100</v>
      </c>
      <c r="F7562" t="s">
        <v>24196</v>
      </c>
      <c r="G7562" s="7">
        <v>72.569999999999993</v>
      </c>
    </row>
    <row r="7563" spans="1:7" x14ac:dyDescent="0.3">
      <c r="A7563" s="310" t="s">
        <v>23990</v>
      </c>
      <c r="B7563" t="s">
        <v>24230</v>
      </c>
      <c r="C7563" t="s">
        <v>109</v>
      </c>
      <c r="D7563" t="s">
        <v>373</v>
      </c>
      <c r="E7563">
        <v>616160</v>
      </c>
      <c r="F7563" t="s">
        <v>24196</v>
      </c>
      <c r="G7563" s="7">
        <v>119.79</v>
      </c>
    </row>
    <row r="7564" spans="1:7" x14ac:dyDescent="0.3">
      <c r="A7564" s="310" t="s">
        <v>23990</v>
      </c>
      <c r="B7564" t="s">
        <v>24230</v>
      </c>
      <c r="C7564" t="s">
        <v>109</v>
      </c>
      <c r="D7564" t="s">
        <v>371</v>
      </c>
      <c r="E7564">
        <v>615100</v>
      </c>
      <c r="F7564" t="s">
        <v>24196</v>
      </c>
      <c r="G7564" s="7">
        <v>120.27</v>
      </c>
    </row>
    <row r="7565" spans="1:7" x14ac:dyDescent="0.3">
      <c r="A7565" s="310" t="s">
        <v>23990</v>
      </c>
      <c r="B7565" t="s">
        <v>24230</v>
      </c>
      <c r="C7565" t="s">
        <v>109</v>
      </c>
      <c r="D7565" t="s">
        <v>371</v>
      </c>
      <c r="E7565">
        <v>617100</v>
      </c>
      <c r="F7565" t="s">
        <v>24196</v>
      </c>
      <c r="G7565" s="7">
        <v>928.9</v>
      </c>
    </row>
    <row r="7566" spans="1:7" x14ac:dyDescent="0.3">
      <c r="A7566" s="310" t="s">
        <v>23990</v>
      </c>
      <c r="B7566" t="s">
        <v>24230</v>
      </c>
      <c r="C7566" t="s">
        <v>109</v>
      </c>
      <c r="D7566" t="s">
        <v>371</v>
      </c>
      <c r="E7566">
        <v>616100</v>
      </c>
      <c r="F7566" t="s">
        <v>24196</v>
      </c>
      <c r="G7566" s="7">
        <v>114.13</v>
      </c>
    </row>
    <row r="7567" spans="1:7" x14ac:dyDescent="0.3">
      <c r="A7567" s="310" t="s">
        <v>23990</v>
      </c>
      <c r="B7567" t="s">
        <v>24230</v>
      </c>
      <c r="C7567" t="s">
        <v>109</v>
      </c>
      <c r="D7567" t="s">
        <v>373</v>
      </c>
      <c r="E7567">
        <v>615130</v>
      </c>
      <c r="F7567" t="s">
        <v>24196</v>
      </c>
      <c r="G7567" s="7">
        <v>1977.13</v>
      </c>
    </row>
    <row r="7568" spans="1:7" x14ac:dyDescent="0.3">
      <c r="A7568" s="310" t="s">
        <v>23990</v>
      </c>
      <c r="B7568" t="s">
        <v>24230</v>
      </c>
      <c r="C7568" t="s">
        <v>109</v>
      </c>
      <c r="D7568" t="s">
        <v>371</v>
      </c>
      <c r="E7568">
        <v>615100</v>
      </c>
      <c r="F7568" t="s">
        <v>24196</v>
      </c>
      <c r="G7568" s="7">
        <v>72.569999999999993</v>
      </c>
    </row>
    <row r="7569" spans="1:7" x14ac:dyDescent="0.3">
      <c r="A7569" s="310" t="s">
        <v>23990</v>
      </c>
      <c r="B7569" t="s">
        <v>24230</v>
      </c>
      <c r="C7569" t="s">
        <v>109</v>
      </c>
      <c r="D7569" t="s">
        <v>375</v>
      </c>
      <c r="E7569">
        <v>616130</v>
      </c>
      <c r="F7569" t="s">
        <v>24196</v>
      </c>
      <c r="G7569" s="7">
        <v>114.89</v>
      </c>
    </row>
    <row r="7570" spans="1:7" x14ac:dyDescent="0.3">
      <c r="A7570" s="310" t="s">
        <v>23990</v>
      </c>
      <c r="B7570" t="s">
        <v>24230</v>
      </c>
      <c r="C7570" t="s">
        <v>109</v>
      </c>
      <c r="D7570" t="s">
        <v>371</v>
      </c>
      <c r="E7570">
        <v>615100</v>
      </c>
      <c r="F7570" t="s">
        <v>24196</v>
      </c>
      <c r="G7570" s="7">
        <v>72.569999999999993</v>
      </c>
    </row>
    <row r="7571" spans="1:7" x14ac:dyDescent="0.3">
      <c r="A7571" s="310" t="s">
        <v>23990</v>
      </c>
      <c r="B7571" t="s">
        <v>24230</v>
      </c>
      <c r="C7571" t="s">
        <v>109</v>
      </c>
      <c r="D7571" t="s">
        <v>374</v>
      </c>
      <c r="E7571">
        <v>615120</v>
      </c>
      <c r="F7571" t="s">
        <v>24196</v>
      </c>
      <c r="G7571" s="7">
        <v>262.01</v>
      </c>
    </row>
    <row r="7572" spans="1:7" x14ac:dyDescent="0.3">
      <c r="A7572" s="310" t="s">
        <v>23990</v>
      </c>
      <c r="B7572" t="s">
        <v>24230</v>
      </c>
      <c r="C7572" t="s">
        <v>109</v>
      </c>
      <c r="D7572" t="s">
        <v>371</v>
      </c>
      <c r="E7572">
        <v>615100</v>
      </c>
      <c r="F7572" t="s">
        <v>24196</v>
      </c>
      <c r="G7572" s="7">
        <v>-114.06</v>
      </c>
    </row>
    <row r="7573" spans="1:7" x14ac:dyDescent="0.3">
      <c r="A7573" s="310" t="s">
        <v>23990</v>
      </c>
      <c r="B7573" t="s">
        <v>24230</v>
      </c>
      <c r="C7573" t="s">
        <v>109</v>
      </c>
      <c r="D7573" t="s">
        <v>377</v>
      </c>
      <c r="E7573">
        <v>611110</v>
      </c>
      <c r="F7573" t="s">
        <v>24196</v>
      </c>
      <c r="G7573" s="7">
        <v>424.36</v>
      </c>
    </row>
    <row r="7574" spans="1:7" x14ac:dyDescent="0.3">
      <c r="A7574" s="310" t="s">
        <v>23990</v>
      </c>
      <c r="B7574" t="s">
        <v>24230</v>
      </c>
      <c r="C7574" t="s">
        <v>109</v>
      </c>
      <c r="D7574" t="s">
        <v>371</v>
      </c>
      <c r="E7574">
        <v>615100</v>
      </c>
      <c r="F7574" t="s">
        <v>24196</v>
      </c>
      <c r="G7574" s="7">
        <v>17.68</v>
      </c>
    </row>
    <row r="7575" spans="1:7" x14ac:dyDescent="0.3">
      <c r="A7575" s="310" t="s">
        <v>23990</v>
      </c>
      <c r="B7575" t="s">
        <v>24230</v>
      </c>
      <c r="C7575" t="s">
        <v>109</v>
      </c>
      <c r="D7575" t="s">
        <v>373</v>
      </c>
      <c r="E7575">
        <v>615130</v>
      </c>
      <c r="F7575" t="s">
        <v>24196</v>
      </c>
      <c r="G7575" s="7">
        <v>6.09</v>
      </c>
    </row>
    <row r="7576" spans="1:7" x14ac:dyDescent="0.3">
      <c r="A7576" s="310" t="s">
        <v>23990</v>
      </c>
      <c r="B7576" t="s">
        <v>24230</v>
      </c>
      <c r="C7576" t="s">
        <v>109</v>
      </c>
      <c r="D7576" t="s">
        <v>374</v>
      </c>
      <c r="E7576">
        <v>615120</v>
      </c>
      <c r="F7576" t="s">
        <v>24196</v>
      </c>
      <c r="G7576" s="7">
        <v>88.62</v>
      </c>
    </row>
    <row r="7577" spans="1:7" x14ac:dyDescent="0.3">
      <c r="A7577" s="310" t="s">
        <v>23990</v>
      </c>
      <c r="B7577" t="s">
        <v>24230</v>
      </c>
      <c r="C7577" t="s">
        <v>109</v>
      </c>
      <c r="D7577" t="s">
        <v>371</v>
      </c>
      <c r="E7577">
        <v>617100</v>
      </c>
      <c r="F7577" t="s">
        <v>24196</v>
      </c>
      <c r="G7577" s="7">
        <v>1474.75</v>
      </c>
    </row>
    <row r="7578" spans="1:7" x14ac:dyDescent="0.3">
      <c r="A7578" s="310" t="s">
        <v>23990</v>
      </c>
      <c r="B7578" t="s">
        <v>24230</v>
      </c>
      <c r="C7578" t="s">
        <v>109</v>
      </c>
      <c r="D7578" t="s">
        <v>371</v>
      </c>
      <c r="E7578">
        <v>617100</v>
      </c>
      <c r="F7578" t="s">
        <v>24196</v>
      </c>
      <c r="G7578" s="7">
        <v>963.7</v>
      </c>
    </row>
    <row r="7579" spans="1:7" x14ac:dyDescent="0.3">
      <c r="A7579" s="310" t="s">
        <v>23990</v>
      </c>
      <c r="B7579" t="s">
        <v>24230</v>
      </c>
      <c r="C7579" t="s">
        <v>109</v>
      </c>
      <c r="D7579" t="s">
        <v>377</v>
      </c>
      <c r="E7579">
        <v>611130</v>
      </c>
      <c r="F7579" t="s">
        <v>24196</v>
      </c>
      <c r="G7579" s="7">
        <v>89.07</v>
      </c>
    </row>
    <row r="7580" spans="1:7" x14ac:dyDescent="0.3">
      <c r="A7580" s="310" t="s">
        <v>23990</v>
      </c>
      <c r="B7580" t="s">
        <v>24230</v>
      </c>
      <c r="C7580" t="s">
        <v>109</v>
      </c>
      <c r="D7580" t="s">
        <v>375</v>
      </c>
      <c r="E7580">
        <v>617130</v>
      </c>
      <c r="F7580" t="s">
        <v>24196</v>
      </c>
      <c r="G7580" s="7">
        <v>198.79</v>
      </c>
    </row>
    <row r="7581" spans="1:7" x14ac:dyDescent="0.3">
      <c r="A7581" s="310" t="s">
        <v>23990</v>
      </c>
      <c r="B7581" t="s">
        <v>24230</v>
      </c>
      <c r="C7581" t="s">
        <v>109</v>
      </c>
      <c r="D7581" t="s">
        <v>373</v>
      </c>
      <c r="E7581">
        <v>616160</v>
      </c>
      <c r="F7581" t="s">
        <v>24196</v>
      </c>
      <c r="G7581" s="7">
        <v>256.38</v>
      </c>
    </row>
    <row r="7582" spans="1:7" x14ac:dyDescent="0.3">
      <c r="A7582" s="310" t="s">
        <v>23990</v>
      </c>
      <c r="B7582" t="s">
        <v>24230</v>
      </c>
      <c r="C7582" t="s">
        <v>109</v>
      </c>
      <c r="D7582" t="s">
        <v>373</v>
      </c>
      <c r="E7582">
        <v>615130</v>
      </c>
      <c r="F7582" t="s">
        <v>24196</v>
      </c>
      <c r="G7582" s="7">
        <v>491.48</v>
      </c>
    </row>
    <row r="7583" spans="1:7" x14ac:dyDescent="0.3">
      <c r="A7583" s="310" t="s">
        <v>23990</v>
      </c>
      <c r="B7583" t="s">
        <v>24230</v>
      </c>
      <c r="C7583" t="s">
        <v>109</v>
      </c>
      <c r="D7583" t="s">
        <v>371</v>
      </c>
      <c r="E7583">
        <v>615100</v>
      </c>
      <c r="F7583" t="s">
        <v>24196</v>
      </c>
      <c r="G7583" s="7">
        <v>8.19</v>
      </c>
    </row>
    <row r="7584" spans="1:7" x14ac:dyDescent="0.3">
      <c r="A7584" s="310" t="s">
        <v>23990</v>
      </c>
      <c r="B7584" t="s">
        <v>24230</v>
      </c>
      <c r="C7584" t="s">
        <v>109</v>
      </c>
      <c r="D7584" t="s">
        <v>373</v>
      </c>
      <c r="E7584">
        <v>616160</v>
      </c>
      <c r="F7584" t="s">
        <v>24196</v>
      </c>
      <c r="G7584" s="7">
        <v>36.950000000000003</v>
      </c>
    </row>
    <row r="7585" spans="1:7" x14ac:dyDescent="0.3">
      <c r="A7585" s="310" t="s">
        <v>23990</v>
      </c>
      <c r="B7585" t="s">
        <v>24230</v>
      </c>
      <c r="C7585" t="s">
        <v>109</v>
      </c>
      <c r="D7585" t="s">
        <v>377</v>
      </c>
      <c r="E7585">
        <v>611130</v>
      </c>
      <c r="F7585" t="s">
        <v>24196</v>
      </c>
      <c r="G7585" s="7">
        <v>87.81</v>
      </c>
    </row>
    <row r="7586" spans="1:7" x14ac:dyDescent="0.3">
      <c r="A7586" s="310" t="s">
        <v>23990</v>
      </c>
      <c r="B7586" t="s">
        <v>24230</v>
      </c>
      <c r="C7586" t="s">
        <v>109</v>
      </c>
      <c r="D7586" t="s">
        <v>373</v>
      </c>
      <c r="E7586">
        <v>615130</v>
      </c>
      <c r="F7586" t="s">
        <v>24196</v>
      </c>
      <c r="G7586" s="7">
        <v>11.06</v>
      </c>
    </row>
    <row r="7587" spans="1:7" x14ac:dyDescent="0.3">
      <c r="A7587" s="310" t="s">
        <v>23990</v>
      </c>
      <c r="B7587" t="s">
        <v>24230</v>
      </c>
      <c r="C7587" t="s">
        <v>109</v>
      </c>
      <c r="D7587" t="s">
        <v>371</v>
      </c>
      <c r="E7587">
        <v>617100</v>
      </c>
      <c r="F7587" t="s">
        <v>24196</v>
      </c>
      <c r="G7587" s="7">
        <v>929.38</v>
      </c>
    </row>
    <row r="7588" spans="1:7" x14ac:dyDescent="0.3">
      <c r="A7588" s="310" t="s">
        <v>23990</v>
      </c>
      <c r="B7588" t="s">
        <v>24230</v>
      </c>
      <c r="C7588" t="s">
        <v>109</v>
      </c>
      <c r="D7588" t="s">
        <v>371</v>
      </c>
      <c r="E7588">
        <v>615100</v>
      </c>
      <c r="F7588" t="s">
        <v>24196</v>
      </c>
      <c r="G7588" s="7">
        <v>25.04</v>
      </c>
    </row>
    <row r="7589" spans="1:7" x14ac:dyDescent="0.3">
      <c r="A7589" s="310" t="s">
        <v>23990</v>
      </c>
      <c r="B7589" t="s">
        <v>24230</v>
      </c>
      <c r="C7589" t="s">
        <v>109</v>
      </c>
      <c r="D7589" t="s">
        <v>371</v>
      </c>
      <c r="E7589">
        <v>615100</v>
      </c>
      <c r="F7589" t="s">
        <v>24196</v>
      </c>
      <c r="G7589" s="7">
        <v>3360.17</v>
      </c>
    </row>
    <row r="7590" spans="1:7" x14ac:dyDescent="0.3">
      <c r="A7590" s="310" t="s">
        <v>23990</v>
      </c>
      <c r="B7590" t="s">
        <v>24230</v>
      </c>
      <c r="C7590" t="s">
        <v>109</v>
      </c>
      <c r="D7590" t="s">
        <v>371</v>
      </c>
      <c r="E7590">
        <v>615100</v>
      </c>
      <c r="F7590" t="s">
        <v>24196</v>
      </c>
      <c r="G7590" s="7">
        <v>3240.54</v>
      </c>
    </row>
    <row r="7591" spans="1:7" x14ac:dyDescent="0.3">
      <c r="A7591" s="310" t="s">
        <v>23990</v>
      </c>
      <c r="B7591" t="s">
        <v>24230</v>
      </c>
      <c r="C7591" t="s">
        <v>109</v>
      </c>
      <c r="D7591" t="s">
        <v>375</v>
      </c>
      <c r="E7591">
        <v>616130</v>
      </c>
      <c r="F7591" t="s">
        <v>24196</v>
      </c>
      <c r="G7591" s="7">
        <v>399.57</v>
      </c>
    </row>
    <row r="7592" spans="1:7" x14ac:dyDescent="0.3">
      <c r="A7592" s="310" t="s">
        <v>23990</v>
      </c>
      <c r="B7592" t="s">
        <v>24230</v>
      </c>
      <c r="C7592" t="s">
        <v>109</v>
      </c>
      <c r="D7592" t="s">
        <v>375</v>
      </c>
      <c r="E7592">
        <v>615140</v>
      </c>
      <c r="F7592" t="s">
        <v>24196</v>
      </c>
      <c r="G7592" s="7">
        <v>5.46</v>
      </c>
    </row>
    <row r="7593" spans="1:7" x14ac:dyDescent="0.3">
      <c r="A7593" s="310" t="s">
        <v>23990</v>
      </c>
      <c r="B7593" t="s">
        <v>24230</v>
      </c>
      <c r="C7593" t="s">
        <v>109</v>
      </c>
      <c r="D7593" t="s">
        <v>373</v>
      </c>
      <c r="E7593">
        <v>615130</v>
      </c>
      <c r="F7593" t="s">
        <v>24196</v>
      </c>
      <c r="G7593" s="7">
        <v>7.42</v>
      </c>
    </row>
    <row r="7594" spans="1:7" x14ac:dyDescent="0.3">
      <c r="A7594" s="310" t="s">
        <v>23990</v>
      </c>
      <c r="B7594" t="s">
        <v>24230</v>
      </c>
      <c r="C7594" t="s">
        <v>109</v>
      </c>
      <c r="D7594" t="s">
        <v>377</v>
      </c>
      <c r="E7594">
        <v>611110</v>
      </c>
      <c r="F7594" t="s">
        <v>24196</v>
      </c>
      <c r="G7594" s="7">
        <v>436.63</v>
      </c>
    </row>
    <row r="7595" spans="1:7" x14ac:dyDescent="0.3">
      <c r="A7595" s="310" t="s">
        <v>23990</v>
      </c>
      <c r="B7595" t="s">
        <v>24230</v>
      </c>
      <c r="C7595" t="s">
        <v>109</v>
      </c>
      <c r="D7595" t="s">
        <v>371</v>
      </c>
      <c r="E7595">
        <v>615100</v>
      </c>
      <c r="F7595" t="s">
        <v>24196</v>
      </c>
      <c r="G7595" s="7">
        <v>9</v>
      </c>
    </row>
    <row r="7596" spans="1:7" x14ac:dyDescent="0.3">
      <c r="A7596" s="310" t="s">
        <v>23990</v>
      </c>
      <c r="B7596" t="s">
        <v>24230</v>
      </c>
      <c r="C7596" t="s">
        <v>109</v>
      </c>
      <c r="D7596" t="s">
        <v>371</v>
      </c>
      <c r="E7596">
        <v>615100</v>
      </c>
      <c r="F7596" t="s">
        <v>24196</v>
      </c>
      <c r="G7596" s="7">
        <v>-120.27</v>
      </c>
    </row>
    <row r="7597" spans="1:7" x14ac:dyDescent="0.3">
      <c r="A7597" s="310" t="s">
        <v>23990</v>
      </c>
      <c r="B7597" t="s">
        <v>24230</v>
      </c>
      <c r="C7597" t="s">
        <v>109</v>
      </c>
      <c r="D7597" t="s">
        <v>371</v>
      </c>
      <c r="E7597">
        <v>615100</v>
      </c>
      <c r="F7597" t="s">
        <v>24196</v>
      </c>
      <c r="G7597" s="7">
        <v>-120.27</v>
      </c>
    </row>
    <row r="7598" spans="1:7" x14ac:dyDescent="0.3">
      <c r="A7598" s="310" t="s">
        <v>23990</v>
      </c>
      <c r="B7598" t="s">
        <v>24230</v>
      </c>
      <c r="C7598" t="s">
        <v>109</v>
      </c>
      <c r="D7598" t="s">
        <v>375</v>
      </c>
      <c r="E7598">
        <v>615140</v>
      </c>
      <c r="F7598" t="s">
        <v>24196</v>
      </c>
      <c r="G7598" s="7">
        <v>4.87</v>
      </c>
    </row>
    <row r="7599" spans="1:7" x14ac:dyDescent="0.3">
      <c r="A7599" s="310" t="s">
        <v>23990</v>
      </c>
      <c r="B7599" t="s">
        <v>24230</v>
      </c>
      <c r="C7599" t="s">
        <v>109</v>
      </c>
      <c r="D7599" t="s">
        <v>371</v>
      </c>
      <c r="E7599">
        <v>615100</v>
      </c>
      <c r="F7599" t="s">
        <v>24196</v>
      </c>
      <c r="G7599" s="7">
        <v>3535.83</v>
      </c>
    </row>
    <row r="7600" spans="1:7" x14ac:dyDescent="0.3">
      <c r="A7600" s="310" t="s">
        <v>23990</v>
      </c>
      <c r="B7600" t="s">
        <v>24230</v>
      </c>
      <c r="C7600" t="s">
        <v>109</v>
      </c>
      <c r="D7600" t="s">
        <v>371</v>
      </c>
      <c r="E7600">
        <v>616100</v>
      </c>
      <c r="F7600" t="s">
        <v>24196</v>
      </c>
      <c r="G7600" s="7">
        <v>416.42</v>
      </c>
    </row>
    <row r="7601" spans="1:7" x14ac:dyDescent="0.3">
      <c r="A7601" s="310" t="s">
        <v>23990</v>
      </c>
      <c r="B7601" t="s">
        <v>24230</v>
      </c>
      <c r="C7601" t="s">
        <v>109</v>
      </c>
      <c r="D7601" t="s">
        <v>373</v>
      </c>
      <c r="E7601">
        <v>616160</v>
      </c>
      <c r="F7601" t="s">
        <v>24196</v>
      </c>
      <c r="G7601" s="7">
        <v>147.61000000000001</v>
      </c>
    </row>
    <row r="7602" spans="1:7" x14ac:dyDescent="0.3">
      <c r="A7602" s="310" t="s">
        <v>23990</v>
      </c>
      <c r="B7602" t="s">
        <v>24230</v>
      </c>
      <c r="C7602" t="s">
        <v>109</v>
      </c>
      <c r="D7602" t="s">
        <v>375</v>
      </c>
      <c r="E7602">
        <v>615140</v>
      </c>
      <c r="F7602" t="s">
        <v>24196</v>
      </c>
      <c r="G7602" s="7">
        <v>2585.8000000000002</v>
      </c>
    </row>
    <row r="7603" spans="1:7" x14ac:dyDescent="0.3">
      <c r="A7603" s="310" t="s">
        <v>23990</v>
      </c>
      <c r="B7603" t="s">
        <v>24230</v>
      </c>
      <c r="C7603" t="s">
        <v>109</v>
      </c>
      <c r="D7603" t="s">
        <v>377</v>
      </c>
      <c r="E7603">
        <v>611110</v>
      </c>
      <c r="F7603" t="s">
        <v>24196</v>
      </c>
      <c r="G7603" s="7">
        <v>3.26</v>
      </c>
    </row>
    <row r="7604" spans="1:7" x14ac:dyDescent="0.3">
      <c r="A7604" s="310" t="s">
        <v>23990</v>
      </c>
      <c r="B7604" t="s">
        <v>24230</v>
      </c>
      <c r="C7604" t="s">
        <v>109</v>
      </c>
      <c r="D7604" t="s">
        <v>373</v>
      </c>
      <c r="E7604">
        <v>616160</v>
      </c>
      <c r="F7604" t="s">
        <v>24196</v>
      </c>
      <c r="G7604" s="7">
        <v>149.77000000000001</v>
      </c>
    </row>
    <row r="7605" spans="1:7" x14ac:dyDescent="0.3">
      <c r="A7605" s="310" t="s">
        <v>23990</v>
      </c>
      <c r="B7605" t="s">
        <v>24230</v>
      </c>
      <c r="C7605" t="s">
        <v>109</v>
      </c>
      <c r="D7605" t="s">
        <v>371</v>
      </c>
      <c r="E7605">
        <v>615100</v>
      </c>
      <c r="F7605" t="s">
        <v>24196</v>
      </c>
      <c r="G7605" s="7">
        <v>3535.83</v>
      </c>
    </row>
    <row r="7606" spans="1:7" x14ac:dyDescent="0.3">
      <c r="A7606" s="310" t="s">
        <v>23990</v>
      </c>
      <c r="B7606" t="s">
        <v>24230</v>
      </c>
      <c r="C7606" t="s">
        <v>109</v>
      </c>
      <c r="D7606" t="s">
        <v>373</v>
      </c>
      <c r="E7606">
        <v>617150</v>
      </c>
      <c r="F7606" t="s">
        <v>24196</v>
      </c>
      <c r="G7606" s="7">
        <v>403.33</v>
      </c>
    </row>
    <row r="7607" spans="1:7" x14ac:dyDescent="0.3">
      <c r="A7607" s="310" t="s">
        <v>23990</v>
      </c>
      <c r="B7607" t="s">
        <v>24230</v>
      </c>
      <c r="C7607" t="s">
        <v>109</v>
      </c>
      <c r="D7607" t="s">
        <v>371</v>
      </c>
      <c r="E7607">
        <v>616100</v>
      </c>
      <c r="F7607" t="s">
        <v>24196</v>
      </c>
      <c r="G7607" s="7">
        <v>301.44</v>
      </c>
    </row>
    <row r="7608" spans="1:7" x14ac:dyDescent="0.3">
      <c r="A7608" s="310" t="s">
        <v>23990</v>
      </c>
      <c r="B7608" t="s">
        <v>24230</v>
      </c>
      <c r="C7608" t="s">
        <v>109</v>
      </c>
      <c r="D7608" t="s">
        <v>371</v>
      </c>
      <c r="E7608">
        <v>615100</v>
      </c>
      <c r="F7608" t="s">
        <v>24196</v>
      </c>
      <c r="G7608" s="7">
        <v>17.68</v>
      </c>
    </row>
    <row r="7609" spans="1:7" x14ac:dyDescent="0.3">
      <c r="A7609" s="310" t="s">
        <v>23990</v>
      </c>
      <c r="B7609" t="s">
        <v>24230</v>
      </c>
      <c r="C7609" t="s">
        <v>109</v>
      </c>
      <c r="D7609" t="s">
        <v>377</v>
      </c>
      <c r="E7609">
        <v>611110</v>
      </c>
      <c r="F7609" t="s">
        <v>24196</v>
      </c>
      <c r="G7609" s="7">
        <v>436.63</v>
      </c>
    </row>
    <row r="7610" spans="1:7" x14ac:dyDescent="0.3">
      <c r="A7610" s="310" t="s">
        <v>23990</v>
      </c>
      <c r="B7610" t="s">
        <v>24230</v>
      </c>
      <c r="C7610" t="s">
        <v>109</v>
      </c>
      <c r="D7610" t="s">
        <v>377</v>
      </c>
      <c r="E7610">
        <v>611120</v>
      </c>
      <c r="F7610" t="s">
        <v>24196</v>
      </c>
      <c r="G7610" s="7">
        <v>2.0099999999999998</v>
      </c>
    </row>
    <row r="7611" spans="1:7" x14ac:dyDescent="0.3">
      <c r="A7611" s="310" t="s">
        <v>23990</v>
      </c>
      <c r="B7611" t="s">
        <v>24230</v>
      </c>
      <c r="C7611" t="s">
        <v>109</v>
      </c>
      <c r="D7611" t="s">
        <v>375</v>
      </c>
      <c r="E7611">
        <v>617130</v>
      </c>
      <c r="F7611" t="s">
        <v>24196</v>
      </c>
      <c r="G7611" s="7">
        <v>268.37</v>
      </c>
    </row>
    <row r="7612" spans="1:7" x14ac:dyDescent="0.3">
      <c r="A7612" s="310" t="s">
        <v>23990</v>
      </c>
      <c r="B7612" t="s">
        <v>24230</v>
      </c>
      <c r="C7612" t="s">
        <v>109</v>
      </c>
      <c r="D7612" t="s">
        <v>371</v>
      </c>
      <c r="E7612">
        <v>615100</v>
      </c>
      <c r="F7612" t="s">
        <v>24196</v>
      </c>
      <c r="G7612" s="7">
        <v>2249.75</v>
      </c>
    </row>
    <row r="7613" spans="1:7" x14ac:dyDescent="0.3">
      <c r="A7613" s="310" t="s">
        <v>23990</v>
      </c>
      <c r="B7613" t="s">
        <v>24230</v>
      </c>
      <c r="C7613" t="s">
        <v>109</v>
      </c>
      <c r="D7613" t="s">
        <v>377</v>
      </c>
      <c r="E7613">
        <v>611130</v>
      </c>
      <c r="F7613" t="s">
        <v>24196</v>
      </c>
      <c r="G7613" s="7">
        <v>89.07</v>
      </c>
    </row>
    <row r="7614" spans="1:7" x14ac:dyDescent="0.3">
      <c r="A7614" s="310" t="s">
        <v>23990</v>
      </c>
      <c r="B7614" t="s">
        <v>24230</v>
      </c>
      <c r="C7614" t="s">
        <v>109</v>
      </c>
      <c r="D7614" t="s">
        <v>373</v>
      </c>
      <c r="E7614">
        <v>615130</v>
      </c>
      <c r="F7614" t="s">
        <v>24196</v>
      </c>
      <c r="G7614" s="7">
        <v>9.89</v>
      </c>
    </row>
    <row r="7615" spans="1:7" x14ac:dyDescent="0.3">
      <c r="A7615" s="310" t="s">
        <v>23990</v>
      </c>
      <c r="B7615" t="s">
        <v>24230</v>
      </c>
      <c r="C7615" t="s">
        <v>109</v>
      </c>
      <c r="D7615" t="s">
        <v>374</v>
      </c>
      <c r="E7615">
        <v>616120</v>
      </c>
      <c r="F7615" t="s">
        <v>24196</v>
      </c>
      <c r="G7615" s="7">
        <v>317.56</v>
      </c>
    </row>
    <row r="7616" spans="1:7" x14ac:dyDescent="0.3">
      <c r="A7616" s="310" t="s">
        <v>23990</v>
      </c>
      <c r="B7616" t="s">
        <v>24230</v>
      </c>
      <c r="C7616" t="s">
        <v>109</v>
      </c>
      <c r="D7616" t="s">
        <v>375</v>
      </c>
      <c r="E7616">
        <v>617130</v>
      </c>
      <c r="F7616" t="s">
        <v>24196</v>
      </c>
      <c r="G7616" s="7">
        <v>285.39999999999998</v>
      </c>
    </row>
    <row r="7617" spans="1:7" x14ac:dyDescent="0.3">
      <c r="A7617" s="310" t="s">
        <v>23990</v>
      </c>
      <c r="B7617" t="s">
        <v>24230</v>
      </c>
      <c r="C7617" t="s">
        <v>109</v>
      </c>
      <c r="D7617" t="s">
        <v>371</v>
      </c>
      <c r="E7617">
        <v>617100</v>
      </c>
      <c r="F7617" t="s">
        <v>24196</v>
      </c>
      <c r="G7617" s="7">
        <v>695.95</v>
      </c>
    </row>
    <row r="7618" spans="1:7" x14ac:dyDescent="0.3">
      <c r="A7618" s="310" t="s">
        <v>23990</v>
      </c>
      <c r="B7618" t="s">
        <v>24230</v>
      </c>
      <c r="C7618" t="s">
        <v>109</v>
      </c>
      <c r="D7618" t="s">
        <v>373</v>
      </c>
      <c r="E7618">
        <v>615130</v>
      </c>
      <c r="F7618" t="s">
        <v>24196</v>
      </c>
      <c r="G7618" s="7">
        <v>1219.2</v>
      </c>
    </row>
    <row r="7619" spans="1:7" x14ac:dyDescent="0.3">
      <c r="A7619" s="310" t="s">
        <v>23990</v>
      </c>
      <c r="B7619" t="s">
        <v>24230</v>
      </c>
      <c r="C7619" t="s">
        <v>109</v>
      </c>
      <c r="D7619" t="s">
        <v>371</v>
      </c>
      <c r="E7619">
        <v>615100</v>
      </c>
      <c r="F7619" t="s">
        <v>24196</v>
      </c>
      <c r="G7619" s="7">
        <v>1902.8</v>
      </c>
    </row>
    <row r="7620" spans="1:7" x14ac:dyDescent="0.3">
      <c r="A7620" s="310" t="s">
        <v>23990</v>
      </c>
      <c r="B7620" t="s">
        <v>24230</v>
      </c>
      <c r="C7620" t="s">
        <v>109</v>
      </c>
      <c r="D7620" t="s">
        <v>377</v>
      </c>
      <c r="E7620">
        <v>611110</v>
      </c>
      <c r="F7620" t="s">
        <v>24196</v>
      </c>
      <c r="G7620" s="7">
        <v>227.92</v>
      </c>
    </row>
    <row r="7621" spans="1:7" x14ac:dyDescent="0.3">
      <c r="A7621" s="310" t="s">
        <v>23990</v>
      </c>
      <c r="B7621" t="s">
        <v>24230</v>
      </c>
      <c r="C7621" t="s">
        <v>109</v>
      </c>
      <c r="D7621" t="s">
        <v>377</v>
      </c>
      <c r="E7621">
        <v>611130</v>
      </c>
      <c r="F7621" t="s">
        <v>24196</v>
      </c>
      <c r="G7621" s="7">
        <v>89.07</v>
      </c>
    </row>
    <row r="7622" spans="1:7" x14ac:dyDescent="0.3">
      <c r="A7622" s="310" t="s">
        <v>23990</v>
      </c>
      <c r="B7622" t="s">
        <v>24230</v>
      </c>
      <c r="C7622" t="s">
        <v>109</v>
      </c>
      <c r="D7622" t="s">
        <v>377</v>
      </c>
      <c r="E7622">
        <v>611110</v>
      </c>
      <c r="F7622" t="s">
        <v>24196</v>
      </c>
      <c r="G7622" s="7">
        <v>2.15</v>
      </c>
    </row>
    <row r="7623" spans="1:7" x14ac:dyDescent="0.3">
      <c r="A7623" s="310" t="s">
        <v>23990</v>
      </c>
      <c r="B7623" t="s">
        <v>24230</v>
      </c>
      <c r="C7623" t="s">
        <v>109</v>
      </c>
      <c r="D7623" t="s">
        <v>377</v>
      </c>
      <c r="E7623">
        <v>611120</v>
      </c>
      <c r="F7623" t="s">
        <v>24196</v>
      </c>
      <c r="G7623" s="7">
        <v>35.29</v>
      </c>
    </row>
    <row r="7624" spans="1:7" x14ac:dyDescent="0.3">
      <c r="A7624" s="310" t="s">
        <v>23990</v>
      </c>
      <c r="B7624" t="s">
        <v>24230</v>
      </c>
      <c r="C7624" t="s">
        <v>109</v>
      </c>
      <c r="D7624" t="s">
        <v>373</v>
      </c>
      <c r="E7624">
        <v>617150</v>
      </c>
      <c r="F7624" t="s">
        <v>24196</v>
      </c>
      <c r="G7624" s="7">
        <v>239.74</v>
      </c>
    </row>
    <row r="7625" spans="1:7" x14ac:dyDescent="0.3">
      <c r="A7625" s="310" t="s">
        <v>23990</v>
      </c>
      <c r="B7625" t="s">
        <v>24230</v>
      </c>
      <c r="C7625" t="s">
        <v>109</v>
      </c>
      <c r="D7625" t="s">
        <v>373</v>
      </c>
      <c r="E7625">
        <v>616160</v>
      </c>
      <c r="F7625" t="s">
        <v>24196</v>
      </c>
      <c r="G7625" s="7">
        <v>136.74</v>
      </c>
    </row>
    <row r="7626" spans="1:7" x14ac:dyDescent="0.3">
      <c r="A7626" s="310" t="s">
        <v>23990</v>
      </c>
      <c r="B7626" t="s">
        <v>24230</v>
      </c>
      <c r="C7626" t="s">
        <v>109</v>
      </c>
      <c r="D7626" t="s">
        <v>375</v>
      </c>
      <c r="E7626">
        <v>616130</v>
      </c>
      <c r="F7626" t="s">
        <v>24196</v>
      </c>
      <c r="G7626" s="7">
        <v>132.34</v>
      </c>
    </row>
    <row r="7627" spans="1:7" x14ac:dyDescent="0.3">
      <c r="A7627" s="310" t="s">
        <v>23990</v>
      </c>
      <c r="B7627" t="s">
        <v>24230</v>
      </c>
      <c r="C7627" t="s">
        <v>109</v>
      </c>
      <c r="D7627" t="s">
        <v>374</v>
      </c>
      <c r="E7627">
        <v>615120</v>
      </c>
      <c r="F7627" t="s">
        <v>24196</v>
      </c>
      <c r="G7627" s="7">
        <v>107.89</v>
      </c>
    </row>
    <row r="7628" spans="1:7" x14ac:dyDescent="0.3">
      <c r="A7628" s="310" t="s">
        <v>23990</v>
      </c>
      <c r="B7628" t="s">
        <v>24230</v>
      </c>
      <c r="C7628" t="s">
        <v>109</v>
      </c>
      <c r="D7628" t="s">
        <v>371</v>
      </c>
      <c r="E7628">
        <v>616100</v>
      </c>
      <c r="F7628" t="s">
        <v>24196</v>
      </c>
      <c r="G7628" s="7">
        <v>565.07000000000005</v>
      </c>
    </row>
    <row r="7629" spans="1:7" x14ac:dyDescent="0.3">
      <c r="A7629" s="310" t="s">
        <v>23990</v>
      </c>
      <c r="B7629" t="s">
        <v>24230</v>
      </c>
      <c r="C7629" t="s">
        <v>109</v>
      </c>
      <c r="D7629" t="s">
        <v>371</v>
      </c>
      <c r="E7629">
        <v>616100</v>
      </c>
      <c r="F7629" t="s">
        <v>24196</v>
      </c>
      <c r="G7629" s="7">
        <v>688.6</v>
      </c>
    </row>
    <row r="7630" spans="1:7" x14ac:dyDescent="0.3">
      <c r="A7630" s="310" t="s">
        <v>23990</v>
      </c>
      <c r="B7630" t="s">
        <v>24230</v>
      </c>
      <c r="C7630" t="s">
        <v>109</v>
      </c>
      <c r="D7630" t="s">
        <v>371</v>
      </c>
      <c r="E7630">
        <v>615100</v>
      </c>
      <c r="F7630" t="s">
        <v>24196</v>
      </c>
      <c r="G7630" s="7">
        <v>4.29</v>
      </c>
    </row>
    <row r="7631" spans="1:7" x14ac:dyDescent="0.3">
      <c r="A7631" s="310" t="s">
        <v>23990</v>
      </c>
      <c r="B7631" t="s">
        <v>24230</v>
      </c>
      <c r="C7631" t="s">
        <v>109</v>
      </c>
      <c r="D7631" t="s">
        <v>377</v>
      </c>
      <c r="E7631">
        <v>611110</v>
      </c>
      <c r="F7631" t="s">
        <v>24196</v>
      </c>
      <c r="G7631" s="7">
        <v>2.1800000000000002</v>
      </c>
    </row>
    <row r="7632" spans="1:7" x14ac:dyDescent="0.3">
      <c r="A7632" s="310" t="s">
        <v>23990</v>
      </c>
      <c r="B7632" t="s">
        <v>24230</v>
      </c>
      <c r="C7632" t="s">
        <v>109</v>
      </c>
      <c r="D7632" t="s">
        <v>373</v>
      </c>
      <c r="E7632">
        <v>615130</v>
      </c>
      <c r="F7632" t="s">
        <v>24196</v>
      </c>
      <c r="G7632" s="7">
        <v>2211.2600000000002</v>
      </c>
    </row>
    <row r="7633" spans="1:7" x14ac:dyDescent="0.3">
      <c r="A7633" s="310" t="s">
        <v>23990</v>
      </c>
      <c r="B7633" t="s">
        <v>24230</v>
      </c>
      <c r="C7633" t="s">
        <v>109</v>
      </c>
      <c r="D7633" t="s">
        <v>371</v>
      </c>
      <c r="E7633">
        <v>615100</v>
      </c>
      <c r="F7633" t="s">
        <v>24196</v>
      </c>
      <c r="G7633" s="7">
        <v>508.14</v>
      </c>
    </row>
    <row r="7634" spans="1:7" x14ac:dyDescent="0.3">
      <c r="A7634" s="310" t="s">
        <v>23990</v>
      </c>
      <c r="B7634" t="s">
        <v>24230</v>
      </c>
      <c r="C7634" t="s">
        <v>109</v>
      </c>
      <c r="D7634" t="s">
        <v>371</v>
      </c>
      <c r="E7634">
        <v>615100</v>
      </c>
      <c r="F7634" t="s">
        <v>24196</v>
      </c>
      <c r="G7634" s="7">
        <v>114.06</v>
      </c>
    </row>
    <row r="7635" spans="1:7" x14ac:dyDescent="0.3">
      <c r="A7635" s="310" t="s">
        <v>23990</v>
      </c>
      <c r="B7635" t="s">
        <v>24230</v>
      </c>
      <c r="C7635" t="s">
        <v>109</v>
      </c>
      <c r="D7635" t="s">
        <v>373</v>
      </c>
      <c r="E7635">
        <v>616160</v>
      </c>
      <c r="F7635" t="s">
        <v>24196</v>
      </c>
      <c r="G7635" s="7">
        <v>234.02</v>
      </c>
    </row>
    <row r="7636" spans="1:7" x14ac:dyDescent="0.3">
      <c r="A7636" s="310" t="s">
        <v>23990</v>
      </c>
      <c r="B7636" t="s">
        <v>24230</v>
      </c>
      <c r="C7636" t="s">
        <v>109</v>
      </c>
      <c r="D7636" t="s">
        <v>373</v>
      </c>
      <c r="E7636">
        <v>616160</v>
      </c>
      <c r="F7636" t="s">
        <v>24196</v>
      </c>
      <c r="G7636" s="7">
        <v>145</v>
      </c>
    </row>
    <row r="7637" spans="1:7" x14ac:dyDescent="0.3">
      <c r="A7637" s="310" t="s">
        <v>23990</v>
      </c>
      <c r="B7637" t="s">
        <v>24230</v>
      </c>
      <c r="C7637" t="s">
        <v>109</v>
      </c>
      <c r="D7637" t="s">
        <v>373</v>
      </c>
      <c r="E7637">
        <v>617150</v>
      </c>
      <c r="F7637" t="s">
        <v>24196</v>
      </c>
      <c r="G7637" s="7">
        <v>403.33</v>
      </c>
    </row>
    <row r="7638" spans="1:7" x14ac:dyDescent="0.3">
      <c r="A7638" s="310" t="s">
        <v>23990</v>
      </c>
      <c r="B7638" t="s">
        <v>24230</v>
      </c>
      <c r="C7638" t="s">
        <v>109</v>
      </c>
      <c r="D7638" t="s">
        <v>371</v>
      </c>
      <c r="E7638">
        <v>616100</v>
      </c>
      <c r="F7638" t="s">
        <v>24196</v>
      </c>
      <c r="G7638" s="7">
        <v>708.76</v>
      </c>
    </row>
    <row r="7639" spans="1:7" x14ac:dyDescent="0.3">
      <c r="A7639" s="310" t="s">
        <v>23990</v>
      </c>
      <c r="B7639" t="s">
        <v>24230</v>
      </c>
      <c r="C7639" t="s">
        <v>109</v>
      </c>
      <c r="D7639" t="s">
        <v>371</v>
      </c>
      <c r="E7639">
        <v>615100</v>
      </c>
      <c r="F7639" t="s">
        <v>24196</v>
      </c>
      <c r="G7639" s="7">
        <v>16.8</v>
      </c>
    </row>
    <row r="7640" spans="1:7" x14ac:dyDescent="0.3">
      <c r="A7640" s="310" t="s">
        <v>23990</v>
      </c>
      <c r="B7640" t="s">
        <v>24230</v>
      </c>
      <c r="C7640" t="s">
        <v>109</v>
      </c>
      <c r="D7640" t="s">
        <v>373</v>
      </c>
      <c r="E7640">
        <v>615130</v>
      </c>
      <c r="F7640" t="s">
        <v>24196</v>
      </c>
      <c r="G7640" s="7">
        <v>1328.62</v>
      </c>
    </row>
    <row r="7641" spans="1:7" x14ac:dyDescent="0.3">
      <c r="A7641" s="310" t="s">
        <v>23990</v>
      </c>
      <c r="B7641" t="s">
        <v>24230</v>
      </c>
      <c r="C7641" t="s">
        <v>109</v>
      </c>
      <c r="D7641" t="s">
        <v>371</v>
      </c>
      <c r="E7641">
        <v>615100</v>
      </c>
      <c r="F7641" t="s">
        <v>24196</v>
      </c>
      <c r="G7641" s="7">
        <v>12.13</v>
      </c>
    </row>
    <row r="7642" spans="1:7" x14ac:dyDescent="0.3">
      <c r="A7642" s="310" t="s">
        <v>23990</v>
      </c>
      <c r="B7642" t="s">
        <v>24230</v>
      </c>
      <c r="C7642" t="s">
        <v>109</v>
      </c>
      <c r="D7642" t="s">
        <v>371</v>
      </c>
      <c r="E7642">
        <v>615100</v>
      </c>
      <c r="F7642" t="s">
        <v>24196</v>
      </c>
      <c r="G7642" s="7">
        <v>3193.17</v>
      </c>
    </row>
    <row r="7643" spans="1:7" x14ac:dyDescent="0.3">
      <c r="A7643" s="310" t="s">
        <v>23990</v>
      </c>
      <c r="B7643" t="s">
        <v>24230</v>
      </c>
      <c r="C7643" t="s">
        <v>109</v>
      </c>
      <c r="D7643" t="s">
        <v>374</v>
      </c>
      <c r="E7643">
        <v>615120</v>
      </c>
      <c r="F7643" t="s">
        <v>24196</v>
      </c>
      <c r="G7643" s="7">
        <v>104.03</v>
      </c>
    </row>
    <row r="7644" spans="1:7" x14ac:dyDescent="0.3">
      <c r="A7644" s="310" t="s">
        <v>23990</v>
      </c>
      <c r="B7644" t="s">
        <v>24230</v>
      </c>
      <c r="C7644" t="s">
        <v>109</v>
      </c>
      <c r="D7644" t="s">
        <v>374</v>
      </c>
      <c r="E7644">
        <v>617120</v>
      </c>
      <c r="F7644" t="s">
        <v>24196</v>
      </c>
      <c r="G7644" s="7">
        <v>516.95000000000005</v>
      </c>
    </row>
    <row r="7645" spans="1:7" x14ac:dyDescent="0.3">
      <c r="A7645" s="310" t="s">
        <v>23990</v>
      </c>
      <c r="B7645" t="s">
        <v>24230</v>
      </c>
      <c r="C7645" t="s">
        <v>109</v>
      </c>
      <c r="D7645" t="s">
        <v>373</v>
      </c>
      <c r="E7645">
        <v>615130</v>
      </c>
      <c r="F7645" t="s">
        <v>24196</v>
      </c>
      <c r="G7645" s="7">
        <v>1401.07</v>
      </c>
    </row>
    <row r="7646" spans="1:7" x14ac:dyDescent="0.3">
      <c r="A7646" s="310" t="s">
        <v>23990</v>
      </c>
      <c r="B7646" t="s">
        <v>24230</v>
      </c>
      <c r="C7646" t="s">
        <v>109</v>
      </c>
      <c r="D7646" t="s">
        <v>377</v>
      </c>
      <c r="E7646">
        <v>611120</v>
      </c>
      <c r="F7646" t="s">
        <v>24196</v>
      </c>
      <c r="G7646" s="7">
        <v>51.27</v>
      </c>
    </row>
    <row r="7647" spans="1:7" x14ac:dyDescent="0.3">
      <c r="A7647" s="310" t="s">
        <v>23990</v>
      </c>
      <c r="B7647" t="s">
        <v>24230</v>
      </c>
      <c r="C7647" t="s">
        <v>109</v>
      </c>
      <c r="D7647" t="s">
        <v>371</v>
      </c>
      <c r="E7647">
        <v>615100</v>
      </c>
      <c r="F7647" t="s">
        <v>24196</v>
      </c>
      <c r="G7647" s="7">
        <v>120.27</v>
      </c>
    </row>
    <row r="7648" spans="1:7" x14ac:dyDescent="0.3">
      <c r="A7648" s="310" t="s">
        <v>23990</v>
      </c>
      <c r="B7648" t="s">
        <v>24230</v>
      </c>
      <c r="C7648" t="s">
        <v>109</v>
      </c>
      <c r="D7648" t="s">
        <v>374</v>
      </c>
      <c r="E7648">
        <v>615120</v>
      </c>
      <c r="F7648" t="s">
        <v>24196</v>
      </c>
      <c r="G7648" s="7">
        <v>6.96</v>
      </c>
    </row>
    <row r="7649" spans="1:7" x14ac:dyDescent="0.3">
      <c r="A7649" s="310" t="s">
        <v>23990</v>
      </c>
      <c r="B7649" t="s">
        <v>24230</v>
      </c>
      <c r="C7649" t="s">
        <v>109</v>
      </c>
      <c r="D7649" t="s">
        <v>377</v>
      </c>
      <c r="E7649">
        <v>611110</v>
      </c>
      <c r="F7649" t="s">
        <v>24196</v>
      </c>
      <c r="G7649" s="7">
        <v>436.63</v>
      </c>
    </row>
    <row r="7650" spans="1:7" x14ac:dyDescent="0.3">
      <c r="A7650" s="310" t="s">
        <v>23990</v>
      </c>
      <c r="B7650" t="s">
        <v>24230</v>
      </c>
      <c r="C7650" t="s">
        <v>109</v>
      </c>
      <c r="D7650" t="s">
        <v>371</v>
      </c>
      <c r="E7650">
        <v>617100</v>
      </c>
      <c r="F7650" t="s">
        <v>24196</v>
      </c>
      <c r="G7650" s="7">
        <v>1200.02</v>
      </c>
    </row>
    <row r="7651" spans="1:7" x14ac:dyDescent="0.3">
      <c r="A7651" s="310" t="s">
        <v>23990</v>
      </c>
      <c r="B7651" t="s">
        <v>24230</v>
      </c>
      <c r="C7651" t="s">
        <v>109</v>
      </c>
      <c r="D7651" t="s">
        <v>373</v>
      </c>
      <c r="E7651">
        <v>615130</v>
      </c>
      <c r="F7651" t="s">
        <v>24196</v>
      </c>
      <c r="G7651" s="7">
        <v>9.89</v>
      </c>
    </row>
    <row r="7652" spans="1:7" x14ac:dyDescent="0.3">
      <c r="A7652" s="310" t="s">
        <v>23990</v>
      </c>
      <c r="B7652" t="s">
        <v>24230</v>
      </c>
      <c r="C7652" t="s">
        <v>109</v>
      </c>
      <c r="D7652" t="s">
        <v>371</v>
      </c>
      <c r="E7652">
        <v>615100</v>
      </c>
      <c r="F7652" t="s">
        <v>24196</v>
      </c>
      <c r="G7652" s="7">
        <v>120.27</v>
      </c>
    </row>
    <row r="7653" spans="1:7" x14ac:dyDescent="0.3">
      <c r="A7653" s="310" t="s">
        <v>23990</v>
      </c>
      <c r="B7653" t="s">
        <v>24230</v>
      </c>
      <c r="C7653" t="s">
        <v>109</v>
      </c>
      <c r="D7653" t="s">
        <v>373</v>
      </c>
      <c r="E7653">
        <v>615130</v>
      </c>
      <c r="F7653" t="s">
        <v>24196</v>
      </c>
      <c r="G7653" s="7">
        <v>2.1800000000000002</v>
      </c>
    </row>
    <row r="7654" spans="1:7" x14ac:dyDescent="0.3">
      <c r="A7654" s="310" t="s">
        <v>23990</v>
      </c>
      <c r="B7654" t="s">
        <v>24230</v>
      </c>
      <c r="C7654" t="s">
        <v>109</v>
      </c>
      <c r="D7654" t="s">
        <v>374</v>
      </c>
      <c r="E7654">
        <v>615120</v>
      </c>
      <c r="F7654" t="s">
        <v>24196</v>
      </c>
      <c r="G7654" s="7">
        <v>2410.75</v>
      </c>
    </row>
    <row r="7655" spans="1:7" x14ac:dyDescent="0.3">
      <c r="A7655" s="310" t="s">
        <v>23990</v>
      </c>
      <c r="B7655" t="s">
        <v>24230</v>
      </c>
      <c r="C7655" t="s">
        <v>109</v>
      </c>
      <c r="D7655" t="s">
        <v>373</v>
      </c>
      <c r="E7655">
        <v>615130</v>
      </c>
      <c r="F7655" t="s">
        <v>24196</v>
      </c>
      <c r="G7655" s="7">
        <v>1133.98</v>
      </c>
    </row>
    <row r="7656" spans="1:7" x14ac:dyDescent="0.3">
      <c r="A7656" s="310" t="s">
        <v>23990</v>
      </c>
      <c r="B7656" t="s">
        <v>24230</v>
      </c>
      <c r="C7656" t="s">
        <v>109</v>
      </c>
      <c r="D7656" t="s">
        <v>373</v>
      </c>
      <c r="E7656">
        <v>617150</v>
      </c>
      <c r="F7656" t="s">
        <v>24196</v>
      </c>
      <c r="G7656" s="7">
        <v>403.33</v>
      </c>
    </row>
    <row r="7657" spans="1:7" x14ac:dyDescent="0.3">
      <c r="A7657" s="310" t="s">
        <v>23990</v>
      </c>
      <c r="B7657" t="s">
        <v>24230</v>
      </c>
      <c r="C7657" t="s">
        <v>109</v>
      </c>
      <c r="D7657" t="s">
        <v>373</v>
      </c>
      <c r="E7657">
        <v>615130</v>
      </c>
      <c r="F7657" t="s">
        <v>24196</v>
      </c>
      <c r="G7657" s="7">
        <v>9.89</v>
      </c>
    </row>
    <row r="7658" spans="1:7" x14ac:dyDescent="0.3">
      <c r="A7658" s="310" t="s">
        <v>23990</v>
      </c>
      <c r="B7658" t="s">
        <v>24230</v>
      </c>
      <c r="C7658" t="s">
        <v>109</v>
      </c>
      <c r="D7658" t="s">
        <v>371</v>
      </c>
      <c r="E7658">
        <v>615100</v>
      </c>
      <c r="F7658" t="s">
        <v>24196</v>
      </c>
      <c r="G7658" s="7">
        <v>8.4700000000000006</v>
      </c>
    </row>
    <row r="7659" spans="1:7" x14ac:dyDescent="0.3">
      <c r="A7659" s="310" t="s">
        <v>23990</v>
      </c>
      <c r="B7659" t="s">
        <v>24230</v>
      </c>
      <c r="C7659" t="s">
        <v>109</v>
      </c>
      <c r="D7659" t="s">
        <v>371</v>
      </c>
      <c r="E7659">
        <v>615100</v>
      </c>
      <c r="F7659" t="s">
        <v>24196</v>
      </c>
      <c r="G7659" s="7">
        <v>-120.27</v>
      </c>
    </row>
    <row r="7660" spans="1:7" x14ac:dyDescent="0.3">
      <c r="A7660" s="310" t="s">
        <v>23990</v>
      </c>
      <c r="B7660" t="s">
        <v>24230</v>
      </c>
      <c r="C7660" t="s">
        <v>109</v>
      </c>
      <c r="D7660" t="s">
        <v>373</v>
      </c>
      <c r="E7660">
        <v>615130</v>
      </c>
      <c r="F7660" t="s">
        <v>24196</v>
      </c>
      <c r="G7660" s="7">
        <v>1977.13</v>
      </c>
    </row>
    <row r="7661" spans="1:7" x14ac:dyDescent="0.3">
      <c r="A7661" s="310" t="s">
        <v>23990</v>
      </c>
      <c r="B7661" t="s">
        <v>24230</v>
      </c>
      <c r="C7661" t="s">
        <v>109</v>
      </c>
      <c r="D7661" t="s">
        <v>371</v>
      </c>
      <c r="E7661">
        <v>616100</v>
      </c>
      <c r="F7661" t="s">
        <v>24196</v>
      </c>
      <c r="G7661" s="7">
        <v>441.47</v>
      </c>
    </row>
    <row r="7662" spans="1:7" x14ac:dyDescent="0.3">
      <c r="A7662" s="310" t="s">
        <v>23990</v>
      </c>
      <c r="B7662" t="s">
        <v>24230</v>
      </c>
      <c r="C7662" t="s">
        <v>109</v>
      </c>
      <c r="D7662" t="s">
        <v>371</v>
      </c>
      <c r="E7662">
        <v>615100</v>
      </c>
      <c r="F7662" t="s">
        <v>24196</v>
      </c>
      <c r="G7662" s="7">
        <v>-83.4</v>
      </c>
    </row>
    <row r="7663" spans="1:7" x14ac:dyDescent="0.3">
      <c r="A7663" s="310" t="s">
        <v>23990</v>
      </c>
      <c r="B7663" t="s">
        <v>24230</v>
      </c>
      <c r="C7663" t="s">
        <v>109</v>
      </c>
      <c r="D7663" t="s">
        <v>373</v>
      </c>
      <c r="E7663">
        <v>615130</v>
      </c>
      <c r="F7663" t="s">
        <v>24196</v>
      </c>
      <c r="G7663" s="7">
        <v>1977.13</v>
      </c>
    </row>
    <row r="7664" spans="1:7" x14ac:dyDescent="0.3">
      <c r="A7664" s="310" t="s">
        <v>23990</v>
      </c>
      <c r="B7664" t="s">
        <v>24230</v>
      </c>
      <c r="C7664" t="s">
        <v>109</v>
      </c>
      <c r="D7664" t="s">
        <v>375</v>
      </c>
      <c r="E7664">
        <v>615140</v>
      </c>
      <c r="F7664" t="s">
        <v>24196</v>
      </c>
      <c r="G7664" s="7">
        <v>6.58</v>
      </c>
    </row>
    <row r="7665" spans="1:7" x14ac:dyDescent="0.3">
      <c r="A7665" s="310" t="s">
        <v>23990</v>
      </c>
      <c r="B7665" t="s">
        <v>24230</v>
      </c>
      <c r="C7665" t="s">
        <v>109</v>
      </c>
      <c r="D7665" t="s">
        <v>377</v>
      </c>
      <c r="E7665">
        <v>611110</v>
      </c>
      <c r="F7665" t="s">
        <v>24196</v>
      </c>
      <c r="G7665" s="7">
        <v>430.43</v>
      </c>
    </row>
    <row r="7666" spans="1:7" x14ac:dyDescent="0.3">
      <c r="A7666" s="310" t="s">
        <v>23990</v>
      </c>
      <c r="B7666" t="s">
        <v>24230</v>
      </c>
      <c r="C7666" t="s">
        <v>109</v>
      </c>
      <c r="D7666" t="s">
        <v>371</v>
      </c>
      <c r="E7666">
        <v>615100</v>
      </c>
      <c r="F7666" t="s">
        <v>24196</v>
      </c>
      <c r="G7666" s="7">
        <v>3360.17</v>
      </c>
    </row>
    <row r="7667" spans="1:7" x14ac:dyDescent="0.3">
      <c r="A7667" s="310" t="s">
        <v>23990</v>
      </c>
      <c r="B7667" t="s">
        <v>24230</v>
      </c>
      <c r="C7667" t="s">
        <v>109</v>
      </c>
      <c r="D7667" t="s">
        <v>371</v>
      </c>
      <c r="E7667">
        <v>617100</v>
      </c>
      <c r="F7667" t="s">
        <v>24196</v>
      </c>
      <c r="G7667" s="7">
        <v>258.08999999999997</v>
      </c>
    </row>
    <row r="7668" spans="1:7" x14ac:dyDescent="0.3">
      <c r="A7668" s="310" t="s">
        <v>23990</v>
      </c>
      <c r="B7668" t="s">
        <v>24230</v>
      </c>
      <c r="C7668" t="s">
        <v>109</v>
      </c>
      <c r="D7668" t="s">
        <v>377</v>
      </c>
      <c r="E7668">
        <v>611110</v>
      </c>
      <c r="F7668" t="s">
        <v>24196</v>
      </c>
      <c r="G7668" s="7">
        <v>2.1800000000000002</v>
      </c>
    </row>
    <row r="7669" spans="1:7" x14ac:dyDescent="0.3">
      <c r="A7669" s="310" t="s">
        <v>23990</v>
      </c>
      <c r="B7669" t="s">
        <v>24230</v>
      </c>
      <c r="C7669" t="s">
        <v>109</v>
      </c>
      <c r="D7669" t="s">
        <v>375</v>
      </c>
      <c r="E7669">
        <v>615140</v>
      </c>
      <c r="F7669" t="s">
        <v>24196</v>
      </c>
      <c r="G7669" s="7">
        <v>286.49</v>
      </c>
    </row>
    <row r="7670" spans="1:7" x14ac:dyDescent="0.3">
      <c r="A7670" s="310" t="s">
        <v>23990</v>
      </c>
      <c r="B7670" t="s">
        <v>24230</v>
      </c>
      <c r="C7670" t="s">
        <v>109</v>
      </c>
      <c r="D7670" t="s">
        <v>371</v>
      </c>
      <c r="E7670">
        <v>616100</v>
      </c>
      <c r="F7670" t="s">
        <v>24196</v>
      </c>
      <c r="G7670" s="7">
        <v>441.47</v>
      </c>
    </row>
    <row r="7671" spans="1:7" x14ac:dyDescent="0.3">
      <c r="A7671" s="310" t="s">
        <v>23990</v>
      </c>
      <c r="B7671" t="s">
        <v>24230</v>
      </c>
      <c r="C7671" t="s">
        <v>109</v>
      </c>
      <c r="D7671" t="s">
        <v>375</v>
      </c>
      <c r="E7671">
        <v>615140</v>
      </c>
      <c r="F7671" t="s">
        <v>24196</v>
      </c>
      <c r="G7671" s="7">
        <v>1315.55</v>
      </c>
    </row>
    <row r="7672" spans="1:7" x14ac:dyDescent="0.3">
      <c r="A7672" s="310" t="s">
        <v>23990</v>
      </c>
      <c r="B7672" t="s">
        <v>24230</v>
      </c>
      <c r="C7672" t="s">
        <v>109</v>
      </c>
      <c r="D7672" t="s">
        <v>371</v>
      </c>
      <c r="E7672">
        <v>615100</v>
      </c>
      <c r="F7672" t="s">
        <v>24196</v>
      </c>
      <c r="G7672" s="7">
        <v>74.989999999999995</v>
      </c>
    </row>
    <row r="7673" spans="1:7" x14ac:dyDescent="0.3">
      <c r="A7673" s="310" t="s">
        <v>23990</v>
      </c>
      <c r="B7673" t="s">
        <v>24230</v>
      </c>
      <c r="C7673" t="s">
        <v>109</v>
      </c>
      <c r="D7673" t="s">
        <v>371</v>
      </c>
      <c r="E7673">
        <v>616100</v>
      </c>
      <c r="F7673" t="s">
        <v>24196</v>
      </c>
      <c r="G7673" s="7">
        <v>97.51</v>
      </c>
    </row>
    <row r="7674" spans="1:7" x14ac:dyDescent="0.3">
      <c r="A7674" s="310" t="s">
        <v>23990</v>
      </c>
      <c r="B7674" t="s">
        <v>24230</v>
      </c>
      <c r="C7674" t="s">
        <v>109</v>
      </c>
      <c r="D7674" t="s">
        <v>373</v>
      </c>
      <c r="E7674">
        <v>617150</v>
      </c>
      <c r="F7674" t="s">
        <v>24196</v>
      </c>
      <c r="G7674" s="7">
        <v>433.75</v>
      </c>
    </row>
    <row r="7675" spans="1:7" x14ac:dyDescent="0.3">
      <c r="A7675" s="310" t="s">
        <v>23990</v>
      </c>
      <c r="B7675" t="s">
        <v>24230</v>
      </c>
      <c r="C7675" t="s">
        <v>109</v>
      </c>
      <c r="D7675" t="s">
        <v>371</v>
      </c>
      <c r="E7675">
        <v>615100</v>
      </c>
      <c r="F7675" t="s">
        <v>24196</v>
      </c>
      <c r="G7675" s="7">
        <v>8.19</v>
      </c>
    </row>
    <row r="7676" spans="1:7" x14ac:dyDescent="0.3">
      <c r="A7676" s="310" t="s">
        <v>23990</v>
      </c>
      <c r="B7676" t="s">
        <v>24230</v>
      </c>
      <c r="C7676" t="s">
        <v>109</v>
      </c>
      <c r="D7676" t="s">
        <v>373</v>
      </c>
      <c r="E7676">
        <v>616160</v>
      </c>
      <c r="F7676" t="s">
        <v>24196</v>
      </c>
      <c r="G7676" s="7">
        <v>234.02</v>
      </c>
    </row>
    <row r="7677" spans="1:7" x14ac:dyDescent="0.3">
      <c r="A7677" s="310" t="s">
        <v>23990</v>
      </c>
      <c r="B7677" t="s">
        <v>24230</v>
      </c>
      <c r="C7677" t="s">
        <v>109</v>
      </c>
      <c r="D7677" t="s">
        <v>373</v>
      </c>
      <c r="E7677">
        <v>617150</v>
      </c>
      <c r="F7677" t="s">
        <v>24196</v>
      </c>
      <c r="G7677" s="7">
        <v>403.33</v>
      </c>
    </row>
    <row r="7678" spans="1:7" x14ac:dyDescent="0.3">
      <c r="A7678" s="310" t="s">
        <v>23990</v>
      </c>
      <c r="B7678" t="s">
        <v>24230</v>
      </c>
      <c r="C7678" t="s">
        <v>109</v>
      </c>
      <c r="D7678" t="s">
        <v>371</v>
      </c>
      <c r="E7678">
        <v>617100</v>
      </c>
      <c r="F7678" t="s">
        <v>24196</v>
      </c>
      <c r="G7678" s="7">
        <v>545.72</v>
      </c>
    </row>
    <row r="7679" spans="1:7" x14ac:dyDescent="0.3">
      <c r="A7679" s="310" t="s">
        <v>23990</v>
      </c>
      <c r="B7679" t="s">
        <v>24230</v>
      </c>
      <c r="C7679" t="s">
        <v>109</v>
      </c>
      <c r="D7679" t="s">
        <v>371</v>
      </c>
      <c r="E7679">
        <v>615100</v>
      </c>
      <c r="F7679" t="s">
        <v>24196</v>
      </c>
      <c r="G7679" s="7">
        <v>254.08</v>
      </c>
    </row>
    <row r="7680" spans="1:7" x14ac:dyDescent="0.3">
      <c r="A7680" s="310" t="s">
        <v>23990</v>
      </c>
      <c r="B7680" t="s">
        <v>24230</v>
      </c>
      <c r="C7680" t="s">
        <v>109</v>
      </c>
      <c r="D7680" t="s">
        <v>373</v>
      </c>
      <c r="E7680">
        <v>617150</v>
      </c>
      <c r="F7680" t="s">
        <v>24196</v>
      </c>
      <c r="G7680" s="7">
        <v>403.33</v>
      </c>
    </row>
    <row r="7681" spans="1:7" x14ac:dyDescent="0.3">
      <c r="A7681" s="310" t="s">
        <v>23990</v>
      </c>
      <c r="B7681" t="s">
        <v>24230</v>
      </c>
      <c r="C7681" t="s">
        <v>109</v>
      </c>
      <c r="D7681" t="s">
        <v>373</v>
      </c>
      <c r="E7681">
        <v>615130</v>
      </c>
      <c r="F7681" t="s">
        <v>24196</v>
      </c>
      <c r="G7681" s="7">
        <v>9.89</v>
      </c>
    </row>
    <row r="7682" spans="1:7" x14ac:dyDescent="0.3">
      <c r="A7682" s="310" t="s">
        <v>23990</v>
      </c>
      <c r="B7682" t="s">
        <v>24230</v>
      </c>
      <c r="C7682" t="s">
        <v>109</v>
      </c>
      <c r="D7682" t="s">
        <v>371</v>
      </c>
      <c r="E7682">
        <v>615100</v>
      </c>
      <c r="F7682" t="s">
        <v>24196</v>
      </c>
      <c r="G7682" s="7">
        <v>16.8</v>
      </c>
    </row>
    <row r="7683" spans="1:7" x14ac:dyDescent="0.3">
      <c r="A7683" s="310" t="s">
        <v>23990</v>
      </c>
      <c r="B7683" t="s">
        <v>24230</v>
      </c>
      <c r="C7683" t="s">
        <v>109</v>
      </c>
      <c r="D7683" t="s">
        <v>373</v>
      </c>
      <c r="E7683">
        <v>617150</v>
      </c>
      <c r="F7683" t="s">
        <v>24196</v>
      </c>
      <c r="G7683" s="7">
        <v>451.1</v>
      </c>
    </row>
    <row r="7684" spans="1:7" x14ac:dyDescent="0.3">
      <c r="A7684" s="310" t="s">
        <v>23990</v>
      </c>
      <c r="B7684" t="s">
        <v>24230</v>
      </c>
      <c r="C7684" t="s">
        <v>109</v>
      </c>
      <c r="D7684" t="s">
        <v>374</v>
      </c>
      <c r="E7684">
        <v>617120</v>
      </c>
      <c r="F7684" t="s">
        <v>24196</v>
      </c>
      <c r="G7684" s="7">
        <v>284.04000000000002</v>
      </c>
    </row>
    <row r="7685" spans="1:7" x14ac:dyDescent="0.3">
      <c r="A7685" s="310" t="s">
        <v>23990</v>
      </c>
      <c r="B7685" t="s">
        <v>24230</v>
      </c>
      <c r="C7685" t="s">
        <v>109</v>
      </c>
      <c r="D7685" t="s">
        <v>373</v>
      </c>
      <c r="E7685">
        <v>615130</v>
      </c>
      <c r="F7685" t="s">
        <v>24196</v>
      </c>
      <c r="G7685" s="7">
        <v>2.46</v>
      </c>
    </row>
    <row r="7686" spans="1:7" x14ac:dyDescent="0.3">
      <c r="A7686" s="310" t="s">
        <v>23990</v>
      </c>
      <c r="B7686" t="s">
        <v>24230</v>
      </c>
      <c r="C7686" t="s">
        <v>109</v>
      </c>
      <c r="D7686" t="s">
        <v>371</v>
      </c>
      <c r="E7686">
        <v>616100</v>
      </c>
      <c r="F7686" t="s">
        <v>24196</v>
      </c>
      <c r="G7686" s="7">
        <v>467.82</v>
      </c>
    </row>
    <row r="7687" spans="1:7" x14ac:dyDescent="0.3">
      <c r="A7687" s="310" t="s">
        <v>23990</v>
      </c>
      <c r="B7687" t="s">
        <v>24230</v>
      </c>
      <c r="C7687" t="s">
        <v>109</v>
      </c>
      <c r="D7687" t="s">
        <v>374</v>
      </c>
      <c r="E7687">
        <v>615120</v>
      </c>
      <c r="F7687" t="s">
        <v>24196</v>
      </c>
      <c r="G7687" s="7">
        <v>1392.37</v>
      </c>
    </row>
    <row r="7688" spans="1:7" x14ac:dyDescent="0.3">
      <c r="A7688" s="310" t="s">
        <v>23990</v>
      </c>
      <c r="B7688" t="s">
        <v>24230</v>
      </c>
      <c r="C7688" t="s">
        <v>109</v>
      </c>
      <c r="D7688" t="s">
        <v>371</v>
      </c>
      <c r="E7688">
        <v>615100</v>
      </c>
      <c r="F7688" t="s">
        <v>24196</v>
      </c>
      <c r="G7688" s="7">
        <v>2354.33</v>
      </c>
    </row>
    <row r="7689" spans="1:7" x14ac:dyDescent="0.3">
      <c r="A7689" s="310" t="s">
        <v>23990</v>
      </c>
      <c r="B7689" t="s">
        <v>24230</v>
      </c>
      <c r="C7689" t="s">
        <v>109</v>
      </c>
      <c r="D7689" t="s">
        <v>373</v>
      </c>
      <c r="E7689">
        <v>615130</v>
      </c>
      <c r="F7689" t="s">
        <v>24196</v>
      </c>
      <c r="G7689" s="7">
        <v>436.63</v>
      </c>
    </row>
    <row r="7690" spans="1:7" x14ac:dyDescent="0.3">
      <c r="A7690" s="310" t="s">
        <v>23990</v>
      </c>
      <c r="B7690" t="s">
        <v>24230</v>
      </c>
      <c r="C7690" t="s">
        <v>109</v>
      </c>
      <c r="D7690" t="s">
        <v>373</v>
      </c>
      <c r="E7690">
        <v>615130</v>
      </c>
      <c r="F7690" t="s">
        <v>24196</v>
      </c>
      <c r="G7690" s="7">
        <v>5.87</v>
      </c>
    </row>
    <row r="7691" spans="1:7" x14ac:dyDescent="0.3">
      <c r="A7691" s="310" t="s">
        <v>23990</v>
      </c>
      <c r="B7691" t="s">
        <v>24230</v>
      </c>
      <c r="C7691" t="s">
        <v>109</v>
      </c>
      <c r="D7691" t="s">
        <v>371</v>
      </c>
      <c r="E7691">
        <v>616100</v>
      </c>
      <c r="F7691" t="s">
        <v>24196</v>
      </c>
      <c r="G7691" s="7">
        <v>454.8</v>
      </c>
    </row>
    <row r="7692" spans="1:7" x14ac:dyDescent="0.3">
      <c r="A7692" s="310" t="s">
        <v>23990</v>
      </c>
      <c r="B7692" t="s">
        <v>24230</v>
      </c>
      <c r="C7692" t="s">
        <v>109</v>
      </c>
      <c r="D7692" t="s">
        <v>371</v>
      </c>
      <c r="E7692">
        <v>615100</v>
      </c>
      <c r="F7692" t="s">
        <v>24196</v>
      </c>
      <c r="G7692" s="7">
        <v>3728.21</v>
      </c>
    </row>
    <row r="7693" spans="1:7" x14ac:dyDescent="0.3">
      <c r="A7693" s="310" t="s">
        <v>23990</v>
      </c>
      <c r="B7693" t="s">
        <v>24230</v>
      </c>
      <c r="C7693" t="s">
        <v>109</v>
      </c>
      <c r="D7693" t="s">
        <v>373</v>
      </c>
      <c r="E7693">
        <v>615130</v>
      </c>
      <c r="F7693" t="s">
        <v>24196</v>
      </c>
      <c r="G7693" s="7">
        <v>7.08</v>
      </c>
    </row>
    <row r="7694" spans="1:7" x14ac:dyDescent="0.3">
      <c r="A7694" s="310" t="s">
        <v>23990</v>
      </c>
      <c r="B7694" t="s">
        <v>24230</v>
      </c>
      <c r="C7694" t="s">
        <v>109</v>
      </c>
      <c r="D7694" t="s">
        <v>373</v>
      </c>
      <c r="E7694">
        <v>615130</v>
      </c>
      <c r="F7694" t="s">
        <v>24196</v>
      </c>
      <c r="G7694" s="7">
        <v>6.08</v>
      </c>
    </row>
    <row r="7695" spans="1:7" x14ac:dyDescent="0.3">
      <c r="A7695" s="310" t="s">
        <v>23990</v>
      </c>
      <c r="B7695" t="s">
        <v>24230</v>
      </c>
      <c r="C7695" t="s">
        <v>109</v>
      </c>
      <c r="D7695" t="s">
        <v>373</v>
      </c>
      <c r="E7695">
        <v>615130</v>
      </c>
      <c r="F7695" t="s">
        <v>24196</v>
      </c>
      <c r="G7695" s="7">
        <v>1977.13</v>
      </c>
    </row>
    <row r="7696" spans="1:7" x14ac:dyDescent="0.3">
      <c r="A7696" s="310" t="s">
        <v>23990</v>
      </c>
      <c r="B7696" t="s">
        <v>24230</v>
      </c>
      <c r="C7696" t="s">
        <v>109</v>
      </c>
      <c r="D7696" t="s">
        <v>371</v>
      </c>
      <c r="E7696">
        <v>615100</v>
      </c>
      <c r="F7696" t="s">
        <v>24196</v>
      </c>
      <c r="G7696" s="7">
        <v>18.64</v>
      </c>
    </row>
    <row r="7697" spans="1:7" x14ac:dyDescent="0.3">
      <c r="A7697" s="310" t="s">
        <v>23990</v>
      </c>
      <c r="B7697" t="s">
        <v>24230</v>
      </c>
      <c r="C7697" t="s">
        <v>109</v>
      </c>
      <c r="D7697" t="s">
        <v>371</v>
      </c>
      <c r="E7697">
        <v>617100</v>
      </c>
      <c r="F7697" t="s">
        <v>24196</v>
      </c>
      <c r="G7697" s="7">
        <v>1234.3499999999999</v>
      </c>
    </row>
    <row r="7698" spans="1:7" x14ac:dyDescent="0.3">
      <c r="A7698" s="310" t="s">
        <v>23990</v>
      </c>
      <c r="B7698" t="s">
        <v>24230</v>
      </c>
      <c r="C7698" t="s">
        <v>109</v>
      </c>
      <c r="D7698" t="s">
        <v>373</v>
      </c>
      <c r="E7698">
        <v>617150</v>
      </c>
      <c r="F7698" t="s">
        <v>24196</v>
      </c>
      <c r="G7698" s="7">
        <v>403.33</v>
      </c>
    </row>
    <row r="7699" spans="1:7" x14ac:dyDescent="0.3">
      <c r="A7699" s="310" t="s">
        <v>23990</v>
      </c>
      <c r="B7699" t="s">
        <v>24230</v>
      </c>
      <c r="C7699" t="s">
        <v>109</v>
      </c>
      <c r="D7699" t="s">
        <v>373</v>
      </c>
      <c r="E7699">
        <v>616160</v>
      </c>
      <c r="F7699" t="s">
        <v>24196</v>
      </c>
      <c r="G7699" s="7">
        <v>234.02</v>
      </c>
    </row>
    <row r="7700" spans="1:7" x14ac:dyDescent="0.3">
      <c r="A7700" s="310" t="s">
        <v>23990</v>
      </c>
      <c r="B7700" t="s">
        <v>24230</v>
      </c>
      <c r="C7700" t="s">
        <v>109</v>
      </c>
      <c r="D7700" t="s">
        <v>371</v>
      </c>
      <c r="E7700">
        <v>617100</v>
      </c>
      <c r="F7700" t="s">
        <v>24196</v>
      </c>
      <c r="G7700" s="7">
        <v>1014.08</v>
      </c>
    </row>
    <row r="7701" spans="1:7" x14ac:dyDescent="0.3">
      <c r="A7701" s="310" t="s">
        <v>23990</v>
      </c>
      <c r="B7701" t="s">
        <v>24230</v>
      </c>
      <c r="C7701" t="s">
        <v>109</v>
      </c>
      <c r="D7701" t="s">
        <v>373</v>
      </c>
      <c r="E7701">
        <v>616160</v>
      </c>
      <c r="F7701" t="s">
        <v>24196</v>
      </c>
      <c r="G7701" s="7">
        <v>220.74</v>
      </c>
    </row>
    <row r="7702" spans="1:7" x14ac:dyDescent="0.3">
      <c r="A7702" s="310" t="s">
        <v>23990</v>
      </c>
      <c r="B7702" t="s">
        <v>24230</v>
      </c>
      <c r="C7702" t="s">
        <v>109</v>
      </c>
      <c r="D7702" t="s">
        <v>371</v>
      </c>
      <c r="E7702">
        <v>615100</v>
      </c>
      <c r="F7702" t="s">
        <v>24196</v>
      </c>
      <c r="G7702" s="7">
        <v>1799.8</v>
      </c>
    </row>
    <row r="7703" spans="1:7" x14ac:dyDescent="0.3">
      <c r="A7703" s="310" t="s">
        <v>23990</v>
      </c>
      <c r="B7703" t="s">
        <v>24230</v>
      </c>
      <c r="C7703" t="s">
        <v>109</v>
      </c>
      <c r="D7703" t="s">
        <v>373</v>
      </c>
      <c r="E7703">
        <v>615130</v>
      </c>
      <c r="F7703" t="s">
        <v>24196</v>
      </c>
      <c r="G7703" s="7">
        <v>316.33999999999997</v>
      </c>
    </row>
    <row r="7704" spans="1:7" x14ac:dyDescent="0.3">
      <c r="A7704" s="310" t="s">
        <v>23990</v>
      </c>
      <c r="B7704" t="s">
        <v>24230</v>
      </c>
      <c r="C7704" t="s">
        <v>109</v>
      </c>
      <c r="D7704" t="s">
        <v>377</v>
      </c>
      <c r="E7704">
        <v>611110</v>
      </c>
      <c r="F7704" t="s">
        <v>24196</v>
      </c>
      <c r="G7704" s="7">
        <v>523.96</v>
      </c>
    </row>
    <row r="7705" spans="1:7" x14ac:dyDescent="0.3">
      <c r="A7705" s="310" t="s">
        <v>23990</v>
      </c>
      <c r="B7705" t="s">
        <v>24230</v>
      </c>
      <c r="C7705" t="s">
        <v>109</v>
      </c>
      <c r="D7705" t="s">
        <v>377</v>
      </c>
      <c r="E7705">
        <v>611120</v>
      </c>
      <c r="F7705" t="s">
        <v>24196</v>
      </c>
      <c r="G7705" s="7">
        <v>2.94</v>
      </c>
    </row>
    <row r="7706" spans="1:7" x14ac:dyDescent="0.3">
      <c r="A7706" s="310" t="s">
        <v>23990</v>
      </c>
      <c r="B7706" t="s">
        <v>24230</v>
      </c>
      <c r="C7706" t="s">
        <v>109</v>
      </c>
      <c r="D7706" t="s">
        <v>373</v>
      </c>
      <c r="E7706">
        <v>615130</v>
      </c>
      <c r="F7706" t="s">
        <v>24196</v>
      </c>
      <c r="G7706" s="7">
        <v>1977.13</v>
      </c>
    </row>
    <row r="7707" spans="1:7" x14ac:dyDescent="0.3">
      <c r="A7707" s="310" t="s">
        <v>23990</v>
      </c>
      <c r="B7707" t="s">
        <v>24230</v>
      </c>
      <c r="C7707" t="s">
        <v>109</v>
      </c>
      <c r="D7707" t="s">
        <v>373</v>
      </c>
      <c r="E7707">
        <v>617150</v>
      </c>
      <c r="F7707" t="s">
        <v>24196</v>
      </c>
      <c r="G7707" s="7">
        <v>403.33</v>
      </c>
    </row>
    <row r="7708" spans="1:7" x14ac:dyDescent="0.3">
      <c r="A7708" s="310" t="s">
        <v>23990</v>
      </c>
      <c r="B7708" t="s">
        <v>24230</v>
      </c>
      <c r="C7708" t="s">
        <v>109</v>
      </c>
      <c r="D7708" t="s">
        <v>377</v>
      </c>
      <c r="E7708">
        <v>611120</v>
      </c>
      <c r="F7708" t="s">
        <v>24196</v>
      </c>
      <c r="G7708" s="7">
        <v>44.48</v>
      </c>
    </row>
    <row r="7709" spans="1:7" x14ac:dyDescent="0.3">
      <c r="A7709" s="310" t="s">
        <v>23990</v>
      </c>
      <c r="B7709" t="s">
        <v>24230</v>
      </c>
      <c r="C7709" t="s">
        <v>109</v>
      </c>
      <c r="D7709" t="s">
        <v>373</v>
      </c>
      <c r="E7709">
        <v>616160</v>
      </c>
      <c r="F7709" t="s">
        <v>24196</v>
      </c>
      <c r="G7709" s="7">
        <v>269.14</v>
      </c>
    </row>
    <row r="7710" spans="1:7" x14ac:dyDescent="0.3">
      <c r="A7710" s="310" t="s">
        <v>23990</v>
      </c>
      <c r="B7710" t="s">
        <v>24230</v>
      </c>
      <c r="C7710" t="s">
        <v>109</v>
      </c>
      <c r="D7710" t="s">
        <v>371</v>
      </c>
      <c r="E7710">
        <v>615100</v>
      </c>
      <c r="F7710" t="s">
        <v>24196</v>
      </c>
      <c r="G7710" s="7">
        <v>899.9</v>
      </c>
    </row>
    <row r="7711" spans="1:7" x14ac:dyDescent="0.3">
      <c r="A7711" s="310" t="s">
        <v>23990</v>
      </c>
      <c r="B7711" t="s">
        <v>24230</v>
      </c>
      <c r="C7711" t="s">
        <v>109</v>
      </c>
      <c r="D7711" t="s">
        <v>375</v>
      </c>
      <c r="E7711">
        <v>615140</v>
      </c>
      <c r="F7711" t="s">
        <v>24196</v>
      </c>
      <c r="G7711" s="7">
        <v>1090.78</v>
      </c>
    </row>
    <row r="7712" spans="1:7" x14ac:dyDescent="0.3">
      <c r="A7712" s="310" t="s">
        <v>23990</v>
      </c>
      <c r="B7712" t="s">
        <v>24230</v>
      </c>
      <c r="C7712" t="s">
        <v>109</v>
      </c>
      <c r="D7712" t="s">
        <v>373</v>
      </c>
      <c r="E7712">
        <v>617150</v>
      </c>
      <c r="F7712" t="s">
        <v>24196</v>
      </c>
      <c r="G7712" s="7">
        <v>403.33</v>
      </c>
    </row>
    <row r="7713" spans="1:7" x14ac:dyDescent="0.3">
      <c r="A7713" s="310" t="s">
        <v>23990</v>
      </c>
      <c r="B7713" t="s">
        <v>24230</v>
      </c>
      <c r="C7713" t="s">
        <v>109</v>
      </c>
      <c r="D7713" t="s">
        <v>373</v>
      </c>
      <c r="E7713">
        <v>617150</v>
      </c>
      <c r="F7713" t="s">
        <v>24196</v>
      </c>
      <c r="G7713" s="7">
        <v>403.33</v>
      </c>
    </row>
    <row r="7714" spans="1:7" x14ac:dyDescent="0.3">
      <c r="A7714" s="310" t="s">
        <v>23990</v>
      </c>
      <c r="B7714" t="s">
        <v>24230</v>
      </c>
      <c r="C7714" t="s">
        <v>109</v>
      </c>
      <c r="D7714" t="s">
        <v>371</v>
      </c>
      <c r="E7714">
        <v>615100</v>
      </c>
      <c r="F7714" t="s">
        <v>24196</v>
      </c>
      <c r="G7714" s="7">
        <v>4499.5</v>
      </c>
    </row>
    <row r="7715" spans="1:7" x14ac:dyDescent="0.3">
      <c r="A7715" s="310" t="s">
        <v>23990</v>
      </c>
      <c r="B7715" t="s">
        <v>24230</v>
      </c>
      <c r="C7715" t="s">
        <v>109</v>
      </c>
      <c r="D7715" t="s">
        <v>371</v>
      </c>
      <c r="E7715">
        <v>615100</v>
      </c>
      <c r="F7715" t="s">
        <v>24196</v>
      </c>
      <c r="G7715" s="7">
        <v>8.4700000000000006</v>
      </c>
    </row>
    <row r="7716" spans="1:7" x14ac:dyDescent="0.3">
      <c r="A7716" s="310" t="s">
        <v>23990</v>
      </c>
      <c r="B7716" t="s">
        <v>24230</v>
      </c>
      <c r="C7716" t="s">
        <v>109</v>
      </c>
      <c r="D7716" t="s">
        <v>371</v>
      </c>
      <c r="E7716">
        <v>615100</v>
      </c>
      <c r="F7716" t="s">
        <v>24196</v>
      </c>
      <c r="G7716" s="7">
        <v>9.51</v>
      </c>
    </row>
    <row r="7717" spans="1:7" x14ac:dyDescent="0.3">
      <c r="A7717" s="310" t="s">
        <v>23990</v>
      </c>
      <c r="B7717" t="s">
        <v>24230</v>
      </c>
      <c r="C7717" t="s">
        <v>109</v>
      </c>
      <c r="D7717" t="s">
        <v>373</v>
      </c>
      <c r="E7717">
        <v>616160</v>
      </c>
      <c r="F7717" t="s">
        <v>24196</v>
      </c>
      <c r="G7717" s="7">
        <v>234.02</v>
      </c>
    </row>
    <row r="7718" spans="1:7" x14ac:dyDescent="0.3">
      <c r="A7718" s="310" t="s">
        <v>23990</v>
      </c>
      <c r="B7718" t="s">
        <v>24230</v>
      </c>
      <c r="C7718" t="s">
        <v>109</v>
      </c>
      <c r="D7718" t="s">
        <v>371</v>
      </c>
      <c r="E7718">
        <v>615100</v>
      </c>
      <c r="F7718" t="s">
        <v>24196</v>
      </c>
      <c r="G7718" s="7">
        <v>4.5</v>
      </c>
    </row>
    <row r="7719" spans="1:7" x14ac:dyDescent="0.3">
      <c r="A7719" s="310" t="s">
        <v>23990</v>
      </c>
      <c r="B7719" t="s">
        <v>24230</v>
      </c>
      <c r="C7719" t="s">
        <v>109</v>
      </c>
      <c r="D7719" t="s">
        <v>373</v>
      </c>
      <c r="E7719">
        <v>615130</v>
      </c>
      <c r="F7719" t="s">
        <v>24196</v>
      </c>
      <c r="G7719" s="7">
        <v>1175.19</v>
      </c>
    </row>
    <row r="7720" spans="1:7" x14ac:dyDescent="0.3">
      <c r="A7720" s="310" t="s">
        <v>23990</v>
      </c>
      <c r="B7720" t="s">
        <v>24230</v>
      </c>
      <c r="C7720" t="s">
        <v>109</v>
      </c>
      <c r="D7720" t="s">
        <v>371</v>
      </c>
      <c r="E7720">
        <v>615100</v>
      </c>
      <c r="F7720" t="s">
        <v>24196</v>
      </c>
      <c r="G7720" s="7">
        <v>25.71</v>
      </c>
    </row>
    <row r="7721" spans="1:7" x14ac:dyDescent="0.3">
      <c r="A7721" s="310" t="s">
        <v>23990</v>
      </c>
      <c r="B7721" t="s">
        <v>24230</v>
      </c>
      <c r="C7721" t="s">
        <v>109</v>
      </c>
      <c r="D7721" t="s">
        <v>371</v>
      </c>
      <c r="E7721">
        <v>615100</v>
      </c>
      <c r="F7721" t="s">
        <v>24196</v>
      </c>
      <c r="G7721" s="7">
        <v>4049.55</v>
      </c>
    </row>
    <row r="7722" spans="1:7" x14ac:dyDescent="0.3">
      <c r="A7722" s="310" t="s">
        <v>23990</v>
      </c>
      <c r="B7722" t="s">
        <v>24230</v>
      </c>
      <c r="C7722" t="s">
        <v>109</v>
      </c>
      <c r="D7722" t="s">
        <v>377</v>
      </c>
      <c r="E7722">
        <v>611130</v>
      </c>
      <c r="F7722" t="s">
        <v>24196</v>
      </c>
      <c r="G7722" s="7">
        <v>133.07</v>
      </c>
    </row>
    <row r="7723" spans="1:7" x14ac:dyDescent="0.3">
      <c r="A7723" s="310" t="s">
        <v>23990</v>
      </c>
      <c r="B7723" t="s">
        <v>24230</v>
      </c>
      <c r="C7723" t="s">
        <v>109</v>
      </c>
      <c r="D7723" t="s">
        <v>374</v>
      </c>
      <c r="E7723">
        <v>615120</v>
      </c>
      <c r="F7723" t="s">
        <v>24196</v>
      </c>
      <c r="G7723" s="7">
        <v>12.67</v>
      </c>
    </row>
    <row r="7724" spans="1:7" x14ac:dyDescent="0.3">
      <c r="A7724" s="310" t="s">
        <v>23990</v>
      </c>
      <c r="B7724" t="s">
        <v>24230</v>
      </c>
      <c r="C7724" t="s">
        <v>109</v>
      </c>
      <c r="D7724" t="s">
        <v>375</v>
      </c>
      <c r="E7724">
        <v>616130</v>
      </c>
      <c r="F7724" t="s">
        <v>24196</v>
      </c>
      <c r="G7724" s="7">
        <v>166.06</v>
      </c>
    </row>
    <row r="7725" spans="1:7" x14ac:dyDescent="0.3">
      <c r="A7725" s="310" t="s">
        <v>23990</v>
      </c>
      <c r="B7725" t="s">
        <v>24230</v>
      </c>
      <c r="C7725" t="s">
        <v>109</v>
      </c>
      <c r="D7725" t="s">
        <v>373</v>
      </c>
      <c r="E7725">
        <v>616160</v>
      </c>
      <c r="F7725" t="s">
        <v>24196</v>
      </c>
      <c r="G7725" s="7">
        <v>234.02</v>
      </c>
    </row>
    <row r="7726" spans="1:7" x14ac:dyDescent="0.3">
      <c r="A7726" s="310" t="s">
        <v>23990</v>
      </c>
      <c r="B7726" t="s">
        <v>24230</v>
      </c>
      <c r="C7726" t="s">
        <v>109</v>
      </c>
      <c r="D7726" t="s">
        <v>374</v>
      </c>
      <c r="E7726">
        <v>615120</v>
      </c>
      <c r="F7726" t="s">
        <v>24196</v>
      </c>
      <c r="G7726" s="7">
        <v>123.3</v>
      </c>
    </row>
    <row r="7727" spans="1:7" x14ac:dyDescent="0.3">
      <c r="A7727" s="310" t="s">
        <v>23990</v>
      </c>
      <c r="B7727" t="s">
        <v>24230</v>
      </c>
      <c r="C7727" t="s">
        <v>109</v>
      </c>
      <c r="D7727" t="s">
        <v>371</v>
      </c>
      <c r="E7727">
        <v>617100</v>
      </c>
      <c r="F7727" t="s">
        <v>24196</v>
      </c>
      <c r="G7727" s="7">
        <v>963.7</v>
      </c>
    </row>
    <row r="7728" spans="1:7" x14ac:dyDescent="0.3">
      <c r="A7728" s="310" t="s">
        <v>23990</v>
      </c>
      <c r="B7728" t="s">
        <v>24230</v>
      </c>
      <c r="C7728" t="s">
        <v>109</v>
      </c>
      <c r="D7728" t="s">
        <v>373</v>
      </c>
      <c r="E7728">
        <v>615130</v>
      </c>
      <c r="F7728" t="s">
        <v>24196</v>
      </c>
      <c r="G7728" s="7">
        <v>1977.13</v>
      </c>
    </row>
    <row r="7729" spans="1:7" x14ac:dyDescent="0.3">
      <c r="A7729" s="310" t="s">
        <v>23990</v>
      </c>
      <c r="B7729" t="s">
        <v>24230</v>
      </c>
      <c r="C7729" t="s">
        <v>109</v>
      </c>
      <c r="D7729" t="s">
        <v>373</v>
      </c>
      <c r="E7729">
        <v>615130</v>
      </c>
      <c r="F7729" t="s">
        <v>24196</v>
      </c>
      <c r="G7729" s="7">
        <v>1.58</v>
      </c>
    </row>
    <row r="7730" spans="1:7" x14ac:dyDescent="0.3">
      <c r="A7730" s="310" t="s">
        <v>23990</v>
      </c>
      <c r="B7730" t="s">
        <v>24230</v>
      </c>
      <c r="C7730" t="s">
        <v>109</v>
      </c>
      <c r="D7730" t="s">
        <v>373</v>
      </c>
      <c r="E7730">
        <v>615130</v>
      </c>
      <c r="F7730" t="s">
        <v>24196</v>
      </c>
      <c r="G7730" s="7">
        <v>1483.64</v>
      </c>
    </row>
    <row r="7731" spans="1:7" x14ac:dyDescent="0.3">
      <c r="A7731" s="310" t="s">
        <v>23990</v>
      </c>
      <c r="B7731" t="s">
        <v>24230</v>
      </c>
      <c r="C7731" t="s">
        <v>109</v>
      </c>
      <c r="D7731" t="s">
        <v>373</v>
      </c>
      <c r="E7731">
        <v>617150</v>
      </c>
      <c r="F7731" t="s">
        <v>24196</v>
      </c>
      <c r="G7731" s="7">
        <v>285.82</v>
      </c>
    </row>
    <row r="7732" spans="1:7" x14ac:dyDescent="0.3">
      <c r="A7732" s="310" t="s">
        <v>23990</v>
      </c>
      <c r="B7732" t="s">
        <v>24230</v>
      </c>
      <c r="C7732" t="s">
        <v>109</v>
      </c>
      <c r="D7732" t="s">
        <v>371</v>
      </c>
      <c r="E7732">
        <v>615100</v>
      </c>
      <c r="F7732" t="s">
        <v>24196</v>
      </c>
      <c r="G7732" s="7">
        <v>72.569999999999993</v>
      </c>
    </row>
    <row r="7733" spans="1:7" x14ac:dyDescent="0.3">
      <c r="A7733" s="310" t="s">
        <v>23990</v>
      </c>
      <c r="B7733" t="s">
        <v>24230</v>
      </c>
      <c r="C7733" t="s">
        <v>109</v>
      </c>
      <c r="D7733" t="s">
        <v>373</v>
      </c>
      <c r="E7733">
        <v>616160</v>
      </c>
      <c r="F7733" t="s">
        <v>24196</v>
      </c>
      <c r="G7733" s="7">
        <v>174.22</v>
      </c>
    </row>
    <row r="7734" spans="1:7" x14ac:dyDescent="0.3">
      <c r="A7734" s="310" t="s">
        <v>23990</v>
      </c>
      <c r="B7734" t="s">
        <v>24230</v>
      </c>
      <c r="C7734" t="s">
        <v>109</v>
      </c>
      <c r="D7734" t="s">
        <v>371</v>
      </c>
      <c r="E7734">
        <v>615100</v>
      </c>
      <c r="F7734" t="s">
        <v>24196</v>
      </c>
      <c r="G7734" s="7">
        <v>254.32</v>
      </c>
    </row>
    <row r="7735" spans="1:7" x14ac:dyDescent="0.3">
      <c r="A7735" s="310" t="s">
        <v>23990</v>
      </c>
      <c r="B7735" t="s">
        <v>24230</v>
      </c>
      <c r="C7735" t="s">
        <v>109</v>
      </c>
      <c r="D7735" t="s">
        <v>375</v>
      </c>
      <c r="E7735">
        <v>617130</v>
      </c>
      <c r="F7735" t="s">
        <v>24196</v>
      </c>
      <c r="G7735" s="7">
        <v>585.95000000000005</v>
      </c>
    </row>
    <row r="7736" spans="1:7" x14ac:dyDescent="0.3">
      <c r="A7736" s="310" t="s">
        <v>23990</v>
      </c>
      <c r="B7736" t="s">
        <v>24230</v>
      </c>
      <c r="C7736" t="s">
        <v>109</v>
      </c>
      <c r="D7736" t="s">
        <v>373</v>
      </c>
      <c r="E7736">
        <v>617150</v>
      </c>
      <c r="F7736" t="s">
        <v>24196</v>
      </c>
      <c r="G7736" s="7">
        <v>385.28</v>
      </c>
    </row>
    <row r="7737" spans="1:7" x14ac:dyDescent="0.3">
      <c r="A7737" s="310" t="s">
        <v>23990</v>
      </c>
      <c r="B7737" t="s">
        <v>24230</v>
      </c>
      <c r="C7737" t="s">
        <v>109</v>
      </c>
      <c r="D7737" t="s">
        <v>371</v>
      </c>
      <c r="E7737">
        <v>615100</v>
      </c>
      <c r="F7737" t="s">
        <v>24196</v>
      </c>
      <c r="G7737" s="7">
        <v>4184.17</v>
      </c>
    </row>
    <row r="7738" spans="1:7" x14ac:dyDescent="0.3">
      <c r="A7738" s="310" t="s">
        <v>23990</v>
      </c>
      <c r="B7738" t="s">
        <v>24230</v>
      </c>
      <c r="C7738" t="s">
        <v>109</v>
      </c>
      <c r="D7738" t="s">
        <v>371</v>
      </c>
      <c r="E7738">
        <v>615100</v>
      </c>
      <c r="F7738" t="s">
        <v>24196</v>
      </c>
      <c r="G7738" s="7">
        <v>858.6</v>
      </c>
    </row>
    <row r="7739" spans="1:7" x14ac:dyDescent="0.3">
      <c r="A7739" s="310" t="s">
        <v>23990</v>
      </c>
      <c r="B7739" t="s">
        <v>24230</v>
      </c>
      <c r="C7739" t="s">
        <v>109</v>
      </c>
      <c r="D7739" t="s">
        <v>377</v>
      </c>
      <c r="E7739">
        <v>611110</v>
      </c>
      <c r="F7739" t="s">
        <v>24196</v>
      </c>
      <c r="G7739" s="7">
        <v>2.1800000000000002</v>
      </c>
    </row>
    <row r="7740" spans="1:7" x14ac:dyDescent="0.3">
      <c r="A7740" s="310" t="s">
        <v>23990</v>
      </c>
      <c r="B7740" t="s">
        <v>24230</v>
      </c>
      <c r="C7740" t="s">
        <v>109</v>
      </c>
      <c r="D7740" t="s">
        <v>375</v>
      </c>
      <c r="E7740">
        <v>615140</v>
      </c>
      <c r="F7740" t="s">
        <v>24196</v>
      </c>
      <c r="G7740" s="7">
        <v>6.99</v>
      </c>
    </row>
    <row r="7741" spans="1:7" x14ac:dyDescent="0.3">
      <c r="A7741" s="310" t="s">
        <v>23990</v>
      </c>
      <c r="B7741" t="s">
        <v>24230</v>
      </c>
      <c r="C7741" t="s">
        <v>109</v>
      </c>
      <c r="D7741" t="s">
        <v>377</v>
      </c>
      <c r="E7741">
        <v>611120</v>
      </c>
      <c r="F7741" t="s">
        <v>24196</v>
      </c>
      <c r="G7741" s="7">
        <v>2.94</v>
      </c>
    </row>
    <row r="7742" spans="1:7" x14ac:dyDescent="0.3">
      <c r="A7742" s="310" t="s">
        <v>23990</v>
      </c>
      <c r="B7742" t="s">
        <v>24230</v>
      </c>
      <c r="C7742" t="s">
        <v>109</v>
      </c>
      <c r="D7742" t="s">
        <v>373</v>
      </c>
      <c r="E7742">
        <v>617150</v>
      </c>
      <c r="F7742" t="s">
        <v>24196</v>
      </c>
      <c r="G7742" s="7">
        <v>302.66000000000003</v>
      </c>
    </row>
    <row r="7743" spans="1:7" x14ac:dyDescent="0.3">
      <c r="A7743" s="310" t="s">
        <v>23990</v>
      </c>
      <c r="B7743" t="s">
        <v>24230</v>
      </c>
      <c r="C7743" t="s">
        <v>109</v>
      </c>
      <c r="D7743" t="s">
        <v>373</v>
      </c>
      <c r="E7743">
        <v>615130</v>
      </c>
      <c r="F7743" t="s">
        <v>24196</v>
      </c>
      <c r="G7743" s="7">
        <v>-47.18</v>
      </c>
    </row>
    <row r="7744" spans="1:7" x14ac:dyDescent="0.3">
      <c r="A7744" s="310" t="s">
        <v>23990</v>
      </c>
      <c r="B7744" t="s">
        <v>24230</v>
      </c>
      <c r="C7744" t="s">
        <v>109</v>
      </c>
      <c r="D7744" t="s">
        <v>373</v>
      </c>
      <c r="E7744">
        <v>615130</v>
      </c>
      <c r="F7744" t="s">
        <v>24196</v>
      </c>
      <c r="G7744" s="7">
        <v>7.01</v>
      </c>
    </row>
    <row r="7745" spans="1:7" x14ac:dyDescent="0.3">
      <c r="A7745" s="310" t="s">
        <v>23990</v>
      </c>
      <c r="B7745" t="s">
        <v>24230</v>
      </c>
      <c r="C7745" t="s">
        <v>109</v>
      </c>
      <c r="D7745" t="s">
        <v>373</v>
      </c>
      <c r="E7745">
        <v>617150</v>
      </c>
      <c r="F7745" t="s">
        <v>24196</v>
      </c>
      <c r="G7745" s="7">
        <v>248.71</v>
      </c>
    </row>
    <row r="7746" spans="1:7" x14ac:dyDescent="0.3">
      <c r="A7746" s="310" t="s">
        <v>23990</v>
      </c>
      <c r="B7746" t="s">
        <v>24230</v>
      </c>
      <c r="C7746" t="s">
        <v>109</v>
      </c>
      <c r="D7746" t="s">
        <v>377</v>
      </c>
      <c r="E7746">
        <v>611130</v>
      </c>
      <c r="F7746" t="s">
        <v>24196</v>
      </c>
      <c r="G7746" s="7">
        <v>89.07</v>
      </c>
    </row>
    <row r="7747" spans="1:7" x14ac:dyDescent="0.3">
      <c r="A7747" s="310" t="s">
        <v>23990</v>
      </c>
      <c r="B7747" t="s">
        <v>24230</v>
      </c>
      <c r="C7747" t="s">
        <v>109</v>
      </c>
      <c r="D7747" t="s">
        <v>371</v>
      </c>
      <c r="E7747">
        <v>615100</v>
      </c>
      <c r="F7747" t="s">
        <v>24196</v>
      </c>
      <c r="G7747" s="7">
        <v>-120.27</v>
      </c>
    </row>
    <row r="7748" spans="1:7" x14ac:dyDescent="0.3">
      <c r="A7748" s="310" t="s">
        <v>23990</v>
      </c>
      <c r="B7748" t="s">
        <v>24230</v>
      </c>
      <c r="C7748" t="s">
        <v>109</v>
      </c>
      <c r="D7748" t="s">
        <v>373</v>
      </c>
      <c r="E7748">
        <v>617150</v>
      </c>
      <c r="F7748" t="s">
        <v>24196</v>
      </c>
      <c r="G7748" s="7">
        <v>231.33</v>
      </c>
    </row>
    <row r="7749" spans="1:7" x14ac:dyDescent="0.3">
      <c r="A7749" s="310" t="s">
        <v>23990</v>
      </c>
      <c r="B7749" t="s">
        <v>24230</v>
      </c>
      <c r="C7749" t="s">
        <v>109</v>
      </c>
      <c r="D7749" t="s">
        <v>371</v>
      </c>
      <c r="E7749">
        <v>615100</v>
      </c>
      <c r="F7749" t="s">
        <v>24196</v>
      </c>
      <c r="G7749" s="7">
        <v>8.4700000000000006</v>
      </c>
    </row>
    <row r="7750" spans="1:7" x14ac:dyDescent="0.3">
      <c r="A7750" s="310" t="s">
        <v>23990</v>
      </c>
      <c r="B7750" t="s">
        <v>24230</v>
      </c>
      <c r="C7750" t="s">
        <v>109</v>
      </c>
      <c r="D7750" t="s">
        <v>377</v>
      </c>
      <c r="E7750">
        <v>611110</v>
      </c>
      <c r="F7750" t="s">
        <v>24196</v>
      </c>
      <c r="G7750" s="7">
        <v>2.15</v>
      </c>
    </row>
    <row r="7751" spans="1:7" x14ac:dyDescent="0.3">
      <c r="A7751" s="310" t="s">
        <v>23990</v>
      </c>
      <c r="B7751" t="s">
        <v>24230</v>
      </c>
      <c r="C7751" t="s">
        <v>109</v>
      </c>
      <c r="D7751" t="s">
        <v>371</v>
      </c>
      <c r="E7751">
        <v>615100</v>
      </c>
      <c r="F7751" t="s">
        <v>24196</v>
      </c>
      <c r="G7751" s="7">
        <v>16.190000000000001</v>
      </c>
    </row>
    <row r="7752" spans="1:7" x14ac:dyDescent="0.3">
      <c r="A7752" s="310" t="s">
        <v>23990</v>
      </c>
      <c r="B7752" t="s">
        <v>24230</v>
      </c>
      <c r="C7752" t="s">
        <v>109</v>
      </c>
      <c r="D7752" t="s">
        <v>371</v>
      </c>
      <c r="E7752">
        <v>615100</v>
      </c>
      <c r="F7752" t="s">
        <v>24196</v>
      </c>
      <c r="G7752" s="7">
        <v>8.19</v>
      </c>
    </row>
    <row r="7753" spans="1:7" x14ac:dyDescent="0.3">
      <c r="A7753" s="310" t="s">
        <v>23990</v>
      </c>
      <c r="B7753" t="s">
        <v>24230</v>
      </c>
      <c r="C7753" t="s">
        <v>109</v>
      </c>
      <c r="D7753" t="s">
        <v>377</v>
      </c>
      <c r="E7753">
        <v>611110</v>
      </c>
      <c r="F7753" t="s">
        <v>24196</v>
      </c>
      <c r="G7753" s="7">
        <v>436.63</v>
      </c>
    </row>
    <row r="7754" spans="1:7" x14ac:dyDescent="0.3">
      <c r="A7754" s="310" t="s">
        <v>23990</v>
      </c>
      <c r="B7754" t="s">
        <v>24230</v>
      </c>
      <c r="C7754" t="s">
        <v>109</v>
      </c>
      <c r="D7754" t="s">
        <v>374</v>
      </c>
      <c r="E7754">
        <v>616120</v>
      </c>
      <c r="F7754" t="s">
        <v>24196</v>
      </c>
      <c r="G7754" s="7">
        <v>106.28</v>
      </c>
    </row>
    <row r="7755" spans="1:7" x14ac:dyDescent="0.3">
      <c r="A7755" s="310" t="s">
        <v>23990</v>
      </c>
      <c r="B7755" t="s">
        <v>24230</v>
      </c>
      <c r="C7755" t="s">
        <v>109</v>
      </c>
      <c r="D7755" t="s">
        <v>373</v>
      </c>
      <c r="E7755">
        <v>616160</v>
      </c>
      <c r="F7755" t="s">
        <v>24196</v>
      </c>
      <c r="G7755" s="7">
        <v>234.02</v>
      </c>
    </row>
    <row r="7756" spans="1:7" x14ac:dyDescent="0.3">
      <c r="A7756" s="310" t="s">
        <v>23990</v>
      </c>
      <c r="B7756" t="s">
        <v>24230</v>
      </c>
      <c r="C7756" t="s">
        <v>109</v>
      </c>
      <c r="D7756" t="s">
        <v>374</v>
      </c>
      <c r="E7756">
        <v>615120</v>
      </c>
      <c r="F7756" t="s">
        <v>24196</v>
      </c>
      <c r="G7756" s="7">
        <v>4.59</v>
      </c>
    </row>
    <row r="7757" spans="1:7" x14ac:dyDescent="0.3">
      <c r="A7757" s="310" t="s">
        <v>23990</v>
      </c>
      <c r="B7757" t="s">
        <v>24230</v>
      </c>
      <c r="C7757" t="s">
        <v>109</v>
      </c>
      <c r="D7757" t="s">
        <v>371</v>
      </c>
      <c r="E7757">
        <v>615100</v>
      </c>
      <c r="F7757" t="s">
        <v>24196</v>
      </c>
      <c r="G7757" s="7">
        <v>8.19</v>
      </c>
    </row>
    <row r="7758" spans="1:7" x14ac:dyDescent="0.3">
      <c r="A7758" s="310" t="s">
        <v>23990</v>
      </c>
      <c r="B7758" t="s">
        <v>24230</v>
      </c>
      <c r="C7758" t="s">
        <v>109</v>
      </c>
      <c r="D7758" t="s">
        <v>373</v>
      </c>
      <c r="E7758">
        <v>615130</v>
      </c>
      <c r="F7758" t="s">
        <v>24196</v>
      </c>
      <c r="G7758" s="7">
        <v>9.89</v>
      </c>
    </row>
    <row r="7759" spans="1:7" x14ac:dyDescent="0.3">
      <c r="A7759" s="310" t="s">
        <v>23990</v>
      </c>
      <c r="B7759" t="s">
        <v>24230</v>
      </c>
      <c r="C7759" t="s">
        <v>109</v>
      </c>
      <c r="D7759" t="s">
        <v>373</v>
      </c>
      <c r="E7759">
        <v>615130</v>
      </c>
      <c r="F7759" t="s">
        <v>24196</v>
      </c>
      <c r="G7759" s="7">
        <v>10.63</v>
      </c>
    </row>
    <row r="7760" spans="1:7" x14ac:dyDescent="0.3">
      <c r="A7760" s="310" t="s">
        <v>23990</v>
      </c>
      <c r="B7760" t="s">
        <v>24230</v>
      </c>
      <c r="C7760" t="s">
        <v>109</v>
      </c>
      <c r="D7760" t="s">
        <v>375</v>
      </c>
      <c r="E7760">
        <v>616130</v>
      </c>
      <c r="F7760" t="s">
        <v>24196</v>
      </c>
      <c r="G7760" s="7">
        <v>178.58</v>
      </c>
    </row>
    <row r="7761" spans="1:7" x14ac:dyDescent="0.3">
      <c r="A7761" s="310" t="s">
        <v>23990</v>
      </c>
      <c r="B7761" t="s">
        <v>24230</v>
      </c>
      <c r="C7761" t="s">
        <v>109</v>
      </c>
      <c r="D7761" t="s">
        <v>371</v>
      </c>
      <c r="E7761">
        <v>615100</v>
      </c>
      <c r="F7761" t="s">
        <v>24196</v>
      </c>
      <c r="G7761" s="7">
        <v>72.569999999999993</v>
      </c>
    </row>
    <row r="7762" spans="1:7" x14ac:dyDescent="0.3">
      <c r="A7762" s="310" t="s">
        <v>23990</v>
      </c>
      <c r="B7762" t="s">
        <v>24230</v>
      </c>
      <c r="C7762" t="s">
        <v>109</v>
      </c>
      <c r="D7762" t="s">
        <v>373</v>
      </c>
      <c r="E7762">
        <v>617150</v>
      </c>
      <c r="F7762" t="s">
        <v>24196</v>
      </c>
      <c r="G7762" s="7">
        <v>247.98</v>
      </c>
    </row>
    <row r="7763" spans="1:7" x14ac:dyDescent="0.3">
      <c r="A7763" s="310" t="s">
        <v>23990</v>
      </c>
      <c r="B7763" t="s">
        <v>24230</v>
      </c>
      <c r="C7763" t="s">
        <v>109</v>
      </c>
      <c r="D7763" t="s">
        <v>371</v>
      </c>
      <c r="E7763">
        <v>616100</v>
      </c>
      <c r="F7763" t="s">
        <v>24196</v>
      </c>
      <c r="G7763" s="7">
        <v>301.44</v>
      </c>
    </row>
    <row r="7764" spans="1:7" x14ac:dyDescent="0.3">
      <c r="A7764" s="310" t="s">
        <v>23990</v>
      </c>
      <c r="B7764" t="s">
        <v>24230</v>
      </c>
      <c r="C7764" t="s">
        <v>109</v>
      </c>
      <c r="D7764" t="s">
        <v>371</v>
      </c>
      <c r="E7764">
        <v>616100</v>
      </c>
      <c r="F7764" t="s">
        <v>24196</v>
      </c>
      <c r="G7764" s="7">
        <v>290.60000000000002</v>
      </c>
    </row>
    <row r="7765" spans="1:7" x14ac:dyDescent="0.3">
      <c r="A7765" s="310" t="s">
        <v>23990</v>
      </c>
      <c r="B7765" t="s">
        <v>24230</v>
      </c>
      <c r="C7765" t="s">
        <v>109</v>
      </c>
      <c r="D7765" t="s">
        <v>373</v>
      </c>
      <c r="E7765">
        <v>617150</v>
      </c>
      <c r="F7765" t="s">
        <v>24196</v>
      </c>
      <c r="G7765" s="7">
        <v>89.07</v>
      </c>
    </row>
    <row r="7766" spans="1:7" x14ac:dyDescent="0.3">
      <c r="A7766" s="310" t="s">
        <v>23990</v>
      </c>
      <c r="B7766" t="s">
        <v>24230</v>
      </c>
      <c r="C7766" t="s">
        <v>109</v>
      </c>
      <c r="D7766" t="s">
        <v>371</v>
      </c>
      <c r="E7766">
        <v>617100</v>
      </c>
      <c r="F7766" t="s">
        <v>24196</v>
      </c>
      <c r="G7766" s="7">
        <v>1436.19</v>
      </c>
    </row>
    <row r="7767" spans="1:7" x14ac:dyDescent="0.3">
      <c r="A7767" s="310" t="s">
        <v>23990</v>
      </c>
      <c r="B7767" t="s">
        <v>24230</v>
      </c>
      <c r="C7767" t="s">
        <v>109</v>
      </c>
      <c r="D7767" t="s">
        <v>375</v>
      </c>
      <c r="E7767">
        <v>615140</v>
      </c>
      <c r="F7767" t="s">
        <v>24196</v>
      </c>
      <c r="G7767" s="7">
        <v>1399.04</v>
      </c>
    </row>
    <row r="7768" spans="1:7" x14ac:dyDescent="0.3">
      <c r="A7768" s="310" t="s">
        <v>23990</v>
      </c>
      <c r="B7768" t="s">
        <v>24230</v>
      </c>
      <c r="C7768" t="s">
        <v>109</v>
      </c>
      <c r="D7768" t="s">
        <v>374</v>
      </c>
      <c r="E7768">
        <v>616120</v>
      </c>
      <c r="F7768" t="s">
        <v>24196</v>
      </c>
      <c r="G7768" s="7">
        <v>177.58</v>
      </c>
    </row>
    <row r="7769" spans="1:7" x14ac:dyDescent="0.3">
      <c r="A7769" s="310" t="s">
        <v>23990</v>
      </c>
      <c r="B7769" t="s">
        <v>24230</v>
      </c>
      <c r="C7769" t="s">
        <v>109</v>
      </c>
      <c r="D7769" t="s">
        <v>373</v>
      </c>
      <c r="E7769">
        <v>615130</v>
      </c>
      <c r="F7769" t="s">
        <v>24196</v>
      </c>
      <c r="G7769" s="7">
        <v>1977.13</v>
      </c>
    </row>
    <row r="7770" spans="1:7" x14ac:dyDescent="0.3">
      <c r="A7770" s="310" t="s">
        <v>23990</v>
      </c>
      <c r="B7770" t="s">
        <v>24230</v>
      </c>
      <c r="C7770" t="s">
        <v>109</v>
      </c>
      <c r="D7770" t="s">
        <v>371</v>
      </c>
      <c r="E7770">
        <v>615100</v>
      </c>
      <c r="F7770" t="s">
        <v>24196</v>
      </c>
      <c r="G7770" s="7">
        <v>2426.6</v>
      </c>
    </row>
    <row r="7771" spans="1:7" x14ac:dyDescent="0.3">
      <c r="A7771" s="310" t="s">
        <v>23990</v>
      </c>
      <c r="B7771" t="s">
        <v>24230</v>
      </c>
      <c r="C7771" t="s">
        <v>109</v>
      </c>
      <c r="D7771" t="s">
        <v>373</v>
      </c>
      <c r="E7771">
        <v>616160</v>
      </c>
      <c r="F7771" t="s">
        <v>24196</v>
      </c>
      <c r="G7771" s="7">
        <v>151.6</v>
      </c>
    </row>
    <row r="7772" spans="1:7" x14ac:dyDescent="0.3">
      <c r="A7772" s="310" t="s">
        <v>23990</v>
      </c>
      <c r="B7772" t="s">
        <v>24230</v>
      </c>
      <c r="C7772" t="s">
        <v>109</v>
      </c>
      <c r="D7772" t="s">
        <v>371</v>
      </c>
      <c r="E7772">
        <v>615100</v>
      </c>
      <c r="F7772" t="s">
        <v>24196</v>
      </c>
      <c r="G7772" s="7">
        <v>2426.6</v>
      </c>
    </row>
    <row r="7773" spans="1:7" x14ac:dyDescent="0.3">
      <c r="A7773" s="310" t="s">
        <v>23990</v>
      </c>
      <c r="B7773" t="s">
        <v>24230</v>
      </c>
      <c r="C7773" t="s">
        <v>109</v>
      </c>
      <c r="D7773" t="s">
        <v>373</v>
      </c>
      <c r="E7773">
        <v>615130</v>
      </c>
      <c r="F7773" t="s">
        <v>24196</v>
      </c>
      <c r="G7773" s="7">
        <v>9.89</v>
      </c>
    </row>
    <row r="7774" spans="1:7" x14ac:dyDescent="0.3">
      <c r="A7774" s="310" t="s">
        <v>23990</v>
      </c>
      <c r="B7774" t="s">
        <v>24230</v>
      </c>
      <c r="C7774" t="s">
        <v>109</v>
      </c>
      <c r="D7774" t="s">
        <v>373</v>
      </c>
      <c r="E7774">
        <v>616160</v>
      </c>
      <c r="F7774" t="s">
        <v>24196</v>
      </c>
      <c r="G7774" s="7">
        <v>234.02</v>
      </c>
    </row>
    <row r="7775" spans="1:7" x14ac:dyDescent="0.3">
      <c r="A7775" s="310" t="s">
        <v>23990</v>
      </c>
      <c r="B7775" t="s">
        <v>24230</v>
      </c>
      <c r="C7775" t="s">
        <v>109</v>
      </c>
      <c r="D7775" t="s">
        <v>373</v>
      </c>
      <c r="E7775">
        <v>615130</v>
      </c>
      <c r="F7775" t="s">
        <v>24196</v>
      </c>
      <c r="G7775" s="7">
        <v>9.89</v>
      </c>
    </row>
    <row r="7776" spans="1:7" x14ac:dyDescent="0.3">
      <c r="A7776" s="310" t="s">
        <v>23990</v>
      </c>
      <c r="B7776" t="s">
        <v>24230</v>
      </c>
      <c r="C7776" t="s">
        <v>109</v>
      </c>
      <c r="D7776" t="s">
        <v>374</v>
      </c>
      <c r="E7776">
        <v>615120</v>
      </c>
      <c r="F7776" t="s">
        <v>24196</v>
      </c>
      <c r="G7776" s="7">
        <v>231.18</v>
      </c>
    </row>
    <row r="7777" spans="1:7" x14ac:dyDescent="0.3">
      <c r="A7777" s="310" t="s">
        <v>23990</v>
      </c>
      <c r="B7777" t="s">
        <v>24230</v>
      </c>
      <c r="C7777" t="s">
        <v>109</v>
      </c>
      <c r="D7777" t="s">
        <v>371</v>
      </c>
      <c r="E7777">
        <v>617100</v>
      </c>
      <c r="F7777" t="s">
        <v>24196</v>
      </c>
      <c r="G7777" s="7">
        <v>246.24</v>
      </c>
    </row>
    <row r="7778" spans="1:7" x14ac:dyDescent="0.3">
      <c r="A7778" s="310" t="s">
        <v>23990</v>
      </c>
      <c r="B7778" t="s">
        <v>24230</v>
      </c>
      <c r="C7778" t="s">
        <v>109</v>
      </c>
      <c r="D7778" t="s">
        <v>371</v>
      </c>
      <c r="E7778">
        <v>615100</v>
      </c>
      <c r="F7778" t="s">
        <v>24196</v>
      </c>
      <c r="G7778" s="7">
        <v>20.92</v>
      </c>
    </row>
    <row r="7779" spans="1:7" x14ac:dyDescent="0.3">
      <c r="A7779" s="310" t="s">
        <v>23990</v>
      </c>
      <c r="B7779" t="s">
        <v>24230</v>
      </c>
      <c r="C7779" t="s">
        <v>109</v>
      </c>
      <c r="D7779" t="s">
        <v>371</v>
      </c>
      <c r="E7779">
        <v>617100</v>
      </c>
      <c r="F7779" t="s">
        <v>24196</v>
      </c>
      <c r="G7779" s="7">
        <v>675.22</v>
      </c>
    </row>
    <row r="7780" spans="1:7" x14ac:dyDescent="0.3">
      <c r="A7780" s="310" t="s">
        <v>23990</v>
      </c>
      <c r="B7780" t="s">
        <v>24230</v>
      </c>
      <c r="C7780" t="s">
        <v>109</v>
      </c>
      <c r="D7780" t="s">
        <v>377</v>
      </c>
      <c r="E7780">
        <v>611120</v>
      </c>
      <c r="F7780" t="s">
        <v>24196</v>
      </c>
      <c r="G7780" s="7">
        <v>2.0099999999999998</v>
      </c>
    </row>
    <row r="7781" spans="1:7" x14ac:dyDescent="0.3">
      <c r="A7781" s="310" t="s">
        <v>23990</v>
      </c>
      <c r="B7781" t="s">
        <v>24230</v>
      </c>
      <c r="C7781" t="s">
        <v>109</v>
      </c>
      <c r="D7781" t="s">
        <v>371</v>
      </c>
      <c r="E7781">
        <v>615100</v>
      </c>
      <c r="F7781" t="s">
        <v>24196</v>
      </c>
      <c r="G7781" s="7">
        <v>4499.5</v>
      </c>
    </row>
    <row r="7782" spans="1:7" x14ac:dyDescent="0.3">
      <c r="A7782" s="310" t="s">
        <v>23990</v>
      </c>
      <c r="B7782" t="s">
        <v>24230</v>
      </c>
      <c r="C7782" t="s">
        <v>109</v>
      </c>
      <c r="D7782" t="s">
        <v>373</v>
      </c>
      <c r="E7782">
        <v>615130</v>
      </c>
      <c r="F7782" t="s">
        <v>24196</v>
      </c>
      <c r="G7782" s="7">
        <v>47.18</v>
      </c>
    </row>
    <row r="7783" spans="1:7" x14ac:dyDescent="0.3">
      <c r="A7783" s="310" t="s">
        <v>23990</v>
      </c>
      <c r="B7783" t="s">
        <v>24230</v>
      </c>
      <c r="C7783" t="s">
        <v>109</v>
      </c>
      <c r="D7783" t="s">
        <v>377</v>
      </c>
      <c r="E7783">
        <v>611110</v>
      </c>
      <c r="F7783" t="s">
        <v>24196</v>
      </c>
      <c r="G7783" s="7">
        <v>2.1800000000000002</v>
      </c>
    </row>
    <row r="7784" spans="1:7" x14ac:dyDescent="0.3">
      <c r="A7784" s="310" t="s">
        <v>23990</v>
      </c>
      <c r="B7784" t="s">
        <v>24230</v>
      </c>
      <c r="C7784" t="s">
        <v>109</v>
      </c>
      <c r="D7784" t="s">
        <v>371</v>
      </c>
      <c r="E7784">
        <v>615100</v>
      </c>
      <c r="F7784" t="s">
        <v>24196</v>
      </c>
      <c r="G7784" s="7">
        <v>74.989999999999995</v>
      </c>
    </row>
    <row r="7785" spans="1:7" x14ac:dyDescent="0.3">
      <c r="A7785" s="310" t="s">
        <v>23990</v>
      </c>
      <c r="B7785" t="s">
        <v>24230</v>
      </c>
      <c r="C7785" t="s">
        <v>109</v>
      </c>
      <c r="D7785" t="s">
        <v>373</v>
      </c>
      <c r="E7785">
        <v>615130</v>
      </c>
      <c r="F7785" t="s">
        <v>24196</v>
      </c>
      <c r="G7785" s="7">
        <v>6.64</v>
      </c>
    </row>
    <row r="7786" spans="1:7" x14ac:dyDescent="0.3">
      <c r="A7786" s="310" t="s">
        <v>23990</v>
      </c>
      <c r="B7786" t="s">
        <v>24230</v>
      </c>
      <c r="C7786" t="s">
        <v>109</v>
      </c>
      <c r="D7786" t="s">
        <v>371</v>
      </c>
      <c r="E7786">
        <v>617100</v>
      </c>
      <c r="F7786" t="s">
        <v>24196</v>
      </c>
      <c r="G7786" s="7">
        <v>915.8</v>
      </c>
    </row>
    <row r="7787" spans="1:7" x14ac:dyDescent="0.3">
      <c r="A7787" s="310" t="s">
        <v>23990</v>
      </c>
      <c r="B7787" t="s">
        <v>24230</v>
      </c>
      <c r="C7787" t="s">
        <v>109</v>
      </c>
      <c r="D7787" t="s">
        <v>371</v>
      </c>
      <c r="E7787">
        <v>615100</v>
      </c>
      <c r="F7787" t="s">
        <v>24196</v>
      </c>
      <c r="G7787" s="7">
        <v>8.19</v>
      </c>
    </row>
    <row r="7788" spans="1:7" x14ac:dyDescent="0.3">
      <c r="A7788" s="310" t="s">
        <v>23990</v>
      </c>
      <c r="B7788" t="s">
        <v>24230</v>
      </c>
      <c r="C7788" t="s">
        <v>109</v>
      </c>
      <c r="D7788" t="s">
        <v>377</v>
      </c>
      <c r="E7788">
        <v>611120</v>
      </c>
      <c r="F7788" t="s">
        <v>24196</v>
      </c>
      <c r="G7788" s="7">
        <v>31.78</v>
      </c>
    </row>
    <row r="7789" spans="1:7" x14ac:dyDescent="0.3">
      <c r="A7789" s="310" t="s">
        <v>23990</v>
      </c>
      <c r="B7789" t="s">
        <v>24230</v>
      </c>
      <c r="C7789" t="s">
        <v>109</v>
      </c>
      <c r="D7789" t="s">
        <v>373</v>
      </c>
      <c r="E7789">
        <v>615130</v>
      </c>
      <c r="F7789" t="s">
        <v>24196</v>
      </c>
      <c r="G7789" s="7">
        <v>9.89</v>
      </c>
    </row>
    <row r="7790" spans="1:7" x14ac:dyDescent="0.3">
      <c r="A7790" s="310" t="s">
        <v>23990</v>
      </c>
      <c r="B7790" t="s">
        <v>24230</v>
      </c>
      <c r="C7790" t="s">
        <v>109</v>
      </c>
      <c r="D7790" t="s">
        <v>371</v>
      </c>
      <c r="E7790">
        <v>616100</v>
      </c>
      <c r="F7790" t="s">
        <v>24196</v>
      </c>
      <c r="G7790" s="7">
        <v>589.28</v>
      </c>
    </row>
    <row r="7791" spans="1:7" x14ac:dyDescent="0.3">
      <c r="A7791" s="310" t="s">
        <v>23990</v>
      </c>
      <c r="B7791" t="s">
        <v>24230</v>
      </c>
      <c r="C7791" t="s">
        <v>109</v>
      </c>
      <c r="D7791" t="s">
        <v>373</v>
      </c>
      <c r="E7791">
        <v>617150</v>
      </c>
      <c r="F7791" t="s">
        <v>24196</v>
      </c>
      <c r="G7791" s="7">
        <v>271.04000000000002</v>
      </c>
    </row>
    <row r="7792" spans="1:7" x14ac:dyDescent="0.3">
      <c r="A7792" s="310" t="s">
        <v>23990</v>
      </c>
      <c r="B7792" t="s">
        <v>24230</v>
      </c>
      <c r="C7792" t="s">
        <v>109</v>
      </c>
      <c r="D7792" t="s">
        <v>375</v>
      </c>
      <c r="E7792">
        <v>615140</v>
      </c>
      <c r="F7792" t="s">
        <v>24196</v>
      </c>
      <c r="G7792" s="7">
        <v>974.44</v>
      </c>
    </row>
    <row r="7793" spans="1:7" x14ac:dyDescent="0.3">
      <c r="A7793" s="310" t="s">
        <v>23990</v>
      </c>
      <c r="B7793" t="s">
        <v>24230</v>
      </c>
      <c r="C7793" t="s">
        <v>109</v>
      </c>
      <c r="D7793" t="s">
        <v>371</v>
      </c>
      <c r="E7793">
        <v>615100</v>
      </c>
      <c r="F7793" t="s">
        <v>24196</v>
      </c>
      <c r="G7793" s="7">
        <v>74.989999999999995</v>
      </c>
    </row>
    <row r="7794" spans="1:7" x14ac:dyDescent="0.3">
      <c r="A7794" s="310">
        <v>3022045</v>
      </c>
      <c r="B7794" t="s">
        <v>24231</v>
      </c>
      <c r="C7794" t="s">
        <v>43</v>
      </c>
      <c r="D7794" t="s">
        <v>373</v>
      </c>
      <c r="E7794">
        <v>616160</v>
      </c>
      <c r="F7794" t="s">
        <v>24196</v>
      </c>
      <c r="G7794" s="7">
        <v>279.67</v>
      </c>
    </row>
    <row r="7795" spans="1:7" x14ac:dyDescent="0.3">
      <c r="A7795" s="310">
        <v>3022045</v>
      </c>
      <c r="B7795" t="s">
        <v>24231</v>
      </c>
      <c r="C7795" t="s">
        <v>43</v>
      </c>
      <c r="D7795" t="s">
        <v>373</v>
      </c>
      <c r="E7795">
        <v>615130</v>
      </c>
      <c r="F7795" t="s">
        <v>24196</v>
      </c>
      <c r="G7795" s="7">
        <v>36.22</v>
      </c>
    </row>
    <row r="7796" spans="1:7" x14ac:dyDescent="0.3">
      <c r="A7796" s="310">
        <v>3022045</v>
      </c>
      <c r="B7796" t="s">
        <v>24231</v>
      </c>
      <c r="C7796" t="s">
        <v>43</v>
      </c>
      <c r="D7796" t="s">
        <v>373</v>
      </c>
      <c r="E7796">
        <v>615130</v>
      </c>
      <c r="F7796" t="s">
        <v>24196</v>
      </c>
      <c r="G7796" s="7">
        <v>2.59</v>
      </c>
    </row>
    <row r="7797" spans="1:7" x14ac:dyDescent="0.3">
      <c r="A7797" s="310">
        <v>3022045</v>
      </c>
      <c r="B7797" t="s">
        <v>24231</v>
      </c>
      <c r="C7797" t="s">
        <v>43</v>
      </c>
      <c r="D7797" t="s">
        <v>373</v>
      </c>
      <c r="E7797">
        <v>615130</v>
      </c>
      <c r="F7797" t="s">
        <v>24196</v>
      </c>
      <c r="G7797" s="7">
        <v>-0.94</v>
      </c>
    </row>
    <row r="7798" spans="1:7" x14ac:dyDescent="0.3">
      <c r="A7798" s="310">
        <v>3022045</v>
      </c>
      <c r="B7798" t="s">
        <v>24231</v>
      </c>
      <c r="C7798" t="s">
        <v>43</v>
      </c>
      <c r="D7798" t="s">
        <v>371</v>
      </c>
      <c r="E7798">
        <v>616100</v>
      </c>
      <c r="F7798" t="s">
        <v>24196</v>
      </c>
      <c r="G7798" s="7">
        <v>1255.94</v>
      </c>
    </row>
    <row r="7799" spans="1:7" x14ac:dyDescent="0.3">
      <c r="A7799" s="310">
        <v>3022045</v>
      </c>
      <c r="B7799" t="s">
        <v>24231</v>
      </c>
      <c r="C7799" t="s">
        <v>43</v>
      </c>
      <c r="D7799" t="s">
        <v>373</v>
      </c>
      <c r="E7799">
        <v>615130</v>
      </c>
      <c r="F7799" t="s">
        <v>24196</v>
      </c>
      <c r="G7799" s="7">
        <v>56.13</v>
      </c>
    </row>
    <row r="7800" spans="1:7" x14ac:dyDescent="0.3">
      <c r="A7800" s="310">
        <v>3022045</v>
      </c>
      <c r="B7800" t="s">
        <v>24231</v>
      </c>
      <c r="C7800" t="s">
        <v>43</v>
      </c>
      <c r="D7800" t="s">
        <v>373</v>
      </c>
      <c r="E7800">
        <v>615130</v>
      </c>
      <c r="F7800" t="s">
        <v>24196</v>
      </c>
      <c r="G7800" s="7">
        <v>1715.02</v>
      </c>
    </row>
    <row r="7801" spans="1:7" x14ac:dyDescent="0.3">
      <c r="A7801" s="310">
        <v>3022045</v>
      </c>
      <c r="B7801" t="s">
        <v>24231</v>
      </c>
      <c r="C7801" t="s">
        <v>43</v>
      </c>
      <c r="D7801" t="s">
        <v>373</v>
      </c>
      <c r="E7801">
        <v>616160</v>
      </c>
      <c r="F7801" t="s">
        <v>24196</v>
      </c>
      <c r="G7801" s="7">
        <v>159.62</v>
      </c>
    </row>
    <row r="7802" spans="1:7" x14ac:dyDescent="0.3">
      <c r="A7802" s="310">
        <v>3022045</v>
      </c>
      <c r="B7802" t="s">
        <v>24231</v>
      </c>
      <c r="C7802" t="s">
        <v>43</v>
      </c>
      <c r="D7802" t="s">
        <v>377</v>
      </c>
      <c r="E7802">
        <v>611110</v>
      </c>
      <c r="F7802" t="s">
        <v>24196</v>
      </c>
      <c r="G7802" s="7">
        <v>5.01</v>
      </c>
    </row>
    <row r="7803" spans="1:7" x14ac:dyDescent="0.3">
      <c r="A7803" s="310">
        <v>3022045</v>
      </c>
      <c r="B7803" t="s">
        <v>24231</v>
      </c>
      <c r="C7803" t="s">
        <v>43</v>
      </c>
      <c r="D7803" t="s">
        <v>374</v>
      </c>
      <c r="E7803">
        <v>615120</v>
      </c>
      <c r="F7803" t="s">
        <v>24196</v>
      </c>
      <c r="G7803" s="7">
        <v>-34.81</v>
      </c>
    </row>
    <row r="7804" spans="1:7" x14ac:dyDescent="0.3">
      <c r="A7804" s="310">
        <v>3022045</v>
      </c>
      <c r="B7804" t="s">
        <v>24231</v>
      </c>
      <c r="C7804" t="s">
        <v>43</v>
      </c>
      <c r="D7804" t="s">
        <v>373</v>
      </c>
      <c r="E7804">
        <v>617150</v>
      </c>
      <c r="F7804" t="s">
        <v>24196</v>
      </c>
      <c r="G7804" s="7">
        <v>3.21</v>
      </c>
    </row>
    <row r="7805" spans="1:7" x14ac:dyDescent="0.3">
      <c r="A7805" s="310">
        <v>3022045</v>
      </c>
      <c r="B7805" t="s">
        <v>24231</v>
      </c>
      <c r="C7805" t="s">
        <v>43</v>
      </c>
      <c r="D7805" t="s">
        <v>373</v>
      </c>
      <c r="E7805">
        <v>615130</v>
      </c>
      <c r="F7805" t="s">
        <v>24196</v>
      </c>
      <c r="G7805" s="7">
        <v>56.13</v>
      </c>
    </row>
    <row r="7806" spans="1:7" x14ac:dyDescent="0.3">
      <c r="A7806" s="310">
        <v>3022045</v>
      </c>
      <c r="B7806" t="s">
        <v>24231</v>
      </c>
      <c r="C7806" t="s">
        <v>43</v>
      </c>
      <c r="D7806" t="s">
        <v>373</v>
      </c>
      <c r="E7806">
        <v>615130</v>
      </c>
      <c r="F7806" t="s">
        <v>24196</v>
      </c>
      <c r="G7806" s="7">
        <v>56.13</v>
      </c>
    </row>
    <row r="7807" spans="1:7" x14ac:dyDescent="0.3">
      <c r="A7807" s="310">
        <v>3022045</v>
      </c>
      <c r="B7807" t="s">
        <v>24231</v>
      </c>
      <c r="C7807" t="s">
        <v>43</v>
      </c>
      <c r="D7807" t="s">
        <v>373</v>
      </c>
      <c r="E7807">
        <v>615130</v>
      </c>
      <c r="F7807" t="s">
        <v>24196</v>
      </c>
      <c r="G7807" s="7">
        <v>0.01</v>
      </c>
    </row>
    <row r="7808" spans="1:7" x14ac:dyDescent="0.3">
      <c r="A7808" s="310">
        <v>3022045</v>
      </c>
      <c r="B7808" t="s">
        <v>24231</v>
      </c>
      <c r="C7808" t="s">
        <v>43</v>
      </c>
      <c r="D7808" t="s">
        <v>371</v>
      </c>
      <c r="E7808">
        <v>615100</v>
      </c>
      <c r="F7808" t="s">
        <v>24196</v>
      </c>
      <c r="G7808" s="7">
        <v>4687.17</v>
      </c>
    </row>
    <row r="7809" spans="1:7" x14ac:dyDescent="0.3">
      <c r="A7809" s="310">
        <v>3022045</v>
      </c>
      <c r="B7809" t="s">
        <v>24231</v>
      </c>
      <c r="C7809" t="s">
        <v>43</v>
      </c>
      <c r="D7809" t="s">
        <v>371</v>
      </c>
      <c r="E7809">
        <v>615100</v>
      </c>
      <c r="F7809" t="s">
        <v>24196</v>
      </c>
      <c r="G7809" s="7">
        <v>2354.33</v>
      </c>
    </row>
    <row r="7810" spans="1:7" x14ac:dyDescent="0.3">
      <c r="A7810" s="310">
        <v>3022045</v>
      </c>
      <c r="B7810" t="s">
        <v>24231</v>
      </c>
      <c r="C7810" t="s">
        <v>43</v>
      </c>
      <c r="D7810" t="s">
        <v>377</v>
      </c>
      <c r="E7810">
        <v>611110</v>
      </c>
      <c r="F7810" t="s">
        <v>24196</v>
      </c>
      <c r="G7810" s="7">
        <v>14.73</v>
      </c>
    </row>
    <row r="7811" spans="1:7" x14ac:dyDescent="0.3">
      <c r="A7811" s="310">
        <v>3022045</v>
      </c>
      <c r="B7811" t="s">
        <v>24231</v>
      </c>
      <c r="C7811" t="s">
        <v>43</v>
      </c>
      <c r="D7811" t="s">
        <v>373</v>
      </c>
      <c r="E7811">
        <v>615130</v>
      </c>
      <c r="F7811" t="s">
        <v>24196</v>
      </c>
      <c r="G7811" s="7">
        <v>-56.13</v>
      </c>
    </row>
    <row r="7812" spans="1:7" x14ac:dyDescent="0.3">
      <c r="A7812" s="310">
        <v>3022045</v>
      </c>
      <c r="B7812" t="s">
        <v>24231</v>
      </c>
      <c r="C7812" t="s">
        <v>43</v>
      </c>
      <c r="D7812" t="s">
        <v>377</v>
      </c>
      <c r="E7812">
        <v>611110</v>
      </c>
      <c r="F7812" t="s">
        <v>24196</v>
      </c>
      <c r="G7812" s="7">
        <v>0.01</v>
      </c>
    </row>
    <row r="7813" spans="1:7" x14ac:dyDescent="0.3">
      <c r="A7813" s="310">
        <v>3022045</v>
      </c>
      <c r="B7813" t="s">
        <v>24231</v>
      </c>
      <c r="C7813" t="s">
        <v>43</v>
      </c>
      <c r="D7813" t="s">
        <v>375</v>
      </c>
      <c r="E7813">
        <v>615140</v>
      </c>
      <c r="F7813" t="s">
        <v>24196</v>
      </c>
      <c r="G7813" s="7">
        <v>7.36</v>
      </c>
    </row>
    <row r="7814" spans="1:7" x14ac:dyDescent="0.3">
      <c r="A7814" s="310">
        <v>3022045</v>
      </c>
      <c r="B7814" t="s">
        <v>24231</v>
      </c>
      <c r="C7814" t="s">
        <v>43</v>
      </c>
      <c r="D7814" t="s">
        <v>371</v>
      </c>
      <c r="E7814">
        <v>615100</v>
      </c>
      <c r="F7814" t="s">
        <v>24196</v>
      </c>
      <c r="G7814" s="7">
        <v>-0.01</v>
      </c>
    </row>
    <row r="7815" spans="1:7" x14ac:dyDescent="0.3">
      <c r="A7815" s="310">
        <v>3022045</v>
      </c>
      <c r="B7815" t="s">
        <v>24231</v>
      </c>
      <c r="C7815" t="s">
        <v>43</v>
      </c>
      <c r="D7815" t="s">
        <v>373</v>
      </c>
      <c r="E7815">
        <v>615130</v>
      </c>
      <c r="F7815" t="s">
        <v>24196</v>
      </c>
      <c r="G7815" s="7">
        <v>0.01</v>
      </c>
    </row>
    <row r="7816" spans="1:7" x14ac:dyDescent="0.3">
      <c r="A7816" s="310">
        <v>3022045</v>
      </c>
      <c r="B7816" t="s">
        <v>24231</v>
      </c>
      <c r="C7816" t="s">
        <v>43</v>
      </c>
      <c r="D7816" t="s">
        <v>371</v>
      </c>
      <c r="E7816">
        <v>615100</v>
      </c>
      <c r="F7816" t="s">
        <v>24196</v>
      </c>
      <c r="G7816" s="7">
        <v>17.75</v>
      </c>
    </row>
    <row r="7817" spans="1:7" x14ac:dyDescent="0.3">
      <c r="A7817" s="310">
        <v>3022045</v>
      </c>
      <c r="B7817" t="s">
        <v>24231</v>
      </c>
      <c r="C7817" t="s">
        <v>43</v>
      </c>
      <c r="D7817" t="s">
        <v>373</v>
      </c>
      <c r="E7817">
        <v>615130</v>
      </c>
      <c r="F7817" t="s">
        <v>24196</v>
      </c>
      <c r="G7817" s="7">
        <v>-0.94</v>
      </c>
    </row>
    <row r="7818" spans="1:7" x14ac:dyDescent="0.3">
      <c r="A7818" s="310">
        <v>3022045</v>
      </c>
      <c r="B7818" t="s">
        <v>24231</v>
      </c>
      <c r="C7818" t="s">
        <v>43</v>
      </c>
      <c r="D7818" t="s">
        <v>374</v>
      </c>
      <c r="E7818">
        <v>615120</v>
      </c>
      <c r="F7818" t="s">
        <v>24196</v>
      </c>
      <c r="G7818" s="7">
        <v>-34.81</v>
      </c>
    </row>
    <row r="7819" spans="1:7" x14ac:dyDescent="0.3">
      <c r="A7819" s="310">
        <v>3022045</v>
      </c>
      <c r="B7819" t="s">
        <v>24231</v>
      </c>
      <c r="C7819" t="s">
        <v>43</v>
      </c>
      <c r="D7819" t="s">
        <v>373</v>
      </c>
      <c r="E7819">
        <v>615130</v>
      </c>
      <c r="F7819" t="s">
        <v>24196</v>
      </c>
      <c r="G7819" s="7">
        <v>3</v>
      </c>
    </row>
    <row r="7820" spans="1:7" x14ac:dyDescent="0.3">
      <c r="A7820" s="310">
        <v>3022045</v>
      </c>
      <c r="B7820" t="s">
        <v>24231</v>
      </c>
      <c r="C7820" t="s">
        <v>43</v>
      </c>
      <c r="D7820" t="s">
        <v>374</v>
      </c>
      <c r="E7820">
        <v>615120</v>
      </c>
      <c r="F7820" t="s">
        <v>24196</v>
      </c>
      <c r="G7820" s="7">
        <v>34.81</v>
      </c>
    </row>
    <row r="7821" spans="1:7" x14ac:dyDescent="0.3">
      <c r="A7821" s="310">
        <v>3022045</v>
      </c>
      <c r="B7821" t="s">
        <v>24231</v>
      </c>
      <c r="C7821" t="s">
        <v>43</v>
      </c>
      <c r="D7821" t="s">
        <v>371</v>
      </c>
      <c r="E7821">
        <v>617100</v>
      </c>
      <c r="F7821" t="s">
        <v>24196</v>
      </c>
      <c r="G7821" s="7">
        <v>675.22</v>
      </c>
    </row>
    <row r="7822" spans="1:7" x14ac:dyDescent="0.3">
      <c r="A7822" s="310">
        <v>3022045</v>
      </c>
      <c r="B7822" t="s">
        <v>24231</v>
      </c>
      <c r="C7822" t="s">
        <v>43</v>
      </c>
      <c r="D7822" t="s">
        <v>373</v>
      </c>
      <c r="E7822">
        <v>615130</v>
      </c>
      <c r="F7822" t="s">
        <v>24196</v>
      </c>
      <c r="G7822" s="7">
        <v>-35.72</v>
      </c>
    </row>
    <row r="7823" spans="1:7" x14ac:dyDescent="0.3">
      <c r="A7823" s="310">
        <v>3022045</v>
      </c>
      <c r="B7823" t="s">
        <v>24231</v>
      </c>
      <c r="C7823" t="s">
        <v>43</v>
      </c>
      <c r="D7823" t="s">
        <v>373</v>
      </c>
      <c r="E7823">
        <v>617150</v>
      </c>
      <c r="F7823" t="s">
        <v>24196</v>
      </c>
      <c r="G7823" s="7">
        <v>434.75</v>
      </c>
    </row>
    <row r="7824" spans="1:7" x14ac:dyDescent="0.3">
      <c r="A7824" s="310">
        <v>3022045</v>
      </c>
      <c r="B7824" t="s">
        <v>24231</v>
      </c>
      <c r="C7824" t="s">
        <v>43</v>
      </c>
      <c r="D7824" t="s">
        <v>377</v>
      </c>
      <c r="E7824">
        <v>611110</v>
      </c>
      <c r="F7824" t="s">
        <v>24196</v>
      </c>
      <c r="G7824" s="7">
        <v>2.41</v>
      </c>
    </row>
    <row r="7825" spans="1:7" x14ac:dyDescent="0.3">
      <c r="A7825" s="310">
        <v>3022045</v>
      </c>
      <c r="B7825" t="s">
        <v>24231</v>
      </c>
      <c r="C7825" t="s">
        <v>43</v>
      </c>
      <c r="D7825" t="s">
        <v>371</v>
      </c>
      <c r="E7825">
        <v>615100</v>
      </c>
      <c r="F7825" t="s">
        <v>24196</v>
      </c>
      <c r="G7825" s="7">
        <v>-158.31</v>
      </c>
    </row>
    <row r="7826" spans="1:7" x14ac:dyDescent="0.3">
      <c r="A7826" s="310">
        <v>3022045</v>
      </c>
      <c r="B7826" t="s">
        <v>24231</v>
      </c>
      <c r="C7826" t="s">
        <v>43</v>
      </c>
      <c r="D7826" t="s">
        <v>377</v>
      </c>
      <c r="E7826">
        <v>611110</v>
      </c>
      <c r="F7826" t="s">
        <v>24196</v>
      </c>
      <c r="G7826" s="7">
        <v>5.61</v>
      </c>
    </row>
    <row r="7827" spans="1:7" x14ac:dyDescent="0.3">
      <c r="A7827" s="310">
        <v>3022045</v>
      </c>
      <c r="B7827" t="s">
        <v>24231</v>
      </c>
      <c r="C7827" t="s">
        <v>43</v>
      </c>
      <c r="D7827" t="s">
        <v>371</v>
      </c>
      <c r="E7827">
        <v>615100</v>
      </c>
      <c r="F7827" t="s">
        <v>24196</v>
      </c>
      <c r="G7827" s="7">
        <v>-158.31</v>
      </c>
    </row>
    <row r="7828" spans="1:7" x14ac:dyDescent="0.3">
      <c r="A7828" s="310">
        <v>3022045</v>
      </c>
      <c r="B7828" t="s">
        <v>24231</v>
      </c>
      <c r="C7828" t="s">
        <v>43</v>
      </c>
      <c r="D7828" t="s">
        <v>373</v>
      </c>
      <c r="E7828">
        <v>617150</v>
      </c>
      <c r="F7828" t="s">
        <v>24196</v>
      </c>
      <c r="G7828" s="7">
        <v>19.43</v>
      </c>
    </row>
    <row r="7829" spans="1:7" x14ac:dyDescent="0.3">
      <c r="A7829" s="310">
        <v>3022045</v>
      </c>
      <c r="B7829" t="s">
        <v>24231</v>
      </c>
      <c r="C7829" t="s">
        <v>43</v>
      </c>
      <c r="D7829" t="s">
        <v>374</v>
      </c>
      <c r="E7829">
        <v>615120</v>
      </c>
      <c r="F7829" t="s">
        <v>24196</v>
      </c>
      <c r="G7829" s="7">
        <v>-34.81</v>
      </c>
    </row>
    <row r="7830" spans="1:7" x14ac:dyDescent="0.3">
      <c r="A7830" s="310">
        <v>3022045</v>
      </c>
      <c r="B7830" t="s">
        <v>24231</v>
      </c>
      <c r="C7830" t="s">
        <v>43</v>
      </c>
      <c r="D7830" t="s">
        <v>373</v>
      </c>
      <c r="E7830">
        <v>615130</v>
      </c>
      <c r="F7830" t="s">
        <v>24196</v>
      </c>
      <c r="G7830" s="7">
        <v>-35.72</v>
      </c>
    </row>
    <row r="7831" spans="1:7" x14ac:dyDescent="0.3">
      <c r="A7831" s="310">
        <v>3022045</v>
      </c>
      <c r="B7831" t="s">
        <v>24231</v>
      </c>
      <c r="C7831" t="s">
        <v>43</v>
      </c>
      <c r="D7831" t="s">
        <v>373</v>
      </c>
      <c r="E7831">
        <v>615130</v>
      </c>
      <c r="F7831" t="s">
        <v>24196</v>
      </c>
      <c r="G7831" s="7">
        <v>-2.59</v>
      </c>
    </row>
    <row r="7832" spans="1:7" x14ac:dyDescent="0.3">
      <c r="A7832" s="310">
        <v>3022045</v>
      </c>
      <c r="B7832" t="s">
        <v>24231</v>
      </c>
      <c r="C7832" t="s">
        <v>43</v>
      </c>
      <c r="D7832" t="s">
        <v>373</v>
      </c>
      <c r="E7832">
        <v>616160</v>
      </c>
      <c r="F7832" t="s">
        <v>24196</v>
      </c>
      <c r="G7832" s="7">
        <v>159.62</v>
      </c>
    </row>
    <row r="7833" spans="1:7" x14ac:dyDescent="0.3">
      <c r="A7833" s="310">
        <v>3022045</v>
      </c>
      <c r="B7833" t="s">
        <v>24231</v>
      </c>
      <c r="C7833" t="s">
        <v>43</v>
      </c>
      <c r="D7833" t="s">
        <v>374</v>
      </c>
      <c r="E7833">
        <v>615120</v>
      </c>
      <c r="F7833" t="s">
        <v>24196</v>
      </c>
      <c r="G7833" s="7">
        <v>-0.01</v>
      </c>
    </row>
    <row r="7834" spans="1:7" x14ac:dyDescent="0.3">
      <c r="A7834" s="310">
        <v>3022045</v>
      </c>
      <c r="B7834" t="s">
        <v>24231</v>
      </c>
      <c r="C7834" t="s">
        <v>43</v>
      </c>
      <c r="D7834" t="s">
        <v>371</v>
      </c>
      <c r="E7834">
        <v>615100</v>
      </c>
      <c r="F7834" t="s">
        <v>24196</v>
      </c>
      <c r="G7834" s="7">
        <v>22.5</v>
      </c>
    </row>
    <row r="7835" spans="1:7" x14ac:dyDescent="0.3">
      <c r="A7835" s="310">
        <v>3022045</v>
      </c>
      <c r="B7835" t="s">
        <v>24231</v>
      </c>
      <c r="C7835" t="s">
        <v>43</v>
      </c>
      <c r="D7835" t="s">
        <v>371</v>
      </c>
      <c r="E7835">
        <v>617100</v>
      </c>
      <c r="F7835" t="s">
        <v>24196</v>
      </c>
      <c r="G7835" s="7">
        <v>1344.28</v>
      </c>
    </row>
    <row r="7836" spans="1:7" x14ac:dyDescent="0.3">
      <c r="A7836" s="310">
        <v>3022045</v>
      </c>
      <c r="B7836" t="s">
        <v>24231</v>
      </c>
      <c r="C7836" t="s">
        <v>43</v>
      </c>
      <c r="D7836" t="s">
        <v>373</v>
      </c>
      <c r="E7836">
        <v>615130</v>
      </c>
      <c r="F7836" t="s">
        <v>24196</v>
      </c>
      <c r="G7836" s="7">
        <v>1403.2</v>
      </c>
    </row>
    <row r="7837" spans="1:7" x14ac:dyDescent="0.3">
      <c r="A7837" s="310">
        <v>3022045</v>
      </c>
      <c r="B7837" t="s">
        <v>24231</v>
      </c>
      <c r="C7837" t="s">
        <v>43</v>
      </c>
      <c r="D7837" t="s">
        <v>373</v>
      </c>
      <c r="E7837">
        <v>615130</v>
      </c>
      <c r="F7837" t="s">
        <v>24196</v>
      </c>
      <c r="G7837" s="7">
        <v>-35.72</v>
      </c>
    </row>
    <row r="7838" spans="1:7" x14ac:dyDescent="0.3">
      <c r="A7838" s="310">
        <v>3022045</v>
      </c>
      <c r="B7838" t="s">
        <v>24231</v>
      </c>
      <c r="C7838" t="s">
        <v>43</v>
      </c>
      <c r="D7838" t="s">
        <v>373</v>
      </c>
      <c r="E7838">
        <v>615130</v>
      </c>
      <c r="F7838" t="s">
        <v>24196</v>
      </c>
      <c r="G7838" s="7">
        <v>-56.13</v>
      </c>
    </row>
    <row r="7839" spans="1:7" x14ac:dyDescent="0.3">
      <c r="A7839" s="310">
        <v>3022045</v>
      </c>
      <c r="B7839" t="s">
        <v>24231</v>
      </c>
      <c r="C7839" t="s">
        <v>43</v>
      </c>
      <c r="D7839" t="s">
        <v>377</v>
      </c>
      <c r="E7839">
        <v>611110</v>
      </c>
      <c r="F7839" t="s">
        <v>24196</v>
      </c>
      <c r="G7839" s="7">
        <v>-14.73</v>
      </c>
    </row>
    <row r="7840" spans="1:7" x14ac:dyDescent="0.3">
      <c r="A7840" s="310">
        <v>3022045</v>
      </c>
      <c r="B7840" t="s">
        <v>24231</v>
      </c>
      <c r="C7840" t="s">
        <v>43</v>
      </c>
      <c r="D7840" t="s">
        <v>374</v>
      </c>
      <c r="E7840">
        <v>615120</v>
      </c>
      <c r="F7840" t="s">
        <v>24196</v>
      </c>
      <c r="G7840" s="7">
        <v>0.01</v>
      </c>
    </row>
    <row r="7841" spans="1:7" x14ac:dyDescent="0.3">
      <c r="A7841" s="310">
        <v>3022045</v>
      </c>
      <c r="B7841" t="s">
        <v>24231</v>
      </c>
      <c r="C7841" t="s">
        <v>43</v>
      </c>
      <c r="D7841" t="s">
        <v>373</v>
      </c>
      <c r="E7841">
        <v>615130</v>
      </c>
      <c r="F7841" t="s">
        <v>24196</v>
      </c>
      <c r="G7841" s="7">
        <v>-0.94</v>
      </c>
    </row>
    <row r="7842" spans="1:7" x14ac:dyDescent="0.3">
      <c r="A7842" s="310">
        <v>3022045</v>
      </c>
      <c r="B7842" t="s">
        <v>24231</v>
      </c>
      <c r="C7842" t="s">
        <v>43</v>
      </c>
      <c r="D7842" t="s">
        <v>373</v>
      </c>
      <c r="E7842">
        <v>616160</v>
      </c>
      <c r="F7842" t="s">
        <v>24196</v>
      </c>
      <c r="G7842" s="7">
        <v>225.38</v>
      </c>
    </row>
    <row r="7843" spans="1:7" x14ac:dyDescent="0.3">
      <c r="A7843" s="310">
        <v>3022045</v>
      </c>
      <c r="B7843" t="s">
        <v>24231</v>
      </c>
      <c r="C7843" t="s">
        <v>43</v>
      </c>
      <c r="D7843" t="s">
        <v>377</v>
      </c>
      <c r="E7843">
        <v>611110</v>
      </c>
      <c r="F7843" t="s">
        <v>24196</v>
      </c>
      <c r="G7843" s="7">
        <v>-14.73</v>
      </c>
    </row>
    <row r="7844" spans="1:7" x14ac:dyDescent="0.3">
      <c r="A7844" s="310">
        <v>3022045</v>
      </c>
      <c r="B7844" t="s">
        <v>24231</v>
      </c>
      <c r="C7844" t="s">
        <v>43</v>
      </c>
      <c r="D7844" t="s">
        <v>373</v>
      </c>
      <c r="E7844">
        <v>615130</v>
      </c>
      <c r="F7844" t="s">
        <v>24196</v>
      </c>
      <c r="G7844" s="7">
        <v>-35.72</v>
      </c>
    </row>
    <row r="7845" spans="1:7" x14ac:dyDescent="0.3">
      <c r="A7845" s="310">
        <v>3022045</v>
      </c>
      <c r="B7845" t="s">
        <v>24231</v>
      </c>
      <c r="C7845" t="s">
        <v>43</v>
      </c>
      <c r="D7845" t="s">
        <v>373</v>
      </c>
      <c r="E7845">
        <v>615130</v>
      </c>
      <c r="F7845" t="s">
        <v>24196</v>
      </c>
      <c r="G7845" s="7">
        <v>0.01</v>
      </c>
    </row>
    <row r="7846" spans="1:7" x14ac:dyDescent="0.3">
      <c r="A7846" s="310">
        <v>3022045</v>
      </c>
      <c r="B7846" t="s">
        <v>24231</v>
      </c>
      <c r="C7846" t="s">
        <v>43</v>
      </c>
      <c r="D7846" t="s">
        <v>374</v>
      </c>
      <c r="E7846">
        <v>615120</v>
      </c>
      <c r="F7846" t="s">
        <v>24196</v>
      </c>
      <c r="G7846" s="7">
        <v>-0.01</v>
      </c>
    </row>
    <row r="7847" spans="1:7" x14ac:dyDescent="0.3">
      <c r="A7847" s="310">
        <v>3022045</v>
      </c>
      <c r="B7847" t="s">
        <v>24231</v>
      </c>
      <c r="C7847" t="s">
        <v>43</v>
      </c>
      <c r="D7847" t="s">
        <v>373</v>
      </c>
      <c r="E7847">
        <v>615130</v>
      </c>
      <c r="F7847" t="s">
        <v>24196</v>
      </c>
      <c r="G7847" s="7">
        <v>56.13</v>
      </c>
    </row>
    <row r="7848" spans="1:7" x14ac:dyDescent="0.3">
      <c r="A7848" s="310">
        <v>3022045</v>
      </c>
      <c r="B7848" t="s">
        <v>24231</v>
      </c>
      <c r="C7848" t="s">
        <v>43</v>
      </c>
      <c r="D7848" t="s">
        <v>373</v>
      </c>
      <c r="E7848">
        <v>615130</v>
      </c>
      <c r="F7848" t="s">
        <v>24196</v>
      </c>
      <c r="G7848" s="7">
        <v>-35.72</v>
      </c>
    </row>
    <row r="7849" spans="1:7" x14ac:dyDescent="0.3">
      <c r="A7849" s="310">
        <v>3022045</v>
      </c>
      <c r="B7849" t="s">
        <v>24231</v>
      </c>
      <c r="C7849" t="s">
        <v>43</v>
      </c>
      <c r="D7849" t="s">
        <v>377</v>
      </c>
      <c r="E7849">
        <v>611130</v>
      </c>
      <c r="F7849" t="s">
        <v>24196</v>
      </c>
      <c r="G7849" s="7">
        <v>60.08</v>
      </c>
    </row>
    <row r="7850" spans="1:7" x14ac:dyDescent="0.3">
      <c r="A7850" s="310">
        <v>3022045</v>
      </c>
      <c r="B7850" t="s">
        <v>24231</v>
      </c>
      <c r="C7850" t="s">
        <v>43</v>
      </c>
      <c r="D7850" t="s">
        <v>374</v>
      </c>
      <c r="E7850">
        <v>615120</v>
      </c>
      <c r="F7850" t="s">
        <v>24196</v>
      </c>
      <c r="G7850" s="7">
        <v>9.36</v>
      </c>
    </row>
    <row r="7851" spans="1:7" x14ac:dyDescent="0.3">
      <c r="A7851" s="310">
        <v>3022045</v>
      </c>
      <c r="B7851" t="s">
        <v>24231</v>
      </c>
      <c r="C7851" t="s">
        <v>43</v>
      </c>
      <c r="D7851" t="s">
        <v>373</v>
      </c>
      <c r="E7851">
        <v>615130</v>
      </c>
      <c r="F7851" t="s">
        <v>24196</v>
      </c>
      <c r="G7851" s="7">
        <v>2796.39</v>
      </c>
    </row>
    <row r="7852" spans="1:7" x14ac:dyDescent="0.3">
      <c r="A7852" s="310">
        <v>3022045</v>
      </c>
      <c r="B7852" t="s">
        <v>24231</v>
      </c>
      <c r="C7852" t="s">
        <v>43</v>
      </c>
      <c r="D7852" t="s">
        <v>373</v>
      </c>
      <c r="E7852">
        <v>615130</v>
      </c>
      <c r="F7852" t="s">
        <v>24196</v>
      </c>
      <c r="G7852" s="7">
        <v>-56.13</v>
      </c>
    </row>
    <row r="7853" spans="1:7" x14ac:dyDescent="0.3">
      <c r="A7853" s="310">
        <v>3022045</v>
      </c>
      <c r="B7853" t="s">
        <v>24231</v>
      </c>
      <c r="C7853" t="s">
        <v>43</v>
      </c>
      <c r="D7853" t="s">
        <v>373</v>
      </c>
      <c r="E7853">
        <v>615130</v>
      </c>
      <c r="F7853" t="s">
        <v>24196</v>
      </c>
      <c r="G7853" s="7">
        <v>0.01</v>
      </c>
    </row>
    <row r="7854" spans="1:7" x14ac:dyDescent="0.3">
      <c r="A7854" s="310">
        <v>3022045</v>
      </c>
      <c r="B7854" t="s">
        <v>24231</v>
      </c>
      <c r="C7854" t="s">
        <v>43</v>
      </c>
      <c r="D7854" t="s">
        <v>373</v>
      </c>
      <c r="E7854">
        <v>615130</v>
      </c>
      <c r="F7854" t="s">
        <v>24196</v>
      </c>
      <c r="G7854" s="7">
        <v>-56.13</v>
      </c>
    </row>
    <row r="7855" spans="1:7" x14ac:dyDescent="0.3">
      <c r="A7855" s="310">
        <v>3022045</v>
      </c>
      <c r="B7855" t="s">
        <v>24231</v>
      </c>
      <c r="C7855" t="s">
        <v>43</v>
      </c>
      <c r="D7855" t="s">
        <v>377</v>
      </c>
      <c r="E7855">
        <v>611110</v>
      </c>
      <c r="F7855" t="s">
        <v>24196</v>
      </c>
      <c r="G7855" s="7">
        <v>-14.72</v>
      </c>
    </row>
    <row r="7856" spans="1:7" x14ac:dyDescent="0.3">
      <c r="A7856" s="310">
        <v>3022045</v>
      </c>
      <c r="B7856" t="s">
        <v>24231</v>
      </c>
      <c r="C7856" t="s">
        <v>43</v>
      </c>
      <c r="D7856" t="s">
        <v>373</v>
      </c>
      <c r="E7856">
        <v>615130</v>
      </c>
      <c r="F7856" t="s">
        <v>24196</v>
      </c>
      <c r="G7856" s="7">
        <v>0.01</v>
      </c>
    </row>
    <row r="7857" spans="1:7" x14ac:dyDescent="0.3">
      <c r="A7857" s="310">
        <v>3022045</v>
      </c>
      <c r="B7857" t="s">
        <v>24231</v>
      </c>
      <c r="C7857" t="s">
        <v>43</v>
      </c>
      <c r="D7857" t="s">
        <v>373</v>
      </c>
      <c r="E7857">
        <v>617150</v>
      </c>
      <c r="F7857" t="s">
        <v>24196</v>
      </c>
      <c r="G7857" s="7">
        <v>381.67</v>
      </c>
    </row>
    <row r="7858" spans="1:7" x14ac:dyDescent="0.3">
      <c r="A7858" s="310">
        <v>3022045</v>
      </c>
      <c r="B7858" t="s">
        <v>24231</v>
      </c>
      <c r="C7858" t="s">
        <v>43</v>
      </c>
      <c r="D7858" t="s">
        <v>373</v>
      </c>
      <c r="E7858">
        <v>615130</v>
      </c>
      <c r="F7858" t="s">
        <v>24196</v>
      </c>
      <c r="G7858" s="7">
        <v>-0.01</v>
      </c>
    </row>
    <row r="7859" spans="1:7" x14ac:dyDescent="0.3">
      <c r="A7859" s="310">
        <v>3022045</v>
      </c>
      <c r="B7859" t="s">
        <v>24231</v>
      </c>
      <c r="C7859" t="s">
        <v>43</v>
      </c>
      <c r="D7859" t="s">
        <v>373</v>
      </c>
      <c r="E7859">
        <v>615130</v>
      </c>
      <c r="F7859" t="s">
        <v>24196</v>
      </c>
      <c r="G7859" s="7">
        <v>0.01</v>
      </c>
    </row>
    <row r="7860" spans="1:7" x14ac:dyDescent="0.3">
      <c r="A7860" s="310">
        <v>3022045</v>
      </c>
      <c r="B7860" t="s">
        <v>24231</v>
      </c>
      <c r="C7860" t="s">
        <v>43</v>
      </c>
      <c r="D7860" t="s">
        <v>377</v>
      </c>
      <c r="E7860">
        <v>611110</v>
      </c>
      <c r="F7860" t="s">
        <v>24196</v>
      </c>
      <c r="G7860" s="7">
        <v>2.36</v>
      </c>
    </row>
    <row r="7861" spans="1:7" x14ac:dyDescent="0.3">
      <c r="A7861" s="310">
        <v>3022045</v>
      </c>
      <c r="B7861" t="s">
        <v>24231</v>
      </c>
      <c r="C7861" t="s">
        <v>43</v>
      </c>
      <c r="D7861" t="s">
        <v>373</v>
      </c>
      <c r="E7861">
        <v>615130</v>
      </c>
      <c r="F7861" t="s">
        <v>24196</v>
      </c>
      <c r="G7861" s="7">
        <v>0.01</v>
      </c>
    </row>
    <row r="7862" spans="1:7" x14ac:dyDescent="0.3">
      <c r="A7862" s="310">
        <v>3022045</v>
      </c>
      <c r="B7862" t="s">
        <v>24231</v>
      </c>
      <c r="C7862" t="s">
        <v>43</v>
      </c>
      <c r="D7862" t="s">
        <v>373</v>
      </c>
      <c r="E7862">
        <v>615130</v>
      </c>
      <c r="F7862" t="s">
        <v>24196</v>
      </c>
      <c r="G7862" s="7">
        <v>-35.72</v>
      </c>
    </row>
    <row r="7863" spans="1:7" x14ac:dyDescent="0.3">
      <c r="A7863" s="310">
        <v>3022045</v>
      </c>
      <c r="B7863" t="s">
        <v>24231</v>
      </c>
      <c r="C7863" t="s">
        <v>43</v>
      </c>
      <c r="D7863" t="s">
        <v>371</v>
      </c>
      <c r="E7863">
        <v>615100</v>
      </c>
      <c r="F7863" t="s">
        <v>24196</v>
      </c>
      <c r="G7863" s="7">
        <v>3550.09</v>
      </c>
    </row>
    <row r="7864" spans="1:7" x14ac:dyDescent="0.3">
      <c r="A7864" s="310">
        <v>3022045</v>
      </c>
      <c r="B7864" t="s">
        <v>24231</v>
      </c>
      <c r="C7864" t="s">
        <v>43</v>
      </c>
      <c r="D7864" t="s">
        <v>371</v>
      </c>
      <c r="E7864">
        <v>617100</v>
      </c>
      <c r="F7864" t="s">
        <v>24196</v>
      </c>
      <c r="G7864" s="7">
        <v>1018.17</v>
      </c>
    </row>
    <row r="7865" spans="1:7" x14ac:dyDescent="0.3">
      <c r="A7865" s="310">
        <v>3022045</v>
      </c>
      <c r="B7865" t="s">
        <v>24231</v>
      </c>
      <c r="C7865" t="s">
        <v>43</v>
      </c>
      <c r="D7865" t="s">
        <v>374</v>
      </c>
      <c r="E7865">
        <v>615120</v>
      </c>
      <c r="F7865" t="s">
        <v>24196</v>
      </c>
      <c r="G7865" s="7">
        <v>334.83</v>
      </c>
    </row>
    <row r="7866" spans="1:7" x14ac:dyDescent="0.3">
      <c r="A7866" s="310">
        <v>3022045</v>
      </c>
      <c r="B7866" t="s">
        <v>24231</v>
      </c>
      <c r="C7866" t="s">
        <v>43</v>
      </c>
      <c r="D7866" t="s">
        <v>377</v>
      </c>
      <c r="E7866">
        <v>611110</v>
      </c>
      <c r="F7866" t="s">
        <v>24196</v>
      </c>
      <c r="G7866" s="7">
        <v>368.13</v>
      </c>
    </row>
    <row r="7867" spans="1:7" x14ac:dyDescent="0.3">
      <c r="A7867" s="310">
        <v>3022045</v>
      </c>
      <c r="B7867" t="s">
        <v>24231</v>
      </c>
      <c r="C7867" t="s">
        <v>43</v>
      </c>
      <c r="D7867" t="s">
        <v>374</v>
      </c>
      <c r="E7867">
        <v>615120</v>
      </c>
      <c r="F7867" t="s">
        <v>24196</v>
      </c>
      <c r="G7867" s="7">
        <v>34.81</v>
      </c>
    </row>
    <row r="7868" spans="1:7" x14ac:dyDescent="0.3">
      <c r="A7868" s="310">
        <v>3022045</v>
      </c>
      <c r="B7868" t="s">
        <v>24231</v>
      </c>
      <c r="C7868" t="s">
        <v>43</v>
      </c>
      <c r="D7868" t="s">
        <v>374</v>
      </c>
      <c r="E7868">
        <v>615120</v>
      </c>
      <c r="F7868" t="s">
        <v>24196</v>
      </c>
      <c r="G7868" s="7">
        <v>34.81</v>
      </c>
    </row>
    <row r="7869" spans="1:7" x14ac:dyDescent="0.3">
      <c r="A7869" s="310">
        <v>3022045</v>
      </c>
      <c r="B7869" t="s">
        <v>24231</v>
      </c>
      <c r="C7869" t="s">
        <v>43</v>
      </c>
      <c r="D7869" t="s">
        <v>371</v>
      </c>
      <c r="E7869">
        <v>616100</v>
      </c>
      <c r="F7869" t="s">
        <v>24196</v>
      </c>
      <c r="G7869" s="7">
        <v>207.42</v>
      </c>
    </row>
    <row r="7870" spans="1:7" x14ac:dyDescent="0.3">
      <c r="A7870" s="310">
        <v>3022045</v>
      </c>
      <c r="B7870" t="s">
        <v>24231</v>
      </c>
      <c r="C7870" t="s">
        <v>43</v>
      </c>
      <c r="D7870" t="s">
        <v>374</v>
      </c>
      <c r="E7870">
        <v>615120</v>
      </c>
      <c r="F7870" t="s">
        <v>24196</v>
      </c>
      <c r="G7870" s="7">
        <v>34.81</v>
      </c>
    </row>
    <row r="7871" spans="1:7" x14ac:dyDescent="0.3">
      <c r="A7871" s="310">
        <v>3022045</v>
      </c>
      <c r="B7871" t="s">
        <v>24231</v>
      </c>
      <c r="C7871" t="s">
        <v>43</v>
      </c>
      <c r="D7871" t="s">
        <v>373</v>
      </c>
      <c r="E7871">
        <v>615130</v>
      </c>
      <c r="F7871" t="s">
        <v>24196</v>
      </c>
      <c r="G7871" s="7">
        <v>56.13</v>
      </c>
    </row>
    <row r="7872" spans="1:7" x14ac:dyDescent="0.3">
      <c r="A7872" s="310">
        <v>3022045</v>
      </c>
      <c r="B7872" t="s">
        <v>24231</v>
      </c>
      <c r="C7872" t="s">
        <v>43</v>
      </c>
      <c r="D7872" t="s">
        <v>377</v>
      </c>
      <c r="E7872">
        <v>611110</v>
      </c>
      <c r="F7872" t="s">
        <v>24196</v>
      </c>
      <c r="G7872" s="7">
        <v>-14.73</v>
      </c>
    </row>
    <row r="7873" spans="1:7" x14ac:dyDescent="0.3">
      <c r="A7873" s="310">
        <v>3022045</v>
      </c>
      <c r="B7873" t="s">
        <v>24231</v>
      </c>
      <c r="C7873" t="s">
        <v>43</v>
      </c>
      <c r="D7873" t="s">
        <v>375</v>
      </c>
      <c r="E7873">
        <v>615140</v>
      </c>
      <c r="F7873" t="s">
        <v>24196</v>
      </c>
      <c r="G7873" s="7">
        <v>48.1</v>
      </c>
    </row>
    <row r="7874" spans="1:7" x14ac:dyDescent="0.3">
      <c r="A7874" s="310">
        <v>3022045</v>
      </c>
      <c r="B7874" t="s">
        <v>24231</v>
      </c>
      <c r="C7874" t="s">
        <v>43</v>
      </c>
      <c r="D7874" t="s">
        <v>373</v>
      </c>
      <c r="E7874">
        <v>615130</v>
      </c>
      <c r="F7874" t="s">
        <v>24196</v>
      </c>
      <c r="G7874" s="7">
        <v>1403.2</v>
      </c>
    </row>
    <row r="7875" spans="1:7" x14ac:dyDescent="0.3">
      <c r="A7875" s="310">
        <v>3022045</v>
      </c>
      <c r="B7875" t="s">
        <v>24231</v>
      </c>
      <c r="C7875" t="s">
        <v>43</v>
      </c>
      <c r="D7875" t="s">
        <v>373</v>
      </c>
      <c r="E7875">
        <v>615130</v>
      </c>
      <c r="F7875" t="s">
        <v>24196</v>
      </c>
      <c r="G7875" s="7">
        <v>-0.94</v>
      </c>
    </row>
    <row r="7876" spans="1:7" x14ac:dyDescent="0.3">
      <c r="A7876" s="310">
        <v>3022045</v>
      </c>
      <c r="B7876" t="s">
        <v>24231</v>
      </c>
      <c r="C7876" t="s">
        <v>43</v>
      </c>
      <c r="D7876" t="s">
        <v>373</v>
      </c>
      <c r="E7876">
        <v>615130</v>
      </c>
      <c r="F7876" t="s">
        <v>24196</v>
      </c>
      <c r="G7876" s="7">
        <v>13.98</v>
      </c>
    </row>
    <row r="7877" spans="1:7" x14ac:dyDescent="0.3">
      <c r="A7877" s="310">
        <v>3022045</v>
      </c>
      <c r="B7877" t="s">
        <v>24231</v>
      </c>
      <c r="C7877" t="s">
        <v>43</v>
      </c>
      <c r="D7877" t="s">
        <v>374</v>
      </c>
      <c r="E7877">
        <v>615120</v>
      </c>
      <c r="F7877" t="s">
        <v>24196</v>
      </c>
      <c r="G7877" s="7">
        <v>34.81</v>
      </c>
    </row>
    <row r="7878" spans="1:7" x14ac:dyDescent="0.3">
      <c r="A7878" s="310">
        <v>3022045</v>
      </c>
      <c r="B7878" t="s">
        <v>24231</v>
      </c>
      <c r="C7878" t="s">
        <v>43</v>
      </c>
      <c r="D7878" t="s">
        <v>373</v>
      </c>
      <c r="E7878">
        <v>615130</v>
      </c>
      <c r="F7878" t="s">
        <v>24196</v>
      </c>
      <c r="G7878" s="7">
        <v>1107.19</v>
      </c>
    </row>
    <row r="7879" spans="1:7" x14ac:dyDescent="0.3">
      <c r="A7879" s="310">
        <v>3022045</v>
      </c>
      <c r="B7879" t="s">
        <v>24231</v>
      </c>
      <c r="C7879" t="s">
        <v>43</v>
      </c>
      <c r="D7879" t="s">
        <v>373</v>
      </c>
      <c r="E7879">
        <v>615130</v>
      </c>
      <c r="F7879" t="s">
        <v>24196</v>
      </c>
      <c r="G7879" s="7">
        <v>95.24</v>
      </c>
    </row>
    <row r="7880" spans="1:7" x14ac:dyDescent="0.3">
      <c r="A7880" s="310">
        <v>3022045</v>
      </c>
      <c r="B7880" t="s">
        <v>24231</v>
      </c>
      <c r="C7880" t="s">
        <v>43</v>
      </c>
      <c r="D7880" t="s">
        <v>377</v>
      </c>
      <c r="E7880">
        <v>611130</v>
      </c>
      <c r="F7880" t="s">
        <v>24196</v>
      </c>
      <c r="G7880" s="7">
        <v>1.02</v>
      </c>
    </row>
    <row r="7881" spans="1:7" x14ac:dyDescent="0.3">
      <c r="A7881" s="310">
        <v>3022045</v>
      </c>
      <c r="B7881" t="s">
        <v>24231</v>
      </c>
      <c r="C7881" t="s">
        <v>43</v>
      </c>
      <c r="D7881" t="s">
        <v>373</v>
      </c>
      <c r="E7881">
        <v>617150</v>
      </c>
      <c r="F7881" t="s">
        <v>24196</v>
      </c>
      <c r="G7881" s="7">
        <v>354.94</v>
      </c>
    </row>
    <row r="7882" spans="1:7" x14ac:dyDescent="0.3">
      <c r="A7882" s="310">
        <v>3022045</v>
      </c>
      <c r="B7882" t="s">
        <v>24231</v>
      </c>
      <c r="C7882" t="s">
        <v>43</v>
      </c>
      <c r="D7882" t="s">
        <v>374</v>
      </c>
      <c r="E7882">
        <v>615120</v>
      </c>
      <c r="F7882" t="s">
        <v>24196</v>
      </c>
      <c r="G7882" s="7">
        <v>-34.81</v>
      </c>
    </row>
    <row r="7883" spans="1:7" x14ac:dyDescent="0.3">
      <c r="A7883" s="310">
        <v>3022045</v>
      </c>
      <c r="B7883" t="s">
        <v>24231</v>
      </c>
      <c r="C7883" t="s">
        <v>43</v>
      </c>
      <c r="D7883" t="s">
        <v>373</v>
      </c>
      <c r="E7883">
        <v>617150</v>
      </c>
      <c r="F7883" t="s">
        <v>24196</v>
      </c>
      <c r="G7883" s="7">
        <v>286.25</v>
      </c>
    </row>
    <row r="7884" spans="1:7" x14ac:dyDescent="0.3">
      <c r="A7884" s="310">
        <v>3022045</v>
      </c>
      <c r="B7884" t="s">
        <v>24231</v>
      </c>
      <c r="C7884" t="s">
        <v>43</v>
      </c>
      <c r="D7884" t="s">
        <v>371</v>
      </c>
      <c r="E7884">
        <v>615100</v>
      </c>
      <c r="F7884" t="s">
        <v>24196</v>
      </c>
      <c r="G7884" s="7">
        <v>-158.31</v>
      </c>
    </row>
    <row r="7885" spans="1:7" x14ac:dyDescent="0.3">
      <c r="A7885" s="310">
        <v>3022045</v>
      </c>
      <c r="B7885" t="s">
        <v>24231</v>
      </c>
      <c r="C7885" t="s">
        <v>43</v>
      </c>
      <c r="D7885" t="s">
        <v>373</v>
      </c>
      <c r="E7885">
        <v>615130</v>
      </c>
      <c r="F7885" t="s">
        <v>24196</v>
      </c>
      <c r="G7885" s="7">
        <v>-35.72</v>
      </c>
    </row>
    <row r="7886" spans="1:7" x14ac:dyDescent="0.3">
      <c r="A7886" s="310">
        <v>3022045</v>
      </c>
      <c r="B7886" t="s">
        <v>24231</v>
      </c>
      <c r="C7886" t="s">
        <v>43</v>
      </c>
      <c r="D7886" t="s">
        <v>374</v>
      </c>
      <c r="E7886">
        <v>615120</v>
      </c>
      <c r="F7886" t="s">
        <v>24196</v>
      </c>
      <c r="G7886" s="7">
        <v>34.81</v>
      </c>
    </row>
    <row r="7887" spans="1:7" x14ac:dyDescent="0.3">
      <c r="A7887" s="310">
        <v>3022045</v>
      </c>
      <c r="B7887" t="s">
        <v>24231</v>
      </c>
      <c r="C7887" t="s">
        <v>43</v>
      </c>
      <c r="D7887" t="s">
        <v>373</v>
      </c>
      <c r="E7887">
        <v>615130</v>
      </c>
      <c r="F7887" t="s">
        <v>24196</v>
      </c>
      <c r="G7887" s="7">
        <v>56.13</v>
      </c>
    </row>
    <row r="7888" spans="1:7" x14ac:dyDescent="0.3">
      <c r="A7888" s="310">
        <v>3022045</v>
      </c>
      <c r="B7888" t="s">
        <v>24231</v>
      </c>
      <c r="C7888" t="s">
        <v>43</v>
      </c>
      <c r="D7888" t="s">
        <v>371</v>
      </c>
      <c r="E7888">
        <v>615100</v>
      </c>
      <c r="F7888" t="s">
        <v>24196</v>
      </c>
      <c r="G7888" s="7">
        <v>-158.31</v>
      </c>
    </row>
    <row r="7889" spans="1:7" x14ac:dyDescent="0.3">
      <c r="A7889" s="310">
        <v>3022045</v>
      </c>
      <c r="B7889" t="s">
        <v>24231</v>
      </c>
      <c r="C7889" t="s">
        <v>43</v>
      </c>
      <c r="D7889" t="s">
        <v>373</v>
      </c>
      <c r="E7889">
        <v>615130</v>
      </c>
      <c r="F7889" t="s">
        <v>24196</v>
      </c>
      <c r="G7889" s="7">
        <v>-0.01</v>
      </c>
    </row>
    <row r="7890" spans="1:7" x14ac:dyDescent="0.3">
      <c r="A7890" s="310">
        <v>3022045</v>
      </c>
      <c r="B7890" t="s">
        <v>24231</v>
      </c>
      <c r="C7890" t="s">
        <v>43</v>
      </c>
      <c r="D7890" t="s">
        <v>373</v>
      </c>
      <c r="E7890">
        <v>615130</v>
      </c>
      <c r="F7890" t="s">
        <v>24196</v>
      </c>
      <c r="G7890" s="7">
        <v>0.01</v>
      </c>
    </row>
    <row r="7891" spans="1:7" x14ac:dyDescent="0.3">
      <c r="A7891" s="310">
        <v>3022045</v>
      </c>
      <c r="B7891" t="s">
        <v>24231</v>
      </c>
      <c r="C7891" t="s">
        <v>43</v>
      </c>
      <c r="D7891" t="s">
        <v>377</v>
      </c>
      <c r="E7891">
        <v>611110</v>
      </c>
      <c r="F7891" t="s">
        <v>24196</v>
      </c>
      <c r="G7891" s="7">
        <v>-0.01</v>
      </c>
    </row>
    <row r="7892" spans="1:7" x14ac:dyDescent="0.3">
      <c r="A7892" s="310">
        <v>3022045</v>
      </c>
      <c r="B7892" t="s">
        <v>24231</v>
      </c>
      <c r="C7892" t="s">
        <v>43</v>
      </c>
      <c r="D7892" t="s">
        <v>377</v>
      </c>
      <c r="E7892">
        <v>611120</v>
      </c>
      <c r="F7892" t="s">
        <v>24196</v>
      </c>
      <c r="G7892" s="7">
        <v>34.97</v>
      </c>
    </row>
    <row r="7893" spans="1:7" x14ac:dyDescent="0.3">
      <c r="A7893" s="310">
        <v>3022045</v>
      </c>
      <c r="B7893" t="s">
        <v>24231</v>
      </c>
      <c r="C7893" t="s">
        <v>43</v>
      </c>
      <c r="D7893" t="s">
        <v>377</v>
      </c>
      <c r="E7893">
        <v>611130</v>
      </c>
      <c r="F7893" t="s">
        <v>24196</v>
      </c>
      <c r="G7893" s="7">
        <v>4.66</v>
      </c>
    </row>
    <row r="7894" spans="1:7" x14ac:dyDescent="0.3">
      <c r="A7894" s="310">
        <v>3022045</v>
      </c>
      <c r="B7894" t="s">
        <v>24231</v>
      </c>
      <c r="C7894" t="s">
        <v>43</v>
      </c>
      <c r="D7894" t="s">
        <v>371</v>
      </c>
      <c r="E7894">
        <v>617100</v>
      </c>
      <c r="F7894" t="s">
        <v>24196</v>
      </c>
      <c r="G7894" s="7">
        <v>516.17999999999995</v>
      </c>
    </row>
    <row r="7895" spans="1:7" x14ac:dyDescent="0.3">
      <c r="A7895" s="310">
        <v>3022045</v>
      </c>
      <c r="B7895" t="s">
        <v>24231</v>
      </c>
      <c r="C7895" t="s">
        <v>43</v>
      </c>
      <c r="D7895" t="s">
        <v>377</v>
      </c>
      <c r="E7895">
        <v>611110</v>
      </c>
      <c r="F7895" t="s">
        <v>24196</v>
      </c>
      <c r="G7895" s="7">
        <v>-14.73</v>
      </c>
    </row>
    <row r="7896" spans="1:7" x14ac:dyDescent="0.3">
      <c r="A7896" s="310">
        <v>3022045</v>
      </c>
      <c r="B7896" t="s">
        <v>24231</v>
      </c>
      <c r="C7896" t="s">
        <v>43</v>
      </c>
      <c r="D7896" t="s">
        <v>377</v>
      </c>
      <c r="E7896">
        <v>611110</v>
      </c>
      <c r="F7896" t="s">
        <v>24196</v>
      </c>
      <c r="G7896" s="7">
        <v>5.5</v>
      </c>
    </row>
    <row r="7897" spans="1:7" x14ac:dyDescent="0.3">
      <c r="A7897" s="310">
        <v>3022045</v>
      </c>
      <c r="B7897" t="s">
        <v>24231</v>
      </c>
      <c r="C7897" t="s">
        <v>43</v>
      </c>
      <c r="D7897" t="s">
        <v>373</v>
      </c>
      <c r="E7897">
        <v>615130</v>
      </c>
      <c r="F7897" t="s">
        <v>24196</v>
      </c>
      <c r="G7897" s="7">
        <v>5.47</v>
      </c>
    </row>
    <row r="7898" spans="1:7" x14ac:dyDescent="0.3">
      <c r="A7898" s="310">
        <v>3022045</v>
      </c>
      <c r="B7898" t="s">
        <v>24231</v>
      </c>
      <c r="C7898" t="s">
        <v>43</v>
      </c>
      <c r="D7898" t="s">
        <v>373</v>
      </c>
      <c r="E7898">
        <v>615130</v>
      </c>
      <c r="F7898" t="s">
        <v>24196</v>
      </c>
      <c r="G7898" s="7">
        <v>1739.88</v>
      </c>
    </row>
    <row r="7899" spans="1:7" x14ac:dyDescent="0.3">
      <c r="A7899" s="310">
        <v>3022045</v>
      </c>
      <c r="B7899" t="s">
        <v>24231</v>
      </c>
      <c r="C7899" t="s">
        <v>43</v>
      </c>
      <c r="D7899" t="s">
        <v>373</v>
      </c>
      <c r="E7899">
        <v>615130</v>
      </c>
      <c r="F7899" t="s">
        <v>24196</v>
      </c>
      <c r="G7899" s="7">
        <v>-0.94</v>
      </c>
    </row>
    <row r="7900" spans="1:7" x14ac:dyDescent="0.3">
      <c r="A7900" s="310">
        <v>3022045</v>
      </c>
      <c r="B7900" t="s">
        <v>24231</v>
      </c>
      <c r="C7900" t="s">
        <v>43</v>
      </c>
      <c r="D7900" t="s">
        <v>374</v>
      </c>
      <c r="E7900">
        <v>615120</v>
      </c>
      <c r="F7900" t="s">
        <v>24196</v>
      </c>
      <c r="G7900" s="7">
        <v>1078.96</v>
      </c>
    </row>
    <row r="7901" spans="1:7" x14ac:dyDescent="0.3">
      <c r="A7901" s="310">
        <v>3022045</v>
      </c>
      <c r="B7901" t="s">
        <v>24231</v>
      </c>
      <c r="C7901" t="s">
        <v>43</v>
      </c>
      <c r="D7901" t="s">
        <v>377</v>
      </c>
      <c r="E7901">
        <v>611130</v>
      </c>
      <c r="F7901" t="s">
        <v>24196</v>
      </c>
      <c r="G7901" s="7">
        <v>0.94</v>
      </c>
    </row>
    <row r="7902" spans="1:7" x14ac:dyDescent="0.3">
      <c r="A7902" s="310">
        <v>3022045</v>
      </c>
      <c r="B7902" t="s">
        <v>24231</v>
      </c>
      <c r="C7902" t="s">
        <v>43</v>
      </c>
      <c r="D7902" t="s">
        <v>375</v>
      </c>
      <c r="E7902">
        <v>617130</v>
      </c>
      <c r="F7902" t="s">
        <v>24196</v>
      </c>
      <c r="G7902" s="7">
        <v>9.81</v>
      </c>
    </row>
    <row r="7903" spans="1:7" x14ac:dyDescent="0.3">
      <c r="A7903" s="310">
        <v>3022045</v>
      </c>
      <c r="B7903" t="s">
        <v>24231</v>
      </c>
      <c r="C7903" t="s">
        <v>43</v>
      </c>
      <c r="D7903" t="s">
        <v>373</v>
      </c>
      <c r="E7903">
        <v>615130</v>
      </c>
      <c r="F7903" t="s">
        <v>24196</v>
      </c>
      <c r="G7903" s="7">
        <v>96.1</v>
      </c>
    </row>
    <row r="7904" spans="1:7" x14ac:dyDescent="0.3">
      <c r="A7904" s="310">
        <v>3022045</v>
      </c>
      <c r="B7904" t="s">
        <v>24231</v>
      </c>
      <c r="C7904" t="s">
        <v>43</v>
      </c>
      <c r="D7904" t="s">
        <v>373</v>
      </c>
      <c r="E7904">
        <v>615130</v>
      </c>
      <c r="F7904" t="s">
        <v>24196</v>
      </c>
      <c r="G7904" s="7">
        <v>6.33</v>
      </c>
    </row>
    <row r="7905" spans="1:7" x14ac:dyDescent="0.3">
      <c r="A7905" s="310">
        <v>3022045</v>
      </c>
      <c r="B7905" t="s">
        <v>24231</v>
      </c>
      <c r="C7905" t="s">
        <v>43</v>
      </c>
      <c r="D7905" t="s">
        <v>373</v>
      </c>
      <c r="E7905">
        <v>615130</v>
      </c>
      <c r="F7905" t="s">
        <v>24196</v>
      </c>
      <c r="G7905" s="7">
        <v>-35.72</v>
      </c>
    </row>
    <row r="7906" spans="1:7" x14ac:dyDescent="0.3">
      <c r="A7906" s="310">
        <v>3022045</v>
      </c>
      <c r="B7906" t="s">
        <v>24231</v>
      </c>
      <c r="C7906" t="s">
        <v>43</v>
      </c>
      <c r="D7906" t="s">
        <v>373</v>
      </c>
      <c r="E7906">
        <v>615130</v>
      </c>
      <c r="F7906" t="s">
        <v>24196</v>
      </c>
      <c r="G7906" s="7">
        <v>7.41</v>
      </c>
    </row>
    <row r="7907" spans="1:7" x14ac:dyDescent="0.3">
      <c r="A7907" s="310">
        <v>3022045</v>
      </c>
      <c r="B7907" t="s">
        <v>24231</v>
      </c>
      <c r="C7907" t="s">
        <v>43</v>
      </c>
      <c r="D7907" t="s">
        <v>371</v>
      </c>
      <c r="E7907">
        <v>615100</v>
      </c>
      <c r="F7907" t="s">
        <v>24196</v>
      </c>
      <c r="G7907" s="7">
        <v>-158.31</v>
      </c>
    </row>
    <row r="7908" spans="1:7" x14ac:dyDescent="0.3">
      <c r="A7908" s="310">
        <v>3022045</v>
      </c>
      <c r="B7908" t="s">
        <v>24231</v>
      </c>
      <c r="C7908" t="s">
        <v>43</v>
      </c>
      <c r="D7908" t="s">
        <v>373</v>
      </c>
      <c r="E7908">
        <v>617150</v>
      </c>
      <c r="F7908" t="s">
        <v>24196</v>
      </c>
      <c r="G7908" s="7">
        <v>355.17</v>
      </c>
    </row>
    <row r="7909" spans="1:7" x14ac:dyDescent="0.3">
      <c r="A7909" s="310">
        <v>3022045</v>
      </c>
      <c r="B7909" t="s">
        <v>24231</v>
      </c>
      <c r="C7909" t="s">
        <v>43</v>
      </c>
      <c r="D7909" t="s">
        <v>377</v>
      </c>
      <c r="E7909">
        <v>611110</v>
      </c>
      <c r="F7909" t="s">
        <v>24196</v>
      </c>
      <c r="G7909" s="7">
        <v>-14.73</v>
      </c>
    </row>
    <row r="7910" spans="1:7" x14ac:dyDescent="0.3">
      <c r="A7910" s="310">
        <v>3022045</v>
      </c>
      <c r="B7910" t="s">
        <v>24231</v>
      </c>
      <c r="C7910" t="s">
        <v>43</v>
      </c>
      <c r="D7910" t="s">
        <v>377</v>
      </c>
      <c r="E7910">
        <v>611110</v>
      </c>
      <c r="F7910" t="s">
        <v>24196</v>
      </c>
      <c r="G7910" s="7">
        <v>254.3</v>
      </c>
    </row>
    <row r="7911" spans="1:7" x14ac:dyDescent="0.3">
      <c r="A7911" s="310">
        <v>3022045</v>
      </c>
      <c r="B7911" t="s">
        <v>24231</v>
      </c>
      <c r="C7911" t="s">
        <v>43</v>
      </c>
      <c r="D7911" t="s">
        <v>373</v>
      </c>
      <c r="E7911">
        <v>615130</v>
      </c>
      <c r="F7911" t="s">
        <v>24196</v>
      </c>
      <c r="G7911" s="7">
        <v>-56.13</v>
      </c>
    </row>
    <row r="7912" spans="1:7" x14ac:dyDescent="0.3">
      <c r="A7912" s="310">
        <v>3022045</v>
      </c>
      <c r="B7912" t="s">
        <v>24231</v>
      </c>
      <c r="C7912" t="s">
        <v>43</v>
      </c>
      <c r="D7912" t="s">
        <v>377</v>
      </c>
      <c r="E7912">
        <v>611110</v>
      </c>
      <c r="F7912" t="s">
        <v>24196</v>
      </c>
      <c r="G7912" s="7">
        <v>1.1299999999999999</v>
      </c>
    </row>
    <row r="7913" spans="1:7" x14ac:dyDescent="0.3">
      <c r="A7913" s="310">
        <v>3022045</v>
      </c>
      <c r="B7913" t="s">
        <v>24231</v>
      </c>
      <c r="C7913" t="s">
        <v>43</v>
      </c>
      <c r="D7913" t="s">
        <v>373</v>
      </c>
      <c r="E7913">
        <v>615130</v>
      </c>
      <c r="F7913" t="s">
        <v>24196</v>
      </c>
      <c r="G7913" s="7">
        <v>416.11</v>
      </c>
    </row>
    <row r="7914" spans="1:7" x14ac:dyDescent="0.3">
      <c r="A7914" s="310">
        <v>3022045</v>
      </c>
      <c r="B7914" t="s">
        <v>24231</v>
      </c>
      <c r="C7914" t="s">
        <v>43</v>
      </c>
      <c r="D7914" t="s">
        <v>374</v>
      </c>
      <c r="E7914">
        <v>615120</v>
      </c>
      <c r="F7914" t="s">
        <v>24196</v>
      </c>
      <c r="G7914" s="7">
        <v>-0.01</v>
      </c>
    </row>
    <row r="7915" spans="1:7" x14ac:dyDescent="0.3">
      <c r="A7915" s="310">
        <v>3022045</v>
      </c>
      <c r="B7915" t="s">
        <v>24231</v>
      </c>
      <c r="C7915" t="s">
        <v>43</v>
      </c>
      <c r="D7915" t="s">
        <v>374</v>
      </c>
      <c r="E7915">
        <v>615120</v>
      </c>
      <c r="F7915" t="s">
        <v>24196</v>
      </c>
      <c r="G7915" s="7">
        <v>-34.81</v>
      </c>
    </row>
    <row r="7916" spans="1:7" x14ac:dyDescent="0.3">
      <c r="A7916" s="310">
        <v>3022045</v>
      </c>
      <c r="B7916" t="s">
        <v>24231</v>
      </c>
      <c r="C7916" t="s">
        <v>43</v>
      </c>
      <c r="D7916" t="s">
        <v>377</v>
      </c>
      <c r="E7916">
        <v>611110</v>
      </c>
      <c r="F7916" t="s">
        <v>24196</v>
      </c>
      <c r="G7916" s="7">
        <v>1.7</v>
      </c>
    </row>
    <row r="7917" spans="1:7" x14ac:dyDescent="0.3">
      <c r="A7917" s="310">
        <v>3022045</v>
      </c>
      <c r="B7917" t="s">
        <v>24231</v>
      </c>
      <c r="C7917" t="s">
        <v>43</v>
      </c>
      <c r="D7917" t="s">
        <v>374</v>
      </c>
      <c r="E7917">
        <v>615120</v>
      </c>
      <c r="F7917" t="s">
        <v>24196</v>
      </c>
      <c r="G7917" s="7">
        <v>-0.01</v>
      </c>
    </row>
    <row r="7918" spans="1:7" x14ac:dyDescent="0.3">
      <c r="A7918" s="310">
        <v>3022045</v>
      </c>
      <c r="B7918" t="s">
        <v>24231</v>
      </c>
      <c r="C7918" t="s">
        <v>43</v>
      </c>
      <c r="D7918" t="s">
        <v>377</v>
      </c>
      <c r="E7918">
        <v>611130</v>
      </c>
      <c r="F7918" t="s">
        <v>24196</v>
      </c>
      <c r="G7918" s="7">
        <v>251.16</v>
      </c>
    </row>
    <row r="7919" spans="1:7" x14ac:dyDescent="0.3">
      <c r="A7919" s="310">
        <v>3022045</v>
      </c>
      <c r="B7919" t="s">
        <v>24231</v>
      </c>
      <c r="C7919" t="s">
        <v>43</v>
      </c>
      <c r="D7919" t="s">
        <v>373</v>
      </c>
      <c r="E7919">
        <v>615130</v>
      </c>
      <c r="F7919" t="s">
        <v>24196</v>
      </c>
      <c r="G7919" s="7">
        <v>123.3</v>
      </c>
    </row>
    <row r="7920" spans="1:7" x14ac:dyDescent="0.3">
      <c r="A7920" s="310">
        <v>3022045</v>
      </c>
      <c r="B7920" t="s">
        <v>24231</v>
      </c>
      <c r="C7920" t="s">
        <v>43</v>
      </c>
      <c r="D7920" t="s">
        <v>373</v>
      </c>
      <c r="E7920">
        <v>615130</v>
      </c>
      <c r="F7920" t="s">
        <v>24196</v>
      </c>
      <c r="G7920" s="7">
        <v>27.51</v>
      </c>
    </row>
    <row r="7921" spans="1:7" x14ac:dyDescent="0.3">
      <c r="A7921" s="310">
        <v>3022045</v>
      </c>
      <c r="B7921" t="s">
        <v>24231</v>
      </c>
      <c r="C7921" t="s">
        <v>43</v>
      </c>
      <c r="D7921" t="s">
        <v>373</v>
      </c>
      <c r="E7921">
        <v>615130</v>
      </c>
      <c r="F7921" t="s">
        <v>24196</v>
      </c>
      <c r="G7921" s="7">
        <v>8.6999999999999993</v>
      </c>
    </row>
    <row r="7922" spans="1:7" x14ac:dyDescent="0.3">
      <c r="A7922" s="310">
        <v>3022045</v>
      </c>
      <c r="B7922" t="s">
        <v>24231</v>
      </c>
      <c r="C7922" t="s">
        <v>43</v>
      </c>
      <c r="D7922" t="s">
        <v>377</v>
      </c>
      <c r="E7922">
        <v>611110</v>
      </c>
      <c r="F7922" t="s">
        <v>24196</v>
      </c>
      <c r="G7922" s="7">
        <v>-14.73</v>
      </c>
    </row>
    <row r="7923" spans="1:7" x14ac:dyDescent="0.3">
      <c r="A7923" s="310">
        <v>3022045</v>
      </c>
      <c r="B7923" t="s">
        <v>24231</v>
      </c>
      <c r="C7923" t="s">
        <v>43</v>
      </c>
      <c r="D7923" t="s">
        <v>377</v>
      </c>
      <c r="E7923">
        <v>611110</v>
      </c>
      <c r="F7923" t="s">
        <v>24196</v>
      </c>
      <c r="G7923" s="7">
        <v>14.73</v>
      </c>
    </row>
    <row r="7924" spans="1:7" x14ac:dyDescent="0.3">
      <c r="A7924" s="310">
        <v>3022045</v>
      </c>
      <c r="B7924" t="s">
        <v>24231</v>
      </c>
      <c r="C7924" t="s">
        <v>43</v>
      </c>
      <c r="D7924" t="s">
        <v>377</v>
      </c>
      <c r="E7924">
        <v>611110</v>
      </c>
      <c r="F7924" t="s">
        <v>24196</v>
      </c>
      <c r="G7924" s="7">
        <v>-14.73</v>
      </c>
    </row>
    <row r="7925" spans="1:7" x14ac:dyDescent="0.3">
      <c r="A7925" s="310">
        <v>3022045</v>
      </c>
      <c r="B7925" t="s">
        <v>24231</v>
      </c>
      <c r="C7925" t="s">
        <v>43</v>
      </c>
      <c r="D7925" t="s">
        <v>374</v>
      </c>
      <c r="E7925">
        <v>615120</v>
      </c>
      <c r="F7925" t="s">
        <v>24196</v>
      </c>
      <c r="G7925" s="7">
        <v>0.01</v>
      </c>
    </row>
    <row r="7926" spans="1:7" x14ac:dyDescent="0.3">
      <c r="A7926" s="310">
        <v>3022045</v>
      </c>
      <c r="B7926" t="s">
        <v>24231</v>
      </c>
      <c r="C7926" t="s">
        <v>43</v>
      </c>
      <c r="D7926" t="s">
        <v>375</v>
      </c>
      <c r="E7926">
        <v>615140</v>
      </c>
      <c r="F7926" t="s">
        <v>24196</v>
      </c>
      <c r="G7926" s="7">
        <v>1424.08</v>
      </c>
    </row>
    <row r="7927" spans="1:7" x14ac:dyDescent="0.3">
      <c r="A7927" s="310">
        <v>3022045</v>
      </c>
      <c r="B7927" t="s">
        <v>24231</v>
      </c>
      <c r="C7927" t="s">
        <v>43</v>
      </c>
      <c r="D7927" t="s">
        <v>374</v>
      </c>
      <c r="E7927">
        <v>617120</v>
      </c>
      <c r="F7927" t="s">
        <v>24196</v>
      </c>
      <c r="G7927" s="7">
        <v>376.98</v>
      </c>
    </row>
    <row r="7928" spans="1:7" x14ac:dyDescent="0.3">
      <c r="A7928" s="310">
        <v>3022045</v>
      </c>
      <c r="B7928" t="s">
        <v>24231</v>
      </c>
      <c r="C7928" t="s">
        <v>43</v>
      </c>
      <c r="D7928" t="s">
        <v>371</v>
      </c>
      <c r="E7928">
        <v>615100</v>
      </c>
      <c r="F7928" t="s">
        <v>24196</v>
      </c>
      <c r="G7928" s="7">
        <v>-158.31</v>
      </c>
    </row>
    <row r="7929" spans="1:7" x14ac:dyDescent="0.3">
      <c r="A7929" s="310">
        <v>3022045</v>
      </c>
      <c r="B7929" t="s">
        <v>24231</v>
      </c>
      <c r="C7929" t="s">
        <v>43</v>
      </c>
      <c r="D7929" t="s">
        <v>377</v>
      </c>
      <c r="E7929">
        <v>611110</v>
      </c>
      <c r="F7929" t="s">
        <v>24196</v>
      </c>
      <c r="G7929" s="7">
        <v>-14.72</v>
      </c>
    </row>
    <row r="7930" spans="1:7" x14ac:dyDescent="0.3">
      <c r="A7930" s="310">
        <v>3022045</v>
      </c>
      <c r="B7930" t="s">
        <v>24231</v>
      </c>
      <c r="C7930" t="s">
        <v>43</v>
      </c>
      <c r="D7930" t="s">
        <v>373</v>
      </c>
      <c r="E7930">
        <v>615130</v>
      </c>
      <c r="F7930" t="s">
        <v>24196</v>
      </c>
      <c r="G7930" s="7">
        <v>-0.01</v>
      </c>
    </row>
    <row r="7931" spans="1:7" x14ac:dyDescent="0.3">
      <c r="A7931" s="310">
        <v>3022045</v>
      </c>
      <c r="B7931" t="s">
        <v>24231</v>
      </c>
      <c r="C7931" t="s">
        <v>43</v>
      </c>
      <c r="D7931" t="s">
        <v>373</v>
      </c>
      <c r="E7931">
        <v>615130</v>
      </c>
      <c r="F7931" t="s">
        <v>24196</v>
      </c>
      <c r="G7931" s="7">
        <v>-0.01</v>
      </c>
    </row>
    <row r="7932" spans="1:7" x14ac:dyDescent="0.3">
      <c r="A7932" s="310">
        <v>3022045</v>
      </c>
      <c r="B7932" t="s">
        <v>24231</v>
      </c>
      <c r="C7932" t="s">
        <v>43</v>
      </c>
      <c r="D7932" t="s">
        <v>373</v>
      </c>
      <c r="E7932">
        <v>617150</v>
      </c>
      <c r="F7932" t="s">
        <v>24196</v>
      </c>
      <c r="G7932" s="7">
        <v>1.55</v>
      </c>
    </row>
    <row r="7933" spans="1:7" x14ac:dyDescent="0.3">
      <c r="A7933" s="310">
        <v>3022045</v>
      </c>
      <c r="B7933" t="s">
        <v>24231</v>
      </c>
      <c r="C7933" t="s">
        <v>43</v>
      </c>
      <c r="D7933" t="s">
        <v>373</v>
      </c>
      <c r="E7933">
        <v>615130</v>
      </c>
      <c r="F7933" t="s">
        <v>24196</v>
      </c>
      <c r="G7933" s="7">
        <v>56.13</v>
      </c>
    </row>
    <row r="7934" spans="1:7" x14ac:dyDescent="0.3">
      <c r="A7934" s="310">
        <v>3022045</v>
      </c>
      <c r="B7934" t="s">
        <v>24231</v>
      </c>
      <c r="C7934" t="s">
        <v>43</v>
      </c>
      <c r="D7934" t="s">
        <v>373</v>
      </c>
      <c r="E7934">
        <v>615130</v>
      </c>
      <c r="F7934" t="s">
        <v>24196</v>
      </c>
      <c r="G7934" s="7">
        <v>-35.72</v>
      </c>
    </row>
    <row r="7935" spans="1:7" x14ac:dyDescent="0.3">
      <c r="A7935" s="310">
        <v>3022045</v>
      </c>
      <c r="B7935" t="s">
        <v>24231</v>
      </c>
      <c r="C7935" t="s">
        <v>43</v>
      </c>
      <c r="D7935" t="s">
        <v>374</v>
      </c>
      <c r="E7935">
        <v>615120</v>
      </c>
      <c r="F7935" t="s">
        <v>24196</v>
      </c>
      <c r="G7935" s="7">
        <v>-0.01</v>
      </c>
    </row>
    <row r="7936" spans="1:7" x14ac:dyDescent="0.3">
      <c r="A7936" s="310">
        <v>3022045</v>
      </c>
      <c r="B7936" t="s">
        <v>24231</v>
      </c>
      <c r="C7936" t="s">
        <v>43</v>
      </c>
      <c r="D7936" t="s">
        <v>373</v>
      </c>
      <c r="E7936">
        <v>617150</v>
      </c>
      <c r="F7936" t="s">
        <v>24196</v>
      </c>
      <c r="G7936" s="7">
        <v>501.09</v>
      </c>
    </row>
    <row r="7937" spans="1:7" x14ac:dyDescent="0.3">
      <c r="A7937" s="310">
        <v>3022045</v>
      </c>
      <c r="B7937" t="s">
        <v>24231</v>
      </c>
      <c r="C7937" t="s">
        <v>43</v>
      </c>
      <c r="D7937" t="s">
        <v>373</v>
      </c>
      <c r="E7937">
        <v>615130</v>
      </c>
      <c r="F7937" t="s">
        <v>24196</v>
      </c>
      <c r="G7937" s="7">
        <v>-0.01</v>
      </c>
    </row>
    <row r="7938" spans="1:7" x14ac:dyDescent="0.3">
      <c r="A7938" s="310">
        <v>3022045</v>
      </c>
      <c r="B7938" t="s">
        <v>24231</v>
      </c>
      <c r="C7938" t="s">
        <v>43</v>
      </c>
      <c r="D7938" t="s">
        <v>374</v>
      </c>
      <c r="E7938">
        <v>615120</v>
      </c>
      <c r="F7938" t="s">
        <v>24196</v>
      </c>
      <c r="G7938" s="7">
        <v>-34.81</v>
      </c>
    </row>
    <row r="7939" spans="1:7" x14ac:dyDescent="0.3">
      <c r="A7939" s="310">
        <v>3022045</v>
      </c>
      <c r="B7939" t="s">
        <v>24231</v>
      </c>
      <c r="C7939" t="s">
        <v>43</v>
      </c>
      <c r="D7939" t="s">
        <v>374</v>
      </c>
      <c r="E7939">
        <v>615120</v>
      </c>
      <c r="F7939" t="s">
        <v>24196</v>
      </c>
      <c r="G7939" s="7">
        <v>24.19</v>
      </c>
    </row>
    <row r="7940" spans="1:7" x14ac:dyDescent="0.3">
      <c r="A7940" s="310">
        <v>3022045</v>
      </c>
      <c r="B7940" t="s">
        <v>24231</v>
      </c>
      <c r="C7940" t="s">
        <v>43</v>
      </c>
      <c r="D7940" t="s">
        <v>377</v>
      </c>
      <c r="E7940">
        <v>611110</v>
      </c>
      <c r="F7940" t="s">
        <v>24196</v>
      </c>
      <c r="G7940" s="7">
        <v>14.73</v>
      </c>
    </row>
    <row r="7941" spans="1:7" x14ac:dyDescent="0.3">
      <c r="A7941" s="310">
        <v>3022045</v>
      </c>
      <c r="B7941" t="s">
        <v>24231</v>
      </c>
      <c r="C7941" t="s">
        <v>43</v>
      </c>
      <c r="D7941" t="s">
        <v>373</v>
      </c>
      <c r="E7941">
        <v>615130</v>
      </c>
      <c r="F7941" t="s">
        <v>24196</v>
      </c>
      <c r="G7941" s="7">
        <v>-0.01</v>
      </c>
    </row>
    <row r="7942" spans="1:7" x14ac:dyDescent="0.3">
      <c r="A7942" s="310">
        <v>3022045</v>
      </c>
      <c r="B7942" t="s">
        <v>24231</v>
      </c>
      <c r="C7942" t="s">
        <v>43</v>
      </c>
      <c r="D7942" t="s">
        <v>373</v>
      </c>
      <c r="E7942">
        <v>615130</v>
      </c>
      <c r="F7942" t="s">
        <v>24196</v>
      </c>
      <c r="G7942" s="7">
        <v>56.13</v>
      </c>
    </row>
    <row r="7943" spans="1:7" x14ac:dyDescent="0.3">
      <c r="A7943" s="310">
        <v>3022045</v>
      </c>
      <c r="B7943" t="s">
        <v>24231</v>
      </c>
      <c r="C7943" t="s">
        <v>43</v>
      </c>
      <c r="D7943" t="s">
        <v>373</v>
      </c>
      <c r="E7943">
        <v>615130</v>
      </c>
      <c r="F7943" t="s">
        <v>24196</v>
      </c>
      <c r="G7943" s="7">
        <v>15.71</v>
      </c>
    </row>
    <row r="7944" spans="1:7" x14ac:dyDescent="0.3">
      <c r="A7944" s="310">
        <v>3022045</v>
      </c>
      <c r="B7944" t="s">
        <v>24231</v>
      </c>
      <c r="C7944" t="s">
        <v>43</v>
      </c>
      <c r="D7944" t="s">
        <v>373</v>
      </c>
      <c r="E7944">
        <v>615130</v>
      </c>
      <c r="F7944" t="s">
        <v>24196</v>
      </c>
      <c r="G7944" s="7">
        <v>2026.84</v>
      </c>
    </row>
    <row r="7945" spans="1:7" x14ac:dyDescent="0.3">
      <c r="A7945" s="310">
        <v>3022045</v>
      </c>
      <c r="B7945" t="s">
        <v>24231</v>
      </c>
      <c r="C7945" t="s">
        <v>43</v>
      </c>
      <c r="D7945" t="s">
        <v>371</v>
      </c>
      <c r="E7945">
        <v>615100</v>
      </c>
      <c r="F7945" t="s">
        <v>24196</v>
      </c>
      <c r="G7945" s="7">
        <v>8789.92</v>
      </c>
    </row>
    <row r="7946" spans="1:7" x14ac:dyDescent="0.3">
      <c r="A7946" s="310">
        <v>3022045</v>
      </c>
      <c r="B7946" t="s">
        <v>24231</v>
      </c>
      <c r="C7946" t="s">
        <v>43</v>
      </c>
      <c r="D7946" t="s">
        <v>373</v>
      </c>
      <c r="E7946">
        <v>615130</v>
      </c>
      <c r="F7946" t="s">
        <v>24196</v>
      </c>
      <c r="G7946" s="7">
        <v>-35.72</v>
      </c>
    </row>
    <row r="7947" spans="1:7" x14ac:dyDescent="0.3">
      <c r="A7947" s="310">
        <v>3022045</v>
      </c>
      <c r="B7947" t="s">
        <v>24231</v>
      </c>
      <c r="C7947" t="s">
        <v>43</v>
      </c>
      <c r="D7947" t="s">
        <v>373</v>
      </c>
      <c r="E7947">
        <v>615130</v>
      </c>
      <c r="F7947" t="s">
        <v>24196</v>
      </c>
      <c r="G7947" s="7">
        <v>-56.13</v>
      </c>
    </row>
    <row r="7948" spans="1:7" x14ac:dyDescent="0.3">
      <c r="A7948" s="310">
        <v>3022045</v>
      </c>
      <c r="B7948" t="s">
        <v>24231</v>
      </c>
      <c r="C7948" t="s">
        <v>43</v>
      </c>
      <c r="D7948" t="s">
        <v>373</v>
      </c>
      <c r="E7948">
        <v>616160</v>
      </c>
      <c r="F7948" t="s">
        <v>24196</v>
      </c>
      <c r="G7948" s="7">
        <v>101.43</v>
      </c>
    </row>
    <row r="7949" spans="1:7" x14ac:dyDescent="0.3">
      <c r="A7949" s="310">
        <v>3022045</v>
      </c>
      <c r="B7949" t="s">
        <v>24231</v>
      </c>
      <c r="C7949" t="s">
        <v>43</v>
      </c>
      <c r="D7949" t="s">
        <v>374</v>
      </c>
      <c r="E7949">
        <v>615120</v>
      </c>
      <c r="F7949" t="s">
        <v>24196</v>
      </c>
      <c r="G7949" s="7">
        <v>34.81</v>
      </c>
    </row>
    <row r="7950" spans="1:7" x14ac:dyDescent="0.3">
      <c r="A7950" s="310">
        <v>3022045</v>
      </c>
      <c r="B7950" t="s">
        <v>24231</v>
      </c>
      <c r="C7950" t="s">
        <v>43</v>
      </c>
      <c r="D7950" t="s">
        <v>373</v>
      </c>
      <c r="E7950">
        <v>617150</v>
      </c>
      <c r="F7950" t="s">
        <v>24196</v>
      </c>
      <c r="G7950" s="7">
        <v>419.47</v>
      </c>
    </row>
    <row r="7951" spans="1:7" x14ac:dyDescent="0.3">
      <c r="A7951" s="310">
        <v>3022045</v>
      </c>
      <c r="B7951" t="s">
        <v>24231</v>
      </c>
      <c r="C7951" t="s">
        <v>43</v>
      </c>
      <c r="D7951" t="s">
        <v>373</v>
      </c>
      <c r="E7951">
        <v>615130</v>
      </c>
      <c r="F7951" t="s">
        <v>24196</v>
      </c>
      <c r="G7951" s="7">
        <v>0.01</v>
      </c>
    </row>
    <row r="7952" spans="1:7" x14ac:dyDescent="0.3">
      <c r="A7952" s="310">
        <v>3022045</v>
      </c>
      <c r="B7952" t="s">
        <v>24231</v>
      </c>
      <c r="C7952" t="s">
        <v>43</v>
      </c>
      <c r="D7952" t="s">
        <v>373</v>
      </c>
      <c r="E7952">
        <v>615130</v>
      </c>
      <c r="F7952" t="s">
        <v>24196</v>
      </c>
      <c r="G7952" s="7">
        <v>-35.72</v>
      </c>
    </row>
    <row r="7953" spans="1:7" x14ac:dyDescent="0.3">
      <c r="A7953" s="310">
        <v>3022045</v>
      </c>
      <c r="B7953" t="s">
        <v>24231</v>
      </c>
      <c r="C7953" t="s">
        <v>43</v>
      </c>
      <c r="D7953" t="s">
        <v>373</v>
      </c>
      <c r="E7953">
        <v>615130</v>
      </c>
      <c r="F7953" t="s">
        <v>24196</v>
      </c>
      <c r="G7953" s="7">
        <v>-56.13</v>
      </c>
    </row>
    <row r="7954" spans="1:7" x14ac:dyDescent="0.3">
      <c r="A7954" s="310">
        <v>3022045</v>
      </c>
      <c r="B7954" t="s">
        <v>24231</v>
      </c>
      <c r="C7954" t="s">
        <v>43</v>
      </c>
      <c r="D7954" t="s">
        <v>373</v>
      </c>
      <c r="E7954">
        <v>617150</v>
      </c>
      <c r="F7954" t="s">
        <v>24196</v>
      </c>
      <c r="G7954" s="7">
        <v>464.64</v>
      </c>
    </row>
    <row r="7955" spans="1:7" x14ac:dyDescent="0.3">
      <c r="A7955" s="310">
        <v>3022045</v>
      </c>
      <c r="B7955" t="s">
        <v>24231</v>
      </c>
      <c r="C7955" t="s">
        <v>43</v>
      </c>
      <c r="D7955" t="s">
        <v>374</v>
      </c>
      <c r="E7955">
        <v>615120</v>
      </c>
      <c r="F7955" t="s">
        <v>24196</v>
      </c>
      <c r="G7955" s="7">
        <v>-0.01</v>
      </c>
    </row>
    <row r="7956" spans="1:7" x14ac:dyDescent="0.3">
      <c r="A7956" s="310">
        <v>3022045</v>
      </c>
      <c r="B7956" t="s">
        <v>24231</v>
      </c>
      <c r="C7956" t="s">
        <v>43</v>
      </c>
      <c r="D7956" t="s">
        <v>371</v>
      </c>
      <c r="E7956">
        <v>615100</v>
      </c>
      <c r="F7956" t="s">
        <v>24196</v>
      </c>
      <c r="G7956" s="7">
        <v>-158.31</v>
      </c>
    </row>
    <row r="7957" spans="1:7" x14ac:dyDescent="0.3">
      <c r="A7957" s="310">
        <v>3022045</v>
      </c>
      <c r="B7957" t="s">
        <v>24231</v>
      </c>
      <c r="C7957" t="s">
        <v>43</v>
      </c>
      <c r="D7957" t="s">
        <v>374</v>
      </c>
      <c r="E7957">
        <v>615120</v>
      </c>
      <c r="F7957" t="s">
        <v>24196</v>
      </c>
      <c r="G7957" s="7">
        <v>-0.01</v>
      </c>
    </row>
    <row r="7958" spans="1:7" x14ac:dyDescent="0.3">
      <c r="A7958" s="310">
        <v>3022045</v>
      </c>
      <c r="B7958" t="s">
        <v>24231</v>
      </c>
      <c r="C7958" t="s">
        <v>43</v>
      </c>
      <c r="D7958" t="s">
        <v>374</v>
      </c>
      <c r="E7958">
        <v>615120</v>
      </c>
      <c r="F7958" t="s">
        <v>24196</v>
      </c>
      <c r="G7958" s="7">
        <v>-34.81</v>
      </c>
    </row>
    <row r="7959" spans="1:7" x14ac:dyDescent="0.3">
      <c r="A7959" s="310">
        <v>3022045</v>
      </c>
      <c r="B7959" t="s">
        <v>24231</v>
      </c>
      <c r="C7959" t="s">
        <v>43</v>
      </c>
      <c r="D7959" t="s">
        <v>377</v>
      </c>
      <c r="E7959">
        <v>611110</v>
      </c>
      <c r="F7959" t="s">
        <v>24196</v>
      </c>
      <c r="G7959" s="7">
        <v>14.73</v>
      </c>
    </row>
    <row r="7960" spans="1:7" x14ac:dyDescent="0.3">
      <c r="A7960" s="310">
        <v>3022045</v>
      </c>
      <c r="B7960" t="s">
        <v>24231</v>
      </c>
      <c r="C7960" t="s">
        <v>43</v>
      </c>
      <c r="D7960" t="s">
        <v>373</v>
      </c>
      <c r="E7960">
        <v>615130</v>
      </c>
      <c r="F7960" t="s">
        <v>24196</v>
      </c>
      <c r="G7960" s="7">
        <v>-0.94</v>
      </c>
    </row>
    <row r="7961" spans="1:7" x14ac:dyDescent="0.3">
      <c r="A7961" s="310">
        <v>3022045</v>
      </c>
      <c r="B7961" t="s">
        <v>24231</v>
      </c>
      <c r="C7961" t="s">
        <v>43</v>
      </c>
      <c r="D7961" t="s">
        <v>373</v>
      </c>
      <c r="E7961">
        <v>617150</v>
      </c>
      <c r="F7961" t="s">
        <v>24196</v>
      </c>
      <c r="G7961" s="7">
        <v>222.64</v>
      </c>
    </row>
    <row r="7962" spans="1:7" x14ac:dyDescent="0.3">
      <c r="A7962" s="310">
        <v>3022045</v>
      </c>
      <c r="B7962" t="s">
        <v>24231</v>
      </c>
      <c r="C7962" t="s">
        <v>43</v>
      </c>
      <c r="D7962" t="s">
        <v>374</v>
      </c>
      <c r="E7962">
        <v>615120</v>
      </c>
      <c r="F7962" t="s">
        <v>24196</v>
      </c>
      <c r="G7962" s="7">
        <v>-34.81</v>
      </c>
    </row>
    <row r="7963" spans="1:7" x14ac:dyDescent="0.3">
      <c r="A7963" s="310">
        <v>3022045</v>
      </c>
      <c r="B7963" t="s">
        <v>24231</v>
      </c>
      <c r="C7963" t="s">
        <v>43</v>
      </c>
      <c r="D7963" t="s">
        <v>373</v>
      </c>
      <c r="E7963">
        <v>615130</v>
      </c>
      <c r="F7963" t="s">
        <v>24196</v>
      </c>
      <c r="G7963" s="7">
        <v>779.55</v>
      </c>
    </row>
    <row r="7964" spans="1:7" x14ac:dyDescent="0.3">
      <c r="A7964" s="310">
        <v>3022045</v>
      </c>
      <c r="B7964" t="s">
        <v>24231</v>
      </c>
      <c r="C7964" t="s">
        <v>43</v>
      </c>
      <c r="D7964" t="s">
        <v>373</v>
      </c>
      <c r="E7964">
        <v>615130</v>
      </c>
      <c r="F7964" t="s">
        <v>24196</v>
      </c>
      <c r="G7964" s="7">
        <v>-35.72</v>
      </c>
    </row>
    <row r="7965" spans="1:7" x14ac:dyDescent="0.3">
      <c r="A7965" s="310">
        <v>3022045</v>
      </c>
      <c r="B7965" t="s">
        <v>24231</v>
      </c>
      <c r="C7965" t="s">
        <v>43</v>
      </c>
      <c r="D7965" t="s">
        <v>373</v>
      </c>
      <c r="E7965">
        <v>615130</v>
      </c>
      <c r="F7965" t="s">
        <v>24196</v>
      </c>
      <c r="G7965" s="7">
        <v>-2.97</v>
      </c>
    </row>
    <row r="7966" spans="1:7" x14ac:dyDescent="0.3">
      <c r="A7966" s="310">
        <v>3022045</v>
      </c>
      <c r="B7966" t="s">
        <v>24231</v>
      </c>
      <c r="C7966" t="s">
        <v>43</v>
      </c>
      <c r="D7966" t="s">
        <v>371</v>
      </c>
      <c r="E7966">
        <v>615100</v>
      </c>
      <c r="F7966" t="s">
        <v>24196</v>
      </c>
      <c r="G7966" s="7">
        <v>-158.31</v>
      </c>
    </row>
    <row r="7967" spans="1:7" x14ac:dyDescent="0.3">
      <c r="A7967" s="310">
        <v>3022045</v>
      </c>
      <c r="B7967" t="s">
        <v>24231</v>
      </c>
      <c r="C7967" t="s">
        <v>43</v>
      </c>
      <c r="D7967" t="s">
        <v>377</v>
      </c>
      <c r="E7967">
        <v>611110</v>
      </c>
      <c r="F7967" t="s">
        <v>24196</v>
      </c>
      <c r="G7967" s="7">
        <v>-14.72</v>
      </c>
    </row>
    <row r="7968" spans="1:7" x14ac:dyDescent="0.3">
      <c r="A7968" s="310">
        <v>3022045</v>
      </c>
      <c r="B7968" t="s">
        <v>24231</v>
      </c>
      <c r="C7968" t="s">
        <v>43</v>
      </c>
      <c r="D7968" t="s">
        <v>377</v>
      </c>
      <c r="E7968">
        <v>611110</v>
      </c>
      <c r="F7968" t="s">
        <v>24196</v>
      </c>
      <c r="G7968" s="7">
        <v>14.73</v>
      </c>
    </row>
    <row r="7969" spans="1:7" x14ac:dyDescent="0.3">
      <c r="A7969" s="310">
        <v>3022045</v>
      </c>
      <c r="B7969" t="s">
        <v>24231</v>
      </c>
      <c r="C7969" t="s">
        <v>43</v>
      </c>
      <c r="D7969" t="s">
        <v>371</v>
      </c>
      <c r="E7969">
        <v>615100</v>
      </c>
      <c r="F7969" t="s">
        <v>24196</v>
      </c>
      <c r="G7969" s="7">
        <v>-158.31</v>
      </c>
    </row>
    <row r="7970" spans="1:7" x14ac:dyDescent="0.3">
      <c r="A7970" s="310">
        <v>3022045</v>
      </c>
      <c r="B7970" t="s">
        <v>24231</v>
      </c>
      <c r="C7970" t="s">
        <v>43</v>
      </c>
      <c r="D7970" t="s">
        <v>373</v>
      </c>
      <c r="E7970">
        <v>615130</v>
      </c>
      <c r="F7970" t="s">
        <v>24196</v>
      </c>
      <c r="G7970" s="7">
        <v>-0.94</v>
      </c>
    </row>
    <row r="7971" spans="1:7" x14ac:dyDescent="0.3">
      <c r="A7971" s="310">
        <v>3022045</v>
      </c>
      <c r="B7971" t="s">
        <v>24231</v>
      </c>
      <c r="C7971" t="s">
        <v>43</v>
      </c>
      <c r="D7971" t="s">
        <v>374</v>
      </c>
      <c r="E7971">
        <v>615120</v>
      </c>
      <c r="F7971" t="s">
        <v>24196</v>
      </c>
      <c r="G7971" s="7">
        <v>-0.01</v>
      </c>
    </row>
    <row r="7972" spans="1:7" x14ac:dyDescent="0.3">
      <c r="A7972" s="310">
        <v>3022045</v>
      </c>
      <c r="B7972" t="s">
        <v>24231</v>
      </c>
      <c r="C7972" t="s">
        <v>43</v>
      </c>
      <c r="D7972" t="s">
        <v>373</v>
      </c>
      <c r="E7972">
        <v>615130</v>
      </c>
      <c r="F7972" t="s">
        <v>24196</v>
      </c>
      <c r="G7972" s="7">
        <v>0.01</v>
      </c>
    </row>
    <row r="7973" spans="1:7" x14ac:dyDescent="0.3">
      <c r="A7973" s="310">
        <v>3022045</v>
      </c>
      <c r="B7973" t="s">
        <v>24231</v>
      </c>
      <c r="C7973" t="s">
        <v>43</v>
      </c>
      <c r="D7973" t="s">
        <v>377</v>
      </c>
      <c r="E7973">
        <v>611110</v>
      </c>
      <c r="F7973" t="s">
        <v>24196</v>
      </c>
      <c r="G7973" s="7">
        <v>-14.73</v>
      </c>
    </row>
    <row r="7974" spans="1:7" x14ac:dyDescent="0.3">
      <c r="A7974" s="310">
        <v>3022045</v>
      </c>
      <c r="B7974" t="s">
        <v>24231</v>
      </c>
      <c r="C7974" t="s">
        <v>43</v>
      </c>
      <c r="D7974" t="s">
        <v>377</v>
      </c>
      <c r="E7974">
        <v>611110</v>
      </c>
      <c r="F7974" t="s">
        <v>24196</v>
      </c>
      <c r="G7974" s="7">
        <v>-0.01</v>
      </c>
    </row>
    <row r="7975" spans="1:7" x14ac:dyDescent="0.3">
      <c r="A7975" s="310">
        <v>3022045</v>
      </c>
      <c r="B7975" t="s">
        <v>24231</v>
      </c>
      <c r="C7975" t="s">
        <v>43</v>
      </c>
      <c r="D7975" t="s">
        <v>373</v>
      </c>
      <c r="E7975">
        <v>617150</v>
      </c>
      <c r="F7975" t="s">
        <v>24196</v>
      </c>
      <c r="G7975" s="7">
        <v>15.89</v>
      </c>
    </row>
    <row r="7976" spans="1:7" x14ac:dyDescent="0.3">
      <c r="A7976" s="310">
        <v>3022045</v>
      </c>
      <c r="B7976" t="s">
        <v>24231</v>
      </c>
      <c r="C7976" t="s">
        <v>43</v>
      </c>
      <c r="D7976" t="s">
        <v>373</v>
      </c>
      <c r="E7976">
        <v>615130</v>
      </c>
      <c r="F7976" t="s">
        <v>24196</v>
      </c>
      <c r="G7976" s="7">
        <v>-0.94</v>
      </c>
    </row>
    <row r="7977" spans="1:7" x14ac:dyDescent="0.3">
      <c r="A7977" s="310">
        <v>3022045</v>
      </c>
      <c r="B7977" t="s">
        <v>24231</v>
      </c>
      <c r="C7977" t="s">
        <v>43</v>
      </c>
      <c r="D7977" t="s">
        <v>374</v>
      </c>
      <c r="E7977">
        <v>615120</v>
      </c>
      <c r="F7977" t="s">
        <v>24196</v>
      </c>
      <c r="G7977" s="7">
        <v>-34.81</v>
      </c>
    </row>
    <row r="7978" spans="1:7" x14ac:dyDescent="0.3">
      <c r="A7978" s="310">
        <v>3022045</v>
      </c>
      <c r="B7978" t="s">
        <v>24231</v>
      </c>
      <c r="C7978" t="s">
        <v>43</v>
      </c>
      <c r="D7978" t="s">
        <v>373</v>
      </c>
      <c r="E7978">
        <v>615130</v>
      </c>
      <c r="F7978" t="s">
        <v>24196</v>
      </c>
      <c r="G7978" s="7">
        <v>3.74</v>
      </c>
    </row>
    <row r="7979" spans="1:7" x14ac:dyDescent="0.3">
      <c r="A7979" s="310">
        <v>3022045</v>
      </c>
      <c r="B7979" t="s">
        <v>24231</v>
      </c>
      <c r="C7979" t="s">
        <v>43</v>
      </c>
      <c r="D7979" t="s">
        <v>377</v>
      </c>
      <c r="E7979">
        <v>611110</v>
      </c>
      <c r="F7979" t="s">
        <v>24196</v>
      </c>
      <c r="G7979" s="7">
        <v>15.22</v>
      </c>
    </row>
    <row r="7980" spans="1:7" x14ac:dyDescent="0.3">
      <c r="A7980" s="310">
        <v>3022045</v>
      </c>
      <c r="B7980" t="s">
        <v>24231</v>
      </c>
      <c r="C7980" t="s">
        <v>43</v>
      </c>
      <c r="D7980" t="s">
        <v>371</v>
      </c>
      <c r="E7980">
        <v>615100</v>
      </c>
      <c r="F7980" t="s">
        <v>24196</v>
      </c>
      <c r="G7980" s="7">
        <v>-158.31</v>
      </c>
    </row>
    <row r="7981" spans="1:7" x14ac:dyDescent="0.3">
      <c r="A7981" s="310">
        <v>3022045</v>
      </c>
      <c r="B7981" t="s">
        <v>24231</v>
      </c>
      <c r="C7981" t="s">
        <v>43</v>
      </c>
      <c r="D7981" t="s">
        <v>377</v>
      </c>
      <c r="E7981">
        <v>611110</v>
      </c>
      <c r="F7981" t="s">
        <v>24196</v>
      </c>
      <c r="G7981" s="7">
        <v>-0.01</v>
      </c>
    </row>
    <row r="7982" spans="1:7" x14ac:dyDescent="0.3">
      <c r="A7982" s="310">
        <v>3022045</v>
      </c>
      <c r="B7982" t="s">
        <v>24231</v>
      </c>
      <c r="C7982" t="s">
        <v>43</v>
      </c>
      <c r="D7982" t="s">
        <v>373</v>
      </c>
      <c r="E7982">
        <v>615130</v>
      </c>
      <c r="F7982" t="s">
        <v>24196</v>
      </c>
      <c r="G7982" s="7">
        <v>0.01</v>
      </c>
    </row>
    <row r="7983" spans="1:7" x14ac:dyDescent="0.3">
      <c r="A7983" s="310">
        <v>3022045</v>
      </c>
      <c r="B7983" t="s">
        <v>24231</v>
      </c>
      <c r="C7983" t="s">
        <v>43</v>
      </c>
      <c r="D7983" t="s">
        <v>373</v>
      </c>
      <c r="E7983">
        <v>615130</v>
      </c>
      <c r="F7983" t="s">
        <v>24196</v>
      </c>
      <c r="G7983" s="7">
        <v>-56.13</v>
      </c>
    </row>
    <row r="7984" spans="1:7" x14ac:dyDescent="0.3">
      <c r="A7984" s="310">
        <v>3022045</v>
      </c>
      <c r="B7984" t="s">
        <v>24231</v>
      </c>
      <c r="C7984" t="s">
        <v>43</v>
      </c>
      <c r="D7984" t="s">
        <v>373</v>
      </c>
      <c r="E7984">
        <v>615130</v>
      </c>
      <c r="F7984" t="s">
        <v>24196</v>
      </c>
      <c r="G7984" s="7">
        <v>790.85</v>
      </c>
    </row>
    <row r="7985" spans="1:7" x14ac:dyDescent="0.3">
      <c r="A7985" s="310">
        <v>3022045</v>
      </c>
      <c r="B7985" t="s">
        <v>24231</v>
      </c>
      <c r="C7985" t="s">
        <v>43</v>
      </c>
      <c r="D7985" t="s">
        <v>374</v>
      </c>
      <c r="E7985">
        <v>615120</v>
      </c>
      <c r="F7985" t="s">
        <v>24196</v>
      </c>
      <c r="G7985" s="7">
        <v>6.99</v>
      </c>
    </row>
    <row r="7986" spans="1:7" x14ac:dyDescent="0.3">
      <c r="A7986" s="310">
        <v>3022045</v>
      </c>
      <c r="B7986" t="s">
        <v>24231</v>
      </c>
      <c r="C7986" t="s">
        <v>43</v>
      </c>
      <c r="D7986" t="s">
        <v>377</v>
      </c>
      <c r="E7986">
        <v>611110</v>
      </c>
      <c r="F7986" t="s">
        <v>24196</v>
      </c>
      <c r="G7986" s="7">
        <v>-14.73</v>
      </c>
    </row>
    <row r="7987" spans="1:7" x14ac:dyDescent="0.3">
      <c r="A7987" s="310">
        <v>3022045</v>
      </c>
      <c r="B7987" t="s">
        <v>24231</v>
      </c>
      <c r="C7987" t="s">
        <v>43</v>
      </c>
      <c r="D7987" t="s">
        <v>373</v>
      </c>
      <c r="E7987">
        <v>615130</v>
      </c>
      <c r="F7987" t="s">
        <v>24196</v>
      </c>
      <c r="G7987" s="7">
        <v>67.56</v>
      </c>
    </row>
    <row r="7988" spans="1:7" x14ac:dyDescent="0.3">
      <c r="A7988" s="310">
        <v>3022045</v>
      </c>
      <c r="B7988" t="s">
        <v>24231</v>
      </c>
      <c r="C7988" t="s">
        <v>43</v>
      </c>
      <c r="D7988" t="s">
        <v>371</v>
      </c>
      <c r="E7988">
        <v>615100</v>
      </c>
      <c r="F7988" t="s">
        <v>24196</v>
      </c>
      <c r="G7988" s="7">
        <v>-0.01</v>
      </c>
    </row>
    <row r="7989" spans="1:7" x14ac:dyDescent="0.3">
      <c r="A7989" s="310">
        <v>3022045</v>
      </c>
      <c r="B7989" t="s">
        <v>24231</v>
      </c>
      <c r="C7989" t="s">
        <v>43</v>
      </c>
      <c r="D7989" t="s">
        <v>373</v>
      </c>
      <c r="E7989">
        <v>615130</v>
      </c>
      <c r="F7989" t="s">
        <v>24196</v>
      </c>
      <c r="G7989" s="7">
        <v>-56.13</v>
      </c>
    </row>
    <row r="7990" spans="1:7" x14ac:dyDescent="0.3">
      <c r="A7990" s="310">
        <v>3022045</v>
      </c>
      <c r="B7990" t="s">
        <v>24231</v>
      </c>
      <c r="C7990" t="s">
        <v>43</v>
      </c>
      <c r="D7990" t="s">
        <v>371</v>
      </c>
      <c r="E7990">
        <v>615100</v>
      </c>
      <c r="F7990" t="s">
        <v>24196</v>
      </c>
      <c r="G7990" s="7">
        <v>-158.31</v>
      </c>
    </row>
    <row r="7991" spans="1:7" x14ac:dyDescent="0.3">
      <c r="A7991" s="310">
        <v>3022045</v>
      </c>
      <c r="B7991" t="s">
        <v>24231</v>
      </c>
      <c r="C7991" t="s">
        <v>43</v>
      </c>
      <c r="D7991" t="s">
        <v>377</v>
      </c>
      <c r="E7991">
        <v>611110</v>
      </c>
      <c r="F7991" t="s">
        <v>24196</v>
      </c>
      <c r="G7991" s="7">
        <v>-14.72</v>
      </c>
    </row>
    <row r="7992" spans="1:7" x14ac:dyDescent="0.3">
      <c r="A7992" s="310">
        <v>3022045</v>
      </c>
      <c r="B7992" t="s">
        <v>24231</v>
      </c>
      <c r="C7992" t="s">
        <v>43</v>
      </c>
      <c r="D7992" t="s">
        <v>374</v>
      </c>
      <c r="E7992">
        <v>615120</v>
      </c>
      <c r="F7992" t="s">
        <v>24196</v>
      </c>
      <c r="G7992" s="7">
        <v>-34.81</v>
      </c>
    </row>
    <row r="7993" spans="1:7" x14ac:dyDescent="0.3">
      <c r="A7993" s="310">
        <v>3022045</v>
      </c>
      <c r="B7993" t="s">
        <v>24231</v>
      </c>
      <c r="C7993" t="s">
        <v>43</v>
      </c>
      <c r="D7993" t="s">
        <v>377</v>
      </c>
      <c r="E7993">
        <v>611110</v>
      </c>
      <c r="F7993" t="s">
        <v>24196</v>
      </c>
      <c r="G7993" s="7">
        <v>2.02</v>
      </c>
    </row>
    <row r="7994" spans="1:7" x14ac:dyDescent="0.3">
      <c r="A7994" s="310">
        <v>3022045</v>
      </c>
      <c r="B7994" t="s">
        <v>24231</v>
      </c>
      <c r="C7994" t="s">
        <v>43</v>
      </c>
      <c r="D7994" t="s">
        <v>371</v>
      </c>
      <c r="E7994">
        <v>615100</v>
      </c>
      <c r="F7994" t="s">
        <v>24196</v>
      </c>
      <c r="G7994" s="7">
        <v>-158.31</v>
      </c>
    </row>
    <row r="7995" spans="1:7" x14ac:dyDescent="0.3">
      <c r="A7995" s="310">
        <v>3022045</v>
      </c>
      <c r="B7995" t="s">
        <v>24231</v>
      </c>
      <c r="C7995" t="s">
        <v>43</v>
      </c>
      <c r="D7995" t="s">
        <v>373</v>
      </c>
      <c r="E7995">
        <v>615130</v>
      </c>
      <c r="F7995" t="s">
        <v>24196</v>
      </c>
      <c r="G7995" s="7">
        <v>56.13</v>
      </c>
    </row>
    <row r="7996" spans="1:7" x14ac:dyDescent="0.3">
      <c r="A7996" s="310">
        <v>3022045</v>
      </c>
      <c r="B7996" t="s">
        <v>24231</v>
      </c>
      <c r="C7996" t="s">
        <v>43</v>
      </c>
      <c r="D7996" t="s">
        <v>377</v>
      </c>
      <c r="E7996">
        <v>611110</v>
      </c>
      <c r="F7996" t="s">
        <v>24196</v>
      </c>
      <c r="G7996" s="7">
        <v>-14.73</v>
      </c>
    </row>
    <row r="7997" spans="1:7" x14ac:dyDescent="0.3">
      <c r="A7997" s="310">
        <v>3022045</v>
      </c>
      <c r="B7997" t="s">
        <v>24231</v>
      </c>
      <c r="C7997" t="s">
        <v>43</v>
      </c>
      <c r="D7997" t="s">
        <v>373</v>
      </c>
      <c r="E7997">
        <v>615130</v>
      </c>
      <c r="F7997" t="s">
        <v>24196</v>
      </c>
      <c r="G7997" s="7">
        <v>68.94</v>
      </c>
    </row>
    <row r="7998" spans="1:7" x14ac:dyDescent="0.3">
      <c r="A7998" s="310">
        <v>3022045</v>
      </c>
      <c r="B7998" t="s">
        <v>24231</v>
      </c>
      <c r="C7998" t="s">
        <v>43</v>
      </c>
      <c r="D7998" t="s">
        <v>377</v>
      </c>
      <c r="E7998">
        <v>611110</v>
      </c>
      <c r="F7998" t="s">
        <v>24196</v>
      </c>
      <c r="G7998" s="7">
        <v>220.88</v>
      </c>
    </row>
    <row r="7999" spans="1:7" x14ac:dyDescent="0.3">
      <c r="A7999" s="310">
        <v>3022045</v>
      </c>
      <c r="B7999" t="s">
        <v>24231</v>
      </c>
      <c r="C7999" t="s">
        <v>43</v>
      </c>
      <c r="D7999" t="s">
        <v>374</v>
      </c>
      <c r="E7999">
        <v>617120</v>
      </c>
      <c r="F7999" t="s">
        <v>24196</v>
      </c>
      <c r="G7999" s="7">
        <v>4.9400000000000004</v>
      </c>
    </row>
    <row r="8000" spans="1:7" x14ac:dyDescent="0.3">
      <c r="A8000" s="310">
        <v>3022045</v>
      </c>
      <c r="B8000" t="s">
        <v>24231</v>
      </c>
      <c r="C8000" t="s">
        <v>43</v>
      </c>
      <c r="D8000" t="s">
        <v>373</v>
      </c>
      <c r="E8000">
        <v>616160</v>
      </c>
      <c r="F8000" t="s">
        <v>24196</v>
      </c>
      <c r="G8000" s="7">
        <v>120.21</v>
      </c>
    </row>
    <row r="8001" spans="1:7" x14ac:dyDescent="0.3">
      <c r="A8001" s="310">
        <v>3022045</v>
      </c>
      <c r="B8001" t="s">
        <v>24231</v>
      </c>
      <c r="C8001" t="s">
        <v>43</v>
      </c>
      <c r="D8001" t="s">
        <v>371</v>
      </c>
      <c r="E8001">
        <v>616100</v>
      </c>
      <c r="F8001" t="s">
        <v>24196</v>
      </c>
      <c r="G8001" s="7">
        <v>467.82</v>
      </c>
    </row>
    <row r="8002" spans="1:7" x14ac:dyDescent="0.3">
      <c r="A8002" s="310">
        <v>3022045</v>
      </c>
      <c r="B8002" t="s">
        <v>24231</v>
      </c>
      <c r="C8002" t="s">
        <v>43</v>
      </c>
      <c r="D8002" t="s">
        <v>373</v>
      </c>
      <c r="E8002">
        <v>617150</v>
      </c>
      <c r="F8002" t="s">
        <v>24196</v>
      </c>
      <c r="G8002" s="7">
        <v>7.39</v>
      </c>
    </row>
    <row r="8003" spans="1:7" x14ac:dyDescent="0.3">
      <c r="A8003" s="310">
        <v>3022045</v>
      </c>
      <c r="B8003" t="s">
        <v>24231</v>
      </c>
      <c r="C8003" t="s">
        <v>43</v>
      </c>
      <c r="D8003" t="s">
        <v>377</v>
      </c>
      <c r="E8003">
        <v>611110</v>
      </c>
      <c r="F8003" t="s">
        <v>24196</v>
      </c>
      <c r="G8003" s="7">
        <v>-14.73</v>
      </c>
    </row>
    <row r="8004" spans="1:7" x14ac:dyDescent="0.3">
      <c r="A8004" s="310">
        <v>3022045</v>
      </c>
      <c r="B8004" t="s">
        <v>24231</v>
      </c>
      <c r="C8004" t="s">
        <v>43</v>
      </c>
      <c r="D8004" t="s">
        <v>373</v>
      </c>
      <c r="E8004">
        <v>616160</v>
      </c>
      <c r="F8004" t="s">
        <v>24196</v>
      </c>
      <c r="G8004" s="7">
        <v>120.23</v>
      </c>
    </row>
    <row r="8005" spans="1:7" x14ac:dyDescent="0.3">
      <c r="A8005" s="310">
        <v>3022045</v>
      </c>
      <c r="B8005" t="s">
        <v>24231</v>
      </c>
      <c r="C8005" t="s">
        <v>43</v>
      </c>
      <c r="D8005" t="s">
        <v>373</v>
      </c>
      <c r="E8005">
        <v>615130</v>
      </c>
      <c r="F8005" t="s">
        <v>24196</v>
      </c>
      <c r="G8005" s="7">
        <v>0.01</v>
      </c>
    </row>
    <row r="8006" spans="1:7" x14ac:dyDescent="0.3">
      <c r="A8006" s="310">
        <v>3022045</v>
      </c>
      <c r="B8006" t="s">
        <v>24231</v>
      </c>
      <c r="C8006" t="s">
        <v>43</v>
      </c>
      <c r="D8006" t="s">
        <v>373</v>
      </c>
      <c r="E8006">
        <v>616160</v>
      </c>
      <c r="F8006" t="s">
        <v>24196</v>
      </c>
      <c r="G8006" s="7">
        <v>92.4</v>
      </c>
    </row>
    <row r="8007" spans="1:7" x14ac:dyDescent="0.3">
      <c r="A8007" s="310">
        <v>3022045</v>
      </c>
      <c r="B8007" t="s">
        <v>24231</v>
      </c>
      <c r="C8007" t="s">
        <v>43</v>
      </c>
      <c r="D8007" t="s">
        <v>374</v>
      </c>
      <c r="E8007">
        <v>616120</v>
      </c>
      <c r="F8007" t="s">
        <v>24196</v>
      </c>
      <c r="G8007" s="7">
        <v>157.22</v>
      </c>
    </row>
    <row r="8008" spans="1:7" x14ac:dyDescent="0.3">
      <c r="A8008" s="310">
        <v>3022045</v>
      </c>
      <c r="B8008" t="s">
        <v>24231</v>
      </c>
      <c r="C8008" t="s">
        <v>43</v>
      </c>
      <c r="D8008" t="s">
        <v>374</v>
      </c>
      <c r="E8008">
        <v>615120</v>
      </c>
      <c r="F8008" t="s">
        <v>24196</v>
      </c>
      <c r="G8008" s="7">
        <v>34.81</v>
      </c>
    </row>
    <row r="8009" spans="1:7" x14ac:dyDescent="0.3">
      <c r="A8009" s="310">
        <v>3022045</v>
      </c>
      <c r="B8009" t="s">
        <v>24231</v>
      </c>
      <c r="C8009" t="s">
        <v>43</v>
      </c>
      <c r="D8009" t="s">
        <v>373</v>
      </c>
      <c r="E8009">
        <v>615130</v>
      </c>
      <c r="F8009" t="s">
        <v>24196</v>
      </c>
      <c r="G8009" s="7">
        <v>-56.13</v>
      </c>
    </row>
    <row r="8010" spans="1:7" x14ac:dyDescent="0.3">
      <c r="A8010" s="310">
        <v>3022045</v>
      </c>
      <c r="B8010" t="s">
        <v>24231</v>
      </c>
      <c r="C8010" t="s">
        <v>43</v>
      </c>
      <c r="D8010" t="s">
        <v>373</v>
      </c>
      <c r="E8010">
        <v>615130</v>
      </c>
      <c r="F8010" t="s">
        <v>24196</v>
      </c>
      <c r="G8010" s="7">
        <v>-56.13</v>
      </c>
    </row>
    <row r="8011" spans="1:7" x14ac:dyDescent="0.3">
      <c r="A8011" s="310">
        <v>3022045</v>
      </c>
      <c r="B8011" t="s">
        <v>24231</v>
      </c>
      <c r="C8011" t="s">
        <v>43</v>
      </c>
      <c r="D8011" t="s">
        <v>374</v>
      </c>
      <c r="E8011">
        <v>615120</v>
      </c>
      <c r="F8011" t="s">
        <v>24196</v>
      </c>
      <c r="G8011" s="7">
        <v>34.81</v>
      </c>
    </row>
    <row r="8012" spans="1:7" x14ac:dyDescent="0.3">
      <c r="A8012" s="310">
        <v>3022045</v>
      </c>
      <c r="B8012" t="s">
        <v>24231</v>
      </c>
      <c r="C8012" t="s">
        <v>43</v>
      </c>
      <c r="D8012" t="s">
        <v>374</v>
      </c>
      <c r="E8012">
        <v>615120</v>
      </c>
      <c r="F8012" t="s">
        <v>24196</v>
      </c>
      <c r="G8012" s="7">
        <v>-0.01</v>
      </c>
    </row>
    <row r="8013" spans="1:7" x14ac:dyDescent="0.3">
      <c r="A8013" s="310">
        <v>3022045</v>
      </c>
      <c r="B8013" t="s">
        <v>24231</v>
      </c>
      <c r="C8013" t="s">
        <v>43</v>
      </c>
      <c r="D8013" t="s">
        <v>377</v>
      </c>
      <c r="E8013">
        <v>611110</v>
      </c>
      <c r="F8013" t="s">
        <v>24196</v>
      </c>
      <c r="G8013" s="7">
        <v>0.01</v>
      </c>
    </row>
    <row r="8014" spans="1:7" x14ac:dyDescent="0.3">
      <c r="A8014" s="310">
        <v>3022045</v>
      </c>
      <c r="B8014" t="s">
        <v>24231</v>
      </c>
      <c r="C8014" t="s">
        <v>43</v>
      </c>
      <c r="D8014" t="s">
        <v>371</v>
      </c>
      <c r="E8014">
        <v>615100</v>
      </c>
      <c r="F8014" t="s">
        <v>24196</v>
      </c>
      <c r="G8014" s="7">
        <v>6186.5</v>
      </c>
    </row>
    <row r="8015" spans="1:7" x14ac:dyDescent="0.3">
      <c r="A8015" s="310">
        <v>3022045</v>
      </c>
      <c r="B8015" t="s">
        <v>24231</v>
      </c>
      <c r="C8015" t="s">
        <v>43</v>
      </c>
      <c r="D8015" t="s">
        <v>371</v>
      </c>
      <c r="E8015">
        <v>615100</v>
      </c>
      <c r="F8015" t="s">
        <v>24196</v>
      </c>
      <c r="G8015" s="7">
        <v>-158.31</v>
      </c>
    </row>
    <row r="8016" spans="1:7" x14ac:dyDescent="0.3">
      <c r="A8016" s="310">
        <v>3022045</v>
      </c>
      <c r="B8016" t="s">
        <v>24231</v>
      </c>
      <c r="C8016" t="s">
        <v>43</v>
      </c>
      <c r="D8016" t="s">
        <v>377</v>
      </c>
      <c r="E8016">
        <v>611110</v>
      </c>
      <c r="F8016" t="s">
        <v>24196</v>
      </c>
      <c r="G8016" s="7">
        <v>-0.01</v>
      </c>
    </row>
    <row r="8017" spans="1:7" x14ac:dyDescent="0.3">
      <c r="A8017" s="310">
        <v>3022045</v>
      </c>
      <c r="B8017" t="s">
        <v>24231</v>
      </c>
      <c r="C8017" t="s">
        <v>43</v>
      </c>
      <c r="D8017" t="s">
        <v>373</v>
      </c>
      <c r="E8017">
        <v>615130</v>
      </c>
      <c r="F8017" t="s">
        <v>24196</v>
      </c>
      <c r="G8017" s="7">
        <v>9.8699999999999992</v>
      </c>
    </row>
    <row r="8018" spans="1:7" x14ac:dyDescent="0.3">
      <c r="A8018" s="310">
        <v>3022045</v>
      </c>
      <c r="B8018" t="s">
        <v>24231</v>
      </c>
      <c r="C8018" t="s">
        <v>43</v>
      </c>
      <c r="D8018" t="s">
        <v>374</v>
      </c>
      <c r="E8018">
        <v>617120</v>
      </c>
      <c r="F8018" t="s">
        <v>24196</v>
      </c>
      <c r="G8018" s="7">
        <v>68.31</v>
      </c>
    </row>
    <row r="8019" spans="1:7" x14ac:dyDescent="0.3">
      <c r="A8019" s="310">
        <v>3022045</v>
      </c>
      <c r="B8019" t="s">
        <v>24231</v>
      </c>
      <c r="C8019" t="s">
        <v>43</v>
      </c>
      <c r="D8019" t="s">
        <v>377</v>
      </c>
      <c r="E8019">
        <v>611110</v>
      </c>
      <c r="F8019" t="s">
        <v>24196</v>
      </c>
      <c r="G8019" s="7">
        <v>15.28</v>
      </c>
    </row>
    <row r="8020" spans="1:7" x14ac:dyDescent="0.3">
      <c r="A8020" s="310">
        <v>3022045</v>
      </c>
      <c r="B8020" t="s">
        <v>24231</v>
      </c>
      <c r="C8020" t="s">
        <v>43</v>
      </c>
      <c r="D8020" t="s">
        <v>373</v>
      </c>
      <c r="E8020">
        <v>615130</v>
      </c>
      <c r="F8020" t="s">
        <v>24196</v>
      </c>
      <c r="G8020" s="7">
        <v>0.01</v>
      </c>
    </row>
    <row r="8021" spans="1:7" x14ac:dyDescent="0.3">
      <c r="A8021" s="310">
        <v>3022045</v>
      </c>
      <c r="B8021" t="s">
        <v>24231</v>
      </c>
      <c r="C8021" t="s">
        <v>43</v>
      </c>
      <c r="D8021" t="s">
        <v>373</v>
      </c>
      <c r="E8021">
        <v>615130</v>
      </c>
      <c r="F8021" t="s">
        <v>24196</v>
      </c>
      <c r="G8021" s="7">
        <v>0.01</v>
      </c>
    </row>
    <row r="8022" spans="1:7" x14ac:dyDescent="0.3">
      <c r="A8022" s="310">
        <v>3022045</v>
      </c>
      <c r="B8022" t="s">
        <v>24231</v>
      </c>
      <c r="C8022" t="s">
        <v>43</v>
      </c>
      <c r="D8022" t="s">
        <v>377</v>
      </c>
      <c r="E8022">
        <v>611130</v>
      </c>
      <c r="F8022" t="s">
        <v>24196</v>
      </c>
      <c r="G8022" s="7">
        <v>6.27</v>
      </c>
    </row>
    <row r="8023" spans="1:7" x14ac:dyDescent="0.3">
      <c r="A8023" s="310">
        <v>3022045</v>
      </c>
      <c r="B8023" t="s">
        <v>24231</v>
      </c>
      <c r="C8023" t="s">
        <v>43</v>
      </c>
      <c r="D8023" t="s">
        <v>377</v>
      </c>
      <c r="E8023">
        <v>611120</v>
      </c>
      <c r="F8023" t="s">
        <v>24196</v>
      </c>
      <c r="G8023" s="7">
        <v>43.78</v>
      </c>
    </row>
    <row r="8024" spans="1:7" x14ac:dyDescent="0.3">
      <c r="A8024" s="310">
        <v>3022045</v>
      </c>
      <c r="B8024" t="s">
        <v>24231</v>
      </c>
      <c r="C8024" t="s">
        <v>43</v>
      </c>
      <c r="D8024" t="s">
        <v>373</v>
      </c>
      <c r="E8024">
        <v>615130</v>
      </c>
      <c r="F8024" t="s">
        <v>24196</v>
      </c>
      <c r="G8024" s="7">
        <v>-0.01</v>
      </c>
    </row>
    <row r="8025" spans="1:7" x14ac:dyDescent="0.3">
      <c r="A8025" s="310">
        <v>3022045</v>
      </c>
      <c r="B8025" t="s">
        <v>24231</v>
      </c>
      <c r="C8025" t="s">
        <v>43</v>
      </c>
      <c r="D8025" t="s">
        <v>374</v>
      </c>
      <c r="E8025">
        <v>615120</v>
      </c>
      <c r="F8025" t="s">
        <v>24196</v>
      </c>
      <c r="G8025" s="7">
        <v>34.81</v>
      </c>
    </row>
    <row r="8026" spans="1:7" x14ac:dyDescent="0.3">
      <c r="A8026" s="310">
        <v>3022045</v>
      </c>
      <c r="B8026" t="s">
        <v>24231</v>
      </c>
      <c r="C8026" t="s">
        <v>43</v>
      </c>
      <c r="D8026" t="s">
        <v>375</v>
      </c>
      <c r="E8026">
        <v>615140</v>
      </c>
      <c r="F8026" t="s">
        <v>24196</v>
      </c>
      <c r="G8026" s="7">
        <v>2926.96</v>
      </c>
    </row>
    <row r="8027" spans="1:7" x14ac:dyDescent="0.3">
      <c r="A8027" s="310">
        <v>3022045</v>
      </c>
      <c r="B8027" t="s">
        <v>24231</v>
      </c>
      <c r="C8027" t="s">
        <v>43</v>
      </c>
      <c r="D8027" t="s">
        <v>373</v>
      </c>
      <c r="E8027">
        <v>615130</v>
      </c>
      <c r="F8027" t="s">
        <v>24196</v>
      </c>
      <c r="G8027" s="7">
        <v>-56.13</v>
      </c>
    </row>
    <row r="8028" spans="1:7" x14ac:dyDescent="0.3">
      <c r="A8028" s="310">
        <v>3022045</v>
      </c>
      <c r="B8028" t="s">
        <v>24231</v>
      </c>
      <c r="C8028" t="s">
        <v>43</v>
      </c>
      <c r="D8028" t="s">
        <v>371</v>
      </c>
      <c r="E8028">
        <v>615100</v>
      </c>
      <c r="F8028" t="s">
        <v>24196</v>
      </c>
      <c r="G8028" s="7">
        <v>23.44</v>
      </c>
    </row>
    <row r="8029" spans="1:7" x14ac:dyDescent="0.3">
      <c r="A8029" s="310">
        <v>3022045</v>
      </c>
      <c r="B8029" t="s">
        <v>24231</v>
      </c>
      <c r="C8029" t="s">
        <v>43</v>
      </c>
      <c r="D8029" t="s">
        <v>374</v>
      </c>
      <c r="E8029">
        <v>615120</v>
      </c>
      <c r="F8029" t="s">
        <v>24196</v>
      </c>
      <c r="G8029" s="7">
        <v>0.01</v>
      </c>
    </row>
    <row r="8030" spans="1:7" x14ac:dyDescent="0.3">
      <c r="A8030" s="310">
        <v>3022045</v>
      </c>
      <c r="B8030" t="s">
        <v>24231</v>
      </c>
      <c r="C8030" t="s">
        <v>43</v>
      </c>
      <c r="D8030" t="s">
        <v>373</v>
      </c>
      <c r="E8030">
        <v>615130</v>
      </c>
      <c r="F8030" t="s">
        <v>24196</v>
      </c>
      <c r="G8030" s="7">
        <v>-35.72</v>
      </c>
    </row>
    <row r="8031" spans="1:7" x14ac:dyDescent="0.3">
      <c r="A8031" s="310">
        <v>3022045</v>
      </c>
      <c r="B8031" t="s">
        <v>24231</v>
      </c>
      <c r="C8031" t="s">
        <v>43</v>
      </c>
      <c r="D8031" t="s">
        <v>371</v>
      </c>
      <c r="E8031">
        <v>617100</v>
      </c>
      <c r="F8031" t="s">
        <v>24196</v>
      </c>
      <c r="G8031" s="7">
        <v>1290.46</v>
      </c>
    </row>
    <row r="8032" spans="1:7" x14ac:dyDescent="0.3">
      <c r="A8032" s="310">
        <v>3022045</v>
      </c>
      <c r="B8032" t="s">
        <v>24231</v>
      </c>
      <c r="C8032" t="s">
        <v>43</v>
      </c>
      <c r="D8032" t="s">
        <v>371</v>
      </c>
      <c r="E8032">
        <v>616100</v>
      </c>
      <c r="F8032" t="s">
        <v>24196</v>
      </c>
      <c r="G8032" s="7">
        <v>612.37</v>
      </c>
    </row>
    <row r="8033" spans="1:7" x14ac:dyDescent="0.3">
      <c r="A8033" s="310">
        <v>3022045</v>
      </c>
      <c r="B8033" t="s">
        <v>24231</v>
      </c>
      <c r="C8033" t="s">
        <v>43</v>
      </c>
      <c r="D8033" t="s">
        <v>373</v>
      </c>
      <c r="E8033">
        <v>616160</v>
      </c>
      <c r="F8033" t="s">
        <v>24196</v>
      </c>
      <c r="G8033" s="7">
        <v>92.33</v>
      </c>
    </row>
    <row r="8034" spans="1:7" x14ac:dyDescent="0.3">
      <c r="A8034" s="310">
        <v>3022045</v>
      </c>
      <c r="B8034" t="s">
        <v>24231</v>
      </c>
      <c r="C8034" t="s">
        <v>43</v>
      </c>
      <c r="D8034" t="s">
        <v>374</v>
      </c>
      <c r="E8034">
        <v>615120</v>
      </c>
      <c r="F8034" t="s">
        <v>24196</v>
      </c>
      <c r="G8034" s="7">
        <v>34.81</v>
      </c>
    </row>
    <row r="8035" spans="1:7" x14ac:dyDescent="0.3">
      <c r="A8035" s="310">
        <v>3022045</v>
      </c>
      <c r="B8035" t="s">
        <v>24231</v>
      </c>
      <c r="C8035" t="s">
        <v>43</v>
      </c>
      <c r="D8035" t="s">
        <v>371</v>
      </c>
      <c r="E8035">
        <v>617100</v>
      </c>
      <c r="F8035" t="s">
        <v>24196</v>
      </c>
      <c r="G8035" s="7">
        <v>2520.9499999999998</v>
      </c>
    </row>
    <row r="8036" spans="1:7" x14ac:dyDescent="0.3">
      <c r="A8036" s="310">
        <v>3022045</v>
      </c>
      <c r="B8036" t="s">
        <v>24231</v>
      </c>
      <c r="C8036" t="s">
        <v>43</v>
      </c>
      <c r="D8036" t="s">
        <v>373</v>
      </c>
      <c r="E8036">
        <v>615130</v>
      </c>
      <c r="F8036" t="s">
        <v>24196</v>
      </c>
      <c r="G8036" s="7">
        <v>10.48</v>
      </c>
    </row>
    <row r="8037" spans="1:7" x14ac:dyDescent="0.3">
      <c r="A8037" s="310">
        <v>3022045</v>
      </c>
      <c r="B8037" t="s">
        <v>24231</v>
      </c>
      <c r="C8037" t="s">
        <v>43</v>
      </c>
      <c r="D8037" t="s">
        <v>377</v>
      </c>
      <c r="E8037">
        <v>611110</v>
      </c>
      <c r="F8037" t="s">
        <v>24196</v>
      </c>
      <c r="G8037" s="7">
        <v>14.73</v>
      </c>
    </row>
    <row r="8038" spans="1:7" x14ac:dyDescent="0.3">
      <c r="A8038" s="310">
        <v>3022045</v>
      </c>
      <c r="B8038" t="s">
        <v>24231</v>
      </c>
      <c r="C8038" t="s">
        <v>43</v>
      </c>
      <c r="D8038" t="s">
        <v>377</v>
      </c>
      <c r="E8038">
        <v>611120</v>
      </c>
      <c r="F8038" t="s">
        <v>24196</v>
      </c>
      <c r="G8038" s="7">
        <v>42.58</v>
      </c>
    </row>
    <row r="8039" spans="1:7" x14ac:dyDescent="0.3">
      <c r="A8039" s="310">
        <v>3022045</v>
      </c>
      <c r="B8039" t="s">
        <v>24231</v>
      </c>
      <c r="C8039" t="s">
        <v>43</v>
      </c>
      <c r="D8039" t="s">
        <v>371</v>
      </c>
      <c r="E8039">
        <v>615100</v>
      </c>
      <c r="F8039" t="s">
        <v>24196</v>
      </c>
      <c r="G8039" s="7">
        <v>-158.31</v>
      </c>
    </row>
    <row r="8040" spans="1:7" x14ac:dyDescent="0.3">
      <c r="A8040" s="310">
        <v>3022045</v>
      </c>
      <c r="B8040" t="s">
        <v>24231</v>
      </c>
      <c r="C8040" t="s">
        <v>43</v>
      </c>
      <c r="D8040" t="s">
        <v>373</v>
      </c>
      <c r="E8040">
        <v>617150</v>
      </c>
      <c r="F8040" t="s">
        <v>24196</v>
      </c>
      <c r="G8040" s="7">
        <v>221.47</v>
      </c>
    </row>
    <row r="8041" spans="1:7" x14ac:dyDescent="0.3">
      <c r="A8041" s="310">
        <v>3022045</v>
      </c>
      <c r="B8041" t="s">
        <v>24231</v>
      </c>
      <c r="C8041" t="s">
        <v>43</v>
      </c>
      <c r="D8041" t="s">
        <v>373</v>
      </c>
      <c r="E8041">
        <v>615130</v>
      </c>
      <c r="F8041" t="s">
        <v>24196</v>
      </c>
      <c r="G8041" s="7">
        <v>-0.94</v>
      </c>
    </row>
    <row r="8042" spans="1:7" x14ac:dyDescent="0.3">
      <c r="A8042" s="310">
        <v>3022045</v>
      </c>
      <c r="B8042" t="s">
        <v>24231</v>
      </c>
      <c r="C8042" t="s">
        <v>43</v>
      </c>
      <c r="D8042" t="s">
        <v>373</v>
      </c>
      <c r="E8042">
        <v>615130</v>
      </c>
      <c r="F8042" t="s">
        <v>24196</v>
      </c>
      <c r="G8042" s="7">
        <v>5.54</v>
      </c>
    </row>
    <row r="8043" spans="1:7" x14ac:dyDescent="0.3">
      <c r="A8043" s="310">
        <v>3022045</v>
      </c>
      <c r="B8043" t="s">
        <v>24231</v>
      </c>
      <c r="C8043" t="s">
        <v>43</v>
      </c>
      <c r="D8043" t="s">
        <v>374</v>
      </c>
      <c r="E8043">
        <v>615120</v>
      </c>
      <c r="F8043" t="s">
        <v>24196</v>
      </c>
      <c r="G8043" s="7">
        <v>34.81</v>
      </c>
    </row>
    <row r="8044" spans="1:7" x14ac:dyDescent="0.3">
      <c r="A8044" s="310">
        <v>3022045</v>
      </c>
      <c r="B8044" t="s">
        <v>24231</v>
      </c>
      <c r="C8044" t="s">
        <v>43</v>
      </c>
      <c r="D8044" t="s">
        <v>373</v>
      </c>
      <c r="E8044">
        <v>615130</v>
      </c>
      <c r="F8044" t="s">
        <v>24196</v>
      </c>
      <c r="G8044" s="7">
        <v>-0.01</v>
      </c>
    </row>
    <row r="8045" spans="1:7" x14ac:dyDescent="0.3">
      <c r="A8045" s="310">
        <v>3022045</v>
      </c>
      <c r="B8045" t="s">
        <v>24231</v>
      </c>
      <c r="C8045" t="s">
        <v>43</v>
      </c>
      <c r="D8045" t="s">
        <v>374</v>
      </c>
      <c r="E8045">
        <v>615120</v>
      </c>
      <c r="F8045" t="s">
        <v>24196</v>
      </c>
      <c r="G8045" s="7">
        <v>26.54</v>
      </c>
    </row>
    <row r="8046" spans="1:7" x14ac:dyDescent="0.3">
      <c r="A8046" s="310">
        <v>3022045</v>
      </c>
      <c r="B8046" t="s">
        <v>24231</v>
      </c>
      <c r="C8046" t="s">
        <v>43</v>
      </c>
      <c r="D8046" t="s">
        <v>371</v>
      </c>
      <c r="E8046">
        <v>615100</v>
      </c>
      <c r="F8046" t="s">
        <v>24196</v>
      </c>
      <c r="G8046" s="7">
        <v>43.95</v>
      </c>
    </row>
    <row r="8047" spans="1:7" x14ac:dyDescent="0.3">
      <c r="A8047" s="310">
        <v>3022045</v>
      </c>
      <c r="B8047" t="s">
        <v>24231</v>
      </c>
      <c r="C8047" t="s">
        <v>43</v>
      </c>
      <c r="D8047" t="s">
        <v>377</v>
      </c>
      <c r="E8047">
        <v>611110</v>
      </c>
      <c r="F8047" t="s">
        <v>24196</v>
      </c>
      <c r="G8047" s="7">
        <v>-15.22</v>
      </c>
    </row>
    <row r="8048" spans="1:7" x14ac:dyDescent="0.3">
      <c r="A8048" s="310">
        <v>3022045</v>
      </c>
      <c r="B8048" t="s">
        <v>24231</v>
      </c>
      <c r="C8048" t="s">
        <v>43</v>
      </c>
      <c r="D8048" t="s">
        <v>373</v>
      </c>
      <c r="E8048">
        <v>615130</v>
      </c>
      <c r="F8048" t="s">
        <v>24196</v>
      </c>
      <c r="G8048" s="7">
        <v>-35.72</v>
      </c>
    </row>
    <row r="8049" spans="1:7" x14ac:dyDescent="0.3">
      <c r="A8049" s="310">
        <v>3022045</v>
      </c>
      <c r="B8049" t="s">
        <v>24231</v>
      </c>
      <c r="C8049" t="s">
        <v>43</v>
      </c>
      <c r="D8049" t="s">
        <v>374</v>
      </c>
      <c r="E8049">
        <v>615120</v>
      </c>
      <c r="F8049" t="s">
        <v>24196</v>
      </c>
      <c r="G8049" s="7">
        <v>0.01</v>
      </c>
    </row>
    <row r="8050" spans="1:7" x14ac:dyDescent="0.3">
      <c r="A8050" s="310">
        <v>3022045</v>
      </c>
      <c r="B8050" t="s">
        <v>24231</v>
      </c>
      <c r="C8050" t="s">
        <v>43</v>
      </c>
      <c r="D8050" t="s">
        <v>373</v>
      </c>
      <c r="E8050">
        <v>615130</v>
      </c>
      <c r="F8050" t="s">
        <v>24196</v>
      </c>
      <c r="G8050" s="7">
        <v>-56.13</v>
      </c>
    </row>
    <row r="8051" spans="1:7" x14ac:dyDescent="0.3">
      <c r="A8051" s="310">
        <v>3022045</v>
      </c>
      <c r="B8051" t="s">
        <v>24231</v>
      </c>
      <c r="C8051" t="s">
        <v>43</v>
      </c>
      <c r="D8051" t="s">
        <v>371</v>
      </c>
      <c r="E8051">
        <v>616100</v>
      </c>
      <c r="F8051" t="s">
        <v>24196</v>
      </c>
      <c r="G8051" s="7">
        <v>469.96</v>
      </c>
    </row>
    <row r="8052" spans="1:7" x14ac:dyDescent="0.3">
      <c r="A8052" s="310">
        <v>3022045</v>
      </c>
      <c r="B8052" t="s">
        <v>24231</v>
      </c>
      <c r="C8052" t="s">
        <v>43</v>
      </c>
      <c r="D8052" t="s">
        <v>374</v>
      </c>
      <c r="E8052">
        <v>615120</v>
      </c>
      <c r="F8052" t="s">
        <v>24196</v>
      </c>
      <c r="G8052" s="7">
        <v>34.81</v>
      </c>
    </row>
    <row r="8053" spans="1:7" x14ac:dyDescent="0.3">
      <c r="A8053" s="310">
        <v>3022045</v>
      </c>
      <c r="B8053" t="s">
        <v>24231</v>
      </c>
      <c r="C8053" t="s">
        <v>43</v>
      </c>
      <c r="D8053" t="s">
        <v>377</v>
      </c>
      <c r="E8053">
        <v>611110</v>
      </c>
      <c r="F8053" t="s">
        <v>24196</v>
      </c>
      <c r="G8053" s="7">
        <v>456.48</v>
      </c>
    </row>
    <row r="8054" spans="1:7" x14ac:dyDescent="0.3">
      <c r="A8054" s="310">
        <v>3022045</v>
      </c>
      <c r="B8054" t="s">
        <v>24231</v>
      </c>
      <c r="C8054" t="s">
        <v>43</v>
      </c>
      <c r="D8054" t="s">
        <v>377</v>
      </c>
      <c r="E8054">
        <v>611110</v>
      </c>
      <c r="F8054" t="s">
        <v>24196</v>
      </c>
      <c r="G8054" s="7">
        <v>0.01</v>
      </c>
    </row>
    <row r="8055" spans="1:7" x14ac:dyDescent="0.3">
      <c r="A8055" s="310">
        <v>3022045</v>
      </c>
      <c r="B8055" t="s">
        <v>24231</v>
      </c>
      <c r="C8055" t="s">
        <v>43</v>
      </c>
      <c r="D8055" t="s">
        <v>374</v>
      </c>
      <c r="E8055">
        <v>615120</v>
      </c>
      <c r="F8055" t="s">
        <v>24196</v>
      </c>
      <c r="G8055" s="7">
        <v>34.81</v>
      </c>
    </row>
    <row r="8056" spans="1:7" x14ac:dyDescent="0.3">
      <c r="A8056" s="310">
        <v>3022045</v>
      </c>
      <c r="B8056" t="s">
        <v>24231</v>
      </c>
      <c r="C8056" t="s">
        <v>43</v>
      </c>
      <c r="D8056" t="s">
        <v>377</v>
      </c>
      <c r="E8056">
        <v>611110</v>
      </c>
      <c r="F8056" t="s">
        <v>24196</v>
      </c>
      <c r="G8056" s="7">
        <v>-0.01</v>
      </c>
    </row>
    <row r="8057" spans="1:7" x14ac:dyDescent="0.3">
      <c r="A8057" s="310">
        <v>3022045</v>
      </c>
      <c r="B8057" t="s">
        <v>24231</v>
      </c>
      <c r="C8057" t="s">
        <v>43</v>
      </c>
      <c r="D8057" t="s">
        <v>374</v>
      </c>
      <c r="E8057">
        <v>617120</v>
      </c>
      <c r="F8057" t="s">
        <v>24196</v>
      </c>
      <c r="G8057" s="7">
        <v>5.42</v>
      </c>
    </row>
    <row r="8058" spans="1:7" x14ac:dyDescent="0.3">
      <c r="A8058" s="310">
        <v>3022045</v>
      </c>
      <c r="B8058" t="s">
        <v>24231</v>
      </c>
      <c r="C8058" t="s">
        <v>43</v>
      </c>
      <c r="D8058" t="s">
        <v>373</v>
      </c>
      <c r="E8058">
        <v>615130</v>
      </c>
      <c r="F8058" t="s">
        <v>24196</v>
      </c>
      <c r="G8058" s="7">
        <v>1091.3699999999999</v>
      </c>
    </row>
    <row r="8059" spans="1:7" x14ac:dyDescent="0.3">
      <c r="A8059" s="310">
        <v>3022045</v>
      </c>
      <c r="B8059" t="s">
        <v>24231</v>
      </c>
      <c r="C8059" t="s">
        <v>43</v>
      </c>
      <c r="D8059" t="s">
        <v>371</v>
      </c>
      <c r="E8059">
        <v>617100</v>
      </c>
      <c r="F8059" t="s">
        <v>24196</v>
      </c>
      <c r="G8059" s="7">
        <v>1774.29</v>
      </c>
    </row>
    <row r="8060" spans="1:7" x14ac:dyDescent="0.3">
      <c r="A8060" s="310">
        <v>3022045</v>
      </c>
      <c r="B8060" t="s">
        <v>24231</v>
      </c>
      <c r="C8060" t="s">
        <v>43</v>
      </c>
      <c r="D8060" t="s">
        <v>377</v>
      </c>
      <c r="E8060">
        <v>611110</v>
      </c>
      <c r="F8060" t="s">
        <v>24196</v>
      </c>
      <c r="G8060" s="7">
        <v>-0.01</v>
      </c>
    </row>
    <row r="8061" spans="1:7" x14ac:dyDescent="0.3">
      <c r="A8061" s="310">
        <v>3022045</v>
      </c>
      <c r="B8061" t="s">
        <v>24231</v>
      </c>
      <c r="C8061" t="s">
        <v>43</v>
      </c>
      <c r="D8061" t="s">
        <v>377</v>
      </c>
      <c r="E8061">
        <v>611120</v>
      </c>
      <c r="F8061" t="s">
        <v>24196</v>
      </c>
      <c r="G8061" s="7">
        <v>8.2100000000000009</v>
      </c>
    </row>
    <row r="8062" spans="1:7" x14ac:dyDescent="0.3">
      <c r="A8062" s="310">
        <v>3022045</v>
      </c>
      <c r="B8062" t="s">
        <v>24231</v>
      </c>
      <c r="C8062" t="s">
        <v>43</v>
      </c>
      <c r="D8062" t="s">
        <v>373</v>
      </c>
      <c r="E8062">
        <v>615130</v>
      </c>
      <c r="F8062" t="s">
        <v>24196</v>
      </c>
      <c r="G8062" s="7">
        <v>-0.01</v>
      </c>
    </row>
    <row r="8063" spans="1:7" x14ac:dyDescent="0.3">
      <c r="A8063" s="310">
        <v>3022045</v>
      </c>
      <c r="B8063" t="s">
        <v>24231</v>
      </c>
      <c r="C8063" t="s">
        <v>43</v>
      </c>
      <c r="D8063" t="s">
        <v>373</v>
      </c>
      <c r="E8063">
        <v>615130</v>
      </c>
      <c r="F8063" t="s">
        <v>24196</v>
      </c>
      <c r="G8063" s="7">
        <v>11.26</v>
      </c>
    </row>
    <row r="8064" spans="1:7" x14ac:dyDescent="0.3">
      <c r="A8064" s="310">
        <v>3022045</v>
      </c>
      <c r="B8064" t="s">
        <v>24231</v>
      </c>
      <c r="C8064" t="s">
        <v>43</v>
      </c>
      <c r="D8064" t="s">
        <v>377</v>
      </c>
      <c r="E8064">
        <v>611130</v>
      </c>
      <c r="F8064" t="s">
        <v>24196</v>
      </c>
      <c r="G8064" s="7">
        <v>98.6</v>
      </c>
    </row>
    <row r="8065" spans="1:7" x14ac:dyDescent="0.3">
      <c r="A8065" s="310">
        <v>3022045</v>
      </c>
      <c r="B8065" t="s">
        <v>24231</v>
      </c>
      <c r="C8065" t="s">
        <v>43</v>
      </c>
      <c r="D8065" t="s">
        <v>373</v>
      </c>
      <c r="E8065">
        <v>615130</v>
      </c>
      <c r="F8065" t="s">
        <v>24196</v>
      </c>
      <c r="G8065" s="7">
        <v>-0.94</v>
      </c>
    </row>
    <row r="8066" spans="1:7" x14ac:dyDescent="0.3">
      <c r="A8066" s="310">
        <v>3022045</v>
      </c>
      <c r="B8066" t="s">
        <v>24231</v>
      </c>
      <c r="C8066" t="s">
        <v>43</v>
      </c>
      <c r="D8066" t="s">
        <v>373</v>
      </c>
      <c r="E8066">
        <v>615130</v>
      </c>
      <c r="F8066" t="s">
        <v>24196</v>
      </c>
      <c r="G8066" s="7">
        <v>-35.72</v>
      </c>
    </row>
    <row r="8067" spans="1:7" x14ac:dyDescent="0.3">
      <c r="A8067" s="310">
        <v>3022045</v>
      </c>
      <c r="B8067" t="s">
        <v>24231</v>
      </c>
      <c r="C8067" t="s">
        <v>43</v>
      </c>
      <c r="D8067" t="s">
        <v>374</v>
      </c>
      <c r="E8067">
        <v>615120</v>
      </c>
      <c r="F8067" t="s">
        <v>24196</v>
      </c>
      <c r="G8067" s="7">
        <v>-34.81</v>
      </c>
    </row>
    <row r="8068" spans="1:7" x14ac:dyDescent="0.3">
      <c r="A8068" s="310">
        <v>3022045</v>
      </c>
      <c r="B8068" t="s">
        <v>24231</v>
      </c>
      <c r="C8068" t="s">
        <v>43</v>
      </c>
      <c r="D8068" t="s">
        <v>374</v>
      </c>
      <c r="E8068">
        <v>615120</v>
      </c>
      <c r="F8068" t="s">
        <v>24196</v>
      </c>
      <c r="G8068" s="7">
        <v>34.81</v>
      </c>
    </row>
    <row r="8069" spans="1:7" x14ac:dyDescent="0.3">
      <c r="A8069" s="310">
        <v>3022045</v>
      </c>
      <c r="B8069" t="s">
        <v>24231</v>
      </c>
      <c r="C8069" t="s">
        <v>43</v>
      </c>
      <c r="D8069" t="s">
        <v>373</v>
      </c>
      <c r="E8069">
        <v>615130</v>
      </c>
      <c r="F8069" t="s">
        <v>24196</v>
      </c>
      <c r="G8069" s="7">
        <v>-0.01</v>
      </c>
    </row>
    <row r="8070" spans="1:7" x14ac:dyDescent="0.3">
      <c r="A8070" s="310">
        <v>3022045</v>
      </c>
      <c r="B8070" t="s">
        <v>24231</v>
      </c>
      <c r="C8070" t="s">
        <v>43</v>
      </c>
      <c r="D8070" t="s">
        <v>371</v>
      </c>
      <c r="E8070">
        <v>616100</v>
      </c>
      <c r="F8070" t="s">
        <v>24196</v>
      </c>
      <c r="G8070" s="7">
        <v>290.60000000000002</v>
      </c>
    </row>
    <row r="8071" spans="1:7" x14ac:dyDescent="0.3">
      <c r="A8071" s="310">
        <v>3022045</v>
      </c>
      <c r="B8071" t="s">
        <v>24231</v>
      </c>
      <c r="C8071" t="s">
        <v>43</v>
      </c>
      <c r="D8071" t="s">
        <v>377</v>
      </c>
      <c r="E8071">
        <v>611110</v>
      </c>
      <c r="F8071" t="s">
        <v>24196</v>
      </c>
      <c r="G8071" s="7">
        <v>-0.01</v>
      </c>
    </row>
    <row r="8072" spans="1:7" x14ac:dyDescent="0.3">
      <c r="A8072" s="310">
        <v>3022045</v>
      </c>
      <c r="B8072" t="s">
        <v>24231</v>
      </c>
      <c r="C8072" t="s">
        <v>43</v>
      </c>
      <c r="D8072" t="s">
        <v>373</v>
      </c>
      <c r="E8072">
        <v>615130</v>
      </c>
      <c r="F8072" t="s">
        <v>24196</v>
      </c>
      <c r="G8072" s="7">
        <v>-56.13</v>
      </c>
    </row>
    <row r="8073" spans="1:7" x14ac:dyDescent="0.3">
      <c r="A8073" s="310">
        <v>3022045</v>
      </c>
      <c r="B8073" t="s">
        <v>24231</v>
      </c>
      <c r="C8073" t="s">
        <v>43</v>
      </c>
      <c r="D8073" t="s">
        <v>373</v>
      </c>
      <c r="E8073">
        <v>615130</v>
      </c>
      <c r="F8073" t="s">
        <v>24196</v>
      </c>
      <c r="G8073" s="7">
        <v>-0.94</v>
      </c>
    </row>
    <row r="8074" spans="1:7" x14ac:dyDescent="0.3">
      <c r="A8074" s="310">
        <v>3022045</v>
      </c>
      <c r="B8074" t="s">
        <v>24231</v>
      </c>
      <c r="C8074" t="s">
        <v>43</v>
      </c>
      <c r="D8074" t="s">
        <v>374</v>
      </c>
      <c r="E8074">
        <v>615120</v>
      </c>
      <c r="F8074" t="s">
        <v>24196</v>
      </c>
      <c r="G8074" s="7">
        <v>-34.81</v>
      </c>
    </row>
    <row r="8075" spans="1:7" x14ac:dyDescent="0.3">
      <c r="A8075" s="310">
        <v>3022045</v>
      </c>
      <c r="B8075" t="s">
        <v>24231</v>
      </c>
      <c r="C8075" t="s">
        <v>43</v>
      </c>
      <c r="D8075" t="s">
        <v>377</v>
      </c>
      <c r="E8075">
        <v>611110</v>
      </c>
      <c r="F8075" t="s">
        <v>24196</v>
      </c>
      <c r="G8075" s="7">
        <v>-14.73</v>
      </c>
    </row>
    <row r="8076" spans="1:7" x14ac:dyDescent="0.3">
      <c r="A8076" s="310">
        <v>3022045</v>
      </c>
      <c r="B8076" t="s">
        <v>24231</v>
      </c>
      <c r="C8076" t="s">
        <v>43</v>
      </c>
      <c r="D8076" t="s">
        <v>375</v>
      </c>
      <c r="E8076">
        <v>616130</v>
      </c>
      <c r="F8076" t="s">
        <v>24196</v>
      </c>
      <c r="G8076" s="7">
        <v>158.28</v>
      </c>
    </row>
    <row r="8077" spans="1:7" x14ac:dyDescent="0.3">
      <c r="A8077" s="310">
        <v>3022045</v>
      </c>
      <c r="B8077" t="s">
        <v>24231</v>
      </c>
      <c r="C8077" t="s">
        <v>43</v>
      </c>
      <c r="D8077" t="s">
        <v>373</v>
      </c>
      <c r="E8077">
        <v>617150</v>
      </c>
      <c r="F8077" t="s">
        <v>24196</v>
      </c>
      <c r="G8077" s="7">
        <v>254.45</v>
      </c>
    </row>
    <row r="8078" spans="1:7" x14ac:dyDescent="0.3">
      <c r="A8078" s="310">
        <v>3022045</v>
      </c>
      <c r="B8078" t="s">
        <v>24231</v>
      </c>
      <c r="C8078" t="s">
        <v>43</v>
      </c>
      <c r="D8078" t="s">
        <v>373</v>
      </c>
      <c r="E8078">
        <v>615130</v>
      </c>
      <c r="F8078" t="s">
        <v>24196</v>
      </c>
      <c r="G8078" s="7">
        <v>-56.13</v>
      </c>
    </row>
    <row r="8079" spans="1:7" x14ac:dyDescent="0.3">
      <c r="A8079" s="310">
        <v>3022045</v>
      </c>
      <c r="B8079" t="s">
        <v>24231</v>
      </c>
      <c r="C8079" t="s">
        <v>43</v>
      </c>
      <c r="D8079" t="s">
        <v>373</v>
      </c>
      <c r="E8079">
        <v>615130</v>
      </c>
      <c r="F8079" t="s">
        <v>24196</v>
      </c>
      <c r="G8079" s="7">
        <v>-0.94</v>
      </c>
    </row>
    <row r="8080" spans="1:7" x14ac:dyDescent="0.3">
      <c r="A8080" s="310">
        <v>3022045</v>
      </c>
      <c r="B8080" t="s">
        <v>24231</v>
      </c>
      <c r="C8080" t="s">
        <v>43</v>
      </c>
      <c r="D8080" t="s">
        <v>374</v>
      </c>
      <c r="E8080">
        <v>615120</v>
      </c>
      <c r="F8080" t="s">
        <v>24196</v>
      </c>
      <c r="G8080" s="7">
        <v>34.81</v>
      </c>
    </row>
    <row r="8081" spans="1:7" x14ac:dyDescent="0.3">
      <c r="A8081" s="310">
        <v>3022045</v>
      </c>
      <c r="B8081" t="s">
        <v>24231</v>
      </c>
      <c r="C8081" t="s">
        <v>43</v>
      </c>
      <c r="D8081" t="s">
        <v>371</v>
      </c>
      <c r="E8081">
        <v>615100</v>
      </c>
      <c r="F8081" t="s">
        <v>24196</v>
      </c>
      <c r="G8081" s="7">
        <v>-158.31</v>
      </c>
    </row>
    <row r="8082" spans="1:7" x14ac:dyDescent="0.3">
      <c r="A8082" s="310">
        <v>3022045</v>
      </c>
      <c r="B8082" t="s">
        <v>24231</v>
      </c>
      <c r="C8082" t="s">
        <v>43</v>
      </c>
      <c r="D8082" t="s">
        <v>374</v>
      </c>
      <c r="E8082">
        <v>615120</v>
      </c>
      <c r="F8082" t="s">
        <v>24196</v>
      </c>
      <c r="G8082" s="7">
        <v>-34.81</v>
      </c>
    </row>
    <row r="8083" spans="1:7" x14ac:dyDescent="0.3">
      <c r="A8083" s="310">
        <v>3022045</v>
      </c>
      <c r="B8083" t="s">
        <v>24231</v>
      </c>
      <c r="C8083" t="s">
        <v>43</v>
      </c>
      <c r="D8083" t="s">
        <v>371</v>
      </c>
      <c r="E8083">
        <v>617100</v>
      </c>
      <c r="F8083" t="s">
        <v>24196</v>
      </c>
      <c r="G8083" s="7">
        <v>1407.54</v>
      </c>
    </row>
    <row r="8084" spans="1:7" x14ac:dyDescent="0.3">
      <c r="A8084" s="310">
        <v>3022045</v>
      </c>
      <c r="B8084" t="s">
        <v>24231</v>
      </c>
      <c r="C8084" t="s">
        <v>43</v>
      </c>
      <c r="D8084" t="s">
        <v>371</v>
      </c>
      <c r="E8084">
        <v>615100</v>
      </c>
      <c r="F8084" t="s">
        <v>24196</v>
      </c>
      <c r="G8084" s="7">
        <v>-0.01</v>
      </c>
    </row>
    <row r="8085" spans="1:7" x14ac:dyDescent="0.3">
      <c r="A8085" s="310">
        <v>3022045</v>
      </c>
      <c r="B8085" t="s">
        <v>24231</v>
      </c>
      <c r="C8085" t="s">
        <v>43</v>
      </c>
      <c r="D8085" t="s">
        <v>373</v>
      </c>
      <c r="E8085">
        <v>615130</v>
      </c>
      <c r="F8085" t="s">
        <v>24196</v>
      </c>
      <c r="G8085" s="7">
        <v>-67.56</v>
      </c>
    </row>
    <row r="8086" spans="1:7" x14ac:dyDescent="0.3">
      <c r="A8086" s="310">
        <v>3022045</v>
      </c>
      <c r="B8086" t="s">
        <v>24231</v>
      </c>
      <c r="C8086" t="s">
        <v>43</v>
      </c>
      <c r="D8086" t="s">
        <v>373</v>
      </c>
      <c r="E8086">
        <v>615130</v>
      </c>
      <c r="F8086" t="s">
        <v>24196</v>
      </c>
      <c r="G8086" s="7">
        <v>-35.72</v>
      </c>
    </row>
    <row r="8087" spans="1:7" x14ac:dyDescent="0.3">
      <c r="A8087" s="310">
        <v>3022045</v>
      </c>
      <c r="B8087" t="s">
        <v>24231</v>
      </c>
      <c r="C8087" t="s">
        <v>43</v>
      </c>
      <c r="D8087" t="s">
        <v>371</v>
      </c>
      <c r="E8087">
        <v>616100</v>
      </c>
      <c r="F8087" t="s">
        <v>24196</v>
      </c>
      <c r="G8087" s="7">
        <v>673.61</v>
      </c>
    </row>
    <row r="8088" spans="1:7" x14ac:dyDescent="0.3">
      <c r="A8088" s="310">
        <v>3022045</v>
      </c>
      <c r="B8088" t="s">
        <v>24231</v>
      </c>
      <c r="C8088" t="s">
        <v>43</v>
      </c>
      <c r="D8088" t="s">
        <v>373</v>
      </c>
      <c r="E8088">
        <v>615130</v>
      </c>
      <c r="F8088" t="s">
        <v>24196</v>
      </c>
      <c r="G8088" s="7">
        <v>-2.59</v>
      </c>
    </row>
    <row r="8089" spans="1:7" x14ac:dyDescent="0.3">
      <c r="A8089" s="310">
        <v>3022045</v>
      </c>
      <c r="B8089" t="s">
        <v>24231</v>
      </c>
      <c r="C8089" t="s">
        <v>43</v>
      </c>
      <c r="D8089" t="s">
        <v>377</v>
      </c>
      <c r="E8089">
        <v>611110</v>
      </c>
      <c r="F8089" t="s">
        <v>24196</v>
      </c>
      <c r="G8089" s="7">
        <v>14.73</v>
      </c>
    </row>
    <row r="8090" spans="1:7" x14ac:dyDescent="0.3">
      <c r="A8090" s="310">
        <v>3022045</v>
      </c>
      <c r="B8090" t="s">
        <v>24231</v>
      </c>
      <c r="C8090" t="s">
        <v>43</v>
      </c>
      <c r="D8090" t="s">
        <v>373</v>
      </c>
      <c r="E8090">
        <v>615130</v>
      </c>
      <c r="F8090" t="s">
        <v>24196</v>
      </c>
      <c r="G8090" s="7">
        <v>-56.13</v>
      </c>
    </row>
    <row r="8091" spans="1:7" x14ac:dyDescent="0.3">
      <c r="A8091" s="310">
        <v>3022045</v>
      </c>
      <c r="B8091" t="s">
        <v>24231</v>
      </c>
      <c r="C8091" t="s">
        <v>43</v>
      </c>
      <c r="D8091" t="s">
        <v>377</v>
      </c>
      <c r="E8091">
        <v>611110</v>
      </c>
      <c r="F8091" t="s">
        <v>24196</v>
      </c>
      <c r="G8091" s="7">
        <v>593.36</v>
      </c>
    </row>
    <row r="8092" spans="1:7" x14ac:dyDescent="0.3">
      <c r="A8092" s="310">
        <v>3022045</v>
      </c>
      <c r="B8092" t="s">
        <v>24231</v>
      </c>
      <c r="C8092" t="s">
        <v>43</v>
      </c>
      <c r="D8092" t="s">
        <v>371</v>
      </c>
      <c r="E8092">
        <v>615100</v>
      </c>
      <c r="F8092" t="s">
        <v>24196</v>
      </c>
      <c r="G8092" s="7">
        <v>-158.31</v>
      </c>
    </row>
    <row r="8093" spans="1:7" x14ac:dyDescent="0.3">
      <c r="A8093" s="310">
        <v>3022045</v>
      </c>
      <c r="B8093" t="s">
        <v>24231</v>
      </c>
      <c r="C8093" t="s">
        <v>43</v>
      </c>
      <c r="D8093" t="s">
        <v>377</v>
      </c>
      <c r="E8093">
        <v>611130</v>
      </c>
      <c r="F8093" t="s">
        <v>24196</v>
      </c>
      <c r="G8093" s="7">
        <v>45.06</v>
      </c>
    </row>
    <row r="8094" spans="1:7" x14ac:dyDescent="0.3">
      <c r="A8094" s="310">
        <v>3022045</v>
      </c>
      <c r="B8094" t="s">
        <v>24231</v>
      </c>
      <c r="C8094" t="s">
        <v>43</v>
      </c>
      <c r="D8094" t="s">
        <v>374</v>
      </c>
      <c r="E8094">
        <v>615120</v>
      </c>
      <c r="F8094" t="s">
        <v>24196</v>
      </c>
      <c r="G8094" s="7">
        <v>0.01</v>
      </c>
    </row>
    <row r="8095" spans="1:7" x14ac:dyDescent="0.3">
      <c r="A8095" s="310">
        <v>3022045</v>
      </c>
      <c r="B8095" t="s">
        <v>24231</v>
      </c>
      <c r="C8095" t="s">
        <v>43</v>
      </c>
      <c r="D8095" t="s">
        <v>373</v>
      </c>
      <c r="E8095">
        <v>615130</v>
      </c>
      <c r="F8095" t="s">
        <v>24196</v>
      </c>
      <c r="G8095" s="7">
        <v>56.13</v>
      </c>
    </row>
    <row r="8096" spans="1:7" x14ac:dyDescent="0.3">
      <c r="A8096" s="310">
        <v>3022045</v>
      </c>
      <c r="B8096" t="s">
        <v>24231</v>
      </c>
      <c r="C8096" t="s">
        <v>43</v>
      </c>
      <c r="D8096" t="s">
        <v>377</v>
      </c>
      <c r="E8096">
        <v>611110</v>
      </c>
      <c r="F8096" t="s">
        <v>24196</v>
      </c>
      <c r="G8096" s="7">
        <v>6.31</v>
      </c>
    </row>
    <row r="8097" spans="1:7" x14ac:dyDescent="0.3">
      <c r="A8097" s="310">
        <v>3022045</v>
      </c>
      <c r="B8097" t="s">
        <v>24231</v>
      </c>
      <c r="C8097" t="s">
        <v>43</v>
      </c>
      <c r="D8097" t="s">
        <v>373</v>
      </c>
      <c r="E8097">
        <v>615130</v>
      </c>
      <c r="F8097" t="s">
        <v>24196</v>
      </c>
      <c r="G8097" s="7">
        <v>-35.72</v>
      </c>
    </row>
    <row r="8098" spans="1:7" x14ac:dyDescent="0.3">
      <c r="A8098" s="310">
        <v>3022045</v>
      </c>
      <c r="B8098" t="s">
        <v>24231</v>
      </c>
      <c r="C8098" t="s">
        <v>43</v>
      </c>
      <c r="D8098" t="s">
        <v>374</v>
      </c>
      <c r="E8098">
        <v>615120</v>
      </c>
      <c r="F8098" t="s">
        <v>24196</v>
      </c>
      <c r="G8098" s="7">
        <v>-34.81</v>
      </c>
    </row>
    <row r="8099" spans="1:7" x14ac:dyDescent="0.3">
      <c r="A8099" s="310">
        <v>3022045</v>
      </c>
      <c r="B8099" t="s">
        <v>24231</v>
      </c>
      <c r="C8099" t="s">
        <v>43</v>
      </c>
      <c r="D8099" t="s">
        <v>373</v>
      </c>
      <c r="E8099">
        <v>615130</v>
      </c>
      <c r="F8099" t="s">
        <v>24196</v>
      </c>
      <c r="G8099" s="7">
        <v>65.38</v>
      </c>
    </row>
    <row r="8100" spans="1:7" x14ac:dyDescent="0.3">
      <c r="A8100" s="310">
        <v>3022045</v>
      </c>
      <c r="B8100" t="s">
        <v>24231</v>
      </c>
      <c r="C8100" t="s">
        <v>43</v>
      </c>
      <c r="D8100" t="s">
        <v>373</v>
      </c>
      <c r="E8100">
        <v>617150</v>
      </c>
      <c r="F8100" t="s">
        <v>24196</v>
      </c>
      <c r="G8100" s="7">
        <v>0.11</v>
      </c>
    </row>
    <row r="8101" spans="1:7" x14ac:dyDescent="0.3">
      <c r="A8101" s="310">
        <v>3022045</v>
      </c>
      <c r="B8101" t="s">
        <v>24231</v>
      </c>
      <c r="C8101" t="s">
        <v>43</v>
      </c>
      <c r="D8101" t="s">
        <v>373</v>
      </c>
      <c r="E8101">
        <v>615130</v>
      </c>
      <c r="F8101" t="s">
        <v>24196</v>
      </c>
      <c r="G8101" s="7">
        <v>-73.81</v>
      </c>
    </row>
    <row r="8102" spans="1:7" x14ac:dyDescent="0.3">
      <c r="A8102" s="310">
        <v>3022045</v>
      </c>
      <c r="B8102" t="s">
        <v>24231</v>
      </c>
      <c r="C8102" t="s">
        <v>43</v>
      </c>
      <c r="D8102" t="s">
        <v>373</v>
      </c>
      <c r="E8102">
        <v>615130</v>
      </c>
      <c r="F8102" t="s">
        <v>24196</v>
      </c>
      <c r="G8102" s="7">
        <v>-56.13</v>
      </c>
    </row>
    <row r="8103" spans="1:7" x14ac:dyDescent="0.3">
      <c r="A8103" s="310">
        <v>3022045</v>
      </c>
      <c r="B8103" t="s">
        <v>24231</v>
      </c>
      <c r="C8103" t="s">
        <v>43</v>
      </c>
      <c r="D8103" t="s">
        <v>373</v>
      </c>
      <c r="E8103">
        <v>615130</v>
      </c>
      <c r="F8103" t="s">
        <v>24196</v>
      </c>
      <c r="G8103" s="7">
        <v>-35.72</v>
      </c>
    </row>
    <row r="8104" spans="1:7" x14ac:dyDescent="0.3">
      <c r="A8104" s="310">
        <v>3022045</v>
      </c>
      <c r="B8104" t="s">
        <v>24231</v>
      </c>
      <c r="C8104" t="s">
        <v>43</v>
      </c>
      <c r="D8104" t="s">
        <v>374</v>
      </c>
      <c r="E8104">
        <v>615120</v>
      </c>
      <c r="F8104" t="s">
        <v>24196</v>
      </c>
      <c r="G8104" s="7">
        <v>-34.81</v>
      </c>
    </row>
    <row r="8105" spans="1:7" x14ac:dyDescent="0.3">
      <c r="A8105" s="310">
        <v>3022045</v>
      </c>
      <c r="B8105" t="s">
        <v>24231</v>
      </c>
      <c r="C8105" t="s">
        <v>43</v>
      </c>
      <c r="D8105" t="s">
        <v>373</v>
      </c>
      <c r="E8105">
        <v>615130</v>
      </c>
      <c r="F8105" t="s">
        <v>24196</v>
      </c>
      <c r="G8105" s="7">
        <v>16.03</v>
      </c>
    </row>
    <row r="8106" spans="1:7" x14ac:dyDescent="0.3">
      <c r="A8106" s="310">
        <v>3022045</v>
      </c>
      <c r="B8106" t="s">
        <v>24231</v>
      </c>
      <c r="C8106" t="s">
        <v>43</v>
      </c>
      <c r="D8106" t="s">
        <v>371</v>
      </c>
      <c r="E8106">
        <v>615100</v>
      </c>
      <c r="F8106" t="s">
        <v>24196</v>
      </c>
      <c r="G8106" s="7">
        <v>-158.31</v>
      </c>
    </row>
    <row r="8107" spans="1:7" x14ac:dyDescent="0.3">
      <c r="A8107" s="310">
        <v>3022045</v>
      </c>
      <c r="B8107" t="s">
        <v>24231</v>
      </c>
      <c r="C8107" t="s">
        <v>43</v>
      </c>
      <c r="D8107" t="s">
        <v>374</v>
      </c>
      <c r="E8107">
        <v>615120</v>
      </c>
      <c r="F8107" t="s">
        <v>24196</v>
      </c>
      <c r="G8107" s="7">
        <v>49.66</v>
      </c>
    </row>
    <row r="8108" spans="1:7" x14ac:dyDescent="0.3">
      <c r="A8108" s="310">
        <v>3022045</v>
      </c>
      <c r="B8108" t="s">
        <v>24231</v>
      </c>
      <c r="C8108" t="s">
        <v>43</v>
      </c>
      <c r="D8108" t="s">
        <v>371</v>
      </c>
      <c r="E8108">
        <v>615100</v>
      </c>
      <c r="F8108" t="s">
        <v>24196</v>
      </c>
      <c r="G8108" s="7">
        <v>1799.8</v>
      </c>
    </row>
    <row r="8109" spans="1:7" x14ac:dyDescent="0.3">
      <c r="A8109" s="310">
        <v>3022045</v>
      </c>
      <c r="B8109" t="s">
        <v>24231</v>
      </c>
      <c r="C8109" t="s">
        <v>43</v>
      </c>
      <c r="D8109" t="s">
        <v>373</v>
      </c>
      <c r="E8109">
        <v>615130</v>
      </c>
      <c r="F8109" t="s">
        <v>24196</v>
      </c>
      <c r="G8109" s="7">
        <v>0.01</v>
      </c>
    </row>
    <row r="8110" spans="1:7" x14ac:dyDescent="0.3">
      <c r="A8110" s="310">
        <v>3022045</v>
      </c>
      <c r="B8110" t="s">
        <v>24231</v>
      </c>
      <c r="C8110" t="s">
        <v>43</v>
      </c>
      <c r="D8110" t="s">
        <v>377</v>
      </c>
      <c r="E8110">
        <v>611130</v>
      </c>
      <c r="F8110" t="s">
        <v>24196</v>
      </c>
      <c r="G8110" s="7">
        <v>63.61</v>
      </c>
    </row>
    <row r="8111" spans="1:7" x14ac:dyDescent="0.3">
      <c r="A8111" s="310">
        <v>3022045</v>
      </c>
      <c r="B8111" t="s">
        <v>24231</v>
      </c>
      <c r="C8111" t="s">
        <v>43</v>
      </c>
      <c r="D8111" t="s">
        <v>377</v>
      </c>
      <c r="E8111">
        <v>611120</v>
      </c>
      <c r="F8111" t="s">
        <v>24196</v>
      </c>
      <c r="G8111" s="7">
        <v>27.92</v>
      </c>
    </row>
    <row r="8112" spans="1:7" x14ac:dyDescent="0.3">
      <c r="A8112" s="310">
        <v>3022045</v>
      </c>
      <c r="B8112" t="s">
        <v>24231</v>
      </c>
      <c r="C8112" t="s">
        <v>43</v>
      </c>
      <c r="D8112" t="s">
        <v>377</v>
      </c>
      <c r="E8112">
        <v>611110</v>
      </c>
      <c r="F8112" t="s">
        <v>24196</v>
      </c>
      <c r="G8112" s="7">
        <v>22.83</v>
      </c>
    </row>
    <row r="8113" spans="1:7" x14ac:dyDescent="0.3">
      <c r="A8113" s="310">
        <v>3022045</v>
      </c>
      <c r="B8113" t="s">
        <v>24231</v>
      </c>
      <c r="C8113" t="s">
        <v>43</v>
      </c>
      <c r="D8113" t="s">
        <v>373</v>
      </c>
      <c r="E8113">
        <v>615130</v>
      </c>
      <c r="F8113" t="s">
        <v>24196</v>
      </c>
      <c r="G8113" s="7">
        <v>-0.94</v>
      </c>
    </row>
    <row r="8114" spans="1:7" x14ac:dyDescent="0.3">
      <c r="A8114" s="310">
        <v>3022045</v>
      </c>
      <c r="B8114" t="s">
        <v>24231</v>
      </c>
      <c r="C8114" t="s">
        <v>43</v>
      </c>
      <c r="D8114" t="s">
        <v>374</v>
      </c>
      <c r="E8114">
        <v>615120</v>
      </c>
      <c r="F8114" t="s">
        <v>24196</v>
      </c>
      <c r="G8114" s="7">
        <v>0.01</v>
      </c>
    </row>
    <row r="8115" spans="1:7" x14ac:dyDescent="0.3">
      <c r="A8115" s="310">
        <v>3022045</v>
      </c>
      <c r="B8115" t="s">
        <v>24231</v>
      </c>
      <c r="C8115" t="s">
        <v>43</v>
      </c>
      <c r="D8115" t="s">
        <v>373</v>
      </c>
      <c r="E8115">
        <v>615130</v>
      </c>
      <c r="F8115" t="s">
        <v>24196</v>
      </c>
      <c r="G8115" s="7">
        <v>-56.13</v>
      </c>
    </row>
    <row r="8116" spans="1:7" x14ac:dyDescent="0.3">
      <c r="A8116" s="310">
        <v>3022045</v>
      </c>
      <c r="B8116" t="s">
        <v>24231</v>
      </c>
      <c r="C8116" t="s">
        <v>43</v>
      </c>
      <c r="D8116" t="s">
        <v>373</v>
      </c>
      <c r="E8116">
        <v>615130</v>
      </c>
      <c r="F8116" t="s">
        <v>24196</v>
      </c>
      <c r="G8116" s="7">
        <v>-0.94</v>
      </c>
    </row>
    <row r="8117" spans="1:7" x14ac:dyDescent="0.3">
      <c r="A8117" s="310">
        <v>3022045</v>
      </c>
      <c r="B8117" t="s">
        <v>24231</v>
      </c>
      <c r="C8117" t="s">
        <v>43</v>
      </c>
      <c r="D8117" t="s">
        <v>373</v>
      </c>
      <c r="E8117">
        <v>616160</v>
      </c>
      <c r="F8117" t="s">
        <v>24196</v>
      </c>
      <c r="G8117" s="7">
        <v>31.49</v>
      </c>
    </row>
    <row r="8118" spans="1:7" x14ac:dyDescent="0.3">
      <c r="A8118" s="310">
        <v>3022045</v>
      </c>
      <c r="B8118" t="s">
        <v>24231</v>
      </c>
      <c r="C8118" t="s">
        <v>43</v>
      </c>
      <c r="D8118" t="s">
        <v>373</v>
      </c>
      <c r="E8118">
        <v>615130</v>
      </c>
      <c r="F8118" t="s">
        <v>24196</v>
      </c>
      <c r="G8118" s="7">
        <v>0.01</v>
      </c>
    </row>
    <row r="8119" spans="1:7" x14ac:dyDescent="0.3">
      <c r="A8119" s="310">
        <v>3022045</v>
      </c>
      <c r="B8119" t="s">
        <v>24231</v>
      </c>
      <c r="C8119" t="s">
        <v>43</v>
      </c>
      <c r="D8119" t="s">
        <v>371</v>
      </c>
      <c r="E8119">
        <v>615100</v>
      </c>
      <c r="F8119" t="s">
        <v>24196</v>
      </c>
      <c r="G8119" s="7">
        <v>-158.31</v>
      </c>
    </row>
    <row r="8120" spans="1:7" x14ac:dyDescent="0.3">
      <c r="A8120" s="310">
        <v>3022045</v>
      </c>
      <c r="B8120" t="s">
        <v>24231</v>
      </c>
      <c r="C8120" t="s">
        <v>43</v>
      </c>
      <c r="D8120" t="s">
        <v>373</v>
      </c>
      <c r="E8120">
        <v>615130</v>
      </c>
      <c r="F8120" t="s">
        <v>24196</v>
      </c>
      <c r="G8120" s="7">
        <v>56.13</v>
      </c>
    </row>
    <row r="8121" spans="1:7" x14ac:dyDescent="0.3">
      <c r="A8121" s="310">
        <v>3022045</v>
      </c>
      <c r="B8121" t="s">
        <v>24231</v>
      </c>
      <c r="C8121" t="s">
        <v>43</v>
      </c>
      <c r="D8121" t="s">
        <v>374</v>
      </c>
      <c r="E8121">
        <v>615120</v>
      </c>
      <c r="F8121" t="s">
        <v>24196</v>
      </c>
      <c r="G8121" s="7">
        <v>0.01</v>
      </c>
    </row>
    <row r="8122" spans="1:7" x14ac:dyDescent="0.3">
      <c r="A8122" s="310">
        <v>3022045</v>
      </c>
      <c r="B8122" t="s">
        <v>24231</v>
      </c>
      <c r="C8122" t="s">
        <v>43</v>
      </c>
      <c r="D8122" t="s">
        <v>373</v>
      </c>
      <c r="E8122">
        <v>615130</v>
      </c>
      <c r="F8122" t="s">
        <v>24196</v>
      </c>
      <c r="G8122" s="7">
        <v>56.13</v>
      </c>
    </row>
    <row r="8123" spans="1:7" x14ac:dyDescent="0.3">
      <c r="A8123" s="310">
        <v>3022045</v>
      </c>
      <c r="B8123" t="s">
        <v>24231</v>
      </c>
      <c r="C8123" t="s">
        <v>43</v>
      </c>
      <c r="D8123" t="s">
        <v>377</v>
      </c>
      <c r="E8123">
        <v>611130</v>
      </c>
      <c r="F8123" t="s">
        <v>24196</v>
      </c>
      <c r="G8123" s="7">
        <v>219.65</v>
      </c>
    </row>
    <row r="8124" spans="1:7" x14ac:dyDescent="0.3">
      <c r="A8124" s="310">
        <v>3022045</v>
      </c>
      <c r="B8124" t="s">
        <v>24231</v>
      </c>
      <c r="C8124" t="s">
        <v>43</v>
      </c>
      <c r="D8124" t="s">
        <v>373</v>
      </c>
      <c r="E8124">
        <v>615130</v>
      </c>
      <c r="F8124" t="s">
        <v>24196</v>
      </c>
      <c r="G8124" s="7">
        <v>17.96</v>
      </c>
    </row>
    <row r="8125" spans="1:7" x14ac:dyDescent="0.3">
      <c r="A8125" s="310">
        <v>3022045</v>
      </c>
      <c r="B8125" t="s">
        <v>24231</v>
      </c>
      <c r="C8125" t="s">
        <v>43</v>
      </c>
      <c r="D8125" t="s">
        <v>373</v>
      </c>
      <c r="E8125">
        <v>615130</v>
      </c>
      <c r="F8125" t="s">
        <v>24196</v>
      </c>
      <c r="G8125" s="7">
        <v>-35.72</v>
      </c>
    </row>
    <row r="8126" spans="1:7" x14ac:dyDescent="0.3">
      <c r="A8126" s="310">
        <v>3022045</v>
      </c>
      <c r="B8126" t="s">
        <v>24231</v>
      </c>
      <c r="C8126" t="s">
        <v>43</v>
      </c>
      <c r="D8126" t="s">
        <v>373</v>
      </c>
      <c r="E8126">
        <v>615130</v>
      </c>
      <c r="F8126" t="s">
        <v>24196</v>
      </c>
      <c r="G8126" s="7">
        <v>56.13</v>
      </c>
    </row>
    <row r="8127" spans="1:7" x14ac:dyDescent="0.3">
      <c r="A8127" s="310">
        <v>3022045</v>
      </c>
      <c r="B8127" t="s">
        <v>24231</v>
      </c>
      <c r="C8127" t="s">
        <v>43</v>
      </c>
      <c r="D8127" t="s">
        <v>374</v>
      </c>
      <c r="E8127">
        <v>615120</v>
      </c>
      <c r="F8127" t="s">
        <v>24196</v>
      </c>
      <c r="G8127" s="7">
        <v>1.71</v>
      </c>
    </row>
    <row r="8128" spans="1:7" x14ac:dyDescent="0.3">
      <c r="A8128" s="310">
        <v>3022045</v>
      </c>
      <c r="B8128" t="s">
        <v>24231</v>
      </c>
      <c r="C8128" t="s">
        <v>43</v>
      </c>
      <c r="D8128" t="s">
        <v>371</v>
      </c>
      <c r="E8128">
        <v>615100</v>
      </c>
      <c r="F8128" t="s">
        <v>24196</v>
      </c>
      <c r="G8128" s="7">
        <v>-158.31</v>
      </c>
    </row>
    <row r="8129" spans="1:7" x14ac:dyDescent="0.3">
      <c r="A8129" s="310">
        <v>3022045</v>
      </c>
      <c r="B8129" t="s">
        <v>24231</v>
      </c>
      <c r="C8129" t="s">
        <v>43</v>
      </c>
      <c r="D8129" t="s">
        <v>374</v>
      </c>
      <c r="E8129">
        <v>615120</v>
      </c>
      <c r="F8129" t="s">
        <v>24196</v>
      </c>
      <c r="G8129" s="7">
        <v>-0.01</v>
      </c>
    </row>
    <row r="8130" spans="1:7" x14ac:dyDescent="0.3">
      <c r="A8130" s="310">
        <v>3022045</v>
      </c>
      <c r="B8130" t="s">
        <v>24231</v>
      </c>
      <c r="C8130" t="s">
        <v>43</v>
      </c>
      <c r="D8130" t="s">
        <v>373</v>
      </c>
      <c r="E8130">
        <v>615130</v>
      </c>
      <c r="F8130" t="s">
        <v>24196</v>
      </c>
      <c r="G8130" s="7">
        <v>0.01</v>
      </c>
    </row>
    <row r="8131" spans="1:7" x14ac:dyDescent="0.3">
      <c r="A8131" s="310">
        <v>3022045</v>
      </c>
      <c r="B8131" t="s">
        <v>24231</v>
      </c>
      <c r="C8131" t="s">
        <v>43</v>
      </c>
      <c r="D8131" t="s">
        <v>377</v>
      </c>
      <c r="E8131">
        <v>611120</v>
      </c>
      <c r="F8131" t="s">
        <v>24196</v>
      </c>
      <c r="G8131" s="7">
        <v>126.74</v>
      </c>
    </row>
    <row r="8132" spans="1:7" x14ac:dyDescent="0.3">
      <c r="A8132" s="310">
        <v>3022045</v>
      </c>
      <c r="B8132" t="s">
        <v>24231</v>
      </c>
      <c r="C8132" t="s">
        <v>43</v>
      </c>
      <c r="D8132" t="s">
        <v>373</v>
      </c>
      <c r="E8132">
        <v>615130</v>
      </c>
      <c r="F8132" t="s">
        <v>24196</v>
      </c>
      <c r="G8132" s="7">
        <v>-0.94</v>
      </c>
    </row>
    <row r="8133" spans="1:7" x14ac:dyDescent="0.3">
      <c r="A8133" s="310">
        <v>3022045</v>
      </c>
      <c r="B8133" t="s">
        <v>24231</v>
      </c>
      <c r="C8133" t="s">
        <v>43</v>
      </c>
      <c r="D8133" t="s">
        <v>373</v>
      </c>
      <c r="E8133">
        <v>615130</v>
      </c>
      <c r="F8133" t="s">
        <v>24196</v>
      </c>
      <c r="G8133" s="7">
        <v>0.01</v>
      </c>
    </row>
    <row r="8134" spans="1:7" x14ac:dyDescent="0.3">
      <c r="A8134" s="310">
        <v>3022045</v>
      </c>
      <c r="B8134" t="s">
        <v>24231</v>
      </c>
      <c r="C8134" t="s">
        <v>43</v>
      </c>
      <c r="D8134" t="s">
        <v>377</v>
      </c>
      <c r="E8134">
        <v>611110</v>
      </c>
      <c r="F8134" t="s">
        <v>24196</v>
      </c>
      <c r="G8134" s="7">
        <v>14.73</v>
      </c>
    </row>
    <row r="8135" spans="1:7" x14ac:dyDescent="0.3">
      <c r="A8135" s="310">
        <v>3022045</v>
      </c>
      <c r="B8135" t="s">
        <v>24231</v>
      </c>
      <c r="C8135" t="s">
        <v>43</v>
      </c>
      <c r="D8135" t="s">
        <v>377</v>
      </c>
      <c r="E8135">
        <v>611110</v>
      </c>
      <c r="F8135" t="s">
        <v>24196</v>
      </c>
      <c r="G8135" s="7">
        <v>311.82</v>
      </c>
    </row>
    <row r="8136" spans="1:7" x14ac:dyDescent="0.3">
      <c r="A8136" s="310">
        <v>3022045</v>
      </c>
      <c r="B8136" t="s">
        <v>24231</v>
      </c>
      <c r="C8136" t="s">
        <v>43</v>
      </c>
      <c r="D8136" t="s">
        <v>373</v>
      </c>
      <c r="E8136">
        <v>615130</v>
      </c>
      <c r="F8136" t="s">
        <v>24196</v>
      </c>
      <c r="G8136" s="7">
        <v>8.6999999999999993</v>
      </c>
    </row>
    <row r="8137" spans="1:7" x14ac:dyDescent="0.3">
      <c r="A8137" s="310">
        <v>3022045</v>
      </c>
      <c r="B8137" t="s">
        <v>24231</v>
      </c>
      <c r="C8137" t="s">
        <v>43</v>
      </c>
      <c r="D8137" t="s">
        <v>373</v>
      </c>
      <c r="E8137">
        <v>616160</v>
      </c>
      <c r="F8137" t="s">
        <v>24196</v>
      </c>
      <c r="G8137" s="7">
        <v>198.43</v>
      </c>
    </row>
    <row r="8138" spans="1:7" x14ac:dyDescent="0.3">
      <c r="A8138" s="310">
        <v>3022045</v>
      </c>
      <c r="B8138" t="s">
        <v>24231</v>
      </c>
      <c r="C8138" t="s">
        <v>43</v>
      </c>
      <c r="D8138" t="s">
        <v>377</v>
      </c>
      <c r="E8138">
        <v>611110</v>
      </c>
      <c r="F8138" t="s">
        <v>24196</v>
      </c>
      <c r="G8138" s="7">
        <v>308.24</v>
      </c>
    </row>
    <row r="8139" spans="1:7" x14ac:dyDescent="0.3">
      <c r="A8139" s="310">
        <v>3022045</v>
      </c>
      <c r="B8139" t="s">
        <v>24231</v>
      </c>
      <c r="C8139" t="s">
        <v>43</v>
      </c>
      <c r="D8139" t="s">
        <v>373</v>
      </c>
      <c r="E8139">
        <v>615130</v>
      </c>
      <c r="F8139" t="s">
        <v>24196</v>
      </c>
      <c r="G8139" s="7">
        <v>-0.94</v>
      </c>
    </row>
    <row r="8140" spans="1:7" x14ac:dyDescent="0.3">
      <c r="A8140" s="310">
        <v>3022045</v>
      </c>
      <c r="B8140" t="s">
        <v>24231</v>
      </c>
      <c r="C8140" t="s">
        <v>43</v>
      </c>
      <c r="D8140" t="s">
        <v>373</v>
      </c>
      <c r="E8140">
        <v>616160</v>
      </c>
      <c r="F8140" t="s">
        <v>24196</v>
      </c>
      <c r="G8140" s="7">
        <v>293.51</v>
      </c>
    </row>
    <row r="8141" spans="1:7" x14ac:dyDescent="0.3">
      <c r="A8141" s="310">
        <v>3022045</v>
      </c>
      <c r="B8141" t="s">
        <v>24231</v>
      </c>
      <c r="C8141" t="s">
        <v>43</v>
      </c>
      <c r="D8141" t="s">
        <v>373</v>
      </c>
      <c r="E8141">
        <v>615130</v>
      </c>
      <c r="F8141" t="s">
        <v>24196</v>
      </c>
      <c r="G8141" s="7">
        <v>2.59</v>
      </c>
    </row>
    <row r="8142" spans="1:7" x14ac:dyDescent="0.3">
      <c r="A8142" s="310">
        <v>3022045</v>
      </c>
      <c r="B8142" t="s">
        <v>24231</v>
      </c>
      <c r="C8142" t="s">
        <v>43</v>
      </c>
      <c r="D8142" t="s">
        <v>373</v>
      </c>
      <c r="E8142">
        <v>615130</v>
      </c>
      <c r="F8142" t="s">
        <v>24196</v>
      </c>
      <c r="G8142" s="7">
        <v>-35.72</v>
      </c>
    </row>
    <row r="8143" spans="1:7" x14ac:dyDescent="0.3">
      <c r="A8143" s="310">
        <v>3022045</v>
      </c>
      <c r="B8143" t="s">
        <v>24231</v>
      </c>
      <c r="C8143" t="s">
        <v>43</v>
      </c>
      <c r="D8143" t="s">
        <v>374</v>
      </c>
      <c r="E8143">
        <v>615120</v>
      </c>
      <c r="F8143" t="s">
        <v>24196</v>
      </c>
      <c r="G8143" s="7">
        <v>-34.81</v>
      </c>
    </row>
    <row r="8144" spans="1:7" x14ac:dyDescent="0.3">
      <c r="A8144" s="310">
        <v>3022045</v>
      </c>
      <c r="B8144" t="s">
        <v>24231</v>
      </c>
      <c r="C8144" t="s">
        <v>43</v>
      </c>
      <c r="D8144" t="s">
        <v>374</v>
      </c>
      <c r="E8144">
        <v>615120</v>
      </c>
      <c r="F8144" t="s">
        <v>24196</v>
      </c>
      <c r="G8144" s="7">
        <v>-0.01</v>
      </c>
    </row>
    <row r="8145" spans="1:7" x14ac:dyDescent="0.3">
      <c r="A8145" s="310">
        <v>3022045</v>
      </c>
      <c r="B8145" t="s">
        <v>24231</v>
      </c>
      <c r="C8145" t="s">
        <v>43</v>
      </c>
      <c r="D8145" t="s">
        <v>374</v>
      </c>
      <c r="E8145">
        <v>615120</v>
      </c>
      <c r="F8145" t="s">
        <v>24196</v>
      </c>
      <c r="G8145" s="7">
        <v>34.81</v>
      </c>
    </row>
    <row r="8146" spans="1:7" x14ac:dyDescent="0.3">
      <c r="A8146" s="310">
        <v>3022045</v>
      </c>
      <c r="B8146" t="s">
        <v>24231</v>
      </c>
      <c r="C8146" t="s">
        <v>43</v>
      </c>
      <c r="D8146" t="s">
        <v>373</v>
      </c>
      <c r="E8146">
        <v>615130</v>
      </c>
      <c r="F8146" t="s">
        <v>24196</v>
      </c>
      <c r="G8146" s="7">
        <v>-56.13</v>
      </c>
    </row>
    <row r="8147" spans="1:7" x14ac:dyDescent="0.3">
      <c r="A8147" s="310">
        <v>3022045</v>
      </c>
      <c r="B8147" t="s">
        <v>24231</v>
      </c>
      <c r="C8147" t="s">
        <v>43</v>
      </c>
      <c r="D8147" t="s">
        <v>373</v>
      </c>
      <c r="E8147">
        <v>615130</v>
      </c>
      <c r="F8147" t="s">
        <v>24196</v>
      </c>
      <c r="G8147" s="7">
        <v>-0.94</v>
      </c>
    </row>
    <row r="8148" spans="1:7" x14ac:dyDescent="0.3">
      <c r="A8148" s="310">
        <v>3022045</v>
      </c>
      <c r="B8148" t="s">
        <v>24231</v>
      </c>
      <c r="C8148" t="s">
        <v>43</v>
      </c>
      <c r="D8148" t="s">
        <v>374</v>
      </c>
      <c r="E8148">
        <v>615120</v>
      </c>
      <c r="F8148" t="s">
        <v>24196</v>
      </c>
      <c r="G8148" s="7">
        <v>0.01</v>
      </c>
    </row>
    <row r="8149" spans="1:7" x14ac:dyDescent="0.3">
      <c r="A8149" s="310">
        <v>3022045</v>
      </c>
      <c r="B8149" t="s">
        <v>24231</v>
      </c>
      <c r="C8149" t="s">
        <v>43</v>
      </c>
      <c r="D8149" t="s">
        <v>373</v>
      </c>
      <c r="E8149">
        <v>617150</v>
      </c>
      <c r="F8149" t="s">
        <v>24196</v>
      </c>
      <c r="G8149" s="7">
        <v>159.03</v>
      </c>
    </row>
    <row r="8150" spans="1:7" x14ac:dyDescent="0.3">
      <c r="A8150" s="310">
        <v>3022045</v>
      </c>
      <c r="B8150" t="s">
        <v>24231</v>
      </c>
      <c r="C8150" t="s">
        <v>43</v>
      </c>
      <c r="D8150" t="s">
        <v>373</v>
      </c>
      <c r="E8150">
        <v>615130</v>
      </c>
      <c r="F8150" t="s">
        <v>24196</v>
      </c>
      <c r="G8150" s="7">
        <v>56.13</v>
      </c>
    </row>
    <row r="8151" spans="1:7" x14ac:dyDescent="0.3">
      <c r="A8151" s="310">
        <v>3022045</v>
      </c>
      <c r="B8151" t="s">
        <v>24231</v>
      </c>
      <c r="C8151" t="s">
        <v>43</v>
      </c>
      <c r="D8151" t="s">
        <v>373</v>
      </c>
      <c r="E8151">
        <v>617150</v>
      </c>
      <c r="F8151" t="s">
        <v>24196</v>
      </c>
      <c r="G8151" s="7">
        <v>3.67</v>
      </c>
    </row>
    <row r="8152" spans="1:7" x14ac:dyDescent="0.3">
      <c r="A8152" s="310">
        <v>3022045</v>
      </c>
      <c r="B8152" t="s">
        <v>24231</v>
      </c>
      <c r="C8152" t="s">
        <v>43</v>
      </c>
      <c r="D8152" t="s">
        <v>373</v>
      </c>
      <c r="E8152">
        <v>615130</v>
      </c>
      <c r="F8152" t="s">
        <v>24196</v>
      </c>
      <c r="G8152" s="7">
        <v>11.22</v>
      </c>
    </row>
    <row r="8153" spans="1:7" x14ac:dyDescent="0.3">
      <c r="A8153" s="310">
        <v>3022045</v>
      </c>
      <c r="B8153" t="s">
        <v>24231</v>
      </c>
      <c r="C8153" t="s">
        <v>43</v>
      </c>
      <c r="D8153" t="s">
        <v>377</v>
      </c>
      <c r="E8153">
        <v>611110</v>
      </c>
      <c r="F8153" t="s">
        <v>24196</v>
      </c>
      <c r="G8153" s="7">
        <v>-14.72</v>
      </c>
    </row>
    <row r="8154" spans="1:7" x14ac:dyDescent="0.3">
      <c r="A8154" s="310">
        <v>3022045</v>
      </c>
      <c r="B8154" t="s">
        <v>24231</v>
      </c>
      <c r="C8154" t="s">
        <v>43</v>
      </c>
      <c r="D8154" t="s">
        <v>374</v>
      </c>
      <c r="E8154">
        <v>615120</v>
      </c>
      <c r="F8154" t="s">
        <v>24196</v>
      </c>
      <c r="G8154" s="7">
        <v>34.81</v>
      </c>
    </row>
    <row r="8155" spans="1:7" x14ac:dyDescent="0.3">
      <c r="A8155" s="310">
        <v>3022045</v>
      </c>
      <c r="B8155" t="s">
        <v>24231</v>
      </c>
      <c r="C8155" t="s">
        <v>43</v>
      </c>
      <c r="D8155" t="s">
        <v>373</v>
      </c>
      <c r="E8155">
        <v>615130</v>
      </c>
      <c r="F8155" t="s">
        <v>24196</v>
      </c>
      <c r="G8155" s="7">
        <v>72.13</v>
      </c>
    </row>
    <row r="8156" spans="1:7" x14ac:dyDescent="0.3">
      <c r="A8156" s="310">
        <v>3022045</v>
      </c>
      <c r="B8156" t="s">
        <v>24231</v>
      </c>
      <c r="C8156" t="s">
        <v>43</v>
      </c>
      <c r="D8156" t="s">
        <v>377</v>
      </c>
      <c r="E8156">
        <v>611120</v>
      </c>
      <c r="F8156" t="s">
        <v>24196</v>
      </c>
      <c r="G8156" s="7">
        <v>9.67</v>
      </c>
    </row>
    <row r="8157" spans="1:7" x14ac:dyDescent="0.3">
      <c r="A8157" s="310">
        <v>3022045</v>
      </c>
      <c r="B8157" t="s">
        <v>24231</v>
      </c>
      <c r="C8157" t="s">
        <v>43</v>
      </c>
      <c r="D8157" t="s">
        <v>373</v>
      </c>
      <c r="E8157">
        <v>615130</v>
      </c>
      <c r="F8157" t="s">
        <v>24196</v>
      </c>
      <c r="G8157" s="7">
        <v>-56.13</v>
      </c>
    </row>
    <row r="8158" spans="1:7" x14ac:dyDescent="0.3">
      <c r="A8158" s="310">
        <v>3022045</v>
      </c>
      <c r="B8158" t="s">
        <v>24231</v>
      </c>
      <c r="C8158" t="s">
        <v>43</v>
      </c>
      <c r="D8158" t="s">
        <v>371</v>
      </c>
      <c r="E8158">
        <v>615100</v>
      </c>
      <c r="F8158" t="s">
        <v>24196</v>
      </c>
      <c r="G8158" s="7">
        <v>-158.31</v>
      </c>
    </row>
    <row r="8159" spans="1:7" x14ac:dyDescent="0.3">
      <c r="A8159" s="310">
        <v>3022045</v>
      </c>
      <c r="B8159" t="s">
        <v>24231</v>
      </c>
      <c r="C8159" t="s">
        <v>43</v>
      </c>
      <c r="D8159" t="s">
        <v>373</v>
      </c>
      <c r="E8159">
        <v>617150</v>
      </c>
      <c r="F8159" t="s">
        <v>24196</v>
      </c>
      <c r="G8159" s="7">
        <v>2.29</v>
      </c>
    </row>
    <row r="8160" spans="1:7" x14ac:dyDescent="0.3">
      <c r="A8160" s="310">
        <v>3022045</v>
      </c>
      <c r="B8160" t="s">
        <v>24231</v>
      </c>
      <c r="C8160" t="s">
        <v>43</v>
      </c>
      <c r="D8160" t="s">
        <v>373</v>
      </c>
      <c r="E8160">
        <v>616160</v>
      </c>
      <c r="F8160" t="s">
        <v>24196</v>
      </c>
      <c r="G8160" s="7">
        <v>222.38</v>
      </c>
    </row>
    <row r="8161" spans="1:7" x14ac:dyDescent="0.3">
      <c r="A8161" s="310">
        <v>3022045</v>
      </c>
      <c r="B8161" t="s">
        <v>24231</v>
      </c>
      <c r="C8161" t="s">
        <v>43</v>
      </c>
      <c r="D8161" t="s">
        <v>373</v>
      </c>
      <c r="E8161">
        <v>616160</v>
      </c>
      <c r="F8161" t="s">
        <v>24196</v>
      </c>
      <c r="G8161" s="7">
        <v>356.91</v>
      </c>
    </row>
    <row r="8162" spans="1:7" x14ac:dyDescent="0.3">
      <c r="A8162" s="310">
        <v>3022045</v>
      </c>
      <c r="B8162" t="s">
        <v>24231</v>
      </c>
      <c r="C8162" t="s">
        <v>43</v>
      </c>
      <c r="D8162" t="s">
        <v>373</v>
      </c>
      <c r="E8162">
        <v>615130</v>
      </c>
      <c r="F8162" t="s">
        <v>24196</v>
      </c>
      <c r="G8162" s="7">
        <v>56.13</v>
      </c>
    </row>
    <row r="8163" spans="1:7" x14ac:dyDescent="0.3">
      <c r="A8163" s="310">
        <v>3022045</v>
      </c>
      <c r="B8163" t="s">
        <v>24231</v>
      </c>
      <c r="C8163" t="s">
        <v>43</v>
      </c>
      <c r="D8163" t="s">
        <v>374</v>
      </c>
      <c r="E8163">
        <v>617120</v>
      </c>
      <c r="F8163" t="s">
        <v>24196</v>
      </c>
      <c r="G8163" s="7">
        <v>1.43</v>
      </c>
    </row>
    <row r="8164" spans="1:7" x14ac:dyDescent="0.3">
      <c r="A8164" s="310">
        <v>3022045</v>
      </c>
      <c r="B8164" t="s">
        <v>24231</v>
      </c>
      <c r="C8164" t="s">
        <v>43</v>
      </c>
      <c r="D8164" t="s">
        <v>374</v>
      </c>
      <c r="E8164">
        <v>615120</v>
      </c>
      <c r="F8164" t="s">
        <v>24196</v>
      </c>
      <c r="G8164" s="7">
        <v>-34.81</v>
      </c>
    </row>
    <row r="8165" spans="1:7" x14ac:dyDescent="0.3">
      <c r="A8165" s="310">
        <v>3022045</v>
      </c>
      <c r="B8165" t="s">
        <v>24231</v>
      </c>
      <c r="C8165" t="s">
        <v>43</v>
      </c>
      <c r="D8165" t="s">
        <v>373</v>
      </c>
      <c r="E8165">
        <v>615130</v>
      </c>
      <c r="F8165" t="s">
        <v>24196</v>
      </c>
      <c r="G8165" s="7">
        <v>-56.13</v>
      </c>
    </row>
    <row r="8166" spans="1:7" x14ac:dyDescent="0.3">
      <c r="A8166" s="310">
        <v>3022045</v>
      </c>
      <c r="B8166" t="s">
        <v>24231</v>
      </c>
      <c r="C8166" t="s">
        <v>43</v>
      </c>
      <c r="D8166" t="s">
        <v>377</v>
      </c>
      <c r="E8166">
        <v>611110</v>
      </c>
      <c r="F8166" t="s">
        <v>24196</v>
      </c>
      <c r="G8166" s="7">
        <v>-14.73</v>
      </c>
    </row>
    <row r="8167" spans="1:7" x14ac:dyDescent="0.3">
      <c r="A8167" s="310">
        <v>3022045</v>
      </c>
      <c r="B8167" t="s">
        <v>24231</v>
      </c>
      <c r="C8167" t="s">
        <v>43</v>
      </c>
      <c r="D8167" t="s">
        <v>373</v>
      </c>
      <c r="E8167">
        <v>616160</v>
      </c>
      <c r="F8167" t="s">
        <v>24196</v>
      </c>
      <c r="G8167" s="7">
        <v>251.91</v>
      </c>
    </row>
    <row r="8168" spans="1:7" x14ac:dyDescent="0.3">
      <c r="A8168" s="310">
        <v>3022045</v>
      </c>
      <c r="B8168" t="s">
        <v>24231</v>
      </c>
      <c r="C8168" t="s">
        <v>43</v>
      </c>
      <c r="D8168" t="s">
        <v>377</v>
      </c>
      <c r="E8168">
        <v>611110</v>
      </c>
      <c r="F8168" t="s">
        <v>24196</v>
      </c>
      <c r="G8168" s="7">
        <v>-14.73</v>
      </c>
    </row>
    <row r="8169" spans="1:7" x14ac:dyDescent="0.3">
      <c r="A8169" s="310">
        <v>3022045</v>
      </c>
      <c r="B8169" t="s">
        <v>24231</v>
      </c>
      <c r="C8169" t="s">
        <v>43</v>
      </c>
      <c r="D8169" t="s">
        <v>373</v>
      </c>
      <c r="E8169">
        <v>615130</v>
      </c>
      <c r="F8169" t="s">
        <v>24196</v>
      </c>
      <c r="G8169" s="7">
        <v>-35.72</v>
      </c>
    </row>
    <row r="8170" spans="1:7" x14ac:dyDescent="0.3">
      <c r="A8170" s="310">
        <v>3022045</v>
      </c>
      <c r="B8170" t="s">
        <v>24231</v>
      </c>
      <c r="C8170" t="s">
        <v>43</v>
      </c>
      <c r="D8170" t="s">
        <v>373</v>
      </c>
      <c r="E8170">
        <v>615130</v>
      </c>
      <c r="F8170" t="s">
        <v>24196</v>
      </c>
      <c r="G8170" s="7">
        <v>-0.94</v>
      </c>
    </row>
    <row r="8171" spans="1:7" x14ac:dyDescent="0.3">
      <c r="A8171" s="310">
        <v>3022045</v>
      </c>
      <c r="B8171" t="s">
        <v>24231</v>
      </c>
      <c r="C8171" t="s">
        <v>43</v>
      </c>
      <c r="D8171" t="s">
        <v>373</v>
      </c>
      <c r="E8171">
        <v>615130</v>
      </c>
      <c r="F8171" t="s">
        <v>24196</v>
      </c>
      <c r="G8171" s="7">
        <v>-56.13</v>
      </c>
    </row>
    <row r="8172" spans="1:7" x14ac:dyDescent="0.3">
      <c r="A8172" s="310">
        <v>3022045</v>
      </c>
      <c r="B8172" t="s">
        <v>24231</v>
      </c>
      <c r="C8172" t="s">
        <v>43</v>
      </c>
      <c r="D8172" t="s">
        <v>373</v>
      </c>
      <c r="E8172">
        <v>615130</v>
      </c>
      <c r="F8172" t="s">
        <v>24196</v>
      </c>
      <c r="G8172" s="7">
        <v>56.13</v>
      </c>
    </row>
    <row r="8173" spans="1:7" x14ac:dyDescent="0.3">
      <c r="A8173" s="310">
        <v>3022045</v>
      </c>
      <c r="B8173" t="s">
        <v>24231</v>
      </c>
      <c r="C8173" t="s">
        <v>43</v>
      </c>
      <c r="D8173" t="s">
        <v>377</v>
      </c>
      <c r="E8173">
        <v>611110</v>
      </c>
      <c r="F8173" t="s">
        <v>24196</v>
      </c>
      <c r="G8173" s="7">
        <v>14.73</v>
      </c>
    </row>
    <row r="8174" spans="1:7" x14ac:dyDescent="0.3">
      <c r="A8174" s="310">
        <v>3022045</v>
      </c>
      <c r="B8174" t="s">
        <v>24231</v>
      </c>
      <c r="C8174" t="s">
        <v>43</v>
      </c>
      <c r="D8174" t="s">
        <v>373</v>
      </c>
      <c r="E8174">
        <v>615130</v>
      </c>
      <c r="F8174" t="s">
        <v>24196</v>
      </c>
      <c r="G8174" s="7">
        <v>10.28</v>
      </c>
    </row>
    <row r="8175" spans="1:7" x14ac:dyDescent="0.3">
      <c r="A8175" s="310">
        <v>3022045</v>
      </c>
      <c r="B8175" t="s">
        <v>24231</v>
      </c>
      <c r="C8175" t="s">
        <v>43</v>
      </c>
      <c r="D8175" t="s">
        <v>377</v>
      </c>
      <c r="E8175">
        <v>611110</v>
      </c>
      <c r="F8175" t="s">
        <v>24196</v>
      </c>
      <c r="G8175" s="7">
        <v>2.02</v>
      </c>
    </row>
    <row r="8176" spans="1:7" x14ac:dyDescent="0.3">
      <c r="A8176" s="310">
        <v>3022045</v>
      </c>
      <c r="B8176" t="s">
        <v>24231</v>
      </c>
      <c r="C8176" t="s">
        <v>43</v>
      </c>
      <c r="D8176" t="s">
        <v>373</v>
      </c>
      <c r="E8176">
        <v>615130</v>
      </c>
      <c r="F8176" t="s">
        <v>24196</v>
      </c>
      <c r="G8176" s="7">
        <v>11.87</v>
      </c>
    </row>
    <row r="8177" spans="1:7" x14ac:dyDescent="0.3">
      <c r="A8177" s="310">
        <v>3022045</v>
      </c>
      <c r="B8177" t="s">
        <v>24231</v>
      </c>
      <c r="C8177" t="s">
        <v>43</v>
      </c>
      <c r="D8177" t="s">
        <v>373</v>
      </c>
      <c r="E8177">
        <v>615130</v>
      </c>
      <c r="F8177" t="s">
        <v>24196</v>
      </c>
      <c r="G8177" s="7">
        <v>12.28</v>
      </c>
    </row>
    <row r="8178" spans="1:7" x14ac:dyDescent="0.3">
      <c r="A8178" s="310">
        <v>3022045</v>
      </c>
      <c r="B8178" t="s">
        <v>24231</v>
      </c>
      <c r="C8178" t="s">
        <v>43</v>
      </c>
      <c r="D8178" t="s">
        <v>373</v>
      </c>
      <c r="E8178">
        <v>615130</v>
      </c>
      <c r="F8178" t="s">
        <v>24196</v>
      </c>
      <c r="G8178" s="7">
        <v>-0.94</v>
      </c>
    </row>
    <row r="8179" spans="1:7" x14ac:dyDescent="0.3">
      <c r="A8179" s="310">
        <v>3022045</v>
      </c>
      <c r="B8179" t="s">
        <v>24231</v>
      </c>
      <c r="C8179" t="s">
        <v>43</v>
      </c>
      <c r="D8179" t="s">
        <v>377</v>
      </c>
      <c r="E8179">
        <v>611110</v>
      </c>
      <c r="F8179" t="s">
        <v>24196</v>
      </c>
      <c r="G8179" s="7">
        <v>0.01</v>
      </c>
    </row>
    <row r="8180" spans="1:7" x14ac:dyDescent="0.3">
      <c r="A8180" s="310">
        <v>3022045</v>
      </c>
      <c r="B8180" t="s">
        <v>24231</v>
      </c>
      <c r="C8180" t="s">
        <v>43</v>
      </c>
      <c r="D8180" t="s">
        <v>373</v>
      </c>
      <c r="E8180">
        <v>615130</v>
      </c>
      <c r="F8180" t="s">
        <v>24196</v>
      </c>
      <c r="G8180" s="7">
        <v>0.01</v>
      </c>
    </row>
    <row r="8181" spans="1:7" x14ac:dyDescent="0.3">
      <c r="A8181" s="310">
        <v>3022045</v>
      </c>
      <c r="B8181" t="s">
        <v>24231</v>
      </c>
      <c r="C8181" t="s">
        <v>43</v>
      </c>
      <c r="D8181" t="s">
        <v>374</v>
      </c>
      <c r="E8181">
        <v>616120</v>
      </c>
      <c r="F8181" t="s">
        <v>24196</v>
      </c>
      <c r="G8181" s="7">
        <v>137.9</v>
      </c>
    </row>
    <row r="8182" spans="1:7" x14ac:dyDescent="0.3">
      <c r="A8182" s="310">
        <v>3022045</v>
      </c>
      <c r="B8182" t="s">
        <v>24231</v>
      </c>
      <c r="C8182" t="s">
        <v>43</v>
      </c>
      <c r="D8182" t="s">
        <v>374</v>
      </c>
      <c r="E8182">
        <v>615120</v>
      </c>
      <c r="F8182" t="s">
        <v>24196</v>
      </c>
      <c r="G8182" s="7">
        <v>-34.81</v>
      </c>
    </row>
    <row r="8183" spans="1:7" x14ac:dyDescent="0.3">
      <c r="A8183" s="310">
        <v>3022045</v>
      </c>
      <c r="B8183" t="s">
        <v>24231</v>
      </c>
      <c r="C8183" t="s">
        <v>43</v>
      </c>
      <c r="D8183" t="s">
        <v>374</v>
      </c>
      <c r="E8183">
        <v>615120</v>
      </c>
      <c r="F8183" t="s">
        <v>24196</v>
      </c>
      <c r="G8183" s="7">
        <v>34.81</v>
      </c>
    </row>
    <row r="8184" spans="1:7" x14ac:dyDescent="0.3">
      <c r="A8184" s="310">
        <v>3022045</v>
      </c>
      <c r="B8184" t="s">
        <v>24231</v>
      </c>
      <c r="C8184" t="s">
        <v>43</v>
      </c>
      <c r="D8184" t="s">
        <v>373</v>
      </c>
      <c r="E8184">
        <v>615130</v>
      </c>
      <c r="F8184" t="s">
        <v>24196</v>
      </c>
      <c r="G8184" s="7">
        <v>-0.94</v>
      </c>
    </row>
    <row r="8185" spans="1:7" x14ac:dyDescent="0.3">
      <c r="A8185" s="310">
        <v>3022045</v>
      </c>
      <c r="B8185" t="s">
        <v>24231</v>
      </c>
      <c r="C8185" t="s">
        <v>43</v>
      </c>
      <c r="D8185" t="s">
        <v>373</v>
      </c>
      <c r="E8185">
        <v>615130</v>
      </c>
      <c r="F8185" t="s">
        <v>24196</v>
      </c>
      <c r="G8185" s="7">
        <v>0.01</v>
      </c>
    </row>
    <row r="8186" spans="1:7" x14ac:dyDescent="0.3">
      <c r="A8186" s="310">
        <v>3022045</v>
      </c>
      <c r="B8186" t="s">
        <v>24231</v>
      </c>
      <c r="C8186" t="s">
        <v>43</v>
      </c>
      <c r="D8186" t="s">
        <v>371</v>
      </c>
      <c r="E8186">
        <v>615100</v>
      </c>
      <c r="F8186" t="s">
        <v>24196</v>
      </c>
      <c r="G8186" s="7">
        <v>-158.31</v>
      </c>
    </row>
    <row r="8187" spans="1:7" x14ac:dyDescent="0.3">
      <c r="A8187" s="310">
        <v>3022045</v>
      </c>
      <c r="B8187" t="s">
        <v>24231</v>
      </c>
      <c r="C8187" t="s">
        <v>43</v>
      </c>
      <c r="D8187" t="s">
        <v>373</v>
      </c>
      <c r="E8187">
        <v>615130</v>
      </c>
      <c r="F8187" t="s">
        <v>24196</v>
      </c>
      <c r="G8187" s="7">
        <v>56.13</v>
      </c>
    </row>
    <row r="8188" spans="1:7" x14ac:dyDescent="0.3">
      <c r="A8188" s="310">
        <v>3022045</v>
      </c>
      <c r="B8188" t="s">
        <v>24231</v>
      </c>
      <c r="C8188" t="s">
        <v>43</v>
      </c>
      <c r="D8188" t="s">
        <v>373</v>
      </c>
      <c r="E8188">
        <v>615130</v>
      </c>
      <c r="F8188" t="s">
        <v>24196</v>
      </c>
      <c r="G8188" s="7">
        <v>0.01</v>
      </c>
    </row>
    <row r="8189" spans="1:7" x14ac:dyDescent="0.3">
      <c r="A8189" s="310">
        <v>3022045</v>
      </c>
      <c r="B8189" t="s">
        <v>24231</v>
      </c>
      <c r="C8189" t="s">
        <v>43</v>
      </c>
      <c r="D8189" t="s">
        <v>374</v>
      </c>
      <c r="E8189">
        <v>615120</v>
      </c>
      <c r="F8189" t="s">
        <v>24196</v>
      </c>
      <c r="G8189" s="7">
        <v>34.81</v>
      </c>
    </row>
    <row r="8190" spans="1:7" x14ac:dyDescent="0.3">
      <c r="A8190" s="310">
        <v>3022045</v>
      </c>
      <c r="B8190" t="s">
        <v>24231</v>
      </c>
      <c r="C8190" t="s">
        <v>43</v>
      </c>
      <c r="D8190" t="s">
        <v>373</v>
      </c>
      <c r="E8190">
        <v>615130</v>
      </c>
      <c r="F8190" t="s">
        <v>24196</v>
      </c>
      <c r="G8190" s="7">
        <v>1792.97</v>
      </c>
    </row>
    <row r="8191" spans="1:7" x14ac:dyDescent="0.3">
      <c r="A8191" s="310">
        <v>3022045</v>
      </c>
      <c r="B8191" t="s">
        <v>24231</v>
      </c>
      <c r="C8191" t="s">
        <v>43</v>
      </c>
      <c r="D8191" t="s">
        <v>373</v>
      </c>
      <c r="E8191">
        <v>615130</v>
      </c>
      <c r="F8191" t="s">
        <v>24196</v>
      </c>
      <c r="G8191" s="7">
        <v>-0.94</v>
      </c>
    </row>
    <row r="8192" spans="1:7" x14ac:dyDescent="0.3">
      <c r="A8192" s="310">
        <v>3022045</v>
      </c>
      <c r="B8192" t="s">
        <v>24231</v>
      </c>
      <c r="C8192" t="s">
        <v>43</v>
      </c>
      <c r="D8192" t="s">
        <v>373</v>
      </c>
      <c r="E8192">
        <v>615130</v>
      </c>
      <c r="F8192" t="s">
        <v>24196</v>
      </c>
      <c r="G8192" s="7">
        <v>748.72</v>
      </c>
    </row>
    <row r="8193" spans="1:7" x14ac:dyDescent="0.3">
      <c r="A8193" s="310">
        <v>3022045</v>
      </c>
      <c r="B8193" t="s">
        <v>24231</v>
      </c>
      <c r="C8193" t="s">
        <v>43</v>
      </c>
      <c r="D8193" t="s">
        <v>374</v>
      </c>
      <c r="E8193">
        <v>615120</v>
      </c>
      <c r="F8193" t="s">
        <v>24196</v>
      </c>
      <c r="G8193" s="7">
        <v>-34.81</v>
      </c>
    </row>
    <row r="8194" spans="1:7" x14ac:dyDescent="0.3">
      <c r="A8194" s="310">
        <v>3022045</v>
      </c>
      <c r="B8194" t="s">
        <v>24231</v>
      </c>
      <c r="C8194" t="s">
        <v>43</v>
      </c>
      <c r="D8194" t="s">
        <v>371</v>
      </c>
      <c r="E8194">
        <v>615100</v>
      </c>
      <c r="F8194" t="s">
        <v>24196</v>
      </c>
      <c r="G8194" s="7">
        <v>24.54</v>
      </c>
    </row>
    <row r="8195" spans="1:7" x14ac:dyDescent="0.3">
      <c r="A8195" s="310">
        <v>3022045</v>
      </c>
      <c r="B8195" t="s">
        <v>24231</v>
      </c>
      <c r="C8195" t="s">
        <v>43</v>
      </c>
      <c r="D8195" t="s">
        <v>374</v>
      </c>
      <c r="E8195">
        <v>615120</v>
      </c>
      <c r="F8195" t="s">
        <v>24196</v>
      </c>
      <c r="G8195" s="7">
        <v>-34.81</v>
      </c>
    </row>
    <row r="8196" spans="1:7" x14ac:dyDescent="0.3">
      <c r="A8196" s="310">
        <v>3022045</v>
      </c>
      <c r="B8196" t="s">
        <v>24231</v>
      </c>
      <c r="C8196" t="s">
        <v>43</v>
      </c>
      <c r="D8196" t="s">
        <v>377</v>
      </c>
      <c r="E8196">
        <v>611110</v>
      </c>
      <c r="F8196" t="s">
        <v>24196</v>
      </c>
      <c r="G8196" s="7">
        <v>14.73</v>
      </c>
    </row>
    <row r="8197" spans="1:7" x14ac:dyDescent="0.3">
      <c r="A8197" s="310">
        <v>3022045</v>
      </c>
      <c r="B8197" t="s">
        <v>24231</v>
      </c>
      <c r="C8197" t="s">
        <v>43</v>
      </c>
      <c r="D8197" t="s">
        <v>373</v>
      </c>
      <c r="E8197">
        <v>615130</v>
      </c>
      <c r="F8197" t="s">
        <v>24196</v>
      </c>
      <c r="G8197" s="7">
        <v>-0.94</v>
      </c>
    </row>
    <row r="8198" spans="1:7" x14ac:dyDescent="0.3">
      <c r="A8198" s="310">
        <v>3022045</v>
      </c>
      <c r="B8198" t="s">
        <v>24231</v>
      </c>
      <c r="C8198" t="s">
        <v>43</v>
      </c>
      <c r="D8198" t="s">
        <v>373</v>
      </c>
      <c r="E8198">
        <v>615130</v>
      </c>
      <c r="F8198" t="s">
        <v>24196</v>
      </c>
      <c r="G8198" s="7">
        <v>-0.94</v>
      </c>
    </row>
    <row r="8199" spans="1:7" x14ac:dyDescent="0.3">
      <c r="A8199" s="310">
        <v>3022045</v>
      </c>
      <c r="B8199" t="s">
        <v>24231</v>
      </c>
      <c r="C8199" t="s">
        <v>43</v>
      </c>
      <c r="D8199" t="s">
        <v>377</v>
      </c>
      <c r="E8199">
        <v>611110</v>
      </c>
      <c r="F8199" t="s">
        <v>24196</v>
      </c>
      <c r="G8199" s="7">
        <v>4.6100000000000003</v>
      </c>
    </row>
    <row r="8200" spans="1:7" x14ac:dyDescent="0.3">
      <c r="A8200" s="310">
        <v>3022045</v>
      </c>
      <c r="B8200" t="s">
        <v>24231</v>
      </c>
      <c r="C8200" t="s">
        <v>43</v>
      </c>
      <c r="D8200" t="s">
        <v>373</v>
      </c>
      <c r="E8200">
        <v>615130</v>
      </c>
      <c r="F8200" t="s">
        <v>24196</v>
      </c>
      <c r="G8200" s="7">
        <v>0.01</v>
      </c>
    </row>
    <row r="8201" spans="1:7" x14ac:dyDescent="0.3">
      <c r="A8201" s="310">
        <v>3022045</v>
      </c>
      <c r="B8201" t="s">
        <v>24231</v>
      </c>
      <c r="C8201" t="s">
        <v>43</v>
      </c>
      <c r="D8201" t="s">
        <v>374</v>
      </c>
      <c r="E8201">
        <v>615120</v>
      </c>
      <c r="F8201" t="s">
        <v>24196</v>
      </c>
      <c r="G8201" s="7">
        <v>0.01</v>
      </c>
    </row>
    <row r="8202" spans="1:7" x14ac:dyDescent="0.3">
      <c r="A8202" s="310">
        <v>3022045</v>
      </c>
      <c r="B8202" t="s">
        <v>24231</v>
      </c>
      <c r="C8202" t="s">
        <v>43</v>
      </c>
      <c r="D8202" t="s">
        <v>373</v>
      </c>
      <c r="E8202">
        <v>615130</v>
      </c>
      <c r="F8202" t="s">
        <v>24196</v>
      </c>
      <c r="G8202" s="7">
        <v>56.13</v>
      </c>
    </row>
    <row r="8203" spans="1:7" x14ac:dyDescent="0.3">
      <c r="A8203" s="310">
        <v>3022045</v>
      </c>
      <c r="B8203" t="s">
        <v>24231</v>
      </c>
      <c r="C8203" t="s">
        <v>43</v>
      </c>
      <c r="D8203" t="s">
        <v>374</v>
      </c>
      <c r="E8203">
        <v>615120</v>
      </c>
      <c r="F8203" t="s">
        <v>24196</v>
      </c>
      <c r="G8203" s="7">
        <v>-34.81</v>
      </c>
    </row>
    <row r="8204" spans="1:7" x14ac:dyDescent="0.3">
      <c r="A8204" s="310">
        <v>3022045</v>
      </c>
      <c r="B8204" t="s">
        <v>24231</v>
      </c>
      <c r="C8204" t="s">
        <v>43</v>
      </c>
      <c r="D8204" t="s">
        <v>377</v>
      </c>
      <c r="E8204">
        <v>611110</v>
      </c>
      <c r="F8204" t="s">
        <v>24196</v>
      </c>
      <c r="G8204" s="7">
        <v>483.32</v>
      </c>
    </row>
    <row r="8205" spans="1:7" x14ac:dyDescent="0.3">
      <c r="A8205" s="310">
        <v>3022045</v>
      </c>
      <c r="B8205" t="s">
        <v>24231</v>
      </c>
      <c r="C8205" t="s">
        <v>43</v>
      </c>
      <c r="D8205" t="s">
        <v>377</v>
      </c>
      <c r="E8205">
        <v>611110</v>
      </c>
      <c r="F8205" t="s">
        <v>24196</v>
      </c>
      <c r="G8205" s="7">
        <v>24.99</v>
      </c>
    </row>
    <row r="8206" spans="1:7" x14ac:dyDescent="0.3">
      <c r="A8206" s="310">
        <v>3022045</v>
      </c>
      <c r="B8206" t="s">
        <v>24231</v>
      </c>
      <c r="C8206" t="s">
        <v>43</v>
      </c>
      <c r="D8206" t="s">
        <v>374</v>
      </c>
      <c r="E8206">
        <v>615120</v>
      </c>
      <c r="F8206" t="s">
        <v>24196</v>
      </c>
      <c r="G8206" s="7">
        <v>34.81</v>
      </c>
    </row>
    <row r="8207" spans="1:7" x14ac:dyDescent="0.3">
      <c r="A8207" s="310">
        <v>3022045</v>
      </c>
      <c r="B8207" t="s">
        <v>24231</v>
      </c>
      <c r="C8207" t="s">
        <v>43</v>
      </c>
      <c r="D8207" t="s">
        <v>373</v>
      </c>
      <c r="E8207">
        <v>615130</v>
      </c>
      <c r="F8207" t="s">
        <v>24196</v>
      </c>
      <c r="G8207" s="7">
        <v>1870.93</v>
      </c>
    </row>
    <row r="8208" spans="1:7" x14ac:dyDescent="0.3">
      <c r="A8208" s="310">
        <v>3022045</v>
      </c>
      <c r="B8208" t="s">
        <v>24231</v>
      </c>
      <c r="C8208" t="s">
        <v>43</v>
      </c>
      <c r="D8208" t="s">
        <v>373</v>
      </c>
      <c r="E8208">
        <v>615130</v>
      </c>
      <c r="F8208" t="s">
        <v>24196</v>
      </c>
      <c r="G8208" s="7">
        <v>56.13</v>
      </c>
    </row>
    <row r="8209" spans="1:7" x14ac:dyDescent="0.3">
      <c r="A8209" s="310">
        <v>3022045</v>
      </c>
      <c r="B8209" t="s">
        <v>24231</v>
      </c>
      <c r="C8209" t="s">
        <v>43</v>
      </c>
      <c r="D8209" t="s">
        <v>371</v>
      </c>
      <c r="E8209">
        <v>615100</v>
      </c>
      <c r="F8209" t="s">
        <v>24196</v>
      </c>
      <c r="G8209" s="7">
        <v>-158.31</v>
      </c>
    </row>
    <row r="8210" spans="1:7" x14ac:dyDescent="0.3">
      <c r="A8210" s="310">
        <v>3022045</v>
      </c>
      <c r="B8210" t="s">
        <v>24231</v>
      </c>
      <c r="C8210" t="s">
        <v>43</v>
      </c>
      <c r="D8210" t="s">
        <v>373</v>
      </c>
      <c r="E8210">
        <v>615130</v>
      </c>
      <c r="F8210" t="s">
        <v>24196</v>
      </c>
      <c r="G8210" s="7">
        <v>-56.13</v>
      </c>
    </row>
    <row r="8211" spans="1:7" x14ac:dyDescent="0.3">
      <c r="A8211" s="310">
        <v>3022045</v>
      </c>
      <c r="B8211" t="s">
        <v>24231</v>
      </c>
      <c r="C8211" t="s">
        <v>43</v>
      </c>
      <c r="D8211" t="s">
        <v>373</v>
      </c>
      <c r="E8211">
        <v>615130</v>
      </c>
      <c r="F8211" t="s">
        <v>24196</v>
      </c>
      <c r="G8211" s="7">
        <v>-0.01</v>
      </c>
    </row>
    <row r="8212" spans="1:7" x14ac:dyDescent="0.3">
      <c r="A8212" s="310">
        <v>3022045</v>
      </c>
      <c r="B8212" t="s">
        <v>24231</v>
      </c>
      <c r="C8212" t="s">
        <v>43</v>
      </c>
      <c r="D8212" t="s">
        <v>377</v>
      </c>
      <c r="E8212">
        <v>611110</v>
      </c>
      <c r="F8212" t="s">
        <v>24196</v>
      </c>
      <c r="G8212" s="7">
        <v>12.33</v>
      </c>
    </row>
    <row r="8213" spans="1:7" x14ac:dyDescent="0.3">
      <c r="A8213" s="310">
        <v>3022045</v>
      </c>
      <c r="B8213" t="s">
        <v>24231</v>
      </c>
      <c r="C8213" t="s">
        <v>43</v>
      </c>
      <c r="D8213" t="s">
        <v>373</v>
      </c>
      <c r="E8213">
        <v>617150</v>
      </c>
      <c r="F8213" t="s">
        <v>24196</v>
      </c>
      <c r="G8213" s="7">
        <v>161.33000000000001</v>
      </c>
    </row>
    <row r="8214" spans="1:7" x14ac:dyDescent="0.3">
      <c r="A8214" s="310">
        <v>3022045</v>
      </c>
      <c r="B8214" t="s">
        <v>24231</v>
      </c>
      <c r="C8214" t="s">
        <v>43</v>
      </c>
      <c r="D8214" t="s">
        <v>374</v>
      </c>
      <c r="E8214">
        <v>615120</v>
      </c>
      <c r="F8214" t="s">
        <v>24196</v>
      </c>
      <c r="G8214" s="7">
        <v>-0.01</v>
      </c>
    </row>
    <row r="8215" spans="1:7" x14ac:dyDescent="0.3">
      <c r="A8215" s="310">
        <v>3022045</v>
      </c>
      <c r="B8215" t="s">
        <v>24231</v>
      </c>
      <c r="C8215" t="s">
        <v>43</v>
      </c>
      <c r="D8215" t="s">
        <v>374</v>
      </c>
      <c r="E8215">
        <v>615120</v>
      </c>
      <c r="F8215" t="s">
        <v>24196</v>
      </c>
      <c r="G8215" s="7">
        <v>34.81</v>
      </c>
    </row>
    <row r="8216" spans="1:7" x14ac:dyDescent="0.3">
      <c r="A8216" s="310">
        <v>3022045</v>
      </c>
      <c r="B8216" t="s">
        <v>24231</v>
      </c>
      <c r="C8216" t="s">
        <v>43</v>
      </c>
      <c r="D8216" t="s">
        <v>374</v>
      </c>
      <c r="E8216">
        <v>615120</v>
      </c>
      <c r="F8216" t="s">
        <v>24196</v>
      </c>
      <c r="G8216" s="7">
        <v>-34.81</v>
      </c>
    </row>
    <row r="8217" spans="1:7" x14ac:dyDescent="0.3">
      <c r="A8217" s="310">
        <v>3022045</v>
      </c>
      <c r="B8217" t="s">
        <v>24231</v>
      </c>
      <c r="C8217" t="s">
        <v>43</v>
      </c>
      <c r="D8217" t="s">
        <v>373</v>
      </c>
      <c r="E8217">
        <v>617150</v>
      </c>
      <c r="F8217" t="s">
        <v>24196</v>
      </c>
      <c r="G8217" s="7">
        <v>451.74</v>
      </c>
    </row>
    <row r="8218" spans="1:7" x14ac:dyDescent="0.3">
      <c r="A8218" s="310">
        <v>3022045</v>
      </c>
      <c r="B8218" t="s">
        <v>24231</v>
      </c>
      <c r="C8218" t="s">
        <v>43</v>
      </c>
      <c r="D8218" t="s">
        <v>374</v>
      </c>
      <c r="E8218">
        <v>615120</v>
      </c>
      <c r="F8218" t="s">
        <v>24196</v>
      </c>
      <c r="G8218" s="7">
        <v>1438.61</v>
      </c>
    </row>
    <row r="8219" spans="1:7" x14ac:dyDescent="0.3">
      <c r="A8219" s="310">
        <v>3022045</v>
      </c>
      <c r="B8219" t="s">
        <v>24231</v>
      </c>
      <c r="C8219" t="s">
        <v>43</v>
      </c>
      <c r="D8219" t="s">
        <v>375</v>
      </c>
      <c r="E8219">
        <v>616130</v>
      </c>
      <c r="F8219" t="s">
        <v>24196</v>
      </c>
      <c r="G8219" s="7">
        <v>376.49</v>
      </c>
    </row>
    <row r="8220" spans="1:7" x14ac:dyDescent="0.3">
      <c r="A8220" s="310">
        <v>3022045</v>
      </c>
      <c r="B8220" t="s">
        <v>24231</v>
      </c>
      <c r="C8220" t="s">
        <v>43</v>
      </c>
      <c r="D8220" t="s">
        <v>373</v>
      </c>
      <c r="E8220">
        <v>615130</v>
      </c>
      <c r="F8220" t="s">
        <v>24196</v>
      </c>
      <c r="G8220" s="7">
        <v>530.34</v>
      </c>
    </row>
    <row r="8221" spans="1:7" x14ac:dyDescent="0.3">
      <c r="A8221" s="310">
        <v>3022045</v>
      </c>
      <c r="B8221" t="s">
        <v>24231</v>
      </c>
      <c r="C8221" t="s">
        <v>43</v>
      </c>
      <c r="D8221" t="s">
        <v>377</v>
      </c>
      <c r="E8221">
        <v>611110</v>
      </c>
      <c r="F8221" t="s">
        <v>24196</v>
      </c>
      <c r="G8221" s="7">
        <v>203.58</v>
      </c>
    </row>
    <row r="8222" spans="1:7" x14ac:dyDescent="0.3">
      <c r="A8222" s="310">
        <v>3022045</v>
      </c>
      <c r="B8222" t="s">
        <v>24231</v>
      </c>
      <c r="C8222" t="s">
        <v>43</v>
      </c>
      <c r="D8222" t="s">
        <v>373</v>
      </c>
      <c r="E8222">
        <v>617150</v>
      </c>
      <c r="F8222" t="s">
        <v>24196</v>
      </c>
      <c r="G8222" s="7">
        <v>19.600000000000001</v>
      </c>
    </row>
    <row r="8223" spans="1:7" x14ac:dyDescent="0.3">
      <c r="A8223" s="310">
        <v>3022045</v>
      </c>
      <c r="B8223" t="s">
        <v>24231</v>
      </c>
      <c r="C8223" t="s">
        <v>43</v>
      </c>
      <c r="D8223" t="s">
        <v>373</v>
      </c>
      <c r="E8223">
        <v>615130</v>
      </c>
      <c r="F8223" t="s">
        <v>24196</v>
      </c>
      <c r="G8223" s="7">
        <v>-0.01</v>
      </c>
    </row>
    <row r="8224" spans="1:7" x14ac:dyDescent="0.3">
      <c r="A8224" s="310">
        <v>3022045</v>
      </c>
      <c r="B8224" t="s">
        <v>24231</v>
      </c>
      <c r="C8224" t="s">
        <v>43</v>
      </c>
      <c r="D8224" t="s">
        <v>377</v>
      </c>
      <c r="E8224">
        <v>611110</v>
      </c>
      <c r="F8224" t="s">
        <v>24196</v>
      </c>
      <c r="G8224" s="7">
        <v>0.01</v>
      </c>
    </row>
    <row r="8225" spans="1:7" x14ac:dyDescent="0.3">
      <c r="A8225" s="310">
        <v>3022045</v>
      </c>
      <c r="B8225" t="s">
        <v>24231</v>
      </c>
      <c r="C8225" t="s">
        <v>43</v>
      </c>
      <c r="D8225" t="s">
        <v>377</v>
      </c>
      <c r="E8225">
        <v>611110</v>
      </c>
      <c r="F8225" t="s">
        <v>24196</v>
      </c>
      <c r="G8225" s="7">
        <v>14.73</v>
      </c>
    </row>
    <row r="8226" spans="1:7" x14ac:dyDescent="0.3">
      <c r="A8226" s="310">
        <v>3022045</v>
      </c>
      <c r="B8226" t="s">
        <v>24231</v>
      </c>
      <c r="C8226" t="s">
        <v>43</v>
      </c>
      <c r="D8226" t="s">
        <v>373</v>
      </c>
      <c r="E8226">
        <v>615130</v>
      </c>
      <c r="F8226" t="s">
        <v>24196</v>
      </c>
      <c r="G8226" s="7">
        <v>7.41</v>
      </c>
    </row>
    <row r="8227" spans="1:7" x14ac:dyDescent="0.3">
      <c r="A8227" s="310">
        <v>3022045</v>
      </c>
      <c r="B8227" t="s">
        <v>24231</v>
      </c>
      <c r="C8227" t="s">
        <v>43</v>
      </c>
      <c r="D8227" t="s">
        <v>373</v>
      </c>
      <c r="E8227">
        <v>615130</v>
      </c>
      <c r="F8227" t="s">
        <v>24196</v>
      </c>
      <c r="G8227" s="7">
        <v>-35.72</v>
      </c>
    </row>
    <row r="8228" spans="1:7" x14ac:dyDescent="0.3">
      <c r="A8228" s="310">
        <v>3022045</v>
      </c>
      <c r="B8228" t="s">
        <v>24231</v>
      </c>
      <c r="C8228" t="s">
        <v>43</v>
      </c>
      <c r="D8228" t="s">
        <v>373</v>
      </c>
      <c r="E8228">
        <v>615130</v>
      </c>
      <c r="F8228" t="s">
        <v>24196</v>
      </c>
      <c r="G8228" s="7">
        <v>2214.39</v>
      </c>
    </row>
    <row r="8229" spans="1:7" x14ac:dyDescent="0.3">
      <c r="A8229" s="310">
        <v>3022045</v>
      </c>
      <c r="B8229" t="s">
        <v>24231</v>
      </c>
      <c r="C8229" t="s">
        <v>43</v>
      </c>
      <c r="D8229" t="s">
        <v>377</v>
      </c>
      <c r="E8229">
        <v>611110</v>
      </c>
      <c r="F8229" t="s">
        <v>24196</v>
      </c>
      <c r="G8229" s="7">
        <v>94.32</v>
      </c>
    </row>
    <row r="8230" spans="1:7" x14ac:dyDescent="0.3">
      <c r="A8230" s="310">
        <v>3022045</v>
      </c>
      <c r="B8230" t="s">
        <v>24231</v>
      </c>
      <c r="C8230" t="s">
        <v>43</v>
      </c>
      <c r="D8230" t="s">
        <v>374</v>
      </c>
      <c r="E8230">
        <v>615120</v>
      </c>
      <c r="F8230" t="s">
        <v>24196</v>
      </c>
      <c r="G8230" s="7">
        <v>34.81</v>
      </c>
    </row>
    <row r="8231" spans="1:7" x14ac:dyDescent="0.3">
      <c r="A8231" s="310">
        <v>3022045</v>
      </c>
      <c r="B8231" t="s">
        <v>24231</v>
      </c>
      <c r="C8231" t="s">
        <v>43</v>
      </c>
      <c r="D8231" t="s">
        <v>373</v>
      </c>
      <c r="E8231">
        <v>615130</v>
      </c>
      <c r="F8231" t="s">
        <v>24196</v>
      </c>
      <c r="G8231" s="7">
        <v>-35.72</v>
      </c>
    </row>
    <row r="8232" spans="1:7" x14ac:dyDescent="0.3">
      <c r="A8232" s="310">
        <v>3022045</v>
      </c>
      <c r="B8232" t="s">
        <v>24231</v>
      </c>
      <c r="C8232" t="s">
        <v>43</v>
      </c>
      <c r="D8232" t="s">
        <v>373</v>
      </c>
      <c r="E8232">
        <v>615130</v>
      </c>
      <c r="F8232" t="s">
        <v>24196</v>
      </c>
      <c r="G8232" s="7">
        <v>56.13</v>
      </c>
    </row>
    <row r="8233" spans="1:7" x14ac:dyDescent="0.3">
      <c r="A8233" s="310">
        <v>3022045</v>
      </c>
      <c r="B8233" t="s">
        <v>24231</v>
      </c>
      <c r="C8233" t="s">
        <v>43</v>
      </c>
      <c r="D8233" t="s">
        <v>374</v>
      </c>
      <c r="E8233">
        <v>615120</v>
      </c>
      <c r="F8233" t="s">
        <v>24196</v>
      </c>
      <c r="G8233" s="7">
        <v>-34.81</v>
      </c>
    </row>
    <row r="8234" spans="1:7" x14ac:dyDescent="0.3">
      <c r="A8234" s="310">
        <v>3022045</v>
      </c>
      <c r="B8234" t="s">
        <v>24231</v>
      </c>
      <c r="C8234" t="s">
        <v>43</v>
      </c>
      <c r="D8234" t="s">
        <v>377</v>
      </c>
      <c r="E8234">
        <v>611110</v>
      </c>
      <c r="F8234" t="s">
        <v>24196</v>
      </c>
      <c r="G8234" s="7">
        <v>294.5</v>
      </c>
    </row>
    <row r="8235" spans="1:7" x14ac:dyDescent="0.3">
      <c r="A8235" s="310">
        <v>3022045</v>
      </c>
      <c r="B8235" t="s">
        <v>24231</v>
      </c>
      <c r="C8235" t="s">
        <v>43</v>
      </c>
      <c r="D8235" t="s">
        <v>375</v>
      </c>
      <c r="E8235">
        <v>615140</v>
      </c>
      <c r="F8235" t="s">
        <v>24196</v>
      </c>
      <c r="G8235" s="7">
        <v>14.63</v>
      </c>
    </row>
    <row r="8236" spans="1:7" x14ac:dyDescent="0.3">
      <c r="A8236" s="310">
        <v>3022045</v>
      </c>
      <c r="B8236" t="s">
        <v>24231</v>
      </c>
      <c r="C8236" t="s">
        <v>43</v>
      </c>
      <c r="D8236" t="s">
        <v>373</v>
      </c>
      <c r="E8236">
        <v>615130</v>
      </c>
      <c r="F8236" t="s">
        <v>24196</v>
      </c>
      <c r="G8236" s="7">
        <v>0.01</v>
      </c>
    </row>
    <row r="8237" spans="1:7" x14ac:dyDescent="0.3">
      <c r="A8237" s="310">
        <v>3022045</v>
      </c>
      <c r="B8237" t="s">
        <v>24231</v>
      </c>
      <c r="C8237" t="s">
        <v>43</v>
      </c>
      <c r="D8237" t="s">
        <v>374</v>
      </c>
      <c r="E8237">
        <v>615120</v>
      </c>
      <c r="F8237" t="s">
        <v>24196</v>
      </c>
      <c r="G8237" s="7">
        <v>-0.01</v>
      </c>
    </row>
    <row r="8238" spans="1:7" x14ac:dyDescent="0.3">
      <c r="A8238" s="310">
        <v>3022045</v>
      </c>
      <c r="B8238" t="s">
        <v>24231</v>
      </c>
      <c r="C8238" t="s">
        <v>43</v>
      </c>
      <c r="D8238" t="s">
        <v>373</v>
      </c>
      <c r="E8238">
        <v>615130</v>
      </c>
      <c r="F8238" t="s">
        <v>24196</v>
      </c>
      <c r="G8238" s="7">
        <v>2214.39</v>
      </c>
    </row>
    <row r="8239" spans="1:7" x14ac:dyDescent="0.3">
      <c r="A8239" s="310">
        <v>3022045</v>
      </c>
      <c r="B8239" t="s">
        <v>24231</v>
      </c>
      <c r="C8239" t="s">
        <v>43</v>
      </c>
      <c r="D8239" t="s">
        <v>377</v>
      </c>
      <c r="E8239">
        <v>611110</v>
      </c>
      <c r="F8239" t="s">
        <v>24196</v>
      </c>
      <c r="G8239" s="7">
        <v>2.89</v>
      </c>
    </row>
    <row r="8240" spans="1:7" x14ac:dyDescent="0.3">
      <c r="A8240" s="310">
        <v>3022045</v>
      </c>
      <c r="B8240" t="s">
        <v>24231</v>
      </c>
      <c r="C8240" t="s">
        <v>43</v>
      </c>
      <c r="D8240" t="s">
        <v>377</v>
      </c>
      <c r="E8240">
        <v>611120</v>
      </c>
      <c r="F8240" t="s">
        <v>24196</v>
      </c>
      <c r="G8240" s="7">
        <v>24.1</v>
      </c>
    </row>
    <row r="8241" spans="1:7" x14ac:dyDescent="0.3">
      <c r="A8241" s="310">
        <v>3022045</v>
      </c>
      <c r="B8241" t="s">
        <v>24231</v>
      </c>
      <c r="C8241" t="s">
        <v>43</v>
      </c>
      <c r="D8241" t="s">
        <v>373</v>
      </c>
      <c r="E8241">
        <v>615130</v>
      </c>
      <c r="F8241" t="s">
        <v>24196</v>
      </c>
      <c r="G8241" s="7">
        <v>5.54</v>
      </c>
    </row>
    <row r="8242" spans="1:7" x14ac:dyDescent="0.3">
      <c r="A8242" s="310">
        <v>3022045</v>
      </c>
      <c r="B8242" t="s">
        <v>24231</v>
      </c>
      <c r="C8242" t="s">
        <v>43</v>
      </c>
      <c r="D8242" t="s">
        <v>373</v>
      </c>
      <c r="E8242">
        <v>615130</v>
      </c>
      <c r="F8242" t="s">
        <v>24196</v>
      </c>
      <c r="G8242" s="7">
        <v>37.03</v>
      </c>
    </row>
    <row r="8243" spans="1:7" x14ac:dyDescent="0.3">
      <c r="A8243" s="310">
        <v>3022045</v>
      </c>
      <c r="B8243" t="s">
        <v>24231</v>
      </c>
      <c r="C8243" t="s">
        <v>43</v>
      </c>
      <c r="D8243" t="s">
        <v>371</v>
      </c>
      <c r="E8243">
        <v>615100</v>
      </c>
      <c r="F8243" t="s">
        <v>24196</v>
      </c>
      <c r="G8243" s="7">
        <v>-158.31</v>
      </c>
    </row>
    <row r="8244" spans="1:7" x14ac:dyDescent="0.3">
      <c r="A8244" s="310">
        <v>3022045</v>
      </c>
      <c r="B8244" t="s">
        <v>24231</v>
      </c>
      <c r="C8244" t="s">
        <v>43</v>
      </c>
      <c r="D8244" t="s">
        <v>371</v>
      </c>
      <c r="E8244">
        <v>615100</v>
      </c>
      <c r="F8244" t="s">
        <v>24196</v>
      </c>
      <c r="G8244" s="7">
        <v>-158.31</v>
      </c>
    </row>
    <row r="8245" spans="1:7" x14ac:dyDescent="0.3">
      <c r="A8245" s="310">
        <v>3022045</v>
      </c>
      <c r="B8245" t="s">
        <v>24231</v>
      </c>
      <c r="C8245" t="s">
        <v>43</v>
      </c>
      <c r="D8245" t="s">
        <v>373</v>
      </c>
      <c r="E8245">
        <v>615130</v>
      </c>
      <c r="F8245" t="s">
        <v>24196</v>
      </c>
      <c r="G8245" s="7">
        <v>-0.01</v>
      </c>
    </row>
    <row r="8246" spans="1:7" x14ac:dyDescent="0.3">
      <c r="A8246" s="310">
        <v>3022045</v>
      </c>
      <c r="B8246" t="s">
        <v>24231</v>
      </c>
      <c r="C8246" t="s">
        <v>43</v>
      </c>
      <c r="D8246" t="s">
        <v>373</v>
      </c>
      <c r="E8246">
        <v>615130</v>
      </c>
      <c r="F8246" t="s">
        <v>24196</v>
      </c>
      <c r="G8246" s="7">
        <v>56.13</v>
      </c>
    </row>
    <row r="8247" spans="1:7" x14ac:dyDescent="0.3">
      <c r="A8247" s="310">
        <v>3022045</v>
      </c>
      <c r="B8247" t="s">
        <v>24231</v>
      </c>
      <c r="C8247" t="s">
        <v>43</v>
      </c>
      <c r="D8247" t="s">
        <v>373</v>
      </c>
      <c r="E8247">
        <v>615130</v>
      </c>
      <c r="F8247" t="s">
        <v>24196</v>
      </c>
      <c r="G8247" s="7">
        <v>-56.13</v>
      </c>
    </row>
    <row r="8248" spans="1:7" x14ac:dyDescent="0.3">
      <c r="A8248" s="310">
        <v>3022045</v>
      </c>
      <c r="B8248" t="s">
        <v>24231</v>
      </c>
      <c r="C8248" t="s">
        <v>43</v>
      </c>
      <c r="D8248" t="s">
        <v>373</v>
      </c>
      <c r="E8248">
        <v>616160</v>
      </c>
      <c r="F8248" t="s">
        <v>24196</v>
      </c>
      <c r="G8248" s="7">
        <v>49.76</v>
      </c>
    </row>
    <row r="8249" spans="1:7" x14ac:dyDescent="0.3">
      <c r="A8249" s="310">
        <v>3022045</v>
      </c>
      <c r="B8249" t="s">
        <v>24231</v>
      </c>
      <c r="C8249" t="s">
        <v>43</v>
      </c>
      <c r="D8249" t="s">
        <v>377</v>
      </c>
      <c r="E8249">
        <v>611110</v>
      </c>
      <c r="F8249" t="s">
        <v>24196</v>
      </c>
      <c r="G8249" s="7">
        <v>-14.73</v>
      </c>
    </row>
    <row r="8250" spans="1:7" x14ac:dyDescent="0.3">
      <c r="A8250" s="310">
        <v>3022045</v>
      </c>
      <c r="B8250" t="s">
        <v>24231</v>
      </c>
      <c r="C8250" t="s">
        <v>43</v>
      </c>
      <c r="D8250" t="s">
        <v>371</v>
      </c>
      <c r="E8250">
        <v>617100</v>
      </c>
      <c r="F8250" t="s">
        <v>24196</v>
      </c>
      <c r="G8250" s="7">
        <v>1244.43</v>
      </c>
    </row>
    <row r="8251" spans="1:7" x14ac:dyDescent="0.3">
      <c r="A8251" s="310">
        <v>3022045</v>
      </c>
      <c r="B8251" t="s">
        <v>24231</v>
      </c>
      <c r="C8251" t="s">
        <v>43</v>
      </c>
      <c r="D8251" t="s">
        <v>373</v>
      </c>
      <c r="E8251">
        <v>615130</v>
      </c>
      <c r="F8251" t="s">
        <v>24196</v>
      </c>
      <c r="G8251" s="7">
        <v>-0.01</v>
      </c>
    </row>
    <row r="8252" spans="1:7" x14ac:dyDescent="0.3">
      <c r="A8252" s="310">
        <v>3022045</v>
      </c>
      <c r="B8252" t="s">
        <v>24231</v>
      </c>
      <c r="C8252" t="s">
        <v>43</v>
      </c>
      <c r="D8252" t="s">
        <v>373</v>
      </c>
      <c r="E8252">
        <v>615130</v>
      </c>
      <c r="F8252" t="s">
        <v>24196</v>
      </c>
      <c r="G8252" s="7">
        <v>2277.66</v>
      </c>
    </row>
    <row r="8253" spans="1:7" x14ac:dyDescent="0.3">
      <c r="A8253" s="77">
        <v>3022045</v>
      </c>
      <c r="B8253" t="s">
        <v>24231</v>
      </c>
      <c r="C8253" t="s">
        <v>43</v>
      </c>
      <c r="D8253" t="s">
        <v>373</v>
      </c>
      <c r="E8253">
        <v>615130</v>
      </c>
      <c r="F8253" t="s">
        <v>24196</v>
      </c>
      <c r="G8253" s="7">
        <v>-56.13</v>
      </c>
    </row>
    <row r="8254" spans="1:7" x14ac:dyDescent="0.3">
      <c r="A8254" s="77">
        <v>3022045</v>
      </c>
      <c r="B8254" t="s">
        <v>24231</v>
      </c>
      <c r="C8254" t="s">
        <v>43</v>
      </c>
      <c r="D8254" t="s">
        <v>377</v>
      </c>
      <c r="E8254">
        <v>611130</v>
      </c>
      <c r="F8254" t="s">
        <v>24196</v>
      </c>
      <c r="G8254" s="7">
        <v>19.260000000000002</v>
      </c>
    </row>
    <row r="8255" spans="1:7" x14ac:dyDescent="0.3">
      <c r="A8255" s="77">
        <v>3022045</v>
      </c>
      <c r="B8255" t="s">
        <v>24231</v>
      </c>
      <c r="C8255" t="s">
        <v>43</v>
      </c>
      <c r="D8255" t="s">
        <v>377</v>
      </c>
      <c r="E8255">
        <v>611110</v>
      </c>
      <c r="F8255" t="s">
        <v>24196</v>
      </c>
      <c r="G8255" s="7">
        <v>1.5</v>
      </c>
    </row>
    <row r="8256" spans="1:7" x14ac:dyDescent="0.3">
      <c r="A8256" s="77">
        <v>3022045</v>
      </c>
      <c r="B8256" t="s">
        <v>24231</v>
      </c>
      <c r="C8256" t="s">
        <v>43</v>
      </c>
      <c r="D8256" t="s">
        <v>373</v>
      </c>
      <c r="E8256">
        <v>616160</v>
      </c>
      <c r="F8256" t="s">
        <v>24196</v>
      </c>
      <c r="G8256" s="7">
        <v>305.89999999999998</v>
      </c>
    </row>
    <row r="8257" spans="1:7" x14ac:dyDescent="0.3">
      <c r="A8257" s="77">
        <v>3022045</v>
      </c>
      <c r="B8257" t="s">
        <v>24231</v>
      </c>
      <c r="C8257" t="s">
        <v>43</v>
      </c>
      <c r="D8257" t="s">
        <v>373</v>
      </c>
      <c r="E8257">
        <v>615130</v>
      </c>
      <c r="F8257" t="s">
        <v>24196</v>
      </c>
      <c r="G8257" s="7">
        <v>0.01</v>
      </c>
    </row>
    <row r="8258" spans="1:7" x14ac:dyDescent="0.3">
      <c r="A8258" s="77">
        <v>3022045</v>
      </c>
      <c r="B8258" t="s">
        <v>24231</v>
      </c>
      <c r="C8258" t="s">
        <v>43</v>
      </c>
      <c r="D8258" t="s">
        <v>373</v>
      </c>
      <c r="E8258">
        <v>615130</v>
      </c>
      <c r="F8258" t="s">
        <v>24196</v>
      </c>
      <c r="G8258" s="7">
        <v>56.13</v>
      </c>
    </row>
    <row r="8259" spans="1:7" x14ac:dyDescent="0.3">
      <c r="A8259" s="77">
        <v>3022045</v>
      </c>
      <c r="B8259" t="s">
        <v>24231</v>
      </c>
      <c r="C8259" t="s">
        <v>43</v>
      </c>
      <c r="D8259" t="s">
        <v>373</v>
      </c>
      <c r="E8259">
        <v>615130</v>
      </c>
      <c r="F8259" t="s">
        <v>24196</v>
      </c>
      <c r="G8259" s="7">
        <v>0.01</v>
      </c>
    </row>
    <row r="8260" spans="1:7" x14ac:dyDescent="0.3">
      <c r="A8260" s="77">
        <v>3022045</v>
      </c>
      <c r="B8260" t="s">
        <v>24231</v>
      </c>
      <c r="C8260" t="s">
        <v>43</v>
      </c>
      <c r="D8260" t="s">
        <v>373</v>
      </c>
      <c r="E8260">
        <v>617150</v>
      </c>
      <c r="F8260" t="s">
        <v>24196</v>
      </c>
      <c r="G8260" s="7">
        <v>286.25</v>
      </c>
    </row>
    <row r="8261" spans="1:7" x14ac:dyDescent="0.3">
      <c r="A8261" s="77">
        <v>3022045</v>
      </c>
      <c r="B8261" t="s">
        <v>24231</v>
      </c>
      <c r="C8261" t="s">
        <v>43</v>
      </c>
      <c r="D8261" t="s">
        <v>373</v>
      </c>
      <c r="E8261">
        <v>616160</v>
      </c>
      <c r="F8261" t="s">
        <v>24196</v>
      </c>
      <c r="G8261" s="7">
        <v>275.16000000000003</v>
      </c>
    </row>
    <row r="8262" spans="1:7" x14ac:dyDescent="0.3">
      <c r="A8262" s="77">
        <v>3022045</v>
      </c>
      <c r="B8262" t="s">
        <v>24231</v>
      </c>
      <c r="C8262" t="s">
        <v>43</v>
      </c>
      <c r="D8262" t="s">
        <v>373</v>
      </c>
      <c r="E8262">
        <v>617150</v>
      </c>
      <c r="F8262" t="s">
        <v>24196</v>
      </c>
      <c r="G8262" s="7">
        <v>225.87</v>
      </c>
    </row>
    <row r="8263" spans="1:7" x14ac:dyDescent="0.3">
      <c r="A8263" s="77">
        <v>3022045</v>
      </c>
      <c r="B8263" t="s">
        <v>24231</v>
      </c>
      <c r="C8263" t="s">
        <v>43</v>
      </c>
      <c r="D8263" t="s">
        <v>377</v>
      </c>
      <c r="E8263">
        <v>611110</v>
      </c>
      <c r="F8263" t="s">
        <v>24196</v>
      </c>
      <c r="G8263" s="7">
        <v>-14.73</v>
      </c>
    </row>
    <row r="8264" spans="1:7" x14ac:dyDescent="0.3">
      <c r="A8264" s="77">
        <v>3022045</v>
      </c>
      <c r="B8264" t="s">
        <v>24231</v>
      </c>
      <c r="C8264" t="s">
        <v>43</v>
      </c>
      <c r="D8264" t="s">
        <v>374</v>
      </c>
      <c r="E8264">
        <v>615120</v>
      </c>
      <c r="F8264" t="s">
        <v>24196</v>
      </c>
      <c r="G8264" s="7">
        <v>-34.81</v>
      </c>
    </row>
    <row r="8265" spans="1:7" x14ac:dyDescent="0.3">
      <c r="A8265" s="77">
        <v>3022045</v>
      </c>
      <c r="B8265" t="s">
        <v>24231</v>
      </c>
      <c r="C8265" t="s">
        <v>43</v>
      </c>
      <c r="D8265" t="s">
        <v>374</v>
      </c>
      <c r="E8265">
        <v>615120</v>
      </c>
      <c r="F8265" t="s">
        <v>24196</v>
      </c>
      <c r="G8265" s="7">
        <v>34.81</v>
      </c>
    </row>
    <row r="8266" spans="1:7" x14ac:dyDescent="0.3">
      <c r="A8266" s="77">
        <v>3022045</v>
      </c>
      <c r="B8266" t="s">
        <v>24231</v>
      </c>
      <c r="C8266" t="s">
        <v>43</v>
      </c>
      <c r="D8266" t="s">
        <v>374</v>
      </c>
      <c r="E8266">
        <v>615120</v>
      </c>
      <c r="F8266" t="s">
        <v>24196</v>
      </c>
      <c r="G8266" s="7">
        <v>-0.01</v>
      </c>
    </row>
    <row r="8267" spans="1:7" x14ac:dyDescent="0.3">
      <c r="A8267" s="77">
        <v>3022045</v>
      </c>
      <c r="B8267" t="s">
        <v>24231</v>
      </c>
      <c r="C8267" t="s">
        <v>43</v>
      </c>
      <c r="D8267" t="s">
        <v>371</v>
      </c>
      <c r="E8267">
        <v>615100</v>
      </c>
      <c r="F8267" t="s">
        <v>24196</v>
      </c>
      <c r="G8267" s="7">
        <v>21.7</v>
      </c>
    </row>
    <row r="8268" spans="1:7" x14ac:dyDescent="0.3">
      <c r="A8268" s="310">
        <v>3022045</v>
      </c>
      <c r="B8268" t="s">
        <v>24231</v>
      </c>
      <c r="C8268" t="s">
        <v>43</v>
      </c>
      <c r="D8268" t="s">
        <v>371</v>
      </c>
      <c r="E8268">
        <v>616100</v>
      </c>
      <c r="F8268" t="s">
        <v>24196</v>
      </c>
      <c r="G8268" s="7">
        <v>588.29999999999995</v>
      </c>
    </row>
    <row r="8269" spans="1:7" x14ac:dyDescent="0.3">
      <c r="A8269" s="310">
        <v>3022045</v>
      </c>
      <c r="B8269" t="s">
        <v>24231</v>
      </c>
      <c r="C8269" t="s">
        <v>43</v>
      </c>
      <c r="D8269" t="s">
        <v>373</v>
      </c>
      <c r="E8269">
        <v>615130</v>
      </c>
      <c r="F8269" t="s">
        <v>24196</v>
      </c>
      <c r="G8269" s="7">
        <v>7.58</v>
      </c>
    </row>
    <row r="8270" spans="1:7" x14ac:dyDescent="0.3">
      <c r="A8270" s="310">
        <v>3022045</v>
      </c>
      <c r="B8270" t="s">
        <v>24231</v>
      </c>
      <c r="C8270" t="s">
        <v>43</v>
      </c>
      <c r="D8270" t="s">
        <v>377</v>
      </c>
      <c r="E8270">
        <v>611110</v>
      </c>
      <c r="F8270" t="s">
        <v>24196</v>
      </c>
      <c r="G8270" s="7">
        <v>300.52999999999997</v>
      </c>
    </row>
    <row r="8271" spans="1:7" x14ac:dyDescent="0.3">
      <c r="A8271" s="310">
        <v>3022045</v>
      </c>
      <c r="B8271" t="s">
        <v>24231</v>
      </c>
      <c r="C8271" t="s">
        <v>43</v>
      </c>
      <c r="D8271" t="s">
        <v>377</v>
      </c>
      <c r="E8271">
        <v>611130</v>
      </c>
      <c r="F8271" t="s">
        <v>24196</v>
      </c>
      <c r="G8271" s="7">
        <v>1.1499999999999999</v>
      </c>
    </row>
    <row r="8272" spans="1:7" x14ac:dyDescent="0.3">
      <c r="A8272" s="310">
        <v>3022045</v>
      </c>
      <c r="B8272" t="s">
        <v>24231</v>
      </c>
      <c r="C8272" t="s">
        <v>43</v>
      </c>
      <c r="D8272" t="s">
        <v>373</v>
      </c>
      <c r="E8272">
        <v>616160</v>
      </c>
      <c r="F8272" t="s">
        <v>24196</v>
      </c>
      <c r="G8272" s="7">
        <v>257.66000000000003</v>
      </c>
    </row>
    <row r="8273" spans="1:7" x14ac:dyDescent="0.3">
      <c r="A8273" s="310">
        <v>3022045</v>
      </c>
      <c r="B8273" t="s">
        <v>24231</v>
      </c>
      <c r="C8273" t="s">
        <v>43</v>
      </c>
      <c r="D8273" t="s">
        <v>374</v>
      </c>
      <c r="E8273">
        <v>615120</v>
      </c>
      <c r="F8273" t="s">
        <v>24196</v>
      </c>
      <c r="G8273" s="7">
        <v>5.39</v>
      </c>
    </row>
    <row r="8274" spans="1:7" x14ac:dyDescent="0.3">
      <c r="A8274" s="310">
        <v>3022045</v>
      </c>
      <c r="B8274" t="s">
        <v>24231</v>
      </c>
      <c r="C8274" t="s">
        <v>43</v>
      </c>
      <c r="D8274" t="s">
        <v>373</v>
      </c>
      <c r="E8274">
        <v>615130</v>
      </c>
      <c r="F8274" t="s">
        <v>24196</v>
      </c>
      <c r="G8274" s="7">
        <v>0.56999999999999995</v>
      </c>
    </row>
    <row r="8275" spans="1:7" x14ac:dyDescent="0.3">
      <c r="A8275" s="310">
        <v>3022045</v>
      </c>
      <c r="B8275" t="s">
        <v>24231</v>
      </c>
      <c r="C8275" t="s">
        <v>43</v>
      </c>
      <c r="D8275" t="s">
        <v>373</v>
      </c>
      <c r="E8275">
        <v>615130</v>
      </c>
      <c r="F8275" t="s">
        <v>24196</v>
      </c>
      <c r="G8275" s="7">
        <v>-56.13</v>
      </c>
    </row>
    <row r="8276" spans="1:7" x14ac:dyDescent="0.3">
      <c r="A8276" s="310">
        <v>3022045</v>
      </c>
      <c r="B8276" t="s">
        <v>24231</v>
      </c>
      <c r="C8276" t="s">
        <v>43</v>
      </c>
      <c r="D8276" t="s">
        <v>373</v>
      </c>
      <c r="E8276">
        <v>615130</v>
      </c>
      <c r="F8276" t="s">
        <v>24196</v>
      </c>
      <c r="G8276" s="7">
        <v>73.81</v>
      </c>
    </row>
    <row r="8277" spans="1:7" x14ac:dyDescent="0.3">
      <c r="A8277" s="310">
        <v>3022045</v>
      </c>
      <c r="B8277" t="s">
        <v>24231</v>
      </c>
      <c r="C8277" t="s">
        <v>43</v>
      </c>
      <c r="D8277" t="s">
        <v>374</v>
      </c>
      <c r="E8277">
        <v>616120</v>
      </c>
      <c r="F8277" t="s">
        <v>24196</v>
      </c>
      <c r="G8277" s="7">
        <v>42.32</v>
      </c>
    </row>
    <row r="8278" spans="1:7" x14ac:dyDescent="0.3">
      <c r="A8278" s="310">
        <v>3022045</v>
      </c>
      <c r="B8278" t="s">
        <v>24231</v>
      </c>
      <c r="C8278" t="s">
        <v>43</v>
      </c>
      <c r="D8278" t="s">
        <v>373</v>
      </c>
      <c r="E8278">
        <v>615130</v>
      </c>
      <c r="F8278" t="s">
        <v>24196</v>
      </c>
      <c r="G8278" s="7">
        <v>-56.13</v>
      </c>
    </row>
    <row r="8279" spans="1:7" x14ac:dyDescent="0.3">
      <c r="A8279" s="310">
        <v>3022045</v>
      </c>
      <c r="B8279" t="s">
        <v>24231</v>
      </c>
      <c r="C8279" t="s">
        <v>43</v>
      </c>
      <c r="D8279" t="s">
        <v>377</v>
      </c>
      <c r="E8279">
        <v>611110</v>
      </c>
      <c r="F8279" t="s">
        <v>24196</v>
      </c>
      <c r="G8279" s="7">
        <v>-14.72</v>
      </c>
    </row>
    <row r="8280" spans="1:7" x14ac:dyDescent="0.3">
      <c r="A8280" s="310">
        <v>3022045</v>
      </c>
      <c r="B8280" t="s">
        <v>24231</v>
      </c>
      <c r="C8280" t="s">
        <v>43</v>
      </c>
      <c r="D8280" t="s">
        <v>373</v>
      </c>
      <c r="E8280">
        <v>615130</v>
      </c>
      <c r="F8280" t="s">
        <v>24196</v>
      </c>
      <c r="G8280" s="7">
        <v>2.59</v>
      </c>
    </row>
    <row r="8281" spans="1:7" x14ac:dyDescent="0.3">
      <c r="A8281" s="310">
        <v>3022045</v>
      </c>
      <c r="B8281" t="s">
        <v>24231</v>
      </c>
      <c r="C8281" t="s">
        <v>43</v>
      </c>
      <c r="D8281" t="s">
        <v>371</v>
      </c>
      <c r="E8281">
        <v>617100</v>
      </c>
      <c r="F8281" t="s">
        <v>24196</v>
      </c>
      <c r="G8281" s="7">
        <v>1014.08</v>
      </c>
    </row>
    <row r="8282" spans="1:7" x14ac:dyDescent="0.3">
      <c r="A8282" s="310">
        <v>3022045</v>
      </c>
      <c r="B8282" t="s">
        <v>24231</v>
      </c>
      <c r="C8282" t="s">
        <v>43</v>
      </c>
      <c r="D8282" t="s">
        <v>373</v>
      </c>
      <c r="E8282">
        <v>617150</v>
      </c>
      <c r="F8282" t="s">
        <v>24196</v>
      </c>
      <c r="G8282" s="7">
        <v>21.2</v>
      </c>
    </row>
    <row r="8283" spans="1:7" x14ac:dyDescent="0.3">
      <c r="A8283" s="310">
        <v>3022045</v>
      </c>
      <c r="B8283" t="s">
        <v>24231</v>
      </c>
      <c r="C8283" t="s">
        <v>43</v>
      </c>
      <c r="D8283" t="s">
        <v>373</v>
      </c>
      <c r="E8283">
        <v>615130</v>
      </c>
      <c r="F8283" t="s">
        <v>24196</v>
      </c>
      <c r="G8283" s="7">
        <v>0.7</v>
      </c>
    </row>
    <row r="8284" spans="1:7" x14ac:dyDescent="0.3">
      <c r="A8284" s="310">
        <v>3022045</v>
      </c>
      <c r="B8284" t="s">
        <v>24231</v>
      </c>
      <c r="C8284" t="s">
        <v>43</v>
      </c>
      <c r="D8284" t="s">
        <v>373</v>
      </c>
      <c r="E8284">
        <v>615130</v>
      </c>
      <c r="F8284" t="s">
        <v>24196</v>
      </c>
      <c r="G8284" s="7">
        <v>0.01</v>
      </c>
    </row>
    <row r="8285" spans="1:7" x14ac:dyDescent="0.3">
      <c r="A8285" s="310">
        <v>3022045</v>
      </c>
      <c r="B8285" t="s">
        <v>24231</v>
      </c>
      <c r="C8285" t="s">
        <v>43</v>
      </c>
      <c r="D8285" t="s">
        <v>374</v>
      </c>
      <c r="E8285">
        <v>615120</v>
      </c>
      <c r="F8285" t="s">
        <v>24196</v>
      </c>
      <c r="G8285" s="7">
        <v>1798.26</v>
      </c>
    </row>
    <row r="8286" spans="1:7" x14ac:dyDescent="0.3">
      <c r="A8286" s="310">
        <v>3022045</v>
      </c>
      <c r="B8286" t="s">
        <v>24231</v>
      </c>
      <c r="C8286" t="s">
        <v>43</v>
      </c>
      <c r="D8286" t="s">
        <v>371</v>
      </c>
      <c r="E8286">
        <v>615100</v>
      </c>
      <c r="F8286" t="s">
        <v>24196</v>
      </c>
      <c r="G8286" s="7">
        <v>-158.31</v>
      </c>
    </row>
    <row r="8287" spans="1:7" x14ac:dyDescent="0.3">
      <c r="A8287" s="310">
        <v>3022045</v>
      </c>
      <c r="B8287" t="s">
        <v>24231</v>
      </c>
      <c r="C8287" t="s">
        <v>43</v>
      </c>
      <c r="D8287" t="s">
        <v>374</v>
      </c>
      <c r="E8287">
        <v>617120</v>
      </c>
      <c r="F8287" t="s">
        <v>24196</v>
      </c>
      <c r="G8287" s="7">
        <v>220.11</v>
      </c>
    </row>
    <row r="8288" spans="1:7" x14ac:dyDescent="0.3">
      <c r="A8288" s="310">
        <v>3022045</v>
      </c>
      <c r="B8288" t="s">
        <v>24231</v>
      </c>
      <c r="C8288" t="s">
        <v>43</v>
      </c>
      <c r="D8288" t="s">
        <v>377</v>
      </c>
      <c r="E8288">
        <v>611110</v>
      </c>
      <c r="F8288" t="s">
        <v>24196</v>
      </c>
      <c r="G8288" s="7">
        <v>-14.73</v>
      </c>
    </row>
    <row r="8289" spans="1:7" x14ac:dyDescent="0.3">
      <c r="A8289" s="310">
        <v>3022045</v>
      </c>
      <c r="B8289" t="s">
        <v>24231</v>
      </c>
      <c r="C8289" t="s">
        <v>43</v>
      </c>
      <c r="D8289" t="s">
        <v>373</v>
      </c>
      <c r="E8289">
        <v>615130</v>
      </c>
      <c r="F8289" t="s">
        <v>24196</v>
      </c>
      <c r="G8289" s="7">
        <v>-2.59</v>
      </c>
    </row>
    <row r="8290" spans="1:7" x14ac:dyDescent="0.3">
      <c r="A8290" s="310">
        <v>3022045</v>
      </c>
      <c r="B8290" t="s">
        <v>24231</v>
      </c>
      <c r="C8290" t="s">
        <v>43</v>
      </c>
      <c r="D8290" t="s">
        <v>377</v>
      </c>
      <c r="E8290">
        <v>611130</v>
      </c>
      <c r="F8290" t="s">
        <v>24196</v>
      </c>
      <c r="G8290" s="7">
        <v>5.54</v>
      </c>
    </row>
    <row r="8291" spans="1:7" x14ac:dyDescent="0.3">
      <c r="A8291" s="310">
        <v>3022045</v>
      </c>
      <c r="B8291" t="s">
        <v>24231</v>
      </c>
      <c r="C8291" t="s">
        <v>43</v>
      </c>
      <c r="D8291" t="s">
        <v>374</v>
      </c>
      <c r="E8291">
        <v>615120</v>
      </c>
      <c r="F8291" t="s">
        <v>24196</v>
      </c>
      <c r="G8291" s="7">
        <v>-34.81</v>
      </c>
    </row>
    <row r="8292" spans="1:7" x14ac:dyDescent="0.3">
      <c r="A8292" s="310">
        <v>3022045</v>
      </c>
      <c r="B8292" t="s">
        <v>24231</v>
      </c>
      <c r="C8292" t="s">
        <v>43</v>
      </c>
      <c r="D8292" t="s">
        <v>373</v>
      </c>
      <c r="E8292">
        <v>616160</v>
      </c>
      <c r="F8292" t="s">
        <v>24196</v>
      </c>
      <c r="G8292" s="7">
        <v>127.24</v>
      </c>
    </row>
    <row r="8293" spans="1:7" x14ac:dyDescent="0.3">
      <c r="A8293" s="310">
        <v>3022045</v>
      </c>
      <c r="B8293" t="s">
        <v>24231</v>
      </c>
      <c r="C8293" t="s">
        <v>43</v>
      </c>
      <c r="D8293" t="s">
        <v>374</v>
      </c>
      <c r="E8293">
        <v>615120</v>
      </c>
      <c r="F8293" t="s">
        <v>24196</v>
      </c>
      <c r="G8293" s="7">
        <v>-34.81</v>
      </c>
    </row>
    <row r="8294" spans="1:7" x14ac:dyDescent="0.3">
      <c r="A8294" s="310">
        <v>3022045</v>
      </c>
      <c r="B8294" t="s">
        <v>24231</v>
      </c>
      <c r="C8294" t="s">
        <v>43</v>
      </c>
      <c r="D8294" t="s">
        <v>377</v>
      </c>
      <c r="E8294">
        <v>611110</v>
      </c>
      <c r="F8294" t="s">
        <v>24196</v>
      </c>
      <c r="G8294" s="7">
        <v>-14.73</v>
      </c>
    </row>
    <row r="8295" spans="1:7" x14ac:dyDescent="0.3">
      <c r="A8295" s="310">
        <v>3022045</v>
      </c>
      <c r="B8295" t="s">
        <v>24231</v>
      </c>
      <c r="C8295" t="s">
        <v>43</v>
      </c>
      <c r="D8295" t="s">
        <v>371</v>
      </c>
      <c r="E8295">
        <v>615100</v>
      </c>
      <c r="F8295" t="s">
        <v>24196</v>
      </c>
      <c r="G8295" s="7">
        <v>-0.01</v>
      </c>
    </row>
    <row r="8296" spans="1:7" x14ac:dyDescent="0.3">
      <c r="A8296" s="310">
        <v>3022045</v>
      </c>
      <c r="B8296" t="s">
        <v>24231</v>
      </c>
      <c r="C8296" t="s">
        <v>43</v>
      </c>
      <c r="D8296" t="s">
        <v>373</v>
      </c>
      <c r="E8296">
        <v>615130</v>
      </c>
      <c r="F8296" t="s">
        <v>24196</v>
      </c>
      <c r="G8296" s="7">
        <v>11.13</v>
      </c>
    </row>
    <row r="8297" spans="1:7" x14ac:dyDescent="0.3">
      <c r="A8297" s="310">
        <v>3022045</v>
      </c>
      <c r="B8297" t="s">
        <v>24231</v>
      </c>
      <c r="C8297" t="s">
        <v>43</v>
      </c>
      <c r="D8297" t="s">
        <v>377</v>
      </c>
      <c r="E8297">
        <v>611110</v>
      </c>
      <c r="F8297" t="s">
        <v>24196</v>
      </c>
      <c r="G8297" s="7">
        <v>-14.73</v>
      </c>
    </row>
    <row r="8298" spans="1:7" x14ac:dyDescent="0.3">
      <c r="A8298" s="310">
        <v>3022045</v>
      </c>
      <c r="B8298" t="s">
        <v>24231</v>
      </c>
      <c r="C8298" t="s">
        <v>43</v>
      </c>
      <c r="D8298" t="s">
        <v>374</v>
      </c>
      <c r="E8298">
        <v>615120</v>
      </c>
      <c r="F8298" t="s">
        <v>24196</v>
      </c>
      <c r="G8298" s="7">
        <v>-34.81</v>
      </c>
    </row>
    <row r="8299" spans="1:7" x14ac:dyDescent="0.3">
      <c r="A8299" s="310">
        <v>3022045</v>
      </c>
      <c r="B8299" t="s">
        <v>24231</v>
      </c>
      <c r="C8299" t="s">
        <v>43</v>
      </c>
      <c r="D8299" t="s">
        <v>373</v>
      </c>
      <c r="E8299">
        <v>615130</v>
      </c>
      <c r="F8299" t="s">
        <v>24196</v>
      </c>
      <c r="G8299" s="7">
        <v>-56.13</v>
      </c>
    </row>
    <row r="8300" spans="1:7" x14ac:dyDescent="0.3">
      <c r="A8300" s="310">
        <v>3022045</v>
      </c>
      <c r="B8300" t="s">
        <v>24231</v>
      </c>
      <c r="C8300" t="s">
        <v>43</v>
      </c>
      <c r="D8300" t="s">
        <v>373</v>
      </c>
      <c r="E8300">
        <v>615130</v>
      </c>
      <c r="F8300" t="s">
        <v>24196</v>
      </c>
      <c r="G8300" s="7">
        <v>1107.19</v>
      </c>
    </row>
    <row r="8301" spans="1:7" x14ac:dyDescent="0.3">
      <c r="A8301" s="310">
        <v>3022045</v>
      </c>
      <c r="B8301" t="s">
        <v>24231</v>
      </c>
      <c r="C8301" t="s">
        <v>43</v>
      </c>
      <c r="D8301" t="s">
        <v>373</v>
      </c>
      <c r="E8301">
        <v>615130</v>
      </c>
      <c r="F8301" t="s">
        <v>24196</v>
      </c>
      <c r="G8301" s="7">
        <v>0.01</v>
      </c>
    </row>
    <row r="8302" spans="1:7" x14ac:dyDescent="0.3">
      <c r="A8302" s="310">
        <v>3022045</v>
      </c>
      <c r="B8302" t="s">
        <v>24231</v>
      </c>
      <c r="C8302" t="s">
        <v>43</v>
      </c>
      <c r="D8302" t="s">
        <v>374</v>
      </c>
      <c r="E8302">
        <v>615120</v>
      </c>
      <c r="F8302" t="s">
        <v>24196</v>
      </c>
      <c r="G8302" s="7">
        <v>34.81</v>
      </c>
    </row>
    <row r="8303" spans="1:7" x14ac:dyDescent="0.3">
      <c r="A8303" s="310">
        <v>3022045</v>
      </c>
      <c r="B8303" t="s">
        <v>24231</v>
      </c>
      <c r="C8303" t="s">
        <v>43</v>
      </c>
      <c r="D8303" t="s">
        <v>377</v>
      </c>
      <c r="E8303">
        <v>611110</v>
      </c>
      <c r="F8303" t="s">
        <v>24196</v>
      </c>
      <c r="G8303" s="7">
        <v>397.58</v>
      </c>
    </row>
    <row r="8304" spans="1:7" x14ac:dyDescent="0.3">
      <c r="A8304" s="310">
        <v>3022045</v>
      </c>
      <c r="B8304" t="s">
        <v>24231</v>
      </c>
      <c r="C8304" t="s">
        <v>43</v>
      </c>
      <c r="D8304" t="s">
        <v>373</v>
      </c>
      <c r="E8304">
        <v>617150</v>
      </c>
      <c r="F8304" t="s">
        <v>24196</v>
      </c>
      <c r="G8304" s="7">
        <v>15.89</v>
      </c>
    </row>
    <row r="8305" spans="1:7" x14ac:dyDescent="0.3">
      <c r="A8305" s="310">
        <v>3022045</v>
      </c>
      <c r="B8305" t="s">
        <v>24231</v>
      </c>
      <c r="C8305" t="s">
        <v>43</v>
      </c>
      <c r="D8305" t="s">
        <v>373</v>
      </c>
      <c r="E8305">
        <v>615130</v>
      </c>
      <c r="F8305" t="s">
        <v>24196</v>
      </c>
      <c r="G8305" s="7">
        <v>-35.72</v>
      </c>
    </row>
    <row r="8306" spans="1:7" x14ac:dyDescent="0.3">
      <c r="A8306" s="310">
        <v>3022045</v>
      </c>
      <c r="B8306" t="s">
        <v>24231</v>
      </c>
      <c r="C8306" t="s">
        <v>43</v>
      </c>
      <c r="D8306" t="s">
        <v>373</v>
      </c>
      <c r="E8306">
        <v>615130</v>
      </c>
      <c r="F8306" t="s">
        <v>24196</v>
      </c>
      <c r="G8306" s="7">
        <v>-115.88</v>
      </c>
    </row>
    <row r="8307" spans="1:7" x14ac:dyDescent="0.3">
      <c r="A8307" s="310">
        <v>3022045</v>
      </c>
      <c r="B8307" t="s">
        <v>24231</v>
      </c>
      <c r="C8307" t="s">
        <v>43</v>
      </c>
      <c r="D8307" t="s">
        <v>373</v>
      </c>
      <c r="E8307">
        <v>615130</v>
      </c>
      <c r="F8307" t="s">
        <v>24196</v>
      </c>
      <c r="G8307" s="7">
        <v>56.13</v>
      </c>
    </row>
    <row r="8308" spans="1:7" x14ac:dyDescent="0.3">
      <c r="A8308" s="310">
        <v>3022045</v>
      </c>
      <c r="B8308" t="s">
        <v>24231</v>
      </c>
      <c r="C8308" t="s">
        <v>43</v>
      </c>
      <c r="D8308" t="s">
        <v>371</v>
      </c>
      <c r="E8308">
        <v>615100</v>
      </c>
      <c r="F8308" t="s">
        <v>24196</v>
      </c>
      <c r="G8308" s="7">
        <v>-0.01</v>
      </c>
    </row>
    <row r="8309" spans="1:7" x14ac:dyDescent="0.3">
      <c r="A8309" s="310">
        <v>3022045</v>
      </c>
      <c r="B8309" t="s">
        <v>24231</v>
      </c>
      <c r="C8309" t="s">
        <v>43</v>
      </c>
      <c r="D8309" t="s">
        <v>371</v>
      </c>
      <c r="E8309">
        <v>615100</v>
      </c>
      <c r="F8309" t="s">
        <v>24196</v>
      </c>
      <c r="G8309" s="7">
        <v>4499.5</v>
      </c>
    </row>
    <row r="8310" spans="1:7" x14ac:dyDescent="0.3">
      <c r="A8310" s="310">
        <v>3022045</v>
      </c>
      <c r="B8310" t="s">
        <v>24231</v>
      </c>
      <c r="C8310" t="s">
        <v>43</v>
      </c>
      <c r="D8310" t="s">
        <v>375</v>
      </c>
      <c r="E8310">
        <v>617130</v>
      </c>
      <c r="F8310" t="s">
        <v>24196</v>
      </c>
      <c r="G8310" s="7">
        <v>290.51</v>
      </c>
    </row>
    <row r="8311" spans="1:7" x14ac:dyDescent="0.3">
      <c r="A8311" s="310">
        <v>3022045</v>
      </c>
      <c r="B8311" t="s">
        <v>24231</v>
      </c>
      <c r="C8311" t="s">
        <v>43</v>
      </c>
      <c r="D8311" t="s">
        <v>374</v>
      </c>
      <c r="E8311">
        <v>615120</v>
      </c>
      <c r="F8311" t="s">
        <v>24196</v>
      </c>
      <c r="G8311" s="7">
        <v>34.81</v>
      </c>
    </row>
    <row r="8312" spans="1:7" x14ac:dyDescent="0.3">
      <c r="A8312" s="310">
        <v>3022045</v>
      </c>
      <c r="B8312" t="s">
        <v>24231</v>
      </c>
      <c r="C8312" t="s">
        <v>43</v>
      </c>
      <c r="D8312" t="s">
        <v>374</v>
      </c>
      <c r="E8312">
        <v>615120</v>
      </c>
      <c r="F8312" t="s">
        <v>24196</v>
      </c>
      <c r="G8312" s="7">
        <v>0.01</v>
      </c>
    </row>
    <row r="8313" spans="1:7" x14ac:dyDescent="0.3">
      <c r="A8313" s="310">
        <v>3022045</v>
      </c>
      <c r="B8313" t="s">
        <v>24231</v>
      </c>
      <c r="C8313" t="s">
        <v>43</v>
      </c>
      <c r="D8313" t="s">
        <v>374</v>
      </c>
      <c r="E8313">
        <v>615120</v>
      </c>
      <c r="F8313" t="s">
        <v>24196</v>
      </c>
      <c r="G8313" s="7">
        <v>-34.81</v>
      </c>
    </row>
    <row r="8314" spans="1:7" x14ac:dyDescent="0.3">
      <c r="A8314" s="310">
        <v>3022045</v>
      </c>
      <c r="B8314" t="s">
        <v>24231</v>
      </c>
      <c r="C8314" t="s">
        <v>43</v>
      </c>
      <c r="D8314" t="s">
        <v>371</v>
      </c>
      <c r="E8314">
        <v>615100</v>
      </c>
      <c r="F8314" t="s">
        <v>24196</v>
      </c>
      <c r="G8314" s="7">
        <v>4339</v>
      </c>
    </row>
    <row r="8315" spans="1:7" x14ac:dyDescent="0.3">
      <c r="A8315" s="310">
        <v>3022045</v>
      </c>
      <c r="B8315" t="s">
        <v>24231</v>
      </c>
      <c r="C8315" t="s">
        <v>43</v>
      </c>
      <c r="D8315" t="s">
        <v>373</v>
      </c>
      <c r="E8315">
        <v>615130</v>
      </c>
      <c r="F8315" t="s">
        <v>24196</v>
      </c>
      <c r="G8315" s="7">
        <v>1088.6199999999999</v>
      </c>
    </row>
    <row r="8316" spans="1:7" x14ac:dyDescent="0.3">
      <c r="A8316" s="310">
        <v>3022045</v>
      </c>
      <c r="B8316" t="s">
        <v>24231</v>
      </c>
      <c r="C8316" t="s">
        <v>43</v>
      </c>
      <c r="D8316" t="s">
        <v>374</v>
      </c>
      <c r="E8316">
        <v>617120</v>
      </c>
      <c r="F8316" t="s">
        <v>24196</v>
      </c>
      <c r="G8316" s="7">
        <v>293.48</v>
      </c>
    </row>
    <row r="8317" spans="1:7" x14ac:dyDescent="0.3">
      <c r="A8317" s="310">
        <v>3022045</v>
      </c>
      <c r="B8317" t="s">
        <v>24231</v>
      </c>
      <c r="C8317" t="s">
        <v>43</v>
      </c>
      <c r="D8317" t="s">
        <v>373</v>
      </c>
      <c r="E8317">
        <v>615130</v>
      </c>
      <c r="F8317" t="s">
        <v>24196</v>
      </c>
      <c r="G8317" s="7">
        <v>-0.01</v>
      </c>
    </row>
    <row r="8318" spans="1:7" x14ac:dyDescent="0.3">
      <c r="A8318" s="310">
        <v>3022045</v>
      </c>
      <c r="B8318" t="s">
        <v>24231</v>
      </c>
      <c r="C8318" t="s">
        <v>43</v>
      </c>
      <c r="D8318" t="s">
        <v>377</v>
      </c>
      <c r="E8318">
        <v>611110</v>
      </c>
      <c r="F8318" t="s">
        <v>24196</v>
      </c>
      <c r="G8318" s="7">
        <v>0.01</v>
      </c>
    </row>
    <row r="8319" spans="1:7" x14ac:dyDescent="0.3">
      <c r="A8319" s="310">
        <v>3022045</v>
      </c>
      <c r="B8319" t="s">
        <v>24231</v>
      </c>
      <c r="C8319" t="s">
        <v>43</v>
      </c>
      <c r="D8319" t="s">
        <v>373</v>
      </c>
      <c r="E8319">
        <v>615130</v>
      </c>
      <c r="F8319" t="s">
        <v>24196</v>
      </c>
      <c r="G8319" s="7">
        <v>1247.29</v>
      </c>
    </row>
    <row r="8320" spans="1:7" x14ac:dyDescent="0.3">
      <c r="A8320" s="310">
        <v>3022045</v>
      </c>
      <c r="B8320" t="s">
        <v>24231</v>
      </c>
      <c r="C8320" t="s">
        <v>43</v>
      </c>
      <c r="D8320" t="s">
        <v>373</v>
      </c>
      <c r="E8320">
        <v>615130</v>
      </c>
      <c r="F8320" t="s">
        <v>24196</v>
      </c>
      <c r="G8320" s="7">
        <v>-0.94</v>
      </c>
    </row>
    <row r="8321" spans="1:7" x14ac:dyDescent="0.3">
      <c r="A8321" s="310">
        <v>3022045</v>
      </c>
      <c r="B8321" t="s">
        <v>24231</v>
      </c>
      <c r="C8321" t="s">
        <v>43</v>
      </c>
      <c r="D8321" t="s">
        <v>377</v>
      </c>
      <c r="E8321">
        <v>611130</v>
      </c>
      <c r="F8321" t="s">
        <v>24196</v>
      </c>
      <c r="G8321" s="7">
        <v>5.0999999999999996</v>
      </c>
    </row>
    <row r="8322" spans="1:7" x14ac:dyDescent="0.3">
      <c r="A8322" s="310">
        <v>3022045</v>
      </c>
      <c r="B8322" t="s">
        <v>24231</v>
      </c>
      <c r="C8322" t="s">
        <v>43</v>
      </c>
      <c r="D8322" t="s">
        <v>374</v>
      </c>
      <c r="E8322">
        <v>615120</v>
      </c>
      <c r="F8322" t="s">
        <v>24196</v>
      </c>
      <c r="G8322" s="7">
        <v>0.01</v>
      </c>
    </row>
    <row r="8323" spans="1:7" x14ac:dyDescent="0.3">
      <c r="A8323" s="310">
        <v>3022045</v>
      </c>
      <c r="B8323" t="s">
        <v>24231</v>
      </c>
      <c r="C8323" t="s">
        <v>43</v>
      </c>
      <c r="D8323" t="s">
        <v>371</v>
      </c>
      <c r="E8323">
        <v>615100</v>
      </c>
      <c r="F8323" t="s">
        <v>24196</v>
      </c>
      <c r="G8323" s="7">
        <v>30.93</v>
      </c>
    </row>
    <row r="8324" spans="1:7" x14ac:dyDescent="0.3">
      <c r="A8324" s="310">
        <v>3022045</v>
      </c>
      <c r="B8324" t="s">
        <v>24231</v>
      </c>
      <c r="C8324" t="s">
        <v>43</v>
      </c>
      <c r="D8324" t="s">
        <v>373</v>
      </c>
      <c r="E8324">
        <v>615130</v>
      </c>
      <c r="F8324" t="s">
        <v>24196</v>
      </c>
      <c r="G8324" s="7">
        <v>3.96</v>
      </c>
    </row>
    <row r="8325" spans="1:7" x14ac:dyDescent="0.3">
      <c r="A8325" s="310">
        <v>3022045</v>
      </c>
      <c r="B8325" t="s">
        <v>24231</v>
      </c>
      <c r="C8325" t="s">
        <v>43</v>
      </c>
      <c r="D8325" t="s">
        <v>373</v>
      </c>
      <c r="E8325">
        <v>615130</v>
      </c>
      <c r="F8325" t="s">
        <v>24196</v>
      </c>
      <c r="G8325" s="7">
        <v>-688.82</v>
      </c>
    </row>
    <row r="8326" spans="1:7" x14ac:dyDescent="0.3">
      <c r="A8326" s="310">
        <v>3022045</v>
      </c>
      <c r="B8326" t="s">
        <v>24231</v>
      </c>
      <c r="C8326" t="s">
        <v>43</v>
      </c>
      <c r="D8326" t="s">
        <v>371</v>
      </c>
      <c r="E8326">
        <v>616100</v>
      </c>
      <c r="F8326" t="s">
        <v>24196</v>
      </c>
      <c r="G8326" s="7">
        <v>640.52</v>
      </c>
    </row>
    <row r="8327" spans="1:7" x14ac:dyDescent="0.3">
      <c r="A8327" s="310">
        <v>3022045</v>
      </c>
      <c r="B8327" t="s">
        <v>24231</v>
      </c>
      <c r="C8327" t="s">
        <v>43</v>
      </c>
      <c r="D8327" t="s">
        <v>373</v>
      </c>
      <c r="E8327">
        <v>615130</v>
      </c>
      <c r="F8327" t="s">
        <v>24196</v>
      </c>
      <c r="G8327" s="7">
        <v>2056.2199999999998</v>
      </c>
    </row>
    <row r="8328" spans="1:7" x14ac:dyDescent="0.3">
      <c r="A8328" s="310">
        <v>3022045</v>
      </c>
      <c r="B8328" t="s">
        <v>24231</v>
      </c>
      <c r="C8328" t="s">
        <v>43</v>
      </c>
      <c r="D8328" t="s">
        <v>373</v>
      </c>
      <c r="E8328">
        <v>615130</v>
      </c>
      <c r="F8328" t="s">
        <v>24196</v>
      </c>
      <c r="G8328" s="7">
        <v>-0.94</v>
      </c>
    </row>
    <row r="8329" spans="1:7" x14ac:dyDescent="0.3">
      <c r="A8329" s="310">
        <v>3022045</v>
      </c>
      <c r="B8329" t="s">
        <v>24231</v>
      </c>
      <c r="C8329" t="s">
        <v>43</v>
      </c>
      <c r="D8329" t="s">
        <v>371</v>
      </c>
      <c r="E8329">
        <v>615100</v>
      </c>
      <c r="F8329" t="s">
        <v>24196</v>
      </c>
      <c r="G8329" s="7">
        <v>-0.01</v>
      </c>
    </row>
    <row r="8330" spans="1:7" x14ac:dyDescent="0.3">
      <c r="A8330" s="310">
        <v>3022045</v>
      </c>
      <c r="B8330" t="s">
        <v>24231</v>
      </c>
      <c r="C8330" t="s">
        <v>43</v>
      </c>
      <c r="D8330" t="s">
        <v>373</v>
      </c>
      <c r="E8330">
        <v>615130</v>
      </c>
      <c r="F8330" t="s">
        <v>24196</v>
      </c>
      <c r="G8330" s="7">
        <v>73.81</v>
      </c>
    </row>
    <row r="8331" spans="1:7" x14ac:dyDescent="0.3">
      <c r="A8331" s="310">
        <v>3022045</v>
      </c>
      <c r="B8331" t="s">
        <v>24231</v>
      </c>
      <c r="C8331" t="s">
        <v>43</v>
      </c>
      <c r="D8331" t="s">
        <v>377</v>
      </c>
      <c r="E8331">
        <v>611110</v>
      </c>
      <c r="F8331" t="s">
        <v>24196</v>
      </c>
      <c r="G8331" s="7">
        <v>456.48</v>
      </c>
    </row>
    <row r="8332" spans="1:7" x14ac:dyDescent="0.3">
      <c r="A8332" s="310">
        <v>3022045</v>
      </c>
      <c r="B8332" t="s">
        <v>24231</v>
      </c>
      <c r="C8332" t="s">
        <v>43</v>
      </c>
      <c r="D8332" t="s">
        <v>374</v>
      </c>
      <c r="E8332">
        <v>615120</v>
      </c>
      <c r="F8332" t="s">
        <v>24196</v>
      </c>
      <c r="G8332" s="7">
        <v>-34.81</v>
      </c>
    </row>
    <row r="8333" spans="1:7" x14ac:dyDescent="0.3">
      <c r="A8333" s="310">
        <v>3022045</v>
      </c>
      <c r="B8333" t="s">
        <v>24231</v>
      </c>
      <c r="C8333" t="s">
        <v>43</v>
      </c>
      <c r="D8333" t="s">
        <v>374</v>
      </c>
      <c r="E8333">
        <v>615120</v>
      </c>
      <c r="F8333" t="s">
        <v>24196</v>
      </c>
      <c r="G8333" s="7">
        <v>-0.01</v>
      </c>
    </row>
    <row r="8334" spans="1:7" x14ac:dyDescent="0.3">
      <c r="A8334" s="310">
        <v>3022045</v>
      </c>
      <c r="B8334" t="s">
        <v>24231</v>
      </c>
      <c r="C8334" t="s">
        <v>43</v>
      </c>
      <c r="D8334" t="s">
        <v>373</v>
      </c>
      <c r="E8334">
        <v>615130</v>
      </c>
      <c r="F8334" t="s">
        <v>24196</v>
      </c>
      <c r="G8334" s="7">
        <v>-0.94</v>
      </c>
    </row>
    <row r="8335" spans="1:7" x14ac:dyDescent="0.3">
      <c r="A8335" s="310">
        <v>3022045</v>
      </c>
      <c r="B8335" t="s">
        <v>24231</v>
      </c>
      <c r="C8335" t="s">
        <v>43</v>
      </c>
      <c r="D8335" t="s">
        <v>373</v>
      </c>
      <c r="E8335">
        <v>615130</v>
      </c>
      <c r="F8335" t="s">
        <v>24196</v>
      </c>
      <c r="G8335" s="7">
        <v>56.13</v>
      </c>
    </row>
    <row r="8336" spans="1:7" x14ac:dyDescent="0.3">
      <c r="A8336" s="310">
        <v>3022045</v>
      </c>
      <c r="B8336" t="s">
        <v>24231</v>
      </c>
      <c r="C8336" t="s">
        <v>43</v>
      </c>
      <c r="D8336" t="s">
        <v>373</v>
      </c>
      <c r="E8336">
        <v>615130</v>
      </c>
      <c r="F8336" t="s">
        <v>24196</v>
      </c>
      <c r="G8336" s="7">
        <v>-0.94</v>
      </c>
    </row>
    <row r="8337" spans="1:7" x14ac:dyDescent="0.3">
      <c r="A8337" s="310">
        <v>3022045</v>
      </c>
      <c r="B8337" t="s">
        <v>24231</v>
      </c>
      <c r="C8337" t="s">
        <v>43</v>
      </c>
      <c r="D8337" t="s">
        <v>374</v>
      </c>
      <c r="E8337">
        <v>615120</v>
      </c>
      <c r="F8337" t="s">
        <v>24196</v>
      </c>
      <c r="G8337" s="7">
        <v>0.01</v>
      </c>
    </row>
    <row r="8338" spans="1:7" x14ac:dyDescent="0.3">
      <c r="A8338" s="310">
        <v>3022045</v>
      </c>
      <c r="B8338" t="s">
        <v>24231</v>
      </c>
      <c r="C8338" t="s">
        <v>43</v>
      </c>
      <c r="D8338" t="s">
        <v>373</v>
      </c>
      <c r="E8338">
        <v>615130</v>
      </c>
      <c r="F8338" t="s">
        <v>24196</v>
      </c>
      <c r="G8338" s="7">
        <v>-0.01</v>
      </c>
    </row>
    <row r="8339" spans="1:7" x14ac:dyDescent="0.3">
      <c r="A8339" s="310">
        <v>3022045</v>
      </c>
      <c r="B8339" t="s">
        <v>24231</v>
      </c>
      <c r="C8339" t="s">
        <v>43</v>
      </c>
      <c r="D8339" t="s">
        <v>373</v>
      </c>
      <c r="E8339">
        <v>615130</v>
      </c>
      <c r="F8339" t="s">
        <v>24196</v>
      </c>
      <c r="G8339" s="7">
        <v>-56.13</v>
      </c>
    </row>
    <row r="8340" spans="1:7" x14ac:dyDescent="0.3">
      <c r="A8340" s="310">
        <v>3022045</v>
      </c>
      <c r="B8340" t="s">
        <v>24231</v>
      </c>
      <c r="C8340" t="s">
        <v>43</v>
      </c>
      <c r="D8340" t="s">
        <v>373</v>
      </c>
      <c r="E8340">
        <v>615130</v>
      </c>
      <c r="F8340" t="s">
        <v>24196</v>
      </c>
      <c r="G8340" s="7">
        <v>3.95</v>
      </c>
    </row>
    <row r="8341" spans="1:7" x14ac:dyDescent="0.3">
      <c r="A8341" s="310">
        <v>3022045</v>
      </c>
      <c r="B8341" t="s">
        <v>24231</v>
      </c>
      <c r="C8341" t="s">
        <v>43</v>
      </c>
      <c r="D8341" t="s">
        <v>373</v>
      </c>
      <c r="E8341">
        <v>615130</v>
      </c>
      <c r="F8341" t="s">
        <v>24196</v>
      </c>
      <c r="G8341" s="7">
        <v>56.13</v>
      </c>
    </row>
    <row r="8342" spans="1:7" x14ac:dyDescent="0.3">
      <c r="A8342" s="310">
        <v>3022045</v>
      </c>
      <c r="B8342" t="s">
        <v>24231</v>
      </c>
      <c r="C8342" t="s">
        <v>43</v>
      </c>
      <c r="D8342" t="s">
        <v>373</v>
      </c>
      <c r="E8342">
        <v>615130</v>
      </c>
      <c r="F8342" t="s">
        <v>24196</v>
      </c>
      <c r="G8342" s="7">
        <v>9.1</v>
      </c>
    </row>
    <row r="8343" spans="1:7" x14ac:dyDescent="0.3">
      <c r="A8343" s="310">
        <v>3022045</v>
      </c>
      <c r="B8343" t="s">
        <v>24231</v>
      </c>
      <c r="C8343" t="s">
        <v>43</v>
      </c>
      <c r="D8343" t="s">
        <v>373</v>
      </c>
      <c r="E8343">
        <v>615130</v>
      </c>
      <c r="F8343" t="s">
        <v>24196</v>
      </c>
      <c r="G8343" s="7">
        <v>-33.78</v>
      </c>
    </row>
    <row r="8344" spans="1:7" x14ac:dyDescent="0.3">
      <c r="A8344" s="310">
        <v>3022045</v>
      </c>
      <c r="B8344" t="s">
        <v>24231</v>
      </c>
      <c r="C8344" t="s">
        <v>43</v>
      </c>
      <c r="D8344" t="s">
        <v>373</v>
      </c>
      <c r="E8344">
        <v>615130</v>
      </c>
      <c r="F8344" t="s">
        <v>24196</v>
      </c>
      <c r="G8344" s="7">
        <v>-0.01</v>
      </c>
    </row>
    <row r="8345" spans="1:7" x14ac:dyDescent="0.3">
      <c r="A8345" s="310">
        <v>3022045</v>
      </c>
      <c r="B8345" t="s">
        <v>24231</v>
      </c>
      <c r="C8345" t="s">
        <v>43</v>
      </c>
      <c r="D8345" t="s">
        <v>373</v>
      </c>
      <c r="E8345">
        <v>616160</v>
      </c>
      <c r="F8345" t="s">
        <v>24196</v>
      </c>
      <c r="G8345" s="7">
        <v>233.67</v>
      </c>
    </row>
    <row r="8346" spans="1:7" x14ac:dyDescent="0.3">
      <c r="A8346" s="310">
        <v>3022045</v>
      </c>
      <c r="B8346" t="s">
        <v>24231</v>
      </c>
      <c r="C8346" t="s">
        <v>43</v>
      </c>
      <c r="D8346" t="s">
        <v>371</v>
      </c>
      <c r="E8346">
        <v>615100</v>
      </c>
      <c r="F8346" t="s">
        <v>24196</v>
      </c>
      <c r="G8346" s="7">
        <v>-158.31</v>
      </c>
    </row>
    <row r="8347" spans="1:7" x14ac:dyDescent="0.3">
      <c r="A8347" s="310">
        <v>3022045</v>
      </c>
      <c r="B8347" t="s">
        <v>24231</v>
      </c>
      <c r="C8347" t="s">
        <v>43</v>
      </c>
      <c r="D8347" t="s">
        <v>373</v>
      </c>
      <c r="E8347">
        <v>615130</v>
      </c>
      <c r="F8347" t="s">
        <v>24196</v>
      </c>
      <c r="G8347" s="7">
        <v>-35.72</v>
      </c>
    </row>
    <row r="8348" spans="1:7" x14ac:dyDescent="0.3">
      <c r="A8348" s="310">
        <v>3022045</v>
      </c>
      <c r="B8348" t="s">
        <v>24231</v>
      </c>
      <c r="C8348" t="s">
        <v>43</v>
      </c>
      <c r="D8348" t="s">
        <v>373</v>
      </c>
      <c r="E8348">
        <v>615130</v>
      </c>
      <c r="F8348" t="s">
        <v>24196</v>
      </c>
      <c r="G8348" s="7">
        <v>69.55</v>
      </c>
    </row>
    <row r="8349" spans="1:7" x14ac:dyDescent="0.3">
      <c r="A8349" s="310">
        <v>3022045</v>
      </c>
      <c r="B8349" t="s">
        <v>24231</v>
      </c>
      <c r="C8349" t="s">
        <v>43</v>
      </c>
      <c r="D8349" t="s">
        <v>377</v>
      </c>
      <c r="E8349">
        <v>611110</v>
      </c>
      <c r="F8349" t="s">
        <v>24196</v>
      </c>
      <c r="G8349" s="7">
        <v>456.48</v>
      </c>
    </row>
    <row r="8350" spans="1:7" x14ac:dyDescent="0.3">
      <c r="A8350" s="310">
        <v>3022045</v>
      </c>
      <c r="B8350" t="s">
        <v>24231</v>
      </c>
      <c r="C8350" t="s">
        <v>43</v>
      </c>
      <c r="D8350" t="s">
        <v>377</v>
      </c>
      <c r="E8350">
        <v>611110</v>
      </c>
      <c r="F8350" t="s">
        <v>24196</v>
      </c>
      <c r="G8350" s="7">
        <v>5.61</v>
      </c>
    </row>
    <row r="8351" spans="1:7" x14ac:dyDescent="0.3">
      <c r="A8351" s="310">
        <v>3022045</v>
      </c>
      <c r="B8351" t="s">
        <v>24231</v>
      </c>
      <c r="C8351" t="s">
        <v>43</v>
      </c>
      <c r="D8351" t="s">
        <v>377</v>
      </c>
      <c r="E8351">
        <v>611120</v>
      </c>
      <c r="F8351" t="s">
        <v>24196</v>
      </c>
      <c r="G8351" s="7">
        <v>102.38</v>
      </c>
    </row>
    <row r="8352" spans="1:7" x14ac:dyDescent="0.3">
      <c r="A8352" s="310">
        <v>3022045</v>
      </c>
      <c r="B8352" t="s">
        <v>24231</v>
      </c>
      <c r="C8352" t="s">
        <v>43</v>
      </c>
      <c r="D8352" t="s">
        <v>377</v>
      </c>
      <c r="E8352">
        <v>611110</v>
      </c>
      <c r="F8352" t="s">
        <v>24196</v>
      </c>
      <c r="G8352" s="7">
        <v>14.73</v>
      </c>
    </row>
    <row r="8353" spans="1:7" x14ac:dyDescent="0.3">
      <c r="A8353" s="310">
        <v>3022045</v>
      </c>
      <c r="B8353" t="s">
        <v>24231</v>
      </c>
      <c r="C8353" t="s">
        <v>43</v>
      </c>
      <c r="D8353" t="s">
        <v>373</v>
      </c>
      <c r="E8353">
        <v>615130</v>
      </c>
      <c r="F8353" t="s">
        <v>24196</v>
      </c>
      <c r="G8353" s="7">
        <v>0.01</v>
      </c>
    </row>
    <row r="8354" spans="1:7" x14ac:dyDescent="0.3">
      <c r="A8354" s="310">
        <v>3022045</v>
      </c>
      <c r="B8354" t="s">
        <v>24231</v>
      </c>
      <c r="C8354" t="s">
        <v>43</v>
      </c>
      <c r="D8354" t="s">
        <v>373</v>
      </c>
      <c r="E8354">
        <v>615130</v>
      </c>
      <c r="F8354" t="s">
        <v>24196</v>
      </c>
      <c r="G8354" s="7">
        <v>77.930000000000007</v>
      </c>
    </row>
    <row r="8355" spans="1:7" x14ac:dyDescent="0.3">
      <c r="A8355" s="310">
        <v>3022045</v>
      </c>
      <c r="B8355" t="s">
        <v>24231</v>
      </c>
      <c r="C8355" t="s">
        <v>43</v>
      </c>
      <c r="D8355" t="s">
        <v>373</v>
      </c>
      <c r="E8355">
        <v>615130</v>
      </c>
      <c r="F8355" t="s">
        <v>24196</v>
      </c>
      <c r="G8355" s="7">
        <v>-0.94</v>
      </c>
    </row>
    <row r="8356" spans="1:7" x14ac:dyDescent="0.3">
      <c r="A8356" s="310">
        <v>3022045</v>
      </c>
      <c r="B8356" t="s">
        <v>24231</v>
      </c>
      <c r="C8356" t="s">
        <v>43</v>
      </c>
      <c r="D8356" t="s">
        <v>373</v>
      </c>
      <c r="E8356">
        <v>615130</v>
      </c>
      <c r="F8356" t="s">
        <v>24196</v>
      </c>
      <c r="G8356" s="7">
        <v>-0.01</v>
      </c>
    </row>
    <row r="8357" spans="1:7" x14ac:dyDescent="0.3">
      <c r="A8357" s="310">
        <v>3022045</v>
      </c>
      <c r="B8357" t="s">
        <v>24231</v>
      </c>
      <c r="C8357" t="s">
        <v>43</v>
      </c>
      <c r="D8357" t="s">
        <v>371</v>
      </c>
      <c r="E8357">
        <v>615100</v>
      </c>
      <c r="F8357" t="s">
        <v>24196</v>
      </c>
      <c r="G8357" s="7">
        <v>3535.83</v>
      </c>
    </row>
    <row r="8358" spans="1:7" x14ac:dyDescent="0.3">
      <c r="A8358" s="310">
        <v>3022045</v>
      </c>
      <c r="B8358" t="s">
        <v>24231</v>
      </c>
      <c r="C8358" t="s">
        <v>43</v>
      </c>
      <c r="D8358" t="s">
        <v>373</v>
      </c>
      <c r="E8358">
        <v>615130</v>
      </c>
      <c r="F8358" t="s">
        <v>24196</v>
      </c>
      <c r="G8358" s="7">
        <v>56.13</v>
      </c>
    </row>
    <row r="8359" spans="1:7" x14ac:dyDescent="0.3">
      <c r="A8359" s="310">
        <v>3022045</v>
      </c>
      <c r="B8359" t="s">
        <v>24231</v>
      </c>
      <c r="C8359" t="s">
        <v>43</v>
      </c>
      <c r="D8359" t="s">
        <v>371</v>
      </c>
      <c r="E8359">
        <v>616100</v>
      </c>
      <c r="F8359" t="s">
        <v>24196</v>
      </c>
      <c r="G8359" s="7">
        <v>865.42</v>
      </c>
    </row>
    <row r="8360" spans="1:7" x14ac:dyDescent="0.3">
      <c r="A8360" s="310">
        <v>3022045</v>
      </c>
      <c r="B8360" t="s">
        <v>24231</v>
      </c>
      <c r="C8360" t="s">
        <v>43</v>
      </c>
      <c r="D8360" t="s">
        <v>373</v>
      </c>
      <c r="E8360">
        <v>615130</v>
      </c>
      <c r="F8360" t="s">
        <v>24196</v>
      </c>
      <c r="G8360" s="7">
        <v>103.9</v>
      </c>
    </row>
    <row r="8361" spans="1:7" x14ac:dyDescent="0.3">
      <c r="A8361" s="310">
        <v>3022045</v>
      </c>
      <c r="B8361" t="s">
        <v>24231</v>
      </c>
      <c r="C8361" t="s">
        <v>43</v>
      </c>
      <c r="D8361" t="s">
        <v>373</v>
      </c>
      <c r="E8361">
        <v>615130</v>
      </c>
      <c r="F8361" t="s">
        <v>24196</v>
      </c>
      <c r="G8361" s="7">
        <v>33.78</v>
      </c>
    </row>
    <row r="8362" spans="1:7" x14ac:dyDescent="0.3">
      <c r="A8362" s="310">
        <v>3022045</v>
      </c>
      <c r="B8362" t="s">
        <v>24231</v>
      </c>
      <c r="C8362" t="s">
        <v>43</v>
      </c>
      <c r="D8362" t="s">
        <v>374</v>
      </c>
      <c r="E8362">
        <v>615120</v>
      </c>
      <c r="F8362" t="s">
        <v>24196</v>
      </c>
      <c r="G8362" s="7">
        <v>-34.81</v>
      </c>
    </row>
    <row r="8363" spans="1:7" x14ac:dyDescent="0.3">
      <c r="A8363" s="310">
        <v>3022045</v>
      </c>
      <c r="B8363" t="s">
        <v>24231</v>
      </c>
      <c r="C8363" t="s">
        <v>43</v>
      </c>
      <c r="D8363" t="s">
        <v>373</v>
      </c>
      <c r="E8363">
        <v>615130</v>
      </c>
      <c r="F8363" t="s">
        <v>24196</v>
      </c>
      <c r="G8363" s="7">
        <v>1739.88</v>
      </c>
    </row>
    <row r="8364" spans="1:7" x14ac:dyDescent="0.3">
      <c r="A8364" s="310">
        <v>3022045</v>
      </c>
      <c r="B8364" t="s">
        <v>24231</v>
      </c>
      <c r="C8364" t="s">
        <v>43</v>
      </c>
      <c r="D8364" t="s">
        <v>377</v>
      </c>
      <c r="E8364">
        <v>611130</v>
      </c>
      <c r="F8364" t="s">
        <v>24196</v>
      </c>
      <c r="G8364" s="7">
        <v>81.11</v>
      </c>
    </row>
    <row r="8365" spans="1:7" x14ac:dyDescent="0.3">
      <c r="A8365" s="310">
        <v>3022045</v>
      </c>
      <c r="B8365" t="s">
        <v>24231</v>
      </c>
      <c r="C8365" t="s">
        <v>43</v>
      </c>
      <c r="D8365" t="s">
        <v>373</v>
      </c>
      <c r="E8365">
        <v>615130</v>
      </c>
      <c r="F8365" t="s">
        <v>24196</v>
      </c>
      <c r="G8365" s="7">
        <v>554.83000000000004</v>
      </c>
    </row>
    <row r="8366" spans="1:7" x14ac:dyDescent="0.3">
      <c r="A8366" s="310">
        <v>3022045</v>
      </c>
      <c r="B8366" t="s">
        <v>24231</v>
      </c>
      <c r="C8366" t="s">
        <v>43</v>
      </c>
      <c r="D8366" t="s">
        <v>373</v>
      </c>
      <c r="E8366">
        <v>617150</v>
      </c>
      <c r="F8366" t="s">
        <v>24196</v>
      </c>
      <c r="G8366" s="7">
        <v>5.61</v>
      </c>
    </row>
    <row r="8367" spans="1:7" x14ac:dyDescent="0.3">
      <c r="A8367" s="310">
        <v>3022045</v>
      </c>
      <c r="B8367" t="s">
        <v>24231</v>
      </c>
      <c r="C8367" t="s">
        <v>43</v>
      </c>
      <c r="D8367" t="s">
        <v>377</v>
      </c>
      <c r="E8367">
        <v>611110</v>
      </c>
      <c r="F8367" t="s">
        <v>24196</v>
      </c>
      <c r="G8367" s="7">
        <v>0.01</v>
      </c>
    </row>
    <row r="8368" spans="1:7" x14ac:dyDescent="0.3">
      <c r="A8368" s="310">
        <v>3022045</v>
      </c>
      <c r="B8368" t="s">
        <v>24231</v>
      </c>
      <c r="C8368" t="s">
        <v>43</v>
      </c>
      <c r="D8368" t="s">
        <v>373</v>
      </c>
      <c r="E8368">
        <v>615130</v>
      </c>
      <c r="F8368" t="s">
        <v>24196</v>
      </c>
      <c r="G8368" s="7">
        <v>-65.38</v>
      </c>
    </row>
    <row r="8369" spans="1:7" x14ac:dyDescent="0.3">
      <c r="A8369" s="310">
        <v>3022045</v>
      </c>
      <c r="B8369" t="s">
        <v>24231</v>
      </c>
      <c r="C8369" t="s">
        <v>43</v>
      </c>
      <c r="D8369" t="s">
        <v>371</v>
      </c>
      <c r="E8369">
        <v>615100</v>
      </c>
      <c r="F8369" t="s">
        <v>24196</v>
      </c>
      <c r="G8369" s="7">
        <v>11.77</v>
      </c>
    </row>
    <row r="8370" spans="1:7" x14ac:dyDescent="0.3">
      <c r="A8370" s="310">
        <v>3022045</v>
      </c>
      <c r="B8370" t="s">
        <v>24231</v>
      </c>
      <c r="C8370" t="s">
        <v>43</v>
      </c>
      <c r="D8370" t="s">
        <v>377</v>
      </c>
      <c r="E8370">
        <v>611110</v>
      </c>
      <c r="F8370" t="s">
        <v>24196</v>
      </c>
      <c r="G8370" s="7">
        <v>-0.01</v>
      </c>
    </row>
    <row r="8371" spans="1:7" x14ac:dyDescent="0.3">
      <c r="A8371" s="310">
        <v>3022045</v>
      </c>
      <c r="B8371" t="s">
        <v>24231</v>
      </c>
      <c r="C8371" t="s">
        <v>43</v>
      </c>
      <c r="D8371" t="s">
        <v>371</v>
      </c>
      <c r="E8371">
        <v>615100</v>
      </c>
      <c r="F8371" t="s">
        <v>24196</v>
      </c>
      <c r="G8371" s="7">
        <v>-158.31</v>
      </c>
    </row>
    <row r="8372" spans="1:7" x14ac:dyDescent="0.3">
      <c r="A8372" s="310">
        <v>3022045</v>
      </c>
      <c r="B8372" t="s">
        <v>24231</v>
      </c>
      <c r="C8372" t="s">
        <v>43</v>
      </c>
      <c r="D8372" t="s">
        <v>371</v>
      </c>
      <c r="E8372">
        <v>615100</v>
      </c>
      <c r="F8372" t="s">
        <v>24196</v>
      </c>
      <c r="G8372" s="7">
        <v>-158.31</v>
      </c>
    </row>
    <row r="8373" spans="1:7" x14ac:dyDescent="0.3">
      <c r="A8373" s="310">
        <v>3022045</v>
      </c>
      <c r="B8373" t="s">
        <v>24231</v>
      </c>
      <c r="C8373" t="s">
        <v>43</v>
      </c>
      <c r="D8373" t="s">
        <v>373</v>
      </c>
      <c r="E8373">
        <v>615130</v>
      </c>
      <c r="F8373" t="s">
        <v>24196</v>
      </c>
      <c r="G8373" s="7">
        <v>-0.94</v>
      </c>
    </row>
    <row r="8374" spans="1:7" x14ac:dyDescent="0.3">
      <c r="A8374" s="310">
        <v>3022045</v>
      </c>
      <c r="B8374" t="s">
        <v>24231</v>
      </c>
      <c r="C8374" t="s">
        <v>43</v>
      </c>
      <c r="D8374" t="s">
        <v>373</v>
      </c>
      <c r="E8374">
        <v>615130</v>
      </c>
      <c r="F8374" t="s">
        <v>24196</v>
      </c>
      <c r="G8374" s="7">
        <v>2.59</v>
      </c>
    </row>
    <row r="8375" spans="1:7" x14ac:dyDescent="0.3">
      <c r="A8375" s="310">
        <v>3022045</v>
      </c>
      <c r="B8375" t="s">
        <v>24231</v>
      </c>
      <c r="C8375" t="s">
        <v>43</v>
      </c>
      <c r="D8375" t="s">
        <v>373</v>
      </c>
      <c r="E8375">
        <v>615130</v>
      </c>
      <c r="F8375" t="s">
        <v>24196</v>
      </c>
      <c r="G8375" s="7">
        <v>56.13</v>
      </c>
    </row>
    <row r="8376" spans="1:7" x14ac:dyDescent="0.3">
      <c r="A8376" s="310">
        <v>3022045</v>
      </c>
      <c r="B8376" t="s">
        <v>24231</v>
      </c>
      <c r="C8376" t="s">
        <v>43</v>
      </c>
      <c r="D8376" t="s">
        <v>377</v>
      </c>
      <c r="E8376">
        <v>611110</v>
      </c>
      <c r="F8376" t="s">
        <v>24196</v>
      </c>
      <c r="G8376" s="7">
        <v>18.420000000000002</v>
      </c>
    </row>
    <row r="8377" spans="1:7" x14ac:dyDescent="0.3">
      <c r="A8377" s="310">
        <v>3022045</v>
      </c>
      <c r="B8377" t="s">
        <v>24231</v>
      </c>
      <c r="C8377" t="s">
        <v>43</v>
      </c>
      <c r="D8377" t="s">
        <v>371</v>
      </c>
      <c r="E8377">
        <v>615100</v>
      </c>
      <c r="F8377" t="s">
        <v>24196</v>
      </c>
      <c r="G8377" s="7">
        <v>-158.31</v>
      </c>
    </row>
    <row r="8378" spans="1:7" x14ac:dyDescent="0.3">
      <c r="A8378" s="310">
        <v>3022045</v>
      </c>
      <c r="B8378" t="s">
        <v>24231</v>
      </c>
      <c r="C8378" t="s">
        <v>43</v>
      </c>
      <c r="D8378" t="s">
        <v>373</v>
      </c>
      <c r="E8378">
        <v>615130</v>
      </c>
      <c r="F8378" t="s">
        <v>24196</v>
      </c>
      <c r="G8378" s="7">
        <v>56.13</v>
      </c>
    </row>
    <row r="8379" spans="1:7" x14ac:dyDescent="0.3">
      <c r="A8379" s="310">
        <v>3022045</v>
      </c>
      <c r="B8379" t="s">
        <v>24231</v>
      </c>
      <c r="C8379" t="s">
        <v>43</v>
      </c>
      <c r="D8379" t="s">
        <v>371</v>
      </c>
      <c r="E8379">
        <v>615100</v>
      </c>
      <c r="F8379" t="s">
        <v>24196</v>
      </c>
      <c r="G8379" s="7">
        <v>9</v>
      </c>
    </row>
    <row r="8380" spans="1:7" x14ac:dyDescent="0.3">
      <c r="A8380" s="310">
        <v>3022045</v>
      </c>
      <c r="B8380" t="s">
        <v>24231</v>
      </c>
      <c r="C8380" t="s">
        <v>43</v>
      </c>
      <c r="D8380" t="s">
        <v>374</v>
      </c>
      <c r="E8380">
        <v>615120</v>
      </c>
      <c r="F8380" t="s">
        <v>24196</v>
      </c>
      <c r="G8380" s="7">
        <v>34.81</v>
      </c>
    </row>
    <row r="8381" spans="1:7" x14ac:dyDescent="0.3">
      <c r="A8381" s="310">
        <v>3022045</v>
      </c>
      <c r="B8381" t="s">
        <v>24231</v>
      </c>
      <c r="C8381" t="s">
        <v>43</v>
      </c>
      <c r="D8381" t="s">
        <v>373</v>
      </c>
      <c r="E8381">
        <v>615130</v>
      </c>
      <c r="F8381" t="s">
        <v>24196</v>
      </c>
      <c r="G8381" s="7">
        <v>-35.72</v>
      </c>
    </row>
    <row r="8382" spans="1:7" x14ac:dyDescent="0.3">
      <c r="A8382" s="310">
        <v>3022045</v>
      </c>
      <c r="B8382" t="s">
        <v>24231</v>
      </c>
      <c r="C8382" t="s">
        <v>43</v>
      </c>
      <c r="D8382" t="s">
        <v>373</v>
      </c>
      <c r="E8382">
        <v>615130</v>
      </c>
      <c r="F8382" t="s">
        <v>24196</v>
      </c>
      <c r="G8382" s="7">
        <v>-56.13</v>
      </c>
    </row>
    <row r="8383" spans="1:7" x14ac:dyDescent="0.3">
      <c r="A8383" s="310">
        <v>3022045</v>
      </c>
      <c r="B8383" t="s">
        <v>24231</v>
      </c>
      <c r="C8383" t="s">
        <v>43</v>
      </c>
      <c r="D8383" t="s">
        <v>373</v>
      </c>
      <c r="E8383">
        <v>617150</v>
      </c>
      <c r="F8383" t="s">
        <v>24196</v>
      </c>
      <c r="G8383" s="7">
        <v>5.75</v>
      </c>
    </row>
    <row r="8384" spans="1:7" x14ac:dyDescent="0.3">
      <c r="A8384" s="310">
        <v>3022045</v>
      </c>
      <c r="B8384" t="s">
        <v>24231</v>
      </c>
      <c r="C8384" t="s">
        <v>43</v>
      </c>
      <c r="D8384" t="s">
        <v>374</v>
      </c>
      <c r="E8384">
        <v>615120</v>
      </c>
      <c r="F8384" t="s">
        <v>24196</v>
      </c>
      <c r="G8384" s="7">
        <v>34.81</v>
      </c>
    </row>
    <row r="8385" spans="1:7" x14ac:dyDescent="0.3">
      <c r="A8385" s="310">
        <v>3022045</v>
      </c>
      <c r="B8385" t="s">
        <v>24231</v>
      </c>
      <c r="C8385" t="s">
        <v>43</v>
      </c>
      <c r="D8385" t="s">
        <v>373</v>
      </c>
      <c r="E8385">
        <v>615130</v>
      </c>
      <c r="F8385" t="s">
        <v>24196</v>
      </c>
      <c r="G8385" s="7">
        <v>-56.13</v>
      </c>
    </row>
    <row r="8386" spans="1:7" x14ac:dyDescent="0.3">
      <c r="A8386" s="310">
        <v>3022045</v>
      </c>
      <c r="B8386" t="s">
        <v>24231</v>
      </c>
      <c r="C8386" t="s">
        <v>43</v>
      </c>
      <c r="D8386" t="s">
        <v>377</v>
      </c>
      <c r="E8386">
        <v>611110</v>
      </c>
      <c r="F8386" t="s">
        <v>24196</v>
      </c>
      <c r="G8386" s="7">
        <v>14.73</v>
      </c>
    </row>
    <row r="8387" spans="1:7" x14ac:dyDescent="0.3">
      <c r="A8387" s="310">
        <v>3022045</v>
      </c>
      <c r="B8387" t="s">
        <v>24231</v>
      </c>
      <c r="C8387" t="s">
        <v>43</v>
      </c>
      <c r="D8387" t="s">
        <v>373</v>
      </c>
      <c r="E8387">
        <v>615130</v>
      </c>
      <c r="F8387" t="s">
        <v>24196</v>
      </c>
      <c r="G8387" s="7">
        <v>0.01</v>
      </c>
    </row>
    <row r="8388" spans="1:7" x14ac:dyDescent="0.3">
      <c r="A8388" s="310">
        <v>3022045</v>
      </c>
      <c r="B8388" t="s">
        <v>24231</v>
      </c>
      <c r="C8388" t="s">
        <v>43</v>
      </c>
      <c r="D8388" t="s">
        <v>377</v>
      </c>
      <c r="E8388">
        <v>611110</v>
      </c>
      <c r="F8388" t="s">
        <v>24196</v>
      </c>
      <c r="G8388" s="7">
        <v>0.01</v>
      </c>
    </row>
    <row r="8389" spans="1:7" x14ac:dyDescent="0.3">
      <c r="A8389" s="310">
        <v>3022045</v>
      </c>
      <c r="B8389" t="s">
        <v>24231</v>
      </c>
      <c r="C8389" t="s">
        <v>43</v>
      </c>
      <c r="D8389" t="s">
        <v>373</v>
      </c>
      <c r="E8389">
        <v>615130</v>
      </c>
      <c r="F8389" t="s">
        <v>24196</v>
      </c>
      <c r="G8389" s="7">
        <v>-2.59</v>
      </c>
    </row>
    <row r="8390" spans="1:7" x14ac:dyDescent="0.3">
      <c r="A8390" s="310">
        <v>3022045</v>
      </c>
      <c r="B8390" t="s">
        <v>24231</v>
      </c>
      <c r="C8390" t="s">
        <v>43</v>
      </c>
      <c r="D8390" t="s">
        <v>373</v>
      </c>
      <c r="E8390">
        <v>615130</v>
      </c>
      <c r="F8390" t="s">
        <v>24196</v>
      </c>
      <c r="G8390" s="7">
        <v>56.13</v>
      </c>
    </row>
    <row r="8391" spans="1:7" x14ac:dyDescent="0.3">
      <c r="A8391" s="310">
        <v>3022045</v>
      </c>
      <c r="B8391" t="s">
        <v>24231</v>
      </c>
      <c r="C8391" t="s">
        <v>43</v>
      </c>
      <c r="D8391" t="s">
        <v>373</v>
      </c>
      <c r="E8391">
        <v>615130</v>
      </c>
      <c r="F8391" t="s">
        <v>24196</v>
      </c>
      <c r="G8391" s="7">
        <v>2456.3200000000002</v>
      </c>
    </row>
    <row r="8392" spans="1:7" x14ac:dyDescent="0.3">
      <c r="A8392" s="310">
        <v>3022045</v>
      </c>
      <c r="B8392" t="s">
        <v>24231</v>
      </c>
      <c r="C8392" t="s">
        <v>43</v>
      </c>
      <c r="D8392" t="s">
        <v>377</v>
      </c>
      <c r="E8392">
        <v>611110</v>
      </c>
      <c r="F8392" t="s">
        <v>24196</v>
      </c>
      <c r="G8392" s="7">
        <v>397.58</v>
      </c>
    </row>
    <row r="8393" spans="1:7" x14ac:dyDescent="0.3">
      <c r="A8393" s="310">
        <v>3022045</v>
      </c>
      <c r="B8393" t="s">
        <v>24231</v>
      </c>
      <c r="C8393" t="s">
        <v>43</v>
      </c>
      <c r="D8393" t="s">
        <v>374</v>
      </c>
      <c r="E8393">
        <v>615120</v>
      </c>
      <c r="F8393" t="s">
        <v>24196</v>
      </c>
      <c r="G8393" s="7">
        <v>34.81</v>
      </c>
    </row>
    <row r="8394" spans="1:7" x14ac:dyDescent="0.3">
      <c r="A8394" s="310">
        <v>3022045</v>
      </c>
      <c r="B8394" t="s">
        <v>24231</v>
      </c>
      <c r="C8394" t="s">
        <v>43</v>
      </c>
      <c r="D8394" t="s">
        <v>374</v>
      </c>
      <c r="E8394">
        <v>615120</v>
      </c>
      <c r="F8394" t="s">
        <v>24196</v>
      </c>
      <c r="G8394" s="7">
        <v>-34.81</v>
      </c>
    </row>
    <row r="8395" spans="1:7" x14ac:dyDescent="0.3">
      <c r="A8395" s="310">
        <v>3022045</v>
      </c>
      <c r="B8395" t="s">
        <v>24231</v>
      </c>
      <c r="C8395" t="s">
        <v>43</v>
      </c>
      <c r="D8395" t="s">
        <v>373</v>
      </c>
      <c r="E8395">
        <v>615130</v>
      </c>
      <c r="F8395" t="s">
        <v>24196</v>
      </c>
      <c r="G8395" s="7">
        <v>-0.01</v>
      </c>
    </row>
    <row r="8396" spans="1:7" x14ac:dyDescent="0.3">
      <c r="A8396" s="310">
        <v>3022045</v>
      </c>
      <c r="B8396" t="s">
        <v>24231</v>
      </c>
      <c r="C8396" t="s">
        <v>43</v>
      </c>
      <c r="D8396" t="s">
        <v>377</v>
      </c>
      <c r="E8396">
        <v>611110</v>
      </c>
      <c r="F8396" t="s">
        <v>24196</v>
      </c>
      <c r="G8396" s="7">
        <v>14.73</v>
      </c>
    </row>
    <row r="8397" spans="1:7" x14ac:dyDescent="0.3">
      <c r="A8397" s="310">
        <v>3022045</v>
      </c>
      <c r="B8397" t="s">
        <v>24231</v>
      </c>
      <c r="C8397" t="s">
        <v>43</v>
      </c>
      <c r="D8397" t="s">
        <v>377</v>
      </c>
      <c r="E8397">
        <v>611110</v>
      </c>
      <c r="F8397" t="s">
        <v>24196</v>
      </c>
      <c r="G8397" s="7">
        <v>-14.73</v>
      </c>
    </row>
    <row r="8398" spans="1:7" x14ac:dyDescent="0.3">
      <c r="A8398" s="310">
        <v>3022045</v>
      </c>
      <c r="B8398" t="s">
        <v>24231</v>
      </c>
      <c r="C8398" t="s">
        <v>43</v>
      </c>
      <c r="D8398" t="s">
        <v>373</v>
      </c>
      <c r="E8398">
        <v>617150</v>
      </c>
      <c r="F8398" t="s">
        <v>24196</v>
      </c>
      <c r="G8398" s="7">
        <v>365.77</v>
      </c>
    </row>
    <row r="8399" spans="1:7" x14ac:dyDescent="0.3">
      <c r="A8399" s="310">
        <v>3022045</v>
      </c>
      <c r="B8399" t="s">
        <v>24231</v>
      </c>
      <c r="C8399" t="s">
        <v>43</v>
      </c>
      <c r="D8399" t="s">
        <v>374</v>
      </c>
      <c r="E8399">
        <v>615120</v>
      </c>
      <c r="F8399" t="s">
        <v>24196</v>
      </c>
      <c r="G8399" s="7">
        <v>0.01</v>
      </c>
    </row>
    <row r="8400" spans="1:7" x14ac:dyDescent="0.3">
      <c r="A8400" s="310">
        <v>3022045</v>
      </c>
      <c r="B8400" t="s">
        <v>24231</v>
      </c>
      <c r="C8400" t="s">
        <v>43</v>
      </c>
      <c r="D8400" t="s">
        <v>377</v>
      </c>
      <c r="E8400">
        <v>611110</v>
      </c>
      <c r="F8400" t="s">
        <v>24196</v>
      </c>
      <c r="G8400" s="7">
        <v>14.73</v>
      </c>
    </row>
    <row r="8401" spans="1:7" x14ac:dyDescent="0.3">
      <c r="A8401" s="310">
        <v>3022045</v>
      </c>
      <c r="B8401" t="s">
        <v>24231</v>
      </c>
      <c r="C8401" t="s">
        <v>43</v>
      </c>
      <c r="D8401" t="s">
        <v>374</v>
      </c>
      <c r="E8401">
        <v>615120</v>
      </c>
      <c r="F8401" t="s">
        <v>24196</v>
      </c>
      <c r="G8401" s="7">
        <v>34.81</v>
      </c>
    </row>
    <row r="8402" spans="1:7" x14ac:dyDescent="0.3">
      <c r="A8402" s="310">
        <v>3022045</v>
      </c>
      <c r="B8402" t="s">
        <v>24231</v>
      </c>
      <c r="C8402" t="s">
        <v>43</v>
      </c>
      <c r="D8402" t="s">
        <v>373</v>
      </c>
      <c r="E8402">
        <v>615130</v>
      </c>
      <c r="F8402" t="s">
        <v>24196</v>
      </c>
      <c r="G8402" s="7">
        <v>0.01</v>
      </c>
    </row>
    <row r="8403" spans="1:7" x14ac:dyDescent="0.3">
      <c r="A8403" s="310">
        <v>3022045</v>
      </c>
      <c r="B8403" t="s">
        <v>24231</v>
      </c>
      <c r="C8403" t="s">
        <v>43</v>
      </c>
      <c r="D8403" t="s">
        <v>373</v>
      </c>
      <c r="E8403">
        <v>615130</v>
      </c>
      <c r="F8403" t="s">
        <v>24196</v>
      </c>
      <c r="G8403" s="7">
        <v>-35.72</v>
      </c>
    </row>
    <row r="8404" spans="1:7" x14ac:dyDescent="0.3">
      <c r="A8404" s="310">
        <v>3022045</v>
      </c>
      <c r="B8404" t="s">
        <v>24231</v>
      </c>
      <c r="C8404" t="s">
        <v>43</v>
      </c>
      <c r="D8404" t="s">
        <v>373</v>
      </c>
      <c r="E8404">
        <v>615130</v>
      </c>
      <c r="F8404" t="s">
        <v>24196</v>
      </c>
      <c r="G8404" s="7">
        <v>28.2</v>
      </c>
    </row>
    <row r="8405" spans="1:7" x14ac:dyDescent="0.3">
      <c r="A8405" s="310">
        <v>3022045</v>
      </c>
      <c r="B8405" t="s">
        <v>24231</v>
      </c>
      <c r="C8405" t="s">
        <v>43</v>
      </c>
      <c r="D8405" t="s">
        <v>373</v>
      </c>
      <c r="E8405">
        <v>615130</v>
      </c>
      <c r="F8405" t="s">
        <v>24196</v>
      </c>
      <c r="G8405" s="7">
        <v>56.13</v>
      </c>
    </row>
    <row r="8406" spans="1:7" x14ac:dyDescent="0.3">
      <c r="A8406" s="310">
        <v>3022045</v>
      </c>
      <c r="B8406" t="s">
        <v>24231</v>
      </c>
      <c r="C8406" t="s">
        <v>43</v>
      </c>
      <c r="D8406" t="s">
        <v>373</v>
      </c>
      <c r="E8406">
        <v>615130</v>
      </c>
      <c r="F8406" t="s">
        <v>24196</v>
      </c>
      <c r="G8406" s="7">
        <v>77.930000000000007</v>
      </c>
    </row>
    <row r="8407" spans="1:7" x14ac:dyDescent="0.3">
      <c r="A8407" s="310">
        <v>3022045</v>
      </c>
      <c r="B8407" t="s">
        <v>24231</v>
      </c>
      <c r="C8407" t="s">
        <v>43</v>
      </c>
      <c r="D8407" t="s">
        <v>377</v>
      </c>
      <c r="E8407">
        <v>611120</v>
      </c>
      <c r="F8407" t="s">
        <v>24196</v>
      </c>
      <c r="G8407" s="7">
        <v>43.78</v>
      </c>
    </row>
    <row r="8408" spans="1:7" x14ac:dyDescent="0.3">
      <c r="A8408" s="310">
        <v>3022045</v>
      </c>
      <c r="B8408" t="s">
        <v>24231</v>
      </c>
      <c r="C8408" t="s">
        <v>43</v>
      </c>
      <c r="D8408" t="s">
        <v>374</v>
      </c>
      <c r="E8408">
        <v>615120</v>
      </c>
      <c r="F8408" t="s">
        <v>24196</v>
      </c>
      <c r="G8408" s="7">
        <v>7.33</v>
      </c>
    </row>
    <row r="8409" spans="1:7" x14ac:dyDescent="0.3">
      <c r="A8409" s="310">
        <v>3022045</v>
      </c>
      <c r="B8409" t="s">
        <v>24231</v>
      </c>
      <c r="C8409" t="s">
        <v>43</v>
      </c>
      <c r="D8409" t="s">
        <v>374</v>
      </c>
      <c r="E8409">
        <v>616120</v>
      </c>
      <c r="F8409" t="s">
        <v>24196</v>
      </c>
      <c r="G8409" s="7">
        <v>218.27</v>
      </c>
    </row>
    <row r="8410" spans="1:7" x14ac:dyDescent="0.3">
      <c r="A8410" s="310">
        <v>3022045</v>
      </c>
      <c r="B8410" t="s">
        <v>24231</v>
      </c>
      <c r="C8410" t="s">
        <v>43</v>
      </c>
      <c r="D8410" t="s">
        <v>377</v>
      </c>
      <c r="E8410">
        <v>611110</v>
      </c>
      <c r="F8410" t="s">
        <v>24196</v>
      </c>
      <c r="G8410" s="7">
        <v>27.18</v>
      </c>
    </row>
    <row r="8411" spans="1:7" x14ac:dyDescent="0.3">
      <c r="A8411" s="310">
        <v>3022045</v>
      </c>
      <c r="B8411" t="s">
        <v>24231</v>
      </c>
      <c r="C8411" t="s">
        <v>43</v>
      </c>
      <c r="D8411" t="s">
        <v>371</v>
      </c>
      <c r="E8411">
        <v>615100</v>
      </c>
      <c r="F8411" t="s">
        <v>24196</v>
      </c>
      <c r="G8411" s="7">
        <v>4907.67</v>
      </c>
    </row>
    <row r="8412" spans="1:7" x14ac:dyDescent="0.3">
      <c r="A8412" s="310">
        <v>3022045</v>
      </c>
      <c r="B8412" t="s">
        <v>24231</v>
      </c>
      <c r="C8412" t="s">
        <v>43</v>
      </c>
      <c r="D8412" t="s">
        <v>371</v>
      </c>
      <c r="E8412">
        <v>615100</v>
      </c>
      <c r="F8412" t="s">
        <v>24196</v>
      </c>
      <c r="G8412" s="7">
        <v>17.68</v>
      </c>
    </row>
    <row r="8413" spans="1:7" x14ac:dyDescent="0.3">
      <c r="A8413" s="310">
        <v>3022045</v>
      </c>
      <c r="B8413" t="s">
        <v>24231</v>
      </c>
      <c r="C8413" t="s">
        <v>43</v>
      </c>
      <c r="D8413" t="s">
        <v>373</v>
      </c>
      <c r="E8413">
        <v>615130</v>
      </c>
      <c r="F8413" t="s">
        <v>24196</v>
      </c>
      <c r="G8413" s="7">
        <v>3.13</v>
      </c>
    </row>
    <row r="8414" spans="1:7" x14ac:dyDescent="0.3">
      <c r="A8414" s="310">
        <v>3022045</v>
      </c>
      <c r="B8414" t="s">
        <v>24231</v>
      </c>
      <c r="C8414" t="s">
        <v>43</v>
      </c>
      <c r="D8414" t="s">
        <v>377</v>
      </c>
      <c r="E8414">
        <v>611110</v>
      </c>
      <c r="F8414" t="s">
        <v>24196</v>
      </c>
      <c r="G8414" s="7">
        <v>-14.73</v>
      </c>
    </row>
    <row r="8415" spans="1:7" x14ac:dyDescent="0.3">
      <c r="A8415" s="310">
        <v>3022045</v>
      </c>
      <c r="B8415" t="s">
        <v>24231</v>
      </c>
      <c r="C8415" t="s">
        <v>43</v>
      </c>
      <c r="D8415" t="s">
        <v>373</v>
      </c>
      <c r="E8415">
        <v>615130</v>
      </c>
      <c r="F8415" t="s">
        <v>24196</v>
      </c>
      <c r="G8415" s="7">
        <v>56.13</v>
      </c>
    </row>
    <row r="8416" spans="1:7" x14ac:dyDescent="0.3">
      <c r="A8416" s="310">
        <v>3022045</v>
      </c>
      <c r="B8416" t="s">
        <v>24231</v>
      </c>
      <c r="C8416" t="s">
        <v>43</v>
      </c>
      <c r="D8416" t="s">
        <v>373</v>
      </c>
      <c r="E8416">
        <v>617150</v>
      </c>
      <c r="F8416" t="s">
        <v>24196</v>
      </c>
      <c r="G8416" s="7">
        <v>7.55</v>
      </c>
    </row>
    <row r="8417" spans="1:7" x14ac:dyDescent="0.3">
      <c r="A8417" s="310">
        <v>3022045</v>
      </c>
      <c r="B8417" t="s">
        <v>24231</v>
      </c>
      <c r="C8417" t="s">
        <v>43</v>
      </c>
      <c r="D8417" t="s">
        <v>371</v>
      </c>
      <c r="E8417">
        <v>615100</v>
      </c>
      <c r="F8417" t="s">
        <v>24196</v>
      </c>
      <c r="G8417" s="7">
        <v>4907.75</v>
      </c>
    </row>
    <row r="8418" spans="1:7" x14ac:dyDescent="0.3">
      <c r="A8418" s="310">
        <v>3022045</v>
      </c>
      <c r="B8418" t="s">
        <v>24231</v>
      </c>
      <c r="C8418" t="s">
        <v>43</v>
      </c>
      <c r="D8418" t="s">
        <v>373</v>
      </c>
      <c r="E8418">
        <v>617150</v>
      </c>
      <c r="F8418" t="s">
        <v>24196</v>
      </c>
      <c r="G8418" s="7">
        <v>428.1</v>
      </c>
    </row>
    <row r="8419" spans="1:7" x14ac:dyDescent="0.3">
      <c r="A8419" s="310">
        <v>3022045</v>
      </c>
      <c r="B8419" t="s">
        <v>24231</v>
      </c>
      <c r="C8419" t="s">
        <v>43</v>
      </c>
      <c r="D8419" t="s">
        <v>374</v>
      </c>
      <c r="E8419">
        <v>615120</v>
      </c>
      <c r="F8419" t="s">
        <v>24196</v>
      </c>
      <c r="G8419" s="7">
        <v>0.01</v>
      </c>
    </row>
    <row r="8420" spans="1:7" x14ac:dyDescent="0.3">
      <c r="A8420" s="310">
        <v>3022045</v>
      </c>
      <c r="B8420" t="s">
        <v>24231</v>
      </c>
      <c r="C8420" t="s">
        <v>43</v>
      </c>
      <c r="D8420" t="s">
        <v>373</v>
      </c>
      <c r="E8420">
        <v>615130</v>
      </c>
      <c r="F8420" t="s">
        <v>24196</v>
      </c>
      <c r="G8420" s="7">
        <v>-35.72</v>
      </c>
    </row>
    <row r="8421" spans="1:7" x14ac:dyDescent="0.3">
      <c r="A8421" s="310">
        <v>3022045</v>
      </c>
      <c r="B8421" t="s">
        <v>24231</v>
      </c>
      <c r="C8421" t="s">
        <v>43</v>
      </c>
      <c r="D8421" t="s">
        <v>373</v>
      </c>
      <c r="E8421">
        <v>615130</v>
      </c>
      <c r="F8421" t="s">
        <v>24196</v>
      </c>
      <c r="G8421" s="7">
        <v>-73.81</v>
      </c>
    </row>
    <row r="8422" spans="1:7" x14ac:dyDescent="0.3">
      <c r="A8422" s="310">
        <v>3022045</v>
      </c>
      <c r="B8422" t="s">
        <v>24231</v>
      </c>
      <c r="C8422" t="s">
        <v>43</v>
      </c>
      <c r="D8422" t="s">
        <v>373</v>
      </c>
      <c r="E8422">
        <v>615130</v>
      </c>
      <c r="F8422" t="s">
        <v>24196</v>
      </c>
      <c r="G8422" s="7">
        <v>10.67</v>
      </c>
    </row>
    <row r="8423" spans="1:7" x14ac:dyDescent="0.3">
      <c r="A8423" s="310">
        <v>3022045</v>
      </c>
      <c r="B8423" t="s">
        <v>24231</v>
      </c>
      <c r="C8423" t="s">
        <v>43</v>
      </c>
      <c r="D8423" t="s">
        <v>371</v>
      </c>
      <c r="E8423">
        <v>615100</v>
      </c>
      <c r="F8423" t="s">
        <v>24196</v>
      </c>
      <c r="G8423" s="7">
        <v>-158.31</v>
      </c>
    </row>
    <row r="8424" spans="1:7" x14ac:dyDescent="0.3">
      <c r="A8424" s="310">
        <v>3022045</v>
      </c>
      <c r="B8424" t="s">
        <v>24231</v>
      </c>
      <c r="C8424" t="s">
        <v>43</v>
      </c>
      <c r="D8424" t="s">
        <v>374</v>
      </c>
      <c r="E8424">
        <v>615120</v>
      </c>
      <c r="F8424" t="s">
        <v>24196</v>
      </c>
      <c r="G8424" s="7">
        <v>34.81</v>
      </c>
    </row>
    <row r="8425" spans="1:7" x14ac:dyDescent="0.3">
      <c r="A8425" s="310">
        <v>3022045</v>
      </c>
      <c r="B8425" t="s">
        <v>24231</v>
      </c>
      <c r="C8425" t="s">
        <v>43</v>
      </c>
      <c r="D8425" t="s">
        <v>373</v>
      </c>
      <c r="E8425">
        <v>615130</v>
      </c>
      <c r="F8425" t="s">
        <v>24196</v>
      </c>
      <c r="G8425" s="7">
        <v>0.01</v>
      </c>
    </row>
    <row r="8426" spans="1:7" x14ac:dyDescent="0.3">
      <c r="A8426" s="310">
        <v>3022045</v>
      </c>
      <c r="B8426" t="s">
        <v>24231</v>
      </c>
      <c r="C8426" t="s">
        <v>43</v>
      </c>
      <c r="D8426" t="s">
        <v>373</v>
      </c>
      <c r="E8426">
        <v>615130</v>
      </c>
      <c r="F8426" t="s">
        <v>24196</v>
      </c>
      <c r="G8426" s="7">
        <v>-35.72</v>
      </c>
    </row>
    <row r="8427" spans="1:7" x14ac:dyDescent="0.3">
      <c r="A8427" s="310">
        <v>3022045</v>
      </c>
      <c r="B8427" t="s">
        <v>24231</v>
      </c>
      <c r="C8427" t="s">
        <v>43</v>
      </c>
      <c r="D8427" t="s">
        <v>373</v>
      </c>
      <c r="E8427">
        <v>616160</v>
      </c>
      <c r="F8427" t="s">
        <v>24196</v>
      </c>
      <c r="G8427" s="7">
        <v>245.88</v>
      </c>
    </row>
    <row r="8428" spans="1:7" x14ac:dyDescent="0.3">
      <c r="A8428" s="310">
        <v>3022045</v>
      </c>
      <c r="B8428" t="s">
        <v>24231</v>
      </c>
      <c r="C8428" t="s">
        <v>43</v>
      </c>
      <c r="D8428" t="s">
        <v>373</v>
      </c>
      <c r="E8428">
        <v>615130</v>
      </c>
      <c r="F8428" t="s">
        <v>24196</v>
      </c>
      <c r="G8428" s="7">
        <v>-0.94</v>
      </c>
    </row>
    <row r="8429" spans="1:7" x14ac:dyDescent="0.3">
      <c r="A8429" s="310">
        <v>3022045</v>
      </c>
      <c r="B8429" t="s">
        <v>24231</v>
      </c>
      <c r="C8429" t="s">
        <v>43</v>
      </c>
      <c r="D8429" t="s">
        <v>373</v>
      </c>
      <c r="E8429">
        <v>615130</v>
      </c>
      <c r="F8429" t="s">
        <v>24196</v>
      </c>
      <c r="G8429" s="7">
        <v>-35.72</v>
      </c>
    </row>
    <row r="8430" spans="1:7" x14ac:dyDescent="0.3">
      <c r="A8430" s="310">
        <v>3022045</v>
      </c>
      <c r="B8430" t="s">
        <v>24231</v>
      </c>
      <c r="C8430" t="s">
        <v>43</v>
      </c>
      <c r="D8430" t="s">
        <v>371</v>
      </c>
      <c r="E8430">
        <v>615100</v>
      </c>
      <c r="F8430" t="s">
        <v>24196</v>
      </c>
      <c r="G8430" s="7">
        <v>-158.31</v>
      </c>
    </row>
    <row r="8431" spans="1:7" x14ac:dyDescent="0.3">
      <c r="A8431" s="310">
        <v>3022045</v>
      </c>
      <c r="B8431" t="s">
        <v>24231</v>
      </c>
      <c r="C8431" t="s">
        <v>43</v>
      </c>
      <c r="D8431" t="s">
        <v>374</v>
      </c>
      <c r="E8431">
        <v>615120</v>
      </c>
      <c r="F8431" t="s">
        <v>24196</v>
      </c>
      <c r="G8431" s="7">
        <v>0.01</v>
      </c>
    </row>
    <row r="8432" spans="1:7" x14ac:dyDescent="0.3">
      <c r="A8432" s="310">
        <v>3022045</v>
      </c>
      <c r="B8432" t="s">
        <v>24231</v>
      </c>
      <c r="C8432" t="s">
        <v>43</v>
      </c>
      <c r="D8432" t="s">
        <v>373</v>
      </c>
      <c r="E8432">
        <v>615130</v>
      </c>
      <c r="F8432" t="s">
        <v>24196</v>
      </c>
      <c r="G8432" s="7">
        <v>-35.72</v>
      </c>
    </row>
    <row r="8433" spans="1:7" x14ac:dyDescent="0.3">
      <c r="A8433" s="310">
        <v>3022045</v>
      </c>
      <c r="B8433" t="s">
        <v>24231</v>
      </c>
      <c r="C8433" t="s">
        <v>43</v>
      </c>
      <c r="D8433" t="s">
        <v>373</v>
      </c>
      <c r="E8433">
        <v>615130</v>
      </c>
      <c r="F8433" t="s">
        <v>24196</v>
      </c>
      <c r="G8433" s="7">
        <v>0.01</v>
      </c>
    </row>
    <row r="8434" spans="1:7" x14ac:dyDescent="0.3">
      <c r="A8434" s="310">
        <v>3023501</v>
      </c>
      <c r="B8434" t="s">
        <v>24232</v>
      </c>
      <c r="C8434" t="s">
        <v>24233</v>
      </c>
      <c r="D8434" t="s">
        <v>375</v>
      </c>
      <c r="E8434">
        <v>615140</v>
      </c>
      <c r="F8434" t="s">
        <v>24196</v>
      </c>
      <c r="G8434" s="7">
        <v>94.71</v>
      </c>
    </row>
    <row r="8435" spans="1:7" x14ac:dyDescent="0.3">
      <c r="A8435" s="310">
        <v>3023501</v>
      </c>
      <c r="B8435" t="s">
        <v>24232</v>
      </c>
      <c r="C8435" t="s">
        <v>24233</v>
      </c>
      <c r="D8435" t="s">
        <v>375</v>
      </c>
      <c r="E8435">
        <v>615140</v>
      </c>
      <c r="F8435" t="s">
        <v>24196</v>
      </c>
      <c r="G8435" s="7">
        <v>94.71</v>
      </c>
    </row>
    <row r="8436" spans="1:7" x14ac:dyDescent="0.3">
      <c r="A8436" s="310">
        <v>3023501</v>
      </c>
      <c r="B8436" t="s">
        <v>24232</v>
      </c>
      <c r="C8436" t="s">
        <v>24233</v>
      </c>
      <c r="D8436" t="s">
        <v>373</v>
      </c>
      <c r="E8436">
        <v>615130</v>
      </c>
      <c r="F8436" t="s">
        <v>24196</v>
      </c>
      <c r="G8436" s="7">
        <v>82.34</v>
      </c>
    </row>
    <row r="8437" spans="1:7" x14ac:dyDescent="0.3">
      <c r="A8437" s="310">
        <v>3023501</v>
      </c>
      <c r="B8437" t="s">
        <v>24232</v>
      </c>
      <c r="C8437" t="s">
        <v>24233</v>
      </c>
      <c r="D8437" t="s">
        <v>373</v>
      </c>
      <c r="E8437">
        <v>615130</v>
      </c>
      <c r="F8437" t="s">
        <v>24196</v>
      </c>
      <c r="G8437" s="7">
        <v>1980.9</v>
      </c>
    </row>
    <row r="8438" spans="1:7" x14ac:dyDescent="0.3">
      <c r="A8438" s="310">
        <v>3023501</v>
      </c>
      <c r="B8438" t="s">
        <v>24232</v>
      </c>
      <c r="C8438" t="s">
        <v>24233</v>
      </c>
      <c r="D8438" t="s">
        <v>375</v>
      </c>
      <c r="E8438">
        <v>615140</v>
      </c>
      <c r="F8438" t="s">
        <v>24196</v>
      </c>
      <c r="G8438" s="7">
        <v>-94.71</v>
      </c>
    </row>
    <row r="8439" spans="1:7" x14ac:dyDescent="0.3">
      <c r="A8439" s="310">
        <v>3023501</v>
      </c>
      <c r="B8439" t="s">
        <v>24232</v>
      </c>
      <c r="C8439" t="s">
        <v>24233</v>
      </c>
      <c r="D8439" t="s">
        <v>375</v>
      </c>
      <c r="E8439">
        <v>616130</v>
      </c>
      <c r="F8439" t="s">
        <v>24196</v>
      </c>
      <c r="G8439" s="7">
        <v>198.42</v>
      </c>
    </row>
    <row r="8440" spans="1:7" x14ac:dyDescent="0.3">
      <c r="A8440" s="310">
        <v>3023501</v>
      </c>
      <c r="B8440" t="s">
        <v>24232</v>
      </c>
      <c r="C8440" t="s">
        <v>24233</v>
      </c>
      <c r="D8440" t="s">
        <v>371</v>
      </c>
      <c r="E8440">
        <v>617100</v>
      </c>
      <c r="F8440" t="s">
        <v>24196</v>
      </c>
      <c r="G8440" s="7">
        <v>1290.46</v>
      </c>
    </row>
    <row r="8441" spans="1:7" x14ac:dyDescent="0.3">
      <c r="A8441" s="310">
        <v>3023501</v>
      </c>
      <c r="B8441" t="s">
        <v>24232</v>
      </c>
      <c r="C8441" t="s">
        <v>24233</v>
      </c>
      <c r="D8441" t="s">
        <v>375</v>
      </c>
      <c r="E8441">
        <v>615140</v>
      </c>
      <c r="F8441" t="s">
        <v>24196</v>
      </c>
      <c r="G8441" s="7">
        <v>-8.58</v>
      </c>
    </row>
    <row r="8442" spans="1:7" x14ac:dyDescent="0.3">
      <c r="A8442" s="310">
        <v>3023501</v>
      </c>
      <c r="B8442" t="s">
        <v>24232</v>
      </c>
      <c r="C8442" t="s">
        <v>24233</v>
      </c>
      <c r="D8442" t="s">
        <v>375</v>
      </c>
      <c r="E8442">
        <v>615140</v>
      </c>
      <c r="F8442" t="s">
        <v>24196</v>
      </c>
      <c r="G8442" s="7">
        <v>257.37</v>
      </c>
    </row>
    <row r="8443" spans="1:7" x14ac:dyDescent="0.3">
      <c r="A8443" s="310">
        <v>3023501</v>
      </c>
      <c r="B8443" t="s">
        <v>24232</v>
      </c>
      <c r="C8443" t="s">
        <v>24233</v>
      </c>
      <c r="D8443" t="s">
        <v>371</v>
      </c>
      <c r="E8443">
        <v>615100</v>
      </c>
      <c r="F8443" t="s">
        <v>24196</v>
      </c>
      <c r="G8443" s="7">
        <v>6044.25</v>
      </c>
    </row>
    <row r="8444" spans="1:7" x14ac:dyDescent="0.3">
      <c r="A8444" s="310">
        <v>3023501</v>
      </c>
      <c r="B8444" t="s">
        <v>24232</v>
      </c>
      <c r="C8444" t="s">
        <v>24233</v>
      </c>
      <c r="D8444" t="s">
        <v>375</v>
      </c>
      <c r="E8444">
        <v>615140</v>
      </c>
      <c r="F8444" t="s">
        <v>24196</v>
      </c>
      <c r="G8444" s="7">
        <v>-94.71</v>
      </c>
    </row>
    <row r="8445" spans="1:7" x14ac:dyDescent="0.3">
      <c r="A8445" s="310">
        <v>3023501</v>
      </c>
      <c r="B8445" t="s">
        <v>24232</v>
      </c>
      <c r="C8445" t="s">
        <v>24233</v>
      </c>
      <c r="D8445" t="s">
        <v>375</v>
      </c>
      <c r="E8445">
        <v>615140</v>
      </c>
      <c r="F8445" t="s">
        <v>24196</v>
      </c>
      <c r="G8445" s="7">
        <v>-0.01</v>
      </c>
    </row>
    <row r="8446" spans="1:7" x14ac:dyDescent="0.3">
      <c r="A8446" s="310">
        <v>3023501</v>
      </c>
      <c r="B8446" t="s">
        <v>24232</v>
      </c>
      <c r="C8446" t="s">
        <v>24233</v>
      </c>
      <c r="D8446" t="s">
        <v>375</v>
      </c>
      <c r="E8446">
        <v>615140</v>
      </c>
      <c r="F8446" t="s">
        <v>24196</v>
      </c>
      <c r="G8446" s="7">
        <v>8.58</v>
      </c>
    </row>
    <row r="8447" spans="1:7" x14ac:dyDescent="0.3">
      <c r="A8447" s="310">
        <v>3023501</v>
      </c>
      <c r="B8447" t="s">
        <v>24232</v>
      </c>
      <c r="C8447" t="s">
        <v>24233</v>
      </c>
      <c r="D8447" t="s">
        <v>373</v>
      </c>
      <c r="E8447">
        <v>616160</v>
      </c>
      <c r="F8447" t="s">
        <v>24196</v>
      </c>
      <c r="G8447" s="7">
        <v>253.34</v>
      </c>
    </row>
    <row r="8448" spans="1:7" x14ac:dyDescent="0.3">
      <c r="A8448" s="310">
        <v>3023501</v>
      </c>
      <c r="B8448" t="s">
        <v>24232</v>
      </c>
      <c r="C8448" t="s">
        <v>24233</v>
      </c>
      <c r="D8448" t="s">
        <v>375</v>
      </c>
      <c r="E8448">
        <v>615140</v>
      </c>
      <c r="F8448" t="s">
        <v>24196</v>
      </c>
      <c r="G8448" s="7">
        <v>-94.71</v>
      </c>
    </row>
    <row r="8449" spans="1:7" x14ac:dyDescent="0.3">
      <c r="A8449" s="310">
        <v>3023501</v>
      </c>
      <c r="B8449" t="s">
        <v>24232</v>
      </c>
      <c r="C8449" t="s">
        <v>24233</v>
      </c>
      <c r="D8449" t="s">
        <v>373</v>
      </c>
      <c r="E8449">
        <v>616160</v>
      </c>
      <c r="F8449" t="s">
        <v>24196</v>
      </c>
      <c r="G8449" s="7">
        <v>328.11</v>
      </c>
    </row>
    <row r="8450" spans="1:7" x14ac:dyDescent="0.3">
      <c r="A8450" s="310">
        <v>3023501</v>
      </c>
      <c r="B8450" t="s">
        <v>24232</v>
      </c>
      <c r="C8450" t="s">
        <v>24233</v>
      </c>
      <c r="D8450" t="s">
        <v>371</v>
      </c>
      <c r="E8450">
        <v>615100</v>
      </c>
      <c r="F8450" t="s">
        <v>24196</v>
      </c>
      <c r="G8450" s="7">
        <v>4499.5</v>
      </c>
    </row>
    <row r="8451" spans="1:7" x14ac:dyDescent="0.3">
      <c r="A8451" s="310">
        <v>3023501</v>
      </c>
      <c r="B8451" t="s">
        <v>24232</v>
      </c>
      <c r="C8451" t="s">
        <v>24233</v>
      </c>
      <c r="D8451" t="s">
        <v>375</v>
      </c>
      <c r="E8451">
        <v>615140</v>
      </c>
      <c r="F8451" t="s">
        <v>24196</v>
      </c>
      <c r="G8451" s="7">
        <v>0.01</v>
      </c>
    </row>
    <row r="8452" spans="1:7" x14ac:dyDescent="0.3">
      <c r="A8452" s="310">
        <v>3023501</v>
      </c>
      <c r="B8452" t="s">
        <v>24232</v>
      </c>
      <c r="C8452" t="s">
        <v>24233</v>
      </c>
      <c r="D8452" t="s">
        <v>375</v>
      </c>
      <c r="E8452">
        <v>615140</v>
      </c>
      <c r="F8452" t="s">
        <v>24196</v>
      </c>
      <c r="G8452" s="7">
        <v>94.71</v>
      </c>
    </row>
    <row r="8453" spans="1:7" x14ac:dyDescent="0.3">
      <c r="A8453" s="310">
        <v>3023501</v>
      </c>
      <c r="B8453" t="s">
        <v>24232</v>
      </c>
      <c r="C8453" t="s">
        <v>24233</v>
      </c>
      <c r="D8453" t="s">
        <v>375</v>
      </c>
      <c r="E8453">
        <v>615140</v>
      </c>
      <c r="F8453" t="s">
        <v>24196</v>
      </c>
      <c r="G8453" s="7">
        <v>8.58</v>
      </c>
    </row>
    <row r="8454" spans="1:7" x14ac:dyDescent="0.3">
      <c r="A8454" s="310">
        <v>3023501</v>
      </c>
      <c r="B8454" t="s">
        <v>24232</v>
      </c>
      <c r="C8454" t="s">
        <v>24233</v>
      </c>
      <c r="D8454" t="s">
        <v>375</v>
      </c>
      <c r="E8454">
        <v>615140</v>
      </c>
      <c r="F8454" t="s">
        <v>24196</v>
      </c>
      <c r="G8454" s="7">
        <v>8.58</v>
      </c>
    </row>
    <row r="8455" spans="1:7" x14ac:dyDescent="0.3">
      <c r="A8455" s="310">
        <v>3023501</v>
      </c>
      <c r="B8455" t="s">
        <v>24232</v>
      </c>
      <c r="C8455" t="s">
        <v>24233</v>
      </c>
      <c r="D8455" t="s">
        <v>375</v>
      </c>
      <c r="E8455">
        <v>615140</v>
      </c>
      <c r="F8455" t="s">
        <v>24196</v>
      </c>
      <c r="G8455" s="7">
        <v>8.58</v>
      </c>
    </row>
    <row r="8456" spans="1:7" x14ac:dyDescent="0.3">
      <c r="A8456" s="310">
        <v>3023501</v>
      </c>
      <c r="B8456" t="s">
        <v>24232</v>
      </c>
      <c r="C8456" t="s">
        <v>24233</v>
      </c>
      <c r="D8456" t="s">
        <v>375</v>
      </c>
      <c r="E8456">
        <v>615140</v>
      </c>
      <c r="F8456" t="s">
        <v>24196</v>
      </c>
      <c r="G8456" s="7">
        <v>-94.71</v>
      </c>
    </row>
    <row r="8457" spans="1:7" x14ac:dyDescent="0.3">
      <c r="A8457" s="310">
        <v>3023501</v>
      </c>
      <c r="B8457" t="s">
        <v>24232</v>
      </c>
      <c r="C8457" t="s">
        <v>24233</v>
      </c>
      <c r="D8457" t="s">
        <v>375</v>
      </c>
      <c r="E8457">
        <v>615140</v>
      </c>
      <c r="F8457" t="s">
        <v>24196</v>
      </c>
      <c r="G8457" s="7">
        <v>8.58</v>
      </c>
    </row>
    <row r="8458" spans="1:7" x14ac:dyDescent="0.3">
      <c r="A8458" s="310">
        <v>3023501</v>
      </c>
      <c r="B8458" t="s">
        <v>24232</v>
      </c>
      <c r="C8458" t="s">
        <v>24233</v>
      </c>
      <c r="D8458" t="s">
        <v>375</v>
      </c>
      <c r="E8458">
        <v>617130</v>
      </c>
      <c r="F8458" t="s">
        <v>24196</v>
      </c>
      <c r="G8458" s="7">
        <v>0.71</v>
      </c>
    </row>
    <row r="8459" spans="1:7" x14ac:dyDescent="0.3">
      <c r="A8459" s="310">
        <v>3023501</v>
      </c>
      <c r="B8459" t="s">
        <v>24232</v>
      </c>
      <c r="C8459" t="s">
        <v>24233</v>
      </c>
      <c r="D8459" t="s">
        <v>371</v>
      </c>
      <c r="E8459">
        <v>615100</v>
      </c>
      <c r="F8459" t="s">
        <v>24196</v>
      </c>
      <c r="G8459" s="7">
        <v>4341.83</v>
      </c>
    </row>
    <row r="8460" spans="1:7" x14ac:dyDescent="0.3">
      <c r="A8460" s="310">
        <v>3023501</v>
      </c>
      <c r="B8460" t="s">
        <v>24232</v>
      </c>
      <c r="C8460" t="s">
        <v>24233</v>
      </c>
      <c r="D8460" t="s">
        <v>374</v>
      </c>
      <c r="E8460">
        <v>615120</v>
      </c>
      <c r="F8460" t="s">
        <v>24196</v>
      </c>
      <c r="G8460" s="7">
        <v>1582.47</v>
      </c>
    </row>
    <row r="8461" spans="1:7" x14ac:dyDescent="0.3">
      <c r="A8461" s="310">
        <v>3023501</v>
      </c>
      <c r="B8461" t="s">
        <v>24232</v>
      </c>
      <c r="C8461" t="s">
        <v>24233</v>
      </c>
      <c r="D8461" t="s">
        <v>375</v>
      </c>
      <c r="E8461">
        <v>615140</v>
      </c>
      <c r="F8461" t="s">
        <v>24196</v>
      </c>
      <c r="G8461" s="7">
        <v>94.71</v>
      </c>
    </row>
    <row r="8462" spans="1:7" x14ac:dyDescent="0.3">
      <c r="A8462" s="310">
        <v>3023501</v>
      </c>
      <c r="B8462" t="s">
        <v>24232</v>
      </c>
      <c r="C8462" t="s">
        <v>24233</v>
      </c>
      <c r="D8462" t="s">
        <v>373</v>
      </c>
      <c r="E8462">
        <v>617150</v>
      </c>
      <c r="F8462" t="s">
        <v>24196</v>
      </c>
      <c r="G8462" s="7">
        <v>404.1</v>
      </c>
    </row>
    <row r="8463" spans="1:7" x14ac:dyDescent="0.3">
      <c r="A8463" s="310">
        <v>3023501</v>
      </c>
      <c r="B8463" t="s">
        <v>24232</v>
      </c>
      <c r="C8463" t="s">
        <v>24233</v>
      </c>
      <c r="D8463" t="s">
        <v>375</v>
      </c>
      <c r="E8463">
        <v>615140</v>
      </c>
      <c r="F8463" t="s">
        <v>24196</v>
      </c>
      <c r="G8463" s="7">
        <v>8.58</v>
      </c>
    </row>
    <row r="8464" spans="1:7" x14ac:dyDescent="0.3">
      <c r="A8464" s="310">
        <v>3023501</v>
      </c>
      <c r="B8464" t="s">
        <v>24232</v>
      </c>
      <c r="C8464" t="s">
        <v>24233</v>
      </c>
      <c r="D8464" t="s">
        <v>375</v>
      </c>
      <c r="E8464">
        <v>615140</v>
      </c>
      <c r="F8464" t="s">
        <v>24196</v>
      </c>
      <c r="G8464" s="7">
        <v>0.01</v>
      </c>
    </row>
    <row r="8465" spans="1:7" x14ac:dyDescent="0.3">
      <c r="A8465" s="310">
        <v>3023501</v>
      </c>
      <c r="B8465" t="s">
        <v>24232</v>
      </c>
      <c r="C8465" t="s">
        <v>24233</v>
      </c>
      <c r="D8465" t="s">
        <v>374</v>
      </c>
      <c r="E8465">
        <v>615120</v>
      </c>
      <c r="F8465" t="s">
        <v>24196</v>
      </c>
      <c r="G8465" s="7">
        <v>2515.75</v>
      </c>
    </row>
    <row r="8466" spans="1:7" x14ac:dyDescent="0.3">
      <c r="A8466" s="310">
        <v>3023501</v>
      </c>
      <c r="B8466" t="s">
        <v>24232</v>
      </c>
      <c r="C8466" t="s">
        <v>24233</v>
      </c>
      <c r="D8466" t="s">
        <v>375</v>
      </c>
      <c r="E8466">
        <v>615140</v>
      </c>
      <c r="F8466" t="s">
        <v>24196</v>
      </c>
      <c r="G8466" s="7">
        <v>0.01</v>
      </c>
    </row>
    <row r="8467" spans="1:7" x14ac:dyDescent="0.3">
      <c r="A8467" s="310">
        <v>3023501</v>
      </c>
      <c r="B8467" t="s">
        <v>24232</v>
      </c>
      <c r="C8467" t="s">
        <v>24233</v>
      </c>
      <c r="D8467" t="s">
        <v>375</v>
      </c>
      <c r="E8467">
        <v>615140</v>
      </c>
      <c r="F8467" t="s">
        <v>24196</v>
      </c>
      <c r="G8467" s="7">
        <v>-0.01</v>
      </c>
    </row>
    <row r="8468" spans="1:7" x14ac:dyDescent="0.3">
      <c r="A8468" s="310">
        <v>3023501</v>
      </c>
      <c r="B8468" t="s">
        <v>24232</v>
      </c>
      <c r="C8468" t="s">
        <v>24233</v>
      </c>
      <c r="D8468" t="s">
        <v>371</v>
      </c>
      <c r="E8468">
        <v>615100</v>
      </c>
      <c r="F8468" t="s">
        <v>24196</v>
      </c>
      <c r="G8468" s="7">
        <v>3750</v>
      </c>
    </row>
    <row r="8469" spans="1:7" x14ac:dyDescent="0.3">
      <c r="A8469" s="310">
        <v>3023501</v>
      </c>
      <c r="B8469" t="s">
        <v>24232</v>
      </c>
      <c r="C8469" t="s">
        <v>24233</v>
      </c>
      <c r="D8469" t="s">
        <v>375</v>
      </c>
      <c r="E8469">
        <v>615140</v>
      </c>
      <c r="F8469" t="s">
        <v>24196</v>
      </c>
      <c r="G8469" s="7">
        <v>8.58</v>
      </c>
    </row>
    <row r="8470" spans="1:7" x14ac:dyDescent="0.3">
      <c r="A8470" s="310">
        <v>3023501</v>
      </c>
      <c r="B8470" t="s">
        <v>24232</v>
      </c>
      <c r="C8470" t="s">
        <v>24233</v>
      </c>
      <c r="D8470" t="s">
        <v>375</v>
      </c>
      <c r="E8470">
        <v>615140</v>
      </c>
      <c r="F8470" t="s">
        <v>24196</v>
      </c>
      <c r="G8470" s="7">
        <v>-0.01</v>
      </c>
    </row>
    <row r="8471" spans="1:7" x14ac:dyDescent="0.3">
      <c r="A8471" s="310">
        <v>3023501</v>
      </c>
      <c r="B8471" t="s">
        <v>24232</v>
      </c>
      <c r="C8471" t="s">
        <v>24233</v>
      </c>
      <c r="D8471" t="s">
        <v>375</v>
      </c>
      <c r="E8471">
        <v>615140</v>
      </c>
      <c r="F8471" t="s">
        <v>24196</v>
      </c>
      <c r="G8471" s="7">
        <v>-94.71</v>
      </c>
    </row>
    <row r="8472" spans="1:7" x14ac:dyDescent="0.3">
      <c r="A8472" s="310">
        <v>3023501</v>
      </c>
      <c r="B8472" t="s">
        <v>24232</v>
      </c>
      <c r="C8472" t="s">
        <v>24233</v>
      </c>
      <c r="D8472" t="s">
        <v>375</v>
      </c>
      <c r="E8472">
        <v>615140</v>
      </c>
      <c r="F8472" t="s">
        <v>24196</v>
      </c>
      <c r="G8472" s="7">
        <v>-94.71</v>
      </c>
    </row>
    <row r="8473" spans="1:7" x14ac:dyDescent="0.3">
      <c r="A8473" s="310">
        <v>3023501</v>
      </c>
      <c r="B8473" t="s">
        <v>24232</v>
      </c>
      <c r="C8473" t="s">
        <v>24233</v>
      </c>
      <c r="D8473" t="s">
        <v>371</v>
      </c>
      <c r="E8473">
        <v>615100</v>
      </c>
      <c r="F8473" t="s">
        <v>24196</v>
      </c>
      <c r="G8473" s="7">
        <v>486.25</v>
      </c>
    </row>
    <row r="8474" spans="1:7" x14ac:dyDescent="0.3">
      <c r="A8474" s="310">
        <v>3023501</v>
      </c>
      <c r="B8474" t="s">
        <v>24232</v>
      </c>
      <c r="C8474" t="s">
        <v>24233</v>
      </c>
      <c r="D8474" t="s">
        <v>374</v>
      </c>
      <c r="E8474">
        <v>615120</v>
      </c>
      <c r="F8474" t="s">
        <v>24196</v>
      </c>
      <c r="G8474" s="7">
        <v>-52.75</v>
      </c>
    </row>
    <row r="8475" spans="1:7" x14ac:dyDescent="0.3">
      <c r="A8475" s="310">
        <v>3023501</v>
      </c>
      <c r="B8475" t="s">
        <v>24232</v>
      </c>
      <c r="C8475" t="s">
        <v>24233</v>
      </c>
      <c r="D8475" t="s">
        <v>375</v>
      </c>
      <c r="E8475">
        <v>615140</v>
      </c>
      <c r="F8475" t="s">
        <v>24196</v>
      </c>
      <c r="G8475" s="7">
        <v>0.01</v>
      </c>
    </row>
    <row r="8476" spans="1:7" x14ac:dyDescent="0.3">
      <c r="A8476" s="310">
        <v>3023501</v>
      </c>
      <c r="B8476" t="s">
        <v>24232</v>
      </c>
      <c r="C8476" t="s">
        <v>24233</v>
      </c>
      <c r="D8476" t="s">
        <v>373</v>
      </c>
      <c r="E8476">
        <v>615130</v>
      </c>
      <c r="F8476" s="120" t="s">
        <v>24196</v>
      </c>
      <c r="G8476" s="7">
        <v>42.54</v>
      </c>
    </row>
    <row r="8477" spans="1:7" x14ac:dyDescent="0.3">
      <c r="A8477" s="310">
        <v>3023501</v>
      </c>
      <c r="B8477" t="s">
        <v>24232</v>
      </c>
      <c r="C8477" t="s">
        <v>24233</v>
      </c>
      <c r="D8477" t="s">
        <v>375</v>
      </c>
      <c r="E8477">
        <v>615140</v>
      </c>
      <c r="F8477" s="120" t="s">
        <v>24196</v>
      </c>
      <c r="G8477" s="7">
        <v>8.58</v>
      </c>
    </row>
    <row r="8478" spans="1:7" x14ac:dyDescent="0.3">
      <c r="A8478" s="310">
        <v>3023501</v>
      </c>
      <c r="B8478" t="s">
        <v>24232</v>
      </c>
      <c r="C8478" t="s">
        <v>24233</v>
      </c>
      <c r="D8478" t="s">
        <v>375</v>
      </c>
      <c r="E8478">
        <v>615140</v>
      </c>
      <c r="F8478" s="515" t="s">
        <v>24196</v>
      </c>
      <c r="G8478" s="7">
        <v>8.58</v>
      </c>
    </row>
    <row r="8479" spans="1:7" x14ac:dyDescent="0.3">
      <c r="A8479" s="310">
        <v>3023501</v>
      </c>
      <c r="B8479" t="s">
        <v>24232</v>
      </c>
      <c r="C8479" t="s">
        <v>24233</v>
      </c>
      <c r="D8479" t="s">
        <v>375</v>
      </c>
      <c r="E8479">
        <v>615140</v>
      </c>
      <c r="F8479" t="s">
        <v>24196</v>
      </c>
      <c r="G8479" s="7">
        <v>0.01</v>
      </c>
    </row>
    <row r="8480" spans="1:7" x14ac:dyDescent="0.3">
      <c r="A8480" s="310">
        <v>3023501</v>
      </c>
      <c r="B8480" t="s">
        <v>24232</v>
      </c>
      <c r="C8480" t="s">
        <v>24233</v>
      </c>
      <c r="D8480" t="s">
        <v>375</v>
      </c>
      <c r="E8480">
        <v>615140</v>
      </c>
      <c r="F8480" t="s">
        <v>24196</v>
      </c>
      <c r="G8480" s="7">
        <v>8.58</v>
      </c>
    </row>
    <row r="8481" spans="1:7" x14ac:dyDescent="0.3">
      <c r="A8481" s="310">
        <v>3023501</v>
      </c>
      <c r="B8481" t="s">
        <v>24232</v>
      </c>
      <c r="C8481" t="s">
        <v>24233</v>
      </c>
      <c r="D8481" t="s">
        <v>375</v>
      </c>
      <c r="E8481">
        <v>615140</v>
      </c>
      <c r="F8481" t="s">
        <v>24196</v>
      </c>
      <c r="G8481" s="7">
        <v>-94.71</v>
      </c>
    </row>
    <row r="8482" spans="1:7" x14ac:dyDescent="0.3">
      <c r="A8482" s="310">
        <v>3023501</v>
      </c>
      <c r="B8482" t="s">
        <v>24232</v>
      </c>
      <c r="C8482" t="s">
        <v>24233</v>
      </c>
      <c r="D8482" t="s">
        <v>375</v>
      </c>
      <c r="E8482">
        <v>615140</v>
      </c>
      <c r="F8482" t="s">
        <v>24196</v>
      </c>
      <c r="G8482" s="7">
        <v>1669.83</v>
      </c>
    </row>
    <row r="8483" spans="1:7" x14ac:dyDescent="0.3">
      <c r="A8483" s="310">
        <v>3023501</v>
      </c>
      <c r="B8483" t="s">
        <v>24232</v>
      </c>
      <c r="C8483" t="s">
        <v>24233</v>
      </c>
      <c r="D8483" t="s">
        <v>371</v>
      </c>
      <c r="E8483">
        <v>617100</v>
      </c>
      <c r="F8483" t="s">
        <v>24196</v>
      </c>
      <c r="G8483" s="7">
        <v>774.27</v>
      </c>
    </row>
    <row r="8484" spans="1:7" x14ac:dyDescent="0.3">
      <c r="A8484" s="310">
        <v>3023501</v>
      </c>
      <c r="B8484" t="s">
        <v>24232</v>
      </c>
      <c r="C8484" t="s">
        <v>24233</v>
      </c>
      <c r="D8484" t="s">
        <v>375</v>
      </c>
      <c r="E8484">
        <v>615140</v>
      </c>
      <c r="F8484" t="s">
        <v>24196</v>
      </c>
      <c r="G8484" s="7">
        <v>8.58</v>
      </c>
    </row>
    <row r="8485" spans="1:7" x14ac:dyDescent="0.3">
      <c r="A8485" s="310">
        <v>3023501</v>
      </c>
      <c r="B8485" t="s">
        <v>24232</v>
      </c>
      <c r="C8485" t="s">
        <v>24233</v>
      </c>
      <c r="D8485" t="s">
        <v>371</v>
      </c>
      <c r="E8485">
        <v>615100</v>
      </c>
      <c r="F8485" t="s">
        <v>24196</v>
      </c>
      <c r="G8485" s="7">
        <v>3599.6</v>
      </c>
    </row>
    <row r="8486" spans="1:7" x14ac:dyDescent="0.3">
      <c r="A8486" s="310">
        <v>3023501</v>
      </c>
      <c r="B8486" t="s">
        <v>24232</v>
      </c>
      <c r="C8486" t="s">
        <v>24233</v>
      </c>
      <c r="D8486" t="s">
        <v>373</v>
      </c>
      <c r="E8486">
        <v>615130</v>
      </c>
      <c r="F8486" t="s">
        <v>24196</v>
      </c>
      <c r="G8486" s="7">
        <v>-82.34</v>
      </c>
    </row>
    <row r="8487" spans="1:7" x14ac:dyDescent="0.3">
      <c r="A8487" s="310">
        <v>3023501</v>
      </c>
      <c r="B8487" t="s">
        <v>24232</v>
      </c>
      <c r="C8487" t="s">
        <v>24233</v>
      </c>
      <c r="D8487" t="s">
        <v>375</v>
      </c>
      <c r="E8487">
        <v>615140</v>
      </c>
      <c r="F8487" t="s">
        <v>24196</v>
      </c>
      <c r="G8487" s="7">
        <v>-8.58</v>
      </c>
    </row>
    <row r="8488" spans="1:7" x14ac:dyDescent="0.3">
      <c r="A8488" s="310">
        <v>3023501</v>
      </c>
      <c r="B8488" t="s">
        <v>24232</v>
      </c>
      <c r="C8488" t="s">
        <v>24233</v>
      </c>
      <c r="D8488" t="s">
        <v>377</v>
      </c>
      <c r="E8488">
        <v>611110</v>
      </c>
      <c r="F8488" t="s">
        <v>24196</v>
      </c>
      <c r="G8488" s="7">
        <v>594.87</v>
      </c>
    </row>
    <row r="8489" spans="1:7" x14ac:dyDescent="0.3">
      <c r="A8489" s="310">
        <v>3023501</v>
      </c>
      <c r="B8489" t="s">
        <v>24232</v>
      </c>
      <c r="C8489" t="s">
        <v>24233</v>
      </c>
      <c r="D8489" t="s">
        <v>375</v>
      </c>
      <c r="E8489">
        <v>615140</v>
      </c>
      <c r="F8489" t="s">
        <v>24196</v>
      </c>
      <c r="G8489" s="7">
        <v>94.71</v>
      </c>
    </row>
    <row r="8490" spans="1:7" x14ac:dyDescent="0.3">
      <c r="A8490" s="310">
        <v>3023501</v>
      </c>
      <c r="B8490" t="s">
        <v>24232</v>
      </c>
      <c r="C8490" t="s">
        <v>24233</v>
      </c>
      <c r="D8490" t="s">
        <v>375</v>
      </c>
      <c r="E8490">
        <v>615140</v>
      </c>
      <c r="F8490" t="s">
        <v>24196</v>
      </c>
      <c r="G8490" s="7">
        <v>8.58</v>
      </c>
    </row>
    <row r="8491" spans="1:7" x14ac:dyDescent="0.3">
      <c r="A8491" s="310">
        <v>3023501</v>
      </c>
      <c r="B8491" t="s">
        <v>24232</v>
      </c>
      <c r="C8491" t="s">
        <v>24233</v>
      </c>
      <c r="D8491" t="s">
        <v>371</v>
      </c>
      <c r="E8491">
        <v>615100</v>
      </c>
      <c r="F8491" t="s">
        <v>24196</v>
      </c>
      <c r="G8491" s="7">
        <v>282.58</v>
      </c>
    </row>
    <row r="8492" spans="1:7" x14ac:dyDescent="0.3">
      <c r="A8492" s="310">
        <v>3023501</v>
      </c>
      <c r="B8492" t="s">
        <v>24232</v>
      </c>
      <c r="C8492" t="s">
        <v>24233</v>
      </c>
      <c r="D8492" t="s">
        <v>375</v>
      </c>
      <c r="E8492">
        <v>615140</v>
      </c>
      <c r="F8492" t="s">
        <v>24196</v>
      </c>
      <c r="G8492" s="7">
        <v>94.71</v>
      </c>
    </row>
    <row r="8493" spans="1:7" x14ac:dyDescent="0.3">
      <c r="A8493" s="310">
        <v>3023501</v>
      </c>
      <c r="B8493" t="s">
        <v>24232</v>
      </c>
      <c r="C8493" t="s">
        <v>24233</v>
      </c>
      <c r="D8493" t="s">
        <v>375</v>
      </c>
      <c r="E8493">
        <v>615140</v>
      </c>
      <c r="F8493" t="s">
        <v>24196</v>
      </c>
      <c r="G8493" s="7">
        <v>0.01</v>
      </c>
    </row>
    <row r="8494" spans="1:7" x14ac:dyDescent="0.3">
      <c r="A8494" s="310">
        <v>3023501</v>
      </c>
      <c r="B8494" t="s">
        <v>24232</v>
      </c>
      <c r="C8494" t="s">
        <v>24233</v>
      </c>
      <c r="D8494" t="s">
        <v>371</v>
      </c>
      <c r="E8494">
        <v>617100</v>
      </c>
      <c r="F8494" t="s">
        <v>24196</v>
      </c>
      <c r="G8494" s="7">
        <v>1371.5</v>
      </c>
    </row>
    <row r="8495" spans="1:7" x14ac:dyDescent="0.3">
      <c r="A8495" s="310">
        <v>3023501</v>
      </c>
      <c r="B8495" t="s">
        <v>24232</v>
      </c>
      <c r="C8495" t="s">
        <v>24233</v>
      </c>
      <c r="D8495" t="s">
        <v>371</v>
      </c>
      <c r="E8495">
        <v>616100</v>
      </c>
      <c r="F8495" t="s">
        <v>24196</v>
      </c>
      <c r="G8495" s="7">
        <v>844.09</v>
      </c>
    </row>
    <row r="8496" spans="1:7" x14ac:dyDescent="0.3">
      <c r="A8496" s="310">
        <v>3023501</v>
      </c>
      <c r="B8496" t="s">
        <v>24232</v>
      </c>
      <c r="C8496" t="s">
        <v>24233</v>
      </c>
      <c r="D8496" t="s">
        <v>375</v>
      </c>
      <c r="E8496">
        <v>615140</v>
      </c>
      <c r="F8496" t="s">
        <v>24196</v>
      </c>
      <c r="G8496" s="7">
        <v>94.71</v>
      </c>
    </row>
    <row r="8497" spans="1:7" x14ac:dyDescent="0.3">
      <c r="A8497" s="310">
        <v>3023501</v>
      </c>
      <c r="B8497" t="s">
        <v>24232</v>
      </c>
      <c r="C8497" t="s">
        <v>24233</v>
      </c>
      <c r="D8497" t="s">
        <v>375</v>
      </c>
      <c r="E8497">
        <v>615140</v>
      </c>
      <c r="F8497" t="s">
        <v>24196</v>
      </c>
      <c r="G8497" s="7">
        <v>-8.58</v>
      </c>
    </row>
    <row r="8498" spans="1:7" x14ac:dyDescent="0.3">
      <c r="A8498" s="310">
        <v>3023501</v>
      </c>
      <c r="B8498" t="s">
        <v>24232</v>
      </c>
      <c r="C8498" t="s">
        <v>24233</v>
      </c>
      <c r="D8498" t="s">
        <v>371</v>
      </c>
      <c r="E8498">
        <v>615100</v>
      </c>
      <c r="F8498" t="s">
        <v>24196</v>
      </c>
      <c r="G8498" s="7">
        <v>282.58</v>
      </c>
    </row>
    <row r="8499" spans="1:7" x14ac:dyDescent="0.3">
      <c r="A8499" s="310">
        <v>3023501</v>
      </c>
      <c r="B8499" t="s">
        <v>24232</v>
      </c>
      <c r="C8499" t="s">
        <v>24233</v>
      </c>
      <c r="D8499" t="s">
        <v>377</v>
      </c>
      <c r="E8499">
        <v>611120</v>
      </c>
      <c r="F8499" t="s">
        <v>24196</v>
      </c>
      <c r="G8499" s="7">
        <v>167.9</v>
      </c>
    </row>
    <row r="8500" spans="1:7" x14ac:dyDescent="0.3">
      <c r="A8500" s="310">
        <v>3023501</v>
      </c>
      <c r="B8500" t="s">
        <v>24232</v>
      </c>
      <c r="C8500" t="s">
        <v>24233</v>
      </c>
      <c r="D8500" t="s">
        <v>375</v>
      </c>
      <c r="E8500">
        <v>615140</v>
      </c>
      <c r="F8500" t="s">
        <v>24196</v>
      </c>
      <c r="G8500" s="7">
        <v>-8.58</v>
      </c>
    </row>
    <row r="8501" spans="1:7" x14ac:dyDescent="0.3">
      <c r="A8501" s="310">
        <v>3023501</v>
      </c>
      <c r="B8501" t="s">
        <v>24232</v>
      </c>
      <c r="C8501" t="s">
        <v>24233</v>
      </c>
      <c r="D8501" t="s">
        <v>371</v>
      </c>
      <c r="E8501">
        <v>617100</v>
      </c>
      <c r="F8501" t="s">
        <v>24196</v>
      </c>
      <c r="G8501" s="7">
        <v>1159.9100000000001</v>
      </c>
    </row>
    <row r="8502" spans="1:7" x14ac:dyDescent="0.3">
      <c r="A8502" s="310">
        <v>3023501</v>
      </c>
      <c r="B8502" t="s">
        <v>24232</v>
      </c>
      <c r="C8502" t="s">
        <v>24233</v>
      </c>
      <c r="D8502" t="s">
        <v>375</v>
      </c>
      <c r="E8502">
        <v>615140</v>
      </c>
      <c r="F8502" t="s">
        <v>24196</v>
      </c>
      <c r="G8502" s="7">
        <v>-8.58</v>
      </c>
    </row>
    <row r="8503" spans="1:7" x14ac:dyDescent="0.3">
      <c r="A8503" s="310">
        <v>3023501</v>
      </c>
      <c r="B8503" t="s">
        <v>24232</v>
      </c>
      <c r="C8503" t="s">
        <v>24233</v>
      </c>
      <c r="D8503" t="s">
        <v>375</v>
      </c>
      <c r="E8503">
        <v>617130</v>
      </c>
      <c r="F8503" t="s">
        <v>24196</v>
      </c>
      <c r="G8503" s="7">
        <v>632.12</v>
      </c>
    </row>
    <row r="8504" spans="1:7" x14ac:dyDescent="0.3">
      <c r="A8504" s="310">
        <v>3023501</v>
      </c>
      <c r="B8504" t="s">
        <v>24232</v>
      </c>
      <c r="C8504" t="s">
        <v>24233</v>
      </c>
      <c r="D8504" t="s">
        <v>373</v>
      </c>
      <c r="E8504">
        <v>616160</v>
      </c>
      <c r="F8504" t="s">
        <v>24196</v>
      </c>
      <c r="G8504" s="7">
        <v>234.58</v>
      </c>
    </row>
    <row r="8505" spans="1:7" x14ac:dyDescent="0.3">
      <c r="A8505" s="310">
        <v>3023501</v>
      </c>
      <c r="B8505" t="s">
        <v>24232</v>
      </c>
      <c r="C8505" t="s">
        <v>24233</v>
      </c>
      <c r="D8505" t="s">
        <v>371</v>
      </c>
      <c r="E8505">
        <v>615100</v>
      </c>
      <c r="F8505" t="s">
        <v>24196</v>
      </c>
      <c r="G8505" s="7">
        <v>130.46</v>
      </c>
    </row>
    <row r="8506" spans="1:7" x14ac:dyDescent="0.3">
      <c r="A8506" s="310">
        <v>3023501</v>
      </c>
      <c r="B8506" t="s">
        <v>24232</v>
      </c>
      <c r="C8506" t="s">
        <v>24233</v>
      </c>
      <c r="D8506" t="s">
        <v>375</v>
      </c>
      <c r="E8506">
        <v>615140</v>
      </c>
      <c r="F8506" t="s">
        <v>24196</v>
      </c>
      <c r="G8506" s="7">
        <v>-8.58</v>
      </c>
    </row>
    <row r="8507" spans="1:7" x14ac:dyDescent="0.3">
      <c r="A8507" s="310">
        <v>3023501</v>
      </c>
      <c r="B8507" t="s">
        <v>24232</v>
      </c>
      <c r="C8507" t="s">
        <v>24233</v>
      </c>
      <c r="D8507" t="s">
        <v>371</v>
      </c>
      <c r="E8507">
        <v>615100</v>
      </c>
      <c r="F8507" t="s">
        <v>24196</v>
      </c>
      <c r="G8507" s="7">
        <v>4499.5</v>
      </c>
    </row>
    <row r="8508" spans="1:7" x14ac:dyDescent="0.3">
      <c r="A8508" s="310">
        <v>3023501</v>
      </c>
      <c r="B8508" t="s">
        <v>24232</v>
      </c>
      <c r="C8508" t="s">
        <v>24233</v>
      </c>
      <c r="D8508" t="s">
        <v>375</v>
      </c>
      <c r="E8508">
        <v>615140</v>
      </c>
      <c r="F8508" t="s">
        <v>24196</v>
      </c>
      <c r="G8508" s="7">
        <v>-0.01</v>
      </c>
    </row>
    <row r="8509" spans="1:7" x14ac:dyDescent="0.3">
      <c r="A8509" s="310">
        <v>3023501</v>
      </c>
      <c r="B8509" t="s">
        <v>24232</v>
      </c>
      <c r="C8509" t="s">
        <v>24233</v>
      </c>
      <c r="D8509" t="s">
        <v>375</v>
      </c>
      <c r="E8509">
        <v>615140</v>
      </c>
      <c r="F8509" t="s">
        <v>24196</v>
      </c>
      <c r="G8509" s="7">
        <v>-0.01</v>
      </c>
    </row>
    <row r="8510" spans="1:7" x14ac:dyDescent="0.3">
      <c r="A8510" s="310">
        <v>3023501</v>
      </c>
      <c r="B8510" t="s">
        <v>24232</v>
      </c>
      <c r="C8510" t="s">
        <v>24233</v>
      </c>
      <c r="D8510" t="s">
        <v>371</v>
      </c>
      <c r="E8510">
        <v>615100</v>
      </c>
      <c r="F8510" t="s">
        <v>24196</v>
      </c>
      <c r="G8510" s="7">
        <v>486.25</v>
      </c>
    </row>
    <row r="8511" spans="1:7" x14ac:dyDescent="0.3">
      <c r="A8511" s="310">
        <v>3023501</v>
      </c>
      <c r="B8511" t="s">
        <v>24232</v>
      </c>
      <c r="C8511" t="s">
        <v>24233</v>
      </c>
      <c r="D8511" t="s">
        <v>375</v>
      </c>
      <c r="E8511">
        <v>615140</v>
      </c>
      <c r="F8511" t="s">
        <v>24196</v>
      </c>
      <c r="G8511" s="7">
        <v>94.71</v>
      </c>
    </row>
    <row r="8512" spans="1:7" x14ac:dyDescent="0.3">
      <c r="A8512" s="310">
        <v>3023501</v>
      </c>
      <c r="B8512" t="s">
        <v>24232</v>
      </c>
      <c r="C8512" t="s">
        <v>24233</v>
      </c>
      <c r="D8512" t="s">
        <v>373</v>
      </c>
      <c r="E8512">
        <v>615130</v>
      </c>
      <c r="F8512" t="s">
        <v>24196</v>
      </c>
      <c r="G8512" s="7">
        <v>1980.9</v>
      </c>
    </row>
    <row r="8513" spans="1:7" x14ac:dyDescent="0.3">
      <c r="A8513" s="310">
        <v>3023501</v>
      </c>
      <c r="B8513" t="s">
        <v>24232</v>
      </c>
      <c r="C8513" t="s">
        <v>24233</v>
      </c>
      <c r="D8513" t="s">
        <v>375</v>
      </c>
      <c r="E8513">
        <v>615140</v>
      </c>
      <c r="F8513" t="s">
        <v>24196</v>
      </c>
      <c r="G8513" s="7">
        <v>-8.58</v>
      </c>
    </row>
    <row r="8514" spans="1:7" x14ac:dyDescent="0.3">
      <c r="A8514" s="310">
        <v>3023501</v>
      </c>
      <c r="B8514" t="s">
        <v>24232</v>
      </c>
      <c r="C8514" t="s">
        <v>24233</v>
      </c>
      <c r="D8514" t="s">
        <v>375</v>
      </c>
      <c r="E8514">
        <v>615140</v>
      </c>
      <c r="F8514" t="s">
        <v>24196</v>
      </c>
      <c r="G8514" s="7">
        <v>-8.58</v>
      </c>
    </row>
    <row r="8515" spans="1:7" x14ac:dyDescent="0.3">
      <c r="A8515" s="310">
        <v>3023501</v>
      </c>
      <c r="B8515" t="s">
        <v>24232</v>
      </c>
      <c r="C8515" t="s">
        <v>24233</v>
      </c>
      <c r="D8515" t="s">
        <v>375</v>
      </c>
      <c r="E8515">
        <v>615140</v>
      </c>
      <c r="F8515" t="s">
        <v>24196</v>
      </c>
      <c r="G8515" s="7">
        <v>8.58</v>
      </c>
    </row>
    <row r="8516" spans="1:7" x14ac:dyDescent="0.3">
      <c r="A8516" s="310">
        <v>3023501</v>
      </c>
      <c r="B8516" t="s">
        <v>24232</v>
      </c>
      <c r="C8516" t="s">
        <v>24233</v>
      </c>
      <c r="D8516" t="s">
        <v>375</v>
      </c>
      <c r="E8516">
        <v>615140</v>
      </c>
      <c r="F8516" t="s">
        <v>24196</v>
      </c>
      <c r="G8516" s="7">
        <v>-8.58</v>
      </c>
    </row>
    <row r="8517" spans="1:7" x14ac:dyDescent="0.3">
      <c r="A8517" s="310">
        <v>3023501</v>
      </c>
      <c r="B8517" t="s">
        <v>24232</v>
      </c>
      <c r="C8517" t="s">
        <v>24233</v>
      </c>
      <c r="D8517" t="s">
        <v>375</v>
      </c>
      <c r="E8517">
        <v>617130</v>
      </c>
      <c r="F8517" t="s">
        <v>24196</v>
      </c>
      <c r="G8517" s="7">
        <v>340.65</v>
      </c>
    </row>
    <row r="8518" spans="1:7" x14ac:dyDescent="0.3">
      <c r="A8518" s="310">
        <v>3023501</v>
      </c>
      <c r="B8518" t="s">
        <v>24232</v>
      </c>
      <c r="C8518" t="s">
        <v>24233</v>
      </c>
      <c r="D8518" t="s">
        <v>373</v>
      </c>
      <c r="E8518">
        <v>617150</v>
      </c>
      <c r="F8518" t="s">
        <v>24196</v>
      </c>
      <c r="G8518" s="7">
        <v>453.11</v>
      </c>
    </row>
    <row r="8519" spans="1:7" x14ac:dyDescent="0.3">
      <c r="A8519" s="310">
        <v>3023501</v>
      </c>
      <c r="B8519" t="s">
        <v>24232</v>
      </c>
      <c r="C8519" t="s">
        <v>24233</v>
      </c>
      <c r="D8519" t="s">
        <v>375</v>
      </c>
      <c r="E8519">
        <v>615140</v>
      </c>
      <c r="F8519" t="s">
        <v>24196</v>
      </c>
      <c r="G8519" s="7">
        <v>-8.58</v>
      </c>
    </row>
    <row r="8520" spans="1:7" x14ac:dyDescent="0.3">
      <c r="A8520" s="310">
        <v>3023501</v>
      </c>
      <c r="B8520" t="s">
        <v>24232</v>
      </c>
      <c r="C8520" t="s">
        <v>24233</v>
      </c>
      <c r="D8520" t="s">
        <v>371</v>
      </c>
      <c r="E8520">
        <v>616100</v>
      </c>
      <c r="F8520" t="s">
        <v>24196</v>
      </c>
      <c r="G8520" s="7">
        <v>384.79</v>
      </c>
    </row>
    <row r="8521" spans="1:7" x14ac:dyDescent="0.3">
      <c r="A8521" s="310">
        <v>3023501</v>
      </c>
      <c r="B8521" t="s">
        <v>24232</v>
      </c>
      <c r="C8521" t="s">
        <v>24233</v>
      </c>
      <c r="D8521" t="s">
        <v>375</v>
      </c>
      <c r="E8521">
        <v>615140</v>
      </c>
      <c r="F8521" t="s">
        <v>24196</v>
      </c>
      <c r="G8521" s="7">
        <v>-8.58</v>
      </c>
    </row>
    <row r="8522" spans="1:7" x14ac:dyDescent="0.3">
      <c r="A8522" s="310">
        <v>3023501</v>
      </c>
      <c r="B8522" t="s">
        <v>24232</v>
      </c>
      <c r="C8522" t="s">
        <v>24233</v>
      </c>
      <c r="D8522" t="s">
        <v>375</v>
      </c>
      <c r="E8522">
        <v>615140</v>
      </c>
      <c r="F8522" t="s">
        <v>24196</v>
      </c>
      <c r="G8522" s="7">
        <v>-8.58</v>
      </c>
    </row>
    <row r="8523" spans="1:7" x14ac:dyDescent="0.3">
      <c r="A8523" s="310">
        <v>3023501</v>
      </c>
      <c r="B8523" t="s">
        <v>24232</v>
      </c>
      <c r="C8523" t="s">
        <v>24233</v>
      </c>
      <c r="D8523" t="s">
        <v>375</v>
      </c>
      <c r="E8523">
        <v>615140</v>
      </c>
      <c r="F8523" t="s">
        <v>24196</v>
      </c>
      <c r="G8523" s="7">
        <v>94.71</v>
      </c>
    </row>
    <row r="8524" spans="1:7" x14ac:dyDescent="0.3">
      <c r="A8524" s="310">
        <v>3023501</v>
      </c>
      <c r="B8524" t="s">
        <v>24232</v>
      </c>
      <c r="C8524" t="s">
        <v>24233</v>
      </c>
      <c r="D8524" t="s">
        <v>373</v>
      </c>
      <c r="E8524">
        <v>615130</v>
      </c>
      <c r="F8524" t="s">
        <v>24196</v>
      </c>
      <c r="G8524" s="7">
        <v>716.7</v>
      </c>
    </row>
    <row r="8525" spans="1:7" x14ac:dyDescent="0.3">
      <c r="A8525" s="310">
        <v>3023501</v>
      </c>
      <c r="B8525" t="s">
        <v>24232</v>
      </c>
      <c r="C8525" t="s">
        <v>24233</v>
      </c>
      <c r="D8525" t="s">
        <v>375</v>
      </c>
      <c r="E8525">
        <v>615140</v>
      </c>
      <c r="F8525" t="s">
        <v>24196</v>
      </c>
      <c r="G8525" s="7">
        <v>94.71</v>
      </c>
    </row>
    <row r="8526" spans="1:7" x14ac:dyDescent="0.3">
      <c r="A8526" s="310">
        <v>3023501</v>
      </c>
      <c r="B8526" t="s">
        <v>24232</v>
      </c>
      <c r="C8526" t="s">
        <v>24233</v>
      </c>
      <c r="D8526" t="s">
        <v>375</v>
      </c>
      <c r="E8526">
        <v>615140</v>
      </c>
      <c r="F8526" t="s">
        <v>24196</v>
      </c>
      <c r="G8526" s="7">
        <v>-94.71</v>
      </c>
    </row>
    <row r="8527" spans="1:7" x14ac:dyDescent="0.3">
      <c r="A8527" s="310">
        <v>3023501</v>
      </c>
      <c r="B8527" t="s">
        <v>24232</v>
      </c>
      <c r="C8527" t="s">
        <v>24233</v>
      </c>
      <c r="D8527" t="s">
        <v>374</v>
      </c>
      <c r="E8527">
        <v>617120</v>
      </c>
      <c r="F8527" t="s">
        <v>24196</v>
      </c>
      <c r="G8527" s="7">
        <v>513.21</v>
      </c>
    </row>
    <row r="8528" spans="1:7" x14ac:dyDescent="0.3">
      <c r="A8528" s="310">
        <v>3023501</v>
      </c>
      <c r="B8528" t="s">
        <v>24232</v>
      </c>
      <c r="C8528" t="s">
        <v>24233</v>
      </c>
      <c r="D8528" t="s">
        <v>375</v>
      </c>
      <c r="E8528">
        <v>615140</v>
      </c>
      <c r="F8528" t="s">
        <v>24196</v>
      </c>
      <c r="G8528" s="7">
        <v>-94.71</v>
      </c>
    </row>
    <row r="8529" spans="1:7" x14ac:dyDescent="0.3">
      <c r="A8529" s="310">
        <v>3023501</v>
      </c>
      <c r="B8529" t="s">
        <v>24232</v>
      </c>
      <c r="C8529" t="s">
        <v>24233</v>
      </c>
      <c r="D8529" t="s">
        <v>375</v>
      </c>
      <c r="E8529">
        <v>615140</v>
      </c>
      <c r="F8529" t="s">
        <v>24196</v>
      </c>
      <c r="G8529" s="7">
        <v>-8.58</v>
      </c>
    </row>
    <row r="8530" spans="1:7" x14ac:dyDescent="0.3">
      <c r="A8530" s="310">
        <v>3023501</v>
      </c>
      <c r="B8530" t="s">
        <v>24232</v>
      </c>
      <c r="C8530" t="s">
        <v>24233</v>
      </c>
      <c r="D8530" t="s">
        <v>375</v>
      </c>
      <c r="E8530">
        <v>615140</v>
      </c>
      <c r="F8530" t="s">
        <v>24196</v>
      </c>
      <c r="G8530" s="7">
        <v>94.71</v>
      </c>
    </row>
    <row r="8531" spans="1:7" x14ac:dyDescent="0.3">
      <c r="A8531" s="310">
        <v>3023501</v>
      </c>
      <c r="B8531" t="s">
        <v>24232</v>
      </c>
      <c r="C8531" t="s">
        <v>24233</v>
      </c>
      <c r="D8531" t="s">
        <v>375</v>
      </c>
      <c r="E8531">
        <v>617130</v>
      </c>
      <c r="F8531" t="s">
        <v>24196</v>
      </c>
      <c r="G8531" s="7">
        <v>278.75</v>
      </c>
    </row>
    <row r="8532" spans="1:7" x14ac:dyDescent="0.3">
      <c r="A8532" s="310">
        <v>3023501</v>
      </c>
      <c r="B8532" t="s">
        <v>24232</v>
      </c>
      <c r="C8532" t="s">
        <v>24233</v>
      </c>
      <c r="D8532" t="s">
        <v>371</v>
      </c>
      <c r="E8532">
        <v>617100</v>
      </c>
      <c r="F8532" t="s">
        <v>24196</v>
      </c>
      <c r="G8532" s="7">
        <v>2189.29</v>
      </c>
    </row>
    <row r="8533" spans="1:7" x14ac:dyDescent="0.3">
      <c r="A8533" s="310">
        <v>3023501</v>
      </c>
      <c r="B8533" t="s">
        <v>24232</v>
      </c>
      <c r="C8533" t="s">
        <v>24233</v>
      </c>
      <c r="D8533" t="s">
        <v>375</v>
      </c>
      <c r="E8533">
        <v>615140</v>
      </c>
      <c r="F8533" t="s">
        <v>24196</v>
      </c>
      <c r="G8533" s="7">
        <v>-94.71</v>
      </c>
    </row>
    <row r="8534" spans="1:7" x14ac:dyDescent="0.3">
      <c r="A8534" s="310">
        <v>3023501</v>
      </c>
      <c r="B8534" t="s">
        <v>24232</v>
      </c>
      <c r="C8534" t="s">
        <v>24233</v>
      </c>
      <c r="D8534" t="s">
        <v>375</v>
      </c>
      <c r="E8534">
        <v>615140</v>
      </c>
      <c r="F8534" t="s">
        <v>24196</v>
      </c>
      <c r="G8534" s="7">
        <v>8.58</v>
      </c>
    </row>
    <row r="8535" spans="1:7" x14ac:dyDescent="0.3">
      <c r="A8535" s="310">
        <v>3023501</v>
      </c>
      <c r="B8535" t="s">
        <v>24232</v>
      </c>
      <c r="C8535" t="s">
        <v>24233</v>
      </c>
      <c r="D8535" t="s">
        <v>375</v>
      </c>
      <c r="E8535">
        <v>615140</v>
      </c>
      <c r="F8535" t="s">
        <v>24196</v>
      </c>
      <c r="G8535" s="7">
        <v>-8.58</v>
      </c>
    </row>
    <row r="8536" spans="1:7" x14ac:dyDescent="0.3">
      <c r="A8536" s="310">
        <v>3023501</v>
      </c>
      <c r="B8536" t="s">
        <v>24232</v>
      </c>
      <c r="C8536" t="s">
        <v>24233</v>
      </c>
      <c r="D8536" t="s">
        <v>375</v>
      </c>
      <c r="E8536">
        <v>615140</v>
      </c>
      <c r="F8536" t="s">
        <v>24196</v>
      </c>
      <c r="G8536" s="7">
        <v>-94.71</v>
      </c>
    </row>
    <row r="8537" spans="1:7" x14ac:dyDescent="0.3">
      <c r="A8537" s="310">
        <v>3023501</v>
      </c>
      <c r="B8537" t="s">
        <v>24232</v>
      </c>
      <c r="C8537" t="s">
        <v>24233</v>
      </c>
      <c r="D8537" t="s">
        <v>375</v>
      </c>
      <c r="E8537">
        <v>615140</v>
      </c>
      <c r="F8537" t="s">
        <v>24196</v>
      </c>
      <c r="G8537" s="7">
        <v>3.5</v>
      </c>
    </row>
    <row r="8538" spans="1:7" x14ac:dyDescent="0.3">
      <c r="A8538" s="310">
        <v>3023501</v>
      </c>
      <c r="B8538" t="s">
        <v>24232</v>
      </c>
      <c r="C8538" t="s">
        <v>24233</v>
      </c>
      <c r="D8538" t="s">
        <v>375</v>
      </c>
      <c r="E8538">
        <v>615140</v>
      </c>
      <c r="F8538" t="s">
        <v>24196</v>
      </c>
      <c r="G8538" s="7">
        <v>8.58</v>
      </c>
    </row>
    <row r="8539" spans="1:7" x14ac:dyDescent="0.3">
      <c r="A8539" s="310">
        <v>3023501</v>
      </c>
      <c r="B8539" t="s">
        <v>24232</v>
      </c>
      <c r="C8539" t="s">
        <v>24233</v>
      </c>
      <c r="D8539" t="s">
        <v>371</v>
      </c>
      <c r="E8539">
        <v>615100</v>
      </c>
      <c r="F8539" t="s">
        <v>24196</v>
      </c>
      <c r="G8539" s="7">
        <v>4499.5</v>
      </c>
    </row>
    <row r="8540" spans="1:7" x14ac:dyDescent="0.3">
      <c r="A8540" s="310">
        <v>3023501</v>
      </c>
      <c r="B8540" t="s">
        <v>24232</v>
      </c>
      <c r="C8540" t="s">
        <v>24233</v>
      </c>
      <c r="D8540" t="s">
        <v>375</v>
      </c>
      <c r="E8540">
        <v>615140</v>
      </c>
      <c r="F8540" t="s">
        <v>24196</v>
      </c>
      <c r="G8540" s="7">
        <v>94.71</v>
      </c>
    </row>
    <row r="8541" spans="1:7" x14ac:dyDescent="0.3">
      <c r="A8541" s="310">
        <v>3023501</v>
      </c>
      <c r="B8541" t="s">
        <v>24232</v>
      </c>
      <c r="C8541" t="s">
        <v>24233</v>
      </c>
      <c r="D8541" t="s">
        <v>374</v>
      </c>
      <c r="E8541">
        <v>616120</v>
      </c>
      <c r="F8541" t="s">
        <v>24196</v>
      </c>
      <c r="G8541" s="7">
        <v>329.78</v>
      </c>
    </row>
    <row r="8542" spans="1:7" x14ac:dyDescent="0.3">
      <c r="A8542" s="310">
        <v>3023501</v>
      </c>
      <c r="B8542" t="s">
        <v>24232</v>
      </c>
      <c r="C8542" t="s">
        <v>24233</v>
      </c>
      <c r="D8542" t="s">
        <v>375</v>
      </c>
      <c r="E8542">
        <v>615140</v>
      </c>
      <c r="F8542" t="s">
        <v>24196</v>
      </c>
      <c r="G8542" s="7">
        <v>94.71</v>
      </c>
    </row>
    <row r="8543" spans="1:7" x14ac:dyDescent="0.3">
      <c r="A8543" s="310">
        <v>3023501</v>
      </c>
      <c r="B8543" t="s">
        <v>24232</v>
      </c>
      <c r="C8543" t="s">
        <v>24233</v>
      </c>
      <c r="D8543" t="s">
        <v>375</v>
      </c>
      <c r="E8543">
        <v>615140</v>
      </c>
      <c r="F8543" t="s">
        <v>24196</v>
      </c>
      <c r="G8543" s="7">
        <v>-0.01</v>
      </c>
    </row>
    <row r="8544" spans="1:7" x14ac:dyDescent="0.3">
      <c r="A8544" s="310">
        <v>3023501</v>
      </c>
      <c r="B8544" t="s">
        <v>24232</v>
      </c>
      <c r="C8544" t="s">
        <v>24233</v>
      </c>
      <c r="D8544" t="s">
        <v>371</v>
      </c>
      <c r="E8544">
        <v>617100</v>
      </c>
      <c r="F8544" t="s">
        <v>24196</v>
      </c>
      <c r="G8544" s="7">
        <v>1290.46</v>
      </c>
    </row>
    <row r="8545" spans="1:7" x14ac:dyDescent="0.3">
      <c r="A8545" s="310">
        <v>3023501</v>
      </c>
      <c r="B8545" t="s">
        <v>24232</v>
      </c>
      <c r="C8545" t="s">
        <v>24233</v>
      </c>
      <c r="D8545" t="s">
        <v>375</v>
      </c>
      <c r="E8545">
        <v>615140</v>
      </c>
      <c r="F8545" t="s">
        <v>24196</v>
      </c>
      <c r="G8545" s="7">
        <v>-94.71</v>
      </c>
    </row>
    <row r="8546" spans="1:7" x14ac:dyDescent="0.3">
      <c r="A8546" s="310">
        <v>3023501</v>
      </c>
      <c r="B8546" t="s">
        <v>24232</v>
      </c>
      <c r="C8546" t="s">
        <v>24233</v>
      </c>
      <c r="D8546" t="s">
        <v>377</v>
      </c>
      <c r="E8546">
        <v>611110</v>
      </c>
      <c r="F8546" t="s">
        <v>24196</v>
      </c>
      <c r="G8546" s="7">
        <v>495.32</v>
      </c>
    </row>
    <row r="8547" spans="1:7" x14ac:dyDescent="0.3">
      <c r="A8547" s="310">
        <v>3023501</v>
      </c>
      <c r="B8547" t="s">
        <v>24232</v>
      </c>
      <c r="C8547" t="s">
        <v>24233</v>
      </c>
      <c r="D8547" t="s">
        <v>375</v>
      </c>
      <c r="E8547">
        <v>615140</v>
      </c>
      <c r="F8547" t="s">
        <v>24196</v>
      </c>
      <c r="G8547" s="7">
        <v>-8.58</v>
      </c>
    </row>
    <row r="8548" spans="1:7" x14ac:dyDescent="0.3">
      <c r="A8548" s="310">
        <v>3023501</v>
      </c>
      <c r="B8548" t="s">
        <v>24232</v>
      </c>
      <c r="C8548" t="s">
        <v>24233</v>
      </c>
      <c r="D8548" t="s">
        <v>375</v>
      </c>
      <c r="E8548">
        <v>615140</v>
      </c>
      <c r="F8548" t="s">
        <v>24196</v>
      </c>
      <c r="G8548" s="7">
        <v>94.71</v>
      </c>
    </row>
    <row r="8549" spans="1:7" x14ac:dyDescent="0.3">
      <c r="A8549" s="310">
        <v>3023501</v>
      </c>
      <c r="B8549" t="s">
        <v>24232</v>
      </c>
      <c r="C8549" t="s">
        <v>24233</v>
      </c>
      <c r="D8549" t="s">
        <v>373</v>
      </c>
      <c r="E8549">
        <v>616160</v>
      </c>
      <c r="F8549" t="s">
        <v>24196</v>
      </c>
      <c r="G8549" s="7">
        <v>234.58</v>
      </c>
    </row>
    <row r="8550" spans="1:7" x14ac:dyDescent="0.3">
      <c r="A8550" s="310">
        <v>3023501</v>
      </c>
      <c r="B8550" t="s">
        <v>24232</v>
      </c>
      <c r="C8550" t="s">
        <v>24233</v>
      </c>
      <c r="D8550" t="s">
        <v>375</v>
      </c>
      <c r="E8550">
        <v>615140</v>
      </c>
      <c r="F8550" t="s">
        <v>24196</v>
      </c>
      <c r="G8550" s="7">
        <v>-0.01</v>
      </c>
    </row>
    <row r="8551" spans="1:7" x14ac:dyDescent="0.3">
      <c r="A8551" s="310">
        <v>3023501</v>
      </c>
      <c r="B8551" t="s">
        <v>24232</v>
      </c>
      <c r="C8551" t="s">
        <v>24233</v>
      </c>
      <c r="D8551" t="s">
        <v>375</v>
      </c>
      <c r="E8551">
        <v>615140</v>
      </c>
      <c r="F8551" t="s">
        <v>24196</v>
      </c>
      <c r="G8551" s="7">
        <v>-94.71</v>
      </c>
    </row>
    <row r="8552" spans="1:7" x14ac:dyDescent="0.3">
      <c r="A8552" s="310">
        <v>3023501</v>
      </c>
      <c r="B8552" t="s">
        <v>24232</v>
      </c>
      <c r="C8552" t="s">
        <v>24233</v>
      </c>
      <c r="D8552" t="s">
        <v>375</v>
      </c>
      <c r="E8552">
        <v>615140</v>
      </c>
      <c r="F8552" t="s">
        <v>24196</v>
      </c>
      <c r="G8552" s="7">
        <v>-8.58</v>
      </c>
    </row>
    <row r="8553" spans="1:7" x14ac:dyDescent="0.3">
      <c r="A8553" s="310">
        <v>3023501</v>
      </c>
      <c r="B8553" t="s">
        <v>24232</v>
      </c>
      <c r="C8553" t="s">
        <v>24233</v>
      </c>
      <c r="D8553" t="s">
        <v>371</v>
      </c>
      <c r="E8553">
        <v>615100</v>
      </c>
      <c r="F8553" t="s">
        <v>24196</v>
      </c>
      <c r="G8553" s="7">
        <v>7633.5</v>
      </c>
    </row>
    <row r="8554" spans="1:7" x14ac:dyDescent="0.3">
      <c r="A8554" s="310">
        <v>3023501</v>
      </c>
      <c r="B8554" t="s">
        <v>24232</v>
      </c>
      <c r="C8554" t="s">
        <v>24233</v>
      </c>
      <c r="D8554" t="s">
        <v>375</v>
      </c>
      <c r="E8554">
        <v>615140</v>
      </c>
      <c r="F8554" t="s">
        <v>24196</v>
      </c>
      <c r="G8554" s="7">
        <v>-94.71</v>
      </c>
    </row>
    <row r="8555" spans="1:7" x14ac:dyDescent="0.3">
      <c r="A8555" s="310">
        <v>3023501</v>
      </c>
      <c r="B8555" t="s">
        <v>24232</v>
      </c>
      <c r="C8555" t="s">
        <v>24233</v>
      </c>
      <c r="D8555" t="s">
        <v>375</v>
      </c>
      <c r="E8555">
        <v>615140</v>
      </c>
      <c r="F8555" t="s">
        <v>24196</v>
      </c>
      <c r="G8555" s="7">
        <v>8.58</v>
      </c>
    </row>
    <row r="8556" spans="1:7" x14ac:dyDescent="0.3">
      <c r="A8556" s="310">
        <v>3023501</v>
      </c>
      <c r="B8556" t="s">
        <v>24232</v>
      </c>
      <c r="C8556" t="s">
        <v>24233</v>
      </c>
      <c r="D8556" t="s">
        <v>375</v>
      </c>
      <c r="E8556">
        <v>615140</v>
      </c>
      <c r="F8556" t="s">
        <v>24196</v>
      </c>
      <c r="G8556" s="7">
        <v>94.71</v>
      </c>
    </row>
    <row r="8557" spans="1:7" x14ac:dyDescent="0.3">
      <c r="A8557" s="310">
        <v>3023501</v>
      </c>
      <c r="B8557" t="s">
        <v>24232</v>
      </c>
      <c r="C8557" t="s">
        <v>24233</v>
      </c>
      <c r="D8557" t="s">
        <v>375</v>
      </c>
      <c r="E8557">
        <v>615140</v>
      </c>
      <c r="F8557" t="s">
        <v>24196</v>
      </c>
      <c r="G8557" s="7">
        <v>0.01</v>
      </c>
    </row>
    <row r="8558" spans="1:7" x14ac:dyDescent="0.3">
      <c r="A8558" s="310">
        <v>3023501</v>
      </c>
      <c r="B8558" t="s">
        <v>24232</v>
      </c>
      <c r="C8558" t="s">
        <v>24233</v>
      </c>
      <c r="D8558" t="s">
        <v>375</v>
      </c>
      <c r="E8558">
        <v>615140</v>
      </c>
      <c r="F8558" t="s">
        <v>24196</v>
      </c>
      <c r="G8558" s="7">
        <v>-8.58</v>
      </c>
    </row>
    <row r="8559" spans="1:7" x14ac:dyDescent="0.3">
      <c r="A8559" s="310">
        <v>3023501</v>
      </c>
      <c r="B8559" t="s">
        <v>24232</v>
      </c>
      <c r="C8559" t="s">
        <v>24233</v>
      </c>
      <c r="D8559" t="s">
        <v>375</v>
      </c>
      <c r="E8559">
        <v>615140</v>
      </c>
      <c r="F8559" t="s">
        <v>24196</v>
      </c>
      <c r="G8559" s="7">
        <v>-8.58</v>
      </c>
    </row>
    <row r="8560" spans="1:7" x14ac:dyDescent="0.3">
      <c r="A8560" s="310">
        <v>3023501</v>
      </c>
      <c r="B8560" t="s">
        <v>24232</v>
      </c>
      <c r="C8560" t="s">
        <v>24233</v>
      </c>
      <c r="D8560" t="s">
        <v>371</v>
      </c>
      <c r="E8560">
        <v>617100</v>
      </c>
      <c r="F8560" t="s">
        <v>24196</v>
      </c>
      <c r="G8560" s="7">
        <v>1171.82</v>
      </c>
    </row>
    <row r="8561" spans="1:7" x14ac:dyDescent="0.3">
      <c r="A8561" s="310">
        <v>3023501</v>
      </c>
      <c r="B8561" t="s">
        <v>24232</v>
      </c>
      <c r="C8561" t="s">
        <v>24233</v>
      </c>
      <c r="D8561" t="s">
        <v>375</v>
      </c>
      <c r="E8561">
        <v>615140</v>
      </c>
      <c r="F8561" t="s">
        <v>24196</v>
      </c>
      <c r="G8561" s="7">
        <v>-94.71</v>
      </c>
    </row>
    <row r="8562" spans="1:7" x14ac:dyDescent="0.3">
      <c r="A8562" s="310">
        <v>3023501</v>
      </c>
      <c r="B8562" t="s">
        <v>24232</v>
      </c>
      <c r="C8562" t="s">
        <v>24233</v>
      </c>
      <c r="D8562" t="s">
        <v>375</v>
      </c>
      <c r="E8562">
        <v>615140</v>
      </c>
      <c r="F8562" t="s">
        <v>24196</v>
      </c>
      <c r="G8562" s="7">
        <v>94.71</v>
      </c>
    </row>
    <row r="8563" spans="1:7" x14ac:dyDescent="0.3">
      <c r="A8563" s="310">
        <v>3023501</v>
      </c>
      <c r="B8563" t="s">
        <v>24232</v>
      </c>
      <c r="C8563" t="s">
        <v>24233</v>
      </c>
      <c r="D8563" t="s">
        <v>375</v>
      </c>
      <c r="E8563">
        <v>615140</v>
      </c>
      <c r="F8563" t="s">
        <v>24196</v>
      </c>
      <c r="G8563" s="7">
        <v>625.16999999999996</v>
      </c>
    </row>
    <row r="8564" spans="1:7" x14ac:dyDescent="0.3">
      <c r="A8564" s="310">
        <v>3023501</v>
      </c>
      <c r="B8564" t="s">
        <v>24232</v>
      </c>
      <c r="C8564" t="s">
        <v>24233</v>
      </c>
      <c r="D8564" t="s">
        <v>375</v>
      </c>
      <c r="E8564">
        <v>615140</v>
      </c>
      <c r="F8564" t="s">
        <v>24196</v>
      </c>
      <c r="G8564" s="7">
        <v>8.58</v>
      </c>
    </row>
    <row r="8565" spans="1:7" x14ac:dyDescent="0.3">
      <c r="A8565" s="310">
        <v>3023501</v>
      </c>
      <c r="B8565" t="s">
        <v>24232</v>
      </c>
      <c r="C8565" t="s">
        <v>24233</v>
      </c>
      <c r="D8565" t="s">
        <v>375</v>
      </c>
      <c r="E8565">
        <v>615140</v>
      </c>
      <c r="F8565" t="s">
        <v>24196</v>
      </c>
      <c r="G8565" s="7">
        <v>-8.58</v>
      </c>
    </row>
    <row r="8566" spans="1:7" x14ac:dyDescent="0.3">
      <c r="A8566" s="310">
        <v>3023501</v>
      </c>
      <c r="B8566" t="s">
        <v>24232</v>
      </c>
      <c r="C8566" t="s">
        <v>24233</v>
      </c>
      <c r="D8566" t="s">
        <v>371</v>
      </c>
      <c r="E8566">
        <v>617100</v>
      </c>
      <c r="F8566" t="s">
        <v>24196</v>
      </c>
      <c r="G8566" s="7">
        <v>855.32</v>
      </c>
    </row>
    <row r="8567" spans="1:7" x14ac:dyDescent="0.3">
      <c r="A8567" s="310">
        <v>3023501</v>
      </c>
      <c r="B8567" t="s">
        <v>24232</v>
      </c>
      <c r="C8567" t="s">
        <v>24233</v>
      </c>
      <c r="D8567" t="s">
        <v>373</v>
      </c>
      <c r="E8567">
        <v>616160</v>
      </c>
      <c r="F8567" t="s">
        <v>24196</v>
      </c>
      <c r="G8567" s="7">
        <v>267.42</v>
      </c>
    </row>
    <row r="8568" spans="1:7" x14ac:dyDescent="0.3">
      <c r="A8568" s="310">
        <v>3023501</v>
      </c>
      <c r="B8568" t="s">
        <v>24232</v>
      </c>
      <c r="C8568" t="s">
        <v>24233</v>
      </c>
      <c r="D8568" t="s">
        <v>375</v>
      </c>
      <c r="E8568">
        <v>615140</v>
      </c>
      <c r="F8568" t="s">
        <v>24196</v>
      </c>
      <c r="G8568" s="7">
        <v>2841.24</v>
      </c>
    </row>
    <row r="8569" spans="1:7" x14ac:dyDescent="0.3">
      <c r="A8569" s="310">
        <v>3023501</v>
      </c>
      <c r="B8569" t="s">
        <v>24232</v>
      </c>
      <c r="C8569" t="s">
        <v>24233</v>
      </c>
      <c r="D8569" t="s">
        <v>375</v>
      </c>
      <c r="E8569">
        <v>615140</v>
      </c>
      <c r="F8569" t="s">
        <v>24196</v>
      </c>
      <c r="G8569" s="7">
        <v>-94.71</v>
      </c>
    </row>
    <row r="8570" spans="1:7" x14ac:dyDescent="0.3">
      <c r="A8570" s="310">
        <v>3023501</v>
      </c>
      <c r="B8570" t="s">
        <v>24232</v>
      </c>
      <c r="C8570" t="s">
        <v>24233</v>
      </c>
      <c r="D8570" t="s">
        <v>375</v>
      </c>
      <c r="E8570">
        <v>615140</v>
      </c>
      <c r="F8570" t="s">
        <v>24196</v>
      </c>
      <c r="G8570" s="7">
        <v>0.01</v>
      </c>
    </row>
    <row r="8571" spans="1:7" x14ac:dyDescent="0.3">
      <c r="A8571" s="310">
        <v>3023501</v>
      </c>
      <c r="B8571" t="s">
        <v>24232</v>
      </c>
      <c r="C8571" t="s">
        <v>24233</v>
      </c>
      <c r="D8571" t="s">
        <v>374</v>
      </c>
      <c r="E8571">
        <v>615120</v>
      </c>
      <c r="F8571" t="s">
        <v>24196</v>
      </c>
      <c r="G8571" s="7">
        <v>791.23</v>
      </c>
    </row>
    <row r="8572" spans="1:7" x14ac:dyDescent="0.3">
      <c r="A8572" s="310">
        <v>3023501</v>
      </c>
      <c r="B8572" t="s">
        <v>24232</v>
      </c>
      <c r="C8572" t="s">
        <v>24233</v>
      </c>
      <c r="D8572" t="s">
        <v>375</v>
      </c>
      <c r="E8572">
        <v>615140</v>
      </c>
      <c r="F8572" t="s">
        <v>24196</v>
      </c>
      <c r="G8572" s="7">
        <v>94.71</v>
      </c>
    </row>
    <row r="8573" spans="1:7" x14ac:dyDescent="0.3">
      <c r="A8573" s="310">
        <v>3023501</v>
      </c>
      <c r="B8573" t="s">
        <v>24232</v>
      </c>
      <c r="C8573" t="s">
        <v>24233</v>
      </c>
      <c r="D8573" t="s">
        <v>371</v>
      </c>
      <c r="E8573">
        <v>616100</v>
      </c>
      <c r="F8573" t="s">
        <v>24196</v>
      </c>
      <c r="G8573" s="7">
        <v>612.37</v>
      </c>
    </row>
    <row r="8574" spans="1:7" x14ac:dyDescent="0.3">
      <c r="A8574" s="310">
        <v>3023501</v>
      </c>
      <c r="B8574" t="s">
        <v>24232</v>
      </c>
      <c r="C8574" t="s">
        <v>24233</v>
      </c>
      <c r="D8574" t="s">
        <v>371</v>
      </c>
      <c r="E8574">
        <v>616100</v>
      </c>
      <c r="F8574" t="s">
        <v>24196</v>
      </c>
      <c r="G8574" s="7">
        <v>612.37</v>
      </c>
    </row>
    <row r="8575" spans="1:7" x14ac:dyDescent="0.3">
      <c r="A8575" s="310">
        <v>3023501</v>
      </c>
      <c r="B8575" t="s">
        <v>24232</v>
      </c>
      <c r="C8575" t="s">
        <v>24233</v>
      </c>
      <c r="D8575" t="s">
        <v>371</v>
      </c>
      <c r="E8575">
        <v>617100</v>
      </c>
      <c r="F8575" t="s">
        <v>24196</v>
      </c>
      <c r="G8575" s="7">
        <v>1733.49</v>
      </c>
    </row>
    <row r="8576" spans="1:7" x14ac:dyDescent="0.3">
      <c r="A8576" s="310">
        <v>3023501</v>
      </c>
      <c r="B8576" t="s">
        <v>24232</v>
      </c>
      <c r="C8576" t="s">
        <v>24233</v>
      </c>
      <c r="D8576" t="s">
        <v>375</v>
      </c>
      <c r="E8576">
        <v>615140</v>
      </c>
      <c r="F8576" t="s">
        <v>24196</v>
      </c>
      <c r="G8576" s="7">
        <v>94.71</v>
      </c>
    </row>
    <row r="8577" spans="1:7" x14ac:dyDescent="0.3">
      <c r="A8577" s="310">
        <v>3023501</v>
      </c>
      <c r="B8577" t="s">
        <v>24232</v>
      </c>
      <c r="C8577" t="s">
        <v>24233</v>
      </c>
      <c r="D8577" t="s">
        <v>375</v>
      </c>
      <c r="E8577">
        <v>615140</v>
      </c>
      <c r="F8577" t="s">
        <v>24196</v>
      </c>
      <c r="G8577" s="7">
        <v>8.58</v>
      </c>
    </row>
    <row r="8578" spans="1:7" x14ac:dyDescent="0.3">
      <c r="A8578" s="310">
        <v>3023501</v>
      </c>
      <c r="B8578" t="s">
        <v>24232</v>
      </c>
      <c r="C8578" t="s">
        <v>24233</v>
      </c>
      <c r="D8578" t="s">
        <v>375</v>
      </c>
      <c r="E8578">
        <v>615140</v>
      </c>
      <c r="F8578" t="s">
        <v>24196</v>
      </c>
      <c r="G8578" s="7">
        <v>94.71</v>
      </c>
    </row>
    <row r="8579" spans="1:7" x14ac:dyDescent="0.3">
      <c r="A8579" s="310">
        <v>3023501</v>
      </c>
      <c r="B8579" t="s">
        <v>24232</v>
      </c>
      <c r="C8579" t="s">
        <v>24233</v>
      </c>
      <c r="D8579" t="s">
        <v>371</v>
      </c>
      <c r="E8579">
        <v>615100</v>
      </c>
      <c r="F8579" t="s">
        <v>24196</v>
      </c>
      <c r="G8579" s="7">
        <v>134.81</v>
      </c>
    </row>
    <row r="8580" spans="1:7" x14ac:dyDescent="0.3">
      <c r="A8580" s="310">
        <v>3023501</v>
      </c>
      <c r="B8580" t="s">
        <v>24232</v>
      </c>
      <c r="C8580" t="s">
        <v>24233</v>
      </c>
      <c r="D8580" t="s">
        <v>371</v>
      </c>
      <c r="E8580">
        <v>616100</v>
      </c>
      <c r="F8580" t="s">
        <v>24196</v>
      </c>
      <c r="G8580" s="7">
        <v>544.1</v>
      </c>
    </row>
    <row r="8581" spans="1:7" x14ac:dyDescent="0.3">
      <c r="A8581" s="310">
        <v>3023501</v>
      </c>
      <c r="B8581" t="s">
        <v>24232</v>
      </c>
      <c r="C8581" t="s">
        <v>24233</v>
      </c>
      <c r="D8581" t="s">
        <v>373</v>
      </c>
      <c r="E8581">
        <v>615130</v>
      </c>
      <c r="F8581" t="s">
        <v>24196</v>
      </c>
      <c r="G8581" s="7">
        <v>2552.5</v>
      </c>
    </row>
    <row r="8582" spans="1:7" x14ac:dyDescent="0.3">
      <c r="A8582" s="310">
        <v>3023501</v>
      </c>
      <c r="B8582" t="s">
        <v>24232</v>
      </c>
      <c r="C8582" t="s">
        <v>24233</v>
      </c>
      <c r="D8582" t="s">
        <v>371</v>
      </c>
      <c r="E8582">
        <v>616100</v>
      </c>
      <c r="F8582" t="s">
        <v>24196</v>
      </c>
      <c r="G8582" s="7">
        <v>654.76</v>
      </c>
    </row>
    <row r="8583" spans="1:7" x14ac:dyDescent="0.3">
      <c r="A8583" s="310">
        <v>3023501</v>
      </c>
      <c r="B8583" t="s">
        <v>24232</v>
      </c>
      <c r="C8583" t="s">
        <v>24233</v>
      </c>
      <c r="D8583" t="s">
        <v>375</v>
      </c>
      <c r="E8583">
        <v>615140</v>
      </c>
      <c r="F8583" t="s">
        <v>24196</v>
      </c>
      <c r="G8583" s="7">
        <v>-0.01</v>
      </c>
    </row>
    <row r="8584" spans="1:7" x14ac:dyDescent="0.3">
      <c r="A8584" s="310">
        <v>3023501</v>
      </c>
      <c r="B8584" t="s">
        <v>24232</v>
      </c>
      <c r="C8584" t="s">
        <v>24233</v>
      </c>
      <c r="D8584" t="s">
        <v>375</v>
      </c>
      <c r="E8584">
        <v>615140</v>
      </c>
      <c r="F8584" t="s">
        <v>24196</v>
      </c>
      <c r="G8584" s="7">
        <v>8.58</v>
      </c>
    </row>
    <row r="8585" spans="1:7" x14ac:dyDescent="0.3">
      <c r="A8585" s="310">
        <v>3023501</v>
      </c>
      <c r="B8585" t="s">
        <v>24232</v>
      </c>
      <c r="C8585" t="s">
        <v>24233</v>
      </c>
      <c r="D8585" t="s">
        <v>371</v>
      </c>
      <c r="E8585">
        <v>615100</v>
      </c>
      <c r="F8585" t="s">
        <v>24196</v>
      </c>
      <c r="G8585" s="7">
        <v>4044.33</v>
      </c>
    </row>
    <row r="8586" spans="1:7" x14ac:dyDescent="0.3">
      <c r="A8586" s="310">
        <v>3023501</v>
      </c>
      <c r="B8586" t="s">
        <v>24232</v>
      </c>
      <c r="C8586" t="s">
        <v>24233</v>
      </c>
      <c r="D8586" t="s">
        <v>375</v>
      </c>
      <c r="E8586">
        <v>615140</v>
      </c>
      <c r="F8586" t="s">
        <v>24196</v>
      </c>
      <c r="G8586" s="7">
        <v>-94.71</v>
      </c>
    </row>
    <row r="8587" spans="1:7" x14ac:dyDescent="0.3">
      <c r="A8587" s="310">
        <v>3023501</v>
      </c>
      <c r="B8587" t="s">
        <v>24232</v>
      </c>
      <c r="C8587" t="s">
        <v>24233</v>
      </c>
      <c r="D8587" t="s">
        <v>375</v>
      </c>
      <c r="E8587">
        <v>615140</v>
      </c>
      <c r="F8587" t="s">
        <v>24196</v>
      </c>
      <c r="G8587" s="7">
        <v>8.58</v>
      </c>
    </row>
    <row r="8588" spans="1:7" x14ac:dyDescent="0.3">
      <c r="A8588" s="310">
        <v>3023501</v>
      </c>
      <c r="B8588" t="s">
        <v>24232</v>
      </c>
      <c r="C8588" t="s">
        <v>24233</v>
      </c>
      <c r="D8588" t="s">
        <v>375</v>
      </c>
      <c r="E8588">
        <v>615140</v>
      </c>
      <c r="F8588" t="s">
        <v>24196</v>
      </c>
      <c r="G8588" s="7">
        <v>94.71</v>
      </c>
    </row>
    <row r="8589" spans="1:7" x14ac:dyDescent="0.3">
      <c r="A8589" s="310">
        <v>3023501</v>
      </c>
      <c r="B8589" t="s">
        <v>24232</v>
      </c>
      <c r="C8589" t="s">
        <v>24233</v>
      </c>
      <c r="D8589" t="s">
        <v>375</v>
      </c>
      <c r="E8589">
        <v>615140</v>
      </c>
      <c r="F8589" t="s">
        <v>24196</v>
      </c>
      <c r="G8589" s="7">
        <v>8.58</v>
      </c>
    </row>
    <row r="8590" spans="1:7" x14ac:dyDescent="0.3">
      <c r="A8590" s="310">
        <v>3023501</v>
      </c>
      <c r="B8590" t="s">
        <v>24232</v>
      </c>
      <c r="C8590" t="s">
        <v>24233</v>
      </c>
      <c r="D8590" t="s">
        <v>375</v>
      </c>
      <c r="E8590">
        <v>615140</v>
      </c>
      <c r="F8590" t="s">
        <v>24196</v>
      </c>
      <c r="G8590" s="7">
        <v>-94.71</v>
      </c>
    </row>
    <row r="8591" spans="1:7" x14ac:dyDescent="0.3">
      <c r="A8591" s="310">
        <v>3023501</v>
      </c>
      <c r="B8591" t="s">
        <v>24232</v>
      </c>
      <c r="C8591" t="s">
        <v>24233</v>
      </c>
      <c r="D8591" t="s">
        <v>375</v>
      </c>
      <c r="E8591">
        <v>615140</v>
      </c>
      <c r="F8591" t="s">
        <v>24196</v>
      </c>
      <c r="G8591" s="7">
        <v>8.58</v>
      </c>
    </row>
    <row r="8592" spans="1:7" x14ac:dyDescent="0.3">
      <c r="A8592" s="310">
        <v>3023501</v>
      </c>
      <c r="B8592" t="s">
        <v>24232</v>
      </c>
      <c r="C8592" t="s">
        <v>24233</v>
      </c>
      <c r="D8592" t="s">
        <v>373</v>
      </c>
      <c r="E8592">
        <v>615130</v>
      </c>
      <c r="F8592" t="s">
        <v>24196</v>
      </c>
      <c r="G8592" s="7">
        <v>2793.1</v>
      </c>
    </row>
    <row r="8593" spans="1:7" x14ac:dyDescent="0.3">
      <c r="A8593" s="310">
        <v>3023501</v>
      </c>
      <c r="B8593" t="s">
        <v>24232</v>
      </c>
      <c r="C8593" t="s">
        <v>24233</v>
      </c>
      <c r="D8593" t="s">
        <v>375</v>
      </c>
      <c r="E8593">
        <v>615140</v>
      </c>
      <c r="F8593" t="s">
        <v>24196</v>
      </c>
      <c r="G8593" s="7">
        <v>8.58</v>
      </c>
    </row>
    <row r="8594" spans="1:7" x14ac:dyDescent="0.3">
      <c r="A8594" s="310">
        <v>3023501</v>
      </c>
      <c r="B8594" t="s">
        <v>24232</v>
      </c>
      <c r="C8594" t="s">
        <v>24233</v>
      </c>
      <c r="D8594" t="s">
        <v>373</v>
      </c>
      <c r="E8594">
        <v>616160</v>
      </c>
      <c r="F8594" t="s">
        <v>24196</v>
      </c>
      <c r="G8594" s="7">
        <v>463.92</v>
      </c>
    </row>
    <row r="8595" spans="1:7" x14ac:dyDescent="0.3">
      <c r="A8595" s="310">
        <v>3023501</v>
      </c>
      <c r="B8595" t="s">
        <v>24232</v>
      </c>
      <c r="C8595" t="s">
        <v>24233</v>
      </c>
      <c r="D8595" t="s">
        <v>373</v>
      </c>
      <c r="E8595">
        <v>615130</v>
      </c>
      <c r="F8595" t="s">
        <v>24196</v>
      </c>
      <c r="G8595" s="7">
        <v>1834.17</v>
      </c>
    </row>
    <row r="8596" spans="1:7" x14ac:dyDescent="0.3">
      <c r="A8596" s="310">
        <v>3023501</v>
      </c>
      <c r="B8596" t="s">
        <v>24232</v>
      </c>
      <c r="C8596" t="s">
        <v>24233</v>
      </c>
      <c r="D8596" t="s">
        <v>375</v>
      </c>
      <c r="E8596">
        <v>615140</v>
      </c>
      <c r="F8596" t="s">
        <v>24196</v>
      </c>
      <c r="G8596" s="7">
        <v>94.71</v>
      </c>
    </row>
    <row r="8597" spans="1:7" x14ac:dyDescent="0.3">
      <c r="A8597" s="310">
        <v>3023501</v>
      </c>
      <c r="B8597" t="s">
        <v>24232</v>
      </c>
      <c r="C8597" t="s">
        <v>24233</v>
      </c>
      <c r="D8597" t="s">
        <v>375</v>
      </c>
      <c r="E8597">
        <v>615140</v>
      </c>
      <c r="F8597" t="s">
        <v>24196</v>
      </c>
      <c r="G8597" s="7">
        <v>94.71</v>
      </c>
    </row>
    <row r="8598" spans="1:7" x14ac:dyDescent="0.3">
      <c r="A8598" s="310">
        <v>3023501</v>
      </c>
      <c r="B8598" t="s">
        <v>24232</v>
      </c>
      <c r="C8598" t="s">
        <v>24233</v>
      </c>
      <c r="D8598" t="s">
        <v>375</v>
      </c>
      <c r="E8598">
        <v>615140</v>
      </c>
      <c r="F8598" t="s">
        <v>24196</v>
      </c>
      <c r="G8598" s="7">
        <v>94.71</v>
      </c>
    </row>
    <row r="8599" spans="1:7" x14ac:dyDescent="0.3">
      <c r="A8599" s="310">
        <v>3023501</v>
      </c>
      <c r="B8599" t="s">
        <v>24232</v>
      </c>
      <c r="C8599" t="s">
        <v>24233</v>
      </c>
      <c r="D8599" t="s">
        <v>371</v>
      </c>
      <c r="E8599">
        <v>615100</v>
      </c>
      <c r="F8599" t="s">
        <v>24196</v>
      </c>
      <c r="G8599" s="7">
        <v>2699.7</v>
      </c>
    </row>
    <row r="8600" spans="1:7" x14ac:dyDescent="0.3">
      <c r="A8600" s="310">
        <v>3023501</v>
      </c>
      <c r="B8600" t="s">
        <v>24232</v>
      </c>
      <c r="C8600" t="s">
        <v>24233</v>
      </c>
      <c r="D8600" t="s">
        <v>375</v>
      </c>
      <c r="E8600">
        <v>615140</v>
      </c>
      <c r="F8600" t="s">
        <v>24196</v>
      </c>
      <c r="G8600" s="7">
        <v>94.71</v>
      </c>
    </row>
    <row r="8601" spans="1:7" x14ac:dyDescent="0.3">
      <c r="A8601" s="310">
        <v>3023501</v>
      </c>
      <c r="B8601" t="s">
        <v>24232</v>
      </c>
      <c r="C8601" t="s">
        <v>24233</v>
      </c>
      <c r="D8601" t="s">
        <v>371</v>
      </c>
      <c r="E8601">
        <v>616100</v>
      </c>
      <c r="F8601" t="s">
        <v>24196</v>
      </c>
      <c r="G8601" s="7">
        <v>544.1</v>
      </c>
    </row>
    <row r="8602" spans="1:7" x14ac:dyDescent="0.3">
      <c r="A8602" s="310">
        <v>3023501</v>
      </c>
      <c r="B8602" t="s">
        <v>24232</v>
      </c>
      <c r="C8602" t="s">
        <v>24233</v>
      </c>
      <c r="D8602" t="s">
        <v>373</v>
      </c>
      <c r="E8602">
        <v>615130</v>
      </c>
      <c r="F8602" t="s">
        <v>24196</v>
      </c>
      <c r="G8602" s="7">
        <v>1980.9</v>
      </c>
    </row>
    <row r="8603" spans="1:7" x14ac:dyDescent="0.3">
      <c r="A8603" s="310">
        <v>3023501</v>
      </c>
      <c r="B8603" t="s">
        <v>24232</v>
      </c>
      <c r="C8603" t="s">
        <v>24233</v>
      </c>
      <c r="D8603" t="s">
        <v>375</v>
      </c>
      <c r="E8603">
        <v>615140</v>
      </c>
      <c r="F8603" t="s">
        <v>24196</v>
      </c>
      <c r="G8603" s="7">
        <v>741.24</v>
      </c>
    </row>
    <row r="8604" spans="1:7" x14ac:dyDescent="0.3">
      <c r="A8604" s="310">
        <v>3023501</v>
      </c>
      <c r="B8604" t="s">
        <v>24232</v>
      </c>
      <c r="C8604" t="s">
        <v>24233</v>
      </c>
      <c r="D8604" t="s">
        <v>371</v>
      </c>
      <c r="E8604">
        <v>616100</v>
      </c>
      <c r="F8604" t="s">
        <v>24196</v>
      </c>
      <c r="G8604" s="7">
        <v>342.4</v>
      </c>
    </row>
    <row r="8605" spans="1:7" x14ac:dyDescent="0.3">
      <c r="A8605" s="310">
        <v>3023501</v>
      </c>
      <c r="B8605" t="s">
        <v>24232</v>
      </c>
      <c r="C8605" t="s">
        <v>24233</v>
      </c>
      <c r="D8605" t="s">
        <v>375</v>
      </c>
      <c r="E8605">
        <v>615140</v>
      </c>
      <c r="F8605" t="s">
        <v>24196</v>
      </c>
      <c r="G8605" s="7">
        <v>-94.71</v>
      </c>
    </row>
    <row r="8606" spans="1:7" x14ac:dyDescent="0.3">
      <c r="A8606" s="310">
        <v>3023501</v>
      </c>
      <c r="B8606" t="s">
        <v>24232</v>
      </c>
      <c r="C8606" t="s">
        <v>24233</v>
      </c>
      <c r="D8606" t="s">
        <v>375</v>
      </c>
      <c r="E8606">
        <v>615140</v>
      </c>
      <c r="F8606" t="s">
        <v>24196</v>
      </c>
      <c r="G8606" s="7">
        <v>-8.58</v>
      </c>
    </row>
    <row r="8607" spans="1:7" x14ac:dyDescent="0.3">
      <c r="A8607" s="310">
        <v>3023501</v>
      </c>
      <c r="B8607" t="s">
        <v>24232</v>
      </c>
      <c r="C8607" t="s">
        <v>24233</v>
      </c>
      <c r="D8607" t="s">
        <v>374</v>
      </c>
      <c r="E8607">
        <v>617120</v>
      </c>
      <c r="F8607" t="s">
        <v>24196</v>
      </c>
      <c r="G8607" s="7">
        <v>322.82</v>
      </c>
    </row>
    <row r="8608" spans="1:7" x14ac:dyDescent="0.3">
      <c r="A8608" s="310">
        <v>3023501</v>
      </c>
      <c r="B8608" t="s">
        <v>24232</v>
      </c>
      <c r="C8608" t="s">
        <v>24233</v>
      </c>
      <c r="D8608" t="s">
        <v>374</v>
      </c>
      <c r="E8608">
        <v>616120</v>
      </c>
      <c r="F8608" t="s">
        <v>24196</v>
      </c>
      <c r="G8608" s="7">
        <v>174.82</v>
      </c>
    </row>
    <row r="8609" spans="1:7" x14ac:dyDescent="0.3">
      <c r="A8609" s="310">
        <v>3023501</v>
      </c>
      <c r="B8609" t="s">
        <v>24232</v>
      </c>
      <c r="C8609" t="s">
        <v>24233</v>
      </c>
      <c r="D8609" t="s">
        <v>375</v>
      </c>
      <c r="E8609">
        <v>615140</v>
      </c>
      <c r="F8609" t="s">
        <v>24196</v>
      </c>
      <c r="G8609" s="7">
        <v>94.71</v>
      </c>
    </row>
    <row r="8610" spans="1:7" x14ac:dyDescent="0.3">
      <c r="A8610" s="310">
        <v>3023501</v>
      </c>
      <c r="B8610" t="s">
        <v>24232</v>
      </c>
      <c r="C8610" t="s">
        <v>24233</v>
      </c>
      <c r="D8610" t="s">
        <v>375</v>
      </c>
      <c r="E8610">
        <v>615140</v>
      </c>
      <c r="F8610" t="s">
        <v>24196</v>
      </c>
      <c r="G8610" s="7">
        <v>-8.58</v>
      </c>
    </row>
    <row r="8611" spans="1:7" x14ac:dyDescent="0.3">
      <c r="A8611" s="310">
        <v>3023501</v>
      </c>
      <c r="B8611" t="s">
        <v>24232</v>
      </c>
      <c r="C8611" t="s">
        <v>24233</v>
      </c>
      <c r="D8611" t="s">
        <v>377</v>
      </c>
      <c r="E8611">
        <v>611120</v>
      </c>
      <c r="F8611" t="s">
        <v>24196</v>
      </c>
      <c r="G8611" s="7">
        <v>26.68</v>
      </c>
    </row>
    <row r="8612" spans="1:7" x14ac:dyDescent="0.3">
      <c r="A8612" s="310">
        <v>3023501</v>
      </c>
      <c r="B8612" t="s">
        <v>24232</v>
      </c>
      <c r="C8612" t="s">
        <v>24233</v>
      </c>
      <c r="D8612" t="s">
        <v>375</v>
      </c>
      <c r="E8612">
        <v>615140</v>
      </c>
      <c r="F8612" t="s">
        <v>24196</v>
      </c>
      <c r="G8612" s="7">
        <v>-94.71</v>
      </c>
    </row>
    <row r="8613" spans="1:7" x14ac:dyDescent="0.3">
      <c r="A8613" s="310">
        <v>3023501</v>
      </c>
      <c r="B8613" t="s">
        <v>24232</v>
      </c>
      <c r="C8613" t="s">
        <v>24233</v>
      </c>
      <c r="D8613" t="s">
        <v>375</v>
      </c>
      <c r="E8613">
        <v>615140</v>
      </c>
      <c r="F8613" t="s">
        <v>24196</v>
      </c>
      <c r="G8613" s="7">
        <v>94.71</v>
      </c>
    </row>
    <row r="8614" spans="1:7" x14ac:dyDescent="0.3">
      <c r="A8614" s="310">
        <v>3023501</v>
      </c>
      <c r="B8614" t="s">
        <v>24232</v>
      </c>
      <c r="C8614" t="s">
        <v>24233</v>
      </c>
      <c r="D8614" t="s">
        <v>375</v>
      </c>
      <c r="E8614">
        <v>615140</v>
      </c>
      <c r="F8614" t="s">
        <v>24196</v>
      </c>
      <c r="G8614" s="7">
        <v>94.71</v>
      </c>
    </row>
    <row r="8615" spans="1:7" x14ac:dyDescent="0.3">
      <c r="A8615" s="310">
        <v>3023501</v>
      </c>
      <c r="B8615" t="s">
        <v>24232</v>
      </c>
      <c r="C8615" t="s">
        <v>24233</v>
      </c>
      <c r="D8615" t="s">
        <v>375</v>
      </c>
      <c r="E8615">
        <v>615140</v>
      </c>
      <c r="F8615" t="s">
        <v>24196</v>
      </c>
      <c r="G8615" s="7">
        <v>-8.58</v>
      </c>
    </row>
    <row r="8616" spans="1:7" x14ac:dyDescent="0.3">
      <c r="A8616" s="310">
        <v>3023501</v>
      </c>
      <c r="B8616" t="s">
        <v>24232</v>
      </c>
      <c r="C8616" t="s">
        <v>24233</v>
      </c>
      <c r="D8616" t="s">
        <v>375</v>
      </c>
      <c r="E8616">
        <v>615140</v>
      </c>
      <c r="F8616" t="s">
        <v>24196</v>
      </c>
      <c r="G8616" s="7">
        <v>0.01</v>
      </c>
    </row>
    <row r="8617" spans="1:7" x14ac:dyDescent="0.3">
      <c r="A8617" s="310">
        <v>3023501</v>
      </c>
      <c r="B8617" t="s">
        <v>24232</v>
      </c>
      <c r="C8617" t="s">
        <v>24233</v>
      </c>
      <c r="D8617" t="s">
        <v>375</v>
      </c>
      <c r="E8617">
        <v>615140</v>
      </c>
      <c r="F8617" t="s">
        <v>24196</v>
      </c>
      <c r="G8617" s="7">
        <v>-94.71</v>
      </c>
    </row>
    <row r="8618" spans="1:7" x14ac:dyDescent="0.3">
      <c r="A8618" s="310">
        <v>3023501</v>
      </c>
      <c r="B8618" t="s">
        <v>24232</v>
      </c>
      <c r="C8618" t="s">
        <v>24233</v>
      </c>
      <c r="D8618" t="s">
        <v>375</v>
      </c>
      <c r="E8618">
        <v>615140</v>
      </c>
      <c r="F8618" t="s">
        <v>24196</v>
      </c>
      <c r="G8618" s="7">
        <v>94.71</v>
      </c>
    </row>
    <row r="8619" spans="1:7" x14ac:dyDescent="0.3">
      <c r="A8619" s="310">
        <v>3023501</v>
      </c>
      <c r="B8619" t="s">
        <v>24232</v>
      </c>
      <c r="C8619" t="s">
        <v>24233</v>
      </c>
      <c r="D8619" t="s">
        <v>371</v>
      </c>
      <c r="E8619">
        <v>615100</v>
      </c>
      <c r="F8619" t="s">
        <v>24196</v>
      </c>
      <c r="G8619" s="7">
        <v>4044.33</v>
      </c>
    </row>
    <row r="8620" spans="1:7" x14ac:dyDescent="0.3">
      <c r="A8620" s="310">
        <v>3023501</v>
      </c>
      <c r="B8620" t="s">
        <v>24232</v>
      </c>
      <c r="C8620" t="s">
        <v>24233</v>
      </c>
      <c r="D8620" t="s">
        <v>377</v>
      </c>
      <c r="E8620">
        <v>611130</v>
      </c>
      <c r="F8620" t="s">
        <v>24196</v>
      </c>
      <c r="G8620" s="7">
        <v>313.41000000000003</v>
      </c>
    </row>
    <row r="8621" spans="1:7" x14ac:dyDescent="0.3">
      <c r="A8621" s="310">
        <v>3023501</v>
      </c>
      <c r="B8621" t="s">
        <v>24232</v>
      </c>
      <c r="C8621" t="s">
        <v>24233</v>
      </c>
      <c r="D8621" t="s">
        <v>375</v>
      </c>
      <c r="E8621">
        <v>615140</v>
      </c>
      <c r="F8621" t="s">
        <v>24196</v>
      </c>
      <c r="G8621" s="7">
        <v>8.58</v>
      </c>
    </row>
    <row r="8622" spans="1:7" x14ac:dyDescent="0.3">
      <c r="A8622" s="310">
        <v>3023501</v>
      </c>
      <c r="B8622" t="s">
        <v>24232</v>
      </c>
      <c r="C8622" t="s">
        <v>24233</v>
      </c>
      <c r="D8622" t="s">
        <v>375</v>
      </c>
      <c r="E8622">
        <v>615140</v>
      </c>
      <c r="F8622" t="s">
        <v>24196</v>
      </c>
      <c r="G8622" s="7">
        <v>94.71</v>
      </c>
    </row>
    <row r="8623" spans="1:7" x14ac:dyDescent="0.3">
      <c r="A8623" s="310">
        <v>3023501</v>
      </c>
      <c r="B8623" t="s">
        <v>24232</v>
      </c>
      <c r="C8623" t="s">
        <v>24233</v>
      </c>
      <c r="D8623" t="s">
        <v>375</v>
      </c>
      <c r="E8623">
        <v>615140</v>
      </c>
      <c r="F8623" t="s">
        <v>24196</v>
      </c>
      <c r="G8623" s="7">
        <v>-8.58</v>
      </c>
    </row>
    <row r="8624" spans="1:7" x14ac:dyDescent="0.3">
      <c r="A8624" s="310">
        <v>3023501</v>
      </c>
      <c r="B8624" t="s">
        <v>24232</v>
      </c>
      <c r="C8624" t="s">
        <v>24233</v>
      </c>
      <c r="D8624" t="s">
        <v>375</v>
      </c>
      <c r="E8624">
        <v>615140</v>
      </c>
      <c r="F8624" t="s">
        <v>24196</v>
      </c>
      <c r="G8624" s="7">
        <v>-0.01</v>
      </c>
    </row>
    <row r="8625" spans="1:7" x14ac:dyDescent="0.3">
      <c r="A8625" s="310">
        <v>3023501</v>
      </c>
      <c r="B8625" t="s">
        <v>24232</v>
      </c>
      <c r="C8625" t="s">
        <v>24233</v>
      </c>
      <c r="D8625" t="s">
        <v>371</v>
      </c>
      <c r="E8625">
        <v>617100</v>
      </c>
      <c r="F8625" t="s">
        <v>24196</v>
      </c>
      <c r="G8625" s="7">
        <v>1075.5</v>
      </c>
    </row>
    <row r="8626" spans="1:7" x14ac:dyDescent="0.3">
      <c r="A8626" s="310">
        <v>3023501</v>
      </c>
      <c r="B8626" t="s">
        <v>24232</v>
      </c>
      <c r="C8626" t="s">
        <v>24233</v>
      </c>
      <c r="D8626" t="s">
        <v>375</v>
      </c>
      <c r="E8626">
        <v>615140</v>
      </c>
      <c r="F8626" t="s">
        <v>24196</v>
      </c>
      <c r="G8626" s="7">
        <v>-8.58</v>
      </c>
    </row>
    <row r="8627" spans="1:7" x14ac:dyDescent="0.3">
      <c r="A8627" s="310">
        <v>3023501</v>
      </c>
      <c r="B8627" t="s">
        <v>24232</v>
      </c>
      <c r="C8627" t="s">
        <v>24233</v>
      </c>
      <c r="D8627" t="s">
        <v>377</v>
      </c>
      <c r="E8627">
        <v>611110</v>
      </c>
      <c r="F8627" t="s">
        <v>24196</v>
      </c>
      <c r="G8627" s="7">
        <v>1041.02</v>
      </c>
    </row>
    <row r="8628" spans="1:7" x14ac:dyDescent="0.3">
      <c r="A8628" s="310">
        <v>3023501</v>
      </c>
      <c r="B8628" t="s">
        <v>24232</v>
      </c>
      <c r="C8628" t="s">
        <v>24233</v>
      </c>
      <c r="D8628" t="s">
        <v>375</v>
      </c>
      <c r="E8628">
        <v>615140</v>
      </c>
      <c r="F8628" t="s">
        <v>24196</v>
      </c>
      <c r="G8628" s="7">
        <v>-8.58</v>
      </c>
    </row>
    <row r="8629" spans="1:7" x14ac:dyDescent="0.3">
      <c r="A8629" s="310">
        <v>3023501</v>
      </c>
      <c r="B8629" t="s">
        <v>24232</v>
      </c>
      <c r="C8629" t="s">
        <v>24233</v>
      </c>
      <c r="D8629" t="s">
        <v>373</v>
      </c>
      <c r="E8629">
        <v>615130</v>
      </c>
      <c r="F8629" t="s">
        <v>24196</v>
      </c>
      <c r="G8629" s="7">
        <v>-0.86</v>
      </c>
    </row>
    <row r="8630" spans="1:7" x14ac:dyDescent="0.3">
      <c r="A8630" s="310">
        <v>3023501</v>
      </c>
      <c r="B8630" t="s">
        <v>24232</v>
      </c>
      <c r="C8630" t="s">
        <v>24233</v>
      </c>
      <c r="D8630" t="s">
        <v>371</v>
      </c>
      <c r="E8630">
        <v>615100</v>
      </c>
      <c r="F8630" t="s">
        <v>24196</v>
      </c>
      <c r="G8630" s="7">
        <v>-134.81</v>
      </c>
    </row>
    <row r="8631" spans="1:7" x14ac:dyDescent="0.3">
      <c r="A8631" s="310">
        <v>3023501</v>
      </c>
      <c r="B8631" t="s">
        <v>24232</v>
      </c>
      <c r="C8631" t="s">
        <v>24233</v>
      </c>
      <c r="D8631" t="s">
        <v>373</v>
      </c>
      <c r="E8631">
        <v>617150</v>
      </c>
      <c r="F8631" t="s">
        <v>24196</v>
      </c>
      <c r="G8631" s="7">
        <v>531.29999999999995</v>
      </c>
    </row>
    <row r="8632" spans="1:7" x14ac:dyDescent="0.3">
      <c r="A8632" s="310">
        <v>3023501</v>
      </c>
      <c r="B8632" t="s">
        <v>24232</v>
      </c>
      <c r="C8632" t="s">
        <v>24233</v>
      </c>
      <c r="D8632" t="s">
        <v>371</v>
      </c>
      <c r="E8632">
        <v>616100</v>
      </c>
      <c r="F8632" t="s">
        <v>24196</v>
      </c>
      <c r="G8632" s="7">
        <v>661.66</v>
      </c>
    </row>
    <row r="8633" spans="1:7" x14ac:dyDescent="0.3">
      <c r="A8633" s="310">
        <v>3023501</v>
      </c>
      <c r="B8633" t="s">
        <v>24232</v>
      </c>
      <c r="C8633" t="s">
        <v>24233</v>
      </c>
      <c r="D8633" t="s">
        <v>375</v>
      </c>
      <c r="E8633">
        <v>615140</v>
      </c>
      <c r="F8633" t="s">
        <v>24196</v>
      </c>
      <c r="G8633" s="7">
        <v>-8.58</v>
      </c>
    </row>
    <row r="8634" spans="1:7" x14ac:dyDescent="0.3">
      <c r="A8634" s="310">
        <v>3023501</v>
      </c>
      <c r="B8634" t="s">
        <v>24232</v>
      </c>
      <c r="C8634" t="s">
        <v>24233</v>
      </c>
      <c r="D8634" t="s">
        <v>371</v>
      </c>
      <c r="E8634">
        <v>615100</v>
      </c>
      <c r="F8634" t="s">
        <v>24196</v>
      </c>
      <c r="G8634" s="7">
        <v>2699.7</v>
      </c>
    </row>
    <row r="8635" spans="1:7" x14ac:dyDescent="0.3">
      <c r="A8635" s="310">
        <v>3023501</v>
      </c>
      <c r="B8635" t="s">
        <v>24232</v>
      </c>
      <c r="C8635" t="s">
        <v>24233</v>
      </c>
      <c r="D8635" t="s">
        <v>375</v>
      </c>
      <c r="E8635">
        <v>616130</v>
      </c>
      <c r="F8635" t="s">
        <v>24196</v>
      </c>
      <c r="G8635" s="7">
        <v>402.24</v>
      </c>
    </row>
    <row r="8636" spans="1:7" x14ac:dyDescent="0.3">
      <c r="A8636" s="310">
        <v>3023501</v>
      </c>
      <c r="B8636" t="s">
        <v>24232</v>
      </c>
      <c r="C8636" t="s">
        <v>24233</v>
      </c>
      <c r="D8636" t="s">
        <v>373</v>
      </c>
      <c r="E8636">
        <v>615130</v>
      </c>
      <c r="F8636" t="s">
        <v>24196</v>
      </c>
      <c r="G8636" s="7">
        <v>218.88</v>
      </c>
    </row>
    <row r="8637" spans="1:7" x14ac:dyDescent="0.3">
      <c r="A8637" s="310">
        <v>3023501</v>
      </c>
      <c r="B8637" t="s">
        <v>24232</v>
      </c>
      <c r="C8637" t="s">
        <v>24233</v>
      </c>
      <c r="D8637" t="s">
        <v>375</v>
      </c>
      <c r="E8637">
        <v>616130</v>
      </c>
      <c r="F8637" t="s">
        <v>24196</v>
      </c>
      <c r="G8637" s="7">
        <v>142.41</v>
      </c>
    </row>
    <row r="8638" spans="1:7" x14ac:dyDescent="0.3">
      <c r="A8638" s="310">
        <v>3023501</v>
      </c>
      <c r="B8638" t="s">
        <v>24232</v>
      </c>
      <c r="C8638" t="s">
        <v>24233</v>
      </c>
      <c r="D8638" t="s">
        <v>375</v>
      </c>
      <c r="E8638">
        <v>615140</v>
      </c>
      <c r="F8638" t="s">
        <v>24196</v>
      </c>
      <c r="G8638" s="7">
        <v>-94.71</v>
      </c>
    </row>
    <row r="8639" spans="1:7" x14ac:dyDescent="0.3">
      <c r="A8639" s="310">
        <v>3023501</v>
      </c>
      <c r="B8639" t="s">
        <v>24232</v>
      </c>
      <c r="C8639" t="s">
        <v>24233</v>
      </c>
      <c r="D8639" t="s">
        <v>375</v>
      </c>
      <c r="E8639">
        <v>615140</v>
      </c>
      <c r="F8639" t="s">
        <v>24196</v>
      </c>
      <c r="G8639" s="7">
        <v>-8.58</v>
      </c>
    </row>
    <row r="8640" spans="1:7" x14ac:dyDescent="0.3">
      <c r="A8640" s="310">
        <v>3023501</v>
      </c>
      <c r="B8640" t="s">
        <v>24232</v>
      </c>
      <c r="C8640" t="s">
        <v>24233</v>
      </c>
      <c r="D8640" t="s">
        <v>375</v>
      </c>
      <c r="E8640">
        <v>616130</v>
      </c>
      <c r="F8640" t="s">
        <v>24196</v>
      </c>
      <c r="G8640" s="7">
        <v>0.41</v>
      </c>
    </row>
    <row r="8641" spans="1:7" x14ac:dyDescent="0.3">
      <c r="A8641" s="310">
        <v>3023501</v>
      </c>
      <c r="B8641" t="s">
        <v>24232</v>
      </c>
      <c r="C8641" t="s">
        <v>24233</v>
      </c>
      <c r="D8641" t="s">
        <v>373</v>
      </c>
      <c r="E8641">
        <v>615130</v>
      </c>
      <c r="F8641" t="s">
        <v>24196</v>
      </c>
      <c r="G8641" s="7">
        <v>1.67</v>
      </c>
    </row>
    <row r="8642" spans="1:7" x14ac:dyDescent="0.3">
      <c r="A8642" s="310">
        <v>3023501</v>
      </c>
      <c r="B8642" t="s">
        <v>24232</v>
      </c>
      <c r="C8642" t="s">
        <v>24233</v>
      </c>
      <c r="D8642" t="s">
        <v>374</v>
      </c>
      <c r="E8642">
        <v>615120</v>
      </c>
      <c r="F8642" t="s">
        <v>24196</v>
      </c>
      <c r="G8642" s="7">
        <v>52.75</v>
      </c>
    </row>
    <row r="8643" spans="1:7" x14ac:dyDescent="0.3">
      <c r="A8643" s="310">
        <v>3023501</v>
      </c>
      <c r="B8643" t="s">
        <v>24232</v>
      </c>
      <c r="C8643" t="s">
        <v>24233</v>
      </c>
      <c r="D8643" t="s">
        <v>375</v>
      </c>
      <c r="E8643">
        <v>615140</v>
      </c>
      <c r="F8643" t="s">
        <v>24196</v>
      </c>
      <c r="G8643" s="7">
        <v>8.58</v>
      </c>
    </row>
    <row r="8644" spans="1:7" x14ac:dyDescent="0.3">
      <c r="A8644" s="310">
        <v>3023501</v>
      </c>
      <c r="B8644" t="s">
        <v>24232</v>
      </c>
      <c r="C8644" t="s">
        <v>24233</v>
      </c>
      <c r="D8644" t="s">
        <v>373</v>
      </c>
      <c r="E8644">
        <v>615130</v>
      </c>
      <c r="F8644" t="s">
        <v>24196</v>
      </c>
      <c r="G8644" s="7">
        <v>51.89</v>
      </c>
    </row>
    <row r="8645" spans="1:7" x14ac:dyDescent="0.3">
      <c r="A8645" s="310">
        <v>3023501</v>
      </c>
      <c r="B8645" t="s">
        <v>24232</v>
      </c>
      <c r="C8645" t="s">
        <v>24233</v>
      </c>
      <c r="D8645" t="s">
        <v>375</v>
      </c>
      <c r="E8645">
        <v>615140</v>
      </c>
      <c r="F8645" t="s">
        <v>24196</v>
      </c>
      <c r="G8645" s="7">
        <v>8.58</v>
      </c>
    </row>
    <row r="8646" spans="1:7" x14ac:dyDescent="0.3">
      <c r="A8646" s="310">
        <v>3023501</v>
      </c>
      <c r="B8646" t="s">
        <v>24232</v>
      </c>
      <c r="C8646" t="s">
        <v>24233</v>
      </c>
      <c r="D8646" t="s">
        <v>371</v>
      </c>
      <c r="E8646">
        <v>616100</v>
      </c>
      <c r="F8646" t="s">
        <v>24196</v>
      </c>
      <c r="G8646" s="7">
        <v>550.33000000000004</v>
      </c>
    </row>
    <row r="8647" spans="1:7" x14ac:dyDescent="0.3">
      <c r="A8647" s="310">
        <v>3023501</v>
      </c>
      <c r="B8647" t="s">
        <v>24232</v>
      </c>
      <c r="C8647" t="s">
        <v>24233</v>
      </c>
      <c r="D8647" t="s">
        <v>373</v>
      </c>
      <c r="E8647">
        <v>615130</v>
      </c>
      <c r="F8647" t="s">
        <v>24196</v>
      </c>
      <c r="G8647" s="7">
        <v>-1.67</v>
      </c>
    </row>
    <row r="8648" spans="1:7" x14ac:dyDescent="0.3">
      <c r="A8648" s="310">
        <v>3023501</v>
      </c>
      <c r="B8648" t="s">
        <v>24232</v>
      </c>
      <c r="C8648" t="s">
        <v>24233</v>
      </c>
      <c r="D8648" t="s">
        <v>373</v>
      </c>
      <c r="E8648">
        <v>615130</v>
      </c>
      <c r="F8648" t="s">
        <v>24196</v>
      </c>
      <c r="G8648" s="7">
        <v>125.07</v>
      </c>
    </row>
    <row r="8649" spans="1:7" x14ac:dyDescent="0.3">
      <c r="A8649" s="310">
        <v>3023501</v>
      </c>
      <c r="B8649" t="s">
        <v>24232</v>
      </c>
      <c r="C8649" t="s">
        <v>24233</v>
      </c>
      <c r="D8649" t="s">
        <v>374</v>
      </c>
      <c r="E8649">
        <v>615120</v>
      </c>
      <c r="F8649" t="s">
        <v>24196</v>
      </c>
      <c r="G8649" s="7">
        <v>51.05</v>
      </c>
    </row>
    <row r="8650" spans="1:7" x14ac:dyDescent="0.3">
      <c r="A8650" s="310">
        <v>3023501</v>
      </c>
      <c r="B8650" t="s">
        <v>24232</v>
      </c>
      <c r="C8650" t="s">
        <v>24233</v>
      </c>
      <c r="D8650" t="s">
        <v>373</v>
      </c>
      <c r="E8650">
        <v>617150</v>
      </c>
      <c r="F8650" t="s">
        <v>24196</v>
      </c>
      <c r="G8650" s="7">
        <v>448.76</v>
      </c>
    </row>
    <row r="8651" spans="1:7" x14ac:dyDescent="0.3">
      <c r="A8651" s="310">
        <v>3023501</v>
      </c>
      <c r="B8651" t="s">
        <v>24232</v>
      </c>
      <c r="C8651" t="s">
        <v>24233</v>
      </c>
      <c r="D8651" t="s">
        <v>374</v>
      </c>
      <c r="E8651">
        <v>617120</v>
      </c>
      <c r="F8651" t="s">
        <v>24196</v>
      </c>
      <c r="G8651" s="7">
        <v>161.41</v>
      </c>
    </row>
    <row r="8652" spans="1:7" x14ac:dyDescent="0.3">
      <c r="A8652" s="310">
        <v>3023501</v>
      </c>
      <c r="B8652" t="s">
        <v>24232</v>
      </c>
      <c r="C8652" t="s">
        <v>24233</v>
      </c>
      <c r="D8652" t="s">
        <v>375</v>
      </c>
      <c r="E8652">
        <v>615140</v>
      </c>
      <c r="F8652" t="s">
        <v>24196</v>
      </c>
      <c r="G8652" s="7">
        <v>-94.71</v>
      </c>
    </row>
    <row r="8653" spans="1:7" x14ac:dyDescent="0.3">
      <c r="A8653" s="310">
        <v>3023501</v>
      </c>
      <c r="B8653" t="s">
        <v>24232</v>
      </c>
      <c r="C8653" t="s">
        <v>24233</v>
      </c>
      <c r="D8653" t="s">
        <v>371</v>
      </c>
      <c r="E8653">
        <v>615100</v>
      </c>
      <c r="F8653" t="s">
        <v>24196</v>
      </c>
      <c r="G8653" s="7">
        <v>-130.46</v>
      </c>
    </row>
    <row r="8654" spans="1:7" x14ac:dyDescent="0.3">
      <c r="A8654" s="310">
        <v>3023501</v>
      </c>
      <c r="B8654" t="s">
        <v>24232</v>
      </c>
      <c r="C8654" t="s">
        <v>24233</v>
      </c>
      <c r="D8654" t="s">
        <v>373</v>
      </c>
      <c r="E8654">
        <v>615130</v>
      </c>
      <c r="F8654" t="s">
        <v>24196</v>
      </c>
      <c r="G8654" s="7">
        <v>152.43</v>
      </c>
    </row>
    <row r="8655" spans="1:7" x14ac:dyDescent="0.3">
      <c r="A8655" s="310">
        <v>3023501</v>
      </c>
      <c r="B8655" t="s">
        <v>24232</v>
      </c>
      <c r="C8655" t="s">
        <v>24233</v>
      </c>
      <c r="D8655" t="s">
        <v>375</v>
      </c>
      <c r="E8655">
        <v>615140</v>
      </c>
      <c r="F8655" t="s">
        <v>24196</v>
      </c>
      <c r="G8655" s="7">
        <v>94.71</v>
      </c>
    </row>
    <row r="8656" spans="1:7" x14ac:dyDescent="0.3">
      <c r="A8656" s="310">
        <v>3023501</v>
      </c>
      <c r="B8656" t="s">
        <v>24232</v>
      </c>
      <c r="C8656" t="s">
        <v>24233</v>
      </c>
      <c r="D8656" t="s">
        <v>375</v>
      </c>
      <c r="E8656">
        <v>615140</v>
      </c>
      <c r="F8656" t="s">
        <v>24196</v>
      </c>
      <c r="G8656" s="7">
        <v>-94.71</v>
      </c>
    </row>
    <row r="8657" spans="1:7" x14ac:dyDescent="0.3">
      <c r="A8657" s="310">
        <v>3023501</v>
      </c>
      <c r="B8657" t="s">
        <v>24232</v>
      </c>
      <c r="C8657" t="s">
        <v>24233</v>
      </c>
      <c r="D8657" t="s">
        <v>375</v>
      </c>
      <c r="E8657">
        <v>615140</v>
      </c>
      <c r="F8657" t="s">
        <v>24196</v>
      </c>
      <c r="G8657" s="7">
        <v>-94.71</v>
      </c>
    </row>
    <row r="8658" spans="1:7" x14ac:dyDescent="0.3">
      <c r="A8658" s="310">
        <v>3023501</v>
      </c>
      <c r="B8658" t="s">
        <v>24232</v>
      </c>
      <c r="C8658" t="s">
        <v>24233</v>
      </c>
      <c r="D8658" t="s">
        <v>375</v>
      </c>
      <c r="E8658">
        <v>615140</v>
      </c>
      <c r="F8658" t="s">
        <v>24196</v>
      </c>
      <c r="G8658" s="7">
        <v>-94.71</v>
      </c>
    </row>
    <row r="8659" spans="1:7" x14ac:dyDescent="0.3">
      <c r="A8659" s="310">
        <v>3023501</v>
      </c>
      <c r="B8659" t="s">
        <v>24232</v>
      </c>
      <c r="C8659" t="s">
        <v>24233</v>
      </c>
      <c r="D8659" t="s">
        <v>377</v>
      </c>
      <c r="E8659">
        <v>611130</v>
      </c>
      <c r="F8659" t="s">
        <v>24196</v>
      </c>
      <c r="G8659" s="7">
        <v>121.35</v>
      </c>
    </row>
    <row r="8660" spans="1:7" x14ac:dyDescent="0.3">
      <c r="A8660" s="310">
        <v>3023501</v>
      </c>
      <c r="B8660" t="s">
        <v>24232</v>
      </c>
      <c r="C8660" t="s">
        <v>24233</v>
      </c>
      <c r="D8660" t="s">
        <v>374</v>
      </c>
      <c r="E8660">
        <v>616120</v>
      </c>
      <c r="F8660" t="s">
        <v>24196</v>
      </c>
      <c r="G8660" s="7">
        <v>103.72</v>
      </c>
    </row>
    <row r="8661" spans="1:7" x14ac:dyDescent="0.3">
      <c r="A8661" s="310">
        <v>3023501</v>
      </c>
      <c r="B8661" t="s">
        <v>24232</v>
      </c>
      <c r="C8661" t="s">
        <v>24233</v>
      </c>
      <c r="D8661" t="s">
        <v>371</v>
      </c>
      <c r="E8661">
        <v>616100</v>
      </c>
      <c r="F8661" t="s">
        <v>24196</v>
      </c>
      <c r="G8661" s="7">
        <v>1082.47</v>
      </c>
    </row>
    <row r="8662" spans="1:7" x14ac:dyDescent="0.3">
      <c r="A8662" s="310">
        <v>3023501</v>
      </c>
      <c r="B8662" t="s">
        <v>24232</v>
      </c>
      <c r="C8662" t="s">
        <v>24233</v>
      </c>
      <c r="D8662" t="s">
        <v>373</v>
      </c>
      <c r="E8662">
        <v>615130</v>
      </c>
      <c r="F8662" t="s">
        <v>24196</v>
      </c>
      <c r="G8662" s="7">
        <v>-42.54</v>
      </c>
    </row>
    <row r="8663" spans="1:7" x14ac:dyDescent="0.3">
      <c r="A8663" s="310">
        <v>3023501</v>
      </c>
      <c r="B8663" t="s">
        <v>24232</v>
      </c>
      <c r="C8663" t="s">
        <v>24233</v>
      </c>
      <c r="D8663" t="s">
        <v>375</v>
      </c>
      <c r="E8663">
        <v>615140</v>
      </c>
      <c r="F8663" t="s">
        <v>24196</v>
      </c>
      <c r="G8663" s="7">
        <v>-94.71</v>
      </c>
    </row>
    <row r="8664" spans="1:7" x14ac:dyDescent="0.3">
      <c r="A8664" s="310">
        <v>3023501</v>
      </c>
      <c r="B8664" t="s">
        <v>24232</v>
      </c>
      <c r="C8664" t="s">
        <v>24233</v>
      </c>
      <c r="D8664" t="s">
        <v>374</v>
      </c>
      <c r="E8664">
        <v>615120</v>
      </c>
      <c r="F8664" t="s">
        <v>24196</v>
      </c>
      <c r="G8664" s="7">
        <v>-51.05</v>
      </c>
    </row>
    <row r="8665" spans="1:7" x14ac:dyDescent="0.3">
      <c r="A8665" s="310">
        <v>3023501</v>
      </c>
      <c r="B8665" t="s">
        <v>24232</v>
      </c>
      <c r="C8665" t="s">
        <v>24233</v>
      </c>
      <c r="D8665" t="s">
        <v>375</v>
      </c>
      <c r="E8665">
        <v>615140</v>
      </c>
      <c r="F8665" t="s">
        <v>24196</v>
      </c>
      <c r="G8665" s="7">
        <v>8.58</v>
      </c>
    </row>
    <row r="8666" spans="1:7" x14ac:dyDescent="0.3">
      <c r="A8666" s="310">
        <v>3023501</v>
      </c>
      <c r="B8666" t="s">
        <v>24232</v>
      </c>
      <c r="C8666" t="s">
        <v>24233</v>
      </c>
      <c r="D8666" t="s">
        <v>373</v>
      </c>
      <c r="E8666">
        <v>617150</v>
      </c>
      <c r="F8666" t="s">
        <v>24196</v>
      </c>
      <c r="G8666" s="7">
        <v>716</v>
      </c>
    </row>
    <row r="8667" spans="1:7" x14ac:dyDescent="0.3">
      <c r="A8667" s="310">
        <v>3023501</v>
      </c>
      <c r="B8667" t="s">
        <v>24232</v>
      </c>
      <c r="C8667" t="s">
        <v>24233</v>
      </c>
      <c r="D8667" t="s">
        <v>373</v>
      </c>
      <c r="E8667">
        <v>616160</v>
      </c>
      <c r="F8667" t="s">
        <v>24196</v>
      </c>
      <c r="G8667" s="7">
        <v>270.62</v>
      </c>
    </row>
    <row r="8668" spans="1:7" x14ac:dyDescent="0.3">
      <c r="A8668" s="310">
        <v>3023501</v>
      </c>
      <c r="B8668" t="s">
        <v>24232</v>
      </c>
      <c r="C8668" t="s">
        <v>24233</v>
      </c>
      <c r="D8668" t="s">
        <v>373</v>
      </c>
      <c r="E8668">
        <v>615130</v>
      </c>
      <c r="F8668" t="s">
        <v>24196</v>
      </c>
      <c r="G8668" s="7">
        <v>0.86</v>
      </c>
    </row>
    <row r="8669" spans="1:7" x14ac:dyDescent="0.3">
      <c r="A8669" s="310">
        <v>3023501</v>
      </c>
      <c r="B8669" t="s">
        <v>24232</v>
      </c>
      <c r="C8669" t="s">
        <v>24233</v>
      </c>
      <c r="D8669" t="s">
        <v>375</v>
      </c>
      <c r="E8669">
        <v>615140</v>
      </c>
      <c r="F8669" t="s">
        <v>24196</v>
      </c>
      <c r="G8669" s="7">
        <v>-8.58</v>
      </c>
    </row>
    <row r="8670" spans="1:7" x14ac:dyDescent="0.3">
      <c r="A8670" s="310">
        <v>3023501</v>
      </c>
      <c r="B8670" t="s">
        <v>24232</v>
      </c>
      <c r="C8670" t="s">
        <v>24233</v>
      </c>
      <c r="D8670" t="s">
        <v>373</v>
      </c>
      <c r="E8670">
        <v>617150</v>
      </c>
      <c r="F8670" t="s">
        <v>24196</v>
      </c>
      <c r="G8670" s="7">
        <v>429.62</v>
      </c>
    </row>
    <row r="8671" spans="1:7" x14ac:dyDescent="0.3">
      <c r="A8671" s="310">
        <v>3023501</v>
      </c>
      <c r="B8671" t="s">
        <v>24232</v>
      </c>
      <c r="C8671" t="s">
        <v>24233</v>
      </c>
      <c r="D8671" t="s">
        <v>375</v>
      </c>
      <c r="E8671">
        <v>615140</v>
      </c>
      <c r="F8671" t="s">
        <v>24196</v>
      </c>
      <c r="G8671" s="7">
        <v>-94.71</v>
      </c>
    </row>
    <row r="8672" spans="1:7" x14ac:dyDescent="0.3">
      <c r="A8672" s="310">
        <v>3023501</v>
      </c>
      <c r="B8672" t="s">
        <v>24232</v>
      </c>
      <c r="C8672" t="s">
        <v>24233</v>
      </c>
      <c r="D8672" t="s">
        <v>375</v>
      </c>
      <c r="E8672">
        <v>615140</v>
      </c>
      <c r="F8672" t="s">
        <v>24196</v>
      </c>
      <c r="G8672" s="7">
        <v>-8.58</v>
      </c>
    </row>
    <row r="8673" spans="1:7" x14ac:dyDescent="0.3">
      <c r="A8673" s="310">
        <v>3023501</v>
      </c>
      <c r="B8673" t="s">
        <v>24232</v>
      </c>
      <c r="C8673" t="s">
        <v>24233</v>
      </c>
      <c r="D8673" t="s">
        <v>371</v>
      </c>
      <c r="E8673">
        <v>616100</v>
      </c>
      <c r="F8673" t="s">
        <v>24196</v>
      </c>
      <c r="G8673" s="7">
        <v>499.95</v>
      </c>
    </row>
    <row r="8674" spans="1:7" x14ac:dyDescent="0.3">
      <c r="A8674" s="310">
        <v>3023501</v>
      </c>
      <c r="B8674" t="s">
        <v>24232</v>
      </c>
      <c r="C8674" t="s">
        <v>24233</v>
      </c>
      <c r="D8674" t="s">
        <v>375</v>
      </c>
      <c r="E8674">
        <v>615140</v>
      </c>
      <c r="F8674" t="s">
        <v>24196</v>
      </c>
      <c r="G8674" s="7">
        <v>-94.71</v>
      </c>
    </row>
    <row r="8675" spans="1:7" x14ac:dyDescent="0.3">
      <c r="A8675" s="310">
        <v>3023501</v>
      </c>
      <c r="B8675" t="s">
        <v>24232</v>
      </c>
      <c r="C8675" t="s">
        <v>24233</v>
      </c>
      <c r="D8675" t="s">
        <v>375</v>
      </c>
      <c r="E8675">
        <v>615140</v>
      </c>
      <c r="F8675" t="s">
        <v>24196</v>
      </c>
      <c r="G8675" s="7">
        <v>-94.71</v>
      </c>
    </row>
    <row r="8676" spans="1:7" x14ac:dyDescent="0.3">
      <c r="A8676" s="310">
        <v>3023501</v>
      </c>
      <c r="B8676" t="s">
        <v>24232</v>
      </c>
      <c r="C8676" t="s">
        <v>24233</v>
      </c>
      <c r="D8676" t="s">
        <v>375</v>
      </c>
      <c r="E8676">
        <v>615140</v>
      </c>
      <c r="F8676" t="s">
        <v>24196</v>
      </c>
      <c r="G8676" s="7">
        <v>8.58</v>
      </c>
    </row>
    <row r="8677" spans="1:7" x14ac:dyDescent="0.3">
      <c r="A8677" s="310">
        <v>3023501</v>
      </c>
      <c r="B8677" t="s">
        <v>24232</v>
      </c>
      <c r="C8677" t="s">
        <v>24233</v>
      </c>
      <c r="D8677" t="s">
        <v>373</v>
      </c>
      <c r="E8677">
        <v>617150</v>
      </c>
      <c r="F8677" t="s">
        <v>24196</v>
      </c>
      <c r="G8677" s="7">
        <v>404.1</v>
      </c>
    </row>
    <row r="8678" spans="1:7" x14ac:dyDescent="0.3">
      <c r="A8678" s="310">
        <v>3023501</v>
      </c>
      <c r="B8678" t="s">
        <v>24232</v>
      </c>
      <c r="C8678" t="s">
        <v>24233</v>
      </c>
      <c r="D8678" t="s">
        <v>373</v>
      </c>
      <c r="E8678">
        <v>615130</v>
      </c>
      <c r="F8678" t="s">
        <v>24196</v>
      </c>
      <c r="G8678" s="7">
        <v>1980.9</v>
      </c>
    </row>
    <row r="8679" spans="1:7" x14ac:dyDescent="0.3">
      <c r="A8679" s="310">
        <v>3023501</v>
      </c>
      <c r="B8679" t="s">
        <v>24232</v>
      </c>
      <c r="C8679" t="s">
        <v>24233</v>
      </c>
      <c r="D8679" t="s">
        <v>373</v>
      </c>
      <c r="E8679">
        <v>615130</v>
      </c>
      <c r="F8679" t="s">
        <v>24196</v>
      </c>
      <c r="G8679" s="7">
        <v>234.51</v>
      </c>
    </row>
    <row r="8680" spans="1:7" x14ac:dyDescent="0.3">
      <c r="A8680" s="310">
        <v>3023501</v>
      </c>
      <c r="B8680" t="s">
        <v>24232</v>
      </c>
      <c r="C8680" t="s">
        <v>24233</v>
      </c>
      <c r="D8680" t="s">
        <v>375</v>
      </c>
      <c r="E8680">
        <v>615140</v>
      </c>
      <c r="F8680" t="s">
        <v>24196</v>
      </c>
      <c r="G8680" s="7">
        <v>8.58</v>
      </c>
    </row>
    <row r="8681" spans="1:7" x14ac:dyDescent="0.3">
      <c r="A8681" s="310">
        <v>3023501</v>
      </c>
      <c r="B8681" t="s">
        <v>24232</v>
      </c>
      <c r="C8681" t="s">
        <v>24233</v>
      </c>
      <c r="D8681" t="s">
        <v>375</v>
      </c>
      <c r="E8681">
        <v>615140</v>
      </c>
      <c r="F8681" t="s">
        <v>24196</v>
      </c>
      <c r="G8681" s="7">
        <v>8.58</v>
      </c>
    </row>
    <row r="8682" spans="1:7" x14ac:dyDescent="0.3">
      <c r="A8682" s="310">
        <v>3023501</v>
      </c>
      <c r="B8682" t="s">
        <v>24232</v>
      </c>
      <c r="C8682" t="s">
        <v>24233</v>
      </c>
      <c r="D8682" t="s">
        <v>375</v>
      </c>
      <c r="E8682">
        <v>615140</v>
      </c>
      <c r="F8682" t="s">
        <v>24196</v>
      </c>
      <c r="G8682" s="7">
        <v>-8.58</v>
      </c>
    </row>
    <row r="8683" spans="1:7" x14ac:dyDescent="0.3">
      <c r="A8683" s="310">
        <v>3023502</v>
      </c>
      <c r="B8683" t="s">
        <v>24234</v>
      </c>
      <c r="C8683" t="s">
        <v>24235</v>
      </c>
      <c r="D8683" t="s">
        <v>371</v>
      </c>
      <c r="E8683">
        <v>615100</v>
      </c>
      <c r="F8683" t="s">
        <v>24196</v>
      </c>
      <c r="G8683" s="7">
        <v>0.01</v>
      </c>
    </row>
    <row r="8684" spans="1:7" x14ac:dyDescent="0.3">
      <c r="A8684" s="310">
        <v>3023502</v>
      </c>
      <c r="B8684" t="s">
        <v>24234</v>
      </c>
      <c r="C8684" t="s">
        <v>24235</v>
      </c>
      <c r="D8684" t="s">
        <v>371</v>
      </c>
      <c r="E8684">
        <v>615100</v>
      </c>
      <c r="F8684" t="s">
        <v>24196</v>
      </c>
      <c r="G8684" s="7">
        <v>4499.5</v>
      </c>
    </row>
    <row r="8685" spans="1:7" x14ac:dyDescent="0.3">
      <c r="A8685" s="310">
        <v>3023502</v>
      </c>
      <c r="B8685" t="s">
        <v>24234</v>
      </c>
      <c r="C8685" t="s">
        <v>24235</v>
      </c>
      <c r="D8685" t="s">
        <v>373</v>
      </c>
      <c r="E8685">
        <v>617150</v>
      </c>
      <c r="F8685" t="s">
        <v>24196</v>
      </c>
      <c r="G8685" s="7">
        <v>403.78</v>
      </c>
    </row>
    <row r="8686" spans="1:7" x14ac:dyDescent="0.3">
      <c r="A8686" s="310">
        <v>3023502</v>
      </c>
      <c r="B8686" t="s">
        <v>24234</v>
      </c>
      <c r="C8686" t="s">
        <v>24235</v>
      </c>
      <c r="D8686" t="s">
        <v>371</v>
      </c>
      <c r="E8686">
        <v>616100</v>
      </c>
      <c r="F8686" t="s">
        <v>24196</v>
      </c>
      <c r="G8686" s="7">
        <v>577.57000000000005</v>
      </c>
    </row>
    <row r="8687" spans="1:7" x14ac:dyDescent="0.3">
      <c r="A8687" s="310">
        <v>3023502</v>
      </c>
      <c r="B8687" t="s">
        <v>24234</v>
      </c>
      <c r="C8687" t="s">
        <v>24235</v>
      </c>
      <c r="D8687" t="s">
        <v>373</v>
      </c>
      <c r="E8687">
        <v>615130</v>
      </c>
      <c r="F8687" t="s">
        <v>24196</v>
      </c>
      <c r="G8687" s="7">
        <v>-67.069999999999993</v>
      </c>
    </row>
    <row r="8688" spans="1:7" x14ac:dyDescent="0.3">
      <c r="A8688" s="310">
        <v>3023502</v>
      </c>
      <c r="B8688" t="s">
        <v>24234</v>
      </c>
      <c r="C8688" t="s">
        <v>24235</v>
      </c>
      <c r="D8688" t="s">
        <v>371</v>
      </c>
      <c r="E8688">
        <v>615100</v>
      </c>
      <c r="F8688" t="s">
        <v>24196</v>
      </c>
      <c r="G8688" s="7">
        <v>-2.69</v>
      </c>
    </row>
    <row r="8689" spans="1:7" x14ac:dyDescent="0.3">
      <c r="A8689" s="310">
        <v>3023502</v>
      </c>
      <c r="B8689" t="s">
        <v>24234</v>
      </c>
      <c r="C8689" t="s">
        <v>24235</v>
      </c>
      <c r="D8689" t="s">
        <v>374</v>
      </c>
      <c r="E8689">
        <v>617120</v>
      </c>
      <c r="F8689" t="s">
        <v>24196</v>
      </c>
      <c r="G8689" s="7">
        <v>134.68</v>
      </c>
    </row>
    <row r="8690" spans="1:7" x14ac:dyDescent="0.3">
      <c r="A8690" s="310">
        <v>3023502</v>
      </c>
      <c r="B8690" t="s">
        <v>24234</v>
      </c>
      <c r="C8690" t="s">
        <v>24235</v>
      </c>
      <c r="D8690" t="s">
        <v>373</v>
      </c>
      <c r="E8690">
        <v>617150</v>
      </c>
      <c r="F8690" t="s">
        <v>24196</v>
      </c>
      <c r="G8690" s="7">
        <v>403.78</v>
      </c>
    </row>
    <row r="8691" spans="1:7" x14ac:dyDescent="0.3">
      <c r="A8691" s="310">
        <v>3023502</v>
      </c>
      <c r="B8691" t="s">
        <v>24234</v>
      </c>
      <c r="C8691" t="s">
        <v>24235</v>
      </c>
      <c r="D8691" t="s">
        <v>375</v>
      </c>
      <c r="E8691">
        <v>615140</v>
      </c>
      <c r="F8691" t="s">
        <v>24196</v>
      </c>
      <c r="G8691" s="7">
        <v>-20.3</v>
      </c>
    </row>
    <row r="8692" spans="1:7" x14ac:dyDescent="0.3">
      <c r="A8692" s="310">
        <v>3023502</v>
      </c>
      <c r="B8692" t="s">
        <v>24234</v>
      </c>
      <c r="C8692" t="s">
        <v>24235</v>
      </c>
      <c r="D8692" t="s">
        <v>375</v>
      </c>
      <c r="E8692">
        <v>616130</v>
      </c>
      <c r="F8692" t="s">
        <v>24196</v>
      </c>
      <c r="G8692" s="7">
        <v>352.28</v>
      </c>
    </row>
    <row r="8693" spans="1:7" x14ac:dyDescent="0.3">
      <c r="A8693" s="310">
        <v>3023502</v>
      </c>
      <c r="B8693" t="s">
        <v>24234</v>
      </c>
      <c r="C8693" t="s">
        <v>24235</v>
      </c>
      <c r="D8693" t="s">
        <v>371</v>
      </c>
      <c r="E8693">
        <v>616100</v>
      </c>
      <c r="F8693" t="s">
        <v>24196</v>
      </c>
      <c r="G8693" s="7">
        <v>362.5</v>
      </c>
    </row>
    <row r="8694" spans="1:7" x14ac:dyDescent="0.3">
      <c r="A8694" s="310">
        <v>3023502</v>
      </c>
      <c r="B8694" t="s">
        <v>24234</v>
      </c>
      <c r="C8694" t="s">
        <v>24235</v>
      </c>
      <c r="D8694" t="s">
        <v>371</v>
      </c>
      <c r="E8694">
        <v>617100</v>
      </c>
      <c r="F8694" t="s">
        <v>24196</v>
      </c>
      <c r="G8694" s="7">
        <v>401.26</v>
      </c>
    </row>
    <row r="8695" spans="1:7" x14ac:dyDescent="0.3">
      <c r="A8695" s="310">
        <v>3023502</v>
      </c>
      <c r="B8695" t="s">
        <v>24234</v>
      </c>
      <c r="C8695" t="s">
        <v>24235</v>
      </c>
      <c r="D8695" t="s">
        <v>373</v>
      </c>
      <c r="E8695">
        <v>615130</v>
      </c>
      <c r="F8695" t="s">
        <v>24196</v>
      </c>
      <c r="G8695" s="7">
        <v>631.76</v>
      </c>
    </row>
    <row r="8696" spans="1:7" x14ac:dyDescent="0.3">
      <c r="A8696" s="310">
        <v>3023502</v>
      </c>
      <c r="B8696" t="s">
        <v>24234</v>
      </c>
      <c r="C8696" t="s">
        <v>24235</v>
      </c>
      <c r="D8696" t="s">
        <v>371</v>
      </c>
      <c r="E8696">
        <v>616100</v>
      </c>
      <c r="F8696" t="s">
        <v>24196</v>
      </c>
      <c r="G8696" s="7">
        <v>276.51</v>
      </c>
    </row>
    <row r="8697" spans="1:7" x14ac:dyDescent="0.3">
      <c r="A8697" s="310">
        <v>3023502</v>
      </c>
      <c r="B8697" t="s">
        <v>24234</v>
      </c>
      <c r="C8697" t="s">
        <v>24235</v>
      </c>
      <c r="D8697" t="s">
        <v>371</v>
      </c>
      <c r="E8697">
        <v>617100</v>
      </c>
      <c r="F8697" t="s">
        <v>24196</v>
      </c>
      <c r="G8697" s="7">
        <v>1290.46</v>
      </c>
    </row>
    <row r="8698" spans="1:7" x14ac:dyDescent="0.3">
      <c r="A8698" s="310">
        <v>3023502</v>
      </c>
      <c r="B8698" t="s">
        <v>24234</v>
      </c>
      <c r="C8698" t="s">
        <v>24235</v>
      </c>
      <c r="D8698" t="s">
        <v>371</v>
      </c>
      <c r="E8698">
        <v>617100</v>
      </c>
      <c r="F8698" t="s">
        <v>24196</v>
      </c>
      <c r="G8698" s="7">
        <v>1200.02</v>
      </c>
    </row>
    <row r="8699" spans="1:7" x14ac:dyDescent="0.3">
      <c r="A8699" s="310">
        <v>3023502</v>
      </c>
      <c r="B8699" t="s">
        <v>24234</v>
      </c>
      <c r="C8699" t="s">
        <v>24235</v>
      </c>
      <c r="D8699" t="s">
        <v>371</v>
      </c>
      <c r="E8699">
        <v>615100</v>
      </c>
      <c r="F8699" t="s">
        <v>24196</v>
      </c>
      <c r="G8699" s="7">
        <v>748.72</v>
      </c>
    </row>
    <row r="8700" spans="1:7" x14ac:dyDescent="0.3">
      <c r="A8700" s="310">
        <v>3023502</v>
      </c>
      <c r="B8700" t="s">
        <v>24234</v>
      </c>
      <c r="C8700" t="s">
        <v>24235</v>
      </c>
      <c r="D8700" t="s">
        <v>371</v>
      </c>
      <c r="E8700">
        <v>615100</v>
      </c>
      <c r="F8700" t="s">
        <v>24196</v>
      </c>
      <c r="G8700" s="7">
        <v>67.489999999999995</v>
      </c>
    </row>
    <row r="8701" spans="1:7" x14ac:dyDescent="0.3">
      <c r="A8701" s="310">
        <v>3023502</v>
      </c>
      <c r="B8701" t="s">
        <v>24234</v>
      </c>
      <c r="C8701" t="s">
        <v>24235</v>
      </c>
      <c r="D8701" t="s">
        <v>375</v>
      </c>
      <c r="E8701">
        <v>615140</v>
      </c>
      <c r="F8701" t="s">
        <v>24196</v>
      </c>
      <c r="G8701" s="7">
        <v>-20.3</v>
      </c>
    </row>
    <row r="8702" spans="1:7" x14ac:dyDescent="0.3">
      <c r="A8702" s="310">
        <v>3023502</v>
      </c>
      <c r="B8702" t="s">
        <v>24234</v>
      </c>
      <c r="C8702" t="s">
        <v>24235</v>
      </c>
      <c r="D8702" t="s">
        <v>373</v>
      </c>
      <c r="E8702">
        <v>615130</v>
      </c>
      <c r="F8702" t="s">
        <v>24196</v>
      </c>
      <c r="G8702" s="7">
        <v>1644.97</v>
      </c>
    </row>
    <row r="8703" spans="1:7" x14ac:dyDescent="0.3">
      <c r="A8703" s="310">
        <v>3023502</v>
      </c>
      <c r="B8703" t="s">
        <v>24234</v>
      </c>
      <c r="C8703" t="s">
        <v>24235</v>
      </c>
      <c r="D8703" t="s">
        <v>371</v>
      </c>
      <c r="E8703">
        <v>615100</v>
      </c>
      <c r="F8703" t="s">
        <v>24196</v>
      </c>
      <c r="G8703" s="7">
        <v>-134.97</v>
      </c>
    </row>
    <row r="8704" spans="1:7" x14ac:dyDescent="0.3">
      <c r="A8704" s="310">
        <v>3023502</v>
      </c>
      <c r="B8704" t="s">
        <v>24234</v>
      </c>
      <c r="C8704" t="s">
        <v>24235</v>
      </c>
      <c r="D8704" t="s">
        <v>377</v>
      </c>
      <c r="E8704">
        <v>611120</v>
      </c>
      <c r="F8704" t="s">
        <v>24196</v>
      </c>
      <c r="G8704" s="7">
        <v>22.32</v>
      </c>
    </row>
    <row r="8705" spans="1:7" x14ac:dyDescent="0.3">
      <c r="A8705" s="310">
        <v>3023502</v>
      </c>
      <c r="B8705" t="s">
        <v>24234</v>
      </c>
      <c r="C8705" t="s">
        <v>24235</v>
      </c>
      <c r="D8705" t="s">
        <v>375</v>
      </c>
      <c r="E8705">
        <v>617130</v>
      </c>
      <c r="F8705" t="s">
        <v>24196</v>
      </c>
      <c r="G8705" s="7">
        <v>124.24</v>
      </c>
    </row>
    <row r="8706" spans="1:7" x14ac:dyDescent="0.3">
      <c r="A8706" s="310">
        <v>3023502</v>
      </c>
      <c r="B8706" t="s">
        <v>24234</v>
      </c>
      <c r="C8706" t="s">
        <v>24235</v>
      </c>
      <c r="D8706" t="s">
        <v>375</v>
      </c>
      <c r="E8706">
        <v>615140</v>
      </c>
      <c r="F8706" t="s">
        <v>24196</v>
      </c>
      <c r="G8706" s="7">
        <v>-20.3</v>
      </c>
    </row>
    <row r="8707" spans="1:7" x14ac:dyDescent="0.3">
      <c r="A8707" s="310">
        <v>3023502</v>
      </c>
      <c r="B8707" t="s">
        <v>24234</v>
      </c>
      <c r="C8707" t="s">
        <v>24235</v>
      </c>
      <c r="D8707" t="s">
        <v>375</v>
      </c>
      <c r="E8707">
        <v>615140</v>
      </c>
      <c r="F8707" t="s">
        <v>24196</v>
      </c>
      <c r="G8707" s="7">
        <v>-20.3</v>
      </c>
    </row>
    <row r="8708" spans="1:7" x14ac:dyDescent="0.3">
      <c r="A8708" s="310">
        <v>3023502</v>
      </c>
      <c r="B8708" t="s">
        <v>24234</v>
      </c>
      <c r="C8708" t="s">
        <v>24235</v>
      </c>
      <c r="D8708" t="s">
        <v>373</v>
      </c>
      <c r="E8708">
        <v>615130</v>
      </c>
      <c r="F8708" t="s">
        <v>24196</v>
      </c>
      <c r="G8708" s="7">
        <v>64.900000000000006</v>
      </c>
    </row>
    <row r="8709" spans="1:7" x14ac:dyDescent="0.3">
      <c r="A8709" s="310">
        <v>3023502</v>
      </c>
      <c r="B8709" t="s">
        <v>24234</v>
      </c>
      <c r="C8709" t="s">
        <v>24235</v>
      </c>
      <c r="D8709" t="s">
        <v>371</v>
      </c>
      <c r="E8709">
        <v>615100</v>
      </c>
      <c r="F8709" t="s">
        <v>24196</v>
      </c>
      <c r="G8709" s="7">
        <v>166.67</v>
      </c>
    </row>
    <row r="8710" spans="1:7" x14ac:dyDescent="0.3">
      <c r="A8710" s="310">
        <v>3023502</v>
      </c>
      <c r="B8710" t="s">
        <v>24234</v>
      </c>
      <c r="C8710" t="s">
        <v>24235</v>
      </c>
      <c r="D8710" t="s">
        <v>373</v>
      </c>
      <c r="E8710">
        <v>615130</v>
      </c>
      <c r="F8710" t="s">
        <v>24196</v>
      </c>
      <c r="G8710" s="7">
        <v>-64.900000000000006</v>
      </c>
    </row>
    <row r="8711" spans="1:7" x14ac:dyDescent="0.3">
      <c r="A8711" s="310">
        <v>3023502</v>
      </c>
      <c r="B8711" t="s">
        <v>24234</v>
      </c>
      <c r="C8711" t="s">
        <v>24235</v>
      </c>
      <c r="D8711" t="s">
        <v>375</v>
      </c>
      <c r="E8711">
        <v>615140</v>
      </c>
      <c r="F8711" t="s">
        <v>24196</v>
      </c>
      <c r="G8711" s="7">
        <v>1817.15</v>
      </c>
    </row>
    <row r="8712" spans="1:7" x14ac:dyDescent="0.3">
      <c r="A8712" s="310">
        <v>3023502</v>
      </c>
      <c r="B8712" t="s">
        <v>24234</v>
      </c>
      <c r="C8712" t="s">
        <v>24235</v>
      </c>
      <c r="D8712" t="s">
        <v>373</v>
      </c>
      <c r="E8712">
        <v>615130</v>
      </c>
      <c r="F8712" t="s">
        <v>24196</v>
      </c>
      <c r="G8712" s="7">
        <v>78.53</v>
      </c>
    </row>
    <row r="8713" spans="1:7" x14ac:dyDescent="0.3">
      <c r="A8713" s="310">
        <v>3023502</v>
      </c>
      <c r="B8713" t="s">
        <v>24234</v>
      </c>
      <c r="C8713" t="s">
        <v>24235</v>
      </c>
      <c r="D8713" t="s">
        <v>373</v>
      </c>
      <c r="E8713">
        <v>617150</v>
      </c>
      <c r="F8713" t="s">
        <v>24196</v>
      </c>
      <c r="G8713" s="7">
        <v>410.45</v>
      </c>
    </row>
    <row r="8714" spans="1:7" x14ac:dyDescent="0.3">
      <c r="A8714" s="310">
        <v>3023502</v>
      </c>
      <c r="B8714" t="s">
        <v>24234</v>
      </c>
      <c r="C8714" t="s">
        <v>24235</v>
      </c>
      <c r="D8714" t="s">
        <v>371</v>
      </c>
      <c r="E8714">
        <v>615100</v>
      </c>
      <c r="F8714" t="s">
        <v>24196</v>
      </c>
      <c r="G8714" s="7">
        <v>14.71</v>
      </c>
    </row>
    <row r="8715" spans="1:7" x14ac:dyDescent="0.3">
      <c r="A8715" s="310">
        <v>3023502</v>
      </c>
      <c r="B8715" t="s">
        <v>24234</v>
      </c>
      <c r="C8715" t="s">
        <v>24235</v>
      </c>
      <c r="D8715" t="s">
        <v>371</v>
      </c>
      <c r="E8715">
        <v>615100</v>
      </c>
      <c r="F8715" t="s">
        <v>24196</v>
      </c>
      <c r="G8715" s="7">
        <v>67.489999999999995</v>
      </c>
    </row>
    <row r="8716" spans="1:7" x14ac:dyDescent="0.3">
      <c r="A8716" s="310">
        <v>3023502</v>
      </c>
      <c r="B8716" t="s">
        <v>24234</v>
      </c>
      <c r="C8716" t="s">
        <v>24235</v>
      </c>
      <c r="D8716" t="s">
        <v>371</v>
      </c>
      <c r="E8716">
        <v>615100</v>
      </c>
      <c r="F8716" t="s">
        <v>24196</v>
      </c>
      <c r="G8716" s="7">
        <v>1.34</v>
      </c>
    </row>
    <row r="8717" spans="1:7" x14ac:dyDescent="0.3">
      <c r="A8717" s="310">
        <v>3023502</v>
      </c>
      <c r="B8717" t="s">
        <v>24234</v>
      </c>
      <c r="C8717" t="s">
        <v>24235</v>
      </c>
      <c r="D8717" t="s">
        <v>375</v>
      </c>
      <c r="E8717">
        <v>615140</v>
      </c>
      <c r="F8717" t="s">
        <v>24196</v>
      </c>
      <c r="G8717" s="7">
        <v>-20.3</v>
      </c>
    </row>
    <row r="8718" spans="1:7" x14ac:dyDescent="0.3">
      <c r="A8718" s="310">
        <v>3023502</v>
      </c>
      <c r="B8718" t="s">
        <v>24234</v>
      </c>
      <c r="C8718" t="s">
        <v>24235</v>
      </c>
      <c r="D8718" t="s">
        <v>377</v>
      </c>
      <c r="E8718">
        <v>611130</v>
      </c>
      <c r="F8718" t="s">
        <v>24196</v>
      </c>
      <c r="G8718" s="7">
        <v>115.43</v>
      </c>
    </row>
    <row r="8719" spans="1:7" x14ac:dyDescent="0.3">
      <c r="A8719" s="310">
        <v>3023502</v>
      </c>
      <c r="B8719" t="s">
        <v>24234</v>
      </c>
      <c r="C8719" t="s">
        <v>24235</v>
      </c>
      <c r="D8719" t="s">
        <v>371</v>
      </c>
      <c r="E8719">
        <v>615100</v>
      </c>
      <c r="F8719" t="s">
        <v>24196</v>
      </c>
      <c r="G8719" s="7">
        <v>-134.97</v>
      </c>
    </row>
    <row r="8720" spans="1:7" x14ac:dyDescent="0.3">
      <c r="A8720" s="310">
        <v>3023502</v>
      </c>
      <c r="B8720" t="s">
        <v>24234</v>
      </c>
      <c r="C8720" t="s">
        <v>24235</v>
      </c>
      <c r="D8720" t="s">
        <v>371</v>
      </c>
      <c r="E8720">
        <v>615100</v>
      </c>
      <c r="F8720" t="s">
        <v>24196</v>
      </c>
      <c r="G8720" s="7">
        <v>2699.7</v>
      </c>
    </row>
    <row r="8721" spans="1:7" x14ac:dyDescent="0.3">
      <c r="A8721" s="310">
        <v>3023502</v>
      </c>
      <c r="B8721" t="s">
        <v>24234</v>
      </c>
      <c r="C8721" t="s">
        <v>24235</v>
      </c>
      <c r="D8721" t="s">
        <v>371</v>
      </c>
      <c r="E8721">
        <v>615100</v>
      </c>
      <c r="F8721" t="s">
        <v>24196</v>
      </c>
      <c r="G8721" s="7">
        <v>-2.69</v>
      </c>
    </row>
    <row r="8722" spans="1:7" x14ac:dyDescent="0.3">
      <c r="A8722" s="310">
        <v>3023502</v>
      </c>
      <c r="B8722" t="s">
        <v>24234</v>
      </c>
      <c r="C8722" t="s">
        <v>24235</v>
      </c>
      <c r="D8722" t="s">
        <v>373</v>
      </c>
      <c r="E8722">
        <v>615130</v>
      </c>
      <c r="F8722" t="s">
        <v>24196</v>
      </c>
      <c r="G8722" s="7">
        <v>55.89</v>
      </c>
    </row>
    <row r="8723" spans="1:7" x14ac:dyDescent="0.3">
      <c r="A8723" s="310">
        <v>3023502</v>
      </c>
      <c r="B8723" t="s">
        <v>24234</v>
      </c>
      <c r="C8723" t="s">
        <v>24235</v>
      </c>
      <c r="D8723" t="s">
        <v>373</v>
      </c>
      <c r="E8723">
        <v>617150</v>
      </c>
      <c r="F8723" t="s">
        <v>24196</v>
      </c>
      <c r="G8723" s="7">
        <v>447.17</v>
      </c>
    </row>
    <row r="8724" spans="1:7" x14ac:dyDescent="0.3">
      <c r="A8724" s="310">
        <v>3023502</v>
      </c>
      <c r="B8724" t="s">
        <v>24234</v>
      </c>
      <c r="C8724" t="s">
        <v>24235</v>
      </c>
      <c r="D8724" t="s">
        <v>375</v>
      </c>
      <c r="E8724">
        <v>615140</v>
      </c>
      <c r="F8724" t="s">
        <v>24196</v>
      </c>
      <c r="G8724" s="7">
        <v>-20.3</v>
      </c>
    </row>
    <row r="8725" spans="1:7" x14ac:dyDescent="0.3">
      <c r="A8725" s="310">
        <v>3023502</v>
      </c>
      <c r="B8725" t="s">
        <v>24234</v>
      </c>
      <c r="C8725" t="s">
        <v>24235</v>
      </c>
      <c r="D8725" t="s">
        <v>371</v>
      </c>
      <c r="E8725">
        <v>615100</v>
      </c>
      <c r="F8725" t="s">
        <v>24196</v>
      </c>
      <c r="G8725" s="7">
        <v>0.01</v>
      </c>
    </row>
    <row r="8726" spans="1:7" x14ac:dyDescent="0.3">
      <c r="A8726" s="310">
        <v>3023502</v>
      </c>
      <c r="B8726" t="s">
        <v>24234</v>
      </c>
      <c r="C8726" t="s">
        <v>24235</v>
      </c>
      <c r="D8726" t="s">
        <v>375</v>
      </c>
      <c r="E8726">
        <v>615140</v>
      </c>
      <c r="F8726" t="s">
        <v>24196</v>
      </c>
      <c r="G8726" s="7">
        <v>20.3</v>
      </c>
    </row>
    <row r="8727" spans="1:7" x14ac:dyDescent="0.3">
      <c r="A8727" s="310">
        <v>3023502</v>
      </c>
      <c r="B8727" t="s">
        <v>24234</v>
      </c>
      <c r="C8727" t="s">
        <v>24235</v>
      </c>
      <c r="D8727" t="s">
        <v>371</v>
      </c>
      <c r="E8727">
        <v>615100</v>
      </c>
      <c r="F8727" t="s">
        <v>24196</v>
      </c>
      <c r="G8727" s="7">
        <v>144.63</v>
      </c>
    </row>
    <row r="8728" spans="1:7" x14ac:dyDescent="0.3">
      <c r="A8728" s="310">
        <v>3023502</v>
      </c>
      <c r="B8728" t="s">
        <v>24234</v>
      </c>
      <c r="C8728" t="s">
        <v>24235</v>
      </c>
      <c r="D8728" t="s">
        <v>371</v>
      </c>
      <c r="E8728">
        <v>616100</v>
      </c>
      <c r="F8728" t="s">
        <v>24196</v>
      </c>
      <c r="G8728" s="7">
        <v>147.31</v>
      </c>
    </row>
    <row r="8729" spans="1:7" x14ac:dyDescent="0.3">
      <c r="A8729" s="310">
        <v>3023502</v>
      </c>
      <c r="B8729" t="s">
        <v>24234</v>
      </c>
      <c r="C8729" t="s">
        <v>24235</v>
      </c>
      <c r="D8729" t="s">
        <v>375</v>
      </c>
      <c r="E8729">
        <v>615140</v>
      </c>
      <c r="F8729" t="s">
        <v>24196</v>
      </c>
      <c r="G8729" s="7">
        <v>20.3</v>
      </c>
    </row>
    <row r="8730" spans="1:7" x14ac:dyDescent="0.3">
      <c r="A8730" s="310">
        <v>3023502</v>
      </c>
      <c r="B8730" t="s">
        <v>24234</v>
      </c>
      <c r="C8730" t="s">
        <v>24235</v>
      </c>
      <c r="D8730" t="s">
        <v>373</v>
      </c>
      <c r="E8730">
        <v>617150</v>
      </c>
      <c r="F8730" t="s">
        <v>24196</v>
      </c>
      <c r="G8730" s="7">
        <v>392.47</v>
      </c>
    </row>
    <row r="8731" spans="1:7" x14ac:dyDescent="0.3">
      <c r="A8731" s="310">
        <v>3023502</v>
      </c>
      <c r="B8731" t="s">
        <v>24234</v>
      </c>
      <c r="C8731" t="s">
        <v>24235</v>
      </c>
      <c r="D8731" t="s">
        <v>373</v>
      </c>
      <c r="E8731">
        <v>615130</v>
      </c>
      <c r="F8731" t="s">
        <v>24196</v>
      </c>
      <c r="G8731" s="7">
        <v>1923.88</v>
      </c>
    </row>
    <row r="8732" spans="1:7" x14ac:dyDescent="0.3">
      <c r="A8732" s="310">
        <v>3023502</v>
      </c>
      <c r="B8732" t="s">
        <v>24234</v>
      </c>
      <c r="C8732" t="s">
        <v>24235</v>
      </c>
      <c r="D8732" t="s">
        <v>371</v>
      </c>
      <c r="E8732">
        <v>615100</v>
      </c>
      <c r="F8732" t="s">
        <v>24196</v>
      </c>
      <c r="G8732" s="7">
        <v>0.01</v>
      </c>
    </row>
    <row r="8733" spans="1:7" x14ac:dyDescent="0.3">
      <c r="A8733" s="310">
        <v>3023502</v>
      </c>
      <c r="B8733" t="s">
        <v>24234</v>
      </c>
      <c r="C8733" t="s">
        <v>24235</v>
      </c>
      <c r="D8733" t="s">
        <v>371</v>
      </c>
      <c r="E8733">
        <v>617100</v>
      </c>
      <c r="F8733" t="s">
        <v>24196</v>
      </c>
      <c r="G8733" s="7">
        <v>812.69</v>
      </c>
    </row>
    <row r="8734" spans="1:7" x14ac:dyDescent="0.3">
      <c r="A8734" s="310">
        <v>3023502</v>
      </c>
      <c r="B8734" t="s">
        <v>24234</v>
      </c>
      <c r="C8734" t="s">
        <v>24235</v>
      </c>
      <c r="D8734" t="s">
        <v>371</v>
      </c>
      <c r="E8734">
        <v>615100</v>
      </c>
      <c r="F8734" t="s">
        <v>24196</v>
      </c>
      <c r="G8734" s="7">
        <v>-2.69</v>
      </c>
    </row>
    <row r="8735" spans="1:7" x14ac:dyDescent="0.3">
      <c r="A8735" s="310">
        <v>3023502</v>
      </c>
      <c r="B8735" t="s">
        <v>24234</v>
      </c>
      <c r="C8735" t="s">
        <v>24235</v>
      </c>
      <c r="D8735" t="s">
        <v>375</v>
      </c>
      <c r="E8735">
        <v>615140</v>
      </c>
      <c r="F8735" t="s">
        <v>24196</v>
      </c>
      <c r="G8735" s="7">
        <v>20.3</v>
      </c>
    </row>
    <row r="8736" spans="1:7" x14ac:dyDescent="0.3">
      <c r="A8736" s="310">
        <v>3023502</v>
      </c>
      <c r="B8736" t="s">
        <v>24234</v>
      </c>
      <c r="C8736" t="s">
        <v>24235</v>
      </c>
      <c r="D8736" t="s">
        <v>371</v>
      </c>
      <c r="E8736">
        <v>615100</v>
      </c>
      <c r="F8736" t="s">
        <v>24196</v>
      </c>
      <c r="G8736" s="7">
        <v>-2.69</v>
      </c>
    </row>
    <row r="8737" spans="1:7" x14ac:dyDescent="0.3">
      <c r="A8737" s="310">
        <v>3023502</v>
      </c>
      <c r="B8737" t="s">
        <v>24234</v>
      </c>
      <c r="C8737" t="s">
        <v>24235</v>
      </c>
      <c r="D8737" t="s">
        <v>371</v>
      </c>
      <c r="E8737">
        <v>616100</v>
      </c>
      <c r="F8737" t="s">
        <v>24196</v>
      </c>
      <c r="G8737" s="7">
        <v>678.57</v>
      </c>
    </row>
    <row r="8738" spans="1:7" x14ac:dyDescent="0.3">
      <c r="A8738" s="310">
        <v>3023502</v>
      </c>
      <c r="B8738" t="s">
        <v>24234</v>
      </c>
      <c r="C8738" t="s">
        <v>24235</v>
      </c>
      <c r="D8738" t="s">
        <v>371</v>
      </c>
      <c r="E8738">
        <v>615100</v>
      </c>
      <c r="F8738" t="s">
        <v>24196</v>
      </c>
      <c r="G8738" s="7">
        <v>-0.01</v>
      </c>
    </row>
    <row r="8739" spans="1:7" x14ac:dyDescent="0.3">
      <c r="A8739" s="310">
        <v>3023502</v>
      </c>
      <c r="B8739" t="s">
        <v>24234</v>
      </c>
      <c r="C8739" t="s">
        <v>24235</v>
      </c>
      <c r="D8739" t="s">
        <v>371</v>
      </c>
      <c r="E8739">
        <v>615100</v>
      </c>
      <c r="F8739" t="s">
        <v>24196</v>
      </c>
      <c r="G8739" s="7">
        <v>-134.97</v>
      </c>
    </row>
    <row r="8740" spans="1:7" x14ac:dyDescent="0.3">
      <c r="A8740" s="310">
        <v>3023502</v>
      </c>
      <c r="B8740" t="s">
        <v>24234</v>
      </c>
      <c r="C8740" t="s">
        <v>24235</v>
      </c>
      <c r="D8740" t="s">
        <v>375</v>
      </c>
      <c r="E8740">
        <v>615140</v>
      </c>
      <c r="F8740" t="s">
        <v>24196</v>
      </c>
      <c r="G8740" s="7">
        <v>-20.3</v>
      </c>
    </row>
    <row r="8741" spans="1:7" x14ac:dyDescent="0.3">
      <c r="A8741" s="310">
        <v>3023502</v>
      </c>
      <c r="B8741" t="s">
        <v>24234</v>
      </c>
      <c r="C8741" t="s">
        <v>24235</v>
      </c>
      <c r="D8741" t="s">
        <v>375</v>
      </c>
      <c r="E8741">
        <v>615140</v>
      </c>
      <c r="F8741" t="s">
        <v>24196</v>
      </c>
      <c r="G8741" s="7">
        <v>-20.3</v>
      </c>
    </row>
    <row r="8742" spans="1:7" x14ac:dyDescent="0.3">
      <c r="A8742" s="310">
        <v>3023502</v>
      </c>
      <c r="B8742" t="s">
        <v>24234</v>
      </c>
      <c r="C8742" t="s">
        <v>24235</v>
      </c>
      <c r="D8742" t="s">
        <v>371</v>
      </c>
      <c r="E8742">
        <v>615100</v>
      </c>
      <c r="F8742" t="s">
        <v>24196</v>
      </c>
      <c r="G8742" s="7">
        <v>4184.17</v>
      </c>
    </row>
    <row r="8743" spans="1:7" x14ac:dyDescent="0.3">
      <c r="A8743" s="310">
        <v>3023502</v>
      </c>
      <c r="B8743" t="s">
        <v>24234</v>
      </c>
      <c r="C8743" t="s">
        <v>24235</v>
      </c>
      <c r="D8743" t="s">
        <v>371</v>
      </c>
      <c r="E8743">
        <v>615100</v>
      </c>
      <c r="F8743" t="s">
        <v>24196</v>
      </c>
      <c r="G8743" s="7">
        <v>-0.01</v>
      </c>
    </row>
    <row r="8744" spans="1:7" x14ac:dyDescent="0.3">
      <c r="A8744" s="310">
        <v>3023502</v>
      </c>
      <c r="B8744" t="s">
        <v>24234</v>
      </c>
      <c r="C8744" t="s">
        <v>24235</v>
      </c>
      <c r="D8744" t="s">
        <v>371</v>
      </c>
      <c r="E8744">
        <v>615100</v>
      </c>
      <c r="F8744" t="s">
        <v>24196</v>
      </c>
      <c r="G8744" s="7">
        <v>0.01</v>
      </c>
    </row>
    <row r="8745" spans="1:7" x14ac:dyDescent="0.3">
      <c r="A8745" s="310">
        <v>3023502</v>
      </c>
      <c r="B8745" t="s">
        <v>24234</v>
      </c>
      <c r="C8745" t="s">
        <v>24235</v>
      </c>
      <c r="D8745" t="s">
        <v>375</v>
      </c>
      <c r="E8745">
        <v>615140</v>
      </c>
      <c r="F8745" t="s">
        <v>24196</v>
      </c>
      <c r="G8745" s="7">
        <v>20.3</v>
      </c>
    </row>
    <row r="8746" spans="1:7" x14ac:dyDescent="0.3">
      <c r="A8746" s="310">
        <v>3023502</v>
      </c>
      <c r="B8746" t="s">
        <v>24234</v>
      </c>
      <c r="C8746" t="s">
        <v>24235</v>
      </c>
      <c r="D8746" t="s">
        <v>373</v>
      </c>
      <c r="E8746">
        <v>615130</v>
      </c>
      <c r="F8746" t="s">
        <v>24196</v>
      </c>
      <c r="G8746" s="7">
        <v>424.36</v>
      </c>
    </row>
    <row r="8747" spans="1:7" x14ac:dyDescent="0.3">
      <c r="A8747" s="310">
        <v>3023502</v>
      </c>
      <c r="B8747" t="s">
        <v>24234</v>
      </c>
      <c r="C8747" t="s">
        <v>24235</v>
      </c>
      <c r="D8747" t="s">
        <v>375</v>
      </c>
      <c r="E8747">
        <v>615140</v>
      </c>
      <c r="F8747" t="s">
        <v>24196</v>
      </c>
      <c r="G8747" s="7">
        <v>2765.53</v>
      </c>
    </row>
    <row r="8748" spans="1:7" x14ac:dyDescent="0.3">
      <c r="A8748" s="310">
        <v>3023502</v>
      </c>
      <c r="B8748" t="s">
        <v>24234</v>
      </c>
      <c r="C8748" t="s">
        <v>24235</v>
      </c>
      <c r="D8748" t="s">
        <v>371</v>
      </c>
      <c r="E8748">
        <v>615100</v>
      </c>
      <c r="F8748" t="s">
        <v>24196</v>
      </c>
      <c r="G8748" s="7">
        <v>-2709.81</v>
      </c>
    </row>
    <row r="8749" spans="1:7" x14ac:dyDescent="0.3">
      <c r="A8749" s="310">
        <v>3023502</v>
      </c>
      <c r="B8749" t="s">
        <v>24234</v>
      </c>
      <c r="C8749" t="s">
        <v>24235</v>
      </c>
      <c r="D8749" t="s">
        <v>371</v>
      </c>
      <c r="E8749">
        <v>615100</v>
      </c>
      <c r="F8749" t="s">
        <v>24196</v>
      </c>
      <c r="G8749" s="7">
        <v>64.95</v>
      </c>
    </row>
    <row r="8750" spans="1:7" x14ac:dyDescent="0.3">
      <c r="A8750" s="310">
        <v>3023502</v>
      </c>
      <c r="B8750" t="s">
        <v>24234</v>
      </c>
      <c r="C8750" t="s">
        <v>24235</v>
      </c>
      <c r="D8750" t="s">
        <v>373</v>
      </c>
      <c r="E8750">
        <v>616160</v>
      </c>
      <c r="F8750" t="s">
        <v>24196</v>
      </c>
      <c r="G8750" s="7">
        <v>239.25</v>
      </c>
    </row>
    <row r="8751" spans="1:7" x14ac:dyDescent="0.3">
      <c r="A8751" s="310">
        <v>3023502</v>
      </c>
      <c r="B8751" t="s">
        <v>24234</v>
      </c>
      <c r="C8751" t="s">
        <v>24235</v>
      </c>
      <c r="D8751" t="s">
        <v>371</v>
      </c>
      <c r="E8751">
        <v>615100</v>
      </c>
      <c r="F8751" t="s">
        <v>24196</v>
      </c>
      <c r="G8751" s="7">
        <v>-2.69</v>
      </c>
    </row>
    <row r="8752" spans="1:7" x14ac:dyDescent="0.3">
      <c r="A8752" s="310">
        <v>3023502</v>
      </c>
      <c r="B8752" t="s">
        <v>24234</v>
      </c>
      <c r="C8752" t="s">
        <v>24235</v>
      </c>
      <c r="D8752" t="s">
        <v>375</v>
      </c>
      <c r="E8752">
        <v>615140</v>
      </c>
      <c r="F8752" t="s">
        <v>24196</v>
      </c>
      <c r="G8752" s="7">
        <v>0.01</v>
      </c>
    </row>
    <row r="8753" spans="1:7" x14ac:dyDescent="0.3">
      <c r="A8753" s="310">
        <v>3023502</v>
      </c>
      <c r="B8753" t="s">
        <v>24234</v>
      </c>
      <c r="C8753" t="s">
        <v>24235</v>
      </c>
      <c r="D8753" t="s">
        <v>375</v>
      </c>
      <c r="E8753">
        <v>615140</v>
      </c>
      <c r="F8753" t="s">
        <v>24196</v>
      </c>
      <c r="G8753" s="7">
        <v>20.3</v>
      </c>
    </row>
    <row r="8754" spans="1:7" x14ac:dyDescent="0.3">
      <c r="A8754" s="310">
        <v>3023502</v>
      </c>
      <c r="B8754" t="s">
        <v>24234</v>
      </c>
      <c r="C8754" t="s">
        <v>24235</v>
      </c>
      <c r="D8754" t="s">
        <v>371</v>
      </c>
      <c r="E8754">
        <v>615100</v>
      </c>
      <c r="F8754" t="s">
        <v>24196</v>
      </c>
      <c r="G8754" s="7">
        <v>3193.17</v>
      </c>
    </row>
    <row r="8755" spans="1:7" x14ac:dyDescent="0.3">
      <c r="A8755" s="310">
        <v>3023502</v>
      </c>
      <c r="B8755" t="s">
        <v>24234</v>
      </c>
      <c r="C8755" t="s">
        <v>24235</v>
      </c>
      <c r="D8755" t="s">
        <v>373</v>
      </c>
      <c r="E8755">
        <v>616160</v>
      </c>
      <c r="F8755" t="s">
        <v>24196</v>
      </c>
      <c r="G8755" s="7">
        <v>239.25</v>
      </c>
    </row>
    <row r="8756" spans="1:7" x14ac:dyDescent="0.3">
      <c r="A8756" s="310">
        <v>3023502</v>
      </c>
      <c r="B8756" t="s">
        <v>24234</v>
      </c>
      <c r="C8756" t="s">
        <v>24235</v>
      </c>
      <c r="D8756" t="s">
        <v>374</v>
      </c>
      <c r="E8756">
        <v>616120</v>
      </c>
      <c r="F8756" t="s">
        <v>24196</v>
      </c>
      <c r="G8756" s="7">
        <v>36.479999999999997</v>
      </c>
    </row>
    <row r="8757" spans="1:7" x14ac:dyDescent="0.3">
      <c r="A8757" s="310">
        <v>3023502</v>
      </c>
      <c r="B8757" t="s">
        <v>24234</v>
      </c>
      <c r="C8757" t="s">
        <v>24235</v>
      </c>
      <c r="D8757" t="s">
        <v>375</v>
      </c>
      <c r="E8757">
        <v>615140</v>
      </c>
      <c r="F8757" t="s">
        <v>24196</v>
      </c>
      <c r="G8757" s="7">
        <v>20.3</v>
      </c>
    </row>
    <row r="8758" spans="1:7" x14ac:dyDescent="0.3">
      <c r="A8758" s="310">
        <v>3023502</v>
      </c>
      <c r="B8758" t="s">
        <v>24234</v>
      </c>
      <c r="C8758" t="s">
        <v>24235</v>
      </c>
      <c r="D8758" t="s">
        <v>371</v>
      </c>
      <c r="E8758">
        <v>615100</v>
      </c>
      <c r="F8758" t="s">
        <v>24196</v>
      </c>
      <c r="G8758" s="7">
        <v>-134.97</v>
      </c>
    </row>
    <row r="8759" spans="1:7" x14ac:dyDescent="0.3">
      <c r="A8759" s="310">
        <v>3023502</v>
      </c>
      <c r="B8759" t="s">
        <v>24234</v>
      </c>
      <c r="C8759" t="s">
        <v>24235</v>
      </c>
      <c r="D8759" t="s">
        <v>373</v>
      </c>
      <c r="E8759">
        <v>617150</v>
      </c>
      <c r="F8759" t="s">
        <v>24196</v>
      </c>
      <c r="G8759" s="7">
        <v>407.16</v>
      </c>
    </row>
    <row r="8760" spans="1:7" x14ac:dyDescent="0.3">
      <c r="A8760" s="310">
        <v>3023502</v>
      </c>
      <c r="B8760" t="s">
        <v>24234</v>
      </c>
      <c r="C8760" t="s">
        <v>24235</v>
      </c>
      <c r="D8760" t="s">
        <v>377</v>
      </c>
      <c r="E8760">
        <v>611120</v>
      </c>
      <c r="F8760" t="s">
        <v>24196</v>
      </c>
      <c r="G8760" s="7">
        <v>22.32</v>
      </c>
    </row>
    <row r="8761" spans="1:7" x14ac:dyDescent="0.3">
      <c r="A8761" s="310">
        <v>3023502</v>
      </c>
      <c r="B8761" t="s">
        <v>24234</v>
      </c>
      <c r="C8761" t="s">
        <v>24235</v>
      </c>
      <c r="D8761" t="s">
        <v>373</v>
      </c>
      <c r="E8761">
        <v>617150</v>
      </c>
      <c r="F8761" t="s">
        <v>24196</v>
      </c>
      <c r="G8761" s="7">
        <v>391.51</v>
      </c>
    </row>
    <row r="8762" spans="1:7" x14ac:dyDescent="0.3">
      <c r="A8762" s="310">
        <v>3023502</v>
      </c>
      <c r="B8762" t="s">
        <v>24234</v>
      </c>
      <c r="C8762" t="s">
        <v>24235</v>
      </c>
      <c r="D8762" t="s">
        <v>371</v>
      </c>
      <c r="E8762">
        <v>615100</v>
      </c>
      <c r="F8762" t="s">
        <v>24196</v>
      </c>
      <c r="G8762" s="7">
        <v>-134.97</v>
      </c>
    </row>
    <row r="8763" spans="1:7" x14ac:dyDescent="0.3">
      <c r="A8763" s="310">
        <v>3023502</v>
      </c>
      <c r="B8763" t="s">
        <v>24234</v>
      </c>
      <c r="C8763" t="s">
        <v>24235</v>
      </c>
      <c r="D8763" t="s">
        <v>371</v>
      </c>
      <c r="E8763">
        <v>615100</v>
      </c>
      <c r="F8763" t="s">
        <v>24196</v>
      </c>
      <c r="G8763" s="7">
        <v>0.01</v>
      </c>
    </row>
    <row r="8764" spans="1:7" x14ac:dyDescent="0.3">
      <c r="A8764" s="310">
        <v>3023502</v>
      </c>
      <c r="B8764" t="s">
        <v>24234</v>
      </c>
      <c r="C8764" t="s">
        <v>24235</v>
      </c>
      <c r="D8764" t="s">
        <v>373</v>
      </c>
      <c r="E8764">
        <v>617150</v>
      </c>
      <c r="F8764" t="s">
        <v>24196</v>
      </c>
      <c r="G8764" s="7">
        <v>489.87</v>
      </c>
    </row>
    <row r="8765" spans="1:7" x14ac:dyDescent="0.3">
      <c r="A8765" s="310">
        <v>3023502</v>
      </c>
      <c r="B8765" t="s">
        <v>24234</v>
      </c>
      <c r="C8765" t="s">
        <v>24235</v>
      </c>
      <c r="D8765" t="s">
        <v>371</v>
      </c>
      <c r="E8765">
        <v>615100</v>
      </c>
      <c r="F8765" t="s">
        <v>24196</v>
      </c>
      <c r="G8765" s="7">
        <v>0.01</v>
      </c>
    </row>
    <row r="8766" spans="1:7" x14ac:dyDescent="0.3">
      <c r="A8766" s="310">
        <v>3023502</v>
      </c>
      <c r="B8766" t="s">
        <v>24234</v>
      </c>
      <c r="C8766" t="s">
        <v>24235</v>
      </c>
      <c r="D8766" t="s">
        <v>371</v>
      </c>
      <c r="E8766">
        <v>615100</v>
      </c>
      <c r="F8766" t="s">
        <v>24196</v>
      </c>
      <c r="G8766" s="7">
        <v>8190.08</v>
      </c>
    </row>
    <row r="8767" spans="1:7" x14ac:dyDescent="0.3">
      <c r="A8767" s="310">
        <v>3023502</v>
      </c>
      <c r="B8767" t="s">
        <v>24234</v>
      </c>
      <c r="C8767" t="s">
        <v>24235</v>
      </c>
      <c r="D8767" t="s">
        <v>371</v>
      </c>
      <c r="E8767">
        <v>615100</v>
      </c>
      <c r="F8767" t="s">
        <v>24196</v>
      </c>
      <c r="G8767" s="7">
        <v>4339</v>
      </c>
    </row>
    <row r="8768" spans="1:7" x14ac:dyDescent="0.3">
      <c r="A8768" s="310">
        <v>3023502</v>
      </c>
      <c r="B8768" t="s">
        <v>24234</v>
      </c>
      <c r="C8768" t="s">
        <v>24235</v>
      </c>
      <c r="D8768" t="s">
        <v>373</v>
      </c>
      <c r="E8768">
        <v>615130</v>
      </c>
      <c r="F8768" t="s">
        <v>24196</v>
      </c>
      <c r="G8768" s="7">
        <v>64.900000000000006</v>
      </c>
    </row>
    <row r="8769" spans="1:7" x14ac:dyDescent="0.3">
      <c r="A8769" s="310">
        <v>3023502</v>
      </c>
      <c r="B8769" t="s">
        <v>24234</v>
      </c>
      <c r="C8769" t="s">
        <v>24235</v>
      </c>
      <c r="D8769" t="s">
        <v>371</v>
      </c>
      <c r="E8769">
        <v>617100</v>
      </c>
      <c r="F8769" t="s">
        <v>24196</v>
      </c>
      <c r="G8769" s="7">
        <v>1417.03</v>
      </c>
    </row>
    <row r="8770" spans="1:7" x14ac:dyDescent="0.3">
      <c r="A8770" s="310">
        <v>3023502</v>
      </c>
      <c r="B8770" t="s">
        <v>24234</v>
      </c>
      <c r="C8770" t="s">
        <v>24235</v>
      </c>
      <c r="D8770" t="s">
        <v>371</v>
      </c>
      <c r="E8770">
        <v>615100</v>
      </c>
      <c r="F8770" t="s">
        <v>24196</v>
      </c>
      <c r="G8770" s="7">
        <v>-134.97</v>
      </c>
    </row>
    <row r="8771" spans="1:7" x14ac:dyDescent="0.3">
      <c r="A8771" s="310">
        <v>3023502</v>
      </c>
      <c r="B8771" t="s">
        <v>24234</v>
      </c>
      <c r="C8771" t="s">
        <v>24235</v>
      </c>
      <c r="D8771" t="s">
        <v>371</v>
      </c>
      <c r="E8771">
        <v>615100</v>
      </c>
      <c r="F8771" t="s">
        <v>24196</v>
      </c>
      <c r="G8771" s="7">
        <v>67.489999999999995</v>
      </c>
    </row>
    <row r="8772" spans="1:7" x14ac:dyDescent="0.3">
      <c r="A8772" s="310">
        <v>3023502</v>
      </c>
      <c r="B8772" t="s">
        <v>24234</v>
      </c>
      <c r="C8772" t="s">
        <v>24235</v>
      </c>
      <c r="D8772" t="s">
        <v>375</v>
      </c>
      <c r="E8772">
        <v>615140</v>
      </c>
      <c r="F8772" t="s">
        <v>24196</v>
      </c>
      <c r="G8772" s="7">
        <v>20.3</v>
      </c>
    </row>
    <row r="8773" spans="1:7" x14ac:dyDescent="0.3">
      <c r="A8773" s="310">
        <v>3023502</v>
      </c>
      <c r="B8773" t="s">
        <v>24234</v>
      </c>
      <c r="C8773" t="s">
        <v>24235</v>
      </c>
      <c r="D8773" t="s">
        <v>371</v>
      </c>
      <c r="E8773">
        <v>615100</v>
      </c>
      <c r="F8773" t="s">
        <v>24196</v>
      </c>
      <c r="G8773" s="7">
        <v>-0.01</v>
      </c>
    </row>
    <row r="8774" spans="1:7" x14ac:dyDescent="0.3">
      <c r="A8774" s="310">
        <v>3023502</v>
      </c>
      <c r="B8774" t="s">
        <v>24234</v>
      </c>
      <c r="C8774" t="s">
        <v>24235</v>
      </c>
      <c r="D8774" t="s">
        <v>373</v>
      </c>
      <c r="E8774">
        <v>615130</v>
      </c>
      <c r="F8774" t="s">
        <v>24196</v>
      </c>
      <c r="G8774" s="7">
        <v>2401.31</v>
      </c>
    </row>
    <row r="8775" spans="1:7" x14ac:dyDescent="0.3">
      <c r="A8775" s="310">
        <v>3023502</v>
      </c>
      <c r="B8775" t="s">
        <v>24234</v>
      </c>
      <c r="C8775" t="s">
        <v>24235</v>
      </c>
      <c r="D8775" t="s">
        <v>371</v>
      </c>
      <c r="E8775">
        <v>615100</v>
      </c>
      <c r="F8775" t="s">
        <v>24196</v>
      </c>
      <c r="G8775" s="7">
        <v>83.33</v>
      </c>
    </row>
    <row r="8776" spans="1:7" x14ac:dyDescent="0.3">
      <c r="A8776" s="310">
        <v>3023502</v>
      </c>
      <c r="B8776" t="s">
        <v>24234</v>
      </c>
      <c r="C8776" t="s">
        <v>24235</v>
      </c>
      <c r="D8776" t="s">
        <v>371</v>
      </c>
      <c r="E8776">
        <v>615100</v>
      </c>
      <c r="F8776" t="s">
        <v>24196</v>
      </c>
      <c r="G8776" s="7">
        <v>-0.01</v>
      </c>
    </row>
    <row r="8777" spans="1:7" x14ac:dyDescent="0.3">
      <c r="A8777" s="310">
        <v>3023502</v>
      </c>
      <c r="B8777" t="s">
        <v>24234</v>
      </c>
      <c r="C8777" t="s">
        <v>24235</v>
      </c>
      <c r="D8777" t="s">
        <v>375</v>
      </c>
      <c r="E8777">
        <v>615140</v>
      </c>
      <c r="F8777" t="s">
        <v>24196</v>
      </c>
      <c r="G8777" s="7">
        <v>20.3</v>
      </c>
    </row>
    <row r="8778" spans="1:7" x14ac:dyDescent="0.3">
      <c r="A8778" s="310">
        <v>3023502</v>
      </c>
      <c r="B8778" t="s">
        <v>24234</v>
      </c>
      <c r="C8778" t="s">
        <v>24235</v>
      </c>
      <c r="D8778" t="s">
        <v>371</v>
      </c>
      <c r="E8778">
        <v>615100</v>
      </c>
      <c r="F8778" t="s">
        <v>24196</v>
      </c>
      <c r="G8778" s="7">
        <v>-2.69</v>
      </c>
    </row>
    <row r="8779" spans="1:7" x14ac:dyDescent="0.3">
      <c r="A8779" s="310">
        <v>3023502</v>
      </c>
      <c r="B8779" t="s">
        <v>24234</v>
      </c>
      <c r="C8779" t="s">
        <v>24235</v>
      </c>
      <c r="D8779" t="s">
        <v>377</v>
      </c>
      <c r="E8779">
        <v>611120</v>
      </c>
      <c r="F8779" t="s">
        <v>24196</v>
      </c>
      <c r="G8779" s="7">
        <v>232.87</v>
      </c>
    </row>
    <row r="8780" spans="1:7" x14ac:dyDescent="0.3">
      <c r="A8780" s="310">
        <v>3023502</v>
      </c>
      <c r="B8780" t="s">
        <v>24234</v>
      </c>
      <c r="C8780" t="s">
        <v>24235</v>
      </c>
      <c r="D8780" t="s">
        <v>371</v>
      </c>
      <c r="E8780">
        <v>615100</v>
      </c>
      <c r="F8780" t="s">
        <v>24196</v>
      </c>
      <c r="G8780" s="7">
        <v>-134.97</v>
      </c>
    </row>
    <row r="8781" spans="1:7" x14ac:dyDescent="0.3">
      <c r="A8781" s="310">
        <v>3023502</v>
      </c>
      <c r="B8781" t="s">
        <v>24234</v>
      </c>
      <c r="C8781" t="s">
        <v>24235</v>
      </c>
      <c r="D8781" t="s">
        <v>371</v>
      </c>
      <c r="E8781">
        <v>615100</v>
      </c>
      <c r="F8781" t="s">
        <v>24196</v>
      </c>
      <c r="G8781" s="7">
        <v>1.34</v>
      </c>
    </row>
    <row r="8782" spans="1:7" x14ac:dyDescent="0.3">
      <c r="A8782" s="310">
        <v>3023502</v>
      </c>
      <c r="B8782" t="s">
        <v>24234</v>
      </c>
      <c r="C8782" t="s">
        <v>24235</v>
      </c>
      <c r="D8782" t="s">
        <v>371</v>
      </c>
      <c r="E8782">
        <v>615100</v>
      </c>
      <c r="F8782" t="s">
        <v>24196</v>
      </c>
      <c r="G8782" s="7">
        <v>-134.97</v>
      </c>
    </row>
    <row r="8783" spans="1:7" x14ac:dyDescent="0.3">
      <c r="A8783" s="310">
        <v>3023502</v>
      </c>
      <c r="B8783" t="s">
        <v>24234</v>
      </c>
      <c r="C8783" t="s">
        <v>24235</v>
      </c>
      <c r="D8783" t="s">
        <v>371</v>
      </c>
      <c r="E8783">
        <v>615100</v>
      </c>
      <c r="F8783" t="s">
        <v>24196</v>
      </c>
      <c r="G8783" s="7">
        <v>948.28</v>
      </c>
    </row>
    <row r="8784" spans="1:7" x14ac:dyDescent="0.3">
      <c r="A8784" s="310">
        <v>3023502</v>
      </c>
      <c r="B8784" t="s">
        <v>24234</v>
      </c>
      <c r="C8784" t="s">
        <v>24235</v>
      </c>
      <c r="D8784" t="s">
        <v>371</v>
      </c>
      <c r="E8784">
        <v>615100</v>
      </c>
      <c r="F8784" t="s">
        <v>24196</v>
      </c>
      <c r="G8784" s="7">
        <v>-0.01</v>
      </c>
    </row>
    <row r="8785" spans="1:7" x14ac:dyDescent="0.3">
      <c r="A8785" s="310">
        <v>3023502</v>
      </c>
      <c r="B8785" t="s">
        <v>24234</v>
      </c>
      <c r="C8785" t="s">
        <v>24235</v>
      </c>
      <c r="D8785" t="s">
        <v>373</v>
      </c>
      <c r="E8785">
        <v>617150</v>
      </c>
      <c r="F8785" t="s">
        <v>24196</v>
      </c>
      <c r="G8785" s="7">
        <v>57.71</v>
      </c>
    </row>
    <row r="8786" spans="1:7" x14ac:dyDescent="0.3">
      <c r="A8786" s="310">
        <v>3023502</v>
      </c>
      <c r="B8786" t="s">
        <v>24234</v>
      </c>
      <c r="C8786" t="s">
        <v>24235</v>
      </c>
      <c r="D8786" t="s">
        <v>374</v>
      </c>
      <c r="E8786">
        <v>615120</v>
      </c>
      <c r="F8786" t="s">
        <v>24196</v>
      </c>
      <c r="G8786" s="7">
        <v>2704.5</v>
      </c>
    </row>
    <row r="8787" spans="1:7" x14ac:dyDescent="0.3">
      <c r="A8787" s="310">
        <v>3023502</v>
      </c>
      <c r="B8787" t="s">
        <v>24234</v>
      </c>
      <c r="C8787" t="s">
        <v>24235</v>
      </c>
      <c r="D8787" t="s">
        <v>371</v>
      </c>
      <c r="E8787">
        <v>616100</v>
      </c>
      <c r="F8787" t="s">
        <v>24196</v>
      </c>
      <c r="G8787" s="7">
        <v>467.82</v>
      </c>
    </row>
    <row r="8788" spans="1:7" x14ac:dyDescent="0.3">
      <c r="A8788" s="310">
        <v>3023502</v>
      </c>
      <c r="B8788" t="s">
        <v>24234</v>
      </c>
      <c r="C8788" t="s">
        <v>24235</v>
      </c>
      <c r="D8788" t="s">
        <v>375</v>
      </c>
      <c r="E8788">
        <v>615140</v>
      </c>
      <c r="F8788" t="s">
        <v>24196</v>
      </c>
      <c r="G8788" s="7">
        <v>-20.3</v>
      </c>
    </row>
    <row r="8789" spans="1:7" x14ac:dyDescent="0.3">
      <c r="A8789" s="310">
        <v>3023502</v>
      </c>
      <c r="B8789" t="s">
        <v>24234</v>
      </c>
      <c r="C8789" t="s">
        <v>24235</v>
      </c>
      <c r="D8789" t="s">
        <v>371</v>
      </c>
      <c r="E8789">
        <v>617100</v>
      </c>
      <c r="F8789" t="s">
        <v>24196</v>
      </c>
      <c r="G8789" s="7">
        <v>915.8</v>
      </c>
    </row>
    <row r="8790" spans="1:7" x14ac:dyDescent="0.3">
      <c r="A8790" s="310">
        <v>3023502</v>
      </c>
      <c r="B8790" t="s">
        <v>24234</v>
      </c>
      <c r="C8790" t="s">
        <v>24235</v>
      </c>
      <c r="D8790" t="s">
        <v>371</v>
      </c>
      <c r="E8790">
        <v>615100</v>
      </c>
      <c r="F8790" t="s">
        <v>24196</v>
      </c>
      <c r="G8790" s="7">
        <v>31.61</v>
      </c>
    </row>
    <row r="8791" spans="1:7" x14ac:dyDescent="0.3">
      <c r="A8791" s="310">
        <v>3023502</v>
      </c>
      <c r="B8791" t="s">
        <v>24234</v>
      </c>
      <c r="C8791" t="s">
        <v>24235</v>
      </c>
      <c r="D8791" t="s">
        <v>373</v>
      </c>
      <c r="E8791">
        <v>615130</v>
      </c>
      <c r="F8791" t="s">
        <v>24196</v>
      </c>
      <c r="G8791" s="7">
        <v>67.069999999999993</v>
      </c>
    </row>
    <row r="8792" spans="1:7" x14ac:dyDescent="0.3">
      <c r="A8792" s="310">
        <v>3023502</v>
      </c>
      <c r="B8792" t="s">
        <v>24234</v>
      </c>
      <c r="C8792" t="s">
        <v>24235</v>
      </c>
      <c r="D8792" t="s">
        <v>371</v>
      </c>
      <c r="E8792">
        <v>615100</v>
      </c>
      <c r="F8792" t="s">
        <v>24196</v>
      </c>
      <c r="G8792" s="7">
        <v>1.34</v>
      </c>
    </row>
    <row r="8793" spans="1:7" x14ac:dyDescent="0.3">
      <c r="A8793" s="310">
        <v>3023502</v>
      </c>
      <c r="B8793" t="s">
        <v>24234</v>
      </c>
      <c r="C8793" t="s">
        <v>24235</v>
      </c>
      <c r="D8793" t="s">
        <v>371</v>
      </c>
      <c r="E8793">
        <v>617100</v>
      </c>
      <c r="F8793" t="s">
        <v>24196</v>
      </c>
      <c r="G8793" s="7">
        <v>1417.03</v>
      </c>
    </row>
    <row r="8794" spans="1:7" x14ac:dyDescent="0.3">
      <c r="A8794" s="310">
        <v>3023502</v>
      </c>
      <c r="B8794" t="s">
        <v>24234</v>
      </c>
      <c r="C8794" t="s">
        <v>24235</v>
      </c>
      <c r="D8794" t="s">
        <v>371</v>
      </c>
      <c r="E8794">
        <v>615100</v>
      </c>
      <c r="F8794" t="s">
        <v>24196</v>
      </c>
      <c r="G8794" s="7">
        <v>-2.69</v>
      </c>
    </row>
    <row r="8795" spans="1:7" x14ac:dyDescent="0.3">
      <c r="A8795" s="310">
        <v>3023502</v>
      </c>
      <c r="B8795" t="s">
        <v>24234</v>
      </c>
      <c r="C8795" t="s">
        <v>24235</v>
      </c>
      <c r="D8795" t="s">
        <v>375</v>
      </c>
      <c r="E8795">
        <v>615140</v>
      </c>
      <c r="F8795" t="s">
        <v>24196</v>
      </c>
      <c r="G8795" s="7">
        <v>-20.3</v>
      </c>
    </row>
    <row r="8796" spans="1:7" x14ac:dyDescent="0.3">
      <c r="A8796" s="310">
        <v>3023502</v>
      </c>
      <c r="B8796" t="s">
        <v>24234</v>
      </c>
      <c r="C8796" t="s">
        <v>24235</v>
      </c>
      <c r="D8796" t="s">
        <v>373</v>
      </c>
      <c r="E8796">
        <v>615130</v>
      </c>
      <c r="F8796" t="s">
        <v>24196</v>
      </c>
      <c r="G8796" s="7">
        <v>1979.33</v>
      </c>
    </row>
    <row r="8797" spans="1:7" x14ac:dyDescent="0.3">
      <c r="A8797" s="310">
        <v>3023502</v>
      </c>
      <c r="B8797" t="s">
        <v>24234</v>
      </c>
      <c r="C8797" t="s">
        <v>24235</v>
      </c>
      <c r="D8797" t="s">
        <v>371</v>
      </c>
      <c r="E8797">
        <v>615100</v>
      </c>
      <c r="F8797" t="s">
        <v>24196</v>
      </c>
      <c r="G8797" s="7">
        <v>-2.69</v>
      </c>
    </row>
    <row r="8798" spans="1:7" x14ac:dyDescent="0.3">
      <c r="A8798" s="310">
        <v>3023502</v>
      </c>
      <c r="B8798" t="s">
        <v>24234</v>
      </c>
      <c r="C8798" t="s">
        <v>24235</v>
      </c>
      <c r="D8798" t="s">
        <v>373</v>
      </c>
      <c r="E8798">
        <v>615130</v>
      </c>
      <c r="F8798" t="s">
        <v>24196</v>
      </c>
      <c r="G8798" s="7">
        <v>2012.02</v>
      </c>
    </row>
    <row r="8799" spans="1:7" x14ac:dyDescent="0.3">
      <c r="A8799" s="310">
        <v>3023502</v>
      </c>
      <c r="B8799" t="s">
        <v>24234</v>
      </c>
      <c r="C8799" t="s">
        <v>24235</v>
      </c>
      <c r="D8799" t="s">
        <v>375</v>
      </c>
      <c r="E8799">
        <v>615140</v>
      </c>
      <c r="F8799" t="s">
        <v>24196</v>
      </c>
      <c r="G8799" s="7">
        <v>20.3</v>
      </c>
    </row>
    <row r="8800" spans="1:7" x14ac:dyDescent="0.3">
      <c r="A8800" s="310">
        <v>3023502</v>
      </c>
      <c r="B8800" t="s">
        <v>24234</v>
      </c>
      <c r="C8800" t="s">
        <v>24235</v>
      </c>
      <c r="D8800" t="s">
        <v>375</v>
      </c>
      <c r="E8800">
        <v>615140</v>
      </c>
      <c r="F8800" t="s">
        <v>24196</v>
      </c>
      <c r="G8800" s="7">
        <v>-20.3</v>
      </c>
    </row>
    <row r="8801" spans="1:7" x14ac:dyDescent="0.3">
      <c r="A8801" s="310">
        <v>3023502</v>
      </c>
      <c r="B8801" t="s">
        <v>24234</v>
      </c>
      <c r="C8801" t="s">
        <v>24235</v>
      </c>
      <c r="D8801" t="s">
        <v>371</v>
      </c>
      <c r="E8801">
        <v>615100</v>
      </c>
      <c r="F8801" t="s">
        <v>24196</v>
      </c>
      <c r="G8801" s="7">
        <v>441.33</v>
      </c>
    </row>
    <row r="8802" spans="1:7" x14ac:dyDescent="0.3">
      <c r="A8802" s="310">
        <v>3023502</v>
      </c>
      <c r="B8802" t="s">
        <v>24234</v>
      </c>
      <c r="C8802" t="s">
        <v>24235</v>
      </c>
      <c r="D8802" t="s">
        <v>375</v>
      </c>
      <c r="E8802">
        <v>615140</v>
      </c>
      <c r="F8802" t="s">
        <v>24196</v>
      </c>
      <c r="G8802" s="7">
        <v>20.3</v>
      </c>
    </row>
    <row r="8803" spans="1:7" x14ac:dyDescent="0.3">
      <c r="A8803" s="310">
        <v>3023502</v>
      </c>
      <c r="B8803" t="s">
        <v>24234</v>
      </c>
      <c r="C8803" t="s">
        <v>24235</v>
      </c>
      <c r="D8803" t="s">
        <v>371</v>
      </c>
      <c r="E8803">
        <v>615100</v>
      </c>
      <c r="F8803" t="s">
        <v>24196</v>
      </c>
      <c r="G8803" s="7">
        <v>4949.2</v>
      </c>
    </row>
    <row r="8804" spans="1:7" x14ac:dyDescent="0.3">
      <c r="A8804" s="310">
        <v>3023502</v>
      </c>
      <c r="B8804" t="s">
        <v>24234</v>
      </c>
      <c r="C8804" t="s">
        <v>24235</v>
      </c>
      <c r="D8804" t="s">
        <v>371</v>
      </c>
      <c r="E8804">
        <v>617100</v>
      </c>
      <c r="F8804" t="s">
        <v>24196</v>
      </c>
      <c r="G8804" s="7">
        <v>2542.67</v>
      </c>
    </row>
    <row r="8805" spans="1:7" x14ac:dyDescent="0.3">
      <c r="A8805" s="310">
        <v>3023502</v>
      </c>
      <c r="B8805" t="s">
        <v>24234</v>
      </c>
      <c r="C8805" t="s">
        <v>24235</v>
      </c>
      <c r="D8805" t="s">
        <v>373</v>
      </c>
      <c r="E8805">
        <v>615130</v>
      </c>
      <c r="F8805" t="s">
        <v>24196</v>
      </c>
      <c r="G8805" s="7">
        <v>2056.2199999999998</v>
      </c>
    </row>
    <row r="8806" spans="1:7" x14ac:dyDescent="0.3">
      <c r="A8806" s="310">
        <v>3023502</v>
      </c>
      <c r="B8806" t="s">
        <v>24234</v>
      </c>
      <c r="C8806" t="s">
        <v>24235</v>
      </c>
      <c r="D8806" t="s">
        <v>371</v>
      </c>
      <c r="E8806">
        <v>616100</v>
      </c>
      <c r="F8806" t="s">
        <v>24196</v>
      </c>
      <c r="G8806" s="7">
        <v>188.5</v>
      </c>
    </row>
    <row r="8807" spans="1:7" x14ac:dyDescent="0.3">
      <c r="A8807" s="310">
        <v>3023502</v>
      </c>
      <c r="B8807" t="s">
        <v>24234</v>
      </c>
      <c r="C8807" t="s">
        <v>24235</v>
      </c>
      <c r="D8807" t="s">
        <v>373</v>
      </c>
      <c r="E8807">
        <v>616160</v>
      </c>
      <c r="F8807" t="s">
        <v>24196</v>
      </c>
      <c r="G8807" s="7">
        <v>239.25</v>
      </c>
    </row>
    <row r="8808" spans="1:7" x14ac:dyDescent="0.3">
      <c r="A8808" s="310">
        <v>3023502</v>
      </c>
      <c r="B8808" t="s">
        <v>24234</v>
      </c>
      <c r="C8808" t="s">
        <v>24235</v>
      </c>
      <c r="D8808" t="s">
        <v>371</v>
      </c>
      <c r="E8808">
        <v>616100</v>
      </c>
      <c r="F8808" t="s">
        <v>24196</v>
      </c>
      <c r="G8808" s="7">
        <v>544.1</v>
      </c>
    </row>
    <row r="8809" spans="1:7" x14ac:dyDescent="0.3">
      <c r="A8809" s="310">
        <v>3023502</v>
      </c>
      <c r="B8809" t="s">
        <v>24234</v>
      </c>
      <c r="C8809" t="s">
        <v>24235</v>
      </c>
      <c r="D8809" t="s">
        <v>371</v>
      </c>
      <c r="E8809">
        <v>615100</v>
      </c>
      <c r="F8809" t="s">
        <v>24196</v>
      </c>
      <c r="G8809" s="7">
        <v>4499.5</v>
      </c>
    </row>
    <row r="8810" spans="1:7" x14ac:dyDescent="0.3">
      <c r="A8810" s="310">
        <v>3023502</v>
      </c>
      <c r="B8810" t="s">
        <v>24234</v>
      </c>
      <c r="C8810" t="s">
        <v>24235</v>
      </c>
      <c r="D8810" t="s">
        <v>371</v>
      </c>
      <c r="E8810">
        <v>615100</v>
      </c>
      <c r="F8810" t="s">
        <v>24196</v>
      </c>
      <c r="G8810" s="7">
        <v>67.489999999999995</v>
      </c>
    </row>
    <row r="8811" spans="1:7" x14ac:dyDescent="0.3">
      <c r="A8811" s="310">
        <v>3023502</v>
      </c>
      <c r="B8811" t="s">
        <v>24234</v>
      </c>
      <c r="C8811" t="s">
        <v>24235</v>
      </c>
      <c r="D8811" t="s">
        <v>371</v>
      </c>
      <c r="E8811">
        <v>615100</v>
      </c>
      <c r="F8811" t="s">
        <v>24196</v>
      </c>
      <c r="G8811" s="7">
        <v>-2.69</v>
      </c>
    </row>
    <row r="8812" spans="1:7" x14ac:dyDescent="0.3">
      <c r="A8812" s="310">
        <v>3023502</v>
      </c>
      <c r="B8812" t="s">
        <v>24234</v>
      </c>
      <c r="C8812" t="s">
        <v>24235</v>
      </c>
      <c r="D8812" t="s">
        <v>375</v>
      </c>
      <c r="E8812">
        <v>615140</v>
      </c>
      <c r="F8812" t="s">
        <v>24196</v>
      </c>
      <c r="G8812" s="7">
        <v>-20.3</v>
      </c>
    </row>
    <row r="8813" spans="1:7" x14ac:dyDescent="0.3">
      <c r="A8813" s="310">
        <v>3023502</v>
      </c>
      <c r="B8813" t="s">
        <v>24234</v>
      </c>
      <c r="C8813" t="s">
        <v>24235</v>
      </c>
      <c r="D8813" t="s">
        <v>371</v>
      </c>
      <c r="E8813">
        <v>615100</v>
      </c>
      <c r="F8813" t="s">
        <v>24196</v>
      </c>
      <c r="G8813" s="7">
        <v>133.94999999999999</v>
      </c>
    </row>
    <row r="8814" spans="1:7" x14ac:dyDescent="0.3">
      <c r="A8814" s="310">
        <v>3023502</v>
      </c>
      <c r="B8814" t="s">
        <v>24234</v>
      </c>
      <c r="C8814" t="s">
        <v>24235</v>
      </c>
      <c r="D8814" t="s">
        <v>371</v>
      </c>
      <c r="E8814">
        <v>617100</v>
      </c>
      <c r="F8814" t="s">
        <v>24196</v>
      </c>
      <c r="G8814" s="7">
        <v>648.28</v>
      </c>
    </row>
    <row r="8815" spans="1:7" x14ac:dyDescent="0.3">
      <c r="A8815" s="310">
        <v>3023502</v>
      </c>
      <c r="B8815" t="s">
        <v>24234</v>
      </c>
      <c r="C8815" t="s">
        <v>24235</v>
      </c>
      <c r="D8815" t="s">
        <v>374</v>
      </c>
      <c r="E8815">
        <v>615120</v>
      </c>
      <c r="F8815" t="s">
        <v>24196</v>
      </c>
      <c r="G8815" s="7">
        <v>330.1</v>
      </c>
    </row>
    <row r="8816" spans="1:7" x14ac:dyDescent="0.3">
      <c r="A8816" s="310">
        <v>3023502</v>
      </c>
      <c r="B8816" t="s">
        <v>24234</v>
      </c>
      <c r="C8816" t="s">
        <v>24235</v>
      </c>
      <c r="D8816" t="s">
        <v>375</v>
      </c>
      <c r="E8816">
        <v>615140</v>
      </c>
      <c r="F8816" t="s">
        <v>24196</v>
      </c>
      <c r="G8816" s="7">
        <v>20.3</v>
      </c>
    </row>
    <row r="8817" spans="1:7" x14ac:dyDescent="0.3">
      <c r="A8817" s="310">
        <v>3023502</v>
      </c>
      <c r="B8817" t="s">
        <v>24234</v>
      </c>
      <c r="C8817" t="s">
        <v>24235</v>
      </c>
      <c r="D8817" t="s">
        <v>373</v>
      </c>
      <c r="E8817">
        <v>617150</v>
      </c>
      <c r="F8817" t="s">
        <v>24196</v>
      </c>
      <c r="G8817" s="7">
        <v>419.47</v>
      </c>
    </row>
    <row r="8818" spans="1:7" x14ac:dyDescent="0.3">
      <c r="A8818" s="310">
        <v>3023502</v>
      </c>
      <c r="B8818" t="s">
        <v>24234</v>
      </c>
      <c r="C8818" t="s">
        <v>24235</v>
      </c>
      <c r="D8818" t="s">
        <v>374</v>
      </c>
      <c r="E8818">
        <v>615120</v>
      </c>
      <c r="F8818" t="s">
        <v>24196</v>
      </c>
      <c r="G8818" s="7">
        <v>990.31</v>
      </c>
    </row>
    <row r="8819" spans="1:7" x14ac:dyDescent="0.3">
      <c r="A8819" s="310">
        <v>3023502</v>
      </c>
      <c r="B8819" t="s">
        <v>24234</v>
      </c>
      <c r="C8819" t="s">
        <v>24235</v>
      </c>
      <c r="D8819" t="s">
        <v>373</v>
      </c>
      <c r="E8819">
        <v>617150</v>
      </c>
      <c r="F8819" t="s">
        <v>24196</v>
      </c>
      <c r="G8819" s="7">
        <v>410.45</v>
      </c>
    </row>
    <row r="8820" spans="1:7" x14ac:dyDescent="0.3">
      <c r="A8820" s="310">
        <v>3023502</v>
      </c>
      <c r="B8820" t="s">
        <v>24234</v>
      </c>
      <c r="C8820" t="s">
        <v>24235</v>
      </c>
      <c r="D8820" t="s">
        <v>371</v>
      </c>
      <c r="E8820">
        <v>615100</v>
      </c>
      <c r="F8820" t="s">
        <v>24196</v>
      </c>
      <c r="G8820" s="7">
        <v>67.489999999999995</v>
      </c>
    </row>
    <row r="8821" spans="1:7" x14ac:dyDescent="0.3">
      <c r="A8821" s="310">
        <v>3023502</v>
      </c>
      <c r="B8821" t="s">
        <v>24234</v>
      </c>
      <c r="C8821" t="s">
        <v>24235</v>
      </c>
      <c r="D8821" t="s">
        <v>371</v>
      </c>
      <c r="E8821">
        <v>616100</v>
      </c>
      <c r="F8821" t="s">
        <v>24196</v>
      </c>
      <c r="G8821" s="7">
        <v>637.37</v>
      </c>
    </row>
    <row r="8822" spans="1:7" x14ac:dyDescent="0.3">
      <c r="A8822" s="310">
        <v>3023502</v>
      </c>
      <c r="B8822" t="s">
        <v>24234</v>
      </c>
      <c r="C8822" t="s">
        <v>24235</v>
      </c>
      <c r="D8822" t="s">
        <v>371</v>
      </c>
      <c r="E8822">
        <v>615100</v>
      </c>
      <c r="F8822" t="s">
        <v>24196</v>
      </c>
      <c r="G8822" s="7">
        <v>4184.17</v>
      </c>
    </row>
    <row r="8823" spans="1:7" x14ac:dyDescent="0.3">
      <c r="A8823" s="310">
        <v>3023502</v>
      </c>
      <c r="B8823" t="s">
        <v>24234</v>
      </c>
      <c r="C8823" t="s">
        <v>24235</v>
      </c>
      <c r="D8823" t="s">
        <v>375</v>
      </c>
      <c r="E8823">
        <v>615140</v>
      </c>
      <c r="F8823" t="s">
        <v>24196</v>
      </c>
      <c r="G8823" s="7">
        <v>20.3</v>
      </c>
    </row>
    <row r="8824" spans="1:7" x14ac:dyDescent="0.3">
      <c r="A8824" s="310">
        <v>3023502</v>
      </c>
      <c r="B8824" t="s">
        <v>24234</v>
      </c>
      <c r="C8824" t="s">
        <v>24235</v>
      </c>
      <c r="D8824" t="s">
        <v>373</v>
      </c>
      <c r="E8824">
        <v>617150</v>
      </c>
      <c r="F8824" t="s">
        <v>24196</v>
      </c>
      <c r="G8824" s="7">
        <v>335.57</v>
      </c>
    </row>
    <row r="8825" spans="1:7" x14ac:dyDescent="0.3">
      <c r="A8825" s="310">
        <v>3023502</v>
      </c>
      <c r="B8825" t="s">
        <v>24234</v>
      </c>
      <c r="C8825" t="s">
        <v>24235</v>
      </c>
      <c r="D8825" t="s">
        <v>375</v>
      </c>
      <c r="E8825">
        <v>616130</v>
      </c>
      <c r="F8825" t="s">
        <v>24196</v>
      </c>
      <c r="G8825" s="7">
        <v>224.09</v>
      </c>
    </row>
    <row r="8826" spans="1:7" x14ac:dyDescent="0.3">
      <c r="A8826" s="310">
        <v>3023502</v>
      </c>
      <c r="B8826" t="s">
        <v>24234</v>
      </c>
      <c r="C8826" t="s">
        <v>24235</v>
      </c>
      <c r="D8826" t="s">
        <v>371</v>
      </c>
      <c r="E8826">
        <v>615100</v>
      </c>
      <c r="F8826" t="s">
        <v>24196</v>
      </c>
      <c r="G8826" s="7">
        <v>47.75</v>
      </c>
    </row>
    <row r="8827" spans="1:7" x14ac:dyDescent="0.3">
      <c r="A8827" s="310">
        <v>3023502</v>
      </c>
      <c r="B8827" t="s">
        <v>24234</v>
      </c>
      <c r="C8827" t="s">
        <v>24235</v>
      </c>
      <c r="D8827" t="s">
        <v>371</v>
      </c>
      <c r="E8827">
        <v>615100</v>
      </c>
      <c r="F8827" t="s">
        <v>24196</v>
      </c>
      <c r="G8827" s="7">
        <v>-2.69</v>
      </c>
    </row>
    <row r="8828" spans="1:7" x14ac:dyDescent="0.3">
      <c r="A8828" s="310">
        <v>3023502</v>
      </c>
      <c r="B8828" t="s">
        <v>24234</v>
      </c>
      <c r="C8828" t="s">
        <v>24235</v>
      </c>
      <c r="D8828" t="s">
        <v>371</v>
      </c>
      <c r="E8828">
        <v>615100</v>
      </c>
      <c r="F8828" t="s">
        <v>24196</v>
      </c>
      <c r="G8828" s="7">
        <v>1.34</v>
      </c>
    </row>
    <row r="8829" spans="1:7" x14ac:dyDescent="0.3">
      <c r="A8829" s="310">
        <v>3023502</v>
      </c>
      <c r="B8829" t="s">
        <v>24234</v>
      </c>
      <c r="C8829" t="s">
        <v>24235</v>
      </c>
      <c r="D8829" t="s">
        <v>371</v>
      </c>
      <c r="E8829">
        <v>615100</v>
      </c>
      <c r="F8829" t="s">
        <v>24196</v>
      </c>
      <c r="G8829" s="7">
        <v>-134.97</v>
      </c>
    </row>
    <row r="8830" spans="1:7" x14ac:dyDescent="0.3">
      <c r="A8830" s="310">
        <v>3023502</v>
      </c>
      <c r="B8830" t="s">
        <v>24234</v>
      </c>
      <c r="C8830" t="s">
        <v>24235</v>
      </c>
      <c r="D8830" t="s">
        <v>375</v>
      </c>
      <c r="E8830">
        <v>615140</v>
      </c>
      <c r="F8830" t="s">
        <v>24196</v>
      </c>
      <c r="G8830" s="7">
        <v>-20.3</v>
      </c>
    </row>
    <row r="8831" spans="1:7" x14ac:dyDescent="0.3">
      <c r="A8831" s="310">
        <v>3023502</v>
      </c>
      <c r="B8831" t="s">
        <v>24234</v>
      </c>
      <c r="C8831" t="s">
        <v>24235</v>
      </c>
      <c r="D8831" t="s">
        <v>371</v>
      </c>
      <c r="E8831">
        <v>615100</v>
      </c>
      <c r="F8831" t="s">
        <v>24196</v>
      </c>
      <c r="G8831" s="7">
        <v>0.01</v>
      </c>
    </row>
    <row r="8832" spans="1:7" x14ac:dyDescent="0.3">
      <c r="A8832" s="310">
        <v>3023502</v>
      </c>
      <c r="B8832" t="s">
        <v>24234</v>
      </c>
      <c r="C8832" t="s">
        <v>24235</v>
      </c>
      <c r="D8832" t="s">
        <v>371</v>
      </c>
      <c r="E8832">
        <v>615100</v>
      </c>
      <c r="F8832" t="s">
        <v>24196</v>
      </c>
      <c r="G8832" s="7">
        <v>-134.97</v>
      </c>
    </row>
    <row r="8833" spans="1:7" x14ac:dyDescent="0.3">
      <c r="A8833" s="310">
        <v>3023502</v>
      </c>
      <c r="B8833" t="s">
        <v>24234</v>
      </c>
      <c r="C8833" t="s">
        <v>24235</v>
      </c>
      <c r="D8833" t="s">
        <v>371</v>
      </c>
      <c r="E8833">
        <v>615100</v>
      </c>
      <c r="F8833" t="s">
        <v>24196</v>
      </c>
      <c r="G8833" s="7">
        <v>-134.97</v>
      </c>
    </row>
    <row r="8834" spans="1:7" x14ac:dyDescent="0.3">
      <c r="A8834" s="310">
        <v>3023502</v>
      </c>
      <c r="B8834" t="s">
        <v>24234</v>
      </c>
      <c r="C8834" t="s">
        <v>24235</v>
      </c>
      <c r="D8834" t="s">
        <v>375</v>
      </c>
      <c r="E8834">
        <v>615140</v>
      </c>
      <c r="F8834" t="s">
        <v>24196</v>
      </c>
      <c r="G8834" s="7">
        <v>-20.3</v>
      </c>
    </row>
    <row r="8835" spans="1:7" x14ac:dyDescent="0.3">
      <c r="A8835" s="310">
        <v>3023502</v>
      </c>
      <c r="B8835" t="s">
        <v>24234</v>
      </c>
      <c r="C8835" t="s">
        <v>24235</v>
      </c>
      <c r="D8835" t="s">
        <v>371</v>
      </c>
      <c r="E8835">
        <v>615100</v>
      </c>
      <c r="F8835" t="s">
        <v>24196</v>
      </c>
      <c r="G8835" s="7">
        <v>3535.83</v>
      </c>
    </row>
    <row r="8836" spans="1:7" x14ac:dyDescent="0.3">
      <c r="A8836" s="310">
        <v>3023502</v>
      </c>
      <c r="B8836" t="s">
        <v>24234</v>
      </c>
      <c r="C8836" t="s">
        <v>24235</v>
      </c>
      <c r="D8836" t="s">
        <v>373</v>
      </c>
      <c r="E8836">
        <v>616160</v>
      </c>
      <c r="F8836" t="s">
        <v>24196</v>
      </c>
      <c r="G8836" s="7">
        <v>39.840000000000003</v>
      </c>
    </row>
    <row r="8837" spans="1:7" x14ac:dyDescent="0.3">
      <c r="A8837" s="310">
        <v>3023502</v>
      </c>
      <c r="B8837" t="s">
        <v>24234</v>
      </c>
      <c r="C8837" t="s">
        <v>24235</v>
      </c>
      <c r="D8837" t="s">
        <v>377</v>
      </c>
      <c r="E8837">
        <v>611130</v>
      </c>
      <c r="F8837" t="s">
        <v>24196</v>
      </c>
      <c r="G8837" s="7">
        <v>401.77</v>
      </c>
    </row>
    <row r="8838" spans="1:7" x14ac:dyDescent="0.3">
      <c r="A8838" s="310">
        <v>3023502</v>
      </c>
      <c r="B8838" t="s">
        <v>24234</v>
      </c>
      <c r="C8838" t="s">
        <v>24235</v>
      </c>
      <c r="D8838" t="s">
        <v>375</v>
      </c>
      <c r="E8838">
        <v>615140</v>
      </c>
      <c r="F8838" t="s">
        <v>24196</v>
      </c>
      <c r="G8838" s="7">
        <v>20.3</v>
      </c>
    </row>
    <row r="8839" spans="1:7" x14ac:dyDescent="0.3">
      <c r="A8839" s="310">
        <v>3023502</v>
      </c>
      <c r="B8839" t="s">
        <v>24234</v>
      </c>
      <c r="C8839" t="s">
        <v>24235</v>
      </c>
      <c r="D8839" t="s">
        <v>371</v>
      </c>
      <c r="E8839">
        <v>615100</v>
      </c>
      <c r="F8839" t="s">
        <v>24196</v>
      </c>
      <c r="G8839" s="7">
        <v>1673.67</v>
      </c>
    </row>
    <row r="8840" spans="1:7" x14ac:dyDescent="0.3">
      <c r="A8840" s="310">
        <v>3023502</v>
      </c>
      <c r="B8840" t="s">
        <v>24234</v>
      </c>
      <c r="C8840" t="s">
        <v>24235</v>
      </c>
      <c r="D8840" t="s">
        <v>375</v>
      </c>
      <c r="E8840">
        <v>615140</v>
      </c>
      <c r="F8840" t="s">
        <v>24196</v>
      </c>
      <c r="G8840" s="7">
        <v>20.3</v>
      </c>
    </row>
    <row r="8841" spans="1:7" x14ac:dyDescent="0.3">
      <c r="A8841" s="310">
        <v>3023502</v>
      </c>
      <c r="B8841" t="s">
        <v>24234</v>
      </c>
      <c r="C8841" t="s">
        <v>24235</v>
      </c>
      <c r="D8841" t="s">
        <v>373</v>
      </c>
      <c r="E8841">
        <v>616160</v>
      </c>
      <c r="F8841" t="s">
        <v>24196</v>
      </c>
      <c r="G8841" s="7">
        <v>279.75</v>
      </c>
    </row>
    <row r="8842" spans="1:7" x14ac:dyDescent="0.3">
      <c r="A8842" s="310">
        <v>3023502</v>
      </c>
      <c r="B8842" t="s">
        <v>24234</v>
      </c>
      <c r="C8842" t="s">
        <v>24235</v>
      </c>
      <c r="D8842" t="s">
        <v>375</v>
      </c>
      <c r="E8842">
        <v>615140</v>
      </c>
      <c r="F8842" t="s">
        <v>24196</v>
      </c>
      <c r="G8842" s="7">
        <v>20.3</v>
      </c>
    </row>
    <row r="8843" spans="1:7" x14ac:dyDescent="0.3">
      <c r="A8843" s="310">
        <v>3023502</v>
      </c>
      <c r="B8843" t="s">
        <v>24234</v>
      </c>
      <c r="C8843" t="s">
        <v>24235</v>
      </c>
      <c r="D8843" t="s">
        <v>375</v>
      </c>
      <c r="E8843">
        <v>615140</v>
      </c>
      <c r="F8843" t="s">
        <v>24196</v>
      </c>
      <c r="G8843" s="7">
        <v>20.3</v>
      </c>
    </row>
    <row r="8844" spans="1:7" x14ac:dyDescent="0.3">
      <c r="A8844" s="310">
        <v>3023502</v>
      </c>
      <c r="B8844" t="s">
        <v>24234</v>
      </c>
      <c r="C8844" t="s">
        <v>24235</v>
      </c>
      <c r="D8844" t="s">
        <v>371</v>
      </c>
      <c r="E8844">
        <v>615100</v>
      </c>
      <c r="F8844" t="s">
        <v>24196</v>
      </c>
      <c r="G8844" s="7">
        <v>67.489999999999995</v>
      </c>
    </row>
    <row r="8845" spans="1:7" x14ac:dyDescent="0.3">
      <c r="A8845" s="310">
        <v>3023502</v>
      </c>
      <c r="B8845" t="s">
        <v>24234</v>
      </c>
      <c r="C8845" t="s">
        <v>24235</v>
      </c>
      <c r="D8845" t="s">
        <v>371</v>
      </c>
      <c r="E8845">
        <v>615100</v>
      </c>
      <c r="F8845" t="s">
        <v>24196</v>
      </c>
      <c r="G8845" s="7">
        <v>-134.97</v>
      </c>
    </row>
    <row r="8846" spans="1:7" x14ac:dyDescent="0.3">
      <c r="A8846" s="310">
        <v>3023502</v>
      </c>
      <c r="B8846" t="s">
        <v>24234</v>
      </c>
      <c r="C8846" t="s">
        <v>24235</v>
      </c>
      <c r="D8846" t="s">
        <v>373</v>
      </c>
      <c r="E8846">
        <v>617150</v>
      </c>
      <c r="F8846" t="s">
        <v>24196</v>
      </c>
      <c r="G8846" s="7">
        <v>465.53</v>
      </c>
    </row>
    <row r="8847" spans="1:7" x14ac:dyDescent="0.3">
      <c r="A8847" s="310">
        <v>3023502</v>
      </c>
      <c r="B8847" t="s">
        <v>24234</v>
      </c>
      <c r="C8847" t="s">
        <v>24235</v>
      </c>
      <c r="D8847" t="s">
        <v>374</v>
      </c>
      <c r="E8847">
        <v>617120</v>
      </c>
      <c r="F8847" t="s">
        <v>24196</v>
      </c>
      <c r="G8847" s="7">
        <v>551.72</v>
      </c>
    </row>
    <row r="8848" spans="1:7" x14ac:dyDescent="0.3">
      <c r="A8848" s="310">
        <v>3023502</v>
      </c>
      <c r="B8848" t="s">
        <v>24234</v>
      </c>
      <c r="C8848" t="s">
        <v>24235</v>
      </c>
      <c r="D8848" t="s">
        <v>375</v>
      </c>
      <c r="E8848">
        <v>615140</v>
      </c>
      <c r="F8848" t="s">
        <v>24196</v>
      </c>
      <c r="G8848" s="7">
        <v>-20.3</v>
      </c>
    </row>
    <row r="8849" spans="1:7" x14ac:dyDescent="0.3">
      <c r="A8849" s="310">
        <v>3023502</v>
      </c>
      <c r="B8849" t="s">
        <v>24234</v>
      </c>
      <c r="C8849" t="s">
        <v>24235</v>
      </c>
      <c r="D8849" t="s">
        <v>371</v>
      </c>
      <c r="E8849">
        <v>616100</v>
      </c>
      <c r="F8849" t="s">
        <v>24196</v>
      </c>
      <c r="G8849" s="7">
        <v>416.42</v>
      </c>
    </row>
    <row r="8850" spans="1:7" x14ac:dyDescent="0.3">
      <c r="A8850" s="310">
        <v>3023502</v>
      </c>
      <c r="B8850" t="s">
        <v>24234</v>
      </c>
      <c r="C8850" t="s">
        <v>24235</v>
      </c>
      <c r="D8850" t="s">
        <v>371</v>
      </c>
      <c r="E8850">
        <v>616100</v>
      </c>
      <c r="F8850" t="s">
        <v>24196</v>
      </c>
      <c r="G8850" s="7">
        <v>163.33000000000001</v>
      </c>
    </row>
    <row r="8851" spans="1:7" x14ac:dyDescent="0.3">
      <c r="A8851" s="310">
        <v>3023502</v>
      </c>
      <c r="B8851" t="s">
        <v>24234</v>
      </c>
      <c r="C8851" t="s">
        <v>24235</v>
      </c>
      <c r="D8851" t="s">
        <v>371</v>
      </c>
      <c r="E8851">
        <v>615100</v>
      </c>
      <c r="F8851" t="s">
        <v>24196</v>
      </c>
      <c r="G8851" s="7">
        <v>-2.69</v>
      </c>
    </row>
    <row r="8852" spans="1:7" x14ac:dyDescent="0.3">
      <c r="A8852" s="310">
        <v>3023502</v>
      </c>
      <c r="B8852" t="s">
        <v>24234</v>
      </c>
      <c r="C8852" t="s">
        <v>24235</v>
      </c>
      <c r="D8852" t="s">
        <v>371</v>
      </c>
      <c r="E8852">
        <v>615100</v>
      </c>
      <c r="F8852" t="s">
        <v>24196</v>
      </c>
      <c r="G8852" s="7">
        <v>4499.5</v>
      </c>
    </row>
    <row r="8853" spans="1:7" x14ac:dyDescent="0.3">
      <c r="A8853" s="310">
        <v>3023502</v>
      </c>
      <c r="B8853" t="s">
        <v>24234</v>
      </c>
      <c r="C8853" t="s">
        <v>24235</v>
      </c>
      <c r="D8853" t="s">
        <v>371</v>
      </c>
      <c r="E8853">
        <v>615100</v>
      </c>
      <c r="F8853" t="s">
        <v>24196</v>
      </c>
      <c r="G8853" s="7">
        <v>-2.69</v>
      </c>
    </row>
    <row r="8854" spans="1:7" x14ac:dyDescent="0.3">
      <c r="A8854" s="310">
        <v>3023502</v>
      </c>
      <c r="B8854" t="s">
        <v>24234</v>
      </c>
      <c r="C8854" t="s">
        <v>24235</v>
      </c>
      <c r="D8854" t="s">
        <v>373</v>
      </c>
      <c r="E8854">
        <v>616160</v>
      </c>
      <c r="F8854" t="s">
        <v>24196</v>
      </c>
      <c r="G8854" s="7">
        <v>244.67</v>
      </c>
    </row>
    <row r="8855" spans="1:7" x14ac:dyDescent="0.3">
      <c r="A8855" s="310">
        <v>3023502</v>
      </c>
      <c r="B8855" t="s">
        <v>24234</v>
      </c>
      <c r="C8855" t="s">
        <v>24235</v>
      </c>
      <c r="D8855" t="s">
        <v>371</v>
      </c>
      <c r="E8855">
        <v>615100</v>
      </c>
      <c r="F8855" t="s">
        <v>24196</v>
      </c>
      <c r="G8855" s="7">
        <v>133.33000000000001</v>
      </c>
    </row>
    <row r="8856" spans="1:7" x14ac:dyDescent="0.3">
      <c r="A8856" s="310">
        <v>3023502</v>
      </c>
      <c r="B8856" t="s">
        <v>24234</v>
      </c>
      <c r="C8856" t="s">
        <v>24235</v>
      </c>
      <c r="D8856" t="s">
        <v>371</v>
      </c>
      <c r="E8856">
        <v>615100</v>
      </c>
      <c r="F8856" t="s">
        <v>24196</v>
      </c>
      <c r="G8856" s="7">
        <v>3535.83</v>
      </c>
    </row>
    <row r="8857" spans="1:7" x14ac:dyDescent="0.3">
      <c r="A8857" s="310">
        <v>3023502</v>
      </c>
      <c r="B8857" t="s">
        <v>24234</v>
      </c>
      <c r="C8857" t="s">
        <v>24235</v>
      </c>
      <c r="D8857" t="s">
        <v>371</v>
      </c>
      <c r="E8857">
        <v>615100</v>
      </c>
      <c r="F8857" t="s">
        <v>24196</v>
      </c>
      <c r="G8857" s="7">
        <v>-2.69</v>
      </c>
    </row>
    <row r="8858" spans="1:7" x14ac:dyDescent="0.3">
      <c r="A8858" s="310">
        <v>3023502</v>
      </c>
      <c r="B8858" t="s">
        <v>24234</v>
      </c>
      <c r="C8858" t="s">
        <v>24235</v>
      </c>
      <c r="D8858" t="s">
        <v>371</v>
      </c>
      <c r="E8858">
        <v>615100</v>
      </c>
      <c r="F8858" t="s">
        <v>24196</v>
      </c>
      <c r="G8858" s="7">
        <v>-2.69</v>
      </c>
    </row>
    <row r="8859" spans="1:7" x14ac:dyDescent="0.3">
      <c r="A8859" s="310">
        <v>3023502</v>
      </c>
      <c r="B8859" t="s">
        <v>24234</v>
      </c>
      <c r="C8859" t="s">
        <v>24235</v>
      </c>
      <c r="D8859" t="s">
        <v>373</v>
      </c>
      <c r="E8859">
        <v>615130</v>
      </c>
      <c r="F8859" t="s">
        <v>24196</v>
      </c>
      <c r="G8859" s="7">
        <v>2012.02</v>
      </c>
    </row>
    <row r="8860" spans="1:7" x14ac:dyDescent="0.3">
      <c r="A8860" s="310">
        <v>3023502</v>
      </c>
      <c r="B8860" t="s">
        <v>24234</v>
      </c>
      <c r="C8860" t="s">
        <v>24235</v>
      </c>
      <c r="D8860" t="s">
        <v>371</v>
      </c>
      <c r="E8860">
        <v>616100</v>
      </c>
      <c r="F8860" t="s">
        <v>24196</v>
      </c>
      <c r="G8860" s="7">
        <v>678.57</v>
      </c>
    </row>
    <row r="8861" spans="1:7" x14ac:dyDescent="0.3">
      <c r="A8861" s="310">
        <v>3023502</v>
      </c>
      <c r="B8861" t="s">
        <v>24234</v>
      </c>
      <c r="C8861" t="s">
        <v>24235</v>
      </c>
      <c r="D8861" t="s">
        <v>371</v>
      </c>
      <c r="E8861">
        <v>617100</v>
      </c>
      <c r="F8861" t="s">
        <v>24196</v>
      </c>
      <c r="G8861" s="7">
        <v>1457.67</v>
      </c>
    </row>
    <row r="8862" spans="1:7" x14ac:dyDescent="0.3">
      <c r="A8862" s="310">
        <v>3023502</v>
      </c>
      <c r="B8862" t="s">
        <v>24234</v>
      </c>
      <c r="C8862" t="s">
        <v>24235</v>
      </c>
      <c r="D8862" t="s">
        <v>371</v>
      </c>
      <c r="E8862">
        <v>617100</v>
      </c>
      <c r="F8862" t="s">
        <v>24196</v>
      </c>
      <c r="G8862" s="7">
        <v>1014.08</v>
      </c>
    </row>
    <row r="8863" spans="1:7" x14ac:dyDescent="0.3">
      <c r="A8863" s="310">
        <v>3023502</v>
      </c>
      <c r="B8863" t="s">
        <v>24234</v>
      </c>
      <c r="C8863" t="s">
        <v>24235</v>
      </c>
      <c r="D8863" t="s">
        <v>371</v>
      </c>
      <c r="E8863">
        <v>615100</v>
      </c>
      <c r="F8863" t="s">
        <v>24196</v>
      </c>
      <c r="G8863" s="7">
        <v>-2.69</v>
      </c>
    </row>
    <row r="8864" spans="1:7" x14ac:dyDescent="0.3">
      <c r="A8864" s="310">
        <v>3023502</v>
      </c>
      <c r="B8864" t="s">
        <v>24234</v>
      </c>
      <c r="C8864" t="s">
        <v>24235</v>
      </c>
      <c r="D8864" t="s">
        <v>375</v>
      </c>
      <c r="E8864">
        <v>615140</v>
      </c>
      <c r="F8864" t="s">
        <v>24196</v>
      </c>
      <c r="G8864" s="7">
        <v>-20.3</v>
      </c>
    </row>
    <row r="8865" spans="1:7" x14ac:dyDescent="0.3">
      <c r="A8865" s="310">
        <v>3023502</v>
      </c>
      <c r="B8865" t="s">
        <v>24234</v>
      </c>
      <c r="C8865" t="s">
        <v>24235</v>
      </c>
      <c r="D8865" t="s">
        <v>377</v>
      </c>
      <c r="E8865">
        <v>611110</v>
      </c>
      <c r="F8865" t="s">
        <v>24196</v>
      </c>
      <c r="G8865" s="7">
        <v>565.80999999999995</v>
      </c>
    </row>
    <row r="8866" spans="1:7" x14ac:dyDescent="0.3">
      <c r="A8866" s="310">
        <v>3023502</v>
      </c>
      <c r="B8866" t="s">
        <v>24234</v>
      </c>
      <c r="C8866" t="s">
        <v>24235</v>
      </c>
      <c r="D8866" t="s">
        <v>375</v>
      </c>
      <c r="E8866">
        <v>615140</v>
      </c>
      <c r="F8866" t="s">
        <v>24196</v>
      </c>
      <c r="G8866" s="7">
        <v>0.01</v>
      </c>
    </row>
    <row r="8867" spans="1:7" x14ac:dyDescent="0.3">
      <c r="A8867" s="310">
        <v>3023502</v>
      </c>
      <c r="B8867" t="s">
        <v>24234</v>
      </c>
      <c r="C8867" t="s">
        <v>24235</v>
      </c>
      <c r="D8867" t="s">
        <v>371</v>
      </c>
      <c r="E8867">
        <v>615100</v>
      </c>
      <c r="F8867" t="s">
        <v>24196</v>
      </c>
      <c r="G8867" s="7">
        <v>-2699.7</v>
      </c>
    </row>
    <row r="8868" spans="1:7" x14ac:dyDescent="0.3">
      <c r="A8868" s="310">
        <v>3023502</v>
      </c>
      <c r="B8868" t="s">
        <v>24234</v>
      </c>
      <c r="C8868" t="s">
        <v>24235</v>
      </c>
      <c r="D8868" t="s">
        <v>375</v>
      </c>
      <c r="E8868">
        <v>615140</v>
      </c>
      <c r="F8868" t="s">
        <v>24196</v>
      </c>
      <c r="G8868" s="7">
        <v>20.3</v>
      </c>
    </row>
    <row r="8869" spans="1:7" x14ac:dyDescent="0.3">
      <c r="A8869" s="310">
        <v>3023502</v>
      </c>
      <c r="B8869" t="s">
        <v>24234</v>
      </c>
      <c r="C8869" t="s">
        <v>24235</v>
      </c>
      <c r="D8869" t="s">
        <v>371</v>
      </c>
      <c r="E8869">
        <v>615100</v>
      </c>
      <c r="F8869" t="s">
        <v>24196</v>
      </c>
      <c r="G8869" s="7">
        <v>-144.63</v>
      </c>
    </row>
    <row r="8870" spans="1:7" x14ac:dyDescent="0.3">
      <c r="A8870" s="310">
        <v>3023502</v>
      </c>
      <c r="B8870" t="s">
        <v>24234</v>
      </c>
      <c r="C8870" t="s">
        <v>24235</v>
      </c>
      <c r="D8870" t="s">
        <v>374</v>
      </c>
      <c r="E8870">
        <v>615120</v>
      </c>
      <c r="F8870" t="s">
        <v>24196</v>
      </c>
      <c r="G8870" s="7">
        <v>660.21</v>
      </c>
    </row>
    <row r="8871" spans="1:7" x14ac:dyDescent="0.3">
      <c r="A8871" s="310">
        <v>3023502</v>
      </c>
      <c r="B8871" t="s">
        <v>24234</v>
      </c>
      <c r="C8871" t="s">
        <v>24235</v>
      </c>
      <c r="D8871" t="s">
        <v>373</v>
      </c>
      <c r="E8871">
        <v>615130</v>
      </c>
      <c r="F8871" t="s">
        <v>24196</v>
      </c>
      <c r="G8871" s="7">
        <v>1575.57</v>
      </c>
    </row>
    <row r="8872" spans="1:7" x14ac:dyDescent="0.3">
      <c r="A8872" s="310">
        <v>3023502</v>
      </c>
      <c r="B8872" t="s">
        <v>24234</v>
      </c>
      <c r="C8872" t="s">
        <v>24235</v>
      </c>
      <c r="D8872" t="s">
        <v>371</v>
      </c>
      <c r="E8872">
        <v>617100</v>
      </c>
      <c r="F8872" t="s">
        <v>24196</v>
      </c>
      <c r="G8872" s="7">
        <v>527.80999999999995</v>
      </c>
    </row>
    <row r="8873" spans="1:7" x14ac:dyDescent="0.3">
      <c r="A8873" s="310">
        <v>3023502</v>
      </c>
      <c r="B8873" t="s">
        <v>24234</v>
      </c>
      <c r="C8873" t="s">
        <v>24235</v>
      </c>
      <c r="D8873" t="s">
        <v>374</v>
      </c>
      <c r="E8873">
        <v>617120</v>
      </c>
      <c r="F8873" t="s">
        <v>24196</v>
      </c>
      <c r="G8873" s="7">
        <v>202.02</v>
      </c>
    </row>
    <row r="8874" spans="1:7" x14ac:dyDescent="0.3">
      <c r="A8874" s="310">
        <v>3023502</v>
      </c>
      <c r="B8874" t="s">
        <v>24234</v>
      </c>
      <c r="C8874" t="s">
        <v>24235</v>
      </c>
      <c r="D8874" t="s">
        <v>374</v>
      </c>
      <c r="E8874">
        <v>616120</v>
      </c>
      <c r="F8874" t="s">
        <v>24196</v>
      </c>
      <c r="G8874" s="7">
        <v>18.87</v>
      </c>
    </row>
    <row r="8875" spans="1:7" x14ac:dyDescent="0.3">
      <c r="A8875" s="310">
        <v>3023502</v>
      </c>
      <c r="B8875" t="s">
        <v>24234</v>
      </c>
      <c r="C8875" t="s">
        <v>24235</v>
      </c>
      <c r="D8875" t="s">
        <v>371</v>
      </c>
      <c r="E8875">
        <v>615100</v>
      </c>
      <c r="F8875" t="s">
        <v>24196</v>
      </c>
      <c r="G8875" s="7">
        <v>-2.69</v>
      </c>
    </row>
    <row r="8876" spans="1:7" x14ac:dyDescent="0.3">
      <c r="A8876" s="310">
        <v>3023502</v>
      </c>
      <c r="B8876" t="s">
        <v>24234</v>
      </c>
      <c r="C8876" t="s">
        <v>24235</v>
      </c>
      <c r="D8876" t="s">
        <v>371</v>
      </c>
      <c r="E8876">
        <v>615100</v>
      </c>
      <c r="F8876" t="s">
        <v>24196</v>
      </c>
      <c r="G8876" s="7">
        <v>-134.97</v>
      </c>
    </row>
    <row r="8877" spans="1:7" x14ac:dyDescent="0.3">
      <c r="A8877" s="310">
        <v>3023502</v>
      </c>
      <c r="B8877" t="s">
        <v>24234</v>
      </c>
      <c r="C8877" t="s">
        <v>24235</v>
      </c>
      <c r="D8877" t="s">
        <v>373</v>
      </c>
      <c r="E8877">
        <v>617150</v>
      </c>
      <c r="F8877" t="s">
        <v>24196</v>
      </c>
      <c r="G8877" s="7">
        <v>410.45</v>
      </c>
    </row>
    <row r="8878" spans="1:7" x14ac:dyDescent="0.3">
      <c r="A8878" s="310">
        <v>3023502</v>
      </c>
      <c r="B8878" t="s">
        <v>24234</v>
      </c>
      <c r="C8878" t="s">
        <v>24235</v>
      </c>
      <c r="D8878" t="s">
        <v>377</v>
      </c>
      <c r="E8878">
        <v>611120</v>
      </c>
      <c r="F8878" t="s">
        <v>24196</v>
      </c>
      <c r="G8878" s="7">
        <v>22.32</v>
      </c>
    </row>
    <row r="8879" spans="1:7" x14ac:dyDescent="0.3">
      <c r="A8879" s="310">
        <v>3023502</v>
      </c>
      <c r="B8879" t="s">
        <v>24234</v>
      </c>
      <c r="C8879" t="s">
        <v>24235</v>
      </c>
      <c r="D8879" t="s">
        <v>373</v>
      </c>
      <c r="E8879">
        <v>616160</v>
      </c>
      <c r="F8879" t="s">
        <v>24196</v>
      </c>
      <c r="G8879" s="7">
        <v>234.35</v>
      </c>
    </row>
    <row r="8880" spans="1:7" x14ac:dyDescent="0.3">
      <c r="A8880" s="310">
        <v>3023502</v>
      </c>
      <c r="B8880" t="s">
        <v>24234</v>
      </c>
      <c r="C8880" t="s">
        <v>24235</v>
      </c>
      <c r="D8880" t="s">
        <v>371</v>
      </c>
      <c r="E8880">
        <v>617100</v>
      </c>
      <c r="F8880" t="s">
        <v>24196</v>
      </c>
      <c r="G8880" s="7">
        <v>431.88</v>
      </c>
    </row>
    <row r="8881" spans="1:7" x14ac:dyDescent="0.3">
      <c r="A8881" s="310">
        <v>3023502</v>
      </c>
      <c r="B8881" t="s">
        <v>24234</v>
      </c>
      <c r="C8881" t="s">
        <v>24235</v>
      </c>
      <c r="D8881" t="s">
        <v>373</v>
      </c>
      <c r="E8881">
        <v>615130</v>
      </c>
      <c r="F8881" t="s">
        <v>24196</v>
      </c>
      <c r="G8881" s="7">
        <v>0.01</v>
      </c>
    </row>
    <row r="8882" spans="1:7" x14ac:dyDescent="0.3">
      <c r="A8882" s="310">
        <v>3023502</v>
      </c>
      <c r="B8882" t="s">
        <v>24234</v>
      </c>
      <c r="C8882" t="s">
        <v>24235</v>
      </c>
      <c r="D8882" t="s">
        <v>377</v>
      </c>
      <c r="E8882">
        <v>611110</v>
      </c>
      <c r="F8882" t="s">
        <v>24196</v>
      </c>
      <c r="G8882" s="7">
        <v>565.80999999999995</v>
      </c>
    </row>
    <row r="8883" spans="1:7" x14ac:dyDescent="0.3">
      <c r="A8883" s="310">
        <v>3023502</v>
      </c>
      <c r="B8883" t="s">
        <v>24234</v>
      </c>
      <c r="C8883" t="s">
        <v>24235</v>
      </c>
      <c r="D8883" t="s">
        <v>373</v>
      </c>
      <c r="E8883">
        <v>617150</v>
      </c>
      <c r="F8883" t="s">
        <v>24196</v>
      </c>
      <c r="G8883" s="7">
        <v>410.45</v>
      </c>
    </row>
    <row r="8884" spans="1:7" x14ac:dyDescent="0.3">
      <c r="A8884" s="310">
        <v>3023502</v>
      </c>
      <c r="B8884" t="s">
        <v>24234</v>
      </c>
      <c r="C8884" t="s">
        <v>24235</v>
      </c>
      <c r="D8884" t="s">
        <v>374</v>
      </c>
      <c r="E8884">
        <v>615120</v>
      </c>
      <c r="F8884" t="s">
        <v>24196</v>
      </c>
      <c r="G8884" s="7">
        <v>212.73</v>
      </c>
    </row>
    <row r="8885" spans="1:7" x14ac:dyDescent="0.3">
      <c r="A8885" s="310">
        <v>3023502</v>
      </c>
      <c r="B8885" t="s">
        <v>24234</v>
      </c>
      <c r="C8885" t="s">
        <v>24235</v>
      </c>
      <c r="D8885" t="s">
        <v>373</v>
      </c>
      <c r="E8885">
        <v>616160</v>
      </c>
      <c r="F8885" t="s">
        <v>24196</v>
      </c>
      <c r="G8885" s="7">
        <v>118.53</v>
      </c>
    </row>
    <row r="8886" spans="1:7" x14ac:dyDescent="0.3">
      <c r="A8886" s="310">
        <v>3023502</v>
      </c>
      <c r="B8886" t="s">
        <v>24234</v>
      </c>
      <c r="C8886" t="s">
        <v>24235</v>
      </c>
      <c r="D8886" t="s">
        <v>371</v>
      </c>
      <c r="E8886">
        <v>615100</v>
      </c>
      <c r="F8886" t="s">
        <v>24196</v>
      </c>
      <c r="G8886" s="7">
        <v>-688.82</v>
      </c>
    </row>
    <row r="8887" spans="1:7" x14ac:dyDescent="0.3">
      <c r="A8887" s="310">
        <v>3023502</v>
      </c>
      <c r="B8887" t="s">
        <v>24234</v>
      </c>
      <c r="C8887" t="s">
        <v>24235</v>
      </c>
      <c r="D8887" t="s">
        <v>371</v>
      </c>
      <c r="E8887">
        <v>615100</v>
      </c>
      <c r="F8887" t="s">
        <v>24196</v>
      </c>
      <c r="G8887" s="7">
        <v>-2.69</v>
      </c>
    </row>
    <row r="8888" spans="1:7" x14ac:dyDescent="0.3">
      <c r="A8888" s="310">
        <v>3023502</v>
      </c>
      <c r="B8888" t="s">
        <v>24234</v>
      </c>
      <c r="C8888" t="s">
        <v>24235</v>
      </c>
      <c r="D8888" t="s">
        <v>371</v>
      </c>
      <c r="E8888">
        <v>617100</v>
      </c>
      <c r="F8888" t="s">
        <v>24196</v>
      </c>
      <c r="G8888" s="7">
        <v>1159.9100000000001</v>
      </c>
    </row>
    <row r="8889" spans="1:7" x14ac:dyDescent="0.3">
      <c r="A8889" s="310">
        <v>3023502</v>
      </c>
      <c r="B8889" t="s">
        <v>24234</v>
      </c>
      <c r="C8889" t="s">
        <v>24235</v>
      </c>
      <c r="D8889" t="s">
        <v>371</v>
      </c>
      <c r="E8889">
        <v>615100</v>
      </c>
      <c r="F8889" t="s">
        <v>24196</v>
      </c>
      <c r="G8889" s="7">
        <v>-2.69</v>
      </c>
    </row>
    <row r="8890" spans="1:7" x14ac:dyDescent="0.3">
      <c r="A8890" s="310">
        <v>3023502</v>
      </c>
      <c r="B8890" t="s">
        <v>24234</v>
      </c>
      <c r="C8890" t="s">
        <v>24235</v>
      </c>
      <c r="D8890" t="s">
        <v>371</v>
      </c>
      <c r="E8890">
        <v>615100</v>
      </c>
      <c r="F8890" t="s">
        <v>24196</v>
      </c>
      <c r="G8890" s="7">
        <v>-2.69</v>
      </c>
    </row>
    <row r="8891" spans="1:7" x14ac:dyDescent="0.3">
      <c r="A8891" s="310">
        <v>3023502</v>
      </c>
      <c r="B8891" t="s">
        <v>24234</v>
      </c>
      <c r="C8891" t="s">
        <v>24235</v>
      </c>
      <c r="D8891" t="s">
        <v>371</v>
      </c>
      <c r="E8891">
        <v>615100</v>
      </c>
      <c r="F8891" t="s">
        <v>24196</v>
      </c>
      <c r="G8891" s="7">
        <v>125</v>
      </c>
    </row>
    <row r="8892" spans="1:7" x14ac:dyDescent="0.3">
      <c r="A8892" s="310">
        <v>3023502</v>
      </c>
      <c r="B8892" t="s">
        <v>24234</v>
      </c>
      <c r="C8892" t="s">
        <v>24235</v>
      </c>
      <c r="D8892" t="s">
        <v>371</v>
      </c>
      <c r="E8892">
        <v>615100</v>
      </c>
      <c r="F8892" t="s">
        <v>24196</v>
      </c>
      <c r="G8892" s="7">
        <v>-1.59</v>
      </c>
    </row>
    <row r="8893" spans="1:7" x14ac:dyDescent="0.3">
      <c r="A8893" s="310">
        <v>3023502</v>
      </c>
      <c r="B8893" t="s">
        <v>24234</v>
      </c>
      <c r="C8893" t="s">
        <v>24235</v>
      </c>
      <c r="D8893" t="s">
        <v>371</v>
      </c>
      <c r="E8893">
        <v>615100</v>
      </c>
      <c r="F8893" t="s">
        <v>24196</v>
      </c>
      <c r="G8893" s="7">
        <v>1264.3699999999999</v>
      </c>
    </row>
    <row r="8894" spans="1:7" x14ac:dyDescent="0.3">
      <c r="A8894" s="310">
        <v>3023502</v>
      </c>
      <c r="B8894" t="s">
        <v>24234</v>
      </c>
      <c r="C8894" t="s">
        <v>24235</v>
      </c>
      <c r="D8894" t="s">
        <v>371</v>
      </c>
      <c r="E8894">
        <v>617100</v>
      </c>
      <c r="F8894" t="s">
        <v>24196</v>
      </c>
      <c r="G8894" s="7">
        <v>480.01</v>
      </c>
    </row>
    <row r="8895" spans="1:7" x14ac:dyDescent="0.3">
      <c r="A8895" s="310">
        <v>3023502</v>
      </c>
      <c r="B8895" t="s">
        <v>24234</v>
      </c>
      <c r="C8895" t="s">
        <v>24235</v>
      </c>
      <c r="D8895" t="s">
        <v>373</v>
      </c>
      <c r="E8895">
        <v>615130</v>
      </c>
      <c r="F8895" t="s">
        <v>24196</v>
      </c>
      <c r="G8895" s="7">
        <v>-0.01</v>
      </c>
    </row>
    <row r="8896" spans="1:7" x14ac:dyDescent="0.3">
      <c r="A8896" s="310">
        <v>3023502</v>
      </c>
      <c r="B8896" t="s">
        <v>24234</v>
      </c>
      <c r="C8896" t="s">
        <v>24235</v>
      </c>
      <c r="D8896" t="s">
        <v>373</v>
      </c>
      <c r="E8896">
        <v>615130</v>
      </c>
      <c r="F8896" t="s">
        <v>24196</v>
      </c>
      <c r="G8896" s="7">
        <v>-0.01</v>
      </c>
    </row>
    <row r="8897" spans="1:7" x14ac:dyDescent="0.3">
      <c r="A8897" s="310">
        <v>3023502</v>
      </c>
      <c r="B8897" t="s">
        <v>24234</v>
      </c>
      <c r="C8897" t="s">
        <v>24235</v>
      </c>
      <c r="D8897" t="s">
        <v>374</v>
      </c>
      <c r="E8897">
        <v>616120</v>
      </c>
      <c r="F8897" t="s">
        <v>24196</v>
      </c>
      <c r="G8897" s="7">
        <v>36.479999999999997</v>
      </c>
    </row>
    <row r="8898" spans="1:7" x14ac:dyDescent="0.3">
      <c r="A8898" s="310">
        <v>3023502</v>
      </c>
      <c r="B8898" t="s">
        <v>24234</v>
      </c>
      <c r="C8898" t="s">
        <v>24235</v>
      </c>
      <c r="D8898" t="s">
        <v>375</v>
      </c>
      <c r="E8898">
        <v>616130</v>
      </c>
      <c r="F8898" t="s">
        <v>24196</v>
      </c>
      <c r="G8898" s="7">
        <v>28.8</v>
      </c>
    </row>
    <row r="8899" spans="1:7" x14ac:dyDescent="0.3">
      <c r="A8899" s="310">
        <v>3023502</v>
      </c>
      <c r="B8899" t="s">
        <v>24234</v>
      </c>
      <c r="C8899" t="s">
        <v>24235</v>
      </c>
      <c r="D8899" t="s">
        <v>373</v>
      </c>
      <c r="E8899">
        <v>615130</v>
      </c>
      <c r="F8899" t="s">
        <v>24196</v>
      </c>
      <c r="G8899" s="7">
        <v>-67.069999999999993</v>
      </c>
    </row>
    <row r="8900" spans="1:7" x14ac:dyDescent="0.3">
      <c r="A8900" s="310">
        <v>3023502</v>
      </c>
      <c r="B8900" t="s">
        <v>24234</v>
      </c>
      <c r="C8900" t="s">
        <v>24235</v>
      </c>
      <c r="D8900" t="s">
        <v>373</v>
      </c>
      <c r="E8900">
        <v>617150</v>
      </c>
      <c r="F8900" t="s">
        <v>24196</v>
      </c>
      <c r="G8900" s="7">
        <v>410.45</v>
      </c>
    </row>
    <row r="8901" spans="1:7" x14ac:dyDescent="0.3">
      <c r="A8901" s="310">
        <v>3023502</v>
      </c>
      <c r="B8901" t="s">
        <v>24234</v>
      </c>
      <c r="C8901" t="s">
        <v>24235</v>
      </c>
      <c r="D8901" t="s">
        <v>373</v>
      </c>
      <c r="E8901">
        <v>615130</v>
      </c>
      <c r="F8901" t="s">
        <v>24196</v>
      </c>
      <c r="G8901" s="7">
        <v>67.069999999999993</v>
      </c>
    </row>
    <row r="8902" spans="1:7" x14ac:dyDescent="0.3">
      <c r="A8902" s="310">
        <v>3023502</v>
      </c>
      <c r="B8902" t="s">
        <v>24234</v>
      </c>
      <c r="C8902" t="s">
        <v>24235</v>
      </c>
      <c r="D8902" t="s">
        <v>371</v>
      </c>
      <c r="E8902">
        <v>615100</v>
      </c>
      <c r="F8902" t="s">
        <v>24196</v>
      </c>
      <c r="G8902" s="7">
        <v>4339</v>
      </c>
    </row>
    <row r="8903" spans="1:7" x14ac:dyDescent="0.3">
      <c r="A8903" s="310">
        <v>3023502</v>
      </c>
      <c r="B8903" t="s">
        <v>24234</v>
      </c>
      <c r="C8903" t="s">
        <v>24235</v>
      </c>
      <c r="D8903" t="s">
        <v>375</v>
      </c>
      <c r="E8903">
        <v>617130</v>
      </c>
      <c r="F8903" t="s">
        <v>24196</v>
      </c>
      <c r="G8903" s="7">
        <v>370.7</v>
      </c>
    </row>
    <row r="8904" spans="1:7" x14ac:dyDescent="0.3">
      <c r="A8904" s="310">
        <v>3023502</v>
      </c>
      <c r="B8904" t="s">
        <v>24234</v>
      </c>
      <c r="C8904" t="s">
        <v>24235</v>
      </c>
      <c r="D8904" t="s">
        <v>373</v>
      </c>
      <c r="E8904">
        <v>617150</v>
      </c>
      <c r="F8904" t="s">
        <v>24196</v>
      </c>
      <c r="G8904" s="7">
        <v>321.42</v>
      </c>
    </row>
    <row r="8905" spans="1:7" x14ac:dyDescent="0.3">
      <c r="A8905" s="310">
        <v>3023502</v>
      </c>
      <c r="B8905" t="s">
        <v>24234</v>
      </c>
      <c r="C8905" t="s">
        <v>24235</v>
      </c>
      <c r="D8905" t="s">
        <v>377</v>
      </c>
      <c r="E8905">
        <v>611110</v>
      </c>
      <c r="F8905" t="s">
        <v>24196</v>
      </c>
      <c r="G8905" s="7">
        <v>1969.47</v>
      </c>
    </row>
    <row r="8906" spans="1:7" x14ac:dyDescent="0.3">
      <c r="A8906" s="310">
        <v>3023502</v>
      </c>
      <c r="B8906" t="s">
        <v>24234</v>
      </c>
      <c r="C8906" t="s">
        <v>24235</v>
      </c>
      <c r="D8906" t="s">
        <v>373</v>
      </c>
      <c r="E8906">
        <v>615130</v>
      </c>
      <c r="F8906" t="s">
        <v>24196</v>
      </c>
      <c r="G8906" s="7">
        <v>2012.02</v>
      </c>
    </row>
    <row r="8907" spans="1:7" x14ac:dyDescent="0.3">
      <c r="A8907" s="310">
        <v>3023502</v>
      </c>
      <c r="B8907" t="s">
        <v>24234</v>
      </c>
      <c r="C8907" t="s">
        <v>24235</v>
      </c>
      <c r="D8907" t="s">
        <v>375</v>
      </c>
      <c r="E8907">
        <v>615140</v>
      </c>
      <c r="F8907" t="s">
        <v>24196</v>
      </c>
      <c r="G8907" s="7">
        <v>609.02</v>
      </c>
    </row>
    <row r="8908" spans="1:7" x14ac:dyDescent="0.3">
      <c r="A8908" s="310">
        <v>3023502</v>
      </c>
      <c r="B8908" t="s">
        <v>24234</v>
      </c>
      <c r="C8908" t="s">
        <v>24235</v>
      </c>
      <c r="D8908" t="s">
        <v>371</v>
      </c>
      <c r="E8908">
        <v>615100</v>
      </c>
      <c r="F8908" t="s">
        <v>24196</v>
      </c>
      <c r="G8908" s="7">
        <v>-0.01</v>
      </c>
    </row>
    <row r="8909" spans="1:7" x14ac:dyDescent="0.3">
      <c r="A8909" s="310">
        <v>3023502</v>
      </c>
      <c r="B8909" t="s">
        <v>24234</v>
      </c>
      <c r="C8909" t="s">
        <v>24235</v>
      </c>
      <c r="D8909" t="s">
        <v>371</v>
      </c>
      <c r="E8909">
        <v>616100</v>
      </c>
      <c r="F8909" t="s">
        <v>24196</v>
      </c>
      <c r="G8909" s="7">
        <v>654.5</v>
      </c>
    </row>
    <row r="8910" spans="1:7" x14ac:dyDescent="0.3">
      <c r="A8910" s="310">
        <v>3023502</v>
      </c>
      <c r="B8910" t="s">
        <v>24234</v>
      </c>
      <c r="C8910" t="s">
        <v>24235</v>
      </c>
      <c r="D8910" t="s">
        <v>373</v>
      </c>
      <c r="E8910">
        <v>615130</v>
      </c>
      <c r="F8910" t="s">
        <v>24196</v>
      </c>
      <c r="G8910" s="7">
        <v>2048.15</v>
      </c>
    </row>
    <row r="8911" spans="1:7" x14ac:dyDescent="0.3">
      <c r="A8911" s="310">
        <v>3023502</v>
      </c>
      <c r="B8911" t="s">
        <v>24234</v>
      </c>
      <c r="C8911" t="s">
        <v>24235</v>
      </c>
      <c r="D8911" t="s">
        <v>371</v>
      </c>
      <c r="E8911">
        <v>615100</v>
      </c>
      <c r="F8911" t="s">
        <v>24196</v>
      </c>
      <c r="G8911" s="7">
        <v>1.34</v>
      </c>
    </row>
    <row r="8912" spans="1:7" x14ac:dyDescent="0.3">
      <c r="A8912" s="310">
        <v>3023502</v>
      </c>
      <c r="B8912" t="s">
        <v>24234</v>
      </c>
      <c r="C8912" t="s">
        <v>24235</v>
      </c>
      <c r="D8912" t="s">
        <v>373</v>
      </c>
      <c r="E8912">
        <v>615130</v>
      </c>
      <c r="F8912" t="s">
        <v>24196</v>
      </c>
      <c r="G8912" s="7">
        <v>2012.02</v>
      </c>
    </row>
    <row r="8913" spans="1:7" x14ac:dyDescent="0.3">
      <c r="A8913" s="310">
        <v>3023502</v>
      </c>
      <c r="B8913" t="s">
        <v>24234</v>
      </c>
      <c r="C8913" t="s">
        <v>24235</v>
      </c>
      <c r="D8913" t="s">
        <v>377</v>
      </c>
      <c r="E8913">
        <v>611130</v>
      </c>
      <c r="F8913" t="s">
        <v>24196</v>
      </c>
      <c r="G8913" s="7">
        <v>115.43</v>
      </c>
    </row>
    <row r="8914" spans="1:7" x14ac:dyDescent="0.3">
      <c r="A8914" s="310">
        <v>3023502</v>
      </c>
      <c r="B8914" t="s">
        <v>24234</v>
      </c>
      <c r="C8914" t="s">
        <v>24235</v>
      </c>
      <c r="D8914" t="s">
        <v>375</v>
      </c>
      <c r="E8914">
        <v>615140</v>
      </c>
      <c r="F8914" t="s">
        <v>24196</v>
      </c>
      <c r="G8914" s="7">
        <v>-20.3</v>
      </c>
    </row>
    <row r="8915" spans="1:7" x14ac:dyDescent="0.3">
      <c r="A8915" s="310">
        <v>3023502</v>
      </c>
      <c r="B8915" t="s">
        <v>24234</v>
      </c>
      <c r="C8915" t="s">
        <v>24235</v>
      </c>
      <c r="D8915" t="s">
        <v>373</v>
      </c>
      <c r="E8915">
        <v>616160</v>
      </c>
      <c r="F8915" t="s">
        <v>24196</v>
      </c>
      <c r="G8915" s="7">
        <v>239.25</v>
      </c>
    </row>
    <row r="8916" spans="1:7" x14ac:dyDescent="0.3">
      <c r="A8916" s="310">
        <v>3023502</v>
      </c>
      <c r="B8916" t="s">
        <v>24234</v>
      </c>
      <c r="C8916" t="s">
        <v>24235</v>
      </c>
      <c r="D8916" t="s">
        <v>373</v>
      </c>
      <c r="E8916">
        <v>617150</v>
      </c>
      <c r="F8916" t="s">
        <v>24196</v>
      </c>
      <c r="G8916" s="7">
        <v>417.82</v>
      </c>
    </row>
    <row r="8917" spans="1:7" x14ac:dyDescent="0.3">
      <c r="A8917" s="310">
        <v>3023502</v>
      </c>
      <c r="B8917" t="s">
        <v>24234</v>
      </c>
      <c r="C8917" t="s">
        <v>24235</v>
      </c>
      <c r="D8917" t="s">
        <v>371</v>
      </c>
      <c r="E8917">
        <v>617100</v>
      </c>
      <c r="F8917" t="s">
        <v>24196</v>
      </c>
      <c r="G8917" s="7">
        <v>1223.92</v>
      </c>
    </row>
    <row r="8918" spans="1:7" x14ac:dyDescent="0.3">
      <c r="A8918" s="310">
        <v>3023502</v>
      </c>
      <c r="B8918" t="s">
        <v>24234</v>
      </c>
      <c r="C8918" t="s">
        <v>24235</v>
      </c>
      <c r="D8918" t="s">
        <v>371</v>
      </c>
      <c r="E8918">
        <v>615100</v>
      </c>
      <c r="F8918" t="s">
        <v>24196</v>
      </c>
      <c r="G8918" s="7">
        <v>0.01</v>
      </c>
    </row>
    <row r="8919" spans="1:7" x14ac:dyDescent="0.3">
      <c r="A8919" s="310">
        <v>3023502</v>
      </c>
      <c r="B8919" t="s">
        <v>24234</v>
      </c>
      <c r="C8919" t="s">
        <v>24235</v>
      </c>
      <c r="D8919" t="s">
        <v>371</v>
      </c>
      <c r="E8919">
        <v>615100</v>
      </c>
      <c r="F8919" t="s">
        <v>24196</v>
      </c>
      <c r="G8919" s="7">
        <v>-134.97</v>
      </c>
    </row>
    <row r="8920" spans="1:7" x14ac:dyDescent="0.3">
      <c r="A8920" s="310">
        <v>3023502</v>
      </c>
      <c r="B8920" t="s">
        <v>24234</v>
      </c>
      <c r="C8920" t="s">
        <v>24235</v>
      </c>
      <c r="D8920" t="s">
        <v>371</v>
      </c>
      <c r="E8920">
        <v>615100</v>
      </c>
      <c r="F8920" t="s">
        <v>24196</v>
      </c>
      <c r="G8920" s="7">
        <v>-14.71</v>
      </c>
    </row>
    <row r="8921" spans="1:7" x14ac:dyDescent="0.3">
      <c r="A8921" s="310">
        <v>3023502</v>
      </c>
      <c r="B8921" t="s">
        <v>24234</v>
      </c>
      <c r="C8921" t="s">
        <v>24235</v>
      </c>
      <c r="D8921" t="s">
        <v>371</v>
      </c>
      <c r="E8921">
        <v>615100</v>
      </c>
      <c r="F8921" t="s">
        <v>24196</v>
      </c>
      <c r="G8921" s="7">
        <v>67.489999999999995</v>
      </c>
    </row>
    <row r="8922" spans="1:7" x14ac:dyDescent="0.3">
      <c r="A8922" s="310">
        <v>3023502</v>
      </c>
      <c r="B8922" t="s">
        <v>24234</v>
      </c>
      <c r="C8922" t="s">
        <v>24235</v>
      </c>
      <c r="D8922" t="s">
        <v>373</v>
      </c>
      <c r="E8922">
        <v>615130</v>
      </c>
      <c r="F8922" t="s">
        <v>24196</v>
      </c>
      <c r="G8922" s="7">
        <v>180</v>
      </c>
    </row>
    <row r="8923" spans="1:7" x14ac:dyDescent="0.3">
      <c r="A8923" s="310">
        <v>3023502</v>
      </c>
      <c r="B8923" t="s">
        <v>24234</v>
      </c>
      <c r="C8923" t="s">
        <v>24235</v>
      </c>
      <c r="D8923" t="s">
        <v>373</v>
      </c>
      <c r="E8923">
        <v>616160</v>
      </c>
      <c r="F8923" t="s">
        <v>24196</v>
      </c>
      <c r="G8923" s="7">
        <v>236.83</v>
      </c>
    </row>
    <row r="8924" spans="1:7" x14ac:dyDescent="0.3">
      <c r="A8924" s="310">
        <v>3023502</v>
      </c>
      <c r="B8924" t="s">
        <v>24234</v>
      </c>
      <c r="C8924" t="s">
        <v>24235</v>
      </c>
      <c r="D8924" t="s">
        <v>377</v>
      </c>
      <c r="E8924">
        <v>611130</v>
      </c>
      <c r="F8924" t="s">
        <v>24196</v>
      </c>
      <c r="G8924" s="7">
        <v>115.43</v>
      </c>
    </row>
    <row r="8925" spans="1:7" x14ac:dyDescent="0.3">
      <c r="A8925" s="310">
        <v>3023502</v>
      </c>
      <c r="B8925" t="s">
        <v>24234</v>
      </c>
      <c r="C8925" t="s">
        <v>24235</v>
      </c>
      <c r="D8925" t="s">
        <v>373</v>
      </c>
      <c r="E8925">
        <v>616160</v>
      </c>
      <c r="F8925" t="s">
        <v>24196</v>
      </c>
      <c r="G8925" s="7">
        <v>233.36</v>
      </c>
    </row>
    <row r="8926" spans="1:7" x14ac:dyDescent="0.3">
      <c r="A8926" s="310">
        <v>3023502</v>
      </c>
      <c r="B8926" t="s">
        <v>24234</v>
      </c>
      <c r="C8926" t="s">
        <v>24235</v>
      </c>
      <c r="D8926" t="s">
        <v>371</v>
      </c>
      <c r="E8926">
        <v>615100</v>
      </c>
      <c r="F8926" t="s">
        <v>24196</v>
      </c>
      <c r="G8926" s="7">
        <v>-134.97</v>
      </c>
    </row>
    <row r="8927" spans="1:7" x14ac:dyDescent="0.3">
      <c r="A8927" s="310">
        <v>3023502</v>
      </c>
      <c r="B8927" t="s">
        <v>24234</v>
      </c>
      <c r="C8927" t="s">
        <v>24235</v>
      </c>
      <c r="D8927" t="s">
        <v>375</v>
      </c>
      <c r="E8927">
        <v>615140</v>
      </c>
      <c r="F8927" t="s">
        <v>24196</v>
      </c>
      <c r="G8927" s="7">
        <v>20.3</v>
      </c>
    </row>
    <row r="8928" spans="1:7" x14ac:dyDescent="0.3">
      <c r="A8928" s="310">
        <v>3023502</v>
      </c>
      <c r="B8928" t="s">
        <v>24234</v>
      </c>
      <c r="C8928" t="s">
        <v>24235</v>
      </c>
      <c r="D8928" t="s">
        <v>371</v>
      </c>
      <c r="E8928">
        <v>615100</v>
      </c>
      <c r="F8928" t="s">
        <v>24196</v>
      </c>
      <c r="G8928" s="7">
        <v>-2.69</v>
      </c>
    </row>
    <row r="8929" spans="1:7" x14ac:dyDescent="0.3">
      <c r="A8929" s="310">
        <v>3023502</v>
      </c>
      <c r="B8929" t="s">
        <v>24234</v>
      </c>
      <c r="C8929" t="s">
        <v>24235</v>
      </c>
      <c r="D8929" t="s">
        <v>371</v>
      </c>
      <c r="E8929">
        <v>615100</v>
      </c>
      <c r="F8929" t="s">
        <v>24196</v>
      </c>
      <c r="G8929" s="7">
        <v>-0.01</v>
      </c>
    </row>
    <row r="8930" spans="1:7" x14ac:dyDescent="0.3">
      <c r="A8930" s="310">
        <v>3023502</v>
      </c>
      <c r="B8930" t="s">
        <v>24234</v>
      </c>
      <c r="C8930" t="s">
        <v>24235</v>
      </c>
      <c r="D8930" t="s">
        <v>375</v>
      </c>
      <c r="E8930">
        <v>615140</v>
      </c>
      <c r="F8930" t="s">
        <v>24196</v>
      </c>
      <c r="G8930" s="7">
        <v>-20.3</v>
      </c>
    </row>
    <row r="8931" spans="1:7" x14ac:dyDescent="0.3">
      <c r="A8931" s="310">
        <v>3023502</v>
      </c>
      <c r="B8931" t="s">
        <v>24234</v>
      </c>
      <c r="C8931" t="s">
        <v>24235</v>
      </c>
      <c r="D8931" t="s">
        <v>371</v>
      </c>
      <c r="E8931">
        <v>615100</v>
      </c>
      <c r="F8931" t="s">
        <v>24196</v>
      </c>
      <c r="G8931" s="7">
        <v>67.489999999999995</v>
      </c>
    </row>
    <row r="8932" spans="1:7" x14ac:dyDescent="0.3">
      <c r="A8932" s="310">
        <v>3023502</v>
      </c>
      <c r="B8932" t="s">
        <v>24234</v>
      </c>
      <c r="C8932" t="s">
        <v>24235</v>
      </c>
      <c r="D8932" t="s">
        <v>371</v>
      </c>
      <c r="E8932">
        <v>616100</v>
      </c>
      <c r="F8932" t="s">
        <v>24196</v>
      </c>
      <c r="G8932" s="7">
        <v>467.82</v>
      </c>
    </row>
    <row r="8933" spans="1:7" x14ac:dyDescent="0.3">
      <c r="A8933" s="310">
        <v>3023502</v>
      </c>
      <c r="B8933" t="s">
        <v>24234</v>
      </c>
      <c r="C8933" t="s">
        <v>24235</v>
      </c>
      <c r="D8933" t="s">
        <v>375</v>
      </c>
      <c r="E8933">
        <v>615140</v>
      </c>
      <c r="F8933" t="s">
        <v>24196</v>
      </c>
      <c r="G8933" s="7">
        <v>-0.01</v>
      </c>
    </row>
    <row r="8934" spans="1:7" x14ac:dyDescent="0.3">
      <c r="A8934" s="310">
        <v>3023502</v>
      </c>
      <c r="B8934" t="s">
        <v>24234</v>
      </c>
      <c r="C8934" t="s">
        <v>24235</v>
      </c>
      <c r="D8934" t="s">
        <v>371</v>
      </c>
      <c r="E8934">
        <v>615100</v>
      </c>
      <c r="F8934" t="s">
        <v>24196</v>
      </c>
      <c r="G8934" s="7">
        <v>-0.01</v>
      </c>
    </row>
    <row r="8935" spans="1:7" x14ac:dyDescent="0.3">
      <c r="A8935" s="310">
        <v>3023502</v>
      </c>
      <c r="B8935" t="s">
        <v>24234</v>
      </c>
      <c r="C8935" t="s">
        <v>24235</v>
      </c>
      <c r="D8935" t="s">
        <v>371</v>
      </c>
      <c r="E8935">
        <v>615100</v>
      </c>
      <c r="F8935" t="s">
        <v>24196</v>
      </c>
      <c r="G8935" s="7">
        <v>1.34</v>
      </c>
    </row>
    <row r="8936" spans="1:7" x14ac:dyDescent="0.3">
      <c r="A8936" s="310">
        <v>3023502</v>
      </c>
      <c r="B8936" t="s">
        <v>24234</v>
      </c>
      <c r="C8936" t="s">
        <v>24235</v>
      </c>
      <c r="D8936" t="s">
        <v>371</v>
      </c>
      <c r="E8936">
        <v>617100</v>
      </c>
      <c r="F8936" t="s">
        <v>24196</v>
      </c>
      <c r="G8936" s="7">
        <v>1371</v>
      </c>
    </row>
    <row r="8937" spans="1:7" x14ac:dyDescent="0.3">
      <c r="A8937" s="310">
        <v>3023502</v>
      </c>
      <c r="B8937" t="s">
        <v>24234</v>
      </c>
      <c r="C8937" t="s">
        <v>24235</v>
      </c>
      <c r="D8937" t="s">
        <v>371</v>
      </c>
      <c r="E8937">
        <v>615100</v>
      </c>
      <c r="F8937" t="s">
        <v>24196</v>
      </c>
      <c r="G8937" s="7">
        <v>0.01</v>
      </c>
    </row>
    <row r="8938" spans="1:7" x14ac:dyDescent="0.3">
      <c r="A8938" s="310">
        <v>3023502</v>
      </c>
      <c r="B8938" t="s">
        <v>24234</v>
      </c>
      <c r="C8938" t="s">
        <v>24235</v>
      </c>
      <c r="D8938" t="s">
        <v>375</v>
      </c>
      <c r="E8938">
        <v>615140</v>
      </c>
      <c r="F8938" t="s">
        <v>24196</v>
      </c>
      <c r="G8938" s="7">
        <v>-20.3</v>
      </c>
    </row>
    <row r="8939" spans="1:7" x14ac:dyDescent="0.3">
      <c r="A8939" s="310">
        <v>3023502</v>
      </c>
      <c r="B8939" t="s">
        <v>24234</v>
      </c>
      <c r="C8939" t="s">
        <v>24235</v>
      </c>
      <c r="D8939" t="s">
        <v>373</v>
      </c>
      <c r="E8939">
        <v>615130</v>
      </c>
      <c r="F8939" t="s">
        <v>24196</v>
      </c>
      <c r="G8939" s="7">
        <v>2012.02</v>
      </c>
    </row>
    <row r="8940" spans="1:7" x14ac:dyDescent="0.3">
      <c r="A8940" s="310">
        <v>3023502</v>
      </c>
      <c r="B8940" t="s">
        <v>24234</v>
      </c>
      <c r="C8940" t="s">
        <v>24235</v>
      </c>
      <c r="D8940" t="s">
        <v>371</v>
      </c>
      <c r="E8940">
        <v>615100</v>
      </c>
      <c r="F8940" t="s">
        <v>24196</v>
      </c>
      <c r="G8940" s="7">
        <v>-2.69</v>
      </c>
    </row>
    <row r="8941" spans="1:7" x14ac:dyDescent="0.3">
      <c r="A8941" s="310">
        <v>3023502</v>
      </c>
      <c r="B8941" t="s">
        <v>24234</v>
      </c>
      <c r="C8941" t="s">
        <v>24235</v>
      </c>
      <c r="D8941" t="s">
        <v>377</v>
      </c>
      <c r="E8941">
        <v>611110</v>
      </c>
      <c r="F8941" t="s">
        <v>24196</v>
      </c>
      <c r="G8941" s="7">
        <v>565.80999999999995</v>
      </c>
    </row>
    <row r="8942" spans="1:7" x14ac:dyDescent="0.3">
      <c r="A8942" s="310">
        <v>3023502</v>
      </c>
      <c r="B8942" t="s">
        <v>24234</v>
      </c>
      <c r="C8942" t="s">
        <v>24235</v>
      </c>
      <c r="D8942" t="s">
        <v>377</v>
      </c>
      <c r="E8942">
        <v>611130</v>
      </c>
      <c r="F8942" t="s">
        <v>24196</v>
      </c>
      <c r="G8942" s="7">
        <v>115.43</v>
      </c>
    </row>
    <row r="8943" spans="1:7" x14ac:dyDescent="0.3">
      <c r="A8943" s="310">
        <v>3023502</v>
      </c>
      <c r="B8943" t="s">
        <v>24234</v>
      </c>
      <c r="C8943" t="s">
        <v>24235</v>
      </c>
      <c r="D8943" t="s">
        <v>371</v>
      </c>
      <c r="E8943">
        <v>615100</v>
      </c>
      <c r="F8943" t="s">
        <v>24196</v>
      </c>
      <c r="G8943" s="7">
        <v>-134.97</v>
      </c>
    </row>
    <row r="8944" spans="1:7" x14ac:dyDescent="0.3">
      <c r="A8944" s="310">
        <v>3023502</v>
      </c>
      <c r="B8944" t="s">
        <v>24234</v>
      </c>
      <c r="C8944" t="s">
        <v>24235</v>
      </c>
      <c r="D8944" t="s">
        <v>371</v>
      </c>
      <c r="E8944">
        <v>615100</v>
      </c>
      <c r="F8944" t="s">
        <v>24196</v>
      </c>
      <c r="G8944" s="7">
        <v>83.33</v>
      </c>
    </row>
    <row r="8945" spans="1:7" x14ac:dyDescent="0.3">
      <c r="A8945" s="310">
        <v>3023502</v>
      </c>
      <c r="B8945" t="s">
        <v>24234</v>
      </c>
      <c r="C8945" t="s">
        <v>24235</v>
      </c>
      <c r="D8945" t="s">
        <v>373</v>
      </c>
      <c r="E8945">
        <v>615130</v>
      </c>
      <c r="F8945" t="s">
        <v>24196</v>
      </c>
      <c r="G8945" s="7">
        <v>-64.900000000000006</v>
      </c>
    </row>
    <row r="8946" spans="1:7" x14ac:dyDescent="0.3">
      <c r="A8946" s="310">
        <v>3023502</v>
      </c>
      <c r="B8946" t="s">
        <v>24234</v>
      </c>
      <c r="C8946" t="s">
        <v>24235</v>
      </c>
      <c r="D8946" t="s">
        <v>371</v>
      </c>
      <c r="E8946">
        <v>616100</v>
      </c>
      <c r="F8946" t="s">
        <v>24196</v>
      </c>
      <c r="G8946" s="7">
        <v>213.5</v>
      </c>
    </row>
    <row r="8947" spans="1:7" x14ac:dyDescent="0.3">
      <c r="A8947" s="310">
        <v>3023502</v>
      </c>
      <c r="B8947" t="s">
        <v>24234</v>
      </c>
      <c r="C8947" t="s">
        <v>24235</v>
      </c>
      <c r="D8947" t="s">
        <v>371</v>
      </c>
      <c r="E8947">
        <v>615100</v>
      </c>
      <c r="F8947" t="s">
        <v>24196</v>
      </c>
      <c r="G8947" s="7">
        <v>4044.33</v>
      </c>
    </row>
    <row r="8948" spans="1:7" x14ac:dyDescent="0.3">
      <c r="A8948" s="310">
        <v>3023502</v>
      </c>
      <c r="B8948" t="s">
        <v>24234</v>
      </c>
      <c r="C8948" t="s">
        <v>24235</v>
      </c>
      <c r="D8948" t="s">
        <v>371</v>
      </c>
      <c r="E8948">
        <v>616100</v>
      </c>
      <c r="F8948" t="s">
        <v>24196</v>
      </c>
      <c r="G8948" s="7">
        <v>441.47</v>
      </c>
    </row>
    <row r="8949" spans="1:7" x14ac:dyDescent="0.3">
      <c r="A8949" s="310">
        <v>3023502</v>
      </c>
      <c r="B8949" t="s">
        <v>24234</v>
      </c>
      <c r="C8949" t="s">
        <v>24235</v>
      </c>
      <c r="D8949" t="s">
        <v>371</v>
      </c>
      <c r="E8949">
        <v>615100</v>
      </c>
      <c r="F8949" t="s">
        <v>24196</v>
      </c>
      <c r="G8949" s="7">
        <v>-0.01</v>
      </c>
    </row>
    <row r="8950" spans="1:7" x14ac:dyDescent="0.3">
      <c r="A8950" s="310">
        <v>3023502</v>
      </c>
      <c r="B8950" t="s">
        <v>24234</v>
      </c>
      <c r="C8950" t="s">
        <v>24235</v>
      </c>
      <c r="D8950" t="s">
        <v>373</v>
      </c>
      <c r="E8950">
        <v>617150</v>
      </c>
      <c r="F8950" t="s">
        <v>24196</v>
      </c>
      <c r="G8950" s="7">
        <v>139.25</v>
      </c>
    </row>
    <row r="8951" spans="1:7" x14ac:dyDescent="0.3">
      <c r="A8951" s="310">
        <v>3023502</v>
      </c>
      <c r="B8951" t="s">
        <v>24234</v>
      </c>
      <c r="C8951" t="s">
        <v>24235</v>
      </c>
      <c r="D8951" t="s">
        <v>375</v>
      </c>
      <c r="E8951">
        <v>615140</v>
      </c>
      <c r="F8951" t="s">
        <v>24196</v>
      </c>
      <c r="G8951" s="7">
        <v>-20.3</v>
      </c>
    </row>
    <row r="8952" spans="1:7" x14ac:dyDescent="0.3">
      <c r="A8952" s="310">
        <v>3023502</v>
      </c>
      <c r="B8952" t="s">
        <v>24234</v>
      </c>
      <c r="C8952" t="s">
        <v>24235</v>
      </c>
      <c r="D8952" t="s">
        <v>375</v>
      </c>
      <c r="E8952">
        <v>615140</v>
      </c>
      <c r="F8952" t="s">
        <v>24196</v>
      </c>
      <c r="G8952" s="7">
        <v>-20.3</v>
      </c>
    </row>
    <row r="8953" spans="1:7" x14ac:dyDescent="0.3">
      <c r="A8953" s="310">
        <v>3023502</v>
      </c>
      <c r="B8953" t="s">
        <v>24234</v>
      </c>
      <c r="C8953" t="s">
        <v>24235</v>
      </c>
      <c r="D8953" t="s">
        <v>371</v>
      </c>
      <c r="E8953">
        <v>615100</v>
      </c>
      <c r="F8953" t="s">
        <v>24196</v>
      </c>
      <c r="G8953" s="7">
        <v>-2.69</v>
      </c>
    </row>
    <row r="8954" spans="1:7" x14ac:dyDescent="0.3">
      <c r="A8954" s="310">
        <v>3023502</v>
      </c>
      <c r="B8954" t="s">
        <v>24234</v>
      </c>
      <c r="C8954" t="s">
        <v>24235</v>
      </c>
      <c r="D8954" t="s">
        <v>373</v>
      </c>
      <c r="E8954">
        <v>615130</v>
      </c>
      <c r="F8954" t="s">
        <v>24196</v>
      </c>
      <c r="G8954" s="7">
        <v>282.91000000000003</v>
      </c>
    </row>
    <row r="8955" spans="1:7" x14ac:dyDescent="0.3">
      <c r="A8955" s="310">
        <v>3023502</v>
      </c>
      <c r="B8955" t="s">
        <v>24234</v>
      </c>
      <c r="C8955" t="s">
        <v>24235</v>
      </c>
      <c r="D8955" t="s">
        <v>373</v>
      </c>
      <c r="E8955">
        <v>615130</v>
      </c>
      <c r="F8955" t="s">
        <v>24196</v>
      </c>
      <c r="G8955" s="7">
        <v>2012.02</v>
      </c>
    </row>
    <row r="8956" spans="1:7" x14ac:dyDescent="0.3">
      <c r="A8956" s="310">
        <v>3023502</v>
      </c>
      <c r="B8956" t="s">
        <v>24234</v>
      </c>
      <c r="C8956" t="s">
        <v>24235</v>
      </c>
      <c r="D8956" t="s">
        <v>371</v>
      </c>
      <c r="E8956">
        <v>615100</v>
      </c>
      <c r="F8956" t="s">
        <v>24196</v>
      </c>
      <c r="G8956" s="7">
        <v>4499.5</v>
      </c>
    </row>
    <row r="8957" spans="1:7" x14ac:dyDescent="0.3">
      <c r="A8957" s="310">
        <v>3023502</v>
      </c>
      <c r="B8957" t="s">
        <v>24234</v>
      </c>
      <c r="C8957" t="s">
        <v>24235</v>
      </c>
      <c r="D8957" t="s">
        <v>371</v>
      </c>
      <c r="E8957">
        <v>615100</v>
      </c>
      <c r="F8957" t="s">
        <v>24196</v>
      </c>
      <c r="G8957" s="7">
        <v>-2.69</v>
      </c>
    </row>
    <row r="8958" spans="1:7" x14ac:dyDescent="0.3">
      <c r="A8958" s="310">
        <v>3023502</v>
      </c>
      <c r="B8958" t="s">
        <v>24234</v>
      </c>
      <c r="C8958" t="s">
        <v>24235</v>
      </c>
      <c r="D8958" t="s">
        <v>371</v>
      </c>
      <c r="E8958">
        <v>615100</v>
      </c>
      <c r="F8958" t="s">
        <v>24196</v>
      </c>
      <c r="G8958" s="7">
        <v>1.34</v>
      </c>
    </row>
    <row r="8959" spans="1:7" x14ac:dyDescent="0.3">
      <c r="A8959" s="310">
        <v>3023502</v>
      </c>
      <c r="B8959" t="s">
        <v>24234</v>
      </c>
      <c r="C8959" t="s">
        <v>24235</v>
      </c>
      <c r="D8959" t="s">
        <v>371</v>
      </c>
      <c r="E8959">
        <v>617100</v>
      </c>
      <c r="F8959" t="s">
        <v>24196</v>
      </c>
      <c r="G8959" s="7">
        <v>1371</v>
      </c>
    </row>
    <row r="8960" spans="1:7" x14ac:dyDescent="0.3">
      <c r="A8960" s="310">
        <v>3023502</v>
      </c>
      <c r="B8960" t="s">
        <v>24234</v>
      </c>
      <c r="C8960" t="s">
        <v>24235</v>
      </c>
      <c r="D8960" t="s">
        <v>371</v>
      </c>
      <c r="E8960">
        <v>615100</v>
      </c>
      <c r="F8960" t="s">
        <v>24196</v>
      </c>
      <c r="G8960" s="7">
        <v>-134.97</v>
      </c>
    </row>
    <row r="8961" spans="1:7" x14ac:dyDescent="0.3">
      <c r="A8961" s="310">
        <v>3023502</v>
      </c>
      <c r="B8961" t="s">
        <v>24234</v>
      </c>
      <c r="C8961" t="s">
        <v>24235</v>
      </c>
      <c r="D8961" t="s">
        <v>371</v>
      </c>
      <c r="E8961">
        <v>616100</v>
      </c>
      <c r="F8961" t="s">
        <v>24196</v>
      </c>
      <c r="G8961" s="7">
        <v>565.07000000000005</v>
      </c>
    </row>
    <row r="8962" spans="1:7" x14ac:dyDescent="0.3">
      <c r="A8962" s="310">
        <v>3023502</v>
      </c>
      <c r="B8962" t="s">
        <v>24234</v>
      </c>
      <c r="C8962" t="s">
        <v>24235</v>
      </c>
      <c r="D8962" t="s">
        <v>373</v>
      </c>
      <c r="E8962">
        <v>616160</v>
      </c>
      <c r="F8962" t="s">
        <v>24196</v>
      </c>
      <c r="G8962" s="7">
        <v>247.64</v>
      </c>
    </row>
    <row r="8963" spans="1:7" x14ac:dyDescent="0.3">
      <c r="A8963" s="310">
        <v>3023502</v>
      </c>
      <c r="B8963" t="s">
        <v>24234</v>
      </c>
      <c r="C8963" t="s">
        <v>24235</v>
      </c>
      <c r="D8963" t="s">
        <v>373</v>
      </c>
      <c r="E8963">
        <v>616160</v>
      </c>
      <c r="F8963" t="s">
        <v>24196</v>
      </c>
      <c r="G8963" s="7">
        <v>226.03</v>
      </c>
    </row>
    <row r="8964" spans="1:7" x14ac:dyDescent="0.3">
      <c r="A8964" s="310">
        <v>3023502</v>
      </c>
      <c r="B8964" t="s">
        <v>24234</v>
      </c>
      <c r="C8964" t="s">
        <v>24235</v>
      </c>
      <c r="D8964" t="s">
        <v>371</v>
      </c>
      <c r="E8964">
        <v>617100</v>
      </c>
      <c r="F8964" t="s">
        <v>24196</v>
      </c>
      <c r="G8964" s="7">
        <v>1280.28</v>
      </c>
    </row>
    <row r="8965" spans="1:7" x14ac:dyDescent="0.3">
      <c r="A8965" s="310">
        <v>3023502</v>
      </c>
      <c r="B8965" t="s">
        <v>24234</v>
      </c>
      <c r="C8965" t="s">
        <v>24235</v>
      </c>
      <c r="D8965" t="s">
        <v>371</v>
      </c>
      <c r="E8965">
        <v>615100</v>
      </c>
      <c r="F8965" t="s">
        <v>24196</v>
      </c>
      <c r="G8965" s="7">
        <v>-134.97</v>
      </c>
    </row>
    <row r="8966" spans="1:7" x14ac:dyDescent="0.3">
      <c r="A8966" s="310">
        <v>3023502</v>
      </c>
      <c r="B8966" t="s">
        <v>24234</v>
      </c>
      <c r="C8966" t="s">
        <v>24235</v>
      </c>
      <c r="D8966" t="s">
        <v>371</v>
      </c>
      <c r="E8966">
        <v>615100</v>
      </c>
      <c r="F8966" t="s">
        <v>24196</v>
      </c>
      <c r="G8966" s="7">
        <v>-2.69</v>
      </c>
    </row>
    <row r="8967" spans="1:7" x14ac:dyDescent="0.3">
      <c r="A8967" s="310">
        <v>3023502</v>
      </c>
      <c r="B8967" t="s">
        <v>24234</v>
      </c>
      <c r="C8967" t="s">
        <v>24235</v>
      </c>
      <c r="D8967" t="s">
        <v>371</v>
      </c>
      <c r="E8967">
        <v>615100</v>
      </c>
      <c r="F8967" t="s">
        <v>24196</v>
      </c>
      <c r="G8967" s="7">
        <v>-134.97</v>
      </c>
    </row>
    <row r="8968" spans="1:7" x14ac:dyDescent="0.3">
      <c r="A8968" s="310">
        <v>3023502</v>
      </c>
      <c r="B8968" t="s">
        <v>24234</v>
      </c>
      <c r="C8968" t="s">
        <v>24235</v>
      </c>
      <c r="D8968" t="s">
        <v>375</v>
      </c>
      <c r="E8968">
        <v>615140</v>
      </c>
      <c r="F8968" t="s">
        <v>24196</v>
      </c>
      <c r="G8968" s="7">
        <v>-20.3</v>
      </c>
    </row>
    <row r="8969" spans="1:7" x14ac:dyDescent="0.3">
      <c r="A8969" s="310">
        <v>3023502</v>
      </c>
      <c r="B8969" t="s">
        <v>24234</v>
      </c>
      <c r="C8969" t="s">
        <v>24235</v>
      </c>
      <c r="D8969" t="s">
        <v>373</v>
      </c>
      <c r="E8969">
        <v>615130</v>
      </c>
      <c r="F8969" t="s">
        <v>24196</v>
      </c>
      <c r="G8969" s="7">
        <v>1979.33</v>
      </c>
    </row>
    <row r="8970" spans="1:7" x14ac:dyDescent="0.3">
      <c r="A8970" s="310">
        <v>3023502</v>
      </c>
      <c r="B8970" t="s">
        <v>24234</v>
      </c>
      <c r="C8970" t="s">
        <v>24235</v>
      </c>
      <c r="D8970" t="s">
        <v>371</v>
      </c>
      <c r="E8970">
        <v>616100</v>
      </c>
      <c r="F8970" t="s">
        <v>24196</v>
      </c>
      <c r="G8970" s="7">
        <v>699.83</v>
      </c>
    </row>
    <row r="8971" spans="1:7" x14ac:dyDescent="0.3">
      <c r="A8971" s="310">
        <v>3023502</v>
      </c>
      <c r="B8971" t="s">
        <v>24234</v>
      </c>
      <c r="C8971" t="s">
        <v>24235</v>
      </c>
      <c r="D8971" t="s">
        <v>373</v>
      </c>
      <c r="E8971">
        <v>615130</v>
      </c>
      <c r="F8971" t="s">
        <v>24196</v>
      </c>
      <c r="G8971" s="7">
        <v>1919.15</v>
      </c>
    </row>
    <row r="8972" spans="1:7" x14ac:dyDescent="0.3">
      <c r="A8972" s="310">
        <v>3023502</v>
      </c>
      <c r="B8972" t="s">
        <v>24234</v>
      </c>
      <c r="C8972" t="s">
        <v>24235</v>
      </c>
      <c r="D8972" t="s">
        <v>373</v>
      </c>
      <c r="E8972">
        <v>616160</v>
      </c>
      <c r="F8972" t="s">
        <v>24196</v>
      </c>
      <c r="G8972" s="7">
        <v>239.25</v>
      </c>
    </row>
    <row r="8973" spans="1:7" x14ac:dyDescent="0.3">
      <c r="A8973" s="310">
        <v>3023502</v>
      </c>
      <c r="B8973" t="s">
        <v>24234</v>
      </c>
      <c r="C8973" t="s">
        <v>24235</v>
      </c>
      <c r="D8973" t="s">
        <v>371</v>
      </c>
      <c r="E8973">
        <v>616100</v>
      </c>
      <c r="F8973" t="s">
        <v>24196</v>
      </c>
      <c r="G8973" s="7">
        <v>607.04999999999995</v>
      </c>
    </row>
    <row r="8974" spans="1:7" x14ac:dyDescent="0.3">
      <c r="A8974" s="310">
        <v>3023502</v>
      </c>
      <c r="B8974" t="s">
        <v>24234</v>
      </c>
      <c r="C8974" t="s">
        <v>24235</v>
      </c>
      <c r="D8974" t="s">
        <v>375</v>
      </c>
      <c r="E8974">
        <v>615140</v>
      </c>
      <c r="F8974" t="s">
        <v>24196</v>
      </c>
      <c r="G8974" s="7">
        <v>20.3</v>
      </c>
    </row>
    <row r="8975" spans="1:7" x14ac:dyDescent="0.3">
      <c r="A8975" s="310">
        <v>3023502</v>
      </c>
      <c r="B8975" t="s">
        <v>24234</v>
      </c>
      <c r="C8975" t="s">
        <v>24235</v>
      </c>
      <c r="D8975" t="s">
        <v>375</v>
      </c>
      <c r="E8975">
        <v>615140</v>
      </c>
      <c r="F8975" t="s">
        <v>24196</v>
      </c>
      <c r="G8975" s="7">
        <v>20.3</v>
      </c>
    </row>
    <row r="8976" spans="1:7" x14ac:dyDescent="0.3">
      <c r="A8976" s="310">
        <v>3023502</v>
      </c>
      <c r="B8976" t="s">
        <v>24234</v>
      </c>
      <c r="C8976" t="s">
        <v>24235</v>
      </c>
      <c r="D8976" t="s">
        <v>371</v>
      </c>
      <c r="E8976">
        <v>615100</v>
      </c>
      <c r="F8976" t="s">
        <v>24196</v>
      </c>
      <c r="G8976" s="7">
        <v>-0.01</v>
      </c>
    </row>
    <row r="8977" spans="1:7" x14ac:dyDescent="0.3">
      <c r="A8977" s="310">
        <v>3023502</v>
      </c>
      <c r="B8977" t="s">
        <v>24234</v>
      </c>
      <c r="C8977" t="s">
        <v>24235</v>
      </c>
      <c r="D8977" t="s">
        <v>371</v>
      </c>
      <c r="E8977">
        <v>615100</v>
      </c>
      <c r="F8977" t="s">
        <v>24196</v>
      </c>
      <c r="G8977" s="7">
        <v>1.34</v>
      </c>
    </row>
    <row r="8978" spans="1:7" x14ac:dyDescent="0.3">
      <c r="A8978" s="310">
        <v>3023502</v>
      </c>
      <c r="B8978" t="s">
        <v>24234</v>
      </c>
      <c r="C8978" t="s">
        <v>24235</v>
      </c>
      <c r="D8978" t="s">
        <v>371</v>
      </c>
      <c r="E8978">
        <v>615100</v>
      </c>
      <c r="F8978" t="s">
        <v>24196</v>
      </c>
      <c r="G8978" s="7">
        <v>67.489999999999995</v>
      </c>
    </row>
    <row r="8979" spans="1:7" x14ac:dyDescent="0.3">
      <c r="A8979" s="310">
        <v>3023502</v>
      </c>
      <c r="B8979" t="s">
        <v>24234</v>
      </c>
      <c r="C8979" t="s">
        <v>24235</v>
      </c>
      <c r="D8979" t="s">
        <v>371</v>
      </c>
      <c r="E8979">
        <v>615100</v>
      </c>
      <c r="F8979" t="s">
        <v>24196</v>
      </c>
      <c r="G8979" s="7">
        <v>-134.97</v>
      </c>
    </row>
    <row r="8980" spans="1:7" x14ac:dyDescent="0.3">
      <c r="A8980" s="310">
        <v>3023502</v>
      </c>
      <c r="B8980" t="s">
        <v>24234</v>
      </c>
      <c r="C8980" t="s">
        <v>24235</v>
      </c>
      <c r="D8980" t="s">
        <v>373</v>
      </c>
      <c r="E8980">
        <v>616160</v>
      </c>
      <c r="F8980" t="s">
        <v>24196</v>
      </c>
      <c r="G8980" s="7">
        <v>239.25</v>
      </c>
    </row>
    <row r="8981" spans="1:7" x14ac:dyDescent="0.3">
      <c r="A8981" s="310">
        <v>3023502</v>
      </c>
      <c r="B8981" t="s">
        <v>24234</v>
      </c>
      <c r="C8981" t="s">
        <v>24235</v>
      </c>
      <c r="D8981" t="s">
        <v>371</v>
      </c>
      <c r="E8981">
        <v>615100</v>
      </c>
      <c r="F8981" t="s">
        <v>24196</v>
      </c>
      <c r="G8981" s="7">
        <v>67.489999999999995</v>
      </c>
    </row>
    <row r="8982" spans="1:7" x14ac:dyDescent="0.3">
      <c r="A8982" s="310">
        <v>3023502</v>
      </c>
      <c r="B8982" t="s">
        <v>24234</v>
      </c>
      <c r="C8982" t="s">
        <v>24235</v>
      </c>
      <c r="D8982" t="s">
        <v>373</v>
      </c>
      <c r="E8982">
        <v>615130</v>
      </c>
      <c r="F8982" t="s">
        <v>24196</v>
      </c>
      <c r="G8982" s="7">
        <v>604.08000000000004</v>
      </c>
    </row>
    <row r="8983" spans="1:7" x14ac:dyDescent="0.3">
      <c r="A8983" s="310">
        <v>3023502</v>
      </c>
      <c r="B8983" t="s">
        <v>24234</v>
      </c>
      <c r="C8983" t="s">
        <v>24235</v>
      </c>
      <c r="D8983" t="s">
        <v>373</v>
      </c>
      <c r="E8983">
        <v>616160</v>
      </c>
      <c r="F8983" t="s">
        <v>24196</v>
      </c>
      <c r="G8983" s="7">
        <v>184.19</v>
      </c>
    </row>
    <row r="8984" spans="1:7" x14ac:dyDescent="0.3">
      <c r="A8984" s="310">
        <v>3023502</v>
      </c>
      <c r="B8984" t="s">
        <v>24234</v>
      </c>
      <c r="C8984" t="s">
        <v>24235</v>
      </c>
      <c r="D8984" t="s">
        <v>373</v>
      </c>
      <c r="E8984">
        <v>617150</v>
      </c>
      <c r="F8984" t="s">
        <v>24196</v>
      </c>
      <c r="G8984" s="7">
        <v>403.78</v>
      </c>
    </row>
    <row r="8985" spans="1:7" x14ac:dyDescent="0.3">
      <c r="A8985" s="310">
        <v>3023502</v>
      </c>
      <c r="B8985" t="s">
        <v>24234</v>
      </c>
      <c r="C8985" t="s">
        <v>24235</v>
      </c>
      <c r="D8985" t="s">
        <v>375</v>
      </c>
      <c r="E8985">
        <v>615140</v>
      </c>
      <c r="F8985" t="s">
        <v>24196</v>
      </c>
      <c r="G8985" s="7">
        <v>1910.97</v>
      </c>
    </row>
    <row r="8986" spans="1:7" x14ac:dyDescent="0.3">
      <c r="A8986" s="310">
        <v>3023502</v>
      </c>
      <c r="B8986" t="s">
        <v>24234</v>
      </c>
      <c r="C8986" t="s">
        <v>24235</v>
      </c>
      <c r="D8986" t="s">
        <v>374</v>
      </c>
      <c r="E8986">
        <v>615120</v>
      </c>
      <c r="F8986" t="s">
        <v>24196</v>
      </c>
      <c r="G8986" s="7">
        <v>660.21</v>
      </c>
    </row>
    <row r="8987" spans="1:7" x14ac:dyDescent="0.3">
      <c r="A8987" s="310">
        <v>3023502</v>
      </c>
      <c r="B8987" t="s">
        <v>24234</v>
      </c>
      <c r="C8987" t="s">
        <v>24235</v>
      </c>
      <c r="D8987" t="s">
        <v>371</v>
      </c>
      <c r="E8987">
        <v>615100</v>
      </c>
      <c r="F8987" t="s">
        <v>24196</v>
      </c>
      <c r="G8987" s="7">
        <v>-2.69</v>
      </c>
    </row>
    <row r="8988" spans="1:7" x14ac:dyDescent="0.3">
      <c r="A8988" s="310">
        <v>3023502</v>
      </c>
      <c r="B8988" t="s">
        <v>24234</v>
      </c>
      <c r="C8988" t="s">
        <v>24235</v>
      </c>
      <c r="D8988" t="s">
        <v>371</v>
      </c>
      <c r="E8988">
        <v>615100</v>
      </c>
      <c r="F8988" t="s">
        <v>24196</v>
      </c>
      <c r="G8988" s="7">
        <v>-134.97</v>
      </c>
    </row>
    <row r="8989" spans="1:7" x14ac:dyDescent="0.3">
      <c r="A8989" s="310">
        <v>3023502</v>
      </c>
      <c r="B8989" t="s">
        <v>24234</v>
      </c>
      <c r="C8989" t="s">
        <v>24235</v>
      </c>
      <c r="D8989" t="s">
        <v>371</v>
      </c>
      <c r="E8989">
        <v>615100</v>
      </c>
      <c r="F8989" t="s">
        <v>24196</v>
      </c>
      <c r="G8989" s="7">
        <v>166.67</v>
      </c>
    </row>
    <row r="8990" spans="1:7" x14ac:dyDescent="0.3">
      <c r="A8990" s="310">
        <v>3023502</v>
      </c>
      <c r="B8990" t="s">
        <v>24234</v>
      </c>
      <c r="C8990" t="s">
        <v>24235</v>
      </c>
      <c r="D8990" t="s">
        <v>375</v>
      </c>
      <c r="E8990">
        <v>615140</v>
      </c>
      <c r="F8990" t="s">
        <v>24196</v>
      </c>
      <c r="G8990" s="7">
        <v>-20.3</v>
      </c>
    </row>
    <row r="8991" spans="1:7" x14ac:dyDescent="0.3">
      <c r="A8991" s="310">
        <v>3023502</v>
      </c>
      <c r="B8991" t="s">
        <v>24234</v>
      </c>
      <c r="C8991" t="s">
        <v>24235</v>
      </c>
      <c r="D8991" t="s">
        <v>371</v>
      </c>
      <c r="E8991">
        <v>615100</v>
      </c>
      <c r="F8991" t="s">
        <v>24196</v>
      </c>
      <c r="G8991" s="7">
        <v>-134.97</v>
      </c>
    </row>
    <row r="8992" spans="1:7" x14ac:dyDescent="0.3">
      <c r="A8992" s="310">
        <v>3023502</v>
      </c>
      <c r="B8992" t="s">
        <v>24234</v>
      </c>
      <c r="C8992" t="s">
        <v>24235</v>
      </c>
      <c r="D8992" t="s">
        <v>371</v>
      </c>
      <c r="E8992">
        <v>615100</v>
      </c>
      <c r="F8992" t="s">
        <v>24196</v>
      </c>
      <c r="G8992" s="7">
        <v>-134.97</v>
      </c>
    </row>
    <row r="8993" spans="1:7" x14ac:dyDescent="0.3">
      <c r="A8993" s="310">
        <v>3023502</v>
      </c>
      <c r="B8993" t="s">
        <v>24234</v>
      </c>
      <c r="C8993" t="s">
        <v>24235</v>
      </c>
      <c r="D8993" t="s">
        <v>375</v>
      </c>
      <c r="E8993">
        <v>615140</v>
      </c>
      <c r="F8993" t="s">
        <v>24196</v>
      </c>
      <c r="G8993" s="7">
        <v>20.3</v>
      </c>
    </row>
    <row r="8994" spans="1:7" x14ac:dyDescent="0.3">
      <c r="A8994" s="310">
        <v>3023502</v>
      </c>
      <c r="B8994" t="s">
        <v>24234</v>
      </c>
      <c r="C8994" t="s">
        <v>24235</v>
      </c>
      <c r="D8994" t="s">
        <v>374</v>
      </c>
      <c r="E8994">
        <v>617120</v>
      </c>
      <c r="F8994" t="s">
        <v>24196</v>
      </c>
      <c r="G8994" s="7">
        <v>110.74</v>
      </c>
    </row>
    <row r="8995" spans="1:7" x14ac:dyDescent="0.3">
      <c r="A8995" s="310">
        <v>3023502</v>
      </c>
      <c r="B8995" t="s">
        <v>24234</v>
      </c>
      <c r="C8995" t="s">
        <v>24235</v>
      </c>
      <c r="D8995" t="s">
        <v>374</v>
      </c>
      <c r="E8995">
        <v>615120</v>
      </c>
      <c r="F8995" t="s">
        <v>24196</v>
      </c>
      <c r="G8995" s="7">
        <v>330.1</v>
      </c>
    </row>
    <row r="8996" spans="1:7" x14ac:dyDescent="0.3">
      <c r="A8996" s="310">
        <v>3023502</v>
      </c>
      <c r="B8996" t="s">
        <v>24234</v>
      </c>
      <c r="C8996" t="s">
        <v>24235</v>
      </c>
      <c r="D8996" t="s">
        <v>371</v>
      </c>
      <c r="E8996">
        <v>615100</v>
      </c>
      <c r="F8996" t="s">
        <v>24196</v>
      </c>
      <c r="G8996" s="7">
        <v>-134.97</v>
      </c>
    </row>
    <row r="8997" spans="1:7" x14ac:dyDescent="0.3">
      <c r="A8997" s="310">
        <v>3023502</v>
      </c>
      <c r="B8997" t="s">
        <v>24234</v>
      </c>
      <c r="C8997" t="s">
        <v>24235</v>
      </c>
      <c r="D8997" t="s">
        <v>371</v>
      </c>
      <c r="E8997">
        <v>615100</v>
      </c>
      <c r="F8997" t="s">
        <v>24196</v>
      </c>
      <c r="G8997" s="7">
        <v>441.33</v>
      </c>
    </row>
    <row r="8998" spans="1:7" x14ac:dyDescent="0.3">
      <c r="A8998" s="310">
        <v>3023502</v>
      </c>
      <c r="B8998" t="s">
        <v>24234</v>
      </c>
      <c r="C8998" t="s">
        <v>24235</v>
      </c>
      <c r="D8998" t="s">
        <v>371</v>
      </c>
      <c r="E8998">
        <v>615100</v>
      </c>
      <c r="F8998" t="s">
        <v>24196</v>
      </c>
      <c r="G8998" s="7">
        <v>-134.97</v>
      </c>
    </row>
    <row r="8999" spans="1:7" x14ac:dyDescent="0.3">
      <c r="A8999" s="310">
        <v>3023502</v>
      </c>
      <c r="B8999" t="s">
        <v>24234</v>
      </c>
      <c r="C8999" t="s">
        <v>24235</v>
      </c>
      <c r="D8999" t="s">
        <v>375</v>
      </c>
      <c r="E8999">
        <v>615140</v>
      </c>
      <c r="F8999" t="s">
        <v>24196</v>
      </c>
      <c r="G8999" s="7">
        <v>20.3</v>
      </c>
    </row>
    <row r="9000" spans="1:7" x14ac:dyDescent="0.3">
      <c r="A9000" s="310">
        <v>3023502</v>
      </c>
      <c r="B9000" t="s">
        <v>24234</v>
      </c>
      <c r="C9000" t="s">
        <v>24235</v>
      </c>
      <c r="D9000" t="s">
        <v>373</v>
      </c>
      <c r="E9000">
        <v>615130</v>
      </c>
      <c r="F9000" t="s">
        <v>24196</v>
      </c>
      <c r="G9000" s="7">
        <v>1207.21</v>
      </c>
    </row>
    <row r="9001" spans="1:7" x14ac:dyDescent="0.3">
      <c r="A9001" s="310">
        <v>3023502</v>
      </c>
      <c r="B9001" t="s">
        <v>24234</v>
      </c>
      <c r="C9001" t="s">
        <v>24235</v>
      </c>
      <c r="D9001" t="s">
        <v>375</v>
      </c>
      <c r="E9001">
        <v>615140</v>
      </c>
      <c r="F9001" t="s">
        <v>24196</v>
      </c>
      <c r="G9001" s="7">
        <v>-20.3</v>
      </c>
    </row>
    <row r="9002" spans="1:7" x14ac:dyDescent="0.3">
      <c r="A9002" s="310">
        <v>3023502</v>
      </c>
      <c r="B9002" t="s">
        <v>24234</v>
      </c>
      <c r="C9002" t="s">
        <v>24235</v>
      </c>
      <c r="D9002" t="s">
        <v>371</v>
      </c>
      <c r="E9002">
        <v>615100</v>
      </c>
      <c r="F9002" t="s">
        <v>24196</v>
      </c>
      <c r="G9002" s="7">
        <v>935.9</v>
      </c>
    </row>
    <row r="9003" spans="1:7" x14ac:dyDescent="0.3">
      <c r="A9003" s="310">
        <v>3023502</v>
      </c>
      <c r="B9003" t="s">
        <v>24234</v>
      </c>
      <c r="C9003" t="s">
        <v>24235</v>
      </c>
      <c r="D9003" t="s">
        <v>371</v>
      </c>
      <c r="E9003">
        <v>617100</v>
      </c>
      <c r="F9003" t="s">
        <v>24196</v>
      </c>
      <c r="G9003" s="7">
        <v>1014.08</v>
      </c>
    </row>
    <row r="9004" spans="1:7" x14ac:dyDescent="0.3">
      <c r="A9004" s="310">
        <v>3023502</v>
      </c>
      <c r="B9004" t="s">
        <v>24234</v>
      </c>
      <c r="C9004" t="s">
        <v>24235</v>
      </c>
      <c r="D9004" t="s">
        <v>373</v>
      </c>
      <c r="E9004">
        <v>617150</v>
      </c>
      <c r="F9004" t="s">
        <v>24196</v>
      </c>
      <c r="G9004" s="7">
        <v>86.57</v>
      </c>
    </row>
    <row r="9005" spans="1:7" x14ac:dyDescent="0.3">
      <c r="A9005" s="310">
        <v>3023502</v>
      </c>
      <c r="B9005" t="s">
        <v>24234</v>
      </c>
      <c r="C9005" t="s">
        <v>24235</v>
      </c>
      <c r="D9005" t="s">
        <v>371</v>
      </c>
      <c r="E9005">
        <v>615100</v>
      </c>
      <c r="F9005" t="s">
        <v>24196</v>
      </c>
      <c r="G9005" s="7">
        <v>-2.69</v>
      </c>
    </row>
    <row r="9006" spans="1:7" x14ac:dyDescent="0.3">
      <c r="A9006" s="310">
        <v>3023502</v>
      </c>
      <c r="B9006" t="s">
        <v>24234</v>
      </c>
      <c r="C9006" t="s">
        <v>24235</v>
      </c>
      <c r="D9006" t="s">
        <v>371</v>
      </c>
      <c r="E9006">
        <v>617100</v>
      </c>
      <c r="F9006" t="s">
        <v>24196</v>
      </c>
      <c r="G9006" s="7">
        <v>268.42</v>
      </c>
    </row>
    <row r="9007" spans="1:7" x14ac:dyDescent="0.3">
      <c r="A9007" s="310">
        <v>3023502</v>
      </c>
      <c r="B9007" t="s">
        <v>24234</v>
      </c>
      <c r="C9007" t="s">
        <v>24235</v>
      </c>
      <c r="D9007" t="s">
        <v>375</v>
      </c>
      <c r="E9007">
        <v>617130</v>
      </c>
      <c r="F9007" t="s">
        <v>24196</v>
      </c>
      <c r="G9007" s="7">
        <v>564.16999999999996</v>
      </c>
    </row>
    <row r="9008" spans="1:7" x14ac:dyDescent="0.3">
      <c r="A9008" s="310">
        <v>3023502</v>
      </c>
      <c r="B9008" t="s">
        <v>24234</v>
      </c>
      <c r="C9008" t="s">
        <v>24235</v>
      </c>
      <c r="D9008" t="s">
        <v>375</v>
      </c>
      <c r="E9008">
        <v>615140</v>
      </c>
      <c r="F9008" t="s">
        <v>24196</v>
      </c>
      <c r="G9008" s="7">
        <v>-20.3</v>
      </c>
    </row>
    <row r="9009" spans="1:7" x14ac:dyDescent="0.3">
      <c r="A9009" s="310">
        <v>3023502</v>
      </c>
      <c r="B9009" t="s">
        <v>24234</v>
      </c>
      <c r="C9009" t="s">
        <v>24235</v>
      </c>
      <c r="D9009" t="s">
        <v>371</v>
      </c>
      <c r="E9009">
        <v>615100</v>
      </c>
      <c r="F9009" t="s">
        <v>24196</v>
      </c>
      <c r="G9009" s="7">
        <v>-2.69</v>
      </c>
    </row>
    <row r="9010" spans="1:7" x14ac:dyDescent="0.3">
      <c r="A9010" s="310">
        <v>3023502</v>
      </c>
      <c r="B9010" t="s">
        <v>24234</v>
      </c>
      <c r="C9010" t="s">
        <v>24235</v>
      </c>
      <c r="D9010" t="s">
        <v>371</v>
      </c>
      <c r="E9010">
        <v>615100</v>
      </c>
      <c r="F9010" t="s">
        <v>24196</v>
      </c>
      <c r="G9010" s="7">
        <v>-0.01</v>
      </c>
    </row>
    <row r="9011" spans="1:7" x14ac:dyDescent="0.3">
      <c r="A9011" s="310">
        <v>3023502</v>
      </c>
      <c r="B9011" t="s">
        <v>24234</v>
      </c>
      <c r="C9011" t="s">
        <v>24235</v>
      </c>
      <c r="D9011" t="s">
        <v>371</v>
      </c>
      <c r="E9011">
        <v>615100</v>
      </c>
      <c r="F9011" t="s">
        <v>24196</v>
      </c>
      <c r="G9011" s="7">
        <v>1.34</v>
      </c>
    </row>
    <row r="9012" spans="1:7" x14ac:dyDescent="0.3">
      <c r="A9012" s="310">
        <v>3023502</v>
      </c>
      <c r="B9012" t="s">
        <v>24234</v>
      </c>
      <c r="C9012" t="s">
        <v>24235</v>
      </c>
      <c r="D9012" t="s">
        <v>373</v>
      </c>
      <c r="E9012">
        <v>616160</v>
      </c>
      <c r="F9012" t="s">
        <v>24196</v>
      </c>
      <c r="G9012" s="7">
        <v>34.4</v>
      </c>
    </row>
    <row r="9013" spans="1:7" x14ac:dyDescent="0.3">
      <c r="A9013" s="310">
        <v>3023502</v>
      </c>
      <c r="B9013" t="s">
        <v>24234</v>
      </c>
      <c r="C9013" t="s">
        <v>24235</v>
      </c>
      <c r="D9013" t="s">
        <v>371</v>
      </c>
      <c r="E9013">
        <v>615100</v>
      </c>
      <c r="F9013" t="s">
        <v>24196</v>
      </c>
      <c r="G9013" s="7">
        <v>3360.17</v>
      </c>
    </row>
    <row r="9014" spans="1:7" x14ac:dyDescent="0.3">
      <c r="A9014" s="310">
        <v>3023502</v>
      </c>
      <c r="B9014" t="s">
        <v>24234</v>
      </c>
      <c r="C9014" t="s">
        <v>24235</v>
      </c>
      <c r="D9014" t="s">
        <v>373</v>
      </c>
      <c r="E9014">
        <v>617150</v>
      </c>
      <c r="F9014" t="s">
        <v>24196</v>
      </c>
      <c r="G9014" s="7">
        <v>421.85</v>
      </c>
    </row>
    <row r="9015" spans="1:7" x14ac:dyDescent="0.3">
      <c r="A9015" s="310">
        <v>3023502</v>
      </c>
      <c r="B9015" t="s">
        <v>24234</v>
      </c>
      <c r="C9015" t="s">
        <v>24235</v>
      </c>
      <c r="D9015" t="s">
        <v>375</v>
      </c>
      <c r="E9015">
        <v>615140</v>
      </c>
      <c r="F9015" t="s">
        <v>24196</v>
      </c>
      <c r="G9015" s="7">
        <v>20.3</v>
      </c>
    </row>
    <row r="9016" spans="1:7" x14ac:dyDescent="0.3">
      <c r="A9016" s="310">
        <v>3023502</v>
      </c>
      <c r="B9016" t="s">
        <v>24234</v>
      </c>
      <c r="C9016" t="s">
        <v>24235</v>
      </c>
      <c r="D9016" t="s">
        <v>371</v>
      </c>
      <c r="E9016">
        <v>615100</v>
      </c>
      <c r="F9016" t="s">
        <v>24196</v>
      </c>
      <c r="G9016" s="7">
        <v>0.01</v>
      </c>
    </row>
    <row r="9017" spans="1:7" x14ac:dyDescent="0.3">
      <c r="A9017" s="310">
        <v>3023502</v>
      </c>
      <c r="B9017" t="s">
        <v>24234</v>
      </c>
      <c r="C9017" t="s">
        <v>24235</v>
      </c>
      <c r="D9017" t="s">
        <v>373</v>
      </c>
      <c r="E9017">
        <v>615130</v>
      </c>
      <c r="F9017" t="s">
        <v>24196</v>
      </c>
      <c r="G9017" s="7">
        <v>67.069999999999993</v>
      </c>
    </row>
    <row r="9018" spans="1:7" x14ac:dyDescent="0.3">
      <c r="A9018" s="310">
        <v>3023502</v>
      </c>
      <c r="B9018" t="s">
        <v>24234</v>
      </c>
      <c r="C9018" t="s">
        <v>24235</v>
      </c>
      <c r="D9018" t="s">
        <v>371</v>
      </c>
      <c r="E9018">
        <v>615100</v>
      </c>
      <c r="F9018" t="s">
        <v>24196</v>
      </c>
      <c r="G9018" s="7">
        <v>1.34</v>
      </c>
    </row>
    <row r="9019" spans="1:7" x14ac:dyDescent="0.3">
      <c r="A9019" s="310">
        <v>3023502</v>
      </c>
      <c r="B9019" t="s">
        <v>24234</v>
      </c>
      <c r="C9019" t="s">
        <v>24235</v>
      </c>
      <c r="D9019" t="s">
        <v>371</v>
      </c>
      <c r="E9019">
        <v>615100</v>
      </c>
      <c r="F9019" t="s">
        <v>24196</v>
      </c>
      <c r="G9019" s="7">
        <v>1673.67</v>
      </c>
    </row>
    <row r="9020" spans="1:7" x14ac:dyDescent="0.3">
      <c r="A9020" s="310">
        <v>3023502</v>
      </c>
      <c r="B9020" t="s">
        <v>24234</v>
      </c>
      <c r="C9020" t="s">
        <v>24235</v>
      </c>
      <c r="D9020" t="s">
        <v>374</v>
      </c>
      <c r="E9020">
        <v>617120</v>
      </c>
      <c r="F9020" t="s">
        <v>24196</v>
      </c>
      <c r="G9020" s="7">
        <v>67.34</v>
      </c>
    </row>
    <row r="9021" spans="1:7" x14ac:dyDescent="0.3">
      <c r="A9021" s="310">
        <v>3023502</v>
      </c>
      <c r="B9021" t="s">
        <v>24234</v>
      </c>
      <c r="C9021" t="s">
        <v>24235</v>
      </c>
      <c r="D9021" t="s">
        <v>371</v>
      </c>
      <c r="E9021">
        <v>615100</v>
      </c>
      <c r="F9021" t="s">
        <v>24196</v>
      </c>
      <c r="G9021" s="7">
        <v>-134.97</v>
      </c>
    </row>
    <row r="9022" spans="1:7" x14ac:dyDescent="0.3">
      <c r="A9022" s="310">
        <v>3023502</v>
      </c>
      <c r="B9022" t="s">
        <v>24234</v>
      </c>
      <c r="C9022" t="s">
        <v>24235</v>
      </c>
      <c r="D9022" t="s">
        <v>371</v>
      </c>
      <c r="E9022">
        <v>615100</v>
      </c>
      <c r="F9022" t="s">
        <v>24196</v>
      </c>
      <c r="G9022" s="7">
        <v>-0.01</v>
      </c>
    </row>
    <row r="9023" spans="1:7" x14ac:dyDescent="0.3">
      <c r="A9023" s="310">
        <v>3023502</v>
      </c>
      <c r="B9023" t="s">
        <v>24234</v>
      </c>
      <c r="C9023" t="s">
        <v>24235</v>
      </c>
      <c r="D9023" t="s">
        <v>373</v>
      </c>
      <c r="E9023">
        <v>617150</v>
      </c>
      <c r="F9023" t="s">
        <v>24196</v>
      </c>
      <c r="G9023" s="7">
        <v>410.45</v>
      </c>
    </row>
    <row r="9024" spans="1:7" x14ac:dyDescent="0.3">
      <c r="A9024" s="310">
        <v>3023502</v>
      </c>
      <c r="B9024" t="s">
        <v>24234</v>
      </c>
      <c r="C9024" t="s">
        <v>24235</v>
      </c>
      <c r="D9024" t="s">
        <v>371</v>
      </c>
      <c r="E9024">
        <v>615100</v>
      </c>
      <c r="F9024" t="s">
        <v>24196</v>
      </c>
      <c r="G9024" s="7">
        <v>4339</v>
      </c>
    </row>
    <row r="9025" spans="1:7" x14ac:dyDescent="0.3">
      <c r="A9025" s="310">
        <v>3023502</v>
      </c>
      <c r="B9025" t="s">
        <v>24234</v>
      </c>
      <c r="C9025" t="s">
        <v>24235</v>
      </c>
      <c r="D9025" t="s">
        <v>373</v>
      </c>
      <c r="E9025">
        <v>616160</v>
      </c>
      <c r="F9025" t="s">
        <v>24196</v>
      </c>
      <c r="G9025" s="7">
        <v>266.25</v>
      </c>
    </row>
    <row r="9026" spans="1:7" x14ac:dyDescent="0.3">
      <c r="A9026" s="310">
        <v>3023502</v>
      </c>
      <c r="B9026" t="s">
        <v>24234</v>
      </c>
      <c r="C9026" t="s">
        <v>24235</v>
      </c>
      <c r="D9026" t="s">
        <v>373</v>
      </c>
      <c r="E9026">
        <v>615130</v>
      </c>
      <c r="F9026" t="s">
        <v>24196</v>
      </c>
      <c r="G9026" s="7">
        <v>-67.069999999999993</v>
      </c>
    </row>
    <row r="9027" spans="1:7" x14ac:dyDescent="0.3">
      <c r="A9027" s="310">
        <v>3023502</v>
      </c>
      <c r="B9027" t="s">
        <v>24234</v>
      </c>
      <c r="C9027" t="s">
        <v>24235</v>
      </c>
      <c r="D9027" t="s">
        <v>371</v>
      </c>
      <c r="E9027">
        <v>615100</v>
      </c>
      <c r="F9027" t="s">
        <v>24196</v>
      </c>
      <c r="G9027" s="7">
        <v>675.58</v>
      </c>
    </row>
    <row r="9028" spans="1:7" x14ac:dyDescent="0.3">
      <c r="A9028" s="310">
        <v>3023502</v>
      </c>
      <c r="B9028" t="s">
        <v>24234</v>
      </c>
      <c r="C9028" t="s">
        <v>24235</v>
      </c>
      <c r="D9028" t="s">
        <v>371</v>
      </c>
      <c r="E9028">
        <v>615100</v>
      </c>
      <c r="F9028" t="s">
        <v>24196</v>
      </c>
      <c r="G9028" s="7">
        <v>-2.69</v>
      </c>
    </row>
    <row r="9029" spans="1:7" x14ac:dyDescent="0.3">
      <c r="A9029" s="310">
        <v>3023502</v>
      </c>
      <c r="B9029" t="s">
        <v>24234</v>
      </c>
      <c r="C9029" t="s">
        <v>24235</v>
      </c>
      <c r="D9029" t="s">
        <v>371</v>
      </c>
      <c r="E9029">
        <v>615100</v>
      </c>
      <c r="F9029" t="s">
        <v>24196</v>
      </c>
      <c r="G9029" s="7">
        <v>-2.69</v>
      </c>
    </row>
    <row r="9030" spans="1:7" x14ac:dyDescent="0.3">
      <c r="A9030" s="310">
        <v>3023502</v>
      </c>
      <c r="B9030" t="s">
        <v>24234</v>
      </c>
      <c r="C9030" t="s">
        <v>24235</v>
      </c>
      <c r="D9030" t="s">
        <v>371</v>
      </c>
      <c r="E9030">
        <v>615100</v>
      </c>
      <c r="F9030" t="s">
        <v>24196</v>
      </c>
      <c r="G9030" s="7">
        <v>-2.69</v>
      </c>
    </row>
    <row r="9031" spans="1:7" x14ac:dyDescent="0.3">
      <c r="A9031" s="310">
        <v>3023502</v>
      </c>
      <c r="B9031" t="s">
        <v>24234</v>
      </c>
      <c r="C9031" t="s">
        <v>24235</v>
      </c>
      <c r="D9031" t="s">
        <v>375</v>
      </c>
      <c r="E9031">
        <v>615140</v>
      </c>
      <c r="F9031" t="s">
        <v>24196</v>
      </c>
      <c r="G9031" s="7">
        <v>-20.3</v>
      </c>
    </row>
    <row r="9032" spans="1:7" x14ac:dyDescent="0.3">
      <c r="A9032" s="310">
        <v>3023502</v>
      </c>
      <c r="B9032" t="s">
        <v>24234</v>
      </c>
      <c r="C9032" t="s">
        <v>24235</v>
      </c>
      <c r="D9032" t="s">
        <v>371</v>
      </c>
      <c r="E9032">
        <v>615100</v>
      </c>
      <c r="F9032" t="s">
        <v>24196</v>
      </c>
      <c r="G9032" s="7">
        <v>-0.01</v>
      </c>
    </row>
    <row r="9033" spans="1:7" x14ac:dyDescent="0.3">
      <c r="A9033" s="310">
        <v>3023502</v>
      </c>
      <c r="B9033" t="s">
        <v>24234</v>
      </c>
      <c r="C9033" t="s">
        <v>24235</v>
      </c>
      <c r="D9033" t="s">
        <v>371</v>
      </c>
      <c r="E9033">
        <v>615100</v>
      </c>
      <c r="F9033" t="s">
        <v>24196</v>
      </c>
      <c r="G9033" s="7">
        <v>1.34</v>
      </c>
    </row>
    <row r="9034" spans="1:7" x14ac:dyDescent="0.3">
      <c r="A9034" s="310">
        <v>3023502</v>
      </c>
      <c r="B9034" t="s">
        <v>24234</v>
      </c>
      <c r="C9034" t="s">
        <v>24235</v>
      </c>
      <c r="D9034" t="s">
        <v>375</v>
      </c>
      <c r="E9034">
        <v>615140</v>
      </c>
      <c r="F9034" t="s">
        <v>24196</v>
      </c>
      <c r="G9034" s="7">
        <v>-0.01</v>
      </c>
    </row>
    <row r="9035" spans="1:7" x14ac:dyDescent="0.3">
      <c r="A9035" s="310">
        <v>3023502</v>
      </c>
      <c r="B9035" t="s">
        <v>24234</v>
      </c>
      <c r="C9035" t="s">
        <v>24235</v>
      </c>
      <c r="D9035" t="s">
        <v>371</v>
      </c>
      <c r="E9035">
        <v>616100</v>
      </c>
      <c r="F9035" t="s">
        <v>24196</v>
      </c>
      <c r="G9035" s="7">
        <v>612.37</v>
      </c>
    </row>
    <row r="9036" spans="1:7" x14ac:dyDescent="0.3">
      <c r="A9036" s="310">
        <v>3023502</v>
      </c>
      <c r="B9036" t="s">
        <v>24234</v>
      </c>
      <c r="C9036" t="s">
        <v>24235</v>
      </c>
      <c r="D9036" t="s">
        <v>373</v>
      </c>
      <c r="E9036">
        <v>615130</v>
      </c>
      <c r="F9036" t="s">
        <v>24196</v>
      </c>
      <c r="G9036" s="7">
        <v>1995.87</v>
      </c>
    </row>
    <row r="9037" spans="1:7" x14ac:dyDescent="0.3">
      <c r="A9037" s="310">
        <v>3023502</v>
      </c>
      <c r="B9037" t="s">
        <v>24234</v>
      </c>
      <c r="C9037" t="s">
        <v>24235</v>
      </c>
      <c r="D9037" t="s">
        <v>375</v>
      </c>
      <c r="E9037">
        <v>615140</v>
      </c>
      <c r="F9037" t="s">
        <v>24196</v>
      </c>
      <c r="G9037" s="7">
        <v>20.3</v>
      </c>
    </row>
    <row r="9038" spans="1:7" x14ac:dyDescent="0.3">
      <c r="A9038" s="310">
        <v>3023502</v>
      </c>
      <c r="B9038" t="s">
        <v>24234</v>
      </c>
      <c r="C9038" t="s">
        <v>24235</v>
      </c>
      <c r="D9038" t="s">
        <v>371</v>
      </c>
      <c r="E9038">
        <v>615100</v>
      </c>
      <c r="F9038" t="s">
        <v>24196</v>
      </c>
      <c r="G9038" s="7">
        <v>1308.95</v>
      </c>
    </row>
    <row r="9039" spans="1:7" x14ac:dyDescent="0.3">
      <c r="A9039" s="310">
        <v>3023502</v>
      </c>
      <c r="B9039" t="s">
        <v>24234</v>
      </c>
      <c r="C9039" t="s">
        <v>24235</v>
      </c>
      <c r="D9039" t="s">
        <v>371</v>
      </c>
      <c r="E9039">
        <v>615100</v>
      </c>
      <c r="F9039" t="s">
        <v>24196</v>
      </c>
      <c r="G9039" s="7">
        <v>4184.17</v>
      </c>
    </row>
    <row r="9040" spans="1:7" x14ac:dyDescent="0.3">
      <c r="A9040" s="310">
        <v>3023502</v>
      </c>
      <c r="B9040" t="s">
        <v>24234</v>
      </c>
      <c r="C9040" t="s">
        <v>24235</v>
      </c>
      <c r="D9040" t="s">
        <v>377</v>
      </c>
      <c r="E9040">
        <v>611120</v>
      </c>
      <c r="F9040" t="s">
        <v>24196</v>
      </c>
      <c r="G9040" s="7">
        <v>49.13</v>
      </c>
    </row>
    <row r="9041" spans="1:7" x14ac:dyDescent="0.3">
      <c r="A9041" s="310">
        <v>3023502</v>
      </c>
      <c r="B9041" t="s">
        <v>24234</v>
      </c>
      <c r="C9041" t="s">
        <v>24235</v>
      </c>
      <c r="D9041" t="s">
        <v>377</v>
      </c>
      <c r="E9041">
        <v>611110</v>
      </c>
      <c r="F9041" t="s">
        <v>24196</v>
      </c>
      <c r="G9041" s="7">
        <v>565.80999999999995</v>
      </c>
    </row>
    <row r="9042" spans="1:7" x14ac:dyDescent="0.3">
      <c r="A9042" s="310">
        <v>3023502</v>
      </c>
      <c r="B9042" t="s">
        <v>24234</v>
      </c>
      <c r="C9042" t="s">
        <v>24235</v>
      </c>
      <c r="D9042" t="s">
        <v>373</v>
      </c>
      <c r="E9042">
        <v>615130</v>
      </c>
      <c r="F9042" t="s">
        <v>24196</v>
      </c>
      <c r="G9042" s="7">
        <v>-40.24</v>
      </c>
    </row>
    <row r="9043" spans="1:7" x14ac:dyDescent="0.3">
      <c r="A9043" s="310">
        <v>3023502</v>
      </c>
      <c r="B9043" t="s">
        <v>24234</v>
      </c>
      <c r="C9043" t="s">
        <v>24235</v>
      </c>
      <c r="D9043" t="s">
        <v>373</v>
      </c>
      <c r="E9043">
        <v>615130</v>
      </c>
      <c r="F9043" t="s">
        <v>24196</v>
      </c>
      <c r="G9043" s="7">
        <v>270</v>
      </c>
    </row>
    <row r="9044" spans="1:7" x14ac:dyDescent="0.3">
      <c r="A9044" s="310">
        <v>3023502</v>
      </c>
      <c r="B9044" t="s">
        <v>24234</v>
      </c>
      <c r="C9044" t="s">
        <v>24235</v>
      </c>
      <c r="D9044" t="s">
        <v>374</v>
      </c>
      <c r="E9044">
        <v>616120</v>
      </c>
      <c r="F9044" t="s">
        <v>24196</v>
      </c>
      <c r="G9044" s="7">
        <v>86</v>
      </c>
    </row>
    <row r="9045" spans="1:7" x14ac:dyDescent="0.3">
      <c r="A9045" s="310">
        <v>3023502</v>
      </c>
      <c r="B9045" t="s">
        <v>24234</v>
      </c>
      <c r="C9045" t="s">
        <v>24235</v>
      </c>
      <c r="D9045" t="s">
        <v>371</v>
      </c>
      <c r="E9045">
        <v>615100</v>
      </c>
      <c r="F9045" t="s">
        <v>24196</v>
      </c>
      <c r="G9045" s="7">
        <v>67.489999999999995</v>
      </c>
    </row>
    <row r="9046" spans="1:7" x14ac:dyDescent="0.3">
      <c r="A9046" s="310">
        <v>3023502</v>
      </c>
      <c r="B9046" t="s">
        <v>24234</v>
      </c>
      <c r="C9046" t="s">
        <v>24235</v>
      </c>
      <c r="D9046" t="s">
        <v>371</v>
      </c>
      <c r="E9046">
        <v>616100</v>
      </c>
      <c r="F9046" t="s">
        <v>24196</v>
      </c>
      <c r="G9046" s="7">
        <v>1267.3</v>
      </c>
    </row>
    <row r="9047" spans="1:7" x14ac:dyDescent="0.3">
      <c r="A9047" s="310">
        <v>3023502</v>
      </c>
      <c r="B9047" t="s">
        <v>24234</v>
      </c>
      <c r="C9047" t="s">
        <v>24235</v>
      </c>
      <c r="D9047" t="s">
        <v>375</v>
      </c>
      <c r="E9047">
        <v>615140</v>
      </c>
      <c r="F9047" t="s">
        <v>24196</v>
      </c>
      <c r="G9047" s="7">
        <v>-20.3</v>
      </c>
    </row>
    <row r="9048" spans="1:7" x14ac:dyDescent="0.3">
      <c r="A9048" s="310">
        <v>3023502</v>
      </c>
      <c r="B9048" t="s">
        <v>24234</v>
      </c>
      <c r="C9048" t="s">
        <v>24235</v>
      </c>
      <c r="D9048" t="s">
        <v>371</v>
      </c>
      <c r="E9048">
        <v>617100</v>
      </c>
      <c r="F9048" t="s">
        <v>24196</v>
      </c>
      <c r="G9048" s="7">
        <v>394.03</v>
      </c>
    </row>
    <row r="9049" spans="1:7" x14ac:dyDescent="0.3">
      <c r="A9049" s="310">
        <v>3023502</v>
      </c>
      <c r="B9049" t="s">
        <v>24234</v>
      </c>
      <c r="C9049" t="s">
        <v>24235</v>
      </c>
      <c r="D9049" t="s">
        <v>375</v>
      </c>
      <c r="E9049">
        <v>615140</v>
      </c>
      <c r="F9049" t="s">
        <v>24196</v>
      </c>
      <c r="G9049" s="7">
        <v>20.3</v>
      </c>
    </row>
    <row r="9050" spans="1:7" x14ac:dyDescent="0.3">
      <c r="A9050" s="310">
        <v>3023502</v>
      </c>
      <c r="B9050" t="s">
        <v>24234</v>
      </c>
      <c r="C9050" t="s">
        <v>24235</v>
      </c>
      <c r="D9050" t="s">
        <v>373</v>
      </c>
      <c r="E9050">
        <v>616160</v>
      </c>
      <c r="F9050" t="s">
        <v>24196</v>
      </c>
      <c r="G9050" s="7">
        <v>239.25</v>
      </c>
    </row>
    <row r="9051" spans="1:7" x14ac:dyDescent="0.3">
      <c r="A9051" s="310">
        <v>3023502</v>
      </c>
      <c r="B9051" t="s">
        <v>24234</v>
      </c>
      <c r="C9051" t="s">
        <v>24235</v>
      </c>
      <c r="D9051" t="s">
        <v>373</v>
      </c>
      <c r="E9051">
        <v>615130</v>
      </c>
      <c r="F9051" t="s">
        <v>24196</v>
      </c>
      <c r="G9051" s="7">
        <v>40.24</v>
      </c>
    </row>
    <row r="9052" spans="1:7" x14ac:dyDescent="0.3">
      <c r="A9052" s="310">
        <v>3023502</v>
      </c>
      <c r="B9052" t="s">
        <v>24234</v>
      </c>
      <c r="C9052" t="s">
        <v>24235</v>
      </c>
      <c r="D9052" t="s">
        <v>371</v>
      </c>
      <c r="E9052">
        <v>615100</v>
      </c>
      <c r="F9052" t="s">
        <v>24196</v>
      </c>
      <c r="G9052" s="7">
        <v>2699.7</v>
      </c>
    </row>
    <row r="9053" spans="1:7" x14ac:dyDescent="0.3">
      <c r="A9053" s="310">
        <v>3023502</v>
      </c>
      <c r="B9053" t="s">
        <v>24234</v>
      </c>
      <c r="C9053" t="s">
        <v>24235</v>
      </c>
      <c r="D9053" t="s">
        <v>371</v>
      </c>
      <c r="E9053">
        <v>615100</v>
      </c>
      <c r="F9053" t="s">
        <v>24196</v>
      </c>
      <c r="G9053" s="7">
        <v>441.33</v>
      </c>
    </row>
    <row r="9054" spans="1:7" x14ac:dyDescent="0.3">
      <c r="A9054" s="310">
        <v>3023502</v>
      </c>
      <c r="B9054" t="s">
        <v>24234</v>
      </c>
      <c r="C9054" t="s">
        <v>24235</v>
      </c>
      <c r="D9054" t="s">
        <v>375</v>
      </c>
      <c r="E9054">
        <v>615140</v>
      </c>
      <c r="F9054" t="s">
        <v>24196</v>
      </c>
      <c r="G9054" s="7">
        <v>-20.3</v>
      </c>
    </row>
    <row r="9055" spans="1:7" x14ac:dyDescent="0.3">
      <c r="A9055" s="310">
        <v>3023502</v>
      </c>
      <c r="B9055" t="s">
        <v>24234</v>
      </c>
      <c r="C9055" t="s">
        <v>24235</v>
      </c>
      <c r="D9055" t="s">
        <v>373</v>
      </c>
      <c r="E9055">
        <v>616160</v>
      </c>
      <c r="F9055" t="s">
        <v>24196</v>
      </c>
      <c r="G9055" s="7">
        <v>173.78</v>
      </c>
    </row>
    <row r="9056" spans="1:7" x14ac:dyDescent="0.3">
      <c r="A9056" s="310">
        <v>3023502</v>
      </c>
      <c r="B9056" t="s">
        <v>24234</v>
      </c>
      <c r="C9056" t="s">
        <v>24235</v>
      </c>
      <c r="D9056" t="s">
        <v>371</v>
      </c>
      <c r="E9056">
        <v>615100</v>
      </c>
      <c r="F9056" t="s">
        <v>24196</v>
      </c>
      <c r="G9056" s="7">
        <v>-134.97</v>
      </c>
    </row>
    <row r="9057" spans="1:7" x14ac:dyDescent="0.3">
      <c r="A9057" s="310">
        <v>3023502</v>
      </c>
      <c r="B9057" t="s">
        <v>24234</v>
      </c>
      <c r="C9057" t="s">
        <v>24235</v>
      </c>
      <c r="D9057" t="s">
        <v>373</v>
      </c>
      <c r="E9057">
        <v>615130</v>
      </c>
      <c r="F9057" t="s">
        <v>24196</v>
      </c>
      <c r="G9057" s="7">
        <v>2012.02</v>
      </c>
    </row>
    <row r="9058" spans="1:7" x14ac:dyDescent="0.3">
      <c r="A9058" s="310">
        <v>3023502</v>
      </c>
      <c r="B9058" t="s">
        <v>24234</v>
      </c>
      <c r="C9058" t="s">
        <v>24235</v>
      </c>
      <c r="D9058" t="s">
        <v>371</v>
      </c>
      <c r="E9058">
        <v>615100</v>
      </c>
      <c r="F9058" t="s">
        <v>24196</v>
      </c>
      <c r="G9058" s="7">
        <v>748.72</v>
      </c>
    </row>
    <row r="9059" spans="1:7" x14ac:dyDescent="0.3">
      <c r="A9059" s="310">
        <v>3023502</v>
      </c>
      <c r="B9059" t="s">
        <v>24234</v>
      </c>
      <c r="C9059" t="s">
        <v>24235</v>
      </c>
      <c r="D9059" t="s">
        <v>371</v>
      </c>
      <c r="E9059">
        <v>615100</v>
      </c>
      <c r="F9059" t="s">
        <v>24196</v>
      </c>
      <c r="G9059" s="7">
        <v>-688.82</v>
      </c>
    </row>
    <row r="9060" spans="1:7" x14ac:dyDescent="0.3">
      <c r="A9060" s="310">
        <v>3023502</v>
      </c>
      <c r="B9060" t="s">
        <v>24234</v>
      </c>
      <c r="C9060" t="s">
        <v>24235</v>
      </c>
      <c r="D9060" t="s">
        <v>373</v>
      </c>
      <c r="E9060">
        <v>615130</v>
      </c>
      <c r="F9060" t="s">
        <v>24196</v>
      </c>
      <c r="G9060" s="7">
        <v>445.74</v>
      </c>
    </row>
    <row r="9061" spans="1:7" x14ac:dyDescent="0.3">
      <c r="A9061" s="310">
        <v>3023502</v>
      </c>
      <c r="B9061" t="s">
        <v>24234</v>
      </c>
      <c r="C9061" t="s">
        <v>24235</v>
      </c>
      <c r="D9061" t="s">
        <v>373</v>
      </c>
      <c r="E9061">
        <v>617150</v>
      </c>
      <c r="F9061" t="s">
        <v>24196</v>
      </c>
      <c r="G9061" s="7">
        <v>410.45</v>
      </c>
    </row>
    <row r="9062" spans="1:7" x14ac:dyDescent="0.3">
      <c r="A9062" s="310">
        <v>3023502</v>
      </c>
      <c r="B9062" t="s">
        <v>24234</v>
      </c>
      <c r="C9062" t="s">
        <v>24235</v>
      </c>
      <c r="D9062" t="s">
        <v>371</v>
      </c>
      <c r="E9062">
        <v>616100</v>
      </c>
      <c r="F9062" t="s">
        <v>24196</v>
      </c>
      <c r="G9062" s="7">
        <v>77.83</v>
      </c>
    </row>
    <row r="9063" spans="1:7" x14ac:dyDescent="0.3">
      <c r="A9063" s="310">
        <v>3023502</v>
      </c>
      <c r="B9063" t="s">
        <v>24234</v>
      </c>
      <c r="C9063" t="s">
        <v>24235</v>
      </c>
      <c r="D9063" t="s">
        <v>373</v>
      </c>
      <c r="E9063">
        <v>616160</v>
      </c>
      <c r="F9063" t="s">
        <v>24196</v>
      </c>
      <c r="G9063" s="7">
        <v>239.25</v>
      </c>
    </row>
    <row r="9064" spans="1:7" x14ac:dyDescent="0.3">
      <c r="A9064" s="310">
        <v>3023502</v>
      </c>
      <c r="B9064" t="s">
        <v>24234</v>
      </c>
      <c r="C9064" t="s">
        <v>24235</v>
      </c>
      <c r="D9064" t="s">
        <v>371</v>
      </c>
      <c r="E9064">
        <v>615100</v>
      </c>
      <c r="F9064" t="s">
        <v>24196</v>
      </c>
      <c r="G9064" s="7">
        <v>3360.17</v>
      </c>
    </row>
    <row r="9065" spans="1:7" x14ac:dyDescent="0.3">
      <c r="A9065" s="310">
        <v>3023502</v>
      </c>
      <c r="B9065" t="s">
        <v>24234</v>
      </c>
      <c r="C9065" t="s">
        <v>24235</v>
      </c>
      <c r="D9065" t="s">
        <v>373</v>
      </c>
      <c r="E9065">
        <v>616160</v>
      </c>
      <c r="F9065" t="s">
        <v>24196</v>
      </c>
      <c r="G9065" s="7">
        <v>99.07</v>
      </c>
    </row>
    <row r="9066" spans="1:7" x14ac:dyDescent="0.3">
      <c r="A9066" s="310">
        <v>3023502</v>
      </c>
      <c r="B9066" t="s">
        <v>24234</v>
      </c>
      <c r="C9066" t="s">
        <v>24235</v>
      </c>
      <c r="D9066" t="s">
        <v>375</v>
      </c>
      <c r="E9066">
        <v>617130</v>
      </c>
      <c r="F9066" t="s">
        <v>24196</v>
      </c>
      <c r="G9066" s="7">
        <v>389.84</v>
      </c>
    </row>
    <row r="9067" spans="1:7" x14ac:dyDescent="0.3">
      <c r="A9067" s="310">
        <v>3023502</v>
      </c>
      <c r="B9067" t="s">
        <v>24234</v>
      </c>
      <c r="C9067" t="s">
        <v>24235</v>
      </c>
      <c r="D9067" t="s">
        <v>373</v>
      </c>
      <c r="E9067">
        <v>617150</v>
      </c>
      <c r="F9067" t="s">
        <v>24196</v>
      </c>
      <c r="G9067" s="7">
        <v>219.81</v>
      </c>
    </row>
    <row r="9068" spans="1:7" x14ac:dyDescent="0.3">
      <c r="A9068" s="310">
        <v>3023502</v>
      </c>
      <c r="B9068" t="s">
        <v>24234</v>
      </c>
      <c r="C9068" t="s">
        <v>24235</v>
      </c>
      <c r="D9068" t="s">
        <v>371</v>
      </c>
      <c r="E9068">
        <v>615100</v>
      </c>
      <c r="F9068" t="s">
        <v>24196</v>
      </c>
      <c r="G9068" s="7">
        <v>441.33</v>
      </c>
    </row>
    <row r="9069" spans="1:7" x14ac:dyDescent="0.3">
      <c r="A9069" s="310">
        <v>3023502</v>
      </c>
      <c r="B9069" t="s">
        <v>24234</v>
      </c>
      <c r="C9069" t="s">
        <v>24235</v>
      </c>
      <c r="D9069" t="s">
        <v>375</v>
      </c>
      <c r="E9069">
        <v>616130</v>
      </c>
      <c r="F9069" t="s">
        <v>24196</v>
      </c>
      <c r="G9069" s="7">
        <v>210.02</v>
      </c>
    </row>
    <row r="9070" spans="1:7" x14ac:dyDescent="0.3">
      <c r="A9070" s="310">
        <v>3023502</v>
      </c>
      <c r="B9070" t="s">
        <v>24234</v>
      </c>
      <c r="C9070" t="s">
        <v>24235</v>
      </c>
      <c r="D9070" t="s">
        <v>371</v>
      </c>
      <c r="E9070">
        <v>615100</v>
      </c>
      <c r="F9070" t="s">
        <v>24196</v>
      </c>
      <c r="G9070" s="7">
        <v>-134.97</v>
      </c>
    </row>
    <row r="9071" spans="1:7" x14ac:dyDescent="0.3">
      <c r="A9071" s="310">
        <v>3023502</v>
      </c>
      <c r="B9071" t="s">
        <v>24234</v>
      </c>
      <c r="C9071" t="s">
        <v>24235</v>
      </c>
      <c r="D9071" t="s">
        <v>371</v>
      </c>
      <c r="E9071">
        <v>615100</v>
      </c>
      <c r="F9071" t="s">
        <v>24196</v>
      </c>
      <c r="G9071" s="7">
        <v>-134.97</v>
      </c>
    </row>
    <row r="9072" spans="1:7" x14ac:dyDescent="0.3">
      <c r="A9072" s="310">
        <v>3023502</v>
      </c>
      <c r="B9072" t="s">
        <v>24234</v>
      </c>
      <c r="C9072" t="s">
        <v>24235</v>
      </c>
      <c r="D9072" t="s">
        <v>371</v>
      </c>
      <c r="E9072">
        <v>615100</v>
      </c>
      <c r="F9072" t="s">
        <v>24196</v>
      </c>
      <c r="G9072" s="7">
        <v>-0.01</v>
      </c>
    </row>
    <row r="9073" spans="1:7" x14ac:dyDescent="0.3">
      <c r="A9073" s="310">
        <v>3023502</v>
      </c>
      <c r="B9073" t="s">
        <v>24234</v>
      </c>
      <c r="C9073" t="s">
        <v>24235</v>
      </c>
      <c r="D9073" t="s">
        <v>373</v>
      </c>
      <c r="E9073">
        <v>615130</v>
      </c>
      <c r="F9073" t="s">
        <v>24196</v>
      </c>
      <c r="G9073" s="7">
        <v>2012.02</v>
      </c>
    </row>
    <row r="9074" spans="1:7" x14ac:dyDescent="0.3">
      <c r="A9074" s="310">
        <v>3023502</v>
      </c>
      <c r="B9074" t="s">
        <v>24234</v>
      </c>
      <c r="C9074" t="s">
        <v>24235</v>
      </c>
      <c r="D9074" t="s">
        <v>373</v>
      </c>
      <c r="E9074">
        <v>616160</v>
      </c>
      <c r="F9074" t="s">
        <v>24196</v>
      </c>
      <c r="G9074" s="7">
        <v>234.35</v>
      </c>
    </row>
    <row r="9075" spans="1:7" x14ac:dyDescent="0.3">
      <c r="A9075" s="310">
        <v>3023502</v>
      </c>
      <c r="B9075" t="s">
        <v>24234</v>
      </c>
      <c r="C9075" t="s">
        <v>24235</v>
      </c>
      <c r="D9075" t="s">
        <v>371</v>
      </c>
      <c r="E9075">
        <v>615100</v>
      </c>
      <c r="F9075" t="s">
        <v>24196</v>
      </c>
      <c r="G9075" s="7">
        <v>-2.69</v>
      </c>
    </row>
    <row r="9076" spans="1:7" x14ac:dyDescent="0.3">
      <c r="A9076" s="310">
        <v>3023502</v>
      </c>
      <c r="B9076" t="s">
        <v>24234</v>
      </c>
      <c r="C9076" t="s">
        <v>24235</v>
      </c>
      <c r="D9076" t="s">
        <v>373</v>
      </c>
      <c r="E9076">
        <v>616160</v>
      </c>
      <c r="F9076" t="s">
        <v>24196</v>
      </c>
      <c r="G9076" s="7">
        <v>36.840000000000003</v>
      </c>
    </row>
    <row r="9077" spans="1:7" x14ac:dyDescent="0.3">
      <c r="A9077" s="310">
        <v>3023502</v>
      </c>
      <c r="B9077" t="s">
        <v>24234</v>
      </c>
      <c r="C9077" t="s">
        <v>24235</v>
      </c>
      <c r="D9077" t="s">
        <v>373</v>
      </c>
      <c r="E9077">
        <v>617150</v>
      </c>
      <c r="F9077" t="s">
        <v>24196</v>
      </c>
      <c r="G9077" s="7">
        <v>410.45</v>
      </c>
    </row>
    <row r="9078" spans="1:7" x14ac:dyDescent="0.3">
      <c r="A9078" s="310">
        <v>3023502</v>
      </c>
      <c r="B9078" t="s">
        <v>24234</v>
      </c>
      <c r="C9078" t="s">
        <v>24235</v>
      </c>
      <c r="D9078" t="s">
        <v>371</v>
      </c>
      <c r="E9078">
        <v>617100</v>
      </c>
      <c r="F9078" t="s">
        <v>24196</v>
      </c>
      <c r="G9078" s="7">
        <v>1338.26</v>
      </c>
    </row>
    <row r="9079" spans="1:7" x14ac:dyDescent="0.3">
      <c r="A9079" s="310">
        <v>3023502</v>
      </c>
      <c r="B9079" t="s">
        <v>24234</v>
      </c>
      <c r="C9079" t="s">
        <v>24235</v>
      </c>
      <c r="D9079" t="s">
        <v>373</v>
      </c>
      <c r="E9079">
        <v>615130</v>
      </c>
      <c r="F9079" t="s">
        <v>24196</v>
      </c>
      <c r="G9079" s="7">
        <v>2012.02</v>
      </c>
    </row>
    <row r="9080" spans="1:7" x14ac:dyDescent="0.3">
      <c r="A9080" s="310">
        <v>3023502</v>
      </c>
      <c r="B9080" t="s">
        <v>24234</v>
      </c>
      <c r="C9080" t="s">
        <v>24235</v>
      </c>
      <c r="D9080" t="s">
        <v>371</v>
      </c>
      <c r="E9080">
        <v>615100</v>
      </c>
      <c r="F9080" t="s">
        <v>24196</v>
      </c>
      <c r="G9080" s="7">
        <v>-134.97</v>
      </c>
    </row>
    <row r="9081" spans="1:7" x14ac:dyDescent="0.3">
      <c r="A9081" s="310">
        <v>3023502</v>
      </c>
      <c r="B9081" t="s">
        <v>24234</v>
      </c>
      <c r="C9081" t="s">
        <v>24235</v>
      </c>
      <c r="D9081" t="s">
        <v>371</v>
      </c>
      <c r="E9081">
        <v>615100</v>
      </c>
      <c r="F9081" t="s">
        <v>24196</v>
      </c>
      <c r="G9081" s="7">
        <v>-861.03</v>
      </c>
    </row>
    <row r="9082" spans="1:7" x14ac:dyDescent="0.3">
      <c r="A9082" s="310">
        <v>3023502</v>
      </c>
      <c r="B9082" t="s">
        <v>24234</v>
      </c>
      <c r="C9082" t="s">
        <v>24235</v>
      </c>
      <c r="D9082" t="s">
        <v>375</v>
      </c>
      <c r="E9082">
        <v>615140</v>
      </c>
      <c r="F9082" t="s">
        <v>24196</v>
      </c>
      <c r="G9082" s="7">
        <v>20.3</v>
      </c>
    </row>
    <row r="9083" spans="1:7" x14ac:dyDescent="0.3">
      <c r="A9083" s="310">
        <v>3023502</v>
      </c>
      <c r="B9083" t="s">
        <v>24234</v>
      </c>
      <c r="C9083" t="s">
        <v>24235</v>
      </c>
      <c r="D9083" t="s">
        <v>375</v>
      </c>
      <c r="E9083">
        <v>615140</v>
      </c>
      <c r="F9083" t="s">
        <v>24196</v>
      </c>
      <c r="G9083" s="7">
        <v>-20.3</v>
      </c>
    </row>
    <row r="9084" spans="1:7" x14ac:dyDescent="0.3">
      <c r="A9084" s="310">
        <v>3023502</v>
      </c>
      <c r="B9084" t="s">
        <v>24234</v>
      </c>
      <c r="C9084" t="s">
        <v>24235</v>
      </c>
      <c r="D9084" t="s">
        <v>375</v>
      </c>
      <c r="E9084">
        <v>615140</v>
      </c>
      <c r="F9084" t="s">
        <v>24196</v>
      </c>
      <c r="G9084" s="7">
        <v>20.3</v>
      </c>
    </row>
    <row r="9085" spans="1:7" x14ac:dyDescent="0.3">
      <c r="A9085" s="310">
        <v>3023502</v>
      </c>
      <c r="B9085" t="s">
        <v>24234</v>
      </c>
      <c r="C9085" t="s">
        <v>24235</v>
      </c>
      <c r="D9085" t="s">
        <v>375</v>
      </c>
      <c r="E9085">
        <v>615140</v>
      </c>
      <c r="F9085" t="s">
        <v>24196</v>
      </c>
      <c r="G9085" s="7">
        <v>20.3</v>
      </c>
    </row>
    <row r="9086" spans="1:7" x14ac:dyDescent="0.3">
      <c r="A9086" s="310">
        <v>3023502</v>
      </c>
      <c r="B9086" t="s">
        <v>24234</v>
      </c>
      <c r="C9086" t="s">
        <v>24235</v>
      </c>
      <c r="D9086" t="s">
        <v>373</v>
      </c>
      <c r="E9086">
        <v>616160</v>
      </c>
      <c r="F9086" t="s">
        <v>24196</v>
      </c>
      <c r="G9086" s="7">
        <v>297.64999999999998</v>
      </c>
    </row>
    <row r="9087" spans="1:7" x14ac:dyDescent="0.3">
      <c r="A9087" s="310">
        <v>3023502</v>
      </c>
      <c r="B9087" t="s">
        <v>24234</v>
      </c>
      <c r="C9087" t="s">
        <v>24235</v>
      </c>
      <c r="D9087" t="s">
        <v>371</v>
      </c>
      <c r="E9087">
        <v>615100</v>
      </c>
      <c r="F9087" t="s">
        <v>24196</v>
      </c>
      <c r="G9087" s="7">
        <v>-31.61</v>
      </c>
    </row>
    <row r="9088" spans="1:7" x14ac:dyDescent="0.3">
      <c r="A9088" s="310">
        <v>3023502</v>
      </c>
      <c r="B9088" t="s">
        <v>24234</v>
      </c>
      <c r="C9088" t="s">
        <v>24235</v>
      </c>
      <c r="D9088" t="s">
        <v>373</v>
      </c>
      <c r="E9088">
        <v>616160</v>
      </c>
      <c r="F9088" t="s">
        <v>24196</v>
      </c>
      <c r="G9088" s="7">
        <v>245.88</v>
      </c>
    </row>
    <row r="9089" spans="1:7" x14ac:dyDescent="0.3">
      <c r="A9089" s="310">
        <v>3023502</v>
      </c>
      <c r="B9089" t="s">
        <v>24234</v>
      </c>
      <c r="C9089" t="s">
        <v>24235</v>
      </c>
      <c r="D9089" t="s">
        <v>371</v>
      </c>
      <c r="E9089">
        <v>616100</v>
      </c>
      <c r="F9089" t="s">
        <v>24196</v>
      </c>
      <c r="G9089" s="7">
        <v>143.53</v>
      </c>
    </row>
    <row r="9090" spans="1:7" x14ac:dyDescent="0.3">
      <c r="A9090" s="310">
        <v>3023502</v>
      </c>
      <c r="B9090" t="s">
        <v>24234</v>
      </c>
      <c r="C9090" t="s">
        <v>24235</v>
      </c>
      <c r="D9090" t="s">
        <v>371</v>
      </c>
      <c r="E9090">
        <v>616100</v>
      </c>
      <c r="F9090" t="s">
        <v>24196</v>
      </c>
      <c r="G9090" s="7">
        <v>654.5</v>
      </c>
    </row>
    <row r="9091" spans="1:7" x14ac:dyDescent="0.3">
      <c r="A9091" s="310">
        <v>3023502</v>
      </c>
      <c r="B9091" t="s">
        <v>24234</v>
      </c>
      <c r="C9091" t="s">
        <v>24235</v>
      </c>
      <c r="D9091" t="s">
        <v>373</v>
      </c>
      <c r="E9091">
        <v>615130</v>
      </c>
      <c r="F9091" t="s">
        <v>24196</v>
      </c>
      <c r="G9091" s="7">
        <v>0.01</v>
      </c>
    </row>
    <row r="9092" spans="1:7" x14ac:dyDescent="0.3">
      <c r="A9092" s="310">
        <v>3023502</v>
      </c>
      <c r="B9092" t="s">
        <v>24234</v>
      </c>
      <c r="C9092" t="s">
        <v>24235</v>
      </c>
      <c r="D9092" t="s">
        <v>371</v>
      </c>
      <c r="E9092">
        <v>615100</v>
      </c>
      <c r="F9092" t="s">
        <v>24196</v>
      </c>
      <c r="G9092" s="7">
        <v>-134.97</v>
      </c>
    </row>
    <row r="9093" spans="1:7" x14ac:dyDescent="0.3">
      <c r="A9093" s="310">
        <v>3023502</v>
      </c>
      <c r="B9093" t="s">
        <v>24234</v>
      </c>
      <c r="C9093" t="s">
        <v>24235</v>
      </c>
      <c r="D9093" t="s">
        <v>373</v>
      </c>
      <c r="E9093">
        <v>616160</v>
      </c>
      <c r="F9093" t="s">
        <v>24196</v>
      </c>
      <c r="G9093" s="7">
        <v>234.35</v>
      </c>
    </row>
    <row r="9094" spans="1:7" x14ac:dyDescent="0.3">
      <c r="A9094" s="310">
        <v>3023502</v>
      </c>
      <c r="B9094" t="s">
        <v>24234</v>
      </c>
      <c r="C9094" t="s">
        <v>24235</v>
      </c>
      <c r="D9094" t="s">
        <v>373</v>
      </c>
      <c r="E9094">
        <v>615130</v>
      </c>
      <c r="F9094" t="s">
        <v>24196</v>
      </c>
      <c r="G9094" s="7">
        <v>1979.33</v>
      </c>
    </row>
    <row r="9095" spans="1:7" x14ac:dyDescent="0.3">
      <c r="A9095" s="310">
        <v>3023502</v>
      </c>
      <c r="B9095" t="s">
        <v>24234</v>
      </c>
      <c r="C9095" t="s">
        <v>24235</v>
      </c>
      <c r="D9095" t="s">
        <v>373</v>
      </c>
      <c r="E9095">
        <v>615130</v>
      </c>
      <c r="F9095" t="s">
        <v>24196</v>
      </c>
      <c r="G9095" s="7">
        <v>2012.02</v>
      </c>
    </row>
    <row r="9096" spans="1:7" x14ac:dyDescent="0.3">
      <c r="A9096" s="310">
        <v>3023502</v>
      </c>
      <c r="B9096" t="s">
        <v>24234</v>
      </c>
      <c r="C9096" t="s">
        <v>24235</v>
      </c>
      <c r="D9096" t="s">
        <v>374</v>
      </c>
      <c r="E9096">
        <v>616120</v>
      </c>
      <c r="F9096" t="s">
        <v>24196</v>
      </c>
      <c r="G9096" s="7">
        <v>343.12</v>
      </c>
    </row>
    <row r="9097" spans="1:7" x14ac:dyDescent="0.3">
      <c r="A9097" s="310">
        <v>3023502</v>
      </c>
      <c r="B9097" t="s">
        <v>24234</v>
      </c>
      <c r="C9097" t="s">
        <v>24235</v>
      </c>
      <c r="D9097" t="s">
        <v>373</v>
      </c>
      <c r="E9097">
        <v>615130</v>
      </c>
      <c r="F9097" t="s">
        <v>24196</v>
      </c>
      <c r="G9097" s="7">
        <v>2012.02</v>
      </c>
    </row>
    <row r="9098" spans="1:7" x14ac:dyDescent="0.3">
      <c r="A9098" s="310">
        <v>3023502</v>
      </c>
      <c r="B9098" t="s">
        <v>24234</v>
      </c>
      <c r="C9098" t="s">
        <v>24235</v>
      </c>
      <c r="D9098" t="s">
        <v>375</v>
      </c>
      <c r="E9098">
        <v>615140</v>
      </c>
      <c r="F9098" t="s">
        <v>24196</v>
      </c>
      <c r="G9098" s="7">
        <v>20.3</v>
      </c>
    </row>
    <row r="9099" spans="1:7" x14ac:dyDescent="0.3">
      <c r="A9099" s="310">
        <v>3023502</v>
      </c>
      <c r="B9099" t="s">
        <v>24234</v>
      </c>
      <c r="C9099" t="s">
        <v>24235</v>
      </c>
      <c r="D9099" t="s">
        <v>373</v>
      </c>
      <c r="E9099">
        <v>617150</v>
      </c>
      <c r="F9099" t="s">
        <v>24196</v>
      </c>
      <c r="G9099" s="7">
        <v>246.27</v>
      </c>
    </row>
    <row r="9100" spans="1:7" x14ac:dyDescent="0.3">
      <c r="A9100" s="310">
        <v>3023502</v>
      </c>
      <c r="B9100" t="s">
        <v>24234</v>
      </c>
      <c r="C9100" t="s">
        <v>24235</v>
      </c>
      <c r="D9100" t="s">
        <v>371</v>
      </c>
      <c r="E9100">
        <v>615100</v>
      </c>
      <c r="F9100" t="s">
        <v>24196</v>
      </c>
      <c r="G9100" s="7">
        <v>1.59</v>
      </c>
    </row>
    <row r="9101" spans="1:7" x14ac:dyDescent="0.3">
      <c r="A9101" s="310">
        <v>3023504</v>
      </c>
      <c r="B9101" t="s">
        <v>24236</v>
      </c>
      <c r="C9101" t="s">
        <v>734</v>
      </c>
      <c r="D9101" t="s">
        <v>377</v>
      </c>
      <c r="E9101">
        <v>611120</v>
      </c>
      <c r="F9101" t="s">
        <v>24196</v>
      </c>
      <c r="G9101" s="7">
        <v>18.46</v>
      </c>
    </row>
    <row r="9102" spans="1:7" x14ac:dyDescent="0.3">
      <c r="A9102" s="310">
        <v>3023504</v>
      </c>
      <c r="B9102" t="s">
        <v>24236</v>
      </c>
      <c r="C9102" t="s">
        <v>734</v>
      </c>
      <c r="D9102" t="s">
        <v>374</v>
      </c>
      <c r="E9102">
        <v>616120</v>
      </c>
      <c r="F9102" t="s">
        <v>24196</v>
      </c>
      <c r="G9102" s="7">
        <v>25.8</v>
      </c>
    </row>
    <row r="9103" spans="1:7" x14ac:dyDescent="0.3">
      <c r="A9103" s="310">
        <v>3023504</v>
      </c>
      <c r="B9103" t="s">
        <v>24236</v>
      </c>
      <c r="C9103" t="s">
        <v>734</v>
      </c>
      <c r="D9103" t="s">
        <v>373</v>
      </c>
      <c r="E9103">
        <v>617150</v>
      </c>
      <c r="F9103" t="s">
        <v>24196</v>
      </c>
      <c r="G9103" s="7">
        <v>261.36</v>
      </c>
    </row>
    <row r="9104" spans="1:7" x14ac:dyDescent="0.3">
      <c r="A9104" s="310">
        <v>3023504</v>
      </c>
      <c r="B9104" t="s">
        <v>24236</v>
      </c>
      <c r="C9104" t="s">
        <v>734</v>
      </c>
      <c r="D9104" t="s">
        <v>373</v>
      </c>
      <c r="E9104">
        <v>616160</v>
      </c>
      <c r="F9104" t="s">
        <v>24196</v>
      </c>
      <c r="G9104" s="7">
        <v>81.61</v>
      </c>
    </row>
    <row r="9105" spans="1:7" x14ac:dyDescent="0.3">
      <c r="A9105" s="310">
        <v>3023504</v>
      </c>
      <c r="B9105" t="s">
        <v>24236</v>
      </c>
      <c r="C9105" t="s">
        <v>734</v>
      </c>
      <c r="D9105" t="s">
        <v>371</v>
      </c>
      <c r="E9105">
        <v>617100</v>
      </c>
      <c r="F9105" t="s">
        <v>24196</v>
      </c>
      <c r="G9105" s="7">
        <v>720.01</v>
      </c>
    </row>
    <row r="9106" spans="1:7" x14ac:dyDescent="0.3">
      <c r="A9106" s="310">
        <v>3023504</v>
      </c>
      <c r="B9106" t="s">
        <v>24236</v>
      </c>
      <c r="C9106" t="s">
        <v>734</v>
      </c>
      <c r="D9106" t="s">
        <v>374</v>
      </c>
      <c r="E9106">
        <v>617120</v>
      </c>
      <c r="F9106" t="s">
        <v>24196</v>
      </c>
      <c r="G9106" s="7">
        <v>150.19999999999999</v>
      </c>
    </row>
    <row r="9107" spans="1:7" x14ac:dyDescent="0.3">
      <c r="A9107" s="310">
        <v>3023504</v>
      </c>
      <c r="B9107" t="s">
        <v>24236</v>
      </c>
      <c r="C9107" t="s">
        <v>734</v>
      </c>
      <c r="D9107" t="s">
        <v>373</v>
      </c>
      <c r="E9107">
        <v>617150</v>
      </c>
      <c r="F9107" t="s">
        <v>24196</v>
      </c>
      <c r="G9107" s="7">
        <v>234.29</v>
      </c>
    </row>
    <row r="9108" spans="1:7" x14ac:dyDescent="0.3">
      <c r="A9108" s="310">
        <v>3023504</v>
      </c>
      <c r="B9108" t="s">
        <v>24236</v>
      </c>
      <c r="C9108" t="s">
        <v>734</v>
      </c>
      <c r="D9108" t="s">
        <v>373</v>
      </c>
      <c r="E9108">
        <v>615130</v>
      </c>
      <c r="F9108" t="s">
        <v>24196</v>
      </c>
      <c r="G9108" s="7">
        <v>2366.4699999999998</v>
      </c>
    </row>
    <row r="9109" spans="1:7" x14ac:dyDescent="0.3">
      <c r="A9109" s="310">
        <v>3023504</v>
      </c>
      <c r="B9109" t="s">
        <v>24236</v>
      </c>
      <c r="C9109" t="s">
        <v>734</v>
      </c>
      <c r="D9109" t="s">
        <v>373</v>
      </c>
      <c r="E9109">
        <v>615130</v>
      </c>
      <c r="F9109" t="s">
        <v>24196</v>
      </c>
      <c r="G9109" s="7">
        <v>1534.26</v>
      </c>
    </row>
    <row r="9110" spans="1:7" x14ac:dyDescent="0.3">
      <c r="A9110" s="310">
        <v>3023504</v>
      </c>
      <c r="B9110" t="s">
        <v>24236</v>
      </c>
      <c r="C9110" t="s">
        <v>734</v>
      </c>
      <c r="D9110" t="s">
        <v>371</v>
      </c>
      <c r="E9110">
        <v>617100</v>
      </c>
      <c r="F9110" t="s">
        <v>24196</v>
      </c>
      <c r="G9110" s="7">
        <v>1281.06</v>
      </c>
    </row>
    <row r="9111" spans="1:7" x14ac:dyDescent="0.3">
      <c r="A9111" s="310">
        <v>3023504</v>
      </c>
      <c r="B9111" t="s">
        <v>24236</v>
      </c>
      <c r="C9111" t="s">
        <v>734</v>
      </c>
      <c r="D9111" t="s">
        <v>371</v>
      </c>
      <c r="E9111">
        <v>616100</v>
      </c>
      <c r="F9111" t="s">
        <v>24196</v>
      </c>
      <c r="G9111" s="7">
        <v>301.44</v>
      </c>
    </row>
    <row r="9112" spans="1:7" x14ac:dyDescent="0.3">
      <c r="A9112" s="310">
        <v>3023504</v>
      </c>
      <c r="B9112" t="s">
        <v>24236</v>
      </c>
      <c r="C9112" t="s">
        <v>734</v>
      </c>
      <c r="D9112" t="s">
        <v>373</v>
      </c>
      <c r="E9112">
        <v>616160</v>
      </c>
      <c r="F9112" t="s">
        <v>24196</v>
      </c>
      <c r="G9112" s="7">
        <v>257.74</v>
      </c>
    </row>
    <row r="9113" spans="1:7" x14ac:dyDescent="0.3">
      <c r="A9113" s="310">
        <v>3023504</v>
      </c>
      <c r="B9113" t="s">
        <v>24236</v>
      </c>
      <c r="C9113" t="s">
        <v>734</v>
      </c>
      <c r="D9113" t="s">
        <v>371</v>
      </c>
      <c r="E9113">
        <v>617100</v>
      </c>
      <c r="F9113" t="s">
        <v>24196</v>
      </c>
      <c r="G9113" s="7">
        <v>1865.68</v>
      </c>
    </row>
    <row r="9114" spans="1:7" x14ac:dyDescent="0.3">
      <c r="A9114" s="310">
        <v>3023504</v>
      </c>
      <c r="B9114" t="s">
        <v>24236</v>
      </c>
      <c r="C9114" t="s">
        <v>734</v>
      </c>
      <c r="D9114" t="s">
        <v>373</v>
      </c>
      <c r="E9114">
        <v>617150</v>
      </c>
      <c r="F9114" t="s">
        <v>24196</v>
      </c>
      <c r="G9114" s="7">
        <v>480.45</v>
      </c>
    </row>
    <row r="9115" spans="1:7" x14ac:dyDescent="0.3">
      <c r="A9115" s="310">
        <v>3023504</v>
      </c>
      <c r="B9115" t="s">
        <v>24236</v>
      </c>
      <c r="C9115" t="s">
        <v>734</v>
      </c>
      <c r="D9115" t="s">
        <v>375</v>
      </c>
      <c r="E9115">
        <v>615140</v>
      </c>
      <c r="F9115" t="s">
        <v>24196</v>
      </c>
      <c r="G9115" s="7">
        <v>2245.11</v>
      </c>
    </row>
    <row r="9116" spans="1:7" x14ac:dyDescent="0.3">
      <c r="A9116" s="310">
        <v>3023504</v>
      </c>
      <c r="B9116" t="s">
        <v>24236</v>
      </c>
      <c r="C9116" t="s">
        <v>734</v>
      </c>
      <c r="D9116" t="s">
        <v>371</v>
      </c>
      <c r="E9116">
        <v>617100</v>
      </c>
      <c r="F9116" t="s">
        <v>24196</v>
      </c>
      <c r="G9116" s="7">
        <v>1451.62</v>
      </c>
    </row>
    <row r="9117" spans="1:7" x14ac:dyDescent="0.3">
      <c r="A9117" s="310">
        <v>3023504</v>
      </c>
      <c r="B9117" t="s">
        <v>24236</v>
      </c>
      <c r="C9117" t="s">
        <v>734</v>
      </c>
      <c r="D9117" t="s">
        <v>373</v>
      </c>
      <c r="E9117">
        <v>617150</v>
      </c>
      <c r="F9117" t="s">
        <v>24196</v>
      </c>
      <c r="G9117" s="7">
        <v>85.88</v>
      </c>
    </row>
    <row r="9118" spans="1:7" x14ac:dyDescent="0.3">
      <c r="A9118" s="310">
        <v>3023504</v>
      </c>
      <c r="B9118" t="s">
        <v>24236</v>
      </c>
      <c r="C9118" t="s">
        <v>734</v>
      </c>
      <c r="D9118" t="s">
        <v>371</v>
      </c>
      <c r="E9118">
        <v>615100</v>
      </c>
      <c r="F9118" t="s">
        <v>24196</v>
      </c>
      <c r="G9118" s="7">
        <v>336.6</v>
      </c>
    </row>
    <row r="9119" spans="1:7" x14ac:dyDescent="0.3">
      <c r="A9119" s="310">
        <v>3023504</v>
      </c>
      <c r="B9119" t="s">
        <v>24236</v>
      </c>
      <c r="C9119" t="s">
        <v>734</v>
      </c>
      <c r="D9119" t="s">
        <v>373</v>
      </c>
      <c r="E9119">
        <v>617150</v>
      </c>
      <c r="F9119" t="s">
        <v>24196</v>
      </c>
      <c r="G9119" s="7">
        <v>257.63</v>
      </c>
    </row>
    <row r="9120" spans="1:7" x14ac:dyDescent="0.3">
      <c r="A9120" s="310">
        <v>3023504</v>
      </c>
      <c r="B9120" t="s">
        <v>24236</v>
      </c>
      <c r="C9120" t="s">
        <v>734</v>
      </c>
      <c r="D9120" t="s">
        <v>371</v>
      </c>
      <c r="E9120">
        <v>617100</v>
      </c>
      <c r="F9120" t="s">
        <v>24196</v>
      </c>
      <c r="G9120" s="7">
        <v>1281.06</v>
      </c>
    </row>
    <row r="9121" spans="1:7" x14ac:dyDescent="0.3">
      <c r="A9121" s="310">
        <v>3023504</v>
      </c>
      <c r="B9121" t="s">
        <v>24236</v>
      </c>
      <c r="C9121" t="s">
        <v>734</v>
      </c>
      <c r="D9121" t="s">
        <v>374</v>
      </c>
      <c r="E9121">
        <v>615120</v>
      </c>
      <c r="F9121" t="s">
        <v>24196</v>
      </c>
      <c r="G9121" s="7">
        <v>589.01</v>
      </c>
    </row>
    <row r="9122" spans="1:7" x14ac:dyDescent="0.3">
      <c r="A9122" s="310">
        <v>3023504</v>
      </c>
      <c r="B9122" t="s">
        <v>24236</v>
      </c>
      <c r="C9122" t="s">
        <v>734</v>
      </c>
      <c r="D9122" t="s">
        <v>377</v>
      </c>
      <c r="E9122">
        <v>611120</v>
      </c>
      <c r="F9122" t="s">
        <v>24196</v>
      </c>
      <c r="G9122" s="7">
        <v>95.37</v>
      </c>
    </row>
    <row r="9123" spans="1:7" x14ac:dyDescent="0.3">
      <c r="A9123" s="310">
        <v>3023504</v>
      </c>
      <c r="B9123" t="s">
        <v>24236</v>
      </c>
      <c r="C9123" t="s">
        <v>734</v>
      </c>
      <c r="D9123" t="s">
        <v>375</v>
      </c>
      <c r="E9123">
        <v>615140</v>
      </c>
      <c r="F9123" t="s">
        <v>24196</v>
      </c>
      <c r="G9123" s="7">
        <v>2378.81</v>
      </c>
    </row>
    <row r="9124" spans="1:7" x14ac:dyDescent="0.3">
      <c r="A9124" s="310">
        <v>3023504</v>
      </c>
      <c r="B9124" t="s">
        <v>24236</v>
      </c>
      <c r="C9124" t="s">
        <v>734</v>
      </c>
      <c r="D9124" t="s">
        <v>374</v>
      </c>
      <c r="E9124">
        <v>615120</v>
      </c>
      <c r="F9124" t="s">
        <v>24196</v>
      </c>
      <c r="G9124" s="7">
        <v>736.26</v>
      </c>
    </row>
    <row r="9125" spans="1:7" x14ac:dyDescent="0.3">
      <c r="A9125" s="310">
        <v>3023504</v>
      </c>
      <c r="B9125" t="s">
        <v>24236</v>
      </c>
      <c r="C9125" t="s">
        <v>734</v>
      </c>
      <c r="D9125" t="s">
        <v>374</v>
      </c>
      <c r="E9125">
        <v>617120</v>
      </c>
      <c r="F9125" t="s">
        <v>24196</v>
      </c>
      <c r="G9125" s="7">
        <v>120.16</v>
      </c>
    </row>
    <row r="9126" spans="1:7" x14ac:dyDescent="0.3">
      <c r="A9126" s="310">
        <v>3023504</v>
      </c>
      <c r="B9126" t="s">
        <v>24236</v>
      </c>
      <c r="C9126" t="s">
        <v>734</v>
      </c>
      <c r="D9126" t="s">
        <v>377</v>
      </c>
      <c r="E9126">
        <v>611110</v>
      </c>
      <c r="F9126" t="s">
        <v>24196</v>
      </c>
      <c r="G9126" s="7">
        <v>441.76</v>
      </c>
    </row>
    <row r="9127" spans="1:7" x14ac:dyDescent="0.3">
      <c r="A9127" s="310">
        <v>3023504</v>
      </c>
      <c r="B9127" t="s">
        <v>24236</v>
      </c>
      <c r="C9127" t="s">
        <v>734</v>
      </c>
      <c r="D9127" t="s">
        <v>373</v>
      </c>
      <c r="E9127">
        <v>616160</v>
      </c>
      <c r="F9127" t="s">
        <v>24196</v>
      </c>
      <c r="G9127" s="7">
        <v>65.569999999999993</v>
      </c>
    </row>
    <row r="9128" spans="1:7" x14ac:dyDescent="0.3">
      <c r="A9128" s="310">
        <v>3023504</v>
      </c>
      <c r="B9128" t="s">
        <v>24236</v>
      </c>
      <c r="C9128" t="s">
        <v>734</v>
      </c>
      <c r="D9128" t="s">
        <v>373</v>
      </c>
      <c r="E9128">
        <v>616160</v>
      </c>
      <c r="F9128" t="s">
        <v>24196</v>
      </c>
      <c r="G9128" s="7">
        <v>294.64999999999998</v>
      </c>
    </row>
    <row r="9129" spans="1:7" x14ac:dyDescent="0.3">
      <c r="A9129" s="310">
        <v>3023504</v>
      </c>
      <c r="B9129" t="s">
        <v>24236</v>
      </c>
      <c r="C9129" t="s">
        <v>734</v>
      </c>
      <c r="D9129" t="s">
        <v>371</v>
      </c>
      <c r="E9129">
        <v>616100</v>
      </c>
      <c r="F9129" t="s">
        <v>24196</v>
      </c>
      <c r="G9129" s="7">
        <v>544.1</v>
      </c>
    </row>
    <row r="9130" spans="1:7" x14ac:dyDescent="0.3">
      <c r="A9130" s="310">
        <v>3023504</v>
      </c>
      <c r="B9130" t="s">
        <v>24236</v>
      </c>
      <c r="C9130" t="s">
        <v>734</v>
      </c>
      <c r="D9130" t="s">
        <v>371</v>
      </c>
      <c r="E9130">
        <v>617100</v>
      </c>
      <c r="F9130" t="s">
        <v>24196</v>
      </c>
      <c r="G9130" s="7">
        <v>2833.03</v>
      </c>
    </row>
    <row r="9131" spans="1:7" x14ac:dyDescent="0.3">
      <c r="A9131" s="310">
        <v>3023504</v>
      </c>
      <c r="B9131" t="s">
        <v>24236</v>
      </c>
      <c r="C9131" t="s">
        <v>734</v>
      </c>
      <c r="D9131" t="s">
        <v>377</v>
      </c>
      <c r="E9131">
        <v>611120</v>
      </c>
      <c r="F9131" t="s">
        <v>24196</v>
      </c>
      <c r="G9131" s="7">
        <v>28.4</v>
      </c>
    </row>
    <row r="9132" spans="1:7" x14ac:dyDescent="0.3">
      <c r="A9132" s="310">
        <v>3023504</v>
      </c>
      <c r="B9132" t="s">
        <v>24236</v>
      </c>
      <c r="C9132" t="s">
        <v>734</v>
      </c>
      <c r="D9132" t="s">
        <v>373</v>
      </c>
      <c r="E9132">
        <v>615130</v>
      </c>
      <c r="F9132" t="s">
        <v>24196</v>
      </c>
      <c r="G9132" s="7">
        <v>2355.13</v>
      </c>
    </row>
    <row r="9133" spans="1:7" x14ac:dyDescent="0.3">
      <c r="A9133" s="310">
        <v>3023504</v>
      </c>
      <c r="B9133" t="s">
        <v>24236</v>
      </c>
      <c r="C9133" t="s">
        <v>734</v>
      </c>
      <c r="D9133" t="s">
        <v>373</v>
      </c>
      <c r="E9133">
        <v>615130</v>
      </c>
      <c r="F9133" t="s">
        <v>24196</v>
      </c>
      <c r="G9133" s="7">
        <v>1708.24</v>
      </c>
    </row>
    <row r="9134" spans="1:7" x14ac:dyDescent="0.3">
      <c r="A9134" s="310">
        <v>3023504</v>
      </c>
      <c r="B9134" t="s">
        <v>24236</v>
      </c>
      <c r="C9134" t="s">
        <v>734</v>
      </c>
      <c r="D9134" t="s">
        <v>371</v>
      </c>
      <c r="E9134">
        <v>616100</v>
      </c>
      <c r="F9134" t="s">
        <v>24196</v>
      </c>
      <c r="G9134" s="7">
        <v>314.02</v>
      </c>
    </row>
    <row r="9135" spans="1:7" x14ac:dyDescent="0.3">
      <c r="A9135" s="310">
        <v>3023504</v>
      </c>
      <c r="B9135" t="s">
        <v>24236</v>
      </c>
      <c r="C9135" t="s">
        <v>734</v>
      </c>
      <c r="D9135" t="s">
        <v>374</v>
      </c>
      <c r="E9135">
        <v>617120</v>
      </c>
      <c r="F9135" t="s">
        <v>24196</v>
      </c>
      <c r="G9135" s="7">
        <v>120.16</v>
      </c>
    </row>
    <row r="9136" spans="1:7" x14ac:dyDescent="0.3">
      <c r="A9136" s="310">
        <v>3023504</v>
      </c>
      <c r="B9136" t="s">
        <v>24236</v>
      </c>
      <c r="C9136" t="s">
        <v>734</v>
      </c>
      <c r="D9136" t="s">
        <v>373</v>
      </c>
      <c r="E9136">
        <v>617150</v>
      </c>
      <c r="F9136" t="s">
        <v>24196</v>
      </c>
      <c r="G9136" s="7">
        <v>485.8</v>
      </c>
    </row>
    <row r="9137" spans="1:7" x14ac:dyDescent="0.3">
      <c r="A9137" s="310">
        <v>3023504</v>
      </c>
      <c r="B9137" t="s">
        <v>24236</v>
      </c>
      <c r="C9137" t="s">
        <v>734</v>
      </c>
      <c r="D9137" t="s">
        <v>373</v>
      </c>
      <c r="E9137">
        <v>616160</v>
      </c>
      <c r="F9137" t="s">
        <v>24196</v>
      </c>
      <c r="G9137" s="7">
        <v>129.63</v>
      </c>
    </row>
    <row r="9138" spans="1:7" x14ac:dyDescent="0.3">
      <c r="A9138" s="310">
        <v>3023504</v>
      </c>
      <c r="B9138" t="s">
        <v>24236</v>
      </c>
      <c r="C9138" t="s">
        <v>734</v>
      </c>
      <c r="D9138" t="s">
        <v>371</v>
      </c>
      <c r="E9138">
        <v>615100</v>
      </c>
      <c r="F9138" t="s">
        <v>24196</v>
      </c>
      <c r="G9138" s="7">
        <v>4724.8500000000004</v>
      </c>
    </row>
    <row r="9139" spans="1:7" x14ac:dyDescent="0.3">
      <c r="A9139" s="310">
        <v>3023504</v>
      </c>
      <c r="B9139" t="s">
        <v>24236</v>
      </c>
      <c r="C9139" t="s">
        <v>734</v>
      </c>
      <c r="D9139" t="s">
        <v>371</v>
      </c>
      <c r="E9139">
        <v>617100</v>
      </c>
      <c r="F9139" t="s">
        <v>24196</v>
      </c>
      <c r="G9139" s="7">
        <v>463.96</v>
      </c>
    </row>
    <row r="9140" spans="1:7" x14ac:dyDescent="0.3">
      <c r="A9140" s="310">
        <v>3023504</v>
      </c>
      <c r="B9140" t="s">
        <v>24236</v>
      </c>
      <c r="C9140" t="s">
        <v>734</v>
      </c>
      <c r="D9140" t="s">
        <v>375</v>
      </c>
      <c r="E9140">
        <v>616130</v>
      </c>
      <c r="F9140" t="s">
        <v>24196</v>
      </c>
      <c r="G9140" s="7">
        <v>321.52999999999997</v>
      </c>
    </row>
    <row r="9141" spans="1:7" x14ac:dyDescent="0.3">
      <c r="A9141" s="310">
        <v>3023504</v>
      </c>
      <c r="B9141" t="s">
        <v>24236</v>
      </c>
      <c r="C9141" t="s">
        <v>734</v>
      </c>
      <c r="D9141" t="s">
        <v>373</v>
      </c>
      <c r="E9141">
        <v>615130</v>
      </c>
      <c r="F9141" t="s">
        <v>24196</v>
      </c>
      <c r="G9141" s="7">
        <v>2296.31</v>
      </c>
    </row>
    <row r="9142" spans="1:7" x14ac:dyDescent="0.3">
      <c r="A9142" s="310">
        <v>3023504</v>
      </c>
      <c r="B9142" t="s">
        <v>24236</v>
      </c>
      <c r="C9142" t="s">
        <v>734</v>
      </c>
      <c r="D9142" t="s">
        <v>375</v>
      </c>
      <c r="E9142">
        <v>615140</v>
      </c>
      <c r="F9142" t="s">
        <v>24196</v>
      </c>
      <c r="G9142" s="7">
        <v>4209.92</v>
      </c>
    </row>
    <row r="9143" spans="1:7" x14ac:dyDescent="0.3">
      <c r="A9143" s="310">
        <v>3023504</v>
      </c>
      <c r="B9143" t="s">
        <v>24236</v>
      </c>
      <c r="C9143" t="s">
        <v>734</v>
      </c>
      <c r="D9143" t="s">
        <v>374</v>
      </c>
      <c r="E9143">
        <v>616120</v>
      </c>
      <c r="F9143" t="s">
        <v>24196</v>
      </c>
      <c r="G9143" s="7">
        <v>25.8</v>
      </c>
    </row>
    <row r="9144" spans="1:7" x14ac:dyDescent="0.3">
      <c r="A9144" s="310">
        <v>3023504</v>
      </c>
      <c r="B9144" t="s">
        <v>24236</v>
      </c>
      <c r="C9144" t="s">
        <v>734</v>
      </c>
      <c r="D9144" t="s">
        <v>371</v>
      </c>
      <c r="E9144">
        <v>616100</v>
      </c>
      <c r="F9144" t="s">
        <v>24196</v>
      </c>
      <c r="G9144" s="7">
        <v>327.96</v>
      </c>
    </row>
    <row r="9145" spans="1:7" x14ac:dyDescent="0.3">
      <c r="A9145" s="310">
        <v>3023504</v>
      </c>
      <c r="B9145" t="s">
        <v>24236</v>
      </c>
      <c r="C9145" t="s">
        <v>734</v>
      </c>
      <c r="D9145" t="s">
        <v>377</v>
      </c>
      <c r="E9145">
        <v>611130</v>
      </c>
      <c r="F9145" t="s">
        <v>24196</v>
      </c>
      <c r="G9145" s="7">
        <v>5.81</v>
      </c>
    </row>
    <row r="9146" spans="1:7" x14ac:dyDescent="0.3">
      <c r="A9146" s="310">
        <v>3023504</v>
      </c>
      <c r="B9146" t="s">
        <v>24236</v>
      </c>
      <c r="C9146" t="s">
        <v>734</v>
      </c>
      <c r="D9146" t="s">
        <v>371</v>
      </c>
      <c r="E9146">
        <v>616100</v>
      </c>
      <c r="F9146" t="s">
        <v>24196</v>
      </c>
      <c r="G9146" s="7">
        <v>1419.16</v>
      </c>
    </row>
    <row r="9147" spans="1:7" x14ac:dyDescent="0.3">
      <c r="A9147" s="310">
        <v>3023504</v>
      </c>
      <c r="B9147" t="s">
        <v>24236</v>
      </c>
      <c r="C9147" t="s">
        <v>734</v>
      </c>
      <c r="D9147" t="s">
        <v>371</v>
      </c>
      <c r="E9147">
        <v>617100</v>
      </c>
      <c r="F9147" t="s">
        <v>24196</v>
      </c>
      <c r="G9147" s="7">
        <v>695.95</v>
      </c>
    </row>
    <row r="9148" spans="1:7" x14ac:dyDescent="0.3">
      <c r="A9148" s="310">
        <v>3023504</v>
      </c>
      <c r="B9148" t="s">
        <v>24236</v>
      </c>
      <c r="C9148" t="s">
        <v>734</v>
      </c>
      <c r="D9148" t="s">
        <v>373</v>
      </c>
      <c r="E9148">
        <v>615130</v>
      </c>
      <c r="F9148" t="s">
        <v>24196</v>
      </c>
      <c r="G9148" s="7">
        <v>884.13</v>
      </c>
    </row>
    <row r="9149" spans="1:7" x14ac:dyDescent="0.3">
      <c r="A9149" s="310">
        <v>3023504</v>
      </c>
      <c r="B9149" t="s">
        <v>24236</v>
      </c>
      <c r="C9149" t="s">
        <v>734</v>
      </c>
      <c r="D9149" t="s">
        <v>371</v>
      </c>
      <c r="E9149">
        <v>617100</v>
      </c>
      <c r="F9149" t="s">
        <v>24196</v>
      </c>
      <c r="G9149" s="7">
        <v>1045.1500000000001</v>
      </c>
    </row>
    <row r="9150" spans="1:7" x14ac:dyDescent="0.3">
      <c r="A9150" s="310">
        <v>3023504</v>
      </c>
      <c r="B9150" t="s">
        <v>24236</v>
      </c>
      <c r="C9150" t="s">
        <v>734</v>
      </c>
      <c r="D9150" t="s">
        <v>377</v>
      </c>
      <c r="E9150">
        <v>611120</v>
      </c>
      <c r="F9150" t="s">
        <v>24196</v>
      </c>
      <c r="G9150" s="7">
        <v>21.18</v>
      </c>
    </row>
    <row r="9151" spans="1:7" x14ac:dyDescent="0.3">
      <c r="A9151" s="310">
        <v>3023504</v>
      </c>
      <c r="B9151" t="s">
        <v>24236</v>
      </c>
      <c r="C9151" t="s">
        <v>734</v>
      </c>
      <c r="D9151" t="s">
        <v>377</v>
      </c>
      <c r="E9151">
        <v>611120</v>
      </c>
      <c r="F9151" t="s">
        <v>24196</v>
      </c>
      <c r="G9151" s="7">
        <v>25.8</v>
      </c>
    </row>
    <row r="9152" spans="1:7" x14ac:dyDescent="0.3">
      <c r="A9152" s="310">
        <v>3023504</v>
      </c>
      <c r="B9152" t="s">
        <v>24236</v>
      </c>
      <c r="C9152" t="s">
        <v>734</v>
      </c>
      <c r="D9152" t="s">
        <v>374</v>
      </c>
      <c r="E9152">
        <v>616120</v>
      </c>
      <c r="F9152" t="s">
        <v>24196</v>
      </c>
      <c r="G9152" s="7">
        <v>52.61</v>
      </c>
    </row>
    <row r="9153" spans="1:7" x14ac:dyDescent="0.3">
      <c r="A9153" s="310">
        <v>3023504</v>
      </c>
      <c r="B9153" t="s">
        <v>24236</v>
      </c>
      <c r="C9153" t="s">
        <v>734</v>
      </c>
      <c r="D9153" t="s">
        <v>371</v>
      </c>
      <c r="E9153">
        <v>615100</v>
      </c>
      <c r="F9153" t="s">
        <v>24196</v>
      </c>
      <c r="G9153" s="7">
        <v>2603.4</v>
      </c>
    </row>
    <row r="9154" spans="1:7" x14ac:dyDescent="0.3">
      <c r="A9154" s="310">
        <v>3023504</v>
      </c>
      <c r="B9154" t="s">
        <v>24236</v>
      </c>
      <c r="C9154" t="s">
        <v>734</v>
      </c>
      <c r="D9154" t="s">
        <v>377</v>
      </c>
      <c r="E9154">
        <v>611120</v>
      </c>
      <c r="F9154" t="s">
        <v>24196</v>
      </c>
      <c r="G9154" s="7">
        <v>199.71</v>
      </c>
    </row>
    <row r="9155" spans="1:7" x14ac:dyDescent="0.3">
      <c r="A9155" s="310">
        <v>3023504</v>
      </c>
      <c r="B9155" t="s">
        <v>24236</v>
      </c>
      <c r="C9155" t="s">
        <v>734</v>
      </c>
      <c r="D9155" t="s">
        <v>371</v>
      </c>
      <c r="E9155">
        <v>615100</v>
      </c>
      <c r="F9155" t="s">
        <v>24196</v>
      </c>
      <c r="G9155" s="7">
        <v>3034.42</v>
      </c>
    </row>
    <row r="9156" spans="1:7" x14ac:dyDescent="0.3">
      <c r="A9156" s="310">
        <v>3023504</v>
      </c>
      <c r="B9156" t="s">
        <v>24236</v>
      </c>
      <c r="C9156" t="s">
        <v>734</v>
      </c>
      <c r="D9156" t="s">
        <v>373</v>
      </c>
      <c r="E9156">
        <v>616160</v>
      </c>
      <c r="F9156" t="s">
        <v>24196</v>
      </c>
      <c r="G9156" s="7">
        <v>193.69</v>
      </c>
    </row>
    <row r="9157" spans="1:7" x14ac:dyDescent="0.3">
      <c r="A9157" s="310">
        <v>3023504</v>
      </c>
      <c r="B9157" t="s">
        <v>24236</v>
      </c>
      <c r="C9157" t="s">
        <v>734</v>
      </c>
      <c r="D9157" t="s">
        <v>371</v>
      </c>
      <c r="E9157">
        <v>616100</v>
      </c>
      <c r="F9157" t="s">
        <v>24196</v>
      </c>
      <c r="G9157" s="7">
        <v>412.81</v>
      </c>
    </row>
    <row r="9158" spans="1:7" x14ac:dyDescent="0.3">
      <c r="A9158" s="310">
        <v>3023504</v>
      </c>
      <c r="B9158" t="s">
        <v>24236</v>
      </c>
      <c r="C9158" t="s">
        <v>734</v>
      </c>
      <c r="D9158" t="s">
        <v>373</v>
      </c>
      <c r="E9158">
        <v>617150</v>
      </c>
      <c r="F9158" t="s">
        <v>24196</v>
      </c>
      <c r="G9158" s="7">
        <v>468.45</v>
      </c>
    </row>
    <row r="9159" spans="1:7" x14ac:dyDescent="0.3">
      <c r="A9159" s="310">
        <v>3023504</v>
      </c>
      <c r="B9159" t="s">
        <v>24236</v>
      </c>
      <c r="C9159" t="s">
        <v>734</v>
      </c>
      <c r="D9159" t="s">
        <v>377</v>
      </c>
      <c r="E9159">
        <v>611110</v>
      </c>
      <c r="F9159" t="s">
        <v>24196</v>
      </c>
      <c r="G9159" s="7">
        <v>100</v>
      </c>
    </row>
    <row r="9160" spans="1:7" x14ac:dyDescent="0.3">
      <c r="A9160" s="310">
        <v>3023504</v>
      </c>
      <c r="B9160" t="s">
        <v>24236</v>
      </c>
      <c r="C9160" t="s">
        <v>734</v>
      </c>
      <c r="D9160" t="s">
        <v>371</v>
      </c>
      <c r="E9160">
        <v>617100</v>
      </c>
      <c r="F9160" t="s">
        <v>24196</v>
      </c>
      <c r="G9160" s="7">
        <v>1159.9100000000001</v>
      </c>
    </row>
    <row r="9161" spans="1:7" x14ac:dyDescent="0.3">
      <c r="A9161" s="310">
        <v>3023504</v>
      </c>
      <c r="B9161" t="s">
        <v>24236</v>
      </c>
      <c r="C9161" t="s">
        <v>734</v>
      </c>
      <c r="D9161" t="s">
        <v>373</v>
      </c>
      <c r="E9161">
        <v>617150</v>
      </c>
      <c r="F9161" t="s">
        <v>24196</v>
      </c>
      <c r="G9161" s="7">
        <v>435.6</v>
      </c>
    </row>
    <row r="9162" spans="1:7" x14ac:dyDescent="0.3">
      <c r="A9162" s="310">
        <v>3023504</v>
      </c>
      <c r="B9162" t="s">
        <v>24236</v>
      </c>
      <c r="C9162" t="s">
        <v>734</v>
      </c>
      <c r="D9162" t="s">
        <v>371</v>
      </c>
      <c r="E9162">
        <v>615100</v>
      </c>
      <c r="F9162" t="s">
        <v>24196</v>
      </c>
      <c r="G9162" s="7">
        <v>3644.17</v>
      </c>
    </row>
    <row r="9163" spans="1:7" x14ac:dyDescent="0.3">
      <c r="A9163" s="310">
        <v>3023504</v>
      </c>
      <c r="B9163" t="s">
        <v>24236</v>
      </c>
      <c r="C9163" t="s">
        <v>734</v>
      </c>
      <c r="D9163" t="s">
        <v>371</v>
      </c>
      <c r="E9163">
        <v>617100</v>
      </c>
      <c r="F9163" t="s">
        <v>24196</v>
      </c>
      <c r="G9163" s="7">
        <v>1281.06</v>
      </c>
    </row>
    <row r="9164" spans="1:7" x14ac:dyDescent="0.3">
      <c r="A9164" s="310">
        <v>3023504</v>
      </c>
      <c r="B9164" t="s">
        <v>24236</v>
      </c>
      <c r="C9164" t="s">
        <v>734</v>
      </c>
      <c r="D9164" t="s">
        <v>371</v>
      </c>
      <c r="E9164">
        <v>615100</v>
      </c>
      <c r="F9164" t="s">
        <v>24196</v>
      </c>
      <c r="G9164" s="7">
        <v>4044.33</v>
      </c>
    </row>
    <row r="9165" spans="1:7" x14ac:dyDescent="0.3">
      <c r="A9165" s="310">
        <v>3023504</v>
      </c>
      <c r="B9165" t="s">
        <v>24236</v>
      </c>
      <c r="C9165" t="s">
        <v>734</v>
      </c>
      <c r="D9165" t="s">
        <v>373</v>
      </c>
      <c r="E9165">
        <v>615130</v>
      </c>
      <c r="F9165" t="s">
        <v>24196</v>
      </c>
      <c r="G9165" s="7">
        <v>2214.39</v>
      </c>
    </row>
    <row r="9166" spans="1:7" x14ac:dyDescent="0.3">
      <c r="A9166" s="310">
        <v>3023504</v>
      </c>
      <c r="B9166" t="s">
        <v>24236</v>
      </c>
      <c r="C9166" t="s">
        <v>734</v>
      </c>
      <c r="D9166" t="s">
        <v>374</v>
      </c>
      <c r="E9166">
        <v>616120</v>
      </c>
      <c r="F9166" t="s">
        <v>24196</v>
      </c>
      <c r="G9166" s="7">
        <v>325.87</v>
      </c>
    </row>
    <row r="9167" spans="1:7" x14ac:dyDescent="0.3">
      <c r="A9167" s="310">
        <v>3023504</v>
      </c>
      <c r="B9167" t="s">
        <v>24236</v>
      </c>
      <c r="C9167" t="s">
        <v>734</v>
      </c>
      <c r="D9167" t="s">
        <v>377</v>
      </c>
      <c r="E9167">
        <v>611120</v>
      </c>
      <c r="F9167" t="s">
        <v>24196</v>
      </c>
      <c r="G9167" s="7">
        <v>69.98</v>
      </c>
    </row>
    <row r="9168" spans="1:7" x14ac:dyDescent="0.3">
      <c r="A9168" s="310">
        <v>3023504</v>
      </c>
      <c r="B9168" t="s">
        <v>24236</v>
      </c>
      <c r="C9168" t="s">
        <v>734</v>
      </c>
      <c r="D9168" t="s">
        <v>371</v>
      </c>
      <c r="E9168">
        <v>615100</v>
      </c>
      <c r="F9168" t="s">
        <v>24196</v>
      </c>
      <c r="G9168" s="7">
        <v>9878.08</v>
      </c>
    </row>
    <row r="9169" spans="1:7" x14ac:dyDescent="0.3">
      <c r="A9169" s="310">
        <v>3023504</v>
      </c>
      <c r="B9169" t="s">
        <v>24236</v>
      </c>
      <c r="C9169" t="s">
        <v>734</v>
      </c>
      <c r="D9169" t="s">
        <v>374</v>
      </c>
      <c r="E9169">
        <v>615120</v>
      </c>
      <c r="F9169" t="s">
        <v>24196</v>
      </c>
      <c r="G9169" s="7">
        <v>883.51</v>
      </c>
    </row>
    <row r="9170" spans="1:7" x14ac:dyDescent="0.3">
      <c r="A9170" s="310">
        <v>3023504</v>
      </c>
      <c r="B9170" t="s">
        <v>24236</v>
      </c>
      <c r="C9170" t="s">
        <v>734</v>
      </c>
      <c r="D9170" t="s">
        <v>374</v>
      </c>
      <c r="E9170">
        <v>615120</v>
      </c>
      <c r="F9170" t="s">
        <v>24196</v>
      </c>
      <c r="G9170" s="7">
        <v>23.12</v>
      </c>
    </row>
    <row r="9171" spans="1:7" x14ac:dyDescent="0.3">
      <c r="A9171" s="310">
        <v>3023504</v>
      </c>
      <c r="B9171" t="s">
        <v>24236</v>
      </c>
      <c r="C9171" t="s">
        <v>734</v>
      </c>
      <c r="D9171" t="s">
        <v>373</v>
      </c>
      <c r="E9171">
        <v>617150</v>
      </c>
      <c r="F9171" t="s">
        <v>24196</v>
      </c>
      <c r="G9171" s="7">
        <v>299.27</v>
      </c>
    </row>
    <row r="9172" spans="1:7" x14ac:dyDescent="0.3">
      <c r="A9172" s="310">
        <v>3023504</v>
      </c>
      <c r="B9172" t="s">
        <v>24236</v>
      </c>
      <c r="C9172" t="s">
        <v>734</v>
      </c>
      <c r="D9172" t="s">
        <v>371</v>
      </c>
      <c r="E9172">
        <v>615100</v>
      </c>
      <c r="F9172" t="s">
        <v>24196</v>
      </c>
      <c r="G9172" s="7">
        <v>2426.6</v>
      </c>
    </row>
    <row r="9173" spans="1:7" x14ac:dyDescent="0.3">
      <c r="A9173" s="310">
        <v>3023504</v>
      </c>
      <c r="B9173" t="s">
        <v>24236</v>
      </c>
      <c r="C9173" t="s">
        <v>734</v>
      </c>
      <c r="D9173" t="s">
        <v>374</v>
      </c>
      <c r="E9173">
        <v>616120</v>
      </c>
      <c r="F9173" t="s">
        <v>24196</v>
      </c>
      <c r="G9173" s="7">
        <v>47.89</v>
      </c>
    </row>
    <row r="9174" spans="1:7" x14ac:dyDescent="0.3">
      <c r="A9174" s="310">
        <v>3023504</v>
      </c>
      <c r="B9174" t="s">
        <v>24236</v>
      </c>
      <c r="C9174" t="s">
        <v>734</v>
      </c>
      <c r="D9174" t="s">
        <v>373</v>
      </c>
      <c r="E9174">
        <v>616160</v>
      </c>
      <c r="F9174" t="s">
        <v>24196</v>
      </c>
      <c r="G9174" s="7">
        <v>257.74</v>
      </c>
    </row>
    <row r="9175" spans="1:7" x14ac:dyDescent="0.3">
      <c r="A9175" s="310">
        <v>3023504</v>
      </c>
      <c r="B9175" t="s">
        <v>24236</v>
      </c>
      <c r="C9175" t="s">
        <v>734</v>
      </c>
      <c r="D9175" t="s">
        <v>371</v>
      </c>
      <c r="E9175">
        <v>615100</v>
      </c>
      <c r="F9175" t="s">
        <v>24196</v>
      </c>
      <c r="G9175" s="7">
        <v>2510.5</v>
      </c>
    </row>
    <row r="9176" spans="1:7" x14ac:dyDescent="0.3">
      <c r="A9176" s="310">
        <v>3023504</v>
      </c>
      <c r="B9176" t="s">
        <v>24236</v>
      </c>
      <c r="C9176" t="s">
        <v>734</v>
      </c>
      <c r="D9176" t="s">
        <v>374</v>
      </c>
      <c r="E9176">
        <v>617120</v>
      </c>
      <c r="F9176" t="s">
        <v>24196</v>
      </c>
      <c r="G9176" s="7">
        <v>120.16</v>
      </c>
    </row>
    <row r="9177" spans="1:7" x14ac:dyDescent="0.3">
      <c r="A9177" s="310">
        <v>3023504</v>
      </c>
      <c r="B9177" t="s">
        <v>24236</v>
      </c>
      <c r="C9177" t="s">
        <v>734</v>
      </c>
      <c r="D9177" t="s">
        <v>373</v>
      </c>
      <c r="E9177">
        <v>615130</v>
      </c>
      <c r="F9177" t="s">
        <v>24196</v>
      </c>
      <c r="G9177" s="7">
        <v>2214.39</v>
      </c>
    </row>
    <row r="9178" spans="1:7" x14ac:dyDescent="0.3">
      <c r="A9178" s="310">
        <v>3023504</v>
      </c>
      <c r="B9178" t="s">
        <v>24236</v>
      </c>
      <c r="C9178" t="s">
        <v>734</v>
      </c>
      <c r="D9178" t="s">
        <v>377</v>
      </c>
      <c r="E9178">
        <v>611110</v>
      </c>
      <c r="F9178" t="s">
        <v>24196</v>
      </c>
      <c r="G9178" s="7">
        <v>589.01</v>
      </c>
    </row>
    <row r="9179" spans="1:7" x14ac:dyDescent="0.3">
      <c r="A9179" s="310">
        <v>3023504</v>
      </c>
      <c r="B9179" t="s">
        <v>24236</v>
      </c>
      <c r="C9179" t="s">
        <v>734</v>
      </c>
      <c r="D9179" t="s">
        <v>375</v>
      </c>
      <c r="E9179">
        <v>616130</v>
      </c>
      <c r="F9179" t="s">
        <v>24196</v>
      </c>
      <c r="G9179" s="7">
        <v>277.51</v>
      </c>
    </row>
    <row r="9180" spans="1:7" x14ac:dyDescent="0.3">
      <c r="A9180" s="310">
        <v>3023504</v>
      </c>
      <c r="B9180" t="s">
        <v>24236</v>
      </c>
      <c r="C9180" t="s">
        <v>734</v>
      </c>
      <c r="D9180" t="s">
        <v>375</v>
      </c>
      <c r="E9180">
        <v>617130</v>
      </c>
      <c r="F9180" t="s">
        <v>24196</v>
      </c>
      <c r="G9180" s="7">
        <v>858.82</v>
      </c>
    </row>
    <row r="9181" spans="1:7" x14ac:dyDescent="0.3">
      <c r="A9181" s="310">
        <v>3023504</v>
      </c>
      <c r="B9181" t="s">
        <v>24236</v>
      </c>
      <c r="C9181" t="s">
        <v>734</v>
      </c>
      <c r="D9181" t="s">
        <v>374</v>
      </c>
      <c r="E9181">
        <v>615120</v>
      </c>
      <c r="F9181" t="s">
        <v>24196</v>
      </c>
      <c r="G9181" s="7">
        <v>2589.5</v>
      </c>
    </row>
    <row r="9182" spans="1:7" x14ac:dyDescent="0.3">
      <c r="A9182" s="310">
        <v>3023504</v>
      </c>
      <c r="B9182" t="s">
        <v>24236</v>
      </c>
      <c r="C9182" t="s">
        <v>734</v>
      </c>
      <c r="D9182" t="s">
        <v>371</v>
      </c>
      <c r="E9182">
        <v>617100</v>
      </c>
      <c r="F9182" t="s">
        <v>24196</v>
      </c>
      <c r="G9182" s="7">
        <v>1281.06</v>
      </c>
    </row>
    <row r="9183" spans="1:7" x14ac:dyDescent="0.3">
      <c r="A9183" s="310">
        <v>3023504</v>
      </c>
      <c r="B9183" t="s">
        <v>24236</v>
      </c>
      <c r="C9183" t="s">
        <v>734</v>
      </c>
      <c r="D9183" t="s">
        <v>377</v>
      </c>
      <c r="E9183">
        <v>611110</v>
      </c>
      <c r="F9183" t="s">
        <v>24196</v>
      </c>
      <c r="G9183" s="7">
        <v>369.89</v>
      </c>
    </row>
    <row r="9184" spans="1:7" x14ac:dyDescent="0.3">
      <c r="A9184" s="310">
        <v>3023504</v>
      </c>
      <c r="B9184" t="s">
        <v>24236</v>
      </c>
      <c r="C9184" t="s">
        <v>734</v>
      </c>
      <c r="D9184" t="s">
        <v>371</v>
      </c>
      <c r="E9184">
        <v>616100</v>
      </c>
      <c r="F9184" t="s">
        <v>24196</v>
      </c>
      <c r="G9184" s="7">
        <v>696.67</v>
      </c>
    </row>
    <row r="9185" spans="1:7" x14ac:dyDescent="0.3">
      <c r="A9185" s="310">
        <v>3023504</v>
      </c>
      <c r="B9185" t="s">
        <v>24236</v>
      </c>
      <c r="C9185" t="s">
        <v>734</v>
      </c>
      <c r="D9185" t="s">
        <v>375</v>
      </c>
      <c r="E9185">
        <v>615140</v>
      </c>
      <c r="F9185" t="s">
        <v>24196</v>
      </c>
      <c r="G9185" s="7">
        <v>181.72</v>
      </c>
    </row>
    <row r="9186" spans="1:7" x14ac:dyDescent="0.3">
      <c r="A9186" s="310">
        <v>3023504</v>
      </c>
      <c r="B9186" t="s">
        <v>24236</v>
      </c>
      <c r="C9186" t="s">
        <v>734</v>
      </c>
      <c r="D9186" t="s">
        <v>377</v>
      </c>
      <c r="E9186">
        <v>611130</v>
      </c>
      <c r="F9186" t="s">
        <v>24196</v>
      </c>
      <c r="G9186" s="7">
        <v>120.16</v>
      </c>
    </row>
    <row r="9187" spans="1:7" x14ac:dyDescent="0.3">
      <c r="A9187" s="310">
        <v>3023504</v>
      </c>
      <c r="B9187" t="s">
        <v>24236</v>
      </c>
      <c r="C9187" t="s">
        <v>734</v>
      </c>
      <c r="D9187" t="s">
        <v>373</v>
      </c>
      <c r="E9187">
        <v>617150</v>
      </c>
      <c r="F9187" t="s">
        <v>24196</v>
      </c>
      <c r="G9187" s="7">
        <v>348.48</v>
      </c>
    </row>
    <row r="9188" spans="1:7" x14ac:dyDescent="0.3">
      <c r="A9188" s="310">
        <v>3023504</v>
      </c>
      <c r="B9188" t="s">
        <v>24236</v>
      </c>
      <c r="C9188" t="s">
        <v>734</v>
      </c>
      <c r="D9188" t="s">
        <v>374</v>
      </c>
      <c r="E9188">
        <v>615120</v>
      </c>
      <c r="F9188" t="s">
        <v>24196</v>
      </c>
      <c r="G9188" s="7">
        <v>589.01</v>
      </c>
    </row>
    <row r="9189" spans="1:7" x14ac:dyDescent="0.3">
      <c r="A9189" s="310">
        <v>3023504</v>
      </c>
      <c r="B9189" t="s">
        <v>24236</v>
      </c>
      <c r="C9189" t="s">
        <v>734</v>
      </c>
      <c r="D9189" t="s">
        <v>373</v>
      </c>
      <c r="E9189">
        <v>615130</v>
      </c>
      <c r="F9189" t="s">
        <v>24196</v>
      </c>
      <c r="G9189" s="7">
        <v>1708.24</v>
      </c>
    </row>
    <row r="9190" spans="1:7" x14ac:dyDescent="0.3">
      <c r="A9190" s="310">
        <v>3023504</v>
      </c>
      <c r="B9190" t="s">
        <v>24236</v>
      </c>
      <c r="C9190" t="s">
        <v>734</v>
      </c>
      <c r="D9190" t="s">
        <v>373</v>
      </c>
      <c r="E9190">
        <v>616160</v>
      </c>
      <c r="F9190" t="s">
        <v>24196</v>
      </c>
      <c r="G9190" s="7">
        <v>53.15</v>
      </c>
    </row>
    <row r="9191" spans="1:7" x14ac:dyDescent="0.3">
      <c r="A9191" s="310">
        <v>3023504</v>
      </c>
      <c r="B9191" t="s">
        <v>24236</v>
      </c>
      <c r="C9191" t="s">
        <v>734</v>
      </c>
      <c r="D9191" t="s">
        <v>371</v>
      </c>
      <c r="E9191">
        <v>615100</v>
      </c>
      <c r="F9191" t="s">
        <v>24196</v>
      </c>
      <c r="G9191" s="7">
        <v>512.4</v>
      </c>
    </row>
    <row r="9192" spans="1:7" x14ac:dyDescent="0.3">
      <c r="A9192" s="310">
        <v>3023504</v>
      </c>
      <c r="B9192" t="s">
        <v>24236</v>
      </c>
      <c r="C9192" t="s">
        <v>734</v>
      </c>
      <c r="D9192" t="s">
        <v>373</v>
      </c>
      <c r="E9192">
        <v>616160</v>
      </c>
      <c r="F9192" t="s">
        <v>24196</v>
      </c>
      <c r="G9192" s="7">
        <v>269.61</v>
      </c>
    </row>
    <row r="9193" spans="1:7" x14ac:dyDescent="0.3">
      <c r="A9193" s="310">
        <v>3023504</v>
      </c>
      <c r="B9193" t="s">
        <v>24236</v>
      </c>
      <c r="C9193" t="s">
        <v>734</v>
      </c>
      <c r="D9193" t="s">
        <v>373</v>
      </c>
      <c r="E9193">
        <v>615130</v>
      </c>
      <c r="F9193" t="s">
        <v>24196</v>
      </c>
      <c r="G9193" s="7">
        <v>2135.3000000000002</v>
      </c>
    </row>
    <row r="9194" spans="1:7" x14ac:dyDescent="0.3">
      <c r="A9194" s="310">
        <v>3023504</v>
      </c>
      <c r="B9194" t="s">
        <v>24236</v>
      </c>
      <c r="C9194" t="s">
        <v>734</v>
      </c>
      <c r="D9194" t="s">
        <v>371</v>
      </c>
      <c r="E9194">
        <v>615100</v>
      </c>
      <c r="F9194" t="s">
        <v>24196</v>
      </c>
      <c r="G9194" s="7">
        <v>3276.83</v>
      </c>
    </row>
    <row r="9195" spans="1:7" x14ac:dyDescent="0.3">
      <c r="A9195" s="310">
        <v>3023504</v>
      </c>
      <c r="B9195" t="s">
        <v>24236</v>
      </c>
      <c r="C9195" t="s">
        <v>734</v>
      </c>
      <c r="D9195" t="s">
        <v>371</v>
      </c>
      <c r="E9195">
        <v>615100</v>
      </c>
      <c r="F9195" t="s">
        <v>24196</v>
      </c>
      <c r="G9195" s="7">
        <v>-107.75</v>
      </c>
    </row>
    <row r="9196" spans="1:7" x14ac:dyDescent="0.3">
      <c r="A9196" s="310">
        <v>3023504</v>
      </c>
      <c r="B9196" t="s">
        <v>24236</v>
      </c>
      <c r="C9196" t="s">
        <v>734</v>
      </c>
      <c r="D9196" t="s">
        <v>375</v>
      </c>
      <c r="E9196">
        <v>617130</v>
      </c>
      <c r="F9196" t="s">
        <v>24196</v>
      </c>
      <c r="G9196" s="7">
        <v>522.35</v>
      </c>
    </row>
    <row r="9197" spans="1:7" x14ac:dyDescent="0.3">
      <c r="A9197" s="310">
        <v>3023504</v>
      </c>
      <c r="B9197" t="s">
        <v>24236</v>
      </c>
      <c r="C9197" t="s">
        <v>734</v>
      </c>
      <c r="D9197" t="s">
        <v>371</v>
      </c>
      <c r="E9197">
        <v>617100</v>
      </c>
      <c r="F9197" t="s">
        <v>24196</v>
      </c>
      <c r="G9197" s="7">
        <v>1159.9100000000001</v>
      </c>
    </row>
    <row r="9198" spans="1:7" x14ac:dyDescent="0.3">
      <c r="A9198" s="310">
        <v>3023504</v>
      </c>
      <c r="B9198" t="s">
        <v>24236</v>
      </c>
      <c r="C9198" t="s">
        <v>734</v>
      </c>
      <c r="D9198" t="s">
        <v>373</v>
      </c>
      <c r="E9198">
        <v>615130</v>
      </c>
      <c r="F9198" t="s">
        <v>24196</v>
      </c>
      <c r="G9198" s="7">
        <v>2381.36</v>
      </c>
    </row>
    <row r="9199" spans="1:7" x14ac:dyDescent="0.3">
      <c r="A9199" s="310">
        <v>3023504</v>
      </c>
      <c r="B9199" t="s">
        <v>24236</v>
      </c>
      <c r="C9199" t="s">
        <v>734</v>
      </c>
      <c r="D9199" t="s">
        <v>374</v>
      </c>
      <c r="E9199">
        <v>615120</v>
      </c>
      <c r="F9199" t="s">
        <v>24196</v>
      </c>
      <c r="G9199" s="7">
        <v>589.01</v>
      </c>
    </row>
    <row r="9200" spans="1:7" x14ac:dyDescent="0.3">
      <c r="A9200" s="310">
        <v>3023504</v>
      </c>
      <c r="B9200" t="s">
        <v>24236</v>
      </c>
      <c r="C9200" t="s">
        <v>734</v>
      </c>
      <c r="D9200" t="s">
        <v>373</v>
      </c>
      <c r="E9200">
        <v>617150</v>
      </c>
      <c r="F9200" t="s">
        <v>24196</v>
      </c>
      <c r="G9200" s="7">
        <v>451.74</v>
      </c>
    </row>
    <row r="9201" spans="1:7" x14ac:dyDescent="0.3">
      <c r="A9201" s="310">
        <v>3023504</v>
      </c>
      <c r="B9201" t="s">
        <v>24236</v>
      </c>
      <c r="C9201" t="s">
        <v>734</v>
      </c>
      <c r="D9201" t="s">
        <v>371</v>
      </c>
      <c r="E9201">
        <v>615100</v>
      </c>
      <c r="F9201" t="s">
        <v>24196</v>
      </c>
      <c r="G9201" s="7">
        <v>4044.33</v>
      </c>
    </row>
    <row r="9202" spans="1:7" x14ac:dyDescent="0.3">
      <c r="A9202" s="310">
        <v>3023504</v>
      </c>
      <c r="B9202" t="s">
        <v>24236</v>
      </c>
      <c r="C9202" t="s">
        <v>734</v>
      </c>
      <c r="D9202" t="s">
        <v>377</v>
      </c>
      <c r="E9202">
        <v>611130</v>
      </c>
      <c r="F9202" t="s">
        <v>24196</v>
      </c>
      <c r="G9202" s="7">
        <v>315.24</v>
      </c>
    </row>
    <row r="9203" spans="1:7" x14ac:dyDescent="0.3">
      <c r="A9203" s="310">
        <v>3023504</v>
      </c>
      <c r="B9203" t="s">
        <v>24236</v>
      </c>
      <c r="C9203" t="s">
        <v>734</v>
      </c>
      <c r="D9203" t="s">
        <v>375</v>
      </c>
      <c r="E9203">
        <v>617130</v>
      </c>
      <c r="F9203" t="s">
        <v>24196</v>
      </c>
      <c r="G9203" s="7">
        <v>458</v>
      </c>
    </row>
    <row r="9204" spans="1:7" x14ac:dyDescent="0.3">
      <c r="A9204" s="310">
        <v>3023504</v>
      </c>
      <c r="B9204" t="s">
        <v>24236</v>
      </c>
      <c r="C9204" t="s">
        <v>734</v>
      </c>
      <c r="D9204" t="s">
        <v>377</v>
      </c>
      <c r="E9204">
        <v>611110</v>
      </c>
      <c r="F9204" t="s">
        <v>24196</v>
      </c>
      <c r="G9204" s="7">
        <v>-30.82</v>
      </c>
    </row>
    <row r="9205" spans="1:7" x14ac:dyDescent="0.3">
      <c r="A9205" s="310">
        <v>3023504</v>
      </c>
      <c r="B9205" t="s">
        <v>24236</v>
      </c>
      <c r="C9205" t="s">
        <v>734</v>
      </c>
      <c r="D9205" t="s">
        <v>373</v>
      </c>
      <c r="E9205">
        <v>616160</v>
      </c>
      <c r="F9205" t="s">
        <v>24196</v>
      </c>
      <c r="G9205" s="7">
        <v>250.63</v>
      </c>
    </row>
    <row r="9206" spans="1:7" x14ac:dyDescent="0.3">
      <c r="A9206" s="310">
        <v>3023504</v>
      </c>
      <c r="B9206" t="s">
        <v>24236</v>
      </c>
      <c r="C9206" t="s">
        <v>734</v>
      </c>
      <c r="D9206" t="s">
        <v>371</v>
      </c>
      <c r="E9206">
        <v>616100</v>
      </c>
      <c r="F9206" t="s">
        <v>24196</v>
      </c>
      <c r="G9206" s="7">
        <v>484.07</v>
      </c>
    </row>
    <row r="9207" spans="1:7" x14ac:dyDescent="0.3">
      <c r="A9207" s="310">
        <v>3023504</v>
      </c>
      <c r="B9207" t="s">
        <v>24236</v>
      </c>
      <c r="C9207" t="s">
        <v>734</v>
      </c>
      <c r="D9207" t="s">
        <v>373</v>
      </c>
      <c r="E9207">
        <v>617150</v>
      </c>
      <c r="F9207" t="s">
        <v>24196</v>
      </c>
      <c r="G9207" s="7">
        <v>312.99</v>
      </c>
    </row>
    <row r="9208" spans="1:7" x14ac:dyDescent="0.3">
      <c r="A9208" s="310">
        <v>3023504</v>
      </c>
      <c r="B9208" t="s">
        <v>24236</v>
      </c>
      <c r="C9208" t="s">
        <v>734</v>
      </c>
      <c r="D9208" t="s">
        <v>371</v>
      </c>
      <c r="E9208">
        <v>615100</v>
      </c>
      <c r="F9208" t="s">
        <v>24196</v>
      </c>
      <c r="G9208" s="7">
        <v>282.58</v>
      </c>
    </row>
    <row r="9209" spans="1:7" x14ac:dyDescent="0.3">
      <c r="A9209" s="310">
        <v>3023504</v>
      </c>
      <c r="B9209" t="s">
        <v>24236</v>
      </c>
      <c r="C9209" t="s">
        <v>734</v>
      </c>
      <c r="D9209" t="s">
        <v>373</v>
      </c>
      <c r="E9209">
        <v>617150</v>
      </c>
      <c r="F9209" t="s">
        <v>24196</v>
      </c>
      <c r="G9209" s="7">
        <v>166.4</v>
      </c>
    </row>
    <row r="9210" spans="1:7" x14ac:dyDescent="0.3">
      <c r="A9210" s="310">
        <v>3023504</v>
      </c>
      <c r="B9210" t="s">
        <v>24236</v>
      </c>
      <c r="C9210" t="s">
        <v>734</v>
      </c>
      <c r="D9210" t="s">
        <v>371</v>
      </c>
      <c r="E9210">
        <v>616100</v>
      </c>
      <c r="F9210" t="s">
        <v>24196</v>
      </c>
      <c r="G9210" s="7">
        <v>607.46</v>
      </c>
    </row>
    <row r="9211" spans="1:7" x14ac:dyDescent="0.3">
      <c r="A9211" s="310">
        <v>3023504</v>
      </c>
      <c r="B9211" t="s">
        <v>24236</v>
      </c>
      <c r="C9211" t="s">
        <v>734</v>
      </c>
      <c r="D9211" t="s">
        <v>373</v>
      </c>
      <c r="E9211">
        <v>615130</v>
      </c>
      <c r="F9211" t="s">
        <v>24196</v>
      </c>
      <c r="G9211" s="7">
        <v>2214.39</v>
      </c>
    </row>
    <row r="9212" spans="1:7" x14ac:dyDescent="0.3">
      <c r="A9212" s="310">
        <v>3023504</v>
      </c>
      <c r="B9212" t="s">
        <v>24236</v>
      </c>
      <c r="C9212" t="s">
        <v>734</v>
      </c>
      <c r="D9212" t="s">
        <v>377</v>
      </c>
      <c r="E9212">
        <v>611130</v>
      </c>
      <c r="F9212" t="s">
        <v>24196</v>
      </c>
      <c r="G9212" s="7">
        <v>180.24</v>
      </c>
    </row>
    <row r="9213" spans="1:7" x14ac:dyDescent="0.3">
      <c r="A9213" s="310">
        <v>3023504</v>
      </c>
      <c r="B9213" t="s">
        <v>24236</v>
      </c>
      <c r="C9213" t="s">
        <v>734</v>
      </c>
      <c r="D9213" t="s">
        <v>377</v>
      </c>
      <c r="E9213">
        <v>611110</v>
      </c>
      <c r="F9213" t="s">
        <v>24196</v>
      </c>
      <c r="G9213" s="7">
        <v>883.51</v>
      </c>
    </row>
    <row r="9214" spans="1:7" x14ac:dyDescent="0.3">
      <c r="A9214" s="310">
        <v>3023504</v>
      </c>
      <c r="B9214" t="s">
        <v>24236</v>
      </c>
      <c r="C9214" t="s">
        <v>734</v>
      </c>
      <c r="D9214" t="s">
        <v>375</v>
      </c>
      <c r="E9214">
        <v>616130</v>
      </c>
      <c r="F9214" t="s">
        <v>24196</v>
      </c>
      <c r="G9214" s="7">
        <v>568.94000000000005</v>
      </c>
    </row>
    <row r="9215" spans="1:7" x14ac:dyDescent="0.3">
      <c r="A9215" s="310">
        <v>3023504</v>
      </c>
      <c r="B9215" t="s">
        <v>24236</v>
      </c>
      <c r="C9215" t="s">
        <v>734</v>
      </c>
      <c r="D9215" t="s">
        <v>371</v>
      </c>
      <c r="E9215">
        <v>617100</v>
      </c>
      <c r="F9215" t="s">
        <v>24196</v>
      </c>
      <c r="G9215" s="7">
        <v>578.80999999999995</v>
      </c>
    </row>
    <row r="9216" spans="1:7" x14ac:dyDescent="0.3">
      <c r="A9216" s="310">
        <v>3023504</v>
      </c>
      <c r="B9216" t="s">
        <v>24236</v>
      </c>
      <c r="C9216" t="s">
        <v>734</v>
      </c>
      <c r="D9216" t="s">
        <v>377</v>
      </c>
      <c r="E9216">
        <v>611110</v>
      </c>
      <c r="F9216" t="s">
        <v>24196</v>
      </c>
      <c r="G9216" s="7">
        <v>589.01</v>
      </c>
    </row>
    <row r="9217" spans="1:7" x14ac:dyDescent="0.3">
      <c r="A9217" s="310">
        <v>3023504</v>
      </c>
      <c r="B9217" t="s">
        <v>24236</v>
      </c>
      <c r="C9217" t="s">
        <v>734</v>
      </c>
      <c r="D9217" t="s">
        <v>377</v>
      </c>
      <c r="E9217">
        <v>611130</v>
      </c>
      <c r="F9217" t="s">
        <v>24196</v>
      </c>
      <c r="G9217" s="7">
        <v>195.26</v>
      </c>
    </row>
    <row r="9218" spans="1:7" x14ac:dyDescent="0.3">
      <c r="A9218" s="310">
        <v>3023504</v>
      </c>
      <c r="B9218" t="s">
        <v>24236</v>
      </c>
      <c r="C9218" t="s">
        <v>734</v>
      </c>
      <c r="D9218" t="s">
        <v>373</v>
      </c>
      <c r="E9218">
        <v>616160</v>
      </c>
      <c r="F9218" t="s">
        <v>24196</v>
      </c>
      <c r="G9218" s="7">
        <v>281.89999999999998</v>
      </c>
    </row>
    <row r="9219" spans="1:7" x14ac:dyDescent="0.3">
      <c r="A9219" s="310">
        <v>3023504</v>
      </c>
      <c r="B9219" t="s">
        <v>24236</v>
      </c>
      <c r="C9219" t="s">
        <v>734</v>
      </c>
      <c r="D9219" t="s">
        <v>371</v>
      </c>
      <c r="E9219">
        <v>616100</v>
      </c>
      <c r="F9219" t="s">
        <v>24196</v>
      </c>
      <c r="G9219" s="7">
        <v>913.22</v>
      </c>
    </row>
    <row r="9220" spans="1:7" x14ac:dyDescent="0.3">
      <c r="A9220" s="310">
        <v>3023504</v>
      </c>
      <c r="B9220" t="s">
        <v>24236</v>
      </c>
      <c r="C9220" t="s">
        <v>734</v>
      </c>
      <c r="D9220" t="s">
        <v>373</v>
      </c>
      <c r="E9220">
        <v>615130</v>
      </c>
      <c r="F9220" t="s">
        <v>24196</v>
      </c>
      <c r="G9220" s="7">
        <v>1467</v>
      </c>
    </row>
    <row r="9221" spans="1:7" x14ac:dyDescent="0.3">
      <c r="A9221" s="310">
        <v>3023504</v>
      </c>
      <c r="B9221" t="s">
        <v>24236</v>
      </c>
      <c r="C9221" t="s">
        <v>734</v>
      </c>
      <c r="D9221" t="s">
        <v>371</v>
      </c>
      <c r="E9221">
        <v>615100</v>
      </c>
      <c r="F9221" t="s">
        <v>24196</v>
      </c>
      <c r="G9221" s="7">
        <v>282.58</v>
      </c>
    </row>
    <row r="9222" spans="1:7" x14ac:dyDescent="0.3">
      <c r="A9222" s="310">
        <v>3023504</v>
      </c>
      <c r="B9222" t="s">
        <v>24236</v>
      </c>
      <c r="C9222" t="s">
        <v>734</v>
      </c>
      <c r="D9222" t="s">
        <v>371</v>
      </c>
      <c r="E9222">
        <v>617100</v>
      </c>
      <c r="F9222" t="s">
        <v>24196</v>
      </c>
      <c r="G9222" s="7">
        <v>915.8</v>
      </c>
    </row>
    <row r="9223" spans="1:7" x14ac:dyDescent="0.3">
      <c r="A9223" s="310">
        <v>3023504</v>
      </c>
      <c r="B9223" t="s">
        <v>24236</v>
      </c>
      <c r="C9223" t="s">
        <v>734</v>
      </c>
      <c r="D9223" t="s">
        <v>377</v>
      </c>
      <c r="E9223">
        <v>611110</v>
      </c>
      <c r="F9223" t="s">
        <v>24196</v>
      </c>
      <c r="G9223" s="7">
        <v>28.5</v>
      </c>
    </row>
    <row r="9224" spans="1:7" x14ac:dyDescent="0.3">
      <c r="A9224" s="310">
        <v>3023504</v>
      </c>
      <c r="B9224" t="s">
        <v>24236</v>
      </c>
      <c r="C9224" t="s">
        <v>734</v>
      </c>
      <c r="D9224" t="s">
        <v>371</v>
      </c>
      <c r="E9224">
        <v>617100</v>
      </c>
      <c r="F9224" t="s">
        <v>24196</v>
      </c>
      <c r="G9224" s="7">
        <v>1508.48</v>
      </c>
    </row>
    <row r="9225" spans="1:7" x14ac:dyDescent="0.3">
      <c r="A9225" s="310">
        <v>3023504</v>
      </c>
      <c r="B9225" t="s">
        <v>24236</v>
      </c>
      <c r="C9225" t="s">
        <v>734</v>
      </c>
      <c r="D9225" t="s">
        <v>371</v>
      </c>
      <c r="E9225">
        <v>616100</v>
      </c>
      <c r="F9225" t="s">
        <v>24196</v>
      </c>
      <c r="G9225" s="7">
        <v>392.61</v>
      </c>
    </row>
    <row r="9226" spans="1:7" x14ac:dyDescent="0.3">
      <c r="A9226" s="310">
        <v>3023504</v>
      </c>
      <c r="B9226" t="s">
        <v>24236</v>
      </c>
      <c r="C9226" t="s">
        <v>734</v>
      </c>
      <c r="D9226" t="s">
        <v>371</v>
      </c>
      <c r="E9226">
        <v>616100</v>
      </c>
      <c r="F9226" t="s">
        <v>24196</v>
      </c>
      <c r="G9226" s="7">
        <v>607.46</v>
      </c>
    </row>
    <row r="9227" spans="1:7" x14ac:dyDescent="0.3">
      <c r="A9227" s="310">
        <v>3023504</v>
      </c>
      <c r="B9227" t="s">
        <v>24236</v>
      </c>
      <c r="C9227" t="s">
        <v>734</v>
      </c>
      <c r="D9227" t="s">
        <v>374</v>
      </c>
      <c r="E9227">
        <v>617120</v>
      </c>
      <c r="F9227" t="s">
        <v>24196</v>
      </c>
      <c r="G9227" s="7">
        <v>199.1</v>
      </c>
    </row>
    <row r="9228" spans="1:7" x14ac:dyDescent="0.3">
      <c r="A9228" s="310">
        <v>3023504</v>
      </c>
      <c r="B9228" t="s">
        <v>24236</v>
      </c>
      <c r="C9228" t="s">
        <v>734</v>
      </c>
      <c r="D9228" t="s">
        <v>371</v>
      </c>
      <c r="E9228">
        <v>617100</v>
      </c>
      <c r="F9228" t="s">
        <v>24196</v>
      </c>
      <c r="G9228" s="7">
        <v>146.96</v>
      </c>
    </row>
    <row r="9229" spans="1:7" x14ac:dyDescent="0.3">
      <c r="A9229" s="310">
        <v>3023504</v>
      </c>
      <c r="B9229" t="s">
        <v>24236</v>
      </c>
      <c r="C9229" t="s">
        <v>734</v>
      </c>
      <c r="D9229" t="s">
        <v>377</v>
      </c>
      <c r="E9229">
        <v>611110</v>
      </c>
      <c r="F9229" t="s">
        <v>24196</v>
      </c>
      <c r="G9229" s="7">
        <v>1545.32</v>
      </c>
    </row>
    <row r="9230" spans="1:7" x14ac:dyDescent="0.3">
      <c r="A9230" s="310">
        <v>3023504</v>
      </c>
      <c r="B9230" t="s">
        <v>24236</v>
      </c>
      <c r="C9230" t="s">
        <v>734</v>
      </c>
      <c r="D9230" t="s">
        <v>375</v>
      </c>
      <c r="E9230">
        <v>616130</v>
      </c>
      <c r="F9230" t="s">
        <v>24196</v>
      </c>
      <c r="G9230" s="7">
        <v>15.42</v>
      </c>
    </row>
    <row r="9231" spans="1:7" x14ac:dyDescent="0.3">
      <c r="A9231" s="310">
        <v>3023504</v>
      </c>
      <c r="B9231" t="s">
        <v>24236</v>
      </c>
      <c r="C9231" t="s">
        <v>734</v>
      </c>
      <c r="D9231" t="s">
        <v>373</v>
      </c>
      <c r="E9231">
        <v>615130</v>
      </c>
      <c r="F9231" t="s">
        <v>24196</v>
      </c>
      <c r="G9231" s="7">
        <v>2135.3000000000002</v>
      </c>
    </row>
    <row r="9232" spans="1:7" x14ac:dyDescent="0.3">
      <c r="A9232" s="310">
        <v>3023504</v>
      </c>
      <c r="B9232" t="s">
        <v>24236</v>
      </c>
      <c r="C9232" t="s">
        <v>734</v>
      </c>
      <c r="D9232" t="s">
        <v>371</v>
      </c>
      <c r="E9232">
        <v>615100</v>
      </c>
      <c r="F9232" t="s">
        <v>24196</v>
      </c>
      <c r="G9232" s="7">
        <v>3161</v>
      </c>
    </row>
    <row r="9233" spans="1:7" x14ac:dyDescent="0.3">
      <c r="A9233" s="310">
        <v>3023504</v>
      </c>
      <c r="B9233" t="s">
        <v>24236</v>
      </c>
      <c r="C9233" t="s">
        <v>734</v>
      </c>
      <c r="D9233" t="s">
        <v>375</v>
      </c>
      <c r="E9233">
        <v>617130</v>
      </c>
      <c r="F9233" t="s">
        <v>24196</v>
      </c>
      <c r="G9233" s="7">
        <v>25.44</v>
      </c>
    </row>
    <row r="9234" spans="1:7" x14ac:dyDescent="0.3">
      <c r="A9234" s="310">
        <v>3023504</v>
      </c>
      <c r="B9234" t="s">
        <v>24236</v>
      </c>
      <c r="C9234" t="s">
        <v>734</v>
      </c>
      <c r="D9234" t="s">
        <v>373</v>
      </c>
      <c r="E9234">
        <v>615130</v>
      </c>
      <c r="F9234" t="s">
        <v>24196</v>
      </c>
      <c r="G9234" s="7">
        <v>2135.3000000000002</v>
      </c>
    </row>
    <row r="9235" spans="1:7" x14ac:dyDescent="0.3">
      <c r="A9235" s="310">
        <v>3023504</v>
      </c>
      <c r="B9235" t="s">
        <v>24236</v>
      </c>
      <c r="C9235" t="s">
        <v>734</v>
      </c>
      <c r="D9235" t="s">
        <v>371</v>
      </c>
      <c r="E9235">
        <v>615100</v>
      </c>
      <c r="F9235" t="s">
        <v>24196</v>
      </c>
      <c r="G9235" s="7">
        <v>3193.17</v>
      </c>
    </row>
    <row r="9236" spans="1:7" x14ac:dyDescent="0.3">
      <c r="A9236" s="310">
        <v>3023504</v>
      </c>
      <c r="B9236" t="s">
        <v>24236</v>
      </c>
      <c r="C9236" t="s">
        <v>734</v>
      </c>
      <c r="D9236" t="s">
        <v>371</v>
      </c>
      <c r="E9236">
        <v>616100</v>
      </c>
      <c r="F9236" t="s">
        <v>24196</v>
      </c>
      <c r="G9236" s="7">
        <v>327.96</v>
      </c>
    </row>
    <row r="9237" spans="1:7" x14ac:dyDescent="0.3">
      <c r="A9237" s="310">
        <v>3023504</v>
      </c>
      <c r="B9237" t="s">
        <v>24236</v>
      </c>
      <c r="C9237" t="s">
        <v>734</v>
      </c>
      <c r="D9237" t="s">
        <v>371</v>
      </c>
      <c r="E9237">
        <v>616100</v>
      </c>
      <c r="F9237" t="s">
        <v>24196</v>
      </c>
      <c r="G9237" s="7">
        <v>14.31</v>
      </c>
    </row>
    <row r="9238" spans="1:7" x14ac:dyDescent="0.3">
      <c r="A9238" s="310">
        <v>3023504</v>
      </c>
      <c r="B9238" t="s">
        <v>24236</v>
      </c>
      <c r="C9238" t="s">
        <v>734</v>
      </c>
      <c r="D9238" t="s">
        <v>371</v>
      </c>
      <c r="E9238">
        <v>616100</v>
      </c>
      <c r="F9238" t="s">
        <v>24196</v>
      </c>
      <c r="G9238" s="7">
        <v>726.4</v>
      </c>
    </row>
    <row r="9239" spans="1:7" x14ac:dyDescent="0.3">
      <c r="A9239" s="310">
        <v>3023504</v>
      </c>
      <c r="B9239" t="s">
        <v>24236</v>
      </c>
      <c r="C9239" t="s">
        <v>734</v>
      </c>
      <c r="D9239" t="s">
        <v>371</v>
      </c>
      <c r="E9239">
        <v>617100</v>
      </c>
      <c r="F9239" t="s">
        <v>24196</v>
      </c>
      <c r="G9239" s="7">
        <v>906.57</v>
      </c>
    </row>
    <row r="9240" spans="1:7" x14ac:dyDescent="0.3">
      <c r="A9240" s="310">
        <v>3023504</v>
      </c>
      <c r="B9240" t="s">
        <v>24236</v>
      </c>
      <c r="C9240" t="s">
        <v>734</v>
      </c>
      <c r="D9240" t="s">
        <v>373</v>
      </c>
      <c r="E9240">
        <v>617150</v>
      </c>
      <c r="F9240" t="s">
        <v>24196</v>
      </c>
      <c r="G9240" s="7">
        <v>180.36</v>
      </c>
    </row>
    <row r="9241" spans="1:7" x14ac:dyDescent="0.3">
      <c r="A9241" s="310">
        <v>3023504</v>
      </c>
      <c r="B9241" t="s">
        <v>24236</v>
      </c>
      <c r="C9241" t="s">
        <v>734</v>
      </c>
      <c r="D9241" t="s">
        <v>374</v>
      </c>
      <c r="E9241">
        <v>615120</v>
      </c>
      <c r="F9241" t="s">
        <v>24196</v>
      </c>
      <c r="G9241" s="7">
        <v>23.12</v>
      </c>
    </row>
    <row r="9242" spans="1:7" x14ac:dyDescent="0.3">
      <c r="A9242" s="310">
        <v>3023504</v>
      </c>
      <c r="B9242" t="s">
        <v>24236</v>
      </c>
      <c r="C9242" t="s">
        <v>734</v>
      </c>
      <c r="D9242" t="s">
        <v>371</v>
      </c>
      <c r="E9242">
        <v>617100</v>
      </c>
      <c r="F9242" t="s">
        <v>24196</v>
      </c>
      <c r="G9242" s="7">
        <v>870.27</v>
      </c>
    </row>
    <row r="9243" spans="1:7" x14ac:dyDescent="0.3">
      <c r="A9243" s="310">
        <v>3023504</v>
      </c>
      <c r="B9243" t="s">
        <v>24236</v>
      </c>
      <c r="C9243" t="s">
        <v>734</v>
      </c>
      <c r="D9243" t="s">
        <v>371</v>
      </c>
      <c r="E9243">
        <v>615100</v>
      </c>
      <c r="F9243" t="s">
        <v>24196</v>
      </c>
      <c r="G9243" s="7">
        <v>5906.07</v>
      </c>
    </row>
    <row r="9244" spans="1:7" x14ac:dyDescent="0.3">
      <c r="A9244" s="310">
        <v>3023504</v>
      </c>
      <c r="B9244" t="s">
        <v>24236</v>
      </c>
      <c r="C9244" t="s">
        <v>734</v>
      </c>
      <c r="D9244" t="s">
        <v>377</v>
      </c>
      <c r="E9244">
        <v>611110</v>
      </c>
      <c r="F9244" t="s">
        <v>24196</v>
      </c>
      <c r="G9244" s="7">
        <v>100</v>
      </c>
    </row>
    <row r="9245" spans="1:7" x14ac:dyDescent="0.3">
      <c r="A9245" s="310">
        <v>3023504</v>
      </c>
      <c r="B9245" t="s">
        <v>24236</v>
      </c>
      <c r="C9245" t="s">
        <v>734</v>
      </c>
      <c r="D9245" t="s">
        <v>373</v>
      </c>
      <c r="E9245">
        <v>615130</v>
      </c>
      <c r="F9245" t="s">
        <v>24196</v>
      </c>
      <c r="G9245" s="7">
        <v>1091.3699999999999</v>
      </c>
    </row>
    <row r="9246" spans="1:7" x14ac:dyDescent="0.3">
      <c r="A9246" s="310">
        <v>3023504</v>
      </c>
      <c r="B9246" t="s">
        <v>24236</v>
      </c>
      <c r="C9246" t="s">
        <v>734</v>
      </c>
      <c r="D9246" t="s">
        <v>373</v>
      </c>
      <c r="E9246">
        <v>615130</v>
      </c>
      <c r="F9246" t="s">
        <v>24196</v>
      </c>
      <c r="G9246" s="7">
        <v>2087.85</v>
      </c>
    </row>
    <row r="9247" spans="1:7" x14ac:dyDescent="0.3">
      <c r="A9247" s="310">
        <v>3023504</v>
      </c>
      <c r="B9247" t="s">
        <v>24236</v>
      </c>
      <c r="C9247" t="s">
        <v>734</v>
      </c>
      <c r="D9247" t="s">
        <v>371</v>
      </c>
      <c r="E9247">
        <v>615100</v>
      </c>
      <c r="F9247" t="s">
        <v>24196</v>
      </c>
      <c r="G9247" s="7">
        <v>4184.17</v>
      </c>
    </row>
    <row r="9248" spans="1:7" x14ac:dyDescent="0.3">
      <c r="A9248" s="310">
        <v>3023504</v>
      </c>
      <c r="B9248" t="s">
        <v>24236</v>
      </c>
      <c r="C9248" t="s">
        <v>734</v>
      </c>
      <c r="D9248" t="s">
        <v>373</v>
      </c>
      <c r="E9248">
        <v>616160</v>
      </c>
      <c r="F9248" t="s">
        <v>24196</v>
      </c>
      <c r="G9248" s="7">
        <v>292.42</v>
      </c>
    </row>
    <row r="9249" spans="1:7" x14ac:dyDescent="0.3">
      <c r="A9249" s="310">
        <v>3023504</v>
      </c>
      <c r="B9249" t="s">
        <v>24236</v>
      </c>
      <c r="C9249" t="s">
        <v>734</v>
      </c>
      <c r="D9249" t="s">
        <v>371</v>
      </c>
      <c r="E9249">
        <v>615100</v>
      </c>
      <c r="F9249" t="s">
        <v>24196</v>
      </c>
      <c r="G9249" s="7">
        <v>2603.4</v>
      </c>
    </row>
    <row r="9250" spans="1:7" x14ac:dyDescent="0.3">
      <c r="A9250" s="310">
        <v>3023504</v>
      </c>
      <c r="B9250" t="s">
        <v>24236</v>
      </c>
      <c r="C9250" t="s">
        <v>734</v>
      </c>
      <c r="D9250" t="s">
        <v>373</v>
      </c>
      <c r="E9250">
        <v>617150</v>
      </c>
      <c r="F9250" t="s">
        <v>24196</v>
      </c>
      <c r="G9250" s="7">
        <v>435.6</v>
      </c>
    </row>
    <row r="9251" spans="1:7" x14ac:dyDescent="0.3">
      <c r="A9251" s="310">
        <v>3023504</v>
      </c>
      <c r="B9251" t="s">
        <v>24236</v>
      </c>
      <c r="C9251" t="s">
        <v>734</v>
      </c>
      <c r="D9251" t="s">
        <v>371</v>
      </c>
      <c r="E9251">
        <v>615100</v>
      </c>
      <c r="F9251" t="s">
        <v>24196</v>
      </c>
      <c r="G9251" s="7">
        <v>282.58</v>
      </c>
    </row>
    <row r="9252" spans="1:7" x14ac:dyDescent="0.3">
      <c r="A9252" s="310">
        <v>3023504</v>
      </c>
      <c r="B9252" t="s">
        <v>24236</v>
      </c>
      <c r="C9252" t="s">
        <v>734</v>
      </c>
      <c r="D9252" t="s">
        <v>373</v>
      </c>
      <c r="E9252">
        <v>615130</v>
      </c>
      <c r="F9252" t="s">
        <v>24196</v>
      </c>
      <c r="G9252" s="7">
        <v>57.11</v>
      </c>
    </row>
    <row r="9253" spans="1:7" x14ac:dyDescent="0.3">
      <c r="A9253" s="310">
        <v>3023504</v>
      </c>
      <c r="B9253" t="s">
        <v>24236</v>
      </c>
      <c r="C9253" t="s">
        <v>734</v>
      </c>
      <c r="D9253" t="s">
        <v>375</v>
      </c>
      <c r="E9253">
        <v>615140</v>
      </c>
      <c r="F9253" t="s">
        <v>24196</v>
      </c>
      <c r="G9253" s="7">
        <v>124.73</v>
      </c>
    </row>
    <row r="9254" spans="1:7" x14ac:dyDescent="0.3">
      <c r="A9254" s="310">
        <v>3023504</v>
      </c>
      <c r="B9254" t="s">
        <v>24236</v>
      </c>
      <c r="C9254" t="s">
        <v>734</v>
      </c>
      <c r="D9254" t="s">
        <v>371</v>
      </c>
      <c r="E9254">
        <v>616100</v>
      </c>
      <c r="F9254" t="s">
        <v>24196</v>
      </c>
      <c r="G9254" s="7">
        <v>416.42</v>
      </c>
    </row>
    <row r="9255" spans="1:7" x14ac:dyDescent="0.3">
      <c r="A9255" s="310">
        <v>3023504</v>
      </c>
      <c r="B9255" t="s">
        <v>24236</v>
      </c>
      <c r="C9255" t="s">
        <v>734</v>
      </c>
      <c r="D9255" t="s">
        <v>374</v>
      </c>
      <c r="E9255">
        <v>617120</v>
      </c>
      <c r="F9255" t="s">
        <v>24196</v>
      </c>
      <c r="G9255" s="7">
        <v>528.26</v>
      </c>
    </row>
    <row r="9256" spans="1:7" x14ac:dyDescent="0.3">
      <c r="A9256" s="310">
        <v>3023504</v>
      </c>
      <c r="B9256" t="s">
        <v>24236</v>
      </c>
      <c r="C9256" t="s">
        <v>734</v>
      </c>
      <c r="D9256" t="s">
        <v>371</v>
      </c>
      <c r="E9256">
        <v>615100</v>
      </c>
      <c r="F9256" t="s">
        <v>24196</v>
      </c>
      <c r="G9256" s="7">
        <v>282.58</v>
      </c>
    </row>
    <row r="9257" spans="1:7" x14ac:dyDescent="0.3">
      <c r="A9257" s="310">
        <v>3023504</v>
      </c>
      <c r="B9257" t="s">
        <v>24236</v>
      </c>
      <c r="C9257" t="s">
        <v>734</v>
      </c>
      <c r="D9257" t="s">
        <v>371</v>
      </c>
      <c r="E9257">
        <v>617100</v>
      </c>
      <c r="F9257" t="s">
        <v>24196</v>
      </c>
      <c r="G9257" s="7">
        <v>1244.43</v>
      </c>
    </row>
    <row r="9258" spans="1:7" x14ac:dyDescent="0.3">
      <c r="A9258" s="310">
        <v>3023504</v>
      </c>
      <c r="B9258" t="s">
        <v>24236</v>
      </c>
      <c r="C9258" t="s">
        <v>734</v>
      </c>
      <c r="D9258" t="s">
        <v>371</v>
      </c>
      <c r="E9258">
        <v>615100</v>
      </c>
      <c r="F9258" t="s">
        <v>24196</v>
      </c>
      <c r="G9258" s="7">
        <v>282.58</v>
      </c>
    </row>
    <row r="9259" spans="1:7" x14ac:dyDescent="0.3">
      <c r="A9259" s="310">
        <v>3023504</v>
      </c>
      <c r="B9259" t="s">
        <v>24236</v>
      </c>
      <c r="C9259" t="s">
        <v>734</v>
      </c>
      <c r="D9259" t="s">
        <v>371</v>
      </c>
      <c r="E9259">
        <v>617100</v>
      </c>
      <c r="F9259" t="s">
        <v>24196</v>
      </c>
      <c r="G9259" s="7">
        <v>915.8</v>
      </c>
    </row>
    <row r="9260" spans="1:7" x14ac:dyDescent="0.3">
      <c r="A9260" s="310">
        <v>3023504</v>
      </c>
      <c r="B9260" t="s">
        <v>24236</v>
      </c>
      <c r="C9260" t="s">
        <v>734</v>
      </c>
      <c r="D9260" t="s">
        <v>371</v>
      </c>
      <c r="E9260">
        <v>617100</v>
      </c>
      <c r="F9260" t="s">
        <v>24196</v>
      </c>
      <c r="G9260" s="7">
        <v>746.66</v>
      </c>
    </row>
    <row r="9261" spans="1:7" x14ac:dyDescent="0.3">
      <c r="A9261" s="310">
        <v>3023504</v>
      </c>
      <c r="B9261" t="s">
        <v>24236</v>
      </c>
      <c r="C9261" t="s">
        <v>734</v>
      </c>
      <c r="D9261" t="s">
        <v>371</v>
      </c>
      <c r="E9261">
        <v>616100</v>
      </c>
      <c r="F9261" t="s">
        <v>24196</v>
      </c>
      <c r="G9261" s="7">
        <v>607.46</v>
      </c>
    </row>
    <row r="9262" spans="1:7" x14ac:dyDescent="0.3">
      <c r="A9262" s="310">
        <v>3023504</v>
      </c>
      <c r="B9262" t="s">
        <v>24236</v>
      </c>
      <c r="C9262" t="s">
        <v>734</v>
      </c>
      <c r="D9262" t="s">
        <v>371</v>
      </c>
      <c r="E9262">
        <v>616100</v>
      </c>
      <c r="F9262" t="s">
        <v>24196</v>
      </c>
      <c r="G9262" s="7">
        <v>240.18</v>
      </c>
    </row>
    <row r="9263" spans="1:7" x14ac:dyDescent="0.3">
      <c r="A9263" s="310">
        <v>3023504</v>
      </c>
      <c r="B9263" t="s">
        <v>24236</v>
      </c>
      <c r="C9263" t="s">
        <v>734</v>
      </c>
      <c r="D9263" t="s">
        <v>377</v>
      </c>
      <c r="E9263">
        <v>611110</v>
      </c>
      <c r="F9263" t="s">
        <v>24196</v>
      </c>
      <c r="G9263" s="7">
        <v>285.01</v>
      </c>
    </row>
    <row r="9264" spans="1:7" x14ac:dyDescent="0.3">
      <c r="A9264" s="310">
        <v>3023504</v>
      </c>
      <c r="B9264" t="s">
        <v>24236</v>
      </c>
      <c r="C9264" t="s">
        <v>734</v>
      </c>
      <c r="D9264" t="s">
        <v>374</v>
      </c>
      <c r="E9264">
        <v>617120</v>
      </c>
      <c r="F9264" t="s">
        <v>24196</v>
      </c>
      <c r="G9264" s="7">
        <v>120.16</v>
      </c>
    </row>
    <row r="9265" spans="1:7" x14ac:dyDescent="0.3">
      <c r="A9265" s="310">
        <v>3023504</v>
      </c>
      <c r="B9265" t="s">
        <v>24236</v>
      </c>
      <c r="C9265" t="s">
        <v>734</v>
      </c>
      <c r="D9265" t="s">
        <v>377</v>
      </c>
      <c r="E9265">
        <v>611130</v>
      </c>
      <c r="F9265" t="s">
        <v>24196</v>
      </c>
      <c r="G9265" s="7">
        <v>58.14</v>
      </c>
    </row>
    <row r="9266" spans="1:7" x14ac:dyDescent="0.3">
      <c r="A9266" s="310">
        <v>3023504</v>
      </c>
      <c r="B9266" t="s">
        <v>24236</v>
      </c>
      <c r="C9266" t="s">
        <v>734</v>
      </c>
      <c r="D9266" t="s">
        <v>377</v>
      </c>
      <c r="E9266">
        <v>611110</v>
      </c>
      <c r="F9266" t="s">
        <v>24196</v>
      </c>
      <c r="G9266" s="7">
        <v>957.14</v>
      </c>
    </row>
    <row r="9267" spans="1:7" x14ac:dyDescent="0.3">
      <c r="A9267" s="310">
        <v>3023504</v>
      </c>
      <c r="B9267" t="s">
        <v>24236</v>
      </c>
      <c r="C9267" t="s">
        <v>734</v>
      </c>
      <c r="D9267" t="s">
        <v>373</v>
      </c>
      <c r="E9267">
        <v>615130</v>
      </c>
      <c r="F9267" t="s">
        <v>24196</v>
      </c>
      <c r="G9267" s="7">
        <v>1281.18</v>
      </c>
    </row>
    <row r="9268" spans="1:7" x14ac:dyDescent="0.3">
      <c r="A9268" s="310">
        <v>3023504</v>
      </c>
      <c r="B9268" t="s">
        <v>24236</v>
      </c>
      <c r="C9268" t="s">
        <v>734</v>
      </c>
      <c r="D9268" t="s">
        <v>371</v>
      </c>
      <c r="E9268">
        <v>615100</v>
      </c>
      <c r="F9268" t="s">
        <v>24196</v>
      </c>
      <c r="G9268" s="7">
        <v>1617.73</v>
      </c>
    </row>
    <row r="9269" spans="1:7" x14ac:dyDescent="0.3">
      <c r="A9269" s="310">
        <v>3023504</v>
      </c>
      <c r="B9269" t="s">
        <v>24236</v>
      </c>
      <c r="C9269" t="s">
        <v>734</v>
      </c>
      <c r="D9269" t="s">
        <v>373</v>
      </c>
      <c r="E9269">
        <v>617150</v>
      </c>
      <c r="F9269" t="s">
        <v>24196</v>
      </c>
      <c r="G9269" s="7">
        <v>451.74</v>
      </c>
    </row>
    <row r="9270" spans="1:7" x14ac:dyDescent="0.3">
      <c r="A9270" s="310">
        <v>3023504</v>
      </c>
      <c r="B9270" t="s">
        <v>24236</v>
      </c>
      <c r="C9270" t="s">
        <v>734</v>
      </c>
      <c r="D9270" t="s">
        <v>371</v>
      </c>
      <c r="E9270">
        <v>617100</v>
      </c>
      <c r="F9270" t="s">
        <v>24196</v>
      </c>
      <c r="G9270" s="7">
        <v>870.27</v>
      </c>
    </row>
    <row r="9271" spans="1:7" x14ac:dyDescent="0.3">
      <c r="A9271" s="310">
        <v>3023504</v>
      </c>
      <c r="B9271" t="s">
        <v>24236</v>
      </c>
      <c r="C9271" t="s">
        <v>734</v>
      </c>
      <c r="D9271" t="s">
        <v>371</v>
      </c>
      <c r="E9271">
        <v>616100</v>
      </c>
      <c r="F9271" t="s">
        <v>24196</v>
      </c>
      <c r="G9271" s="7">
        <v>588.29999999999995</v>
      </c>
    </row>
    <row r="9272" spans="1:7" x14ac:dyDescent="0.3">
      <c r="A9272" s="310">
        <v>3023504</v>
      </c>
      <c r="B9272" t="s">
        <v>24236</v>
      </c>
      <c r="C9272" t="s">
        <v>734</v>
      </c>
      <c r="D9272" t="s">
        <v>373</v>
      </c>
      <c r="E9272">
        <v>616160</v>
      </c>
      <c r="F9272" t="s">
        <v>24196</v>
      </c>
      <c r="G9272" s="7">
        <v>189.59</v>
      </c>
    </row>
    <row r="9273" spans="1:7" x14ac:dyDescent="0.3">
      <c r="A9273" s="310">
        <v>3023504</v>
      </c>
      <c r="B9273" t="s">
        <v>24236</v>
      </c>
      <c r="C9273" t="s">
        <v>734</v>
      </c>
      <c r="D9273" t="s">
        <v>377</v>
      </c>
      <c r="E9273">
        <v>611120</v>
      </c>
      <c r="F9273" t="s">
        <v>24196</v>
      </c>
      <c r="G9273" s="7">
        <v>39.450000000000003</v>
      </c>
    </row>
    <row r="9274" spans="1:7" x14ac:dyDescent="0.3">
      <c r="A9274" s="310">
        <v>3023504</v>
      </c>
      <c r="B9274" t="s">
        <v>24236</v>
      </c>
      <c r="C9274" t="s">
        <v>734</v>
      </c>
      <c r="D9274" t="s">
        <v>373</v>
      </c>
      <c r="E9274">
        <v>615130</v>
      </c>
      <c r="F9274" t="s">
        <v>24196</v>
      </c>
      <c r="G9274" s="7">
        <v>420.96</v>
      </c>
    </row>
    <row r="9275" spans="1:7" x14ac:dyDescent="0.3">
      <c r="A9275" s="310">
        <v>3023504</v>
      </c>
      <c r="B9275" t="s">
        <v>24236</v>
      </c>
      <c r="C9275" t="s">
        <v>734</v>
      </c>
      <c r="D9275" t="s">
        <v>377</v>
      </c>
      <c r="E9275">
        <v>611120</v>
      </c>
      <c r="F9275" t="s">
        <v>24196</v>
      </c>
      <c r="G9275" s="7">
        <v>25.8</v>
      </c>
    </row>
    <row r="9276" spans="1:7" x14ac:dyDescent="0.3">
      <c r="A9276" s="310">
        <v>3023504</v>
      </c>
      <c r="B9276" t="s">
        <v>24236</v>
      </c>
      <c r="C9276" t="s">
        <v>734</v>
      </c>
      <c r="D9276" t="s">
        <v>373</v>
      </c>
      <c r="E9276">
        <v>616160</v>
      </c>
      <c r="F9276" t="s">
        <v>24196</v>
      </c>
      <c r="G9276" s="7">
        <v>290.72000000000003</v>
      </c>
    </row>
    <row r="9277" spans="1:7" x14ac:dyDescent="0.3">
      <c r="A9277" s="310">
        <v>3023504</v>
      </c>
      <c r="B9277" t="s">
        <v>24236</v>
      </c>
      <c r="C9277" t="s">
        <v>734</v>
      </c>
      <c r="D9277" t="s">
        <v>371</v>
      </c>
      <c r="E9277">
        <v>616100</v>
      </c>
      <c r="F9277" t="s">
        <v>24196</v>
      </c>
      <c r="G9277" s="7">
        <v>607.46</v>
      </c>
    </row>
    <row r="9278" spans="1:7" x14ac:dyDescent="0.3">
      <c r="A9278" s="310">
        <v>3023504</v>
      </c>
      <c r="B9278" t="s">
        <v>24236</v>
      </c>
      <c r="C9278" t="s">
        <v>734</v>
      </c>
      <c r="D9278" t="s">
        <v>374</v>
      </c>
      <c r="E9278">
        <v>616120</v>
      </c>
      <c r="F9278" t="s">
        <v>24196</v>
      </c>
      <c r="G9278" s="7">
        <v>25.8</v>
      </c>
    </row>
    <row r="9279" spans="1:7" x14ac:dyDescent="0.3">
      <c r="A9279" s="310">
        <v>3023504</v>
      </c>
      <c r="B9279" t="s">
        <v>24236</v>
      </c>
      <c r="C9279" t="s">
        <v>734</v>
      </c>
      <c r="D9279" t="s">
        <v>373</v>
      </c>
      <c r="E9279">
        <v>616160</v>
      </c>
      <c r="F9279" t="s">
        <v>24196</v>
      </c>
      <c r="G9279" s="7">
        <v>279.60000000000002</v>
      </c>
    </row>
    <row r="9280" spans="1:7" x14ac:dyDescent="0.3">
      <c r="A9280" s="310">
        <v>3023504</v>
      </c>
      <c r="B9280" t="s">
        <v>24236</v>
      </c>
      <c r="C9280" t="s">
        <v>734</v>
      </c>
      <c r="D9280" t="s">
        <v>373</v>
      </c>
      <c r="E9280">
        <v>617150</v>
      </c>
      <c r="F9280" t="s">
        <v>24196</v>
      </c>
      <c r="G9280" s="7">
        <v>174.24</v>
      </c>
    </row>
    <row r="9281" spans="1:7" x14ac:dyDescent="0.3">
      <c r="A9281" s="310">
        <v>3023504</v>
      </c>
      <c r="B9281" t="s">
        <v>24236</v>
      </c>
      <c r="C9281" t="s">
        <v>734</v>
      </c>
      <c r="D9281" t="s">
        <v>374</v>
      </c>
      <c r="E9281">
        <v>615120</v>
      </c>
      <c r="F9281" t="s">
        <v>24196</v>
      </c>
      <c r="G9281" s="7">
        <v>589.01</v>
      </c>
    </row>
    <row r="9282" spans="1:7" x14ac:dyDescent="0.3">
      <c r="A9282" s="310">
        <v>3023504</v>
      </c>
      <c r="B9282" t="s">
        <v>24236</v>
      </c>
      <c r="C9282" t="s">
        <v>734</v>
      </c>
      <c r="D9282" t="s">
        <v>371</v>
      </c>
      <c r="E9282">
        <v>615100</v>
      </c>
      <c r="F9282" t="s">
        <v>24196</v>
      </c>
      <c r="G9282" s="7">
        <v>3034.42</v>
      </c>
    </row>
    <row r="9283" spans="1:7" x14ac:dyDescent="0.3">
      <c r="A9283" s="310">
        <v>3023504</v>
      </c>
      <c r="B9283" t="s">
        <v>24236</v>
      </c>
      <c r="C9283" t="s">
        <v>734</v>
      </c>
      <c r="D9283" t="s">
        <v>371</v>
      </c>
      <c r="E9283">
        <v>615100</v>
      </c>
      <c r="F9283" t="s">
        <v>24196</v>
      </c>
      <c r="G9283" s="7">
        <v>3193.17</v>
      </c>
    </row>
    <row r="9284" spans="1:7" x14ac:dyDescent="0.3">
      <c r="A9284" s="310">
        <v>3023504</v>
      </c>
      <c r="B9284" t="s">
        <v>24236</v>
      </c>
      <c r="C9284" t="s">
        <v>734</v>
      </c>
      <c r="D9284" t="s">
        <v>371</v>
      </c>
      <c r="E9284">
        <v>615100</v>
      </c>
      <c r="F9284" t="s">
        <v>24196</v>
      </c>
      <c r="G9284" s="7">
        <v>599.08000000000004</v>
      </c>
    </row>
    <row r="9285" spans="1:7" x14ac:dyDescent="0.3">
      <c r="A9285" s="310">
        <v>3023504</v>
      </c>
      <c r="B9285" t="s">
        <v>24236</v>
      </c>
      <c r="C9285" t="s">
        <v>734</v>
      </c>
      <c r="D9285" t="s">
        <v>373</v>
      </c>
      <c r="E9285">
        <v>617150</v>
      </c>
      <c r="F9285" t="s">
        <v>24196</v>
      </c>
      <c r="G9285" s="7">
        <v>435.6</v>
      </c>
    </row>
    <row r="9286" spans="1:7" x14ac:dyDescent="0.3">
      <c r="A9286" s="310">
        <v>3023504</v>
      </c>
      <c r="B9286" t="s">
        <v>24236</v>
      </c>
      <c r="C9286" t="s">
        <v>734</v>
      </c>
      <c r="D9286" t="s">
        <v>371</v>
      </c>
      <c r="E9286">
        <v>615100</v>
      </c>
      <c r="F9286" t="s">
        <v>24196</v>
      </c>
      <c r="G9286" s="7">
        <v>4184.17</v>
      </c>
    </row>
    <row r="9287" spans="1:7" x14ac:dyDescent="0.3">
      <c r="A9287" s="310">
        <v>3023504</v>
      </c>
      <c r="B9287" t="s">
        <v>24236</v>
      </c>
      <c r="C9287" t="s">
        <v>734</v>
      </c>
      <c r="D9287" t="s">
        <v>374</v>
      </c>
      <c r="E9287">
        <v>616120</v>
      </c>
      <c r="F9287" t="s">
        <v>24196</v>
      </c>
      <c r="G9287" s="7">
        <v>83.85</v>
      </c>
    </row>
    <row r="9288" spans="1:7" x14ac:dyDescent="0.3">
      <c r="A9288" s="310">
        <v>3023504</v>
      </c>
      <c r="B9288" t="s">
        <v>24236</v>
      </c>
      <c r="C9288" t="s">
        <v>734</v>
      </c>
      <c r="D9288" t="s">
        <v>373</v>
      </c>
      <c r="E9288">
        <v>617150</v>
      </c>
      <c r="F9288" t="s">
        <v>24196</v>
      </c>
      <c r="G9288" s="7">
        <v>348.48</v>
      </c>
    </row>
    <row r="9289" spans="1:7" x14ac:dyDescent="0.3">
      <c r="A9289" s="310">
        <v>3023504</v>
      </c>
      <c r="B9289" t="s">
        <v>24236</v>
      </c>
      <c r="C9289" t="s">
        <v>734</v>
      </c>
      <c r="D9289" t="s">
        <v>373</v>
      </c>
      <c r="E9289">
        <v>617150</v>
      </c>
      <c r="F9289" t="s">
        <v>24196</v>
      </c>
      <c r="G9289" s="7">
        <v>425.92</v>
      </c>
    </row>
    <row r="9290" spans="1:7" x14ac:dyDescent="0.3">
      <c r="A9290" s="310">
        <v>3023504</v>
      </c>
      <c r="B9290" t="s">
        <v>24236</v>
      </c>
      <c r="C9290" t="s">
        <v>734</v>
      </c>
      <c r="D9290" t="s">
        <v>373</v>
      </c>
      <c r="E9290">
        <v>616160</v>
      </c>
      <c r="F9290" t="s">
        <v>24196</v>
      </c>
      <c r="G9290" s="7">
        <v>126.88</v>
      </c>
    </row>
    <row r="9291" spans="1:7" x14ac:dyDescent="0.3">
      <c r="A9291" s="310">
        <v>3023504</v>
      </c>
      <c r="B9291" t="s">
        <v>24236</v>
      </c>
      <c r="C9291" t="s">
        <v>734</v>
      </c>
      <c r="D9291" t="s">
        <v>371</v>
      </c>
      <c r="E9291">
        <v>617100</v>
      </c>
      <c r="F9291" t="s">
        <v>24196</v>
      </c>
      <c r="G9291" s="7">
        <v>746.66</v>
      </c>
    </row>
    <row r="9292" spans="1:7" x14ac:dyDescent="0.3">
      <c r="A9292" s="310">
        <v>3023504</v>
      </c>
      <c r="B9292" t="s">
        <v>24236</v>
      </c>
      <c r="C9292" t="s">
        <v>734</v>
      </c>
      <c r="D9292" t="s">
        <v>373</v>
      </c>
      <c r="E9292">
        <v>616160</v>
      </c>
      <c r="F9292" t="s">
        <v>24196</v>
      </c>
      <c r="G9292" s="7">
        <v>109.72</v>
      </c>
    </row>
    <row r="9293" spans="1:7" x14ac:dyDescent="0.3">
      <c r="A9293" s="310">
        <v>3023504</v>
      </c>
      <c r="B9293" t="s">
        <v>24236</v>
      </c>
      <c r="C9293" t="s">
        <v>734</v>
      </c>
      <c r="D9293" t="s">
        <v>373</v>
      </c>
      <c r="E9293">
        <v>616160</v>
      </c>
      <c r="F9293" t="s">
        <v>24196</v>
      </c>
      <c r="G9293" s="7">
        <v>59.8</v>
      </c>
    </row>
    <row r="9294" spans="1:7" x14ac:dyDescent="0.3">
      <c r="A9294" s="310">
        <v>3023504</v>
      </c>
      <c r="B9294" t="s">
        <v>24236</v>
      </c>
      <c r="C9294" t="s">
        <v>734</v>
      </c>
      <c r="D9294" t="s">
        <v>371</v>
      </c>
      <c r="E9294">
        <v>616100</v>
      </c>
      <c r="F9294" t="s">
        <v>24196</v>
      </c>
      <c r="G9294" s="7">
        <v>392.61</v>
      </c>
    </row>
    <row r="9295" spans="1:7" x14ac:dyDescent="0.3">
      <c r="A9295" s="310">
        <v>3023504</v>
      </c>
      <c r="B9295" t="s">
        <v>24236</v>
      </c>
      <c r="C9295" t="s">
        <v>734</v>
      </c>
      <c r="D9295" t="s">
        <v>371</v>
      </c>
      <c r="E9295">
        <v>616100</v>
      </c>
      <c r="F9295" t="s">
        <v>24196</v>
      </c>
      <c r="G9295" s="7">
        <v>544.1</v>
      </c>
    </row>
    <row r="9296" spans="1:7" x14ac:dyDescent="0.3">
      <c r="A9296" s="310">
        <v>3023504</v>
      </c>
      <c r="B9296" t="s">
        <v>24236</v>
      </c>
      <c r="C9296" t="s">
        <v>734</v>
      </c>
      <c r="D9296" t="s">
        <v>371</v>
      </c>
      <c r="E9296">
        <v>615100</v>
      </c>
      <c r="F9296" t="s">
        <v>24196</v>
      </c>
      <c r="G9296" s="7">
        <v>4184.17</v>
      </c>
    </row>
    <row r="9297" spans="1:7" x14ac:dyDescent="0.3">
      <c r="A9297" s="310">
        <v>3023504</v>
      </c>
      <c r="B9297" t="s">
        <v>24236</v>
      </c>
      <c r="C9297" t="s">
        <v>734</v>
      </c>
      <c r="D9297" t="s">
        <v>371</v>
      </c>
      <c r="E9297">
        <v>615100</v>
      </c>
      <c r="F9297" t="s">
        <v>24196</v>
      </c>
      <c r="G9297" s="7">
        <v>4339</v>
      </c>
    </row>
    <row r="9298" spans="1:7" x14ac:dyDescent="0.3">
      <c r="A9298" s="310">
        <v>3023504</v>
      </c>
      <c r="B9298" t="s">
        <v>24236</v>
      </c>
      <c r="C9298" t="s">
        <v>734</v>
      </c>
      <c r="D9298" t="s">
        <v>373</v>
      </c>
      <c r="E9298">
        <v>616160</v>
      </c>
      <c r="F9298" t="s">
        <v>24196</v>
      </c>
      <c r="G9298" s="7">
        <v>257.74</v>
      </c>
    </row>
    <row r="9299" spans="1:7" x14ac:dyDescent="0.3">
      <c r="A9299" s="310">
        <v>3023504</v>
      </c>
      <c r="B9299" t="s">
        <v>24236</v>
      </c>
      <c r="C9299" t="s">
        <v>734</v>
      </c>
      <c r="D9299" t="s">
        <v>373</v>
      </c>
      <c r="E9299">
        <v>617150</v>
      </c>
      <c r="F9299" t="s">
        <v>24196</v>
      </c>
      <c r="G9299" s="7">
        <v>451.74</v>
      </c>
    </row>
    <row r="9300" spans="1:7" x14ac:dyDescent="0.3">
      <c r="A9300" s="310">
        <v>3023504</v>
      </c>
      <c r="B9300" t="s">
        <v>24236</v>
      </c>
      <c r="C9300" t="s">
        <v>734</v>
      </c>
      <c r="D9300" t="s">
        <v>377</v>
      </c>
      <c r="E9300">
        <v>611130</v>
      </c>
      <c r="F9300" t="s">
        <v>24196</v>
      </c>
      <c r="G9300" s="7">
        <v>40.799999999999997</v>
      </c>
    </row>
    <row r="9301" spans="1:7" x14ac:dyDescent="0.3">
      <c r="A9301" s="310">
        <v>3023504</v>
      </c>
      <c r="B9301" t="s">
        <v>24236</v>
      </c>
      <c r="C9301" t="s">
        <v>734</v>
      </c>
      <c r="D9301" t="s">
        <v>377</v>
      </c>
      <c r="E9301">
        <v>611110</v>
      </c>
      <c r="F9301" t="s">
        <v>24196</v>
      </c>
      <c r="G9301" s="7">
        <v>589.01</v>
      </c>
    </row>
    <row r="9302" spans="1:7" x14ac:dyDescent="0.3">
      <c r="A9302" s="310">
        <v>3023504</v>
      </c>
      <c r="B9302" t="s">
        <v>24236</v>
      </c>
      <c r="C9302" t="s">
        <v>734</v>
      </c>
      <c r="D9302" t="s">
        <v>374</v>
      </c>
      <c r="E9302">
        <v>615120</v>
      </c>
      <c r="F9302" t="s">
        <v>24196</v>
      </c>
      <c r="G9302" s="7">
        <v>23.12</v>
      </c>
    </row>
    <row r="9303" spans="1:7" x14ac:dyDescent="0.3">
      <c r="A9303" s="310">
        <v>3023504</v>
      </c>
      <c r="B9303" t="s">
        <v>24236</v>
      </c>
      <c r="C9303" t="s">
        <v>734</v>
      </c>
      <c r="D9303" t="s">
        <v>377</v>
      </c>
      <c r="E9303">
        <v>611120</v>
      </c>
      <c r="F9303" t="s">
        <v>24196</v>
      </c>
      <c r="G9303" s="7">
        <v>25.8</v>
      </c>
    </row>
    <row r="9304" spans="1:7" x14ac:dyDescent="0.3">
      <c r="A9304" s="310">
        <v>3023504</v>
      </c>
      <c r="B9304" t="s">
        <v>24236</v>
      </c>
      <c r="C9304" t="s">
        <v>734</v>
      </c>
      <c r="D9304" t="s">
        <v>373</v>
      </c>
      <c r="E9304">
        <v>616160</v>
      </c>
      <c r="F9304" t="s">
        <v>24196</v>
      </c>
      <c r="G9304" s="7">
        <v>269.61</v>
      </c>
    </row>
    <row r="9305" spans="1:7" x14ac:dyDescent="0.3">
      <c r="A9305" s="310">
        <v>3023504</v>
      </c>
      <c r="B9305" t="s">
        <v>24236</v>
      </c>
      <c r="C9305" t="s">
        <v>734</v>
      </c>
      <c r="D9305" t="s">
        <v>371</v>
      </c>
      <c r="E9305">
        <v>616100</v>
      </c>
      <c r="F9305" t="s">
        <v>24196</v>
      </c>
      <c r="G9305" s="7">
        <v>411.6</v>
      </c>
    </row>
    <row r="9306" spans="1:7" x14ac:dyDescent="0.3">
      <c r="A9306" s="310">
        <v>3023504</v>
      </c>
      <c r="B9306" t="s">
        <v>24236</v>
      </c>
      <c r="C9306" t="s">
        <v>734</v>
      </c>
      <c r="D9306" t="s">
        <v>371</v>
      </c>
      <c r="E9306">
        <v>615100</v>
      </c>
      <c r="F9306" t="s">
        <v>24196</v>
      </c>
      <c r="G9306" s="7">
        <v>4184.17</v>
      </c>
    </row>
    <row r="9307" spans="1:7" x14ac:dyDescent="0.3">
      <c r="A9307" s="310">
        <v>3023504</v>
      </c>
      <c r="B9307" t="s">
        <v>24236</v>
      </c>
      <c r="C9307" t="s">
        <v>734</v>
      </c>
      <c r="D9307" t="s">
        <v>373</v>
      </c>
      <c r="E9307">
        <v>616160</v>
      </c>
      <c r="F9307" t="s">
        <v>24196</v>
      </c>
      <c r="G9307" s="7">
        <v>167.59</v>
      </c>
    </row>
    <row r="9308" spans="1:7" x14ac:dyDescent="0.3">
      <c r="A9308" s="310">
        <v>3023504</v>
      </c>
      <c r="B9308" t="s">
        <v>24236</v>
      </c>
      <c r="C9308" t="s">
        <v>734</v>
      </c>
      <c r="D9308" t="s">
        <v>373</v>
      </c>
      <c r="E9308">
        <v>616160</v>
      </c>
      <c r="F9308" t="s">
        <v>24196</v>
      </c>
      <c r="G9308" s="7">
        <v>193.69</v>
      </c>
    </row>
    <row r="9309" spans="1:7" x14ac:dyDescent="0.3">
      <c r="A9309" s="310">
        <v>3023504</v>
      </c>
      <c r="B9309" t="s">
        <v>24236</v>
      </c>
      <c r="C9309" t="s">
        <v>734</v>
      </c>
      <c r="D9309" t="s">
        <v>377</v>
      </c>
      <c r="E9309">
        <v>611110</v>
      </c>
      <c r="F9309" t="s">
        <v>24196</v>
      </c>
      <c r="G9309" s="7">
        <v>589.01</v>
      </c>
    </row>
    <row r="9310" spans="1:7" x14ac:dyDescent="0.3">
      <c r="A9310" s="310">
        <v>3023504</v>
      </c>
      <c r="B9310" t="s">
        <v>24236</v>
      </c>
      <c r="C9310" t="s">
        <v>734</v>
      </c>
      <c r="D9310" t="s">
        <v>373</v>
      </c>
      <c r="E9310">
        <v>615130</v>
      </c>
      <c r="F9310" t="s">
        <v>24196</v>
      </c>
      <c r="G9310" s="7">
        <v>1262.8800000000001</v>
      </c>
    </row>
    <row r="9311" spans="1:7" x14ac:dyDescent="0.3">
      <c r="A9311" s="310">
        <v>3023504</v>
      </c>
      <c r="B9311" t="s">
        <v>24236</v>
      </c>
      <c r="C9311" t="s">
        <v>734</v>
      </c>
      <c r="D9311" t="s">
        <v>371</v>
      </c>
      <c r="E9311">
        <v>616100</v>
      </c>
      <c r="F9311" t="s">
        <v>24196</v>
      </c>
      <c r="G9311" s="7">
        <v>180.11</v>
      </c>
    </row>
    <row r="9312" spans="1:7" x14ac:dyDescent="0.3">
      <c r="A9312" s="310">
        <v>3023504</v>
      </c>
      <c r="B9312" t="s">
        <v>24236</v>
      </c>
      <c r="C9312" t="s">
        <v>734</v>
      </c>
      <c r="D9312" t="s">
        <v>374</v>
      </c>
      <c r="E9312">
        <v>615120</v>
      </c>
      <c r="F9312" t="s">
        <v>24196</v>
      </c>
      <c r="G9312" s="7">
        <v>23.12</v>
      </c>
    </row>
    <row r="9313" spans="1:7" x14ac:dyDescent="0.3">
      <c r="A9313" s="310">
        <v>3023504</v>
      </c>
      <c r="B9313" t="s">
        <v>24236</v>
      </c>
      <c r="C9313" t="s">
        <v>734</v>
      </c>
      <c r="D9313" t="s">
        <v>371</v>
      </c>
      <c r="E9313">
        <v>615100</v>
      </c>
      <c r="F9313" t="s">
        <v>24196</v>
      </c>
      <c r="G9313" s="7">
        <v>1735.6</v>
      </c>
    </row>
    <row r="9314" spans="1:7" x14ac:dyDescent="0.3">
      <c r="A9314" s="310">
        <v>3023504</v>
      </c>
      <c r="B9314" t="s">
        <v>24236</v>
      </c>
      <c r="C9314" t="s">
        <v>734</v>
      </c>
      <c r="D9314" t="s">
        <v>373</v>
      </c>
      <c r="E9314">
        <v>615130</v>
      </c>
      <c r="F9314" t="s">
        <v>24196</v>
      </c>
      <c r="G9314" s="7">
        <v>815.68</v>
      </c>
    </row>
    <row r="9315" spans="1:7" x14ac:dyDescent="0.3">
      <c r="A9315" s="310">
        <v>3023504</v>
      </c>
      <c r="B9315" t="s">
        <v>24236</v>
      </c>
      <c r="C9315" t="s">
        <v>734</v>
      </c>
      <c r="D9315" t="s">
        <v>377</v>
      </c>
      <c r="E9315">
        <v>611130</v>
      </c>
      <c r="F9315" t="s">
        <v>24196</v>
      </c>
      <c r="G9315" s="7">
        <v>90.12</v>
      </c>
    </row>
    <row r="9316" spans="1:7" x14ac:dyDescent="0.3">
      <c r="A9316" s="310">
        <v>3023504</v>
      </c>
      <c r="B9316" t="s">
        <v>24236</v>
      </c>
      <c r="C9316" t="s">
        <v>734</v>
      </c>
      <c r="D9316" t="s">
        <v>371</v>
      </c>
      <c r="E9316">
        <v>616100</v>
      </c>
      <c r="F9316" t="s">
        <v>24196</v>
      </c>
      <c r="G9316" s="7">
        <v>416.42</v>
      </c>
    </row>
    <row r="9317" spans="1:7" x14ac:dyDescent="0.3">
      <c r="A9317" s="310">
        <v>3023504</v>
      </c>
      <c r="B9317" t="s">
        <v>24236</v>
      </c>
      <c r="C9317" t="s">
        <v>734</v>
      </c>
      <c r="D9317" t="s">
        <v>371</v>
      </c>
      <c r="E9317">
        <v>615100</v>
      </c>
      <c r="F9317" t="s">
        <v>24196</v>
      </c>
      <c r="G9317" s="7">
        <v>5259.7</v>
      </c>
    </row>
    <row r="9318" spans="1:7" x14ac:dyDescent="0.3">
      <c r="A9318" s="310">
        <v>3023504</v>
      </c>
      <c r="B9318" t="s">
        <v>24236</v>
      </c>
      <c r="C9318" t="s">
        <v>734</v>
      </c>
      <c r="D9318" t="s">
        <v>373</v>
      </c>
      <c r="E9318">
        <v>615130</v>
      </c>
      <c r="F9318" t="s">
        <v>24196</v>
      </c>
      <c r="G9318" s="7">
        <v>854.12</v>
      </c>
    </row>
    <row r="9319" spans="1:7" x14ac:dyDescent="0.3">
      <c r="A9319" s="310">
        <v>3023307</v>
      </c>
      <c r="B9319" t="s">
        <v>24237</v>
      </c>
      <c r="C9319" t="s">
        <v>24238</v>
      </c>
      <c r="D9319" t="s">
        <v>373</v>
      </c>
      <c r="E9319">
        <v>616160</v>
      </c>
      <c r="F9319" t="s">
        <v>24196</v>
      </c>
      <c r="G9319" s="7">
        <v>5.41</v>
      </c>
    </row>
    <row r="9320" spans="1:7" x14ac:dyDescent="0.3">
      <c r="A9320" s="310">
        <v>3023307</v>
      </c>
      <c r="B9320" t="s">
        <v>24237</v>
      </c>
      <c r="C9320" t="s">
        <v>24238</v>
      </c>
      <c r="D9320" t="s">
        <v>375</v>
      </c>
      <c r="E9320">
        <v>615140</v>
      </c>
      <c r="F9320" t="s">
        <v>24196</v>
      </c>
      <c r="G9320" s="7">
        <v>265.91000000000003</v>
      </c>
    </row>
    <row r="9321" spans="1:7" x14ac:dyDescent="0.3">
      <c r="A9321" s="310">
        <v>3023307</v>
      </c>
      <c r="B9321" t="s">
        <v>24237</v>
      </c>
      <c r="C9321" t="s">
        <v>24238</v>
      </c>
      <c r="D9321" t="s">
        <v>371</v>
      </c>
      <c r="E9321">
        <v>615100</v>
      </c>
      <c r="F9321" t="s">
        <v>24196</v>
      </c>
      <c r="G9321" s="7">
        <v>-103.01</v>
      </c>
    </row>
    <row r="9322" spans="1:7" x14ac:dyDescent="0.3">
      <c r="A9322" s="310">
        <v>3023307</v>
      </c>
      <c r="B9322" t="s">
        <v>24237</v>
      </c>
      <c r="C9322" t="s">
        <v>24238</v>
      </c>
      <c r="D9322" t="s">
        <v>374</v>
      </c>
      <c r="E9322">
        <v>617120</v>
      </c>
      <c r="F9322" t="s">
        <v>24196</v>
      </c>
      <c r="G9322" s="7">
        <v>216.12</v>
      </c>
    </row>
    <row r="9323" spans="1:7" x14ac:dyDescent="0.3">
      <c r="A9323" s="310">
        <v>3023307</v>
      </c>
      <c r="B9323" t="s">
        <v>24237</v>
      </c>
      <c r="C9323" t="s">
        <v>24238</v>
      </c>
      <c r="D9323" t="s">
        <v>371</v>
      </c>
      <c r="E9323">
        <v>616100</v>
      </c>
      <c r="F9323" t="s">
        <v>24196</v>
      </c>
      <c r="G9323" s="7">
        <v>510.21</v>
      </c>
    </row>
    <row r="9324" spans="1:7" x14ac:dyDescent="0.3">
      <c r="A9324" s="310">
        <v>3023307</v>
      </c>
      <c r="B9324" t="s">
        <v>24237</v>
      </c>
      <c r="C9324" t="s">
        <v>24238</v>
      </c>
      <c r="D9324" t="s">
        <v>373</v>
      </c>
      <c r="E9324">
        <v>616160</v>
      </c>
      <c r="F9324" t="s">
        <v>24196</v>
      </c>
      <c r="G9324" s="7">
        <v>106.54</v>
      </c>
    </row>
    <row r="9325" spans="1:7" x14ac:dyDescent="0.3">
      <c r="A9325" s="310">
        <v>3023307</v>
      </c>
      <c r="B9325" t="s">
        <v>24237</v>
      </c>
      <c r="C9325" t="s">
        <v>24238</v>
      </c>
      <c r="D9325" t="s">
        <v>371</v>
      </c>
      <c r="E9325">
        <v>615100</v>
      </c>
      <c r="F9325" t="s">
        <v>24196</v>
      </c>
      <c r="G9325" s="7">
        <v>-103.01</v>
      </c>
    </row>
    <row r="9326" spans="1:7" x14ac:dyDescent="0.3">
      <c r="A9326" s="310">
        <v>3023307</v>
      </c>
      <c r="B9326" t="s">
        <v>24237</v>
      </c>
      <c r="C9326" t="s">
        <v>24238</v>
      </c>
      <c r="D9326" t="s">
        <v>373</v>
      </c>
      <c r="E9326">
        <v>615130</v>
      </c>
      <c r="F9326" t="s">
        <v>24196</v>
      </c>
      <c r="G9326" s="7">
        <v>172.29</v>
      </c>
    </row>
    <row r="9327" spans="1:7" x14ac:dyDescent="0.3">
      <c r="A9327" s="310">
        <v>3023307</v>
      </c>
      <c r="B9327" t="s">
        <v>24237</v>
      </c>
      <c r="C9327" t="s">
        <v>24238</v>
      </c>
      <c r="D9327" t="s">
        <v>373</v>
      </c>
      <c r="E9327">
        <v>616160</v>
      </c>
      <c r="F9327" t="s">
        <v>24196</v>
      </c>
      <c r="G9327" s="7">
        <v>25.93</v>
      </c>
    </row>
    <row r="9328" spans="1:7" x14ac:dyDescent="0.3">
      <c r="A9328" s="310">
        <v>3023307</v>
      </c>
      <c r="B9328" t="s">
        <v>24237</v>
      </c>
      <c r="C9328" t="s">
        <v>24238</v>
      </c>
      <c r="D9328" t="s">
        <v>374</v>
      </c>
      <c r="E9328">
        <v>615120</v>
      </c>
      <c r="F9328" t="s">
        <v>24196</v>
      </c>
      <c r="G9328" s="7">
        <v>733.94</v>
      </c>
    </row>
    <row r="9329" spans="1:7" x14ac:dyDescent="0.3">
      <c r="A9329" s="310">
        <v>3023307</v>
      </c>
      <c r="B9329" t="s">
        <v>24237</v>
      </c>
      <c r="C9329" t="s">
        <v>24238</v>
      </c>
      <c r="D9329" t="s">
        <v>371</v>
      </c>
      <c r="E9329">
        <v>615100</v>
      </c>
      <c r="F9329" t="s">
        <v>24196</v>
      </c>
      <c r="G9329" s="7">
        <v>-103.01</v>
      </c>
    </row>
    <row r="9330" spans="1:7" x14ac:dyDescent="0.3">
      <c r="A9330" s="310">
        <v>3023307</v>
      </c>
      <c r="B9330" t="s">
        <v>24237</v>
      </c>
      <c r="C9330" t="s">
        <v>24238</v>
      </c>
      <c r="D9330" t="s">
        <v>373</v>
      </c>
      <c r="E9330">
        <v>616160</v>
      </c>
      <c r="F9330" t="s">
        <v>24196</v>
      </c>
      <c r="G9330" s="7">
        <v>92.29</v>
      </c>
    </row>
    <row r="9331" spans="1:7" x14ac:dyDescent="0.3">
      <c r="A9331" s="310">
        <v>3023307</v>
      </c>
      <c r="B9331" t="s">
        <v>24237</v>
      </c>
      <c r="C9331" t="s">
        <v>24238</v>
      </c>
      <c r="D9331" t="s">
        <v>375</v>
      </c>
      <c r="E9331">
        <v>617130</v>
      </c>
      <c r="F9331" t="s">
        <v>24196</v>
      </c>
      <c r="G9331" s="7">
        <v>95.77</v>
      </c>
    </row>
    <row r="9332" spans="1:7" x14ac:dyDescent="0.3">
      <c r="A9332" s="310">
        <v>3023307</v>
      </c>
      <c r="B9332" t="s">
        <v>24237</v>
      </c>
      <c r="C9332" t="s">
        <v>24238</v>
      </c>
      <c r="D9332" t="s">
        <v>373</v>
      </c>
      <c r="E9332">
        <v>616160</v>
      </c>
      <c r="F9332" t="s">
        <v>24196</v>
      </c>
      <c r="G9332" s="7">
        <v>178.18</v>
      </c>
    </row>
    <row r="9333" spans="1:7" x14ac:dyDescent="0.3">
      <c r="A9333" s="310">
        <v>3023307</v>
      </c>
      <c r="B9333" t="s">
        <v>24237</v>
      </c>
      <c r="C9333" t="s">
        <v>24238</v>
      </c>
      <c r="D9333" t="s">
        <v>371</v>
      </c>
      <c r="E9333">
        <v>615100</v>
      </c>
      <c r="F9333" t="s">
        <v>24196</v>
      </c>
      <c r="G9333" s="7">
        <v>-103.01</v>
      </c>
    </row>
    <row r="9334" spans="1:7" x14ac:dyDescent="0.3">
      <c r="A9334" s="310">
        <v>3023307</v>
      </c>
      <c r="B9334" t="s">
        <v>24237</v>
      </c>
      <c r="C9334" t="s">
        <v>24238</v>
      </c>
      <c r="D9334" t="s">
        <v>373</v>
      </c>
      <c r="E9334">
        <v>615130</v>
      </c>
      <c r="F9334" t="s">
        <v>24196</v>
      </c>
      <c r="G9334" s="7">
        <v>58.63</v>
      </c>
    </row>
    <row r="9335" spans="1:7" x14ac:dyDescent="0.3">
      <c r="A9335" s="310">
        <v>3023307</v>
      </c>
      <c r="B9335" t="s">
        <v>24237</v>
      </c>
      <c r="C9335" t="s">
        <v>24238</v>
      </c>
      <c r="D9335" t="s">
        <v>373</v>
      </c>
      <c r="E9335">
        <v>615130</v>
      </c>
      <c r="F9335" t="s">
        <v>24196</v>
      </c>
      <c r="G9335" s="7">
        <v>211.24</v>
      </c>
    </row>
    <row r="9336" spans="1:7" x14ac:dyDescent="0.3">
      <c r="A9336" s="310">
        <v>3023307</v>
      </c>
      <c r="B9336" t="s">
        <v>24237</v>
      </c>
      <c r="C9336" t="s">
        <v>24238</v>
      </c>
      <c r="D9336" t="s">
        <v>371</v>
      </c>
      <c r="E9336">
        <v>616100</v>
      </c>
      <c r="F9336" t="s">
        <v>24196</v>
      </c>
      <c r="G9336" s="7">
        <v>733.75</v>
      </c>
    </row>
    <row r="9337" spans="1:7" x14ac:dyDescent="0.3">
      <c r="A9337" s="310">
        <v>3023307</v>
      </c>
      <c r="B9337" t="s">
        <v>24237</v>
      </c>
      <c r="C9337" t="s">
        <v>24238</v>
      </c>
      <c r="D9337" t="s">
        <v>371</v>
      </c>
      <c r="E9337">
        <v>615100</v>
      </c>
      <c r="F9337" t="s">
        <v>24196</v>
      </c>
      <c r="G9337" s="7">
        <v>4044.33</v>
      </c>
    </row>
    <row r="9338" spans="1:7" x14ac:dyDescent="0.3">
      <c r="A9338" s="310">
        <v>3023307</v>
      </c>
      <c r="B9338" t="s">
        <v>24237</v>
      </c>
      <c r="C9338" t="s">
        <v>24238</v>
      </c>
      <c r="D9338" t="s">
        <v>373</v>
      </c>
      <c r="E9338">
        <v>616160</v>
      </c>
      <c r="F9338" t="s">
        <v>24196</v>
      </c>
      <c r="G9338" s="7">
        <v>34.43</v>
      </c>
    </row>
    <row r="9339" spans="1:7" x14ac:dyDescent="0.3">
      <c r="A9339" s="310">
        <v>3023307</v>
      </c>
      <c r="B9339" t="s">
        <v>24237</v>
      </c>
      <c r="C9339" t="s">
        <v>24238</v>
      </c>
      <c r="D9339" t="s">
        <v>371</v>
      </c>
      <c r="E9339">
        <v>615100</v>
      </c>
      <c r="F9339" t="s">
        <v>24196</v>
      </c>
      <c r="G9339" s="7">
        <v>-103.01</v>
      </c>
    </row>
    <row r="9340" spans="1:7" x14ac:dyDescent="0.3">
      <c r="A9340" s="310">
        <v>3023307</v>
      </c>
      <c r="B9340" t="s">
        <v>24237</v>
      </c>
      <c r="C9340" t="s">
        <v>24238</v>
      </c>
      <c r="D9340" t="s">
        <v>373</v>
      </c>
      <c r="E9340">
        <v>616160</v>
      </c>
      <c r="F9340" t="s">
        <v>24196</v>
      </c>
      <c r="G9340" s="7">
        <v>44.4</v>
      </c>
    </row>
    <row r="9341" spans="1:7" x14ac:dyDescent="0.3">
      <c r="A9341" s="310">
        <v>3023307</v>
      </c>
      <c r="B9341" t="s">
        <v>24237</v>
      </c>
      <c r="C9341" t="s">
        <v>24238</v>
      </c>
      <c r="D9341" t="s">
        <v>373</v>
      </c>
      <c r="E9341">
        <v>616160</v>
      </c>
      <c r="F9341" t="s">
        <v>24196</v>
      </c>
      <c r="G9341" s="7">
        <v>34.06</v>
      </c>
    </row>
    <row r="9342" spans="1:7" x14ac:dyDescent="0.3">
      <c r="A9342" s="310">
        <v>3023307</v>
      </c>
      <c r="B9342" t="s">
        <v>24237</v>
      </c>
      <c r="C9342" t="s">
        <v>24238</v>
      </c>
      <c r="D9342" t="s">
        <v>375</v>
      </c>
      <c r="E9342">
        <v>615140</v>
      </c>
      <c r="F9342" t="s">
        <v>24196</v>
      </c>
      <c r="G9342" s="7">
        <v>83.72</v>
      </c>
    </row>
    <row r="9343" spans="1:7" x14ac:dyDescent="0.3">
      <c r="A9343" s="310">
        <v>3023307</v>
      </c>
      <c r="B9343" t="s">
        <v>24237</v>
      </c>
      <c r="C9343" t="s">
        <v>24238</v>
      </c>
      <c r="D9343" t="s">
        <v>373</v>
      </c>
      <c r="E9343">
        <v>616160</v>
      </c>
      <c r="F9343" t="s">
        <v>24196</v>
      </c>
      <c r="G9343" s="7">
        <v>79.8</v>
      </c>
    </row>
    <row r="9344" spans="1:7" x14ac:dyDescent="0.3">
      <c r="A9344" s="310">
        <v>3023307</v>
      </c>
      <c r="B9344" t="s">
        <v>24237</v>
      </c>
      <c r="C9344" t="s">
        <v>24238</v>
      </c>
      <c r="D9344" t="s">
        <v>371</v>
      </c>
      <c r="E9344">
        <v>615100</v>
      </c>
      <c r="F9344" t="s">
        <v>24196</v>
      </c>
      <c r="G9344" s="7">
        <v>4017.73</v>
      </c>
    </row>
    <row r="9345" spans="1:7" x14ac:dyDescent="0.3">
      <c r="A9345" s="310">
        <v>3023307</v>
      </c>
      <c r="B9345" t="s">
        <v>24237</v>
      </c>
      <c r="C9345" t="s">
        <v>24238</v>
      </c>
      <c r="D9345" t="s">
        <v>373</v>
      </c>
      <c r="E9345">
        <v>615130</v>
      </c>
      <c r="F9345" t="s">
        <v>24196</v>
      </c>
      <c r="G9345" s="7">
        <v>775.3</v>
      </c>
    </row>
    <row r="9346" spans="1:7" x14ac:dyDescent="0.3">
      <c r="A9346" s="310">
        <v>3023307</v>
      </c>
      <c r="B9346" t="s">
        <v>24237</v>
      </c>
      <c r="C9346" t="s">
        <v>24238</v>
      </c>
      <c r="D9346" t="s">
        <v>373</v>
      </c>
      <c r="E9346">
        <v>615130</v>
      </c>
      <c r="F9346" t="s">
        <v>24196</v>
      </c>
      <c r="G9346" s="7">
        <v>15.19</v>
      </c>
    </row>
    <row r="9347" spans="1:7" x14ac:dyDescent="0.3">
      <c r="A9347" s="310">
        <v>3023307</v>
      </c>
      <c r="B9347" t="s">
        <v>24237</v>
      </c>
      <c r="C9347" t="s">
        <v>24238</v>
      </c>
      <c r="D9347" t="s">
        <v>371</v>
      </c>
      <c r="E9347">
        <v>616100</v>
      </c>
      <c r="F9347" t="s">
        <v>24196</v>
      </c>
      <c r="G9347" s="7">
        <v>416.42</v>
      </c>
    </row>
    <row r="9348" spans="1:7" x14ac:dyDescent="0.3">
      <c r="A9348" s="310">
        <v>3023307</v>
      </c>
      <c r="B9348" t="s">
        <v>24237</v>
      </c>
      <c r="C9348" t="s">
        <v>24238</v>
      </c>
      <c r="D9348" t="s">
        <v>371</v>
      </c>
      <c r="E9348">
        <v>615100</v>
      </c>
      <c r="F9348" t="s">
        <v>24196</v>
      </c>
      <c r="G9348" s="7">
        <v>0.01</v>
      </c>
    </row>
    <row r="9349" spans="1:7" x14ac:dyDescent="0.3">
      <c r="A9349" s="310">
        <v>3023307</v>
      </c>
      <c r="B9349" t="s">
        <v>24237</v>
      </c>
      <c r="C9349" t="s">
        <v>24238</v>
      </c>
      <c r="D9349" t="s">
        <v>373</v>
      </c>
      <c r="E9349">
        <v>617150</v>
      </c>
      <c r="F9349" t="s">
        <v>24196</v>
      </c>
      <c r="G9349" s="7">
        <v>87.45</v>
      </c>
    </row>
    <row r="9350" spans="1:7" x14ac:dyDescent="0.3">
      <c r="A9350" s="310">
        <v>3023307</v>
      </c>
      <c r="B9350" t="s">
        <v>24237</v>
      </c>
      <c r="C9350" t="s">
        <v>24238</v>
      </c>
      <c r="D9350" t="s">
        <v>377</v>
      </c>
      <c r="E9350">
        <v>611110</v>
      </c>
      <c r="F9350" t="s">
        <v>24196</v>
      </c>
      <c r="G9350" s="7">
        <v>12.09</v>
      </c>
    </row>
    <row r="9351" spans="1:7" x14ac:dyDescent="0.3">
      <c r="A9351" s="310">
        <v>3023307</v>
      </c>
      <c r="B9351" t="s">
        <v>24237</v>
      </c>
      <c r="C9351" t="s">
        <v>24238</v>
      </c>
      <c r="D9351" t="s">
        <v>371</v>
      </c>
      <c r="E9351">
        <v>615100</v>
      </c>
      <c r="F9351" t="s">
        <v>24196</v>
      </c>
      <c r="G9351" s="7">
        <v>4184.17</v>
      </c>
    </row>
    <row r="9352" spans="1:7" x14ac:dyDescent="0.3">
      <c r="A9352" s="310">
        <v>3023307</v>
      </c>
      <c r="B9352" t="s">
        <v>24237</v>
      </c>
      <c r="C9352" t="s">
        <v>24238</v>
      </c>
      <c r="D9352" t="s">
        <v>371</v>
      </c>
      <c r="E9352">
        <v>615100</v>
      </c>
      <c r="F9352" t="s">
        <v>24196</v>
      </c>
      <c r="G9352" s="7">
        <v>-103.01</v>
      </c>
    </row>
    <row r="9353" spans="1:7" x14ac:dyDescent="0.3">
      <c r="A9353" s="310">
        <v>3023307</v>
      </c>
      <c r="B9353" t="s">
        <v>24237</v>
      </c>
      <c r="C9353" t="s">
        <v>24238</v>
      </c>
      <c r="D9353" t="s">
        <v>371</v>
      </c>
      <c r="E9353">
        <v>615100</v>
      </c>
      <c r="F9353" t="s">
        <v>24196</v>
      </c>
      <c r="G9353" s="7">
        <v>3193.17</v>
      </c>
    </row>
    <row r="9354" spans="1:7" x14ac:dyDescent="0.3">
      <c r="A9354" s="310">
        <v>3023307</v>
      </c>
      <c r="B9354" t="s">
        <v>24237</v>
      </c>
      <c r="C9354" t="s">
        <v>24238</v>
      </c>
      <c r="D9354" t="s">
        <v>371</v>
      </c>
      <c r="E9354">
        <v>616100</v>
      </c>
      <c r="F9354" t="s">
        <v>24196</v>
      </c>
      <c r="G9354" s="7">
        <v>133.79</v>
      </c>
    </row>
    <row r="9355" spans="1:7" x14ac:dyDescent="0.3">
      <c r="A9355" s="310">
        <v>3023307</v>
      </c>
      <c r="B9355" t="s">
        <v>24237</v>
      </c>
      <c r="C9355" t="s">
        <v>24238</v>
      </c>
      <c r="D9355" t="s">
        <v>371</v>
      </c>
      <c r="E9355">
        <v>615100</v>
      </c>
      <c r="F9355" t="s">
        <v>24196</v>
      </c>
      <c r="G9355" s="7">
        <v>-103.01</v>
      </c>
    </row>
    <row r="9356" spans="1:7" x14ac:dyDescent="0.3">
      <c r="A9356" s="310">
        <v>3023307</v>
      </c>
      <c r="B9356" t="s">
        <v>24237</v>
      </c>
      <c r="C9356" t="s">
        <v>24238</v>
      </c>
      <c r="D9356" t="s">
        <v>373</v>
      </c>
      <c r="E9356">
        <v>615130</v>
      </c>
      <c r="F9356" t="s">
        <v>24196</v>
      </c>
      <c r="G9356" s="7">
        <v>163.34</v>
      </c>
    </row>
    <row r="9357" spans="1:7" x14ac:dyDescent="0.3">
      <c r="A9357" s="310">
        <v>3023307</v>
      </c>
      <c r="B9357" t="s">
        <v>24237</v>
      </c>
      <c r="C9357" t="s">
        <v>24238</v>
      </c>
      <c r="D9357" t="s">
        <v>373</v>
      </c>
      <c r="E9357">
        <v>617150</v>
      </c>
      <c r="F9357" t="s">
        <v>24196</v>
      </c>
      <c r="G9357" s="7">
        <v>140.59</v>
      </c>
    </row>
    <row r="9358" spans="1:7" x14ac:dyDescent="0.3">
      <c r="A9358" s="310">
        <v>3023307</v>
      </c>
      <c r="B9358" t="s">
        <v>24237</v>
      </c>
      <c r="C9358" t="s">
        <v>24238</v>
      </c>
      <c r="D9358" t="s">
        <v>371</v>
      </c>
      <c r="E9358">
        <v>617100</v>
      </c>
      <c r="F9358" t="s">
        <v>24196</v>
      </c>
      <c r="G9358" s="7">
        <v>1159.9100000000001</v>
      </c>
    </row>
    <row r="9359" spans="1:7" x14ac:dyDescent="0.3">
      <c r="A9359" s="310">
        <v>3023307</v>
      </c>
      <c r="B9359" t="s">
        <v>24237</v>
      </c>
      <c r="C9359" t="s">
        <v>24238</v>
      </c>
      <c r="D9359" t="s">
        <v>373</v>
      </c>
      <c r="E9359">
        <v>615130</v>
      </c>
      <c r="F9359" t="s">
        <v>24196</v>
      </c>
      <c r="G9359" s="7">
        <v>1097.76</v>
      </c>
    </row>
    <row r="9360" spans="1:7" x14ac:dyDescent="0.3">
      <c r="A9360" s="310">
        <v>3023307</v>
      </c>
      <c r="B9360" t="s">
        <v>24237</v>
      </c>
      <c r="C9360" t="s">
        <v>24238</v>
      </c>
      <c r="D9360" t="s">
        <v>373</v>
      </c>
      <c r="E9360">
        <v>615130</v>
      </c>
      <c r="F9360" t="s">
        <v>24196</v>
      </c>
      <c r="G9360" s="7">
        <v>163.36000000000001</v>
      </c>
    </row>
    <row r="9361" spans="1:7" x14ac:dyDescent="0.3">
      <c r="A9361" s="310">
        <v>3023307</v>
      </c>
      <c r="B9361" t="s">
        <v>24237</v>
      </c>
      <c r="C9361" t="s">
        <v>24238</v>
      </c>
      <c r="D9361" t="s">
        <v>373</v>
      </c>
      <c r="E9361">
        <v>615130</v>
      </c>
      <c r="F9361" t="s">
        <v>24196</v>
      </c>
      <c r="G9361" s="7">
        <v>57.15</v>
      </c>
    </row>
    <row r="9362" spans="1:7" x14ac:dyDescent="0.3">
      <c r="A9362" s="310">
        <v>3023307</v>
      </c>
      <c r="B9362" t="s">
        <v>24237</v>
      </c>
      <c r="C9362" t="s">
        <v>24238</v>
      </c>
      <c r="D9362" t="s">
        <v>371</v>
      </c>
      <c r="E9362">
        <v>615100</v>
      </c>
      <c r="F9362" t="s">
        <v>24196</v>
      </c>
      <c r="G9362" s="7">
        <v>0.01</v>
      </c>
    </row>
    <row r="9363" spans="1:7" x14ac:dyDescent="0.3">
      <c r="A9363" s="310">
        <v>3023307</v>
      </c>
      <c r="B9363" t="s">
        <v>24237</v>
      </c>
      <c r="C9363" t="s">
        <v>24238</v>
      </c>
      <c r="D9363" t="s">
        <v>373</v>
      </c>
      <c r="E9363">
        <v>615130</v>
      </c>
      <c r="F9363" t="s">
        <v>24196</v>
      </c>
      <c r="G9363" s="7">
        <v>20.78</v>
      </c>
    </row>
    <row r="9364" spans="1:7" x14ac:dyDescent="0.3">
      <c r="A9364" s="310">
        <v>3023307</v>
      </c>
      <c r="B9364" t="s">
        <v>24237</v>
      </c>
      <c r="C9364" t="s">
        <v>24238</v>
      </c>
      <c r="D9364" t="s">
        <v>371</v>
      </c>
      <c r="E9364">
        <v>615100</v>
      </c>
      <c r="F9364" t="s">
        <v>24196</v>
      </c>
      <c r="G9364" s="7">
        <v>-103.01</v>
      </c>
    </row>
    <row r="9365" spans="1:7" x14ac:dyDescent="0.3">
      <c r="A9365" s="310">
        <v>3023307</v>
      </c>
      <c r="B9365" t="s">
        <v>24237</v>
      </c>
      <c r="C9365" t="s">
        <v>24238</v>
      </c>
      <c r="D9365" t="s">
        <v>371</v>
      </c>
      <c r="E9365">
        <v>616100</v>
      </c>
      <c r="F9365" t="s">
        <v>24196</v>
      </c>
      <c r="G9365" s="7">
        <v>392.61</v>
      </c>
    </row>
    <row r="9366" spans="1:7" x14ac:dyDescent="0.3">
      <c r="A9366" s="310">
        <v>3023307</v>
      </c>
      <c r="B9366" t="s">
        <v>24237</v>
      </c>
      <c r="C9366" t="s">
        <v>24238</v>
      </c>
      <c r="D9366" t="s">
        <v>374</v>
      </c>
      <c r="E9366">
        <v>615120</v>
      </c>
      <c r="F9366" t="s">
        <v>24196</v>
      </c>
      <c r="G9366" s="7">
        <v>48</v>
      </c>
    </row>
    <row r="9367" spans="1:7" x14ac:dyDescent="0.3">
      <c r="A9367" s="310">
        <v>3023307</v>
      </c>
      <c r="B9367" t="s">
        <v>24237</v>
      </c>
      <c r="C9367" t="s">
        <v>24238</v>
      </c>
      <c r="D9367" t="s">
        <v>373</v>
      </c>
      <c r="E9367">
        <v>616160</v>
      </c>
      <c r="F9367" t="s">
        <v>24196</v>
      </c>
      <c r="G9367" s="7">
        <v>21.62</v>
      </c>
    </row>
    <row r="9368" spans="1:7" x14ac:dyDescent="0.3">
      <c r="A9368" s="310">
        <v>3023307</v>
      </c>
      <c r="B9368" t="s">
        <v>24237</v>
      </c>
      <c r="C9368" t="s">
        <v>24238</v>
      </c>
      <c r="D9368" t="s">
        <v>373</v>
      </c>
      <c r="E9368">
        <v>617150</v>
      </c>
      <c r="F9368" t="s">
        <v>24196</v>
      </c>
      <c r="G9368" s="7">
        <v>153.84</v>
      </c>
    </row>
    <row r="9369" spans="1:7" x14ac:dyDescent="0.3">
      <c r="A9369" s="310">
        <v>3023307</v>
      </c>
      <c r="B9369" t="s">
        <v>24237</v>
      </c>
      <c r="C9369" t="s">
        <v>24238</v>
      </c>
      <c r="D9369" t="s">
        <v>373</v>
      </c>
      <c r="E9369">
        <v>617150</v>
      </c>
      <c r="F9369" t="s">
        <v>24196</v>
      </c>
      <c r="G9369" s="7">
        <v>112.96</v>
      </c>
    </row>
    <row r="9370" spans="1:7" x14ac:dyDescent="0.3">
      <c r="A9370" s="310">
        <v>3023307</v>
      </c>
      <c r="B9370" t="s">
        <v>24237</v>
      </c>
      <c r="C9370" t="s">
        <v>24238</v>
      </c>
      <c r="D9370" t="s">
        <v>373</v>
      </c>
      <c r="E9370">
        <v>616160</v>
      </c>
      <c r="F9370" t="s">
        <v>24196</v>
      </c>
      <c r="G9370" s="7">
        <v>259</v>
      </c>
    </row>
    <row r="9371" spans="1:7" x14ac:dyDescent="0.3">
      <c r="A9371" s="310">
        <v>3023307</v>
      </c>
      <c r="B9371" t="s">
        <v>24237</v>
      </c>
      <c r="C9371" t="s">
        <v>24238</v>
      </c>
      <c r="D9371" t="s">
        <v>377</v>
      </c>
      <c r="E9371">
        <v>611120</v>
      </c>
      <c r="F9371" t="s">
        <v>24196</v>
      </c>
      <c r="G9371" s="7">
        <v>3.01</v>
      </c>
    </row>
    <row r="9372" spans="1:7" x14ac:dyDescent="0.3">
      <c r="A9372" s="310">
        <v>3023307</v>
      </c>
      <c r="B9372" t="s">
        <v>24237</v>
      </c>
      <c r="C9372" t="s">
        <v>24238</v>
      </c>
      <c r="D9372" t="s">
        <v>371</v>
      </c>
      <c r="E9372">
        <v>615100</v>
      </c>
      <c r="F9372" t="s">
        <v>24196</v>
      </c>
      <c r="G9372" s="7">
        <v>-103.01</v>
      </c>
    </row>
    <row r="9373" spans="1:7" x14ac:dyDescent="0.3">
      <c r="A9373" s="310">
        <v>3023307</v>
      </c>
      <c r="B9373" t="s">
        <v>24237</v>
      </c>
      <c r="C9373" t="s">
        <v>24238</v>
      </c>
      <c r="D9373" t="s">
        <v>373</v>
      </c>
      <c r="E9373">
        <v>617150</v>
      </c>
      <c r="F9373" t="s">
        <v>24196</v>
      </c>
      <c r="G9373" s="7">
        <v>69.95</v>
      </c>
    </row>
    <row r="9374" spans="1:7" x14ac:dyDescent="0.3">
      <c r="A9374" s="310">
        <v>3023307</v>
      </c>
      <c r="B9374" t="s">
        <v>24237</v>
      </c>
      <c r="C9374" t="s">
        <v>24238</v>
      </c>
      <c r="D9374" t="s">
        <v>371</v>
      </c>
      <c r="E9374">
        <v>615100</v>
      </c>
      <c r="F9374" t="s">
        <v>24196</v>
      </c>
      <c r="G9374" s="7">
        <v>-103.01</v>
      </c>
    </row>
    <row r="9375" spans="1:7" x14ac:dyDescent="0.3">
      <c r="A9375" s="310">
        <v>3023307</v>
      </c>
      <c r="B9375" t="s">
        <v>24237</v>
      </c>
      <c r="C9375" t="s">
        <v>24238</v>
      </c>
      <c r="D9375" t="s">
        <v>373</v>
      </c>
      <c r="E9375">
        <v>616160</v>
      </c>
      <c r="F9375" t="s">
        <v>24196</v>
      </c>
      <c r="G9375" s="7">
        <v>61.78</v>
      </c>
    </row>
    <row r="9376" spans="1:7" x14ac:dyDescent="0.3">
      <c r="A9376" s="310">
        <v>3023307</v>
      </c>
      <c r="B9376" t="s">
        <v>24237</v>
      </c>
      <c r="C9376" t="s">
        <v>24238</v>
      </c>
      <c r="D9376" t="s">
        <v>371</v>
      </c>
      <c r="E9376">
        <v>615100</v>
      </c>
      <c r="F9376" t="s">
        <v>24196</v>
      </c>
      <c r="G9376" s="7">
        <v>-103.01</v>
      </c>
    </row>
    <row r="9377" spans="1:7" x14ac:dyDescent="0.3">
      <c r="A9377" s="310">
        <v>3023307</v>
      </c>
      <c r="B9377" t="s">
        <v>24237</v>
      </c>
      <c r="C9377" t="s">
        <v>24238</v>
      </c>
      <c r="D9377" t="s">
        <v>373</v>
      </c>
      <c r="E9377">
        <v>616160</v>
      </c>
      <c r="F9377" t="s">
        <v>24196</v>
      </c>
      <c r="G9377" s="7">
        <v>262.91000000000003</v>
      </c>
    </row>
    <row r="9378" spans="1:7" x14ac:dyDescent="0.3">
      <c r="A9378" s="310">
        <v>3023307</v>
      </c>
      <c r="B9378" t="s">
        <v>24237</v>
      </c>
      <c r="C9378" t="s">
        <v>24238</v>
      </c>
      <c r="D9378" t="s">
        <v>373</v>
      </c>
      <c r="E9378">
        <v>616160</v>
      </c>
      <c r="F9378" t="s">
        <v>24196</v>
      </c>
      <c r="G9378" s="7">
        <v>10.93</v>
      </c>
    </row>
    <row r="9379" spans="1:7" x14ac:dyDescent="0.3">
      <c r="A9379" s="310">
        <v>3023307</v>
      </c>
      <c r="B9379" t="s">
        <v>24237</v>
      </c>
      <c r="C9379" t="s">
        <v>24238</v>
      </c>
      <c r="D9379" t="s">
        <v>373</v>
      </c>
      <c r="E9379">
        <v>615130</v>
      </c>
      <c r="F9379" t="s">
        <v>24196</v>
      </c>
      <c r="G9379" s="7">
        <v>516.87</v>
      </c>
    </row>
    <row r="9380" spans="1:7" x14ac:dyDescent="0.3">
      <c r="A9380" s="310">
        <v>3023307</v>
      </c>
      <c r="B9380" t="s">
        <v>24237</v>
      </c>
      <c r="C9380" t="s">
        <v>24238</v>
      </c>
      <c r="D9380" t="s">
        <v>373</v>
      </c>
      <c r="E9380">
        <v>615130</v>
      </c>
      <c r="F9380" t="s">
        <v>24196</v>
      </c>
      <c r="G9380" s="7">
        <v>478.39</v>
      </c>
    </row>
    <row r="9381" spans="1:7" x14ac:dyDescent="0.3">
      <c r="A9381" s="310">
        <v>3023307</v>
      </c>
      <c r="B9381" t="s">
        <v>24237</v>
      </c>
      <c r="C9381" t="s">
        <v>24238</v>
      </c>
      <c r="D9381" t="s">
        <v>373</v>
      </c>
      <c r="E9381">
        <v>617150</v>
      </c>
      <c r="F9381" t="s">
        <v>24196</v>
      </c>
      <c r="G9381" s="7">
        <v>35.15</v>
      </c>
    </row>
    <row r="9382" spans="1:7" x14ac:dyDescent="0.3">
      <c r="A9382" s="310">
        <v>3023307</v>
      </c>
      <c r="B9382" t="s">
        <v>24237</v>
      </c>
      <c r="C9382" t="s">
        <v>24238</v>
      </c>
      <c r="D9382" t="s">
        <v>373</v>
      </c>
      <c r="E9382">
        <v>615130</v>
      </c>
      <c r="F9382" t="s">
        <v>24196</v>
      </c>
      <c r="G9382" s="7">
        <v>262.23</v>
      </c>
    </row>
    <row r="9383" spans="1:7" x14ac:dyDescent="0.3">
      <c r="A9383" s="310">
        <v>3023307</v>
      </c>
      <c r="B9383" t="s">
        <v>24237</v>
      </c>
      <c r="C9383" t="s">
        <v>24238</v>
      </c>
      <c r="D9383" t="s">
        <v>371</v>
      </c>
      <c r="E9383">
        <v>615100</v>
      </c>
      <c r="F9383" t="s">
        <v>24196</v>
      </c>
      <c r="G9383" s="7">
        <v>168.58</v>
      </c>
    </row>
    <row r="9384" spans="1:7" x14ac:dyDescent="0.3">
      <c r="A9384" s="310">
        <v>3023307</v>
      </c>
      <c r="B9384" t="s">
        <v>24237</v>
      </c>
      <c r="C9384" t="s">
        <v>24238</v>
      </c>
      <c r="D9384" t="s">
        <v>371</v>
      </c>
      <c r="E9384">
        <v>617100</v>
      </c>
      <c r="F9384" t="s">
        <v>24196</v>
      </c>
      <c r="G9384" s="7">
        <v>915.8</v>
      </c>
    </row>
    <row r="9385" spans="1:7" x14ac:dyDescent="0.3">
      <c r="A9385" s="310">
        <v>3023307</v>
      </c>
      <c r="B9385" t="s">
        <v>24237</v>
      </c>
      <c r="C9385" t="s">
        <v>24238</v>
      </c>
      <c r="D9385" t="s">
        <v>375</v>
      </c>
      <c r="E9385">
        <v>617130</v>
      </c>
      <c r="F9385" t="s">
        <v>24196</v>
      </c>
      <c r="G9385" s="7">
        <v>459.01</v>
      </c>
    </row>
    <row r="9386" spans="1:7" x14ac:dyDescent="0.3">
      <c r="A9386" s="310">
        <v>3023307</v>
      </c>
      <c r="B9386" t="s">
        <v>24237</v>
      </c>
      <c r="C9386" t="s">
        <v>24238</v>
      </c>
      <c r="D9386" t="s">
        <v>373</v>
      </c>
      <c r="E9386">
        <v>615130</v>
      </c>
      <c r="F9386" t="s">
        <v>24196</v>
      </c>
      <c r="G9386" s="7">
        <v>9.6999999999999993</v>
      </c>
    </row>
    <row r="9387" spans="1:7" x14ac:dyDescent="0.3">
      <c r="A9387" s="310">
        <v>3023307</v>
      </c>
      <c r="B9387" t="s">
        <v>24237</v>
      </c>
      <c r="C9387" t="s">
        <v>24238</v>
      </c>
      <c r="D9387" t="s">
        <v>373</v>
      </c>
      <c r="E9387">
        <v>617150</v>
      </c>
      <c r="F9387" t="s">
        <v>24196</v>
      </c>
      <c r="G9387" s="7">
        <v>15.54</v>
      </c>
    </row>
    <row r="9388" spans="1:7" x14ac:dyDescent="0.3">
      <c r="A9388" s="310">
        <v>3023307</v>
      </c>
      <c r="B9388" t="s">
        <v>24237</v>
      </c>
      <c r="C9388" t="s">
        <v>24238</v>
      </c>
      <c r="D9388" t="s">
        <v>373</v>
      </c>
      <c r="E9388">
        <v>615130</v>
      </c>
      <c r="F9388" t="s">
        <v>24196</v>
      </c>
      <c r="G9388" s="7">
        <v>2143.66</v>
      </c>
    </row>
    <row r="9389" spans="1:7" x14ac:dyDescent="0.3">
      <c r="A9389" s="310">
        <v>3023307</v>
      </c>
      <c r="B9389" t="s">
        <v>24237</v>
      </c>
      <c r="C9389" t="s">
        <v>24238</v>
      </c>
      <c r="D9389" t="s">
        <v>375</v>
      </c>
      <c r="E9389">
        <v>615140</v>
      </c>
      <c r="F9389" t="s">
        <v>24196</v>
      </c>
      <c r="G9389" s="7">
        <v>469.44</v>
      </c>
    </row>
    <row r="9390" spans="1:7" x14ac:dyDescent="0.3">
      <c r="A9390" s="310">
        <v>3023307</v>
      </c>
      <c r="B9390" t="s">
        <v>24237</v>
      </c>
      <c r="C9390" t="s">
        <v>24238</v>
      </c>
      <c r="D9390" t="s">
        <v>373</v>
      </c>
      <c r="E9390">
        <v>615130</v>
      </c>
      <c r="F9390" t="s">
        <v>24196</v>
      </c>
      <c r="G9390" s="7">
        <v>315.86</v>
      </c>
    </row>
    <row r="9391" spans="1:7" x14ac:dyDescent="0.3">
      <c r="A9391" s="310">
        <v>3023307</v>
      </c>
      <c r="B9391" t="s">
        <v>24237</v>
      </c>
      <c r="C9391" t="s">
        <v>24238</v>
      </c>
      <c r="D9391" t="s">
        <v>373</v>
      </c>
      <c r="E9391">
        <v>615130</v>
      </c>
      <c r="F9391" t="s">
        <v>24196</v>
      </c>
      <c r="G9391" s="7">
        <v>1585.76</v>
      </c>
    </row>
    <row r="9392" spans="1:7" x14ac:dyDescent="0.3">
      <c r="A9392" s="310">
        <v>3023307</v>
      </c>
      <c r="B9392" t="s">
        <v>24237</v>
      </c>
      <c r="C9392" t="s">
        <v>24238</v>
      </c>
      <c r="D9392" t="s">
        <v>373</v>
      </c>
      <c r="E9392">
        <v>615130</v>
      </c>
      <c r="F9392" t="s">
        <v>24196</v>
      </c>
      <c r="G9392" s="7">
        <v>531.22</v>
      </c>
    </row>
    <row r="9393" spans="1:7" x14ac:dyDescent="0.3">
      <c r="A9393" s="310">
        <v>3023307</v>
      </c>
      <c r="B9393" t="s">
        <v>24237</v>
      </c>
      <c r="C9393" t="s">
        <v>24238</v>
      </c>
      <c r="D9393" t="s">
        <v>373</v>
      </c>
      <c r="E9393">
        <v>615130</v>
      </c>
      <c r="F9393" t="s">
        <v>24196</v>
      </c>
      <c r="G9393" s="7">
        <v>526.05999999999995</v>
      </c>
    </row>
    <row r="9394" spans="1:7" x14ac:dyDescent="0.3">
      <c r="A9394" s="310">
        <v>3023307</v>
      </c>
      <c r="B9394" t="s">
        <v>24237</v>
      </c>
      <c r="C9394" t="s">
        <v>24238</v>
      </c>
      <c r="D9394" t="s">
        <v>373</v>
      </c>
      <c r="E9394">
        <v>617150</v>
      </c>
      <c r="F9394" t="s">
        <v>24196</v>
      </c>
      <c r="G9394" s="7">
        <v>37.340000000000003</v>
      </c>
    </row>
    <row r="9395" spans="1:7" x14ac:dyDescent="0.3">
      <c r="A9395" s="310">
        <v>3023307</v>
      </c>
      <c r="B9395" t="s">
        <v>24237</v>
      </c>
      <c r="C9395" t="s">
        <v>24238</v>
      </c>
      <c r="D9395" t="s">
        <v>371</v>
      </c>
      <c r="E9395">
        <v>617100</v>
      </c>
      <c r="F9395" t="s">
        <v>24196</v>
      </c>
      <c r="G9395" s="7">
        <v>1097.2</v>
      </c>
    </row>
    <row r="9396" spans="1:7" x14ac:dyDescent="0.3">
      <c r="A9396" s="310">
        <v>3023307</v>
      </c>
      <c r="B9396" t="s">
        <v>24237</v>
      </c>
      <c r="C9396" t="s">
        <v>24238</v>
      </c>
      <c r="D9396" t="s">
        <v>374</v>
      </c>
      <c r="E9396">
        <v>616120</v>
      </c>
      <c r="F9396" t="s">
        <v>24196</v>
      </c>
      <c r="G9396" s="7">
        <v>125.91</v>
      </c>
    </row>
    <row r="9397" spans="1:7" x14ac:dyDescent="0.3">
      <c r="A9397" s="310">
        <v>3023307</v>
      </c>
      <c r="B9397" t="s">
        <v>24237</v>
      </c>
      <c r="C9397" t="s">
        <v>24238</v>
      </c>
      <c r="D9397" t="s">
        <v>371</v>
      </c>
      <c r="E9397">
        <v>617100</v>
      </c>
      <c r="F9397" t="s">
        <v>24196</v>
      </c>
      <c r="G9397" s="7">
        <v>659.09</v>
      </c>
    </row>
    <row r="9398" spans="1:7" x14ac:dyDescent="0.3">
      <c r="A9398" s="310">
        <v>3023307</v>
      </c>
      <c r="B9398" t="s">
        <v>24237</v>
      </c>
      <c r="C9398" t="s">
        <v>24238</v>
      </c>
      <c r="D9398" t="s">
        <v>371</v>
      </c>
      <c r="E9398">
        <v>615100</v>
      </c>
      <c r="F9398" t="s">
        <v>24196</v>
      </c>
      <c r="G9398" s="7">
        <v>4044.33</v>
      </c>
    </row>
    <row r="9399" spans="1:7" x14ac:dyDescent="0.3">
      <c r="A9399" s="310">
        <v>3023307</v>
      </c>
      <c r="B9399" t="s">
        <v>24237</v>
      </c>
      <c r="C9399" t="s">
        <v>24238</v>
      </c>
      <c r="D9399" t="s">
        <v>371</v>
      </c>
      <c r="E9399">
        <v>615100</v>
      </c>
      <c r="F9399" t="s">
        <v>24196</v>
      </c>
      <c r="G9399" s="7">
        <v>1308.95</v>
      </c>
    </row>
    <row r="9400" spans="1:7" x14ac:dyDescent="0.3">
      <c r="A9400" s="310">
        <v>3023307</v>
      </c>
      <c r="B9400" t="s">
        <v>24237</v>
      </c>
      <c r="C9400" t="s">
        <v>24238</v>
      </c>
      <c r="D9400" t="s">
        <v>371</v>
      </c>
      <c r="E9400">
        <v>617100</v>
      </c>
      <c r="F9400" t="s">
        <v>24196</v>
      </c>
      <c r="G9400" s="7">
        <v>1095.1199999999999</v>
      </c>
    </row>
    <row r="9401" spans="1:7" x14ac:dyDescent="0.3">
      <c r="A9401" s="310">
        <v>3023307</v>
      </c>
      <c r="B9401" t="s">
        <v>24237</v>
      </c>
      <c r="C9401" t="s">
        <v>24238</v>
      </c>
      <c r="D9401" t="s">
        <v>374</v>
      </c>
      <c r="E9401">
        <v>615120</v>
      </c>
      <c r="F9401" t="s">
        <v>24196</v>
      </c>
      <c r="G9401" s="7">
        <v>683.64</v>
      </c>
    </row>
    <row r="9402" spans="1:7" x14ac:dyDescent="0.3">
      <c r="A9402" s="310">
        <v>3023307</v>
      </c>
      <c r="B9402" t="s">
        <v>24237</v>
      </c>
      <c r="C9402" t="s">
        <v>24238</v>
      </c>
      <c r="D9402" t="s">
        <v>377</v>
      </c>
      <c r="E9402">
        <v>611130</v>
      </c>
      <c r="F9402" t="s">
        <v>24196</v>
      </c>
      <c r="G9402" s="7">
        <v>97.33</v>
      </c>
    </row>
    <row r="9403" spans="1:7" x14ac:dyDescent="0.3">
      <c r="A9403" s="310">
        <v>3023307</v>
      </c>
      <c r="B9403" t="s">
        <v>24237</v>
      </c>
      <c r="C9403" t="s">
        <v>24238</v>
      </c>
      <c r="D9403" t="s">
        <v>377</v>
      </c>
      <c r="E9403">
        <v>611110</v>
      </c>
      <c r="F9403" t="s">
        <v>24196</v>
      </c>
      <c r="G9403" s="7">
        <v>3.75</v>
      </c>
    </row>
    <row r="9404" spans="1:7" x14ac:dyDescent="0.3">
      <c r="A9404" s="310">
        <v>3023307</v>
      </c>
      <c r="B9404" t="s">
        <v>24237</v>
      </c>
      <c r="C9404" t="s">
        <v>24238</v>
      </c>
      <c r="D9404" t="s">
        <v>373</v>
      </c>
      <c r="E9404">
        <v>615130</v>
      </c>
      <c r="F9404" t="s">
        <v>24196</v>
      </c>
      <c r="G9404" s="7">
        <v>2169.77</v>
      </c>
    </row>
    <row r="9405" spans="1:7" x14ac:dyDescent="0.3">
      <c r="A9405" s="310">
        <v>3023307</v>
      </c>
      <c r="B9405" t="s">
        <v>24237</v>
      </c>
      <c r="C9405" t="s">
        <v>24238</v>
      </c>
      <c r="D9405" t="s">
        <v>373</v>
      </c>
      <c r="E9405">
        <v>616160</v>
      </c>
      <c r="F9405" t="s">
        <v>24196</v>
      </c>
      <c r="G9405" s="7">
        <v>125.9</v>
      </c>
    </row>
    <row r="9406" spans="1:7" x14ac:dyDescent="0.3">
      <c r="A9406" s="310">
        <v>3023307</v>
      </c>
      <c r="B9406" t="s">
        <v>24237</v>
      </c>
      <c r="C9406" t="s">
        <v>24238</v>
      </c>
      <c r="D9406" t="s">
        <v>371</v>
      </c>
      <c r="E9406">
        <v>615100</v>
      </c>
      <c r="F9406" t="s">
        <v>24196</v>
      </c>
      <c r="G9406" s="7">
        <v>0.01</v>
      </c>
    </row>
    <row r="9407" spans="1:7" x14ac:dyDescent="0.3">
      <c r="A9407" s="310">
        <v>3023307</v>
      </c>
      <c r="B9407" t="s">
        <v>24237</v>
      </c>
      <c r="C9407" t="s">
        <v>24238</v>
      </c>
      <c r="D9407" t="s">
        <v>375</v>
      </c>
      <c r="E9407">
        <v>615140</v>
      </c>
      <c r="F9407" t="s">
        <v>24196</v>
      </c>
      <c r="G9407" s="7">
        <v>1130.99</v>
      </c>
    </row>
    <row r="9408" spans="1:7" x14ac:dyDescent="0.3">
      <c r="A9408" s="310">
        <v>3023307</v>
      </c>
      <c r="B9408" t="s">
        <v>24237</v>
      </c>
      <c r="C9408" t="s">
        <v>24238</v>
      </c>
      <c r="D9408" t="s">
        <v>373</v>
      </c>
      <c r="E9408">
        <v>615130</v>
      </c>
      <c r="F9408" t="s">
        <v>24196</v>
      </c>
      <c r="G9408" s="7">
        <v>15.35</v>
      </c>
    </row>
    <row r="9409" spans="1:7" x14ac:dyDescent="0.3">
      <c r="A9409" s="310">
        <v>3023307</v>
      </c>
      <c r="B9409" t="s">
        <v>24237</v>
      </c>
      <c r="C9409" t="s">
        <v>24238</v>
      </c>
      <c r="D9409" t="s">
        <v>371</v>
      </c>
      <c r="E9409">
        <v>615100</v>
      </c>
      <c r="F9409" t="s">
        <v>24196</v>
      </c>
      <c r="G9409" s="7">
        <v>-103.01</v>
      </c>
    </row>
    <row r="9410" spans="1:7" x14ac:dyDescent="0.3">
      <c r="A9410" s="310">
        <v>3023307</v>
      </c>
      <c r="B9410" t="s">
        <v>24237</v>
      </c>
      <c r="C9410" t="s">
        <v>24238</v>
      </c>
      <c r="D9410" t="s">
        <v>371</v>
      </c>
      <c r="E9410">
        <v>615100</v>
      </c>
      <c r="F9410" t="s">
        <v>24196</v>
      </c>
      <c r="G9410" s="7">
        <v>0.01</v>
      </c>
    </row>
    <row r="9411" spans="1:7" x14ac:dyDescent="0.3">
      <c r="A9411" s="310">
        <v>3023307</v>
      </c>
      <c r="B9411" t="s">
        <v>24237</v>
      </c>
      <c r="C9411" t="s">
        <v>24238</v>
      </c>
      <c r="D9411" t="s">
        <v>373</v>
      </c>
      <c r="E9411">
        <v>616160</v>
      </c>
      <c r="F9411" t="s">
        <v>24196</v>
      </c>
      <c r="G9411" s="7">
        <v>90.19</v>
      </c>
    </row>
    <row r="9412" spans="1:7" x14ac:dyDescent="0.3">
      <c r="A9412" s="310">
        <v>3023307</v>
      </c>
      <c r="B9412" t="s">
        <v>24237</v>
      </c>
      <c r="C9412" t="s">
        <v>24238</v>
      </c>
      <c r="D9412" t="s">
        <v>373</v>
      </c>
      <c r="E9412">
        <v>617150</v>
      </c>
      <c r="F9412" t="s">
        <v>24196</v>
      </c>
      <c r="G9412" s="7">
        <v>108.25</v>
      </c>
    </row>
    <row r="9413" spans="1:7" x14ac:dyDescent="0.3">
      <c r="A9413" s="310">
        <v>3023307</v>
      </c>
      <c r="B9413" t="s">
        <v>24237</v>
      </c>
      <c r="C9413" t="s">
        <v>24238</v>
      </c>
      <c r="D9413" t="s">
        <v>371</v>
      </c>
      <c r="E9413">
        <v>615100</v>
      </c>
      <c r="F9413" t="s">
        <v>24196</v>
      </c>
      <c r="G9413" s="7">
        <v>-103.01</v>
      </c>
    </row>
    <row r="9414" spans="1:7" x14ac:dyDescent="0.3">
      <c r="A9414" s="310">
        <v>3023307</v>
      </c>
      <c r="B9414" t="s">
        <v>24237</v>
      </c>
      <c r="C9414" t="s">
        <v>24238</v>
      </c>
      <c r="D9414" t="s">
        <v>371</v>
      </c>
      <c r="E9414">
        <v>615100</v>
      </c>
      <c r="F9414" t="s">
        <v>24196</v>
      </c>
      <c r="G9414" s="7">
        <v>3599.6</v>
      </c>
    </row>
    <row r="9415" spans="1:7" x14ac:dyDescent="0.3">
      <c r="A9415" s="310">
        <v>3023307</v>
      </c>
      <c r="B9415" t="s">
        <v>24237</v>
      </c>
      <c r="C9415" t="s">
        <v>24238</v>
      </c>
      <c r="D9415" t="s">
        <v>371</v>
      </c>
      <c r="E9415">
        <v>615100</v>
      </c>
      <c r="F9415" t="s">
        <v>24196</v>
      </c>
      <c r="G9415" s="7">
        <v>0.01</v>
      </c>
    </row>
    <row r="9416" spans="1:7" x14ac:dyDescent="0.3">
      <c r="A9416" s="310">
        <v>3023307</v>
      </c>
      <c r="B9416" t="s">
        <v>24237</v>
      </c>
      <c r="C9416" t="s">
        <v>24238</v>
      </c>
      <c r="D9416" t="s">
        <v>373</v>
      </c>
      <c r="E9416">
        <v>617150</v>
      </c>
      <c r="F9416" t="s">
        <v>24196</v>
      </c>
      <c r="G9416" s="7">
        <v>234.05</v>
      </c>
    </row>
    <row r="9417" spans="1:7" x14ac:dyDescent="0.3">
      <c r="A9417" s="310">
        <v>3023307</v>
      </c>
      <c r="B9417" t="s">
        <v>24237</v>
      </c>
      <c r="C9417" t="s">
        <v>24238</v>
      </c>
      <c r="D9417" t="s">
        <v>373</v>
      </c>
      <c r="E9417">
        <v>617150</v>
      </c>
      <c r="F9417" t="s">
        <v>24196</v>
      </c>
      <c r="G9417" s="7">
        <v>442.63</v>
      </c>
    </row>
    <row r="9418" spans="1:7" x14ac:dyDescent="0.3">
      <c r="A9418" s="310">
        <v>3023307</v>
      </c>
      <c r="B9418" t="s">
        <v>24237</v>
      </c>
      <c r="C9418" t="s">
        <v>24238</v>
      </c>
      <c r="D9418" t="s">
        <v>371</v>
      </c>
      <c r="E9418">
        <v>616100</v>
      </c>
      <c r="F9418" t="s">
        <v>24196</v>
      </c>
      <c r="G9418" s="7">
        <v>282.16000000000003</v>
      </c>
    </row>
    <row r="9419" spans="1:7" x14ac:dyDescent="0.3">
      <c r="A9419" s="310">
        <v>3023307</v>
      </c>
      <c r="B9419" t="s">
        <v>24237</v>
      </c>
      <c r="C9419" t="s">
        <v>24238</v>
      </c>
      <c r="D9419" t="s">
        <v>373</v>
      </c>
      <c r="E9419">
        <v>616160</v>
      </c>
      <c r="F9419" t="s">
        <v>24196</v>
      </c>
      <c r="G9419" s="7">
        <v>57</v>
      </c>
    </row>
    <row r="9420" spans="1:7" x14ac:dyDescent="0.3">
      <c r="A9420" s="310">
        <v>3023307</v>
      </c>
      <c r="B9420" t="s">
        <v>24237</v>
      </c>
      <c r="C9420" t="s">
        <v>24238</v>
      </c>
      <c r="D9420" t="s">
        <v>371</v>
      </c>
      <c r="E9420">
        <v>615100</v>
      </c>
      <c r="F9420" t="s">
        <v>24196</v>
      </c>
      <c r="G9420" s="7">
        <v>-103.01</v>
      </c>
    </row>
    <row r="9421" spans="1:7" x14ac:dyDescent="0.3">
      <c r="A9421" s="310">
        <v>3023307</v>
      </c>
      <c r="B9421" t="s">
        <v>24237</v>
      </c>
      <c r="C9421" t="s">
        <v>24238</v>
      </c>
      <c r="D9421" t="s">
        <v>373</v>
      </c>
      <c r="E9421">
        <v>615130</v>
      </c>
      <c r="F9421" t="s">
        <v>24196</v>
      </c>
      <c r="G9421" s="7">
        <v>396.01</v>
      </c>
    </row>
    <row r="9422" spans="1:7" x14ac:dyDescent="0.3">
      <c r="A9422" s="310">
        <v>3023307</v>
      </c>
      <c r="B9422" t="s">
        <v>24237</v>
      </c>
      <c r="C9422" t="s">
        <v>24238</v>
      </c>
      <c r="D9422" t="s">
        <v>374</v>
      </c>
      <c r="E9422">
        <v>617120</v>
      </c>
      <c r="F9422" t="s">
        <v>24196</v>
      </c>
      <c r="G9422" s="7">
        <v>149.72</v>
      </c>
    </row>
    <row r="9423" spans="1:7" x14ac:dyDescent="0.3">
      <c r="A9423" s="310">
        <v>3023307</v>
      </c>
      <c r="B9423" t="s">
        <v>24237</v>
      </c>
      <c r="C9423" t="s">
        <v>24238</v>
      </c>
      <c r="D9423" t="s">
        <v>371</v>
      </c>
      <c r="E9423">
        <v>615100</v>
      </c>
      <c r="F9423" t="s">
        <v>24196</v>
      </c>
      <c r="G9423" s="7">
        <v>0.01</v>
      </c>
    </row>
    <row r="9424" spans="1:7" x14ac:dyDescent="0.3">
      <c r="A9424" s="310">
        <v>3023307</v>
      </c>
      <c r="B9424" t="s">
        <v>24237</v>
      </c>
      <c r="C9424" t="s">
        <v>24238</v>
      </c>
      <c r="D9424" t="s">
        <v>373</v>
      </c>
      <c r="E9424">
        <v>617150</v>
      </c>
      <c r="F9424" t="s">
        <v>24196</v>
      </c>
      <c r="G9424" s="7">
        <v>238.18</v>
      </c>
    </row>
    <row r="9425" spans="1:7" x14ac:dyDescent="0.3">
      <c r="A9425" s="310">
        <v>3023307</v>
      </c>
      <c r="B9425" t="s">
        <v>24237</v>
      </c>
      <c r="C9425" t="s">
        <v>24238</v>
      </c>
      <c r="D9425" t="s">
        <v>373</v>
      </c>
      <c r="E9425">
        <v>617150</v>
      </c>
      <c r="F9425" t="s">
        <v>24196</v>
      </c>
      <c r="G9425" s="7">
        <v>120.33</v>
      </c>
    </row>
    <row r="9426" spans="1:7" x14ac:dyDescent="0.3">
      <c r="A9426" s="310">
        <v>3023307</v>
      </c>
      <c r="B9426" t="s">
        <v>24237</v>
      </c>
      <c r="C9426" t="s">
        <v>24238</v>
      </c>
      <c r="D9426" t="s">
        <v>371</v>
      </c>
      <c r="E9426">
        <v>615100</v>
      </c>
      <c r="F9426" t="s">
        <v>24196</v>
      </c>
      <c r="G9426" s="7">
        <v>-103.01</v>
      </c>
    </row>
    <row r="9427" spans="1:7" x14ac:dyDescent="0.3">
      <c r="A9427" s="310">
        <v>3023307</v>
      </c>
      <c r="B9427" t="s">
        <v>24237</v>
      </c>
      <c r="C9427" t="s">
        <v>24238</v>
      </c>
      <c r="D9427" t="s">
        <v>373</v>
      </c>
      <c r="E9427">
        <v>615130</v>
      </c>
      <c r="F9427" t="s">
        <v>24196</v>
      </c>
      <c r="G9427" s="7">
        <v>918.87</v>
      </c>
    </row>
    <row r="9428" spans="1:7" x14ac:dyDescent="0.3">
      <c r="A9428" s="310">
        <v>3023307</v>
      </c>
      <c r="B9428" t="s">
        <v>24237</v>
      </c>
      <c r="C9428" t="s">
        <v>24238</v>
      </c>
      <c r="D9428" t="s">
        <v>373</v>
      </c>
      <c r="E9428">
        <v>617150</v>
      </c>
      <c r="F9428" t="s">
        <v>24196</v>
      </c>
      <c r="G9428" s="7">
        <v>162.22999999999999</v>
      </c>
    </row>
    <row r="9429" spans="1:7" x14ac:dyDescent="0.3">
      <c r="A9429" s="310">
        <v>3023307</v>
      </c>
      <c r="B9429" t="s">
        <v>24237</v>
      </c>
      <c r="C9429" t="s">
        <v>24238</v>
      </c>
      <c r="D9429" t="s">
        <v>373</v>
      </c>
      <c r="E9429">
        <v>617150</v>
      </c>
      <c r="F9429" t="s">
        <v>24196</v>
      </c>
      <c r="G9429" s="7">
        <v>187.46</v>
      </c>
    </row>
    <row r="9430" spans="1:7" x14ac:dyDescent="0.3">
      <c r="A9430" s="310">
        <v>3023307</v>
      </c>
      <c r="B9430" t="s">
        <v>24237</v>
      </c>
      <c r="C9430" t="s">
        <v>24238</v>
      </c>
      <c r="D9430" t="s">
        <v>371</v>
      </c>
      <c r="E9430">
        <v>615100</v>
      </c>
      <c r="F9430" t="s">
        <v>24196</v>
      </c>
      <c r="G9430" s="7">
        <v>-103.01</v>
      </c>
    </row>
    <row r="9431" spans="1:7" x14ac:dyDescent="0.3">
      <c r="A9431" s="310">
        <v>3023307</v>
      </c>
      <c r="B9431" t="s">
        <v>24237</v>
      </c>
      <c r="C9431" t="s">
        <v>24238</v>
      </c>
      <c r="D9431" t="s">
        <v>371</v>
      </c>
      <c r="E9431">
        <v>616100</v>
      </c>
      <c r="F9431" t="s">
        <v>24196</v>
      </c>
      <c r="G9431" s="7">
        <v>544.1</v>
      </c>
    </row>
    <row r="9432" spans="1:7" x14ac:dyDescent="0.3">
      <c r="A9432" s="310">
        <v>3023307</v>
      </c>
      <c r="B9432" t="s">
        <v>24237</v>
      </c>
      <c r="C9432" t="s">
        <v>24238</v>
      </c>
      <c r="D9432" t="s">
        <v>373</v>
      </c>
      <c r="E9432">
        <v>615130</v>
      </c>
      <c r="F9432" t="s">
        <v>24196</v>
      </c>
      <c r="G9432" s="7">
        <v>169.57</v>
      </c>
    </row>
    <row r="9433" spans="1:7" x14ac:dyDescent="0.3">
      <c r="A9433" s="310">
        <v>3023307</v>
      </c>
      <c r="B9433" t="s">
        <v>24237</v>
      </c>
      <c r="C9433" t="s">
        <v>24238</v>
      </c>
      <c r="D9433" t="s">
        <v>373</v>
      </c>
      <c r="E9433">
        <v>617150</v>
      </c>
      <c r="F9433" t="s">
        <v>24196</v>
      </c>
      <c r="G9433" s="7">
        <v>64.44</v>
      </c>
    </row>
    <row r="9434" spans="1:7" x14ac:dyDescent="0.3">
      <c r="A9434" s="310">
        <v>3023307</v>
      </c>
      <c r="B9434" t="s">
        <v>24237</v>
      </c>
      <c r="C9434" t="s">
        <v>24238</v>
      </c>
      <c r="D9434" t="s">
        <v>373</v>
      </c>
      <c r="E9434">
        <v>617150</v>
      </c>
      <c r="F9434" t="s">
        <v>24196</v>
      </c>
      <c r="G9434" s="7">
        <v>158.16</v>
      </c>
    </row>
    <row r="9435" spans="1:7" x14ac:dyDescent="0.3">
      <c r="A9435" s="310">
        <v>3023307</v>
      </c>
      <c r="B9435" t="s">
        <v>24237</v>
      </c>
      <c r="C9435" t="s">
        <v>24238</v>
      </c>
      <c r="D9435" t="s">
        <v>371</v>
      </c>
      <c r="E9435">
        <v>617100</v>
      </c>
      <c r="F9435" t="s">
        <v>24196</v>
      </c>
      <c r="G9435" s="7">
        <v>870.27</v>
      </c>
    </row>
    <row r="9436" spans="1:7" x14ac:dyDescent="0.3">
      <c r="A9436" s="310">
        <v>3023307</v>
      </c>
      <c r="B9436" t="s">
        <v>24237</v>
      </c>
      <c r="C9436" t="s">
        <v>24238</v>
      </c>
      <c r="D9436" t="s">
        <v>373</v>
      </c>
      <c r="E9436">
        <v>617150</v>
      </c>
      <c r="F9436" t="s">
        <v>24196</v>
      </c>
      <c r="G9436" s="7">
        <v>187.45</v>
      </c>
    </row>
    <row r="9437" spans="1:7" x14ac:dyDescent="0.3">
      <c r="A9437" s="310">
        <v>3023307</v>
      </c>
      <c r="B9437" t="s">
        <v>24237</v>
      </c>
      <c r="C9437" t="s">
        <v>24238</v>
      </c>
      <c r="D9437" t="s">
        <v>375</v>
      </c>
      <c r="E9437">
        <v>617130</v>
      </c>
      <c r="F9437" t="s">
        <v>24196</v>
      </c>
      <c r="G9437" s="7">
        <v>17.079999999999998</v>
      </c>
    </row>
    <row r="9438" spans="1:7" x14ac:dyDescent="0.3">
      <c r="A9438" s="310">
        <v>3023307</v>
      </c>
      <c r="B9438" t="s">
        <v>24237</v>
      </c>
      <c r="C9438" t="s">
        <v>24238</v>
      </c>
      <c r="D9438" t="s">
        <v>374</v>
      </c>
      <c r="E9438">
        <v>615120</v>
      </c>
      <c r="F9438" t="s">
        <v>24196</v>
      </c>
      <c r="G9438" s="7">
        <v>2376.75</v>
      </c>
    </row>
    <row r="9439" spans="1:7" x14ac:dyDescent="0.3">
      <c r="A9439" s="310">
        <v>3023307</v>
      </c>
      <c r="B9439" t="s">
        <v>24237</v>
      </c>
      <c r="C9439" t="s">
        <v>24238</v>
      </c>
      <c r="D9439" t="s">
        <v>377</v>
      </c>
      <c r="E9439">
        <v>611110</v>
      </c>
      <c r="F9439" t="s">
        <v>24196</v>
      </c>
      <c r="G9439" s="7">
        <v>267.69</v>
      </c>
    </row>
    <row r="9440" spans="1:7" x14ac:dyDescent="0.3">
      <c r="A9440" s="310">
        <v>3023307</v>
      </c>
      <c r="B9440" t="s">
        <v>24237</v>
      </c>
      <c r="C9440" t="s">
        <v>24238</v>
      </c>
      <c r="D9440" t="s">
        <v>373</v>
      </c>
      <c r="E9440">
        <v>617150</v>
      </c>
      <c r="F9440" t="s">
        <v>24196</v>
      </c>
      <c r="G9440" s="7">
        <v>323.5</v>
      </c>
    </row>
    <row r="9441" spans="1:7" x14ac:dyDescent="0.3">
      <c r="A9441" s="310">
        <v>3023307</v>
      </c>
      <c r="B9441" t="s">
        <v>24237</v>
      </c>
      <c r="C9441" t="s">
        <v>24238</v>
      </c>
      <c r="D9441" t="s">
        <v>375</v>
      </c>
      <c r="E9441">
        <v>616130</v>
      </c>
      <c r="F9441" t="s">
        <v>24196</v>
      </c>
      <c r="G9441" s="7">
        <v>59.62</v>
      </c>
    </row>
    <row r="9442" spans="1:7" x14ac:dyDescent="0.3">
      <c r="A9442" s="310">
        <v>3023307</v>
      </c>
      <c r="B9442" t="s">
        <v>24237</v>
      </c>
      <c r="C9442" t="s">
        <v>24238</v>
      </c>
      <c r="D9442" t="s">
        <v>373</v>
      </c>
      <c r="E9442">
        <v>615130</v>
      </c>
      <c r="F9442" t="s">
        <v>24196</v>
      </c>
      <c r="G9442" s="7">
        <v>689.16</v>
      </c>
    </row>
    <row r="9443" spans="1:7" x14ac:dyDescent="0.3">
      <c r="A9443" s="310">
        <v>3023307</v>
      </c>
      <c r="B9443" t="s">
        <v>24237</v>
      </c>
      <c r="C9443" t="s">
        <v>24238</v>
      </c>
      <c r="D9443" t="s">
        <v>373</v>
      </c>
      <c r="E9443">
        <v>615130</v>
      </c>
      <c r="F9443" t="s">
        <v>24196</v>
      </c>
      <c r="G9443" s="7">
        <v>76.19</v>
      </c>
    </row>
    <row r="9444" spans="1:7" x14ac:dyDescent="0.3">
      <c r="A9444" s="310">
        <v>3023307</v>
      </c>
      <c r="B9444" t="s">
        <v>24237</v>
      </c>
      <c r="C9444" t="s">
        <v>24238</v>
      </c>
      <c r="D9444" t="s">
        <v>371</v>
      </c>
      <c r="E9444">
        <v>616100</v>
      </c>
      <c r="F9444" t="s">
        <v>24196</v>
      </c>
      <c r="G9444" s="7">
        <v>511.3</v>
      </c>
    </row>
    <row r="9445" spans="1:7" x14ac:dyDescent="0.3">
      <c r="A9445" s="310">
        <v>3023307</v>
      </c>
      <c r="B9445" t="s">
        <v>24237</v>
      </c>
      <c r="C9445" t="s">
        <v>24238</v>
      </c>
      <c r="D9445" t="s">
        <v>373</v>
      </c>
      <c r="E9445">
        <v>616160</v>
      </c>
      <c r="F9445" t="s">
        <v>24196</v>
      </c>
      <c r="G9445" s="7">
        <v>50.57</v>
      </c>
    </row>
    <row r="9446" spans="1:7" x14ac:dyDescent="0.3">
      <c r="A9446" s="310">
        <v>3023307</v>
      </c>
      <c r="B9446" t="s">
        <v>24237</v>
      </c>
      <c r="C9446" t="s">
        <v>24238</v>
      </c>
      <c r="D9446" t="s">
        <v>371</v>
      </c>
      <c r="E9446">
        <v>615100</v>
      </c>
      <c r="F9446" t="s">
        <v>24196</v>
      </c>
      <c r="G9446" s="7">
        <v>-103.01</v>
      </c>
    </row>
    <row r="9447" spans="1:7" x14ac:dyDescent="0.3">
      <c r="A9447" s="310">
        <v>3023307</v>
      </c>
      <c r="B9447" t="s">
        <v>24237</v>
      </c>
      <c r="C9447" t="s">
        <v>24238</v>
      </c>
      <c r="D9447" t="s">
        <v>374</v>
      </c>
      <c r="E9447">
        <v>615120</v>
      </c>
      <c r="F9447" t="s">
        <v>24196</v>
      </c>
      <c r="G9447" s="7">
        <v>327.78</v>
      </c>
    </row>
    <row r="9448" spans="1:7" x14ac:dyDescent="0.3">
      <c r="A9448" s="310">
        <v>3023307</v>
      </c>
      <c r="B9448" t="s">
        <v>24237</v>
      </c>
      <c r="C9448" t="s">
        <v>24238</v>
      </c>
      <c r="D9448" t="s">
        <v>375</v>
      </c>
      <c r="E9448">
        <v>616130</v>
      </c>
      <c r="F9448" t="s">
        <v>24196</v>
      </c>
      <c r="G9448" s="7">
        <v>285.75</v>
      </c>
    </row>
    <row r="9449" spans="1:7" x14ac:dyDescent="0.3">
      <c r="A9449" s="310">
        <v>3023307</v>
      </c>
      <c r="B9449" t="s">
        <v>24237</v>
      </c>
      <c r="C9449" t="s">
        <v>24238</v>
      </c>
      <c r="D9449" t="s">
        <v>374</v>
      </c>
      <c r="E9449">
        <v>617120</v>
      </c>
      <c r="F9449" t="s">
        <v>24196</v>
      </c>
      <c r="G9449" s="7">
        <v>484.86</v>
      </c>
    </row>
    <row r="9450" spans="1:7" x14ac:dyDescent="0.3">
      <c r="A9450" s="310">
        <v>3023307</v>
      </c>
      <c r="B9450" t="s">
        <v>24237</v>
      </c>
      <c r="C9450" t="s">
        <v>24238</v>
      </c>
      <c r="D9450" t="s">
        <v>375</v>
      </c>
      <c r="E9450">
        <v>616130</v>
      </c>
      <c r="F9450" t="s">
        <v>24196</v>
      </c>
      <c r="G9450" s="7">
        <v>146.97999999999999</v>
      </c>
    </row>
    <row r="9451" spans="1:7" x14ac:dyDescent="0.3">
      <c r="A9451" s="310">
        <v>3023307</v>
      </c>
      <c r="B9451" t="s">
        <v>24237</v>
      </c>
      <c r="C9451" t="s">
        <v>24238</v>
      </c>
      <c r="D9451" t="s">
        <v>373</v>
      </c>
      <c r="E9451">
        <v>615130</v>
      </c>
      <c r="F9451" t="s">
        <v>24196</v>
      </c>
      <c r="G9451" s="7">
        <v>36.840000000000003</v>
      </c>
    </row>
    <row r="9452" spans="1:7" x14ac:dyDescent="0.3">
      <c r="A9452" s="310">
        <v>3023307</v>
      </c>
      <c r="B9452" t="s">
        <v>24237</v>
      </c>
      <c r="C9452" t="s">
        <v>24238</v>
      </c>
      <c r="D9452" t="s">
        <v>373</v>
      </c>
      <c r="E9452">
        <v>617150</v>
      </c>
      <c r="F9452" t="s">
        <v>24196</v>
      </c>
      <c r="G9452" s="7">
        <v>14.21</v>
      </c>
    </row>
    <row r="9453" spans="1:7" x14ac:dyDescent="0.3">
      <c r="A9453" s="310">
        <v>3023307</v>
      </c>
      <c r="B9453" t="s">
        <v>24237</v>
      </c>
      <c r="C9453" t="s">
        <v>24238</v>
      </c>
      <c r="D9453" t="s">
        <v>373</v>
      </c>
      <c r="E9453">
        <v>617150</v>
      </c>
      <c r="F9453" t="s">
        <v>24196</v>
      </c>
      <c r="G9453" s="7">
        <v>39.36</v>
      </c>
    </row>
    <row r="9454" spans="1:7" x14ac:dyDescent="0.3">
      <c r="A9454" s="310">
        <v>3023307</v>
      </c>
      <c r="B9454" t="s">
        <v>24237</v>
      </c>
      <c r="C9454" t="s">
        <v>24238</v>
      </c>
      <c r="D9454" t="s">
        <v>371</v>
      </c>
      <c r="E9454">
        <v>617100</v>
      </c>
      <c r="F9454" t="s">
        <v>24196</v>
      </c>
      <c r="G9454" s="7">
        <v>1200.02</v>
      </c>
    </row>
    <row r="9455" spans="1:7" x14ac:dyDescent="0.3">
      <c r="A9455" s="310">
        <v>3023307</v>
      </c>
      <c r="B9455" t="s">
        <v>24237</v>
      </c>
      <c r="C9455" t="s">
        <v>24238</v>
      </c>
      <c r="D9455" t="s">
        <v>373</v>
      </c>
      <c r="E9455">
        <v>617150</v>
      </c>
      <c r="F9455" t="s">
        <v>24196</v>
      </c>
      <c r="G9455" s="7">
        <v>178.38</v>
      </c>
    </row>
    <row r="9456" spans="1:7" x14ac:dyDescent="0.3">
      <c r="A9456" s="310">
        <v>3023307</v>
      </c>
      <c r="B9456" t="s">
        <v>24237</v>
      </c>
      <c r="C9456" t="s">
        <v>24238</v>
      </c>
      <c r="D9456" t="s">
        <v>373</v>
      </c>
      <c r="E9456">
        <v>615130</v>
      </c>
      <c r="F9456" t="s">
        <v>24196</v>
      </c>
      <c r="G9456" s="7">
        <v>342.87</v>
      </c>
    </row>
    <row r="9457" spans="1:7" x14ac:dyDescent="0.3">
      <c r="A9457" s="310">
        <v>3023307</v>
      </c>
      <c r="B9457" t="s">
        <v>24237</v>
      </c>
      <c r="C9457" t="s">
        <v>24238</v>
      </c>
      <c r="D9457" t="s">
        <v>373</v>
      </c>
      <c r="E9457">
        <v>616160</v>
      </c>
      <c r="F9457" t="s">
        <v>24196</v>
      </c>
      <c r="G9457" s="7">
        <v>2.0499999999999998</v>
      </c>
    </row>
    <row r="9458" spans="1:7" x14ac:dyDescent="0.3">
      <c r="A9458" s="310">
        <v>3023307</v>
      </c>
      <c r="B9458" t="s">
        <v>24237</v>
      </c>
      <c r="C9458" t="s">
        <v>24238</v>
      </c>
      <c r="D9458" t="s">
        <v>373</v>
      </c>
      <c r="E9458">
        <v>615130</v>
      </c>
      <c r="F9458" t="s">
        <v>24196</v>
      </c>
      <c r="G9458" s="7">
        <v>88.59</v>
      </c>
    </row>
    <row r="9459" spans="1:7" x14ac:dyDescent="0.3">
      <c r="A9459" s="310">
        <v>3023307</v>
      </c>
      <c r="B9459" t="s">
        <v>24237</v>
      </c>
      <c r="C9459" t="s">
        <v>24238</v>
      </c>
      <c r="D9459" t="s">
        <v>371</v>
      </c>
      <c r="E9459">
        <v>615100</v>
      </c>
      <c r="F9459" t="s">
        <v>24196</v>
      </c>
      <c r="G9459" s="7">
        <v>282.58</v>
      </c>
    </row>
    <row r="9460" spans="1:7" x14ac:dyDescent="0.3">
      <c r="A9460" s="310">
        <v>3023307</v>
      </c>
      <c r="B9460" t="s">
        <v>24237</v>
      </c>
      <c r="C9460" t="s">
        <v>24238</v>
      </c>
      <c r="D9460" t="s">
        <v>371</v>
      </c>
      <c r="E9460">
        <v>615100</v>
      </c>
      <c r="F9460" t="s">
        <v>24196</v>
      </c>
      <c r="G9460" s="7">
        <v>-103.01</v>
      </c>
    </row>
    <row r="9461" spans="1:7" x14ac:dyDescent="0.3">
      <c r="A9461" s="310">
        <v>3023307</v>
      </c>
      <c r="B9461" t="s">
        <v>24237</v>
      </c>
      <c r="C9461" t="s">
        <v>24238</v>
      </c>
      <c r="D9461" t="s">
        <v>373</v>
      </c>
      <c r="E9461">
        <v>616160</v>
      </c>
      <c r="F9461" t="s">
        <v>24196</v>
      </c>
      <c r="G9461" s="7">
        <v>63.07</v>
      </c>
    </row>
    <row r="9462" spans="1:7" x14ac:dyDescent="0.3">
      <c r="A9462" s="310">
        <v>3023307</v>
      </c>
      <c r="B9462" t="s">
        <v>24237</v>
      </c>
      <c r="C9462" t="s">
        <v>24238</v>
      </c>
      <c r="D9462" t="s">
        <v>371</v>
      </c>
      <c r="E9462">
        <v>615100</v>
      </c>
      <c r="F9462" t="s">
        <v>24196</v>
      </c>
      <c r="G9462" s="7">
        <v>0.01</v>
      </c>
    </row>
    <row r="9463" spans="1:7" x14ac:dyDescent="0.3">
      <c r="A9463" s="310">
        <v>3023307</v>
      </c>
      <c r="B9463" t="s">
        <v>24237</v>
      </c>
      <c r="C9463" t="s">
        <v>24238</v>
      </c>
      <c r="D9463" t="s">
        <v>371</v>
      </c>
      <c r="E9463">
        <v>615100</v>
      </c>
      <c r="F9463" t="s">
        <v>24196</v>
      </c>
      <c r="G9463" s="7">
        <v>-103.01</v>
      </c>
    </row>
    <row r="9464" spans="1:7" x14ac:dyDescent="0.3">
      <c r="A9464" s="310">
        <v>3023307</v>
      </c>
      <c r="B9464" t="s">
        <v>24237</v>
      </c>
      <c r="C9464" t="s">
        <v>24238</v>
      </c>
      <c r="D9464" t="s">
        <v>373</v>
      </c>
      <c r="E9464">
        <v>617150</v>
      </c>
      <c r="F9464" t="s">
        <v>24196</v>
      </c>
      <c r="G9464" s="7">
        <v>207.72</v>
      </c>
    </row>
    <row r="9465" spans="1:7" x14ac:dyDescent="0.3">
      <c r="A9465" s="310">
        <v>3023307</v>
      </c>
      <c r="B9465" t="s">
        <v>24237</v>
      </c>
      <c r="C9465" t="s">
        <v>24238</v>
      </c>
      <c r="D9465" t="s">
        <v>374</v>
      </c>
      <c r="E9465">
        <v>616120</v>
      </c>
      <c r="F9465" t="s">
        <v>24196</v>
      </c>
      <c r="G9465" s="7">
        <v>298.19</v>
      </c>
    </row>
    <row r="9466" spans="1:7" x14ac:dyDescent="0.3">
      <c r="A9466" s="310">
        <v>3023307</v>
      </c>
      <c r="B9466" t="s">
        <v>24237</v>
      </c>
      <c r="C9466" t="s">
        <v>24238</v>
      </c>
      <c r="D9466" t="s">
        <v>373</v>
      </c>
      <c r="E9466">
        <v>616160</v>
      </c>
      <c r="F9466" t="s">
        <v>24196</v>
      </c>
      <c r="G9466" s="7">
        <v>40.82</v>
      </c>
    </row>
    <row r="9467" spans="1:7" x14ac:dyDescent="0.3">
      <c r="A9467" s="310">
        <v>3023307</v>
      </c>
      <c r="B9467" t="s">
        <v>24237</v>
      </c>
      <c r="C9467" t="s">
        <v>24238</v>
      </c>
      <c r="D9467" t="s">
        <v>371</v>
      </c>
      <c r="E9467">
        <v>615100</v>
      </c>
      <c r="F9467" t="s">
        <v>24196</v>
      </c>
      <c r="G9467" s="7">
        <v>226.07</v>
      </c>
    </row>
    <row r="9468" spans="1:7" x14ac:dyDescent="0.3">
      <c r="A9468" s="310">
        <v>3023307</v>
      </c>
      <c r="B9468" t="s">
        <v>24237</v>
      </c>
      <c r="C9468" t="s">
        <v>24238</v>
      </c>
      <c r="D9468" t="s">
        <v>371</v>
      </c>
      <c r="E9468">
        <v>615100</v>
      </c>
      <c r="F9468" t="s">
        <v>24196</v>
      </c>
      <c r="G9468" s="7">
        <v>3034.42</v>
      </c>
    </row>
    <row r="9469" spans="1:7" x14ac:dyDescent="0.3">
      <c r="A9469" s="310">
        <v>3023307</v>
      </c>
      <c r="B9469" t="s">
        <v>24237</v>
      </c>
      <c r="C9469" t="s">
        <v>24238</v>
      </c>
      <c r="D9469" t="s">
        <v>377</v>
      </c>
      <c r="E9469">
        <v>611130</v>
      </c>
      <c r="F9469" t="s">
        <v>24196</v>
      </c>
      <c r="G9469" s="7">
        <v>54.61</v>
      </c>
    </row>
    <row r="9470" spans="1:7" x14ac:dyDescent="0.3">
      <c r="A9470" s="310">
        <v>3023307</v>
      </c>
      <c r="B9470" t="s">
        <v>24237</v>
      </c>
      <c r="C9470" t="s">
        <v>24238</v>
      </c>
      <c r="D9470" t="s">
        <v>371</v>
      </c>
      <c r="E9470">
        <v>615100</v>
      </c>
      <c r="F9470" t="s">
        <v>24196</v>
      </c>
      <c r="G9470" s="7">
        <v>-103.01</v>
      </c>
    </row>
    <row r="9471" spans="1:7" x14ac:dyDescent="0.3">
      <c r="A9471" s="310">
        <v>3023307</v>
      </c>
      <c r="B9471" t="s">
        <v>24237</v>
      </c>
      <c r="C9471" t="s">
        <v>24238</v>
      </c>
      <c r="D9471" t="s">
        <v>371</v>
      </c>
      <c r="E9471">
        <v>615100</v>
      </c>
      <c r="F9471" t="s">
        <v>24196</v>
      </c>
      <c r="G9471" s="7">
        <v>-103.01</v>
      </c>
    </row>
    <row r="9472" spans="1:7" x14ac:dyDescent="0.3">
      <c r="A9472" s="310">
        <v>3023307</v>
      </c>
      <c r="B9472" t="s">
        <v>24237</v>
      </c>
      <c r="C9472" t="s">
        <v>24238</v>
      </c>
      <c r="D9472" t="s">
        <v>371</v>
      </c>
      <c r="E9472">
        <v>615100</v>
      </c>
      <c r="F9472" t="s">
        <v>24196</v>
      </c>
      <c r="G9472" s="7">
        <v>5308.67</v>
      </c>
    </row>
    <row r="9473" spans="1:7" x14ac:dyDescent="0.3">
      <c r="A9473" s="310">
        <v>3023307</v>
      </c>
      <c r="B9473" t="s">
        <v>24237</v>
      </c>
      <c r="C9473" t="s">
        <v>24238</v>
      </c>
      <c r="D9473" t="s">
        <v>371</v>
      </c>
      <c r="E9473">
        <v>617100</v>
      </c>
      <c r="F9473" t="s">
        <v>24196</v>
      </c>
      <c r="G9473" s="7">
        <v>118.17</v>
      </c>
    </row>
    <row r="9474" spans="1:7" x14ac:dyDescent="0.3">
      <c r="A9474" s="310">
        <v>3023307</v>
      </c>
      <c r="B9474" t="s">
        <v>24237</v>
      </c>
      <c r="C9474" t="s">
        <v>24238</v>
      </c>
      <c r="D9474" t="s">
        <v>377</v>
      </c>
      <c r="E9474">
        <v>611110</v>
      </c>
      <c r="F9474" t="s">
        <v>24196</v>
      </c>
      <c r="G9474" s="7">
        <v>291.12</v>
      </c>
    </row>
    <row r="9475" spans="1:7" x14ac:dyDescent="0.3">
      <c r="A9475" s="310">
        <v>3023307</v>
      </c>
      <c r="B9475" t="s">
        <v>24237</v>
      </c>
      <c r="C9475" t="s">
        <v>24238</v>
      </c>
      <c r="D9475" t="s">
        <v>371</v>
      </c>
      <c r="E9475">
        <v>615100</v>
      </c>
      <c r="F9475" t="s">
        <v>24196</v>
      </c>
      <c r="G9475" s="7">
        <v>0.01</v>
      </c>
    </row>
    <row r="9476" spans="1:7" x14ac:dyDescent="0.3">
      <c r="A9476" s="310">
        <v>3023307</v>
      </c>
      <c r="B9476" t="s">
        <v>24237</v>
      </c>
      <c r="C9476" t="s">
        <v>24238</v>
      </c>
      <c r="D9476" t="s">
        <v>374</v>
      </c>
      <c r="E9476">
        <v>616120</v>
      </c>
      <c r="F9476" t="s">
        <v>24196</v>
      </c>
      <c r="G9476" s="7">
        <v>47.54</v>
      </c>
    </row>
    <row r="9477" spans="1:7" x14ac:dyDescent="0.3">
      <c r="A9477" s="310">
        <v>3023307</v>
      </c>
      <c r="B9477" t="s">
        <v>24237</v>
      </c>
      <c r="C9477" t="s">
        <v>24238</v>
      </c>
      <c r="D9477" t="s">
        <v>373</v>
      </c>
      <c r="E9477">
        <v>615130</v>
      </c>
      <c r="F9477" t="s">
        <v>24196</v>
      </c>
      <c r="G9477" s="7">
        <v>43.11</v>
      </c>
    </row>
    <row r="9478" spans="1:7" x14ac:dyDescent="0.3">
      <c r="A9478" s="310">
        <v>3023307</v>
      </c>
      <c r="B9478" t="s">
        <v>24237</v>
      </c>
      <c r="C9478" t="s">
        <v>24238</v>
      </c>
      <c r="D9478" t="s">
        <v>373</v>
      </c>
      <c r="E9478">
        <v>616160</v>
      </c>
      <c r="F9478" t="s">
        <v>24196</v>
      </c>
      <c r="G9478" s="7">
        <v>96.52</v>
      </c>
    </row>
    <row r="9479" spans="1:7" x14ac:dyDescent="0.3">
      <c r="A9479" s="310">
        <v>3023307</v>
      </c>
      <c r="B9479" t="s">
        <v>24237</v>
      </c>
      <c r="C9479" t="s">
        <v>24238</v>
      </c>
      <c r="D9479" t="s">
        <v>375</v>
      </c>
      <c r="E9479">
        <v>617130</v>
      </c>
      <c r="F9479" t="s">
        <v>24196</v>
      </c>
      <c r="G9479" s="7">
        <v>284.97000000000003</v>
      </c>
    </row>
    <row r="9480" spans="1:7" x14ac:dyDescent="0.3">
      <c r="A9480" s="310">
        <v>3023307</v>
      </c>
      <c r="B9480" t="s">
        <v>24237</v>
      </c>
      <c r="C9480" t="s">
        <v>24238</v>
      </c>
      <c r="D9480" t="s">
        <v>377</v>
      </c>
      <c r="E9480">
        <v>611120</v>
      </c>
      <c r="F9480" t="s">
        <v>24196</v>
      </c>
      <c r="G9480" s="7">
        <v>27.03</v>
      </c>
    </row>
    <row r="9481" spans="1:7" x14ac:dyDescent="0.3">
      <c r="A9481" s="310">
        <v>3023307</v>
      </c>
      <c r="B9481" t="s">
        <v>24237</v>
      </c>
      <c r="C9481" t="s">
        <v>24238</v>
      </c>
      <c r="D9481" t="s">
        <v>373</v>
      </c>
      <c r="E9481">
        <v>617150</v>
      </c>
      <c r="F9481" t="s">
        <v>24196</v>
      </c>
      <c r="G9481" s="7">
        <v>143.77000000000001</v>
      </c>
    </row>
    <row r="9482" spans="1:7" x14ac:dyDescent="0.3">
      <c r="A9482" s="310">
        <v>3023307</v>
      </c>
      <c r="B9482" t="s">
        <v>24237</v>
      </c>
      <c r="C9482" t="s">
        <v>24238</v>
      </c>
      <c r="D9482" t="s">
        <v>373</v>
      </c>
      <c r="E9482">
        <v>616160</v>
      </c>
      <c r="F9482" t="s">
        <v>24196</v>
      </c>
      <c r="G9482" s="7">
        <v>8.56</v>
      </c>
    </row>
    <row r="9483" spans="1:7" x14ac:dyDescent="0.3">
      <c r="A9483" s="310">
        <v>3023307</v>
      </c>
      <c r="B9483" t="s">
        <v>24237</v>
      </c>
      <c r="C9483" t="s">
        <v>24238</v>
      </c>
      <c r="D9483" t="s">
        <v>371</v>
      </c>
      <c r="E9483">
        <v>615100</v>
      </c>
      <c r="F9483" t="s">
        <v>24196</v>
      </c>
      <c r="G9483" s="7">
        <v>-103.01</v>
      </c>
    </row>
    <row r="9484" spans="1:7" x14ac:dyDescent="0.3">
      <c r="A9484" s="310">
        <v>3023307</v>
      </c>
      <c r="B9484" t="s">
        <v>24237</v>
      </c>
      <c r="C9484" t="s">
        <v>24238</v>
      </c>
      <c r="D9484" t="s">
        <v>371</v>
      </c>
      <c r="E9484">
        <v>615100</v>
      </c>
      <c r="F9484" t="s">
        <v>24196</v>
      </c>
      <c r="G9484" s="7">
        <v>0.01</v>
      </c>
    </row>
    <row r="9485" spans="1:7" x14ac:dyDescent="0.3">
      <c r="A9485" s="310">
        <v>3023307</v>
      </c>
      <c r="B9485" t="s">
        <v>24237</v>
      </c>
      <c r="C9485" t="s">
        <v>24238</v>
      </c>
      <c r="D9485" t="s">
        <v>377</v>
      </c>
      <c r="E9485">
        <v>611130</v>
      </c>
      <c r="F9485" t="s">
        <v>24196</v>
      </c>
      <c r="G9485" s="7">
        <v>85.31</v>
      </c>
    </row>
    <row r="9486" spans="1:7" x14ac:dyDescent="0.3">
      <c r="A9486" s="310">
        <v>3023307</v>
      </c>
      <c r="B9486" t="s">
        <v>24237</v>
      </c>
      <c r="C9486" t="s">
        <v>24238</v>
      </c>
      <c r="D9486" t="s">
        <v>371</v>
      </c>
      <c r="E9486">
        <v>615100</v>
      </c>
      <c r="F9486" t="s">
        <v>24196</v>
      </c>
      <c r="G9486" s="7">
        <v>165.62</v>
      </c>
    </row>
    <row r="9487" spans="1:7" x14ac:dyDescent="0.3">
      <c r="A9487" s="310">
        <v>3023307</v>
      </c>
      <c r="B9487" t="s">
        <v>24237</v>
      </c>
      <c r="C9487" t="s">
        <v>24238</v>
      </c>
      <c r="D9487" t="s">
        <v>373</v>
      </c>
      <c r="E9487">
        <v>615130</v>
      </c>
      <c r="F9487" t="s">
        <v>24196</v>
      </c>
      <c r="G9487" s="7">
        <v>795.26</v>
      </c>
    </row>
    <row r="9488" spans="1:7" x14ac:dyDescent="0.3">
      <c r="A9488" s="310">
        <v>3023307</v>
      </c>
      <c r="B9488" t="s">
        <v>24237</v>
      </c>
      <c r="C9488" t="s">
        <v>24238</v>
      </c>
      <c r="D9488" t="s">
        <v>373</v>
      </c>
      <c r="E9488">
        <v>615130</v>
      </c>
      <c r="F9488" t="s">
        <v>24196</v>
      </c>
      <c r="G9488" s="7">
        <v>19.72</v>
      </c>
    </row>
    <row r="9489" spans="1:7" x14ac:dyDescent="0.3">
      <c r="A9489" s="310">
        <v>3023307</v>
      </c>
      <c r="B9489" t="s">
        <v>24237</v>
      </c>
      <c r="C9489" t="s">
        <v>24238</v>
      </c>
      <c r="D9489" t="s">
        <v>371</v>
      </c>
      <c r="E9489">
        <v>616100</v>
      </c>
      <c r="F9489" t="s">
        <v>24196</v>
      </c>
      <c r="G9489" s="7">
        <v>565.07000000000005</v>
      </c>
    </row>
    <row r="9490" spans="1:7" x14ac:dyDescent="0.3">
      <c r="A9490" s="310">
        <v>3023307</v>
      </c>
      <c r="B9490" t="s">
        <v>24237</v>
      </c>
      <c r="C9490" t="s">
        <v>24238</v>
      </c>
      <c r="D9490" t="s">
        <v>371</v>
      </c>
      <c r="E9490">
        <v>615100</v>
      </c>
      <c r="F9490" t="s">
        <v>24196</v>
      </c>
      <c r="G9490" s="7">
        <v>282.58</v>
      </c>
    </row>
    <row r="9491" spans="1:7" x14ac:dyDescent="0.3">
      <c r="A9491" s="310">
        <v>3023307</v>
      </c>
      <c r="B9491" t="s">
        <v>24237</v>
      </c>
      <c r="C9491" t="s">
        <v>24238</v>
      </c>
      <c r="D9491" t="s">
        <v>371</v>
      </c>
      <c r="E9491">
        <v>615100</v>
      </c>
      <c r="F9491" t="s">
        <v>24196</v>
      </c>
      <c r="G9491" s="7">
        <v>2132.4699999999998</v>
      </c>
    </row>
    <row r="9492" spans="1:7" x14ac:dyDescent="0.3">
      <c r="A9492" s="310">
        <v>3023307</v>
      </c>
      <c r="B9492" t="s">
        <v>24237</v>
      </c>
      <c r="C9492" t="s">
        <v>24238</v>
      </c>
      <c r="D9492" t="s">
        <v>371</v>
      </c>
      <c r="E9492">
        <v>615100</v>
      </c>
      <c r="F9492" t="s">
        <v>24196</v>
      </c>
      <c r="G9492" s="7">
        <v>3535.83</v>
      </c>
    </row>
    <row r="9493" spans="1:7" x14ac:dyDescent="0.3">
      <c r="A9493" s="310">
        <v>3023307</v>
      </c>
      <c r="B9493" t="s">
        <v>24237</v>
      </c>
      <c r="C9493" t="s">
        <v>24238</v>
      </c>
      <c r="D9493" t="s">
        <v>375</v>
      </c>
      <c r="E9493">
        <v>616130</v>
      </c>
      <c r="F9493" t="s">
        <v>24196</v>
      </c>
      <c r="G9493" s="7">
        <v>8.1300000000000008</v>
      </c>
    </row>
    <row r="9494" spans="1:7" x14ac:dyDescent="0.3">
      <c r="A9494" s="310">
        <v>3023307</v>
      </c>
      <c r="B9494" t="s">
        <v>24237</v>
      </c>
      <c r="C9494" t="s">
        <v>24238</v>
      </c>
      <c r="D9494" t="s">
        <v>373</v>
      </c>
      <c r="E9494">
        <v>615130</v>
      </c>
      <c r="F9494" t="s">
        <v>24196</v>
      </c>
      <c r="G9494" s="7">
        <v>344.58</v>
      </c>
    </row>
    <row r="9495" spans="1:7" x14ac:dyDescent="0.3">
      <c r="A9495" s="310">
        <v>3023307</v>
      </c>
      <c r="B9495" t="s">
        <v>24237</v>
      </c>
      <c r="C9495" t="s">
        <v>24238</v>
      </c>
      <c r="D9495" t="s">
        <v>371</v>
      </c>
      <c r="E9495">
        <v>615100</v>
      </c>
      <c r="F9495" t="s">
        <v>24196</v>
      </c>
      <c r="G9495" s="7">
        <v>3193.17</v>
      </c>
    </row>
    <row r="9496" spans="1:7" x14ac:dyDescent="0.3">
      <c r="A9496" s="310">
        <v>3023307</v>
      </c>
      <c r="B9496" t="s">
        <v>24237</v>
      </c>
      <c r="C9496" t="s">
        <v>24238</v>
      </c>
      <c r="D9496" t="s">
        <v>373</v>
      </c>
      <c r="E9496">
        <v>615130</v>
      </c>
      <c r="F9496" t="s">
        <v>24196</v>
      </c>
      <c r="G9496" s="7">
        <v>172.16</v>
      </c>
    </row>
    <row r="9497" spans="1:7" x14ac:dyDescent="0.3">
      <c r="A9497" s="310">
        <v>3023307</v>
      </c>
      <c r="B9497" t="s">
        <v>24237</v>
      </c>
      <c r="C9497" t="s">
        <v>24238</v>
      </c>
      <c r="D9497" t="s">
        <v>373</v>
      </c>
      <c r="E9497">
        <v>615130</v>
      </c>
      <c r="F9497" t="s">
        <v>24196</v>
      </c>
      <c r="G9497" s="7">
        <v>1018.24</v>
      </c>
    </row>
    <row r="9498" spans="1:7" x14ac:dyDescent="0.3">
      <c r="A9498" s="310">
        <v>3023307</v>
      </c>
      <c r="B9498" t="s">
        <v>24237</v>
      </c>
      <c r="C9498" t="s">
        <v>24238</v>
      </c>
      <c r="D9498" t="s">
        <v>377</v>
      </c>
      <c r="E9498">
        <v>611110</v>
      </c>
      <c r="F9498" t="s">
        <v>24196</v>
      </c>
      <c r="G9498" s="7">
        <v>473.36</v>
      </c>
    </row>
    <row r="9499" spans="1:7" x14ac:dyDescent="0.3">
      <c r="A9499" s="310">
        <v>3023307</v>
      </c>
      <c r="B9499" t="s">
        <v>24237</v>
      </c>
      <c r="C9499" t="s">
        <v>24238</v>
      </c>
      <c r="D9499" t="s">
        <v>375</v>
      </c>
      <c r="E9499">
        <v>615140</v>
      </c>
      <c r="F9499" t="s">
        <v>24196</v>
      </c>
      <c r="G9499" s="7">
        <v>2250.0300000000002</v>
      </c>
    </row>
    <row r="9500" spans="1:7" x14ac:dyDescent="0.3">
      <c r="A9500" s="310">
        <v>3023307</v>
      </c>
      <c r="B9500" t="s">
        <v>24237</v>
      </c>
      <c r="C9500" t="s">
        <v>24238</v>
      </c>
      <c r="D9500" t="s">
        <v>377</v>
      </c>
      <c r="E9500">
        <v>611110</v>
      </c>
      <c r="F9500" t="s">
        <v>24196</v>
      </c>
      <c r="G9500" s="7">
        <v>406.09</v>
      </c>
    </row>
    <row r="9501" spans="1:7" x14ac:dyDescent="0.3">
      <c r="A9501" s="310">
        <v>3023307</v>
      </c>
      <c r="B9501" t="s">
        <v>24237</v>
      </c>
      <c r="C9501" t="s">
        <v>24238</v>
      </c>
      <c r="D9501" t="s">
        <v>371</v>
      </c>
      <c r="E9501">
        <v>617100</v>
      </c>
      <c r="F9501" t="s">
        <v>24196</v>
      </c>
      <c r="G9501" s="7">
        <v>1240.96</v>
      </c>
    </row>
    <row r="9502" spans="1:7" x14ac:dyDescent="0.3">
      <c r="A9502" s="310">
        <v>3023307</v>
      </c>
      <c r="B9502" t="s">
        <v>24237</v>
      </c>
      <c r="C9502" t="s">
        <v>24238</v>
      </c>
      <c r="D9502" t="s">
        <v>373</v>
      </c>
      <c r="E9502">
        <v>615130</v>
      </c>
      <c r="F9502" t="s">
        <v>24196</v>
      </c>
      <c r="G9502" s="7">
        <v>69.650000000000006</v>
      </c>
    </row>
    <row r="9503" spans="1:7" x14ac:dyDescent="0.3">
      <c r="A9503" s="310">
        <v>3023307</v>
      </c>
      <c r="B9503" t="s">
        <v>24237</v>
      </c>
      <c r="C9503" t="s">
        <v>24238</v>
      </c>
      <c r="D9503" t="s">
        <v>373</v>
      </c>
      <c r="E9503">
        <v>616160</v>
      </c>
      <c r="F9503" t="s">
        <v>24196</v>
      </c>
      <c r="G9503" s="7">
        <v>109.54</v>
      </c>
    </row>
    <row r="9504" spans="1:7" x14ac:dyDescent="0.3">
      <c r="A9504" s="310">
        <v>3023307</v>
      </c>
      <c r="B9504" t="s">
        <v>24237</v>
      </c>
      <c r="C9504" t="s">
        <v>24238</v>
      </c>
      <c r="D9504" t="s">
        <v>373</v>
      </c>
      <c r="E9504">
        <v>615130</v>
      </c>
      <c r="F9504" t="s">
        <v>24196</v>
      </c>
      <c r="G9504" s="7">
        <v>1167.54</v>
      </c>
    </row>
    <row r="9505" spans="1:7" x14ac:dyDescent="0.3">
      <c r="A9505" s="310">
        <v>3023307</v>
      </c>
      <c r="B9505" t="s">
        <v>24237</v>
      </c>
      <c r="C9505" t="s">
        <v>24238</v>
      </c>
      <c r="D9505" t="s">
        <v>373</v>
      </c>
      <c r="E9505">
        <v>615130</v>
      </c>
      <c r="F9505" t="s">
        <v>24196</v>
      </c>
      <c r="G9505" s="7">
        <v>873.93</v>
      </c>
    </row>
    <row r="9506" spans="1:7" x14ac:dyDescent="0.3">
      <c r="A9506" s="310">
        <v>3023307</v>
      </c>
      <c r="B9506" t="s">
        <v>24237</v>
      </c>
      <c r="C9506" t="s">
        <v>24238</v>
      </c>
      <c r="D9506" t="s">
        <v>373</v>
      </c>
      <c r="E9506">
        <v>617150</v>
      </c>
      <c r="F9506" t="s">
        <v>24196</v>
      </c>
      <c r="G9506" s="7">
        <v>223.94</v>
      </c>
    </row>
    <row r="9507" spans="1:7" x14ac:dyDescent="0.3">
      <c r="A9507" s="310">
        <v>3023307</v>
      </c>
      <c r="B9507" t="s">
        <v>24237</v>
      </c>
      <c r="C9507" t="s">
        <v>24238</v>
      </c>
      <c r="D9507" t="s">
        <v>371</v>
      </c>
      <c r="E9507">
        <v>615100</v>
      </c>
      <c r="F9507" t="s">
        <v>24196</v>
      </c>
      <c r="G9507" s="7">
        <v>-103.01</v>
      </c>
    </row>
    <row r="9508" spans="1:7" x14ac:dyDescent="0.3">
      <c r="A9508" s="310">
        <v>3023307</v>
      </c>
      <c r="B9508" t="s">
        <v>24237</v>
      </c>
      <c r="C9508" t="s">
        <v>24238</v>
      </c>
      <c r="D9508" t="s">
        <v>371</v>
      </c>
      <c r="E9508">
        <v>617100</v>
      </c>
      <c r="F9508" t="s">
        <v>24196</v>
      </c>
      <c r="G9508" s="7">
        <v>1522.53</v>
      </c>
    </row>
    <row r="9509" spans="1:7" x14ac:dyDescent="0.3">
      <c r="A9509" s="310">
        <v>3023307</v>
      </c>
      <c r="B9509" t="s">
        <v>24237</v>
      </c>
      <c r="C9509" t="s">
        <v>24238</v>
      </c>
      <c r="D9509" t="s">
        <v>373</v>
      </c>
      <c r="E9509">
        <v>615130</v>
      </c>
      <c r="F9509" t="s">
        <v>24196</v>
      </c>
      <c r="G9509" s="7">
        <v>918.92</v>
      </c>
    </row>
    <row r="9510" spans="1:7" x14ac:dyDescent="0.3">
      <c r="A9510" s="310">
        <v>3023307</v>
      </c>
      <c r="B9510" t="s">
        <v>24237</v>
      </c>
      <c r="C9510" t="s">
        <v>24238</v>
      </c>
      <c r="D9510" t="s">
        <v>371</v>
      </c>
      <c r="E9510">
        <v>615100</v>
      </c>
      <c r="F9510" t="s">
        <v>24196</v>
      </c>
      <c r="G9510" s="7">
        <v>0.01</v>
      </c>
    </row>
    <row r="9511" spans="1:7" x14ac:dyDescent="0.3">
      <c r="A9511" s="310">
        <v>3023307</v>
      </c>
      <c r="B9511" t="s">
        <v>24237</v>
      </c>
      <c r="C9511" t="s">
        <v>24238</v>
      </c>
      <c r="D9511" t="s">
        <v>377</v>
      </c>
      <c r="E9511">
        <v>611120</v>
      </c>
      <c r="F9511" t="s">
        <v>24196</v>
      </c>
      <c r="G9511" s="7">
        <v>49.7</v>
      </c>
    </row>
    <row r="9512" spans="1:7" x14ac:dyDescent="0.3">
      <c r="A9512" s="310">
        <v>3023307</v>
      </c>
      <c r="B9512" t="s">
        <v>24237</v>
      </c>
      <c r="C9512" t="s">
        <v>24238</v>
      </c>
      <c r="D9512" t="s">
        <v>371</v>
      </c>
      <c r="E9512">
        <v>615100</v>
      </c>
      <c r="F9512" t="s">
        <v>24196</v>
      </c>
      <c r="G9512" s="7">
        <v>0.01</v>
      </c>
    </row>
    <row r="9513" spans="1:7" x14ac:dyDescent="0.3">
      <c r="A9513" s="310">
        <v>3023307</v>
      </c>
      <c r="B9513" t="s">
        <v>24237</v>
      </c>
      <c r="C9513" t="s">
        <v>24238</v>
      </c>
      <c r="D9513" t="s">
        <v>371</v>
      </c>
      <c r="E9513">
        <v>616100</v>
      </c>
      <c r="F9513" t="s">
        <v>24196</v>
      </c>
      <c r="G9513" s="7">
        <v>586.49</v>
      </c>
    </row>
    <row r="9514" spans="1:7" x14ac:dyDescent="0.3">
      <c r="A9514" s="310">
        <v>3023307</v>
      </c>
      <c r="B9514" t="s">
        <v>24237</v>
      </c>
      <c r="C9514" t="s">
        <v>24238</v>
      </c>
      <c r="D9514" t="s">
        <v>371</v>
      </c>
      <c r="E9514">
        <v>616100</v>
      </c>
      <c r="F9514" t="s">
        <v>24196</v>
      </c>
      <c r="G9514" s="7">
        <v>565.4</v>
      </c>
    </row>
    <row r="9515" spans="1:7" x14ac:dyDescent="0.3">
      <c r="A9515" s="310">
        <v>3023307</v>
      </c>
      <c r="B9515" t="s">
        <v>24237</v>
      </c>
      <c r="C9515" t="s">
        <v>24238</v>
      </c>
      <c r="D9515" t="s">
        <v>371</v>
      </c>
      <c r="E9515">
        <v>615100</v>
      </c>
      <c r="F9515" t="s">
        <v>24196</v>
      </c>
      <c r="G9515" s="7">
        <v>-103.01</v>
      </c>
    </row>
    <row r="9516" spans="1:7" x14ac:dyDescent="0.3">
      <c r="A9516" s="310">
        <v>3023307</v>
      </c>
      <c r="B9516" t="s">
        <v>24237</v>
      </c>
      <c r="C9516" t="s">
        <v>24238</v>
      </c>
      <c r="D9516" t="s">
        <v>371</v>
      </c>
      <c r="E9516">
        <v>617100</v>
      </c>
      <c r="F9516" t="s">
        <v>24196</v>
      </c>
      <c r="G9516" s="7">
        <v>1200.6300000000001</v>
      </c>
    </row>
    <row r="9517" spans="1:7" x14ac:dyDescent="0.3">
      <c r="A9517" s="310">
        <v>3023307</v>
      </c>
      <c r="B9517" t="s">
        <v>24237</v>
      </c>
      <c r="C9517" t="s">
        <v>24238</v>
      </c>
      <c r="D9517" t="s">
        <v>371</v>
      </c>
      <c r="E9517">
        <v>615100</v>
      </c>
      <c r="F9517" t="s">
        <v>24196</v>
      </c>
      <c r="G9517" s="7">
        <v>0.01</v>
      </c>
    </row>
    <row r="9518" spans="1:7" x14ac:dyDescent="0.3">
      <c r="A9518" s="310">
        <v>3023307</v>
      </c>
      <c r="B9518" t="s">
        <v>24237</v>
      </c>
      <c r="C9518" t="s">
        <v>24238</v>
      </c>
      <c r="D9518" t="s">
        <v>371</v>
      </c>
      <c r="E9518">
        <v>615100</v>
      </c>
      <c r="F9518" t="s">
        <v>24196</v>
      </c>
      <c r="G9518" s="7">
        <v>-103.01</v>
      </c>
    </row>
    <row r="9519" spans="1:7" x14ac:dyDescent="0.3">
      <c r="A9519" s="310">
        <v>3023307</v>
      </c>
      <c r="B9519" t="s">
        <v>24237</v>
      </c>
      <c r="C9519" t="s">
        <v>24238</v>
      </c>
      <c r="D9519" t="s">
        <v>371</v>
      </c>
      <c r="E9519">
        <v>615100</v>
      </c>
      <c r="F9519" t="s">
        <v>24196</v>
      </c>
      <c r="G9519" s="7">
        <v>-103.01</v>
      </c>
    </row>
    <row r="9520" spans="1:7" x14ac:dyDescent="0.3">
      <c r="A9520" s="310">
        <v>3023307</v>
      </c>
      <c r="B9520" t="s">
        <v>24237</v>
      </c>
      <c r="C9520" t="s">
        <v>24238</v>
      </c>
      <c r="D9520" t="s">
        <v>373</v>
      </c>
      <c r="E9520">
        <v>616160</v>
      </c>
      <c r="F9520" t="s">
        <v>24196</v>
      </c>
      <c r="G9520" s="7">
        <v>95.18</v>
      </c>
    </row>
    <row r="9521" spans="1:7" x14ac:dyDescent="0.3">
      <c r="A9521" s="310">
        <v>3023307</v>
      </c>
      <c r="B9521" t="s">
        <v>24237</v>
      </c>
      <c r="C9521" t="s">
        <v>24238</v>
      </c>
      <c r="D9521" t="s">
        <v>373</v>
      </c>
      <c r="E9521">
        <v>616160</v>
      </c>
      <c r="F9521" t="s">
        <v>24196</v>
      </c>
      <c r="G9521" s="7">
        <v>77.8</v>
      </c>
    </row>
    <row r="9522" spans="1:7" x14ac:dyDescent="0.3">
      <c r="A9522" s="310">
        <v>3023307</v>
      </c>
      <c r="B9522" t="s">
        <v>24237</v>
      </c>
      <c r="C9522" t="s">
        <v>24238</v>
      </c>
      <c r="D9522" t="s">
        <v>373</v>
      </c>
      <c r="E9522">
        <v>617150</v>
      </c>
      <c r="F9522" t="s">
        <v>24196</v>
      </c>
      <c r="G9522" s="7">
        <v>437.31</v>
      </c>
    </row>
    <row r="9523" spans="1:7" x14ac:dyDescent="0.3">
      <c r="A9523" s="310">
        <v>3023307</v>
      </c>
      <c r="B9523" t="s">
        <v>24237</v>
      </c>
      <c r="C9523" t="s">
        <v>24238</v>
      </c>
      <c r="D9523" t="s">
        <v>373</v>
      </c>
      <c r="E9523">
        <v>615130</v>
      </c>
      <c r="F9523" t="s">
        <v>24196</v>
      </c>
      <c r="G9523" s="7">
        <v>31.27</v>
      </c>
    </row>
    <row r="9524" spans="1:7" x14ac:dyDescent="0.3">
      <c r="A9524" s="310">
        <v>3023307</v>
      </c>
      <c r="B9524" t="s">
        <v>24237</v>
      </c>
      <c r="C9524" t="s">
        <v>24238</v>
      </c>
      <c r="D9524" t="s">
        <v>373</v>
      </c>
      <c r="E9524">
        <v>615130</v>
      </c>
      <c r="F9524" t="s">
        <v>24196</v>
      </c>
      <c r="G9524" s="7">
        <v>754.13</v>
      </c>
    </row>
    <row r="9525" spans="1:7" x14ac:dyDescent="0.3">
      <c r="A9525" s="310">
        <v>3023307</v>
      </c>
      <c r="B9525" t="s">
        <v>24237</v>
      </c>
      <c r="C9525" t="s">
        <v>24238</v>
      </c>
      <c r="D9525" t="s">
        <v>371</v>
      </c>
      <c r="E9525">
        <v>615100</v>
      </c>
      <c r="F9525" t="s">
        <v>24196</v>
      </c>
      <c r="G9525" s="7">
        <v>-103.01</v>
      </c>
    </row>
    <row r="9526" spans="1:7" x14ac:dyDescent="0.3">
      <c r="A9526" s="310">
        <v>3023312</v>
      </c>
      <c r="B9526" t="s">
        <v>24239</v>
      </c>
      <c r="C9526" t="s">
        <v>24240</v>
      </c>
      <c r="D9526" t="s">
        <v>371</v>
      </c>
      <c r="E9526">
        <v>616100</v>
      </c>
      <c r="F9526" t="s">
        <v>24196</v>
      </c>
      <c r="G9526" s="7">
        <v>371.01</v>
      </c>
    </row>
    <row r="9527" spans="1:7" x14ac:dyDescent="0.3">
      <c r="A9527" s="310">
        <v>3023312</v>
      </c>
      <c r="B9527" t="s">
        <v>24239</v>
      </c>
      <c r="C9527" t="s">
        <v>24240</v>
      </c>
      <c r="D9527" t="s">
        <v>373</v>
      </c>
      <c r="E9527">
        <v>615130</v>
      </c>
      <c r="F9527" t="s">
        <v>24196</v>
      </c>
      <c r="G9527" s="7">
        <v>1376.08</v>
      </c>
    </row>
    <row r="9528" spans="1:7" x14ac:dyDescent="0.3">
      <c r="A9528" s="310">
        <v>3023312</v>
      </c>
      <c r="B9528" t="s">
        <v>24239</v>
      </c>
      <c r="C9528" t="s">
        <v>24240</v>
      </c>
      <c r="D9528" t="s">
        <v>373</v>
      </c>
      <c r="E9528">
        <v>617150</v>
      </c>
      <c r="F9528" t="s">
        <v>24196</v>
      </c>
      <c r="G9528" s="7">
        <v>263.99</v>
      </c>
    </row>
    <row r="9529" spans="1:7" x14ac:dyDescent="0.3">
      <c r="A9529" s="310">
        <v>3023312</v>
      </c>
      <c r="B9529" t="s">
        <v>24239</v>
      </c>
      <c r="C9529" t="s">
        <v>24240</v>
      </c>
      <c r="D9529" t="s">
        <v>371</v>
      </c>
      <c r="E9529">
        <v>617100</v>
      </c>
      <c r="F9529" t="s">
        <v>24196</v>
      </c>
      <c r="G9529" s="7">
        <v>695.95</v>
      </c>
    </row>
    <row r="9530" spans="1:7" x14ac:dyDescent="0.3">
      <c r="A9530" s="310">
        <v>3023312</v>
      </c>
      <c r="B9530" t="s">
        <v>24239</v>
      </c>
      <c r="C9530" t="s">
        <v>24240</v>
      </c>
      <c r="D9530" t="s">
        <v>373</v>
      </c>
      <c r="E9530">
        <v>615130</v>
      </c>
      <c r="F9530" t="s">
        <v>24196</v>
      </c>
      <c r="G9530" s="7">
        <v>1158.73</v>
      </c>
    </row>
    <row r="9531" spans="1:7" x14ac:dyDescent="0.3">
      <c r="A9531" s="310">
        <v>3023312</v>
      </c>
      <c r="B9531" t="s">
        <v>24239</v>
      </c>
      <c r="C9531" t="s">
        <v>24240</v>
      </c>
      <c r="D9531" t="s">
        <v>371</v>
      </c>
      <c r="E9531">
        <v>615100</v>
      </c>
      <c r="F9531" t="s">
        <v>24196</v>
      </c>
      <c r="G9531" s="7">
        <v>2426.6</v>
      </c>
    </row>
    <row r="9532" spans="1:7" x14ac:dyDescent="0.3">
      <c r="A9532" s="310">
        <v>3023312</v>
      </c>
      <c r="B9532" t="s">
        <v>24239</v>
      </c>
      <c r="C9532" t="s">
        <v>24240</v>
      </c>
      <c r="D9532" t="s">
        <v>375</v>
      </c>
      <c r="E9532">
        <v>615140</v>
      </c>
      <c r="F9532" t="s">
        <v>24196</v>
      </c>
      <c r="G9532" s="7">
        <v>997.83</v>
      </c>
    </row>
    <row r="9533" spans="1:7" x14ac:dyDescent="0.3">
      <c r="A9533" s="310">
        <v>3023312</v>
      </c>
      <c r="B9533" t="s">
        <v>24239</v>
      </c>
      <c r="C9533" t="s">
        <v>24240</v>
      </c>
      <c r="D9533" t="s">
        <v>371</v>
      </c>
      <c r="E9533">
        <v>615100</v>
      </c>
      <c r="F9533" t="s">
        <v>24196</v>
      </c>
      <c r="G9533" s="7">
        <v>1838.33</v>
      </c>
    </row>
    <row r="9534" spans="1:7" x14ac:dyDescent="0.3">
      <c r="A9534" s="310">
        <v>3023312</v>
      </c>
      <c r="B9534" t="s">
        <v>24239</v>
      </c>
      <c r="C9534" t="s">
        <v>24240</v>
      </c>
      <c r="D9534" t="s">
        <v>371</v>
      </c>
      <c r="E9534">
        <v>616100</v>
      </c>
      <c r="F9534" t="s">
        <v>24196</v>
      </c>
      <c r="G9534" s="7">
        <v>56.78</v>
      </c>
    </row>
    <row r="9535" spans="1:7" x14ac:dyDescent="0.3">
      <c r="A9535" s="310">
        <v>3023312</v>
      </c>
      <c r="B9535" t="s">
        <v>24239</v>
      </c>
      <c r="C9535" t="s">
        <v>24240</v>
      </c>
      <c r="D9535" t="s">
        <v>373</v>
      </c>
      <c r="E9535">
        <v>616160</v>
      </c>
      <c r="F9535" t="s">
        <v>24196</v>
      </c>
      <c r="G9535" s="7">
        <v>111.26</v>
      </c>
    </row>
    <row r="9536" spans="1:7" x14ac:dyDescent="0.3">
      <c r="A9536" s="310">
        <v>3023312</v>
      </c>
      <c r="B9536" t="s">
        <v>24239</v>
      </c>
      <c r="C9536" t="s">
        <v>24240</v>
      </c>
      <c r="D9536" t="s">
        <v>371</v>
      </c>
      <c r="E9536">
        <v>617100</v>
      </c>
      <c r="F9536" t="s">
        <v>24196</v>
      </c>
      <c r="G9536" s="7">
        <v>799.95</v>
      </c>
    </row>
    <row r="9537" spans="1:7" x14ac:dyDescent="0.3">
      <c r="A9537" s="310">
        <v>3023312</v>
      </c>
      <c r="B9537" t="s">
        <v>24239</v>
      </c>
      <c r="C9537" t="s">
        <v>24240</v>
      </c>
      <c r="D9537" t="s">
        <v>371</v>
      </c>
      <c r="E9537">
        <v>616100</v>
      </c>
      <c r="F9537" t="s">
        <v>24196</v>
      </c>
      <c r="G9537" s="7">
        <v>472.4</v>
      </c>
    </row>
    <row r="9538" spans="1:7" x14ac:dyDescent="0.3">
      <c r="A9538" s="310">
        <v>3023312</v>
      </c>
      <c r="B9538" t="s">
        <v>24239</v>
      </c>
      <c r="C9538" t="s">
        <v>24240</v>
      </c>
      <c r="D9538" t="s">
        <v>373</v>
      </c>
      <c r="E9538">
        <v>615130</v>
      </c>
      <c r="F9538" t="s">
        <v>24196</v>
      </c>
      <c r="G9538" s="7">
        <v>1527.92</v>
      </c>
    </row>
    <row r="9539" spans="1:7" x14ac:dyDescent="0.3">
      <c r="A9539" s="310">
        <v>3023312</v>
      </c>
      <c r="B9539" t="s">
        <v>24239</v>
      </c>
      <c r="C9539" t="s">
        <v>24240</v>
      </c>
      <c r="D9539" t="s">
        <v>373</v>
      </c>
      <c r="E9539">
        <v>615130</v>
      </c>
      <c r="F9539" t="s">
        <v>24196</v>
      </c>
      <c r="G9539" s="7">
        <v>822.49</v>
      </c>
    </row>
    <row r="9540" spans="1:7" x14ac:dyDescent="0.3">
      <c r="A9540" s="310">
        <v>3023312</v>
      </c>
      <c r="B9540" t="s">
        <v>24239</v>
      </c>
      <c r="C9540" t="s">
        <v>24240</v>
      </c>
      <c r="D9540" t="s">
        <v>373</v>
      </c>
      <c r="E9540">
        <v>615130</v>
      </c>
      <c r="F9540" t="s">
        <v>24196</v>
      </c>
      <c r="G9540" s="7">
        <v>951.05</v>
      </c>
    </row>
    <row r="9541" spans="1:7" x14ac:dyDescent="0.3">
      <c r="A9541" s="310">
        <v>3023312</v>
      </c>
      <c r="B9541" t="s">
        <v>24239</v>
      </c>
      <c r="C9541" t="s">
        <v>24240</v>
      </c>
      <c r="D9541" t="s">
        <v>373</v>
      </c>
      <c r="E9541">
        <v>617150</v>
      </c>
      <c r="F9541" t="s">
        <v>24196</v>
      </c>
      <c r="G9541" s="7">
        <v>419.47</v>
      </c>
    </row>
    <row r="9542" spans="1:7" x14ac:dyDescent="0.3">
      <c r="A9542" s="310">
        <v>3023312</v>
      </c>
      <c r="B9542" t="s">
        <v>24239</v>
      </c>
      <c r="C9542" t="s">
        <v>24240</v>
      </c>
      <c r="D9542" t="s">
        <v>374</v>
      </c>
      <c r="E9542">
        <v>615120</v>
      </c>
      <c r="F9542" t="s">
        <v>24196</v>
      </c>
      <c r="G9542" s="7">
        <v>2665.5</v>
      </c>
    </row>
    <row r="9543" spans="1:7" x14ac:dyDescent="0.3">
      <c r="A9543" s="310">
        <v>3023312</v>
      </c>
      <c r="B9543" t="s">
        <v>24239</v>
      </c>
      <c r="C9543" t="s">
        <v>24240</v>
      </c>
      <c r="D9543" t="s">
        <v>371</v>
      </c>
      <c r="E9543">
        <v>615100</v>
      </c>
      <c r="F9543" t="s">
        <v>24196</v>
      </c>
      <c r="G9543" s="7">
        <v>-13.31</v>
      </c>
    </row>
    <row r="9544" spans="1:7" x14ac:dyDescent="0.3">
      <c r="A9544" s="310">
        <v>3023312</v>
      </c>
      <c r="B9544" t="s">
        <v>24239</v>
      </c>
      <c r="C9544" t="s">
        <v>24240</v>
      </c>
      <c r="D9544" t="s">
        <v>373</v>
      </c>
      <c r="E9544">
        <v>615130</v>
      </c>
      <c r="F9544" t="s">
        <v>24196</v>
      </c>
      <c r="G9544" s="7">
        <v>2203.63</v>
      </c>
    </row>
    <row r="9545" spans="1:7" x14ac:dyDescent="0.3">
      <c r="A9545" s="310">
        <v>3023312</v>
      </c>
      <c r="B9545" t="s">
        <v>24239</v>
      </c>
      <c r="C9545" t="s">
        <v>24240</v>
      </c>
      <c r="D9545" t="s">
        <v>373</v>
      </c>
      <c r="E9545">
        <v>617150</v>
      </c>
      <c r="F9545" t="s">
        <v>24196</v>
      </c>
      <c r="G9545" s="7">
        <v>167.79</v>
      </c>
    </row>
    <row r="9546" spans="1:7" x14ac:dyDescent="0.3">
      <c r="A9546" s="310">
        <v>3023312</v>
      </c>
      <c r="B9546" t="s">
        <v>24239</v>
      </c>
      <c r="C9546" t="s">
        <v>24240</v>
      </c>
      <c r="D9546" t="s">
        <v>373</v>
      </c>
      <c r="E9546">
        <v>616160</v>
      </c>
      <c r="F9546" t="s">
        <v>24196</v>
      </c>
      <c r="G9546" s="7">
        <v>94.14</v>
      </c>
    </row>
    <row r="9547" spans="1:7" x14ac:dyDescent="0.3">
      <c r="A9547" s="310">
        <v>3023312</v>
      </c>
      <c r="B9547" t="s">
        <v>24239</v>
      </c>
      <c r="C9547" t="s">
        <v>24240</v>
      </c>
      <c r="D9547" t="s">
        <v>371</v>
      </c>
      <c r="E9547">
        <v>616100</v>
      </c>
      <c r="F9547" t="s">
        <v>24196</v>
      </c>
      <c r="G9547" s="7">
        <v>301.44</v>
      </c>
    </row>
    <row r="9548" spans="1:7" x14ac:dyDescent="0.3">
      <c r="A9548" s="310">
        <v>3023312</v>
      </c>
      <c r="B9548" t="s">
        <v>24239</v>
      </c>
      <c r="C9548" t="s">
        <v>24240</v>
      </c>
      <c r="D9548" t="s">
        <v>374</v>
      </c>
      <c r="E9548">
        <v>616120</v>
      </c>
      <c r="F9548" t="s">
        <v>24196</v>
      </c>
      <c r="G9548" s="7">
        <v>338.77</v>
      </c>
    </row>
    <row r="9549" spans="1:7" x14ac:dyDescent="0.3">
      <c r="A9549" s="310">
        <v>3023312</v>
      </c>
      <c r="B9549" t="s">
        <v>24239</v>
      </c>
      <c r="C9549" t="s">
        <v>24240</v>
      </c>
      <c r="D9549" t="s">
        <v>371</v>
      </c>
      <c r="E9549">
        <v>615100</v>
      </c>
      <c r="F9549" t="s">
        <v>24196</v>
      </c>
      <c r="G9549" s="7">
        <v>3750</v>
      </c>
    </row>
    <row r="9550" spans="1:7" x14ac:dyDescent="0.3">
      <c r="A9550" s="310">
        <v>3023312</v>
      </c>
      <c r="B9550" t="s">
        <v>24239</v>
      </c>
      <c r="C9550" t="s">
        <v>24240</v>
      </c>
      <c r="D9550" t="s">
        <v>377</v>
      </c>
      <c r="E9550">
        <v>611110</v>
      </c>
      <c r="F9550" t="s">
        <v>24196</v>
      </c>
      <c r="G9550" s="7">
        <v>430.43</v>
      </c>
    </row>
    <row r="9551" spans="1:7" x14ac:dyDescent="0.3">
      <c r="A9551" s="310">
        <v>3023312</v>
      </c>
      <c r="B9551" t="s">
        <v>24239</v>
      </c>
      <c r="C9551" t="s">
        <v>24240</v>
      </c>
      <c r="D9551" t="s">
        <v>371</v>
      </c>
      <c r="E9551">
        <v>615100</v>
      </c>
      <c r="F9551" t="s">
        <v>24196</v>
      </c>
      <c r="G9551" s="7">
        <v>56.52</v>
      </c>
    </row>
    <row r="9552" spans="1:7" x14ac:dyDescent="0.3">
      <c r="A9552" s="310">
        <v>3023312</v>
      </c>
      <c r="B9552" t="s">
        <v>24239</v>
      </c>
      <c r="C9552" t="s">
        <v>24240</v>
      </c>
      <c r="D9552" t="s">
        <v>373</v>
      </c>
      <c r="E9552">
        <v>617150</v>
      </c>
      <c r="F9552" t="s">
        <v>24196</v>
      </c>
      <c r="G9552" s="7">
        <v>461.42</v>
      </c>
    </row>
    <row r="9553" spans="1:7" x14ac:dyDescent="0.3">
      <c r="A9553" s="310">
        <v>3023312</v>
      </c>
      <c r="B9553" t="s">
        <v>24239</v>
      </c>
      <c r="C9553" t="s">
        <v>24240</v>
      </c>
      <c r="D9553" t="s">
        <v>371</v>
      </c>
      <c r="E9553">
        <v>615100</v>
      </c>
      <c r="F9553" t="s">
        <v>24196</v>
      </c>
      <c r="G9553" s="7">
        <v>2789.24</v>
      </c>
    </row>
    <row r="9554" spans="1:7" x14ac:dyDescent="0.3">
      <c r="A9554" s="310">
        <v>3023312</v>
      </c>
      <c r="B9554" t="s">
        <v>24239</v>
      </c>
      <c r="C9554" t="s">
        <v>24240</v>
      </c>
      <c r="D9554" t="s">
        <v>373</v>
      </c>
      <c r="E9554">
        <v>615130</v>
      </c>
      <c r="F9554" t="s">
        <v>24196</v>
      </c>
      <c r="G9554" s="7">
        <v>2056.2199999999998</v>
      </c>
    </row>
    <row r="9555" spans="1:7" x14ac:dyDescent="0.3">
      <c r="A9555" s="310">
        <v>3023312</v>
      </c>
      <c r="B9555" t="s">
        <v>24239</v>
      </c>
      <c r="C9555" t="s">
        <v>24240</v>
      </c>
      <c r="D9555" t="s">
        <v>373</v>
      </c>
      <c r="E9555">
        <v>617150</v>
      </c>
      <c r="F9555" t="s">
        <v>24196</v>
      </c>
      <c r="G9555" s="7">
        <v>232.18</v>
      </c>
    </row>
    <row r="9556" spans="1:7" x14ac:dyDescent="0.3">
      <c r="A9556" s="310">
        <v>3023312</v>
      </c>
      <c r="B9556" t="s">
        <v>24239</v>
      </c>
      <c r="C9556" t="s">
        <v>24240</v>
      </c>
      <c r="D9556" t="s">
        <v>371</v>
      </c>
      <c r="E9556">
        <v>616100</v>
      </c>
      <c r="F9556" t="s">
        <v>24196</v>
      </c>
      <c r="G9556" s="7">
        <v>565.07000000000005</v>
      </c>
    </row>
    <row r="9557" spans="1:7" x14ac:dyDescent="0.3">
      <c r="A9557" s="310">
        <v>3023312</v>
      </c>
      <c r="B9557" t="s">
        <v>24239</v>
      </c>
      <c r="C9557" t="s">
        <v>24240</v>
      </c>
      <c r="D9557" t="s">
        <v>373</v>
      </c>
      <c r="E9557">
        <v>617150</v>
      </c>
      <c r="F9557" t="s">
        <v>24196</v>
      </c>
      <c r="G9557" s="7">
        <v>318.41000000000003</v>
      </c>
    </row>
    <row r="9558" spans="1:7" x14ac:dyDescent="0.3">
      <c r="A9558" s="310">
        <v>3023312</v>
      </c>
      <c r="B9558" t="s">
        <v>24239</v>
      </c>
      <c r="C9558" t="s">
        <v>24240</v>
      </c>
      <c r="D9558" t="s">
        <v>371</v>
      </c>
      <c r="E9558">
        <v>617100</v>
      </c>
      <c r="F9558" t="s">
        <v>24196</v>
      </c>
      <c r="G9558" s="7">
        <v>256.20999999999998</v>
      </c>
    </row>
    <row r="9559" spans="1:7" x14ac:dyDescent="0.3">
      <c r="A9559" s="310">
        <v>3023312</v>
      </c>
      <c r="B9559" t="s">
        <v>24239</v>
      </c>
      <c r="C9559" t="s">
        <v>24240</v>
      </c>
      <c r="D9559" t="s">
        <v>373</v>
      </c>
      <c r="E9559">
        <v>617150</v>
      </c>
      <c r="F9559" t="s">
        <v>24196</v>
      </c>
      <c r="G9559" s="7">
        <v>194.01</v>
      </c>
    </row>
    <row r="9560" spans="1:7" x14ac:dyDescent="0.3">
      <c r="A9560" s="310">
        <v>3023312</v>
      </c>
      <c r="B9560" t="s">
        <v>24239</v>
      </c>
      <c r="C9560" t="s">
        <v>24240</v>
      </c>
      <c r="D9560" t="s">
        <v>373</v>
      </c>
      <c r="E9560">
        <v>617150</v>
      </c>
      <c r="F9560" t="s">
        <v>24196</v>
      </c>
      <c r="G9560" s="7">
        <v>280.72000000000003</v>
      </c>
    </row>
    <row r="9561" spans="1:7" x14ac:dyDescent="0.3">
      <c r="A9561" s="310">
        <v>3023312</v>
      </c>
      <c r="B9561" t="s">
        <v>24239</v>
      </c>
      <c r="C9561" t="s">
        <v>24240</v>
      </c>
      <c r="D9561" t="s">
        <v>371</v>
      </c>
      <c r="E9561">
        <v>617100</v>
      </c>
      <c r="F9561" t="s">
        <v>24196</v>
      </c>
      <c r="G9561" s="7">
        <v>1022.83</v>
      </c>
    </row>
    <row r="9562" spans="1:7" x14ac:dyDescent="0.3">
      <c r="A9562" s="310">
        <v>3023312</v>
      </c>
      <c r="B9562" t="s">
        <v>24239</v>
      </c>
      <c r="C9562" t="s">
        <v>24240</v>
      </c>
      <c r="D9562" t="s">
        <v>373</v>
      </c>
      <c r="E9562">
        <v>617150</v>
      </c>
      <c r="F9562" t="s">
        <v>24196</v>
      </c>
      <c r="G9562" s="7">
        <v>236.38</v>
      </c>
    </row>
    <row r="9563" spans="1:7" x14ac:dyDescent="0.3">
      <c r="A9563" s="310">
        <v>3023312</v>
      </c>
      <c r="B9563" t="s">
        <v>24239</v>
      </c>
      <c r="C9563" t="s">
        <v>24240</v>
      </c>
      <c r="D9563" t="s">
        <v>373</v>
      </c>
      <c r="E9563">
        <v>615130</v>
      </c>
      <c r="F9563" t="s">
        <v>24196</v>
      </c>
      <c r="G9563" s="7">
        <v>2016.24</v>
      </c>
    </row>
    <row r="9564" spans="1:7" x14ac:dyDescent="0.3">
      <c r="A9564" s="310">
        <v>3023312</v>
      </c>
      <c r="B9564" t="s">
        <v>24239</v>
      </c>
      <c r="C9564" t="s">
        <v>24240</v>
      </c>
      <c r="D9564" t="s">
        <v>371</v>
      </c>
      <c r="E9564">
        <v>615100</v>
      </c>
      <c r="F9564" t="s">
        <v>24196</v>
      </c>
      <c r="G9564" s="7">
        <v>2852.84</v>
      </c>
    </row>
    <row r="9565" spans="1:7" x14ac:dyDescent="0.3">
      <c r="A9565" s="310">
        <v>3023312</v>
      </c>
      <c r="B9565" t="s">
        <v>24239</v>
      </c>
      <c r="C9565" t="s">
        <v>24240</v>
      </c>
      <c r="D9565" t="s">
        <v>371</v>
      </c>
      <c r="E9565">
        <v>615100</v>
      </c>
      <c r="F9565" t="s">
        <v>24196</v>
      </c>
      <c r="G9565" s="7">
        <v>836.83</v>
      </c>
    </row>
    <row r="9566" spans="1:7" x14ac:dyDescent="0.3">
      <c r="A9566" s="310">
        <v>3023312</v>
      </c>
      <c r="B9566" t="s">
        <v>24239</v>
      </c>
      <c r="C9566" t="s">
        <v>24240</v>
      </c>
      <c r="D9566" t="s">
        <v>373</v>
      </c>
      <c r="E9566">
        <v>616160</v>
      </c>
      <c r="F9566" t="s">
        <v>24196</v>
      </c>
      <c r="G9566" s="7">
        <v>341.74</v>
      </c>
    </row>
    <row r="9567" spans="1:7" x14ac:dyDescent="0.3">
      <c r="A9567" s="310">
        <v>3023312</v>
      </c>
      <c r="B9567" t="s">
        <v>24239</v>
      </c>
      <c r="C9567" t="s">
        <v>24240</v>
      </c>
      <c r="D9567" t="s">
        <v>373</v>
      </c>
      <c r="E9567">
        <v>616160</v>
      </c>
      <c r="F9567" t="s">
        <v>24196</v>
      </c>
      <c r="G9567" s="7">
        <v>159.62</v>
      </c>
    </row>
    <row r="9568" spans="1:7" x14ac:dyDescent="0.3">
      <c r="A9568" s="310">
        <v>3023312</v>
      </c>
      <c r="B9568" t="s">
        <v>24239</v>
      </c>
      <c r="C9568" t="s">
        <v>24240</v>
      </c>
      <c r="D9568" t="s">
        <v>373</v>
      </c>
      <c r="E9568">
        <v>616160</v>
      </c>
      <c r="F9568" t="s">
        <v>24196</v>
      </c>
      <c r="G9568" s="7">
        <v>108.17</v>
      </c>
    </row>
    <row r="9569" spans="1:7" x14ac:dyDescent="0.3">
      <c r="A9569" s="310">
        <v>3023312</v>
      </c>
      <c r="B9569" t="s">
        <v>24239</v>
      </c>
      <c r="C9569" t="s">
        <v>24240</v>
      </c>
      <c r="D9569" t="s">
        <v>373</v>
      </c>
      <c r="E9569">
        <v>617150</v>
      </c>
      <c r="F9569" t="s">
        <v>24196</v>
      </c>
      <c r="G9569" s="7">
        <v>220.2</v>
      </c>
    </row>
    <row r="9570" spans="1:7" x14ac:dyDescent="0.3">
      <c r="A9570" s="310">
        <v>3023312</v>
      </c>
      <c r="B9570" t="s">
        <v>24239</v>
      </c>
      <c r="C9570" t="s">
        <v>24240</v>
      </c>
      <c r="D9570" t="s">
        <v>373</v>
      </c>
      <c r="E9570">
        <v>615130</v>
      </c>
      <c r="F9570" t="s">
        <v>24196</v>
      </c>
      <c r="G9570" s="7">
        <v>2695.24</v>
      </c>
    </row>
    <row r="9571" spans="1:7" x14ac:dyDescent="0.3">
      <c r="A9571" s="310">
        <v>3023312</v>
      </c>
      <c r="B9571" t="s">
        <v>24239</v>
      </c>
      <c r="C9571" t="s">
        <v>24240</v>
      </c>
      <c r="D9571" t="s">
        <v>373</v>
      </c>
      <c r="E9571">
        <v>616160</v>
      </c>
      <c r="F9571" t="s">
        <v>24196</v>
      </c>
      <c r="G9571" s="7">
        <v>60.82</v>
      </c>
    </row>
    <row r="9572" spans="1:7" x14ac:dyDescent="0.3">
      <c r="A9572" s="310">
        <v>3023312</v>
      </c>
      <c r="B9572" t="s">
        <v>24239</v>
      </c>
      <c r="C9572" t="s">
        <v>24240</v>
      </c>
      <c r="D9572" t="s">
        <v>373</v>
      </c>
      <c r="E9572">
        <v>617150</v>
      </c>
      <c r="F9572" t="s">
        <v>24196</v>
      </c>
      <c r="G9572" s="7">
        <v>549.83000000000004</v>
      </c>
    </row>
    <row r="9573" spans="1:7" x14ac:dyDescent="0.3">
      <c r="A9573" s="310">
        <v>3023312</v>
      </c>
      <c r="B9573" t="s">
        <v>24239</v>
      </c>
      <c r="C9573" t="s">
        <v>24240</v>
      </c>
      <c r="D9573" t="s">
        <v>371</v>
      </c>
      <c r="E9573">
        <v>616100</v>
      </c>
      <c r="F9573" t="s">
        <v>24196</v>
      </c>
      <c r="G9573" s="7">
        <v>301.44</v>
      </c>
    </row>
    <row r="9574" spans="1:7" x14ac:dyDescent="0.3">
      <c r="A9574" s="310">
        <v>3023312</v>
      </c>
      <c r="B9574" t="s">
        <v>24239</v>
      </c>
      <c r="C9574" t="s">
        <v>24240</v>
      </c>
      <c r="D9574" t="s">
        <v>373</v>
      </c>
      <c r="E9574">
        <v>617150</v>
      </c>
      <c r="F9574" t="s">
        <v>24196</v>
      </c>
      <c r="G9574" s="7">
        <v>411.31</v>
      </c>
    </row>
    <row r="9575" spans="1:7" x14ac:dyDescent="0.3">
      <c r="A9575" s="310">
        <v>3023312</v>
      </c>
      <c r="B9575" t="s">
        <v>24239</v>
      </c>
      <c r="C9575" t="s">
        <v>24240</v>
      </c>
      <c r="D9575" t="s">
        <v>373</v>
      </c>
      <c r="E9575">
        <v>616160</v>
      </c>
      <c r="F9575" t="s">
        <v>24196</v>
      </c>
      <c r="G9575" s="7">
        <v>55.97</v>
      </c>
    </row>
    <row r="9576" spans="1:7" x14ac:dyDescent="0.3">
      <c r="A9576" s="310">
        <v>3023312</v>
      </c>
      <c r="B9576" t="s">
        <v>24239</v>
      </c>
      <c r="C9576" t="s">
        <v>24240</v>
      </c>
      <c r="D9576" t="s">
        <v>373</v>
      </c>
      <c r="E9576">
        <v>617150</v>
      </c>
      <c r="F9576" t="s">
        <v>24196</v>
      </c>
      <c r="G9576" s="7">
        <v>213.1</v>
      </c>
    </row>
    <row r="9577" spans="1:7" x14ac:dyDescent="0.3">
      <c r="A9577" s="310">
        <v>3023312</v>
      </c>
      <c r="B9577" t="s">
        <v>24239</v>
      </c>
      <c r="C9577" t="s">
        <v>24240</v>
      </c>
      <c r="D9577" t="s">
        <v>371</v>
      </c>
      <c r="E9577">
        <v>616100</v>
      </c>
      <c r="F9577" t="s">
        <v>24196</v>
      </c>
      <c r="G9577" s="7">
        <v>473.46</v>
      </c>
    </row>
    <row r="9578" spans="1:7" x14ac:dyDescent="0.3">
      <c r="A9578" s="310">
        <v>3023312</v>
      </c>
      <c r="B9578" t="s">
        <v>24239</v>
      </c>
      <c r="C9578" t="s">
        <v>24240</v>
      </c>
      <c r="D9578" t="s">
        <v>371</v>
      </c>
      <c r="E9578">
        <v>615100</v>
      </c>
      <c r="F9578" t="s">
        <v>24196</v>
      </c>
      <c r="G9578" s="7">
        <v>836.83</v>
      </c>
    </row>
    <row r="9579" spans="1:7" x14ac:dyDescent="0.3">
      <c r="A9579" s="310">
        <v>3023312</v>
      </c>
      <c r="B9579" t="s">
        <v>24239</v>
      </c>
      <c r="C9579" t="s">
        <v>24240</v>
      </c>
      <c r="D9579" t="s">
        <v>371</v>
      </c>
      <c r="E9579">
        <v>616100</v>
      </c>
      <c r="F9579" t="s">
        <v>24196</v>
      </c>
      <c r="G9579" s="7">
        <v>369.86</v>
      </c>
    </row>
    <row r="9580" spans="1:7" x14ac:dyDescent="0.3">
      <c r="A9580" s="310">
        <v>3023312</v>
      </c>
      <c r="B9580" t="s">
        <v>24239</v>
      </c>
      <c r="C9580" t="s">
        <v>24240</v>
      </c>
      <c r="D9580" t="s">
        <v>373</v>
      </c>
      <c r="E9580">
        <v>615130</v>
      </c>
      <c r="F9580" t="s">
        <v>24196</v>
      </c>
      <c r="G9580" s="7">
        <v>1138.1500000000001</v>
      </c>
    </row>
    <row r="9581" spans="1:7" x14ac:dyDescent="0.3">
      <c r="A9581" s="310">
        <v>3023312</v>
      </c>
      <c r="B9581" t="s">
        <v>24239</v>
      </c>
      <c r="C9581" t="s">
        <v>24240</v>
      </c>
      <c r="D9581" t="s">
        <v>371</v>
      </c>
      <c r="E9581">
        <v>615100</v>
      </c>
      <c r="F9581" t="s">
        <v>24196</v>
      </c>
      <c r="G9581" s="7">
        <v>808.87</v>
      </c>
    </row>
    <row r="9582" spans="1:7" x14ac:dyDescent="0.3">
      <c r="A9582" s="310">
        <v>3023312</v>
      </c>
      <c r="B9582" t="s">
        <v>24239</v>
      </c>
      <c r="C9582" t="s">
        <v>24240</v>
      </c>
      <c r="D9582" t="s">
        <v>371</v>
      </c>
      <c r="E9582">
        <v>615100</v>
      </c>
      <c r="F9582" t="s">
        <v>24196</v>
      </c>
      <c r="G9582" s="7">
        <v>56.52</v>
      </c>
    </row>
    <row r="9583" spans="1:7" x14ac:dyDescent="0.3">
      <c r="A9583" s="310">
        <v>3023312</v>
      </c>
      <c r="B9583" t="s">
        <v>24239</v>
      </c>
      <c r="C9583" t="s">
        <v>24240</v>
      </c>
      <c r="D9583" t="s">
        <v>371</v>
      </c>
      <c r="E9583">
        <v>616100</v>
      </c>
      <c r="F9583" t="s">
        <v>24196</v>
      </c>
      <c r="G9583" s="7">
        <v>388.21</v>
      </c>
    </row>
    <row r="9584" spans="1:7" x14ac:dyDescent="0.3">
      <c r="A9584" s="310">
        <v>3023312</v>
      </c>
      <c r="B9584" t="s">
        <v>24239</v>
      </c>
      <c r="C9584" t="s">
        <v>24240</v>
      </c>
      <c r="D9584" t="s">
        <v>373</v>
      </c>
      <c r="E9584">
        <v>617150</v>
      </c>
      <c r="F9584" t="s">
        <v>24196</v>
      </c>
      <c r="G9584" s="7">
        <v>161.19</v>
      </c>
    </row>
    <row r="9585" spans="1:7" x14ac:dyDescent="0.3">
      <c r="A9585" s="310">
        <v>3023312</v>
      </c>
      <c r="B9585" t="s">
        <v>24239</v>
      </c>
      <c r="C9585" t="s">
        <v>24240</v>
      </c>
      <c r="D9585" t="s">
        <v>373</v>
      </c>
      <c r="E9585">
        <v>617150</v>
      </c>
      <c r="F9585" t="s">
        <v>24196</v>
      </c>
      <c r="G9585" s="7">
        <v>247.42</v>
      </c>
    </row>
    <row r="9586" spans="1:7" x14ac:dyDescent="0.3">
      <c r="A9586" s="310">
        <v>3023312</v>
      </c>
      <c r="B9586" t="s">
        <v>24239</v>
      </c>
      <c r="C9586" t="s">
        <v>24240</v>
      </c>
      <c r="D9586" t="s">
        <v>373</v>
      </c>
      <c r="E9586">
        <v>615130</v>
      </c>
      <c r="F9586" t="s">
        <v>24196</v>
      </c>
      <c r="G9586" s="7">
        <v>1560.83</v>
      </c>
    </row>
    <row r="9587" spans="1:7" x14ac:dyDescent="0.3">
      <c r="A9587" s="310">
        <v>3023312</v>
      </c>
      <c r="B9587" t="s">
        <v>24239</v>
      </c>
      <c r="C9587" t="s">
        <v>24240</v>
      </c>
      <c r="D9587" t="s">
        <v>371</v>
      </c>
      <c r="E9587">
        <v>616100</v>
      </c>
      <c r="F9587" t="s">
        <v>24196</v>
      </c>
      <c r="G9587" s="7">
        <v>467.82</v>
      </c>
    </row>
    <row r="9588" spans="1:7" x14ac:dyDescent="0.3">
      <c r="A9588" s="310">
        <v>3023312</v>
      </c>
      <c r="B9588" t="s">
        <v>24239</v>
      </c>
      <c r="C9588" t="s">
        <v>24240</v>
      </c>
      <c r="D9588" t="s">
        <v>373</v>
      </c>
      <c r="E9588">
        <v>615130</v>
      </c>
      <c r="F9588" t="s">
        <v>24196</v>
      </c>
      <c r="G9588" s="7">
        <v>2261.84</v>
      </c>
    </row>
    <row r="9589" spans="1:7" x14ac:dyDescent="0.3">
      <c r="A9589" s="310">
        <v>3023312</v>
      </c>
      <c r="B9589" t="s">
        <v>24239</v>
      </c>
      <c r="C9589" t="s">
        <v>24240</v>
      </c>
      <c r="D9589" t="s">
        <v>371</v>
      </c>
      <c r="E9589">
        <v>617100</v>
      </c>
      <c r="F9589" t="s">
        <v>24196</v>
      </c>
      <c r="G9589" s="7">
        <v>695.95</v>
      </c>
    </row>
    <row r="9590" spans="1:7" x14ac:dyDescent="0.3">
      <c r="A9590" s="310">
        <v>3023312</v>
      </c>
      <c r="B9590" t="s">
        <v>24239</v>
      </c>
      <c r="C9590" t="s">
        <v>24240</v>
      </c>
      <c r="D9590" t="s">
        <v>373</v>
      </c>
      <c r="E9590">
        <v>616160</v>
      </c>
      <c r="F9590" t="s">
        <v>24196</v>
      </c>
      <c r="G9590" s="7">
        <v>185.35</v>
      </c>
    </row>
    <row r="9591" spans="1:7" x14ac:dyDescent="0.3">
      <c r="A9591" s="310">
        <v>3023312</v>
      </c>
      <c r="B9591" t="s">
        <v>24239</v>
      </c>
      <c r="C9591" t="s">
        <v>24240</v>
      </c>
      <c r="D9591" t="s">
        <v>375</v>
      </c>
      <c r="E9591">
        <v>615140</v>
      </c>
      <c r="F9591" t="s">
        <v>24196</v>
      </c>
      <c r="G9591" s="7">
        <v>3244.5</v>
      </c>
    </row>
    <row r="9592" spans="1:7" x14ac:dyDescent="0.3">
      <c r="A9592" s="310">
        <v>3023312</v>
      </c>
      <c r="B9592" t="s">
        <v>24239</v>
      </c>
      <c r="C9592" t="s">
        <v>24240</v>
      </c>
      <c r="D9592" t="s">
        <v>371</v>
      </c>
      <c r="E9592">
        <v>617100</v>
      </c>
      <c r="F9592" t="s">
        <v>24196</v>
      </c>
      <c r="G9592" s="7">
        <v>1200.02</v>
      </c>
    </row>
    <row r="9593" spans="1:7" x14ac:dyDescent="0.3">
      <c r="A9593" s="310">
        <v>3023312</v>
      </c>
      <c r="B9593" t="s">
        <v>24239</v>
      </c>
      <c r="C9593" t="s">
        <v>24240</v>
      </c>
      <c r="D9593" t="s">
        <v>371</v>
      </c>
      <c r="E9593">
        <v>617100</v>
      </c>
      <c r="F9593" t="s">
        <v>24196</v>
      </c>
      <c r="G9593" s="7">
        <v>256.20999999999998</v>
      </c>
    </row>
    <row r="9594" spans="1:7" x14ac:dyDescent="0.3">
      <c r="A9594" s="310">
        <v>3023312</v>
      </c>
      <c r="B9594" t="s">
        <v>24239</v>
      </c>
      <c r="C9594" t="s">
        <v>24240</v>
      </c>
      <c r="D9594" t="s">
        <v>373</v>
      </c>
      <c r="E9594">
        <v>617150</v>
      </c>
      <c r="F9594" t="s">
        <v>24196</v>
      </c>
      <c r="G9594" s="7">
        <v>337.14</v>
      </c>
    </row>
    <row r="9595" spans="1:7" x14ac:dyDescent="0.3">
      <c r="A9595" s="310">
        <v>3023312</v>
      </c>
      <c r="B9595" t="s">
        <v>24239</v>
      </c>
      <c r="C9595" t="s">
        <v>24240</v>
      </c>
      <c r="D9595" t="s">
        <v>371</v>
      </c>
      <c r="E9595">
        <v>616100</v>
      </c>
      <c r="F9595" t="s">
        <v>24196</v>
      </c>
      <c r="G9595" s="7">
        <v>277.68</v>
      </c>
    </row>
    <row r="9596" spans="1:7" x14ac:dyDescent="0.3">
      <c r="A9596" s="310">
        <v>3023312</v>
      </c>
      <c r="B9596" t="s">
        <v>24239</v>
      </c>
      <c r="C9596" t="s">
        <v>24240</v>
      </c>
      <c r="D9596" t="s">
        <v>373</v>
      </c>
      <c r="E9596">
        <v>616160</v>
      </c>
      <c r="F9596" t="s">
        <v>24196</v>
      </c>
      <c r="G9596" s="7">
        <v>119.38</v>
      </c>
    </row>
    <row r="9597" spans="1:7" x14ac:dyDescent="0.3">
      <c r="A9597" s="310">
        <v>3023312</v>
      </c>
      <c r="B9597" t="s">
        <v>24239</v>
      </c>
      <c r="C9597" t="s">
        <v>24240</v>
      </c>
      <c r="D9597" t="s">
        <v>371</v>
      </c>
      <c r="E9597">
        <v>615100</v>
      </c>
      <c r="F9597" t="s">
        <v>24196</v>
      </c>
      <c r="G9597" s="7">
        <v>3535.83</v>
      </c>
    </row>
    <row r="9598" spans="1:7" x14ac:dyDescent="0.3">
      <c r="A9598" s="310">
        <v>3023312</v>
      </c>
      <c r="B9598" t="s">
        <v>24239</v>
      </c>
      <c r="C9598" t="s">
        <v>24240</v>
      </c>
      <c r="D9598" t="s">
        <v>373</v>
      </c>
      <c r="E9598">
        <v>615130</v>
      </c>
      <c r="F9598" t="s">
        <v>24196</v>
      </c>
      <c r="G9598" s="7">
        <v>1624.1</v>
      </c>
    </row>
    <row r="9599" spans="1:7" x14ac:dyDescent="0.3">
      <c r="A9599" s="310">
        <v>3023312</v>
      </c>
      <c r="B9599" t="s">
        <v>24239</v>
      </c>
      <c r="C9599" t="s">
        <v>24240</v>
      </c>
      <c r="D9599" t="s">
        <v>377</v>
      </c>
      <c r="E9599">
        <v>611130</v>
      </c>
      <c r="F9599" t="s">
        <v>24196</v>
      </c>
      <c r="G9599" s="7">
        <v>87.81</v>
      </c>
    </row>
    <row r="9600" spans="1:7" x14ac:dyDescent="0.3">
      <c r="A9600" s="310">
        <v>3023312</v>
      </c>
      <c r="B9600" t="s">
        <v>24239</v>
      </c>
      <c r="C9600" t="s">
        <v>24240</v>
      </c>
      <c r="D9600" t="s">
        <v>371</v>
      </c>
      <c r="E9600">
        <v>615100</v>
      </c>
      <c r="F9600" t="s">
        <v>24196</v>
      </c>
      <c r="G9600" s="7">
        <v>152.22</v>
      </c>
    </row>
    <row r="9601" spans="1:7" x14ac:dyDescent="0.3">
      <c r="A9601" s="310">
        <v>3023312</v>
      </c>
      <c r="B9601" t="s">
        <v>24239</v>
      </c>
      <c r="C9601" t="s">
        <v>24240</v>
      </c>
      <c r="D9601" t="s">
        <v>373</v>
      </c>
      <c r="E9601">
        <v>615130</v>
      </c>
      <c r="F9601" t="s">
        <v>24196</v>
      </c>
      <c r="G9601" s="7">
        <v>1044.5999999999999</v>
      </c>
    </row>
    <row r="9602" spans="1:7" x14ac:dyDescent="0.3">
      <c r="A9602" s="310">
        <v>3023312</v>
      </c>
      <c r="B9602" t="s">
        <v>24239</v>
      </c>
      <c r="C9602" t="s">
        <v>24240</v>
      </c>
      <c r="D9602" t="s">
        <v>371</v>
      </c>
      <c r="E9602">
        <v>616100</v>
      </c>
      <c r="F9602" t="s">
        <v>24196</v>
      </c>
      <c r="G9602" s="7">
        <v>118.48</v>
      </c>
    </row>
    <row r="9603" spans="1:7" x14ac:dyDescent="0.3">
      <c r="A9603" s="310">
        <v>3023312</v>
      </c>
      <c r="B9603" t="s">
        <v>24239</v>
      </c>
      <c r="C9603" t="s">
        <v>24240</v>
      </c>
      <c r="D9603" t="s">
        <v>371</v>
      </c>
      <c r="E9603">
        <v>615100</v>
      </c>
      <c r="F9603" t="s">
        <v>24196</v>
      </c>
      <c r="G9603" s="7">
        <v>2789.24</v>
      </c>
    </row>
    <row r="9604" spans="1:7" x14ac:dyDescent="0.3">
      <c r="A9604" s="310">
        <v>3023312</v>
      </c>
      <c r="B9604" t="s">
        <v>24239</v>
      </c>
      <c r="C9604" t="s">
        <v>24240</v>
      </c>
      <c r="D9604" t="s">
        <v>373</v>
      </c>
      <c r="E9604">
        <v>615130</v>
      </c>
      <c r="F9604" t="s">
        <v>24196</v>
      </c>
      <c r="G9604" s="7">
        <v>1652.65</v>
      </c>
    </row>
    <row r="9605" spans="1:7" x14ac:dyDescent="0.3">
      <c r="A9605" s="310">
        <v>3023312</v>
      </c>
      <c r="B9605" t="s">
        <v>24239</v>
      </c>
      <c r="C9605" t="s">
        <v>24240</v>
      </c>
      <c r="D9605" t="s">
        <v>373</v>
      </c>
      <c r="E9605">
        <v>616160</v>
      </c>
      <c r="F9605" t="s">
        <v>24196</v>
      </c>
      <c r="G9605" s="7">
        <v>276.73</v>
      </c>
    </row>
    <row r="9606" spans="1:7" x14ac:dyDescent="0.3">
      <c r="A9606" s="310">
        <v>3023312</v>
      </c>
      <c r="B9606" t="s">
        <v>24239</v>
      </c>
      <c r="C9606" t="s">
        <v>24240</v>
      </c>
      <c r="D9606" t="s">
        <v>374</v>
      </c>
      <c r="E9606">
        <v>615120</v>
      </c>
      <c r="F9606" t="s">
        <v>24196</v>
      </c>
      <c r="G9606" s="7">
        <v>10</v>
      </c>
    </row>
    <row r="9607" spans="1:7" x14ac:dyDescent="0.3">
      <c r="A9607" s="310">
        <v>3023312</v>
      </c>
      <c r="B9607" t="s">
        <v>24239</v>
      </c>
      <c r="C9607" t="s">
        <v>24240</v>
      </c>
      <c r="D9607" t="s">
        <v>375</v>
      </c>
      <c r="E9607">
        <v>617130</v>
      </c>
      <c r="F9607" t="s">
        <v>24196</v>
      </c>
      <c r="G9607" s="7">
        <v>661.88</v>
      </c>
    </row>
    <row r="9608" spans="1:7" x14ac:dyDescent="0.3">
      <c r="A9608" s="310">
        <v>3023312</v>
      </c>
      <c r="B9608" t="s">
        <v>24239</v>
      </c>
      <c r="C9608" t="s">
        <v>24240</v>
      </c>
      <c r="D9608" t="s">
        <v>373</v>
      </c>
      <c r="E9608">
        <v>615130</v>
      </c>
      <c r="F9608" t="s">
        <v>24196</v>
      </c>
      <c r="G9608" s="7">
        <v>997.83</v>
      </c>
    </row>
    <row r="9609" spans="1:7" x14ac:dyDescent="0.3">
      <c r="A9609" s="310">
        <v>3023312</v>
      </c>
      <c r="B9609" t="s">
        <v>24239</v>
      </c>
      <c r="C9609" t="s">
        <v>24240</v>
      </c>
      <c r="D9609" t="s">
        <v>371</v>
      </c>
      <c r="E9609">
        <v>615100</v>
      </c>
      <c r="F9609" t="s">
        <v>24196</v>
      </c>
      <c r="G9609" s="7">
        <v>3347.33</v>
      </c>
    </row>
    <row r="9610" spans="1:7" x14ac:dyDescent="0.3">
      <c r="A9610" s="310">
        <v>3023312</v>
      </c>
      <c r="B9610" t="s">
        <v>24239</v>
      </c>
      <c r="C9610" t="s">
        <v>24240</v>
      </c>
      <c r="D9610" t="s">
        <v>371</v>
      </c>
      <c r="E9610">
        <v>617100</v>
      </c>
      <c r="F9610" t="s">
        <v>24196</v>
      </c>
      <c r="G9610" s="7">
        <v>1819.08</v>
      </c>
    </row>
    <row r="9611" spans="1:7" x14ac:dyDescent="0.3">
      <c r="A9611" s="310">
        <v>3023312</v>
      </c>
      <c r="B9611" t="s">
        <v>24239</v>
      </c>
      <c r="C9611" t="s">
        <v>24240</v>
      </c>
      <c r="D9611" t="s">
        <v>373</v>
      </c>
      <c r="E9611">
        <v>615130</v>
      </c>
      <c r="F9611" t="s">
        <v>24196</v>
      </c>
      <c r="G9611" s="7">
        <v>1294.06</v>
      </c>
    </row>
    <row r="9612" spans="1:7" x14ac:dyDescent="0.3">
      <c r="A9612" s="310">
        <v>3023312</v>
      </c>
      <c r="B9612" t="s">
        <v>24239</v>
      </c>
      <c r="C9612" t="s">
        <v>24240</v>
      </c>
      <c r="D9612" t="s">
        <v>371</v>
      </c>
      <c r="E9612">
        <v>616100</v>
      </c>
      <c r="F9612" t="s">
        <v>24196</v>
      </c>
      <c r="G9612" s="7">
        <v>499.95</v>
      </c>
    </row>
    <row r="9613" spans="1:7" x14ac:dyDescent="0.3">
      <c r="A9613" s="310">
        <v>3023312</v>
      </c>
      <c r="B9613" t="s">
        <v>24239</v>
      </c>
      <c r="C9613" t="s">
        <v>24240</v>
      </c>
      <c r="D9613" t="s">
        <v>373</v>
      </c>
      <c r="E9613">
        <v>616160</v>
      </c>
      <c r="F9613" t="s">
        <v>24196</v>
      </c>
      <c r="G9613" s="7">
        <v>131.56</v>
      </c>
    </row>
    <row r="9614" spans="1:7" x14ac:dyDescent="0.3">
      <c r="A9614" s="310">
        <v>3023312</v>
      </c>
      <c r="B9614" t="s">
        <v>24239</v>
      </c>
      <c r="C9614" t="s">
        <v>24240</v>
      </c>
      <c r="D9614" t="s">
        <v>373</v>
      </c>
      <c r="E9614">
        <v>617150</v>
      </c>
      <c r="F9614" t="s">
        <v>24196</v>
      </c>
      <c r="G9614" s="7">
        <v>302.14999999999998</v>
      </c>
    </row>
    <row r="9615" spans="1:7" x14ac:dyDescent="0.3">
      <c r="A9615" s="310">
        <v>3023312</v>
      </c>
      <c r="B9615" t="s">
        <v>24239</v>
      </c>
      <c r="C9615" t="s">
        <v>24240</v>
      </c>
      <c r="D9615" t="s">
        <v>373</v>
      </c>
      <c r="E9615">
        <v>616160</v>
      </c>
      <c r="F9615" t="s">
        <v>24196</v>
      </c>
      <c r="G9615" s="7">
        <v>171.57</v>
      </c>
    </row>
    <row r="9616" spans="1:7" x14ac:dyDescent="0.3">
      <c r="A9616" s="310">
        <v>3023312</v>
      </c>
      <c r="B9616" t="s">
        <v>24239</v>
      </c>
      <c r="C9616" t="s">
        <v>24240</v>
      </c>
      <c r="D9616" t="s">
        <v>371</v>
      </c>
      <c r="E9616">
        <v>615100</v>
      </c>
      <c r="F9616" t="s">
        <v>24196</v>
      </c>
      <c r="G9616" s="7">
        <v>226.07</v>
      </c>
    </row>
    <row r="9617" spans="1:7" x14ac:dyDescent="0.3">
      <c r="A9617" s="310">
        <v>3023312</v>
      </c>
      <c r="B9617" t="s">
        <v>24239</v>
      </c>
      <c r="C9617" t="s">
        <v>24240</v>
      </c>
      <c r="D9617" t="s">
        <v>373</v>
      </c>
      <c r="E9617">
        <v>616160</v>
      </c>
      <c r="F9617" t="s">
        <v>24196</v>
      </c>
      <c r="G9617" s="7">
        <v>245.88</v>
      </c>
    </row>
    <row r="9618" spans="1:7" x14ac:dyDescent="0.3">
      <c r="A9618" s="310">
        <v>3023312</v>
      </c>
      <c r="B9618" t="s">
        <v>24239</v>
      </c>
      <c r="C9618" t="s">
        <v>24240</v>
      </c>
      <c r="D9618" t="s">
        <v>371</v>
      </c>
      <c r="E9618">
        <v>617100</v>
      </c>
      <c r="F9618" t="s">
        <v>24196</v>
      </c>
      <c r="G9618" s="7">
        <v>228.17</v>
      </c>
    </row>
    <row r="9619" spans="1:7" x14ac:dyDescent="0.3">
      <c r="A9619" s="310">
        <v>3023312</v>
      </c>
      <c r="B9619" t="s">
        <v>24239</v>
      </c>
      <c r="C9619" t="s">
        <v>24240</v>
      </c>
      <c r="D9619" t="s">
        <v>371</v>
      </c>
      <c r="E9619">
        <v>617100</v>
      </c>
      <c r="F9619" t="s">
        <v>24196</v>
      </c>
      <c r="G9619" s="7">
        <v>799.95</v>
      </c>
    </row>
    <row r="9620" spans="1:7" x14ac:dyDescent="0.3">
      <c r="A9620" s="310">
        <v>3023312</v>
      </c>
      <c r="B9620" t="s">
        <v>24239</v>
      </c>
      <c r="C9620" t="s">
        <v>24240</v>
      </c>
      <c r="D9620" t="s">
        <v>373</v>
      </c>
      <c r="E9620">
        <v>616160</v>
      </c>
      <c r="F9620" t="s">
        <v>24196</v>
      </c>
      <c r="G9620" s="7">
        <v>239.89</v>
      </c>
    </row>
    <row r="9621" spans="1:7" x14ac:dyDescent="0.3">
      <c r="A9621" s="310">
        <v>3023312</v>
      </c>
      <c r="B9621" t="s">
        <v>24239</v>
      </c>
      <c r="C9621" t="s">
        <v>24240</v>
      </c>
      <c r="D9621" t="s">
        <v>371</v>
      </c>
      <c r="E9621">
        <v>617100</v>
      </c>
      <c r="F9621" t="s">
        <v>24196</v>
      </c>
      <c r="G9621" s="7">
        <v>695.95</v>
      </c>
    </row>
    <row r="9622" spans="1:7" x14ac:dyDescent="0.3">
      <c r="A9622" s="310">
        <v>3023312</v>
      </c>
      <c r="B9622" t="s">
        <v>24239</v>
      </c>
      <c r="C9622" t="s">
        <v>24240</v>
      </c>
      <c r="D9622" t="s">
        <v>375</v>
      </c>
      <c r="E9622">
        <v>617130</v>
      </c>
      <c r="F9622" t="s">
        <v>24196</v>
      </c>
      <c r="G9622" s="7">
        <v>211.05</v>
      </c>
    </row>
    <row r="9623" spans="1:7" x14ac:dyDescent="0.3">
      <c r="A9623" s="310">
        <v>3023312</v>
      </c>
      <c r="B9623" t="s">
        <v>24239</v>
      </c>
      <c r="C9623" t="s">
        <v>24240</v>
      </c>
      <c r="D9623" t="s">
        <v>371</v>
      </c>
      <c r="E9623">
        <v>617100</v>
      </c>
      <c r="F9623" t="s">
        <v>24196</v>
      </c>
      <c r="G9623" s="7">
        <v>1075.5</v>
      </c>
    </row>
    <row r="9624" spans="1:7" x14ac:dyDescent="0.3">
      <c r="A9624" s="310">
        <v>3023312</v>
      </c>
      <c r="B9624" t="s">
        <v>24239</v>
      </c>
      <c r="C9624" t="s">
        <v>24240</v>
      </c>
      <c r="D9624" t="s">
        <v>373</v>
      </c>
      <c r="E9624">
        <v>617150</v>
      </c>
      <c r="F9624" t="s">
        <v>24196</v>
      </c>
      <c r="G9624" s="7">
        <v>311.7</v>
      </c>
    </row>
    <row r="9625" spans="1:7" x14ac:dyDescent="0.3">
      <c r="A9625" s="310">
        <v>3023312</v>
      </c>
      <c r="B9625" t="s">
        <v>24239</v>
      </c>
      <c r="C9625" t="s">
        <v>24240</v>
      </c>
      <c r="D9625" t="s">
        <v>371</v>
      </c>
      <c r="E9625">
        <v>617100</v>
      </c>
      <c r="F9625" t="s">
        <v>24196</v>
      </c>
      <c r="G9625" s="7">
        <v>1024.8499999999999</v>
      </c>
    </row>
    <row r="9626" spans="1:7" x14ac:dyDescent="0.3">
      <c r="A9626" s="310">
        <v>3023312</v>
      </c>
      <c r="B9626" t="s">
        <v>24239</v>
      </c>
      <c r="C9626" t="s">
        <v>24240</v>
      </c>
      <c r="D9626" t="s">
        <v>371</v>
      </c>
      <c r="E9626">
        <v>616100</v>
      </c>
      <c r="F9626" t="s">
        <v>24196</v>
      </c>
      <c r="G9626" s="7">
        <v>301.44</v>
      </c>
    </row>
    <row r="9627" spans="1:7" x14ac:dyDescent="0.3">
      <c r="A9627" s="310">
        <v>3023312</v>
      </c>
      <c r="B9627" t="s">
        <v>24239</v>
      </c>
      <c r="C9627" t="s">
        <v>24240</v>
      </c>
      <c r="D9627" t="s">
        <v>371</v>
      </c>
      <c r="E9627">
        <v>615100</v>
      </c>
      <c r="F9627" t="s">
        <v>24196</v>
      </c>
      <c r="G9627" s="7">
        <v>2426.6</v>
      </c>
    </row>
    <row r="9628" spans="1:7" x14ac:dyDescent="0.3">
      <c r="A9628" s="310">
        <v>3023312</v>
      </c>
      <c r="B9628" t="s">
        <v>24239</v>
      </c>
      <c r="C9628" t="s">
        <v>24240</v>
      </c>
      <c r="D9628" t="s">
        <v>371</v>
      </c>
      <c r="E9628">
        <v>616100</v>
      </c>
      <c r="F9628" t="s">
        <v>24196</v>
      </c>
      <c r="G9628" s="7">
        <v>888.85</v>
      </c>
    </row>
    <row r="9629" spans="1:7" x14ac:dyDescent="0.3">
      <c r="A9629" s="310">
        <v>3023312</v>
      </c>
      <c r="B9629" t="s">
        <v>24239</v>
      </c>
      <c r="C9629" t="s">
        <v>24240</v>
      </c>
      <c r="D9629" t="s">
        <v>374</v>
      </c>
      <c r="E9629">
        <v>617120</v>
      </c>
      <c r="F9629" t="s">
        <v>24196</v>
      </c>
      <c r="G9629" s="7">
        <v>545.79999999999995</v>
      </c>
    </row>
    <row r="9630" spans="1:7" x14ac:dyDescent="0.3">
      <c r="A9630" s="310">
        <v>3023312</v>
      </c>
      <c r="B9630" t="s">
        <v>24239</v>
      </c>
      <c r="C9630" t="s">
        <v>24240</v>
      </c>
      <c r="D9630" t="s">
        <v>373</v>
      </c>
      <c r="E9630">
        <v>615130</v>
      </c>
      <c r="F9630" t="s">
        <v>24196</v>
      </c>
      <c r="G9630" s="7">
        <v>91.05</v>
      </c>
    </row>
    <row r="9631" spans="1:7" x14ac:dyDescent="0.3">
      <c r="A9631" s="310">
        <v>3023312</v>
      </c>
      <c r="B9631" t="s">
        <v>24239</v>
      </c>
      <c r="C9631" t="s">
        <v>24240</v>
      </c>
      <c r="D9631" t="s">
        <v>371</v>
      </c>
      <c r="E9631">
        <v>615100</v>
      </c>
      <c r="F9631" t="s">
        <v>24196</v>
      </c>
      <c r="G9631" s="7">
        <v>3566.37</v>
      </c>
    </row>
    <row r="9632" spans="1:7" x14ac:dyDescent="0.3">
      <c r="A9632" s="310">
        <v>3023312</v>
      </c>
      <c r="B9632" t="s">
        <v>24239</v>
      </c>
      <c r="C9632" t="s">
        <v>24240</v>
      </c>
      <c r="D9632" t="s">
        <v>373</v>
      </c>
      <c r="E9632">
        <v>616160</v>
      </c>
      <c r="F9632" t="s">
        <v>24196</v>
      </c>
      <c r="G9632" s="7">
        <v>143.86000000000001</v>
      </c>
    </row>
    <row r="9633" spans="1:7" x14ac:dyDescent="0.3">
      <c r="A9633" s="310">
        <v>3023312</v>
      </c>
      <c r="B9633" t="s">
        <v>24239</v>
      </c>
      <c r="C9633" t="s">
        <v>24240</v>
      </c>
      <c r="D9633" t="s">
        <v>373</v>
      </c>
      <c r="E9633">
        <v>615130</v>
      </c>
      <c r="F9633" t="s">
        <v>24196</v>
      </c>
      <c r="G9633" s="7">
        <v>1481.15</v>
      </c>
    </row>
    <row r="9634" spans="1:7" x14ac:dyDescent="0.3">
      <c r="A9634" s="310">
        <v>3023312</v>
      </c>
      <c r="B9634" t="s">
        <v>24239</v>
      </c>
      <c r="C9634" t="s">
        <v>24240</v>
      </c>
      <c r="D9634" t="s">
        <v>371</v>
      </c>
      <c r="E9634">
        <v>615100</v>
      </c>
      <c r="F9634" t="s">
        <v>24196</v>
      </c>
      <c r="G9634" s="7">
        <v>429.89</v>
      </c>
    </row>
    <row r="9635" spans="1:7" x14ac:dyDescent="0.3">
      <c r="A9635" s="310">
        <v>3023312</v>
      </c>
      <c r="B9635" t="s">
        <v>24239</v>
      </c>
      <c r="C9635" t="s">
        <v>24240</v>
      </c>
      <c r="D9635" t="s">
        <v>371</v>
      </c>
      <c r="E9635">
        <v>617100</v>
      </c>
      <c r="F9635" t="s">
        <v>24196</v>
      </c>
      <c r="G9635" s="7">
        <v>1014.08</v>
      </c>
    </row>
    <row r="9636" spans="1:7" x14ac:dyDescent="0.3">
      <c r="A9636" s="310">
        <v>3023312</v>
      </c>
      <c r="B9636" t="s">
        <v>24239</v>
      </c>
      <c r="C9636" t="s">
        <v>24240</v>
      </c>
      <c r="D9636" t="s">
        <v>373</v>
      </c>
      <c r="E9636">
        <v>617150</v>
      </c>
      <c r="F9636" t="s">
        <v>24196</v>
      </c>
      <c r="G9636" s="7">
        <v>449.54</v>
      </c>
    </row>
    <row r="9637" spans="1:7" x14ac:dyDescent="0.3">
      <c r="A9637" s="310">
        <v>3023312</v>
      </c>
      <c r="B9637" t="s">
        <v>24239</v>
      </c>
      <c r="C9637" t="s">
        <v>24240</v>
      </c>
      <c r="D9637" t="s">
        <v>375</v>
      </c>
      <c r="E9637">
        <v>616130</v>
      </c>
      <c r="F9637" t="s">
        <v>24196</v>
      </c>
      <c r="G9637" s="7">
        <v>424.12</v>
      </c>
    </row>
    <row r="9638" spans="1:7" x14ac:dyDescent="0.3">
      <c r="A9638" s="310">
        <v>3023312</v>
      </c>
      <c r="B9638" t="s">
        <v>24239</v>
      </c>
      <c r="C9638" t="s">
        <v>24240</v>
      </c>
      <c r="D9638" t="s">
        <v>373</v>
      </c>
      <c r="E9638">
        <v>616160</v>
      </c>
      <c r="F9638" t="s">
        <v>24196</v>
      </c>
      <c r="G9638" s="7">
        <v>194.72</v>
      </c>
    </row>
    <row r="9639" spans="1:7" x14ac:dyDescent="0.3">
      <c r="A9639" s="310">
        <v>3023312</v>
      </c>
      <c r="B9639" t="s">
        <v>24239</v>
      </c>
      <c r="C9639" t="s">
        <v>24240</v>
      </c>
      <c r="D9639" t="s">
        <v>375</v>
      </c>
      <c r="E9639">
        <v>616130</v>
      </c>
      <c r="F9639" t="s">
        <v>24196</v>
      </c>
      <c r="G9639" s="7">
        <v>92.63</v>
      </c>
    </row>
    <row r="9640" spans="1:7" x14ac:dyDescent="0.3">
      <c r="A9640" s="310">
        <v>3023312</v>
      </c>
      <c r="B9640" t="s">
        <v>24239</v>
      </c>
      <c r="C9640" t="s">
        <v>24240</v>
      </c>
      <c r="D9640" t="s">
        <v>373</v>
      </c>
      <c r="E9640">
        <v>616160</v>
      </c>
      <c r="F9640" t="s">
        <v>24196</v>
      </c>
      <c r="G9640" s="7">
        <v>99.36</v>
      </c>
    </row>
    <row r="9641" spans="1:7" x14ac:dyDescent="0.3">
      <c r="A9641" s="310">
        <v>3023312</v>
      </c>
      <c r="B9641" t="s">
        <v>24239</v>
      </c>
      <c r="C9641" t="s">
        <v>24240</v>
      </c>
      <c r="D9641" t="s">
        <v>373</v>
      </c>
      <c r="E9641">
        <v>615130</v>
      </c>
      <c r="F9641" t="s">
        <v>24196</v>
      </c>
      <c r="G9641" s="7">
        <v>1212.8499999999999</v>
      </c>
    </row>
    <row r="9642" spans="1:7" x14ac:dyDescent="0.3">
      <c r="A9642" s="310">
        <v>3023312</v>
      </c>
      <c r="B9642" t="s">
        <v>24239</v>
      </c>
      <c r="C9642" t="s">
        <v>24240</v>
      </c>
      <c r="D9642" t="s">
        <v>371</v>
      </c>
      <c r="E9642">
        <v>615100</v>
      </c>
      <c r="F9642" t="s">
        <v>24196</v>
      </c>
      <c r="G9642" s="7">
        <v>4184.17</v>
      </c>
    </row>
    <row r="9643" spans="1:7" x14ac:dyDescent="0.3">
      <c r="A9643" s="310">
        <v>3023312</v>
      </c>
      <c r="B9643" t="s">
        <v>24239</v>
      </c>
      <c r="C9643" t="s">
        <v>24240</v>
      </c>
      <c r="D9643" t="s">
        <v>371</v>
      </c>
      <c r="E9643">
        <v>615100</v>
      </c>
      <c r="F9643" t="s">
        <v>24196</v>
      </c>
      <c r="G9643" s="7">
        <v>2426.6</v>
      </c>
    </row>
    <row r="9644" spans="1:7" x14ac:dyDescent="0.3">
      <c r="A9644" s="310">
        <v>3023312</v>
      </c>
      <c r="B9644" t="s">
        <v>24239</v>
      </c>
      <c r="C9644" t="s">
        <v>24240</v>
      </c>
      <c r="D9644" t="s">
        <v>373</v>
      </c>
      <c r="E9644">
        <v>616160</v>
      </c>
      <c r="F9644" t="s">
        <v>24196</v>
      </c>
      <c r="G9644" s="7">
        <v>80.11</v>
      </c>
    </row>
    <row r="9645" spans="1:7" x14ac:dyDescent="0.3">
      <c r="A9645" s="310">
        <v>3023312</v>
      </c>
      <c r="B9645" t="s">
        <v>24239</v>
      </c>
      <c r="C9645" t="s">
        <v>24240</v>
      </c>
      <c r="D9645" t="s">
        <v>373</v>
      </c>
      <c r="E9645">
        <v>617150</v>
      </c>
      <c r="F9645" t="s">
        <v>24196</v>
      </c>
      <c r="G9645" s="7">
        <v>349.89</v>
      </c>
    </row>
    <row r="9646" spans="1:7" x14ac:dyDescent="0.3">
      <c r="A9646" s="310">
        <v>3023312</v>
      </c>
      <c r="B9646" t="s">
        <v>24239</v>
      </c>
      <c r="C9646" t="s">
        <v>24240</v>
      </c>
      <c r="D9646" t="s">
        <v>373</v>
      </c>
      <c r="E9646">
        <v>616160</v>
      </c>
      <c r="F9646" t="s">
        <v>24196</v>
      </c>
      <c r="G9646" s="7">
        <v>166.64</v>
      </c>
    </row>
    <row r="9647" spans="1:7" x14ac:dyDescent="0.3">
      <c r="A9647" s="310">
        <v>3023312</v>
      </c>
      <c r="B9647" t="s">
        <v>24239</v>
      </c>
      <c r="C9647" t="s">
        <v>24240</v>
      </c>
      <c r="D9647" t="s">
        <v>371</v>
      </c>
      <c r="E9647">
        <v>616100</v>
      </c>
      <c r="F9647" t="s">
        <v>24196</v>
      </c>
      <c r="G9647" s="7">
        <v>118.83</v>
      </c>
    </row>
    <row r="9648" spans="1:7" x14ac:dyDescent="0.3">
      <c r="A9648" s="310">
        <v>3023312</v>
      </c>
      <c r="B9648" t="s">
        <v>24239</v>
      </c>
      <c r="C9648" t="s">
        <v>24240</v>
      </c>
      <c r="D9648" t="s">
        <v>375</v>
      </c>
      <c r="E9648">
        <v>615140</v>
      </c>
      <c r="F9648" t="s">
        <v>24196</v>
      </c>
      <c r="G9648" s="7">
        <v>36.72</v>
      </c>
    </row>
    <row r="9649" spans="1:7" x14ac:dyDescent="0.3">
      <c r="A9649" s="310">
        <v>3023312</v>
      </c>
      <c r="B9649" t="s">
        <v>24239</v>
      </c>
      <c r="C9649" t="s">
        <v>24240</v>
      </c>
      <c r="D9649" t="s">
        <v>373</v>
      </c>
      <c r="E9649">
        <v>615130</v>
      </c>
      <c r="F9649" t="s">
        <v>24196</v>
      </c>
      <c r="G9649" s="7">
        <v>81.59</v>
      </c>
    </row>
    <row r="9650" spans="1:7" x14ac:dyDescent="0.3">
      <c r="A9650" s="310">
        <v>3023312</v>
      </c>
      <c r="B9650" t="s">
        <v>24239</v>
      </c>
      <c r="C9650" t="s">
        <v>24240</v>
      </c>
      <c r="D9650" t="s">
        <v>371</v>
      </c>
      <c r="E9650">
        <v>615100</v>
      </c>
      <c r="F9650" t="s">
        <v>24196</v>
      </c>
      <c r="G9650" s="7">
        <v>6342.67</v>
      </c>
    </row>
    <row r="9651" spans="1:7" x14ac:dyDescent="0.3">
      <c r="A9651" s="310">
        <v>3023312</v>
      </c>
      <c r="B9651" t="s">
        <v>24239</v>
      </c>
      <c r="C9651" t="s">
        <v>24240</v>
      </c>
      <c r="D9651" t="s">
        <v>371</v>
      </c>
      <c r="E9651">
        <v>617100</v>
      </c>
      <c r="F9651" t="s">
        <v>24196</v>
      </c>
      <c r="G9651" s="7">
        <v>650.53</v>
      </c>
    </row>
    <row r="9652" spans="1:7" x14ac:dyDescent="0.3">
      <c r="A9652" s="310">
        <v>3023312</v>
      </c>
      <c r="B9652" t="s">
        <v>24239</v>
      </c>
      <c r="C9652" t="s">
        <v>24240</v>
      </c>
      <c r="D9652" t="s">
        <v>373</v>
      </c>
      <c r="E9652">
        <v>616160</v>
      </c>
      <c r="F9652" t="s">
        <v>24196</v>
      </c>
      <c r="G9652" s="7">
        <v>267.99</v>
      </c>
    </row>
    <row r="9653" spans="1:7" x14ac:dyDescent="0.3">
      <c r="A9653" s="310">
        <v>3023312</v>
      </c>
      <c r="B9653" t="s">
        <v>24239</v>
      </c>
      <c r="C9653" t="s">
        <v>24240</v>
      </c>
      <c r="D9653" t="s">
        <v>377</v>
      </c>
      <c r="E9653">
        <v>611120</v>
      </c>
      <c r="F9653" t="s">
        <v>24196</v>
      </c>
      <c r="G9653" s="7">
        <v>2.0099999999999998</v>
      </c>
    </row>
    <row r="9654" spans="1:7" x14ac:dyDescent="0.3">
      <c r="A9654" s="310">
        <v>3023312</v>
      </c>
      <c r="B9654" t="s">
        <v>24239</v>
      </c>
      <c r="C9654" t="s">
        <v>24240</v>
      </c>
      <c r="D9654" t="s">
        <v>371</v>
      </c>
      <c r="E9654">
        <v>617100</v>
      </c>
      <c r="F9654" t="s">
        <v>24196</v>
      </c>
      <c r="G9654" s="7">
        <v>861.85</v>
      </c>
    </row>
    <row r="9655" spans="1:7" x14ac:dyDescent="0.3">
      <c r="A9655" s="310">
        <v>3023312</v>
      </c>
      <c r="B9655" t="s">
        <v>24239</v>
      </c>
      <c r="C9655" t="s">
        <v>24240</v>
      </c>
      <c r="D9655" t="s">
        <v>373</v>
      </c>
      <c r="E9655">
        <v>615130</v>
      </c>
      <c r="F9655" t="s">
        <v>24196</v>
      </c>
      <c r="G9655" s="7">
        <v>790.16</v>
      </c>
    </row>
    <row r="9656" spans="1:7" x14ac:dyDescent="0.3">
      <c r="A9656" s="310">
        <v>3023313</v>
      </c>
      <c r="B9656" t="s">
        <v>24241</v>
      </c>
      <c r="C9656" t="s">
        <v>24242</v>
      </c>
      <c r="D9656" t="s">
        <v>373</v>
      </c>
      <c r="E9656">
        <v>615130</v>
      </c>
      <c r="F9656" t="s">
        <v>24196</v>
      </c>
      <c r="G9656" s="7">
        <v>-688.82</v>
      </c>
    </row>
    <row r="9657" spans="1:7" x14ac:dyDescent="0.3">
      <c r="A9657" s="310">
        <v>3023313</v>
      </c>
      <c r="B9657" t="s">
        <v>24241</v>
      </c>
      <c r="C9657" t="s">
        <v>24242</v>
      </c>
      <c r="D9657" t="s">
        <v>375</v>
      </c>
      <c r="E9657">
        <v>615140</v>
      </c>
      <c r="F9657" t="s">
        <v>24196</v>
      </c>
      <c r="G9657" s="7">
        <v>1194.3699999999999</v>
      </c>
    </row>
    <row r="9658" spans="1:7" x14ac:dyDescent="0.3">
      <c r="A9658" s="310">
        <v>3023313</v>
      </c>
      <c r="B9658" t="s">
        <v>24241</v>
      </c>
      <c r="C9658" t="s">
        <v>24242</v>
      </c>
      <c r="D9658" t="s">
        <v>377</v>
      </c>
      <c r="E9658">
        <v>611120</v>
      </c>
      <c r="F9658" t="s">
        <v>24196</v>
      </c>
      <c r="G9658" s="7">
        <v>12.93</v>
      </c>
    </row>
    <row r="9659" spans="1:7" x14ac:dyDescent="0.3">
      <c r="A9659" s="310">
        <v>3023313</v>
      </c>
      <c r="B9659" t="s">
        <v>24241</v>
      </c>
      <c r="C9659" t="s">
        <v>24242</v>
      </c>
      <c r="D9659" t="s">
        <v>373</v>
      </c>
      <c r="E9659">
        <v>615130</v>
      </c>
      <c r="F9659" t="s">
        <v>24196</v>
      </c>
      <c r="G9659" s="7">
        <v>-64.78</v>
      </c>
    </row>
    <row r="9660" spans="1:7" x14ac:dyDescent="0.3">
      <c r="A9660" s="310">
        <v>3023313</v>
      </c>
      <c r="B9660" t="s">
        <v>24241</v>
      </c>
      <c r="C9660" t="s">
        <v>24242</v>
      </c>
      <c r="D9660" t="s">
        <v>373</v>
      </c>
      <c r="E9660">
        <v>616160</v>
      </c>
      <c r="F9660" t="s">
        <v>24196</v>
      </c>
      <c r="G9660" s="7">
        <v>269.61</v>
      </c>
    </row>
    <row r="9661" spans="1:7" x14ac:dyDescent="0.3">
      <c r="A9661" s="310">
        <v>3023313</v>
      </c>
      <c r="B9661" t="s">
        <v>24241</v>
      </c>
      <c r="C9661" t="s">
        <v>24242</v>
      </c>
      <c r="D9661" t="s">
        <v>371</v>
      </c>
      <c r="E9661">
        <v>615100</v>
      </c>
      <c r="F9661" t="s">
        <v>24196</v>
      </c>
      <c r="G9661" s="7">
        <v>4184.17</v>
      </c>
    </row>
    <row r="9662" spans="1:7" x14ac:dyDescent="0.3">
      <c r="A9662" s="310">
        <v>3023313</v>
      </c>
      <c r="B9662" t="s">
        <v>24241</v>
      </c>
      <c r="C9662" t="s">
        <v>24242</v>
      </c>
      <c r="D9662" t="s">
        <v>371</v>
      </c>
      <c r="E9662">
        <v>615100</v>
      </c>
      <c r="F9662" t="s">
        <v>24196</v>
      </c>
      <c r="G9662" s="7">
        <v>3034.42</v>
      </c>
    </row>
    <row r="9663" spans="1:7" x14ac:dyDescent="0.3">
      <c r="A9663" s="310">
        <v>3023313</v>
      </c>
      <c r="B9663" t="s">
        <v>24241</v>
      </c>
      <c r="C9663" t="s">
        <v>24242</v>
      </c>
      <c r="D9663" t="s">
        <v>371</v>
      </c>
      <c r="E9663">
        <v>617100</v>
      </c>
      <c r="F9663" t="s">
        <v>24196</v>
      </c>
      <c r="G9663" s="7">
        <v>1240.93</v>
      </c>
    </row>
    <row r="9664" spans="1:7" x14ac:dyDescent="0.3">
      <c r="A9664" s="310">
        <v>3023313</v>
      </c>
      <c r="B9664" t="s">
        <v>24241</v>
      </c>
      <c r="C9664" t="s">
        <v>24242</v>
      </c>
      <c r="D9664" t="s">
        <v>373</v>
      </c>
      <c r="E9664">
        <v>617150</v>
      </c>
      <c r="F9664" t="s">
        <v>24196</v>
      </c>
      <c r="G9664" s="7">
        <v>451.74</v>
      </c>
    </row>
    <row r="9665" spans="1:7" x14ac:dyDescent="0.3">
      <c r="A9665" s="310">
        <v>3023313</v>
      </c>
      <c r="B9665" t="s">
        <v>24241</v>
      </c>
      <c r="C9665" t="s">
        <v>24242</v>
      </c>
      <c r="D9665" t="s">
        <v>373</v>
      </c>
      <c r="E9665">
        <v>615130</v>
      </c>
      <c r="F9665" t="s">
        <v>24196</v>
      </c>
      <c r="G9665" s="7">
        <v>-64.78</v>
      </c>
    </row>
    <row r="9666" spans="1:7" x14ac:dyDescent="0.3">
      <c r="A9666" s="310">
        <v>3023313</v>
      </c>
      <c r="B9666" t="s">
        <v>24241</v>
      </c>
      <c r="C9666" t="s">
        <v>24242</v>
      </c>
      <c r="D9666" t="s">
        <v>373</v>
      </c>
      <c r="E9666">
        <v>616160</v>
      </c>
      <c r="F9666" t="s">
        <v>24196</v>
      </c>
      <c r="G9666" s="7">
        <v>269.61</v>
      </c>
    </row>
    <row r="9667" spans="1:7" x14ac:dyDescent="0.3">
      <c r="A9667" s="310">
        <v>3023313</v>
      </c>
      <c r="B9667" t="s">
        <v>24241</v>
      </c>
      <c r="C9667" t="s">
        <v>24242</v>
      </c>
      <c r="D9667" t="s">
        <v>373</v>
      </c>
      <c r="E9667">
        <v>617150</v>
      </c>
      <c r="F9667" t="s">
        <v>24196</v>
      </c>
      <c r="G9667" s="7">
        <v>451.74</v>
      </c>
    </row>
    <row r="9668" spans="1:7" x14ac:dyDescent="0.3">
      <c r="A9668" s="310">
        <v>3023313</v>
      </c>
      <c r="B9668" t="s">
        <v>24241</v>
      </c>
      <c r="C9668" t="s">
        <v>24242</v>
      </c>
      <c r="D9668" t="s">
        <v>377</v>
      </c>
      <c r="E9668">
        <v>611110</v>
      </c>
      <c r="F9668" t="s">
        <v>24196</v>
      </c>
      <c r="G9668" s="7">
        <v>114.78</v>
      </c>
    </row>
    <row r="9669" spans="1:7" x14ac:dyDescent="0.3">
      <c r="A9669" s="310">
        <v>3023313</v>
      </c>
      <c r="B9669" t="s">
        <v>24241</v>
      </c>
      <c r="C9669" t="s">
        <v>24242</v>
      </c>
      <c r="D9669" t="s">
        <v>372</v>
      </c>
      <c r="E9669">
        <v>615180</v>
      </c>
      <c r="F9669" t="s">
        <v>24196</v>
      </c>
      <c r="G9669" s="7">
        <v>135.75</v>
      </c>
    </row>
    <row r="9670" spans="1:7" x14ac:dyDescent="0.3">
      <c r="A9670" s="310">
        <v>3023313</v>
      </c>
      <c r="B9670" t="s">
        <v>24241</v>
      </c>
      <c r="C9670" t="s">
        <v>24242</v>
      </c>
      <c r="D9670" t="s">
        <v>373</v>
      </c>
      <c r="E9670">
        <v>615130</v>
      </c>
      <c r="F9670" t="s">
        <v>24196</v>
      </c>
      <c r="G9670" s="7">
        <v>-76.819999999999993</v>
      </c>
    </row>
    <row r="9671" spans="1:7" x14ac:dyDescent="0.3">
      <c r="A9671" s="310">
        <v>3023313</v>
      </c>
      <c r="B9671" t="s">
        <v>24241</v>
      </c>
      <c r="C9671" t="s">
        <v>24242</v>
      </c>
      <c r="D9671" t="s">
        <v>373</v>
      </c>
      <c r="E9671">
        <v>615130</v>
      </c>
      <c r="F9671" t="s">
        <v>24196</v>
      </c>
      <c r="G9671" s="7">
        <v>2214.39</v>
      </c>
    </row>
    <row r="9672" spans="1:7" x14ac:dyDescent="0.3">
      <c r="A9672" s="310">
        <v>3023313</v>
      </c>
      <c r="B9672" t="s">
        <v>24241</v>
      </c>
      <c r="C9672" t="s">
        <v>24242</v>
      </c>
      <c r="D9672" t="s">
        <v>373</v>
      </c>
      <c r="E9672">
        <v>617150</v>
      </c>
      <c r="F9672" t="s">
        <v>24196</v>
      </c>
      <c r="G9672" s="7">
        <v>361.39</v>
      </c>
    </row>
    <row r="9673" spans="1:7" x14ac:dyDescent="0.3">
      <c r="A9673" s="310">
        <v>3023313</v>
      </c>
      <c r="B9673" t="s">
        <v>24241</v>
      </c>
      <c r="C9673" t="s">
        <v>24242</v>
      </c>
      <c r="D9673" t="s">
        <v>373</v>
      </c>
      <c r="E9673">
        <v>617150</v>
      </c>
      <c r="F9673" t="s">
        <v>24196</v>
      </c>
      <c r="G9673" s="7">
        <v>152.74</v>
      </c>
    </row>
    <row r="9674" spans="1:7" x14ac:dyDescent="0.3">
      <c r="A9674" s="310">
        <v>3023313</v>
      </c>
      <c r="B9674" t="s">
        <v>24241</v>
      </c>
      <c r="C9674" t="s">
        <v>24242</v>
      </c>
      <c r="D9674" t="s">
        <v>373</v>
      </c>
      <c r="E9674">
        <v>615130</v>
      </c>
      <c r="F9674" t="s">
        <v>24196</v>
      </c>
      <c r="G9674" s="7">
        <v>-76.819999999999993</v>
      </c>
    </row>
    <row r="9675" spans="1:7" x14ac:dyDescent="0.3">
      <c r="A9675" s="310">
        <v>3023313</v>
      </c>
      <c r="B9675" t="s">
        <v>24241</v>
      </c>
      <c r="C9675" t="s">
        <v>24242</v>
      </c>
      <c r="D9675" t="s">
        <v>373</v>
      </c>
      <c r="E9675">
        <v>615130</v>
      </c>
      <c r="F9675" t="s">
        <v>24196</v>
      </c>
      <c r="G9675" s="7">
        <v>-76.819999999999993</v>
      </c>
    </row>
    <row r="9676" spans="1:7" x14ac:dyDescent="0.3">
      <c r="A9676" s="310">
        <v>3023313</v>
      </c>
      <c r="B9676" t="s">
        <v>24241</v>
      </c>
      <c r="C9676" t="s">
        <v>24242</v>
      </c>
      <c r="D9676" t="s">
        <v>373</v>
      </c>
      <c r="E9676">
        <v>615130</v>
      </c>
      <c r="F9676" t="s">
        <v>24196</v>
      </c>
      <c r="G9676" s="7">
        <v>-76.819999999999993</v>
      </c>
    </row>
    <row r="9677" spans="1:7" x14ac:dyDescent="0.3">
      <c r="A9677" s="310">
        <v>3023313</v>
      </c>
      <c r="B9677" t="s">
        <v>24241</v>
      </c>
      <c r="C9677" t="s">
        <v>24242</v>
      </c>
      <c r="D9677" t="s">
        <v>371</v>
      </c>
      <c r="E9677">
        <v>615100</v>
      </c>
      <c r="F9677" t="s">
        <v>24196</v>
      </c>
      <c r="G9677" s="7">
        <v>6342.67</v>
      </c>
    </row>
    <row r="9678" spans="1:7" x14ac:dyDescent="0.3">
      <c r="A9678" s="310">
        <v>3023313</v>
      </c>
      <c r="B9678" t="s">
        <v>24241</v>
      </c>
      <c r="C9678" t="s">
        <v>24242</v>
      </c>
      <c r="D9678" t="s">
        <v>371</v>
      </c>
      <c r="E9678">
        <v>617100</v>
      </c>
      <c r="F9678" t="s">
        <v>24196</v>
      </c>
      <c r="G9678" s="7">
        <v>1145.73</v>
      </c>
    </row>
    <row r="9679" spans="1:7" x14ac:dyDescent="0.3">
      <c r="A9679" s="310">
        <v>3023313</v>
      </c>
      <c r="B9679" t="s">
        <v>24241</v>
      </c>
      <c r="C9679" t="s">
        <v>24242</v>
      </c>
      <c r="D9679" t="s">
        <v>373</v>
      </c>
      <c r="E9679">
        <v>615130</v>
      </c>
      <c r="F9679" t="s">
        <v>24196</v>
      </c>
      <c r="G9679" s="7">
        <v>-64.78</v>
      </c>
    </row>
    <row r="9680" spans="1:7" x14ac:dyDescent="0.3">
      <c r="A9680" s="310">
        <v>3023313</v>
      </c>
      <c r="B9680" t="s">
        <v>24241</v>
      </c>
      <c r="C9680" t="s">
        <v>24242</v>
      </c>
      <c r="D9680" t="s">
        <v>373</v>
      </c>
      <c r="E9680">
        <v>615130</v>
      </c>
      <c r="F9680" t="s">
        <v>24196</v>
      </c>
      <c r="G9680" s="7">
        <v>748.72</v>
      </c>
    </row>
    <row r="9681" spans="1:7" x14ac:dyDescent="0.3">
      <c r="A9681" s="310">
        <v>3023313</v>
      </c>
      <c r="B9681" t="s">
        <v>24241</v>
      </c>
      <c r="C9681" t="s">
        <v>24242</v>
      </c>
      <c r="D9681" t="s">
        <v>373</v>
      </c>
      <c r="E9681">
        <v>615130</v>
      </c>
      <c r="F9681" t="s">
        <v>24196</v>
      </c>
      <c r="G9681" s="7">
        <v>-76.819999999999993</v>
      </c>
    </row>
    <row r="9682" spans="1:7" x14ac:dyDescent="0.3">
      <c r="A9682" s="310">
        <v>3023313</v>
      </c>
      <c r="B9682" t="s">
        <v>24241</v>
      </c>
      <c r="C9682" t="s">
        <v>24242</v>
      </c>
      <c r="D9682" t="s">
        <v>372</v>
      </c>
      <c r="E9682">
        <v>615180</v>
      </c>
      <c r="F9682" t="s">
        <v>24196</v>
      </c>
      <c r="G9682" s="7">
        <v>135.75</v>
      </c>
    </row>
    <row r="9683" spans="1:7" x14ac:dyDescent="0.3">
      <c r="A9683" s="310">
        <v>3023313</v>
      </c>
      <c r="B9683" t="s">
        <v>24241</v>
      </c>
      <c r="C9683" t="s">
        <v>24242</v>
      </c>
      <c r="D9683" t="s">
        <v>373</v>
      </c>
      <c r="E9683">
        <v>615130</v>
      </c>
      <c r="F9683" t="s">
        <v>24196</v>
      </c>
      <c r="G9683" s="7">
        <v>2214.39</v>
      </c>
    </row>
    <row r="9684" spans="1:7" x14ac:dyDescent="0.3">
      <c r="A9684" s="310">
        <v>3023313</v>
      </c>
      <c r="B9684" t="s">
        <v>24241</v>
      </c>
      <c r="C9684" t="s">
        <v>24242</v>
      </c>
      <c r="D9684" t="s">
        <v>373</v>
      </c>
      <c r="E9684">
        <v>615130</v>
      </c>
      <c r="F9684" t="s">
        <v>24196</v>
      </c>
      <c r="G9684" s="7">
        <v>2214.39</v>
      </c>
    </row>
    <row r="9685" spans="1:7" x14ac:dyDescent="0.3">
      <c r="A9685" s="310">
        <v>3023313</v>
      </c>
      <c r="B9685" t="s">
        <v>24241</v>
      </c>
      <c r="C9685" t="s">
        <v>24242</v>
      </c>
      <c r="D9685" t="s">
        <v>373</v>
      </c>
      <c r="E9685">
        <v>615130</v>
      </c>
      <c r="F9685" t="s">
        <v>24196</v>
      </c>
      <c r="G9685" s="7">
        <v>121.53</v>
      </c>
    </row>
    <row r="9686" spans="1:7" x14ac:dyDescent="0.3">
      <c r="A9686" s="310">
        <v>3023313</v>
      </c>
      <c r="B9686" t="s">
        <v>24241</v>
      </c>
      <c r="C9686" t="s">
        <v>24242</v>
      </c>
      <c r="D9686" t="s">
        <v>371</v>
      </c>
      <c r="E9686">
        <v>617100</v>
      </c>
      <c r="F9686" t="s">
        <v>24196</v>
      </c>
      <c r="G9686" s="7">
        <v>661.74</v>
      </c>
    </row>
    <row r="9687" spans="1:7" x14ac:dyDescent="0.3">
      <c r="A9687" s="310">
        <v>3023313</v>
      </c>
      <c r="B9687" t="s">
        <v>24241</v>
      </c>
      <c r="C9687" t="s">
        <v>24242</v>
      </c>
      <c r="D9687" t="s">
        <v>373</v>
      </c>
      <c r="E9687">
        <v>615130</v>
      </c>
      <c r="F9687" t="s">
        <v>24196</v>
      </c>
      <c r="G9687" s="7">
        <v>-76.819999999999993</v>
      </c>
    </row>
    <row r="9688" spans="1:7" x14ac:dyDescent="0.3">
      <c r="A9688" s="310">
        <v>3023313</v>
      </c>
      <c r="B9688" t="s">
        <v>24241</v>
      </c>
      <c r="C9688" t="s">
        <v>24242</v>
      </c>
      <c r="D9688" t="s">
        <v>373</v>
      </c>
      <c r="E9688">
        <v>615130</v>
      </c>
      <c r="F9688" t="s">
        <v>24196</v>
      </c>
      <c r="G9688" s="7">
        <v>-64.78</v>
      </c>
    </row>
    <row r="9689" spans="1:7" x14ac:dyDescent="0.3">
      <c r="A9689" s="310">
        <v>3023313</v>
      </c>
      <c r="B9689" t="s">
        <v>24241</v>
      </c>
      <c r="C9689" t="s">
        <v>24242</v>
      </c>
      <c r="D9689" t="s">
        <v>373</v>
      </c>
      <c r="E9689">
        <v>615130</v>
      </c>
      <c r="F9689" t="s">
        <v>24196</v>
      </c>
      <c r="G9689" s="7">
        <v>2008.26</v>
      </c>
    </row>
    <row r="9690" spans="1:7" x14ac:dyDescent="0.3">
      <c r="A9690" s="310">
        <v>3023313</v>
      </c>
      <c r="B9690" t="s">
        <v>24241</v>
      </c>
      <c r="C9690" t="s">
        <v>24242</v>
      </c>
      <c r="D9690" t="s">
        <v>372</v>
      </c>
      <c r="E9690">
        <v>615180</v>
      </c>
      <c r="F9690" t="s">
        <v>24196</v>
      </c>
      <c r="G9690" s="7">
        <v>135.75</v>
      </c>
    </row>
    <row r="9691" spans="1:7" x14ac:dyDescent="0.3">
      <c r="A9691" s="310">
        <v>3023313</v>
      </c>
      <c r="B9691" t="s">
        <v>24241</v>
      </c>
      <c r="C9691" t="s">
        <v>24242</v>
      </c>
      <c r="D9691" t="s">
        <v>373</v>
      </c>
      <c r="E9691">
        <v>615130</v>
      </c>
      <c r="F9691" t="s">
        <v>24196</v>
      </c>
      <c r="G9691" s="7">
        <v>-76.819999999999993</v>
      </c>
    </row>
    <row r="9692" spans="1:7" x14ac:dyDescent="0.3">
      <c r="A9692" s="310">
        <v>3023313</v>
      </c>
      <c r="B9692" t="s">
        <v>24241</v>
      </c>
      <c r="C9692" t="s">
        <v>24242</v>
      </c>
      <c r="D9692" t="s">
        <v>371</v>
      </c>
      <c r="E9692">
        <v>616100</v>
      </c>
      <c r="F9692" t="s">
        <v>24196</v>
      </c>
      <c r="G9692" s="7">
        <v>586.47</v>
      </c>
    </row>
    <row r="9693" spans="1:7" x14ac:dyDescent="0.3">
      <c r="A9693" s="310">
        <v>3023313</v>
      </c>
      <c r="B9693" t="s">
        <v>24241</v>
      </c>
      <c r="C9693" t="s">
        <v>24242</v>
      </c>
      <c r="D9693" t="s">
        <v>373</v>
      </c>
      <c r="E9693">
        <v>615130</v>
      </c>
      <c r="F9693" t="s">
        <v>24196</v>
      </c>
      <c r="G9693" s="7">
        <v>-64.78</v>
      </c>
    </row>
    <row r="9694" spans="1:7" x14ac:dyDescent="0.3">
      <c r="A9694" s="310">
        <v>3023313</v>
      </c>
      <c r="B9694" t="s">
        <v>24241</v>
      </c>
      <c r="C9694" t="s">
        <v>24242</v>
      </c>
      <c r="D9694" t="s">
        <v>373</v>
      </c>
      <c r="E9694">
        <v>616160</v>
      </c>
      <c r="F9694" t="s">
        <v>24196</v>
      </c>
      <c r="G9694" s="7">
        <v>49.76</v>
      </c>
    </row>
    <row r="9695" spans="1:7" x14ac:dyDescent="0.3">
      <c r="A9695" s="310">
        <v>3023313</v>
      </c>
      <c r="B9695" t="s">
        <v>24241</v>
      </c>
      <c r="C9695" t="s">
        <v>24242</v>
      </c>
      <c r="D9695" t="s">
        <v>373</v>
      </c>
      <c r="E9695">
        <v>615130</v>
      </c>
      <c r="F9695" t="s">
        <v>24196</v>
      </c>
      <c r="G9695" s="7">
        <v>1581.71</v>
      </c>
    </row>
    <row r="9696" spans="1:7" x14ac:dyDescent="0.3">
      <c r="A9696" s="310">
        <v>3023313</v>
      </c>
      <c r="B9696" t="s">
        <v>24241</v>
      </c>
      <c r="C9696" t="s">
        <v>24242</v>
      </c>
      <c r="D9696" t="s">
        <v>377</v>
      </c>
      <c r="E9696">
        <v>611120</v>
      </c>
      <c r="F9696" t="s">
        <v>24196</v>
      </c>
      <c r="G9696" s="7">
        <v>14.37</v>
      </c>
    </row>
    <row r="9697" spans="1:7" x14ac:dyDescent="0.3">
      <c r="A9697" s="310">
        <v>3023313</v>
      </c>
      <c r="B9697" t="s">
        <v>24241</v>
      </c>
      <c r="C9697" t="s">
        <v>24242</v>
      </c>
      <c r="D9697" t="s">
        <v>373</v>
      </c>
      <c r="E9697">
        <v>615130</v>
      </c>
      <c r="F9697" t="s">
        <v>24196</v>
      </c>
      <c r="G9697" s="7">
        <v>-0.01</v>
      </c>
    </row>
    <row r="9698" spans="1:7" x14ac:dyDescent="0.3">
      <c r="A9698" s="310">
        <v>3023313</v>
      </c>
      <c r="B9698" t="s">
        <v>24241</v>
      </c>
      <c r="C9698" t="s">
        <v>24242</v>
      </c>
      <c r="D9698" t="s">
        <v>371</v>
      </c>
      <c r="E9698">
        <v>615100</v>
      </c>
      <c r="F9698" t="s">
        <v>24196</v>
      </c>
      <c r="G9698" s="7">
        <v>3360.08</v>
      </c>
    </row>
    <row r="9699" spans="1:7" x14ac:dyDescent="0.3">
      <c r="A9699" s="310">
        <v>3023313</v>
      </c>
      <c r="B9699" t="s">
        <v>24241</v>
      </c>
      <c r="C9699" t="s">
        <v>24242</v>
      </c>
      <c r="D9699" t="s">
        <v>373</v>
      </c>
      <c r="E9699">
        <v>615130</v>
      </c>
      <c r="F9699" t="s">
        <v>24196</v>
      </c>
      <c r="G9699" s="7">
        <v>-64.78</v>
      </c>
    </row>
    <row r="9700" spans="1:7" x14ac:dyDescent="0.3">
      <c r="A9700" s="310">
        <v>3023313</v>
      </c>
      <c r="B9700" t="s">
        <v>24241</v>
      </c>
      <c r="C9700" t="s">
        <v>24242</v>
      </c>
      <c r="D9700" t="s">
        <v>373</v>
      </c>
      <c r="E9700">
        <v>615130</v>
      </c>
      <c r="F9700" t="s">
        <v>24196</v>
      </c>
      <c r="G9700" s="7">
        <v>32.39</v>
      </c>
    </row>
    <row r="9701" spans="1:7" x14ac:dyDescent="0.3">
      <c r="A9701" s="310">
        <v>3023313</v>
      </c>
      <c r="B9701" t="s">
        <v>24241</v>
      </c>
      <c r="C9701" t="s">
        <v>24242</v>
      </c>
      <c r="D9701" t="s">
        <v>373</v>
      </c>
      <c r="E9701">
        <v>617150</v>
      </c>
      <c r="F9701" t="s">
        <v>24196</v>
      </c>
      <c r="G9701" s="7">
        <v>361.39</v>
      </c>
    </row>
    <row r="9702" spans="1:7" x14ac:dyDescent="0.3">
      <c r="A9702" s="310">
        <v>3023313</v>
      </c>
      <c r="B9702" t="s">
        <v>24241</v>
      </c>
      <c r="C9702" t="s">
        <v>24242</v>
      </c>
      <c r="D9702" t="s">
        <v>374</v>
      </c>
      <c r="E9702">
        <v>617120</v>
      </c>
      <c r="F9702" t="s">
        <v>24196</v>
      </c>
      <c r="G9702" s="7">
        <v>569.94000000000005</v>
      </c>
    </row>
    <row r="9703" spans="1:7" x14ac:dyDescent="0.3">
      <c r="A9703" s="310">
        <v>3023313</v>
      </c>
      <c r="B9703" t="s">
        <v>24241</v>
      </c>
      <c r="C9703" t="s">
        <v>24242</v>
      </c>
      <c r="D9703" t="s">
        <v>373</v>
      </c>
      <c r="E9703">
        <v>615130</v>
      </c>
      <c r="F9703" t="s">
        <v>24196</v>
      </c>
      <c r="G9703" s="7">
        <v>32.39</v>
      </c>
    </row>
    <row r="9704" spans="1:7" x14ac:dyDescent="0.3">
      <c r="A9704" s="310">
        <v>3023313</v>
      </c>
      <c r="B9704" t="s">
        <v>24241</v>
      </c>
      <c r="C9704" t="s">
        <v>24242</v>
      </c>
      <c r="D9704" t="s">
        <v>373</v>
      </c>
      <c r="E9704">
        <v>615130</v>
      </c>
      <c r="F9704" t="s">
        <v>24196</v>
      </c>
      <c r="G9704" s="7">
        <v>-76.819999999999993</v>
      </c>
    </row>
    <row r="9705" spans="1:7" x14ac:dyDescent="0.3">
      <c r="A9705" s="310">
        <v>3023313</v>
      </c>
      <c r="B9705" t="s">
        <v>24241</v>
      </c>
      <c r="C9705" t="s">
        <v>24242</v>
      </c>
      <c r="D9705" t="s">
        <v>373</v>
      </c>
      <c r="E9705">
        <v>615130</v>
      </c>
      <c r="F9705" t="s">
        <v>24196</v>
      </c>
      <c r="G9705" s="7">
        <v>1804.35</v>
      </c>
    </row>
    <row r="9706" spans="1:7" x14ac:dyDescent="0.3">
      <c r="A9706" s="310">
        <v>3023313</v>
      </c>
      <c r="B9706" t="s">
        <v>24241</v>
      </c>
      <c r="C9706" t="s">
        <v>24242</v>
      </c>
      <c r="D9706" t="s">
        <v>373</v>
      </c>
      <c r="E9706">
        <v>615130</v>
      </c>
      <c r="F9706" t="s">
        <v>24196</v>
      </c>
      <c r="G9706" s="7">
        <v>32.39</v>
      </c>
    </row>
    <row r="9707" spans="1:7" x14ac:dyDescent="0.3">
      <c r="A9707" s="310">
        <v>3023313</v>
      </c>
      <c r="B9707" t="s">
        <v>24241</v>
      </c>
      <c r="C9707" t="s">
        <v>24242</v>
      </c>
      <c r="D9707" t="s">
        <v>373</v>
      </c>
      <c r="E9707">
        <v>615130</v>
      </c>
      <c r="F9707" t="s">
        <v>24196</v>
      </c>
      <c r="G9707" s="7">
        <v>-64.78</v>
      </c>
    </row>
    <row r="9708" spans="1:7" x14ac:dyDescent="0.3">
      <c r="A9708" s="310">
        <v>3023313</v>
      </c>
      <c r="B9708" t="s">
        <v>24241</v>
      </c>
      <c r="C9708" t="s">
        <v>24242</v>
      </c>
      <c r="D9708" t="s">
        <v>372</v>
      </c>
      <c r="E9708">
        <v>615180</v>
      </c>
      <c r="F9708" t="s">
        <v>24196</v>
      </c>
      <c r="G9708" s="7">
        <v>135.75</v>
      </c>
    </row>
    <row r="9709" spans="1:7" x14ac:dyDescent="0.3">
      <c r="A9709" s="310">
        <v>3023313</v>
      </c>
      <c r="B9709" t="s">
        <v>24241</v>
      </c>
      <c r="C9709" t="s">
        <v>24242</v>
      </c>
      <c r="D9709" t="s">
        <v>371</v>
      </c>
      <c r="E9709">
        <v>615100</v>
      </c>
      <c r="F9709" t="s">
        <v>24196</v>
      </c>
      <c r="G9709" s="7">
        <v>278.47000000000003</v>
      </c>
    </row>
    <row r="9710" spans="1:7" x14ac:dyDescent="0.3">
      <c r="A9710" s="310">
        <v>3023313</v>
      </c>
      <c r="B9710" t="s">
        <v>24241</v>
      </c>
      <c r="C9710" t="s">
        <v>24242</v>
      </c>
      <c r="D9710" t="s">
        <v>373</v>
      </c>
      <c r="E9710">
        <v>615130</v>
      </c>
      <c r="F9710" t="s">
        <v>24196</v>
      </c>
      <c r="G9710" s="7">
        <v>0.01</v>
      </c>
    </row>
    <row r="9711" spans="1:7" x14ac:dyDescent="0.3">
      <c r="A9711" s="310">
        <v>3023313</v>
      </c>
      <c r="B9711" t="s">
        <v>24241</v>
      </c>
      <c r="C9711" t="s">
        <v>24242</v>
      </c>
      <c r="D9711" t="s">
        <v>373</v>
      </c>
      <c r="E9711">
        <v>615130</v>
      </c>
      <c r="F9711" t="s">
        <v>24196</v>
      </c>
      <c r="G9711" s="7">
        <v>-76.819999999999993</v>
      </c>
    </row>
    <row r="9712" spans="1:7" x14ac:dyDescent="0.3">
      <c r="A9712" s="310">
        <v>3023313</v>
      </c>
      <c r="B9712" t="s">
        <v>24241</v>
      </c>
      <c r="C9712" t="s">
        <v>24242</v>
      </c>
      <c r="D9712" t="s">
        <v>373</v>
      </c>
      <c r="E9712">
        <v>616160</v>
      </c>
      <c r="F9712" t="s">
        <v>24196</v>
      </c>
      <c r="G9712" s="7">
        <v>203.18</v>
      </c>
    </row>
    <row r="9713" spans="1:7" x14ac:dyDescent="0.3">
      <c r="A9713" s="310">
        <v>3023313</v>
      </c>
      <c r="B9713" t="s">
        <v>24241</v>
      </c>
      <c r="C9713" t="s">
        <v>24242</v>
      </c>
      <c r="D9713" t="s">
        <v>373</v>
      </c>
      <c r="E9713">
        <v>615130</v>
      </c>
      <c r="F9713" t="s">
        <v>24196</v>
      </c>
      <c r="G9713" s="7">
        <v>0.01</v>
      </c>
    </row>
    <row r="9714" spans="1:7" x14ac:dyDescent="0.3">
      <c r="A9714" s="310">
        <v>3023313</v>
      </c>
      <c r="B9714" t="s">
        <v>24241</v>
      </c>
      <c r="C9714" t="s">
        <v>24242</v>
      </c>
      <c r="D9714" t="s">
        <v>373</v>
      </c>
      <c r="E9714">
        <v>615130</v>
      </c>
      <c r="F9714" t="s">
        <v>24196</v>
      </c>
      <c r="G9714" s="7">
        <v>32.39</v>
      </c>
    </row>
    <row r="9715" spans="1:7" x14ac:dyDescent="0.3">
      <c r="A9715" s="310">
        <v>3023313</v>
      </c>
      <c r="B9715" t="s">
        <v>24241</v>
      </c>
      <c r="C9715" t="s">
        <v>24242</v>
      </c>
      <c r="D9715" t="s">
        <v>371</v>
      </c>
      <c r="E9715">
        <v>616100</v>
      </c>
      <c r="F9715" t="s">
        <v>24196</v>
      </c>
      <c r="G9715" s="7">
        <v>283.55</v>
      </c>
    </row>
    <row r="9716" spans="1:7" x14ac:dyDescent="0.3">
      <c r="A9716" s="310">
        <v>3023313</v>
      </c>
      <c r="B9716" t="s">
        <v>24241</v>
      </c>
      <c r="C9716" t="s">
        <v>24242</v>
      </c>
      <c r="D9716" t="s">
        <v>371</v>
      </c>
      <c r="E9716">
        <v>616100</v>
      </c>
      <c r="F9716" t="s">
        <v>24196</v>
      </c>
      <c r="G9716" s="7">
        <v>441.46</v>
      </c>
    </row>
    <row r="9717" spans="1:7" x14ac:dyDescent="0.3">
      <c r="A9717" s="310">
        <v>3023313</v>
      </c>
      <c r="B9717" t="s">
        <v>24241</v>
      </c>
      <c r="C9717" t="s">
        <v>24242</v>
      </c>
      <c r="D9717" t="s">
        <v>373</v>
      </c>
      <c r="E9717">
        <v>617150</v>
      </c>
      <c r="F9717" t="s">
        <v>24196</v>
      </c>
      <c r="G9717" s="7">
        <v>451.74</v>
      </c>
    </row>
    <row r="9718" spans="1:7" x14ac:dyDescent="0.3">
      <c r="A9718" s="310">
        <v>3023313</v>
      </c>
      <c r="B9718" t="s">
        <v>24241</v>
      </c>
      <c r="C9718" t="s">
        <v>24242</v>
      </c>
      <c r="D9718" t="s">
        <v>373</v>
      </c>
      <c r="E9718">
        <v>615130</v>
      </c>
      <c r="F9718" t="s">
        <v>24196</v>
      </c>
      <c r="G9718" s="7">
        <v>-64.78</v>
      </c>
    </row>
    <row r="9719" spans="1:7" x14ac:dyDescent="0.3">
      <c r="A9719" s="310">
        <v>3023313</v>
      </c>
      <c r="B9719" t="s">
        <v>24241</v>
      </c>
      <c r="C9719" t="s">
        <v>24242</v>
      </c>
      <c r="D9719" t="s">
        <v>371</v>
      </c>
      <c r="E9719">
        <v>616100</v>
      </c>
      <c r="F9719" t="s">
        <v>24196</v>
      </c>
      <c r="G9719" s="7">
        <v>536.67999999999995</v>
      </c>
    </row>
    <row r="9720" spans="1:7" x14ac:dyDescent="0.3">
      <c r="A9720" s="310">
        <v>3023313</v>
      </c>
      <c r="B9720" t="s">
        <v>24241</v>
      </c>
      <c r="C9720" t="s">
        <v>24242</v>
      </c>
      <c r="D9720" t="s">
        <v>373</v>
      </c>
      <c r="E9720">
        <v>615130</v>
      </c>
      <c r="F9720" t="s">
        <v>24196</v>
      </c>
      <c r="G9720" s="7">
        <v>-64.78</v>
      </c>
    </row>
    <row r="9721" spans="1:7" x14ac:dyDescent="0.3">
      <c r="A9721" s="310">
        <v>3023313</v>
      </c>
      <c r="B9721" t="s">
        <v>24241</v>
      </c>
      <c r="C9721" t="s">
        <v>24242</v>
      </c>
      <c r="D9721" t="s">
        <v>373</v>
      </c>
      <c r="E9721">
        <v>615130</v>
      </c>
      <c r="F9721" t="s">
        <v>24196</v>
      </c>
      <c r="G9721" s="7">
        <v>-76.819999999999993</v>
      </c>
    </row>
    <row r="9722" spans="1:7" x14ac:dyDescent="0.3">
      <c r="A9722" s="310">
        <v>3023313</v>
      </c>
      <c r="B9722" t="s">
        <v>24241</v>
      </c>
      <c r="C9722" t="s">
        <v>24242</v>
      </c>
      <c r="D9722" t="s">
        <v>373</v>
      </c>
      <c r="E9722">
        <v>615130</v>
      </c>
      <c r="F9722" t="s">
        <v>24196</v>
      </c>
      <c r="G9722" s="7">
        <v>-76.819999999999993</v>
      </c>
    </row>
    <row r="9723" spans="1:7" x14ac:dyDescent="0.3">
      <c r="A9723" s="310">
        <v>3023313</v>
      </c>
      <c r="B9723" t="s">
        <v>24241</v>
      </c>
      <c r="C9723" t="s">
        <v>24242</v>
      </c>
      <c r="D9723" t="s">
        <v>372</v>
      </c>
      <c r="E9723">
        <v>615180</v>
      </c>
      <c r="F9723" t="s">
        <v>24196</v>
      </c>
      <c r="G9723" s="7">
        <v>135.75</v>
      </c>
    </row>
    <row r="9724" spans="1:7" x14ac:dyDescent="0.3">
      <c r="A9724" s="310">
        <v>3023313</v>
      </c>
      <c r="B9724" t="s">
        <v>24241</v>
      </c>
      <c r="C9724" t="s">
        <v>24242</v>
      </c>
      <c r="D9724" t="s">
        <v>373</v>
      </c>
      <c r="E9724">
        <v>615130</v>
      </c>
      <c r="F9724" t="s">
        <v>24196</v>
      </c>
      <c r="G9724" s="7">
        <v>-76.819999999999993</v>
      </c>
    </row>
    <row r="9725" spans="1:7" x14ac:dyDescent="0.3">
      <c r="A9725" s="310">
        <v>3023313</v>
      </c>
      <c r="B9725" t="s">
        <v>24241</v>
      </c>
      <c r="C9725" t="s">
        <v>24242</v>
      </c>
      <c r="D9725" t="s">
        <v>377</v>
      </c>
      <c r="E9725">
        <v>611120</v>
      </c>
      <c r="F9725" t="s">
        <v>24196</v>
      </c>
      <c r="G9725" s="7">
        <v>28.6</v>
      </c>
    </row>
    <row r="9726" spans="1:7" x14ac:dyDescent="0.3">
      <c r="A9726" s="310">
        <v>3023313</v>
      </c>
      <c r="B9726" t="s">
        <v>24241</v>
      </c>
      <c r="C9726" t="s">
        <v>24242</v>
      </c>
      <c r="D9726" t="s">
        <v>373</v>
      </c>
      <c r="E9726">
        <v>616160</v>
      </c>
      <c r="F9726" t="s">
        <v>24196</v>
      </c>
      <c r="G9726" s="7">
        <v>203.18</v>
      </c>
    </row>
    <row r="9727" spans="1:7" x14ac:dyDescent="0.3">
      <c r="A9727" s="310">
        <v>3023313</v>
      </c>
      <c r="B9727" t="s">
        <v>24241</v>
      </c>
      <c r="C9727" t="s">
        <v>24242</v>
      </c>
      <c r="D9727" t="s">
        <v>373</v>
      </c>
      <c r="E9727">
        <v>616160</v>
      </c>
      <c r="F9727" t="s">
        <v>24196</v>
      </c>
      <c r="G9727" s="7">
        <v>269.61</v>
      </c>
    </row>
    <row r="9728" spans="1:7" x14ac:dyDescent="0.3">
      <c r="A9728" s="310">
        <v>3023313</v>
      </c>
      <c r="B9728" t="s">
        <v>24241</v>
      </c>
      <c r="C9728" t="s">
        <v>24242</v>
      </c>
      <c r="D9728" t="s">
        <v>373</v>
      </c>
      <c r="E9728">
        <v>615130</v>
      </c>
      <c r="F9728" t="s">
        <v>24196</v>
      </c>
      <c r="G9728" s="7">
        <v>-76.819999999999993</v>
      </c>
    </row>
    <row r="9729" spans="1:7" x14ac:dyDescent="0.3">
      <c r="A9729" s="310">
        <v>3023313</v>
      </c>
      <c r="B9729" t="s">
        <v>24241</v>
      </c>
      <c r="C9729" t="s">
        <v>24242</v>
      </c>
      <c r="D9729" t="s">
        <v>373</v>
      </c>
      <c r="E9729">
        <v>615130</v>
      </c>
      <c r="F9729" t="s">
        <v>24196</v>
      </c>
      <c r="G9729" s="7">
        <v>32.39</v>
      </c>
    </row>
    <row r="9730" spans="1:7" x14ac:dyDescent="0.3">
      <c r="A9730" s="310">
        <v>3023313</v>
      </c>
      <c r="B9730" t="s">
        <v>24241</v>
      </c>
      <c r="C9730" t="s">
        <v>24242</v>
      </c>
      <c r="D9730" t="s">
        <v>373</v>
      </c>
      <c r="E9730">
        <v>615130</v>
      </c>
      <c r="F9730" t="s">
        <v>24196</v>
      </c>
      <c r="G9730" s="7">
        <v>32.39</v>
      </c>
    </row>
    <row r="9731" spans="1:7" x14ac:dyDescent="0.3">
      <c r="A9731" s="310">
        <v>3023313</v>
      </c>
      <c r="B9731" t="s">
        <v>24241</v>
      </c>
      <c r="C9731" t="s">
        <v>24242</v>
      </c>
      <c r="D9731" t="s">
        <v>372</v>
      </c>
      <c r="E9731">
        <v>617140</v>
      </c>
      <c r="F9731" t="s">
        <v>24196</v>
      </c>
      <c r="G9731" s="7">
        <v>389.33</v>
      </c>
    </row>
    <row r="9732" spans="1:7" x14ac:dyDescent="0.3">
      <c r="A9732" s="310">
        <v>3023313</v>
      </c>
      <c r="B9732" t="s">
        <v>24241</v>
      </c>
      <c r="C9732" t="s">
        <v>24242</v>
      </c>
      <c r="D9732" t="s">
        <v>371</v>
      </c>
      <c r="E9732">
        <v>615100</v>
      </c>
      <c r="F9732" t="s">
        <v>24196</v>
      </c>
      <c r="G9732" s="7">
        <v>2130.12</v>
      </c>
    </row>
    <row r="9733" spans="1:7" x14ac:dyDescent="0.3">
      <c r="A9733" s="310">
        <v>3023313</v>
      </c>
      <c r="B9733" t="s">
        <v>24241</v>
      </c>
      <c r="C9733" t="s">
        <v>24242</v>
      </c>
      <c r="D9733" t="s">
        <v>371</v>
      </c>
      <c r="E9733">
        <v>615100</v>
      </c>
      <c r="F9733" t="s">
        <v>24196</v>
      </c>
      <c r="G9733" s="7">
        <v>282.58</v>
      </c>
    </row>
    <row r="9734" spans="1:7" x14ac:dyDescent="0.3">
      <c r="A9734" s="310">
        <v>3023313</v>
      </c>
      <c r="B9734" t="s">
        <v>24241</v>
      </c>
      <c r="C9734" t="s">
        <v>24242</v>
      </c>
      <c r="D9734" t="s">
        <v>373</v>
      </c>
      <c r="E9734">
        <v>615130</v>
      </c>
      <c r="F9734" t="s">
        <v>24196</v>
      </c>
      <c r="G9734" s="7">
        <v>-64.78</v>
      </c>
    </row>
    <row r="9735" spans="1:7" x14ac:dyDescent="0.3">
      <c r="A9735" s="310">
        <v>3023313</v>
      </c>
      <c r="B9735" t="s">
        <v>24241</v>
      </c>
      <c r="C9735" t="s">
        <v>24242</v>
      </c>
      <c r="D9735" t="s">
        <v>373</v>
      </c>
      <c r="E9735">
        <v>617150</v>
      </c>
      <c r="F9735" t="s">
        <v>24196</v>
      </c>
      <c r="G9735" s="7">
        <v>368.09</v>
      </c>
    </row>
    <row r="9736" spans="1:7" x14ac:dyDescent="0.3">
      <c r="A9736" s="310">
        <v>3023313</v>
      </c>
      <c r="B9736" t="s">
        <v>24241</v>
      </c>
      <c r="C9736" t="s">
        <v>24242</v>
      </c>
      <c r="D9736" t="s">
        <v>373</v>
      </c>
      <c r="E9736">
        <v>615130</v>
      </c>
      <c r="F9736" t="s">
        <v>24196</v>
      </c>
      <c r="G9736" s="7">
        <v>2214.39</v>
      </c>
    </row>
    <row r="9737" spans="1:7" x14ac:dyDescent="0.3">
      <c r="A9737" s="310">
        <v>3023313</v>
      </c>
      <c r="B9737" t="s">
        <v>24241</v>
      </c>
      <c r="C9737" t="s">
        <v>24242</v>
      </c>
      <c r="D9737" t="s">
        <v>373</v>
      </c>
      <c r="E9737">
        <v>615130</v>
      </c>
      <c r="F9737" t="s">
        <v>24196</v>
      </c>
      <c r="G9737" s="7">
        <v>-64.78</v>
      </c>
    </row>
    <row r="9738" spans="1:7" x14ac:dyDescent="0.3">
      <c r="A9738" s="310">
        <v>3023313</v>
      </c>
      <c r="B9738" t="s">
        <v>24241</v>
      </c>
      <c r="C9738" t="s">
        <v>24242</v>
      </c>
      <c r="D9738" t="s">
        <v>375</v>
      </c>
      <c r="E9738">
        <v>617130</v>
      </c>
      <c r="F9738" t="s">
        <v>24196</v>
      </c>
      <c r="G9738" s="7">
        <v>318.06</v>
      </c>
    </row>
    <row r="9739" spans="1:7" x14ac:dyDescent="0.3">
      <c r="A9739" s="310">
        <v>3023313</v>
      </c>
      <c r="B9739" t="s">
        <v>24241</v>
      </c>
      <c r="C9739" t="s">
        <v>24242</v>
      </c>
      <c r="D9739" t="s">
        <v>373</v>
      </c>
      <c r="E9739">
        <v>615130</v>
      </c>
      <c r="F9739" t="s">
        <v>24196</v>
      </c>
      <c r="G9739" s="7">
        <v>32.39</v>
      </c>
    </row>
    <row r="9740" spans="1:7" x14ac:dyDescent="0.3">
      <c r="A9740" s="310">
        <v>3023313</v>
      </c>
      <c r="B9740" t="s">
        <v>24241</v>
      </c>
      <c r="C9740" t="s">
        <v>24242</v>
      </c>
      <c r="D9740" t="s">
        <v>373</v>
      </c>
      <c r="E9740">
        <v>615130</v>
      </c>
      <c r="F9740" t="s">
        <v>24196</v>
      </c>
      <c r="G9740" s="7">
        <v>-76.819999999999993</v>
      </c>
    </row>
    <row r="9741" spans="1:7" x14ac:dyDescent="0.3">
      <c r="A9741" s="310">
        <v>3023313</v>
      </c>
      <c r="B9741" t="s">
        <v>24241</v>
      </c>
      <c r="C9741" t="s">
        <v>24242</v>
      </c>
      <c r="D9741" t="s">
        <v>373</v>
      </c>
      <c r="E9741">
        <v>615130</v>
      </c>
      <c r="F9741" t="s">
        <v>24196</v>
      </c>
      <c r="G9741" s="7">
        <v>32.39</v>
      </c>
    </row>
    <row r="9742" spans="1:7" x14ac:dyDescent="0.3">
      <c r="A9742" s="310">
        <v>3023313</v>
      </c>
      <c r="B9742" t="s">
        <v>24241</v>
      </c>
      <c r="C9742" t="s">
        <v>24242</v>
      </c>
      <c r="D9742" t="s">
        <v>371</v>
      </c>
      <c r="E9742">
        <v>615100</v>
      </c>
      <c r="F9742" t="s">
        <v>24196</v>
      </c>
      <c r="G9742" s="7">
        <v>5382.67</v>
      </c>
    </row>
    <row r="9743" spans="1:7" x14ac:dyDescent="0.3">
      <c r="A9743" s="310">
        <v>3023313</v>
      </c>
      <c r="B9743" t="s">
        <v>24241</v>
      </c>
      <c r="C9743" t="s">
        <v>24242</v>
      </c>
      <c r="D9743" t="s">
        <v>371</v>
      </c>
      <c r="E9743">
        <v>615100</v>
      </c>
      <c r="F9743" t="s">
        <v>24196</v>
      </c>
      <c r="G9743" s="7">
        <v>3360.08</v>
      </c>
    </row>
    <row r="9744" spans="1:7" x14ac:dyDescent="0.3">
      <c r="A9744" s="310">
        <v>3023313</v>
      </c>
      <c r="B9744" t="s">
        <v>24241</v>
      </c>
      <c r="C9744" t="s">
        <v>24242</v>
      </c>
      <c r="D9744" t="s">
        <v>373</v>
      </c>
      <c r="E9744">
        <v>615130</v>
      </c>
      <c r="F9744" t="s">
        <v>24196</v>
      </c>
      <c r="G9744" s="7">
        <v>32.39</v>
      </c>
    </row>
    <row r="9745" spans="1:7" x14ac:dyDescent="0.3">
      <c r="A9745" s="310">
        <v>3023313</v>
      </c>
      <c r="B9745" t="s">
        <v>24241</v>
      </c>
      <c r="C9745" t="s">
        <v>24242</v>
      </c>
      <c r="D9745" t="s">
        <v>373</v>
      </c>
      <c r="E9745">
        <v>615130</v>
      </c>
      <c r="F9745" t="s">
        <v>24196</v>
      </c>
      <c r="G9745" s="7">
        <v>-76.819999999999993</v>
      </c>
    </row>
    <row r="9746" spans="1:7" x14ac:dyDescent="0.3">
      <c r="A9746" s="310">
        <v>3023313</v>
      </c>
      <c r="B9746" t="s">
        <v>24241</v>
      </c>
      <c r="C9746" t="s">
        <v>24242</v>
      </c>
      <c r="D9746" t="s">
        <v>373</v>
      </c>
      <c r="E9746">
        <v>615130</v>
      </c>
      <c r="F9746" t="s">
        <v>24196</v>
      </c>
      <c r="G9746" s="7">
        <v>32.39</v>
      </c>
    </row>
    <row r="9747" spans="1:7" x14ac:dyDescent="0.3">
      <c r="A9747" s="310">
        <v>3023313</v>
      </c>
      <c r="B9747" t="s">
        <v>24241</v>
      </c>
      <c r="C9747" t="s">
        <v>24242</v>
      </c>
      <c r="D9747" t="s">
        <v>373</v>
      </c>
      <c r="E9747">
        <v>615130</v>
      </c>
      <c r="F9747" t="s">
        <v>24196</v>
      </c>
      <c r="G9747" s="7">
        <v>748.72</v>
      </c>
    </row>
    <row r="9748" spans="1:7" x14ac:dyDescent="0.3">
      <c r="A9748" s="310">
        <v>3023313</v>
      </c>
      <c r="B9748" t="s">
        <v>24241</v>
      </c>
      <c r="C9748" t="s">
        <v>24242</v>
      </c>
      <c r="D9748" t="s">
        <v>373</v>
      </c>
      <c r="E9748">
        <v>615130</v>
      </c>
      <c r="F9748" t="s">
        <v>24196</v>
      </c>
      <c r="G9748" s="7">
        <v>-64.78</v>
      </c>
    </row>
    <row r="9749" spans="1:7" x14ac:dyDescent="0.3">
      <c r="A9749" s="310">
        <v>3023313</v>
      </c>
      <c r="B9749" t="s">
        <v>24241</v>
      </c>
      <c r="C9749" t="s">
        <v>24242</v>
      </c>
      <c r="D9749" t="s">
        <v>373</v>
      </c>
      <c r="E9749">
        <v>615130</v>
      </c>
      <c r="F9749" t="s">
        <v>24196</v>
      </c>
      <c r="G9749" s="7">
        <v>1905.08</v>
      </c>
    </row>
    <row r="9750" spans="1:7" x14ac:dyDescent="0.3">
      <c r="A9750" s="310">
        <v>3023313</v>
      </c>
      <c r="B9750" t="s">
        <v>24241</v>
      </c>
      <c r="C9750" t="s">
        <v>24242</v>
      </c>
      <c r="D9750" t="s">
        <v>373</v>
      </c>
      <c r="E9750">
        <v>616160</v>
      </c>
      <c r="F9750" t="s">
        <v>24196</v>
      </c>
      <c r="G9750" s="7">
        <v>209.47</v>
      </c>
    </row>
    <row r="9751" spans="1:7" x14ac:dyDescent="0.3">
      <c r="A9751" s="310">
        <v>3023313</v>
      </c>
      <c r="B9751" t="s">
        <v>24241</v>
      </c>
      <c r="C9751" t="s">
        <v>24242</v>
      </c>
      <c r="D9751" t="s">
        <v>373</v>
      </c>
      <c r="E9751">
        <v>615130</v>
      </c>
      <c r="F9751" t="s">
        <v>24196</v>
      </c>
      <c r="G9751" s="7">
        <v>-0.01</v>
      </c>
    </row>
    <row r="9752" spans="1:7" x14ac:dyDescent="0.3">
      <c r="A9752" s="310">
        <v>3023313</v>
      </c>
      <c r="B9752" t="s">
        <v>24241</v>
      </c>
      <c r="C9752" t="s">
        <v>24242</v>
      </c>
      <c r="D9752" t="s">
        <v>373</v>
      </c>
      <c r="E9752">
        <v>615130</v>
      </c>
      <c r="F9752" t="s">
        <v>24196</v>
      </c>
      <c r="G9752" s="7">
        <v>243.06</v>
      </c>
    </row>
    <row r="9753" spans="1:7" x14ac:dyDescent="0.3">
      <c r="A9753" s="310">
        <v>3023313</v>
      </c>
      <c r="B9753" t="s">
        <v>24241</v>
      </c>
      <c r="C9753" t="s">
        <v>24242</v>
      </c>
      <c r="D9753" t="s">
        <v>373</v>
      </c>
      <c r="E9753">
        <v>616160</v>
      </c>
      <c r="F9753" t="s">
        <v>24196</v>
      </c>
      <c r="G9753" s="7">
        <v>269.61</v>
      </c>
    </row>
    <row r="9754" spans="1:7" x14ac:dyDescent="0.3">
      <c r="A9754" s="310">
        <v>3023313</v>
      </c>
      <c r="B9754" t="s">
        <v>24241</v>
      </c>
      <c r="C9754" t="s">
        <v>24242</v>
      </c>
      <c r="D9754" t="s">
        <v>373</v>
      </c>
      <c r="E9754">
        <v>615130</v>
      </c>
      <c r="F9754" t="s">
        <v>24196</v>
      </c>
      <c r="G9754" s="7">
        <v>32.39</v>
      </c>
    </row>
    <row r="9755" spans="1:7" x14ac:dyDescent="0.3">
      <c r="A9755" s="310">
        <v>3023313</v>
      </c>
      <c r="B9755" t="s">
        <v>24241</v>
      </c>
      <c r="C9755" t="s">
        <v>24242</v>
      </c>
      <c r="D9755" t="s">
        <v>373</v>
      </c>
      <c r="E9755">
        <v>615130</v>
      </c>
      <c r="F9755" t="s">
        <v>24196</v>
      </c>
      <c r="G9755" s="7">
        <v>-76.819999999999993</v>
      </c>
    </row>
    <row r="9756" spans="1:7" x14ac:dyDescent="0.3">
      <c r="A9756" s="310">
        <v>3023313</v>
      </c>
      <c r="B9756" t="s">
        <v>24241</v>
      </c>
      <c r="C9756" t="s">
        <v>24242</v>
      </c>
      <c r="D9756" t="s">
        <v>373</v>
      </c>
      <c r="E9756">
        <v>616160</v>
      </c>
      <c r="F9756" t="s">
        <v>24196</v>
      </c>
      <c r="G9756" s="7">
        <v>30.56</v>
      </c>
    </row>
    <row r="9757" spans="1:7" x14ac:dyDescent="0.3">
      <c r="A9757" s="310">
        <v>3023313</v>
      </c>
      <c r="B9757" t="s">
        <v>24241</v>
      </c>
      <c r="C9757" t="s">
        <v>24242</v>
      </c>
      <c r="D9757" t="s">
        <v>371</v>
      </c>
      <c r="E9757">
        <v>615100</v>
      </c>
      <c r="F9757" t="s">
        <v>24196</v>
      </c>
      <c r="G9757" s="7">
        <v>2953.08</v>
      </c>
    </row>
    <row r="9758" spans="1:7" x14ac:dyDescent="0.3">
      <c r="A9758" s="310">
        <v>3023313</v>
      </c>
      <c r="B9758" t="s">
        <v>24241</v>
      </c>
      <c r="C9758" t="s">
        <v>24242</v>
      </c>
      <c r="D9758" t="s">
        <v>373</v>
      </c>
      <c r="E9758">
        <v>615130</v>
      </c>
      <c r="F9758" t="s">
        <v>24196</v>
      </c>
      <c r="G9758" s="7">
        <v>-64.78</v>
      </c>
    </row>
    <row r="9759" spans="1:7" x14ac:dyDescent="0.3">
      <c r="A9759" s="310">
        <v>3023313</v>
      </c>
      <c r="B9759" t="s">
        <v>24241</v>
      </c>
      <c r="C9759" t="s">
        <v>24242</v>
      </c>
      <c r="D9759" t="s">
        <v>371</v>
      </c>
      <c r="E9759">
        <v>616100</v>
      </c>
      <c r="F9759" t="s">
        <v>24196</v>
      </c>
      <c r="G9759" s="7">
        <v>441.46</v>
      </c>
    </row>
    <row r="9760" spans="1:7" x14ac:dyDescent="0.3">
      <c r="A9760" s="310">
        <v>3023313</v>
      </c>
      <c r="B9760" t="s">
        <v>24241</v>
      </c>
      <c r="C9760" t="s">
        <v>24242</v>
      </c>
      <c r="D9760" t="s">
        <v>373</v>
      </c>
      <c r="E9760">
        <v>615130</v>
      </c>
      <c r="F9760" t="s">
        <v>24196</v>
      </c>
      <c r="G9760" s="7">
        <v>-76.819999999999993</v>
      </c>
    </row>
    <row r="9761" spans="1:7" x14ac:dyDescent="0.3">
      <c r="A9761" s="310">
        <v>3023313</v>
      </c>
      <c r="B9761" t="s">
        <v>24241</v>
      </c>
      <c r="C9761" t="s">
        <v>24242</v>
      </c>
      <c r="D9761" t="s">
        <v>373</v>
      </c>
      <c r="E9761">
        <v>617150</v>
      </c>
      <c r="F9761" t="s">
        <v>24196</v>
      </c>
      <c r="G9761" s="7">
        <v>49.58</v>
      </c>
    </row>
    <row r="9762" spans="1:7" x14ac:dyDescent="0.3">
      <c r="A9762" s="310">
        <v>3023313</v>
      </c>
      <c r="B9762" t="s">
        <v>24241</v>
      </c>
      <c r="C9762" t="s">
        <v>24242</v>
      </c>
      <c r="D9762" t="s">
        <v>373</v>
      </c>
      <c r="E9762">
        <v>615130</v>
      </c>
      <c r="F9762" t="s">
        <v>24196</v>
      </c>
      <c r="G9762" s="7">
        <v>-64.78</v>
      </c>
    </row>
    <row r="9763" spans="1:7" x14ac:dyDescent="0.3">
      <c r="A9763" s="310">
        <v>3023313</v>
      </c>
      <c r="B9763" t="s">
        <v>24241</v>
      </c>
      <c r="C9763" t="s">
        <v>24242</v>
      </c>
      <c r="D9763" t="s">
        <v>373</v>
      </c>
      <c r="E9763">
        <v>615130</v>
      </c>
      <c r="F9763" t="s">
        <v>24196</v>
      </c>
      <c r="G9763" s="7">
        <v>1771.51</v>
      </c>
    </row>
    <row r="9764" spans="1:7" x14ac:dyDescent="0.3">
      <c r="A9764" s="310">
        <v>3023313</v>
      </c>
      <c r="B9764" t="s">
        <v>24241</v>
      </c>
      <c r="C9764" t="s">
        <v>24242</v>
      </c>
      <c r="D9764" t="s">
        <v>373</v>
      </c>
      <c r="E9764">
        <v>615130</v>
      </c>
      <c r="F9764" t="s">
        <v>24196</v>
      </c>
      <c r="G9764" s="7">
        <v>-76.819999999999993</v>
      </c>
    </row>
    <row r="9765" spans="1:7" x14ac:dyDescent="0.3">
      <c r="A9765" s="310">
        <v>3023313</v>
      </c>
      <c r="B9765" t="s">
        <v>24241</v>
      </c>
      <c r="C9765" t="s">
        <v>24242</v>
      </c>
      <c r="D9765" t="s">
        <v>373</v>
      </c>
      <c r="E9765">
        <v>615130</v>
      </c>
      <c r="F9765" t="s">
        <v>24196</v>
      </c>
      <c r="G9765" s="7">
        <v>-64.78</v>
      </c>
    </row>
    <row r="9766" spans="1:7" x14ac:dyDescent="0.3">
      <c r="A9766" s="310">
        <v>3023313</v>
      </c>
      <c r="B9766" t="s">
        <v>24241</v>
      </c>
      <c r="C9766" t="s">
        <v>24242</v>
      </c>
      <c r="D9766" t="s">
        <v>373</v>
      </c>
      <c r="E9766">
        <v>617150</v>
      </c>
      <c r="F9766" t="s">
        <v>24196</v>
      </c>
      <c r="G9766" s="7">
        <v>451.74</v>
      </c>
    </row>
    <row r="9767" spans="1:7" x14ac:dyDescent="0.3">
      <c r="A9767" s="310">
        <v>3023313</v>
      </c>
      <c r="B9767" t="s">
        <v>24241</v>
      </c>
      <c r="C9767" t="s">
        <v>24242</v>
      </c>
      <c r="D9767" t="s">
        <v>371</v>
      </c>
      <c r="E9767">
        <v>617100</v>
      </c>
      <c r="F9767" t="s">
        <v>24196</v>
      </c>
      <c r="G9767" s="7">
        <v>963.67</v>
      </c>
    </row>
    <row r="9768" spans="1:7" x14ac:dyDescent="0.3">
      <c r="A9768" s="310">
        <v>3023313</v>
      </c>
      <c r="B9768" t="s">
        <v>24241</v>
      </c>
      <c r="C9768" t="s">
        <v>24242</v>
      </c>
      <c r="D9768" t="s">
        <v>373</v>
      </c>
      <c r="E9768">
        <v>616160</v>
      </c>
      <c r="F9768" t="s">
        <v>24196</v>
      </c>
      <c r="G9768" s="7">
        <v>269.61</v>
      </c>
    </row>
    <row r="9769" spans="1:7" x14ac:dyDescent="0.3">
      <c r="A9769" s="310">
        <v>3023313</v>
      </c>
      <c r="B9769" t="s">
        <v>24241</v>
      </c>
      <c r="C9769" t="s">
        <v>24242</v>
      </c>
      <c r="D9769" t="s">
        <v>373</v>
      </c>
      <c r="E9769">
        <v>615130</v>
      </c>
      <c r="F9769" t="s">
        <v>24196</v>
      </c>
      <c r="G9769" s="7">
        <v>2214.39</v>
      </c>
    </row>
    <row r="9770" spans="1:7" x14ac:dyDescent="0.3">
      <c r="A9770" s="310">
        <v>3023313</v>
      </c>
      <c r="B9770" t="s">
        <v>24241</v>
      </c>
      <c r="C9770" t="s">
        <v>24242</v>
      </c>
      <c r="D9770" t="s">
        <v>373</v>
      </c>
      <c r="E9770">
        <v>615130</v>
      </c>
      <c r="F9770" t="s">
        <v>24196</v>
      </c>
      <c r="G9770" s="7">
        <v>-76.819999999999993</v>
      </c>
    </row>
    <row r="9771" spans="1:7" x14ac:dyDescent="0.3">
      <c r="A9771" s="310">
        <v>3023313</v>
      </c>
      <c r="B9771" t="s">
        <v>24241</v>
      </c>
      <c r="C9771" t="s">
        <v>24242</v>
      </c>
      <c r="D9771" t="s">
        <v>373</v>
      </c>
      <c r="E9771">
        <v>615130</v>
      </c>
      <c r="F9771" t="s">
        <v>24196</v>
      </c>
      <c r="G9771" s="7">
        <v>-64.78</v>
      </c>
    </row>
    <row r="9772" spans="1:7" x14ac:dyDescent="0.3">
      <c r="A9772" s="310">
        <v>3023313</v>
      </c>
      <c r="B9772" t="s">
        <v>24241</v>
      </c>
      <c r="C9772" t="s">
        <v>24242</v>
      </c>
      <c r="D9772" t="s">
        <v>371</v>
      </c>
      <c r="E9772">
        <v>617100</v>
      </c>
      <c r="F9772" t="s">
        <v>24196</v>
      </c>
      <c r="G9772" s="7">
        <v>846.94</v>
      </c>
    </row>
    <row r="9773" spans="1:7" x14ac:dyDescent="0.3">
      <c r="A9773" s="310">
        <v>3023313</v>
      </c>
      <c r="B9773" t="s">
        <v>24241</v>
      </c>
      <c r="C9773" t="s">
        <v>24242</v>
      </c>
      <c r="D9773" t="s">
        <v>371</v>
      </c>
      <c r="E9773">
        <v>617100</v>
      </c>
      <c r="F9773" t="s">
        <v>24196</v>
      </c>
      <c r="G9773" s="7">
        <v>927.91</v>
      </c>
    </row>
    <row r="9774" spans="1:7" x14ac:dyDescent="0.3">
      <c r="A9774" s="310">
        <v>3023313</v>
      </c>
      <c r="B9774" t="s">
        <v>24241</v>
      </c>
      <c r="C9774" t="s">
        <v>24242</v>
      </c>
      <c r="D9774" t="s">
        <v>373</v>
      </c>
      <c r="E9774">
        <v>615130</v>
      </c>
      <c r="F9774" t="s">
        <v>24196</v>
      </c>
      <c r="G9774" s="7">
        <v>32.39</v>
      </c>
    </row>
    <row r="9775" spans="1:7" x14ac:dyDescent="0.3">
      <c r="A9775" s="310">
        <v>3023313</v>
      </c>
      <c r="B9775" t="s">
        <v>24241</v>
      </c>
      <c r="C9775" t="s">
        <v>24242</v>
      </c>
      <c r="D9775" t="s">
        <v>373</v>
      </c>
      <c r="E9775">
        <v>615130</v>
      </c>
      <c r="F9775" t="s">
        <v>24196</v>
      </c>
      <c r="G9775" s="7">
        <v>0.01</v>
      </c>
    </row>
    <row r="9776" spans="1:7" x14ac:dyDescent="0.3">
      <c r="A9776" s="310">
        <v>3023313</v>
      </c>
      <c r="B9776" t="s">
        <v>24241</v>
      </c>
      <c r="C9776" t="s">
        <v>24242</v>
      </c>
      <c r="D9776" t="s">
        <v>373</v>
      </c>
      <c r="E9776">
        <v>615130</v>
      </c>
      <c r="F9776" t="s">
        <v>24196</v>
      </c>
      <c r="G9776" s="7">
        <v>-64.78</v>
      </c>
    </row>
    <row r="9777" spans="1:7" x14ac:dyDescent="0.3">
      <c r="A9777" s="310">
        <v>3023313</v>
      </c>
      <c r="B9777" t="s">
        <v>24241</v>
      </c>
      <c r="C9777" t="s">
        <v>24242</v>
      </c>
      <c r="D9777" t="s">
        <v>371</v>
      </c>
      <c r="E9777">
        <v>615100</v>
      </c>
      <c r="F9777" t="s">
        <v>24196</v>
      </c>
      <c r="G9777" s="7">
        <v>282.58</v>
      </c>
    </row>
    <row r="9778" spans="1:7" x14ac:dyDescent="0.3">
      <c r="A9778" s="310">
        <v>3023313</v>
      </c>
      <c r="B9778" t="s">
        <v>24241</v>
      </c>
      <c r="C9778" t="s">
        <v>24242</v>
      </c>
      <c r="D9778" t="s">
        <v>373</v>
      </c>
      <c r="E9778">
        <v>616160</v>
      </c>
      <c r="F9778" t="s">
        <v>24196</v>
      </c>
      <c r="G9778" s="7">
        <v>277.27999999999997</v>
      </c>
    </row>
    <row r="9779" spans="1:7" x14ac:dyDescent="0.3">
      <c r="A9779" s="310">
        <v>3023313</v>
      </c>
      <c r="B9779" t="s">
        <v>24241</v>
      </c>
      <c r="C9779" t="s">
        <v>24242</v>
      </c>
      <c r="D9779" t="s">
        <v>372</v>
      </c>
      <c r="E9779">
        <v>615180</v>
      </c>
      <c r="F9779" t="s">
        <v>24196</v>
      </c>
      <c r="G9779" s="7">
        <v>135.75</v>
      </c>
    </row>
    <row r="9780" spans="1:7" x14ac:dyDescent="0.3">
      <c r="A9780" s="310">
        <v>3023313</v>
      </c>
      <c r="B9780" t="s">
        <v>24241</v>
      </c>
      <c r="C9780" t="s">
        <v>24242</v>
      </c>
      <c r="D9780" t="s">
        <v>371</v>
      </c>
      <c r="E9780">
        <v>616100</v>
      </c>
      <c r="F9780" t="s">
        <v>24196</v>
      </c>
      <c r="G9780" s="7">
        <v>607.46</v>
      </c>
    </row>
    <row r="9781" spans="1:7" x14ac:dyDescent="0.3">
      <c r="A9781" s="310">
        <v>3023313</v>
      </c>
      <c r="B9781" t="s">
        <v>24241</v>
      </c>
      <c r="C9781" t="s">
        <v>24242</v>
      </c>
      <c r="D9781" t="s">
        <v>377</v>
      </c>
      <c r="E9781">
        <v>611110</v>
      </c>
      <c r="F9781" t="s">
        <v>24196</v>
      </c>
      <c r="G9781" s="7">
        <v>607.65</v>
      </c>
    </row>
    <row r="9782" spans="1:7" x14ac:dyDescent="0.3">
      <c r="A9782" s="310">
        <v>3023313</v>
      </c>
      <c r="B9782" t="s">
        <v>24241</v>
      </c>
      <c r="C9782" t="s">
        <v>24242</v>
      </c>
      <c r="D9782" t="s">
        <v>373</v>
      </c>
      <c r="E9782">
        <v>615130</v>
      </c>
      <c r="F9782" t="s">
        <v>24196</v>
      </c>
      <c r="G9782" s="7">
        <v>-64.78</v>
      </c>
    </row>
    <row r="9783" spans="1:7" x14ac:dyDescent="0.3">
      <c r="A9783" s="310">
        <v>3023313</v>
      </c>
      <c r="B9783" t="s">
        <v>24241</v>
      </c>
      <c r="C9783" t="s">
        <v>24242</v>
      </c>
      <c r="D9783" t="s">
        <v>373</v>
      </c>
      <c r="E9783">
        <v>615130</v>
      </c>
      <c r="F9783" t="s">
        <v>24196</v>
      </c>
      <c r="G9783" s="7">
        <v>-64.78</v>
      </c>
    </row>
    <row r="9784" spans="1:7" x14ac:dyDescent="0.3">
      <c r="A9784" s="310">
        <v>3023313</v>
      </c>
      <c r="B9784" t="s">
        <v>24241</v>
      </c>
      <c r="C9784" t="s">
        <v>24242</v>
      </c>
      <c r="D9784" t="s">
        <v>371</v>
      </c>
      <c r="E9784">
        <v>617100</v>
      </c>
      <c r="F9784" t="s">
        <v>24196</v>
      </c>
      <c r="G9784" s="7">
        <v>1819.08</v>
      </c>
    </row>
    <row r="9785" spans="1:7" x14ac:dyDescent="0.3">
      <c r="A9785" s="310">
        <v>3023313</v>
      </c>
      <c r="B9785" t="s">
        <v>24241</v>
      </c>
      <c r="C9785" t="s">
        <v>24242</v>
      </c>
      <c r="D9785" t="s">
        <v>373</v>
      </c>
      <c r="E9785">
        <v>615130</v>
      </c>
      <c r="F9785" t="s">
        <v>24196</v>
      </c>
      <c r="G9785" s="7">
        <v>-0.01</v>
      </c>
    </row>
    <row r="9786" spans="1:7" x14ac:dyDescent="0.3">
      <c r="A9786" s="310">
        <v>3023313</v>
      </c>
      <c r="B9786" t="s">
        <v>24241</v>
      </c>
      <c r="C9786" t="s">
        <v>24242</v>
      </c>
      <c r="D9786" t="s">
        <v>373</v>
      </c>
      <c r="E9786">
        <v>615130</v>
      </c>
      <c r="F9786" t="s">
        <v>24196</v>
      </c>
      <c r="G9786" s="7">
        <v>-0.01</v>
      </c>
    </row>
    <row r="9787" spans="1:7" x14ac:dyDescent="0.3">
      <c r="A9787" s="310">
        <v>3023313</v>
      </c>
      <c r="B9787" t="s">
        <v>24241</v>
      </c>
      <c r="C9787" t="s">
        <v>24242</v>
      </c>
      <c r="D9787" t="s">
        <v>373</v>
      </c>
      <c r="E9787">
        <v>615130</v>
      </c>
      <c r="F9787" t="s">
        <v>24196</v>
      </c>
      <c r="G9787" s="7">
        <v>-0.01</v>
      </c>
    </row>
    <row r="9788" spans="1:7" x14ac:dyDescent="0.3">
      <c r="A9788" s="310">
        <v>3023313</v>
      </c>
      <c r="B9788" t="s">
        <v>24241</v>
      </c>
      <c r="C9788" t="s">
        <v>24242</v>
      </c>
      <c r="D9788" t="s">
        <v>373</v>
      </c>
      <c r="E9788">
        <v>616160</v>
      </c>
      <c r="F9788" t="s">
        <v>24196</v>
      </c>
      <c r="G9788" s="7">
        <v>15.28</v>
      </c>
    </row>
    <row r="9789" spans="1:7" x14ac:dyDescent="0.3">
      <c r="A9789" s="310">
        <v>3023313</v>
      </c>
      <c r="B9789" t="s">
        <v>24241</v>
      </c>
      <c r="C9789" t="s">
        <v>24242</v>
      </c>
      <c r="D9789" t="s">
        <v>373</v>
      </c>
      <c r="E9789">
        <v>615130</v>
      </c>
      <c r="F9789" t="s">
        <v>24196</v>
      </c>
      <c r="G9789" s="7">
        <v>2214.39</v>
      </c>
    </row>
    <row r="9790" spans="1:7" x14ac:dyDescent="0.3">
      <c r="A9790" s="310">
        <v>3023313</v>
      </c>
      <c r="B9790" t="s">
        <v>24241</v>
      </c>
      <c r="C9790" t="s">
        <v>24242</v>
      </c>
      <c r="D9790" t="s">
        <v>373</v>
      </c>
      <c r="E9790">
        <v>617150</v>
      </c>
      <c r="F9790" t="s">
        <v>24196</v>
      </c>
      <c r="G9790" s="7">
        <v>24.79</v>
      </c>
    </row>
    <row r="9791" spans="1:7" x14ac:dyDescent="0.3">
      <c r="A9791" s="310">
        <v>3023313</v>
      </c>
      <c r="B9791" t="s">
        <v>24241</v>
      </c>
      <c r="C9791" t="s">
        <v>24242</v>
      </c>
      <c r="D9791" t="s">
        <v>373</v>
      </c>
      <c r="E9791">
        <v>615130</v>
      </c>
      <c r="F9791" t="s">
        <v>24196</v>
      </c>
      <c r="G9791" s="7">
        <v>-0.01</v>
      </c>
    </row>
    <row r="9792" spans="1:7" x14ac:dyDescent="0.3">
      <c r="A9792" s="310">
        <v>3023313</v>
      </c>
      <c r="B9792" t="s">
        <v>24241</v>
      </c>
      <c r="C9792" t="s">
        <v>24242</v>
      </c>
      <c r="D9792" t="s">
        <v>375</v>
      </c>
      <c r="E9792">
        <v>617130</v>
      </c>
      <c r="F9792" t="s">
        <v>24196</v>
      </c>
      <c r="G9792" s="7">
        <v>243.65</v>
      </c>
    </row>
    <row r="9793" spans="1:7" x14ac:dyDescent="0.3">
      <c r="A9793" s="310">
        <v>3023313</v>
      </c>
      <c r="B9793" t="s">
        <v>24241</v>
      </c>
      <c r="C9793" t="s">
        <v>24242</v>
      </c>
      <c r="D9793" t="s">
        <v>373</v>
      </c>
      <c r="E9793">
        <v>617150</v>
      </c>
      <c r="F9793" t="s">
        <v>24196</v>
      </c>
      <c r="G9793" s="7">
        <v>369.95</v>
      </c>
    </row>
    <row r="9794" spans="1:7" x14ac:dyDescent="0.3">
      <c r="A9794" s="310">
        <v>3023313</v>
      </c>
      <c r="B9794" t="s">
        <v>24241</v>
      </c>
      <c r="C9794" t="s">
        <v>24242</v>
      </c>
      <c r="D9794" t="s">
        <v>373</v>
      </c>
      <c r="E9794">
        <v>615130</v>
      </c>
      <c r="F9794" t="s">
        <v>24196</v>
      </c>
      <c r="G9794" s="7">
        <v>-76.819999999999993</v>
      </c>
    </row>
    <row r="9795" spans="1:7" x14ac:dyDescent="0.3">
      <c r="A9795" s="310">
        <v>3023313</v>
      </c>
      <c r="B9795" t="s">
        <v>24241</v>
      </c>
      <c r="C9795" t="s">
        <v>24242</v>
      </c>
      <c r="D9795" t="s">
        <v>373</v>
      </c>
      <c r="E9795">
        <v>615130</v>
      </c>
      <c r="F9795" t="s">
        <v>24196</v>
      </c>
      <c r="G9795" s="7">
        <v>1494.53</v>
      </c>
    </row>
    <row r="9796" spans="1:7" x14ac:dyDescent="0.3">
      <c r="A9796" s="310">
        <v>3023313</v>
      </c>
      <c r="B9796" t="s">
        <v>24241</v>
      </c>
      <c r="C9796" t="s">
        <v>24242</v>
      </c>
      <c r="D9796" t="s">
        <v>371</v>
      </c>
      <c r="E9796">
        <v>615100</v>
      </c>
      <c r="F9796" t="s">
        <v>24196</v>
      </c>
      <c r="G9796" s="7">
        <v>3471.13</v>
      </c>
    </row>
    <row r="9797" spans="1:7" x14ac:dyDescent="0.3">
      <c r="A9797" s="310">
        <v>3023313</v>
      </c>
      <c r="B9797" t="s">
        <v>24241</v>
      </c>
      <c r="C9797" t="s">
        <v>24242</v>
      </c>
      <c r="D9797" t="s">
        <v>373</v>
      </c>
      <c r="E9797">
        <v>615130</v>
      </c>
      <c r="F9797" t="s">
        <v>24196</v>
      </c>
      <c r="G9797" s="7">
        <v>-76.819999999999993</v>
      </c>
    </row>
    <row r="9798" spans="1:7" x14ac:dyDescent="0.3">
      <c r="A9798" s="310">
        <v>3023313</v>
      </c>
      <c r="B9798" t="s">
        <v>24241</v>
      </c>
      <c r="C9798" t="s">
        <v>24242</v>
      </c>
      <c r="D9798" t="s">
        <v>374</v>
      </c>
      <c r="E9798">
        <v>616120</v>
      </c>
      <c r="F9798" t="s">
        <v>24196</v>
      </c>
      <c r="G9798" s="7">
        <v>356.52</v>
      </c>
    </row>
    <row r="9799" spans="1:7" x14ac:dyDescent="0.3">
      <c r="A9799" s="310">
        <v>3023313</v>
      </c>
      <c r="B9799" t="s">
        <v>24241</v>
      </c>
      <c r="C9799" t="s">
        <v>24242</v>
      </c>
      <c r="D9799" t="s">
        <v>371</v>
      </c>
      <c r="E9799">
        <v>617100</v>
      </c>
      <c r="F9799" t="s">
        <v>24196</v>
      </c>
      <c r="G9799" s="7">
        <v>870.27</v>
      </c>
    </row>
    <row r="9800" spans="1:7" x14ac:dyDescent="0.3">
      <c r="A9800" s="310">
        <v>3023313</v>
      </c>
      <c r="B9800" t="s">
        <v>24241</v>
      </c>
      <c r="C9800" t="s">
        <v>24242</v>
      </c>
      <c r="D9800" t="s">
        <v>373</v>
      </c>
      <c r="E9800">
        <v>615130</v>
      </c>
      <c r="F9800" t="s">
        <v>24196</v>
      </c>
      <c r="G9800" s="7">
        <v>-64.78</v>
      </c>
    </row>
    <row r="9801" spans="1:7" x14ac:dyDescent="0.3">
      <c r="A9801" s="310">
        <v>3023313</v>
      </c>
      <c r="B9801" t="s">
        <v>24241</v>
      </c>
      <c r="C9801" t="s">
        <v>24242</v>
      </c>
      <c r="D9801" t="s">
        <v>373</v>
      </c>
      <c r="E9801">
        <v>615130</v>
      </c>
      <c r="F9801" t="s">
        <v>24196</v>
      </c>
      <c r="G9801" s="7">
        <v>-64.78</v>
      </c>
    </row>
    <row r="9802" spans="1:7" x14ac:dyDescent="0.3">
      <c r="A9802" s="310">
        <v>3023313</v>
      </c>
      <c r="B9802" t="s">
        <v>24241</v>
      </c>
      <c r="C9802" t="s">
        <v>24242</v>
      </c>
      <c r="D9802" t="s">
        <v>373</v>
      </c>
      <c r="E9802">
        <v>615130</v>
      </c>
      <c r="F9802" t="s">
        <v>24196</v>
      </c>
      <c r="G9802" s="7">
        <v>-76.819999999999993</v>
      </c>
    </row>
    <row r="9803" spans="1:7" x14ac:dyDescent="0.3">
      <c r="A9803" s="310">
        <v>3023313</v>
      </c>
      <c r="B9803" t="s">
        <v>24241</v>
      </c>
      <c r="C9803" t="s">
        <v>24242</v>
      </c>
      <c r="D9803" t="s">
        <v>372</v>
      </c>
      <c r="E9803">
        <v>615180</v>
      </c>
      <c r="F9803" t="s">
        <v>24196</v>
      </c>
      <c r="G9803" s="7">
        <v>135.75</v>
      </c>
    </row>
    <row r="9804" spans="1:7" x14ac:dyDescent="0.3">
      <c r="A9804" s="310">
        <v>3023313</v>
      </c>
      <c r="B9804" t="s">
        <v>24241</v>
      </c>
      <c r="C9804" t="s">
        <v>24242</v>
      </c>
      <c r="D9804" t="s">
        <v>371</v>
      </c>
      <c r="E9804">
        <v>616100</v>
      </c>
      <c r="F9804" t="s">
        <v>24196</v>
      </c>
      <c r="G9804" s="7">
        <v>392.61</v>
      </c>
    </row>
    <row r="9805" spans="1:7" x14ac:dyDescent="0.3">
      <c r="A9805" s="310">
        <v>3023313</v>
      </c>
      <c r="B9805" t="s">
        <v>24241</v>
      </c>
      <c r="C9805" t="s">
        <v>24242</v>
      </c>
      <c r="D9805" t="s">
        <v>373</v>
      </c>
      <c r="E9805">
        <v>615130</v>
      </c>
      <c r="F9805" t="s">
        <v>24196</v>
      </c>
      <c r="G9805" s="7">
        <v>0.01</v>
      </c>
    </row>
    <row r="9806" spans="1:7" x14ac:dyDescent="0.3">
      <c r="A9806" s="310">
        <v>3023313</v>
      </c>
      <c r="B9806" t="s">
        <v>24241</v>
      </c>
      <c r="C9806" t="s">
        <v>24242</v>
      </c>
      <c r="D9806" t="s">
        <v>371</v>
      </c>
      <c r="E9806">
        <v>615100</v>
      </c>
      <c r="F9806" t="s">
        <v>24196</v>
      </c>
      <c r="G9806" s="7">
        <v>245.27</v>
      </c>
    </row>
    <row r="9807" spans="1:7" x14ac:dyDescent="0.3">
      <c r="A9807" s="310">
        <v>3023313</v>
      </c>
      <c r="B9807" t="s">
        <v>24241</v>
      </c>
      <c r="C9807" t="s">
        <v>24242</v>
      </c>
      <c r="D9807" t="s">
        <v>371</v>
      </c>
      <c r="E9807">
        <v>617100</v>
      </c>
      <c r="F9807" t="s">
        <v>24196</v>
      </c>
      <c r="G9807" s="7">
        <v>963.67</v>
      </c>
    </row>
    <row r="9808" spans="1:7" x14ac:dyDescent="0.3">
      <c r="A9808" s="310">
        <v>3023313</v>
      </c>
      <c r="B9808" t="s">
        <v>24241</v>
      </c>
      <c r="C9808" t="s">
        <v>24242</v>
      </c>
      <c r="D9808" t="s">
        <v>373</v>
      </c>
      <c r="E9808">
        <v>615130</v>
      </c>
      <c r="F9808" t="s">
        <v>24196</v>
      </c>
      <c r="G9808" s="7">
        <v>-64.78</v>
      </c>
    </row>
    <row r="9809" spans="1:7" x14ac:dyDescent="0.3">
      <c r="A9809" s="310">
        <v>3023313</v>
      </c>
      <c r="B9809" t="s">
        <v>24241</v>
      </c>
      <c r="C9809" t="s">
        <v>24242</v>
      </c>
      <c r="D9809" t="s">
        <v>373</v>
      </c>
      <c r="E9809">
        <v>615130</v>
      </c>
      <c r="F9809" t="s">
        <v>24196</v>
      </c>
      <c r="G9809" s="7">
        <v>0.01</v>
      </c>
    </row>
    <row r="9810" spans="1:7" x14ac:dyDescent="0.3">
      <c r="A9810" s="310">
        <v>3023313</v>
      </c>
      <c r="B9810" t="s">
        <v>24241</v>
      </c>
      <c r="C9810" t="s">
        <v>24242</v>
      </c>
      <c r="D9810" t="s">
        <v>373</v>
      </c>
      <c r="E9810">
        <v>615130</v>
      </c>
      <c r="F9810" t="s">
        <v>24196</v>
      </c>
      <c r="G9810" s="7">
        <v>1771.51</v>
      </c>
    </row>
    <row r="9811" spans="1:7" x14ac:dyDescent="0.3">
      <c r="A9811" s="310">
        <v>3023313</v>
      </c>
      <c r="B9811" t="s">
        <v>24241</v>
      </c>
      <c r="C9811" t="s">
        <v>24242</v>
      </c>
      <c r="D9811" t="s">
        <v>371</v>
      </c>
      <c r="E9811">
        <v>616100</v>
      </c>
      <c r="F9811" t="s">
        <v>24196</v>
      </c>
      <c r="G9811" s="7">
        <v>380.41</v>
      </c>
    </row>
    <row r="9812" spans="1:7" x14ac:dyDescent="0.3">
      <c r="A9812" s="310">
        <v>3023313</v>
      </c>
      <c r="B9812" t="s">
        <v>24241</v>
      </c>
      <c r="C9812" t="s">
        <v>24242</v>
      </c>
      <c r="D9812" t="s">
        <v>375</v>
      </c>
      <c r="E9812">
        <v>615140</v>
      </c>
      <c r="F9812" t="s">
        <v>24196</v>
      </c>
      <c r="G9812" s="7">
        <v>1712.27</v>
      </c>
    </row>
    <row r="9813" spans="1:7" x14ac:dyDescent="0.3">
      <c r="A9813" s="310">
        <v>3023313</v>
      </c>
      <c r="B9813" t="s">
        <v>24241</v>
      </c>
      <c r="C9813" t="s">
        <v>24242</v>
      </c>
      <c r="D9813" t="s">
        <v>371</v>
      </c>
      <c r="E9813">
        <v>616100</v>
      </c>
      <c r="F9813" t="s">
        <v>24196</v>
      </c>
      <c r="G9813" s="7">
        <v>744.85</v>
      </c>
    </row>
    <row r="9814" spans="1:7" x14ac:dyDescent="0.3">
      <c r="A9814" s="310">
        <v>3023313</v>
      </c>
      <c r="B9814" t="s">
        <v>24241</v>
      </c>
      <c r="C9814" t="s">
        <v>24242</v>
      </c>
      <c r="D9814" t="s">
        <v>373</v>
      </c>
      <c r="E9814">
        <v>615130</v>
      </c>
      <c r="F9814" t="s">
        <v>24196</v>
      </c>
      <c r="G9814" s="7">
        <v>32.39</v>
      </c>
    </row>
    <row r="9815" spans="1:7" x14ac:dyDescent="0.3">
      <c r="A9815" s="310">
        <v>3023313</v>
      </c>
      <c r="B9815" t="s">
        <v>24241</v>
      </c>
      <c r="C9815" t="s">
        <v>24242</v>
      </c>
      <c r="D9815" t="s">
        <v>373</v>
      </c>
      <c r="E9815">
        <v>615130</v>
      </c>
      <c r="F9815" t="s">
        <v>24196</v>
      </c>
      <c r="G9815" s="7">
        <v>231.77</v>
      </c>
    </row>
    <row r="9816" spans="1:7" x14ac:dyDescent="0.3">
      <c r="A9816" s="310">
        <v>3023313</v>
      </c>
      <c r="B9816" t="s">
        <v>24241</v>
      </c>
      <c r="C9816" t="s">
        <v>24242</v>
      </c>
      <c r="D9816" t="s">
        <v>373</v>
      </c>
      <c r="E9816">
        <v>615130</v>
      </c>
      <c r="F9816" t="s">
        <v>24196</v>
      </c>
      <c r="G9816" s="7">
        <v>-64.78</v>
      </c>
    </row>
    <row r="9817" spans="1:7" x14ac:dyDescent="0.3">
      <c r="A9817" s="310">
        <v>3023313</v>
      </c>
      <c r="B9817" t="s">
        <v>24241</v>
      </c>
      <c r="C9817" t="s">
        <v>24242</v>
      </c>
      <c r="D9817" t="s">
        <v>373</v>
      </c>
      <c r="E9817">
        <v>615130</v>
      </c>
      <c r="F9817" t="s">
        <v>24196</v>
      </c>
      <c r="G9817" s="7">
        <v>-688.82</v>
      </c>
    </row>
    <row r="9818" spans="1:7" x14ac:dyDescent="0.3">
      <c r="A9818" s="310">
        <v>3023313</v>
      </c>
      <c r="B9818" t="s">
        <v>24241</v>
      </c>
      <c r="C9818" t="s">
        <v>24242</v>
      </c>
      <c r="D9818" t="s">
        <v>373</v>
      </c>
      <c r="E9818">
        <v>617150</v>
      </c>
      <c r="F9818" t="s">
        <v>24196</v>
      </c>
      <c r="G9818" s="7">
        <v>451.74</v>
      </c>
    </row>
    <row r="9819" spans="1:7" x14ac:dyDescent="0.3">
      <c r="A9819" s="310">
        <v>3023313</v>
      </c>
      <c r="B9819" t="s">
        <v>24241</v>
      </c>
      <c r="C9819" t="s">
        <v>24242</v>
      </c>
      <c r="D9819" t="s">
        <v>373</v>
      </c>
      <c r="E9819">
        <v>616160</v>
      </c>
      <c r="F9819" t="s">
        <v>24196</v>
      </c>
      <c r="G9819" s="7">
        <v>208.1</v>
      </c>
    </row>
    <row r="9820" spans="1:7" x14ac:dyDescent="0.3">
      <c r="A9820" s="310">
        <v>3023313</v>
      </c>
      <c r="B9820" t="s">
        <v>24241</v>
      </c>
      <c r="C9820" t="s">
        <v>24242</v>
      </c>
      <c r="D9820" t="s">
        <v>373</v>
      </c>
      <c r="E9820">
        <v>615130</v>
      </c>
      <c r="F9820" t="s">
        <v>24196</v>
      </c>
      <c r="G9820" s="7">
        <v>-64.78</v>
      </c>
    </row>
    <row r="9821" spans="1:7" x14ac:dyDescent="0.3">
      <c r="A9821" s="310">
        <v>3023313</v>
      </c>
      <c r="B9821" t="s">
        <v>24241</v>
      </c>
      <c r="C9821" t="s">
        <v>24242</v>
      </c>
      <c r="D9821" t="s">
        <v>373</v>
      </c>
      <c r="E9821">
        <v>615130</v>
      </c>
      <c r="F9821" t="s">
        <v>24196</v>
      </c>
      <c r="G9821" s="7">
        <v>-64.78</v>
      </c>
    </row>
    <row r="9822" spans="1:7" x14ac:dyDescent="0.3">
      <c r="A9822" s="310">
        <v>3023313</v>
      </c>
      <c r="B9822" t="s">
        <v>24241</v>
      </c>
      <c r="C9822" t="s">
        <v>24242</v>
      </c>
      <c r="D9822" t="s">
        <v>377</v>
      </c>
      <c r="E9822">
        <v>611130</v>
      </c>
      <c r="F9822" t="s">
        <v>24196</v>
      </c>
      <c r="G9822" s="7">
        <v>23.42</v>
      </c>
    </row>
    <row r="9823" spans="1:7" x14ac:dyDescent="0.3">
      <c r="A9823" s="310">
        <v>3023313</v>
      </c>
      <c r="B9823" t="s">
        <v>24241</v>
      </c>
      <c r="C9823" t="s">
        <v>24242</v>
      </c>
      <c r="D9823" t="s">
        <v>372</v>
      </c>
      <c r="E9823">
        <v>615180</v>
      </c>
      <c r="F9823" t="s">
        <v>24196</v>
      </c>
      <c r="G9823" s="7">
        <v>135.75</v>
      </c>
    </row>
    <row r="9824" spans="1:7" x14ac:dyDescent="0.3">
      <c r="A9824" s="310">
        <v>3023313</v>
      </c>
      <c r="B9824" t="s">
        <v>24241</v>
      </c>
      <c r="C9824" t="s">
        <v>24242</v>
      </c>
      <c r="D9824" t="s">
        <v>374</v>
      </c>
      <c r="E9824">
        <v>615120</v>
      </c>
      <c r="F9824" t="s">
        <v>24196</v>
      </c>
      <c r="G9824" s="7">
        <v>2793.83</v>
      </c>
    </row>
    <row r="9825" spans="1:7" x14ac:dyDescent="0.3">
      <c r="A9825" s="310">
        <v>3023313</v>
      </c>
      <c r="B9825" t="s">
        <v>24241</v>
      </c>
      <c r="C9825" t="s">
        <v>24242</v>
      </c>
      <c r="D9825" t="s">
        <v>373</v>
      </c>
      <c r="E9825">
        <v>615130</v>
      </c>
      <c r="F9825" t="s">
        <v>24196</v>
      </c>
      <c r="G9825" s="7">
        <v>32.39</v>
      </c>
    </row>
    <row r="9826" spans="1:7" x14ac:dyDescent="0.3">
      <c r="A9826" s="310">
        <v>3023313</v>
      </c>
      <c r="B9826" t="s">
        <v>24241</v>
      </c>
      <c r="C9826" t="s">
        <v>24242</v>
      </c>
      <c r="D9826" t="s">
        <v>373</v>
      </c>
      <c r="E9826">
        <v>615130</v>
      </c>
      <c r="F9826" t="s">
        <v>24196</v>
      </c>
      <c r="G9826" s="7">
        <v>32.39</v>
      </c>
    </row>
    <row r="9827" spans="1:7" x14ac:dyDescent="0.3">
      <c r="A9827" s="310">
        <v>3023313</v>
      </c>
      <c r="B9827" t="s">
        <v>24241</v>
      </c>
      <c r="C9827" t="s">
        <v>24242</v>
      </c>
      <c r="D9827" t="s">
        <v>373</v>
      </c>
      <c r="E9827">
        <v>615130</v>
      </c>
      <c r="F9827" t="s">
        <v>24196</v>
      </c>
      <c r="G9827" s="7">
        <v>0.01</v>
      </c>
    </row>
    <row r="9828" spans="1:7" x14ac:dyDescent="0.3">
      <c r="A9828" s="310">
        <v>3023313</v>
      </c>
      <c r="B9828" t="s">
        <v>24241</v>
      </c>
      <c r="C9828" t="s">
        <v>24242</v>
      </c>
      <c r="D9828" t="s">
        <v>373</v>
      </c>
      <c r="E9828">
        <v>616160</v>
      </c>
      <c r="F9828" t="s">
        <v>24196</v>
      </c>
      <c r="G9828" s="7">
        <v>137.21</v>
      </c>
    </row>
    <row r="9829" spans="1:7" x14ac:dyDescent="0.3">
      <c r="A9829" s="310">
        <v>3023313</v>
      </c>
      <c r="B9829" t="s">
        <v>24241</v>
      </c>
      <c r="C9829" t="s">
        <v>24242</v>
      </c>
      <c r="D9829" t="s">
        <v>373</v>
      </c>
      <c r="E9829">
        <v>615130</v>
      </c>
      <c r="F9829" t="s">
        <v>24196</v>
      </c>
      <c r="G9829" s="7">
        <v>-64.78</v>
      </c>
    </row>
    <row r="9830" spans="1:7" x14ac:dyDescent="0.3">
      <c r="A9830" s="310">
        <v>3023313</v>
      </c>
      <c r="B9830" t="s">
        <v>24241</v>
      </c>
      <c r="C9830" t="s">
        <v>24242</v>
      </c>
      <c r="D9830" t="s">
        <v>373</v>
      </c>
      <c r="E9830">
        <v>615130</v>
      </c>
      <c r="F9830" t="s">
        <v>24196</v>
      </c>
      <c r="G9830" s="7">
        <v>-0.01</v>
      </c>
    </row>
    <row r="9831" spans="1:7" x14ac:dyDescent="0.3">
      <c r="A9831" s="310">
        <v>3023313</v>
      </c>
      <c r="B9831" t="s">
        <v>24241</v>
      </c>
      <c r="C9831" t="s">
        <v>24242</v>
      </c>
      <c r="D9831" t="s">
        <v>373</v>
      </c>
      <c r="E9831">
        <v>617150</v>
      </c>
      <c r="F9831" t="s">
        <v>24196</v>
      </c>
      <c r="G9831" s="7">
        <v>451.74</v>
      </c>
    </row>
    <row r="9832" spans="1:7" x14ac:dyDescent="0.3">
      <c r="A9832" s="310">
        <v>3023313</v>
      </c>
      <c r="B9832" t="s">
        <v>24241</v>
      </c>
      <c r="C9832" t="s">
        <v>24242</v>
      </c>
      <c r="D9832" t="s">
        <v>373</v>
      </c>
      <c r="E9832">
        <v>615130</v>
      </c>
      <c r="F9832" t="s">
        <v>24196</v>
      </c>
      <c r="G9832" s="7">
        <v>-64.78</v>
      </c>
    </row>
    <row r="9833" spans="1:7" x14ac:dyDescent="0.3">
      <c r="A9833" s="310">
        <v>3023313</v>
      </c>
      <c r="B9833" t="s">
        <v>24241</v>
      </c>
      <c r="C9833" t="s">
        <v>24242</v>
      </c>
      <c r="D9833" t="s">
        <v>373</v>
      </c>
      <c r="E9833">
        <v>615130</v>
      </c>
      <c r="F9833" t="s">
        <v>24196</v>
      </c>
      <c r="G9833" s="7">
        <v>-76.819999999999993</v>
      </c>
    </row>
    <row r="9834" spans="1:7" x14ac:dyDescent="0.3">
      <c r="A9834" s="310">
        <v>3023313</v>
      </c>
      <c r="B9834" t="s">
        <v>24241</v>
      </c>
      <c r="C9834" t="s">
        <v>24242</v>
      </c>
      <c r="D9834" t="s">
        <v>373</v>
      </c>
      <c r="E9834">
        <v>617150</v>
      </c>
      <c r="F9834" t="s">
        <v>24196</v>
      </c>
      <c r="G9834" s="7">
        <v>388.64</v>
      </c>
    </row>
    <row r="9835" spans="1:7" x14ac:dyDescent="0.3">
      <c r="A9835" s="310">
        <v>3023313</v>
      </c>
      <c r="B9835" t="s">
        <v>24241</v>
      </c>
      <c r="C9835" t="s">
        <v>24242</v>
      </c>
      <c r="D9835" t="s">
        <v>373</v>
      </c>
      <c r="E9835">
        <v>615130</v>
      </c>
      <c r="F9835" t="s">
        <v>24196</v>
      </c>
      <c r="G9835" s="7">
        <v>0.01</v>
      </c>
    </row>
    <row r="9836" spans="1:7" x14ac:dyDescent="0.3">
      <c r="A9836" s="310">
        <v>3023313</v>
      </c>
      <c r="B9836" t="s">
        <v>24241</v>
      </c>
      <c r="C9836" t="s">
        <v>24242</v>
      </c>
      <c r="D9836" t="s">
        <v>372</v>
      </c>
      <c r="E9836">
        <v>616150</v>
      </c>
      <c r="F9836" t="s">
        <v>24196</v>
      </c>
      <c r="G9836" s="7">
        <v>141.07</v>
      </c>
    </row>
    <row r="9837" spans="1:7" x14ac:dyDescent="0.3">
      <c r="A9837" s="310">
        <v>3023313</v>
      </c>
      <c r="B9837" t="s">
        <v>24241</v>
      </c>
      <c r="C9837" t="s">
        <v>24242</v>
      </c>
      <c r="D9837" t="s">
        <v>373</v>
      </c>
      <c r="E9837">
        <v>615130</v>
      </c>
      <c r="F9837" t="s">
        <v>24196</v>
      </c>
      <c r="G9837" s="7">
        <v>-0.01</v>
      </c>
    </row>
    <row r="9838" spans="1:7" x14ac:dyDescent="0.3">
      <c r="A9838" s="310">
        <v>3023313</v>
      </c>
      <c r="B9838" t="s">
        <v>24241</v>
      </c>
      <c r="C9838" t="s">
        <v>24242</v>
      </c>
      <c r="D9838" t="s">
        <v>377</v>
      </c>
      <c r="E9838">
        <v>611110</v>
      </c>
      <c r="F9838" t="s">
        <v>24196</v>
      </c>
      <c r="G9838" s="7">
        <v>114.78</v>
      </c>
    </row>
    <row r="9839" spans="1:7" x14ac:dyDescent="0.3">
      <c r="A9839" s="310">
        <v>3023313</v>
      </c>
      <c r="B9839" t="s">
        <v>24241</v>
      </c>
      <c r="C9839" t="s">
        <v>24242</v>
      </c>
      <c r="D9839" t="s">
        <v>371</v>
      </c>
      <c r="E9839">
        <v>615100</v>
      </c>
      <c r="F9839" t="s">
        <v>24196</v>
      </c>
      <c r="G9839" s="7">
        <v>177.21</v>
      </c>
    </row>
    <row r="9840" spans="1:7" x14ac:dyDescent="0.3">
      <c r="A9840" s="310">
        <v>3023313</v>
      </c>
      <c r="B9840" t="s">
        <v>24241</v>
      </c>
      <c r="C9840" t="s">
        <v>24242</v>
      </c>
      <c r="D9840" t="s">
        <v>373</v>
      </c>
      <c r="E9840">
        <v>615130</v>
      </c>
      <c r="F9840" t="s">
        <v>24196</v>
      </c>
      <c r="G9840" s="7">
        <v>-64.78</v>
      </c>
    </row>
    <row r="9841" spans="1:7" x14ac:dyDescent="0.3">
      <c r="A9841" s="310">
        <v>3023313</v>
      </c>
      <c r="B9841" t="s">
        <v>24241</v>
      </c>
      <c r="C9841" t="s">
        <v>24242</v>
      </c>
      <c r="D9841" t="s">
        <v>371</v>
      </c>
      <c r="E9841">
        <v>617100</v>
      </c>
      <c r="F9841" t="s">
        <v>24196</v>
      </c>
      <c r="G9841" s="7">
        <v>1543.75</v>
      </c>
    </row>
    <row r="9842" spans="1:7" x14ac:dyDescent="0.3">
      <c r="A9842" s="310">
        <v>3023313</v>
      </c>
      <c r="B9842" t="s">
        <v>24241</v>
      </c>
      <c r="C9842" t="s">
        <v>24242</v>
      </c>
      <c r="D9842" t="s">
        <v>373</v>
      </c>
      <c r="E9842">
        <v>615130</v>
      </c>
      <c r="F9842" t="s">
        <v>24196</v>
      </c>
      <c r="G9842" s="7">
        <v>2214.39</v>
      </c>
    </row>
    <row r="9843" spans="1:7" x14ac:dyDescent="0.3">
      <c r="A9843" s="310">
        <v>3023313</v>
      </c>
      <c r="B9843" t="s">
        <v>24241</v>
      </c>
      <c r="C9843" t="s">
        <v>24242</v>
      </c>
      <c r="D9843" t="s">
        <v>371</v>
      </c>
      <c r="E9843">
        <v>616100</v>
      </c>
      <c r="F9843" t="s">
        <v>24196</v>
      </c>
      <c r="G9843" s="7">
        <v>422.76</v>
      </c>
    </row>
    <row r="9844" spans="1:7" x14ac:dyDescent="0.3">
      <c r="A9844" s="310">
        <v>3023313</v>
      </c>
      <c r="B9844" t="s">
        <v>24241</v>
      </c>
      <c r="C9844" t="s">
        <v>24242</v>
      </c>
      <c r="D9844" t="s">
        <v>373</v>
      </c>
      <c r="E9844">
        <v>617150</v>
      </c>
      <c r="F9844" t="s">
        <v>24196</v>
      </c>
      <c r="G9844" s="7">
        <v>451.74</v>
      </c>
    </row>
    <row r="9845" spans="1:7" x14ac:dyDescent="0.3">
      <c r="A9845" s="310">
        <v>3023313</v>
      </c>
      <c r="B9845" t="s">
        <v>24241</v>
      </c>
      <c r="C9845" t="s">
        <v>24242</v>
      </c>
      <c r="D9845" t="s">
        <v>375</v>
      </c>
      <c r="E9845">
        <v>616130</v>
      </c>
      <c r="F9845" t="s">
        <v>24196</v>
      </c>
      <c r="G9845" s="7">
        <v>153.44999999999999</v>
      </c>
    </row>
    <row r="9846" spans="1:7" x14ac:dyDescent="0.3">
      <c r="A9846" s="310">
        <v>3023313</v>
      </c>
      <c r="B9846" t="s">
        <v>24241</v>
      </c>
      <c r="C9846" t="s">
        <v>24242</v>
      </c>
      <c r="D9846" t="s">
        <v>377</v>
      </c>
      <c r="E9846">
        <v>611130</v>
      </c>
      <c r="F9846" t="s">
        <v>24196</v>
      </c>
      <c r="G9846" s="7">
        <v>123.96</v>
      </c>
    </row>
    <row r="9847" spans="1:7" x14ac:dyDescent="0.3">
      <c r="A9847" s="310">
        <v>3023313</v>
      </c>
      <c r="B9847" t="s">
        <v>24241</v>
      </c>
      <c r="C9847" t="s">
        <v>24242</v>
      </c>
      <c r="D9847" t="s">
        <v>375</v>
      </c>
      <c r="E9847">
        <v>616130</v>
      </c>
      <c r="F9847" t="s">
        <v>24196</v>
      </c>
      <c r="G9847" s="7">
        <v>175.6</v>
      </c>
    </row>
    <row r="9848" spans="1:7" x14ac:dyDescent="0.3">
      <c r="A9848" s="310">
        <v>3023313</v>
      </c>
      <c r="B9848" t="s">
        <v>24241</v>
      </c>
      <c r="C9848" t="s">
        <v>24242</v>
      </c>
      <c r="D9848" t="s">
        <v>373</v>
      </c>
      <c r="E9848">
        <v>616160</v>
      </c>
      <c r="F9848" t="s">
        <v>24196</v>
      </c>
      <c r="G9848" s="7">
        <v>161.63</v>
      </c>
    </row>
    <row r="9849" spans="1:7" x14ac:dyDescent="0.3">
      <c r="A9849" s="310">
        <v>3023313</v>
      </c>
      <c r="B9849" t="s">
        <v>24241</v>
      </c>
      <c r="C9849" t="s">
        <v>24242</v>
      </c>
      <c r="D9849" t="s">
        <v>373</v>
      </c>
      <c r="E9849">
        <v>616160</v>
      </c>
      <c r="F9849" t="s">
        <v>24196</v>
      </c>
      <c r="G9849" s="7">
        <v>223.21</v>
      </c>
    </row>
    <row r="9850" spans="1:7" x14ac:dyDescent="0.3">
      <c r="A9850" s="310">
        <v>3023313</v>
      </c>
      <c r="B9850" t="s">
        <v>24241</v>
      </c>
      <c r="C9850" t="s">
        <v>24242</v>
      </c>
      <c r="D9850" t="s">
        <v>373</v>
      </c>
      <c r="E9850">
        <v>615130</v>
      </c>
      <c r="F9850" t="s">
        <v>24196</v>
      </c>
      <c r="G9850" s="7">
        <v>-76.819999999999993</v>
      </c>
    </row>
    <row r="9851" spans="1:7" x14ac:dyDescent="0.3">
      <c r="A9851" s="310">
        <v>3023313</v>
      </c>
      <c r="B9851" t="s">
        <v>24241</v>
      </c>
      <c r="C9851" t="s">
        <v>24242</v>
      </c>
      <c r="D9851" t="s">
        <v>373</v>
      </c>
      <c r="E9851">
        <v>615130</v>
      </c>
      <c r="F9851" t="s">
        <v>24196</v>
      </c>
      <c r="G9851" s="7">
        <v>-76.819999999999993</v>
      </c>
    </row>
    <row r="9852" spans="1:7" x14ac:dyDescent="0.3">
      <c r="A9852" s="310">
        <v>3023313</v>
      </c>
      <c r="B9852" t="s">
        <v>24241</v>
      </c>
      <c r="C9852" t="s">
        <v>24242</v>
      </c>
      <c r="D9852" t="s">
        <v>373</v>
      </c>
      <c r="E9852">
        <v>617150</v>
      </c>
      <c r="F9852" t="s">
        <v>24196</v>
      </c>
      <c r="G9852" s="7">
        <v>361.39</v>
      </c>
    </row>
    <row r="9853" spans="1:7" x14ac:dyDescent="0.3">
      <c r="A9853" s="310">
        <v>3023313</v>
      </c>
      <c r="B9853" t="s">
        <v>24241</v>
      </c>
      <c r="C9853" t="s">
        <v>24242</v>
      </c>
      <c r="D9853" t="s">
        <v>373</v>
      </c>
      <c r="E9853">
        <v>616160</v>
      </c>
      <c r="F9853" t="s">
        <v>24196</v>
      </c>
      <c r="G9853" s="7">
        <v>278.45999999999998</v>
      </c>
    </row>
    <row r="9854" spans="1:7" x14ac:dyDescent="0.3">
      <c r="A9854" s="310">
        <v>3023313</v>
      </c>
      <c r="B9854" t="s">
        <v>24241</v>
      </c>
      <c r="C9854" t="s">
        <v>24242</v>
      </c>
      <c r="D9854" t="s">
        <v>373</v>
      </c>
      <c r="E9854">
        <v>615130</v>
      </c>
      <c r="F9854" t="s">
        <v>24196</v>
      </c>
      <c r="G9854" s="7">
        <v>-64.78</v>
      </c>
    </row>
    <row r="9855" spans="1:7" x14ac:dyDescent="0.3">
      <c r="A9855" s="310">
        <v>3023313</v>
      </c>
      <c r="B9855" t="s">
        <v>24241</v>
      </c>
      <c r="C9855" t="s">
        <v>24242</v>
      </c>
      <c r="D9855" t="s">
        <v>373</v>
      </c>
      <c r="E9855">
        <v>615130</v>
      </c>
      <c r="F9855" t="s">
        <v>24196</v>
      </c>
      <c r="G9855" s="7">
        <v>-64.78</v>
      </c>
    </row>
    <row r="9856" spans="1:7" x14ac:dyDescent="0.3">
      <c r="A9856" s="310">
        <v>3023313</v>
      </c>
      <c r="B9856" t="s">
        <v>24241</v>
      </c>
      <c r="C9856" t="s">
        <v>24242</v>
      </c>
      <c r="D9856" t="s">
        <v>373</v>
      </c>
      <c r="E9856">
        <v>615130</v>
      </c>
      <c r="F9856" t="s">
        <v>24196</v>
      </c>
      <c r="G9856" s="7">
        <v>-76.819999999999993</v>
      </c>
    </row>
    <row r="9857" spans="1:7" x14ac:dyDescent="0.3">
      <c r="A9857" s="310">
        <v>3023313</v>
      </c>
      <c r="B9857" t="s">
        <v>24241</v>
      </c>
      <c r="C9857" t="s">
        <v>24242</v>
      </c>
      <c r="D9857" t="s">
        <v>373</v>
      </c>
      <c r="E9857">
        <v>615130</v>
      </c>
      <c r="F9857" t="s">
        <v>24196</v>
      </c>
      <c r="G9857" s="7">
        <v>32.39</v>
      </c>
    </row>
    <row r="9858" spans="1:7" x14ac:dyDescent="0.3">
      <c r="A9858" s="310">
        <v>3023313</v>
      </c>
      <c r="B9858" t="s">
        <v>24241</v>
      </c>
      <c r="C9858" t="s">
        <v>24242</v>
      </c>
      <c r="D9858" t="s">
        <v>375</v>
      </c>
      <c r="E9858">
        <v>615140</v>
      </c>
      <c r="F9858" t="s">
        <v>24196</v>
      </c>
      <c r="G9858" s="7">
        <v>1559.11</v>
      </c>
    </row>
    <row r="9859" spans="1:7" x14ac:dyDescent="0.3">
      <c r="A9859" s="310">
        <v>3023313</v>
      </c>
      <c r="B9859" t="s">
        <v>24241</v>
      </c>
      <c r="C9859" t="s">
        <v>24242</v>
      </c>
      <c r="D9859" t="s">
        <v>373</v>
      </c>
      <c r="E9859">
        <v>615130</v>
      </c>
      <c r="F9859" t="s">
        <v>24196</v>
      </c>
      <c r="G9859" s="7">
        <v>-76.819999999999993</v>
      </c>
    </row>
    <row r="9860" spans="1:7" x14ac:dyDescent="0.3">
      <c r="A9860" s="310">
        <v>3023313</v>
      </c>
      <c r="B9860" t="s">
        <v>24241</v>
      </c>
      <c r="C9860" t="s">
        <v>24242</v>
      </c>
      <c r="D9860" t="s">
        <v>371</v>
      </c>
      <c r="E9860">
        <v>615100</v>
      </c>
      <c r="F9860" t="s">
        <v>24196</v>
      </c>
      <c r="G9860" s="7">
        <v>4044.25</v>
      </c>
    </row>
    <row r="9861" spans="1:7" x14ac:dyDescent="0.3">
      <c r="A9861" s="310">
        <v>3023313</v>
      </c>
      <c r="B9861" t="s">
        <v>24241</v>
      </c>
      <c r="C9861" t="s">
        <v>24242</v>
      </c>
      <c r="D9861" t="s">
        <v>373</v>
      </c>
      <c r="E9861">
        <v>615130</v>
      </c>
      <c r="F9861" t="s">
        <v>24196</v>
      </c>
      <c r="G9861" s="7">
        <v>-76.819999999999993</v>
      </c>
    </row>
    <row r="9862" spans="1:7" x14ac:dyDescent="0.3">
      <c r="A9862" s="310">
        <v>3023313</v>
      </c>
      <c r="B9862" t="s">
        <v>24241</v>
      </c>
      <c r="C9862" t="s">
        <v>24242</v>
      </c>
      <c r="D9862" t="s">
        <v>373</v>
      </c>
      <c r="E9862">
        <v>616160</v>
      </c>
      <c r="F9862" t="s">
        <v>24196</v>
      </c>
      <c r="G9862" s="7">
        <v>203.18</v>
      </c>
    </row>
    <row r="9863" spans="1:7" x14ac:dyDescent="0.3">
      <c r="A9863" s="310">
        <v>3023313</v>
      </c>
      <c r="B9863" t="s">
        <v>24241</v>
      </c>
      <c r="C9863" t="s">
        <v>24242</v>
      </c>
      <c r="D9863" t="s">
        <v>371</v>
      </c>
      <c r="E9863">
        <v>615100</v>
      </c>
      <c r="F9863" t="s">
        <v>24196</v>
      </c>
      <c r="G9863" s="7">
        <v>3235.4</v>
      </c>
    </row>
    <row r="9864" spans="1:7" x14ac:dyDescent="0.3">
      <c r="A9864" s="310">
        <v>3023313</v>
      </c>
      <c r="B9864" t="s">
        <v>24241</v>
      </c>
      <c r="C9864" t="s">
        <v>24242</v>
      </c>
      <c r="D9864" t="s">
        <v>373</v>
      </c>
      <c r="E9864">
        <v>615130</v>
      </c>
      <c r="F9864" t="s">
        <v>24196</v>
      </c>
      <c r="G9864" s="7">
        <v>1771.51</v>
      </c>
    </row>
    <row r="9865" spans="1:7" x14ac:dyDescent="0.3">
      <c r="A9865" s="310">
        <v>3023313</v>
      </c>
      <c r="B9865" t="s">
        <v>24241</v>
      </c>
      <c r="C9865" t="s">
        <v>24242</v>
      </c>
      <c r="D9865" t="s">
        <v>377</v>
      </c>
      <c r="E9865">
        <v>611130</v>
      </c>
      <c r="F9865" t="s">
        <v>24196</v>
      </c>
      <c r="G9865" s="7">
        <v>23.42</v>
      </c>
    </row>
    <row r="9866" spans="1:7" x14ac:dyDescent="0.3">
      <c r="A9866" s="310">
        <v>3023313</v>
      </c>
      <c r="B9866" t="s">
        <v>24241</v>
      </c>
      <c r="C9866" t="s">
        <v>24242</v>
      </c>
      <c r="D9866" t="s">
        <v>373</v>
      </c>
      <c r="E9866">
        <v>615130</v>
      </c>
      <c r="F9866" t="s">
        <v>24196</v>
      </c>
      <c r="G9866" s="7">
        <v>-76.819999999999993</v>
      </c>
    </row>
    <row r="9867" spans="1:7" x14ac:dyDescent="0.3">
      <c r="A9867" s="310">
        <v>3023313</v>
      </c>
      <c r="B9867" t="s">
        <v>24241</v>
      </c>
      <c r="C9867" t="s">
        <v>24242</v>
      </c>
      <c r="D9867" t="s">
        <v>373</v>
      </c>
      <c r="E9867">
        <v>615130</v>
      </c>
      <c r="F9867" t="s">
        <v>24196</v>
      </c>
      <c r="G9867" s="7">
        <v>-76.819999999999993</v>
      </c>
    </row>
    <row r="9868" spans="1:7" x14ac:dyDescent="0.3">
      <c r="A9868" s="310">
        <v>3023313</v>
      </c>
      <c r="B9868" t="s">
        <v>24241</v>
      </c>
      <c r="C9868" t="s">
        <v>24242</v>
      </c>
      <c r="D9868" t="s">
        <v>373</v>
      </c>
      <c r="E9868">
        <v>615130</v>
      </c>
      <c r="F9868" t="s">
        <v>24196</v>
      </c>
      <c r="G9868" s="7">
        <v>-64.78</v>
      </c>
    </row>
    <row r="9869" spans="1:7" x14ac:dyDescent="0.3">
      <c r="A9869" s="310">
        <v>3023313</v>
      </c>
      <c r="B9869" t="s">
        <v>24241</v>
      </c>
      <c r="C9869" t="s">
        <v>24242</v>
      </c>
      <c r="D9869" t="s">
        <v>371</v>
      </c>
      <c r="E9869">
        <v>616100</v>
      </c>
      <c r="F9869" t="s">
        <v>24196</v>
      </c>
      <c r="G9869" s="7">
        <v>888.85</v>
      </c>
    </row>
    <row r="9870" spans="1:7" x14ac:dyDescent="0.3">
      <c r="A9870" s="310">
        <v>3023313</v>
      </c>
      <c r="B9870" t="s">
        <v>24241</v>
      </c>
      <c r="C9870" t="s">
        <v>24242</v>
      </c>
      <c r="D9870" t="s">
        <v>373</v>
      </c>
      <c r="E9870">
        <v>615130</v>
      </c>
      <c r="F9870" t="s">
        <v>24196</v>
      </c>
      <c r="G9870" s="7">
        <v>32.39</v>
      </c>
    </row>
    <row r="9871" spans="1:7" x14ac:dyDescent="0.3">
      <c r="A9871" s="310">
        <v>3023313</v>
      </c>
      <c r="B9871" t="s">
        <v>24241</v>
      </c>
      <c r="C9871" t="s">
        <v>24242</v>
      </c>
      <c r="D9871" t="s">
        <v>373</v>
      </c>
      <c r="E9871">
        <v>615130</v>
      </c>
      <c r="F9871" t="s">
        <v>24196</v>
      </c>
      <c r="G9871" s="7">
        <v>2381.36</v>
      </c>
    </row>
    <row r="9872" spans="1:7" x14ac:dyDescent="0.3">
      <c r="A9872" s="310">
        <v>3023313</v>
      </c>
      <c r="B9872" t="s">
        <v>24241</v>
      </c>
      <c r="C9872" t="s">
        <v>24242</v>
      </c>
      <c r="D9872" t="s">
        <v>375</v>
      </c>
      <c r="E9872">
        <v>616130</v>
      </c>
      <c r="F9872" t="s">
        <v>24196</v>
      </c>
      <c r="G9872" s="7">
        <v>220</v>
      </c>
    </row>
    <row r="9873" spans="1:7" x14ac:dyDescent="0.3">
      <c r="A9873" s="310">
        <v>3023313</v>
      </c>
      <c r="B9873" t="s">
        <v>24241</v>
      </c>
      <c r="C9873" t="s">
        <v>24242</v>
      </c>
      <c r="D9873" t="s">
        <v>373</v>
      </c>
      <c r="E9873">
        <v>615130</v>
      </c>
      <c r="F9873" t="s">
        <v>24196</v>
      </c>
      <c r="G9873" s="7">
        <v>32.39</v>
      </c>
    </row>
    <row r="9874" spans="1:7" x14ac:dyDescent="0.3">
      <c r="A9874" s="310">
        <v>3023313</v>
      </c>
      <c r="B9874" t="s">
        <v>24241</v>
      </c>
      <c r="C9874" t="s">
        <v>24242</v>
      </c>
      <c r="D9874" t="s">
        <v>373</v>
      </c>
      <c r="E9874">
        <v>617150</v>
      </c>
      <c r="F9874" t="s">
        <v>24196</v>
      </c>
      <c r="G9874" s="7">
        <v>304.88</v>
      </c>
    </row>
    <row r="9875" spans="1:7" x14ac:dyDescent="0.3">
      <c r="A9875" s="310">
        <v>3023313</v>
      </c>
      <c r="B9875" t="s">
        <v>24241</v>
      </c>
      <c r="C9875" t="s">
        <v>24242</v>
      </c>
      <c r="D9875" t="s">
        <v>375</v>
      </c>
      <c r="E9875">
        <v>617130</v>
      </c>
      <c r="F9875" t="s">
        <v>24196</v>
      </c>
      <c r="G9875" s="7">
        <v>349.3</v>
      </c>
    </row>
    <row r="9876" spans="1:7" x14ac:dyDescent="0.3">
      <c r="A9876" s="310">
        <v>3023313</v>
      </c>
      <c r="B9876" t="s">
        <v>24241</v>
      </c>
      <c r="C9876" t="s">
        <v>24242</v>
      </c>
      <c r="D9876" t="s">
        <v>373</v>
      </c>
      <c r="E9876">
        <v>615130</v>
      </c>
      <c r="F9876" t="s">
        <v>24196</v>
      </c>
      <c r="G9876" s="7">
        <v>-76.819999999999993</v>
      </c>
    </row>
    <row r="9877" spans="1:7" x14ac:dyDescent="0.3">
      <c r="A9877" s="310">
        <v>3023313</v>
      </c>
      <c r="B9877" t="s">
        <v>24241</v>
      </c>
      <c r="C9877" t="s">
        <v>24242</v>
      </c>
      <c r="D9877" t="s">
        <v>372</v>
      </c>
      <c r="E9877">
        <v>615180</v>
      </c>
      <c r="F9877" t="s">
        <v>24196</v>
      </c>
      <c r="G9877" s="7">
        <v>135.75</v>
      </c>
    </row>
    <row r="9878" spans="1:7" x14ac:dyDescent="0.3">
      <c r="A9878" s="310">
        <v>3023313</v>
      </c>
      <c r="B9878" t="s">
        <v>24241</v>
      </c>
      <c r="C9878" t="s">
        <v>24242</v>
      </c>
      <c r="D9878" t="s">
        <v>373</v>
      </c>
      <c r="E9878">
        <v>615130</v>
      </c>
      <c r="F9878" t="s">
        <v>24196</v>
      </c>
      <c r="G9878" s="7">
        <v>0.01</v>
      </c>
    </row>
    <row r="9879" spans="1:7" x14ac:dyDescent="0.3">
      <c r="A9879" s="310">
        <v>3023313</v>
      </c>
      <c r="B9879" t="s">
        <v>24241</v>
      </c>
      <c r="C9879" t="s">
        <v>24242</v>
      </c>
      <c r="D9879" t="s">
        <v>372</v>
      </c>
      <c r="E9879">
        <v>615180</v>
      </c>
      <c r="F9879" t="s">
        <v>24196</v>
      </c>
      <c r="G9879" s="7">
        <v>135.75</v>
      </c>
    </row>
    <row r="9880" spans="1:7" x14ac:dyDescent="0.3">
      <c r="A9880" s="310">
        <v>3023506</v>
      </c>
      <c r="B9880" t="s">
        <v>24243</v>
      </c>
      <c r="C9880" t="s">
        <v>24244</v>
      </c>
      <c r="D9880" t="s">
        <v>371</v>
      </c>
      <c r="E9880">
        <v>617100</v>
      </c>
      <c r="F9880" t="s">
        <v>24196</v>
      </c>
      <c r="G9880" s="7">
        <v>1054.3499999999999</v>
      </c>
    </row>
    <row r="9881" spans="1:7" x14ac:dyDescent="0.3">
      <c r="A9881" s="310">
        <v>3023506</v>
      </c>
      <c r="B9881" t="s">
        <v>24243</v>
      </c>
      <c r="C9881" t="s">
        <v>24244</v>
      </c>
      <c r="D9881" t="s">
        <v>373</v>
      </c>
      <c r="E9881">
        <v>615130</v>
      </c>
      <c r="F9881" t="s">
        <v>24196</v>
      </c>
      <c r="G9881" s="7">
        <v>56.82</v>
      </c>
    </row>
    <row r="9882" spans="1:7" x14ac:dyDescent="0.3">
      <c r="A9882" s="310">
        <v>3023506</v>
      </c>
      <c r="B9882" t="s">
        <v>24243</v>
      </c>
      <c r="C9882" t="s">
        <v>24244</v>
      </c>
      <c r="D9882" t="s">
        <v>373</v>
      </c>
      <c r="E9882">
        <v>615130</v>
      </c>
      <c r="F9882" t="s">
        <v>24196</v>
      </c>
      <c r="G9882" s="7">
        <v>28.41</v>
      </c>
    </row>
    <row r="9883" spans="1:7" x14ac:dyDescent="0.3">
      <c r="A9883" s="310">
        <v>3023506</v>
      </c>
      <c r="B9883" t="s">
        <v>24243</v>
      </c>
      <c r="C9883" t="s">
        <v>24244</v>
      </c>
      <c r="D9883" t="s">
        <v>373</v>
      </c>
      <c r="E9883">
        <v>615130</v>
      </c>
      <c r="F9883" t="s">
        <v>24196</v>
      </c>
      <c r="G9883" s="7">
        <v>27.49</v>
      </c>
    </row>
    <row r="9884" spans="1:7" x14ac:dyDescent="0.3">
      <c r="A9884" s="310">
        <v>3023506</v>
      </c>
      <c r="B9884" t="s">
        <v>24243</v>
      </c>
      <c r="C9884" t="s">
        <v>24244</v>
      </c>
      <c r="D9884" t="s">
        <v>373</v>
      </c>
      <c r="E9884">
        <v>617150</v>
      </c>
      <c r="F9884" t="s">
        <v>24196</v>
      </c>
      <c r="G9884" s="7">
        <v>14.02</v>
      </c>
    </row>
    <row r="9885" spans="1:7" x14ac:dyDescent="0.3">
      <c r="A9885" s="310">
        <v>3023506</v>
      </c>
      <c r="B9885" t="s">
        <v>24243</v>
      </c>
      <c r="C9885" t="s">
        <v>24244</v>
      </c>
      <c r="D9885" t="s">
        <v>373</v>
      </c>
      <c r="E9885">
        <v>615130</v>
      </c>
      <c r="F9885" t="s">
        <v>24196</v>
      </c>
      <c r="G9885" s="7">
        <v>2026.84</v>
      </c>
    </row>
    <row r="9886" spans="1:7" x14ac:dyDescent="0.3">
      <c r="A9886" s="310">
        <v>3023506</v>
      </c>
      <c r="B9886" t="s">
        <v>24243</v>
      </c>
      <c r="C9886" t="s">
        <v>24244</v>
      </c>
      <c r="D9886" t="s">
        <v>373</v>
      </c>
      <c r="E9886">
        <v>615130</v>
      </c>
      <c r="F9886" t="s">
        <v>24196</v>
      </c>
      <c r="G9886" s="7">
        <v>27.49</v>
      </c>
    </row>
    <row r="9887" spans="1:7" x14ac:dyDescent="0.3">
      <c r="A9887" s="310">
        <v>3023506</v>
      </c>
      <c r="B9887" t="s">
        <v>24243</v>
      </c>
      <c r="C9887" t="s">
        <v>24244</v>
      </c>
      <c r="D9887" t="s">
        <v>371</v>
      </c>
      <c r="E9887">
        <v>616100</v>
      </c>
      <c r="F9887" t="s">
        <v>24196</v>
      </c>
      <c r="G9887" s="7">
        <v>526.32000000000005</v>
      </c>
    </row>
    <row r="9888" spans="1:7" x14ac:dyDescent="0.3">
      <c r="A9888" s="310">
        <v>3023506</v>
      </c>
      <c r="B9888" t="s">
        <v>24243</v>
      </c>
      <c r="C9888" t="s">
        <v>24244</v>
      </c>
      <c r="D9888" t="s">
        <v>373</v>
      </c>
      <c r="E9888">
        <v>615130</v>
      </c>
      <c r="F9888" t="s">
        <v>24196</v>
      </c>
      <c r="G9888" s="7">
        <v>28.41</v>
      </c>
    </row>
    <row r="9889" spans="1:7" x14ac:dyDescent="0.3">
      <c r="A9889" s="310">
        <v>3023506</v>
      </c>
      <c r="B9889" t="s">
        <v>24243</v>
      </c>
      <c r="C9889" t="s">
        <v>24244</v>
      </c>
      <c r="D9889" t="s">
        <v>373</v>
      </c>
      <c r="E9889">
        <v>615130</v>
      </c>
      <c r="F9889" t="s">
        <v>24196</v>
      </c>
      <c r="G9889" s="7">
        <v>54.99</v>
      </c>
    </row>
    <row r="9890" spans="1:7" x14ac:dyDescent="0.3">
      <c r="A9890" s="310">
        <v>3023506</v>
      </c>
      <c r="B9890" t="s">
        <v>24243</v>
      </c>
      <c r="C9890" t="s">
        <v>24244</v>
      </c>
      <c r="D9890" t="s">
        <v>371</v>
      </c>
      <c r="E9890">
        <v>615100</v>
      </c>
      <c r="F9890" t="s">
        <v>24196</v>
      </c>
      <c r="G9890" s="7">
        <v>3925.83</v>
      </c>
    </row>
    <row r="9891" spans="1:7" x14ac:dyDescent="0.3">
      <c r="A9891" s="310">
        <v>3023506</v>
      </c>
      <c r="B9891" t="s">
        <v>24243</v>
      </c>
      <c r="C9891" t="s">
        <v>24244</v>
      </c>
      <c r="D9891" t="s">
        <v>374</v>
      </c>
      <c r="E9891">
        <v>616120</v>
      </c>
      <c r="F9891" t="s">
        <v>24196</v>
      </c>
      <c r="G9891" s="7">
        <v>219.81</v>
      </c>
    </row>
    <row r="9892" spans="1:7" x14ac:dyDescent="0.3">
      <c r="A9892" s="310">
        <v>3023506</v>
      </c>
      <c r="B9892" t="s">
        <v>24243</v>
      </c>
      <c r="C9892" t="s">
        <v>24244</v>
      </c>
      <c r="D9892" t="s">
        <v>374</v>
      </c>
      <c r="E9892">
        <v>615120</v>
      </c>
      <c r="F9892" t="s">
        <v>24196</v>
      </c>
      <c r="G9892" s="7">
        <v>937.51</v>
      </c>
    </row>
    <row r="9893" spans="1:7" x14ac:dyDescent="0.3">
      <c r="A9893" s="310">
        <v>3023506</v>
      </c>
      <c r="B9893" t="s">
        <v>24243</v>
      </c>
      <c r="C9893" t="s">
        <v>24244</v>
      </c>
      <c r="D9893" t="s">
        <v>373</v>
      </c>
      <c r="E9893">
        <v>615130</v>
      </c>
      <c r="F9893" t="s">
        <v>24196</v>
      </c>
      <c r="G9893" s="7">
        <v>-54.99</v>
      </c>
    </row>
    <row r="9894" spans="1:7" x14ac:dyDescent="0.3">
      <c r="A9894" s="310">
        <v>3023506</v>
      </c>
      <c r="B9894" t="s">
        <v>24243</v>
      </c>
      <c r="C9894" t="s">
        <v>24244</v>
      </c>
      <c r="D9894" t="s">
        <v>373</v>
      </c>
      <c r="E9894">
        <v>615130</v>
      </c>
      <c r="F9894" t="s">
        <v>24196</v>
      </c>
      <c r="G9894" s="7">
        <v>28.41</v>
      </c>
    </row>
    <row r="9895" spans="1:7" x14ac:dyDescent="0.3">
      <c r="A9895" s="310">
        <v>3023506</v>
      </c>
      <c r="B9895" t="s">
        <v>24243</v>
      </c>
      <c r="C9895" t="s">
        <v>24244</v>
      </c>
      <c r="D9895" t="s">
        <v>371</v>
      </c>
      <c r="E9895">
        <v>616100</v>
      </c>
      <c r="F9895" t="s">
        <v>24196</v>
      </c>
      <c r="G9895" s="7">
        <v>488.89</v>
      </c>
    </row>
    <row r="9896" spans="1:7" x14ac:dyDescent="0.3">
      <c r="A9896" s="310">
        <v>3023506</v>
      </c>
      <c r="B9896" t="s">
        <v>24243</v>
      </c>
      <c r="C9896" t="s">
        <v>24244</v>
      </c>
      <c r="D9896" t="s">
        <v>373</v>
      </c>
      <c r="E9896">
        <v>616160</v>
      </c>
      <c r="F9896" t="s">
        <v>24196</v>
      </c>
      <c r="G9896" s="7">
        <v>98.78</v>
      </c>
    </row>
    <row r="9897" spans="1:7" x14ac:dyDescent="0.3">
      <c r="A9897" s="310">
        <v>3023506</v>
      </c>
      <c r="B9897" t="s">
        <v>24243</v>
      </c>
      <c r="C9897" t="s">
        <v>24244</v>
      </c>
      <c r="D9897" t="s">
        <v>373</v>
      </c>
      <c r="E9897">
        <v>615130</v>
      </c>
      <c r="F9897" t="s">
        <v>24196</v>
      </c>
      <c r="G9897" s="7">
        <v>28.41</v>
      </c>
    </row>
    <row r="9898" spans="1:7" x14ac:dyDescent="0.3">
      <c r="A9898" s="310">
        <v>3023506</v>
      </c>
      <c r="B9898" t="s">
        <v>24243</v>
      </c>
      <c r="C9898" t="s">
        <v>24244</v>
      </c>
      <c r="D9898" t="s">
        <v>373</v>
      </c>
      <c r="E9898">
        <v>617150</v>
      </c>
      <c r="F9898" t="s">
        <v>24196</v>
      </c>
      <c r="G9898" s="7">
        <v>419.47</v>
      </c>
    </row>
    <row r="9899" spans="1:7" x14ac:dyDescent="0.3">
      <c r="A9899" s="310">
        <v>3023506</v>
      </c>
      <c r="B9899" t="s">
        <v>24243</v>
      </c>
      <c r="C9899" t="s">
        <v>24244</v>
      </c>
      <c r="D9899" t="s">
        <v>373</v>
      </c>
      <c r="E9899">
        <v>615130</v>
      </c>
      <c r="F9899" t="s">
        <v>24196</v>
      </c>
      <c r="G9899" s="7">
        <v>28.41</v>
      </c>
    </row>
    <row r="9900" spans="1:7" x14ac:dyDescent="0.3">
      <c r="A9900" s="310">
        <v>3023506</v>
      </c>
      <c r="B9900" t="s">
        <v>24243</v>
      </c>
      <c r="C9900" t="s">
        <v>24244</v>
      </c>
      <c r="D9900" t="s">
        <v>373</v>
      </c>
      <c r="E9900">
        <v>615130</v>
      </c>
      <c r="F9900" t="s">
        <v>24196</v>
      </c>
      <c r="G9900" s="7">
        <v>0.01</v>
      </c>
    </row>
    <row r="9901" spans="1:7" x14ac:dyDescent="0.3">
      <c r="A9901" s="310">
        <v>3023506</v>
      </c>
      <c r="B9901" t="s">
        <v>24243</v>
      </c>
      <c r="C9901" t="s">
        <v>24244</v>
      </c>
      <c r="D9901" t="s">
        <v>373</v>
      </c>
      <c r="E9901">
        <v>615130</v>
      </c>
      <c r="F9901" t="s">
        <v>24196</v>
      </c>
      <c r="G9901" s="7">
        <v>27.49</v>
      </c>
    </row>
    <row r="9902" spans="1:7" x14ac:dyDescent="0.3">
      <c r="A9902" s="310">
        <v>3023506</v>
      </c>
      <c r="B9902" t="s">
        <v>24243</v>
      </c>
      <c r="C9902" t="s">
        <v>24244</v>
      </c>
      <c r="D9902" t="s">
        <v>373</v>
      </c>
      <c r="E9902">
        <v>617150</v>
      </c>
      <c r="F9902" t="s">
        <v>24196</v>
      </c>
      <c r="G9902" s="7">
        <v>3.53</v>
      </c>
    </row>
    <row r="9903" spans="1:7" x14ac:dyDescent="0.3">
      <c r="A9903" s="310">
        <v>3023506</v>
      </c>
      <c r="B9903" t="s">
        <v>24243</v>
      </c>
      <c r="C9903" t="s">
        <v>24244</v>
      </c>
      <c r="D9903" t="s">
        <v>373</v>
      </c>
      <c r="E9903">
        <v>615130</v>
      </c>
      <c r="F9903" t="s">
        <v>24196</v>
      </c>
      <c r="G9903" s="7">
        <v>54.99</v>
      </c>
    </row>
    <row r="9904" spans="1:7" x14ac:dyDescent="0.3">
      <c r="A9904" s="310">
        <v>3023506</v>
      </c>
      <c r="B9904" t="s">
        <v>24243</v>
      </c>
      <c r="C9904" t="s">
        <v>24244</v>
      </c>
      <c r="D9904" t="s">
        <v>373</v>
      </c>
      <c r="E9904">
        <v>616160</v>
      </c>
      <c r="F9904" t="s">
        <v>24196</v>
      </c>
      <c r="G9904" s="7">
        <v>256.01</v>
      </c>
    </row>
    <row r="9905" spans="1:7" x14ac:dyDescent="0.3">
      <c r="A9905" s="310">
        <v>3023506</v>
      </c>
      <c r="B9905" t="s">
        <v>24243</v>
      </c>
      <c r="C9905" t="s">
        <v>24244</v>
      </c>
      <c r="D9905" t="s">
        <v>373</v>
      </c>
      <c r="E9905">
        <v>615130</v>
      </c>
      <c r="F9905" t="s">
        <v>24196</v>
      </c>
      <c r="G9905" s="7">
        <v>56.9</v>
      </c>
    </row>
    <row r="9906" spans="1:7" x14ac:dyDescent="0.3">
      <c r="A9906" s="310">
        <v>3023506</v>
      </c>
      <c r="B9906" t="s">
        <v>24243</v>
      </c>
      <c r="C9906" t="s">
        <v>24244</v>
      </c>
      <c r="D9906" t="s">
        <v>371</v>
      </c>
      <c r="E9906">
        <v>616100</v>
      </c>
      <c r="F9906" t="s">
        <v>24196</v>
      </c>
      <c r="G9906" s="7">
        <v>392.61</v>
      </c>
    </row>
    <row r="9907" spans="1:7" x14ac:dyDescent="0.3">
      <c r="A9907" s="310">
        <v>3023506</v>
      </c>
      <c r="B9907" t="s">
        <v>24243</v>
      </c>
      <c r="C9907" t="s">
        <v>24244</v>
      </c>
      <c r="D9907" t="s">
        <v>373</v>
      </c>
      <c r="E9907">
        <v>616160</v>
      </c>
      <c r="F9907" t="s">
        <v>24196</v>
      </c>
      <c r="G9907" s="7">
        <v>258.89</v>
      </c>
    </row>
    <row r="9908" spans="1:7" x14ac:dyDescent="0.3">
      <c r="A9908" s="310">
        <v>3023506</v>
      </c>
      <c r="B9908" t="s">
        <v>24243</v>
      </c>
      <c r="C9908" t="s">
        <v>24244</v>
      </c>
      <c r="D9908" t="s">
        <v>373</v>
      </c>
      <c r="E9908">
        <v>615130</v>
      </c>
      <c r="F9908" t="s">
        <v>24196</v>
      </c>
      <c r="G9908" s="7">
        <v>0.01</v>
      </c>
    </row>
    <row r="9909" spans="1:7" x14ac:dyDescent="0.3">
      <c r="A9909" s="310">
        <v>3023506</v>
      </c>
      <c r="B9909" t="s">
        <v>24243</v>
      </c>
      <c r="C9909" t="s">
        <v>24244</v>
      </c>
      <c r="D9909" t="s">
        <v>373</v>
      </c>
      <c r="E9909">
        <v>615130</v>
      </c>
      <c r="F9909" t="s">
        <v>24196</v>
      </c>
      <c r="G9909" s="7">
        <v>27.49</v>
      </c>
    </row>
    <row r="9910" spans="1:7" x14ac:dyDescent="0.3">
      <c r="A9910" s="310">
        <v>3023506</v>
      </c>
      <c r="B9910" t="s">
        <v>24243</v>
      </c>
      <c r="C9910" t="s">
        <v>24244</v>
      </c>
      <c r="D9910" t="s">
        <v>371</v>
      </c>
      <c r="E9910">
        <v>616100</v>
      </c>
      <c r="F9910" t="s">
        <v>24196</v>
      </c>
      <c r="G9910" s="7">
        <v>1322.15</v>
      </c>
    </row>
    <row r="9911" spans="1:7" x14ac:dyDescent="0.3">
      <c r="A9911" s="310">
        <v>3023506</v>
      </c>
      <c r="B9911" t="s">
        <v>24243</v>
      </c>
      <c r="C9911" t="s">
        <v>24244</v>
      </c>
      <c r="D9911" t="s">
        <v>371</v>
      </c>
      <c r="E9911">
        <v>615100</v>
      </c>
      <c r="F9911" t="s">
        <v>24196</v>
      </c>
      <c r="G9911" s="7">
        <v>118.59</v>
      </c>
    </row>
    <row r="9912" spans="1:7" x14ac:dyDescent="0.3">
      <c r="A9912" s="310">
        <v>3023506</v>
      </c>
      <c r="B9912" t="s">
        <v>24243</v>
      </c>
      <c r="C9912" t="s">
        <v>24244</v>
      </c>
      <c r="D9912" t="s">
        <v>375</v>
      </c>
      <c r="E9912">
        <v>615140</v>
      </c>
      <c r="F9912" t="s">
        <v>24196</v>
      </c>
      <c r="G9912" s="7">
        <v>64.45</v>
      </c>
    </row>
    <row r="9913" spans="1:7" x14ac:dyDescent="0.3">
      <c r="A9913" s="310">
        <v>3023506</v>
      </c>
      <c r="B9913" t="s">
        <v>24243</v>
      </c>
      <c r="C9913" t="s">
        <v>24244</v>
      </c>
      <c r="D9913" t="s">
        <v>371</v>
      </c>
      <c r="E9913">
        <v>615100</v>
      </c>
      <c r="F9913" t="s">
        <v>24196</v>
      </c>
      <c r="G9913" s="7">
        <v>3676.25</v>
      </c>
    </row>
    <row r="9914" spans="1:7" x14ac:dyDescent="0.3">
      <c r="A9914" s="310">
        <v>3023506</v>
      </c>
      <c r="B9914" t="s">
        <v>24243</v>
      </c>
      <c r="C9914" t="s">
        <v>24244</v>
      </c>
      <c r="D9914" t="s">
        <v>373</v>
      </c>
      <c r="E9914">
        <v>615130</v>
      </c>
      <c r="F9914" t="s">
        <v>24196</v>
      </c>
      <c r="G9914" s="7">
        <v>27.49</v>
      </c>
    </row>
    <row r="9915" spans="1:7" x14ac:dyDescent="0.3">
      <c r="A9915" s="310">
        <v>3023506</v>
      </c>
      <c r="B9915" t="s">
        <v>24243</v>
      </c>
      <c r="C9915" t="s">
        <v>24244</v>
      </c>
      <c r="D9915" t="s">
        <v>373</v>
      </c>
      <c r="E9915">
        <v>615130</v>
      </c>
      <c r="F9915" t="s">
        <v>24196</v>
      </c>
      <c r="G9915" s="7">
        <v>28.41</v>
      </c>
    </row>
    <row r="9916" spans="1:7" x14ac:dyDescent="0.3">
      <c r="A9916" s="310">
        <v>3023506</v>
      </c>
      <c r="B9916" t="s">
        <v>24243</v>
      </c>
      <c r="C9916" t="s">
        <v>24244</v>
      </c>
      <c r="D9916" t="s">
        <v>373</v>
      </c>
      <c r="E9916">
        <v>615130</v>
      </c>
      <c r="F9916" t="s">
        <v>24196</v>
      </c>
      <c r="G9916" s="7">
        <v>56.9</v>
      </c>
    </row>
    <row r="9917" spans="1:7" x14ac:dyDescent="0.3">
      <c r="A9917" s="310">
        <v>3023506</v>
      </c>
      <c r="B9917" t="s">
        <v>24243</v>
      </c>
      <c r="C9917" t="s">
        <v>24244</v>
      </c>
      <c r="D9917" t="s">
        <v>373</v>
      </c>
      <c r="E9917">
        <v>615130</v>
      </c>
      <c r="F9917" t="s">
        <v>24196</v>
      </c>
      <c r="G9917" s="7">
        <v>28.41</v>
      </c>
    </row>
    <row r="9918" spans="1:7" x14ac:dyDescent="0.3">
      <c r="A9918" s="310">
        <v>3023506</v>
      </c>
      <c r="B9918" t="s">
        <v>24243</v>
      </c>
      <c r="C9918" t="s">
        <v>24244</v>
      </c>
      <c r="D9918" t="s">
        <v>374</v>
      </c>
      <c r="E9918">
        <v>616120</v>
      </c>
      <c r="F9918" t="s">
        <v>24196</v>
      </c>
      <c r="G9918" s="7">
        <v>85.78</v>
      </c>
    </row>
    <row r="9919" spans="1:7" x14ac:dyDescent="0.3">
      <c r="A9919" s="310">
        <v>3023506</v>
      </c>
      <c r="B9919" t="s">
        <v>24243</v>
      </c>
      <c r="C9919" t="s">
        <v>24244</v>
      </c>
      <c r="D9919" t="s">
        <v>373</v>
      </c>
      <c r="E9919">
        <v>615130</v>
      </c>
      <c r="F9919" t="s">
        <v>24196</v>
      </c>
      <c r="G9919" s="7">
        <v>28.41</v>
      </c>
    </row>
    <row r="9920" spans="1:7" x14ac:dyDescent="0.3">
      <c r="A9920" s="310">
        <v>3023506</v>
      </c>
      <c r="B9920" t="s">
        <v>24243</v>
      </c>
      <c r="C9920" t="s">
        <v>24244</v>
      </c>
      <c r="D9920" t="s">
        <v>373</v>
      </c>
      <c r="E9920">
        <v>615130</v>
      </c>
      <c r="F9920" t="s">
        <v>24196</v>
      </c>
      <c r="G9920" s="7">
        <v>54.99</v>
      </c>
    </row>
    <row r="9921" spans="1:7" x14ac:dyDescent="0.3">
      <c r="A9921" s="310">
        <v>3023506</v>
      </c>
      <c r="B9921" t="s">
        <v>24243</v>
      </c>
      <c r="C9921" t="s">
        <v>24244</v>
      </c>
      <c r="D9921" t="s">
        <v>373</v>
      </c>
      <c r="E9921">
        <v>616160</v>
      </c>
      <c r="F9921" t="s">
        <v>24196</v>
      </c>
      <c r="G9921" s="7">
        <v>289.3</v>
      </c>
    </row>
    <row r="9922" spans="1:7" x14ac:dyDescent="0.3">
      <c r="A9922" s="310">
        <v>3023506</v>
      </c>
      <c r="B9922" t="s">
        <v>24243</v>
      </c>
      <c r="C9922" t="s">
        <v>24244</v>
      </c>
      <c r="D9922" t="s">
        <v>371</v>
      </c>
      <c r="E9922">
        <v>616100</v>
      </c>
      <c r="F9922" t="s">
        <v>24196</v>
      </c>
      <c r="G9922" s="7">
        <v>1061.6099999999999</v>
      </c>
    </row>
    <row r="9923" spans="1:7" x14ac:dyDescent="0.3">
      <c r="A9923" s="310">
        <v>3023506</v>
      </c>
      <c r="B9923" t="s">
        <v>24243</v>
      </c>
      <c r="C9923" t="s">
        <v>24244</v>
      </c>
      <c r="D9923" t="s">
        <v>373</v>
      </c>
      <c r="E9923">
        <v>615130</v>
      </c>
      <c r="F9923" t="s">
        <v>24196</v>
      </c>
      <c r="G9923" s="7">
        <v>54.99</v>
      </c>
    </row>
    <row r="9924" spans="1:7" x14ac:dyDescent="0.3">
      <c r="A9924" s="310">
        <v>3023506</v>
      </c>
      <c r="B9924" t="s">
        <v>24243</v>
      </c>
      <c r="C9924" t="s">
        <v>24244</v>
      </c>
      <c r="D9924" t="s">
        <v>373</v>
      </c>
      <c r="E9924">
        <v>615130</v>
      </c>
      <c r="F9924" t="s">
        <v>24196</v>
      </c>
      <c r="G9924" s="7">
        <v>-0.01</v>
      </c>
    </row>
    <row r="9925" spans="1:7" x14ac:dyDescent="0.3">
      <c r="A9925" s="310">
        <v>3023506</v>
      </c>
      <c r="B9925" t="s">
        <v>24243</v>
      </c>
      <c r="C9925" t="s">
        <v>24244</v>
      </c>
      <c r="D9925" t="s">
        <v>373</v>
      </c>
      <c r="E9925">
        <v>615130</v>
      </c>
      <c r="F9925" t="s">
        <v>24196</v>
      </c>
      <c r="G9925" s="7">
        <v>54.99</v>
      </c>
    </row>
    <row r="9926" spans="1:7" x14ac:dyDescent="0.3">
      <c r="A9926" s="310">
        <v>3023506</v>
      </c>
      <c r="B9926" t="s">
        <v>24243</v>
      </c>
      <c r="C9926" t="s">
        <v>24244</v>
      </c>
      <c r="D9926" t="s">
        <v>373</v>
      </c>
      <c r="E9926">
        <v>615130</v>
      </c>
      <c r="F9926" t="s">
        <v>24196</v>
      </c>
      <c r="G9926" s="7">
        <v>-54.99</v>
      </c>
    </row>
    <row r="9927" spans="1:7" x14ac:dyDescent="0.3">
      <c r="A9927" s="310">
        <v>3023506</v>
      </c>
      <c r="B9927" t="s">
        <v>24243</v>
      </c>
      <c r="C9927" t="s">
        <v>24244</v>
      </c>
      <c r="D9927" t="s">
        <v>373</v>
      </c>
      <c r="E9927">
        <v>617150</v>
      </c>
      <c r="F9927" t="s">
        <v>24196</v>
      </c>
      <c r="G9927" s="7">
        <v>413.48</v>
      </c>
    </row>
    <row r="9928" spans="1:7" x14ac:dyDescent="0.3">
      <c r="A9928" s="310">
        <v>3023506</v>
      </c>
      <c r="B9928" t="s">
        <v>24243</v>
      </c>
      <c r="C9928" t="s">
        <v>24244</v>
      </c>
      <c r="D9928" t="s">
        <v>373</v>
      </c>
      <c r="E9928">
        <v>615130</v>
      </c>
      <c r="F9928" t="s">
        <v>24196</v>
      </c>
      <c r="G9928" s="7">
        <v>-54.99</v>
      </c>
    </row>
    <row r="9929" spans="1:7" x14ac:dyDescent="0.3">
      <c r="A9929" s="310">
        <v>3023506</v>
      </c>
      <c r="B9929" t="s">
        <v>24243</v>
      </c>
      <c r="C9929" t="s">
        <v>24244</v>
      </c>
      <c r="D9929" t="s">
        <v>373</v>
      </c>
      <c r="E9929">
        <v>615130</v>
      </c>
      <c r="F9929" t="s">
        <v>24196</v>
      </c>
      <c r="G9929" s="7">
        <v>54.99</v>
      </c>
    </row>
    <row r="9930" spans="1:7" x14ac:dyDescent="0.3">
      <c r="A9930" s="310">
        <v>3023506</v>
      </c>
      <c r="B9930" t="s">
        <v>24243</v>
      </c>
      <c r="C9930" t="s">
        <v>24244</v>
      </c>
      <c r="D9930" t="s">
        <v>373</v>
      </c>
      <c r="E9930">
        <v>615130</v>
      </c>
      <c r="F9930" t="s">
        <v>24196</v>
      </c>
      <c r="G9930" s="7">
        <v>27.49</v>
      </c>
    </row>
    <row r="9931" spans="1:7" x14ac:dyDescent="0.3">
      <c r="A9931" s="310">
        <v>3023506</v>
      </c>
      <c r="B9931" t="s">
        <v>24243</v>
      </c>
      <c r="C9931" t="s">
        <v>24244</v>
      </c>
      <c r="D9931" t="s">
        <v>375</v>
      </c>
      <c r="E9931">
        <v>615140</v>
      </c>
      <c r="F9931" t="s">
        <v>24196</v>
      </c>
      <c r="G9931" s="7">
        <v>533.97</v>
      </c>
    </row>
    <row r="9932" spans="1:7" x14ac:dyDescent="0.3">
      <c r="A9932" s="310">
        <v>3023506</v>
      </c>
      <c r="B9932" t="s">
        <v>24243</v>
      </c>
      <c r="C9932" t="s">
        <v>24244</v>
      </c>
      <c r="D9932" t="s">
        <v>373</v>
      </c>
      <c r="E9932">
        <v>617150</v>
      </c>
      <c r="F9932" t="s">
        <v>24196</v>
      </c>
      <c r="G9932" s="7">
        <v>167.79</v>
      </c>
    </row>
    <row r="9933" spans="1:7" x14ac:dyDescent="0.3">
      <c r="A9933" s="310">
        <v>3023506</v>
      </c>
      <c r="B9933" t="s">
        <v>24243</v>
      </c>
      <c r="C9933" t="s">
        <v>24244</v>
      </c>
      <c r="D9933" t="s">
        <v>373</v>
      </c>
      <c r="E9933">
        <v>615130</v>
      </c>
      <c r="F9933" t="s">
        <v>24196</v>
      </c>
      <c r="G9933" s="7">
        <v>1769.01</v>
      </c>
    </row>
    <row r="9934" spans="1:7" x14ac:dyDescent="0.3">
      <c r="A9934" s="310">
        <v>3023506</v>
      </c>
      <c r="B9934" t="s">
        <v>24243</v>
      </c>
      <c r="C9934" t="s">
        <v>24244</v>
      </c>
      <c r="D9934" t="s">
        <v>373</v>
      </c>
      <c r="E9934">
        <v>615130</v>
      </c>
      <c r="F9934" t="s">
        <v>24196</v>
      </c>
      <c r="G9934" s="7">
        <v>54.99</v>
      </c>
    </row>
    <row r="9935" spans="1:7" x14ac:dyDescent="0.3">
      <c r="A9935" s="310">
        <v>3023506</v>
      </c>
      <c r="B9935" t="s">
        <v>24243</v>
      </c>
      <c r="C9935" t="s">
        <v>24244</v>
      </c>
      <c r="D9935" t="s">
        <v>375</v>
      </c>
      <c r="E9935">
        <v>616130</v>
      </c>
      <c r="F9935" t="s">
        <v>24196</v>
      </c>
      <c r="G9935" s="7">
        <v>245.15</v>
      </c>
    </row>
    <row r="9936" spans="1:7" x14ac:dyDescent="0.3">
      <c r="A9936" s="310">
        <v>3023506</v>
      </c>
      <c r="B9936" t="s">
        <v>24243</v>
      </c>
      <c r="C9936" t="s">
        <v>24244</v>
      </c>
      <c r="D9936" t="s">
        <v>373</v>
      </c>
      <c r="E9936">
        <v>615130</v>
      </c>
      <c r="F9936" t="s">
        <v>24196</v>
      </c>
      <c r="G9936" s="7">
        <v>-56.9</v>
      </c>
    </row>
    <row r="9937" spans="1:7" x14ac:dyDescent="0.3">
      <c r="A9937" s="310">
        <v>3023506</v>
      </c>
      <c r="B9937" t="s">
        <v>24243</v>
      </c>
      <c r="C9937" t="s">
        <v>24244</v>
      </c>
      <c r="D9937" t="s">
        <v>375</v>
      </c>
      <c r="E9937">
        <v>617130</v>
      </c>
      <c r="F9937" t="s">
        <v>24196</v>
      </c>
      <c r="G9937" s="7">
        <v>122.08</v>
      </c>
    </row>
    <row r="9938" spans="1:7" x14ac:dyDescent="0.3">
      <c r="A9938" s="310">
        <v>3023506</v>
      </c>
      <c r="B9938" t="s">
        <v>24243</v>
      </c>
      <c r="C9938" t="s">
        <v>24244</v>
      </c>
      <c r="D9938" t="s">
        <v>373</v>
      </c>
      <c r="E9938">
        <v>615130</v>
      </c>
      <c r="F9938" t="s">
        <v>24196</v>
      </c>
      <c r="G9938" s="7">
        <v>54.99</v>
      </c>
    </row>
    <row r="9939" spans="1:7" x14ac:dyDescent="0.3">
      <c r="A9939" s="310">
        <v>3023506</v>
      </c>
      <c r="B9939" t="s">
        <v>24243</v>
      </c>
      <c r="C9939" t="s">
        <v>24244</v>
      </c>
      <c r="D9939" t="s">
        <v>373</v>
      </c>
      <c r="E9939">
        <v>615130</v>
      </c>
      <c r="F9939" t="s">
        <v>24196</v>
      </c>
      <c r="G9939" s="7">
        <v>27.49</v>
      </c>
    </row>
    <row r="9940" spans="1:7" x14ac:dyDescent="0.3">
      <c r="A9940" s="310">
        <v>3023506</v>
      </c>
      <c r="B9940" t="s">
        <v>24243</v>
      </c>
      <c r="C9940" t="s">
        <v>24244</v>
      </c>
      <c r="D9940" t="s">
        <v>373</v>
      </c>
      <c r="E9940">
        <v>615130</v>
      </c>
      <c r="F9940" t="s">
        <v>24196</v>
      </c>
      <c r="G9940" s="7">
        <v>54.99</v>
      </c>
    </row>
    <row r="9941" spans="1:7" x14ac:dyDescent="0.3">
      <c r="A9941" s="310">
        <v>3023506</v>
      </c>
      <c r="B9941" t="s">
        <v>24243</v>
      </c>
      <c r="C9941" t="s">
        <v>24244</v>
      </c>
      <c r="D9941" t="s">
        <v>373</v>
      </c>
      <c r="E9941">
        <v>616160</v>
      </c>
      <c r="F9941" t="s">
        <v>24196</v>
      </c>
      <c r="G9941" s="7">
        <v>258.36</v>
      </c>
    </row>
    <row r="9942" spans="1:7" x14ac:dyDescent="0.3">
      <c r="A9942" s="310">
        <v>3023506</v>
      </c>
      <c r="B9942" t="s">
        <v>24243</v>
      </c>
      <c r="C9942" t="s">
        <v>24244</v>
      </c>
      <c r="D9942" t="s">
        <v>373</v>
      </c>
      <c r="E9942">
        <v>615130</v>
      </c>
      <c r="F9942" t="s">
        <v>24196</v>
      </c>
      <c r="G9942" s="7">
        <v>27.49</v>
      </c>
    </row>
    <row r="9943" spans="1:7" x14ac:dyDescent="0.3">
      <c r="A9943" s="310">
        <v>3023506</v>
      </c>
      <c r="B9943" t="s">
        <v>24243</v>
      </c>
      <c r="C9943" t="s">
        <v>24244</v>
      </c>
      <c r="D9943" t="s">
        <v>375</v>
      </c>
      <c r="E9943">
        <v>615140</v>
      </c>
      <c r="F9943" t="s">
        <v>24196</v>
      </c>
      <c r="G9943" s="7">
        <v>2051.33</v>
      </c>
    </row>
    <row r="9944" spans="1:7" x14ac:dyDescent="0.3">
      <c r="A9944" s="310">
        <v>3023506</v>
      </c>
      <c r="B9944" t="s">
        <v>24243</v>
      </c>
      <c r="C9944" t="s">
        <v>24244</v>
      </c>
      <c r="D9944" t="s">
        <v>373</v>
      </c>
      <c r="E9944">
        <v>615130</v>
      </c>
      <c r="F9944" t="s">
        <v>24196</v>
      </c>
      <c r="G9944" s="7">
        <v>-54.99</v>
      </c>
    </row>
    <row r="9945" spans="1:7" x14ac:dyDescent="0.3">
      <c r="A9945" s="310">
        <v>3023506</v>
      </c>
      <c r="B9945" t="s">
        <v>24243</v>
      </c>
      <c r="C9945" t="s">
        <v>24244</v>
      </c>
      <c r="D9945" t="s">
        <v>373</v>
      </c>
      <c r="E9945">
        <v>615130</v>
      </c>
      <c r="F9945" t="s">
        <v>24196</v>
      </c>
      <c r="G9945" s="7">
        <v>-54.99</v>
      </c>
    </row>
    <row r="9946" spans="1:7" x14ac:dyDescent="0.3">
      <c r="A9946" s="310">
        <v>3023506</v>
      </c>
      <c r="B9946" t="s">
        <v>24243</v>
      </c>
      <c r="C9946" t="s">
        <v>24244</v>
      </c>
      <c r="D9946" t="s">
        <v>373</v>
      </c>
      <c r="E9946">
        <v>615130</v>
      </c>
      <c r="F9946" t="s">
        <v>24196</v>
      </c>
      <c r="G9946" s="7">
        <v>2056.2199999999998</v>
      </c>
    </row>
    <row r="9947" spans="1:7" x14ac:dyDescent="0.3">
      <c r="A9947" s="310">
        <v>3023506</v>
      </c>
      <c r="B9947" t="s">
        <v>24243</v>
      </c>
      <c r="C9947" t="s">
        <v>24244</v>
      </c>
      <c r="D9947" t="s">
        <v>373</v>
      </c>
      <c r="E9947">
        <v>616160</v>
      </c>
      <c r="F9947" t="s">
        <v>24196</v>
      </c>
      <c r="G9947" s="7">
        <v>184.19</v>
      </c>
    </row>
    <row r="9948" spans="1:7" x14ac:dyDescent="0.3">
      <c r="A9948" s="310">
        <v>3023506</v>
      </c>
      <c r="B9948" t="s">
        <v>24243</v>
      </c>
      <c r="C9948" t="s">
        <v>24244</v>
      </c>
      <c r="D9948" t="s">
        <v>374</v>
      </c>
      <c r="E9948">
        <v>615120</v>
      </c>
      <c r="F9948" t="s">
        <v>24196</v>
      </c>
      <c r="G9948" s="7">
        <v>44.45</v>
      </c>
    </row>
    <row r="9949" spans="1:7" x14ac:dyDescent="0.3">
      <c r="A9949" s="310">
        <v>3023506</v>
      </c>
      <c r="B9949" t="s">
        <v>24243</v>
      </c>
      <c r="C9949" t="s">
        <v>24244</v>
      </c>
      <c r="D9949" t="s">
        <v>373</v>
      </c>
      <c r="E9949">
        <v>616160</v>
      </c>
      <c r="F9949" t="s">
        <v>24196</v>
      </c>
      <c r="G9949" s="7">
        <v>32.35</v>
      </c>
    </row>
    <row r="9950" spans="1:7" x14ac:dyDescent="0.3">
      <c r="A9950" s="310">
        <v>3023506</v>
      </c>
      <c r="B9950" t="s">
        <v>24243</v>
      </c>
      <c r="C9950" t="s">
        <v>24244</v>
      </c>
      <c r="D9950" t="s">
        <v>373</v>
      </c>
      <c r="E9950">
        <v>617150</v>
      </c>
      <c r="F9950" t="s">
        <v>24196</v>
      </c>
      <c r="G9950" s="7">
        <v>452.1</v>
      </c>
    </row>
    <row r="9951" spans="1:7" x14ac:dyDescent="0.3">
      <c r="A9951" s="310">
        <v>3023506</v>
      </c>
      <c r="B9951" t="s">
        <v>24243</v>
      </c>
      <c r="C9951" t="s">
        <v>24244</v>
      </c>
      <c r="D9951" t="s">
        <v>373</v>
      </c>
      <c r="E9951">
        <v>615130</v>
      </c>
      <c r="F9951" t="s">
        <v>24196</v>
      </c>
      <c r="G9951" s="7">
        <v>54.99</v>
      </c>
    </row>
    <row r="9952" spans="1:7" x14ac:dyDescent="0.3">
      <c r="A9952" s="310">
        <v>3023506</v>
      </c>
      <c r="B9952" t="s">
        <v>24243</v>
      </c>
      <c r="C9952" t="s">
        <v>24244</v>
      </c>
      <c r="D9952" t="s">
        <v>373</v>
      </c>
      <c r="E9952">
        <v>615130</v>
      </c>
      <c r="F9952" t="s">
        <v>24196</v>
      </c>
      <c r="G9952" s="7">
        <v>28.41</v>
      </c>
    </row>
    <row r="9953" spans="1:7" x14ac:dyDescent="0.3">
      <c r="A9953" s="310">
        <v>3023506</v>
      </c>
      <c r="B9953" t="s">
        <v>24243</v>
      </c>
      <c r="C9953" t="s">
        <v>24244</v>
      </c>
      <c r="D9953" t="s">
        <v>374</v>
      </c>
      <c r="E9953">
        <v>615120</v>
      </c>
      <c r="F9953" t="s">
        <v>24196</v>
      </c>
      <c r="G9953" s="7">
        <v>44.58</v>
      </c>
    </row>
    <row r="9954" spans="1:7" x14ac:dyDescent="0.3">
      <c r="A9954" s="310">
        <v>3023506</v>
      </c>
      <c r="B9954" t="s">
        <v>24243</v>
      </c>
      <c r="C9954" t="s">
        <v>24244</v>
      </c>
      <c r="D9954" t="s">
        <v>373</v>
      </c>
      <c r="E9954">
        <v>615130</v>
      </c>
      <c r="F9954" t="s">
        <v>24196</v>
      </c>
      <c r="G9954" s="7">
        <v>0.01</v>
      </c>
    </row>
    <row r="9955" spans="1:7" x14ac:dyDescent="0.3">
      <c r="A9955" s="310">
        <v>3023506</v>
      </c>
      <c r="B9955" t="s">
        <v>24243</v>
      </c>
      <c r="C9955" t="s">
        <v>24244</v>
      </c>
      <c r="D9955" t="s">
        <v>371</v>
      </c>
      <c r="E9955">
        <v>617100</v>
      </c>
      <c r="F9955" t="s">
        <v>24196</v>
      </c>
      <c r="G9955" s="7">
        <v>897.71</v>
      </c>
    </row>
    <row r="9956" spans="1:7" x14ac:dyDescent="0.3">
      <c r="A9956" s="310">
        <v>3023506</v>
      </c>
      <c r="B9956" t="s">
        <v>24243</v>
      </c>
      <c r="C9956" t="s">
        <v>24244</v>
      </c>
      <c r="D9956" t="s">
        <v>373</v>
      </c>
      <c r="E9956">
        <v>615130</v>
      </c>
      <c r="F9956" t="s">
        <v>24196</v>
      </c>
      <c r="G9956" s="7">
        <v>-0.01</v>
      </c>
    </row>
    <row r="9957" spans="1:7" x14ac:dyDescent="0.3">
      <c r="A9957" s="310">
        <v>3023506</v>
      </c>
      <c r="B9957" t="s">
        <v>24243</v>
      </c>
      <c r="C9957" t="s">
        <v>24244</v>
      </c>
      <c r="D9957" t="s">
        <v>371</v>
      </c>
      <c r="E9957">
        <v>615100</v>
      </c>
      <c r="F9957" t="s">
        <v>24196</v>
      </c>
      <c r="G9957" s="7">
        <v>3034.42</v>
      </c>
    </row>
    <row r="9958" spans="1:7" x14ac:dyDescent="0.3">
      <c r="A9958" s="310">
        <v>3023506</v>
      </c>
      <c r="B9958" t="s">
        <v>24243</v>
      </c>
      <c r="C9958" t="s">
        <v>24244</v>
      </c>
      <c r="D9958" t="s">
        <v>373</v>
      </c>
      <c r="E9958">
        <v>615130</v>
      </c>
      <c r="F9958" t="s">
        <v>24196</v>
      </c>
      <c r="G9958" s="7">
        <v>0.01</v>
      </c>
    </row>
    <row r="9959" spans="1:7" x14ac:dyDescent="0.3">
      <c r="A9959" s="310">
        <v>3023506</v>
      </c>
      <c r="B9959" t="s">
        <v>24243</v>
      </c>
      <c r="C9959" t="s">
        <v>24244</v>
      </c>
      <c r="D9959" t="s">
        <v>371</v>
      </c>
      <c r="E9959">
        <v>617100</v>
      </c>
      <c r="F9959" t="s">
        <v>24196</v>
      </c>
      <c r="G9959" s="7">
        <v>2149.4</v>
      </c>
    </row>
    <row r="9960" spans="1:7" x14ac:dyDescent="0.3">
      <c r="A9960" s="310">
        <v>3023506</v>
      </c>
      <c r="B9960" t="s">
        <v>24243</v>
      </c>
      <c r="C9960" t="s">
        <v>24244</v>
      </c>
      <c r="D9960" t="s">
        <v>371</v>
      </c>
      <c r="E9960">
        <v>616100</v>
      </c>
      <c r="F9960" t="s">
        <v>24196</v>
      </c>
      <c r="G9960" s="7">
        <v>41.45</v>
      </c>
    </row>
    <row r="9961" spans="1:7" x14ac:dyDescent="0.3">
      <c r="A9961" s="310">
        <v>3023506</v>
      </c>
      <c r="B9961" t="s">
        <v>24243</v>
      </c>
      <c r="C9961" t="s">
        <v>24244</v>
      </c>
      <c r="D9961" t="s">
        <v>373</v>
      </c>
      <c r="E9961">
        <v>615130</v>
      </c>
      <c r="F9961" t="s">
        <v>24196</v>
      </c>
      <c r="G9961" s="7">
        <v>2056.2199999999998</v>
      </c>
    </row>
    <row r="9962" spans="1:7" x14ac:dyDescent="0.3">
      <c r="A9962" s="310">
        <v>3023506</v>
      </c>
      <c r="B9962" t="s">
        <v>24243</v>
      </c>
      <c r="C9962" t="s">
        <v>24244</v>
      </c>
      <c r="D9962" t="s">
        <v>373</v>
      </c>
      <c r="E9962">
        <v>616160</v>
      </c>
      <c r="F9962" t="s">
        <v>24196</v>
      </c>
      <c r="G9962" s="7">
        <v>256.19</v>
      </c>
    </row>
    <row r="9963" spans="1:7" x14ac:dyDescent="0.3">
      <c r="A9963" s="310">
        <v>3023506</v>
      </c>
      <c r="B9963" t="s">
        <v>24243</v>
      </c>
      <c r="C9963" t="s">
        <v>24244</v>
      </c>
      <c r="D9963" t="s">
        <v>371</v>
      </c>
      <c r="E9963">
        <v>615100</v>
      </c>
      <c r="F9963" t="s">
        <v>24196</v>
      </c>
      <c r="G9963" s="7">
        <v>693.37</v>
      </c>
    </row>
    <row r="9964" spans="1:7" x14ac:dyDescent="0.3">
      <c r="A9964" s="310">
        <v>3023506</v>
      </c>
      <c r="B9964" t="s">
        <v>24243</v>
      </c>
      <c r="C9964" t="s">
        <v>24244</v>
      </c>
      <c r="D9964" t="s">
        <v>373</v>
      </c>
      <c r="E9964">
        <v>615130</v>
      </c>
      <c r="F9964" t="s">
        <v>24196</v>
      </c>
      <c r="G9964" s="7">
        <v>27.49</v>
      </c>
    </row>
    <row r="9965" spans="1:7" x14ac:dyDescent="0.3">
      <c r="A9965" s="310">
        <v>3023506</v>
      </c>
      <c r="B9965" t="s">
        <v>24243</v>
      </c>
      <c r="C9965" t="s">
        <v>24244</v>
      </c>
      <c r="D9965" t="s">
        <v>371</v>
      </c>
      <c r="E9965">
        <v>615100</v>
      </c>
      <c r="F9965" t="s">
        <v>24196</v>
      </c>
      <c r="G9965" s="7">
        <v>3034.42</v>
      </c>
    </row>
    <row r="9966" spans="1:7" x14ac:dyDescent="0.3">
      <c r="A9966" s="310">
        <v>3023506</v>
      </c>
      <c r="B9966" t="s">
        <v>24243</v>
      </c>
      <c r="C9966" t="s">
        <v>24244</v>
      </c>
      <c r="D9966" t="s">
        <v>373</v>
      </c>
      <c r="E9966">
        <v>615130</v>
      </c>
      <c r="F9966" t="s">
        <v>24196</v>
      </c>
      <c r="G9966" s="7">
        <v>27.49</v>
      </c>
    </row>
    <row r="9967" spans="1:7" x14ac:dyDescent="0.3">
      <c r="A9967" s="310">
        <v>3023506</v>
      </c>
      <c r="B9967" t="s">
        <v>24243</v>
      </c>
      <c r="C9967" t="s">
        <v>24244</v>
      </c>
      <c r="D9967" t="s">
        <v>374</v>
      </c>
      <c r="E9967">
        <v>615120</v>
      </c>
      <c r="F9967" t="s">
        <v>24196</v>
      </c>
      <c r="G9967" s="7">
        <v>284.85000000000002</v>
      </c>
    </row>
    <row r="9968" spans="1:7" x14ac:dyDescent="0.3">
      <c r="A9968" s="310">
        <v>3023506</v>
      </c>
      <c r="B9968" t="s">
        <v>24243</v>
      </c>
      <c r="C9968" t="s">
        <v>24244</v>
      </c>
      <c r="D9968" t="s">
        <v>373</v>
      </c>
      <c r="E9968">
        <v>615130</v>
      </c>
      <c r="F9968" t="s">
        <v>24196</v>
      </c>
      <c r="G9968" s="7">
        <v>2056.2199999999998</v>
      </c>
    </row>
    <row r="9969" spans="1:7" x14ac:dyDescent="0.3">
      <c r="A9969" s="310">
        <v>3023506</v>
      </c>
      <c r="B9969" t="s">
        <v>24243</v>
      </c>
      <c r="C9969" t="s">
        <v>24244</v>
      </c>
      <c r="D9969" t="s">
        <v>373</v>
      </c>
      <c r="E9969">
        <v>615130</v>
      </c>
      <c r="F9969" t="s">
        <v>24196</v>
      </c>
      <c r="G9969" s="7">
        <v>0.01</v>
      </c>
    </row>
    <row r="9970" spans="1:7" x14ac:dyDescent="0.3">
      <c r="A9970" s="310">
        <v>3023506</v>
      </c>
      <c r="B9970" t="s">
        <v>24243</v>
      </c>
      <c r="C9970" t="s">
        <v>24244</v>
      </c>
      <c r="D9970" t="s">
        <v>373</v>
      </c>
      <c r="E9970">
        <v>615130</v>
      </c>
      <c r="F9970" t="s">
        <v>24196</v>
      </c>
      <c r="G9970" s="7">
        <v>0.01</v>
      </c>
    </row>
    <row r="9971" spans="1:7" x14ac:dyDescent="0.3">
      <c r="A9971" s="310">
        <v>3023506</v>
      </c>
      <c r="B9971" t="s">
        <v>24243</v>
      </c>
      <c r="C9971" t="s">
        <v>24244</v>
      </c>
      <c r="D9971" t="s">
        <v>374</v>
      </c>
      <c r="E9971">
        <v>615120</v>
      </c>
      <c r="F9971" t="s">
        <v>24196</v>
      </c>
      <c r="G9971" s="7">
        <v>5.89</v>
      </c>
    </row>
    <row r="9972" spans="1:7" x14ac:dyDescent="0.3">
      <c r="A9972" s="310">
        <v>3023506</v>
      </c>
      <c r="B9972" t="s">
        <v>24243</v>
      </c>
      <c r="C9972" t="s">
        <v>24244</v>
      </c>
      <c r="D9972" t="s">
        <v>373</v>
      </c>
      <c r="E9972">
        <v>617150</v>
      </c>
      <c r="F9972" t="s">
        <v>24196</v>
      </c>
      <c r="G9972" s="7">
        <v>22.97</v>
      </c>
    </row>
    <row r="9973" spans="1:7" x14ac:dyDescent="0.3">
      <c r="A9973" s="310">
        <v>3023506</v>
      </c>
      <c r="B9973" t="s">
        <v>24243</v>
      </c>
      <c r="C9973" t="s">
        <v>24244</v>
      </c>
      <c r="D9973" t="s">
        <v>373</v>
      </c>
      <c r="E9973">
        <v>615130</v>
      </c>
      <c r="F9973" t="s">
        <v>24196</v>
      </c>
      <c r="G9973" s="7">
        <v>-56.9</v>
      </c>
    </row>
    <row r="9974" spans="1:7" x14ac:dyDescent="0.3">
      <c r="A9974" s="310">
        <v>3023506</v>
      </c>
      <c r="B9974" t="s">
        <v>24243</v>
      </c>
      <c r="C9974" t="s">
        <v>24244</v>
      </c>
      <c r="D9974" t="s">
        <v>373</v>
      </c>
      <c r="E9974">
        <v>615130</v>
      </c>
      <c r="F9974" t="s">
        <v>24196</v>
      </c>
      <c r="G9974" s="7">
        <v>13.27</v>
      </c>
    </row>
    <row r="9975" spans="1:7" x14ac:dyDescent="0.3">
      <c r="A9975" s="310">
        <v>3023506</v>
      </c>
      <c r="B9975" t="s">
        <v>24243</v>
      </c>
      <c r="C9975" t="s">
        <v>24244</v>
      </c>
      <c r="D9975" t="s">
        <v>373</v>
      </c>
      <c r="E9975">
        <v>615130</v>
      </c>
      <c r="F9975" t="s">
        <v>24196</v>
      </c>
      <c r="G9975" s="7">
        <v>0.01</v>
      </c>
    </row>
    <row r="9976" spans="1:7" x14ac:dyDescent="0.3">
      <c r="A9976" s="310">
        <v>3023506</v>
      </c>
      <c r="B9976" t="s">
        <v>24243</v>
      </c>
      <c r="C9976" t="s">
        <v>24244</v>
      </c>
      <c r="D9976" t="s">
        <v>373</v>
      </c>
      <c r="E9976">
        <v>617150</v>
      </c>
      <c r="F9976" t="s">
        <v>24196</v>
      </c>
      <c r="G9976" s="7">
        <v>419.47</v>
      </c>
    </row>
    <row r="9977" spans="1:7" x14ac:dyDescent="0.3">
      <c r="A9977" s="310">
        <v>3023506</v>
      </c>
      <c r="B9977" t="s">
        <v>24243</v>
      </c>
      <c r="C9977" t="s">
        <v>24244</v>
      </c>
      <c r="D9977" t="s">
        <v>373</v>
      </c>
      <c r="E9977">
        <v>617150</v>
      </c>
      <c r="F9977" t="s">
        <v>24196</v>
      </c>
      <c r="G9977" s="7">
        <v>478.51</v>
      </c>
    </row>
    <row r="9978" spans="1:7" x14ac:dyDescent="0.3">
      <c r="A9978" s="310">
        <v>3023506</v>
      </c>
      <c r="B9978" t="s">
        <v>24243</v>
      </c>
      <c r="C9978" t="s">
        <v>24244</v>
      </c>
      <c r="D9978" t="s">
        <v>373</v>
      </c>
      <c r="E9978">
        <v>615130</v>
      </c>
      <c r="F9978" t="s">
        <v>24196</v>
      </c>
      <c r="G9978" s="7">
        <v>28.41</v>
      </c>
    </row>
    <row r="9979" spans="1:7" x14ac:dyDescent="0.3">
      <c r="A9979" s="310">
        <v>3023506</v>
      </c>
      <c r="B9979" t="s">
        <v>24243</v>
      </c>
      <c r="C9979" t="s">
        <v>24244</v>
      </c>
      <c r="D9979" t="s">
        <v>374</v>
      </c>
      <c r="E9979">
        <v>615120</v>
      </c>
      <c r="F9979" t="s">
        <v>24196</v>
      </c>
      <c r="G9979" s="7">
        <v>51.33</v>
      </c>
    </row>
    <row r="9980" spans="1:7" x14ac:dyDescent="0.3">
      <c r="A9980" s="310">
        <v>3023506</v>
      </c>
      <c r="B9980" t="s">
        <v>24243</v>
      </c>
      <c r="C9980" t="s">
        <v>24244</v>
      </c>
      <c r="D9980" t="s">
        <v>373</v>
      </c>
      <c r="E9980">
        <v>615130</v>
      </c>
      <c r="F9980" t="s">
        <v>24196</v>
      </c>
      <c r="G9980" s="7">
        <v>-54.99</v>
      </c>
    </row>
    <row r="9981" spans="1:7" x14ac:dyDescent="0.3">
      <c r="A9981" s="310">
        <v>3023506</v>
      </c>
      <c r="B9981" t="s">
        <v>24243</v>
      </c>
      <c r="C9981" t="s">
        <v>24244</v>
      </c>
      <c r="D9981" t="s">
        <v>371</v>
      </c>
      <c r="E9981">
        <v>617100</v>
      </c>
      <c r="F9981" t="s">
        <v>24196</v>
      </c>
      <c r="G9981" s="7">
        <v>1619.51</v>
      </c>
    </row>
    <row r="9982" spans="1:7" x14ac:dyDescent="0.3">
      <c r="A9982" s="310">
        <v>3023506</v>
      </c>
      <c r="B9982" t="s">
        <v>24243</v>
      </c>
      <c r="C9982" t="s">
        <v>24244</v>
      </c>
      <c r="D9982" t="s">
        <v>373</v>
      </c>
      <c r="E9982">
        <v>615130</v>
      </c>
      <c r="F9982" t="s">
        <v>24196</v>
      </c>
      <c r="G9982" s="7">
        <v>-54.99</v>
      </c>
    </row>
    <row r="9983" spans="1:7" x14ac:dyDescent="0.3">
      <c r="A9983" s="310">
        <v>3023506</v>
      </c>
      <c r="B9983" t="s">
        <v>24243</v>
      </c>
      <c r="C9983" t="s">
        <v>24244</v>
      </c>
      <c r="D9983" t="s">
        <v>373</v>
      </c>
      <c r="E9983">
        <v>615130</v>
      </c>
      <c r="F9983" t="s">
        <v>24196</v>
      </c>
      <c r="G9983" s="7">
        <v>-0.01</v>
      </c>
    </row>
    <row r="9984" spans="1:7" x14ac:dyDescent="0.3">
      <c r="A9984" s="310">
        <v>3023506</v>
      </c>
      <c r="B9984" t="s">
        <v>24243</v>
      </c>
      <c r="C9984" t="s">
        <v>24244</v>
      </c>
      <c r="D9984" t="s">
        <v>373</v>
      </c>
      <c r="E9984">
        <v>615130</v>
      </c>
      <c r="F9984" t="s">
        <v>24196</v>
      </c>
      <c r="G9984" s="7">
        <v>54.99</v>
      </c>
    </row>
    <row r="9985" spans="1:7" x14ac:dyDescent="0.3">
      <c r="A9985" s="310">
        <v>3023506</v>
      </c>
      <c r="B9985" t="s">
        <v>24243</v>
      </c>
      <c r="C9985" t="s">
        <v>24244</v>
      </c>
      <c r="D9985" t="s">
        <v>373</v>
      </c>
      <c r="E9985">
        <v>617150</v>
      </c>
      <c r="F9985" t="s">
        <v>24196</v>
      </c>
      <c r="G9985" s="7">
        <v>419.47</v>
      </c>
    </row>
    <row r="9986" spans="1:7" x14ac:dyDescent="0.3">
      <c r="A9986" s="310">
        <v>3023506</v>
      </c>
      <c r="B9986" t="s">
        <v>24243</v>
      </c>
      <c r="C9986" t="s">
        <v>24244</v>
      </c>
      <c r="D9986" t="s">
        <v>373</v>
      </c>
      <c r="E9986">
        <v>615130</v>
      </c>
      <c r="F9986" t="s">
        <v>24196</v>
      </c>
      <c r="G9986" s="7">
        <v>-54.99</v>
      </c>
    </row>
    <row r="9987" spans="1:7" x14ac:dyDescent="0.3">
      <c r="A9987" s="310">
        <v>3023506</v>
      </c>
      <c r="B9987" t="s">
        <v>24243</v>
      </c>
      <c r="C9987" t="s">
        <v>24244</v>
      </c>
      <c r="D9987" t="s">
        <v>373</v>
      </c>
      <c r="E9987">
        <v>615130</v>
      </c>
      <c r="F9987" t="s">
        <v>24196</v>
      </c>
      <c r="G9987" s="7">
        <v>28.41</v>
      </c>
    </row>
    <row r="9988" spans="1:7" x14ac:dyDescent="0.3">
      <c r="A9988" s="310">
        <v>3023506</v>
      </c>
      <c r="B9988" t="s">
        <v>24243</v>
      </c>
      <c r="C9988" t="s">
        <v>24244</v>
      </c>
      <c r="D9988" t="s">
        <v>373</v>
      </c>
      <c r="E9988">
        <v>615130</v>
      </c>
      <c r="F9988" t="s">
        <v>24196</v>
      </c>
      <c r="G9988" s="7">
        <v>28.41</v>
      </c>
    </row>
    <row r="9989" spans="1:7" x14ac:dyDescent="0.3">
      <c r="A9989" s="310">
        <v>3023506</v>
      </c>
      <c r="B9989" t="s">
        <v>24243</v>
      </c>
      <c r="C9989" t="s">
        <v>24244</v>
      </c>
      <c r="D9989" t="s">
        <v>373</v>
      </c>
      <c r="E9989">
        <v>615130</v>
      </c>
      <c r="F9989" t="s">
        <v>24196</v>
      </c>
      <c r="G9989" s="7">
        <v>27.49</v>
      </c>
    </row>
    <row r="9990" spans="1:7" x14ac:dyDescent="0.3">
      <c r="A9990" s="310">
        <v>3023506</v>
      </c>
      <c r="B9990" t="s">
        <v>24243</v>
      </c>
      <c r="C9990" t="s">
        <v>24244</v>
      </c>
      <c r="D9990" t="s">
        <v>373</v>
      </c>
      <c r="E9990">
        <v>615130</v>
      </c>
      <c r="F9990" t="s">
        <v>24196</v>
      </c>
      <c r="G9990" s="7">
        <v>-54.99</v>
      </c>
    </row>
    <row r="9991" spans="1:7" x14ac:dyDescent="0.3">
      <c r="A9991" s="310">
        <v>3023506</v>
      </c>
      <c r="B9991" t="s">
        <v>24243</v>
      </c>
      <c r="C9991" t="s">
        <v>24244</v>
      </c>
      <c r="D9991" t="s">
        <v>374</v>
      </c>
      <c r="E9991">
        <v>615120</v>
      </c>
      <c r="F9991" t="s">
        <v>24196</v>
      </c>
      <c r="G9991" s="7">
        <v>27.94</v>
      </c>
    </row>
    <row r="9992" spans="1:7" x14ac:dyDescent="0.3">
      <c r="A9992" s="310">
        <v>3023506</v>
      </c>
      <c r="B9992" t="s">
        <v>24243</v>
      </c>
      <c r="C9992" t="s">
        <v>24244</v>
      </c>
      <c r="D9992" t="s">
        <v>373</v>
      </c>
      <c r="E9992">
        <v>615130</v>
      </c>
      <c r="F9992" t="s">
        <v>24196</v>
      </c>
      <c r="G9992" s="7">
        <v>0.01</v>
      </c>
    </row>
    <row r="9993" spans="1:7" x14ac:dyDescent="0.3">
      <c r="A9993" s="310">
        <v>3023506</v>
      </c>
      <c r="B9993" t="s">
        <v>24243</v>
      </c>
      <c r="C9993" t="s">
        <v>24244</v>
      </c>
      <c r="D9993" t="s">
        <v>371</v>
      </c>
      <c r="E9993">
        <v>616100</v>
      </c>
      <c r="F9993" t="s">
        <v>24196</v>
      </c>
      <c r="G9993" s="7">
        <v>392.61</v>
      </c>
    </row>
    <row r="9994" spans="1:7" x14ac:dyDescent="0.3">
      <c r="A9994" s="310">
        <v>3023506</v>
      </c>
      <c r="B9994" t="s">
        <v>24243</v>
      </c>
      <c r="C9994" t="s">
        <v>24244</v>
      </c>
      <c r="D9994" t="s">
        <v>373</v>
      </c>
      <c r="E9994">
        <v>616160</v>
      </c>
      <c r="F9994" t="s">
        <v>24196</v>
      </c>
      <c r="G9994" s="7">
        <v>269.87</v>
      </c>
    </row>
    <row r="9995" spans="1:7" x14ac:dyDescent="0.3">
      <c r="A9995" s="310">
        <v>3023506</v>
      </c>
      <c r="B9995" t="s">
        <v>24243</v>
      </c>
      <c r="C9995" t="s">
        <v>24244</v>
      </c>
      <c r="D9995" t="s">
        <v>373</v>
      </c>
      <c r="E9995">
        <v>616160</v>
      </c>
      <c r="F9995" t="s">
        <v>24196</v>
      </c>
      <c r="G9995" s="7">
        <v>62.81</v>
      </c>
    </row>
    <row r="9996" spans="1:7" x14ac:dyDescent="0.3">
      <c r="A9996" s="310">
        <v>3023506</v>
      </c>
      <c r="B9996" t="s">
        <v>24243</v>
      </c>
      <c r="C9996" t="s">
        <v>24244</v>
      </c>
      <c r="D9996" t="s">
        <v>373</v>
      </c>
      <c r="E9996">
        <v>615130</v>
      </c>
      <c r="F9996" t="s">
        <v>24196</v>
      </c>
      <c r="G9996" s="7">
        <v>-54.99</v>
      </c>
    </row>
    <row r="9997" spans="1:7" x14ac:dyDescent="0.3">
      <c r="A9997" s="310">
        <v>3023506</v>
      </c>
      <c r="B9997" t="s">
        <v>24243</v>
      </c>
      <c r="C9997" t="s">
        <v>24244</v>
      </c>
      <c r="D9997" t="s">
        <v>373</v>
      </c>
      <c r="E9997">
        <v>615130</v>
      </c>
      <c r="F9997" t="s">
        <v>24196</v>
      </c>
      <c r="G9997" s="7">
        <v>0.01</v>
      </c>
    </row>
    <row r="9998" spans="1:7" x14ac:dyDescent="0.3">
      <c r="A9998" s="310">
        <v>3023506</v>
      </c>
      <c r="B9998" t="s">
        <v>24243</v>
      </c>
      <c r="C9998" t="s">
        <v>24244</v>
      </c>
      <c r="D9998" t="s">
        <v>373</v>
      </c>
      <c r="E9998">
        <v>617150</v>
      </c>
      <c r="F9998" t="s">
        <v>24196</v>
      </c>
      <c r="G9998" s="7">
        <v>22.97</v>
      </c>
    </row>
    <row r="9999" spans="1:7" x14ac:dyDescent="0.3">
      <c r="A9999" s="310">
        <v>3023506</v>
      </c>
      <c r="B9999" t="s">
        <v>24243</v>
      </c>
      <c r="C9999" t="s">
        <v>24244</v>
      </c>
      <c r="D9999" t="s">
        <v>373</v>
      </c>
      <c r="E9999">
        <v>615130</v>
      </c>
      <c r="F9999" t="s">
        <v>24196</v>
      </c>
      <c r="G9999" s="7">
        <v>0.01</v>
      </c>
    </row>
    <row r="10000" spans="1:7" x14ac:dyDescent="0.3">
      <c r="A10000" s="310">
        <v>3023506</v>
      </c>
      <c r="B10000" t="s">
        <v>24243</v>
      </c>
      <c r="C10000" t="s">
        <v>24244</v>
      </c>
      <c r="D10000" t="s">
        <v>373</v>
      </c>
      <c r="E10000">
        <v>615130</v>
      </c>
      <c r="F10000" t="s">
        <v>24196</v>
      </c>
      <c r="G10000" s="7">
        <v>0.01</v>
      </c>
    </row>
    <row r="10001" spans="1:7" x14ac:dyDescent="0.3">
      <c r="A10001" s="310">
        <v>3023506</v>
      </c>
      <c r="B10001" t="s">
        <v>24243</v>
      </c>
      <c r="C10001" t="s">
        <v>24244</v>
      </c>
      <c r="D10001" t="s">
        <v>371</v>
      </c>
      <c r="E10001">
        <v>616100</v>
      </c>
      <c r="F10001" t="s">
        <v>24196</v>
      </c>
      <c r="G10001" s="7">
        <v>392.61</v>
      </c>
    </row>
    <row r="10002" spans="1:7" x14ac:dyDescent="0.3">
      <c r="A10002" s="310">
        <v>3023506</v>
      </c>
      <c r="B10002" t="s">
        <v>24243</v>
      </c>
      <c r="C10002" t="s">
        <v>24244</v>
      </c>
      <c r="D10002" t="s">
        <v>373</v>
      </c>
      <c r="E10002">
        <v>615130</v>
      </c>
      <c r="F10002" t="s">
        <v>24196</v>
      </c>
      <c r="G10002" s="7">
        <v>28.41</v>
      </c>
    </row>
    <row r="10003" spans="1:7" x14ac:dyDescent="0.3">
      <c r="A10003" s="310">
        <v>3023506</v>
      </c>
      <c r="B10003" t="s">
        <v>24243</v>
      </c>
      <c r="C10003" t="s">
        <v>24244</v>
      </c>
      <c r="D10003" t="s">
        <v>373</v>
      </c>
      <c r="E10003">
        <v>615130</v>
      </c>
      <c r="F10003" t="s">
        <v>24196</v>
      </c>
      <c r="G10003" s="7">
        <v>27.49</v>
      </c>
    </row>
    <row r="10004" spans="1:7" x14ac:dyDescent="0.3">
      <c r="A10004" s="310">
        <v>3023506</v>
      </c>
      <c r="B10004" t="s">
        <v>24243</v>
      </c>
      <c r="C10004" t="s">
        <v>24244</v>
      </c>
      <c r="D10004" t="s">
        <v>375</v>
      </c>
      <c r="E10004">
        <v>617130</v>
      </c>
      <c r="F10004" t="s">
        <v>24196</v>
      </c>
      <c r="G10004" s="7">
        <v>418.47</v>
      </c>
    </row>
    <row r="10005" spans="1:7" x14ac:dyDescent="0.3">
      <c r="A10005" s="310">
        <v>3023506</v>
      </c>
      <c r="B10005" t="s">
        <v>24243</v>
      </c>
      <c r="C10005" t="s">
        <v>24244</v>
      </c>
      <c r="D10005" t="s">
        <v>373</v>
      </c>
      <c r="E10005">
        <v>615130</v>
      </c>
      <c r="F10005" t="s">
        <v>24196</v>
      </c>
      <c r="G10005" s="7">
        <v>-54.99</v>
      </c>
    </row>
    <row r="10006" spans="1:7" x14ac:dyDescent="0.3">
      <c r="A10006" s="310">
        <v>3023506</v>
      </c>
      <c r="B10006" t="s">
        <v>24243</v>
      </c>
      <c r="C10006" t="s">
        <v>24244</v>
      </c>
      <c r="D10006" t="s">
        <v>373</v>
      </c>
      <c r="E10006">
        <v>615130</v>
      </c>
      <c r="F10006" t="s">
        <v>24196</v>
      </c>
      <c r="G10006" s="7">
        <v>27.49</v>
      </c>
    </row>
    <row r="10007" spans="1:7" x14ac:dyDescent="0.3">
      <c r="A10007" s="310">
        <v>3023506</v>
      </c>
      <c r="B10007" t="s">
        <v>24243</v>
      </c>
      <c r="C10007" t="s">
        <v>24244</v>
      </c>
      <c r="D10007" t="s">
        <v>373</v>
      </c>
      <c r="E10007">
        <v>615130</v>
      </c>
      <c r="F10007" t="s">
        <v>24196</v>
      </c>
      <c r="G10007" s="7">
        <v>76.900000000000006</v>
      </c>
    </row>
    <row r="10008" spans="1:7" x14ac:dyDescent="0.3">
      <c r="A10008" s="310">
        <v>3023506</v>
      </c>
      <c r="B10008" t="s">
        <v>24243</v>
      </c>
      <c r="C10008" t="s">
        <v>24244</v>
      </c>
      <c r="D10008" t="s">
        <v>375</v>
      </c>
      <c r="E10008">
        <v>615140</v>
      </c>
      <c r="F10008" t="s">
        <v>24196</v>
      </c>
      <c r="G10008" s="7">
        <v>85.37</v>
      </c>
    </row>
    <row r="10009" spans="1:7" x14ac:dyDescent="0.3">
      <c r="A10009" s="310">
        <v>3023506</v>
      </c>
      <c r="B10009" t="s">
        <v>24243</v>
      </c>
      <c r="C10009" t="s">
        <v>24244</v>
      </c>
      <c r="D10009" t="s">
        <v>373</v>
      </c>
      <c r="E10009">
        <v>615130</v>
      </c>
      <c r="F10009" t="s">
        <v>24196</v>
      </c>
      <c r="G10009" s="7">
        <v>54.99</v>
      </c>
    </row>
    <row r="10010" spans="1:7" x14ac:dyDescent="0.3">
      <c r="A10010" s="310">
        <v>3023506</v>
      </c>
      <c r="B10010" t="s">
        <v>24243</v>
      </c>
      <c r="C10010" t="s">
        <v>24244</v>
      </c>
      <c r="D10010" t="s">
        <v>373</v>
      </c>
      <c r="E10010">
        <v>615130</v>
      </c>
      <c r="F10010" t="s">
        <v>24196</v>
      </c>
      <c r="G10010" s="7">
        <v>-0.01</v>
      </c>
    </row>
    <row r="10011" spans="1:7" x14ac:dyDescent="0.3">
      <c r="A10011" s="310">
        <v>3023506</v>
      </c>
      <c r="B10011" t="s">
        <v>24243</v>
      </c>
      <c r="C10011" t="s">
        <v>24244</v>
      </c>
      <c r="D10011" t="s">
        <v>373</v>
      </c>
      <c r="E10011">
        <v>615130</v>
      </c>
      <c r="F10011" t="s">
        <v>24196</v>
      </c>
      <c r="G10011" s="7">
        <v>54.99</v>
      </c>
    </row>
    <row r="10012" spans="1:7" x14ac:dyDescent="0.3">
      <c r="A10012" s="310">
        <v>3023506</v>
      </c>
      <c r="B10012" t="s">
        <v>24243</v>
      </c>
      <c r="C10012" t="s">
        <v>24244</v>
      </c>
      <c r="D10012" t="s">
        <v>375</v>
      </c>
      <c r="E10012">
        <v>617130</v>
      </c>
      <c r="F10012" t="s">
        <v>24196</v>
      </c>
      <c r="G10012" s="7">
        <v>17.420000000000002</v>
      </c>
    </row>
    <row r="10013" spans="1:7" x14ac:dyDescent="0.3">
      <c r="A10013" s="310">
        <v>3023506</v>
      </c>
      <c r="B10013" t="s">
        <v>24243</v>
      </c>
      <c r="C10013" t="s">
        <v>24244</v>
      </c>
      <c r="D10013" t="s">
        <v>373</v>
      </c>
      <c r="E10013">
        <v>615130</v>
      </c>
      <c r="F10013" t="s">
        <v>24196</v>
      </c>
      <c r="G10013" s="7">
        <v>0.01</v>
      </c>
    </row>
    <row r="10014" spans="1:7" x14ac:dyDescent="0.3">
      <c r="A10014" s="310">
        <v>3023506</v>
      </c>
      <c r="B10014" t="s">
        <v>24243</v>
      </c>
      <c r="C10014" t="s">
        <v>24244</v>
      </c>
      <c r="D10014" t="s">
        <v>373</v>
      </c>
      <c r="E10014">
        <v>615130</v>
      </c>
      <c r="F10014" t="s">
        <v>24196</v>
      </c>
      <c r="G10014" s="7">
        <v>-1024.53</v>
      </c>
    </row>
    <row r="10015" spans="1:7" x14ac:dyDescent="0.3">
      <c r="A10015" s="310">
        <v>3023506</v>
      </c>
      <c r="B10015" t="s">
        <v>24243</v>
      </c>
      <c r="C10015" t="s">
        <v>24244</v>
      </c>
      <c r="D10015" t="s">
        <v>374</v>
      </c>
      <c r="E10015">
        <v>616120</v>
      </c>
      <c r="F10015" t="s">
        <v>24196</v>
      </c>
      <c r="G10015" s="7">
        <v>48.47</v>
      </c>
    </row>
    <row r="10016" spans="1:7" x14ac:dyDescent="0.3">
      <c r="A10016" s="310">
        <v>3023506</v>
      </c>
      <c r="B10016" t="s">
        <v>24243</v>
      </c>
      <c r="C10016" t="s">
        <v>24244</v>
      </c>
      <c r="D10016" t="s">
        <v>373</v>
      </c>
      <c r="E10016">
        <v>615130</v>
      </c>
      <c r="F10016" t="s">
        <v>24196</v>
      </c>
      <c r="G10016" s="7">
        <v>27.49</v>
      </c>
    </row>
    <row r="10017" spans="1:7" x14ac:dyDescent="0.3">
      <c r="A10017" s="310">
        <v>3023506</v>
      </c>
      <c r="B10017" t="s">
        <v>24243</v>
      </c>
      <c r="C10017" t="s">
        <v>24244</v>
      </c>
      <c r="D10017" t="s">
        <v>373</v>
      </c>
      <c r="E10017">
        <v>615130</v>
      </c>
      <c r="F10017" t="s">
        <v>24196</v>
      </c>
      <c r="G10017" s="7">
        <v>28.41</v>
      </c>
    </row>
    <row r="10018" spans="1:7" x14ac:dyDescent="0.3">
      <c r="A10018" s="310">
        <v>3023506</v>
      </c>
      <c r="B10018" t="s">
        <v>24243</v>
      </c>
      <c r="C10018" t="s">
        <v>24244</v>
      </c>
      <c r="D10018" t="s">
        <v>371</v>
      </c>
      <c r="E10018">
        <v>616100</v>
      </c>
      <c r="F10018" t="s">
        <v>24196</v>
      </c>
      <c r="G10018" s="7">
        <v>784.48</v>
      </c>
    </row>
    <row r="10019" spans="1:7" x14ac:dyDescent="0.3">
      <c r="A10019" s="310">
        <v>3023506</v>
      </c>
      <c r="B10019" t="s">
        <v>24243</v>
      </c>
      <c r="C10019" t="s">
        <v>24244</v>
      </c>
      <c r="D10019" t="s">
        <v>373</v>
      </c>
      <c r="E10019">
        <v>617150</v>
      </c>
      <c r="F10019" t="s">
        <v>24196</v>
      </c>
      <c r="G10019" s="7">
        <v>478.51</v>
      </c>
    </row>
    <row r="10020" spans="1:7" x14ac:dyDescent="0.3">
      <c r="A10020" s="310">
        <v>3023506</v>
      </c>
      <c r="B10020" t="s">
        <v>24243</v>
      </c>
      <c r="C10020" t="s">
        <v>24244</v>
      </c>
      <c r="D10020" t="s">
        <v>373</v>
      </c>
      <c r="E10020">
        <v>615130</v>
      </c>
      <c r="F10020" t="s">
        <v>24196</v>
      </c>
      <c r="G10020" s="7">
        <v>27.49</v>
      </c>
    </row>
    <row r="10021" spans="1:7" x14ac:dyDescent="0.3">
      <c r="A10021" s="310">
        <v>3023506</v>
      </c>
      <c r="B10021" t="s">
        <v>24243</v>
      </c>
      <c r="C10021" t="s">
        <v>24244</v>
      </c>
      <c r="D10021" t="s">
        <v>371</v>
      </c>
      <c r="E10021">
        <v>616100</v>
      </c>
      <c r="F10021" t="s">
        <v>24196</v>
      </c>
      <c r="G10021" s="7">
        <v>290.77</v>
      </c>
    </row>
    <row r="10022" spans="1:7" x14ac:dyDescent="0.3">
      <c r="A10022" s="310">
        <v>3023506</v>
      </c>
      <c r="B10022" t="s">
        <v>24243</v>
      </c>
      <c r="C10022" t="s">
        <v>24244</v>
      </c>
      <c r="D10022" t="s">
        <v>373</v>
      </c>
      <c r="E10022">
        <v>615130</v>
      </c>
      <c r="F10022" t="s">
        <v>24196</v>
      </c>
      <c r="G10022" s="7">
        <v>0.01</v>
      </c>
    </row>
    <row r="10023" spans="1:7" x14ac:dyDescent="0.3">
      <c r="A10023" s="310">
        <v>3023506</v>
      </c>
      <c r="B10023" t="s">
        <v>24243</v>
      </c>
      <c r="C10023" t="s">
        <v>24244</v>
      </c>
      <c r="D10023" t="s">
        <v>373</v>
      </c>
      <c r="E10023">
        <v>615130</v>
      </c>
      <c r="F10023" t="s">
        <v>24196</v>
      </c>
      <c r="G10023" s="7">
        <v>-56.9</v>
      </c>
    </row>
    <row r="10024" spans="1:7" x14ac:dyDescent="0.3">
      <c r="A10024" s="310">
        <v>3023506</v>
      </c>
      <c r="B10024" t="s">
        <v>24243</v>
      </c>
      <c r="C10024" t="s">
        <v>24244</v>
      </c>
      <c r="D10024" t="s">
        <v>373</v>
      </c>
      <c r="E10024">
        <v>617150</v>
      </c>
      <c r="F10024" t="s">
        <v>24196</v>
      </c>
      <c r="G10024" s="7">
        <v>419.47</v>
      </c>
    </row>
    <row r="10025" spans="1:7" x14ac:dyDescent="0.3">
      <c r="A10025" s="310">
        <v>3023506</v>
      </c>
      <c r="B10025" t="s">
        <v>24243</v>
      </c>
      <c r="C10025" t="s">
        <v>24244</v>
      </c>
      <c r="D10025" t="s">
        <v>371</v>
      </c>
      <c r="E10025">
        <v>615100</v>
      </c>
      <c r="F10025" t="s">
        <v>24196</v>
      </c>
      <c r="G10025" s="7">
        <v>451.92</v>
      </c>
    </row>
    <row r="10026" spans="1:7" x14ac:dyDescent="0.3">
      <c r="A10026" s="310">
        <v>3023506</v>
      </c>
      <c r="B10026" t="s">
        <v>24243</v>
      </c>
      <c r="C10026" t="s">
        <v>24244</v>
      </c>
      <c r="D10026" t="s">
        <v>373</v>
      </c>
      <c r="E10026">
        <v>615130</v>
      </c>
      <c r="F10026" t="s">
        <v>24196</v>
      </c>
      <c r="G10026" s="7">
        <v>-54.99</v>
      </c>
    </row>
    <row r="10027" spans="1:7" x14ac:dyDescent="0.3">
      <c r="A10027" s="310">
        <v>3023506</v>
      </c>
      <c r="B10027" t="s">
        <v>24243</v>
      </c>
      <c r="C10027" t="s">
        <v>24244</v>
      </c>
      <c r="D10027" t="s">
        <v>375</v>
      </c>
      <c r="E10027">
        <v>615140</v>
      </c>
      <c r="F10027" t="s">
        <v>24196</v>
      </c>
      <c r="G10027" s="7">
        <v>2584.9299999999998</v>
      </c>
    </row>
    <row r="10028" spans="1:7" x14ac:dyDescent="0.3">
      <c r="A10028" s="310">
        <v>3023506</v>
      </c>
      <c r="B10028" t="s">
        <v>24243</v>
      </c>
      <c r="C10028" t="s">
        <v>24244</v>
      </c>
      <c r="D10028" t="s">
        <v>373</v>
      </c>
      <c r="E10028">
        <v>615130</v>
      </c>
      <c r="F10028" t="s">
        <v>24196</v>
      </c>
      <c r="G10028" s="7">
        <v>-54.99</v>
      </c>
    </row>
    <row r="10029" spans="1:7" x14ac:dyDescent="0.3">
      <c r="A10029" s="310">
        <v>3023506</v>
      </c>
      <c r="B10029" t="s">
        <v>24243</v>
      </c>
      <c r="C10029" t="s">
        <v>24244</v>
      </c>
      <c r="D10029" t="s">
        <v>373</v>
      </c>
      <c r="E10029">
        <v>615130</v>
      </c>
      <c r="F10029" t="s">
        <v>24196</v>
      </c>
      <c r="G10029" s="7">
        <v>67.5</v>
      </c>
    </row>
    <row r="10030" spans="1:7" x14ac:dyDescent="0.3">
      <c r="A10030" s="310">
        <v>3023506</v>
      </c>
      <c r="B10030" t="s">
        <v>24243</v>
      </c>
      <c r="C10030" t="s">
        <v>24244</v>
      </c>
      <c r="D10030" t="s">
        <v>371</v>
      </c>
      <c r="E10030">
        <v>617100</v>
      </c>
      <c r="F10030" t="s">
        <v>24196</v>
      </c>
      <c r="G10030" s="7">
        <v>1125.93</v>
      </c>
    </row>
    <row r="10031" spans="1:7" x14ac:dyDescent="0.3">
      <c r="A10031" s="310">
        <v>3023506</v>
      </c>
      <c r="B10031" t="s">
        <v>24243</v>
      </c>
      <c r="C10031" t="s">
        <v>24244</v>
      </c>
      <c r="D10031" t="s">
        <v>371</v>
      </c>
      <c r="E10031">
        <v>617100</v>
      </c>
      <c r="F10031" t="s">
        <v>24196</v>
      </c>
      <c r="G10031" s="7">
        <v>2647.55</v>
      </c>
    </row>
    <row r="10032" spans="1:7" x14ac:dyDescent="0.3">
      <c r="A10032" s="310">
        <v>3023506</v>
      </c>
      <c r="B10032" t="s">
        <v>24243</v>
      </c>
      <c r="C10032" t="s">
        <v>24244</v>
      </c>
      <c r="D10032" t="s">
        <v>373</v>
      </c>
      <c r="E10032">
        <v>615130</v>
      </c>
      <c r="F10032" t="s">
        <v>24196</v>
      </c>
      <c r="G10032" s="7">
        <v>54.99</v>
      </c>
    </row>
    <row r="10033" spans="1:7" x14ac:dyDescent="0.3">
      <c r="A10033" s="310">
        <v>3023506</v>
      </c>
      <c r="B10033" t="s">
        <v>24243</v>
      </c>
      <c r="C10033" t="s">
        <v>24244</v>
      </c>
      <c r="D10033" t="s">
        <v>373</v>
      </c>
      <c r="E10033">
        <v>615130</v>
      </c>
      <c r="F10033" t="s">
        <v>24196</v>
      </c>
      <c r="G10033" s="7">
        <v>54.99</v>
      </c>
    </row>
    <row r="10034" spans="1:7" x14ac:dyDescent="0.3">
      <c r="A10034" s="310">
        <v>3023506</v>
      </c>
      <c r="B10034" t="s">
        <v>24243</v>
      </c>
      <c r="C10034" t="s">
        <v>24244</v>
      </c>
      <c r="D10034" t="s">
        <v>373</v>
      </c>
      <c r="E10034">
        <v>615130</v>
      </c>
      <c r="F10034" t="s">
        <v>24196</v>
      </c>
      <c r="G10034" s="7">
        <v>54.99</v>
      </c>
    </row>
    <row r="10035" spans="1:7" x14ac:dyDescent="0.3">
      <c r="A10035" s="310">
        <v>3023506</v>
      </c>
      <c r="B10035" t="s">
        <v>24243</v>
      </c>
      <c r="C10035" t="s">
        <v>24244</v>
      </c>
      <c r="D10035" t="s">
        <v>373</v>
      </c>
      <c r="E10035">
        <v>615130</v>
      </c>
      <c r="F10035" t="s">
        <v>24196</v>
      </c>
      <c r="G10035" s="7">
        <v>54.99</v>
      </c>
    </row>
    <row r="10036" spans="1:7" x14ac:dyDescent="0.3">
      <c r="A10036" s="310">
        <v>3023506</v>
      </c>
      <c r="B10036" t="s">
        <v>24243</v>
      </c>
      <c r="C10036" t="s">
        <v>24244</v>
      </c>
      <c r="D10036" t="s">
        <v>373</v>
      </c>
      <c r="E10036">
        <v>615130</v>
      </c>
      <c r="F10036" t="s">
        <v>24196</v>
      </c>
      <c r="G10036" s="7">
        <v>-54.99</v>
      </c>
    </row>
    <row r="10037" spans="1:7" x14ac:dyDescent="0.3">
      <c r="A10037" s="310">
        <v>3023506</v>
      </c>
      <c r="B10037" t="s">
        <v>24243</v>
      </c>
      <c r="C10037" t="s">
        <v>24244</v>
      </c>
      <c r="D10037" t="s">
        <v>373</v>
      </c>
      <c r="E10037">
        <v>615130</v>
      </c>
      <c r="F10037" t="s">
        <v>24196</v>
      </c>
      <c r="G10037" s="7">
        <v>0.01</v>
      </c>
    </row>
    <row r="10038" spans="1:7" x14ac:dyDescent="0.3">
      <c r="A10038" s="310">
        <v>3023506</v>
      </c>
      <c r="B10038" t="s">
        <v>24243</v>
      </c>
      <c r="C10038" t="s">
        <v>24244</v>
      </c>
      <c r="D10038" t="s">
        <v>373</v>
      </c>
      <c r="E10038">
        <v>617150</v>
      </c>
      <c r="F10038" t="s">
        <v>24196</v>
      </c>
      <c r="G10038" s="7">
        <v>15.69</v>
      </c>
    </row>
    <row r="10039" spans="1:7" x14ac:dyDescent="0.3">
      <c r="A10039" s="310">
        <v>3023506</v>
      </c>
      <c r="B10039" t="s">
        <v>24243</v>
      </c>
      <c r="C10039" t="s">
        <v>24244</v>
      </c>
      <c r="D10039" t="s">
        <v>373</v>
      </c>
      <c r="E10039">
        <v>615130</v>
      </c>
      <c r="F10039" t="s">
        <v>24196</v>
      </c>
      <c r="G10039" s="7">
        <v>27.49</v>
      </c>
    </row>
    <row r="10040" spans="1:7" x14ac:dyDescent="0.3">
      <c r="A10040" s="310">
        <v>3023506</v>
      </c>
      <c r="B10040" t="s">
        <v>24243</v>
      </c>
      <c r="C10040" t="s">
        <v>24244</v>
      </c>
      <c r="D10040" t="s">
        <v>371</v>
      </c>
      <c r="E10040">
        <v>615100</v>
      </c>
      <c r="F10040" t="s">
        <v>24196</v>
      </c>
      <c r="G10040" s="7">
        <v>3034.42</v>
      </c>
    </row>
    <row r="10041" spans="1:7" x14ac:dyDescent="0.3">
      <c r="A10041" s="310">
        <v>3023506</v>
      </c>
      <c r="B10041" t="s">
        <v>24243</v>
      </c>
      <c r="C10041" t="s">
        <v>24244</v>
      </c>
      <c r="D10041" t="s">
        <v>373</v>
      </c>
      <c r="E10041">
        <v>615130</v>
      </c>
      <c r="F10041" t="s">
        <v>24196</v>
      </c>
      <c r="G10041" s="7">
        <v>2056.2199999999998</v>
      </c>
    </row>
    <row r="10042" spans="1:7" x14ac:dyDescent="0.3">
      <c r="A10042" s="310">
        <v>3023506</v>
      </c>
      <c r="B10042" t="s">
        <v>24243</v>
      </c>
      <c r="C10042" t="s">
        <v>24244</v>
      </c>
      <c r="D10042" t="s">
        <v>373</v>
      </c>
      <c r="E10042">
        <v>616160</v>
      </c>
      <c r="F10042" t="s">
        <v>24196</v>
      </c>
      <c r="G10042" s="7">
        <v>63.42</v>
      </c>
    </row>
    <row r="10043" spans="1:7" x14ac:dyDescent="0.3">
      <c r="A10043" s="310">
        <v>3023506</v>
      </c>
      <c r="B10043" t="s">
        <v>24243</v>
      </c>
      <c r="C10043" t="s">
        <v>24244</v>
      </c>
      <c r="D10043" t="s">
        <v>373</v>
      </c>
      <c r="E10043">
        <v>615130</v>
      </c>
      <c r="F10043" t="s">
        <v>24196</v>
      </c>
      <c r="G10043" s="7">
        <v>822.49</v>
      </c>
    </row>
    <row r="10044" spans="1:7" x14ac:dyDescent="0.3">
      <c r="A10044" s="310">
        <v>3023506</v>
      </c>
      <c r="B10044" t="s">
        <v>24243</v>
      </c>
      <c r="C10044" t="s">
        <v>24244</v>
      </c>
      <c r="D10044" t="s">
        <v>373</v>
      </c>
      <c r="E10044">
        <v>615130</v>
      </c>
      <c r="F10044" t="s">
        <v>24196</v>
      </c>
      <c r="G10044" s="7">
        <v>27.49</v>
      </c>
    </row>
    <row r="10045" spans="1:7" x14ac:dyDescent="0.3">
      <c r="A10045" s="310">
        <v>3023506</v>
      </c>
      <c r="B10045" t="s">
        <v>24243</v>
      </c>
      <c r="C10045" t="s">
        <v>24244</v>
      </c>
      <c r="D10045" t="s">
        <v>373</v>
      </c>
      <c r="E10045">
        <v>615130</v>
      </c>
      <c r="F10045" t="s">
        <v>24196</v>
      </c>
      <c r="G10045" s="7">
        <v>56.9</v>
      </c>
    </row>
    <row r="10046" spans="1:7" x14ac:dyDescent="0.3">
      <c r="A10046" s="310">
        <v>3023506</v>
      </c>
      <c r="B10046" t="s">
        <v>24243</v>
      </c>
      <c r="C10046" t="s">
        <v>24244</v>
      </c>
      <c r="D10046" t="s">
        <v>373</v>
      </c>
      <c r="E10046">
        <v>615130</v>
      </c>
      <c r="F10046" t="s">
        <v>24196</v>
      </c>
      <c r="G10046" s="7">
        <v>0.02</v>
      </c>
    </row>
    <row r="10047" spans="1:7" x14ac:dyDescent="0.3">
      <c r="A10047" s="310">
        <v>3023506</v>
      </c>
      <c r="B10047" t="s">
        <v>24243</v>
      </c>
      <c r="C10047" t="s">
        <v>24244</v>
      </c>
      <c r="D10047" t="s">
        <v>373</v>
      </c>
      <c r="E10047">
        <v>615130</v>
      </c>
      <c r="F10047" t="s">
        <v>24196</v>
      </c>
      <c r="G10047" s="7">
        <v>28.41</v>
      </c>
    </row>
    <row r="10048" spans="1:7" x14ac:dyDescent="0.3">
      <c r="A10048" s="310">
        <v>3023506</v>
      </c>
      <c r="B10048" t="s">
        <v>24243</v>
      </c>
      <c r="C10048" t="s">
        <v>24244</v>
      </c>
      <c r="D10048" t="s">
        <v>373</v>
      </c>
      <c r="E10048">
        <v>615130</v>
      </c>
      <c r="F10048" t="s">
        <v>24196</v>
      </c>
      <c r="G10048" s="7">
        <v>1704.73</v>
      </c>
    </row>
    <row r="10049" spans="1:7" x14ac:dyDescent="0.3">
      <c r="A10049" s="310">
        <v>3023506</v>
      </c>
      <c r="B10049" t="s">
        <v>24243</v>
      </c>
      <c r="C10049" t="s">
        <v>24244</v>
      </c>
      <c r="D10049" t="s">
        <v>374</v>
      </c>
      <c r="E10049">
        <v>616120</v>
      </c>
      <c r="F10049" t="s">
        <v>24196</v>
      </c>
      <c r="G10049" s="7">
        <v>214.73</v>
      </c>
    </row>
    <row r="10050" spans="1:7" x14ac:dyDescent="0.3">
      <c r="A10050" s="310">
        <v>3023506</v>
      </c>
      <c r="B10050" t="s">
        <v>24243</v>
      </c>
      <c r="C10050" t="s">
        <v>24244</v>
      </c>
      <c r="D10050" t="s">
        <v>373</v>
      </c>
      <c r="E10050">
        <v>615130</v>
      </c>
      <c r="F10050" t="s">
        <v>24196</v>
      </c>
      <c r="G10050" s="7">
        <v>12.74</v>
      </c>
    </row>
    <row r="10051" spans="1:7" x14ac:dyDescent="0.3">
      <c r="A10051" s="310">
        <v>3023506</v>
      </c>
      <c r="B10051" t="s">
        <v>24243</v>
      </c>
      <c r="C10051" t="s">
        <v>24244</v>
      </c>
      <c r="D10051" t="s">
        <v>373</v>
      </c>
      <c r="E10051">
        <v>615130</v>
      </c>
      <c r="F10051" t="s">
        <v>24196</v>
      </c>
      <c r="G10051" s="7">
        <v>0.01</v>
      </c>
    </row>
    <row r="10052" spans="1:7" x14ac:dyDescent="0.3">
      <c r="A10052" s="310">
        <v>3023506</v>
      </c>
      <c r="B10052" t="s">
        <v>24243</v>
      </c>
      <c r="C10052" t="s">
        <v>24244</v>
      </c>
      <c r="D10052" t="s">
        <v>373</v>
      </c>
      <c r="E10052">
        <v>615130</v>
      </c>
      <c r="F10052" t="s">
        <v>24196</v>
      </c>
      <c r="G10052" s="7">
        <v>28.41</v>
      </c>
    </row>
    <row r="10053" spans="1:7" x14ac:dyDescent="0.3">
      <c r="A10053" s="310">
        <v>3023506</v>
      </c>
      <c r="B10053" t="s">
        <v>24243</v>
      </c>
      <c r="C10053" t="s">
        <v>24244</v>
      </c>
      <c r="D10053" t="s">
        <v>373</v>
      </c>
      <c r="E10053">
        <v>617150</v>
      </c>
      <c r="F10053" t="s">
        <v>24196</v>
      </c>
      <c r="G10053" s="7">
        <v>2.71</v>
      </c>
    </row>
    <row r="10054" spans="1:7" x14ac:dyDescent="0.3">
      <c r="A10054" s="310">
        <v>3023506</v>
      </c>
      <c r="B10054" t="s">
        <v>24243</v>
      </c>
      <c r="C10054" t="s">
        <v>24244</v>
      </c>
      <c r="D10054" t="s">
        <v>373</v>
      </c>
      <c r="E10054">
        <v>615130</v>
      </c>
      <c r="F10054" t="s">
        <v>24196</v>
      </c>
      <c r="G10054" s="7">
        <v>27.49</v>
      </c>
    </row>
    <row r="10055" spans="1:7" x14ac:dyDescent="0.3">
      <c r="A10055" s="310">
        <v>3023506</v>
      </c>
      <c r="B10055" t="s">
        <v>24243</v>
      </c>
      <c r="C10055" t="s">
        <v>24244</v>
      </c>
      <c r="D10055" t="s">
        <v>371</v>
      </c>
      <c r="E10055">
        <v>615100</v>
      </c>
      <c r="F10055" t="s">
        <v>24196</v>
      </c>
      <c r="G10055" s="7">
        <v>8190.08</v>
      </c>
    </row>
    <row r="10056" spans="1:7" x14ac:dyDescent="0.3">
      <c r="A10056" s="310">
        <v>3023506</v>
      </c>
      <c r="B10056" t="s">
        <v>24243</v>
      </c>
      <c r="C10056" t="s">
        <v>24244</v>
      </c>
      <c r="D10056" t="s">
        <v>374</v>
      </c>
      <c r="E10056">
        <v>617120</v>
      </c>
      <c r="F10056" t="s">
        <v>24196</v>
      </c>
      <c r="G10056" s="7">
        <v>191.25</v>
      </c>
    </row>
    <row r="10057" spans="1:7" x14ac:dyDescent="0.3">
      <c r="A10057" s="310">
        <v>3023506</v>
      </c>
      <c r="B10057" t="s">
        <v>24243</v>
      </c>
      <c r="C10057" t="s">
        <v>24244</v>
      </c>
      <c r="D10057" t="s">
        <v>373</v>
      </c>
      <c r="E10057">
        <v>615130</v>
      </c>
      <c r="F10057" t="s">
        <v>24196</v>
      </c>
      <c r="G10057" s="7">
        <v>-54.99</v>
      </c>
    </row>
    <row r="10058" spans="1:7" x14ac:dyDescent="0.3">
      <c r="A10058" s="310">
        <v>3023506</v>
      </c>
      <c r="B10058" t="s">
        <v>24243</v>
      </c>
      <c r="C10058" t="s">
        <v>24244</v>
      </c>
      <c r="D10058" t="s">
        <v>373</v>
      </c>
      <c r="E10058">
        <v>615130</v>
      </c>
      <c r="F10058" t="s">
        <v>24196</v>
      </c>
      <c r="G10058" s="7">
        <v>28.41</v>
      </c>
    </row>
    <row r="10059" spans="1:7" x14ac:dyDescent="0.3">
      <c r="A10059" s="310">
        <v>3023506</v>
      </c>
      <c r="B10059" t="s">
        <v>24243</v>
      </c>
      <c r="C10059" t="s">
        <v>24244</v>
      </c>
      <c r="D10059" t="s">
        <v>373</v>
      </c>
      <c r="E10059">
        <v>615130</v>
      </c>
      <c r="F10059" t="s">
        <v>24196</v>
      </c>
      <c r="G10059" s="7">
        <v>-0.01</v>
      </c>
    </row>
    <row r="10060" spans="1:7" x14ac:dyDescent="0.3">
      <c r="A10060" s="310">
        <v>3023506</v>
      </c>
      <c r="B10060" t="s">
        <v>24243</v>
      </c>
      <c r="C10060" t="s">
        <v>24244</v>
      </c>
      <c r="D10060" t="s">
        <v>373</v>
      </c>
      <c r="E10060">
        <v>615130</v>
      </c>
      <c r="F10060" t="s">
        <v>24196</v>
      </c>
      <c r="G10060" s="7">
        <v>-56.9</v>
      </c>
    </row>
    <row r="10061" spans="1:7" x14ac:dyDescent="0.3">
      <c r="A10061" s="310">
        <v>3023506</v>
      </c>
      <c r="B10061" t="s">
        <v>24243</v>
      </c>
      <c r="C10061" t="s">
        <v>24244</v>
      </c>
      <c r="D10061" t="s">
        <v>371</v>
      </c>
      <c r="E10061">
        <v>617100</v>
      </c>
      <c r="F10061" t="s">
        <v>24196</v>
      </c>
      <c r="G10061" s="7">
        <v>870.27</v>
      </c>
    </row>
    <row r="10062" spans="1:7" x14ac:dyDescent="0.3">
      <c r="A10062" s="310">
        <v>3023506</v>
      </c>
      <c r="B10062" t="s">
        <v>24243</v>
      </c>
      <c r="C10062" t="s">
        <v>24244</v>
      </c>
      <c r="D10062" t="s">
        <v>374</v>
      </c>
      <c r="E10062">
        <v>615120</v>
      </c>
      <c r="F10062" t="s">
        <v>24196</v>
      </c>
      <c r="G10062" s="7">
        <v>93.29</v>
      </c>
    </row>
    <row r="10063" spans="1:7" x14ac:dyDescent="0.3">
      <c r="A10063" s="310">
        <v>3023506</v>
      </c>
      <c r="B10063" t="s">
        <v>24243</v>
      </c>
      <c r="C10063" t="s">
        <v>24244</v>
      </c>
      <c r="D10063" t="s">
        <v>371</v>
      </c>
      <c r="E10063">
        <v>617100</v>
      </c>
      <c r="F10063" t="s">
        <v>24196</v>
      </c>
      <c r="G10063" s="7">
        <v>870.27</v>
      </c>
    </row>
    <row r="10064" spans="1:7" x14ac:dyDescent="0.3">
      <c r="A10064" s="310">
        <v>3023506</v>
      </c>
      <c r="B10064" t="s">
        <v>24243</v>
      </c>
      <c r="C10064" t="s">
        <v>24244</v>
      </c>
      <c r="D10064" t="s">
        <v>373</v>
      </c>
      <c r="E10064">
        <v>615130</v>
      </c>
      <c r="F10064" t="s">
        <v>24196</v>
      </c>
      <c r="G10064" s="7">
        <v>-56.9</v>
      </c>
    </row>
    <row r="10065" spans="1:7" x14ac:dyDescent="0.3">
      <c r="A10065" s="310">
        <v>3023506</v>
      </c>
      <c r="B10065" t="s">
        <v>24243</v>
      </c>
      <c r="C10065" t="s">
        <v>24244</v>
      </c>
      <c r="D10065" t="s">
        <v>373</v>
      </c>
      <c r="E10065">
        <v>615130</v>
      </c>
      <c r="F10065" t="s">
        <v>24196</v>
      </c>
      <c r="G10065" s="7">
        <v>27.49</v>
      </c>
    </row>
    <row r="10066" spans="1:7" x14ac:dyDescent="0.3">
      <c r="A10066" s="310">
        <v>3023506</v>
      </c>
      <c r="B10066" t="s">
        <v>24243</v>
      </c>
      <c r="C10066" t="s">
        <v>24244</v>
      </c>
      <c r="D10066" t="s">
        <v>373</v>
      </c>
      <c r="E10066">
        <v>615130</v>
      </c>
      <c r="F10066" t="s">
        <v>24196</v>
      </c>
      <c r="G10066" s="7">
        <v>442.25</v>
      </c>
    </row>
    <row r="10067" spans="1:7" x14ac:dyDescent="0.3">
      <c r="A10067" s="310">
        <v>3023506</v>
      </c>
      <c r="B10067" t="s">
        <v>24243</v>
      </c>
      <c r="C10067" t="s">
        <v>24244</v>
      </c>
      <c r="D10067" t="s">
        <v>371</v>
      </c>
      <c r="E10067">
        <v>615100</v>
      </c>
      <c r="F10067" t="s">
        <v>24196</v>
      </c>
      <c r="G10067" s="7">
        <v>3130.08</v>
      </c>
    </row>
    <row r="10068" spans="1:7" x14ac:dyDescent="0.3">
      <c r="A10068" s="310">
        <v>3023506</v>
      </c>
      <c r="B10068" t="s">
        <v>24243</v>
      </c>
      <c r="C10068" t="s">
        <v>24244</v>
      </c>
      <c r="D10068" t="s">
        <v>371</v>
      </c>
      <c r="E10068">
        <v>616100</v>
      </c>
      <c r="F10068" t="s">
        <v>24196</v>
      </c>
      <c r="G10068" s="7">
        <v>301.44</v>
      </c>
    </row>
    <row r="10069" spans="1:7" x14ac:dyDescent="0.3">
      <c r="A10069" s="310">
        <v>3023506</v>
      </c>
      <c r="B10069" t="s">
        <v>24243</v>
      </c>
      <c r="C10069" t="s">
        <v>24244</v>
      </c>
      <c r="D10069" t="s">
        <v>373</v>
      </c>
      <c r="E10069">
        <v>615130</v>
      </c>
      <c r="F10069" t="s">
        <v>24196</v>
      </c>
      <c r="G10069" s="7">
        <v>0.01</v>
      </c>
    </row>
    <row r="10070" spans="1:7" x14ac:dyDescent="0.3">
      <c r="A10070" s="310">
        <v>3023506</v>
      </c>
      <c r="B10070" t="s">
        <v>24243</v>
      </c>
      <c r="C10070" t="s">
        <v>24244</v>
      </c>
      <c r="D10070" t="s">
        <v>373</v>
      </c>
      <c r="E10070">
        <v>615130</v>
      </c>
      <c r="F10070" t="s">
        <v>24196</v>
      </c>
      <c r="G10070" s="7">
        <v>54.99</v>
      </c>
    </row>
    <row r="10071" spans="1:7" x14ac:dyDescent="0.3">
      <c r="A10071" s="310">
        <v>3023506</v>
      </c>
      <c r="B10071" t="s">
        <v>24243</v>
      </c>
      <c r="C10071" t="s">
        <v>24244</v>
      </c>
      <c r="D10071" t="s">
        <v>373</v>
      </c>
      <c r="E10071">
        <v>615130</v>
      </c>
      <c r="F10071" t="s">
        <v>24196</v>
      </c>
      <c r="G10071" s="7">
        <v>-0.01</v>
      </c>
    </row>
    <row r="10072" spans="1:7" x14ac:dyDescent="0.3">
      <c r="A10072" s="310">
        <v>3023506</v>
      </c>
      <c r="B10072" t="s">
        <v>24243</v>
      </c>
      <c r="C10072" t="s">
        <v>24244</v>
      </c>
      <c r="D10072" t="s">
        <v>371</v>
      </c>
      <c r="E10072">
        <v>615100</v>
      </c>
      <c r="F10072" t="s">
        <v>24196</v>
      </c>
      <c r="G10072" s="7">
        <v>223.25</v>
      </c>
    </row>
    <row r="10073" spans="1:7" x14ac:dyDescent="0.3">
      <c r="A10073" s="310">
        <v>3023506</v>
      </c>
      <c r="B10073" t="s">
        <v>24243</v>
      </c>
      <c r="C10073" t="s">
        <v>24244</v>
      </c>
      <c r="D10073" t="s">
        <v>373</v>
      </c>
      <c r="E10073">
        <v>615130</v>
      </c>
      <c r="F10073" t="s">
        <v>24196</v>
      </c>
      <c r="G10073" s="7">
        <v>86.75</v>
      </c>
    </row>
    <row r="10074" spans="1:7" x14ac:dyDescent="0.3">
      <c r="A10074" s="310">
        <v>3023506</v>
      </c>
      <c r="B10074" t="s">
        <v>24243</v>
      </c>
      <c r="C10074" t="s">
        <v>24244</v>
      </c>
      <c r="D10074" t="s">
        <v>373</v>
      </c>
      <c r="E10074">
        <v>615130</v>
      </c>
      <c r="F10074" t="s">
        <v>24196</v>
      </c>
      <c r="G10074" s="7">
        <v>54.99</v>
      </c>
    </row>
    <row r="10075" spans="1:7" x14ac:dyDescent="0.3">
      <c r="A10075" s="310">
        <v>3023506</v>
      </c>
      <c r="B10075" t="s">
        <v>24243</v>
      </c>
      <c r="C10075" t="s">
        <v>24244</v>
      </c>
      <c r="D10075" t="s">
        <v>373</v>
      </c>
      <c r="E10075">
        <v>615130</v>
      </c>
      <c r="F10075" t="s">
        <v>24196</v>
      </c>
      <c r="G10075" s="7">
        <v>-0.01</v>
      </c>
    </row>
    <row r="10076" spans="1:7" x14ac:dyDescent="0.3">
      <c r="A10076" s="310">
        <v>3023506</v>
      </c>
      <c r="B10076" t="s">
        <v>24243</v>
      </c>
      <c r="C10076" t="s">
        <v>24244</v>
      </c>
      <c r="D10076" t="s">
        <v>371</v>
      </c>
      <c r="E10076">
        <v>615100</v>
      </c>
      <c r="F10076" t="s">
        <v>24196</v>
      </c>
      <c r="G10076" s="7">
        <v>407.33</v>
      </c>
    </row>
    <row r="10077" spans="1:7" x14ac:dyDescent="0.3">
      <c r="A10077" s="310">
        <v>3023506</v>
      </c>
      <c r="B10077" t="s">
        <v>24243</v>
      </c>
      <c r="C10077" t="s">
        <v>24244</v>
      </c>
      <c r="D10077" t="s">
        <v>373</v>
      </c>
      <c r="E10077">
        <v>615130</v>
      </c>
      <c r="F10077" t="s">
        <v>24196</v>
      </c>
      <c r="G10077" s="7">
        <v>-54.99</v>
      </c>
    </row>
    <row r="10078" spans="1:7" x14ac:dyDescent="0.3">
      <c r="A10078" s="310">
        <v>3023506</v>
      </c>
      <c r="B10078" t="s">
        <v>24243</v>
      </c>
      <c r="C10078" t="s">
        <v>24244</v>
      </c>
      <c r="D10078" t="s">
        <v>373</v>
      </c>
      <c r="E10078">
        <v>615130</v>
      </c>
      <c r="F10078" t="s">
        <v>24196</v>
      </c>
      <c r="G10078" s="7">
        <v>28.41</v>
      </c>
    </row>
    <row r="10079" spans="1:7" x14ac:dyDescent="0.3">
      <c r="A10079" s="310">
        <v>3023506</v>
      </c>
      <c r="B10079" t="s">
        <v>24243</v>
      </c>
      <c r="C10079" t="s">
        <v>24244</v>
      </c>
      <c r="D10079" t="s">
        <v>373</v>
      </c>
      <c r="E10079">
        <v>615130</v>
      </c>
      <c r="F10079" t="s">
        <v>24196</v>
      </c>
      <c r="G10079" s="7">
        <v>-54.99</v>
      </c>
    </row>
    <row r="10080" spans="1:7" x14ac:dyDescent="0.3">
      <c r="A10080" s="310">
        <v>3023506</v>
      </c>
      <c r="B10080" t="s">
        <v>24243</v>
      </c>
      <c r="C10080" t="s">
        <v>24244</v>
      </c>
      <c r="D10080" t="s">
        <v>373</v>
      </c>
      <c r="E10080">
        <v>616160</v>
      </c>
      <c r="F10080" t="s">
        <v>24196</v>
      </c>
      <c r="G10080" s="7">
        <v>257.42</v>
      </c>
    </row>
    <row r="10081" spans="1:7" x14ac:dyDescent="0.3">
      <c r="A10081" s="310">
        <v>3023506</v>
      </c>
      <c r="B10081" t="s">
        <v>24243</v>
      </c>
      <c r="C10081" t="s">
        <v>24244</v>
      </c>
      <c r="D10081" t="s">
        <v>373</v>
      </c>
      <c r="E10081">
        <v>615130</v>
      </c>
      <c r="F10081" t="s">
        <v>24196</v>
      </c>
      <c r="G10081" s="7">
        <v>-54.99</v>
      </c>
    </row>
    <row r="10082" spans="1:7" x14ac:dyDescent="0.3">
      <c r="A10082" s="310">
        <v>3023506</v>
      </c>
      <c r="B10082" t="s">
        <v>24243</v>
      </c>
      <c r="C10082" t="s">
        <v>24244</v>
      </c>
      <c r="D10082" t="s">
        <v>373</v>
      </c>
      <c r="E10082">
        <v>617150</v>
      </c>
      <c r="F10082" t="s">
        <v>24196</v>
      </c>
      <c r="G10082" s="7">
        <v>13.77</v>
      </c>
    </row>
    <row r="10083" spans="1:7" x14ac:dyDescent="0.3">
      <c r="A10083" s="310">
        <v>3023506</v>
      </c>
      <c r="B10083" t="s">
        <v>24243</v>
      </c>
      <c r="C10083" t="s">
        <v>24244</v>
      </c>
      <c r="D10083" t="s">
        <v>373</v>
      </c>
      <c r="E10083">
        <v>615130</v>
      </c>
      <c r="F10083" t="s">
        <v>24196</v>
      </c>
      <c r="G10083" s="7">
        <v>-54.99</v>
      </c>
    </row>
    <row r="10084" spans="1:7" x14ac:dyDescent="0.3">
      <c r="A10084" s="310">
        <v>3023506</v>
      </c>
      <c r="B10084" t="s">
        <v>24243</v>
      </c>
      <c r="C10084" t="s">
        <v>24244</v>
      </c>
      <c r="D10084" t="s">
        <v>374</v>
      </c>
      <c r="E10084">
        <v>615120</v>
      </c>
      <c r="F10084" t="s">
        <v>24196</v>
      </c>
      <c r="G10084" s="7">
        <v>1670.65</v>
      </c>
    </row>
    <row r="10085" spans="1:7" x14ac:dyDescent="0.3">
      <c r="A10085" s="310">
        <v>3023506</v>
      </c>
      <c r="B10085" t="s">
        <v>24243</v>
      </c>
      <c r="C10085" t="s">
        <v>24244</v>
      </c>
      <c r="D10085" t="s">
        <v>374</v>
      </c>
      <c r="E10085">
        <v>617120</v>
      </c>
      <c r="F10085" t="s">
        <v>24196</v>
      </c>
      <c r="G10085" s="7">
        <v>191.25</v>
      </c>
    </row>
    <row r="10086" spans="1:7" x14ac:dyDescent="0.3">
      <c r="A10086" s="310">
        <v>3023506</v>
      </c>
      <c r="B10086" t="s">
        <v>24243</v>
      </c>
      <c r="C10086" t="s">
        <v>24244</v>
      </c>
      <c r="D10086" t="s">
        <v>373</v>
      </c>
      <c r="E10086">
        <v>615130</v>
      </c>
      <c r="F10086" t="s">
        <v>24196</v>
      </c>
      <c r="G10086" s="7">
        <v>0.01</v>
      </c>
    </row>
    <row r="10087" spans="1:7" x14ac:dyDescent="0.3">
      <c r="A10087" s="310">
        <v>3023506</v>
      </c>
      <c r="B10087" t="s">
        <v>24243</v>
      </c>
      <c r="C10087" t="s">
        <v>24244</v>
      </c>
      <c r="D10087" t="s">
        <v>373</v>
      </c>
      <c r="E10087">
        <v>615130</v>
      </c>
      <c r="F10087" t="s">
        <v>24196</v>
      </c>
      <c r="G10087" s="7">
        <v>632.67999999999995</v>
      </c>
    </row>
    <row r="10088" spans="1:7" x14ac:dyDescent="0.3">
      <c r="A10088" s="310">
        <v>3023506</v>
      </c>
      <c r="B10088" t="s">
        <v>24243</v>
      </c>
      <c r="C10088" t="s">
        <v>24244</v>
      </c>
      <c r="D10088" t="s">
        <v>373</v>
      </c>
      <c r="E10088">
        <v>617150</v>
      </c>
      <c r="F10088" t="s">
        <v>24196</v>
      </c>
      <c r="G10088" s="7">
        <v>492.32</v>
      </c>
    </row>
    <row r="10089" spans="1:7" x14ac:dyDescent="0.3">
      <c r="A10089" s="310">
        <v>3023506</v>
      </c>
      <c r="B10089" t="s">
        <v>24243</v>
      </c>
      <c r="C10089" t="s">
        <v>24244</v>
      </c>
      <c r="D10089" t="s">
        <v>373</v>
      </c>
      <c r="E10089">
        <v>617150</v>
      </c>
      <c r="F10089" t="s">
        <v>24196</v>
      </c>
      <c r="G10089" s="7">
        <v>419.47</v>
      </c>
    </row>
    <row r="10090" spans="1:7" x14ac:dyDescent="0.3">
      <c r="A10090" s="310">
        <v>3023506</v>
      </c>
      <c r="B10090" t="s">
        <v>24243</v>
      </c>
      <c r="C10090" t="s">
        <v>24244</v>
      </c>
      <c r="D10090" t="s">
        <v>373</v>
      </c>
      <c r="E10090">
        <v>615130</v>
      </c>
      <c r="F10090" t="s">
        <v>24196</v>
      </c>
      <c r="G10090" s="7">
        <v>28.41</v>
      </c>
    </row>
    <row r="10091" spans="1:7" x14ac:dyDescent="0.3">
      <c r="A10091" s="310">
        <v>3023506</v>
      </c>
      <c r="B10091" t="s">
        <v>24243</v>
      </c>
      <c r="C10091" t="s">
        <v>24244</v>
      </c>
      <c r="D10091" t="s">
        <v>373</v>
      </c>
      <c r="E10091">
        <v>617150</v>
      </c>
      <c r="F10091" t="s">
        <v>24196</v>
      </c>
      <c r="G10091" s="7">
        <v>413.48</v>
      </c>
    </row>
    <row r="10092" spans="1:7" x14ac:dyDescent="0.3">
      <c r="A10092" s="310">
        <v>3023506</v>
      </c>
      <c r="B10092" t="s">
        <v>24243</v>
      </c>
      <c r="C10092" t="s">
        <v>24244</v>
      </c>
      <c r="D10092" t="s">
        <v>371</v>
      </c>
      <c r="E10092">
        <v>615100</v>
      </c>
      <c r="F10092" t="s">
        <v>24196</v>
      </c>
      <c r="G10092" s="7">
        <v>3925.83</v>
      </c>
    </row>
    <row r="10093" spans="1:7" x14ac:dyDescent="0.3">
      <c r="A10093" s="310">
        <v>3023506</v>
      </c>
      <c r="B10093" t="s">
        <v>24243</v>
      </c>
      <c r="C10093" t="s">
        <v>24244</v>
      </c>
      <c r="D10093" t="s">
        <v>373</v>
      </c>
      <c r="E10093">
        <v>615130</v>
      </c>
      <c r="F10093" t="s">
        <v>24196</v>
      </c>
      <c r="G10093" s="7">
        <v>27.49</v>
      </c>
    </row>
    <row r="10094" spans="1:7" x14ac:dyDescent="0.3">
      <c r="A10094" s="310">
        <v>3023506</v>
      </c>
      <c r="B10094" t="s">
        <v>24243</v>
      </c>
      <c r="C10094" t="s">
        <v>24244</v>
      </c>
      <c r="D10094" t="s">
        <v>373</v>
      </c>
      <c r="E10094">
        <v>615130</v>
      </c>
      <c r="F10094" t="s">
        <v>24196</v>
      </c>
      <c r="G10094" s="7">
        <v>27.49</v>
      </c>
    </row>
    <row r="10095" spans="1:7" x14ac:dyDescent="0.3">
      <c r="A10095" s="310">
        <v>3023506</v>
      </c>
      <c r="B10095" t="s">
        <v>24243</v>
      </c>
      <c r="C10095" t="s">
        <v>24244</v>
      </c>
      <c r="D10095" t="s">
        <v>373</v>
      </c>
      <c r="E10095">
        <v>615130</v>
      </c>
      <c r="F10095" t="s">
        <v>24196</v>
      </c>
      <c r="G10095" s="7">
        <v>54.99</v>
      </c>
    </row>
    <row r="10096" spans="1:7" x14ac:dyDescent="0.3">
      <c r="A10096" s="310">
        <v>3023506</v>
      </c>
      <c r="B10096" t="s">
        <v>24243</v>
      </c>
      <c r="C10096" t="s">
        <v>24244</v>
      </c>
      <c r="D10096" t="s">
        <v>373</v>
      </c>
      <c r="E10096">
        <v>617150</v>
      </c>
      <c r="F10096" t="s">
        <v>24196</v>
      </c>
      <c r="G10096" s="7">
        <v>360.88</v>
      </c>
    </row>
    <row r="10097" spans="1:7" x14ac:dyDescent="0.3">
      <c r="A10097" s="310">
        <v>3023506</v>
      </c>
      <c r="B10097" t="s">
        <v>24243</v>
      </c>
      <c r="C10097" t="s">
        <v>24244</v>
      </c>
      <c r="D10097" t="s">
        <v>373</v>
      </c>
      <c r="E10097">
        <v>615130</v>
      </c>
      <c r="F10097" t="s">
        <v>24196</v>
      </c>
      <c r="G10097" s="7">
        <v>27.49</v>
      </c>
    </row>
    <row r="10098" spans="1:7" x14ac:dyDescent="0.3">
      <c r="A10098" s="310">
        <v>3023506</v>
      </c>
      <c r="B10098" t="s">
        <v>24243</v>
      </c>
      <c r="C10098" t="s">
        <v>24244</v>
      </c>
      <c r="D10098" t="s">
        <v>373</v>
      </c>
      <c r="E10098">
        <v>615130</v>
      </c>
      <c r="F10098" t="s">
        <v>24196</v>
      </c>
      <c r="G10098" s="7">
        <v>28.41</v>
      </c>
    </row>
    <row r="10099" spans="1:7" x14ac:dyDescent="0.3">
      <c r="A10099" s="310">
        <v>3023506</v>
      </c>
      <c r="B10099" t="s">
        <v>24243</v>
      </c>
      <c r="C10099" t="s">
        <v>24244</v>
      </c>
      <c r="D10099" t="s">
        <v>373</v>
      </c>
      <c r="E10099">
        <v>615130</v>
      </c>
      <c r="F10099" t="s">
        <v>24196</v>
      </c>
      <c r="G10099" s="7">
        <v>0.02</v>
      </c>
    </row>
    <row r="10100" spans="1:7" x14ac:dyDescent="0.3">
      <c r="A10100" s="310">
        <v>3023506</v>
      </c>
      <c r="B10100" t="s">
        <v>24243</v>
      </c>
      <c r="C10100" t="s">
        <v>24244</v>
      </c>
      <c r="D10100" t="s">
        <v>375</v>
      </c>
      <c r="E10100">
        <v>616130</v>
      </c>
      <c r="F10100" t="s">
        <v>24196</v>
      </c>
      <c r="G10100" s="7">
        <v>337.99</v>
      </c>
    </row>
    <row r="10101" spans="1:7" x14ac:dyDescent="0.3">
      <c r="A10101" s="310">
        <v>3023506</v>
      </c>
      <c r="B10101" t="s">
        <v>24243</v>
      </c>
      <c r="C10101" t="s">
        <v>24244</v>
      </c>
      <c r="D10101" t="s">
        <v>373</v>
      </c>
      <c r="E10101">
        <v>617150</v>
      </c>
      <c r="F10101" t="s">
        <v>24196</v>
      </c>
      <c r="G10101" s="7">
        <v>219.41</v>
      </c>
    </row>
    <row r="10102" spans="1:7" x14ac:dyDescent="0.3">
      <c r="A10102" s="310">
        <v>3023506</v>
      </c>
      <c r="B10102" t="s">
        <v>24243</v>
      </c>
      <c r="C10102" t="s">
        <v>24244</v>
      </c>
      <c r="D10102" t="s">
        <v>373</v>
      </c>
      <c r="E10102">
        <v>616160</v>
      </c>
      <c r="F10102" t="s">
        <v>24196</v>
      </c>
      <c r="G10102" s="7">
        <v>258.36</v>
      </c>
    </row>
    <row r="10103" spans="1:7" x14ac:dyDescent="0.3">
      <c r="A10103" s="310">
        <v>3023506</v>
      </c>
      <c r="B10103" t="s">
        <v>24243</v>
      </c>
      <c r="C10103" t="s">
        <v>24244</v>
      </c>
      <c r="D10103" t="s">
        <v>371</v>
      </c>
      <c r="E10103">
        <v>617100</v>
      </c>
      <c r="F10103" t="s">
        <v>24196</v>
      </c>
      <c r="G10103" s="7">
        <v>675.56</v>
      </c>
    </row>
    <row r="10104" spans="1:7" x14ac:dyDescent="0.3">
      <c r="A10104" s="310">
        <v>3023506</v>
      </c>
      <c r="B10104" t="s">
        <v>24243</v>
      </c>
      <c r="C10104" t="s">
        <v>24244</v>
      </c>
      <c r="D10104" t="s">
        <v>373</v>
      </c>
      <c r="E10104">
        <v>615130</v>
      </c>
      <c r="F10104" t="s">
        <v>24196</v>
      </c>
      <c r="G10104" s="7">
        <v>-54.99</v>
      </c>
    </row>
    <row r="10105" spans="1:7" x14ac:dyDescent="0.3">
      <c r="A10105" s="310">
        <v>3023506</v>
      </c>
      <c r="B10105" t="s">
        <v>24243</v>
      </c>
      <c r="C10105" t="s">
        <v>24244</v>
      </c>
      <c r="D10105" t="s">
        <v>373</v>
      </c>
      <c r="E10105">
        <v>615130</v>
      </c>
      <c r="F10105" t="s">
        <v>24196</v>
      </c>
      <c r="G10105" s="7">
        <v>0.01</v>
      </c>
    </row>
    <row r="10106" spans="1:7" x14ac:dyDescent="0.3">
      <c r="A10106" s="310">
        <v>3023506</v>
      </c>
      <c r="B10106" t="s">
        <v>24243</v>
      </c>
      <c r="C10106" t="s">
        <v>24244</v>
      </c>
      <c r="D10106" t="s">
        <v>371</v>
      </c>
      <c r="E10106">
        <v>615100</v>
      </c>
      <c r="F10106" t="s">
        <v>24196</v>
      </c>
      <c r="G10106" s="7">
        <v>2426.6</v>
      </c>
    </row>
    <row r="10107" spans="1:7" x14ac:dyDescent="0.3">
      <c r="A10107" s="310">
        <v>3023506</v>
      </c>
      <c r="B10107" t="s">
        <v>24243</v>
      </c>
      <c r="C10107" t="s">
        <v>24244</v>
      </c>
      <c r="D10107" t="s">
        <v>371</v>
      </c>
      <c r="E10107">
        <v>617100</v>
      </c>
      <c r="F10107" t="s">
        <v>24196</v>
      </c>
      <c r="G10107" s="7">
        <v>870.27</v>
      </c>
    </row>
    <row r="10108" spans="1:7" x14ac:dyDescent="0.3">
      <c r="A10108" s="310">
        <v>3023506</v>
      </c>
      <c r="B10108" t="s">
        <v>24243</v>
      </c>
      <c r="C10108" t="s">
        <v>24244</v>
      </c>
      <c r="D10108" t="s">
        <v>374</v>
      </c>
      <c r="E10108">
        <v>617120</v>
      </c>
      <c r="F10108" t="s">
        <v>24196</v>
      </c>
      <c r="G10108" s="7">
        <v>9.07</v>
      </c>
    </row>
    <row r="10109" spans="1:7" x14ac:dyDescent="0.3">
      <c r="A10109" s="310">
        <v>3023506</v>
      </c>
      <c r="B10109" t="s">
        <v>24243</v>
      </c>
      <c r="C10109" t="s">
        <v>24244</v>
      </c>
      <c r="D10109" t="s">
        <v>373</v>
      </c>
      <c r="E10109">
        <v>615130</v>
      </c>
      <c r="F10109" t="s">
        <v>24196</v>
      </c>
      <c r="G10109" s="7">
        <v>-54.99</v>
      </c>
    </row>
    <row r="10110" spans="1:7" x14ac:dyDescent="0.3">
      <c r="A10110" s="310">
        <v>3023506</v>
      </c>
      <c r="B10110" t="s">
        <v>24243</v>
      </c>
      <c r="C10110" t="s">
        <v>24244</v>
      </c>
      <c r="D10110" t="s">
        <v>373</v>
      </c>
      <c r="E10110">
        <v>616160</v>
      </c>
      <c r="F10110" t="s">
        <v>24196</v>
      </c>
      <c r="G10110" s="7">
        <v>245.88</v>
      </c>
    </row>
    <row r="10111" spans="1:7" x14ac:dyDescent="0.3">
      <c r="A10111" s="310">
        <v>3023506</v>
      </c>
      <c r="B10111" t="s">
        <v>24243</v>
      </c>
      <c r="C10111" t="s">
        <v>24244</v>
      </c>
      <c r="D10111" t="s">
        <v>373</v>
      </c>
      <c r="E10111">
        <v>615130</v>
      </c>
      <c r="F10111" t="s">
        <v>24196</v>
      </c>
      <c r="G10111" s="7">
        <v>1644.97</v>
      </c>
    </row>
    <row r="10112" spans="1:7" x14ac:dyDescent="0.3">
      <c r="A10112" s="310">
        <v>3023506</v>
      </c>
      <c r="B10112" t="s">
        <v>24243</v>
      </c>
      <c r="C10112" t="s">
        <v>24244</v>
      </c>
      <c r="D10112" t="s">
        <v>373</v>
      </c>
      <c r="E10112">
        <v>615130</v>
      </c>
      <c r="F10112" t="s">
        <v>24196</v>
      </c>
      <c r="G10112" s="7">
        <v>-54.99</v>
      </c>
    </row>
    <row r="10113" spans="1:7" x14ac:dyDescent="0.3">
      <c r="A10113" s="310">
        <v>3023506</v>
      </c>
      <c r="B10113" t="s">
        <v>24243</v>
      </c>
      <c r="C10113" t="s">
        <v>24244</v>
      </c>
      <c r="D10113" t="s">
        <v>373</v>
      </c>
      <c r="E10113">
        <v>615130</v>
      </c>
      <c r="F10113" t="s">
        <v>24196</v>
      </c>
      <c r="G10113" s="7">
        <v>54.99</v>
      </c>
    </row>
    <row r="10114" spans="1:7" x14ac:dyDescent="0.3">
      <c r="A10114" s="310">
        <v>3023506</v>
      </c>
      <c r="B10114" t="s">
        <v>24243</v>
      </c>
      <c r="C10114" t="s">
        <v>24244</v>
      </c>
      <c r="D10114" t="s">
        <v>373</v>
      </c>
      <c r="E10114">
        <v>615130</v>
      </c>
      <c r="F10114" t="s">
        <v>24196</v>
      </c>
      <c r="G10114" s="7">
        <v>-54.99</v>
      </c>
    </row>
    <row r="10115" spans="1:7" x14ac:dyDescent="0.3">
      <c r="A10115" s="310">
        <v>3023506</v>
      </c>
      <c r="B10115" t="s">
        <v>24243</v>
      </c>
      <c r="C10115" t="s">
        <v>24244</v>
      </c>
      <c r="D10115" t="s">
        <v>374</v>
      </c>
      <c r="E10115">
        <v>617120</v>
      </c>
      <c r="F10115" t="s">
        <v>24196</v>
      </c>
      <c r="G10115" s="7">
        <v>67.86</v>
      </c>
    </row>
    <row r="10116" spans="1:7" x14ac:dyDescent="0.3">
      <c r="A10116" s="310">
        <v>3023506</v>
      </c>
      <c r="B10116" t="s">
        <v>24243</v>
      </c>
      <c r="C10116" t="s">
        <v>24244</v>
      </c>
      <c r="D10116" t="s">
        <v>374</v>
      </c>
      <c r="E10116">
        <v>617120</v>
      </c>
      <c r="F10116" t="s">
        <v>24196</v>
      </c>
      <c r="G10116" s="7">
        <v>9.07</v>
      </c>
    </row>
    <row r="10117" spans="1:7" x14ac:dyDescent="0.3">
      <c r="A10117" s="310">
        <v>3023506</v>
      </c>
      <c r="B10117" t="s">
        <v>24243</v>
      </c>
      <c r="C10117" t="s">
        <v>24244</v>
      </c>
      <c r="D10117" t="s">
        <v>373</v>
      </c>
      <c r="E10117">
        <v>615130</v>
      </c>
      <c r="F10117" t="s">
        <v>24196</v>
      </c>
      <c r="G10117" s="7">
        <v>0.01</v>
      </c>
    </row>
    <row r="10118" spans="1:7" x14ac:dyDescent="0.3">
      <c r="A10118" s="310">
        <v>3023506</v>
      </c>
      <c r="B10118" t="s">
        <v>24243</v>
      </c>
      <c r="C10118" t="s">
        <v>24244</v>
      </c>
      <c r="D10118" t="s">
        <v>373</v>
      </c>
      <c r="E10118">
        <v>616160</v>
      </c>
      <c r="F10118" t="s">
        <v>24196</v>
      </c>
      <c r="G10118" s="7">
        <v>256.01</v>
      </c>
    </row>
    <row r="10119" spans="1:7" x14ac:dyDescent="0.3">
      <c r="A10119" s="310">
        <v>3023506</v>
      </c>
      <c r="B10119" t="s">
        <v>24243</v>
      </c>
      <c r="C10119" t="s">
        <v>24244</v>
      </c>
      <c r="D10119" t="s">
        <v>373</v>
      </c>
      <c r="E10119">
        <v>615130</v>
      </c>
      <c r="F10119" t="s">
        <v>24196</v>
      </c>
      <c r="G10119" s="7">
        <v>-54.99</v>
      </c>
    </row>
    <row r="10120" spans="1:7" x14ac:dyDescent="0.3">
      <c r="A10120" s="310">
        <v>3023506</v>
      </c>
      <c r="B10120" t="s">
        <v>24243</v>
      </c>
      <c r="C10120" t="s">
        <v>24244</v>
      </c>
      <c r="D10120" t="s">
        <v>373</v>
      </c>
      <c r="E10120">
        <v>615130</v>
      </c>
      <c r="F10120" t="s">
        <v>24196</v>
      </c>
      <c r="G10120" s="7">
        <v>28.41</v>
      </c>
    </row>
    <row r="10121" spans="1:7" x14ac:dyDescent="0.3">
      <c r="A10121" s="310">
        <v>3023506</v>
      </c>
      <c r="B10121" t="s">
        <v>24243</v>
      </c>
      <c r="C10121" t="s">
        <v>24244</v>
      </c>
      <c r="D10121" t="s">
        <v>373</v>
      </c>
      <c r="E10121">
        <v>615130</v>
      </c>
      <c r="F10121" t="s">
        <v>24196</v>
      </c>
      <c r="G10121" s="7">
        <v>-54.99</v>
      </c>
    </row>
    <row r="10122" spans="1:7" x14ac:dyDescent="0.3">
      <c r="A10122" s="310">
        <v>3023506</v>
      </c>
      <c r="B10122" t="s">
        <v>24243</v>
      </c>
      <c r="C10122" t="s">
        <v>24244</v>
      </c>
      <c r="D10122" t="s">
        <v>371</v>
      </c>
      <c r="E10122">
        <v>616100</v>
      </c>
      <c r="F10122" t="s">
        <v>24196</v>
      </c>
      <c r="G10122" s="7">
        <v>406.96</v>
      </c>
    </row>
    <row r="10123" spans="1:7" x14ac:dyDescent="0.3">
      <c r="A10123" s="310">
        <v>3023506</v>
      </c>
      <c r="B10123" t="s">
        <v>24243</v>
      </c>
      <c r="C10123" t="s">
        <v>24244</v>
      </c>
      <c r="D10123" t="s">
        <v>374</v>
      </c>
      <c r="E10123">
        <v>617120</v>
      </c>
      <c r="F10123" t="s">
        <v>24196</v>
      </c>
      <c r="G10123" s="7">
        <v>10.47</v>
      </c>
    </row>
    <row r="10124" spans="1:7" x14ac:dyDescent="0.3">
      <c r="A10124" s="310">
        <v>3023506</v>
      </c>
      <c r="B10124" t="s">
        <v>24243</v>
      </c>
      <c r="C10124" t="s">
        <v>24244</v>
      </c>
      <c r="D10124" t="s">
        <v>374</v>
      </c>
      <c r="E10124">
        <v>615120</v>
      </c>
      <c r="F10124" t="s">
        <v>24196</v>
      </c>
      <c r="G10124" s="7">
        <v>1547.08</v>
      </c>
    </row>
    <row r="10125" spans="1:7" x14ac:dyDescent="0.3">
      <c r="A10125" s="310">
        <v>3023506</v>
      </c>
      <c r="B10125" t="s">
        <v>24243</v>
      </c>
      <c r="C10125" t="s">
        <v>24244</v>
      </c>
      <c r="D10125" t="s">
        <v>373</v>
      </c>
      <c r="E10125">
        <v>615130</v>
      </c>
      <c r="F10125" t="s">
        <v>24196</v>
      </c>
      <c r="G10125" s="7">
        <v>28.41</v>
      </c>
    </row>
    <row r="10126" spans="1:7" x14ac:dyDescent="0.3">
      <c r="A10126" s="310">
        <v>3023506</v>
      </c>
      <c r="B10126" t="s">
        <v>24243</v>
      </c>
      <c r="C10126" t="s">
        <v>24244</v>
      </c>
      <c r="D10126" t="s">
        <v>373</v>
      </c>
      <c r="E10126">
        <v>615130</v>
      </c>
      <c r="F10126" t="s">
        <v>24196</v>
      </c>
      <c r="G10126" s="7">
        <v>28.41</v>
      </c>
    </row>
    <row r="10127" spans="1:7" x14ac:dyDescent="0.3">
      <c r="A10127" s="310">
        <v>3023506</v>
      </c>
      <c r="B10127" t="s">
        <v>24243</v>
      </c>
      <c r="C10127" t="s">
        <v>24244</v>
      </c>
      <c r="D10127" t="s">
        <v>371</v>
      </c>
      <c r="E10127">
        <v>615100</v>
      </c>
      <c r="F10127" t="s">
        <v>24196</v>
      </c>
      <c r="G10127" s="7">
        <v>472.17</v>
      </c>
    </row>
    <row r="10128" spans="1:7" x14ac:dyDescent="0.3">
      <c r="A10128" s="310">
        <v>3023506</v>
      </c>
      <c r="B10128" t="s">
        <v>24243</v>
      </c>
      <c r="C10128" t="s">
        <v>24244</v>
      </c>
      <c r="D10128" t="s">
        <v>373</v>
      </c>
      <c r="E10128">
        <v>615130</v>
      </c>
      <c r="F10128" t="s">
        <v>24196</v>
      </c>
      <c r="G10128" s="7">
        <v>54.99</v>
      </c>
    </row>
    <row r="10129" spans="1:7" x14ac:dyDescent="0.3">
      <c r="A10129" s="310">
        <v>3023506</v>
      </c>
      <c r="B10129" t="s">
        <v>24243</v>
      </c>
      <c r="C10129" t="s">
        <v>24244</v>
      </c>
      <c r="D10129" t="s">
        <v>373</v>
      </c>
      <c r="E10129">
        <v>615130</v>
      </c>
      <c r="F10129" t="s">
        <v>24196</v>
      </c>
      <c r="G10129" s="7">
        <v>54.99</v>
      </c>
    </row>
    <row r="10130" spans="1:7" x14ac:dyDescent="0.3">
      <c r="A10130" s="310">
        <v>3023506</v>
      </c>
      <c r="B10130" t="s">
        <v>24243</v>
      </c>
      <c r="C10130" t="s">
        <v>24244</v>
      </c>
      <c r="D10130" t="s">
        <v>371</v>
      </c>
      <c r="E10130">
        <v>617100</v>
      </c>
      <c r="F10130" t="s">
        <v>24196</v>
      </c>
      <c r="G10130" s="7">
        <v>695.95</v>
      </c>
    </row>
    <row r="10131" spans="1:7" x14ac:dyDescent="0.3">
      <c r="A10131" s="310">
        <v>3023506</v>
      </c>
      <c r="B10131" t="s">
        <v>24243</v>
      </c>
      <c r="C10131" t="s">
        <v>24244</v>
      </c>
      <c r="D10131" t="s">
        <v>374</v>
      </c>
      <c r="E10131">
        <v>615120</v>
      </c>
      <c r="F10131" t="s">
        <v>24196</v>
      </c>
      <c r="G10131" s="7">
        <v>44.45</v>
      </c>
    </row>
    <row r="10132" spans="1:7" x14ac:dyDescent="0.3">
      <c r="A10132" s="310">
        <v>3023506</v>
      </c>
      <c r="B10132" t="s">
        <v>24243</v>
      </c>
      <c r="C10132" t="s">
        <v>24244</v>
      </c>
      <c r="D10132" t="s">
        <v>373</v>
      </c>
      <c r="E10132">
        <v>615130</v>
      </c>
      <c r="F10132" t="s">
        <v>24196</v>
      </c>
      <c r="G10132" s="7">
        <v>2345.65</v>
      </c>
    </row>
    <row r="10133" spans="1:7" x14ac:dyDescent="0.3">
      <c r="A10133" s="310">
        <v>3023506</v>
      </c>
      <c r="B10133" t="s">
        <v>24243</v>
      </c>
      <c r="C10133" t="s">
        <v>24244</v>
      </c>
      <c r="D10133" t="s">
        <v>373</v>
      </c>
      <c r="E10133">
        <v>615130</v>
      </c>
      <c r="F10133" t="s">
        <v>24196</v>
      </c>
      <c r="G10133" s="7">
        <v>28.41</v>
      </c>
    </row>
    <row r="10134" spans="1:7" x14ac:dyDescent="0.3">
      <c r="A10134" s="310">
        <v>3023506</v>
      </c>
      <c r="B10134" t="s">
        <v>24243</v>
      </c>
      <c r="C10134" t="s">
        <v>24244</v>
      </c>
      <c r="D10134" t="s">
        <v>374</v>
      </c>
      <c r="E10134">
        <v>617120</v>
      </c>
      <c r="F10134" t="s">
        <v>24196</v>
      </c>
      <c r="G10134" s="7">
        <v>373.71</v>
      </c>
    </row>
    <row r="10135" spans="1:7" x14ac:dyDescent="0.3">
      <c r="A10135" s="310">
        <v>3023506</v>
      </c>
      <c r="B10135" t="s">
        <v>24243</v>
      </c>
      <c r="C10135" t="s">
        <v>24244</v>
      </c>
      <c r="D10135" t="s">
        <v>373</v>
      </c>
      <c r="E10135">
        <v>617150</v>
      </c>
      <c r="F10135" t="s">
        <v>24196</v>
      </c>
      <c r="G10135" s="7">
        <v>413.48</v>
      </c>
    </row>
    <row r="10136" spans="1:7" x14ac:dyDescent="0.3">
      <c r="A10136" s="310">
        <v>3023506</v>
      </c>
      <c r="B10136" t="s">
        <v>24243</v>
      </c>
      <c r="C10136" t="s">
        <v>24244</v>
      </c>
      <c r="D10136" t="s">
        <v>371</v>
      </c>
      <c r="E10136">
        <v>615100</v>
      </c>
      <c r="F10136" t="s">
        <v>24196</v>
      </c>
      <c r="G10136" s="7">
        <v>6342.67</v>
      </c>
    </row>
    <row r="10137" spans="1:7" x14ac:dyDescent="0.3">
      <c r="A10137" s="310">
        <v>3023506</v>
      </c>
      <c r="B10137" t="s">
        <v>24243</v>
      </c>
      <c r="C10137" t="s">
        <v>24244</v>
      </c>
      <c r="D10137" t="s">
        <v>371</v>
      </c>
      <c r="E10137">
        <v>615100</v>
      </c>
      <c r="F10137" t="s">
        <v>24196</v>
      </c>
      <c r="G10137" s="7">
        <v>1041.25</v>
      </c>
    </row>
    <row r="10138" spans="1:7" x14ac:dyDescent="0.3">
      <c r="A10138" s="310">
        <v>3023506</v>
      </c>
      <c r="B10138" t="s">
        <v>24243</v>
      </c>
      <c r="C10138" t="s">
        <v>24244</v>
      </c>
      <c r="D10138" t="s">
        <v>374</v>
      </c>
      <c r="E10138">
        <v>615120</v>
      </c>
      <c r="F10138" t="s">
        <v>24196</v>
      </c>
      <c r="G10138" s="7">
        <v>937.51</v>
      </c>
    </row>
    <row r="10139" spans="1:7" x14ac:dyDescent="0.3">
      <c r="A10139" s="310">
        <v>3023506</v>
      </c>
      <c r="B10139" t="s">
        <v>24243</v>
      </c>
      <c r="C10139" t="s">
        <v>24244</v>
      </c>
      <c r="D10139" t="s">
        <v>373</v>
      </c>
      <c r="E10139">
        <v>617150</v>
      </c>
      <c r="F10139" t="s">
        <v>24196</v>
      </c>
      <c r="G10139" s="7">
        <v>22.97</v>
      </c>
    </row>
    <row r="10140" spans="1:7" x14ac:dyDescent="0.3">
      <c r="A10140" s="310">
        <v>3023506</v>
      </c>
      <c r="B10140" t="s">
        <v>24243</v>
      </c>
      <c r="C10140" t="s">
        <v>24244</v>
      </c>
      <c r="D10140" t="s">
        <v>373</v>
      </c>
      <c r="E10140">
        <v>617150</v>
      </c>
      <c r="F10140" t="s">
        <v>24196</v>
      </c>
      <c r="G10140" s="7">
        <v>335.57</v>
      </c>
    </row>
    <row r="10141" spans="1:7" x14ac:dyDescent="0.3">
      <c r="A10141" s="310">
        <v>3023506</v>
      </c>
      <c r="B10141" t="s">
        <v>24243</v>
      </c>
      <c r="C10141" t="s">
        <v>24244</v>
      </c>
      <c r="D10141" t="s">
        <v>371</v>
      </c>
      <c r="E10141">
        <v>615100</v>
      </c>
      <c r="F10141" t="s">
        <v>24196</v>
      </c>
      <c r="G10141" s="7">
        <v>4499.5</v>
      </c>
    </row>
    <row r="10142" spans="1:7" x14ac:dyDescent="0.3">
      <c r="A10142" s="310">
        <v>3023506</v>
      </c>
      <c r="B10142" t="s">
        <v>24243</v>
      </c>
      <c r="C10142" t="s">
        <v>24244</v>
      </c>
      <c r="D10142" t="s">
        <v>373</v>
      </c>
      <c r="E10142">
        <v>615130</v>
      </c>
      <c r="F10142" t="s">
        <v>24196</v>
      </c>
      <c r="G10142" s="7">
        <v>27.49</v>
      </c>
    </row>
    <row r="10143" spans="1:7" x14ac:dyDescent="0.3">
      <c r="A10143" s="310">
        <v>3023506</v>
      </c>
      <c r="B10143" t="s">
        <v>24243</v>
      </c>
      <c r="C10143" t="s">
        <v>24244</v>
      </c>
      <c r="D10143" t="s">
        <v>373</v>
      </c>
      <c r="E10143">
        <v>615130</v>
      </c>
      <c r="F10143" t="s">
        <v>24196</v>
      </c>
      <c r="G10143" s="7">
        <v>1075.56</v>
      </c>
    </row>
    <row r="10144" spans="1:7" x14ac:dyDescent="0.3">
      <c r="A10144" s="310">
        <v>3023506</v>
      </c>
      <c r="B10144" t="s">
        <v>24243</v>
      </c>
      <c r="C10144" t="s">
        <v>24244</v>
      </c>
      <c r="D10144" t="s">
        <v>373</v>
      </c>
      <c r="E10144">
        <v>616160</v>
      </c>
      <c r="F10144" t="s">
        <v>24196</v>
      </c>
      <c r="G10144" s="7">
        <v>299.45</v>
      </c>
    </row>
    <row r="10145" spans="1:7" x14ac:dyDescent="0.3">
      <c r="A10145" s="310">
        <v>3023506</v>
      </c>
      <c r="B10145" t="s">
        <v>24243</v>
      </c>
      <c r="C10145" t="s">
        <v>24244</v>
      </c>
      <c r="D10145" t="s">
        <v>373</v>
      </c>
      <c r="E10145">
        <v>615130</v>
      </c>
      <c r="F10145" t="s">
        <v>24196</v>
      </c>
      <c r="G10145" s="7">
        <v>54.99</v>
      </c>
    </row>
    <row r="10146" spans="1:7" x14ac:dyDescent="0.3">
      <c r="A10146" s="310">
        <v>3023506</v>
      </c>
      <c r="B10146" t="s">
        <v>24243</v>
      </c>
      <c r="C10146" t="s">
        <v>24244</v>
      </c>
      <c r="D10146" t="s">
        <v>373</v>
      </c>
      <c r="E10146">
        <v>615130</v>
      </c>
      <c r="F10146" t="s">
        <v>24196</v>
      </c>
      <c r="G10146" s="7">
        <v>2345.65</v>
      </c>
    </row>
    <row r="10147" spans="1:7" x14ac:dyDescent="0.3">
      <c r="A10147" s="310">
        <v>3023506</v>
      </c>
      <c r="B10147" t="s">
        <v>24243</v>
      </c>
      <c r="C10147" t="s">
        <v>24244</v>
      </c>
      <c r="D10147" t="s">
        <v>373</v>
      </c>
      <c r="E10147">
        <v>615130</v>
      </c>
      <c r="F10147" t="s">
        <v>24196</v>
      </c>
      <c r="G10147" s="7">
        <v>27.49</v>
      </c>
    </row>
    <row r="10148" spans="1:7" x14ac:dyDescent="0.3">
      <c r="A10148" s="310">
        <v>3023506</v>
      </c>
      <c r="B10148" t="s">
        <v>24243</v>
      </c>
      <c r="C10148" t="s">
        <v>24244</v>
      </c>
      <c r="D10148" t="s">
        <v>373</v>
      </c>
      <c r="E10148">
        <v>617150</v>
      </c>
      <c r="F10148" t="s">
        <v>24196</v>
      </c>
      <c r="G10148" s="7">
        <v>90.22</v>
      </c>
    </row>
    <row r="10149" spans="1:7" x14ac:dyDescent="0.3">
      <c r="A10149" s="310">
        <v>3023506</v>
      </c>
      <c r="B10149" t="s">
        <v>24243</v>
      </c>
      <c r="C10149" t="s">
        <v>24244</v>
      </c>
      <c r="D10149" t="s">
        <v>371</v>
      </c>
      <c r="E10149">
        <v>616100</v>
      </c>
      <c r="F10149" t="s">
        <v>24196</v>
      </c>
      <c r="G10149" s="7">
        <v>649.4</v>
      </c>
    </row>
    <row r="10150" spans="1:7" x14ac:dyDescent="0.3">
      <c r="A10150" s="310">
        <v>3023506</v>
      </c>
      <c r="B10150" t="s">
        <v>24243</v>
      </c>
      <c r="C10150" t="s">
        <v>24244</v>
      </c>
      <c r="D10150" t="s">
        <v>373</v>
      </c>
      <c r="E10150">
        <v>615130</v>
      </c>
      <c r="F10150" t="s">
        <v>24196</v>
      </c>
      <c r="G10150" s="7">
        <v>17.3</v>
      </c>
    </row>
    <row r="10151" spans="1:7" x14ac:dyDescent="0.3">
      <c r="A10151" s="310">
        <v>3023506</v>
      </c>
      <c r="B10151" t="s">
        <v>24243</v>
      </c>
      <c r="C10151" t="s">
        <v>24244</v>
      </c>
      <c r="D10151" t="s">
        <v>373</v>
      </c>
      <c r="E10151">
        <v>615130</v>
      </c>
      <c r="F10151" t="s">
        <v>24196</v>
      </c>
      <c r="G10151" s="7">
        <v>27.49</v>
      </c>
    </row>
    <row r="10152" spans="1:7" x14ac:dyDescent="0.3">
      <c r="A10152" s="310">
        <v>3023506</v>
      </c>
      <c r="B10152" t="s">
        <v>24243</v>
      </c>
      <c r="C10152" t="s">
        <v>24244</v>
      </c>
      <c r="D10152" t="s">
        <v>373</v>
      </c>
      <c r="E10152">
        <v>615130</v>
      </c>
      <c r="F10152" t="s">
        <v>24196</v>
      </c>
      <c r="G10152" s="7">
        <v>68.739999999999995</v>
      </c>
    </row>
    <row r="10153" spans="1:7" x14ac:dyDescent="0.3">
      <c r="A10153" s="310">
        <v>3023506</v>
      </c>
      <c r="B10153" t="s">
        <v>24243</v>
      </c>
      <c r="C10153" t="s">
        <v>24244</v>
      </c>
      <c r="D10153" t="s">
        <v>373</v>
      </c>
      <c r="E10153">
        <v>615130</v>
      </c>
      <c r="F10153" t="s">
        <v>24196</v>
      </c>
      <c r="G10153" s="7">
        <v>-56.9</v>
      </c>
    </row>
    <row r="10154" spans="1:7" x14ac:dyDescent="0.3">
      <c r="A10154" s="310">
        <v>3023506</v>
      </c>
      <c r="B10154" t="s">
        <v>24243</v>
      </c>
      <c r="C10154" t="s">
        <v>24244</v>
      </c>
      <c r="D10154" t="s">
        <v>374</v>
      </c>
      <c r="E10154">
        <v>615120</v>
      </c>
      <c r="F10154" t="s">
        <v>24196</v>
      </c>
      <c r="G10154" s="7">
        <v>332.66</v>
      </c>
    </row>
    <row r="10155" spans="1:7" x14ac:dyDescent="0.3">
      <c r="A10155" s="310">
        <v>3023506</v>
      </c>
      <c r="B10155" t="s">
        <v>24243</v>
      </c>
      <c r="C10155" t="s">
        <v>24244</v>
      </c>
      <c r="D10155" t="s">
        <v>373</v>
      </c>
      <c r="E10155">
        <v>615130</v>
      </c>
      <c r="F10155" t="s">
        <v>24196</v>
      </c>
      <c r="G10155" s="7">
        <v>112.56</v>
      </c>
    </row>
    <row r="10156" spans="1:7" x14ac:dyDescent="0.3">
      <c r="A10156" s="310">
        <v>3023506</v>
      </c>
      <c r="B10156" t="s">
        <v>24243</v>
      </c>
      <c r="C10156" t="s">
        <v>24244</v>
      </c>
      <c r="D10156" t="s">
        <v>374</v>
      </c>
      <c r="E10156">
        <v>617120</v>
      </c>
      <c r="F10156" t="s">
        <v>24196</v>
      </c>
      <c r="G10156" s="7">
        <v>10.3</v>
      </c>
    </row>
    <row r="10157" spans="1:7" x14ac:dyDescent="0.3">
      <c r="A10157" s="310">
        <v>3023506</v>
      </c>
      <c r="B10157" t="s">
        <v>24243</v>
      </c>
      <c r="C10157" t="s">
        <v>24244</v>
      </c>
      <c r="D10157" t="s">
        <v>373</v>
      </c>
      <c r="E10157">
        <v>615130</v>
      </c>
      <c r="F10157" t="s">
        <v>24196</v>
      </c>
      <c r="G10157" s="7">
        <v>-0.01</v>
      </c>
    </row>
    <row r="10158" spans="1:7" x14ac:dyDescent="0.3">
      <c r="A10158" s="310">
        <v>3023506</v>
      </c>
      <c r="B10158" t="s">
        <v>24243</v>
      </c>
      <c r="C10158" t="s">
        <v>24244</v>
      </c>
      <c r="D10158" t="s">
        <v>373</v>
      </c>
      <c r="E10158">
        <v>615130</v>
      </c>
      <c r="F10158" t="s">
        <v>24196</v>
      </c>
      <c r="G10158" s="7">
        <v>0.01</v>
      </c>
    </row>
    <row r="10159" spans="1:7" x14ac:dyDescent="0.3">
      <c r="A10159" s="310">
        <v>3023506</v>
      </c>
      <c r="B10159" t="s">
        <v>24243</v>
      </c>
      <c r="C10159" t="s">
        <v>24244</v>
      </c>
      <c r="D10159" t="s">
        <v>373</v>
      </c>
      <c r="E10159">
        <v>615130</v>
      </c>
      <c r="F10159" t="s">
        <v>24196</v>
      </c>
      <c r="G10159" s="7">
        <v>2026.84</v>
      </c>
    </row>
    <row r="10160" spans="1:7" x14ac:dyDescent="0.3">
      <c r="A10160" s="310">
        <v>3023506</v>
      </c>
      <c r="B10160" t="s">
        <v>24243</v>
      </c>
      <c r="C10160" t="s">
        <v>24244</v>
      </c>
      <c r="D10160" t="s">
        <v>373</v>
      </c>
      <c r="E10160">
        <v>615130</v>
      </c>
      <c r="F10160" t="s">
        <v>24196</v>
      </c>
      <c r="G10160" s="7">
        <v>0.01</v>
      </c>
    </row>
    <row r="10161" spans="1:7" x14ac:dyDescent="0.3">
      <c r="A10161" s="310">
        <v>3023506</v>
      </c>
      <c r="B10161" t="s">
        <v>24243</v>
      </c>
      <c r="C10161" t="s">
        <v>24244</v>
      </c>
      <c r="D10161" t="s">
        <v>373</v>
      </c>
      <c r="E10161">
        <v>615130</v>
      </c>
      <c r="F10161" t="s">
        <v>24196</v>
      </c>
      <c r="G10161" s="7">
        <v>112.56</v>
      </c>
    </row>
    <row r="10162" spans="1:7" x14ac:dyDescent="0.3">
      <c r="A10162" s="310">
        <v>3023506</v>
      </c>
      <c r="B10162" t="s">
        <v>24243</v>
      </c>
      <c r="C10162" t="s">
        <v>24244</v>
      </c>
      <c r="D10162" t="s">
        <v>375</v>
      </c>
      <c r="E10162">
        <v>617130</v>
      </c>
      <c r="F10162" t="s">
        <v>24196</v>
      </c>
      <c r="G10162" s="7">
        <v>527.33000000000004</v>
      </c>
    </row>
    <row r="10163" spans="1:7" x14ac:dyDescent="0.3">
      <c r="A10163" s="310">
        <v>3023506</v>
      </c>
      <c r="B10163" t="s">
        <v>24243</v>
      </c>
      <c r="C10163" t="s">
        <v>24244</v>
      </c>
      <c r="D10163" t="s">
        <v>373</v>
      </c>
      <c r="E10163">
        <v>615130</v>
      </c>
      <c r="F10163" t="s">
        <v>24196</v>
      </c>
      <c r="G10163" s="7">
        <v>54.99</v>
      </c>
    </row>
    <row r="10164" spans="1:7" x14ac:dyDescent="0.3">
      <c r="A10164" s="310">
        <v>3023506</v>
      </c>
      <c r="B10164" t="s">
        <v>24243</v>
      </c>
      <c r="C10164" t="s">
        <v>24244</v>
      </c>
      <c r="D10164" t="s">
        <v>373</v>
      </c>
      <c r="E10164">
        <v>615130</v>
      </c>
      <c r="F10164" t="s">
        <v>24196</v>
      </c>
      <c r="G10164" s="7">
        <v>0.01</v>
      </c>
    </row>
    <row r="10165" spans="1:7" x14ac:dyDescent="0.3">
      <c r="A10165" s="310">
        <v>3023506</v>
      </c>
      <c r="B10165" t="s">
        <v>24243</v>
      </c>
      <c r="C10165" t="s">
        <v>24244</v>
      </c>
      <c r="D10165" t="s">
        <v>373</v>
      </c>
      <c r="E10165">
        <v>615130</v>
      </c>
      <c r="F10165" t="s">
        <v>24196</v>
      </c>
      <c r="G10165" s="7">
        <v>0.01</v>
      </c>
    </row>
    <row r="10166" spans="1:7" x14ac:dyDescent="0.3">
      <c r="A10166" s="310">
        <v>3023506</v>
      </c>
      <c r="B10166" t="s">
        <v>24243</v>
      </c>
      <c r="C10166" t="s">
        <v>24244</v>
      </c>
      <c r="D10166" t="s">
        <v>373</v>
      </c>
      <c r="E10166">
        <v>615130</v>
      </c>
      <c r="F10166" t="s">
        <v>24196</v>
      </c>
      <c r="G10166" s="7">
        <v>54.99</v>
      </c>
    </row>
    <row r="10167" spans="1:7" x14ac:dyDescent="0.3">
      <c r="A10167" s="310">
        <v>3023506</v>
      </c>
      <c r="B10167" t="s">
        <v>24243</v>
      </c>
      <c r="C10167" t="s">
        <v>24244</v>
      </c>
      <c r="D10167" t="s">
        <v>374</v>
      </c>
      <c r="E10167">
        <v>615120</v>
      </c>
      <c r="F10167" t="s">
        <v>24196</v>
      </c>
      <c r="G10167" s="7">
        <v>744.97</v>
      </c>
    </row>
    <row r="10168" spans="1:7" x14ac:dyDescent="0.3">
      <c r="A10168" s="310">
        <v>3023506</v>
      </c>
      <c r="B10168" t="s">
        <v>24243</v>
      </c>
      <c r="C10168" t="s">
        <v>24244</v>
      </c>
      <c r="D10168" t="s">
        <v>373</v>
      </c>
      <c r="E10168">
        <v>617150</v>
      </c>
      <c r="F10168" t="s">
        <v>24196</v>
      </c>
      <c r="G10168" s="7">
        <v>1.04</v>
      </c>
    </row>
    <row r="10169" spans="1:7" x14ac:dyDescent="0.3">
      <c r="A10169" s="310">
        <v>3023506</v>
      </c>
      <c r="B10169" t="s">
        <v>24243</v>
      </c>
      <c r="C10169" t="s">
        <v>24244</v>
      </c>
      <c r="D10169" t="s">
        <v>373</v>
      </c>
      <c r="E10169">
        <v>615130</v>
      </c>
      <c r="F10169" t="s">
        <v>24196</v>
      </c>
      <c r="G10169" s="7">
        <v>27.49</v>
      </c>
    </row>
    <row r="10170" spans="1:7" x14ac:dyDescent="0.3">
      <c r="A10170" s="310">
        <v>3023506</v>
      </c>
      <c r="B10170" t="s">
        <v>24243</v>
      </c>
      <c r="C10170" t="s">
        <v>24244</v>
      </c>
      <c r="D10170" t="s">
        <v>373</v>
      </c>
      <c r="E10170">
        <v>617150</v>
      </c>
      <c r="F10170" t="s">
        <v>24196</v>
      </c>
      <c r="G10170" s="7">
        <v>13.77</v>
      </c>
    </row>
    <row r="10171" spans="1:7" x14ac:dyDescent="0.3">
      <c r="A10171" s="310">
        <v>3023506</v>
      </c>
      <c r="B10171" t="s">
        <v>24243</v>
      </c>
      <c r="C10171" t="s">
        <v>24244</v>
      </c>
      <c r="D10171" t="s">
        <v>373</v>
      </c>
      <c r="E10171">
        <v>615130</v>
      </c>
      <c r="F10171" t="s">
        <v>24196</v>
      </c>
      <c r="G10171" s="7">
        <v>-54.99</v>
      </c>
    </row>
    <row r="10172" spans="1:7" x14ac:dyDescent="0.3">
      <c r="A10172" s="310">
        <v>3023506</v>
      </c>
      <c r="B10172" t="s">
        <v>24243</v>
      </c>
      <c r="C10172" t="s">
        <v>24244</v>
      </c>
      <c r="D10172" t="s">
        <v>371</v>
      </c>
      <c r="E10172">
        <v>615100</v>
      </c>
      <c r="F10172" t="s">
        <v>24196</v>
      </c>
      <c r="G10172" s="7">
        <v>-118.59</v>
      </c>
    </row>
    <row r="10173" spans="1:7" x14ac:dyDescent="0.3">
      <c r="A10173" s="310">
        <v>3023506</v>
      </c>
      <c r="B10173" t="s">
        <v>24243</v>
      </c>
      <c r="C10173" t="s">
        <v>24244</v>
      </c>
      <c r="D10173" t="s">
        <v>371</v>
      </c>
      <c r="E10173">
        <v>617100</v>
      </c>
      <c r="F10173" t="s">
        <v>24196</v>
      </c>
      <c r="G10173" s="7">
        <v>1125.93</v>
      </c>
    </row>
    <row r="10174" spans="1:7" x14ac:dyDescent="0.3">
      <c r="A10174" s="310">
        <v>3023506</v>
      </c>
      <c r="B10174" t="s">
        <v>24243</v>
      </c>
      <c r="C10174" t="s">
        <v>24244</v>
      </c>
      <c r="D10174" t="s">
        <v>373</v>
      </c>
      <c r="E10174">
        <v>617150</v>
      </c>
      <c r="F10174" t="s">
        <v>24196</v>
      </c>
      <c r="G10174" s="7">
        <v>167.79</v>
      </c>
    </row>
    <row r="10175" spans="1:7" x14ac:dyDescent="0.3">
      <c r="A10175" s="310">
        <v>3023506</v>
      </c>
      <c r="B10175" t="s">
        <v>24243</v>
      </c>
      <c r="C10175" t="s">
        <v>24244</v>
      </c>
      <c r="D10175" t="s">
        <v>373</v>
      </c>
      <c r="E10175">
        <v>615130</v>
      </c>
      <c r="F10175" t="s">
        <v>24196</v>
      </c>
      <c r="G10175" s="7">
        <v>-0.01</v>
      </c>
    </row>
    <row r="10176" spans="1:7" x14ac:dyDescent="0.3">
      <c r="A10176" s="310">
        <v>3023506</v>
      </c>
      <c r="B10176" t="s">
        <v>24243</v>
      </c>
      <c r="C10176" t="s">
        <v>24244</v>
      </c>
      <c r="D10176" t="s">
        <v>373</v>
      </c>
      <c r="E10176">
        <v>617150</v>
      </c>
      <c r="F10176" t="s">
        <v>24196</v>
      </c>
      <c r="G10176" s="7">
        <v>17.7</v>
      </c>
    </row>
    <row r="10177" spans="1:7" x14ac:dyDescent="0.3">
      <c r="A10177" s="310">
        <v>3023506</v>
      </c>
      <c r="B10177" t="s">
        <v>24243</v>
      </c>
      <c r="C10177" t="s">
        <v>24244</v>
      </c>
      <c r="D10177" t="s">
        <v>373</v>
      </c>
      <c r="E10177">
        <v>615130</v>
      </c>
      <c r="F10177" t="s">
        <v>24196</v>
      </c>
      <c r="G10177" s="7">
        <v>56.9</v>
      </c>
    </row>
    <row r="10178" spans="1:7" x14ac:dyDescent="0.3">
      <c r="A10178" s="310">
        <v>3023506</v>
      </c>
      <c r="B10178" t="s">
        <v>24243</v>
      </c>
      <c r="C10178" t="s">
        <v>24244</v>
      </c>
      <c r="D10178" t="s">
        <v>373</v>
      </c>
      <c r="E10178">
        <v>615130</v>
      </c>
      <c r="F10178" t="s">
        <v>24196</v>
      </c>
      <c r="G10178" s="7">
        <v>0.01</v>
      </c>
    </row>
    <row r="10179" spans="1:7" x14ac:dyDescent="0.3">
      <c r="A10179" s="310">
        <v>3023506</v>
      </c>
      <c r="B10179" t="s">
        <v>24243</v>
      </c>
      <c r="C10179" t="s">
        <v>24244</v>
      </c>
      <c r="D10179" t="s">
        <v>373</v>
      </c>
      <c r="E10179">
        <v>615130</v>
      </c>
      <c r="F10179" t="s">
        <v>24196</v>
      </c>
      <c r="G10179" s="7">
        <v>56.9</v>
      </c>
    </row>
    <row r="10180" spans="1:7" x14ac:dyDescent="0.3">
      <c r="A10180" s="310">
        <v>3023506</v>
      </c>
      <c r="B10180" t="s">
        <v>24243</v>
      </c>
      <c r="C10180" t="s">
        <v>24244</v>
      </c>
      <c r="D10180" t="s">
        <v>373</v>
      </c>
      <c r="E10180">
        <v>615130</v>
      </c>
      <c r="F10180" t="s">
        <v>24196</v>
      </c>
      <c r="G10180" s="7">
        <v>0.01</v>
      </c>
    </row>
    <row r="10181" spans="1:7" x14ac:dyDescent="0.3">
      <c r="A10181" s="310">
        <v>3023506</v>
      </c>
      <c r="B10181" t="s">
        <v>24243</v>
      </c>
      <c r="C10181" t="s">
        <v>24244</v>
      </c>
      <c r="D10181" t="s">
        <v>373</v>
      </c>
      <c r="E10181">
        <v>615130</v>
      </c>
      <c r="F10181" t="s">
        <v>24196</v>
      </c>
      <c r="G10181" s="7">
        <v>-54.99</v>
      </c>
    </row>
    <row r="10182" spans="1:7" x14ac:dyDescent="0.3">
      <c r="A10182" s="310">
        <v>3023506</v>
      </c>
      <c r="B10182" t="s">
        <v>24243</v>
      </c>
      <c r="C10182" t="s">
        <v>24244</v>
      </c>
      <c r="D10182" t="s">
        <v>373</v>
      </c>
      <c r="E10182">
        <v>615130</v>
      </c>
      <c r="F10182" t="s">
        <v>24196</v>
      </c>
      <c r="G10182" s="7">
        <v>0.01</v>
      </c>
    </row>
    <row r="10183" spans="1:7" x14ac:dyDescent="0.3">
      <c r="A10183" s="310">
        <v>3023506</v>
      </c>
      <c r="B10183" t="s">
        <v>24243</v>
      </c>
      <c r="C10183" t="s">
        <v>24244</v>
      </c>
      <c r="D10183" t="s">
        <v>373</v>
      </c>
      <c r="E10183">
        <v>615130</v>
      </c>
      <c r="F10183" t="s">
        <v>24196</v>
      </c>
      <c r="G10183" s="7">
        <v>27.49</v>
      </c>
    </row>
    <row r="10184" spans="1:7" x14ac:dyDescent="0.3">
      <c r="A10184" s="310">
        <v>3023506</v>
      </c>
      <c r="B10184" t="s">
        <v>24243</v>
      </c>
      <c r="C10184" t="s">
        <v>24244</v>
      </c>
      <c r="D10184" t="s">
        <v>373</v>
      </c>
      <c r="E10184">
        <v>615130</v>
      </c>
      <c r="F10184" t="s">
        <v>24196</v>
      </c>
      <c r="G10184" s="7">
        <v>-54.99</v>
      </c>
    </row>
    <row r="10185" spans="1:7" x14ac:dyDescent="0.3">
      <c r="A10185" s="310">
        <v>3023506</v>
      </c>
      <c r="B10185" t="s">
        <v>24243</v>
      </c>
      <c r="C10185" t="s">
        <v>24244</v>
      </c>
      <c r="D10185" t="s">
        <v>373</v>
      </c>
      <c r="E10185">
        <v>615130</v>
      </c>
      <c r="F10185" t="s">
        <v>24196</v>
      </c>
      <c r="G10185" s="7">
        <v>54.99</v>
      </c>
    </row>
    <row r="10186" spans="1:7" x14ac:dyDescent="0.3">
      <c r="A10186" s="310">
        <v>3023506</v>
      </c>
      <c r="B10186" t="s">
        <v>24243</v>
      </c>
      <c r="C10186" t="s">
        <v>24244</v>
      </c>
      <c r="D10186" t="s">
        <v>373</v>
      </c>
      <c r="E10186">
        <v>615130</v>
      </c>
      <c r="F10186" t="s">
        <v>24196</v>
      </c>
      <c r="G10186" s="7">
        <v>0.01</v>
      </c>
    </row>
    <row r="10187" spans="1:7" x14ac:dyDescent="0.3">
      <c r="A10187" s="310">
        <v>3023506</v>
      </c>
      <c r="B10187" t="s">
        <v>24243</v>
      </c>
      <c r="C10187" t="s">
        <v>24244</v>
      </c>
      <c r="D10187" t="s">
        <v>373</v>
      </c>
      <c r="E10187">
        <v>615130</v>
      </c>
      <c r="F10187" t="s">
        <v>24196</v>
      </c>
      <c r="G10187" s="7">
        <v>28.41</v>
      </c>
    </row>
    <row r="10188" spans="1:7" x14ac:dyDescent="0.3">
      <c r="A10188" s="310">
        <v>3023506</v>
      </c>
      <c r="B10188" t="s">
        <v>24243</v>
      </c>
      <c r="C10188" t="s">
        <v>24244</v>
      </c>
      <c r="D10188" t="s">
        <v>373</v>
      </c>
      <c r="E10188">
        <v>616160</v>
      </c>
      <c r="F10188" t="s">
        <v>24196</v>
      </c>
      <c r="G10188" s="7">
        <v>5.7</v>
      </c>
    </row>
    <row r="10189" spans="1:7" x14ac:dyDescent="0.3">
      <c r="A10189" s="310">
        <v>3023506</v>
      </c>
      <c r="B10189" t="s">
        <v>24243</v>
      </c>
      <c r="C10189" t="s">
        <v>24244</v>
      </c>
      <c r="D10189" t="s">
        <v>373</v>
      </c>
      <c r="E10189">
        <v>617150</v>
      </c>
      <c r="F10189" t="s">
        <v>24196</v>
      </c>
      <c r="G10189" s="7">
        <v>419.47</v>
      </c>
    </row>
    <row r="10190" spans="1:7" x14ac:dyDescent="0.3">
      <c r="A10190" s="310">
        <v>3023506</v>
      </c>
      <c r="B10190" t="s">
        <v>24243</v>
      </c>
      <c r="C10190" t="s">
        <v>24244</v>
      </c>
      <c r="D10190" t="s">
        <v>373</v>
      </c>
      <c r="E10190">
        <v>615130</v>
      </c>
      <c r="F10190" t="s">
        <v>24196</v>
      </c>
      <c r="G10190" s="7">
        <v>54.99</v>
      </c>
    </row>
    <row r="10191" spans="1:7" x14ac:dyDescent="0.3">
      <c r="A10191" s="310">
        <v>3023506</v>
      </c>
      <c r="B10191" t="s">
        <v>24243</v>
      </c>
      <c r="C10191" t="s">
        <v>24244</v>
      </c>
      <c r="D10191" t="s">
        <v>373</v>
      </c>
      <c r="E10191">
        <v>615130</v>
      </c>
      <c r="F10191" t="s">
        <v>24196</v>
      </c>
      <c r="G10191" s="7">
        <v>-54.99</v>
      </c>
    </row>
    <row r="10192" spans="1:7" x14ac:dyDescent="0.3">
      <c r="A10192" s="310">
        <v>3023506</v>
      </c>
      <c r="B10192" t="s">
        <v>24243</v>
      </c>
      <c r="C10192" t="s">
        <v>24244</v>
      </c>
      <c r="D10192" t="s">
        <v>373</v>
      </c>
      <c r="E10192">
        <v>615130</v>
      </c>
      <c r="F10192" t="s">
        <v>24196</v>
      </c>
      <c r="G10192" s="7">
        <v>56.9</v>
      </c>
    </row>
    <row r="10193" spans="1:7" x14ac:dyDescent="0.3">
      <c r="A10193" s="310">
        <v>3023506</v>
      </c>
      <c r="B10193" t="s">
        <v>24243</v>
      </c>
      <c r="C10193" t="s">
        <v>24244</v>
      </c>
      <c r="D10193" t="s">
        <v>373</v>
      </c>
      <c r="E10193">
        <v>615130</v>
      </c>
      <c r="F10193" t="s">
        <v>24196</v>
      </c>
      <c r="G10193" s="7">
        <v>0.02</v>
      </c>
    </row>
    <row r="10194" spans="1:7" x14ac:dyDescent="0.3">
      <c r="A10194" s="310">
        <v>3023506</v>
      </c>
      <c r="B10194" t="s">
        <v>24243</v>
      </c>
      <c r="C10194" t="s">
        <v>24244</v>
      </c>
      <c r="D10194" t="s">
        <v>373</v>
      </c>
      <c r="E10194">
        <v>615130</v>
      </c>
      <c r="F10194" t="s">
        <v>24196</v>
      </c>
      <c r="G10194" s="7">
        <v>54.99</v>
      </c>
    </row>
    <row r="10195" spans="1:7" x14ac:dyDescent="0.3">
      <c r="A10195" s="310">
        <v>3023506</v>
      </c>
      <c r="B10195" t="s">
        <v>24243</v>
      </c>
      <c r="C10195" t="s">
        <v>24244</v>
      </c>
      <c r="D10195" t="s">
        <v>371</v>
      </c>
      <c r="E10195">
        <v>615100</v>
      </c>
      <c r="F10195" t="s">
        <v>24196</v>
      </c>
      <c r="G10195" s="7">
        <v>1151.75</v>
      </c>
    </row>
    <row r="10196" spans="1:7" x14ac:dyDescent="0.3">
      <c r="A10196" s="310">
        <v>3023506</v>
      </c>
      <c r="B10196" t="s">
        <v>24243</v>
      </c>
      <c r="C10196" t="s">
        <v>24244</v>
      </c>
      <c r="D10196" t="s">
        <v>373</v>
      </c>
      <c r="E10196">
        <v>615130</v>
      </c>
      <c r="F10196" t="s">
        <v>24196</v>
      </c>
      <c r="G10196" s="7">
        <v>27.49</v>
      </c>
    </row>
    <row r="10197" spans="1:7" x14ac:dyDescent="0.3">
      <c r="A10197" s="310">
        <v>3023506</v>
      </c>
      <c r="B10197" t="s">
        <v>24243</v>
      </c>
      <c r="C10197" t="s">
        <v>24244</v>
      </c>
      <c r="D10197" t="s">
        <v>371</v>
      </c>
      <c r="E10197">
        <v>615100</v>
      </c>
      <c r="F10197" t="s">
        <v>24196</v>
      </c>
      <c r="G10197" s="7">
        <v>2355.5</v>
      </c>
    </row>
    <row r="10198" spans="1:7" x14ac:dyDescent="0.3">
      <c r="A10198" s="310">
        <v>3023506</v>
      </c>
      <c r="B10198" t="s">
        <v>24243</v>
      </c>
      <c r="C10198" t="s">
        <v>24244</v>
      </c>
      <c r="D10198" t="s">
        <v>373</v>
      </c>
      <c r="E10198">
        <v>615130</v>
      </c>
      <c r="F10198" t="s">
        <v>24196</v>
      </c>
      <c r="G10198" s="7">
        <v>56.9</v>
      </c>
    </row>
    <row r="10199" spans="1:7" x14ac:dyDescent="0.3">
      <c r="A10199" s="310">
        <v>3023506</v>
      </c>
      <c r="B10199" t="s">
        <v>24243</v>
      </c>
      <c r="C10199" t="s">
        <v>24244</v>
      </c>
      <c r="D10199" t="s">
        <v>373</v>
      </c>
      <c r="E10199">
        <v>615130</v>
      </c>
      <c r="F10199" t="s">
        <v>24196</v>
      </c>
      <c r="G10199" s="7">
        <v>2056.2199999999998</v>
      </c>
    </row>
    <row r="10200" spans="1:7" x14ac:dyDescent="0.3">
      <c r="A10200" s="310">
        <v>3023506</v>
      </c>
      <c r="B10200" t="s">
        <v>24243</v>
      </c>
      <c r="C10200" t="s">
        <v>24244</v>
      </c>
      <c r="D10200" t="s">
        <v>373</v>
      </c>
      <c r="E10200">
        <v>615130</v>
      </c>
      <c r="F10200" t="s">
        <v>24196</v>
      </c>
      <c r="G10200" s="7">
        <v>2056.2199999999998</v>
      </c>
    </row>
    <row r="10201" spans="1:7" x14ac:dyDescent="0.3">
      <c r="A10201" s="310">
        <v>3023506</v>
      </c>
      <c r="B10201" t="s">
        <v>24243</v>
      </c>
      <c r="C10201" t="s">
        <v>24244</v>
      </c>
      <c r="D10201" t="s">
        <v>373</v>
      </c>
      <c r="E10201">
        <v>615130</v>
      </c>
      <c r="F10201" t="s">
        <v>24196</v>
      </c>
      <c r="G10201" s="7">
        <v>54.99</v>
      </c>
    </row>
    <row r="10202" spans="1:7" x14ac:dyDescent="0.3">
      <c r="A10202" s="310">
        <v>3023506</v>
      </c>
      <c r="B10202" t="s">
        <v>24243</v>
      </c>
      <c r="C10202" t="s">
        <v>24244</v>
      </c>
      <c r="D10202" t="s">
        <v>373</v>
      </c>
      <c r="E10202">
        <v>615130</v>
      </c>
      <c r="F10202" t="s">
        <v>24196</v>
      </c>
      <c r="G10202" s="7">
        <v>-54.99</v>
      </c>
    </row>
    <row r="10203" spans="1:7" x14ac:dyDescent="0.3">
      <c r="A10203" s="310">
        <v>3023506</v>
      </c>
      <c r="B10203" t="s">
        <v>24243</v>
      </c>
      <c r="C10203" t="s">
        <v>24244</v>
      </c>
      <c r="D10203" t="s">
        <v>373</v>
      </c>
      <c r="E10203">
        <v>615130</v>
      </c>
      <c r="F10203" t="s">
        <v>24196</v>
      </c>
      <c r="G10203" s="7">
        <v>28.41</v>
      </c>
    </row>
    <row r="10204" spans="1:7" x14ac:dyDescent="0.3">
      <c r="A10204" s="310">
        <v>3023506</v>
      </c>
      <c r="B10204" t="s">
        <v>24243</v>
      </c>
      <c r="C10204" t="s">
        <v>24244</v>
      </c>
      <c r="D10204" t="s">
        <v>373</v>
      </c>
      <c r="E10204">
        <v>615130</v>
      </c>
      <c r="F10204" t="s">
        <v>24196</v>
      </c>
      <c r="G10204" s="7">
        <v>112.56</v>
      </c>
    </row>
    <row r="10205" spans="1:7" x14ac:dyDescent="0.3">
      <c r="A10205" s="310">
        <v>3023506</v>
      </c>
      <c r="B10205" t="s">
        <v>24243</v>
      </c>
      <c r="C10205" t="s">
        <v>24244</v>
      </c>
      <c r="D10205" t="s">
        <v>374</v>
      </c>
      <c r="E10205">
        <v>617120</v>
      </c>
      <c r="F10205" t="s">
        <v>24196</v>
      </c>
      <c r="G10205" s="7">
        <v>340.81</v>
      </c>
    </row>
    <row r="10206" spans="1:7" x14ac:dyDescent="0.3">
      <c r="A10206" s="310">
        <v>3023506</v>
      </c>
      <c r="B10206" t="s">
        <v>24243</v>
      </c>
      <c r="C10206" t="s">
        <v>24244</v>
      </c>
      <c r="D10206" t="s">
        <v>373</v>
      </c>
      <c r="E10206">
        <v>615130</v>
      </c>
      <c r="F10206" t="s">
        <v>24196</v>
      </c>
      <c r="G10206" s="7">
        <v>28.41</v>
      </c>
    </row>
    <row r="10207" spans="1:7" x14ac:dyDescent="0.3">
      <c r="A10207" s="310">
        <v>3023506</v>
      </c>
      <c r="B10207" t="s">
        <v>24243</v>
      </c>
      <c r="C10207" t="s">
        <v>24244</v>
      </c>
      <c r="D10207" t="s">
        <v>373</v>
      </c>
      <c r="E10207">
        <v>615130</v>
      </c>
      <c r="F10207" t="s">
        <v>24196</v>
      </c>
      <c r="G10207" s="7">
        <v>2026.84</v>
      </c>
    </row>
    <row r="10208" spans="1:7" x14ac:dyDescent="0.3">
      <c r="A10208" s="310">
        <v>3023506</v>
      </c>
      <c r="B10208" t="s">
        <v>24243</v>
      </c>
      <c r="C10208" t="s">
        <v>24244</v>
      </c>
      <c r="D10208" t="s">
        <v>373</v>
      </c>
      <c r="E10208">
        <v>615130</v>
      </c>
      <c r="F10208" t="s">
        <v>24196</v>
      </c>
      <c r="G10208" s="7">
        <v>54.99</v>
      </c>
    </row>
    <row r="10209" spans="1:7" x14ac:dyDescent="0.3">
      <c r="A10209" s="310">
        <v>3023506</v>
      </c>
      <c r="B10209" t="s">
        <v>24243</v>
      </c>
      <c r="C10209" t="s">
        <v>24244</v>
      </c>
      <c r="D10209" t="s">
        <v>373</v>
      </c>
      <c r="E10209">
        <v>615130</v>
      </c>
      <c r="F10209" t="s">
        <v>24196</v>
      </c>
      <c r="G10209" s="7">
        <v>-56.9</v>
      </c>
    </row>
    <row r="10210" spans="1:7" x14ac:dyDescent="0.3">
      <c r="A10210" s="310">
        <v>3023506</v>
      </c>
      <c r="B10210" t="s">
        <v>24243</v>
      </c>
      <c r="C10210" t="s">
        <v>24244</v>
      </c>
      <c r="D10210" t="s">
        <v>373</v>
      </c>
      <c r="E10210">
        <v>615130</v>
      </c>
      <c r="F10210" t="s">
        <v>24196</v>
      </c>
      <c r="G10210" s="7">
        <v>-54.99</v>
      </c>
    </row>
    <row r="10211" spans="1:7" x14ac:dyDescent="0.3">
      <c r="A10211" s="310">
        <v>3023506</v>
      </c>
      <c r="B10211" t="s">
        <v>24243</v>
      </c>
      <c r="C10211" t="s">
        <v>24244</v>
      </c>
      <c r="D10211" t="s">
        <v>373</v>
      </c>
      <c r="E10211">
        <v>615130</v>
      </c>
      <c r="F10211" t="s">
        <v>24196</v>
      </c>
      <c r="G10211" s="7">
        <v>27.49</v>
      </c>
    </row>
    <row r="10212" spans="1:7" x14ac:dyDescent="0.3">
      <c r="A10212" s="310">
        <v>3023506</v>
      </c>
      <c r="B10212" t="s">
        <v>24243</v>
      </c>
      <c r="C10212" t="s">
        <v>24244</v>
      </c>
      <c r="D10212" t="s">
        <v>371</v>
      </c>
      <c r="E10212">
        <v>615100</v>
      </c>
      <c r="F10212" t="s">
        <v>24196</v>
      </c>
      <c r="G10212" s="7">
        <v>4339</v>
      </c>
    </row>
    <row r="10213" spans="1:7" x14ac:dyDescent="0.3">
      <c r="A10213" s="310">
        <v>3023506</v>
      </c>
      <c r="B10213" t="s">
        <v>24243</v>
      </c>
      <c r="C10213" t="s">
        <v>24244</v>
      </c>
      <c r="D10213" t="s">
        <v>375</v>
      </c>
      <c r="E10213">
        <v>616130</v>
      </c>
      <c r="F10213" t="s">
        <v>24196</v>
      </c>
      <c r="G10213" s="7">
        <v>27.21</v>
      </c>
    </row>
    <row r="10214" spans="1:7" x14ac:dyDescent="0.3">
      <c r="A10214" s="310">
        <v>3023506</v>
      </c>
      <c r="B10214" t="s">
        <v>24243</v>
      </c>
      <c r="C10214" t="s">
        <v>24244</v>
      </c>
      <c r="D10214" t="s">
        <v>374</v>
      </c>
      <c r="E10214">
        <v>616120</v>
      </c>
      <c r="F10214" t="s">
        <v>24196</v>
      </c>
      <c r="G10214" s="7">
        <v>84.74</v>
      </c>
    </row>
    <row r="10215" spans="1:7" x14ac:dyDescent="0.3">
      <c r="A10215" s="310">
        <v>3023506</v>
      </c>
      <c r="B10215" t="s">
        <v>24243</v>
      </c>
      <c r="C10215" t="s">
        <v>24244</v>
      </c>
      <c r="D10215" t="s">
        <v>373</v>
      </c>
      <c r="E10215">
        <v>615130</v>
      </c>
      <c r="F10215" t="s">
        <v>24196</v>
      </c>
      <c r="G10215" s="7">
        <v>5.07</v>
      </c>
    </row>
    <row r="10216" spans="1:7" x14ac:dyDescent="0.3">
      <c r="A10216" s="310">
        <v>3023506</v>
      </c>
      <c r="B10216" t="s">
        <v>24243</v>
      </c>
      <c r="C10216" t="s">
        <v>24244</v>
      </c>
      <c r="D10216" t="s">
        <v>373</v>
      </c>
      <c r="E10216">
        <v>616160</v>
      </c>
      <c r="F10216" t="s">
        <v>24196</v>
      </c>
      <c r="G10216" s="7">
        <v>203.56</v>
      </c>
    </row>
    <row r="10217" spans="1:7" x14ac:dyDescent="0.3">
      <c r="A10217" s="310">
        <v>3023506</v>
      </c>
      <c r="B10217" t="s">
        <v>24243</v>
      </c>
      <c r="C10217" t="s">
        <v>24244</v>
      </c>
      <c r="D10217" t="s">
        <v>373</v>
      </c>
      <c r="E10217">
        <v>616160</v>
      </c>
      <c r="F10217" t="s">
        <v>24196</v>
      </c>
      <c r="G10217" s="7">
        <v>289.3</v>
      </c>
    </row>
    <row r="10218" spans="1:7" x14ac:dyDescent="0.3">
      <c r="A10218" s="310">
        <v>3023506</v>
      </c>
      <c r="B10218" t="s">
        <v>24243</v>
      </c>
      <c r="C10218" t="s">
        <v>24244</v>
      </c>
      <c r="D10218" t="s">
        <v>373</v>
      </c>
      <c r="E10218">
        <v>615130</v>
      </c>
      <c r="F10218" t="s">
        <v>24196</v>
      </c>
      <c r="G10218" s="7">
        <v>67.5</v>
      </c>
    </row>
    <row r="10219" spans="1:7" x14ac:dyDescent="0.3">
      <c r="A10219" s="310">
        <v>3023506</v>
      </c>
      <c r="B10219" t="s">
        <v>24243</v>
      </c>
      <c r="C10219" t="s">
        <v>24244</v>
      </c>
      <c r="D10219" t="s">
        <v>373</v>
      </c>
      <c r="E10219">
        <v>616160</v>
      </c>
      <c r="F10219" t="s">
        <v>24196</v>
      </c>
      <c r="G10219" s="7">
        <v>258.36</v>
      </c>
    </row>
    <row r="10220" spans="1:7" x14ac:dyDescent="0.3">
      <c r="A10220" s="310">
        <v>3023506</v>
      </c>
      <c r="B10220" t="s">
        <v>24243</v>
      </c>
      <c r="C10220" t="s">
        <v>24244</v>
      </c>
      <c r="D10220" t="s">
        <v>373</v>
      </c>
      <c r="E10220">
        <v>615130</v>
      </c>
      <c r="F10220" t="s">
        <v>24196</v>
      </c>
      <c r="G10220" s="7">
        <v>27.49</v>
      </c>
    </row>
    <row r="10221" spans="1:7" x14ac:dyDescent="0.3">
      <c r="A10221" s="310">
        <v>3023506</v>
      </c>
      <c r="B10221" t="s">
        <v>24243</v>
      </c>
      <c r="C10221" t="s">
        <v>24244</v>
      </c>
      <c r="D10221" t="s">
        <v>374</v>
      </c>
      <c r="E10221">
        <v>616120</v>
      </c>
      <c r="F10221" t="s">
        <v>24196</v>
      </c>
      <c r="G10221" s="7">
        <v>111.34</v>
      </c>
    </row>
    <row r="10222" spans="1:7" x14ac:dyDescent="0.3">
      <c r="A10222" s="310">
        <v>3023506</v>
      </c>
      <c r="B10222" t="s">
        <v>24243</v>
      </c>
      <c r="C10222" t="s">
        <v>24244</v>
      </c>
      <c r="D10222" t="s">
        <v>373</v>
      </c>
      <c r="E10222">
        <v>615130</v>
      </c>
      <c r="F10222" t="s">
        <v>24196</v>
      </c>
      <c r="G10222" s="7">
        <v>27.49</v>
      </c>
    </row>
    <row r="10223" spans="1:7" x14ac:dyDescent="0.3">
      <c r="A10223" s="310">
        <v>3023506</v>
      </c>
      <c r="B10223" t="s">
        <v>24243</v>
      </c>
      <c r="C10223" t="s">
        <v>24244</v>
      </c>
      <c r="D10223" t="s">
        <v>373</v>
      </c>
      <c r="E10223">
        <v>615130</v>
      </c>
      <c r="F10223" t="s">
        <v>24196</v>
      </c>
      <c r="G10223" s="7">
        <v>2216.16</v>
      </c>
    </row>
    <row r="10224" spans="1:7" x14ac:dyDescent="0.3">
      <c r="A10224" s="310">
        <v>3023506</v>
      </c>
      <c r="B10224" t="s">
        <v>24243</v>
      </c>
      <c r="C10224" t="s">
        <v>24244</v>
      </c>
      <c r="D10224" t="s">
        <v>371</v>
      </c>
      <c r="E10224">
        <v>617100</v>
      </c>
      <c r="F10224" t="s">
        <v>24196</v>
      </c>
      <c r="G10224" s="7">
        <v>198.86</v>
      </c>
    </row>
    <row r="10225" spans="1:7" x14ac:dyDescent="0.3">
      <c r="A10225" s="310">
        <v>3023506</v>
      </c>
      <c r="B10225" t="s">
        <v>24243</v>
      </c>
      <c r="C10225" t="s">
        <v>24244</v>
      </c>
      <c r="D10225" t="s">
        <v>371</v>
      </c>
      <c r="E10225">
        <v>616100</v>
      </c>
      <c r="F10225" t="s">
        <v>24196</v>
      </c>
      <c r="G10225" s="7">
        <v>526.32000000000005</v>
      </c>
    </row>
    <row r="10226" spans="1:7" x14ac:dyDescent="0.3">
      <c r="A10226" s="310">
        <v>3023506</v>
      </c>
      <c r="B10226" t="s">
        <v>24243</v>
      </c>
      <c r="C10226" t="s">
        <v>24244</v>
      </c>
      <c r="D10226" t="s">
        <v>373</v>
      </c>
      <c r="E10226">
        <v>615130</v>
      </c>
      <c r="F10226" t="s">
        <v>24196</v>
      </c>
      <c r="G10226" s="7">
        <v>-0.01</v>
      </c>
    </row>
    <row r="10227" spans="1:7" x14ac:dyDescent="0.3">
      <c r="A10227" s="310">
        <v>3023506</v>
      </c>
      <c r="B10227" t="s">
        <v>24243</v>
      </c>
      <c r="C10227" t="s">
        <v>24244</v>
      </c>
      <c r="D10227" t="s">
        <v>371</v>
      </c>
      <c r="E10227">
        <v>617100</v>
      </c>
      <c r="F10227" t="s">
        <v>24196</v>
      </c>
      <c r="G10227" s="7">
        <v>1361.25</v>
      </c>
    </row>
    <row r="10228" spans="1:7" x14ac:dyDescent="0.3">
      <c r="A10228" s="310">
        <v>3023506</v>
      </c>
      <c r="B10228" t="s">
        <v>24243</v>
      </c>
      <c r="C10228" t="s">
        <v>24244</v>
      </c>
      <c r="D10228" t="s">
        <v>373</v>
      </c>
      <c r="E10228">
        <v>615130</v>
      </c>
      <c r="F10228" t="s">
        <v>24196</v>
      </c>
      <c r="G10228" s="7">
        <v>0.01</v>
      </c>
    </row>
    <row r="10229" spans="1:7" x14ac:dyDescent="0.3">
      <c r="A10229" s="310">
        <v>3023506</v>
      </c>
      <c r="B10229" t="s">
        <v>24243</v>
      </c>
      <c r="C10229" t="s">
        <v>24244</v>
      </c>
      <c r="D10229" t="s">
        <v>373</v>
      </c>
      <c r="E10229">
        <v>615130</v>
      </c>
      <c r="F10229" t="s">
        <v>24196</v>
      </c>
      <c r="G10229" s="7">
        <v>0.01</v>
      </c>
    </row>
    <row r="10230" spans="1:7" x14ac:dyDescent="0.3">
      <c r="A10230" s="310">
        <v>3023506</v>
      </c>
      <c r="B10230" t="s">
        <v>24243</v>
      </c>
      <c r="C10230" t="s">
        <v>24244</v>
      </c>
      <c r="D10230" t="s">
        <v>373</v>
      </c>
      <c r="E10230">
        <v>615130</v>
      </c>
      <c r="F10230" t="s">
        <v>24196</v>
      </c>
      <c r="G10230" s="7">
        <v>28.41</v>
      </c>
    </row>
    <row r="10231" spans="1:7" x14ac:dyDescent="0.3">
      <c r="A10231" s="310">
        <v>3023506</v>
      </c>
      <c r="B10231" t="s">
        <v>24243</v>
      </c>
      <c r="C10231" t="s">
        <v>24244</v>
      </c>
      <c r="D10231" t="s">
        <v>373</v>
      </c>
      <c r="E10231">
        <v>615130</v>
      </c>
      <c r="F10231" t="s">
        <v>24196</v>
      </c>
      <c r="G10231" s="7">
        <v>-0.01</v>
      </c>
    </row>
    <row r="10232" spans="1:7" x14ac:dyDescent="0.3">
      <c r="A10232" s="310">
        <v>3023506</v>
      </c>
      <c r="B10232" t="s">
        <v>24243</v>
      </c>
      <c r="C10232" t="s">
        <v>24244</v>
      </c>
      <c r="D10232" t="s">
        <v>373</v>
      </c>
      <c r="E10232">
        <v>617150</v>
      </c>
      <c r="F10232" t="s">
        <v>24196</v>
      </c>
      <c r="G10232" s="7">
        <v>2.6</v>
      </c>
    </row>
    <row r="10233" spans="1:7" x14ac:dyDescent="0.3">
      <c r="A10233" s="310">
        <v>3023506</v>
      </c>
      <c r="B10233" t="s">
        <v>24243</v>
      </c>
      <c r="C10233" t="s">
        <v>24244</v>
      </c>
      <c r="D10233" t="s">
        <v>373</v>
      </c>
      <c r="E10233">
        <v>615130</v>
      </c>
      <c r="F10233" t="s">
        <v>24196</v>
      </c>
      <c r="G10233" s="7">
        <v>28.41</v>
      </c>
    </row>
    <row r="10234" spans="1:7" x14ac:dyDescent="0.3">
      <c r="A10234" s="310">
        <v>3023506</v>
      </c>
      <c r="B10234" t="s">
        <v>24243</v>
      </c>
      <c r="C10234" t="s">
        <v>24244</v>
      </c>
      <c r="D10234" t="s">
        <v>373</v>
      </c>
      <c r="E10234">
        <v>615130</v>
      </c>
      <c r="F10234" t="s">
        <v>24196</v>
      </c>
      <c r="G10234" s="7">
        <v>822.49</v>
      </c>
    </row>
    <row r="10235" spans="1:7" x14ac:dyDescent="0.3">
      <c r="A10235" s="310">
        <v>3023316</v>
      </c>
      <c r="B10235" t="s">
        <v>24245</v>
      </c>
      <c r="C10235" t="s">
        <v>24246</v>
      </c>
      <c r="D10235" t="s">
        <v>371</v>
      </c>
      <c r="E10235">
        <v>616100</v>
      </c>
      <c r="F10235" t="s">
        <v>24196</v>
      </c>
      <c r="G10235" s="7">
        <v>515.57000000000005</v>
      </c>
    </row>
    <row r="10236" spans="1:7" x14ac:dyDescent="0.3">
      <c r="A10236" s="310">
        <v>3023316</v>
      </c>
      <c r="B10236" t="s">
        <v>24245</v>
      </c>
      <c r="C10236" t="s">
        <v>24246</v>
      </c>
      <c r="D10236" t="s">
        <v>371</v>
      </c>
      <c r="E10236">
        <v>617100</v>
      </c>
      <c r="F10236" t="s">
        <v>24196</v>
      </c>
      <c r="G10236" s="7">
        <v>1903.16</v>
      </c>
    </row>
    <row r="10237" spans="1:7" x14ac:dyDescent="0.3">
      <c r="A10237" s="310">
        <v>3023316</v>
      </c>
      <c r="B10237" t="s">
        <v>24245</v>
      </c>
      <c r="C10237" t="s">
        <v>24246</v>
      </c>
      <c r="D10237" t="s">
        <v>371</v>
      </c>
      <c r="E10237">
        <v>615100</v>
      </c>
      <c r="F10237" t="s">
        <v>24196</v>
      </c>
      <c r="G10237" s="7">
        <v>772.46</v>
      </c>
    </row>
    <row r="10238" spans="1:7" x14ac:dyDescent="0.3">
      <c r="A10238" s="310">
        <v>3023316</v>
      </c>
      <c r="B10238" t="s">
        <v>24245</v>
      </c>
      <c r="C10238" t="s">
        <v>24246</v>
      </c>
      <c r="D10238" t="s">
        <v>377</v>
      </c>
      <c r="E10238">
        <v>611120</v>
      </c>
      <c r="F10238" t="s">
        <v>24196</v>
      </c>
      <c r="G10238" s="7">
        <v>32.26</v>
      </c>
    </row>
    <row r="10239" spans="1:7" x14ac:dyDescent="0.3">
      <c r="A10239" s="310">
        <v>3023316</v>
      </c>
      <c r="B10239" t="s">
        <v>24245</v>
      </c>
      <c r="C10239" t="s">
        <v>24246</v>
      </c>
      <c r="D10239" t="s">
        <v>377</v>
      </c>
      <c r="E10239">
        <v>611110</v>
      </c>
      <c r="F10239" t="s">
        <v>24196</v>
      </c>
      <c r="G10239" s="7">
        <v>278.38</v>
      </c>
    </row>
    <row r="10240" spans="1:7" x14ac:dyDescent="0.3">
      <c r="A10240" s="310">
        <v>3023316</v>
      </c>
      <c r="B10240" t="s">
        <v>24245</v>
      </c>
      <c r="C10240" t="s">
        <v>24246</v>
      </c>
      <c r="D10240" t="s">
        <v>377</v>
      </c>
      <c r="E10240">
        <v>611110</v>
      </c>
      <c r="F10240" t="s">
        <v>24196</v>
      </c>
      <c r="G10240" s="7">
        <v>250</v>
      </c>
    </row>
    <row r="10241" spans="1:7" x14ac:dyDescent="0.3">
      <c r="A10241" s="310">
        <v>3023316</v>
      </c>
      <c r="B10241" t="s">
        <v>24245</v>
      </c>
      <c r="C10241" t="s">
        <v>24246</v>
      </c>
      <c r="D10241" t="s">
        <v>377</v>
      </c>
      <c r="E10241">
        <v>611130</v>
      </c>
      <c r="F10241" t="s">
        <v>24196</v>
      </c>
      <c r="G10241" s="7">
        <v>85.18</v>
      </c>
    </row>
    <row r="10242" spans="1:7" x14ac:dyDescent="0.3">
      <c r="A10242" s="310">
        <v>3023316</v>
      </c>
      <c r="B10242" t="s">
        <v>24245</v>
      </c>
      <c r="C10242" t="s">
        <v>24246</v>
      </c>
      <c r="D10242" t="s">
        <v>373</v>
      </c>
      <c r="E10242">
        <v>615130</v>
      </c>
      <c r="F10242" t="s">
        <v>24196</v>
      </c>
      <c r="G10242" s="7">
        <v>8.5</v>
      </c>
    </row>
    <row r="10243" spans="1:7" x14ac:dyDescent="0.3">
      <c r="A10243" s="310">
        <v>3023316</v>
      </c>
      <c r="B10243" t="s">
        <v>24245</v>
      </c>
      <c r="C10243" t="s">
        <v>24246</v>
      </c>
      <c r="D10243" t="s">
        <v>377</v>
      </c>
      <c r="E10243">
        <v>611110</v>
      </c>
      <c r="F10243" t="s">
        <v>24196</v>
      </c>
      <c r="G10243" s="7">
        <v>347.97</v>
      </c>
    </row>
    <row r="10244" spans="1:7" x14ac:dyDescent="0.3">
      <c r="A10244" s="310">
        <v>3023316</v>
      </c>
      <c r="B10244" t="s">
        <v>24245</v>
      </c>
      <c r="C10244" t="s">
        <v>24246</v>
      </c>
      <c r="D10244" t="s">
        <v>375</v>
      </c>
      <c r="E10244">
        <v>616130</v>
      </c>
      <c r="F10244" t="s">
        <v>24196</v>
      </c>
      <c r="G10244" s="7">
        <v>412.41</v>
      </c>
    </row>
    <row r="10245" spans="1:7" x14ac:dyDescent="0.3">
      <c r="A10245" s="310">
        <v>3023316</v>
      </c>
      <c r="B10245" t="s">
        <v>24245</v>
      </c>
      <c r="C10245" t="s">
        <v>24246</v>
      </c>
      <c r="D10245" t="s">
        <v>377</v>
      </c>
      <c r="E10245">
        <v>611110</v>
      </c>
      <c r="F10245" t="s">
        <v>24196</v>
      </c>
      <c r="G10245" s="7">
        <v>417.57</v>
      </c>
    </row>
    <row r="10246" spans="1:7" x14ac:dyDescent="0.3">
      <c r="A10246" s="310">
        <v>3023316</v>
      </c>
      <c r="B10246" t="s">
        <v>24245</v>
      </c>
      <c r="C10246" t="s">
        <v>24246</v>
      </c>
      <c r="D10246" t="s">
        <v>371</v>
      </c>
      <c r="E10246">
        <v>617100</v>
      </c>
      <c r="F10246" t="s">
        <v>24196</v>
      </c>
      <c r="G10246" s="7">
        <v>963.7</v>
      </c>
    </row>
    <row r="10247" spans="1:7" x14ac:dyDescent="0.3">
      <c r="A10247" s="310">
        <v>3023316</v>
      </c>
      <c r="B10247" t="s">
        <v>24245</v>
      </c>
      <c r="C10247" t="s">
        <v>24246</v>
      </c>
      <c r="D10247" t="s">
        <v>375</v>
      </c>
      <c r="E10247">
        <v>615140</v>
      </c>
      <c r="F10247" t="s">
        <v>24196</v>
      </c>
      <c r="G10247" s="7">
        <v>179.13</v>
      </c>
    </row>
    <row r="10248" spans="1:7" x14ac:dyDescent="0.3">
      <c r="A10248" s="310">
        <v>3023316</v>
      </c>
      <c r="B10248" t="s">
        <v>24245</v>
      </c>
      <c r="C10248" t="s">
        <v>24246</v>
      </c>
      <c r="D10248" t="s">
        <v>371</v>
      </c>
      <c r="E10248">
        <v>616100</v>
      </c>
      <c r="F10248" t="s">
        <v>24196</v>
      </c>
      <c r="G10248" s="7">
        <v>219.97</v>
      </c>
    </row>
    <row r="10249" spans="1:7" x14ac:dyDescent="0.3">
      <c r="A10249" s="310">
        <v>3023316</v>
      </c>
      <c r="B10249" t="s">
        <v>24245</v>
      </c>
      <c r="C10249" t="s">
        <v>24246</v>
      </c>
      <c r="D10249" t="s">
        <v>371</v>
      </c>
      <c r="E10249">
        <v>616100</v>
      </c>
      <c r="F10249" t="s">
        <v>24196</v>
      </c>
      <c r="G10249" s="7">
        <v>314.02</v>
      </c>
    </row>
    <row r="10250" spans="1:7" x14ac:dyDescent="0.3">
      <c r="A10250" s="310">
        <v>3023316</v>
      </c>
      <c r="B10250" t="s">
        <v>24245</v>
      </c>
      <c r="C10250" t="s">
        <v>24246</v>
      </c>
      <c r="D10250" t="s">
        <v>371</v>
      </c>
      <c r="E10250">
        <v>617100</v>
      </c>
      <c r="F10250" t="s">
        <v>24196</v>
      </c>
      <c r="G10250" s="7">
        <v>963.7</v>
      </c>
    </row>
    <row r="10251" spans="1:7" x14ac:dyDescent="0.3">
      <c r="A10251" s="310">
        <v>3023316</v>
      </c>
      <c r="B10251" t="s">
        <v>24245</v>
      </c>
      <c r="C10251" t="s">
        <v>24246</v>
      </c>
      <c r="D10251" t="s">
        <v>371</v>
      </c>
      <c r="E10251">
        <v>617100</v>
      </c>
      <c r="F10251" t="s">
        <v>24196</v>
      </c>
      <c r="G10251" s="7">
        <v>581.54999999999995</v>
      </c>
    </row>
    <row r="10252" spans="1:7" x14ac:dyDescent="0.3">
      <c r="A10252" s="310">
        <v>3023316</v>
      </c>
      <c r="B10252" t="s">
        <v>24245</v>
      </c>
      <c r="C10252" t="s">
        <v>24246</v>
      </c>
      <c r="D10252" t="s">
        <v>373</v>
      </c>
      <c r="E10252">
        <v>615130</v>
      </c>
      <c r="F10252" t="s">
        <v>24196</v>
      </c>
      <c r="G10252" s="7">
        <v>1531.42</v>
      </c>
    </row>
    <row r="10253" spans="1:7" x14ac:dyDescent="0.3">
      <c r="A10253" s="310">
        <v>3023316</v>
      </c>
      <c r="B10253" t="s">
        <v>24245</v>
      </c>
      <c r="C10253" t="s">
        <v>24246</v>
      </c>
      <c r="D10253" t="s">
        <v>371</v>
      </c>
      <c r="E10253">
        <v>616100</v>
      </c>
      <c r="F10253" t="s">
        <v>24196</v>
      </c>
      <c r="G10253" s="7">
        <v>603.91999999999996</v>
      </c>
    </row>
    <row r="10254" spans="1:7" x14ac:dyDescent="0.3">
      <c r="A10254" s="310">
        <v>3023316</v>
      </c>
      <c r="B10254" t="s">
        <v>24245</v>
      </c>
      <c r="C10254" t="s">
        <v>24246</v>
      </c>
      <c r="D10254" t="s">
        <v>371</v>
      </c>
      <c r="E10254">
        <v>615100</v>
      </c>
      <c r="F10254" t="s">
        <v>24196</v>
      </c>
      <c r="G10254" s="7">
        <v>104.17</v>
      </c>
    </row>
    <row r="10255" spans="1:7" x14ac:dyDescent="0.3">
      <c r="A10255" s="310">
        <v>3023316</v>
      </c>
      <c r="B10255" t="s">
        <v>24245</v>
      </c>
      <c r="C10255" t="s">
        <v>24246</v>
      </c>
      <c r="D10255" t="s">
        <v>373</v>
      </c>
      <c r="E10255">
        <v>616160</v>
      </c>
      <c r="F10255" t="s">
        <v>24196</v>
      </c>
      <c r="G10255" s="7">
        <v>17.43</v>
      </c>
    </row>
    <row r="10256" spans="1:7" x14ac:dyDescent="0.3">
      <c r="A10256" s="310">
        <v>3023316</v>
      </c>
      <c r="B10256" t="s">
        <v>24245</v>
      </c>
      <c r="C10256" t="s">
        <v>24246</v>
      </c>
      <c r="D10256" t="s">
        <v>377</v>
      </c>
      <c r="E10256">
        <v>611120</v>
      </c>
      <c r="F10256" t="s">
        <v>24196</v>
      </c>
      <c r="G10256" s="7">
        <v>0.08</v>
      </c>
    </row>
    <row r="10257" spans="1:7" x14ac:dyDescent="0.3">
      <c r="A10257" s="310">
        <v>3023316</v>
      </c>
      <c r="B10257" t="s">
        <v>24245</v>
      </c>
      <c r="C10257" t="s">
        <v>24246</v>
      </c>
      <c r="D10257" t="s">
        <v>371</v>
      </c>
      <c r="E10257">
        <v>617100</v>
      </c>
      <c r="F10257" t="s">
        <v>24196</v>
      </c>
      <c r="G10257" s="7">
        <v>1508.5</v>
      </c>
    </row>
    <row r="10258" spans="1:7" x14ac:dyDescent="0.3">
      <c r="A10258" s="310">
        <v>3023316</v>
      </c>
      <c r="B10258" t="s">
        <v>24245</v>
      </c>
      <c r="C10258" t="s">
        <v>24246</v>
      </c>
      <c r="D10258" t="s">
        <v>373</v>
      </c>
      <c r="E10258">
        <v>616160</v>
      </c>
      <c r="F10258" t="s">
        <v>24196</v>
      </c>
      <c r="G10258" s="7">
        <v>153.72999999999999</v>
      </c>
    </row>
    <row r="10259" spans="1:7" x14ac:dyDescent="0.3">
      <c r="A10259" s="310">
        <v>3023316</v>
      </c>
      <c r="B10259" t="s">
        <v>24245</v>
      </c>
      <c r="C10259" t="s">
        <v>24246</v>
      </c>
      <c r="D10259" t="s">
        <v>377</v>
      </c>
      <c r="E10259">
        <v>611120</v>
      </c>
      <c r="F10259" t="s">
        <v>24196</v>
      </c>
      <c r="G10259" s="7">
        <v>30.03</v>
      </c>
    </row>
    <row r="10260" spans="1:7" x14ac:dyDescent="0.3">
      <c r="A10260" s="310">
        <v>3023316</v>
      </c>
      <c r="B10260" t="s">
        <v>24245</v>
      </c>
      <c r="C10260" t="s">
        <v>24246</v>
      </c>
      <c r="D10260" t="s">
        <v>373</v>
      </c>
      <c r="E10260">
        <v>616160</v>
      </c>
      <c r="F10260" t="s">
        <v>24196</v>
      </c>
      <c r="G10260" s="7">
        <v>180.14</v>
      </c>
    </row>
    <row r="10261" spans="1:7" x14ac:dyDescent="0.3">
      <c r="A10261" s="310">
        <v>3023316</v>
      </c>
      <c r="B10261" t="s">
        <v>24245</v>
      </c>
      <c r="C10261" t="s">
        <v>24246</v>
      </c>
      <c r="D10261" t="s">
        <v>373</v>
      </c>
      <c r="E10261">
        <v>615130</v>
      </c>
      <c r="F10261" t="s">
        <v>24196</v>
      </c>
      <c r="G10261" s="7">
        <v>8.5</v>
      </c>
    </row>
    <row r="10262" spans="1:7" x14ac:dyDescent="0.3">
      <c r="A10262" s="310">
        <v>3023316</v>
      </c>
      <c r="B10262" t="s">
        <v>24245</v>
      </c>
      <c r="C10262" t="s">
        <v>24246</v>
      </c>
      <c r="D10262" t="s">
        <v>373</v>
      </c>
      <c r="E10262">
        <v>615130</v>
      </c>
      <c r="F10262" t="s">
        <v>24196</v>
      </c>
      <c r="G10262" s="7">
        <v>184.94</v>
      </c>
    </row>
    <row r="10263" spans="1:7" x14ac:dyDescent="0.3">
      <c r="A10263" s="310">
        <v>3023316</v>
      </c>
      <c r="B10263" t="s">
        <v>24245</v>
      </c>
      <c r="C10263" t="s">
        <v>24246</v>
      </c>
      <c r="D10263" t="s">
        <v>377</v>
      </c>
      <c r="E10263">
        <v>611120</v>
      </c>
      <c r="F10263" t="s">
        <v>24196</v>
      </c>
      <c r="G10263" s="7">
        <v>48.32</v>
      </c>
    </row>
    <row r="10264" spans="1:7" x14ac:dyDescent="0.3">
      <c r="A10264" s="310">
        <v>3023316</v>
      </c>
      <c r="B10264" t="s">
        <v>24245</v>
      </c>
      <c r="C10264" t="s">
        <v>24246</v>
      </c>
      <c r="D10264" t="s">
        <v>377</v>
      </c>
      <c r="E10264">
        <v>611110</v>
      </c>
      <c r="F10264" t="s">
        <v>24196</v>
      </c>
      <c r="G10264" s="7">
        <v>347.97</v>
      </c>
    </row>
    <row r="10265" spans="1:7" x14ac:dyDescent="0.3">
      <c r="A10265" s="310">
        <v>3023316</v>
      </c>
      <c r="B10265" t="s">
        <v>24245</v>
      </c>
      <c r="C10265" t="s">
        <v>24246</v>
      </c>
      <c r="D10265" t="s">
        <v>373</v>
      </c>
      <c r="E10265">
        <v>616160</v>
      </c>
      <c r="F10265" t="s">
        <v>24196</v>
      </c>
      <c r="G10265" s="7">
        <v>63.55</v>
      </c>
    </row>
    <row r="10266" spans="1:7" x14ac:dyDescent="0.3">
      <c r="A10266" s="310">
        <v>3023316</v>
      </c>
      <c r="B10266" t="s">
        <v>24245</v>
      </c>
      <c r="C10266" t="s">
        <v>24246</v>
      </c>
      <c r="D10266" t="s">
        <v>371</v>
      </c>
      <c r="E10266">
        <v>615100</v>
      </c>
      <c r="F10266" t="s">
        <v>24196</v>
      </c>
      <c r="G10266" s="7">
        <v>2510.5</v>
      </c>
    </row>
    <row r="10267" spans="1:7" x14ac:dyDescent="0.3">
      <c r="A10267" s="310">
        <v>3023316</v>
      </c>
      <c r="B10267" t="s">
        <v>24245</v>
      </c>
      <c r="C10267" t="s">
        <v>24246</v>
      </c>
      <c r="D10267" t="s">
        <v>373</v>
      </c>
      <c r="E10267">
        <v>616160</v>
      </c>
      <c r="F10267" t="s">
        <v>24196</v>
      </c>
      <c r="G10267" s="7">
        <v>183.84</v>
      </c>
    </row>
    <row r="10268" spans="1:7" x14ac:dyDescent="0.3">
      <c r="A10268" s="310">
        <v>3023316</v>
      </c>
      <c r="B10268" t="s">
        <v>24245</v>
      </c>
      <c r="C10268" t="s">
        <v>24246</v>
      </c>
      <c r="D10268" t="s">
        <v>374</v>
      </c>
      <c r="E10268">
        <v>615120</v>
      </c>
      <c r="F10268" t="s">
        <v>24196</v>
      </c>
      <c r="G10268" s="7">
        <v>1357.59</v>
      </c>
    </row>
    <row r="10269" spans="1:7" x14ac:dyDescent="0.3">
      <c r="A10269" s="310">
        <v>3023316</v>
      </c>
      <c r="B10269" t="s">
        <v>24245</v>
      </c>
      <c r="C10269" t="s">
        <v>24246</v>
      </c>
      <c r="D10269" t="s">
        <v>371</v>
      </c>
      <c r="E10269">
        <v>617100</v>
      </c>
      <c r="F10269" t="s">
        <v>24196</v>
      </c>
      <c r="G10269" s="7">
        <v>720.01</v>
      </c>
    </row>
    <row r="10270" spans="1:7" x14ac:dyDescent="0.3">
      <c r="A10270" s="310">
        <v>3023316</v>
      </c>
      <c r="B10270" t="s">
        <v>24245</v>
      </c>
      <c r="C10270" t="s">
        <v>24246</v>
      </c>
      <c r="D10270" t="s">
        <v>373</v>
      </c>
      <c r="E10270">
        <v>615130</v>
      </c>
      <c r="F10270" t="s">
        <v>24196</v>
      </c>
      <c r="G10270" s="7">
        <v>2180.5700000000002</v>
      </c>
    </row>
    <row r="10271" spans="1:7" x14ac:dyDescent="0.3">
      <c r="A10271" s="310">
        <v>3023316</v>
      </c>
      <c r="B10271" t="s">
        <v>24245</v>
      </c>
      <c r="C10271" t="s">
        <v>24246</v>
      </c>
      <c r="D10271" t="s">
        <v>377</v>
      </c>
      <c r="E10271">
        <v>611130</v>
      </c>
      <c r="F10271" t="s">
        <v>24196</v>
      </c>
      <c r="G10271" s="7">
        <v>56.79</v>
      </c>
    </row>
    <row r="10272" spans="1:7" x14ac:dyDescent="0.3">
      <c r="A10272" s="310">
        <v>3023316</v>
      </c>
      <c r="B10272" t="s">
        <v>24245</v>
      </c>
      <c r="C10272" t="s">
        <v>24246</v>
      </c>
      <c r="D10272" t="s">
        <v>371</v>
      </c>
      <c r="E10272">
        <v>615100</v>
      </c>
      <c r="F10272" t="s">
        <v>24196</v>
      </c>
      <c r="G10272" s="7">
        <v>1255.25</v>
      </c>
    </row>
    <row r="10273" spans="1:7" x14ac:dyDescent="0.3">
      <c r="A10273" s="310">
        <v>3023316</v>
      </c>
      <c r="B10273" t="s">
        <v>24245</v>
      </c>
      <c r="C10273" t="s">
        <v>24246</v>
      </c>
      <c r="D10273" t="s">
        <v>371</v>
      </c>
      <c r="E10273">
        <v>617100</v>
      </c>
      <c r="F10273" t="s">
        <v>24196</v>
      </c>
      <c r="G10273" s="7">
        <v>1159.9100000000001</v>
      </c>
    </row>
    <row r="10274" spans="1:7" x14ac:dyDescent="0.3">
      <c r="A10274" s="310">
        <v>3023316</v>
      </c>
      <c r="B10274" t="s">
        <v>24245</v>
      </c>
      <c r="C10274" t="s">
        <v>24246</v>
      </c>
      <c r="D10274" t="s">
        <v>371</v>
      </c>
      <c r="E10274">
        <v>615100</v>
      </c>
      <c r="F10274" t="s">
        <v>24196</v>
      </c>
      <c r="G10274" s="7">
        <v>104.17</v>
      </c>
    </row>
    <row r="10275" spans="1:7" x14ac:dyDescent="0.3">
      <c r="A10275" s="310">
        <v>3023316</v>
      </c>
      <c r="B10275" t="s">
        <v>24245</v>
      </c>
      <c r="C10275" t="s">
        <v>24246</v>
      </c>
      <c r="D10275" t="s">
        <v>373</v>
      </c>
      <c r="E10275">
        <v>615130</v>
      </c>
      <c r="F10275" t="s">
        <v>24196</v>
      </c>
      <c r="G10275" s="7">
        <v>8.5</v>
      </c>
    </row>
    <row r="10276" spans="1:7" x14ac:dyDescent="0.3">
      <c r="A10276" s="310">
        <v>3023316</v>
      </c>
      <c r="B10276" t="s">
        <v>24245</v>
      </c>
      <c r="C10276" t="s">
        <v>24246</v>
      </c>
      <c r="D10276" t="s">
        <v>373</v>
      </c>
      <c r="E10276">
        <v>615130</v>
      </c>
      <c r="F10276" t="s">
        <v>24196</v>
      </c>
      <c r="G10276" s="7">
        <v>1546.15</v>
      </c>
    </row>
    <row r="10277" spans="1:7" x14ac:dyDescent="0.3">
      <c r="A10277" s="310">
        <v>3023316</v>
      </c>
      <c r="B10277" t="s">
        <v>24245</v>
      </c>
      <c r="C10277" t="s">
        <v>24246</v>
      </c>
      <c r="D10277" t="s">
        <v>371</v>
      </c>
      <c r="E10277">
        <v>615100</v>
      </c>
      <c r="F10277" t="s">
        <v>24196</v>
      </c>
      <c r="G10277" s="7">
        <v>282.58</v>
      </c>
    </row>
    <row r="10278" spans="1:7" x14ac:dyDescent="0.3">
      <c r="A10278" s="310">
        <v>3023316</v>
      </c>
      <c r="B10278" t="s">
        <v>24245</v>
      </c>
      <c r="C10278" t="s">
        <v>24246</v>
      </c>
      <c r="D10278" t="s">
        <v>373</v>
      </c>
      <c r="E10278">
        <v>615130</v>
      </c>
      <c r="F10278" t="s">
        <v>24196</v>
      </c>
      <c r="G10278" s="7">
        <v>8.5</v>
      </c>
    </row>
    <row r="10279" spans="1:7" x14ac:dyDescent="0.3">
      <c r="A10279" s="310">
        <v>3023316</v>
      </c>
      <c r="B10279" t="s">
        <v>24245</v>
      </c>
      <c r="C10279" t="s">
        <v>24246</v>
      </c>
      <c r="D10279" t="s">
        <v>373</v>
      </c>
      <c r="E10279">
        <v>615130</v>
      </c>
      <c r="F10279" t="s">
        <v>24196</v>
      </c>
      <c r="G10279" s="7">
        <v>706.81</v>
      </c>
    </row>
    <row r="10280" spans="1:7" x14ac:dyDescent="0.3">
      <c r="A10280" s="310">
        <v>3023316</v>
      </c>
      <c r="B10280" t="s">
        <v>24245</v>
      </c>
      <c r="C10280" t="s">
        <v>24246</v>
      </c>
      <c r="D10280" t="s">
        <v>377</v>
      </c>
      <c r="E10280">
        <v>611120</v>
      </c>
      <c r="F10280" t="s">
        <v>24196</v>
      </c>
      <c r="G10280" s="7">
        <v>32.26</v>
      </c>
    </row>
    <row r="10281" spans="1:7" x14ac:dyDescent="0.3">
      <c r="A10281" s="310">
        <v>3023316</v>
      </c>
      <c r="B10281" t="s">
        <v>24245</v>
      </c>
      <c r="C10281" t="s">
        <v>24246</v>
      </c>
      <c r="D10281" t="s">
        <v>377</v>
      </c>
      <c r="E10281">
        <v>611130</v>
      </c>
      <c r="F10281" t="s">
        <v>24196</v>
      </c>
      <c r="G10281" s="7">
        <v>70.989999999999995</v>
      </c>
    </row>
    <row r="10282" spans="1:7" x14ac:dyDescent="0.3">
      <c r="A10282" s="310">
        <v>3023316</v>
      </c>
      <c r="B10282" t="s">
        <v>24245</v>
      </c>
      <c r="C10282" t="s">
        <v>24246</v>
      </c>
      <c r="D10282" t="s">
        <v>371</v>
      </c>
      <c r="E10282">
        <v>615100</v>
      </c>
      <c r="F10282" t="s">
        <v>24196</v>
      </c>
      <c r="G10282" s="7">
        <v>3360.17</v>
      </c>
    </row>
    <row r="10283" spans="1:7" x14ac:dyDescent="0.3">
      <c r="A10283" s="310">
        <v>3023316</v>
      </c>
      <c r="B10283" t="s">
        <v>24245</v>
      </c>
      <c r="C10283" t="s">
        <v>24246</v>
      </c>
      <c r="D10283" t="s">
        <v>371</v>
      </c>
      <c r="E10283">
        <v>616100</v>
      </c>
      <c r="F10283" t="s">
        <v>24196</v>
      </c>
      <c r="G10283" s="7">
        <v>544.1</v>
      </c>
    </row>
    <row r="10284" spans="1:7" x14ac:dyDescent="0.3">
      <c r="A10284" s="310">
        <v>3023316</v>
      </c>
      <c r="B10284" t="s">
        <v>24245</v>
      </c>
      <c r="C10284" t="s">
        <v>24246</v>
      </c>
      <c r="D10284" t="s">
        <v>371</v>
      </c>
      <c r="E10284">
        <v>616100</v>
      </c>
      <c r="F10284" t="s">
        <v>24196</v>
      </c>
      <c r="G10284" s="7">
        <v>274.95</v>
      </c>
    </row>
    <row r="10285" spans="1:7" x14ac:dyDescent="0.3">
      <c r="A10285" s="310">
        <v>3023316</v>
      </c>
      <c r="B10285" t="s">
        <v>24245</v>
      </c>
      <c r="C10285" t="s">
        <v>24246</v>
      </c>
      <c r="D10285" t="s">
        <v>371</v>
      </c>
      <c r="E10285">
        <v>615100</v>
      </c>
      <c r="F10285" t="s">
        <v>24196</v>
      </c>
      <c r="G10285" s="7">
        <v>2250</v>
      </c>
    </row>
    <row r="10286" spans="1:7" x14ac:dyDescent="0.3">
      <c r="A10286" s="310">
        <v>3023316</v>
      </c>
      <c r="B10286" t="s">
        <v>24245</v>
      </c>
      <c r="C10286" t="s">
        <v>24246</v>
      </c>
      <c r="D10286" t="s">
        <v>371</v>
      </c>
      <c r="E10286">
        <v>617100</v>
      </c>
      <c r="F10286" t="s">
        <v>24196</v>
      </c>
      <c r="G10286" s="7">
        <v>540.17999999999995</v>
      </c>
    </row>
    <row r="10287" spans="1:7" x14ac:dyDescent="0.3">
      <c r="A10287" s="310">
        <v>3023316</v>
      </c>
      <c r="B10287" t="s">
        <v>24245</v>
      </c>
      <c r="C10287" t="s">
        <v>24246</v>
      </c>
      <c r="D10287" t="s">
        <v>371</v>
      </c>
      <c r="E10287">
        <v>616100</v>
      </c>
      <c r="F10287" t="s">
        <v>24196</v>
      </c>
      <c r="G10287" s="7">
        <v>630.69000000000005</v>
      </c>
    </row>
    <row r="10288" spans="1:7" x14ac:dyDescent="0.3">
      <c r="A10288" s="310">
        <v>3023316</v>
      </c>
      <c r="B10288" t="s">
        <v>24245</v>
      </c>
      <c r="C10288" t="s">
        <v>24246</v>
      </c>
      <c r="D10288" t="s">
        <v>373</v>
      </c>
      <c r="E10288">
        <v>615130</v>
      </c>
      <c r="F10288" t="s">
        <v>24196</v>
      </c>
      <c r="G10288" s="7">
        <v>111.17</v>
      </c>
    </row>
    <row r="10289" spans="1:7" x14ac:dyDescent="0.3">
      <c r="A10289" s="310">
        <v>3023316</v>
      </c>
      <c r="B10289" t="s">
        <v>24245</v>
      </c>
      <c r="C10289" t="s">
        <v>24246</v>
      </c>
      <c r="D10289" t="s">
        <v>373</v>
      </c>
      <c r="E10289">
        <v>616160</v>
      </c>
      <c r="F10289" t="s">
        <v>24196</v>
      </c>
      <c r="G10289" s="7">
        <v>284.72000000000003</v>
      </c>
    </row>
    <row r="10290" spans="1:7" x14ac:dyDescent="0.3">
      <c r="A10290" s="310">
        <v>3023316</v>
      </c>
      <c r="B10290" t="s">
        <v>24245</v>
      </c>
      <c r="C10290" t="s">
        <v>24246</v>
      </c>
      <c r="D10290" t="s">
        <v>373</v>
      </c>
      <c r="E10290">
        <v>615130</v>
      </c>
      <c r="F10290" t="s">
        <v>24196</v>
      </c>
      <c r="G10290" s="7">
        <v>8.5</v>
      </c>
    </row>
    <row r="10291" spans="1:7" x14ac:dyDescent="0.3">
      <c r="A10291" s="310">
        <v>3023316</v>
      </c>
      <c r="B10291" t="s">
        <v>24245</v>
      </c>
      <c r="C10291" t="s">
        <v>24246</v>
      </c>
      <c r="D10291" t="s">
        <v>373</v>
      </c>
      <c r="E10291">
        <v>617150</v>
      </c>
      <c r="F10291" t="s">
        <v>24196</v>
      </c>
      <c r="G10291" s="7">
        <v>347.19</v>
      </c>
    </row>
    <row r="10292" spans="1:7" x14ac:dyDescent="0.3">
      <c r="A10292" s="310">
        <v>3023316</v>
      </c>
      <c r="B10292" t="s">
        <v>24245</v>
      </c>
      <c r="C10292" t="s">
        <v>24246</v>
      </c>
      <c r="D10292" t="s">
        <v>373</v>
      </c>
      <c r="E10292">
        <v>617150</v>
      </c>
      <c r="F10292" t="s">
        <v>24196</v>
      </c>
      <c r="G10292" s="7">
        <v>291.22000000000003</v>
      </c>
    </row>
    <row r="10293" spans="1:7" x14ac:dyDescent="0.3">
      <c r="A10293" s="310">
        <v>3023316</v>
      </c>
      <c r="B10293" t="s">
        <v>24245</v>
      </c>
      <c r="C10293" t="s">
        <v>24246</v>
      </c>
      <c r="D10293" t="s">
        <v>377</v>
      </c>
      <c r="E10293">
        <v>611110</v>
      </c>
      <c r="F10293" t="s">
        <v>24196</v>
      </c>
      <c r="G10293" s="7">
        <v>278.38</v>
      </c>
    </row>
    <row r="10294" spans="1:7" x14ac:dyDescent="0.3">
      <c r="A10294" s="310">
        <v>3023316</v>
      </c>
      <c r="B10294" t="s">
        <v>24245</v>
      </c>
      <c r="C10294" t="s">
        <v>24246</v>
      </c>
      <c r="D10294" t="s">
        <v>371</v>
      </c>
      <c r="E10294">
        <v>617100</v>
      </c>
      <c r="F10294" t="s">
        <v>24196</v>
      </c>
      <c r="G10294" s="7">
        <v>1325.47</v>
      </c>
    </row>
    <row r="10295" spans="1:7" x14ac:dyDescent="0.3">
      <c r="A10295" s="310">
        <v>3023316</v>
      </c>
      <c r="B10295" t="s">
        <v>24245</v>
      </c>
      <c r="C10295" t="s">
        <v>24246</v>
      </c>
      <c r="D10295" t="s">
        <v>371</v>
      </c>
      <c r="E10295">
        <v>616100</v>
      </c>
      <c r="F10295" t="s">
        <v>24196</v>
      </c>
      <c r="G10295" s="7">
        <v>726.41</v>
      </c>
    </row>
    <row r="10296" spans="1:7" x14ac:dyDescent="0.3">
      <c r="A10296" s="310">
        <v>3023316</v>
      </c>
      <c r="B10296" t="s">
        <v>24245</v>
      </c>
      <c r="C10296" t="s">
        <v>24246</v>
      </c>
      <c r="D10296" t="s">
        <v>373</v>
      </c>
      <c r="E10296">
        <v>617150</v>
      </c>
      <c r="F10296" t="s">
        <v>24196</v>
      </c>
      <c r="G10296" s="7">
        <v>279.77999999999997</v>
      </c>
    </row>
    <row r="10297" spans="1:7" x14ac:dyDescent="0.3">
      <c r="A10297" s="310">
        <v>3023316</v>
      </c>
      <c r="B10297" t="s">
        <v>24245</v>
      </c>
      <c r="C10297" t="s">
        <v>24246</v>
      </c>
      <c r="D10297" t="s">
        <v>371</v>
      </c>
      <c r="E10297">
        <v>615100</v>
      </c>
      <c r="F10297" t="s">
        <v>24196</v>
      </c>
      <c r="G10297" s="7">
        <v>4339</v>
      </c>
    </row>
    <row r="10298" spans="1:7" x14ac:dyDescent="0.3">
      <c r="A10298" s="310">
        <v>3023316</v>
      </c>
      <c r="B10298" t="s">
        <v>24245</v>
      </c>
      <c r="C10298" t="s">
        <v>24246</v>
      </c>
      <c r="D10298" t="s">
        <v>377</v>
      </c>
      <c r="E10298">
        <v>611110</v>
      </c>
      <c r="F10298" t="s">
        <v>24196</v>
      </c>
      <c r="G10298" s="7">
        <v>556.76</v>
      </c>
    </row>
    <row r="10299" spans="1:7" x14ac:dyDescent="0.3">
      <c r="A10299" s="310">
        <v>3023316</v>
      </c>
      <c r="B10299" t="s">
        <v>24245</v>
      </c>
      <c r="C10299" t="s">
        <v>24246</v>
      </c>
      <c r="D10299" t="s">
        <v>371</v>
      </c>
      <c r="E10299">
        <v>615100</v>
      </c>
      <c r="F10299" t="s">
        <v>24196</v>
      </c>
      <c r="G10299" s="7">
        <v>3360.17</v>
      </c>
    </row>
    <row r="10300" spans="1:7" x14ac:dyDescent="0.3">
      <c r="A10300" s="310">
        <v>3023316</v>
      </c>
      <c r="B10300" t="s">
        <v>24245</v>
      </c>
      <c r="C10300" t="s">
        <v>24246</v>
      </c>
      <c r="D10300" t="s">
        <v>373</v>
      </c>
      <c r="E10300">
        <v>617150</v>
      </c>
      <c r="F10300" t="s">
        <v>24196</v>
      </c>
      <c r="G10300" s="7">
        <v>287.11</v>
      </c>
    </row>
    <row r="10301" spans="1:7" x14ac:dyDescent="0.3">
      <c r="A10301" s="310">
        <v>3023316</v>
      </c>
      <c r="B10301" t="s">
        <v>24245</v>
      </c>
      <c r="C10301" t="s">
        <v>24246</v>
      </c>
      <c r="D10301" t="s">
        <v>377</v>
      </c>
      <c r="E10301">
        <v>611130</v>
      </c>
      <c r="F10301" t="s">
        <v>24196</v>
      </c>
      <c r="G10301" s="7">
        <v>72.61</v>
      </c>
    </row>
    <row r="10302" spans="1:7" x14ac:dyDescent="0.3">
      <c r="A10302" s="310">
        <v>3023316</v>
      </c>
      <c r="B10302" t="s">
        <v>24245</v>
      </c>
      <c r="C10302" t="s">
        <v>24246</v>
      </c>
      <c r="D10302" t="s">
        <v>373</v>
      </c>
      <c r="E10302">
        <v>615130</v>
      </c>
      <c r="F10302" t="s">
        <v>24196</v>
      </c>
      <c r="G10302" s="7">
        <v>1178.02</v>
      </c>
    </row>
    <row r="10303" spans="1:7" x14ac:dyDescent="0.3">
      <c r="A10303" s="310">
        <v>3023316</v>
      </c>
      <c r="B10303" t="s">
        <v>24245</v>
      </c>
      <c r="C10303" t="s">
        <v>24246</v>
      </c>
      <c r="D10303" t="s">
        <v>371</v>
      </c>
      <c r="E10303">
        <v>617100</v>
      </c>
      <c r="F10303" t="s">
        <v>24196</v>
      </c>
      <c r="G10303" s="7">
        <v>645.29999999999995</v>
      </c>
    </row>
    <row r="10304" spans="1:7" x14ac:dyDescent="0.3">
      <c r="A10304" s="310">
        <v>3023316</v>
      </c>
      <c r="B10304" t="s">
        <v>24245</v>
      </c>
      <c r="C10304" t="s">
        <v>24246</v>
      </c>
      <c r="D10304" t="s">
        <v>377</v>
      </c>
      <c r="E10304">
        <v>611110</v>
      </c>
      <c r="F10304" t="s">
        <v>24196</v>
      </c>
      <c r="G10304" s="7">
        <v>278.38</v>
      </c>
    </row>
    <row r="10305" spans="1:7" x14ac:dyDescent="0.3">
      <c r="A10305" s="310">
        <v>3023316</v>
      </c>
      <c r="B10305" t="s">
        <v>24245</v>
      </c>
      <c r="C10305" t="s">
        <v>24246</v>
      </c>
      <c r="D10305" t="s">
        <v>371</v>
      </c>
      <c r="E10305">
        <v>615100</v>
      </c>
      <c r="F10305" t="s">
        <v>24196</v>
      </c>
      <c r="G10305" s="7">
        <v>3750</v>
      </c>
    </row>
    <row r="10306" spans="1:7" x14ac:dyDescent="0.3">
      <c r="A10306" s="310">
        <v>3023316</v>
      </c>
      <c r="B10306" t="s">
        <v>24245</v>
      </c>
      <c r="C10306" t="s">
        <v>24246</v>
      </c>
      <c r="D10306" t="s">
        <v>374</v>
      </c>
      <c r="E10306">
        <v>617120</v>
      </c>
      <c r="F10306" t="s">
        <v>24196</v>
      </c>
      <c r="G10306" s="7">
        <v>276.95</v>
      </c>
    </row>
    <row r="10307" spans="1:7" x14ac:dyDescent="0.3">
      <c r="A10307" s="310">
        <v>3023316</v>
      </c>
      <c r="B10307" t="s">
        <v>24245</v>
      </c>
      <c r="C10307" t="s">
        <v>24246</v>
      </c>
      <c r="D10307" t="s">
        <v>371</v>
      </c>
      <c r="E10307">
        <v>615100</v>
      </c>
      <c r="F10307" t="s">
        <v>24196</v>
      </c>
      <c r="G10307" s="7">
        <v>1673.67</v>
      </c>
    </row>
    <row r="10308" spans="1:7" x14ac:dyDescent="0.3">
      <c r="A10308" s="310">
        <v>3023316</v>
      </c>
      <c r="B10308" t="s">
        <v>24245</v>
      </c>
      <c r="C10308" t="s">
        <v>24246</v>
      </c>
      <c r="D10308" t="s">
        <v>371</v>
      </c>
      <c r="E10308">
        <v>615100</v>
      </c>
      <c r="F10308" t="s">
        <v>24196</v>
      </c>
      <c r="G10308" s="7">
        <v>4044.33</v>
      </c>
    </row>
    <row r="10309" spans="1:7" x14ac:dyDescent="0.3">
      <c r="A10309" s="310">
        <v>3023316</v>
      </c>
      <c r="B10309" t="s">
        <v>24245</v>
      </c>
      <c r="C10309" t="s">
        <v>24246</v>
      </c>
      <c r="D10309" t="s">
        <v>373</v>
      </c>
      <c r="E10309">
        <v>617150</v>
      </c>
      <c r="F10309" t="s">
        <v>24196</v>
      </c>
      <c r="G10309" s="7">
        <v>180.24</v>
      </c>
    </row>
    <row r="10310" spans="1:7" x14ac:dyDescent="0.3">
      <c r="A10310" s="310">
        <v>3023316</v>
      </c>
      <c r="B10310" t="s">
        <v>24245</v>
      </c>
      <c r="C10310" t="s">
        <v>24246</v>
      </c>
      <c r="D10310" t="s">
        <v>373</v>
      </c>
      <c r="E10310">
        <v>615130</v>
      </c>
      <c r="F10310" t="s">
        <v>24196</v>
      </c>
      <c r="G10310" s="7">
        <v>150</v>
      </c>
    </row>
    <row r="10311" spans="1:7" x14ac:dyDescent="0.3">
      <c r="A10311" s="310">
        <v>3023316</v>
      </c>
      <c r="B10311" t="s">
        <v>24245</v>
      </c>
      <c r="C10311" t="s">
        <v>24246</v>
      </c>
      <c r="D10311" t="s">
        <v>373</v>
      </c>
      <c r="E10311">
        <v>617150</v>
      </c>
      <c r="F10311" t="s">
        <v>24196</v>
      </c>
      <c r="G10311" s="7">
        <v>367.4</v>
      </c>
    </row>
    <row r="10312" spans="1:7" x14ac:dyDescent="0.3">
      <c r="A10312" s="310">
        <v>3023316</v>
      </c>
      <c r="B10312" t="s">
        <v>24245</v>
      </c>
      <c r="C10312" t="s">
        <v>24246</v>
      </c>
      <c r="D10312" t="s">
        <v>373</v>
      </c>
      <c r="E10312">
        <v>615130</v>
      </c>
      <c r="F10312" t="s">
        <v>24196</v>
      </c>
      <c r="G10312" s="7">
        <v>883.51</v>
      </c>
    </row>
    <row r="10313" spans="1:7" x14ac:dyDescent="0.3">
      <c r="A10313" s="310">
        <v>3023316</v>
      </c>
      <c r="B10313" t="s">
        <v>24245</v>
      </c>
      <c r="C10313" t="s">
        <v>24246</v>
      </c>
      <c r="D10313" t="s">
        <v>377</v>
      </c>
      <c r="E10313">
        <v>611120</v>
      </c>
      <c r="F10313" t="s">
        <v>24196</v>
      </c>
      <c r="G10313" s="7">
        <v>33.17</v>
      </c>
    </row>
    <row r="10314" spans="1:7" x14ac:dyDescent="0.3">
      <c r="A10314" s="310">
        <v>3023316</v>
      </c>
      <c r="B10314" t="s">
        <v>24245</v>
      </c>
      <c r="C10314" t="s">
        <v>24246</v>
      </c>
      <c r="D10314" t="s">
        <v>377</v>
      </c>
      <c r="E10314">
        <v>611110</v>
      </c>
      <c r="F10314" t="s">
        <v>24196</v>
      </c>
      <c r="G10314" s="7">
        <v>417.57</v>
      </c>
    </row>
    <row r="10315" spans="1:7" x14ac:dyDescent="0.3">
      <c r="A10315" s="310">
        <v>3023316</v>
      </c>
      <c r="B10315" t="s">
        <v>24245</v>
      </c>
      <c r="C10315" t="s">
        <v>24246</v>
      </c>
      <c r="D10315" t="s">
        <v>377</v>
      </c>
      <c r="E10315">
        <v>611110</v>
      </c>
      <c r="F10315" t="s">
        <v>24196</v>
      </c>
      <c r="G10315" s="7">
        <v>417.57</v>
      </c>
    </row>
    <row r="10316" spans="1:7" x14ac:dyDescent="0.3">
      <c r="A10316" s="310">
        <v>3023316</v>
      </c>
      <c r="B10316" t="s">
        <v>24245</v>
      </c>
      <c r="C10316" t="s">
        <v>24246</v>
      </c>
      <c r="D10316" t="s">
        <v>373</v>
      </c>
      <c r="E10316">
        <v>615130</v>
      </c>
      <c r="F10316" t="s">
        <v>24196</v>
      </c>
      <c r="G10316" s="7">
        <v>1419.06</v>
      </c>
    </row>
    <row r="10317" spans="1:7" x14ac:dyDescent="0.3">
      <c r="A10317" s="310">
        <v>3023316</v>
      </c>
      <c r="B10317" t="s">
        <v>24245</v>
      </c>
      <c r="C10317" t="s">
        <v>24246</v>
      </c>
      <c r="D10317" t="s">
        <v>373</v>
      </c>
      <c r="E10317">
        <v>615130</v>
      </c>
      <c r="F10317" t="s">
        <v>24196</v>
      </c>
      <c r="G10317" s="7">
        <v>8.5</v>
      </c>
    </row>
    <row r="10318" spans="1:7" x14ac:dyDescent="0.3">
      <c r="A10318" s="310">
        <v>3023316</v>
      </c>
      <c r="B10318" t="s">
        <v>24245</v>
      </c>
      <c r="C10318" t="s">
        <v>24246</v>
      </c>
      <c r="D10318" t="s">
        <v>377</v>
      </c>
      <c r="E10318">
        <v>611110</v>
      </c>
      <c r="F10318" t="s">
        <v>24196</v>
      </c>
      <c r="G10318" s="7">
        <v>7.95</v>
      </c>
    </row>
    <row r="10319" spans="1:7" x14ac:dyDescent="0.3">
      <c r="A10319" s="310">
        <v>3023316</v>
      </c>
      <c r="B10319" t="s">
        <v>24245</v>
      </c>
      <c r="C10319" t="s">
        <v>24246</v>
      </c>
      <c r="D10319" t="s">
        <v>371</v>
      </c>
      <c r="E10319">
        <v>617100</v>
      </c>
      <c r="F10319" t="s">
        <v>24196</v>
      </c>
      <c r="G10319" s="7">
        <v>1274.3</v>
      </c>
    </row>
    <row r="10320" spans="1:7" x14ac:dyDescent="0.3">
      <c r="A10320" s="310">
        <v>3023316</v>
      </c>
      <c r="B10320" t="s">
        <v>24245</v>
      </c>
      <c r="C10320" t="s">
        <v>24246</v>
      </c>
      <c r="D10320" t="s">
        <v>373</v>
      </c>
      <c r="E10320">
        <v>615130</v>
      </c>
      <c r="F10320" t="s">
        <v>24196</v>
      </c>
      <c r="G10320" s="7">
        <v>126.08</v>
      </c>
    </row>
    <row r="10321" spans="1:7" x14ac:dyDescent="0.3">
      <c r="A10321" s="310">
        <v>3023316</v>
      </c>
      <c r="B10321" t="s">
        <v>24245</v>
      </c>
      <c r="C10321" t="s">
        <v>24246</v>
      </c>
      <c r="D10321" t="s">
        <v>377</v>
      </c>
      <c r="E10321">
        <v>611130</v>
      </c>
      <c r="F10321" t="s">
        <v>24196</v>
      </c>
      <c r="G10321" s="7">
        <v>112.77</v>
      </c>
    </row>
    <row r="10322" spans="1:7" x14ac:dyDescent="0.3">
      <c r="A10322" s="310">
        <v>3023316</v>
      </c>
      <c r="B10322" t="s">
        <v>24245</v>
      </c>
      <c r="C10322" t="s">
        <v>24246</v>
      </c>
      <c r="D10322" t="s">
        <v>371</v>
      </c>
      <c r="E10322">
        <v>615100</v>
      </c>
      <c r="F10322" t="s">
        <v>24196</v>
      </c>
      <c r="G10322" s="7">
        <v>6635.83</v>
      </c>
    </row>
    <row r="10323" spans="1:7" x14ac:dyDescent="0.3">
      <c r="A10323" s="310">
        <v>3023316</v>
      </c>
      <c r="B10323" t="s">
        <v>24245</v>
      </c>
      <c r="C10323" t="s">
        <v>24246</v>
      </c>
      <c r="D10323" t="s">
        <v>373</v>
      </c>
      <c r="E10323">
        <v>615130</v>
      </c>
      <c r="F10323" t="s">
        <v>24196</v>
      </c>
      <c r="G10323" s="7">
        <v>1693.4</v>
      </c>
    </row>
    <row r="10324" spans="1:7" x14ac:dyDescent="0.3">
      <c r="A10324" s="310">
        <v>3023316</v>
      </c>
      <c r="B10324" t="s">
        <v>24245</v>
      </c>
      <c r="C10324" t="s">
        <v>24246</v>
      </c>
      <c r="D10324" t="s">
        <v>377</v>
      </c>
      <c r="E10324">
        <v>611110</v>
      </c>
      <c r="F10324" t="s">
        <v>24196</v>
      </c>
      <c r="G10324" s="7">
        <v>-18.559999999999999</v>
      </c>
    </row>
    <row r="10325" spans="1:7" x14ac:dyDescent="0.3">
      <c r="A10325" s="310">
        <v>3023316</v>
      </c>
      <c r="B10325" t="s">
        <v>24245</v>
      </c>
      <c r="C10325" t="s">
        <v>24246</v>
      </c>
      <c r="D10325" t="s">
        <v>373</v>
      </c>
      <c r="E10325">
        <v>617150</v>
      </c>
      <c r="F10325" t="s">
        <v>24196</v>
      </c>
      <c r="G10325" s="7">
        <v>472.29</v>
      </c>
    </row>
    <row r="10326" spans="1:7" x14ac:dyDescent="0.3">
      <c r="A10326" s="310">
        <v>3023316</v>
      </c>
      <c r="B10326" t="s">
        <v>24245</v>
      </c>
      <c r="C10326" t="s">
        <v>24246</v>
      </c>
      <c r="D10326" t="s">
        <v>373</v>
      </c>
      <c r="E10326">
        <v>615130</v>
      </c>
      <c r="F10326" t="s">
        <v>24196</v>
      </c>
      <c r="G10326" s="7">
        <v>40.03</v>
      </c>
    </row>
    <row r="10327" spans="1:7" x14ac:dyDescent="0.3">
      <c r="A10327" s="310">
        <v>3023316</v>
      </c>
      <c r="B10327" t="s">
        <v>24245</v>
      </c>
      <c r="C10327" t="s">
        <v>24246</v>
      </c>
      <c r="D10327" t="s">
        <v>371</v>
      </c>
      <c r="E10327">
        <v>616100</v>
      </c>
      <c r="F10327" t="s">
        <v>24196</v>
      </c>
      <c r="G10327" s="7">
        <v>441.47</v>
      </c>
    </row>
    <row r="10328" spans="1:7" x14ac:dyDescent="0.3">
      <c r="A10328" s="310">
        <v>3023316</v>
      </c>
      <c r="B10328" t="s">
        <v>24245</v>
      </c>
      <c r="C10328" t="s">
        <v>24246</v>
      </c>
      <c r="D10328" t="s">
        <v>371</v>
      </c>
      <c r="E10328">
        <v>617100</v>
      </c>
      <c r="F10328" t="s">
        <v>24196</v>
      </c>
      <c r="G10328" s="7">
        <v>746.66</v>
      </c>
    </row>
    <row r="10329" spans="1:7" x14ac:dyDescent="0.3">
      <c r="A10329" s="310">
        <v>3023316</v>
      </c>
      <c r="B10329" t="s">
        <v>24245</v>
      </c>
      <c r="C10329" t="s">
        <v>24246</v>
      </c>
      <c r="D10329" t="s">
        <v>373</v>
      </c>
      <c r="E10329">
        <v>615130</v>
      </c>
      <c r="F10329" t="s">
        <v>24196</v>
      </c>
      <c r="G10329" s="7">
        <v>1792.5</v>
      </c>
    </row>
    <row r="10330" spans="1:7" x14ac:dyDescent="0.3">
      <c r="A10330" s="310">
        <v>3023316</v>
      </c>
      <c r="B10330" t="s">
        <v>24245</v>
      </c>
      <c r="C10330" t="s">
        <v>24246</v>
      </c>
      <c r="D10330" t="s">
        <v>373</v>
      </c>
      <c r="E10330">
        <v>615130</v>
      </c>
      <c r="F10330" t="s">
        <v>24196</v>
      </c>
      <c r="G10330" s="7">
        <v>8.5</v>
      </c>
    </row>
    <row r="10331" spans="1:7" x14ac:dyDescent="0.3">
      <c r="A10331" s="310">
        <v>3023316</v>
      </c>
      <c r="B10331" t="s">
        <v>24245</v>
      </c>
      <c r="C10331" t="s">
        <v>24246</v>
      </c>
      <c r="D10331" t="s">
        <v>373</v>
      </c>
      <c r="E10331">
        <v>617150</v>
      </c>
      <c r="F10331" t="s">
        <v>24196</v>
      </c>
      <c r="G10331" s="7">
        <v>144.19</v>
      </c>
    </row>
    <row r="10332" spans="1:7" x14ac:dyDescent="0.3">
      <c r="A10332" s="310">
        <v>3023316</v>
      </c>
      <c r="B10332" t="s">
        <v>24245</v>
      </c>
      <c r="C10332" t="s">
        <v>24246</v>
      </c>
      <c r="D10332" t="s">
        <v>371</v>
      </c>
      <c r="E10332">
        <v>615100</v>
      </c>
      <c r="F10332" t="s">
        <v>24196</v>
      </c>
      <c r="G10332" s="7">
        <v>2603.4</v>
      </c>
    </row>
    <row r="10333" spans="1:7" x14ac:dyDescent="0.3">
      <c r="A10333" s="310">
        <v>3023316</v>
      </c>
      <c r="B10333" t="s">
        <v>24245</v>
      </c>
      <c r="C10333" t="s">
        <v>24246</v>
      </c>
      <c r="D10333" t="s">
        <v>371</v>
      </c>
      <c r="E10333">
        <v>617100</v>
      </c>
      <c r="F10333" t="s">
        <v>24196</v>
      </c>
      <c r="G10333" s="7">
        <v>480.01</v>
      </c>
    </row>
    <row r="10334" spans="1:7" x14ac:dyDescent="0.3">
      <c r="A10334" s="310">
        <v>3023316</v>
      </c>
      <c r="B10334" t="s">
        <v>24245</v>
      </c>
      <c r="C10334" t="s">
        <v>24246</v>
      </c>
      <c r="D10334" t="s">
        <v>375</v>
      </c>
      <c r="E10334">
        <v>615140</v>
      </c>
      <c r="F10334" t="s">
        <v>24196</v>
      </c>
      <c r="G10334" s="7">
        <v>2987.25</v>
      </c>
    </row>
    <row r="10335" spans="1:7" x14ac:dyDescent="0.3">
      <c r="A10335" s="310">
        <v>3023316</v>
      </c>
      <c r="B10335" t="s">
        <v>24245</v>
      </c>
      <c r="C10335" t="s">
        <v>24246</v>
      </c>
      <c r="D10335" t="s">
        <v>377</v>
      </c>
      <c r="E10335">
        <v>611110</v>
      </c>
      <c r="F10335" t="s">
        <v>24196</v>
      </c>
      <c r="G10335" s="7">
        <v>14.57</v>
      </c>
    </row>
    <row r="10336" spans="1:7" x14ac:dyDescent="0.3">
      <c r="A10336" s="310">
        <v>3023316</v>
      </c>
      <c r="B10336" t="s">
        <v>24245</v>
      </c>
      <c r="C10336" t="s">
        <v>24246</v>
      </c>
      <c r="D10336" t="s">
        <v>371</v>
      </c>
      <c r="E10336">
        <v>616100</v>
      </c>
      <c r="F10336" t="s">
        <v>24196</v>
      </c>
      <c r="G10336" s="7">
        <v>932.82</v>
      </c>
    </row>
    <row r="10337" spans="1:7" x14ac:dyDescent="0.3">
      <c r="A10337" s="310">
        <v>3023316</v>
      </c>
      <c r="B10337" t="s">
        <v>24245</v>
      </c>
      <c r="C10337" t="s">
        <v>24246</v>
      </c>
      <c r="D10337" t="s">
        <v>373</v>
      </c>
      <c r="E10337">
        <v>616160</v>
      </c>
      <c r="F10337" t="s">
        <v>24196</v>
      </c>
      <c r="G10337" s="7">
        <v>162.87</v>
      </c>
    </row>
    <row r="10338" spans="1:7" x14ac:dyDescent="0.3">
      <c r="A10338" s="310">
        <v>3023316</v>
      </c>
      <c r="B10338" t="s">
        <v>24245</v>
      </c>
      <c r="C10338" t="s">
        <v>24246</v>
      </c>
      <c r="D10338" t="s">
        <v>373</v>
      </c>
      <c r="E10338">
        <v>616160</v>
      </c>
      <c r="F10338" t="s">
        <v>24196</v>
      </c>
      <c r="G10338" s="7">
        <v>163.84</v>
      </c>
    </row>
    <row r="10339" spans="1:7" x14ac:dyDescent="0.3">
      <c r="A10339" s="310">
        <v>3023316</v>
      </c>
      <c r="B10339" t="s">
        <v>24245</v>
      </c>
      <c r="C10339" t="s">
        <v>24246</v>
      </c>
      <c r="D10339" t="s">
        <v>371</v>
      </c>
      <c r="E10339">
        <v>615100</v>
      </c>
      <c r="F10339" t="s">
        <v>24196</v>
      </c>
      <c r="G10339" s="7">
        <v>4339</v>
      </c>
    </row>
    <row r="10340" spans="1:7" x14ac:dyDescent="0.3">
      <c r="A10340" s="310">
        <v>3023316</v>
      </c>
      <c r="B10340" t="s">
        <v>24245</v>
      </c>
      <c r="C10340" t="s">
        <v>24246</v>
      </c>
      <c r="D10340" t="s">
        <v>377</v>
      </c>
      <c r="E10340">
        <v>611110</v>
      </c>
      <c r="F10340" t="s">
        <v>24196</v>
      </c>
      <c r="G10340" s="7">
        <v>334.05</v>
      </c>
    </row>
    <row r="10341" spans="1:7" x14ac:dyDescent="0.3">
      <c r="A10341" s="310">
        <v>3023316</v>
      </c>
      <c r="B10341" t="s">
        <v>24245</v>
      </c>
      <c r="C10341" t="s">
        <v>24246</v>
      </c>
      <c r="D10341" t="s">
        <v>373</v>
      </c>
      <c r="E10341">
        <v>615130</v>
      </c>
      <c r="F10341" t="s">
        <v>24196</v>
      </c>
      <c r="G10341" s="7">
        <v>1546.15</v>
      </c>
    </row>
    <row r="10342" spans="1:7" x14ac:dyDescent="0.3">
      <c r="A10342" s="310">
        <v>3023316</v>
      </c>
      <c r="B10342" t="s">
        <v>24245</v>
      </c>
      <c r="C10342" t="s">
        <v>24246</v>
      </c>
      <c r="D10342" t="s">
        <v>371</v>
      </c>
      <c r="E10342">
        <v>616100</v>
      </c>
      <c r="F10342" t="s">
        <v>24196</v>
      </c>
      <c r="G10342" s="7">
        <v>188.5</v>
      </c>
    </row>
    <row r="10343" spans="1:7" x14ac:dyDescent="0.3">
      <c r="A10343" s="310">
        <v>3023316</v>
      </c>
      <c r="B10343" t="s">
        <v>24245</v>
      </c>
      <c r="C10343" t="s">
        <v>24246</v>
      </c>
      <c r="D10343" t="s">
        <v>373</v>
      </c>
      <c r="E10343">
        <v>616160</v>
      </c>
      <c r="F10343" t="s">
        <v>24196</v>
      </c>
      <c r="G10343" s="7">
        <v>207.6</v>
      </c>
    </row>
    <row r="10344" spans="1:7" x14ac:dyDescent="0.3">
      <c r="A10344" s="310">
        <v>3023316</v>
      </c>
      <c r="B10344" t="s">
        <v>24245</v>
      </c>
      <c r="C10344" t="s">
        <v>24246</v>
      </c>
      <c r="D10344" t="s">
        <v>371</v>
      </c>
      <c r="E10344">
        <v>616100</v>
      </c>
      <c r="F10344" t="s">
        <v>24196</v>
      </c>
      <c r="G10344" s="7">
        <v>241.61</v>
      </c>
    </row>
    <row r="10345" spans="1:7" x14ac:dyDescent="0.3">
      <c r="A10345" s="310">
        <v>3023316</v>
      </c>
      <c r="B10345" t="s">
        <v>24245</v>
      </c>
      <c r="C10345" t="s">
        <v>24246</v>
      </c>
      <c r="D10345" t="s">
        <v>373</v>
      </c>
      <c r="E10345">
        <v>617150</v>
      </c>
      <c r="F10345" t="s">
        <v>24196</v>
      </c>
      <c r="G10345" s="7">
        <v>317.14999999999998</v>
      </c>
    </row>
    <row r="10346" spans="1:7" x14ac:dyDescent="0.3">
      <c r="A10346" s="310">
        <v>3023316</v>
      </c>
      <c r="B10346" t="s">
        <v>24245</v>
      </c>
      <c r="C10346" t="s">
        <v>24246</v>
      </c>
      <c r="D10346" t="s">
        <v>371</v>
      </c>
      <c r="E10346">
        <v>616100</v>
      </c>
      <c r="F10346" t="s">
        <v>24196</v>
      </c>
      <c r="G10346" s="7">
        <v>445.8</v>
      </c>
    </row>
    <row r="10347" spans="1:7" x14ac:dyDescent="0.3">
      <c r="A10347" s="310">
        <v>3023316</v>
      </c>
      <c r="B10347" t="s">
        <v>24245</v>
      </c>
      <c r="C10347" t="s">
        <v>24246</v>
      </c>
      <c r="D10347" t="s">
        <v>373</v>
      </c>
      <c r="E10347">
        <v>615130</v>
      </c>
      <c r="F10347" t="s">
        <v>24196</v>
      </c>
      <c r="G10347" s="7">
        <v>8.5</v>
      </c>
    </row>
    <row r="10348" spans="1:7" x14ac:dyDescent="0.3">
      <c r="A10348" s="310">
        <v>3023316</v>
      </c>
      <c r="B10348" t="s">
        <v>24245</v>
      </c>
      <c r="C10348" t="s">
        <v>24246</v>
      </c>
      <c r="D10348" t="s">
        <v>377</v>
      </c>
      <c r="E10348">
        <v>611130</v>
      </c>
      <c r="F10348" t="s">
        <v>24196</v>
      </c>
      <c r="G10348" s="7">
        <v>56.79</v>
      </c>
    </row>
    <row r="10349" spans="1:7" x14ac:dyDescent="0.3">
      <c r="A10349" s="310">
        <v>3023316</v>
      </c>
      <c r="B10349" t="s">
        <v>24245</v>
      </c>
      <c r="C10349" t="s">
        <v>24246</v>
      </c>
      <c r="D10349" t="s">
        <v>377</v>
      </c>
      <c r="E10349">
        <v>611120</v>
      </c>
      <c r="F10349" t="s">
        <v>24196</v>
      </c>
      <c r="G10349" s="7">
        <v>31.2</v>
      </c>
    </row>
    <row r="10350" spans="1:7" x14ac:dyDescent="0.3">
      <c r="A10350" s="310">
        <v>3023316</v>
      </c>
      <c r="B10350" t="s">
        <v>24245</v>
      </c>
      <c r="C10350" t="s">
        <v>24246</v>
      </c>
      <c r="D10350" t="s">
        <v>374</v>
      </c>
      <c r="E10350">
        <v>616120</v>
      </c>
      <c r="F10350" t="s">
        <v>24196</v>
      </c>
      <c r="G10350" s="7">
        <v>141.09</v>
      </c>
    </row>
    <row r="10351" spans="1:7" x14ac:dyDescent="0.3">
      <c r="A10351" s="310">
        <v>3023316</v>
      </c>
      <c r="B10351" t="s">
        <v>24245</v>
      </c>
      <c r="C10351" t="s">
        <v>24246</v>
      </c>
      <c r="D10351" t="s">
        <v>373</v>
      </c>
      <c r="E10351">
        <v>616160</v>
      </c>
      <c r="F10351" t="s">
        <v>24196</v>
      </c>
      <c r="G10351" s="7">
        <v>180.14</v>
      </c>
    </row>
    <row r="10352" spans="1:7" x14ac:dyDescent="0.3">
      <c r="A10352" s="310">
        <v>3023316</v>
      </c>
      <c r="B10352" t="s">
        <v>24245</v>
      </c>
      <c r="C10352" t="s">
        <v>24246</v>
      </c>
      <c r="D10352" t="s">
        <v>373</v>
      </c>
      <c r="E10352">
        <v>617150</v>
      </c>
      <c r="F10352" t="s">
        <v>24196</v>
      </c>
      <c r="G10352" s="7">
        <v>317.14999999999998</v>
      </c>
    </row>
    <row r="10353" spans="1:7" x14ac:dyDescent="0.3">
      <c r="A10353" s="310">
        <v>3023316</v>
      </c>
      <c r="B10353" t="s">
        <v>24245</v>
      </c>
      <c r="C10353" t="s">
        <v>24246</v>
      </c>
      <c r="D10353" t="s">
        <v>371</v>
      </c>
      <c r="E10353">
        <v>617100</v>
      </c>
      <c r="F10353" t="s">
        <v>24196</v>
      </c>
      <c r="G10353" s="7">
        <v>1105.3800000000001</v>
      </c>
    </row>
    <row r="10354" spans="1:7" x14ac:dyDescent="0.3">
      <c r="A10354" s="310">
        <v>3023316</v>
      </c>
      <c r="B10354" t="s">
        <v>24245</v>
      </c>
      <c r="C10354" t="s">
        <v>24246</v>
      </c>
      <c r="D10354" t="s">
        <v>377</v>
      </c>
      <c r="E10354">
        <v>611130</v>
      </c>
      <c r="F10354" t="s">
        <v>24196</v>
      </c>
      <c r="G10354" s="7">
        <v>85.18</v>
      </c>
    </row>
    <row r="10355" spans="1:7" x14ac:dyDescent="0.3">
      <c r="A10355" s="310">
        <v>3023316</v>
      </c>
      <c r="B10355" t="s">
        <v>24245</v>
      </c>
      <c r="C10355" t="s">
        <v>24246</v>
      </c>
      <c r="D10355" t="s">
        <v>375</v>
      </c>
      <c r="E10355">
        <v>617130</v>
      </c>
      <c r="F10355" t="s">
        <v>24196</v>
      </c>
      <c r="G10355" s="7">
        <v>645.94000000000005</v>
      </c>
    </row>
    <row r="10356" spans="1:7" x14ac:dyDescent="0.3">
      <c r="A10356" s="310">
        <v>3023316</v>
      </c>
      <c r="B10356" t="s">
        <v>24245</v>
      </c>
      <c r="C10356" t="s">
        <v>24246</v>
      </c>
      <c r="D10356" t="s">
        <v>371</v>
      </c>
      <c r="E10356">
        <v>616100</v>
      </c>
      <c r="F10356" t="s">
        <v>24196</v>
      </c>
      <c r="G10356" s="7">
        <v>327.96</v>
      </c>
    </row>
    <row r="10357" spans="1:7" x14ac:dyDescent="0.3">
      <c r="A10357" s="310">
        <v>3023316</v>
      </c>
      <c r="B10357" t="s">
        <v>24245</v>
      </c>
      <c r="C10357" t="s">
        <v>24246</v>
      </c>
      <c r="D10357" t="s">
        <v>377</v>
      </c>
      <c r="E10357">
        <v>611120</v>
      </c>
      <c r="F10357" t="s">
        <v>24196</v>
      </c>
      <c r="G10357" s="7">
        <v>39.94</v>
      </c>
    </row>
    <row r="10358" spans="1:7" x14ac:dyDescent="0.3">
      <c r="A10358" s="310">
        <v>3023316</v>
      </c>
      <c r="B10358" t="s">
        <v>24245</v>
      </c>
      <c r="C10358" t="s">
        <v>24246</v>
      </c>
      <c r="D10358" t="s">
        <v>377</v>
      </c>
      <c r="E10358">
        <v>611130</v>
      </c>
      <c r="F10358" t="s">
        <v>24196</v>
      </c>
      <c r="G10358" s="7">
        <v>68.150000000000006</v>
      </c>
    </row>
    <row r="10359" spans="1:7" x14ac:dyDescent="0.3">
      <c r="A10359" s="310">
        <v>3023316</v>
      </c>
      <c r="B10359" t="s">
        <v>24245</v>
      </c>
      <c r="C10359" t="s">
        <v>24246</v>
      </c>
      <c r="D10359" t="s">
        <v>373</v>
      </c>
      <c r="E10359">
        <v>616160</v>
      </c>
      <c r="F10359" t="s">
        <v>24196</v>
      </c>
      <c r="G10359" s="7">
        <v>90.05</v>
      </c>
    </row>
    <row r="10360" spans="1:7" x14ac:dyDescent="0.3">
      <c r="A10360" s="310">
        <v>3023316</v>
      </c>
      <c r="B10360" t="s">
        <v>24245</v>
      </c>
      <c r="C10360" t="s">
        <v>24246</v>
      </c>
      <c r="D10360" t="s">
        <v>373</v>
      </c>
      <c r="E10360">
        <v>615130</v>
      </c>
      <c r="F10360" t="s">
        <v>24196</v>
      </c>
      <c r="G10360" s="7">
        <v>1398.9</v>
      </c>
    </row>
    <row r="10361" spans="1:7" x14ac:dyDescent="0.3">
      <c r="A10361" s="310">
        <v>3023316</v>
      </c>
      <c r="B10361" t="s">
        <v>24245</v>
      </c>
      <c r="C10361" t="s">
        <v>24246</v>
      </c>
      <c r="D10361" t="s">
        <v>371</v>
      </c>
      <c r="E10361">
        <v>615100</v>
      </c>
      <c r="F10361" t="s">
        <v>24196</v>
      </c>
      <c r="G10361" s="7">
        <v>1883.47</v>
      </c>
    </row>
    <row r="10362" spans="1:7" x14ac:dyDescent="0.3">
      <c r="A10362" s="310">
        <v>3023316</v>
      </c>
      <c r="B10362" t="s">
        <v>24245</v>
      </c>
      <c r="C10362" t="s">
        <v>24246</v>
      </c>
      <c r="D10362" t="s">
        <v>377</v>
      </c>
      <c r="E10362">
        <v>611120</v>
      </c>
      <c r="F10362" t="s">
        <v>24196</v>
      </c>
      <c r="G10362" s="7">
        <v>20.36</v>
      </c>
    </row>
    <row r="10363" spans="1:7" x14ac:dyDescent="0.3">
      <c r="A10363" s="310">
        <v>3023316</v>
      </c>
      <c r="B10363" t="s">
        <v>24245</v>
      </c>
      <c r="C10363" t="s">
        <v>24246</v>
      </c>
      <c r="D10363" t="s">
        <v>371</v>
      </c>
      <c r="E10363">
        <v>615100</v>
      </c>
      <c r="F10363" t="s">
        <v>24196</v>
      </c>
      <c r="G10363" s="7">
        <v>5259.75</v>
      </c>
    </row>
    <row r="10364" spans="1:7" x14ac:dyDescent="0.3">
      <c r="A10364" s="310">
        <v>3023316</v>
      </c>
      <c r="B10364" t="s">
        <v>24245</v>
      </c>
      <c r="C10364" t="s">
        <v>24246</v>
      </c>
      <c r="D10364" t="s">
        <v>373</v>
      </c>
      <c r="E10364">
        <v>616160</v>
      </c>
      <c r="F10364" t="s">
        <v>24196</v>
      </c>
      <c r="G10364" s="7">
        <v>197.8</v>
      </c>
    </row>
    <row r="10365" spans="1:7" x14ac:dyDescent="0.3">
      <c r="A10365" s="310">
        <v>3023316</v>
      </c>
      <c r="B10365" t="s">
        <v>24245</v>
      </c>
      <c r="C10365" t="s">
        <v>24246</v>
      </c>
      <c r="D10365" t="s">
        <v>377</v>
      </c>
      <c r="E10365">
        <v>611120</v>
      </c>
      <c r="F10365" t="s">
        <v>24196</v>
      </c>
      <c r="G10365" s="7">
        <v>42.56</v>
      </c>
    </row>
    <row r="10366" spans="1:7" x14ac:dyDescent="0.3">
      <c r="A10366" s="310">
        <v>3022055</v>
      </c>
      <c r="B10366" t="s">
        <v>24247</v>
      </c>
      <c r="C10366" t="s">
        <v>37</v>
      </c>
      <c r="D10366" t="s">
        <v>377</v>
      </c>
      <c r="E10366">
        <v>611120</v>
      </c>
      <c r="F10366" t="s">
        <v>24196</v>
      </c>
      <c r="G10366" s="7">
        <v>27.63</v>
      </c>
    </row>
    <row r="10367" spans="1:7" x14ac:dyDescent="0.3">
      <c r="A10367" s="310">
        <v>3022055</v>
      </c>
      <c r="B10367" t="s">
        <v>24247</v>
      </c>
      <c r="C10367" t="s">
        <v>37</v>
      </c>
      <c r="D10367" t="s">
        <v>377</v>
      </c>
      <c r="E10367">
        <v>611130</v>
      </c>
      <c r="F10367" t="s">
        <v>24196</v>
      </c>
      <c r="G10367" s="7">
        <v>5.64</v>
      </c>
    </row>
    <row r="10368" spans="1:7" x14ac:dyDescent="0.3">
      <c r="A10368" s="310">
        <v>3022055</v>
      </c>
      <c r="B10368" t="s">
        <v>24247</v>
      </c>
      <c r="C10368" t="s">
        <v>37</v>
      </c>
      <c r="D10368" t="s">
        <v>373</v>
      </c>
      <c r="E10368">
        <v>615130</v>
      </c>
      <c r="F10368" t="s">
        <v>24196</v>
      </c>
      <c r="G10368" s="7">
        <v>885.76</v>
      </c>
    </row>
    <row r="10369" spans="1:7" x14ac:dyDescent="0.3">
      <c r="A10369" s="310">
        <v>3022055</v>
      </c>
      <c r="B10369" t="s">
        <v>24247</v>
      </c>
      <c r="C10369" t="s">
        <v>37</v>
      </c>
      <c r="D10369" t="s">
        <v>371</v>
      </c>
      <c r="E10369">
        <v>615100</v>
      </c>
      <c r="F10369" t="s">
        <v>24196</v>
      </c>
      <c r="G10369" s="7">
        <v>3471.2</v>
      </c>
    </row>
    <row r="10370" spans="1:7" x14ac:dyDescent="0.3">
      <c r="A10370" s="310">
        <v>3022055</v>
      </c>
      <c r="B10370" t="s">
        <v>24247</v>
      </c>
      <c r="C10370" t="s">
        <v>37</v>
      </c>
      <c r="D10370" t="s">
        <v>373</v>
      </c>
      <c r="E10370">
        <v>617150</v>
      </c>
      <c r="F10370" t="s">
        <v>24196</v>
      </c>
      <c r="G10370" s="7">
        <v>0.36</v>
      </c>
    </row>
    <row r="10371" spans="1:7" x14ac:dyDescent="0.3">
      <c r="A10371" s="310">
        <v>3022055</v>
      </c>
      <c r="B10371" t="s">
        <v>24247</v>
      </c>
      <c r="C10371" t="s">
        <v>37</v>
      </c>
      <c r="D10371" t="s">
        <v>371</v>
      </c>
      <c r="E10371">
        <v>617100</v>
      </c>
      <c r="F10371" t="s">
        <v>24196</v>
      </c>
      <c r="G10371" s="7">
        <v>1159.9100000000001</v>
      </c>
    </row>
    <row r="10372" spans="1:7" x14ac:dyDescent="0.3">
      <c r="A10372" s="310">
        <v>3022055</v>
      </c>
      <c r="B10372" t="s">
        <v>24247</v>
      </c>
      <c r="C10372" t="s">
        <v>37</v>
      </c>
      <c r="D10372" t="s">
        <v>373</v>
      </c>
      <c r="E10372">
        <v>615130</v>
      </c>
      <c r="F10372" t="s">
        <v>24196</v>
      </c>
      <c r="G10372" s="7">
        <v>5.3</v>
      </c>
    </row>
    <row r="10373" spans="1:7" x14ac:dyDescent="0.3">
      <c r="A10373" s="310">
        <v>3022055</v>
      </c>
      <c r="B10373" t="s">
        <v>24247</v>
      </c>
      <c r="C10373" t="s">
        <v>37</v>
      </c>
      <c r="D10373" t="s">
        <v>371</v>
      </c>
      <c r="E10373">
        <v>615100</v>
      </c>
      <c r="F10373" t="s">
        <v>24196</v>
      </c>
      <c r="G10373" s="7">
        <v>3345.77</v>
      </c>
    </row>
    <row r="10374" spans="1:7" x14ac:dyDescent="0.3">
      <c r="A10374" s="310">
        <v>3022055</v>
      </c>
      <c r="B10374" t="s">
        <v>24247</v>
      </c>
      <c r="C10374" t="s">
        <v>37</v>
      </c>
      <c r="D10374" t="s">
        <v>371</v>
      </c>
      <c r="E10374">
        <v>615100</v>
      </c>
      <c r="F10374" t="s">
        <v>24196</v>
      </c>
      <c r="G10374" s="7">
        <v>1617.73</v>
      </c>
    </row>
    <row r="10375" spans="1:7" x14ac:dyDescent="0.3">
      <c r="A10375" s="310">
        <v>3022055</v>
      </c>
      <c r="B10375" t="s">
        <v>24247</v>
      </c>
      <c r="C10375" t="s">
        <v>37</v>
      </c>
      <c r="D10375" t="s">
        <v>373</v>
      </c>
      <c r="E10375">
        <v>615130</v>
      </c>
      <c r="F10375" t="s">
        <v>24196</v>
      </c>
      <c r="G10375" s="7">
        <v>2119.4899999999998</v>
      </c>
    </row>
    <row r="10376" spans="1:7" x14ac:dyDescent="0.3">
      <c r="A10376" s="310">
        <v>3022055</v>
      </c>
      <c r="B10376" t="s">
        <v>24247</v>
      </c>
      <c r="C10376" t="s">
        <v>37</v>
      </c>
      <c r="D10376" t="s">
        <v>377</v>
      </c>
      <c r="E10376">
        <v>611110</v>
      </c>
      <c r="F10376" t="s">
        <v>24196</v>
      </c>
      <c r="G10376" s="7">
        <v>27.3</v>
      </c>
    </row>
    <row r="10377" spans="1:7" x14ac:dyDescent="0.3">
      <c r="A10377" s="310">
        <v>3022055</v>
      </c>
      <c r="B10377" t="s">
        <v>24247</v>
      </c>
      <c r="C10377" t="s">
        <v>37</v>
      </c>
      <c r="D10377" t="s">
        <v>371</v>
      </c>
      <c r="E10377">
        <v>615100</v>
      </c>
      <c r="F10377" t="s">
        <v>24196</v>
      </c>
      <c r="G10377" s="7">
        <v>5512.67</v>
      </c>
    </row>
    <row r="10378" spans="1:7" x14ac:dyDescent="0.3">
      <c r="A10378" s="310">
        <v>3022055</v>
      </c>
      <c r="B10378" t="s">
        <v>24247</v>
      </c>
      <c r="C10378" t="s">
        <v>37</v>
      </c>
      <c r="D10378" t="s">
        <v>373</v>
      </c>
      <c r="E10378">
        <v>615130</v>
      </c>
      <c r="F10378" t="s">
        <v>24196</v>
      </c>
      <c r="G10378" s="7">
        <v>2.02</v>
      </c>
    </row>
    <row r="10379" spans="1:7" x14ac:dyDescent="0.3">
      <c r="A10379" s="310">
        <v>3022055</v>
      </c>
      <c r="B10379" t="s">
        <v>24247</v>
      </c>
      <c r="C10379" t="s">
        <v>37</v>
      </c>
      <c r="D10379" t="s">
        <v>377</v>
      </c>
      <c r="E10379">
        <v>611110</v>
      </c>
      <c r="F10379" t="s">
        <v>24196</v>
      </c>
      <c r="G10379" s="7">
        <v>3.01</v>
      </c>
    </row>
    <row r="10380" spans="1:7" x14ac:dyDescent="0.3">
      <c r="A10380" s="310">
        <v>3022055</v>
      </c>
      <c r="B10380" t="s">
        <v>24247</v>
      </c>
      <c r="C10380" t="s">
        <v>37</v>
      </c>
      <c r="D10380" t="s">
        <v>371</v>
      </c>
      <c r="E10380">
        <v>615100</v>
      </c>
      <c r="F10380" t="s">
        <v>24196</v>
      </c>
      <c r="G10380" s="7">
        <v>20.86</v>
      </c>
    </row>
    <row r="10381" spans="1:7" x14ac:dyDescent="0.3">
      <c r="A10381" s="310">
        <v>3022055</v>
      </c>
      <c r="B10381" t="s">
        <v>24247</v>
      </c>
      <c r="C10381" t="s">
        <v>37</v>
      </c>
      <c r="D10381" t="s">
        <v>373</v>
      </c>
      <c r="E10381">
        <v>617150</v>
      </c>
      <c r="F10381" t="s">
        <v>24196</v>
      </c>
      <c r="G10381" s="7">
        <v>432.38</v>
      </c>
    </row>
    <row r="10382" spans="1:7" x14ac:dyDescent="0.3">
      <c r="A10382" s="310">
        <v>3022055</v>
      </c>
      <c r="B10382" t="s">
        <v>24247</v>
      </c>
      <c r="C10382" t="s">
        <v>37</v>
      </c>
      <c r="D10382" t="s">
        <v>377</v>
      </c>
      <c r="E10382">
        <v>611110</v>
      </c>
      <c r="F10382" t="s">
        <v>24196</v>
      </c>
      <c r="G10382" s="7">
        <v>-26.97</v>
      </c>
    </row>
    <row r="10383" spans="1:7" x14ac:dyDescent="0.3">
      <c r="A10383" s="310">
        <v>3022055</v>
      </c>
      <c r="B10383" t="s">
        <v>24247</v>
      </c>
      <c r="C10383" t="s">
        <v>37</v>
      </c>
      <c r="D10383" t="s">
        <v>374</v>
      </c>
      <c r="E10383">
        <v>615120</v>
      </c>
      <c r="F10383" t="s">
        <v>24196</v>
      </c>
      <c r="G10383" s="7">
        <v>3282.22</v>
      </c>
    </row>
    <row r="10384" spans="1:7" x14ac:dyDescent="0.3">
      <c r="A10384" s="310">
        <v>3022055</v>
      </c>
      <c r="B10384" t="s">
        <v>24247</v>
      </c>
      <c r="C10384" t="s">
        <v>37</v>
      </c>
      <c r="D10384" t="s">
        <v>371</v>
      </c>
      <c r="E10384">
        <v>615100</v>
      </c>
      <c r="F10384" t="s">
        <v>24196</v>
      </c>
      <c r="G10384" s="7">
        <v>4171.25</v>
      </c>
    </row>
    <row r="10385" spans="1:7" x14ac:dyDescent="0.3">
      <c r="A10385" s="310">
        <v>3022055</v>
      </c>
      <c r="B10385" t="s">
        <v>24247</v>
      </c>
      <c r="C10385" t="s">
        <v>37</v>
      </c>
      <c r="D10385" t="s">
        <v>377</v>
      </c>
      <c r="E10385">
        <v>611110</v>
      </c>
      <c r="F10385" t="s">
        <v>24196</v>
      </c>
      <c r="G10385" s="7">
        <v>573.91</v>
      </c>
    </row>
    <row r="10386" spans="1:7" x14ac:dyDescent="0.3">
      <c r="A10386" s="310">
        <v>3022055</v>
      </c>
      <c r="B10386" t="s">
        <v>24247</v>
      </c>
      <c r="C10386" t="s">
        <v>37</v>
      </c>
      <c r="D10386" t="s">
        <v>373</v>
      </c>
      <c r="E10386">
        <v>617150</v>
      </c>
      <c r="F10386" t="s">
        <v>24196</v>
      </c>
      <c r="G10386" s="7">
        <v>242.57</v>
      </c>
    </row>
    <row r="10387" spans="1:7" x14ac:dyDescent="0.3">
      <c r="A10387" s="310">
        <v>3022055</v>
      </c>
      <c r="B10387" t="s">
        <v>24247</v>
      </c>
      <c r="C10387" t="s">
        <v>37</v>
      </c>
      <c r="D10387" t="s">
        <v>371</v>
      </c>
      <c r="E10387">
        <v>615100</v>
      </c>
      <c r="F10387" t="s">
        <v>24196</v>
      </c>
      <c r="G10387" s="7">
        <v>4044.33</v>
      </c>
    </row>
    <row r="10388" spans="1:7" x14ac:dyDescent="0.3">
      <c r="A10388" s="310">
        <v>3022055</v>
      </c>
      <c r="B10388" t="s">
        <v>24247</v>
      </c>
      <c r="C10388" t="s">
        <v>37</v>
      </c>
      <c r="D10388" t="s">
        <v>373</v>
      </c>
      <c r="E10388">
        <v>615130</v>
      </c>
      <c r="F10388" t="s">
        <v>24196</v>
      </c>
      <c r="G10388" s="7">
        <v>10.6</v>
      </c>
    </row>
    <row r="10389" spans="1:7" x14ac:dyDescent="0.3">
      <c r="A10389" s="310">
        <v>3022055</v>
      </c>
      <c r="B10389" t="s">
        <v>24247</v>
      </c>
      <c r="C10389" t="s">
        <v>37</v>
      </c>
      <c r="D10389" t="s">
        <v>371</v>
      </c>
      <c r="E10389">
        <v>615100</v>
      </c>
      <c r="F10389" t="s">
        <v>24196</v>
      </c>
      <c r="G10389" s="7">
        <v>12.13</v>
      </c>
    </row>
    <row r="10390" spans="1:7" x14ac:dyDescent="0.3">
      <c r="A10390" s="310">
        <v>3022055</v>
      </c>
      <c r="B10390" t="s">
        <v>24247</v>
      </c>
      <c r="C10390" t="s">
        <v>37</v>
      </c>
      <c r="D10390" t="s">
        <v>373</v>
      </c>
      <c r="E10390">
        <v>616160</v>
      </c>
      <c r="F10390" t="s">
        <v>24196</v>
      </c>
      <c r="G10390" s="7">
        <v>315.7</v>
      </c>
    </row>
    <row r="10391" spans="1:7" x14ac:dyDescent="0.3">
      <c r="A10391" s="310">
        <v>3022055</v>
      </c>
      <c r="B10391" t="s">
        <v>24247</v>
      </c>
      <c r="C10391" t="s">
        <v>37</v>
      </c>
      <c r="D10391" t="s">
        <v>373</v>
      </c>
      <c r="E10391">
        <v>617150</v>
      </c>
      <c r="F10391" t="s">
        <v>24196</v>
      </c>
      <c r="G10391" s="7">
        <v>-4.83</v>
      </c>
    </row>
    <row r="10392" spans="1:7" x14ac:dyDescent="0.3">
      <c r="A10392" s="310">
        <v>3022055</v>
      </c>
      <c r="B10392" t="s">
        <v>24247</v>
      </c>
      <c r="C10392" t="s">
        <v>37</v>
      </c>
      <c r="D10392" t="s">
        <v>371</v>
      </c>
      <c r="E10392">
        <v>616100</v>
      </c>
      <c r="F10392" t="s">
        <v>24196</v>
      </c>
      <c r="G10392" s="7">
        <v>588.29999999999995</v>
      </c>
    </row>
    <row r="10393" spans="1:7" x14ac:dyDescent="0.3">
      <c r="A10393" s="310">
        <v>3022055</v>
      </c>
      <c r="B10393" t="s">
        <v>24247</v>
      </c>
      <c r="C10393" t="s">
        <v>37</v>
      </c>
      <c r="D10393" t="s">
        <v>371</v>
      </c>
      <c r="E10393">
        <v>616100</v>
      </c>
      <c r="F10393" t="s">
        <v>24196</v>
      </c>
      <c r="G10393" s="7">
        <v>499.95</v>
      </c>
    </row>
    <row r="10394" spans="1:7" x14ac:dyDescent="0.3">
      <c r="A10394" s="310">
        <v>3022055</v>
      </c>
      <c r="B10394" t="s">
        <v>24247</v>
      </c>
      <c r="C10394" t="s">
        <v>37</v>
      </c>
      <c r="D10394" t="s">
        <v>371</v>
      </c>
      <c r="E10394">
        <v>615100</v>
      </c>
      <c r="F10394" t="s">
        <v>24196</v>
      </c>
      <c r="G10394" s="7">
        <v>3750</v>
      </c>
    </row>
    <row r="10395" spans="1:7" x14ac:dyDescent="0.3">
      <c r="A10395" s="310">
        <v>3022055</v>
      </c>
      <c r="B10395" t="s">
        <v>24247</v>
      </c>
      <c r="C10395" t="s">
        <v>37</v>
      </c>
      <c r="D10395" t="s">
        <v>377</v>
      </c>
      <c r="E10395">
        <v>611110</v>
      </c>
      <c r="F10395" t="s">
        <v>24196</v>
      </c>
      <c r="G10395" s="7">
        <v>3.01</v>
      </c>
    </row>
    <row r="10396" spans="1:7" x14ac:dyDescent="0.3">
      <c r="A10396" s="310">
        <v>3022055</v>
      </c>
      <c r="B10396" t="s">
        <v>24247</v>
      </c>
      <c r="C10396" t="s">
        <v>37</v>
      </c>
      <c r="D10396" t="s">
        <v>374</v>
      </c>
      <c r="E10396">
        <v>615120</v>
      </c>
      <c r="F10396" t="s">
        <v>24196</v>
      </c>
      <c r="G10396" s="7">
        <v>16.41</v>
      </c>
    </row>
    <row r="10397" spans="1:7" x14ac:dyDescent="0.3">
      <c r="A10397" s="310">
        <v>3022055</v>
      </c>
      <c r="B10397" t="s">
        <v>24247</v>
      </c>
      <c r="C10397" t="s">
        <v>37</v>
      </c>
      <c r="D10397" t="s">
        <v>373</v>
      </c>
      <c r="E10397">
        <v>615130</v>
      </c>
      <c r="F10397" t="s">
        <v>24196</v>
      </c>
      <c r="G10397" s="7">
        <v>43.72</v>
      </c>
    </row>
    <row r="10398" spans="1:7" x14ac:dyDescent="0.3">
      <c r="A10398" s="310">
        <v>3022055</v>
      </c>
      <c r="B10398" t="s">
        <v>24247</v>
      </c>
      <c r="C10398" t="s">
        <v>37</v>
      </c>
      <c r="D10398" t="s">
        <v>377</v>
      </c>
      <c r="E10398">
        <v>611120</v>
      </c>
      <c r="F10398" t="s">
        <v>24196</v>
      </c>
      <c r="G10398" s="7">
        <v>27.84</v>
      </c>
    </row>
    <row r="10399" spans="1:7" x14ac:dyDescent="0.3">
      <c r="A10399" s="310">
        <v>3022055</v>
      </c>
      <c r="B10399" t="s">
        <v>24247</v>
      </c>
      <c r="C10399" t="s">
        <v>37</v>
      </c>
      <c r="D10399" t="s">
        <v>373</v>
      </c>
      <c r="E10399">
        <v>615130</v>
      </c>
      <c r="F10399" t="s">
        <v>24196</v>
      </c>
      <c r="G10399" s="7">
        <v>5.95</v>
      </c>
    </row>
    <row r="10400" spans="1:7" x14ac:dyDescent="0.3">
      <c r="A10400" s="310">
        <v>3022055</v>
      </c>
      <c r="B10400" t="s">
        <v>24247</v>
      </c>
      <c r="C10400" t="s">
        <v>37</v>
      </c>
      <c r="D10400" t="s">
        <v>373</v>
      </c>
      <c r="E10400">
        <v>616160</v>
      </c>
      <c r="F10400" t="s">
        <v>24196</v>
      </c>
      <c r="G10400" s="7">
        <v>261.93</v>
      </c>
    </row>
    <row r="10401" spans="1:7" x14ac:dyDescent="0.3">
      <c r="A10401" s="310">
        <v>3022055</v>
      </c>
      <c r="B10401" t="s">
        <v>24247</v>
      </c>
      <c r="C10401" t="s">
        <v>37</v>
      </c>
      <c r="D10401" t="s">
        <v>375</v>
      </c>
      <c r="E10401">
        <v>615140</v>
      </c>
      <c r="F10401" t="s">
        <v>24196</v>
      </c>
      <c r="G10401" s="7">
        <v>32.32</v>
      </c>
    </row>
    <row r="10402" spans="1:7" x14ac:dyDescent="0.3">
      <c r="A10402" s="310">
        <v>3022055</v>
      </c>
      <c r="B10402" t="s">
        <v>24247</v>
      </c>
      <c r="C10402" t="s">
        <v>37</v>
      </c>
      <c r="D10402" t="s">
        <v>371</v>
      </c>
      <c r="E10402">
        <v>615100</v>
      </c>
      <c r="F10402" t="s">
        <v>24196</v>
      </c>
      <c r="G10402" s="7">
        <v>25.74</v>
      </c>
    </row>
    <row r="10403" spans="1:7" x14ac:dyDescent="0.3">
      <c r="A10403" s="310">
        <v>3022055</v>
      </c>
      <c r="B10403" t="s">
        <v>24247</v>
      </c>
      <c r="C10403" t="s">
        <v>37</v>
      </c>
      <c r="D10403" t="s">
        <v>373</v>
      </c>
      <c r="E10403">
        <v>617150</v>
      </c>
      <c r="F10403" t="s">
        <v>24196</v>
      </c>
      <c r="G10403" s="7">
        <v>432.38</v>
      </c>
    </row>
    <row r="10404" spans="1:7" x14ac:dyDescent="0.3">
      <c r="A10404" s="310">
        <v>3022055</v>
      </c>
      <c r="B10404" t="s">
        <v>24247</v>
      </c>
      <c r="C10404" t="s">
        <v>37</v>
      </c>
      <c r="D10404" t="s">
        <v>375</v>
      </c>
      <c r="E10404">
        <v>617130</v>
      </c>
      <c r="F10404" t="s">
        <v>24196</v>
      </c>
      <c r="G10404" s="7">
        <v>-1.59</v>
      </c>
    </row>
    <row r="10405" spans="1:7" x14ac:dyDescent="0.3">
      <c r="A10405" s="310">
        <v>3022055</v>
      </c>
      <c r="B10405" t="s">
        <v>24247</v>
      </c>
      <c r="C10405" t="s">
        <v>37</v>
      </c>
      <c r="D10405" t="s">
        <v>377</v>
      </c>
      <c r="E10405">
        <v>611110</v>
      </c>
      <c r="F10405" t="s">
        <v>24196</v>
      </c>
      <c r="G10405" s="7">
        <v>27.66</v>
      </c>
    </row>
    <row r="10406" spans="1:7" x14ac:dyDescent="0.3">
      <c r="A10406" s="310">
        <v>3022055</v>
      </c>
      <c r="B10406" t="s">
        <v>24247</v>
      </c>
      <c r="C10406" t="s">
        <v>37</v>
      </c>
      <c r="D10406" t="s">
        <v>377</v>
      </c>
      <c r="E10406">
        <v>611120</v>
      </c>
      <c r="F10406" t="s">
        <v>24196</v>
      </c>
      <c r="G10406" s="7">
        <v>30.16</v>
      </c>
    </row>
    <row r="10407" spans="1:7" x14ac:dyDescent="0.3">
      <c r="A10407" s="310">
        <v>3022055</v>
      </c>
      <c r="B10407" t="s">
        <v>24247</v>
      </c>
      <c r="C10407" t="s">
        <v>37</v>
      </c>
      <c r="D10407" t="s">
        <v>371</v>
      </c>
      <c r="E10407">
        <v>616100</v>
      </c>
      <c r="F10407" t="s">
        <v>24196</v>
      </c>
      <c r="G10407" s="7">
        <v>492.04</v>
      </c>
    </row>
    <row r="10408" spans="1:7" x14ac:dyDescent="0.3">
      <c r="A10408" s="310">
        <v>3022055</v>
      </c>
      <c r="B10408" t="s">
        <v>24247</v>
      </c>
      <c r="C10408" t="s">
        <v>37</v>
      </c>
      <c r="D10408" t="s">
        <v>373</v>
      </c>
      <c r="E10408">
        <v>617150</v>
      </c>
      <c r="F10408" t="s">
        <v>24196</v>
      </c>
      <c r="G10408" s="7">
        <v>425.62</v>
      </c>
    </row>
    <row r="10409" spans="1:7" x14ac:dyDescent="0.3">
      <c r="A10409" s="310">
        <v>3022055</v>
      </c>
      <c r="B10409" t="s">
        <v>24247</v>
      </c>
      <c r="C10409" t="s">
        <v>37</v>
      </c>
      <c r="D10409" t="s">
        <v>373</v>
      </c>
      <c r="E10409">
        <v>617150</v>
      </c>
      <c r="F10409" t="s">
        <v>24196</v>
      </c>
      <c r="G10409" s="7">
        <v>435.6</v>
      </c>
    </row>
    <row r="10410" spans="1:7" x14ac:dyDescent="0.3">
      <c r="A10410" s="310">
        <v>3022055</v>
      </c>
      <c r="B10410" t="s">
        <v>24247</v>
      </c>
      <c r="C10410" t="s">
        <v>37</v>
      </c>
      <c r="D10410" t="s">
        <v>377</v>
      </c>
      <c r="E10410">
        <v>611110</v>
      </c>
      <c r="F10410" t="s">
        <v>24196</v>
      </c>
      <c r="G10410" s="7">
        <v>3.01</v>
      </c>
    </row>
    <row r="10411" spans="1:7" x14ac:dyDescent="0.3">
      <c r="A10411" s="310">
        <v>3022055</v>
      </c>
      <c r="B10411" t="s">
        <v>24247</v>
      </c>
      <c r="C10411" t="s">
        <v>37</v>
      </c>
      <c r="D10411" t="s">
        <v>373</v>
      </c>
      <c r="E10411">
        <v>617150</v>
      </c>
      <c r="F10411" t="s">
        <v>24196</v>
      </c>
      <c r="G10411" s="7">
        <v>18.38</v>
      </c>
    </row>
    <row r="10412" spans="1:7" x14ac:dyDescent="0.3">
      <c r="A10412" s="310">
        <v>3022055</v>
      </c>
      <c r="B10412" t="s">
        <v>24247</v>
      </c>
      <c r="C10412" t="s">
        <v>37</v>
      </c>
      <c r="D10412" t="s">
        <v>373</v>
      </c>
      <c r="E10412">
        <v>615130</v>
      </c>
      <c r="F10412" t="s">
        <v>24196</v>
      </c>
      <c r="G10412" s="7">
        <v>10.43</v>
      </c>
    </row>
    <row r="10413" spans="1:7" x14ac:dyDescent="0.3">
      <c r="A10413" s="310">
        <v>3022055</v>
      </c>
      <c r="B10413" t="s">
        <v>24247</v>
      </c>
      <c r="C10413" t="s">
        <v>37</v>
      </c>
      <c r="D10413" t="s">
        <v>377</v>
      </c>
      <c r="E10413">
        <v>611120</v>
      </c>
      <c r="F10413" t="s">
        <v>24196</v>
      </c>
      <c r="G10413" s="7">
        <v>24.27</v>
      </c>
    </row>
    <row r="10414" spans="1:7" x14ac:dyDescent="0.3">
      <c r="A10414" s="310">
        <v>3022055</v>
      </c>
      <c r="B10414" t="s">
        <v>24247</v>
      </c>
      <c r="C10414" t="s">
        <v>37</v>
      </c>
      <c r="D10414" t="s">
        <v>373</v>
      </c>
      <c r="E10414">
        <v>616160</v>
      </c>
      <c r="F10414" t="s">
        <v>24196</v>
      </c>
      <c r="G10414" s="7">
        <v>36.979999999999997</v>
      </c>
    </row>
    <row r="10415" spans="1:7" x14ac:dyDescent="0.3">
      <c r="A10415" s="310">
        <v>3022055</v>
      </c>
      <c r="B10415" t="s">
        <v>24247</v>
      </c>
      <c r="C10415" t="s">
        <v>37</v>
      </c>
      <c r="D10415" t="s">
        <v>371</v>
      </c>
      <c r="E10415">
        <v>617100</v>
      </c>
      <c r="F10415" t="s">
        <v>24196</v>
      </c>
      <c r="G10415" s="7">
        <v>1196.31</v>
      </c>
    </row>
    <row r="10416" spans="1:7" x14ac:dyDescent="0.3">
      <c r="A10416" s="310">
        <v>3022055</v>
      </c>
      <c r="B10416" t="s">
        <v>24247</v>
      </c>
      <c r="C10416" t="s">
        <v>37</v>
      </c>
      <c r="D10416" t="s">
        <v>371</v>
      </c>
      <c r="E10416">
        <v>617100</v>
      </c>
      <c r="F10416" t="s">
        <v>24196</v>
      </c>
      <c r="G10416" s="7">
        <v>463.96</v>
      </c>
    </row>
    <row r="10417" spans="1:7" x14ac:dyDescent="0.3">
      <c r="A10417" s="310">
        <v>3022055</v>
      </c>
      <c r="B10417" t="s">
        <v>24247</v>
      </c>
      <c r="C10417" t="s">
        <v>37</v>
      </c>
      <c r="D10417" t="s">
        <v>371</v>
      </c>
      <c r="E10417">
        <v>616100</v>
      </c>
      <c r="F10417" t="s">
        <v>24196</v>
      </c>
      <c r="G10417" s="7">
        <v>544.1</v>
      </c>
    </row>
    <row r="10418" spans="1:7" x14ac:dyDescent="0.3">
      <c r="A10418" s="310">
        <v>3022055</v>
      </c>
      <c r="B10418" t="s">
        <v>24247</v>
      </c>
      <c r="C10418" t="s">
        <v>37</v>
      </c>
      <c r="D10418" t="s">
        <v>371</v>
      </c>
      <c r="E10418">
        <v>617100</v>
      </c>
      <c r="F10418" t="s">
        <v>24196</v>
      </c>
      <c r="G10418" s="7">
        <v>1476.68</v>
      </c>
    </row>
    <row r="10419" spans="1:7" x14ac:dyDescent="0.3">
      <c r="A10419" s="310">
        <v>3022055</v>
      </c>
      <c r="B10419" t="s">
        <v>24247</v>
      </c>
      <c r="C10419" t="s">
        <v>37</v>
      </c>
      <c r="D10419" t="s">
        <v>373</v>
      </c>
      <c r="E10419">
        <v>615130</v>
      </c>
      <c r="F10419" t="s">
        <v>24196</v>
      </c>
      <c r="G10419" s="7">
        <v>4.43</v>
      </c>
    </row>
    <row r="10420" spans="1:7" x14ac:dyDescent="0.3">
      <c r="A10420" s="310">
        <v>3022055</v>
      </c>
      <c r="B10420" t="s">
        <v>24247</v>
      </c>
      <c r="C10420" t="s">
        <v>37</v>
      </c>
      <c r="D10420" t="s">
        <v>373</v>
      </c>
      <c r="E10420">
        <v>615130</v>
      </c>
      <c r="F10420" t="s">
        <v>24196</v>
      </c>
      <c r="G10420" s="7">
        <v>1265.3699999999999</v>
      </c>
    </row>
    <row r="10421" spans="1:7" x14ac:dyDescent="0.3">
      <c r="A10421" s="310">
        <v>3022055</v>
      </c>
      <c r="B10421" t="s">
        <v>24247</v>
      </c>
      <c r="C10421" t="s">
        <v>37</v>
      </c>
      <c r="D10421" t="s">
        <v>371</v>
      </c>
      <c r="E10421">
        <v>615100</v>
      </c>
      <c r="F10421" t="s">
        <v>24196</v>
      </c>
      <c r="G10421" s="7">
        <v>20.22</v>
      </c>
    </row>
    <row r="10422" spans="1:7" x14ac:dyDescent="0.3">
      <c r="A10422" s="310">
        <v>3022055</v>
      </c>
      <c r="B10422" t="s">
        <v>24247</v>
      </c>
      <c r="C10422" t="s">
        <v>37</v>
      </c>
      <c r="D10422" t="s">
        <v>373</v>
      </c>
      <c r="E10422">
        <v>615130</v>
      </c>
      <c r="F10422" t="s">
        <v>24196</v>
      </c>
      <c r="G10422" s="7">
        <v>2327.4499999999998</v>
      </c>
    </row>
    <row r="10423" spans="1:7" x14ac:dyDescent="0.3">
      <c r="A10423" s="310">
        <v>3022055</v>
      </c>
      <c r="B10423" t="s">
        <v>24247</v>
      </c>
      <c r="C10423" t="s">
        <v>37</v>
      </c>
      <c r="D10423" t="s">
        <v>373</v>
      </c>
      <c r="E10423">
        <v>615130</v>
      </c>
      <c r="F10423" t="s">
        <v>24196</v>
      </c>
      <c r="G10423" s="7">
        <v>1.72</v>
      </c>
    </row>
    <row r="10424" spans="1:7" x14ac:dyDescent="0.3">
      <c r="A10424" s="310">
        <v>3022055</v>
      </c>
      <c r="B10424" t="s">
        <v>24247</v>
      </c>
      <c r="C10424" t="s">
        <v>37</v>
      </c>
      <c r="D10424" t="s">
        <v>373</v>
      </c>
      <c r="E10424">
        <v>615130</v>
      </c>
      <c r="F10424" t="s">
        <v>24196</v>
      </c>
      <c r="G10424" s="7">
        <v>12.61</v>
      </c>
    </row>
    <row r="10425" spans="1:7" x14ac:dyDescent="0.3">
      <c r="A10425" s="310">
        <v>3022055</v>
      </c>
      <c r="B10425" t="s">
        <v>24247</v>
      </c>
      <c r="C10425" t="s">
        <v>37</v>
      </c>
      <c r="D10425" t="s">
        <v>373</v>
      </c>
      <c r="E10425">
        <v>615130</v>
      </c>
      <c r="F10425" t="s">
        <v>24196</v>
      </c>
      <c r="G10425" s="7">
        <v>11.64</v>
      </c>
    </row>
    <row r="10426" spans="1:7" x14ac:dyDescent="0.3">
      <c r="A10426" s="310">
        <v>3022055</v>
      </c>
      <c r="B10426" t="s">
        <v>24247</v>
      </c>
      <c r="C10426" t="s">
        <v>37</v>
      </c>
      <c r="D10426" t="s">
        <v>373</v>
      </c>
      <c r="E10426">
        <v>615130</v>
      </c>
      <c r="F10426" t="s">
        <v>24196</v>
      </c>
      <c r="G10426" s="7">
        <v>427.06</v>
      </c>
    </row>
    <row r="10427" spans="1:7" x14ac:dyDescent="0.3">
      <c r="A10427" s="310">
        <v>3022055</v>
      </c>
      <c r="B10427" t="s">
        <v>24247</v>
      </c>
      <c r="C10427" t="s">
        <v>37</v>
      </c>
      <c r="D10427" t="s">
        <v>377</v>
      </c>
      <c r="E10427">
        <v>611130</v>
      </c>
      <c r="F10427" t="s">
        <v>24196</v>
      </c>
      <c r="G10427" s="7">
        <v>5.57</v>
      </c>
    </row>
    <row r="10428" spans="1:7" x14ac:dyDescent="0.3">
      <c r="A10428" s="310">
        <v>3022055</v>
      </c>
      <c r="B10428" t="s">
        <v>24247</v>
      </c>
      <c r="C10428" t="s">
        <v>37</v>
      </c>
      <c r="D10428" t="s">
        <v>371</v>
      </c>
      <c r="E10428">
        <v>616100</v>
      </c>
      <c r="F10428" t="s">
        <v>24196</v>
      </c>
      <c r="G10428" s="7">
        <v>439.31</v>
      </c>
    </row>
    <row r="10429" spans="1:7" x14ac:dyDescent="0.3">
      <c r="A10429" s="310">
        <v>3022055</v>
      </c>
      <c r="B10429" t="s">
        <v>24247</v>
      </c>
      <c r="C10429" t="s">
        <v>37</v>
      </c>
      <c r="D10429" t="s">
        <v>377</v>
      </c>
      <c r="E10429">
        <v>611110</v>
      </c>
      <c r="F10429" t="s">
        <v>24196</v>
      </c>
      <c r="G10429" s="7">
        <v>573.91</v>
      </c>
    </row>
    <row r="10430" spans="1:7" x14ac:dyDescent="0.3">
      <c r="A10430" s="310">
        <v>3022055</v>
      </c>
      <c r="B10430" t="s">
        <v>24247</v>
      </c>
      <c r="C10430" t="s">
        <v>37</v>
      </c>
      <c r="D10430" t="s">
        <v>371</v>
      </c>
      <c r="E10430">
        <v>617100</v>
      </c>
      <c r="F10430" t="s">
        <v>24196</v>
      </c>
      <c r="G10430" s="7">
        <v>1060.3800000000001</v>
      </c>
    </row>
    <row r="10431" spans="1:7" x14ac:dyDescent="0.3">
      <c r="A10431" s="310">
        <v>3022055</v>
      </c>
      <c r="B10431" t="s">
        <v>24247</v>
      </c>
      <c r="C10431" t="s">
        <v>37</v>
      </c>
      <c r="D10431" t="s">
        <v>373</v>
      </c>
      <c r="E10431">
        <v>615130</v>
      </c>
      <c r="F10431" t="s">
        <v>24196</v>
      </c>
      <c r="G10431" s="7">
        <v>2119.4899999999998</v>
      </c>
    </row>
    <row r="10432" spans="1:7" x14ac:dyDescent="0.3">
      <c r="A10432" s="310">
        <v>3022055</v>
      </c>
      <c r="B10432" t="s">
        <v>24247</v>
      </c>
      <c r="C10432" t="s">
        <v>37</v>
      </c>
      <c r="D10432" t="s">
        <v>373</v>
      </c>
      <c r="E10432">
        <v>615130</v>
      </c>
      <c r="F10432" t="s">
        <v>24196</v>
      </c>
      <c r="G10432" s="7">
        <v>6.34</v>
      </c>
    </row>
    <row r="10433" spans="1:7" x14ac:dyDescent="0.3">
      <c r="A10433" s="310">
        <v>3022055</v>
      </c>
      <c r="B10433" t="s">
        <v>24247</v>
      </c>
      <c r="C10433" t="s">
        <v>37</v>
      </c>
      <c r="D10433" t="s">
        <v>373</v>
      </c>
      <c r="E10433">
        <v>617150</v>
      </c>
      <c r="F10433" t="s">
        <v>24196</v>
      </c>
      <c r="G10433" s="7">
        <v>432.38</v>
      </c>
    </row>
    <row r="10434" spans="1:7" x14ac:dyDescent="0.3">
      <c r="A10434" s="310">
        <v>3022055</v>
      </c>
      <c r="B10434" t="s">
        <v>24247</v>
      </c>
      <c r="C10434" t="s">
        <v>37</v>
      </c>
      <c r="D10434" t="s">
        <v>371</v>
      </c>
      <c r="E10434">
        <v>615100</v>
      </c>
      <c r="F10434" t="s">
        <v>24196</v>
      </c>
      <c r="G10434" s="7">
        <v>21.7</v>
      </c>
    </row>
    <row r="10435" spans="1:7" x14ac:dyDescent="0.3">
      <c r="A10435" s="310">
        <v>3022055</v>
      </c>
      <c r="B10435" t="s">
        <v>24247</v>
      </c>
      <c r="C10435" t="s">
        <v>37</v>
      </c>
      <c r="D10435" t="s">
        <v>371</v>
      </c>
      <c r="E10435">
        <v>615100</v>
      </c>
      <c r="F10435" t="s">
        <v>24196</v>
      </c>
      <c r="G10435" s="7">
        <v>2426.6</v>
      </c>
    </row>
    <row r="10436" spans="1:7" x14ac:dyDescent="0.3">
      <c r="A10436" s="310">
        <v>3022055</v>
      </c>
      <c r="B10436" t="s">
        <v>24247</v>
      </c>
      <c r="C10436" t="s">
        <v>37</v>
      </c>
      <c r="D10436" t="s">
        <v>373</v>
      </c>
      <c r="E10436">
        <v>616160</v>
      </c>
      <c r="F10436" t="s">
        <v>24196</v>
      </c>
      <c r="G10436" s="7">
        <v>255.37</v>
      </c>
    </row>
    <row r="10437" spans="1:7" x14ac:dyDescent="0.3">
      <c r="A10437" s="310">
        <v>3022055</v>
      </c>
      <c r="B10437" t="s">
        <v>24247</v>
      </c>
      <c r="C10437" t="s">
        <v>37</v>
      </c>
      <c r="D10437" t="s">
        <v>377</v>
      </c>
      <c r="E10437">
        <v>611110</v>
      </c>
      <c r="F10437" t="s">
        <v>24196</v>
      </c>
      <c r="G10437" s="7">
        <v>1.17</v>
      </c>
    </row>
    <row r="10438" spans="1:7" x14ac:dyDescent="0.3">
      <c r="A10438" s="310">
        <v>3022055</v>
      </c>
      <c r="B10438" t="s">
        <v>24247</v>
      </c>
      <c r="C10438" t="s">
        <v>37</v>
      </c>
      <c r="D10438" t="s">
        <v>371</v>
      </c>
      <c r="E10438">
        <v>615100</v>
      </c>
      <c r="F10438" t="s">
        <v>24196</v>
      </c>
      <c r="G10438" s="7">
        <v>226.07</v>
      </c>
    </row>
    <row r="10439" spans="1:7" x14ac:dyDescent="0.3">
      <c r="A10439" s="310">
        <v>3022055</v>
      </c>
      <c r="B10439" t="s">
        <v>24247</v>
      </c>
      <c r="C10439" t="s">
        <v>37</v>
      </c>
      <c r="D10439" t="s">
        <v>371</v>
      </c>
      <c r="E10439">
        <v>615100</v>
      </c>
      <c r="F10439" t="s">
        <v>24196</v>
      </c>
      <c r="G10439" s="7">
        <v>18.489999999999998</v>
      </c>
    </row>
    <row r="10440" spans="1:7" x14ac:dyDescent="0.3">
      <c r="A10440" s="310">
        <v>3022055</v>
      </c>
      <c r="B10440" t="s">
        <v>24247</v>
      </c>
      <c r="C10440" t="s">
        <v>37</v>
      </c>
      <c r="D10440" t="s">
        <v>373</v>
      </c>
      <c r="E10440">
        <v>615130</v>
      </c>
      <c r="F10440" t="s">
        <v>24196</v>
      </c>
      <c r="G10440" s="7">
        <v>2521.67</v>
      </c>
    </row>
    <row r="10441" spans="1:7" x14ac:dyDescent="0.3">
      <c r="A10441" s="310">
        <v>3022055</v>
      </c>
      <c r="B10441" t="s">
        <v>24247</v>
      </c>
      <c r="C10441" t="s">
        <v>37</v>
      </c>
      <c r="D10441" t="s">
        <v>373</v>
      </c>
      <c r="E10441">
        <v>616160</v>
      </c>
      <c r="F10441" t="s">
        <v>24196</v>
      </c>
      <c r="G10441" s="7">
        <v>341.04</v>
      </c>
    </row>
    <row r="10442" spans="1:7" x14ac:dyDescent="0.3">
      <c r="A10442" s="310">
        <v>3022055</v>
      </c>
      <c r="B10442" t="s">
        <v>24247</v>
      </c>
      <c r="C10442" t="s">
        <v>37</v>
      </c>
      <c r="D10442" t="s">
        <v>375</v>
      </c>
      <c r="E10442">
        <v>615140</v>
      </c>
      <c r="F10442" t="s">
        <v>24196</v>
      </c>
      <c r="G10442" s="7">
        <v>11.39</v>
      </c>
    </row>
    <row r="10443" spans="1:7" x14ac:dyDescent="0.3">
      <c r="A10443" s="310">
        <v>3022055</v>
      </c>
      <c r="B10443" t="s">
        <v>24247</v>
      </c>
      <c r="C10443" t="s">
        <v>37</v>
      </c>
      <c r="D10443" t="s">
        <v>373</v>
      </c>
      <c r="E10443">
        <v>617150</v>
      </c>
      <c r="F10443" t="s">
        <v>24196</v>
      </c>
      <c r="G10443" s="7">
        <v>87.12</v>
      </c>
    </row>
    <row r="10444" spans="1:7" x14ac:dyDescent="0.3">
      <c r="A10444" s="310">
        <v>3022055</v>
      </c>
      <c r="B10444" t="s">
        <v>24247</v>
      </c>
      <c r="C10444" t="s">
        <v>37</v>
      </c>
      <c r="D10444" t="s">
        <v>373</v>
      </c>
      <c r="E10444">
        <v>616160</v>
      </c>
      <c r="F10444" t="s">
        <v>24196</v>
      </c>
      <c r="G10444" s="7">
        <v>365.52</v>
      </c>
    </row>
    <row r="10445" spans="1:7" x14ac:dyDescent="0.3">
      <c r="A10445" s="310">
        <v>3022055</v>
      </c>
      <c r="B10445" t="s">
        <v>24247</v>
      </c>
      <c r="C10445" t="s">
        <v>37</v>
      </c>
      <c r="D10445" t="s">
        <v>373</v>
      </c>
      <c r="E10445">
        <v>615130</v>
      </c>
      <c r="F10445" t="s">
        <v>24196</v>
      </c>
      <c r="G10445" s="7">
        <v>2656.75</v>
      </c>
    </row>
    <row r="10446" spans="1:7" x14ac:dyDescent="0.3">
      <c r="A10446" s="310">
        <v>3022055</v>
      </c>
      <c r="B10446" t="s">
        <v>24247</v>
      </c>
      <c r="C10446" t="s">
        <v>37</v>
      </c>
      <c r="D10446" t="s">
        <v>371</v>
      </c>
      <c r="E10446">
        <v>616100</v>
      </c>
      <c r="F10446" t="s">
        <v>24196</v>
      </c>
      <c r="G10446" s="7">
        <v>180.11</v>
      </c>
    </row>
    <row r="10447" spans="1:7" x14ac:dyDescent="0.3">
      <c r="A10447" s="310">
        <v>3022055</v>
      </c>
      <c r="B10447" t="s">
        <v>24247</v>
      </c>
      <c r="C10447" t="s">
        <v>37</v>
      </c>
      <c r="D10447" t="s">
        <v>377</v>
      </c>
      <c r="E10447">
        <v>611110</v>
      </c>
      <c r="F10447" t="s">
        <v>24196</v>
      </c>
      <c r="G10447" s="7">
        <v>430.43</v>
      </c>
    </row>
    <row r="10448" spans="1:7" x14ac:dyDescent="0.3">
      <c r="A10448" s="310">
        <v>3022055</v>
      </c>
      <c r="B10448" t="s">
        <v>24247</v>
      </c>
      <c r="C10448" t="s">
        <v>37</v>
      </c>
      <c r="D10448" t="s">
        <v>371</v>
      </c>
      <c r="E10448">
        <v>615100</v>
      </c>
      <c r="F10448" t="s">
        <v>24196</v>
      </c>
      <c r="G10448" s="7">
        <v>282.58</v>
      </c>
    </row>
    <row r="10449" spans="1:7" x14ac:dyDescent="0.3">
      <c r="A10449" s="310">
        <v>3022055</v>
      </c>
      <c r="B10449" t="s">
        <v>24247</v>
      </c>
      <c r="C10449" t="s">
        <v>37</v>
      </c>
      <c r="D10449" t="s">
        <v>373</v>
      </c>
      <c r="E10449">
        <v>615130</v>
      </c>
      <c r="F10449" t="s">
        <v>24196</v>
      </c>
      <c r="G10449" s="7">
        <v>1189.07</v>
      </c>
    </row>
    <row r="10450" spans="1:7" x14ac:dyDescent="0.3">
      <c r="A10450" s="310">
        <v>3022055</v>
      </c>
      <c r="B10450" t="s">
        <v>24247</v>
      </c>
      <c r="C10450" t="s">
        <v>37</v>
      </c>
      <c r="D10450" t="s">
        <v>377</v>
      </c>
      <c r="E10450">
        <v>611120</v>
      </c>
      <c r="F10450" t="s">
        <v>24196</v>
      </c>
      <c r="G10450" s="7">
        <v>48.53</v>
      </c>
    </row>
    <row r="10451" spans="1:7" x14ac:dyDescent="0.3">
      <c r="A10451" s="310">
        <v>3022055</v>
      </c>
      <c r="B10451" t="s">
        <v>24247</v>
      </c>
      <c r="C10451" t="s">
        <v>37</v>
      </c>
      <c r="D10451" t="s">
        <v>377</v>
      </c>
      <c r="E10451">
        <v>611130</v>
      </c>
      <c r="F10451" t="s">
        <v>24196</v>
      </c>
      <c r="G10451" s="7">
        <v>58.54</v>
      </c>
    </row>
    <row r="10452" spans="1:7" x14ac:dyDescent="0.3">
      <c r="A10452" s="310">
        <v>3022055</v>
      </c>
      <c r="B10452" t="s">
        <v>24247</v>
      </c>
      <c r="C10452" t="s">
        <v>37</v>
      </c>
      <c r="D10452" t="s">
        <v>377</v>
      </c>
      <c r="E10452">
        <v>611110</v>
      </c>
      <c r="F10452" t="s">
        <v>24196</v>
      </c>
      <c r="G10452" s="7">
        <v>27.66</v>
      </c>
    </row>
    <row r="10453" spans="1:7" x14ac:dyDescent="0.3">
      <c r="A10453" s="310">
        <v>3022055</v>
      </c>
      <c r="B10453" t="s">
        <v>24247</v>
      </c>
      <c r="C10453" t="s">
        <v>37</v>
      </c>
      <c r="D10453" t="s">
        <v>373</v>
      </c>
      <c r="E10453">
        <v>616160</v>
      </c>
      <c r="F10453" t="s">
        <v>24196</v>
      </c>
      <c r="G10453" s="7">
        <v>115.81</v>
      </c>
    </row>
    <row r="10454" spans="1:7" x14ac:dyDescent="0.3">
      <c r="A10454" s="310">
        <v>3022055</v>
      </c>
      <c r="B10454" t="s">
        <v>24247</v>
      </c>
      <c r="C10454" t="s">
        <v>37</v>
      </c>
      <c r="D10454" t="s">
        <v>371</v>
      </c>
      <c r="E10454">
        <v>617100</v>
      </c>
      <c r="F10454" t="s">
        <v>24196</v>
      </c>
      <c r="G10454" s="7">
        <v>959.57</v>
      </c>
    </row>
    <row r="10455" spans="1:7" x14ac:dyDescent="0.3">
      <c r="A10455" s="310">
        <v>3022055</v>
      </c>
      <c r="B10455" t="s">
        <v>24247</v>
      </c>
      <c r="C10455" t="s">
        <v>37</v>
      </c>
      <c r="D10455" t="s">
        <v>373</v>
      </c>
      <c r="E10455">
        <v>617150</v>
      </c>
      <c r="F10455" t="s">
        <v>24196</v>
      </c>
      <c r="G10455" s="7">
        <v>180.7</v>
      </c>
    </row>
    <row r="10456" spans="1:7" x14ac:dyDescent="0.3">
      <c r="A10456" s="310">
        <v>3022055</v>
      </c>
      <c r="B10456" t="s">
        <v>24247</v>
      </c>
      <c r="C10456" t="s">
        <v>37</v>
      </c>
      <c r="D10456" t="s">
        <v>371</v>
      </c>
      <c r="E10456">
        <v>615100</v>
      </c>
      <c r="F10456" t="s">
        <v>24196</v>
      </c>
      <c r="G10456" s="7">
        <v>8.09</v>
      </c>
    </row>
    <row r="10457" spans="1:7" x14ac:dyDescent="0.3">
      <c r="A10457" s="310">
        <v>3022055</v>
      </c>
      <c r="B10457" t="s">
        <v>24247</v>
      </c>
      <c r="C10457" t="s">
        <v>37</v>
      </c>
      <c r="D10457" t="s">
        <v>373</v>
      </c>
      <c r="E10457">
        <v>616160</v>
      </c>
      <c r="F10457" t="s">
        <v>24196</v>
      </c>
      <c r="G10457" s="7">
        <v>70.31</v>
      </c>
    </row>
    <row r="10458" spans="1:7" x14ac:dyDescent="0.3">
      <c r="A10458" s="310">
        <v>3022055</v>
      </c>
      <c r="B10458" t="s">
        <v>24247</v>
      </c>
      <c r="C10458" t="s">
        <v>37</v>
      </c>
      <c r="D10458" t="s">
        <v>373</v>
      </c>
      <c r="E10458">
        <v>615130</v>
      </c>
      <c r="F10458" t="s">
        <v>24196</v>
      </c>
      <c r="G10458" s="7">
        <v>13.28</v>
      </c>
    </row>
    <row r="10459" spans="1:7" x14ac:dyDescent="0.3">
      <c r="A10459" s="310">
        <v>3022055</v>
      </c>
      <c r="B10459" t="s">
        <v>24247</v>
      </c>
      <c r="C10459" t="s">
        <v>37</v>
      </c>
      <c r="D10459" t="s">
        <v>373</v>
      </c>
      <c r="E10459">
        <v>616160</v>
      </c>
      <c r="F10459" t="s">
        <v>24196</v>
      </c>
      <c r="G10459" s="7">
        <v>286.57</v>
      </c>
    </row>
    <row r="10460" spans="1:7" x14ac:dyDescent="0.3">
      <c r="A10460" s="310">
        <v>3022055</v>
      </c>
      <c r="B10460" t="s">
        <v>24247</v>
      </c>
      <c r="C10460" t="s">
        <v>37</v>
      </c>
      <c r="D10460" t="s">
        <v>371</v>
      </c>
      <c r="E10460">
        <v>616100</v>
      </c>
      <c r="F10460" t="s">
        <v>24196</v>
      </c>
      <c r="G10460" s="7">
        <v>563.14</v>
      </c>
    </row>
    <row r="10461" spans="1:7" x14ac:dyDescent="0.3">
      <c r="A10461" s="310">
        <v>3022055</v>
      </c>
      <c r="B10461" t="s">
        <v>24247</v>
      </c>
      <c r="C10461" t="s">
        <v>37</v>
      </c>
      <c r="D10461" t="s">
        <v>377</v>
      </c>
      <c r="E10461">
        <v>611130</v>
      </c>
      <c r="F10461" t="s">
        <v>24196</v>
      </c>
      <c r="G10461" s="7">
        <v>5.64</v>
      </c>
    </row>
    <row r="10462" spans="1:7" x14ac:dyDescent="0.3">
      <c r="A10462" s="310">
        <v>3022055</v>
      </c>
      <c r="B10462" t="s">
        <v>24247</v>
      </c>
      <c r="C10462" t="s">
        <v>37</v>
      </c>
      <c r="D10462" t="s">
        <v>373</v>
      </c>
      <c r="E10462">
        <v>615130</v>
      </c>
      <c r="F10462" t="s">
        <v>24196</v>
      </c>
      <c r="G10462" s="7">
        <v>2135.3000000000002</v>
      </c>
    </row>
    <row r="10463" spans="1:7" x14ac:dyDescent="0.3">
      <c r="A10463" s="310">
        <v>3022055</v>
      </c>
      <c r="B10463" t="s">
        <v>24247</v>
      </c>
      <c r="C10463" t="s">
        <v>37</v>
      </c>
      <c r="D10463" t="s">
        <v>373</v>
      </c>
      <c r="E10463">
        <v>615130</v>
      </c>
      <c r="F10463" t="s">
        <v>24196</v>
      </c>
      <c r="G10463" s="7">
        <v>2089.1999999999998</v>
      </c>
    </row>
    <row r="10464" spans="1:7" x14ac:dyDescent="0.3">
      <c r="A10464" s="310">
        <v>3022055</v>
      </c>
      <c r="B10464" t="s">
        <v>24247</v>
      </c>
      <c r="C10464" t="s">
        <v>37</v>
      </c>
      <c r="D10464" t="s">
        <v>374</v>
      </c>
      <c r="E10464">
        <v>616120</v>
      </c>
      <c r="F10464" t="s">
        <v>24196</v>
      </c>
      <c r="G10464" s="7">
        <v>429.78</v>
      </c>
    </row>
    <row r="10465" spans="1:7" x14ac:dyDescent="0.3">
      <c r="A10465" s="310">
        <v>3022055</v>
      </c>
      <c r="B10465" t="s">
        <v>24247</v>
      </c>
      <c r="C10465" t="s">
        <v>37</v>
      </c>
      <c r="D10465" t="s">
        <v>373</v>
      </c>
      <c r="E10465">
        <v>615130</v>
      </c>
      <c r="F10465" t="s">
        <v>24196</v>
      </c>
      <c r="G10465" s="7">
        <v>2853.78</v>
      </c>
    </row>
    <row r="10466" spans="1:7" x14ac:dyDescent="0.3">
      <c r="A10466" s="310">
        <v>3022055</v>
      </c>
      <c r="B10466" t="s">
        <v>24247</v>
      </c>
      <c r="C10466" t="s">
        <v>37</v>
      </c>
      <c r="D10466" t="s">
        <v>377</v>
      </c>
      <c r="E10466">
        <v>611110</v>
      </c>
      <c r="F10466" t="s">
        <v>24196</v>
      </c>
      <c r="G10466" s="7">
        <v>13.82</v>
      </c>
    </row>
    <row r="10467" spans="1:7" x14ac:dyDescent="0.3">
      <c r="A10467" s="310">
        <v>3022055</v>
      </c>
      <c r="B10467" t="s">
        <v>24247</v>
      </c>
      <c r="C10467" t="s">
        <v>37</v>
      </c>
      <c r="D10467" t="s">
        <v>377</v>
      </c>
      <c r="E10467">
        <v>611120</v>
      </c>
      <c r="F10467" t="s">
        <v>24196</v>
      </c>
      <c r="G10467" s="7">
        <v>38.89</v>
      </c>
    </row>
    <row r="10468" spans="1:7" x14ac:dyDescent="0.3">
      <c r="A10468" s="310">
        <v>3022055</v>
      </c>
      <c r="B10468" t="s">
        <v>24247</v>
      </c>
      <c r="C10468" t="s">
        <v>37</v>
      </c>
      <c r="D10468" t="s">
        <v>377</v>
      </c>
      <c r="E10468">
        <v>611110</v>
      </c>
      <c r="F10468" t="s">
        <v>24196</v>
      </c>
      <c r="G10468" s="7">
        <v>3.78</v>
      </c>
    </row>
    <row r="10469" spans="1:7" x14ac:dyDescent="0.3">
      <c r="A10469" s="310">
        <v>3022055</v>
      </c>
      <c r="B10469" t="s">
        <v>24247</v>
      </c>
      <c r="C10469" t="s">
        <v>37</v>
      </c>
      <c r="D10469" t="s">
        <v>371</v>
      </c>
      <c r="E10469">
        <v>617100</v>
      </c>
      <c r="F10469" t="s">
        <v>24196</v>
      </c>
      <c r="G10469" s="7">
        <v>1581.03</v>
      </c>
    </row>
    <row r="10470" spans="1:7" x14ac:dyDescent="0.3">
      <c r="A10470" s="310">
        <v>3022055</v>
      </c>
      <c r="B10470" t="s">
        <v>24247</v>
      </c>
      <c r="C10470" t="s">
        <v>37</v>
      </c>
      <c r="D10470" t="s">
        <v>377</v>
      </c>
      <c r="E10470">
        <v>611110</v>
      </c>
      <c r="F10470" t="s">
        <v>24196</v>
      </c>
      <c r="G10470" s="7">
        <v>20.74</v>
      </c>
    </row>
    <row r="10471" spans="1:7" x14ac:dyDescent="0.3">
      <c r="A10471" s="310">
        <v>3022055</v>
      </c>
      <c r="B10471" t="s">
        <v>24247</v>
      </c>
      <c r="C10471" t="s">
        <v>37</v>
      </c>
      <c r="D10471" t="s">
        <v>371</v>
      </c>
      <c r="E10471">
        <v>617100</v>
      </c>
      <c r="F10471" t="s">
        <v>24196</v>
      </c>
      <c r="G10471" s="7">
        <v>1159.9100000000001</v>
      </c>
    </row>
    <row r="10472" spans="1:7" x14ac:dyDescent="0.3">
      <c r="A10472" s="310">
        <v>3022055</v>
      </c>
      <c r="B10472" t="s">
        <v>24247</v>
      </c>
      <c r="C10472" t="s">
        <v>37</v>
      </c>
      <c r="D10472" t="s">
        <v>375</v>
      </c>
      <c r="E10472">
        <v>615140</v>
      </c>
      <c r="F10472" t="s">
        <v>24196</v>
      </c>
      <c r="G10472" s="7">
        <v>252.88</v>
      </c>
    </row>
    <row r="10473" spans="1:7" x14ac:dyDescent="0.3">
      <c r="A10473" s="310">
        <v>3022055</v>
      </c>
      <c r="B10473" t="s">
        <v>24247</v>
      </c>
      <c r="C10473" t="s">
        <v>37</v>
      </c>
      <c r="D10473" t="s">
        <v>377</v>
      </c>
      <c r="E10473">
        <v>611120</v>
      </c>
      <c r="F10473" t="s">
        <v>24196</v>
      </c>
      <c r="G10473" s="7">
        <v>27.68</v>
      </c>
    </row>
    <row r="10474" spans="1:7" x14ac:dyDescent="0.3">
      <c r="A10474" s="310">
        <v>3022055</v>
      </c>
      <c r="B10474" t="s">
        <v>24247</v>
      </c>
      <c r="C10474" t="s">
        <v>37</v>
      </c>
      <c r="D10474" t="s">
        <v>371</v>
      </c>
      <c r="E10474">
        <v>615100</v>
      </c>
      <c r="F10474" t="s">
        <v>24196</v>
      </c>
      <c r="G10474" s="7">
        <v>23.91</v>
      </c>
    </row>
    <row r="10475" spans="1:7" x14ac:dyDescent="0.3">
      <c r="A10475" s="310">
        <v>3022055</v>
      </c>
      <c r="B10475" t="s">
        <v>24247</v>
      </c>
      <c r="C10475" t="s">
        <v>37</v>
      </c>
      <c r="D10475" t="s">
        <v>371</v>
      </c>
      <c r="E10475">
        <v>615100</v>
      </c>
      <c r="F10475" t="s">
        <v>24196</v>
      </c>
      <c r="G10475" s="7">
        <v>20.22</v>
      </c>
    </row>
    <row r="10476" spans="1:7" x14ac:dyDescent="0.3">
      <c r="A10476" s="310">
        <v>3022055</v>
      </c>
      <c r="B10476" t="s">
        <v>24247</v>
      </c>
      <c r="C10476" t="s">
        <v>37</v>
      </c>
      <c r="D10476" t="s">
        <v>377</v>
      </c>
      <c r="E10476">
        <v>611110</v>
      </c>
      <c r="F10476" t="s">
        <v>24196</v>
      </c>
      <c r="G10476" s="7">
        <v>573.91</v>
      </c>
    </row>
    <row r="10477" spans="1:7" x14ac:dyDescent="0.3">
      <c r="A10477" s="310">
        <v>3022055</v>
      </c>
      <c r="B10477" t="s">
        <v>24247</v>
      </c>
      <c r="C10477" t="s">
        <v>37</v>
      </c>
      <c r="D10477" t="s">
        <v>373</v>
      </c>
      <c r="E10477">
        <v>615130</v>
      </c>
      <c r="F10477" t="s">
        <v>24196</v>
      </c>
      <c r="G10477" s="7">
        <v>62.82</v>
      </c>
    </row>
    <row r="10478" spans="1:7" x14ac:dyDescent="0.3">
      <c r="A10478" s="310">
        <v>3022055</v>
      </c>
      <c r="B10478" t="s">
        <v>24247</v>
      </c>
      <c r="C10478" t="s">
        <v>37</v>
      </c>
      <c r="D10478" t="s">
        <v>371</v>
      </c>
      <c r="E10478">
        <v>617100</v>
      </c>
      <c r="F10478" t="s">
        <v>24196</v>
      </c>
      <c r="G10478" s="7">
        <v>1371.5</v>
      </c>
    </row>
    <row r="10479" spans="1:7" x14ac:dyDescent="0.3">
      <c r="A10479" s="310">
        <v>3022055</v>
      </c>
      <c r="B10479" t="s">
        <v>24247</v>
      </c>
      <c r="C10479" t="s">
        <v>37</v>
      </c>
      <c r="D10479" t="s">
        <v>377</v>
      </c>
      <c r="E10479">
        <v>611110</v>
      </c>
      <c r="F10479" t="s">
        <v>24196</v>
      </c>
      <c r="G10479" s="7">
        <v>3.01</v>
      </c>
    </row>
    <row r="10480" spans="1:7" x14ac:dyDescent="0.3">
      <c r="A10480" s="310">
        <v>3022055</v>
      </c>
      <c r="B10480" t="s">
        <v>24247</v>
      </c>
      <c r="C10480" t="s">
        <v>37</v>
      </c>
      <c r="D10480" t="s">
        <v>377</v>
      </c>
      <c r="E10480">
        <v>611110</v>
      </c>
      <c r="F10480" t="s">
        <v>24196</v>
      </c>
      <c r="G10480" s="7">
        <v>231.17</v>
      </c>
    </row>
    <row r="10481" spans="1:7" x14ac:dyDescent="0.3">
      <c r="A10481" s="310">
        <v>3022055</v>
      </c>
      <c r="B10481" t="s">
        <v>24247</v>
      </c>
      <c r="C10481" t="s">
        <v>37</v>
      </c>
      <c r="D10481" t="s">
        <v>371</v>
      </c>
      <c r="E10481">
        <v>616100</v>
      </c>
      <c r="F10481" t="s">
        <v>24196</v>
      </c>
      <c r="G10481" s="7">
        <v>544.1</v>
      </c>
    </row>
    <row r="10482" spans="1:7" x14ac:dyDescent="0.3">
      <c r="A10482" s="310">
        <v>3022055</v>
      </c>
      <c r="B10482" t="s">
        <v>24247</v>
      </c>
      <c r="C10482" t="s">
        <v>37</v>
      </c>
      <c r="D10482" t="s">
        <v>371</v>
      </c>
      <c r="E10482">
        <v>615100</v>
      </c>
      <c r="F10482" t="s">
        <v>24196</v>
      </c>
      <c r="G10482" s="7">
        <v>27.56</v>
      </c>
    </row>
    <row r="10483" spans="1:7" x14ac:dyDescent="0.3">
      <c r="A10483" s="310">
        <v>3022055</v>
      </c>
      <c r="B10483" t="s">
        <v>24247</v>
      </c>
      <c r="C10483" t="s">
        <v>37</v>
      </c>
      <c r="D10483" t="s">
        <v>371</v>
      </c>
      <c r="E10483">
        <v>615100</v>
      </c>
      <c r="F10483" t="s">
        <v>24196</v>
      </c>
      <c r="G10483" s="7">
        <v>4339</v>
      </c>
    </row>
    <row r="10484" spans="1:7" x14ac:dyDescent="0.3">
      <c r="A10484" s="310">
        <v>3022055</v>
      </c>
      <c r="B10484" t="s">
        <v>24247</v>
      </c>
      <c r="C10484" t="s">
        <v>37</v>
      </c>
      <c r="D10484" t="s">
        <v>373</v>
      </c>
      <c r="E10484">
        <v>615130</v>
      </c>
      <c r="F10484" t="s">
        <v>24196</v>
      </c>
      <c r="G10484" s="7">
        <v>10.76</v>
      </c>
    </row>
    <row r="10485" spans="1:7" x14ac:dyDescent="0.3">
      <c r="A10485" s="310">
        <v>3022055</v>
      </c>
      <c r="B10485" t="s">
        <v>24247</v>
      </c>
      <c r="C10485" t="s">
        <v>37</v>
      </c>
      <c r="D10485" t="s">
        <v>371</v>
      </c>
      <c r="E10485">
        <v>615100</v>
      </c>
      <c r="F10485" t="s">
        <v>24196</v>
      </c>
      <c r="G10485" s="7">
        <v>18.75</v>
      </c>
    </row>
    <row r="10486" spans="1:7" x14ac:dyDescent="0.3">
      <c r="A10486" s="310">
        <v>3022055</v>
      </c>
      <c r="B10486" t="s">
        <v>24247</v>
      </c>
      <c r="C10486" t="s">
        <v>37</v>
      </c>
      <c r="D10486" t="s">
        <v>371</v>
      </c>
      <c r="E10486">
        <v>616100</v>
      </c>
      <c r="F10486" t="s">
        <v>24196</v>
      </c>
      <c r="G10486" s="7">
        <v>301.44</v>
      </c>
    </row>
    <row r="10487" spans="1:7" x14ac:dyDescent="0.3">
      <c r="A10487" s="310">
        <v>3022055</v>
      </c>
      <c r="B10487" t="s">
        <v>24247</v>
      </c>
      <c r="C10487" t="s">
        <v>37</v>
      </c>
      <c r="D10487" t="s">
        <v>373</v>
      </c>
      <c r="E10487">
        <v>617150</v>
      </c>
      <c r="F10487" t="s">
        <v>24196</v>
      </c>
      <c r="G10487" s="7">
        <v>258.14</v>
      </c>
    </row>
    <row r="10488" spans="1:7" x14ac:dyDescent="0.3">
      <c r="A10488" s="310">
        <v>3022055</v>
      </c>
      <c r="B10488" t="s">
        <v>24247</v>
      </c>
      <c r="C10488" t="s">
        <v>37</v>
      </c>
      <c r="D10488" t="s">
        <v>375</v>
      </c>
      <c r="E10488">
        <v>615140</v>
      </c>
      <c r="F10488" t="s">
        <v>24196</v>
      </c>
      <c r="G10488" s="7">
        <v>-7.78</v>
      </c>
    </row>
    <row r="10489" spans="1:7" x14ac:dyDescent="0.3">
      <c r="A10489" s="310">
        <v>3022055</v>
      </c>
      <c r="B10489" t="s">
        <v>24247</v>
      </c>
      <c r="C10489" t="s">
        <v>37</v>
      </c>
      <c r="D10489" t="s">
        <v>377</v>
      </c>
      <c r="E10489">
        <v>611130</v>
      </c>
      <c r="F10489" t="s">
        <v>24196</v>
      </c>
      <c r="G10489" s="7">
        <v>117.08</v>
      </c>
    </row>
    <row r="10490" spans="1:7" x14ac:dyDescent="0.3">
      <c r="A10490" s="310">
        <v>3022055</v>
      </c>
      <c r="B10490" t="s">
        <v>24247</v>
      </c>
      <c r="C10490" t="s">
        <v>37</v>
      </c>
      <c r="D10490" t="s">
        <v>371</v>
      </c>
      <c r="E10490">
        <v>616100</v>
      </c>
      <c r="F10490" t="s">
        <v>24196</v>
      </c>
      <c r="G10490" s="7">
        <v>654.76</v>
      </c>
    </row>
    <row r="10491" spans="1:7" x14ac:dyDescent="0.3">
      <c r="A10491" s="310">
        <v>3022055</v>
      </c>
      <c r="B10491" t="s">
        <v>24247</v>
      </c>
      <c r="C10491" t="s">
        <v>37</v>
      </c>
      <c r="D10491" t="s">
        <v>377</v>
      </c>
      <c r="E10491">
        <v>611110</v>
      </c>
      <c r="F10491" t="s">
        <v>24196</v>
      </c>
      <c r="G10491" s="7">
        <v>573.91</v>
      </c>
    </row>
    <row r="10492" spans="1:7" x14ac:dyDescent="0.3">
      <c r="A10492" s="310">
        <v>3022055</v>
      </c>
      <c r="B10492" t="s">
        <v>24247</v>
      </c>
      <c r="C10492" t="s">
        <v>37</v>
      </c>
      <c r="D10492" t="s">
        <v>373</v>
      </c>
      <c r="E10492">
        <v>615130</v>
      </c>
      <c r="F10492" t="s">
        <v>24196</v>
      </c>
      <c r="G10492" s="7">
        <v>90.08</v>
      </c>
    </row>
    <row r="10493" spans="1:7" x14ac:dyDescent="0.3">
      <c r="A10493" s="310">
        <v>3022055</v>
      </c>
      <c r="B10493" t="s">
        <v>24247</v>
      </c>
      <c r="C10493" t="s">
        <v>37</v>
      </c>
      <c r="D10493" t="s">
        <v>377</v>
      </c>
      <c r="E10493">
        <v>611130</v>
      </c>
      <c r="F10493" t="s">
        <v>24196</v>
      </c>
      <c r="G10493" s="7">
        <v>117.08</v>
      </c>
    </row>
    <row r="10494" spans="1:7" x14ac:dyDescent="0.3">
      <c r="A10494" s="310">
        <v>3022055</v>
      </c>
      <c r="B10494" t="s">
        <v>24247</v>
      </c>
      <c r="C10494" t="s">
        <v>37</v>
      </c>
      <c r="D10494" t="s">
        <v>377</v>
      </c>
      <c r="E10494">
        <v>611110</v>
      </c>
      <c r="F10494" t="s">
        <v>24196</v>
      </c>
      <c r="G10494" s="7">
        <v>28.71</v>
      </c>
    </row>
    <row r="10495" spans="1:7" x14ac:dyDescent="0.3">
      <c r="A10495" s="310">
        <v>3022055</v>
      </c>
      <c r="B10495" t="s">
        <v>24247</v>
      </c>
      <c r="C10495" t="s">
        <v>37</v>
      </c>
      <c r="D10495" t="s">
        <v>373</v>
      </c>
      <c r="E10495">
        <v>615130</v>
      </c>
      <c r="F10495" t="s">
        <v>24196</v>
      </c>
      <c r="G10495" s="7">
        <v>2119.4899999999998</v>
      </c>
    </row>
    <row r="10496" spans="1:7" x14ac:dyDescent="0.3">
      <c r="A10496" s="310">
        <v>3022055</v>
      </c>
      <c r="B10496" t="s">
        <v>24247</v>
      </c>
      <c r="C10496" t="s">
        <v>37</v>
      </c>
      <c r="D10496" t="s">
        <v>373</v>
      </c>
      <c r="E10496">
        <v>615130</v>
      </c>
      <c r="F10496" t="s">
        <v>24196</v>
      </c>
      <c r="G10496" s="7">
        <v>2119.4899999999998</v>
      </c>
    </row>
    <row r="10497" spans="1:7" x14ac:dyDescent="0.3">
      <c r="A10497" s="310">
        <v>3022055</v>
      </c>
      <c r="B10497" t="s">
        <v>24247</v>
      </c>
      <c r="C10497" t="s">
        <v>37</v>
      </c>
      <c r="D10497" t="s">
        <v>373</v>
      </c>
      <c r="E10497">
        <v>616160</v>
      </c>
      <c r="F10497" t="s">
        <v>24196</v>
      </c>
      <c r="G10497" s="7">
        <v>260.25</v>
      </c>
    </row>
    <row r="10498" spans="1:7" x14ac:dyDescent="0.3">
      <c r="A10498" s="310">
        <v>3022055</v>
      </c>
      <c r="B10498" t="s">
        <v>24247</v>
      </c>
      <c r="C10498" t="s">
        <v>37</v>
      </c>
      <c r="D10498" t="s">
        <v>377</v>
      </c>
      <c r="E10498">
        <v>611130</v>
      </c>
      <c r="F10498" t="s">
        <v>24196</v>
      </c>
      <c r="G10498" s="7">
        <v>117.08</v>
      </c>
    </row>
    <row r="10499" spans="1:7" x14ac:dyDescent="0.3">
      <c r="A10499" s="310">
        <v>3022055</v>
      </c>
      <c r="B10499" t="s">
        <v>24247</v>
      </c>
      <c r="C10499" t="s">
        <v>37</v>
      </c>
      <c r="D10499" t="s">
        <v>377</v>
      </c>
      <c r="E10499">
        <v>611110</v>
      </c>
      <c r="F10499" t="s">
        <v>24196</v>
      </c>
      <c r="G10499" s="7">
        <v>286.95</v>
      </c>
    </row>
    <row r="10500" spans="1:7" x14ac:dyDescent="0.3">
      <c r="A10500" s="310">
        <v>3022055</v>
      </c>
      <c r="B10500" t="s">
        <v>24247</v>
      </c>
      <c r="C10500" t="s">
        <v>37</v>
      </c>
      <c r="D10500" t="s">
        <v>373</v>
      </c>
      <c r="E10500">
        <v>617150</v>
      </c>
      <c r="F10500" t="s">
        <v>24196</v>
      </c>
      <c r="G10500" s="7">
        <v>541.98</v>
      </c>
    </row>
    <row r="10501" spans="1:7" x14ac:dyDescent="0.3">
      <c r="A10501" s="310">
        <v>3022055</v>
      </c>
      <c r="B10501" t="s">
        <v>24247</v>
      </c>
      <c r="C10501" t="s">
        <v>37</v>
      </c>
      <c r="D10501" t="s">
        <v>373</v>
      </c>
      <c r="E10501">
        <v>615130</v>
      </c>
      <c r="F10501" t="s">
        <v>24196</v>
      </c>
      <c r="G10501" s="7">
        <v>10.6</v>
      </c>
    </row>
    <row r="10502" spans="1:7" x14ac:dyDescent="0.3">
      <c r="A10502" s="310">
        <v>3022055</v>
      </c>
      <c r="B10502" t="s">
        <v>24247</v>
      </c>
      <c r="C10502" t="s">
        <v>37</v>
      </c>
      <c r="D10502" t="s">
        <v>371</v>
      </c>
      <c r="E10502">
        <v>616100</v>
      </c>
      <c r="F10502" t="s">
        <v>24196</v>
      </c>
      <c r="G10502" s="7">
        <v>764.35</v>
      </c>
    </row>
    <row r="10503" spans="1:7" x14ac:dyDescent="0.3">
      <c r="A10503" s="310">
        <v>3022055</v>
      </c>
      <c r="B10503" t="s">
        <v>24247</v>
      </c>
      <c r="C10503" t="s">
        <v>37</v>
      </c>
      <c r="D10503" t="s">
        <v>375</v>
      </c>
      <c r="E10503">
        <v>616130</v>
      </c>
      <c r="F10503" t="s">
        <v>24196</v>
      </c>
      <c r="G10503" s="7">
        <v>22.48</v>
      </c>
    </row>
    <row r="10504" spans="1:7" x14ac:dyDescent="0.3">
      <c r="A10504" s="310">
        <v>3022055</v>
      </c>
      <c r="B10504" t="s">
        <v>24247</v>
      </c>
      <c r="C10504" t="s">
        <v>37</v>
      </c>
      <c r="D10504" t="s">
        <v>371</v>
      </c>
      <c r="E10504">
        <v>617100</v>
      </c>
      <c r="F10504" t="s">
        <v>24196</v>
      </c>
      <c r="G10504" s="7">
        <v>1244.43</v>
      </c>
    </row>
    <row r="10505" spans="1:7" x14ac:dyDescent="0.3">
      <c r="A10505" s="310">
        <v>3022055</v>
      </c>
      <c r="B10505" t="s">
        <v>24247</v>
      </c>
      <c r="C10505" t="s">
        <v>37</v>
      </c>
      <c r="D10505" t="s">
        <v>377</v>
      </c>
      <c r="E10505">
        <v>611110</v>
      </c>
      <c r="F10505" t="s">
        <v>24196</v>
      </c>
      <c r="G10505" s="7">
        <v>2.12</v>
      </c>
    </row>
    <row r="10506" spans="1:7" x14ac:dyDescent="0.3">
      <c r="A10506" s="310">
        <v>3022055</v>
      </c>
      <c r="B10506" t="s">
        <v>24247</v>
      </c>
      <c r="C10506" t="s">
        <v>37</v>
      </c>
      <c r="D10506" t="s">
        <v>373</v>
      </c>
      <c r="E10506">
        <v>617150</v>
      </c>
      <c r="F10506" t="s">
        <v>24196</v>
      </c>
      <c r="G10506" s="7">
        <v>8.92</v>
      </c>
    </row>
    <row r="10507" spans="1:7" x14ac:dyDescent="0.3">
      <c r="A10507" s="310">
        <v>3022055</v>
      </c>
      <c r="B10507" t="s">
        <v>24247</v>
      </c>
      <c r="C10507" t="s">
        <v>37</v>
      </c>
      <c r="D10507" t="s">
        <v>373</v>
      </c>
      <c r="E10507">
        <v>617150</v>
      </c>
      <c r="F10507" t="s">
        <v>24196</v>
      </c>
      <c r="G10507" s="7">
        <v>12.82</v>
      </c>
    </row>
    <row r="10508" spans="1:7" x14ac:dyDescent="0.3">
      <c r="A10508" s="310">
        <v>3022055</v>
      </c>
      <c r="B10508" t="s">
        <v>24247</v>
      </c>
      <c r="C10508" t="s">
        <v>37</v>
      </c>
      <c r="D10508" t="s">
        <v>371</v>
      </c>
      <c r="E10508">
        <v>616100</v>
      </c>
      <c r="F10508" t="s">
        <v>24196</v>
      </c>
      <c r="G10508" s="7">
        <v>709.77</v>
      </c>
    </row>
    <row r="10509" spans="1:7" x14ac:dyDescent="0.3">
      <c r="A10509" s="310">
        <v>3022055</v>
      </c>
      <c r="B10509" t="s">
        <v>24247</v>
      </c>
      <c r="C10509" t="s">
        <v>37</v>
      </c>
      <c r="D10509" t="s">
        <v>375</v>
      </c>
      <c r="E10509">
        <v>615140</v>
      </c>
      <c r="F10509" t="s">
        <v>24196</v>
      </c>
      <c r="G10509" s="7">
        <v>2245.11</v>
      </c>
    </row>
    <row r="10510" spans="1:7" x14ac:dyDescent="0.3">
      <c r="A10510" s="310">
        <v>3022055</v>
      </c>
      <c r="B10510" t="s">
        <v>24247</v>
      </c>
      <c r="C10510" t="s">
        <v>37</v>
      </c>
      <c r="D10510" t="s">
        <v>371</v>
      </c>
      <c r="E10510">
        <v>615100</v>
      </c>
      <c r="F10510" t="s">
        <v>24196</v>
      </c>
      <c r="G10510" s="7">
        <v>16.73</v>
      </c>
    </row>
    <row r="10511" spans="1:7" x14ac:dyDescent="0.3">
      <c r="A10511" s="310">
        <v>3022055</v>
      </c>
      <c r="B10511" t="s">
        <v>24247</v>
      </c>
      <c r="C10511" t="s">
        <v>37</v>
      </c>
      <c r="D10511" t="s">
        <v>375</v>
      </c>
      <c r="E10511">
        <v>615140</v>
      </c>
      <c r="F10511" t="s">
        <v>24196</v>
      </c>
      <c r="G10511" s="7">
        <v>1.23</v>
      </c>
    </row>
    <row r="10512" spans="1:7" x14ac:dyDescent="0.3">
      <c r="A10512" s="310">
        <v>3022055</v>
      </c>
      <c r="B10512" t="s">
        <v>24247</v>
      </c>
      <c r="C10512" t="s">
        <v>37</v>
      </c>
      <c r="D10512" t="s">
        <v>371</v>
      </c>
      <c r="E10512">
        <v>615100</v>
      </c>
      <c r="F10512" t="s">
        <v>24196</v>
      </c>
      <c r="G10512" s="7">
        <v>5148.83</v>
      </c>
    </row>
    <row r="10513" spans="1:7" x14ac:dyDescent="0.3">
      <c r="A10513" s="310">
        <v>3022055</v>
      </c>
      <c r="B10513" t="s">
        <v>24247</v>
      </c>
      <c r="C10513" t="s">
        <v>37</v>
      </c>
      <c r="D10513" t="s">
        <v>371</v>
      </c>
      <c r="E10513">
        <v>617100</v>
      </c>
      <c r="F10513" t="s">
        <v>24196</v>
      </c>
      <c r="G10513" s="7">
        <v>1075.5</v>
      </c>
    </row>
    <row r="10514" spans="1:7" x14ac:dyDescent="0.3">
      <c r="A10514" s="310">
        <v>3022055</v>
      </c>
      <c r="B10514" t="s">
        <v>24247</v>
      </c>
      <c r="C10514" t="s">
        <v>37</v>
      </c>
      <c r="D10514" t="s">
        <v>371</v>
      </c>
      <c r="E10514">
        <v>617100</v>
      </c>
      <c r="F10514" t="s">
        <v>24196</v>
      </c>
      <c r="G10514" s="7">
        <v>695.95</v>
      </c>
    </row>
    <row r="10515" spans="1:7" x14ac:dyDescent="0.3">
      <c r="A10515" s="310">
        <v>3022055</v>
      </c>
      <c r="B10515" t="s">
        <v>24247</v>
      </c>
      <c r="C10515" t="s">
        <v>37</v>
      </c>
      <c r="D10515" t="s">
        <v>374</v>
      </c>
      <c r="E10515">
        <v>617120</v>
      </c>
      <c r="F10515" t="s">
        <v>24196</v>
      </c>
      <c r="G10515" s="7">
        <v>669.57</v>
      </c>
    </row>
    <row r="10516" spans="1:7" x14ac:dyDescent="0.3">
      <c r="A10516" s="310">
        <v>3022055</v>
      </c>
      <c r="B10516" t="s">
        <v>24247</v>
      </c>
      <c r="C10516" t="s">
        <v>37</v>
      </c>
      <c r="D10516" t="s">
        <v>377</v>
      </c>
      <c r="E10516">
        <v>611130</v>
      </c>
      <c r="F10516" t="s">
        <v>24196</v>
      </c>
      <c r="G10516" s="7">
        <v>5.86</v>
      </c>
    </row>
    <row r="10517" spans="1:7" x14ac:dyDescent="0.3">
      <c r="A10517" s="310">
        <v>3022055</v>
      </c>
      <c r="B10517" t="s">
        <v>24247</v>
      </c>
      <c r="C10517" t="s">
        <v>37</v>
      </c>
      <c r="D10517" t="s">
        <v>373</v>
      </c>
      <c r="E10517">
        <v>615130</v>
      </c>
      <c r="F10517" t="s">
        <v>24196</v>
      </c>
      <c r="G10517" s="7">
        <v>11.13</v>
      </c>
    </row>
    <row r="10518" spans="1:7" x14ac:dyDescent="0.3">
      <c r="A10518" s="310">
        <v>3022055</v>
      </c>
      <c r="B10518" t="s">
        <v>24247</v>
      </c>
      <c r="C10518" t="s">
        <v>37</v>
      </c>
      <c r="D10518" t="s">
        <v>377</v>
      </c>
      <c r="E10518">
        <v>611130</v>
      </c>
      <c r="F10518" t="s">
        <v>24196</v>
      </c>
      <c r="G10518" s="7">
        <v>47.16</v>
      </c>
    </row>
    <row r="10519" spans="1:7" x14ac:dyDescent="0.3">
      <c r="A10519" s="310">
        <v>3022055</v>
      </c>
      <c r="B10519" t="s">
        <v>24247</v>
      </c>
      <c r="C10519" t="s">
        <v>37</v>
      </c>
      <c r="D10519" t="s">
        <v>373</v>
      </c>
      <c r="E10519">
        <v>617150</v>
      </c>
      <c r="F10519" t="s">
        <v>24196</v>
      </c>
      <c r="G10519" s="7">
        <v>426.2</v>
      </c>
    </row>
    <row r="10520" spans="1:7" x14ac:dyDescent="0.3">
      <c r="A10520" s="310">
        <v>3022055</v>
      </c>
      <c r="B10520" t="s">
        <v>24247</v>
      </c>
      <c r="C10520" t="s">
        <v>37</v>
      </c>
      <c r="D10520" t="s">
        <v>373</v>
      </c>
      <c r="E10520">
        <v>616160</v>
      </c>
      <c r="F10520" t="s">
        <v>24196</v>
      </c>
      <c r="G10520" s="7">
        <v>271.26</v>
      </c>
    </row>
    <row r="10521" spans="1:7" x14ac:dyDescent="0.3">
      <c r="A10521" s="310">
        <v>3022055</v>
      </c>
      <c r="B10521" t="s">
        <v>24247</v>
      </c>
      <c r="C10521" t="s">
        <v>37</v>
      </c>
      <c r="D10521" t="s">
        <v>373</v>
      </c>
      <c r="E10521">
        <v>617150</v>
      </c>
      <c r="F10521" t="s">
        <v>24196</v>
      </c>
      <c r="G10521" s="7">
        <v>582.16999999999996</v>
      </c>
    </row>
    <row r="10522" spans="1:7" x14ac:dyDescent="0.3">
      <c r="A10522" s="310">
        <v>3022055</v>
      </c>
      <c r="B10522" t="s">
        <v>24247</v>
      </c>
      <c r="C10522" t="s">
        <v>37</v>
      </c>
      <c r="D10522" t="s">
        <v>377</v>
      </c>
      <c r="E10522">
        <v>611130</v>
      </c>
      <c r="F10522" t="s">
        <v>24196</v>
      </c>
      <c r="G10522" s="7">
        <v>117.08</v>
      </c>
    </row>
    <row r="10523" spans="1:7" x14ac:dyDescent="0.3">
      <c r="A10523" s="310">
        <v>3022055</v>
      </c>
      <c r="B10523" t="s">
        <v>24247</v>
      </c>
      <c r="C10523" t="s">
        <v>37</v>
      </c>
      <c r="D10523" t="s">
        <v>373</v>
      </c>
      <c r="E10523">
        <v>615130</v>
      </c>
      <c r="F10523" t="s">
        <v>24196</v>
      </c>
      <c r="G10523" s="7">
        <v>-33.11</v>
      </c>
    </row>
    <row r="10524" spans="1:7" x14ac:dyDescent="0.3">
      <c r="A10524" s="310">
        <v>3022055</v>
      </c>
      <c r="B10524" t="s">
        <v>24247</v>
      </c>
      <c r="C10524" t="s">
        <v>37</v>
      </c>
      <c r="D10524" t="s">
        <v>373</v>
      </c>
      <c r="E10524">
        <v>616160</v>
      </c>
      <c r="F10524" t="s">
        <v>24196</v>
      </c>
      <c r="G10524" s="7">
        <v>250.41</v>
      </c>
    </row>
    <row r="10525" spans="1:7" x14ac:dyDescent="0.3">
      <c r="A10525" s="310">
        <v>3022055</v>
      </c>
      <c r="B10525" t="s">
        <v>24247</v>
      </c>
      <c r="C10525" t="s">
        <v>37</v>
      </c>
      <c r="D10525" t="s">
        <v>377</v>
      </c>
      <c r="E10525">
        <v>611130</v>
      </c>
      <c r="F10525" t="s">
        <v>24196</v>
      </c>
      <c r="G10525" s="7">
        <v>2.82</v>
      </c>
    </row>
    <row r="10526" spans="1:7" x14ac:dyDescent="0.3">
      <c r="A10526" s="310">
        <v>3022055</v>
      </c>
      <c r="B10526" t="s">
        <v>24247</v>
      </c>
      <c r="C10526" t="s">
        <v>37</v>
      </c>
      <c r="D10526" t="s">
        <v>373</v>
      </c>
      <c r="E10526">
        <v>617150</v>
      </c>
      <c r="F10526" t="s">
        <v>24196</v>
      </c>
      <c r="G10526" s="7">
        <v>514.41999999999996</v>
      </c>
    </row>
    <row r="10527" spans="1:7" x14ac:dyDescent="0.3">
      <c r="A10527" s="310">
        <v>3022055</v>
      </c>
      <c r="B10527" t="s">
        <v>24247</v>
      </c>
      <c r="C10527" t="s">
        <v>37</v>
      </c>
      <c r="D10527" t="s">
        <v>371</v>
      </c>
      <c r="E10527">
        <v>615100</v>
      </c>
      <c r="F10527" t="s">
        <v>24196</v>
      </c>
      <c r="G10527" s="7">
        <v>4499.5</v>
      </c>
    </row>
    <row r="10528" spans="1:7" x14ac:dyDescent="0.3">
      <c r="A10528" s="310">
        <v>3022055</v>
      </c>
      <c r="B10528" t="s">
        <v>24247</v>
      </c>
      <c r="C10528" t="s">
        <v>37</v>
      </c>
      <c r="D10528" t="s">
        <v>375</v>
      </c>
      <c r="E10528">
        <v>616130</v>
      </c>
      <c r="F10528" t="s">
        <v>24196</v>
      </c>
      <c r="G10528" s="7">
        <v>279.06</v>
      </c>
    </row>
    <row r="10529" spans="1:7" x14ac:dyDescent="0.3">
      <c r="A10529" s="310">
        <v>3022055</v>
      </c>
      <c r="B10529" t="s">
        <v>24247</v>
      </c>
      <c r="C10529" t="s">
        <v>37</v>
      </c>
      <c r="D10529" t="s">
        <v>373</v>
      </c>
      <c r="E10529">
        <v>615130</v>
      </c>
      <c r="F10529" t="s">
        <v>24196</v>
      </c>
      <c r="G10529" s="7">
        <v>14.27</v>
      </c>
    </row>
    <row r="10530" spans="1:7" x14ac:dyDescent="0.3">
      <c r="A10530" s="310">
        <v>3022055</v>
      </c>
      <c r="B10530" t="s">
        <v>24247</v>
      </c>
      <c r="C10530" t="s">
        <v>37</v>
      </c>
      <c r="D10530" t="s">
        <v>373</v>
      </c>
      <c r="E10530">
        <v>617150</v>
      </c>
      <c r="F10530" t="s">
        <v>24196</v>
      </c>
      <c r="G10530" s="7">
        <v>474.8</v>
      </c>
    </row>
    <row r="10531" spans="1:7" x14ac:dyDescent="0.3">
      <c r="A10531" s="310">
        <v>3022055</v>
      </c>
      <c r="B10531" t="s">
        <v>24247</v>
      </c>
      <c r="C10531" t="s">
        <v>37</v>
      </c>
      <c r="D10531" t="s">
        <v>377</v>
      </c>
      <c r="E10531">
        <v>611110</v>
      </c>
      <c r="F10531" t="s">
        <v>24196</v>
      </c>
      <c r="G10531" s="7">
        <v>1.5</v>
      </c>
    </row>
    <row r="10532" spans="1:7" x14ac:dyDescent="0.3">
      <c r="A10532" s="310">
        <v>3022055</v>
      </c>
      <c r="B10532" t="s">
        <v>24247</v>
      </c>
      <c r="C10532" t="s">
        <v>37</v>
      </c>
      <c r="D10532" t="s">
        <v>373</v>
      </c>
      <c r="E10532">
        <v>616160</v>
      </c>
      <c r="F10532" t="s">
        <v>24196</v>
      </c>
      <c r="G10532" s="7">
        <v>255.37</v>
      </c>
    </row>
    <row r="10533" spans="1:7" x14ac:dyDescent="0.3">
      <c r="A10533" s="310">
        <v>3022055</v>
      </c>
      <c r="B10533" t="s">
        <v>24247</v>
      </c>
      <c r="C10533" t="s">
        <v>37</v>
      </c>
      <c r="D10533" t="s">
        <v>373</v>
      </c>
      <c r="E10533">
        <v>615130</v>
      </c>
      <c r="F10533" t="s">
        <v>24196</v>
      </c>
      <c r="G10533" s="7">
        <v>-28.97</v>
      </c>
    </row>
    <row r="10534" spans="1:7" x14ac:dyDescent="0.3">
      <c r="A10534" s="310">
        <v>3022055</v>
      </c>
      <c r="B10534" t="s">
        <v>24247</v>
      </c>
      <c r="C10534" t="s">
        <v>37</v>
      </c>
      <c r="D10534" t="s">
        <v>373</v>
      </c>
      <c r="E10534">
        <v>616160</v>
      </c>
      <c r="F10534" t="s">
        <v>24196</v>
      </c>
      <c r="G10534" s="7">
        <v>127.51</v>
      </c>
    </row>
    <row r="10535" spans="1:7" x14ac:dyDescent="0.3">
      <c r="A10535" s="310">
        <v>3022055</v>
      </c>
      <c r="B10535" t="s">
        <v>24247</v>
      </c>
      <c r="C10535" t="s">
        <v>37</v>
      </c>
      <c r="D10535" t="s">
        <v>373</v>
      </c>
      <c r="E10535">
        <v>615130</v>
      </c>
      <c r="F10535" t="s">
        <v>24196</v>
      </c>
      <c r="G10535" s="7">
        <v>10.82</v>
      </c>
    </row>
    <row r="10536" spans="1:7" x14ac:dyDescent="0.3">
      <c r="A10536" s="310">
        <v>3022055</v>
      </c>
      <c r="B10536" t="s">
        <v>24247</v>
      </c>
      <c r="C10536" t="s">
        <v>37</v>
      </c>
      <c r="D10536" t="s">
        <v>377</v>
      </c>
      <c r="E10536">
        <v>611130</v>
      </c>
      <c r="F10536" t="s">
        <v>24196</v>
      </c>
      <c r="G10536" s="7">
        <v>0.77</v>
      </c>
    </row>
    <row r="10537" spans="1:7" x14ac:dyDescent="0.3">
      <c r="A10537" s="310">
        <v>3022055</v>
      </c>
      <c r="B10537" t="s">
        <v>24247</v>
      </c>
      <c r="C10537" t="s">
        <v>37</v>
      </c>
      <c r="D10537" t="s">
        <v>371</v>
      </c>
      <c r="E10537">
        <v>615100</v>
      </c>
      <c r="F10537" t="s">
        <v>24196</v>
      </c>
      <c r="G10537" s="7">
        <v>4044.33</v>
      </c>
    </row>
    <row r="10538" spans="1:7" x14ac:dyDescent="0.3">
      <c r="A10538" s="310">
        <v>3022055</v>
      </c>
      <c r="B10538" t="s">
        <v>24247</v>
      </c>
      <c r="C10538" t="s">
        <v>37</v>
      </c>
      <c r="D10538" t="s">
        <v>375</v>
      </c>
      <c r="E10538">
        <v>617130</v>
      </c>
      <c r="F10538" t="s">
        <v>24196</v>
      </c>
      <c r="G10538" s="7">
        <v>51.59</v>
      </c>
    </row>
    <row r="10539" spans="1:7" x14ac:dyDescent="0.3">
      <c r="A10539" s="310">
        <v>3023509</v>
      </c>
      <c r="B10539" t="s">
        <v>24248</v>
      </c>
      <c r="C10539" t="s">
        <v>24249</v>
      </c>
      <c r="D10539" t="s">
        <v>377</v>
      </c>
      <c r="E10539">
        <v>611130</v>
      </c>
      <c r="F10539" t="s">
        <v>24196</v>
      </c>
      <c r="G10539" s="7">
        <v>121.35</v>
      </c>
    </row>
    <row r="10540" spans="1:7" x14ac:dyDescent="0.3">
      <c r="A10540" s="310">
        <v>3023509</v>
      </c>
      <c r="B10540" t="s">
        <v>24248</v>
      </c>
      <c r="C10540" t="s">
        <v>24249</v>
      </c>
      <c r="D10540" t="s">
        <v>371</v>
      </c>
      <c r="E10540">
        <v>616100</v>
      </c>
      <c r="F10540" t="s">
        <v>24196</v>
      </c>
      <c r="G10540" s="7">
        <v>180.11</v>
      </c>
    </row>
    <row r="10541" spans="1:7" x14ac:dyDescent="0.3">
      <c r="A10541" s="310">
        <v>3023509</v>
      </c>
      <c r="B10541" t="s">
        <v>24248</v>
      </c>
      <c r="C10541" t="s">
        <v>24249</v>
      </c>
      <c r="D10541" t="s">
        <v>374</v>
      </c>
      <c r="E10541">
        <v>615120</v>
      </c>
      <c r="F10541" t="s">
        <v>24196</v>
      </c>
      <c r="G10541" s="7">
        <v>593.5</v>
      </c>
    </row>
    <row r="10542" spans="1:7" x14ac:dyDescent="0.3">
      <c r="A10542" s="310">
        <v>3023509</v>
      </c>
      <c r="B10542" t="s">
        <v>24248</v>
      </c>
      <c r="C10542" t="s">
        <v>24249</v>
      </c>
      <c r="D10542" t="s">
        <v>371</v>
      </c>
      <c r="E10542">
        <v>615100</v>
      </c>
      <c r="F10542" t="s">
        <v>24196</v>
      </c>
      <c r="G10542" s="7">
        <v>-130.46</v>
      </c>
    </row>
    <row r="10543" spans="1:7" x14ac:dyDescent="0.3">
      <c r="A10543" s="310">
        <v>3023509</v>
      </c>
      <c r="B10543" t="s">
        <v>24248</v>
      </c>
      <c r="C10543" t="s">
        <v>24249</v>
      </c>
      <c r="D10543" t="s">
        <v>371</v>
      </c>
      <c r="E10543">
        <v>617100</v>
      </c>
      <c r="F10543" t="s">
        <v>24196</v>
      </c>
      <c r="G10543" s="7">
        <v>1371.5</v>
      </c>
    </row>
    <row r="10544" spans="1:7" x14ac:dyDescent="0.3">
      <c r="A10544" s="310">
        <v>3023509</v>
      </c>
      <c r="B10544" t="s">
        <v>24248</v>
      </c>
      <c r="C10544" t="s">
        <v>24249</v>
      </c>
      <c r="D10544" t="s">
        <v>373</v>
      </c>
      <c r="E10544">
        <v>615130</v>
      </c>
      <c r="F10544" t="s">
        <v>24196</v>
      </c>
      <c r="G10544" s="7">
        <v>68.760000000000005</v>
      </c>
    </row>
    <row r="10545" spans="1:7" x14ac:dyDescent="0.3">
      <c r="A10545" s="310">
        <v>3023509</v>
      </c>
      <c r="B10545" t="s">
        <v>24248</v>
      </c>
      <c r="C10545" t="s">
        <v>24249</v>
      </c>
      <c r="D10545" t="s">
        <v>371</v>
      </c>
      <c r="E10545">
        <v>617100</v>
      </c>
      <c r="F10545" t="s">
        <v>24196</v>
      </c>
      <c r="G10545" s="7">
        <v>1014.08</v>
      </c>
    </row>
    <row r="10546" spans="1:7" x14ac:dyDescent="0.3">
      <c r="A10546" s="310">
        <v>3023509</v>
      </c>
      <c r="B10546" t="s">
        <v>24248</v>
      </c>
      <c r="C10546" t="s">
        <v>24249</v>
      </c>
      <c r="D10546" t="s">
        <v>371</v>
      </c>
      <c r="E10546">
        <v>615100</v>
      </c>
      <c r="F10546" t="s">
        <v>24196</v>
      </c>
      <c r="G10546" s="7">
        <v>-130.46</v>
      </c>
    </row>
    <row r="10547" spans="1:7" x14ac:dyDescent="0.3">
      <c r="A10547" s="310">
        <v>3023509</v>
      </c>
      <c r="B10547" t="s">
        <v>24248</v>
      </c>
      <c r="C10547" t="s">
        <v>24249</v>
      </c>
      <c r="D10547" t="s">
        <v>371</v>
      </c>
      <c r="E10547">
        <v>617100</v>
      </c>
      <c r="F10547" t="s">
        <v>24196</v>
      </c>
      <c r="G10547" s="7">
        <v>1200.02</v>
      </c>
    </row>
    <row r="10548" spans="1:7" x14ac:dyDescent="0.3">
      <c r="A10548" s="310">
        <v>3023509</v>
      </c>
      <c r="B10548" t="s">
        <v>24248</v>
      </c>
      <c r="C10548" t="s">
        <v>24249</v>
      </c>
      <c r="D10548" t="s">
        <v>373</v>
      </c>
      <c r="E10548">
        <v>616160</v>
      </c>
      <c r="F10548" t="s">
        <v>24196</v>
      </c>
      <c r="G10548" s="7">
        <v>255.86</v>
      </c>
    </row>
    <row r="10549" spans="1:7" x14ac:dyDescent="0.3">
      <c r="A10549" s="310">
        <v>3023509</v>
      </c>
      <c r="B10549" t="s">
        <v>24248</v>
      </c>
      <c r="C10549" t="s">
        <v>24249</v>
      </c>
      <c r="D10549" t="s">
        <v>377</v>
      </c>
      <c r="E10549">
        <v>611120</v>
      </c>
      <c r="F10549" t="s">
        <v>24196</v>
      </c>
      <c r="G10549" s="7">
        <v>75.11</v>
      </c>
    </row>
    <row r="10550" spans="1:7" x14ac:dyDescent="0.3">
      <c r="A10550" s="310">
        <v>3023509</v>
      </c>
      <c r="B10550" t="s">
        <v>24248</v>
      </c>
      <c r="C10550" t="s">
        <v>24249</v>
      </c>
      <c r="D10550" t="s">
        <v>374</v>
      </c>
      <c r="E10550">
        <v>617120</v>
      </c>
      <c r="F10550" t="s">
        <v>24196</v>
      </c>
      <c r="G10550" s="7">
        <v>57.31</v>
      </c>
    </row>
    <row r="10551" spans="1:7" x14ac:dyDescent="0.3">
      <c r="A10551" s="310">
        <v>3023509</v>
      </c>
      <c r="B10551" t="s">
        <v>24248</v>
      </c>
      <c r="C10551" t="s">
        <v>24249</v>
      </c>
      <c r="D10551" t="s">
        <v>373</v>
      </c>
      <c r="E10551">
        <v>616160</v>
      </c>
      <c r="F10551" t="s">
        <v>24196</v>
      </c>
      <c r="G10551" s="7">
        <v>273.7</v>
      </c>
    </row>
    <row r="10552" spans="1:7" x14ac:dyDescent="0.3">
      <c r="A10552" s="310">
        <v>3023509</v>
      </c>
      <c r="B10552" t="s">
        <v>24248</v>
      </c>
      <c r="C10552" t="s">
        <v>24249</v>
      </c>
      <c r="D10552" t="s">
        <v>377</v>
      </c>
      <c r="E10552">
        <v>611120</v>
      </c>
      <c r="F10552" t="s">
        <v>24196</v>
      </c>
      <c r="G10552" s="7">
        <v>64.05</v>
      </c>
    </row>
    <row r="10553" spans="1:7" x14ac:dyDescent="0.3">
      <c r="A10553" s="310">
        <v>3023509</v>
      </c>
      <c r="B10553" t="s">
        <v>24248</v>
      </c>
      <c r="C10553" t="s">
        <v>24249</v>
      </c>
      <c r="D10553" t="s">
        <v>371</v>
      </c>
      <c r="E10553">
        <v>615100</v>
      </c>
      <c r="F10553" t="s">
        <v>24196</v>
      </c>
      <c r="G10553" s="7">
        <v>3161</v>
      </c>
    </row>
    <row r="10554" spans="1:7" x14ac:dyDescent="0.3">
      <c r="A10554" s="310">
        <v>3023509</v>
      </c>
      <c r="B10554" t="s">
        <v>24248</v>
      </c>
      <c r="C10554" t="s">
        <v>24249</v>
      </c>
      <c r="D10554" t="s">
        <v>373</v>
      </c>
      <c r="E10554">
        <v>617150</v>
      </c>
      <c r="F10554" t="s">
        <v>24196</v>
      </c>
      <c r="G10554" s="7">
        <v>403.76</v>
      </c>
    </row>
    <row r="10555" spans="1:7" x14ac:dyDescent="0.3">
      <c r="A10555" s="310">
        <v>3023509</v>
      </c>
      <c r="B10555" t="s">
        <v>24248</v>
      </c>
      <c r="C10555" t="s">
        <v>24249</v>
      </c>
      <c r="D10555" t="s">
        <v>371</v>
      </c>
      <c r="E10555">
        <v>616100</v>
      </c>
      <c r="F10555" t="s">
        <v>24196</v>
      </c>
      <c r="G10555" s="7">
        <v>327.96</v>
      </c>
    </row>
    <row r="10556" spans="1:7" x14ac:dyDescent="0.3">
      <c r="A10556" s="310">
        <v>3023509</v>
      </c>
      <c r="B10556" t="s">
        <v>24248</v>
      </c>
      <c r="C10556" t="s">
        <v>24249</v>
      </c>
      <c r="D10556" t="s">
        <v>375</v>
      </c>
      <c r="E10556">
        <v>617130</v>
      </c>
      <c r="F10556" t="s">
        <v>24196</v>
      </c>
      <c r="G10556" s="7">
        <v>418.66</v>
      </c>
    </row>
    <row r="10557" spans="1:7" x14ac:dyDescent="0.3">
      <c r="A10557" s="310">
        <v>3023509</v>
      </c>
      <c r="B10557" t="s">
        <v>24248</v>
      </c>
      <c r="C10557" t="s">
        <v>24249</v>
      </c>
      <c r="D10557" t="s">
        <v>371</v>
      </c>
      <c r="E10557">
        <v>616100</v>
      </c>
      <c r="F10557" t="s">
        <v>24196</v>
      </c>
      <c r="G10557" s="7">
        <v>411.6</v>
      </c>
    </row>
    <row r="10558" spans="1:7" x14ac:dyDescent="0.3">
      <c r="A10558" s="310">
        <v>3023509</v>
      </c>
      <c r="B10558" t="s">
        <v>24248</v>
      </c>
      <c r="C10558" t="s">
        <v>24249</v>
      </c>
      <c r="D10558" t="s">
        <v>374</v>
      </c>
      <c r="E10558">
        <v>615120</v>
      </c>
      <c r="F10558" t="s">
        <v>24196</v>
      </c>
      <c r="G10558" s="7">
        <v>-34.86</v>
      </c>
    </row>
    <row r="10559" spans="1:7" x14ac:dyDescent="0.3">
      <c r="A10559" s="310">
        <v>3023509</v>
      </c>
      <c r="B10559" t="s">
        <v>24248</v>
      </c>
      <c r="C10559" t="s">
        <v>24249</v>
      </c>
      <c r="D10559" t="s">
        <v>373</v>
      </c>
      <c r="E10559">
        <v>617150</v>
      </c>
      <c r="F10559" t="s">
        <v>24196</v>
      </c>
      <c r="G10559" s="7">
        <v>409.01</v>
      </c>
    </row>
    <row r="10560" spans="1:7" x14ac:dyDescent="0.3">
      <c r="A10560" s="310">
        <v>3023509</v>
      </c>
      <c r="B10560" t="s">
        <v>24248</v>
      </c>
      <c r="C10560" t="s">
        <v>24249</v>
      </c>
      <c r="D10560" t="s">
        <v>371</v>
      </c>
      <c r="E10560">
        <v>616100</v>
      </c>
      <c r="F10560" t="s">
        <v>24196</v>
      </c>
      <c r="G10560" s="7">
        <v>467.82</v>
      </c>
    </row>
    <row r="10561" spans="1:7" x14ac:dyDescent="0.3">
      <c r="A10561" s="310">
        <v>3023509</v>
      </c>
      <c r="B10561" t="s">
        <v>24248</v>
      </c>
      <c r="C10561" t="s">
        <v>24249</v>
      </c>
      <c r="D10561" t="s">
        <v>377</v>
      </c>
      <c r="E10561">
        <v>611110</v>
      </c>
      <c r="F10561" t="s">
        <v>24196</v>
      </c>
      <c r="G10561" s="7">
        <v>594.87</v>
      </c>
    </row>
    <row r="10562" spans="1:7" x14ac:dyDescent="0.3">
      <c r="A10562" s="310">
        <v>3023509</v>
      </c>
      <c r="B10562" t="s">
        <v>24248</v>
      </c>
      <c r="C10562" t="s">
        <v>24249</v>
      </c>
      <c r="D10562" t="s">
        <v>374</v>
      </c>
      <c r="E10562">
        <v>617120</v>
      </c>
      <c r="F10562" t="s">
        <v>24196</v>
      </c>
      <c r="G10562" s="7">
        <v>213.34</v>
      </c>
    </row>
    <row r="10563" spans="1:7" x14ac:dyDescent="0.3">
      <c r="A10563" s="310">
        <v>3023509</v>
      </c>
      <c r="B10563" t="s">
        <v>24248</v>
      </c>
      <c r="C10563" t="s">
        <v>24249</v>
      </c>
      <c r="D10563" t="s">
        <v>371</v>
      </c>
      <c r="E10563">
        <v>617100</v>
      </c>
      <c r="F10563" t="s">
        <v>24196</v>
      </c>
      <c r="G10563" s="7">
        <v>746.66</v>
      </c>
    </row>
    <row r="10564" spans="1:7" x14ac:dyDescent="0.3">
      <c r="A10564" s="310">
        <v>3023509</v>
      </c>
      <c r="B10564" t="s">
        <v>24248</v>
      </c>
      <c r="C10564" t="s">
        <v>24249</v>
      </c>
      <c r="D10564" t="s">
        <v>371</v>
      </c>
      <c r="E10564">
        <v>615100</v>
      </c>
      <c r="F10564" t="s">
        <v>24196</v>
      </c>
      <c r="G10564" s="7">
        <v>-530.41999999999996</v>
      </c>
    </row>
    <row r="10565" spans="1:7" x14ac:dyDescent="0.3">
      <c r="A10565" s="310">
        <v>3023509</v>
      </c>
      <c r="B10565" t="s">
        <v>24248</v>
      </c>
      <c r="C10565" t="s">
        <v>24249</v>
      </c>
      <c r="D10565" t="s">
        <v>374</v>
      </c>
      <c r="E10565">
        <v>615120</v>
      </c>
      <c r="F10565" t="s">
        <v>24196</v>
      </c>
      <c r="G10565" s="7">
        <v>770.56</v>
      </c>
    </row>
    <row r="10566" spans="1:7" x14ac:dyDescent="0.3">
      <c r="A10566" s="310">
        <v>3023509</v>
      </c>
      <c r="B10566" t="s">
        <v>24248</v>
      </c>
      <c r="C10566" t="s">
        <v>24249</v>
      </c>
      <c r="D10566" t="s">
        <v>373</v>
      </c>
      <c r="E10566">
        <v>615130</v>
      </c>
      <c r="F10566" t="s">
        <v>24196</v>
      </c>
      <c r="G10566" s="7">
        <v>2377.5700000000002</v>
      </c>
    </row>
    <row r="10567" spans="1:7" x14ac:dyDescent="0.3">
      <c r="A10567" s="310">
        <v>3023509</v>
      </c>
      <c r="B10567" t="s">
        <v>24248</v>
      </c>
      <c r="C10567" t="s">
        <v>24249</v>
      </c>
      <c r="D10567" t="s">
        <v>371</v>
      </c>
      <c r="E10567">
        <v>615100</v>
      </c>
      <c r="F10567" t="s">
        <v>24196</v>
      </c>
      <c r="G10567" s="7">
        <v>-130.46</v>
      </c>
    </row>
    <row r="10568" spans="1:7" x14ac:dyDescent="0.3">
      <c r="A10568" s="310">
        <v>3023509</v>
      </c>
      <c r="B10568" t="s">
        <v>24248</v>
      </c>
      <c r="C10568" t="s">
        <v>24249</v>
      </c>
      <c r="D10568" t="s">
        <v>371</v>
      </c>
      <c r="E10568">
        <v>616100</v>
      </c>
      <c r="F10568" t="s">
        <v>24196</v>
      </c>
      <c r="G10568" s="7">
        <v>416.42</v>
      </c>
    </row>
    <row r="10569" spans="1:7" x14ac:dyDescent="0.3">
      <c r="A10569" s="310">
        <v>3023509</v>
      </c>
      <c r="B10569" t="s">
        <v>24248</v>
      </c>
      <c r="C10569" t="s">
        <v>24249</v>
      </c>
      <c r="D10569" t="s">
        <v>373</v>
      </c>
      <c r="E10569">
        <v>617150</v>
      </c>
      <c r="F10569" t="s">
        <v>24196</v>
      </c>
      <c r="G10569" s="7">
        <v>433.05</v>
      </c>
    </row>
    <row r="10570" spans="1:7" x14ac:dyDescent="0.3">
      <c r="A10570" s="310">
        <v>3023509</v>
      </c>
      <c r="B10570" t="s">
        <v>24248</v>
      </c>
      <c r="C10570" t="s">
        <v>24249</v>
      </c>
      <c r="D10570" t="s">
        <v>373</v>
      </c>
      <c r="E10570">
        <v>616160</v>
      </c>
      <c r="F10570" t="s">
        <v>24196</v>
      </c>
      <c r="G10570" s="7">
        <v>294.08</v>
      </c>
    </row>
    <row r="10571" spans="1:7" x14ac:dyDescent="0.3">
      <c r="A10571" s="310">
        <v>3023509</v>
      </c>
      <c r="B10571" t="s">
        <v>24248</v>
      </c>
      <c r="C10571" t="s">
        <v>24249</v>
      </c>
      <c r="D10571" t="s">
        <v>377</v>
      </c>
      <c r="E10571">
        <v>611110</v>
      </c>
      <c r="F10571" t="s">
        <v>24196</v>
      </c>
      <c r="G10571" s="7">
        <v>594.87</v>
      </c>
    </row>
    <row r="10572" spans="1:7" x14ac:dyDescent="0.3">
      <c r="A10572" s="310">
        <v>3023509</v>
      </c>
      <c r="B10572" t="s">
        <v>24248</v>
      </c>
      <c r="C10572" t="s">
        <v>24249</v>
      </c>
      <c r="D10572" t="s">
        <v>371</v>
      </c>
      <c r="E10572">
        <v>617100</v>
      </c>
      <c r="F10572" t="s">
        <v>24196</v>
      </c>
      <c r="G10572" s="7">
        <v>1858.77</v>
      </c>
    </row>
    <row r="10573" spans="1:7" x14ac:dyDescent="0.3">
      <c r="A10573" s="310">
        <v>3023509</v>
      </c>
      <c r="B10573" t="s">
        <v>24248</v>
      </c>
      <c r="C10573" t="s">
        <v>24249</v>
      </c>
      <c r="D10573" t="s">
        <v>377</v>
      </c>
      <c r="E10573">
        <v>611120</v>
      </c>
      <c r="F10573" t="s">
        <v>24196</v>
      </c>
      <c r="G10573" s="7">
        <v>12.44</v>
      </c>
    </row>
    <row r="10574" spans="1:7" x14ac:dyDescent="0.3">
      <c r="A10574" s="310">
        <v>3023509</v>
      </c>
      <c r="B10574" t="s">
        <v>24248</v>
      </c>
      <c r="C10574" t="s">
        <v>24249</v>
      </c>
      <c r="D10574" t="s">
        <v>375</v>
      </c>
      <c r="E10574">
        <v>616130</v>
      </c>
      <c r="F10574" t="s">
        <v>24196</v>
      </c>
      <c r="G10574" s="7">
        <v>245.29</v>
      </c>
    </row>
    <row r="10575" spans="1:7" x14ac:dyDescent="0.3">
      <c r="A10575" s="310">
        <v>3023509</v>
      </c>
      <c r="B10575" t="s">
        <v>24248</v>
      </c>
      <c r="C10575" t="s">
        <v>24249</v>
      </c>
      <c r="D10575" t="s">
        <v>371</v>
      </c>
      <c r="E10575">
        <v>615100</v>
      </c>
      <c r="F10575" t="s">
        <v>24196</v>
      </c>
      <c r="G10575" s="7">
        <v>-0.01</v>
      </c>
    </row>
    <row r="10576" spans="1:7" x14ac:dyDescent="0.3">
      <c r="A10576" s="310">
        <v>3023509</v>
      </c>
      <c r="B10576" t="s">
        <v>24248</v>
      </c>
      <c r="C10576" t="s">
        <v>24249</v>
      </c>
      <c r="D10576" t="s">
        <v>373</v>
      </c>
      <c r="E10576">
        <v>617150</v>
      </c>
      <c r="F10576" t="s">
        <v>24196</v>
      </c>
      <c r="G10576" s="7">
        <v>420.84</v>
      </c>
    </row>
    <row r="10577" spans="1:7" x14ac:dyDescent="0.3">
      <c r="A10577" s="310">
        <v>3023509</v>
      </c>
      <c r="B10577" t="s">
        <v>24248</v>
      </c>
      <c r="C10577" t="s">
        <v>24249</v>
      </c>
      <c r="D10577" t="s">
        <v>371</v>
      </c>
      <c r="E10577">
        <v>616100</v>
      </c>
      <c r="F10577" t="s">
        <v>24196</v>
      </c>
      <c r="G10577" s="7">
        <v>544.1</v>
      </c>
    </row>
    <row r="10578" spans="1:7" x14ac:dyDescent="0.3">
      <c r="A10578" s="310">
        <v>3023509</v>
      </c>
      <c r="B10578" t="s">
        <v>24248</v>
      </c>
      <c r="C10578" t="s">
        <v>24249</v>
      </c>
      <c r="D10578" t="s">
        <v>371</v>
      </c>
      <c r="E10578">
        <v>616100</v>
      </c>
      <c r="F10578" t="s">
        <v>24196</v>
      </c>
      <c r="G10578" s="7">
        <v>544.1</v>
      </c>
    </row>
    <row r="10579" spans="1:7" x14ac:dyDescent="0.3">
      <c r="A10579" s="310">
        <v>3023509</v>
      </c>
      <c r="B10579" t="s">
        <v>24248</v>
      </c>
      <c r="C10579" t="s">
        <v>24249</v>
      </c>
      <c r="D10579" t="s">
        <v>373</v>
      </c>
      <c r="E10579">
        <v>617150</v>
      </c>
      <c r="F10579" t="s">
        <v>24196</v>
      </c>
      <c r="G10579" s="7">
        <v>403.76</v>
      </c>
    </row>
    <row r="10580" spans="1:7" x14ac:dyDescent="0.3">
      <c r="A10580" s="310">
        <v>3023509</v>
      </c>
      <c r="B10580" t="s">
        <v>24248</v>
      </c>
      <c r="C10580" t="s">
        <v>24249</v>
      </c>
      <c r="D10580" t="s">
        <v>373</v>
      </c>
      <c r="E10580">
        <v>616160</v>
      </c>
      <c r="F10580" t="s">
        <v>24196</v>
      </c>
      <c r="G10580" s="7">
        <v>167.31</v>
      </c>
    </row>
    <row r="10581" spans="1:7" x14ac:dyDescent="0.3">
      <c r="A10581" s="310">
        <v>3023509</v>
      </c>
      <c r="B10581" t="s">
        <v>24248</v>
      </c>
      <c r="C10581" t="s">
        <v>24249</v>
      </c>
      <c r="D10581" t="s">
        <v>371</v>
      </c>
      <c r="E10581">
        <v>617100</v>
      </c>
      <c r="F10581" t="s">
        <v>24196</v>
      </c>
      <c r="G10581" s="7">
        <v>1733.49</v>
      </c>
    </row>
    <row r="10582" spans="1:7" x14ac:dyDescent="0.3">
      <c r="A10582" s="310">
        <v>3023509</v>
      </c>
      <c r="B10582" t="s">
        <v>24248</v>
      </c>
      <c r="C10582" t="s">
        <v>24249</v>
      </c>
      <c r="D10582" t="s">
        <v>371</v>
      </c>
      <c r="E10582">
        <v>615100</v>
      </c>
      <c r="F10582" t="s">
        <v>24196</v>
      </c>
      <c r="G10582" s="7">
        <v>4184.17</v>
      </c>
    </row>
    <row r="10583" spans="1:7" x14ac:dyDescent="0.3">
      <c r="A10583" s="310">
        <v>3023509</v>
      </c>
      <c r="B10583" t="s">
        <v>24248</v>
      </c>
      <c r="C10583" t="s">
        <v>24249</v>
      </c>
      <c r="D10583" t="s">
        <v>371</v>
      </c>
      <c r="E10583">
        <v>617100</v>
      </c>
      <c r="F10583" t="s">
        <v>24196</v>
      </c>
      <c r="G10583" s="7">
        <v>1159.9100000000001</v>
      </c>
    </row>
    <row r="10584" spans="1:7" x14ac:dyDescent="0.3">
      <c r="A10584" s="310">
        <v>3023509</v>
      </c>
      <c r="B10584" t="s">
        <v>24248</v>
      </c>
      <c r="C10584" t="s">
        <v>24249</v>
      </c>
      <c r="D10584" t="s">
        <v>371</v>
      </c>
      <c r="E10584">
        <v>615100</v>
      </c>
      <c r="F10584" t="s">
        <v>24196</v>
      </c>
      <c r="G10584" s="7">
        <v>3750</v>
      </c>
    </row>
    <row r="10585" spans="1:7" x14ac:dyDescent="0.3">
      <c r="A10585" s="310">
        <v>3023509</v>
      </c>
      <c r="B10585" t="s">
        <v>24248</v>
      </c>
      <c r="C10585" t="s">
        <v>24249</v>
      </c>
      <c r="D10585" t="s">
        <v>371</v>
      </c>
      <c r="E10585">
        <v>615100</v>
      </c>
      <c r="F10585" t="s">
        <v>24196</v>
      </c>
      <c r="G10585" s="7">
        <v>-130.46</v>
      </c>
    </row>
    <row r="10586" spans="1:7" x14ac:dyDescent="0.3">
      <c r="A10586" s="310">
        <v>3023509</v>
      </c>
      <c r="B10586" t="s">
        <v>24248</v>
      </c>
      <c r="C10586" t="s">
        <v>24249</v>
      </c>
      <c r="D10586" t="s">
        <v>371</v>
      </c>
      <c r="E10586">
        <v>615100</v>
      </c>
      <c r="F10586" t="s">
        <v>24196</v>
      </c>
      <c r="G10586" s="7">
        <v>-130.46</v>
      </c>
    </row>
    <row r="10587" spans="1:7" x14ac:dyDescent="0.3">
      <c r="A10587" s="310">
        <v>3023509</v>
      </c>
      <c r="B10587" t="s">
        <v>24248</v>
      </c>
      <c r="C10587" t="s">
        <v>24249</v>
      </c>
      <c r="D10587" t="s">
        <v>374</v>
      </c>
      <c r="E10587">
        <v>615120</v>
      </c>
      <c r="F10587" t="s">
        <v>24196</v>
      </c>
      <c r="G10587" s="7">
        <v>2376.75</v>
      </c>
    </row>
    <row r="10588" spans="1:7" x14ac:dyDescent="0.3">
      <c r="A10588" s="310">
        <v>3023509</v>
      </c>
      <c r="B10588" t="s">
        <v>24248</v>
      </c>
      <c r="C10588" t="s">
        <v>24249</v>
      </c>
      <c r="D10588" t="s">
        <v>373</v>
      </c>
      <c r="E10588">
        <v>615130</v>
      </c>
      <c r="F10588" t="s">
        <v>24196</v>
      </c>
      <c r="G10588" s="7">
        <v>1979.23</v>
      </c>
    </row>
    <row r="10589" spans="1:7" x14ac:dyDescent="0.3">
      <c r="A10589" s="310">
        <v>3023509</v>
      </c>
      <c r="B10589" t="s">
        <v>24248</v>
      </c>
      <c r="C10589" t="s">
        <v>24249</v>
      </c>
      <c r="D10589" t="s">
        <v>373</v>
      </c>
      <c r="E10589">
        <v>616160</v>
      </c>
      <c r="F10589" t="s">
        <v>24196</v>
      </c>
      <c r="G10589" s="7">
        <v>301.22000000000003</v>
      </c>
    </row>
    <row r="10590" spans="1:7" x14ac:dyDescent="0.3">
      <c r="A10590" s="310">
        <v>3023509</v>
      </c>
      <c r="B10590" t="s">
        <v>24248</v>
      </c>
      <c r="C10590" t="s">
        <v>24249</v>
      </c>
      <c r="D10590" t="s">
        <v>374</v>
      </c>
      <c r="E10590">
        <v>615120</v>
      </c>
      <c r="F10590" t="s">
        <v>24196</v>
      </c>
      <c r="G10590" s="7">
        <v>34.86</v>
      </c>
    </row>
    <row r="10591" spans="1:7" x14ac:dyDescent="0.3">
      <c r="A10591" s="310">
        <v>3023509</v>
      </c>
      <c r="B10591" t="s">
        <v>24248</v>
      </c>
      <c r="C10591" t="s">
        <v>24249</v>
      </c>
      <c r="D10591" t="s">
        <v>373</v>
      </c>
      <c r="E10591">
        <v>615130</v>
      </c>
      <c r="F10591" t="s">
        <v>24196</v>
      </c>
      <c r="G10591" s="7">
        <v>1620.87</v>
      </c>
    </row>
    <row r="10592" spans="1:7" x14ac:dyDescent="0.3">
      <c r="A10592" s="310">
        <v>3023509</v>
      </c>
      <c r="B10592" t="s">
        <v>24248</v>
      </c>
      <c r="C10592" t="s">
        <v>24249</v>
      </c>
      <c r="D10592" t="s">
        <v>373</v>
      </c>
      <c r="E10592">
        <v>617150</v>
      </c>
      <c r="F10592" t="s">
        <v>24196</v>
      </c>
      <c r="G10592" s="7">
        <v>485.02</v>
      </c>
    </row>
    <row r="10593" spans="1:7" x14ac:dyDescent="0.3">
      <c r="A10593" s="310">
        <v>3023509</v>
      </c>
      <c r="B10593" t="s">
        <v>24248</v>
      </c>
      <c r="C10593" t="s">
        <v>24249</v>
      </c>
      <c r="D10593" t="s">
        <v>373</v>
      </c>
      <c r="E10593">
        <v>616160</v>
      </c>
      <c r="F10593" t="s">
        <v>24196</v>
      </c>
      <c r="G10593" s="7">
        <v>226.81</v>
      </c>
    </row>
    <row r="10594" spans="1:7" x14ac:dyDescent="0.3">
      <c r="A10594" s="310">
        <v>3023509</v>
      </c>
      <c r="B10594" t="s">
        <v>24248</v>
      </c>
      <c r="C10594" t="s">
        <v>24249</v>
      </c>
      <c r="D10594" t="s">
        <v>373</v>
      </c>
      <c r="E10594">
        <v>615130</v>
      </c>
      <c r="F10594" t="s">
        <v>24196</v>
      </c>
      <c r="G10594" s="7">
        <v>-68.760000000000005</v>
      </c>
    </row>
    <row r="10595" spans="1:7" x14ac:dyDescent="0.3">
      <c r="A10595" s="310">
        <v>3023509</v>
      </c>
      <c r="B10595" t="s">
        <v>24248</v>
      </c>
      <c r="C10595" t="s">
        <v>24249</v>
      </c>
      <c r="D10595" t="s">
        <v>377</v>
      </c>
      <c r="E10595">
        <v>611110</v>
      </c>
      <c r="F10595" t="s">
        <v>24196</v>
      </c>
      <c r="G10595" s="7">
        <v>594.87</v>
      </c>
    </row>
    <row r="10596" spans="1:7" x14ac:dyDescent="0.3">
      <c r="A10596" s="310">
        <v>3023509</v>
      </c>
      <c r="B10596" t="s">
        <v>24248</v>
      </c>
      <c r="C10596" t="s">
        <v>24249</v>
      </c>
      <c r="D10596" t="s">
        <v>377</v>
      </c>
      <c r="E10596">
        <v>611120</v>
      </c>
      <c r="F10596" t="s">
        <v>24196</v>
      </c>
      <c r="G10596" s="7">
        <v>15.53</v>
      </c>
    </row>
    <row r="10597" spans="1:7" x14ac:dyDescent="0.3">
      <c r="A10597" s="310">
        <v>3023509</v>
      </c>
      <c r="B10597" t="s">
        <v>24248</v>
      </c>
      <c r="C10597" t="s">
        <v>24249</v>
      </c>
      <c r="D10597" t="s">
        <v>371</v>
      </c>
      <c r="E10597">
        <v>617100</v>
      </c>
      <c r="F10597" t="s">
        <v>24196</v>
      </c>
      <c r="G10597" s="7">
        <v>1014.08</v>
      </c>
    </row>
    <row r="10598" spans="1:7" x14ac:dyDescent="0.3">
      <c r="A10598" s="310">
        <v>3023509</v>
      </c>
      <c r="B10598" t="s">
        <v>24248</v>
      </c>
      <c r="C10598" t="s">
        <v>24249</v>
      </c>
      <c r="D10598" t="s">
        <v>371</v>
      </c>
      <c r="E10598">
        <v>615100</v>
      </c>
      <c r="F10598" t="s">
        <v>24196</v>
      </c>
      <c r="G10598" s="7">
        <v>3535.83</v>
      </c>
    </row>
    <row r="10599" spans="1:7" x14ac:dyDescent="0.3">
      <c r="A10599" s="310">
        <v>3023509</v>
      </c>
      <c r="B10599" t="s">
        <v>24248</v>
      </c>
      <c r="C10599" t="s">
        <v>24249</v>
      </c>
      <c r="D10599" t="s">
        <v>371</v>
      </c>
      <c r="E10599">
        <v>615100</v>
      </c>
      <c r="F10599" t="s">
        <v>24196</v>
      </c>
      <c r="G10599" s="7">
        <v>-130.46</v>
      </c>
    </row>
    <row r="10600" spans="1:7" x14ac:dyDescent="0.3">
      <c r="A10600" s="310">
        <v>3023509</v>
      </c>
      <c r="B10600" t="s">
        <v>24248</v>
      </c>
      <c r="C10600" t="s">
        <v>24249</v>
      </c>
      <c r="D10600" t="s">
        <v>371</v>
      </c>
      <c r="E10600">
        <v>615100</v>
      </c>
      <c r="F10600" t="s">
        <v>24196</v>
      </c>
      <c r="G10600" s="7">
        <v>-130.46</v>
      </c>
    </row>
    <row r="10601" spans="1:7" x14ac:dyDescent="0.3">
      <c r="A10601" s="310">
        <v>3023509</v>
      </c>
      <c r="B10601" t="s">
        <v>24248</v>
      </c>
      <c r="C10601" t="s">
        <v>24249</v>
      </c>
      <c r="D10601" t="s">
        <v>373</v>
      </c>
      <c r="E10601">
        <v>617150</v>
      </c>
      <c r="F10601" t="s">
        <v>24196</v>
      </c>
      <c r="G10601" s="7">
        <v>457.3</v>
      </c>
    </row>
    <row r="10602" spans="1:7" x14ac:dyDescent="0.3">
      <c r="A10602" s="310">
        <v>3023509</v>
      </c>
      <c r="B10602" t="s">
        <v>24248</v>
      </c>
      <c r="C10602" t="s">
        <v>24249</v>
      </c>
      <c r="D10602" t="s">
        <v>373</v>
      </c>
      <c r="E10602">
        <v>616160</v>
      </c>
      <c r="F10602" t="s">
        <v>24196</v>
      </c>
      <c r="G10602" s="7">
        <v>251.29</v>
      </c>
    </row>
    <row r="10603" spans="1:7" x14ac:dyDescent="0.3">
      <c r="A10603" s="310">
        <v>3023509</v>
      </c>
      <c r="B10603" t="s">
        <v>24248</v>
      </c>
      <c r="C10603" t="s">
        <v>24249</v>
      </c>
      <c r="D10603" t="s">
        <v>371</v>
      </c>
      <c r="E10603">
        <v>615100</v>
      </c>
      <c r="F10603" t="s">
        <v>24196</v>
      </c>
      <c r="G10603" s="7">
        <v>282.58</v>
      </c>
    </row>
    <row r="10604" spans="1:7" x14ac:dyDescent="0.3">
      <c r="A10604" s="310">
        <v>3023509</v>
      </c>
      <c r="B10604" t="s">
        <v>24248</v>
      </c>
      <c r="C10604" t="s">
        <v>24249</v>
      </c>
      <c r="D10604" t="s">
        <v>373</v>
      </c>
      <c r="E10604">
        <v>617150</v>
      </c>
      <c r="F10604" t="s">
        <v>24196</v>
      </c>
      <c r="G10604" s="7">
        <v>393.53</v>
      </c>
    </row>
    <row r="10605" spans="1:7" x14ac:dyDescent="0.3">
      <c r="A10605" s="310">
        <v>3023509</v>
      </c>
      <c r="B10605" t="s">
        <v>24248</v>
      </c>
      <c r="C10605" t="s">
        <v>24249</v>
      </c>
      <c r="D10605" t="s">
        <v>377</v>
      </c>
      <c r="E10605">
        <v>611110</v>
      </c>
      <c r="F10605" t="s">
        <v>24196</v>
      </c>
      <c r="G10605" s="7">
        <v>817.94</v>
      </c>
    </row>
    <row r="10606" spans="1:7" x14ac:dyDescent="0.3">
      <c r="A10606" s="310">
        <v>3023509</v>
      </c>
      <c r="B10606" t="s">
        <v>24248</v>
      </c>
      <c r="C10606" t="s">
        <v>24249</v>
      </c>
      <c r="D10606" t="s">
        <v>373</v>
      </c>
      <c r="E10606">
        <v>617150</v>
      </c>
      <c r="F10606" t="s">
        <v>24196</v>
      </c>
      <c r="G10606" s="7">
        <v>403.76</v>
      </c>
    </row>
    <row r="10607" spans="1:7" x14ac:dyDescent="0.3">
      <c r="A10607" s="310">
        <v>3023509</v>
      </c>
      <c r="B10607" t="s">
        <v>24248</v>
      </c>
      <c r="C10607" t="s">
        <v>24249</v>
      </c>
      <c r="D10607" t="s">
        <v>371</v>
      </c>
      <c r="E10607">
        <v>615100</v>
      </c>
      <c r="F10607" t="s">
        <v>24196</v>
      </c>
      <c r="G10607" s="7">
        <v>4339</v>
      </c>
    </row>
    <row r="10608" spans="1:7" x14ac:dyDescent="0.3">
      <c r="A10608" s="310">
        <v>3023509</v>
      </c>
      <c r="B10608" t="s">
        <v>24248</v>
      </c>
      <c r="C10608" t="s">
        <v>24249</v>
      </c>
      <c r="D10608" t="s">
        <v>377</v>
      </c>
      <c r="E10608">
        <v>611110</v>
      </c>
      <c r="F10608" t="s">
        <v>24196</v>
      </c>
      <c r="G10608" s="7">
        <v>450.43</v>
      </c>
    </row>
    <row r="10609" spans="1:7" x14ac:dyDescent="0.3">
      <c r="A10609" s="310">
        <v>3023509</v>
      </c>
      <c r="B10609" t="s">
        <v>24248</v>
      </c>
      <c r="C10609" t="s">
        <v>24249</v>
      </c>
      <c r="D10609" t="s">
        <v>373</v>
      </c>
      <c r="E10609">
        <v>617150</v>
      </c>
      <c r="F10609" t="s">
        <v>24196</v>
      </c>
      <c r="G10609" s="7">
        <v>312.61</v>
      </c>
    </row>
    <row r="10610" spans="1:7" x14ac:dyDescent="0.3">
      <c r="A10610" s="310">
        <v>3023509</v>
      </c>
      <c r="B10610" t="s">
        <v>24248</v>
      </c>
      <c r="C10610" t="s">
        <v>24249</v>
      </c>
      <c r="D10610" t="s">
        <v>373</v>
      </c>
      <c r="E10610">
        <v>615130</v>
      </c>
      <c r="F10610" t="s">
        <v>24196</v>
      </c>
      <c r="G10610" s="7">
        <v>0.01</v>
      </c>
    </row>
    <row r="10611" spans="1:7" x14ac:dyDescent="0.3">
      <c r="A10611" s="310">
        <v>3023509</v>
      </c>
      <c r="B10611" t="s">
        <v>24248</v>
      </c>
      <c r="C10611" t="s">
        <v>24249</v>
      </c>
      <c r="D10611" t="s">
        <v>373</v>
      </c>
      <c r="E10611">
        <v>615130</v>
      </c>
      <c r="F10611" t="s">
        <v>24196</v>
      </c>
      <c r="G10611" s="7">
        <v>-0.01</v>
      </c>
    </row>
    <row r="10612" spans="1:7" x14ac:dyDescent="0.3">
      <c r="A10612" s="310">
        <v>3023509</v>
      </c>
      <c r="B10612" t="s">
        <v>24248</v>
      </c>
      <c r="C10612" t="s">
        <v>24249</v>
      </c>
      <c r="D10612" t="s">
        <v>371</v>
      </c>
      <c r="E10612">
        <v>617100</v>
      </c>
      <c r="F10612" t="s">
        <v>24196</v>
      </c>
      <c r="G10612" s="7">
        <v>1014.08</v>
      </c>
    </row>
    <row r="10613" spans="1:7" x14ac:dyDescent="0.3">
      <c r="A10613" s="310">
        <v>3023509</v>
      </c>
      <c r="B10613" t="s">
        <v>24248</v>
      </c>
      <c r="C10613" t="s">
        <v>24249</v>
      </c>
      <c r="D10613" t="s">
        <v>371</v>
      </c>
      <c r="E10613">
        <v>617100</v>
      </c>
      <c r="F10613" t="s">
        <v>24196</v>
      </c>
      <c r="G10613" s="7">
        <v>1200.02</v>
      </c>
    </row>
    <row r="10614" spans="1:7" x14ac:dyDescent="0.3">
      <c r="A10614" s="310">
        <v>3023509</v>
      </c>
      <c r="B10614" t="s">
        <v>24248</v>
      </c>
      <c r="C10614" t="s">
        <v>24249</v>
      </c>
      <c r="D10614" t="s">
        <v>371</v>
      </c>
      <c r="E10614">
        <v>615100</v>
      </c>
      <c r="F10614" t="s">
        <v>24196</v>
      </c>
      <c r="G10614" s="7">
        <v>4184.17</v>
      </c>
    </row>
    <row r="10615" spans="1:7" x14ac:dyDescent="0.3">
      <c r="A10615" s="310">
        <v>3023509</v>
      </c>
      <c r="B10615" t="s">
        <v>24248</v>
      </c>
      <c r="C10615" t="s">
        <v>24249</v>
      </c>
      <c r="D10615" t="s">
        <v>373</v>
      </c>
      <c r="E10615">
        <v>615130</v>
      </c>
      <c r="F10615" t="s">
        <v>24196</v>
      </c>
      <c r="G10615" s="7">
        <v>2425.13</v>
      </c>
    </row>
    <row r="10616" spans="1:7" x14ac:dyDescent="0.3">
      <c r="A10616" s="310">
        <v>3023509</v>
      </c>
      <c r="B10616" t="s">
        <v>24248</v>
      </c>
      <c r="C10616" t="s">
        <v>24249</v>
      </c>
      <c r="D10616" t="s">
        <v>373</v>
      </c>
      <c r="E10616">
        <v>615130</v>
      </c>
      <c r="F10616" t="s">
        <v>24196</v>
      </c>
      <c r="G10616" s="7">
        <v>1979.23</v>
      </c>
    </row>
    <row r="10617" spans="1:7" x14ac:dyDescent="0.3">
      <c r="A10617" s="310">
        <v>3023509</v>
      </c>
      <c r="B10617" t="s">
        <v>24248</v>
      </c>
      <c r="C10617" t="s">
        <v>24249</v>
      </c>
      <c r="D10617" t="s">
        <v>371</v>
      </c>
      <c r="E10617">
        <v>615100</v>
      </c>
      <c r="F10617" t="s">
        <v>24196</v>
      </c>
      <c r="G10617" s="7">
        <v>-130.46</v>
      </c>
    </row>
    <row r="10618" spans="1:7" x14ac:dyDescent="0.3">
      <c r="A10618" s="310">
        <v>3023509</v>
      </c>
      <c r="B10618" t="s">
        <v>24248</v>
      </c>
      <c r="C10618" t="s">
        <v>24249</v>
      </c>
      <c r="D10618" t="s">
        <v>371</v>
      </c>
      <c r="E10618">
        <v>616100</v>
      </c>
      <c r="F10618" t="s">
        <v>24196</v>
      </c>
      <c r="G10618" s="7">
        <v>909.61</v>
      </c>
    </row>
    <row r="10619" spans="1:7" x14ac:dyDescent="0.3">
      <c r="A10619" s="310">
        <v>3023509</v>
      </c>
      <c r="B10619" t="s">
        <v>24248</v>
      </c>
      <c r="C10619" t="s">
        <v>24249</v>
      </c>
      <c r="D10619" t="s">
        <v>373</v>
      </c>
      <c r="E10619">
        <v>615130</v>
      </c>
      <c r="F10619" t="s">
        <v>24196</v>
      </c>
      <c r="G10619" s="7">
        <v>2377.5700000000002</v>
      </c>
    </row>
    <row r="10620" spans="1:7" x14ac:dyDescent="0.3">
      <c r="A10620" s="310">
        <v>3023509</v>
      </c>
      <c r="B10620" t="s">
        <v>24248</v>
      </c>
      <c r="C10620" t="s">
        <v>24249</v>
      </c>
      <c r="D10620" t="s">
        <v>371</v>
      </c>
      <c r="E10620">
        <v>615100</v>
      </c>
      <c r="F10620" t="s">
        <v>24196</v>
      </c>
      <c r="G10620" s="7">
        <v>106.44</v>
      </c>
    </row>
    <row r="10621" spans="1:7" x14ac:dyDescent="0.3">
      <c r="A10621" s="310">
        <v>3023509</v>
      </c>
      <c r="B10621" t="s">
        <v>24248</v>
      </c>
      <c r="C10621" t="s">
        <v>24249</v>
      </c>
      <c r="D10621" t="s">
        <v>371</v>
      </c>
      <c r="E10621">
        <v>616100</v>
      </c>
      <c r="F10621" t="s">
        <v>24196</v>
      </c>
      <c r="G10621" s="7">
        <v>467.82</v>
      </c>
    </row>
    <row r="10622" spans="1:7" x14ac:dyDescent="0.3">
      <c r="A10622" s="310">
        <v>3023509</v>
      </c>
      <c r="B10622" t="s">
        <v>24248</v>
      </c>
      <c r="C10622" t="s">
        <v>24249</v>
      </c>
      <c r="D10622" t="s">
        <v>375</v>
      </c>
      <c r="E10622">
        <v>616130</v>
      </c>
      <c r="F10622" t="s">
        <v>24196</v>
      </c>
      <c r="G10622" s="7">
        <v>310.72000000000003</v>
      </c>
    </row>
    <row r="10623" spans="1:7" x14ac:dyDescent="0.3">
      <c r="A10623" s="310">
        <v>3023509</v>
      </c>
      <c r="B10623" t="s">
        <v>24248</v>
      </c>
      <c r="C10623" t="s">
        <v>24249</v>
      </c>
      <c r="D10623" t="s">
        <v>373</v>
      </c>
      <c r="E10623">
        <v>615130</v>
      </c>
      <c r="F10623" t="s">
        <v>24196</v>
      </c>
      <c r="G10623" s="7">
        <v>1979.23</v>
      </c>
    </row>
    <row r="10624" spans="1:7" x14ac:dyDescent="0.3">
      <c r="A10624" s="310">
        <v>3023509</v>
      </c>
      <c r="B10624" t="s">
        <v>24248</v>
      </c>
      <c r="C10624" t="s">
        <v>24249</v>
      </c>
      <c r="D10624" t="s">
        <v>371</v>
      </c>
      <c r="E10624">
        <v>615100</v>
      </c>
      <c r="F10624" t="s">
        <v>24196</v>
      </c>
      <c r="G10624" s="7">
        <v>-130.46</v>
      </c>
    </row>
    <row r="10625" spans="1:7" x14ac:dyDescent="0.3">
      <c r="A10625" s="310">
        <v>3023509</v>
      </c>
      <c r="B10625" t="s">
        <v>24248</v>
      </c>
      <c r="C10625" t="s">
        <v>24249</v>
      </c>
      <c r="D10625" t="s">
        <v>373</v>
      </c>
      <c r="E10625">
        <v>615130</v>
      </c>
      <c r="F10625" t="s">
        <v>24196</v>
      </c>
      <c r="G10625" s="7">
        <v>2092.25</v>
      </c>
    </row>
    <row r="10626" spans="1:7" x14ac:dyDescent="0.3">
      <c r="A10626" s="310">
        <v>3023509</v>
      </c>
      <c r="B10626" t="s">
        <v>24248</v>
      </c>
      <c r="C10626" t="s">
        <v>24249</v>
      </c>
      <c r="D10626" t="s">
        <v>373</v>
      </c>
      <c r="E10626">
        <v>617150</v>
      </c>
      <c r="F10626" t="s">
        <v>24196</v>
      </c>
      <c r="G10626" s="7">
        <v>538.29</v>
      </c>
    </row>
    <row r="10627" spans="1:7" x14ac:dyDescent="0.3">
      <c r="A10627" s="310">
        <v>3023509</v>
      </c>
      <c r="B10627" t="s">
        <v>24248</v>
      </c>
      <c r="C10627" t="s">
        <v>24249</v>
      </c>
      <c r="D10627" t="s">
        <v>371</v>
      </c>
      <c r="E10627">
        <v>615100</v>
      </c>
      <c r="F10627" t="s">
        <v>24196</v>
      </c>
      <c r="G10627" s="7">
        <v>-130.46</v>
      </c>
    </row>
    <row r="10628" spans="1:7" x14ac:dyDescent="0.3">
      <c r="A10628" s="310">
        <v>3023509</v>
      </c>
      <c r="B10628" t="s">
        <v>24248</v>
      </c>
      <c r="C10628" t="s">
        <v>24249</v>
      </c>
      <c r="D10628" t="s">
        <v>373</v>
      </c>
      <c r="E10628">
        <v>615130</v>
      </c>
      <c r="F10628" t="s">
        <v>24196</v>
      </c>
      <c r="G10628" s="7">
        <v>2638.66</v>
      </c>
    </row>
    <row r="10629" spans="1:7" x14ac:dyDescent="0.3">
      <c r="A10629" s="310">
        <v>3023509</v>
      </c>
      <c r="B10629" t="s">
        <v>24248</v>
      </c>
      <c r="C10629" t="s">
        <v>24249</v>
      </c>
      <c r="D10629" t="s">
        <v>377</v>
      </c>
      <c r="E10629">
        <v>611130</v>
      </c>
      <c r="F10629" t="s">
        <v>24196</v>
      </c>
      <c r="G10629" s="7">
        <v>187.22</v>
      </c>
    </row>
    <row r="10630" spans="1:7" x14ac:dyDescent="0.3">
      <c r="A10630" s="310">
        <v>3023509</v>
      </c>
      <c r="B10630" t="s">
        <v>24248</v>
      </c>
      <c r="C10630" t="s">
        <v>24249</v>
      </c>
      <c r="D10630" t="s">
        <v>373</v>
      </c>
      <c r="E10630">
        <v>616160</v>
      </c>
      <c r="F10630" t="s">
        <v>24196</v>
      </c>
      <c r="G10630" s="7">
        <v>238.19</v>
      </c>
    </row>
    <row r="10631" spans="1:7" x14ac:dyDescent="0.3">
      <c r="A10631" s="310">
        <v>3023509</v>
      </c>
      <c r="B10631" t="s">
        <v>24248</v>
      </c>
      <c r="C10631" t="s">
        <v>24249</v>
      </c>
      <c r="D10631" t="s">
        <v>377</v>
      </c>
      <c r="E10631">
        <v>611130</v>
      </c>
      <c r="F10631" t="s">
        <v>24196</v>
      </c>
      <c r="G10631" s="7">
        <v>91.89</v>
      </c>
    </row>
    <row r="10632" spans="1:7" x14ac:dyDescent="0.3">
      <c r="A10632" s="310">
        <v>3023509</v>
      </c>
      <c r="B10632" t="s">
        <v>24248</v>
      </c>
      <c r="C10632" t="s">
        <v>24249</v>
      </c>
      <c r="D10632" t="s">
        <v>371</v>
      </c>
      <c r="E10632">
        <v>615100</v>
      </c>
      <c r="F10632" t="s">
        <v>24196</v>
      </c>
      <c r="G10632" s="7">
        <v>3535.83</v>
      </c>
    </row>
    <row r="10633" spans="1:7" x14ac:dyDescent="0.3">
      <c r="A10633" s="310">
        <v>3023509</v>
      </c>
      <c r="B10633" t="s">
        <v>24248</v>
      </c>
      <c r="C10633" t="s">
        <v>24249</v>
      </c>
      <c r="D10633" t="s">
        <v>371</v>
      </c>
      <c r="E10633">
        <v>615100</v>
      </c>
      <c r="F10633" t="s">
        <v>24196</v>
      </c>
      <c r="G10633" s="7">
        <v>3360.17</v>
      </c>
    </row>
    <row r="10634" spans="1:7" x14ac:dyDescent="0.3">
      <c r="A10634" s="310">
        <v>3023509</v>
      </c>
      <c r="B10634" t="s">
        <v>24248</v>
      </c>
      <c r="C10634" t="s">
        <v>24249</v>
      </c>
      <c r="D10634" t="s">
        <v>371</v>
      </c>
      <c r="E10634">
        <v>616100</v>
      </c>
      <c r="F10634" t="s">
        <v>24196</v>
      </c>
      <c r="G10634" s="7">
        <v>654.76</v>
      </c>
    </row>
    <row r="10635" spans="1:7" x14ac:dyDescent="0.3">
      <c r="A10635" s="310">
        <v>3023509</v>
      </c>
      <c r="B10635" t="s">
        <v>24248</v>
      </c>
      <c r="C10635" t="s">
        <v>24249</v>
      </c>
      <c r="D10635" t="s">
        <v>373</v>
      </c>
      <c r="E10635">
        <v>615130</v>
      </c>
      <c r="F10635" t="s">
        <v>24196</v>
      </c>
      <c r="G10635" s="7">
        <v>2062.9299999999998</v>
      </c>
    </row>
    <row r="10636" spans="1:7" x14ac:dyDescent="0.3">
      <c r="A10636" s="310">
        <v>3023509</v>
      </c>
      <c r="B10636" t="s">
        <v>24248</v>
      </c>
      <c r="C10636" t="s">
        <v>24249</v>
      </c>
      <c r="D10636" t="s">
        <v>374</v>
      </c>
      <c r="E10636">
        <v>615120</v>
      </c>
      <c r="F10636" t="s">
        <v>24196</v>
      </c>
      <c r="G10636" s="7">
        <v>1045.76</v>
      </c>
    </row>
    <row r="10637" spans="1:7" x14ac:dyDescent="0.3">
      <c r="A10637" s="310">
        <v>3023509</v>
      </c>
      <c r="B10637" t="s">
        <v>24248</v>
      </c>
      <c r="C10637" t="s">
        <v>24249</v>
      </c>
      <c r="D10637" t="s">
        <v>373</v>
      </c>
      <c r="E10637">
        <v>616160</v>
      </c>
      <c r="F10637" t="s">
        <v>24196</v>
      </c>
      <c r="G10637" s="7">
        <v>234.33</v>
      </c>
    </row>
    <row r="10638" spans="1:7" x14ac:dyDescent="0.3">
      <c r="A10638" s="310">
        <v>3023509</v>
      </c>
      <c r="B10638" t="s">
        <v>24248</v>
      </c>
      <c r="C10638" t="s">
        <v>24249</v>
      </c>
      <c r="D10638" t="s">
        <v>371</v>
      </c>
      <c r="E10638">
        <v>617100</v>
      </c>
      <c r="F10638" t="s">
        <v>24196</v>
      </c>
      <c r="G10638" s="7">
        <v>906.57</v>
      </c>
    </row>
    <row r="10639" spans="1:7" x14ac:dyDescent="0.3">
      <c r="A10639" s="310">
        <v>3023509</v>
      </c>
      <c r="B10639" t="s">
        <v>24248</v>
      </c>
      <c r="C10639" t="s">
        <v>24249</v>
      </c>
      <c r="D10639" t="s">
        <v>373</v>
      </c>
      <c r="E10639">
        <v>617150</v>
      </c>
      <c r="F10639" t="s">
        <v>24196</v>
      </c>
      <c r="G10639" s="7">
        <v>485.02</v>
      </c>
    </row>
    <row r="10640" spans="1:7" x14ac:dyDescent="0.3">
      <c r="A10640" s="310">
        <v>3023509</v>
      </c>
      <c r="B10640" t="s">
        <v>24248</v>
      </c>
      <c r="C10640" t="s">
        <v>24249</v>
      </c>
      <c r="D10640" t="s">
        <v>377</v>
      </c>
      <c r="E10640">
        <v>611110</v>
      </c>
      <c r="F10640" t="s">
        <v>24196</v>
      </c>
      <c r="G10640" s="7">
        <v>-58.27</v>
      </c>
    </row>
    <row r="10641" spans="1:7" x14ac:dyDescent="0.3">
      <c r="A10641" s="310">
        <v>3023509</v>
      </c>
      <c r="B10641" t="s">
        <v>24248</v>
      </c>
      <c r="C10641" t="s">
        <v>24249</v>
      </c>
      <c r="D10641" t="s">
        <v>377</v>
      </c>
      <c r="E10641">
        <v>611120</v>
      </c>
      <c r="F10641" t="s">
        <v>24196</v>
      </c>
      <c r="G10641" s="7">
        <v>53.96</v>
      </c>
    </row>
    <row r="10642" spans="1:7" x14ac:dyDescent="0.3">
      <c r="A10642" s="310">
        <v>3023509</v>
      </c>
      <c r="B10642" t="s">
        <v>24248</v>
      </c>
      <c r="C10642" t="s">
        <v>24249</v>
      </c>
      <c r="D10642" t="s">
        <v>371</v>
      </c>
      <c r="E10642">
        <v>615100</v>
      </c>
      <c r="F10642" t="s">
        <v>24196</v>
      </c>
      <c r="G10642" s="7">
        <v>-0.01</v>
      </c>
    </row>
    <row r="10643" spans="1:7" x14ac:dyDescent="0.3">
      <c r="A10643" s="310">
        <v>3023509</v>
      </c>
      <c r="B10643" t="s">
        <v>24248</v>
      </c>
      <c r="C10643" t="s">
        <v>24249</v>
      </c>
      <c r="D10643" t="s">
        <v>371</v>
      </c>
      <c r="E10643">
        <v>615100</v>
      </c>
      <c r="F10643" t="s">
        <v>24196</v>
      </c>
      <c r="G10643" s="7">
        <v>223.25</v>
      </c>
    </row>
    <row r="10644" spans="1:7" x14ac:dyDescent="0.3">
      <c r="A10644" s="310">
        <v>3023509</v>
      </c>
      <c r="B10644" t="s">
        <v>24248</v>
      </c>
      <c r="C10644" t="s">
        <v>24249</v>
      </c>
      <c r="D10644" t="s">
        <v>374</v>
      </c>
      <c r="E10644">
        <v>617120</v>
      </c>
      <c r="F10644" t="s">
        <v>24196</v>
      </c>
      <c r="G10644" s="7">
        <v>80.98</v>
      </c>
    </row>
    <row r="10645" spans="1:7" x14ac:dyDescent="0.3">
      <c r="A10645" s="310">
        <v>3023509</v>
      </c>
      <c r="B10645" t="s">
        <v>24248</v>
      </c>
      <c r="C10645" t="s">
        <v>24249</v>
      </c>
      <c r="D10645" t="s">
        <v>371</v>
      </c>
      <c r="E10645">
        <v>617100</v>
      </c>
      <c r="F10645" t="s">
        <v>24196</v>
      </c>
      <c r="G10645" s="7">
        <v>1159.9100000000001</v>
      </c>
    </row>
    <row r="10646" spans="1:7" x14ac:dyDescent="0.3">
      <c r="A10646" s="310">
        <v>3023509</v>
      </c>
      <c r="B10646" t="s">
        <v>24248</v>
      </c>
      <c r="C10646" t="s">
        <v>24249</v>
      </c>
      <c r="D10646" t="s">
        <v>373</v>
      </c>
      <c r="E10646">
        <v>617150</v>
      </c>
      <c r="F10646" t="s">
        <v>24196</v>
      </c>
      <c r="G10646" s="7">
        <v>330.66</v>
      </c>
    </row>
    <row r="10647" spans="1:7" x14ac:dyDescent="0.3">
      <c r="A10647" s="310">
        <v>3023509</v>
      </c>
      <c r="B10647" t="s">
        <v>24248</v>
      </c>
      <c r="C10647" t="s">
        <v>24249</v>
      </c>
      <c r="D10647" t="s">
        <v>377</v>
      </c>
      <c r="E10647">
        <v>611110</v>
      </c>
      <c r="F10647" t="s">
        <v>24196</v>
      </c>
      <c r="G10647" s="7">
        <v>297.43</v>
      </c>
    </row>
    <row r="10648" spans="1:7" x14ac:dyDescent="0.3">
      <c r="A10648" s="310">
        <v>3023509</v>
      </c>
      <c r="B10648" t="s">
        <v>24248</v>
      </c>
      <c r="C10648" t="s">
        <v>24249</v>
      </c>
      <c r="D10648" t="s">
        <v>377</v>
      </c>
      <c r="E10648">
        <v>611130</v>
      </c>
      <c r="F10648" t="s">
        <v>24196</v>
      </c>
      <c r="G10648" s="7">
        <v>121.35</v>
      </c>
    </row>
    <row r="10649" spans="1:7" x14ac:dyDescent="0.3">
      <c r="A10649" s="310">
        <v>3023509</v>
      </c>
      <c r="B10649" t="s">
        <v>24248</v>
      </c>
      <c r="C10649" t="s">
        <v>24249</v>
      </c>
      <c r="D10649" t="s">
        <v>371</v>
      </c>
      <c r="E10649">
        <v>616100</v>
      </c>
      <c r="F10649" t="s">
        <v>24196</v>
      </c>
      <c r="G10649" s="7">
        <v>664.17</v>
      </c>
    </row>
    <row r="10650" spans="1:7" x14ac:dyDescent="0.3">
      <c r="A10650" s="310">
        <v>3023509</v>
      </c>
      <c r="B10650" t="s">
        <v>24248</v>
      </c>
      <c r="C10650" t="s">
        <v>24249</v>
      </c>
      <c r="D10650" t="s">
        <v>374</v>
      </c>
      <c r="E10650">
        <v>615120</v>
      </c>
      <c r="F10650" t="s">
        <v>24196</v>
      </c>
      <c r="G10650" s="7">
        <v>882.98</v>
      </c>
    </row>
    <row r="10651" spans="1:7" x14ac:dyDescent="0.3">
      <c r="A10651" s="310">
        <v>3023509</v>
      </c>
      <c r="B10651" t="s">
        <v>24248</v>
      </c>
      <c r="C10651" t="s">
        <v>24249</v>
      </c>
      <c r="D10651" t="s">
        <v>373</v>
      </c>
      <c r="E10651">
        <v>617150</v>
      </c>
      <c r="F10651" t="s">
        <v>24196</v>
      </c>
      <c r="G10651" s="7">
        <v>403.76</v>
      </c>
    </row>
    <row r="10652" spans="1:7" x14ac:dyDescent="0.3">
      <c r="A10652" s="310">
        <v>3023509</v>
      </c>
      <c r="B10652" t="s">
        <v>24248</v>
      </c>
      <c r="C10652" t="s">
        <v>24249</v>
      </c>
      <c r="D10652" t="s">
        <v>373</v>
      </c>
      <c r="E10652">
        <v>616160</v>
      </c>
      <c r="F10652" t="s">
        <v>24196</v>
      </c>
      <c r="G10652" s="7">
        <v>194.18</v>
      </c>
    </row>
    <row r="10653" spans="1:7" x14ac:dyDescent="0.3">
      <c r="A10653" s="310">
        <v>3023509</v>
      </c>
      <c r="B10653" t="s">
        <v>24248</v>
      </c>
      <c r="C10653" t="s">
        <v>24249</v>
      </c>
      <c r="D10653" t="s">
        <v>373</v>
      </c>
      <c r="E10653">
        <v>617150</v>
      </c>
      <c r="F10653" t="s">
        <v>24196</v>
      </c>
      <c r="G10653" s="7">
        <v>291.01</v>
      </c>
    </row>
    <row r="10654" spans="1:7" x14ac:dyDescent="0.3">
      <c r="A10654" s="310">
        <v>3023509</v>
      </c>
      <c r="B10654" t="s">
        <v>24248</v>
      </c>
      <c r="C10654" t="s">
        <v>24249</v>
      </c>
      <c r="D10654" t="s">
        <v>375</v>
      </c>
      <c r="E10654">
        <v>615140</v>
      </c>
      <c r="F10654" t="s">
        <v>24196</v>
      </c>
      <c r="G10654" s="7">
        <v>2488.46</v>
      </c>
    </row>
    <row r="10655" spans="1:7" x14ac:dyDescent="0.3">
      <c r="A10655" s="310">
        <v>3023509</v>
      </c>
      <c r="B10655" t="s">
        <v>24248</v>
      </c>
      <c r="C10655" t="s">
        <v>24249</v>
      </c>
      <c r="D10655" t="s">
        <v>371</v>
      </c>
      <c r="E10655">
        <v>616100</v>
      </c>
      <c r="F10655" t="s">
        <v>24196</v>
      </c>
      <c r="G10655" s="7">
        <v>844.09</v>
      </c>
    </row>
    <row r="10656" spans="1:7" x14ac:dyDescent="0.3">
      <c r="A10656" s="310">
        <v>3023509</v>
      </c>
      <c r="B10656" t="s">
        <v>24248</v>
      </c>
      <c r="C10656" t="s">
        <v>24249</v>
      </c>
      <c r="D10656" t="s">
        <v>373</v>
      </c>
      <c r="E10656">
        <v>617150</v>
      </c>
      <c r="F10656" t="s">
        <v>24196</v>
      </c>
      <c r="G10656" s="7">
        <v>426.82</v>
      </c>
    </row>
    <row r="10657" spans="1:7" x14ac:dyDescent="0.3">
      <c r="A10657" s="310">
        <v>3023509</v>
      </c>
      <c r="B10657" t="s">
        <v>24248</v>
      </c>
      <c r="C10657" t="s">
        <v>24249</v>
      </c>
      <c r="D10657" t="s">
        <v>373</v>
      </c>
      <c r="E10657">
        <v>615130</v>
      </c>
      <c r="F10657" t="s">
        <v>24196</v>
      </c>
      <c r="G10657" s="7">
        <v>68.760000000000005</v>
      </c>
    </row>
    <row r="10658" spans="1:7" x14ac:dyDescent="0.3">
      <c r="A10658" s="310">
        <v>3023509</v>
      </c>
      <c r="B10658" t="s">
        <v>24248</v>
      </c>
      <c r="C10658" t="s">
        <v>24249</v>
      </c>
      <c r="D10658" t="s">
        <v>371</v>
      </c>
      <c r="E10658">
        <v>615100</v>
      </c>
      <c r="F10658" t="s">
        <v>24196</v>
      </c>
      <c r="G10658" s="7">
        <v>282.58</v>
      </c>
    </row>
    <row r="10659" spans="1:7" x14ac:dyDescent="0.3">
      <c r="A10659" s="310">
        <v>3023509</v>
      </c>
      <c r="B10659" t="s">
        <v>24248</v>
      </c>
      <c r="C10659" t="s">
        <v>24249</v>
      </c>
      <c r="D10659" t="s">
        <v>373</v>
      </c>
      <c r="E10659">
        <v>616160</v>
      </c>
      <c r="F10659" t="s">
        <v>24196</v>
      </c>
      <c r="G10659" s="7">
        <v>234.33</v>
      </c>
    </row>
    <row r="10660" spans="1:7" x14ac:dyDescent="0.3">
      <c r="A10660" s="310">
        <v>3023509</v>
      </c>
      <c r="B10660" t="s">
        <v>24248</v>
      </c>
      <c r="C10660" t="s">
        <v>24249</v>
      </c>
      <c r="D10660" t="s">
        <v>377</v>
      </c>
      <c r="E10660">
        <v>611120</v>
      </c>
      <c r="F10660" t="s">
        <v>24196</v>
      </c>
      <c r="G10660" s="7">
        <v>17.940000000000001</v>
      </c>
    </row>
    <row r="10661" spans="1:7" x14ac:dyDescent="0.3">
      <c r="A10661" s="310">
        <v>3023509</v>
      </c>
      <c r="B10661" t="s">
        <v>24248</v>
      </c>
      <c r="C10661" t="s">
        <v>24249</v>
      </c>
      <c r="D10661" t="s">
        <v>371</v>
      </c>
      <c r="E10661">
        <v>617100</v>
      </c>
      <c r="F10661" t="s">
        <v>24196</v>
      </c>
      <c r="G10661" s="7">
        <v>1389.5</v>
      </c>
    </row>
    <row r="10662" spans="1:7" x14ac:dyDescent="0.3">
      <c r="A10662" s="310">
        <v>3023509</v>
      </c>
      <c r="B10662" t="s">
        <v>24248</v>
      </c>
      <c r="C10662" t="s">
        <v>24249</v>
      </c>
      <c r="D10662" t="s">
        <v>374</v>
      </c>
      <c r="E10662">
        <v>617120</v>
      </c>
      <c r="F10662" t="s">
        <v>24196</v>
      </c>
      <c r="G10662" s="7">
        <v>134.74</v>
      </c>
    </row>
    <row r="10663" spans="1:7" x14ac:dyDescent="0.3">
      <c r="A10663" s="310">
        <v>3023509</v>
      </c>
      <c r="B10663" t="s">
        <v>24248</v>
      </c>
      <c r="C10663" t="s">
        <v>24249</v>
      </c>
      <c r="D10663" t="s">
        <v>371</v>
      </c>
      <c r="E10663">
        <v>617100</v>
      </c>
      <c r="F10663" t="s">
        <v>24196</v>
      </c>
      <c r="G10663" s="7">
        <v>463.96</v>
      </c>
    </row>
    <row r="10664" spans="1:7" x14ac:dyDescent="0.3">
      <c r="A10664" s="310">
        <v>3023509</v>
      </c>
      <c r="B10664" t="s">
        <v>24248</v>
      </c>
      <c r="C10664" t="s">
        <v>24249</v>
      </c>
      <c r="D10664" t="s">
        <v>371</v>
      </c>
      <c r="E10664">
        <v>617100</v>
      </c>
      <c r="F10664" t="s">
        <v>24196</v>
      </c>
      <c r="G10664" s="7">
        <v>906.57</v>
      </c>
    </row>
    <row r="10665" spans="1:7" x14ac:dyDescent="0.3">
      <c r="A10665" s="310">
        <v>3023509</v>
      </c>
      <c r="B10665" t="s">
        <v>24248</v>
      </c>
      <c r="C10665" t="s">
        <v>24249</v>
      </c>
      <c r="D10665" t="s">
        <v>375</v>
      </c>
      <c r="E10665">
        <v>617130</v>
      </c>
      <c r="F10665" t="s">
        <v>24196</v>
      </c>
      <c r="G10665" s="7">
        <v>677.54</v>
      </c>
    </row>
    <row r="10666" spans="1:7" x14ac:dyDescent="0.3">
      <c r="A10666" s="310">
        <v>3023509</v>
      </c>
      <c r="B10666" t="s">
        <v>24248</v>
      </c>
      <c r="C10666" t="s">
        <v>24249</v>
      </c>
      <c r="D10666" t="s">
        <v>375</v>
      </c>
      <c r="E10666">
        <v>615140</v>
      </c>
      <c r="F10666" t="s">
        <v>24196</v>
      </c>
      <c r="G10666" s="7">
        <v>2052.2399999999998</v>
      </c>
    </row>
    <row r="10667" spans="1:7" x14ac:dyDescent="0.3">
      <c r="A10667" s="310">
        <v>3023509</v>
      </c>
      <c r="B10667" t="s">
        <v>24248</v>
      </c>
      <c r="C10667" t="s">
        <v>24249</v>
      </c>
      <c r="D10667" t="s">
        <v>371</v>
      </c>
      <c r="E10667">
        <v>616100</v>
      </c>
      <c r="F10667" t="s">
        <v>24196</v>
      </c>
      <c r="G10667" s="7">
        <v>411.6</v>
      </c>
    </row>
    <row r="10668" spans="1:7" x14ac:dyDescent="0.3">
      <c r="A10668" s="310">
        <v>3023509</v>
      </c>
      <c r="B10668" t="s">
        <v>24248</v>
      </c>
      <c r="C10668" t="s">
        <v>24249</v>
      </c>
      <c r="D10668" t="s">
        <v>374</v>
      </c>
      <c r="E10668">
        <v>617120</v>
      </c>
      <c r="F10668" t="s">
        <v>24196</v>
      </c>
      <c r="G10668" s="7">
        <v>151.16999999999999</v>
      </c>
    </row>
    <row r="10669" spans="1:7" x14ac:dyDescent="0.3">
      <c r="A10669" s="310">
        <v>3023509</v>
      </c>
      <c r="B10669" t="s">
        <v>24248</v>
      </c>
      <c r="C10669" t="s">
        <v>24249</v>
      </c>
      <c r="D10669" t="s">
        <v>371</v>
      </c>
      <c r="E10669">
        <v>616100</v>
      </c>
      <c r="F10669" t="s">
        <v>24196</v>
      </c>
      <c r="G10669" s="7">
        <v>441.47</v>
      </c>
    </row>
    <row r="10670" spans="1:7" x14ac:dyDescent="0.3">
      <c r="A10670" s="310">
        <v>3023509</v>
      </c>
      <c r="B10670" t="s">
        <v>24248</v>
      </c>
      <c r="C10670" t="s">
        <v>24249</v>
      </c>
      <c r="D10670" t="s">
        <v>375</v>
      </c>
      <c r="E10670">
        <v>617130</v>
      </c>
      <c r="F10670" t="s">
        <v>24196</v>
      </c>
      <c r="G10670" s="7">
        <v>507.65</v>
      </c>
    </row>
    <row r="10671" spans="1:7" x14ac:dyDescent="0.3">
      <c r="A10671" s="310">
        <v>3023509</v>
      </c>
      <c r="B10671" t="s">
        <v>24248</v>
      </c>
      <c r="C10671" t="s">
        <v>24249</v>
      </c>
      <c r="D10671" t="s">
        <v>377</v>
      </c>
      <c r="E10671">
        <v>611120</v>
      </c>
      <c r="F10671" t="s">
        <v>24196</v>
      </c>
      <c r="G10671" s="7">
        <v>26.68</v>
      </c>
    </row>
    <row r="10672" spans="1:7" x14ac:dyDescent="0.3">
      <c r="A10672" s="310">
        <v>3023509</v>
      </c>
      <c r="B10672" t="s">
        <v>24248</v>
      </c>
      <c r="C10672" t="s">
        <v>24249</v>
      </c>
      <c r="D10672" t="s">
        <v>374</v>
      </c>
      <c r="E10672">
        <v>615120</v>
      </c>
      <c r="F10672" t="s">
        <v>24196</v>
      </c>
      <c r="G10672" s="7">
        <v>396.98</v>
      </c>
    </row>
    <row r="10673" spans="1:7" x14ac:dyDescent="0.3">
      <c r="A10673" s="310">
        <v>3023509</v>
      </c>
      <c r="B10673" t="s">
        <v>24248</v>
      </c>
      <c r="C10673" t="s">
        <v>24249</v>
      </c>
      <c r="D10673" t="s">
        <v>373</v>
      </c>
      <c r="E10673">
        <v>615130</v>
      </c>
      <c r="F10673" t="s">
        <v>24196</v>
      </c>
      <c r="G10673" s="7">
        <v>1979.23</v>
      </c>
    </row>
    <row r="10674" spans="1:7" x14ac:dyDescent="0.3">
      <c r="A10674" s="310">
        <v>3023509</v>
      </c>
      <c r="B10674" t="s">
        <v>24248</v>
      </c>
      <c r="C10674" t="s">
        <v>24249</v>
      </c>
      <c r="D10674" t="s">
        <v>374</v>
      </c>
      <c r="E10674">
        <v>616120</v>
      </c>
      <c r="F10674" t="s">
        <v>24196</v>
      </c>
      <c r="G10674" s="7">
        <v>471.88</v>
      </c>
    </row>
    <row r="10675" spans="1:7" x14ac:dyDescent="0.3">
      <c r="A10675" s="310">
        <v>3023509</v>
      </c>
      <c r="B10675" t="s">
        <v>24248</v>
      </c>
      <c r="C10675" t="s">
        <v>24249</v>
      </c>
      <c r="D10675" t="s">
        <v>373</v>
      </c>
      <c r="E10675">
        <v>616160</v>
      </c>
      <c r="F10675" t="s">
        <v>24196</v>
      </c>
      <c r="G10675" s="7">
        <v>333.25</v>
      </c>
    </row>
    <row r="10676" spans="1:7" x14ac:dyDescent="0.3">
      <c r="A10676" s="310">
        <v>3023509</v>
      </c>
      <c r="B10676" t="s">
        <v>24248</v>
      </c>
      <c r="C10676" t="s">
        <v>24249</v>
      </c>
      <c r="D10676" t="s">
        <v>374</v>
      </c>
      <c r="E10676">
        <v>616120</v>
      </c>
      <c r="F10676" t="s">
        <v>24196</v>
      </c>
      <c r="G10676" s="7">
        <v>36.520000000000003</v>
      </c>
    </row>
    <row r="10677" spans="1:7" x14ac:dyDescent="0.3">
      <c r="A10677" s="310">
        <v>3023509</v>
      </c>
      <c r="B10677" t="s">
        <v>24248</v>
      </c>
      <c r="C10677" t="s">
        <v>24249</v>
      </c>
      <c r="D10677" t="s">
        <v>371</v>
      </c>
      <c r="E10677">
        <v>616100</v>
      </c>
      <c r="F10677" t="s">
        <v>24196</v>
      </c>
      <c r="G10677" s="7">
        <v>462.77</v>
      </c>
    </row>
    <row r="10678" spans="1:7" x14ac:dyDescent="0.3">
      <c r="A10678" s="310">
        <v>3023509</v>
      </c>
      <c r="B10678" t="s">
        <v>24248</v>
      </c>
      <c r="C10678" t="s">
        <v>24249</v>
      </c>
      <c r="D10678" t="s">
        <v>373</v>
      </c>
      <c r="E10678">
        <v>615130</v>
      </c>
      <c r="F10678" t="s">
        <v>24196</v>
      </c>
      <c r="G10678" s="7">
        <v>2241.69</v>
      </c>
    </row>
    <row r="10679" spans="1:7" x14ac:dyDescent="0.3">
      <c r="A10679" s="310">
        <v>3023509</v>
      </c>
      <c r="B10679" t="s">
        <v>24248</v>
      </c>
      <c r="C10679" t="s">
        <v>24249</v>
      </c>
      <c r="D10679" t="s">
        <v>374</v>
      </c>
      <c r="E10679">
        <v>616120</v>
      </c>
      <c r="F10679" t="s">
        <v>24196</v>
      </c>
      <c r="G10679" s="7">
        <v>94.31</v>
      </c>
    </row>
    <row r="10680" spans="1:7" x14ac:dyDescent="0.3">
      <c r="A10680" s="310">
        <v>3023509</v>
      </c>
      <c r="B10680" t="s">
        <v>24248</v>
      </c>
      <c r="C10680" t="s">
        <v>24249</v>
      </c>
      <c r="D10680" t="s">
        <v>373</v>
      </c>
      <c r="E10680">
        <v>615130</v>
      </c>
      <c r="F10680" t="s">
        <v>24196</v>
      </c>
      <c r="G10680" s="7">
        <v>-68.760000000000005</v>
      </c>
    </row>
    <row r="10681" spans="1:7" x14ac:dyDescent="0.3">
      <c r="A10681" s="310">
        <v>3023509</v>
      </c>
      <c r="B10681" t="s">
        <v>24248</v>
      </c>
      <c r="C10681" t="s">
        <v>24249</v>
      </c>
      <c r="D10681" t="s">
        <v>373</v>
      </c>
      <c r="E10681">
        <v>615130</v>
      </c>
      <c r="F10681" t="s">
        <v>24196</v>
      </c>
      <c r="G10681" s="7">
        <v>1532.42</v>
      </c>
    </row>
    <row r="10682" spans="1:7" x14ac:dyDescent="0.3">
      <c r="A10682" s="310">
        <v>3023509</v>
      </c>
      <c r="B10682" t="s">
        <v>24248</v>
      </c>
      <c r="C10682" t="s">
        <v>24249</v>
      </c>
      <c r="D10682" t="s">
        <v>373</v>
      </c>
      <c r="E10682">
        <v>616160</v>
      </c>
      <c r="F10682" t="s">
        <v>24196</v>
      </c>
      <c r="G10682" s="7">
        <v>294.08</v>
      </c>
    </row>
    <row r="10683" spans="1:7" x14ac:dyDescent="0.3">
      <c r="A10683" s="310">
        <v>3023509</v>
      </c>
      <c r="B10683" t="s">
        <v>24248</v>
      </c>
      <c r="C10683" t="s">
        <v>24249</v>
      </c>
      <c r="D10683" t="s">
        <v>377</v>
      </c>
      <c r="E10683">
        <v>611110</v>
      </c>
      <c r="F10683" t="s">
        <v>24196</v>
      </c>
      <c r="G10683" s="7">
        <v>594.87</v>
      </c>
    </row>
    <row r="10684" spans="1:7" x14ac:dyDescent="0.3">
      <c r="A10684" s="310">
        <v>3023509</v>
      </c>
      <c r="B10684" t="s">
        <v>24248</v>
      </c>
      <c r="C10684" t="s">
        <v>24249</v>
      </c>
      <c r="D10684" t="s">
        <v>371</v>
      </c>
      <c r="E10684">
        <v>615100</v>
      </c>
      <c r="F10684" t="s">
        <v>24196</v>
      </c>
      <c r="G10684" s="7">
        <v>3193.17</v>
      </c>
    </row>
    <row r="10685" spans="1:7" x14ac:dyDescent="0.3">
      <c r="A10685" s="310">
        <v>3023509</v>
      </c>
      <c r="B10685" t="s">
        <v>24248</v>
      </c>
      <c r="C10685" t="s">
        <v>24249</v>
      </c>
      <c r="D10685" t="s">
        <v>371</v>
      </c>
      <c r="E10685">
        <v>615100</v>
      </c>
      <c r="F10685" t="s">
        <v>24196</v>
      </c>
      <c r="G10685" s="7">
        <v>4499.5</v>
      </c>
    </row>
    <row r="10686" spans="1:7" x14ac:dyDescent="0.3">
      <c r="A10686" s="310">
        <v>3023509</v>
      </c>
      <c r="B10686" t="s">
        <v>24248</v>
      </c>
      <c r="C10686" t="s">
        <v>24249</v>
      </c>
      <c r="D10686" t="s">
        <v>374</v>
      </c>
      <c r="E10686">
        <v>617120</v>
      </c>
      <c r="F10686" t="s">
        <v>24196</v>
      </c>
      <c r="G10686" s="7">
        <v>157.19</v>
      </c>
    </row>
    <row r="10687" spans="1:7" x14ac:dyDescent="0.3">
      <c r="A10687" s="310">
        <v>3023509</v>
      </c>
      <c r="B10687" t="s">
        <v>24248</v>
      </c>
      <c r="C10687" t="s">
        <v>24249</v>
      </c>
      <c r="D10687" t="s">
        <v>374</v>
      </c>
      <c r="E10687">
        <v>615120</v>
      </c>
      <c r="F10687" t="s">
        <v>24196</v>
      </c>
      <c r="G10687" s="7">
        <v>220.16</v>
      </c>
    </row>
    <row r="10688" spans="1:7" x14ac:dyDescent="0.3">
      <c r="A10688" s="310">
        <v>3023509</v>
      </c>
      <c r="B10688" t="s">
        <v>24248</v>
      </c>
      <c r="C10688" t="s">
        <v>24249</v>
      </c>
      <c r="D10688" t="s">
        <v>373</v>
      </c>
      <c r="E10688">
        <v>616160</v>
      </c>
      <c r="F10688" t="s">
        <v>24196</v>
      </c>
      <c r="G10688" s="7">
        <v>234.33</v>
      </c>
    </row>
    <row r="10689" spans="1:7" x14ac:dyDescent="0.3">
      <c r="A10689" s="310">
        <v>3023509</v>
      </c>
      <c r="B10689" t="s">
        <v>24248</v>
      </c>
      <c r="C10689" t="s">
        <v>24249</v>
      </c>
      <c r="D10689" t="s">
        <v>373</v>
      </c>
      <c r="E10689">
        <v>617150</v>
      </c>
      <c r="F10689" t="s">
        <v>24196</v>
      </c>
      <c r="G10689" s="7">
        <v>491.92</v>
      </c>
    </row>
    <row r="10690" spans="1:7" x14ac:dyDescent="0.3">
      <c r="A10690" s="310">
        <v>3023509</v>
      </c>
      <c r="B10690" t="s">
        <v>24248</v>
      </c>
      <c r="C10690" t="s">
        <v>24249</v>
      </c>
      <c r="D10690" t="s">
        <v>373</v>
      </c>
      <c r="E10690">
        <v>616160</v>
      </c>
      <c r="F10690" t="s">
        <v>24196</v>
      </c>
      <c r="G10690" s="7">
        <v>299.14999999999998</v>
      </c>
    </row>
    <row r="10691" spans="1:7" x14ac:dyDescent="0.3">
      <c r="A10691" s="310">
        <v>3023509</v>
      </c>
      <c r="B10691" t="s">
        <v>24248</v>
      </c>
      <c r="C10691" t="s">
        <v>24249</v>
      </c>
      <c r="D10691" t="s">
        <v>371</v>
      </c>
      <c r="E10691">
        <v>617100</v>
      </c>
      <c r="F10691" t="s">
        <v>24196</v>
      </c>
      <c r="G10691" s="7">
        <v>1004.42</v>
      </c>
    </row>
    <row r="10692" spans="1:7" x14ac:dyDescent="0.3">
      <c r="A10692" s="310">
        <v>3023509</v>
      </c>
      <c r="B10692" t="s">
        <v>24248</v>
      </c>
      <c r="C10692" t="s">
        <v>24249</v>
      </c>
      <c r="D10692" t="s">
        <v>373</v>
      </c>
      <c r="E10692">
        <v>615130</v>
      </c>
      <c r="F10692" t="s">
        <v>24196</v>
      </c>
      <c r="G10692" s="7">
        <v>2004.94</v>
      </c>
    </row>
    <row r="10693" spans="1:7" x14ac:dyDescent="0.3">
      <c r="A10693" s="310">
        <v>3023509</v>
      </c>
      <c r="B10693" t="s">
        <v>24248</v>
      </c>
      <c r="C10693" t="s">
        <v>24249</v>
      </c>
      <c r="D10693" t="s">
        <v>377</v>
      </c>
      <c r="E10693">
        <v>611130</v>
      </c>
      <c r="F10693" t="s">
        <v>24196</v>
      </c>
      <c r="G10693" s="7">
        <v>106.18</v>
      </c>
    </row>
    <row r="10694" spans="1:7" x14ac:dyDescent="0.3">
      <c r="A10694" s="310">
        <v>3023509</v>
      </c>
      <c r="B10694" t="s">
        <v>24248</v>
      </c>
      <c r="C10694" t="s">
        <v>24249</v>
      </c>
      <c r="D10694" t="s">
        <v>371</v>
      </c>
      <c r="E10694">
        <v>615100</v>
      </c>
      <c r="F10694" t="s">
        <v>24196</v>
      </c>
      <c r="G10694" s="7">
        <v>1617.73</v>
      </c>
    </row>
    <row r="10695" spans="1:7" x14ac:dyDescent="0.3">
      <c r="A10695" s="310">
        <v>3023509</v>
      </c>
      <c r="B10695" t="s">
        <v>24248</v>
      </c>
      <c r="C10695" t="s">
        <v>24249</v>
      </c>
      <c r="D10695" t="s">
        <v>373</v>
      </c>
      <c r="E10695">
        <v>617150</v>
      </c>
      <c r="F10695" t="s">
        <v>24196</v>
      </c>
      <c r="G10695" s="7">
        <v>403.76</v>
      </c>
    </row>
    <row r="10696" spans="1:7" x14ac:dyDescent="0.3">
      <c r="A10696" s="310">
        <v>3023509</v>
      </c>
      <c r="B10696" t="s">
        <v>24248</v>
      </c>
      <c r="C10696" t="s">
        <v>24249</v>
      </c>
      <c r="D10696" t="s">
        <v>371</v>
      </c>
      <c r="E10696">
        <v>616100</v>
      </c>
      <c r="F10696" t="s">
        <v>24196</v>
      </c>
      <c r="G10696" s="7">
        <v>565.07000000000005</v>
      </c>
    </row>
    <row r="10697" spans="1:7" x14ac:dyDescent="0.3">
      <c r="A10697" s="310">
        <v>3023509</v>
      </c>
      <c r="B10697" t="s">
        <v>24248</v>
      </c>
      <c r="C10697" t="s">
        <v>24249</v>
      </c>
      <c r="D10697" t="s">
        <v>371</v>
      </c>
      <c r="E10697">
        <v>616100</v>
      </c>
      <c r="F10697" t="s">
        <v>24196</v>
      </c>
      <c r="G10697" s="7">
        <v>565.07000000000005</v>
      </c>
    </row>
    <row r="10698" spans="1:7" x14ac:dyDescent="0.3">
      <c r="A10698" s="310">
        <v>3023509</v>
      </c>
      <c r="B10698" t="s">
        <v>24248</v>
      </c>
      <c r="C10698" t="s">
        <v>24249</v>
      </c>
      <c r="D10698" t="s">
        <v>373</v>
      </c>
      <c r="E10698">
        <v>615130</v>
      </c>
      <c r="F10698" t="s">
        <v>24196</v>
      </c>
      <c r="G10698" s="7">
        <v>2411.35</v>
      </c>
    </row>
    <row r="10699" spans="1:7" x14ac:dyDescent="0.3">
      <c r="A10699" s="310">
        <v>3023509</v>
      </c>
      <c r="B10699" t="s">
        <v>24248</v>
      </c>
      <c r="C10699" t="s">
        <v>24249</v>
      </c>
      <c r="D10699" t="s">
        <v>374</v>
      </c>
      <c r="E10699">
        <v>616120</v>
      </c>
      <c r="F10699" t="s">
        <v>24196</v>
      </c>
      <c r="G10699" s="7">
        <v>11.76</v>
      </c>
    </row>
    <row r="10700" spans="1:7" x14ac:dyDescent="0.3">
      <c r="A10700" s="310">
        <v>3023509</v>
      </c>
      <c r="B10700" t="s">
        <v>24248</v>
      </c>
      <c r="C10700" t="s">
        <v>24249</v>
      </c>
      <c r="D10700" t="s">
        <v>374</v>
      </c>
      <c r="E10700">
        <v>615120</v>
      </c>
      <c r="F10700" t="s">
        <v>24196</v>
      </c>
      <c r="G10700" s="7">
        <v>280.94</v>
      </c>
    </row>
    <row r="10701" spans="1:7" x14ac:dyDescent="0.3">
      <c r="A10701" s="310">
        <v>3023509</v>
      </c>
      <c r="B10701" t="s">
        <v>24248</v>
      </c>
      <c r="C10701" t="s">
        <v>24249</v>
      </c>
      <c r="D10701" t="s">
        <v>371</v>
      </c>
      <c r="E10701">
        <v>615100</v>
      </c>
      <c r="F10701" t="s">
        <v>24196</v>
      </c>
      <c r="G10701" s="7">
        <v>6481.08</v>
      </c>
    </row>
    <row r="10702" spans="1:7" x14ac:dyDescent="0.3">
      <c r="A10702" s="310">
        <v>3023509</v>
      </c>
      <c r="B10702" t="s">
        <v>24248</v>
      </c>
      <c r="C10702" t="s">
        <v>24249</v>
      </c>
      <c r="D10702" t="s">
        <v>374</v>
      </c>
      <c r="E10702">
        <v>616120</v>
      </c>
      <c r="F10702" t="s">
        <v>24196</v>
      </c>
      <c r="G10702" s="7">
        <v>39.11</v>
      </c>
    </row>
    <row r="10703" spans="1:7" x14ac:dyDescent="0.3">
      <c r="A10703" s="310">
        <v>3023509</v>
      </c>
      <c r="B10703" t="s">
        <v>24248</v>
      </c>
      <c r="C10703" t="s">
        <v>24249</v>
      </c>
      <c r="D10703" t="s">
        <v>373</v>
      </c>
      <c r="E10703">
        <v>615130</v>
      </c>
      <c r="F10703" t="s">
        <v>24196</v>
      </c>
      <c r="G10703" s="7">
        <v>1426.54</v>
      </c>
    </row>
    <row r="10704" spans="1:7" x14ac:dyDescent="0.3">
      <c r="A10704" s="310">
        <v>3023509</v>
      </c>
      <c r="B10704" t="s">
        <v>24248</v>
      </c>
      <c r="C10704" t="s">
        <v>24249</v>
      </c>
      <c r="D10704" t="s">
        <v>371</v>
      </c>
      <c r="E10704">
        <v>615100</v>
      </c>
      <c r="F10704" t="s">
        <v>24196</v>
      </c>
      <c r="G10704" s="7">
        <v>3535.83</v>
      </c>
    </row>
    <row r="10705" spans="1:7" x14ac:dyDescent="0.3">
      <c r="A10705" s="310">
        <v>3023509</v>
      </c>
      <c r="B10705" t="s">
        <v>24248</v>
      </c>
      <c r="C10705" t="s">
        <v>24249</v>
      </c>
      <c r="D10705" t="s">
        <v>371</v>
      </c>
      <c r="E10705">
        <v>616100</v>
      </c>
      <c r="F10705" t="s">
        <v>24196</v>
      </c>
      <c r="G10705" s="7">
        <v>467.82</v>
      </c>
    </row>
    <row r="10706" spans="1:7" x14ac:dyDescent="0.3">
      <c r="A10706" s="310">
        <v>3023509</v>
      </c>
      <c r="B10706" t="s">
        <v>24248</v>
      </c>
      <c r="C10706" t="s">
        <v>24249</v>
      </c>
      <c r="D10706" t="s">
        <v>371</v>
      </c>
      <c r="E10706">
        <v>615100</v>
      </c>
      <c r="F10706" t="s">
        <v>24196</v>
      </c>
      <c r="G10706" s="7">
        <v>282.58</v>
      </c>
    </row>
    <row r="10707" spans="1:7" x14ac:dyDescent="0.3">
      <c r="A10707" s="310">
        <v>3023509</v>
      </c>
      <c r="B10707" t="s">
        <v>24248</v>
      </c>
      <c r="C10707" t="s">
        <v>24249</v>
      </c>
      <c r="D10707" t="s">
        <v>375</v>
      </c>
      <c r="E10707">
        <v>615140</v>
      </c>
      <c r="F10707" t="s">
        <v>24196</v>
      </c>
      <c r="G10707" s="7">
        <v>3321.25</v>
      </c>
    </row>
    <row r="10708" spans="1:7" x14ac:dyDescent="0.3">
      <c r="A10708" s="310">
        <v>3023509</v>
      </c>
      <c r="B10708" t="s">
        <v>24248</v>
      </c>
      <c r="C10708" t="s">
        <v>24249</v>
      </c>
      <c r="D10708" t="s">
        <v>377</v>
      </c>
      <c r="E10708">
        <v>611110</v>
      </c>
      <c r="F10708" t="s">
        <v>24196</v>
      </c>
      <c r="G10708" s="7">
        <v>520.51</v>
      </c>
    </row>
    <row r="10709" spans="1:7" x14ac:dyDescent="0.3">
      <c r="A10709" s="310">
        <v>3023509</v>
      </c>
      <c r="B10709" t="s">
        <v>24248</v>
      </c>
      <c r="C10709" t="s">
        <v>24249</v>
      </c>
      <c r="D10709" t="s">
        <v>373</v>
      </c>
      <c r="E10709">
        <v>615130</v>
      </c>
      <c r="F10709" t="s">
        <v>24196</v>
      </c>
      <c r="G10709" s="7">
        <v>-118.92</v>
      </c>
    </row>
    <row r="10710" spans="1:7" x14ac:dyDescent="0.3">
      <c r="A10710" s="310">
        <v>3023509</v>
      </c>
      <c r="B10710" t="s">
        <v>24248</v>
      </c>
      <c r="C10710" t="s">
        <v>24249</v>
      </c>
      <c r="D10710" t="s">
        <v>374</v>
      </c>
      <c r="E10710">
        <v>616120</v>
      </c>
      <c r="F10710" t="s">
        <v>24196</v>
      </c>
      <c r="G10710" s="7">
        <v>48.6</v>
      </c>
    </row>
    <row r="10711" spans="1:7" x14ac:dyDescent="0.3">
      <c r="A10711" s="310">
        <v>3023509</v>
      </c>
      <c r="B10711" t="s">
        <v>24248</v>
      </c>
      <c r="C10711" t="s">
        <v>24249</v>
      </c>
      <c r="D10711" t="s">
        <v>377</v>
      </c>
      <c r="E10711">
        <v>611120</v>
      </c>
      <c r="F10711" t="s">
        <v>24196</v>
      </c>
      <c r="G10711" s="7">
        <v>80.58</v>
      </c>
    </row>
    <row r="10712" spans="1:7" x14ac:dyDescent="0.3">
      <c r="A10712" s="310">
        <v>3023509</v>
      </c>
      <c r="B10712" t="s">
        <v>24248</v>
      </c>
      <c r="C10712" t="s">
        <v>24249</v>
      </c>
      <c r="D10712" t="s">
        <v>373</v>
      </c>
      <c r="E10712">
        <v>615130</v>
      </c>
      <c r="F10712" t="s">
        <v>24196</v>
      </c>
      <c r="G10712" s="7">
        <v>1979.23</v>
      </c>
    </row>
    <row r="10713" spans="1:7" x14ac:dyDescent="0.3">
      <c r="A10713" s="310">
        <v>3023509</v>
      </c>
      <c r="B10713" t="s">
        <v>24248</v>
      </c>
      <c r="C10713" t="s">
        <v>24249</v>
      </c>
      <c r="D10713" t="s">
        <v>373</v>
      </c>
      <c r="E10713">
        <v>616160</v>
      </c>
      <c r="F10713" t="s">
        <v>24196</v>
      </c>
      <c r="G10713" s="7">
        <v>234.33</v>
      </c>
    </row>
    <row r="10714" spans="1:7" x14ac:dyDescent="0.3">
      <c r="A10714" s="310">
        <v>3023509</v>
      </c>
      <c r="B10714" t="s">
        <v>24248</v>
      </c>
      <c r="C10714" t="s">
        <v>24249</v>
      </c>
      <c r="D10714" t="s">
        <v>373</v>
      </c>
      <c r="E10714">
        <v>615130</v>
      </c>
      <c r="F10714" t="s">
        <v>24196</v>
      </c>
      <c r="G10714" s="7">
        <v>1929.08</v>
      </c>
    </row>
    <row r="10715" spans="1:7" x14ac:dyDescent="0.3">
      <c r="A10715" s="310">
        <v>3023509</v>
      </c>
      <c r="B10715" t="s">
        <v>24248</v>
      </c>
      <c r="C10715" t="s">
        <v>24249</v>
      </c>
      <c r="D10715" t="s">
        <v>374</v>
      </c>
      <c r="E10715">
        <v>615120</v>
      </c>
      <c r="F10715" t="s">
        <v>24196</v>
      </c>
      <c r="G10715" s="7">
        <v>660.48</v>
      </c>
    </row>
    <row r="10716" spans="1:7" x14ac:dyDescent="0.3">
      <c r="A10716" s="310">
        <v>3023509</v>
      </c>
      <c r="B10716" t="s">
        <v>24248</v>
      </c>
      <c r="C10716" t="s">
        <v>24249</v>
      </c>
      <c r="D10716" t="s">
        <v>374</v>
      </c>
      <c r="E10716">
        <v>615120</v>
      </c>
      <c r="F10716" t="s">
        <v>24196</v>
      </c>
      <c r="G10716" s="7">
        <v>660.48</v>
      </c>
    </row>
    <row r="10717" spans="1:7" x14ac:dyDescent="0.3">
      <c r="A10717" s="310">
        <v>3023509</v>
      </c>
      <c r="B10717" t="s">
        <v>24248</v>
      </c>
      <c r="C10717" t="s">
        <v>24249</v>
      </c>
      <c r="D10717" t="s">
        <v>371</v>
      </c>
      <c r="E10717">
        <v>615100</v>
      </c>
      <c r="F10717" t="s">
        <v>24196</v>
      </c>
      <c r="G10717" s="7">
        <v>2603.4</v>
      </c>
    </row>
    <row r="10718" spans="1:7" x14ac:dyDescent="0.3">
      <c r="A10718" s="310">
        <v>3023509</v>
      </c>
      <c r="B10718" t="s">
        <v>24248</v>
      </c>
      <c r="C10718" t="s">
        <v>24249</v>
      </c>
      <c r="D10718" t="s">
        <v>371</v>
      </c>
      <c r="E10718">
        <v>615100</v>
      </c>
      <c r="F10718" t="s">
        <v>24196</v>
      </c>
      <c r="G10718" s="7">
        <v>6044.25</v>
      </c>
    </row>
    <row r="10719" spans="1:7" x14ac:dyDescent="0.3">
      <c r="A10719" s="310">
        <v>3023509</v>
      </c>
      <c r="B10719" t="s">
        <v>24248</v>
      </c>
      <c r="C10719" t="s">
        <v>24249</v>
      </c>
      <c r="D10719" t="s">
        <v>374</v>
      </c>
      <c r="E10719">
        <v>615120</v>
      </c>
      <c r="F10719" t="s">
        <v>24196</v>
      </c>
      <c r="G10719" s="7">
        <v>741.03</v>
      </c>
    </row>
    <row r="10720" spans="1:7" x14ac:dyDescent="0.3">
      <c r="A10720" s="310">
        <v>3023509</v>
      </c>
      <c r="B10720" t="s">
        <v>24248</v>
      </c>
      <c r="C10720" t="s">
        <v>24249</v>
      </c>
      <c r="D10720" t="s">
        <v>377</v>
      </c>
      <c r="E10720">
        <v>611130</v>
      </c>
      <c r="F10720" t="s">
        <v>24196</v>
      </c>
      <c r="G10720" s="7">
        <v>166.86</v>
      </c>
    </row>
    <row r="10721" spans="1:7" x14ac:dyDescent="0.3">
      <c r="A10721" s="310">
        <v>3023509</v>
      </c>
      <c r="B10721" t="s">
        <v>24248</v>
      </c>
      <c r="C10721" t="s">
        <v>24249</v>
      </c>
      <c r="D10721" t="s">
        <v>373</v>
      </c>
      <c r="E10721">
        <v>615130</v>
      </c>
      <c r="F10721" t="s">
        <v>24196</v>
      </c>
      <c r="G10721" s="7">
        <v>2241.69</v>
      </c>
    </row>
    <row r="10722" spans="1:7" x14ac:dyDescent="0.3">
      <c r="A10722" s="310">
        <v>3023509</v>
      </c>
      <c r="B10722" t="s">
        <v>24248</v>
      </c>
      <c r="C10722" t="s">
        <v>24249</v>
      </c>
      <c r="D10722" t="s">
        <v>374</v>
      </c>
      <c r="E10722">
        <v>616120</v>
      </c>
      <c r="F10722" t="s">
        <v>24196</v>
      </c>
      <c r="G10722" s="7">
        <v>36.520000000000003</v>
      </c>
    </row>
    <row r="10723" spans="1:7" x14ac:dyDescent="0.3">
      <c r="A10723" s="310">
        <v>3023509</v>
      </c>
      <c r="B10723" t="s">
        <v>24248</v>
      </c>
      <c r="C10723" t="s">
        <v>24249</v>
      </c>
      <c r="D10723" t="s">
        <v>374</v>
      </c>
      <c r="E10723">
        <v>616120</v>
      </c>
      <c r="F10723" t="s">
        <v>24196</v>
      </c>
      <c r="G10723" s="7">
        <v>95.08</v>
      </c>
    </row>
    <row r="10724" spans="1:7" x14ac:dyDescent="0.3">
      <c r="A10724" s="310">
        <v>3023509</v>
      </c>
      <c r="B10724" t="s">
        <v>24248</v>
      </c>
      <c r="C10724" t="s">
        <v>24249</v>
      </c>
      <c r="D10724" t="s">
        <v>374</v>
      </c>
      <c r="E10724">
        <v>617120</v>
      </c>
      <c r="F10724" t="s">
        <v>24196</v>
      </c>
      <c r="G10724" s="7">
        <v>180.13</v>
      </c>
    </row>
    <row r="10725" spans="1:7" x14ac:dyDescent="0.3">
      <c r="A10725" s="310">
        <v>3023509</v>
      </c>
      <c r="B10725" t="s">
        <v>24248</v>
      </c>
      <c r="C10725" t="s">
        <v>24249</v>
      </c>
      <c r="D10725" t="s">
        <v>374</v>
      </c>
      <c r="E10725">
        <v>617120</v>
      </c>
      <c r="F10725" t="s">
        <v>24196</v>
      </c>
      <c r="G10725" s="7">
        <v>726.82</v>
      </c>
    </row>
    <row r="10726" spans="1:7" x14ac:dyDescent="0.3">
      <c r="A10726" s="310">
        <v>3023509</v>
      </c>
      <c r="B10726" t="s">
        <v>24248</v>
      </c>
      <c r="C10726" t="s">
        <v>24249</v>
      </c>
      <c r="D10726" t="s">
        <v>371</v>
      </c>
      <c r="E10726">
        <v>615100</v>
      </c>
      <c r="F10726" t="s">
        <v>24196</v>
      </c>
      <c r="G10726" s="7">
        <v>4044.33</v>
      </c>
    </row>
    <row r="10727" spans="1:7" x14ac:dyDescent="0.3">
      <c r="A10727" s="310">
        <v>3023509</v>
      </c>
      <c r="B10727" t="s">
        <v>24248</v>
      </c>
      <c r="C10727" t="s">
        <v>24249</v>
      </c>
      <c r="D10727" t="s">
        <v>371</v>
      </c>
      <c r="E10727">
        <v>615100</v>
      </c>
      <c r="F10727" t="s">
        <v>24196</v>
      </c>
      <c r="G10727" s="7">
        <v>4044.33</v>
      </c>
    </row>
    <row r="10728" spans="1:7" x14ac:dyDescent="0.3">
      <c r="A10728" s="310">
        <v>3023509</v>
      </c>
      <c r="B10728" t="s">
        <v>24248</v>
      </c>
      <c r="C10728" t="s">
        <v>24249</v>
      </c>
      <c r="D10728" t="s">
        <v>371</v>
      </c>
      <c r="E10728">
        <v>615100</v>
      </c>
      <c r="F10728" t="s">
        <v>24196</v>
      </c>
      <c r="G10728" s="7">
        <v>-130.46</v>
      </c>
    </row>
    <row r="10729" spans="1:7" x14ac:dyDescent="0.3">
      <c r="A10729" s="310">
        <v>3023509</v>
      </c>
      <c r="B10729" t="s">
        <v>24248</v>
      </c>
      <c r="C10729" t="s">
        <v>24249</v>
      </c>
      <c r="D10729" t="s">
        <v>377</v>
      </c>
      <c r="E10729">
        <v>611130</v>
      </c>
      <c r="F10729" t="s">
        <v>24196</v>
      </c>
      <c r="G10729" s="7">
        <v>109.47</v>
      </c>
    </row>
    <row r="10730" spans="1:7" x14ac:dyDescent="0.3">
      <c r="A10730" s="310">
        <v>3023509</v>
      </c>
      <c r="B10730" t="s">
        <v>24248</v>
      </c>
      <c r="C10730" t="s">
        <v>24249</v>
      </c>
      <c r="D10730" t="s">
        <v>373</v>
      </c>
      <c r="E10730">
        <v>616160</v>
      </c>
      <c r="F10730" t="s">
        <v>24196</v>
      </c>
      <c r="G10730" s="7">
        <v>151.43</v>
      </c>
    </row>
    <row r="10731" spans="1:7" x14ac:dyDescent="0.3">
      <c r="A10731" s="310">
        <v>3023509</v>
      </c>
      <c r="B10731" t="s">
        <v>24248</v>
      </c>
      <c r="C10731" t="s">
        <v>24249</v>
      </c>
      <c r="D10731" t="s">
        <v>371</v>
      </c>
      <c r="E10731">
        <v>615100</v>
      </c>
      <c r="F10731" t="s">
        <v>24196</v>
      </c>
      <c r="G10731" s="7">
        <v>1696.01</v>
      </c>
    </row>
    <row r="10732" spans="1:7" x14ac:dyDescent="0.3">
      <c r="A10732" s="310">
        <v>3023509</v>
      </c>
      <c r="B10732" t="s">
        <v>24248</v>
      </c>
      <c r="C10732" t="s">
        <v>24249</v>
      </c>
      <c r="D10732" t="s">
        <v>371</v>
      </c>
      <c r="E10732">
        <v>617100</v>
      </c>
      <c r="F10732" t="s">
        <v>24196</v>
      </c>
      <c r="G10732" s="7">
        <v>963.7</v>
      </c>
    </row>
    <row r="10733" spans="1:7" x14ac:dyDescent="0.3">
      <c r="A10733" s="310">
        <v>3023509</v>
      </c>
      <c r="B10733" t="s">
        <v>24248</v>
      </c>
      <c r="C10733" t="s">
        <v>24249</v>
      </c>
      <c r="D10733" t="s">
        <v>371</v>
      </c>
      <c r="E10733">
        <v>615100</v>
      </c>
      <c r="F10733" t="s">
        <v>24196</v>
      </c>
      <c r="G10733" s="7">
        <v>-0.01</v>
      </c>
    </row>
    <row r="10734" spans="1:7" x14ac:dyDescent="0.3">
      <c r="A10734" s="310">
        <v>3023509</v>
      </c>
      <c r="B10734" t="s">
        <v>24248</v>
      </c>
      <c r="C10734" t="s">
        <v>24249</v>
      </c>
      <c r="D10734" t="s">
        <v>374</v>
      </c>
      <c r="E10734">
        <v>616120</v>
      </c>
      <c r="F10734" t="s">
        <v>24196</v>
      </c>
      <c r="G10734" s="7">
        <v>53.03</v>
      </c>
    </row>
    <row r="10735" spans="1:7" x14ac:dyDescent="0.3">
      <c r="A10735" s="310">
        <v>3023509</v>
      </c>
      <c r="B10735" t="s">
        <v>24248</v>
      </c>
      <c r="C10735" t="s">
        <v>24249</v>
      </c>
      <c r="D10735" t="s">
        <v>377</v>
      </c>
      <c r="E10735">
        <v>611110</v>
      </c>
      <c r="F10735" t="s">
        <v>24196</v>
      </c>
      <c r="G10735" s="7">
        <v>917.75</v>
      </c>
    </row>
    <row r="10736" spans="1:7" x14ac:dyDescent="0.3">
      <c r="A10736" s="310">
        <v>3023509</v>
      </c>
      <c r="B10736" t="s">
        <v>24248</v>
      </c>
      <c r="C10736" t="s">
        <v>24249</v>
      </c>
      <c r="D10736" t="s">
        <v>371</v>
      </c>
      <c r="E10736">
        <v>615100</v>
      </c>
      <c r="F10736" t="s">
        <v>24196</v>
      </c>
      <c r="G10736" s="7">
        <v>3161</v>
      </c>
    </row>
    <row r="10737" spans="1:7" x14ac:dyDescent="0.3">
      <c r="A10737" s="310">
        <v>3023509</v>
      </c>
      <c r="B10737" t="s">
        <v>24248</v>
      </c>
      <c r="C10737" t="s">
        <v>24249</v>
      </c>
      <c r="D10737" t="s">
        <v>374</v>
      </c>
      <c r="E10737">
        <v>617120</v>
      </c>
      <c r="F10737" t="s">
        <v>24196</v>
      </c>
      <c r="G10737" s="7">
        <v>44.91</v>
      </c>
    </row>
    <row r="10738" spans="1:7" x14ac:dyDescent="0.3">
      <c r="A10738" s="310">
        <v>3023509</v>
      </c>
      <c r="B10738" t="s">
        <v>24248</v>
      </c>
      <c r="C10738" t="s">
        <v>24249</v>
      </c>
      <c r="D10738" t="s">
        <v>371</v>
      </c>
      <c r="E10738">
        <v>615100</v>
      </c>
      <c r="F10738" t="s">
        <v>24196</v>
      </c>
      <c r="G10738" s="7">
        <v>-106.44</v>
      </c>
    </row>
    <row r="10739" spans="1:7" x14ac:dyDescent="0.3">
      <c r="A10739" s="310">
        <v>3023509</v>
      </c>
      <c r="B10739" t="s">
        <v>24248</v>
      </c>
      <c r="C10739" t="s">
        <v>24249</v>
      </c>
      <c r="D10739" t="s">
        <v>377</v>
      </c>
      <c r="E10739">
        <v>611130</v>
      </c>
      <c r="F10739" t="s">
        <v>24196</v>
      </c>
      <c r="G10739" s="7">
        <v>121.35</v>
      </c>
    </row>
    <row r="10740" spans="1:7" x14ac:dyDescent="0.3">
      <c r="A10740" s="310">
        <v>3023509</v>
      </c>
      <c r="B10740" t="s">
        <v>24248</v>
      </c>
      <c r="C10740" t="s">
        <v>24249</v>
      </c>
      <c r="D10740" t="s">
        <v>371</v>
      </c>
      <c r="E10740">
        <v>615100</v>
      </c>
      <c r="F10740" t="s">
        <v>24196</v>
      </c>
      <c r="G10740" s="7">
        <v>-130.46</v>
      </c>
    </row>
    <row r="10741" spans="1:7" x14ac:dyDescent="0.3">
      <c r="A10741" s="310">
        <v>3023509</v>
      </c>
      <c r="B10741" t="s">
        <v>24248</v>
      </c>
      <c r="C10741" t="s">
        <v>24249</v>
      </c>
      <c r="D10741" t="s">
        <v>374</v>
      </c>
      <c r="E10741">
        <v>615120</v>
      </c>
      <c r="F10741" t="s">
        <v>24196</v>
      </c>
      <c r="G10741" s="7">
        <v>592.59</v>
      </c>
    </row>
    <row r="10742" spans="1:7" x14ac:dyDescent="0.3">
      <c r="A10742" s="310">
        <v>3023509</v>
      </c>
      <c r="B10742" t="s">
        <v>24248</v>
      </c>
      <c r="C10742" t="s">
        <v>24249</v>
      </c>
      <c r="D10742" t="s">
        <v>371</v>
      </c>
      <c r="E10742">
        <v>615100</v>
      </c>
      <c r="F10742" t="s">
        <v>24196</v>
      </c>
      <c r="G10742" s="7">
        <v>-130.46</v>
      </c>
    </row>
    <row r="10743" spans="1:7" x14ac:dyDescent="0.3">
      <c r="A10743" s="310">
        <v>3023509</v>
      </c>
      <c r="B10743" t="s">
        <v>24248</v>
      </c>
      <c r="C10743" t="s">
        <v>24249</v>
      </c>
      <c r="D10743" t="s">
        <v>373</v>
      </c>
      <c r="E10743">
        <v>617150</v>
      </c>
      <c r="F10743" t="s">
        <v>24196</v>
      </c>
      <c r="G10743" s="7">
        <v>494.73</v>
      </c>
    </row>
    <row r="10744" spans="1:7" x14ac:dyDescent="0.3">
      <c r="A10744" s="310">
        <v>3023509</v>
      </c>
      <c r="B10744" t="s">
        <v>24248</v>
      </c>
      <c r="C10744" t="s">
        <v>24249</v>
      </c>
      <c r="D10744" t="s">
        <v>375</v>
      </c>
      <c r="E10744">
        <v>616130</v>
      </c>
      <c r="F10744" t="s">
        <v>24196</v>
      </c>
      <c r="G10744" s="7">
        <v>435.64</v>
      </c>
    </row>
    <row r="10745" spans="1:7" x14ac:dyDescent="0.3">
      <c r="A10745" s="310">
        <v>3023509</v>
      </c>
      <c r="B10745" t="s">
        <v>24248</v>
      </c>
      <c r="C10745" t="s">
        <v>24249</v>
      </c>
      <c r="D10745" t="s">
        <v>377</v>
      </c>
      <c r="E10745">
        <v>611120</v>
      </c>
      <c r="F10745" t="s">
        <v>24196</v>
      </c>
      <c r="G10745" s="7">
        <v>26.68</v>
      </c>
    </row>
    <row r="10746" spans="1:7" x14ac:dyDescent="0.3">
      <c r="A10746" s="310">
        <v>3023509</v>
      </c>
      <c r="B10746" t="s">
        <v>24248</v>
      </c>
      <c r="C10746" t="s">
        <v>24249</v>
      </c>
      <c r="D10746" t="s">
        <v>373</v>
      </c>
      <c r="E10746">
        <v>616160</v>
      </c>
      <c r="F10746" t="s">
        <v>24196</v>
      </c>
      <c r="G10746" s="7">
        <v>246.89</v>
      </c>
    </row>
    <row r="10747" spans="1:7" x14ac:dyDescent="0.3">
      <c r="A10747" s="310">
        <v>3023509</v>
      </c>
      <c r="B10747" t="s">
        <v>24248</v>
      </c>
      <c r="C10747" t="s">
        <v>24249</v>
      </c>
      <c r="D10747" t="s">
        <v>374</v>
      </c>
      <c r="E10747">
        <v>617120</v>
      </c>
      <c r="F10747" t="s">
        <v>24196</v>
      </c>
      <c r="G10747" s="7">
        <v>134.74</v>
      </c>
    </row>
    <row r="10748" spans="1:7" x14ac:dyDescent="0.3">
      <c r="A10748" s="310">
        <v>3023509</v>
      </c>
      <c r="B10748" t="s">
        <v>24248</v>
      </c>
      <c r="C10748" t="s">
        <v>24249</v>
      </c>
      <c r="D10748" t="s">
        <v>373</v>
      </c>
      <c r="E10748">
        <v>616160</v>
      </c>
      <c r="F10748" t="s">
        <v>24196</v>
      </c>
      <c r="G10748" s="7">
        <v>234.33</v>
      </c>
    </row>
    <row r="10749" spans="1:7" x14ac:dyDescent="0.3">
      <c r="A10749" s="310">
        <v>3023507</v>
      </c>
      <c r="B10749" t="s">
        <v>24250</v>
      </c>
      <c r="C10749" t="s">
        <v>24251</v>
      </c>
      <c r="D10749" t="s">
        <v>373</v>
      </c>
      <c r="E10749">
        <v>615130</v>
      </c>
      <c r="F10749" t="s">
        <v>24196</v>
      </c>
      <c r="G10749" s="7">
        <v>14.73</v>
      </c>
    </row>
    <row r="10750" spans="1:7" x14ac:dyDescent="0.3">
      <c r="A10750" s="310">
        <v>3023507</v>
      </c>
      <c r="B10750" t="s">
        <v>24250</v>
      </c>
      <c r="C10750" t="s">
        <v>24251</v>
      </c>
      <c r="D10750" t="s">
        <v>373</v>
      </c>
      <c r="E10750">
        <v>615130</v>
      </c>
      <c r="F10750" t="s">
        <v>24196</v>
      </c>
      <c r="G10750" s="7">
        <v>-0.01</v>
      </c>
    </row>
    <row r="10751" spans="1:7" x14ac:dyDescent="0.3">
      <c r="A10751" s="310">
        <v>3023507</v>
      </c>
      <c r="B10751" t="s">
        <v>24250</v>
      </c>
      <c r="C10751" t="s">
        <v>24251</v>
      </c>
      <c r="D10751" t="s">
        <v>375</v>
      </c>
      <c r="E10751">
        <v>616130</v>
      </c>
      <c r="F10751" t="s">
        <v>24196</v>
      </c>
      <c r="G10751" s="7">
        <v>191.74</v>
      </c>
    </row>
    <row r="10752" spans="1:7" x14ac:dyDescent="0.3">
      <c r="A10752" s="310">
        <v>3023507</v>
      </c>
      <c r="B10752" t="s">
        <v>24250</v>
      </c>
      <c r="C10752" t="s">
        <v>24251</v>
      </c>
      <c r="D10752" t="s">
        <v>377</v>
      </c>
      <c r="E10752">
        <v>611110</v>
      </c>
      <c r="F10752" t="s">
        <v>24196</v>
      </c>
      <c r="G10752" s="7">
        <v>20.260000000000002</v>
      </c>
    </row>
    <row r="10753" spans="1:7" x14ac:dyDescent="0.3">
      <c r="A10753" s="310">
        <v>3023507</v>
      </c>
      <c r="B10753" t="s">
        <v>24250</v>
      </c>
      <c r="C10753" t="s">
        <v>24251</v>
      </c>
      <c r="D10753" t="s">
        <v>373</v>
      </c>
      <c r="E10753">
        <v>615130</v>
      </c>
      <c r="F10753" t="s">
        <v>24196</v>
      </c>
      <c r="G10753" s="7">
        <v>0.01</v>
      </c>
    </row>
    <row r="10754" spans="1:7" x14ac:dyDescent="0.3">
      <c r="A10754" s="310">
        <v>3023507</v>
      </c>
      <c r="B10754" t="s">
        <v>24250</v>
      </c>
      <c r="C10754" t="s">
        <v>24251</v>
      </c>
      <c r="D10754" t="s">
        <v>373</v>
      </c>
      <c r="E10754">
        <v>615130</v>
      </c>
      <c r="F10754" t="s">
        <v>24196</v>
      </c>
      <c r="G10754" s="7">
        <v>0.01</v>
      </c>
    </row>
    <row r="10755" spans="1:7" x14ac:dyDescent="0.3">
      <c r="A10755" s="310">
        <v>3023507</v>
      </c>
      <c r="B10755" t="s">
        <v>24250</v>
      </c>
      <c r="C10755" t="s">
        <v>24251</v>
      </c>
      <c r="D10755" t="s">
        <v>377</v>
      </c>
      <c r="E10755">
        <v>611110</v>
      </c>
      <c r="F10755" t="s">
        <v>24196</v>
      </c>
      <c r="G10755" s="7">
        <v>-0.01</v>
      </c>
    </row>
    <row r="10756" spans="1:7" x14ac:dyDescent="0.3">
      <c r="A10756" s="310">
        <v>3023507</v>
      </c>
      <c r="B10756" t="s">
        <v>24250</v>
      </c>
      <c r="C10756" t="s">
        <v>24251</v>
      </c>
      <c r="D10756" t="s">
        <v>377</v>
      </c>
      <c r="E10756">
        <v>611110</v>
      </c>
      <c r="F10756" t="s">
        <v>24196</v>
      </c>
      <c r="G10756" s="7">
        <v>20.68</v>
      </c>
    </row>
    <row r="10757" spans="1:7" x14ac:dyDescent="0.3">
      <c r="A10757" s="310">
        <v>3023507</v>
      </c>
      <c r="B10757" t="s">
        <v>24250</v>
      </c>
      <c r="C10757" t="s">
        <v>24251</v>
      </c>
      <c r="D10757" t="s">
        <v>373</v>
      </c>
      <c r="E10757">
        <v>615130</v>
      </c>
      <c r="F10757" t="s">
        <v>24196</v>
      </c>
      <c r="G10757" s="7">
        <v>-15.55</v>
      </c>
    </row>
    <row r="10758" spans="1:7" x14ac:dyDescent="0.3">
      <c r="A10758" s="310">
        <v>3023507</v>
      </c>
      <c r="B10758" t="s">
        <v>24250</v>
      </c>
      <c r="C10758" t="s">
        <v>24251</v>
      </c>
      <c r="D10758" t="s">
        <v>373</v>
      </c>
      <c r="E10758">
        <v>615130</v>
      </c>
      <c r="F10758" t="s">
        <v>24196</v>
      </c>
      <c r="G10758" s="7">
        <v>14.73</v>
      </c>
    </row>
    <row r="10759" spans="1:7" x14ac:dyDescent="0.3">
      <c r="A10759" s="310">
        <v>3023507</v>
      </c>
      <c r="B10759" t="s">
        <v>24250</v>
      </c>
      <c r="C10759" t="s">
        <v>24251</v>
      </c>
      <c r="D10759" t="s">
        <v>377</v>
      </c>
      <c r="E10759">
        <v>611110</v>
      </c>
      <c r="F10759" t="s">
        <v>24196</v>
      </c>
      <c r="G10759" s="7">
        <v>0.01</v>
      </c>
    </row>
    <row r="10760" spans="1:7" x14ac:dyDescent="0.3">
      <c r="A10760" s="310">
        <v>3023507</v>
      </c>
      <c r="B10760" t="s">
        <v>24250</v>
      </c>
      <c r="C10760" t="s">
        <v>24251</v>
      </c>
      <c r="D10760" t="s">
        <v>373</v>
      </c>
      <c r="E10760">
        <v>615130</v>
      </c>
      <c r="F10760" t="s">
        <v>24196</v>
      </c>
      <c r="G10760" s="7">
        <v>0.01</v>
      </c>
    </row>
    <row r="10761" spans="1:7" x14ac:dyDescent="0.3">
      <c r="A10761" s="310">
        <v>3023507</v>
      </c>
      <c r="B10761" t="s">
        <v>24250</v>
      </c>
      <c r="C10761" t="s">
        <v>24251</v>
      </c>
      <c r="D10761" t="s">
        <v>377</v>
      </c>
      <c r="E10761">
        <v>611110</v>
      </c>
      <c r="F10761" t="s">
        <v>24196</v>
      </c>
      <c r="G10761" s="7">
        <v>0.01</v>
      </c>
    </row>
    <row r="10762" spans="1:7" x14ac:dyDescent="0.3">
      <c r="A10762" s="310">
        <v>3023507</v>
      </c>
      <c r="B10762" t="s">
        <v>24250</v>
      </c>
      <c r="C10762" t="s">
        <v>24251</v>
      </c>
      <c r="D10762" t="s">
        <v>373</v>
      </c>
      <c r="E10762">
        <v>615130</v>
      </c>
      <c r="F10762" t="s">
        <v>24196</v>
      </c>
      <c r="G10762" s="7">
        <v>-15.55</v>
      </c>
    </row>
    <row r="10763" spans="1:7" x14ac:dyDescent="0.3">
      <c r="A10763" s="310">
        <v>3023507</v>
      </c>
      <c r="B10763" t="s">
        <v>24250</v>
      </c>
      <c r="C10763" t="s">
        <v>24251</v>
      </c>
      <c r="D10763" t="s">
        <v>377</v>
      </c>
      <c r="E10763">
        <v>611110</v>
      </c>
      <c r="F10763" t="s">
        <v>24196</v>
      </c>
      <c r="G10763" s="7">
        <v>-0.01</v>
      </c>
    </row>
    <row r="10764" spans="1:7" x14ac:dyDescent="0.3">
      <c r="A10764" s="310">
        <v>3023507</v>
      </c>
      <c r="B10764" t="s">
        <v>24250</v>
      </c>
      <c r="C10764" t="s">
        <v>24251</v>
      </c>
      <c r="D10764" t="s">
        <v>377</v>
      </c>
      <c r="E10764">
        <v>611110</v>
      </c>
      <c r="F10764" t="s">
        <v>24196</v>
      </c>
      <c r="G10764" s="7">
        <v>-0.01</v>
      </c>
    </row>
    <row r="10765" spans="1:7" x14ac:dyDescent="0.3">
      <c r="A10765" s="310">
        <v>3023507</v>
      </c>
      <c r="B10765" t="s">
        <v>24250</v>
      </c>
      <c r="C10765" t="s">
        <v>24251</v>
      </c>
      <c r="D10765" t="s">
        <v>373</v>
      </c>
      <c r="E10765">
        <v>615130</v>
      </c>
      <c r="F10765" t="s">
        <v>24196</v>
      </c>
      <c r="G10765" s="7">
        <v>-14.73</v>
      </c>
    </row>
    <row r="10766" spans="1:7" x14ac:dyDescent="0.3">
      <c r="A10766" s="310">
        <v>3023507</v>
      </c>
      <c r="B10766" t="s">
        <v>24250</v>
      </c>
      <c r="C10766" t="s">
        <v>24251</v>
      </c>
      <c r="D10766" t="s">
        <v>371</v>
      </c>
      <c r="E10766">
        <v>617100</v>
      </c>
      <c r="F10766" t="s">
        <v>24196</v>
      </c>
      <c r="G10766" s="7">
        <v>915.8</v>
      </c>
    </row>
    <row r="10767" spans="1:7" x14ac:dyDescent="0.3">
      <c r="A10767" s="310">
        <v>3023507</v>
      </c>
      <c r="B10767" t="s">
        <v>24250</v>
      </c>
      <c r="C10767" t="s">
        <v>24251</v>
      </c>
      <c r="D10767" t="s">
        <v>373</v>
      </c>
      <c r="E10767">
        <v>615130</v>
      </c>
      <c r="F10767" t="s">
        <v>24196</v>
      </c>
      <c r="G10767" s="7">
        <v>14.73</v>
      </c>
    </row>
    <row r="10768" spans="1:7" x14ac:dyDescent="0.3">
      <c r="A10768" s="310">
        <v>3023507</v>
      </c>
      <c r="B10768" t="s">
        <v>24250</v>
      </c>
      <c r="C10768" t="s">
        <v>24251</v>
      </c>
      <c r="D10768" t="s">
        <v>377</v>
      </c>
      <c r="E10768">
        <v>611110</v>
      </c>
      <c r="F10768" t="s">
        <v>24196</v>
      </c>
      <c r="G10768" s="7">
        <v>-20.260000000000002</v>
      </c>
    </row>
    <row r="10769" spans="1:7" x14ac:dyDescent="0.3">
      <c r="A10769" s="310">
        <v>3023507</v>
      </c>
      <c r="B10769" t="s">
        <v>24250</v>
      </c>
      <c r="C10769" t="s">
        <v>24251</v>
      </c>
      <c r="D10769" t="s">
        <v>371</v>
      </c>
      <c r="E10769">
        <v>616100</v>
      </c>
      <c r="F10769" t="s">
        <v>24196</v>
      </c>
      <c r="G10769" s="7">
        <v>467.82</v>
      </c>
    </row>
    <row r="10770" spans="1:7" x14ac:dyDescent="0.3">
      <c r="A10770" s="310">
        <v>3023507</v>
      </c>
      <c r="B10770" t="s">
        <v>24250</v>
      </c>
      <c r="C10770" t="s">
        <v>24251</v>
      </c>
      <c r="D10770" t="s">
        <v>373</v>
      </c>
      <c r="E10770">
        <v>615130</v>
      </c>
      <c r="F10770" t="s">
        <v>24196</v>
      </c>
      <c r="G10770" s="7">
        <v>27.16</v>
      </c>
    </row>
    <row r="10771" spans="1:7" x14ac:dyDescent="0.3">
      <c r="A10771" s="310">
        <v>3023507</v>
      </c>
      <c r="B10771" t="s">
        <v>24250</v>
      </c>
      <c r="C10771" t="s">
        <v>24251</v>
      </c>
      <c r="D10771" t="s">
        <v>377</v>
      </c>
      <c r="E10771">
        <v>611110</v>
      </c>
      <c r="F10771" t="s">
        <v>24196</v>
      </c>
      <c r="G10771" s="7">
        <v>-20.260000000000002</v>
      </c>
    </row>
    <row r="10772" spans="1:7" x14ac:dyDescent="0.3">
      <c r="A10772" s="310">
        <v>3023507</v>
      </c>
      <c r="B10772" t="s">
        <v>24250</v>
      </c>
      <c r="C10772" t="s">
        <v>24251</v>
      </c>
      <c r="D10772" t="s">
        <v>377</v>
      </c>
      <c r="E10772">
        <v>611110</v>
      </c>
      <c r="F10772" t="s">
        <v>24196</v>
      </c>
      <c r="G10772" s="7">
        <v>-0.01</v>
      </c>
    </row>
    <row r="10773" spans="1:7" x14ac:dyDescent="0.3">
      <c r="A10773" s="310">
        <v>3023507</v>
      </c>
      <c r="B10773" t="s">
        <v>24250</v>
      </c>
      <c r="C10773" t="s">
        <v>24251</v>
      </c>
      <c r="D10773" t="s">
        <v>377</v>
      </c>
      <c r="E10773">
        <v>611110</v>
      </c>
      <c r="F10773" t="s">
        <v>24196</v>
      </c>
      <c r="G10773" s="7">
        <v>20.260000000000002</v>
      </c>
    </row>
    <row r="10774" spans="1:7" x14ac:dyDescent="0.3">
      <c r="A10774" s="310">
        <v>3023507</v>
      </c>
      <c r="B10774" t="s">
        <v>24250</v>
      </c>
      <c r="C10774" t="s">
        <v>24251</v>
      </c>
      <c r="D10774" t="s">
        <v>377</v>
      </c>
      <c r="E10774">
        <v>611110</v>
      </c>
      <c r="F10774" t="s">
        <v>24196</v>
      </c>
      <c r="G10774" s="7">
        <v>-18.25</v>
      </c>
    </row>
    <row r="10775" spans="1:7" x14ac:dyDescent="0.3">
      <c r="A10775" s="310">
        <v>3023507</v>
      </c>
      <c r="B10775" t="s">
        <v>24250</v>
      </c>
      <c r="C10775" t="s">
        <v>24251</v>
      </c>
      <c r="D10775" t="s">
        <v>377</v>
      </c>
      <c r="E10775">
        <v>611120</v>
      </c>
      <c r="F10775" t="s">
        <v>24196</v>
      </c>
      <c r="G10775" s="7">
        <v>50.74</v>
      </c>
    </row>
    <row r="10776" spans="1:7" x14ac:dyDescent="0.3">
      <c r="A10776" s="310">
        <v>3023507</v>
      </c>
      <c r="B10776" t="s">
        <v>24250</v>
      </c>
      <c r="C10776" t="s">
        <v>24251</v>
      </c>
      <c r="D10776" t="s">
        <v>377</v>
      </c>
      <c r="E10776">
        <v>611110</v>
      </c>
      <c r="F10776" t="s">
        <v>24196</v>
      </c>
      <c r="G10776" s="7">
        <v>20.260000000000002</v>
      </c>
    </row>
    <row r="10777" spans="1:7" x14ac:dyDescent="0.3">
      <c r="A10777" s="310">
        <v>3023507</v>
      </c>
      <c r="B10777" t="s">
        <v>24250</v>
      </c>
      <c r="C10777" t="s">
        <v>24251</v>
      </c>
      <c r="D10777" t="s">
        <v>373</v>
      </c>
      <c r="E10777">
        <v>615130</v>
      </c>
      <c r="F10777" t="s">
        <v>24196</v>
      </c>
      <c r="G10777" s="7">
        <v>27.16</v>
      </c>
    </row>
    <row r="10778" spans="1:7" x14ac:dyDescent="0.3">
      <c r="A10778" s="310">
        <v>3023507</v>
      </c>
      <c r="B10778" t="s">
        <v>24250</v>
      </c>
      <c r="C10778" t="s">
        <v>24251</v>
      </c>
      <c r="D10778" t="s">
        <v>373</v>
      </c>
      <c r="E10778">
        <v>616160</v>
      </c>
      <c r="F10778" t="s">
        <v>24196</v>
      </c>
      <c r="G10778" s="7">
        <v>257.74</v>
      </c>
    </row>
    <row r="10779" spans="1:7" x14ac:dyDescent="0.3">
      <c r="A10779" s="310">
        <v>3023507</v>
      </c>
      <c r="B10779" t="s">
        <v>24250</v>
      </c>
      <c r="C10779" t="s">
        <v>24251</v>
      </c>
      <c r="D10779" t="s">
        <v>377</v>
      </c>
      <c r="E10779">
        <v>611110</v>
      </c>
      <c r="F10779" t="s">
        <v>24196</v>
      </c>
      <c r="G10779" s="7">
        <v>0.01</v>
      </c>
    </row>
    <row r="10780" spans="1:7" x14ac:dyDescent="0.3">
      <c r="A10780" s="310">
        <v>3023507</v>
      </c>
      <c r="B10780" t="s">
        <v>24250</v>
      </c>
      <c r="C10780" t="s">
        <v>24251</v>
      </c>
      <c r="D10780" t="s">
        <v>377</v>
      </c>
      <c r="E10780">
        <v>611110</v>
      </c>
      <c r="F10780" t="s">
        <v>24196</v>
      </c>
      <c r="G10780" s="7">
        <v>20.260000000000002</v>
      </c>
    </row>
    <row r="10781" spans="1:7" x14ac:dyDescent="0.3">
      <c r="A10781" s="310">
        <v>3023507</v>
      </c>
      <c r="B10781" t="s">
        <v>24250</v>
      </c>
      <c r="C10781" t="s">
        <v>24251</v>
      </c>
      <c r="D10781" t="s">
        <v>377</v>
      </c>
      <c r="E10781">
        <v>611110</v>
      </c>
      <c r="F10781" t="s">
        <v>24196</v>
      </c>
      <c r="G10781" s="7">
        <v>-20.260000000000002</v>
      </c>
    </row>
    <row r="10782" spans="1:7" x14ac:dyDescent="0.3">
      <c r="A10782" s="310">
        <v>3023507</v>
      </c>
      <c r="B10782" t="s">
        <v>24250</v>
      </c>
      <c r="C10782" t="s">
        <v>24251</v>
      </c>
      <c r="D10782" t="s">
        <v>373</v>
      </c>
      <c r="E10782">
        <v>615130</v>
      </c>
      <c r="F10782" t="s">
        <v>24196</v>
      </c>
      <c r="G10782" s="7">
        <v>-54.32</v>
      </c>
    </row>
    <row r="10783" spans="1:7" x14ac:dyDescent="0.3">
      <c r="A10783" s="310">
        <v>3023507</v>
      </c>
      <c r="B10783" t="s">
        <v>24250</v>
      </c>
      <c r="C10783" t="s">
        <v>24251</v>
      </c>
      <c r="D10783" t="s">
        <v>373</v>
      </c>
      <c r="E10783">
        <v>615130</v>
      </c>
      <c r="F10783" t="s">
        <v>24196</v>
      </c>
      <c r="G10783" s="7">
        <v>15.55</v>
      </c>
    </row>
    <row r="10784" spans="1:7" x14ac:dyDescent="0.3">
      <c r="A10784" s="310">
        <v>3023507</v>
      </c>
      <c r="B10784" t="s">
        <v>24250</v>
      </c>
      <c r="C10784" t="s">
        <v>24251</v>
      </c>
      <c r="D10784" t="s">
        <v>377</v>
      </c>
      <c r="E10784">
        <v>611110</v>
      </c>
      <c r="F10784" t="s">
        <v>24196</v>
      </c>
      <c r="G10784" s="7">
        <v>0.01</v>
      </c>
    </row>
    <row r="10785" spans="1:7" x14ac:dyDescent="0.3">
      <c r="A10785" s="310">
        <v>3023507</v>
      </c>
      <c r="B10785" t="s">
        <v>24250</v>
      </c>
      <c r="C10785" t="s">
        <v>24251</v>
      </c>
      <c r="D10785" t="s">
        <v>373</v>
      </c>
      <c r="E10785">
        <v>615130</v>
      </c>
      <c r="F10785" t="s">
        <v>24196</v>
      </c>
      <c r="G10785" s="7">
        <v>-0.01</v>
      </c>
    </row>
    <row r="10786" spans="1:7" x14ac:dyDescent="0.3">
      <c r="A10786" s="310">
        <v>3023507</v>
      </c>
      <c r="B10786" t="s">
        <v>24250</v>
      </c>
      <c r="C10786" t="s">
        <v>24251</v>
      </c>
      <c r="D10786" t="s">
        <v>373</v>
      </c>
      <c r="E10786">
        <v>615130</v>
      </c>
      <c r="F10786" t="s">
        <v>24196</v>
      </c>
      <c r="G10786" s="7">
        <v>-14.05</v>
      </c>
    </row>
    <row r="10787" spans="1:7" x14ac:dyDescent="0.3">
      <c r="A10787" s="310">
        <v>3023507</v>
      </c>
      <c r="B10787" t="s">
        <v>24250</v>
      </c>
      <c r="C10787" t="s">
        <v>24251</v>
      </c>
      <c r="D10787" t="s">
        <v>373</v>
      </c>
      <c r="E10787">
        <v>615130</v>
      </c>
      <c r="F10787" t="s">
        <v>24196</v>
      </c>
      <c r="G10787" s="7">
        <v>0.01</v>
      </c>
    </row>
    <row r="10788" spans="1:7" x14ac:dyDescent="0.3">
      <c r="A10788" s="310">
        <v>3023507</v>
      </c>
      <c r="B10788" t="s">
        <v>24250</v>
      </c>
      <c r="C10788" t="s">
        <v>24251</v>
      </c>
      <c r="D10788" t="s">
        <v>373</v>
      </c>
      <c r="E10788">
        <v>615130</v>
      </c>
      <c r="F10788" t="s">
        <v>24196</v>
      </c>
      <c r="G10788" s="7">
        <v>0.01</v>
      </c>
    </row>
    <row r="10789" spans="1:7" x14ac:dyDescent="0.3">
      <c r="A10789" s="310">
        <v>3023507</v>
      </c>
      <c r="B10789" t="s">
        <v>24250</v>
      </c>
      <c r="C10789" t="s">
        <v>24251</v>
      </c>
      <c r="D10789" t="s">
        <v>373</v>
      </c>
      <c r="E10789">
        <v>615130</v>
      </c>
      <c r="F10789" t="s">
        <v>24196</v>
      </c>
      <c r="G10789" s="7">
        <v>-14.73</v>
      </c>
    </row>
    <row r="10790" spans="1:7" x14ac:dyDescent="0.3">
      <c r="A10790" s="310">
        <v>3023507</v>
      </c>
      <c r="B10790" t="s">
        <v>24250</v>
      </c>
      <c r="C10790" t="s">
        <v>24251</v>
      </c>
      <c r="D10790" t="s">
        <v>373</v>
      </c>
      <c r="E10790">
        <v>615130</v>
      </c>
      <c r="F10790" t="s">
        <v>24196</v>
      </c>
      <c r="G10790" s="7">
        <v>1281.18</v>
      </c>
    </row>
    <row r="10791" spans="1:7" x14ac:dyDescent="0.3">
      <c r="A10791" s="310">
        <v>3023507</v>
      </c>
      <c r="B10791" t="s">
        <v>24250</v>
      </c>
      <c r="C10791" t="s">
        <v>24251</v>
      </c>
      <c r="D10791" t="s">
        <v>373</v>
      </c>
      <c r="E10791">
        <v>615130</v>
      </c>
      <c r="F10791" t="s">
        <v>24196</v>
      </c>
      <c r="G10791" s="7">
        <v>15.55</v>
      </c>
    </row>
    <row r="10792" spans="1:7" x14ac:dyDescent="0.3">
      <c r="A10792" s="310">
        <v>3023507</v>
      </c>
      <c r="B10792" t="s">
        <v>24250</v>
      </c>
      <c r="C10792" t="s">
        <v>24251</v>
      </c>
      <c r="D10792" t="s">
        <v>373</v>
      </c>
      <c r="E10792">
        <v>615130</v>
      </c>
      <c r="F10792" t="s">
        <v>24196</v>
      </c>
      <c r="G10792" s="7">
        <v>27.16</v>
      </c>
    </row>
    <row r="10793" spans="1:7" x14ac:dyDescent="0.3">
      <c r="A10793" s="310">
        <v>3023507</v>
      </c>
      <c r="B10793" t="s">
        <v>24250</v>
      </c>
      <c r="C10793" t="s">
        <v>24251</v>
      </c>
      <c r="D10793" t="s">
        <v>373</v>
      </c>
      <c r="E10793">
        <v>615130</v>
      </c>
      <c r="F10793" t="s">
        <v>24196</v>
      </c>
      <c r="G10793" s="7">
        <v>-0.01</v>
      </c>
    </row>
    <row r="10794" spans="1:7" x14ac:dyDescent="0.3">
      <c r="A10794" s="310">
        <v>3023507</v>
      </c>
      <c r="B10794" t="s">
        <v>24250</v>
      </c>
      <c r="C10794" t="s">
        <v>24251</v>
      </c>
      <c r="D10794" t="s">
        <v>377</v>
      </c>
      <c r="E10794">
        <v>611110</v>
      </c>
      <c r="F10794" t="s">
        <v>24196</v>
      </c>
      <c r="G10794" s="7">
        <v>-0.01</v>
      </c>
    </row>
    <row r="10795" spans="1:7" x14ac:dyDescent="0.3">
      <c r="A10795" s="310">
        <v>3023507</v>
      </c>
      <c r="B10795" t="s">
        <v>24250</v>
      </c>
      <c r="C10795" t="s">
        <v>24251</v>
      </c>
      <c r="D10795" t="s">
        <v>373</v>
      </c>
      <c r="E10795">
        <v>615130</v>
      </c>
      <c r="F10795" t="s">
        <v>24196</v>
      </c>
      <c r="G10795" s="7">
        <v>0.01</v>
      </c>
    </row>
    <row r="10796" spans="1:7" x14ac:dyDescent="0.3">
      <c r="A10796" s="310">
        <v>3023507</v>
      </c>
      <c r="B10796" t="s">
        <v>24250</v>
      </c>
      <c r="C10796" t="s">
        <v>24251</v>
      </c>
      <c r="D10796" t="s">
        <v>373</v>
      </c>
      <c r="E10796">
        <v>615130</v>
      </c>
      <c r="F10796" t="s">
        <v>24196</v>
      </c>
      <c r="G10796" s="7">
        <v>15.55</v>
      </c>
    </row>
    <row r="10797" spans="1:7" x14ac:dyDescent="0.3">
      <c r="A10797" s="310">
        <v>3023507</v>
      </c>
      <c r="B10797" t="s">
        <v>24250</v>
      </c>
      <c r="C10797" t="s">
        <v>24251</v>
      </c>
      <c r="D10797" t="s">
        <v>377</v>
      </c>
      <c r="E10797">
        <v>611110</v>
      </c>
      <c r="F10797" t="s">
        <v>24196</v>
      </c>
      <c r="G10797" s="7">
        <v>0.01</v>
      </c>
    </row>
    <row r="10798" spans="1:7" x14ac:dyDescent="0.3">
      <c r="A10798" s="310">
        <v>3023507</v>
      </c>
      <c r="B10798" t="s">
        <v>24250</v>
      </c>
      <c r="C10798" t="s">
        <v>24251</v>
      </c>
      <c r="D10798" t="s">
        <v>373</v>
      </c>
      <c r="E10798">
        <v>615130</v>
      </c>
      <c r="F10798" t="s">
        <v>24196</v>
      </c>
      <c r="G10798" s="7">
        <v>14.73</v>
      </c>
    </row>
    <row r="10799" spans="1:7" x14ac:dyDescent="0.3">
      <c r="A10799" s="310">
        <v>3023507</v>
      </c>
      <c r="B10799" t="s">
        <v>24250</v>
      </c>
      <c r="C10799" t="s">
        <v>24251</v>
      </c>
      <c r="D10799" t="s">
        <v>377</v>
      </c>
      <c r="E10799">
        <v>611110</v>
      </c>
      <c r="F10799" t="s">
        <v>24196</v>
      </c>
      <c r="G10799" s="7">
        <v>20.68</v>
      </c>
    </row>
    <row r="10800" spans="1:7" x14ac:dyDescent="0.3">
      <c r="A10800" s="310">
        <v>3023507</v>
      </c>
      <c r="B10800" t="s">
        <v>24250</v>
      </c>
      <c r="C10800" t="s">
        <v>24251</v>
      </c>
      <c r="D10800" t="s">
        <v>373</v>
      </c>
      <c r="E10800">
        <v>615130</v>
      </c>
      <c r="F10800" t="s">
        <v>24196</v>
      </c>
      <c r="G10800" s="7">
        <v>-0.01</v>
      </c>
    </row>
    <row r="10801" spans="1:7" x14ac:dyDescent="0.3">
      <c r="A10801" s="310">
        <v>3023507</v>
      </c>
      <c r="B10801" t="s">
        <v>24250</v>
      </c>
      <c r="C10801" t="s">
        <v>24251</v>
      </c>
      <c r="D10801" t="s">
        <v>373</v>
      </c>
      <c r="E10801">
        <v>615130</v>
      </c>
      <c r="F10801" t="s">
        <v>24196</v>
      </c>
      <c r="G10801" s="7">
        <v>0.01</v>
      </c>
    </row>
    <row r="10802" spans="1:7" x14ac:dyDescent="0.3">
      <c r="A10802" s="310">
        <v>3023507</v>
      </c>
      <c r="B10802" t="s">
        <v>24250</v>
      </c>
      <c r="C10802" t="s">
        <v>24251</v>
      </c>
      <c r="D10802" t="s">
        <v>377</v>
      </c>
      <c r="E10802">
        <v>611110</v>
      </c>
      <c r="F10802" t="s">
        <v>24196</v>
      </c>
      <c r="G10802" s="7">
        <v>-20.68</v>
      </c>
    </row>
    <row r="10803" spans="1:7" x14ac:dyDescent="0.3">
      <c r="A10803" s="310">
        <v>3023507</v>
      </c>
      <c r="B10803" t="s">
        <v>24250</v>
      </c>
      <c r="C10803" t="s">
        <v>24251</v>
      </c>
      <c r="D10803" t="s">
        <v>373</v>
      </c>
      <c r="E10803">
        <v>615130</v>
      </c>
      <c r="F10803" t="s">
        <v>24196</v>
      </c>
      <c r="G10803" s="7">
        <v>-0.01</v>
      </c>
    </row>
    <row r="10804" spans="1:7" x14ac:dyDescent="0.3">
      <c r="A10804" s="310">
        <v>3023507</v>
      </c>
      <c r="B10804" t="s">
        <v>24250</v>
      </c>
      <c r="C10804" t="s">
        <v>24251</v>
      </c>
      <c r="D10804" t="s">
        <v>377</v>
      </c>
      <c r="E10804">
        <v>611110</v>
      </c>
      <c r="F10804" t="s">
        <v>24196</v>
      </c>
      <c r="G10804" s="7">
        <v>20.68</v>
      </c>
    </row>
    <row r="10805" spans="1:7" x14ac:dyDescent="0.3">
      <c r="A10805" s="310">
        <v>3023507</v>
      </c>
      <c r="B10805" t="s">
        <v>24250</v>
      </c>
      <c r="C10805" t="s">
        <v>24251</v>
      </c>
      <c r="D10805" t="s">
        <v>371</v>
      </c>
      <c r="E10805">
        <v>617100</v>
      </c>
      <c r="F10805" t="s">
        <v>24196</v>
      </c>
      <c r="G10805" s="7">
        <v>1339.48</v>
      </c>
    </row>
    <row r="10806" spans="1:7" x14ac:dyDescent="0.3">
      <c r="A10806" s="310">
        <v>3023507</v>
      </c>
      <c r="B10806" t="s">
        <v>24250</v>
      </c>
      <c r="C10806" t="s">
        <v>24251</v>
      </c>
      <c r="D10806" t="s">
        <v>377</v>
      </c>
      <c r="E10806">
        <v>611110</v>
      </c>
      <c r="F10806" t="s">
        <v>24196</v>
      </c>
      <c r="G10806" s="7">
        <v>20.260000000000002</v>
      </c>
    </row>
    <row r="10807" spans="1:7" x14ac:dyDescent="0.3">
      <c r="A10807" s="310">
        <v>3023507</v>
      </c>
      <c r="B10807" t="s">
        <v>24250</v>
      </c>
      <c r="C10807" t="s">
        <v>24251</v>
      </c>
      <c r="D10807" t="s">
        <v>374</v>
      </c>
      <c r="E10807">
        <v>617120</v>
      </c>
      <c r="F10807" t="s">
        <v>24196</v>
      </c>
      <c r="G10807" s="7">
        <v>528.26</v>
      </c>
    </row>
    <row r="10808" spans="1:7" x14ac:dyDescent="0.3">
      <c r="A10808" s="310">
        <v>3023507</v>
      </c>
      <c r="B10808" t="s">
        <v>24250</v>
      </c>
      <c r="C10808" t="s">
        <v>24251</v>
      </c>
      <c r="D10808" t="s">
        <v>373</v>
      </c>
      <c r="E10808">
        <v>615130</v>
      </c>
      <c r="F10808" t="s">
        <v>24196</v>
      </c>
      <c r="G10808" s="7">
        <v>-14.73</v>
      </c>
    </row>
    <row r="10809" spans="1:7" x14ac:dyDescent="0.3">
      <c r="A10809" s="310">
        <v>3023507</v>
      </c>
      <c r="B10809" t="s">
        <v>24250</v>
      </c>
      <c r="C10809" t="s">
        <v>24251</v>
      </c>
      <c r="D10809" t="s">
        <v>377</v>
      </c>
      <c r="E10809">
        <v>611110</v>
      </c>
      <c r="F10809" t="s">
        <v>24196</v>
      </c>
      <c r="G10809" s="7">
        <v>-18.68</v>
      </c>
    </row>
    <row r="10810" spans="1:7" x14ac:dyDescent="0.3">
      <c r="A10810" s="310">
        <v>3023507</v>
      </c>
      <c r="B10810" t="s">
        <v>24250</v>
      </c>
      <c r="C10810" t="s">
        <v>24251</v>
      </c>
      <c r="D10810" t="s">
        <v>377</v>
      </c>
      <c r="E10810">
        <v>611110</v>
      </c>
      <c r="F10810" t="s">
        <v>24196</v>
      </c>
      <c r="G10810" s="7">
        <v>-20.260000000000002</v>
      </c>
    </row>
    <row r="10811" spans="1:7" x14ac:dyDescent="0.3">
      <c r="A10811" s="310">
        <v>3023507</v>
      </c>
      <c r="B10811" t="s">
        <v>24250</v>
      </c>
      <c r="C10811" t="s">
        <v>24251</v>
      </c>
      <c r="D10811" t="s">
        <v>373</v>
      </c>
      <c r="E10811">
        <v>615130</v>
      </c>
      <c r="F10811" t="s">
        <v>24196</v>
      </c>
      <c r="G10811" s="7">
        <v>0.01</v>
      </c>
    </row>
    <row r="10812" spans="1:7" x14ac:dyDescent="0.3">
      <c r="A10812" s="310">
        <v>3023507</v>
      </c>
      <c r="B10812" t="s">
        <v>24250</v>
      </c>
      <c r="C10812" t="s">
        <v>24251</v>
      </c>
      <c r="D10812" t="s">
        <v>373</v>
      </c>
      <c r="E10812">
        <v>615130</v>
      </c>
      <c r="F10812" t="s">
        <v>24196</v>
      </c>
      <c r="G10812" s="7">
        <v>-14.73</v>
      </c>
    </row>
    <row r="10813" spans="1:7" x14ac:dyDescent="0.3">
      <c r="A10813" s="310">
        <v>3023507</v>
      </c>
      <c r="B10813" t="s">
        <v>24250</v>
      </c>
      <c r="C10813" t="s">
        <v>24251</v>
      </c>
      <c r="D10813" t="s">
        <v>374</v>
      </c>
      <c r="E10813">
        <v>616120</v>
      </c>
      <c r="F10813" t="s">
        <v>24196</v>
      </c>
      <c r="G10813" s="7">
        <v>325.87</v>
      </c>
    </row>
    <row r="10814" spans="1:7" x14ac:dyDescent="0.3">
      <c r="A10814" s="310">
        <v>3023507</v>
      </c>
      <c r="B10814" t="s">
        <v>24250</v>
      </c>
      <c r="C10814" t="s">
        <v>24251</v>
      </c>
      <c r="D10814" t="s">
        <v>377</v>
      </c>
      <c r="E10814">
        <v>611110</v>
      </c>
      <c r="F10814" t="s">
        <v>24196</v>
      </c>
      <c r="G10814" s="7">
        <v>-20.260000000000002</v>
      </c>
    </row>
    <row r="10815" spans="1:7" x14ac:dyDescent="0.3">
      <c r="A10815" s="310">
        <v>3023507</v>
      </c>
      <c r="B10815" t="s">
        <v>24250</v>
      </c>
      <c r="C10815" t="s">
        <v>24251</v>
      </c>
      <c r="D10815" t="s">
        <v>373</v>
      </c>
      <c r="E10815">
        <v>616160</v>
      </c>
      <c r="F10815" t="s">
        <v>24196</v>
      </c>
      <c r="G10815" s="7">
        <v>257.74</v>
      </c>
    </row>
    <row r="10816" spans="1:7" x14ac:dyDescent="0.3">
      <c r="A10816" s="310">
        <v>3023507</v>
      </c>
      <c r="B10816" t="s">
        <v>24250</v>
      </c>
      <c r="C10816" t="s">
        <v>24251</v>
      </c>
      <c r="D10816" t="s">
        <v>377</v>
      </c>
      <c r="E10816">
        <v>611110</v>
      </c>
      <c r="F10816" t="s">
        <v>24196</v>
      </c>
      <c r="G10816" s="7">
        <v>-0.01</v>
      </c>
    </row>
    <row r="10817" spans="1:7" x14ac:dyDescent="0.3">
      <c r="A10817" s="310">
        <v>3023507</v>
      </c>
      <c r="B10817" t="s">
        <v>24250</v>
      </c>
      <c r="C10817" t="s">
        <v>24251</v>
      </c>
      <c r="D10817" t="s">
        <v>377</v>
      </c>
      <c r="E10817">
        <v>611110</v>
      </c>
      <c r="F10817" t="s">
        <v>24196</v>
      </c>
      <c r="G10817" s="7">
        <v>20.68</v>
      </c>
    </row>
    <row r="10818" spans="1:7" x14ac:dyDescent="0.3">
      <c r="A10818" s="310">
        <v>3023507</v>
      </c>
      <c r="B10818" t="s">
        <v>24250</v>
      </c>
      <c r="C10818" t="s">
        <v>24251</v>
      </c>
      <c r="D10818" t="s">
        <v>373</v>
      </c>
      <c r="E10818">
        <v>615130</v>
      </c>
      <c r="F10818" t="s">
        <v>24196</v>
      </c>
      <c r="G10818" s="7">
        <v>-54.32</v>
      </c>
    </row>
    <row r="10819" spans="1:7" x14ac:dyDescent="0.3">
      <c r="A10819" s="310">
        <v>3023507</v>
      </c>
      <c r="B10819" t="s">
        <v>24250</v>
      </c>
      <c r="C10819" t="s">
        <v>24251</v>
      </c>
      <c r="D10819" t="s">
        <v>373</v>
      </c>
      <c r="E10819">
        <v>615130</v>
      </c>
      <c r="F10819" t="s">
        <v>24196</v>
      </c>
      <c r="G10819" s="7">
        <v>15.55</v>
      </c>
    </row>
    <row r="10820" spans="1:7" x14ac:dyDescent="0.3">
      <c r="A10820" s="310">
        <v>3023507</v>
      </c>
      <c r="B10820" t="s">
        <v>24250</v>
      </c>
      <c r="C10820" t="s">
        <v>24251</v>
      </c>
      <c r="D10820" t="s">
        <v>373</v>
      </c>
      <c r="E10820">
        <v>615130</v>
      </c>
      <c r="F10820" t="s">
        <v>24196</v>
      </c>
      <c r="G10820" s="7">
        <v>27.16</v>
      </c>
    </row>
    <row r="10821" spans="1:7" x14ac:dyDescent="0.3">
      <c r="A10821" s="310">
        <v>3023507</v>
      </c>
      <c r="B10821" t="s">
        <v>24250</v>
      </c>
      <c r="C10821" t="s">
        <v>24251</v>
      </c>
      <c r="D10821" t="s">
        <v>373</v>
      </c>
      <c r="E10821">
        <v>615130</v>
      </c>
      <c r="F10821" t="s">
        <v>24196</v>
      </c>
      <c r="G10821" s="7">
        <v>-15.55</v>
      </c>
    </row>
    <row r="10822" spans="1:7" x14ac:dyDescent="0.3">
      <c r="A10822" s="310">
        <v>3023507</v>
      </c>
      <c r="B10822" t="s">
        <v>24250</v>
      </c>
      <c r="C10822" t="s">
        <v>24251</v>
      </c>
      <c r="D10822" t="s">
        <v>373</v>
      </c>
      <c r="E10822">
        <v>615130</v>
      </c>
      <c r="F10822" t="s">
        <v>24196</v>
      </c>
      <c r="G10822" s="7">
        <v>0.01</v>
      </c>
    </row>
    <row r="10823" spans="1:7" x14ac:dyDescent="0.3">
      <c r="A10823" s="310">
        <v>3023507</v>
      </c>
      <c r="B10823" t="s">
        <v>24250</v>
      </c>
      <c r="C10823" t="s">
        <v>24251</v>
      </c>
      <c r="D10823" t="s">
        <v>377</v>
      </c>
      <c r="E10823">
        <v>611110</v>
      </c>
      <c r="F10823" t="s">
        <v>24196</v>
      </c>
      <c r="G10823" s="7">
        <v>-20.260000000000002</v>
      </c>
    </row>
    <row r="10824" spans="1:7" x14ac:dyDescent="0.3">
      <c r="A10824" s="310">
        <v>3023507</v>
      </c>
      <c r="B10824" t="s">
        <v>24250</v>
      </c>
      <c r="C10824" t="s">
        <v>24251</v>
      </c>
      <c r="D10824" t="s">
        <v>373</v>
      </c>
      <c r="E10824">
        <v>615130</v>
      </c>
      <c r="F10824" t="s">
        <v>24196</v>
      </c>
      <c r="G10824" s="7">
        <v>27.16</v>
      </c>
    </row>
    <row r="10825" spans="1:7" x14ac:dyDescent="0.3">
      <c r="A10825" s="310">
        <v>3023507</v>
      </c>
      <c r="B10825" t="s">
        <v>24250</v>
      </c>
      <c r="C10825" t="s">
        <v>24251</v>
      </c>
      <c r="D10825" t="s">
        <v>377</v>
      </c>
      <c r="E10825">
        <v>611110</v>
      </c>
      <c r="F10825" t="s">
        <v>24196</v>
      </c>
      <c r="G10825" s="7">
        <v>0.01</v>
      </c>
    </row>
    <row r="10826" spans="1:7" x14ac:dyDescent="0.3">
      <c r="A10826" s="310">
        <v>3023507</v>
      </c>
      <c r="B10826" t="s">
        <v>24250</v>
      </c>
      <c r="C10826" t="s">
        <v>24251</v>
      </c>
      <c r="D10826" t="s">
        <v>373</v>
      </c>
      <c r="E10826">
        <v>615130</v>
      </c>
      <c r="F10826" t="s">
        <v>24196</v>
      </c>
      <c r="G10826" s="7">
        <v>-15.55</v>
      </c>
    </row>
    <row r="10827" spans="1:7" x14ac:dyDescent="0.3">
      <c r="A10827" s="310">
        <v>3023507</v>
      </c>
      <c r="B10827" t="s">
        <v>24250</v>
      </c>
      <c r="C10827" t="s">
        <v>24251</v>
      </c>
      <c r="D10827" t="s">
        <v>377</v>
      </c>
      <c r="E10827">
        <v>611110</v>
      </c>
      <c r="F10827" t="s">
        <v>24196</v>
      </c>
      <c r="G10827" s="7">
        <v>-0.01</v>
      </c>
    </row>
    <row r="10828" spans="1:7" x14ac:dyDescent="0.3">
      <c r="A10828" s="310">
        <v>3023507</v>
      </c>
      <c r="B10828" t="s">
        <v>24250</v>
      </c>
      <c r="C10828" t="s">
        <v>24251</v>
      </c>
      <c r="D10828" t="s">
        <v>377</v>
      </c>
      <c r="E10828">
        <v>611110</v>
      </c>
      <c r="F10828" t="s">
        <v>24196</v>
      </c>
      <c r="G10828" s="7">
        <v>-20.68</v>
      </c>
    </row>
    <row r="10829" spans="1:7" x14ac:dyDescent="0.3">
      <c r="A10829" s="310">
        <v>3023507</v>
      </c>
      <c r="B10829" t="s">
        <v>24250</v>
      </c>
      <c r="C10829" t="s">
        <v>24251</v>
      </c>
      <c r="D10829" t="s">
        <v>373</v>
      </c>
      <c r="E10829">
        <v>615130</v>
      </c>
      <c r="F10829" t="s">
        <v>24196</v>
      </c>
      <c r="G10829" s="7">
        <v>-0.01</v>
      </c>
    </row>
    <row r="10830" spans="1:7" x14ac:dyDescent="0.3">
      <c r="A10830" s="310">
        <v>3023507</v>
      </c>
      <c r="B10830" t="s">
        <v>24250</v>
      </c>
      <c r="C10830" t="s">
        <v>24251</v>
      </c>
      <c r="D10830" t="s">
        <v>377</v>
      </c>
      <c r="E10830">
        <v>611110</v>
      </c>
      <c r="F10830" t="s">
        <v>24196</v>
      </c>
      <c r="G10830" s="7">
        <v>0.01</v>
      </c>
    </row>
    <row r="10831" spans="1:7" x14ac:dyDescent="0.3">
      <c r="A10831" s="310">
        <v>3023507</v>
      </c>
      <c r="B10831" t="s">
        <v>24250</v>
      </c>
      <c r="C10831" t="s">
        <v>24251</v>
      </c>
      <c r="D10831" t="s">
        <v>377</v>
      </c>
      <c r="E10831">
        <v>611110</v>
      </c>
      <c r="F10831" t="s">
        <v>24196</v>
      </c>
      <c r="G10831" s="7">
        <v>-20.260000000000002</v>
      </c>
    </row>
    <row r="10832" spans="1:7" x14ac:dyDescent="0.3">
      <c r="A10832" s="310">
        <v>3023507</v>
      </c>
      <c r="B10832" t="s">
        <v>24250</v>
      </c>
      <c r="C10832" t="s">
        <v>24251</v>
      </c>
      <c r="D10832" t="s">
        <v>373</v>
      </c>
      <c r="E10832">
        <v>615130</v>
      </c>
      <c r="F10832" t="s">
        <v>24196</v>
      </c>
      <c r="G10832" s="7">
        <v>-0.01</v>
      </c>
    </row>
    <row r="10833" spans="1:7" x14ac:dyDescent="0.3">
      <c r="A10833" s="310">
        <v>3023507</v>
      </c>
      <c r="B10833" t="s">
        <v>24250</v>
      </c>
      <c r="C10833" t="s">
        <v>24251</v>
      </c>
      <c r="D10833" t="s">
        <v>373</v>
      </c>
      <c r="E10833">
        <v>616160</v>
      </c>
      <c r="F10833" t="s">
        <v>24196</v>
      </c>
      <c r="G10833" s="7">
        <v>142.62</v>
      </c>
    </row>
    <row r="10834" spans="1:7" x14ac:dyDescent="0.3">
      <c r="A10834" s="310">
        <v>3023507</v>
      </c>
      <c r="B10834" t="s">
        <v>24250</v>
      </c>
      <c r="C10834" t="s">
        <v>24251</v>
      </c>
      <c r="D10834" t="s">
        <v>373</v>
      </c>
      <c r="E10834">
        <v>615130</v>
      </c>
      <c r="F10834" t="s">
        <v>24196</v>
      </c>
      <c r="G10834" s="7">
        <v>-14.73</v>
      </c>
    </row>
    <row r="10835" spans="1:7" x14ac:dyDescent="0.3">
      <c r="A10835" s="310">
        <v>3023507</v>
      </c>
      <c r="B10835" t="s">
        <v>24250</v>
      </c>
      <c r="C10835" t="s">
        <v>24251</v>
      </c>
      <c r="D10835" t="s">
        <v>373</v>
      </c>
      <c r="E10835">
        <v>615130</v>
      </c>
      <c r="F10835" t="s">
        <v>24196</v>
      </c>
      <c r="G10835" s="7">
        <v>14.05</v>
      </c>
    </row>
    <row r="10836" spans="1:7" x14ac:dyDescent="0.3">
      <c r="A10836" s="310">
        <v>3023507</v>
      </c>
      <c r="B10836" t="s">
        <v>24250</v>
      </c>
      <c r="C10836" t="s">
        <v>24251</v>
      </c>
      <c r="D10836" t="s">
        <v>373</v>
      </c>
      <c r="E10836">
        <v>615130</v>
      </c>
      <c r="F10836" t="s">
        <v>24196</v>
      </c>
      <c r="G10836" s="7">
        <v>0.01</v>
      </c>
    </row>
    <row r="10837" spans="1:7" x14ac:dyDescent="0.3">
      <c r="A10837" s="310">
        <v>3023507</v>
      </c>
      <c r="B10837" t="s">
        <v>24250</v>
      </c>
      <c r="C10837" t="s">
        <v>24251</v>
      </c>
      <c r="D10837" t="s">
        <v>373</v>
      </c>
      <c r="E10837">
        <v>615130</v>
      </c>
      <c r="F10837" t="s">
        <v>24196</v>
      </c>
      <c r="G10837" s="7">
        <v>27.16</v>
      </c>
    </row>
    <row r="10838" spans="1:7" x14ac:dyDescent="0.3">
      <c r="A10838" s="310">
        <v>3023507</v>
      </c>
      <c r="B10838" t="s">
        <v>24250</v>
      </c>
      <c r="C10838" t="s">
        <v>24251</v>
      </c>
      <c r="D10838" t="s">
        <v>373</v>
      </c>
      <c r="E10838">
        <v>615130</v>
      </c>
      <c r="F10838" t="s">
        <v>24196</v>
      </c>
      <c r="G10838" s="7">
        <v>-14.05</v>
      </c>
    </row>
    <row r="10839" spans="1:7" x14ac:dyDescent="0.3">
      <c r="A10839" s="310">
        <v>3023507</v>
      </c>
      <c r="B10839" t="s">
        <v>24250</v>
      </c>
      <c r="C10839" t="s">
        <v>24251</v>
      </c>
      <c r="D10839" t="s">
        <v>373</v>
      </c>
      <c r="E10839">
        <v>615130</v>
      </c>
      <c r="F10839" t="s">
        <v>24196</v>
      </c>
      <c r="G10839" s="7">
        <v>-14.73</v>
      </c>
    </row>
    <row r="10840" spans="1:7" x14ac:dyDescent="0.3">
      <c r="A10840" s="310">
        <v>3023507</v>
      </c>
      <c r="B10840" t="s">
        <v>24250</v>
      </c>
      <c r="C10840" t="s">
        <v>24251</v>
      </c>
      <c r="D10840" t="s">
        <v>373</v>
      </c>
      <c r="E10840">
        <v>615130</v>
      </c>
      <c r="F10840" t="s">
        <v>24196</v>
      </c>
      <c r="G10840" s="7">
        <v>-54.32</v>
      </c>
    </row>
    <row r="10841" spans="1:7" x14ac:dyDescent="0.3">
      <c r="A10841" s="310">
        <v>3023507</v>
      </c>
      <c r="B10841" t="s">
        <v>24250</v>
      </c>
      <c r="C10841" t="s">
        <v>24251</v>
      </c>
      <c r="D10841" t="s">
        <v>373</v>
      </c>
      <c r="E10841">
        <v>615130</v>
      </c>
      <c r="F10841" t="s">
        <v>24196</v>
      </c>
      <c r="G10841" s="7">
        <v>-54.32</v>
      </c>
    </row>
    <row r="10842" spans="1:7" x14ac:dyDescent="0.3">
      <c r="A10842" s="310">
        <v>3023507</v>
      </c>
      <c r="B10842" t="s">
        <v>24250</v>
      </c>
      <c r="C10842" t="s">
        <v>24251</v>
      </c>
      <c r="D10842" t="s">
        <v>373</v>
      </c>
      <c r="E10842">
        <v>615130</v>
      </c>
      <c r="F10842" t="s">
        <v>24196</v>
      </c>
      <c r="G10842" s="7">
        <v>15.55</v>
      </c>
    </row>
    <row r="10843" spans="1:7" x14ac:dyDescent="0.3">
      <c r="A10843" s="310">
        <v>3023507</v>
      </c>
      <c r="B10843" t="s">
        <v>24250</v>
      </c>
      <c r="C10843" t="s">
        <v>24251</v>
      </c>
      <c r="D10843" t="s">
        <v>373</v>
      </c>
      <c r="E10843">
        <v>615130</v>
      </c>
      <c r="F10843" t="s">
        <v>24196</v>
      </c>
      <c r="G10843" s="7">
        <v>0.01</v>
      </c>
    </row>
    <row r="10844" spans="1:7" x14ac:dyDescent="0.3">
      <c r="A10844" s="310">
        <v>3023507</v>
      </c>
      <c r="B10844" t="s">
        <v>24250</v>
      </c>
      <c r="C10844" t="s">
        <v>24251</v>
      </c>
      <c r="D10844" t="s">
        <v>377</v>
      </c>
      <c r="E10844">
        <v>611110</v>
      </c>
      <c r="F10844" t="s">
        <v>24196</v>
      </c>
      <c r="G10844" s="7">
        <v>-0.01</v>
      </c>
    </row>
    <row r="10845" spans="1:7" x14ac:dyDescent="0.3">
      <c r="A10845" s="310">
        <v>3023507</v>
      </c>
      <c r="B10845" t="s">
        <v>24250</v>
      </c>
      <c r="C10845" t="s">
        <v>24251</v>
      </c>
      <c r="D10845" t="s">
        <v>373</v>
      </c>
      <c r="E10845">
        <v>615130</v>
      </c>
      <c r="F10845" t="s">
        <v>24196</v>
      </c>
      <c r="G10845" s="7">
        <v>27.16</v>
      </c>
    </row>
    <row r="10846" spans="1:7" x14ac:dyDescent="0.3">
      <c r="A10846" s="310">
        <v>3023507</v>
      </c>
      <c r="B10846" t="s">
        <v>24250</v>
      </c>
      <c r="C10846" t="s">
        <v>24251</v>
      </c>
      <c r="D10846" t="s">
        <v>377</v>
      </c>
      <c r="E10846">
        <v>611110</v>
      </c>
      <c r="F10846" t="s">
        <v>24196</v>
      </c>
      <c r="G10846" s="7">
        <v>0.01</v>
      </c>
    </row>
    <row r="10847" spans="1:7" x14ac:dyDescent="0.3">
      <c r="A10847" s="310">
        <v>3023507</v>
      </c>
      <c r="B10847" t="s">
        <v>24250</v>
      </c>
      <c r="C10847" t="s">
        <v>24251</v>
      </c>
      <c r="D10847" t="s">
        <v>377</v>
      </c>
      <c r="E10847">
        <v>611110</v>
      </c>
      <c r="F10847" t="s">
        <v>24196</v>
      </c>
      <c r="G10847" s="7">
        <v>0.01</v>
      </c>
    </row>
    <row r="10848" spans="1:7" x14ac:dyDescent="0.3">
      <c r="A10848" s="310">
        <v>3023507</v>
      </c>
      <c r="B10848" t="s">
        <v>24250</v>
      </c>
      <c r="C10848" t="s">
        <v>24251</v>
      </c>
      <c r="D10848" t="s">
        <v>373</v>
      </c>
      <c r="E10848">
        <v>615130</v>
      </c>
      <c r="F10848" t="s">
        <v>24196</v>
      </c>
      <c r="G10848" s="7">
        <v>14.05</v>
      </c>
    </row>
    <row r="10849" spans="1:7" x14ac:dyDescent="0.3">
      <c r="A10849" s="310">
        <v>3023507</v>
      </c>
      <c r="B10849" t="s">
        <v>24250</v>
      </c>
      <c r="C10849" t="s">
        <v>24251</v>
      </c>
      <c r="D10849" t="s">
        <v>377</v>
      </c>
      <c r="E10849">
        <v>611110</v>
      </c>
      <c r="F10849" t="s">
        <v>24196</v>
      </c>
      <c r="G10849" s="7">
        <v>18.68</v>
      </c>
    </row>
    <row r="10850" spans="1:7" x14ac:dyDescent="0.3">
      <c r="A10850" s="310">
        <v>3023507</v>
      </c>
      <c r="B10850" t="s">
        <v>24250</v>
      </c>
      <c r="C10850" t="s">
        <v>24251</v>
      </c>
      <c r="D10850" t="s">
        <v>377</v>
      </c>
      <c r="E10850">
        <v>611110</v>
      </c>
      <c r="F10850" t="s">
        <v>24196</v>
      </c>
      <c r="G10850" s="7">
        <v>0.01</v>
      </c>
    </row>
    <row r="10851" spans="1:7" x14ac:dyDescent="0.3">
      <c r="A10851" s="310">
        <v>3023507</v>
      </c>
      <c r="B10851" t="s">
        <v>24250</v>
      </c>
      <c r="C10851" t="s">
        <v>24251</v>
      </c>
      <c r="D10851" t="s">
        <v>373</v>
      </c>
      <c r="E10851">
        <v>615130</v>
      </c>
      <c r="F10851" t="s">
        <v>24196</v>
      </c>
      <c r="G10851" s="7">
        <v>-14.05</v>
      </c>
    </row>
    <row r="10852" spans="1:7" x14ac:dyDescent="0.3">
      <c r="A10852" s="310">
        <v>3023507</v>
      </c>
      <c r="B10852" t="s">
        <v>24250</v>
      </c>
      <c r="C10852" t="s">
        <v>24251</v>
      </c>
      <c r="D10852" t="s">
        <v>373</v>
      </c>
      <c r="E10852">
        <v>615130</v>
      </c>
      <c r="F10852" t="s">
        <v>24196</v>
      </c>
      <c r="G10852" s="7">
        <v>-0.01</v>
      </c>
    </row>
    <row r="10853" spans="1:7" x14ac:dyDescent="0.3">
      <c r="A10853" s="310">
        <v>3023507</v>
      </c>
      <c r="B10853" t="s">
        <v>24250</v>
      </c>
      <c r="C10853" t="s">
        <v>24251</v>
      </c>
      <c r="D10853" t="s">
        <v>377</v>
      </c>
      <c r="E10853">
        <v>611110</v>
      </c>
      <c r="F10853" t="s">
        <v>24196</v>
      </c>
      <c r="G10853" s="7">
        <v>20.260000000000002</v>
      </c>
    </row>
    <row r="10854" spans="1:7" x14ac:dyDescent="0.3">
      <c r="A10854" s="310">
        <v>3023507</v>
      </c>
      <c r="B10854" t="s">
        <v>24250</v>
      </c>
      <c r="C10854" t="s">
        <v>24251</v>
      </c>
      <c r="D10854" t="s">
        <v>373</v>
      </c>
      <c r="E10854">
        <v>615130</v>
      </c>
      <c r="F10854" t="s">
        <v>24196</v>
      </c>
      <c r="G10854" s="7">
        <v>27.16</v>
      </c>
    </row>
    <row r="10855" spans="1:7" x14ac:dyDescent="0.3">
      <c r="A10855" s="310">
        <v>3023507</v>
      </c>
      <c r="B10855" t="s">
        <v>24250</v>
      </c>
      <c r="C10855" t="s">
        <v>24251</v>
      </c>
      <c r="D10855" t="s">
        <v>377</v>
      </c>
      <c r="E10855">
        <v>611110</v>
      </c>
      <c r="F10855" t="s">
        <v>24196</v>
      </c>
      <c r="G10855" s="7">
        <v>20.260000000000002</v>
      </c>
    </row>
    <row r="10856" spans="1:7" x14ac:dyDescent="0.3">
      <c r="A10856" s="310">
        <v>3023507</v>
      </c>
      <c r="B10856" t="s">
        <v>24250</v>
      </c>
      <c r="C10856" t="s">
        <v>24251</v>
      </c>
      <c r="D10856" t="s">
        <v>377</v>
      </c>
      <c r="E10856">
        <v>611110</v>
      </c>
      <c r="F10856" t="s">
        <v>24196</v>
      </c>
      <c r="G10856" s="7">
        <v>20.260000000000002</v>
      </c>
    </row>
    <row r="10857" spans="1:7" x14ac:dyDescent="0.3">
      <c r="A10857" s="310">
        <v>3023507</v>
      </c>
      <c r="B10857" t="s">
        <v>24250</v>
      </c>
      <c r="C10857" t="s">
        <v>24251</v>
      </c>
      <c r="D10857" t="s">
        <v>373</v>
      </c>
      <c r="E10857">
        <v>615130</v>
      </c>
      <c r="F10857" t="s">
        <v>24196</v>
      </c>
      <c r="G10857" s="7">
        <v>-14.73</v>
      </c>
    </row>
    <row r="10858" spans="1:7" x14ac:dyDescent="0.3">
      <c r="A10858" s="310">
        <v>3023507</v>
      </c>
      <c r="B10858" t="s">
        <v>24250</v>
      </c>
      <c r="C10858" t="s">
        <v>24251</v>
      </c>
      <c r="D10858" t="s">
        <v>371</v>
      </c>
      <c r="E10858">
        <v>615100</v>
      </c>
      <c r="F10858" t="s">
        <v>24196</v>
      </c>
      <c r="G10858" s="7">
        <v>4339</v>
      </c>
    </row>
    <row r="10859" spans="1:7" x14ac:dyDescent="0.3">
      <c r="A10859" s="310">
        <v>3023507</v>
      </c>
      <c r="B10859" t="s">
        <v>24250</v>
      </c>
      <c r="C10859" t="s">
        <v>24251</v>
      </c>
      <c r="D10859" t="s">
        <v>371</v>
      </c>
      <c r="E10859">
        <v>616100</v>
      </c>
      <c r="F10859" t="s">
        <v>24196</v>
      </c>
      <c r="G10859" s="7">
        <v>654.76</v>
      </c>
    </row>
    <row r="10860" spans="1:7" x14ac:dyDescent="0.3">
      <c r="A10860" s="310">
        <v>3023507</v>
      </c>
      <c r="B10860" t="s">
        <v>24250</v>
      </c>
      <c r="C10860" t="s">
        <v>24251</v>
      </c>
      <c r="D10860" t="s">
        <v>371</v>
      </c>
      <c r="E10860">
        <v>615100</v>
      </c>
      <c r="F10860" t="s">
        <v>24196</v>
      </c>
      <c r="G10860" s="7">
        <v>3193.17</v>
      </c>
    </row>
    <row r="10861" spans="1:7" x14ac:dyDescent="0.3">
      <c r="A10861" s="310">
        <v>3023507</v>
      </c>
      <c r="B10861" t="s">
        <v>24250</v>
      </c>
      <c r="C10861" t="s">
        <v>24251</v>
      </c>
      <c r="D10861" t="s">
        <v>373</v>
      </c>
      <c r="E10861">
        <v>615130</v>
      </c>
      <c r="F10861" t="s">
        <v>24196</v>
      </c>
      <c r="G10861" s="7">
        <v>-54.32</v>
      </c>
    </row>
    <row r="10862" spans="1:7" x14ac:dyDescent="0.3">
      <c r="A10862" s="310">
        <v>3023507</v>
      </c>
      <c r="B10862" t="s">
        <v>24250</v>
      </c>
      <c r="C10862" t="s">
        <v>24251</v>
      </c>
      <c r="D10862" t="s">
        <v>377</v>
      </c>
      <c r="E10862">
        <v>611110</v>
      </c>
      <c r="F10862" t="s">
        <v>24196</v>
      </c>
      <c r="G10862" s="7">
        <v>-20.68</v>
      </c>
    </row>
    <row r="10863" spans="1:7" x14ac:dyDescent="0.3">
      <c r="A10863" s="310">
        <v>3023507</v>
      </c>
      <c r="B10863" t="s">
        <v>24250</v>
      </c>
      <c r="C10863" t="s">
        <v>24251</v>
      </c>
      <c r="D10863" t="s">
        <v>373</v>
      </c>
      <c r="E10863">
        <v>615130</v>
      </c>
      <c r="F10863" t="s">
        <v>24196</v>
      </c>
      <c r="G10863" s="7">
        <v>-54.32</v>
      </c>
    </row>
    <row r="10864" spans="1:7" x14ac:dyDescent="0.3">
      <c r="A10864" s="310">
        <v>3023507</v>
      </c>
      <c r="B10864" t="s">
        <v>24250</v>
      </c>
      <c r="C10864" t="s">
        <v>24251</v>
      </c>
      <c r="D10864" t="s">
        <v>373</v>
      </c>
      <c r="E10864">
        <v>617150</v>
      </c>
      <c r="F10864" t="s">
        <v>24196</v>
      </c>
      <c r="G10864" s="7">
        <v>261.36</v>
      </c>
    </row>
    <row r="10865" spans="1:7" x14ac:dyDescent="0.3">
      <c r="A10865" s="310">
        <v>3023507</v>
      </c>
      <c r="B10865" t="s">
        <v>24250</v>
      </c>
      <c r="C10865" t="s">
        <v>24251</v>
      </c>
      <c r="D10865" t="s">
        <v>373</v>
      </c>
      <c r="E10865">
        <v>616160</v>
      </c>
      <c r="F10865" t="s">
        <v>24196</v>
      </c>
      <c r="G10865" s="7">
        <v>197.23</v>
      </c>
    </row>
    <row r="10866" spans="1:7" x14ac:dyDescent="0.3">
      <c r="A10866" s="310">
        <v>3023507</v>
      </c>
      <c r="B10866" t="s">
        <v>24250</v>
      </c>
      <c r="C10866" t="s">
        <v>24251</v>
      </c>
      <c r="D10866" t="s">
        <v>377</v>
      </c>
      <c r="E10866">
        <v>611110</v>
      </c>
      <c r="F10866" t="s">
        <v>24196</v>
      </c>
      <c r="G10866" s="7">
        <v>0.01</v>
      </c>
    </row>
    <row r="10867" spans="1:7" x14ac:dyDescent="0.3">
      <c r="A10867" s="310">
        <v>3023507</v>
      </c>
      <c r="B10867" t="s">
        <v>24250</v>
      </c>
      <c r="C10867" t="s">
        <v>24251</v>
      </c>
      <c r="D10867" t="s">
        <v>377</v>
      </c>
      <c r="E10867">
        <v>611110</v>
      </c>
      <c r="F10867" t="s">
        <v>24196</v>
      </c>
      <c r="G10867" s="7">
        <v>18.68</v>
      </c>
    </row>
    <row r="10868" spans="1:7" x14ac:dyDescent="0.3">
      <c r="A10868" s="310">
        <v>3023507</v>
      </c>
      <c r="B10868" t="s">
        <v>24250</v>
      </c>
      <c r="C10868" t="s">
        <v>24251</v>
      </c>
      <c r="D10868" t="s">
        <v>377</v>
      </c>
      <c r="E10868">
        <v>611110</v>
      </c>
      <c r="F10868" t="s">
        <v>24196</v>
      </c>
      <c r="G10868" s="7">
        <v>-0.01</v>
      </c>
    </row>
    <row r="10869" spans="1:7" x14ac:dyDescent="0.3">
      <c r="A10869" s="310">
        <v>3023507</v>
      </c>
      <c r="B10869" t="s">
        <v>24250</v>
      </c>
      <c r="C10869" t="s">
        <v>24251</v>
      </c>
      <c r="D10869" t="s">
        <v>373</v>
      </c>
      <c r="E10869">
        <v>615130</v>
      </c>
      <c r="F10869" t="s">
        <v>24196</v>
      </c>
      <c r="G10869" s="7">
        <v>-15.55</v>
      </c>
    </row>
    <row r="10870" spans="1:7" x14ac:dyDescent="0.3">
      <c r="A10870" s="310">
        <v>3023507</v>
      </c>
      <c r="B10870" t="s">
        <v>24250</v>
      </c>
      <c r="C10870" t="s">
        <v>24251</v>
      </c>
      <c r="D10870" t="s">
        <v>377</v>
      </c>
      <c r="E10870">
        <v>611110</v>
      </c>
      <c r="F10870" t="s">
        <v>24196</v>
      </c>
      <c r="G10870" s="7">
        <v>18.68</v>
      </c>
    </row>
    <row r="10871" spans="1:7" x14ac:dyDescent="0.3">
      <c r="A10871" s="310">
        <v>3023507</v>
      </c>
      <c r="B10871" t="s">
        <v>24250</v>
      </c>
      <c r="C10871" t="s">
        <v>24251</v>
      </c>
      <c r="D10871" t="s">
        <v>377</v>
      </c>
      <c r="E10871">
        <v>611110</v>
      </c>
      <c r="F10871" t="s">
        <v>24196</v>
      </c>
      <c r="G10871" s="7">
        <v>0.01</v>
      </c>
    </row>
    <row r="10872" spans="1:7" x14ac:dyDescent="0.3">
      <c r="A10872" s="310">
        <v>3023507</v>
      </c>
      <c r="B10872" t="s">
        <v>24250</v>
      </c>
      <c r="C10872" t="s">
        <v>24251</v>
      </c>
      <c r="D10872" t="s">
        <v>373</v>
      </c>
      <c r="E10872">
        <v>615130</v>
      </c>
      <c r="F10872" t="s">
        <v>24196</v>
      </c>
      <c r="G10872" s="7">
        <v>-15.55</v>
      </c>
    </row>
    <row r="10873" spans="1:7" x14ac:dyDescent="0.3">
      <c r="A10873" s="310">
        <v>3023507</v>
      </c>
      <c r="B10873" t="s">
        <v>24250</v>
      </c>
      <c r="C10873" t="s">
        <v>24251</v>
      </c>
      <c r="D10873" t="s">
        <v>373</v>
      </c>
      <c r="E10873">
        <v>615130</v>
      </c>
      <c r="F10873" t="s">
        <v>24196</v>
      </c>
      <c r="G10873" s="7">
        <v>15.55</v>
      </c>
    </row>
    <row r="10874" spans="1:7" x14ac:dyDescent="0.3">
      <c r="A10874" s="310">
        <v>3023507</v>
      </c>
      <c r="B10874" t="s">
        <v>24250</v>
      </c>
      <c r="C10874" t="s">
        <v>24251</v>
      </c>
      <c r="D10874" t="s">
        <v>373</v>
      </c>
      <c r="E10874">
        <v>615130</v>
      </c>
      <c r="F10874" t="s">
        <v>24196</v>
      </c>
      <c r="G10874" s="7">
        <v>-14.73</v>
      </c>
    </row>
    <row r="10875" spans="1:7" x14ac:dyDescent="0.3">
      <c r="A10875" s="310">
        <v>3023507</v>
      </c>
      <c r="B10875" t="s">
        <v>24250</v>
      </c>
      <c r="C10875" t="s">
        <v>24251</v>
      </c>
      <c r="D10875" t="s">
        <v>373</v>
      </c>
      <c r="E10875">
        <v>615130</v>
      </c>
      <c r="F10875" t="s">
        <v>24196</v>
      </c>
      <c r="G10875" s="7">
        <v>27.16</v>
      </c>
    </row>
    <row r="10876" spans="1:7" x14ac:dyDescent="0.3">
      <c r="A10876" s="310">
        <v>3023507</v>
      </c>
      <c r="B10876" t="s">
        <v>24250</v>
      </c>
      <c r="C10876" t="s">
        <v>24251</v>
      </c>
      <c r="D10876" t="s">
        <v>373</v>
      </c>
      <c r="E10876">
        <v>615130</v>
      </c>
      <c r="F10876" t="s">
        <v>24196</v>
      </c>
      <c r="G10876" s="7">
        <v>-14.73</v>
      </c>
    </row>
    <row r="10877" spans="1:7" x14ac:dyDescent="0.3">
      <c r="A10877" s="310">
        <v>3023507</v>
      </c>
      <c r="B10877" t="s">
        <v>24250</v>
      </c>
      <c r="C10877" t="s">
        <v>24251</v>
      </c>
      <c r="D10877" t="s">
        <v>373</v>
      </c>
      <c r="E10877">
        <v>615130</v>
      </c>
      <c r="F10877" t="s">
        <v>24196</v>
      </c>
      <c r="G10877" s="7">
        <v>-0.01</v>
      </c>
    </row>
    <row r="10878" spans="1:7" x14ac:dyDescent="0.3">
      <c r="A10878" s="310">
        <v>3023507</v>
      </c>
      <c r="B10878" t="s">
        <v>24250</v>
      </c>
      <c r="C10878" t="s">
        <v>24251</v>
      </c>
      <c r="D10878" t="s">
        <v>377</v>
      </c>
      <c r="E10878">
        <v>611110</v>
      </c>
      <c r="F10878" t="s">
        <v>24196</v>
      </c>
      <c r="G10878" s="7">
        <v>-0.01</v>
      </c>
    </row>
    <row r="10879" spans="1:7" x14ac:dyDescent="0.3">
      <c r="A10879" s="310">
        <v>3023507</v>
      </c>
      <c r="B10879" t="s">
        <v>24250</v>
      </c>
      <c r="C10879" t="s">
        <v>24251</v>
      </c>
      <c r="D10879" t="s">
        <v>377</v>
      </c>
      <c r="E10879">
        <v>611110</v>
      </c>
      <c r="F10879" t="s">
        <v>24196</v>
      </c>
      <c r="G10879" s="7">
        <v>-0.01</v>
      </c>
    </row>
    <row r="10880" spans="1:7" x14ac:dyDescent="0.3">
      <c r="A10880" s="310">
        <v>3023507</v>
      </c>
      <c r="B10880" t="s">
        <v>24250</v>
      </c>
      <c r="C10880" t="s">
        <v>24251</v>
      </c>
      <c r="D10880" t="s">
        <v>373</v>
      </c>
      <c r="E10880">
        <v>615130</v>
      </c>
      <c r="F10880" t="s">
        <v>24196</v>
      </c>
      <c r="G10880" s="7">
        <v>0.01</v>
      </c>
    </row>
    <row r="10881" spans="1:7" x14ac:dyDescent="0.3">
      <c r="A10881" s="310">
        <v>3023507</v>
      </c>
      <c r="B10881" t="s">
        <v>24250</v>
      </c>
      <c r="C10881" t="s">
        <v>24251</v>
      </c>
      <c r="D10881" t="s">
        <v>377</v>
      </c>
      <c r="E10881">
        <v>611110</v>
      </c>
      <c r="F10881" t="s">
        <v>24196</v>
      </c>
      <c r="G10881" s="7">
        <v>-20.260000000000002</v>
      </c>
    </row>
    <row r="10882" spans="1:7" x14ac:dyDescent="0.3">
      <c r="A10882" s="310">
        <v>3023507</v>
      </c>
      <c r="B10882" t="s">
        <v>24250</v>
      </c>
      <c r="C10882" t="s">
        <v>24251</v>
      </c>
      <c r="D10882" t="s">
        <v>377</v>
      </c>
      <c r="E10882">
        <v>611110</v>
      </c>
      <c r="F10882" t="s">
        <v>24196</v>
      </c>
      <c r="G10882" s="7">
        <v>-20.68</v>
      </c>
    </row>
    <row r="10883" spans="1:7" x14ac:dyDescent="0.3">
      <c r="A10883" s="310">
        <v>3023507</v>
      </c>
      <c r="B10883" t="s">
        <v>24250</v>
      </c>
      <c r="C10883" t="s">
        <v>24251</v>
      </c>
      <c r="D10883" t="s">
        <v>373</v>
      </c>
      <c r="E10883">
        <v>615130</v>
      </c>
      <c r="F10883" t="s">
        <v>24196</v>
      </c>
      <c r="G10883" s="7">
        <v>0.01</v>
      </c>
    </row>
    <row r="10884" spans="1:7" x14ac:dyDescent="0.3">
      <c r="A10884" s="310">
        <v>3023507</v>
      </c>
      <c r="B10884" t="s">
        <v>24250</v>
      </c>
      <c r="C10884" t="s">
        <v>24251</v>
      </c>
      <c r="D10884" t="s">
        <v>373</v>
      </c>
      <c r="E10884">
        <v>615130</v>
      </c>
      <c r="F10884" t="s">
        <v>24196</v>
      </c>
      <c r="G10884" s="7">
        <v>15.55</v>
      </c>
    </row>
    <row r="10885" spans="1:7" x14ac:dyDescent="0.3">
      <c r="A10885" s="310">
        <v>3023507</v>
      </c>
      <c r="B10885" t="s">
        <v>24250</v>
      </c>
      <c r="C10885" t="s">
        <v>24251</v>
      </c>
      <c r="D10885" t="s">
        <v>373</v>
      </c>
      <c r="E10885">
        <v>615130</v>
      </c>
      <c r="F10885" t="s">
        <v>24196</v>
      </c>
      <c r="G10885" s="7">
        <v>-15.55</v>
      </c>
    </row>
    <row r="10886" spans="1:7" x14ac:dyDescent="0.3">
      <c r="A10886" s="310">
        <v>3023507</v>
      </c>
      <c r="B10886" t="s">
        <v>24250</v>
      </c>
      <c r="C10886" t="s">
        <v>24251</v>
      </c>
      <c r="D10886" t="s">
        <v>373</v>
      </c>
      <c r="E10886">
        <v>615130</v>
      </c>
      <c r="F10886" t="s">
        <v>24196</v>
      </c>
      <c r="G10886" s="7">
        <v>14.73</v>
      </c>
    </row>
    <row r="10887" spans="1:7" x14ac:dyDescent="0.3">
      <c r="A10887" s="310">
        <v>3023507</v>
      </c>
      <c r="B10887" t="s">
        <v>24250</v>
      </c>
      <c r="C10887" t="s">
        <v>24251</v>
      </c>
      <c r="D10887" t="s">
        <v>377</v>
      </c>
      <c r="E10887">
        <v>611110</v>
      </c>
      <c r="F10887" t="s">
        <v>24196</v>
      </c>
      <c r="G10887" s="7">
        <v>20.260000000000002</v>
      </c>
    </row>
    <row r="10888" spans="1:7" x14ac:dyDescent="0.3">
      <c r="A10888" s="310">
        <v>3023507</v>
      </c>
      <c r="B10888" t="s">
        <v>24250</v>
      </c>
      <c r="C10888" t="s">
        <v>24251</v>
      </c>
      <c r="D10888" t="s">
        <v>373</v>
      </c>
      <c r="E10888">
        <v>615130</v>
      </c>
      <c r="F10888" t="s">
        <v>24196</v>
      </c>
      <c r="G10888" s="7">
        <v>-54.32</v>
      </c>
    </row>
    <row r="10889" spans="1:7" x14ac:dyDescent="0.3">
      <c r="A10889" s="310">
        <v>3023507</v>
      </c>
      <c r="B10889" t="s">
        <v>24250</v>
      </c>
      <c r="C10889" t="s">
        <v>24251</v>
      </c>
      <c r="D10889" t="s">
        <v>377</v>
      </c>
      <c r="E10889">
        <v>611120</v>
      </c>
      <c r="F10889" t="s">
        <v>24196</v>
      </c>
      <c r="G10889" s="7">
        <v>54.93</v>
      </c>
    </row>
    <row r="10890" spans="1:7" x14ac:dyDescent="0.3">
      <c r="A10890" s="310">
        <v>3023507</v>
      </c>
      <c r="B10890" t="s">
        <v>24250</v>
      </c>
      <c r="C10890" t="s">
        <v>24251</v>
      </c>
      <c r="D10890" t="s">
        <v>373</v>
      </c>
      <c r="E10890">
        <v>615130</v>
      </c>
      <c r="F10890" t="s">
        <v>24196</v>
      </c>
      <c r="G10890" s="7">
        <v>0.01</v>
      </c>
    </row>
    <row r="10891" spans="1:7" x14ac:dyDescent="0.3">
      <c r="A10891" s="310">
        <v>3023507</v>
      </c>
      <c r="B10891" t="s">
        <v>24250</v>
      </c>
      <c r="C10891" t="s">
        <v>24251</v>
      </c>
      <c r="D10891" t="s">
        <v>373</v>
      </c>
      <c r="E10891">
        <v>615130</v>
      </c>
      <c r="F10891" t="s">
        <v>24196</v>
      </c>
      <c r="G10891" s="7">
        <v>15.55</v>
      </c>
    </row>
    <row r="10892" spans="1:7" x14ac:dyDescent="0.3">
      <c r="A10892" s="310">
        <v>3023507</v>
      </c>
      <c r="B10892" t="s">
        <v>24250</v>
      </c>
      <c r="C10892" t="s">
        <v>24251</v>
      </c>
      <c r="D10892" t="s">
        <v>373</v>
      </c>
      <c r="E10892">
        <v>615130</v>
      </c>
      <c r="F10892" t="s">
        <v>24196</v>
      </c>
      <c r="G10892" s="7">
        <v>-14.73</v>
      </c>
    </row>
    <row r="10893" spans="1:7" x14ac:dyDescent="0.3">
      <c r="A10893" s="310">
        <v>3023507</v>
      </c>
      <c r="B10893" t="s">
        <v>24250</v>
      </c>
      <c r="C10893" t="s">
        <v>24251</v>
      </c>
      <c r="D10893" t="s">
        <v>373</v>
      </c>
      <c r="E10893">
        <v>615130</v>
      </c>
      <c r="F10893" t="s">
        <v>24196</v>
      </c>
      <c r="G10893" s="7">
        <v>0.01</v>
      </c>
    </row>
    <row r="10894" spans="1:7" x14ac:dyDescent="0.3">
      <c r="A10894" s="310">
        <v>3023507</v>
      </c>
      <c r="B10894" t="s">
        <v>24250</v>
      </c>
      <c r="C10894" t="s">
        <v>24251</v>
      </c>
      <c r="D10894" t="s">
        <v>377</v>
      </c>
      <c r="E10894">
        <v>611110</v>
      </c>
      <c r="F10894" t="s">
        <v>24196</v>
      </c>
      <c r="G10894" s="7">
        <v>0.01</v>
      </c>
    </row>
    <row r="10895" spans="1:7" x14ac:dyDescent="0.3">
      <c r="A10895" s="310">
        <v>3023507</v>
      </c>
      <c r="B10895" t="s">
        <v>24250</v>
      </c>
      <c r="C10895" t="s">
        <v>24251</v>
      </c>
      <c r="D10895" t="s">
        <v>373</v>
      </c>
      <c r="E10895">
        <v>615130</v>
      </c>
      <c r="F10895" t="s">
        <v>24196</v>
      </c>
      <c r="G10895" s="7">
        <v>15.55</v>
      </c>
    </row>
    <row r="10896" spans="1:7" x14ac:dyDescent="0.3">
      <c r="A10896" s="310">
        <v>3023507</v>
      </c>
      <c r="B10896" t="s">
        <v>24250</v>
      </c>
      <c r="C10896" t="s">
        <v>24251</v>
      </c>
      <c r="D10896" t="s">
        <v>373</v>
      </c>
      <c r="E10896">
        <v>615130</v>
      </c>
      <c r="F10896" t="s">
        <v>24196</v>
      </c>
      <c r="G10896" s="7">
        <v>-15.55</v>
      </c>
    </row>
    <row r="10897" spans="1:7" x14ac:dyDescent="0.3">
      <c r="A10897" s="310">
        <v>3023507</v>
      </c>
      <c r="B10897" t="s">
        <v>24250</v>
      </c>
      <c r="C10897" t="s">
        <v>24251</v>
      </c>
      <c r="D10897" t="s">
        <v>377</v>
      </c>
      <c r="E10897">
        <v>611110</v>
      </c>
      <c r="F10897" t="s">
        <v>24196</v>
      </c>
      <c r="G10897" s="7">
        <v>-0.01</v>
      </c>
    </row>
    <row r="10898" spans="1:7" x14ac:dyDescent="0.3">
      <c r="A10898" s="310">
        <v>3023507</v>
      </c>
      <c r="B10898" t="s">
        <v>24250</v>
      </c>
      <c r="C10898" t="s">
        <v>24251</v>
      </c>
      <c r="D10898" t="s">
        <v>377</v>
      </c>
      <c r="E10898">
        <v>611110</v>
      </c>
      <c r="F10898" t="s">
        <v>24196</v>
      </c>
      <c r="G10898" s="7">
        <v>20.260000000000002</v>
      </c>
    </row>
    <row r="10899" spans="1:7" x14ac:dyDescent="0.3">
      <c r="A10899" s="310">
        <v>3023507</v>
      </c>
      <c r="B10899" t="s">
        <v>24250</v>
      </c>
      <c r="C10899" t="s">
        <v>24251</v>
      </c>
      <c r="D10899" t="s">
        <v>373</v>
      </c>
      <c r="E10899">
        <v>615130</v>
      </c>
      <c r="F10899" t="s">
        <v>24196</v>
      </c>
      <c r="G10899" s="7">
        <v>15.55</v>
      </c>
    </row>
    <row r="10900" spans="1:7" x14ac:dyDescent="0.3">
      <c r="A10900" s="310">
        <v>3023507</v>
      </c>
      <c r="B10900" t="s">
        <v>24250</v>
      </c>
      <c r="C10900" t="s">
        <v>24251</v>
      </c>
      <c r="D10900" t="s">
        <v>371</v>
      </c>
      <c r="E10900">
        <v>617100</v>
      </c>
      <c r="F10900" t="s">
        <v>24196</v>
      </c>
      <c r="G10900" s="7">
        <v>1133.4100000000001</v>
      </c>
    </row>
    <row r="10901" spans="1:7" x14ac:dyDescent="0.3">
      <c r="A10901" s="310">
        <v>3023507</v>
      </c>
      <c r="B10901" t="s">
        <v>24250</v>
      </c>
      <c r="C10901" t="s">
        <v>24251</v>
      </c>
      <c r="D10901" t="s">
        <v>373</v>
      </c>
      <c r="E10901">
        <v>615130</v>
      </c>
      <c r="F10901" t="s">
        <v>24196</v>
      </c>
      <c r="G10901" s="7">
        <v>27.16</v>
      </c>
    </row>
    <row r="10902" spans="1:7" x14ac:dyDescent="0.3">
      <c r="A10902" s="310">
        <v>3023507</v>
      </c>
      <c r="B10902" t="s">
        <v>24250</v>
      </c>
      <c r="C10902" t="s">
        <v>24251</v>
      </c>
      <c r="D10902" t="s">
        <v>373</v>
      </c>
      <c r="E10902">
        <v>615130</v>
      </c>
      <c r="F10902" t="s">
        <v>24196</v>
      </c>
      <c r="G10902" s="7">
        <v>-14.73</v>
      </c>
    </row>
    <row r="10903" spans="1:7" x14ac:dyDescent="0.3">
      <c r="A10903" s="310">
        <v>3023507</v>
      </c>
      <c r="B10903" t="s">
        <v>24250</v>
      </c>
      <c r="C10903" t="s">
        <v>24251</v>
      </c>
      <c r="D10903" t="s">
        <v>377</v>
      </c>
      <c r="E10903">
        <v>611110</v>
      </c>
      <c r="F10903" t="s">
        <v>24196</v>
      </c>
      <c r="G10903" s="7">
        <v>-18.25</v>
      </c>
    </row>
    <row r="10904" spans="1:7" x14ac:dyDescent="0.3">
      <c r="A10904" s="310">
        <v>3023507</v>
      </c>
      <c r="B10904" t="s">
        <v>24250</v>
      </c>
      <c r="C10904" t="s">
        <v>24251</v>
      </c>
      <c r="D10904" t="s">
        <v>377</v>
      </c>
      <c r="E10904">
        <v>611110</v>
      </c>
      <c r="F10904" t="s">
        <v>24196</v>
      </c>
      <c r="G10904" s="7">
        <v>-0.01</v>
      </c>
    </row>
    <row r="10905" spans="1:7" x14ac:dyDescent="0.3">
      <c r="A10905" s="310">
        <v>3023507</v>
      </c>
      <c r="B10905" t="s">
        <v>24250</v>
      </c>
      <c r="C10905" t="s">
        <v>24251</v>
      </c>
      <c r="D10905" t="s">
        <v>377</v>
      </c>
      <c r="E10905">
        <v>611110</v>
      </c>
      <c r="F10905" t="s">
        <v>24196</v>
      </c>
      <c r="G10905" s="7">
        <v>20.68</v>
      </c>
    </row>
    <row r="10906" spans="1:7" x14ac:dyDescent="0.3">
      <c r="A10906" s="310">
        <v>3023507</v>
      </c>
      <c r="B10906" t="s">
        <v>24250</v>
      </c>
      <c r="C10906" t="s">
        <v>24251</v>
      </c>
      <c r="D10906" t="s">
        <v>377</v>
      </c>
      <c r="E10906">
        <v>611110</v>
      </c>
      <c r="F10906" t="s">
        <v>24196</v>
      </c>
      <c r="G10906" s="7">
        <v>-20.68</v>
      </c>
    </row>
    <row r="10907" spans="1:7" x14ac:dyDescent="0.3">
      <c r="A10907" s="310">
        <v>3023507</v>
      </c>
      <c r="B10907" t="s">
        <v>24250</v>
      </c>
      <c r="C10907" t="s">
        <v>24251</v>
      </c>
      <c r="D10907" t="s">
        <v>371</v>
      </c>
      <c r="E10907">
        <v>617100</v>
      </c>
      <c r="F10907" t="s">
        <v>24196</v>
      </c>
      <c r="G10907" s="7">
        <v>1774.31</v>
      </c>
    </row>
    <row r="10908" spans="1:7" x14ac:dyDescent="0.3">
      <c r="A10908" s="310">
        <v>3023507</v>
      </c>
      <c r="B10908" t="s">
        <v>24250</v>
      </c>
      <c r="C10908" t="s">
        <v>24251</v>
      </c>
      <c r="D10908" t="s">
        <v>373</v>
      </c>
      <c r="E10908">
        <v>615130</v>
      </c>
      <c r="F10908" t="s">
        <v>24196</v>
      </c>
      <c r="G10908" s="7">
        <v>0.01</v>
      </c>
    </row>
    <row r="10909" spans="1:7" x14ac:dyDescent="0.3">
      <c r="A10909" s="310">
        <v>3023507</v>
      </c>
      <c r="B10909" t="s">
        <v>24250</v>
      </c>
      <c r="C10909" t="s">
        <v>24251</v>
      </c>
      <c r="D10909" t="s">
        <v>373</v>
      </c>
      <c r="E10909">
        <v>615130</v>
      </c>
      <c r="F10909" t="s">
        <v>24196</v>
      </c>
      <c r="G10909" s="7">
        <v>0.01</v>
      </c>
    </row>
    <row r="10910" spans="1:7" x14ac:dyDescent="0.3">
      <c r="A10910" s="310">
        <v>3023507</v>
      </c>
      <c r="B10910" t="s">
        <v>24250</v>
      </c>
      <c r="C10910" t="s">
        <v>24251</v>
      </c>
      <c r="D10910" t="s">
        <v>373</v>
      </c>
      <c r="E10910">
        <v>615130</v>
      </c>
      <c r="F10910" t="s">
        <v>24196</v>
      </c>
      <c r="G10910" s="7">
        <v>14.73</v>
      </c>
    </row>
    <row r="10911" spans="1:7" x14ac:dyDescent="0.3">
      <c r="A10911" s="310">
        <v>3023507</v>
      </c>
      <c r="B10911" t="s">
        <v>24250</v>
      </c>
      <c r="C10911" t="s">
        <v>24251</v>
      </c>
      <c r="D10911" t="s">
        <v>377</v>
      </c>
      <c r="E10911">
        <v>611110</v>
      </c>
      <c r="F10911" t="s">
        <v>24196</v>
      </c>
      <c r="G10911" s="7">
        <v>18.25</v>
      </c>
    </row>
    <row r="10912" spans="1:7" x14ac:dyDescent="0.3">
      <c r="A10912" s="310">
        <v>3023507</v>
      </c>
      <c r="B10912" t="s">
        <v>24250</v>
      </c>
      <c r="C10912" t="s">
        <v>24251</v>
      </c>
      <c r="D10912" t="s">
        <v>377</v>
      </c>
      <c r="E10912">
        <v>611110</v>
      </c>
      <c r="F10912" t="s">
        <v>24196</v>
      </c>
      <c r="G10912" s="7">
        <v>20.68</v>
      </c>
    </row>
    <row r="10913" spans="1:7" x14ac:dyDescent="0.3">
      <c r="A10913" s="310">
        <v>3023507</v>
      </c>
      <c r="B10913" t="s">
        <v>24250</v>
      </c>
      <c r="C10913" t="s">
        <v>24251</v>
      </c>
      <c r="D10913" t="s">
        <v>373</v>
      </c>
      <c r="E10913">
        <v>615130</v>
      </c>
      <c r="F10913" t="s">
        <v>24196</v>
      </c>
      <c r="G10913" s="7">
        <v>1281.18</v>
      </c>
    </row>
    <row r="10914" spans="1:7" x14ac:dyDescent="0.3">
      <c r="A10914" s="310">
        <v>3023507</v>
      </c>
      <c r="B10914" t="s">
        <v>24250</v>
      </c>
      <c r="C10914" t="s">
        <v>24251</v>
      </c>
      <c r="D10914" t="s">
        <v>373</v>
      </c>
      <c r="E10914">
        <v>617150</v>
      </c>
      <c r="F10914" t="s">
        <v>24196</v>
      </c>
      <c r="G10914" s="7">
        <v>444.1</v>
      </c>
    </row>
    <row r="10915" spans="1:7" x14ac:dyDescent="0.3">
      <c r="A10915" s="310">
        <v>3023507</v>
      </c>
      <c r="B10915" t="s">
        <v>24250</v>
      </c>
      <c r="C10915" t="s">
        <v>24251</v>
      </c>
      <c r="D10915" t="s">
        <v>377</v>
      </c>
      <c r="E10915">
        <v>611110</v>
      </c>
      <c r="F10915" t="s">
        <v>24196</v>
      </c>
      <c r="G10915" s="7">
        <v>-0.01</v>
      </c>
    </row>
    <row r="10916" spans="1:7" x14ac:dyDescent="0.3">
      <c r="A10916" s="310">
        <v>3023507</v>
      </c>
      <c r="B10916" t="s">
        <v>24250</v>
      </c>
      <c r="C10916" t="s">
        <v>24251</v>
      </c>
      <c r="D10916" t="s">
        <v>373</v>
      </c>
      <c r="E10916">
        <v>615130</v>
      </c>
      <c r="F10916" t="s">
        <v>24196</v>
      </c>
      <c r="G10916" s="7">
        <v>0.01</v>
      </c>
    </row>
    <row r="10917" spans="1:7" x14ac:dyDescent="0.3">
      <c r="A10917" s="310">
        <v>3023507</v>
      </c>
      <c r="B10917" t="s">
        <v>24250</v>
      </c>
      <c r="C10917" t="s">
        <v>24251</v>
      </c>
      <c r="D10917" t="s">
        <v>373</v>
      </c>
      <c r="E10917">
        <v>615130</v>
      </c>
      <c r="F10917" t="s">
        <v>24196</v>
      </c>
      <c r="G10917" s="7">
        <v>525.89</v>
      </c>
    </row>
    <row r="10918" spans="1:7" x14ac:dyDescent="0.3">
      <c r="A10918" s="310">
        <v>3023507</v>
      </c>
      <c r="B10918" t="s">
        <v>24250</v>
      </c>
      <c r="C10918" t="s">
        <v>24251</v>
      </c>
      <c r="D10918" t="s">
        <v>377</v>
      </c>
      <c r="E10918">
        <v>611110</v>
      </c>
      <c r="F10918" t="s">
        <v>24196</v>
      </c>
      <c r="G10918" s="7">
        <v>0.01</v>
      </c>
    </row>
    <row r="10919" spans="1:7" x14ac:dyDescent="0.3">
      <c r="A10919" s="310">
        <v>3023507</v>
      </c>
      <c r="B10919" t="s">
        <v>24250</v>
      </c>
      <c r="C10919" t="s">
        <v>24251</v>
      </c>
      <c r="D10919" t="s">
        <v>373</v>
      </c>
      <c r="E10919">
        <v>615130</v>
      </c>
      <c r="F10919" t="s">
        <v>24196</v>
      </c>
      <c r="G10919" s="7">
        <v>27.16</v>
      </c>
    </row>
    <row r="10920" spans="1:7" x14ac:dyDescent="0.3">
      <c r="A10920" s="310">
        <v>3023507</v>
      </c>
      <c r="B10920" t="s">
        <v>24250</v>
      </c>
      <c r="C10920" t="s">
        <v>24251</v>
      </c>
      <c r="D10920" t="s">
        <v>377</v>
      </c>
      <c r="E10920">
        <v>611110</v>
      </c>
      <c r="F10920" t="s">
        <v>24196</v>
      </c>
      <c r="G10920" s="7">
        <v>18.68</v>
      </c>
    </row>
    <row r="10921" spans="1:7" x14ac:dyDescent="0.3">
      <c r="A10921" s="310">
        <v>3023507</v>
      </c>
      <c r="B10921" t="s">
        <v>24250</v>
      </c>
      <c r="C10921" t="s">
        <v>24251</v>
      </c>
      <c r="D10921" t="s">
        <v>377</v>
      </c>
      <c r="E10921">
        <v>611110</v>
      </c>
      <c r="F10921" t="s">
        <v>24196</v>
      </c>
      <c r="G10921" s="7">
        <v>20.260000000000002</v>
      </c>
    </row>
    <row r="10922" spans="1:7" x14ac:dyDescent="0.3">
      <c r="A10922" s="310">
        <v>3023507</v>
      </c>
      <c r="B10922" t="s">
        <v>24250</v>
      </c>
      <c r="C10922" t="s">
        <v>24251</v>
      </c>
      <c r="D10922" t="s">
        <v>377</v>
      </c>
      <c r="E10922">
        <v>611110</v>
      </c>
      <c r="F10922" t="s">
        <v>24196</v>
      </c>
      <c r="G10922" s="7">
        <v>20.68</v>
      </c>
    </row>
    <row r="10923" spans="1:7" x14ac:dyDescent="0.3">
      <c r="A10923" s="310">
        <v>3023507</v>
      </c>
      <c r="B10923" t="s">
        <v>24250</v>
      </c>
      <c r="C10923" t="s">
        <v>24251</v>
      </c>
      <c r="D10923" t="s">
        <v>377</v>
      </c>
      <c r="E10923">
        <v>611110</v>
      </c>
      <c r="F10923" t="s">
        <v>24196</v>
      </c>
      <c r="G10923" s="7">
        <v>-20.260000000000002</v>
      </c>
    </row>
    <row r="10924" spans="1:7" x14ac:dyDescent="0.3">
      <c r="A10924" s="310">
        <v>3023507</v>
      </c>
      <c r="B10924" t="s">
        <v>24250</v>
      </c>
      <c r="C10924" t="s">
        <v>24251</v>
      </c>
      <c r="D10924" t="s">
        <v>373</v>
      </c>
      <c r="E10924">
        <v>615130</v>
      </c>
      <c r="F10924" t="s">
        <v>24196</v>
      </c>
      <c r="G10924" s="7">
        <v>-0.01</v>
      </c>
    </row>
    <row r="10925" spans="1:7" x14ac:dyDescent="0.3">
      <c r="A10925" s="310">
        <v>3023507</v>
      </c>
      <c r="B10925" t="s">
        <v>24250</v>
      </c>
      <c r="C10925" t="s">
        <v>24251</v>
      </c>
      <c r="D10925" t="s">
        <v>377</v>
      </c>
      <c r="E10925">
        <v>611110</v>
      </c>
      <c r="F10925" t="s">
        <v>24196</v>
      </c>
      <c r="G10925" s="7">
        <v>20.260000000000002</v>
      </c>
    </row>
    <row r="10926" spans="1:7" x14ac:dyDescent="0.3">
      <c r="A10926" s="310">
        <v>3023507</v>
      </c>
      <c r="B10926" t="s">
        <v>24250</v>
      </c>
      <c r="C10926" t="s">
        <v>24251</v>
      </c>
      <c r="D10926" t="s">
        <v>373</v>
      </c>
      <c r="E10926">
        <v>615130</v>
      </c>
      <c r="F10926" t="s">
        <v>24196</v>
      </c>
      <c r="G10926" s="7">
        <v>14.73</v>
      </c>
    </row>
    <row r="10927" spans="1:7" x14ac:dyDescent="0.3">
      <c r="A10927" s="310">
        <v>3023507</v>
      </c>
      <c r="B10927" t="s">
        <v>24250</v>
      </c>
      <c r="C10927" t="s">
        <v>24251</v>
      </c>
      <c r="D10927" t="s">
        <v>377</v>
      </c>
      <c r="E10927">
        <v>611110</v>
      </c>
      <c r="F10927" t="s">
        <v>24196</v>
      </c>
      <c r="G10927" s="7">
        <v>-20.68</v>
      </c>
    </row>
    <row r="10928" spans="1:7" x14ac:dyDescent="0.3">
      <c r="A10928" s="310">
        <v>3023507</v>
      </c>
      <c r="B10928" t="s">
        <v>24250</v>
      </c>
      <c r="C10928" t="s">
        <v>24251</v>
      </c>
      <c r="D10928" t="s">
        <v>373</v>
      </c>
      <c r="E10928">
        <v>616160</v>
      </c>
      <c r="F10928" t="s">
        <v>24196</v>
      </c>
      <c r="G10928" s="7">
        <v>72.680000000000007</v>
      </c>
    </row>
    <row r="10929" spans="1:7" x14ac:dyDescent="0.3">
      <c r="A10929" s="310">
        <v>3023507</v>
      </c>
      <c r="B10929" t="s">
        <v>24250</v>
      </c>
      <c r="C10929" t="s">
        <v>24251</v>
      </c>
      <c r="D10929" t="s">
        <v>377</v>
      </c>
      <c r="E10929">
        <v>611110</v>
      </c>
      <c r="F10929" t="s">
        <v>24196</v>
      </c>
      <c r="G10929" s="7">
        <v>-20.260000000000002</v>
      </c>
    </row>
    <row r="10930" spans="1:7" x14ac:dyDescent="0.3">
      <c r="A10930" s="310">
        <v>3023507</v>
      </c>
      <c r="B10930" t="s">
        <v>24250</v>
      </c>
      <c r="C10930" t="s">
        <v>24251</v>
      </c>
      <c r="D10930" t="s">
        <v>377</v>
      </c>
      <c r="E10930">
        <v>611110</v>
      </c>
      <c r="F10930" t="s">
        <v>24196</v>
      </c>
      <c r="G10930" s="7">
        <v>0.01</v>
      </c>
    </row>
    <row r="10931" spans="1:7" x14ac:dyDescent="0.3">
      <c r="A10931" s="310">
        <v>3023507</v>
      </c>
      <c r="B10931" t="s">
        <v>24250</v>
      </c>
      <c r="C10931" t="s">
        <v>24251</v>
      </c>
      <c r="D10931" t="s">
        <v>373</v>
      </c>
      <c r="E10931">
        <v>615130</v>
      </c>
      <c r="F10931" t="s">
        <v>24196</v>
      </c>
      <c r="G10931" s="7">
        <v>14.73</v>
      </c>
    </row>
    <row r="10932" spans="1:7" x14ac:dyDescent="0.3">
      <c r="A10932" s="310">
        <v>3023507</v>
      </c>
      <c r="B10932" t="s">
        <v>24250</v>
      </c>
      <c r="C10932" t="s">
        <v>24251</v>
      </c>
      <c r="D10932" t="s">
        <v>377</v>
      </c>
      <c r="E10932">
        <v>611110</v>
      </c>
      <c r="F10932" t="s">
        <v>24196</v>
      </c>
      <c r="G10932" s="7">
        <v>0.01</v>
      </c>
    </row>
    <row r="10933" spans="1:7" x14ac:dyDescent="0.3">
      <c r="A10933" s="310">
        <v>3023507</v>
      </c>
      <c r="B10933" t="s">
        <v>24250</v>
      </c>
      <c r="C10933" t="s">
        <v>24251</v>
      </c>
      <c r="D10933" t="s">
        <v>373</v>
      </c>
      <c r="E10933">
        <v>615130</v>
      </c>
      <c r="F10933" t="s">
        <v>24196</v>
      </c>
      <c r="G10933" s="7">
        <v>-54.32</v>
      </c>
    </row>
    <row r="10934" spans="1:7" x14ac:dyDescent="0.3">
      <c r="A10934" s="310">
        <v>3023507</v>
      </c>
      <c r="B10934" t="s">
        <v>24250</v>
      </c>
      <c r="C10934" t="s">
        <v>24251</v>
      </c>
      <c r="D10934" t="s">
        <v>373</v>
      </c>
      <c r="E10934">
        <v>615130</v>
      </c>
      <c r="F10934" t="s">
        <v>24196</v>
      </c>
      <c r="G10934" s="7">
        <v>27.16</v>
      </c>
    </row>
    <row r="10935" spans="1:7" x14ac:dyDescent="0.3">
      <c r="A10935" s="310">
        <v>3023507</v>
      </c>
      <c r="B10935" t="s">
        <v>24250</v>
      </c>
      <c r="C10935" t="s">
        <v>24251</v>
      </c>
      <c r="D10935" t="s">
        <v>373</v>
      </c>
      <c r="E10935">
        <v>615130</v>
      </c>
      <c r="F10935" t="s">
        <v>24196</v>
      </c>
      <c r="G10935" s="7">
        <v>-14.73</v>
      </c>
    </row>
    <row r="10936" spans="1:7" x14ac:dyDescent="0.3">
      <c r="A10936" s="310">
        <v>3023507</v>
      </c>
      <c r="B10936" t="s">
        <v>24250</v>
      </c>
      <c r="C10936" t="s">
        <v>24251</v>
      </c>
      <c r="D10936" t="s">
        <v>371</v>
      </c>
      <c r="E10936">
        <v>615100</v>
      </c>
      <c r="F10936" t="s">
        <v>24196</v>
      </c>
      <c r="G10936" s="7">
        <v>3535.83</v>
      </c>
    </row>
    <row r="10937" spans="1:7" x14ac:dyDescent="0.3">
      <c r="A10937" s="310">
        <v>3023507</v>
      </c>
      <c r="B10937" t="s">
        <v>24250</v>
      </c>
      <c r="C10937" t="s">
        <v>24251</v>
      </c>
      <c r="D10937" t="s">
        <v>373</v>
      </c>
      <c r="E10937">
        <v>615130</v>
      </c>
      <c r="F10937" t="s">
        <v>24196</v>
      </c>
      <c r="G10937" s="7">
        <v>-0.01</v>
      </c>
    </row>
    <row r="10938" spans="1:7" x14ac:dyDescent="0.3">
      <c r="A10938" s="310">
        <v>3023507</v>
      </c>
      <c r="B10938" t="s">
        <v>24250</v>
      </c>
      <c r="C10938" t="s">
        <v>24251</v>
      </c>
      <c r="D10938" t="s">
        <v>373</v>
      </c>
      <c r="E10938">
        <v>615130</v>
      </c>
      <c r="F10938" t="s">
        <v>24196</v>
      </c>
      <c r="G10938" s="7">
        <v>14.73</v>
      </c>
    </row>
    <row r="10939" spans="1:7" x14ac:dyDescent="0.3">
      <c r="A10939" s="310">
        <v>3023507</v>
      </c>
      <c r="B10939" t="s">
        <v>24250</v>
      </c>
      <c r="C10939" t="s">
        <v>24251</v>
      </c>
      <c r="D10939" t="s">
        <v>373</v>
      </c>
      <c r="E10939">
        <v>615130</v>
      </c>
      <c r="F10939" t="s">
        <v>24196</v>
      </c>
      <c r="G10939" s="7">
        <v>27.16</v>
      </c>
    </row>
    <row r="10940" spans="1:7" x14ac:dyDescent="0.3">
      <c r="A10940" s="310">
        <v>3023507</v>
      </c>
      <c r="B10940" t="s">
        <v>24250</v>
      </c>
      <c r="C10940" t="s">
        <v>24251</v>
      </c>
      <c r="D10940" t="s">
        <v>373</v>
      </c>
      <c r="E10940">
        <v>615130</v>
      </c>
      <c r="F10940" t="s">
        <v>24196</v>
      </c>
      <c r="G10940" s="7">
        <v>27.16</v>
      </c>
    </row>
    <row r="10941" spans="1:7" x14ac:dyDescent="0.3">
      <c r="A10941" s="310">
        <v>3023507</v>
      </c>
      <c r="B10941" t="s">
        <v>24250</v>
      </c>
      <c r="C10941" t="s">
        <v>24251</v>
      </c>
      <c r="D10941" t="s">
        <v>377</v>
      </c>
      <c r="E10941">
        <v>611110</v>
      </c>
      <c r="F10941" t="s">
        <v>24196</v>
      </c>
      <c r="G10941" s="7">
        <v>-0.01</v>
      </c>
    </row>
    <row r="10942" spans="1:7" x14ac:dyDescent="0.3">
      <c r="A10942" s="310">
        <v>3023507</v>
      </c>
      <c r="B10942" t="s">
        <v>24250</v>
      </c>
      <c r="C10942" t="s">
        <v>24251</v>
      </c>
      <c r="D10942" t="s">
        <v>371</v>
      </c>
      <c r="E10942">
        <v>617100</v>
      </c>
      <c r="F10942" t="s">
        <v>24196</v>
      </c>
      <c r="G10942" s="7">
        <v>1371.5</v>
      </c>
    </row>
    <row r="10943" spans="1:7" x14ac:dyDescent="0.3">
      <c r="A10943" s="310">
        <v>3023507</v>
      </c>
      <c r="B10943" t="s">
        <v>24250</v>
      </c>
      <c r="C10943" t="s">
        <v>24251</v>
      </c>
      <c r="D10943" t="s">
        <v>375</v>
      </c>
      <c r="E10943">
        <v>617130</v>
      </c>
      <c r="F10943" t="s">
        <v>24196</v>
      </c>
      <c r="G10943" s="7">
        <v>337.14</v>
      </c>
    </row>
    <row r="10944" spans="1:7" x14ac:dyDescent="0.3">
      <c r="A10944" s="310">
        <v>3023507</v>
      </c>
      <c r="B10944" t="s">
        <v>24250</v>
      </c>
      <c r="C10944" t="s">
        <v>24251</v>
      </c>
      <c r="D10944" t="s">
        <v>373</v>
      </c>
      <c r="E10944">
        <v>615130</v>
      </c>
      <c r="F10944" t="s">
        <v>24196</v>
      </c>
      <c r="G10944" s="7">
        <v>1644.97</v>
      </c>
    </row>
    <row r="10945" spans="1:7" x14ac:dyDescent="0.3">
      <c r="A10945" s="310">
        <v>3023507</v>
      </c>
      <c r="B10945" t="s">
        <v>24250</v>
      </c>
      <c r="C10945" t="s">
        <v>24251</v>
      </c>
      <c r="D10945" t="s">
        <v>373</v>
      </c>
      <c r="E10945">
        <v>615130</v>
      </c>
      <c r="F10945" t="s">
        <v>24196</v>
      </c>
      <c r="G10945" s="7">
        <v>-0.01</v>
      </c>
    </row>
    <row r="10946" spans="1:7" x14ac:dyDescent="0.3">
      <c r="A10946" s="310">
        <v>3023507</v>
      </c>
      <c r="B10946" t="s">
        <v>24250</v>
      </c>
      <c r="C10946" t="s">
        <v>24251</v>
      </c>
      <c r="D10946" t="s">
        <v>373</v>
      </c>
      <c r="E10946">
        <v>615130</v>
      </c>
      <c r="F10946" t="s">
        <v>24196</v>
      </c>
      <c r="G10946" s="7">
        <v>27.16</v>
      </c>
    </row>
    <row r="10947" spans="1:7" x14ac:dyDescent="0.3">
      <c r="A10947" s="310">
        <v>3023507</v>
      </c>
      <c r="B10947" t="s">
        <v>24250</v>
      </c>
      <c r="C10947" t="s">
        <v>24251</v>
      </c>
      <c r="D10947" t="s">
        <v>377</v>
      </c>
      <c r="E10947">
        <v>611110</v>
      </c>
      <c r="F10947" t="s">
        <v>24196</v>
      </c>
      <c r="G10947" s="7">
        <v>20.68</v>
      </c>
    </row>
    <row r="10948" spans="1:7" x14ac:dyDescent="0.3">
      <c r="A10948" s="310">
        <v>3023507</v>
      </c>
      <c r="B10948" t="s">
        <v>24250</v>
      </c>
      <c r="C10948" t="s">
        <v>24251</v>
      </c>
      <c r="D10948" t="s">
        <v>373</v>
      </c>
      <c r="E10948">
        <v>615130</v>
      </c>
      <c r="F10948" t="s">
        <v>24196</v>
      </c>
      <c r="G10948" s="7">
        <v>42.71</v>
      </c>
    </row>
    <row r="10949" spans="1:7" x14ac:dyDescent="0.3">
      <c r="A10949" s="310">
        <v>3023507</v>
      </c>
      <c r="B10949" t="s">
        <v>24250</v>
      </c>
      <c r="C10949" t="s">
        <v>24251</v>
      </c>
      <c r="D10949" t="s">
        <v>373</v>
      </c>
      <c r="E10949">
        <v>615130</v>
      </c>
      <c r="F10949" t="s">
        <v>24196</v>
      </c>
      <c r="G10949" s="7">
        <v>-0.01</v>
      </c>
    </row>
    <row r="10950" spans="1:7" x14ac:dyDescent="0.3">
      <c r="A10950" s="310">
        <v>3023507</v>
      </c>
      <c r="B10950" t="s">
        <v>24250</v>
      </c>
      <c r="C10950" t="s">
        <v>24251</v>
      </c>
      <c r="D10950" t="s">
        <v>373</v>
      </c>
      <c r="E10950">
        <v>615130</v>
      </c>
      <c r="F10950" t="s">
        <v>24196</v>
      </c>
      <c r="G10950" s="7">
        <v>15.55</v>
      </c>
    </row>
    <row r="10951" spans="1:7" x14ac:dyDescent="0.3">
      <c r="A10951" s="310">
        <v>3023507</v>
      </c>
      <c r="B10951" t="s">
        <v>24250</v>
      </c>
      <c r="C10951" t="s">
        <v>24251</v>
      </c>
      <c r="D10951" t="s">
        <v>373</v>
      </c>
      <c r="E10951">
        <v>615130</v>
      </c>
      <c r="F10951" t="s">
        <v>24196</v>
      </c>
      <c r="G10951" s="7">
        <v>15.55</v>
      </c>
    </row>
    <row r="10952" spans="1:7" x14ac:dyDescent="0.3">
      <c r="A10952" s="310">
        <v>3023507</v>
      </c>
      <c r="B10952" t="s">
        <v>24250</v>
      </c>
      <c r="C10952" t="s">
        <v>24251</v>
      </c>
      <c r="D10952" t="s">
        <v>373</v>
      </c>
      <c r="E10952">
        <v>615130</v>
      </c>
      <c r="F10952" t="s">
        <v>24196</v>
      </c>
      <c r="G10952" s="7">
        <v>-15.55</v>
      </c>
    </row>
    <row r="10953" spans="1:7" x14ac:dyDescent="0.3">
      <c r="A10953" s="310">
        <v>3023507</v>
      </c>
      <c r="B10953" t="s">
        <v>24250</v>
      </c>
      <c r="C10953" t="s">
        <v>24251</v>
      </c>
      <c r="D10953" t="s">
        <v>377</v>
      </c>
      <c r="E10953">
        <v>611110</v>
      </c>
      <c r="F10953" t="s">
        <v>24196</v>
      </c>
      <c r="G10953" s="7">
        <v>-20.260000000000002</v>
      </c>
    </row>
    <row r="10954" spans="1:7" x14ac:dyDescent="0.3">
      <c r="A10954" s="310">
        <v>3023507</v>
      </c>
      <c r="B10954" t="s">
        <v>24250</v>
      </c>
      <c r="C10954" t="s">
        <v>24251</v>
      </c>
      <c r="D10954" t="s">
        <v>377</v>
      </c>
      <c r="E10954">
        <v>611110</v>
      </c>
      <c r="F10954" t="s">
        <v>24196</v>
      </c>
      <c r="G10954" s="7">
        <v>20.260000000000002</v>
      </c>
    </row>
    <row r="10955" spans="1:7" x14ac:dyDescent="0.3">
      <c r="A10955" s="310">
        <v>3023507</v>
      </c>
      <c r="B10955" t="s">
        <v>24250</v>
      </c>
      <c r="C10955" t="s">
        <v>24251</v>
      </c>
      <c r="D10955" t="s">
        <v>371</v>
      </c>
      <c r="E10955">
        <v>617100</v>
      </c>
      <c r="F10955" t="s">
        <v>24196</v>
      </c>
      <c r="G10955" s="7">
        <v>1014.08</v>
      </c>
    </row>
    <row r="10956" spans="1:7" x14ac:dyDescent="0.3">
      <c r="A10956" s="310">
        <v>3023507</v>
      </c>
      <c r="B10956" t="s">
        <v>24250</v>
      </c>
      <c r="C10956" t="s">
        <v>24251</v>
      </c>
      <c r="D10956" t="s">
        <v>377</v>
      </c>
      <c r="E10956">
        <v>611110</v>
      </c>
      <c r="F10956" t="s">
        <v>24196</v>
      </c>
      <c r="G10956" s="7">
        <v>0.01</v>
      </c>
    </row>
    <row r="10957" spans="1:7" x14ac:dyDescent="0.3">
      <c r="A10957" s="310">
        <v>3023507</v>
      </c>
      <c r="B10957" t="s">
        <v>24250</v>
      </c>
      <c r="C10957" t="s">
        <v>24251</v>
      </c>
      <c r="D10957" t="s">
        <v>373</v>
      </c>
      <c r="E10957">
        <v>615130</v>
      </c>
      <c r="F10957" t="s">
        <v>24196</v>
      </c>
      <c r="G10957" s="7">
        <v>-0.01</v>
      </c>
    </row>
    <row r="10958" spans="1:7" x14ac:dyDescent="0.3">
      <c r="A10958" s="310">
        <v>3023507</v>
      </c>
      <c r="B10958" t="s">
        <v>24250</v>
      </c>
      <c r="C10958" t="s">
        <v>24251</v>
      </c>
      <c r="D10958" t="s">
        <v>373</v>
      </c>
      <c r="E10958">
        <v>615130</v>
      </c>
      <c r="F10958" t="s">
        <v>24196</v>
      </c>
      <c r="G10958" s="7">
        <v>-0.01</v>
      </c>
    </row>
    <row r="10959" spans="1:7" x14ac:dyDescent="0.3">
      <c r="A10959" s="310">
        <v>3023507</v>
      </c>
      <c r="B10959" t="s">
        <v>24250</v>
      </c>
      <c r="C10959" t="s">
        <v>24251</v>
      </c>
      <c r="D10959" t="s">
        <v>373</v>
      </c>
      <c r="E10959">
        <v>615130</v>
      </c>
      <c r="F10959" t="s">
        <v>24196</v>
      </c>
      <c r="G10959" s="7">
        <v>15.55</v>
      </c>
    </row>
    <row r="10960" spans="1:7" x14ac:dyDescent="0.3">
      <c r="A10960" s="310">
        <v>3023507</v>
      </c>
      <c r="B10960" t="s">
        <v>24250</v>
      </c>
      <c r="C10960" t="s">
        <v>24251</v>
      </c>
      <c r="D10960" t="s">
        <v>373</v>
      </c>
      <c r="E10960">
        <v>615130</v>
      </c>
      <c r="F10960" t="s">
        <v>24196</v>
      </c>
      <c r="G10960" s="7">
        <v>-14.73</v>
      </c>
    </row>
    <row r="10961" spans="1:7" x14ac:dyDescent="0.3">
      <c r="A10961" s="310">
        <v>3023507</v>
      </c>
      <c r="B10961" t="s">
        <v>24250</v>
      </c>
      <c r="C10961" t="s">
        <v>24251</v>
      </c>
      <c r="D10961" t="s">
        <v>373</v>
      </c>
      <c r="E10961">
        <v>615130</v>
      </c>
      <c r="F10961" t="s">
        <v>24196</v>
      </c>
      <c r="G10961" s="7">
        <v>14.73</v>
      </c>
    </row>
    <row r="10962" spans="1:7" x14ac:dyDescent="0.3">
      <c r="A10962" s="310">
        <v>3023507</v>
      </c>
      <c r="B10962" t="s">
        <v>24250</v>
      </c>
      <c r="C10962" t="s">
        <v>24251</v>
      </c>
      <c r="D10962" t="s">
        <v>373</v>
      </c>
      <c r="E10962">
        <v>615130</v>
      </c>
      <c r="F10962" t="s">
        <v>24196</v>
      </c>
      <c r="G10962" s="7">
        <v>-54.32</v>
      </c>
    </row>
    <row r="10963" spans="1:7" x14ac:dyDescent="0.3">
      <c r="A10963" s="310">
        <v>3023507</v>
      </c>
      <c r="B10963" t="s">
        <v>24250</v>
      </c>
      <c r="C10963" t="s">
        <v>24251</v>
      </c>
      <c r="D10963" t="s">
        <v>373</v>
      </c>
      <c r="E10963">
        <v>615130</v>
      </c>
      <c r="F10963" t="s">
        <v>24196</v>
      </c>
      <c r="G10963" s="7">
        <v>14.73</v>
      </c>
    </row>
    <row r="10964" spans="1:7" x14ac:dyDescent="0.3">
      <c r="A10964" s="310">
        <v>3023507</v>
      </c>
      <c r="B10964" t="s">
        <v>24250</v>
      </c>
      <c r="C10964" t="s">
        <v>24251</v>
      </c>
      <c r="D10964" t="s">
        <v>371</v>
      </c>
      <c r="E10964">
        <v>615100</v>
      </c>
      <c r="F10964" t="s">
        <v>24196</v>
      </c>
      <c r="G10964" s="7">
        <v>352.33</v>
      </c>
    </row>
    <row r="10965" spans="1:7" x14ac:dyDescent="0.3">
      <c r="A10965" s="310">
        <v>3023507</v>
      </c>
      <c r="B10965" t="s">
        <v>24250</v>
      </c>
      <c r="C10965" t="s">
        <v>24251</v>
      </c>
      <c r="D10965" t="s">
        <v>373</v>
      </c>
      <c r="E10965">
        <v>615130</v>
      </c>
      <c r="F10965" t="s">
        <v>24196</v>
      </c>
      <c r="G10965" s="7">
        <v>-15.55</v>
      </c>
    </row>
    <row r="10966" spans="1:7" x14ac:dyDescent="0.3">
      <c r="A10966" s="310">
        <v>3023507</v>
      </c>
      <c r="B10966" t="s">
        <v>24250</v>
      </c>
      <c r="C10966" t="s">
        <v>24251</v>
      </c>
      <c r="D10966" t="s">
        <v>373</v>
      </c>
      <c r="E10966">
        <v>617150</v>
      </c>
      <c r="F10966" t="s">
        <v>24196</v>
      </c>
      <c r="G10966" s="7">
        <v>90.12</v>
      </c>
    </row>
    <row r="10967" spans="1:7" x14ac:dyDescent="0.3">
      <c r="A10967" s="310">
        <v>3023507</v>
      </c>
      <c r="B10967" t="s">
        <v>24250</v>
      </c>
      <c r="C10967" t="s">
        <v>24251</v>
      </c>
      <c r="D10967" t="s">
        <v>377</v>
      </c>
      <c r="E10967">
        <v>611110</v>
      </c>
      <c r="F10967" t="s">
        <v>24196</v>
      </c>
      <c r="G10967" s="7">
        <v>20.260000000000002</v>
      </c>
    </row>
    <row r="10968" spans="1:7" x14ac:dyDescent="0.3">
      <c r="A10968" s="310">
        <v>3023507</v>
      </c>
      <c r="B10968" t="s">
        <v>24250</v>
      </c>
      <c r="C10968" t="s">
        <v>24251</v>
      </c>
      <c r="D10968" t="s">
        <v>377</v>
      </c>
      <c r="E10968">
        <v>611110</v>
      </c>
      <c r="F10968" t="s">
        <v>24196</v>
      </c>
      <c r="G10968" s="7">
        <v>-18.68</v>
      </c>
    </row>
    <row r="10969" spans="1:7" x14ac:dyDescent="0.3">
      <c r="A10969" s="310">
        <v>3023507</v>
      </c>
      <c r="B10969" t="s">
        <v>24250</v>
      </c>
      <c r="C10969" t="s">
        <v>24251</v>
      </c>
      <c r="D10969" t="s">
        <v>377</v>
      </c>
      <c r="E10969">
        <v>611110</v>
      </c>
      <c r="F10969" t="s">
        <v>24196</v>
      </c>
      <c r="G10969" s="7">
        <v>0.01</v>
      </c>
    </row>
    <row r="10970" spans="1:7" x14ac:dyDescent="0.3">
      <c r="A10970" s="310">
        <v>3023507</v>
      </c>
      <c r="B10970" t="s">
        <v>24250</v>
      </c>
      <c r="C10970" t="s">
        <v>24251</v>
      </c>
      <c r="D10970" t="s">
        <v>373</v>
      </c>
      <c r="E10970">
        <v>615130</v>
      </c>
      <c r="F10970" t="s">
        <v>24196</v>
      </c>
      <c r="G10970" s="7">
        <v>14.73</v>
      </c>
    </row>
    <row r="10971" spans="1:7" x14ac:dyDescent="0.3">
      <c r="A10971" s="310">
        <v>3023507</v>
      </c>
      <c r="B10971" t="s">
        <v>24250</v>
      </c>
      <c r="C10971" t="s">
        <v>24251</v>
      </c>
      <c r="D10971" t="s">
        <v>377</v>
      </c>
      <c r="E10971">
        <v>611110</v>
      </c>
      <c r="F10971" t="s">
        <v>24196</v>
      </c>
      <c r="G10971" s="7">
        <v>-20.68</v>
      </c>
    </row>
    <row r="10972" spans="1:7" x14ac:dyDescent="0.3">
      <c r="A10972" s="310">
        <v>3023507</v>
      </c>
      <c r="B10972" t="s">
        <v>24250</v>
      </c>
      <c r="C10972" t="s">
        <v>24251</v>
      </c>
      <c r="D10972" t="s">
        <v>373</v>
      </c>
      <c r="E10972">
        <v>615130</v>
      </c>
      <c r="F10972" t="s">
        <v>24196</v>
      </c>
      <c r="G10972" s="7">
        <v>0.01</v>
      </c>
    </row>
    <row r="10973" spans="1:7" x14ac:dyDescent="0.3">
      <c r="A10973" s="310">
        <v>3023507</v>
      </c>
      <c r="B10973" t="s">
        <v>24250</v>
      </c>
      <c r="C10973" t="s">
        <v>24251</v>
      </c>
      <c r="D10973" t="s">
        <v>377</v>
      </c>
      <c r="E10973">
        <v>611110</v>
      </c>
      <c r="F10973" t="s">
        <v>24196</v>
      </c>
      <c r="G10973" s="7">
        <v>-20.260000000000002</v>
      </c>
    </row>
    <row r="10974" spans="1:7" x14ac:dyDescent="0.3">
      <c r="A10974" s="310">
        <v>3023507</v>
      </c>
      <c r="B10974" t="s">
        <v>24250</v>
      </c>
      <c r="C10974" t="s">
        <v>24251</v>
      </c>
      <c r="D10974" t="s">
        <v>371</v>
      </c>
      <c r="E10974">
        <v>615100</v>
      </c>
      <c r="F10974" t="s">
        <v>24196</v>
      </c>
      <c r="G10974" s="7">
        <v>6186.58</v>
      </c>
    </row>
    <row r="10975" spans="1:7" x14ac:dyDescent="0.3">
      <c r="A10975" s="310">
        <v>3023507</v>
      </c>
      <c r="B10975" t="s">
        <v>24250</v>
      </c>
      <c r="C10975" t="s">
        <v>24251</v>
      </c>
      <c r="D10975" t="s">
        <v>377</v>
      </c>
      <c r="E10975">
        <v>611110</v>
      </c>
      <c r="F10975" t="s">
        <v>24196</v>
      </c>
      <c r="G10975" s="7">
        <v>-20.260000000000002</v>
      </c>
    </row>
    <row r="10976" spans="1:7" x14ac:dyDescent="0.3">
      <c r="A10976" s="310">
        <v>3023507</v>
      </c>
      <c r="B10976" t="s">
        <v>24250</v>
      </c>
      <c r="C10976" t="s">
        <v>24251</v>
      </c>
      <c r="D10976" t="s">
        <v>373</v>
      </c>
      <c r="E10976">
        <v>615130</v>
      </c>
      <c r="F10976" t="s">
        <v>24196</v>
      </c>
      <c r="G10976" s="7">
        <v>15.55</v>
      </c>
    </row>
    <row r="10977" spans="1:7" x14ac:dyDescent="0.3">
      <c r="A10977" s="310">
        <v>3023507</v>
      </c>
      <c r="B10977" t="s">
        <v>24250</v>
      </c>
      <c r="C10977" t="s">
        <v>24251</v>
      </c>
      <c r="D10977" t="s">
        <v>373</v>
      </c>
      <c r="E10977">
        <v>615130</v>
      </c>
      <c r="F10977" t="s">
        <v>24196</v>
      </c>
      <c r="G10977" s="7">
        <v>0.01</v>
      </c>
    </row>
    <row r="10978" spans="1:7" x14ac:dyDescent="0.3">
      <c r="A10978" s="310">
        <v>3023507</v>
      </c>
      <c r="B10978" t="s">
        <v>24250</v>
      </c>
      <c r="C10978" t="s">
        <v>24251</v>
      </c>
      <c r="D10978" t="s">
        <v>377</v>
      </c>
      <c r="E10978">
        <v>611110</v>
      </c>
      <c r="F10978" t="s">
        <v>24196</v>
      </c>
      <c r="G10978" s="7">
        <v>-18.68</v>
      </c>
    </row>
    <row r="10979" spans="1:7" x14ac:dyDescent="0.3">
      <c r="A10979" s="310">
        <v>3023507</v>
      </c>
      <c r="B10979" t="s">
        <v>24250</v>
      </c>
      <c r="C10979" t="s">
        <v>24251</v>
      </c>
      <c r="D10979" t="s">
        <v>373</v>
      </c>
      <c r="E10979">
        <v>615130</v>
      </c>
      <c r="F10979" t="s">
        <v>24196</v>
      </c>
      <c r="G10979" s="7">
        <v>-54.32</v>
      </c>
    </row>
    <row r="10980" spans="1:7" x14ac:dyDescent="0.3">
      <c r="A10980" s="310">
        <v>3023507</v>
      </c>
      <c r="B10980" t="s">
        <v>24250</v>
      </c>
      <c r="C10980" t="s">
        <v>24251</v>
      </c>
      <c r="D10980" t="s">
        <v>373</v>
      </c>
      <c r="E10980">
        <v>615130</v>
      </c>
      <c r="F10980" t="s">
        <v>24196</v>
      </c>
      <c r="G10980" s="7">
        <v>-54.32</v>
      </c>
    </row>
    <row r="10981" spans="1:7" x14ac:dyDescent="0.3">
      <c r="A10981" s="310">
        <v>3023507</v>
      </c>
      <c r="B10981" t="s">
        <v>24250</v>
      </c>
      <c r="C10981" t="s">
        <v>24251</v>
      </c>
      <c r="D10981" t="s">
        <v>373</v>
      </c>
      <c r="E10981">
        <v>615130</v>
      </c>
      <c r="F10981" t="s">
        <v>24196</v>
      </c>
      <c r="G10981" s="7">
        <v>-15.55</v>
      </c>
    </row>
    <row r="10982" spans="1:7" x14ac:dyDescent="0.3">
      <c r="A10982" s="310">
        <v>3023507</v>
      </c>
      <c r="B10982" t="s">
        <v>24250</v>
      </c>
      <c r="C10982" t="s">
        <v>24251</v>
      </c>
      <c r="D10982" t="s">
        <v>377</v>
      </c>
      <c r="E10982">
        <v>611110</v>
      </c>
      <c r="F10982" t="s">
        <v>24196</v>
      </c>
      <c r="G10982" s="7">
        <v>-0.01</v>
      </c>
    </row>
    <row r="10983" spans="1:7" x14ac:dyDescent="0.3">
      <c r="A10983" s="310">
        <v>3023507</v>
      </c>
      <c r="B10983" t="s">
        <v>24250</v>
      </c>
      <c r="C10983" t="s">
        <v>24251</v>
      </c>
      <c r="D10983" t="s">
        <v>377</v>
      </c>
      <c r="E10983">
        <v>611110</v>
      </c>
      <c r="F10983" t="s">
        <v>24196</v>
      </c>
      <c r="G10983" s="7">
        <v>-0.01</v>
      </c>
    </row>
    <row r="10984" spans="1:7" x14ac:dyDescent="0.3">
      <c r="A10984" s="310">
        <v>3023507</v>
      </c>
      <c r="B10984" t="s">
        <v>24250</v>
      </c>
      <c r="C10984" t="s">
        <v>24251</v>
      </c>
      <c r="D10984" t="s">
        <v>373</v>
      </c>
      <c r="E10984">
        <v>615130</v>
      </c>
      <c r="F10984" t="s">
        <v>24196</v>
      </c>
      <c r="G10984" s="7">
        <v>0.01</v>
      </c>
    </row>
    <row r="10985" spans="1:7" x14ac:dyDescent="0.3">
      <c r="A10985" s="310">
        <v>3023507</v>
      </c>
      <c r="B10985" t="s">
        <v>24250</v>
      </c>
      <c r="C10985" t="s">
        <v>24251</v>
      </c>
      <c r="D10985" t="s">
        <v>373</v>
      </c>
      <c r="E10985">
        <v>615130</v>
      </c>
      <c r="F10985" t="s">
        <v>24196</v>
      </c>
      <c r="G10985" s="7">
        <v>14.05</v>
      </c>
    </row>
    <row r="10986" spans="1:7" x14ac:dyDescent="0.3">
      <c r="A10986" s="310">
        <v>3023507</v>
      </c>
      <c r="B10986" t="s">
        <v>24250</v>
      </c>
      <c r="C10986" t="s">
        <v>24251</v>
      </c>
      <c r="D10986" t="s">
        <v>377</v>
      </c>
      <c r="E10986">
        <v>611110</v>
      </c>
      <c r="F10986" t="s">
        <v>24196</v>
      </c>
      <c r="G10986" s="7">
        <v>-20.260000000000002</v>
      </c>
    </row>
    <row r="10987" spans="1:7" x14ac:dyDescent="0.3">
      <c r="A10987" s="310">
        <v>3023507</v>
      </c>
      <c r="B10987" t="s">
        <v>24250</v>
      </c>
      <c r="C10987" t="s">
        <v>24251</v>
      </c>
      <c r="D10987" t="s">
        <v>377</v>
      </c>
      <c r="E10987">
        <v>611110</v>
      </c>
      <c r="F10987" t="s">
        <v>24196</v>
      </c>
      <c r="G10987" s="7">
        <v>20.68</v>
      </c>
    </row>
    <row r="10988" spans="1:7" x14ac:dyDescent="0.3">
      <c r="A10988" s="310">
        <v>3023507</v>
      </c>
      <c r="B10988" t="s">
        <v>24250</v>
      </c>
      <c r="C10988" t="s">
        <v>24251</v>
      </c>
      <c r="D10988" t="s">
        <v>377</v>
      </c>
      <c r="E10988">
        <v>611110</v>
      </c>
      <c r="F10988" t="s">
        <v>24196</v>
      </c>
      <c r="G10988" s="7">
        <v>18.68</v>
      </c>
    </row>
    <row r="10989" spans="1:7" x14ac:dyDescent="0.3">
      <c r="A10989" s="310">
        <v>3023507</v>
      </c>
      <c r="B10989" t="s">
        <v>24250</v>
      </c>
      <c r="C10989" t="s">
        <v>24251</v>
      </c>
      <c r="D10989" t="s">
        <v>373</v>
      </c>
      <c r="E10989">
        <v>615130</v>
      </c>
      <c r="F10989" t="s">
        <v>24196</v>
      </c>
      <c r="G10989" s="7">
        <v>0.01</v>
      </c>
    </row>
    <row r="10990" spans="1:7" x14ac:dyDescent="0.3">
      <c r="A10990" s="310">
        <v>3023507</v>
      </c>
      <c r="B10990" t="s">
        <v>24250</v>
      </c>
      <c r="C10990" t="s">
        <v>24251</v>
      </c>
      <c r="D10990" t="s">
        <v>373</v>
      </c>
      <c r="E10990">
        <v>615130</v>
      </c>
      <c r="F10990" t="s">
        <v>24196</v>
      </c>
      <c r="G10990" s="7">
        <v>-15.55</v>
      </c>
    </row>
    <row r="10991" spans="1:7" x14ac:dyDescent="0.3">
      <c r="A10991" s="310">
        <v>3023507</v>
      </c>
      <c r="B10991" t="s">
        <v>24250</v>
      </c>
      <c r="C10991" t="s">
        <v>24251</v>
      </c>
      <c r="D10991" t="s">
        <v>373</v>
      </c>
      <c r="E10991">
        <v>615130</v>
      </c>
      <c r="F10991" t="s">
        <v>24196</v>
      </c>
      <c r="G10991" s="7">
        <v>1683.83</v>
      </c>
    </row>
    <row r="10992" spans="1:7" x14ac:dyDescent="0.3">
      <c r="A10992" s="310">
        <v>3023507</v>
      </c>
      <c r="B10992" t="s">
        <v>24250</v>
      </c>
      <c r="C10992" t="s">
        <v>24251</v>
      </c>
      <c r="D10992" t="s">
        <v>377</v>
      </c>
      <c r="E10992">
        <v>611110</v>
      </c>
      <c r="F10992" t="s">
        <v>24196</v>
      </c>
      <c r="G10992" s="7">
        <v>0.01</v>
      </c>
    </row>
    <row r="10993" spans="1:7" x14ac:dyDescent="0.3">
      <c r="A10993" s="310">
        <v>3023507</v>
      </c>
      <c r="B10993" t="s">
        <v>24250</v>
      </c>
      <c r="C10993" t="s">
        <v>24251</v>
      </c>
      <c r="D10993" t="s">
        <v>373</v>
      </c>
      <c r="E10993">
        <v>615130</v>
      </c>
      <c r="F10993" t="s">
        <v>24196</v>
      </c>
      <c r="G10993" s="7">
        <v>0.01</v>
      </c>
    </row>
    <row r="10994" spans="1:7" x14ac:dyDescent="0.3">
      <c r="A10994" s="310">
        <v>3023507</v>
      </c>
      <c r="B10994" t="s">
        <v>24250</v>
      </c>
      <c r="C10994" t="s">
        <v>24251</v>
      </c>
      <c r="D10994" t="s">
        <v>377</v>
      </c>
      <c r="E10994">
        <v>611110</v>
      </c>
      <c r="F10994" t="s">
        <v>24196</v>
      </c>
      <c r="G10994" s="7">
        <v>-20.260000000000002</v>
      </c>
    </row>
    <row r="10995" spans="1:7" x14ac:dyDescent="0.3">
      <c r="A10995" s="310">
        <v>3023507</v>
      </c>
      <c r="B10995" t="s">
        <v>24250</v>
      </c>
      <c r="C10995" t="s">
        <v>24251</v>
      </c>
      <c r="D10995" t="s">
        <v>377</v>
      </c>
      <c r="E10995">
        <v>611110</v>
      </c>
      <c r="F10995" t="s">
        <v>24196</v>
      </c>
      <c r="G10995" s="7">
        <v>0.01</v>
      </c>
    </row>
    <row r="10996" spans="1:7" x14ac:dyDescent="0.3">
      <c r="A10996" s="310">
        <v>3023507</v>
      </c>
      <c r="B10996" t="s">
        <v>24250</v>
      </c>
      <c r="C10996" t="s">
        <v>24251</v>
      </c>
      <c r="D10996" t="s">
        <v>373</v>
      </c>
      <c r="E10996">
        <v>615130</v>
      </c>
      <c r="F10996" t="s">
        <v>24196</v>
      </c>
      <c r="G10996" s="7">
        <v>27.16</v>
      </c>
    </row>
    <row r="10997" spans="1:7" x14ac:dyDescent="0.3">
      <c r="A10997" s="310">
        <v>3023507</v>
      </c>
      <c r="B10997" t="s">
        <v>24250</v>
      </c>
      <c r="C10997" t="s">
        <v>24251</v>
      </c>
      <c r="D10997" t="s">
        <v>373</v>
      </c>
      <c r="E10997">
        <v>615130</v>
      </c>
      <c r="F10997" t="s">
        <v>24196</v>
      </c>
      <c r="G10997" s="7">
        <v>-0.01</v>
      </c>
    </row>
    <row r="10998" spans="1:7" x14ac:dyDescent="0.3">
      <c r="A10998" s="310">
        <v>3023507</v>
      </c>
      <c r="B10998" t="s">
        <v>24250</v>
      </c>
      <c r="C10998" t="s">
        <v>24251</v>
      </c>
      <c r="D10998" t="s">
        <v>373</v>
      </c>
      <c r="E10998">
        <v>615130</v>
      </c>
      <c r="F10998" t="s">
        <v>24196</v>
      </c>
      <c r="G10998" s="7">
        <v>-54.32</v>
      </c>
    </row>
    <row r="10999" spans="1:7" x14ac:dyDescent="0.3">
      <c r="A10999" s="310">
        <v>3023507</v>
      </c>
      <c r="B10999" t="s">
        <v>24250</v>
      </c>
      <c r="C10999" t="s">
        <v>24251</v>
      </c>
      <c r="D10999" t="s">
        <v>377</v>
      </c>
      <c r="E10999">
        <v>611110</v>
      </c>
      <c r="F10999" t="s">
        <v>24196</v>
      </c>
      <c r="G10999" s="7">
        <v>20.68</v>
      </c>
    </row>
    <row r="11000" spans="1:7" x14ac:dyDescent="0.3">
      <c r="A11000" s="310">
        <v>3023507</v>
      </c>
      <c r="B11000" t="s">
        <v>24250</v>
      </c>
      <c r="C11000" t="s">
        <v>24251</v>
      </c>
      <c r="D11000" t="s">
        <v>373</v>
      </c>
      <c r="E11000">
        <v>615130</v>
      </c>
      <c r="F11000" t="s">
        <v>24196</v>
      </c>
      <c r="G11000" s="7">
        <v>-0.01</v>
      </c>
    </row>
    <row r="11001" spans="1:7" x14ac:dyDescent="0.3">
      <c r="A11001" s="310">
        <v>3023507</v>
      </c>
      <c r="B11001" t="s">
        <v>24250</v>
      </c>
      <c r="C11001" t="s">
        <v>24251</v>
      </c>
      <c r="D11001" t="s">
        <v>373</v>
      </c>
      <c r="E11001">
        <v>615130</v>
      </c>
      <c r="F11001" t="s">
        <v>24196</v>
      </c>
      <c r="G11001" s="7">
        <v>-15.55</v>
      </c>
    </row>
    <row r="11002" spans="1:7" x14ac:dyDescent="0.3">
      <c r="A11002" s="310">
        <v>3023507</v>
      </c>
      <c r="B11002" t="s">
        <v>24250</v>
      </c>
      <c r="C11002" t="s">
        <v>24251</v>
      </c>
      <c r="D11002" t="s">
        <v>373</v>
      </c>
      <c r="E11002">
        <v>615130</v>
      </c>
      <c r="F11002" t="s">
        <v>24196</v>
      </c>
      <c r="G11002" s="7">
        <v>-54.32</v>
      </c>
    </row>
    <row r="11003" spans="1:7" x14ac:dyDescent="0.3">
      <c r="A11003" s="310">
        <v>3023507</v>
      </c>
      <c r="B11003" t="s">
        <v>24250</v>
      </c>
      <c r="C11003" t="s">
        <v>24251</v>
      </c>
      <c r="D11003" t="s">
        <v>373</v>
      </c>
      <c r="E11003">
        <v>615130</v>
      </c>
      <c r="F11003" t="s">
        <v>24196</v>
      </c>
      <c r="G11003" s="7">
        <v>441.76</v>
      </c>
    </row>
    <row r="11004" spans="1:7" x14ac:dyDescent="0.3">
      <c r="A11004" s="310">
        <v>3023507</v>
      </c>
      <c r="B11004" t="s">
        <v>24250</v>
      </c>
      <c r="C11004" t="s">
        <v>24251</v>
      </c>
      <c r="D11004" t="s">
        <v>373</v>
      </c>
      <c r="E11004">
        <v>615130</v>
      </c>
      <c r="F11004" t="s">
        <v>24196</v>
      </c>
      <c r="G11004" s="7">
        <v>-54.32</v>
      </c>
    </row>
    <row r="11005" spans="1:7" x14ac:dyDescent="0.3">
      <c r="A11005" s="310">
        <v>3023507</v>
      </c>
      <c r="B11005" t="s">
        <v>24250</v>
      </c>
      <c r="C11005" t="s">
        <v>24251</v>
      </c>
      <c r="D11005" t="s">
        <v>373</v>
      </c>
      <c r="E11005">
        <v>615130</v>
      </c>
      <c r="F11005" t="s">
        <v>24196</v>
      </c>
      <c r="G11005" s="7">
        <v>27.16</v>
      </c>
    </row>
    <row r="11006" spans="1:7" x14ac:dyDescent="0.3">
      <c r="A11006" s="310">
        <v>3023507</v>
      </c>
      <c r="B11006" t="s">
        <v>24250</v>
      </c>
      <c r="C11006" t="s">
        <v>24251</v>
      </c>
      <c r="D11006" t="s">
        <v>373</v>
      </c>
      <c r="E11006">
        <v>615130</v>
      </c>
      <c r="F11006" t="s">
        <v>24196</v>
      </c>
      <c r="G11006" s="7">
        <v>-54.32</v>
      </c>
    </row>
    <row r="11007" spans="1:7" x14ac:dyDescent="0.3">
      <c r="A11007" s="310">
        <v>3023507</v>
      </c>
      <c r="B11007" t="s">
        <v>24250</v>
      </c>
      <c r="C11007" t="s">
        <v>24251</v>
      </c>
      <c r="D11007" t="s">
        <v>373</v>
      </c>
      <c r="E11007">
        <v>617150</v>
      </c>
      <c r="F11007" t="s">
        <v>24196</v>
      </c>
      <c r="G11007" s="7">
        <v>435.6</v>
      </c>
    </row>
    <row r="11008" spans="1:7" x14ac:dyDescent="0.3">
      <c r="A11008" s="310">
        <v>3023507</v>
      </c>
      <c r="B11008" t="s">
        <v>24250</v>
      </c>
      <c r="C11008" t="s">
        <v>24251</v>
      </c>
      <c r="D11008" t="s">
        <v>371</v>
      </c>
      <c r="E11008">
        <v>615100</v>
      </c>
      <c r="F11008" t="s">
        <v>24196</v>
      </c>
      <c r="G11008" s="7">
        <v>4184.17</v>
      </c>
    </row>
    <row r="11009" spans="1:7" x14ac:dyDescent="0.3">
      <c r="A11009" s="310">
        <v>3023507</v>
      </c>
      <c r="B11009" t="s">
        <v>24250</v>
      </c>
      <c r="C11009" t="s">
        <v>24251</v>
      </c>
      <c r="D11009" t="s">
        <v>373</v>
      </c>
      <c r="E11009">
        <v>615130</v>
      </c>
      <c r="F11009" t="s">
        <v>24196</v>
      </c>
      <c r="G11009" s="7">
        <v>-14.73</v>
      </c>
    </row>
    <row r="11010" spans="1:7" x14ac:dyDescent="0.3">
      <c r="A11010" s="310">
        <v>3023507</v>
      </c>
      <c r="B11010" t="s">
        <v>24250</v>
      </c>
      <c r="C11010" t="s">
        <v>24251</v>
      </c>
      <c r="D11010" t="s">
        <v>373</v>
      </c>
      <c r="E11010">
        <v>615130</v>
      </c>
      <c r="F11010" t="s">
        <v>24196</v>
      </c>
      <c r="G11010" s="7">
        <v>-14.73</v>
      </c>
    </row>
    <row r="11011" spans="1:7" x14ac:dyDescent="0.3">
      <c r="A11011" s="310">
        <v>3023507</v>
      </c>
      <c r="B11011" t="s">
        <v>24250</v>
      </c>
      <c r="C11011" t="s">
        <v>24251</v>
      </c>
      <c r="D11011" t="s">
        <v>373</v>
      </c>
      <c r="E11011">
        <v>615130</v>
      </c>
      <c r="F11011" t="s">
        <v>24196</v>
      </c>
      <c r="G11011" s="7">
        <v>14.73</v>
      </c>
    </row>
    <row r="11012" spans="1:7" x14ac:dyDescent="0.3">
      <c r="A11012" s="310">
        <v>3023507</v>
      </c>
      <c r="B11012" t="s">
        <v>24250</v>
      </c>
      <c r="C11012" t="s">
        <v>24251</v>
      </c>
      <c r="D11012" t="s">
        <v>373</v>
      </c>
      <c r="E11012">
        <v>615130</v>
      </c>
      <c r="F11012" t="s">
        <v>24196</v>
      </c>
      <c r="G11012" s="7">
        <v>14.73</v>
      </c>
    </row>
    <row r="11013" spans="1:7" x14ac:dyDescent="0.3">
      <c r="A11013" s="310">
        <v>3023507</v>
      </c>
      <c r="B11013" t="s">
        <v>24250</v>
      </c>
      <c r="C11013" t="s">
        <v>24251</v>
      </c>
      <c r="D11013" t="s">
        <v>373</v>
      </c>
      <c r="E11013">
        <v>615130</v>
      </c>
      <c r="F11013" t="s">
        <v>24196</v>
      </c>
      <c r="G11013" s="7">
        <v>-0.01</v>
      </c>
    </row>
    <row r="11014" spans="1:7" x14ac:dyDescent="0.3">
      <c r="A11014" s="310">
        <v>3023507</v>
      </c>
      <c r="B11014" t="s">
        <v>24250</v>
      </c>
      <c r="C11014" t="s">
        <v>24251</v>
      </c>
      <c r="D11014" t="s">
        <v>373</v>
      </c>
      <c r="E11014">
        <v>615130</v>
      </c>
      <c r="F11014" t="s">
        <v>24196</v>
      </c>
      <c r="G11014" s="7">
        <v>-0.01</v>
      </c>
    </row>
    <row r="11015" spans="1:7" x14ac:dyDescent="0.3">
      <c r="A11015" s="310">
        <v>3023507</v>
      </c>
      <c r="B11015" t="s">
        <v>24250</v>
      </c>
      <c r="C11015" t="s">
        <v>24251</v>
      </c>
      <c r="D11015" t="s">
        <v>373</v>
      </c>
      <c r="E11015">
        <v>615130</v>
      </c>
      <c r="F11015" t="s">
        <v>24196</v>
      </c>
      <c r="G11015" s="7">
        <v>-14.05</v>
      </c>
    </row>
    <row r="11016" spans="1:7" x14ac:dyDescent="0.3">
      <c r="A11016" s="310">
        <v>3023507</v>
      </c>
      <c r="B11016" t="s">
        <v>24250</v>
      </c>
      <c r="C11016" t="s">
        <v>24251</v>
      </c>
      <c r="D11016" t="s">
        <v>373</v>
      </c>
      <c r="E11016">
        <v>615130</v>
      </c>
      <c r="F11016" t="s">
        <v>24196</v>
      </c>
      <c r="G11016" s="7">
        <v>27.16</v>
      </c>
    </row>
    <row r="11017" spans="1:7" x14ac:dyDescent="0.3">
      <c r="A11017" s="310">
        <v>3023507</v>
      </c>
      <c r="B11017" t="s">
        <v>24250</v>
      </c>
      <c r="C11017" t="s">
        <v>24251</v>
      </c>
      <c r="D11017" t="s">
        <v>377</v>
      </c>
      <c r="E11017">
        <v>611110</v>
      </c>
      <c r="F11017" t="s">
        <v>24196</v>
      </c>
      <c r="G11017" s="7">
        <v>0.01</v>
      </c>
    </row>
    <row r="11018" spans="1:7" x14ac:dyDescent="0.3">
      <c r="A11018" s="310">
        <v>3023507</v>
      </c>
      <c r="B11018" t="s">
        <v>24250</v>
      </c>
      <c r="C11018" t="s">
        <v>24251</v>
      </c>
      <c r="D11018" t="s">
        <v>377</v>
      </c>
      <c r="E11018">
        <v>611110</v>
      </c>
      <c r="F11018" t="s">
        <v>24196</v>
      </c>
      <c r="G11018" s="7">
        <v>20.260000000000002</v>
      </c>
    </row>
    <row r="11019" spans="1:7" x14ac:dyDescent="0.3">
      <c r="A11019" s="310">
        <v>3023507</v>
      </c>
      <c r="B11019" t="s">
        <v>24250</v>
      </c>
      <c r="C11019" t="s">
        <v>24251</v>
      </c>
      <c r="D11019" t="s">
        <v>377</v>
      </c>
      <c r="E11019">
        <v>611110</v>
      </c>
      <c r="F11019" t="s">
        <v>24196</v>
      </c>
      <c r="G11019" s="7">
        <v>0.01</v>
      </c>
    </row>
    <row r="11020" spans="1:7" x14ac:dyDescent="0.3">
      <c r="A11020" s="310">
        <v>3023507</v>
      </c>
      <c r="B11020" t="s">
        <v>24250</v>
      </c>
      <c r="C11020" t="s">
        <v>24251</v>
      </c>
      <c r="D11020" t="s">
        <v>373</v>
      </c>
      <c r="E11020">
        <v>615130</v>
      </c>
      <c r="F11020" t="s">
        <v>24196</v>
      </c>
      <c r="G11020" s="7">
        <v>27.16</v>
      </c>
    </row>
    <row r="11021" spans="1:7" x14ac:dyDescent="0.3">
      <c r="A11021" s="310">
        <v>3023507</v>
      </c>
      <c r="B11021" t="s">
        <v>24250</v>
      </c>
      <c r="C11021" t="s">
        <v>24251</v>
      </c>
      <c r="D11021" t="s">
        <v>373</v>
      </c>
      <c r="E11021">
        <v>615130</v>
      </c>
      <c r="F11021" t="s">
        <v>24196</v>
      </c>
      <c r="G11021" s="7">
        <v>-54.32</v>
      </c>
    </row>
    <row r="11022" spans="1:7" x14ac:dyDescent="0.3">
      <c r="A11022" s="310">
        <v>3023507</v>
      </c>
      <c r="B11022" t="s">
        <v>24250</v>
      </c>
      <c r="C11022" t="s">
        <v>24251</v>
      </c>
      <c r="D11022" t="s">
        <v>373</v>
      </c>
      <c r="E11022">
        <v>615130</v>
      </c>
      <c r="F11022" t="s">
        <v>24196</v>
      </c>
      <c r="G11022" s="7">
        <v>27.16</v>
      </c>
    </row>
    <row r="11023" spans="1:7" x14ac:dyDescent="0.3">
      <c r="A11023" s="310">
        <v>3023507</v>
      </c>
      <c r="B11023" t="s">
        <v>24250</v>
      </c>
      <c r="C11023" t="s">
        <v>24251</v>
      </c>
      <c r="D11023" t="s">
        <v>374</v>
      </c>
      <c r="E11023">
        <v>615120</v>
      </c>
      <c r="F11023" t="s">
        <v>24196</v>
      </c>
      <c r="G11023" s="7">
        <v>2589.5</v>
      </c>
    </row>
    <row r="11024" spans="1:7" x14ac:dyDescent="0.3">
      <c r="A11024" s="310">
        <v>3023507</v>
      </c>
      <c r="B11024" t="s">
        <v>24250</v>
      </c>
      <c r="C11024" t="s">
        <v>24251</v>
      </c>
      <c r="D11024" t="s">
        <v>373</v>
      </c>
      <c r="E11024">
        <v>615130</v>
      </c>
      <c r="F11024" t="s">
        <v>24196</v>
      </c>
      <c r="G11024" s="7">
        <v>15.55</v>
      </c>
    </row>
    <row r="11025" spans="1:7" x14ac:dyDescent="0.3">
      <c r="A11025" s="310">
        <v>3023507</v>
      </c>
      <c r="B11025" t="s">
        <v>24250</v>
      </c>
      <c r="C11025" t="s">
        <v>24251</v>
      </c>
      <c r="D11025" t="s">
        <v>377</v>
      </c>
      <c r="E11025">
        <v>611110</v>
      </c>
      <c r="F11025" t="s">
        <v>24196</v>
      </c>
      <c r="G11025" s="7">
        <v>20.68</v>
      </c>
    </row>
    <row r="11026" spans="1:7" x14ac:dyDescent="0.3">
      <c r="A11026" s="310">
        <v>3023507</v>
      </c>
      <c r="B11026" t="s">
        <v>24250</v>
      </c>
      <c r="C11026" t="s">
        <v>24251</v>
      </c>
      <c r="D11026" t="s">
        <v>373</v>
      </c>
      <c r="E11026">
        <v>615130</v>
      </c>
      <c r="F11026" t="s">
        <v>24196</v>
      </c>
      <c r="G11026" s="7">
        <v>14.73</v>
      </c>
    </row>
    <row r="11027" spans="1:7" x14ac:dyDescent="0.3">
      <c r="A11027" s="310">
        <v>3023507</v>
      </c>
      <c r="B11027" t="s">
        <v>24250</v>
      </c>
      <c r="C11027" t="s">
        <v>24251</v>
      </c>
      <c r="D11027" t="s">
        <v>373</v>
      </c>
      <c r="E11027">
        <v>615130</v>
      </c>
      <c r="F11027" t="s">
        <v>24196</v>
      </c>
      <c r="G11027" s="7">
        <v>14.73</v>
      </c>
    </row>
    <row r="11028" spans="1:7" x14ac:dyDescent="0.3">
      <c r="A11028" s="310">
        <v>3023507</v>
      </c>
      <c r="B11028" t="s">
        <v>24250</v>
      </c>
      <c r="C11028" t="s">
        <v>24251</v>
      </c>
      <c r="D11028" t="s">
        <v>373</v>
      </c>
      <c r="E11028">
        <v>615130</v>
      </c>
      <c r="F11028" t="s">
        <v>24196</v>
      </c>
      <c r="G11028" s="7">
        <v>-15.55</v>
      </c>
    </row>
    <row r="11029" spans="1:7" x14ac:dyDescent="0.3">
      <c r="A11029" s="310">
        <v>3023507</v>
      </c>
      <c r="B11029" t="s">
        <v>24250</v>
      </c>
      <c r="C11029" t="s">
        <v>24251</v>
      </c>
      <c r="D11029" t="s">
        <v>373</v>
      </c>
      <c r="E11029">
        <v>616160</v>
      </c>
      <c r="F11029" t="s">
        <v>24196</v>
      </c>
      <c r="G11029" s="7">
        <v>153.97</v>
      </c>
    </row>
    <row r="11030" spans="1:7" x14ac:dyDescent="0.3">
      <c r="A11030" s="310">
        <v>3023507</v>
      </c>
      <c r="B11030" t="s">
        <v>24250</v>
      </c>
      <c r="C11030" t="s">
        <v>24251</v>
      </c>
      <c r="D11030" t="s">
        <v>377</v>
      </c>
      <c r="E11030">
        <v>611110</v>
      </c>
      <c r="F11030" t="s">
        <v>24196</v>
      </c>
      <c r="G11030" s="7">
        <v>-20.68</v>
      </c>
    </row>
    <row r="11031" spans="1:7" x14ac:dyDescent="0.3">
      <c r="A11031" s="310">
        <v>3023507</v>
      </c>
      <c r="B11031" t="s">
        <v>24250</v>
      </c>
      <c r="C11031" t="s">
        <v>24251</v>
      </c>
      <c r="D11031" t="s">
        <v>373</v>
      </c>
      <c r="E11031">
        <v>615130</v>
      </c>
      <c r="F11031" t="s">
        <v>24196</v>
      </c>
      <c r="G11031" s="7">
        <v>0.01</v>
      </c>
    </row>
    <row r="11032" spans="1:7" x14ac:dyDescent="0.3">
      <c r="A11032" s="310">
        <v>3023507</v>
      </c>
      <c r="B11032" t="s">
        <v>24250</v>
      </c>
      <c r="C11032" t="s">
        <v>24251</v>
      </c>
      <c r="D11032" t="s">
        <v>377</v>
      </c>
      <c r="E11032">
        <v>611110</v>
      </c>
      <c r="F11032" t="s">
        <v>24196</v>
      </c>
      <c r="G11032" s="7">
        <v>20.68</v>
      </c>
    </row>
    <row r="11033" spans="1:7" x14ac:dyDescent="0.3">
      <c r="A11033" s="310">
        <v>3023507</v>
      </c>
      <c r="B11033" t="s">
        <v>24250</v>
      </c>
      <c r="C11033" t="s">
        <v>24251</v>
      </c>
      <c r="D11033" t="s">
        <v>377</v>
      </c>
      <c r="E11033">
        <v>611110</v>
      </c>
      <c r="F11033" t="s">
        <v>24196</v>
      </c>
      <c r="G11033" s="7">
        <v>0.01</v>
      </c>
    </row>
    <row r="11034" spans="1:7" x14ac:dyDescent="0.3">
      <c r="A11034" s="310">
        <v>3023507</v>
      </c>
      <c r="B11034" t="s">
        <v>24250</v>
      </c>
      <c r="C11034" t="s">
        <v>24251</v>
      </c>
      <c r="D11034" t="s">
        <v>377</v>
      </c>
      <c r="E11034">
        <v>611110</v>
      </c>
      <c r="F11034" t="s">
        <v>24196</v>
      </c>
      <c r="G11034" s="7">
        <v>-19.13</v>
      </c>
    </row>
    <row r="11035" spans="1:7" x14ac:dyDescent="0.3">
      <c r="A11035" s="310">
        <v>3023507</v>
      </c>
      <c r="B11035" t="s">
        <v>24250</v>
      </c>
      <c r="C11035" t="s">
        <v>24251</v>
      </c>
      <c r="D11035" t="s">
        <v>373</v>
      </c>
      <c r="E11035">
        <v>615130</v>
      </c>
      <c r="F11035" t="s">
        <v>24196</v>
      </c>
      <c r="G11035" s="7">
        <v>0.01</v>
      </c>
    </row>
    <row r="11036" spans="1:7" x14ac:dyDescent="0.3">
      <c r="A11036" s="310">
        <v>3023507</v>
      </c>
      <c r="B11036" t="s">
        <v>24250</v>
      </c>
      <c r="C11036" t="s">
        <v>24251</v>
      </c>
      <c r="D11036" t="s">
        <v>373</v>
      </c>
      <c r="E11036">
        <v>615130</v>
      </c>
      <c r="F11036" t="s">
        <v>24196</v>
      </c>
      <c r="G11036" s="7">
        <v>-14.73</v>
      </c>
    </row>
    <row r="11037" spans="1:7" x14ac:dyDescent="0.3">
      <c r="A11037" s="310">
        <v>3023507</v>
      </c>
      <c r="B11037" t="s">
        <v>24250</v>
      </c>
      <c r="C11037" t="s">
        <v>24251</v>
      </c>
      <c r="D11037" t="s">
        <v>373</v>
      </c>
      <c r="E11037">
        <v>615130</v>
      </c>
      <c r="F11037" t="s">
        <v>24196</v>
      </c>
      <c r="G11037" s="7">
        <v>27.16</v>
      </c>
    </row>
    <row r="11038" spans="1:7" x14ac:dyDescent="0.3">
      <c r="A11038" s="310">
        <v>3023507</v>
      </c>
      <c r="B11038" t="s">
        <v>24250</v>
      </c>
      <c r="C11038" t="s">
        <v>24251</v>
      </c>
      <c r="D11038" t="s">
        <v>373</v>
      </c>
      <c r="E11038">
        <v>616160</v>
      </c>
      <c r="F11038" t="s">
        <v>24196</v>
      </c>
      <c r="G11038" s="7">
        <v>129.63</v>
      </c>
    </row>
    <row r="11039" spans="1:7" x14ac:dyDescent="0.3">
      <c r="A11039" s="310">
        <v>3023507</v>
      </c>
      <c r="B11039" t="s">
        <v>24250</v>
      </c>
      <c r="C11039" t="s">
        <v>24251</v>
      </c>
      <c r="D11039" t="s">
        <v>377</v>
      </c>
      <c r="E11039">
        <v>611110</v>
      </c>
      <c r="F11039" t="s">
        <v>24196</v>
      </c>
      <c r="G11039" s="7">
        <v>20.68</v>
      </c>
    </row>
    <row r="11040" spans="1:7" x14ac:dyDescent="0.3">
      <c r="A11040" s="310">
        <v>3023507</v>
      </c>
      <c r="B11040" t="s">
        <v>24250</v>
      </c>
      <c r="C11040" t="s">
        <v>24251</v>
      </c>
      <c r="D11040" t="s">
        <v>373</v>
      </c>
      <c r="E11040">
        <v>615130</v>
      </c>
      <c r="F11040" t="s">
        <v>24196</v>
      </c>
      <c r="G11040" s="7">
        <v>14.73</v>
      </c>
    </row>
    <row r="11041" spans="1:7" x14ac:dyDescent="0.3">
      <c r="A11041" s="310">
        <v>3023507</v>
      </c>
      <c r="B11041" t="s">
        <v>24250</v>
      </c>
      <c r="C11041" t="s">
        <v>24251</v>
      </c>
      <c r="D11041" t="s">
        <v>373</v>
      </c>
      <c r="E11041">
        <v>615130</v>
      </c>
      <c r="F11041" t="s">
        <v>24196</v>
      </c>
      <c r="G11041" s="7">
        <v>0.01</v>
      </c>
    </row>
    <row r="11042" spans="1:7" x14ac:dyDescent="0.3">
      <c r="A11042" s="310">
        <v>3023507</v>
      </c>
      <c r="B11042" t="s">
        <v>24250</v>
      </c>
      <c r="C11042" t="s">
        <v>24251</v>
      </c>
      <c r="D11042" t="s">
        <v>377</v>
      </c>
      <c r="E11042">
        <v>611110</v>
      </c>
      <c r="F11042" t="s">
        <v>24196</v>
      </c>
      <c r="G11042" s="7">
        <v>-20.68</v>
      </c>
    </row>
    <row r="11043" spans="1:7" x14ac:dyDescent="0.3">
      <c r="A11043" s="310">
        <v>3023507</v>
      </c>
      <c r="B11043" t="s">
        <v>24250</v>
      </c>
      <c r="C11043" t="s">
        <v>24251</v>
      </c>
      <c r="D11043" t="s">
        <v>377</v>
      </c>
      <c r="E11043">
        <v>611110</v>
      </c>
      <c r="F11043" t="s">
        <v>24196</v>
      </c>
      <c r="G11043" s="7">
        <v>-0.01</v>
      </c>
    </row>
    <row r="11044" spans="1:7" x14ac:dyDescent="0.3">
      <c r="A11044" s="310">
        <v>3023507</v>
      </c>
      <c r="B11044" t="s">
        <v>24250</v>
      </c>
      <c r="C11044" t="s">
        <v>24251</v>
      </c>
      <c r="D11044" t="s">
        <v>373</v>
      </c>
      <c r="E11044">
        <v>615130</v>
      </c>
      <c r="F11044" t="s">
        <v>24196</v>
      </c>
      <c r="G11044" s="7">
        <v>-42.71</v>
      </c>
    </row>
    <row r="11045" spans="1:7" x14ac:dyDescent="0.3">
      <c r="A11045" s="310">
        <v>3023507</v>
      </c>
      <c r="B11045" t="s">
        <v>24250</v>
      </c>
      <c r="C11045" t="s">
        <v>24251</v>
      </c>
      <c r="D11045" t="s">
        <v>377</v>
      </c>
      <c r="E11045">
        <v>611130</v>
      </c>
      <c r="F11045" t="s">
        <v>24196</v>
      </c>
      <c r="G11045" s="7">
        <v>113.18</v>
      </c>
    </row>
    <row r="11046" spans="1:7" x14ac:dyDescent="0.3">
      <c r="A11046" s="310">
        <v>3023507</v>
      </c>
      <c r="B11046" t="s">
        <v>24250</v>
      </c>
      <c r="C11046" t="s">
        <v>24251</v>
      </c>
      <c r="D11046" t="s">
        <v>373</v>
      </c>
      <c r="E11046">
        <v>615130</v>
      </c>
      <c r="F11046" t="s">
        <v>24196</v>
      </c>
      <c r="G11046" s="7">
        <v>27.16</v>
      </c>
    </row>
    <row r="11047" spans="1:7" x14ac:dyDescent="0.3">
      <c r="A11047" s="310">
        <v>3023507</v>
      </c>
      <c r="B11047" t="s">
        <v>24250</v>
      </c>
      <c r="C11047" t="s">
        <v>24251</v>
      </c>
      <c r="D11047" t="s">
        <v>373</v>
      </c>
      <c r="E11047">
        <v>615130</v>
      </c>
      <c r="F11047" t="s">
        <v>24196</v>
      </c>
      <c r="G11047" s="7">
        <v>-15.55</v>
      </c>
    </row>
    <row r="11048" spans="1:7" x14ac:dyDescent="0.3">
      <c r="A11048" s="310">
        <v>3023507</v>
      </c>
      <c r="B11048" t="s">
        <v>24250</v>
      </c>
      <c r="C11048" t="s">
        <v>24251</v>
      </c>
      <c r="D11048" t="s">
        <v>377</v>
      </c>
      <c r="E11048">
        <v>611110</v>
      </c>
      <c r="F11048" t="s">
        <v>24196</v>
      </c>
      <c r="G11048" s="7">
        <v>20.68</v>
      </c>
    </row>
    <row r="11049" spans="1:7" x14ac:dyDescent="0.3">
      <c r="A11049" s="310">
        <v>3023507</v>
      </c>
      <c r="B11049" t="s">
        <v>24250</v>
      </c>
      <c r="C11049" t="s">
        <v>24251</v>
      </c>
      <c r="D11049" t="s">
        <v>373</v>
      </c>
      <c r="E11049">
        <v>615130</v>
      </c>
      <c r="F11049" t="s">
        <v>24196</v>
      </c>
      <c r="G11049" s="7">
        <v>15.55</v>
      </c>
    </row>
    <row r="11050" spans="1:7" x14ac:dyDescent="0.3">
      <c r="A11050" s="310">
        <v>3023507</v>
      </c>
      <c r="B11050" t="s">
        <v>24250</v>
      </c>
      <c r="C11050" t="s">
        <v>24251</v>
      </c>
      <c r="D11050" t="s">
        <v>373</v>
      </c>
      <c r="E11050">
        <v>615130</v>
      </c>
      <c r="F11050" t="s">
        <v>24196</v>
      </c>
      <c r="G11050" s="7">
        <v>-0.01</v>
      </c>
    </row>
    <row r="11051" spans="1:7" x14ac:dyDescent="0.3">
      <c r="A11051" s="310">
        <v>3023507</v>
      </c>
      <c r="B11051" t="s">
        <v>24250</v>
      </c>
      <c r="C11051" t="s">
        <v>24251</v>
      </c>
      <c r="D11051" t="s">
        <v>373</v>
      </c>
      <c r="E11051">
        <v>615130</v>
      </c>
      <c r="F11051" t="s">
        <v>24196</v>
      </c>
      <c r="G11051" s="7">
        <v>2135.3000000000002</v>
      </c>
    </row>
    <row r="11052" spans="1:7" x14ac:dyDescent="0.3">
      <c r="A11052" s="310">
        <v>3023507</v>
      </c>
      <c r="B11052" t="s">
        <v>24250</v>
      </c>
      <c r="C11052" t="s">
        <v>24251</v>
      </c>
      <c r="D11052" t="s">
        <v>373</v>
      </c>
      <c r="E11052">
        <v>615130</v>
      </c>
      <c r="F11052" t="s">
        <v>24196</v>
      </c>
      <c r="G11052" s="7">
        <v>0.01</v>
      </c>
    </row>
    <row r="11053" spans="1:7" x14ac:dyDescent="0.3">
      <c r="A11053" s="310">
        <v>3023507</v>
      </c>
      <c r="B11053" t="s">
        <v>24250</v>
      </c>
      <c r="C11053" t="s">
        <v>24251</v>
      </c>
      <c r="D11053" t="s">
        <v>373</v>
      </c>
      <c r="E11053">
        <v>616160</v>
      </c>
      <c r="F11053" t="s">
        <v>24196</v>
      </c>
      <c r="G11053" s="7">
        <v>129.63</v>
      </c>
    </row>
    <row r="11054" spans="1:7" x14ac:dyDescent="0.3">
      <c r="A11054" s="310">
        <v>3023507</v>
      </c>
      <c r="B11054" t="s">
        <v>24250</v>
      </c>
      <c r="C11054" t="s">
        <v>24251</v>
      </c>
      <c r="D11054" t="s">
        <v>377</v>
      </c>
      <c r="E11054">
        <v>611110</v>
      </c>
      <c r="F11054" t="s">
        <v>24196</v>
      </c>
      <c r="G11054" s="7">
        <v>18.68</v>
      </c>
    </row>
    <row r="11055" spans="1:7" x14ac:dyDescent="0.3">
      <c r="A11055" s="310">
        <v>3023507</v>
      </c>
      <c r="B11055" t="s">
        <v>24250</v>
      </c>
      <c r="C11055" t="s">
        <v>24251</v>
      </c>
      <c r="D11055" t="s">
        <v>373</v>
      </c>
      <c r="E11055">
        <v>615130</v>
      </c>
      <c r="F11055" t="s">
        <v>24196</v>
      </c>
      <c r="G11055" s="7">
        <v>14.73</v>
      </c>
    </row>
    <row r="11056" spans="1:7" x14ac:dyDescent="0.3">
      <c r="A11056" s="310">
        <v>3023507</v>
      </c>
      <c r="B11056" t="s">
        <v>24250</v>
      </c>
      <c r="C11056" t="s">
        <v>24251</v>
      </c>
      <c r="D11056" t="s">
        <v>373</v>
      </c>
      <c r="E11056">
        <v>615130</v>
      </c>
      <c r="F11056" t="s">
        <v>24196</v>
      </c>
      <c r="G11056" s="7">
        <v>0.01</v>
      </c>
    </row>
    <row r="11057" spans="1:7" x14ac:dyDescent="0.3">
      <c r="A11057" s="310">
        <v>3023507</v>
      </c>
      <c r="B11057" t="s">
        <v>24250</v>
      </c>
      <c r="C11057" t="s">
        <v>24251</v>
      </c>
      <c r="D11057" t="s">
        <v>377</v>
      </c>
      <c r="E11057">
        <v>611130</v>
      </c>
      <c r="F11057" t="s">
        <v>24196</v>
      </c>
      <c r="G11057" s="7">
        <v>117.08</v>
      </c>
    </row>
    <row r="11058" spans="1:7" x14ac:dyDescent="0.3">
      <c r="A11058" s="310">
        <v>3023507</v>
      </c>
      <c r="B11058" t="s">
        <v>24250</v>
      </c>
      <c r="C11058" t="s">
        <v>24251</v>
      </c>
      <c r="D11058" t="s">
        <v>377</v>
      </c>
      <c r="E11058">
        <v>611110</v>
      </c>
      <c r="F11058" t="s">
        <v>24196</v>
      </c>
      <c r="G11058" s="7">
        <v>-20.260000000000002</v>
      </c>
    </row>
    <row r="11059" spans="1:7" x14ac:dyDescent="0.3">
      <c r="A11059" s="310">
        <v>3023507</v>
      </c>
      <c r="B11059" t="s">
        <v>24250</v>
      </c>
      <c r="C11059" t="s">
        <v>24251</v>
      </c>
      <c r="D11059" t="s">
        <v>373</v>
      </c>
      <c r="E11059">
        <v>615130</v>
      </c>
      <c r="F11059" t="s">
        <v>24196</v>
      </c>
      <c r="G11059" s="7">
        <v>86.91</v>
      </c>
    </row>
    <row r="11060" spans="1:7" x14ac:dyDescent="0.3">
      <c r="A11060" s="310">
        <v>3023507</v>
      </c>
      <c r="B11060" t="s">
        <v>24250</v>
      </c>
      <c r="C11060" t="s">
        <v>24251</v>
      </c>
      <c r="D11060" t="s">
        <v>377</v>
      </c>
      <c r="E11060">
        <v>611110</v>
      </c>
      <c r="F11060" t="s">
        <v>24196</v>
      </c>
      <c r="G11060" s="7">
        <v>573.91</v>
      </c>
    </row>
    <row r="11061" spans="1:7" x14ac:dyDescent="0.3">
      <c r="A11061" s="310">
        <v>3023507</v>
      </c>
      <c r="B11061" t="s">
        <v>24250</v>
      </c>
      <c r="C11061" t="s">
        <v>24251</v>
      </c>
      <c r="D11061" t="s">
        <v>377</v>
      </c>
      <c r="E11061">
        <v>611110</v>
      </c>
      <c r="F11061" t="s">
        <v>24196</v>
      </c>
      <c r="G11061" s="7">
        <v>-20.260000000000002</v>
      </c>
    </row>
    <row r="11062" spans="1:7" x14ac:dyDescent="0.3">
      <c r="A11062" s="310">
        <v>3023507</v>
      </c>
      <c r="B11062" t="s">
        <v>24250</v>
      </c>
      <c r="C11062" t="s">
        <v>24251</v>
      </c>
      <c r="D11062" t="s">
        <v>371</v>
      </c>
      <c r="E11062">
        <v>616100</v>
      </c>
      <c r="F11062" t="s">
        <v>24196</v>
      </c>
      <c r="G11062" s="7">
        <v>588.29999999999995</v>
      </c>
    </row>
    <row r="11063" spans="1:7" x14ac:dyDescent="0.3">
      <c r="A11063" s="310">
        <v>3023507</v>
      </c>
      <c r="B11063" t="s">
        <v>24250</v>
      </c>
      <c r="C11063" t="s">
        <v>24251</v>
      </c>
      <c r="D11063" t="s">
        <v>373</v>
      </c>
      <c r="E11063">
        <v>615130</v>
      </c>
      <c r="F11063" t="s">
        <v>24196</v>
      </c>
      <c r="G11063" s="7">
        <v>-54.32</v>
      </c>
    </row>
    <row r="11064" spans="1:7" x14ac:dyDescent="0.3">
      <c r="A11064" s="310">
        <v>3023507</v>
      </c>
      <c r="B11064" t="s">
        <v>24250</v>
      </c>
      <c r="C11064" t="s">
        <v>24251</v>
      </c>
      <c r="D11064" t="s">
        <v>373</v>
      </c>
      <c r="E11064">
        <v>615130</v>
      </c>
      <c r="F11064" t="s">
        <v>24196</v>
      </c>
      <c r="G11064" s="7">
        <v>-54.32</v>
      </c>
    </row>
    <row r="11065" spans="1:7" x14ac:dyDescent="0.3">
      <c r="A11065" s="310">
        <v>3023507</v>
      </c>
      <c r="B11065" t="s">
        <v>24250</v>
      </c>
      <c r="C11065" t="s">
        <v>24251</v>
      </c>
      <c r="D11065" t="s">
        <v>373</v>
      </c>
      <c r="E11065">
        <v>615130</v>
      </c>
      <c r="F11065" t="s">
        <v>24196</v>
      </c>
      <c r="G11065" s="7">
        <v>14.05</v>
      </c>
    </row>
    <row r="11066" spans="1:7" x14ac:dyDescent="0.3">
      <c r="A11066" s="310">
        <v>3023507</v>
      </c>
      <c r="B11066" t="s">
        <v>24250</v>
      </c>
      <c r="C11066" t="s">
        <v>24251</v>
      </c>
      <c r="D11066" t="s">
        <v>373</v>
      </c>
      <c r="E11066">
        <v>615130</v>
      </c>
      <c r="F11066" t="s">
        <v>24196</v>
      </c>
      <c r="G11066" s="7">
        <v>27.16</v>
      </c>
    </row>
    <row r="11067" spans="1:7" x14ac:dyDescent="0.3">
      <c r="A11067" s="310">
        <v>3023507</v>
      </c>
      <c r="B11067" t="s">
        <v>24250</v>
      </c>
      <c r="C11067" t="s">
        <v>24251</v>
      </c>
      <c r="D11067" t="s">
        <v>377</v>
      </c>
      <c r="E11067">
        <v>611110</v>
      </c>
      <c r="F11067" t="s">
        <v>24196</v>
      </c>
      <c r="G11067" s="7">
        <v>20.68</v>
      </c>
    </row>
    <row r="11068" spans="1:7" x14ac:dyDescent="0.3">
      <c r="A11068" s="310">
        <v>3023507</v>
      </c>
      <c r="B11068" t="s">
        <v>24250</v>
      </c>
      <c r="C11068" t="s">
        <v>24251</v>
      </c>
      <c r="D11068" t="s">
        <v>377</v>
      </c>
      <c r="E11068">
        <v>611110</v>
      </c>
      <c r="F11068" t="s">
        <v>24196</v>
      </c>
      <c r="G11068" s="7">
        <v>-20.68</v>
      </c>
    </row>
    <row r="11069" spans="1:7" x14ac:dyDescent="0.3">
      <c r="A11069" s="310">
        <v>3023507</v>
      </c>
      <c r="B11069" t="s">
        <v>24250</v>
      </c>
      <c r="C11069" t="s">
        <v>24251</v>
      </c>
      <c r="D11069" t="s">
        <v>373</v>
      </c>
      <c r="E11069">
        <v>615130</v>
      </c>
      <c r="F11069" t="s">
        <v>24196</v>
      </c>
      <c r="G11069" s="7">
        <v>-14.73</v>
      </c>
    </row>
    <row r="11070" spans="1:7" x14ac:dyDescent="0.3">
      <c r="A11070" s="310">
        <v>3023507</v>
      </c>
      <c r="B11070" t="s">
        <v>24250</v>
      </c>
      <c r="C11070" t="s">
        <v>24251</v>
      </c>
      <c r="D11070" t="s">
        <v>373</v>
      </c>
      <c r="E11070">
        <v>615130</v>
      </c>
      <c r="F11070" t="s">
        <v>24196</v>
      </c>
      <c r="G11070" s="7">
        <v>-14.73</v>
      </c>
    </row>
    <row r="11071" spans="1:7" x14ac:dyDescent="0.3">
      <c r="A11071" s="310">
        <v>3023507</v>
      </c>
      <c r="B11071" t="s">
        <v>24250</v>
      </c>
      <c r="C11071" t="s">
        <v>24251</v>
      </c>
      <c r="D11071" t="s">
        <v>373</v>
      </c>
      <c r="E11071">
        <v>615130</v>
      </c>
      <c r="F11071" t="s">
        <v>24196</v>
      </c>
      <c r="G11071" s="7">
        <v>-54.32</v>
      </c>
    </row>
    <row r="11072" spans="1:7" x14ac:dyDescent="0.3">
      <c r="A11072" s="310">
        <v>3023507</v>
      </c>
      <c r="B11072" t="s">
        <v>24250</v>
      </c>
      <c r="C11072" t="s">
        <v>24251</v>
      </c>
      <c r="D11072" t="s">
        <v>377</v>
      </c>
      <c r="E11072">
        <v>611110</v>
      </c>
      <c r="F11072" t="s">
        <v>24196</v>
      </c>
      <c r="G11072" s="7">
        <v>-0.01</v>
      </c>
    </row>
    <row r="11073" spans="1:7" x14ac:dyDescent="0.3">
      <c r="A11073" s="310">
        <v>3023507</v>
      </c>
      <c r="B11073" t="s">
        <v>24250</v>
      </c>
      <c r="C11073" t="s">
        <v>24251</v>
      </c>
      <c r="D11073" t="s">
        <v>373</v>
      </c>
      <c r="E11073">
        <v>615130</v>
      </c>
      <c r="F11073" t="s">
        <v>24196</v>
      </c>
      <c r="G11073" s="7">
        <v>0.01</v>
      </c>
    </row>
    <row r="11074" spans="1:7" x14ac:dyDescent="0.3">
      <c r="A11074" s="310">
        <v>3023507</v>
      </c>
      <c r="B11074" t="s">
        <v>24250</v>
      </c>
      <c r="C11074" t="s">
        <v>24251</v>
      </c>
      <c r="D11074" t="s">
        <v>373</v>
      </c>
      <c r="E11074">
        <v>615130</v>
      </c>
      <c r="F11074" t="s">
        <v>24196</v>
      </c>
      <c r="G11074" s="7">
        <v>14.73</v>
      </c>
    </row>
    <row r="11075" spans="1:7" x14ac:dyDescent="0.3">
      <c r="A11075" s="310">
        <v>3023507</v>
      </c>
      <c r="B11075" t="s">
        <v>24250</v>
      </c>
      <c r="C11075" t="s">
        <v>24251</v>
      </c>
      <c r="D11075" t="s">
        <v>373</v>
      </c>
      <c r="E11075">
        <v>615130</v>
      </c>
      <c r="F11075" t="s">
        <v>24196</v>
      </c>
      <c r="G11075" s="7">
        <v>-54.32</v>
      </c>
    </row>
    <row r="11076" spans="1:7" x14ac:dyDescent="0.3">
      <c r="A11076" s="310">
        <v>3023507</v>
      </c>
      <c r="B11076" t="s">
        <v>24250</v>
      </c>
      <c r="C11076" t="s">
        <v>24251</v>
      </c>
      <c r="D11076" t="s">
        <v>373</v>
      </c>
      <c r="E11076">
        <v>617150</v>
      </c>
      <c r="F11076" t="s">
        <v>24196</v>
      </c>
      <c r="G11076" s="7">
        <v>261.36</v>
      </c>
    </row>
    <row r="11077" spans="1:7" x14ac:dyDescent="0.3">
      <c r="A11077" s="310">
        <v>3023507</v>
      </c>
      <c r="B11077" t="s">
        <v>24250</v>
      </c>
      <c r="C11077" t="s">
        <v>24251</v>
      </c>
      <c r="D11077" t="s">
        <v>373</v>
      </c>
      <c r="E11077">
        <v>615130</v>
      </c>
      <c r="F11077" t="s">
        <v>24196</v>
      </c>
      <c r="G11077" s="7">
        <v>-14.73</v>
      </c>
    </row>
    <row r="11078" spans="1:7" x14ac:dyDescent="0.3">
      <c r="A11078" s="310">
        <v>3023507</v>
      </c>
      <c r="B11078" t="s">
        <v>24250</v>
      </c>
      <c r="C11078" t="s">
        <v>24251</v>
      </c>
      <c r="D11078" t="s">
        <v>377</v>
      </c>
      <c r="E11078">
        <v>611130</v>
      </c>
      <c r="F11078" t="s">
        <v>24196</v>
      </c>
      <c r="G11078" s="7">
        <v>123.96</v>
      </c>
    </row>
    <row r="11079" spans="1:7" x14ac:dyDescent="0.3">
      <c r="A11079" s="310">
        <v>3023507</v>
      </c>
      <c r="B11079" t="s">
        <v>24250</v>
      </c>
      <c r="C11079" t="s">
        <v>24251</v>
      </c>
      <c r="D11079" t="s">
        <v>377</v>
      </c>
      <c r="E11079">
        <v>611110</v>
      </c>
      <c r="F11079" t="s">
        <v>24196</v>
      </c>
      <c r="G11079" s="7">
        <v>-20.68</v>
      </c>
    </row>
    <row r="11080" spans="1:7" x14ac:dyDescent="0.3">
      <c r="A11080" s="310">
        <v>3023507</v>
      </c>
      <c r="B11080" t="s">
        <v>24250</v>
      </c>
      <c r="C11080" t="s">
        <v>24251</v>
      </c>
      <c r="D11080" t="s">
        <v>377</v>
      </c>
      <c r="E11080">
        <v>611110</v>
      </c>
      <c r="F11080" t="s">
        <v>24196</v>
      </c>
      <c r="G11080" s="7">
        <v>20.260000000000002</v>
      </c>
    </row>
    <row r="11081" spans="1:7" x14ac:dyDescent="0.3">
      <c r="A11081" s="310">
        <v>3023507</v>
      </c>
      <c r="B11081" t="s">
        <v>24250</v>
      </c>
      <c r="C11081" t="s">
        <v>24251</v>
      </c>
      <c r="D11081" t="s">
        <v>373</v>
      </c>
      <c r="E11081">
        <v>615130</v>
      </c>
      <c r="F11081" t="s">
        <v>24196</v>
      </c>
      <c r="G11081" s="7">
        <v>441.76</v>
      </c>
    </row>
    <row r="11082" spans="1:7" x14ac:dyDescent="0.3">
      <c r="A11082" s="310">
        <v>3023507</v>
      </c>
      <c r="B11082" t="s">
        <v>24250</v>
      </c>
      <c r="C11082" t="s">
        <v>24251</v>
      </c>
      <c r="D11082" t="s">
        <v>373</v>
      </c>
      <c r="E11082">
        <v>615130</v>
      </c>
      <c r="F11082" t="s">
        <v>24196</v>
      </c>
      <c r="G11082" s="7">
        <v>-14.73</v>
      </c>
    </row>
    <row r="11083" spans="1:7" x14ac:dyDescent="0.3">
      <c r="A11083" s="310">
        <v>3023507</v>
      </c>
      <c r="B11083" t="s">
        <v>24250</v>
      </c>
      <c r="C11083" t="s">
        <v>24251</v>
      </c>
      <c r="D11083" t="s">
        <v>373</v>
      </c>
      <c r="E11083">
        <v>615130</v>
      </c>
      <c r="F11083" t="s">
        <v>24196</v>
      </c>
      <c r="G11083" s="7">
        <v>-54.32</v>
      </c>
    </row>
    <row r="11084" spans="1:7" x14ac:dyDescent="0.3">
      <c r="A11084" s="310">
        <v>3023507</v>
      </c>
      <c r="B11084" t="s">
        <v>24250</v>
      </c>
      <c r="C11084" t="s">
        <v>24251</v>
      </c>
      <c r="D11084" t="s">
        <v>377</v>
      </c>
      <c r="E11084">
        <v>611110</v>
      </c>
      <c r="F11084" t="s">
        <v>24196</v>
      </c>
      <c r="G11084" s="7">
        <v>-20.260000000000002</v>
      </c>
    </row>
    <row r="11085" spans="1:7" x14ac:dyDescent="0.3">
      <c r="A11085" s="310">
        <v>3023507</v>
      </c>
      <c r="B11085" t="s">
        <v>24250</v>
      </c>
      <c r="C11085" t="s">
        <v>24251</v>
      </c>
      <c r="D11085" t="s">
        <v>377</v>
      </c>
      <c r="E11085">
        <v>611110</v>
      </c>
      <c r="F11085" t="s">
        <v>24196</v>
      </c>
      <c r="G11085" s="7">
        <v>0.01</v>
      </c>
    </row>
    <row r="11086" spans="1:7" x14ac:dyDescent="0.3">
      <c r="A11086" s="310">
        <v>3023507</v>
      </c>
      <c r="B11086" t="s">
        <v>24250</v>
      </c>
      <c r="C11086" t="s">
        <v>24251</v>
      </c>
      <c r="D11086" t="s">
        <v>375</v>
      </c>
      <c r="E11086">
        <v>615140</v>
      </c>
      <c r="F11086" t="s">
        <v>24196</v>
      </c>
      <c r="G11086" s="7">
        <v>1695.25</v>
      </c>
    </row>
    <row r="11087" spans="1:7" x14ac:dyDescent="0.3">
      <c r="A11087" s="310">
        <v>3023507</v>
      </c>
      <c r="B11087" t="s">
        <v>24250</v>
      </c>
      <c r="C11087" t="s">
        <v>24251</v>
      </c>
      <c r="D11087" t="s">
        <v>377</v>
      </c>
      <c r="E11087">
        <v>611110</v>
      </c>
      <c r="F11087" t="s">
        <v>24196</v>
      </c>
      <c r="G11087" s="7">
        <v>20.68</v>
      </c>
    </row>
    <row r="11088" spans="1:7" x14ac:dyDescent="0.3">
      <c r="A11088" s="310">
        <v>3023507</v>
      </c>
      <c r="B11088" t="s">
        <v>24250</v>
      </c>
      <c r="C11088" t="s">
        <v>24251</v>
      </c>
      <c r="D11088" t="s">
        <v>377</v>
      </c>
      <c r="E11088">
        <v>611110</v>
      </c>
      <c r="F11088" t="s">
        <v>24196</v>
      </c>
      <c r="G11088" s="7">
        <v>20.260000000000002</v>
      </c>
    </row>
    <row r="11089" spans="1:7" x14ac:dyDescent="0.3">
      <c r="A11089" s="310">
        <v>3023507</v>
      </c>
      <c r="B11089" t="s">
        <v>24250</v>
      </c>
      <c r="C11089" t="s">
        <v>24251</v>
      </c>
      <c r="D11089" t="s">
        <v>373</v>
      </c>
      <c r="E11089">
        <v>615130</v>
      </c>
      <c r="F11089" t="s">
        <v>24196</v>
      </c>
      <c r="G11089" s="7">
        <v>27.16</v>
      </c>
    </row>
    <row r="11090" spans="1:7" x14ac:dyDescent="0.3">
      <c r="A11090" s="310">
        <v>3023507</v>
      </c>
      <c r="B11090" t="s">
        <v>24250</v>
      </c>
      <c r="C11090" t="s">
        <v>24251</v>
      </c>
      <c r="D11090" t="s">
        <v>373</v>
      </c>
      <c r="E11090">
        <v>615130</v>
      </c>
      <c r="F11090" t="s">
        <v>24196</v>
      </c>
      <c r="G11090" s="7">
        <v>-14.73</v>
      </c>
    </row>
    <row r="11091" spans="1:7" x14ac:dyDescent="0.3">
      <c r="A11091" s="310">
        <v>3023507</v>
      </c>
      <c r="B11091" t="s">
        <v>24250</v>
      </c>
      <c r="C11091" t="s">
        <v>24251</v>
      </c>
      <c r="D11091" t="s">
        <v>373</v>
      </c>
      <c r="E11091">
        <v>615130</v>
      </c>
      <c r="F11091" t="s">
        <v>24196</v>
      </c>
      <c r="G11091" s="7">
        <v>14.73</v>
      </c>
    </row>
    <row r="11092" spans="1:7" x14ac:dyDescent="0.3">
      <c r="A11092" s="310">
        <v>3023507</v>
      </c>
      <c r="B11092" t="s">
        <v>24250</v>
      </c>
      <c r="C11092" t="s">
        <v>24251</v>
      </c>
      <c r="D11092" t="s">
        <v>377</v>
      </c>
      <c r="E11092">
        <v>611110</v>
      </c>
      <c r="F11092" t="s">
        <v>24196</v>
      </c>
      <c r="G11092" s="7">
        <v>0.01</v>
      </c>
    </row>
    <row r="11093" spans="1:7" x14ac:dyDescent="0.3">
      <c r="A11093" s="310">
        <v>3023507</v>
      </c>
      <c r="B11093" t="s">
        <v>24250</v>
      </c>
      <c r="C11093" t="s">
        <v>24251</v>
      </c>
      <c r="D11093" t="s">
        <v>373</v>
      </c>
      <c r="E11093">
        <v>615130</v>
      </c>
      <c r="F11093" t="s">
        <v>24196</v>
      </c>
      <c r="G11093" s="7">
        <v>1443.48</v>
      </c>
    </row>
    <row r="11094" spans="1:7" x14ac:dyDescent="0.3">
      <c r="A11094" s="310">
        <v>3023507</v>
      </c>
      <c r="B11094" t="s">
        <v>24250</v>
      </c>
      <c r="C11094" t="s">
        <v>24251</v>
      </c>
      <c r="D11094" t="s">
        <v>377</v>
      </c>
      <c r="E11094">
        <v>611110</v>
      </c>
      <c r="F11094" t="s">
        <v>24196</v>
      </c>
      <c r="G11094" s="7">
        <v>20.260000000000002</v>
      </c>
    </row>
    <row r="11095" spans="1:7" x14ac:dyDescent="0.3">
      <c r="A11095" s="310">
        <v>3023507</v>
      </c>
      <c r="B11095" t="s">
        <v>24250</v>
      </c>
      <c r="C11095" t="s">
        <v>24251</v>
      </c>
      <c r="D11095" t="s">
        <v>373</v>
      </c>
      <c r="E11095">
        <v>615130</v>
      </c>
      <c r="F11095" t="s">
        <v>24196</v>
      </c>
      <c r="G11095" s="7">
        <v>-14.05</v>
      </c>
    </row>
    <row r="11096" spans="1:7" x14ac:dyDescent="0.3">
      <c r="A11096" s="310">
        <v>3023507</v>
      </c>
      <c r="B11096" t="s">
        <v>24250</v>
      </c>
      <c r="C11096" t="s">
        <v>24251</v>
      </c>
      <c r="D11096" t="s">
        <v>373</v>
      </c>
      <c r="E11096">
        <v>615130</v>
      </c>
      <c r="F11096" t="s">
        <v>24196</v>
      </c>
      <c r="G11096" s="7">
        <v>-54.32</v>
      </c>
    </row>
    <row r="11097" spans="1:7" x14ac:dyDescent="0.3">
      <c r="A11097" s="310">
        <v>3023507</v>
      </c>
      <c r="B11097" t="s">
        <v>24250</v>
      </c>
      <c r="C11097" t="s">
        <v>24251</v>
      </c>
      <c r="D11097" t="s">
        <v>377</v>
      </c>
      <c r="E11097">
        <v>611110</v>
      </c>
      <c r="F11097" t="s">
        <v>24196</v>
      </c>
      <c r="G11097" s="7">
        <v>-20.260000000000002</v>
      </c>
    </row>
    <row r="11098" spans="1:7" x14ac:dyDescent="0.3">
      <c r="A11098" s="310">
        <v>3023507</v>
      </c>
      <c r="B11098" t="s">
        <v>24250</v>
      </c>
      <c r="C11098" t="s">
        <v>24251</v>
      </c>
      <c r="D11098" t="s">
        <v>377</v>
      </c>
      <c r="E11098">
        <v>611110</v>
      </c>
      <c r="F11098" t="s">
        <v>24196</v>
      </c>
      <c r="G11098" s="7">
        <v>20.260000000000002</v>
      </c>
    </row>
    <row r="11099" spans="1:7" x14ac:dyDescent="0.3">
      <c r="A11099" s="310">
        <v>3023507</v>
      </c>
      <c r="B11099" t="s">
        <v>24250</v>
      </c>
      <c r="C11099" t="s">
        <v>24251</v>
      </c>
      <c r="D11099" t="s">
        <v>373</v>
      </c>
      <c r="E11099">
        <v>615130</v>
      </c>
      <c r="F11099" t="s">
        <v>24196</v>
      </c>
      <c r="G11099" s="7">
        <v>27.16</v>
      </c>
    </row>
    <row r="11100" spans="1:7" x14ac:dyDescent="0.3">
      <c r="A11100" s="310">
        <v>3023507</v>
      </c>
      <c r="B11100" t="s">
        <v>24250</v>
      </c>
      <c r="C11100" t="s">
        <v>24251</v>
      </c>
      <c r="D11100" t="s">
        <v>373</v>
      </c>
      <c r="E11100">
        <v>615130</v>
      </c>
      <c r="F11100" t="s">
        <v>24196</v>
      </c>
      <c r="G11100" s="7">
        <v>-14.73</v>
      </c>
    </row>
    <row r="11101" spans="1:7" x14ac:dyDescent="0.3">
      <c r="A11101" s="310">
        <v>3023507</v>
      </c>
      <c r="B11101" t="s">
        <v>24250</v>
      </c>
      <c r="C11101" t="s">
        <v>24251</v>
      </c>
      <c r="D11101" t="s">
        <v>377</v>
      </c>
      <c r="E11101">
        <v>611110</v>
      </c>
      <c r="F11101" t="s">
        <v>24196</v>
      </c>
      <c r="G11101" s="7">
        <v>-0.01</v>
      </c>
    </row>
    <row r="11102" spans="1:7" x14ac:dyDescent="0.3">
      <c r="A11102" s="310">
        <v>3023507</v>
      </c>
      <c r="B11102" t="s">
        <v>24250</v>
      </c>
      <c r="C11102" t="s">
        <v>24251</v>
      </c>
      <c r="D11102" t="s">
        <v>373</v>
      </c>
      <c r="E11102">
        <v>615130</v>
      </c>
      <c r="F11102" t="s">
        <v>24196</v>
      </c>
      <c r="G11102" s="7">
        <v>27.16</v>
      </c>
    </row>
    <row r="11103" spans="1:7" x14ac:dyDescent="0.3">
      <c r="A11103" s="310">
        <v>3023507</v>
      </c>
      <c r="B11103" t="s">
        <v>24250</v>
      </c>
      <c r="C11103" t="s">
        <v>24251</v>
      </c>
      <c r="D11103" t="s">
        <v>373</v>
      </c>
      <c r="E11103">
        <v>615130</v>
      </c>
      <c r="F11103" t="s">
        <v>24196</v>
      </c>
      <c r="G11103" s="7">
        <v>-54.32</v>
      </c>
    </row>
    <row r="11104" spans="1:7" x14ac:dyDescent="0.3">
      <c r="A11104" s="310">
        <v>3023507</v>
      </c>
      <c r="B11104" t="s">
        <v>24250</v>
      </c>
      <c r="C11104" t="s">
        <v>24251</v>
      </c>
      <c r="D11104" t="s">
        <v>373</v>
      </c>
      <c r="E11104">
        <v>615130</v>
      </c>
      <c r="F11104" t="s">
        <v>24196</v>
      </c>
      <c r="G11104" s="7">
        <v>-15.55</v>
      </c>
    </row>
    <row r="11105" spans="1:7" x14ac:dyDescent="0.3">
      <c r="A11105" s="310">
        <v>3023507</v>
      </c>
      <c r="B11105" t="s">
        <v>24250</v>
      </c>
      <c r="C11105" t="s">
        <v>24251</v>
      </c>
      <c r="D11105" t="s">
        <v>373</v>
      </c>
      <c r="E11105">
        <v>615130</v>
      </c>
      <c r="F11105" t="s">
        <v>24196</v>
      </c>
      <c r="G11105" s="7">
        <v>-14.05</v>
      </c>
    </row>
    <row r="11106" spans="1:7" x14ac:dyDescent="0.3">
      <c r="A11106" s="310">
        <v>3023507</v>
      </c>
      <c r="B11106" t="s">
        <v>24250</v>
      </c>
      <c r="C11106" t="s">
        <v>24251</v>
      </c>
      <c r="D11106" t="s">
        <v>373</v>
      </c>
      <c r="E11106">
        <v>615130</v>
      </c>
      <c r="F11106" t="s">
        <v>24196</v>
      </c>
      <c r="G11106" s="7">
        <v>27.16</v>
      </c>
    </row>
    <row r="11107" spans="1:7" x14ac:dyDescent="0.3">
      <c r="A11107" s="310">
        <v>3023507</v>
      </c>
      <c r="B11107" t="s">
        <v>24250</v>
      </c>
      <c r="C11107" t="s">
        <v>24251</v>
      </c>
      <c r="D11107" t="s">
        <v>377</v>
      </c>
      <c r="E11107">
        <v>611110</v>
      </c>
      <c r="F11107" t="s">
        <v>24196</v>
      </c>
      <c r="G11107" s="7">
        <v>-18.68</v>
      </c>
    </row>
    <row r="11108" spans="1:7" x14ac:dyDescent="0.3">
      <c r="A11108" s="310">
        <v>3023507</v>
      </c>
      <c r="B11108" t="s">
        <v>24250</v>
      </c>
      <c r="C11108" t="s">
        <v>24251</v>
      </c>
      <c r="D11108" t="s">
        <v>377</v>
      </c>
      <c r="E11108">
        <v>611110</v>
      </c>
      <c r="F11108" t="s">
        <v>24196</v>
      </c>
      <c r="G11108" s="7">
        <v>20.260000000000002</v>
      </c>
    </row>
    <row r="11109" spans="1:7" x14ac:dyDescent="0.3">
      <c r="A11109" s="310">
        <v>3023507</v>
      </c>
      <c r="B11109" t="s">
        <v>24250</v>
      </c>
      <c r="C11109" t="s">
        <v>24251</v>
      </c>
      <c r="D11109" t="s">
        <v>373</v>
      </c>
      <c r="E11109">
        <v>615130</v>
      </c>
      <c r="F11109" t="s">
        <v>24196</v>
      </c>
      <c r="G11109" s="7">
        <v>15.55</v>
      </c>
    </row>
    <row r="11110" spans="1:7" x14ac:dyDescent="0.3">
      <c r="A11110" s="310">
        <v>3023507</v>
      </c>
      <c r="B11110" t="s">
        <v>24250</v>
      </c>
      <c r="C11110" t="s">
        <v>24251</v>
      </c>
      <c r="D11110" t="s">
        <v>373</v>
      </c>
      <c r="E11110">
        <v>615130</v>
      </c>
      <c r="F11110" t="s">
        <v>24196</v>
      </c>
      <c r="G11110" s="7">
        <v>0.01</v>
      </c>
    </row>
    <row r="11111" spans="1:7" x14ac:dyDescent="0.3">
      <c r="A11111" s="310">
        <v>3023507</v>
      </c>
      <c r="B11111" t="s">
        <v>24250</v>
      </c>
      <c r="C11111" t="s">
        <v>24251</v>
      </c>
      <c r="D11111" t="s">
        <v>377</v>
      </c>
      <c r="E11111">
        <v>611110</v>
      </c>
      <c r="F11111" t="s">
        <v>24196</v>
      </c>
      <c r="G11111" s="7">
        <v>-18.68</v>
      </c>
    </row>
    <row r="11112" spans="1:7" x14ac:dyDescent="0.3">
      <c r="A11112" s="310">
        <v>3023507</v>
      </c>
      <c r="B11112" t="s">
        <v>24250</v>
      </c>
      <c r="C11112" t="s">
        <v>24251</v>
      </c>
      <c r="D11112" t="s">
        <v>373</v>
      </c>
      <c r="E11112">
        <v>615130</v>
      </c>
      <c r="F11112" t="s">
        <v>24196</v>
      </c>
      <c r="G11112" s="7">
        <v>-0.01</v>
      </c>
    </row>
    <row r="11113" spans="1:7" x14ac:dyDescent="0.3">
      <c r="A11113" s="310">
        <v>3023507</v>
      </c>
      <c r="B11113" t="s">
        <v>24250</v>
      </c>
      <c r="C11113" t="s">
        <v>24251</v>
      </c>
      <c r="D11113" t="s">
        <v>377</v>
      </c>
      <c r="E11113">
        <v>611110</v>
      </c>
      <c r="F11113" t="s">
        <v>24196</v>
      </c>
      <c r="G11113" s="7">
        <v>-20.260000000000002</v>
      </c>
    </row>
    <row r="11114" spans="1:7" x14ac:dyDescent="0.3">
      <c r="A11114" s="310">
        <v>3023507</v>
      </c>
      <c r="B11114" t="s">
        <v>24250</v>
      </c>
      <c r="C11114" t="s">
        <v>24251</v>
      </c>
      <c r="D11114" t="s">
        <v>377</v>
      </c>
      <c r="E11114">
        <v>611110</v>
      </c>
      <c r="F11114" t="s">
        <v>24196</v>
      </c>
      <c r="G11114" s="7">
        <v>20.260000000000002</v>
      </c>
    </row>
    <row r="11115" spans="1:7" x14ac:dyDescent="0.3">
      <c r="A11115" s="310">
        <v>3023507</v>
      </c>
      <c r="B11115" t="s">
        <v>24250</v>
      </c>
      <c r="C11115" t="s">
        <v>24251</v>
      </c>
      <c r="D11115" t="s">
        <v>373</v>
      </c>
      <c r="E11115">
        <v>615130</v>
      </c>
      <c r="F11115" t="s">
        <v>24196</v>
      </c>
      <c r="G11115" s="7">
        <v>15.55</v>
      </c>
    </row>
    <row r="11116" spans="1:7" x14ac:dyDescent="0.3">
      <c r="A11116" s="310">
        <v>3023507</v>
      </c>
      <c r="B11116" t="s">
        <v>24250</v>
      </c>
      <c r="C11116" t="s">
        <v>24251</v>
      </c>
      <c r="D11116" t="s">
        <v>377</v>
      </c>
      <c r="E11116">
        <v>611110</v>
      </c>
      <c r="F11116" t="s">
        <v>24196</v>
      </c>
      <c r="G11116" s="7">
        <v>20.260000000000002</v>
      </c>
    </row>
    <row r="11117" spans="1:7" x14ac:dyDescent="0.3">
      <c r="A11117" s="310">
        <v>3023507</v>
      </c>
      <c r="B11117" t="s">
        <v>24250</v>
      </c>
      <c r="C11117" t="s">
        <v>24251</v>
      </c>
      <c r="D11117" t="s">
        <v>373</v>
      </c>
      <c r="E11117">
        <v>617150</v>
      </c>
      <c r="F11117" t="s">
        <v>24196</v>
      </c>
      <c r="G11117" s="7">
        <v>435.6</v>
      </c>
    </row>
    <row r="11118" spans="1:7" x14ac:dyDescent="0.3">
      <c r="A11118" s="310">
        <v>3023507</v>
      </c>
      <c r="B11118" t="s">
        <v>24250</v>
      </c>
      <c r="C11118" t="s">
        <v>24251</v>
      </c>
      <c r="D11118" t="s">
        <v>375</v>
      </c>
      <c r="E11118">
        <v>616130</v>
      </c>
      <c r="F11118" t="s">
        <v>24196</v>
      </c>
      <c r="G11118" s="7">
        <v>185.35</v>
      </c>
    </row>
    <row r="11119" spans="1:7" x14ac:dyDescent="0.3">
      <c r="A11119" s="310">
        <v>3023507</v>
      </c>
      <c r="B11119" t="s">
        <v>24250</v>
      </c>
      <c r="C11119" t="s">
        <v>24251</v>
      </c>
      <c r="D11119" t="s">
        <v>373</v>
      </c>
      <c r="E11119">
        <v>615130</v>
      </c>
      <c r="F11119" t="s">
        <v>24196</v>
      </c>
      <c r="G11119" s="7">
        <v>-0.01</v>
      </c>
    </row>
    <row r="11120" spans="1:7" x14ac:dyDescent="0.3">
      <c r="A11120" s="310">
        <v>3023507</v>
      </c>
      <c r="B11120" t="s">
        <v>24250</v>
      </c>
      <c r="C11120" t="s">
        <v>24251</v>
      </c>
      <c r="D11120" t="s">
        <v>377</v>
      </c>
      <c r="E11120">
        <v>611110</v>
      </c>
      <c r="F11120" t="s">
        <v>24196</v>
      </c>
      <c r="G11120" s="7">
        <v>20.260000000000002</v>
      </c>
    </row>
    <row r="11121" spans="1:7" x14ac:dyDescent="0.3">
      <c r="A11121" s="310">
        <v>3023507</v>
      </c>
      <c r="B11121" t="s">
        <v>24250</v>
      </c>
      <c r="C11121" t="s">
        <v>24251</v>
      </c>
      <c r="D11121" t="s">
        <v>377</v>
      </c>
      <c r="E11121">
        <v>611110</v>
      </c>
      <c r="F11121" t="s">
        <v>24196</v>
      </c>
      <c r="G11121" s="7">
        <v>-20.260000000000002</v>
      </c>
    </row>
    <row r="11122" spans="1:7" x14ac:dyDescent="0.3">
      <c r="A11122" s="310">
        <v>3023507</v>
      </c>
      <c r="B11122" t="s">
        <v>24250</v>
      </c>
      <c r="C11122" t="s">
        <v>24251</v>
      </c>
      <c r="D11122" t="s">
        <v>373</v>
      </c>
      <c r="E11122">
        <v>615130</v>
      </c>
      <c r="F11122" t="s">
        <v>24196</v>
      </c>
      <c r="G11122" s="7">
        <v>-54.32</v>
      </c>
    </row>
    <row r="11123" spans="1:7" x14ac:dyDescent="0.3">
      <c r="A11123" s="310">
        <v>3023507</v>
      </c>
      <c r="B11123" t="s">
        <v>24250</v>
      </c>
      <c r="C11123" t="s">
        <v>24251</v>
      </c>
      <c r="D11123" t="s">
        <v>377</v>
      </c>
      <c r="E11123">
        <v>611110</v>
      </c>
      <c r="F11123" t="s">
        <v>24196</v>
      </c>
      <c r="G11123" s="7">
        <v>-20.68</v>
      </c>
    </row>
    <row r="11124" spans="1:7" x14ac:dyDescent="0.3">
      <c r="A11124" s="310">
        <v>3023507</v>
      </c>
      <c r="B11124" t="s">
        <v>24250</v>
      </c>
      <c r="C11124" t="s">
        <v>24251</v>
      </c>
      <c r="D11124" t="s">
        <v>373</v>
      </c>
      <c r="E11124">
        <v>615130</v>
      </c>
      <c r="F11124" t="s">
        <v>24196</v>
      </c>
      <c r="G11124" s="7">
        <v>-14.73</v>
      </c>
    </row>
    <row r="11125" spans="1:7" x14ac:dyDescent="0.3">
      <c r="A11125" s="310">
        <v>3023507</v>
      </c>
      <c r="B11125" t="s">
        <v>24250</v>
      </c>
      <c r="C11125" t="s">
        <v>24251</v>
      </c>
      <c r="D11125" t="s">
        <v>377</v>
      </c>
      <c r="E11125">
        <v>611110</v>
      </c>
      <c r="F11125" t="s">
        <v>24196</v>
      </c>
      <c r="G11125" s="7">
        <v>-20.260000000000002</v>
      </c>
    </row>
    <row r="11126" spans="1:7" x14ac:dyDescent="0.3">
      <c r="A11126" s="310">
        <v>3023507</v>
      </c>
      <c r="B11126" t="s">
        <v>24250</v>
      </c>
      <c r="C11126" t="s">
        <v>24251</v>
      </c>
      <c r="D11126" t="s">
        <v>373</v>
      </c>
      <c r="E11126">
        <v>615130</v>
      </c>
      <c r="F11126" t="s">
        <v>24196</v>
      </c>
      <c r="G11126" s="7">
        <v>-54.32</v>
      </c>
    </row>
    <row r="11127" spans="1:7" x14ac:dyDescent="0.3">
      <c r="A11127" s="310">
        <v>3023507</v>
      </c>
      <c r="B11127" t="s">
        <v>24250</v>
      </c>
      <c r="C11127" t="s">
        <v>24251</v>
      </c>
      <c r="D11127" t="s">
        <v>373</v>
      </c>
      <c r="E11127">
        <v>615130</v>
      </c>
      <c r="F11127" t="s">
        <v>24196</v>
      </c>
      <c r="G11127" s="7">
        <v>-0.01</v>
      </c>
    </row>
    <row r="11128" spans="1:7" x14ac:dyDescent="0.3">
      <c r="A11128" s="310">
        <v>3023507</v>
      </c>
      <c r="B11128" t="s">
        <v>24250</v>
      </c>
      <c r="C11128" t="s">
        <v>24251</v>
      </c>
      <c r="D11128" t="s">
        <v>373</v>
      </c>
      <c r="E11128">
        <v>615130</v>
      </c>
      <c r="F11128" t="s">
        <v>24196</v>
      </c>
      <c r="G11128" s="7">
        <v>14.73</v>
      </c>
    </row>
    <row r="11129" spans="1:7" x14ac:dyDescent="0.3">
      <c r="A11129" s="310">
        <v>3023507</v>
      </c>
      <c r="B11129" t="s">
        <v>24250</v>
      </c>
      <c r="C11129" t="s">
        <v>24251</v>
      </c>
      <c r="D11129" t="s">
        <v>373</v>
      </c>
      <c r="E11129">
        <v>615130</v>
      </c>
      <c r="F11129" t="s">
        <v>24196</v>
      </c>
      <c r="G11129" s="7">
        <v>14.73</v>
      </c>
    </row>
    <row r="11130" spans="1:7" x14ac:dyDescent="0.3">
      <c r="A11130" s="310">
        <v>3023507</v>
      </c>
      <c r="B11130" t="s">
        <v>24250</v>
      </c>
      <c r="C11130" t="s">
        <v>24251</v>
      </c>
      <c r="D11130" t="s">
        <v>373</v>
      </c>
      <c r="E11130">
        <v>615130</v>
      </c>
      <c r="F11130" t="s">
        <v>24196</v>
      </c>
      <c r="G11130" s="7">
        <v>27.16</v>
      </c>
    </row>
    <row r="11131" spans="1:7" x14ac:dyDescent="0.3">
      <c r="A11131" s="310">
        <v>3023507</v>
      </c>
      <c r="B11131" t="s">
        <v>24250</v>
      </c>
      <c r="C11131" t="s">
        <v>24251</v>
      </c>
      <c r="D11131" t="s">
        <v>377</v>
      </c>
      <c r="E11131">
        <v>611110</v>
      </c>
      <c r="F11131" t="s">
        <v>24196</v>
      </c>
      <c r="G11131" s="7">
        <v>-20.260000000000002</v>
      </c>
    </row>
    <row r="11132" spans="1:7" x14ac:dyDescent="0.3">
      <c r="A11132" s="310">
        <v>3023507</v>
      </c>
      <c r="B11132" t="s">
        <v>24250</v>
      </c>
      <c r="C11132" t="s">
        <v>24251</v>
      </c>
      <c r="D11132" t="s">
        <v>373</v>
      </c>
      <c r="E11132">
        <v>615130</v>
      </c>
      <c r="F11132" t="s">
        <v>24196</v>
      </c>
      <c r="G11132" s="7">
        <v>-54.32</v>
      </c>
    </row>
    <row r="11133" spans="1:7" x14ac:dyDescent="0.3">
      <c r="A11133" s="310">
        <v>3023507</v>
      </c>
      <c r="B11133" t="s">
        <v>24250</v>
      </c>
      <c r="C11133" t="s">
        <v>24251</v>
      </c>
      <c r="D11133" t="s">
        <v>373</v>
      </c>
      <c r="E11133">
        <v>615130</v>
      </c>
      <c r="F11133" t="s">
        <v>24196</v>
      </c>
      <c r="G11133" s="7">
        <v>-54.32</v>
      </c>
    </row>
    <row r="11134" spans="1:7" x14ac:dyDescent="0.3">
      <c r="A11134" s="310">
        <v>3023507</v>
      </c>
      <c r="B11134" t="s">
        <v>24250</v>
      </c>
      <c r="C11134" t="s">
        <v>24251</v>
      </c>
      <c r="D11134" t="s">
        <v>377</v>
      </c>
      <c r="E11134">
        <v>611110</v>
      </c>
      <c r="F11134" t="s">
        <v>24196</v>
      </c>
      <c r="G11134" s="7">
        <v>20.260000000000002</v>
      </c>
    </row>
    <row r="11135" spans="1:7" x14ac:dyDescent="0.3">
      <c r="A11135" s="310">
        <v>3023507</v>
      </c>
      <c r="B11135" t="s">
        <v>24250</v>
      </c>
      <c r="C11135" t="s">
        <v>24251</v>
      </c>
      <c r="D11135" t="s">
        <v>373</v>
      </c>
      <c r="E11135">
        <v>615130</v>
      </c>
      <c r="F11135" t="s">
        <v>24196</v>
      </c>
      <c r="G11135" s="7">
        <v>14.05</v>
      </c>
    </row>
    <row r="11136" spans="1:7" x14ac:dyDescent="0.3">
      <c r="A11136" s="310">
        <v>3023507</v>
      </c>
      <c r="B11136" t="s">
        <v>24250</v>
      </c>
      <c r="C11136" t="s">
        <v>24251</v>
      </c>
      <c r="D11136" t="s">
        <v>373</v>
      </c>
      <c r="E11136">
        <v>615130</v>
      </c>
      <c r="F11136" t="s">
        <v>24196</v>
      </c>
      <c r="G11136" s="7">
        <v>15.55</v>
      </c>
    </row>
    <row r="11137" spans="1:7" x14ac:dyDescent="0.3">
      <c r="A11137" s="310">
        <v>3023507</v>
      </c>
      <c r="B11137" t="s">
        <v>24250</v>
      </c>
      <c r="C11137" t="s">
        <v>24251</v>
      </c>
      <c r="D11137" t="s">
        <v>377</v>
      </c>
      <c r="E11137">
        <v>611110</v>
      </c>
      <c r="F11137" t="s">
        <v>24196</v>
      </c>
      <c r="G11137" s="7">
        <v>0.01</v>
      </c>
    </row>
    <row r="11138" spans="1:7" x14ac:dyDescent="0.3">
      <c r="A11138" s="310">
        <v>3023507</v>
      </c>
      <c r="B11138" t="s">
        <v>24250</v>
      </c>
      <c r="C11138" t="s">
        <v>24251</v>
      </c>
      <c r="D11138" t="s">
        <v>371</v>
      </c>
      <c r="E11138">
        <v>616100</v>
      </c>
      <c r="F11138" t="s">
        <v>24196</v>
      </c>
      <c r="G11138" s="7">
        <v>638.01</v>
      </c>
    </row>
    <row r="11139" spans="1:7" x14ac:dyDescent="0.3">
      <c r="A11139" s="310">
        <v>3023507</v>
      </c>
      <c r="B11139" t="s">
        <v>24250</v>
      </c>
      <c r="C11139" t="s">
        <v>24251</v>
      </c>
      <c r="D11139" t="s">
        <v>377</v>
      </c>
      <c r="E11139">
        <v>611110</v>
      </c>
      <c r="F11139" t="s">
        <v>24196</v>
      </c>
      <c r="G11139" s="7">
        <v>0.01</v>
      </c>
    </row>
    <row r="11140" spans="1:7" x14ac:dyDescent="0.3">
      <c r="A11140" s="310">
        <v>3023507</v>
      </c>
      <c r="B11140" t="s">
        <v>24250</v>
      </c>
      <c r="C11140" t="s">
        <v>24251</v>
      </c>
      <c r="D11140" t="s">
        <v>377</v>
      </c>
      <c r="E11140">
        <v>611120</v>
      </c>
      <c r="F11140" t="s">
        <v>24196</v>
      </c>
      <c r="G11140" s="7">
        <v>20.67</v>
      </c>
    </row>
    <row r="11141" spans="1:7" x14ac:dyDescent="0.3">
      <c r="A11141" s="310">
        <v>3023507</v>
      </c>
      <c r="B11141" t="s">
        <v>24250</v>
      </c>
      <c r="C11141" t="s">
        <v>24251</v>
      </c>
      <c r="D11141" t="s">
        <v>377</v>
      </c>
      <c r="E11141">
        <v>611110</v>
      </c>
      <c r="F11141" t="s">
        <v>24196</v>
      </c>
      <c r="G11141" s="7">
        <v>-20.260000000000002</v>
      </c>
    </row>
    <row r="11142" spans="1:7" x14ac:dyDescent="0.3">
      <c r="A11142" s="310">
        <v>3023507</v>
      </c>
      <c r="B11142" t="s">
        <v>24250</v>
      </c>
      <c r="C11142" t="s">
        <v>24251</v>
      </c>
      <c r="D11142" t="s">
        <v>377</v>
      </c>
      <c r="E11142">
        <v>611110</v>
      </c>
      <c r="F11142" t="s">
        <v>24196</v>
      </c>
      <c r="G11142" s="7">
        <v>20.68</v>
      </c>
    </row>
    <row r="11143" spans="1:7" x14ac:dyDescent="0.3">
      <c r="A11143" s="310">
        <v>3023507</v>
      </c>
      <c r="B11143" t="s">
        <v>24250</v>
      </c>
      <c r="C11143" t="s">
        <v>24251</v>
      </c>
      <c r="D11143" t="s">
        <v>373</v>
      </c>
      <c r="E11143">
        <v>615130</v>
      </c>
      <c r="F11143" t="s">
        <v>24196</v>
      </c>
      <c r="G11143" s="7">
        <v>14.73</v>
      </c>
    </row>
    <row r="11144" spans="1:7" x14ac:dyDescent="0.3">
      <c r="A11144" s="310">
        <v>3023507</v>
      </c>
      <c r="B11144" t="s">
        <v>24250</v>
      </c>
      <c r="C11144" t="s">
        <v>24251</v>
      </c>
      <c r="D11144" t="s">
        <v>377</v>
      </c>
      <c r="E11144">
        <v>611110</v>
      </c>
      <c r="F11144" t="s">
        <v>24196</v>
      </c>
      <c r="G11144" s="7">
        <v>607.65</v>
      </c>
    </row>
    <row r="11145" spans="1:7" x14ac:dyDescent="0.3">
      <c r="A11145" s="310">
        <v>3023507</v>
      </c>
      <c r="B11145" t="s">
        <v>24250</v>
      </c>
      <c r="C11145" t="s">
        <v>24251</v>
      </c>
      <c r="D11145" t="s">
        <v>377</v>
      </c>
      <c r="E11145">
        <v>611110</v>
      </c>
      <c r="F11145" t="s">
        <v>24196</v>
      </c>
      <c r="G11145" s="7">
        <v>-20.68</v>
      </c>
    </row>
    <row r="11146" spans="1:7" x14ac:dyDescent="0.3">
      <c r="A11146" s="310">
        <v>3023507</v>
      </c>
      <c r="B11146" t="s">
        <v>24250</v>
      </c>
      <c r="C11146" t="s">
        <v>24251</v>
      </c>
      <c r="D11146" t="s">
        <v>373</v>
      </c>
      <c r="E11146">
        <v>616160</v>
      </c>
      <c r="F11146" t="s">
        <v>24196</v>
      </c>
      <c r="G11146" s="7">
        <v>39.06</v>
      </c>
    </row>
    <row r="11147" spans="1:7" x14ac:dyDescent="0.3">
      <c r="A11147" s="310">
        <v>3023507</v>
      </c>
      <c r="B11147" t="s">
        <v>24250</v>
      </c>
      <c r="C11147" t="s">
        <v>24251</v>
      </c>
      <c r="D11147" t="s">
        <v>377</v>
      </c>
      <c r="E11147">
        <v>611110</v>
      </c>
      <c r="F11147" t="s">
        <v>24196</v>
      </c>
      <c r="G11147" s="7">
        <v>20.260000000000002</v>
      </c>
    </row>
    <row r="11148" spans="1:7" x14ac:dyDescent="0.3">
      <c r="A11148" s="310">
        <v>3023507</v>
      </c>
      <c r="B11148" t="s">
        <v>24250</v>
      </c>
      <c r="C11148" t="s">
        <v>24251</v>
      </c>
      <c r="D11148" t="s">
        <v>377</v>
      </c>
      <c r="E11148">
        <v>611110</v>
      </c>
      <c r="F11148" t="s">
        <v>24196</v>
      </c>
      <c r="G11148" s="7">
        <v>18.25</v>
      </c>
    </row>
    <row r="11149" spans="1:7" x14ac:dyDescent="0.3">
      <c r="A11149" s="310">
        <v>3023507</v>
      </c>
      <c r="B11149" t="s">
        <v>24250</v>
      </c>
      <c r="C11149" t="s">
        <v>24251</v>
      </c>
      <c r="D11149" t="s">
        <v>377</v>
      </c>
      <c r="E11149">
        <v>611110</v>
      </c>
      <c r="F11149" t="s">
        <v>24196</v>
      </c>
      <c r="G11149" s="7">
        <v>-0.01</v>
      </c>
    </row>
    <row r="11150" spans="1:7" x14ac:dyDescent="0.3">
      <c r="A11150" s="310">
        <v>3023507</v>
      </c>
      <c r="B11150" t="s">
        <v>24250</v>
      </c>
      <c r="C11150" t="s">
        <v>24251</v>
      </c>
      <c r="D11150" t="s">
        <v>377</v>
      </c>
      <c r="E11150">
        <v>611110</v>
      </c>
      <c r="F11150" t="s">
        <v>24196</v>
      </c>
      <c r="G11150" s="7">
        <v>0.01</v>
      </c>
    </row>
    <row r="11151" spans="1:7" x14ac:dyDescent="0.3">
      <c r="A11151" s="310">
        <v>3023507</v>
      </c>
      <c r="B11151" t="s">
        <v>24250</v>
      </c>
      <c r="C11151" t="s">
        <v>24251</v>
      </c>
      <c r="D11151" t="s">
        <v>373</v>
      </c>
      <c r="E11151">
        <v>615130</v>
      </c>
      <c r="F11151" t="s">
        <v>24196</v>
      </c>
      <c r="G11151" s="7">
        <v>14.73</v>
      </c>
    </row>
    <row r="11152" spans="1:7" x14ac:dyDescent="0.3">
      <c r="A11152" s="310">
        <v>3023507</v>
      </c>
      <c r="B11152" t="s">
        <v>24250</v>
      </c>
      <c r="C11152" t="s">
        <v>24251</v>
      </c>
      <c r="D11152" t="s">
        <v>377</v>
      </c>
      <c r="E11152">
        <v>611110</v>
      </c>
      <c r="F11152" t="s">
        <v>24196</v>
      </c>
      <c r="G11152" s="7">
        <v>-0.01</v>
      </c>
    </row>
    <row r="11153" spans="1:7" x14ac:dyDescent="0.3">
      <c r="A11153" s="310">
        <v>3023507</v>
      </c>
      <c r="B11153" t="s">
        <v>24250</v>
      </c>
      <c r="C11153" t="s">
        <v>24251</v>
      </c>
      <c r="D11153" t="s">
        <v>373</v>
      </c>
      <c r="E11153">
        <v>615130</v>
      </c>
      <c r="F11153" t="s">
        <v>24196</v>
      </c>
      <c r="G11153" s="7">
        <v>14.05</v>
      </c>
    </row>
    <row r="11154" spans="1:7" x14ac:dyDescent="0.3">
      <c r="A11154" s="310">
        <v>3023507</v>
      </c>
      <c r="B11154" t="s">
        <v>24250</v>
      </c>
      <c r="C11154" t="s">
        <v>24251</v>
      </c>
      <c r="D11154" t="s">
        <v>373</v>
      </c>
      <c r="E11154">
        <v>615130</v>
      </c>
      <c r="F11154" t="s">
        <v>24196</v>
      </c>
      <c r="G11154" s="7">
        <v>-15.55</v>
      </c>
    </row>
    <row r="11155" spans="1:7" x14ac:dyDescent="0.3">
      <c r="A11155" s="310">
        <v>3023507</v>
      </c>
      <c r="B11155" t="s">
        <v>24250</v>
      </c>
      <c r="C11155" t="s">
        <v>24251</v>
      </c>
      <c r="D11155" t="s">
        <v>377</v>
      </c>
      <c r="E11155">
        <v>611110</v>
      </c>
      <c r="F11155" t="s">
        <v>24196</v>
      </c>
      <c r="G11155" s="7">
        <v>20.68</v>
      </c>
    </row>
    <row r="11156" spans="1:7" x14ac:dyDescent="0.3">
      <c r="A11156" s="310">
        <v>3023507</v>
      </c>
      <c r="B11156" t="s">
        <v>24250</v>
      </c>
      <c r="C11156" t="s">
        <v>24251</v>
      </c>
      <c r="D11156" t="s">
        <v>373</v>
      </c>
      <c r="E11156">
        <v>615130</v>
      </c>
      <c r="F11156" t="s">
        <v>24196</v>
      </c>
      <c r="G11156" s="7">
        <v>27.16</v>
      </c>
    </row>
    <row r="11157" spans="1:7" x14ac:dyDescent="0.3">
      <c r="A11157" s="310">
        <v>3023507</v>
      </c>
      <c r="B11157" t="s">
        <v>24250</v>
      </c>
      <c r="C11157" t="s">
        <v>24251</v>
      </c>
      <c r="D11157" t="s">
        <v>373</v>
      </c>
      <c r="E11157">
        <v>615130</v>
      </c>
      <c r="F11157" t="s">
        <v>24196</v>
      </c>
      <c r="G11157" s="7">
        <v>-14.73</v>
      </c>
    </row>
    <row r="11158" spans="1:7" x14ac:dyDescent="0.3">
      <c r="A11158" s="310">
        <v>3023507</v>
      </c>
      <c r="B11158" t="s">
        <v>24250</v>
      </c>
      <c r="C11158" t="s">
        <v>24251</v>
      </c>
      <c r="D11158" t="s">
        <v>373</v>
      </c>
      <c r="E11158">
        <v>615130</v>
      </c>
      <c r="F11158" t="s">
        <v>24196</v>
      </c>
      <c r="G11158" s="7">
        <v>-0.01</v>
      </c>
    </row>
    <row r="11159" spans="1:7" x14ac:dyDescent="0.3">
      <c r="A11159" s="310">
        <v>3023507</v>
      </c>
      <c r="B11159" t="s">
        <v>24250</v>
      </c>
      <c r="C11159" t="s">
        <v>24251</v>
      </c>
      <c r="D11159" t="s">
        <v>373</v>
      </c>
      <c r="E11159">
        <v>615130</v>
      </c>
      <c r="F11159" t="s">
        <v>24196</v>
      </c>
      <c r="G11159" s="7">
        <v>2135.3000000000002</v>
      </c>
    </row>
    <row r="11160" spans="1:7" x14ac:dyDescent="0.3">
      <c r="A11160" s="310">
        <v>3023507</v>
      </c>
      <c r="B11160" t="s">
        <v>24250</v>
      </c>
      <c r="C11160" t="s">
        <v>24251</v>
      </c>
      <c r="D11160" t="s">
        <v>377</v>
      </c>
      <c r="E11160">
        <v>611110</v>
      </c>
      <c r="F11160" t="s">
        <v>24196</v>
      </c>
      <c r="G11160" s="7">
        <v>20.68</v>
      </c>
    </row>
    <row r="11161" spans="1:7" x14ac:dyDescent="0.3">
      <c r="A11161" s="310">
        <v>3023507</v>
      </c>
      <c r="B11161" t="s">
        <v>24250</v>
      </c>
      <c r="C11161" t="s">
        <v>24251</v>
      </c>
      <c r="D11161" t="s">
        <v>373</v>
      </c>
      <c r="E11161">
        <v>615130</v>
      </c>
      <c r="F11161" t="s">
        <v>24196</v>
      </c>
      <c r="G11161" s="7">
        <v>-14.73</v>
      </c>
    </row>
    <row r="11162" spans="1:7" x14ac:dyDescent="0.3">
      <c r="A11162" s="310">
        <v>3023507</v>
      </c>
      <c r="B11162" t="s">
        <v>24250</v>
      </c>
      <c r="C11162" t="s">
        <v>24251</v>
      </c>
      <c r="D11162" t="s">
        <v>377</v>
      </c>
      <c r="E11162">
        <v>611110</v>
      </c>
      <c r="F11162" t="s">
        <v>24196</v>
      </c>
      <c r="G11162" s="7">
        <v>0.01</v>
      </c>
    </row>
    <row r="11163" spans="1:7" x14ac:dyDescent="0.3">
      <c r="A11163" s="310">
        <v>3023507</v>
      </c>
      <c r="B11163" t="s">
        <v>24250</v>
      </c>
      <c r="C11163" t="s">
        <v>24251</v>
      </c>
      <c r="D11163" t="s">
        <v>377</v>
      </c>
      <c r="E11163">
        <v>611110</v>
      </c>
      <c r="F11163" t="s">
        <v>24196</v>
      </c>
      <c r="G11163" s="7">
        <v>-0.01</v>
      </c>
    </row>
    <row r="11164" spans="1:7" x14ac:dyDescent="0.3">
      <c r="A11164" s="310">
        <v>3023507</v>
      </c>
      <c r="B11164" t="s">
        <v>24250</v>
      </c>
      <c r="C11164" t="s">
        <v>24251</v>
      </c>
      <c r="D11164" t="s">
        <v>373</v>
      </c>
      <c r="E11164">
        <v>615130</v>
      </c>
      <c r="F11164" t="s">
        <v>24196</v>
      </c>
      <c r="G11164" s="7">
        <v>-0.01</v>
      </c>
    </row>
    <row r="11165" spans="1:7" x14ac:dyDescent="0.3">
      <c r="A11165" s="310">
        <v>3023507</v>
      </c>
      <c r="B11165" t="s">
        <v>24250</v>
      </c>
      <c r="C11165" t="s">
        <v>24251</v>
      </c>
      <c r="D11165" t="s">
        <v>373</v>
      </c>
      <c r="E11165">
        <v>615130</v>
      </c>
      <c r="F11165" t="s">
        <v>24196</v>
      </c>
      <c r="G11165" s="7">
        <v>0.01</v>
      </c>
    </row>
    <row r="11166" spans="1:7" x14ac:dyDescent="0.3">
      <c r="A11166" s="310">
        <v>3023507</v>
      </c>
      <c r="B11166" t="s">
        <v>24250</v>
      </c>
      <c r="C11166" t="s">
        <v>24251</v>
      </c>
      <c r="D11166" t="s">
        <v>373</v>
      </c>
      <c r="E11166">
        <v>615130</v>
      </c>
      <c r="F11166" t="s">
        <v>24196</v>
      </c>
      <c r="G11166" s="7">
        <v>14.73</v>
      </c>
    </row>
    <row r="11167" spans="1:7" x14ac:dyDescent="0.3">
      <c r="A11167" s="310">
        <v>3023507</v>
      </c>
      <c r="B11167" t="s">
        <v>24250</v>
      </c>
      <c r="C11167" t="s">
        <v>24251</v>
      </c>
      <c r="D11167" t="s">
        <v>377</v>
      </c>
      <c r="E11167">
        <v>611110</v>
      </c>
      <c r="F11167" t="s">
        <v>24196</v>
      </c>
      <c r="G11167" s="7">
        <v>20.260000000000002</v>
      </c>
    </row>
    <row r="11168" spans="1:7" x14ac:dyDescent="0.3">
      <c r="A11168" s="310">
        <v>3023507</v>
      </c>
      <c r="B11168" t="s">
        <v>24250</v>
      </c>
      <c r="C11168" t="s">
        <v>24251</v>
      </c>
      <c r="D11168" t="s">
        <v>373</v>
      </c>
      <c r="E11168">
        <v>615130</v>
      </c>
      <c r="F11168" t="s">
        <v>24196</v>
      </c>
      <c r="G11168" s="7">
        <v>901.57</v>
      </c>
    </row>
    <row r="11169" spans="1:7" x14ac:dyDescent="0.3">
      <c r="A11169" s="310">
        <v>3023507</v>
      </c>
      <c r="B11169" t="s">
        <v>24250</v>
      </c>
      <c r="C11169" t="s">
        <v>24251</v>
      </c>
      <c r="D11169" t="s">
        <v>373</v>
      </c>
      <c r="E11169">
        <v>617150</v>
      </c>
      <c r="F11169" t="s">
        <v>24196</v>
      </c>
      <c r="G11169" s="7">
        <v>353.3</v>
      </c>
    </row>
    <row r="11170" spans="1:7" x14ac:dyDescent="0.3">
      <c r="A11170" s="310">
        <v>3023507</v>
      </c>
      <c r="B11170" t="s">
        <v>24250</v>
      </c>
      <c r="C11170" t="s">
        <v>24251</v>
      </c>
      <c r="D11170" t="s">
        <v>377</v>
      </c>
      <c r="E11170">
        <v>611110</v>
      </c>
      <c r="F11170" t="s">
        <v>24196</v>
      </c>
      <c r="G11170" s="7">
        <v>-20.68</v>
      </c>
    </row>
    <row r="11171" spans="1:7" x14ac:dyDescent="0.3">
      <c r="A11171" s="310">
        <v>3023507</v>
      </c>
      <c r="B11171" t="s">
        <v>24250</v>
      </c>
      <c r="C11171" t="s">
        <v>24251</v>
      </c>
      <c r="D11171" t="s">
        <v>377</v>
      </c>
      <c r="E11171">
        <v>611110</v>
      </c>
      <c r="F11171" t="s">
        <v>24196</v>
      </c>
      <c r="G11171" s="7">
        <v>20.68</v>
      </c>
    </row>
    <row r="11172" spans="1:7" x14ac:dyDescent="0.3">
      <c r="A11172" s="310">
        <v>3023507</v>
      </c>
      <c r="B11172" t="s">
        <v>24250</v>
      </c>
      <c r="C11172" t="s">
        <v>24251</v>
      </c>
      <c r="D11172" t="s">
        <v>373</v>
      </c>
      <c r="E11172">
        <v>615130</v>
      </c>
      <c r="F11172" t="s">
        <v>24196</v>
      </c>
      <c r="G11172" s="7">
        <v>-15.55</v>
      </c>
    </row>
    <row r="11173" spans="1:7" x14ac:dyDescent="0.3">
      <c r="A11173" s="310">
        <v>3023507</v>
      </c>
      <c r="B11173" t="s">
        <v>24250</v>
      </c>
      <c r="C11173" t="s">
        <v>24251</v>
      </c>
      <c r="D11173" t="s">
        <v>375</v>
      </c>
      <c r="E11173">
        <v>616130</v>
      </c>
      <c r="F11173" t="s">
        <v>24196</v>
      </c>
      <c r="G11173" s="7">
        <v>39.57</v>
      </c>
    </row>
    <row r="11174" spans="1:7" x14ac:dyDescent="0.3">
      <c r="A11174" s="310">
        <v>3023507</v>
      </c>
      <c r="B11174" t="s">
        <v>24250</v>
      </c>
      <c r="C11174" t="s">
        <v>24251</v>
      </c>
      <c r="D11174" t="s">
        <v>373</v>
      </c>
      <c r="E11174">
        <v>615130</v>
      </c>
      <c r="F11174" t="s">
        <v>24196</v>
      </c>
      <c r="G11174" s="7">
        <v>-54.32</v>
      </c>
    </row>
    <row r="11175" spans="1:7" x14ac:dyDescent="0.3">
      <c r="A11175" s="310">
        <v>3023507</v>
      </c>
      <c r="B11175" t="s">
        <v>24250</v>
      </c>
      <c r="C11175" t="s">
        <v>24251</v>
      </c>
      <c r="D11175" t="s">
        <v>377</v>
      </c>
      <c r="E11175">
        <v>611110</v>
      </c>
      <c r="F11175" t="s">
        <v>24196</v>
      </c>
      <c r="G11175" s="7">
        <v>-0.01</v>
      </c>
    </row>
    <row r="11176" spans="1:7" x14ac:dyDescent="0.3">
      <c r="A11176" s="310">
        <v>3023507</v>
      </c>
      <c r="B11176" t="s">
        <v>24250</v>
      </c>
      <c r="C11176" t="s">
        <v>24251</v>
      </c>
      <c r="D11176" t="s">
        <v>375</v>
      </c>
      <c r="E11176">
        <v>615140</v>
      </c>
      <c r="F11176" t="s">
        <v>24196</v>
      </c>
      <c r="G11176" s="7">
        <v>333</v>
      </c>
    </row>
    <row r="11177" spans="1:7" x14ac:dyDescent="0.3">
      <c r="A11177" s="310">
        <v>3023507</v>
      </c>
      <c r="B11177" t="s">
        <v>24250</v>
      </c>
      <c r="C11177" t="s">
        <v>24251</v>
      </c>
      <c r="D11177" t="s">
        <v>377</v>
      </c>
      <c r="E11177">
        <v>611110</v>
      </c>
      <c r="F11177" t="s">
        <v>24196</v>
      </c>
      <c r="G11177" s="7">
        <v>-20.260000000000002</v>
      </c>
    </row>
    <row r="11178" spans="1:7" x14ac:dyDescent="0.3">
      <c r="A11178" s="310">
        <v>3023507</v>
      </c>
      <c r="B11178" t="s">
        <v>24250</v>
      </c>
      <c r="C11178" t="s">
        <v>24251</v>
      </c>
      <c r="D11178" t="s">
        <v>377</v>
      </c>
      <c r="E11178">
        <v>611110</v>
      </c>
      <c r="F11178" t="s">
        <v>24196</v>
      </c>
      <c r="G11178" s="7">
        <v>-0.01</v>
      </c>
    </row>
    <row r="11179" spans="1:7" x14ac:dyDescent="0.3">
      <c r="A11179" s="310">
        <v>3023507</v>
      </c>
      <c r="B11179" t="s">
        <v>24250</v>
      </c>
      <c r="C11179" t="s">
        <v>24251</v>
      </c>
      <c r="D11179" t="s">
        <v>373</v>
      </c>
      <c r="E11179">
        <v>615130</v>
      </c>
      <c r="F11179" t="s">
        <v>24196</v>
      </c>
      <c r="G11179" s="7">
        <v>-14.73</v>
      </c>
    </row>
    <row r="11180" spans="1:7" x14ac:dyDescent="0.3">
      <c r="A11180" s="310">
        <v>3023507</v>
      </c>
      <c r="B11180" t="s">
        <v>24250</v>
      </c>
      <c r="C11180" t="s">
        <v>24251</v>
      </c>
      <c r="D11180" t="s">
        <v>377</v>
      </c>
      <c r="E11180">
        <v>611110</v>
      </c>
      <c r="F11180" t="s">
        <v>24196</v>
      </c>
      <c r="G11180" s="7">
        <v>-18.68</v>
      </c>
    </row>
    <row r="11181" spans="1:7" x14ac:dyDescent="0.3">
      <c r="A11181" s="310">
        <v>3023507</v>
      </c>
      <c r="B11181" t="s">
        <v>24250</v>
      </c>
      <c r="C11181" t="s">
        <v>24251</v>
      </c>
      <c r="D11181" t="s">
        <v>377</v>
      </c>
      <c r="E11181">
        <v>611110</v>
      </c>
      <c r="F11181" t="s">
        <v>24196</v>
      </c>
      <c r="G11181" s="7">
        <v>-20.68</v>
      </c>
    </row>
    <row r="11182" spans="1:7" x14ac:dyDescent="0.3">
      <c r="A11182" s="310">
        <v>3023507</v>
      </c>
      <c r="B11182" t="s">
        <v>24250</v>
      </c>
      <c r="C11182" t="s">
        <v>24251</v>
      </c>
      <c r="D11182" t="s">
        <v>375</v>
      </c>
      <c r="E11182">
        <v>617130</v>
      </c>
      <c r="F11182" t="s">
        <v>24196</v>
      </c>
      <c r="G11182" s="7">
        <v>345.83</v>
      </c>
    </row>
    <row r="11183" spans="1:7" x14ac:dyDescent="0.3">
      <c r="A11183" s="310">
        <v>3023507</v>
      </c>
      <c r="B11183" t="s">
        <v>24250</v>
      </c>
      <c r="C11183" t="s">
        <v>24251</v>
      </c>
      <c r="D11183" t="s">
        <v>377</v>
      </c>
      <c r="E11183">
        <v>611110</v>
      </c>
      <c r="F11183" t="s">
        <v>24196</v>
      </c>
      <c r="G11183" s="7">
        <v>-0.01</v>
      </c>
    </row>
    <row r="11184" spans="1:7" x14ac:dyDescent="0.3">
      <c r="A11184" s="310">
        <v>3023507</v>
      </c>
      <c r="B11184" t="s">
        <v>24250</v>
      </c>
      <c r="C11184" t="s">
        <v>24251</v>
      </c>
      <c r="D11184" t="s">
        <v>373</v>
      </c>
      <c r="E11184">
        <v>615130</v>
      </c>
      <c r="F11184" t="s">
        <v>24196</v>
      </c>
      <c r="G11184" s="7">
        <v>0.01</v>
      </c>
    </row>
    <row r="11185" spans="1:7" x14ac:dyDescent="0.3">
      <c r="A11185" s="310">
        <v>3023507</v>
      </c>
      <c r="B11185" t="s">
        <v>24250</v>
      </c>
      <c r="C11185" t="s">
        <v>24251</v>
      </c>
      <c r="D11185" t="s">
        <v>373</v>
      </c>
      <c r="E11185">
        <v>615130</v>
      </c>
      <c r="F11185" t="s">
        <v>24196</v>
      </c>
      <c r="G11185" s="7">
        <v>0.01</v>
      </c>
    </row>
    <row r="11186" spans="1:7" x14ac:dyDescent="0.3">
      <c r="A11186" s="310">
        <v>3023507</v>
      </c>
      <c r="B11186" t="s">
        <v>24250</v>
      </c>
      <c r="C11186" t="s">
        <v>24251</v>
      </c>
      <c r="D11186" t="s">
        <v>373</v>
      </c>
      <c r="E11186">
        <v>615130</v>
      </c>
      <c r="F11186" t="s">
        <v>24196</v>
      </c>
      <c r="G11186" s="7">
        <v>14.73</v>
      </c>
    </row>
    <row r="11187" spans="1:7" x14ac:dyDescent="0.3">
      <c r="A11187" s="310">
        <v>3023507</v>
      </c>
      <c r="B11187" t="s">
        <v>24250</v>
      </c>
      <c r="C11187" t="s">
        <v>24251</v>
      </c>
      <c r="D11187" t="s">
        <v>373</v>
      </c>
      <c r="E11187">
        <v>615130</v>
      </c>
      <c r="F11187" t="s">
        <v>24196</v>
      </c>
      <c r="G11187" s="7">
        <v>-15.55</v>
      </c>
    </row>
    <row r="11188" spans="1:7" x14ac:dyDescent="0.3">
      <c r="A11188" s="310">
        <v>3023507</v>
      </c>
      <c r="B11188" t="s">
        <v>24250</v>
      </c>
      <c r="C11188" t="s">
        <v>24251</v>
      </c>
      <c r="D11188" t="s">
        <v>377</v>
      </c>
      <c r="E11188">
        <v>611110</v>
      </c>
      <c r="F11188" t="s">
        <v>24196</v>
      </c>
      <c r="G11188" s="7">
        <v>-0.01</v>
      </c>
    </row>
    <row r="11189" spans="1:7" x14ac:dyDescent="0.3">
      <c r="A11189" s="310">
        <v>3023507</v>
      </c>
      <c r="B11189" t="s">
        <v>24250</v>
      </c>
      <c r="C11189" t="s">
        <v>24251</v>
      </c>
      <c r="D11189" t="s">
        <v>377</v>
      </c>
      <c r="E11189">
        <v>611110</v>
      </c>
      <c r="F11189" t="s">
        <v>24196</v>
      </c>
      <c r="G11189" s="7">
        <v>-20.68</v>
      </c>
    </row>
    <row r="11190" spans="1:7" x14ac:dyDescent="0.3">
      <c r="A11190" s="310">
        <v>3023507</v>
      </c>
      <c r="B11190" t="s">
        <v>24250</v>
      </c>
      <c r="C11190" t="s">
        <v>24251</v>
      </c>
      <c r="D11190" t="s">
        <v>373</v>
      </c>
      <c r="E11190">
        <v>615130</v>
      </c>
      <c r="F11190" t="s">
        <v>24196</v>
      </c>
      <c r="G11190" s="7">
        <v>15.55</v>
      </c>
    </row>
    <row r="11191" spans="1:7" x14ac:dyDescent="0.3">
      <c r="A11191" s="310">
        <v>3023507</v>
      </c>
      <c r="B11191" t="s">
        <v>24250</v>
      </c>
      <c r="C11191" t="s">
        <v>24251</v>
      </c>
      <c r="D11191" t="s">
        <v>377</v>
      </c>
      <c r="E11191">
        <v>611110</v>
      </c>
      <c r="F11191" t="s">
        <v>24196</v>
      </c>
      <c r="G11191" s="7">
        <v>0.01</v>
      </c>
    </row>
    <row r="11192" spans="1:7" x14ac:dyDescent="0.3">
      <c r="A11192" s="310">
        <v>3023507</v>
      </c>
      <c r="B11192" t="s">
        <v>24250</v>
      </c>
      <c r="C11192" t="s">
        <v>24251</v>
      </c>
      <c r="D11192" t="s">
        <v>373</v>
      </c>
      <c r="E11192">
        <v>615130</v>
      </c>
      <c r="F11192" t="s">
        <v>24196</v>
      </c>
      <c r="G11192" s="7">
        <v>15.55</v>
      </c>
    </row>
    <row r="11193" spans="1:7" x14ac:dyDescent="0.3">
      <c r="A11193" s="310">
        <v>3023507</v>
      </c>
      <c r="B11193" t="s">
        <v>24250</v>
      </c>
      <c r="C11193" t="s">
        <v>24251</v>
      </c>
      <c r="D11193" t="s">
        <v>373</v>
      </c>
      <c r="E11193">
        <v>615130</v>
      </c>
      <c r="F11193" t="s">
        <v>24196</v>
      </c>
      <c r="G11193" s="7">
        <v>14.73</v>
      </c>
    </row>
    <row r="11194" spans="1:7" x14ac:dyDescent="0.3">
      <c r="A11194" s="310">
        <v>3023507</v>
      </c>
      <c r="B11194" t="s">
        <v>24250</v>
      </c>
      <c r="C11194" t="s">
        <v>24251</v>
      </c>
      <c r="D11194" t="s">
        <v>377</v>
      </c>
      <c r="E11194">
        <v>611110</v>
      </c>
      <c r="F11194" t="s">
        <v>24196</v>
      </c>
      <c r="G11194" s="7">
        <v>-20.260000000000002</v>
      </c>
    </row>
    <row r="11195" spans="1:7" x14ac:dyDescent="0.3">
      <c r="A11195" s="310">
        <v>3023507</v>
      </c>
      <c r="B11195" t="s">
        <v>24250</v>
      </c>
      <c r="C11195" t="s">
        <v>24251</v>
      </c>
      <c r="D11195" t="s">
        <v>377</v>
      </c>
      <c r="E11195">
        <v>611110</v>
      </c>
      <c r="F11195" t="s">
        <v>24196</v>
      </c>
      <c r="G11195" s="7">
        <v>20.260000000000002</v>
      </c>
    </row>
    <row r="11196" spans="1:7" x14ac:dyDescent="0.3">
      <c r="A11196" s="310">
        <v>3023507</v>
      </c>
      <c r="B11196" t="s">
        <v>24250</v>
      </c>
      <c r="C11196" t="s">
        <v>24251</v>
      </c>
      <c r="D11196" t="s">
        <v>373</v>
      </c>
      <c r="E11196">
        <v>615130</v>
      </c>
      <c r="F11196" t="s">
        <v>24196</v>
      </c>
      <c r="G11196" s="7">
        <v>0.01</v>
      </c>
    </row>
    <row r="11197" spans="1:7" x14ac:dyDescent="0.3">
      <c r="A11197" s="310">
        <v>3023507</v>
      </c>
      <c r="B11197" t="s">
        <v>24250</v>
      </c>
      <c r="C11197" t="s">
        <v>24251</v>
      </c>
      <c r="D11197" t="s">
        <v>371</v>
      </c>
      <c r="E11197">
        <v>616100</v>
      </c>
      <c r="F11197" t="s">
        <v>24196</v>
      </c>
      <c r="G11197" s="7">
        <v>530.24</v>
      </c>
    </row>
    <row r="11198" spans="1:7" x14ac:dyDescent="0.3">
      <c r="A11198" s="310">
        <v>3023507</v>
      </c>
      <c r="B11198" t="s">
        <v>24250</v>
      </c>
      <c r="C11198" t="s">
        <v>24251</v>
      </c>
      <c r="D11198" t="s">
        <v>377</v>
      </c>
      <c r="E11198">
        <v>611110</v>
      </c>
      <c r="F11198" t="s">
        <v>24196</v>
      </c>
      <c r="G11198" s="7">
        <v>20.260000000000002</v>
      </c>
    </row>
    <row r="11199" spans="1:7" x14ac:dyDescent="0.3">
      <c r="A11199" s="310">
        <v>3023507</v>
      </c>
      <c r="B11199" t="s">
        <v>24250</v>
      </c>
      <c r="C11199" t="s">
        <v>24251</v>
      </c>
      <c r="D11199" t="s">
        <v>373</v>
      </c>
      <c r="E11199">
        <v>615130</v>
      </c>
      <c r="F11199" t="s">
        <v>24196</v>
      </c>
      <c r="G11199" s="7">
        <v>27.16</v>
      </c>
    </row>
    <row r="11200" spans="1:7" x14ac:dyDescent="0.3">
      <c r="A11200" s="310">
        <v>3023507</v>
      </c>
      <c r="B11200" t="s">
        <v>24250</v>
      </c>
      <c r="C11200" t="s">
        <v>24251</v>
      </c>
      <c r="D11200" t="s">
        <v>377</v>
      </c>
      <c r="E11200">
        <v>611110</v>
      </c>
      <c r="F11200" t="s">
        <v>24196</v>
      </c>
      <c r="G11200" s="7">
        <v>-20.260000000000002</v>
      </c>
    </row>
    <row r="11201" spans="1:7" x14ac:dyDescent="0.3">
      <c r="A11201" s="310">
        <v>3023507</v>
      </c>
      <c r="B11201" t="s">
        <v>24250</v>
      </c>
      <c r="C11201" t="s">
        <v>24251</v>
      </c>
      <c r="D11201" t="s">
        <v>377</v>
      </c>
      <c r="E11201">
        <v>611110</v>
      </c>
      <c r="F11201" t="s">
        <v>24196</v>
      </c>
      <c r="G11201" s="7">
        <v>-20.68</v>
      </c>
    </row>
    <row r="11202" spans="1:7" x14ac:dyDescent="0.3">
      <c r="A11202" s="310">
        <v>3023507</v>
      </c>
      <c r="B11202" t="s">
        <v>24250</v>
      </c>
      <c r="C11202" t="s">
        <v>24251</v>
      </c>
      <c r="D11202" t="s">
        <v>373</v>
      </c>
      <c r="E11202">
        <v>617150</v>
      </c>
      <c r="F11202" t="s">
        <v>24196</v>
      </c>
      <c r="G11202" s="7">
        <v>90.12</v>
      </c>
    </row>
    <row r="11203" spans="1:7" x14ac:dyDescent="0.3">
      <c r="A11203" s="310">
        <v>3023507</v>
      </c>
      <c r="B11203" t="s">
        <v>24250</v>
      </c>
      <c r="C11203" t="s">
        <v>24251</v>
      </c>
      <c r="D11203" t="s">
        <v>371</v>
      </c>
      <c r="E11203">
        <v>616100</v>
      </c>
      <c r="F11203" t="s">
        <v>24196</v>
      </c>
      <c r="G11203" s="7">
        <v>416.42</v>
      </c>
    </row>
    <row r="11204" spans="1:7" x14ac:dyDescent="0.3">
      <c r="A11204" s="310">
        <v>3023507</v>
      </c>
      <c r="B11204" t="s">
        <v>24250</v>
      </c>
      <c r="C11204" t="s">
        <v>24251</v>
      </c>
      <c r="D11204" t="s">
        <v>377</v>
      </c>
      <c r="E11204">
        <v>611110</v>
      </c>
      <c r="F11204" t="s">
        <v>24196</v>
      </c>
      <c r="G11204" s="7">
        <v>573.91</v>
      </c>
    </row>
    <row r="11205" spans="1:7" x14ac:dyDescent="0.3">
      <c r="A11205" s="310">
        <v>3023507</v>
      </c>
      <c r="B11205" t="s">
        <v>24250</v>
      </c>
      <c r="C11205" t="s">
        <v>24251</v>
      </c>
      <c r="D11205" t="s">
        <v>375</v>
      </c>
      <c r="E11205">
        <v>615140</v>
      </c>
      <c r="F11205" t="s">
        <v>24196</v>
      </c>
      <c r="G11205" s="7">
        <v>1652.65</v>
      </c>
    </row>
    <row r="11206" spans="1:7" x14ac:dyDescent="0.3">
      <c r="A11206" s="310">
        <v>3023507</v>
      </c>
      <c r="B11206" t="s">
        <v>24250</v>
      </c>
      <c r="C11206" t="s">
        <v>24251</v>
      </c>
      <c r="D11206" t="s">
        <v>373</v>
      </c>
      <c r="E11206">
        <v>615130</v>
      </c>
      <c r="F11206" t="s">
        <v>24196</v>
      </c>
      <c r="G11206" s="7">
        <v>-54.32</v>
      </c>
    </row>
    <row r="11207" spans="1:7" x14ac:dyDescent="0.3">
      <c r="A11207" s="310">
        <v>3023507</v>
      </c>
      <c r="B11207" t="s">
        <v>24250</v>
      </c>
      <c r="C11207" t="s">
        <v>24251</v>
      </c>
      <c r="D11207" t="s">
        <v>373</v>
      </c>
      <c r="E11207">
        <v>615130</v>
      </c>
      <c r="F11207" t="s">
        <v>24196</v>
      </c>
      <c r="G11207" s="7">
        <v>-14.73</v>
      </c>
    </row>
    <row r="11208" spans="1:7" x14ac:dyDescent="0.3">
      <c r="A11208" s="310">
        <v>3023507</v>
      </c>
      <c r="B11208" t="s">
        <v>24250</v>
      </c>
      <c r="C11208" t="s">
        <v>24251</v>
      </c>
      <c r="D11208" t="s">
        <v>373</v>
      </c>
      <c r="E11208">
        <v>615130</v>
      </c>
      <c r="F11208" t="s">
        <v>24196</v>
      </c>
      <c r="G11208" s="7">
        <v>-15.55</v>
      </c>
    </row>
    <row r="11209" spans="1:7" x14ac:dyDescent="0.3">
      <c r="A11209" s="310">
        <v>3023507</v>
      </c>
      <c r="B11209" t="s">
        <v>24250</v>
      </c>
      <c r="C11209" t="s">
        <v>24251</v>
      </c>
      <c r="D11209" t="s">
        <v>377</v>
      </c>
      <c r="E11209">
        <v>611110</v>
      </c>
      <c r="F11209" t="s">
        <v>24196</v>
      </c>
      <c r="G11209" s="7">
        <v>-0.01</v>
      </c>
    </row>
    <row r="11210" spans="1:7" x14ac:dyDescent="0.3">
      <c r="A11210" s="310">
        <v>3023507</v>
      </c>
      <c r="B11210" t="s">
        <v>24250</v>
      </c>
      <c r="C11210" t="s">
        <v>24251</v>
      </c>
      <c r="D11210" t="s">
        <v>377</v>
      </c>
      <c r="E11210">
        <v>611110</v>
      </c>
      <c r="F11210" t="s">
        <v>24196</v>
      </c>
      <c r="G11210" s="7">
        <v>-0.01</v>
      </c>
    </row>
    <row r="11211" spans="1:7" x14ac:dyDescent="0.3">
      <c r="A11211" s="310">
        <v>3023507</v>
      </c>
      <c r="B11211" t="s">
        <v>24250</v>
      </c>
      <c r="C11211" t="s">
        <v>24251</v>
      </c>
      <c r="D11211" t="s">
        <v>377</v>
      </c>
      <c r="E11211">
        <v>611110</v>
      </c>
      <c r="F11211" t="s">
        <v>24196</v>
      </c>
      <c r="G11211" s="7">
        <v>-20.68</v>
      </c>
    </row>
    <row r="11212" spans="1:7" x14ac:dyDescent="0.3">
      <c r="A11212" s="310">
        <v>3023507</v>
      </c>
      <c r="B11212" t="s">
        <v>24250</v>
      </c>
      <c r="C11212" t="s">
        <v>24251</v>
      </c>
      <c r="D11212" t="s">
        <v>373</v>
      </c>
      <c r="E11212">
        <v>615130</v>
      </c>
      <c r="F11212" t="s">
        <v>24196</v>
      </c>
      <c r="G11212" s="7">
        <v>-0.01</v>
      </c>
    </row>
    <row r="11213" spans="1:7" x14ac:dyDescent="0.3">
      <c r="A11213" s="310">
        <v>3023507</v>
      </c>
      <c r="B11213" t="s">
        <v>24250</v>
      </c>
      <c r="C11213" t="s">
        <v>24251</v>
      </c>
      <c r="D11213" t="s">
        <v>377</v>
      </c>
      <c r="E11213">
        <v>611110</v>
      </c>
      <c r="F11213" t="s">
        <v>24196</v>
      </c>
      <c r="G11213" s="7">
        <v>-18.68</v>
      </c>
    </row>
    <row r="11214" spans="1:7" x14ac:dyDescent="0.3">
      <c r="A11214" s="310">
        <v>3023507</v>
      </c>
      <c r="B11214" t="s">
        <v>24250</v>
      </c>
      <c r="C11214" t="s">
        <v>24251</v>
      </c>
      <c r="D11214" t="s">
        <v>373</v>
      </c>
      <c r="E11214">
        <v>615130</v>
      </c>
      <c r="F11214" t="s">
        <v>24196</v>
      </c>
      <c r="G11214" s="7">
        <v>-14.05</v>
      </c>
    </row>
    <row r="11215" spans="1:7" x14ac:dyDescent="0.3">
      <c r="A11215" s="310">
        <v>3023507</v>
      </c>
      <c r="B11215" t="s">
        <v>24250</v>
      </c>
      <c r="C11215" t="s">
        <v>24251</v>
      </c>
      <c r="D11215" t="s">
        <v>373</v>
      </c>
      <c r="E11215">
        <v>615130</v>
      </c>
      <c r="F11215" t="s">
        <v>24196</v>
      </c>
      <c r="G11215" s="7">
        <v>14.73</v>
      </c>
    </row>
    <row r="11216" spans="1:7" x14ac:dyDescent="0.3">
      <c r="A11216" s="310">
        <v>3023507</v>
      </c>
      <c r="B11216" t="s">
        <v>24250</v>
      </c>
      <c r="C11216" t="s">
        <v>24251</v>
      </c>
      <c r="D11216" t="s">
        <v>373</v>
      </c>
      <c r="E11216">
        <v>616160</v>
      </c>
      <c r="F11216" t="s">
        <v>24196</v>
      </c>
      <c r="G11216" s="7">
        <v>39.93</v>
      </c>
    </row>
    <row r="11217" spans="1:7" x14ac:dyDescent="0.3">
      <c r="A11217" s="310">
        <v>3023507</v>
      </c>
      <c r="B11217" t="s">
        <v>24250</v>
      </c>
      <c r="C11217" t="s">
        <v>24251</v>
      </c>
      <c r="D11217" t="s">
        <v>373</v>
      </c>
      <c r="E11217">
        <v>615130</v>
      </c>
      <c r="F11217" t="s">
        <v>24196</v>
      </c>
      <c r="G11217" s="7">
        <v>14.05</v>
      </c>
    </row>
    <row r="11218" spans="1:7" x14ac:dyDescent="0.3">
      <c r="A11218" s="310">
        <v>3023507</v>
      </c>
      <c r="B11218" t="s">
        <v>24250</v>
      </c>
      <c r="C11218" t="s">
        <v>24251</v>
      </c>
      <c r="D11218" t="s">
        <v>373</v>
      </c>
      <c r="E11218">
        <v>615130</v>
      </c>
      <c r="F11218" t="s">
        <v>24196</v>
      </c>
      <c r="G11218" s="7">
        <v>-0.01</v>
      </c>
    </row>
    <row r="11219" spans="1:7" x14ac:dyDescent="0.3">
      <c r="A11219" s="310">
        <v>3023507</v>
      </c>
      <c r="B11219" t="s">
        <v>24250</v>
      </c>
      <c r="C11219" t="s">
        <v>24251</v>
      </c>
      <c r="D11219" t="s">
        <v>373</v>
      </c>
      <c r="E11219">
        <v>615130</v>
      </c>
      <c r="F11219" t="s">
        <v>24196</v>
      </c>
      <c r="G11219" s="7">
        <v>27.16</v>
      </c>
    </row>
    <row r="11220" spans="1:7" x14ac:dyDescent="0.3">
      <c r="A11220" s="310">
        <v>3023507</v>
      </c>
      <c r="B11220" t="s">
        <v>24250</v>
      </c>
      <c r="C11220" t="s">
        <v>24251</v>
      </c>
      <c r="D11220" t="s">
        <v>377</v>
      </c>
      <c r="E11220">
        <v>611110</v>
      </c>
      <c r="F11220" t="s">
        <v>24196</v>
      </c>
      <c r="G11220" s="7">
        <v>20.68</v>
      </c>
    </row>
    <row r="11221" spans="1:7" x14ac:dyDescent="0.3">
      <c r="A11221" s="310">
        <v>3023507</v>
      </c>
      <c r="B11221" t="s">
        <v>24250</v>
      </c>
      <c r="C11221" t="s">
        <v>24251</v>
      </c>
      <c r="D11221" t="s">
        <v>377</v>
      </c>
      <c r="E11221">
        <v>611110</v>
      </c>
      <c r="F11221" t="s">
        <v>24196</v>
      </c>
      <c r="G11221" s="7">
        <v>-20.68</v>
      </c>
    </row>
    <row r="11222" spans="1:7" x14ac:dyDescent="0.3">
      <c r="A11222" s="310">
        <v>3023507</v>
      </c>
      <c r="B11222" t="s">
        <v>24250</v>
      </c>
      <c r="C11222" t="s">
        <v>24251</v>
      </c>
      <c r="D11222" t="s">
        <v>373</v>
      </c>
      <c r="E11222">
        <v>615130</v>
      </c>
      <c r="F11222" t="s">
        <v>24196</v>
      </c>
      <c r="G11222" s="7">
        <v>0.01</v>
      </c>
    </row>
    <row r="11223" spans="1:7" x14ac:dyDescent="0.3">
      <c r="A11223" s="310">
        <v>3023507</v>
      </c>
      <c r="B11223" t="s">
        <v>24250</v>
      </c>
      <c r="C11223" t="s">
        <v>24251</v>
      </c>
      <c r="D11223" t="s">
        <v>377</v>
      </c>
      <c r="E11223">
        <v>611110</v>
      </c>
      <c r="F11223" t="s">
        <v>24196</v>
      </c>
      <c r="G11223" s="7">
        <v>-20.260000000000002</v>
      </c>
    </row>
    <row r="11224" spans="1:7" x14ac:dyDescent="0.3">
      <c r="A11224" s="310">
        <v>3023507</v>
      </c>
      <c r="B11224" t="s">
        <v>24250</v>
      </c>
      <c r="C11224" t="s">
        <v>24251</v>
      </c>
      <c r="D11224" t="s">
        <v>377</v>
      </c>
      <c r="E11224">
        <v>611110</v>
      </c>
      <c r="F11224" t="s">
        <v>24196</v>
      </c>
      <c r="G11224" s="7">
        <v>-20.68</v>
      </c>
    </row>
    <row r="11225" spans="1:7" x14ac:dyDescent="0.3">
      <c r="A11225" s="310">
        <v>3023507</v>
      </c>
      <c r="B11225" t="s">
        <v>24250</v>
      </c>
      <c r="C11225" t="s">
        <v>24251</v>
      </c>
      <c r="D11225" t="s">
        <v>377</v>
      </c>
      <c r="E11225">
        <v>611110</v>
      </c>
      <c r="F11225" t="s">
        <v>24196</v>
      </c>
      <c r="G11225" s="7">
        <v>20.260000000000002</v>
      </c>
    </row>
    <row r="11226" spans="1:7" x14ac:dyDescent="0.3">
      <c r="A11226" s="310">
        <v>3023507</v>
      </c>
      <c r="B11226" t="s">
        <v>24250</v>
      </c>
      <c r="C11226" t="s">
        <v>24251</v>
      </c>
      <c r="D11226" t="s">
        <v>371</v>
      </c>
      <c r="E11226">
        <v>615100</v>
      </c>
      <c r="F11226" t="s">
        <v>24196</v>
      </c>
      <c r="G11226" s="7">
        <v>4499.5</v>
      </c>
    </row>
    <row r="11227" spans="1:7" x14ac:dyDescent="0.3">
      <c r="A11227" s="310">
        <v>3023507</v>
      </c>
      <c r="B11227" t="s">
        <v>24250</v>
      </c>
      <c r="C11227" t="s">
        <v>24251</v>
      </c>
      <c r="D11227" t="s">
        <v>373</v>
      </c>
      <c r="E11227">
        <v>615130</v>
      </c>
      <c r="F11227" t="s">
        <v>24196</v>
      </c>
      <c r="G11227" s="7">
        <v>-14.73</v>
      </c>
    </row>
    <row r="11228" spans="1:7" x14ac:dyDescent="0.3">
      <c r="A11228" s="310">
        <v>3023507</v>
      </c>
      <c r="B11228" t="s">
        <v>24250</v>
      </c>
      <c r="C11228" t="s">
        <v>24251</v>
      </c>
      <c r="D11228" t="s">
        <v>373</v>
      </c>
      <c r="E11228">
        <v>615130</v>
      </c>
      <c r="F11228" t="s">
        <v>24196</v>
      </c>
      <c r="G11228" s="7">
        <v>-0.01</v>
      </c>
    </row>
    <row r="11229" spans="1:7" x14ac:dyDescent="0.3">
      <c r="A11229" s="310">
        <v>3023507</v>
      </c>
      <c r="B11229" t="s">
        <v>24250</v>
      </c>
      <c r="C11229" t="s">
        <v>24251</v>
      </c>
      <c r="D11229" t="s">
        <v>373</v>
      </c>
      <c r="E11229">
        <v>615130</v>
      </c>
      <c r="F11229" t="s">
        <v>24196</v>
      </c>
      <c r="G11229" s="7">
        <v>-0.01</v>
      </c>
    </row>
    <row r="11230" spans="1:7" x14ac:dyDescent="0.3">
      <c r="A11230" s="310">
        <v>3023507</v>
      </c>
      <c r="B11230" t="s">
        <v>24250</v>
      </c>
      <c r="C11230" t="s">
        <v>24251</v>
      </c>
      <c r="D11230" t="s">
        <v>373</v>
      </c>
      <c r="E11230">
        <v>615130</v>
      </c>
      <c r="F11230" t="s">
        <v>24196</v>
      </c>
      <c r="G11230" s="7">
        <v>14.73</v>
      </c>
    </row>
    <row r="11231" spans="1:7" x14ac:dyDescent="0.3">
      <c r="A11231" s="310">
        <v>3023507</v>
      </c>
      <c r="B11231" t="s">
        <v>24250</v>
      </c>
      <c r="C11231" t="s">
        <v>24251</v>
      </c>
      <c r="D11231" t="s">
        <v>371</v>
      </c>
      <c r="E11231">
        <v>615100</v>
      </c>
      <c r="F11231" t="s">
        <v>24196</v>
      </c>
      <c r="G11231" s="7">
        <v>3599.6</v>
      </c>
    </row>
    <row r="11232" spans="1:7" x14ac:dyDescent="0.3">
      <c r="A11232" s="310">
        <v>3023507</v>
      </c>
      <c r="B11232" t="s">
        <v>24250</v>
      </c>
      <c r="C11232" t="s">
        <v>24251</v>
      </c>
      <c r="D11232" t="s">
        <v>373</v>
      </c>
      <c r="E11232">
        <v>615130</v>
      </c>
      <c r="F11232" t="s">
        <v>24196</v>
      </c>
      <c r="G11232" s="7">
        <v>-14.73</v>
      </c>
    </row>
    <row r="11233" spans="1:7" x14ac:dyDescent="0.3">
      <c r="A11233" s="310">
        <v>3023507</v>
      </c>
      <c r="B11233" t="s">
        <v>24250</v>
      </c>
      <c r="C11233" t="s">
        <v>24251</v>
      </c>
      <c r="D11233" t="s">
        <v>377</v>
      </c>
      <c r="E11233">
        <v>611110</v>
      </c>
      <c r="F11233" t="s">
        <v>24196</v>
      </c>
      <c r="G11233" s="7">
        <v>20.68</v>
      </c>
    </row>
    <row r="11234" spans="1:7" x14ac:dyDescent="0.3">
      <c r="A11234" s="310">
        <v>3023507</v>
      </c>
      <c r="B11234" t="s">
        <v>24250</v>
      </c>
      <c r="C11234" t="s">
        <v>24251</v>
      </c>
      <c r="D11234" t="s">
        <v>373</v>
      </c>
      <c r="E11234">
        <v>615130</v>
      </c>
      <c r="F11234" t="s">
        <v>24196</v>
      </c>
      <c r="G11234" s="7">
        <v>-0.01</v>
      </c>
    </row>
    <row r="11235" spans="1:7" x14ac:dyDescent="0.3">
      <c r="A11235" s="310">
        <v>3023507</v>
      </c>
      <c r="B11235" t="s">
        <v>24250</v>
      </c>
      <c r="C11235" t="s">
        <v>24251</v>
      </c>
      <c r="D11235" t="s">
        <v>377</v>
      </c>
      <c r="E11235">
        <v>611110</v>
      </c>
      <c r="F11235" t="s">
        <v>24196</v>
      </c>
      <c r="G11235" s="7">
        <v>18.68</v>
      </c>
    </row>
    <row r="11236" spans="1:7" x14ac:dyDescent="0.3">
      <c r="A11236" s="310">
        <v>3023507</v>
      </c>
      <c r="B11236" t="s">
        <v>24250</v>
      </c>
      <c r="C11236" t="s">
        <v>24251</v>
      </c>
      <c r="D11236" t="s">
        <v>377</v>
      </c>
      <c r="E11236">
        <v>611110</v>
      </c>
      <c r="F11236" t="s">
        <v>24196</v>
      </c>
      <c r="G11236" s="7">
        <v>-0.01</v>
      </c>
    </row>
    <row r="11237" spans="1:7" x14ac:dyDescent="0.3">
      <c r="A11237" s="310">
        <v>3023507</v>
      </c>
      <c r="B11237" t="s">
        <v>24250</v>
      </c>
      <c r="C11237" t="s">
        <v>24251</v>
      </c>
      <c r="D11237" t="s">
        <v>377</v>
      </c>
      <c r="E11237">
        <v>611110</v>
      </c>
      <c r="F11237" t="s">
        <v>24196</v>
      </c>
      <c r="G11237" s="7">
        <v>0.01</v>
      </c>
    </row>
    <row r="11238" spans="1:7" x14ac:dyDescent="0.3">
      <c r="A11238" s="310">
        <v>3023507</v>
      </c>
      <c r="B11238" t="s">
        <v>24250</v>
      </c>
      <c r="C11238" t="s">
        <v>24251</v>
      </c>
      <c r="D11238" t="s">
        <v>373</v>
      </c>
      <c r="E11238">
        <v>615130</v>
      </c>
      <c r="F11238" t="s">
        <v>24196</v>
      </c>
      <c r="G11238" s="7">
        <v>-0.01</v>
      </c>
    </row>
    <row r="11239" spans="1:7" x14ac:dyDescent="0.3">
      <c r="A11239" s="310">
        <v>3023507</v>
      </c>
      <c r="B11239" t="s">
        <v>24250</v>
      </c>
      <c r="C11239" t="s">
        <v>24251</v>
      </c>
      <c r="D11239" t="s">
        <v>373</v>
      </c>
      <c r="E11239">
        <v>615130</v>
      </c>
      <c r="F11239" t="s">
        <v>24196</v>
      </c>
      <c r="G11239" s="7">
        <v>-0.01</v>
      </c>
    </row>
    <row r="11240" spans="1:7" x14ac:dyDescent="0.3">
      <c r="A11240" s="310">
        <v>3023507</v>
      </c>
      <c r="B11240" t="s">
        <v>24250</v>
      </c>
      <c r="C11240" t="s">
        <v>24251</v>
      </c>
      <c r="D11240" t="s">
        <v>373</v>
      </c>
      <c r="E11240">
        <v>615130</v>
      </c>
      <c r="F11240" t="s">
        <v>24196</v>
      </c>
      <c r="G11240" s="7">
        <v>-14.73</v>
      </c>
    </row>
    <row r="11241" spans="1:7" x14ac:dyDescent="0.3">
      <c r="A11241" s="310">
        <v>3023507</v>
      </c>
      <c r="B11241" t="s">
        <v>24250</v>
      </c>
      <c r="C11241" t="s">
        <v>24251</v>
      </c>
      <c r="D11241" t="s">
        <v>377</v>
      </c>
      <c r="E11241">
        <v>611110</v>
      </c>
      <c r="F11241" t="s">
        <v>24196</v>
      </c>
      <c r="G11241" s="7">
        <v>20.260000000000002</v>
      </c>
    </row>
    <row r="11242" spans="1:7" x14ac:dyDescent="0.3">
      <c r="A11242" s="310">
        <v>3023507</v>
      </c>
      <c r="B11242" t="s">
        <v>24250</v>
      </c>
      <c r="C11242" t="s">
        <v>24251</v>
      </c>
      <c r="D11242" t="s">
        <v>377</v>
      </c>
      <c r="E11242">
        <v>611110</v>
      </c>
      <c r="F11242" t="s">
        <v>24196</v>
      </c>
      <c r="G11242" s="7">
        <v>-0.01</v>
      </c>
    </row>
    <row r="11243" spans="1:7" x14ac:dyDescent="0.3">
      <c r="A11243" s="310">
        <v>3023507</v>
      </c>
      <c r="B11243" t="s">
        <v>24250</v>
      </c>
      <c r="C11243" t="s">
        <v>24251</v>
      </c>
      <c r="D11243" t="s">
        <v>377</v>
      </c>
      <c r="E11243">
        <v>611110</v>
      </c>
      <c r="F11243" t="s">
        <v>24196</v>
      </c>
      <c r="G11243" s="7">
        <v>-20.260000000000002</v>
      </c>
    </row>
    <row r="11244" spans="1:7" x14ac:dyDescent="0.3">
      <c r="A11244" s="310">
        <v>3023507</v>
      </c>
      <c r="B11244" t="s">
        <v>24250</v>
      </c>
      <c r="C11244" t="s">
        <v>24251</v>
      </c>
      <c r="D11244" t="s">
        <v>373</v>
      </c>
      <c r="E11244">
        <v>615130</v>
      </c>
      <c r="F11244" t="s">
        <v>24196</v>
      </c>
      <c r="G11244" s="7">
        <v>0.01</v>
      </c>
    </row>
    <row r="11245" spans="1:7" x14ac:dyDescent="0.3">
      <c r="A11245" s="310">
        <v>3023507</v>
      </c>
      <c r="B11245" t="s">
        <v>24250</v>
      </c>
      <c r="C11245" t="s">
        <v>24251</v>
      </c>
      <c r="D11245" t="s">
        <v>371</v>
      </c>
      <c r="E11245">
        <v>615100</v>
      </c>
      <c r="F11245" t="s">
        <v>24196</v>
      </c>
      <c r="G11245" s="7">
        <v>486.25</v>
      </c>
    </row>
    <row r="11246" spans="1:7" x14ac:dyDescent="0.3">
      <c r="A11246" s="310">
        <v>3023507</v>
      </c>
      <c r="B11246" t="s">
        <v>24250</v>
      </c>
      <c r="C11246" t="s">
        <v>24251</v>
      </c>
      <c r="D11246" t="s">
        <v>373</v>
      </c>
      <c r="E11246">
        <v>615130</v>
      </c>
      <c r="F11246" t="s">
        <v>24196</v>
      </c>
      <c r="G11246" s="7">
        <v>0.01</v>
      </c>
    </row>
    <row r="11247" spans="1:7" x14ac:dyDescent="0.3">
      <c r="A11247" s="310">
        <v>3023507</v>
      </c>
      <c r="B11247" t="s">
        <v>24250</v>
      </c>
      <c r="C11247" t="s">
        <v>24251</v>
      </c>
      <c r="D11247" t="s">
        <v>377</v>
      </c>
      <c r="E11247">
        <v>611110</v>
      </c>
      <c r="F11247" t="s">
        <v>24196</v>
      </c>
      <c r="G11247" s="7">
        <v>-20.68</v>
      </c>
    </row>
    <row r="11248" spans="1:7" x14ac:dyDescent="0.3">
      <c r="A11248" s="310">
        <v>3023507</v>
      </c>
      <c r="B11248" t="s">
        <v>24250</v>
      </c>
      <c r="C11248" t="s">
        <v>24251</v>
      </c>
      <c r="D11248" t="s">
        <v>377</v>
      </c>
      <c r="E11248">
        <v>611110</v>
      </c>
      <c r="F11248" t="s">
        <v>24196</v>
      </c>
      <c r="G11248" s="7">
        <v>0.01</v>
      </c>
    </row>
    <row r="11249" spans="1:7" x14ac:dyDescent="0.3">
      <c r="A11249" s="310">
        <v>3023507</v>
      </c>
      <c r="B11249" t="s">
        <v>24250</v>
      </c>
      <c r="C11249" t="s">
        <v>24251</v>
      </c>
      <c r="D11249" t="s">
        <v>373</v>
      </c>
      <c r="E11249">
        <v>615130</v>
      </c>
      <c r="F11249" t="s">
        <v>24196</v>
      </c>
      <c r="G11249" s="7">
        <v>15.55</v>
      </c>
    </row>
    <row r="11250" spans="1:7" x14ac:dyDescent="0.3">
      <c r="A11250" s="310">
        <v>3023507</v>
      </c>
      <c r="B11250" t="s">
        <v>24250</v>
      </c>
      <c r="C11250" t="s">
        <v>24251</v>
      </c>
      <c r="D11250" t="s">
        <v>371</v>
      </c>
      <c r="E11250">
        <v>615100</v>
      </c>
      <c r="F11250" t="s">
        <v>24196</v>
      </c>
      <c r="G11250" s="7">
        <v>282.58</v>
      </c>
    </row>
    <row r="11251" spans="1:7" x14ac:dyDescent="0.3">
      <c r="A11251" s="310">
        <v>3023507</v>
      </c>
      <c r="B11251" t="s">
        <v>24250</v>
      </c>
      <c r="C11251" t="s">
        <v>24251</v>
      </c>
      <c r="D11251" t="s">
        <v>371</v>
      </c>
      <c r="E11251">
        <v>616100</v>
      </c>
      <c r="F11251" t="s">
        <v>24196</v>
      </c>
      <c r="G11251" s="7">
        <v>865.44</v>
      </c>
    </row>
    <row r="11252" spans="1:7" x14ac:dyDescent="0.3">
      <c r="A11252" s="310">
        <v>3023507</v>
      </c>
      <c r="B11252" t="s">
        <v>24250</v>
      </c>
      <c r="C11252" t="s">
        <v>24251</v>
      </c>
      <c r="D11252" t="s">
        <v>373</v>
      </c>
      <c r="E11252">
        <v>615130</v>
      </c>
      <c r="F11252" t="s">
        <v>24196</v>
      </c>
      <c r="G11252" s="7">
        <v>14.73</v>
      </c>
    </row>
    <row r="11253" spans="1:7" x14ac:dyDescent="0.3">
      <c r="A11253" s="310">
        <v>3023507</v>
      </c>
      <c r="B11253" t="s">
        <v>24250</v>
      </c>
      <c r="C11253" t="s">
        <v>24251</v>
      </c>
      <c r="D11253" t="s">
        <v>373</v>
      </c>
      <c r="E11253">
        <v>615130</v>
      </c>
      <c r="F11253" t="s">
        <v>24196</v>
      </c>
      <c r="G11253" s="7">
        <v>-15.55</v>
      </c>
    </row>
    <row r="11254" spans="1:7" x14ac:dyDescent="0.3">
      <c r="A11254" s="310">
        <v>3023507</v>
      </c>
      <c r="B11254" t="s">
        <v>24250</v>
      </c>
      <c r="C11254" t="s">
        <v>24251</v>
      </c>
      <c r="D11254" t="s">
        <v>373</v>
      </c>
      <c r="E11254">
        <v>615130</v>
      </c>
      <c r="F11254" t="s">
        <v>24196</v>
      </c>
      <c r="G11254" s="7">
        <v>-15.55</v>
      </c>
    </row>
    <row r="11255" spans="1:7" x14ac:dyDescent="0.3">
      <c r="A11255" s="310">
        <v>3023507</v>
      </c>
      <c r="B11255" t="s">
        <v>24250</v>
      </c>
      <c r="C11255" t="s">
        <v>24251</v>
      </c>
      <c r="D11255" t="s">
        <v>377</v>
      </c>
      <c r="E11255">
        <v>611110</v>
      </c>
      <c r="F11255" t="s">
        <v>24196</v>
      </c>
      <c r="G11255" s="7">
        <v>0.01</v>
      </c>
    </row>
    <row r="11256" spans="1:7" x14ac:dyDescent="0.3">
      <c r="A11256" s="310">
        <v>3023507</v>
      </c>
      <c r="B11256" t="s">
        <v>24250</v>
      </c>
      <c r="C11256" t="s">
        <v>24251</v>
      </c>
      <c r="D11256" t="s">
        <v>377</v>
      </c>
      <c r="E11256">
        <v>611110</v>
      </c>
      <c r="F11256" t="s">
        <v>24196</v>
      </c>
      <c r="G11256" s="7">
        <v>-0.01</v>
      </c>
    </row>
    <row r="11257" spans="1:7" x14ac:dyDescent="0.3">
      <c r="A11257" s="310">
        <v>3023507</v>
      </c>
      <c r="B11257" t="s">
        <v>24250</v>
      </c>
      <c r="C11257" t="s">
        <v>24251</v>
      </c>
      <c r="D11257" t="s">
        <v>373</v>
      </c>
      <c r="E11257">
        <v>617150</v>
      </c>
      <c r="F11257" t="s">
        <v>24196</v>
      </c>
      <c r="G11257" s="7">
        <v>183.92</v>
      </c>
    </row>
    <row r="11258" spans="1:7" x14ac:dyDescent="0.3">
      <c r="A11258" s="310">
        <v>3023507</v>
      </c>
      <c r="B11258" t="s">
        <v>24250</v>
      </c>
      <c r="C11258" t="s">
        <v>24251</v>
      </c>
      <c r="D11258" t="s">
        <v>377</v>
      </c>
      <c r="E11258">
        <v>611110</v>
      </c>
      <c r="F11258" t="s">
        <v>24196</v>
      </c>
      <c r="G11258" s="7">
        <v>-20.260000000000002</v>
      </c>
    </row>
    <row r="11259" spans="1:7" x14ac:dyDescent="0.3">
      <c r="A11259" s="310">
        <v>3023507</v>
      </c>
      <c r="B11259" t="s">
        <v>24250</v>
      </c>
      <c r="C11259" t="s">
        <v>24251</v>
      </c>
      <c r="D11259" t="s">
        <v>377</v>
      </c>
      <c r="E11259">
        <v>611110</v>
      </c>
      <c r="F11259" t="s">
        <v>24196</v>
      </c>
      <c r="G11259" s="7">
        <v>0.01</v>
      </c>
    </row>
    <row r="11260" spans="1:7" x14ac:dyDescent="0.3">
      <c r="A11260" s="310">
        <v>3023507</v>
      </c>
      <c r="B11260" t="s">
        <v>24250</v>
      </c>
      <c r="C11260" t="s">
        <v>24251</v>
      </c>
      <c r="D11260" t="s">
        <v>373</v>
      </c>
      <c r="E11260">
        <v>615130</v>
      </c>
      <c r="F11260" t="s">
        <v>24196</v>
      </c>
      <c r="G11260" s="7">
        <v>-54.32</v>
      </c>
    </row>
    <row r="11261" spans="1:7" x14ac:dyDescent="0.3">
      <c r="A11261" s="310">
        <v>3023507</v>
      </c>
      <c r="B11261" t="s">
        <v>24250</v>
      </c>
      <c r="C11261" t="s">
        <v>24251</v>
      </c>
      <c r="D11261" t="s">
        <v>377</v>
      </c>
      <c r="E11261">
        <v>611110</v>
      </c>
      <c r="F11261" t="s">
        <v>24196</v>
      </c>
      <c r="G11261" s="7">
        <v>-0.01</v>
      </c>
    </row>
    <row r="11262" spans="1:7" x14ac:dyDescent="0.3">
      <c r="A11262" s="310">
        <v>3023507</v>
      </c>
      <c r="B11262" t="s">
        <v>24250</v>
      </c>
      <c r="C11262" t="s">
        <v>24251</v>
      </c>
      <c r="D11262" t="s">
        <v>373</v>
      </c>
      <c r="E11262">
        <v>615130</v>
      </c>
      <c r="F11262" t="s">
        <v>24196</v>
      </c>
      <c r="G11262" s="7">
        <v>-54.32</v>
      </c>
    </row>
    <row r="11263" spans="1:7" x14ac:dyDescent="0.3">
      <c r="A11263" s="310">
        <v>3023507</v>
      </c>
      <c r="B11263" t="s">
        <v>24250</v>
      </c>
      <c r="C11263" t="s">
        <v>24251</v>
      </c>
      <c r="D11263" t="s">
        <v>377</v>
      </c>
      <c r="E11263">
        <v>611110</v>
      </c>
      <c r="F11263" t="s">
        <v>24196</v>
      </c>
      <c r="G11263" s="7">
        <v>-0.01</v>
      </c>
    </row>
    <row r="11264" spans="1:7" x14ac:dyDescent="0.3">
      <c r="A11264" s="310">
        <v>3023507</v>
      </c>
      <c r="B11264" t="s">
        <v>24250</v>
      </c>
      <c r="C11264" t="s">
        <v>24251</v>
      </c>
      <c r="D11264" t="s">
        <v>377</v>
      </c>
      <c r="E11264">
        <v>611110</v>
      </c>
      <c r="F11264" t="s">
        <v>24196</v>
      </c>
      <c r="G11264" s="7">
        <v>-20.68</v>
      </c>
    </row>
    <row r="11265" spans="1:7" x14ac:dyDescent="0.3">
      <c r="A11265" s="310">
        <v>3022054</v>
      </c>
      <c r="B11265" t="s">
        <v>24252</v>
      </c>
      <c r="C11265" t="s">
        <v>79</v>
      </c>
      <c r="D11265" t="s">
        <v>377</v>
      </c>
      <c r="E11265">
        <v>611110</v>
      </c>
      <c r="F11265" t="s">
        <v>24196</v>
      </c>
      <c r="G11265" s="7">
        <v>368.13</v>
      </c>
    </row>
    <row r="11266" spans="1:7" x14ac:dyDescent="0.3">
      <c r="A11266" s="310">
        <v>3022054</v>
      </c>
      <c r="B11266" t="s">
        <v>24252</v>
      </c>
      <c r="C11266" t="s">
        <v>79</v>
      </c>
      <c r="D11266" t="s">
        <v>371</v>
      </c>
      <c r="E11266">
        <v>616100</v>
      </c>
      <c r="F11266" t="s">
        <v>24196</v>
      </c>
      <c r="G11266" s="7">
        <v>565.07000000000005</v>
      </c>
    </row>
    <row r="11267" spans="1:7" x14ac:dyDescent="0.3">
      <c r="A11267" s="310">
        <v>3022054</v>
      </c>
      <c r="B11267" t="s">
        <v>24252</v>
      </c>
      <c r="C11267" t="s">
        <v>79</v>
      </c>
      <c r="D11267" t="s">
        <v>377</v>
      </c>
      <c r="E11267">
        <v>611110</v>
      </c>
      <c r="F11267" t="s">
        <v>24196</v>
      </c>
      <c r="G11267" s="7">
        <v>354.48</v>
      </c>
    </row>
    <row r="11268" spans="1:7" x14ac:dyDescent="0.3">
      <c r="A11268" s="310">
        <v>3022054</v>
      </c>
      <c r="B11268" t="s">
        <v>24252</v>
      </c>
      <c r="C11268" t="s">
        <v>79</v>
      </c>
      <c r="D11268" t="s">
        <v>371</v>
      </c>
      <c r="E11268">
        <v>615100</v>
      </c>
      <c r="F11268" t="s">
        <v>24196</v>
      </c>
      <c r="G11268" s="7">
        <v>2654.33</v>
      </c>
    </row>
    <row r="11269" spans="1:7" x14ac:dyDescent="0.3">
      <c r="A11269" s="310">
        <v>3022054</v>
      </c>
      <c r="B11269" t="s">
        <v>24252</v>
      </c>
      <c r="C11269" t="s">
        <v>79</v>
      </c>
      <c r="D11269" t="s">
        <v>371</v>
      </c>
      <c r="E11269">
        <v>616100</v>
      </c>
      <c r="F11269" t="s">
        <v>24196</v>
      </c>
      <c r="G11269" s="7">
        <v>354.27</v>
      </c>
    </row>
    <row r="11270" spans="1:7" x14ac:dyDescent="0.3">
      <c r="A11270" s="310">
        <v>3022054</v>
      </c>
      <c r="B11270" t="s">
        <v>24252</v>
      </c>
      <c r="C11270" t="s">
        <v>79</v>
      </c>
      <c r="D11270" t="s">
        <v>373</v>
      </c>
      <c r="E11270">
        <v>615130</v>
      </c>
      <c r="F11270" t="s">
        <v>24196</v>
      </c>
      <c r="G11270" s="7">
        <v>-0.01</v>
      </c>
    </row>
    <row r="11271" spans="1:7" x14ac:dyDescent="0.3">
      <c r="A11271" s="310">
        <v>3022054</v>
      </c>
      <c r="B11271" t="s">
        <v>24252</v>
      </c>
      <c r="C11271" t="s">
        <v>79</v>
      </c>
      <c r="D11271" t="s">
        <v>373</v>
      </c>
      <c r="E11271">
        <v>617150</v>
      </c>
      <c r="F11271" t="s">
        <v>24196</v>
      </c>
      <c r="G11271" s="7">
        <v>406.08</v>
      </c>
    </row>
    <row r="11272" spans="1:7" x14ac:dyDescent="0.3">
      <c r="A11272" s="310">
        <v>3022054</v>
      </c>
      <c r="B11272" t="s">
        <v>24252</v>
      </c>
      <c r="C11272" t="s">
        <v>79</v>
      </c>
      <c r="D11272" t="s">
        <v>373</v>
      </c>
      <c r="E11272">
        <v>616160</v>
      </c>
      <c r="F11272" t="s">
        <v>24196</v>
      </c>
      <c r="G11272" s="7">
        <v>119.88</v>
      </c>
    </row>
    <row r="11273" spans="1:7" x14ac:dyDescent="0.3">
      <c r="A11273" s="310">
        <v>3022054</v>
      </c>
      <c r="B11273" t="s">
        <v>24252</v>
      </c>
      <c r="C11273" t="s">
        <v>79</v>
      </c>
      <c r="D11273" t="s">
        <v>377</v>
      </c>
      <c r="E11273">
        <v>611110</v>
      </c>
      <c r="F11273" t="s">
        <v>24196</v>
      </c>
      <c r="G11273" s="7">
        <v>118.21</v>
      </c>
    </row>
    <row r="11274" spans="1:7" x14ac:dyDescent="0.3">
      <c r="A11274" s="310">
        <v>3022054</v>
      </c>
      <c r="B11274" t="s">
        <v>24252</v>
      </c>
      <c r="C11274" t="s">
        <v>79</v>
      </c>
      <c r="D11274" t="s">
        <v>373</v>
      </c>
      <c r="E11274">
        <v>616160</v>
      </c>
      <c r="F11274" t="s">
        <v>24196</v>
      </c>
      <c r="G11274" s="7">
        <v>278.79000000000002</v>
      </c>
    </row>
    <row r="11275" spans="1:7" x14ac:dyDescent="0.3">
      <c r="A11275" s="310">
        <v>3022054</v>
      </c>
      <c r="B11275" t="s">
        <v>24252</v>
      </c>
      <c r="C11275" t="s">
        <v>79</v>
      </c>
      <c r="D11275" t="s">
        <v>377</v>
      </c>
      <c r="E11275">
        <v>611120</v>
      </c>
      <c r="F11275" t="s">
        <v>24196</v>
      </c>
      <c r="G11275" s="7">
        <v>60.81</v>
      </c>
    </row>
    <row r="11276" spans="1:7" x14ac:dyDescent="0.3">
      <c r="A11276" s="310">
        <v>3022054</v>
      </c>
      <c r="B11276" t="s">
        <v>24252</v>
      </c>
      <c r="C11276" t="s">
        <v>79</v>
      </c>
      <c r="D11276" t="s">
        <v>371</v>
      </c>
      <c r="E11276">
        <v>617100</v>
      </c>
      <c r="F11276" t="s">
        <v>24196</v>
      </c>
      <c r="G11276" s="7">
        <v>1116.43</v>
      </c>
    </row>
    <row r="11277" spans="1:7" x14ac:dyDescent="0.3">
      <c r="A11277" s="310">
        <v>3022054</v>
      </c>
      <c r="B11277" t="s">
        <v>24252</v>
      </c>
      <c r="C11277" t="s">
        <v>79</v>
      </c>
      <c r="D11277" t="s">
        <v>374</v>
      </c>
      <c r="E11277">
        <v>615120</v>
      </c>
      <c r="F11277" t="s">
        <v>24196</v>
      </c>
      <c r="G11277" s="7">
        <v>12.96</v>
      </c>
    </row>
    <row r="11278" spans="1:7" x14ac:dyDescent="0.3">
      <c r="A11278" s="310">
        <v>3022054</v>
      </c>
      <c r="B11278" t="s">
        <v>24252</v>
      </c>
      <c r="C11278" t="s">
        <v>79</v>
      </c>
      <c r="D11278" t="s">
        <v>377</v>
      </c>
      <c r="E11278">
        <v>611110</v>
      </c>
      <c r="F11278" t="s">
        <v>24196</v>
      </c>
      <c r="G11278" s="7">
        <v>12.27</v>
      </c>
    </row>
    <row r="11279" spans="1:7" x14ac:dyDescent="0.3">
      <c r="A11279" s="310">
        <v>3022054</v>
      </c>
      <c r="B11279" t="s">
        <v>24252</v>
      </c>
      <c r="C11279" t="s">
        <v>79</v>
      </c>
      <c r="D11279" t="s">
        <v>373</v>
      </c>
      <c r="E11279">
        <v>615130</v>
      </c>
      <c r="F11279" t="s">
        <v>24196</v>
      </c>
      <c r="G11279" s="7">
        <v>132.19999999999999</v>
      </c>
    </row>
    <row r="11280" spans="1:7" x14ac:dyDescent="0.3">
      <c r="A11280" s="310">
        <v>3022054</v>
      </c>
      <c r="B11280" t="s">
        <v>24252</v>
      </c>
      <c r="C11280" t="s">
        <v>79</v>
      </c>
      <c r="D11280" t="s">
        <v>377</v>
      </c>
      <c r="E11280">
        <v>611110</v>
      </c>
      <c r="F11280" t="s">
        <v>24196</v>
      </c>
      <c r="G11280" s="7">
        <v>269.70999999999998</v>
      </c>
    </row>
    <row r="11281" spans="1:7" x14ac:dyDescent="0.3">
      <c r="A11281" s="310">
        <v>3022054</v>
      </c>
      <c r="B11281" t="s">
        <v>24252</v>
      </c>
      <c r="C11281" t="s">
        <v>79</v>
      </c>
      <c r="D11281" t="s">
        <v>373</v>
      </c>
      <c r="E11281">
        <v>615130</v>
      </c>
      <c r="F11281" t="s">
        <v>24196</v>
      </c>
      <c r="G11281" s="7">
        <v>257.63</v>
      </c>
    </row>
    <row r="11282" spans="1:7" x14ac:dyDescent="0.3">
      <c r="A11282" s="310">
        <v>3022054</v>
      </c>
      <c r="B11282" t="s">
        <v>24252</v>
      </c>
      <c r="C11282" t="s">
        <v>79</v>
      </c>
      <c r="D11282" t="s">
        <v>377</v>
      </c>
      <c r="E11282">
        <v>611130</v>
      </c>
      <c r="F11282" t="s">
        <v>24196</v>
      </c>
      <c r="G11282" s="7">
        <v>75.3</v>
      </c>
    </row>
    <row r="11283" spans="1:7" x14ac:dyDescent="0.3">
      <c r="A11283" s="310">
        <v>3022054</v>
      </c>
      <c r="B11283" t="s">
        <v>24252</v>
      </c>
      <c r="C11283" t="s">
        <v>79</v>
      </c>
      <c r="D11283" t="s">
        <v>377</v>
      </c>
      <c r="E11283">
        <v>611110</v>
      </c>
      <c r="F11283" t="s">
        <v>24196</v>
      </c>
      <c r="G11283" s="7">
        <v>1.85</v>
      </c>
    </row>
    <row r="11284" spans="1:7" x14ac:dyDescent="0.3">
      <c r="A11284" s="310">
        <v>3022054</v>
      </c>
      <c r="B11284" t="s">
        <v>24252</v>
      </c>
      <c r="C11284" t="s">
        <v>79</v>
      </c>
      <c r="D11284" t="s">
        <v>373</v>
      </c>
      <c r="E11284">
        <v>616160</v>
      </c>
      <c r="F11284" t="s">
        <v>24196</v>
      </c>
      <c r="G11284" s="7">
        <v>119.5</v>
      </c>
    </row>
    <row r="11285" spans="1:7" x14ac:dyDescent="0.3">
      <c r="A11285" s="310">
        <v>3022054</v>
      </c>
      <c r="B11285" t="s">
        <v>24252</v>
      </c>
      <c r="C11285" t="s">
        <v>79</v>
      </c>
      <c r="D11285" t="s">
        <v>371</v>
      </c>
      <c r="E11285">
        <v>615100</v>
      </c>
      <c r="F11285" t="s">
        <v>24196</v>
      </c>
      <c r="G11285" s="7">
        <v>2699.7</v>
      </c>
    </row>
    <row r="11286" spans="1:7" x14ac:dyDescent="0.3">
      <c r="A11286" s="310">
        <v>3022054</v>
      </c>
      <c r="B11286" t="s">
        <v>24252</v>
      </c>
      <c r="C11286" t="s">
        <v>79</v>
      </c>
      <c r="D11286" t="s">
        <v>377</v>
      </c>
      <c r="E11286">
        <v>611110</v>
      </c>
      <c r="F11286" t="s">
        <v>24196</v>
      </c>
      <c r="G11286" s="7">
        <v>368.13</v>
      </c>
    </row>
    <row r="11287" spans="1:7" x14ac:dyDescent="0.3">
      <c r="A11287" s="310">
        <v>3022054</v>
      </c>
      <c r="B11287" t="s">
        <v>24252</v>
      </c>
      <c r="C11287" t="s">
        <v>79</v>
      </c>
      <c r="D11287" t="s">
        <v>371</v>
      </c>
      <c r="E11287">
        <v>615100</v>
      </c>
      <c r="F11287" t="s">
        <v>24196</v>
      </c>
      <c r="G11287" s="7">
        <v>293.13</v>
      </c>
    </row>
    <row r="11288" spans="1:7" x14ac:dyDescent="0.3">
      <c r="A11288" s="310">
        <v>3022054</v>
      </c>
      <c r="B11288" t="s">
        <v>24252</v>
      </c>
      <c r="C11288" t="s">
        <v>79</v>
      </c>
      <c r="D11288" t="s">
        <v>371</v>
      </c>
      <c r="E11288">
        <v>615100</v>
      </c>
      <c r="F11288" t="s">
        <v>24196</v>
      </c>
      <c r="G11288" s="7">
        <v>20.22</v>
      </c>
    </row>
    <row r="11289" spans="1:7" x14ac:dyDescent="0.3">
      <c r="A11289" s="310">
        <v>3022054</v>
      </c>
      <c r="B11289" t="s">
        <v>24252</v>
      </c>
      <c r="C11289" t="s">
        <v>79</v>
      </c>
      <c r="D11289" t="s">
        <v>377</v>
      </c>
      <c r="E11289">
        <v>611130</v>
      </c>
      <c r="F11289" t="s">
        <v>24196</v>
      </c>
      <c r="G11289" s="7">
        <v>82.93</v>
      </c>
    </row>
    <row r="11290" spans="1:7" x14ac:dyDescent="0.3">
      <c r="A11290" s="310">
        <v>3022054</v>
      </c>
      <c r="B11290" t="s">
        <v>24252</v>
      </c>
      <c r="C11290" t="s">
        <v>79</v>
      </c>
      <c r="D11290" t="s">
        <v>371</v>
      </c>
      <c r="E11290">
        <v>616100</v>
      </c>
      <c r="F11290" t="s">
        <v>24196</v>
      </c>
      <c r="G11290" s="7">
        <v>387.93</v>
      </c>
    </row>
    <row r="11291" spans="1:7" x14ac:dyDescent="0.3">
      <c r="A11291" s="310">
        <v>3022054</v>
      </c>
      <c r="B11291" t="s">
        <v>24252</v>
      </c>
      <c r="C11291" t="s">
        <v>79</v>
      </c>
      <c r="D11291" t="s">
        <v>373</v>
      </c>
      <c r="E11291">
        <v>615130</v>
      </c>
      <c r="F11291" t="s">
        <v>24196</v>
      </c>
      <c r="G11291" s="7">
        <v>1707.64</v>
      </c>
    </row>
    <row r="11292" spans="1:7" x14ac:dyDescent="0.3">
      <c r="A11292" s="310">
        <v>3022054</v>
      </c>
      <c r="B11292" t="s">
        <v>24252</v>
      </c>
      <c r="C11292" t="s">
        <v>79</v>
      </c>
      <c r="D11292" t="s">
        <v>371</v>
      </c>
      <c r="E11292">
        <v>616100</v>
      </c>
      <c r="F11292" t="s">
        <v>24196</v>
      </c>
      <c r="G11292" s="7">
        <v>301.44</v>
      </c>
    </row>
    <row r="11293" spans="1:7" x14ac:dyDescent="0.3">
      <c r="A11293" s="310">
        <v>3022054</v>
      </c>
      <c r="B11293" t="s">
        <v>24252</v>
      </c>
      <c r="C11293" t="s">
        <v>79</v>
      </c>
      <c r="D11293" t="s">
        <v>377</v>
      </c>
      <c r="E11293">
        <v>611110</v>
      </c>
      <c r="F11293" t="s">
        <v>24196</v>
      </c>
      <c r="G11293" s="7">
        <v>4.2</v>
      </c>
    </row>
    <row r="11294" spans="1:7" x14ac:dyDescent="0.3">
      <c r="A11294" s="310">
        <v>3022054</v>
      </c>
      <c r="B11294" t="s">
        <v>24252</v>
      </c>
      <c r="C11294" t="s">
        <v>79</v>
      </c>
      <c r="D11294" t="s">
        <v>377</v>
      </c>
      <c r="E11294">
        <v>611120</v>
      </c>
      <c r="F11294" t="s">
        <v>24196</v>
      </c>
      <c r="G11294" s="7">
        <v>63.45</v>
      </c>
    </row>
    <row r="11295" spans="1:7" x14ac:dyDescent="0.3">
      <c r="A11295" s="310">
        <v>3022054</v>
      </c>
      <c r="B11295" t="s">
        <v>24252</v>
      </c>
      <c r="C11295" t="s">
        <v>79</v>
      </c>
      <c r="D11295" t="s">
        <v>371</v>
      </c>
      <c r="E11295">
        <v>615100</v>
      </c>
      <c r="F11295" t="s">
        <v>24196</v>
      </c>
      <c r="G11295" s="7">
        <v>2426.6</v>
      </c>
    </row>
    <row r="11296" spans="1:7" x14ac:dyDescent="0.3">
      <c r="A11296" s="310">
        <v>3022054</v>
      </c>
      <c r="B11296" t="s">
        <v>24252</v>
      </c>
      <c r="C11296" t="s">
        <v>79</v>
      </c>
      <c r="D11296" t="s">
        <v>375</v>
      </c>
      <c r="E11296">
        <v>615140</v>
      </c>
      <c r="F11296" t="s">
        <v>24196</v>
      </c>
      <c r="G11296" s="7">
        <v>8.5</v>
      </c>
    </row>
    <row r="11297" spans="1:7" x14ac:dyDescent="0.3">
      <c r="A11297" s="310">
        <v>3022054</v>
      </c>
      <c r="B11297" t="s">
        <v>24252</v>
      </c>
      <c r="C11297" t="s">
        <v>79</v>
      </c>
      <c r="D11297" t="s">
        <v>377</v>
      </c>
      <c r="E11297">
        <v>611110</v>
      </c>
      <c r="F11297" t="s">
        <v>24196</v>
      </c>
      <c r="G11297" s="7">
        <v>1.85</v>
      </c>
    </row>
    <row r="11298" spans="1:7" x14ac:dyDescent="0.3">
      <c r="A11298" s="310">
        <v>3022054</v>
      </c>
      <c r="B11298" t="s">
        <v>24252</v>
      </c>
      <c r="C11298" t="s">
        <v>79</v>
      </c>
      <c r="D11298" t="s">
        <v>371</v>
      </c>
      <c r="E11298">
        <v>616100</v>
      </c>
      <c r="F11298" t="s">
        <v>24196</v>
      </c>
      <c r="G11298" s="7">
        <v>150.72999999999999</v>
      </c>
    </row>
    <row r="11299" spans="1:7" x14ac:dyDescent="0.3">
      <c r="A11299" s="310">
        <v>3022054</v>
      </c>
      <c r="B11299" t="s">
        <v>24252</v>
      </c>
      <c r="C11299" t="s">
        <v>79</v>
      </c>
      <c r="D11299" t="s">
        <v>373</v>
      </c>
      <c r="E11299">
        <v>615130</v>
      </c>
      <c r="F11299" t="s">
        <v>24196</v>
      </c>
      <c r="G11299" s="7">
        <v>8.58</v>
      </c>
    </row>
    <row r="11300" spans="1:7" x14ac:dyDescent="0.3">
      <c r="A11300" s="310">
        <v>3022054</v>
      </c>
      <c r="B11300" t="s">
        <v>24252</v>
      </c>
      <c r="C11300" t="s">
        <v>79</v>
      </c>
      <c r="D11300" t="s">
        <v>377</v>
      </c>
      <c r="E11300">
        <v>611110</v>
      </c>
      <c r="F11300" t="s">
        <v>24196</v>
      </c>
      <c r="G11300" s="7">
        <v>2</v>
      </c>
    </row>
    <row r="11301" spans="1:7" x14ac:dyDescent="0.3">
      <c r="A11301" s="310">
        <v>3022054</v>
      </c>
      <c r="B11301" t="s">
        <v>24252</v>
      </c>
      <c r="C11301" t="s">
        <v>79</v>
      </c>
      <c r="D11301" t="s">
        <v>371</v>
      </c>
      <c r="E11301">
        <v>615100</v>
      </c>
      <c r="F11301" t="s">
        <v>24196</v>
      </c>
      <c r="G11301" s="7">
        <v>4184.17</v>
      </c>
    </row>
    <row r="11302" spans="1:7" x14ac:dyDescent="0.3">
      <c r="A11302" s="310">
        <v>3022054</v>
      </c>
      <c r="B11302" t="s">
        <v>24252</v>
      </c>
      <c r="C11302" t="s">
        <v>79</v>
      </c>
      <c r="D11302" t="s">
        <v>373</v>
      </c>
      <c r="E11302">
        <v>615130</v>
      </c>
      <c r="F11302" t="s">
        <v>24196</v>
      </c>
      <c r="G11302" s="7">
        <v>126.69</v>
      </c>
    </row>
    <row r="11303" spans="1:7" x14ac:dyDescent="0.3">
      <c r="A11303" s="310">
        <v>3022054</v>
      </c>
      <c r="B11303" t="s">
        <v>24252</v>
      </c>
      <c r="C11303" t="s">
        <v>79</v>
      </c>
      <c r="D11303" t="s">
        <v>373</v>
      </c>
      <c r="E11303">
        <v>615130</v>
      </c>
      <c r="F11303" t="s">
        <v>24196</v>
      </c>
      <c r="G11303" s="7">
        <v>0.28000000000000003</v>
      </c>
    </row>
    <row r="11304" spans="1:7" x14ac:dyDescent="0.3">
      <c r="A11304" s="310">
        <v>3022054</v>
      </c>
      <c r="B11304" t="s">
        <v>24252</v>
      </c>
      <c r="C11304" t="s">
        <v>79</v>
      </c>
      <c r="D11304" t="s">
        <v>373</v>
      </c>
      <c r="E11304">
        <v>617150</v>
      </c>
      <c r="F11304" t="s">
        <v>24196</v>
      </c>
      <c r="G11304" s="7">
        <v>175.91</v>
      </c>
    </row>
    <row r="11305" spans="1:7" x14ac:dyDescent="0.3">
      <c r="A11305" s="310">
        <v>3022054</v>
      </c>
      <c r="B11305" t="s">
        <v>24252</v>
      </c>
      <c r="C11305" t="s">
        <v>79</v>
      </c>
      <c r="D11305" t="s">
        <v>371</v>
      </c>
      <c r="E11305">
        <v>615100</v>
      </c>
      <c r="F11305" t="s">
        <v>24196</v>
      </c>
      <c r="G11305" s="7">
        <v>169.55</v>
      </c>
    </row>
    <row r="11306" spans="1:7" x14ac:dyDescent="0.3">
      <c r="A11306" s="310">
        <v>3022054</v>
      </c>
      <c r="B11306" t="s">
        <v>24252</v>
      </c>
      <c r="C11306" t="s">
        <v>79</v>
      </c>
      <c r="D11306" t="s">
        <v>377</v>
      </c>
      <c r="E11306">
        <v>611110</v>
      </c>
      <c r="F11306" t="s">
        <v>24196</v>
      </c>
      <c r="G11306" s="7">
        <v>1.85</v>
      </c>
    </row>
    <row r="11307" spans="1:7" x14ac:dyDescent="0.3">
      <c r="A11307" s="310">
        <v>3022054</v>
      </c>
      <c r="B11307" t="s">
        <v>24252</v>
      </c>
      <c r="C11307" t="s">
        <v>79</v>
      </c>
      <c r="D11307" t="s">
        <v>371</v>
      </c>
      <c r="E11307">
        <v>615100</v>
      </c>
      <c r="F11307" t="s">
        <v>24196</v>
      </c>
      <c r="G11307" s="7">
        <v>13.27</v>
      </c>
    </row>
    <row r="11308" spans="1:7" x14ac:dyDescent="0.3">
      <c r="A11308" s="310">
        <v>3022054</v>
      </c>
      <c r="B11308" t="s">
        <v>24252</v>
      </c>
      <c r="C11308" t="s">
        <v>79</v>
      </c>
      <c r="D11308" t="s">
        <v>377</v>
      </c>
      <c r="E11308">
        <v>611110</v>
      </c>
      <c r="F11308" t="s">
        <v>24196</v>
      </c>
      <c r="G11308" s="7">
        <v>1.79</v>
      </c>
    </row>
    <row r="11309" spans="1:7" x14ac:dyDescent="0.3">
      <c r="A11309" s="310">
        <v>3022054</v>
      </c>
      <c r="B11309" t="s">
        <v>24252</v>
      </c>
      <c r="C11309" t="s">
        <v>79</v>
      </c>
      <c r="D11309" t="s">
        <v>371</v>
      </c>
      <c r="E11309">
        <v>615100</v>
      </c>
      <c r="F11309" t="s">
        <v>24196</v>
      </c>
      <c r="G11309" s="7">
        <v>7.75</v>
      </c>
    </row>
    <row r="11310" spans="1:7" x14ac:dyDescent="0.3">
      <c r="A11310" s="310">
        <v>3022054</v>
      </c>
      <c r="B11310" t="s">
        <v>24252</v>
      </c>
      <c r="C11310" t="s">
        <v>79</v>
      </c>
      <c r="D11310" t="s">
        <v>375</v>
      </c>
      <c r="E11310">
        <v>615140</v>
      </c>
      <c r="F11310" t="s">
        <v>24196</v>
      </c>
      <c r="G11310" s="7">
        <v>11.19</v>
      </c>
    </row>
    <row r="11311" spans="1:7" x14ac:dyDescent="0.3">
      <c r="A11311" s="310">
        <v>3022054</v>
      </c>
      <c r="B11311" t="s">
        <v>24252</v>
      </c>
      <c r="C11311" t="s">
        <v>79</v>
      </c>
      <c r="D11311" t="s">
        <v>377</v>
      </c>
      <c r="E11311">
        <v>611110</v>
      </c>
      <c r="F11311" t="s">
        <v>24196</v>
      </c>
      <c r="G11311" s="7">
        <v>294.5</v>
      </c>
    </row>
    <row r="11312" spans="1:7" x14ac:dyDescent="0.3">
      <c r="A11312" s="310">
        <v>3022054</v>
      </c>
      <c r="B11312" t="s">
        <v>24252</v>
      </c>
      <c r="C11312" t="s">
        <v>79</v>
      </c>
      <c r="D11312" t="s">
        <v>373</v>
      </c>
      <c r="E11312">
        <v>615130</v>
      </c>
      <c r="F11312" t="s">
        <v>24196</v>
      </c>
      <c r="G11312" s="7">
        <v>853.82</v>
      </c>
    </row>
    <row r="11313" spans="1:7" x14ac:dyDescent="0.3">
      <c r="A11313" s="310">
        <v>3022054</v>
      </c>
      <c r="B11313" t="s">
        <v>24252</v>
      </c>
      <c r="C11313" t="s">
        <v>79</v>
      </c>
      <c r="D11313" t="s">
        <v>373</v>
      </c>
      <c r="E11313">
        <v>615130</v>
      </c>
      <c r="F11313" t="s">
        <v>24196</v>
      </c>
      <c r="G11313" s="7">
        <v>1975.08</v>
      </c>
    </row>
    <row r="11314" spans="1:7" x14ac:dyDescent="0.3">
      <c r="A11314" s="310">
        <v>3022054</v>
      </c>
      <c r="B11314" t="s">
        <v>24252</v>
      </c>
      <c r="C11314" t="s">
        <v>79</v>
      </c>
      <c r="D11314" t="s">
        <v>373</v>
      </c>
      <c r="E11314">
        <v>617150</v>
      </c>
      <c r="F11314" t="s">
        <v>24196</v>
      </c>
      <c r="G11314" s="7">
        <v>248.1</v>
      </c>
    </row>
    <row r="11315" spans="1:7" x14ac:dyDescent="0.3">
      <c r="A11315" s="310">
        <v>3022054</v>
      </c>
      <c r="B11315" t="s">
        <v>24252</v>
      </c>
      <c r="C11315" t="s">
        <v>79</v>
      </c>
      <c r="D11315" t="s">
        <v>373</v>
      </c>
      <c r="E11315">
        <v>616160</v>
      </c>
      <c r="F11315" t="s">
        <v>24196</v>
      </c>
      <c r="G11315" s="7">
        <v>66.8</v>
      </c>
    </row>
    <row r="11316" spans="1:7" x14ac:dyDescent="0.3">
      <c r="A11316" s="310">
        <v>3022054</v>
      </c>
      <c r="B11316" t="s">
        <v>24252</v>
      </c>
      <c r="C11316" t="s">
        <v>79</v>
      </c>
      <c r="D11316" t="s">
        <v>371</v>
      </c>
      <c r="E11316">
        <v>617100</v>
      </c>
      <c r="F11316" t="s">
        <v>24196</v>
      </c>
      <c r="G11316" s="7">
        <v>1281.06</v>
      </c>
    </row>
    <row r="11317" spans="1:7" x14ac:dyDescent="0.3">
      <c r="A11317" s="310">
        <v>3022054</v>
      </c>
      <c r="B11317" t="s">
        <v>24252</v>
      </c>
      <c r="C11317" t="s">
        <v>79</v>
      </c>
      <c r="D11317" t="s">
        <v>371</v>
      </c>
      <c r="E11317">
        <v>615100</v>
      </c>
      <c r="F11317" t="s">
        <v>24196</v>
      </c>
      <c r="G11317" s="7">
        <v>133.94999999999999</v>
      </c>
    </row>
    <row r="11318" spans="1:7" x14ac:dyDescent="0.3">
      <c r="A11318" s="310">
        <v>3022054</v>
      </c>
      <c r="B11318" t="s">
        <v>24252</v>
      </c>
      <c r="C11318" t="s">
        <v>79</v>
      </c>
      <c r="D11318" t="s">
        <v>377</v>
      </c>
      <c r="E11318">
        <v>611110</v>
      </c>
      <c r="F11318" t="s">
        <v>24196</v>
      </c>
      <c r="G11318" s="7">
        <v>8.5</v>
      </c>
    </row>
    <row r="11319" spans="1:7" x14ac:dyDescent="0.3">
      <c r="A11319" s="310">
        <v>3022054</v>
      </c>
      <c r="B11319" t="s">
        <v>24252</v>
      </c>
      <c r="C11319" t="s">
        <v>79</v>
      </c>
      <c r="D11319" t="s">
        <v>377</v>
      </c>
      <c r="E11319">
        <v>611120</v>
      </c>
      <c r="F11319" t="s">
        <v>24196</v>
      </c>
      <c r="G11319" s="7">
        <v>32.979999999999997</v>
      </c>
    </row>
    <row r="11320" spans="1:7" x14ac:dyDescent="0.3">
      <c r="A11320" s="310">
        <v>3022054</v>
      </c>
      <c r="B11320" t="s">
        <v>24252</v>
      </c>
      <c r="C11320" t="s">
        <v>79</v>
      </c>
      <c r="D11320" t="s">
        <v>377</v>
      </c>
      <c r="E11320">
        <v>611110</v>
      </c>
      <c r="F11320" t="s">
        <v>24196</v>
      </c>
      <c r="G11320" s="7">
        <v>1</v>
      </c>
    </row>
    <row r="11321" spans="1:7" x14ac:dyDescent="0.3">
      <c r="A11321" s="310">
        <v>3022054</v>
      </c>
      <c r="B11321" t="s">
        <v>24252</v>
      </c>
      <c r="C11321" t="s">
        <v>79</v>
      </c>
      <c r="D11321" t="s">
        <v>371</v>
      </c>
      <c r="E11321">
        <v>615100</v>
      </c>
      <c r="F11321" t="s">
        <v>24196</v>
      </c>
      <c r="G11321" s="7">
        <v>5.65</v>
      </c>
    </row>
    <row r="11322" spans="1:7" x14ac:dyDescent="0.3">
      <c r="A11322" s="310">
        <v>3022054</v>
      </c>
      <c r="B11322" t="s">
        <v>24252</v>
      </c>
      <c r="C11322" t="s">
        <v>79</v>
      </c>
      <c r="D11322" t="s">
        <v>373</v>
      </c>
      <c r="E11322">
        <v>615130</v>
      </c>
      <c r="F11322" t="s">
        <v>24196</v>
      </c>
      <c r="G11322" s="7">
        <v>8.5</v>
      </c>
    </row>
    <row r="11323" spans="1:7" x14ac:dyDescent="0.3">
      <c r="A11323" s="310">
        <v>3022054</v>
      </c>
      <c r="B11323" t="s">
        <v>24252</v>
      </c>
      <c r="C11323" t="s">
        <v>79</v>
      </c>
      <c r="D11323" t="s">
        <v>371</v>
      </c>
      <c r="E11323">
        <v>616100</v>
      </c>
      <c r="F11323" t="s">
        <v>24196</v>
      </c>
      <c r="G11323" s="7">
        <v>654.76</v>
      </c>
    </row>
    <row r="11324" spans="1:7" x14ac:dyDescent="0.3">
      <c r="A11324" s="310">
        <v>3022054</v>
      </c>
      <c r="B11324" t="s">
        <v>24252</v>
      </c>
      <c r="C11324" t="s">
        <v>79</v>
      </c>
      <c r="D11324" t="s">
        <v>373</v>
      </c>
      <c r="E11324">
        <v>615130</v>
      </c>
      <c r="F11324" t="s">
        <v>24196</v>
      </c>
      <c r="G11324" s="7">
        <v>1.29</v>
      </c>
    </row>
    <row r="11325" spans="1:7" x14ac:dyDescent="0.3">
      <c r="A11325" s="310">
        <v>3022054</v>
      </c>
      <c r="B11325" t="s">
        <v>24252</v>
      </c>
      <c r="C11325" t="s">
        <v>79</v>
      </c>
      <c r="D11325" t="s">
        <v>377</v>
      </c>
      <c r="E11325">
        <v>611130</v>
      </c>
      <c r="F11325" t="s">
        <v>24196</v>
      </c>
      <c r="G11325" s="7">
        <v>73.17</v>
      </c>
    </row>
    <row r="11326" spans="1:7" x14ac:dyDescent="0.3">
      <c r="A11326" s="310">
        <v>3022054</v>
      </c>
      <c r="B11326" t="s">
        <v>24252</v>
      </c>
      <c r="C11326" t="s">
        <v>79</v>
      </c>
      <c r="D11326" t="s">
        <v>371</v>
      </c>
      <c r="E11326">
        <v>616100</v>
      </c>
      <c r="F11326" t="s">
        <v>24196</v>
      </c>
      <c r="G11326" s="7">
        <v>170.08</v>
      </c>
    </row>
    <row r="11327" spans="1:7" x14ac:dyDescent="0.3">
      <c r="A11327" s="310">
        <v>3022054</v>
      </c>
      <c r="B11327" t="s">
        <v>24252</v>
      </c>
      <c r="C11327" t="s">
        <v>79</v>
      </c>
      <c r="D11327" t="s">
        <v>375</v>
      </c>
      <c r="E11327">
        <v>617130</v>
      </c>
      <c r="F11327" t="s">
        <v>24196</v>
      </c>
      <c r="G11327" s="7">
        <v>436.36</v>
      </c>
    </row>
    <row r="11328" spans="1:7" x14ac:dyDescent="0.3">
      <c r="A11328" s="310">
        <v>3022054</v>
      </c>
      <c r="B11328" t="s">
        <v>24252</v>
      </c>
      <c r="C11328" t="s">
        <v>79</v>
      </c>
      <c r="D11328" t="s">
        <v>377</v>
      </c>
      <c r="E11328">
        <v>611120</v>
      </c>
      <c r="F11328" t="s">
        <v>24196</v>
      </c>
      <c r="G11328" s="7">
        <v>10.4</v>
      </c>
    </row>
    <row r="11329" spans="1:7" x14ac:dyDescent="0.3">
      <c r="A11329" s="310">
        <v>3022054</v>
      </c>
      <c r="B11329" t="s">
        <v>24252</v>
      </c>
      <c r="C11329" t="s">
        <v>79</v>
      </c>
      <c r="D11329" t="s">
        <v>371</v>
      </c>
      <c r="E11329">
        <v>615100</v>
      </c>
      <c r="F11329" t="s">
        <v>24196</v>
      </c>
      <c r="G11329" s="7">
        <v>282.58</v>
      </c>
    </row>
    <row r="11330" spans="1:7" x14ac:dyDescent="0.3">
      <c r="A11330" s="310">
        <v>3022054</v>
      </c>
      <c r="B11330" t="s">
        <v>24252</v>
      </c>
      <c r="C11330" t="s">
        <v>79</v>
      </c>
      <c r="D11330" t="s">
        <v>373</v>
      </c>
      <c r="E11330">
        <v>615130</v>
      </c>
      <c r="F11330" t="s">
        <v>24196</v>
      </c>
      <c r="G11330" s="7">
        <v>11.38</v>
      </c>
    </row>
    <row r="11331" spans="1:7" x14ac:dyDescent="0.3">
      <c r="A11331" s="310">
        <v>3022054</v>
      </c>
      <c r="B11331" t="s">
        <v>24252</v>
      </c>
      <c r="C11331" t="s">
        <v>79</v>
      </c>
      <c r="D11331" t="s">
        <v>371</v>
      </c>
      <c r="E11331">
        <v>615100</v>
      </c>
      <c r="F11331" t="s">
        <v>24196</v>
      </c>
      <c r="G11331" s="7">
        <v>4370.45</v>
      </c>
    </row>
    <row r="11332" spans="1:7" x14ac:dyDescent="0.3">
      <c r="A11332" s="310">
        <v>3022054</v>
      </c>
      <c r="B11332" t="s">
        <v>24252</v>
      </c>
      <c r="C11332" t="s">
        <v>79</v>
      </c>
      <c r="D11332" t="s">
        <v>371</v>
      </c>
      <c r="E11332">
        <v>615100</v>
      </c>
      <c r="F11332" t="s">
        <v>24196</v>
      </c>
      <c r="G11332" s="7">
        <v>1344.07</v>
      </c>
    </row>
    <row r="11333" spans="1:7" x14ac:dyDescent="0.3">
      <c r="A11333" s="310">
        <v>3022054</v>
      </c>
      <c r="B11333" t="s">
        <v>24252</v>
      </c>
      <c r="C11333" t="s">
        <v>79</v>
      </c>
      <c r="D11333" t="s">
        <v>377</v>
      </c>
      <c r="E11333">
        <v>611130</v>
      </c>
      <c r="F11333" t="s">
        <v>24196</v>
      </c>
      <c r="G11333" s="7">
        <v>99.21</v>
      </c>
    </row>
    <row r="11334" spans="1:7" x14ac:dyDescent="0.3">
      <c r="A11334" s="310">
        <v>3022054</v>
      </c>
      <c r="B11334" t="s">
        <v>24252</v>
      </c>
      <c r="C11334" t="s">
        <v>79</v>
      </c>
      <c r="D11334" t="s">
        <v>373</v>
      </c>
      <c r="E11334">
        <v>615130</v>
      </c>
      <c r="F11334" t="s">
        <v>24196</v>
      </c>
      <c r="G11334" s="7">
        <v>28.46</v>
      </c>
    </row>
    <row r="11335" spans="1:7" x14ac:dyDescent="0.3">
      <c r="A11335" s="310">
        <v>3022054</v>
      </c>
      <c r="B11335" t="s">
        <v>24252</v>
      </c>
      <c r="C11335" t="s">
        <v>79</v>
      </c>
      <c r="D11335" t="s">
        <v>377</v>
      </c>
      <c r="E11335">
        <v>611110</v>
      </c>
      <c r="F11335" t="s">
        <v>24196</v>
      </c>
      <c r="G11335" s="7">
        <v>30.82</v>
      </c>
    </row>
    <row r="11336" spans="1:7" x14ac:dyDescent="0.3">
      <c r="A11336" s="310">
        <v>3022054</v>
      </c>
      <c r="B11336" t="s">
        <v>24252</v>
      </c>
      <c r="C11336" t="s">
        <v>79</v>
      </c>
      <c r="D11336" t="s">
        <v>371</v>
      </c>
      <c r="E11336">
        <v>615100</v>
      </c>
      <c r="F11336" t="s">
        <v>24196</v>
      </c>
      <c r="G11336" s="7">
        <v>1397.13</v>
      </c>
    </row>
    <row r="11337" spans="1:7" x14ac:dyDescent="0.3">
      <c r="A11337" s="310">
        <v>3022054</v>
      </c>
      <c r="B11337" t="s">
        <v>24252</v>
      </c>
      <c r="C11337" t="s">
        <v>79</v>
      </c>
      <c r="D11337" t="s">
        <v>377</v>
      </c>
      <c r="E11337">
        <v>611120</v>
      </c>
      <c r="F11337" t="s">
        <v>24196</v>
      </c>
      <c r="G11337" s="7">
        <v>44.11</v>
      </c>
    </row>
    <row r="11338" spans="1:7" x14ac:dyDescent="0.3">
      <c r="A11338" s="310">
        <v>3022054</v>
      </c>
      <c r="B11338" t="s">
        <v>24252</v>
      </c>
      <c r="C11338" t="s">
        <v>79</v>
      </c>
      <c r="D11338" t="s">
        <v>371</v>
      </c>
      <c r="E11338">
        <v>615100</v>
      </c>
      <c r="F11338" t="s">
        <v>24196</v>
      </c>
      <c r="G11338" s="7">
        <v>15.17</v>
      </c>
    </row>
    <row r="11339" spans="1:7" x14ac:dyDescent="0.3">
      <c r="A11339" s="310">
        <v>3022054</v>
      </c>
      <c r="B11339" t="s">
        <v>24252</v>
      </c>
      <c r="C11339" t="s">
        <v>79</v>
      </c>
      <c r="D11339" t="s">
        <v>373</v>
      </c>
      <c r="E11339">
        <v>615130</v>
      </c>
      <c r="F11339" t="s">
        <v>24196</v>
      </c>
      <c r="G11339" s="7">
        <v>1207.69</v>
      </c>
    </row>
    <row r="11340" spans="1:7" x14ac:dyDescent="0.3">
      <c r="A11340" s="310">
        <v>3022054</v>
      </c>
      <c r="B11340" t="s">
        <v>24252</v>
      </c>
      <c r="C11340" t="s">
        <v>79</v>
      </c>
      <c r="D11340" t="s">
        <v>377</v>
      </c>
      <c r="E11340">
        <v>611120</v>
      </c>
      <c r="F11340" t="s">
        <v>24196</v>
      </c>
      <c r="G11340" s="7">
        <v>32.17</v>
      </c>
    </row>
    <row r="11341" spans="1:7" x14ac:dyDescent="0.3">
      <c r="A11341" s="310">
        <v>3022054</v>
      </c>
      <c r="B11341" t="s">
        <v>24252</v>
      </c>
      <c r="C11341" t="s">
        <v>79</v>
      </c>
      <c r="D11341" t="s">
        <v>377</v>
      </c>
      <c r="E11341">
        <v>611110</v>
      </c>
      <c r="F11341" t="s">
        <v>24196</v>
      </c>
      <c r="G11341" s="7">
        <v>-12.27</v>
      </c>
    </row>
    <row r="11342" spans="1:7" x14ac:dyDescent="0.3">
      <c r="A11342" s="310">
        <v>3022054</v>
      </c>
      <c r="B11342" t="s">
        <v>24252</v>
      </c>
      <c r="C11342" t="s">
        <v>79</v>
      </c>
      <c r="D11342" t="s">
        <v>371</v>
      </c>
      <c r="E11342">
        <v>615100</v>
      </c>
      <c r="F11342" t="s">
        <v>24196</v>
      </c>
      <c r="G11342" s="7">
        <v>282.58</v>
      </c>
    </row>
    <row r="11343" spans="1:7" x14ac:dyDescent="0.3">
      <c r="A11343" s="310">
        <v>3022054</v>
      </c>
      <c r="B11343" t="s">
        <v>24252</v>
      </c>
      <c r="C11343" t="s">
        <v>79</v>
      </c>
      <c r="D11343" t="s">
        <v>377</v>
      </c>
      <c r="E11343">
        <v>611110</v>
      </c>
      <c r="F11343" t="s">
        <v>24196</v>
      </c>
      <c r="G11343" s="7">
        <v>368.13</v>
      </c>
    </row>
    <row r="11344" spans="1:7" x14ac:dyDescent="0.3">
      <c r="A11344" s="310">
        <v>3022054</v>
      </c>
      <c r="B11344" t="s">
        <v>24252</v>
      </c>
      <c r="C11344" t="s">
        <v>79</v>
      </c>
      <c r="D11344" t="s">
        <v>371</v>
      </c>
      <c r="E11344">
        <v>615100</v>
      </c>
      <c r="F11344" t="s">
        <v>24196</v>
      </c>
      <c r="G11344" s="7">
        <v>6.99</v>
      </c>
    </row>
    <row r="11345" spans="1:7" x14ac:dyDescent="0.3">
      <c r="A11345" s="310">
        <v>3022054</v>
      </c>
      <c r="B11345" t="s">
        <v>24252</v>
      </c>
      <c r="C11345" t="s">
        <v>79</v>
      </c>
      <c r="D11345" t="s">
        <v>377</v>
      </c>
      <c r="E11345">
        <v>611130</v>
      </c>
      <c r="F11345" t="s">
        <v>24196</v>
      </c>
      <c r="G11345" s="7">
        <v>75.099999999999994</v>
      </c>
    </row>
    <row r="11346" spans="1:7" x14ac:dyDescent="0.3">
      <c r="A11346" s="310">
        <v>3022054</v>
      </c>
      <c r="B11346" t="s">
        <v>24252</v>
      </c>
      <c r="C11346" t="s">
        <v>79</v>
      </c>
      <c r="D11346" t="s">
        <v>377</v>
      </c>
      <c r="E11346">
        <v>611110</v>
      </c>
      <c r="F11346" t="s">
        <v>24196</v>
      </c>
      <c r="G11346" s="7">
        <v>3.39</v>
      </c>
    </row>
    <row r="11347" spans="1:7" x14ac:dyDescent="0.3">
      <c r="A11347" s="310">
        <v>3022054</v>
      </c>
      <c r="B11347" t="s">
        <v>24252</v>
      </c>
      <c r="C11347" t="s">
        <v>79</v>
      </c>
      <c r="D11347" t="s">
        <v>373</v>
      </c>
      <c r="E11347">
        <v>615130</v>
      </c>
      <c r="F11347" t="s">
        <v>24196</v>
      </c>
      <c r="G11347" s="7">
        <v>305.51</v>
      </c>
    </row>
    <row r="11348" spans="1:7" x14ac:dyDescent="0.3">
      <c r="A11348" s="310">
        <v>3022054</v>
      </c>
      <c r="B11348" t="s">
        <v>24252</v>
      </c>
      <c r="C11348" t="s">
        <v>79</v>
      </c>
      <c r="D11348" t="s">
        <v>371</v>
      </c>
      <c r="E11348">
        <v>615100</v>
      </c>
      <c r="F11348" t="s">
        <v>24196</v>
      </c>
      <c r="G11348" s="7">
        <v>3034.42</v>
      </c>
    </row>
    <row r="11349" spans="1:7" x14ac:dyDescent="0.3">
      <c r="A11349" s="310">
        <v>3022054</v>
      </c>
      <c r="B11349" t="s">
        <v>24252</v>
      </c>
      <c r="C11349" t="s">
        <v>79</v>
      </c>
      <c r="D11349" t="s">
        <v>377</v>
      </c>
      <c r="E11349">
        <v>611110</v>
      </c>
      <c r="F11349" t="s">
        <v>24196</v>
      </c>
      <c r="G11349" s="7">
        <v>8.5</v>
      </c>
    </row>
    <row r="11350" spans="1:7" x14ac:dyDescent="0.3">
      <c r="A11350" s="310">
        <v>3022054</v>
      </c>
      <c r="B11350" t="s">
        <v>24252</v>
      </c>
      <c r="C11350" t="s">
        <v>79</v>
      </c>
      <c r="D11350" t="s">
        <v>373</v>
      </c>
      <c r="E11350">
        <v>616160</v>
      </c>
      <c r="F11350" t="s">
        <v>24196</v>
      </c>
      <c r="G11350" s="7">
        <v>243.21</v>
      </c>
    </row>
    <row r="11351" spans="1:7" x14ac:dyDescent="0.3">
      <c r="A11351" s="310">
        <v>3022054</v>
      </c>
      <c r="B11351" t="s">
        <v>24252</v>
      </c>
      <c r="C11351" t="s">
        <v>79</v>
      </c>
      <c r="D11351" t="s">
        <v>371</v>
      </c>
      <c r="E11351">
        <v>615100</v>
      </c>
      <c r="F11351" t="s">
        <v>24196</v>
      </c>
      <c r="G11351" s="7">
        <v>20.92</v>
      </c>
    </row>
    <row r="11352" spans="1:7" x14ac:dyDescent="0.3">
      <c r="A11352" s="310">
        <v>3022054</v>
      </c>
      <c r="B11352" t="s">
        <v>24252</v>
      </c>
      <c r="C11352" t="s">
        <v>79</v>
      </c>
      <c r="D11352" t="s">
        <v>371</v>
      </c>
      <c r="E11352">
        <v>616100</v>
      </c>
      <c r="F11352" t="s">
        <v>24196</v>
      </c>
      <c r="G11352" s="7">
        <v>607.46</v>
      </c>
    </row>
    <row r="11353" spans="1:7" x14ac:dyDescent="0.3">
      <c r="A11353" s="310">
        <v>3022054</v>
      </c>
      <c r="B11353" t="s">
        <v>24252</v>
      </c>
      <c r="C11353" t="s">
        <v>79</v>
      </c>
      <c r="D11353" t="s">
        <v>377</v>
      </c>
      <c r="E11353">
        <v>611130</v>
      </c>
      <c r="F11353" t="s">
        <v>24196</v>
      </c>
      <c r="G11353" s="7">
        <v>75.510000000000005</v>
      </c>
    </row>
    <row r="11354" spans="1:7" x14ac:dyDescent="0.3">
      <c r="A11354" s="310">
        <v>3022054</v>
      </c>
      <c r="B11354" t="s">
        <v>24252</v>
      </c>
      <c r="C11354" t="s">
        <v>79</v>
      </c>
      <c r="D11354" t="s">
        <v>377</v>
      </c>
      <c r="E11354">
        <v>611110</v>
      </c>
      <c r="F11354" t="s">
        <v>24196</v>
      </c>
      <c r="G11354" s="7">
        <v>269.70999999999998</v>
      </c>
    </row>
    <row r="11355" spans="1:7" x14ac:dyDescent="0.3">
      <c r="A11355" s="310">
        <v>3022054</v>
      </c>
      <c r="B11355" t="s">
        <v>24252</v>
      </c>
      <c r="C11355" t="s">
        <v>79</v>
      </c>
      <c r="D11355" t="s">
        <v>371</v>
      </c>
      <c r="E11355">
        <v>615100</v>
      </c>
      <c r="F11355" t="s">
        <v>24196</v>
      </c>
      <c r="G11355" s="7">
        <v>22.33</v>
      </c>
    </row>
    <row r="11356" spans="1:7" x14ac:dyDescent="0.3">
      <c r="A11356" s="310">
        <v>3022054</v>
      </c>
      <c r="B11356" t="s">
        <v>24252</v>
      </c>
      <c r="C11356" t="s">
        <v>79</v>
      </c>
      <c r="D11356" t="s">
        <v>371</v>
      </c>
      <c r="E11356">
        <v>617100</v>
      </c>
      <c r="F11356" t="s">
        <v>24196</v>
      </c>
      <c r="G11356" s="7">
        <v>870.27</v>
      </c>
    </row>
    <row r="11357" spans="1:7" x14ac:dyDescent="0.3">
      <c r="A11357" s="310">
        <v>3022054</v>
      </c>
      <c r="B11357" t="s">
        <v>24252</v>
      </c>
      <c r="C11357" t="s">
        <v>79</v>
      </c>
      <c r="D11357" t="s">
        <v>377</v>
      </c>
      <c r="E11357">
        <v>611110</v>
      </c>
      <c r="F11357" t="s">
        <v>24196</v>
      </c>
      <c r="G11357" s="7">
        <v>8.5</v>
      </c>
    </row>
    <row r="11358" spans="1:7" x14ac:dyDescent="0.3">
      <c r="A11358" s="310">
        <v>3022054</v>
      </c>
      <c r="B11358" t="s">
        <v>24252</v>
      </c>
      <c r="C11358" t="s">
        <v>79</v>
      </c>
      <c r="D11358" t="s">
        <v>371</v>
      </c>
      <c r="E11358">
        <v>616100</v>
      </c>
      <c r="F11358" t="s">
        <v>24196</v>
      </c>
      <c r="G11358" s="7">
        <v>147.02000000000001</v>
      </c>
    </row>
    <row r="11359" spans="1:7" x14ac:dyDescent="0.3">
      <c r="A11359" s="310">
        <v>3022054</v>
      </c>
      <c r="B11359" t="s">
        <v>24252</v>
      </c>
      <c r="C11359" t="s">
        <v>79</v>
      </c>
      <c r="D11359" t="s">
        <v>375</v>
      </c>
      <c r="E11359">
        <v>615140</v>
      </c>
      <c r="F11359" t="s">
        <v>24196</v>
      </c>
      <c r="G11359" s="7">
        <v>10.7</v>
      </c>
    </row>
    <row r="11360" spans="1:7" x14ac:dyDescent="0.3">
      <c r="A11360" s="310">
        <v>3022054</v>
      </c>
      <c r="B11360" t="s">
        <v>24252</v>
      </c>
      <c r="C11360" t="s">
        <v>79</v>
      </c>
      <c r="D11360" t="s">
        <v>377</v>
      </c>
      <c r="E11360">
        <v>611110</v>
      </c>
      <c r="F11360" t="s">
        <v>24196</v>
      </c>
      <c r="G11360" s="7">
        <v>368.13</v>
      </c>
    </row>
    <row r="11361" spans="1:7" x14ac:dyDescent="0.3">
      <c r="A11361" s="310">
        <v>3022054</v>
      </c>
      <c r="B11361" t="s">
        <v>24252</v>
      </c>
      <c r="C11361" t="s">
        <v>79</v>
      </c>
      <c r="D11361" t="s">
        <v>373</v>
      </c>
      <c r="E11361">
        <v>617150</v>
      </c>
      <c r="F11361" t="s">
        <v>24196</v>
      </c>
      <c r="G11361" s="7">
        <v>224.65</v>
      </c>
    </row>
    <row r="11362" spans="1:7" x14ac:dyDescent="0.3">
      <c r="A11362" s="310">
        <v>3022054</v>
      </c>
      <c r="B11362" t="s">
        <v>24252</v>
      </c>
      <c r="C11362" t="s">
        <v>79</v>
      </c>
      <c r="D11362" t="s">
        <v>371</v>
      </c>
      <c r="E11362">
        <v>616100</v>
      </c>
      <c r="F11362" t="s">
        <v>24196</v>
      </c>
      <c r="G11362" s="7">
        <v>544.1</v>
      </c>
    </row>
    <row r="11363" spans="1:7" x14ac:dyDescent="0.3">
      <c r="A11363" s="310">
        <v>3022054</v>
      </c>
      <c r="B11363" t="s">
        <v>24252</v>
      </c>
      <c r="C11363" t="s">
        <v>79</v>
      </c>
      <c r="D11363" t="s">
        <v>371</v>
      </c>
      <c r="E11363">
        <v>616100</v>
      </c>
      <c r="F11363" t="s">
        <v>24196</v>
      </c>
      <c r="G11363" s="7">
        <v>521.36</v>
      </c>
    </row>
    <row r="11364" spans="1:7" x14ac:dyDescent="0.3">
      <c r="A11364" s="310">
        <v>3022054</v>
      </c>
      <c r="B11364" t="s">
        <v>24252</v>
      </c>
      <c r="C11364" t="s">
        <v>79</v>
      </c>
      <c r="D11364" t="s">
        <v>375</v>
      </c>
      <c r="E11364">
        <v>616130</v>
      </c>
      <c r="F11364" t="s">
        <v>24196</v>
      </c>
      <c r="G11364" s="7">
        <v>258.3</v>
      </c>
    </row>
    <row r="11365" spans="1:7" x14ac:dyDescent="0.3">
      <c r="A11365" s="310">
        <v>3022054</v>
      </c>
      <c r="B11365" t="s">
        <v>24252</v>
      </c>
      <c r="C11365" t="s">
        <v>79</v>
      </c>
      <c r="D11365" t="s">
        <v>377</v>
      </c>
      <c r="E11365">
        <v>611110</v>
      </c>
      <c r="F11365" t="s">
        <v>24196</v>
      </c>
      <c r="G11365" s="7">
        <v>190.03</v>
      </c>
    </row>
    <row r="11366" spans="1:7" x14ac:dyDescent="0.3">
      <c r="A11366" s="310">
        <v>3022054</v>
      </c>
      <c r="B11366" t="s">
        <v>24252</v>
      </c>
      <c r="C11366" t="s">
        <v>79</v>
      </c>
      <c r="D11366" t="s">
        <v>377</v>
      </c>
      <c r="E11366">
        <v>611130</v>
      </c>
      <c r="F11366" t="s">
        <v>24196</v>
      </c>
      <c r="G11366" s="7">
        <v>171.36</v>
      </c>
    </row>
    <row r="11367" spans="1:7" x14ac:dyDescent="0.3">
      <c r="A11367" s="310">
        <v>3022054</v>
      </c>
      <c r="B11367" t="s">
        <v>24252</v>
      </c>
      <c r="C11367" t="s">
        <v>79</v>
      </c>
      <c r="D11367" t="s">
        <v>373</v>
      </c>
      <c r="E11367">
        <v>616160</v>
      </c>
      <c r="F11367" t="s">
        <v>24196</v>
      </c>
      <c r="G11367" s="7">
        <v>194.87</v>
      </c>
    </row>
    <row r="11368" spans="1:7" x14ac:dyDescent="0.3">
      <c r="A11368" s="310">
        <v>3022054</v>
      </c>
      <c r="B11368" t="s">
        <v>24252</v>
      </c>
      <c r="C11368" t="s">
        <v>79</v>
      </c>
      <c r="D11368" t="s">
        <v>375</v>
      </c>
      <c r="E11368">
        <v>615140</v>
      </c>
      <c r="F11368" t="s">
        <v>24196</v>
      </c>
      <c r="G11368" s="7">
        <v>2230.13</v>
      </c>
    </row>
    <row r="11369" spans="1:7" x14ac:dyDescent="0.3">
      <c r="A11369" s="310">
        <v>3022054</v>
      </c>
      <c r="B11369" t="s">
        <v>24252</v>
      </c>
      <c r="C11369" t="s">
        <v>79</v>
      </c>
      <c r="D11369" t="s">
        <v>377</v>
      </c>
      <c r="E11369">
        <v>611110</v>
      </c>
      <c r="F11369" t="s">
        <v>24196</v>
      </c>
      <c r="G11369" s="7">
        <v>3.18</v>
      </c>
    </row>
    <row r="11370" spans="1:7" x14ac:dyDescent="0.3">
      <c r="A11370" s="310">
        <v>3022054</v>
      </c>
      <c r="B11370" t="s">
        <v>24252</v>
      </c>
      <c r="C11370" t="s">
        <v>79</v>
      </c>
      <c r="D11370" t="s">
        <v>371</v>
      </c>
      <c r="E11370">
        <v>617100</v>
      </c>
      <c r="F11370" t="s">
        <v>24196</v>
      </c>
      <c r="G11370" s="7">
        <v>400.7</v>
      </c>
    </row>
    <row r="11371" spans="1:7" x14ac:dyDescent="0.3">
      <c r="A11371" s="310">
        <v>3022054</v>
      </c>
      <c r="B11371" t="s">
        <v>24252</v>
      </c>
      <c r="C11371" t="s">
        <v>79</v>
      </c>
      <c r="D11371" t="s">
        <v>377</v>
      </c>
      <c r="E11371">
        <v>611110</v>
      </c>
      <c r="F11371" t="s">
        <v>24196</v>
      </c>
      <c r="G11371" s="7">
        <v>12.27</v>
      </c>
    </row>
    <row r="11372" spans="1:7" x14ac:dyDescent="0.3">
      <c r="A11372" s="310">
        <v>3022054</v>
      </c>
      <c r="B11372" t="s">
        <v>24252</v>
      </c>
      <c r="C11372" t="s">
        <v>79</v>
      </c>
      <c r="D11372" t="s">
        <v>371</v>
      </c>
      <c r="E11372">
        <v>617100</v>
      </c>
      <c r="F11372" t="s">
        <v>24196</v>
      </c>
      <c r="G11372" s="7">
        <v>761.26</v>
      </c>
    </row>
    <row r="11373" spans="1:7" x14ac:dyDescent="0.3">
      <c r="A11373" s="310">
        <v>3022054</v>
      </c>
      <c r="B11373" t="s">
        <v>24252</v>
      </c>
      <c r="C11373" t="s">
        <v>79</v>
      </c>
      <c r="D11373" t="s">
        <v>373</v>
      </c>
      <c r="E11373">
        <v>615130</v>
      </c>
      <c r="F11373" t="s">
        <v>24196</v>
      </c>
      <c r="G11373" s="7">
        <v>8.5</v>
      </c>
    </row>
    <row r="11374" spans="1:7" x14ac:dyDescent="0.3">
      <c r="A11374" s="310">
        <v>3022054</v>
      </c>
      <c r="B11374" t="s">
        <v>24252</v>
      </c>
      <c r="C11374" t="s">
        <v>79</v>
      </c>
      <c r="D11374" t="s">
        <v>373</v>
      </c>
      <c r="E11374">
        <v>615130</v>
      </c>
      <c r="F11374" t="s">
        <v>24196</v>
      </c>
      <c r="G11374" s="7">
        <v>0.28000000000000003</v>
      </c>
    </row>
    <row r="11375" spans="1:7" x14ac:dyDescent="0.3">
      <c r="A11375" s="310">
        <v>3022054</v>
      </c>
      <c r="B11375" t="s">
        <v>24252</v>
      </c>
      <c r="C11375" t="s">
        <v>79</v>
      </c>
      <c r="D11375" t="s">
        <v>373</v>
      </c>
      <c r="E11375">
        <v>617150</v>
      </c>
      <c r="F11375" t="s">
        <v>24196</v>
      </c>
      <c r="G11375" s="7">
        <v>464.22</v>
      </c>
    </row>
    <row r="11376" spans="1:7" x14ac:dyDescent="0.3">
      <c r="A11376" s="310">
        <v>3022054</v>
      </c>
      <c r="B11376" t="s">
        <v>24252</v>
      </c>
      <c r="C11376" t="s">
        <v>79</v>
      </c>
      <c r="D11376" t="s">
        <v>371</v>
      </c>
      <c r="E11376">
        <v>617100</v>
      </c>
      <c r="F11376" t="s">
        <v>24196</v>
      </c>
      <c r="G11376" s="7">
        <v>695.95</v>
      </c>
    </row>
    <row r="11377" spans="1:7" x14ac:dyDescent="0.3">
      <c r="A11377" s="310">
        <v>3022054</v>
      </c>
      <c r="B11377" t="s">
        <v>24252</v>
      </c>
      <c r="C11377" t="s">
        <v>79</v>
      </c>
      <c r="D11377" t="s">
        <v>373</v>
      </c>
      <c r="E11377">
        <v>615130</v>
      </c>
      <c r="F11377" t="s">
        <v>24196</v>
      </c>
      <c r="G11377" s="7">
        <v>5.51</v>
      </c>
    </row>
    <row r="11378" spans="1:7" x14ac:dyDescent="0.3">
      <c r="A11378" s="310">
        <v>3022054</v>
      </c>
      <c r="B11378" t="s">
        <v>24252</v>
      </c>
      <c r="C11378" t="s">
        <v>79</v>
      </c>
      <c r="D11378" t="s">
        <v>373</v>
      </c>
      <c r="E11378">
        <v>617150</v>
      </c>
      <c r="F11378" t="s">
        <v>24196</v>
      </c>
      <c r="G11378" s="7">
        <v>402.92</v>
      </c>
    </row>
    <row r="11379" spans="1:7" x14ac:dyDescent="0.3">
      <c r="A11379" s="310">
        <v>3022054</v>
      </c>
      <c r="B11379" t="s">
        <v>24252</v>
      </c>
      <c r="C11379" t="s">
        <v>79</v>
      </c>
      <c r="D11379" t="s">
        <v>375</v>
      </c>
      <c r="E11379">
        <v>615140</v>
      </c>
      <c r="F11379" t="s">
        <v>24196</v>
      </c>
      <c r="G11379" s="7">
        <v>2139</v>
      </c>
    </row>
    <row r="11380" spans="1:7" x14ac:dyDescent="0.3">
      <c r="A11380" s="310">
        <v>3022054</v>
      </c>
      <c r="B11380" t="s">
        <v>24252</v>
      </c>
      <c r="C11380" t="s">
        <v>79</v>
      </c>
      <c r="D11380" t="s">
        <v>377</v>
      </c>
      <c r="E11380">
        <v>611110</v>
      </c>
      <c r="F11380" t="s">
        <v>24196</v>
      </c>
      <c r="G11380" s="7">
        <v>1</v>
      </c>
    </row>
    <row r="11381" spans="1:7" x14ac:dyDescent="0.3">
      <c r="A11381" s="310">
        <v>3022054</v>
      </c>
      <c r="B11381" t="s">
        <v>24252</v>
      </c>
      <c r="C11381" t="s">
        <v>79</v>
      </c>
      <c r="D11381" t="s">
        <v>371</v>
      </c>
      <c r="E11381">
        <v>616100</v>
      </c>
      <c r="F11381" t="s">
        <v>24196</v>
      </c>
      <c r="G11381" s="7">
        <v>696.93</v>
      </c>
    </row>
    <row r="11382" spans="1:7" x14ac:dyDescent="0.3">
      <c r="A11382" s="310">
        <v>3022054</v>
      </c>
      <c r="B11382" t="s">
        <v>24252</v>
      </c>
      <c r="C11382" t="s">
        <v>79</v>
      </c>
      <c r="D11382" t="s">
        <v>373</v>
      </c>
      <c r="E11382">
        <v>615130</v>
      </c>
      <c r="F11382" t="s">
        <v>24196</v>
      </c>
      <c r="G11382" s="7">
        <v>8.5</v>
      </c>
    </row>
    <row r="11383" spans="1:7" x14ac:dyDescent="0.3">
      <c r="A11383" s="310">
        <v>3022054</v>
      </c>
      <c r="B11383" t="s">
        <v>24252</v>
      </c>
      <c r="C11383" t="s">
        <v>79</v>
      </c>
      <c r="D11383" t="s">
        <v>371</v>
      </c>
      <c r="E11383">
        <v>617100</v>
      </c>
      <c r="F11383" t="s">
        <v>24196</v>
      </c>
      <c r="G11383" s="7">
        <v>323.89999999999998</v>
      </c>
    </row>
    <row r="11384" spans="1:7" x14ac:dyDescent="0.3">
      <c r="A11384" s="310">
        <v>3022054</v>
      </c>
      <c r="B11384" t="s">
        <v>24252</v>
      </c>
      <c r="C11384" t="s">
        <v>79</v>
      </c>
      <c r="D11384" t="s">
        <v>377</v>
      </c>
      <c r="E11384">
        <v>611110</v>
      </c>
      <c r="F11384" t="s">
        <v>24196</v>
      </c>
      <c r="G11384" s="7">
        <v>1.84</v>
      </c>
    </row>
    <row r="11385" spans="1:7" x14ac:dyDescent="0.3">
      <c r="A11385" s="310">
        <v>3022054</v>
      </c>
      <c r="B11385" t="s">
        <v>24252</v>
      </c>
      <c r="C11385" t="s">
        <v>79</v>
      </c>
      <c r="D11385" t="s">
        <v>373</v>
      </c>
      <c r="E11385">
        <v>615130</v>
      </c>
      <c r="F11385" t="s">
        <v>24196</v>
      </c>
      <c r="G11385" s="7">
        <v>401.99</v>
      </c>
    </row>
    <row r="11386" spans="1:7" x14ac:dyDescent="0.3">
      <c r="A11386" s="310">
        <v>3022054</v>
      </c>
      <c r="B11386" t="s">
        <v>24252</v>
      </c>
      <c r="C11386" t="s">
        <v>79</v>
      </c>
      <c r="D11386" t="s">
        <v>377</v>
      </c>
      <c r="E11386">
        <v>611110</v>
      </c>
      <c r="F11386" t="s">
        <v>24196</v>
      </c>
      <c r="G11386" s="7">
        <v>368.13</v>
      </c>
    </row>
    <row r="11387" spans="1:7" x14ac:dyDescent="0.3">
      <c r="A11387" s="310">
        <v>3022054</v>
      </c>
      <c r="B11387" t="s">
        <v>24252</v>
      </c>
      <c r="C11387" t="s">
        <v>79</v>
      </c>
      <c r="D11387" t="s">
        <v>373</v>
      </c>
      <c r="E11387">
        <v>615130</v>
      </c>
      <c r="F11387" t="s">
        <v>24196</v>
      </c>
      <c r="G11387" s="7">
        <v>-28.46</v>
      </c>
    </row>
    <row r="11388" spans="1:7" x14ac:dyDescent="0.3">
      <c r="A11388" s="310">
        <v>3022054</v>
      </c>
      <c r="B11388" t="s">
        <v>24252</v>
      </c>
      <c r="C11388" t="s">
        <v>79</v>
      </c>
      <c r="D11388" t="s">
        <v>377</v>
      </c>
      <c r="E11388">
        <v>611110</v>
      </c>
      <c r="F11388" t="s">
        <v>24196</v>
      </c>
      <c r="G11388" s="7">
        <v>29.88</v>
      </c>
    </row>
    <row r="11389" spans="1:7" x14ac:dyDescent="0.3">
      <c r="A11389" s="310">
        <v>3022054</v>
      </c>
      <c r="B11389" t="s">
        <v>24252</v>
      </c>
      <c r="C11389" t="s">
        <v>79</v>
      </c>
      <c r="D11389" t="s">
        <v>371</v>
      </c>
      <c r="E11389">
        <v>615100</v>
      </c>
      <c r="F11389" t="s">
        <v>24196</v>
      </c>
      <c r="G11389" s="7">
        <v>4499.5</v>
      </c>
    </row>
    <row r="11390" spans="1:7" x14ac:dyDescent="0.3">
      <c r="A11390" s="310">
        <v>3022054</v>
      </c>
      <c r="B11390" t="s">
        <v>24252</v>
      </c>
      <c r="C11390" t="s">
        <v>79</v>
      </c>
      <c r="D11390" t="s">
        <v>377</v>
      </c>
      <c r="E11390">
        <v>611130</v>
      </c>
      <c r="F11390" t="s">
        <v>24196</v>
      </c>
      <c r="G11390" s="7">
        <v>138.34</v>
      </c>
    </row>
    <row r="11391" spans="1:7" x14ac:dyDescent="0.3">
      <c r="A11391" s="310">
        <v>3022054</v>
      </c>
      <c r="B11391" t="s">
        <v>24252</v>
      </c>
      <c r="C11391" t="s">
        <v>79</v>
      </c>
      <c r="D11391" t="s">
        <v>371</v>
      </c>
      <c r="E11391">
        <v>616100</v>
      </c>
      <c r="F11391" t="s">
        <v>24196</v>
      </c>
      <c r="G11391" s="7">
        <v>392.61</v>
      </c>
    </row>
    <row r="11392" spans="1:7" x14ac:dyDescent="0.3">
      <c r="A11392" s="310">
        <v>3022054</v>
      </c>
      <c r="B11392" t="s">
        <v>24252</v>
      </c>
      <c r="C11392" t="s">
        <v>79</v>
      </c>
      <c r="D11392" t="s">
        <v>373</v>
      </c>
      <c r="E11392">
        <v>615130</v>
      </c>
      <c r="F11392" t="s">
        <v>24196</v>
      </c>
      <c r="G11392" s="7">
        <v>-28.46</v>
      </c>
    </row>
    <row r="11393" spans="1:7" x14ac:dyDescent="0.3">
      <c r="A11393" s="310">
        <v>3022054</v>
      </c>
      <c r="B11393" t="s">
        <v>24252</v>
      </c>
      <c r="C11393" t="s">
        <v>79</v>
      </c>
      <c r="D11393" t="s">
        <v>371</v>
      </c>
      <c r="E11393">
        <v>617100</v>
      </c>
      <c r="F11393" t="s">
        <v>24196</v>
      </c>
      <c r="G11393" s="7">
        <v>1200.02</v>
      </c>
    </row>
    <row r="11394" spans="1:7" x14ac:dyDescent="0.3">
      <c r="A11394" s="310">
        <v>3022054</v>
      </c>
      <c r="B11394" t="s">
        <v>24252</v>
      </c>
      <c r="C11394" t="s">
        <v>79</v>
      </c>
      <c r="D11394" t="s">
        <v>371</v>
      </c>
      <c r="E11394">
        <v>617100</v>
      </c>
      <c r="F11394" t="s">
        <v>24196</v>
      </c>
      <c r="G11394" s="7">
        <v>444.78</v>
      </c>
    </row>
    <row r="11395" spans="1:7" x14ac:dyDescent="0.3">
      <c r="A11395" s="310">
        <v>3022054</v>
      </c>
      <c r="B11395" t="s">
        <v>24252</v>
      </c>
      <c r="C11395" t="s">
        <v>79</v>
      </c>
      <c r="D11395" t="s">
        <v>377</v>
      </c>
      <c r="E11395">
        <v>611110</v>
      </c>
      <c r="F11395" t="s">
        <v>24196</v>
      </c>
      <c r="G11395" s="7">
        <v>1</v>
      </c>
    </row>
    <row r="11396" spans="1:7" x14ac:dyDescent="0.3">
      <c r="A11396" s="310">
        <v>3022054</v>
      </c>
      <c r="B11396" t="s">
        <v>24252</v>
      </c>
      <c r="C11396" t="s">
        <v>79</v>
      </c>
      <c r="D11396" t="s">
        <v>373</v>
      </c>
      <c r="E11396">
        <v>615130</v>
      </c>
      <c r="F11396" t="s">
        <v>24196</v>
      </c>
      <c r="G11396" s="7">
        <v>267.05</v>
      </c>
    </row>
    <row r="11397" spans="1:7" x14ac:dyDescent="0.3">
      <c r="A11397" s="310">
        <v>3022054</v>
      </c>
      <c r="B11397" t="s">
        <v>24252</v>
      </c>
      <c r="C11397" t="s">
        <v>79</v>
      </c>
      <c r="D11397" t="s">
        <v>373</v>
      </c>
      <c r="E11397">
        <v>615130</v>
      </c>
      <c r="F11397" t="s">
        <v>24196</v>
      </c>
      <c r="G11397" s="7">
        <v>0.01</v>
      </c>
    </row>
    <row r="11398" spans="1:7" x14ac:dyDescent="0.3">
      <c r="A11398" s="310">
        <v>3022054</v>
      </c>
      <c r="B11398" t="s">
        <v>24252</v>
      </c>
      <c r="C11398" t="s">
        <v>79</v>
      </c>
      <c r="D11398" t="s">
        <v>375</v>
      </c>
      <c r="E11398">
        <v>616130</v>
      </c>
      <c r="F11398" t="s">
        <v>24196</v>
      </c>
      <c r="G11398" s="7">
        <v>273.24</v>
      </c>
    </row>
    <row r="11399" spans="1:7" x14ac:dyDescent="0.3">
      <c r="A11399" s="310">
        <v>3022054</v>
      </c>
      <c r="B11399" t="s">
        <v>24252</v>
      </c>
      <c r="C11399" t="s">
        <v>79</v>
      </c>
      <c r="D11399" t="s">
        <v>377</v>
      </c>
      <c r="E11399">
        <v>611110</v>
      </c>
      <c r="F11399" t="s">
        <v>24196</v>
      </c>
      <c r="G11399" s="7">
        <v>1.85</v>
      </c>
    </row>
    <row r="11400" spans="1:7" x14ac:dyDescent="0.3">
      <c r="A11400" s="310">
        <v>3022054</v>
      </c>
      <c r="B11400" t="s">
        <v>24252</v>
      </c>
      <c r="C11400" t="s">
        <v>79</v>
      </c>
      <c r="D11400" t="s">
        <v>373</v>
      </c>
      <c r="E11400">
        <v>615130</v>
      </c>
      <c r="F11400" t="s">
        <v>24196</v>
      </c>
      <c r="G11400" s="7">
        <v>2134.91</v>
      </c>
    </row>
    <row r="11401" spans="1:7" x14ac:dyDescent="0.3">
      <c r="A11401" s="310">
        <v>3022054</v>
      </c>
      <c r="B11401" t="s">
        <v>24252</v>
      </c>
      <c r="C11401" t="s">
        <v>79</v>
      </c>
      <c r="D11401" t="s">
        <v>373</v>
      </c>
      <c r="E11401">
        <v>616160</v>
      </c>
      <c r="F11401" t="s">
        <v>24196</v>
      </c>
      <c r="G11401" s="7">
        <v>233.71</v>
      </c>
    </row>
    <row r="11402" spans="1:7" x14ac:dyDescent="0.3">
      <c r="A11402" s="310">
        <v>3022054</v>
      </c>
      <c r="B11402" t="s">
        <v>24252</v>
      </c>
      <c r="C11402" t="s">
        <v>79</v>
      </c>
      <c r="D11402" t="s">
        <v>373</v>
      </c>
      <c r="E11402">
        <v>615130</v>
      </c>
      <c r="F11402" t="s">
        <v>24196</v>
      </c>
      <c r="G11402" s="7">
        <v>8.5</v>
      </c>
    </row>
    <row r="11403" spans="1:7" x14ac:dyDescent="0.3">
      <c r="A11403" s="310">
        <v>3022054</v>
      </c>
      <c r="B11403" t="s">
        <v>24252</v>
      </c>
      <c r="C11403" t="s">
        <v>79</v>
      </c>
      <c r="D11403" t="s">
        <v>371</v>
      </c>
      <c r="E11403">
        <v>615100</v>
      </c>
      <c r="F11403" t="s">
        <v>24196</v>
      </c>
      <c r="G11403" s="7">
        <v>4044.33</v>
      </c>
    </row>
    <row r="11404" spans="1:7" x14ac:dyDescent="0.3">
      <c r="A11404" s="310">
        <v>3022054</v>
      </c>
      <c r="B11404" t="s">
        <v>24252</v>
      </c>
      <c r="C11404" t="s">
        <v>79</v>
      </c>
      <c r="D11404" t="s">
        <v>371</v>
      </c>
      <c r="E11404">
        <v>615100</v>
      </c>
      <c r="F11404" t="s">
        <v>24196</v>
      </c>
      <c r="G11404" s="7">
        <v>692.75</v>
      </c>
    </row>
    <row r="11405" spans="1:7" x14ac:dyDescent="0.3">
      <c r="A11405" s="310">
        <v>3022054</v>
      </c>
      <c r="B11405" t="s">
        <v>24252</v>
      </c>
      <c r="C11405" t="s">
        <v>79</v>
      </c>
      <c r="D11405" t="s">
        <v>371</v>
      </c>
      <c r="E11405">
        <v>617100</v>
      </c>
      <c r="F11405" t="s">
        <v>24196</v>
      </c>
      <c r="G11405" s="7">
        <v>1371.5</v>
      </c>
    </row>
    <row r="11406" spans="1:7" x14ac:dyDescent="0.3">
      <c r="A11406" s="310">
        <v>3022054</v>
      </c>
      <c r="B11406" t="s">
        <v>24252</v>
      </c>
      <c r="C11406" t="s">
        <v>79</v>
      </c>
      <c r="D11406" t="s">
        <v>371</v>
      </c>
      <c r="E11406">
        <v>617100</v>
      </c>
      <c r="F11406" t="s">
        <v>24196</v>
      </c>
      <c r="G11406" s="7">
        <v>861.32</v>
      </c>
    </row>
    <row r="11407" spans="1:7" x14ac:dyDescent="0.3">
      <c r="A11407" s="310">
        <v>3022054</v>
      </c>
      <c r="B11407" t="s">
        <v>24252</v>
      </c>
      <c r="C11407" t="s">
        <v>79</v>
      </c>
      <c r="D11407" t="s">
        <v>377</v>
      </c>
      <c r="E11407">
        <v>611110</v>
      </c>
      <c r="F11407" t="s">
        <v>24196</v>
      </c>
      <c r="G11407" s="7">
        <v>358.69</v>
      </c>
    </row>
    <row r="11408" spans="1:7" x14ac:dyDescent="0.3">
      <c r="A11408" s="310">
        <v>3022054</v>
      </c>
      <c r="B11408" t="s">
        <v>24252</v>
      </c>
      <c r="C11408" t="s">
        <v>79</v>
      </c>
      <c r="D11408" t="s">
        <v>374</v>
      </c>
      <c r="E11408">
        <v>617120</v>
      </c>
      <c r="F11408" t="s">
        <v>24196</v>
      </c>
      <c r="G11408" s="7">
        <v>528.66</v>
      </c>
    </row>
    <row r="11409" spans="1:7" x14ac:dyDescent="0.3">
      <c r="A11409" s="310">
        <v>3022054</v>
      </c>
      <c r="B11409" t="s">
        <v>24252</v>
      </c>
      <c r="C11409" t="s">
        <v>79</v>
      </c>
      <c r="D11409" t="s">
        <v>375</v>
      </c>
      <c r="E11409">
        <v>617130</v>
      </c>
      <c r="F11409" t="s">
        <v>24196</v>
      </c>
      <c r="G11409" s="7">
        <v>456.68</v>
      </c>
    </row>
    <row r="11410" spans="1:7" x14ac:dyDescent="0.3">
      <c r="A11410" s="310">
        <v>3022054</v>
      </c>
      <c r="B11410" t="s">
        <v>24252</v>
      </c>
      <c r="C11410" t="s">
        <v>79</v>
      </c>
      <c r="D11410" t="s">
        <v>377</v>
      </c>
      <c r="E11410">
        <v>611110</v>
      </c>
      <c r="F11410" t="s">
        <v>24196</v>
      </c>
      <c r="G11410" s="7">
        <v>368.13</v>
      </c>
    </row>
    <row r="11411" spans="1:7" x14ac:dyDescent="0.3">
      <c r="A11411" s="310">
        <v>3022054</v>
      </c>
      <c r="B11411" t="s">
        <v>24252</v>
      </c>
      <c r="C11411" t="s">
        <v>79</v>
      </c>
      <c r="D11411" t="s">
        <v>377</v>
      </c>
      <c r="E11411">
        <v>611110</v>
      </c>
      <c r="F11411" t="s">
        <v>24196</v>
      </c>
      <c r="G11411" s="7">
        <v>1</v>
      </c>
    </row>
    <row r="11412" spans="1:7" x14ac:dyDescent="0.3">
      <c r="A11412" s="310">
        <v>3022054</v>
      </c>
      <c r="B11412" t="s">
        <v>24252</v>
      </c>
      <c r="C11412" t="s">
        <v>79</v>
      </c>
      <c r="D11412" t="s">
        <v>377</v>
      </c>
      <c r="E11412">
        <v>611110</v>
      </c>
      <c r="F11412" t="s">
        <v>24196</v>
      </c>
      <c r="G11412" s="7">
        <v>2.4300000000000002</v>
      </c>
    </row>
    <row r="11413" spans="1:7" x14ac:dyDescent="0.3">
      <c r="A11413" s="310">
        <v>3022054</v>
      </c>
      <c r="B11413" t="s">
        <v>24252</v>
      </c>
      <c r="C11413" t="s">
        <v>79</v>
      </c>
      <c r="D11413" t="s">
        <v>377</v>
      </c>
      <c r="E11413">
        <v>611110</v>
      </c>
      <c r="F11413" t="s">
        <v>24196</v>
      </c>
      <c r="G11413" s="7">
        <v>368.13</v>
      </c>
    </row>
    <row r="11414" spans="1:7" x14ac:dyDescent="0.3">
      <c r="A11414" s="310">
        <v>3022054</v>
      </c>
      <c r="B11414" t="s">
        <v>24252</v>
      </c>
      <c r="C11414" t="s">
        <v>79</v>
      </c>
      <c r="D11414" t="s">
        <v>373</v>
      </c>
      <c r="E11414">
        <v>616160</v>
      </c>
      <c r="F11414" t="s">
        <v>24196</v>
      </c>
      <c r="G11414" s="7">
        <v>31.48</v>
      </c>
    </row>
    <row r="11415" spans="1:7" x14ac:dyDescent="0.3">
      <c r="A11415" s="310">
        <v>3022054</v>
      </c>
      <c r="B11415" t="s">
        <v>24252</v>
      </c>
      <c r="C11415" t="s">
        <v>79</v>
      </c>
      <c r="D11415" t="s">
        <v>371</v>
      </c>
      <c r="E11415">
        <v>615100</v>
      </c>
      <c r="F11415" t="s">
        <v>24196</v>
      </c>
      <c r="G11415" s="7">
        <v>23.91</v>
      </c>
    </row>
    <row r="11416" spans="1:7" x14ac:dyDescent="0.3">
      <c r="A11416" s="310">
        <v>3022054</v>
      </c>
      <c r="B11416" t="s">
        <v>24252</v>
      </c>
      <c r="C11416" t="s">
        <v>79</v>
      </c>
      <c r="D11416" t="s">
        <v>377</v>
      </c>
      <c r="E11416">
        <v>611110</v>
      </c>
      <c r="F11416" t="s">
        <v>24196</v>
      </c>
      <c r="G11416" s="7">
        <v>358.69</v>
      </c>
    </row>
    <row r="11417" spans="1:7" x14ac:dyDescent="0.3">
      <c r="A11417" s="310">
        <v>3022054</v>
      </c>
      <c r="B11417" t="s">
        <v>24252</v>
      </c>
      <c r="C11417" t="s">
        <v>79</v>
      </c>
      <c r="D11417" t="s">
        <v>371</v>
      </c>
      <c r="E11417">
        <v>615100</v>
      </c>
      <c r="F11417" t="s">
        <v>24196</v>
      </c>
      <c r="G11417" s="7">
        <v>3599.6</v>
      </c>
    </row>
    <row r="11418" spans="1:7" x14ac:dyDescent="0.3">
      <c r="A11418" s="310">
        <v>3022054</v>
      </c>
      <c r="B11418" t="s">
        <v>24252</v>
      </c>
      <c r="C11418" t="s">
        <v>79</v>
      </c>
      <c r="D11418" t="s">
        <v>377</v>
      </c>
      <c r="E11418">
        <v>611110</v>
      </c>
      <c r="F11418" t="s">
        <v>24196</v>
      </c>
      <c r="G11418" s="7">
        <v>-12.27</v>
      </c>
    </row>
    <row r="11419" spans="1:7" x14ac:dyDescent="0.3">
      <c r="A11419" s="310">
        <v>3022054</v>
      </c>
      <c r="B11419" t="s">
        <v>24252</v>
      </c>
      <c r="C11419" t="s">
        <v>79</v>
      </c>
      <c r="D11419" t="s">
        <v>371</v>
      </c>
      <c r="E11419">
        <v>615100</v>
      </c>
      <c r="F11419" t="s">
        <v>24196</v>
      </c>
      <c r="G11419" s="7">
        <v>12.13</v>
      </c>
    </row>
    <row r="11420" spans="1:7" x14ac:dyDescent="0.3">
      <c r="A11420" s="310">
        <v>3022054</v>
      </c>
      <c r="B11420" t="s">
        <v>24252</v>
      </c>
      <c r="C11420" t="s">
        <v>79</v>
      </c>
      <c r="D11420" t="s">
        <v>377</v>
      </c>
      <c r="E11420">
        <v>611110</v>
      </c>
      <c r="F11420" t="s">
        <v>24196</v>
      </c>
      <c r="G11420" s="7">
        <v>1</v>
      </c>
    </row>
    <row r="11421" spans="1:7" x14ac:dyDescent="0.3">
      <c r="A11421" s="310">
        <v>3022054</v>
      </c>
      <c r="B11421" t="s">
        <v>24252</v>
      </c>
      <c r="C11421" t="s">
        <v>79</v>
      </c>
      <c r="D11421" t="s">
        <v>373</v>
      </c>
      <c r="E11421">
        <v>617150</v>
      </c>
      <c r="F11421" t="s">
        <v>24196</v>
      </c>
      <c r="G11421" s="7">
        <v>350.09</v>
      </c>
    </row>
    <row r="11422" spans="1:7" x14ac:dyDescent="0.3">
      <c r="A11422" s="310">
        <v>3022054</v>
      </c>
      <c r="B11422" t="s">
        <v>24252</v>
      </c>
      <c r="C11422" t="s">
        <v>79</v>
      </c>
      <c r="D11422" t="s">
        <v>373</v>
      </c>
      <c r="E11422">
        <v>615130</v>
      </c>
      <c r="F11422" t="s">
        <v>24196</v>
      </c>
      <c r="G11422" s="7">
        <v>-0.28000000000000003</v>
      </c>
    </row>
    <row r="11423" spans="1:7" x14ac:dyDescent="0.3">
      <c r="A11423" s="310">
        <v>3022054</v>
      </c>
      <c r="B11423" t="s">
        <v>24252</v>
      </c>
      <c r="C11423" t="s">
        <v>79</v>
      </c>
      <c r="D11423" t="s">
        <v>371</v>
      </c>
      <c r="E11423">
        <v>615100</v>
      </c>
      <c r="F11423" t="s">
        <v>24196</v>
      </c>
      <c r="G11423" s="7">
        <v>15.02</v>
      </c>
    </row>
    <row r="11424" spans="1:7" x14ac:dyDescent="0.3">
      <c r="A11424" s="310">
        <v>3022054</v>
      </c>
      <c r="B11424" t="s">
        <v>24252</v>
      </c>
      <c r="C11424" t="s">
        <v>79</v>
      </c>
      <c r="D11424" t="s">
        <v>373</v>
      </c>
      <c r="E11424">
        <v>615130</v>
      </c>
      <c r="F11424" t="s">
        <v>24196</v>
      </c>
      <c r="G11424" s="7">
        <v>4.3099999999999996</v>
      </c>
    </row>
    <row r="11425" spans="1:7" x14ac:dyDescent="0.3">
      <c r="A11425" s="310">
        <v>3022054</v>
      </c>
      <c r="B11425" t="s">
        <v>24252</v>
      </c>
      <c r="C11425" t="s">
        <v>79</v>
      </c>
      <c r="D11425" t="s">
        <v>377</v>
      </c>
      <c r="E11425">
        <v>611110</v>
      </c>
      <c r="F11425" t="s">
        <v>24196</v>
      </c>
      <c r="G11425" s="7">
        <v>2</v>
      </c>
    </row>
    <row r="11426" spans="1:7" x14ac:dyDescent="0.3">
      <c r="A11426" s="310">
        <v>3022054</v>
      </c>
      <c r="B11426" t="s">
        <v>24252</v>
      </c>
      <c r="C11426" t="s">
        <v>79</v>
      </c>
      <c r="D11426" t="s">
        <v>373</v>
      </c>
      <c r="E11426">
        <v>617150</v>
      </c>
      <c r="F11426" t="s">
        <v>24196</v>
      </c>
      <c r="G11426" s="7">
        <v>52.56</v>
      </c>
    </row>
    <row r="11427" spans="1:7" x14ac:dyDescent="0.3">
      <c r="A11427" s="310">
        <v>3022054</v>
      </c>
      <c r="B11427" t="s">
        <v>24252</v>
      </c>
      <c r="C11427" t="s">
        <v>79</v>
      </c>
      <c r="D11427" t="s">
        <v>371</v>
      </c>
      <c r="E11427">
        <v>615100</v>
      </c>
      <c r="F11427" t="s">
        <v>24196</v>
      </c>
      <c r="G11427" s="7">
        <v>206.78</v>
      </c>
    </row>
    <row r="11428" spans="1:7" x14ac:dyDescent="0.3">
      <c r="A11428" s="310">
        <v>3022054</v>
      </c>
      <c r="B11428" t="s">
        <v>24252</v>
      </c>
      <c r="C11428" t="s">
        <v>79</v>
      </c>
      <c r="D11428" t="s">
        <v>371</v>
      </c>
      <c r="E11428">
        <v>615100</v>
      </c>
      <c r="F11428" t="s">
        <v>24196</v>
      </c>
      <c r="G11428" s="7">
        <v>1129.3699999999999</v>
      </c>
    </row>
    <row r="11429" spans="1:7" x14ac:dyDescent="0.3">
      <c r="A11429" s="310">
        <v>3022054</v>
      </c>
      <c r="B11429" t="s">
        <v>24252</v>
      </c>
      <c r="C11429" t="s">
        <v>79</v>
      </c>
      <c r="D11429" t="s">
        <v>374</v>
      </c>
      <c r="E11429">
        <v>616120</v>
      </c>
      <c r="F11429" t="s">
        <v>24196</v>
      </c>
      <c r="G11429" s="7">
        <v>326.17</v>
      </c>
    </row>
    <row r="11430" spans="1:7" x14ac:dyDescent="0.3">
      <c r="A11430" s="310">
        <v>3022054</v>
      </c>
      <c r="B11430" t="s">
        <v>24252</v>
      </c>
      <c r="C11430" t="s">
        <v>79</v>
      </c>
      <c r="D11430" t="s">
        <v>371</v>
      </c>
      <c r="E11430">
        <v>617100</v>
      </c>
      <c r="F11430" t="s">
        <v>24196</v>
      </c>
      <c r="G11430" s="7">
        <v>1159.9100000000001</v>
      </c>
    </row>
    <row r="11431" spans="1:7" x14ac:dyDescent="0.3">
      <c r="A11431" s="310">
        <v>3022054</v>
      </c>
      <c r="B11431" t="s">
        <v>24252</v>
      </c>
      <c r="C11431" t="s">
        <v>79</v>
      </c>
      <c r="D11431" t="s">
        <v>377</v>
      </c>
      <c r="E11431">
        <v>611130</v>
      </c>
      <c r="F11431" t="s">
        <v>24196</v>
      </c>
      <c r="G11431" s="7">
        <v>129.93</v>
      </c>
    </row>
    <row r="11432" spans="1:7" x14ac:dyDescent="0.3">
      <c r="A11432" s="310">
        <v>3022054</v>
      </c>
      <c r="B11432" t="s">
        <v>24252</v>
      </c>
      <c r="C11432" t="s">
        <v>79</v>
      </c>
      <c r="D11432" t="s">
        <v>373</v>
      </c>
      <c r="E11432">
        <v>615130</v>
      </c>
      <c r="F11432" t="s">
        <v>24196</v>
      </c>
      <c r="G11432" s="7">
        <v>6.08</v>
      </c>
    </row>
    <row r="11433" spans="1:7" x14ac:dyDescent="0.3">
      <c r="A11433" s="310">
        <v>3022054</v>
      </c>
      <c r="B11433" t="s">
        <v>24252</v>
      </c>
      <c r="C11433" t="s">
        <v>79</v>
      </c>
      <c r="D11433" t="s">
        <v>374</v>
      </c>
      <c r="E11433">
        <v>615120</v>
      </c>
      <c r="F11433" t="s">
        <v>24196</v>
      </c>
      <c r="G11433" s="7">
        <v>2591.46</v>
      </c>
    </row>
    <row r="11434" spans="1:7" x14ac:dyDescent="0.3">
      <c r="A11434" s="310">
        <v>3022054</v>
      </c>
      <c r="B11434" t="s">
        <v>24252</v>
      </c>
      <c r="C11434" t="s">
        <v>79</v>
      </c>
      <c r="D11434" t="s">
        <v>371</v>
      </c>
      <c r="E11434">
        <v>615100</v>
      </c>
      <c r="F11434" t="s">
        <v>24196</v>
      </c>
      <c r="G11434" s="7">
        <v>25.32</v>
      </c>
    </row>
    <row r="11435" spans="1:7" x14ac:dyDescent="0.3">
      <c r="A11435" s="310">
        <v>3022054</v>
      </c>
      <c r="B11435" t="s">
        <v>24252</v>
      </c>
      <c r="C11435" t="s">
        <v>79</v>
      </c>
      <c r="D11435" t="s">
        <v>373</v>
      </c>
      <c r="E11435">
        <v>615130</v>
      </c>
      <c r="F11435" t="s">
        <v>24196</v>
      </c>
      <c r="G11435" s="7">
        <v>9.9499999999999993</v>
      </c>
    </row>
    <row r="11436" spans="1:7" x14ac:dyDescent="0.3">
      <c r="A11436" s="310">
        <v>3022054</v>
      </c>
      <c r="B11436" t="s">
        <v>24252</v>
      </c>
      <c r="C11436" t="s">
        <v>79</v>
      </c>
      <c r="D11436" t="s">
        <v>377</v>
      </c>
      <c r="E11436">
        <v>611110</v>
      </c>
      <c r="F11436" t="s">
        <v>24196</v>
      </c>
      <c r="G11436" s="7">
        <v>368.13</v>
      </c>
    </row>
    <row r="11437" spans="1:7" x14ac:dyDescent="0.3">
      <c r="A11437" s="310">
        <v>3022054</v>
      </c>
      <c r="B11437" t="s">
        <v>24252</v>
      </c>
      <c r="C11437" t="s">
        <v>79</v>
      </c>
      <c r="D11437" t="s">
        <v>371</v>
      </c>
      <c r="E11437">
        <v>615100</v>
      </c>
      <c r="F11437" t="s">
        <v>24196</v>
      </c>
      <c r="G11437" s="7">
        <v>4184.17</v>
      </c>
    </row>
    <row r="11438" spans="1:7" x14ac:dyDescent="0.3">
      <c r="A11438" s="310">
        <v>3022054</v>
      </c>
      <c r="B11438" t="s">
        <v>24252</v>
      </c>
      <c r="C11438" t="s">
        <v>79</v>
      </c>
      <c r="D11438" t="s">
        <v>373</v>
      </c>
      <c r="E11438">
        <v>615130</v>
      </c>
      <c r="F11438" t="s">
        <v>24196</v>
      </c>
      <c r="G11438" s="7">
        <v>28.46</v>
      </c>
    </row>
    <row r="11439" spans="1:7" x14ac:dyDescent="0.3">
      <c r="A11439" s="310">
        <v>3022054</v>
      </c>
      <c r="B11439" t="s">
        <v>24252</v>
      </c>
      <c r="C11439" t="s">
        <v>79</v>
      </c>
      <c r="D11439" t="s">
        <v>371</v>
      </c>
      <c r="E11439">
        <v>615100</v>
      </c>
      <c r="F11439" t="s">
        <v>24196</v>
      </c>
      <c r="G11439" s="7">
        <v>19.46</v>
      </c>
    </row>
    <row r="11440" spans="1:7" x14ac:dyDescent="0.3">
      <c r="A11440" s="310">
        <v>3022054</v>
      </c>
      <c r="B11440" t="s">
        <v>24252</v>
      </c>
      <c r="C11440" t="s">
        <v>79</v>
      </c>
      <c r="D11440" t="s">
        <v>373</v>
      </c>
      <c r="E11440">
        <v>615130</v>
      </c>
      <c r="F11440" t="s">
        <v>24196</v>
      </c>
      <c r="G11440" s="7">
        <v>8.5</v>
      </c>
    </row>
    <row r="11441" spans="1:7" x14ac:dyDescent="0.3">
      <c r="A11441" s="310">
        <v>3022054</v>
      </c>
      <c r="B11441" t="s">
        <v>24252</v>
      </c>
      <c r="C11441" t="s">
        <v>79</v>
      </c>
      <c r="D11441" t="s">
        <v>373</v>
      </c>
      <c r="E11441">
        <v>615130</v>
      </c>
      <c r="F11441" t="s">
        <v>24196</v>
      </c>
      <c r="G11441" s="7">
        <v>9.8800000000000008</v>
      </c>
    </row>
    <row r="11442" spans="1:7" x14ac:dyDescent="0.3">
      <c r="A11442" s="310">
        <v>3022054</v>
      </c>
      <c r="B11442" t="s">
        <v>24252</v>
      </c>
      <c r="C11442" t="s">
        <v>79</v>
      </c>
      <c r="D11442" t="s">
        <v>377</v>
      </c>
      <c r="E11442">
        <v>611130</v>
      </c>
      <c r="F11442" t="s">
        <v>24196</v>
      </c>
      <c r="G11442" s="7">
        <v>75.510000000000005</v>
      </c>
    </row>
    <row r="11443" spans="1:7" x14ac:dyDescent="0.3">
      <c r="A11443" s="310">
        <v>3022054</v>
      </c>
      <c r="B11443" t="s">
        <v>24252</v>
      </c>
      <c r="C11443" t="s">
        <v>79</v>
      </c>
      <c r="D11443" t="s">
        <v>377</v>
      </c>
      <c r="E11443">
        <v>611110</v>
      </c>
      <c r="F11443" t="s">
        <v>24196</v>
      </c>
      <c r="G11443" s="7">
        <v>2.0299999999999998</v>
      </c>
    </row>
    <row r="11444" spans="1:7" x14ac:dyDescent="0.3">
      <c r="A11444" s="310">
        <v>3022054</v>
      </c>
      <c r="B11444" t="s">
        <v>24252</v>
      </c>
      <c r="C11444" t="s">
        <v>79</v>
      </c>
      <c r="D11444" t="s">
        <v>373</v>
      </c>
      <c r="E11444">
        <v>615130</v>
      </c>
      <c r="F11444" t="s">
        <v>24196</v>
      </c>
      <c r="G11444" s="7">
        <v>81.77</v>
      </c>
    </row>
    <row r="11445" spans="1:7" x14ac:dyDescent="0.3">
      <c r="A11445" s="310">
        <v>3022054</v>
      </c>
      <c r="B11445" t="s">
        <v>24252</v>
      </c>
      <c r="C11445" t="s">
        <v>79</v>
      </c>
      <c r="D11445" t="s">
        <v>373</v>
      </c>
      <c r="E11445">
        <v>615130</v>
      </c>
      <c r="F11445" t="s">
        <v>24196</v>
      </c>
      <c r="G11445" s="7">
        <v>-0.28000000000000003</v>
      </c>
    </row>
    <row r="11446" spans="1:7" x14ac:dyDescent="0.3">
      <c r="A11446" s="310">
        <v>3022054</v>
      </c>
      <c r="B11446" t="s">
        <v>24252</v>
      </c>
      <c r="C11446" t="s">
        <v>79</v>
      </c>
      <c r="D11446" t="s">
        <v>373</v>
      </c>
      <c r="E11446">
        <v>615130</v>
      </c>
      <c r="F11446" t="s">
        <v>24196</v>
      </c>
      <c r="G11446" s="7">
        <v>1900.34</v>
      </c>
    </row>
    <row r="11447" spans="1:7" x14ac:dyDescent="0.3">
      <c r="A11447" s="310">
        <v>3023510</v>
      </c>
      <c r="B11447" t="s">
        <v>24253</v>
      </c>
      <c r="C11447" t="s">
        <v>24254</v>
      </c>
      <c r="D11447" t="s">
        <v>371</v>
      </c>
      <c r="E11447">
        <v>615100</v>
      </c>
      <c r="F11447" t="s">
        <v>24196</v>
      </c>
      <c r="G11447" s="7">
        <v>282.58</v>
      </c>
    </row>
    <row r="11448" spans="1:7" x14ac:dyDescent="0.3">
      <c r="A11448" s="310">
        <v>3023510</v>
      </c>
      <c r="B11448" t="s">
        <v>24253</v>
      </c>
      <c r="C11448" t="s">
        <v>24254</v>
      </c>
      <c r="D11448" t="s">
        <v>375</v>
      </c>
      <c r="E11448">
        <v>616130</v>
      </c>
      <c r="F11448" t="s">
        <v>24196</v>
      </c>
      <c r="G11448" s="7">
        <v>83.98</v>
      </c>
    </row>
    <row r="11449" spans="1:7" x14ac:dyDescent="0.3">
      <c r="A11449" s="310">
        <v>3023510</v>
      </c>
      <c r="B11449" t="s">
        <v>24253</v>
      </c>
      <c r="C11449" t="s">
        <v>24254</v>
      </c>
      <c r="D11449" t="s">
        <v>373</v>
      </c>
      <c r="E11449">
        <v>617150</v>
      </c>
      <c r="F11449" t="s">
        <v>24196</v>
      </c>
      <c r="G11449" s="7">
        <v>16.329999999999998</v>
      </c>
    </row>
    <row r="11450" spans="1:7" x14ac:dyDescent="0.3">
      <c r="A11450" s="310">
        <v>3023510</v>
      </c>
      <c r="B11450" t="s">
        <v>24253</v>
      </c>
      <c r="C11450" t="s">
        <v>24254</v>
      </c>
      <c r="D11450" t="s">
        <v>371</v>
      </c>
      <c r="E11450">
        <v>616100</v>
      </c>
      <c r="F11450" t="s">
        <v>24196</v>
      </c>
      <c r="G11450" s="7">
        <v>615.07000000000005</v>
      </c>
    </row>
    <row r="11451" spans="1:7" x14ac:dyDescent="0.3">
      <c r="A11451" s="310">
        <v>3023510</v>
      </c>
      <c r="B11451" t="s">
        <v>24253</v>
      </c>
      <c r="C11451" t="s">
        <v>24254</v>
      </c>
      <c r="D11451" t="s">
        <v>371</v>
      </c>
      <c r="E11451">
        <v>615100</v>
      </c>
      <c r="F11451" t="s">
        <v>24196</v>
      </c>
      <c r="G11451" s="7">
        <v>4499.5</v>
      </c>
    </row>
    <row r="11452" spans="1:7" x14ac:dyDescent="0.3">
      <c r="A11452" s="310">
        <v>3023510</v>
      </c>
      <c r="B11452" t="s">
        <v>24253</v>
      </c>
      <c r="C11452" t="s">
        <v>24254</v>
      </c>
      <c r="D11452" t="s">
        <v>371</v>
      </c>
      <c r="E11452">
        <v>615100</v>
      </c>
      <c r="F11452" t="s">
        <v>24196</v>
      </c>
      <c r="G11452" s="7">
        <v>2127.04</v>
      </c>
    </row>
    <row r="11453" spans="1:7" x14ac:dyDescent="0.3">
      <c r="A11453" s="310">
        <v>3023510</v>
      </c>
      <c r="B11453" t="s">
        <v>24253</v>
      </c>
      <c r="C11453" t="s">
        <v>24254</v>
      </c>
      <c r="D11453" t="s">
        <v>373</v>
      </c>
      <c r="E11453">
        <v>615130</v>
      </c>
      <c r="F11453" t="s">
        <v>24196</v>
      </c>
      <c r="G11453" s="7">
        <v>72.069999999999993</v>
      </c>
    </row>
    <row r="11454" spans="1:7" x14ac:dyDescent="0.3">
      <c r="A11454" s="310">
        <v>3023510</v>
      </c>
      <c r="B11454" t="s">
        <v>24253</v>
      </c>
      <c r="C11454" t="s">
        <v>24254</v>
      </c>
      <c r="D11454" t="s">
        <v>375</v>
      </c>
      <c r="E11454">
        <v>615140</v>
      </c>
      <c r="F11454" t="s">
        <v>24196</v>
      </c>
      <c r="G11454" s="7">
        <v>2182.75</v>
      </c>
    </row>
    <row r="11455" spans="1:7" x14ac:dyDescent="0.3">
      <c r="A11455" s="310">
        <v>3023510</v>
      </c>
      <c r="B11455" t="s">
        <v>24253</v>
      </c>
      <c r="C11455" t="s">
        <v>24254</v>
      </c>
      <c r="D11455" t="s">
        <v>371</v>
      </c>
      <c r="E11455">
        <v>615100</v>
      </c>
      <c r="F11455" t="s">
        <v>24196</v>
      </c>
      <c r="G11455" s="7">
        <v>-78.28</v>
      </c>
    </row>
    <row r="11456" spans="1:7" x14ac:dyDescent="0.3">
      <c r="A11456" s="310">
        <v>3023510</v>
      </c>
      <c r="B11456" t="s">
        <v>24253</v>
      </c>
      <c r="C11456" t="s">
        <v>24254</v>
      </c>
      <c r="D11456" t="s">
        <v>373</v>
      </c>
      <c r="E11456">
        <v>615130</v>
      </c>
      <c r="F11456" t="s">
        <v>24196</v>
      </c>
      <c r="G11456" s="7">
        <v>63</v>
      </c>
    </row>
    <row r="11457" spans="1:7" x14ac:dyDescent="0.3">
      <c r="A11457" s="310">
        <v>3023510</v>
      </c>
      <c r="B11457" t="s">
        <v>24253</v>
      </c>
      <c r="C11457" t="s">
        <v>24254</v>
      </c>
      <c r="D11457" t="s">
        <v>371</v>
      </c>
      <c r="E11457">
        <v>615100</v>
      </c>
      <c r="F11457" t="s">
        <v>24196</v>
      </c>
      <c r="G11457" s="7">
        <v>-78.28</v>
      </c>
    </row>
    <row r="11458" spans="1:7" x14ac:dyDescent="0.3">
      <c r="A11458" s="310">
        <v>3023510</v>
      </c>
      <c r="B11458" t="s">
        <v>24253</v>
      </c>
      <c r="C11458" t="s">
        <v>24254</v>
      </c>
      <c r="D11458" t="s">
        <v>371</v>
      </c>
      <c r="E11458">
        <v>615100</v>
      </c>
      <c r="F11458" t="s">
        <v>24196</v>
      </c>
      <c r="G11458" s="7">
        <v>-78.28</v>
      </c>
    </row>
    <row r="11459" spans="1:7" x14ac:dyDescent="0.3">
      <c r="A11459" s="310">
        <v>3023510</v>
      </c>
      <c r="B11459" t="s">
        <v>24253</v>
      </c>
      <c r="C11459" t="s">
        <v>24254</v>
      </c>
      <c r="D11459" t="s">
        <v>371</v>
      </c>
      <c r="E11459">
        <v>616100</v>
      </c>
      <c r="F11459" t="s">
        <v>24196</v>
      </c>
      <c r="G11459" s="7">
        <v>607.46</v>
      </c>
    </row>
    <row r="11460" spans="1:7" x14ac:dyDescent="0.3">
      <c r="A11460" s="310">
        <v>3023510</v>
      </c>
      <c r="B11460" t="s">
        <v>24253</v>
      </c>
      <c r="C11460" t="s">
        <v>24254</v>
      </c>
      <c r="D11460" t="s">
        <v>371</v>
      </c>
      <c r="E11460">
        <v>615100</v>
      </c>
      <c r="F11460" t="s">
        <v>24196</v>
      </c>
      <c r="G11460" s="7">
        <v>-78.28</v>
      </c>
    </row>
    <row r="11461" spans="1:7" x14ac:dyDescent="0.3">
      <c r="A11461" s="310">
        <v>3023510</v>
      </c>
      <c r="B11461" t="s">
        <v>24253</v>
      </c>
      <c r="C11461" t="s">
        <v>24254</v>
      </c>
      <c r="D11461" t="s">
        <v>373</v>
      </c>
      <c r="E11461">
        <v>617150</v>
      </c>
      <c r="F11461" t="s">
        <v>24196</v>
      </c>
      <c r="G11461" s="7">
        <v>17.84</v>
      </c>
    </row>
    <row r="11462" spans="1:7" x14ac:dyDescent="0.3">
      <c r="A11462" s="310">
        <v>3023510</v>
      </c>
      <c r="B11462" t="s">
        <v>24253</v>
      </c>
      <c r="C11462" t="s">
        <v>24254</v>
      </c>
      <c r="D11462" t="s">
        <v>371</v>
      </c>
      <c r="E11462">
        <v>616100</v>
      </c>
      <c r="F11462" t="s">
        <v>24196</v>
      </c>
      <c r="G11462" s="7">
        <v>441.47</v>
      </c>
    </row>
    <row r="11463" spans="1:7" x14ac:dyDescent="0.3">
      <c r="A11463" s="310">
        <v>3023510</v>
      </c>
      <c r="B11463" t="s">
        <v>24253</v>
      </c>
      <c r="C11463" t="s">
        <v>24254</v>
      </c>
      <c r="D11463" t="s">
        <v>373</v>
      </c>
      <c r="E11463">
        <v>617150</v>
      </c>
      <c r="F11463" t="s">
        <v>24196</v>
      </c>
      <c r="G11463" s="7">
        <v>77.44</v>
      </c>
    </row>
    <row r="11464" spans="1:7" x14ac:dyDescent="0.3">
      <c r="A11464" s="310">
        <v>3023510</v>
      </c>
      <c r="B11464" t="s">
        <v>24253</v>
      </c>
      <c r="C11464" t="s">
        <v>24254</v>
      </c>
      <c r="D11464" t="s">
        <v>371</v>
      </c>
      <c r="E11464">
        <v>615100</v>
      </c>
      <c r="F11464" t="s">
        <v>24196</v>
      </c>
      <c r="G11464" s="7">
        <v>-78.28</v>
      </c>
    </row>
    <row r="11465" spans="1:7" x14ac:dyDescent="0.3">
      <c r="A11465" s="310">
        <v>3023510</v>
      </c>
      <c r="B11465" t="s">
        <v>24253</v>
      </c>
      <c r="C11465" t="s">
        <v>24254</v>
      </c>
      <c r="D11465" t="s">
        <v>373</v>
      </c>
      <c r="E11465">
        <v>616160</v>
      </c>
      <c r="F11465" t="s">
        <v>24196</v>
      </c>
      <c r="G11465" s="7">
        <v>234.17</v>
      </c>
    </row>
    <row r="11466" spans="1:7" x14ac:dyDescent="0.3">
      <c r="A11466" s="310">
        <v>3023510</v>
      </c>
      <c r="B11466" t="s">
        <v>24253</v>
      </c>
      <c r="C11466" t="s">
        <v>24254</v>
      </c>
      <c r="D11466" t="s">
        <v>375</v>
      </c>
      <c r="E11466">
        <v>617130</v>
      </c>
      <c r="F11466" t="s">
        <v>24196</v>
      </c>
      <c r="G11466" s="7">
        <v>627</v>
      </c>
    </row>
    <row r="11467" spans="1:7" x14ac:dyDescent="0.3">
      <c r="A11467" s="310">
        <v>3023510</v>
      </c>
      <c r="B11467" t="s">
        <v>24253</v>
      </c>
      <c r="C11467" t="s">
        <v>24254</v>
      </c>
      <c r="D11467" t="s">
        <v>373</v>
      </c>
      <c r="E11467">
        <v>617150</v>
      </c>
      <c r="F11467" t="s">
        <v>24196</v>
      </c>
      <c r="G11467" s="7">
        <v>232.32</v>
      </c>
    </row>
    <row r="11468" spans="1:7" x14ac:dyDescent="0.3">
      <c r="A11468" s="310">
        <v>3023510</v>
      </c>
      <c r="B11468" t="s">
        <v>24253</v>
      </c>
      <c r="C11468" t="s">
        <v>24254</v>
      </c>
      <c r="D11468" t="s">
        <v>371</v>
      </c>
      <c r="E11468">
        <v>617100</v>
      </c>
      <c r="F11468" t="s">
        <v>24196</v>
      </c>
      <c r="G11468" s="7">
        <v>2138.5</v>
      </c>
    </row>
    <row r="11469" spans="1:7" x14ac:dyDescent="0.3">
      <c r="A11469" s="310">
        <v>3023510</v>
      </c>
      <c r="B11469" t="s">
        <v>24253</v>
      </c>
      <c r="C11469" t="s">
        <v>24254</v>
      </c>
      <c r="D11469" t="s">
        <v>371</v>
      </c>
      <c r="E11469">
        <v>615100</v>
      </c>
      <c r="F11469" t="s">
        <v>24196</v>
      </c>
      <c r="G11469" s="7">
        <v>0.01</v>
      </c>
    </row>
    <row r="11470" spans="1:7" x14ac:dyDescent="0.3">
      <c r="A11470" s="310">
        <v>3023510</v>
      </c>
      <c r="B11470" t="s">
        <v>24253</v>
      </c>
      <c r="C11470" t="s">
        <v>24254</v>
      </c>
      <c r="D11470" t="s">
        <v>371</v>
      </c>
      <c r="E11470">
        <v>617100</v>
      </c>
      <c r="F11470" t="s">
        <v>24196</v>
      </c>
      <c r="G11470" s="7">
        <v>774.27</v>
      </c>
    </row>
    <row r="11471" spans="1:7" x14ac:dyDescent="0.3">
      <c r="A11471" s="310">
        <v>3023510</v>
      </c>
      <c r="B11471" t="s">
        <v>24253</v>
      </c>
      <c r="C11471" t="s">
        <v>24254</v>
      </c>
      <c r="D11471" t="s">
        <v>375</v>
      </c>
      <c r="E11471">
        <v>616130</v>
      </c>
      <c r="F11471" t="s">
        <v>24196</v>
      </c>
      <c r="G11471" s="7">
        <v>47.39</v>
      </c>
    </row>
    <row r="11472" spans="1:7" x14ac:dyDescent="0.3">
      <c r="A11472" s="310">
        <v>3023510</v>
      </c>
      <c r="B11472" t="s">
        <v>24253</v>
      </c>
      <c r="C11472" t="s">
        <v>24254</v>
      </c>
      <c r="D11472" t="s">
        <v>371</v>
      </c>
      <c r="E11472">
        <v>615100</v>
      </c>
      <c r="F11472" t="s">
        <v>24196</v>
      </c>
      <c r="G11472" s="7">
        <v>4517.47</v>
      </c>
    </row>
    <row r="11473" spans="1:7" x14ac:dyDescent="0.3">
      <c r="A11473" s="310">
        <v>3023510</v>
      </c>
      <c r="B11473" t="s">
        <v>24253</v>
      </c>
      <c r="C11473" t="s">
        <v>24254</v>
      </c>
      <c r="D11473" t="s">
        <v>373</v>
      </c>
      <c r="E11473">
        <v>617150</v>
      </c>
      <c r="F11473" t="s">
        <v>24196</v>
      </c>
      <c r="G11473" s="7">
        <v>13.76</v>
      </c>
    </row>
    <row r="11474" spans="1:7" x14ac:dyDescent="0.3">
      <c r="A11474" s="310">
        <v>3023510</v>
      </c>
      <c r="B11474" t="s">
        <v>24253</v>
      </c>
      <c r="C11474" t="s">
        <v>24254</v>
      </c>
      <c r="D11474" t="s">
        <v>373</v>
      </c>
      <c r="E11474">
        <v>615130</v>
      </c>
      <c r="F11474" t="s">
        <v>24196</v>
      </c>
      <c r="G11474" s="7">
        <v>1898.05</v>
      </c>
    </row>
    <row r="11475" spans="1:7" x14ac:dyDescent="0.3">
      <c r="A11475" s="310">
        <v>3023510</v>
      </c>
      <c r="B11475" t="s">
        <v>24253</v>
      </c>
      <c r="C11475" t="s">
        <v>24254</v>
      </c>
      <c r="D11475" t="s">
        <v>371</v>
      </c>
      <c r="E11475">
        <v>616100</v>
      </c>
      <c r="F11475" t="s">
        <v>24196</v>
      </c>
      <c r="G11475" s="7">
        <v>570.54</v>
      </c>
    </row>
    <row r="11476" spans="1:7" x14ac:dyDescent="0.3">
      <c r="A11476" s="310">
        <v>3023510</v>
      </c>
      <c r="B11476" t="s">
        <v>24253</v>
      </c>
      <c r="C11476" t="s">
        <v>24254</v>
      </c>
      <c r="D11476" t="s">
        <v>371</v>
      </c>
      <c r="E11476">
        <v>617100</v>
      </c>
      <c r="F11476" t="s">
        <v>24196</v>
      </c>
      <c r="G11476" s="7">
        <v>938.51</v>
      </c>
    </row>
    <row r="11477" spans="1:7" x14ac:dyDescent="0.3">
      <c r="A11477" s="310">
        <v>3023510</v>
      </c>
      <c r="B11477" t="s">
        <v>24253</v>
      </c>
      <c r="C11477" t="s">
        <v>24254</v>
      </c>
      <c r="D11477" t="s">
        <v>371</v>
      </c>
      <c r="E11477">
        <v>617100</v>
      </c>
      <c r="F11477" t="s">
        <v>24196</v>
      </c>
      <c r="G11477" s="7">
        <v>597.23</v>
      </c>
    </row>
    <row r="11478" spans="1:7" x14ac:dyDescent="0.3">
      <c r="A11478" s="310">
        <v>3023510</v>
      </c>
      <c r="B11478" t="s">
        <v>24253</v>
      </c>
      <c r="C11478" t="s">
        <v>24254</v>
      </c>
      <c r="D11478" t="s">
        <v>373</v>
      </c>
      <c r="E11478">
        <v>617150</v>
      </c>
      <c r="F11478" t="s">
        <v>24196</v>
      </c>
      <c r="G11478" s="7">
        <v>1.82</v>
      </c>
    </row>
    <row r="11479" spans="1:7" x14ac:dyDescent="0.3">
      <c r="A11479" s="310">
        <v>3023510</v>
      </c>
      <c r="B11479" t="s">
        <v>24253</v>
      </c>
      <c r="C11479" t="s">
        <v>24254</v>
      </c>
      <c r="D11479" t="s">
        <v>373</v>
      </c>
      <c r="E11479">
        <v>615130</v>
      </c>
      <c r="F11479" t="s">
        <v>24196</v>
      </c>
      <c r="G11479" s="7">
        <v>1898.05</v>
      </c>
    </row>
    <row r="11480" spans="1:7" x14ac:dyDescent="0.3">
      <c r="A11480" s="310">
        <v>3023510</v>
      </c>
      <c r="B11480" t="s">
        <v>24253</v>
      </c>
      <c r="C11480" t="s">
        <v>24254</v>
      </c>
      <c r="D11480" t="s">
        <v>373</v>
      </c>
      <c r="E11480">
        <v>616160</v>
      </c>
      <c r="F11480" t="s">
        <v>24196</v>
      </c>
      <c r="G11480" s="7">
        <v>365.52</v>
      </c>
    </row>
    <row r="11481" spans="1:7" x14ac:dyDescent="0.3">
      <c r="A11481" s="310">
        <v>3023510</v>
      </c>
      <c r="B11481" t="s">
        <v>24253</v>
      </c>
      <c r="C11481" t="s">
        <v>24254</v>
      </c>
      <c r="D11481" t="s">
        <v>371</v>
      </c>
      <c r="E11481">
        <v>615100</v>
      </c>
      <c r="F11481" t="s">
        <v>24196</v>
      </c>
      <c r="G11481" s="7">
        <v>-78.28</v>
      </c>
    </row>
    <row r="11482" spans="1:7" x14ac:dyDescent="0.3">
      <c r="A11482" s="310">
        <v>3023510</v>
      </c>
      <c r="B11482" t="s">
        <v>24253</v>
      </c>
      <c r="C11482" t="s">
        <v>24254</v>
      </c>
      <c r="D11482" t="s">
        <v>373</v>
      </c>
      <c r="E11482">
        <v>616160</v>
      </c>
      <c r="F11482" t="s">
        <v>24196</v>
      </c>
      <c r="G11482" s="7">
        <v>229.52</v>
      </c>
    </row>
    <row r="11483" spans="1:7" x14ac:dyDescent="0.3">
      <c r="A11483" s="310">
        <v>3023510</v>
      </c>
      <c r="B11483" t="s">
        <v>24253</v>
      </c>
      <c r="C11483" t="s">
        <v>24254</v>
      </c>
      <c r="D11483" t="s">
        <v>371</v>
      </c>
      <c r="E11483">
        <v>615100</v>
      </c>
      <c r="F11483" t="s">
        <v>24196</v>
      </c>
      <c r="G11483" s="7">
        <v>282.58</v>
      </c>
    </row>
    <row r="11484" spans="1:7" x14ac:dyDescent="0.3">
      <c r="A11484" s="310">
        <v>3023510</v>
      </c>
      <c r="B11484" t="s">
        <v>24253</v>
      </c>
      <c r="C11484" t="s">
        <v>24254</v>
      </c>
      <c r="D11484" t="s">
        <v>373</v>
      </c>
      <c r="E11484">
        <v>615130</v>
      </c>
      <c r="F11484" t="s">
        <v>24196</v>
      </c>
      <c r="G11484" s="7">
        <v>1138.83</v>
      </c>
    </row>
    <row r="11485" spans="1:7" x14ac:dyDescent="0.3">
      <c r="A11485" s="310">
        <v>3023510</v>
      </c>
      <c r="B11485" t="s">
        <v>24253</v>
      </c>
      <c r="C11485" t="s">
        <v>24254</v>
      </c>
      <c r="D11485" t="s">
        <v>371</v>
      </c>
      <c r="E11485">
        <v>615100</v>
      </c>
      <c r="F11485" t="s">
        <v>24196</v>
      </c>
      <c r="G11485" s="7">
        <v>-78.28</v>
      </c>
    </row>
    <row r="11486" spans="1:7" x14ac:dyDescent="0.3">
      <c r="A11486" s="310">
        <v>3023510</v>
      </c>
      <c r="B11486" t="s">
        <v>24253</v>
      </c>
      <c r="C11486" t="s">
        <v>24254</v>
      </c>
      <c r="D11486" t="s">
        <v>371</v>
      </c>
      <c r="E11486">
        <v>616100</v>
      </c>
      <c r="F11486" t="s">
        <v>24196</v>
      </c>
      <c r="G11486" s="7">
        <v>654.76</v>
      </c>
    </row>
    <row r="11487" spans="1:7" x14ac:dyDescent="0.3">
      <c r="A11487" s="310">
        <v>3023510</v>
      </c>
      <c r="B11487" t="s">
        <v>24253</v>
      </c>
      <c r="C11487" t="s">
        <v>24254</v>
      </c>
      <c r="D11487" t="s">
        <v>375</v>
      </c>
      <c r="E11487">
        <v>616130</v>
      </c>
      <c r="F11487" t="s">
        <v>24196</v>
      </c>
      <c r="G11487" s="7">
        <v>165.14</v>
      </c>
    </row>
    <row r="11488" spans="1:7" x14ac:dyDescent="0.3">
      <c r="A11488" s="310">
        <v>3023510</v>
      </c>
      <c r="B11488" t="s">
        <v>24253</v>
      </c>
      <c r="C11488" t="s">
        <v>24254</v>
      </c>
      <c r="D11488" t="s">
        <v>373</v>
      </c>
      <c r="E11488">
        <v>615130</v>
      </c>
      <c r="F11488" t="s">
        <v>24196</v>
      </c>
      <c r="G11488" s="7">
        <v>80.08</v>
      </c>
    </row>
    <row r="11489" spans="1:7" x14ac:dyDescent="0.3">
      <c r="A11489" s="310">
        <v>3023510</v>
      </c>
      <c r="B11489" t="s">
        <v>24253</v>
      </c>
      <c r="C11489" t="s">
        <v>24254</v>
      </c>
      <c r="D11489" t="s">
        <v>371</v>
      </c>
      <c r="E11489">
        <v>615100</v>
      </c>
      <c r="F11489" t="s">
        <v>24196</v>
      </c>
      <c r="G11489" s="7">
        <v>3360.17</v>
      </c>
    </row>
    <row r="11490" spans="1:7" x14ac:dyDescent="0.3">
      <c r="A11490" s="310">
        <v>3023510</v>
      </c>
      <c r="B11490" t="s">
        <v>24253</v>
      </c>
      <c r="C11490" t="s">
        <v>24254</v>
      </c>
      <c r="D11490" t="s">
        <v>373</v>
      </c>
      <c r="E11490">
        <v>617150</v>
      </c>
      <c r="F11490" t="s">
        <v>24196</v>
      </c>
      <c r="G11490" s="7">
        <v>9.8000000000000007</v>
      </c>
    </row>
    <row r="11491" spans="1:7" x14ac:dyDescent="0.3">
      <c r="A11491" s="310">
        <v>3023510</v>
      </c>
      <c r="B11491" t="s">
        <v>24253</v>
      </c>
      <c r="C11491" t="s">
        <v>24254</v>
      </c>
      <c r="D11491" t="s">
        <v>373</v>
      </c>
      <c r="E11491">
        <v>617150</v>
      </c>
      <c r="F11491" t="s">
        <v>24196</v>
      </c>
      <c r="G11491" s="7">
        <v>348.48</v>
      </c>
    </row>
    <row r="11492" spans="1:7" x14ac:dyDescent="0.3">
      <c r="A11492" s="310">
        <v>3023510</v>
      </c>
      <c r="B11492" t="s">
        <v>24253</v>
      </c>
      <c r="C11492" t="s">
        <v>24254</v>
      </c>
      <c r="D11492" t="s">
        <v>371</v>
      </c>
      <c r="E11492">
        <v>615100</v>
      </c>
      <c r="F11492" t="s">
        <v>24196</v>
      </c>
      <c r="G11492" s="7">
        <v>-78.28</v>
      </c>
    </row>
    <row r="11493" spans="1:7" x14ac:dyDescent="0.3">
      <c r="A11493" s="310">
        <v>3023510</v>
      </c>
      <c r="B11493" t="s">
        <v>24253</v>
      </c>
      <c r="C11493" t="s">
        <v>24254</v>
      </c>
      <c r="D11493" t="s">
        <v>373</v>
      </c>
      <c r="E11493">
        <v>617150</v>
      </c>
      <c r="F11493" t="s">
        <v>24196</v>
      </c>
      <c r="G11493" s="7">
        <v>387.2</v>
      </c>
    </row>
    <row r="11494" spans="1:7" x14ac:dyDescent="0.3">
      <c r="A11494" s="310">
        <v>3023510</v>
      </c>
      <c r="B11494" t="s">
        <v>24253</v>
      </c>
      <c r="C11494" t="s">
        <v>24254</v>
      </c>
      <c r="D11494" t="s">
        <v>371</v>
      </c>
      <c r="E11494">
        <v>615100</v>
      </c>
      <c r="F11494" t="s">
        <v>24196</v>
      </c>
      <c r="G11494" s="7">
        <v>-78.28</v>
      </c>
    </row>
    <row r="11495" spans="1:7" x14ac:dyDescent="0.3">
      <c r="A11495" s="310">
        <v>3023510</v>
      </c>
      <c r="B11495" t="s">
        <v>24253</v>
      </c>
      <c r="C11495" t="s">
        <v>24254</v>
      </c>
      <c r="D11495" t="s">
        <v>371</v>
      </c>
      <c r="E11495">
        <v>617100</v>
      </c>
      <c r="F11495" t="s">
        <v>24196</v>
      </c>
      <c r="G11495" s="7">
        <v>1476.68</v>
      </c>
    </row>
    <row r="11496" spans="1:7" x14ac:dyDescent="0.3">
      <c r="A11496" s="310">
        <v>3023510</v>
      </c>
      <c r="B11496" t="s">
        <v>24253</v>
      </c>
      <c r="C11496" t="s">
        <v>24254</v>
      </c>
      <c r="D11496" t="s">
        <v>371</v>
      </c>
      <c r="E11496">
        <v>615100</v>
      </c>
      <c r="F11496" t="s">
        <v>24196</v>
      </c>
      <c r="G11496" s="7">
        <v>4184.17</v>
      </c>
    </row>
    <row r="11497" spans="1:7" x14ac:dyDescent="0.3">
      <c r="A11497" s="310">
        <v>3023510</v>
      </c>
      <c r="B11497" t="s">
        <v>24253</v>
      </c>
      <c r="C11497" t="s">
        <v>24254</v>
      </c>
      <c r="D11497" t="s">
        <v>375</v>
      </c>
      <c r="E11497">
        <v>617130</v>
      </c>
      <c r="F11497" t="s">
        <v>24196</v>
      </c>
      <c r="G11497" s="7">
        <v>445.28</v>
      </c>
    </row>
    <row r="11498" spans="1:7" x14ac:dyDescent="0.3">
      <c r="A11498" s="310">
        <v>3023510</v>
      </c>
      <c r="B11498" t="s">
        <v>24253</v>
      </c>
      <c r="C11498" t="s">
        <v>24254</v>
      </c>
      <c r="D11498" t="s">
        <v>371</v>
      </c>
      <c r="E11498">
        <v>616100</v>
      </c>
      <c r="F11498" t="s">
        <v>24196</v>
      </c>
      <c r="G11498" s="7">
        <v>256.51</v>
      </c>
    </row>
    <row r="11499" spans="1:7" x14ac:dyDescent="0.3">
      <c r="A11499" s="310">
        <v>3023510</v>
      </c>
      <c r="B11499" t="s">
        <v>24253</v>
      </c>
      <c r="C11499" t="s">
        <v>24254</v>
      </c>
      <c r="D11499" t="s">
        <v>373</v>
      </c>
      <c r="E11499">
        <v>616160</v>
      </c>
      <c r="F11499" t="s">
        <v>24196</v>
      </c>
      <c r="G11499" s="7">
        <v>114.66</v>
      </c>
    </row>
    <row r="11500" spans="1:7" x14ac:dyDescent="0.3">
      <c r="A11500" s="310">
        <v>3023510</v>
      </c>
      <c r="B11500" t="s">
        <v>24253</v>
      </c>
      <c r="C11500" t="s">
        <v>24254</v>
      </c>
      <c r="D11500" t="s">
        <v>373</v>
      </c>
      <c r="E11500">
        <v>615130</v>
      </c>
      <c r="F11500" t="s">
        <v>24196</v>
      </c>
      <c r="G11500" s="7">
        <v>1224.7</v>
      </c>
    </row>
    <row r="11501" spans="1:7" x14ac:dyDescent="0.3">
      <c r="A11501" s="310">
        <v>3023510</v>
      </c>
      <c r="B11501" t="s">
        <v>24253</v>
      </c>
      <c r="C11501" t="s">
        <v>24254</v>
      </c>
      <c r="D11501" t="s">
        <v>373</v>
      </c>
      <c r="E11501">
        <v>617150</v>
      </c>
      <c r="F11501" t="s">
        <v>24196</v>
      </c>
      <c r="G11501" s="7">
        <v>8.23</v>
      </c>
    </row>
    <row r="11502" spans="1:7" x14ac:dyDescent="0.3">
      <c r="A11502" s="310">
        <v>3023510</v>
      </c>
      <c r="B11502" t="s">
        <v>24253</v>
      </c>
      <c r="C11502" t="s">
        <v>24254</v>
      </c>
      <c r="D11502" t="s">
        <v>371</v>
      </c>
      <c r="E11502">
        <v>617100</v>
      </c>
      <c r="F11502" t="s">
        <v>24196</v>
      </c>
      <c r="G11502" s="7">
        <v>1200.02</v>
      </c>
    </row>
    <row r="11503" spans="1:7" x14ac:dyDescent="0.3">
      <c r="A11503" s="310">
        <v>3023510</v>
      </c>
      <c r="B11503" t="s">
        <v>24253</v>
      </c>
      <c r="C11503" t="s">
        <v>24254</v>
      </c>
      <c r="D11503" t="s">
        <v>371</v>
      </c>
      <c r="E11503">
        <v>616100</v>
      </c>
      <c r="F11503" t="s">
        <v>24196</v>
      </c>
      <c r="G11503" s="7">
        <v>565.07000000000005</v>
      </c>
    </row>
    <row r="11504" spans="1:7" x14ac:dyDescent="0.3">
      <c r="A11504" s="310">
        <v>3023510</v>
      </c>
      <c r="B11504" t="s">
        <v>24253</v>
      </c>
      <c r="C11504" t="s">
        <v>24254</v>
      </c>
      <c r="D11504" t="s">
        <v>371</v>
      </c>
      <c r="E11504">
        <v>616100</v>
      </c>
      <c r="F11504" t="s">
        <v>24196</v>
      </c>
      <c r="G11504" s="7">
        <v>607.46</v>
      </c>
    </row>
    <row r="11505" spans="1:7" x14ac:dyDescent="0.3">
      <c r="A11505" s="310">
        <v>3023510</v>
      </c>
      <c r="B11505" t="s">
        <v>24253</v>
      </c>
      <c r="C11505" t="s">
        <v>24254</v>
      </c>
      <c r="D11505" t="s">
        <v>371</v>
      </c>
      <c r="E11505">
        <v>617100</v>
      </c>
      <c r="F11505" t="s">
        <v>24196</v>
      </c>
      <c r="G11505" s="7">
        <v>610.04</v>
      </c>
    </row>
    <row r="11506" spans="1:7" x14ac:dyDescent="0.3">
      <c r="A11506" s="310">
        <v>3023510</v>
      </c>
      <c r="B11506" t="s">
        <v>24253</v>
      </c>
      <c r="C11506" t="s">
        <v>24254</v>
      </c>
      <c r="D11506" t="s">
        <v>371</v>
      </c>
      <c r="E11506">
        <v>615100</v>
      </c>
      <c r="F11506" t="s">
        <v>24196</v>
      </c>
      <c r="G11506" s="7">
        <v>282.58</v>
      </c>
    </row>
    <row r="11507" spans="1:7" x14ac:dyDescent="0.3">
      <c r="A11507" s="310">
        <v>3023510</v>
      </c>
      <c r="B11507" t="s">
        <v>24253</v>
      </c>
      <c r="C11507" t="s">
        <v>24254</v>
      </c>
      <c r="D11507" t="s">
        <v>371</v>
      </c>
      <c r="E11507">
        <v>615100</v>
      </c>
      <c r="F11507" t="s">
        <v>24196</v>
      </c>
      <c r="G11507" s="7">
        <v>0.01</v>
      </c>
    </row>
    <row r="11508" spans="1:7" x14ac:dyDescent="0.3">
      <c r="A11508" s="310">
        <v>3023510</v>
      </c>
      <c r="B11508" t="s">
        <v>24253</v>
      </c>
      <c r="C11508" t="s">
        <v>24254</v>
      </c>
      <c r="D11508" t="s">
        <v>371</v>
      </c>
      <c r="E11508">
        <v>616100</v>
      </c>
      <c r="F11508" t="s">
        <v>24196</v>
      </c>
      <c r="G11508" s="7">
        <v>249.81</v>
      </c>
    </row>
    <row r="11509" spans="1:7" x14ac:dyDescent="0.3">
      <c r="A11509" s="310">
        <v>3023510</v>
      </c>
      <c r="B11509" t="s">
        <v>24253</v>
      </c>
      <c r="C11509" t="s">
        <v>24254</v>
      </c>
      <c r="D11509" t="s">
        <v>371</v>
      </c>
      <c r="E11509">
        <v>615100</v>
      </c>
      <c r="F11509" t="s">
        <v>24196</v>
      </c>
      <c r="G11509" s="7">
        <v>3272.36</v>
      </c>
    </row>
    <row r="11510" spans="1:7" x14ac:dyDescent="0.3">
      <c r="A11510" s="310">
        <v>3023510</v>
      </c>
      <c r="B11510" t="s">
        <v>24253</v>
      </c>
      <c r="C11510" t="s">
        <v>24254</v>
      </c>
      <c r="D11510" t="s">
        <v>373</v>
      </c>
      <c r="E11510">
        <v>615130</v>
      </c>
      <c r="F11510" t="s">
        <v>24196</v>
      </c>
      <c r="G11510" s="7">
        <v>48.05</v>
      </c>
    </row>
    <row r="11511" spans="1:7" x14ac:dyDescent="0.3">
      <c r="A11511" s="310">
        <v>3023510</v>
      </c>
      <c r="B11511" t="s">
        <v>24253</v>
      </c>
      <c r="C11511" t="s">
        <v>24254</v>
      </c>
      <c r="D11511" t="s">
        <v>373</v>
      </c>
      <c r="E11511">
        <v>617150</v>
      </c>
      <c r="F11511" t="s">
        <v>24196</v>
      </c>
      <c r="G11511" s="7">
        <v>10.02</v>
      </c>
    </row>
    <row r="11512" spans="1:7" x14ac:dyDescent="0.3">
      <c r="A11512" s="310">
        <v>3023510</v>
      </c>
      <c r="B11512" t="s">
        <v>24253</v>
      </c>
      <c r="C11512" t="s">
        <v>24254</v>
      </c>
      <c r="D11512" t="s">
        <v>375</v>
      </c>
      <c r="E11512">
        <v>617130</v>
      </c>
      <c r="F11512" t="s">
        <v>24196</v>
      </c>
      <c r="G11512" s="7">
        <v>199.28</v>
      </c>
    </row>
    <row r="11513" spans="1:7" x14ac:dyDescent="0.3">
      <c r="A11513" s="310">
        <v>3023510</v>
      </c>
      <c r="B11513" t="s">
        <v>24253</v>
      </c>
      <c r="C11513" t="s">
        <v>24254</v>
      </c>
      <c r="D11513" t="s">
        <v>371</v>
      </c>
      <c r="E11513">
        <v>615100</v>
      </c>
      <c r="F11513" t="s">
        <v>24196</v>
      </c>
      <c r="G11513" s="7">
        <v>0.01</v>
      </c>
    </row>
    <row r="11514" spans="1:7" x14ac:dyDescent="0.3">
      <c r="A11514" s="310">
        <v>3023510</v>
      </c>
      <c r="B11514" t="s">
        <v>24253</v>
      </c>
      <c r="C11514" t="s">
        <v>24254</v>
      </c>
      <c r="D11514" t="s">
        <v>371</v>
      </c>
      <c r="E11514">
        <v>615100</v>
      </c>
      <c r="F11514" t="s">
        <v>24196</v>
      </c>
      <c r="G11514" s="7">
        <v>171.08</v>
      </c>
    </row>
    <row r="11515" spans="1:7" x14ac:dyDescent="0.3">
      <c r="A11515" s="310">
        <v>3023510</v>
      </c>
      <c r="B11515" t="s">
        <v>24253</v>
      </c>
      <c r="C11515" t="s">
        <v>24254</v>
      </c>
      <c r="D11515" t="s">
        <v>371</v>
      </c>
      <c r="E11515">
        <v>615100</v>
      </c>
      <c r="F11515" t="s">
        <v>24196</v>
      </c>
      <c r="G11515" s="7">
        <v>5148.83</v>
      </c>
    </row>
    <row r="11516" spans="1:7" x14ac:dyDescent="0.3">
      <c r="A11516" s="310">
        <v>3023510</v>
      </c>
      <c r="B11516" t="s">
        <v>24253</v>
      </c>
      <c r="C11516" t="s">
        <v>24254</v>
      </c>
      <c r="D11516" t="s">
        <v>371</v>
      </c>
      <c r="E11516">
        <v>615100</v>
      </c>
      <c r="F11516" t="s">
        <v>24196</v>
      </c>
      <c r="G11516" s="7">
        <v>-78.28</v>
      </c>
    </row>
    <row r="11517" spans="1:7" x14ac:dyDescent="0.3">
      <c r="A11517" s="310">
        <v>3023510</v>
      </c>
      <c r="B11517" t="s">
        <v>24253</v>
      </c>
      <c r="C11517" t="s">
        <v>24254</v>
      </c>
      <c r="D11517" t="s">
        <v>373</v>
      </c>
      <c r="E11517">
        <v>616160</v>
      </c>
      <c r="F11517" t="s">
        <v>24196</v>
      </c>
      <c r="G11517" s="7">
        <v>115.48</v>
      </c>
    </row>
    <row r="11518" spans="1:7" x14ac:dyDescent="0.3">
      <c r="A11518" s="310">
        <v>3023510</v>
      </c>
      <c r="B11518" t="s">
        <v>24253</v>
      </c>
      <c r="C11518" t="s">
        <v>24254</v>
      </c>
      <c r="D11518" t="s">
        <v>375</v>
      </c>
      <c r="E11518">
        <v>615140</v>
      </c>
      <c r="F11518" t="s">
        <v>24196</v>
      </c>
      <c r="G11518" s="7">
        <v>3.78</v>
      </c>
    </row>
    <row r="11519" spans="1:7" x14ac:dyDescent="0.3">
      <c r="A11519" s="310">
        <v>3023510</v>
      </c>
      <c r="B11519" t="s">
        <v>24253</v>
      </c>
      <c r="C11519" t="s">
        <v>24254</v>
      </c>
      <c r="D11519" t="s">
        <v>371</v>
      </c>
      <c r="E11519">
        <v>617100</v>
      </c>
      <c r="F11519" t="s">
        <v>24196</v>
      </c>
      <c r="G11519" s="7">
        <v>1244.43</v>
      </c>
    </row>
    <row r="11520" spans="1:7" x14ac:dyDescent="0.3">
      <c r="A11520" s="310">
        <v>3023510</v>
      </c>
      <c r="B11520" t="s">
        <v>24253</v>
      </c>
      <c r="C11520" t="s">
        <v>24254</v>
      </c>
      <c r="D11520" t="s">
        <v>371</v>
      </c>
      <c r="E11520">
        <v>615100</v>
      </c>
      <c r="F11520" t="s">
        <v>24196</v>
      </c>
      <c r="G11520" s="7">
        <v>836.83</v>
      </c>
    </row>
    <row r="11521" spans="1:7" x14ac:dyDescent="0.3">
      <c r="A11521" s="310">
        <v>3023510</v>
      </c>
      <c r="B11521" t="s">
        <v>24253</v>
      </c>
      <c r="C11521" t="s">
        <v>24254</v>
      </c>
      <c r="D11521" t="s">
        <v>371</v>
      </c>
      <c r="E11521">
        <v>617100</v>
      </c>
      <c r="F11521" t="s">
        <v>24196</v>
      </c>
      <c r="G11521" s="7">
        <v>268.42</v>
      </c>
    </row>
    <row r="11522" spans="1:7" x14ac:dyDescent="0.3">
      <c r="A11522" s="310">
        <v>3023510</v>
      </c>
      <c r="B11522" t="s">
        <v>24253</v>
      </c>
      <c r="C11522" t="s">
        <v>24254</v>
      </c>
      <c r="D11522" t="s">
        <v>373</v>
      </c>
      <c r="E11522">
        <v>615130</v>
      </c>
      <c r="F11522" t="s">
        <v>24196</v>
      </c>
      <c r="G11522" s="7">
        <v>8.93</v>
      </c>
    </row>
    <row r="11523" spans="1:7" x14ac:dyDescent="0.3">
      <c r="A11523" s="310">
        <v>3023510</v>
      </c>
      <c r="B11523" t="s">
        <v>24253</v>
      </c>
      <c r="C11523" t="s">
        <v>24254</v>
      </c>
      <c r="D11523" t="s">
        <v>371</v>
      </c>
      <c r="E11523">
        <v>615100</v>
      </c>
      <c r="F11523" t="s">
        <v>24196</v>
      </c>
      <c r="G11523" s="7">
        <v>0.01</v>
      </c>
    </row>
    <row r="11524" spans="1:7" x14ac:dyDescent="0.3">
      <c r="A11524" s="310">
        <v>3023510</v>
      </c>
      <c r="B11524" t="s">
        <v>24253</v>
      </c>
      <c r="C11524" t="s">
        <v>24254</v>
      </c>
      <c r="D11524" t="s">
        <v>373</v>
      </c>
      <c r="E11524">
        <v>615130</v>
      </c>
      <c r="F11524" t="s">
        <v>24196</v>
      </c>
      <c r="G11524" s="7">
        <v>67.44</v>
      </c>
    </row>
    <row r="11525" spans="1:7" x14ac:dyDescent="0.3">
      <c r="A11525" s="310">
        <v>3023510</v>
      </c>
      <c r="B11525" t="s">
        <v>24253</v>
      </c>
      <c r="C11525" t="s">
        <v>24254</v>
      </c>
      <c r="D11525" t="s">
        <v>371</v>
      </c>
      <c r="E11525">
        <v>615100</v>
      </c>
      <c r="F11525" t="s">
        <v>24196</v>
      </c>
      <c r="G11525" s="7">
        <v>4499.5</v>
      </c>
    </row>
    <row r="11526" spans="1:7" x14ac:dyDescent="0.3">
      <c r="A11526" s="310">
        <v>3023510</v>
      </c>
      <c r="B11526" t="s">
        <v>24253</v>
      </c>
      <c r="C11526" t="s">
        <v>24254</v>
      </c>
      <c r="D11526" t="s">
        <v>375</v>
      </c>
      <c r="E11526">
        <v>617130</v>
      </c>
      <c r="F11526" t="s">
        <v>24196</v>
      </c>
      <c r="G11526" s="7">
        <v>308.89</v>
      </c>
    </row>
    <row r="11527" spans="1:7" x14ac:dyDescent="0.3">
      <c r="A11527" s="310">
        <v>3023510</v>
      </c>
      <c r="B11527" t="s">
        <v>24253</v>
      </c>
      <c r="C11527" t="s">
        <v>24254</v>
      </c>
      <c r="D11527" t="s">
        <v>375</v>
      </c>
      <c r="E11527">
        <v>615140</v>
      </c>
      <c r="F11527" t="s">
        <v>24196</v>
      </c>
      <c r="G11527" s="7">
        <v>1514.16</v>
      </c>
    </row>
    <row r="11528" spans="1:7" x14ac:dyDescent="0.3">
      <c r="A11528" s="310">
        <v>3023510</v>
      </c>
      <c r="B11528" t="s">
        <v>24253</v>
      </c>
      <c r="C11528" t="s">
        <v>24254</v>
      </c>
      <c r="D11528" t="s">
        <v>373</v>
      </c>
      <c r="E11528">
        <v>617150</v>
      </c>
      <c r="F11528" t="s">
        <v>24196</v>
      </c>
      <c r="G11528" s="7">
        <v>367.84</v>
      </c>
    </row>
    <row r="11529" spans="1:7" x14ac:dyDescent="0.3">
      <c r="A11529" s="310">
        <v>3023510</v>
      </c>
      <c r="B11529" t="s">
        <v>24253</v>
      </c>
      <c r="C11529" t="s">
        <v>24254</v>
      </c>
      <c r="D11529" t="s">
        <v>371</v>
      </c>
      <c r="E11529">
        <v>616100</v>
      </c>
      <c r="F11529" t="s">
        <v>24196</v>
      </c>
      <c r="G11529" s="7">
        <v>88.56</v>
      </c>
    </row>
    <row r="11530" spans="1:7" x14ac:dyDescent="0.3">
      <c r="A11530" s="310">
        <v>3023510</v>
      </c>
      <c r="B11530" t="s">
        <v>24253</v>
      </c>
      <c r="C11530" t="s">
        <v>24254</v>
      </c>
      <c r="D11530" t="s">
        <v>371</v>
      </c>
      <c r="E11530">
        <v>615100</v>
      </c>
      <c r="F11530" t="s">
        <v>24196</v>
      </c>
      <c r="G11530" s="7">
        <v>-78.28</v>
      </c>
    </row>
    <row r="11531" spans="1:7" x14ac:dyDescent="0.3">
      <c r="A11531" s="310">
        <v>3023510</v>
      </c>
      <c r="B11531" t="s">
        <v>24253</v>
      </c>
      <c r="C11531" t="s">
        <v>24254</v>
      </c>
      <c r="D11531" t="s">
        <v>373</v>
      </c>
      <c r="E11531">
        <v>615130</v>
      </c>
      <c r="F11531" t="s">
        <v>24196</v>
      </c>
      <c r="G11531" s="7">
        <v>1138.83</v>
      </c>
    </row>
    <row r="11532" spans="1:7" x14ac:dyDescent="0.3">
      <c r="A11532" s="310">
        <v>3023510</v>
      </c>
      <c r="B11532" t="s">
        <v>24253</v>
      </c>
      <c r="C11532" t="s">
        <v>24254</v>
      </c>
      <c r="D11532" t="s">
        <v>373</v>
      </c>
      <c r="E11532">
        <v>616160</v>
      </c>
      <c r="F11532" t="s">
        <v>24196</v>
      </c>
      <c r="G11532" s="7">
        <v>207.57</v>
      </c>
    </row>
    <row r="11533" spans="1:7" x14ac:dyDescent="0.3">
      <c r="A11533" s="310">
        <v>3023510</v>
      </c>
      <c r="B11533" t="s">
        <v>24253</v>
      </c>
      <c r="C11533" t="s">
        <v>24254</v>
      </c>
      <c r="D11533" t="s">
        <v>375</v>
      </c>
      <c r="E11533">
        <v>616130</v>
      </c>
      <c r="F11533" t="s">
        <v>24196</v>
      </c>
      <c r="G11533" s="7">
        <v>398.48</v>
      </c>
    </row>
    <row r="11534" spans="1:7" x14ac:dyDescent="0.3">
      <c r="A11534" s="310">
        <v>3023510</v>
      </c>
      <c r="B11534" t="s">
        <v>24253</v>
      </c>
      <c r="C11534" t="s">
        <v>24254</v>
      </c>
      <c r="D11534" t="s">
        <v>371</v>
      </c>
      <c r="E11534">
        <v>615100</v>
      </c>
      <c r="F11534" t="s">
        <v>24196</v>
      </c>
      <c r="G11534" s="7">
        <v>-78.28</v>
      </c>
    </row>
    <row r="11535" spans="1:7" x14ac:dyDescent="0.3">
      <c r="A11535" s="310">
        <v>3023510</v>
      </c>
      <c r="B11535" t="s">
        <v>24253</v>
      </c>
      <c r="C11535" t="s">
        <v>24254</v>
      </c>
      <c r="D11535" t="s">
        <v>371</v>
      </c>
      <c r="E11535">
        <v>615100</v>
      </c>
      <c r="F11535" t="s">
        <v>24196</v>
      </c>
      <c r="G11535" s="7">
        <v>4499.5</v>
      </c>
    </row>
    <row r="11536" spans="1:7" x14ac:dyDescent="0.3">
      <c r="A11536" s="310">
        <v>3023510</v>
      </c>
      <c r="B11536" t="s">
        <v>24253</v>
      </c>
      <c r="C11536" t="s">
        <v>24254</v>
      </c>
      <c r="D11536" t="s">
        <v>371</v>
      </c>
      <c r="E11536">
        <v>616100</v>
      </c>
      <c r="F11536" t="s">
        <v>24196</v>
      </c>
      <c r="G11536" s="7">
        <v>465.33</v>
      </c>
    </row>
    <row r="11537" spans="1:7" x14ac:dyDescent="0.3">
      <c r="A11537" s="310">
        <v>3023510</v>
      </c>
      <c r="B11537" t="s">
        <v>24253</v>
      </c>
      <c r="C11537" t="s">
        <v>24254</v>
      </c>
      <c r="D11537" t="s">
        <v>373</v>
      </c>
      <c r="E11537">
        <v>617150</v>
      </c>
      <c r="F11537" t="s">
        <v>24196</v>
      </c>
      <c r="G11537" s="7">
        <v>422.7</v>
      </c>
    </row>
    <row r="11538" spans="1:7" x14ac:dyDescent="0.3">
      <c r="A11538" s="310">
        <v>3023510</v>
      </c>
      <c r="B11538" t="s">
        <v>24253</v>
      </c>
      <c r="C11538" t="s">
        <v>24254</v>
      </c>
      <c r="D11538" t="s">
        <v>371</v>
      </c>
      <c r="E11538">
        <v>617100</v>
      </c>
      <c r="F11538" t="s">
        <v>24196</v>
      </c>
      <c r="G11538" s="7">
        <v>1210.48</v>
      </c>
    </row>
    <row r="11539" spans="1:7" x14ac:dyDescent="0.3">
      <c r="A11539" s="310">
        <v>3023510</v>
      </c>
      <c r="B11539" t="s">
        <v>24253</v>
      </c>
      <c r="C11539" t="s">
        <v>24254</v>
      </c>
      <c r="D11539" t="s">
        <v>371</v>
      </c>
      <c r="E11539">
        <v>616100</v>
      </c>
      <c r="F11539" t="s">
        <v>24196</v>
      </c>
      <c r="G11539" s="7">
        <v>77.83</v>
      </c>
    </row>
    <row r="11540" spans="1:7" x14ac:dyDescent="0.3">
      <c r="A11540" s="310">
        <v>3023510</v>
      </c>
      <c r="B11540" t="s">
        <v>24253</v>
      </c>
      <c r="C11540" t="s">
        <v>24254</v>
      </c>
      <c r="D11540" t="s">
        <v>371</v>
      </c>
      <c r="E11540">
        <v>615100</v>
      </c>
      <c r="F11540" t="s">
        <v>24196</v>
      </c>
      <c r="G11540" s="7">
        <v>-78.28</v>
      </c>
    </row>
    <row r="11541" spans="1:7" x14ac:dyDescent="0.3">
      <c r="A11541" s="310">
        <v>3023510</v>
      </c>
      <c r="B11541" t="s">
        <v>24253</v>
      </c>
      <c r="C11541" t="s">
        <v>24254</v>
      </c>
      <c r="D11541" t="s">
        <v>373</v>
      </c>
      <c r="E11541">
        <v>615130</v>
      </c>
      <c r="F11541" t="s">
        <v>24196</v>
      </c>
      <c r="G11541" s="7">
        <v>42.59</v>
      </c>
    </row>
    <row r="11542" spans="1:7" x14ac:dyDescent="0.3">
      <c r="A11542" s="310">
        <v>3023510</v>
      </c>
      <c r="B11542" t="s">
        <v>24253</v>
      </c>
      <c r="C11542" t="s">
        <v>24254</v>
      </c>
      <c r="D11542" t="s">
        <v>373</v>
      </c>
      <c r="E11542">
        <v>616160</v>
      </c>
      <c r="F11542" t="s">
        <v>24196</v>
      </c>
      <c r="G11542" s="7">
        <v>46.67</v>
      </c>
    </row>
    <row r="11543" spans="1:7" x14ac:dyDescent="0.3">
      <c r="A11543" s="310">
        <v>3023510</v>
      </c>
      <c r="B11543" t="s">
        <v>24253</v>
      </c>
      <c r="C11543" t="s">
        <v>24254</v>
      </c>
      <c r="D11543" t="s">
        <v>375</v>
      </c>
      <c r="E11543">
        <v>617130</v>
      </c>
      <c r="F11543" t="s">
        <v>24196</v>
      </c>
      <c r="G11543" s="7">
        <v>0.77</v>
      </c>
    </row>
    <row r="11544" spans="1:7" x14ac:dyDescent="0.3">
      <c r="A11544" s="310">
        <v>3023510</v>
      </c>
      <c r="B11544" t="s">
        <v>24253</v>
      </c>
      <c r="C11544" t="s">
        <v>24254</v>
      </c>
      <c r="D11544" t="s">
        <v>373</v>
      </c>
      <c r="E11544">
        <v>615130</v>
      </c>
      <c r="F11544" t="s">
        <v>24196</v>
      </c>
      <c r="G11544" s="7">
        <v>8.0500000000000007</v>
      </c>
    </row>
    <row r="11545" spans="1:7" x14ac:dyDescent="0.3">
      <c r="A11545" s="310">
        <v>3023510</v>
      </c>
      <c r="B11545" t="s">
        <v>24253</v>
      </c>
      <c r="C11545" t="s">
        <v>24254</v>
      </c>
      <c r="D11545" t="s">
        <v>375</v>
      </c>
      <c r="E11545">
        <v>617130</v>
      </c>
      <c r="F11545" t="s">
        <v>24196</v>
      </c>
      <c r="G11545" s="7">
        <v>24.73</v>
      </c>
    </row>
    <row r="11546" spans="1:7" x14ac:dyDescent="0.3">
      <c r="A11546" s="310">
        <v>3023510</v>
      </c>
      <c r="B11546" t="s">
        <v>24253</v>
      </c>
      <c r="C11546" t="s">
        <v>24254</v>
      </c>
      <c r="D11546" t="s">
        <v>371</v>
      </c>
      <c r="E11546">
        <v>617100</v>
      </c>
      <c r="F11546" t="s">
        <v>24196</v>
      </c>
      <c r="G11546" s="7">
        <v>963.7</v>
      </c>
    </row>
    <row r="11547" spans="1:7" x14ac:dyDescent="0.3">
      <c r="A11547" s="310">
        <v>3023510</v>
      </c>
      <c r="B11547" t="s">
        <v>24253</v>
      </c>
      <c r="C11547" t="s">
        <v>24254</v>
      </c>
      <c r="D11547" t="s">
        <v>371</v>
      </c>
      <c r="E11547">
        <v>615100</v>
      </c>
      <c r="F11547" t="s">
        <v>24196</v>
      </c>
      <c r="G11547" s="7">
        <v>862.07</v>
      </c>
    </row>
    <row r="11548" spans="1:7" x14ac:dyDescent="0.3">
      <c r="A11548" s="310">
        <v>3023510</v>
      </c>
      <c r="B11548" t="s">
        <v>24253</v>
      </c>
      <c r="C11548" t="s">
        <v>24254</v>
      </c>
      <c r="D11548" t="s">
        <v>371</v>
      </c>
      <c r="E11548">
        <v>615100</v>
      </c>
      <c r="F11548" t="s">
        <v>24196</v>
      </c>
      <c r="G11548" s="7">
        <v>282.58</v>
      </c>
    </row>
    <row r="11549" spans="1:7" x14ac:dyDescent="0.3">
      <c r="A11549" s="310">
        <v>3023510</v>
      </c>
      <c r="B11549" t="s">
        <v>24253</v>
      </c>
      <c r="C11549" t="s">
        <v>24254</v>
      </c>
      <c r="D11549" t="s">
        <v>371</v>
      </c>
      <c r="E11549">
        <v>615100</v>
      </c>
      <c r="F11549" t="s">
        <v>24196</v>
      </c>
      <c r="G11549" s="7">
        <v>2699.7</v>
      </c>
    </row>
    <row r="11550" spans="1:7" x14ac:dyDescent="0.3">
      <c r="A11550" s="310">
        <v>3023510</v>
      </c>
      <c r="B11550" t="s">
        <v>24253</v>
      </c>
      <c r="C11550" t="s">
        <v>24254</v>
      </c>
      <c r="D11550" t="s">
        <v>373</v>
      </c>
      <c r="E11550">
        <v>616160</v>
      </c>
      <c r="F11550" t="s">
        <v>24196</v>
      </c>
      <c r="G11550" s="7">
        <v>213.94</v>
      </c>
    </row>
    <row r="11551" spans="1:7" x14ac:dyDescent="0.3">
      <c r="A11551" s="310">
        <v>3023510</v>
      </c>
      <c r="B11551" t="s">
        <v>24253</v>
      </c>
      <c r="C11551" t="s">
        <v>24254</v>
      </c>
      <c r="D11551" t="s">
        <v>373</v>
      </c>
      <c r="E11551">
        <v>616160</v>
      </c>
      <c r="F11551" t="s">
        <v>24196</v>
      </c>
      <c r="G11551" s="7">
        <v>9.4499999999999993</v>
      </c>
    </row>
    <row r="11552" spans="1:7" x14ac:dyDescent="0.3">
      <c r="A11552" s="310">
        <v>3023510</v>
      </c>
      <c r="B11552" t="s">
        <v>24253</v>
      </c>
      <c r="C11552" t="s">
        <v>24254</v>
      </c>
      <c r="D11552" t="s">
        <v>373</v>
      </c>
      <c r="E11552">
        <v>616160</v>
      </c>
      <c r="F11552" t="s">
        <v>24196</v>
      </c>
      <c r="G11552" s="7">
        <v>231.61</v>
      </c>
    </row>
    <row r="11553" spans="1:7" x14ac:dyDescent="0.3">
      <c r="A11553" s="310">
        <v>3023510</v>
      </c>
      <c r="B11553" t="s">
        <v>24253</v>
      </c>
      <c r="C11553" t="s">
        <v>24254</v>
      </c>
      <c r="D11553" t="s">
        <v>373</v>
      </c>
      <c r="E11553">
        <v>615130</v>
      </c>
      <c r="F11553" t="s">
        <v>24196</v>
      </c>
      <c r="G11553" s="7">
        <v>87.42</v>
      </c>
    </row>
    <row r="11554" spans="1:7" x14ac:dyDescent="0.3">
      <c r="A11554" s="310">
        <v>3023510</v>
      </c>
      <c r="B11554" t="s">
        <v>24253</v>
      </c>
      <c r="C11554" t="s">
        <v>24254</v>
      </c>
      <c r="D11554" t="s">
        <v>371</v>
      </c>
      <c r="E11554">
        <v>615100</v>
      </c>
      <c r="F11554" t="s">
        <v>24196</v>
      </c>
      <c r="G11554" s="7">
        <v>-78.28</v>
      </c>
    </row>
    <row r="11555" spans="1:7" x14ac:dyDescent="0.3">
      <c r="A11555" s="310">
        <v>3023510</v>
      </c>
      <c r="B11555" t="s">
        <v>24253</v>
      </c>
      <c r="C11555" t="s">
        <v>24254</v>
      </c>
      <c r="D11555" t="s">
        <v>371</v>
      </c>
      <c r="E11555">
        <v>615100</v>
      </c>
      <c r="F11555" t="s">
        <v>24196</v>
      </c>
      <c r="G11555" s="7">
        <v>-78.28</v>
      </c>
    </row>
    <row r="11556" spans="1:7" x14ac:dyDescent="0.3">
      <c r="A11556" s="310">
        <v>3023510</v>
      </c>
      <c r="B11556" t="s">
        <v>24253</v>
      </c>
      <c r="C11556" t="s">
        <v>24254</v>
      </c>
      <c r="D11556" t="s">
        <v>373</v>
      </c>
      <c r="E11556">
        <v>615130</v>
      </c>
      <c r="F11556" t="s">
        <v>24196</v>
      </c>
      <c r="G11556" s="7">
        <v>2072.04</v>
      </c>
    </row>
    <row r="11557" spans="1:7" x14ac:dyDescent="0.3">
      <c r="A11557" s="310">
        <v>3023510</v>
      </c>
      <c r="B11557" t="s">
        <v>24253</v>
      </c>
      <c r="C11557" t="s">
        <v>24254</v>
      </c>
      <c r="D11557" t="s">
        <v>373</v>
      </c>
      <c r="E11557">
        <v>615130</v>
      </c>
      <c r="F11557" t="s">
        <v>24196</v>
      </c>
      <c r="G11557" s="7">
        <v>1898.05</v>
      </c>
    </row>
    <row r="11558" spans="1:7" x14ac:dyDescent="0.3">
      <c r="A11558" s="310">
        <v>3023510</v>
      </c>
      <c r="B11558" t="s">
        <v>24253</v>
      </c>
      <c r="C11558" t="s">
        <v>24254</v>
      </c>
      <c r="D11558" t="s">
        <v>371</v>
      </c>
      <c r="E11558">
        <v>615100</v>
      </c>
      <c r="F11558" t="s">
        <v>24196</v>
      </c>
      <c r="G11558" s="7">
        <v>-78.28</v>
      </c>
    </row>
    <row r="11559" spans="1:7" x14ac:dyDescent="0.3">
      <c r="A11559" s="310">
        <v>3023510</v>
      </c>
      <c r="B11559" t="s">
        <v>24253</v>
      </c>
      <c r="C11559" t="s">
        <v>24254</v>
      </c>
      <c r="D11559" t="s">
        <v>371</v>
      </c>
      <c r="E11559">
        <v>615100</v>
      </c>
      <c r="F11559" t="s">
        <v>24196</v>
      </c>
      <c r="G11559" s="7">
        <v>935.9</v>
      </c>
    </row>
    <row r="11560" spans="1:7" x14ac:dyDescent="0.3">
      <c r="A11560" s="310">
        <v>3023510</v>
      </c>
      <c r="B11560" t="s">
        <v>24253</v>
      </c>
      <c r="C11560" t="s">
        <v>24254</v>
      </c>
      <c r="D11560" t="s">
        <v>371</v>
      </c>
      <c r="E11560">
        <v>617100</v>
      </c>
      <c r="F11560" t="s">
        <v>24196</v>
      </c>
      <c r="G11560" s="7">
        <v>240</v>
      </c>
    </row>
    <row r="11561" spans="1:7" x14ac:dyDescent="0.3">
      <c r="A11561" s="310">
        <v>3023510</v>
      </c>
      <c r="B11561" t="s">
        <v>24253</v>
      </c>
      <c r="C11561" t="s">
        <v>24254</v>
      </c>
      <c r="D11561" t="s">
        <v>371</v>
      </c>
      <c r="E11561">
        <v>615100</v>
      </c>
      <c r="F11561" t="s">
        <v>24196</v>
      </c>
      <c r="G11561" s="7">
        <v>-230.77</v>
      </c>
    </row>
    <row r="11562" spans="1:7" x14ac:dyDescent="0.3">
      <c r="A11562" s="310">
        <v>3023510</v>
      </c>
      <c r="B11562" t="s">
        <v>24253</v>
      </c>
      <c r="C11562" t="s">
        <v>24254</v>
      </c>
      <c r="D11562" t="s">
        <v>374</v>
      </c>
      <c r="E11562">
        <v>615120</v>
      </c>
      <c r="F11562" t="s">
        <v>24196</v>
      </c>
      <c r="G11562" s="7">
        <v>2665.5</v>
      </c>
    </row>
    <row r="11563" spans="1:7" x14ac:dyDescent="0.3">
      <c r="A11563" s="310">
        <v>3023510</v>
      </c>
      <c r="B11563" t="s">
        <v>24253</v>
      </c>
      <c r="C11563" t="s">
        <v>24254</v>
      </c>
      <c r="D11563" t="s">
        <v>371</v>
      </c>
      <c r="E11563">
        <v>615100</v>
      </c>
      <c r="F11563" t="s">
        <v>24196</v>
      </c>
      <c r="G11563" s="7">
        <v>4339</v>
      </c>
    </row>
    <row r="11564" spans="1:7" x14ac:dyDescent="0.3">
      <c r="A11564" s="310">
        <v>3023510</v>
      </c>
      <c r="B11564" t="s">
        <v>24253</v>
      </c>
      <c r="C11564" t="s">
        <v>24254</v>
      </c>
      <c r="D11564" t="s">
        <v>373</v>
      </c>
      <c r="E11564">
        <v>615130</v>
      </c>
      <c r="F11564" t="s">
        <v>24196</v>
      </c>
      <c r="G11564" s="7">
        <v>-74.5</v>
      </c>
    </row>
    <row r="11565" spans="1:7" x14ac:dyDescent="0.3">
      <c r="A11565" s="310">
        <v>3023510</v>
      </c>
      <c r="B11565" t="s">
        <v>24253</v>
      </c>
      <c r="C11565" t="s">
        <v>24254</v>
      </c>
      <c r="D11565" t="s">
        <v>371</v>
      </c>
      <c r="E11565">
        <v>616100</v>
      </c>
      <c r="F11565" t="s">
        <v>24196</v>
      </c>
      <c r="G11565" s="7">
        <v>612.37</v>
      </c>
    </row>
    <row r="11566" spans="1:7" x14ac:dyDescent="0.3">
      <c r="A11566" s="310">
        <v>3023510</v>
      </c>
      <c r="B11566" t="s">
        <v>24253</v>
      </c>
      <c r="C11566" t="s">
        <v>24254</v>
      </c>
      <c r="D11566" t="s">
        <v>371</v>
      </c>
      <c r="E11566">
        <v>615100</v>
      </c>
      <c r="F11566" t="s">
        <v>24196</v>
      </c>
      <c r="G11566" s="7">
        <v>4499.5</v>
      </c>
    </row>
    <row r="11567" spans="1:7" x14ac:dyDescent="0.3">
      <c r="A11567" s="310">
        <v>3023510</v>
      </c>
      <c r="B11567" t="s">
        <v>24253</v>
      </c>
      <c r="C11567" t="s">
        <v>24254</v>
      </c>
      <c r="D11567" t="s">
        <v>373</v>
      </c>
      <c r="E11567">
        <v>617150</v>
      </c>
      <c r="F11567" t="s">
        <v>24196</v>
      </c>
      <c r="G11567" s="7">
        <v>12.85</v>
      </c>
    </row>
    <row r="11568" spans="1:7" x14ac:dyDescent="0.3">
      <c r="A11568" s="310">
        <v>3023510</v>
      </c>
      <c r="B11568" t="s">
        <v>24253</v>
      </c>
      <c r="C11568" t="s">
        <v>24254</v>
      </c>
      <c r="D11568" t="s">
        <v>373</v>
      </c>
      <c r="E11568">
        <v>617150</v>
      </c>
      <c r="F11568" t="s">
        <v>24196</v>
      </c>
      <c r="G11568" s="7">
        <v>8.18</v>
      </c>
    </row>
    <row r="11569" spans="1:7" x14ac:dyDescent="0.3">
      <c r="A11569" s="310">
        <v>3023510</v>
      </c>
      <c r="B11569" t="s">
        <v>24253</v>
      </c>
      <c r="C11569" t="s">
        <v>24254</v>
      </c>
      <c r="D11569" t="s">
        <v>371</v>
      </c>
      <c r="E11569">
        <v>615100</v>
      </c>
      <c r="F11569" t="s">
        <v>24196</v>
      </c>
      <c r="G11569" s="7">
        <v>0.01</v>
      </c>
    </row>
    <row r="11570" spans="1:7" x14ac:dyDescent="0.3">
      <c r="A11570" s="310">
        <v>3023510</v>
      </c>
      <c r="B11570" t="s">
        <v>24253</v>
      </c>
      <c r="C11570" t="s">
        <v>24254</v>
      </c>
      <c r="D11570" t="s">
        <v>371</v>
      </c>
      <c r="E11570">
        <v>615100</v>
      </c>
      <c r="F11570" t="s">
        <v>24196</v>
      </c>
      <c r="G11570" s="7">
        <v>4049.55</v>
      </c>
    </row>
    <row r="11571" spans="1:7" x14ac:dyDescent="0.3">
      <c r="A11571" s="310">
        <v>3023510</v>
      </c>
      <c r="B11571" t="s">
        <v>24253</v>
      </c>
      <c r="C11571" t="s">
        <v>24254</v>
      </c>
      <c r="D11571" t="s">
        <v>371</v>
      </c>
      <c r="E11571">
        <v>615100</v>
      </c>
      <c r="F11571" t="s">
        <v>24196</v>
      </c>
      <c r="G11571" s="7">
        <v>-78.28</v>
      </c>
    </row>
    <row r="11572" spans="1:7" x14ac:dyDescent="0.3">
      <c r="A11572" s="310">
        <v>3023510</v>
      </c>
      <c r="B11572" t="s">
        <v>24253</v>
      </c>
      <c r="C11572" t="s">
        <v>24254</v>
      </c>
      <c r="D11572" t="s">
        <v>371</v>
      </c>
      <c r="E11572">
        <v>617100</v>
      </c>
      <c r="F11572" t="s">
        <v>24196</v>
      </c>
      <c r="G11572" s="7">
        <v>1371.5</v>
      </c>
    </row>
    <row r="11573" spans="1:7" x14ac:dyDescent="0.3">
      <c r="A11573" s="310">
        <v>3023510</v>
      </c>
      <c r="B11573" t="s">
        <v>24253</v>
      </c>
      <c r="C11573" t="s">
        <v>24254</v>
      </c>
      <c r="D11573" t="s">
        <v>373</v>
      </c>
      <c r="E11573">
        <v>615130</v>
      </c>
      <c r="F11573" t="s">
        <v>24196</v>
      </c>
      <c r="G11573" s="7">
        <v>40.35</v>
      </c>
    </row>
    <row r="11574" spans="1:7" x14ac:dyDescent="0.3">
      <c r="A11574" s="310">
        <v>3023510</v>
      </c>
      <c r="B11574" t="s">
        <v>24253</v>
      </c>
      <c r="C11574" t="s">
        <v>24254</v>
      </c>
      <c r="D11574" t="s">
        <v>373</v>
      </c>
      <c r="E11574">
        <v>615130</v>
      </c>
      <c r="F11574" t="s">
        <v>24196</v>
      </c>
      <c r="G11574" s="7">
        <v>-372.48</v>
      </c>
    </row>
    <row r="11575" spans="1:7" x14ac:dyDescent="0.3">
      <c r="A11575" s="310">
        <v>3023510</v>
      </c>
      <c r="B11575" t="s">
        <v>24253</v>
      </c>
      <c r="C11575" t="s">
        <v>24254</v>
      </c>
      <c r="D11575" t="s">
        <v>373</v>
      </c>
      <c r="E11575">
        <v>615130</v>
      </c>
      <c r="F11575" t="s">
        <v>24196</v>
      </c>
      <c r="G11575" s="7">
        <v>1803.15</v>
      </c>
    </row>
    <row r="11576" spans="1:7" x14ac:dyDescent="0.3">
      <c r="A11576" s="310">
        <v>3023510</v>
      </c>
      <c r="B11576" t="s">
        <v>24253</v>
      </c>
      <c r="C11576" t="s">
        <v>24254</v>
      </c>
      <c r="D11576" t="s">
        <v>371</v>
      </c>
      <c r="E11576">
        <v>615100</v>
      </c>
      <c r="F11576" t="s">
        <v>24196</v>
      </c>
      <c r="G11576" s="7">
        <v>2426.6</v>
      </c>
    </row>
    <row r="11577" spans="1:7" x14ac:dyDescent="0.3">
      <c r="A11577" s="310">
        <v>3023510</v>
      </c>
      <c r="B11577" t="s">
        <v>24253</v>
      </c>
      <c r="C11577" t="s">
        <v>24254</v>
      </c>
      <c r="D11577" t="s">
        <v>371</v>
      </c>
      <c r="E11577">
        <v>616100</v>
      </c>
      <c r="F11577" t="s">
        <v>24196</v>
      </c>
      <c r="G11577" s="7">
        <v>709.77</v>
      </c>
    </row>
    <row r="11578" spans="1:7" x14ac:dyDescent="0.3">
      <c r="A11578" s="310">
        <v>3023510</v>
      </c>
      <c r="B11578" t="s">
        <v>24253</v>
      </c>
      <c r="C11578" t="s">
        <v>24254</v>
      </c>
      <c r="D11578" t="s">
        <v>373</v>
      </c>
      <c r="E11578">
        <v>616160</v>
      </c>
      <c r="F11578" t="s">
        <v>24196</v>
      </c>
      <c r="G11578" s="7">
        <v>204.5</v>
      </c>
    </row>
    <row r="11579" spans="1:7" x14ac:dyDescent="0.3">
      <c r="A11579" s="310">
        <v>3023510</v>
      </c>
      <c r="B11579" t="s">
        <v>24253</v>
      </c>
      <c r="C11579" t="s">
        <v>24254</v>
      </c>
      <c r="D11579" t="s">
        <v>371</v>
      </c>
      <c r="E11579">
        <v>615100</v>
      </c>
      <c r="F11579" t="s">
        <v>24196</v>
      </c>
      <c r="G11579" s="7">
        <v>1799.8</v>
      </c>
    </row>
    <row r="11580" spans="1:7" x14ac:dyDescent="0.3">
      <c r="A11580" s="310">
        <v>3023510</v>
      </c>
      <c r="B11580" t="s">
        <v>24253</v>
      </c>
      <c r="C11580" t="s">
        <v>24254</v>
      </c>
      <c r="D11580" t="s">
        <v>371</v>
      </c>
      <c r="E11580">
        <v>615100</v>
      </c>
      <c r="F11580" t="s">
        <v>24196</v>
      </c>
      <c r="G11580" s="7">
        <v>2454.27</v>
      </c>
    </row>
    <row r="11581" spans="1:7" x14ac:dyDescent="0.3">
      <c r="A11581" s="310">
        <v>3023510</v>
      </c>
      <c r="B11581" t="s">
        <v>24253</v>
      </c>
      <c r="C11581" t="s">
        <v>24254</v>
      </c>
      <c r="D11581" t="s">
        <v>373</v>
      </c>
      <c r="E11581">
        <v>617150</v>
      </c>
      <c r="F11581" t="s">
        <v>24196</v>
      </c>
      <c r="G11581" s="7">
        <v>232.32</v>
      </c>
    </row>
    <row r="11582" spans="1:7" x14ac:dyDescent="0.3">
      <c r="A11582" s="310">
        <v>3023510</v>
      </c>
      <c r="B11582" t="s">
        <v>24253</v>
      </c>
      <c r="C11582" t="s">
        <v>24254</v>
      </c>
      <c r="D11582" t="s">
        <v>375</v>
      </c>
      <c r="E11582">
        <v>615140</v>
      </c>
      <c r="F11582" t="s">
        <v>24196</v>
      </c>
      <c r="G11582" s="7">
        <v>121.22</v>
      </c>
    </row>
    <row r="11583" spans="1:7" x14ac:dyDescent="0.3">
      <c r="A11583" s="310">
        <v>3023510</v>
      </c>
      <c r="B11583" t="s">
        <v>24253</v>
      </c>
      <c r="C11583" t="s">
        <v>24254</v>
      </c>
      <c r="D11583" t="s">
        <v>373</v>
      </c>
      <c r="E11583">
        <v>617150</v>
      </c>
      <c r="F11583" t="s">
        <v>24196</v>
      </c>
      <c r="G11583" s="7">
        <v>84.16</v>
      </c>
    </row>
    <row r="11584" spans="1:7" x14ac:dyDescent="0.3">
      <c r="A11584" s="310">
        <v>3023510</v>
      </c>
      <c r="B11584" t="s">
        <v>24253</v>
      </c>
      <c r="C11584" t="s">
        <v>24254</v>
      </c>
      <c r="D11584" t="s">
        <v>373</v>
      </c>
      <c r="E11584">
        <v>617150</v>
      </c>
      <c r="F11584" t="s">
        <v>24196</v>
      </c>
      <c r="G11584" s="7">
        <v>14.7</v>
      </c>
    </row>
    <row r="11585" spans="1:7" x14ac:dyDescent="0.3">
      <c r="A11585" s="310">
        <v>3023510</v>
      </c>
      <c r="B11585" t="s">
        <v>24253</v>
      </c>
      <c r="C11585" t="s">
        <v>24254</v>
      </c>
      <c r="D11585" t="s">
        <v>371</v>
      </c>
      <c r="E11585">
        <v>615100</v>
      </c>
      <c r="F11585" t="s">
        <v>24196</v>
      </c>
      <c r="G11585" s="7">
        <v>0.01</v>
      </c>
    </row>
    <row r="11586" spans="1:7" x14ac:dyDescent="0.3">
      <c r="A11586" s="310">
        <v>3023510</v>
      </c>
      <c r="B11586" t="s">
        <v>24253</v>
      </c>
      <c r="C11586" t="s">
        <v>24254</v>
      </c>
      <c r="D11586" t="s">
        <v>371</v>
      </c>
      <c r="E11586">
        <v>616100</v>
      </c>
      <c r="F11586" t="s">
        <v>24196</v>
      </c>
      <c r="G11586" s="7">
        <v>305.58999999999997</v>
      </c>
    </row>
    <row r="11587" spans="1:7" x14ac:dyDescent="0.3">
      <c r="A11587" s="310">
        <v>3023510</v>
      </c>
      <c r="B11587" t="s">
        <v>24253</v>
      </c>
      <c r="C11587" t="s">
        <v>24254</v>
      </c>
      <c r="D11587" t="s">
        <v>373</v>
      </c>
      <c r="E11587">
        <v>617150</v>
      </c>
      <c r="F11587" t="s">
        <v>24196</v>
      </c>
      <c r="G11587" s="7">
        <v>387.2</v>
      </c>
    </row>
    <row r="11588" spans="1:7" x14ac:dyDescent="0.3">
      <c r="A11588" s="310">
        <v>3023510</v>
      </c>
      <c r="B11588" t="s">
        <v>24253</v>
      </c>
      <c r="C11588" t="s">
        <v>24254</v>
      </c>
      <c r="D11588" t="s">
        <v>371</v>
      </c>
      <c r="E11588">
        <v>616100</v>
      </c>
      <c r="F11588" t="s">
        <v>24196</v>
      </c>
      <c r="G11588" s="7">
        <v>110.72</v>
      </c>
    </row>
    <row r="11589" spans="1:7" x14ac:dyDescent="0.3">
      <c r="A11589" s="310">
        <v>3023510</v>
      </c>
      <c r="B11589" t="s">
        <v>24253</v>
      </c>
      <c r="C11589" t="s">
        <v>24254</v>
      </c>
      <c r="D11589" t="s">
        <v>373</v>
      </c>
      <c r="E11589">
        <v>615130</v>
      </c>
      <c r="F11589" t="s">
        <v>24196</v>
      </c>
      <c r="G11589" s="7">
        <v>72.069999999999993</v>
      </c>
    </row>
    <row r="11590" spans="1:7" x14ac:dyDescent="0.3">
      <c r="A11590" s="310">
        <v>3023510</v>
      </c>
      <c r="B11590" t="s">
        <v>24253</v>
      </c>
      <c r="C11590" t="s">
        <v>24254</v>
      </c>
      <c r="D11590" t="s">
        <v>373</v>
      </c>
      <c r="E11590">
        <v>616160</v>
      </c>
      <c r="F11590" t="s">
        <v>24196</v>
      </c>
      <c r="G11590" s="7">
        <v>204.5</v>
      </c>
    </row>
    <row r="11591" spans="1:7" x14ac:dyDescent="0.3">
      <c r="A11591" s="310">
        <v>3023510</v>
      </c>
      <c r="B11591" t="s">
        <v>24253</v>
      </c>
      <c r="C11591" t="s">
        <v>24254</v>
      </c>
      <c r="D11591" t="s">
        <v>371</v>
      </c>
      <c r="E11591">
        <v>616100</v>
      </c>
      <c r="F11591" t="s">
        <v>24196</v>
      </c>
      <c r="G11591" s="7">
        <v>428.3</v>
      </c>
    </row>
    <row r="11592" spans="1:7" x14ac:dyDescent="0.3">
      <c r="A11592" s="310">
        <v>3023510</v>
      </c>
      <c r="B11592" t="s">
        <v>24253</v>
      </c>
      <c r="C11592" t="s">
        <v>24254</v>
      </c>
      <c r="D11592" t="s">
        <v>371</v>
      </c>
      <c r="E11592">
        <v>615100</v>
      </c>
      <c r="F11592" t="s">
        <v>24196</v>
      </c>
      <c r="G11592" s="7">
        <v>-78.28</v>
      </c>
    </row>
    <row r="11593" spans="1:7" x14ac:dyDescent="0.3">
      <c r="A11593" s="310">
        <v>3023510</v>
      </c>
      <c r="B11593" t="s">
        <v>24253</v>
      </c>
      <c r="C11593" t="s">
        <v>24254</v>
      </c>
      <c r="D11593" t="s">
        <v>374</v>
      </c>
      <c r="E11593">
        <v>615120</v>
      </c>
      <c r="F11593" t="s">
        <v>24196</v>
      </c>
      <c r="G11593" s="7">
        <v>113</v>
      </c>
    </row>
    <row r="11594" spans="1:7" x14ac:dyDescent="0.3">
      <c r="A11594" s="310">
        <v>3023510</v>
      </c>
      <c r="B11594" t="s">
        <v>24253</v>
      </c>
      <c r="C11594" t="s">
        <v>24254</v>
      </c>
      <c r="D11594" t="s">
        <v>371</v>
      </c>
      <c r="E11594">
        <v>615100</v>
      </c>
      <c r="F11594" t="s">
        <v>24196</v>
      </c>
      <c r="G11594" s="7">
        <v>-78.28</v>
      </c>
    </row>
    <row r="11595" spans="1:7" x14ac:dyDescent="0.3">
      <c r="A11595" s="310">
        <v>3023510</v>
      </c>
      <c r="B11595" t="s">
        <v>24253</v>
      </c>
      <c r="C11595" t="s">
        <v>24254</v>
      </c>
      <c r="D11595" t="s">
        <v>373</v>
      </c>
      <c r="E11595">
        <v>617150</v>
      </c>
      <c r="F11595" t="s">
        <v>24196</v>
      </c>
      <c r="G11595" s="7">
        <v>249.84</v>
      </c>
    </row>
    <row r="11596" spans="1:7" x14ac:dyDescent="0.3">
      <c r="A11596" s="310">
        <v>3023510</v>
      </c>
      <c r="B11596" t="s">
        <v>24253</v>
      </c>
      <c r="C11596" t="s">
        <v>24254</v>
      </c>
      <c r="D11596" t="s">
        <v>371</v>
      </c>
      <c r="E11596">
        <v>617100</v>
      </c>
      <c r="F11596" t="s">
        <v>24196</v>
      </c>
      <c r="G11596" s="7">
        <v>247.24</v>
      </c>
    </row>
    <row r="11597" spans="1:7" x14ac:dyDescent="0.3">
      <c r="A11597" s="310">
        <v>3023510</v>
      </c>
      <c r="B11597" t="s">
        <v>24253</v>
      </c>
      <c r="C11597" t="s">
        <v>24254</v>
      </c>
      <c r="D11597" t="s">
        <v>373</v>
      </c>
      <c r="E11597">
        <v>615130</v>
      </c>
      <c r="F11597" t="s">
        <v>24196</v>
      </c>
      <c r="G11597" s="7">
        <v>-471.81</v>
      </c>
    </row>
    <row r="11598" spans="1:7" x14ac:dyDescent="0.3">
      <c r="A11598" s="310">
        <v>3023510</v>
      </c>
      <c r="B11598" t="s">
        <v>24253</v>
      </c>
      <c r="C11598" t="s">
        <v>24254</v>
      </c>
      <c r="D11598" t="s">
        <v>373</v>
      </c>
      <c r="E11598">
        <v>616160</v>
      </c>
      <c r="F11598" t="s">
        <v>24196</v>
      </c>
      <c r="G11598" s="7">
        <v>122.49</v>
      </c>
    </row>
    <row r="11599" spans="1:7" x14ac:dyDescent="0.3">
      <c r="A11599" s="310">
        <v>3023510</v>
      </c>
      <c r="B11599" t="s">
        <v>24253</v>
      </c>
      <c r="C11599" t="s">
        <v>24254</v>
      </c>
      <c r="D11599" t="s">
        <v>373</v>
      </c>
      <c r="E11599">
        <v>615130</v>
      </c>
      <c r="F11599" t="s">
        <v>24196</v>
      </c>
      <c r="G11599" s="7">
        <v>1708.24</v>
      </c>
    </row>
    <row r="11600" spans="1:7" x14ac:dyDescent="0.3">
      <c r="A11600" s="310">
        <v>3023510</v>
      </c>
      <c r="B11600" t="s">
        <v>24253</v>
      </c>
      <c r="C11600" t="s">
        <v>24254</v>
      </c>
      <c r="D11600" t="s">
        <v>373</v>
      </c>
      <c r="E11600">
        <v>615130</v>
      </c>
      <c r="F11600" t="s">
        <v>24196</v>
      </c>
      <c r="G11600" s="7">
        <v>1898.05</v>
      </c>
    </row>
    <row r="11601" spans="1:7" x14ac:dyDescent="0.3">
      <c r="A11601" s="310">
        <v>3023510</v>
      </c>
      <c r="B11601" t="s">
        <v>24253</v>
      </c>
      <c r="C11601" t="s">
        <v>24254</v>
      </c>
      <c r="D11601" t="s">
        <v>373</v>
      </c>
      <c r="E11601">
        <v>615130</v>
      </c>
      <c r="F11601" t="s">
        <v>24196</v>
      </c>
      <c r="G11601" s="7">
        <v>1683.96</v>
      </c>
    </row>
    <row r="11602" spans="1:7" x14ac:dyDescent="0.3">
      <c r="A11602" s="310">
        <v>3023510</v>
      </c>
      <c r="B11602" t="s">
        <v>24253</v>
      </c>
      <c r="C11602" t="s">
        <v>24254</v>
      </c>
      <c r="D11602" t="s">
        <v>375</v>
      </c>
      <c r="E11602">
        <v>616130</v>
      </c>
      <c r="F11602" t="s">
        <v>24196</v>
      </c>
      <c r="G11602" s="7">
        <v>283.04000000000002</v>
      </c>
    </row>
    <row r="11603" spans="1:7" x14ac:dyDescent="0.3">
      <c r="A11603" s="310">
        <v>3023510</v>
      </c>
      <c r="B11603" t="s">
        <v>24253</v>
      </c>
      <c r="C11603" t="s">
        <v>24254</v>
      </c>
      <c r="D11603" t="s">
        <v>371</v>
      </c>
      <c r="E11603">
        <v>616100</v>
      </c>
      <c r="F11603" t="s">
        <v>24196</v>
      </c>
      <c r="G11603" s="7">
        <v>654.76</v>
      </c>
    </row>
    <row r="11604" spans="1:7" x14ac:dyDescent="0.3">
      <c r="A11604" s="310">
        <v>3023510</v>
      </c>
      <c r="B11604" t="s">
        <v>24253</v>
      </c>
      <c r="C11604" t="s">
        <v>24254</v>
      </c>
      <c r="D11604" t="s">
        <v>373</v>
      </c>
      <c r="E11604">
        <v>616160</v>
      </c>
      <c r="F11604" t="s">
        <v>24196</v>
      </c>
      <c r="G11604" s="7">
        <v>261.37</v>
      </c>
    </row>
    <row r="11605" spans="1:7" x14ac:dyDescent="0.3">
      <c r="A11605" s="310">
        <v>3023510</v>
      </c>
      <c r="B11605" t="s">
        <v>24253</v>
      </c>
      <c r="C11605" t="s">
        <v>24254</v>
      </c>
      <c r="D11605" t="s">
        <v>371</v>
      </c>
      <c r="E11605">
        <v>616100</v>
      </c>
      <c r="F11605" t="s">
        <v>24196</v>
      </c>
      <c r="G11605" s="7">
        <v>1055.9100000000001</v>
      </c>
    </row>
    <row r="11606" spans="1:7" x14ac:dyDescent="0.3">
      <c r="A11606" s="310">
        <v>3023510</v>
      </c>
      <c r="B11606" t="s">
        <v>24253</v>
      </c>
      <c r="C11606" t="s">
        <v>24254</v>
      </c>
      <c r="D11606" t="s">
        <v>371</v>
      </c>
      <c r="E11606">
        <v>617100</v>
      </c>
      <c r="F11606" t="s">
        <v>24196</v>
      </c>
      <c r="G11606" s="7">
        <v>703.88</v>
      </c>
    </row>
    <row r="11607" spans="1:7" x14ac:dyDescent="0.3">
      <c r="A11607" s="310">
        <v>3023510</v>
      </c>
      <c r="B11607" t="s">
        <v>24253</v>
      </c>
      <c r="C11607" t="s">
        <v>24254</v>
      </c>
      <c r="D11607" t="s">
        <v>371</v>
      </c>
      <c r="E11607">
        <v>615100</v>
      </c>
      <c r="F11607" t="s">
        <v>24196</v>
      </c>
      <c r="G11607" s="7">
        <v>4184.17</v>
      </c>
    </row>
    <row r="11608" spans="1:7" x14ac:dyDescent="0.3">
      <c r="A11608" s="310">
        <v>3023510</v>
      </c>
      <c r="B11608" t="s">
        <v>24253</v>
      </c>
      <c r="C11608" t="s">
        <v>24254</v>
      </c>
      <c r="D11608" t="s">
        <v>371</v>
      </c>
      <c r="E11608">
        <v>617100</v>
      </c>
      <c r="F11608" t="s">
        <v>24196</v>
      </c>
      <c r="G11608" s="7">
        <v>1200.02</v>
      </c>
    </row>
    <row r="11609" spans="1:7" x14ac:dyDescent="0.3">
      <c r="A11609" s="310">
        <v>3023510</v>
      </c>
      <c r="B11609" t="s">
        <v>24253</v>
      </c>
      <c r="C11609" t="s">
        <v>24254</v>
      </c>
      <c r="D11609" t="s">
        <v>373</v>
      </c>
      <c r="E11609">
        <v>615130</v>
      </c>
      <c r="F11609" t="s">
        <v>24196</v>
      </c>
      <c r="G11609" s="7">
        <v>2853.78</v>
      </c>
    </row>
    <row r="11610" spans="1:7" x14ac:dyDescent="0.3">
      <c r="A11610" s="310">
        <v>3023510</v>
      </c>
      <c r="B11610" t="s">
        <v>24253</v>
      </c>
      <c r="C11610" t="s">
        <v>24254</v>
      </c>
      <c r="D11610" t="s">
        <v>371</v>
      </c>
      <c r="E11610">
        <v>615100</v>
      </c>
      <c r="F11610" t="s">
        <v>24196</v>
      </c>
      <c r="G11610" s="7">
        <v>-78.28</v>
      </c>
    </row>
    <row r="11611" spans="1:7" x14ac:dyDescent="0.3">
      <c r="A11611" s="310">
        <v>3023510</v>
      </c>
      <c r="B11611" t="s">
        <v>24253</v>
      </c>
      <c r="C11611" t="s">
        <v>24254</v>
      </c>
      <c r="D11611" t="s">
        <v>373</v>
      </c>
      <c r="E11611">
        <v>616160</v>
      </c>
      <c r="F11611" t="s">
        <v>24196</v>
      </c>
      <c r="G11611" s="7">
        <v>222.16</v>
      </c>
    </row>
    <row r="11612" spans="1:7" x14ac:dyDescent="0.3">
      <c r="A11612" s="310">
        <v>3023510</v>
      </c>
      <c r="B11612" t="s">
        <v>24253</v>
      </c>
      <c r="C11612" t="s">
        <v>24254</v>
      </c>
      <c r="D11612" t="s">
        <v>374</v>
      </c>
      <c r="E11612">
        <v>616120</v>
      </c>
      <c r="F11612" t="s">
        <v>24196</v>
      </c>
      <c r="G11612" s="7">
        <v>354.22</v>
      </c>
    </row>
    <row r="11613" spans="1:7" x14ac:dyDescent="0.3">
      <c r="A11613" s="310">
        <v>3023510</v>
      </c>
      <c r="B11613" t="s">
        <v>24253</v>
      </c>
      <c r="C11613" t="s">
        <v>24254</v>
      </c>
      <c r="D11613" t="s">
        <v>371</v>
      </c>
      <c r="E11613">
        <v>617100</v>
      </c>
      <c r="F11613" t="s">
        <v>24196</v>
      </c>
      <c r="G11613" s="7">
        <v>1371.5</v>
      </c>
    </row>
    <row r="11614" spans="1:7" x14ac:dyDescent="0.3">
      <c r="A11614" s="310">
        <v>3023510</v>
      </c>
      <c r="B11614" t="s">
        <v>24253</v>
      </c>
      <c r="C11614" t="s">
        <v>24254</v>
      </c>
      <c r="D11614" t="s">
        <v>373</v>
      </c>
      <c r="E11614">
        <v>615130</v>
      </c>
      <c r="F11614" t="s">
        <v>24196</v>
      </c>
      <c r="G11614" s="7">
        <v>-372.48</v>
      </c>
    </row>
    <row r="11615" spans="1:7" x14ac:dyDescent="0.3">
      <c r="A11615" s="310">
        <v>3023510</v>
      </c>
      <c r="B11615" t="s">
        <v>24253</v>
      </c>
      <c r="C11615" t="s">
        <v>24254</v>
      </c>
      <c r="D11615" t="s">
        <v>371</v>
      </c>
      <c r="E11615">
        <v>617100</v>
      </c>
      <c r="F11615" t="s">
        <v>24196</v>
      </c>
      <c r="G11615" s="7">
        <v>1290.46</v>
      </c>
    </row>
    <row r="11616" spans="1:7" x14ac:dyDescent="0.3">
      <c r="A11616" s="310">
        <v>3023510</v>
      </c>
      <c r="B11616" t="s">
        <v>24253</v>
      </c>
      <c r="C11616" t="s">
        <v>24254</v>
      </c>
      <c r="D11616" t="s">
        <v>371</v>
      </c>
      <c r="E11616">
        <v>617100</v>
      </c>
      <c r="F11616" t="s">
        <v>24196</v>
      </c>
      <c r="G11616" s="7">
        <v>1281.06</v>
      </c>
    </row>
    <row r="11617" spans="1:7" x14ac:dyDescent="0.3">
      <c r="A11617" s="310">
        <v>3023510</v>
      </c>
      <c r="B11617" t="s">
        <v>24253</v>
      </c>
      <c r="C11617" t="s">
        <v>24254</v>
      </c>
      <c r="D11617" t="s">
        <v>371</v>
      </c>
      <c r="E11617">
        <v>615100</v>
      </c>
      <c r="F11617" t="s">
        <v>24196</v>
      </c>
      <c r="G11617" s="7">
        <v>4184.17</v>
      </c>
    </row>
    <row r="11618" spans="1:7" x14ac:dyDescent="0.3">
      <c r="A11618" s="310">
        <v>3023510</v>
      </c>
      <c r="B11618" t="s">
        <v>24253</v>
      </c>
      <c r="C11618" t="s">
        <v>24254</v>
      </c>
      <c r="D11618" t="s">
        <v>371</v>
      </c>
      <c r="E11618">
        <v>615100</v>
      </c>
      <c r="F11618" t="s">
        <v>24196</v>
      </c>
      <c r="G11618" s="7">
        <v>0.01</v>
      </c>
    </row>
    <row r="11619" spans="1:7" x14ac:dyDescent="0.3">
      <c r="A11619" s="310">
        <v>3023510</v>
      </c>
      <c r="B11619" t="s">
        <v>24253</v>
      </c>
      <c r="C11619" t="s">
        <v>24254</v>
      </c>
      <c r="D11619" t="s">
        <v>371</v>
      </c>
      <c r="E11619">
        <v>615100</v>
      </c>
      <c r="F11619" t="s">
        <v>24196</v>
      </c>
      <c r="G11619" s="7">
        <v>-78.28</v>
      </c>
    </row>
    <row r="11620" spans="1:7" x14ac:dyDescent="0.3">
      <c r="A11620" s="310">
        <v>3023510</v>
      </c>
      <c r="B11620" t="s">
        <v>24253</v>
      </c>
      <c r="C11620" t="s">
        <v>24254</v>
      </c>
      <c r="D11620" t="s">
        <v>371</v>
      </c>
      <c r="E11620">
        <v>615100</v>
      </c>
      <c r="F11620" t="s">
        <v>24196</v>
      </c>
      <c r="G11620" s="7">
        <v>-78.28</v>
      </c>
    </row>
    <row r="11621" spans="1:7" x14ac:dyDescent="0.3">
      <c r="A11621" s="310">
        <v>3023510</v>
      </c>
      <c r="B11621" t="s">
        <v>24253</v>
      </c>
      <c r="C11621" t="s">
        <v>24254</v>
      </c>
      <c r="D11621" t="s">
        <v>373</v>
      </c>
      <c r="E11621">
        <v>617150</v>
      </c>
      <c r="F11621" t="s">
        <v>24196</v>
      </c>
      <c r="G11621" s="7">
        <v>343.53</v>
      </c>
    </row>
    <row r="11622" spans="1:7" x14ac:dyDescent="0.3">
      <c r="A11622" s="310">
        <v>3023510</v>
      </c>
      <c r="B11622" t="s">
        <v>24253</v>
      </c>
      <c r="C11622" t="s">
        <v>24254</v>
      </c>
      <c r="D11622" t="s">
        <v>373</v>
      </c>
      <c r="E11622">
        <v>615130</v>
      </c>
      <c r="F11622" t="s">
        <v>24196</v>
      </c>
      <c r="G11622" s="7">
        <v>379.61</v>
      </c>
    </row>
    <row r="11623" spans="1:7" x14ac:dyDescent="0.3">
      <c r="A11623" s="310">
        <v>3023510</v>
      </c>
      <c r="B11623" t="s">
        <v>24253</v>
      </c>
      <c r="C11623" t="s">
        <v>24254</v>
      </c>
      <c r="D11623" t="s">
        <v>373</v>
      </c>
      <c r="E11623">
        <v>617150</v>
      </c>
      <c r="F11623" t="s">
        <v>24196</v>
      </c>
      <c r="G11623" s="7">
        <v>348.48</v>
      </c>
    </row>
    <row r="11624" spans="1:7" x14ac:dyDescent="0.3">
      <c r="A11624" s="310">
        <v>3023510</v>
      </c>
      <c r="B11624" t="s">
        <v>24253</v>
      </c>
      <c r="C11624" t="s">
        <v>24254</v>
      </c>
      <c r="D11624" t="s">
        <v>371</v>
      </c>
      <c r="E11624">
        <v>616100</v>
      </c>
      <c r="F11624" t="s">
        <v>24196</v>
      </c>
      <c r="G11624" s="7">
        <v>612.37</v>
      </c>
    </row>
    <row r="11625" spans="1:7" x14ac:dyDescent="0.3">
      <c r="A11625" s="310">
        <v>3023510</v>
      </c>
      <c r="B11625" t="s">
        <v>24253</v>
      </c>
      <c r="C11625" t="s">
        <v>24254</v>
      </c>
      <c r="D11625" t="s">
        <v>371</v>
      </c>
      <c r="E11625">
        <v>615100</v>
      </c>
      <c r="F11625" t="s">
        <v>24196</v>
      </c>
      <c r="G11625" s="7">
        <v>-78.28</v>
      </c>
    </row>
    <row r="11626" spans="1:7" x14ac:dyDescent="0.3">
      <c r="A11626" s="310">
        <v>3023510</v>
      </c>
      <c r="B11626" t="s">
        <v>24253</v>
      </c>
      <c r="C11626" t="s">
        <v>24254</v>
      </c>
      <c r="D11626" t="s">
        <v>375</v>
      </c>
      <c r="E11626">
        <v>617130</v>
      </c>
      <c r="F11626" t="s">
        <v>24196</v>
      </c>
      <c r="G11626" s="7">
        <v>94.09</v>
      </c>
    </row>
    <row r="11627" spans="1:7" x14ac:dyDescent="0.3">
      <c r="A11627" s="310">
        <v>3023510</v>
      </c>
      <c r="B11627" t="s">
        <v>24253</v>
      </c>
      <c r="C11627" t="s">
        <v>24254</v>
      </c>
      <c r="D11627" t="s">
        <v>373</v>
      </c>
      <c r="E11627">
        <v>617150</v>
      </c>
      <c r="F11627" t="s">
        <v>24196</v>
      </c>
      <c r="G11627" s="7">
        <v>1.64</v>
      </c>
    </row>
    <row r="11628" spans="1:7" x14ac:dyDescent="0.3">
      <c r="A11628" s="310">
        <v>3023510</v>
      </c>
      <c r="B11628" t="s">
        <v>24253</v>
      </c>
      <c r="C11628" t="s">
        <v>24254</v>
      </c>
      <c r="D11628" t="s">
        <v>371</v>
      </c>
      <c r="E11628">
        <v>616100</v>
      </c>
      <c r="F11628" t="s">
        <v>24196</v>
      </c>
      <c r="G11628" s="7">
        <v>342.4</v>
      </c>
    </row>
    <row r="11629" spans="1:7" x14ac:dyDescent="0.3">
      <c r="A11629" s="310">
        <v>3023510</v>
      </c>
      <c r="B11629" t="s">
        <v>24253</v>
      </c>
      <c r="C11629" t="s">
        <v>24254</v>
      </c>
      <c r="D11629" t="s">
        <v>371</v>
      </c>
      <c r="E11629">
        <v>615100</v>
      </c>
      <c r="F11629" t="s">
        <v>24196</v>
      </c>
      <c r="G11629" s="7">
        <v>-78.28</v>
      </c>
    </row>
    <row r="11630" spans="1:7" x14ac:dyDescent="0.3">
      <c r="A11630" s="310">
        <v>3023510</v>
      </c>
      <c r="B11630" t="s">
        <v>24253</v>
      </c>
      <c r="C11630" t="s">
        <v>24254</v>
      </c>
      <c r="D11630" t="s">
        <v>371</v>
      </c>
      <c r="E11630">
        <v>615100</v>
      </c>
      <c r="F11630" t="s">
        <v>24196</v>
      </c>
      <c r="G11630" s="7">
        <v>-78.28</v>
      </c>
    </row>
    <row r="11631" spans="1:7" x14ac:dyDescent="0.3">
      <c r="A11631" s="310">
        <v>3023510</v>
      </c>
      <c r="B11631" t="s">
        <v>24253</v>
      </c>
      <c r="C11631" t="s">
        <v>24254</v>
      </c>
      <c r="D11631" t="s">
        <v>371</v>
      </c>
      <c r="E11631">
        <v>615100</v>
      </c>
      <c r="F11631" t="s">
        <v>24196</v>
      </c>
      <c r="G11631" s="7">
        <v>282.58</v>
      </c>
    </row>
    <row r="11632" spans="1:7" x14ac:dyDescent="0.3">
      <c r="A11632" s="310">
        <v>3023510</v>
      </c>
      <c r="B11632" t="s">
        <v>24253</v>
      </c>
      <c r="C11632" t="s">
        <v>24254</v>
      </c>
      <c r="D11632" t="s">
        <v>371</v>
      </c>
      <c r="E11632">
        <v>615100</v>
      </c>
      <c r="F11632" t="s">
        <v>24196</v>
      </c>
      <c r="G11632" s="7">
        <v>-861.03</v>
      </c>
    </row>
    <row r="11633" spans="1:7" x14ac:dyDescent="0.3">
      <c r="A11633" s="310">
        <v>3023510</v>
      </c>
      <c r="B11633" t="s">
        <v>24253</v>
      </c>
      <c r="C11633" t="s">
        <v>24254</v>
      </c>
      <c r="D11633" t="s">
        <v>371</v>
      </c>
      <c r="E11633">
        <v>617100</v>
      </c>
      <c r="F11633" t="s">
        <v>24196</v>
      </c>
      <c r="G11633" s="7">
        <v>1281.06</v>
      </c>
    </row>
    <row r="11634" spans="1:7" x14ac:dyDescent="0.3">
      <c r="A11634" s="310">
        <v>3023510</v>
      </c>
      <c r="B11634" t="s">
        <v>24253</v>
      </c>
      <c r="C11634" t="s">
        <v>24254</v>
      </c>
      <c r="D11634" t="s">
        <v>371</v>
      </c>
      <c r="E11634">
        <v>615100</v>
      </c>
      <c r="F11634" t="s">
        <v>24196</v>
      </c>
      <c r="G11634" s="7">
        <v>4184.17</v>
      </c>
    </row>
    <row r="11635" spans="1:7" x14ac:dyDescent="0.3">
      <c r="A11635" s="310">
        <v>3023510</v>
      </c>
      <c r="B11635" t="s">
        <v>24253</v>
      </c>
      <c r="C11635" t="s">
        <v>24254</v>
      </c>
      <c r="D11635" t="s">
        <v>371</v>
      </c>
      <c r="E11635">
        <v>615100</v>
      </c>
      <c r="F11635" t="s">
        <v>24196</v>
      </c>
      <c r="G11635" s="7">
        <v>-78.28</v>
      </c>
    </row>
    <row r="11636" spans="1:7" x14ac:dyDescent="0.3">
      <c r="A11636" s="310">
        <v>3023510</v>
      </c>
      <c r="B11636" t="s">
        <v>24253</v>
      </c>
      <c r="C11636" t="s">
        <v>24254</v>
      </c>
      <c r="D11636" t="s">
        <v>373</v>
      </c>
      <c r="E11636">
        <v>615130</v>
      </c>
      <c r="F11636" t="s">
        <v>24196</v>
      </c>
      <c r="G11636" s="7">
        <v>1803.15</v>
      </c>
    </row>
    <row r="11637" spans="1:7" x14ac:dyDescent="0.3">
      <c r="A11637" s="310">
        <v>3023510</v>
      </c>
      <c r="B11637" t="s">
        <v>24253</v>
      </c>
      <c r="C11637" t="s">
        <v>24254</v>
      </c>
      <c r="D11637" t="s">
        <v>371</v>
      </c>
      <c r="E11637">
        <v>615100</v>
      </c>
      <c r="F11637" t="s">
        <v>24196</v>
      </c>
      <c r="G11637" s="7">
        <v>3750</v>
      </c>
    </row>
    <row r="11638" spans="1:7" x14ac:dyDescent="0.3">
      <c r="A11638" s="310">
        <v>3023510</v>
      </c>
      <c r="B11638" t="s">
        <v>24253</v>
      </c>
      <c r="C11638" t="s">
        <v>24254</v>
      </c>
      <c r="D11638" t="s">
        <v>371</v>
      </c>
      <c r="E11638">
        <v>617100</v>
      </c>
      <c r="F11638" t="s">
        <v>24196</v>
      </c>
      <c r="G11638" s="7">
        <v>1009.32</v>
      </c>
    </row>
    <row r="11639" spans="1:7" x14ac:dyDescent="0.3">
      <c r="A11639" s="310">
        <v>3023510</v>
      </c>
      <c r="B11639" t="s">
        <v>24253</v>
      </c>
      <c r="C11639" t="s">
        <v>24254</v>
      </c>
      <c r="D11639" t="s">
        <v>371</v>
      </c>
      <c r="E11639">
        <v>615100</v>
      </c>
      <c r="F11639" t="s">
        <v>24196</v>
      </c>
      <c r="G11639" s="7">
        <v>-78.28</v>
      </c>
    </row>
    <row r="11640" spans="1:7" x14ac:dyDescent="0.3">
      <c r="A11640" s="310">
        <v>3023510</v>
      </c>
      <c r="B11640" t="s">
        <v>24253</v>
      </c>
      <c r="C11640" t="s">
        <v>24254</v>
      </c>
      <c r="D11640" t="s">
        <v>371</v>
      </c>
      <c r="E11640">
        <v>615100</v>
      </c>
      <c r="F11640" t="s">
        <v>24196</v>
      </c>
      <c r="G11640" s="7">
        <v>0.01</v>
      </c>
    </row>
    <row r="11641" spans="1:7" x14ac:dyDescent="0.3">
      <c r="A11641" s="310">
        <v>3023510</v>
      </c>
      <c r="B11641" t="s">
        <v>24253</v>
      </c>
      <c r="C11641" t="s">
        <v>24254</v>
      </c>
      <c r="D11641" t="s">
        <v>373</v>
      </c>
      <c r="E11641">
        <v>615130</v>
      </c>
      <c r="F11641" t="s">
        <v>24196</v>
      </c>
      <c r="G11641" s="7">
        <v>-99.33</v>
      </c>
    </row>
    <row r="11642" spans="1:7" x14ac:dyDescent="0.3">
      <c r="A11642" s="310">
        <v>3023510</v>
      </c>
      <c r="B11642" t="s">
        <v>24253</v>
      </c>
      <c r="C11642" t="s">
        <v>24254</v>
      </c>
      <c r="D11642" t="s">
        <v>375</v>
      </c>
      <c r="E11642">
        <v>615140</v>
      </c>
      <c r="F11642" t="s">
        <v>24196</v>
      </c>
      <c r="G11642" s="7">
        <v>3073.55</v>
      </c>
    </row>
    <row r="11643" spans="1:7" x14ac:dyDescent="0.3">
      <c r="A11643" s="310">
        <v>3023510</v>
      </c>
      <c r="B11643" t="s">
        <v>24253</v>
      </c>
      <c r="C11643" t="s">
        <v>24254</v>
      </c>
      <c r="D11643" t="s">
        <v>373</v>
      </c>
      <c r="E11643">
        <v>617150</v>
      </c>
      <c r="F11643" t="s">
        <v>24196</v>
      </c>
      <c r="G11643" s="7">
        <v>582.16999999999996</v>
      </c>
    </row>
    <row r="11644" spans="1:7" x14ac:dyDescent="0.3">
      <c r="A11644" s="310">
        <v>3023510</v>
      </c>
      <c r="B11644" t="s">
        <v>24253</v>
      </c>
      <c r="C11644" t="s">
        <v>24254</v>
      </c>
      <c r="D11644" t="s">
        <v>373</v>
      </c>
      <c r="E11644">
        <v>617150</v>
      </c>
      <c r="F11644" t="s">
        <v>24196</v>
      </c>
      <c r="G11644" s="7">
        <v>8.69</v>
      </c>
    </row>
    <row r="11645" spans="1:7" x14ac:dyDescent="0.3">
      <c r="A11645" s="310">
        <v>3023510</v>
      </c>
      <c r="B11645" t="s">
        <v>24253</v>
      </c>
      <c r="C11645" t="s">
        <v>24254</v>
      </c>
      <c r="D11645" t="s">
        <v>371</v>
      </c>
      <c r="E11645">
        <v>617100</v>
      </c>
      <c r="F11645" t="s">
        <v>24196</v>
      </c>
      <c r="G11645" s="7">
        <v>1290.46</v>
      </c>
    </row>
    <row r="11646" spans="1:7" x14ac:dyDescent="0.3">
      <c r="A11646" s="310">
        <v>3023510</v>
      </c>
      <c r="B11646" t="s">
        <v>24253</v>
      </c>
      <c r="C11646" t="s">
        <v>24254</v>
      </c>
      <c r="D11646" t="s">
        <v>371</v>
      </c>
      <c r="E11646">
        <v>616100</v>
      </c>
      <c r="F11646" t="s">
        <v>24196</v>
      </c>
      <c r="G11646" s="7">
        <v>588.29999999999995</v>
      </c>
    </row>
    <row r="11647" spans="1:7" x14ac:dyDescent="0.3">
      <c r="A11647" s="310">
        <v>3023510</v>
      </c>
      <c r="B11647" t="s">
        <v>24253</v>
      </c>
      <c r="C11647" t="s">
        <v>24254</v>
      </c>
      <c r="D11647" t="s">
        <v>373</v>
      </c>
      <c r="E11647">
        <v>617150</v>
      </c>
      <c r="F11647" t="s">
        <v>24196</v>
      </c>
      <c r="G11647" s="7">
        <v>14.7</v>
      </c>
    </row>
    <row r="11648" spans="1:7" x14ac:dyDescent="0.3">
      <c r="A11648" s="310">
        <v>3023510</v>
      </c>
      <c r="B11648" t="s">
        <v>24253</v>
      </c>
      <c r="C11648" t="s">
        <v>24254</v>
      </c>
      <c r="D11648" t="s">
        <v>375</v>
      </c>
      <c r="E11648">
        <v>615140</v>
      </c>
      <c r="F11648" t="s">
        <v>24196</v>
      </c>
      <c r="G11648" s="7">
        <v>976.88</v>
      </c>
    </row>
    <row r="11649" spans="1:7" x14ac:dyDescent="0.3">
      <c r="A11649" s="310">
        <v>3023510</v>
      </c>
      <c r="B11649" t="s">
        <v>24253</v>
      </c>
      <c r="C11649" t="s">
        <v>24254</v>
      </c>
      <c r="D11649" t="s">
        <v>371</v>
      </c>
      <c r="E11649">
        <v>615100</v>
      </c>
      <c r="F11649" t="s">
        <v>24196</v>
      </c>
      <c r="G11649" s="7">
        <v>-78.28</v>
      </c>
    </row>
    <row r="11650" spans="1:7" x14ac:dyDescent="0.3">
      <c r="A11650" s="310">
        <v>3023510</v>
      </c>
      <c r="B11650" t="s">
        <v>24253</v>
      </c>
      <c r="C11650" t="s">
        <v>24254</v>
      </c>
      <c r="D11650" t="s">
        <v>373</v>
      </c>
      <c r="E11650">
        <v>615130</v>
      </c>
      <c r="F11650" t="s">
        <v>24196</v>
      </c>
      <c r="G11650" s="7">
        <v>40.1</v>
      </c>
    </row>
    <row r="11651" spans="1:7" x14ac:dyDescent="0.3">
      <c r="A11651" s="310">
        <v>3023510</v>
      </c>
      <c r="B11651" t="s">
        <v>24253</v>
      </c>
      <c r="C11651" t="s">
        <v>24254</v>
      </c>
      <c r="D11651" t="s">
        <v>373</v>
      </c>
      <c r="E11651">
        <v>615130</v>
      </c>
      <c r="F11651" t="s">
        <v>24196</v>
      </c>
      <c r="G11651" s="7">
        <v>1708.24</v>
      </c>
    </row>
    <row r="11652" spans="1:7" x14ac:dyDescent="0.3">
      <c r="A11652" s="310">
        <v>3023510</v>
      </c>
      <c r="B11652" t="s">
        <v>24253</v>
      </c>
      <c r="C11652" t="s">
        <v>24254</v>
      </c>
      <c r="D11652" t="s">
        <v>371</v>
      </c>
      <c r="E11652">
        <v>616100</v>
      </c>
      <c r="F11652" t="s">
        <v>24196</v>
      </c>
      <c r="G11652" s="7">
        <v>565.07000000000005</v>
      </c>
    </row>
    <row r="11653" spans="1:7" x14ac:dyDescent="0.3">
      <c r="A11653" s="310">
        <v>3023510</v>
      </c>
      <c r="B11653" t="s">
        <v>24253</v>
      </c>
      <c r="C11653" t="s">
        <v>24254</v>
      </c>
      <c r="D11653" t="s">
        <v>371</v>
      </c>
      <c r="E11653">
        <v>615100</v>
      </c>
      <c r="F11653" t="s">
        <v>24196</v>
      </c>
      <c r="G11653" s="7">
        <v>-78.28</v>
      </c>
    </row>
    <row r="11654" spans="1:7" x14ac:dyDescent="0.3">
      <c r="A11654" s="310">
        <v>3023510</v>
      </c>
      <c r="B11654" t="s">
        <v>24253</v>
      </c>
      <c r="C11654" t="s">
        <v>24254</v>
      </c>
      <c r="D11654" t="s">
        <v>371</v>
      </c>
      <c r="E11654">
        <v>617100</v>
      </c>
      <c r="F11654" t="s">
        <v>24196</v>
      </c>
      <c r="G11654" s="7">
        <v>1295.6099999999999</v>
      </c>
    </row>
    <row r="11655" spans="1:7" x14ac:dyDescent="0.3">
      <c r="A11655" s="310">
        <v>3023510</v>
      </c>
      <c r="B11655" t="s">
        <v>24253</v>
      </c>
      <c r="C11655" t="s">
        <v>24254</v>
      </c>
      <c r="D11655" t="s">
        <v>371</v>
      </c>
      <c r="E11655">
        <v>615100</v>
      </c>
      <c r="F11655" t="s">
        <v>24196</v>
      </c>
      <c r="G11655" s="7">
        <v>7456.42</v>
      </c>
    </row>
    <row r="11656" spans="1:7" x14ac:dyDescent="0.3">
      <c r="A11656" s="310">
        <v>3023510</v>
      </c>
      <c r="B11656" t="s">
        <v>24253</v>
      </c>
      <c r="C11656" t="s">
        <v>24254</v>
      </c>
      <c r="D11656" t="s">
        <v>371</v>
      </c>
      <c r="E11656">
        <v>615100</v>
      </c>
      <c r="F11656" t="s">
        <v>24196</v>
      </c>
      <c r="G11656" s="7">
        <v>-78.28</v>
      </c>
    </row>
    <row r="11657" spans="1:7" x14ac:dyDescent="0.3">
      <c r="A11657" s="310">
        <v>3023510</v>
      </c>
      <c r="B11657" t="s">
        <v>24253</v>
      </c>
      <c r="C11657" t="s">
        <v>24254</v>
      </c>
      <c r="D11657" t="s">
        <v>373</v>
      </c>
      <c r="E11657">
        <v>617150</v>
      </c>
      <c r="F11657" t="s">
        <v>24196</v>
      </c>
      <c r="G11657" s="7">
        <v>387.2</v>
      </c>
    </row>
    <row r="11658" spans="1:7" x14ac:dyDescent="0.3">
      <c r="A11658" s="310">
        <v>3023510</v>
      </c>
      <c r="B11658" t="s">
        <v>24253</v>
      </c>
      <c r="C11658" t="s">
        <v>24254</v>
      </c>
      <c r="D11658" t="s">
        <v>373</v>
      </c>
      <c r="E11658">
        <v>617150</v>
      </c>
      <c r="F11658" t="s">
        <v>24196</v>
      </c>
      <c r="G11658" s="7">
        <v>387.2</v>
      </c>
    </row>
    <row r="11659" spans="1:7" x14ac:dyDescent="0.3">
      <c r="A11659" s="310">
        <v>3023510</v>
      </c>
      <c r="B11659" t="s">
        <v>24253</v>
      </c>
      <c r="C11659" t="s">
        <v>24254</v>
      </c>
      <c r="D11659" t="s">
        <v>373</v>
      </c>
      <c r="E11659">
        <v>615130</v>
      </c>
      <c r="F11659" t="s">
        <v>24196</v>
      </c>
      <c r="G11659" s="7">
        <v>49.11</v>
      </c>
    </row>
    <row r="11660" spans="1:7" x14ac:dyDescent="0.3">
      <c r="A11660" s="310">
        <v>3023510</v>
      </c>
      <c r="B11660" t="s">
        <v>24253</v>
      </c>
      <c r="C11660" t="s">
        <v>24254</v>
      </c>
      <c r="D11660" t="s">
        <v>375</v>
      </c>
      <c r="E11660">
        <v>615140</v>
      </c>
      <c r="F11660" t="s">
        <v>24196</v>
      </c>
      <c r="G11660" s="7">
        <v>461.24</v>
      </c>
    </row>
    <row r="11661" spans="1:7" x14ac:dyDescent="0.3">
      <c r="A11661" s="310">
        <v>3023510</v>
      </c>
      <c r="B11661" t="s">
        <v>24253</v>
      </c>
      <c r="C11661" t="s">
        <v>24254</v>
      </c>
      <c r="D11661" t="s">
        <v>371</v>
      </c>
      <c r="E11661">
        <v>615100</v>
      </c>
      <c r="F11661" t="s">
        <v>24196</v>
      </c>
      <c r="G11661" s="7">
        <v>-78.28</v>
      </c>
    </row>
    <row r="11662" spans="1:7" x14ac:dyDescent="0.3">
      <c r="A11662" s="310" t="s">
        <v>23911</v>
      </c>
      <c r="B11662" t="s">
        <v>24255</v>
      </c>
      <c r="C11662" t="s">
        <v>76</v>
      </c>
      <c r="D11662" t="s">
        <v>371</v>
      </c>
      <c r="E11662">
        <v>615100</v>
      </c>
      <c r="F11662" t="s">
        <v>24196</v>
      </c>
      <c r="G11662" s="7">
        <v>-137.66999999999999</v>
      </c>
    </row>
    <row r="11663" spans="1:7" x14ac:dyDescent="0.3">
      <c r="A11663" s="310" t="s">
        <v>23911</v>
      </c>
      <c r="B11663" t="s">
        <v>24255</v>
      </c>
      <c r="C11663" t="s">
        <v>76</v>
      </c>
      <c r="D11663" t="s">
        <v>375</v>
      </c>
      <c r="E11663">
        <v>615140</v>
      </c>
      <c r="F11663" t="s">
        <v>24196</v>
      </c>
      <c r="G11663" s="7">
        <v>-0.01</v>
      </c>
    </row>
    <row r="11664" spans="1:7" x14ac:dyDescent="0.3">
      <c r="A11664" s="310" t="s">
        <v>23911</v>
      </c>
      <c r="B11664" t="s">
        <v>24255</v>
      </c>
      <c r="C11664" t="s">
        <v>76</v>
      </c>
      <c r="D11664" t="s">
        <v>371</v>
      </c>
      <c r="E11664">
        <v>615100</v>
      </c>
      <c r="F11664" t="s">
        <v>24196</v>
      </c>
      <c r="G11664" s="7">
        <v>-137.66999999999999</v>
      </c>
    </row>
    <row r="11665" spans="1:7" x14ac:dyDescent="0.3">
      <c r="A11665" s="310" t="s">
        <v>23911</v>
      </c>
      <c r="B11665" t="s">
        <v>24255</v>
      </c>
      <c r="C11665" t="s">
        <v>76</v>
      </c>
      <c r="D11665" t="s">
        <v>371</v>
      </c>
      <c r="E11665">
        <v>615100</v>
      </c>
      <c r="F11665" t="s">
        <v>24196</v>
      </c>
      <c r="G11665" s="7">
        <v>4044.33</v>
      </c>
    </row>
    <row r="11666" spans="1:7" x14ac:dyDescent="0.3">
      <c r="A11666" s="310" t="s">
        <v>23911</v>
      </c>
      <c r="B11666" t="s">
        <v>24255</v>
      </c>
      <c r="C11666" t="s">
        <v>76</v>
      </c>
      <c r="D11666" t="s">
        <v>373</v>
      </c>
      <c r="E11666">
        <v>615130</v>
      </c>
      <c r="F11666" t="s">
        <v>24196</v>
      </c>
      <c r="G11666" s="7">
        <v>40.549999999999997</v>
      </c>
    </row>
    <row r="11667" spans="1:7" x14ac:dyDescent="0.3">
      <c r="A11667" s="310" t="s">
        <v>23911</v>
      </c>
      <c r="B11667" t="s">
        <v>24255</v>
      </c>
      <c r="C11667" t="s">
        <v>76</v>
      </c>
      <c r="D11667" t="s">
        <v>377</v>
      </c>
      <c r="E11667">
        <v>611110</v>
      </c>
      <c r="F11667" t="s">
        <v>24196</v>
      </c>
      <c r="G11667" s="7">
        <v>-17.07</v>
      </c>
    </row>
    <row r="11668" spans="1:7" x14ac:dyDescent="0.3">
      <c r="A11668" s="310" t="s">
        <v>23911</v>
      </c>
      <c r="B11668" t="s">
        <v>24255</v>
      </c>
      <c r="C11668" t="s">
        <v>76</v>
      </c>
      <c r="D11668" t="s">
        <v>375</v>
      </c>
      <c r="E11668">
        <v>615140</v>
      </c>
      <c r="F11668" t="s">
        <v>24196</v>
      </c>
      <c r="G11668" s="7">
        <v>67.069999999999993</v>
      </c>
    </row>
    <row r="11669" spans="1:7" x14ac:dyDescent="0.3">
      <c r="A11669" s="310" t="s">
        <v>23911</v>
      </c>
      <c r="B11669" t="s">
        <v>24255</v>
      </c>
      <c r="C11669" t="s">
        <v>76</v>
      </c>
      <c r="D11669" t="s">
        <v>377</v>
      </c>
      <c r="E11669">
        <v>611110</v>
      </c>
      <c r="F11669" t="s">
        <v>24196</v>
      </c>
      <c r="G11669" s="7">
        <v>-0.01</v>
      </c>
    </row>
    <row r="11670" spans="1:7" x14ac:dyDescent="0.3">
      <c r="A11670" s="310" t="s">
        <v>23911</v>
      </c>
      <c r="B11670" t="s">
        <v>24255</v>
      </c>
      <c r="C11670" t="s">
        <v>76</v>
      </c>
      <c r="D11670" t="s">
        <v>373</v>
      </c>
      <c r="E11670">
        <v>615130</v>
      </c>
      <c r="F11670" t="s">
        <v>24196</v>
      </c>
      <c r="G11670" s="7">
        <v>959.58</v>
      </c>
    </row>
    <row r="11671" spans="1:7" x14ac:dyDescent="0.3">
      <c r="A11671" s="310" t="s">
        <v>23911</v>
      </c>
      <c r="B11671" t="s">
        <v>24255</v>
      </c>
      <c r="C11671" t="s">
        <v>76</v>
      </c>
      <c r="D11671" t="s">
        <v>373</v>
      </c>
      <c r="E11671">
        <v>615130</v>
      </c>
      <c r="F11671" t="s">
        <v>24196</v>
      </c>
      <c r="G11671" s="7">
        <v>-0.01</v>
      </c>
    </row>
    <row r="11672" spans="1:7" x14ac:dyDescent="0.3">
      <c r="A11672" s="310" t="s">
        <v>23911</v>
      </c>
      <c r="B11672" t="s">
        <v>24255</v>
      </c>
      <c r="C11672" t="s">
        <v>76</v>
      </c>
      <c r="D11672" t="s">
        <v>371</v>
      </c>
      <c r="E11672">
        <v>615100</v>
      </c>
      <c r="F11672" t="s">
        <v>24196</v>
      </c>
      <c r="G11672" s="7">
        <v>68.959999999999994</v>
      </c>
    </row>
    <row r="11673" spans="1:7" x14ac:dyDescent="0.3">
      <c r="A11673" s="310" t="s">
        <v>23911</v>
      </c>
      <c r="B11673" t="s">
        <v>24255</v>
      </c>
      <c r="C11673" t="s">
        <v>76</v>
      </c>
      <c r="D11673" t="s">
        <v>373</v>
      </c>
      <c r="E11673">
        <v>615130</v>
      </c>
      <c r="F11673" t="s">
        <v>24196</v>
      </c>
      <c r="G11673" s="7">
        <v>30.95</v>
      </c>
    </row>
    <row r="11674" spans="1:7" x14ac:dyDescent="0.3">
      <c r="A11674" s="310" t="s">
        <v>23911</v>
      </c>
      <c r="B11674" t="s">
        <v>24255</v>
      </c>
      <c r="C11674" t="s">
        <v>76</v>
      </c>
      <c r="D11674" t="s">
        <v>371</v>
      </c>
      <c r="E11674">
        <v>615100</v>
      </c>
      <c r="F11674" t="s">
        <v>24196</v>
      </c>
      <c r="G11674" s="7">
        <v>0.01</v>
      </c>
    </row>
    <row r="11675" spans="1:7" x14ac:dyDescent="0.3">
      <c r="A11675" s="310" t="s">
        <v>23911</v>
      </c>
      <c r="B11675" t="s">
        <v>24255</v>
      </c>
      <c r="C11675" t="s">
        <v>76</v>
      </c>
      <c r="D11675" t="s">
        <v>371</v>
      </c>
      <c r="E11675">
        <v>615100</v>
      </c>
      <c r="F11675" t="s">
        <v>24196</v>
      </c>
      <c r="G11675" s="7">
        <v>-6.21</v>
      </c>
    </row>
    <row r="11676" spans="1:7" x14ac:dyDescent="0.3">
      <c r="A11676" s="310" t="s">
        <v>23911</v>
      </c>
      <c r="B11676" t="s">
        <v>24255</v>
      </c>
      <c r="C11676" t="s">
        <v>76</v>
      </c>
      <c r="D11676" t="s">
        <v>371</v>
      </c>
      <c r="E11676">
        <v>615100</v>
      </c>
      <c r="F11676" t="s">
        <v>24196</v>
      </c>
      <c r="G11676" s="7">
        <v>34.479999999999997</v>
      </c>
    </row>
    <row r="11677" spans="1:7" x14ac:dyDescent="0.3">
      <c r="A11677" s="310" t="s">
        <v>23911</v>
      </c>
      <c r="B11677" t="s">
        <v>24255</v>
      </c>
      <c r="C11677" t="s">
        <v>76</v>
      </c>
      <c r="D11677" t="s">
        <v>371</v>
      </c>
      <c r="E11677">
        <v>615100</v>
      </c>
      <c r="F11677" t="s">
        <v>24196</v>
      </c>
      <c r="G11677" s="7">
        <v>-0.01</v>
      </c>
    </row>
    <row r="11678" spans="1:7" x14ac:dyDescent="0.3">
      <c r="A11678" s="310" t="s">
        <v>23911</v>
      </c>
      <c r="B11678" t="s">
        <v>24255</v>
      </c>
      <c r="C11678" t="s">
        <v>76</v>
      </c>
      <c r="D11678" t="s">
        <v>373</v>
      </c>
      <c r="E11678">
        <v>615130</v>
      </c>
      <c r="F11678" t="s">
        <v>24196</v>
      </c>
      <c r="G11678" s="7">
        <v>40.549999999999997</v>
      </c>
    </row>
    <row r="11679" spans="1:7" x14ac:dyDescent="0.3">
      <c r="A11679" s="310" t="s">
        <v>23911</v>
      </c>
      <c r="B11679" t="s">
        <v>24255</v>
      </c>
      <c r="C11679" t="s">
        <v>76</v>
      </c>
      <c r="D11679" t="s">
        <v>371</v>
      </c>
      <c r="E11679">
        <v>615100</v>
      </c>
      <c r="F11679" t="s">
        <v>24196</v>
      </c>
      <c r="G11679" s="7">
        <v>748.72</v>
      </c>
    </row>
    <row r="11680" spans="1:7" x14ac:dyDescent="0.3">
      <c r="A11680" s="310" t="s">
        <v>23911</v>
      </c>
      <c r="B11680" t="s">
        <v>24255</v>
      </c>
      <c r="C11680" t="s">
        <v>76</v>
      </c>
      <c r="D11680" t="s">
        <v>377</v>
      </c>
      <c r="E11680">
        <v>611130</v>
      </c>
      <c r="F11680" t="s">
        <v>24196</v>
      </c>
      <c r="G11680" s="7">
        <v>188.96</v>
      </c>
    </row>
    <row r="11681" spans="1:7" x14ac:dyDescent="0.3">
      <c r="A11681" s="310" t="s">
        <v>23911</v>
      </c>
      <c r="B11681" t="s">
        <v>24255</v>
      </c>
      <c r="C11681" t="s">
        <v>76</v>
      </c>
      <c r="D11681" t="s">
        <v>371</v>
      </c>
      <c r="E11681">
        <v>615100</v>
      </c>
      <c r="F11681" t="s">
        <v>24196</v>
      </c>
      <c r="G11681" s="7">
        <v>-72.569999999999993</v>
      </c>
    </row>
    <row r="11682" spans="1:7" x14ac:dyDescent="0.3">
      <c r="A11682" s="310" t="s">
        <v>23911</v>
      </c>
      <c r="B11682" t="s">
        <v>24255</v>
      </c>
      <c r="C11682" t="s">
        <v>76</v>
      </c>
      <c r="D11682" t="s">
        <v>371</v>
      </c>
      <c r="E11682">
        <v>617100</v>
      </c>
      <c r="F11682" t="s">
        <v>24196</v>
      </c>
      <c r="G11682" s="7">
        <v>549.48</v>
      </c>
    </row>
    <row r="11683" spans="1:7" x14ac:dyDescent="0.3">
      <c r="A11683" s="310" t="s">
        <v>23911</v>
      </c>
      <c r="B11683" t="s">
        <v>24255</v>
      </c>
      <c r="C11683" t="s">
        <v>76</v>
      </c>
      <c r="D11683" t="s">
        <v>375</v>
      </c>
      <c r="E11683">
        <v>615140</v>
      </c>
      <c r="F11683" t="s">
        <v>24196</v>
      </c>
      <c r="G11683" s="7">
        <v>67.069999999999993</v>
      </c>
    </row>
    <row r="11684" spans="1:7" x14ac:dyDescent="0.3">
      <c r="A11684" s="310" t="s">
        <v>23911</v>
      </c>
      <c r="B11684" t="s">
        <v>24255</v>
      </c>
      <c r="C11684" t="s">
        <v>76</v>
      </c>
      <c r="D11684" t="s">
        <v>371</v>
      </c>
      <c r="E11684">
        <v>615100</v>
      </c>
      <c r="F11684" t="s">
        <v>24196</v>
      </c>
      <c r="G11684" s="7">
        <v>4267.67</v>
      </c>
    </row>
    <row r="11685" spans="1:7" x14ac:dyDescent="0.3">
      <c r="A11685" s="310" t="s">
        <v>23911</v>
      </c>
      <c r="B11685" t="s">
        <v>24255</v>
      </c>
      <c r="C11685" t="s">
        <v>76</v>
      </c>
      <c r="D11685" t="s">
        <v>377</v>
      </c>
      <c r="E11685">
        <v>611110</v>
      </c>
      <c r="F11685" t="s">
        <v>24196</v>
      </c>
      <c r="G11685" s="7">
        <v>-17.64</v>
      </c>
    </row>
    <row r="11686" spans="1:7" x14ac:dyDescent="0.3">
      <c r="A11686" s="310" t="s">
        <v>23911</v>
      </c>
      <c r="B11686" t="s">
        <v>24255</v>
      </c>
      <c r="C11686" t="s">
        <v>76</v>
      </c>
      <c r="D11686" t="s">
        <v>371</v>
      </c>
      <c r="E11686">
        <v>615100</v>
      </c>
      <c r="F11686" t="s">
        <v>24196</v>
      </c>
      <c r="G11686" s="7">
        <v>2241.44</v>
      </c>
    </row>
    <row r="11687" spans="1:7" x14ac:dyDescent="0.3">
      <c r="A11687" s="310" t="s">
        <v>23911</v>
      </c>
      <c r="B11687" t="s">
        <v>24255</v>
      </c>
      <c r="C11687" t="s">
        <v>76</v>
      </c>
      <c r="D11687" t="s">
        <v>371</v>
      </c>
      <c r="E11687">
        <v>616100</v>
      </c>
      <c r="F11687" t="s">
        <v>24196</v>
      </c>
      <c r="G11687" s="7">
        <v>34.51</v>
      </c>
    </row>
    <row r="11688" spans="1:7" x14ac:dyDescent="0.3">
      <c r="A11688" s="310" t="s">
        <v>23911</v>
      </c>
      <c r="B11688" t="s">
        <v>24255</v>
      </c>
      <c r="C11688" t="s">
        <v>76</v>
      </c>
      <c r="D11688" t="s">
        <v>377</v>
      </c>
      <c r="E11688">
        <v>611110</v>
      </c>
      <c r="F11688" t="s">
        <v>24196</v>
      </c>
      <c r="G11688" s="7">
        <v>-0.01</v>
      </c>
    </row>
    <row r="11689" spans="1:7" x14ac:dyDescent="0.3">
      <c r="A11689" s="310" t="s">
        <v>23911</v>
      </c>
      <c r="B11689" t="s">
        <v>24255</v>
      </c>
      <c r="C11689" t="s">
        <v>76</v>
      </c>
      <c r="D11689" t="s">
        <v>371</v>
      </c>
      <c r="E11689">
        <v>615100</v>
      </c>
      <c r="F11689" t="s">
        <v>24196</v>
      </c>
      <c r="G11689" s="7">
        <v>-0.01</v>
      </c>
    </row>
    <row r="11690" spans="1:7" x14ac:dyDescent="0.3">
      <c r="A11690" s="310" t="s">
        <v>23911</v>
      </c>
      <c r="B11690" t="s">
        <v>24255</v>
      </c>
      <c r="C11690" t="s">
        <v>76</v>
      </c>
      <c r="D11690" t="s">
        <v>373</v>
      </c>
      <c r="E11690">
        <v>615130</v>
      </c>
      <c r="F11690" t="s">
        <v>24196</v>
      </c>
      <c r="G11690" s="7">
        <v>30.95</v>
      </c>
    </row>
    <row r="11691" spans="1:7" x14ac:dyDescent="0.3">
      <c r="A11691" s="310" t="s">
        <v>23911</v>
      </c>
      <c r="B11691" t="s">
        <v>24255</v>
      </c>
      <c r="C11691" t="s">
        <v>76</v>
      </c>
      <c r="D11691" t="s">
        <v>375</v>
      </c>
      <c r="E11691">
        <v>615140</v>
      </c>
      <c r="F11691" t="s">
        <v>24196</v>
      </c>
      <c r="G11691" s="7">
        <v>64.91</v>
      </c>
    </row>
    <row r="11692" spans="1:7" x14ac:dyDescent="0.3">
      <c r="A11692" s="310" t="s">
        <v>23911</v>
      </c>
      <c r="B11692" t="s">
        <v>24255</v>
      </c>
      <c r="C11692" t="s">
        <v>76</v>
      </c>
      <c r="D11692" t="s">
        <v>373</v>
      </c>
      <c r="E11692">
        <v>615130</v>
      </c>
      <c r="F11692" t="s">
        <v>24196</v>
      </c>
      <c r="G11692" s="7">
        <v>30.95</v>
      </c>
    </row>
    <row r="11693" spans="1:7" x14ac:dyDescent="0.3">
      <c r="A11693" s="310" t="s">
        <v>23911</v>
      </c>
      <c r="B11693" t="s">
        <v>24255</v>
      </c>
      <c r="C11693" t="s">
        <v>76</v>
      </c>
      <c r="D11693" t="s">
        <v>375</v>
      </c>
      <c r="E11693">
        <v>615140</v>
      </c>
      <c r="F11693" t="s">
        <v>24196</v>
      </c>
      <c r="G11693" s="7">
        <v>-71.86</v>
      </c>
    </row>
    <row r="11694" spans="1:7" x14ac:dyDescent="0.3">
      <c r="A11694" s="310" t="s">
        <v>23911</v>
      </c>
      <c r="B11694" t="s">
        <v>24255</v>
      </c>
      <c r="C11694" t="s">
        <v>76</v>
      </c>
      <c r="D11694" t="s">
        <v>373</v>
      </c>
      <c r="E11694">
        <v>615130</v>
      </c>
      <c r="F11694" t="s">
        <v>24196</v>
      </c>
      <c r="G11694" s="7">
        <v>30.95</v>
      </c>
    </row>
    <row r="11695" spans="1:7" x14ac:dyDescent="0.3">
      <c r="A11695" s="310" t="s">
        <v>23911</v>
      </c>
      <c r="B11695" t="s">
        <v>24255</v>
      </c>
      <c r="C11695" t="s">
        <v>76</v>
      </c>
      <c r="D11695" t="s">
        <v>377</v>
      </c>
      <c r="E11695">
        <v>611110</v>
      </c>
      <c r="F11695" t="s">
        <v>24196</v>
      </c>
      <c r="G11695" s="7">
        <v>17.64</v>
      </c>
    </row>
    <row r="11696" spans="1:7" x14ac:dyDescent="0.3">
      <c r="A11696" s="310" t="s">
        <v>23911</v>
      </c>
      <c r="B11696" t="s">
        <v>24255</v>
      </c>
      <c r="C11696" t="s">
        <v>76</v>
      </c>
      <c r="D11696" t="s">
        <v>371</v>
      </c>
      <c r="E11696">
        <v>615100</v>
      </c>
      <c r="F11696" t="s">
        <v>24196</v>
      </c>
      <c r="G11696" s="7">
        <v>137.66999999999999</v>
      </c>
    </row>
    <row r="11697" spans="1:7" x14ac:dyDescent="0.3">
      <c r="A11697" s="310" t="s">
        <v>23911</v>
      </c>
      <c r="B11697" t="s">
        <v>24255</v>
      </c>
      <c r="C11697" t="s">
        <v>76</v>
      </c>
      <c r="D11697" t="s">
        <v>371</v>
      </c>
      <c r="E11697">
        <v>615100</v>
      </c>
      <c r="F11697" t="s">
        <v>24196</v>
      </c>
      <c r="G11697" s="7">
        <v>-0.01</v>
      </c>
    </row>
    <row r="11698" spans="1:7" x14ac:dyDescent="0.3">
      <c r="A11698" s="310" t="s">
        <v>23911</v>
      </c>
      <c r="B11698" t="s">
        <v>24255</v>
      </c>
      <c r="C11698" t="s">
        <v>76</v>
      </c>
      <c r="D11698" t="s">
        <v>375</v>
      </c>
      <c r="E11698">
        <v>615140</v>
      </c>
      <c r="F11698" t="s">
        <v>24196</v>
      </c>
      <c r="G11698" s="7">
        <v>-67.069999999999993</v>
      </c>
    </row>
    <row r="11699" spans="1:7" x14ac:dyDescent="0.3">
      <c r="A11699" s="310" t="s">
        <v>23911</v>
      </c>
      <c r="B11699" t="s">
        <v>24255</v>
      </c>
      <c r="C11699" t="s">
        <v>76</v>
      </c>
      <c r="D11699" t="s">
        <v>371</v>
      </c>
      <c r="E11699">
        <v>615100</v>
      </c>
      <c r="F11699" t="s">
        <v>24196</v>
      </c>
      <c r="G11699" s="7">
        <v>36.29</v>
      </c>
    </row>
    <row r="11700" spans="1:7" x14ac:dyDescent="0.3">
      <c r="A11700" s="310" t="s">
        <v>23911</v>
      </c>
      <c r="B11700" t="s">
        <v>24255</v>
      </c>
      <c r="C11700" t="s">
        <v>76</v>
      </c>
      <c r="D11700" t="s">
        <v>375</v>
      </c>
      <c r="E11700">
        <v>615140</v>
      </c>
      <c r="F11700" t="s">
        <v>24196</v>
      </c>
      <c r="G11700" s="7">
        <v>64.91</v>
      </c>
    </row>
    <row r="11701" spans="1:7" x14ac:dyDescent="0.3">
      <c r="A11701" s="310" t="s">
        <v>23911</v>
      </c>
      <c r="B11701" t="s">
        <v>24255</v>
      </c>
      <c r="C11701" t="s">
        <v>76</v>
      </c>
      <c r="D11701" t="s">
        <v>371</v>
      </c>
      <c r="E11701">
        <v>615100</v>
      </c>
      <c r="F11701" t="s">
        <v>24196</v>
      </c>
      <c r="G11701" s="7">
        <v>34.479999999999997</v>
      </c>
    </row>
    <row r="11702" spans="1:7" x14ac:dyDescent="0.3">
      <c r="A11702" s="310" t="s">
        <v>23911</v>
      </c>
      <c r="B11702" t="s">
        <v>24255</v>
      </c>
      <c r="C11702" t="s">
        <v>76</v>
      </c>
      <c r="D11702" t="s">
        <v>371</v>
      </c>
      <c r="E11702">
        <v>617100</v>
      </c>
      <c r="F11702" t="s">
        <v>24196</v>
      </c>
      <c r="G11702" s="7">
        <v>715.27</v>
      </c>
    </row>
    <row r="11703" spans="1:7" x14ac:dyDescent="0.3">
      <c r="A11703" s="310" t="s">
        <v>23911</v>
      </c>
      <c r="B11703" t="s">
        <v>24255</v>
      </c>
      <c r="C11703" t="s">
        <v>76</v>
      </c>
      <c r="D11703" t="s">
        <v>373</v>
      </c>
      <c r="E11703">
        <v>617150</v>
      </c>
      <c r="F11703" t="s">
        <v>24196</v>
      </c>
      <c r="G11703" s="7">
        <v>388.72</v>
      </c>
    </row>
    <row r="11704" spans="1:7" x14ac:dyDescent="0.3">
      <c r="A11704" s="310" t="s">
        <v>23911</v>
      </c>
      <c r="B11704" t="s">
        <v>24255</v>
      </c>
      <c r="C11704" t="s">
        <v>76</v>
      </c>
      <c r="D11704" t="s">
        <v>375</v>
      </c>
      <c r="E11704">
        <v>615140</v>
      </c>
      <c r="F11704" t="s">
        <v>24196</v>
      </c>
      <c r="G11704" s="7">
        <v>71.86</v>
      </c>
    </row>
    <row r="11705" spans="1:7" x14ac:dyDescent="0.3">
      <c r="A11705" s="310" t="s">
        <v>23911</v>
      </c>
      <c r="B11705" t="s">
        <v>24255</v>
      </c>
      <c r="C11705" t="s">
        <v>76</v>
      </c>
      <c r="D11705" t="s">
        <v>373</v>
      </c>
      <c r="E11705">
        <v>615130</v>
      </c>
      <c r="F11705" t="s">
        <v>24196</v>
      </c>
      <c r="G11705" s="7">
        <v>30.95</v>
      </c>
    </row>
    <row r="11706" spans="1:7" x14ac:dyDescent="0.3">
      <c r="A11706" s="310" t="s">
        <v>23911</v>
      </c>
      <c r="B11706" t="s">
        <v>24255</v>
      </c>
      <c r="C11706" t="s">
        <v>76</v>
      </c>
      <c r="D11706" t="s">
        <v>371</v>
      </c>
      <c r="E11706">
        <v>615100</v>
      </c>
      <c r="F11706" t="s">
        <v>24196</v>
      </c>
      <c r="G11706" s="7">
        <v>1500</v>
      </c>
    </row>
    <row r="11707" spans="1:7" x14ac:dyDescent="0.3">
      <c r="A11707" s="310" t="s">
        <v>23911</v>
      </c>
      <c r="B11707" t="s">
        <v>24255</v>
      </c>
      <c r="C11707" t="s">
        <v>76</v>
      </c>
      <c r="D11707" t="s">
        <v>371</v>
      </c>
      <c r="E11707">
        <v>615100</v>
      </c>
      <c r="F11707" t="s">
        <v>24196</v>
      </c>
      <c r="G11707" s="7">
        <v>-137.66999999999999</v>
      </c>
    </row>
    <row r="11708" spans="1:7" x14ac:dyDescent="0.3">
      <c r="A11708" s="310" t="s">
        <v>23911</v>
      </c>
      <c r="B11708" t="s">
        <v>24255</v>
      </c>
      <c r="C11708" t="s">
        <v>76</v>
      </c>
      <c r="D11708" t="s">
        <v>371</v>
      </c>
      <c r="E11708">
        <v>615100</v>
      </c>
      <c r="F11708" t="s">
        <v>24196</v>
      </c>
      <c r="G11708" s="7">
        <v>-0.01</v>
      </c>
    </row>
    <row r="11709" spans="1:7" x14ac:dyDescent="0.3">
      <c r="A11709" s="310" t="s">
        <v>23911</v>
      </c>
      <c r="B11709" t="s">
        <v>24255</v>
      </c>
      <c r="C11709" t="s">
        <v>76</v>
      </c>
      <c r="D11709" t="s">
        <v>373</v>
      </c>
      <c r="E11709">
        <v>615130</v>
      </c>
      <c r="F11709" t="s">
        <v>24196</v>
      </c>
      <c r="G11709" s="7">
        <v>30.95</v>
      </c>
    </row>
    <row r="11710" spans="1:7" x14ac:dyDescent="0.3">
      <c r="A11710" s="310" t="s">
        <v>23911</v>
      </c>
      <c r="B11710" t="s">
        <v>24255</v>
      </c>
      <c r="C11710" t="s">
        <v>76</v>
      </c>
      <c r="D11710" t="s">
        <v>371</v>
      </c>
      <c r="E11710">
        <v>615100</v>
      </c>
      <c r="F11710" t="s">
        <v>24196</v>
      </c>
      <c r="G11710" s="7">
        <v>34.479999999999997</v>
      </c>
    </row>
    <row r="11711" spans="1:7" x14ac:dyDescent="0.3">
      <c r="A11711" s="310" t="s">
        <v>23911</v>
      </c>
      <c r="B11711" t="s">
        <v>24255</v>
      </c>
      <c r="C11711" t="s">
        <v>76</v>
      </c>
      <c r="D11711" t="s">
        <v>377</v>
      </c>
      <c r="E11711">
        <v>611110</v>
      </c>
      <c r="F11711" t="s">
        <v>24196</v>
      </c>
      <c r="G11711" s="7">
        <v>529.30999999999995</v>
      </c>
    </row>
    <row r="11712" spans="1:7" x14ac:dyDescent="0.3">
      <c r="A11712" s="310" t="s">
        <v>23911</v>
      </c>
      <c r="B11712" t="s">
        <v>24255</v>
      </c>
      <c r="C11712" t="s">
        <v>76</v>
      </c>
      <c r="D11712" t="s">
        <v>373</v>
      </c>
      <c r="E11712">
        <v>615130</v>
      </c>
      <c r="F11712" t="s">
        <v>24196</v>
      </c>
      <c r="G11712" s="7">
        <v>-30.95</v>
      </c>
    </row>
    <row r="11713" spans="1:7" x14ac:dyDescent="0.3">
      <c r="A11713" s="310" t="s">
        <v>23911</v>
      </c>
      <c r="B11713" t="s">
        <v>24255</v>
      </c>
      <c r="C11713" t="s">
        <v>76</v>
      </c>
      <c r="D11713" t="s">
        <v>373</v>
      </c>
      <c r="E11713">
        <v>615130</v>
      </c>
      <c r="F11713" t="s">
        <v>24196</v>
      </c>
      <c r="G11713" s="7">
        <v>-30.95</v>
      </c>
    </row>
    <row r="11714" spans="1:7" x14ac:dyDescent="0.3">
      <c r="A11714" s="310" t="s">
        <v>23911</v>
      </c>
      <c r="B11714" t="s">
        <v>24255</v>
      </c>
      <c r="C11714" t="s">
        <v>76</v>
      </c>
      <c r="D11714" t="s">
        <v>373</v>
      </c>
      <c r="E11714">
        <v>615130</v>
      </c>
      <c r="F11714" t="s">
        <v>24196</v>
      </c>
      <c r="G11714" s="7">
        <v>659.06</v>
      </c>
    </row>
    <row r="11715" spans="1:7" x14ac:dyDescent="0.3">
      <c r="A11715" s="310" t="s">
        <v>23911</v>
      </c>
      <c r="B11715" t="s">
        <v>24255</v>
      </c>
      <c r="C11715" t="s">
        <v>76</v>
      </c>
      <c r="D11715" t="s">
        <v>373</v>
      </c>
      <c r="E11715">
        <v>615130</v>
      </c>
      <c r="F11715" t="s">
        <v>24196</v>
      </c>
      <c r="G11715" s="7">
        <v>30.95</v>
      </c>
    </row>
    <row r="11716" spans="1:7" x14ac:dyDescent="0.3">
      <c r="A11716" s="310" t="s">
        <v>23911</v>
      </c>
      <c r="B11716" t="s">
        <v>24255</v>
      </c>
      <c r="C11716" t="s">
        <v>76</v>
      </c>
      <c r="D11716" t="s">
        <v>371</v>
      </c>
      <c r="E11716">
        <v>615100</v>
      </c>
      <c r="F11716" t="s">
        <v>24196</v>
      </c>
      <c r="G11716" s="7">
        <v>137.66999999999999</v>
      </c>
    </row>
    <row r="11717" spans="1:7" x14ac:dyDescent="0.3">
      <c r="A11717" s="310" t="s">
        <v>23911</v>
      </c>
      <c r="B11717" t="s">
        <v>24255</v>
      </c>
      <c r="C11717" t="s">
        <v>76</v>
      </c>
      <c r="D11717" t="s">
        <v>371</v>
      </c>
      <c r="E11717">
        <v>615100</v>
      </c>
      <c r="F11717" t="s">
        <v>24196</v>
      </c>
      <c r="G11717" s="7">
        <v>137.66999999999999</v>
      </c>
    </row>
    <row r="11718" spans="1:7" x14ac:dyDescent="0.3">
      <c r="A11718" s="310" t="s">
        <v>23911</v>
      </c>
      <c r="B11718" t="s">
        <v>24255</v>
      </c>
      <c r="C11718" t="s">
        <v>76</v>
      </c>
      <c r="D11718" t="s">
        <v>377</v>
      </c>
      <c r="E11718">
        <v>611130</v>
      </c>
      <c r="F11718" t="s">
        <v>24196</v>
      </c>
      <c r="G11718" s="7">
        <v>188.96</v>
      </c>
    </row>
    <row r="11719" spans="1:7" x14ac:dyDescent="0.3">
      <c r="A11719" s="310" t="s">
        <v>23911</v>
      </c>
      <c r="B11719" t="s">
        <v>24255</v>
      </c>
      <c r="C11719" t="s">
        <v>76</v>
      </c>
      <c r="D11719" t="s">
        <v>375</v>
      </c>
      <c r="E11719">
        <v>615140</v>
      </c>
      <c r="F11719" t="s">
        <v>24196</v>
      </c>
      <c r="G11719" s="7">
        <v>0.01</v>
      </c>
    </row>
    <row r="11720" spans="1:7" x14ac:dyDescent="0.3">
      <c r="A11720" s="310" t="s">
        <v>23911</v>
      </c>
      <c r="B11720" t="s">
        <v>24255</v>
      </c>
      <c r="C11720" t="s">
        <v>76</v>
      </c>
      <c r="D11720" t="s">
        <v>371</v>
      </c>
      <c r="E11720">
        <v>615100</v>
      </c>
      <c r="F11720" t="s">
        <v>24196</v>
      </c>
      <c r="G11720" s="7">
        <v>34.479999999999997</v>
      </c>
    </row>
    <row r="11721" spans="1:7" x14ac:dyDescent="0.3">
      <c r="A11721" s="310" t="s">
        <v>23911</v>
      </c>
      <c r="B11721" t="s">
        <v>24255</v>
      </c>
      <c r="C11721" t="s">
        <v>76</v>
      </c>
      <c r="D11721" t="s">
        <v>377</v>
      </c>
      <c r="E11721">
        <v>611130</v>
      </c>
      <c r="F11721" t="s">
        <v>24196</v>
      </c>
      <c r="G11721" s="7">
        <v>239.39</v>
      </c>
    </row>
    <row r="11722" spans="1:7" x14ac:dyDescent="0.3">
      <c r="A11722" s="310" t="s">
        <v>23911</v>
      </c>
      <c r="B11722" t="s">
        <v>24255</v>
      </c>
      <c r="C11722" t="s">
        <v>76</v>
      </c>
      <c r="D11722" t="s">
        <v>371</v>
      </c>
      <c r="E11722">
        <v>615100</v>
      </c>
      <c r="F11722" t="s">
        <v>24196</v>
      </c>
      <c r="G11722" s="7">
        <v>36.29</v>
      </c>
    </row>
    <row r="11723" spans="1:7" x14ac:dyDescent="0.3">
      <c r="A11723" s="310" t="s">
        <v>23911</v>
      </c>
      <c r="B11723" t="s">
        <v>24255</v>
      </c>
      <c r="C11723" t="s">
        <v>76</v>
      </c>
      <c r="D11723" t="s">
        <v>377</v>
      </c>
      <c r="E11723">
        <v>611110</v>
      </c>
      <c r="F11723" t="s">
        <v>24196</v>
      </c>
      <c r="G11723" s="7">
        <v>17.64</v>
      </c>
    </row>
    <row r="11724" spans="1:7" x14ac:dyDescent="0.3">
      <c r="A11724" s="310" t="s">
        <v>23911</v>
      </c>
      <c r="B11724" t="s">
        <v>24255</v>
      </c>
      <c r="C11724" t="s">
        <v>76</v>
      </c>
      <c r="D11724" t="s">
        <v>371</v>
      </c>
      <c r="E11724">
        <v>615100</v>
      </c>
      <c r="F11724" t="s">
        <v>24196</v>
      </c>
      <c r="G11724" s="7">
        <v>-0.01</v>
      </c>
    </row>
    <row r="11725" spans="1:7" x14ac:dyDescent="0.3">
      <c r="A11725" s="310" t="s">
        <v>23911</v>
      </c>
      <c r="B11725" t="s">
        <v>24255</v>
      </c>
      <c r="C11725" t="s">
        <v>76</v>
      </c>
      <c r="D11725" t="s">
        <v>371</v>
      </c>
      <c r="E11725">
        <v>615100</v>
      </c>
      <c r="F11725" t="s">
        <v>24196</v>
      </c>
      <c r="G11725" s="7">
        <v>-0.01</v>
      </c>
    </row>
    <row r="11726" spans="1:7" x14ac:dyDescent="0.3">
      <c r="A11726" s="310" t="s">
        <v>23911</v>
      </c>
      <c r="B11726" t="s">
        <v>24255</v>
      </c>
      <c r="C11726" t="s">
        <v>76</v>
      </c>
      <c r="D11726" t="s">
        <v>371</v>
      </c>
      <c r="E11726">
        <v>615100</v>
      </c>
      <c r="F11726" t="s">
        <v>24196</v>
      </c>
      <c r="G11726" s="7">
        <v>34.479999999999997</v>
      </c>
    </row>
    <row r="11727" spans="1:7" x14ac:dyDescent="0.3">
      <c r="A11727" s="310" t="s">
        <v>23911</v>
      </c>
      <c r="B11727" t="s">
        <v>24255</v>
      </c>
      <c r="C11727" t="s">
        <v>76</v>
      </c>
      <c r="D11727" t="s">
        <v>375</v>
      </c>
      <c r="E11727">
        <v>615140</v>
      </c>
      <c r="F11727" t="s">
        <v>24196</v>
      </c>
      <c r="G11727" s="7">
        <v>67.069999999999993</v>
      </c>
    </row>
    <row r="11728" spans="1:7" x14ac:dyDescent="0.3">
      <c r="A11728" s="310" t="s">
        <v>23911</v>
      </c>
      <c r="B11728" t="s">
        <v>24255</v>
      </c>
      <c r="C11728" t="s">
        <v>76</v>
      </c>
      <c r="D11728" t="s">
        <v>375</v>
      </c>
      <c r="E11728">
        <v>615140</v>
      </c>
      <c r="F11728" t="s">
        <v>24196</v>
      </c>
      <c r="G11728" s="7">
        <v>71.86</v>
      </c>
    </row>
    <row r="11729" spans="1:7" x14ac:dyDescent="0.3">
      <c r="A11729" s="310" t="s">
        <v>23911</v>
      </c>
      <c r="B11729" t="s">
        <v>24255</v>
      </c>
      <c r="C11729" t="s">
        <v>76</v>
      </c>
      <c r="D11729" t="s">
        <v>373</v>
      </c>
      <c r="E11729">
        <v>615130</v>
      </c>
      <c r="F11729" t="s">
        <v>24196</v>
      </c>
      <c r="G11729" s="7">
        <v>40.549999999999997</v>
      </c>
    </row>
    <row r="11730" spans="1:7" x14ac:dyDescent="0.3">
      <c r="A11730" s="310" t="s">
        <v>23911</v>
      </c>
      <c r="B11730" t="s">
        <v>24255</v>
      </c>
      <c r="C11730" t="s">
        <v>76</v>
      </c>
      <c r="D11730" t="s">
        <v>371</v>
      </c>
      <c r="E11730">
        <v>615100</v>
      </c>
      <c r="F11730" t="s">
        <v>24196</v>
      </c>
      <c r="G11730" s="7">
        <v>36.29</v>
      </c>
    </row>
    <row r="11731" spans="1:7" x14ac:dyDescent="0.3">
      <c r="A11731" s="310" t="s">
        <v>23911</v>
      </c>
      <c r="B11731" t="s">
        <v>24255</v>
      </c>
      <c r="C11731" t="s">
        <v>76</v>
      </c>
      <c r="D11731" t="s">
        <v>371</v>
      </c>
      <c r="E11731">
        <v>615100</v>
      </c>
      <c r="F11731" t="s">
        <v>24196</v>
      </c>
      <c r="G11731" s="7">
        <v>0.01</v>
      </c>
    </row>
    <row r="11732" spans="1:7" x14ac:dyDescent="0.3">
      <c r="A11732" s="310" t="s">
        <v>23911</v>
      </c>
      <c r="B11732" t="s">
        <v>24255</v>
      </c>
      <c r="C11732" t="s">
        <v>76</v>
      </c>
      <c r="D11732" t="s">
        <v>375</v>
      </c>
      <c r="E11732">
        <v>615140</v>
      </c>
      <c r="F11732" t="s">
        <v>24196</v>
      </c>
      <c r="G11732" s="7">
        <v>-0.01</v>
      </c>
    </row>
    <row r="11733" spans="1:7" x14ac:dyDescent="0.3">
      <c r="A11733" s="310" t="s">
        <v>23911</v>
      </c>
      <c r="B11733" t="s">
        <v>24255</v>
      </c>
      <c r="C11733" t="s">
        <v>76</v>
      </c>
      <c r="D11733" t="s">
        <v>375</v>
      </c>
      <c r="E11733">
        <v>617130</v>
      </c>
      <c r="F11733" t="s">
        <v>24196</v>
      </c>
      <c r="G11733" s="7">
        <v>748.28</v>
      </c>
    </row>
    <row r="11734" spans="1:7" x14ac:dyDescent="0.3">
      <c r="A11734" s="310" t="s">
        <v>23911</v>
      </c>
      <c r="B11734" t="s">
        <v>24255</v>
      </c>
      <c r="C11734" t="s">
        <v>76</v>
      </c>
      <c r="D11734" t="s">
        <v>373</v>
      </c>
      <c r="E11734">
        <v>615130</v>
      </c>
      <c r="F11734" t="s">
        <v>24196</v>
      </c>
      <c r="G11734" s="7">
        <v>-40.549999999999997</v>
      </c>
    </row>
    <row r="11735" spans="1:7" x14ac:dyDescent="0.3">
      <c r="A11735" s="310" t="s">
        <v>23911</v>
      </c>
      <c r="B11735" t="s">
        <v>24255</v>
      </c>
      <c r="C11735" t="s">
        <v>76</v>
      </c>
      <c r="D11735" t="s">
        <v>375</v>
      </c>
      <c r="E11735">
        <v>615140</v>
      </c>
      <c r="F11735" t="s">
        <v>24196</v>
      </c>
      <c r="G11735" s="7">
        <v>67.069999999999993</v>
      </c>
    </row>
    <row r="11736" spans="1:7" x14ac:dyDescent="0.3">
      <c r="A11736" s="310" t="s">
        <v>23911</v>
      </c>
      <c r="B11736" t="s">
        <v>24255</v>
      </c>
      <c r="C11736" t="s">
        <v>76</v>
      </c>
      <c r="D11736" t="s">
        <v>371</v>
      </c>
      <c r="E11736">
        <v>615100</v>
      </c>
      <c r="F11736" t="s">
        <v>24196</v>
      </c>
      <c r="G11736" s="7">
        <v>-68.959999999999994</v>
      </c>
    </row>
    <row r="11737" spans="1:7" x14ac:dyDescent="0.3">
      <c r="A11737" s="310" t="s">
        <v>23911</v>
      </c>
      <c r="B11737" t="s">
        <v>24255</v>
      </c>
      <c r="C11737" t="s">
        <v>76</v>
      </c>
      <c r="D11737" t="s">
        <v>371</v>
      </c>
      <c r="E11737">
        <v>615100</v>
      </c>
      <c r="F11737" t="s">
        <v>24196</v>
      </c>
      <c r="G11737" s="7">
        <v>-137.66999999999999</v>
      </c>
    </row>
    <row r="11738" spans="1:7" x14ac:dyDescent="0.3">
      <c r="A11738" s="310" t="s">
        <v>23911</v>
      </c>
      <c r="B11738" t="s">
        <v>24255</v>
      </c>
      <c r="C11738" t="s">
        <v>76</v>
      </c>
      <c r="D11738" t="s">
        <v>371</v>
      </c>
      <c r="E11738">
        <v>615100</v>
      </c>
      <c r="F11738" t="s">
        <v>24196</v>
      </c>
      <c r="G11738" s="7">
        <v>68.959999999999994</v>
      </c>
    </row>
    <row r="11739" spans="1:7" x14ac:dyDescent="0.3">
      <c r="A11739" s="310" t="s">
        <v>23911</v>
      </c>
      <c r="B11739" t="s">
        <v>24255</v>
      </c>
      <c r="C11739" t="s">
        <v>76</v>
      </c>
      <c r="D11739" t="s">
        <v>371</v>
      </c>
      <c r="E11739">
        <v>615100</v>
      </c>
      <c r="F11739" t="s">
        <v>24196</v>
      </c>
      <c r="G11739" s="7">
        <v>34.479999999999997</v>
      </c>
    </row>
    <row r="11740" spans="1:7" x14ac:dyDescent="0.3">
      <c r="A11740" s="310" t="s">
        <v>23911</v>
      </c>
      <c r="B11740" t="s">
        <v>24255</v>
      </c>
      <c r="C11740" t="s">
        <v>76</v>
      </c>
      <c r="D11740" t="s">
        <v>371</v>
      </c>
      <c r="E11740">
        <v>615100</v>
      </c>
      <c r="F11740" t="s">
        <v>24196</v>
      </c>
      <c r="G11740" s="7">
        <v>116.66</v>
      </c>
    </row>
    <row r="11741" spans="1:7" x14ac:dyDescent="0.3">
      <c r="A11741" s="310" t="s">
        <v>23911</v>
      </c>
      <c r="B11741" t="s">
        <v>24255</v>
      </c>
      <c r="C11741" t="s">
        <v>76</v>
      </c>
      <c r="D11741" t="s">
        <v>373</v>
      </c>
      <c r="E11741">
        <v>615130</v>
      </c>
      <c r="F11741" t="s">
        <v>24196</v>
      </c>
      <c r="G11741" s="7">
        <v>30.95</v>
      </c>
    </row>
    <row r="11742" spans="1:7" x14ac:dyDescent="0.3">
      <c r="A11742" s="310" t="s">
        <v>23911</v>
      </c>
      <c r="B11742" t="s">
        <v>24255</v>
      </c>
      <c r="C11742" t="s">
        <v>76</v>
      </c>
      <c r="D11742" t="s">
        <v>377</v>
      </c>
      <c r="E11742">
        <v>611130</v>
      </c>
      <c r="F11742" t="s">
        <v>24196</v>
      </c>
      <c r="G11742" s="7">
        <v>109.17</v>
      </c>
    </row>
    <row r="11743" spans="1:7" x14ac:dyDescent="0.3">
      <c r="A11743" s="310" t="s">
        <v>23911</v>
      </c>
      <c r="B11743" t="s">
        <v>24255</v>
      </c>
      <c r="C11743" t="s">
        <v>76</v>
      </c>
      <c r="D11743" t="s">
        <v>371</v>
      </c>
      <c r="E11743">
        <v>616100</v>
      </c>
      <c r="F11743" t="s">
        <v>24196</v>
      </c>
      <c r="G11743" s="7">
        <v>544.1</v>
      </c>
    </row>
    <row r="11744" spans="1:7" x14ac:dyDescent="0.3">
      <c r="A11744" s="310" t="s">
        <v>23911</v>
      </c>
      <c r="B11744" t="s">
        <v>24255</v>
      </c>
      <c r="C11744" t="s">
        <v>76</v>
      </c>
      <c r="D11744" t="s">
        <v>371</v>
      </c>
      <c r="E11744">
        <v>615100</v>
      </c>
      <c r="F11744" t="s">
        <v>24196</v>
      </c>
      <c r="G11744" s="7">
        <v>-0.01</v>
      </c>
    </row>
    <row r="11745" spans="1:7" x14ac:dyDescent="0.3">
      <c r="A11745" s="310" t="s">
        <v>23911</v>
      </c>
      <c r="B11745" t="s">
        <v>24255</v>
      </c>
      <c r="C11745" t="s">
        <v>76</v>
      </c>
      <c r="D11745" t="s">
        <v>371</v>
      </c>
      <c r="E11745">
        <v>615100</v>
      </c>
      <c r="F11745" t="s">
        <v>24196</v>
      </c>
      <c r="G11745" s="7">
        <v>137.66999999999999</v>
      </c>
    </row>
    <row r="11746" spans="1:7" x14ac:dyDescent="0.3">
      <c r="A11746" s="310" t="s">
        <v>23911</v>
      </c>
      <c r="B11746" t="s">
        <v>24255</v>
      </c>
      <c r="C11746" t="s">
        <v>76</v>
      </c>
      <c r="D11746" t="s">
        <v>377</v>
      </c>
      <c r="E11746">
        <v>611110</v>
      </c>
      <c r="F11746" t="s">
        <v>24196</v>
      </c>
      <c r="G11746" s="7">
        <v>17.07</v>
      </c>
    </row>
    <row r="11747" spans="1:7" x14ac:dyDescent="0.3">
      <c r="A11747" s="310" t="s">
        <v>23911</v>
      </c>
      <c r="B11747" t="s">
        <v>24255</v>
      </c>
      <c r="C11747" t="s">
        <v>76</v>
      </c>
      <c r="D11747" t="s">
        <v>371</v>
      </c>
      <c r="E11747">
        <v>615100</v>
      </c>
      <c r="F11747" t="s">
        <v>24196</v>
      </c>
      <c r="G11747" s="7">
        <v>-68.959999999999994</v>
      </c>
    </row>
    <row r="11748" spans="1:7" x14ac:dyDescent="0.3">
      <c r="A11748" s="310" t="s">
        <v>23911</v>
      </c>
      <c r="B11748" t="s">
        <v>24255</v>
      </c>
      <c r="C11748" t="s">
        <v>76</v>
      </c>
      <c r="D11748" t="s">
        <v>371</v>
      </c>
      <c r="E11748">
        <v>615100</v>
      </c>
      <c r="F11748" t="s">
        <v>24196</v>
      </c>
      <c r="G11748" s="7">
        <v>-68.959999999999994</v>
      </c>
    </row>
    <row r="11749" spans="1:7" x14ac:dyDescent="0.3">
      <c r="A11749" s="310" t="s">
        <v>23911</v>
      </c>
      <c r="B11749" t="s">
        <v>24255</v>
      </c>
      <c r="C11749" t="s">
        <v>76</v>
      </c>
      <c r="D11749" t="s">
        <v>375</v>
      </c>
      <c r="E11749">
        <v>615140</v>
      </c>
      <c r="F11749" t="s">
        <v>24196</v>
      </c>
      <c r="G11749" s="7">
        <v>67.069999999999993</v>
      </c>
    </row>
    <row r="11750" spans="1:7" x14ac:dyDescent="0.3">
      <c r="A11750" s="310" t="s">
        <v>23911</v>
      </c>
      <c r="B11750" t="s">
        <v>24255</v>
      </c>
      <c r="C11750" t="s">
        <v>76</v>
      </c>
      <c r="D11750" t="s">
        <v>371</v>
      </c>
      <c r="E11750">
        <v>616100</v>
      </c>
      <c r="F11750" t="s">
        <v>24196</v>
      </c>
      <c r="G11750" s="7">
        <v>157.30000000000001</v>
      </c>
    </row>
    <row r="11751" spans="1:7" x14ac:dyDescent="0.3">
      <c r="A11751" s="310" t="s">
        <v>23911</v>
      </c>
      <c r="B11751" t="s">
        <v>24255</v>
      </c>
      <c r="C11751" t="s">
        <v>76</v>
      </c>
      <c r="D11751" t="s">
        <v>371</v>
      </c>
      <c r="E11751">
        <v>617100</v>
      </c>
      <c r="F11751" t="s">
        <v>24196</v>
      </c>
      <c r="G11751" s="7">
        <v>668.33</v>
      </c>
    </row>
    <row r="11752" spans="1:7" x14ac:dyDescent="0.3">
      <c r="A11752" s="310" t="s">
        <v>23911</v>
      </c>
      <c r="B11752" t="s">
        <v>24255</v>
      </c>
      <c r="C11752" t="s">
        <v>76</v>
      </c>
      <c r="D11752" t="s">
        <v>375</v>
      </c>
      <c r="E11752">
        <v>615140</v>
      </c>
      <c r="F11752" t="s">
        <v>24196</v>
      </c>
      <c r="G11752" s="7">
        <v>64.91</v>
      </c>
    </row>
    <row r="11753" spans="1:7" x14ac:dyDescent="0.3">
      <c r="A11753" s="310" t="s">
        <v>23911</v>
      </c>
      <c r="B11753" t="s">
        <v>24255</v>
      </c>
      <c r="C11753" t="s">
        <v>76</v>
      </c>
      <c r="D11753" t="s">
        <v>371</v>
      </c>
      <c r="E11753">
        <v>615100</v>
      </c>
      <c r="F11753" t="s">
        <v>24196</v>
      </c>
      <c r="G11753" s="7">
        <v>647.09</v>
      </c>
    </row>
    <row r="11754" spans="1:7" x14ac:dyDescent="0.3">
      <c r="A11754" s="310" t="s">
        <v>23911</v>
      </c>
      <c r="B11754" t="s">
        <v>24255</v>
      </c>
      <c r="C11754" t="s">
        <v>76</v>
      </c>
      <c r="D11754" t="s">
        <v>375</v>
      </c>
      <c r="E11754">
        <v>615140</v>
      </c>
      <c r="F11754" t="s">
        <v>24196</v>
      </c>
      <c r="G11754" s="7">
        <v>71.86</v>
      </c>
    </row>
    <row r="11755" spans="1:7" x14ac:dyDescent="0.3">
      <c r="A11755" s="310" t="s">
        <v>23911</v>
      </c>
      <c r="B11755" t="s">
        <v>24255</v>
      </c>
      <c r="C11755" t="s">
        <v>76</v>
      </c>
      <c r="D11755" t="s">
        <v>371</v>
      </c>
      <c r="E11755">
        <v>615100</v>
      </c>
      <c r="F11755" t="s">
        <v>24196</v>
      </c>
      <c r="G11755" s="7">
        <v>2603.4</v>
      </c>
    </row>
    <row r="11756" spans="1:7" x14ac:dyDescent="0.3">
      <c r="A11756" s="310" t="s">
        <v>23911</v>
      </c>
      <c r="B11756" t="s">
        <v>24255</v>
      </c>
      <c r="C11756" t="s">
        <v>76</v>
      </c>
      <c r="D11756" t="s">
        <v>371</v>
      </c>
      <c r="E11756">
        <v>617100</v>
      </c>
      <c r="F11756" t="s">
        <v>24196</v>
      </c>
      <c r="G11756" s="7">
        <v>521.28</v>
      </c>
    </row>
    <row r="11757" spans="1:7" x14ac:dyDescent="0.3">
      <c r="A11757" s="310" t="s">
        <v>23911</v>
      </c>
      <c r="B11757" t="s">
        <v>24255</v>
      </c>
      <c r="C11757" t="s">
        <v>76</v>
      </c>
      <c r="D11757" t="s">
        <v>371</v>
      </c>
      <c r="E11757">
        <v>615100</v>
      </c>
      <c r="F11757" t="s">
        <v>24196</v>
      </c>
      <c r="G11757" s="7">
        <v>-72.569999999999993</v>
      </c>
    </row>
    <row r="11758" spans="1:7" x14ac:dyDescent="0.3">
      <c r="A11758" s="310" t="s">
        <v>23911</v>
      </c>
      <c r="B11758" t="s">
        <v>24255</v>
      </c>
      <c r="C11758" t="s">
        <v>76</v>
      </c>
      <c r="D11758" t="s">
        <v>371</v>
      </c>
      <c r="E11758">
        <v>616100</v>
      </c>
      <c r="F11758" t="s">
        <v>24196</v>
      </c>
      <c r="G11758" s="7">
        <v>273.67</v>
      </c>
    </row>
    <row r="11759" spans="1:7" x14ac:dyDescent="0.3">
      <c r="A11759" s="310" t="s">
        <v>23911</v>
      </c>
      <c r="B11759" t="s">
        <v>24255</v>
      </c>
      <c r="C11759" t="s">
        <v>76</v>
      </c>
      <c r="D11759" t="s">
        <v>371</v>
      </c>
      <c r="E11759">
        <v>616100</v>
      </c>
      <c r="F11759" t="s">
        <v>24196</v>
      </c>
      <c r="G11759" s="7">
        <v>173.16</v>
      </c>
    </row>
    <row r="11760" spans="1:7" x14ac:dyDescent="0.3">
      <c r="A11760" s="310" t="s">
        <v>23911</v>
      </c>
      <c r="B11760" t="s">
        <v>24255</v>
      </c>
      <c r="C11760" t="s">
        <v>76</v>
      </c>
      <c r="D11760" t="s">
        <v>377</v>
      </c>
      <c r="E11760">
        <v>611110</v>
      </c>
      <c r="F11760" t="s">
        <v>24196</v>
      </c>
      <c r="G11760" s="7">
        <v>0.01</v>
      </c>
    </row>
    <row r="11761" spans="1:7" x14ac:dyDescent="0.3">
      <c r="A11761" s="310" t="s">
        <v>23911</v>
      </c>
      <c r="B11761" t="s">
        <v>24255</v>
      </c>
      <c r="C11761" t="s">
        <v>76</v>
      </c>
      <c r="D11761" t="s">
        <v>371</v>
      </c>
      <c r="E11761">
        <v>615100</v>
      </c>
      <c r="F11761" t="s">
        <v>24196</v>
      </c>
      <c r="G11761" s="7">
        <v>-137.66999999999999</v>
      </c>
    </row>
    <row r="11762" spans="1:7" x14ac:dyDescent="0.3">
      <c r="A11762" s="310" t="s">
        <v>23911</v>
      </c>
      <c r="B11762" t="s">
        <v>24255</v>
      </c>
      <c r="C11762" t="s">
        <v>76</v>
      </c>
      <c r="D11762" t="s">
        <v>377</v>
      </c>
      <c r="E11762">
        <v>611110</v>
      </c>
      <c r="F11762" t="s">
        <v>24196</v>
      </c>
      <c r="G11762" s="7">
        <v>0.01</v>
      </c>
    </row>
    <row r="11763" spans="1:7" x14ac:dyDescent="0.3">
      <c r="A11763" s="310" t="s">
        <v>23911</v>
      </c>
      <c r="B11763" t="s">
        <v>24255</v>
      </c>
      <c r="C11763" t="s">
        <v>76</v>
      </c>
      <c r="D11763" t="s">
        <v>371</v>
      </c>
      <c r="E11763">
        <v>615100</v>
      </c>
      <c r="F11763" t="s">
        <v>24196</v>
      </c>
      <c r="G11763" s="7">
        <v>-6.21</v>
      </c>
    </row>
    <row r="11764" spans="1:7" x14ac:dyDescent="0.3">
      <c r="A11764" s="310" t="s">
        <v>23911</v>
      </c>
      <c r="B11764" t="s">
        <v>24255</v>
      </c>
      <c r="C11764" t="s">
        <v>76</v>
      </c>
      <c r="D11764" t="s">
        <v>375</v>
      </c>
      <c r="E11764">
        <v>615140</v>
      </c>
      <c r="F11764" t="s">
        <v>24196</v>
      </c>
      <c r="G11764" s="7">
        <v>-67.069999999999993</v>
      </c>
    </row>
    <row r="11765" spans="1:7" x14ac:dyDescent="0.3">
      <c r="A11765" s="310" t="s">
        <v>23911</v>
      </c>
      <c r="B11765" t="s">
        <v>24255</v>
      </c>
      <c r="C11765" t="s">
        <v>76</v>
      </c>
      <c r="D11765" t="s">
        <v>375</v>
      </c>
      <c r="E11765">
        <v>615140</v>
      </c>
      <c r="F11765" t="s">
        <v>24196</v>
      </c>
      <c r="G11765" s="7">
        <v>0.01</v>
      </c>
    </row>
    <row r="11766" spans="1:7" x14ac:dyDescent="0.3">
      <c r="A11766" s="310" t="s">
        <v>23911</v>
      </c>
      <c r="B11766" t="s">
        <v>24255</v>
      </c>
      <c r="C11766" t="s">
        <v>76</v>
      </c>
      <c r="D11766" t="s">
        <v>373</v>
      </c>
      <c r="E11766">
        <v>615130</v>
      </c>
      <c r="F11766" t="s">
        <v>24196</v>
      </c>
      <c r="G11766" s="7">
        <v>0.01</v>
      </c>
    </row>
    <row r="11767" spans="1:7" x14ac:dyDescent="0.3">
      <c r="A11767" s="310" t="s">
        <v>23911</v>
      </c>
      <c r="B11767" t="s">
        <v>24255</v>
      </c>
      <c r="C11767" t="s">
        <v>76</v>
      </c>
      <c r="D11767" t="s">
        <v>371</v>
      </c>
      <c r="E11767">
        <v>615100</v>
      </c>
      <c r="F11767" t="s">
        <v>24196</v>
      </c>
      <c r="G11767" s="7">
        <v>0.01</v>
      </c>
    </row>
    <row r="11768" spans="1:7" x14ac:dyDescent="0.3">
      <c r="A11768" s="310" t="s">
        <v>23911</v>
      </c>
      <c r="B11768" t="s">
        <v>24255</v>
      </c>
      <c r="C11768" t="s">
        <v>76</v>
      </c>
      <c r="D11768" t="s">
        <v>371</v>
      </c>
      <c r="E11768">
        <v>615100</v>
      </c>
      <c r="F11768" t="s">
        <v>24196</v>
      </c>
      <c r="G11768" s="7">
        <v>-137.66999999999999</v>
      </c>
    </row>
    <row r="11769" spans="1:7" x14ac:dyDescent="0.3">
      <c r="A11769" s="310" t="s">
        <v>23911</v>
      </c>
      <c r="B11769" t="s">
        <v>24255</v>
      </c>
      <c r="C11769" t="s">
        <v>76</v>
      </c>
      <c r="D11769" t="s">
        <v>371</v>
      </c>
      <c r="E11769">
        <v>615100</v>
      </c>
      <c r="F11769" t="s">
        <v>24196</v>
      </c>
      <c r="G11769" s="7">
        <v>-0.01</v>
      </c>
    </row>
    <row r="11770" spans="1:7" x14ac:dyDescent="0.3">
      <c r="A11770" s="310" t="s">
        <v>23911</v>
      </c>
      <c r="B11770" t="s">
        <v>24255</v>
      </c>
      <c r="C11770" t="s">
        <v>76</v>
      </c>
      <c r="D11770" t="s">
        <v>371</v>
      </c>
      <c r="E11770">
        <v>615100</v>
      </c>
      <c r="F11770" t="s">
        <v>24196</v>
      </c>
      <c r="G11770" s="7">
        <v>-72.569999999999993</v>
      </c>
    </row>
    <row r="11771" spans="1:7" x14ac:dyDescent="0.3">
      <c r="A11771" s="310" t="s">
        <v>23911</v>
      </c>
      <c r="B11771" t="s">
        <v>24255</v>
      </c>
      <c r="C11771" t="s">
        <v>76</v>
      </c>
      <c r="D11771" t="s">
        <v>375</v>
      </c>
      <c r="E11771">
        <v>615140</v>
      </c>
      <c r="F11771" t="s">
        <v>24196</v>
      </c>
      <c r="G11771" s="7">
        <v>64.91</v>
      </c>
    </row>
    <row r="11772" spans="1:7" x14ac:dyDescent="0.3">
      <c r="A11772" s="310" t="s">
        <v>23911</v>
      </c>
      <c r="B11772" t="s">
        <v>24255</v>
      </c>
      <c r="C11772" t="s">
        <v>76</v>
      </c>
      <c r="D11772" t="s">
        <v>373</v>
      </c>
      <c r="E11772">
        <v>615130</v>
      </c>
      <c r="F11772" t="s">
        <v>24196</v>
      </c>
      <c r="G11772" s="7">
        <v>40.549999999999997</v>
      </c>
    </row>
    <row r="11773" spans="1:7" x14ac:dyDescent="0.3">
      <c r="A11773" s="310" t="s">
        <v>23911</v>
      </c>
      <c r="B11773" t="s">
        <v>24255</v>
      </c>
      <c r="C11773" t="s">
        <v>76</v>
      </c>
      <c r="D11773" t="s">
        <v>371</v>
      </c>
      <c r="E11773">
        <v>615100</v>
      </c>
      <c r="F11773" t="s">
        <v>24196</v>
      </c>
      <c r="G11773" s="7">
        <v>-68.959999999999994</v>
      </c>
    </row>
    <row r="11774" spans="1:7" x14ac:dyDescent="0.3">
      <c r="A11774" s="310" t="s">
        <v>23911</v>
      </c>
      <c r="B11774" t="s">
        <v>24255</v>
      </c>
      <c r="C11774" t="s">
        <v>76</v>
      </c>
      <c r="D11774" t="s">
        <v>373</v>
      </c>
      <c r="E11774">
        <v>615130</v>
      </c>
      <c r="F11774" t="s">
        <v>24196</v>
      </c>
      <c r="G11774" s="7">
        <v>-30.95</v>
      </c>
    </row>
    <row r="11775" spans="1:7" x14ac:dyDescent="0.3">
      <c r="A11775" s="310" t="s">
        <v>23911</v>
      </c>
      <c r="B11775" t="s">
        <v>24255</v>
      </c>
      <c r="C11775" t="s">
        <v>76</v>
      </c>
      <c r="D11775" t="s">
        <v>371</v>
      </c>
      <c r="E11775">
        <v>615100</v>
      </c>
      <c r="F11775" t="s">
        <v>24196</v>
      </c>
      <c r="G11775" s="7">
        <v>-0.01</v>
      </c>
    </row>
    <row r="11776" spans="1:7" x14ac:dyDescent="0.3">
      <c r="A11776" s="310" t="s">
        <v>23911</v>
      </c>
      <c r="B11776" t="s">
        <v>24255</v>
      </c>
      <c r="C11776" t="s">
        <v>76</v>
      </c>
      <c r="D11776" t="s">
        <v>371</v>
      </c>
      <c r="E11776">
        <v>617100</v>
      </c>
      <c r="F11776" t="s">
        <v>24196</v>
      </c>
      <c r="G11776" s="7">
        <v>420.36</v>
      </c>
    </row>
    <row r="11777" spans="1:7" x14ac:dyDescent="0.3">
      <c r="A11777" s="310" t="s">
        <v>23911</v>
      </c>
      <c r="B11777" t="s">
        <v>24255</v>
      </c>
      <c r="C11777" t="s">
        <v>76</v>
      </c>
      <c r="D11777" t="s">
        <v>371</v>
      </c>
      <c r="E11777">
        <v>616100</v>
      </c>
      <c r="F11777" t="s">
        <v>24196</v>
      </c>
      <c r="G11777" s="7">
        <v>327.96</v>
      </c>
    </row>
    <row r="11778" spans="1:7" x14ac:dyDescent="0.3">
      <c r="A11778" s="310" t="s">
        <v>23911</v>
      </c>
      <c r="B11778" t="s">
        <v>24255</v>
      </c>
      <c r="C11778" t="s">
        <v>76</v>
      </c>
      <c r="D11778" t="s">
        <v>375</v>
      </c>
      <c r="E11778">
        <v>615140</v>
      </c>
      <c r="F11778" t="s">
        <v>24196</v>
      </c>
      <c r="G11778" s="7">
        <v>-71.86</v>
      </c>
    </row>
    <row r="11779" spans="1:7" x14ac:dyDescent="0.3">
      <c r="A11779" s="310" t="s">
        <v>23911</v>
      </c>
      <c r="B11779" t="s">
        <v>24255</v>
      </c>
      <c r="C11779" t="s">
        <v>76</v>
      </c>
      <c r="D11779" t="s">
        <v>371</v>
      </c>
      <c r="E11779">
        <v>615100</v>
      </c>
      <c r="F11779" t="s">
        <v>24196</v>
      </c>
      <c r="G11779" s="7">
        <v>-68.959999999999994</v>
      </c>
    </row>
    <row r="11780" spans="1:7" x14ac:dyDescent="0.3">
      <c r="A11780" s="310" t="s">
        <v>23911</v>
      </c>
      <c r="B11780" t="s">
        <v>24255</v>
      </c>
      <c r="C11780" t="s">
        <v>76</v>
      </c>
      <c r="D11780" t="s">
        <v>377</v>
      </c>
      <c r="E11780">
        <v>611110</v>
      </c>
      <c r="F11780" t="s">
        <v>24196</v>
      </c>
      <c r="G11780" s="7">
        <v>-0.01</v>
      </c>
    </row>
    <row r="11781" spans="1:7" x14ac:dyDescent="0.3">
      <c r="A11781" s="310" t="s">
        <v>23911</v>
      </c>
      <c r="B11781" t="s">
        <v>24255</v>
      </c>
      <c r="C11781" t="s">
        <v>76</v>
      </c>
      <c r="D11781" t="s">
        <v>371</v>
      </c>
      <c r="E11781">
        <v>615100</v>
      </c>
      <c r="F11781" t="s">
        <v>24196</v>
      </c>
      <c r="G11781" s="7">
        <v>-6.21</v>
      </c>
    </row>
    <row r="11782" spans="1:7" x14ac:dyDescent="0.3">
      <c r="A11782" s="310" t="s">
        <v>23911</v>
      </c>
      <c r="B11782" t="s">
        <v>24255</v>
      </c>
      <c r="C11782" t="s">
        <v>76</v>
      </c>
      <c r="D11782" t="s">
        <v>373</v>
      </c>
      <c r="E11782">
        <v>617150</v>
      </c>
      <c r="F11782" t="s">
        <v>24196</v>
      </c>
      <c r="G11782" s="7">
        <v>394.18</v>
      </c>
    </row>
    <row r="11783" spans="1:7" x14ac:dyDescent="0.3">
      <c r="A11783" s="310" t="s">
        <v>23911</v>
      </c>
      <c r="B11783" t="s">
        <v>24255</v>
      </c>
      <c r="C11783" t="s">
        <v>76</v>
      </c>
      <c r="D11783" t="s">
        <v>377</v>
      </c>
      <c r="E11783">
        <v>611110</v>
      </c>
      <c r="F11783" t="s">
        <v>24196</v>
      </c>
      <c r="G11783" s="7">
        <v>17.64</v>
      </c>
    </row>
    <row r="11784" spans="1:7" x14ac:dyDescent="0.3">
      <c r="A11784" s="310" t="s">
        <v>23911</v>
      </c>
      <c r="B11784" t="s">
        <v>24255</v>
      </c>
      <c r="C11784" t="s">
        <v>76</v>
      </c>
      <c r="D11784" t="s">
        <v>371</v>
      </c>
      <c r="E11784">
        <v>615100</v>
      </c>
      <c r="F11784" t="s">
        <v>24196</v>
      </c>
      <c r="G11784" s="7">
        <v>36.29</v>
      </c>
    </row>
    <row r="11785" spans="1:7" x14ac:dyDescent="0.3">
      <c r="A11785" s="310" t="s">
        <v>23911</v>
      </c>
      <c r="B11785" t="s">
        <v>24255</v>
      </c>
      <c r="C11785" t="s">
        <v>76</v>
      </c>
      <c r="D11785" t="s">
        <v>371</v>
      </c>
      <c r="E11785">
        <v>615100</v>
      </c>
      <c r="F11785" t="s">
        <v>24196</v>
      </c>
      <c r="G11785" s="7">
        <v>6.21</v>
      </c>
    </row>
    <row r="11786" spans="1:7" x14ac:dyDescent="0.3">
      <c r="A11786" s="310" t="s">
        <v>23911</v>
      </c>
      <c r="B11786" t="s">
        <v>24255</v>
      </c>
      <c r="C11786" t="s">
        <v>76</v>
      </c>
      <c r="D11786" t="s">
        <v>371</v>
      </c>
      <c r="E11786">
        <v>615100</v>
      </c>
      <c r="F11786" t="s">
        <v>24196</v>
      </c>
      <c r="G11786" s="7">
        <v>1620.2</v>
      </c>
    </row>
    <row r="11787" spans="1:7" x14ac:dyDescent="0.3">
      <c r="A11787" s="310" t="s">
        <v>23911</v>
      </c>
      <c r="B11787" t="s">
        <v>24255</v>
      </c>
      <c r="C11787" t="s">
        <v>76</v>
      </c>
      <c r="D11787" t="s">
        <v>371</v>
      </c>
      <c r="E11787">
        <v>615100</v>
      </c>
      <c r="F11787" t="s">
        <v>24196</v>
      </c>
      <c r="G11787" s="7">
        <v>68.959999999999994</v>
      </c>
    </row>
    <row r="11788" spans="1:7" x14ac:dyDescent="0.3">
      <c r="A11788" s="310" t="s">
        <v>23911</v>
      </c>
      <c r="B11788" t="s">
        <v>24255</v>
      </c>
      <c r="C11788" t="s">
        <v>76</v>
      </c>
      <c r="D11788" t="s">
        <v>371</v>
      </c>
      <c r="E11788">
        <v>615100</v>
      </c>
      <c r="F11788" t="s">
        <v>24196</v>
      </c>
      <c r="G11788" s="7">
        <v>-137.66999999999999</v>
      </c>
    </row>
    <row r="11789" spans="1:7" x14ac:dyDescent="0.3">
      <c r="A11789" s="310" t="s">
        <v>23911</v>
      </c>
      <c r="B11789" t="s">
        <v>24255</v>
      </c>
      <c r="C11789" t="s">
        <v>76</v>
      </c>
      <c r="D11789" t="s">
        <v>377</v>
      </c>
      <c r="E11789">
        <v>611110</v>
      </c>
      <c r="F11789" t="s">
        <v>24196</v>
      </c>
      <c r="G11789" s="7">
        <v>-17.07</v>
      </c>
    </row>
    <row r="11790" spans="1:7" x14ac:dyDescent="0.3">
      <c r="A11790" s="310" t="s">
        <v>23911</v>
      </c>
      <c r="B11790" t="s">
        <v>24255</v>
      </c>
      <c r="C11790" t="s">
        <v>76</v>
      </c>
      <c r="D11790" t="s">
        <v>377</v>
      </c>
      <c r="E11790">
        <v>611130</v>
      </c>
      <c r="F11790" t="s">
        <v>24196</v>
      </c>
      <c r="G11790" s="7">
        <v>107.98</v>
      </c>
    </row>
    <row r="11791" spans="1:7" x14ac:dyDescent="0.3">
      <c r="A11791" s="310" t="s">
        <v>23911</v>
      </c>
      <c r="B11791" t="s">
        <v>24255</v>
      </c>
      <c r="C11791" t="s">
        <v>76</v>
      </c>
      <c r="D11791" t="s">
        <v>371</v>
      </c>
      <c r="E11791">
        <v>616100</v>
      </c>
      <c r="F11791" t="s">
        <v>24196</v>
      </c>
      <c r="G11791" s="7">
        <v>210.08</v>
      </c>
    </row>
    <row r="11792" spans="1:7" x14ac:dyDescent="0.3">
      <c r="A11792" s="310" t="s">
        <v>23911</v>
      </c>
      <c r="B11792" t="s">
        <v>24255</v>
      </c>
      <c r="C11792" t="s">
        <v>76</v>
      </c>
      <c r="D11792" t="s">
        <v>371</v>
      </c>
      <c r="E11792">
        <v>616100</v>
      </c>
      <c r="F11792" t="s">
        <v>24196</v>
      </c>
      <c r="G11792" s="7">
        <v>176.54</v>
      </c>
    </row>
    <row r="11793" spans="1:7" x14ac:dyDescent="0.3">
      <c r="A11793" s="310" t="s">
        <v>23911</v>
      </c>
      <c r="B11793" t="s">
        <v>24255</v>
      </c>
      <c r="C11793" t="s">
        <v>76</v>
      </c>
      <c r="D11793" t="s">
        <v>371</v>
      </c>
      <c r="E11793">
        <v>617100</v>
      </c>
      <c r="F11793" t="s">
        <v>24196</v>
      </c>
      <c r="G11793" s="7">
        <v>1014.08</v>
      </c>
    </row>
    <row r="11794" spans="1:7" x14ac:dyDescent="0.3">
      <c r="A11794" s="310" t="s">
        <v>23911</v>
      </c>
      <c r="B11794" t="s">
        <v>24255</v>
      </c>
      <c r="C11794" t="s">
        <v>76</v>
      </c>
      <c r="D11794" t="s">
        <v>377</v>
      </c>
      <c r="E11794">
        <v>611110</v>
      </c>
      <c r="F11794" t="s">
        <v>24196</v>
      </c>
      <c r="G11794" s="7">
        <v>-17.07</v>
      </c>
    </row>
    <row r="11795" spans="1:7" x14ac:dyDescent="0.3">
      <c r="A11795" s="310" t="s">
        <v>23911</v>
      </c>
      <c r="B11795" t="s">
        <v>24255</v>
      </c>
      <c r="C11795" t="s">
        <v>76</v>
      </c>
      <c r="D11795" t="s">
        <v>377</v>
      </c>
      <c r="E11795">
        <v>611110</v>
      </c>
      <c r="F11795" t="s">
        <v>24196</v>
      </c>
      <c r="G11795" s="7">
        <v>17.07</v>
      </c>
    </row>
    <row r="11796" spans="1:7" x14ac:dyDescent="0.3">
      <c r="A11796" s="310" t="s">
        <v>23911</v>
      </c>
      <c r="B11796" t="s">
        <v>24255</v>
      </c>
      <c r="C11796" t="s">
        <v>76</v>
      </c>
      <c r="D11796" t="s">
        <v>371</v>
      </c>
      <c r="E11796">
        <v>617100</v>
      </c>
      <c r="F11796" t="s">
        <v>24196</v>
      </c>
      <c r="G11796" s="7">
        <v>755.98</v>
      </c>
    </row>
    <row r="11797" spans="1:7" x14ac:dyDescent="0.3">
      <c r="A11797" s="310" t="s">
        <v>23911</v>
      </c>
      <c r="B11797" t="s">
        <v>24255</v>
      </c>
      <c r="C11797" t="s">
        <v>76</v>
      </c>
      <c r="D11797" t="s">
        <v>373</v>
      </c>
      <c r="E11797">
        <v>615130</v>
      </c>
      <c r="F11797" t="s">
        <v>24196</v>
      </c>
      <c r="G11797" s="7">
        <v>-0.01</v>
      </c>
    </row>
    <row r="11798" spans="1:7" x14ac:dyDescent="0.3">
      <c r="A11798" s="310" t="s">
        <v>23911</v>
      </c>
      <c r="B11798" t="s">
        <v>24255</v>
      </c>
      <c r="C11798" t="s">
        <v>76</v>
      </c>
      <c r="D11798" t="s">
        <v>373</v>
      </c>
      <c r="E11798">
        <v>615130</v>
      </c>
      <c r="F11798" t="s">
        <v>24196</v>
      </c>
      <c r="G11798" s="7">
        <v>-0.01</v>
      </c>
    </row>
    <row r="11799" spans="1:7" x14ac:dyDescent="0.3">
      <c r="A11799" s="310" t="s">
        <v>23911</v>
      </c>
      <c r="B11799" t="s">
        <v>24255</v>
      </c>
      <c r="C11799" t="s">
        <v>76</v>
      </c>
      <c r="D11799" t="s">
        <v>371</v>
      </c>
      <c r="E11799">
        <v>615100</v>
      </c>
      <c r="F11799" t="s">
        <v>24196</v>
      </c>
      <c r="G11799" s="7">
        <v>-72.569999999999993</v>
      </c>
    </row>
    <row r="11800" spans="1:7" x14ac:dyDescent="0.3">
      <c r="A11800" s="310" t="s">
        <v>23911</v>
      </c>
      <c r="B11800" t="s">
        <v>24255</v>
      </c>
      <c r="C11800" t="s">
        <v>76</v>
      </c>
      <c r="D11800" t="s">
        <v>371</v>
      </c>
      <c r="E11800">
        <v>615100</v>
      </c>
      <c r="F11800" t="s">
        <v>24196</v>
      </c>
      <c r="G11800" s="7">
        <v>-68.959999999999994</v>
      </c>
    </row>
    <row r="11801" spans="1:7" x14ac:dyDescent="0.3">
      <c r="A11801" s="310" t="s">
        <v>23911</v>
      </c>
      <c r="B11801" t="s">
        <v>24255</v>
      </c>
      <c r="C11801" t="s">
        <v>76</v>
      </c>
      <c r="D11801" t="s">
        <v>371</v>
      </c>
      <c r="E11801">
        <v>617100</v>
      </c>
      <c r="F11801" t="s">
        <v>24196</v>
      </c>
      <c r="G11801" s="7">
        <v>1485.98</v>
      </c>
    </row>
    <row r="11802" spans="1:7" x14ac:dyDescent="0.3">
      <c r="A11802" s="310" t="s">
        <v>23911</v>
      </c>
      <c r="B11802" t="s">
        <v>24255</v>
      </c>
      <c r="C11802" t="s">
        <v>76</v>
      </c>
      <c r="D11802" t="s">
        <v>375</v>
      </c>
      <c r="E11802">
        <v>615140</v>
      </c>
      <c r="F11802" t="s">
        <v>24196</v>
      </c>
      <c r="G11802" s="7">
        <v>64.91</v>
      </c>
    </row>
    <row r="11803" spans="1:7" x14ac:dyDescent="0.3">
      <c r="A11803" s="310" t="s">
        <v>23911</v>
      </c>
      <c r="B11803" t="s">
        <v>24255</v>
      </c>
      <c r="C11803" t="s">
        <v>76</v>
      </c>
      <c r="D11803" t="s">
        <v>377</v>
      </c>
      <c r="E11803">
        <v>611110</v>
      </c>
      <c r="F11803" t="s">
        <v>24196</v>
      </c>
      <c r="G11803" s="7">
        <v>-17.07</v>
      </c>
    </row>
    <row r="11804" spans="1:7" x14ac:dyDescent="0.3">
      <c r="A11804" s="310" t="s">
        <v>23911</v>
      </c>
      <c r="B11804" t="s">
        <v>24255</v>
      </c>
      <c r="C11804" t="s">
        <v>76</v>
      </c>
      <c r="D11804" t="s">
        <v>373</v>
      </c>
      <c r="E11804">
        <v>617150</v>
      </c>
      <c r="F11804" t="s">
        <v>24196</v>
      </c>
      <c r="G11804" s="7">
        <v>567.86</v>
      </c>
    </row>
    <row r="11805" spans="1:7" x14ac:dyDescent="0.3">
      <c r="A11805" s="310" t="s">
        <v>23911</v>
      </c>
      <c r="B11805" t="s">
        <v>24255</v>
      </c>
      <c r="C11805" t="s">
        <v>76</v>
      </c>
      <c r="D11805" t="s">
        <v>375</v>
      </c>
      <c r="E11805">
        <v>615140</v>
      </c>
      <c r="F11805" t="s">
        <v>24196</v>
      </c>
      <c r="G11805" s="7">
        <v>-0.01</v>
      </c>
    </row>
    <row r="11806" spans="1:7" x14ac:dyDescent="0.3">
      <c r="A11806" s="310" t="s">
        <v>23911</v>
      </c>
      <c r="B11806" t="s">
        <v>24255</v>
      </c>
      <c r="C11806" t="s">
        <v>76</v>
      </c>
      <c r="D11806" t="s">
        <v>373</v>
      </c>
      <c r="E11806">
        <v>617150</v>
      </c>
      <c r="F11806" t="s">
        <v>24196</v>
      </c>
      <c r="G11806" s="7">
        <v>195.75</v>
      </c>
    </row>
    <row r="11807" spans="1:7" x14ac:dyDescent="0.3">
      <c r="A11807" s="310" t="s">
        <v>23911</v>
      </c>
      <c r="B11807" t="s">
        <v>24255</v>
      </c>
      <c r="C11807" t="s">
        <v>76</v>
      </c>
      <c r="D11807" t="s">
        <v>371</v>
      </c>
      <c r="E11807">
        <v>615100</v>
      </c>
      <c r="F11807" t="s">
        <v>24196</v>
      </c>
      <c r="G11807" s="7">
        <v>34.479999999999997</v>
      </c>
    </row>
    <row r="11808" spans="1:7" x14ac:dyDescent="0.3">
      <c r="A11808" s="310" t="s">
        <v>23911</v>
      </c>
      <c r="B11808" t="s">
        <v>24255</v>
      </c>
      <c r="C11808" t="s">
        <v>76</v>
      </c>
      <c r="D11808" t="s">
        <v>371</v>
      </c>
      <c r="E11808">
        <v>615100</v>
      </c>
      <c r="F11808" t="s">
        <v>24196</v>
      </c>
      <c r="G11808" s="7">
        <v>-137.66999999999999</v>
      </c>
    </row>
    <row r="11809" spans="1:7" x14ac:dyDescent="0.3">
      <c r="A11809" s="310" t="s">
        <v>23911</v>
      </c>
      <c r="B11809" t="s">
        <v>24255</v>
      </c>
      <c r="C11809" t="s">
        <v>76</v>
      </c>
      <c r="D11809" t="s">
        <v>377</v>
      </c>
      <c r="E11809">
        <v>611110</v>
      </c>
      <c r="F11809" t="s">
        <v>24196</v>
      </c>
      <c r="G11809" s="7">
        <v>17.64</v>
      </c>
    </row>
    <row r="11810" spans="1:7" x14ac:dyDescent="0.3">
      <c r="A11810" s="310" t="s">
        <v>23911</v>
      </c>
      <c r="B11810" t="s">
        <v>24255</v>
      </c>
      <c r="C11810" t="s">
        <v>76</v>
      </c>
      <c r="D11810" t="s">
        <v>371</v>
      </c>
      <c r="E11810">
        <v>615100</v>
      </c>
      <c r="F11810" t="s">
        <v>24196</v>
      </c>
      <c r="G11810" s="7">
        <v>-68.959999999999994</v>
      </c>
    </row>
    <row r="11811" spans="1:7" x14ac:dyDescent="0.3">
      <c r="A11811" s="310" t="s">
        <v>23911</v>
      </c>
      <c r="B11811" t="s">
        <v>24255</v>
      </c>
      <c r="C11811" t="s">
        <v>76</v>
      </c>
      <c r="D11811" t="s">
        <v>373</v>
      </c>
      <c r="E11811">
        <v>615130</v>
      </c>
      <c r="F11811" t="s">
        <v>24196</v>
      </c>
      <c r="G11811" s="7">
        <v>0.01</v>
      </c>
    </row>
    <row r="11812" spans="1:7" x14ac:dyDescent="0.3">
      <c r="A11812" s="310" t="s">
        <v>23911</v>
      </c>
      <c r="B11812" t="s">
        <v>24255</v>
      </c>
      <c r="C11812" t="s">
        <v>76</v>
      </c>
      <c r="D11812" t="s">
        <v>371</v>
      </c>
      <c r="E11812">
        <v>617100</v>
      </c>
      <c r="F11812" t="s">
        <v>24196</v>
      </c>
      <c r="G11812" s="7">
        <v>2091.91</v>
      </c>
    </row>
    <row r="11813" spans="1:7" x14ac:dyDescent="0.3">
      <c r="A11813" s="310" t="s">
        <v>23911</v>
      </c>
      <c r="B11813" t="s">
        <v>24255</v>
      </c>
      <c r="C11813" t="s">
        <v>76</v>
      </c>
      <c r="D11813" t="s">
        <v>373</v>
      </c>
      <c r="E11813">
        <v>615130</v>
      </c>
      <c r="F11813" t="s">
        <v>24196</v>
      </c>
      <c r="G11813" s="7">
        <v>-30.95</v>
      </c>
    </row>
    <row r="11814" spans="1:7" x14ac:dyDescent="0.3">
      <c r="A11814" s="310" t="s">
        <v>23911</v>
      </c>
      <c r="B11814" t="s">
        <v>24255</v>
      </c>
      <c r="C11814" t="s">
        <v>76</v>
      </c>
      <c r="D11814" t="s">
        <v>377</v>
      </c>
      <c r="E11814">
        <v>611110</v>
      </c>
      <c r="F11814" t="s">
        <v>24196</v>
      </c>
      <c r="G11814" s="7">
        <v>-17.07</v>
      </c>
    </row>
    <row r="11815" spans="1:7" x14ac:dyDescent="0.3">
      <c r="A11815" s="310" t="s">
        <v>23911</v>
      </c>
      <c r="B11815" t="s">
        <v>24255</v>
      </c>
      <c r="C11815" t="s">
        <v>76</v>
      </c>
      <c r="D11815" t="s">
        <v>373</v>
      </c>
      <c r="E11815">
        <v>615130</v>
      </c>
      <c r="F11815" t="s">
        <v>24196</v>
      </c>
      <c r="G11815" s="7">
        <v>30.95</v>
      </c>
    </row>
    <row r="11816" spans="1:7" x14ac:dyDescent="0.3">
      <c r="A11816" s="310" t="s">
        <v>23911</v>
      </c>
      <c r="B11816" t="s">
        <v>24255</v>
      </c>
      <c r="C11816" t="s">
        <v>76</v>
      </c>
      <c r="D11816" t="s">
        <v>371</v>
      </c>
      <c r="E11816">
        <v>616100</v>
      </c>
      <c r="F11816" t="s">
        <v>24196</v>
      </c>
      <c r="G11816" s="7">
        <v>651.55999999999995</v>
      </c>
    </row>
    <row r="11817" spans="1:7" x14ac:dyDescent="0.3">
      <c r="A11817" s="310" t="s">
        <v>23911</v>
      </c>
      <c r="B11817" t="s">
        <v>24255</v>
      </c>
      <c r="C11817" t="s">
        <v>76</v>
      </c>
      <c r="D11817" t="s">
        <v>377</v>
      </c>
      <c r="E11817">
        <v>611110</v>
      </c>
      <c r="F11817" t="s">
        <v>24196</v>
      </c>
      <c r="G11817" s="7">
        <v>-17.07</v>
      </c>
    </row>
    <row r="11818" spans="1:7" x14ac:dyDescent="0.3">
      <c r="A11818" s="310" t="s">
        <v>23911</v>
      </c>
      <c r="B11818" t="s">
        <v>24255</v>
      </c>
      <c r="C11818" t="s">
        <v>76</v>
      </c>
      <c r="D11818" t="s">
        <v>371</v>
      </c>
      <c r="E11818">
        <v>615100</v>
      </c>
      <c r="F11818" t="s">
        <v>24196</v>
      </c>
      <c r="G11818" s="7">
        <v>-68.959999999999994</v>
      </c>
    </row>
    <row r="11819" spans="1:7" x14ac:dyDescent="0.3">
      <c r="A11819" s="310" t="s">
        <v>23911</v>
      </c>
      <c r="B11819" t="s">
        <v>24255</v>
      </c>
      <c r="C11819" t="s">
        <v>76</v>
      </c>
      <c r="D11819" t="s">
        <v>373</v>
      </c>
      <c r="E11819">
        <v>615130</v>
      </c>
      <c r="F11819" t="s">
        <v>24196</v>
      </c>
      <c r="G11819" s="7">
        <v>0.01</v>
      </c>
    </row>
    <row r="11820" spans="1:7" x14ac:dyDescent="0.3">
      <c r="A11820" s="310" t="s">
        <v>23911</v>
      </c>
      <c r="B11820" t="s">
        <v>24255</v>
      </c>
      <c r="C11820" t="s">
        <v>76</v>
      </c>
      <c r="D11820" t="s">
        <v>371</v>
      </c>
      <c r="E11820">
        <v>615100</v>
      </c>
      <c r="F11820" t="s">
        <v>24196</v>
      </c>
      <c r="G11820" s="7">
        <v>-72.569999999999993</v>
      </c>
    </row>
    <row r="11821" spans="1:7" x14ac:dyDescent="0.3">
      <c r="A11821" s="310" t="s">
        <v>23911</v>
      </c>
      <c r="B11821" t="s">
        <v>24255</v>
      </c>
      <c r="C11821" t="s">
        <v>76</v>
      </c>
      <c r="D11821" t="s">
        <v>371</v>
      </c>
      <c r="E11821">
        <v>615100</v>
      </c>
      <c r="F11821" t="s">
        <v>24196</v>
      </c>
      <c r="G11821" s="7">
        <v>-0.01</v>
      </c>
    </row>
    <row r="11822" spans="1:7" x14ac:dyDescent="0.3">
      <c r="A11822" s="310" t="s">
        <v>23911</v>
      </c>
      <c r="B11822" t="s">
        <v>24255</v>
      </c>
      <c r="C11822" t="s">
        <v>76</v>
      </c>
      <c r="D11822" t="s">
        <v>377</v>
      </c>
      <c r="E11822">
        <v>611110</v>
      </c>
      <c r="F11822" t="s">
        <v>24196</v>
      </c>
      <c r="G11822" s="7">
        <v>-17.07</v>
      </c>
    </row>
    <row r="11823" spans="1:7" x14ac:dyDescent="0.3">
      <c r="A11823" s="310" t="s">
        <v>23911</v>
      </c>
      <c r="B11823" t="s">
        <v>24255</v>
      </c>
      <c r="C11823" t="s">
        <v>76</v>
      </c>
      <c r="D11823" t="s">
        <v>373</v>
      </c>
      <c r="E11823">
        <v>617150</v>
      </c>
      <c r="F11823" t="s">
        <v>24196</v>
      </c>
      <c r="G11823" s="7">
        <v>377.32</v>
      </c>
    </row>
    <row r="11824" spans="1:7" x14ac:dyDescent="0.3">
      <c r="A11824" s="310" t="s">
        <v>23911</v>
      </c>
      <c r="B11824" t="s">
        <v>24255</v>
      </c>
      <c r="C11824" t="s">
        <v>76</v>
      </c>
      <c r="D11824" t="s">
        <v>371</v>
      </c>
      <c r="E11824">
        <v>615100</v>
      </c>
      <c r="F11824" t="s">
        <v>24196</v>
      </c>
      <c r="G11824" s="7">
        <v>36.29</v>
      </c>
    </row>
    <row r="11825" spans="1:7" x14ac:dyDescent="0.3">
      <c r="A11825" s="310" t="s">
        <v>23911</v>
      </c>
      <c r="B11825" t="s">
        <v>24255</v>
      </c>
      <c r="C11825" t="s">
        <v>76</v>
      </c>
      <c r="D11825" t="s">
        <v>375</v>
      </c>
      <c r="E11825">
        <v>615140</v>
      </c>
      <c r="F11825" t="s">
        <v>24196</v>
      </c>
      <c r="G11825" s="7">
        <v>-71.86</v>
      </c>
    </row>
    <row r="11826" spans="1:7" x14ac:dyDescent="0.3">
      <c r="A11826" s="310" t="s">
        <v>23911</v>
      </c>
      <c r="B11826" t="s">
        <v>24255</v>
      </c>
      <c r="C11826" t="s">
        <v>76</v>
      </c>
      <c r="D11826" t="s">
        <v>371</v>
      </c>
      <c r="E11826">
        <v>615100</v>
      </c>
      <c r="F11826" t="s">
        <v>24196</v>
      </c>
      <c r="G11826" s="7">
        <v>-68.959999999999994</v>
      </c>
    </row>
    <row r="11827" spans="1:7" x14ac:dyDescent="0.3">
      <c r="A11827" s="310" t="s">
        <v>23911</v>
      </c>
      <c r="B11827" t="s">
        <v>24255</v>
      </c>
      <c r="C11827" t="s">
        <v>76</v>
      </c>
      <c r="D11827" t="s">
        <v>377</v>
      </c>
      <c r="E11827">
        <v>611110</v>
      </c>
      <c r="F11827" t="s">
        <v>24196</v>
      </c>
      <c r="G11827" s="7">
        <v>0.01</v>
      </c>
    </row>
    <row r="11828" spans="1:7" x14ac:dyDescent="0.3">
      <c r="A11828" s="310" t="s">
        <v>23911</v>
      </c>
      <c r="B11828" t="s">
        <v>24255</v>
      </c>
      <c r="C11828" t="s">
        <v>76</v>
      </c>
      <c r="D11828" t="s">
        <v>375</v>
      </c>
      <c r="E11828">
        <v>615140</v>
      </c>
      <c r="F11828" t="s">
        <v>24196</v>
      </c>
      <c r="G11828" s="7">
        <v>-71.86</v>
      </c>
    </row>
    <row r="11829" spans="1:7" x14ac:dyDescent="0.3">
      <c r="A11829" s="310" t="s">
        <v>23911</v>
      </c>
      <c r="B11829" t="s">
        <v>24255</v>
      </c>
      <c r="C11829" t="s">
        <v>76</v>
      </c>
      <c r="D11829" t="s">
        <v>371</v>
      </c>
      <c r="E11829">
        <v>615100</v>
      </c>
      <c r="F11829" t="s">
        <v>24196</v>
      </c>
      <c r="G11829" s="7">
        <v>-0.01</v>
      </c>
    </row>
    <row r="11830" spans="1:7" x14ac:dyDescent="0.3">
      <c r="A11830" s="310" t="s">
        <v>23911</v>
      </c>
      <c r="B11830" t="s">
        <v>24255</v>
      </c>
      <c r="C11830" t="s">
        <v>76</v>
      </c>
      <c r="D11830" t="s">
        <v>373</v>
      </c>
      <c r="E11830">
        <v>615130</v>
      </c>
      <c r="F11830" t="s">
        <v>24196</v>
      </c>
      <c r="G11830" s="7">
        <v>-30.95</v>
      </c>
    </row>
    <row r="11831" spans="1:7" x14ac:dyDescent="0.3">
      <c r="A11831" s="310" t="s">
        <v>23911</v>
      </c>
      <c r="B11831" t="s">
        <v>24255</v>
      </c>
      <c r="C11831" t="s">
        <v>76</v>
      </c>
      <c r="D11831" t="s">
        <v>375</v>
      </c>
      <c r="E11831">
        <v>615140</v>
      </c>
      <c r="F11831" t="s">
        <v>24196</v>
      </c>
      <c r="G11831" s="7">
        <v>-71.86</v>
      </c>
    </row>
    <row r="11832" spans="1:7" x14ac:dyDescent="0.3">
      <c r="A11832" s="310" t="s">
        <v>23911</v>
      </c>
      <c r="B11832" t="s">
        <v>24255</v>
      </c>
      <c r="C11832" t="s">
        <v>76</v>
      </c>
      <c r="D11832" t="s">
        <v>377</v>
      </c>
      <c r="E11832">
        <v>611110</v>
      </c>
      <c r="F11832" t="s">
        <v>24196</v>
      </c>
      <c r="G11832" s="7">
        <v>8.5399999999999991</v>
      </c>
    </row>
    <row r="11833" spans="1:7" x14ac:dyDescent="0.3">
      <c r="A11833" s="310" t="s">
        <v>23911</v>
      </c>
      <c r="B11833" t="s">
        <v>24255</v>
      </c>
      <c r="C11833" t="s">
        <v>76</v>
      </c>
      <c r="D11833" t="s">
        <v>375</v>
      </c>
      <c r="E11833">
        <v>615140</v>
      </c>
      <c r="F11833" t="s">
        <v>24196</v>
      </c>
      <c r="G11833" s="7">
        <v>-67.069999999999993</v>
      </c>
    </row>
    <row r="11834" spans="1:7" x14ac:dyDescent="0.3">
      <c r="A11834" s="310" t="s">
        <v>23911</v>
      </c>
      <c r="B11834" t="s">
        <v>24255</v>
      </c>
      <c r="C11834" t="s">
        <v>76</v>
      </c>
      <c r="D11834" t="s">
        <v>377</v>
      </c>
      <c r="E11834">
        <v>611110</v>
      </c>
      <c r="F11834" t="s">
        <v>24196</v>
      </c>
      <c r="G11834" s="7">
        <v>-17.07</v>
      </c>
    </row>
    <row r="11835" spans="1:7" x14ac:dyDescent="0.3">
      <c r="A11835" s="310" t="s">
        <v>23911</v>
      </c>
      <c r="B11835" t="s">
        <v>24255</v>
      </c>
      <c r="C11835" t="s">
        <v>76</v>
      </c>
      <c r="D11835" t="s">
        <v>371</v>
      </c>
      <c r="E11835">
        <v>615100</v>
      </c>
      <c r="F11835" t="s">
        <v>24196</v>
      </c>
      <c r="G11835" s="7">
        <v>6.21</v>
      </c>
    </row>
    <row r="11836" spans="1:7" x14ac:dyDescent="0.3">
      <c r="A11836" s="310" t="s">
        <v>23911</v>
      </c>
      <c r="B11836" t="s">
        <v>24255</v>
      </c>
      <c r="C11836" t="s">
        <v>76</v>
      </c>
      <c r="D11836" t="s">
        <v>377</v>
      </c>
      <c r="E11836">
        <v>611110</v>
      </c>
      <c r="F11836" t="s">
        <v>24196</v>
      </c>
      <c r="G11836" s="7">
        <v>-17.07</v>
      </c>
    </row>
    <row r="11837" spans="1:7" x14ac:dyDescent="0.3">
      <c r="A11837" s="310" t="s">
        <v>23911</v>
      </c>
      <c r="B11837" t="s">
        <v>24255</v>
      </c>
      <c r="C11837" t="s">
        <v>76</v>
      </c>
      <c r="D11837" t="s">
        <v>373</v>
      </c>
      <c r="E11837">
        <v>615130</v>
      </c>
      <c r="F11837" t="s">
        <v>24196</v>
      </c>
      <c r="G11837" s="7">
        <v>40.549999999999997</v>
      </c>
    </row>
    <row r="11838" spans="1:7" x14ac:dyDescent="0.3">
      <c r="A11838" s="310" t="s">
        <v>23911</v>
      </c>
      <c r="B11838" t="s">
        <v>24255</v>
      </c>
      <c r="C11838" t="s">
        <v>76</v>
      </c>
      <c r="D11838" t="s">
        <v>371</v>
      </c>
      <c r="E11838">
        <v>615100</v>
      </c>
      <c r="F11838" t="s">
        <v>24196</v>
      </c>
      <c r="G11838" s="7">
        <v>36.29</v>
      </c>
    </row>
    <row r="11839" spans="1:7" x14ac:dyDescent="0.3">
      <c r="A11839" s="310" t="s">
        <v>23911</v>
      </c>
      <c r="B11839" t="s">
        <v>24255</v>
      </c>
      <c r="C11839" t="s">
        <v>76</v>
      </c>
      <c r="D11839" t="s">
        <v>375</v>
      </c>
      <c r="E11839">
        <v>615140</v>
      </c>
      <c r="F11839" t="s">
        <v>24196</v>
      </c>
      <c r="G11839" s="7">
        <v>-0.01</v>
      </c>
    </row>
    <row r="11840" spans="1:7" x14ac:dyDescent="0.3">
      <c r="A11840" s="310" t="s">
        <v>23911</v>
      </c>
      <c r="B11840" t="s">
        <v>24255</v>
      </c>
      <c r="C11840" t="s">
        <v>76</v>
      </c>
      <c r="D11840" t="s">
        <v>375</v>
      </c>
      <c r="E11840">
        <v>615140</v>
      </c>
      <c r="F11840" t="s">
        <v>24196</v>
      </c>
      <c r="G11840" s="7">
        <v>71.86</v>
      </c>
    </row>
    <row r="11841" spans="1:7" x14ac:dyDescent="0.3">
      <c r="A11841" s="310" t="s">
        <v>23911</v>
      </c>
      <c r="B11841" t="s">
        <v>24255</v>
      </c>
      <c r="C11841" t="s">
        <v>76</v>
      </c>
      <c r="D11841" t="s">
        <v>373</v>
      </c>
      <c r="E11841">
        <v>615130</v>
      </c>
      <c r="F11841" t="s">
        <v>24196</v>
      </c>
      <c r="G11841" s="7">
        <v>-0.01</v>
      </c>
    </row>
    <row r="11842" spans="1:7" x14ac:dyDescent="0.3">
      <c r="A11842" s="310" t="s">
        <v>23911</v>
      </c>
      <c r="B11842" t="s">
        <v>24255</v>
      </c>
      <c r="C11842" t="s">
        <v>76</v>
      </c>
      <c r="D11842" t="s">
        <v>377</v>
      </c>
      <c r="E11842">
        <v>611110</v>
      </c>
      <c r="F11842" t="s">
        <v>24196</v>
      </c>
      <c r="G11842" s="7">
        <v>-0.01</v>
      </c>
    </row>
    <row r="11843" spans="1:7" x14ac:dyDescent="0.3">
      <c r="A11843" s="310" t="s">
        <v>23911</v>
      </c>
      <c r="B11843" t="s">
        <v>24255</v>
      </c>
      <c r="C11843" t="s">
        <v>76</v>
      </c>
      <c r="D11843" t="s">
        <v>375</v>
      </c>
      <c r="E11843">
        <v>615140</v>
      </c>
      <c r="F11843" t="s">
        <v>24196</v>
      </c>
      <c r="G11843" s="7">
        <v>-64.91</v>
      </c>
    </row>
    <row r="11844" spans="1:7" x14ac:dyDescent="0.3">
      <c r="A11844" s="310" t="s">
        <v>23911</v>
      </c>
      <c r="B11844" t="s">
        <v>24255</v>
      </c>
      <c r="C11844" t="s">
        <v>76</v>
      </c>
      <c r="D11844" t="s">
        <v>375</v>
      </c>
      <c r="E11844">
        <v>615140</v>
      </c>
      <c r="F11844" t="s">
        <v>24196</v>
      </c>
      <c r="G11844" s="7">
        <v>-71.86</v>
      </c>
    </row>
    <row r="11845" spans="1:7" x14ac:dyDescent="0.3">
      <c r="A11845" s="310" t="s">
        <v>23911</v>
      </c>
      <c r="B11845" t="s">
        <v>24255</v>
      </c>
      <c r="C11845" t="s">
        <v>76</v>
      </c>
      <c r="D11845" t="s">
        <v>371</v>
      </c>
      <c r="E11845">
        <v>615100</v>
      </c>
      <c r="F11845" t="s">
        <v>24196</v>
      </c>
      <c r="G11845" s="7">
        <v>1036.6300000000001</v>
      </c>
    </row>
    <row r="11846" spans="1:7" x14ac:dyDescent="0.3">
      <c r="A11846" s="310" t="s">
        <v>23911</v>
      </c>
      <c r="B11846" t="s">
        <v>24255</v>
      </c>
      <c r="C11846" t="s">
        <v>76</v>
      </c>
      <c r="D11846" t="s">
        <v>371</v>
      </c>
      <c r="E11846">
        <v>617100</v>
      </c>
      <c r="F11846" t="s">
        <v>24196</v>
      </c>
      <c r="G11846" s="7">
        <v>481.85</v>
      </c>
    </row>
    <row r="11847" spans="1:7" x14ac:dyDescent="0.3">
      <c r="A11847" s="310" t="s">
        <v>23911</v>
      </c>
      <c r="B11847" t="s">
        <v>24255</v>
      </c>
      <c r="C11847" t="s">
        <v>76</v>
      </c>
      <c r="D11847" t="s">
        <v>371</v>
      </c>
      <c r="E11847">
        <v>615100</v>
      </c>
      <c r="F11847" t="s">
        <v>24196</v>
      </c>
      <c r="G11847" s="7">
        <v>6.21</v>
      </c>
    </row>
    <row r="11848" spans="1:7" x14ac:dyDescent="0.3">
      <c r="A11848" s="310" t="s">
        <v>23911</v>
      </c>
      <c r="B11848" t="s">
        <v>24255</v>
      </c>
      <c r="C11848" t="s">
        <v>76</v>
      </c>
      <c r="D11848" t="s">
        <v>375</v>
      </c>
      <c r="E11848">
        <v>615140</v>
      </c>
      <c r="F11848" t="s">
        <v>24196</v>
      </c>
      <c r="G11848" s="7">
        <v>-67.069999999999993</v>
      </c>
    </row>
    <row r="11849" spans="1:7" x14ac:dyDescent="0.3">
      <c r="A11849" s="310" t="s">
        <v>23911</v>
      </c>
      <c r="B11849" t="s">
        <v>24255</v>
      </c>
      <c r="C11849" t="s">
        <v>76</v>
      </c>
      <c r="D11849" t="s">
        <v>375</v>
      </c>
      <c r="E11849">
        <v>615140</v>
      </c>
      <c r="F11849" t="s">
        <v>24196</v>
      </c>
      <c r="G11849" s="7">
        <v>-67.069999999999993</v>
      </c>
    </row>
    <row r="11850" spans="1:7" x14ac:dyDescent="0.3">
      <c r="A11850" s="310" t="s">
        <v>23911</v>
      </c>
      <c r="B11850" t="s">
        <v>24255</v>
      </c>
      <c r="C11850" t="s">
        <v>76</v>
      </c>
      <c r="D11850" t="s">
        <v>371</v>
      </c>
      <c r="E11850">
        <v>615100</v>
      </c>
      <c r="F11850" t="s">
        <v>24196</v>
      </c>
      <c r="G11850" s="7">
        <v>0.01</v>
      </c>
    </row>
    <row r="11851" spans="1:7" x14ac:dyDescent="0.3">
      <c r="A11851" s="310" t="s">
        <v>23911</v>
      </c>
      <c r="B11851" t="s">
        <v>24255</v>
      </c>
      <c r="C11851" t="s">
        <v>76</v>
      </c>
      <c r="D11851" t="s">
        <v>375</v>
      </c>
      <c r="E11851">
        <v>615140</v>
      </c>
      <c r="F11851" t="s">
        <v>24196</v>
      </c>
      <c r="G11851" s="7">
        <v>67.069999999999993</v>
      </c>
    </row>
    <row r="11852" spans="1:7" x14ac:dyDescent="0.3">
      <c r="A11852" s="310" t="s">
        <v>23911</v>
      </c>
      <c r="B11852" t="s">
        <v>24255</v>
      </c>
      <c r="C11852" t="s">
        <v>76</v>
      </c>
      <c r="D11852" t="s">
        <v>373</v>
      </c>
      <c r="E11852">
        <v>615130</v>
      </c>
      <c r="F11852" t="s">
        <v>24196</v>
      </c>
      <c r="G11852" s="7">
        <v>40.549999999999997</v>
      </c>
    </row>
    <row r="11853" spans="1:7" x14ac:dyDescent="0.3">
      <c r="A11853" s="310" t="s">
        <v>23911</v>
      </c>
      <c r="B11853" t="s">
        <v>24255</v>
      </c>
      <c r="C11853" t="s">
        <v>76</v>
      </c>
      <c r="D11853" t="s">
        <v>371</v>
      </c>
      <c r="E11853">
        <v>615100</v>
      </c>
      <c r="F11853" t="s">
        <v>24196</v>
      </c>
      <c r="G11853" s="7">
        <v>-0.01</v>
      </c>
    </row>
    <row r="11854" spans="1:7" x14ac:dyDescent="0.3">
      <c r="A11854" s="310" t="s">
        <v>23911</v>
      </c>
      <c r="B11854" t="s">
        <v>24255</v>
      </c>
      <c r="C11854" t="s">
        <v>76</v>
      </c>
      <c r="D11854" t="s">
        <v>377</v>
      </c>
      <c r="E11854">
        <v>611110</v>
      </c>
      <c r="F11854" t="s">
        <v>24196</v>
      </c>
      <c r="G11854" s="7">
        <v>-0.01</v>
      </c>
    </row>
    <row r="11855" spans="1:7" x14ac:dyDescent="0.3">
      <c r="A11855" s="310" t="s">
        <v>23911</v>
      </c>
      <c r="B11855" t="s">
        <v>24255</v>
      </c>
      <c r="C11855" t="s">
        <v>76</v>
      </c>
      <c r="D11855" t="s">
        <v>371</v>
      </c>
      <c r="E11855">
        <v>615100</v>
      </c>
      <c r="F11855" t="s">
        <v>24196</v>
      </c>
      <c r="G11855" s="7">
        <v>34.479999999999997</v>
      </c>
    </row>
    <row r="11856" spans="1:7" x14ac:dyDescent="0.3">
      <c r="A11856" s="310" t="s">
        <v>23911</v>
      </c>
      <c r="B11856" t="s">
        <v>24255</v>
      </c>
      <c r="C11856" t="s">
        <v>76</v>
      </c>
      <c r="D11856" t="s">
        <v>373</v>
      </c>
      <c r="E11856">
        <v>615130</v>
      </c>
      <c r="F11856" t="s">
        <v>24196</v>
      </c>
      <c r="G11856" s="7">
        <v>0.01</v>
      </c>
    </row>
    <row r="11857" spans="1:7" x14ac:dyDescent="0.3">
      <c r="A11857" s="310" t="s">
        <v>23911</v>
      </c>
      <c r="B11857" t="s">
        <v>24255</v>
      </c>
      <c r="C11857" t="s">
        <v>76</v>
      </c>
      <c r="D11857" t="s">
        <v>373</v>
      </c>
      <c r="E11857">
        <v>615130</v>
      </c>
      <c r="F11857" t="s">
        <v>24196</v>
      </c>
      <c r="G11857" s="7">
        <v>1204.17</v>
      </c>
    </row>
    <row r="11858" spans="1:7" x14ac:dyDescent="0.3">
      <c r="A11858" s="310" t="s">
        <v>23911</v>
      </c>
      <c r="B11858" t="s">
        <v>24255</v>
      </c>
      <c r="C11858" t="s">
        <v>76</v>
      </c>
      <c r="D11858" t="s">
        <v>371</v>
      </c>
      <c r="E11858">
        <v>615100</v>
      </c>
      <c r="F11858" t="s">
        <v>24196</v>
      </c>
      <c r="G11858" s="7">
        <v>2137.6999999999998</v>
      </c>
    </row>
    <row r="11859" spans="1:7" x14ac:dyDescent="0.3">
      <c r="A11859" s="310" t="s">
        <v>23911</v>
      </c>
      <c r="B11859" t="s">
        <v>24255</v>
      </c>
      <c r="C11859" t="s">
        <v>76</v>
      </c>
      <c r="D11859" t="s">
        <v>375</v>
      </c>
      <c r="E11859">
        <v>615140</v>
      </c>
      <c r="F11859" t="s">
        <v>24196</v>
      </c>
      <c r="G11859" s="7">
        <v>71.86</v>
      </c>
    </row>
    <row r="11860" spans="1:7" x14ac:dyDescent="0.3">
      <c r="A11860" s="310" t="s">
        <v>23911</v>
      </c>
      <c r="B11860" t="s">
        <v>24255</v>
      </c>
      <c r="C11860" t="s">
        <v>76</v>
      </c>
      <c r="D11860" t="s">
        <v>375</v>
      </c>
      <c r="E11860">
        <v>615140</v>
      </c>
      <c r="F11860" t="s">
        <v>24196</v>
      </c>
      <c r="G11860" s="7">
        <v>64.91</v>
      </c>
    </row>
    <row r="11861" spans="1:7" x14ac:dyDescent="0.3">
      <c r="A11861" s="310" t="s">
        <v>23911</v>
      </c>
      <c r="B11861" t="s">
        <v>24255</v>
      </c>
      <c r="C11861" t="s">
        <v>76</v>
      </c>
      <c r="D11861" t="s">
        <v>371</v>
      </c>
      <c r="E11861">
        <v>615100</v>
      </c>
      <c r="F11861" t="s">
        <v>24196</v>
      </c>
      <c r="G11861" s="7">
        <v>68.959999999999994</v>
      </c>
    </row>
    <row r="11862" spans="1:7" x14ac:dyDescent="0.3">
      <c r="A11862" s="310" t="s">
        <v>23911</v>
      </c>
      <c r="B11862" t="s">
        <v>24255</v>
      </c>
      <c r="C11862" t="s">
        <v>76</v>
      </c>
      <c r="D11862" t="s">
        <v>375</v>
      </c>
      <c r="E11862">
        <v>615140</v>
      </c>
      <c r="F11862" t="s">
        <v>24196</v>
      </c>
      <c r="G11862" s="7">
        <v>-64.91</v>
      </c>
    </row>
    <row r="11863" spans="1:7" x14ac:dyDescent="0.3">
      <c r="A11863" s="310" t="s">
        <v>23911</v>
      </c>
      <c r="B11863" t="s">
        <v>24255</v>
      </c>
      <c r="C11863" t="s">
        <v>76</v>
      </c>
      <c r="D11863" t="s">
        <v>371</v>
      </c>
      <c r="E11863">
        <v>615100</v>
      </c>
      <c r="F11863" t="s">
        <v>24196</v>
      </c>
      <c r="G11863" s="7">
        <v>-0.01</v>
      </c>
    </row>
    <row r="11864" spans="1:7" x14ac:dyDescent="0.3">
      <c r="A11864" s="310" t="s">
        <v>23911</v>
      </c>
      <c r="B11864" t="s">
        <v>24255</v>
      </c>
      <c r="C11864" t="s">
        <v>76</v>
      </c>
      <c r="D11864" t="s">
        <v>371</v>
      </c>
      <c r="E11864">
        <v>615100</v>
      </c>
      <c r="F11864" t="s">
        <v>24196</v>
      </c>
      <c r="G11864" s="7">
        <v>-72.569999999999993</v>
      </c>
    </row>
    <row r="11865" spans="1:7" x14ac:dyDescent="0.3">
      <c r="A11865" s="310" t="s">
        <v>23911</v>
      </c>
      <c r="B11865" t="s">
        <v>24255</v>
      </c>
      <c r="C11865" t="s">
        <v>76</v>
      </c>
      <c r="D11865" t="s">
        <v>377</v>
      </c>
      <c r="E11865">
        <v>611110</v>
      </c>
      <c r="F11865" t="s">
        <v>24196</v>
      </c>
      <c r="G11865" s="7">
        <v>17.07</v>
      </c>
    </row>
    <row r="11866" spans="1:7" x14ac:dyDescent="0.3">
      <c r="A11866" s="310" t="s">
        <v>23911</v>
      </c>
      <c r="B11866" t="s">
        <v>24255</v>
      </c>
      <c r="C11866" t="s">
        <v>76</v>
      </c>
      <c r="D11866" t="s">
        <v>371</v>
      </c>
      <c r="E11866">
        <v>615100</v>
      </c>
      <c r="F11866" t="s">
        <v>24196</v>
      </c>
      <c r="G11866" s="7">
        <v>68.959999999999994</v>
      </c>
    </row>
    <row r="11867" spans="1:7" x14ac:dyDescent="0.3">
      <c r="A11867" s="310" t="s">
        <v>23911</v>
      </c>
      <c r="B11867" t="s">
        <v>24255</v>
      </c>
      <c r="C11867" t="s">
        <v>76</v>
      </c>
      <c r="D11867" t="s">
        <v>371</v>
      </c>
      <c r="E11867">
        <v>615100</v>
      </c>
      <c r="F11867" t="s">
        <v>24196</v>
      </c>
      <c r="G11867" s="7">
        <v>-68.959999999999994</v>
      </c>
    </row>
    <row r="11868" spans="1:7" x14ac:dyDescent="0.3">
      <c r="A11868" s="310" t="s">
        <v>23911</v>
      </c>
      <c r="B11868" t="s">
        <v>24255</v>
      </c>
      <c r="C11868" t="s">
        <v>76</v>
      </c>
      <c r="D11868" t="s">
        <v>371</v>
      </c>
      <c r="E11868">
        <v>615100</v>
      </c>
      <c r="F11868" t="s">
        <v>24196</v>
      </c>
      <c r="G11868" s="7">
        <v>137.66999999999999</v>
      </c>
    </row>
    <row r="11869" spans="1:7" x14ac:dyDescent="0.3">
      <c r="A11869" s="310" t="s">
        <v>23911</v>
      </c>
      <c r="B11869" t="s">
        <v>24255</v>
      </c>
      <c r="C11869" t="s">
        <v>76</v>
      </c>
      <c r="D11869" t="s">
        <v>371</v>
      </c>
      <c r="E11869">
        <v>615100</v>
      </c>
      <c r="F11869" t="s">
        <v>24196</v>
      </c>
      <c r="G11869" s="7">
        <v>0.01</v>
      </c>
    </row>
    <row r="11870" spans="1:7" x14ac:dyDescent="0.3">
      <c r="A11870" s="310" t="s">
        <v>23911</v>
      </c>
      <c r="B11870" t="s">
        <v>24255</v>
      </c>
      <c r="C11870" t="s">
        <v>76</v>
      </c>
      <c r="D11870" t="s">
        <v>371</v>
      </c>
      <c r="E11870">
        <v>615100</v>
      </c>
      <c r="F11870" t="s">
        <v>24196</v>
      </c>
      <c r="G11870" s="7">
        <v>-6.21</v>
      </c>
    </row>
    <row r="11871" spans="1:7" x14ac:dyDescent="0.3">
      <c r="A11871" s="310" t="s">
        <v>23911</v>
      </c>
      <c r="B11871" t="s">
        <v>24255</v>
      </c>
      <c r="C11871" t="s">
        <v>76</v>
      </c>
      <c r="D11871" t="s">
        <v>371</v>
      </c>
      <c r="E11871">
        <v>615100</v>
      </c>
      <c r="F11871" t="s">
        <v>24196</v>
      </c>
      <c r="G11871" s="7">
        <v>-68.959999999999994</v>
      </c>
    </row>
    <row r="11872" spans="1:7" x14ac:dyDescent="0.3">
      <c r="A11872" s="310" t="s">
        <v>23911</v>
      </c>
      <c r="B11872" t="s">
        <v>24255</v>
      </c>
      <c r="C11872" t="s">
        <v>76</v>
      </c>
      <c r="D11872" t="s">
        <v>377</v>
      </c>
      <c r="E11872">
        <v>611110</v>
      </c>
      <c r="F11872" t="s">
        <v>24196</v>
      </c>
      <c r="G11872" s="7">
        <v>-0.01</v>
      </c>
    </row>
    <row r="11873" spans="1:7" x14ac:dyDescent="0.3">
      <c r="A11873" s="310" t="s">
        <v>23911</v>
      </c>
      <c r="B11873" t="s">
        <v>24255</v>
      </c>
      <c r="C11873" t="s">
        <v>76</v>
      </c>
      <c r="D11873" t="s">
        <v>377</v>
      </c>
      <c r="E11873">
        <v>611110</v>
      </c>
      <c r="F11873" t="s">
        <v>24196</v>
      </c>
      <c r="G11873" s="7">
        <v>-17.64</v>
      </c>
    </row>
    <row r="11874" spans="1:7" x14ac:dyDescent="0.3">
      <c r="A11874" s="310" t="s">
        <v>23911</v>
      </c>
      <c r="B11874" t="s">
        <v>24255</v>
      </c>
      <c r="C11874" t="s">
        <v>76</v>
      </c>
      <c r="D11874" t="s">
        <v>373</v>
      </c>
      <c r="E11874">
        <v>615130</v>
      </c>
      <c r="F11874" t="s">
        <v>24196</v>
      </c>
      <c r="G11874" s="7">
        <v>-30.95</v>
      </c>
    </row>
    <row r="11875" spans="1:7" x14ac:dyDescent="0.3">
      <c r="A11875" s="310" t="s">
        <v>23911</v>
      </c>
      <c r="B11875" t="s">
        <v>24255</v>
      </c>
      <c r="C11875" t="s">
        <v>76</v>
      </c>
      <c r="D11875" t="s">
        <v>371</v>
      </c>
      <c r="E11875">
        <v>615100</v>
      </c>
      <c r="F11875" t="s">
        <v>24196</v>
      </c>
      <c r="G11875" s="7">
        <v>3535.83</v>
      </c>
    </row>
    <row r="11876" spans="1:7" x14ac:dyDescent="0.3">
      <c r="A11876" s="310" t="s">
        <v>23911</v>
      </c>
      <c r="B11876" t="s">
        <v>24255</v>
      </c>
      <c r="C11876" t="s">
        <v>76</v>
      </c>
      <c r="D11876" t="s">
        <v>371</v>
      </c>
      <c r="E11876">
        <v>615100</v>
      </c>
      <c r="F11876" t="s">
        <v>24196</v>
      </c>
      <c r="G11876" s="7">
        <v>-72.569999999999993</v>
      </c>
    </row>
    <row r="11877" spans="1:7" x14ac:dyDescent="0.3">
      <c r="A11877" s="310" t="s">
        <v>23911</v>
      </c>
      <c r="B11877" t="s">
        <v>24255</v>
      </c>
      <c r="C11877" t="s">
        <v>76</v>
      </c>
      <c r="D11877" t="s">
        <v>375</v>
      </c>
      <c r="E11877">
        <v>615140</v>
      </c>
      <c r="F11877" t="s">
        <v>24196</v>
      </c>
      <c r="G11877" s="7">
        <v>0.01</v>
      </c>
    </row>
    <row r="11878" spans="1:7" x14ac:dyDescent="0.3">
      <c r="A11878" s="310" t="s">
        <v>23911</v>
      </c>
      <c r="B11878" t="s">
        <v>24255</v>
      </c>
      <c r="C11878" t="s">
        <v>76</v>
      </c>
      <c r="D11878" t="s">
        <v>371</v>
      </c>
      <c r="E11878">
        <v>615100</v>
      </c>
      <c r="F11878" t="s">
        <v>24196</v>
      </c>
      <c r="G11878" s="7">
        <v>0.01</v>
      </c>
    </row>
    <row r="11879" spans="1:7" x14ac:dyDescent="0.3">
      <c r="A11879" s="310" t="s">
        <v>23911</v>
      </c>
      <c r="B11879" t="s">
        <v>24255</v>
      </c>
      <c r="C11879" t="s">
        <v>76</v>
      </c>
      <c r="D11879" t="s">
        <v>377</v>
      </c>
      <c r="E11879">
        <v>611110</v>
      </c>
      <c r="F11879" t="s">
        <v>24196</v>
      </c>
      <c r="G11879" s="7">
        <v>-0.01</v>
      </c>
    </row>
    <row r="11880" spans="1:7" x14ac:dyDescent="0.3">
      <c r="A11880" s="310" t="s">
        <v>23911</v>
      </c>
      <c r="B11880" t="s">
        <v>24255</v>
      </c>
      <c r="C11880" t="s">
        <v>76</v>
      </c>
      <c r="D11880" t="s">
        <v>371</v>
      </c>
      <c r="E11880">
        <v>616100</v>
      </c>
      <c r="F11880" t="s">
        <v>24196</v>
      </c>
      <c r="G11880" s="7">
        <v>205.9</v>
      </c>
    </row>
    <row r="11881" spans="1:7" x14ac:dyDescent="0.3">
      <c r="A11881" s="310" t="s">
        <v>23911</v>
      </c>
      <c r="B11881" t="s">
        <v>24255</v>
      </c>
      <c r="C11881" t="s">
        <v>76</v>
      </c>
      <c r="D11881" t="s">
        <v>377</v>
      </c>
      <c r="E11881">
        <v>611110</v>
      </c>
      <c r="F11881" t="s">
        <v>24196</v>
      </c>
      <c r="G11881" s="7">
        <v>17.07</v>
      </c>
    </row>
    <row r="11882" spans="1:7" x14ac:dyDescent="0.3">
      <c r="A11882" s="310" t="s">
        <v>23911</v>
      </c>
      <c r="B11882" t="s">
        <v>24255</v>
      </c>
      <c r="C11882" t="s">
        <v>76</v>
      </c>
      <c r="D11882" t="s">
        <v>371</v>
      </c>
      <c r="E11882">
        <v>615100</v>
      </c>
      <c r="F11882" t="s">
        <v>24196</v>
      </c>
      <c r="G11882" s="7">
        <v>34.479999999999997</v>
      </c>
    </row>
    <row r="11883" spans="1:7" x14ac:dyDescent="0.3">
      <c r="A11883" s="310" t="s">
        <v>23911</v>
      </c>
      <c r="B11883" t="s">
        <v>24255</v>
      </c>
      <c r="C11883" t="s">
        <v>76</v>
      </c>
      <c r="D11883" t="s">
        <v>377</v>
      </c>
      <c r="E11883">
        <v>611110</v>
      </c>
      <c r="F11883" t="s">
        <v>24196</v>
      </c>
      <c r="G11883" s="7">
        <v>17.07</v>
      </c>
    </row>
    <row r="11884" spans="1:7" x14ac:dyDescent="0.3">
      <c r="A11884" s="310" t="s">
        <v>23911</v>
      </c>
      <c r="B11884" t="s">
        <v>24255</v>
      </c>
      <c r="C11884" t="s">
        <v>76</v>
      </c>
      <c r="D11884" t="s">
        <v>371</v>
      </c>
      <c r="E11884">
        <v>615100</v>
      </c>
      <c r="F11884" t="s">
        <v>24196</v>
      </c>
      <c r="G11884" s="7">
        <v>68.959999999999994</v>
      </c>
    </row>
    <row r="11885" spans="1:7" x14ac:dyDescent="0.3">
      <c r="A11885" s="310" t="s">
        <v>23911</v>
      </c>
      <c r="B11885" t="s">
        <v>24255</v>
      </c>
      <c r="C11885" t="s">
        <v>76</v>
      </c>
      <c r="D11885" t="s">
        <v>371</v>
      </c>
      <c r="E11885">
        <v>615100</v>
      </c>
      <c r="F11885" t="s">
        <v>24196</v>
      </c>
      <c r="G11885" s="7">
        <v>-68.959999999999994</v>
      </c>
    </row>
    <row r="11886" spans="1:7" x14ac:dyDescent="0.3">
      <c r="A11886" s="310" t="s">
        <v>23911</v>
      </c>
      <c r="B11886" t="s">
        <v>24255</v>
      </c>
      <c r="C11886" t="s">
        <v>76</v>
      </c>
      <c r="D11886" t="s">
        <v>375</v>
      </c>
      <c r="E11886">
        <v>615140</v>
      </c>
      <c r="F11886" t="s">
        <v>24196</v>
      </c>
      <c r="G11886" s="7">
        <v>67.069999999999993</v>
      </c>
    </row>
    <row r="11887" spans="1:7" x14ac:dyDescent="0.3">
      <c r="A11887" s="310" t="s">
        <v>23911</v>
      </c>
      <c r="B11887" t="s">
        <v>24255</v>
      </c>
      <c r="C11887" t="s">
        <v>76</v>
      </c>
      <c r="D11887" t="s">
        <v>371</v>
      </c>
      <c r="E11887">
        <v>615100</v>
      </c>
      <c r="F11887" t="s">
        <v>24196</v>
      </c>
      <c r="G11887" s="7">
        <v>-72.569999999999993</v>
      </c>
    </row>
    <row r="11888" spans="1:7" x14ac:dyDescent="0.3">
      <c r="A11888" s="310" t="s">
        <v>23911</v>
      </c>
      <c r="B11888" t="s">
        <v>24255</v>
      </c>
      <c r="C11888" t="s">
        <v>76</v>
      </c>
      <c r="D11888" t="s">
        <v>371</v>
      </c>
      <c r="E11888">
        <v>617100</v>
      </c>
      <c r="F11888" t="s">
        <v>24196</v>
      </c>
      <c r="G11888" s="7">
        <v>185.59</v>
      </c>
    </row>
    <row r="11889" spans="1:7" x14ac:dyDescent="0.3">
      <c r="A11889" s="310" t="s">
        <v>23911</v>
      </c>
      <c r="B11889" t="s">
        <v>24255</v>
      </c>
      <c r="C11889" t="s">
        <v>76</v>
      </c>
      <c r="D11889" t="s">
        <v>373</v>
      </c>
      <c r="E11889">
        <v>615130</v>
      </c>
      <c r="F11889" t="s">
        <v>24196</v>
      </c>
      <c r="G11889" s="7">
        <v>30.95</v>
      </c>
    </row>
    <row r="11890" spans="1:7" x14ac:dyDescent="0.3">
      <c r="A11890" s="310" t="s">
        <v>23911</v>
      </c>
      <c r="B11890" t="s">
        <v>24255</v>
      </c>
      <c r="C11890" t="s">
        <v>76</v>
      </c>
      <c r="D11890" t="s">
        <v>371</v>
      </c>
      <c r="E11890">
        <v>616100</v>
      </c>
      <c r="F11890" t="s">
        <v>24196</v>
      </c>
      <c r="G11890" s="7">
        <v>101.88</v>
      </c>
    </row>
    <row r="11891" spans="1:7" x14ac:dyDescent="0.3">
      <c r="A11891" s="310" t="s">
        <v>23911</v>
      </c>
      <c r="B11891" t="s">
        <v>24255</v>
      </c>
      <c r="C11891" t="s">
        <v>76</v>
      </c>
      <c r="D11891" t="s">
        <v>375</v>
      </c>
      <c r="E11891">
        <v>615140</v>
      </c>
      <c r="F11891" t="s">
        <v>24196</v>
      </c>
      <c r="G11891" s="7">
        <v>-67.069999999999993</v>
      </c>
    </row>
    <row r="11892" spans="1:7" x14ac:dyDescent="0.3">
      <c r="A11892" s="310" t="s">
        <v>23911</v>
      </c>
      <c r="B11892" t="s">
        <v>24255</v>
      </c>
      <c r="C11892" t="s">
        <v>76</v>
      </c>
      <c r="D11892" t="s">
        <v>375</v>
      </c>
      <c r="E11892">
        <v>615140</v>
      </c>
      <c r="F11892" t="s">
        <v>24196</v>
      </c>
      <c r="G11892" s="7">
        <v>71.86</v>
      </c>
    </row>
    <row r="11893" spans="1:7" x14ac:dyDescent="0.3">
      <c r="A11893" s="310" t="s">
        <v>23911</v>
      </c>
      <c r="B11893" t="s">
        <v>24255</v>
      </c>
      <c r="C11893" t="s">
        <v>76</v>
      </c>
      <c r="D11893" t="s">
        <v>375</v>
      </c>
      <c r="E11893">
        <v>615140</v>
      </c>
      <c r="F11893" t="s">
        <v>24196</v>
      </c>
      <c r="G11893" s="7">
        <v>-67.069999999999993</v>
      </c>
    </row>
    <row r="11894" spans="1:7" x14ac:dyDescent="0.3">
      <c r="A11894" s="310" t="s">
        <v>23911</v>
      </c>
      <c r="B11894" t="s">
        <v>24255</v>
      </c>
      <c r="C11894" t="s">
        <v>76</v>
      </c>
      <c r="D11894" t="s">
        <v>377</v>
      </c>
      <c r="E11894">
        <v>611120</v>
      </c>
      <c r="F11894" t="s">
        <v>24196</v>
      </c>
      <c r="G11894" s="7">
        <v>17.72</v>
      </c>
    </row>
    <row r="11895" spans="1:7" x14ac:dyDescent="0.3">
      <c r="A11895" s="310" t="s">
        <v>23911</v>
      </c>
      <c r="B11895" t="s">
        <v>24255</v>
      </c>
      <c r="C11895" t="s">
        <v>76</v>
      </c>
      <c r="D11895" t="s">
        <v>371</v>
      </c>
      <c r="E11895">
        <v>615100</v>
      </c>
      <c r="F11895" t="s">
        <v>24196</v>
      </c>
      <c r="G11895" s="7">
        <v>36.29</v>
      </c>
    </row>
    <row r="11896" spans="1:7" x14ac:dyDescent="0.3">
      <c r="A11896" s="310" t="s">
        <v>23911</v>
      </c>
      <c r="B11896" t="s">
        <v>24255</v>
      </c>
      <c r="C11896" t="s">
        <v>76</v>
      </c>
      <c r="D11896" t="s">
        <v>371</v>
      </c>
      <c r="E11896">
        <v>616100</v>
      </c>
      <c r="F11896" t="s">
        <v>24196</v>
      </c>
      <c r="G11896" s="7">
        <v>332.83</v>
      </c>
    </row>
    <row r="11897" spans="1:7" x14ac:dyDescent="0.3">
      <c r="A11897" s="310" t="s">
        <v>23911</v>
      </c>
      <c r="B11897" t="s">
        <v>24255</v>
      </c>
      <c r="C11897" t="s">
        <v>76</v>
      </c>
      <c r="D11897" t="s">
        <v>371</v>
      </c>
      <c r="E11897">
        <v>615100</v>
      </c>
      <c r="F11897" t="s">
        <v>24196</v>
      </c>
      <c r="G11897" s="7">
        <v>-68.959999999999994</v>
      </c>
    </row>
    <row r="11898" spans="1:7" x14ac:dyDescent="0.3">
      <c r="A11898" s="310" t="s">
        <v>23911</v>
      </c>
      <c r="B11898" t="s">
        <v>24255</v>
      </c>
      <c r="C11898" t="s">
        <v>76</v>
      </c>
      <c r="D11898" t="s">
        <v>375</v>
      </c>
      <c r="E11898">
        <v>615140</v>
      </c>
      <c r="F11898" t="s">
        <v>24196</v>
      </c>
      <c r="G11898" s="7">
        <v>71.86</v>
      </c>
    </row>
    <row r="11899" spans="1:7" x14ac:dyDescent="0.3">
      <c r="A11899" s="310" t="s">
        <v>23911</v>
      </c>
      <c r="B11899" t="s">
        <v>24255</v>
      </c>
      <c r="C11899" t="s">
        <v>76</v>
      </c>
      <c r="D11899" t="s">
        <v>373</v>
      </c>
      <c r="E11899">
        <v>615130</v>
      </c>
      <c r="F11899" t="s">
        <v>24196</v>
      </c>
      <c r="G11899" s="7">
        <v>-30.95</v>
      </c>
    </row>
    <row r="11900" spans="1:7" x14ac:dyDescent="0.3">
      <c r="A11900" s="310" t="s">
        <v>23911</v>
      </c>
      <c r="B11900" t="s">
        <v>24255</v>
      </c>
      <c r="C11900" t="s">
        <v>76</v>
      </c>
      <c r="D11900" t="s">
        <v>371</v>
      </c>
      <c r="E11900">
        <v>615100</v>
      </c>
      <c r="F11900" t="s">
        <v>24196</v>
      </c>
      <c r="G11900" s="7">
        <v>268.33</v>
      </c>
    </row>
    <row r="11901" spans="1:7" x14ac:dyDescent="0.3">
      <c r="A11901" s="310" t="s">
        <v>23911</v>
      </c>
      <c r="B11901" t="s">
        <v>24255</v>
      </c>
      <c r="C11901" t="s">
        <v>76</v>
      </c>
      <c r="D11901" t="s">
        <v>373</v>
      </c>
      <c r="E11901">
        <v>615130</v>
      </c>
      <c r="F11901" t="s">
        <v>24196</v>
      </c>
      <c r="G11901" s="7">
        <v>-30.95</v>
      </c>
    </row>
    <row r="11902" spans="1:7" x14ac:dyDescent="0.3">
      <c r="A11902" s="310" t="s">
        <v>23911</v>
      </c>
      <c r="B11902" t="s">
        <v>24255</v>
      </c>
      <c r="C11902" t="s">
        <v>76</v>
      </c>
      <c r="D11902" t="s">
        <v>373</v>
      </c>
      <c r="E11902">
        <v>615130</v>
      </c>
      <c r="F11902" t="s">
        <v>24196</v>
      </c>
      <c r="G11902" s="7">
        <v>0.01</v>
      </c>
    </row>
    <row r="11903" spans="1:7" x14ac:dyDescent="0.3">
      <c r="A11903" s="310" t="s">
        <v>23911</v>
      </c>
      <c r="B11903" t="s">
        <v>24255</v>
      </c>
      <c r="C11903" t="s">
        <v>76</v>
      </c>
      <c r="D11903" t="s">
        <v>377</v>
      </c>
      <c r="E11903">
        <v>611110</v>
      </c>
      <c r="F11903" t="s">
        <v>24196</v>
      </c>
      <c r="G11903" s="7">
        <v>17.07</v>
      </c>
    </row>
    <row r="11904" spans="1:7" x14ac:dyDescent="0.3">
      <c r="A11904" s="310" t="s">
        <v>23911</v>
      </c>
      <c r="B11904" t="s">
        <v>24255</v>
      </c>
      <c r="C11904" t="s">
        <v>76</v>
      </c>
      <c r="D11904" t="s">
        <v>375</v>
      </c>
      <c r="E11904">
        <v>615140</v>
      </c>
      <c r="F11904" t="s">
        <v>24196</v>
      </c>
      <c r="G11904" s="7">
        <v>-64.91</v>
      </c>
    </row>
    <row r="11905" spans="1:7" x14ac:dyDescent="0.3">
      <c r="A11905" s="310" t="s">
        <v>23911</v>
      </c>
      <c r="B11905" t="s">
        <v>24255</v>
      </c>
      <c r="C11905" t="s">
        <v>76</v>
      </c>
      <c r="D11905" t="s">
        <v>375</v>
      </c>
      <c r="E11905">
        <v>615140</v>
      </c>
      <c r="F11905" t="s">
        <v>24196</v>
      </c>
      <c r="G11905" s="7">
        <v>71.86</v>
      </c>
    </row>
    <row r="11906" spans="1:7" x14ac:dyDescent="0.3">
      <c r="A11906" s="310" t="s">
        <v>23911</v>
      </c>
      <c r="B11906" t="s">
        <v>24255</v>
      </c>
      <c r="C11906" t="s">
        <v>76</v>
      </c>
      <c r="D11906" t="s">
        <v>371</v>
      </c>
      <c r="E11906">
        <v>617100</v>
      </c>
      <c r="F11906" t="s">
        <v>24196</v>
      </c>
      <c r="G11906" s="7">
        <v>457.14</v>
      </c>
    </row>
    <row r="11907" spans="1:7" x14ac:dyDescent="0.3">
      <c r="A11907" s="310" t="s">
        <v>23911</v>
      </c>
      <c r="B11907" t="s">
        <v>24255</v>
      </c>
      <c r="C11907" t="s">
        <v>76</v>
      </c>
      <c r="D11907" t="s">
        <v>375</v>
      </c>
      <c r="E11907">
        <v>615140</v>
      </c>
      <c r="F11907" t="s">
        <v>24196</v>
      </c>
      <c r="G11907" s="7">
        <v>-71.86</v>
      </c>
    </row>
    <row r="11908" spans="1:7" x14ac:dyDescent="0.3">
      <c r="A11908" s="310" t="s">
        <v>23911</v>
      </c>
      <c r="B11908" t="s">
        <v>24255</v>
      </c>
      <c r="C11908" t="s">
        <v>76</v>
      </c>
      <c r="D11908" t="s">
        <v>375</v>
      </c>
      <c r="E11908">
        <v>615140</v>
      </c>
      <c r="F11908" t="s">
        <v>24196</v>
      </c>
      <c r="G11908" s="7">
        <v>-67.069999999999993</v>
      </c>
    </row>
    <row r="11909" spans="1:7" x14ac:dyDescent="0.3">
      <c r="A11909" s="310" t="s">
        <v>23911</v>
      </c>
      <c r="B11909" t="s">
        <v>24255</v>
      </c>
      <c r="C11909" t="s">
        <v>76</v>
      </c>
      <c r="D11909" t="s">
        <v>371</v>
      </c>
      <c r="E11909">
        <v>615100</v>
      </c>
      <c r="F11909" t="s">
        <v>24196</v>
      </c>
      <c r="G11909" s="7">
        <v>-6.21</v>
      </c>
    </row>
    <row r="11910" spans="1:7" x14ac:dyDescent="0.3">
      <c r="A11910" s="310" t="s">
        <v>23911</v>
      </c>
      <c r="B11910" t="s">
        <v>24255</v>
      </c>
      <c r="C11910" t="s">
        <v>76</v>
      </c>
      <c r="D11910" t="s">
        <v>371</v>
      </c>
      <c r="E11910">
        <v>615100</v>
      </c>
      <c r="F11910" t="s">
        <v>24196</v>
      </c>
      <c r="G11910" s="7">
        <v>-72.569999999999993</v>
      </c>
    </row>
    <row r="11911" spans="1:7" x14ac:dyDescent="0.3">
      <c r="A11911" s="310" t="s">
        <v>23911</v>
      </c>
      <c r="B11911" t="s">
        <v>24255</v>
      </c>
      <c r="C11911" t="s">
        <v>76</v>
      </c>
      <c r="D11911" t="s">
        <v>373</v>
      </c>
      <c r="E11911">
        <v>615130</v>
      </c>
      <c r="F11911" t="s">
        <v>24196</v>
      </c>
      <c r="G11911" s="7">
        <v>-0.01</v>
      </c>
    </row>
    <row r="11912" spans="1:7" x14ac:dyDescent="0.3">
      <c r="A11912" s="310" t="s">
        <v>23911</v>
      </c>
      <c r="B11912" t="s">
        <v>24255</v>
      </c>
      <c r="C11912" t="s">
        <v>76</v>
      </c>
      <c r="D11912" t="s">
        <v>373</v>
      </c>
      <c r="E11912">
        <v>615130</v>
      </c>
      <c r="F11912" t="s">
        <v>24196</v>
      </c>
      <c r="G11912" s="7">
        <v>30.95</v>
      </c>
    </row>
    <row r="11913" spans="1:7" x14ac:dyDescent="0.3">
      <c r="A11913" s="310" t="s">
        <v>23911</v>
      </c>
      <c r="B11913" t="s">
        <v>24255</v>
      </c>
      <c r="C11913" t="s">
        <v>76</v>
      </c>
      <c r="D11913" t="s">
        <v>371</v>
      </c>
      <c r="E11913">
        <v>615100</v>
      </c>
      <c r="F11913" t="s">
        <v>24196</v>
      </c>
      <c r="G11913" s="7">
        <v>-6.21</v>
      </c>
    </row>
    <row r="11914" spans="1:7" x14ac:dyDescent="0.3">
      <c r="A11914" s="310" t="s">
        <v>23911</v>
      </c>
      <c r="B11914" t="s">
        <v>24255</v>
      </c>
      <c r="C11914" t="s">
        <v>76</v>
      </c>
      <c r="D11914" t="s">
        <v>375</v>
      </c>
      <c r="E11914">
        <v>615140</v>
      </c>
      <c r="F11914" t="s">
        <v>24196</v>
      </c>
      <c r="G11914" s="7">
        <v>67.069999999999993</v>
      </c>
    </row>
    <row r="11915" spans="1:7" x14ac:dyDescent="0.3">
      <c r="A11915" s="310" t="s">
        <v>23911</v>
      </c>
      <c r="B11915" t="s">
        <v>24255</v>
      </c>
      <c r="C11915" t="s">
        <v>76</v>
      </c>
      <c r="D11915" t="s">
        <v>373</v>
      </c>
      <c r="E11915">
        <v>615130</v>
      </c>
      <c r="F11915" t="s">
        <v>24196</v>
      </c>
      <c r="G11915" s="7">
        <v>-30.95</v>
      </c>
    </row>
    <row r="11916" spans="1:7" x14ac:dyDescent="0.3">
      <c r="A11916" s="310" t="s">
        <v>23911</v>
      </c>
      <c r="B11916" t="s">
        <v>24255</v>
      </c>
      <c r="C11916" t="s">
        <v>76</v>
      </c>
      <c r="D11916" t="s">
        <v>375</v>
      </c>
      <c r="E11916">
        <v>615140</v>
      </c>
      <c r="F11916" t="s">
        <v>24196</v>
      </c>
      <c r="G11916" s="7">
        <v>-64.91</v>
      </c>
    </row>
    <row r="11917" spans="1:7" x14ac:dyDescent="0.3">
      <c r="A11917" s="310" t="s">
        <v>23911</v>
      </c>
      <c r="B11917" t="s">
        <v>24255</v>
      </c>
      <c r="C11917" t="s">
        <v>76</v>
      </c>
      <c r="D11917" t="s">
        <v>373</v>
      </c>
      <c r="E11917">
        <v>615130</v>
      </c>
      <c r="F11917" t="s">
        <v>24196</v>
      </c>
      <c r="G11917" s="7">
        <v>30.95</v>
      </c>
    </row>
    <row r="11918" spans="1:7" x14ac:dyDescent="0.3">
      <c r="A11918" s="310" t="s">
        <v>23911</v>
      </c>
      <c r="B11918" t="s">
        <v>24255</v>
      </c>
      <c r="C11918" t="s">
        <v>76</v>
      </c>
      <c r="D11918" t="s">
        <v>373</v>
      </c>
      <c r="E11918">
        <v>615130</v>
      </c>
      <c r="F11918" t="s">
        <v>24196</v>
      </c>
      <c r="G11918" s="7">
        <v>30.95</v>
      </c>
    </row>
    <row r="11919" spans="1:7" x14ac:dyDescent="0.3">
      <c r="A11919" s="310" t="s">
        <v>23911</v>
      </c>
      <c r="B11919" t="s">
        <v>24255</v>
      </c>
      <c r="C11919" t="s">
        <v>76</v>
      </c>
      <c r="D11919" t="s">
        <v>371</v>
      </c>
      <c r="E11919">
        <v>615100</v>
      </c>
      <c r="F11919" t="s">
        <v>24196</v>
      </c>
      <c r="G11919" s="7">
        <v>59.6</v>
      </c>
    </row>
    <row r="11920" spans="1:7" x14ac:dyDescent="0.3">
      <c r="A11920" s="310" t="s">
        <v>23911</v>
      </c>
      <c r="B11920" t="s">
        <v>24255</v>
      </c>
      <c r="C11920" t="s">
        <v>76</v>
      </c>
      <c r="D11920" t="s">
        <v>371</v>
      </c>
      <c r="E11920">
        <v>615100</v>
      </c>
      <c r="F11920" t="s">
        <v>24196</v>
      </c>
      <c r="G11920" s="7">
        <v>-72.569999999999993</v>
      </c>
    </row>
    <row r="11921" spans="1:7" x14ac:dyDescent="0.3">
      <c r="A11921" s="310" t="s">
        <v>23911</v>
      </c>
      <c r="B11921" t="s">
        <v>24255</v>
      </c>
      <c r="C11921" t="s">
        <v>76</v>
      </c>
      <c r="D11921" t="s">
        <v>377</v>
      </c>
      <c r="E11921">
        <v>611110</v>
      </c>
      <c r="F11921" t="s">
        <v>24196</v>
      </c>
      <c r="G11921" s="7">
        <v>-17.07</v>
      </c>
    </row>
    <row r="11922" spans="1:7" x14ac:dyDescent="0.3">
      <c r="A11922" s="310" t="s">
        <v>23911</v>
      </c>
      <c r="B11922" t="s">
        <v>24255</v>
      </c>
      <c r="C11922" t="s">
        <v>76</v>
      </c>
      <c r="D11922" t="s">
        <v>371</v>
      </c>
      <c r="E11922">
        <v>615100</v>
      </c>
      <c r="F11922" t="s">
        <v>24196</v>
      </c>
      <c r="G11922" s="7">
        <v>36.29</v>
      </c>
    </row>
    <row r="11923" spans="1:7" x14ac:dyDescent="0.3">
      <c r="A11923" s="310" t="s">
        <v>23911</v>
      </c>
      <c r="B11923" t="s">
        <v>24255</v>
      </c>
      <c r="C11923" t="s">
        <v>76</v>
      </c>
      <c r="D11923" t="s">
        <v>371</v>
      </c>
      <c r="E11923">
        <v>615100</v>
      </c>
      <c r="F11923" t="s">
        <v>24196</v>
      </c>
      <c r="G11923" s="7">
        <v>0.01</v>
      </c>
    </row>
    <row r="11924" spans="1:7" x14ac:dyDescent="0.3">
      <c r="A11924" s="310" t="s">
        <v>23911</v>
      </c>
      <c r="B11924" t="s">
        <v>24255</v>
      </c>
      <c r="C11924" t="s">
        <v>76</v>
      </c>
      <c r="D11924" t="s">
        <v>377</v>
      </c>
      <c r="E11924">
        <v>611110</v>
      </c>
      <c r="F11924" t="s">
        <v>24196</v>
      </c>
      <c r="G11924" s="7">
        <v>-17.07</v>
      </c>
    </row>
    <row r="11925" spans="1:7" x14ac:dyDescent="0.3">
      <c r="A11925" s="310" t="s">
        <v>23911</v>
      </c>
      <c r="B11925" t="s">
        <v>24255</v>
      </c>
      <c r="C11925" t="s">
        <v>76</v>
      </c>
      <c r="D11925" t="s">
        <v>375</v>
      </c>
      <c r="E11925">
        <v>615140</v>
      </c>
      <c r="F11925" t="s">
        <v>24196</v>
      </c>
      <c r="G11925" s="7">
        <v>-67.069999999999993</v>
      </c>
    </row>
    <row r="11926" spans="1:7" x14ac:dyDescent="0.3">
      <c r="A11926" s="310" t="s">
        <v>23911</v>
      </c>
      <c r="B11926" t="s">
        <v>24255</v>
      </c>
      <c r="C11926" t="s">
        <v>76</v>
      </c>
      <c r="D11926" t="s">
        <v>371</v>
      </c>
      <c r="E11926">
        <v>615100</v>
      </c>
      <c r="F11926" t="s">
        <v>24196</v>
      </c>
      <c r="G11926" s="7">
        <v>-68.959999999999994</v>
      </c>
    </row>
    <row r="11927" spans="1:7" x14ac:dyDescent="0.3">
      <c r="A11927" s="310" t="s">
        <v>23911</v>
      </c>
      <c r="B11927" t="s">
        <v>24255</v>
      </c>
      <c r="C11927" t="s">
        <v>76</v>
      </c>
      <c r="D11927" t="s">
        <v>375</v>
      </c>
      <c r="E11927">
        <v>615140</v>
      </c>
      <c r="F11927" t="s">
        <v>24196</v>
      </c>
      <c r="G11927" s="7">
        <v>0.01</v>
      </c>
    </row>
    <row r="11928" spans="1:7" x14ac:dyDescent="0.3">
      <c r="A11928" s="310" t="s">
        <v>23911</v>
      </c>
      <c r="B11928" t="s">
        <v>24255</v>
      </c>
      <c r="C11928" t="s">
        <v>76</v>
      </c>
      <c r="D11928" t="s">
        <v>373</v>
      </c>
      <c r="E11928">
        <v>615130</v>
      </c>
      <c r="F11928" t="s">
        <v>24196</v>
      </c>
      <c r="G11928" s="7">
        <v>40.549999999999997</v>
      </c>
    </row>
    <row r="11929" spans="1:7" x14ac:dyDescent="0.3">
      <c r="A11929" s="310" t="s">
        <v>23911</v>
      </c>
      <c r="B11929" t="s">
        <v>24255</v>
      </c>
      <c r="C11929" t="s">
        <v>76</v>
      </c>
      <c r="D11929" t="s">
        <v>375</v>
      </c>
      <c r="E11929">
        <v>615140</v>
      </c>
      <c r="F11929" t="s">
        <v>24196</v>
      </c>
      <c r="G11929" s="7">
        <v>67.069999999999993</v>
      </c>
    </row>
    <row r="11930" spans="1:7" x14ac:dyDescent="0.3">
      <c r="A11930" s="310" t="s">
        <v>23911</v>
      </c>
      <c r="B11930" t="s">
        <v>24255</v>
      </c>
      <c r="C11930" t="s">
        <v>76</v>
      </c>
      <c r="D11930" t="s">
        <v>371</v>
      </c>
      <c r="E11930">
        <v>615100</v>
      </c>
      <c r="F11930" t="s">
        <v>24196</v>
      </c>
      <c r="G11930" s="7">
        <v>0.01</v>
      </c>
    </row>
    <row r="11931" spans="1:7" x14ac:dyDescent="0.3">
      <c r="A11931" s="310" t="s">
        <v>23911</v>
      </c>
      <c r="B11931" t="s">
        <v>24255</v>
      </c>
      <c r="C11931" t="s">
        <v>76</v>
      </c>
      <c r="D11931" t="s">
        <v>375</v>
      </c>
      <c r="E11931">
        <v>615140</v>
      </c>
      <c r="F11931" t="s">
        <v>24196</v>
      </c>
      <c r="G11931" s="7">
        <v>67.069999999999993</v>
      </c>
    </row>
    <row r="11932" spans="1:7" x14ac:dyDescent="0.3">
      <c r="A11932" s="310" t="s">
        <v>23911</v>
      </c>
      <c r="B11932" t="s">
        <v>24255</v>
      </c>
      <c r="C11932" t="s">
        <v>76</v>
      </c>
      <c r="D11932" t="s">
        <v>375</v>
      </c>
      <c r="E11932">
        <v>615140</v>
      </c>
      <c r="F11932" t="s">
        <v>24196</v>
      </c>
      <c r="G11932" s="7">
        <v>-71.86</v>
      </c>
    </row>
    <row r="11933" spans="1:7" x14ac:dyDescent="0.3">
      <c r="A11933" s="310" t="s">
        <v>23911</v>
      </c>
      <c r="B11933" t="s">
        <v>24255</v>
      </c>
      <c r="C11933" t="s">
        <v>76</v>
      </c>
      <c r="D11933" t="s">
        <v>371</v>
      </c>
      <c r="E11933">
        <v>615100</v>
      </c>
      <c r="F11933" t="s">
        <v>24196</v>
      </c>
      <c r="G11933" s="7">
        <v>34.479999999999997</v>
      </c>
    </row>
    <row r="11934" spans="1:7" x14ac:dyDescent="0.3">
      <c r="A11934" s="310" t="s">
        <v>23911</v>
      </c>
      <c r="B11934" t="s">
        <v>24255</v>
      </c>
      <c r="C11934" t="s">
        <v>76</v>
      </c>
      <c r="D11934" t="s">
        <v>375</v>
      </c>
      <c r="E11934">
        <v>615140</v>
      </c>
      <c r="F11934" t="s">
        <v>24196</v>
      </c>
      <c r="G11934" s="7">
        <v>67.069999999999993</v>
      </c>
    </row>
    <row r="11935" spans="1:7" x14ac:dyDescent="0.3">
      <c r="A11935" s="310" t="s">
        <v>23911</v>
      </c>
      <c r="B11935" t="s">
        <v>24255</v>
      </c>
      <c r="C11935" t="s">
        <v>76</v>
      </c>
      <c r="D11935" t="s">
        <v>371</v>
      </c>
      <c r="E11935">
        <v>615100</v>
      </c>
      <c r="F11935" t="s">
        <v>24196</v>
      </c>
      <c r="G11935" s="7">
        <v>-68.959999999999994</v>
      </c>
    </row>
    <row r="11936" spans="1:7" x14ac:dyDescent="0.3">
      <c r="A11936" s="310" t="s">
        <v>23911</v>
      </c>
      <c r="B11936" t="s">
        <v>24255</v>
      </c>
      <c r="C11936" t="s">
        <v>76</v>
      </c>
      <c r="D11936" t="s">
        <v>373</v>
      </c>
      <c r="E11936">
        <v>615130</v>
      </c>
      <c r="F11936" t="s">
        <v>24196</v>
      </c>
      <c r="G11936" s="7">
        <v>1257.1099999999999</v>
      </c>
    </row>
    <row r="11937" spans="1:7" x14ac:dyDescent="0.3">
      <c r="A11937" s="310" t="s">
        <v>23911</v>
      </c>
      <c r="B11937" t="s">
        <v>24255</v>
      </c>
      <c r="C11937" t="s">
        <v>76</v>
      </c>
      <c r="D11937" t="s">
        <v>371</v>
      </c>
      <c r="E11937">
        <v>615100</v>
      </c>
      <c r="F11937" t="s">
        <v>24196</v>
      </c>
      <c r="G11937" s="7">
        <v>-0.01</v>
      </c>
    </row>
    <row r="11938" spans="1:7" x14ac:dyDescent="0.3">
      <c r="A11938" s="310" t="s">
        <v>23911</v>
      </c>
      <c r="B11938" t="s">
        <v>24255</v>
      </c>
      <c r="C11938" t="s">
        <v>76</v>
      </c>
      <c r="D11938" t="s">
        <v>371</v>
      </c>
      <c r="E11938">
        <v>615100</v>
      </c>
      <c r="F11938" t="s">
        <v>24196</v>
      </c>
      <c r="G11938" s="7">
        <v>-137.66999999999999</v>
      </c>
    </row>
    <row r="11939" spans="1:7" x14ac:dyDescent="0.3">
      <c r="A11939" s="310" t="s">
        <v>23911</v>
      </c>
      <c r="B11939" t="s">
        <v>24255</v>
      </c>
      <c r="C11939" t="s">
        <v>76</v>
      </c>
      <c r="D11939" t="s">
        <v>371</v>
      </c>
      <c r="E11939">
        <v>617100</v>
      </c>
      <c r="F11939" t="s">
        <v>24196</v>
      </c>
      <c r="G11939" s="7">
        <v>1481.27</v>
      </c>
    </row>
    <row r="11940" spans="1:7" x14ac:dyDescent="0.3">
      <c r="A11940" s="310" t="s">
        <v>23911</v>
      </c>
      <c r="B11940" t="s">
        <v>24255</v>
      </c>
      <c r="C11940" t="s">
        <v>76</v>
      </c>
      <c r="D11940" t="s">
        <v>375</v>
      </c>
      <c r="E11940">
        <v>615140</v>
      </c>
      <c r="F11940" t="s">
        <v>24196</v>
      </c>
      <c r="G11940" s="7">
        <v>-71.86</v>
      </c>
    </row>
    <row r="11941" spans="1:7" x14ac:dyDescent="0.3">
      <c r="A11941" s="310" t="s">
        <v>23911</v>
      </c>
      <c r="B11941" t="s">
        <v>24255</v>
      </c>
      <c r="C11941" t="s">
        <v>76</v>
      </c>
      <c r="D11941" t="s">
        <v>375</v>
      </c>
      <c r="E11941">
        <v>615140</v>
      </c>
      <c r="F11941" t="s">
        <v>24196</v>
      </c>
      <c r="G11941" s="7">
        <v>67.069999999999993</v>
      </c>
    </row>
    <row r="11942" spans="1:7" x14ac:dyDescent="0.3">
      <c r="A11942" s="310" t="s">
        <v>23911</v>
      </c>
      <c r="B11942" t="s">
        <v>24255</v>
      </c>
      <c r="C11942" t="s">
        <v>76</v>
      </c>
      <c r="D11942" t="s">
        <v>371</v>
      </c>
      <c r="E11942">
        <v>615100</v>
      </c>
      <c r="F11942" t="s">
        <v>24196</v>
      </c>
      <c r="G11942" s="7">
        <v>34.479999999999997</v>
      </c>
    </row>
    <row r="11943" spans="1:7" x14ac:dyDescent="0.3">
      <c r="A11943" s="310" t="s">
        <v>23911</v>
      </c>
      <c r="B11943" t="s">
        <v>24255</v>
      </c>
      <c r="C11943" t="s">
        <v>76</v>
      </c>
      <c r="D11943" t="s">
        <v>373</v>
      </c>
      <c r="E11943">
        <v>616160</v>
      </c>
      <c r="F11943" t="s">
        <v>24196</v>
      </c>
      <c r="G11943" s="7">
        <v>227.29</v>
      </c>
    </row>
    <row r="11944" spans="1:7" x14ac:dyDescent="0.3">
      <c r="A11944" s="310" t="s">
        <v>23911</v>
      </c>
      <c r="B11944" t="s">
        <v>24255</v>
      </c>
      <c r="C11944" t="s">
        <v>76</v>
      </c>
      <c r="D11944" t="s">
        <v>371</v>
      </c>
      <c r="E11944">
        <v>615100</v>
      </c>
      <c r="F11944" t="s">
        <v>24196</v>
      </c>
      <c r="G11944" s="7">
        <v>34.479999999999997</v>
      </c>
    </row>
    <row r="11945" spans="1:7" x14ac:dyDescent="0.3">
      <c r="A11945" s="310" t="s">
        <v>23911</v>
      </c>
      <c r="B11945" t="s">
        <v>24255</v>
      </c>
      <c r="C11945" t="s">
        <v>76</v>
      </c>
      <c r="D11945" t="s">
        <v>371</v>
      </c>
      <c r="E11945">
        <v>615100</v>
      </c>
      <c r="F11945" t="s">
        <v>24196</v>
      </c>
      <c r="G11945" s="7">
        <v>6.21</v>
      </c>
    </row>
    <row r="11946" spans="1:7" x14ac:dyDescent="0.3">
      <c r="A11946" s="310" t="s">
        <v>23911</v>
      </c>
      <c r="B11946" t="s">
        <v>24255</v>
      </c>
      <c r="C11946" t="s">
        <v>76</v>
      </c>
      <c r="D11946" t="s">
        <v>371</v>
      </c>
      <c r="E11946">
        <v>615100</v>
      </c>
      <c r="F11946" t="s">
        <v>24196</v>
      </c>
      <c r="G11946" s="7">
        <v>-68.959999999999994</v>
      </c>
    </row>
    <row r="11947" spans="1:7" x14ac:dyDescent="0.3">
      <c r="A11947" s="310" t="s">
        <v>23911</v>
      </c>
      <c r="B11947" t="s">
        <v>24255</v>
      </c>
      <c r="C11947" t="s">
        <v>76</v>
      </c>
      <c r="D11947" t="s">
        <v>371</v>
      </c>
      <c r="E11947">
        <v>615100</v>
      </c>
      <c r="F11947" t="s">
        <v>24196</v>
      </c>
      <c r="G11947" s="7">
        <v>0.01</v>
      </c>
    </row>
    <row r="11948" spans="1:7" x14ac:dyDescent="0.3">
      <c r="A11948" s="310" t="s">
        <v>23911</v>
      </c>
      <c r="B11948" t="s">
        <v>24255</v>
      </c>
      <c r="C11948" t="s">
        <v>76</v>
      </c>
      <c r="D11948" t="s">
        <v>375</v>
      </c>
      <c r="E11948">
        <v>615140</v>
      </c>
      <c r="F11948" t="s">
        <v>24196</v>
      </c>
      <c r="G11948" s="7">
        <v>67.069999999999993</v>
      </c>
    </row>
    <row r="11949" spans="1:7" x14ac:dyDescent="0.3">
      <c r="A11949" s="310" t="s">
        <v>23911</v>
      </c>
      <c r="B11949" t="s">
        <v>24255</v>
      </c>
      <c r="C11949" t="s">
        <v>76</v>
      </c>
      <c r="D11949" t="s">
        <v>371</v>
      </c>
      <c r="E11949">
        <v>615100</v>
      </c>
      <c r="F11949" t="s">
        <v>24196</v>
      </c>
      <c r="G11949" s="7">
        <v>68.959999999999994</v>
      </c>
    </row>
    <row r="11950" spans="1:7" x14ac:dyDescent="0.3">
      <c r="A11950" s="310" t="s">
        <v>23911</v>
      </c>
      <c r="B11950" t="s">
        <v>24255</v>
      </c>
      <c r="C11950" t="s">
        <v>76</v>
      </c>
      <c r="D11950" t="s">
        <v>373</v>
      </c>
      <c r="E11950">
        <v>616160</v>
      </c>
      <c r="F11950" t="s">
        <v>24196</v>
      </c>
      <c r="G11950" s="7">
        <v>71.260000000000005</v>
      </c>
    </row>
    <row r="11951" spans="1:7" x14ac:dyDescent="0.3">
      <c r="A11951" s="310" t="s">
        <v>23911</v>
      </c>
      <c r="B11951" t="s">
        <v>24255</v>
      </c>
      <c r="C11951" t="s">
        <v>76</v>
      </c>
      <c r="D11951" t="s">
        <v>371</v>
      </c>
      <c r="E11951">
        <v>615100</v>
      </c>
      <c r="F11951" t="s">
        <v>24196</v>
      </c>
      <c r="G11951" s="7">
        <v>321</v>
      </c>
    </row>
    <row r="11952" spans="1:7" x14ac:dyDescent="0.3">
      <c r="A11952" s="310" t="s">
        <v>23911</v>
      </c>
      <c r="B11952" t="s">
        <v>24255</v>
      </c>
      <c r="C11952" t="s">
        <v>76</v>
      </c>
      <c r="D11952" t="s">
        <v>371</v>
      </c>
      <c r="E11952">
        <v>617100</v>
      </c>
      <c r="F11952" t="s">
        <v>24196</v>
      </c>
      <c r="G11952" s="7">
        <v>1032.3699999999999</v>
      </c>
    </row>
    <row r="11953" spans="1:7" x14ac:dyDescent="0.3">
      <c r="A11953" s="310" t="s">
        <v>23911</v>
      </c>
      <c r="B11953" t="s">
        <v>24255</v>
      </c>
      <c r="C11953" t="s">
        <v>76</v>
      </c>
      <c r="D11953" t="s">
        <v>371</v>
      </c>
      <c r="E11953">
        <v>615100</v>
      </c>
      <c r="F11953" t="s">
        <v>24196</v>
      </c>
      <c r="G11953" s="7">
        <v>6.21</v>
      </c>
    </row>
    <row r="11954" spans="1:7" x14ac:dyDescent="0.3">
      <c r="A11954" s="310" t="s">
        <v>23911</v>
      </c>
      <c r="B11954" t="s">
        <v>24255</v>
      </c>
      <c r="C11954" t="s">
        <v>76</v>
      </c>
      <c r="D11954" t="s">
        <v>371</v>
      </c>
      <c r="E11954">
        <v>615100</v>
      </c>
      <c r="F11954" t="s">
        <v>24196</v>
      </c>
      <c r="G11954" s="7">
        <v>34.479999999999997</v>
      </c>
    </row>
    <row r="11955" spans="1:7" x14ac:dyDescent="0.3">
      <c r="A11955" s="310" t="s">
        <v>23911</v>
      </c>
      <c r="B11955" t="s">
        <v>24255</v>
      </c>
      <c r="C11955" t="s">
        <v>76</v>
      </c>
      <c r="D11955" t="s">
        <v>375</v>
      </c>
      <c r="E11955">
        <v>615140</v>
      </c>
      <c r="F11955" t="s">
        <v>24196</v>
      </c>
      <c r="G11955" s="7">
        <v>67.069999999999993</v>
      </c>
    </row>
    <row r="11956" spans="1:7" x14ac:dyDescent="0.3">
      <c r="A11956" s="310" t="s">
        <v>23911</v>
      </c>
      <c r="B11956" t="s">
        <v>24255</v>
      </c>
      <c r="C11956" t="s">
        <v>76</v>
      </c>
      <c r="D11956" t="s">
        <v>377</v>
      </c>
      <c r="E11956">
        <v>611110</v>
      </c>
      <c r="F11956" t="s">
        <v>24196</v>
      </c>
      <c r="G11956" s="7">
        <v>17.07</v>
      </c>
    </row>
    <row r="11957" spans="1:7" x14ac:dyDescent="0.3">
      <c r="A11957" s="310" t="s">
        <v>23911</v>
      </c>
      <c r="B11957" t="s">
        <v>24255</v>
      </c>
      <c r="C11957" t="s">
        <v>76</v>
      </c>
      <c r="D11957" t="s">
        <v>375</v>
      </c>
      <c r="E11957">
        <v>616130</v>
      </c>
      <c r="F11957" t="s">
        <v>24196</v>
      </c>
      <c r="G11957" s="7">
        <v>487.66</v>
      </c>
    </row>
    <row r="11958" spans="1:7" x14ac:dyDescent="0.3">
      <c r="A11958" s="310" t="s">
        <v>23911</v>
      </c>
      <c r="B11958" t="s">
        <v>24255</v>
      </c>
      <c r="C11958" t="s">
        <v>76</v>
      </c>
      <c r="D11958" t="s">
        <v>371</v>
      </c>
      <c r="E11958">
        <v>616100</v>
      </c>
      <c r="F11958" t="s">
        <v>24196</v>
      </c>
      <c r="G11958" s="7">
        <v>475.5</v>
      </c>
    </row>
    <row r="11959" spans="1:7" x14ac:dyDescent="0.3">
      <c r="A11959" s="310" t="s">
        <v>23911</v>
      </c>
      <c r="B11959" t="s">
        <v>24255</v>
      </c>
      <c r="C11959" t="s">
        <v>76</v>
      </c>
      <c r="D11959" t="s">
        <v>377</v>
      </c>
      <c r="E11959">
        <v>611110</v>
      </c>
      <c r="F11959" t="s">
        <v>24196</v>
      </c>
      <c r="G11959" s="7">
        <v>-0.01</v>
      </c>
    </row>
    <row r="11960" spans="1:7" x14ac:dyDescent="0.3">
      <c r="A11960" s="310" t="s">
        <v>23911</v>
      </c>
      <c r="B11960" t="s">
        <v>24255</v>
      </c>
      <c r="C11960" t="s">
        <v>76</v>
      </c>
      <c r="D11960" t="s">
        <v>377</v>
      </c>
      <c r="E11960">
        <v>611110</v>
      </c>
      <c r="F11960" t="s">
        <v>24196</v>
      </c>
      <c r="G11960" s="7">
        <v>529.30999999999995</v>
      </c>
    </row>
    <row r="11961" spans="1:7" x14ac:dyDescent="0.3">
      <c r="A11961" s="310" t="s">
        <v>23911</v>
      </c>
      <c r="B11961" t="s">
        <v>24255</v>
      </c>
      <c r="C11961" t="s">
        <v>76</v>
      </c>
      <c r="D11961" t="s">
        <v>371</v>
      </c>
      <c r="E11961">
        <v>615100</v>
      </c>
      <c r="F11961" t="s">
        <v>24196</v>
      </c>
      <c r="G11961" s="7">
        <v>-137.66999999999999</v>
      </c>
    </row>
    <row r="11962" spans="1:7" x14ac:dyDescent="0.3">
      <c r="A11962" s="310" t="s">
        <v>23911</v>
      </c>
      <c r="B11962" t="s">
        <v>24255</v>
      </c>
      <c r="C11962" t="s">
        <v>76</v>
      </c>
      <c r="D11962" t="s">
        <v>371</v>
      </c>
      <c r="E11962">
        <v>615100</v>
      </c>
      <c r="F11962" t="s">
        <v>24196</v>
      </c>
      <c r="G11962" s="7">
        <v>-0.01</v>
      </c>
    </row>
    <row r="11963" spans="1:7" x14ac:dyDescent="0.3">
      <c r="A11963" s="310" t="s">
        <v>23911</v>
      </c>
      <c r="B11963" t="s">
        <v>24255</v>
      </c>
      <c r="C11963" t="s">
        <v>76</v>
      </c>
      <c r="D11963" t="s">
        <v>373</v>
      </c>
      <c r="E11963">
        <v>615130</v>
      </c>
      <c r="F11963" t="s">
        <v>24196</v>
      </c>
      <c r="G11963" s="7">
        <v>2783.64</v>
      </c>
    </row>
    <row r="11964" spans="1:7" x14ac:dyDescent="0.3">
      <c r="A11964" s="310" t="s">
        <v>23911</v>
      </c>
      <c r="B11964" t="s">
        <v>24255</v>
      </c>
      <c r="C11964" t="s">
        <v>76</v>
      </c>
      <c r="D11964" t="s">
        <v>375</v>
      </c>
      <c r="E11964">
        <v>615140</v>
      </c>
      <c r="F11964" t="s">
        <v>24196</v>
      </c>
      <c r="G11964" s="7">
        <v>67.069999999999993</v>
      </c>
    </row>
    <row r="11965" spans="1:7" x14ac:dyDescent="0.3">
      <c r="A11965" s="310" t="s">
        <v>23911</v>
      </c>
      <c r="B11965" t="s">
        <v>24255</v>
      </c>
      <c r="C11965" t="s">
        <v>76</v>
      </c>
      <c r="D11965" t="s">
        <v>375</v>
      </c>
      <c r="E11965">
        <v>615140</v>
      </c>
      <c r="F11965" t="s">
        <v>24196</v>
      </c>
      <c r="G11965" s="7">
        <v>-0.01</v>
      </c>
    </row>
    <row r="11966" spans="1:7" x14ac:dyDescent="0.3">
      <c r="A11966" s="310" t="s">
        <v>23911</v>
      </c>
      <c r="B11966" t="s">
        <v>24255</v>
      </c>
      <c r="C11966" t="s">
        <v>76</v>
      </c>
      <c r="D11966" t="s">
        <v>371</v>
      </c>
      <c r="E11966">
        <v>615100</v>
      </c>
      <c r="F11966" t="s">
        <v>24196</v>
      </c>
      <c r="G11966" s="7">
        <v>935.9</v>
      </c>
    </row>
    <row r="11967" spans="1:7" x14ac:dyDescent="0.3">
      <c r="A11967" s="310" t="s">
        <v>23911</v>
      </c>
      <c r="B11967" t="s">
        <v>24255</v>
      </c>
      <c r="C11967" t="s">
        <v>76</v>
      </c>
      <c r="D11967" t="s">
        <v>377</v>
      </c>
      <c r="E11967">
        <v>611110</v>
      </c>
      <c r="F11967" t="s">
        <v>24196</v>
      </c>
      <c r="G11967" s="7">
        <v>-17.07</v>
      </c>
    </row>
    <row r="11968" spans="1:7" x14ac:dyDescent="0.3">
      <c r="A11968" s="310" t="s">
        <v>23911</v>
      </c>
      <c r="B11968" t="s">
        <v>24255</v>
      </c>
      <c r="C11968" t="s">
        <v>76</v>
      </c>
      <c r="D11968" t="s">
        <v>377</v>
      </c>
      <c r="E11968">
        <v>611110</v>
      </c>
      <c r="F11968" t="s">
        <v>24196</v>
      </c>
      <c r="G11968" s="7">
        <v>-17.64</v>
      </c>
    </row>
    <row r="11969" spans="1:7" x14ac:dyDescent="0.3">
      <c r="A11969" s="310" t="s">
        <v>23911</v>
      </c>
      <c r="B11969" t="s">
        <v>24255</v>
      </c>
      <c r="C11969" t="s">
        <v>76</v>
      </c>
      <c r="D11969" t="s">
        <v>373</v>
      </c>
      <c r="E11969">
        <v>615130</v>
      </c>
      <c r="F11969" t="s">
        <v>24196</v>
      </c>
      <c r="G11969" s="7">
        <v>30.95</v>
      </c>
    </row>
    <row r="11970" spans="1:7" x14ac:dyDescent="0.3">
      <c r="A11970" s="310" t="s">
        <v>23911</v>
      </c>
      <c r="B11970" t="s">
        <v>24255</v>
      </c>
      <c r="C11970" t="s">
        <v>76</v>
      </c>
      <c r="D11970" t="s">
        <v>375</v>
      </c>
      <c r="E11970">
        <v>615140</v>
      </c>
      <c r="F11970" t="s">
        <v>24196</v>
      </c>
      <c r="G11970" s="7">
        <v>-64.91</v>
      </c>
    </row>
    <row r="11971" spans="1:7" x14ac:dyDescent="0.3">
      <c r="A11971" s="310" t="s">
        <v>23911</v>
      </c>
      <c r="B11971" t="s">
        <v>24255</v>
      </c>
      <c r="C11971" t="s">
        <v>76</v>
      </c>
      <c r="D11971" t="s">
        <v>375</v>
      </c>
      <c r="E11971">
        <v>615140</v>
      </c>
      <c r="F11971" t="s">
        <v>24196</v>
      </c>
      <c r="G11971" s="7">
        <v>64.91</v>
      </c>
    </row>
    <row r="11972" spans="1:7" x14ac:dyDescent="0.3">
      <c r="A11972" s="310" t="s">
        <v>23911</v>
      </c>
      <c r="B11972" t="s">
        <v>24255</v>
      </c>
      <c r="C11972" t="s">
        <v>76</v>
      </c>
      <c r="D11972" t="s">
        <v>377</v>
      </c>
      <c r="E11972">
        <v>611110</v>
      </c>
      <c r="F11972" t="s">
        <v>24196</v>
      </c>
      <c r="G11972" s="7">
        <v>-0.01</v>
      </c>
    </row>
    <row r="11973" spans="1:7" x14ac:dyDescent="0.3">
      <c r="A11973" s="310" t="s">
        <v>23911</v>
      </c>
      <c r="B11973" t="s">
        <v>24255</v>
      </c>
      <c r="C11973" t="s">
        <v>76</v>
      </c>
      <c r="D11973" t="s">
        <v>375</v>
      </c>
      <c r="E11973">
        <v>615140</v>
      </c>
      <c r="F11973" t="s">
        <v>24196</v>
      </c>
      <c r="G11973" s="7">
        <v>-71.86</v>
      </c>
    </row>
    <row r="11974" spans="1:7" x14ac:dyDescent="0.3">
      <c r="A11974" s="310" t="s">
        <v>23911</v>
      </c>
      <c r="B11974" t="s">
        <v>24255</v>
      </c>
      <c r="C11974" t="s">
        <v>76</v>
      </c>
      <c r="D11974" t="s">
        <v>371</v>
      </c>
      <c r="E11974">
        <v>617100</v>
      </c>
      <c r="F11974" t="s">
        <v>24196</v>
      </c>
      <c r="G11974" s="7">
        <v>1365.38</v>
      </c>
    </row>
    <row r="11975" spans="1:7" x14ac:dyDescent="0.3">
      <c r="A11975" s="310" t="s">
        <v>23911</v>
      </c>
      <c r="B11975" t="s">
        <v>24255</v>
      </c>
      <c r="C11975" t="s">
        <v>76</v>
      </c>
      <c r="D11975" t="s">
        <v>377</v>
      </c>
      <c r="E11975">
        <v>611110</v>
      </c>
      <c r="F11975" t="s">
        <v>24196</v>
      </c>
      <c r="G11975" s="7">
        <v>17.64</v>
      </c>
    </row>
    <row r="11976" spans="1:7" x14ac:dyDescent="0.3">
      <c r="A11976" s="310" t="s">
        <v>23911</v>
      </c>
      <c r="B11976" t="s">
        <v>24255</v>
      </c>
      <c r="C11976" t="s">
        <v>76</v>
      </c>
      <c r="D11976" t="s">
        <v>373</v>
      </c>
      <c r="E11976">
        <v>617150</v>
      </c>
      <c r="F11976" t="s">
        <v>24196</v>
      </c>
      <c r="G11976" s="7">
        <v>181.98</v>
      </c>
    </row>
    <row r="11977" spans="1:7" x14ac:dyDescent="0.3">
      <c r="A11977" s="310" t="s">
        <v>23911</v>
      </c>
      <c r="B11977" t="s">
        <v>24255</v>
      </c>
      <c r="C11977" t="s">
        <v>76</v>
      </c>
      <c r="D11977" t="s">
        <v>373</v>
      </c>
      <c r="E11977">
        <v>615130</v>
      </c>
      <c r="F11977" t="s">
        <v>24196</v>
      </c>
      <c r="G11977" s="7">
        <v>40.549999999999997</v>
      </c>
    </row>
    <row r="11978" spans="1:7" x14ac:dyDescent="0.3">
      <c r="A11978" s="310" t="s">
        <v>23911</v>
      </c>
      <c r="B11978" t="s">
        <v>24255</v>
      </c>
      <c r="C11978" t="s">
        <v>76</v>
      </c>
      <c r="D11978" t="s">
        <v>375</v>
      </c>
      <c r="E11978">
        <v>615140</v>
      </c>
      <c r="F11978" t="s">
        <v>24196</v>
      </c>
      <c r="G11978" s="7">
        <v>-64.91</v>
      </c>
    </row>
    <row r="11979" spans="1:7" x14ac:dyDescent="0.3">
      <c r="A11979" s="310" t="s">
        <v>23911</v>
      </c>
      <c r="B11979" t="s">
        <v>24255</v>
      </c>
      <c r="C11979" t="s">
        <v>76</v>
      </c>
      <c r="D11979" t="s">
        <v>371</v>
      </c>
      <c r="E11979">
        <v>615100</v>
      </c>
      <c r="F11979" t="s">
        <v>24196</v>
      </c>
      <c r="G11979" s="7">
        <v>34.479999999999997</v>
      </c>
    </row>
    <row r="11980" spans="1:7" x14ac:dyDescent="0.3">
      <c r="A11980" s="310" t="s">
        <v>23911</v>
      </c>
      <c r="B11980" t="s">
        <v>24255</v>
      </c>
      <c r="C11980" t="s">
        <v>76</v>
      </c>
      <c r="D11980" t="s">
        <v>371</v>
      </c>
      <c r="E11980">
        <v>615100</v>
      </c>
      <c r="F11980" t="s">
        <v>24196</v>
      </c>
      <c r="G11980" s="7">
        <v>-0.01</v>
      </c>
    </row>
    <row r="11981" spans="1:7" x14ac:dyDescent="0.3">
      <c r="A11981" s="310" t="s">
        <v>23911</v>
      </c>
      <c r="B11981" t="s">
        <v>24255</v>
      </c>
      <c r="C11981" t="s">
        <v>76</v>
      </c>
      <c r="D11981" t="s">
        <v>371</v>
      </c>
      <c r="E11981">
        <v>615100</v>
      </c>
      <c r="F11981" t="s">
        <v>24196</v>
      </c>
      <c r="G11981" s="7">
        <v>2426.6</v>
      </c>
    </row>
    <row r="11982" spans="1:7" x14ac:dyDescent="0.3">
      <c r="A11982" s="310" t="s">
        <v>23911</v>
      </c>
      <c r="B11982" t="s">
        <v>24255</v>
      </c>
      <c r="C11982" t="s">
        <v>76</v>
      </c>
      <c r="D11982" t="s">
        <v>375</v>
      </c>
      <c r="E11982">
        <v>615140</v>
      </c>
      <c r="F11982" t="s">
        <v>24196</v>
      </c>
      <c r="G11982" s="7">
        <v>0.01</v>
      </c>
    </row>
    <row r="11983" spans="1:7" x14ac:dyDescent="0.3">
      <c r="A11983" s="310" t="s">
        <v>23911</v>
      </c>
      <c r="B11983" t="s">
        <v>24255</v>
      </c>
      <c r="C11983" t="s">
        <v>76</v>
      </c>
      <c r="D11983" t="s">
        <v>375</v>
      </c>
      <c r="E11983">
        <v>615140</v>
      </c>
      <c r="F11983" t="s">
        <v>24196</v>
      </c>
      <c r="G11983" s="7">
        <v>67.069999999999993</v>
      </c>
    </row>
    <row r="11984" spans="1:7" x14ac:dyDescent="0.3">
      <c r="A11984" s="310" t="s">
        <v>23911</v>
      </c>
      <c r="B11984" t="s">
        <v>24255</v>
      </c>
      <c r="C11984" t="s">
        <v>76</v>
      </c>
      <c r="D11984" t="s">
        <v>371</v>
      </c>
      <c r="E11984">
        <v>615100</v>
      </c>
      <c r="F11984" t="s">
        <v>24196</v>
      </c>
      <c r="G11984" s="7">
        <v>36.29</v>
      </c>
    </row>
    <row r="11985" spans="1:7" x14ac:dyDescent="0.3">
      <c r="A11985" s="310" t="s">
        <v>23911</v>
      </c>
      <c r="B11985" t="s">
        <v>24255</v>
      </c>
      <c r="C11985" t="s">
        <v>76</v>
      </c>
      <c r="D11985" t="s">
        <v>371</v>
      </c>
      <c r="E11985">
        <v>617100</v>
      </c>
      <c r="F11985" t="s">
        <v>24196</v>
      </c>
      <c r="G11985" s="7">
        <v>870.27</v>
      </c>
    </row>
    <row r="11986" spans="1:7" x14ac:dyDescent="0.3">
      <c r="A11986" s="310" t="s">
        <v>23911</v>
      </c>
      <c r="B11986" t="s">
        <v>24255</v>
      </c>
      <c r="C11986" t="s">
        <v>76</v>
      </c>
      <c r="D11986" t="s">
        <v>373</v>
      </c>
      <c r="E11986">
        <v>615130</v>
      </c>
      <c r="F11986" t="s">
        <v>24196</v>
      </c>
      <c r="G11986" s="7">
        <v>-0.01</v>
      </c>
    </row>
    <row r="11987" spans="1:7" x14ac:dyDescent="0.3">
      <c r="A11987" s="310" t="s">
        <v>23911</v>
      </c>
      <c r="B11987" t="s">
        <v>24255</v>
      </c>
      <c r="C11987" t="s">
        <v>76</v>
      </c>
      <c r="D11987" t="s">
        <v>377</v>
      </c>
      <c r="E11987">
        <v>611110</v>
      </c>
      <c r="F11987" t="s">
        <v>24196</v>
      </c>
      <c r="G11987" s="7">
        <v>-0.01</v>
      </c>
    </row>
    <row r="11988" spans="1:7" x14ac:dyDescent="0.3">
      <c r="A11988" s="310" t="s">
        <v>23911</v>
      </c>
      <c r="B11988" t="s">
        <v>24255</v>
      </c>
      <c r="C11988" t="s">
        <v>76</v>
      </c>
      <c r="D11988" t="s">
        <v>371</v>
      </c>
      <c r="E11988">
        <v>615100</v>
      </c>
      <c r="F11988" t="s">
        <v>24196</v>
      </c>
      <c r="G11988" s="7">
        <v>137.66999999999999</v>
      </c>
    </row>
    <row r="11989" spans="1:7" x14ac:dyDescent="0.3">
      <c r="A11989" s="310" t="s">
        <v>23911</v>
      </c>
      <c r="B11989" t="s">
        <v>24255</v>
      </c>
      <c r="C11989" t="s">
        <v>76</v>
      </c>
      <c r="D11989" t="s">
        <v>375</v>
      </c>
      <c r="E11989">
        <v>615140</v>
      </c>
      <c r="F11989" t="s">
        <v>24196</v>
      </c>
      <c r="G11989" s="7">
        <v>67.069999999999993</v>
      </c>
    </row>
    <row r="11990" spans="1:7" x14ac:dyDescent="0.3">
      <c r="A11990" s="310" t="s">
        <v>23911</v>
      </c>
      <c r="B11990" t="s">
        <v>24255</v>
      </c>
      <c r="C11990" t="s">
        <v>76</v>
      </c>
      <c r="D11990" t="s">
        <v>373</v>
      </c>
      <c r="E11990">
        <v>615130</v>
      </c>
      <c r="F11990" t="s">
        <v>24196</v>
      </c>
      <c r="G11990" s="7">
        <v>-0.01</v>
      </c>
    </row>
    <row r="11991" spans="1:7" x14ac:dyDescent="0.3">
      <c r="A11991" s="310" t="s">
        <v>23911</v>
      </c>
      <c r="B11991" t="s">
        <v>24255</v>
      </c>
      <c r="C11991" t="s">
        <v>76</v>
      </c>
      <c r="D11991" t="s">
        <v>377</v>
      </c>
      <c r="E11991">
        <v>611110</v>
      </c>
      <c r="F11991" t="s">
        <v>24196</v>
      </c>
      <c r="G11991" s="7">
        <v>17.07</v>
      </c>
    </row>
    <row r="11992" spans="1:7" x14ac:dyDescent="0.3">
      <c r="A11992" s="310" t="s">
        <v>23911</v>
      </c>
      <c r="B11992" t="s">
        <v>24255</v>
      </c>
      <c r="C11992" t="s">
        <v>76</v>
      </c>
      <c r="D11992" t="s">
        <v>371</v>
      </c>
      <c r="E11992">
        <v>615100</v>
      </c>
      <c r="F11992" t="s">
        <v>24196</v>
      </c>
      <c r="G11992" s="7">
        <v>68.959999999999994</v>
      </c>
    </row>
    <row r="11993" spans="1:7" x14ac:dyDescent="0.3">
      <c r="A11993" s="310" t="s">
        <v>23911</v>
      </c>
      <c r="B11993" t="s">
        <v>24255</v>
      </c>
      <c r="C11993" t="s">
        <v>76</v>
      </c>
      <c r="D11993" t="s">
        <v>373</v>
      </c>
      <c r="E11993">
        <v>615130</v>
      </c>
      <c r="F11993" t="s">
        <v>24196</v>
      </c>
      <c r="G11993" s="7">
        <v>-40.549999999999997</v>
      </c>
    </row>
    <row r="11994" spans="1:7" x14ac:dyDescent="0.3">
      <c r="A11994" s="310" t="s">
        <v>23911</v>
      </c>
      <c r="B11994" t="s">
        <v>24255</v>
      </c>
      <c r="C11994" t="s">
        <v>76</v>
      </c>
      <c r="D11994" t="s">
        <v>371</v>
      </c>
      <c r="E11994">
        <v>617100</v>
      </c>
      <c r="F11994" t="s">
        <v>24196</v>
      </c>
      <c r="G11994" s="7">
        <v>1028.75</v>
      </c>
    </row>
    <row r="11995" spans="1:7" x14ac:dyDescent="0.3">
      <c r="A11995" s="310" t="s">
        <v>23911</v>
      </c>
      <c r="B11995" t="s">
        <v>24255</v>
      </c>
      <c r="C11995" t="s">
        <v>76</v>
      </c>
      <c r="D11995" t="s">
        <v>373</v>
      </c>
      <c r="E11995">
        <v>615130</v>
      </c>
      <c r="F11995" t="s">
        <v>24196</v>
      </c>
      <c r="G11995" s="7">
        <v>-40.549999999999997</v>
      </c>
    </row>
    <row r="11996" spans="1:7" x14ac:dyDescent="0.3">
      <c r="A11996" s="310" t="s">
        <v>23911</v>
      </c>
      <c r="B11996" t="s">
        <v>24255</v>
      </c>
      <c r="C11996" t="s">
        <v>76</v>
      </c>
      <c r="D11996" t="s">
        <v>371</v>
      </c>
      <c r="E11996">
        <v>615100</v>
      </c>
      <c r="F11996" t="s">
        <v>24196</v>
      </c>
      <c r="G11996" s="7">
        <v>0.01</v>
      </c>
    </row>
    <row r="11997" spans="1:7" x14ac:dyDescent="0.3">
      <c r="A11997" s="310" t="s">
        <v>23911</v>
      </c>
      <c r="B11997" t="s">
        <v>24255</v>
      </c>
      <c r="C11997" t="s">
        <v>76</v>
      </c>
      <c r="D11997" t="s">
        <v>371</v>
      </c>
      <c r="E11997">
        <v>615100</v>
      </c>
      <c r="F11997" t="s">
        <v>24196</v>
      </c>
      <c r="G11997" s="7">
        <v>-68.959999999999994</v>
      </c>
    </row>
    <row r="11998" spans="1:7" x14ac:dyDescent="0.3">
      <c r="A11998" s="310" t="s">
        <v>23911</v>
      </c>
      <c r="B11998" t="s">
        <v>24255</v>
      </c>
      <c r="C11998" t="s">
        <v>76</v>
      </c>
      <c r="D11998" t="s">
        <v>375</v>
      </c>
      <c r="E11998">
        <v>615140</v>
      </c>
      <c r="F11998" t="s">
        <v>24196</v>
      </c>
      <c r="G11998" s="7">
        <v>64.91</v>
      </c>
    </row>
    <row r="11999" spans="1:7" x14ac:dyDescent="0.3">
      <c r="A11999" s="310" t="s">
        <v>23911</v>
      </c>
      <c r="B11999" t="s">
        <v>24255</v>
      </c>
      <c r="C11999" t="s">
        <v>76</v>
      </c>
      <c r="D11999" t="s">
        <v>377</v>
      </c>
      <c r="E11999">
        <v>611120</v>
      </c>
      <c r="F11999" t="s">
        <v>24196</v>
      </c>
      <c r="G11999" s="7">
        <v>5.32</v>
      </c>
    </row>
    <row r="12000" spans="1:7" x14ac:dyDescent="0.3">
      <c r="A12000" s="310" t="s">
        <v>23911</v>
      </c>
      <c r="B12000" t="s">
        <v>24255</v>
      </c>
      <c r="C12000" t="s">
        <v>76</v>
      </c>
      <c r="D12000" t="s">
        <v>371</v>
      </c>
      <c r="E12000">
        <v>615100</v>
      </c>
      <c r="F12000" t="s">
        <v>24196</v>
      </c>
      <c r="G12000" s="7">
        <v>-68.959999999999994</v>
      </c>
    </row>
    <row r="12001" spans="1:7" x14ac:dyDescent="0.3">
      <c r="A12001" s="310" t="s">
        <v>23911</v>
      </c>
      <c r="B12001" t="s">
        <v>24255</v>
      </c>
      <c r="C12001" t="s">
        <v>76</v>
      </c>
      <c r="D12001" t="s">
        <v>371</v>
      </c>
      <c r="E12001">
        <v>615100</v>
      </c>
      <c r="F12001" t="s">
        <v>24196</v>
      </c>
      <c r="G12001" s="7">
        <v>-68.959999999999994</v>
      </c>
    </row>
    <row r="12002" spans="1:7" x14ac:dyDescent="0.3">
      <c r="A12002" s="310" t="s">
        <v>23911</v>
      </c>
      <c r="B12002" t="s">
        <v>24255</v>
      </c>
      <c r="C12002" t="s">
        <v>76</v>
      </c>
      <c r="D12002" t="s">
        <v>371</v>
      </c>
      <c r="E12002">
        <v>615100</v>
      </c>
      <c r="F12002" t="s">
        <v>24196</v>
      </c>
      <c r="G12002" s="7">
        <v>36.29</v>
      </c>
    </row>
    <row r="12003" spans="1:7" x14ac:dyDescent="0.3">
      <c r="A12003" s="310" t="s">
        <v>23911</v>
      </c>
      <c r="B12003" t="s">
        <v>24255</v>
      </c>
      <c r="C12003" t="s">
        <v>76</v>
      </c>
      <c r="D12003" t="s">
        <v>371</v>
      </c>
      <c r="E12003">
        <v>615100</v>
      </c>
      <c r="F12003" t="s">
        <v>24196</v>
      </c>
      <c r="G12003" s="7">
        <v>0.01</v>
      </c>
    </row>
    <row r="12004" spans="1:7" x14ac:dyDescent="0.3">
      <c r="A12004" s="310" t="s">
        <v>23911</v>
      </c>
      <c r="B12004" t="s">
        <v>24255</v>
      </c>
      <c r="C12004" t="s">
        <v>76</v>
      </c>
      <c r="D12004" t="s">
        <v>373</v>
      </c>
      <c r="E12004">
        <v>615130</v>
      </c>
      <c r="F12004" t="s">
        <v>24196</v>
      </c>
      <c r="G12004" s="7">
        <v>-40.549999999999997</v>
      </c>
    </row>
    <row r="12005" spans="1:7" x14ac:dyDescent="0.3">
      <c r="A12005" s="310" t="s">
        <v>23911</v>
      </c>
      <c r="B12005" t="s">
        <v>24255</v>
      </c>
      <c r="C12005" t="s">
        <v>76</v>
      </c>
      <c r="D12005" t="s">
        <v>371</v>
      </c>
      <c r="E12005">
        <v>616100</v>
      </c>
      <c r="F12005" t="s">
        <v>24196</v>
      </c>
      <c r="G12005" s="7">
        <v>212.17</v>
      </c>
    </row>
    <row r="12006" spans="1:7" x14ac:dyDescent="0.3">
      <c r="A12006" s="310" t="s">
        <v>23911</v>
      </c>
      <c r="B12006" t="s">
        <v>24255</v>
      </c>
      <c r="C12006" t="s">
        <v>76</v>
      </c>
      <c r="D12006" t="s">
        <v>373</v>
      </c>
      <c r="E12006">
        <v>616160</v>
      </c>
      <c r="F12006" t="s">
        <v>24196</v>
      </c>
      <c r="G12006" s="7">
        <v>214.89</v>
      </c>
    </row>
    <row r="12007" spans="1:7" x14ac:dyDescent="0.3">
      <c r="A12007" s="310" t="s">
        <v>23911</v>
      </c>
      <c r="B12007" t="s">
        <v>24255</v>
      </c>
      <c r="C12007" t="s">
        <v>76</v>
      </c>
      <c r="D12007" t="s">
        <v>373</v>
      </c>
      <c r="E12007">
        <v>615130</v>
      </c>
      <c r="F12007" t="s">
        <v>24196</v>
      </c>
      <c r="G12007" s="7">
        <v>1932.27</v>
      </c>
    </row>
    <row r="12008" spans="1:7" x14ac:dyDescent="0.3">
      <c r="A12008" s="310" t="s">
        <v>23911</v>
      </c>
      <c r="B12008" t="s">
        <v>24255</v>
      </c>
      <c r="C12008" t="s">
        <v>76</v>
      </c>
      <c r="D12008" t="s">
        <v>375</v>
      </c>
      <c r="E12008">
        <v>615140</v>
      </c>
      <c r="F12008" t="s">
        <v>24196</v>
      </c>
      <c r="G12008" s="7">
        <v>-0.01</v>
      </c>
    </row>
    <row r="12009" spans="1:7" x14ac:dyDescent="0.3">
      <c r="A12009" s="310" t="s">
        <v>23911</v>
      </c>
      <c r="B12009" t="s">
        <v>24255</v>
      </c>
      <c r="C12009" t="s">
        <v>76</v>
      </c>
      <c r="D12009" t="s">
        <v>373</v>
      </c>
      <c r="E12009">
        <v>615130</v>
      </c>
      <c r="F12009" t="s">
        <v>24196</v>
      </c>
      <c r="G12009" s="7">
        <v>0.01</v>
      </c>
    </row>
    <row r="12010" spans="1:7" x14ac:dyDescent="0.3">
      <c r="A12010" s="310" t="s">
        <v>23911</v>
      </c>
      <c r="B12010" t="s">
        <v>24255</v>
      </c>
      <c r="C12010" t="s">
        <v>76</v>
      </c>
      <c r="D12010" t="s">
        <v>371</v>
      </c>
      <c r="E12010">
        <v>615100</v>
      </c>
      <c r="F12010" t="s">
        <v>24196</v>
      </c>
      <c r="G12010" s="7">
        <v>68.959999999999994</v>
      </c>
    </row>
    <row r="12011" spans="1:7" x14ac:dyDescent="0.3">
      <c r="A12011" s="310" t="s">
        <v>23911</v>
      </c>
      <c r="B12011" t="s">
        <v>24255</v>
      </c>
      <c r="C12011" t="s">
        <v>76</v>
      </c>
      <c r="D12011" t="s">
        <v>371</v>
      </c>
      <c r="E12011">
        <v>615100</v>
      </c>
      <c r="F12011" t="s">
        <v>24196</v>
      </c>
      <c r="G12011" s="7">
        <v>68.959999999999994</v>
      </c>
    </row>
    <row r="12012" spans="1:7" x14ac:dyDescent="0.3">
      <c r="A12012" s="310" t="s">
        <v>23911</v>
      </c>
      <c r="B12012" t="s">
        <v>24255</v>
      </c>
      <c r="C12012" t="s">
        <v>76</v>
      </c>
      <c r="D12012" t="s">
        <v>371</v>
      </c>
      <c r="E12012">
        <v>615100</v>
      </c>
      <c r="F12012" t="s">
        <v>24196</v>
      </c>
      <c r="G12012" s="7">
        <v>-68.959999999999994</v>
      </c>
    </row>
    <row r="12013" spans="1:7" x14ac:dyDescent="0.3">
      <c r="A12013" s="310" t="s">
        <v>23911</v>
      </c>
      <c r="B12013" t="s">
        <v>24255</v>
      </c>
      <c r="C12013" t="s">
        <v>76</v>
      </c>
      <c r="D12013" t="s">
        <v>375</v>
      </c>
      <c r="E12013">
        <v>615140</v>
      </c>
      <c r="F12013" t="s">
        <v>24196</v>
      </c>
      <c r="G12013" s="7">
        <v>71.86</v>
      </c>
    </row>
    <row r="12014" spans="1:7" x14ac:dyDescent="0.3">
      <c r="A12014" s="310" t="s">
        <v>23911</v>
      </c>
      <c r="B12014" t="s">
        <v>24255</v>
      </c>
      <c r="C12014" t="s">
        <v>76</v>
      </c>
      <c r="D12014" t="s">
        <v>371</v>
      </c>
      <c r="E12014">
        <v>615100</v>
      </c>
      <c r="F12014" t="s">
        <v>24196</v>
      </c>
      <c r="G12014" s="7">
        <v>34.479999999999997</v>
      </c>
    </row>
    <row r="12015" spans="1:7" x14ac:dyDescent="0.3">
      <c r="A12015" s="310" t="s">
        <v>23911</v>
      </c>
      <c r="B12015" t="s">
        <v>24255</v>
      </c>
      <c r="C12015" t="s">
        <v>76</v>
      </c>
      <c r="D12015" t="s">
        <v>371</v>
      </c>
      <c r="E12015">
        <v>615100</v>
      </c>
      <c r="F12015" t="s">
        <v>24196</v>
      </c>
      <c r="G12015" s="7">
        <v>36.29</v>
      </c>
    </row>
    <row r="12016" spans="1:7" x14ac:dyDescent="0.3">
      <c r="A12016" s="310" t="s">
        <v>23911</v>
      </c>
      <c r="B12016" t="s">
        <v>24255</v>
      </c>
      <c r="C12016" t="s">
        <v>76</v>
      </c>
      <c r="D12016" t="s">
        <v>373</v>
      </c>
      <c r="E12016">
        <v>615130</v>
      </c>
      <c r="F12016" t="s">
        <v>24196</v>
      </c>
      <c r="G12016" s="7">
        <v>-40.549999999999997</v>
      </c>
    </row>
    <row r="12017" spans="1:7" x14ac:dyDescent="0.3">
      <c r="A12017" s="310" t="s">
        <v>23911</v>
      </c>
      <c r="B12017" t="s">
        <v>24255</v>
      </c>
      <c r="C12017" t="s">
        <v>76</v>
      </c>
      <c r="D12017" t="s">
        <v>375</v>
      </c>
      <c r="E12017">
        <v>615140</v>
      </c>
      <c r="F12017" t="s">
        <v>24196</v>
      </c>
      <c r="G12017" s="7">
        <v>-0.01</v>
      </c>
    </row>
    <row r="12018" spans="1:7" x14ac:dyDescent="0.3">
      <c r="A12018" s="310" t="s">
        <v>23911</v>
      </c>
      <c r="B12018" t="s">
        <v>24255</v>
      </c>
      <c r="C12018" t="s">
        <v>76</v>
      </c>
      <c r="D12018" t="s">
        <v>371</v>
      </c>
      <c r="E12018">
        <v>615100</v>
      </c>
      <c r="F12018" t="s">
        <v>24196</v>
      </c>
      <c r="G12018" s="7">
        <v>0.01</v>
      </c>
    </row>
    <row r="12019" spans="1:7" x14ac:dyDescent="0.3">
      <c r="A12019" s="310" t="s">
        <v>23911</v>
      </c>
      <c r="B12019" t="s">
        <v>24255</v>
      </c>
      <c r="C12019" t="s">
        <v>76</v>
      </c>
      <c r="D12019" t="s">
        <v>371</v>
      </c>
      <c r="E12019">
        <v>615100</v>
      </c>
      <c r="F12019" t="s">
        <v>24196</v>
      </c>
      <c r="G12019" s="7">
        <v>34.479999999999997</v>
      </c>
    </row>
    <row r="12020" spans="1:7" x14ac:dyDescent="0.3">
      <c r="A12020" s="310" t="s">
        <v>23911</v>
      </c>
      <c r="B12020" t="s">
        <v>24255</v>
      </c>
      <c r="C12020" t="s">
        <v>76</v>
      </c>
      <c r="D12020" t="s">
        <v>373</v>
      </c>
      <c r="E12020">
        <v>615130</v>
      </c>
      <c r="F12020" t="s">
        <v>24196</v>
      </c>
      <c r="G12020" s="7">
        <v>30.95</v>
      </c>
    </row>
    <row r="12021" spans="1:7" x14ac:dyDescent="0.3">
      <c r="A12021" s="310" t="s">
        <v>23911</v>
      </c>
      <c r="B12021" t="s">
        <v>24255</v>
      </c>
      <c r="C12021" t="s">
        <v>76</v>
      </c>
      <c r="D12021" t="s">
        <v>375</v>
      </c>
      <c r="E12021">
        <v>615140</v>
      </c>
      <c r="F12021" t="s">
        <v>24196</v>
      </c>
      <c r="G12021" s="7">
        <v>-67.069999999999993</v>
      </c>
    </row>
    <row r="12022" spans="1:7" x14ac:dyDescent="0.3">
      <c r="A12022" s="310" t="s">
        <v>23911</v>
      </c>
      <c r="B12022" t="s">
        <v>24255</v>
      </c>
      <c r="C12022" t="s">
        <v>76</v>
      </c>
      <c r="D12022" t="s">
        <v>375</v>
      </c>
      <c r="E12022">
        <v>615140</v>
      </c>
      <c r="F12022" t="s">
        <v>24196</v>
      </c>
      <c r="G12022" s="7">
        <v>1760.42</v>
      </c>
    </row>
    <row r="12023" spans="1:7" x14ac:dyDescent="0.3">
      <c r="A12023" s="310" t="s">
        <v>23911</v>
      </c>
      <c r="B12023" t="s">
        <v>24255</v>
      </c>
      <c r="C12023" t="s">
        <v>76</v>
      </c>
      <c r="D12023" t="s">
        <v>371</v>
      </c>
      <c r="E12023">
        <v>615100</v>
      </c>
      <c r="F12023" t="s">
        <v>24196</v>
      </c>
      <c r="G12023" s="7">
        <v>0.01</v>
      </c>
    </row>
    <row r="12024" spans="1:7" x14ac:dyDescent="0.3">
      <c r="A12024" s="310" t="s">
        <v>23911</v>
      </c>
      <c r="B12024" t="s">
        <v>24255</v>
      </c>
      <c r="C12024" t="s">
        <v>76</v>
      </c>
      <c r="D12024" t="s">
        <v>377</v>
      </c>
      <c r="E12024">
        <v>611110</v>
      </c>
      <c r="F12024" t="s">
        <v>24196</v>
      </c>
      <c r="G12024" s="7">
        <v>-17.64</v>
      </c>
    </row>
    <row r="12025" spans="1:7" x14ac:dyDescent="0.3">
      <c r="A12025" s="310" t="s">
        <v>23911</v>
      </c>
      <c r="B12025" t="s">
        <v>24255</v>
      </c>
      <c r="C12025" t="s">
        <v>76</v>
      </c>
      <c r="D12025" t="s">
        <v>373</v>
      </c>
      <c r="E12025">
        <v>615130</v>
      </c>
      <c r="F12025" t="s">
        <v>24196</v>
      </c>
      <c r="G12025" s="7">
        <v>-40.549999999999997</v>
      </c>
    </row>
    <row r="12026" spans="1:7" x14ac:dyDescent="0.3">
      <c r="A12026" s="310" t="s">
        <v>23911</v>
      </c>
      <c r="B12026" t="s">
        <v>24255</v>
      </c>
      <c r="C12026" t="s">
        <v>76</v>
      </c>
      <c r="D12026" t="s">
        <v>377</v>
      </c>
      <c r="E12026">
        <v>611110</v>
      </c>
      <c r="F12026" t="s">
        <v>24196</v>
      </c>
      <c r="G12026" s="7">
        <v>8.5399999999999991</v>
      </c>
    </row>
    <row r="12027" spans="1:7" x14ac:dyDescent="0.3">
      <c r="A12027" s="310" t="s">
        <v>23911</v>
      </c>
      <c r="B12027" t="s">
        <v>24255</v>
      </c>
      <c r="C12027" t="s">
        <v>76</v>
      </c>
      <c r="D12027" t="s">
        <v>375</v>
      </c>
      <c r="E12027">
        <v>615140</v>
      </c>
      <c r="F12027" t="s">
        <v>24196</v>
      </c>
      <c r="G12027" s="7">
        <v>-64.91</v>
      </c>
    </row>
    <row r="12028" spans="1:7" x14ac:dyDescent="0.3">
      <c r="A12028" s="310" t="s">
        <v>23911</v>
      </c>
      <c r="B12028" t="s">
        <v>24255</v>
      </c>
      <c r="C12028" t="s">
        <v>76</v>
      </c>
      <c r="D12028" t="s">
        <v>377</v>
      </c>
      <c r="E12028">
        <v>611110</v>
      </c>
      <c r="F12028" t="s">
        <v>24196</v>
      </c>
      <c r="G12028" s="7">
        <v>-17.07</v>
      </c>
    </row>
    <row r="12029" spans="1:7" x14ac:dyDescent="0.3">
      <c r="A12029" s="310" t="s">
        <v>23911</v>
      </c>
      <c r="B12029" t="s">
        <v>24255</v>
      </c>
      <c r="C12029" t="s">
        <v>76</v>
      </c>
      <c r="D12029" t="s">
        <v>375</v>
      </c>
      <c r="E12029">
        <v>615140</v>
      </c>
      <c r="F12029" t="s">
        <v>24196</v>
      </c>
      <c r="G12029" s="7">
        <v>71.86</v>
      </c>
    </row>
    <row r="12030" spans="1:7" x14ac:dyDescent="0.3">
      <c r="A12030" s="310" t="s">
        <v>23911</v>
      </c>
      <c r="B12030" t="s">
        <v>24255</v>
      </c>
      <c r="C12030" t="s">
        <v>76</v>
      </c>
      <c r="D12030" t="s">
        <v>375</v>
      </c>
      <c r="E12030">
        <v>615140</v>
      </c>
      <c r="F12030" t="s">
        <v>24196</v>
      </c>
      <c r="G12030" s="7">
        <v>-71.86</v>
      </c>
    </row>
    <row r="12031" spans="1:7" x14ac:dyDescent="0.3">
      <c r="A12031" s="310" t="s">
        <v>23911</v>
      </c>
      <c r="B12031" t="s">
        <v>24255</v>
      </c>
      <c r="C12031" t="s">
        <v>76</v>
      </c>
      <c r="D12031" t="s">
        <v>377</v>
      </c>
      <c r="E12031">
        <v>611110</v>
      </c>
      <c r="F12031" t="s">
        <v>24196</v>
      </c>
      <c r="G12031" s="7">
        <v>-17.64</v>
      </c>
    </row>
    <row r="12032" spans="1:7" x14ac:dyDescent="0.3">
      <c r="A12032" s="310" t="s">
        <v>23911</v>
      </c>
      <c r="B12032" t="s">
        <v>24255</v>
      </c>
      <c r="C12032" t="s">
        <v>76</v>
      </c>
      <c r="D12032" t="s">
        <v>371</v>
      </c>
      <c r="E12032">
        <v>615100</v>
      </c>
      <c r="F12032" t="s">
        <v>24196</v>
      </c>
      <c r="G12032" s="7">
        <v>1593.93</v>
      </c>
    </row>
    <row r="12033" spans="1:7" x14ac:dyDescent="0.3">
      <c r="A12033" s="310" t="s">
        <v>23911</v>
      </c>
      <c r="B12033" t="s">
        <v>24255</v>
      </c>
      <c r="C12033" t="s">
        <v>76</v>
      </c>
      <c r="D12033" t="s">
        <v>371</v>
      </c>
      <c r="E12033">
        <v>615100</v>
      </c>
      <c r="F12033" t="s">
        <v>24196</v>
      </c>
      <c r="G12033" s="7">
        <v>2426.6</v>
      </c>
    </row>
    <row r="12034" spans="1:7" x14ac:dyDescent="0.3">
      <c r="A12034" s="310" t="s">
        <v>23911</v>
      </c>
      <c r="B12034" t="s">
        <v>24255</v>
      </c>
      <c r="C12034" t="s">
        <v>76</v>
      </c>
      <c r="D12034" t="s">
        <v>371</v>
      </c>
      <c r="E12034">
        <v>615100</v>
      </c>
      <c r="F12034" t="s">
        <v>24196</v>
      </c>
      <c r="G12034" s="7">
        <v>0.01</v>
      </c>
    </row>
    <row r="12035" spans="1:7" x14ac:dyDescent="0.3">
      <c r="A12035" s="310" t="s">
        <v>23911</v>
      </c>
      <c r="B12035" t="s">
        <v>24255</v>
      </c>
      <c r="C12035" t="s">
        <v>76</v>
      </c>
      <c r="D12035" t="s">
        <v>375</v>
      </c>
      <c r="E12035">
        <v>615140</v>
      </c>
      <c r="F12035" t="s">
        <v>24196</v>
      </c>
      <c r="G12035" s="7">
        <v>-67.069999999999993</v>
      </c>
    </row>
    <row r="12036" spans="1:7" x14ac:dyDescent="0.3">
      <c r="A12036" s="310" t="s">
        <v>23911</v>
      </c>
      <c r="B12036" t="s">
        <v>24255</v>
      </c>
      <c r="C12036" t="s">
        <v>76</v>
      </c>
      <c r="D12036" t="s">
        <v>371</v>
      </c>
      <c r="E12036">
        <v>615100</v>
      </c>
      <c r="F12036" t="s">
        <v>24196</v>
      </c>
      <c r="G12036" s="7">
        <v>6.21</v>
      </c>
    </row>
    <row r="12037" spans="1:7" x14ac:dyDescent="0.3">
      <c r="A12037" s="310" t="s">
        <v>23911</v>
      </c>
      <c r="B12037" t="s">
        <v>24255</v>
      </c>
      <c r="C12037" t="s">
        <v>76</v>
      </c>
      <c r="D12037" t="s">
        <v>371</v>
      </c>
      <c r="E12037">
        <v>615100</v>
      </c>
      <c r="F12037" t="s">
        <v>24196</v>
      </c>
      <c r="G12037" s="7">
        <v>6.21</v>
      </c>
    </row>
    <row r="12038" spans="1:7" x14ac:dyDescent="0.3">
      <c r="A12038" s="310" t="s">
        <v>23911</v>
      </c>
      <c r="B12038" t="s">
        <v>24255</v>
      </c>
      <c r="C12038" t="s">
        <v>76</v>
      </c>
      <c r="D12038" t="s">
        <v>377</v>
      </c>
      <c r="E12038">
        <v>611110</v>
      </c>
      <c r="F12038" t="s">
        <v>24196</v>
      </c>
      <c r="G12038" s="7">
        <v>-0.01</v>
      </c>
    </row>
    <row r="12039" spans="1:7" x14ac:dyDescent="0.3">
      <c r="A12039" s="310" t="s">
        <v>23911</v>
      </c>
      <c r="B12039" t="s">
        <v>24255</v>
      </c>
      <c r="C12039" t="s">
        <v>76</v>
      </c>
      <c r="D12039" t="s">
        <v>375</v>
      </c>
      <c r="E12039">
        <v>615140</v>
      </c>
      <c r="F12039" t="s">
        <v>24196</v>
      </c>
      <c r="G12039" s="7">
        <v>-64.91</v>
      </c>
    </row>
    <row r="12040" spans="1:7" x14ac:dyDescent="0.3">
      <c r="A12040" s="310" t="s">
        <v>23911</v>
      </c>
      <c r="B12040" t="s">
        <v>24255</v>
      </c>
      <c r="C12040" t="s">
        <v>76</v>
      </c>
      <c r="D12040" t="s">
        <v>377</v>
      </c>
      <c r="E12040">
        <v>611110</v>
      </c>
      <c r="F12040" t="s">
        <v>24196</v>
      </c>
      <c r="G12040" s="7">
        <v>17.64</v>
      </c>
    </row>
    <row r="12041" spans="1:7" x14ac:dyDescent="0.3">
      <c r="A12041" s="310" t="s">
        <v>23911</v>
      </c>
      <c r="B12041" t="s">
        <v>24255</v>
      </c>
      <c r="C12041" t="s">
        <v>76</v>
      </c>
      <c r="D12041" t="s">
        <v>371</v>
      </c>
      <c r="E12041">
        <v>615100</v>
      </c>
      <c r="F12041" t="s">
        <v>24196</v>
      </c>
      <c r="G12041" s="7">
        <v>-72.569999999999993</v>
      </c>
    </row>
    <row r="12042" spans="1:7" x14ac:dyDescent="0.3">
      <c r="A12042" s="310" t="s">
        <v>23911</v>
      </c>
      <c r="B12042" t="s">
        <v>24255</v>
      </c>
      <c r="C12042" t="s">
        <v>76</v>
      </c>
      <c r="D12042" t="s">
        <v>371</v>
      </c>
      <c r="E12042">
        <v>615100</v>
      </c>
      <c r="F12042" t="s">
        <v>24196</v>
      </c>
      <c r="G12042" s="7">
        <v>-0.01</v>
      </c>
    </row>
    <row r="12043" spans="1:7" x14ac:dyDescent="0.3">
      <c r="A12043" s="310" t="s">
        <v>23911</v>
      </c>
      <c r="B12043" t="s">
        <v>24255</v>
      </c>
      <c r="C12043" t="s">
        <v>76</v>
      </c>
      <c r="D12043" t="s">
        <v>371</v>
      </c>
      <c r="E12043">
        <v>615100</v>
      </c>
      <c r="F12043" t="s">
        <v>24196</v>
      </c>
      <c r="G12043" s="7">
        <v>34.479999999999997</v>
      </c>
    </row>
    <row r="12044" spans="1:7" x14ac:dyDescent="0.3">
      <c r="A12044" s="310" t="s">
        <v>23911</v>
      </c>
      <c r="B12044" t="s">
        <v>24255</v>
      </c>
      <c r="C12044" t="s">
        <v>76</v>
      </c>
      <c r="D12044" t="s">
        <v>375</v>
      </c>
      <c r="E12044">
        <v>615140</v>
      </c>
      <c r="F12044" t="s">
        <v>24196</v>
      </c>
      <c r="G12044" s="7">
        <v>64.91</v>
      </c>
    </row>
    <row r="12045" spans="1:7" x14ac:dyDescent="0.3">
      <c r="A12045" s="310" t="s">
        <v>23911</v>
      </c>
      <c r="B12045" t="s">
        <v>24255</v>
      </c>
      <c r="C12045" t="s">
        <v>76</v>
      </c>
      <c r="D12045" t="s">
        <v>371</v>
      </c>
      <c r="E12045">
        <v>615100</v>
      </c>
      <c r="F12045" t="s">
        <v>24196</v>
      </c>
      <c r="G12045" s="7">
        <v>36.29</v>
      </c>
    </row>
    <row r="12046" spans="1:7" x14ac:dyDescent="0.3">
      <c r="A12046" s="310" t="s">
        <v>23911</v>
      </c>
      <c r="B12046" t="s">
        <v>24255</v>
      </c>
      <c r="C12046" t="s">
        <v>76</v>
      </c>
      <c r="D12046" t="s">
        <v>375</v>
      </c>
      <c r="E12046">
        <v>615140</v>
      </c>
      <c r="F12046" t="s">
        <v>24196</v>
      </c>
      <c r="G12046" s="7">
        <v>-67.069999999999993</v>
      </c>
    </row>
    <row r="12047" spans="1:7" x14ac:dyDescent="0.3">
      <c r="A12047" s="310" t="s">
        <v>23911</v>
      </c>
      <c r="B12047" t="s">
        <v>24255</v>
      </c>
      <c r="C12047" t="s">
        <v>76</v>
      </c>
      <c r="D12047" t="s">
        <v>371</v>
      </c>
      <c r="E12047">
        <v>615100</v>
      </c>
      <c r="F12047" t="s">
        <v>24196</v>
      </c>
      <c r="G12047" s="7">
        <v>-0.01</v>
      </c>
    </row>
    <row r="12048" spans="1:7" x14ac:dyDescent="0.3">
      <c r="A12048" s="310" t="s">
        <v>23911</v>
      </c>
      <c r="B12048" t="s">
        <v>24255</v>
      </c>
      <c r="C12048" t="s">
        <v>76</v>
      </c>
      <c r="D12048" t="s">
        <v>377</v>
      </c>
      <c r="E12048">
        <v>611110</v>
      </c>
      <c r="F12048" t="s">
        <v>24196</v>
      </c>
      <c r="G12048" s="7">
        <v>-0.01</v>
      </c>
    </row>
    <row r="12049" spans="1:7" x14ac:dyDescent="0.3">
      <c r="A12049" s="310" t="s">
        <v>23911</v>
      </c>
      <c r="B12049" t="s">
        <v>24255</v>
      </c>
      <c r="C12049" t="s">
        <v>76</v>
      </c>
      <c r="D12049" t="s">
        <v>373</v>
      </c>
      <c r="E12049">
        <v>616160</v>
      </c>
      <c r="F12049" t="s">
        <v>24196</v>
      </c>
      <c r="G12049" s="7">
        <v>126.02</v>
      </c>
    </row>
    <row r="12050" spans="1:7" x14ac:dyDescent="0.3">
      <c r="A12050" s="310" t="s">
        <v>23911</v>
      </c>
      <c r="B12050" t="s">
        <v>24255</v>
      </c>
      <c r="C12050" t="s">
        <v>76</v>
      </c>
      <c r="D12050" t="s">
        <v>373</v>
      </c>
      <c r="E12050">
        <v>615130</v>
      </c>
      <c r="F12050" t="s">
        <v>24196</v>
      </c>
      <c r="G12050" s="7">
        <v>-0.01</v>
      </c>
    </row>
    <row r="12051" spans="1:7" x14ac:dyDescent="0.3">
      <c r="A12051" s="310" t="s">
        <v>23911</v>
      </c>
      <c r="B12051" t="s">
        <v>24255</v>
      </c>
      <c r="C12051" t="s">
        <v>76</v>
      </c>
      <c r="D12051" t="s">
        <v>371</v>
      </c>
      <c r="E12051">
        <v>615100</v>
      </c>
      <c r="F12051" t="s">
        <v>24196</v>
      </c>
      <c r="G12051" s="7">
        <v>-72.569999999999993</v>
      </c>
    </row>
    <row r="12052" spans="1:7" x14ac:dyDescent="0.3">
      <c r="A12052" s="310" t="s">
        <v>23911</v>
      </c>
      <c r="B12052" t="s">
        <v>24255</v>
      </c>
      <c r="C12052" t="s">
        <v>76</v>
      </c>
      <c r="D12052" t="s">
        <v>377</v>
      </c>
      <c r="E12052">
        <v>611120</v>
      </c>
      <c r="F12052" t="s">
        <v>24196</v>
      </c>
      <c r="G12052" s="7">
        <v>76.39</v>
      </c>
    </row>
    <row r="12053" spans="1:7" x14ac:dyDescent="0.3">
      <c r="A12053" s="310" t="s">
        <v>23911</v>
      </c>
      <c r="B12053" t="s">
        <v>24255</v>
      </c>
      <c r="C12053" t="s">
        <v>76</v>
      </c>
      <c r="D12053" t="s">
        <v>377</v>
      </c>
      <c r="E12053">
        <v>611110</v>
      </c>
      <c r="F12053" t="s">
        <v>24196</v>
      </c>
      <c r="G12053" s="7">
        <v>17.07</v>
      </c>
    </row>
    <row r="12054" spans="1:7" x14ac:dyDescent="0.3">
      <c r="A12054" s="310" t="s">
        <v>23911</v>
      </c>
      <c r="B12054" t="s">
        <v>24255</v>
      </c>
      <c r="C12054" t="s">
        <v>76</v>
      </c>
      <c r="D12054" t="s">
        <v>371</v>
      </c>
      <c r="E12054">
        <v>617100</v>
      </c>
      <c r="F12054" t="s">
        <v>24196</v>
      </c>
      <c r="G12054" s="7">
        <v>695.95</v>
      </c>
    </row>
    <row r="12055" spans="1:7" x14ac:dyDescent="0.3">
      <c r="A12055" s="310" t="s">
        <v>23911</v>
      </c>
      <c r="B12055" t="s">
        <v>24255</v>
      </c>
      <c r="C12055" t="s">
        <v>76</v>
      </c>
      <c r="D12055" t="s">
        <v>375</v>
      </c>
      <c r="E12055">
        <v>615140</v>
      </c>
      <c r="F12055" t="s">
        <v>24196</v>
      </c>
      <c r="G12055" s="7">
        <v>0.01</v>
      </c>
    </row>
    <row r="12056" spans="1:7" x14ac:dyDescent="0.3">
      <c r="A12056" s="310" t="s">
        <v>23911</v>
      </c>
      <c r="B12056" t="s">
        <v>24255</v>
      </c>
      <c r="C12056" t="s">
        <v>76</v>
      </c>
      <c r="D12056" t="s">
        <v>375</v>
      </c>
      <c r="E12056">
        <v>615140</v>
      </c>
      <c r="F12056" t="s">
        <v>24196</v>
      </c>
      <c r="G12056" s="7">
        <v>-67.069999999999993</v>
      </c>
    </row>
    <row r="12057" spans="1:7" x14ac:dyDescent="0.3">
      <c r="A12057" s="310" t="s">
        <v>23911</v>
      </c>
      <c r="B12057" t="s">
        <v>24255</v>
      </c>
      <c r="C12057" t="s">
        <v>76</v>
      </c>
      <c r="D12057" t="s">
        <v>373</v>
      </c>
      <c r="E12057">
        <v>615130</v>
      </c>
      <c r="F12057" t="s">
        <v>24196</v>
      </c>
      <c r="G12057" s="7">
        <v>-0.01</v>
      </c>
    </row>
    <row r="12058" spans="1:7" x14ac:dyDescent="0.3">
      <c r="A12058" s="310" t="s">
        <v>23911</v>
      </c>
      <c r="B12058" t="s">
        <v>24255</v>
      </c>
      <c r="C12058" t="s">
        <v>76</v>
      </c>
      <c r="D12058" t="s">
        <v>375</v>
      </c>
      <c r="E12058">
        <v>615140</v>
      </c>
      <c r="F12058" t="s">
        <v>24196</v>
      </c>
      <c r="G12058" s="7">
        <v>-0.01</v>
      </c>
    </row>
    <row r="12059" spans="1:7" x14ac:dyDescent="0.3">
      <c r="A12059" s="310" t="s">
        <v>23911</v>
      </c>
      <c r="B12059" t="s">
        <v>24255</v>
      </c>
      <c r="C12059" t="s">
        <v>76</v>
      </c>
      <c r="D12059" t="s">
        <v>377</v>
      </c>
      <c r="E12059">
        <v>611110</v>
      </c>
      <c r="F12059" t="s">
        <v>24196</v>
      </c>
      <c r="G12059" s="7">
        <v>17.07</v>
      </c>
    </row>
    <row r="12060" spans="1:7" x14ac:dyDescent="0.3">
      <c r="A12060" s="310" t="s">
        <v>23911</v>
      </c>
      <c r="B12060" t="s">
        <v>24255</v>
      </c>
      <c r="C12060" t="s">
        <v>76</v>
      </c>
      <c r="D12060" t="s">
        <v>371</v>
      </c>
      <c r="E12060">
        <v>615100</v>
      </c>
      <c r="F12060" t="s">
        <v>24196</v>
      </c>
      <c r="G12060" s="7">
        <v>-0.01</v>
      </c>
    </row>
    <row r="12061" spans="1:7" x14ac:dyDescent="0.3">
      <c r="A12061" s="310" t="s">
        <v>23911</v>
      </c>
      <c r="B12061" t="s">
        <v>24255</v>
      </c>
      <c r="C12061" t="s">
        <v>76</v>
      </c>
      <c r="D12061" t="s">
        <v>373</v>
      </c>
      <c r="E12061">
        <v>615130</v>
      </c>
      <c r="F12061" t="s">
        <v>24196</v>
      </c>
      <c r="G12061" s="7">
        <v>40.549999999999997</v>
      </c>
    </row>
    <row r="12062" spans="1:7" x14ac:dyDescent="0.3">
      <c r="A12062" s="310" t="s">
        <v>23911</v>
      </c>
      <c r="B12062" t="s">
        <v>24255</v>
      </c>
      <c r="C12062" t="s">
        <v>76</v>
      </c>
      <c r="D12062" t="s">
        <v>371</v>
      </c>
      <c r="E12062">
        <v>615100</v>
      </c>
      <c r="F12062" t="s">
        <v>24196</v>
      </c>
      <c r="G12062" s="7">
        <v>3587</v>
      </c>
    </row>
    <row r="12063" spans="1:7" x14ac:dyDescent="0.3">
      <c r="A12063" s="310" t="s">
        <v>23911</v>
      </c>
      <c r="B12063" t="s">
        <v>24255</v>
      </c>
      <c r="C12063" t="s">
        <v>76</v>
      </c>
      <c r="D12063" t="s">
        <v>377</v>
      </c>
      <c r="E12063">
        <v>611110</v>
      </c>
      <c r="F12063" t="s">
        <v>24196</v>
      </c>
      <c r="G12063" s="7">
        <v>0.01</v>
      </c>
    </row>
    <row r="12064" spans="1:7" x14ac:dyDescent="0.3">
      <c r="A12064" s="310" t="s">
        <v>23911</v>
      </c>
      <c r="B12064" t="s">
        <v>24255</v>
      </c>
      <c r="C12064" t="s">
        <v>76</v>
      </c>
      <c r="D12064" t="s">
        <v>371</v>
      </c>
      <c r="E12064">
        <v>615100</v>
      </c>
      <c r="F12064" t="s">
        <v>24196</v>
      </c>
      <c r="G12064" s="7">
        <v>-72.569999999999993</v>
      </c>
    </row>
    <row r="12065" spans="1:7" x14ac:dyDescent="0.3">
      <c r="A12065" s="310" t="s">
        <v>23911</v>
      </c>
      <c r="B12065" t="s">
        <v>24255</v>
      </c>
      <c r="C12065" t="s">
        <v>76</v>
      </c>
      <c r="D12065" t="s">
        <v>371</v>
      </c>
      <c r="E12065">
        <v>615100</v>
      </c>
      <c r="F12065" t="s">
        <v>24196</v>
      </c>
      <c r="G12065" s="7">
        <v>36.29</v>
      </c>
    </row>
    <row r="12066" spans="1:7" x14ac:dyDescent="0.3">
      <c r="A12066" s="310" t="s">
        <v>23911</v>
      </c>
      <c r="B12066" t="s">
        <v>24255</v>
      </c>
      <c r="C12066" t="s">
        <v>76</v>
      </c>
      <c r="D12066" t="s">
        <v>375</v>
      </c>
      <c r="E12066">
        <v>615140</v>
      </c>
      <c r="F12066" t="s">
        <v>24196</v>
      </c>
      <c r="G12066" s="7">
        <v>-64.91</v>
      </c>
    </row>
    <row r="12067" spans="1:7" x14ac:dyDescent="0.3">
      <c r="A12067" s="310" t="s">
        <v>23911</v>
      </c>
      <c r="B12067" t="s">
        <v>24255</v>
      </c>
      <c r="C12067" t="s">
        <v>76</v>
      </c>
      <c r="D12067" t="s">
        <v>371</v>
      </c>
      <c r="E12067">
        <v>615100</v>
      </c>
      <c r="F12067" t="s">
        <v>24196</v>
      </c>
      <c r="G12067" s="7">
        <v>-954.43</v>
      </c>
    </row>
    <row r="12068" spans="1:7" x14ac:dyDescent="0.3">
      <c r="A12068" s="310" t="s">
        <v>23911</v>
      </c>
      <c r="B12068" t="s">
        <v>24255</v>
      </c>
      <c r="C12068" t="s">
        <v>76</v>
      </c>
      <c r="D12068" t="s">
        <v>371</v>
      </c>
      <c r="E12068">
        <v>615100</v>
      </c>
      <c r="F12068" t="s">
        <v>24196</v>
      </c>
      <c r="G12068" s="7">
        <v>-137.66999999999999</v>
      </c>
    </row>
    <row r="12069" spans="1:7" x14ac:dyDescent="0.3">
      <c r="A12069" s="310" t="s">
        <v>23911</v>
      </c>
      <c r="B12069" t="s">
        <v>24255</v>
      </c>
      <c r="C12069" t="s">
        <v>76</v>
      </c>
      <c r="D12069" t="s">
        <v>373</v>
      </c>
      <c r="E12069">
        <v>615130</v>
      </c>
      <c r="F12069" t="s">
        <v>24196</v>
      </c>
      <c r="G12069" s="7">
        <v>30.95</v>
      </c>
    </row>
    <row r="12070" spans="1:7" x14ac:dyDescent="0.3">
      <c r="A12070" s="310" t="s">
        <v>23911</v>
      </c>
      <c r="B12070" t="s">
        <v>24255</v>
      </c>
      <c r="C12070" t="s">
        <v>76</v>
      </c>
      <c r="D12070" t="s">
        <v>371</v>
      </c>
      <c r="E12070">
        <v>617100</v>
      </c>
      <c r="F12070" t="s">
        <v>24196</v>
      </c>
      <c r="G12070" s="7">
        <v>1084.22</v>
      </c>
    </row>
    <row r="12071" spans="1:7" x14ac:dyDescent="0.3">
      <c r="A12071" s="310" t="s">
        <v>23911</v>
      </c>
      <c r="B12071" t="s">
        <v>24255</v>
      </c>
      <c r="C12071" t="s">
        <v>76</v>
      </c>
      <c r="D12071" t="s">
        <v>377</v>
      </c>
      <c r="E12071">
        <v>611110</v>
      </c>
      <c r="F12071" t="s">
        <v>24196</v>
      </c>
      <c r="G12071" s="7">
        <v>17.07</v>
      </c>
    </row>
    <row r="12072" spans="1:7" x14ac:dyDescent="0.3">
      <c r="A12072" s="310" t="s">
        <v>23911</v>
      </c>
      <c r="B12072" t="s">
        <v>24255</v>
      </c>
      <c r="C12072" t="s">
        <v>76</v>
      </c>
      <c r="D12072" t="s">
        <v>375</v>
      </c>
      <c r="E12072">
        <v>615140</v>
      </c>
      <c r="F12072" t="s">
        <v>24196</v>
      </c>
      <c r="G12072" s="7">
        <v>71.86</v>
      </c>
    </row>
    <row r="12073" spans="1:7" x14ac:dyDescent="0.3">
      <c r="A12073" s="310" t="s">
        <v>23911</v>
      </c>
      <c r="B12073" t="s">
        <v>24255</v>
      </c>
      <c r="C12073" t="s">
        <v>76</v>
      </c>
      <c r="D12073" t="s">
        <v>371</v>
      </c>
      <c r="E12073">
        <v>615100</v>
      </c>
      <c r="F12073" t="s">
        <v>24196</v>
      </c>
      <c r="G12073" s="7">
        <v>34.479999999999997</v>
      </c>
    </row>
    <row r="12074" spans="1:7" x14ac:dyDescent="0.3">
      <c r="A12074" s="310" t="s">
        <v>23911</v>
      </c>
      <c r="B12074" t="s">
        <v>24255</v>
      </c>
      <c r="C12074" t="s">
        <v>76</v>
      </c>
      <c r="D12074" t="s">
        <v>371</v>
      </c>
      <c r="E12074">
        <v>615100</v>
      </c>
      <c r="F12074" t="s">
        <v>24196</v>
      </c>
      <c r="G12074" s="7">
        <v>-68.959999999999994</v>
      </c>
    </row>
    <row r="12075" spans="1:7" x14ac:dyDescent="0.3">
      <c r="A12075" s="310" t="s">
        <v>23911</v>
      </c>
      <c r="B12075" t="s">
        <v>24255</v>
      </c>
      <c r="C12075" t="s">
        <v>76</v>
      </c>
      <c r="D12075" t="s">
        <v>371</v>
      </c>
      <c r="E12075">
        <v>615100</v>
      </c>
      <c r="F12075" t="s">
        <v>24196</v>
      </c>
      <c r="G12075" s="7">
        <v>313.33</v>
      </c>
    </row>
    <row r="12076" spans="1:7" x14ac:dyDescent="0.3">
      <c r="A12076" s="310" t="s">
        <v>23911</v>
      </c>
      <c r="B12076" t="s">
        <v>24255</v>
      </c>
      <c r="C12076" t="s">
        <v>76</v>
      </c>
      <c r="D12076" t="s">
        <v>371</v>
      </c>
      <c r="E12076">
        <v>615100</v>
      </c>
      <c r="F12076" t="s">
        <v>24196</v>
      </c>
      <c r="G12076" s="7">
        <v>-0.01</v>
      </c>
    </row>
    <row r="12077" spans="1:7" x14ac:dyDescent="0.3">
      <c r="A12077" s="310" t="s">
        <v>23911</v>
      </c>
      <c r="B12077" t="s">
        <v>24255</v>
      </c>
      <c r="C12077" t="s">
        <v>76</v>
      </c>
      <c r="D12077" t="s">
        <v>371</v>
      </c>
      <c r="E12077">
        <v>615100</v>
      </c>
      <c r="F12077" t="s">
        <v>24196</v>
      </c>
      <c r="G12077" s="7">
        <v>-68.959999999999994</v>
      </c>
    </row>
    <row r="12078" spans="1:7" x14ac:dyDescent="0.3">
      <c r="A12078" s="310" t="s">
        <v>23911</v>
      </c>
      <c r="B12078" t="s">
        <v>24255</v>
      </c>
      <c r="C12078" t="s">
        <v>76</v>
      </c>
      <c r="D12078" t="s">
        <v>375</v>
      </c>
      <c r="E12078">
        <v>615140</v>
      </c>
      <c r="F12078" t="s">
        <v>24196</v>
      </c>
      <c r="G12078" s="7">
        <v>67.069999999999993</v>
      </c>
    </row>
    <row r="12079" spans="1:7" x14ac:dyDescent="0.3">
      <c r="A12079" s="310" t="s">
        <v>23911</v>
      </c>
      <c r="B12079" t="s">
        <v>24255</v>
      </c>
      <c r="C12079" t="s">
        <v>76</v>
      </c>
      <c r="D12079" t="s">
        <v>371</v>
      </c>
      <c r="E12079">
        <v>615100</v>
      </c>
      <c r="F12079" t="s">
        <v>24196</v>
      </c>
      <c r="G12079" s="7">
        <v>34.479999999999997</v>
      </c>
    </row>
    <row r="12080" spans="1:7" x14ac:dyDescent="0.3">
      <c r="A12080" s="310" t="s">
        <v>23911</v>
      </c>
      <c r="B12080" t="s">
        <v>24255</v>
      </c>
      <c r="C12080" t="s">
        <v>76</v>
      </c>
      <c r="D12080" t="s">
        <v>371</v>
      </c>
      <c r="E12080">
        <v>615100</v>
      </c>
      <c r="F12080" t="s">
        <v>24196</v>
      </c>
      <c r="G12080" s="7">
        <v>-72.569999999999993</v>
      </c>
    </row>
    <row r="12081" spans="1:7" x14ac:dyDescent="0.3">
      <c r="A12081" s="310" t="s">
        <v>23911</v>
      </c>
      <c r="B12081" t="s">
        <v>24255</v>
      </c>
      <c r="C12081" t="s">
        <v>76</v>
      </c>
      <c r="D12081" t="s">
        <v>375</v>
      </c>
      <c r="E12081">
        <v>615140</v>
      </c>
      <c r="F12081" t="s">
        <v>24196</v>
      </c>
      <c r="G12081" s="7">
        <v>71.86</v>
      </c>
    </row>
    <row r="12082" spans="1:7" x14ac:dyDescent="0.3">
      <c r="A12082" s="310" t="s">
        <v>23911</v>
      </c>
      <c r="B12082" t="s">
        <v>24255</v>
      </c>
      <c r="C12082" t="s">
        <v>76</v>
      </c>
      <c r="D12082" t="s">
        <v>377</v>
      </c>
      <c r="E12082">
        <v>611110</v>
      </c>
      <c r="F12082" t="s">
        <v>24196</v>
      </c>
      <c r="G12082" s="7">
        <v>-0.01</v>
      </c>
    </row>
    <row r="12083" spans="1:7" x14ac:dyDescent="0.3">
      <c r="A12083" s="310" t="s">
        <v>23911</v>
      </c>
      <c r="B12083" t="s">
        <v>24255</v>
      </c>
      <c r="C12083" t="s">
        <v>76</v>
      </c>
      <c r="D12083" t="s">
        <v>377</v>
      </c>
      <c r="E12083">
        <v>611110</v>
      </c>
      <c r="F12083" t="s">
        <v>24196</v>
      </c>
      <c r="G12083" s="7">
        <v>17.07</v>
      </c>
    </row>
    <row r="12084" spans="1:7" x14ac:dyDescent="0.3">
      <c r="A12084" s="310" t="s">
        <v>23911</v>
      </c>
      <c r="B12084" t="s">
        <v>24255</v>
      </c>
      <c r="C12084" t="s">
        <v>76</v>
      </c>
      <c r="D12084" t="s">
        <v>377</v>
      </c>
      <c r="E12084">
        <v>611110</v>
      </c>
      <c r="F12084" t="s">
        <v>24196</v>
      </c>
      <c r="G12084" s="7">
        <v>-17.07</v>
      </c>
    </row>
    <row r="12085" spans="1:7" x14ac:dyDescent="0.3">
      <c r="A12085" s="310" t="s">
        <v>23911</v>
      </c>
      <c r="B12085" t="s">
        <v>24255</v>
      </c>
      <c r="C12085" t="s">
        <v>76</v>
      </c>
      <c r="D12085" t="s">
        <v>375</v>
      </c>
      <c r="E12085">
        <v>615140</v>
      </c>
      <c r="F12085" t="s">
        <v>24196</v>
      </c>
      <c r="G12085" s="7">
        <v>71.86</v>
      </c>
    </row>
    <row r="12086" spans="1:7" x14ac:dyDescent="0.3">
      <c r="A12086" s="310" t="s">
        <v>23911</v>
      </c>
      <c r="B12086" t="s">
        <v>24255</v>
      </c>
      <c r="C12086" t="s">
        <v>76</v>
      </c>
      <c r="D12086" t="s">
        <v>371</v>
      </c>
      <c r="E12086">
        <v>615100</v>
      </c>
      <c r="F12086" t="s">
        <v>24196</v>
      </c>
      <c r="G12086" s="7">
        <v>2635.9</v>
      </c>
    </row>
    <row r="12087" spans="1:7" x14ac:dyDescent="0.3">
      <c r="A12087" s="310" t="s">
        <v>23911</v>
      </c>
      <c r="B12087" t="s">
        <v>24255</v>
      </c>
      <c r="C12087" t="s">
        <v>76</v>
      </c>
      <c r="D12087" t="s">
        <v>373</v>
      </c>
      <c r="E12087">
        <v>615130</v>
      </c>
      <c r="F12087" t="s">
        <v>24196</v>
      </c>
      <c r="G12087" s="7">
        <v>-30.95</v>
      </c>
    </row>
    <row r="12088" spans="1:7" x14ac:dyDescent="0.3">
      <c r="A12088" s="310" t="s">
        <v>23911</v>
      </c>
      <c r="B12088" t="s">
        <v>24255</v>
      </c>
      <c r="C12088" t="s">
        <v>76</v>
      </c>
      <c r="D12088" t="s">
        <v>375</v>
      </c>
      <c r="E12088">
        <v>615140</v>
      </c>
      <c r="F12088" t="s">
        <v>24196</v>
      </c>
      <c r="G12088" s="7">
        <v>64.91</v>
      </c>
    </row>
    <row r="12089" spans="1:7" x14ac:dyDescent="0.3">
      <c r="A12089" s="310" t="s">
        <v>23911</v>
      </c>
      <c r="B12089" t="s">
        <v>24255</v>
      </c>
      <c r="C12089" t="s">
        <v>76</v>
      </c>
      <c r="D12089" t="s">
        <v>375</v>
      </c>
      <c r="E12089">
        <v>616130</v>
      </c>
      <c r="F12089" t="s">
        <v>24196</v>
      </c>
      <c r="G12089" s="7">
        <v>239.26</v>
      </c>
    </row>
    <row r="12090" spans="1:7" x14ac:dyDescent="0.3">
      <c r="A12090" s="310" t="s">
        <v>23911</v>
      </c>
      <c r="B12090" t="s">
        <v>24255</v>
      </c>
      <c r="C12090" t="s">
        <v>76</v>
      </c>
      <c r="D12090" t="s">
        <v>371</v>
      </c>
      <c r="E12090">
        <v>615100</v>
      </c>
      <c r="F12090" t="s">
        <v>24196</v>
      </c>
      <c r="G12090" s="7">
        <v>83.33</v>
      </c>
    </row>
    <row r="12091" spans="1:7" x14ac:dyDescent="0.3">
      <c r="A12091" s="310" t="s">
        <v>23911</v>
      </c>
      <c r="B12091" t="s">
        <v>24255</v>
      </c>
      <c r="C12091" t="s">
        <v>76</v>
      </c>
      <c r="D12091" t="s">
        <v>373</v>
      </c>
      <c r="E12091">
        <v>615130</v>
      </c>
      <c r="F12091" t="s">
        <v>24196</v>
      </c>
      <c r="G12091" s="7">
        <v>-30.95</v>
      </c>
    </row>
    <row r="12092" spans="1:7" x14ac:dyDescent="0.3">
      <c r="A12092" s="310" t="s">
        <v>23911</v>
      </c>
      <c r="B12092" t="s">
        <v>24255</v>
      </c>
      <c r="C12092" t="s">
        <v>76</v>
      </c>
      <c r="D12092" t="s">
        <v>371</v>
      </c>
      <c r="E12092">
        <v>615100</v>
      </c>
      <c r="F12092" t="s">
        <v>24196</v>
      </c>
      <c r="G12092" s="7">
        <v>-72.569999999999993</v>
      </c>
    </row>
    <row r="12093" spans="1:7" x14ac:dyDescent="0.3">
      <c r="A12093" s="310" t="s">
        <v>23911</v>
      </c>
      <c r="B12093" t="s">
        <v>24255</v>
      </c>
      <c r="C12093" t="s">
        <v>76</v>
      </c>
      <c r="D12093" t="s">
        <v>377</v>
      </c>
      <c r="E12093">
        <v>611110</v>
      </c>
      <c r="F12093" t="s">
        <v>24196</v>
      </c>
      <c r="G12093" s="7">
        <v>-0.01</v>
      </c>
    </row>
    <row r="12094" spans="1:7" x14ac:dyDescent="0.3">
      <c r="A12094" s="310" t="s">
        <v>23911</v>
      </c>
      <c r="B12094" t="s">
        <v>24255</v>
      </c>
      <c r="C12094" t="s">
        <v>76</v>
      </c>
      <c r="D12094" t="s">
        <v>371</v>
      </c>
      <c r="E12094">
        <v>615100</v>
      </c>
      <c r="F12094" t="s">
        <v>24196</v>
      </c>
      <c r="G12094" s="7">
        <v>-72.569999999999993</v>
      </c>
    </row>
    <row r="12095" spans="1:7" x14ac:dyDescent="0.3">
      <c r="A12095" s="310" t="s">
        <v>23911</v>
      </c>
      <c r="B12095" t="s">
        <v>24255</v>
      </c>
      <c r="C12095" t="s">
        <v>76</v>
      </c>
      <c r="D12095" t="s">
        <v>377</v>
      </c>
      <c r="E12095">
        <v>611110</v>
      </c>
      <c r="F12095" t="s">
        <v>24196</v>
      </c>
      <c r="G12095" s="7">
        <v>-0.01</v>
      </c>
    </row>
    <row r="12096" spans="1:7" x14ac:dyDescent="0.3">
      <c r="A12096" s="310" t="s">
        <v>23911</v>
      </c>
      <c r="B12096" t="s">
        <v>24255</v>
      </c>
      <c r="C12096" t="s">
        <v>76</v>
      </c>
      <c r="D12096" t="s">
        <v>375</v>
      </c>
      <c r="E12096">
        <v>615140</v>
      </c>
      <c r="F12096" t="s">
        <v>24196</v>
      </c>
      <c r="G12096" s="7">
        <v>-67.069999999999993</v>
      </c>
    </row>
    <row r="12097" spans="1:7" x14ac:dyDescent="0.3">
      <c r="A12097" s="310" t="s">
        <v>23911</v>
      </c>
      <c r="B12097" t="s">
        <v>24255</v>
      </c>
      <c r="C12097" t="s">
        <v>76</v>
      </c>
      <c r="D12097" t="s">
        <v>371</v>
      </c>
      <c r="E12097">
        <v>615100</v>
      </c>
      <c r="F12097" t="s">
        <v>24196</v>
      </c>
      <c r="G12097" s="7">
        <v>226.07</v>
      </c>
    </row>
    <row r="12098" spans="1:7" x14ac:dyDescent="0.3">
      <c r="A12098" s="310" t="s">
        <v>23911</v>
      </c>
      <c r="B12098" t="s">
        <v>24255</v>
      </c>
      <c r="C12098" t="s">
        <v>76</v>
      </c>
      <c r="D12098" t="s">
        <v>371</v>
      </c>
      <c r="E12098">
        <v>615100</v>
      </c>
      <c r="F12098" t="s">
        <v>24196</v>
      </c>
      <c r="G12098" s="7">
        <v>-68.959999999999994</v>
      </c>
    </row>
    <row r="12099" spans="1:7" x14ac:dyDescent="0.3">
      <c r="A12099" s="310" t="s">
        <v>23911</v>
      </c>
      <c r="B12099" t="s">
        <v>24255</v>
      </c>
      <c r="C12099" t="s">
        <v>76</v>
      </c>
      <c r="D12099" t="s">
        <v>371</v>
      </c>
      <c r="E12099">
        <v>615100</v>
      </c>
      <c r="F12099" t="s">
        <v>24196</v>
      </c>
      <c r="G12099" s="7">
        <v>-72.569999999999993</v>
      </c>
    </row>
    <row r="12100" spans="1:7" x14ac:dyDescent="0.3">
      <c r="A12100" s="310" t="s">
        <v>23911</v>
      </c>
      <c r="B12100" t="s">
        <v>24255</v>
      </c>
      <c r="C12100" t="s">
        <v>76</v>
      </c>
      <c r="D12100" t="s">
        <v>371</v>
      </c>
      <c r="E12100">
        <v>615100</v>
      </c>
      <c r="F12100" t="s">
        <v>24196</v>
      </c>
      <c r="G12100" s="7">
        <v>0.01</v>
      </c>
    </row>
    <row r="12101" spans="1:7" x14ac:dyDescent="0.3">
      <c r="A12101" s="310" t="s">
        <v>23911</v>
      </c>
      <c r="B12101" t="s">
        <v>24255</v>
      </c>
      <c r="C12101" t="s">
        <v>76</v>
      </c>
      <c r="D12101" t="s">
        <v>371</v>
      </c>
      <c r="E12101">
        <v>615100</v>
      </c>
      <c r="F12101" t="s">
        <v>24196</v>
      </c>
      <c r="G12101" s="7">
        <v>-72.569999999999993</v>
      </c>
    </row>
    <row r="12102" spans="1:7" x14ac:dyDescent="0.3">
      <c r="A12102" s="310" t="s">
        <v>23911</v>
      </c>
      <c r="B12102" t="s">
        <v>24255</v>
      </c>
      <c r="C12102" t="s">
        <v>76</v>
      </c>
      <c r="D12102" t="s">
        <v>371</v>
      </c>
      <c r="E12102">
        <v>615100</v>
      </c>
      <c r="F12102" t="s">
        <v>24196</v>
      </c>
      <c r="G12102" s="7">
        <v>-68.959999999999994</v>
      </c>
    </row>
    <row r="12103" spans="1:7" x14ac:dyDescent="0.3">
      <c r="A12103" s="310" t="s">
        <v>23911</v>
      </c>
      <c r="B12103" t="s">
        <v>24255</v>
      </c>
      <c r="C12103" t="s">
        <v>76</v>
      </c>
      <c r="D12103" t="s">
        <v>371</v>
      </c>
      <c r="E12103">
        <v>615100</v>
      </c>
      <c r="F12103" t="s">
        <v>24196</v>
      </c>
      <c r="G12103" s="7">
        <v>68.959999999999994</v>
      </c>
    </row>
    <row r="12104" spans="1:7" x14ac:dyDescent="0.3">
      <c r="A12104" s="310" t="s">
        <v>23911</v>
      </c>
      <c r="B12104" t="s">
        <v>24255</v>
      </c>
      <c r="C12104" t="s">
        <v>76</v>
      </c>
      <c r="D12104" t="s">
        <v>371</v>
      </c>
      <c r="E12104">
        <v>615100</v>
      </c>
      <c r="F12104" t="s">
        <v>24196</v>
      </c>
      <c r="G12104" s="7">
        <v>-137.66999999999999</v>
      </c>
    </row>
    <row r="12105" spans="1:7" x14ac:dyDescent="0.3">
      <c r="A12105" s="310" t="s">
        <v>23911</v>
      </c>
      <c r="B12105" t="s">
        <v>24255</v>
      </c>
      <c r="C12105" t="s">
        <v>76</v>
      </c>
      <c r="D12105" t="s">
        <v>371</v>
      </c>
      <c r="E12105">
        <v>615100</v>
      </c>
      <c r="F12105" t="s">
        <v>24196</v>
      </c>
      <c r="G12105" s="7">
        <v>36.29</v>
      </c>
    </row>
    <row r="12106" spans="1:7" x14ac:dyDescent="0.3">
      <c r="A12106" s="310" t="s">
        <v>23911</v>
      </c>
      <c r="B12106" t="s">
        <v>24255</v>
      </c>
      <c r="C12106" t="s">
        <v>76</v>
      </c>
      <c r="D12106" t="s">
        <v>377</v>
      </c>
      <c r="E12106">
        <v>611110</v>
      </c>
      <c r="F12106" t="s">
        <v>24196</v>
      </c>
      <c r="G12106" s="7">
        <v>-0.01</v>
      </c>
    </row>
    <row r="12107" spans="1:7" x14ac:dyDescent="0.3">
      <c r="A12107" s="310" t="s">
        <v>23911</v>
      </c>
      <c r="B12107" t="s">
        <v>24255</v>
      </c>
      <c r="C12107" t="s">
        <v>76</v>
      </c>
      <c r="D12107" t="s">
        <v>373</v>
      </c>
      <c r="E12107">
        <v>615130</v>
      </c>
      <c r="F12107" t="s">
        <v>24196</v>
      </c>
      <c r="G12107" s="7">
        <v>30.95</v>
      </c>
    </row>
    <row r="12108" spans="1:7" x14ac:dyDescent="0.3">
      <c r="A12108" s="310" t="s">
        <v>23911</v>
      </c>
      <c r="B12108" t="s">
        <v>24255</v>
      </c>
      <c r="C12108" t="s">
        <v>76</v>
      </c>
      <c r="D12108" t="s">
        <v>371</v>
      </c>
      <c r="E12108">
        <v>615100</v>
      </c>
      <c r="F12108" t="s">
        <v>24196</v>
      </c>
      <c r="G12108" s="7">
        <v>-6.21</v>
      </c>
    </row>
    <row r="12109" spans="1:7" x14ac:dyDescent="0.3">
      <c r="A12109" s="310" t="s">
        <v>23911</v>
      </c>
      <c r="B12109" t="s">
        <v>24255</v>
      </c>
      <c r="C12109" t="s">
        <v>76</v>
      </c>
      <c r="D12109" t="s">
        <v>377</v>
      </c>
      <c r="E12109">
        <v>611110</v>
      </c>
      <c r="F12109" t="s">
        <v>24196</v>
      </c>
      <c r="G12109" s="7">
        <v>8.5399999999999991</v>
      </c>
    </row>
    <row r="12110" spans="1:7" x14ac:dyDescent="0.3">
      <c r="A12110" s="310" t="s">
        <v>23911</v>
      </c>
      <c r="B12110" t="s">
        <v>24255</v>
      </c>
      <c r="C12110" t="s">
        <v>76</v>
      </c>
      <c r="D12110" t="s">
        <v>377</v>
      </c>
      <c r="E12110">
        <v>611110</v>
      </c>
      <c r="F12110" t="s">
        <v>24196</v>
      </c>
      <c r="G12110" s="7">
        <v>-0.01</v>
      </c>
    </row>
    <row r="12111" spans="1:7" x14ac:dyDescent="0.3">
      <c r="A12111" s="310" t="s">
        <v>23911</v>
      </c>
      <c r="B12111" t="s">
        <v>24255</v>
      </c>
      <c r="C12111" t="s">
        <v>76</v>
      </c>
      <c r="D12111" t="s">
        <v>371</v>
      </c>
      <c r="E12111">
        <v>615100</v>
      </c>
      <c r="F12111" t="s">
        <v>24196</v>
      </c>
      <c r="G12111" s="7">
        <v>192.6</v>
      </c>
    </row>
    <row r="12112" spans="1:7" x14ac:dyDescent="0.3">
      <c r="A12112" s="310" t="s">
        <v>23911</v>
      </c>
      <c r="B12112" t="s">
        <v>24255</v>
      </c>
      <c r="C12112" t="s">
        <v>76</v>
      </c>
      <c r="D12112" t="s">
        <v>375</v>
      </c>
      <c r="E12112">
        <v>615140</v>
      </c>
      <c r="F12112" t="s">
        <v>24196</v>
      </c>
      <c r="G12112" s="7">
        <v>-64.91</v>
      </c>
    </row>
    <row r="12113" spans="1:7" x14ac:dyDescent="0.3">
      <c r="A12113" s="310" t="s">
        <v>23911</v>
      </c>
      <c r="B12113" t="s">
        <v>24255</v>
      </c>
      <c r="C12113" t="s">
        <v>76</v>
      </c>
      <c r="D12113" t="s">
        <v>371</v>
      </c>
      <c r="E12113">
        <v>615100</v>
      </c>
      <c r="F12113" t="s">
        <v>24196</v>
      </c>
      <c r="G12113" s="7">
        <v>36.29</v>
      </c>
    </row>
    <row r="12114" spans="1:7" x14ac:dyDescent="0.3">
      <c r="A12114" s="310" t="s">
        <v>23911</v>
      </c>
      <c r="B12114" t="s">
        <v>24255</v>
      </c>
      <c r="C12114" t="s">
        <v>76</v>
      </c>
      <c r="D12114" t="s">
        <v>371</v>
      </c>
      <c r="E12114">
        <v>615100</v>
      </c>
      <c r="F12114" t="s">
        <v>24196</v>
      </c>
      <c r="G12114" s="7">
        <v>160.69999999999999</v>
      </c>
    </row>
    <row r="12115" spans="1:7" x14ac:dyDescent="0.3">
      <c r="A12115" s="310" t="s">
        <v>23911</v>
      </c>
      <c r="B12115" t="s">
        <v>24255</v>
      </c>
      <c r="C12115" t="s">
        <v>76</v>
      </c>
      <c r="D12115" t="s">
        <v>371</v>
      </c>
      <c r="E12115">
        <v>615100</v>
      </c>
      <c r="F12115" t="s">
        <v>24196</v>
      </c>
      <c r="G12115" s="7">
        <v>-72.569999999999993</v>
      </c>
    </row>
    <row r="12116" spans="1:7" x14ac:dyDescent="0.3">
      <c r="A12116" s="310" t="s">
        <v>23911</v>
      </c>
      <c r="B12116" t="s">
        <v>24255</v>
      </c>
      <c r="C12116" t="s">
        <v>76</v>
      </c>
      <c r="D12116" t="s">
        <v>375</v>
      </c>
      <c r="E12116">
        <v>615140</v>
      </c>
      <c r="F12116" t="s">
        <v>24196</v>
      </c>
      <c r="G12116" s="7">
        <v>71.86</v>
      </c>
    </row>
    <row r="12117" spans="1:7" x14ac:dyDescent="0.3">
      <c r="A12117" s="310" t="s">
        <v>23911</v>
      </c>
      <c r="B12117" t="s">
        <v>24255</v>
      </c>
      <c r="C12117" t="s">
        <v>76</v>
      </c>
      <c r="D12117" t="s">
        <v>373</v>
      </c>
      <c r="E12117">
        <v>615130</v>
      </c>
      <c r="F12117" t="s">
        <v>24196</v>
      </c>
      <c r="G12117" s="7">
        <v>1849.6</v>
      </c>
    </row>
    <row r="12118" spans="1:7" x14ac:dyDescent="0.3">
      <c r="A12118" s="310" t="s">
        <v>23911</v>
      </c>
      <c r="B12118" t="s">
        <v>24255</v>
      </c>
      <c r="C12118" t="s">
        <v>76</v>
      </c>
      <c r="D12118" t="s">
        <v>371</v>
      </c>
      <c r="E12118">
        <v>615100</v>
      </c>
      <c r="F12118" t="s">
        <v>24196</v>
      </c>
      <c r="G12118" s="7">
        <v>-68.959999999999994</v>
      </c>
    </row>
    <row r="12119" spans="1:7" x14ac:dyDescent="0.3">
      <c r="A12119" s="310" t="s">
        <v>23911</v>
      </c>
      <c r="B12119" t="s">
        <v>24255</v>
      </c>
      <c r="C12119" t="s">
        <v>76</v>
      </c>
      <c r="D12119" t="s">
        <v>375</v>
      </c>
      <c r="E12119">
        <v>615140</v>
      </c>
      <c r="F12119" t="s">
        <v>24196</v>
      </c>
      <c r="G12119" s="7">
        <v>-64.91</v>
      </c>
    </row>
    <row r="12120" spans="1:7" x14ac:dyDescent="0.3">
      <c r="A12120" s="310" t="s">
        <v>23911</v>
      </c>
      <c r="B12120" t="s">
        <v>24255</v>
      </c>
      <c r="C12120" t="s">
        <v>76</v>
      </c>
      <c r="D12120" t="s">
        <v>371</v>
      </c>
      <c r="E12120">
        <v>615100</v>
      </c>
      <c r="F12120" t="s">
        <v>24196</v>
      </c>
      <c r="G12120" s="7">
        <v>-6.21</v>
      </c>
    </row>
    <row r="12121" spans="1:7" x14ac:dyDescent="0.3">
      <c r="A12121" s="310" t="s">
        <v>23911</v>
      </c>
      <c r="B12121" t="s">
        <v>24255</v>
      </c>
      <c r="C12121" t="s">
        <v>76</v>
      </c>
      <c r="D12121" t="s">
        <v>371</v>
      </c>
      <c r="E12121">
        <v>615100</v>
      </c>
      <c r="F12121" t="s">
        <v>24196</v>
      </c>
      <c r="G12121" s="7">
        <v>3034.42</v>
      </c>
    </row>
    <row r="12122" spans="1:7" x14ac:dyDescent="0.3">
      <c r="A12122" s="310" t="s">
        <v>23911</v>
      </c>
      <c r="B12122" t="s">
        <v>24255</v>
      </c>
      <c r="C12122" t="s">
        <v>76</v>
      </c>
      <c r="D12122" t="s">
        <v>371</v>
      </c>
      <c r="E12122">
        <v>615100</v>
      </c>
      <c r="F12122" t="s">
        <v>24196</v>
      </c>
      <c r="G12122" s="7">
        <v>137.66999999999999</v>
      </c>
    </row>
    <row r="12123" spans="1:7" x14ac:dyDescent="0.3">
      <c r="A12123" s="310" t="s">
        <v>23911</v>
      </c>
      <c r="B12123" t="s">
        <v>24255</v>
      </c>
      <c r="C12123" t="s">
        <v>76</v>
      </c>
      <c r="D12123" t="s">
        <v>371</v>
      </c>
      <c r="E12123">
        <v>615100</v>
      </c>
      <c r="F12123" t="s">
        <v>24196</v>
      </c>
      <c r="G12123" s="7">
        <v>34.479999999999997</v>
      </c>
    </row>
    <row r="12124" spans="1:7" x14ac:dyDescent="0.3">
      <c r="A12124" s="310" t="s">
        <v>23911</v>
      </c>
      <c r="B12124" t="s">
        <v>24255</v>
      </c>
      <c r="C12124" t="s">
        <v>76</v>
      </c>
      <c r="D12124" t="s">
        <v>375</v>
      </c>
      <c r="E12124">
        <v>615140</v>
      </c>
      <c r="F12124" t="s">
        <v>24196</v>
      </c>
      <c r="G12124" s="7">
        <v>-67.069999999999993</v>
      </c>
    </row>
    <row r="12125" spans="1:7" x14ac:dyDescent="0.3">
      <c r="A12125" s="310" t="s">
        <v>23911</v>
      </c>
      <c r="B12125" t="s">
        <v>24255</v>
      </c>
      <c r="C12125" t="s">
        <v>76</v>
      </c>
      <c r="D12125" t="s">
        <v>371</v>
      </c>
      <c r="E12125">
        <v>615100</v>
      </c>
      <c r="F12125" t="s">
        <v>24196</v>
      </c>
      <c r="G12125" s="7">
        <v>211.58</v>
      </c>
    </row>
    <row r="12126" spans="1:7" x14ac:dyDescent="0.3">
      <c r="A12126" s="310" t="s">
        <v>23911</v>
      </c>
      <c r="B12126" t="s">
        <v>24255</v>
      </c>
      <c r="C12126" t="s">
        <v>76</v>
      </c>
      <c r="D12126" t="s">
        <v>373</v>
      </c>
      <c r="E12126">
        <v>615130</v>
      </c>
      <c r="F12126" t="s">
        <v>24196</v>
      </c>
      <c r="G12126" s="7">
        <v>30.95</v>
      </c>
    </row>
    <row r="12127" spans="1:7" x14ac:dyDescent="0.3">
      <c r="A12127" s="310" t="s">
        <v>23911</v>
      </c>
      <c r="B12127" t="s">
        <v>24255</v>
      </c>
      <c r="C12127" t="s">
        <v>76</v>
      </c>
      <c r="D12127" t="s">
        <v>371</v>
      </c>
      <c r="E12127">
        <v>615100</v>
      </c>
      <c r="F12127" t="s">
        <v>24196</v>
      </c>
      <c r="G12127" s="7">
        <v>-68.959999999999994</v>
      </c>
    </row>
    <row r="12128" spans="1:7" x14ac:dyDescent="0.3">
      <c r="A12128" s="310" t="s">
        <v>23911</v>
      </c>
      <c r="B12128" t="s">
        <v>24255</v>
      </c>
      <c r="C12128" t="s">
        <v>76</v>
      </c>
      <c r="D12128" t="s">
        <v>371</v>
      </c>
      <c r="E12128">
        <v>615100</v>
      </c>
      <c r="F12128" t="s">
        <v>24196</v>
      </c>
      <c r="G12128" s="7">
        <v>34.479999999999997</v>
      </c>
    </row>
    <row r="12129" spans="1:7" x14ac:dyDescent="0.3">
      <c r="A12129" s="310" t="s">
        <v>23911</v>
      </c>
      <c r="B12129" t="s">
        <v>24255</v>
      </c>
      <c r="C12129" t="s">
        <v>76</v>
      </c>
      <c r="D12129" t="s">
        <v>377</v>
      </c>
      <c r="E12129">
        <v>611110</v>
      </c>
      <c r="F12129" t="s">
        <v>24196</v>
      </c>
      <c r="G12129" s="7">
        <v>-17.07</v>
      </c>
    </row>
    <row r="12130" spans="1:7" x14ac:dyDescent="0.3">
      <c r="A12130" s="310" t="s">
        <v>23911</v>
      </c>
      <c r="B12130" t="s">
        <v>24255</v>
      </c>
      <c r="C12130" t="s">
        <v>76</v>
      </c>
      <c r="D12130" t="s">
        <v>371</v>
      </c>
      <c r="E12130">
        <v>615100</v>
      </c>
      <c r="F12130" t="s">
        <v>24196</v>
      </c>
      <c r="G12130" s="7">
        <v>0.01</v>
      </c>
    </row>
    <row r="12131" spans="1:7" x14ac:dyDescent="0.3">
      <c r="A12131" s="310" t="s">
        <v>23911</v>
      </c>
      <c r="B12131" t="s">
        <v>24255</v>
      </c>
      <c r="C12131" t="s">
        <v>76</v>
      </c>
      <c r="D12131" t="s">
        <v>377</v>
      </c>
      <c r="E12131">
        <v>611110</v>
      </c>
      <c r="F12131" t="s">
        <v>24196</v>
      </c>
      <c r="G12131" s="7">
        <v>8.5399999999999991</v>
      </c>
    </row>
    <row r="12132" spans="1:7" x14ac:dyDescent="0.3">
      <c r="A12132" s="310" t="s">
        <v>23911</v>
      </c>
      <c r="B12132" t="s">
        <v>24255</v>
      </c>
      <c r="C12132" t="s">
        <v>76</v>
      </c>
      <c r="D12132" t="s">
        <v>371</v>
      </c>
      <c r="E12132">
        <v>616100</v>
      </c>
      <c r="F12132" t="s">
        <v>24196</v>
      </c>
      <c r="G12132" s="7">
        <v>1031.55</v>
      </c>
    </row>
    <row r="12133" spans="1:7" x14ac:dyDescent="0.3">
      <c r="A12133" s="310" t="s">
        <v>23911</v>
      </c>
      <c r="B12133" t="s">
        <v>24255</v>
      </c>
      <c r="C12133" t="s">
        <v>76</v>
      </c>
      <c r="D12133" t="s">
        <v>375</v>
      </c>
      <c r="E12133">
        <v>615140</v>
      </c>
      <c r="F12133" t="s">
        <v>24196</v>
      </c>
      <c r="G12133" s="7">
        <v>-71.86</v>
      </c>
    </row>
    <row r="12134" spans="1:7" x14ac:dyDescent="0.3">
      <c r="A12134" s="310" t="s">
        <v>23911</v>
      </c>
      <c r="B12134" t="s">
        <v>24255</v>
      </c>
      <c r="C12134" t="s">
        <v>76</v>
      </c>
      <c r="D12134" t="s">
        <v>371</v>
      </c>
      <c r="E12134">
        <v>615100</v>
      </c>
      <c r="F12134" t="s">
        <v>24196</v>
      </c>
      <c r="G12134" s="7">
        <v>137.66999999999999</v>
      </c>
    </row>
    <row r="12135" spans="1:7" x14ac:dyDescent="0.3">
      <c r="A12135" s="310" t="s">
        <v>23911</v>
      </c>
      <c r="B12135" t="s">
        <v>24255</v>
      </c>
      <c r="C12135" t="s">
        <v>76</v>
      </c>
      <c r="D12135" t="s">
        <v>371</v>
      </c>
      <c r="E12135">
        <v>616100</v>
      </c>
      <c r="F12135" t="s">
        <v>24196</v>
      </c>
      <c r="G12135" s="7">
        <v>301.44</v>
      </c>
    </row>
    <row r="12136" spans="1:7" x14ac:dyDescent="0.3">
      <c r="A12136" s="310" t="s">
        <v>23911</v>
      </c>
      <c r="B12136" t="s">
        <v>24255</v>
      </c>
      <c r="C12136" t="s">
        <v>76</v>
      </c>
      <c r="D12136" t="s">
        <v>375</v>
      </c>
      <c r="E12136">
        <v>615140</v>
      </c>
      <c r="F12136" t="s">
        <v>24196</v>
      </c>
      <c r="G12136" s="7">
        <v>67.069999999999993</v>
      </c>
    </row>
    <row r="12137" spans="1:7" x14ac:dyDescent="0.3">
      <c r="A12137" s="310" t="s">
        <v>23911</v>
      </c>
      <c r="B12137" t="s">
        <v>24255</v>
      </c>
      <c r="C12137" t="s">
        <v>76</v>
      </c>
      <c r="D12137" t="s">
        <v>371</v>
      </c>
      <c r="E12137">
        <v>615100</v>
      </c>
      <c r="F12137" t="s">
        <v>24196</v>
      </c>
      <c r="G12137" s="7">
        <v>-6.21</v>
      </c>
    </row>
    <row r="12138" spans="1:7" x14ac:dyDescent="0.3">
      <c r="A12138" s="310" t="s">
        <v>23911</v>
      </c>
      <c r="B12138" t="s">
        <v>24255</v>
      </c>
      <c r="C12138" t="s">
        <v>76</v>
      </c>
      <c r="D12138" t="s">
        <v>375</v>
      </c>
      <c r="E12138">
        <v>615140</v>
      </c>
      <c r="F12138" t="s">
        <v>24196</v>
      </c>
      <c r="G12138" s="7">
        <v>0.01</v>
      </c>
    </row>
    <row r="12139" spans="1:7" x14ac:dyDescent="0.3">
      <c r="A12139" s="310" t="s">
        <v>23911</v>
      </c>
      <c r="B12139" t="s">
        <v>24255</v>
      </c>
      <c r="C12139" t="s">
        <v>76</v>
      </c>
      <c r="D12139" t="s">
        <v>371</v>
      </c>
      <c r="E12139">
        <v>616100</v>
      </c>
      <c r="F12139" t="s">
        <v>24196</v>
      </c>
      <c r="G12139" s="7">
        <v>714.64</v>
      </c>
    </row>
    <row r="12140" spans="1:7" x14ac:dyDescent="0.3">
      <c r="A12140" s="310" t="s">
        <v>23911</v>
      </c>
      <c r="B12140" t="s">
        <v>24255</v>
      </c>
      <c r="C12140" t="s">
        <v>76</v>
      </c>
      <c r="D12140" t="s">
        <v>375</v>
      </c>
      <c r="E12140">
        <v>615140</v>
      </c>
      <c r="F12140" t="s">
        <v>24196</v>
      </c>
      <c r="G12140" s="7">
        <v>64.91</v>
      </c>
    </row>
    <row r="12141" spans="1:7" x14ac:dyDescent="0.3">
      <c r="A12141" s="310" t="s">
        <v>23911</v>
      </c>
      <c r="B12141" t="s">
        <v>24255</v>
      </c>
      <c r="C12141" t="s">
        <v>76</v>
      </c>
      <c r="D12141" t="s">
        <v>373</v>
      </c>
      <c r="E12141">
        <v>615130</v>
      </c>
      <c r="F12141" t="s">
        <v>24196</v>
      </c>
      <c r="G12141" s="7">
        <v>-30.95</v>
      </c>
    </row>
    <row r="12142" spans="1:7" x14ac:dyDescent="0.3">
      <c r="A12142" s="310" t="s">
        <v>23911</v>
      </c>
      <c r="B12142" t="s">
        <v>24255</v>
      </c>
      <c r="C12142" t="s">
        <v>76</v>
      </c>
      <c r="D12142" t="s">
        <v>373</v>
      </c>
      <c r="E12142">
        <v>615130</v>
      </c>
      <c r="F12142" t="s">
        <v>24196</v>
      </c>
      <c r="G12142" s="7">
        <v>-30.95</v>
      </c>
    </row>
    <row r="12143" spans="1:7" x14ac:dyDescent="0.3">
      <c r="A12143" s="310" t="s">
        <v>23911</v>
      </c>
      <c r="B12143" t="s">
        <v>24255</v>
      </c>
      <c r="C12143" t="s">
        <v>76</v>
      </c>
      <c r="D12143" t="s">
        <v>377</v>
      </c>
      <c r="E12143">
        <v>611120</v>
      </c>
      <c r="F12143" t="s">
        <v>24196</v>
      </c>
      <c r="G12143" s="7">
        <v>103.28</v>
      </c>
    </row>
    <row r="12144" spans="1:7" x14ac:dyDescent="0.3">
      <c r="A12144" s="310" t="s">
        <v>23911</v>
      </c>
      <c r="B12144" t="s">
        <v>24255</v>
      </c>
      <c r="C12144" t="s">
        <v>76</v>
      </c>
      <c r="D12144" t="s">
        <v>373</v>
      </c>
      <c r="E12144">
        <v>615130</v>
      </c>
      <c r="F12144" t="s">
        <v>24196</v>
      </c>
      <c r="G12144" s="7">
        <v>-30.95</v>
      </c>
    </row>
    <row r="12145" spans="1:7" x14ac:dyDescent="0.3">
      <c r="A12145" s="310" t="s">
        <v>23911</v>
      </c>
      <c r="B12145" t="s">
        <v>24255</v>
      </c>
      <c r="C12145" t="s">
        <v>76</v>
      </c>
      <c r="D12145" t="s">
        <v>371</v>
      </c>
      <c r="E12145">
        <v>615100</v>
      </c>
      <c r="F12145" t="s">
        <v>24196</v>
      </c>
      <c r="G12145" s="7">
        <v>6.21</v>
      </c>
    </row>
    <row r="12146" spans="1:7" x14ac:dyDescent="0.3">
      <c r="A12146" s="310" t="s">
        <v>23911</v>
      </c>
      <c r="B12146" t="s">
        <v>24255</v>
      </c>
      <c r="C12146" t="s">
        <v>76</v>
      </c>
      <c r="D12146" t="s">
        <v>373</v>
      </c>
      <c r="E12146">
        <v>615130</v>
      </c>
      <c r="F12146" t="s">
        <v>24196</v>
      </c>
      <c r="G12146" s="7">
        <v>30.95</v>
      </c>
    </row>
    <row r="12147" spans="1:7" x14ac:dyDescent="0.3">
      <c r="A12147" s="310" t="s">
        <v>23911</v>
      </c>
      <c r="B12147" t="s">
        <v>24255</v>
      </c>
      <c r="C12147" t="s">
        <v>76</v>
      </c>
      <c r="D12147" t="s">
        <v>375</v>
      </c>
      <c r="E12147">
        <v>615140</v>
      </c>
      <c r="F12147" t="s">
        <v>24196</v>
      </c>
      <c r="G12147" s="7">
        <v>64.91</v>
      </c>
    </row>
    <row r="12148" spans="1:7" x14ac:dyDescent="0.3">
      <c r="A12148" s="310" t="s">
        <v>23911</v>
      </c>
      <c r="B12148" t="s">
        <v>24255</v>
      </c>
      <c r="C12148" t="s">
        <v>76</v>
      </c>
      <c r="D12148" t="s">
        <v>375</v>
      </c>
      <c r="E12148">
        <v>615140</v>
      </c>
      <c r="F12148" t="s">
        <v>24196</v>
      </c>
      <c r="G12148" s="7">
        <v>64.91</v>
      </c>
    </row>
    <row r="12149" spans="1:7" x14ac:dyDescent="0.3">
      <c r="A12149" s="310" t="s">
        <v>23911</v>
      </c>
      <c r="B12149" t="s">
        <v>24255</v>
      </c>
      <c r="C12149" t="s">
        <v>76</v>
      </c>
      <c r="D12149" t="s">
        <v>375</v>
      </c>
      <c r="E12149">
        <v>615140</v>
      </c>
      <c r="F12149" t="s">
        <v>24196</v>
      </c>
      <c r="G12149" s="7">
        <v>-71.86</v>
      </c>
    </row>
    <row r="12150" spans="1:7" x14ac:dyDescent="0.3">
      <c r="A12150" s="310" t="s">
        <v>23911</v>
      </c>
      <c r="B12150" t="s">
        <v>24255</v>
      </c>
      <c r="C12150" t="s">
        <v>76</v>
      </c>
      <c r="D12150" t="s">
        <v>377</v>
      </c>
      <c r="E12150">
        <v>611110</v>
      </c>
      <c r="F12150" t="s">
        <v>24196</v>
      </c>
      <c r="G12150" s="7">
        <v>-0.01</v>
      </c>
    </row>
    <row r="12151" spans="1:7" x14ac:dyDescent="0.3">
      <c r="A12151" s="310" t="s">
        <v>23911</v>
      </c>
      <c r="B12151" t="s">
        <v>24255</v>
      </c>
      <c r="C12151" t="s">
        <v>76</v>
      </c>
      <c r="D12151" t="s">
        <v>371</v>
      </c>
      <c r="E12151">
        <v>615100</v>
      </c>
      <c r="F12151" t="s">
        <v>24196</v>
      </c>
      <c r="G12151" s="7">
        <v>-68.959999999999994</v>
      </c>
    </row>
    <row r="12152" spans="1:7" x14ac:dyDescent="0.3">
      <c r="A12152" s="310" t="s">
        <v>23911</v>
      </c>
      <c r="B12152" t="s">
        <v>24255</v>
      </c>
      <c r="C12152" t="s">
        <v>76</v>
      </c>
      <c r="D12152" t="s">
        <v>377</v>
      </c>
      <c r="E12152">
        <v>611110</v>
      </c>
      <c r="F12152" t="s">
        <v>24196</v>
      </c>
      <c r="G12152" s="7">
        <v>17.07</v>
      </c>
    </row>
    <row r="12153" spans="1:7" x14ac:dyDescent="0.3">
      <c r="A12153" s="310" t="s">
        <v>23911</v>
      </c>
      <c r="B12153" t="s">
        <v>24255</v>
      </c>
      <c r="C12153" t="s">
        <v>76</v>
      </c>
      <c r="D12153" t="s">
        <v>371</v>
      </c>
      <c r="E12153">
        <v>615100</v>
      </c>
      <c r="F12153" t="s">
        <v>24196</v>
      </c>
      <c r="G12153" s="7">
        <v>6.21</v>
      </c>
    </row>
    <row r="12154" spans="1:7" x14ac:dyDescent="0.3">
      <c r="A12154" s="310" t="s">
        <v>23911</v>
      </c>
      <c r="B12154" t="s">
        <v>24255</v>
      </c>
      <c r="C12154" t="s">
        <v>76</v>
      </c>
      <c r="D12154" t="s">
        <v>373</v>
      </c>
      <c r="E12154">
        <v>615130</v>
      </c>
      <c r="F12154" t="s">
        <v>24196</v>
      </c>
      <c r="G12154" s="7">
        <v>40.549999999999997</v>
      </c>
    </row>
    <row r="12155" spans="1:7" x14ac:dyDescent="0.3">
      <c r="A12155" s="310" t="s">
        <v>23911</v>
      </c>
      <c r="B12155" t="s">
        <v>24255</v>
      </c>
      <c r="C12155" t="s">
        <v>76</v>
      </c>
      <c r="D12155" t="s">
        <v>377</v>
      </c>
      <c r="E12155">
        <v>611110</v>
      </c>
      <c r="F12155" t="s">
        <v>24196</v>
      </c>
      <c r="G12155" s="7">
        <v>-17.07</v>
      </c>
    </row>
    <row r="12156" spans="1:7" x14ac:dyDescent="0.3">
      <c r="A12156" s="310" t="s">
        <v>23911</v>
      </c>
      <c r="B12156" t="s">
        <v>24255</v>
      </c>
      <c r="C12156" t="s">
        <v>76</v>
      </c>
      <c r="D12156" t="s">
        <v>371</v>
      </c>
      <c r="E12156">
        <v>615100</v>
      </c>
      <c r="F12156" t="s">
        <v>24196</v>
      </c>
      <c r="G12156" s="7">
        <v>36.29</v>
      </c>
    </row>
    <row r="12157" spans="1:7" x14ac:dyDescent="0.3">
      <c r="A12157" s="310" t="s">
        <v>23911</v>
      </c>
      <c r="B12157" t="s">
        <v>24255</v>
      </c>
      <c r="C12157" t="s">
        <v>76</v>
      </c>
      <c r="D12157" t="s">
        <v>377</v>
      </c>
      <c r="E12157">
        <v>611110</v>
      </c>
      <c r="F12157" t="s">
        <v>24196</v>
      </c>
      <c r="G12157" s="7">
        <v>-17.07</v>
      </c>
    </row>
    <row r="12158" spans="1:7" x14ac:dyDescent="0.3">
      <c r="A12158" s="310" t="s">
        <v>23911</v>
      </c>
      <c r="B12158" t="s">
        <v>24255</v>
      </c>
      <c r="C12158" t="s">
        <v>76</v>
      </c>
      <c r="D12158" t="s">
        <v>371</v>
      </c>
      <c r="E12158">
        <v>615100</v>
      </c>
      <c r="F12158" t="s">
        <v>24196</v>
      </c>
      <c r="G12158" s="7">
        <v>211.25</v>
      </c>
    </row>
    <row r="12159" spans="1:7" x14ac:dyDescent="0.3">
      <c r="A12159" s="310" t="s">
        <v>23911</v>
      </c>
      <c r="B12159" t="s">
        <v>24255</v>
      </c>
      <c r="C12159" t="s">
        <v>76</v>
      </c>
      <c r="D12159" t="s">
        <v>375</v>
      </c>
      <c r="E12159">
        <v>615140</v>
      </c>
      <c r="F12159" t="s">
        <v>24196</v>
      </c>
      <c r="G12159" s="7">
        <v>-71.86</v>
      </c>
    </row>
    <row r="12160" spans="1:7" x14ac:dyDescent="0.3">
      <c r="A12160" s="310" t="s">
        <v>23911</v>
      </c>
      <c r="B12160" t="s">
        <v>24255</v>
      </c>
      <c r="C12160" t="s">
        <v>76</v>
      </c>
      <c r="D12160" t="s">
        <v>371</v>
      </c>
      <c r="E12160">
        <v>615100</v>
      </c>
      <c r="F12160" t="s">
        <v>24196</v>
      </c>
      <c r="G12160" s="7">
        <v>-68.959999999999994</v>
      </c>
    </row>
    <row r="12161" spans="1:7" x14ac:dyDescent="0.3">
      <c r="A12161" s="310" t="s">
        <v>23911</v>
      </c>
      <c r="B12161" t="s">
        <v>24255</v>
      </c>
      <c r="C12161" t="s">
        <v>76</v>
      </c>
      <c r="D12161" t="s">
        <v>371</v>
      </c>
      <c r="E12161">
        <v>615100</v>
      </c>
      <c r="F12161" t="s">
        <v>24196</v>
      </c>
      <c r="G12161" s="7">
        <v>68.959999999999994</v>
      </c>
    </row>
    <row r="12162" spans="1:7" x14ac:dyDescent="0.3">
      <c r="A12162" s="310" t="s">
        <v>23911</v>
      </c>
      <c r="B12162" t="s">
        <v>24255</v>
      </c>
      <c r="C12162" t="s">
        <v>76</v>
      </c>
      <c r="D12162" t="s">
        <v>375</v>
      </c>
      <c r="E12162">
        <v>615140</v>
      </c>
      <c r="F12162" t="s">
        <v>24196</v>
      </c>
      <c r="G12162" s="7">
        <v>64.91</v>
      </c>
    </row>
    <row r="12163" spans="1:7" x14ac:dyDescent="0.3">
      <c r="A12163" s="310" t="s">
        <v>23911</v>
      </c>
      <c r="B12163" t="s">
        <v>24255</v>
      </c>
      <c r="C12163" t="s">
        <v>76</v>
      </c>
      <c r="D12163" t="s">
        <v>371</v>
      </c>
      <c r="E12163">
        <v>615100</v>
      </c>
      <c r="F12163" t="s">
        <v>24196</v>
      </c>
      <c r="G12163" s="7">
        <v>6.21</v>
      </c>
    </row>
    <row r="12164" spans="1:7" x14ac:dyDescent="0.3">
      <c r="A12164" s="310" t="s">
        <v>23911</v>
      </c>
      <c r="B12164" t="s">
        <v>24255</v>
      </c>
      <c r="C12164" t="s">
        <v>76</v>
      </c>
      <c r="D12164" t="s">
        <v>374</v>
      </c>
      <c r="E12164">
        <v>616120</v>
      </c>
      <c r="F12164" t="s">
        <v>24196</v>
      </c>
      <c r="G12164" s="7">
        <v>325.87</v>
      </c>
    </row>
    <row r="12165" spans="1:7" x14ac:dyDescent="0.3">
      <c r="A12165" s="310" t="s">
        <v>23911</v>
      </c>
      <c r="B12165" t="s">
        <v>24255</v>
      </c>
      <c r="C12165" t="s">
        <v>76</v>
      </c>
      <c r="D12165" t="s">
        <v>375</v>
      </c>
      <c r="E12165">
        <v>615140</v>
      </c>
      <c r="F12165" t="s">
        <v>24196</v>
      </c>
      <c r="G12165" s="7">
        <v>-0.01</v>
      </c>
    </row>
    <row r="12166" spans="1:7" x14ac:dyDescent="0.3">
      <c r="A12166" s="310" t="s">
        <v>23911</v>
      </c>
      <c r="B12166" t="s">
        <v>24255</v>
      </c>
      <c r="C12166" t="s">
        <v>76</v>
      </c>
      <c r="D12166" t="s">
        <v>371</v>
      </c>
      <c r="E12166">
        <v>615100</v>
      </c>
      <c r="F12166" t="s">
        <v>24196</v>
      </c>
      <c r="G12166" s="7">
        <v>6.21</v>
      </c>
    </row>
    <row r="12167" spans="1:7" x14ac:dyDescent="0.3">
      <c r="A12167" s="310" t="s">
        <v>23911</v>
      </c>
      <c r="B12167" t="s">
        <v>24255</v>
      </c>
      <c r="C12167" t="s">
        <v>76</v>
      </c>
      <c r="D12167" t="s">
        <v>371</v>
      </c>
      <c r="E12167">
        <v>615100</v>
      </c>
      <c r="F12167" t="s">
        <v>24196</v>
      </c>
      <c r="G12167" s="7">
        <v>-6.21</v>
      </c>
    </row>
    <row r="12168" spans="1:7" x14ac:dyDescent="0.3">
      <c r="A12168" s="310" t="s">
        <v>23911</v>
      </c>
      <c r="B12168" t="s">
        <v>24255</v>
      </c>
      <c r="C12168" t="s">
        <v>76</v>
      </c>
      <c r="D12168" t="s">
        <v>371</v>
      </c>
      <c r="E12168">
        <v>615100</v>
      </c>
      <c r="F12168" t="s">
        <v>24196</v>
      </c>
      <c r="G12168" s="7">
        <v>-6.21</v>
      </c>
    </row>
    <row r="12169" spans="1:7" x14ac:dyDescent="0.3">
      <c r="A12169" s="310" t="s">
        <v>23911</v>
      </c>
      <c r="B12169" t="s">
        <v>24255</v>
      </c>
      <c r="C12169" t="s">
        <v>76</v>
      </c>
      <c r="D12169" t="s">
        <v>373</v>
      </c>
      <c r="E12169">
        <v>615130</v>
      </c>
      <c r="F12169" t="s">
        <v>24196</v>
      </c>
      <c r="G12169" s="7">
        <v>30.95</v>
      </c>
    </row>
    <row r="12170" spans="1:7" x14ac:dyDescent="0.3">
      <c r="A12170" s="310" t="s">
        <v>23911</v>
      </c>
      <c r="B12170" t="s">
        <v>24255</v>
      </c>
      <c r="C12170" t="s">
        <v>76</v>
      </c>
      <c r="D12170" t="s">
        <v>377</v>
      </c>
      <c r="E12170">
        <v>611120</v>
      </c>
      <c r="F12170" t="s">
        <v>24196</v>
      </c>
      <c r="G12170" s="7">
        <v>113.47</v>
      </c>
    </row>
    <row r="12171" spans="1:7" x14ac:dyDescent="0.3">
      <c r="A12171" s="310" t="s">
        <v>23911</v>
      </c>
      <c r="B12171" t="s">
        <v>24255</v>
      </c>
      <c r="C12171" t="s">
        <v>76</v>
      </c>
      <c r="D12171" t="s">
        <v>375</v>
      </c>
      <c r="E12171">
        <v>615140</v>
      </c>
      <c r="F12171" t="s">
        <v>24196</v>
      </c>
      <c r="G12171" s="7">
        <v>-71.86</v>
      </c>
    </row>
    <row r="12172" spans="1:7" x14ac:dyDescent="0.3">
      <c r="A12172" s="310" t="s">
        <v>23911</v>
      </c>
      <c r="B12172" t="s">
        <v>24255</v>
      </c>
      <c r="C12172" t="s">
        <v>76</v>
      </c>
      <c r="D12172" t="s">
        <v>375</v>
      </c>
      <c r="E12172">
        <v>615140</v>
      </c>
      <c r="F12172" t="s">
        <v>24196</v>
      </c>
      <c r="G12172" s="7">
        <v>-71.86</v>
      </c>
    </row>
    <row r="12173" spans="1:7" x14ac:dyDescent="0.3">
      <c r="A12173" s="310" t="s">
        <v>23911</v>
      </c>
      <c r="B12173" t="s">
        <v>24255</v>
      </c>
      <c r="C12173" t="s">
        <v>76</v>
      </c>
      <c r="D12173" t="s">
        <v>377</v>
      </c>
      <c r="E12173">
        <v>611110</v>
      </c>
      <c r="F12173" t="s">
        <v>24196</v>
      </c>
      <c r="G12173" s="7">
        <v>8.5399999999999991</v>
      </c>
    </row>
    <row r="12174" spans="1:7" x14ac:dyDescent="0.3">
      <c r="A12174" s="310" t="s">
        <v>23911</v>
      </c>
      <c r="B12174" t="s">
        <v>24255</v>
      </c>
      <c r="C12174" t="s">
        <v>76</v>
      </c>
      <c r="D12174" t="s">
        <v>371</v>
      </c>
      <c r="E12174">
        <v>615100</v>
      </c>
      <c r="F12174" t="s">
        <v>24196</v>
      </c>
      <c r="G12174" s="7">
        <v>-137.66999999999999</v>
      </c>
    </row>
    <row r="12175" spans="1:7" x14ac:dyDescent="0.3">
      <c r="A12175" s="310" t="s">
        <v>23911</v>
      </c>
      <c r="B12175" t="s">
        <v>24255</v>
      </c>
      <c r="C12175" t="s">
        <v>76</v>
      </c>
      <c r="D12175" t="s">
        <v>371</v>
      </c>
      <c r="E12175">
        <v>615100</v>
      </c>
      <c r="F12175" t="s">
        <v>24196</v>
      </c>
      <c r="G12175" s="7">
        <v>-72.569999999999993</v>
      </c>
    </row>
    <row r="12176" spans="1:7" x14ac:dyDescent="0.3">
      <c r="A12176" s="310" t="s">
        <v>23911</v>
      </c>
      <c r="B12176" t="s">
        <v>24255</v>
      </c>
      <c r="C12176" t="s">
        <v>76</v>
      </c>
      <c r="D12176" t="s">
        <v>373</v>
      </c>
      <c r="E12176">
        <v>615130</v>
      </c>
      <c r="F12176" t="s">
        <v>24196</v>
      </c>
      <c r="G12176" s="7">
        <v>30.95</v>
      </c>
    </row>
    <row r="12177" spans="1:7" x14ac:dyDescent="0.3">
      <c r="A12177" s="310" t="s">
        <v>23911</v>
      </c>
      <c r="B12177" t="s">
        <v>24255</v>
      </c>
      <c r="C12177" t="s">
        <v>76</v>
      </c>
      <c r="D12177" t="s">
        <v>371</v>
      </c>
      <c r="E12177">
        <v>615100</v>
      </c>
      <c r="F12177" t="s">
        <v>24196</v>
      </c>
      <c r="G12177" s="7">
        <v>1915.9</v>
      </c>
    </row>
    <row r="12178" spans="1:7" x14ac:dyDescent="0.3">
      <c r="A12178" s="310" t="s">
        <v>23911</v>
      </c>
      <c r="B12178" t="s">
        <v>24255</v>
      </c>
      <c r="C12178" t="s">
        <v>76</v>
      </c>
      <c r="D12178" t="s">
        <v>375</v>
      </c>
      <c r="E12178">
        <v>615140</v>
      </c>
      <c r="F12178" t="s">
        <v>24196</v>
      </c>
      <c r="G12178" s="7">
        <v>64.91</v>
      </c>
    </row>
    <row r="12179" spans="1:7" x14ac:dyDescent="0.3">
      <c r="A12179" s="310" t="s">
        <v>23911</v>
      </c>
      <c r="B12179" t="s">
        <v>24255</v>
      </c>
      <c r="C12179" t="s">
        <v>76</v>
      </c>
      <c r="D12179" t="s">
        <v>371</v>
      </c>
      <c r="E12179">
        <v>615100</v>
      </c>
      <c r="F12179" t="s">
        <v>24196</v>
      </c>
      <c r="G12179" s="7">
        <v>-137.66999999999999</v>
      </c>
    </row>
    <row r="12180" spans="1:7" x14ac:dyDescent="0.3">
      <c r="A12180" s="310" t="s">
        <v>23911</v>
      </c>
      <c r="B12180" t="s">
        <v>24255</v>
      </c>
      <c r="C12180" t="s">
        <v>76</v>
      </c>
      <c r="D12180" t="s">
        <v>371</v>
      </c>
      <c r="E12180">
        <v>615100</v>
      </c>
      <c r="F12180" t="s">
        <v>24196</v>
      </c>
      <c r="G12180" s="7">
        <v>-0.01</v>
      </c>
    </row>
    <row r="12181" spans="1:7" x14ac:dyDescent="0.3">
      <c r="A12181" s="310" t="s">
        <v>23911</v>
      </c>
      <c r="B12181" t="s">
        <v>24255</v>
      </c>
      <c r="C12181" t="s">
        <v>76</v>
      </c>
      <c r="D12181" t="s">
        <v>371</v>
      </c>
      <c r="E12181">
        <v>615100</v>
      </c>
      <c r="F12181" t="s">
        <v>24196</v>
      </c>
      <c r="G12181" s="7">
        <v>-72.569999999999993</v>
      </c>
    </row>
    <row r="12182" spans="1:7" x14ac:dyDescent="0.3">
      <c r="A12182" s="310" t="s">
        <v>23911</v>
      </c>
      <c r="B12182" t="s">
        <v>24255</v>
      </c>
      <c r="C12182" t="s">
        <v>76</v>
      </c>
      <c r="D12182" t="s">
        <v>371</v>
      </c>
      <c r="E12182">
        <v>615100</v>
      </c>
      <c r="F12182" t="s">
        <v>24196</v>
      </c>
      <c r="G12182" s="7">
        <v>0.01</v>
      </c>
    </row>
    <row r="12183" spans="1:7" x14ac:dyDescent="0.3">
      <c r="A12183" s="310" t="s">
        <v>23911</v>
      </c>
      <c r="B12183" t="s">
        <v>24255</v>
      </c>
      <c r="C12183" t="s">
        <v>76</v>
      </c>
      <c r="D12183" t="s">
        <v>371</v>
      </c>
      <c r="E12183">
        <v>615100</v>
      </c>
      <c r="F12183" t="s">
        <v>24196</v>
      </c>
      <c r="G12183" s="7">
        <v>-6.21</v>
      </c>
    </row>
    <row r="12184" spans="1:7" x14ac:dyDescent="0.3">
      <c r="A12184" s="310" t="s">
        <v>23911</v>
      </c>
      <c r="B12184" t="s">
        <v>24255</v>
      </c>
      <c r="C12184" t="s">
        <v>76</v>
      </c>
      <c r="D12184" t="s">
        <v>375</v>
      </c>
      <c r="E12184">
        <v>615140</v>
      </c>
      <c r="F12184" t="s">
        <v>24196</v>
      </c>
      <c r="G12184" s="7">
        <v>64.91</v>
      </c>
    </row>
    <row r="12185" spans="1:7" x14ac:dyDescent="0.3">
      <c r="A12185" s="310" t="s">
        <v>23911</v>
      </c>
      <c r="B12185" t="s">
        <v>24255</v>
      </c>
      <c r="C12185" t="s">
        <v>76</v>
      </c>
      <c r="D12185" t="s">
        <v>371</v>
      </c>
      <c r="E12185">
        <v>615100</v>
      </c>
      <c r="F12185" t="s">
        <v>24196</v>
      </c>
      <c r="G12185" s="7">
        <v>68.959999999999994</v>
      </c>
    </row>
    <row r="12186" spans="1:7" x14ac:dyDescent="0.3">
      <c r="A12186" s="310" t="s">
        <v>23911</v>
      </c>
      <c r="B12186" t="s">
        <v>24255</v>
      </c>
      <c r="C12186" t="s">
        <v>76</v>
      </c>
      <c r="D12186" t="s">
        <v>373</v>
      </c>
      <c r="E12186">
        <v>616160</v>
      </c>
      <c r="F12186" t="s">
        <v>24196</v>
      </c>
      <c r="G12186" s="7">
        <v>355</v>
      </c>
    </row>
    <row r="12187" spans="1:7" x14ac:dyDescent="0.3">
      <c r="A12187" s="310" t="s">
        <v>23911</v>
      </c>
      <c r="B12187" t="s">
        <v>24255</v>
      </c>
      <c r="C12187" t="s">
        <v>76</v>
      </c>
      <c r="D12187" t="s">
        <v>377</v>
      </c>
      <c r="E12187">
        <v>611110</v>
      </c>
      <c r="F12187" t="s">
        <v>24196</v>
      </c>
      <c r="G12187" s="7">
        <v>8.5399999999999991</v>
      </c>
    </row>
    <row r="12188" spans="1:7" x14ac:dyDescent="0.3">
      <c r="A12188" s="310" t="s">
        <v>23911</v>
      </c>
      <c r="B12188" t="s">
        <v>24255</v>
      </c>
      <c r="C12188" t="s">
        <v>76</v>
      </c>
      <c r="D12188" t="s">
        <v>371</v>
      </c>
      <c r="E12188">
        <v>615100</v>
      </c>
      <c r="F12188" t="s">
        <v>24196</v>
      </c>
      <c r="G12188" s="7">
        <v>-68.959999999999994</v>
      </c>
    </row>
    <row r="12189" spans="1:7" x14ac:dyDescent="0.3">
      <c r="A12189" s="310" t="s">
        <v>23911</v>
      </c>
      <c r="B12189" t="s">
        <v>24255</v>
      </c>
      <c r="C12189" t="s">
        <v>76</v>
      </c>
      <c r="D12189" t="s">
        <v>371</v>
      </c>
      <c r="E12189">
        <v>615100</v>
      </c>
      <c r="F12189" t="s">
        <v>24196</v>
      </c>
      <c r="G12189" s="7">
        <v>0.01</v>
      </c>
    </row>
    <row r="12190" spans="1:7" x14ac:dyDescent="0.3">
      <c r="A12190" s="310" t="s">
        <v>23911</v>
      </c>
      <c r="B12190" t="s">
        <v>24255</v>
      </c>
      <c r="C12190" t="s">
        <v>76</v>
      </c>
      <c r="D12190" t="s">
        <v>371</v>
      </c>
      <c r="E12190">
        <v>615100</v>
      </c>
      <c r="F12190" t="s">
        <v>24196</v>
      </c>
      <c r="G12190" s="7">
        <v>0.01</v>
      </c>
    </row>
    <row r="12191" spans="1:7" x14ac:dyDescent="0.3">
      <c r="A12191" s="310" t="s">
        <v>23911</v>
      </c>
      <c r="B12191" t="s">
        <v>24255</v>
      </c>
      <c r="C12191" t="s">
        <v>76</v>
      </c>
      <c r="D12191" t="s">
        <v>371</v>
      </c>
      <c r="E12191">
        <v>616100</v>
      </c>
      <c r="F12191" t="s">
        <v>24196</v>
      </c>
      <c r="G12191" s="7">
        <v>712.17</v>
      </c>
    </row>
    <row r="12192" spans="1:7" x14ac:dyDescent="0.3">
      <c r="A12192" s="310" t="s">
        <v>23911</v>
      </c>
      <c r="B12192" t="s">
        <v>24255</v>
      </c>
      <c r="C12192" t="s">
        <v>76</v>
      </c>
      <c r="D12192" t="s">
        <v>375</v>
      </c>
      <c r="E12192">
        <v>615140</v>
      </c>
      <c r="F12192" t="s">
        <v>24196</v>
      </c>
      <c r="G12192" s="7">
        <v>71.86</v>
      </c>
    </row>
    <row r="12193" spans="1:7" x14ac:dyDescent="0.3">
      <c r="A12193" s="310" t="s">
        <v>23911</v>
      </c>
      <c r="B12193" t="s">
        <v>24255</v>
      </c>
      <c r="C12193" t="s">
        <v>76</v>
      </c>
      <c r="D12193" t="s">
        <v>373</v>
      </c>
      <c r="E12193">
        <v>615130</v>
      </c>
      <c r="F12193" t="s">
        <v>24196</v>
      </c>
      <c r="G12193" s="7">
        <v>-30.95</v>
      </c>
    </row>
    <row r="12194" spans="1:7" x14ac:dyDescent="0.3">
      <c r="A12194" s="310" t="s">
        <v>23911</v>
      </c>
      <c r="B12194" t="s">
        <v>24255</v>
      </c>
      <c r="C12194" t="s">
        <v>76</v>
      </c>
      <c r="D12194" t="s">
        <v>371</v>
      </c>
      <c r="E12194">
        <v>617100</v>
      </c>
      <c r="F12194" t="s">
        <v>24196</v>
      </c>
      <c r="G12194" s="7">
        <v>591.02</v>
      </c>
    </row>
    <row r="12195" spans="1:7" x14ac:dyDescent="0.3">
      <c r="A12195" s="310" t="s">
        <v>23911</v>
      </c>
      <c r="B12195" t="s">
        <v>24255</v>
      </c>
      <c r="C12195" t="s">
        <v>76</v>
      </c>
      <c r="D12195" t="s">
        <v>371</v>
      </c>
      <c r="E12195">
        <v>615100</v>
      </c>
      <c r="F12195" t="s">
        <v>24196</v>
      </c>
      <c r="G12195" s="7">
        <v>2928.92</v>
      </c>
    </row>
    <row r="12196" spans="1:7" x14ac:dyDescent="0.3">
      <c r="A12196" s="310" t="s">
        <v>23911</v>
      </c>
      <c r="B12196" t="s">
        <v>24255</v>
      </c>
      <c r="C12196" t="s">
        <v>76</v>
      </c>
      <c r="D12196" t="s">
        <v>375</v>
      </c>
      <c r="E12196">
        <v>615140</v>
      </c>
      <c r="F12196" t="s">
        <v>24196</v>
      </c>
      <c r="G12196" s="7">
        <v>-67.069999999999993</v>
      </c>
    </row>
    <row r="12197" spans="1:7" x14ac:dyDescent="0.3">
      <c r="A12197" s="310" t="s">
        <v>23911</v>
      </c>
      <c r="B12197" t="s">
        <v>24255</v>
      </c>
      <c r="C12197" t="s">
        <v>76</v>
      </c>
      <c r="D12197" t="s">
        <v>371</v>
      </c>
      <c r="E12197">
        <v>615100</v>
      </c>
      <c r="F12197" t="s">
        <v>24196</v>
      </c>
      <c r="G12197" s="7">
        <v>68.959999999999994</v>
      </c>
    </row>
    <row r="12198" spans="1:7" x14ac:dyDescent="0.3">
      <c r="A12198" s="310" t="s">
        <v>23911</v>
      </c>
      <c r="B12198" t="s">
        <v>24255</v>
      </c>
      <c r="C12198" t="s">
        <v>76</v>
      </c>
      <c r="D12198" t="s">
        <v>373</v>
      </c>
      <c r="E12198">
        <v>616160</v>
      </c>
      <c r="F12198" t="s">
        <v>24196</v>
      </c>
      <c r="G12198" s="7">
        <v>81.39</v>
      </c>
    </row>
    <row r="12199" spans="1:7" x14ac:dyDescent="0.3">
      <c r="A12199" s="310" t="s">
        <v>23911</v>
      </c>
      <c r="B12199" t="s">
        <v>24255</v>
      </c>
      <c r="C12199" t="s">
        <v>76</v>
      </c>
      <c r="D12199" t="s">
        <v>371</v>
      </c>
      <c r="E12199">
        <v>615100</v>
      </c>
      <c r="F12199" t="s">
        <v>24196</v>
      </c>
      <c r="G12199" s="7">
        <v>-68.959999999999994</v>
      </c>
    </row>
    <row r="12200" spans="1:7" x14ac:dyDescent="0.3">
      <c r="A12200" s="310" t="s">
        <v>23911</v>
      </c>
      <c r="B12200" t="s">
        <v>24255</v>
      </c>
      <c r="C12200" t="s">
        <v>76</v>
      </c>
      <c r="D12200" t="s">
        <v>371</v>
      </c>
      <c r="E12200">
        <v>616100</v>
      </c>
      <c r="F12200" t="s">
        <v>24196</v>
      </c>
      <c r="G12200" s="7">
        <v>527.39</v>
      </c>
    </row>
    <row r="12201" spans="1:7" x14ac:dyDescent="0.3">
      <c r="A12201" s="310" t="s">
        <v>23911</v>
      </c>
      <c r="B12201" t="s">
        <v>24255</v>
      </c>
      <c r="C12201" t="s">
        <v>76</v>
      </c>
      <c r="D12201" t="s">
        <v>373</v>
      </c>
      <c r="E12201">
        <v>615130</v>
      </c>
      <c r="F12201" t="s">
        <v>24196</v>
      </c>
      <c r="G12201" s="7">
        <v>40.549999999999997</v>
      </c>
    </row>
    <row r="12202" spans="1:7" x14ac:dyDescent="0.3">
      <c r="A12202" s="310" t="s">
        <v>23911</v>
      </c>
      <c r="B12202" t="s">
        <v>24255</v>
      </c>
      <c r="C12202" t="s">
        <v>76</v>
      </c>
      <c r="D12202" t="s">
        <v>373</v>
      </c>
      <c r="E12202">
        <v>615130</v>
      </c>
      <c r="F12202" t="s">
        <v>24196</v>
      </c>
      <c r="G12202" s="7">
        <v>40.549999999999997</v>
      </c>
    </row>
    <row r="12203" spans="1:7" x14ac:dyDescent="0.3">
      <c r="A12203" s="310" t="s">
        <v>23911</v>
      </c>
      <c r="B12203" t="s">
        <v>24255</v>
      </c>
      <c r="C12203" t="s">
        <v>76</v>
      </c>
      <c r="D12203" t="s">
        <v>373</v>
      </c>
      <c r="E12203">
        <v>615130</v>
      </c>
      <c r="F12203" t="s">
        <v>24196</v>
      </c>
      <c r="G12203" s="7">
        <v>-40.549999999999997</v>
      </c>
    </row>
    <row r="12204" spans="1:7" x14ac:dyDescent="0.3">
      <c r="A12204" s="310" t="s">
        <v>23911</v>
      </c>
      <c r="B12204" t="s">
        <v>24255</v>
      </c>
      <c r="C12204" t="s">
        <v>76</v>
      </c>
      <c r="D12204" t="s">
        <v>375</v>
      </c>
      <c r="E12204">
        <v>615140</v>
      </c>
      <c r="F12204" t="s">
        <v>24196</v>
      </c>
      <c r="G12204" s="7">
        <v>-64.91</v>
      </c>
    </row>
    <row r="12205" spans="1:7" x14ac:dyDescent="0.3">
      <c r="A12205" s="310" t="s">
        <v>23911</v>
      </c>
      <c r="B12205" t="s">
        <v>24255</v>
      </c>
      <c r="C12205" t="s">
        <v>76</v>
      </c>
      <c r="D12205" t="s">
        <v>371</v>
      </c>
      <c r="E12205">
        <v>615100</v>
      </c>
      <c r="F12205" t="s">
        <v>24196</v>
      </c>
      <c r="G12205" s="7">
        <v>-68.959999999999994</v>
      </c>
    </row>
    <row r="12206" spans="1:7" x14ac:dyDescent="0.3">
      <c r="A12206" s="310" t="s">
        <v>23911</v>
      </c>
      <c r="B12206" t="s">
        <v>24255</v>
      </c>
      <c r="C12206" t="s">
        <v>76</v>
      </c>
      <c r="D12206" t="s">
        <v>371</v>
      </c>
      <c r="E12206">
        <v>615100</v>
      </c>
      <c r="F12206" t="s">
        <v>24196</v>
      </c>
      <c r="G12206" s="7">
        <v>6.21</v>
      </c>
    </row>
    <row r="12207" spans="1:7" x14ac:dyDescent="0.3">
      <c r="A12207" s="310" t="s">
        <v>23911</v>
      </c>
      <c r="B12207" t="s">
        <v>24255</v>
      </c>
      <c r="C12207" t="s">
        <v>76</v>
      </c>
      <c r="D12207" t="s">
        <v>375</v>
      </c>
      <c r="E12207">
        <v>615140</v>
      </c>
      <c r="F12207" t="s">
        <v>24196</v>
      </c>
      <c r="G12207" s="7">
        <v>67.069999999999993</v>
      </c>
    </row>
    <row r="12208" spans="1:7" x14ac:dyDescent="0.3">
      <c r="A12208" s="310" t="s">
        <v>23911</v>
      </c>
      <c r="B12208" t="s">
        <v>24255</v>
      </c>
      <c r="C12208" t="s">
        <v>76</v>
      </c>
      <c r="D12208" t="s">
        <v>371</v>
      </c>
      <c r="E12208">
        <v>615100</v>
      </c>
      <c r="F12208" t="s">
        <v>24196</v>
      </c>
      <c r="G12208" s="7">
        <v>-0.01</v>
      </c>
    </row>
    <row r="12209" spans="1:7" x14ac:dyDescent="0.3">
      <c r="A12209" s="310" t="s">
        <v>23911</v>
      </c>
      <c r="B12209" t="s">
        <v>24255</v>
      </c>
      <c r="C12209" t="s">
        <v>76</v>
      </c>
      <c r="D12209" t="s">
        <v>373</v>
      </c>
      <c r="E12209">
        <v>615130</v>
      </c>
      <c r="F12209" t="s">
        <v>24196</v>
      </c>
      <c r="G12209" s="7">
        <v>-30.95</v>
      </c>
    </row>
    <row r="12210" spans="1:7" x14ac:dyDescent="0.3">
      <c r="A12210" s="310" t="s">
        <v>23911</v>
      </c>
      <c r="B12210" t="s">
        <v>24255</v>
      </c>
      <c r="C12210" t="s">
        <v>76</v>
      </c>
      <c r="D12210" t="s">
        <v>371</v>
      </c>
      <c r="E12210">
        <v>615100</v>
      </c>
      <c r="F12210" t="s">
        <v>24196</v>
      </c>
      <c r="G12210" s="7">
        <v>1571.43</v>
      </c>
    </row>
    <row r="12211" spans="1:7" x14ac:dyDescent="0.3">
      <c r="A12211" s="310" t="s">
        <v>23911</v>
      </c>
      <c r="B12211" t="s">
        <v>24255</v>
      </c>
      <c r="C12211" t="s">
        <v>76</v>
      </c>
      <c r="D12211" t="s">
        <v>371</v>
      </c>
      <c r="E12211">
        <v>615100</v>
      </c>
      <c r="F12211" t="s">
        <v>24196</v>
      </c>
      <c r="G12211" s="7">
        <v>-72.569999999999993</v>
      </c>
    </row>
    <row r="12212" spans="1:7" x14ac:dyDescent="0.3">
      <c r="A12212" s="310" t="s">
        <v>23911</v>
      </c>
      <c r="B12212" t="s">
        <v>24255</v>
      </c>
      <c r="C12212" t="s">
        <v>76</v>
      </c>
      <c r="D12212" t="s">
        <v>375</v>
      </c>
      <c r="E12212">
        <v>615140</v>
      </c>
      <c r="F12212" t="s">
        <v>24196</v>
      </c>
      <c r="G12212" s="7">
        <v>67.069999999999993</v>
      </c>
    </row>
    <row r="12213" spans="1:7" x14ac:dyDescent="0.3">
      <c r="A12213" s="310" t="s">
        <v>23911</v>
      </c>
      <c r="B12213" t="s">
        <v>24255</v>
      </c>
      <c r="C12213" t="s">
        <v>76</v>
      </c>
      <c r="D12213" t="s">
        <v>371</v>
      </c>
      <c r="E12213">
        <v>615100</v>
      </c>
      <c r="F12213" t="s">
        <v>24196</v>
      </c>
      <c r="G12213" s="7">
        <v>6.21</v>
      </c>
    </row>
    <row r="12214" spans="1:7" x14ac:dyDescent="0.3">
      <c r="A12214" s="310" t="s">
        <v>23911</v>
      </c>
      <c r="B12214" t="s">
        <v>24255</v>
      </c>
      <c r="C12214" t="s">
        <v>76</v>
      </c>
      <c r="D12214" t="s">
        <v>371</v>
      </c>
      <c r="E12214">
        <v>615100</v>
      </c>
      <c r="F12214" t="s">
        <v>24196</v>
      </c>
      <c r="G12214" s="7">
        <v>34.479999999999997</v>
      </c>
    </row>
    <row r="12215" spans="1:7" x14ac:dyDescent="0.3">
      <c r="A12215" s="310" t="s">
        <v>23911</v>
      </c>
      <c r="B12215" t="s">
        <v>24255</v>
      </c>
      <c r="C12215" t="s">
        <v>76</v>
      </c>
      <c r="D12215" t="s">
        <v>375</v>
      </c>
      <c r="E12215">
        <v>615140</v>
      </c>
      <c r="F12215" t="s">
        <v>24196</v>
      </c>
      <c r="G12215" s="7">
        <v>64.91</v>
      </c>
    </row>
    <row r="12216" spans="1:7" x14ac:dyDescent="0.3">
      <c r="A12216" s="310" t="s">
        <v>23911</v>
      </c>
      <c r="B12216" t="s">
        <v>24255</v>
      </c>
      <c r="C12216" t="s">
        <v>76</v>
      </c>
      <c r="D12216" t="s">
        <v>371</v>
      </c>
      <c r="E12216">
        <v>615100</v>
      </c>
      <c r="F12216" t="s">
        <v>24196</v>
      </c>
      <c r="G12216" s="7">
        <v>36.29</v>
      </c>
    </row>
    <row r="12217" spans="1:7" x14ac:dyDescent="0.3">
      <c r="A12217" s="310" t="s">
        <v>23911</v>
      </c>
      <c r="B12217" t="s">
        <v>24255</v>
      </c>
      <c r="C12217" t="s">
        <v>76</v>
      </c>
      <c r="D12217" t="s">
        <v>373</v>
      </c>
      <c r="E12217">
        <v>615130</v>
      </c>
      <c r="F12217" t="s">
        <v>24196</v>
      </c>
      <c r="G12217" s="7">
        <v>0.01</v>
      </c>
    </row>
    <row r="12218" spans="1:7" x14ac:dyDescent="0.3">
      <c r="A12218" s="310" t="s">
        <v>23911</v>
      </c>
      <c r="B12218" t="s">
        <v>24255</v>
      </c>
      <c r="C12218" t="s">
        <v>76</v>
      </c>
      <c r="D12218" t="s">
        <v>371</v>
      </c>
      <c r="E12218">
        <v>615100</v>
      </c>
      <c r="F12218" t="s">
        <v>24196</v>
      </c>
      <c r="G12218" s="7">
        <v>-72.569999999999993</v>
      </c>
    </row>
    <row r="12219" spans="1:7" x14ac:dyDescent="0.3">
      <c r="A12219" s="310" t="s">
        <v>23911</v>
      </c>
      <c r="B12219" t="s">
        <v>24255</v>
      </c>
      <c r="C12219" t="s">
        <v>76</v>
      </c>
      <c r="D12219" t="s">
        <v>371</v>
      </c>
      <c r="E12219">
        <v>615100</v>
      </c>
      <c r="F12219" t="s">
        <v>24196</v>
      </c>
      <c r="G12219" s="7">
        <v>34.479999999999997</v>
      </c>
    </row>
    <row r="12220" spans="1:7" x14ac:dyDescent="0.3">
      <c r="A12220" s="310" t="s">
        <v>23911</v>
      </c>
      <c r="B12220" t="s">
        <v>24255</v>
      </c>
      <c r="C12220" t="s">
        <v>76</v>
      </c>
      <c r="D12220" t="s">
        <v>373</v>
      </c>
      <c r="E12220">
        <v>617150</v>
      </c>
      <c r="F12220" t="s">
        <v>24196</v>
      </c>
      <c r="G12220" s="7">
        <v>245.65</v>
      </c>
    </row>
    <row r="12221" spans="1:7" x14ac:dyDescent="0.3">
      <c r="A12221" s="310" t="s">
        <v>23911</v>
      </c>
      <c r="B12221" t="s">
        <v>24255</v>
      </c>
      <c r="C12221" t="s">
        <v>76</v>
      </c>
      <c r="D12221" t="s">
        <v>371</v>
      </c>
      <c r="E12221">
        <v>615100</v>
      </c>
      <c r="F12221" t="s">
        <v>24196</v>
      </c>
      <c r="G12221" s="7">
        <v>36.29</v>
      </c>
    </row>
    <row r="12222" spans="1:7" x14ac:dyDescent="0.3">
      <c r="A12222" s="310" t="s">
        <v>23911</v>
      </c>
      <c r="B12222" t="s">
        <v>24255</v>
      </c>
      <c r="C12222" t="s">
        <v>76</v>
      </c>
      <c r="D12222" t="s">
        <v>373</v>
      </c>
      <c r="E12222">
        <v>615130</v>
      </c>
      <c r="F12222" t="s">
        <v>24196</v>
      </c>
      <c r="G12222" s="7">
        <v>-0.01</v>
      </c>
    </row>
    <row r="12223" spans="1:7" x14ac:dyDescent="0.3">
      <c r="A12223" s="310" t="s">
        <v>23911</v>
      </c>
      <c r="B12223" t="s">
        <v>24255</v>
      </c>
      <c r="C12223" t="s">
        <v>76</v>
      </c>
      <c r="D12223" t="s">
        <v>377</v>
      </c>
      <c r="E12223">
        <v>611110</v>
      </c>
      <c r="F12223" t="s">
        <v>24196</v>
      </c>
      <c r="G12223" s="7">
        <v>17.07</v>
      </c>
    </row>
    <row r="12224" spans="1:7" x14ac:dyDescent="0.3">
      <c r="A12224" s="310" t="s">
        <v>23911</v>
      </c>
      <c r="B12224" t="s">
        <v>24255</v>
      </c>
      <c r="C12224" t="s">
        <v>76</v>
      </c>
      <c r="D12224" t="s">
        <v>371</v>
      </c>
      <c r="E12224">
        <v>615100</v>
      </c>
      <c r="F12224" t="s">
        <v>24196</v>
      </c>
      <c r="G12224" s="7">
        <v>36.29</v>
      </c>
    </row>
    <row r="12225" spans="1:7" x14ac:dyDescent="0.3">
      <c r="A12225" s="310" t="s">
        <v>23911</v>
      </c>
      <c r="B12225" t="s">
        <v>24255</v>
      </c>
      <c r="C12225" t="s">
        <v>76</v>
      </c>
      <c r="D12225" t="s">
        <v>373</v>
      </c>
      <c r="E12225">
        <v>615130</v>
      </c>
      <c r="F12225" t="s">
        <v>24196</v>
      </c>
      <c r="G12225" s="7">
        <v>-30.95</v>
      </c>
    </row>
    <row r="12226" spans="1:7" x14ac:dyDescent="0.3">
      <c r="A12226" s="310" t="s">
        <v>23911</v>
      </c>
      <c r="B12226" t="s">
        <v>24255</v>
      </c>
      <c r="C12226" t="s">
        <v>76</v>
      </c>
      <c r="D12226" t="s">
        <v>371</v>
      </c>
      <c r="E12226">
        <v>615100</v>
      </c>
      <c r="F12226" t="s">
        <v>24196</v>
      </c>
      <c r="G12226" s="7">
        <v>-68.959999999999994</v>
      </c>
    </row>
    <row r="12227" spans="1:7" x14ac:dyDescent="0.3">
      <c r="A12227" s="310" t="s">
        <v>23911</v>
      </c>
      <c r="B12227" t="s">
        <v>24255</v>
      </c>
      <c r="C12227" t="s">
        <v>76</v>
      </c>
      <c r="D12227" t="s">
        <v>375</v>
      </c>
      <c r="E12227">
        <v>615140</v>
      </c>
      <c r="F12227" t="s">
        <v>24196</v>
      </c>
      <c r="G12227" s="7">
        <v>-67.069999999999993</v>
      </c>
    </row>
    <row r="12228" spans="1:7" x14ac:dyDescent="0.3">
      <c r="A12228" s="310" t="s">
        <v>23911</v>
      </c>
      <c r="B12228" t="s">
        <v>24255</v>
      </c>
      <c r="C12228" t="s">
        <v>76</v>
      </c>
      <c r="D12228" t="s">
        <v>375</v>
      </c>
      <c r="E12228">
        <v>615140</v>
      </c>
      <c r="F12228" t="s">
        <v>24196</v>
      </c>
      <c r="G12228" s="7">
        <v>71.86</v>
      </c>
    </row>
    <row r="12229" spans="1:7" x14ac:dyDescent="0.3">
      <c r="A12229" s="310" t="s">
        <v>23911</v>
      </c>
      <c r="B12229" t="s">
        <v>24255</v>
      </c>
      <c r="C12229" t="s">
        <v>76</v>
      </c>
      <c r="D12229" t="s">
        <v>375</v>
      </c>
      <c r="E12229">
        <v>615140</v>
      </c>
      <c r="F12229" t="s">
        <v>24196</v>
      </c>
      <c r="G12229" s="7">
        <v>-64.91</v>
      </c>
    </row>
    <row r="12230" spans="1:7" x14ac:dyDescent="0.3">
      <c r="A12230" s="310" t="s">
        <v>23911</v>
      </c>
      <c r="B12230" t="s">
        <v>24255</v>
      </c>
      <c r="C12230" t="s">
        <v>76</v>
      </c>
      <c r="D12230" t="s">
        <v>377</v>
      </c>
      <c r="E12230">
        <v>611110</v>
      </c>
      <c r="F12230" t="s">
        <v>24196</v>
      </c>
      <c r="G12230" s="7">
        <v>-0.01</v>
      </c>
    </row>
    <row r="12231" spans="1:7" x14ac:dyDescent="0.3">
      <c r="A12231" s="310" t="s">
        <v>23911</v>
      </c>
      <c r="B12231" t="s">
        <v>24255</v>
      </c>
      <c r="C12231" t="s">
        <v>76</v>
      </c>
      <c r="D12231" t="s">
        <v>371</v>
      </c>
      <c r="E12231">
        <v>615100</v>
      </c>
      <c r="F12231" t="s">
        <v>24196</v>
      </c>
      <c r="G12231" s="7">
        <v>137.66999999999999</v>
      </c>
    </row>
    <row r="12232" spans="1:7" x14ac:dyDescent="0.3">
      <c r="A12232" s="310" t="s">
        <v>23911</v>
      </c>
      <c r="B12232" t="s">
        <v>24255</v>
      </c>
      <c r="C12232" t="s">
        <v>76</v>
      </c>
      <c r="D12232" t="s">
        <v>375</v>
      </c>
      <c r="E12232">
        <v>615140</v>
      </c>
      <c r="F12232" t="s">
        <v>24196</v>
      </c>
      <c r="G12232" s="7">
        <v>64.91</v>
      </c>
    </row>
    <row r="12233" spans="1:7" x14ac:dyDescent="0.3">
      <c r="A12233" s="310" t="s">
        <v>23911</v>
      </c>
      <c r="B12233" t="s">
        <v>24255</v>
      </c>
      <c r="C12233" t="s">
        <v>76</v>
      </c>
      <c r="D12233" t="s">
        <v>371</v>
      </c>
      <c r="E12233">
        <v>615100</v>
      </c>
      <c r="F12233" t="s">
        <v>24196</v>
      </c>
      <c r="G12233" s="7">
        <v>-688.82</v>
      </c>
    </row>
    <row r="12234" spans="1:7" x14ac:dyDescent="0.3">
      <c r="A12234" s="310" t="s">
        <v>23911</v>
      </c>
      <c r="B12234" t="s">
        <v>24255</v>
      </c>
      <c r="C12234" t="s">
        <v>76</v>
      </c>
      <c r="D12234" t="s">
        <v>377</v>
      </c>
      <c r="E12234">
        <v>611110</v>
      </c>
      <c r="F12234" t="s">
        <v>24196</v>
      </c>
      <c r="G12234" s="7">
        <v>0.01</v>
      </c>
    </row>
    <row r="12235" spans="1:7" x14ac:dyDescent="0.3">
      <c r="A12235" s="310" t="s">
        <v>23911</v>
      </c>
      <c r="B12235" t="s">
        <v>24255</v>
      </c>
      <c r="C12235" t="s">
        <v>76</v>
      </c>
      <c r="D12235" t="s">
        <v>371</v>
      </c>
      <c r="E12235">
        <v>615100</v>
      </c>
      <c r="F12235" t="s">
        <v>24196</v>
      </c>
      <c r="G12235" s="7">
        <v>137.66999999999999</v>
      </c>
    </row>
    <row r="12236" spans="1:7" x14ac:dyDescent="0.3">
      <c r="A12236" s="310" t="s">
        <v>23911</v>
      </c>
      <c r="B12236" t="s">
        <v>24255</v>
      </c>
      <c r="C12236" t="s">
        <v>76</v>
      </c>
      <c r="D12236" t="s">
        <v>377</v>
      </c>
      <c r="E12236">
        <v>611110</v>
      </c>
      <c r="F12236" t="s">
        <v>24196</v>
      </c>
      <c r="G12236" s="7">
        <v>0.01</v>
      </c>
    </row>
    <row r="12237" spans="1:7" x14ac:dyDescent="0.3">
      <c r="A12237" s="310" t="s">
        <v>23911</v>
      </c>
      <c r="B12237" t="s">
        <v>24255</v>
      </c>
      <c r="C12237" t="s">
        <v>76</v>
      </c>
      <c r="D12237" t="s">
        <v>371</v>
      </c>
      <c r="E12237">
        <v>615100</v>
      </c>
      <c r="F12237" t="s">
        <v>24196</v>
      </c>
      <c r="G12237" s="7">
        <v>-0.01</v>
      </c>
    </row>
    <row r="12238" spans="1:7" x14ac:dyDescent="0.3">
      <c r="A12238" s="310" t="s">
        <v>23911</v>
      </c>
      <c r="B12238" t="s">
        <v>24255</v>
      </c>
      <c r="C12238" t="s">
        <v>76</v>
      </c>
      <c r="D12238" t="s">
        <v>377</v>
      </c>
      <c r="E12238">
        <v>611110</v>
      </c>
      <c r="F12238" t="s">
        <v>24196</v>
      </c>
      <c r="G12238" s="7">
        <v>-17.07</v>
      </c>
    </row>
    <row r="12239" spans="1:7" x14ac:dyDescent="0.3">
      <c r="A12239" s="310" t="s">
        <v>23911</v>
      </c>
      <c r="B12239" t="s">
        <v>24255</v>
      </c>
      <c r="C12239" t="s">
        <v>76</v>
      </c>
      <c r="D12239" t="s">
        <v>371</v>
      </c>
      <c r="E12239">
        <v>615100</v>
      </c>
      <c r="F12239" t="s">
        <v>24196</v>
      </c>
      <c r="G12239" s="7">
        <v>-137.66999999999999</v>
      </c>
    </row>
    <row r="12240" spans="1:7" x14ac:dyDescent="0.3">
      <c r="A12240" s="310" t="s">
        <v>23911</v>
      </c>
      <c r="B12240" t="s">
        <v>24255</v>
      </c>
      <c r="C12240" t="s">
        <v>76</v>
      </c>
      <c r="D12240" t="s">
        <v>373</v>
      </c>
      <c r="E12240">
        <v>616160</v>
      </c>
      <c r="F12240" t="s">
        <v>24196</v>
      </c>
      <c r="G12240" s="7">
        <v>118.07</v>
      </c>
    </row>
    <row r="12241" spans="1:7" x14ac:dyDescent="0.3">
      <c r="A12241" s="310" t="s">
        <v>23911</v>
      </c>
      <c r="B12241" t="s">
        <v>24255</v>
      </c>
      <c r="C12241" t="s">
        <v>76</v>
      </c>
      <c r="D12241" t="s">
        <v>373</v>
      </c>
      <c r="E12241">
        <v>615130</v>
      </c>
      <c r="F12241" t="s">
        <v>24196</v>
      </c>
      <c r="G12241" s="7">
        <v>40.549999999999997</v>
      </c>
    </row>
    <row r="12242" spans="1:7" x14ac:dyDescent="0.3">
      <c r="A12242" s="310" t="s">
        <v>23911</v>
      </c>
      <c r="B12242" t="s">
        <v>24255</v>
      </c>
      <c r="C12242" t="s">
        <v>76</v>
      </c>
      <c r="D12242" t="s">
        <v>371</v>
      </c>
      <c r="E12242">
        <v>616100</v>
      </c>
      <c r="F12242" t="s">
        <v>24196</v>
      </c>
      <c r="G12242" s="7">
        <v>467.82</v>
      </c>
    </row>
    <row r="12243" spans="1:7" x14ac:dyDescent="0.3">
      <c r="A12243" s="310" t="s">
        <v>23911</v>
      </c>
      <c r="B12243" t="s">
        <v>24255</v>
      </c>
      <c r="C12243" t="s">
        <v>76</v>
      </c>
      <c r="D12243" t="s">
        <v>371</v>
      </c>
      <c r="E12243">
        <v>615100</v>
      </c>
      <c r="F12243" t="s">
        <v>24196</v>
      </c>
      <c r="G12243" s="7">
        <v>0.01</v>
      </c>
    </row>
    <row r="12244" spans="1:7" x14ac:dyDescent="0.3">
      <c r="A12244" s="310" t="s">
        <v>23911</v>
      </c>
      <c r="B12244" t="s">
        <v>24255</v>
      </c>
      <c r="C12244" t="s">
        <v>76</v>
      </c>
      <c r="D12244" t="s">
        <v>373</v>
      </c>
      <c r="E12244">
        <v>615130</v>
      </c>
      <c r="F12244" t="s">
        <v>24196</v>
      </c>
      <c r="G12244" s="7">
        <v>30.95</v>
      </c>
    </row>
    <row r="12245" spans="1:7" x14ac:dyDescent="0.3">
      <c r="A12245" s="310" t="s">
        <v>23911</v>
      </c>
      <c r="B12245" t="s">
        <v>24255</v>
      </c>
      <c r="C12245" t="s">
        <v>76</v>
      </c>
      <c r="D12245" t="s">
        <v>377</v>
      </c>
      <c r="E12245">
        <v>611110</v>
      </c>
      <c r="F12245" t="s">
        <v>24196</v>
      </c>
      <c r="G12245" s="7">
        <v>8.5399999999999991</v>
      </c>
    </row>
    <row r="12246" spans="1:7" x14ac:dyDescent="0.3">
      <c r="A12246" s="310" t="s">
        <v>23911</v>
      </c>
      <c r="B12246" t="s">
        <v>24255</v>
      </c>
      <c r="C12246" t="s">
        <v>76</v>
      </c>
      <c r="D12246" t="s">
        <v>371</v>
      </c>
      <c r="E12246">
        <v>615100</v>
      </c>
      <c r="F12246" t="s">
        <v>24196</v>
      </c>
      <c r="G12246" s="7">
        <v>395</v>
      </c>
    </row>
    <row r="12247" spans="1:7" x14ac:dyDescent="0.3">
      <c r="A12247" s="310" t="s">
        <v>23911</v>
      </c>
      <c r="B12247" t="s">
        <v>24255</v>
      </c>
      <c r="C12247" t="s">
        <v>76</v>
      </c>
      <c r="D12247" t="s">
        <v>373</v>
      </c>
      <c r="E12247">
        <v>615130</v>
      </c>
      <c r="F12247" t="s">
        <v>24196</v>
      </c>
      <c r="G12247" s="7">
        <v>1849.6</v>
      </c>
    </row>
    <row r="12248" spans="1:7" x14ac:dyDescent="0.3">
      <c r="A12248" s="310" t="s">
        <v>23911</v>
      </c>
      <c r="B12248" t="s">
        <v>24255</v>
      </c>
      <c r="C12248" t="s">
        <v>76</v>
      </c>
      <c r="D12248" t="s">
        <v>373</v>
      </c>
      <c r="E12248">
        <v>615130</v>
      </c>
      <c r="F12248" t="s">
        <v>24196</v>
      </c>
      <c r="G12248" s="7">
        <v>-40.549999999999997</v>
      </c>
    </row>
    <row r="12249" spans="1:7" x14ac:dyDescent="0.3">
      <c r="A12249" s="310" t="s">
        <v>23911</v>
      </c>
      <c r="B12249" t="s">
        <v>24255</v>
      </c>
      <c r="C12249" t="s">
        <v>76</v>
      </c>
      <c r="D12249" t="s">
        <v>373</v>
      </c>
      <c r="E12249">
        <v>615130</v>
      </c>
      <c r="F12249" t="s">
        <v>24196</v>
      </c>
      <c r="G12249" s="7">
        <v>30.95</v>
      </c>
    </row>
    <row r="12250" spans="1:7" x14ac:dyDescent="0.3">
      <c r="A12250" s="310" t="s">
        <v>23911</v>
      </c>
      <c r="B12250" t="s">
        <v>24255</v>
      </c>
      <c r="C12250" t="s">
        <v>76</v>
      </c>
      <c r="D12250" t="s">
        <v>371</v>
      </c>
      <c r="E12250">
        <v>615100</v>
      </c>
      <c r="F12250" t="s">
        <v>24196</v>
      </c>
      <c r="G12250" s="7">
        <v>-6.21</v>
      </c>
    </row>
    <row r="12251" spans="1:7" x14ac:dyDescent="0.3">
      <c r="A12251" s="310" t="s">
        <v>23911</v>
      </c>
      <c r="B12251" t="s">
        <v>24255</v>
      </c>
      <c r="C12251" t="s">
        <v>76</v>
      </c>
      <c r="D12251" t="s">
        <v>373</v>
      </c>
      <c r="E12251">
        <v>615130</v>
      </c>
      <c r="F12251" t="s">
        <v>24196</v>
      </c>
      <c r="G12251" s="7">
        <v>30.95</v>
      </c>
    </row>
    <row r="12252" spans="1:7" x14ac:dyDescent="0.3">
      <c r="A12252" s="310" t="s">
        <v>23911</v>
      </c>
      <c r="B12252" t="s">
        <v>24255</v>
      </c>
      <c r="C12252" t="s">
        <v>76</v>
      </c>
      <c r="D12252" t="s">
        <v>375</v>
      </c>
      <c r="E12252">
        <v>615140</v>
      </c>
      <c r="F12252" t="s">
        <v>24196</v>
      </c>
      <c r="G12252" s="7">
        <v>0.01</v>
      </c>
    </row>
    <row r="12253" spans="1:7" x14ac:dyDescent="0.3">
      <c r="A12253" s="310" t="s">
        <v>23911</v>
      </c>
      <c r="B12253" t="s">
        <v>24255</v>
      </c>
      <c r="C12253" t="s">
        <v>76</v>
      </c>
      <c r="D12253" t="s">
        <v>371</v>
      </c>
      <c r="E12253">
        <v>615100</v>
      </c>
      <c r="F12253" t="s">
        <v>24196</v>
      </c>
      <c r="G12253" s="7">
        <v>-137.66999999999999</v>
      </c>
    </row>
    <row r="12254" spans="1:7" x14ac:dyDescent="0.3">
      <c r="A12254" s="310" t="s">
        <v>23911</v>
      </c>
      <c r="B12254" t="s">
        <v>24255</v>
      </c>
      <c r="C12254" t="s">
        <v>76</v>
      </c>
      <c r="D12254" t="s">
        <v>371</v>
      </c>
      <c r="E12254">
        <v>615100</v>
      </c>
      <c r="F12254" t="s">
        <v>24196</v>
      </c>
      <c r="G12254" s="7">
        <v>68.959999999999994</v>
      </c>
    </row>
    <row r="12255" spans="1:7" x14ac:dyDescent="0.3">
      <c r="A12255" s="310" t="s">
        <v>23911</v>
      </c>
      <c r="B12255" t="s">
        <v>24255</v>
      </c>
      <c r="C12255" t="s">
        <v>76</v>
      </c>
      <c r="D12255" t="s">
        <v>373</v>
      </c>
      <c r="E12255">
        <v>615130</v>
      </c>
      <c r="F12255" t="s">
        <v>24196</v>
      </c>
      <c r="G12255" s="7">
        <v>-30.95</v>
      </c>
    </row>
    <row r="12256" spans="1:7" x14ac:dyDescent="0.3">
      <c r="A12256" s="310" t="s">
        <v>23911</v>
      </c>
      <c r="B12256" t="s">
        <v>24255</v>
      </c>
      <c r="C12256" t="s">
        <v>76</v>
      </c>
      <c r="D12256" t="s">
        <v>371</v>
      </c>
      <c r="E12256">
        <v>615100</v>
      </c>
      <c r="F12256" t="s">
        <v>24196</v>
      </c>
      <c r="G12256" s="7">
        <v>4896.5</v>
      </c>
    </row>
    <row r="12257" spans="1:7" x14ac:dyDescent="0.3">
      <c r="A12257" s="310" t="s">
        <v>23911</v>
      </c>
      <c r="B12257" t="s">
        <v>24255</v>
      </c>
      <c r="C12257" t="s">
        <v>76</v>
      </c>
      <c r="D12257" t="s">
        <v>371</v>
      </c>
      <c r="E12257">
        <v>615100</v>
      </c>
      <c r="F12257" t="s">
        <v>24196</v>
      </c>
      <c r="G12257" s="7">
        <v>-0.01</v>
      </c>
    </row>
    <row r="12258" spans="1:7" x14ac:dyDescent="0.3">
      <c r="A12258" s="310" t="s">
        <v>23911</v>
      </c>
      <c r="B12258" t="s">
        <v>24255</v>
      </c>
      <c r="C12258" t="s">
        <v>76</v>
      </c>
      <c r="D12258" t="s">
        <v>375</v>
      </c>
      <c r="E12258">
        <v>615140</v>
      </c>
      <c r="F12258" t="s">
        <v>24196</v>
      </c>
      <c r="G12258" s="7">
        <v>64.91</v>
      </c>
    </row>
    <row r="12259" spans="1:7" x14ac:dyDescent="0.3">
      <c r="A12259" s="310" t="s">
        <v>23911</v>
      </c>
      <c r="B12259" t="s">
        <v>24255</v>
      </c>
      <c r="C12259" t="s">
        <v>76</v>
      </c>
      <c r="D12259" t="s">
        <v>375</v>
      </c>
      <c r="E12259">
        <v>615140</v>
      </c>
      <c r="F12259" t="s">
        <v>24196</v>
      </c>
      <c r="G12259" s="7">
        <v>-71.86</v>
      </c>
    </row>
    <row r="12260" spans="1:7" x14ac:dyDescent="0.3">
      <c r="A12260" s="310" t="s">
        <v>23911</v>
      </c>
      <c r="B12260" t="s">
        <v>24255</v>
      </c>
      <c r="C12260" t="s">
        <v>76</v>
      </c>
      <c r="D12260" t="s">
        <v>371</v>
      </c>
      <c r="E12260">
        <v>615100</v>
      </c>
      <c r="F12260" t="s">
        <v>24196</v>
      </c>
      <c r="G12260" s="7">
        <v>-6.21</v>
      </c>
    </row>
    <row r="12261" spans="1:7" x14ac:dyDescent="0.3">
      <c r="A12261" s="310" t="s">
        <v>23911</v>
      </c>
      <c r="B12261" t="s">
        <v>24255</v>
      </c>
      <c r="C12261" t="s">
        <v>76</v>
      </c>
      <c r="D12261" t="s">
        <v>377</v>
      </c>
      <c r="E12261">
        <v>611110</v>
      </c>
      <c r="F12261" t="s">
        <v>24196</v>
      </c>
      <c r="G12261" s="7">
        <v>-17.64</v>
      </c>
    </row>
    <row r="12262" spans="1:7" x14ac:dyDescent="0.3">
      <c r="A12262" s="310" t="s">
        <v>23911</v>
      </c>
      <c r="B12262" t="s">
        <v>24255</v>
      </c>
      <c r="C12262" t="s">
        <v>76</v>
      </c>
      <c r="D12262" t="s">
        <v>371</v>
      </c>
      <c r="E12262">
        <v>615100</v>
      </c>
      <c r="F12262" t="s">
        <v>24196</v>
      </c>
      <c r="G12262" s="7">
        <v>-0.01</v>
      </c>
    </row>
    <row r="12263" spans="1:7" x14ac:dyDescent="0.3">
      <c r="A12263" s="310" t="s">
        <v>23911</v>
      </c>
      <c r="B12263" t="s">
        <v>24255</v>
      </c>
      <c r="C12263" t="s">
        <v>76</v>
      </c>
      <c r="D12263" t="s">
        <v>377</v>
      </c>
      <c r="E12263">
        <v>611110</v>
      </c>
      <c r="F12263" t="s">
        <v>24196</v>
      </c>
      <c r="G12263" s="7">
        <v>17.07</v>
      </c>
    </row>
    <row r="12264" spans="1:7" x14ac:dyDescent="0.3">
      <c r="A12264" s="310" t="s">
        <v>23911</v>
      </c>
      <c r="B12264" t="s">
        <v>24255</v>
      </c>
      <c r="C12264" t="s">
        <v>76</v>
      </c>
      <c r="D12264" t="s">
        <v>371</v>
      </c>
      <c r="E12264">
        <v>615100</v>
      </c>
      <c r="F12264" t="s">
        <v>24196</v>
      </c>
      <c r="G12264" s="7">
        <v>-137.66999999999999</v>
      </c>
    </row>
    <row r="12265" spans="1:7" x14ac:dyDescent="0.3">
      <c r="A12265" s="310" t="s">
        <v>23911</v>
      </c>
      <c r="B12265" t="s">
        <v>24255</v>
      </c>
      <c r="C12265" t="s">
        <v>76</v>
      </c>
      <c r="D12265" t="s">
        <v>371</v>
      </c>
      <c r="E12265">
        <v>615100</v>
      </c>
      <c r="F12265" t="s">
        <v>24196</v>
      </c>
      <c r="G12265" s="7">
        <v>-137.66999999999999</v>
      </c>
    </row>
    <row r="12266" spans="1:7" x14ac:dyDescent="0.3">
      <c r="A12266" s="310" t="s">
        <v>23911</v>
      </c>
      <c r="B12266" t="s">
        <v>24255</v>
      </c>
      <c r="C12266" t="s">
        <v>76</v>
      </c>
      <c r="D12266" t="s">
        <v>371</v>
      </c>
      <c r="E12266">
        <v>615100</v>
      </c>
      <c r="F12266" t="s">
        <v>24196</v>
      </c>
      <c r="G12266" s="7">
        <v>-72.569999999999993</v>
      </c>
    </row>
    <row r="12267" spans="1:7" x14ac:dyDescent="0.3">
      <c r="A12267" s="310" t="s">
        <v>23911</v>
      </c>
      <c r="B12267" t="s">
        <v>24255</v>
      </c>
      <c r="C12267" t="s">
        <v>76</v>
      </c>
      <c r="D12267" t="s">
        <v>371</v>
      </c>
      <c r="E12267">
        <v>615100</v>
      </c>
      <c r="F12267" t="s">
        <v>24196</v>
      </c>
      <c r="G12267" s="7">
        <v>-68.959999999999994</v>
      </c>
    </row>
    <row r="12268" spans="1:7" x14ac:dyDescent="0.3">
      <c r="A12268" s="310" t="s">
        <v>23911</v>
      </c>
      <c r="B12268" t="s">
        <v>24255</v>
      </c>
      <c r="C12268" t="s">
        <v>76</v>
      </c>
      <c r="D12268" t="s">
        <v>371</v>
      </c>
      <c r="E12268">
        <v>615100</v>
      </c>
      <c r="F12268" t="s">
        <v>24196</v>
      </c>
      <c r="G12268" s="7">
        <v>3347.33</v>
      </c>
    </row>
    <row r="12269" spans="1:7" x14ac:dyDescent="0.3">
      <c r="A12269" s="310" t="s">
        <v>23911</v>
      </c>
      <c r="B12269" t="s">
        <v>24255</v>
      </c>
      <c r="C12269" t="s">
        <v>76</v>
      </c>
      <c r="D12269" t="s">
        <v>377</v>
      </c>
      <c r="E12269">
        <v>611110</v>
      </c>
      <c r="F12269" t="s">
        <v>24196</v>
      </c>
      <c r="G12269" s="7">
        <v>17.07</v>
      </c>
    </row>
    <row r="12270" spans="1:7" x14ac:dyDescent="0.3">
      <c r="A12270" s="310" t="s">
        <v>23911</v>
      </c>
      <c r="B12270" t="s">
        <v>24255</v>
      </c>
      <c r="C12270" t="s">
        <v>76</v>
      </c>
      <c r="D12270" t="s">
        <v>371</v>
      </c>
      <c r="E12270">
        <v>615100</v>
      </c>
      <c r="F12270" t="s">
        <v>24196</v>
      </c>
      <c r="G12270" s="7">
        <v>-137.66999999999999</v>
      </c>
    </row>
    <row r="12271" spans="1:7" x14ac:dyDescent="0.3">
      <c r="A12271" s="310" t="s">
        <v>23911</v>
      </c>
      <c r="B12271" t="s">
        <v>24255</v>
      </c>
      <c r="C12271" t="s">
        <v>76</v>
      </c>
      <c r="D12271" t="s">
        <v>373</v>
      </c>
      <c r="E12271">
        <v>615130</v>
      </c>
      <c r="F12271" t="s">
        <v>24196</v>
      </c>
      <c r="G12271" s="7">
        <v>-0.01</v>
      </c>
    </row>
    <row r="12272" spans="1:7" x14ac:dyDescent="0.3">
      <c r="A12272" s="310" t="s">
        <v>23911</v>
      </c>
      <c r="B12272" t="s">
        <v>24255</v>
      </c>
      <c r="C12272" t="s">
        <v>76</v>
      </c>
      <c r="D12272" t="s">
        <v>371</v>
      </c>
      <c r="E12272">
        <v>615100</v>
      </c>
      <c r="F12272" t="s">
        <v>24196</v>
      </c>
      <c r="G12272" s="7">
        <v>-0.01</v>
      </c>
    </row>
    <row r="12273" spans="1:7" x14ac:dyDescent="0.3">
      <c r="A12273" s="310" t="s">
        <v>23911</v>
      </c>
      <c r="B12273" t="s">
        <v>24255</v>
      </c>
      <c r="C12273" t="s">
        <v>76</v>
      </c>
      <c r="D12273" t="s">
        <v>371</v>
      </c>
      <c r="E12273">
        <v>615100</v>
      </c>
      <c r="F12273" t="s">
        <v>24196</v>
      </c>
      <c r="G12273" s="7">
        <v>0.01</v>
      </c>
    </row>
    <row r="12274" spans="1:7" x14ac:dyDescent="0.3">
      <c r="A12274" s="310" t="s">
        <v>23911</v>
      </c>
      <c r="B12274" t="s">
        <v>24255</v>
      </c>
      <c r="C12274" t="s">
        <v>76</v>
      </c>
      <c r="D12274" t="s">
        <v>371</v>
      </c>
      <c r="E12274">
        <v>615100</v>
      </c>
      <c r="F12274" t="s">
        <v>24196</v>
      </c>
      <c r="G12274" s="7">
        <v>36.29</v>
      </c>
    </row>
    <row r="12275" spans="1:7" x14ac:dyDescent="0.3">
      <c r="A12275" s="310" t="s">
        <v>23911</v>
      </c>
      <c r="B12275" t="s">
        <v>24255</v>
      </c>
      <c r="C12275" t="s">
        <v>76</v>
      </c>
      <c r="D12275" t="s">
        <v>375</v>
      </c>
      <c r="E12275">
        <v>615140</v>
      </c>
      <c r="F12275" t="s">
        <v>24196</v>
      </c>
      <c r="G12275" s="7">
        <v>-64.91</v>
      </c>
    </row>
    <row r="12276" spans="1:7" x14ac:dyDescent="0.3">
      <c r="A12276" s="310" t="s">
        <v>23911</v>
      </c>
      <c r="B12276" t="s">
        <v>24255</v>
      </c>
      <c r="C12276" t="s">
        <v>76</v>
      </c>
      <c r="D12276" t="s">
        <v>371</v>
      </c>
      <c r="E12276">
        <v>617100</v>
      </c>
      <c r="F12276" t="s">
        <v>24196</v>
      </c>
      <c r="G12276" s="7">
        <v>746.66</v>
      </c>
    </row>
    <row r="12277" spans="1:7" x14ac:dyDescent="0.3">
      <c r="A12277" s="310" t="s">
        <v>23911</v>
      </c>
      <c r="B12277" t="s">
        <v>24255</v>
      </c>
      <c r="C12277" t="s">
        <v>76</v>
      </c>
      <c r="D12277" t="s">
        <v>371</v>
      </c>
      <c r="E12277">
        <v>615100</v>
      </c>
      <c r="F12277" t="s">
        <v>24196</v>
      </c>
      <c r="G12277" s="7">
        <v>6569.5</v>
      </c>
    </row>
    <row r="12278" spans="1:7" x14ac:dyDescent="0.3">
      <c r="A12278" s="310" t="s">
        <v>23911</v>
      </c>
      <c r="B12278" t="s">
        <v>24255</v>
      </c>
      <c r="C12278" t="s">
        <v>76</v>
      </c>
      <c r="D12278" t="s">
        <v>375</v>
      </c>
      <c r="E12278">
        <v>615140</v>
      </c>
      <c r="F12278" t="s">
        <v>24196</v>
      </c>
      <c r="G12278" s="7">
        <v>67.069999999999993</v>
      </c>
    </row>
    <row r="12279" spans="1:7" x14ac:dyDescent="0.3">
      <c r="A12279" s="310" t="s">
        <v>23911</v>
      </c>
      <c r="B12279" t="s">
        <v>24255</v>
      </c>
      <c r="C12279" t="s">
        <v>76</v>
      </c>
      <c r="D12279" t="s">
        <v>377</v>
      </c>
      <c r="E12279">
        <v>611110</v>
      </c>
      <c r="F12279" t="s">
        <v>24196</v>
      </c>
      <c r="G12279" s="7">
        <v>-17.07</v>
      </c>
    </row>
    <row r="12280" spans="1:7" x14ac:dyDescent="0.3">
      <c r="A12280" s="310" t="s">
        <v>23911</v>
      </c>
      <c r="B12280" t="s">
        <v>24255</v>
      </c>
      <c r="C12280" t="s">
        <v>76</v>
      </c>
      <c r="D12280" t="s">
        <v>377</v>
      </c>
      <c r="E12280">
        <v>611110</v>
      </c>
      <c r="F12280" t="s">
        <v>24196</v>
      </c>
      <c r="G12280" s="7">
        <v>-17.07</v>
      </c>
    </row>
    <row r="12281" spans="1:7" x14ac:dyDescent="0.3">
      <c r="A12281" s="310" t="s">
        <v>23911</v>
      </c>
      <c r="B12281" t="s">
        <v>24255</v>
      </c>
      <c r="C12281" t="s">
        <v>76</v>
      </c>
      <c r="D12281" t="s">
        <v>371</v>
      </c>
      <c r="E12281">
        <v>615100</v>
      </c>
      <c r="F12281" t="s">
        <v>24196</v>
      </c>
      <c r="G12281" s="7">
        <v>-72.569999999999993</v>
      </c>
    </row>
    <row r="12282" spans="1:7" x14ac:dyDescent="0.3">
      <c r="A12282" s="310" t="s">
        <v>23911</v>
      </c>
      <c r="B12282" t="s">
        <v>24255</v>
      </c>
      <c r="C12282" t="s">
        <v>76</v>
      </c>
      <c r="D12282" t="s">
        <v>373</v>
      </c>
      <c r="E12282">
        <v>615130</v>
      </c>
      <c r="F12282" t="s">
        <v>24196</v>
      </c>
      <c r="G12282" s="7">
        <v>-40.549999999999997</v>
      </c>
    </row>
    <row r="12283" spans="1:7" x14ac:dyDescent="0.3">
      <c r="A12283" s="310" t="s">
        <v>23911</v>
      </c>
      <c r="B12283" t="s">
        <v>24255</v>
      </c>
      <c r="C12283" t="s">
        <v>76</v>
      </c>
      <c r="D12283" t="s">
        <v>373</v>
      </c>
      <c r="E12283">
        <v>615130</v>
      </c>
      <c r="F12283" t="s">
        <v>24196</v>
      </c>
      <c r="G12283" s="7">
        <v>0.01</v>
      </c>
    </row>
    <row r="12284" spans="1:7" x14ac:dyDescent="0.3">
      <c r="A12284" s="310" t="s">
        <v>23911</v>
      </c>
      <c r="B12284" t="s">
        <v>24255</v>
      </c>
      <c r="C12284" t="s">
        <v>76</v>
      </c>
      <c r="D12284" t="s">
        <v>375</v>
      </c>
      <c r="E12284">
        <v>615140</v>
      </c>
      <c r="F12284" t="s">
        <v>24196</v>
      </c>
      <c r="G12284" s="7">
        <v>67.069999999999993</v>
      </c>
    </row>
    <row r="12285" spans="1:7" x14ac:dyDescent="0.3">
      <c r="A12285" s="310" t="s">
        <v>23911</v>
      </c>
      <c r="B12285" t="s">
        <v>24255</v>
      </c>
      <c r="C12285" t="s">
        <v>76</v>
      </c>
      <c r="D12285" t="s">
        <v>375</v>
      </c>
      <c r="E12285">
        <v>615140</v>
      </c>
      <c r="F12285" t="s">
        <v>24196</v>
      </c>
      <c r="G12285" s="7">
        <v>71.86</v>
      </c>
    </row>
    <row r="12286" spans="1:7" x14ac:dyDescent="0.3">
      <c r="A12286" s="310" t="s">
        <v>23911</v>
      </c>
      <c r="B12286" t="s">
        <v>24255</v>
      </c>
      <c r="C12286" t="s">
        <v>76</v>
      </c>
      <c r="D12286" t="s">
        <v>371</v>
      </c>
      <c r="E12286">
        <v>615100</v>
      </c>
      <c r="F12286" t="s">
        <v>24196</v>
      </c>
      <c r="G12286" s="7">
        <v>-68.959999999999994</v>
      </c>
    </row>
    <row r="12287" spans="1:7" x14ac:dyDescent="0.3">
      <c r="A12287" s="310" t="s">
        <v>23911</v>
      </c>
      <c r="B12287" t="s">
        <v>24255</v>
      </c>
      <c r="C12287" t="s">
        <v>76</v>
      </c>
      <c r="D12287" t="s">
        <v>371</v>
      </c>
      <c r="E12287">
        <v>615100</v>
      </c>
      <c r="F12287" t="s">
        <v>24196</v>
      </c>
      <c r="G12287" s="7">
        <v>-137.66999999999999</v>
      </c>
    </row>
    <row r="12288" spans="1:7" x14ac:dyDescent="0.3">
      <c r="A12288" s="310" t="s">
        <v>23911</v>
      </c>
      <c r="B12288" t="s">
        <v>24255</v>
      </c>
      <c r="C12288" t="s">
        <v>76</v>
      </c>
      <c r="D12288" t="s">
        <v>371</v>
      </c>
      <c r="E12288">
        <v>616100</v>
      </c>
      <c r="F12288" t="s">
        <v>24196</v>
      </c>
      <c r="G12288" s="7">
        <v>286.99</v>
      </c>
    </row>
    <row r="12289" spans="1:7" x14ac:dyDescent="0.3">
      <c r="A12289" s="310" t="s">
        <v>23911</v>
      </c>
      <c r="B12289" t="s">
        <v>24255</v>
      </c>
      <c r="C12289" t="s">
        <v>76</v>
      </c>
      <c r="D12289" t="s">
        <v>371</v>
      </c>
      <c r="E12289">
        <v>615100</v>
      </c>
      <c r="F12289" t="s">
        <v>24196</v>
      </c>
      <c r="G12289" s="7">
        <v>-0.01</v>
      </c>
    </row>
    <row r="12290" spans="1:7" x14ac:dyDescent="0.3">
      <c r="A12290" s="310" t="s">
        <v>23911</v>
      </c>
      <c r="B12290" t="s">
        <v>24255</v>
      </c>
      <c r="C12290" t="s">
        <v>76</v>
      </c>
      <c r="D12290" t="s">
        <v>375</v>
      </c>
      <c r="E12290">
        <v>615140</v>
      </c>
      <c r="F12290" t="s">
        <v>24196</v>
      </c>
      <c r="G12290" s="7">
        <v>-0.01</v>
      </c>
    </row>
    <row r="12291" spans="1:7" x14ac:dyDescent="0.3">
      <c r="A12291" s="310" t="s">
        <v>23911</v>
      </c>
      <c r="B12291" t="s">
        <v>24255</v>
      </c>
      <c r="C12291" t="s">
        <v>76</v>
      </c>
      <c r="D12291" t="s">
        <v>373</v>
      </c>
      <c r="E12291">
        <v>615130</v>
      </c>
      <c r="F12291" t="s">
        <v>24196</v>
      </c>
      <c r="G12291" s="7">
        <v>30.95</v>
      </c>
    </row>
    <row r="12292" spans="1:7" x14ac:dyDescent="0.3">
      <c r="A12292" s="310" t="s">
        <v>23911</v>
      </c>
      <c r="B12292" t="s">
        <v>24255</v>
      </c>
      <c r="C12292" t="s">
        <v>76</v>
      </c>
      <c r="D12292" t="s">
        <v>371</v>
      </c>
      <c r="E12292">
        <v>615100</v>
      </c>
      <c r="F12292" t="s">
        <v>24196</v>
      </c>
      <c r="G12292" s="7">
        <v>-0.01</v>
      </c>
    </row>
    <row r="12293" spans="1:7" x14ac:dyDescent="0.3">
      <c r="A12293" s="310" t="s">
        <v>23911</v>
      </c>
      <c r="B12293" t="s">
        <v>24255</v>
      </c>
      <c r="C12293" t="s">
        <v>76</v>
      </c>
      <c r="D12293" t="s">
        <v>371</v>
      </c>
      <c r="E12293">
        <v>617100</v>
      </c>
      <c r="F12293" t="s">
        <v>24196</v>
      </c>
      <c r="G12293" s="7">
        <v>-160.55000000000001</v>
      </c>
    </row>
    <row r="12294" spans="1:7" x14ac:dyDescent="0.3">
      <c r="A12294" s="310" t="s">
        <v>23911</v>
      </c>
      <c r="B12294" t="s">
        <v>24255</v>
      </c>
      <c r="C12294" t="s">
        <v>76</v>
      </c>
      <c r="D12294" t="s">
        <v>375</v>
      </c>
      <c r="E12294">
        <v>615140</v>
      </c>
      <c r="F12294" t="s">
        <v>24196</v>
      </c>
      <c r="G12294" s="7">
        <v>64.91</v>
      </c>
    </row>
    <row r="12295" spans="1:7" x14ac:dyDescent="0.3">
      <c r="A12295" s="310" t="s">
        <v>23911</v>
      </c>
      <c r="B12295" t="s">
        <v>24255</v>
      </c>
      <c r="C12295" t="s">
        <v>76</v>
      </c>
      <c r="D12295" t="s">
        <v>375</v>
      </c>
      <c r="E12295">
        <v>615140</v>
      </c>
      <c r="F12295" t="s">
        <v>24196</v>
      </c>
      <c r="G12295" s="7">
        <v>-64.91</v>
      </c>
    </row>
    <row r="12296" spans="1:7" x14ac:dyDescent="0.3">
      <c r="A12296" s="310" t="s">
        <v>23911</v>
      </c>
      <c r="B12296" t="s">
        <v>24255</v>
      </c>
      <c r="C12296" t="s">
        <v>76</v>
      </c>
      <c r="D12296" t="s">
        <v>375</v>
      </c>
      <c r="E12296">
        <v>615140</v>
      </c>
      <c r="F12296" t="s">
        <v>24196</v>
      </c>
      <c r="G12296" s="7">
        <v>-64.91</v>
      </c>
    </row>
    <row r="12297" spans="1:7" x14ac:dyDescent="0.3">
      <c r="A12297" s="310" t="s">
        <v>23911</v>
      </c>
      <c r="B12297" t="s">
        <v>24255</v>
      </c>
      <c r="C12297" t="s">
        <v>76</v>
      </c>
      <c r="D12297" t="s">
        <v>371</v>
      </c>
      <c r="E12297">
        <v>615100</v>
      </c>
      <c r="F12297" t="s">
        <v>24196</v>
      </c>
      <c r="G12297" s="7">
        <v>-6.21</v>
      </c>
    </row>
    <row r="12298" spans="1:7" x14ac:dyDescent="0.3">
      <c r="A12298" s="310" t="s">
        <v>23911</v>
      </c>
      <c r="B12298" t="s">
        <v>24255</v>
      </c>
      <c r="C12298" t="s">
        <v>76</v>
      </c>
      <c r="D12298" t="s">
        <v>371</v>
      </c>
      <c r="E12298">
        <v>615100</v>
      </c>
      <c r="F12298" t="s">
        <v>24196</v>
      </c>
      <c r="G12298" s="7">
        <v>-68.959999999999994</v>
      </c>
    </row>
    <row r="12299" spans="1:7" x14ac:dyDescent="0.3">
      <c r="A12299" s="310" t="s">
        <v>23911</v>
      </c>
      <c r="B12299" t="s">
        <v>24255</v>
      </c>
      <c r="C12299" t="s">
        <v>76</v>
      </c>
      <c r="D12299" t="s">
        <v>371</v>
      </c>
      <c r="E12299">
        <v>615100</v>
      </c>
      <c r="F12299" t="s">
        <v>24196</v>
      </c>
      <c r="G12299" s="7">
        <v>36.29</v>
      </c>
    </row>
    <row r="12300" spans="1:7" x14ac:dyDescent="0.3">
      <c r="A12300" s="310" t="s">
        <v>23911</v>
      </c>
      <c r="B12300" t="s">
        <v>24255</v>
      </c>
      <c r="C12300" t="s">
        <v>76</v>
      </c>
      <c r="D12300" t="s">
        <v>377</v>
      </c>
      <c r="E12300">
        <v>611110</v>
      </c>
      <c r="F12300" t="s">
        <v>24196</v>
      </c>
      <c r="G12300" s="7">
        <v>17.07</v>
      </c>
    </row>
    <row r="12301" spans="1:7" x14ac:dyDescent="0.3">
      <c r="A12301" s="310" t="s">
        <v>23911</v>
      </c>
      <c r="B12301" t="s">
        <v>24255</v>
      </c>
      <c r="C12301" t="s">
        <v>76</v>
      </c>
      <c r="D12301" t="s">
        <v>371</v>
      </c>
      <c r="E12301">
        <v>615100</v>
      </c>
      <c r="F12301" t="s">
        <v>24196</v>
      </c>
      <c r="G12301" s="7">
        <v>-6.21</v>
      </c>
    </row>
    <row r="12302" spans="1:7" x14ac:dyDescent="0.3">
      <c r="A12302" s="310" t="s">
        <v>23911</v>
      </c>
      <c r="B12302" t="s">
        <v>24255</v>
      </c>
      <c r="C12302" t="s">
        <v>76</v>
      </c>
      <c r="D12302" t="s">
        <v>373</v>
      </c>
      <c r="E12302">
        <v>615130</v>
      </c>
      <c r="F12302" t="s">
        <v>24196</v>
      </c>
      <c r="G12302" s="7">
        <v>0.01</v>
      </c>
    </row>
    <row r="12303" spans="1:7" x14ac:dyDescent="0.3">
      <c r="A12303" s="310" t="s">
        <v>23911</v>
      </c>
      <c r="B12303" t="s">
        <v>24255</v>
      </c>
      <c r="C12303" t="s">
        <v>76</v>
      </c>
      <c r="D12303" t="s">
        <v>375</v>
      </c>
      <c r="E12303">
        <v>615140</v>
      </c>
      <c r="F12303" t="s">
        <v>24196</v>
      </c>
      <c r="G12303" s="7">
        <v>0.01</v>
      </c>
    </row>
    <row r="12304" spans="1:7" x14ac:dyDescent="0.3">
      <c r="A12304" s="310" t="s">
        <v>23911</v>
      </c>
      <c r="B12304" t="s">
        <v>24255</v>
      </c>
      <c r="C12304" t="s">
        <v>76</v>
      </c>
      <c r="D12304" t="s">
        <v>377</v>
      </c>
      <c r="E12304">
        <v>611110</v>
      </c>
      <c r="F12304" t="s">
        <v>24196</v>
      </c>
      <c r="G12304" s="7">
        <v>17.64</v>
      </c>
    </row>
    <row r="12305" spans="1:7" x14ac:dyDescent="0.3">
      <c r="A12305" s="310" t="s">
        <v>23911</v>
      </c>
      <c r="B12305" t="s">
        <v>24255</v>
      </c>
      <c r="C12305" t="s">
        <v>76</v>
      </c>
      <c r="D12305" t="s">
        <v>375</v>
      </c>
      <c r="E12305">
        <v>615140</v>
      </c>
      <c r="F12305" t="s">
        <v>24196</v>
      </c>
      <c r="G12305" s="7">
        <v>-67.069999999999993</v>
      </c>
    </row>
    <row r="12306" spans="1:7" x14ac:dyDescent="0.3">
      <c r="A12306" s="310" t="s">
        <v>23911</v>
      </c>
      <c r="B12306" t="s">
        <v>24255</v>
      </c>
      <c r="C12306" t="s">
        <v>76</v>
      </c>
      <c r="D12306" t="s">
        <v>375</v>
      </c>
      <c r="E12306">
        <v>615140</v>
      </c>
      <c r="F12306" t="s">
        <v>24196</v>
      </c>
      <c r="G12306" s="7">
        <v>67.069999999999993</v>
      </c>
    </row>
    <row r="12307" spans="1:7" x14ac:dyDescent="0.3">
      <c r="A12307" s="310" t="s">
        <v>23911</v>
      </c>
      <c r="B12307" t="s">
        <v>24255</v>
      </c>
      <c r="C12307" t="s">
        <v>76</v>
      </c>
      <c r="D12307" t="s">
        <v>373</v>
      </c>
      <c r="E12307">
        <v>615130</v>
      </c>
      <c r="F12307" t="s">
        <v>24196</v>
      </c>
      <c r="G12307" s="7">
        <v>-30.95</v>
      </c>
    </row>
    <row r="12308" spans="1:7" x14ac:dyDescent="0.3">
      <c r="A12308" s="310" t="s">
        <v>23911</v>
      </c>
      <c r="B12308" t="s">
        <v>24255</v>
      </c>
      <c r="C12308" t="s">
        <v>76</v>
      </c>
      <c r="D12308" t="s">
        <v>373</v>
      </c>
      <c r="E12308">
        <v>615130</v>
      </c>
      <c r="F12308" t="s">
        <v>24196</v>
      </c>
      <c r="G12308" s="7">
        <v>30.95</v>
      </c>
    </row>
    <row r="12309" spans="1:7" x14ac:dyDescent="0.3">
      <c r="A12309" s="310" t="s">
        <v>23911</v>
      </c>
      <c r="B12309" t="s">
        <v>24255</v>
      </c>
      <c r="C12309" t="s">
        <v>76</v>
      </c>
      <c r="D12309" t="s">
        <v>375</v>
      </c>
      <c r="E12309">
        <v>615140</v>
      </c>
      <c r="F12309" t="s">
        <v>24196</v>
      </c>
      <c r="G12309" s="7">
        <v>-67.069999999999993</v>
      </c>
    </row>
    <row r="12310" spans="1:7" x14ac:dyDescent="0.3">
      <c r="A12310" s="310" t="s">
        <v>23911</v>
      </c>
      <c r="B12310" t="s">
        <v>24255</v>
      </c>
      <c r="C12310" t="s">
        <v>76</v>
      </c>
      <c r="D12310" t="s">
        <v>371</v>
      </c>
      <c r="E12310">
        <v>615100</v>
      </c>
      <c r="F12310" t="s">
        <v>24196</v>
      </c>
      <c r="G12310" s="7">
        <v>34.479999999999997</v>
      </c>
    </row>
    <row r="12311" spans="1:7" x14ac:dyDescent="0.3">
      <c r="A12311" s="310" t="s">
        <v>23911</v>
      </c>
      <c r="B12311" t="s">
        <v>24255</v>
      </c>
      <c r="C12311" t="s">
        <v>76</v>
      </c>
      <c r="D12311" t="s">
        <v>371</v>
      </c>
      <c r="E12311">
        <v>615100</v>
      </c>
      <c r="F12311" t="s">
        <v>24196</v>
      </c>
      <c r="G12311" s="7">
        <v>-72.569999999999993</v>
      </c>
    </row>
    <row r="12312" spans="1:7" x14ac:dyDescent="0.3">
      <c r="A12312" s="310" t="s">
        <v>23911</v>
      </c>
      <c r="B12312" t="s">
        <v>24255</v>
      </c>
      <c r="C12312" t="s">
        <v>76</v>
      </c>
      <c r="D12312" t="s">
        <v>371</v>
      </c>
      <c r="E12312">
        <v>615100</v>
      </c>
      <c r="F12312" t="s">
        <v>24196</v>
      </c>
      <c r="G12312" s="7">
        <v>6.21</v>
      </c>
    </row>
    <row r="12313" spans="1:7" x14ac:dyDescent="0.3">
      <c r="A12313" s="310" t="s">
        <v>23911</v>
      </c>
      <c r="B12313" t="s">
        <v>24255</v>
      </c>
      <c r="C12313" t="s">
        <v>76</v>
      </c>
      <c r="D12313" t="s">
        <v>377</v>
      </c>
      <c r="E12313">
        <v>611110</v>
      </c>
      <c r="F12313" t="s">
        <v>24196</v>
      </c>
      <c r="G12313" s="7">
        <v>0.01</v>
      </c>
    </row>
    <row r="12314" spans="1:7" x14ac:dyDescent="0.3">
      <c r="A12314" s="310" t="s">
        <v>23911</v>
      </c>
      <c r="B12314" t="s">
        <v>24255</v>
      </c>
      <c r="C12314" t="s">
        <v>76</v>
      </c>
      <c r="D12314" t="s">
        <v>375</v>
      </c>
      <c r="E12314">
        <v>615140</v>
      </c>
      <c r="F12314" t="s">
        <v>24196</v>
      </c>
      <c r="G12314" s="7">
        <v>0.01</v>
      </c>
    </row>
    <row r="12315" spans="1:7" x14ac:dyDescent="0.3">
      <c r="A12315" s="310" t="s">
        <v>23911</v>
      </c>
      <c r="B12315" t="s">
        <v>24255</v>
      </c>
      <c r="C12315" t="s">
        <v>76</v>
      </c>
      <c r="D12315" t="s">
        <v>375</v>
      </c>
      <c r="E12315">
        <v>615140</v>
      </c>
      <c r="F12315" t="s">
        <v>24196</v>
      </c>
      <c r="G12315" s="7">
        <v>-64.91</v>
      </c>
    </row>
    <row r="12316" spans="1:7" x14ac:dyDescent="0.3">
      <c r="A12316" s="310" t="s">
        <v>23911</v>
      </c>
      <c r="B12316" t="s">
        <v>24255</v>
      </c>
      <c r="C12316" t="s">
        <v>76</v>
      </c>
      <c r="D12316" t="s">
        <v>371</v>
      </c>
      <c r="E12316">
        <v>615100</v>
      </c>
      <c r="F12316" t="s">
        <v>24196</v>
      </c>
      <c r="G12316" s="7">
        <v>-0.01</v>
      </c>
    </row>
    <row r="12317" spans="1:7" x14ac:dyDescent="0.3">
      <c r="A12317" s="310" t="s">
        <v>23911</v>
      </c>
      <c r="B12317" t="s">
        <v>24255</v>
      </c>
      <c r="C12317" t="s">
        <v>76</v>
      </c>
      <c r="D12317" t="s">
        <v>375</v>
      </c>
      <c r="E12317">
        <v>615140</v>
      </c>
      <c r="F12317" t="s">
        <v>24196</v>
      </c>
      <c r="G12317" s="7">
        <v>71.86</v>
      </c>
    </row>
    <row r="12318" spans="1:7" x14ac:dyDescent="0.3">
      <c r="A12318" s="310" t="s">
        <v>23911</v>
      </c>
      <c r="B12318" t="s">
        <v>24255</v>
      </c>
      <c r="C12318" t="s">
        <v>76</v>
      </c>
      <c r="D12318" t="s">
        <v>373</v>
      </c>
      <c r="E12318">
        <v>615130</v>
      </c>
      <c r="F12318" t="s">
        <v>24196</v>
      </c>
      <c r="G12318" s="7">
        <v>0.01</v>
      </c>
    </row>
    <row r="12319" spans="1:7" x14ac:dyDescent="0.3">
      <c r="A12319" s="310" t="s">
        <v>23911</v>
      </c>
      <c r="B12319" t="s">
        <v>24255</v>
      </c>
      <c r="C12319" t="s">
        <v>76</v>
      </c>
      <c r="D12319" t="s">
        <v>371</v>
      </c>
      <c r="E12319">
        <v>615100</v>
      </c>
      <c r="F12319" t="s">
        <v>24196</v>
      </c>
      <c r="G12319" s="7">
        <v>34.479999999999997</v>
      </c>
    </row>
    <row r="12320" spans="1:7" x14ac:dyDescent="0.3">
      <c r="A12320" s="310" t="s">
        <v>23911</v>
      </c>
      <c r="B12320" t="s">
        <v>24255</v>
      </c>
      <c r="C12320" t="s">
        <v>76</v>
      </c>
      <c r="D12320" t="s">
        <v>373</v>
      </c>
      <c r="E12320">
        <v>615130</v>
      </c>
      <c r="F12320" t="s">
        <v>24196</v>
      </c>
      <c r="G12320" s="7">
        <v>40.549999999999997</v>
      </c>
    </row>
    <row r="12321" spans="1:7" x14ac:dyDescent="0.3">
      <c r="A12321" s="310" t="s">
        <v>23911</v>
      </c>
      <c r="B12321" t="s">
        <v>24255</v>
      </c>
      <c r="C12321" t="s">
        <v>76</v>
      </c>
      <c r="D12321" t="s">
        <v>371</v>
      </c>
      <c r="E12321">
        <v>617100</v>
      </c>
      <c r="F12321" t="s">
        <v>24196</v>
      </c>
      <c r="G12321" s="7">
        <v>-1285.71</v>
      </c>
    </row>
    <row r="12322" spans="1:7" x14ac:dyDescent="0.3">
      <c r="A12322" s="310" t="s">
        <v>23911</v>
      </c>
      <c r="B12322" t="s">
        <v>24255</v>
      </c>
      <c r="C12322" t="s">
        <v>76</v>
      </c>
      <c r="D12322" t="s">
        <v>373</v>
      </c>
      <c r="E12322">
        <v>615130</v>
      </c>
      <c r="F12322" t="s">
        <v>24196</v>
      </c>
      <c r="G12322" s="7">
        <v>892.05</v>
      </c>
    </row>
    <row r="12323" spans="1:7" x14ac:dyDescent="0.3">
      <c r="A12323" s="310" t="s">
        <v>23911</v>
      </c>
      <c r="B12323" t="s">
        <v>24255</v>
      </c>
      <c r="C12323" t="s">
        <v>76</v>
      </c>
      <c r="D12323" t="s">
        <v>375</v>
      </c>
      <c r="E12323">
        <v>615140</v>
      </c>
      <c r="F12323" t="s">
        <v>24196</v>
      </c>
      <c r="G12323" s="7">
        <v>-64.91</v>
      </c>
    </row>
    <row r="12324" spans="1:7" x14ac:dyDescent="0.3">
      <c r="A12324" s="310" t="s">
        <v>23911</v>
      </c>
      <c r="B12324" t="s">
        <v>24255</v>
      </c>
      <c r="C12324" t="s">
        <v>76</v>
      </c>
      <c r="D12324" t="s">
        <v>375</v>
      </c>
      <c r="E12324">
        <v>615140</v>
      </c>
      <c r="F12324" t="s">
        <v>24196</v>
      </c>
      <c r="G12324" s="7">
        <v>2012.09</v>
      </c>
    </row>
    <row r="12325" spans="1:7" x14ac:dyDescent="0.3">
      <c r="A12325" s="310" t="s">
        <v>23911</v>
      </c>
      <c r="B12325" t="s">
        <v>24255</v>
      </c>
      <c r="C12325" t="s">
        <v>76</v>
      </c>
      <c r="D12325" t="s">
        <v>377</v>
      </c>
      <c r="E12325">
        <v>611110</v>
      </c>
      <c r="F12325" t="s">
        <v>24196</v>
      </c>
      <c r="G12325" s="7">
        <v>0.01</v>
      </c>
    </row>
    <row r="12326" spans="1:7" x14ac:dyDescent="0.3">
      <c r="A12326" s="310" t="s">
        <v>23911</v>
      </c>
      <c r="B12326" t="s">
        <v>24255</v>
      </c>
      <c r="C12326" t="s">
        <v>76</v>
      </c>
      <c r="D12326" t="s">
        <v>373</v>
      </c>
      <c r="E12326">
        <v>615130</v>
      </c>
      <c r="F12326" t="s">
        <v>24196</v>
      </c>
      <c r="G12326" s="7">
        <v>-30.95</v>
      </c>
    </row>
    <row r="12327" spans="1:7" x14ac:dyDescent="0.3">
      <c r="A12327" s="310" t="s">
        <v>23911</v>
      </c>
      <c r="B12327" t="s">
        <v>24255</v>
      </c>
      <c r="C12327" t="s">
        <v>76</v>
      </c>
      <c r="D12327" t="s">
        <v>377</v>
      </c>
      <c r="E12327">
        <v>611110</v>
      </c>
      <c r="F12327" t="s">
        <v>24196</v>
      </c>
      <c r="G12327" s="7">
        <v>-17.07</v>
      </c>
    </row>
    <row r="12328" spans="1:7" x14ac:dyDescent="0.3">
      <c r="A12328" s="310" t="s">
        <v>23911</v>
      </c>
      <c r="B12328" t="s">
        <v>24255</v>
      </c>
      <c r="C12328" t="s">
        <v>76</v>
      </c>
      <c r="D12328" t="s">
        <v>373</v>
      </c>
      <c r="E12328">
        <v>615130</v>
      </c>
      <c r="F12328" t="s">
        <v>24196</v>
      </c>
      <c r="G12328" s="7">
        <v>-30.95</v>
      </c>
    </row>
    <row r="12329" spans="1:7" x14ac:dyDescent="0.3">
      <c r="A12329" s="310" t="s">
        <v>23911</v>
      </c>
      <c r="B12329" t="s">
        <v>24255</v>
      </c>
      <c r="C12329" t="s">
        <v>76</v>
      </c>
      <c r="D12329" t="s">
        <v>371</v>
      </c>
      <c r="E12329">
        <v>615100</v>
      </c>
      <c r="F12329" t="s">
        <v>24196</v>
      </c>
      <c r="G12329" s="7">
        <v>-68.959999999999994</v>
      </c>
    </row>
    <row r="12330" spans="1:7" x14ac:dyDescent="0.3">
      <c r="A12330" s="310" t="s">
        <v>23911</v>
      </c>
      <c r="B12330" t="s">
        <v>24255</v>
      </c>
      <c r="C12330" t="s">
        <v>76</v>
      </c>
      <c r="D12330" t="s">
        <v>375</v>
      </c>
      <c r="E12330">
        <v>615140</v>
      </c>
      <c r="F12330" t="s">
        <v>24196</v>
      </c>
      <c r="G12330" s="7">
        <v>-67.069999999999993</v>
      </c>
    </row>
    <row r="12331" spans="1:7" x14ac:dyDescent="0.3">
      <c r="A12331" s="310" t="s">
        <v>23911</v>
      </c>
      <c r="B12331" t="s">
        <v>24255</v>
      </c>
      <c r="C12331" t="s">
        <v>76</v>
      </c>
      <c r="D12331" t="s">
        <v>375</v>
      </c>
      <c r="E12331">
        <v>615140</v>
      </c>
      <c r="F12331" t="s">
        <v>24196</v>
      </c>
      <c r="G12331" s="7">
        <v>64.91</v>
      </c>
    </row>
    <row r="12332" spans="1:7" x14ac:dyDescent="0.3">
      <c r="A12332" s="310" t="s">
        <v>23911</v>
      </c>
      <c r="B12332" t="s">
        <v>24255</v>
      </c>
      <c r="C12332" t="s">
        <v>76</v>
      </c>
      <c r="D12332" t="s">
        <v>373</v>
      </c>
      <c r="E12332">
        <v>615130</v>
      </c>
      <c r="F12332" t="s">
        <v>24196</v>
      </c>
      <c r="G12332" s="7">
        <v>-40.549999999999997</v>
      </c>
    </row>
    <row r="12333" spans="1:7" x14ac:dyDescent="0.3">
      <c r="A12333" s="310" t="s">
        <v>23911</v>
      </c>
      <c r="B12333" t="s">
        <v>24255</v>
      </c>
      <c r="C12333" t="s">
        <v>76</v>
      </c>
      <c r="D12333" t="s">
        <v>377</v>
      </c>
      <c r="E12333">
        <v>611110</v>
      </c>
      <c r="F12333" t="s">
        <v>24196</v>
      </c>
      <c r="G12333" s="7">
        <v>-17.07</v>
      </c>
    </row>
    <row r="12334" spans="1:7" x14ac:dyDescent="0.3">
      <c r="A12334" s="310" t="s">
        <v>23911</v>
      </c>
      <c r="B12334" t="s">
        <v>24255</v>
      </c>
      <c r="C12334" t="s">
        <v>76</v>
      </c>
      <c r="D12334" t="s">
        <v>371</v>
      </c>
      <c r="E12334">
        <v>615100</v>
      </c>
      <c r="F12334" t="s">
        <v>24196</v>
      </c>
      <c r="G12334" s="7">
        <v>-68.959999999999994</v>
      </c>
    </row>
    <row r="12335" spans="1:7" x14ac:dyDescent="0.3">
      <c r="A12335" s="310" t="s">
        <v>23911</v>
      </c>
      <c r="B12335" t="s">
        <v>24255</v>
      </c>
      <c r="C12335" t="s">
        <v>76</v>
      </c>
      <c r="D12335" t="s">
        <v>371</v>
      </c>
      <c r="E12335">
        <v>615100</v>
      </c>
      <c r="F12335" t="s">
        <v>24196</v>
      </c>
      <c r="G12335" s="7">
        <v>1680.08</v>
      </c>
    </row>
    <row r="12336" spans="1:7" x14ac:dyDescent="0.3">
      <c r="A12336" s="310" t="s">
        <v>23911</v>
      </c>
      <c r="B12336" t="s">
        <v>24255</v>
      </c>
      <c r="C12336" t="s">
        <v>76</v>
      </c>
      <c r="D12336" t="s">
        <v>371</v>
      </c>
      <c r="E12336">
        <v>615100</v>
      </c>
      <c r="F12336" t="s">
        <v>24196</v>
      </c>
      <c r="G12336" s="7">
        <v>-6.21</v>
      </c>
    </row>
    <row r="12337" spans="1:7" x14ac:dyDescent="0.3">
      <c r="A12337" s="310" t="s">
        <v>23911</v>
      </c>
      <c r="B12337" t="s">
        <v>24255</v>
      </c>
      <c r="C12337" t="s">
        <v>76</v>
      </c>
      <c r="D12337" t="s">
        <v>377</v>
      </c>
      <c r="E12337">
        <v>611110</v>
      </c>
      <c r="F12337" t="s">
        <v>24196</v>
      </c>
      <c r="G12337" s="7">
        <v>0.01</v>
      </c>
    </row>
    <row r="12338" spans="1:7" x14ac:dyDescent="0.3">
      <c r="A12338" s="310" t="s">
        <v>23911</v>
      </c>
      <c r="B12338" t="s">
        <v>24255</v>
      </c>
      <c r="C12338" t="s">
        <v>76</v>
      </c>
      <c r="D12338" t="s">
        <v>371</v>
      </c>
      <c r="E12338">
        <v>616100</v>
      </c>
      <c r="F12338" t="s">
        <v>24196</v>
      </c>
      <c r="G12338" s="7">
        <v>325.54000000000002</v>
      </c>
    </row>
    <row r="12339" spans="1:7" x14ac:dyDescent="0.3">
      <c r="A12339" s="310" t="s">
        <v>23911</v>
      </c>
      <c r="B12339" t="s">
        <v>24255</v>
      </c>
      <c r="C12339" t="s">
        <v>76</v>
      </c>
      <c r="D12339" t="s">
        <v>371</v>
      </c>
      <c r="E12339">
        <v>615100</v>
      </c>
      <c r="F12339" t="s">
        <v>24196</v>
      </c>
      <c r="G12339" s="7">
        <v>-0.01</v>
      </c>
    </row>
    <row r="12340" spans="1:7" x14ac:dyDescent="0.3">
      <c r="A12340" s="310" t="s">
        <v>23911</v>
      </c>
      <c r="B12340" t="s">
        <v>24255</v>
      </c>
      <c r="C12340" t="s">
        <v>76</v>
      </c>
      <c r="D12340" t="s">
        <v>371</v>
      </c>
      <c r="E12340">
        <v>615100</v>
      </c>
      <c r="F12340" t="s">
        <v>24196</v>
      </c>
      <c r="G12340" s="7">
        <v>36.29</v>
      </c>
    </row>
    <row r="12341" spans="1:7" x14ac:dyDescent="0.3">
      <c r="A12341" s="310" t="s">
        <v>23911</v>
      </c>
      <c r="B12341" t="s">
        <v>24255</v>
      </c>
      <c r="C12341" t="s">
        <v>76</v>
      </c>
      <c r="D12341" t="s">
        <v>375</v>
      </c>
      <c r="E12341">
        <v>615140</v>
      </c>
      <c r="F12341" t="s">
        <v>24196</v>
      </c>
      <c r="G12341" s="7">
        <v>-67.069999999999993</v>
      </c>
    </row>
    <row r="12342" spans="1:7" x14ac:dyDescent="0.3">
      <c r="A12342" s="310" t="s">
        <v>23911</v>
      </c>
      <c r="B12342" t="s">
        <v>24255</v>
      </c>
      <c r="C12342" t="s">
        <v>76</v>
      </c>
      <c r="D12342" t="s">
        <v>375</v>
      </c>
      <c r="E12342">
        <v>615140</v>
      </c>
      <c r="F12342" t="s">
        <v>24196</v>
      </c>
      <c r="G12342" s="7">
        <v>64.91</v>
      </c>
    </row>
    <row r="12343" spans="1:7" x14ac:dyDescent="0.3">
      <c r="A12343" s="310" t="s">
        <v>23911</v>
      </c>
      <c r="B12343" t="s">
        <v>24255</v>
      </c>
      <c r="C12343" t="s">
        <v>76</v>
      </c>
      <c r="D12343" t="s">
        <v>375</v>
      </c>
      <c r="E12343">
        <v>615140</v>
      </c>
      <c r="F12343" t="s">
        <v>24196</v>
      </c>
      <c r="G12343" s="7">
        <v>-67.069999999999993</v>
      </c>
    </row>
    <row r="12344" spans="1:7" x14ac:dyDescent="0.3">
      <c r="A12344" s="310" t="s">
        <v>23911</v>
      </c>
      <c r="B12344" t="s">
        <v>24255</v>
      </c>
      <c r="C12344" t="s">
        <v>76</v>
      </c>
      <c r="D12344" t="s">
        <v>375</v>
      </c>
      <c r="E12344">
        <v>615140</v>
      </c>
      <c r="F12344" t="s">
        <v>24196</v>
      </c>
      <c r="G12344" s="7">
        <v>71.86</v>
      </c>
    </row>
    <row r="12345" spans="1:7" x14ac:dyDescent="0.3">
      <c r="A12345" s="310" t="s">
        <v>23911</v>
      </c>
      <c r="B12345" t="s">
        <v>24255</v>
      </c>
      <c r="C12345" t="s">
        <v>76</v>
      </c>
      <c r="D12345" t="s">
        <v>371</v>
      </c>
      <c r="E12345">
        <v>615100</v>
      </c>
      <c r="F12345" t="s">
        <v>24196</v>
      </c>
      <c r="G12345" s="7">
        <v>-6.21</v>
      </c>
    </row>
    <row r="12346" spans="1:7" x14ac:dyDescent="0.3">
      <c r="A12346" s="310" t="s">
        <v>23911</v>
      </c>
      <c r="B12346" t="s">
        <v>24255</v>
      </c>
      <c r="C12346" t="s">
        <v>76</v>
      </c>
      <c r="D12346" t="s">
        <v>371</v>
      </c>
      <c r="E12346">
        <v>615100</v>
      </c>
      <c r="F12346" t="s">
        <v>24196</v>
      </c>
      <c r="G12346" s="7">
        <v>-137.66999999999999</v>
      </c>
    </row>
    <row r="12347" spans="1:7" x14ac:dyDescent="0.3">
      <c r="A12347" s="310" t="s">
        <v>23911</v>
      </c>
      <c r="B12347" t="s">
        <v>24255</v>
      </c>
      <c r="C12347" t="s">
        <v>76</v>
      </c>
      <c r="D12347" t="s">
        <v>375</v>
      </c>
      <c r="E12347">
        <v>615140</v>
      </c>
      <c r="F12347" t="s">
        <v>24196</v>
      </c>
      <c r="G12347" s="7">
        <v>-71.86</v>
      </c>
    </row>
    <row r="12348" spans="1:7" x14ac:dyDescent="0.3">
      <c r="A12348" s="310" t="s">
        <v>23911</v>
      </c>
      <c r="B12348" t="s">
        <v>24255</v>
      </c>
      <c r="C12348" t="s">
        <v>76</v>
      </c>
      <c r="D12348" t="s">
        <v>375</v>
      </c>
      <c r="E12348">
        <v>615140</v>
      </c>
      <c r="F12348" t="s">
        <v>24196</v>
      </c>
      <c r="G12348" s="7">
        <v>-64.91</v>
      </c>
    </row>
    <row r="12349" spans="1:7" x14ac:dyDescent="0.3">
      <c r="A12349" s="310" t="s">
        <v>23911</v>
      </c>
      <c r="B12349" t="s">
        <v>24255</v>
      </c>
      <c r="C12349" t="s">
        <v>76</v>
      </c>
      <c r="D12349" t="s">
        <v>375</v>
      </c>
      <c r="E12349">
        <v>615140</v>
      </c>
      <c r="F12349" t="s">
        <v>24196</v>
      </c>
      <c r="G12349" s="7">
        <v>64.91</v>
      </c>
    </row>
    <row r="12350" spans="1:7" x14ac:dyDescent="0.3">
      <c r="A12350" s="310" t="s">
        <v>23911</v>
      </c>
      <c r="B12350" t="s">
        <v>24255</v>
      </c>
      <c r="C12350" t="s">
        <v>76</v>
      </c>
      <c r="D12350" t="s">
        <v>371</v>
      </c>
      <c r="E12350">
        <v>615100</v>
      </c>
      <c r="F12350" t="s">
        <v>24196</v>
      </c>
      <c r="G12350" s="7">
        <v>-0.01</v>
      </c>
    </row>
    <row r="12351" spans="1:7" x14ac:dyDescent="0.3">
      <c r="A12351" s="310" t="s">
        <v>23911</v>
      </c>
      <c r="B12351" t="s">
        <v>24255</v>
      </c>
      <c r="C12351" t="s">
        <v>76</v>
      </c>
      <c r="D12351" t="s">
        <v>373</v>
      </c>
      <c r="E12351">
        <v>615130</v>
      </c>
      <c r="F12351" t="s">
        <v>24196</v>
      </c>
      <c r="G12351" s="7">
        <v>30.95</v>
      </c>
    </row>
    <row r="12352" spans="1:7" x14ac:dyDescent="0.3">
      <c r="A12352" s="310" t="s">
        <v>23911</v>
      </c>
      <c r="B12352" t="s">
        <v>24255</v>
      </c>
      <c r="C12352" t="s">
        <v>76</v>
      </c>
      <c r="D12352" t="s">
        <v>371</v>
      </c>
      <c r="E12352">
        <v>615100</v>
      </c>
      <c r="F12352" t="s">
        <v>24196</v>
      </c>
      <c r="G12352" s="7">
        <v>137.66999999999999</v>
      </c>
    </row>
    <row r="12353" spans="1:7" x14ac:dyDescent="0.3">
      <c r="A12353" s="310" t="s">
        <v>23911</v>
      </c>
      <c r="B12353" t="s">
        <v>24255</v>
      </c>
      <c r="C12353" t="s">
        <v>76</v>
      </c>
      <c r="D12353" t="s">
        <v>371</v>
      </c>
      <c r="E12353">
        <v>615100</v>
      </c>
      <c r="F12353" t="s">
        <v>24196</v>
      </c>
      <c r="G12353" s="7">
        <v>36.29</v>
      </c>
    </row>
    <row r="12354" spans="1:7" x14ac:dyDescent="0.3">
      <c r="A12354" s="310" t="s">
        <v>23911</v>
      </c>
      <c r="B12354" t="s">
        <v>24255</v>
      </c>
      <c r="C12354" t="s">
        <v>76</v>
      </c>
      <c r="D12354" t="s">
        <v>371</v>
      </c>
      <c r="E12354">
        <v>615100</v>
      </c>
      <c r="F12354" t="s">
        <v>24196</v>
      </c>
      <c r="G12354" s="7">
        <v>-68.959999999999994</v>
      </c>
    </row>
    <row r="12355" spans="1:7" x14ac:dyDescent="0.3">
      <c r="A12355" s="310" t="s">
        <v>23911</v>
      </c>
      <c r="B12355" t="s">
        <v>24255</v>
      </c>
      <c r="C12355" t="s">
        <v>76</v>
      </c>
      <c r="D12355" t="s">
        <v>373</v>
      </c>
      <c r="E12355">
        <v>615130</v>
      </c>
      <c r="F12355" t="s">
        <v>24196</v>
      </c>
      <c r="G12355" s="7">
        <v>-40.549999999999997</v>
      </c>
    </row>
    <row r="12356" spans="1:7" x14ac:dyDescent="0.3">
      <c r="A12356" s="310" t="s">
        <v>23911</v>
      </c>
      <c r="B12356" t="s">
        <v>24255</v>
      </c>
      <c r="C12356" t="s">
        <v>76</v>
      </c>
      <c r="D12356" t="s">
        <v>375</v>
      </c>
      <c r="E12356">
        <v>615140</v>
      </c>
      <c r="F12356" t="s">
        <v>24196</v>
      </c>
      <c r="G12356" s="7">
        <v>0.01</v>
      </c>
    </row>
    <row r="12357" spans="1:7" x14ac:dyDescent="0.3">
      <c r="A12357" s="310" t="s">
        <v>23911</v>
      </c>
      <c r="B12357" t="s">
        <v>24255</v>
      </c>
      <c r="C12357" t="s">
        <v>76</v>
      </c>
      <c r="D12357" t="s">
        <v>373</v>
      </c>
      <c r="E12357">
        <v>615130</v>
      </c>
      <c r="F12357" t="s">
        <v>24196</v>
      </c>
      <c r="G12357" s="7">
        <v>-0.01</v>
      </c>
    </row>
    <row r="12358" spans="1:7" x14ac:dyDescent="0.3">
      <c r="A12358" s="310" t="s">
        <v>23911</v>
      </c>
      <c r="B12358" t="s">
        <v>24255</v>
      </c>
      <c r="C12358" t="s">
        <v>76</v>
      </c>
      <c r="D12358" t="s">
        <v>375</v>
      </c>
      <c r="E12358">
        <v>615140</v>
      </c>
      <c r="F12358" t="s">
        <v>24196</v>
      </c>
      <c r="G12358" s="7">
        <v>-71.86</v>
      </c>
    </row>
    <row r="12359" spans="1:7" x14ac:dyDescent="0.3">
      <c r="A12359" s="310" t="s">
        <v>23911</v>
      </c>
      <c r="B12359" t="s">
        <v>24255</v>
      </c>
      <c r="C12359" t="s">
        <v>76</v>
      </c>
      <c r="D12359" t="s">
        <v>377</v>
      </c>
      <c r="E12359">
        <v>611110</v>
      </c>
      <c r="F12359" t="s">
        <v>24196</v>
      </c>
      <c r="G12359" s="7">
        <v>8.5399999999999991</v>
      </c>
    </row>
    <row r="12360" spans="1:7" x14ac:dyDescent="0.3">
      <c r="A12360" s="310" t="s">
        <v>23911</v>
      </c>
      <c r="B12360" t="s">
        <v>24255</v>
      </c>
      <c r="C12360" t="s">
        <v>76</v>
      </c>
      <c r="D12360" t="s">
        <v>371</v>
      </c>
      <c r="E12360">
        <v>615100</v>
      </c>
      <c r="F12360" t="s">
        <v>24196</v>
      </c>
      <c r="G12360" s="7">
        <v>0.01</v>
      </c>
    </row>
    <row r="12361" spans="1:7" x14ac:dyDescent="0.3">
      <c r="A12361" s="310" t="s">
        <v>23911</v>
      </c>
      <c r="B12361" t="s">
        <v>24255</v>
      </c>
      <c r="C12361" t="s">
        <v>76</v>
      </c>
      <c r="D12361" t="s">
        <v>371</v>
      </c>
      <c r="E12361">
        <v>615100</v>
      </c>
      <c r="F12361" t="s">
        <v>24196</v>
      </c>
      <c r="G12361" s="7">
        <v>68.959999999999994</v>
      </c>
    </row>
    <row r="12362" spans="1:7" x14ac:dyDescent="0.3">
      <c r="A12362" s="310" t="s">
        <v>23911</v>
      </c>
      <c r="B12362" t="s">
        <v>24255</v>
      </c>
      <c r="C12362" t="s">
        <v>76</v>
      </c>
      <c r="D12362" t="s">
        <v>375</v>
      </c>
      <c r="E12362">
        <v>615140</v>
      </c>
      <c r="F12362" t="s">
        <v>24196</v>
      </c>
      <c r="G12362" s="7">
        <v>71.86</v>
      </c>
    </row>
    <row r="12363" spans="1:7" x14ac:dyDescent="0.3">
      <c r="A12363" s="310" t="s">
        <v>23911</v>
      </c>
      <c r="B12363" t="s">
        <v>24255</v>
      </c>
      <c r="C12363" t="s">
        <v>76</v>
      </c>
      <c r="D12363" t="s">
        <v>371</v>
      </c>
      <c r="E12363">
        <v>615100</v>
      </c>
      <c r="F12363" t="s">
        <v>24196</v>
      </c>
      <c r="G12363" s="7">
        <v>-72.569999999999993</v>
      </c>
    </row>
    <row r="12364" spans="1:7" x14ac:dyDescent="0.3">
      <c r="A12364" s="310" t="s">
        <v>23911</v>
      </c>
      <c r="B12364" t="s">
        <v>24255</v>
      </c>
      <c r="C12364" t="s">
        <v>76</v>
      </c>
      <c r="D12364" t="s">
        <v>371</v>
      </c>
      <c r="E12364">
        <v>615100</v>
      </c>
      <c r="F12364" t="s">
        <v>24196</v>
      </c>
      <c r="G12364" s="7">
        <v>-137.66999999999999</v>
      </c>
    </row>
    <row r="12365" spans="1:7" x14ac:dyDescent="0.3">
      <c r="A12365" s="310" t="s">
        <v>23911</v>
      </c>
      <c r="B12365" t="s">
        <v>24255</v>
      </c>
      <c r="C12365" t="s">
        <v>76</v>
      </c>
      <c r="D12365" t="s">
        <v>371</v>
      </c>
      <c r="E12365">
        <v>616100</v>
      </c>
      <c r="F12365" t="s">
        <v>24196</v>
      </c>
      <c r="G12365" s="7">
        <v>189.46</v>
      </c>
    </row>
    <row r="12366" spans="1:7" x14ac:dyDescent="0.3">
      <c r="A12366" s="310" t="s">
        <v>23911</v>
      </c>
      <c r="B12366" t="s">
        <v>24255</v>
      </c>
      <c r="C12366" t="s">
        <v>76</v>
      </c>
      <c r="D12366" t="s">
        <v>375</v>
      </c>
      <c r="E12366">
        <v>615140</v>
      </c>
      <c r="F12366" t="s">
        <v>24196</v>
      </c>
      <c r="G12366" s="7">
        <v>-64.91</v>
      </c>
    </row>
    <row r="12367" spans="1:7" x14ac:dyDescent="0.3">
      <c r="A12367" s="310" t="s">
        <v>23911</v>
      </c>
      <c r="B12367" t="s">
        <v>24255</v>
      </c>
      <c r="C12367" t="s">
        <v>76</v>
      </c>
      <c r="D12367" t="s">
        <v>371</v>
      </c>
      <c r="E12367">
        <v>616100</v>
      </c>
      <c r="F12367" t="s">
        <v>24196</v>
      </c>
      <c r="G12367" s="7">
        <v>504.51</v>
      </c>
    </row>
    <row r="12368" spans="1:7" x14ac:dyDescent="0.3">
      <c r="A12368" s="310" t="s">
        <v>23911</v>
      </c>
      <c r="B12368" t="s">
        <v>24255</v>
      </c>
      <c r="C12368" t="s">
        <v>76</v>
      </c>
      <c r="D12368" t="s">
        <v>371</v>
      </c>
      <c r="E12368">
        <v>616100</v>
      </c>
      <c r="F12368" t="s">
        <v>24196</v>
      </c>
      <c r="G12368" s="7">
        <v>486.55</v>
      </c>
    </row>
    <row r="12369" spans="1:7" x14ac:dyDescent="0.3">
      <c r="A12369" s="310" t="s">
        <v>23911</v>
      </c>
      <c r="B12369" t="s">
        <v>24255</v>
      </c>
      <c r="C12369" t="s">
        <v>76</v>
      </c>
      <c r="D12369" t="s">
        <v>371</v>
      </c>
      <c r="E12369">
        <v>615100</v>
      </c>
      <c r="F12369" t="s">
        <v>24196</v>
      </c>
      <c r="G12369" s="7">
        <v>-137.66999999999999</v>
      </c>
    </row>
    <row r="12370" spans="1:7" x14ac:dyDescent="0.3">
      <c r="A12370" s="310" t="s">
        <v>23911</v>
      </c>
      <c r="B12370" t="s">
        <v>24255</v>
      </c>
      <c r="C12370" t="s">
        <v>76</v>
      </c>
      <c r="D12370" t="s">
        <v>371</v>
      </c>
      <c r="E12370">
        <v>615100</v>
      </c>
      <c r="F12370" t="s">
        <v>24196</v>
      </c>
      <c r="G12370" s="7">
        <v>-72.569999999999993</v>
      </c>
    </row>
    <row r="12371" spans="1:7" x14ac:dyDescent="0.3">
      <c r="A12371" s="310" t="s">
        <v>23911</v>
      </c>
      <c r="B12371" t="s">
        <v>24255</v>
      </c>
      <c r="C12371" t="s">
        <v>76</v>
      </c>
      <c r="D12371" t="s">
        <v>375</v>
      </c>
      <c r="E12371">
        <v>615140</v>
      </c>
      <c r="F12371" t="s">
        <v>24196</v>
      </c>
      <c r="G12371" s="7">
        <v>-0.01</v>
      </c>
    </row>
    <row r="12372" spans="1:7" x14ac:dyDescent="0.3">
      <c r="A12372" s="310" t="s">
        <v>23911</v>
      </c>
      <c r="B12372" t="s">
        <v>24255</v>
      </c>
      <c r="C12372" t="s">
        <v>76</v>
      </c>
      <c r="D12372" t="s">
        <v>373</v>
      </c>
      <c r="E12372">
        <v>617150</v>
      </c>
      <c r="F12372" t="s">
        <v>24196</v>
      </c>
      <c r="G12372" s="7">
        <v>256.45</v>
      </c>
    </row>
    <row r="12373" spans="1:7" x14ac:dyDescent="0.3">
      <c r="A12373" s="310" t="s">
        <v>23911</v>
      </c>
      <c r="B12373" t="s">
        <v>24255</v>
      </c>
      <c r="C12373" t="s">
        <v>76</v>
      </c>
      <c r="D12373" t="s">
        <v>371</v>
      </c>
      <c r="E12373">
        <v>617100</v>
      </c>
      <c r="F12373" t="s">
        <v>24196</v>
      </c>
      <c r="G12373" s="7">
        <v>1159.9100000000001</v>
      </c>
    </row>
    <row r="12374" spans="1:7" x14ac:dyDescent="0.3">
      <c r="A12374" s="310" t="s">
        <v>23911</v>
      </c>
      <c r="B12374" t="s">
        <v>24255</v>
      </c>
      <c r="C12374" t="s">
        <v>76</v>
      </c>
      <c r="D12374" t="s">
        <v>371</v>
      </c>
      <c r="E12374">
        <v>615100</v>
      </c>
      <c r="F12374" t="s">
        <v>24196</v>
      </c>
      <c r="G12374" s="7">
        <v>-72.569999999999993</v>
      </c>
    </row>
    <row r="12375" spans="1:7" x14ac:dyDescent="0.3">
      <c r="A12375" s="310" t="s">
        <v>23911</v>
      </c>
      <c r="B12375" t="s">
        <v>24255</v>
      </c>
      <c r="C12375" t="s">
        <v>76</v>
      </c>
      <c r="D12375" t="s">
        <v>375</v>
      </c>
      <c r="E12375">
        <v>615140</v>
      </c>
      <c r="F12375" t="s">
        <v>24196</v>
      </c>
      <c r="G12375" s="7">
        <v>64.91</v>
      </c>
    </row>
    <row r="12376" spans="1:7" x14ac:dyDescent="0.3">
      <c r="A12376" s="310" t="s">
        <v>23911</v>
      </c>
      <c r="B12376" t="s">
        <v>24255</v>
      </c>
      <c r="C12376" t="s">
        <v>76</v>
      </c>
      <c r="D12376" t="s">
        <v>373</v>
      </c>
      <c r="E12376">
        <v>615130</v>
      </c>
      <c r="F12376" t="s">
        <v>24196</v>
      </c>
      <c r="G12376" s="7">
        <v>30.95</v>
      </c>
    </row>
    <row r="12377" spans="1:7" x14ac:dyDescent="0.3">
      <c r="A12377" s="310" t="s">
        <v>23911</v>
      </c>
      <c r="B12377" t="s">
        <v>24255</v>
      </c>
      <c r="C12377" t="s">
        <v>76</v>
      </c>
      <c r="D12377" t="s">
        <v>377</v>
      </c>
      <c r="E12377">
        <v>611110</v>
      </c>
      <c r="F12377" t="s">
        <v>24196</v>
      </c>
      <c r="G12377" s="7">
        <v>1173.48</v>
      </c>
    </row>
    <row r="12378" spans="1:7" x14ac:dyDescent="0.3">
      <c r="A12378" s="310" t="s">
        <v>23911</v>
      </c>
      <c r="B12378" t="s">
        <v>24255</v>
      </c>
      <c r="C12378" t="s">
        <v>76</v>
      </c>
      <c r="D12378" t="s">
        <v>371</v>
      </c>
      <c r="E12378">
        <v>616100</v>
      </c>
      <c r="F12378" t="s">
        <v>24196</v>
      </c>
      <c r="G12378" s="7">
        <v>392.61</v>
      </c>
    </row>
    <row r="12379" spans="1:7" x14ac:dyDescent="0.3">
      <c r="A12379" s="310" t="s">
        <v>23911</v>
      </c>
      <c r="B12379" t="s">
        <v>24255</v>
      </c>
      <c r="C12379" t="s">
        <v>76</v>
      </c>
      <c r="D12379" t="s">
        <v>375</v>
      </c>
      <c r="E12379">
        <v>615140</v>
      </c>
      <c r="F12379" t="s">
        <v>24196</v>
      </c>
      <c r="G12379" s="7">
        <v>64.91</v>
      </c>
    </row>
    <row r="12380" spans="1:7" x14ac:dyDescent="0.3">
      <c r="A12380" s="310" t="s">
        <v>23911</v>
      </c>
      <c r="B12380" t="s">
        <v>24255</v>
      </c>
      <c r="C12380" t="s">
        <v>76</v>
      </c>
      <c r="D12380" t="s">
        <v>373</v>
      </c>
      <c r="E12380">
        <v>616160</v>
      </c>
      <c r="F12380" t="s">
        <v>24196</v>
      </c>
      <c r="G12380" s="7">
        <v>223.28</v>
      </c>
    </row>
    <row r="12381" spans="1:7" x14ac:dyDescent="0.3">
      <c r="A12381" s="310" t="s">
        <v>23911</v>
      </c>
      <c r="B12381" t="s">
        <v>24255</v>
      </c>
      <c r="C12381" t="s">
        <v>76</v>
      </c>
      <c r="D12381" t="s">
        <v>377</v>
      </c>
      <c r="E12381">
        <v>611110</v>
      </c>
      <c r="F12381" t="s">
        <v>24196</v>
      </c>
      <c r="G12381" s="7">
        <v>-0.01</v>
      </c>
    </row>
    <row r="12382" spans="1:7" x14ac:dyDescent="0.3">
      <c r="A12382" s="310" t="s">
        <v>23911</v>
      </c>
      <c r="B12382" t="s">
        <v>24255</v>
      </c>
      <c r="C12382" t="s">
        <v>76</v>
      </c>
      <c r="D12382" t="s">
        <v>371</v>
      </c>
      <c r="E12382">
        <v>615100</v>
      </c>
      <c r="F12382" t="s">
        <v>24196</v>
      </c>
      <c r="G12382" s="7">
        <v>-68.959999999999994</v>
      </c>
    </row>
    <row r="12383" spans="1:7" x14ac:dyDescent="0.3">
      <c r="A12383" s="310" t="s">
        <v>23911</v>
      </c>
      <c r="B12383" t="s">
        <v>24255</v>
      </c>
      <c r="C12383" t="s">
        <v>76</v>
      </c>
      <c r="D12383" t="s">
        <v>371</v>
      </c>
      <c r="E12383">
        <v>615100</v>
      </c>
      <c r="F12383" t="s">
        <v>24196</v>
      </c>
      <c r="G12383" s="7">
        <v>137.66999999999999</v>
      </c>
    </row>
    <row r="12384" spans="1:7" x14ac:dyDescent="0.3">
      <c r="A12384" s="310" t="s">
        <v>23911</v>
      </c>
      <c r="B12384" t="s">
        <v>24255</v>
      </c>
      <c r="C12384" t="s">
        <v>76</v>
      </c>
      <c r="D12384" t="s">
        <v>375</v>
      </c>
      <c r="E12384">
        <v>615140</v>
      </c>
      <c r="F12384" t="s">
        <v>24196</v>
      </c>
      <c r="G12384" s="7">
        <v>-67.069999999999993</v>
      </c>
    </row>
    <row r="12385" spans="1:7" x14ac:dyDescent="0.3">
      <c r="A12385" s="310" t="s">
        <v>23911</v>
      </c>
      <c r="B12385" t="s">
        <v>24255</v>
      </c>
      <c r="C12385" t="s">
        <v>76</v>
      </c>
      <c r="D12385" t="s">
        <v>371</v>
      </c>
      <c r="E12385">
        <v>615100</v>
      </c>
      <c r="F12385" t="s">
        <v>24196</v>
      </c>
      <c r="G12385" s="7">
        <v>-137.66999999999999</v>
      </c>
    </row>
    <row r="12386" spans="1:7" x14ac:dyDescent="0.3">
      <c r="A12386" s="310" t="s">
        <v>23911</v>
      </c>
      <c r="B12386" t="s">
        <v>24255</v>
      </c>
      <c r="C12386" t="s">
        <v>76</v>
      </c>
      <c r="D12386" t="s">
        <v>373</v>
      </c>
      <c r="E12386">
        <v>615130</v>
      </c>
      <c r="F12386" t="s">
        <v>24196</v>
      </c>
      <c r="G12386" s="7">
        <v>0.01</v>
      </c>
    </row>
    <row r="12387" spans="1:7" x14ac:dyDescent="0.3">
      <c r="A12387" s="310" t="s">
        <v>23911</v>
      </c>
      <c r="B12387" t="s">
        <v>24255</v>
      </c>
      <c r="C12387" t="s">
        <v>76</v>
      </c>
      <c r="D12387" t="s">
        <v>371</v>
      </c>
      <c r="E12387">
        <v>615100</v>
      </c>
      <c r="F12387" t="s">
        <v>24196</v>
      </c>
      <c r="G12387" s="7">
        <v>36.29</v>
      </c>
    </row>
    <row r="12388" spans="1:7" x14ac:dyDescent="0.3">
      <c r="A12388" s="310" t="s">
        <v>23911</v>
      </c>
      <c r="B12388" t="s">
        <v>24255</v>
      </c>
      <c r="C12388" t="s">
        <v>76</v>
      </c>
      <c r="D12388" t="s">
        <v>373</v>
      </c>
      <c r="E12388">
        <v>615130</v>
      </c>
      <c r="F12388" t="s">
        <v>24196</v>
      </c>
      <c r="G12388" s="7">
        <v>-30.95</v>
      </c>
    </row>
    <row r="12389" spans="1:7" x14ac:dyDescent="0.3">
      <c r="A12389" s="310" t="s">
        <v>23911</v>
      </c>
      <c r="B12389" t="s">
        <v>24255</v>
      </c>
      <c r="C12389" t="s">
        <v>76</v>
      </c>
      <c r="D12389" t="s">
        <v>371</v>
      </c>
      <c r="E12389">
        <v>615100</v>
      </c>
      <c r="F12389" t="s">
        <v>24196</v>
      </c>
      <c r="G12389" s="7">
        <v>-137.66999999999999</v>
      </c>
    </row>
    <row r="12390" spans="1:7" x14ac:dyDescent="0.3">
      <c r="A12390" s="310" t="s">
        <v>23911</v>
      </c>
      <c r="B12390" t="s">
        <v>24255</v>
      </c>
      <c r="C12390" t="s">
        <v>76</v>
      </c>
      <c r="D12390" t="s">
        <v>371</v>
      </c>
      <c r="E12390">
        <v>615100</v>
      </c>
      <c r="F12390" t="s">
        <v>24196</v>
      </c>
      <c r="G12390" s="7">
        <v>-68.959999999999994</v>
      </c>
    </row>
    <row r="12391" spans="1:7" x14ac:dyDescent="0.3">
      <c r="A12391" s="310" t="s">
        <v>23911</v>
      </c>
      <c r="B12391" t="s">
        <v>24255</v>
      </c>
      <c r="C12391" t="s">
        <v>76</v>
      </c>
      <c r="D12391" t="s">
        <v>375</v>
      </c>
      <c r="E12391">
        <v>615140</v>
      </c>
      <c r="F12391" t="s">
        <v>24196</v>
      </c>
      <c r="G12391" s="7">
        <v>-64.91</v>
      </c>
    </row>
    <row r="12392" spans="1:7" x14ac:dyDescent="0.3">
      <c r="A12392" s="310" t="s">
        <v>23911</v>
      </c>
      <c r="B12392" t="s">
        <v>24255</v>
      </c>
      <c r="C12392" t="s">
        <v>76</v>
      </c>
      <c r="D12392" t="s">
        <v>371</v>
      </c>
      <c r="E12392">
        <v>615100</v>
      </c>
      <c r="F12392" t="s">
        <v>24196</v>
      </c>
      <c r="G12392" s="7">
        <v>-68.959999999999994</v>
      </c>
    </row>
    <row r="12393" spans="1:7" x14ac:dyDescent="0.3">
      <c r="A12393" s="310" t="s">
        <v>23911</v>
      </c>
      <c r="B12393" t="s">
        <v>24255</v>
      </c>
      <c r="C12393" t="s">
        <v>76</v>
      </c>
      <c r="D12393" t="s">
        <v>371</v>
      </c>
      <c r="E12393">
        <v>615100</v>
      </c>
      <c r="F12393" t="s">
        <v>24196</v>
      </c>
      <c r="G12393" s="7">
        <v>-72.569999999999993</v>
      </c>
    </row>
    <row r="12394" spans="1:7" x14ac:dyDescent="0.3">
      <c r="A12394" s="310" t="s">
        <v>23911</v>
      </c>
      <c r="B12394" t="s">
        <v>24255</v>
      </c>
      <c r="C12394" t="s">
        <v>76</v>
      </c>
      <c r="D12394" t="s">
        <v>371</v>
      </c>
      <c r="E12394">
        <v>615100</v>
      </c>
      <c r="F12394" t="s">
        <v>24196</v>
      </c>
      <c r="G12394" s="7">
        <v>4860.25</v>
      </c>
    </row>
    <row r="12395" spans="1:7" x14ac:dyDescent="0.3">
      <c r="A12395" s="310" t="s">
        <v>23911</v>
      </c>
      <c r="B12395" t="s">
        <v>24255</v>
      </c>
      <c r="C12395" t="s">
        <v>76</v>
      </c>
      <c r="D12395" t="s">
        <v>373</v>
      </c>
      <c r="E12395">
        <v>615130</v>
      </c>
      <c r="F12395" t="s">
        <v>24196</v>
      </c>
      <c r="G12395" s="7">
        <v>-30.95</v>
      </c>
    </row>
    <row r="12396" spans="1:7" x14ac:dyDescent="0.3">
      <c r="A12396" s="310" t="s">
        <v>23911</v>
      </c>
      <c r="B12396" t="s">
        <v>24255</v>
      </c>
      <c r="C12396" t="s">
        <v>76</v>
      </c>
      <c r="D12396" t="s">
        <v>377</v>
      </c>
      <c r="E12396">
        <v>611110</v>
      </c>
      <c r="F12396" t="s">
        <v>24196</v>
      </c>
      <c r="G12396" s="7">
        <v>-17.07</v>
      </c>
    </row>
    <row r="12397" spans="1:7" x14ac:dyDescent="0.3">
      <c r="A12397" s="310" t="s">
        <v>23911</v>
      </c>
      <c r="B12397" t="s">
        <v>24255</v>
      </c>
      <c r="C12397" t="s">
        <v>76</v>
      </c>
      <c r="D12397" t="s">
        <v>377</v>
      </c>
      <c r="E12397">
        <v>611110</v>
      </c>
      <c r="F12397" t="s">
        <v>24196</v>
      </c>
      <c r="G12397" s="7">
        <v>-17.07</v>
      </c>
    </row>
    <row r="12398" spans="1:7" x14ac:dyDescent="0.3">
      <c r="A12398" s="310" t="s">
        <v>23911</v>
      </c>
      <c r="B12398" t="s">
        <v>24255</v>
      </c>
      <c r="C12398" t="s">
        <v>76</v>
      </c>
      <c r="D12398" t="s">
        <v>371</v>
      </c>
      <c r="E12398">
        <v>615100</v>
      </c>
      <c r="F12398" t="s">
        <v>24196</v>
      </c>
      <c r="G12398" s="7">
        <v>3471</v>
      </c>
    </row>
    <row r="12399" spans="1:7" x14ac:dyDescent="0.3">
      <c r="A12399" s="310" t="s">
        <v>23911</v>
      </c>
      <c r="B12399" t="s">
        <v>24255</v>
      </c>
      <c r="C12399" t="s">
        <v>76</v>
      </c>
      <c r="D12399" t="s">
        <v>371</v>
      </c>
      <c r="E12399">
        <v>615100</v>
      </c>
      <c r="F12399" t="s">
        <v>24196</v>
      </c>
      <c r="G12399" s="7">
        <v>6672.58</v>
      </c>
    </row>
    <row r="12400" spans="1:7" x14ac:dyDescent="0.3">
      <c r="A12400" s="310" t="s">
        <v>23911</v>
      </c>
      <c r="B12400" t="s">
        <v>24255</v>
      </c>
      <c r="C12400" t="s">
        <v>76</v>
      </c>
      <c r="D12400" t="s">
        <v>371</v>
      </c>
      <c r="E12400">
        <v>615100</v>
      </c>
      <c r="F12400" t="s">
        <v>24196</v>
      </c>
      <c r="G12400" s="7">
        <v>34.479999999999997</v>
      </c>
    </row>
    <row r="12401" spans="1:7" x14ac:dyDescent="0.3">
      <c r="A12401" s="310" t="s">
        <v>23911</v>
      </c>
      <c r="B12401" t="s">
        <v>24255</v>
      </c>
      <c r="C12401" t="s">
        <v>76</v>
      </c>
      <c r="D12401" t="s">
        <v>373</v>
      </c>
      <c r="E12401">
        <v>615130</v>
      </c>
      <c r="F12401" t="s">
        <v>24196</v>
      </c>
      <c r="G12401" s="7">
        <v>0.01</v>
      </c>
    </row>
    <row r="12402" spans="1:7" x14ac:dyDescent="0.3">
      <c r="A12402" s="310" t="s">
        <v>23911</v>
      </c>
      <c r="B12402" t="s">
        <v>24255</v>
      </c>
      <c r="C12402" t="s">
        <v>76</v>
      </c>
      <c r="D12402" t="s">
        <v>371</v>
      </c>
      <c r="E12402">
        <v>615100</v>
      </c>
      <c r="F12402" t="s">
        <v>24196</v>
      </c>
      <c r="G12402" s="7">
        <v>-861.03</v>
      </c>
    </row>
    <row r="12403" spans="1:7" x14ac:dyDescent="0.3">
      <c r="A12403" s="310" t="s">
        <v>23911</v>
      </c>
      <c r="B12403" t="s">
        <v>24255</v>
      </c>
      <c r="C12403" t="s">
        <v>76</v>
      </c>
      <c r="D12403" t="s">
        <v>375</v>
      </c>
      <c r="E12403">
        <v>615140</v>
      </c>
      <c r="F12403" t="s">
        <v>24196</v>
      </c>
      <c r="G12403" s="7">
        <v>-71.86</v>
      </c>
    </row>
    <row r="12404" spans="1:7" x14ac:dyDescent="0.3">
      <c r="A12404" s="310" t="s">
        <v>23911</v>
      </c>
      <c r="B12404" t="s">
        <v>24255</v>
      </c>
      <c r="C12404" t="s">
        <v>76</v>
      </c>
      <c r="D12404" t="s">
        <v>375</v>
      </c>
      <c r="E12404">
        <v>615140</v>
      </c>
      <c r="F12404" t="s">
        <v>24196</v>
      </c>
      <c r="G12404" s="7">
        <v>-64.91</v>
      </c>
    </row>
    <row r="12405" spans="1:7" x14ac:dyDescent="0.3">
      <c r="A12405" s="310" t="s">
        <v>23911</v>
      </c>
      <c r="B12405" t="s">
        <v>24255</v>
      </c>
      <c r="C12405" t="s">
        <v>76</v>
      </c>
      <c r="D12405" t="s">
        <v>373</v>
      </c>
      <c r="E12405">
        <v>615130</v>
      </c>
      <c r="F12405" t="s">
        <v>24196</v>
      </c>
      <c r="G12405" s="7">
        <v>-40.549999999999997</v>
      </c>
    </row>
    <row r="12406" spans="1:7" x14ac:dyDescent="0.3">
      <c r="A12406" s="310" t="s">
        <v>23911</v>
      </c>
      <c r="B12406" t="s">
        <v>24255</v>
      </c>
      <c r="C12406" t="s">
        <v>76</v>
      </c>
      <c r="D12406" t="s">
        <v>371</v>
      </c>
      <c r="E12406">
        <v>615100</v>
      </c>
      <c r="F12406" t="s">
        <v>24196</v>
      </c>
      <c r="G12406" s="7">
        <v>137.66999999999999</v>
      </c>
    </row>
    <row r="12407" spans="1:7" x14ac:dyDescent="0.3">
      <c r="A12407" s="310" t="s">
        <v>23911</v>
      </c>
      <c r="B12407" t="s">
        <v>24255</v>
      </c>
      <c r="C12407" t="s">
        <v>76</v>
      </c>
      <c r="D12407" t="s">
        <v>371</v>
      </c>
      <c r="E12407">
        <v>615100</v>
      </c>
      <c r="F12407" t="s">
        <v>24196</v>
      </c>
      <c r="G12407" s="7">
        <v>-68.959999999999994</v>
      </c>
    </row>
    <row r="12408" spans="1:7" x14ac:dyDescent="0.3">
      <c r="A12408" s="310" t="s">
        <v>23911</v>
      </c>
      <c r="B12408" t="s">
        <v>24255</v>
      </c>
      <c r="C12408" t="s">
        <v>76</v>
      </c>
      <c r="D12408" t="s">
        <v>373</v>
      </c>
      <c r="E12408">
        <v>615130</v>
      </c>
      <c r="F12408" t="s">
        <v>24196</v>
      </c>
      <c r="G12408" s="7">
        <v>-40.549999999999997</v>
      </c>
    </row>
    <row r="12409" spans="1:7" x14ac:dyDescent="0.3">
      <c r="A12409" s="310" t="s">
        <v>23911</v>
      </c>
      <c r="B12409" t="s">
        <v>24255</v>
      </c>
      <c r="C12409" t="s">
        <v>76</v>
      </c>
      <c r="D12409" t="s">
        <v>371</v>
      </c>
      <c r="E12409">
        <v>615100</v>
      </c>
      <c r="F12409" t="s">
        <v>24196</v>
      </c>
      <c r="G12409" s="7">
        <v>3599.6</v>
      </c>
    </row>
    <row r="12410" spans="1:7" x14ac:dyDescent="0.3">
      <c r="A12410" s="310" t="s">
        <v>23911</v>
      </c>
      <c r="B12410" t="s">
        <v>24255</v>
      </c>
      <c r="C12410" t="s">
        <v>76</v>
      </c>
      <c r="D12410" t="s">
        <v>377</v>
      </c>
      <c r="E12410">
        <v>611110</v>
      </c>
      <c r="F12410" t="s">
        <v>24196</v>
      </c>
      <c r="G12410" s="7">
        <v>-17.07</v>
      </c>
    </row>
    <row r="12411" spans="1:7" x14ac:dyDescent="0.3">
      <c r="A12411" s="310" t="s">
        <v>23911</v>
      </c>
      <c r="B12411" t="s">
        <v>24255</v>
      </c>
      <c r="C12411" t="s">
        <v>76</v>
      </c>
      <c r="D12411" t="s">
        <v>377</v>
      </c>
      <c r="E12411">
        <v>611110</v>
      </c>
      <c r="F12411" t="s">
        <v>24196</v>
      </c>
      <c r="G12411" s="7">
        <v>17.64</v>
      </c>
    </row>
    <row r="12412" spans="1:7" x14ac:dyDescent="0.3">
      <c r="A12412" s="310" t="s">
        <v>23911</v>
      </c>
      <c r="B12412" t="s">
        <v>24255</v>
      </c>
      <c r="C12412" t="s">
        <v>76</v>
      </c>
      <c r="D12412" t="s">
        <v>371</v>
      </c>
      <c r="E12412">
        <v>615100</v>
      </c>
      <c r="F12412" t="s">
        <v>24196</v>
      </c>
      <c r="G12412" s="7">
        <v>6.21</v>
      </c>
    </row>
    <row r="12413" spans="1:7" x14ac:dyDescent="0.3">
      <c r="A12413" s="310" t="s">
        <v>23911</v>
      </c>
      <c r="B12413" t="s">
        <v>24255</v>
      </c>
      <c r="C12413" t="s">
        <v>76</v>
      </c>
      <c r="D12413" t="s">
        <v>371</v>
      </c>
      <c r="E12413">
        <v>615100</v>
      </c>
      <c r="F12413" t="s">
        <v>24196</v>
      </c>
      <c r="G12413" s="7">
        <v>36.29</v>
      </c>
    </row>
    <row r="12414" spans="1:7" x14ac:dyDescent="0.3">
      <c r="A12414" s="310" t="s">
        <v>23911</v>
      </c>
      <c r="B12414" t="s">
        <v>24255</v>
      </c>
      <c r="C12414" t="s">
        <v>76</v>
      </c>
      <c r="D12414" t="s">
        <v>373</v>
      </c>
      <c r="E12414">
        <v>615130</v>
      </c>
      <c r="F12414" t="s">
        <v>24196</v>
      </c>
      <c r="G12414" s="7">
        <v>-30.95</v>
      </c>
    </row>
    <row r="12415" spans="1:7" x14ac:dyDescent="0.3">
      <c r="A12415" s="310" t="s">
        <v>23911</v>
      </c>
      <c r="B12415" t="s">
        <v>24255</v>
      </c>
      <c r="C12415" t="s">
        <v>76</v>
      </c>
      <c r="D12415" t="s">
        <v>371</v>
      </c>
      <c r="E12415">
        <v>616100</v>
      </c>
      <c r="F12415" t="s">
        <v>24196</v>
      </c>
      <c r="G12415" s="7">
        <v>311.55</v>
      </c>
    </row>
    <row r="12416" spans="1:7" x14ac:dyDescent="0.3">
      <c r="A12416" s="310" t="s">
        <v>23911</v>
      </c>
      <c r="B12416" t="s">
        <v>24255</v>
      </c>
      <c r="C12416" t="s">
        <v>76</v>
      </c>
      <c r="D12416" t="s">
        <v>371</v>
      </c>
      <c r="E12416">
        <v>616100</v>
      </c>
      <c r="F12416" t="s">
        <v>24196</v>
      </c>
      <c r="G12416" s="7">
        <v>922.87</v>
      </c>
    </row>
    <row r="12417" spans="1:7" x14ac:dyDescent="0.3">
      <c r="A12417" s="310" t="s">
        <v>23911</v>
      </c>
      <c r="B12417" t="s">
        <v>24255</v>
      </c>
      <c r="C12417" t="s">
        <v>76</v>
      </c>
      <c r="D12417" t="s">
        <v>373</v>
      </c>
      <c r="E12417">
        <v>617150</v>
      </c>
      <c r="F12417" t="s">
        <v>24196</v>
      </c>
      <c r="G12417" s="7">
        <v>377.32</v>
      </c>
    </row>
    <row r="12418" spans="1:7" x14ac:dyDescent="0.3">
      <c r="A12418" s="310" t="s">
        <v>23911</v>
      </c>
      <c r="B12418" t="s">
        <v>24255</v>
      </c>
      <c r="C12418" t="s">
        <v>76</v>
      </c>
      <c r="D12418" t="s">
        <v>371</v>
      </c>
      <c r="E12418">
        <v>617100</v>
      </c>
      <c r="F12418" t="s">
        <v>24196</v>
      </c>
      <c r="G12418" s="7">
        <v>513.28</v>
      </c>
    </row>
    <row r="12419" spans="1:7" x14ac:dyDescent="0.3">
      <c r="A12419" s="310" t="s">
        <v>23911</v>
      </c>
      <c r="B12419" t="s">
        <v>24255</v>
      </c>
      <c r="C12419" t="s">
        <v>76</v>
      </c>
      <c r="D12419" t="s">
        <v>371</v>
      </c>
      <c r="E12419">
        <v>615100</v>
      </c>
      <c r="F12419" t="s">
        <v>24196</v>
      </c>
      <c r="G12419" s="7">
        <v>-68.959999999999994</v>
      </c>
    </row>
    <row r="12420" spans="1:7" x14ac:dyDescent="0.3">
      <c r="A12420" s="310" t="s">
        <v>23911</v>
      </c>
      <c r="B12420" t="s">
        <v>24255</v>
      </c>
      <c r="C12420" t="s">
        <v>76</v>
      </c>
      <c r="D12420" t="s">
        <v>377</v>
      </c>
      <c r="E12420">
        <v>611110</v>
      </c>
      <c r="F12420" t="s">
        <v>24196</v>
      </c>
      <c r="G12420" s="7">
        <v>0.01</v>
      </c>
    </row>
    <row r="12421" spans="1:7" x14ac:dyDescent="0.3">
      <c r="A12421" s="310" t="s">
        <v>23911</v>
      </c>
      <c r="B12421" t="s">
        <v>24255</v>
      </c>
      <c r="C12421" t="s">
        <v>76</v>
      </c>
      <c r="D12421" t="s">
        <v>375</v>
      </c>
      <c r="E12421">
        <v>615140</v>
      </c>
      <c r="F12421" t="s">
        <v>24196</v>
      </c>
      <c r="G12421" s="7">
        <v>3668.06</v>
      </c>
    </row>
    <row r="12422" spans="1:7" x14ac:dyDescent="0.3">
      <c r="A12422" s="310" t="s">
        <v>23911</v>
      </c>
      <c r="B12422" t="s">
        <v>24255</v>
      </c>
      <c r="C12422" t="s">
        <v>76</v>
      </c>
      <c r="D12422" t="s">
        <v>371</v>
      </c>
      <c r="E12422">
        <v>615100</v>
      </c>
      <c r="F12422" t="s">
        <v>24196</v>
      </c>
      <c r="G12422" s="7">
        <v>68.959999999999994</v>
      </c>
    </row>
    <row r="12423" spans="1:7" x14ac:dyDescent="0.3">
      <c r="A12423" s="310" t="s">
        <v>23911</v>
      </c>
      <c r="B12423" t="s">
        <v>24255</v>
      </c>
      <c r="C12423" t="s">
        <v>76</v>
      </c>
      <c r="D12423" t="s">
        <v>375</v>
      </c>
      <c r="E12423">
        <v>615140</v>
      </c>
      <c r="F12423" t="s">
        <v>24196</v>
      </c>
      <c r="G12423" s="7">
        <v>-64.91</v>
      </c>
    </row>
    <row r="12424" spans="1:7" x14ac:dyDescent="0.3">
      <c r="A12424" s="310" t="s">
        <v>23911</v>
      </c>
      <c r="B12424" t="s">
        <v>24255</v>
      </c>
      <c r="C12424" t="s">
        <v>76</v>
      </c>
      <c r="D12424" t="s">
        <v>375</v>
      </c>
      <c r="E12424">
        <v>615140</v>
      </c>
      <c r="F12424" t="s">
        <v>24196</v>
      </c>
      <c r="G12424" s="7">
        <v>-64.91</v>
      </c>
    </row>
    <row r="12425" spans="1:7" x14ac:dyDescent="0.3">
      <c r="A12425" s="310" t="s">
        <v>23911</v>
      </c>
      <c r="B12425" t="s">
        <v>24255</v>
      </c>
      <c r="C12425" t="s">
        <v>76</v>
      </c>
      <c r="D12425" t="s">
        <v>375</v>
      </c>
      <c r="E12425">
        <v>615140</v>
      </c>
      <c r="F12425" t="s">
        <v>24196</v>
      </c>
      <c r="G12425" s="7">
        <v>-64.91</v>
      </c>
    </row>
    <row r="12426" spans="1:7" x14ac:dyDescent="0.3">
      <c r="A12426" s="310" t="s">
        <v>23911</v>
      </c>
      <c r="B12426" t="s">
        <v>24255</v>
      </c>
      <c r="C12426" t="s">
        <v>76</v>
      </c>
      <c r="D12426" t="s">
        <v>375</v>
      </c>
      <c r="E12426">
        <v>615140</v>
      </c>
      <c r="F12426" t="s">
        <v>24196</v>
      </c>
      <c r="G12426" s="7">
        <v>71.86</v>
      </c>
    </row>
    <row r="12427" spans="1:7" x14ac:dyDescent="0.3">
      <c r="A12427" s="310" t="s">
        <v>23911</v>
      </c>
      <c r="B12427" t="s">
        <v>24255</v>
      </c>
      <c r="C12427" t="s">
        <v>76</v>
      </c>
      <c r="D12427" t="s">
        <v>371</v>
      </c>
      <c r="E12427">
        <v>615100</v>
      </c>
      <c r="F12427" t="s">
        <v>24196</v>
      </c>
      <c r="G12427" s="7">
        <v>36.29</v>
      </c>
    </row>
    <row r="12428" spans="1:7" x14ac:dyDescent="0.3">
      <c r="A12428" s="310" t="s">
        <v>23911</v>
      </c>
      <c r="B12428" t="s">
        <v>24255</v>
      </c>
      <c r="C12428" t="s">
        <v>76</v>
      </c>
      <c r="D12428" t="s">
        <v>371</v>
      </c>
      <c r="E12428">
        <v>615100</v>
      </c>
      <c r="F12428" t="s">
        <v>24196</v>
      </c>
      <c r="G12428" s="7">
        <v>2137.6999999999998</v>
      </c>
    </row>
    <row r="12429" spans="1:7" x14ac:dyDescent="0.3">
      <c r="A12429" s="310" t="s">
        <v>23911</v>
      </c>
      <c r="B12429" t="s">
        <v>24255</v>
      </c>
      <c r="C12429" t="s">
        <v>76</v>
      </c>
      <c r="D12429" t="s">
        <v>375</v>
      </c>
      <c r="E12429">
        <v>615140</v>
      </c>
      <c r="F12429" t="s">
        <v>24196</v>
      </c>
      <c r="G12429" s="7">
        <v>71.86</v>
      </c>
    </row>
    <row r="12430" spans="1:7" x14ac:dyDescent="0.3">
      <c r="A12430" s="310" t="s">
        <v>23911</v>
      </c>
      <c r="B12430" t="s">
        <v>24255</v>
      </c>
      <c r="C12430" t="s">
        <v>76</v>
      </c>
      <c r="D12430" t="s">
        <v>373</v>
      </c>
      <c r="E12430">
        <v>615130</v>
      </c>
      <c r="F12430" t="s">
        <v>24196</v>
      </c>
      <c r="G12430" s="7">
        <v>-0.01</v>
      </c>
    </row>
    <row r="12431" spans="1:7" x14ac:dyDescent="0.3">
      <c r="A12431" s="310" t="s">
        <v>23911</v>
      </c>
      <c r="B12431" t="s">
        <v>24255</v>
      </c>
      <c r="C12431" t="s">
        <v>76</v>
      </c>
      <c r="D12431" t="s">
        <v>371</v>
      </c>
      <c r="E12431">
        <v>615100</v>
      </c>
      <c r="F12431" t="s">
        <v>24196</v>
      </c>
      <c r="G12431" s="7">
        <v>2426.6</v>
      </c>
    </row>
    <row r="12432" spans="1:7" x14ac:dyDescent="0.3">
      <c r="A12432" s="310" t="s">
        <v>23911</v>
      </c>
      <c r="B12432" t="s">
        <v>24255</v>
      </c>
      <c r="C12432" t="s">
        <v>76</v>
      </c>
      <c r="D12432" t="s">
        <v>374</v>
      </c>
      <c r="E12432">
        <v>617120</v>
      </c>
      <c r="F12432" t="s">
        <v>24196</v>
      </c>
      <c r="G12432" s="7">
        <v>528.26</v>
      </c>
    </row>
    <row r="12433" spans="1:7" x14ac:dyDescent="0.3">
      <c r="A12433" s="310" t="s">
        <v>23911</v>
      </c>
      <c r="B12433" t="s">
        <v>24255</v>
      </c>
      <c r="C12433" t="s">
        <v>76</v>
      </c>
      <c r="D12433" t="s">
        <v>371</v>
      </c>
      <c r="E12433">
        <v>615100</v>
      </c>
      <c r="F12433" t="s">
        <v>24196</v>
      </c>
      <c r="G12433" s="7">
        <v>-137.66999999999999</v>
      </c>
    </row>
    <row r="12434" spans="1:7" x14ac:dyDescent="0.3">
      <c r="A12434" s="310" t="s">
        <v>23911</v>
      </c>
      <c r="B12434" t="s">
        <v>24255</v>
      </c>
      <c r="C12434" t="s">
        <v>76</v>
      </c>
      <c r="D12434" t="s">
        <v>371</v>
      </c>
      <c r="E12434">
        <v>615100</v>
      </c>
      <c r="F12434" t="s">
        <v>24196</v>
      </c>
      <c r="G12434" s="7">
        <v>-68.959999999999994</v>
      </c>
    </row>
    <row r="12435" spans="1:7" x14ac:dyDescent="0.3">
      <c r="A12435" s="310" t="s">
        <v>23911</v>
      </c>
      <c r="B12435" t="s">
        <v>24255</v>
      </c>
      <c r="C12435" t="s">
        <v>76</v>
      </c>
      <c r="D12435" t="s">
        <v>373</v>
      </c>
      <c r="E12435">
        <v>617150</v>
      </c>
      <c r="F12435" t="s">
        <v>24196</v>
      </c>
      <c r="G12435" s="7">
        <v>134.44999999999999</v>
      </c>
    </row>
    <row r="12436" spans="1:7" x14ac:dyDescent="0.3">
      <c r="A12436" s="310" t="s">
        <v>23911</v>
      </c>
      <c r="B12436" t="s">
        <v>24255</v>
      </c>
      <c r="C12436" t="s">
        <v>76</v>
      </c>
      <c r="D12436" t="s">
        <v>373</v>
      </c>
      <c r="E12436">
        <v>615130</v>
      </c>
      <c r="F12436" t="s">
        <v>24196</v>
      </c>
      <c r="G12436" s="7">
        <v>-30.95</v>
      </c>
    </row>
    <row r="12437" spans="1:7" x14ac:dyDescent="0.3">
      <c r="A12437" s="310" t="s">
        <v>23911</v>
      </c>
      <c r="B12437" t="s">
        <v>24255</v>
      </c>
      <c r="C12437" t="s">
        <v>76</v>
      </c>
      <c r="D12437" t="s">
        <v>377</v>
      </c>
      <c r="E12437">
        <v>611110</v>
      </c>
      <c r="F12437" t="s">
        <v>24196</v>
      </c>
      <c r="G12437" s="7">
        <v>926.29</v>
      </c>
    </row>
    <row r="12438" spans="1:7" x14ac:dyDescent="0.3">
      <c r="A12438" s="310" t="s">
        <v>23911</v>
      </c>
      <c r="B12438" t="s">
        <v>24255</v>
      </c>
      <c r="C12438" t="s">
        <v>76</v>
      </c>
      <c r="D12438" t="s">
        <v>375</v>
      </c>
      <c r="E12438">
        <v>615140</v>
      </c>
      <c r="F12438" t="s">
        <v>24196</v>
      </c>
      <c r="G12438" s="7">
        <v>-0.01</v>
      </c>
    </row>
    <row r="12439" spans="1:7" x14ac:dyDescent="0.3">
      <c r="A12439" s="310" t="s">
        <v>23911</v>
      </c>
      <c r="B12439" t="s">
        <v>24255</v>
      </c>
      <c r="C12439" t="s">
        <v>76</v>
      </c>
      <c r="D12439" t="s">
        <v>375</v>
      </c>
      <c r="E12439">
        <v>615140</v>
      </c>
      <c r="F12439" t="s">
        <v>24196</v>
      </c>
      <c r="G12439" s="7">
        <v>-64.91</v>
      </c>
    </row>
    <row r="12440" spans="1:7" x14ac:dyDescent="0.3">
      <c r="A12440" s="310" t="s">
        <v>23911</v>
      </c>
      <c r="B12440" t="s">
        <v>24255</v>
      </c>
      <c r="C12440" t="s">
        <v>76</v>
      </c>
      <c r="D12440" t="s">
        <v>373</v>
      </c>
      <c r="E12440">
        <v>615130</v>
      </c>
      <c r="F12440" t="s">
        <v>24196</v>
      </c>
      <c r="G12440" s="7">
        <v>1905.51</v>
      </c>
    </row>
    <row r="12441" spans="1:7" x14ac:dyDescent="0.3">
      <c r="A12441" s="310" t="s">
        <v>23911</v>
      </c>
      <c r="B12441" t="s">
        <v>24255</v>
      </c>
      <c r="C12441" t="s">
        <v>76</v>
      </c>
      <c r="D12441" t="s">
        <v>377</v>
      </c>
      <c r="E12441">
        <v>611110</v>
      </c>
      <c r="F12441" t="s">
        <v>24196</v>
      </c>
      <c r="G12441" s="7">
        <v>0.01</v>
      </c>
    </row>
    <row r="12442" spans="1:7" x14ac:dyDescent="0.3">
      <c r="A12442" s="310" t="s">
        <v>23911</v>
      </c>
      <c r="B12442" t="s">
        <v>24255</v>
      </c>
      <c r="C12442" t="s">
        <v>76</v>
      </c>
      <c r="D12442" t="s">
        <v>377</v>
      </c>
      <c r="E12442">
        <v>611130</v>
      </c>
      <c r="F12442" t="s">
        <v>24196</v>
      </c>
      <c r="G12442" s="7">
        <v>107.97</v>
      </c>
    </row>
    <row r="12443" spans="1:7" x14ac:dyDescent="0.3">
      <c r="A12443" s="310" t="s">
        <v>23911</v>
      </c>
      <c r="B12443" t="s">
        <v>24255</v>
      </c>
      <c r="C12443" t="s">
        <v>76</v>
      </c>
      <c r="D12443" t="s">
        <v>371</v>
      </c>
      <c r="E12443">
        <v>615100</v>
      </c>
      <c r="F12443" t="s">
        <v>24196</v>
      </c>
      <c r="G12443" s="7">
        <v>68.959999999999994</v>
      </c>
    </row>
    <row r="12444" spans="1:7" x14ac:dyDescent="0.3">
      <c r="A12444" s="310" t="s">
        <v>23911</v>
      </c>
      <c r="B12444" t="s">
        <v>24255</v>
      </c>
      <c r="C12444" t="s">
        <v>76</v>
      </c>
      <c r="D12444" t="s">
        <v>371</v>
      </c>
      <c r="E12444">
        <v>615100</v>
      </c>
      <c r="F12444" t="s">
        <v>24196</v>
      </c>
      <c r="G12444" s="7">
        <v>36.29</v>
      </c>
    </row>
    <row r="12445" spans="1:7" x14ac:dyDescent="0.3">
      <c r="A12445" s="310" t="s">
        <v>23911</v>
      </c>
      <c r="B12445" t="s">
        <v>24255</v>
      </c>
      <c r="C12445" t="s">
        <v>76</v>
      </c>
      <c r="D12445" t="s">
        <v>371</v>
      </c>
      <c r="E12445">
        <v>615100</v>
      </c>
      <c r="F12445" t="s">
        <v>24196</v>
      </c>
      <c r="G12445" s="7">
        <v>-68.959999999999994</v>
      </c>
    </row>
    <row r="12446" spans="1:7" x14ac:dyDescent="0.3">
      <c r="A12446" s="310" t="s">
        <v>23911</v>
      </c>
      <c r="B12446" t="s">
        <v>24255</v>
      </c>
      <c r="C12446" t="s">
        <v>76</v>
      </c>
      <c r="D12446" t="s">
        <v>375</v>
      </c>
      <c r="E12446">
        <v>615140</v>
      </c>
      <c r="F12446" t="s">
        <v>24196</v>
      </c>
      <c r="G12446" s="7">
        <v>-67.069999999999993</v>
      </c>
    </row>
    <row r="12447" spans="1:7" x14ac:dyDescent="0.3">
      <c r="A12447" s="310" t="s">
        <v>23911</v>
      </c>
      <c r="B12447" t="s">
        <v>24255</v>
      </c>
      <c r="C12447" t="s">
        <v>76</v>
      </c>
      <c r="D12447" t="s">
        <v>371</v>
      </c>
      <c r="E12447">
        <v>615100</v>
      </c>
      <c r="F12447" t="s">
        <v>24196</v>
      </c>
      <c r="G12447" s="7">
        <v>-6.21</v>
      </c>
    </row>
    <row r="12448" spans="1:7" x14ac:dyDescent="0.3">
      <c r="A12448" s="310" t="s">
        <v>23911</v>
      </c>
      <c r="B12448" t="s">
        <v>24255</v>
      </c>
      <c r="C12448" t="s">
        <v>76</v>
      </c>
      <c r="D12448" t="s">
        <v>375</v>
      </c>
      <c r="E12448">
        <v>615140</v>
      </c>
      <c r="F12448" t="s">
        <v>24196</v>
      </c>
      <c r="G12448" s="7">
        <v>-64.91</v>
      </c>
    </row>
    <row r="12449" spans="1:7" x14ac:dyDescent="0.3">
      <c r="A12449" s="310" t="s">
        <v>23911</v>
      </c>
      <c r="B12449" t="s">
        <v>24255</v>
      </c>
      <c r="C12449" t="s">
        <v>76</v>
      </c>
      <c r="D12449" t="s">
        <v>373</v>
      </c>
      <c r="E12449">
        <v>615130</v>
      </c>
      <c r="F12449" t="s">
        <v>24196</v>
      </c>
      <c r="G12449" s="7">
        <v>30.95</v>
      </c>
    </row>
    <row r="12450" spans="1:7" x14ac:dyDescent="0.3">
      <c r="A12450" s="310" t="s">
        <v>23911</v>
      </c>
      <c r="B12450" t="s">
        <v>24255</v>
      </c>
      <c r="C12450" t="s">
        <v>76</v>
      </c>
      <c r="D12450" t="s">
        <v>371</v>
      </c>
      <c r="E12450">
        <v>615100</v>
      </c>
      <c r="F12450" t="s">
        <v>24196</v>
      </c>
      <c r="G12450" s="7">
        <v>-6.21</v>
      </c>
    </row>
    <row r="12451" spans="1:7" x14ac:dyDescent="0.3">
      <c r="A12451" s="310" t="s">
        <v>23911</v>
      </c>
      <c r="B12451" t="s">
        <v>24255</v>
      </c>
      <c r="C12451" t="s">
        <v>76</v>
      </c>
      <c r="D12451" t="s">
        <v>375</v>
      </c>
      <c r="E12451">
        <v>615140</v>
      </c>
      <c r="F12451" t="s">
        <v>24196</v>
      </c>
      <c r="G12451" s="7">
        <v>-64.91</v>
      </c>
    </row>
    <row r="12452" spans="1:7" x14ac:dyDescent="0.3">
      <c r="A12452" s="310" t="s">
        <v>23911</v>
      </c>
      <c r="B12452" t="s">
        <v>24255</v>
      </c>
      <c r="C12452" t="s">
        <v>76</v>
      </c>
      <c r="D12452" t="s">
        <v>377</v>
      </c>
      <c r="E12452">
        <v>611110</v>
      </c>
      <c r="F12452" t="s">
        <v>24196</v>
      </c>
      <c r="G12452" s="7">
        <v>-17.64</v>
      </c>
    </row>
    <row r="12453" spans="1:7" x14ac:dyDescent="0.3">
      <c r="A12453" s="310" t="s">
        <v>23911</v>
      </c>
      <c r="B12453" t="s">
        <v>24255</v>
      </c>
      <c r="C12453" t="s">
        <v>76</v>
      </c>
      <c r="D12453" t="s">
        <v>375</v>
      </c>
      <c r="E12453">
        <v>615140</v>
      </c>
      <c r="F12453" t="s">
        <v>24196</v>
      </c>
      <c r="G12453" s="7">
        <v>67.069999999999993</v>
      </c>
    </row>
    <row r="12454" spans="1:7" x14ac:dyDescent="0.3">
      <c r="A12454" s="310" t="s">
        <v>23911</v>
      </c>
      <c r="B12454" t="s">
        <v>24255</v>
      </c>
      <c r="C12454" t="s">
        <v>76</v>
      </c>
      <c r="D12454" t="s">
        <v>371</v>
      </c>
      <c r="E12454">
        <v>617100</v>
      </c>
      <c r="F12454" t="s">
        <v>24196</v>
      </c>
      <c r="G12454" s="7">
        <v>525.26</v>
      </c>
    </row>
    <row r="12455" spans="1:7" x14ac:dyDescent="0.3">
      <c r="A12455" s="310" t="s">
        <v>23911</v>
      </c>
      <c r="B12455" t="s">
        <v>24255</v>
      </c>
      <c r="C12455" t="s">
        <v>76</v>
      </c>
      <c r="D12455" t="s">
        <v>371</v>
      </c>
      <c r="E12455">
        <v>617100</v>
      </c>
      <c r="F12455" t="s">
        <v>24196</v>
      </c>
      <c r="G12455" s="7">
        <v>450.69</v>
      </c>
    </row>
    <row r="12456" spans="1:7" x14ac:dyDescent="0.3">
      <c r="A12456" s="310" t="s">
        <v>23911</v>
      </c>
      <c r="B12456" t="s">
        <v>24255</v>
      </c>
      <c r="C12456" t="s">
        <v>76</v>
      </c>
      <c r="D12456" t="s">
        <v>375</v>
      </c>
      <c r="E12456">
        <v>615140</v>
      </c>
      <c r="F12456" t="s">
        <v>24196</v>
      </c>
      <c r="G12456" s="7">
        <v>64.91</v>
      </c>
    </row>
    <row r="12457" spans="1:7" x14ac:dyDescent="0.3">
      <c r="A12457" s="310" t="s">
        <v>23911</v>
      </c>
      <c r="B12457" t="s">
        <v>24255</v>
      </c>
      <c r="C12457" t="s">
        <v>76</v>
      </c>
      <c r="D12457" t="s">
        <v>373</v>
      </c>
      <c r="E12457">
        <v>615130</v>
      </c>
      <c r="F12457" t="s">
        <v>24196</v>
      </c>
      <c r="G12457" s="7">
        <v>-0.01</v>
      </c>
    </row>
    <row r="12458" spans="1:7" x14ac:dyDescent="0.3">
      <c r="A12458" s="310" t="s">
        <v>23911</v>
      </c>
      <c r="B12458" t="s">
        <v>24255</v>
      </c>
      <c r="C12458" t="s">
        <v>76</v>
      </c>
      <c r="D12458" t="s">
        <v>371</v>
      </c>
      <c r="E12458">
        <v>617100</v>
      </c>
      <c r="F12458" t="s">
        <v>24196</v>
      </c>
      <c r="G12458" s="7">
        <v>314.39999999999998</v>
      </c>
    </row>
    <row r="12459" spans="1:7" x14ac:dyDescent="0.3">
      <c r="A12459" s="310" t="s">
        <v>23911</v>
      </c>
      <c r="B12459" t="s">
        <v>24255</v>
      </c>
      <c r="C12459" t="s">
        <v>76</v>
      </c>
      <c r="D12459" t="s">
        <v>375</v>
      </c>
      <c r="E12459">
        <v>615140</v>
      </c>
      <c r="F12459" t="s">
        <v>24196</v>
      </c>
      <c r="G12459" s="7">
        <v>-67.069999999999993</v>
      </c>
    </row>
    <row r="12460" spans="1:7" x14ac:dyDescent="0.3">
      <c r="A12460" s="310" t="s">
        <v>23911</v>
      </c>
      <c r="B12460" t="s">
        <v>24255</v>
      </c>
      <c r="C12460" t="s">
        <v>76</v>
      </c>
      <c r="D12460" t="s">
        <v>371</v>
      </c>
      <c r="E12460">
        <v>616100</v>
      </c>
      <c r="F12460" t="s">
        <v>24196</v>
      </c>
      <c r="G12460" s="7">
        <v>370.01</v>
      </c>
    </row>
    <row r="12461" spans="1:7" x14ac:dyDescent="0.3">
      <c r="A12461" s="310" t="s">
        <v>23911</v>
      </c>
      <c r="B12461" t="s">
        <v>24255</v>
      </c>
      <c r="C12461" t="s">
        <v>76</v>
      </c>
      <c r="D12461" t="s">
        <v>371</v>
      </c>
      <c r="E12461">
        <v>615100</v>
      </c>
      <c r="F12461" t="s">
        <v>24196</v>
      </c>
      <c r="G12461" s="7">
        <v>333.33</v>
      </c>
    </row>
    <row r="12462" spans="1:7" x14ac:dyDescent="0.3">
      <c r="A12462" s="310" t="s">
        <v>23911</v>
      </c>
      <c r="B12462" t="s">
        <v>24255</v>
      </c>
      <c r="C12462" t="s">
        <v>76</v>
      </c>
      <c r="D12462" t="s">
        <v>373</v>
      </c>
      <c r="E12462">
        <v>615130</v>
      </c>
      <c r="F12462" t="s">
        <v>24196</v>
      </c>
      <c r="G12462" s="7">
        <v>0.01</v>
      </c>
    </row>
    <row r="12463" spans="1:7" x14ac:dyDescent="0.3">
      <c r="A12463" s="310" t="s">
        <v>23911</v>
      </c>
      <c r="B12463" t="s">
        <v>24255</v>
      </c>
      <c r="C12463" t="s">
        <v>76</v>
      </c>
      <c r="D12463" t="s">
        <v>375</v>
      </c>
      <c r="E12463">
        <v>615140</v>
      </c>
      <c r="F12463" t="s">
        <v>24196</v>
      </c>
      <c r="G12463" s="7">
        <v>-64.91</v>
      </c>
    </row>
    <row r="12464" spans="1:7" x14ac:dyDescent="0.3">
      <c r="A12464" s="310" t="s">
        <v>23911</v>
      </c>
      <c r="B12464" t="s">
        <v>24255</v>
      </c>
      <c r="C12464" t="s">
        <v>76</v>
      </c>
      <c r="D12464" t="s">
        <v>373</v>
      </c>
      <c r="E12464">
        <v>615130</v>
      </c>
      <c r="F12464" t="s">
        <v>24196</v>
      </c>
      <c r="G12464" s="7">
        <v>30.95</v>
      </c>
    </row>
    <row r="12465" spans="1:7" x14ac:dyDescent="0.3">
      <c r="A12465" s="310" t="s">
        <v>23911</v>
      </c>
      <c r="B12465" t="s">
        <v>24255</v>
      </c>
      <c r="C12465" t="s">
        <v>76</v>
      </c>
      <c r="D12465" t="s">
        <v>373</v>
      </c>
      <c r="E12465">
        <v>616160</v>
      </c>
      <c r="F12465" t="s">
        <v>24196</v>
      </c>
      <c r="G12465" s="7">
        <v>214.89</v>
      </c>
    </row>
    <row r="12466" spans="1:7" x14ac:dyDescent="0.3">
      <c r="A12466" s="310" t="s">
        <v>23911</v>
      </c>
      <c r="B12466" t="s">
        <v>24255</v>
      </c>
      <c r="C12466" t="s">
        <v>76</v>
      </c>
      <c r="D12466" t="s">
        <v>375</v>
      </c>
      <c r="E12466">
        <v>615140</v>
      </c>
      <c r="F12466" t="s">
        <v>24196</v>
      </c>
      <c r="G12466" s="7">
        <v>67.069999999999993</v>
      </c>
    </row>
    <row r="12467" spans="1:7" x14ac:dyDescent="0.3">
      <c r="A12467" s="310" t="s">
        <v>23911</v>
      </c>
      <c r="B12467" t="s">
        <v>24255</v>
      </c>
      <c r="C12467" t="s">
        <v>76</v>
      </c>
      <c r="D12467" t="s">
        <v>371</v>
      </c>
      <c r="E12467">
        <v>615100</v>
      </c>
      <c r="F12467" t="s">
        <v>24196</v>
      </c>
      <c r="G12467" s="7">
        <v>-137.66999999999999</v>
      </c>
    </row>
    <row r="12468" spans="1:7" x14ac:dyDescent="0.3">
      <c r="A12468" s="310" t="s">
        <v>23911</v>
      </c>
      <c r="B12468" t="s">
        <v>24255</v>
      </c>
      <c r="C12468" t="s">
        <v>76</v>
      </c>
      <c r="D12468" t="s">
        <v>373</v>
      </c>
      <c r="E12468">
        <v>615130</v>
      </c>
      <c r="F12468" t="s">
        <v>24196</v>
      </c>
      <c r="G12468" s="7">
        <v>0.01</v>
      </c>
    </row>
    <row r="12469" spans="1:7" x14ac:dyDescent="0.3">
      <c r="A12469" s="310" t="s">
        <v>23911</v>
      </c>
      <c r="B12469" t="s">
        <v>24255</v>
      </c>
      <c r="C12469" t="s">
        <v>76</v>
      </c>
      <c r="D12469" t="s">
        <v>375</v>
      </c>
      <c r="E12469">
        <v>615140</v>
      </c>
      <c r="F12469" t="s">
        <v>24196</v>
      </c>
      <c r="G12469" s="7">
        <v>64.91</v>
      </c>
    </row>
    <row r="12470" spans="1:7" x14ac:dyDescent="0.3">
      <c r="A12470" s="310" t="s">
        <v>23911</v>
      </c>
      <c r="B12470" t="s">
        <v>24255</v>
      </c>
      <c r="C12470" t="s">
        <v>76</v>
      </c>
      <c r="D12470" t="s">
        <v>371</v>
      </c>
      <c r="E12470">
        <v>615100</v>
      </c>
      <c r="F12470" t="s">
        <v>24196</v>
      </c>
      <c r="G12470" s="7">
        <v>0.01</v>
      </c>
    </row>
    <row r="12471" spans="1:7" x14ac:dyDescent="0.3">
      <c r="A12471" s="310" t="s">
        <v>23911</v>
      </c>
      <c r="B12471" t="s">
        <v>24255</v>
      </c>
      <c r="C12471" t="s">
        <v>76</v>
      </c>
      <c r="D12471" t="s">
        <v>371</v>
      </c>
      <c r="E12471">
        <v>615100</v>
      </c>
      <c r="F12471" t="s">
        <v>24196</v>
      </c>
      <c r="G12471" s="7">
        <v>-68.959999999999994</v>
      </c>
    </row>
    <row r="12472" spans="1:7" x14ac:dyDescent="0.3">
      <c r="A12472" s="310" t="s">
        <v>23911</v>
      </c>
      <c r="B12472" t="s">
        <v>24255</v>
      </c>
      <c r="C12472" t="s">
        <v>76</v>
      </c>
      <c r="D12472" t="s">
        <v>371</v>
      </c>
      <c r="E12472">
        <v>615100</v>
      </c>
      <c r="F12472" t="s">
        <v>24196</v>
      </c>
      <c r="G12472" s="7">
        <v>-0.01</v>
      </c>
    </row>
    <row r="12473" spans="1:7" x14ac:dyDescent="0.3">
      <c r="A12473" s="310" t="s">
        <v>23911</v>
      </c>
      <c r="B12473" t="s">
        <v>24255</v>
      </c>
      <c r="C12473" t="s">
        <v>76</v>
      </c>
      <c r="D12473" t="s">
        <v>375</v>
      </c>
      <c r="E12473">
        <v>615140</v>
      </c>
      <c r="F12473" t="s">
        <v>24196</v>
      </c>
      <c r="G12473" s="7">
        <v>64.91</v>
      </c>
    </row>
    <row r="12474" spans="1:7" x14ac:dyDescent="0.3">
      <c r="A12474" s="310" t="s">
        <v>23911</v>
      </c>
      <c r="B12474" t="s">
        <v>24255</v>
      </c>
      <c r="C12474" t="s">
        <v>76</v>
      </c>
      <c r="D12474" t="s">
        <v>373</v>
      </c>
      <c r="E12474">
        <v>616160</v>
      </c>
      <c r="F12474" t="s">
        <v>24196</v>
      </c>
      <c r="G12474" s="7">
        <v>36.31</v>
      </c>
    </row>
    <row r="12475" spans="1:7" x14ac:dyDescent="0.3">
      <c r="A12475" s="310" t="s">
        <v>23911</v>
      </c>
      <c r="B12475" t="s">
        <v>24255</v>
      </c>
      <c r="C12475" t="s">
        <v>76</v>
      </c>
      <c r="D12475" t="s">
        <v>375</v>
      </c>
      <c r="E12475">
        <v>615140</v>
      </c>
      <c r="F12475" t="s">
        <v>24196</v>
      </c>
      <c r="G12475" s="7">
        <v>-67.069999999999993</v>
      </c>
    </row>
    <row r="12476" spans="1:7" x14ac:dyDescent="0.3">
      <c r="A12476" s="310" t="s">
        <v>23911</v>
      </c>
      <c r="B12476" t="s">
        <v>24255</v>
      </c>
      <c r="C12476" t="s">
        <v>76</v>
      </c>
      <c r="D12476" t="s">
        <v>371</v>
      </c>
      <c r="E12476">
        <v>615100</v>
      </c>
      <c r="F12476" t="s">
        <v>24196</v>
      </c>
      <c r="G12476" s="7">
        <v>68.959999999999994</v>
      </c>
    </row>
    <row r="12477" spans="1:7" x14ac:dyDescent="0.3">
      <c r="A12477" s="310" t="s">
        <v>23911</v>
      </c>
      <c r="B12477" t="s">
        <v>24255</v>
      </c>
      <c r="C12477" t="s">
        <v>76</v>
      </c>
      <c r="D12477" t="s">
        <v>375</v>
      </c>
      <c r="E12477">
        <v>615140</v>
      </c>
      <c r="F12477" t="s">
        <v>24196</v>
      </c>
      <c r="G12477" s="7">
        <v>0.01</v>
      </c>
    </row>
    <row r="12478" spans="1:7" x14ac:dyDescent="0.3">
      <c r="A12478" s="310" t="s">
        <v>23911</v>
      </c>
      <c r="B12478" t="s">
        <v>24255</v>
      </c>
      <c r="C12478" t="s">
        <v>76</v>
      </c>
      <c r="D12478" t="s">
        <v>371</v>
      </c>
      <c r="E12478">
        <v>615100</v>
      </c>
      <c r="F12478" t="s">
        <v>24196</v>
      </c>
      <c r="G12478" s="7">
        <v>0.01</v>
      </c>
    </row>
    <row r="12479" spans="1:7" x14ac:dyDescent="0.3">
      <c r="A12479" s="310" t="s">
        <v>23911</v>
      </c>
      <c r="B12479" t="s">
        <v>24255</v>
      </c>
      <c r="C12479" t="s">
        <v>76</v>
      </c>
      <c r="D12479" t="s">
        <v>371</v>
      </c>
      <c r="E12479">
        <v>615100</v>
      </c>
      <c r="F12479" t="s">
        <v>24196</v>
      </c>
      <c r="G12479" s="7">
        <v>-0.01</v>
      </c>
    </row>
    <row r="12480" spans="1:7" x14ac:dyDescent="0.3">
      <c r="A12480" s="310" t="s">
        <v>23911</v>
      </c>
      <c r="B12480" t="s">
        <v>24255</v>
      </c>
      <c r="C12480" t="s">
        <v>76</v>
      </c>
      <c r="D12480" t="s">
        <v>373</v>
      </c>
      <c r="E12480">
        <v>615130</v>
      </c>
      <c r="F12480" t="s">
        <v>24196</v>
      </c>
      <c r="G12480" s="7">
        <v>-40.549999999999997</v>
      </c>
    </row>
    <row r="12481" spans="1:7" x14ac:dyDescent="0.3">
      <c r="A12481" s="310" t="s">
        <v>23911</v>
      </c>
      <c r="B12481" t="s">
        <v>24255</v>
      </c>
      <c r="C12481" t="s">
        <v>76</v>
      </c>
      <c r="D12481" t="s">
        <v>371</v>
      </c>
      <c r="E12481">
        <v>616100</v>
      </c>
      <c r="F12481" t="s">
        <v>24196</v>
      </c>
      <c r="G12481" s="7">
        <v>246.56</v>
      </c>
    </row>
    <row r="12482" spans="1:7" x14ac:dyDescent="0.3">
      <c r="A12482" s="310" t="s">
        <v>23911</v>
      </c>
      <c r="B12482" t="s">
        <v>24255</v>
      </c>
      <c r="C12482" t="s">
        <v>76</v>
      </c>
      <c r="D12482" t="s">
        <v>371</v>
      </c>
      <c r="E12482">
        <v>615100</v>
      </c>
      <c r="F12482" t="s">
        <v>24196</v>
      </c>
      <c r="G12482" s="7">
        <v>-137.66999999999999</v>
      </c>
    </row>
    <row r="12483" spans="1:7" x14ac:dyDescent="0.3">
      <c r="A12483" s="310" t="s">
        <v>23911</v>
      </c>
      <c r="B12483" t="s">
        <v>24255</v>
      </c>
      <c r="C12483" t="s">
        <v>76</v>
      </c>
      <c r="D12483" t="s">
        <v>377</v>
      </c>
      <c r="E12483">
        <v>611110</v>
      </c>
      <c r="F12483" t="s">
        <v>24196</v>
      </c>
      <c r="G12483" s="7">
        <v>17.07</v>
      </c>
    </row>
    <row r="12484" spans="1:7" x14ac:dyDescent="0.3">
      <c r="A12484" s="310" t="s">
        <v>23911</v>
      </c>
      <c r="B12484" t="s">
        <v>24255</v>
      </c>
      <c r="C12484" t="s">
        <v>76</v>
      </c>
      <c r="D12484" t="s">
        <v>377</v>
      </c>
      <c r="E12484">
        <v>611110</v>
      </c>
      <c r="F12484" t="s">
        <v>24196</v>
      </c>
      <c r="G12484" s="7">
        <v>-17.64</v>
      </c>
    </row>
    <row r="12485" spans="1:7" x14ac:dyDescent="0.3">
      <c r="A12485" s="310" t="s">
        <v>23911</v>
      </c>
      <c r="B12485" t="s">
        <v>24255</v>
      </c>
      <c r="C12485" t="s">
        <v>76</v>
      </c>
      <c r="D12485" t="s">
        <v>371</v>
      </c>
      <c r="E12485">
        <v>615100</v>
      </c>
      <c r="F12485" t="s">
        <v>24196</v>
      </c>
      <c r="G12485" s="7">
        <v>34.479999999999997</v>
      </c>
    </row>
    <row r="12486" spans="1:7" x14ac:dyDescent="0.3">
      <c r="A12486" s="310" t="s">
        <v>23911</v>
      </c>
      <c r="B12486" t="s">
        <v>24255</v>
      </c>
      <c r="C12486" t="s">
        <v>76</v>
      </c>
      <c r="D12486" t="s">
        <v>373</v>
      </c>
      <c r="E12486">
        <v>615130</v>
      </c>
      <c r="F12486" t="s">
        <v>24196</v>
      </c>
      <c r="G12486" s="7">
        <v>-30.95</v>
      </c>
    </row>
    <row r="12487" spans="1:7" x14ac:dyDescent="0.3">
      <c r="A12487" s="310" t="s">
        <v>23911</v>
      </c>
      <c r="B12487" t="s">
        <v>24255</v>
      </c>
      <c r="C12487" t="s">
        <v>76</v>
      </c>
      <c r="D12487" t="s">
        <v>373</v>
      </c>
      <c r="E12487">
        <v>615130</v>
      </c>
      <c r="F12487" t="s">
        <v>24196</v>
      </c>
      <c r="G12487" s="7">
        <v>-30.95</v>
      </c>
    </row>
    <row r="12488" spans="1:7" x14ac:dyDescent="0.3">
      <c r="A12488" s="310" t="s">
        <v>23911</v>
      </c>
      <c r="B12488" t="s">
        <v>24255</v>
      </c>
      <c r="C12488" t="s">
        <v>76</v>
      </c>
      <c r="D12488" t="s">
        <v>375</v>
      </c>
      <c r="E12488">
        <v>615140</v>
      </c>
      <c r="F12488" t="s">
        <v>24196</v>
      </c>
      <c r="G12488" s="7">
        <v>67.069999999999993</v>
      </c>
    </row>
    <row r="12489" spans="1:7" x14ac:dyDescent="0.3">
      <c r="A12489" s="310" t="s">
        <v>23911</v>
      </c>
      <c r="B12489" t="s">
        <v>24255</v>
      </c>
      <c r="C12489" t="s">
        <v>76</v>
      </c>
      <c r="D12489" t="s">
        <v>375</v>
      </c>
      <c r="E12489">
        <v>615140</v>
      </c>
      <c r="F12489" t="s">
        <v>24196</v>
      </c>
      <c r="G12489" s="7">
        <v>64.91</v>
      </c>
    </row>
    <row r="12490" spans="1:7" x14ac:dyDescent="0.3">
      <c r="A12490" s="310" t="s">
        <v>23911</v>
      </c>
      <c r="B12490" t="s">
        <v>24255</v>
      </c>
      <c r="C12490" t="s">
        <v>76</v>
      </c>
      <c r="D12490" t="s">
        <v>371</v>
      </c>
      <c r="E12490">
        <v>615100</v>
      </c>
      <c r="F12490" t="s">
        <v>24196</v>
      </c>
      <c r="G12490" s="7">
        <v>6.21</v>
      </c>
    </row>
    <row r="12491" spans="1:7" x14ac:dyDescent="0.3">
      <c r="A12491" s="310" t="s">
        <v>23911</v>
      </c>
      <c r="B12491" t="s">
        <v>24255</v>
      </c>
      <c r="C12491" t="s">
        <v>76</v>
      </c>
      <c r="D12491" t="s">
        <v>373</v>
      </c>
      <c r="E12491">
        <v>615130</v>
      </c>
      <c r="F12491" t="s">
        <v>24196</v>
      </c>
      <c r="G12491" s="7">
        <v>-30.95</v>
      </c>
    </row>
    <row r="12492" spans="1:7" x14ac:dyDescent="0.3">
      <c r="A12492" s="310" t="s">
        <v>23911</v>
      </c>
      <c r="B12492" t="s">
        <v>24255</v>
      </c>
      <c r="C12492" t="s">
        <v>76</v>
      </c>
      <c r="D12492" t="s">
        <v>371</v>
      </c>
      <c r="E12492">
        <v>617100</v>
      </c>
      <c r="F12492" t="s">
        <v>24196</v>
      </c>
      <c r="G12492" s="7">
        <v>1049.8800000000001</v>
      </c>
    </row>
    <row r="12493" spans="1:7" x14ac:dyDescent="0.3">
      <c r="A12493" s="310" t="s">
        <v>23911</v>
      </c>
      <c r="B12493" t="s">
        <v>24255</v>
      </c>
      <c r="C12493" t="s">
        <v>76</v>
      </c>
      <c r="D12493" t="s">
        <v>377</v>
      </c>
      <c r="E12493">
        <v>611110</v>
      </c>
      <c r="F12493" t="s">
        <v>24196</v>
      </c>
      <c r="G12493" s="7">
        <v>926.29</v>
      </c>
    </row>
    <row r="12494" spans="1:7" x14ac:dyDescent="0.3">
      <c r="A12494" s="310" t="s">
        <v>23911</v>
      </c>
      <c r="B12494" t="s">
        <v>24255</v>
      </c>
      <c r="C12494" t="s">
        <v>76</v>
      </c>
      <c r="D12494" t="s">
        <v>373</v>
      </c>
      <c r="E12494">
        <v>615130</v>
      </c>
      <c r="F12494" t="s">
        <v>24196</v>
      </c>
      <c r="G12494" s="7">
        <v>-0.01</v>
      </c>
    </row>
    <row r="12495" spans="1:7" x14ac:dyDescent="0.3">
      <c r="A12495" s="310" t="s">
        <v>23911</v>
      </c>
      <c r="B12495" t="s">
        <v>24255</v>
      </c>
      <c r="C12495" t="s">
        <v>76</v>
      </c>
      <c r="D12495" t="s">
        <v>375</v>
      </c>
      <c r="E12495">
        <v>615140</v>
      </c>
      <c r="F12495" t="s">
        <v>24196</v>
      </c>
      <c r="G12495" s="7">
        <v>-67.069999999999993</v>
      </c>
    </row>
    <row r="12496" spans="1:7" x14ac:dyDescent="0.3">
      <c r="A12496" s="310" t="s">
        <v>23911</v>
      </c>
      <c r="B12496" t="s">
        <v>24255</v>
      </c>
      <c r="C12496" t="s">
        <v>76</v>
      </c>
      <c r="D12496" t="s">
        <v>371</v>
      </c>
      <c r="E12496">
        <v>615100</v>
      </c>
      <c r="F12496" t="s">
        <v>24196</v>
      </c>
      <c r="G12496" s="7">
        <v>36.29</v>
      </c>
    </row>
    <row r="12497" spans="1:7" x14ac:dyDescent="0.3">
      <c r="A12497" s="310" t="s">
        <v>23911</v>
      </c>
      <c r="B12497" t="s">
        <v>24255</v>
      </c>
      <c r="C12497" t="s">
        <v>76</v>
      </c>
      <c r="D12497" t="s">
        <v>373</v>
      </c>
      <c r="E12497">
        <v>615130</v>
      </c>
      <c r="F12497" t="s">
        <v>24196</v>
      </c>
      <c r="G12497" s="7">
        <v>40.549999999999997</v>
      </c>
    </row>
    <row r="12498" spans="1:7" x14ac:dyDescent="0.3">
      <c r="A12498" s="310" t="s">
        <v>23911</v>
      </c>
      <c r="B12498" t="s">
        <v>24255</v>
      </c>
      <c r="C12498" t="s">
        <v>76</v>
      </c>
      <c r="D12498" t="s">
        <v>377</v>
      </c>
      <c r="E12498">
        <v>611110</v>
      </c>
      <c r="F12498" t="s">
        <v>24196</v>
      </c>
      <c r="G12498" s="7">
        <v>0.01</v>
      </c>
    </row>
    <row r="12499" spans="1:7" x14ac:dyDescent="0.3">
      <c r="A12499" s="310" t="s">
        <v>23911</v>
      </c>
      <c r="B12499" t="s">
        <v>24255</v>
      </c>
      <c r="C12499" t="s">
        <v>76</v>
      </c>
      <c r="D12499" t="s">
        <v>371</v>
      </c>
      <c r="E12499">
        <v>615100</v>
      </c>
      <c r="F12499" t="s">
        <v>24196</v>
      </c>
      <c r="G12499" s="7">
        <v>-68.959999999999994</v>
      </c>
    </row>
    <row r="12500" spans="1:7" x14ac:dyDescent="0.3">
      <c r="A12500" s="310" t="s">
        <v>23911</v>
      </c>
      <c r="B12500" t="s">
        <v>24255</v>
      </c>
      <c r="C12500" t="s">
        <v>76</v>
      </c>
      <c r="D12500" t="s">
        <v>375</v>
      </c>
      <c r="E12500">
        <v>615140</v>
      </c>
      <c r="F12500" t="s">
        <v>24196</v>
      </c>
      <c r="G12500" s="7">
        <v>-64.91</v>
      </c>
    </row>
    <row r="12501" spans="1:7" x14ac:dyDescent="0.3">
      <c r="A12501" s="310" t="s">
        <v>23911</v>
      </c>
      <c r="B12501" t="s">
        <v>24255</v>
      </c>
      <c r="C12501" t="s">
        <v>76</v>
      </c>
      <c r="D12501" t="s">
        <v>373</v>
      </c>
      <c r="E12501">
        <v>615130</v>
      </c>
      <c r="F12501" t="s">
        <v>24196</v>
      </c>
      <c r="G12501" s="7">
        <v>40.549999999999997</v>
      </c>
    </row>
    <row r="12502" spans="1:7" x14ac:dyDescent="0.3">
      <c r="A12502" s="310" t="s">
        <v>23911</v>
      </c>
      <c r="B12502" t="s">
        <v>24255</v>
      </c>
      <c r="C12502" t="s">
        <v>76</v>
      </c>
      <c r="D12502" t="s">
        <v>371</v>
      </c>
      <c r="E12502">
        <v>615100</v>
      </c>
      <c r="F12502" t="s">
        <v>24196</v>
      </c>
      <c r="G12502" s="7">
        <v>36.29</v>
      </c>
    </row>
    <row r="12503" spans="1:7" x14ac:dyDescent="0.3">
      <c r="A12503" s="310" t="s">
        <v>23911</v>
      </c>
      <c r="B12503" t="s">
        <v>24255</v>
      </c>
      <c r="C12503" t="s">
        <v>76</v>
      </c>
      <c r="D12503" t="s">
        <v>371</v>
      </c>
      <c r="E12503">
        <v>615100</v>
      </c>
      <c r="F12503" t="s">
        <v>24196</v>
      </c>
      <c r="G12503" s="7">
        <v>6.21</v>
      </c>
    </row>
    <row r="12504" spans="1:7" x14ac:dyDescent="0.3">
      <c r="A12504" s="310" t="s">
        <v>23911</v>
      </c>
      <c r="B12504" t="s">
        <v>24255</v>
      </c>
      <c r="C12504" t="s">
        <v>76</v>
      </c>
      <c r="D12504" t="s">
        <v>371</v>
      </c>
      <c r="E12504">
        <v>615100</v>
      </c>
      <c r="F12504" t="s">
        <v>24196</v>
      </c>
      <c r="G12504" s="7">
        <v>-137.66999999999999</v>
      </c>
    </row>
    <row r="12505" spans="1:7" x14ac:dyDescent="0.3">
      <c r="A12505" s="310" t="s">
        <v>23911</v>
      </c>
      <c r="B12505" t="s">
        <v>24255</v>
      </c>
      <c r="C12505" t="s">
        <v>76</v>
      </c>
      <c r="D12505" t="s">
        <v>371</v>
      </c>
      <c r="E12505">
        <v>615100</v>
      </c>
      <c r="F12505" t="s">
        <v>24196</v>
      </c>
      <c r="G12505" s="7">
        <v>4206.17</v>
      </c>
    </row>
    <row r="12506" spans="1:7" x14ac:dyDescent="0.3">
      <c r="A12506" s="310" t="s">
        <v>23911</v>
      </c>
      <c r="B12506" t="s">
        <v>24255</v>
      </c>
      <c r="C12506" t="s">
        <v>76</v>
      </c>
      <c r="D12506" t="s">
        <v>375</v>
      </c>
      <c r="E12506">
        <v>615140</v>
      </c>
      <c r="F12506" t="s">
        <v>24196</v>
      </c>
      <c r="G12506" s="7">
        <v>67.069999999999993</v>
      </c>
    </row>
    <row r="12507" spans="1:7" x14ac:dyDescent="0.3">
      <c r="A12507" s="310" t="s">
        <v>23911</v>
      </c>
      <c r="B12507" t="s">
        <v>24255</v>
      </c>
      <c r="C12507" t="s">
        <v>76</v>
      </c>
      <c r="D12507" t="s">
        <v>373</v>
      </c>
      <c r="E12507">
        <v>615130</v>
      </c>
      <c r="F12507" t="s">
        <v>24196</v>
      </c>
      <c r="G12507" s="7">
        <v>-40.549999999999997</v>
      </c>
    </row>
    <row r="12508" spans="1:7" x14ac:dyDescent="0.3">
      <c r="A12508" s="310" t="s">
        <v>23911</v>
      </c>
      <c r="B12508" t="s">
        <v>24255</v>
      </c>
      <c r="C12508" t="s">
        <v>76</v>
      </c>
      <c r="D12508" t="s">
        <v>377</v>
      </c>
      <c r="E12508">
        <v>611110</v>
      </c>
      <c r="F12508" t="s">
        <v>24196</v>
      </c>
      <c r="G12508" s="7">
        <v>-17.07</v>
      </c>
    </row>
    <row r="12509" spans="1:7" x14ac:dyDescent="0.3">
      <c r="A12509" s="310" t="s">
        <v>23911</v>
      </c>
      <c r="B12509" t="s">
        <v>24255</v>
      </c>
      <c r="C12509" t="s">
        <v>76</v>
      </c>
      <c r="D12509" t="s">
        <v>373</v>
      </c>
      <c r="E12509">
        <v>615130</v>
      </c>
      <c r="F12509" t="s">
        <v>24196</v>
      </c>
      <c r="G12509" s="7">
        <v>-30.95</v>
      </c>
    </row>
    <row r="12510" spans="1:7" x14ac:dyDescent="0.3">
      <c r="A12510" s="310" t="s">
        <v>23911</v>
      </c>
      <c r="B12510" t="s">
        <v>24255</v>
      </c>
      <c r="C12510" t="s">
        <v>76</v>
      </c>
      <c r="D12510" t="s">
        <v>375</v>
      </c>
      <c r="E12510">
        <v>615140</v>
      </c>
      <c r="F12510" t="s">
        <v>24196</v>
      </c>
      <c r="G12510" s="7">
        <v>-71.86</v>
      </c>
    </row>
    <row r="12511" spans="1:7" x14ac:dyDescent="0.3">
      <c r="A12511" s="310" t="s">
        <v>23911</v>
      </c>
      <c r="B12511" t="s">
        <v>24255</v>
      </c>
      <c r="C12511" t="s">
        <v>76</v>
      </c>
      <c r="D12511" t="s">
        <v>371</v>
      </c>
      <c r="E12511">
        <v>615100</v>
      </c>
      <c r="F12511" t="s">
        <v>24196</v>
      </c>
      <c r="G12511" s="7">
        <v>0.01</v>
      </c>
    </row>
    <row r="12512" spans="1:7" x14ac:dyDescent="0.3">
      <c r="A12512" s="310" t="s">
        <v>23911</v>
      </c>
      <c r="B12512" t="s">
        <v>24255</v>
      </c>
      <c r="C12512" t="s">
        <v>76</v>
      </c>
      <c r="D12512" t="s">
        <v>371</v>
      </c>
      <c r="E12512">
        <v>615100</v>
      </c>
      <c r="F12512" t="s">
        <v>24196</v>
      </c>
      <c r="G12512" s="7">
        <v>36.29</v>
      </c>
    </row>
    <row r="12513" spans="1:7" x14ac:dyDescent="0.3">
      <c r="A12513" s="310" t="s">
        <v>23911</v>
      </c>
      <c r="B12513" t="s">
        <v>24255</v>
      </c>
      <c r="C12513" t="s">
        <v>76</v>
      </c>
      <c r="D12513" t="s">
        <v>375</v>
      </c>
      <c r="E12513">
        <v>615140</v>
      </c>
      <c r="F12513" t="s">
        <v>24196</v>
      </c>
      <c r="G12513" s="7">
        <v>-67.069999999999993</v>
      </c>
    </row>
    <row r="12514" spans="1:7" x14ac:dyDescent="0.3">
      <c r="A12514" s="310" t="s">
        <v>23911</v>
      </c>
      <c r="B12514" t="s">
        <v>24255</v>
      </c>
      <c r="C12514" t="s">
        <v>76</v>
      </c>
      <c r="D12514" t="s">
        <v>371</v>
      </c>
      <c r="E12514">
        <v>615100</v>
      </c>
      <c r="F12514" t="s">
        <v>24196</v>
      </c>
      <c r="G12514" s="7">
        <v>-137.66999999999999</v>
      </c>
    </row>
    <row r="12515" spans="1:7" x14ac:dyDescent="0.3">
      <c r="A12515" s="310" t="s">
        <v>23911</v>
      </c>
      <c r="B12515" t="s">
        <v>24255</v>
      </c>
      <c r="C12515" t="s">
        <v>76</v>
      </c>
      <c r="D12515" t="s">
        <v>375</v>
      </c>
      <c r="E12515">
        <v>615140</v>
      </c>
      <c r="F12515" t="s">
        <v>24196</v>
      </c>
      <c r="G12515" s="7">
        <v>67.069999999999993</v>
      </c>
    </row>
    <row r="12516" spans="1:7" x14ac:dyDescent="0.3">
      <c r="A12516" s="310" t="s">
        <v>23911</v>
      </c>
      <c r="B12516" t="s">
        <v>24255</v>
      </c>
      <c r="C12516" t="s">
        <v>76</v>
      </c>
      <c r="D12516" t="s">
        <v>375</v>
      </c>
      <c r="E12516">
        <v>615140</v>
      </c>
      <c r="F12516" t="s">
        <v>24196</v>
      </c>
      <c r="G12516" s="7">
        <v>0.01</v>
      </c>
    </row>
    <row r="12517" spans="1:7" x14ac:dyDescent="0.3">
      <c r="A12517" s="310" t="s">
        <v>23911</v>
      </c>
      <c r="B12517" t="s">
        <v>24255</v>
      </c>
      <c r="C12517" t="s">
        <v>76</v>
      </c>
      <c r="D12517" t="s">
        <v>371</v>
      </c>
      <c r="E12517">
        <v>615100</v>
      </c>
      <c r="F12517" t="s">
        <v>24196</v>
      </c>
      <c r="G12517" s="7">
        <v>-72.569999999999993</v>
      </c>
    </row>
    <row r="12518" spans="1:7" x14ac:dyDescent="0.3">
      <c r="A12518" s="310" t="s">
        <v>23911</v>
      </c>
      <c r="B12518" t="s">
        <v>24255</v>
      </c>
      <c r="C12518" t="s">
        <v>76</v>
      </c>
      <c r="D12518" t="s">
        <v>375</v>
      </c>
      <c r="E12518">
        <v>615140</v>
      </c>
      <c r="F12518" t="s">
        <v>24196</v>
      </c>
      <c r="G12518" s="7">
        <v>64.91</v>
      </c>
    </row>
    <row r="12519" spans="1:7" x14ac:dyDescent="0.3">
      <c r="A12519" s="310" t="s">
        <v>23911</v>
      </c>
      <c r="B12519" t="s">
        <v>24255</v>
      </c>
      <c r="C12519" t="s">
        <v>76</v>
      </c>
      <c r="D12519" t="s">
        <v>377</v>
      </c>
      <c r="E12519">
        <v>611110</v>
      </c>
      <c r="F12519" t="s">
        <v>24196</v>
      </c>
      <c r="G12519" s="7">
        <v>-17.07</v>
      </c>
    </row>
    <row r="12520" spans="1:7" x14ac:dyDescent="0.3">
      <c r="A12520" s="310" t="s">
        <v>23911</v>
      </c>
      <c r="B12520" t="s">
        <v>24255</v>
      </c>
      <c r="C12520" t="s">
        <v>76</v>
      </c>
      <c r="D12520" t="s">
        <v>371</v>
      </c>
      <c r="E12520">
        <v>616100</v>
      </c>
      <c r="F12520" t="s">
        <v>24196</v>
      </c>
      <c r="G12520" s="7">
        <v>477.39</v>
      </c>
    </row>
    <row r="12521" spans="1:7" x14ac:dyDescent="0.3">
      <c r="A12521" s="310" t="s">
        <v>23911</v>
      </c>
      <c r="B12521" t="s">
        <v>24255</v>
      </c>
      <c r="C12521" t="s">
        <v>76</v>
      </c>
      <c r="D12521" t="s">
        <v>371</v>
      </c>
      <c r="E12521">
        <v>617100</v>
      </c>
      <c r="F12521" t="s">
        <v>24196</v>
      </c>
      <c r="G12521" s="7">
        <v>430.2</v>
      </c>
    </row>
    <row r="12522" spans="1:7" x14ac:dyDescent="0.3">
      <c r="A12522" s="310" t="s">
        <v>23911</v>
      </c>
      <c r="B12522" t="s">
        <v>24255</v>
      </c>
      <c r="C12522" t="s">
        <v>76</v>
      </c>
      <c r="D12522" t="s">
        <v>371</v>
      </c>
      <c r="E12522">
        <v>617100</v>
      </c>
      <c r="F12522" t="s">
        <v>24196</v>
      </c>
      <c r="G12522" s="7">
        <v>695.95</v>
      </c>
    </row>
    <row r="12523" spans="1:7" x14ac:dyDescent="0.3">
      <c r="A12523" s="310" t="s">
        <v>23911</v>
      </c>
      <c r="B12523" t="s">
        <v>24255</v>
      </c>
      <c r="C12523" t="s">
        <v>76</v>
      </c>
      <c r="D12523" t="s">
        <v>375</v>
      </c>
      <c r="E12523">
        <v>615140</v>
      </c>
      <c r="F12523" t="s">
        <v>24196</v>
      </c>
      <c r="G12523" s="7">
        <v>-0.01</v>
      </c>
    </row>
    <row r="12524" spans="1:7" x14ac:dyDescent="0.3">
      <c r="A12524" s="310" t="s">
        <v>23911</v>
      </c>
      <c r="B12524" t="s">
        <v>24255</v>
      </c>
      <c r="C12524" t="s">
        <v>76</v>
      </c>
      <c r="D12524" t="s">
        <v>371</v>
      </c>
      <c r="E12524">
        <v>615100</v>
      </c>
      <c r="F12524" t="s">
        <v>24196</v>
      </c>
      <c r="G12524" s="7">
        <v>343</v>
      </c>
    </row>
    <row r="12525" spans="1:7" x14ac:dyDescent="0.3">
      <c r="A12525" s="310" t="s">
        <v>23911</v>
      </c>
      <c r="B12525" t="s">
        <v>24255</v>
      </c>
      <c r="C12525" t="s">
        <v>76</v>
      </c>
      <c r="D12525" t="s">
        <v>375</v>
      </c>
      <c r="E12525">
        <v>615140</v>
      </c>
      <c r="F12525" t="s">
        <v>24196</v>
      </c>
      <c r="G12525" s="7">
        <v>-0.01</v>
      </c>
    </row>
    <row r="12526" spans="1:7" x14ac:dyDescent="0.3">
      <c r="A12526" s="310" t="s">
        <v>23911</v>
      </c>
      <c r="B12526" t="s">
        <v>24255</v>
      </c>
      <c r="C12526" t="s">
        <v>76</v>
      </c>
      <c r="D12526" t="s">
        <v>373</v>
      </c>
      <c r="E12526">
        <v>615130</v>
      </c>
      <c r="F12526" t="s">
        <v>24196</v>
      </c>
      <c r="G12526" s="7">
        <v>30.95</v>
      </c>
    </row>
    <row r="12527" spans="1:7" x14ac:dyDescent="0.3">
      <c r="A12527" s="310" t="s">
        <v>23911</v>
      </c>
      <c r="B12527" t="s">
        <v>24255</v>
      </c>
      <c r="C12527" t="s">
        <v>76</v>
      </c>
      <c r="D12527" t="s">
        <v>373</v>
      </c>
      <c r="E12527">
        <v>615130</v>
      </c>
      <c r="F12527" t="s">
        <v>24196</v>
      </c>
      <c r="G12527" s="7">
        <v>40.549999999999997</v>
      </c>
    </row>
    <row r="12528" spans="1:7" x14ac:dyDescent="0.3">
      <c r="A12528" s="310" t="s">
        <v>23911</v>
      </c>
      <c r="B12528" t="s">
        <v>24255</v>
      </c>
      <c r="C12528" t="s">
        <v>76</v>
      </c>
      <c r="D12528" t="s">
        <v>371</v>
      </c>
      <c r="E12528">
        <v>615100</v>
      </c>
      <c r="F12528" t="s">
        <v>24196</v>
      </c>
      <c r="G12528" s="7">
        <v>-0.01</v>
      </c>
    </row>
    <row r="12529" spans="1:7" x14ac:dyDescent="0.3">
      <c r="A12529" s="310" t="s">
        <v>23911</v>
      </c>
      <c r="B12529" t="s">
        <v>24255</v>
      </c>
      <c r="C12529" t="s">
        <v>76</v>
      </c>
      <c r="D12529" t="s">
        <v>371</v>
      </c>
      <c r="E12529">
        <v>615100</v>
      </c>
      <c r="F12529" t="s">
        <v>24196</v>
      </c>
      <c r="G12529" s="7">
        <v>0.01</v>
      </c>
    </row>
    <row r="12530" spans="1:7" x14ac:dyDescent="0.3">
      <c r="A12530" s="310" t="s">
        <v>23911</v>
      </c>
      <c r="B12530" t="s">
        <v>24255</v>
      </c>
      <c r="C12530" t="s">
        <v>76</v>
      </c>
      <c r="D12530" t="s">
        <v>377</v>
      </c>
      <c r="E12530">
        <v>611120</v>
      </c>
      <c r="F12530" t="s">
        <v>24196</v>
      </c>
      <c r="G12530" s="7">
        <v>16.850000000000001</v>
      </c>
    </row>
    <row r="12531" spans="1:7" x14ac:dyDescent="0.3">
      <c r="A12531" s="310" t="s">
        <v>23911</v>
      </c>
      <c r="B12531" t="s">
        <v>24255</v>
      </c>
      <c r="C12531" t="s">
        <v>76</v>
      </c>
      <c r="D12531" t="s">
        <v>371</v>
      </c>
      <c r="E12531">
        <v>615100</v>
      </c>
      <c r="F12531" t="s">
        <v>24196</v>
      </c>
      <c r="G12531" s="7">
        <v>109.74</v>
      </c>
    </row>
    <row r="12532" spans="1:7" x14ac:dyDescent="0.3">
      <c r="A12532" s="310" t="s">
        <v>23911</v>
      </c>
      <c r="B12532" t="s">
        <v>24255</v>
      </c>
      <c r="C12532" t="s">
        <v>76</v>
      </c>
      <c r="D12532" t="s">
        <v>375</v>
      </c>
      <c r="E12532">
        <v>615140</v>
      </c>
      <c r="F12532" t="s">
        <v>24196</v>
      </c>
      <c r="G12532" s="7">
        <v>-64.91</v>
      </c>
    </row>
    <row r="12533" spans="1:7" x14ac:dyDescent="0.3">
      <c r="A12533" s="310" t="s">
        <v>23911</v>
      </c>
      <c r="B12533" t="s">
        <v>24255</v>
      </c>
      <c r="C12533" t="s">
        <v>76</v>
      </c>
      <c r="D12533" t="s">
        <v>377</v>
      </c>
      <c r="E12533">
        <v>611110</v>
      </c>
      <c r="F12533" t="s">
        <v>24196</v>
      </c>
      <c r="G12533" s="7">
        <v>-17.07</v>
      </c>
    </row>
    <row r="12534" spans="1:7" x14ac:dyDescent="0.3">
      <c r="A12534" s="310" t="s">
        <v>23911</v>
      </c>
      <c r="B12534" t="s">
        <v>24255</v>
      </c>
      <c r="C12534" t="s">
        <v>76</v>
      </c>
      <c r="D12534" t="s">
        <v>371</v>
      </c>
      <c r="E12534">
        <v>615100</v>
      </c>
      <c r="F12534" t="s">
        <v>24196</v>
      </c>
      <c r="G12534" s="7">
        <v>-68.959999999999994</v>
      </c>
    </row>
    <row r="12535" spans="1:7" x14ac:dyDescent="0.3">
      <c r="A12535" s="310" t="s">
        <v>23911</v>
      </c>
      <c r="B12535" t="s">
        <v>24255</v>
      </c>
      <c r="C12535" t="s">
        <v>76</v>
      </c>
      <c r="D12535" t="s">
        <v>371</v>
      </c>
      <c r="E12535">
        <v>615100</v>
      </c>
      <c r="F12535" t="s">
        <v>24196</v>
      </c>
      <c r="G12535" s="7">
        <v>6.21</v>
      </c>
    </row>
    <row r="12536" spans="1:7" x14ac:dyDescent="0.3">
      <c r="A12536" s="310" t="s">
        <v>23911</v>
      </c>
      <c r="B12536" t="s">
        <v>24255</v>
      </c>
      <c r="C12536" t="s">
        <v>76</v>
      </c>
      <c r="D12536" t="s">
        <v>371</v>
      </c>
      <c r="E12536">
        <v>615100</v>
      </c>
      <c r="F12536" t="s">
        <v>24196</v>
      </c>
      <c r="G12536" s="7">
        <v>34.479999999999997</v>
      </c>
    </row>
    <row r="12537" spans="1:7" x14ac:dyDescent="0.3">
      <c r="A12537" s="310" t="s">
        <v>23911</v>
      </c>
      <c r="B12537" t="s">
        <v>24255</v>
      </c>
      <c r="C12537" t="s">
        <v>76</v>
      </c>
      <c r="D12537" t="s">
        <v>371</v>
      </c>
      <c r="E12537">
        <v>615100</v>
      </c>
      <c r="F12537" t="s">
        <v>24196</v>
      </c>
      <c r="G12537" s="7">
        <v>-137.66999999999999</v>
      </c>
    </row>
    <row r="12538" spans="1:7" x14ac:dyDescent="0.3">
      <c r="A12538" s="310" t="s">
        <v>23911</v>
      </c>
      <c r="B12538" t="s">
        <v>24255</v>
      </c>
      <c r="C12538" t="s">
        <v>76</v>
      </c>
      <c r="D12538" t="s">
        <v>371</v>
      </c>
      <c r="E12538">
        <v>616100</v>
      </c>
      <c r="F12538" t="s">
        <v>24196</v>
      </c>
      <c r="G12538" s="7">
        <v>162.44999999999999</v>
      </c>
    </row>
    <row r="12539" spans="1:7" x14ac:dyDescent="0.3">
      <c r="A12539" s="310" t="s">
        <v>23911</v>
      </c>
      <c r="B12539" t="s">
        <v>24255</v>
      </c>
      <c r="C12539" t="s">
        <v>76</v>
      </c>
      <c r="D12539" t="s">
        <v>377</v>
      </c>
      <c r="E12539">
        <v>611110</v>
      </c>
      <c r="F12539" t="s">
        <v>24196</v>
      </c>
      <c r="G12539" s="7">
        <v>17.07</v>
      </c>
    </row>
    <row r="12540" spans="1:7" x14ac:dyDescent="0.3">
      <c r="A12540" s="310" t="s">
        <v>23911</v>
      </c>
      <c r="B12540" t="s">
        <v>24255</v>
      </c>
      <c r="C12540" t="s">
        <v>76</v>
      </c>
      <c r="D12540" t="s">
        <v>371</v>
      </c>
      <c r="E12540">
        <v>615100</v>
      </c>
      <c r="F12540" t="s">
        <v>24196</v>
      </c>
      <c r="G12540" s="7">
        <v>-68.959999999999994</v>
      </c>
    </row>
    <row r="12541" spans="1:7" x14ac:dyDescent="0.3">
      <c r="A12541" s="310" t="s">
        <v>23911</v>
      </c>
      <c r="B12541" t="s">
        <v>24255</v>
      </c>
      <c r="C12541" t="s">
        <v>76</v>
      </c>
      <c r="D12541" t="s">
        <v>371</v>
      </c>
      <c r="E12541">
        <v>615100</v>
      </c>
      <c r="F12541" t="s">
        <v>24196</v>
      </c>
      <c r="G12541" s="7">
        <v>197.81</v>
      </c>
    </row>
    <row r="12542" spans="1:7" x14ac:dyDescent="0.3">
      <c r="A12542" s="310" t="s">
        <v>23911</v>
      </c>
      <c r="B12542" t="s">
        <v>24255</v>
      </c>
      <c r="C12542" t="s">
        <v>76</v>
      </c>
      <c r="D12542" t="s">
        <v>375</v>
      </c>
      <c r="E12542">
        <v>615140</v>
      </c>
      <c r="F12542" t="s">
        <v>24196</v>
      </c>
      <c r="G12542" s="7">
        <v>0.01</v>
      </c>
    </row>
    <row r="12543" spans="1:7" x14ac:dyDescent="0.3">
      <c r="A12543" s="310" t="s">
        <v>23911</v>
      </c>
      <c r="B12543" t="s">
        <v>24255</v>
      </c>
      <c r="C12543" t="s">
        <v>76</v>
      </c>
      <c r="D12543" t="s">
        <v>375</v>
      </c>
      <c r="E12543">
        <v>615140</v>
      </c>
      <c r="F12543" t="s">
        <v>24196</v>
      </c>
      <c r="G12543" s="7">
        <v>-71.86</v>
      </c>
    </row>
    <row r="12544" spans="1:7" x14ac:dyDescent="0.3">
      <c r="A12544" s="310" t="s">
        <v>23911</v>
      </c>
      <c r="B12544" t="s">
        <v>24255</v>
      </c>
      <c r="C12544" t="s">
        <v>76</v>
      </c>
      <c r="D12544" t="s">
        <v>371</v>
      </c>
      <c r="E12544">
        <v>615100</v>
      </c>
      <c r="F12544" t="s">
        <v>24196</v>
      </c>
      <c r="G12544" s="7">
        <v>-68.959999999999994</v>
      </c>
    </row>
    <row r="12545" spans="1:7" x14ac:dyDescent="0.3">
      <c r="A12545" s="310" t="s">
        <v>23911</v>
      </c>
      <c r="B12545" t="s">
        <v>24255</v>
      </c>
      <c r="C12545" t="s">
        <v>76</v>
      </c>
      <c r="D12545" t="s">
        <v>377</v>
      </c>
      <c r="E12545">
        <v>611110</v>
      </c>
      <c r="F12545" t="s">
        <v>24196</v>
      </c>
      <c r="G12545" s="7">
        <v>17.07</v>
      </c>
    </row>
    <row r="12546" spans="1:7" x14ac:dyDescent="0.3">
      <c r="A12546" s="310" t="s">
        <v>23911</v>
      </c>
      <c r="B12546" t="s">
        <v>24255</v>
      </c>
      <c r="C12546" t="s">
        <v>76</v>
      </c>
      <c r="D12546" t="s">
        <v>375</v>
      </c>
      <c r="E12546">
        <v>615140</v>
      </c>
      <c r="F12546" t="s">
        <v>24196</v>
      </c>
      <c r="G12546" s="7">
        <v>64.91</v>
      </c>
    </row>
    <row r="12547" spans="1:7" x14ac:dyDescent="0.3">
      <c r="A12547" s="310" t="s">
        <v>23911</v>
      </c>
      <c r="B12547" t="s">
        <v>24255</v>
      </c>
      <c r="C12547" t="s">
        <v>76</v>
      </c>
      <c r="D12547" t="s">
        <v>371</v>
      </c>
      <c r="E12547">
        <v>616100</v>
      </c>
      <c r="F12547" t="s">
        <v>24196</v>
      </c>
      <c r="G12547" s="7">
        <v>301.44</v>
      </c>
    </row>
    <row r="12548" spans="1:7" x14ac:dyDescent="0.3">
      <c r="A12548" s="310" t="s">
        <v>23911</v>
      </c>
      <c r="B12548" t="s">
        <v>24255</v>
      </c>
      <c r="C12548" t="s">
        <v>76</v>
      </c>
      <c r="D12548" t="s">
        <v>373</v>
      </c>
      <c r="E12548">
        <v>615130</v>
      </c>
      <c r="F12548" t="s">
        <v>24196</v>
      </c>
      <c r="G12548" s="7">
        <v>0.01</v>
      </c>
    </row>
    <row r="12549" spans="1:7" x14ac:dyDescent="0.3">
      <c r="A12549" s="310" t="s">
        <v>23911</v>
      </c>
      <c r="B12549" t="s">
        <v>24255</v>
      </c>
      <c r="C12549" t="s">
        <v>76</v>
      </c>
      <c r="D12549" t="s">
        <v>377</v>
      </c>
      <c r="E12549">
        <v>611110</v>
      </c>
      <c r="F12549" t="s">
        <v>24196</v>
      </c>
      <c r="G12549" s="7">
        <v>17.07</v>
      </c>
    </row>
    <row r="12550" spans="1:7" x14ac:dyDescent="0.3">
      <c r="A12550" s="310" t="s">
        <v>23911</v>
      </c>
      <c r="B12550" t="s">
        <v>24255</v>
      </c>
      <c r="C12550" t="s">
        <v>76</v>
      </c>
      <c r="D12550" t="s">
        <v>375</v>
      </c>
      <c r="E12550">
        <v>615140</v>
      </c>
      <c r="F12550" t="s">
        <v>24196</v>
      </c>
      <c r="G12550" s="7">
        <v>-67.069999999999993</v>
      </c>
    </row>
    <row r="12551" spans="1:7" x14ac:dyDescent="0.3">
      <c r="A12551" s="310" t="s">
        <v>23911</v>
      </c>
      <c r="B12551" t="s">
        <v>24255</v>
      </c>
      <c r="C12551" t="s">
        <v>76</v>
      </c>
      <c r="D12551" t="s">
        <v>371</v>
      </c>
      <c r="E12551">
        <v>617100</v>
      </c>
      <c r="F12551" t="s">
        <v>24196</v>
      </c>
      <c r="G12551" s="7">
        <v>896.75</v>
      </c>
    </row>
    <row r="12552" spans="1:7" x14ac:dyDescent="0.3">
      <c r="A12552" s="310" t="s">
        <v>23911</v>
      </c>
      <c r="B12552" t="s">
        <v>24255</v>
      </c>
      <c r="C12552" t="s">
        <v>76</v>
      </c>
      <c r="D12552" t="s">
        <v>373</v>
      </c>
      <c r="E12552">
        <v>615130</v>
      </c>
      <c r="F12552" t="s">
        <v>24196</v>
      </c>
      <c r="G12552" s="7">
        <v>-0.01</v>
      </c>
    </row>
    <row r="12553" spans="1:7" x14ac:dyDescent="0.3">
      <c r="A12553" s="310" t="s">
        <v>23911</v>
      </c>
      <c r="B12553" t="s">
        <v>24255</v>
      </c>
      <c r="C12553" t="s">
        <v>76</v>
      </c>
      <c r="D12553" t="s">
        <v>377</v>
      </c>
      <c r="E12553">
        <v>611110</v>
      </c>
      <c r="F12553" t="s">
        <v>24196</v>
      </c>
      <c r="G12553" s="7">
        <v>8.5399999999999991</v>
      </c>
    </row>
    <row r="12554" spans="1:7" x14ac:dyDescent="0.3">
      <c r="A12554" s="310" t="s">
        <v>23911</v>
      </c>
      <c r="B12554" t="s">
        <v>24255</v>
      </c>
      <c r="C12554" t="s">
        <v>76</v>
      </c>
      <c r="D12554" t="s">
        <v>371</v>
      </c>
      <c r="E12554">
        <v>615100</v>
      </c>
      <c r="F12554" t="s">
        <v>24196</v>
      </c>
      <c r="G12554" s="7">
        <v>6.21</v>
      </c>
    </row>
    <row r="12555" spans="1:7" x14ac:dyDescent="0.3">
      <c r="A12555" s="310" t="s">
        <v>23911</v>
      </c>
      <c r="B12555" t="s">
        <v>24255</v>
      </c>
      <c r="C12555" t="s">
        <v>76</v>
      </c>
      <c r="D12555" t="s">
        <v>377</v>
      </c>
      <c r="E12555">
        <v>611110</v>
      </c>
      <c r="F12555" t="s">
        <v>24196</v>
      </c>
      <c r="G12555" s="7">
        <v>-17.07</v>
      </c>
    </row>
    <row r="12556" spans="1:7" x14ac:dyDescent="0.3">
      <c r="A12556" s="310" t="s">
        <v>23911</v>
      </c>
      <c r="B12556" t="s">
        <v>24255</v>
      </c>
      <c r="C12556" t="s">
        <v>76</v>
      </c>
      <c r="D12556" t="s">
        <v>371</v>
      </c>
      <c r="E12556">
        <v>615100</v>
      </c>
      <c r="F12556" t="s">
        <v>24196</v>
      </c>
      <c r="G12556" s="7">
        <v>2249.71</v>
      </c>
    </row>
    <row r="12557" spans="1:7" x14ac:dyDescent="0.3">
      <c r="A12557" s="310" t="s">
        <v>23911</v>
      </c>
      <c r="B12557" t="s">
        <v>24255</v>
      </c>
      <c r="C12557" t="s">
        <v>76</v>
      </c>
      <c r="D12557" t="s">
        <v>373</v>
      </c>
      <c r="E12557">
        <v>615130</v>
      </c>
      <c r="F12557" t="s">
        <v>24196</v>
      </c>
      <c r="G12557" s="7">
        <v>-40.549999999999997</v>
      </c>
    </row>
    <row r="12558" spans="1:7" x14ac:dyDescent="0.3">
      <c r="A12558" s="310" t="s">
        <v>23911</v>
      </c>
      <c r="B12558" t="s">
        <v>24255</v>
      </c>
      <c r="C12558" t="s">
        <v>76</v>
      </c>
      <c r="D12558" t="s">
        <v>371</v>
      </c>
      <c r="E12558">
        <v>615100</v>
      </c>
      <c r="F12558" t="s">
        <v>24196</v>
      </c>
      <c r="G12558" s="7">
        <v>2493.98</v>
      </c>
    </row>
    <row r="12559" spans="1:7" x14ac:dyDescent="0.3">
      <c r="A12559" s="310" t="s">
        <v>23911</v>
      </c>
      <c r="B12559" t="s">
        <v>24255</v>
      </c>
      <c r="C12559" t="s">
        <v>76</v>
      </c>
      <c r="D12559" t="s">
        <v>374</v>
      </c>
      <c r="E12559">
        <v>615120</v>
      </c>
      <c r="F12559" t="s">
        <v>24196</v>
      </c>
      <c r="G12559" s="7">
        <v>2589.5</v>
      </c>
    </row>
    <row r="12560" spans="1:7" x14ac:dyDescent="0.3">
      <c r="A12560" s="310" t="s">
        <v>23911</v>
      </c>
      <c r="B12560" t="s">
        <v>24255</v>
      </c>
      <c r="C12560" t="s">
        <v>76</v>
      </c>
      <c r="D12560" t="s">
        <v>371</v>
      </c>
      <c r="E12560">
        <v>615100</v>
      </c>
      <c r="F12560" t="s">
        <v>24196</v>
      </c>
      <c r="G12560" s="7">
        <v>34.479999999999997</v>
      </c>
    </row>
    <row r="12561" spans="1:7" x14ac:dyDescent="0.3">
      <c r="A12561" s="310" t="s">
        <v>23911</v>
      </c>
      <c r="B12561" t="s">
        <v>24255</v>
      </c>
      <c r="C12561" t="s">
        <v>76</v>
      </c>
      <c r="D12561" t="s">
        <v>375</v>
      </c>
      <c r="E12561">
        <v>615140</v>
      </c>
      <c r="F12561" t="s">
        <v>24196</v>
      </c>
      <c r="G12561" s="7">
        <v>-67.069999999999993</v>
      </c>
    </row>
    <row r="12562" spans="1:7" x14ac:dyDescent="0.3">
      <c r="A12562" s="310" t="s">
        <v>23911</v>
      </c>
      <c r="B12562" t="s">
        <v>24255</v>
      </c>
      <c r="C12562" t="s">
        <v>76</v>
      </c>
      <c r="D12562" t="s">
        <v>375</v>
      </c>
      <c r="E12562">
        <v>615140</v>
      </c>
      <c r="F12562" t="s">
        <v>24196</v>
      </c>
      <c r="G12562" s="7">
        <v>71.86</v>
      </c>
    </row>
    <row r="12563" spans="1:7" x14ac:dyDescent="0.3">
      <c r="A12563" s="310" t="s">
        <v>23911</v>
      </c>
      <c r="B12563" t="s">
        <v>24255</v>
      </c>
      <c r="C12563" t="s">
        <v>76</v>
      </c>
      <c r="D12563" t="s">
        <v>371</v>
      </c>
      <c r="E12563">
        <v>615100</v>
      </c>
      <c r="F12563" t="s">
        <v>24196</v>
      </c>
      <c r="G12563" s="7">
        <v>34.479999999999997</v>
      </c>
    </row>
    <row r="12564" spans="1:7" x14ac:dyDescent="0.3">
      <c r="A12564" s="310" t="s">
        <v>23911</v>
      </c>
      <c r="B12564" t="s">
        <v>24255</v>
      </c>
      <c r="C12564" t="s">
        <v>76</v>
      </c>
      <c r="D12564" t="s">
        <v>371</v>
      </c>
      <c r="E12564">
        <v>615100</v>
      </c>
      <c r="F12564" t="s">
        <v>24196</v>
      </c>
      <c r="G12564" s="7">
        <v>68.959999999999994</v>
      </c>
    </row>
    <row r="12565" spans="1:7" x14ac:dyDescent="0.3">
      <c r="A12565" s="310" t="s">
        <v>23911</v>
      </c>
      <c r="B12565" t="s">
        <v>24255</v>
      </c>
      <c r="C12565" t="s">
        <v>76</v>
      </c>
      <c r="D12565" t="s">
        <v>373</v>
      </c>
      <c r="E12565">
        <v>615130</v>
      </c>
      <c r="F12565" t="s">
        <v>24196</v>
      </c>
      <c r="G12565" s="7">
        <v>0.01</v>
      </c>
    </row>
    <row r="12566" spans="1:7" x14ac:dyDescent="0.3">
      <c r="A12566" s="310" t="s">
        <v>23911</v>
      </c>
      <c r="B12566" t="s">
        <v>24255</v>
      </c>
      <c r="C12566" t="s">
        <v>76</v>
      </c>
      <c r="D12566" t="s">
        <v>371</v>
      </c>
      <c r="E12566">
        <v>615100</v>
      </c>
      <c r="F12566" t="s">
        <v>24196</v>
      </c>
      <c r="G12566" s="7">
        <v>6.21</v>
      </c>
    </row>
    <row r="12567" spans="1:7" x14ac:dyDescent="0.3">
      <c r="A12567" s="310" t="s">
        <v>23911</v>
      </c>
      <c r="B12567" t="s">
        <v>24255</v>
      </c>
      <c r="C12567" t="s">
        <v>76</v>
      </c>
      <c r="D12567" t="s">
        <v>377</v>
      </c>
      <c r="E12567">
        <v>611110</v>
      </c>
      <c r="F12567" t="s">
        <v>24196</v>
      </c>
      <c r="G12567" s="7">
        <v>17.07</v>
      </c>
    </row>
    <row r="12568" spans="1:7" x14ac:dyDescent="0.3">
      <c r="A12568" s="310" t="s">
        <v>23911</v>
      </c>
      <c r="B12568" t="s">
        <v>24255</v>
      </c>
      <c r="C12568" t="s">
        <v>76</v>
      </c>
      <c r="D12568" t="s">
        <v>371</v>
      </c>
      <c r="E12568">
        <v>615100</v>
      </c>
      <c r="F12568" t="s">
        <v>24196</v>
      </c>
      <c r="G12568" s="7">
        <v>1465.7</v>
      </c>
    </row>
    <row r="12569" spans="1:7" x14ac:dyDescent="0.3">
      <c r="A12569" s="310" t="s">
        <v>23911</v>
      </c>
      <c r="B12569" t="s">
        <v>24255</v>
      </c>
      <c r="C12569" t="s">
        <v>76</v>
      </c>
      <c r="D12569" t="s">
        <v>371</v>
      </c>
      <c r="E12569">
        <v>615100</v>
      </c>
      <c r="F12569" t="s">
        <v>24196</v>
      </c>
      <c r="G12569" s="7">
        <v>34.479999999999997</v>
      </c>
    </row>
    <row r="12570" spans="1:7" x14ac:dyDescent="0.3">
      <c r="A12570" s="310" t="s">
        <v>23911</v>
      </c>
      <c r="B12570" t="s">
        <v>24255</v>
      </c>
      <c r="C12570" t="s">
        <v>76</v>
      </c>
      <c r="D12570" t="s">
        <v>371</v>
      </c>
      <c r="E12570">
        <v>615100</v>
      </c>
      <c r="F12570" t="s">
        <v>24196</v>
      </c>
      <c r="G12570" s="7">
        <v>36.29</v>
      </c>
    </row>
    <row r="12571" spans="1:7" x14ac:dyDescent="0.3">
      <c r="A12571" s="310" t="s">
        <v>23911</v>
      </c>
      <c r="B12571" t="s">
        <v>24255</v>
      </c>
      <c r="C12571" t="s">
        <v>76</v>
      </c>
      <c r="D12571" t="s">
        <v>371</v>
      </c>
      <c r="E12571">
        <v>615100</v>
      </c>
      <c r="F12571" t="s">
        <v>24196</v>
      </c>
      <c r="G12571" s="7">
        <v>-0.01</v>
      </c>
    </row>
    <row r="12572" spans="1:7" x14ac:dyDescent="0.3">
      <c r="A12572" s="310" t="s">
        <v>23911</v>
      </c>
      <c r="B12572" t="s">
        <v>24255</v>
      </c>
      <c r="C12572" t="s">
        <v>76</v>
      </c>
      <c r="D12572" t="s">
        <v>371</v>
      </c>
      <c r="E12572">
        <v>615100</v>
      </c>
      <c r="F12572" t="s">
        <v>24196</v>
      </c>
      <c r="G12572" s="7">
        <v>3599.6</v>
      </c>
    </row>
    <row r="12573" spans="1:7" x14ac:dyDescent="0.3">
      <c r="A12573" s="310" t="s">
        <v>23911</v>
      </c>
      <c r="B12573" t="s">
        <v>24255</v>
      </c>
      <c r="C12573" t="s">
        <v>76</v>
      </c>
      <c r="D12573" t="s">
        <v>375</v>
      </c>
      <c r="E12573">
        <v>615140</v>
      </c>
      <c r="F12573" t="s">
        <v>24196</v>
      </c>
      <c r="G12573" s="7">
        <v>-71.86</v>
      </c>
    </row>
    <row r="12574" spans="1:7" x14ac:dyDescent="0.3">
      <c r="A12574" s="310" t="s">
        <v>23911</v>
      </c>
      <c r="B12574" t="s">
        <v>24255</v>
      </c>
      <c r="C12574" t="s">
        <v>76</v>
      </c>
      <c r="D12574" t="s">
        <v>373</v>
      </c>
      <c r="E12574">
        <v>615130</v>
      </c>
      <c r="F12574" t="s">
        <v>24196</v>
      </c>
      <c r="G12574" s="7">
        <v>-30.95</v>
      </c>
    </row>
    <row r="12575" spans="1:7" x14ac:dyDescent="0.3">
      <c r="A12575" s="310" t="s">
        <v>23911</v>
      </c>
      <c r="B12575" t="s">
        <v>24255</v>
      </c>
      <c r="C12575" t="s">
        <v>76</v>
      </c>
      <c r="D12575" t="s">
        <v>375</v>
      </c>
      <c r="E12575">
        <v>616130</v>
      </c>
      <c r="F12575" t="s">
        <v>24196</v>
      </c>
      <c r="G12575" s="7">
        <v>201.51</v>
      </c>
    </row>
    <row r="12576" spans="1:7" x14ac:dyDescent="0.3">
      <c r="A12576" s="310" t="s">
        <v>23911</v>
      </c>
      <c r="B12576" t="s">
        <v>24255</v>
      </c>
      <c r="C12576" t="s">
        <v>76</v>
      </c>
      <c r="D12576" t="s">
        <v>377</v>
      </c>
      <c r="E12576">
        <v>611110</v>
      </c>
      <c r="F12576" t="s">
        <v>24196</v>
      </c>
      <c r="G12576" s="7">
        <v>0.01</v>
      </c>
    </row>
    <row r="12577" spans="1:7" x14ac:dyDescent="0.3">
      <c r="A12577" s="310" t="s">
        <v>23911</v>
      </c>
      <c r="B12577" t="s">
        <v>24255</v>
      </c>
      <c r="C12577" t="s">
        <v>76</v>
      </c>
      <c r="D12577" t="s">
        <v>371</v>
      </c>
      <c r="E12577">
        <v>615100</v>
      </c>
      <c r="F12577" t="s">
        <v>24196</v>
      </c>
      <c r="G12577" s="7">
        <v>-68.959999999999994</v>
      </c>
    </row>
    <row r="12578" spans="1:7" x14ac:dyDescent="0.3">
      <c r="A12578" s="310" t="s">
        <v>23911</v>
      </c>
      <c r="B12578" t="s">
        <v>24255</v>
      </c>
      <c r="C12578" t="s">
        <v>76</v>
      </c>
      <c r="D12578" t="s">
        <v>373</v>
      </c>
      <c r="E12578">
        <v>615130</v>
      </c>
      <c r="F12578" t="s">
        <v>24196</v>
      </c>
      <c r="G12578" s="7">
        <v>-40.549999999999997</v>
      </c>
    </row>
    <row r="12579" spans="1:7" x14ac:dyDescent="0.3">
      <c r="A12579" s="310" t="s">
        <v>23911</v>
      </c>
      <c r="B12579" t="s">
        <v>24255</v>
      </c>
      <c r="C12579" t="s">
        <v>76</v>
      </c>
      <c r="D12579" t="s">
        <v>371</v>
      </c>
      <c r="E12579">
        <v>617100</v>
      </c>
      <c r="F12579" t="s">
        <v>24196</v>
      </c>
      <c r="G12579" s="7">
        <v>1127.96</v>
      </c>
    </row>
    <row r="12580" spans="1:7" x14ac:dyDescent="0.3">
      <c r="A12580" s="310" t="s">
        <v>23911</v>
      </c>
      <c r="B12580" t="s">
        <v>24255</v>
      </c>
      <c r="C12580" t="s">
        <v>76</v>
      </c>
      <c r="D12580" t="s">
        <v>377</v>
      </c>
      <c r="E12580">
        <v>611110</v>
      </c>
      <c r="F12580" t="s">
        <v>24196</v>
      </c>
      <c r="G12580" s="7">
        <v>-17.07</v>
      </c>
    </row>
    <row r="12581" spans="1:7" x14ac:dyDescent="0.3">
      <c r="A12581" s="310" t="s">
        <v>23911</v>
      </c>
      <c r="B12581" t="s">
        <v>24255</v>
      </c>
      <c r="C12581" t="s">
        <v>76</v>
      </c>
      <c r="D12581" t="s">
        <v>377</v>
      </c>
      <c r="E12581">
        <v>611110</v>
      </c>
      <c r="F12581" t="s">
        <v>24196</v>
      </c>
      <c r="G12581" s="7">
        <v>535.14</v>
      </c>
    </row>
    <row r="12582" spans="1:7" x14ac:dyDescent="0.3">
      <c r="A12582" s="310" t="s">
        <v>23911</v>
      </c>
      <c r="B12582" t="s">
        <v>24255</v>
      </c>
      <c r="C12582" t="s">
        <v>76</v>
      </c>
      <c r="D12582" t="s">
        <v>371</v>
      </c>
      <c r="E12582">
        <v>616100</v>
      </c>
      <c r="F12582" t="s">
        <v>24196</v>
      </c>
      <c r="G12582" s="7">
        <v>224.83</v>
      </c>
    </row>
    <row r="12583" spans="1:7" x14ac:dyDescent="0.3">
      <c r="A12583" s="310" t="s">
        <v>23911</v>
      </c>
      <c r="B12583" t="s">
        <v>24255</v>
      </c>
      <c r="C12583" t="s">
        <v>76</v>
      </c>
      <c r="D12583" t="s">
        <v>377</v>
      </c>
      <c r="E12583">
        <v>611110</v>
      </c>
      <c r="F12583" t="s">
        <v>24196</v>
      </c>
      <c r="G12583" s="7">
        <v>-17.07</v>
      </c>
    </row>
    <row r="12584" spans="1:7" x14ac:dyDescent="0.3">
      <c r="A12584" s="310" t="s">
        <v>23911</v>
      </c>
      <c r="B12584" t="s">
        <v>24255</v>
      </c>
      <c r="C12584" t="s">
        <v>76</v>
      </c>
      <c r="D12584" t="s">
        <v>373</v>
      </c>
      <c r="E12584">
        <v>615130</v>
      </c>
      <c r="F12584" t="s">
        <v>24196</v>
      </c>
      <c r="G12584" s="7">
        <v>-30.95</v>
      </c>
    </row>
    <row r="12585" spans="1:7" x14ac:dyDescent="0.3">
      <c r="A12585" s="310" t="s">
        <v>23911</v>
      </c>
      <c r="B12585" t="s">
        <v>24255</v>
      </c>
      <c r="C12585" t="s">
        <v>76</v>
      </c>
      <c r="D12585" t="s">
        <v>375</v>
      </c>
      <c r="E12585">
        <v>615140</v>
      </c>
      <c r="F12585" t="s">
        <v>24196</v>
      </c>
      <c r="G12585" s="7">
        <v>67.069999999999993</v>
      </c>
    </row>
    <row r="12586" spans="1:7" x14ac:dyDescent="0.3">
      <c r="A12586" s="310">
        <v>3023511</v>
      </c>
      <c r="B12586" t="s">
        <v>24256</v>
      </c>
      <c r="C12586" t="s">
        <v>24257</v>
      </c>
      <c r="D12586" t="s">
        <v>377</v>
      </c>
      <c r="E12586">
        <v>611120</v>
      </c>
      <c r="F12586" t="s">
        <v>24196</v>
      </c>
      <c r="G12586" s="7">
        <v>39.24</v>
      </c>
    </row>
    <row r="12587" spans="1:7" x14ac:dyDescent="0.3">
      <c r="A12587" s="310">
        <v>3023511</v>
      </c>
      <c r="B12587" t="s">
        <v>24256</v>
      </c>
      <c r="C12587" t="s">
        <v>24257</v>
      </c>
      <c r="D12587" t="s">
        <v>373</v>
      </c>
      <c r="E12587">
        <v>616160</v>
      </c>
      <c r="F12587" t="s">
        <v>24196</v>
      </c>
      <c r="G12587" s="7">
        <v>136.74</v>
      </c>
    </row>
    <row r="12588" spans="1:7" x14ac:dyDescent="0.3">
      <c r="A12588" s="310">
        <v>3023511</v>
      </c>
      <c r="B12588" t="s">
        <v>24256</v>
      </c>
      <c r="C12588" t="s">
        <v>24257</v>
      </c>
      <c r="D12588" t="s">
        <v>371</v>
      </c>
      <c r="E12588">
        <v>616100</v>
      </c>
      <c r="F12588" t="s">
        <v>24196</v>
      </c>
      <c r="G12588" s="7">
        <v>392.61</v>
      </c>
    </row>
    <row r="12589" spans="1:7" x14ac:dyDescent="0.3">
      <c r="A12589" s="310">
        <v>3023511</v>
      </c>
      <c r="B12589" t="s">
        <v>24256</v>
      </c>
      <c r="C12589" t="s">
        <v>24257</v>
      </c>
      <c r="D12589" t="s">
        <v>377</v>
      </c>
      <c r="E12589">
        <v>611130</v>
      </c>
      <c r="F12589" t="s">
        <v>24196</v>
      </c>
      <c r="G12589" s="7">
        <v>65.12</v>
      </c>
    </row>
    <row r="12590" spans="1:7" x14ac:dyDescent="0.3">
      <c r="A12590" s="310">
        <v>3023511</v>
      </c>
      <c r="B12590" t="s">
        <v>24256</v>
      </c>
      <c r="C12590" t="s">
        <v>24257</v>
      </c>
      <c r="D12590" t="s">
        <v>371</v>
      </c>
      <c r="E12590">
        <v>615100</v>
      </c>
      <c r="F12590" t="s">
        <v>24196</v>
      </c>
      <c r="G12590" s="7">
        <v>3034.42</v>
      </c>
    </row>
    <row r="12591" spans="1:7" x14ac:dyDescent="0.3">
      <c r="A12591" s="310">
        <v>3023511</v>
      </c>
      <c r="B12591" t="s">
        <v>24256</v>
      </c>
      <c r="C12591" t="s">
        <v>24257</v>
      </c>
      <c r="D12591" t="s">
        <v>373</v>
      </c>
      <c r="E12591">
        <v>616160</v>
      </c>
      <c r="F12591" t="s">
        <v>24196</v>
      </c>
      <c r="G12591" s="7">
        <v>277.08999999999997</v>
      </c>
    </row>
    <row r="12592" spans="1:7" x14ac:dyDescent="0.3">
      <c r="A12592" s="310">
        <v>3023511</v>
      </c>
      <c r="B12592" t="s">
        <v>24256</v>
      </c>
      <c r="C12592" t="s">
        <v>24257</v>
      </c>
      <c r="D12592" t="s">
        <v>374</v>
      </c>
      <c r="E12592">
        <v>617120</v>
      </c>
      <c r="F12592" t="s">
        <v>24196</v>
      </c>
      <c r="G12592" s="7">
        <v>4.05</v>
      </c>
    </row>
    <row r="12593" spans="1:7" x14ac:dyDescent="0.3">
      <c r="A12593" s="310">
        <v>3023511</v>
      </c>
      <c r="B12593" t="s">
        <v>24256</v>
      </c>
      <c r="C12593" t="s">
        <v>24257</v>
      </c>
      <c r="D12593" t="s">
        <v>371</v>
      </c>
      <c r="E12593">
        <v>615100</v>
      </c>
      <c r="F12593" t="s">
        <v>24196</v>
      </c>
      <c r="G12593" s="7">
        <v>4499.5</v>
      </c>
    </row>
    <row r="12594" spans="1:7" x14ac:dyDescent="0.3">
      <c r="A12594" s="310">
        <v>3023511</v>
      </c>
      <c r="B12594" t="s">
        <v>24256</v>
      </c>
      <c r="C12594" t="s">
        <v>24257</v>
      </c>
      <c r="D12594" t="s">
        <v>373</v>
      </c>
      <c r="E12594">
        <v>615130</v>
      </c>
      <c r="F12594" t="s">
        <v>24196</v>
      </c>
      <c r="G12594" s="7">
        <v>1945.5</v>
      </c>
    </row>
    <row r="12595" spans="1:7" x14ac:dyDescent="0.3">
      <c r="A12595" s="310">
        <v>3023511</v>
      </c>
      <c r="B12595" t="s">
        <v>24256</v>
      </c>
      <c r="C12595" t="s">
        <v>24257</v>
      </c>
      <c r="D12595" t="s">
        <v>371</v>
      </c>
      <c r="E12595">
        <v>617100</v>
      </c>
      <c r="F12595" t="s">
        <v>24196</v>
      </c>
      <c r="G12595" s="7">
        <v>1200.02</v>
      </c>
    </row>
    <row r="12596" spans="1:7" x14ac:dyDescent="0.3">
      <c r="A12596" s="310">
        <v>3023511</v>
      </c>
      <c r="B12596" t="s">
        <v>24256</v>
      </c>
      <c r="C12596" t="s">
        <v>24257</v>
      </c>
      <c r="D12596" t="s">
        <v>375</v>
      </c>
      <c r="E12596">
        <v>616130</v>
      </c>
      <c r="F12596" t="s">
        <v>24196</v>
      </c>
      <c r="G12596" s="7">
        <v>264.86</v>
      </c>
    </row>
    <row r="12597" spans="1:7" x14ac:dyDescent="0.3">
      <c r="A12597" s="310">
        <v>3023511</v>
      </c>
      <c r="B12597" t="s">
        <v>24256</v>
      </c>
      <c r="C12597" t="s">
        <v>24257</v>
      </c>
      <c r="D12597" t="s">
        <v>373</v>
      </c>
      <c r="E12597">
        <v>617150</v>
      </c>
      <c r="F12597" t="s">
        <v>24196</v>
      </c>
      <c r="G12597" s="7">
        <v>338.8</v>
      </c>
    </row>
    <row r="12598" spans="1:7" x14ac:dyDescent="0.3">
      <c r="A12598" s="310">
        <v>3023511</v>
      </c>
      <c r="B12598" t="s">
        <v>24256</v>
      </c>
      <c r="C12598" t="s">
        <v>24257</v>
      </c>
      <c r="D12598" t="s">
        <v>373</v>
      </c>
      <c r="E12598">
        <v>617150</v>
      </c>
      <c r="F12598" t="s">
        <v>24196</v>
      </c>
      <c r="G12598" s="7">
        <v>556.03</v>
      </c>
    </row>
    <row r="12599" spans="1:7" x14ac:dyDescent="0.3">
      <c r="A12599" s="310">
        <v>3023511</v>
      </c>
      <c r="B12599" t="s">
        <v>24256</v>
      </c>
      <c r="C12599" t="s">
        <v>24257</v>
      </c>
      <c r="D12599" t="s">
        <v>373</v>
      </c>
      <c r="E12599">
        <v>616160</v>
      </c>
      <c r="F12599" t="s">
        <v>24196</v>
      </c>
      <c r="G12599" s="7">
        <v>323.35000000000002</v>
      </c>
    </row>
    <row r="12600" spans="1:7" x14ac:dyDescent="0.3">
      <c r="A12600" s="310">
        <v>3023511</v>
      </c>
      <c r="B12600" t="s">
        <v>24256</v>
      </c>
      <c r="C12600" t="s">
        <v>24257</v>
      </c>
      <c r="D12600" t="s">
        <v>371</v>
      </c>
      <c r="E12600">
        <v>616100</v>
      </c>
      <c r="F12600" t="s">
        <v>24196</v>
      </c>
      <c r="G12600" s="7">
        <v>497.52</v>
      </c>
    </row>
    <row r="12601" spans="1:7" x14ac:dyDescent="0.3">
      <c r="A12601" s="310">
        <v>3023511</v>
      </c>
      <c r="B12601" t="s">
        <v>24256</v>
      </c>
      <c r="C12601" t="s">
        <v>24257</v>
      </c>
      <c r="D12601" t="s">
        <v>371</v>
      </c>
      <c r="E12601">
        <v>615100</v>
      </c>
      <c r="F12601" t="s">
        <v>24196</v>
      </c>
      <c r="G12601" s="7">
        <v>498.33</v>
      </c>
    </row>
    <row r="12602" spans="1:7" x14ac:dyDescent="0.3">
      <c r="A12602" s="310">
        <v>3023511</v>
      </c>
      <c r="B12602" t="s">
        <v>24256</v>
      </c>
      <c r="C12602" t="s">
        <v>24257</v>
      </c>
      <c r="D12602" t="s">
        <v>371</v>
      </c>
      <c r="E12602">
        <v>616100</v>
      </c>
      <c r="F12602" t="s">
        <v>24196</v>
      </c>
      <c r="G12602" s="7">
        <v>180.11</v>
      </c>
    </row>
    <row r="12603" spans="1:7" x14ac:dyDescent="0.3">
      <c r="A12603" s="310">
        <v>3023511</v>
      </c>
      <c r="B12603" t="s">
        <v>24256</v>
      </c>
      <c r="C12603" t="s">
        <v>24257</v>
      </c>
      <c r="D12603" t="s">
        <v>373</v>
      </c>
      <c r="E12603">
        <v>615130</v>
      </c>
      <c r="F12603" t="s">
        <v>24196</v>
      </c>
      <c r="G12603" s="7">
        <v>2214.39</v>
      </c>
    </row>
    <row r="12604" spans="1:7" x14ac:dyDescent="0.3">
      <c r="A12604" s="310">
        <v>3023511</v>
      </c>
      <c r="B12604" t="s">
        <v>24256</v>
      </c>
      <c r="C12604" t="s">
        <v>24257</v>
      </c>
      <c r="D12604" t="s">
        <v>371</v>
      </c>
      <c r="E12604">
        <v>615100</v>
      </c>
      <c r="F12604" t="s">
        <v>24196</v>
      </c>
      <c r="G12604" s="7">
        <v>440.42</v>
      </c>
    </row>
    <row r="12605" spans="1:7" x14ac:dyDescent="0.3">
      <c r="A12605" s="310">
        <v>3023511</v>
      </c>
      <c r="B12605" t="s">
        <v>24256</v>
      </c>
      <c r="C12605" t="s">
        <v>24257</v>
      </c>
      <c r="D12605" t="s">
        <v>371</v>
      </c>
      <c r="E12605">
        <v>615100</v>
      </c>
      <c r="F12605" t="s">
        <v>24196</v>
      </c>
      <c r="G12605" s="7">
        <v>622.91999999999996</v>
      </c>
    </row>
    <row r="12606" spans="1:7" x14ac:dyDescent="0.3">
      <c r="A12606" s="310">
        <v>3023511</v>
      </c>
      <c r="B12606" t="s">
        <v>24256</v>
      </c>
      <c r="C12606" t="s">
        <v>24257</v>
      </c>
      <c r="D12606" t="s">
        <v>371</v>
      </c>
      <c r="E12606">
        <v>616100</v>
      </c>
      <c r="F12606" t="s">
        <v>24196</v>
      </c>
      <c r="G12606" s="7">
        <v>441.47</v>
      </c>
    </row>
    <row r="12607" spans="1:7" x14ac:dyDescent="0.3">
      <c r="A12607" s="310">
        <v>3023511</v>
      </c>
      <c r="B12607" t="s">
        <v>24256</v>
      </c>
      <c r="C12607" t="s">
        <v>24257</v>
      </c>
      <c r="D12607" t="s">
        <v>377</v>
      </c>
      <c r="E12607">
        <v>611120</v>
      </c>
      <c r="F12607" t="s">
        <v>24196</v>
      </c>
      <c r="G12607" s="7">
        <v>34.43</v>
      </c>
    </row>
    <row r="12608" spans="1:7" x14ac:dyDescent="0.3">
      <c r="A12608" s="310">
        <v>3023511</v>
      </c>
      <c r="B12608" t="s">
        <v>24256</v>
      </c>
      <c r="C12608" t="s">
        <v>24257</v>
      </c>
      <c r="D12608" t="s">
        <v>371</v>
      </c>
      <c r="E12608">
        <v>615100</v>
      </c>
      <c r="F12608" t="s">
        <v>24196</v>
      </c>
      <c r="G12608" s="7">
        <v>3360.17</v>
      </c>
    </row>
    <row r="12609" spans="1:7" x14ac:dyDescent="0.3">
      <c r="A12609" s="310">
        <v>3023511</v>
      </c>
      <c r="B12609" t="s">
        <v>24256</v>
      </c>
      <c r="C12609" t="s">
        <v>24257</v>
      </c>
      <c r="D12609" t="s">
        <v>373</v>
      </c>
      <c r="E12609">
        <v>615130</v>
      </c>
      <c r="F12609" t="s">
        <v>24196</v>
      </c>
      <c r="G12609" s="7">
        <v>2211.2600000000002</v>
      </c>
    </row>
    <row r="12610" spans="1:7" x14ac:dyDescent="0.3">
      <c r="A12610" s="310">
        <v>3023511</v>
      </c>
      <c r="B12610" t="s">
        <v>24256</v>
      </c>
      <c r="C12610" t="s">
        <v>24257</v>
      </c>
      <c r="D12610" t="s">
        <v>373</v>
      </c>
      <c r="E12610">
        <v>615130</v>
      </c>
      <c r="F12610" t="s">
        <v>24196</v>
      </c>
      <c r="G12610" s="7">
        <v>2097.38</v>
      </c>
    </row>
    <row r="12611" spans="1:7" x14ac:dyDescent="0.3">
      <c r="A12611" s="310">
        <v>3023511</v>
      </c>
      <c r="B12611" t="s">
        <v>24256</v>
      </c>
      <c r="C12611" t="s">
        <v>24257</v>
      </c>
      <c r="D12611" t="s">
        <v>371</v>
      </c>
      <c r="E12611">
        <v>617100</v>
      </c>
      <c r="F12611" t="s">
        <v>24196</v>
      </c>
      <c r="G12611" s="7">
        <v>870.27</v>
      </c>
    </row>
    <row r="12612" spans="1:7" x14ac:dyDescent="0.3">
      <c r="A12612" s="310">
        <v>3023511</v>
      </c>
      <c r="B12612" t="s">
        <v>24256</v>
      </c>
      <c r="C12612" t="s">
        <v>24257</v>
      </c>
      <c r="D12612" t="s">
        <v>371</v>
      </c>
      <c r="E12612">
        <v>617100</v>
      </c>
      <c r="F12612" t="s">
        <v>24196</v>
      </c>
      <c r="G12612" s="7">
        <v>1423.08</v>
      </c>
    </row>
    <row r="12613" spans="1:7" x14ac:dyDescent="0.3">
      <c r="A12613" s="310">
        <v>3023511</v>
      </c>
      <c r="B12613" t="s">
        <v>24256</v>
      </c>
      <c r="C12613" t="s">
        <v>24257</v>
      </c>
      <c r="D12613" t="s">
        <v>375</v>
      </c>
      <c r="E12613">
        <v>617130</v>
      </c>
      <c r="F12613" t="s">
        <v>24196</v>
      </c>
      <c r="G12613" s="7">
        <v>445.28</v>
      </c>
    </row>
    <row r="12614" spans="1:7" x14ac:dyDescent="0.3">
      <c r="A12614" s="310">
        <v>3023511</v>
      </c>
      <c r="B12614" t="s">
        <v>24256</v>
      </c>
      <c r="C12614" t="s">
        <v>24257</v>
      </c>
      <c r="D12614" t="s">
        <v>373</v>
      </c>
      <c r="E12614">
        <v>616160</v>
      </c>
      <c r="F12614" t="s">
        <v>24196</v>
      </c>
      <c r="G12614" s="7">
        <v>234.02</v>
      </c>
    </row>
    <row r="12615" spans="1:7" x14ac:dyDescent="0.3">
      <c r="A12615" s="310">
        <v>3023511</v>
      </c>
      <c r="B12615" t="s">
        <v>24256</v>
      </c>
      <c r="C12615" t="s">
        <v>24257</v>
      </c>
      <c r="D12615" t="s">
        <v>373</v>
      </c>
      <c r="E12615">
        <v>616160</v>
      </c>
      <c r="F12615" t="s">
        <v>24196</v>
      </c>
      <c r="G12615" s="7">
        <v>252.55</v>
      </c>
    </row>
    <row r="12616" spans="1:7" x14ac:dyDescent="0.3">
      <c r="A12616" s="310">
        <v>3023511</v>
      </c>
      <c r="B12616" t="s">
        <v>24256</v>
      </c>
      <c r="C12616" t="s">
        <v>24257</v>
      </c>
      <c r="D12616" t="s">
        <v>371</v>
      </c>
      <c r="E12616">
        <v>617100</v>
      </c>
      <c r="F12616" t="s">
        <v>24196</v>
      </c>
      <c r="G12616" s="7">
        <v>963.7</v>
      </c>
    </row>
    <row r="12617" spans="1:7" x14ac:dyDescent="0.3">
      <c r="A12617" s="310">
        <v>3023511</v>
      </c>
      <c r="B12617" t="s">
        <v>24256</v>
      </c>
      <c r="C12617" t="s">
        <v>24257</v>
      </c>
      <c r="D12617" t="s">
        <v>373</v>
      </c>
      <c r="E12617">
        <v>615130</v>
      </c>
      <c r="F12617" t="s">
        <v>24196</v>
      </c>
      <c r="G12617" s="7">
        <v>1660.79</v>
      </c>
    </row>
    <row r="12618" spans="1:7" x14ac:dyDescent="0.3">
      <c r="A12618" s="310">
        <v>3023511</v>
      </c>
      <c r="B12618" t="s">
        <v>24256</v>
      </c>
      <c r="C12618" t="s">
        <v>24257</v>
      </c>
      <c r="D12618" t="s">
        <v>377</v>
      </c>
      <c r="E12618">
        <v>611120</v>
      </c>
      <c r="F12618" t="s">
        <v>24196</v>
      </c>
      <c r="G12618" s="7">
        <v>39.619999999999997</v>
      </c>
    </row>
    <row r="12619" spans="1:7" x14ac:dyDescent="0.3">
      <c r="A12619" s="310">
        <v>3023511</v>
      </c>
      <c r="B12619" t="s">
        <v>24256</v>
      </c>
      <c r="C12619" t="s">
        <v>24257</v>
      </c>
      <c r="D12619" t="s">
        <v>373</v>
      </c>
      <c r="E12619">
        <v>617150</v>
      </c>
      <c r="F12619" t="s">
        <v>24196</v>
      </c>
      <c r="G12619" s="7">
        <v>451.74</v>
      </c>
    </row>
    <row r="12620" spans="1:7" x14ac:dyDescent="0.3">
      <c r="A12620" s="310">
        <v>3023511</v>
      </c>
      <c r="B12620" t="s">
        <v>24256</v>
      </c>
      <c r="C12620" t="s">
        <v>24257</v>
      </c>
      <c r="D12620" t="s">
        <v>375</v>
      </c>
      <c r="E12620">
        <v>616130</v>
      </c>
      <c r="F12620" t="s">
        <v>24196</v>
      </c>
      <c r="G12620" s="7">
        <v>320.10000000000002</v>
      </c>
    </row>
    <row r="12621" spans="1:7" x14ac:dyDescent="0.3">
      <c r="A12621" s="310">
        <v>3023511</v>
      </c>
      <c r="B12621" t="s">
        <v>24256</v>
      </c>
      <c r="C12621" t="s">
        <v>24257</v>
      </c>
      <c r="D12621" t="s">
        <v>371</v>
      </c>
      <c r="E12621">
        <v>617100</v>
      </c>
      <c r="F12621" t="s">
        <v>24196</v>
      </c>
      <c r="G12621" s="7">
        <v>1246.8900000000001</v>
      </c>
    </row>
    <row r="12622" spans="1:7" x14ac:dyDescent="0.3">
      <c r="A12622" s="310">
        <v>3023511</v>
      </c>
      <c r="B12622" t="s">
        <v>24256</v>
      </c>
      <c r="C12622" t="s">
        <v>24257</v>
      </c>
      <c r="D12622" t="s">
        <v>373</v>
      </c>
      <c r="E12622">
        <v>616160</v>
      </c>
      <c r="F12622" t="s">
        <v>24196</v>
      </c>
      <c r="G12622" s="7">
        <v>380.55</v>
      </c>
    </row>
    <row r="12623" spans="1:7" x14ac:dyDescent="0.3">
      <c r="A12623" s="310">
        <v>3023511</v>
      </c>
      <c r="B12623" t="s">
        <v>24256</v>
      </c>
      <c r="C12623" t="s">
        <v>24257</v>
      </c>
      <c r="D12623" t="s">
        <v>375</v>
      </c>
      <c r="E12623">
        <v>616130</v>
      </c>
      <c r="F12623" t="s">
        <v>24196</v>
      </c>
      <c r="G12623" s="7">
        <v>274.22000000000003</v>
      </c>
    </row>
    <row r="12624" spans="1:7" x14ac:dyDescent="0.3">
      <c r="A12624" s="310">
        <v>3023511</v>
      </c>
      <c r="B12624" t="s">
        <v>24256</v>
      </c>
      <c r="C12624" t="s">
        <v>24257</v>
      </c>
      <c r="D12624" t="s">
        <v>373</v>
      </c>
      <c r="E12624">
        <v>617150</v>
      </c>
      <c r="F12624" t="s">
        <v>24196</v>
      </c>
      <c r="G12624" s="7">
        <v>515.32000000000005</v>
      </c>
    </row>
    <row r="12625" spans="1:7" x14ac:dyDescent="0.3">
      <c r="A12625" s="310">
        <v>3023511</v>
      </c>
      <c r="B12625" t="s">
        <v>24256</v>
      </c>
      <c r="C12625" t="s">
        <v>24257</v>
      </c>
      <c r="D12625" t="s">
        <v>373</v>
      </c>
      <c r="E12625">
        <v>615130</v>
      </c>
      <c r="F12625" t="s">
        <v>24196</v>
      </c>
      <c r="G12625" s="7">
        <v>-60.7</v>
      </c>
    </row>
    <row r="12626" spans="1:7" x14ac:dyDescent="0.3">
      <c r="A12626" s="310">
        <v>3023511</v>
      </c>
      <c r="B12626" t="s">
        <v>24256</v>
      </c>
      <c r="C12626" t="s">
        <v>24257</v>
      </c>
      <c r="D12626" t="s">
        <v>373</v>
      </c>
      <c r="E12626">
        <v>616160</v>
      </c>
      <c r="F12626" t="s">
        <v>24196</v>
      </c>
      <c r="G12626" s="7">
        <v>269.61</v>
      </c>
    </row>
    <row r="12627" spans="1:7" x14ac:dyDescent="0.3">
      <c r="A12627" s="310">
        <v>3023511</v>
      </c>
      <c r="B12627" t="s">
        <v>24256</v>
      </c>
      <c r="C12627" t="s">
        <v>24257</v>
      </c>
      <c r="D12627" t="s">
        <v>374</v>
      </c>
      <c r="E12627">
        <v>617120</v>
      </c>
      <c r="F12627" t="s">
        <v>24196</v>
      </c>
      <c r="G12627" s="7">
        <v>673.41</v>
      </c>
    </row>
    <row r="12628" spans="1:7" x14ac:dyDescent="0.3">
      <c r="A12628" s="310">
        <v>3023511</v>
      </c>
      <c r="B12628" t="s">
        <v>24256</v>
      </c>
      <c r="C12628" t="s">
        <v>24257</v>
      </c>
      <c r="D12628" t="s">
        <v>373</v>
      </c>
      <c r="E12628">
        <v>617150</v>
      </c>
      <c r="F12628" t="s">
        <v>24196</v>
      </c>
      <c r="G12628" s="7">
        <v>451.74</v>
      </c>
    </row>
    <row r="12629" spans="1:7" x14ac:dyDescent="0.3">
      <c r="A12629" s="310">
        <v>3023511</v>
      </c>
      <c r="B12629" t="s">
        <v>24256</v>
      </c>
      <c r="C12629" t="s">
        <v>24257</v>
      </c>
      <c r="D12629" t="s">
        <v>371</v>
      </c>
      <c r="E12629">
        <v>616100</v>
      </c>
      <c r="F12629" t="s">
        <v>24196</v>
      </c>
      <c r="G12629" s="7">
        <v>544.1</v>
      </c>
    </row>
    <row r="12630" spans="1:7" x14ac:dyDescent="0.3">
      <c r="A12630" s="310">
        <v>3023511</v>
      </c>
      <c r="B12630" t="s">
        <v>24256</v>
      </c>
      <c r="C12630" t="s">
        <v>24257</v>
      </c>
      <c r="D12630" t="s">
        <v>371</v>
      </c>
      <c r="E12630">
        <v>617100</v>
      </c>
      <c r="F12630" t="s">
        <v>24196</v>
      </c>
      <c r="G12630" s="7">
        <v>1273.3900000000001</v>
      </c>
    </row>
    <row r="12631" spans="1:7" x14ac:dyDescent="0.3">
      <c r="A12631" s="310">
        <v>3023511</v>
      </c>
      <c r="B12631" t="s">
        <v>24256</v>
      </c>
      <c r="C12631" t="s">
        <v>24257</v>
      </c>
      <c r="D12631" t="s">
        <v>371</v>
      </c>
      <c r="E12631">
        <v>615100</v>
      </c>
      <c r="F12631" t="s">
        <v>24196</v>
      </c>
      <c r="G12631" s="7">
        <v>303.25</v>
      </c>
    </row>
    <row r="12632" spans="1:7" x14ac:dyDescent="0.3">
      <c r="A12632" s="310">
        <v>3023511</v>
      </c>
      <c r="B12632" t="s">
        <v>24256</v>
      </c>
      <c r="C12632" t="s">
        <v>24257</v>
      </c>
      <c r="D12632" t="s">
        <v>373</v>
      </c>
      <c r="E12632">
        <v>616160</v>
      </c>
      <c r="F12632" t="s">
        <v>24196</v>
      </c>
      <c r="G12632" s="7">
        <v>269.61</v>
      </c>
    </row>
    <row r="12633" spans="1:7" x14ac:dyDescent="0.3">
      <c r="A12633" s="310">
        <v>3023511</v>
      </c>
      <c r="B12633" t="s">
        <v>24256</v>
      </c>
      <c r="C12633" t="s">
        <v>24257</v>
      </c>
      <c r="D12633" t="s">
        <v>371</v>
      </c>
      <c r="E12633">
        <v>616100</v>
      </c>
      <c r="F12633" t="s">
        <v>24196</v>
      </c>
      <c r="G12633" s="7">
        <v>475.94</v>
      </c>
    </row>
    <row r="12634" spans="1:7" x14ac:dyDescent="0.3">
      <c r="A12634" s="310">
        <v>3023511</v>
      </c>
      <c r="B12634" t="s">
        <v>24256</v>
      </c>
      <c r="C12634" t="s">
        <v>24257</v>
      </c>
      <c r="D12634" t="s">
        <v>373</v>
      </c>
      <c r="E12634">
        <v>617150</v>
      </c>
      <c r="F12634" t="s">
        <v>24196</v>
      </c>
      <c r="G12634" s="7">
        <v>403.35</v>
      </c>
    </row>
    <row r="12635" spans="1:7" x14ac:dyDescent="0.3">
      <c r="A12635" s="310">
        <v>3023511</v>
      </c>
      <c r="B12635" t="s">
        <v>24256</v>
      </c>
      <c r="C12635" t="s">
        <v>24257</v>
      </c>
      <c r="D12635" t="s">
        <v>373</v>
      </c>
      <c r="E12635">
        <v>617150</v>
      </c>
      <c r="F12635" t="s">
        <v>24196</v>
      </c>
      <c r="G12635" s="7">
        <v>451.74</v>
      </c>
    </row>
    <row r="12636" spans="1:7" x14ac:dyDescent="0.3">
      <c r="A12636" s="310">
        <v>3023511</v>
      </c>
      <c r="B12636" t="s">
        <v>24256</v>
      </c>
      <c r="C12636" t="s">
        <v>24257</v>
      </c>
      <c r="D12636" t="s">
        <v>373</v>
      </c>
      <c r="E12636">
        <v>617150</v>
      </c>
      <c r="F12636" t="s">
        <v>24196</v>
      </c>
      <c r="G12636" s="7">
        <v>515.32000000000005</v>
      </c>
    </row>
    <row r="12637" spans="1:7" x14ac:dyDescent="0.3">
      <c r="A12637" s="310">
        <v>3023511</v>
      </c>
      <c r="B12637" t="s">
        <v>24256</v>
      </c>
      <c r="C12637" t="s">
        <v>24257</v>
      </c>
      <c r="D12637" t="s">
        <v>371</v>
      </c>
      <c r="E12637">
        <v>616100</v>
      </c>
      <c r="F12637" t="s">
        <v>24196</v>
      </c>
      <c r="G12637" s="7">
        <v>589.59</v>
      </c>
    </row>
    <row r="12638" spans="1:7" x14ac:dyDescent="0.3">
      <c r="A12638" s="310">
        <v>3023511</v>
      </c>
      <c r="B12638" t="s">
        <v>24256</v>
      </c>
      <c r="C12638" t="s">
        <v>24257</v>
      </c>
      <c r="D12638" t="s">
        <v>371</v>
      </c>
      <c r="E12638">
        <v>615100</v>
      </c>
      <c r="F12638" t="s">
        <v>24196</v>
      </c>
      <c r="G12638" s="7">
        <v>-134.97</v>
      </c>
    </row>
    <row r="12639" spans="1:7" x14ac:dyDescent="0.3">
      <c r="A12639" s="310">
        <v>3023511</v>
      </c>
      <c r="B12639" t="s">
        <v>24256</v>
      </c>
      <c r="C12639" t="s">
        <v>24257</v>
      </c>
      <c r="D12639" t="s">
        <v>371</v>
      </c>
      <c r="E12639">
        <v>616100</v>
      </c>
      <c r="F12639" t="s">
        <v>24196</v>
      </c>
      <c r="G12639" s="7">
        <v>384.02</v>
      </c>
    </row>
    <row r="12640" spans="1:7" x14ac:dyDescent="0.3">
      <c r="A12640" s="310">
        <v>3023511</v>
      </c>
      <c r="B12640" t="s">
        <v>24256</v>
      </c>
      <c r="C12640" t="s">
        <v>24257</v>
      </c>
      <c r="D12640" t="s">
        <v>373</v>
      </c>
      <c r="E12640">
        <v>617150</v>
      </c>
      <c r="F12640" t="s">
        <v>24196</v>
      </c>
      <c r="G12640" s="7">
        <v>451.74</v>
      </c>
    </row>
    <row r="12641" spans="1:7" x14ac:dyDescent="0.3">
      <c r="A12641" s="310">
        <v>3023511</v>
      </c>
      <c r="B12641" t="s">
        <v>24256</v>
      </c>
      <c r="C12641" t="s">
        <v>24257</v>
      </c>
      <c r="D12641" t="s">
        <v>373</v>
      </c>
      <c r="E12641">
        <v>615130</v>
      </c>
      <c r="F12641" t="s">
        <v>24196</v>
      </c>
      <c r="G12641" s="7">
        <v>2954</v>
      </c>
    </row>
    <row r="12642" spans="1:7" x14ac:dyDescent="0.3">
      <c r="A12642" s="310">
        <v>3023511</v>
      </c>
      <c r="B12642" t="s">
        <v>24256</v>
      </c>
      <c r="C12642" t="s">
        <v>24257</v>
      </c>
      <c r="D12642" t="s">
        <v>377</v>
      </c>
      <c r="E12642">
        <v>611130</v>
      </c>
      <c r="F12642" t="s">
        <v>24196</v>
      </c>
      <c r="G12642" s="7">
        <v>65.12</v>
      </c>
    </row>
    <row r="12643" spans="1:7" x14ac:dyDescent="0.3">
      <c r="A12643" s="310">
        <v>3023511</v>
      </c>
      <c r="B12643" t="s">
        <v>24256</v>
      </c>
      <c r="C12643" t="s">
        <v>24257</v>
      </c>
      <c r="D12643" t="s">
        <v>373</v>
      </c>
      <c r="E12643">
        <v>615130</v>
      </c>
      <c r="F12643" t="s">
        <v>24196</v>
      </c>
      <c r="G12643" s="7">
        <v>2526.09</v>
      </c>
    </row>
    <row r="12644" spans="1:7" x14ac:dyDescent="0.3">
      <c r="A12644" s="310">
        <v>3023511</v>
      </c>
      <c r="B12644" t="s">
        <v>24256</v>
      </c>
      <c r="C12644" t="s">
        <v>24257</v>
      </c>
      <c r="D12644" t="s">
        <v>371</v>
      </c>
      <c r="E12644">
        <v>615100</v>
      </c>
      <c r="F12644" t="s">
        <v>24196</v>
      </c>
      <c r="G12644" s="7">
        <v>373.75</v>
      </c>
    </row>
    <row r="12645" spans="1:7" x14ac:dyDescent="0.3">
      <c r="A12645" s="310">
        <v>3023511</v>
      </c>
      <c r="B12645" t="s">
        <v>24256</v>
      </c>
      <c r="C12645" t="s">
        <v>24257</v>
      </c>
      <c r="D12645" t="s">
        <v>373</v>
      </c>
      <c r="E12645">
        <v>617150</v>
      </c>
      <c r="F12645" t="s">
        <v>24196</v>
      </c>
      <c r="G12645" s="7">
        <v>271.04000000000002</v>
      </c>
    </row>
    <row r="12646" spans="1:7" x14ac:dyDescent="0.3">
      <c r="A12646" s="310">
        <v>3023511</v>
      </c>
      <c r="B12646" t="s">
        <v>24256</v>
      </c>
      <c r="C12646" t="s">
        <v>24257</v>
      </c>
      <c r="D12646" t="s">
        <v>373</v>
      </c>
      <c r="E12646">
        <v>615130</v>
      </c>
      <c r="F12646" t="s">
        <v>24196</v>
      </c>
      <c r="G12646" s="7">
        <v>60.7</v>
      </c>
    </row>
    <row r="12647" spans="1:7" x14ac:dyDescent="0.3">
      <c r="A12647" s="310">
        <v>3023511</v>
      </c>
      <c r="B12647" t="s">
        <v>24256</v>
      </c>
      <c r="C12647" t="s">
        <v>24257</v>
      </c>
      <c r="D12647" t="s">
        <v>371</v>
      </c>
      <c r="E12647">
        <v>615100</v>
      </c>
      <c r="F12647" t="s">
        <v>24196</v>
      </c>
      <c r="G12647" s="7">
        <v>3347.33</v>
      </c>
    </row>
    <row r="12648" spans="1:7" x14ac:dyDescent="0.3">
      <c r="A12648" s="310">
        <v>3023511</v>
      </c>
      <c r="B12648" t="s">
        <v>24256</v>
      </c>
      <c r="C12648" t="s">
        <v>24257</v>
      </c>
      <c r="D12648" t="s">
        <v>371</v>
      </c>
      <c r="E12648">
        <v>615100</v>
      </c>
      <c r="F12648" t="s">
        <v>24196</v>
      </c>
      <c r="G12648" s="7">
        <v>395.67</v>
      </c>
    </row>
    <row r="12649" spans="1:7" x14ac:dyDescent="0.3">
      <c r="A12649" s="310">
        <v>3023511</v>
      </c>
      <c r="B12649" t="s">
        <v>24256</v>
      </c>
      <c r="C12649" t="s">
        <v>24257</v>
      </c>
      <c r="D12649" t="s">
        <v>371</v>
      </c>
      <c r="E12649">
        <v>616100</v>
      </c>
      <c r="F12649" t="s">
        <v>24196</v>
      </c>
      <c r="G12649" s="7">
        <v>956.3</v>
      </c>
    </row>
    <row r="12650" spans="1:7" x14ac:dyDescent="0.3">
      <c r="A12650" s="310">
        <v>3023511</v>
      </c>
      <c r="B12650" t="s">
        <v>24256</v>
      </c>
      <c r="C12650" t="s">
        <v>24257</v>
      </c>
      <c r="D12650" t="s">
        <v>371</v>
      </c>
      <c r="E12650">
        <v>615100</v>
      </c>
      <c r="F12650" t="s">
        <v>24196</v>
      </c>
      <c r="G12650" s="7">
        <v>4184.17</v>
      </c>
    </row>
    <row r="12651" spans="1:7" x14ac:dyDescent="0.3">
      <c r="A12651" s="310">
        <v>3023511</v>
      </c>
      <c r="B12651" t="s">
        <v>24256</v>
      </c>
      <c r="C12651" t="s">
        <v>24257</v>
      </c>
      <c r="D12651" t="s">
        <v>371</v>
      </c>
      <c r="E12651">
        <v>617100</v>
      </c>
      <c r="F12651" t="s">
        <v>24196</v>
      </c>
      <c r="G12651" s="7">
        <v>1029.5899999999999</v>
      </c>
    </row>
    <row r="12652" spans="1:7" x14ac:dyDescent="0.3">
      <c r="A12652" s="310">
        <v>3023511</v>
      </c>
      <c r="B12652" t="s">
        <v>24256</v>
      </c>
      <c r="C12652" t="s">
        <v>24257</v>
      </c>
      <c r="D12652" t="s">
        <v>371</v>
      </c>
      <c r="E12652">
        <v>617100</v>
      </c>
      <c r="F12652" t="s">
        <v>24196</v>
      </c>
      <c r="G12652" s="7">
        <v>963.7</v>
      </c>
    </row>
    <row r="12653" spans="1:7" x14ac:dyDescent="0.3">
      <c r="A12653" s="310">
        <v>3023511</v>
      </c>
      <c r="B12653" t="s">
        <v>24256</v>
      </c>
      <c r="C12653" t="s">
        <v>24257</v>
      </c>
      <c r="D12653" t="s">
        <v>371</v>
      </c>
      <c r="E12653">
        <v>615100</v>
      </c>
      <c r="F12653" t="s">
        <v>24196</v>
      </c>
      <c r="G12653" s="7">
        <v>3193.17</v>
      </c>
    </row>
    <row r="12654" spans="1:7" x14ac:dyDescent="0.3">
      <c r="A12654" s="310">
        <v>3023511</v>
      </c>
      <c r="B12654" t="s">
        <v>24256</v>
      </c>
      <c r="C12654" t="s">
        <v>24257</v>
      </c>
      <c r="D12654" t="s">
        <v>371</v>
      </c>
      <c r="E12654">
        <v>616100</v>
      </c>
      <c r="F12654" t="s">
        <v>24196</v>
      </c>
      <c r="G12654" s="7">
        <v>771.88</v>
      </c>
    </row>
    <row r="12655" spans="1:7" x14ac:dyDescent="0.3">
      <c r="A12655" s="310">
        <v>3023511</v>
      </c>
      <c r="B12655" t="s">
        <v>24256</v>
      </c>
      <c r="C12655" t="s">
        <v>24257</v>
      </c>
      <c r="D12655" t="s">
        <v>375</v>
      </c>
      <c r="E12655">
        <v>617130</v>
      </c>
      <c r="F12655" t="s">
        <v>24196</v>
      </c>
      <c r="G12655" s="7">
        <v>458</v>
      </c>
    </row>
    <row r="12656" spans="1:7" x14ac:dyDescent="0.3">
      <c r="A12656" s="310">
        <v>3023511</v>
      </c>
      <c r="B12656" t="s">
        <v>24256</v>
      </c>
      <c r="C12656" t="s">
        <v>24257</v>
      </c>
      <c r="D12656" t="s">
        <v>373</v>
      </c>
      <c r="E12656">
        <v>615130</v>
      </c>
      <c r="F12656" t="s">
        <v>24196</v>
      </c>
      <c r="G12656" s="7">
        <v>2135.3000000000002</v>
      </c>
    </row>
    <row r="12657" spans="1:7" x14ac:dyDescent="0.3">
      <c r="A12657" s="310">
        <v>3023511</v>
      </c>
      <c r="B12657" t="s">
        <v>24256</v>
      </c>
      <c r="C12657" t="s">
        <v>24257</v>
      </c>
      <c r="D12657" t="s">
        <v>371</v>
      </c>
      <c r="E12657">
        <v>615100</v>
      </c>
      <c r="F12657" t="s">
        <v>24196</v>
      </c>
      <c r="G12657" s="7">
        <v>2603.4</v>
      </c>
    </row>
    <row r="12658" spans="1:7" x14ac:dyDescent="0.3">
      <c r="A12658" s="310">
        <v>3023511</v>
      </c>
      <c r="B12658" t="s">
        <v>24256</v>
      </c>
      <c r="C12658" t="s">
        <v>24257</v>
      </c>
      <c r="D12658" t="s">
        <v>371</v>
      </c>
      <c r="E12658">
        <v>615100</v>
      </c>
      <c r="F12658" t="s">
        <v>24196</v>
      </c>
      <c r="G12658" s="7">
        <v>3360.17</v>
      </c>
    </row>
    <row r="12659" spans="1:7" x14ac:dyDescent="0.3">
      <c r="A12659" s="310">
        <v>3023511</v>
      </c>
      <c r="B12659" t="s">
        <v>24256</v>
      </c>
      <c r="C12659" t="s">
        <v>24257</v>
      </c>
      <c r="D12659" t="s">
        <v>371</v>
      </c>
      <c r="E12659">
        <v>615100</v>
      </c>
      <c r="F12659" t="s">
        <v>24196</v>
      </c>
      <c r="G12659" s="7">
        <v>622.91999999999996</v>
      </c>
    </row>
    <row r="12660" spans="1:7" x14ac:dyDescent="0.3">
      <c r="A12660" s="310">
        <v>3023511</v>
      </c>
      <c r="B12660" t="s">
        <v>24256</v>
      </c>
      <c r="C12660" t="s">
        <v>24257</v>
      </c>
      <c r="D12660" t="s">
        <v>374</v>
      </c>
      <c r="E12660">
        <v>616120</v>
      </c>
      <c r="F12660" t="s">
        <v>24196</v>
      </c>
      <c r="G12660" s="7">
        <v>435.58</v>
      </c>
    </row>
    <row r="12661" spans="1:7" x14ac:dyDescent="0.3">
      <c r="A12661" s="310">
        <v>3023511</v>
      </c>
      <c r="B12661" t="s">
        <v>24256</v>
      </c>
      <c r="C12661" t="s">
        <v>24257</v>
      </c>
      <c r="D12661" t="s">
        <v>371</v>
      </c>
      <c r="E12661">
        <v>615100</v>
      </c>
      <c r="F12661" t="s">
        <v>24196</v>
      </c>
      <c r="G12661" s="7">
        <v>303.25</v>
      </c>
    </row>
    <row r="12662" spans="1:7" x14ac:dyDescent="0.3">
      <c r="A12662" s="310">
        <v>3023511</v>
      </c>
      <c r="B12662" t="s">
        <v>24256</v>
      </c>
      <c r="C12662" t="s">
        <v>24257</v>
      </c>
      <c r="D12662" t="s">
        <v>373</v>
      </c>
      <c r="E12662">
        <v>616160</v>
      </c>
      <c r="F12662" t="s">
        <v>24196</v>
      </c>
      <c r="G12662" s="7">
        <v>316.36</v>
      </c>
    </row>
    <row r="12663" spans="1:7" x14ac:dyDescent="0.3">
      <c r="A12663" s="310">
        <v>3023511</v>
      </c>
      <c r="B12663" t="s">
        <v>24256</v>
      </c>
      <c r="C12663" t="s">
        <v>24257</v>
      </c>
      <c r="D12663" t="s">
        <v>374</v>
      </c>
      <c r="E12663">
        <v>615120</v>
      </c>
      <c r="F12663" t="s">
        <v>24196</v>
      </c>
      <c r="G12663" s="7">
        <v>516.29</v>
      </c>
    </row>
    <row r="12664" spans="1:7" x14ac:dyDescent="0.3">
      <c r="A12664" s="310">
        <v>3023511</v>
      </c>
      <c r="B12664" t="s">
        <v>24256</v>
      </c>
      <c r="C12664" t="s">
        <v>24257</v>
      </c>
      <c r="D12664" t="s">
        <v>373</v>
      </c>
      <c r="E12664">
        <v>616160</v>
      </c>
      <c r="F12664" t="s">
        <v>24196</v>
      </c>
      <c r="G12664" s="7">
        <v>346.29</v>
      </c>
    </row>
    <row r="12665" spans="1:7" x14ac:dyDescent="0.3">
      <c r="A12665" s="310">
        <v>3023511</v>
      </c>
      <c r="B12665" t="s">
        <v>24256</v>
      </c>
      <c r="C12665" t="s">
        <v>24257</v>
      </c>
      <c r="D12665" t="s">
        <v>371</v>
      </c>
      <c r="E12665">
        <v>615100</v>
      </c>
      <c r="F12665" t="s">
        <v>24196</v>
      </c>
      <c r="G12665" s="7">
        <v>622.91999999999996</v>
      </c>
    </row>
    <row r="12666" spans="1:7" x14ac:dyDescent="0.3">
      <c r="A12666" s="310">
        <v>3023511</v>
      </c>
      <c r="B12666" t="s">
        <v>24256</v>
      </c>
      <c r="C12666" t="s">
        <v>24257</v>
      </c>
      <c r="D12666" t="s">
        <v>377</v>
      </c>
      <c r="E12666">
        <v>611110</v>
      </c>
      <c r="F12666" t="s">
        <v>24196</v>
      </c>
      <c r="G12666" s="7">
        <v>270.04000000000002</v>
      </c>
    </row>
    <row r="12667" spans="1:7" x14ac:dyDescent="0.3">
      <c r="A12667" s="310">
        <v>3023511</v>
      </c>
      <c r="B12667" t="s">
        <v>24256</v>
      </c>
      <c r="C12667" t="s">
        <v>24257</v>
      </c>
      <c r="D12667" t="s">
        <v>373</v>
      </c>
      <c r="E12667">
        <v>617150</v>
      </c>
      <c r="F12667" t="s">
        <v>24196</v>
      </c>
      <c r="G12667" s="7">
        <v>451.1</v>
      </c>
    </row>
    <row r="12668" spans="1:7" x14ac:dyDescent="0.3">
      <c r="A12668" s="310">
        <v>3023511</v>
      </c>
      <c r="B12668" t="s">
        <v>24256</v>
      </c>
      <c r="C12668" t="s">
        <v>24257</v>
      </c>
      <c r="D12668" t="s">
        <v>375</v>
      </c>
      <c r="E12668">
        <v>615140</v>
      </c>
      <c r="F12668" t="s">
        <v>24196</v>
      </c>
      <c r="G12668" s="7">
        <v>4174.24</v>
      </c>
    </row>
    <row r="12669" spans="1:7" x14ac:dyDescent="0.3">
      <c r="A12669" s="310">
        <v>3023511</v>
      </c>
      <c r="B12669" t="s">
        <v>24256</v>
      </c>
      <c r="C12669" t="s">
        <v>24257</v>
      </c>
      <c r="D12669" t="s">
        <v>373</v>
      </c>
      <c r="E12669">
        <v>616160</v>
      </c>
      <c r="F12669" t="s">
        <v>24196</v>
      </c>
      <c r="G12669" s="7">
        <v>186.57</v>
      </c>
    </row>
    <row r="12670" spans="1:7" x14ac:dyDescent="0.3">
      <c r="A12670" s="310">
        <v>3023511</v>
      </c>
      <c r="B12670" t="s">
        <v>24256</v>
      </c>
      <c r="C12670" t="s">
        <v>24257</v>
      </c>
      <c r="D12670" t="s">
        <v>371</v>
      </c>
      <c r="E12670">
        <v>615100</v>
      </c>
      <c r="F12670" t="s">
        <v>24196</v>
      </c>
      <c r="G12670" s="7">
        <v>6792.33</v>
      </c>
    </row>
    <row r="12671" spans="1:7" x14ac:dyDescent="0.3">
      <c r="A12671" s="310">
        <v>3023511</v>
      </c>
      <c r="B12671" t="s">
        <v>24256</v>
      </c>
      <c r="C12671" t="s">
        <v>24257</v>
      </c>
      <c r="D12671" t="s">
        <v>371</v>
      </c>
      <c r="E12671">
        <v>616100</v>
      </c>
      <c r="F12671" t="s">
        <v>24196</v>
      </c>
      <c r="G12671" s="7">
        <v>589.59</v>
      </c>
    </row>
    <row r="12672" spans="1:7" x14ac:dyDescent="0.3">
      <c r="A12672" s="310">
        <v>3023511</v>
      </c>
      <c r="B12672" t="s">
        <v>24256</v>
      </c>
      <c r="C12672" t="s">
        <v>24257</v>
      </c>
      <c r="D12672" t="s">
        <v>373</v>
      </c>
      <c r="E12672">
        <v>617150</v>
      </c>
      <c r="F12672" t="s">
        <v>24196</v>
      </c>
      <c r="G12672" s="7">
        <v>428.54</v>
      </c>
    </row>
    <row r="12673" spans="1:7" x14ac:dyDescent="0.3">
      <c r="A12673" s="310">
        <v>3023511</v>
      </c>
      <c r="B12673" t="s">
        <v>24256</v>
      </c>
      <c r="C12673" t="s">
        <v>24257</v>
      </c>
      <c r="D12673" t="s">
        <v>373</v>
      </c>
      <c r="E12673">
        <v>615130</v>
      </c>
      <c r="F12673" t="s">
        <v>24196</v>
      </c>
      <c r="G12673" s="7">
        <v>53</v>
      </c>
    </row>
    <row r="12674" spans="1:7" x14ac:dyDescent="0.3">
      <c r="A12674" s="310">
        <v>3023511</v>
      </c>
      <c r="B12674" t="s">
        <v>24256</v>
      </c>
      <c r="C12674" t="s">
        <v>24257</v>
      </c>
      <c r="D12674" t="s">
        <v>375</v>
      </c>
      <c r="E12674">
        <v>617130</v>
      </c>
      <c r="F12674" t="s">
        <v>24196</v>
      </c>
      <c r="G12674" s="7">
        <v>851.54</v>
      </c>
    </row>
    <row r="12675" spans="1:7" x14ac:dyDescent="0.3">
      <c r="A12675" s="310">
        <v>3023511</v>
      </c>
      <c r="B12675" t="s">
        <v>24256</v>
      </c>
      <c r="C12675" t="s">
        <v>24257</v>
      </c>
      <c r="D12675" t="s">
        <v>371</v>
      </c>
      <c r="E12675">
        <v>616100</v>
      </c>
      <c r="F12675" t="s">
        <v>24196</v>
      </c>
      <c r="G12675" s="7">
        <v>544.1</v>
      </c>
    </row>
    <row r="12676" spans="1:7" x14ac:dyDescent="0.3">
      <c r="A12676" s="310">
        <v>3023511</v>
      </c>
      <c r="B12676" t="s">
        <v>24256</v>
      </c>
      <c r="C12676" t="s">
        <v>24257</v>
      </c>
      <c r="D12676" t="s">
        <v>371</v>
      </c>
      <c r="E12676">
        <v>617100</v>
      </c>
      <c r="F12676" t="s">
        <v>24196</v>
      </c>
      <c r="G12676" s="7">
        <v>1246.8900000000001</v>
      </c>
    </row>
    <row r="12677" spans="1:7" x14ac:dyDescent="0.3">
      <c r="A12677" s="310">
        <v>3023511</v>
      </c>
      <c r="B12677" t="s">
        <v>24256</v>
      </c>
      <c r="C12677" t="s">
        <v>24257</v>
      </c>
      <c r="D12677" t="s">
        <v>371</v>
      </c>
      <c r="E12677">
        <v>617100</v>
      </c>
      <c r="F12677" t="s">
        <v>24196</v>
      </c>
      <c r="G12677" s="7">
        <v>1595.42</v>
      </c>
    </row>
    <row r="12678" spans="1:7" x14ac:dyDescent="0.3">
      <c r="A12678" s="310">
        <v>3023511</v>
      </c>
      <c r="B12678" t="s">
        <v>24256</v>
      </c>
      <c r="C12678" t="s">
        <v>24257</v>
      </c>
      <c r="D12678" t="s">
        <v>373</v>
      </c>
      <c r="E12678">
        <v>615130</v>
      </c>
      <c r="F12678" t="s">
        <v>24196</v>
      </c>
      <c r="G12678" s="7">
        <v>2214.39</v>
      </c>
    </row>
    <row r="12679" spans="1:7" x14ac:dyDescent="0.3">
      <c r="A12679" s="310">
        <v>3023511</v>
      </c>
      <c r="B12679" t="s">
        <v>24256</v>
      </c>
      <c r="C12679" t="s">
        <v>24257</v>
      </c>
      <c r="D12679" t="s">
        <v>373</v>
      </c>
      <c r="E12679">
        <v>616160</v>
      </c>
      <c r="F12679" t="s">
        <v>24196</v>
      </c>
      <c r="G12679" s="7">
        <v>316.36</v>
      </c>
    </row>
    <row r="12680" spans="1:7" x14ac:dyDescent="0.3">
      <c r="A12680" s="310">
        <v>3023511</v>
      </c>
      <c r="B12680" t="s">
        <v>24256</v>
      </c>
      <c r="C12680" t="s">
        <v>24257</v>
      </c>
      <c r="D12680" t="s">
        <v>373</v>
      </c>
      <c r="E12680">
        <v>615130</v>
      </c>
      <c r="F12680" t="s">
        <v>24196</v>
      </c>
      <c r="G12680" s="7">
        <v>14.09</v>
      </c>
    </row>
    <row r="12681" spans="1:7" x14ac:dyDescent="0.3">
      <c r="A12681" s="310">
        <v>3023511</v>
      </c>
      <c r="B12681" t="s">
        <v>24256</v>
      </c>
      <c r="C12681" t="s">
        <v>24257</v>
      </c>
      <c r="D12681" t="s">
        <v>371</v>
      </c>
      <c r="E12681">
        <v>616100</v>
      </c>
      <c r="F12681" t="s">
        <v>24196</v>
      </c>
      <c r="G12681" s="7">
        <v>658.51</v>
      </c>
    </row>
    <row r="12682" spans="1:7" x14ac:dyDescent="0.3">
      <c r="A12682" s="310">
        <v>3023511</v>
      </c>
      <c r="B12682" t="s">
        <v>24256</v>
      </c>
      <c r="C12682" t="s">
        <v>24257</v>
      </c>
      <c r="D12682" t="s">
        <v>371</v>
      </c>
      <c r="E12682">
        <v>616100</v>
      </c>
      <c r="F12682" t="s">
        <v>24196</v>
      </c>
      <c r="G12682" s="7">
        <v>416.42</v>
      </c>
    </row>
    <row r="12683" spans="1:7" x14ac:dyDescent="0.3">
      <c r="A12683" s="310">
        <v>3023511</v>
      </c>
      <c r="B12683" t="s">
        <v>24256</v>
      </c>
      <c r="C12683" t="s">
        <v>24257</v>
      </c>
      <c r="D12683" t="s">
        <v>377</v>
      </c>
      <c r="E12683">
        <v>611130</v>
      </c>
      <c r="F12683" t="s">
        <v>24196</v>
      </c>
      <c r="G12683" s="7">
        <v>55.09</v>
      </c>
    </row>
    <row r="12684" spans="1:7" x14ac:dyDescent="0.3">
      <c r="A12684" s="310">
        <v>3023511</v>
      </c>
      <c r="B12684" t="s">
        <v>24256</v>
      </c>
      <c r="C12684" t="s">
        <v>24257</v>
      </c>
      <c r="D12684" t="s">
        <v>373</v>
      </c>
      <c r="E12684">
        <v>615130</v>
      </c>
      <c r="F12684" t="s">
        <v>24196</v>
      </c>
      <c r="G12684" s="7">
        <v>1977.21</v>
      </c>
    </row>
    <row r="12685" spans="1:7" x14ac:dyDescent="0.3">
      <c r="A12685" s="310">
        <v>3023511</v>
      </c>
      <c r="B12685" t="s">
        <v>24256</v>
      </c>
      <c r="C12685" t="s">
        <v>24257</v>
      </c>
      <c r="D12685" t="s">
        <v>371</v>
      </c>
      <c r="E12685">
        <v>615100</v>
      </c>
      <c r="F12685" t="s">
        <v>24196</v>
      </c>
      <c r="G12685" s="7">
        <v>134.97</v>
      </c>
    </row>
    <row r="12686" spans="1:7" x14ac:dyDescent="0.3">
      <c r="A12686" s="310">
        <v>3023511</v>
      </c>
      <c r="B12686" t="s">
        <v>24256</v>
      </c>
      <c r="C12686" t="s">
        <v>24257</v>
      </c>
      <c r="D12686" t="s">
        <v>373</v>
      </c>
      <c r="E12686">
        <v>615130</v>
      </c>
      <c r="F12686" t="s">
        <v>24196</v>
      </c>
      <c r="G12686" s="7">
        <v>2725.62</v>
      </c>
    </row>
    <row r="12687" spans="1:7" x14ac:dyDescent="0.3">
      <c r="A12687" s="310">
        <v>3023511</v>
      </c>
      <c r="B12687" t="s">
        <v>24256</v>
      </c>
      <c r="C12687" t="s">
        <v>24257</v>
      </c>
      <c r="D12687" t="s">
        <v>373</v>
      </c>
      <c r="E12687">
        <v>617150</v>
      </c>
      <c r="F12687" t="s">
        <v>24196</v>
      </c>
      <c r="G12687" s="7">
        <v>2.87</v>
      </c>
    </row>
    <row r="12688" spans="1:7" x14ac:dyDescent="0.3">
      <c r="A12688" s="310">
        <v>3023511</v>
      </c>
      <c r="B12688" t="s">
        <v>24256</v>
      </c>
      <c r="C12688" t="s">
        <v>24257</v>
      </c>
      <c r="D12688" t="s">
        <v>371</v>
      </c>
      <c r="E12688">
        <v>615100</v>
      </c>
      <c r="F12688" t="s">
        <v>24196</v>
      </c>
      <c r="G12688" s="7">
        <v>4044.33</v>
      </c>
    </row>
    <row r="12689" spans="1:7" x14ac:dyDescent="0.3">
      <c r="A12689" s="310">
        <v>3023511</v>
      </c>
      <c r="B12689" t="s">
        <v>24256</v>
      </c>
      <c r="C12689" t="s">
        <v>24257</v>
      </c>
      <c r="D12689" t="s">
        <v>371</v>
      </c>
      <c r="E12689">
        <v>615100</v>
      </c>
      <c r="F12689" t="s">
        <v>24196</v>
      </c>
      <c r="G12689" s="7">
        <v>4339</v>
      </c>
    </row>
    <row r="12690" spans="1:7" x14ac:dyDescent="0.3">
      <c r="A12690" s="310">
        <v>3023511</v>
      </c>
      <c r="B12690" t="s">
        <v>24256</v>
      </c>
      <c r="C12690" t="s">
        <v>24257</v>
      </c>
      <c r="D12690" t="s">
        <v>371</v>
      </c>
      <c r="E12690">
        <v>616100</v>
      </c>
      <c r="F12690" t="s">
        <v>24196</v>
      </c>
      <c r="G12690" s="7">
        <v>565.07000000000005</v>
      </c>
    </row>
    <row r="12691" spans="1:7" x14ac:dyDescent="0.3">
      <c r="A12691" s="310">
        <v>3023511</v>
      </c>
      <c r="B12691" t="s">
        <v>24256</v>
      </c>
      <c r="C12691" t="s">
        <v>24257</v>
      </c>
      <c r="D12691" t="s">
        <v>371</v>
      </c>
      <c r="E12691">
        <v>617100</v>
      </c>
      <c r="F12691" t="s">
        <v>24196</v>
      </c>
      <c r="G12691" s="7">
        <v>1948.04</v>
      </c>
    </row>
    <row r="12692" spans="1:7" x14ac:dyDescent="0.3">
      <c r="A12692" s="310">
        <v>3023511</v>
      </c>
      <c r="B12692" t="s">
        <v>24256</v>
      </c>
      <c r="C12692" t="s">
        <v>24257</v>
      </c>
      <c r="D12692" t="s">
        <v>373</v>
      </c>
      <c r="E12692">
        <v>616160</v>
      </c>
      <c r="F12692" t="s">
        <v>24196</v>
      </c>
      <c r="G12692" s="7">
        <v>260.32</v>
      </c>
    </row>
    <row r="12693" spans="1:7" x14ac:dyDescent="0.3">
      <c r="A12693" s="310">
        <v>3023511</v>
      </c>
      <c r="B12693" t="s">
        <v>24256</v>
      </c>
      <c r="C12693" t="s">
        <v>24257</v>
      </c>
      <c r="D12693" t="s">
        <v>371</v>
      </c>
      <c r="E12693">
        <v>615100</v>
      </c>
      <c r="F12693" t="s">
        <v>24196</v>
      </c>
      <c r="G12693" s="7">
        <v>4044.33</v>
      </c>
    </row>
    <row r="12694" spans="1:7" x14ac:dyDescent="0.3">
      <c r="A12694" s="310">
        <v>3023511</v>
      </c>
      <c r="B12694" t="s">
        <v>24256</v>
      </c>
      <c r="C12694" t="s">
        <v>24257</v>
      </c>
      <c r="D12694" t="s">
        <v>373</v>
      </c>
      <c r="E12694">
        <v>616160</v>
      </c>
      <c r="F12694" t="s">
        <v>24196</v>
      </c>
      <c r="G12694" s="7">
        <v>229.27</v>
      </c>
    </row>
    <row r="12695" spans="1:7" x14ac:dyDescent="0.3">
      <c r="A12695" s="310">
        <v>3023511</v>
      </c>
      <c r="B12695" t="s">
        <v>24256</v>
      </c>
      <c r="C12695" t="s">
        <v>24257</v>
      </c>
      <c r="D12695" t="s">
        <v>373</v>
      </c>
      <c r="E12695">
        <v>615130</v>
      </c>
      <c r="F12695" t="s">
        <v>24196</v>
      </c>
      <c r="G12695" s="7">
        <v>14.77</v>
      </c>
    </row>
    <row r="12696" spans="1:7" x14ac:dyDescent="0.3">
      <c r="A12696" s="310">
        <v>3023511</v>
      </c>
      <c r="B12696" t="s">
        <v>24256</v>
      </c>
      <c r="C12696" t="s">
        <v>24257</v>
      </c>
      <c r="D12696" t="s">
        <v>373</v>
      </c>
      <c r="E12696">
        <v>615130</v>
      </c>
      <c r="F12696" t="s">
        <v>24196</v>
      </c>
      <c r="G12696" s="7">
        <v>2214.39</v>
      </c>
    </row>
    <row r="12697" spans="1:7" x14ac:dyDescent="0.3">
      <c r="A12697" s="310">
        <v>3023511</v>
      </c>
      <c r="B12697" t="s">
        <v>24256</v>
      </c>
      <c r="C12697" t="s">
        <v>24257</v>
      </c>
      <c r="D12697" t="s">
        <v>373</v>
      </c>
      <c r="E12697">
        <v>616160</v>
      </c>
      <c r="F12697" t="s">
        <v>24196</v>
      </c>
      <c r="G12697" s="7">
        <v>257.74</v>
      </c>
    </row>
    <row r="12698" spans="1:7" x14ac:dyDescent="0.3">
      <c r="A12698" s="310">
        <v>3023511</v>
      </c>
      <c r="B12698" t="s">
        <v>24256</v>
      </c>
      <c r="C12698" t="s">
        <v>24257</v>
      </c>
      <c r="D12698" t="s">
        <v>373</v>
      </c>
      <c r="E12698">
        <v>616160</v>
      </c>
      <c r="F12698" t="s">
        <v>24196</v>
      </c>
      <c r="G12698" s="7">
        <v>244.79</v>
      </c>
    </row>
    <row r="12699" spans="1:7" x14ac:dyDescent="0.3">
      <c r="A12699" s="310">
        <v>3023511</v>
      </c>
      <c r="B12699" t="s">
        <v>24256</v>
      </c>
      <c r="C12699" t="s">
        <v>24257</v>
      </c>
      <c r="D12699" t="s">
        <v>371</v>
      </c>
      <c r="E12699">
        <v>616100</v>
      </c>
      <c r="F12699" t="s">
        <v>24196</v>
      </c>
      <c r="G12699" s="7">
        <v>441.47</v>
      </c>
    </row>
    <row r="12700" spans="1:7" x14ac:dyDescent="0.3">
      <c r="A12700" s="310">
        <v>3023511</v>
      </c>
      <c r="B12700" t="s">
        <v>24256</v>
      </c>
      <c r="C12700" t="s">
        <v>24257</v>
      </c>
      <c r="D12700" t="s">
        <v>373</v>
      </c>
      <c r="E12700">
        <v>615130</v>
      </c>
      <c r="F12700" t="s">
        <v>24196</v>
      </c>
      <c r="G12700" s="7">
        <v>2526.09</v>
      </c>
    </row>
    <row r="12701" spans="1:7" x14ac:dyDescent="0.3">
      <c r="A12701" s="310">
        <v>3023511</v>
      </c>
      <c r="B12701" t="s">
        <v>24256</v>
      </c>
      <c r="C12701" t="s">
        <v>24257</v>
      </c>
      <c r="D12701" t="s">
        <v>373</v>
      </c>
      <c r="E12701">
        <v>616160</v>
      </c>
      <c r="F12701" t="s">
        <v>24196</v>
      </c>
      <c r="G12701" s="7">
        <v>269.61</v>
      </c>
    </row>
    <row r="12702" spans="1:7" x14ac:dyDescent="0.3">
      <c r="A12702" s="310">
        <v>3023511</v>
      </c>
      <c r="B12702" t="s">
        <v>24256</v>
      </c>
      <c r="C12702" t="s">
        <v>24257</v>
      </c>
      <c r="D12702" t="s">
        <v>371</v>
      </c>
      <c r="E12702">
        <v>617100</v>
      </c>
      <c r="F12702" t="s">
        <v>24196</v>
      </c>
      <c r="G12702" s="7">
        <v>1378.67</v>
      </c>
    </row>
    <row r="12703" spans="1:7" x14ac:dyDescent="0.3">
      <c r="A12703" s="310">
        <v>3023511</v>
      </c>
      <c r="B12703" t="s">
        <v>24256</v>
      </c>
      <c r="C12703" t="s">
        <v>24257</v>
      </c>
      <c r="D12703" t="s">
        <v>373</v>
      </c>
      <c r="E12703">
        <v>617150</v>
      </c>
      <c r="F12703" t="s">
        <v>24196</v>
      </c>
      <c r="G12703" s="7">
        <v>435.6</v>
      </c>
    </row>
    <row r="12704" spans="1:7" x14ac:dyDescent="0.3">
      <c r="A12704" s="310">
        <v>3023511</v>
      </c>
      <c r="B12704" t="s">
        <v>24256</v>
      </c>
      <c r="C12704" t="s">
        <v>24257</v>
      </c>
      <c r="D12704" t="s">
        <v>375</v>
      </c>
      <c r="E12704">
        <v>615140</v>
      </c>
      <c r="F12704" t="s">
        <v>24196</v>
      </c>
      <c r="G12704" s="7">
        <v>2510.5300000000002</v>
      </c>
    </row>
    <row r="12705" spans="1:7" x14ac:dyDescent="0.3">
      <c r="A12705" s="310">
        <v>3023511</v>
      </c>
      <c r="B12705" t="s">
        <v>24256</v>
      </c>
      <c r="C12705" t="s">
        <v>24257</v>
      </c>
      <c r="D12705" t="s">
        <v>371</v>
      </c>
      <c r="E12705">
        <v>615100</v>
      </c>
      <c r="F12705" t="s">
        <v>24196</v>
      </c>
      <c r="G12705" s="7">
        <v>4184.17</v>
      </c>
    </row>
    <row r="12706" spans="1:7" x14ac:dyDescent="0.3">
      <c r="A12706" s="310">
        <v>3023511</v>
      </c>
      <c r="B12706" t="s">
        <v>24256</v>
      </c>
      <c r="C12706" t="s">
        <v>24257</v>
      </c>
      <c r="D12706" t="s">
        <v>371</v>
      </c>
      <c r="E12706">
        <v>616100</v>
      </c>
      <c r="F12706" t="s">
        <v>24196</v>
      </c>
      <c r="G12706" s="7">
        <v>681.74</v>
      </c>
    </row>
    <row r="12707" spans="1:7" x14ac:dyDescent="0.3">
      <c r="A12707" s="310">
        <v>3023511</v>
      </c>
      <c r="B12707" t="s">
        <v>24256</v>
      </c>
      <c r="C12707" t="s">
        <v>24257</v>
      </c>
      <c r="D12707" t="s">
        <v>373</v>
      </c>
      <c r="E12707">
        <v>615130</v>
      </c>
      <c r="F12707" t="s">
        <v>24196</v>
      </c>
      <c r="G12707" s="7">
        <v>2214.39</v>
      </c>
    </row>
    <row r="12708" spans="1:7" x14ac:dyDescent="0.3">
      <c r="A12708" s="310">
        <v>3023511</v>
      </c>
      <c r="B12708" t="s">
        <v>24256</v>
      </c>
      <c r="C12708" t="s">
        <v>24257</v>
      </c>
      <c r="D12708" t="s">
        <v>373</v>
      </c>
      <c r="E12708">
        <v>617150</v>
      </c>
      <c r="F12708" t="s">
        <v>24196</v>
      </c>
      <c r="G12708" s="7">
        <v>427.87</v>
      </c>
    </row>
    <row r="12709" spans="1:7" x14ac:dyDescent="0.3">
      <c r="A12709" s="310">
        <v>3023511</v>
      </c>
      <c r="B12709" t="s">
        <v>24256</v>
      </c>
      <c r="C12709" t="s">
        <v>24257</v>
      </c>
      <c r="D12709" t="s">
        <v>373</v>
      </c>
      <c r="E12709">
        <v>617150</v>
      </c>
      <c r="F12709" t="s">
        <v>24196</v>
      </c>
      <c r="G12709" s="7">
        <v>403.33</v>
      </c>
    </row>
    <row r="12710" spans="1:7" x14ac:dyDescent="0.3">
      <c r="A12710" s="310">
        <v>3023511</v>
      </c>
      <c r="B12710" t="s">
        <v>24256</v>
      </c>
      <c r="C12710" t="s">
        <v>24257</v>
      </c>
      <c r="D12710" t="s">
        <v>377</v>
      </c>
      <c r="E12710">
        <v>611110</v>
      </c>
      <c r="F12710" t="s">
        <v>24196</v>
      </c>
      <c r="G12710" s="7">
        <v>319.24</v>
      </c>
    </row>
    <row r="12711" spans="1:7" x14ac:dyDescent="0.3">
      <c r="A12711" s="310">
        <v>3023511</v>
      </c>
      <c r="B12711" t="s">
        <v>24256</v>
      </c>
      <c r="C12711" t="s">
        <v>24257</v>
      </c>
      <c r="D12711" t="s">
        <v>373</v>
      </c>
      <c r="E12711">
        <v>617150</v>
      </c>
      <c r="F12711" t="s">
        <v>24196</v>
      </c>
      <c r="G12711" s="7">
        <v>524.83000000000004</v>
      </c>
    </row>
    <row r="12712" spans="1:7" x14ac:dyDescent="0.3">
      <c r="A12712" s="310">
        <v>3023511</v>
      </c>
      <c r="B12712" t="s">
        <v>24256</v>
      </c>
      <c r="C12712" t="s">
        <v>24257</v>
      </c>
      <c r="D12712" t="s">
        <v>375</v>
      </c>
      <c r="E12712">
        <v>615140</v>
      </c>
      <c r="F12712" t="s">
        <v>24196</v>
      </c>
      <c r="G12712" s="7">
        <v>2245.11</v>
      </c>
    </row>
    <row r="12713" spans="1:7" x14ac:dyDescent="0.3">
      <c r="A12713" s="310">
        <v>3023511</v>
      </c>
      <c r="B12713" t="s">
        <v>24256</v>
      </c>
      <c r="C12713" t="s">
        <v>24257</v>
      </c>
      <c r="D12713" t="s">
        <v>371</v>
      </c>
      <c r="E12713">
        <v>616100</v>
      </c>
      <c r="F12713" t="s">
        <v>24196</v>
      </c>
      <c r="G12713" s="7">
        <v>603.45000000000005</v>
      </c>
    </row>
    <row r="12714" spans="1:7" x14ac:dyDescent="0.3">
      <c r="A12714" s="310">
        <v>3023511</v>
      </c>
      <c r="B12714" t="s">
        <v>24256</v>
      </c>
      <c r="C12714" t="s">
        <v>24257</v>
      </c>
      <c r="D12714" t="s">
        <v>371</v>
      </c>
      <c r="E12714">
        <v>615100</v>
      </c>
      <c r="F12714" t="s">
        <v>24196</v>
      </c>
      <c r="G12714" s="7">
        <v>4044.33</v>
      </c>
    </row>
    <row r="12715" spans="1:7" x14ac:dyDescent="0.3">
      <c r="A12715" s="310">
        <v>3023511</v>
      </c>
      <c r="B12715" t="s">
        <v>24256</v>
      </c>
      <c r="C12715" t="s">
        <v>24257</v>
      </c>
      <c r="D12715" t="s">
        <v>373</v>
      </c>
      <c r="E12715">
        <v>617150</v>
      </c>
      <c r="F12715" t="s">
        <v>24196</v>
      </c>
      <c r="G12715" s="7">
        <v>10.81</v>
      </c>
    </row>
    <row r="12716" spans="1:7" x14ac:dyDescent="0.3">
      <c r="A12716" s="310">
        <v>3023511</v>
      </c>
      <c r="B12716" t="s">
        <v>24256</v>
      </c>
      <c r="C12716" t="s">
        <v>24257</v>
      </c>
      <c r="D12716" t="s">
        <v>371</v>
      </c>
      <c r="E12716">
        <v>615100</v>
      </c>
      <c r="F12716" t="s">
        <v>24196</v>
      </c>
      <c r="G12716" s="7">
        <v>242.6</v>
      </c>
    </row>
    <row r="12717" spans="1:7" x14ac:dyDescent="0.3">
      <c r="A12717" s="310">
        <v>3023511</v>
      </c>
      <c r="B12717" t="s">
        <v>24256</v>
      </c>
      <c r="C12717" t="s">
        <v>24257</v>
      </c>
      <c r="D12717" t="s">
        <v>371</v>
      </c>
      <c r="E12717">
        <v>617100</v>
      </c>
      <c r="F12717" t="s">
        <v>24196</v>
      </c>
      <c r="G12717" s="7">
        <v>463.96</v>
      </c>
    </row>
    <row r="12718" spans="1:7" x14ac:dyDescent="0.3">
      <c r="A12718" s="310">
        <v>3023511</v>
      </c>
      <c r="B12718" t="s">
        <v>24256</v>
      </c>
      <c r="C12718" t="s">
        <v>24257</v>
      </c>
      <c r="D12718" t="s">
        <v>375</v>
      </c>
      <c r="E12718">
        <v>616130</v>
      </c>
      <c r="F12718" t="s">
        <v>24196</v>
      </c>
      <c r="G12718" s="7">
        <v>563.59</v>
      </c>
    </row>
    <row r="12719" spans="1:7" x14ac:dyDescent="0.3">
      <c r="A12719" s="310">
        <v>3023511</v>
      </c>
      <c r="B12719" t="s">
        <v>24256</v>
      </c>
      <c r="C12719" t="s">
        <v>24257</v>
      </c>
      <c r="D12719" t="s">
        <v>371</v>
      </c>
      <c r="E12719">
        <v>615100</v>
      </c>
      <c r="F12719" t="s">
        <v>24196</v>
      </c>
      <c r="G12719" s="7">
        <v>3235.47</v>
      </c>
    </row>
    <row r="12720" spans="1:7" x14ac:dyDescent="0.3">
      <c r="A12720" s="310">
        <v>3023511</v>
      </c>
      <c r="B12720" t="s">
        <v>24256</v>
      </c>
      <c r="C12720" t="s">
        <v>24257</v>
      </c>
      <c r="D12720" t="s">
        <v>374</v>
      </c>
      <c r="E12720">
        <v>615120</v>
      </c>
      <c r="F12720" t="s">
        <v>24196</v>
      </c>
      <c r="G12720" s="7">
        <v>2784.75</v>
      </c>
    </row>
    <row r="12721" spans="1:7" x14ac:dyDescent="0.3">
      <c r="A12721" s="310">
        <v>3023511</v>
      </c>
      <c r="B12721" t="s">
        <v>24256</v>
      </c>
      <c r="C12721" t="s">
        <v>24257</v>
      </c>
      <c r="D12721" t="s">
        <v>371</v>
      </c>
      <c r="E12721">
        <v>615100</v>
      </c>
      <c r="F12721" t="s">
        <v>24196</v>
      </c>
      <c r="G12721" s="7">
        <v>1617.73</v>
      </c>
    </row>
    <row r="12722" spans="1:7" x14ac:dyDescent="0.3">
      <c r="A12722" s="310">
        <v>3023511</v>
      </c>
      <c r="B12722" t="s">
        <v>24256</v>
      </c>
      <c r="C12722" t="s">
        <v>24257</v>
      </c>
      <c r="D12722" t="s">
        <v>371</v>
      </c>
      <c r="E12722">
        <v>617100</v>
      </c>
      <c r="F12722" t="s">
        <v>24196</v>
      </c>
      <c r="G12722" s="7">
        <v>915.8</v>
      </c>
    </row>
    <row r="12723" spans="1:7" x14ac:dyDescent="0.3">
      <c r="A12723" s="310">
        <v>3023511</v>
      </c>
      <c r="B12723" t="s">
        <v>24256</v>
      </c>
      <c r="C12723" t="s">
        <v>24257</v>
      </c>
      <c r="D12723" t="s">
        <v>371</v>
      </c>
      <c r="E12723">
        <v>617100</v>
      </c>
      <c r="F12723" t="s">
        <v>24196</v>
      </c>
      <c r="G12723" s="7">
        <v>1070.8499999999999</v>
      </c>
    </row>
    <row r="12724" spans="1:7" x14ac:dyDescent="0.3">
      <c r="A12724" s="310">
        <v>3023511</v>
      </c>
      <c r="B12724" t="s">
        <v>24256</v>
      </c>
      <c r="C12724" t="s">
        <v>24257</v>
      </c>
      <c r="D12724" t="s">
        <v>371</v>
      </c>
      <c r="E12724">
        <v>615100</v>
      </c>
      <c r="F12724" t="s">
        <v>24196</v>
      </c>
      <c r="G12724" s="7">
        <v>4044.33</v>
      </c>
    </row>
    <row r="12725" spans="1:7" x14ac:dyDescent="0.3">
      <c r="A12725" s="310">
        <v>3023511</v>
      </c>
      <c r="B12725" t="s">
        <v>24256</v>
      </c>
      <c r="C12725" t="s">
        <v>24257</v>
      </c>
      <c r="D12725" t="s">
        <v>371</v>
      </c>
      <c r="E12725">
        <v>617100</v>
      </c>
      <c r="F12725" t="s">
        <v>24196</v>
      </c>
      <c r="G12725" s="7">
        <v>1159.9100000000001</v>
      </c>
    </row>
    <row r="12726" spans="1:7" x14ac:dyDescent="0.3">
      <c r="A12726" s="310">
        <v>3023511</v>
      </c>
      <c r="B12726" t="s">
        <v>24256</v>
      </c>
      <c r="C12726" t="s">
        <v>24257</v>
      </c>
      <c r="D12726" t="s">
        <v>373</v>
      </c>
      <c r="E12726">
        <v>615130</v>
      </c>
      <c r="F12726" t="s">
        <v>24196</v>
      </c>
      <c r="G12726" s="7">
        <v>1328.63</v>
      </c>
    </row>
    <row r="12727" spans="1:7" x14ac:dyDescent="0.3">
      <c r="A12727" s="310">
        <v>3023511</v>
      </c>
      <c r="B12727" t="s">
        <v>24256</v>
      </c>
      <c r="C12727" t="s">
        <v>24257</v>
      </c>
      <c r="D12727" t="s">
        <v>373</v>
      </c>
      <c r="E12727">
        <v>616160</v>
      </c>
      <c r="F12727" t="s">
        <v>24196</v>
      </c>
      <c r="G12727" s="7">
        <v>269.61</v>
      </c>
    </row>
    <row r="12728" spans="1:7" x14ac:dyDescent="0.3">
      <c r="A12728" s="310">
        <v>3023511</v>
      </c>
      <c r="B12728" t="s">
        <v>24256</v>
      </c>
      <c r="C12728" t="s">
        <v>24257</v>
      </c>
      <c r="D12728" t="s">
        <v>375</v>
      </c>
      <c r="E12728">
        <v>617130</v>
      </c>
      <c r="F12728" t="s">
        <v>24196</v>
      </c>
      <c r="G12728" s="7">
        <v>512.15</v>
      </c>
    </row>
    <row r="12729" spans="1:7" x14ac:dyDescent="0.3">
      <c r="A12729" s="310">
        <v>3023511</v>
      </c>
      <c r="B12729" t="s">
        <v>24256</v>
      </c>
      <c r="C12729" t="s">
        <v>24257</v>
      </c>
      <c r="D12729" t="s">
        <v>371</v>
      </c>
      <c r="E12729">
        <v>615100</v>
      </c>
      <c r="F12729" t="s">
        <v>24196</v>
      </c>
      <c r="G12729" s="7">
        <v>4044.33</v>
      </c>
    </row>
    <row r="12730" spans="1:7" x14ac:dyDescent="0.3">
      <c r="A12730" s="310">
        <v>3023511</v>
      </c>
      <c r="B12730" t="s">
        <v>24256</v>
      </c>
      <c r="C12730" t="s">
        <v>24257</v>
      </c>
      <c r="D12730" t="s">
        <v>373</v>
      </c>
      <c r="E12730">
        <v>617150</v>
      </c>
      <c r="F12730" t="s">
        <v>24196</v>
      </c>
      <c r="G12730" s="7">
        <v>396.88</v>
      </c>
    </row>
    <row r="12731" spans="1:7" x14ac:dyDescent="0.3">
      <c r="A12731" s="310">
        <v>3023511</v>
      </c>
      <c r="B12731" t="s">
        <v>24256</v>
      </c>
      <c r="C12731" t="s">
        <v>24257</v>
      </c>
      <c r="D12731" t="s">
        <v>377</v>
      </c>
      <c r="E12731">
        <v>611110</v>
      </c>
      <c r="F12731" t="s">
        <v>24196</v>
      </c>
      <c r="G12731" s="7">
        <v>319.24</v>
      </c>
    </row>
    <row r="12732" spans="1:7" x14ac:dyDescent="0.3">
      <c r="A12732" s="310">
        <v>3023511</v>
      </c>
      <c r="B12732" t="s">
        <v>24256</v>
      </c>
      <c r="C12732" t="s">
        <v>24257</v>
      </c>
      <c r="D12732" t="s">
        <v>371</v>
      </c>
      <c r="E12732">
        <v>617100</v>
      </c>
      <c r="F12732" t="s">
        <v>24196</v>
      </c>
      <c r="G12732" s="7">
        <v>1159.9100000000001</v>
      </c>
    </row>
    <row r="12733" spans="1:7" x14ac:dyDescent="0.3">
      <c r="A12733" s="310">
        <v>3023511</v>
      </c>
      <c r="B12733" t="s">
        <v>24256</v>
      </c>
      <c r="C12733" t="s">
        <v>24257</v>
      </c>
      <c r="D12733" t="s">
        <v>374</v>
      </c>
      <c r="E12733">
        <v>615120</v>
      </c>
      <c r="F12733" t="s">
        <v>24196</v>
      </c>
      <c r="G12733" s="7">
        <v>19.829999999999998</v>
      </c>
    </row>
    <row r="12734" spans="1:7" x14ac:dyDescent="0.3">
      <c r="A12734" s="310">
        <v>3023511</v>
      </c>
      <c r="B12734" t="s">
        <v>24256</v>
      </c>
      <c r="C12734" t="s">
        <v>24257</v>
      </c>
      <c r="D12734" t="s">
        <v>373</v>
      </c>
      <c r="E12734">
        <v>615130</v>
      </c>
      <c r="F12734" t="s">
        <v>24196</v>
      </c>
      <c r="G12734" s="7">
        <v>2572.69</v>
      </c>
    </row>
    <row r="12735" spans="1:7" x14ac:dyDescent="0.3">
      <c r="A12735" s="310">
        <v>3023511</v>
      </c>
      <c r="B12735" t="s">
        <v>24256</v>
      </c>
      <c r="C12735" t="s">
        <v>24257</v>
      </c>
      <c r="D12735" t="s">
        <v>371</v>
      </c>
      <c r="E12735">
        <v>617100</v>
      </c>
      <c r="F12735" t="s">
        <v>24196</v>
      </c>
      <c r="G12735" s="7">
        <v>853.85</v>
      </c>
    </row>
    <row r="12736" spans="1:7" x14ac:dyDescent="0.3">
      <c r="A12736" s="310">
        <v>3023511</v>
      </c>
      <c r="B12736" t="s">
        <v>24256</v>
      </c>
      <c r="C12736" t="s">
        <v>24257</v>
      </c>
      <c r="D12736" t="s">
        <v>373</v>
      </c>
      <c r="E12736">
        <v>615130</v>
      </c>
      <c r="F12736" t="s">
        <v>24196</v>
      </c>
      <c r="G12736" s="7">
        <v>1977.13</v>
      </c>
    </row>
    <row r="12737" spans="1:7" x14ac:dyDescent="0.3">
      <c r="A12737" s="310">
        <v>3023511</v>
      </c>
      <c r="B12737" t="s">
        <v>24256</v>
      </c>
      <c r="C12737" t="s">
        <v>24257</v>
      </c>
      <c r="D12737" t="s">
        <v>373</v>
      </c>
      <c r="E12737">
        <v>615130</v>
      </c>
      <c r="F12737" t="s">
        <v>24196</v>
      </c>
      <c r="G12737" s="7">
        <v>2100.6999999999998</v>
      </c>
    </row>
    <row r="12738" spans="1:7" x14ac:dyDescent="0.3">
      <c r="A12738" s="310">
        <v>3023511</v>
      </c>
      <c r="B12738" t="s">
        <v>24256</v>
      </c>
      <c r="C12738" t="s">
        <v>24257</v>
      </c>
      <c r="D12738" t="s">
        <v>373</v>
      </c>
      <c r="E12738">
        <v>617150</v>
      </c>
      <c r="F12738" t="s">
        <v>24196</v>
      </c>
      <c r="G12738" s="7">
        <v>602.62</v>
      </c>
    </row>
    <row r="12739" spans="1:7" x14ac:dyDescent="0.3">
      <c r="A12739" s="310">
        <v>3023511</v>
      </c>
      <c r="B12739" t="s">
        <v>24256</v>
      </c>
      <c r="C12739" t="s">
        <v>24257</v>
      </c>
      <c r="D12739" t="s">
        <v>375</v>
      </c>
      <c r="E12739">
        <v>615140</v>
      </c>
      <c r="F12739" t="s">
        <v>24196</v>
      </c>
      <c r="G12739" s="7">
        <v>2182.75</v>
      </c>
    </row>
    <row r="12740" spans="1:7" x14ac:dyDescent="0.3">
      <c r="A12740" s="310">
        <v>3023514</v>
      </c>
      <c r="B12740" t="s">
        <v>24258</v>
      </c>
      <c r="C12740" t="s">
        <v>24259</v>
      </c>
      <c r="D12740" t="s">
        <v>373</v>
      </c>
      <c r="E12740">
        <v>615130</v>
      </c>
      <c r="F12740" t="s">
        <v>24196</v>
      </c>
      <c r="G12740" s="7">
        <v>452.38</v>
      </c>
    </row>
    <row r="12741" spans="1:7" x14ac:dyDescent="0.3">
      <c r="A12741" s="310">
        <v>3023514</v>
      </c>
      <c r="B12741" t="s">
        <v>24258</v>
      </c>
      <c r="C12741" t="s">
        <v>24259</v>
      </c>
      <c r="D12741" t="s">
        <v>371</v>
      </c>
      <c r="E12741">
        <v>615100</v>
      </c>
      <c r="F12741" t="s">
        <v>24196</v>
      </c>
      <c r="G12741" s="7">
        <v>0.01</v>
      </c>
    </row>
    <row r="12742" spans="1:7" x14ac:dyDescent="0.3">
      <c r="A12742" s="310">
        <v>3023514</v>
      </c>
      <c r="B12742" t="s">
        <v>24258</v>
      </c>
      <c r="C12742" t="s">
        <v>24259</v>
      </c>
      <c r="D12742" t="s">
        <v>371</v>
      </c>
      <c r="E12742">
        <v>615100</v>
      </c>
      <c r="F12742" t="s">
        <v>24196</v>
      </c>
      <c r="G12742" s="7">
        <v>72.569999999999993</v>
      </c>
    </row>
    <row r="12743" spans="1:7" x14ac:dyDescent="0.3">
      <c r="A12743" s="310">
        <v>3023514</v>
      </c>
      <c r="B12743" t="s">
        <v>24258</v>
      </c>
      <c r="C12743" t="s">
        <v>24259</v>
      </c>
      <c r="D12743" t="s">
        <v>371</v>
      </c>
      <c r="E12743">
        <v>615100</v>
      </c>
      <c r="F12743" t="s">
        <v>24196</v>
      </c>
      <c r="G12743" s="7">
        <v>0.01</v>
      </c>
    </row>
    <row r="12744" spans="1:7" x14ac:dyDescent="0.3">
      <c r="A12744" s="310">
        <v>3023514</v>
      </c>
      <c r="B12744" t="s">
        <v>24258</v>
      </c>
      <c r="C12744" t="s">
        <v>24259</v>
      </c>
      <c r="D12744" t="s">
        <v>371</v>
      </c>
      <c r="E12744">
        <v>615100</v>
      </c>
      <c r="F12744" t="s">
        <v>24196</v>
      </c>
      <c r="G12744" s="7">
        <v>-145.15</v>
      </c>
    </row>
    <row r="12745" spans="1:7" x14ac:dyDescent="0.3">
      <c r="A12745" s="310">
        <v>3023514</v>
      </c>
      <c r="B12745" t="s">
        <v>24258</v>
      </c>
      <c r="C12745" t="s">
        <v>24259</v>
      </c>
      <c r="D12745" t="s">
        <v>371</v>
      </c>
      <c r="E12745">
        <v>615100</v>
      </c>
      <c r="F12745" t="s">
        <v>24196</v>
      </c>
      <c r="G12745" s="7">
        <v>22.43</v>
      </c>
    </row>
    <row r="12746" spans="1:7" x14ac:dyDescent="0.3">
      <c r="A12746" s="310">
        <v>3023514</v>
      </c>
      <c r="B12746" t="s">
        <v>24258</v>
      </c>
      <c r="C12746" t="s">
        <v>24259</v>
      </c>
      <c r="D12746" t="s">
        <v>371</v>
      </c>
      <c r="E12746">
        <v>615100</v>
      </c>
      <c r="F12746" t="s">
        <v>24196</v>
      </c>
      <c r="G12746" s="7">
        <v>-134.97</v>
      </c>
    </row>
    <row r="12747" spans="1:7" x14ac:dyDescent="0.3">
      <c r="A12747" s="310">
        <v>3023514</v>
      </c>
      <c r="B12747" t="s">
        <v>24258</v>
      </c>
      <c r="C12747" t="s">
        <v>24259</v>
      </c>
      <c r="D12747" t="s">
        <v>371</v>
      </c>
      <c r="E12747">
        <v>615100</v>
      </c>
      <c r="F12747" t="s">
        <v>24196</v>
      </c>
      <c r="G12747" s="7">
        <v>25.76</v>
      </c>
    </row>
    <row r="12748" spans="1:7" x14ac:dyDescent="0.3">
      <c r="A12748" s="310">
        <v>3023514</v>
      </c>
      <c r="B12748" t="s">
        <v>24258</v>
      </c>
      <c r="C12748" t="s">
        <v>24259</v>
      </c>
      <c r="D12748" t="s">
        <v>371</v>
      </c>
      <c r="E12748">
        <v>615100</v>
      </c>
      <c r="F12748" t="s">
        <v>24196</v>
      </c>
      <c r="G12748" s="7">
        <v>418</v>
      </c>
    </row>
    <row r="12749" spans="1:7" x14ac:dyDescent="0.3">
      <c r="A12749" s="310">
        <v>3023514</v>
      </c>
      <c r="B12749" t="s">
        <v>24258</v>
      </c>
      <c r="C12749" t="s">
        <v>24259</v>
      </c>
      <c r="D12749" t="s">
        <v>371</v>
      </c>
      <c r="E12749">
        <v>615100</v>
      </c>
      <c r="F12749" t="s">
        <v>24196</v>
      </c>
      <c r="G12749" s="7">
        <v>-18.23</v>
      </c>
    </row>
    <row r="12750" spans="1:7" x14ac:dyDescent="0.3">
      <c r="A12750" s="310">
        <v>3023514</v>
      </c>
      <c r="B12750" t="s">
        <v>24258</v>
      </c>
      <c r="C12750" t="s">
        <v>24259</v>
      </c>
      <c r="D12750" t="s">
        <v>371</v>
      </c>
      <c r="E12750">
        <v>615100</v>
      </c>
      <c r="F12750" t="s">
        <v>24196</v>
      </c>
      <c r="G12750" s="7">
        <v>72.569999999999993</v>
      </c>
    </row>
    <row r="12751" spans="1:7" x14ac:dyDescent="0.3">
      <c r="A12751" s="310">
        <v>3023514</v>
      </c>
      <c r="B12751" t="s">
        <v>24258</v>
      </c>
      <c r="C12751" t="s">
        <v>24259</v>
      </c>
      <c r="D12751" t="s">
        <v>371</v>
      </c>
      <c r="E12751">
        <v>615100</v>
      </c>
      <c r="F12751" t="s">
        <v>24196</v>
      </c>
      <c r="G12751" s="7">
        <v>9.1199999999999992</v>
      </c>
    </row>
    <row r="12752" spans="1:7" x14ac:dyDescent="0.3">
      <c r="A12752" s="310">
        <v>3023514</v>
      </c>
      <c r="B12752" t="s">
        <v>24258</v>
      </c>
      <c r="C12752" t="s">
        <v>24259</v>
      </c>
      <c r="D12752" t="s">
        <v>371</v>
      </c>
      <c r="E12752">
        <v>615100</v>
      </c>
      <c r="F12752" t="s">
        <v>24196</v>
      </c>
      <c r="G12752" s="7">
        <v>0.01</v>
      </c>
    </row>
    <row r="12753" spans="1:7" x14ac:dyDescent="0.3">
      <c r="A12753" s="310">
        <v>3023514</v>
      </c>
      <c r="B12753" t="s">
        <v>24258</v>
      </c>
      <c r="C12753" t="s">
        <v>24259</v>
      </c>
      <c r="D12753" t="s">
        <v>371</v>
      </c>
      <c r="E12753">
        <v>615100</v>
      </c>
      <c r="F12753" t="s">
        <v>24196</v>
      </c>
      <c r="G12753" s="7">
        <v>72.569999999999993</v>
      </c>
    </row>
    <row r="12754" spans="1:7" x14ac:dyDescent="0.3">
      <c r="A12754" s="310">
        <v>3023514</v>
      </c>
      <c r="B12754" t="s">
        <v>24258</v>
      </c>
      <c r="C12754" t="s">
        <v>24259</v>
      </c>
      <c r="D12754" t="s">
        <v>371</v>
      </c>
      <c r="E12754">
        <v>617100</v>
      </c>
      <c r="F12754" t="s">
        <v>24196</v>
      </c>
      <c r="G12754" s="7">
        <v>1075.5</v>
      </c>
    </row>
    <row r="12755" spans="1:7" x14ac:dyDescent="0.3">
      <c r="A12755" s="310">
        <v>3023514</v>
      </c>
      <c r="B12755" t="s">
        <v>24258</v>
      </c>
      <c r="C12755" t="s">
        <v>24259</v>
      </c>
      <c r="D12755" t="s">
        <v>371</v>
      </c>
      <c r="E12755">
        <v>615100</v>
      </c>
      <c r="F12755" t="s">
        <v>24196</v>
      </c>
      <c r="G12755" s="7">
        <v>-0.01</v>
      </c>
    </row>
    <row r="12756" spans="1:7" x14ac:dyDescent="0.3">
      <c r="A12756" s="310">
        <v>3023514</v>
      </c>
      <c r="B12756" t="s">
        <v>24258</v>
      </c>
      <c r="C12756" t="s">
        <v>24259</v>
      </c>
      <c r="D12756" t="s">
        <v>371</v>
      </c>
      <c r="E12756">
        <v>615100</v>
      </c>
      <c r="F12756" t="s">
        <v>24196</v>
      </c>
      <c r="G12756" s="7">
        <v>72.569999999999993</v>
      </c>
    </row>
    <row r="12757" spans="1:7" x14ac:dyDescent="0.3">
      <c r="A12757" s="310">
        <v>3023514</v>
      </c>
      <c r="B12757" t="s">
        <v>24258</v>
      </c>
      <c r="C12757" t="s">
        <v>24259</v>
      </c>
      <c r="D12757" t="s">
        <v>371</v>
      </c>
      <c r="E12757">
        <v>615100</v>
      </c>
      <c r="F12757" t="s">
        <v>24196</v>
      </c>
      <c r="G12757" s="7">
        <v>24.92</v>
      </c>
    </row>
    <row r="12758" spans="1:7" x14ac:dyDescent="0.3">
      <c r="A12758" s="310">
        <v>3023514</v>
      </c>
      <c r="B12758" t="s">
        <v>24258</v>
      </c>
      <c r="C12758" t="s">
        <v>24259</v>
      </c>
      <c r="D12758" t="s">
        <v>371</v>
      </c>
      <c r="E12758">
        <v>615100</v>
      </c>
      <c r="F12758" t="s">
        <v>24196</v>
      </c>
      <c r="G12758" s="7">
        <v>-0.01</v>
      </c>
    </row>
    <row r="12759" spans="1:7" x14ac:dyDescent="0.3">
      <c r="A12759" s="310">
        <v>3023514</v>
      </c>
      <c r="B12759" t="s">
        <v>24258</v>
      </c>
      <c r="C12759" t="s">
        <v>24259</v>
      </c>
      <c r="D12759" t="s">
        <v>371</v>
      </c>
      <c r="E12759">
        <v>615100</v>
      </c>
      <c r="F12759" t="s">
        <v>24196</v>
      </c>
      <c r="G12759" s="7">
        <v>0.01</v>
      </c>
    </row>
    <row r="12760" spans="1:7" x14ac:dyDescent="0.3">
      <c r="A12760" s="310">
        <v>3023514</v>
      </c>
      <c r="B12760" t="s">
        <v>24258</v>
      </c>
      <c r="C12760" t="s">
        <v>24259</v>
      </c>
      <c r="D12760" t="s">
        <v>371</v>
      </c>
      <c r="E12760">
        <v>615100</v>
      </c>
      <c r="F12760" t="s">
        <v>24196</v>
      </c>
      <c r="G12760" s="7">
        <v>-24.92</v>
      </c>
    </row>
    <row r="12761" spans="1:7" x14ac:dyDescent="0.3">
      <c r="A12761" s="310">
        <v>3023514</v>
      </c>
      <c r="B12761" t="s">
        <v>24258</v>
      </c>
      <c r="C12761" t="s">
        <v>24259</v>
      </c>
      <c r="D12761" t="s">
        <v>371</v>
      </c>
      <c r="E12761">
        <v>615100</v>
      </c>
      <c r="F12761" t="s">
        <v>24196</v>
      </c>
      <c r="G12761" s="7">
        <v>0.01</v>
      </c>
    </row>
    <row r="12762" spans="1:7" x14ac:dyDescent="0.3">
      <c r="A12762" s="310">
        <v>3023514</v>
      </c>
      <c r="B12762" t="s">
        <v>24258</v>
      </c>
      <c r="C12762" t="s">
        <v>24259</v>
      </c>
      <c r="D12762" t="s">
        <v>371</v>
      </c>
      <c r="E12762">
        <v>615100</v>
      </c>
      <c r="F12762" t="s">
        <v>24196</v>
      </c>
      <c r="G12762" s="7">
        <v>-145.15</v>
      </c>
    </row>
    <row r="12763" spans="1:7" x14ac:dyDescent="0.3">
      <c r="A12763" s="310">
        <v>3023514</v>
      </c>
      <c r="B12763" t="s">
        <v>24258</v>
      </c>
      <c r="C12763" t="s">
        <v>24259</v>
      </c>
      <c r="D12763" t="s">
        <v>371</v>
      </c>
      <c r="E12763">
        <v>615100</v>
      </c>
      <c r="F12763" t="s">
        <v>24196</v>
      </c>
      <c r="G12763" s="7">
        <v>72.569999999999993</v>
      </c>
    </row>
    <row r="12764" spans="1:7" x14ac:dyDescent="0.3">
      <c r="A12764" s="310">
        <v>3023514</v>
      </c>
      <c r="B12764" t="s">
        <v>24258</v>
      </c>
      <c r="C12764" t="s">
        <v>24259</v>
      </c>
      <c r="D12764" t="s">
        <v>371</v>
      </c>
      <c r="E12764">
        <v>615100</v>
      </c>
      <c r="F12764" t="s">
        <v>24196</v>
      </c>
      <c r="G12764" s="7">
        <v>121.48</v>
      </c>
    </row>
    <row r="12765" spans="1:7" x14ac:dyDescent="0.3">
      <c r="A12765" s="310">
        <v>3023514</v>
      </c>
      <c r="B12765" t="s">
        <v>24258</v>
      </c>
      <c r="C12765" t="s">
        <v>24259</v>
      </c>
      <c r="D12765" t="s">
        <v>371</v>
      </c>
      <c r="E12765">
        <v>615100</v>
      </c>
      <c r="F12765" t="s">
        <v>24196</v>
      </c>
      <c r="G12765" s="7">
        <v>9.1199999999999992</v>
      </c>
    </row>
    <row r="12766" spans="1:7" x14ac:dyDescent="0.3">
      <c r="A12766" s="310">
        <v>3023514</v>
      </c>
      <c r="B12766" t="s">
        <v>24258</v>
      </c>
      <c r="C12766" t="s">
        <v>24259</v>
      </c>
      <c r="D12766" t="s">
        <v>371</v>
      </c>
      <c r="E12766">
        <v>615100</v>
      </c>
      <c r="F12766" t="s">
        <v>24196</v>
      </c>
      <c r="G12766" s="7">
        <v>-18.23</v>
      </c>
    </row>
    <row r="12767" spans="1:7" x14ac:dyDescent="0.3">
      <c r="A12767" s="310">
        <v>3023514</v>
      </c>
      <c r="B12767" t="s">
        <v>24258</v>
      </c>
      <c r="C12767" t="s">
        <v>24259</v>
      </c>
      <c r="D12767" t="s">
        <v>371</v>
      </c>
      <c r="E12767">
        <v>615100</v>
      </c>
      <c r="F12767" t="s">
        <v>24196</v>
      </c>
      <c r="G12767" s="7">
        <v>24.92</v>
      </c>
    </row>
    <row r="12768" spans="1:7" x14ac:dyDescent="0.3">
      <c r="A12768" s="310">
        <v>3023514</v>
      </c>
      <c r="B12768" t="s">
        <v>24258</v>
      </c>
      <c r="C12768" t="s">
        <v>24259</v>
      </c>
      <c r="D12768" t="s">
        <v>371</v>
      </c>
      <c r="E12768">
        <v>615100</v>
      </c>
      <c r="F12768" t="s">
        <v>24196</v>
      </c>
      <c r="G12768" s="7">
        <v>-0.01</v>
      </c>
    </row>
    <row r="12769" spans="1:7" x14ac:dyDescent="0.3">
      <c r="A12769" s="310">
        <v>3023514</v>
      </c>
      <c r="B12769" t="s">
        <v>24258</v>
      </c>
      <c r="C12769" t="s">
        <v>24259</v>
      </c>
      <c r="D12769" t="s">
        <v>371</v>
      </c>
      <c r="E12769">
        <v>615100</v>
      </c>
      <c r="F12769" t="s">
        <v>24196</v>
      </c>
      <c r="G12769" s="7">
        <v>-134.97</v>
      </c>
    </row>
    <row r="12770" spans="1:7" x14ac:dyDescent="0.3">
      <c r="A12770" s="310">
        <v>3023514</v>
      </c>
      <c r="B12770" t="s">
        <v>24258</v>
      </c>
      <c r="C12770" t="s">
        <v>24259</v>
      </c>
      <c r="D12770" t="s">
        <v>371</v>
      </c>
      <c r="E12770">
        <v>615100</v>
      </c>
      <c r="F12770" t="s">
        <v>24196</v>
      </c>
      <c r="G12770" s="7">
        <v>121.48</v>
      </c>
    </row>
    <row r="12771" spans="1:7" x14ac:dyDescent="0.3">
      <c r="A12771" s="310">
        <v>3023514</v>
      </c>
      <c r="B12771" t="s">
        <v>24258</v>
      </c>
      <c r="C12771" t="s">
        <v>24259</v>
      </c>
      <c r="D12771" t="s">
        <v>371</v>
      </c>
      <c r="E12771">
        <v>615100</v>
      </c>
      <c r="F12771" t="s">
        <v>24196</v>
      </c>
      <c r="G12771" s="7">
        <v>5646.83</v>
      </c>
    </row>
    <row r="12772" spans="1:7" x14ac:dyDescent="0.3">
      <c r="A12772" s="310">
        <v>3023514</v>
      </c>
      <c r="B12772" t="s">
        <v>24258</v>
      </c>
      <c r="C12772" t="s">
        <v>24259</v>
      </c>
      <c r="D12772" t="s">
        <v>371</v>
      </c>
      <c r="E12772">
        <v>615100</v>
      </c>
      <c r="F12772" t="s">
        <v>24196</v>
      </c>
      <c r="G12772" s="7">
        <v>0.01</v>
      </c>
    </row>
    <row r="12773" spans="1:7" x14ac:dyDescent="0.3">
      <c r="A12773" s="310">
        <v>3023514</v>
      </c>
      <c r="B12773" t="s">
        <v>24258</v>
      </c>
      <c r="C12773" t="s">
        <v>24259</v>
      </c>
      <c r="D12773" t="s">
        <v>371</v>
      </c>
      <c r="E12773">
        <v>615100</v>
      </c>
      <c r="F12773" t="s">
        <v>24196</v>
      </c>
      <c r="G12773" s="7">
        <v>72.569999999999993</v>
      </c>
    </row>
    <row r="12774" spans="1:7" x14ac:dyDescent="0.3">
      <c r="A12774" s="310">
        <v>3023514</v>
      </c>
      <c r="B12774" t="s">
        <v>24258</v>
      </c>
      <c r="C12774" t="s">
        <v>24259</v>
      </c>
      <c r="D12774" t="s">
        <v>371</v>
      </c>
      <c r="E12774">
        <v>615100</v>
      </c>
      <c r="F12774" t="s">
        <v>24196</v>
      </c>
      <c r="G12774" s="7">
        <v>-24.92</v>
      </c>
    </row>
    <row r="12775" spans="1:7" x14ac:dyDescent="0.3">
      <c r="A12775" s="310">
        <v>3023514</v>
      </c>
      <c r="B12775" t="s">
        <v>24258</v>
      </c>
      <c r="C12775" t="s">
        <v>24259</v>
      </c>
      <c r="D12775" t="s">
        <v>371</v>
      </c>
      <c r="E12775">
        <v>615100</v>
      </c>
      <c r="F12775" t="s">
        <v>24196</v>
      </c>
      <c r="G12775" s="7">
        <v>-18.23</v>
      </c>
    </row>
    <row r="12776" spans="1:7" x14ac:dyDescent="0.3">
      <c r="A12776" s="310">
        <v>3023514</v>
      </c>
      <c r="B12776" t="s">
        <v>24258</v>
      </c>
      <c r="C12776" t="s">
        <v>24259</v>
      </c>
      <c r="D12776" t="s">
        <v>371</v>
      </c>
      <c r="E12776">
        <v>615100</v>
      </c>
      <c r="F12776" t="s">
        <v>24196</v>
      </c>
      <c r="G12776" s="7">
        <v>-25.76</v>
      </c>
    </row>
    <row r="12777" spans="1:7" x14ac:dyDescent="0.3">
      <c r="A12777" s="310">
        <v>3023514</v>
      </c>
      <c r="B12777" t="s">
        <v>24258</v>
      </c>
      <c r="C12777" t="s">
        <v>24259</v>
      </c>
      <c r="D12777" t="s">
        <v>373</v>
      </c>
      <c r="E12777">
        <v>617150</v>
      </c>
      <c r="F12777" t="s">
        <v>24196</v>
      </c>
      <c r="G12777" s="7">
        <v>424.38</v>
      </c>
    </row>
    <row r="12778" spans="1:7" x14ac:dyDescent="0.3">
      <c r="A12778" s="310">
        <v>3023514</v>
      </c>
      <c r="B12778" t="s">
        <v>24258</v>
      </c>
      <c r="C12778" t="s">
        <v>24259</v>
      </c>
      <c r="D12778" t="s">
        <v>375</v>
      </c>
      <c r="E12778">
        <v>617130</v>
      </c>
      <c r="F12778" t="s">
        <v>24196</v>
      </c>
      <c r="G12778" s="7">
        <v>630.58000000000004</v>
      </c>
    </row>
    <row r="12779" spans="1:7" x14ac:dyDescent="0.3">
      <c r="A12779" s="310">
        <v>3023514</v>
      </c>
      <c r="B12779" t="s">
        <v>24258</v>
      </c>
      <c r="C12779" t="s">
        <v>24259</v>
      </c>
      <c r="D12779" t="s">
        <v>371</v>
      </c>
      <c r="E12779">
        <v>615100</v>
      </c>
      <c r="F12779" t="s">
        <v>24196</v>
      </c>
      <c r="G12779" s="7">
        <v>-134.97</v>
      </c>
    </row>
    <row r="12780" spans="1:7" x14ac:dyDescent="0.3">
      <c r="A12780" s="310">
        <v>3023514</v>
      </c>
      <c r="B12780" t="s">
        <v>24258</v>
      </c>
      <c r="C12780" t="s">
        <v>24259</v>
      </c>
      <c r="D12780" t="s">
        <v>371</v>
      </c>
      <c r="E12780">
        <v>615100</v>
      </c>
      <c r="F12780" t="s">
        <v>24196</v>
      </c>
      <c r="G12780" s="7">
        <v>-121.47</v>
      </c>
    </row>
    <row r="12781" spans="1:7" x14ac:dyDescent="0.3">
      <c r="A12781" s="310">
        <v>3023514</v>
      </c>
      <c r="B12781" t="s">
        <v>24258</v>
      </c>
      <c r="C12781" t="s">
        <v>24259</v>
      </c>
      <c r="D12781" t="s">
        <v>371</v>
      </c>
      <c r="E12781">
        <v>615100</v>
      </c>
      <c r="F12781" t="s">
        <v>24196</v>
      </c>
      <c r="G12781" s="7">
        <v>121.48</v>
      </c>
    </row>
    <row r="12782" spans="1:7" x14ac:dyDescent="0.3">
      <c r="A12782" s="310">
        <v>3023514</v>
      </c>
      <c r="B12782" t="s">
        <v>24258</v>
      </c>
      <c r="C12782" t="s">
        <v>24259</v>
      </c>
      <c r="D12782" t="s">
        <v>371</v>
      </c>
      <c r="E12782">
        <v>615100</v>
      </c>
      <c r="F12782" t="s">
        <v>24196</v>
      </c>
      <c r="G12782" s="7">
        <v>-0.01</v>
      </c>
    </row>
    <row r="12783" spans="1:7" x14ac:dyDescent="0.3">
      <c r="A12783" s="310">
        <v>3023514</v>
      </c>
      <c r="B12783" t="s">
        <v>24258</v>
      </c>
      <c r="C12783" t="s">
        <v>24259</v>
      </c>
      <c r="D12783" t="s">
        <v>371</v>
      </c>
      <c r="E12783">
        <v>615100</v>
      </c>
      <c r="F12783" t="s">
        <v>24196</v>
      </c>
      <c r="G12783" s="7">
        <v>-145.15</v>
      </c>
    </row>
    <row r="12784" spans="1:7" x14ac:dyDescent="0.3">
      <c r="A12784" s="310">
        <v>3023514</v>
      </c>
      <c r="B12784" t="s">
        <v>24258</v>
      </c>
      <c r="C12784" t="s">
        <v>24259</v>
      </c>
      <c r="D12784" t="s">
        <v>371</v>
      </c>
      <c r="E12784">
        <v>616100</v>
      </c>
      <c r="F12784" t="s">
        <v>24196</v>
      </c>
      <c r="G12784" s="7">
        <v>357.21</v>
      </c>
    </row>
    <row r="12785" spans="1:7" x14ac:dyDescent="0.3">
      <c r="A12785" s="310">
        <v>3023514</v>
      </c>
      <c r="B12785" t="s">
        <v>24258</v>
      </c>
      <c r="C12785" t="s">
        <v>24259</v>
      </c>
      <c r="D12785" t="s">
        <v>371</v>
      </c>
      <c r="E12785">
        <v>615100</v>
      </c>
      <c r="F12785" t="s">
        <v>24196</v>
      </c>
      <c r="G12785" s="7">
        <v>22.43</v>
      </c>
    </row>
    <row r="12786" spans="1:7" x14ac:dyDescent="0.3">
      <c r="A12786" s="310">
        <v>3023514</v>
      </c>
      <c r="B12786" t="s">
        <v>24258</v>
      </c>
      <c r="C12786" t="s">
        <v>24259</v>
      </c>
      <c r="D12786" t="s">
        <v>371</v>
      </c>
      <c r="E12786">
        <v>615100</v>
      </c>
      <c r="F12786" t="s">
        <v>24196</v>
      </c>
      <c r="G12786" s="7">
        <v>-24.92</v>
      </c>
    </row>
    <row r="12787" spans="1:7" x14ac:dyDescent="0.3">
      <c r="A12787" s="310">
        <v>3023514</v>
      </c>
      <c r="B12787" t="s">
        <v>24258</v>
      </c>
      <c r="C12787" t="s">
        <v>24259</v>
      </c>
      <c r="D12787" t="s">
        <v>371</v>
      </c>
      <c r="E12787">
        <v>615100</v>
      </c>
      <c r="F12787" t="s">
        <v>24196</v>
      </c>
      <c r="G12787" s="7">
        <v>-18.23</v>
      </c>
    </row>
    <row r="12788" spans="1:7" x14ac:dyDescent="0.3">
      <c r="A12788" s="310">
        <v>3023514</v>
      </c>
      <c r="B12788" t="s">
        <v>24258</v>
      </c>
      <c r="C12788" t="s">
        <v>24259</v>
      </c>
      <c r="D12788" t="s">
        <v>371</v>
      </c>
      <c r="E12788">
        <v>615100</v>
      </c>
      <c r="F12788" t="s">
        <v>24196</v>
      </c>
      <c r="G12788" s="7">
        <v>72.569999999999993</v>
      </c>
    </row>
    <row r="12789" spans="1:7" x14ac:dyDescent="0.3">
      <c r="A12789" s="310">
        <v>3023514</v>
      </c>
      <c r="B12789" t="s">
        <v>24258</v>
      </c>
      <c r="C12789" t="s">
        <v>24259</v>
      </c>
      <c r="D12789" t="s">
        <v>371</v>
      </c>
      <c r="E12789">
        <v>615100</v>
      </c>
      <c r="F12789" t="s">
        <v>24196</v>
      </c>
      <c r="G12789" s="7">
        <v>134.97</v>
      </c>
    </row>
    <row r="12790" spans="1:7" x14ac:dyDescent="0.3">
      <c r="A12790" s="310">
        <v>3023514</v>
      </c>
      <c r="B12790" t="s">
        <v>24258</v>
      </c>
      <c r="C12790" t="s">
        <v>24259</v>
      </c>
      <c r="D12790" t="s">
        <v>371</v>
      </c>
      <c r="E12790">
        <v>615100</v>
      </c>
      <c r="F12790" t="s">
        <v>24196</v>
      </c>
      <c r="G12790" s="7">
        <v>0.01</v>
      </c>
    </row>
    <row r="12791" spans="1:7" x14ac:dyDescent="0.3">
      <c r="A12791" s="310">
        <v>3023514</v>
      </c>
      <c r="B12791" t="s">
        <v>24258</v>
      </c>
      <c r="C12791" t="s">
        <v>24259</v>
      </c>
      <c r="D12791" t="s">
        <v>371</v>
      </c>
      <c r="E12791">
        <v>615100</v>
      </c>
      <c r="F12791" t="s">
        <v>24196</v>
      </c>
      <c r="G12791" s="7">
        <v>-18.23</v>
      </c>
    </row>
    <row r="12792" spans="1:7" x14ac:dyDescent="0.3">
      <c r="A12792" s="310">
        <v>3023514</v>
      </c>
      <c r="B12792" t="s">
        <v>24258</v>
      </c>
      <c r="C12792" t="s">
        <v>24259</v>
      </c>
      <c r="D12792" t="s">
        <v>371</v>
      </c>
      <c r="E12792">
        <v>615100</v>
      </c>
      <c r="F12792" t="s">
        <v>24196</v>
      </c>
      <c r="G12792" s="7">
        <v>-0.01</v>
      </c>
    </row>
    <row r="12793" spans="1:7" x14ac:dyDescent="0.3">
      <c r="A12793" s="310">
        <v>3023514</v>
      </c>
      <c r="B12793" t="s">
        <v>24258</v>
      </c>
      <c r="C12793" t="s">
        <v>24259</v>
      </c>
      <c r="D12793" t="s">
        <v>371</v>
      </c>
      <c r="E12793">
        <v>615100</v>
      </c>
      <c r="F12793" t="s">
        <v>24196</v>
      </c>
      <c r="G12793" s="7">
        <v>72.569999999999993</v>
      </c>
    </row>
    <row r="12794" spans="1:7" x14ac:dyDescent="0.3">
      <c r="A12794" s="310">
        <v>3023514</v>
      </c>
      <c r="B12794" t="s">
        <v>24258</v>
      </c>
      <c r="C12794" t="s">
        <v>24259</v>
      </c>
      <c r="D12794" t="s">
        <v>371</v>
      </c>
      <c r="E12794">
        <v>615100</v>
      </c>
      <c r="F12794" t="s">
        <v>24196</v>
      </c>
      <c r="G12794" s="7">
        <v>-24.92</v>
      </c>
    </row>
    <row r="12795" spans="1:7" x14ac:dyDescent="0.3">
      <c r="A12795" s="310">
        <v>3023514</v>
      </c>
      <c r="B12795" t="s">
        <v>24258</v>
      </c>
      <c r="C12795" t="s">
        <v>24259</v>
      </c>
      <c r="D12795" t="s">
        <v>371</v>
      </c>
      <c r="E12795">
        <v>615100</v>
      </c>
      <c r="F12795" t="s">
        <v>24196</v>
      </c>
      <c r="G12795" s="7">
        <v>-134.97</v>
      </c>
    </row>
    <row r="12796" spans="1:7" x14ac:dyDescent="0.3">
      <c r="A12796" s="310">
        <v>3023514</v>
      </c>
      <c r="B12796" t="s">
        <v>24258</v>
      </c>
      <c r="C12796" t="s">
        <v>24259</v>
      </c>
      <c r="D12796" t="s">
        <v>371</v>
      </c>
      <c r="E12796">
        <v>615100</v>
      </c>
      <c r="F12796" t="s">
        <v>24196</v>
      </c>
      <c r="G12796" s="7">
        <v>-139.47</v>
      </c>
    </row>
    <row r="12797" spans="1:7" x14ac:dyDescent="0.3">
      <c r="A12797" s="310">
        <v>3023514</v>
      </c>
      <c r="B12797" t="s">
        <v>24258</v>
      </c>
      <c r="C12797" t="s">
        <v>24259</v>
      </c>
      <c r="D12797" t="s">
        <v>371</v>
      </c>
      <c r="E12797">
        <v>615100</v>
      </c>
      <c r="F12797" t="s">
        <v>24196</v>
      </c>
      <c r="G12797" s="7">
        <v>0.01</v>
      </c>
    </row>
    <row r="12798" spans="1:7" x14ac:dyDescent="0.3">
      <c r="A12798" s="310">
        <v>3023514</v>
      </c>
      <c r="B12798" t="s">
        <v>24258</v>
      </c>
      <c r="C12798" t="s">
        <v>24259</v>
      </c>
      <c r="D12798" t="s">
        <v>371</v>
      </c>
      <c r="E12798">
        <v>615100</v>
      </c>
      <c r="F12798" t="s">
        <v>24196</v>
      </c>
      <c r="G12798" s="7">
        <v>-24.92</v>
      </c>
    </row>
    <row r="12799" spans="1:7" x14ac:dyDescent="0.3">
      <c r="A12799" s="310">
        <v>3023514</v>
      </c>
      <c r="B12799" t="s">
        <v>24258</v>
      </c>
      <c r="C12799" t="s">
        <v>24259</v>
      </c>
      <c r="D12799" t="s">
        <v>371</v>
      </c>
      <c r="E12799">
        <v>615100</v>
      </c>
      <c r="F12799" t="s">
        <v>24196</v>
      </c>
      <c r="G12799" s="7">
        <v>-134.97</v>
      </c>
    </row>
    <row r="12800" spans="1:7" x14ac:dyDescent="0.3">
      <c r="A12800" s="310">
        <v>3023514</v>
      </c>
      <c r="B12800" t="s">
        <v>24258</v>
      </c>
      <c r="C12800" t="s">
        <v>24259</v>
      </c>
      <c r="D12800" t="s">
        <v>371</v>
      </c>
      <c r="E12800">
        <v>615100</v>
      </c>
      <c r="F12800" t="s">
        <v>24196</v>
      </c>
      <c r="G12800" s="7">
        <v>-18.23</v>
      </c>
    </row>
    <row r="12801" spans="1:7" x14ac:dyDescent="0.3">
      <c r="A12801" s="310">
        <v>3023514</v>
      </c>
      <c r="B12801" t="s">
        <v>24258</v>
      </c>
      <c r="C12801" t="s">
        <v>24259</v>
      </c>
      <c r="D12801" t="s">
        <v>371</v>
      </c>
      <c r="E12801">
        <v>615100</v>
      </c>
      <c r="F12801" t="s">
        <v>24196</v>
      </c>
      <c r="G12801" s="7">
        <v>-145.15</v>
      </c>
    </row>
    <row r="12802" spans="1:7" x14ac:dyDescent="0.3">
      <c r="A12802" s="310">
        <v>3023514</v>
      </c>
      <c r="B12802" t="s">
        <v>24258</v>
      </c>
      <c r="C12802" t="s">
        <v>24259</v>
      </c>
      <c r="D12802" t="s">
        <v>371</v>
      </c>
      <c r="E12802">
        <v>615100</v>
      </c>
      <c r="F12802" t="s">
        <v>24196</v>
      </c>
      <c r="G12802" s="7">
        <v>-24.92</v>
      </c>
    </row>
    <row r="12803" spans="1:7" x14ac:dyDescent="0.3">
      <c r="A12803" s="310">
        <v>3023514</v>
      </c>
      <c r="B12803" t="s">
        <v>24258</v>
      </c>
      <c r="C12803" t="s">
        <v>24259</v>
      </c>
      <c r="D12803" t="s">
        <v>371</v>
      </c>
      <c r="E12803">
        <v>615100</v>
      </c>
      <c r="F12803" t="s">
        <v>24196</v>
      </c>
      <c r="G12803" s="7">
        <v>0.01</v>
      </c>
    </row>
    <row r="12804" spans="1:7" x14ac:dyDescent="0.3">
      <c r="A12804" s="310">
        <v>3023514</v>
      </c>
      <c r="B12804" t="s">
        <v>24258</v>
      </c>
      <c r="C12804" t="s">
        <v>24259</v>
      </c>
      <c r="D12804" t="s">
        <v>371</v>
      </c>
      <c r="E12804">
        <v>615100</v>
      </c>
      <c r="F12804" t="s">
        <v>24196</v>
      </c>
      <c r="G12804" s="7">
        <v>9.1199999999999992</v>
      </c>
    </row>
    <row r="12805" spans="1:7" x14ac:dyDescent="0.3">
      <c r="A12805" s="310">
        <v>3023514</v>
      </c>
      <c r="B12805" t="s">
        <v>24258</v>
      </c>
      <c r="C12805" t="s">
        <v>24259</v>
      </c>
      <c r="D12805" t="s">
        <v>371</v>
      </c>
      <c r="E12805">
        <v>615100</v>
      </c>
      <c r="F12805" t="s">
        <v>24196</v>
      </c>
      <c r="G12805" s="7">
        <v>0.01</v>
      </c>
    </row>
    <row r="12806" spans="1:7" x14ac:dyDescent="0.3">
      <c r="A12806" s="310">
        <v>3023514</v>
      </c>
      <c r="B12806" t="s">
        <v>24258</v>
      </c>
      <c r="C12806" t="s">
        <v>24259</v>
      </c>
      <c r="D12806" t="s">
        <v>371</v>
      </c>
      <c r="E12806">
        <v>615100</v>
      </c>
      <c r="F12806" t="s">
        <v>24196</v>
      </c>
      <c r="G12806" s="7">
        <v>139.47</v>
      </c>
    </row>
    <row r="12807" spans="1:7" x14ac:dyDescent="0.3">
      <c r="A12807" s="310">
        <v>3023514</v>
      </c>
      <c r="B12807" t="s">
        <v>24258</v>
      </c>
      <c r="C12807" t="s">
        <v>24259</v>
      </c>
      <c r="D12807" t="s">
        <v>371</v>
      </c>
      <c r="E12807">
        <v>615100</v>
      </c>
      <c r="F12807" t="s">
        <v>24196</v>
      </c>
      <c r="G12807" s="7">
        <v>-0.01</v>
      </c>
    </row>
    <row r="12808" spans="1:7" x14ac:dyDescent="0.3">
      <c r="A12808" s="310">
        <v>3023514</v>
      </c>
      <c r="B12808" t="s">
        <v>24258</v>
      </c>
      <c r="C12808" t="s">
        <v>24259</v>
      </c>
      <c r="D12808" t="s">
        <v>371</v>
      </c>
      <c r="E12808">
        <v>615100</v>
      </c>
      <c r="F12808" t="s">
        <v>24196</v>
      </c>
      <c r="G12808" s="7">
        <v>72.569999999999993</v>
      </c>
    </row>
    <row r="12809" spans="1:7" x14ac:dyDescent="0.3">
      <c r="A12809" s="310">
        <v>3023514</v>
      </c>
      <c r="B12809" t="s">
        <v>24258</v>
      </c>
      <c r="C12809" t="s">
        <v>24259</v>
      </c>
      <c r="D12809" t="s">
        <v>371</v>
      </c>
      <c r="E12809">
        <v>615100</v>
      </c>
      <c r="F12809" t="s">
        <v>24196</v>
      </c>
      <c r="G12809" s="7">
        <v>0.01</v>
      </c>
    </row>
    <row r="12810" spans="1:7" x14ac:dyDescent="0.3">
      <c r="A12810" s="310">
        <v>3023514</v>
      </c>
      <c r="B12810" t="s">
        <v>24258</v>
      </c>
      <c r="C12810" t="s">
        <v>24259</v>
      </c>
      <c r="D12810" t="s">
        <v>373</v>
      </c>
      <c r="E12810">
        <v>616160</v>
      </c>
      <c r="F12810" t="s">
        <v>24196</v>
      </c>
      <c r="G12810" s="7">
        <v>48.08</v>
      </c>
    </row>
    <row r="12811" spans="1:7" x14ac:dyDescent="0.3">
      <c r="A12811" s="310">
        <v>3023514</v>
      </c>
      <c r="B12811" t="s">
        <v>24258</v>
      </c>
      <c r="C12811" t="s">
        <v>24259</v>
      </c>
      <c r="D12811" t="s">
        <v>371</v>
      </c>
      <c r="E12811">
        <v>615100</v>
      </c>
      <c r="F12811" t="s">
        <v>24196</v>
      </c>
      <c r="G12811" s="7">
        <v>0.01</v>
      </c>
    </row>
    <row r="12812" spans="1:7" x14ac:dyDescent="0.3">
      <c r="A12812" s="310">
        <v>3023514</v>
      </c>
      <c r="B12812" t="s">
        <v>24258</v>
      </c>
      <c r="C12812" t="s">
        <v>24259</v>
      </c>
      <c r="D12812" t="s">
        <v>371</v>
      </c>
      <c r="E12812">
        <v>615100</v>
      </c>
      <c r="F12812" t="s">
        <v>24196</v>
      </c>
      <c r="G12812" s="7">
        <v>-134.97</v>
      </c>
    </row>
    <row r="12813" spans="1:7" x14ac:dyDescent="0.3">
      <c r="A12813" s="310">
        <v>3023514</v>
      </c>
      <c r="B12813" t="s">
        <v>24258</v>
      </c>
      <c r="C12813" t="s">
        <v>24259</v>
      </c>
      <c r="D12813" t="s">
        <v>371</v>
      </c>
      <c r="E12813">
        <v>615100</v>
      </c>
      <c r="F12813" t="s">
        <v>24196</v>
      </c>
      <c r="G12813" s="7">
        <v>22.43</v>
      </c>
    </row>
    <row r="12814" spans="1:7" x14ac:dyDescent="0.3">
      <c r="A12814" s="310">
        <v>3023514</v>
      </c>
      <c r="B12814" t="s">
        <v>24258</v>
      </c>
      <c r="C12814" t="s">
        <v>24259</v>
      </c>
      <c r="D12814" t="s">
        <v>371</v>
      </c>
      <c r="E12814">
        <v>615100</v>
      </c>
      <c r="F12814" t="s">
        <v>24196</v>
      </c>
      <c r="G12814" s="7">
        <v>24.92</v>
      </c>
    </row>
    <row r="12815" spans="1:7" x14ac:dyDescent="0.3">
      <c r="A12815" s="310">
        <v>3023514</v>
      </c>
      <c r="B12815" t="s">
        <v>24258</v>
      </c>
      <c r="C12815" t="s">
        <v>24259</v>
      </c>
      <c r="D12815" t="s">
        <v>371</v>
      </c>
      <c r="E12815">
        <v>615100</v>
      </c>
      <c r="F12815" t="s">
        <v>24196</v>
      </c>
      <c r="G12815" s="7">
        <v>-145.15</v>
      </c>
    </row>
    <row r="12816" spans="1:7" x14ac:dyDescent="0.3">
      <c r="A12816" s="310">
        <v>3023514</v>
      </c>
      <c r="B12816" t="s">
        <v>24258</v>
      </c>
      <c r="C12816" t="s">
        <v>24259</v>
      </c>
      <c r="D12816" t="s">
        <v>371</v>
      </c>
      <c r="E12816">
        <v>615100</v>
      </c>
      <c r="F12816" t="s">
        <v>24196</v>
      </c>
      <c r="G12816" s="7">
        <v>-0.01</v>
      </c>
    </row>
    <row r="12817" spans="1:7" x14ac:dyDescent="0.3">
      <c r="A12817" s="310">
        <v>3023514</v>
      </c>
      <c r="B12817" t="s">
        <v>24258</v>
      </c>
      <c r="C12817" t="s">
        <v>24259</v>
      </c>
      <c r="D12817" t="s">
        <v>371</v>
      </c>
      <c r="E12817">
        <v>615100</v>
      </c>
      <c r="F12817" t="s">
        <v>24196</v>
      </c>
      <c r="G12817" s="7">
        <v>0.01</v>
      </c>
    </row>
    <row r="12818" spans="1:7" x14ac:dyDescent="0.3">
      <c r="A12818" s="310">
        <v>3023514</v>
      </c>
      <c r="B12818" t="s">
        <v>24258</v>
      </c>
      <c r="C12818" t="s">
        <v>24259</v>
      </c>
      <c r="D12818" t="s">
        <v>371</v>
      </c>
      <c r="E12818">
        <v>615100</v>
      </c>
      <c r="F12818" t="s">
        <v>24196</v>
      </c>
      <c r="G12818" s="7">
        <v>-0.01</v>
      </c>
    </row>
    <row r="12819" spans="1:7" x14ac:dyDescent="0.3">
      <c r="A12819" s="310">
        <v>3023514</v>
      </c>
      <c r="B12819" t="s">
        <v>24258</v>
      </c>
      <c r="C12819" t="s">
        <v>24259</v>
      </c>
      <c r="D12819" t="s">
        <v>371</v>
      </c>
      <c r="E12819">
        <v>615100</v>
      </c>
      <c r="F12819" t="s">
        <v>24196</v>
      </c>
      <c r="G12819" s="7">
        <v>-0.01</v>
      </c>
    </row>
    <row r="12820" spans="1:7" x14ac:dyDescent="0.3">
      <c r="A12820" s="310">
        <v>3023514</v>
      </c>
      <c r="B12820" t="s">
        <v>24258</v>
      </c>
      <c r="C12820" t="s">
        <v>24259</v>
      </c>
      <c r="D12820" t="s">
        <v>371</v>
      </c>
      <c r="E12820">
        <v>615100</v>
      </c>
      <c r="F12820" t="s">
        <v>24196</v>
      </c>
      <c r="G12820" s="7">
        <v>-134.97</v>
      </c>
    </row>
    <row r="12821" spans="1:7" x14ac:dyDescent="0.3">
      <c r="A12821" s="310">
        <v>3023514</v>
      </c>
      <c r="B12821" t="s">
        <v>24258</v>
      </c>
      <c r="C12821" t="s">
        <v>24259</v>
      </c>
      <c r="D12821" t="s">
        <v>371</v>
      </c>
      <c r="E12821">
        <v>615100</v>
      </c>
      <c r="F12821" t="s">
        <v>24196</v>
      </c>
      <c r="G12821" s="7">
        <v>0.01</v>
      </c>
    </row>
    <row r="12822" spans="1:7" x14ac:dyDescent="0.3">
      <c r="A12822" s="310">
        <v>3023514</v>
      </c>
      <c r="B12822" t="s">
        <v>24258</v>
      </c>
      <c r="C12822" t="s">
        <v>24259</v>
      </c>
      <c r="D12822" t="s">
        <v>371</v>
      </c>
      <c r="E12822">
        <v>615100</v>
      </c>
      <c r="F12822" t="s">
        <v>24196</v>
      </c>
      <c r="G12822" s="7">
        <v>-24.92</v>
      </c>
    </row>
    <row r="12823" spans="1:7" x14ac:dyDescent="0.3">
      <c r="A12823" s="310">
        <v>3023514</v>
      </c>
      <c r="B12823" t="s">
        <v>24258</v>
      </c>
      <c r="C12823" t="s">
        <v>24259</v>
      </c>
      <c r="D12823" t="s">
        <v>371</v>
      </c>
      <c r="E12823">
        <v>615100</v>
      </c>
      <c r="F12823" t="s">
        <v>24196</v>
      </c>
      <c r="G12823" s="7">
        <v>-24.92</v>
      </c>
    </row>
    <row r="12824" spans="1:7" x14ac:dyDescent="0.3">
      <c r="A12824" s="310">
        <v>3023514</v>
      </c>
      <c r="B12824" t="s">
        <v>24258</v>
      </c>
      <c r="C12824" t="s">
        <v>24259</v>
      </c>
      <c r="D12824" t="s">
        <v>371</v>
      </c>
      <c r="E12824">
        <v>615100</v>
      </c>
      <c r="F12824" t="s">
        <v>24196</v>
      </c>
      <c r="G12824" s="7">
        <v>9.1199999999999992</v>
      </c>
    </row>
    <row r="12825" spans="1:7" x14ac:dyDescent="0.3">
      <c r="A12825" s="310">
        <v>3023514</v>
      </c>
      <c r="B12825" t="s">
        <v>24258</v>
      </c>
      <c r="C12825" t="s">
        <v>24259</v>
      </c>
      <c r="D12825" t="s">
        <v>371</v>
      </c>
      <c r="E12825">
        <v>615100</v>
      </c>
      <c r="F12825" t="s">
        <v>24196</v>
      </c>
      <c r="G12825" s="7">
        <v>-121.48</v>
      </c>
    </row>
    <row r="12826" spans="1:7" x14ac:dyDescent="0.3">
      <c r="A12826" s="310">
        <v>3023514</v>
      </c>
      <c r="B12826" t="s">
        <v>24258</v>
      </c>
      <c r="C12826" t="s">
        <v>24259</v>
      </c>
      <c r="D12826" t="s">
        <v>371</v>
      </c>
      <c r="E12826">
        <v>615100</v>
      </c>
      <c r="F12826" t="s">
        <v>24196</v>
      </c>
      <c r="G12826" s="7">
        <v>-134.97</v>
      </c>
    </row>
    <row r="12827" spans="1:7" x14ac:dyDescent="0.3">
      <c r="A12827" s="310">
        <v>3023514</v>
      </c>
      <c r="B12827" t="s">
        <v>24258</v>
      </c>
      <c r="C12827" t="s">
        <v>24259</v>
      </c>
      <c r="D12827" t="s">
        <v>371</v>
      </c>
      <c r="E12827">
        <v>615100</v>
      </c>
      <c r="F12827" t="s">
        <v>24196</v>
      </c>
      <c r="G12827" s="7">
        <v>-25.76</v>
      </c>
    </row>
    <row r="12828" spans="1:7" x14ac:dyDescent="0.3">
      <c r="A12828" s="310">
        <v>3023514</v>
      </c>
      <c r="B12828" t="s">
        <v>24258</v>
      </c>
      <c r="C12828" t="s">
        <v>24259</v>
      </c>
      <c r="D12828" t="s">
        <v>371</v>
      </c>
      <c r="E12828">
        <v>615100</v>
      </c>
      <c r="F12828" t="s">
        <v>24196</v>
      </c>
      <c r="G12828" s="7">
        <v>-0.01</v>
      </c>
    </row>
    <row r="12829" spans="1:7" x14ac:dyDescent="0.3">
      <c r="A12829" s="310">
        <v>3023514</v>
      </c>
      <c r="B12829" t="s">
        <v>24258</v>
      </c>
      <c r="C12829" t="s">
        <v>24259</v>
      </c>
      <c r="D12829" t="s">
        <v>371</v>
      </c>
      <c r="E12829">
        <v>615100</v>
      </c>
      <c r="F12829" t="s">
        <v>24196</v>
      </c>
      <c r="G12829" s="7">
        <v>-145.15</v>
      </c>
    </row>
    <row r="12830" spans="1:7" x14ac:dyDescent="0.3">
      <c r="A12830" s="310">
        <v>3023514</v>
      </c>
      <c r="B12830" t="s">
        <v>24258</v>
      </c>
      <c r="C12830" t="s">
        <v>24259</v>
      </c>
      <c r="D12830" t="s">
        <v>371</v>
      </c>
      <c r="E12830">
        <v>615100</v>
      </c>
      <c r="F12830" t="s">
        <v>24196</v>
      </c>
      <c r="G12830" s="7">
        <v>121.48</v>
      </c>
    </row>
    <row r="12831" spans="1:7" x14ac:dyDescent="0.3">
      <c r="A12831" s="310">
        <v>3023514</v>
      </c>
      <c r="B12831" t="s">
        <v>24258</v>
      </c>
      <c r="C12831" t="s">
        <v>24259</v>
      </c>
      <c r="D12831" t="s">
        <v>374</v>
      </c>
      <c r="E12831">
        <v>616120</v>
      </c>
      <c r="F12831" t="s">
        <v>24196</v>
      </c>
      <c r="G12831" s="7">
        <v>110.04</v>
      </c>
    </row>
    <row r="12832" spans="1:7" x14ac:dyDescent="0.3">
      <c r="A12832" s="310">
        <v>3023514</v>
      </c>
      <c r="B12832" t="s">
        <v>24258</v>
      </c>
      <c r="C12832" t="s">
        <v>24259</v>
      </c>
      <c r="D12832" t="s">
        <v>371</v>
      </c>
      <c r="E12832">
        <v>615100</v>
      </c>
      <c r="F12832" t="s">
        <v>24196</v>
      </c>
      <c r="G12832" s="7">
        <v>134.97</v>
      </c>
    </row>
    <row r="12833" spans="1:7" x14ac:dyDescent="0.3">
      <c r="A12833" s="310">
        <v>3023514</v>
      </c>
      <c r="B12833" t="s">
        <v>24258</v>
      </c>
      <c r="C12833" t="s">
        <v>24259</v>
      </c>
      <c r="D12833" t="s">
        <v>371</v>
      </c>
      <c r="E12833">
        <v>615100</v>
      </c>
      <c r="F12833" t="s">
        <v>24196</v>
      </c>
      <c r="G12833" s="7">
        <v>-0.01</v>
      </c>
    </row>
    <row r="12834" spans="1:7" x14ac:dyDescent="0.3">
      <c r="A12834" s="310">
        <v>3023514</v>
      </c>
      <c r="B12834" t="s">
        <v>24258</v>
      </c>
      <c r="C12834" t="s">
        <v>24259</v>
      </c>
      <c r="D12834" t="s">
        <v>371</v>
      </c>
      <c r="E12834">
        <v>615100</v>
      </c>
      <c r="F12834" t="s">
        <v>24196</v>
      </c>
      <c r="G12834" s="7">
        <v>-24.92</v>
      </c>
    </row>
    <row r="12835" spans="1:7" x14ac:dyDescent="0.3">
      <c r="A12835" s="310">
        <v>3023514</v>
      </c>
      <c r="B12835" t="s">
        <v>24258</v>
      </c>
      <c r="C12835" t="s">
        <v>24259</v>
      </c>
      <c r="D12835" t="s">
        <v>371</v>
      </c>
      <c r="E12835">
        <v>615100</v>
      </c>
      <c r="F12835" t="s">
        <v>24196</v>
      </c>
      <c r="G12835" s="7">
        <v>72.569999999999993</v>
      </c>
    </row>
    <row r="12836" spans="1:7" x14ac:dyDescent="0.3">
      <c r="A12836" s="310">
        <v>3023514</v>
      </c>
      <c r="B12836" t="s">
        <v>24258</v>
      </c>
      <c r="C12836" t="s">
        <v>24259</v>
      </c>
      <c r="D12836" t="s">
        <v>371</v>
      </c>
      <c r="E12836">
        <v>615100</v>
      </c>
      <c r="F12836" t="s">
        <v>24196</v>
      </c>
      <c r="G12836" s="7">
        <v>-18.23</v>
      </c>
    </row>
    <row r="12837" spans="1:7" x14ac:dyDescent="0.3">
      <c r="A12837" s="310">
        <v>3023514</v>
      </c>
      <c r="B12837" t="s">
        <v>24258</v>
      </c>
      <c r="C12837" t="s">
        <v>24259</v>
      </c>
      <c r="D12837" t="s">
        <v>371</v>
      </c>
      <c r="E12837">
        <v>615100</v>
      </c>
      <c r="F12837" t="s">
        <v>24196</v>
      </c>
      <c r="G12837" s="7">
        <v>-18.23</v>
      </c>
    </row>
    <row r="12838" spans="1:7" x14ac:dyDescent="0.3">
      <c r="A12838" s="310">
        <v>3023514</v>
      </c>
      <c r="B12838" t="s">
        <v>24258</v>
      </c>
      <c r="C12838" t="s">
        <v>24259</v>
      </c>
      <c r="D12838" t="s">
        <v>371</v>
      </c>
      <c r="E12838">
        <v>615100</v>
      </c>
      <c r="F12838" t="s">
        <v>24196</v>
      </c>
      <c r="G12838" s="7">
        <v>-18.23</v>
      </c>
    </row>
    <row r="12839" spans="1:7" x14ac:dyDescent="0.3">
      <c r="A12839" s="310">
        <v>3023514</v>
      </c>
      <c r="B12839" t="s">
        <v>24258</v>
      </c>
      <c r="C12839" t="s">
        <v>24259</v>
      </c>
      <c r="D12839" t="s">
        <v>371</v>
      </c>
      <c r="E12839">
        <v>615100</v>
      </c>
      <c r="F12839" t="s">
        <v>24196</v>
      </c>
      <c r="G12839" s="7">
        <v>134.97</v>
      </c>
    </row>
    <row r="12840" spans="1:7" x14ac:dyDescent="0.3">
      <c r="A12840" s="310">
        <v>3023514</v>
      </c>
      <c r="B12840" t="s">
        <v>24258</v>
      </c>
      <c r="C12840" t="s">
        <v>24259</v>
      </c>
      <c r="D12840" t="s">
        <v>371</v>
      </c>
      <c r="E12840">
        <v>615100</v>
      </c>
      <c r="F12840" t="s">
        <v>24196</v>
      </c>
      <c r="G12840" s="7">
        <v>134.97</v>
      </c>
    </row>
    <row r="12841" spans="1:7" x14ac:dyDescent="0.3">
      <c r="A12841" s="310">
        <v>3023514</v>
      </c>
      <c r="B12841" t="s">
        <v>24258</v>
      </c>
      <c r="C12841" t="s">
        <v>24259</v>
      </c>
      <c r="D12841" t="s">
        <v>371</v>
      </c>
      <c r="E12841">
        <v>615100</v>
      </c>
      <c r="F12841" t="s">
        <v>24196</v>
      </c>
      <c r="G12841" s="7">
        <v>748.72</v>
      </c>
    </row>
    <row r="12842" spans="1:7" x14ac:dyDescent="0.3">
      <c r="A12842" s="310">
        <v>3023514</v>
      </c>
      <c r="B12842" t="s">
        <v>24258</v>
      </c>
      <c r="C12842" t="s">
        <v>24259</v>
      </c>
      <c r="D12842" t="s">
        <v>371</v>
      </c>
      <c r="E12842">
        <v>615100</v>
      </c>
      <c r="F12842" t="s">
        <v>24196</v>
      </c>
      <c r="G12842" s="7">
        <v>134.97</v>
      </c>
    </row>
    <row r="12843" spans="1:7" x14ac:dyDescent="0.3">
      <c r="A12843" s="310">
        <v>3023514</v>
      </c>
      <c r="B12843" t="s">
        <v>24258</v>
      </c>
      <c r="C12843" t="s">
        <v>24259</v>
      </c>
      <c r="D12843" t="s">
        <v>371</v>
      </c>
      <c r="E12843">
        <v>615100</v>
      </c>
      <c r="F12843" t="s">
        <v>24196</v>
      </c>
      <c r="G12843" s="7">
        <v>-0.01</v>
      </c>
    </row>
    <row r="12844" spans="1:7" x14ac:dyDescent="0.3">
      <c r="A12844" s="310">
        <v>3023514</v>
      </c>
      <c r="B12844" t="s">
        <v>24258</v>
      </c>
      <c r="C12844" t="s">
        <v>24259</v>
      </c>
      <c r="D12844" t="s">
        <v>371</v>
      </c>
      <c r="E12844">
        <v>615100</v>
      </c>
      <c r="F12844" t="s">
        <v>24196</v>
      </c>
      <c r="G12844" s="7">
        <v>-22.43</v>
      </c>
    </row>
    <row r="12845" spans="1:7" x14ac:dyDescent="0.3">
      <c r="A12845" s="310">
        <v>3023514</v>
      </c>
      <c r="B12845" t="s">
        <v>24258</v>
      </c>
      <c r="C12845" t="s">
        <v>24259</v>
      </c>
      <c r="D12845" t="s">
        <v>371</v>
      </c>
      <c r="E12845">
        <v>615100</v>
      </c>
      <c r="F12845" t="s">
        <v>24196</v>
      </c>
      <c r="G12845" s="7">
        <v>22.43</v>
      </c>
    </row>
    <row r="12846" spans="1:7" x14ac:dyDescent="0.3">
      <c r="A12846" s="310">
        <v>3023514</v>
      </c>
      <c r="B12846" t="s">
        <v>24258</v>
      </c>
      <c r="C12846" t="s">
        <v>24259</v>
      </c>
      <c r="D12846" t="s">
        <v>371</v>
      </c>
      <c r="E12846">
        <v>615100</v>
      </c>
      <c r="F12846" t="s">
        <v>24196</v>
      </c>
      <c r="G12846" s="7">
        <v>134.97</v>
      </c>
    </row>
    <row r="12847" spans="1:7" x14ac:dyDescent="0.3">
      <c r="A12847" s="310">
        <v>3023514</v>
      </c>
      <c r="B12847" t="s">
        <v>24258</v>
      </c>
      <c r="C12847" t="s">
        <v>24259</v>
      </c>
      <c r="D12847" t="s">
        <v>371</v>
      </c>
      <c r="E12847">
        <v>615100</v>
      </c>
      <c r="F12847" t="s">
        <v>24196</v>
      </c>
      <c r="G12847" s="7">
        <v>-0.01</v>
      </c>
    </row>
    <row r="12848" spans="1:7" x14ac:dyDescent="0.3">
      <c r="A12848" s="310">
        <v>3023514</v>
      </c>
      <c r="B12848" t="s">
        <v>24258</v>
      </c>
      <c r="C12848" t="s">
        <v>24259</v>
      </c>
      <c r="D12848" t="s">
        <v>371</v>
      </c>
      <c r="E12848">
        <v>615100</v>
      </c>
      <c r="F12848" t="s">
        <v>24196</v>
      </c>
      <c r="G12848" s="7">
        <v>-0.01</v>
      </c>
    </row>
    <row r="12849" spans="1:7" x14ac:dyDescent="0.3">
      <c r="A12849" s="310">
        <v>3023514</v>
      </c>
      <c r="B12849" t="s">
        <v>24258</v>
      </c>
      <c r="C12849" t="s">
        <v>24259</v>
      </c>
      <c r="D12849" t="s">
        <v>371</v>
      </c>
      <c r="E12849">
        <v>615100</v>
      </c>
      <c r="F12849" t="s">
        <v>24196</v>
      </c>
      <c r="G12849" s="7">
        <v>0.01</v>
      </c>
    </row>
    <row r="12850" spans="1:7" x14ac:dyDescent="0.3">
      <c r="A12850" s="310">
        <v>3023514</v>
      </c>
      <c r="B12850" t="s">
        <v>24258</v>
      </c>
      <c r="C12850" t="s">
        <v>24259</v>
      </c>
      <c r="D12850" t="s">
        <v>371</v>
      </c>
      <c r="E12850">
        <v>615100</v>
      </c>
      <c r="F12850" t="s">
        <v>24196</v>
      </c>
      <c r="G12850" s="7">
        <v>-24.92</v>
      </c>
    </row>
    <row r="12851" spans="1:7" x14ac:dyDescent="0.3">
      <c r="A12851" s="310">
        <v>3023514</v>
      </c>
      <c r="B12851" t="s">
        <v>24258</v>
      </c>
      <c r="C12851" t="s">
        <v>24259</v>
      </c>
      <c r="D12851" t="s">
        <v>371</v>
      </c>
      <c r="E12851">
        <v>615100</v>
      </c>
      <c r="F12851" t="s">
        <v>24196</v>
      </c>
      <c r="G12851" s="7">
        <v>0.01</v>
      </c>
    </row>
    <row r="12852" spans="1:7" x14ac:dyDescent="0.3">
      <c r="A12852" s="310">
        <v>3023514</v>
      </c>
      <c r="B12852" t="s">
        <v>24258</v>
      </c>
      <c r="C12852" t="s">
        <v>24259</v>
      </c>
      <c r="D12852" t="s">
        <v>371</v>
      </c>
      <c r="E12852">
        <v>615100</v>
      </c>
      <c r="F12852" t="s">
        <v>24196</v>
      </c>
      <c r="G12852" s="7">
        <v>24.92</v>
      </c>
    </row>
    <row r="12853" spans="1:7" x14ac:dyDescent="0.3">
      <c r="A12853" s="310">
        <v>3023514</v>
      </c>
      <c r="B12853" t="s">
        <v>24258</v>
      </c>
      <c r="C12853" t="s">
        <v>24259</v>
      </c>
      <c r="D12853" t="s">
        <v>371</v>
      </c>
      <c r="E12853">
        <v>615100</v>
      </c>
      <c r="F12853" t="s">
        <v>24196</v>
      </c>
      <c r="G12853" s="7">
        <v>3816.75</v>
      </c>
    </row>
    <row r="12854" spans="1:7" x14ac:dyDescent="0.3">
      <c r="A12854" s="310">
        <v>3023514</v>
      </c>
      <c r="B12854" t="s">
        <v>24258</v>
      </c>
      <c r="C12854" t="s">
        <v>24259</v>
      </c>
      <c r="D12854" t="s">
        <v>371</v>
      </c>
      <c r="E12854">
        <v>615100</v>
      </c>
      <c r="F12854" t="s">
        <v>24196</v>
      </c>
      <c r="G12854" s="7">
        <v>-25.76</v>
      </c>
    </row>
    <row r="12855" spans="1:7" x14ac:dyDescent="0.3">
      <c r="A12855" s="310">
        <v>3023514</v>
      </c>
      <c r="B12855" t="s">
        <v>24258</v>
      </c>
      <c r="C12855" t="s">
        <v>24259</v>
      </c>
      <c r="D12855" t="s">
        <v>371</v>
      </c>
      <c r="E12855">
        <v>615100</v>
      </c>
      <c r="F12855" t="s">
        <v>24196</v>
      </c>
      <c r="G12855" s="7">
        <v>121.48</v>
      </c>
    </row>
    <row r="12856" spans="1:7" x14ac:dyDescent="0.3">
      <c r="A12856" s="310">
        <v>3023514</v>
      </c>
      <c r="B12856" t="s">
        <v>24258</v>
      </c>
      <c r="C12856" t="s">
        <v>24259</v>
      </c>
      <c r="D12856" t="s">
        <v>371</v>
      </c>
      <c r="E12856">
        <v>615100</v>
      </c>
      <c r="F12856" t="s">
        <v>24196</v>
      </c>
      <c r="G12856" s="7">
        <v>121.48</v>
      </c>
    </row>
    <row r="12857" spans="1:7" x14ac:dyDescent="0.3">
      <c r="A12857" s="310">
        <v>3023514</v>
      </c>
      <c r="B12857" t="s">
        <v>24258</v>
      </c>
      <c r="C12857" t="s">
        <v>24259</v>
      </c>
      <c r="D12857" t="s">
        <v>371</v>
      </c>
      <c r="E12857">
        <v>615100</v>
      </c>
      <c r="F12857" t="s">
        <v>24196</v>
      </c>
      <c r="G12857" s="7">
        <v>9.1199999999999992</v>
      </c>
    </row>
    <row r="12858" spans="1:7" x14ac:dyDescent="0.3">
      <c r="A12858" s="310">
        <v>3023514</v>
      </c>
      <c r="B12858" t="s">
        <v>24258</v>
      </c>
      <c r="C12858" t="s">
        <v>24259</v>
      </c>
      <c r="D12858" t="s">
        <v>371</v>
      </c>
      <c r="E12858">
        <v>615100</v>
      </c>
      <c r="F12858" t="s">
        <v>24196</v>
      </c>
      <c r="G12858" s="7">
        <v>-145.15</v>
      </c>
    </row>
    <row r="12859" spans="1:7" x14ac:dyDescent="0.3">
      <c r="A12859" s="310">
        <v>3023514</v>
      </c>
      <c r="B12859" t="s">
        <v>24258</v>
      </c>
      <c r="C12859" t="s">
        <v>24259</v>
      </c>
      <c r="D12859" t="s">
        <v>371</v>
      </c>
      <c r="E12859">
        <v>615100</v>
      </c>
      <c r="F12859" t="s">
        <v>24196</v>
      </c>
      <c r="G12859" s="7">
        <v>24.92</v>
      </c>
    </row>
    <row r="12860" spans="1:7" x14ac:dyDescent="0.3">
      <c r="A12860" s="310">
        <v>3023514</v>
      </c>
      <c r="B12860" t="s">
        <v>24258</v>
      </c>
      <c r="C12860" t="s">
        <v>24259</v>
      </c>
      <c r="D12860" t="s">
        <v>373</v>
      </c>
      <c r="E12860">
        <v>617150</v>
      </c>
      <c r="F12860" t="s">
        <v>24196</v>
      </c>
      <c r="G12860" s="7">
        <v>434.84</v>
      </c>
    </row>
    <row r="12861" spans="1:7" x14ac:dyDescent="0.3">
      <c r="A12861" s="310">
        <v>3023514</v>
      </c>
      <c r="B12861" t="s">
        <v>24258</v>
      </c>
      <c r="C12861" t="s">
        <v>24259</v>
      </c>
      <c r="D12861" t="s">
        <v>371</v>
      </c>
      <c r="E12861">
        <v>615100</v>
      </c>
      <c r="F12861" t="s">
        <v>24196</v>
      </c>
      <c r="G12861" s="7">
        <v>25.76</v>
      </c>
    </row>
    <row r="12862" spans="1:7" x14ac:dyDescent="0.3">
      <c r="A12862" s="310">
        <v>3023514</v>
      </c>
      <c r="B12862" t="s">
        <v>24258</v>
      </c>
      <c r="C12862" t="s">
        <v>24259</v>
      </c>
      <c r="D12862" t="s">
        <v>371</v>
      </c>
      <c r="E12862">
        <v>615100</v>
      </c>
      <c r="F12862" t="s">
        <v>24196</v>
      </c>
      <c r="G12862" s="7">
        <v>-134.97</v>
      </c>
    </row>
    <row r="12863" spans="1:7" x14ac:dyDescent="0.3">
      <c r="A12863" s="310">
        <v>3023514</v>
      </c>
      <c r="B12863" t="s">
        <v>24258</v>
      </c>
      <c r="C12863" t="s">
        <v>24259</v>
      </c>
      <c r="D12863" t="s">
        <v>371</v>
      </c>
      <c r="E12863">
        <v>615100</v>
      </c>
      <c r="F12863" t="s">
        <v>24196</v>
      </c>
      <c r="G12863" s="7">
        <v>25.76</v>
      </c>
    </row>
    <row r="12864" spans="1:7" x14ac:dyDescent="0.3">
      <c r="A12864" s="310">
        <v>3023514</v>
      </c>
      <c r="B12864" t="s">
        <v>24258</v>
      </c>
      <c r="C12864" t="s">
        <v>24259</v>
      </c>
      <c r="D12864" t="s">
        <v>375</v>
      </c>
      <c r="E12864">
        <v>615140</v>
      </c>
      <c r="F12864" t="s">
        <v>24196</v>
      </c>
      <c r="G12864" s="7">
        <v>263.85000000000002</v>
      </c>
    </row>
    <row r="12865" spans="1:7" x14ac:dyDescent="0.3">
      <c r="A12865" s="310">
        <v>3023514</v>
      </c>
      <c r="B12865" t="s">
        <v>24258</v>
      </c>
      <c r="C12865" t="s">
        <v>24259</v>
      </c>
      <c r="D12865" t="s">
        <v>371</v>
      </c>
      <c r="E12865">
        <v>615100</v>
      </c>
      <c r="F12865" t="s">
        <v>24196</v>
      </c>
      <c r="G12865" s="7">
        <v>-0.01</v>
      </c>
    </row>
    <row r="12866" spans="1:7" x14ac:dyDescent="0.3">
      <c r="A12866" s="310">
        <v>3023514</v>
      </c>
      <c r="B12866" t="s">
        <v>24258</v>
      </c>
      <c r="C12866" t="s">
        <v>24259</v>
      </c>
      <c r="D12866" t="s">
        <v>371</v>
      </c>
      <c r="E12866">
        <v>615100</v>
      </c>
      <c r="F12866" t="s">
        <v>24196</v>
      </c>
      <c r="G12866" s="7">
        <v>0.01</v>
      </c>
    </row>
    <row r="12867" spans="1:7" x14ac:dyDescent="0.3">
      <c r="A12867" s="310">
        <v>3023514</v>
      </c>
      <c r="B12867" t="s">
        <v>24258</v>
      </c>
      <c r="C12867" t="s">
        <v>24259</v>
      </c>
      <c r="D12867" t="s">
        <v>371</v>
      </c>
      <c r="E12867">
        <v>615100</v>
      </c>
      <c r="F12867" t="s">
        <v>24196</v>
      </c>
      <c r="G12867" s="7">
        <v>9.1199999999999992</v>
      </c>
    </row>
    <row r="12868" spans="1:7" x14ac:dyDescent="0.3">
      <c r="A12868" s="310">
        <v>3023514</v>
      </c>
      <c r="B12868" t="s">
        <v>24258</v>
      </c>
      <c r="C12868" t="s">
        <v>24259</v>
      </c>
      <c r="D12868" t="s">
        <v>371</v>
      </c>
      <c r="E12868">
        <v>615100</v>
      </c>
      <c r="F12868" t="s">
        <v>24196</v>
      </c>
      <c r="G12868" s="7">
        <v>-24.92</v>
      </c>
    </row>
    <row r="12869" spans="1:7" x14ac:dyDescent="0.3">
      <c r="A12869" s="310">
        <v>3023514</v>
      </c>
      <c r="B12869" t="s">
        <v>24258</v>
      </c>
      <c r="C12869" t="s">
        <v>24259</v>
      </c>
      <c r="D12869" t="s">
        <v>371</v>
      </c>
      <c r="E12869">
        <v>615100</v>
      </c>
      <c r="F12869" t="s">
        <v>24196</v>
      </c>
      <c r="G12869" s="7">
        <v>72.569999999999993</v>
      </c>
    </row>
    <row r="12870" spans="1:7" x14ac:dyDescent="0.3">
      <c r="A12870" s="310">
        <v>3023514</v>
      </c>
      <c r="B12870" t="s">
        <v>24258</v>
      </c>
      <c r="C12870" t="s">
        <v>24259</v>
      </c>
      <c r="D12870" t="s">
        <v>371</v>
      </c>
      <c r="E12870">
        <v>615100</v>
      </c>
      <c r="F12870" t="s">
        <v>24196</v>
      </c>
      <c r="G12870" s="7">
        <v>72.569999999999993</v>
      </c>
    </row>
    <row r="12871" spans="1:7" x14ac:dyDescent="0.3">
      <c r="A12871" s="310">
        <v>3023514</v>
      </c>
      <c r="B12871" t="s">
        <v>24258</v>
      </c>
      <c r="C12871" t="s">
        <v>24259</v>
      </c>
      <c r="D12871" t="s">
        <v>371</v>
      </c>
      <c r="E12871">
        <v>615100</v>
      </c>
      <c r="F12871" t="s">
        <v>24196</v>
      </c>
      <c r="G12871" s="7">
        <v>-18.23</v>
      </c>
    </row>
    <row r="12872" spans="1:7" x14ac:dyDescent="0.3">
      <c r="A12872" s="310">
        <v>3023514</v>
      </c>
      <c r="B12872" t="s">
        <v>24258</v>
      </c>
      <c r="C12872" t="s">
        <v>24259</v>
      </c>
      <c r="D12872" t="s">
        <v>371</v>
      </c>
      <c r="E12872">
        <v>615100</v>
      </c>
      <c r="F12872" t="s">
        <v>24196</v>
      </c>
      <c r="G12872" s="7">
        <v>72.569999999999993</v>
      </c>
    </row>
    <row r="12873" spans="1:7" x14ac:dyDescent="0.3">
      <c r="A12873" s="310">
        <v>3023514</v>
      </c>
      <c r="B12873" t="s">
        <v>24258</v>
      </c>
      <c r="C12873" t="s">
        <v>24259</v>
      </c>
      <c r="D12873" t="s">
        <v>371</v>
      </c>
      <c r="E12873">
        <v>615100</v>
      </c>
      <c r="F12873" t="s">
        <v>24196</v>
      </c>
      <c r="G12873" s="7">
        <v>0.01</v>
      </c>
    </row>
    <row r="12874" spans="1:7" x14ac:dyDescent="0.3">
      <c r="A12874" s="310">
        <v>3023514</v>
      </c>
      <c r="B12874" t="s">
        <v>24258</v>
      </c>
      <c r="C12874" t="s">
        <v>24259</v>
      </c>
      <c r="D12874" t="s">
        <v>371</v>
      </c>
      <c r="E12874">
        <v>615100</v>
      </c>
      <c r="F12874" t="s">
        <v>24196</v>
      </c>
      <c r="G12874" s="7">
        <v>4339</v>
      </c>
    </row>
    <row r="12875" spans="1:7" x14ac:dyDescent="0.3">
      <c r="A12875" s="310">
        <v>3023514</v>
      </c>
      <c r="B12875" t="s">
        <v>24258</v>
      </c>
      <c r="C12875" t="s">
        <v>24259</v>
      </c>
      <c r="D12875" t="s">
        <v>371</v>
      </c>
      <c r="E12875">
        <v>615100</v>
      </c>
      <c r="F12875" t="s">
        <v>24196</v>
      </c>
      <c r="G12875" s="7">
        <v>-24.92</v>
      </c>
    </row>
    <row r="12876" spans="1:7" x14ac:dyDescent="0.3">
      <c r="A12876" s="310">
        <v>3023514</v>
      </c>
      <c r="B12876" t="s">
        <v>24258</v>
      </c>
      <c r="C12876" t="s">
        <v>24259</v>
      </c>
      <c r="D12876" t="s">
        <v>371</v>
      </c>
      <c r="E12876">
        <v>615100</v>
      </c>
      <c r="F12876" t="s">
        <v>24196</v>
      </c>
      <c r="G12876" s="7">
        <v>9.1199999999999992</v>
      </c>
    </row>
    <row r="12877" spans="1:7" x14ac:dyDescent="0.3">
      <c r="A12877" s="310">
        <v>3023514</v>
      </c>
      <c r="B12877" t="s">
        <v>24258</v>
      </c>
      <c r="C12877" t="s">
        <v>24259</v>
      </c>
      <c r="D12877" t="s">
        <v>371</v>
      </c>
      <c r="E12877">
        <v>615100</v>
      </c>
      <c r="F12877" t="s">
        <v>24196</v>
      </c>
      <c r="G12877" s="7">
        <v>0.01</v>
      </c>
    </row>
    <row r="12878" spans="1:7" x14ac:dyDescent="0.3">
      <c r="A12878" s="310">
        <v>3023514</v>
      </c>
      <c r="B12878" t="s">
        <v>24258</v>
      </c>
      <c r="C12878" t="s">
        <v>24259</v>
      </c>
      <c r="D12878" t="s">
        <v>371</v>
      </c>
      <c r="E12878">
        <v>615100</v>
      </c>
      <c r="F12878" t="s">
        <v>24196</v>
      </c>
      <c r="G12878" s="7">
        <v>-134.97</v>
      </c>
    </row>
    <row r="12879" spans="1:7" x14ac:dyDescent="0.3">
      <c r="A12879" s="310">
        <v>3023514</v>
      </c>
      <c r="B12879" t="s">
        <v>24258</v>
      </c>
      <c r="C12879" t="s">
        <v>24259</v>
      </c>
      <c r="D12879" t="s">
        <v>371</v>
      </c>
      <c r="E12879">
        <v>615100</v>
      </c>
      <c r="F12879" t="s">
        <v>24196</v>
      </c>
      <c r="G12879" s="7">
        <v>121.48</v>
      </c>
    </row>
    <row r="12880" spans="1:7" x14ac:dyDescent="0.3">
      <c r="A12880" s="310">
        <v>3023514</v>
      </c>
      <c r="B12880" t="s">
        <v>24258</v>
      </c>
      <c r="C12880" t="s">
        <v>24259</v>
      </c>
      <c r="D12880" t="s">
        <v>371</v>
      </c>
      <c r="E12880">
        <v>615100</v>
      </c>
      <c r="F12880" t="s">
        <v>24196</v>
      </c>
      <c r="G12880" s="7">
        <v>9.1199999999999992</v>
      </c>
    </row>
    <row r="12881" spans="1:7" x14ac:dyDescent="0.3">
      <c r="A12881" s="310">
        <v>3023514</v>
      </c>
      <c r="B12881" t="s">
        <v>24258</v>
      </c>
      <c r="C12881" t="s">
        <v>24259</v>
      </c>
      <c r="D12881" t="s">
        <v>373</v>
      </c>
      <c r="E12881">
        <v>615130</v>
      </c>
      <c r="F12881" t="s">
        <v>24196</v>
      </c>
      <c r="G12881" s="7">
        <v>2080.27</v>
      </c>
    </row>
    <row r="12882" spans="1:7" x14ac:dyDescent="0.3">
      <c r="A12882" s="310">
        <v>3023514</v>
      </c>
      <c r="B12882" t="s">
        <v>24258</v>
      </c>
      <c r="C12882" t="s">
        <v>24259</v>
      </c>
      <c r="D12882" t="s">
        <v>371</v>
      </c>
      <c r="E12882">
        <v>615100</v>
      </c>
      <c r="F12882" t="s">
        <v>24196</v>
      </c>
      <c r="G12882" s="7">
        <v>9.1199999999999992</v>
      </c>
    </row>
    <row r="12883" spans="1:7" x14ac:dyDescent="0.3">
      <c r="A12883" s="310">
        <v>3023514</v>
      </c>
      <c r="B12883" t="s">
        <v>24258</v>
      </c>
      <c r="C12883" t="s">
        <v>24259</v>
      </c>
      <c r="D12883" t="s">
        <v>371</v>
      </c>
      <c r="E12883">
        <v>615100</v>
      </c>
      <c r="F12883" t="s">
        <v>24196</v>
      </c>
      <c r="G12883" s="7">
        <v>-145.15</v>
      </c>
    </row>
    <row r="12884" spans="1:7" x14ac:dyDescent="0.3">
      <c r="A12884" s="310">
        <v>3023514</v>
      </c>
      <c r="B12884" t="s">
        <v>24258</v>
      </c>
      <c r="C12884" t="s">
        <v>24259</v>
      </c>
      <c r="D12884" t="s">
        <v>371</v>
      </c>
      <c r="E12884">
        <v>615100</v>
      </c>
      <c r="F12884" t="s">
        <v>24196</v>
      </c>
      <c r="G12884" s="7">
        <v>0.01</v>
      </c>
    </row>
    <row r="12885" spans="1:7" x14ac:dyDescent="0.3">
      <c r="A12885" s="310">
        <v>3023514</v>
      </c>
      <c r="B12885" t="s">
        <v>24258</v>
      </c>
      <c r="C12885" t="s">
        <v>24259</v>
      </c>
      <c r="D12885" t="s">
        <v>371</v>
      </c>
      <c r="E12885">
        <v>616100</v>
      </c>
      <c r="F12885" t="s">
        <v>24196</v>
      </c>
      <c r="G12885" s="7">
        <v>467.82</v>
      </c>
    </row>
    <row r="12886" spans="1:7" x14ac:dyDescent="0.3">
      <c r="A12886" s="310">
        <v>3023514</v>
      </c>
      <c r="B12886" t="s">
        <v>24258</v>
      </c>
      <c r="C12886" t="s">
        <v>24259</v>
      </c>
      <c r="D12886" t="s">
        <v>374</v>
      </c>
      <c r="E12886">
        <v>615120</v>
      </c>
      <c r="F12886" t="s">
        <v>24196</v>
      </c>
      <c r="G12886" s="7">
        <v>990.31</v>
      </c>
    </row>
    <row r="12887" spans="1:7" x14ac:dyDescent="0.3">
      <c r="A12887" s="310">
        <v>3023514</v>
      </c>
      <c r="B12887" t="s">
        <v>24258</v>
      </c>
      <c r="C12887" t="s">
        <v>24259</v>
      </c>
      <c r="D12887" t="s">
        <v>371</v>
      </c>
      <c r="E12887">
        <v>615100</v>
      </c>
      <c r="F12887" t="s">
        <v>24196</v>
      </c>
      <c r="G12887" s="7">
        <v>-145.15</v>
      </c>
    </row>
    <row r="12888" spans="1:7" x14ac:dyDescent="0.3">
      <c r="A12888" s="310">
        <v>3023514</v>
      </c>
      <c r="B12888" t="s">
        <v>24258</v>
      </c>
      <c r="C12888" t="s">
        <v>24259</v>
      </c>
      <c r="D12888" t="s">
        <v>371</v>
      </c>
      <c r="E12888">
        <v>615100</v>
      </c>
      <c r="F12888" t="s">
        <v>24196</v>
      </c>
      <c r="G12888" s="7">
        <v>72.569999999999993</v>
      </c>
    </row>
    <row r="12889" spans="1:7" x14ac:dyDescent="0.3">
      <c r="A12889" s="310">
        <v>3023514</v>
      </c>
      <c r="B12889" t="s">
        <v>24258</v>
      </c>
      <c r="C12889" t="s">
        <v>24259</v>
      </c>
      <c r="D12889" t="s">
        <v>371</v>
      </c>
      <c r="E12889">
        <v>615100</v>
      </c>
      <c r="F12889" t="s">
        <v>24196</v>
      </c>
      <c r="G12889" s="7">
        <v>-134.97</v>
      </c>
    </row>
    <row r="12890" spans="1:7" x14ac:dyDescent="0.3">
      <c r="A12890" s="310">
        <v>3023514</v>
      </c>
      <c r="B12890" t="s">
        <v>24258</v>
      </c>
      <c r="C12890" t="s">
        <v>24259</v>
      </c>
      <c r="D12890" t="s">
        <v>371</v>
      </c>
      <c r="E12890">
        <v>615100</v>
      </c>
      <c r="F12890" t="s">
        <v>24196</v>
      </c>
      <c r="G12890" s="7">
        <v>3535.83</v>
      </c>
    </row>
    <row r="12891" spans="1:7" x14ac:dyDescent="0.3">
      <c r="A12891" s="310">
        <v>3023514</v>
      </c>
      <c r="B12891" t="s">
        <v>24258</v>
      </c>
      <c r="C12891" t="s">
        <v>24259</v>
      </c>
      <c r="D12891" t="s">
        <v>371</v>
      </c>
      <c r="E12891">
        <v>617100</v>
      </c>
      <c r="F12891" t="s">
        <v>24196</v>
      </c>
      <c r="G12891" s="7">
        <v>1014.08</v>
      </c>
    </row>
    <row r="12892" spans="1:7" x14ac:dyDescent="0.3">
      <c r="A12892" s="310">
        <v>3023514</v>
      </c>
      <c r="B12892" t="s">
        <v>24258</v>
      </c>
      <c r="C12892" t="s">
        <v>24259</v>
      </c>
      <c r="D12892" t="s">
        <v>371</v>
      </c>
      <c r="E12892">
        <v>615100</v>
      </c>
      <c r="F12892" t="s">
        <v>24196</v>
      </c>
      <c r="G12892" s="7">
        <v>134.97</v>
      </c>
    </row>
    <row r="12893" spans="1:7" x14ac:dyDescent="0.3">
      <c r="A12893" s="310">
        <v>3023514</v>
      </c>
      <c r="B12893" t="s">
        <v>24258</v>
      </c>
      <c r="C12893" t="s">
        <v>24259</v>
      </c>
      <c r="D12893" t="s">
        <v>371</v>
      </c>
      <c r="E12893">
        <v>615100</v>
      </c>
      <c r="F12893" t="s">
        <v>24196</v>
      </c>
      <c r="G12893" s="7">
        <v>-134.97</v>
      </c>
    </row>
    <row r="12894" spans="1:7" x14ac:dyDescent="0.3">
      <c r="A12894" s="310">
        <v>3023514</v>
      </c>
      <c r="B12894" t="s">
        <v>24258</v>
      </c>
      <c r="C12894" t="s">
        <v>24259</v>
      </c>
      <c r="D12894" t="s">
        <v>371</v>
      </c>
      <c r="E12894">
        <v>615100</v>
      </c>
      <c r="F12894" t="s">
        <v>24196</v>
      </c>
      <c r="G12894" s="7">
        <v>9.1199999999999992</v>
      </c>
    </row>
    <row r="12895" spans="1:7" x14ac:dyDescent="0.3">
      <c r="A12895" s="310">
        <v>3023514</v>
      </c>
      <c r="B12895" t="s">
        <v>24258</v>
      </c>
      <c r="C12895" t="s">
        <v>24259</v>
      </c>
      <c r="D12895" t="s">
        <v>371</v>
      </c>
      <c r="E12895">
        <v>615100</v>
      </c>
      <c r="F12895" t="s">
        <v>24196</v>
      </c>
      <c r="G12895" s="7">
        <v>-145.15</v>
      </c>
    </row>
    <row r="12896" spans="1:7" x14ac:dyDescent="0.3">
      <c r="A12896" s="310">
        <v>3023514</v>
      </c>
      <c r="B12896" t="s">
        <v>24258</v>
      </c>
      <c r="C12896" t="s">
        <v>24259</v>
      </c>
      <c r="D12896" t="s">
        <v>371</v>
      </c>
      <c r="E12896">
        <v>615100</v>
      </c>
      <c r="F12896" t="s">
        <v>24196</v>
      </c>
      <c r="G12896" s="7">
        <v>-0.01</v>
      </c>
    </row>
    <row r="12897" spans="1:7" x14ac:dyDescent="0.3">
      <c r="A12897" s="310">
        <v>3023514</v>
      </c>
      <c r="B12897" t="s">
        <v>24258</v>
      </c>
      <c r="C12897" t="s">
        <v>24259</v>
      </c>
      <c r="D12897" t="s">
        <v>371</v>
      </c>
      <c r="E12897">
        <v>616100</v>
      </c>
      <c r="F12897" t="s">
        <v>24196</v>
      </c>
      <c r="G12897" s="7">
        <v>426.61</v>
      </c>
    </row>
    <row r="12898" spans="1:7" x14ac:dyDescent="0.3">
      <c r="A12898" s="310">
        <v>3023514</v>
      </c>
      <c r="B12898" t="s">
        <v>24258</v>
      </c>
      <c r="C12898" t="s">
        <v>24259</v>
      </c>
      <c r="D12898" t="s">
        <v>371</v>
      </c>
      <c r="E12898">
        <v>615100</v>
      </c>
      <c r="F12898" t="s">
        <v>24196</v>
      </c>
      <c r="G12898" s="7">
        <v>0.01</v>
      </c>
    </row>
    <row r="12899" spans="1:7" x14ac:dyDescent="0.3">
      <c r="A12899" s="310">
        <v>3023514</v>
      </c>
      <c r="B12899" t="s">
        <v>24258</v>
      </c>
      <c r="C12899" t="s">
        <v>24259</v>
      </c>
      <c r="D12899" t="s">
        <v>371</v>
      </c>
      <c r="E12899">
        <v>615100</v>
      </c>
      <c r="F12899" t="s">
        <v>24196</v>
      </c>
      <c r="G12899" s="7">
        <v>-18.23</v>
      </c>
    </row>
    <row r="12900" spans="1:7" x14ac:dyDescent="0.3">
      <c r="A12900" s="310">
        <v>3023514</v>
      </c>
      <c r="B12900" t="s">
        <v>24258</v>
      </c>
      <c r="C12900" t="s">
        <v>24259</v>
      </c>
      <c r="D12900" t="s">
        <v>371</v>
      </c>
      <c r="E12900">
        <v>615100</v>
      </c>
      <c r="F12900" t="s">
        <v>24196</v>
      </c>
      <c r="G12900" s="7">
        <v>9.1199999999999992</v>
      </c>
    </row>
    <row r="12901" spans="1:7" x14ac:dyDescent="0.3">
      <c r="A12901" s="310">
        <v>3023514</v>
      </c>
      <c r="B12901" t="s">
        <v>24258</v>
      </c>
      <c r="C12901" t="s">
        <v>24259</v>
      </c>
      <c r="D12901" t="s">
        <v>371</v>
      </c>
      <c r="E12901">
        <v>615100</v>
      </c>
      <c r="F12901" t="s">
        <v>24196</v>
      </c>
      <c r="G12901" s="7">
        <v>-139.47</v>
      </c>
    </row>
    <row r="12902" spans="1:7" x14ac:dyDescent="0.3">
      <c r="A12902" s="310">
        <v>3023514</v>
      </c>
      <c r="B12902" t="s">
        <v>24258</v>
      </c>
      <c r="C12902" t="s">
        <v>24259</v>
      </c>
      <c r="D12902" t="s">
        <v>371</v>
      </c>
      <c r="E12902">
        <v>615100</v>
      </c>
      <c r="F12902" t="s">
        <v>24196</v>
      </c>
      <c r="G12902" s="7">
        <v>25.76</v>
      </c>
    </row>
    <row r="12903" spans="1:7" x14ac:dyDescent="0.3">
      <c r="A12903" s="310">
        <v>3023514</v>
      </c>
      <c r="B12903" t="s">
        <v>24258</v>
      </c>
      <c r="C12903" t="s">
        <v>24259</v>
      </c>
      <c r="D12903" t="s">
        <v>371</v>
      </c>
      <c r="E12903">
        <v>615100</v>
      </c>
      <c r="F12903" t="s">
        <v>24196</v>
      </c>
      <c r="G12903" s="7">
        <v>-0.01</v>
      </c>
    </row>
    <row r="12904" spans="1:7" x14ac:dyDescent="0.3">
      <c r="A12904" s="310">
        <v>3023514</v>
      </c>
      <c r="B12904" t="s">
        <v>24258</v>
      </c>
      <c r="C12904" t="s">
        <v>24259</v>
      </c>
      <c r="D12904" t="s">
        <v>371</v>
      </c>
      <c r="E12904">
        <v>615100</v>
      </c>
      <c r="F12904" t="s">
        <v>24196</v>
      </c>
      <c r="G12904" s="7">
        <v>-24.92</v>
      </c>
    </row>
    <row r="12905" spans="1:7" x14ac:dyDescent="0.3">
      <c r="A12905" s="310">
        <v>3023514</v>
      </c>
      <c r="B12905" t="s">
        <v>24258</v>
      </c>
      <c r="C12905" t="s">
        <v>24259</v>
      </c>
      <c r="D12905" t="s">
        <v>371</v>
      </c>
      <c r="E12905">
        <v>615100</v>
      </c>
      <c r="F12905" t="s">
        <v>24196</v>
      </c>
      <c r="G12905" s="7">
        <v>-0.01</v>
      </c>
    </row>
    <row r="12906" spans="1:7" x14ac:dyDescent="0.3">
      <c r="A12906" s="310">
        <v>3023514</v>
      </c>
      <c r="B12906" t="s">
        <v>24258</v>
      </c>
      <c r="C12906" t="s">
        <v>24259</v>
      </c>
      <c r="D12906" t="s">
        <v>371</v>
      </c>
      <c r="E12906">
        <v>615100</v>
      </c>
      <c r="F12906" t="s">
        <v>24196</v>
      </c>
      <c r="G12906" s="7">
        <v>9.1199999999999992</v>
      </c>
    </row>
    <row r="12907" spans="1:7" x14ac:dyDescent="0.3">
      <c r="A12907" s="310">
        <v>3023514</v>
      </c>
      <c r="B12907" t="s">
        <v>24258</v>
      </c>
      <c r="C12907" t="s">
        <v>24259</v>
      </c>
      <c r="D12907" t="s">
        <v>371</v>
      </c>
      <c r="E12907">
        <v>615100</v>
      </c>
      <c r="F12907" t="s">
        <v>24196</v>
      </c>
      <c r="G12907" s="7">
        <v>-145.15</v>
      </c>
    </row>
    <row r="12908" spans="1:7" x14ac:dyDescent="0.3">
      <c r="A12908" s="310">
        <v>3023514</v>
      </c>
      <c r="B12908" t="s">
        <v>24258</v>
      </c>
      <c r="C12908" t="s">
        <v>24259</v>
      </c>
      <c r="D12908" t="s">
        <v>371</v>
      </c>
      <c r="E12908">
        <v>615100</v>
      </c>
      <c r="F12908" t="s">
        <v>24196</v>
      </c>
      <c r="G12908" s="7">
        <v>-24.92</v>
      </c>
    </row>
    <row r="12909" spans="1:7" x14ac:dyDescent="0.3">
      <c r="A12909" s="310">
        <v>3023514</v>
      </c>
      <c r="B12909" t="s">
        <v>24258</v>
      </c>
      <c r="C12909" t="s">
        <v>24259</v>
      </c>
      <c r="D12909" t="s">
        <v>371</v>
      </c>
      <c r="E12909">
        <v>615100</v>
      </c>
      <c r="F12909" t="s">
        <v>24196</v>
      </c>
      <c r="G12909" s="7">
        <v>-0.01</v>
      </c>
    </row>
    <row r="12910" spans="1:7" x14ac:dyDescent="0.3">
      <c r="A12910" s="310">
        <v>3023514</v>
      </c>
      <c r="B12910" t="s">
        <v>24258</v>
      </c>
      <c r="C12910" t="s">
        <v>24259</v>
      </c>
      <c r="D12910" t="s">
        <v>371</v>
      </c>
      <c r="E12910">
        <v>615100</v>
      </c>
      <c r="F12910" t="s">
        <v>24196</v>
      </c>
      <c r="G12910" s="7">
        <v>4184.17</v>
      </c>
    </row>
    <row r="12911" spans="1:7" x14ac:dyDescent="0.3">
      <c r="A12911" s="310">
        <v>3023514</v>
      </c>
      <c r="B12911" t="s">
        <v>24258</v>
      </c>
      <c r="C12911" t="s">
        <v>24259</v>
      </c>
      <c r="D12911" t="s">
        <v>371</v>
      </c>
      <c r="E12911">
        <v>615100</v>
      </c>
      <c r="F12911" t="s">
        <v>24196</v>
      </c>
      <c r="G12911" s="7">
        <v>4499.5</v>
      </c>
    </row>
    <row r="12912" spans="1:7" x14ac:dyDescent="0.3">
      <c r="A12912" s="310">
        <v>3023514</v>
      </c>
      <c r="B12912" t="s">
        <v>24258</v>
      </c>
      <c r="C12912" t="s">
        <v>24259</v>
      </c>
      <c r="D12912" t="s">
        <v>371</v>
      </c>
      <c r="E12912">
        <v>615100</v>
      </c>
      <c r="F12912" t="s">
        <v>24196</v>
      </c>
      <c r="G12912" s="7">
        <v>-145.15</v>
      </c>
    </row>
    <row r="12913" spans="1:7" x14ac:dyDescent="0.3">
      <c r="A12913" s="310">
        <v>3023514</v>
      </c>
      <c r="B12913" t="s">
        <v>24258</v>
      </c>
      <c r="C12913" t="s">
        <v>24259</v>
      </c>
      <c r="D12913" t="s">
        <v>371</v>
      </c>
      <c r="E12913">
        <v>615100</v>
      </c>
      <c r="F12913" t="s">
        <v>24196</v>
      </c>
      <c r="G12913" s="7">
        <v>9.1199999999999992</v>
      </c>
    </row>
    <row r="12914" spans="1:7" x14ac:dyDescent="0.3">
      <c r="A12914" s="310">
        <v>3023514</v>
      </c>
      <c r="B12914" t="s">
        <v>24258</v>
      </c>
      <c r="C12914" t="s">
        <v>24259</v>
      </c>
      <c r="D12914" t="s">
        <v>371</v>
      </c>
      <c r="E12914">
        <v>615100</v>
      </c>
      <c r="F12914" t="s">
        <v>24196</v>
      </c>
      <c r="G12914" s="7">
        <v>139.47</v>
      </c>
    </row>
    <row r="12915" spans="1:7" x14ac:dyDescent="0.3">
      <c r="A12915" s="310">
        <v>3023514</v>
      </c>
      <c r="B12915" t="s">
        <v>24258</v>
      </c>
      <c r="C12915" t="s">
        <v>24259</v>
      </c>
      <c r="D12915" t="s">
        <v>371</v>
      </c>
      <c r="E12915">
        <v>615100</v>
      </c>
      <c r="F12915" t="s">
        <v>24196</v>
      </c>
      <c r="G12915" s="7">
        <v>-22.43</v>
      </c>
    </row>
    <row r="12916" spans="1:7" x14ac:dyDescent="0.3">
      <c r="A12916" s="310">
        <v>3023514</v>
      </c>
      <c r="B12916" t="s">
        <v>24258</v>
      </c>
      <c r="C12916" t="s">
        <v>24259</v>
      </c>
      <c r="D12916" t="s">
        <v>371</v>
      </c>
      <c r="E12916">
        <v>615100</v>
      </c>
      <c r="F12916" t="s">
        <v>24196</v>
      </c>
      <c r="G12916" s="7">
        <v>0.01</v>
      </c>
    </row>
    <row r="12917" spans="1:7" x14ac:dyDescent="0.3">
      <c r="A12917" s="310">
        <v>3023514</v>
      </c>
      <c r="B12917" t="s">
        <v>24258</v>
      </c>
      <c r="C12917" t="s">
        <v>24259</v>
      </c>
      <c r="D12917" t="s">
        <v>371</v>
      </c>
      <c r="E12917">
        <v>617100</v>
      </c>
      <c r="F12917" t="s">
        <v>24196</v>
      </c>
      <c r="G12917" s="7">
        <v>1094.6400000000001</v>
      </c>
    </row>
    <row r="12918" spans="1:7" x14ac:dyDescent="0.3">
      <c r="A12918" s="310">
        <v>3023514</v>
      </c>
      <c r="B12918" t="s">
        <v>24258</v>
      </c>
      <c r="C12918" t="s">
        <v>24259</v>
      </c>
      <c r="D12918" t="s">
        <v>371</v>
      </c>
      <c r="E12918">
        <v>615100</v>
      </c>
      <c r="F12918" t="s">
        <v>24196</v>
      </c>
      <c r="G12918" s="7">
        <v>-24.92</v>
      </c>
    </row>
    <row r="12919" spans="1:7" x14ac:dyDescent="0.3">
      <c r="A12919" s="310">
        <v>3023514</v>
      </c>
      <c r="B12919" t="s">
        <v>24258</v>
      </c>
      <c r="C12919" t="s">
        <v>24259</v>
      </c>
      <c r="D12919" t="s">
        <v>371</v>
      </c>
      <c r="E12919">
        <v>615100</v>
      </c>
      <c r="F12919" t="s">
        <v>24196</v>
      </c>
      <c r="G12919" s="7">
        <v>-0.01</v>
      </c>
    </row>
    <row r="12920" spans="1:7" x14ac:dyDescent="0.3">
      <c r="A12920" s="310">
        <v>3023514</v>
      </c>
      <c r="B12920" t="s">
        <v>24258</v>
      </c>
      <c r="C12920" t="s">
        <v>24259</v>
      </c>
      <c r="D12920" t="s">
        <v>371</v>
      </c>
      <c r="E12920">
        <v>616100</v>
      </c>
      <c r="F12920" t="s">
        <v>24196</v>
      </c>
      <c r="G12920" s="7">
        <v>441.47</v>
      </c>
    </row>
    <row r="12921" spans="1:7" x14ac:dyDescent="0.3">
      <c r="A12921" s="310">
        <v>3023514</v>
      </c>
      <c r="B12921" t="s">
        <v>24258</v>
      </c>
      <c r="C12921" t="s">
        <v>24259</v>
      </c>
      <c r="D12921" t="s">
        <v>371</v>
      </c>
      <c r="E12921">
        <v>615100</v>
      </c>
      <c r="F12921" t="s">
        <v>24196</v>
      </c>
      <c r="G12921" s="7">
        <v>139.47</v>
      </c>
    </row>
    <row r="12922" spans="1:7" x14ac:dyDescent="0.3">
      <c r="A12922" s="310">
        <v>3023514</v>
      </c>
      <c r="B12922" t="s">
        <v>24258</v>
      </c>
      <c r="C12922" t="s">
        <v>24259</v>
      </c>
      <c r="D12922" t="s">
        <v>371</v>
      </c>
      <c r="E12922">
        <v>615100</v>
      </c>
      <c r="F12922" t="s">
        <v>24196</v>
      </c>
      <c r="G12922" s="7">
        <v>-0.01</v>
      </c>
    </row>
    <row r="12923" spans="1:7" x14ac:dyDescent="0.3">
      <c r="A12923" s="310">
        <v>3023514</v>
      </c>
      <c r="B12923" t="s">
        <v>24258</v>
      </c>
      <c r="C12923" t="s">
        <v>24259</v>
      </c>
      <c r="D12923" t="s">
        <v>371</v>
      </c>
      <c r="E12923">
        <v>615100</v>
      </c>
      <c r="F12923" t="s">
        <v>24196</v>
      </c>
      <c r="G12923" s="7">
        <v>25.76</v>
      </c>
    </row>
    <row r="12924" spans="1:7" x14ac:dyDescent="0.3">
      <c r="A12924" s="310">
        <v>3023514</v>
      </c>
      <c r="B12924" t="s">
        <v>24258</v>
      </c>
      <c r="C12924" t="s">
        <v>24259</v>
      </c>
      <c r="D12924" t="s">
        <v>371</v>
      </c>
      <c r="E12924">
        <v>615100</v>
      </c>
      <c r="F12924" t="s">
        <v>24196</v>
      </c>
      <c r="G12924" s="7">
        <v>134.97</v>
      </c>
    </row>
    <row r="12925" spans="1:7" x14ac:dyDescent="0.3">
      <c r="A12925" s="310">
        <v>3023514</v>
      </c>
      <c r="B12925" t="s">
        <v>24258</v>
      </c>
      <c r="C12925" t="s">
        <v>24259</v>
      </c>
      <c r="D12925" t="s">
        <v>371</v>
      </c>
      <c r="E12925">
        <v>615100</v>
      </c>
      <c r="F12925" t="s">
        <v>24196</v>
      </c>
      <c r="G12925" s="7">
        <v>-24.92</v>
      </c>
    </row>
    <row r="12926" spans="1:7" x14ac:dyDescent="0.3">
      <c r="A12926" s="310">
        <v>3023514</v>
      </c>
      <c r="B12926" t="s">
        <v>24258</v>
      </c>
      <c r="C12926" t="s">
        <v>24259</v>
      </c>
      <c r="D12926" t="s">
        <v>371</v>
      </c>
      <c r="E12926">
        <v>615100</v>
      </c>
      <c r="F12926" t="s">
        <v>24196</v>
      </c>
      <c r="G12926" s="7">
        <v>22.43</v>
      </c>
    </row>
    <row r="12927" spans="1:7" x14ac:dyDescent="0.3">
      <c r="A12927" s="310">
        <v>3023514</v>
      </c>
      <c r="B12927" t="s">
        <v>24258</v>
      </c>
      <c r="C12927" t="s">
        <v>24259</v>
      </c>
      <c r="D12927" t="s">
        <v>371</v>
      </c>
      <c r="E12927">
        <v>615100</v>
      </c>
      <c r="F12927" t="s">
        <v>24196</v>
      </c>
      <c r="G12927" s="7">
        <v>-145.15</v>
      </c>
    </row>
    <row r="12928" spans="1:7" x14ac:dyDescent="0.3">
      <c r="A12928" s="310">
        <v>3023514</v>
      </c>
      <c r="B12928" t="s">
        <v>24258</v>
      </c>
      <c r="C12928" t="s">
        <v>24259</v>
      </c>
      <c r="D12928" t="s">
        <v>371</v>
      </c>
      <c r="E12928">
        <v>615100</v>
      </c>
      <c r="F12928" t="s">
        <v>24196</v>
      </c>
      <c r="G12928" s="7">
        <v>-0.01</v>
      </c>
    </row>
    <row r="12929" spans="1:7" x14ac:dyDescent="0.3">
      <c r="A12929" s="310">
        <v>3023514</v>
      </c>
      <c r="B12929" t="s">
        <v>24258</v>
      </c>
      <c r="C12929" t="s">
        <v>24259</v>
      </c>
      <c r="D12929" t="s">
        <v>371</v>
      </c>
      <c r="E12929">
        <v>615100</v>
      </c>
      <c r="F12929" t="s">
        <v>24196</v>
      </c>
      <c r="G12929" s="7">
        <v>-25.76</v>
      </c>
    </row>
    <row r="12930" spans="1:7" x14ac:dyDescent="0.3">
      <c r="A12930" s="310">
        <v>3023514</v>
      </c>
      <c r="B12930" t="s">
        <v>24258</v>
      </c>
      <c r="C12930" t="s">
        <v>24259</v>
      </c>
      <c r="D12930" t="s">
        <v>371</v>
      </c>
      <c r="E12930">
        <v>615100</v>
      </c>
      <c r="F12930" t="s">
        <v>24196</v>
      </c>
      <c r="G12930" s="7">
        <v>134.97</v>
      </c>
    </row>
    <row r="12931" spans="1:7" x14ac:dyDescent="0.3">
      <c r="A12931" s="310">
        <v>3023514</v>
      </c>
      <c r="B12931" t="s">
        <v>24258</v>
      </c>
      <c r="C12931" t="s">
        <v>24259</v>
      </c>
      <c r="D12931" t="s">
        <v>371</v>
      </c>
      <c r="E12931">
        <v>615100</v>
      </c>
      <c r="F12931" t="s">
        <v>24196</v>
      </c>
      <c r="G12931" s="7">
        <v>-139.47</v>
      </c>
    </row>
    <row r="12932" spans="1:7" x14ac:dyDescent="0.3">
      <c r="A12932" s="310">
        <v>3023514</v>
      </c>
      <c r="B12932" t="s">
        <v>24258</v>
      </c>
      <c r="C12932" t="s">
        <v>24259</v>
      </c>
      <c r="D12932" t="s">
        <v>371</v>
      </c>
      <c r="E12932">
        <v>615100</v>
      </c>
      <c r="F12932" t="s">
        <v>24196</v>
      </c>
      <c r="G12932" s="7">
        <v>134.97</v>
      </c>
    </row>
    <row r="12933" spans="1:7" x14ac:dyDescent="0.3">
      <c r="A12933" s="310">
        <v>3023514</v>
      </c>
      <c r="B12933" t="s">
        <v>24258</v>
      </c>
      <c r="C12933" t="s">
        <v>24259</v>
      </c>
      <c r="D12933" t="s">
        <v>371</v>
      </c>
      <c r="E12933">
        <v>616100</v>
      </c>
      <c r="F12933" t="s">
        <v>24196</v>
      </c>
      <c r="G12933" s="7">
        <v>654.46</v>
      </c>
    </row>
    <row r="12934" spans="1:7" x14ac:dyDescent="0.3">
      <c r="A12934" s="310">
        <v>3023514</v>
      </c>
      <c r="B12934" t="s">
        <v>24258</v>
      </c>
      <c r="C12934" t="s">
        <v>24259</v>
      </c>
      <c r="D12934" t="s">
        <v>373</v>
      </c>
      <c r="E12934">
        <v>617150</v>
      </c>
      <c r="F12934" t="s">
        <v>24196</v>
      </c>
      <c r="G12934" s="7">
        <v>436.5</v>
      </c>
    </row>
    <row r="12935" spans="1:7" x14ac:dyDescent="0.3">
      <c r="A12935" s="310">
        <v>3023514</v>
      </c>
      <c r="B12935" t="s">
        <v>24258</v>
      </c>
      <c r="C12935" t="s">
        <v>24259</v>
      </c>
      <c r="D12935" t="s">
        <v>373</v>
      </c>
      <c r="E12935">
        <v>615130</v>
      </c>
      <c r="F12935" t="s">
        <v>24196</v>
      </c>
      <c r="G12935" s="7">
        <v>2131.58</v>
      </c>
    </row>
    <row r="12936" spans="1:7" x14ac:dyDescent="0.3">
      <c r="A12936" s="310">
        <v>3023514</v>
      </c>
      <c r="B12936" t="s">
        <v>24258</v>
      </c>
      <c r="C12936" t="s">
        <v>24259</v>
      </c>
      <c r="D12936" t="s">
        <v>371</v>
      </c>
      <c r="E12936">
        <v>615100</v>
      </c>
      <c r="F12936" t="s">
        <v>24196</v>
      </c>
      <c r="G12936" s="7">
        <v>441.08</v>
      </c>
    </row>
    <row r="12937" spans="1:7" x14ac:dyDescent="0.3">
      <c r="A12937" s="310">
        <v>3023514</v>
      </c>
      <c r="B12937" t="s">
        <v>24258</v>
      </c>
      <c r="C12937" t="s">
        <v>24259</v>
      </c>
      <c r="D12937" t="s">
        <v>371</v>
      </c>
      <c r="E12937">
        <v>615100</v>
      </c>
      <c r="F12937" t="s">
        <v>24196</v>
      </c>
      <c r="G12937" s="7">
        <v>72.569999999999993</v>
      </c>
    </row>
    <row r="12938" spans="1:7" x14ac:dyDescent="0.3">
      <c r="A12938" s="310">
        <v>3023514</v>
      </c>
      <c r="B12938" t="s">
        <v>24258</v>
      </c>
      <c r="C12938" t="s">
        <v>24259</v>
      </c>
      <c r="D12938" t="s">
        <v>371</v>
      </c>
      <c r="E12938">
        <v>615100</v>
      </c>
      <c r="F12938" t="s">
        <v>24196</v>
      </c>
      <c r="G12938" s="7">
        <v>134.97</v>
      </c>
    </row>
    <row r="12939" spans="1:7" x14ac:dyDescent="0.3">
      <c r="A12939" s="310">
        <v>3023514</v>
      </c>
      <c r="B12939" t="s">
        <v>24258</v>
      </c>
      <c r="C12939" t="s">
        <v>24259</v>
      </c>
      <c r="D12939" t="s">
        <v>371</v>
      </c>
      <c r="E12939">
        <v>615100</v>
      </c>
      <c r="F12939" t="s">
        <v>24196</v>
      </c>
      <c r="G12939" s="7">
        <v>-18.23</v>
      </c>
    </row>
    <row r="12940" spans="1:7" x14ac:dyDescent="0.3">
      <c r="A12940" s="310">
        <v>3023514</v>
      </c>
      <c r="B12940" t="s">
        <v>24258</v>
      </c>
      <c r="C12940" t="s">
        <v>24259</v>
      </c>
      <c r="D12940" t="s">
        <v>371</v>
      </c>
      <c r="E12940">
        <v>615100</v>
      </c>
      <c r="F12940" t="s">
        <v>24196</v>
      </c>
      <c r="G12940" s="7">
        <v>24.92</v>
      </c>
    </row>
    <row r="12941" spans="1:7" x14ac:dyDescent="0.3">
      <c r="A12941" s="310">
        <v>3023514</v>
      </c>
      <c r="B12941" t="s">
        <v>24258</v>
      </c>
      <c r="C12941" t="s">
        <v>24259</v>
      </c>
      <c r="D12941" t="s">
        <v>371</v>
      </c>
      <c r="E12941">
        <v>615100</v>
      </c>
      <c r="F12941" t="s">
        <v>24196</v>
      </c>
      <c r="G12941" s="7">
        <v>-134.97</v>
      </c>
    </row>
    <row r="12942" spans="1:7" x14ac:dyDescent="0.3">
      <c r="A12942" s="310">
        <v>3023514</v>
      </c>
      <c r="B12942" t="s">
        <v>24258</v>
      </c>
      <c r="C12942" t="s">
        <v>24259</v>
      </c>
      <c r="D12942" t="s">
        <v>371</v>
      </c>
      <c r="E12942">
        <v>615100</v>
      </c>
      <c r="F12942" t="s">
        <v>24196</v>
      </c>
      <c r="G12942" s="7">
        <v>-134.97</v>
      </c>
    </row>
    <row r="12943" spans="1:7" x14ac:dyDescent="0.3">
      <c r="A12943" s="310">
        <v>3023514</v>
      </c>
      <c r="B12943" t="s">
        <v>24258</v>
      </c>
      <c r="C12943" t="s">
        <v>24259</v>
      </c>
      <c r="D12943" t="s">
        <v>371</v>
      </c>
      <c r="E12943">
        <v>615100</v>
      </c>
      <c r="F12943" t="s">
        <v>24196</v>
      </c>
      <c r="G12943" s="7">
        <v>0.01</v>
      </c>
    </row>
    <row r="12944" spans="1:7" x14ac:dyDescent="0.3">
      <c r="A12944" s="310">
        <v>3023514</v>
      </c>
      <c r="B12944" t="s">
        <v>24258</v>
      </c>
      <c r="C12944" t="s">
        <v>24259</v>
      </c>
      <c r="D12944" t="s">
        <v>371</v>
      </c>
      <c r="E12944">
        <v>615100</v>
      </c>
      <c r="F12944" t="s">
        <v>24196</v>
      </c>
      <c r="G12944" s="7">
        <v>-0.01</v>
      </c>
    </row>
    <row r="12945" spans="1:7" x14ac:dyDescent="0.3">
      <c r="A12945" s="310">
        <v>3023514</v>
      </c>
      <c r="B12945" t="s">
        <v>24258</v>
      </c>
      <c r="C12945" t="s">
        <v>24259</v>
      </c>
      <c r="D12945" t="s">
        <v>371</v>
      </c>
      <c r="E12945">
        <v>615100</v>
      </c>
      <c r="F12945" t="s">
        <v>24196</v>
      </c>
      <c r="G12945" s="7">
        <v>72.569999999999993</v>
      </c>
    </row>
    <row r="12946" spans="1:7" x14ac:dyDescent="0.3">
      <c r="A12946" s="310">
        <v>3023514</v>
      </c>
      <c r="B12946" t="s">
        <v>24258</v>
      </c>
      <c r="C12946" t="s">
        <v>24259</v>
      </c>
      <c r="D12946" t="s">
        <v>371</v>
      </c>
      <c r="E12946">
        <v>615100</v>
      </c>
      <c r="F12946" t="s">
        <v>24196</v>
      </c>
      <c r="G12946" s="7">
        <v>0.01</v>
      </c>
    </row>
    <row r="12947" spans="1:7" x14ac:dyDescent="0.3">
      <c r="A12947" s="310">
        <v>3023514</v>
      </c>
      <c r="B12947" t="s">
        <v>24258</v>
      </c>
      <c r="C12947" t="s">
        <v>24259</v>
      </c>
      <c r="D12947" t="s">
        <v>371</v>
      </c>
      <c r="E12947">
        <v>615100</v>
      </c>
      <c r="F12947" t="s">
        <v>24196</v>
      </c>
      <c r="G12947" s="7">
        <v>72.569999999999993</v>
      </c>
    </row>
    <row r="12948" spans="1:7" x14ac:dyDescent="0.3">
      <c r="A12948" s="310">
        <v>3023514</v>
      </c>
      <c r="B12948" t="s">
        <v>24258</v>
      </c>
      <c r="C12948" t="s">
        <v>24259</v>
      </c>
      <c r="D12948" t="s">
        <v>371</v>
      </c>
      <c r="E12948">
        <v>615100</v>
      </c>
      <c r="F12948" t="s">
        <v>24196</v>
      </c>
      <c r="G12948" s="7">
        <v>24.92</v>
      </c>
    </row>
    <row r="12949" spans="1:7" x14ac:dyDescent="0.3">
      <c r="A12949" s="310">
        <v>3023514</v>
      </c>
      <c r="B12949" t="s">
        <v>24258</v>
      </c>
      <c r="C12949" t="s">
        <v>24259</v>
      </c>
      <c r="D12949" t="s">
        <v>373</v>
      </c>
      <c r="E12949">
        <v>616160</v>
      </c>
      <c r="F12949" t="s">
        <v>24196</v>
      </c>
      <c r="G12949" s="7">
        <v>249.49</v>
      </c>
    </row>
    <row r="12950" spans="1:7" x14ac:dyDescent="0.3">
      <c r="A12950" s="310">
        <v>3023514</v>
      </c>
      <c r="B12950" t="s">
        <v>24258</v>
      </c>
      <c r="C12950" t="s">
        <v>24259</v>
      </c>
      <c r="D12950" t="s">
        <v>371</v>
      </c>
      <c r="E12950">
        <v>615100</v>
      </c>
      <c r="F12950" t="s">
        <v>24196</v>
      </c>
      <c r="G12950" s="7">
        <v>-121.48</v>
      </c>
    </row>
    <row r="12951" spans="1:7" x14ac:dyDescent="0.3">
      <c r="A12951" s="310">
        <v>3023514</v>
      </c>
      <c r="B12951" t="s">
        <v>24258</v>
      </c>
      <c r="C12951" t="s">
        <v>24259</v>
      </c>
      <c r="D12951" t="s">
        <v>371</v>
      </c>
      <c r="E12951">
        <v>615100</v>
      </c>
      <c r="F12951" t="s">
        <v>24196</v>
      </c>
      <c r="G12951" s="7">
        <v>0.01</v>
      </c>
    </row>
    <row r="12952" spans="1:7" x14ac:dyDescent="0.3">
      <c r="A12952" s="310">
        <v>3023514</v>
      </c>
      <c r="B12952" t="s">
        <v>24258</v>
      </c>
      <c r="C12952" t="s">
        <v>24259</v>
      </c>
      <c r="D12952" t="s">
        <v>371</v>
      </c>
      <c r="E12952">
        <v>615100</v>
      </c>
      <c r="F12952" t="s">
        <v>24196</v>
      </c>
      <c r="G12952" s="7">
        <v>0.01</v>
      </c>
    </row>
    <row r="12953" spans="1:7" x14ac:dyDescent="0.3">
      <c r="A12953" s="310">
        <v>3023514</v>
      </c>
      <c r="B12953" t="s">
        <v>24258</v>
      </c>
      <c r="C12953" t="s">
        <v>24259</v>
      </c>
      <c r="D12953" t="s">
        <v>371</v>
      </c>
      <c r="E12953">
        <v>615100</v>
      </c>
      <c r="F12953" t="s">
        <v>24196</v>
      </c>
      <c r="G12953" s="7">
        <v>9.1199999999999992</v>
      </c>
    </row>
    <row r="12954" spans="1:7" x14ac:dyDescent="0.3">
      <c r="A12954" s="310">
        <v>3023514</v>
      </c>
      <c r="B12954" t="s">
        <v>24258</v>
      </c>
      <c r="C12954" t="s">
        <v>24259</v>
      </c>
      <c r="D12954" t="s">
        <v>371</v>
      </c>
      <c r="E12954">
        <v>615100</v>
      </c>
      <c r="F12954" t="s">
        <v>24196</v>
      </c>
      <c r="G12954" s="7">
        <v>-134.97</v>
      </c>
    </row>
    <row r="12955" spans="1:7" x14ac:dyDescent="0.3">
      <c r="A12955" s="310">
        <v>3023514</v>
      </c>
      <c r="B12955" t="s">
        <v>24258</v>
      </c>
      <c r="C12955" t="s">
        <v>24259</v>
      </c>
      <c r="D12955" t="s">
        <v>371</v>
      </c>
      <c r="E12955">
        <v>615100</v>
      </c>
      <c r="F12955" t="s">
        <v>24196</v>
      </c>
      <c r="G12955" s="7">
        <v>22.43</v>
      </c>
    </row>
    <row r="12956" spans="1:7" x14ac:dyDescent="0.3">
      <c r="A12956" s="310">
        <v>3023514</v>
      </c>
      <c r="B12956" t="s">
        <v>24258</v>
      </c>
      <c r="C12956" t="s">
        <v>24259</v>
      </c>
      <c r="D12956" t="s">
        <v>371</v>
      </c>
      <c r="E12956">
        <v>615100</v>
      </c>
      <c r="F12956" t="s">
        <v>24196</v>
      </c>
      <c r="G12956" s="7">
        <v>72.569999999999993</v>
      </c>
    </row>
    <row r="12957" spans="1:7" x14ac:dyDescent="0.3">
      <c r="A12957" s="310">
        <v>3023514</v>
      </c>
      <c r="B12957" t="s">
        <v>24258</v>
      </c>
      <c r="C12957" t="s">
        <v>24259</v>
      </c>
      <c r="D12957" t="s">
        <v>371</v>
      </c>
      <c r="E12957">
        <v>615100</v>
      </c>
      <c r="F12957" t="s">
        <v>24196</v>
      </c>
      <c r="G12957" s="7">
        <v>-0.01</v>
      </c>
    </row>
    <row r="12958" spans="1:7" x14ac:dyDescent="0.3">
      <c r="A12958" s="310">
        <v>3023514</v>
      </c>
      <c r="B12958" t="s">
        <v>24258</v>
      </c>
      <c r="C12958" t="s">
        <v>24259</v>
      </c>
      <c r="D12958" t="s">
        <v>371</v>
      </c>
      <c r="E12958">
        <v>615100</v>
      </c>
      <c r="F12958" t="s">
        <v>24196</v>
      </c>
      <c r="G12958" s="7">
        <v>4044.33</v>
      </c>
    </row>
    <row r="12959" spans="1:7" x14ac:dyDescent="0.3">
      <c r="A12959" s="310">
        <v>3023514</v>
      </c>
      <c r="B12959" t="s">
        <v>24258</v>
      </c>
      <c r="C12959" t="s">
        <v>24259</v>
      </c>
      <c r="D12959" t="s">
        <v>371</v>
      </c>
      <c r="E12959">
        <v>615100</v>
      </c>
      <c r="F12959" t="s">
        <v>24196</v>
      </c>
      <c r="G12959" s="7">
        <v>72.569999999999993</v>
      </c>
    </row>
    <row r="12960" spans="1:7" x14ac:dyDescent="0.3">
      <c r="A12960" s="310">
        <v>3023514</v>
      </c>
      <c r="B12960" t="s">
        <v>24258</v>
      </c>
      <c r="C12960" t="s">
        <v>24259</v>
      </c>
      <c r="D12960" t="s">
        <v>371</v>
      </c>
      <c r="E12960">
        <v>615100</v>
      </c>
      <c r="F12960" t="s">
        <v>24196</v>
      </c>
      <c r="G12960" s="7">
        <v>-0.01</v>
      </c>
    </row>
    <row r="12961" spans="1:7" x14ac:dyDescent="0.3">
      <c r="A12961" s="310">
        <v>3023514</v>
      </c>
      <c r="B12961" t="s">
        <v>24258</v>
      </c>
      <c r="C12961" t="s">
        <v>24259</v>
      </c>
      <c r="D12961" t="s">
        <v>373</v>
      </c>
      <c r="E12961">
        <v>615130</v>
      </c>
      <c r="F12961" t="s">
        <v>24196</v>
      </c>
      <c r="G12961" s="7">
        <v>2562.13</v>
      </c>
    </row>
    <row r="12962" spans="1:7" x14ac:dyDescent="0.3">
      <c r="A12962" s="310">
        <v>3023514</v>
      </c>
      <c r="B12962" t="s">
        <v>24258</v>
      </c>
      <c r="C12962" t="s">
        <v>24259</v>
      </c>
      <c r="D12962" t="s">
        <v>374</v>
      </c>
      <c r="E12962">
        <v>617120</v>
      </c>
      <c r="F12962" t="s">
        <v>24196</v>
      </c>
      <c r="G12962" s="7">
        <v>202.02</v>
      </c>
    </row>
    <row r="12963" spans="1:7" x14ac:dyDescent="0.3">
      <c r="A12963" s="310">
        <v>3023514</v>
      </c>
      <c r="B12963" t="s">
        <v>24258</v>
      </c>
      <c r="C12963" t="s">
        <v>24259</v>
      </c>
      <c r="D12963" t="s">
        <v>371</v>
      </c>
      <c r="E12963">
        <v>615100</v>
      </c>
      <c r="F12963" t="s">
        <v>24196</v>
      </c>
      <c r="G12963" s="7">
        <v>134.97</v>
      </c>
    </row>
    <row r="12964" spans="1:7" x14ac:dyDescent="0.3">
      <c r="A12964" s="310">
        <v>3023514</v>
      </c>
      <c r="B12964" t="s">
        <v>24258</v>
      </c>
      <c r="C12964" t="s">
        <v>24259</v>
      </c>
      <c r="D12964" t="s">
        <v>371</v>
      </c>
      <c r="E12964">
        <v>615100</v>
      </c>
      <c r="F12964" t="s">
        <v>24196</v>
      </c>
      <c r="G12964" s="7">
        <v>-24.92</v>
      </c>
    </row>
    <row r="12965" spans="1:7" x14ac:dyDescent="0.3">
      <c r="A12965" s="310">
        <v>3023514</v>
      </c>
      <c r="B12965" t="s">
        <v>24258</v>
      </c>
      <c r="C12965" t="s">
        <v>24259</v>
      </c>
      <c r="D12965" t="s">
        <v>371</v>
      </c>
      <c r="E12965">
        <v>615100</v>
      </c>
      <c r="F12965" t="s">
        <v>24196</v>
      </c>
      <c r="G12965" s="7">
        <v>24.92</v>
      </c>
    </row>
    <row r="12966" spans="1:7" x14ac:dyDescent="0.3">
      <c r="A12966" s="310">
        <v>3023514</v>
      </c>
      <c r="B12966" t="s">
        <v>24258</v>
      </c>
      <c r="C12966" t="s">
        <v>24259</v>
      </c>
      <c r="D12966" t="s">
        <v>371</v>
      </c>
      <c r="E12966">
        <v>615100</v>
      </c>
      <c r="F12966" t="s">
        <v>24196</v>
      </c>
      <c r="G12966" s="7">
        <v>134.97</v>
      </c>
    </row>
    <row r="12967" spans="1:7" x14ac:dyDescent="0.3">
      <c r="A12967" s="310">
        <v>3023514</v>
      </c>
      <c r="B12967" t="s">
        <v>24258</v>
      </c>
      <c r="C12967" t="s">
        <v>24259</v>
      </c>
      <c r="D12967" t="s">
        <v>371</v>
      </c>
      <c r="E12967">
        <v>615100</v>
      </c>
      <c r="F12967" t="s">
        <v>24196</v>
      </c>
      <c r="G12967" s="7">
        <v>22.43</v>
      </c>
    </row>
    <row r="12968" spans="1:7" x14ac:dyDescent="0.3">
      <c r="A12968" s="310">
        <v>3023514</v>
      </c>
      <c r="B12968" t="s">
        <v>24258</v>
      </c>
      <c r="C12968" t="s">
        <v>24259</v>
      </c>
      <c r="D12968" t="s">
        <v>371</v>
      </c>
      <c r="E12968">
        <v>615100</v>
      </c>
      <c r="F12968" t="s">
        <v>24196</v>
      </c>
      <c r="G12968" s="7">
        <v>-25.76</v>
      </c>
    </row>
    <row r="12969" spans="1:7" x14ac:dyDescent="0.3">
      <c r="A12969" s="310">
        <v>3023514</v>
      </c>
      <c r="B12969" t="s">
        <v>24258</v>
      </c>
      <c r="C12969" t="s">
        <v>24259</v>
      </c>
      <c r="D12969" t="s">
        <v>371</v>
      </c>
      <c r="E12969">
        <v>615100</v>
      </c>
      <c r="F12969" t="s">
        <v>24196</v>
      </c>
      <c r="G12969" s="7">
        <v>134.97</v>
      </c>
    </row>
    <row r="12970" spans="1:7" x14ac:dyDescent="0.3">
      <c r="A12970" s="310">
        <v>3023514</v>
      </c>
      <c r="B12970" t="s">
        <v>24258</v>
      </c>
      <c r="C12970" t="s">
        <v>24259</v>
      </c>
      <c r="D12970" t="s">
        <v>371</v>
      </c>
      <c r="E12970">
        <v>615100</v>
      </c>
      <c r="F12970" t="s">
        <v>24196</v>
      </c>
      <c r="G12970" s="7">
        <v>22.43</v>
      </c>
    </row>
    <row r="12971" spans="1:7" x14ac:dyDescent="0.3">
      <c r="A12971" s="310">
        <v>3023514</v>
      </c>
      <c r="B12971" t="s">
        <v>24258</v>
      </c>
      <c r="C12971" t="s">
        <v>24259</v>
      </c>
      <c r="D12971" t="s">
        <v>371</v>
      </c>
      <c r="E12971">
        <v>615100</v>
      </c>
      <c r="F12971" t="s">
        <v>24196</v>
      </c>
      <c r="G12971" s="7">
        <v>-24.92</v>
      </c>
    </row>
    <row r="12972" spans="1:7" x14ac:dyDescent="0.3">
      <c r="A12972" s="310">
        <v>3023514</v>
      </c>
      <c r="B12972" t="s">
        <v>24258</v>
      </c>
      <c r="C12972" t="s">
        <v>24259</v>
      </c>
      <c r="D12972" t="s">
        <v>371</v>
      </c>
      <c r="E12972">
        <v>615100</v>
      </c>
      <c r="F12972" t="s">
        <v>24196</v>
      </c>
      <c r="G12972" s="7">
        <v>-0.01</v>
      </c>
    </row>
    <row r="12973" spans="1:7" x14ac:dyDescent="0.3">
      <c r="A12973" s="310">
        <v>3023514</v>
      </c>
      <c r="B12973" t="s">
        <v>24258</v>
      </c>
      <c r="C12973" t="s">
        <v>24259</v>
      </c>
      <c r="D12973" t="s">
        <v>371</v>
      </c>
      <c r="E12973">
        <v>615100</v>
      </c>
      <c r="F12973" t="s">
        <v>24196</v>
      </c>
      <c r="G12973" s="7">
        <v>9.1199999999999992</v>
      </c>
    </row>
    <row r="12974" spans="1:7" x14ac:dyDescent="0.3">
      <c r="A12974" s="310">
        <v>3023514</v>
      </c>
      <c r="B12974" t="s">
        <v>24258</v>
      </c>
      <c r="C12974" t="s">
        <v>24259</v>
      </c>
      <c r="D12974" t="s">
        <v>371</v>
      </c>
      <c r="E12974">
        <v>615100</v>
      </c>
      <c r="F12974" t="s">
        <v>24196</v>
      </c>
      <c r="G12974" s="7">
        <v>-25.76</v>
      </c>
    </row>
    <row r="12975" spans="1:7" x14ac:dyDescent="0.3">
      <c r="A12975" s="310">
        <v>3023514</v>
      </c>
      <c r="B12975" t="s">
        <v>24258</v>
      </c>
      <c r="C12975" t="s">
        <v>24259</v>
      </c>
      <c r="D12975" t="s">
        <v>371</v>
      </c>
      <c r="E12975">
        <v>615100</v>
      </c>
      <c r="F12975" t="s">
        <v>24196</v>
      </c>
      <c r="G12975" s="7">
        <v>0.01</v>
      </c>
    </row>
    <row r="12976" spans="1:7" x14ac:dyDescent="0.3">
      <c r="A12976" s="310">
        <v>3023514</v>
      </c>
      <c r="B12976" t="s">
        <v>24258</v>
      </c>
      <c r="C12976" t="s">
        <v>24259</v>
      </c>
      <c r="D12976" t="s">
        <v>371</v>
      </c>
      <c r="E12976">
        <v>615100</v>
      </c>
      <c r="F12976" t="s">
        <v>24196</v>
      </c>
      <c r="G12976" s="7">
        <v>-145.15</v>
      </c>
    </row>
    <row r="12977" spans="1:7" x14ac:dyDescent="0.3">
      <c r="A12977" s="310">
        <v>3023514</v>
      </c>
      <c r="B12977" t="s">
        <v>24258</v>
      </c>
      <c r="C12977" t="s">
        <v>24259</v>
      </c>
      <c r="D12977" t="s">
        <v>371</v>
      </c>
      <c r="E12977">
        <v>615100</v>
      </c>
      <c r="F12977" t="s">
        <v>24196</v>
      </c>
      <c r="G12977" s="7">
        <v>-18.23</v>
      </c>
    </row>
    <row r="12978" spans="1:7" x14ac:dyDescent="0.3">
      <c r="A12978" s="310">
        <v>3023514</v>
      </c>
      <c r="B12978" t="s">
        <v>24258</v>
      </c>
      <c r="C12978" t="s">
        <v>24259</v>
      </c>
      <c r="D12978" t="s">
        <v>371</v>
      </c>
      <c r="E12978">
        <v>615100</v>
      </c>
      <c r="F12978" t="s">
        <v>24196</v>
      </c>
      <c r="G12978" s="7">
        <v>-24.92</v>
      </c>
    </row>
    <row r="12979" spans="1:7" x14ac:dyDescent="0.3">
      <c r="A12979" s="310">
        <v>3023514</v>
      </c>
      <c r="B12979" t="s">
        <v>24258</v>
      </c>
      <c r="C12979" t="s">
        <v>24259</v>
      </c>
      <c r="D12979" t="s">
        <v>373</v>
      </c>
      <c r="E12979">
        <v>615130</v>
      </c>
      <c r="F12979" t="s">
        <v>24196</v>
      </c>
      <c r="G12979" s="7">
        <v>737.57</v>
      </c>
    </row>
    <row r="12980" spans="1:7" x14ac:dyDescent="0.3">
      <c r="A12980" s="310">
        <v>3023514</v>
      </c>
      <c r="B12980" t="s">
        <v>24258</v>
      </c>
      <c r="C12980" t="s">
        <v>24259</v>
      </c>
      <c r="D12980" t="s">
        <v>371</v>
      </c>
      <c r="E12980">
        <v>615100</v>
      </c>
      <c r="F12980" t="s">
        <v>24196</v>
      </c>
      <c r="G12980" s="7">
        <v>-139.47</v>
      </c>
    </row>
    <row r="12981" spans="1:7" x14ac:dyDescent="0.3">
      <c r="A12981" s="310">
        <v>3023514</v>
      </c>
      <c r="B12981" t="s">
        <v>24258</v>
      </c>
      <c r="C12981" t="s">
        <v>24259</v>
      </c>
      <c r="D12981" t="s">
        <v>371</v>
      </c>
      <c r="E12981">
        <v>615100</v>
      </c>
      <c r="F12981" t="s">
        <v>24196</v>
      </c>
      <c r="G12981" s="7">
        <v>-18.23</v>
      </c>
    </row>
    <row r="12982" spans="1:7" x14ac:dyDescent="0.3">
      <c r="A12982" s="310">
        <v>3023514</v>
      </c>
      <c r="B12982" t="s">
        <v>24258</v>
      </c>
      <c r="C12982" t="s">
        <v>24259</v>
      </c>
      <c r="D12982" t="s">
        <v>371</v>
      </c>
      <c r="E12982">
        <v>615100</v>
      </c>
      <c r="F12982" t="s">
        <v>24196</v>
      </c>
      <c r="G12982" s="7">
        <v>9.1199999999999992</v>
      </c>
    </row>
    <row r="12983" spans="1:7" x14ac:dyDescent="0.3">
      <c r="A12983" s="310">
        <v>3023514</v>
      </c>
      <c r="B12983" t="s">
        <v>24258</v>
      </c>
      <c r="C12983" t="s">
        <v>24259</v>
      </c>
      <c r="D12983" t="s">
        <v>371</v>
      </c>
      <c r="E12983">
        <v>615100</v>
      </c>
      <c r="F12983" t="s">
        <v>24196</v>
      </c>
      <c r="G12983" s="7">
        <v>-24.92</v>
      </c>
    </row>
    <row r="12984" spans="1:7" x14ac:dyDescent="0.3">
      <c r="A12984" s="310">
        <v>3023514</v>
      </c>
      <c r="B12984" t="s">
        <v>24258</v>
      </c>
      <c r="C12984" t="s">
        <v>24259</v>
      </c>
      <c r="D12984" t="s">
        <v>371</v>
      </c>
      <c r="E12984">
        <v>615100</v>
      </c>
      <c r="F12984" t="s">
        <v>24196</v>
      </c>
      <c r="G12984" s="7">
        <v>0.01</v>
      </c>
    </row>
    <row r="12985" spans="1:7" x14ac:dyDescent="0.3">
      <c r="A12985" s="310">
        <v>3023514</v>
      </c>
      <c r="B12985" t="s">
        <v>24258</v>
      </c>
      <c r="C12985" t="s">
        <v>24259</v>
      </c>
      <c r="D12985" t="s">
        <v>371</v>
      </c>
      <c r="E12985">
        <v>615100</v>
      </c>
      <c r="F12985" t="s">
        <v>24196</v>
      </c>
      <c r="G12985" s="7">
        <v>24.92</v>
      </c>
    </row>
    <row r="12986" spans="1:7" x14ac:dyDescent="0.3">
      <c r="A12986" s="310">
        <v>3023514</v>
      </c>
      <c r="B12986" t="s">
        <v>24258</v>
      </c>
      <c r="C12986" t="s">
        <v>24259</v>
      </c>
      <c r="D12986" t="s">
        <v>371</v>
      </c>
      <c r="E12986">
        <v>615100</v>
      </c>
      <c r="F12986" t="s">
        <v>24196</v>
      </c>
      <c r="G12986" s="7">
        <v>-18.23</v>
      </c>
    </row>
    <row r="12987" spans="1:7" x14ac:dyDescent="0.3">
      <c r="A12987" s="310">
        <v>3023514</v>
      </c>
      <c r="B12987" t="s">
        <v>24258</v>
      </c>
      <c r="C12987" t="s">
        <v>24259</v>
      </c>
      <c r="D12987" t="s">
        <v>371</v>
      </c>
      <c r="E12987">
        <v>615100</v>
      </c>
      <c r="F12987" t="s">
        <v>24196</v>
      </c>
      <c r="G12987" s="7">
        <v>72.569999999999993</v>
      </c>
    </row>
    <row r="12988" spans="1:7" x14ac:dyDescent="0.3">
      <c r="A12988" s="310">
        <v>3023514</v>
      </c>
      <c r="B12988" t="s">
        <v>24258</v>
      </c>
      <c r="C12988" t="s">
        <v>24259</v>
      </c>
      <c r="D12988" t="s">
        <v>371</v>
      </c>
      <c r="E12988">
        <v>615100</v>
      </c>
      <c r="F12988" t="s">
        <v>24196</v>
      </c>
      <c r="G12988" s="7">
        <v>-0.01</v>
      </c>
    </row>
    <row r="12989" spans="1:7" x14ac:dyDescent="0.3">
      <c r="A12989" s="310">
        <v>3023514</v>
      </c>
      <c r="B12989" t="s">
        <v>24258</v>
      </c>
      <c r="C12989" t="s">
        <v>24259</v>
      </c>
      <c r="D12989" t="s">
        <v>371</v>
      </c>
      <c r="E12989">
        <v>615100</v>
      </c>
      <c r="F12989" t="s">
        <v>24196</v>
      </c>
      <c r="G12989" s="7">
        <v>-18.23</v>
      </c>
    </row>
    <row r="12990" spans="1:7" x14ac:dyDescent="0.3">
      <c r="A12990" s="310">
        <v>3023514</v>
      </c>
      <c r="B12990" t="s">
        <v>24258</v>
      </c>
      <c r="C12990" t="s">
        <v>24259</v>
      </c>
      <c r="D12990" t="s">
        <v>371</v>
      </c>
      <c r="E12990">
        <v>615100</v>
      </c>
      <c r="F12990" t="s">
        <v>24196</v>
      </c>
      <c r="G12990" s="7">
        <v>-688.82</v>
      </c>
    </row>
    <row r="12991" spans="1:7" x14ac:dyDescent="0.3">
      <c r="A12991" s="310">
        <v>3023514</v>
      </c>
      <c r="B12991" t="s">
        <v>24258</v>
      </c>
      <c r="C12991" t="s">
        <v>24259</v>
      </c>
      <c r="D12991" t="s">
        <v>371</v>
      </c>
      <c r="E12991">
        <v>615100</v>
      </c>
      <c r="F12991" t="s">
        <v>24196</v>
      </c>
      <c r="G12991" s="7">
        <v>139.47</v>
      </c>
    </row>
    <row r="12992" spans="1:7" x14ac:dyDescent="0.3">
      <c r="A12992" s="310">
        <v>3023514</v>
      </c>
      <c r="B12992" t="s">
        <v>24258</v>
      </c>
      <c r="C12992" t="s">
        <v>24259</v>
      </c>
      <c r="D12992" t="s">
        <v>371</v>
      </c>
      <c r="E12992">
        <v>615100</v>
      </c>
      <c r="F12992" t="s">
        <v>24196</v>
      </c>
      <c r="G12992" s="7">
        <v>-24.92</v>
      </c>
    </row>
    <row r="12993" spans="1:7" x14ac:dyDescent="0.3">
      <c r="A12993" s="310">
        <v>3023514</v>
      </c>
      <c r="B12993" t="s">
        <v>24258</v>
      </c>
      <c r="C12993" t="s">
        <v>24259</v>
      </c>
      <c r="D12993" t="s">
        <v>371</v>
      </c>
      <c r="E12993">
        <v>615100</v>
      </c>
      <c r="F12993" t="s">
        <v>24196</v>
      </c>
      <c r="G12993" s="7">
        <v>-145.15</v>
      </c>
    </row>
    <row r="12994" spans="1:7" x14ac:dyDescent="0.3">
      <c r="A12994" s="310">
        <v>3023514</v>
      </c>
      <c r="B12994" t="s">
        <v>24258</v>
      </c>
      <c r="C12994" t="s">
        <v>24259</v>
      </c>
      <c r="D12994" t="s">
        <v>371</v>
      </c>
      <c r="E12994">
        <v>615100</v>
      </c>
      <c r="F12994" t="s">
        <v>24196</v>
      </c>
      <c r="G12994" s="7">
        <v>121.48</v>
      </c>
    </row>
    <row r="12995" spans="1:7" x14ac:dyDescent="0.3">
      <c r="A12995" s="310">
        <v>3023514</v>
      </c>
      <c r="B12995" t="s">
        <v>24258</v>
      </c>
      <c r="C12995" t="s">
        <v>24259</v>
      </c>
      <c r="D12995" t="s">
        <v>371</v>
      </c>
      <c r="E12995">
        <v>615100</v>
      </c>
      <c r="F12995" t="s">
        <v>24196</v>
      </c>
      <c r="G12995" s="7">
        <v>-134.97</v>
      </c>
    </row>
    <row r="12996" spans="1:7" x14ac:dyDescent="0.3">
      <c r="A12996" s="310">
        <v>3023514</v>
      </c>
      <c r="B12996" t="s">
        <v>24258</v>
      </c>
      <c r="C12996" t="s">
        <v>24259</v>
      </c>
      <c r="D12996" t="s">
        <v>371</v>
      </c>
      <c r="E12996">
        <v>615100</v>
      </c>
      <c r="F12996" t="s">
        <v>24196</v>
      </c>
      <c r="G12996" s="7">
        <v>-0.01</v>
      </c>
    </row>
    <row r="12997" spans="1:7" x14ac:dyDescent="0.3">
      <c r="A12997" s="310">
        <v>3023514</v>
      </c>
      <c r="B12997" t="s">
        <v>24258</v>
      </c>
      <c r="C12997" t="s">
        <v>24259</v>
      </c>
      <c r="D12997" t="s">
        <v>377</v>
      </c>
      <c r="E12997">
        <v>611110</v>
      </c>
      <c r="F12997" t="s">
        <v>24196</v>
      </c>
      <c r="G12997" s="7">
        <v>325.33999999999997</v>
      </c>
    </row>
    <row r="12998" spans="1:7" x14ac:dyDescent="0.3">
      <c r="A12998" s="310">
        <v>3023514</v>
      </c>
      <c r="B12998" t="s">
        <v>24258</v>
      </c>
      <c r="C12998" t="s">
        <v>24259</v>
      </c>
      <c r="D12998" t="s">
        <v>371</v>
      </c>
      <c r="E12998">
        <v>615100</v>
      </c>
      <c r="F12998" t="s">
        <v>24196</v>
      </c>
      <c r="G12998" s="7">
        <v>-0.01</v>
      </c>
    </row>
    <row r="12999" spans="1:7" x14ac:dyDescent="0.3">
      <c r="A12999" s="310">
        <v>3023514</v>
      </c>
      <c r="B12999" t="s">
        <v>24258</v>
      </c>
      <c r="C12999" t="s">
        <v>24259</v>
      </c>
      <c r="D12999" t="s">
        <v>377</v>
      </c>
      <c r="E12999">
        <v>611120</v>
      </c>
      <c r="F12999" t="s">
        <v>24196</v>
      </c>
      <c r="G12999" s="7">
        <v>22.64</v>
      </c>
    </row>
    <row r="13000" spans="1:7" x14ac:dyDescent="0.3">
      <c r="A13000" s="310">
        <v>3023514</v>
      </c>
      <c r="B13000" t="s">
        <v>24258</v>
      </c>
      <c r="C13000" t="s">
        <v>24259</v>
      </c>
      <c r="D13000" t="s">
        <v>371</v>
      </c>
      <c r="E13000">
        <v>615100</v>
      </c>
      <c r="F13000" t="s">
        <v>24196</v>
      </c>
      <c r="G13000" s="7">
        <v>-18.23</v>
      </c>
    </row>
    <row r="13001" spans="1:7" x14ac:dyDescent="0.3">
      <c r="A13001" s="310">
        <v>3023514</v>
      </c>
      <c r="B13001" t="s">
        <v>24258</v>
      </c>
      <c r="C13001" t="s">
        <v>24259</v>
      </c>
      <c r="D13001" t="s">
        <v>371</v>
      </c>
      <c r="E13001">
        <v>615100</v>
      </c>
      <c r="F13001" t="s">
        <v>24196</v>
      </c>
      <c r="G13001" s="7">
        <v>139.47</v>
      </c>
    </row>
    <row r="13002" spans="1:7" x14ac:dyDescent="0.3">
      <c r="A13002" s="310">
        <v>3023514</v>
      </c>
      <c r="B13002" t="s">
        <v>24258</v>
      </c>
      <c r="C13002" t="s">
        <v>24259</v>
      </c>
      <c r="D13002" t="s">
        <v>371</v>
      </c>
      <c r="E13002">
        <v>615100</v>
      </c>
      <c r="F13002" t="s">
        <v>24196</v>
      </c>
      <c r="G13002" s="7">
        <v>-0.01</v>
      </c>
    </row>
    <row r="13003" spans="1:7" x14ac:dyDescent="0.3">
      <c r="A13003" s="310">
        <v>3023514</v>
      </c>
      <c r="B13003" t="s">
        <v>24258</v>
      </c>
      <c r="C13003" t="s">
        <v>24259</v>
      </c>
      <c r="D13003" t="s">
        <v>371</v>
      </c>
      <c r="E13003">
        <v>615100</v>
      </c>
      <c r="F13003" t="s">
        <v>24196</v>
      </c>
      <c r="G13003" s="7">
        <v>9.1199999999999992</v>
      </c>
    </row>
    <row r="13004" spans="1:7" x14ac:dyDescent="0.3">
      <c r="A13004" s="310">
        <v>3023514</v>
      </c>
      <c r="B13004" t="s">
        <v>24258</v>
      </c>
      <c r="C13004" t="s">
        <v>24259</v>
      </c>
      <c r="D13004" t="s">
        <v>371</v>
      </c>
      <c r="E13004">
        <v>615100</v>
      </c>
      <c r="F13004" t="s">
        <v>24196</v>
      </c>
      <c r="G13004" s="7">
        <v>-24.92</v>
      </c>
    </row>
    <row r="13005" spans="1:7" x14ac:dyDescent="0.3">
      <c r="A13005" s="310">
        <v>3023514</v>
      </c>
      <c r="B13005" t="s">
        <v>24258</v>
      </c>
      <c r="C13005" t="s">
        <v>24259</v>
      </c>
      <c r="D13005" t="s">
        <v>375</v>
      </c>
      <c r="E13005">
        <v>616130</v>
      </c>
      <c r="F13005" t="s">
        <v>24196</v>
      </c>
      <c r="G13005" s="7">
        <v>401.11</v>
      </c>
    </row>
    <row r="13006" spans="1:7" x14ac:dyDescent="0.3">
      <c r="A13006" s="310">
        <v>3023514</v>
      </c>
      <c r="B13006" t="s">
        <v>24258</v>
      </c>
      <c r="C13006" t="s">
        <v>24259</v>
      </c>
      <c r="D13006" t="s">
        <v>371</v>
      </c>
      <c r="E13006">
        <v>615100</v>
      </c>
      <c r="F13006" t="s">
        <v>24196</v>
      </c>
      <c r="G13006" s="7">
        <v>9.1199999999999992</v>
      </c>
    </row>
    <row r="13007" spans="1:7" x14ac:dyDescent="0.3">
      <c r="A13007" s="310">
        <v>3023514</v>
      </c>
      <c r="B13007" t="s">
        <v>24258</v>
      </c>
      <c r="C13007" t="s">
        <v>24259</v>
      </c>
      <c r="D13007" t="s">
        <v>371</v>
      </c>
      <c r="E13007">
        <v>615100</v>
      </c>
      <c r="F13007" t="s">
        <v>24196</v>
      </c>
      <c r="G13007" s="7">
        <v>-0.01</v>
      </c>
    </row>
    <row r="13008" spans="1:7" x14ac:dyDescent="0.3">
      <c r="A13008" s="310">
        <v>3023514</v>
      </c>
      <c r="B13008" t="s">
        <v>24258</v>
      </c>
      <c r="C13008" t="s">
        <v>24259</v>
      </c>
      <c r="D13008" t="s">
        <v>371</v>
      </c>
      <c r="E13008">
        <v>615100</v>
      </c>
      <c r="F13008" t="s">
        <v>24196</v>
      </c>
      <c r="G13008" s="7">
        <v>24.92</v>
      </c>
    </row>
    <row r="13009" spans="1:7" x14ac:dyDescent="0.3">
      <c r="A13009" s="310">
        <v>3023514</v>
      </c>
      <c r="B13009" t="s">
        <v>24258</v>
      </c>
      <c r="C13009" t="s">
        <v>24259</v>
      </c>
      <c r="D13009" t="s">
        <v>371</v>
      </c>
      <c r="E13009">
        <v>615100</v>
      </c>
      <c r="F13009" t="s">
        <v>24196</v>
      </c>
      <c r="G13009" s="7">
        <v>-0.01</v>
      </c>
    </row>
    <row r="13010" spans="1:7" x14ac:dyDescent="0.3">
      <c r="A13010" s="310">
        <v>3023514</v>
      </c>
      <c r="B13010" t="s">
        <v>24258</v>
      </c>
      <c r="C13010" t="s">
        <v>24259</v>
      </c>
      <c r="D13010" t="s">
        <v>371</v>
      </c>
      <c r="E13010">
        <v>615100</v>
      </c>
      <c r="F13010" t="s">
        <v>24196</v>
      </c>
      <c r="G13010" s="7">
        <v>-18.23</v>
      </c>
    </row>
    <row r="13011" spans="1:7" x14ac:dyDescent="0.3">
      <c r="A13011" s="310">
        <v>3023514</v>
      </c>
      <c r="B13011" t="s">
        <v>24258</v>
      </c>
      <c r="C13011" t="s">
        <v>24259</v>
      </c>
      <c r="D13011" t="s">
        <v>373</v>
      </c>
      <c r="E13011">
        <v>615130</v>
      </c>
      <c r="F13011" t="s">
        <v>24196</v>
      </c>
      <c r="G13011" s="7">
        <v>2139.71</v>
      </c>
    </row>
    <row r="13012" spans="1:7" x14ac:dyDescent="0.3">
      <c r="A13012" s="310">
        <v>3023514</v>
      </c>
      <c r="B13012" t="s">
        <v>24258</v>
      </c>
      <c r="C13012" t="s">
        <v>24259</v>
      </c>
      <c r="D13012" t="s">
        <v>371</v>
      </c>
      <c r="E13012">
        <v>615100</v>
      </c>
      <c r="F13012" t="s">
        <v>24196</v>
      </c>
      <c r="G13012" s="7">
        <v>-18.23</v>
      </c>
    </row>
    <row r="13013" spans="1:7" x14ac:dyDescent="0.3">
      <c r="A13013" s="310">
        <v>3023514</v>
      </c>
      <c r="B13013" t="s">
        <v>24258</v>
      </c>
      <c r="C13013" t="s">
        <v>24259</v>
      </c>
      <c r="D13013" t="s">
        <v>373</v>
      </c>
      <c r="E13013">
        <v>616160</v>
      </c>
      <c r="F13013" t="s">
        <v>24196</v>
      </c>
      <c r="G13013" s="7">
        <v>258.41000000000003</v>
      </c>
    </row>
    <row r="13014" spans="1:7" x14ac:dyDescent="0.3">
      <c r="A13014" s="310">
        <v>3023514</v>
      </c>
      <c r="B13014" t="s">
        <v>24258</v>
      </c>
      <c r="C13014" t="s">
        <v>24259</v>
      </c>
      <c r="D13014" t="s">
        <v>371</v>
      </c>
      <c r="E13014">
        <v>615100</v>
      </c>
      <c r="F13014" t="s">
        <v>24196</v>
      </c>
      <c r="G13014" s="7">
        <v>3750</v>
      </c>
    </row>
    <row r="13015" spans="1:7" x14ac:dyDescent="0.3">
      <c r="A13015" s="310">
        <v>3023514</v>
      </c>
      <c r="B13015" t="s">
        <v>24258</v>
      </c>
      <c r="C13015" t="s">
        <v>24259</v>
      </c>
      <c r="D13015" t="s">
        <v>371</v>
      </c>
      <c r="E13015">
        <v>615100</v>
      </c>
      <c r="F13015" t="s">
        <v>24196</v>
      </c>
      <c r="G13015" s="7">
        <v>-0.01</v>
      </c>
    </row>
    <row r="13016" spans="1:7" x14ac:dyDescent="0.3">
      <c r="A13016" s="310">
        <v>3023514</v>
      </c>
      <c r="B13016" t="s">
        <v>24258</v>
      </c>
      <c r="C13016" t="s">
        <v>24259</v>
      </c>
      <c r="D13016" t="s">
        <v>371</v>
      </c>
      <c r="E13016">
        <v>615100</v>
      </c>
      <c r="F13016" t="s">
        <v>24196</v>
      </c>
      <c r="G13016" s="7">
        <v>-121.47</v>
      </c>
    </row>
    <row r="13017" spans="1:7" x14ac:dyDescent="0.3">
      <c r="A13017" s="310">
        <v>3023514</v>
      </c>
      <c r="B13017" t="s">
        <v>24258</v>
      </c>
      <c r="C13017" t="s">
        <v>24259</v>
      </c>
      <c r="D13017" t="s">
        <v>375</v>
      </c>
      <c r="E13017">
        <v>615140</v>
      </c>
      <c r="F13017" t="s">
        <v>24196</v>
      </c>
      <c r="G13017" s="7">
        <v>2827.24</v>
      </c>
    </row>
    <row r="13018" spans="1:7" x14ac:dyDescent="0.3">
      <c r="A13018" s="310">
        <v>3023514</v>
      </c>
      <c r="B13018" t="s">
        <v>24258</v>
      </c>
      <c r="C13018" t="s">
        <v>24259</v>
      </c>
      <c r="D13018" t="s">
        <v>371</v>
      </c>
      <c r="E13018">
        <v>615100</v>
      </c>
      <c r="F13018" t="s">
        <v>24196</v>
      </c>
      <c r="G13018" s="7">
        <v>-139.47</v>
      </c>
    </row>
    <row r="13019" spans="1:7" x14ac:dyDescent="0.3">
      <c r="A13019" s="310">
        <v>3023514</v>
      </c>
      <c r="B13019" t="s">
        <v>24258</v>
      </c>
      <c r="C13019" t="s">
        <v>24259</v>
      </c>
      <c r="D13019" t="s">
        <v>373</v>
      </c>
      <c r="E13019">
        <v>616160</v>
      </c>
      <c r="F13019" t="s">
        <v>24196</v>
      </c>
      <c r="G13019" s="7">
        <v>321.77</v>
      </c>
    </row>
    <row r="13020" spans="1:7" x14ac:dyDescent="0.3">
      <c r="A13020" s="310">
        <v>3023514</v>
      </c>
      <c r="B13020" t="s">
        <v>24258</v>
      </c>
      <c r="C13020" t="s">
        <v>24259</v>
      </c>
      <c r="D13020" t="s">
        <v>371</v>
      </c>
      <c r="E13020">
        <v>615100</v>
      </c>
      <c r="F13020" t="s">
        <v>24196</v>
      </c>
      <c r="G13020" s="7">
        <v>-22.43</v>
      </c>
    </row>
    <row r="13021" spans="1:7" x14ac:dyDescent="0.3">
      <c r="A13021" s="310">
        <v>3023514</v>
      </c>
      <c r="B13021" t="s">
        <v>24258</v>
      </c>
      <c r="C13021" t="s">
        <v>24259</v>
      </c>
      <c r="D13021" t="s">
        <v>371</v>
      </c>
      <c r="E13021">
        <v>615100</v>
      </c>
      <c r="F13021" t="s">
        <v>24196</v>
      </c>
      <c r="G13021" s="7">
        <v>24.92</v>
      </c>
    </row>
    <row r="13022" spans="1:7" x14ac:dyDescent="0.3">
      <c r="A13022" s="310">
        <v>3023514</v>
      </c>
      <c r="B13022" t="s">
        <v>24258</v>
      </c>
      <c r="C13022" t="s">
        <v>24259</v>
      </c>
      <c r="D13022" t="s">
        <v>371</v>
      </c>
      <c r="E13022">
        <v>615100</v>
      </c>
      <c r="F13022" t="s">
        <v>24196</v>
      </c>
      <c r="G13022" s="7">
        <v>-121.48</v>
      </c>
    </row>
    <row r="13023" spans="1:7" x14ac:dyDescent="0.3">
      <c r="A13023" s="310">
        <v>3023514</v>
      </c>
      <c r="B13023" t="s">
        <v>24258</v>
      </c>
      <c r="C13023" t="s">
        <v>24259</v>
      </c>
      <c r="D13023" t="s">
        <v>371</v>
      </c>
      <c r="E13023">
        <v>615100</v>
      </c>
      <c r="F13023" t="s">
        <v>24196</v>
      </c>
      <c r="G13023" s="7">
        <v>-24.92</v>
      </c>
    </row>
    <row r="13024" spans="1:7" x14ac:dyDescent="0.3">
      <c r="A13024" s="310">
        <v>3023514</v>
      </c>
      <c r="B13024" t="s">
        <v>24258</v>
      </c>
      <c r="C13024" t="s">
        <v>24259</v>
      </c>
      <c r="D13024" t="s">
        <v>371</v>
      </c>
      <c r="E13024">
        <v>615100</v>
      </c>
      <c r="F13024" t="s">
        <v>24196</v>
      </c>
      <c r="G13024" s="7">
        <v>-145.15</v>
      </c>
    </row>
    <row r="13025" spans="1:7" x14ac:dyDescent="0.3">
      <c r="A13025" s="310">
        <v>3023514</v>
      </c>
      <c r="B13025" t="s">
        <v>24258</v>
      </c>
      <c r="C13025" t="s">
        <v>24259</v>
      </c>
      <c r="D13025" t="s">
        <v>371</v>
      </c>
      <c r="E13025">
        <v>615100</v>
      </c>
      <c r="F13025" t="s">
        <v>24196</v>
      </c>
      <c r="G13025" s="7">
        <v>-0.01</v>
      </c>
    </row>
    <row r="13026" spans="1:7" x14ac:dyDescent="0.3">
      <c r="A13026" s="310">
        <v>3023514</v>
      </c>
      <c r="B13026" t="s">
        <v>24258</v>
      </c>
      <c r="C13026" t="s">
        <v>24259</v>
      </c>
      <c r="D13026" t="s">
        <v>371</v>
      </c>
      <c r="E13026">
        <v>615100</v>
      </c>
      <c r="F13026" t="s">
        <v>24196</v>
      </c>
      <c r="G13026" s="7">
        <v>-24.92</v>
      </c>
    </row>
    <row r="13027" spans="1:7" x14ac:dyDescent="0.3">
      <c r="A13027" s="310">
        <v>3023514</v>
      </c>
      <c r="B13027" t="s">
        <v>24258</v>
      </c>
      <c r="C13027" t="s">
        <v>24259</v>
      </c>
      <c r="D13027" t="s">
        <v>371</v>
      </c>
      <c r="E13027">
        <v>615100</v>
      </c>
      <c r="F13027" t="s">
        <v>24196</v>
      </c>
      <c r="G13027" s="7">
        <v>0.01</v>
      </c>
    </row>
    <row r="13028" spans="1:7" x14ac:dyDescent="0.3">
      <c r="A13028" s="310">
        <v>3023514</v>
      </c>
      <c r="B13028" t="s">
        <v>24258</v>
      </c>
      <c r="C13028" t="s">
        <v>24259</v>
      </c>
      <c r="D13028" t="s">
        <v>371</v>
      </c>
      <c r="E13028">
        <v>615100</v>
      </c>
      <c r="F13028" t="s">
        <v>24196</v>
      </c>
      <c r="G13028" s="7">
        <v>9.1199999999999992</v>
      </c>
    </row>
    <row r="13029" spans="1:7" x14ac:dyDescent="0.3">
      <c r="A13029" s="310">
        <v>3023514</v>
      </c>
      <c r="B13029" t="s">
        <v>24258</v>
      </c>
      <c r="C13029" t="s">
        <v>24259</v>
      </c>
      <c r="D13029" t="s">
        <v>371</v>
      </c>
      <c r="E13029">
        <v>615100</v>
      </c>
      <c r="F13029" t="s">
        <v>24196</v>
      </c>
      <c r="G13029" s="7">
        <v>9.1199999999999992</v>
      </c>
    </row>
    <row r="13030" spans="1:7" x14ac:dyDescent="0.3">
      <c r="A13030" s="310">
        <v>3023514</v>
      </c>
      <c r="B13030" t="s">
        <v>24258</v>
      </c>
      <c r="C13030" t="s">
        <v>24259</v>
      </c>
      <c r="D13030" t="s">
        <v>371</v>
      </c>
      <c r="E13030">
        <v>615100</v>
      </c>
      <c r="F13030" t="s">
        <v>24196</v>
      </c>
      <c r="G13030" s="7">
        <v>-24.92</v>
      </c>
    </row>
    <row r="13031" spans="1:7" x14ac:dyDescent="0.3">
      <c r="A13031" s="310">
        <v>3023514</v>
      </c>
      <c r="B13031" t="s">
        <v>24258</v>
      </c>
      <c r="C13031" t="s">
        <v>24259</v>
      </c>
      <c r="D13031" t="s">
        <v>371</v>
      </c>
      <c r="E13031">
        <v>615100</v>
      </c>
      <c r="F13031" t="s">
        <v>24196</v>
      </c>
      <c r="G13031" s="7">
        <v>0.01</v>
      </c>
    </row>
    <row r="13032" spans="1:7" x14ac:dyDescent="0.3">
      <c r="A13032" s="310">
        <v>3023514</v>
      </c>
      <c r="B13032" t="s">
        <v>24258</v>
      </c>
      <c r="C13032" t="s">
        <v>24259</v>
      </c>
      <c r="D13032" t="s">
        <v>371</v>
      </c>
      <c r="E13032">
        <v>615100</v>
      </c>
      <c r="F13032" t="s">
        <v>24196</v>
      </c>
      <c r="G13032" s="7">
        <v>222.45</v>
      </c>
    </row>
    <row r="13033" spans="1:7" x14ac:dyDescent="0.3">
      <c r="A13033" s="310">
        <v>3023514</v>
      </c>
      <c r="B13033" t="s">
        <v>24258</v>
      </c>
      <c r="C13033" t="s">
        <v>24259</v>
      </c>
      <c r="D13033" t="s">
        <v>371</v>
      </c>
      <c r="E13033">
        <v>615100</v>
      </c>
      <c r="F13033" t="s">
        <v>24196</v>
      </c>
      <c r="G13033" s="7">
        <v>0.01</v>
      </c>
    </row>
    <row r="13034" spans="1:7" x14ac:dyDescent="0.3">
      <c r="A13034" s="310">
        <v>3023514</v>
      </c>
      <c r="B13034" t="s">
        <v>24258</v>
      </c>
      <c r="C13034" t="s">
        <v>24259</v>
      </c>
      <c r="D13034" t="s">
        <v>371</v>
      </c>
      <c r="E13034">
        <v>615100</v>
      </c>
      <c r="F13034" t="s">
        <v>24196</v>
      </c>
      <c r="G13034" s="7">
        <v>-121.47</v>
      </c>
    </row>
    <row r="13035" spans="1:7" x14ac:dyDescent="0.3">
      <c r="A13035" s="310">
        <v>3023514</v>
      </c>
      <c r="B13035" t="s">
        <v>24258</v>
      </c>
      <c r="C13035" t="s">
        <v>24259</v>
      </c>
      <c r="D13035" t="s">
        <v>371</v>
      </c>
      <c r="E13035">
        <v>615100</v>
      </c>
      <c r="F13035" t="s">
        <v>24196</v>
      </c>
      <c r="G13035" s="7">
        <v>-0.01</v>
      </c>
    </row>
    <row r="13036" spans="1:7" x14ac:dyDescent="0.3">
      <c r="A13036" s="310">
        <v>3023514</v>
      </c>
      <c r="B13036" t="s">
        <v>24258</v>
      </c>
      <c r="C13036" t="s">
        <v>24259</v>
      </c>
      <c r="D13036" t="s">
        <v>371</v>
      </c>
      <c r="E13036">
        <v>615100</v>
      </c>
      <c r="F13036" t="s">
        <v>24196</v>
      </c>
      <c r="G13036" s="7">
        <v>24.92</v>
      </c>
    </row>
    <row r="13037" spans="1:7" x14ac:dyDescent="0.3">
      <c r="A13037" s="310">
        <v>3023514</v>
      </c>
      <c r="B13037" t="s">
        <v>24258</v>
      </c>
      <c r="C13037" t="s">
        <v>24259</v>
      </c>
      <c r="D13037" t="s">
        <v>371</v>
      </c>
      <c r="E13037">
        <v>615100</v>
      </c>
      <c r="F13037" t="s">
        <v>24196</v>
      </c>
      <c r="G13037" s="7">
        <v>-0.01</v>
      </c>
    </row>
    <row r="13038" spans="1:7" x14ac:dyDescent="0.3">
      <c r="A13038" s="310">
        <v>3023514</v>
      </c>
      <c r="B13038" t="s">
        <v>24258</v>
      </c>
      <c r="C13038" t="s">
        <v>24259</v>
      </c>
      <c r="D13038" t="s">
        <v>371</v>
      </c>
      <c r="E13038">
        <v>615100</v>
      </c>
      <c r="F13038" t="s">
        <v>24196</v>
      </c>
      <c r="G13038" s="7">
        <v>-145.15</v>
      </c>
    </row>
    <row r="13039" spans="1:7" x14ac:dyDescent="0.3">
      <c r="A13039" s="310">
        <v>3023514</v>
      </c>
      <c r="B13039" t="s">
        <v>24258</v>
      </c>
      <c r="C13039" t="s">
        <v>24259</v>
      </c>
      <c r="D13039" t="s">
        <v>371</v>
      </c>
      <c r="E13039">
        <v>615100</v>
      </c>
      <c r="F13039" t="s">
        <v>24196</v>
      </c>
      <c r="G13039" s="7">
        <v>25.76</v>
      </c>
    </row>
    <row r="13040" spans="1:7" x14ac:dyDescent="0.3">
      <c r="A13040" s="310">
        <v>3023514</v>
      </c>
      <c r="B13040" t="s">
        <v>24258</v>
      </c>
      <c r="C13040" t="s">
        <v>24259</v>
      </c>
      <c r="D13040" t="s">
        <v>371</v>
      </c>
      <c r="E13040">
        <v>615100</v>
      </c>
      <c r="F13040" t="s">
        <v>24196</v>
      </c>
      <c r="G13040" s="7">
        <v>-134.97</v>
      </c>
    </row>
    <row r="13041" spans="1:7" x14ac:dyDescent="0.3">
      <c r="A13041" s="310">
        <v>3023514</v>
      </c>
      <c r="B13041" t="s">
        <v>24258</v>
      </c>
      <c r="C13041" t="s">
        <v>24259</v>
      </c>
      <c r="D13041" t="s">
        <v>371</v>
      </c>
      <c r="E13041">
        <v>615100</v>
      </c>
      <c r="F13041" t="s">
        <v>24196</v>
      </c>
      <c r="G13041" s="7">
        <v>0.01</v>
      </c>
    </row>
    <row r="13042" spans="1:7" x14ac:dyDescent="0.3">
      <c r="A13042" s="310">
        <v>3023514</v>
      </c>
      <c r="B13042" t="s">
        <v>24258</v>
      </c>
      <c r="C13042" t="s">
        <v>24259</v>
      </c>
      <c r="D13042" t="s">
        <v>371</v>
      </c>
      <c r="E13042">
        <v>615100</v>
      </c>
      <c r="F13042" t="s">
        <v>24196</v>
      </c>
      <c r="G13042" s="7">
        <v>0.01</v>
      </c>
    </row>
    <row r="13043" spans="1:7" x14ac:dyDescent="0.3">
      <c r="A13043" s="310">
        <v>3023514</v>
      </c>
      <c r="B13043" t="s">
        <v>24258</v>
      </c>
      <c r="C13043" t="s">
        <v>24259</v>
      </c>
      <c r="D13043" t="s">
        <v>371</v>
      </c>
      <c r="E13043">
        <v>615100</v>
      </c>
      <c r="F13043" t="s">
        <v>24196</v>
      </c>
      <c r="G13043" s="7">
        <v>-139.47</v>
      </c>
    </row>
    <row r="13044" spans="1:7" x14ac:dyDescent="0.3">
      <c r="A13044" s="310">
        <v>3023514</v>
      </c>
      <c r="B13044" t="s">
        <v>24258</v>
      </c>
      <c r="C13044" t="s">
        <v>24259</v>
      </c>
      <c r="D13044" t="s">
        <v>371</v>
      </c>
      <c r="E13044">
        <v>615100</v>
      </c>
      <c r="F13044" t="s">
        <v>24196</v>
      </c>
      <c r="G13044" s="7">
        <v>-18.23</v>
      </c>
    </row>
    <row r="13045" spans="1:7" x14ac:dyDescent="0.3">
      <c r="A13045" s="310">
        <v>3023514</v>
      </c>
      <c r="B13045" t="s">
        <v>24258</v>
      </c>
      <c r="C13045" t="s">
        <v>24259</v>
      </c>
      <c r="D13045" t="s">
        <v>371</v>
      </c>
      <c r="E13045">
        <v>617100</v>
      </c>
      <c r="F13045" t="s">
        <v>24196</v>
      </c>
      <c r="G13045" s="7">
        <v>1370.93</v>
      </c>
    </row>
    <row r="13046" spans="1:7" x14ac:dyDescent="0.3">
      <c r="A13046" s="310">
        <v>3023514</v>
      </c>
      <c r="B13046" t="s">
        <v>24258</v>
      </c>
      <c r="C13046" t="s">
        <v>24259</v>
      </c>
      <c r="D13046" t="s">
        <v>371</v>
      </c>
      <c r="E13046">
        <v>615100</v>
      </c>
      <c r="F13046" t="s">
        <v>24196</v>
      </c>
      <c r="G13046" s="7">
        <v>-0.01</v>
      </c>
    </row>
    <row r="13047" spans="1:7" x14ac:dyDescent="0.3">
      <c r="A13047" s="310">
        <v>3023514</v>
      </c>
      <c r="B13047" t="s">
        <v>24258</v>
      </c>
      <c r="C13047" t="s">
        <v>24259</v>
      </c>
      <c r="D13047" t="s">
        <v>371</v>
      </c>
      <c r="E13047">
        <v>615100</v>
      </c>
      <c r="F13047" t="s">
        <v>24196</v>
      </c>
      <c r="G13047" s="7">
        <v>-134.97</v>
      </c>
    </row>
    <row r="13048" spans="1:7" x14ac:dyDescent="0.3">
      <c r="A13048" s="310">
        <v>3023514</v>
      </c>
      <c r="B13048" t="s">
        <v>24258</v>
      </c>
      <c r="C13048" t="s">
        <v>24259</v>
      </c>
      <c r="D13048" t="s">
        <v>371</v>
      </c>
      <c r="E13048">
        <v>615100</v>
      </c>
      <c r="F13048" t="s">
        <v>24196</v>
      </c>
      <c r="G13048" s="7">
        <v>22.43</v>
      </c>
    </row>
    <row r="13049" spans="1:7" x14ac:dyDescent="0.3">
      <c r="A13049" s="310">
        <v>3023514</v>
      </c>
      <c r="B13049" t="s">
        <v>24258</v>
      </c>
      <c r="C13049" t="s">
        <v>24259</v>
      </c>
      <c r="D13049" t="s">
        <v>371</v>
      </c>
      <c r="E13049">
        <v>615100</v>
      </c>
      <c r="F13049" t="s">
        <v>24196</v>
      </c>
      <c r="G13049" s="7">
        <v>134.97</v>
      </c>
    </row>
    <row r="13050" spans="1:7" x14ac:dyDescent="0.3">
      <c r="A13050" s="310">
        <v>3023514</v>
      </c>
      <c r="B13050" t="s">
        <v>24258</v>
      </c>
      <c r="C13050" t="s">
        <v>24259</v>
      </c>
      <c r="D13050" t="s">
        <v>371</v>
      </c>
      <c r="E13050">
        <v>615100</v>
      </c>
      <c r="F13050" t="s">
        <v>24196</v>
      </c>
      <c r="G13050" s="7">
        <v>9.1199999999999992</v>
      </c>
    </row>
    <row r="13051" spans="1:7" x14ac:dyDescent="0.3">
      <c r="A13051" s="310">
        <v>3023514</v>
      </c>
      <c r="B13051" t="s">
        <v>24258</v>
      </c>
      <c r="C13051" t="s">
        <v>24259</v>
      </c>
      <c r="D13051" t="s">
        <v>371</v>
      </c>
      <c r="E13051">
        <v>615100</v>
      </c>
      <c r="F13051" t="s">
        <v>24196</v>
      </c>
      <c r="G13051" s="7">
        <v>-134.97</v>
      </c>
    </row>
    <row r="13052" spans="1:7" x14ac:dyDescent="0.3">
      <c r="A13052" s="310">
        <v>3023514</v>
      </c>
      <c r="B13052" t="s">
        <v>24258</v>
      </c>
      <c r="C13052" t="s">
        <v>24259</v>
      </c>
      <c r="D13052" t="s">
        <v>373</v>
      </c>
      <c r="E13052">
        <v>616160</v>
      </c>
      <c r="F13052" t="s">
        <v>24196</v>
      </c>
      <c r="G13052" s="7">
        <v>31.47</v>
      </c>
    </row>
    <row r="13053" spans="1:7" x14ac:dyDescent="0.3">
      <c r="A13053" s="310">
        <v>3023514</v>
      </c>
      <c r="B13053" t="s">
        <v>24258</v>
      </c>
      <c r="C13053" t="s">
        <v>24259</v>
      </c>
      <c r="D13053" t="s">
        <v>371</v>
      </c>
      <c r="E13053">
        <v>615100</v>
      </c>
      <c r="F13053" t="s">
        <v>24196</v>
      </c>
      <c r="G13053" s="7">
        <v>-134.97</v>
      </c>
    </row>
    <row r="13054" spans="1:7" x14ac:dyDescent="0.3">
      <c r="A13054" s="310">
        <v>3023514</v>
      </c>
      <c r="B13054" t="s">
        <v>24258</v>
      </c>
      <c r="C13054" t="s">
        <v>24259</v>
      </c>
      <c r="D13054" t="s">
        <v>371</v>
      </c>
      <c r="E13054">
        <v>615100</v>
      </c>
      <c r="F13054" t="s">
        <v>24196</v>
      </c>
      <c r="G13054" s="7">
        <v>-22.43</v>
      </c>
    </row>
    <row r="13055" spans="1:7" x14ac:dyDescent="0.3">
      <c r="A13055" s="310">
        <v>3023514</v>
      </c>
      <c r="B13055" t="s">
        <v>24258</v>
      </c>
      <c r="C13055" t="s">
        <v>24259</v>
      </c>
      <c r="D13055" t="s">
        <v>371</v>
      </c>
      <c r="E13055">
        <v>615100</v>
      </c>
      <c r="F13055" t="s">
        <v>24196</v>
      </c>
      <c r="G13055" s="7">
        <v>-145.15</v>
      </c>
    </row>
    <row r="13056" spans="1:7" x14ac:dyDescent="0.3">
      <c r="A13056" s="310">
        <v>3023514</v>
      </c>
      <c r="B13056" t="s">
        <v>24258</v>
      </c>
      <c r="C13056" t="s">
        <v>24259</v>
      </c>
      <c r="D13056" t="s">
        <v>371</v>
      </c>
      <c r="E13056">
        <v>616100</v>
      </c>
      <c r="F13056" t="s">
        <v>24196</v>
      </c>
      <c r="G13056" s="7">
        <v>655.77</v>
      </c>
    </row>
    <row r="13057" spans="1:7" x14ac:dyDescent="0.3">
      <c r="A13057" s="310">
        <v>3023514</v>
      </c>
      <c r="B13057" t="s">
        <v>24258</v>
      </c>
      <c r="C13057" t="s">
        <v>24259</v>
      </c>
      <c r="D13057" t="s">
        <v>371</v>
      </c>
      <c r="E13057">
        <v>615100</v>
      </c>
      <c r="F13057" t="s">
        <v>24196</v>
      </c>
      <c r="G13057" s="7">
        <v>24.92</v>
      </c>
    </row>
    <row r="13058" spans="1:7" x14ac:dyDescent="0.3">
      <c r="A13058" s="310">
        <v>3023514</v>
      </c>
      <c r="B13058" t="s">
        <v>24258</v>
      </c>
      <c r="C13058" t="s">
        <v>24259</v>
      </c>
      <c r="D13058" t="s">
        <v>371</v>
      </c>
      <c r="E13058">
        <v>615100</v>
      </c>
      <c r="F13058" t="s">
        <v>24196</v>
      </c>
      <c r="G13058" s="7">
        <v>24.92</v>
      </c>
    </row>
    <row r="13059" spans="1:7" x14ac:dyDescent="0.3">
      <c r="A13059" s="310">
        <v>3023514</v>
      </c>
      <c r="B13059" t="s">
        <v>24258</v>
      </c>
      <c r="C13059" t="s">
        <v>24259</v>
      </c>
      <c r="D13059" t="s">
        <v>371</v>
      </c>
      <c r="E13059">
        <v>615100</v>
      </c>
      <c r="F13059" t="s">
        <v>24196</v>
      </c>
      <c r="G13059" s="7">
        <v>-18.23</v>
      </c>
    </row>
    <row r="13060" spans="1:7" x14ac:dyDescent="0.3">
      <c r="A13060" s="310">
        <v>3023514</v>
      </c>
      <c r="B13060" t="s">
        <v>24258</v>
      </c>
      <c r="C13060" t="s">
        <v>24259</v>
      </c>
      <c r="D13060" t="s">
        <v>371</v>
      </c>
      <c r="E13060">
        <v>615100</v>
      </c>
      <c r="F13060" t="s">
        <v>24196</v>
      </c>
      <c r="G13060" s="7">
        <v>9.1199999999999992</v>
      </c>
    </row>
    <row r="13061" spans="1:7" x14ac:dyDescent="0.3">
      <c r="A13061" s="310">
        <v>3023514</v>
      </c>
      <c r="B13061" t="s">
        <v>24258</v>
      </c>
      <c r="C13061" t="s">
        <v>24259</v>
      </c>
      <c r="D13061" t="s">
        <v>371</v>
      </c>
      <c r="E13061">
        <v>615100</v>
      </c>
      <c r="F13061" t="s">
        <v>24196</v>
      </c>
      <c r="G13061" s="7">
        <v>0.01</v>
      </c>
    </row>
    <row r="13062" spans="1:7" x14ac:dyDescent="0.3">
      <c r="A13062" s="310">
        <v>3023514</v>
      </c>
      <c r="B13062" t="s">
        <v>24258</v>
      </c>
      <c r="C13062" t="s">
        <v>24259</v>
      </c>
      <c r="D13062" t="s">
        <v>371</v>
      </c>
      <c r="E13062">
        <v>615100</v>
      </c>
      <c r="F13062" t="s">
        <v>24196</v>
      </c>
      <c r="G13062" s="7">
        <v>0.01</v>
      </c>
    </row>
    <row r="13063" spans="1:7" x14ac:dyDescent="0.3">
      <c r="A13063" s="310">
        <v>3023514</v>
      </c>
      <c r="B13063" t="s">
        <v>24258</v>
      </c>
      <c r="C13063" t="s">
        <v>24259</v>
      </c>
      <c r="D13063" t="s">
        <v>371</v>
      </c>
      <c r="E13063">
        <v>615100</v>
      </c>
      <c r="F13063" t="s">
        <v>24196</v>
      </c>
      <c r="G13063" s="7">
        <v>121.48</v>
      </c>
    </row>
    <row r="13064" spans="1:7" x14ac:dyDescent="0.3">
      <c r="A13064" s="310">
        <v>3023514</v>
      </c>
      <c r="B13064" t="s">
        <v>24258</v>
      </c>
      <c r="C13064" t="s">
        <v>24259</v>
      </c>
      <c r="D13064" t="s">
        <v>371</v>
      </c>
      <c r="E13064">
        <v>615100</v>
      </c>
      <c r="F13064" t="s">
        <v>24196</v>
      </c>
      <c r="G13064" s="7">
        <v>2603.4</v>
      </c>
    </row>
    <row r="13065" spans="1:7" x14ac:dyDescent="0.3">
      <c r="A13065" s="310">
        <v>3023514</v>
      </c>
      <c r="B13065" t="s">
        <v>24258</v>
      </c>
      <c r="C13065" t="s">
        <v>24259</v>
      </c>
      <c r="D13065" t="s">
        <v>371</v>
      </c>
      <c r="E13065">
        <v>615100</v>
      </c>
      <c r="F13065" t="s">
        <v>24196</v>
      </c>
      <c r="G13065" s="7">
        <v>-0.01</v>
      </c>
    </row>
    <row r="13066" spans="1:7" x14ac:dyDescent="0.3">
      <c r="A13066" s="310">
        <v>3023514</v>
      </c>
      <c r="B13066" t="s">
        <v>24258</v>
      </c>
      <c r="C13066" t="s">
        <v>24259</v>
      </c>
      <c r="D13066" t="s">
        <v>371</v>
      </c>
      <c r="E13066">
        <v>615100</v>
      </c>
      <c r="F13066" t="s">
        <v>24196</v>
      </c>
      <c r="G13066" s="7">
        <v>-4743.6099999999997</v>
      </c>
    </row>
    <row r="13067" spans="1:7" x14ac:dyDescent="0.3">
      <c r="A13067" s="310">
        <v>3023514</v>
      </c>
      <c r="B13067" t="s">
        <v>24258</v>
      </c>
      <c r="C13067" t="s">
        <v>24259</v>
      </c>
      <c r="D13067" t="s">
        <v>371</v>
      </c>
      <c r="E13067">
        <v>615100</v>
      </c>
      <c r="F13067" t="s">
        <v>24196</v>
      </c>
      <c r="G13067" s="7">
        <v>-0.01</v>
      </c>
    </row>
    <row r="13068" spans="1:7" x14ac:dyDescent="0.3">
      <c r="A13068" s="310">
        <v>3023514</v>
      </c>
      <c r="B13068" t="s">
        <v>24258</v>
      </c>
      <c r="C13068" t="s">
        <v>24259</v>
      </c>
      <c r="D13068" t="s">
        <v>371</v>
      </c>
      <c r="E13068">
        <v>615100</v>
      </c>
      <c r="F13068" t="s">
        <v>24196</v>
      </c>
      <c r="G13068" s="7">
        <v>22.43</v>
      </c>
    </row>
    <row r="13069" spans="1:7" x14ac:dyDescent="0.3">
      <c r="A13069" s="310">
        <v>3023514</v>
      </c>
      <c r="B13069" t="s">
        <v>24258</v>
      </c>
      <c r="C13069" t="s">
        <v>24259</v>
      </c>
      <c r="D13069" t="s">
        <v>371</v>
      </c>
      <c r="E13069">
        <v>615100</v>
      </c>
      <c r="F13069" t="s">
        <v>24196</v>
      </c>
      <c r="G13069" s="7">
        <v>-24.92</v>
      </c>
    </row>
    <row r="13070" spans="1:7" x14ac:dyDescent="0.3">
      <c r="A13070" s="310">
        <v>3023514</v>
      </c>
      <c r="B13070" t="s">
        <v>24258</v>
      </c>
      <c r="C13070" t="s">
        <v>24259</v>
      </c>
      <c r="D13070" t="s">
        <v>371</v>
      </c>
      <c r="E13070">
        <v>615100</v>
      </c>
      <c r="F13070" t="s">
        <v>24196</v>
      </c>
      <c r="G13070" s="7">
        <v>-134.97</v>
      </c>
    </row>
    <row r="13071" spans="1:7" x14ac:dyDescent="0.3">
      <c r="A13071" s="310">
        <v>3023514</v>
      </c>
      <c r="B13071" t="s">
        <v>24258</v>
      </c>
      <c r="C13071" t="s">
        <v>24259</v>
      </c>
      <c r="D13071" t="s">
        <v>371</v>
      </c>
      <c r="E13071">
        <v>615100</v>
      </c>
      <c r="F13071" t="s">
        <v>24196</v>
      </c>
      <c r="G13071" s="7">
        <v>0.01</v>
      </c>
    </row>
    <row r="13072" spans="1:7" x14ac:dyDescent="0.3">
      <c r="A13072" s="310">
        <v>3023514</v>
      </c>
      <c r="B13072" t="s">
        <v>24258</v>
      </c>
      <c r="C13072" t="s">
        <v>24259</v>
      </c>
      <c r="D13072" t="s">
        <v>371</v>
      </c>
      <c r="E13072">
        <v>615100</v>
      </c>
      <c r="F13072" t="s">
        <v>24196</v>
      </c>
      <c r="G13072" s="7">
        <v>0.01</v>
      </c>
    </row>
    <row r="13073" spans="1:7" x14ac:dyDescent="0.3">
      <c r="A13073" s="310">
        <v>3023514</v>
      </c>
      <c r="B13073" t="s">
        <v>24258</v>
      </c>
      <c r="C13073" t="s">
        <v>24259</v>
      </c>
      <c r="D13073" t="s">
        <v>371</v>
      </c>
      <c r="E13073">
        <v>615100</v>
      </c>
      <c r="F13073" t="s">
        <v>24196</v>
      </c>
      <c r="G13073" s="7">
        <v>139.47</v>
      </c>
    </row>
    <row r="13074" spans="1:7" x14ac:dyDescent="0.3">
      <c r="A13074" s="310">
        <v>3023514</v>
      </c>
      <c r="B13074" t="s">
        <v>24258</v>
      </c>
      <c r="C13074" t="s">
        <v>24259</v>
      </c>
      <c r="D13074" t="s">
        <v>371</v>
      </c>
      <c r="E13074">
        <v>616100</v>
      </c>
      <c r="F13074" t="s">
        <v>24196</v>
      </c>
      <c r="G13074" s="7">
        <v>784.47</v>
      </c>
    </row>
    <row r="13075" spans="1:7" x14ac:dyDescent="0.3">
      <c r="A13075" s="310">
        <v>3023514</v>
      </c>
      <c r="B13075" t="s">
        <v>24258</v>
      </c>
      <c r="C13075" t="s">
        <v>24259</v>
      </c>
      <c r="D13075" t="s">
        <v>371</v>
      </c>
      <c r="E13075">
        <v>615100</v>
      </c>
      <c r="F13075" t="s">
        <v>24196</v>
      </c>
      <c r="G13075" s="7">
        <v>72.569999999999993</v>
      </c>
    </row>
    <row r="13076" spans="1:7" x14ac:dyDescent="0.3">
      <c r="A13076" s="310">
        <v>3023514</v>
      </c>
      <c r="B13076" t="s">
        <v>24258</v>
      </c>
      <c r="C13076" t="s">
        <v>24259</v>
      </c>
      <c r="D13076" t="s">
        <v>371</v>
      </c>
      <c r="E13076">
        <v>615100</v>
      </c>
      <c r="F13076" t="s">
        <v>24196</v>
      </c>
      <c r="G13076" s="7">
        <v>-25.76</v>
      </c>
    </row>
    <row r="13077" spans="1:7" x14ac:dyDescent="0.3">
      <c r="A13077" s="310">
        <v>3023514</v>
      </c>
      <c r="B13077" t="s">
        <v>24258</v>
      </c>
      <c r="C13077" t="s">
        <v>24259</v>
      </c>
      <c r="D13077" t="s">
        <v>371</v>
      </c>
      <c r="E13077">
        <v>615100</v>
      </c>
      <c r="F13077" t="s">
        <v>24196</v>
      </c>
      <c r="G13077" s="7">
        <v>-0.01</v>
      </c>
    </row>
    <row r="13078" spans="1:7" x14ac:dyDescent="0.3">
      <c r="A13078" s="310">
        <v>3023514</v>
      </c>
      <c r="B13078" t="s">
        <v>24258</v>
      </c>
      <c r="C13078" t="s">
        <v>24259</v>
      </c>
      <c r="D13078" t="s">
        <v>371</v>
      </c>
      <c r="E13078">
        <v>615100</v>
      </c>
      <c r="F13078" t="s">
        <v>24196</v>
      </c>
      <c r="G13078" s="7">
        <v>0.01</v>
      </c>
    </row>
    <row r="13079" spans="1:7" x14ac:dyDescent="0.3">
      <c r="A13079" s="310">
        <v>3023514</v>
      </c>
      <c r="B13079" t="s">
        <v>24258</v>
      </c>
      <c r="C13079" t="s">
        <v>24259</v>
      </c>
      <c r="D13079" t="s">
        <v>371</v>
      </c>
      <c r="E13079">
        <v>615100</v>
      </c>
      <c r="F13079" t="s">
        <v>24196</v>
      </c>
      <c r="G13079" s="7">
        <v>-134.97</v>
      </c>
    </row>
    <row r="13080" spans="1:7" x14ac:dyDescent="0.3">
      <c r="A13080" s="310">
        <v>3023514</v>
      </c>
      <c r="B13080" t="s">
        <v>24258</v>
      </c>
      <c r="C13080" t="s">
        <v>24259</v>
      </c>
      <c r="D13080" t="s">
        <v>371</v>
      </c>
      <c r="E13080">
        <v>615100</v>
      </c>
      <c r="F13080" t="s">
        <v>24196</v>
      </c>
      <c r="G13080" s="7">
        <v>-0.01</v>
      </c>
    </row>
    <row r="13081" spans="1:7" x14ac:dyDescent="0.3">
      <c r="A13081" s="310">
        <v>3023514</v>
      </c>
      <c r="B13081" t="s">
        <v>24258</v>
      </c>
      <c r="C13081" t="s">
        <v>24259</v>
      </c>
      <c r="D13081" t="s">
        <v>371</v>
      </c>
      <c r="E13081">
        <v>615100</v>
      </c>
      <c r="F13081" t="s">
        <v>24196</v>
      </c>
      <c r="G13081" s="7">
        <v>-22.44</v>
      </c>
    </row>
    <row r="13082" spans="1:7" x14ac:dyDescent="0.3">
      <c r="A13082" s="310">
        <v>3023514</v>
      </c>
      <c r="B13082" t="s">
        <v>24258</v>
      </c>
      <c r="C13082" t="s">
        <v>24259</v>
      </c>
      <c r="D13082" t="s">
        <v>371</v>
      </c>
      <c r="E13082">
        <v>617100</v>
      </c>
      <c r="F13082" t="s">
        <v>24196</v>
      </c>
      <c r="G13082" s="7">
        <v>1619.51</v>
      </c>
    </row>
    <row r="13083" spans="1:7" x14ac:dyDescent="0.3">
      <c r="A13083" s="310">
        <v>3023514</v>
      </c>
      <c r="B13083" t="s">
        <v>24258</v>
      </c>
      <c r="C13083" t="s">
        <v>24259</v>
      </c>
      <c r="D13083" t="s">
        <v>371</v>
      </c>
      <c r="E13083">
        <v>617100</v>
      </c>
      <c r="F13083" t="s">
        <v>24196</v>
      </c>
      <c r="G13083" s="7">
        <v>1327.6</v>
      </c>
    </row>
    <row r="13084" spans="1:7" x14ac:dyDescent="0.3">
      <c r="A13084" s="310">
        <v>3023514</v>
      </c>
      <c r="B13084" t="s">
        <v>24258</v>
      </c>
      <c r="C13084" t="s">
        <v>24259</v>
      </c>
      <c r="D13084" t="s">
        <v>371</v>
      </c>
      <c r="E13084">
        <v>615100</v>
      </c>
      <c r="F13084" t="s">
        <v>24196</v>
      </c>
      <c r="G13084" s="7">
        <v>-24.92</v>
      </c>
    </row>
    <row r="13085" spans="1:7" x14ac:dyDescent="0.3">
      <c r="A13085" s="310">
        <v>3023514</v>
      </c>
      <c r="B13085" t="s">
        <v>24258</v>
      </c>
      <c r="C13085" t="s">
        <v>24259</v>
      </c>
      <c r="D13085" t="s">
        <v>371</v>
      </c>
      <c r="E13085">
        <v>615100</v>
      </c>
      <c r="F13085" t="s">
        <v>24196</v>
      </c>
      <c r="G13085" s="7">
        <v>-18.23</v>
      </c>
    </row>
    <row r="13086" spans="1:7" x14ac:dyDescent="0.3">
      <c r="A13086" s="310">
        <v>3023514</v>
      </c>
      <c r="B13086" t="s">
        <v>24258</v>
      </c>
      <c r="C13086" t="s">
        <v>24259</v>
      </c>
      <c r="D13086" t="s">
        <v>371</v>
      </c>
      <c r="E13086">
        <v>615100</v>
      </c>
      <c r="F13086" t="s">
        <v>24196</v>
      </c>
      <c r="G13086" s="7">
        <v>121.48</v>
      </c>
    </row>
    <row r="13087" spans="1:7" x14ac:dyDescent="0.3">
      <c r="A13087" s="310">
        <v>3023514</v>
      </c>
      <c r="B13087" t="s">
        <v>24258</v>
      </c>
      <c r="C13087" t="s">
        <v>24259</v>
      </c>
      <c r="D13087" t="s">
        <v>371</v>
      </c>
      <c r="E13087">
        <v>615100</v>
      </c>
      <c r="F13087" t="s">
        <v>24196</v>
      </c>
      <c r="G13087" s="7">
        <v>2699.7</v>
      </c>
    </row>
    <row r="13088" spans="1:7" x14ac:dyDescent="0.3">
      <c r="A13088" s="310">
        <v>3023514</v>
      </c>
      <c r="B13088" t="s">
        <v>24258</v>
      </c>
      <c r="C13088" t="s">
        <v>24259</v>
      </c>
      <c r="D13088" t="s">
        <v>371</v>
      </c>
      <c r="E13088">
        <v>615100</v>
      </c>
      <c r="F13088" t="s">
        <v>24196</v>
      </c>
      <c r="G13088" s="7">
        <v>22.43</v>
      </c>
    </row>
    <row r="13089" spans="1:7" x14ac:dyDescent="0.3">
      <c r="A13089" s="310">
        <v>3023514</v>
      </c>
      <c r="B13089" t="s">
        <v>24258</v>
      </c>
      <c r="C13089" t="s">
        <v>24259</v>
      </c>
      <c r="D13089" t="s">
        <v>371</v>
      </c>
      <c r="E13089">
        <v>617100</v>
      </c>
      <c r="F13089" t="s">
        <v>24196</v>
      </c>
      <c r="G13089" s="7">
        <v>1373.43</v>
      </c>
    </row>
    <row r="13090" spans="1:7" x14ac:dyDescent="0.3">
      <c r="A13090" s="310">
        <v>3023514</v>
      </c>
      <c r="B13090" t="s">
        <v>24258</v>
      </c>
      <c r="C13090" t="s">
        <v>24259</v>
      </c>
      <c r="D13090" t="s">
        <v>371</v>
      </c>
      <c r="E13090">
        <v>615100</v>
      </c>
      <c r="F13090" t="s">
        <v>24196</v>
      </c>
      <c r="G13090" s="7">
        <v>9.1199999999999992</v>
      </c>
    </row>
    <row r="13091" spans="1:7" x14ac:dyDescent="0.3">
      <c r="A13091" s="310">
        <v>3023514</v>
      </c>
      <c r="B13091" t="s">
        <v>24258</v>
      </c>
      <c r="C13091" t="s">
        <v>24259</v>
      </c>
      <c r="D13091" t="s">
        <v>371</v>
      </c>
      <c r="E13091">
        <v>615100</v>
      </c>
      <c r="F13091" t="s">
        <v>24196</v>
      </c>
      <c r="G13091" s="7">
        <v>24.92</v>
      </c>
    </row>
    <row r="13092" spans="1:7" x14ac:dyDescent="0.3">
      <c r="A13092" s="310">
        <v>3023514</v>
      </c>
      <c r="B13092" t="s">
        <v>24258</v>
      </c>
      <c r="C13092" t="s">
        <v>24259</v>
      </c>
      <c r="D13092" t="s">
        <v>371</v>
      </c>
      <c r="E13092">
        <v>615100</v>
      </c>
      <c r="F13092" t="s">
        <v>24196</v>
      </c>
      <c r="G13092" s="7">
        <v>-24.92</v>
      </c>
    </row>
    <row r="13093" spans="1:7" x14ac:dyDescent="0.3">
      <c r="A13093" s="310">
        <v>3023514</v>
      </c>
      <c r="B13093" t="s">
        <v>24258</v>
      </c>
      <c r="C13093" t="s">
        <v>24259</v>
      </c>
      <c r="D13093" t="s">
        <v>371</v>
      </c>
      <c r="E13093">
        <v>615100</v>
      </c>
      <c r="F13093" t="s">
        <v>24196</v>
      </c>
      <c r="G13093" s="7">
        <v>-0.01</v>
      </c>
    </row>
    <row r="13094" spans="1:7" x14ac:dyDescent="0.3">
      <c r="A13094" s="310">
        <v>3023514</v>
      </c>
      <c r="B13094" t="s">
        <v>24258</v>
      </c>
      <c r="C13094" t="s">
        <v>24259</v>
      </c>
      <c r="D13094" t="s">
        <v>371</v>
      </c>
      <c r="E13094">
        <v>615100</v>
      </c>
      <c r="F13094" t="s">
        <v>24196</v>
      </c>
      <c r="G13094" s="7">
        <v>-134.97</v>
      </c>
    </row>
    <row r="13095" spans="1:7" x14ac:dyDescent="0.3">
      <c r="A13095" s="310">
        <v>3023514</v>
      </c>
      <c r="B13095" t="s">
        <v>24258</v>
      </c>
      <c r="C13095" t="s">
        <v>24259</v>
      </c>
      <c r="D13095" t="s">
        <v>371</v>
      </c>
      <c r="E13095">
        <v>615100</v>
      </c>
      <c r="F13095" t="s">
        <v>24196</v>
      </c>
      <c r="G13095" s="7">
        <v>-0.01</v>
      </c>
    </row>
    <row r="13096" spans="1:7" x14ac:dyDescent="0.3">
      <c r="A13096" s="310">
        <v>3023514</v>
      </c>
      <c r="B13096" t="s">
        <v>24258</v>
      </c>
      <c r="C13096" t="s">
        <v>24259</v>
      </c>
      <c r="D13096" t="s">
        <v>371</v>
      </c>
      <c r="E13096">
        <v>615100</v>
      </c>
      <c r="F13096" t="s">
        <v>24196</v>
      </c>
      <c r="G13096" s="7">
        <v>-25.76</v>
      </c>
    </row>
    <row r="13097" spans="1:7" x14ac:dyDescent="0.3">
      <c r="A13097" s="310">
        <v>3023514</v>
      </c>
      <c r="B13097" t="s">
        <v>24258</v>
      </c>
      <c r="C13097" t="s">
        <v>24259</v>
      </c>
      <c r="D13097" t="s">
        <v>371</v>
      </c>
      <c r="E13097">
        <v>615100</v>
      </c>
      <c r="F13097" t="s">
        <v>24196</v>
      </c>
      <c r="G13097" s="7">
        <v>134.97</v>
      </c>
    </row>
    <row r="13098" spans="1:7" x14ac:dyDescent="0.3">
      <c r="A13098" s="310">
        <v>3023514</v>
      </c>
      <c r="B13098" t="s">
        <v>24258</v>
      </c>
      <c r="C13098" t="s">
        <v>24259</v>
      </c>
      <c r="D13098" t="s">
        <v>371</v>
      </c>
      <c r="E13098">
        <v>615100</v>
      </c>
      <c r="F13098" t="s">
        <v>24196</v>
      </c>
      <c r="G13098" s="7">
        <v>-145.15</v>
      </c>
    </row>
    <row r="13099" spans="1:7" x14ac:dyDescent="0.3">
      <c r="A13099" s="310">
        <v>3023514</v>
      </c>
      <c r="B13099" t="s">
        <v>24258</v>
      </c>
      <c r="C13099" t="s">
        <v>24259</v>
      </c>
      <c r="D13099" t="s">
        <v>371</v>
      </c>
      <c r="E13099">
        <v>615100</v>
      </c>
      <c r="F13099" t="s">
        <v>24196</v>
      </c>
      <c r="G13099" s="7">
        <v>-145.15</v>
      </c>
    </row>
    <row r="13100" spans="1:7" x14ac:dyDescent="0.3">
      <c r="A13100" s="310">
        <v>3023514</v>
      </c>
      <c r="B13100" t="s">
        <v>24258</v>
      </c>
      <c r="C13100" t="s">
        <v>24259</v>
      </c>
      <c r="D13100" t="s">
        <v>371</v>
      </c>
      <c r="E13100">
        <v>615100</v>
      </c>
      <c r="F13100" t="s">
        <v>24196</v>
      </c>
      <c r="G13100" s="7">
        <v>0.01</v>
      </c>
    </row>
    <row r="13101" spans="1:7" x14ac:dyDescent="0.3">
      <c r="A13101" s="310">
        <v>3023514</v>
      </c>
      <c r="B13101" t="s">
        <v>24258</v>
      </c>
      <c r="C13101" t="s">
        <v>24259</v>
      </c>
      <c r="D13101" t="s">
        <v>371</v>
      </c>
      <c r="E13101">
        <v>615100</v>
      </c>
      <c r="F13101" t="s">
        <v>24196</v>
      </c>
      <c r="G13101" s="7">
        <v>-24.92</v>
      </c>
    </row>
    <row r="13102" spans="1:7" x14ac:dyDescent="0.3">
      <c r="A13102" s="310">
        <v>3023514</v>
      </c>
      <c r="B13102" t="s">
        <v>24258</v>
      </c>
      <c r="C13102" t="s">
        <v>24259</v>
      </c>
      <c r="D13102" t="s">
        <v>371</v>
      </c>
      <c r="E13102">
        <v>615100</v>
      </c>
      <c r="F13102" t="s">
        <v>24196</v>
      </c>
      <c r="G13102" s="7">
        <v>-134.97</v>
      </c>
    </row>
    <row r="13103" spans="1:7" x14ac:dyDescent="0.3">
      <c r="A13103" s="310">
        <v>3023514</v>
      </c>
      <c r="B13103" t="s">
        <v>24258</v>
      </c>
      <c r="C13103" t="s">
        <v>24259</v>
      </c>
      <c r="D13103" t="s">
        <v>371</v>
      </c>
      <c r="E13103">
        <v>615100</v>
      </c>
      <c r="F13103" t="s">
        <v>24196</v>
      </c>
      <c r="G13103" s="7">
        <v>-18.23</v>
      </c>
    </row>
    <row r="13104" spans="1:7" x14ac:dyDescent="0.3">
      <c r="A13104" s="310">
        <v>3023514</v>
      </c>
      <c r="B13104" t="s">
        <v>24258</v>
      </c>
      <c r="C13104" t="s">
        <v>24259</v>
      </c>
      <c r="D13104" t="s">
        <v>371</v>
      </c>
      <c r="E13104">
        <v>615100</v>
      </c>
      <c r="F13104" t="s">
        <v>24196</v>
      </c>
      <c r="G13104" s="7">
        <v>-134.97</v>
      </c>
    </row>
    <row r="13105" spans="1:7" x14ac:dyDescent="0.3">
      <c r="A13105" s="310">
        <v>3023514</v>
      </c>
      <c r="B13105" t="s">
        <v>24258</v>
      </c>
      <c r="C13105" t="s">
        <v>24259</v>
      </c>
      <c r="D13105" t="s">
        <v>371</v>
      </c>
      <c r="E13105">
        <v>615100</v>
      </c>
      <c r="F13105" t="s">
        <v>24196</v>
      </c>
      <c r="G13105" s="7">
        <v>9.1199999999999992</v>
      </c>
    </row>
    <row r="13106" spans="1:7" x14ac:dyDescent="0.3">
      <c r="A13106" s="310">
        <v>3023514</v>
      </c>
      <c r="B13106" t="s">
        <v>24258</v>
      </c>
      <c r="C13106" t="s">
        <v>24259</v>
      </c>
      <c r="D13106" t="s">
        <v>371</v>
      </c>
      <c r="E13106">
        <v>615100</v>
      </c>
      <c r="F13106" t="s">
        <v>24196</v>
      </c>
      <c r="G13106" s="7">
        <v>-25.76</v>
      </c>
    </row>
    <row r="13107" spans="1:7" x14ac:dyDescent="0.3">
      <c r="A13107" s="310">
        <v>3023514</v>
      </c>
      <c r="B13107" t="s">
        <v>24258</v>
      </c>
      <c r="C13107" t="s">
        <v>24259</v>
      </c>
      <c r="D13107" t="s">
        <v>371</v>
      </c>
      <c r="E13107">
        <v>615100</v>
      </c>
      <c r="F13107" t="s">
        <v>24196</v>
      </c>
      <c r="G13107" s="7">
        <v>-0.01</v>
      </c>
    </row>
    <row r="13108" spans="1:7" x14ac:dyDescent="0.3">
      <c r="A13108" s="310">
        <v>3023514</v>
      </c>
      <c r="B13108" t="s">
        <v>24258</v>
      </c>
      <c r="C13108" t="s">
        <v>24259</v>
      </c>
      <c r="D13108" t="s">
        <v>371</v>
      </c>
      <c r="E13108">
        <v>615100</v>
      </c>
      <c r="F13108" t="s">
        <v>24196</v>
      </c>
      <c r="G13108" s="7">
        <v>-0.01</v>
      </c>
    </row>
    <row r="13109" spans="1:7" x14ac:dyDescent="0.3">
      <c r="A13109" s="310">
        <v>3023514</v>
      </c>
      <c r="B13109" t="s">
        <v>24258</v>
      </c>
      <c r="C13109" t="s">
        <v>24259</v>
      </c>
      <c r="D13109" t="s">
        <v>371</v>
      </c>
      <c r="E13109">
        <v>615100</v>
      </c>
      <c r="F13109" t="s">
        <v>24196</v>
      </c>
      <c r="G13109" s="7">
        <v>72.569999999999993</v>
      </c>
    </row>
    <row r="13110" spans="1:7" x14ac:dyDescent="0.3">
      <c r="A13110" s="310">
        <v>3023514</v>
      </c>
      <c r="B13110" t="s">
        <v>24258</v>
      </c>
      <c r="C13110" t="s">
        <v>24259</v>
      </c>
      <c r="D13110" t="s">
        <v>371</v>
      </c>
      <c r="E13110">
        <v>615100</v>
      </c>
      <c r="F13110" t="s">
        <v>24196</v>
      </c>
      <c r="G13110" s="7">
        <v>-145.15</v>
      </c>
    </row>
    <row r="13111" spans="1:7" x14ac:dyDescent="0.3">
      <c r="A13111" s="310">
        <v>3023514</v>
      </c>
      <c r="B13111" t="s">
        <v>24258</v>
      </c>
      <c r="C13111" t="s">
        <v>24259</v>
      </c>
      <c r="D13111" t="s">
        <v>371</v>
      </c>
      <c r="E13111">
        <v>615100</v>
      </c>
      <c r="F13111" t="s">
        <v>24196</v>
      </c>
      <c r="G13111" s="7">
        <v>25.76</v>
      </c>
    </row>
    <row r="13112" spans="1:7" x14ac:dyDescent="0.3">
      <c r="A13112" s="310">
        <v>3023514</v>
      </c>
      <c r="B13112" t="s">
        <v>24258</v>
      </c>
      <c r="C13112" t="s">
        <v>24259</v>
      </c>
      <c r="D13112" t="s">
        <v>371</v>
      </c>
      <c r="E13112">
        <v>615100</v>
      </c>
      <c r="F13112" t="s">
        <v>24196</v>
      </c>
      <c r="G13112" s="7">
        <v>-0.01</v>
      </c>
    </row>
    <row r="13113" spans="1:7" x14ac:dyDescent="0.3">
      <c r="A13113" s="310">
        <v>3023514</v>
      </c>
      <c r="B13113" t="s">
        <v>24258</v>
      </c>
      <c r="C13113" t="s">
        <v>24259</v>
      </c>
      <c r="D13113" t="s">
        <v>371</v>
      </c>
      <c r="E13113">
        <v>615100</v>
      </c>
      <c r="F13113" t="s">
        <v>24196</v>
      </c>
      <c r="G13113" s="7">
        <v>-145.15</v>
      </c>
    </row>
    <row r="13114" spans="1:7" x14ac:dyDescent="0.3">
      <c r="A13114" s="310">
        <v>3023514</v>
      </c>
      <c r="B13114" t="s">
        <v>24258</v>
      </c>
      <c r="C13114" t="s">
        <v>24259</v>
      </c>
      <c r="D13114" t="s">
        <v>373</v>
      </c>
      <c r="E13114">
        <v>617150</v>
      </c>
      <c r="F13114" t="s">
        <v>24196</v>
      </c>
      <c r="G13114" s="7">
        <v>92.29</v>
      </c>
    </row>
    <row r="13115" spans="1:7" x14ac:dyDescent="0.3">
      <c r="A13115" s="310">
        <v>3023514</v>
      </c>
      <c r="B13115" t="s">
        <v>24258</v>
      </c>
      <c r="C13115" t="s">
        <v>24259</v>
      </c>
      <c r="D13115" t="s">
        <v>371</v>
      </c>
      <c r="E13115">
        <v>615100</v>
      </c>
      <c r="F13115" t="s">
        <v>24196</v>
      </c>
      <c r="G13115" s="7">
        <v>139.47</v>
      </c>
    </row>
    <row r="13116" spans="1:7" x14ac:dyDescent="0.3">
      <c r="A13116" s="310">
        <v>3023514</v>
      </c>
      <c r="B13116" t="s">
        <v>24258</v>
      </c>
      <c r="C13116" t="s">
        <v>24259</v>
      </c>
      <c r="D13116" t="s">
        <v>371</v>
      </c>
      <c r="E13116">
        <v>615100</v>
      </c>
      <c r="F13116" t="s">
        <v>24196</v>
      </c>
      <c r="G13116" s="7">
        <v>134.97</v>
      </c>
    </row>
    <row r="13117" spans="1:7" x14ac:dyDescent="0.3">
      <c r="A13117" s="310">
        <v>3023514</v>
      </c>
      <c r="B13117" t="s">
        <v>24258</v>
      </c>
      <c r="C13117" t="s">
        <v>24259</v>
      </c>
      <c r="D13117" t="s">
        <v>371</v>
      </c>
      <c r="E13117">
        <v>615100</v>
      </c>
      <c r="F13117" t="s">
        <v>24196</v>
      </c>
      <c r="G13117" s="7">
        <v>24.92</v>
      </c>
    </row>
    <row r="13118" spans="1:7" x14ac:dyDescent="0.3">
      <c r="A13118" s="310">
        <v>3023514</v>
      </c>
      <c r="B13118" t="s">
        <v>24258</v>
      </c>
      <c r="C13118" t="s">
        <v>24259</v>
      </c>
      <c r="D13118" t="s">
        <v>371</v>
      </c>
      <c r="E13118">
        <v>615100</v>
      </c>
      <c r="F13118" t="s">
        <v>24196</v>
      </c>
      <c r="G13118" s="7">
        <v>-145.15</v>
      </c>
    </row>
    <row r="13119" spans="1:7" x14ac:dyDescent="0.3">
      <c r="A13119" s="310">
        <v>3023514</v>
      </c>
      <c r="B13119" t="s">
        <v>24258</v>
      </c>
      <c r="C13119" t="s">
        <v>24259</v>
      </c>
      <c r="D13119" t="s">
        <v>371</v>
      </c>
      <c r="E13119">
        <v>615100</v>
      </c>
      <c r="F13119" t="s">
        <v>24196</v>
      </c>
      <c r="G13119" s="7">
        <v>0.01</v>
      </c>
    </row>
    <row r="13120" spans="1:7" x14ac:dyDescent="0.3">
      <c r="A13120" s="310">
        <v>3023514</v>
      </c>
      <c r="B13120" t="s">
        <v>24258</v>
      </c>
      <c r="C13120" t="s">
        <v>24259</v>
      </c>
      <c r="D13120" t="s">
        <v>371</v>
      </c>
      <c r="E13120">
        <v>615100</v>
      </c>
      <c r="F13120" t="s">
        <v>24196</v>
      </c>
      <c r="G13120" s="7">
        <v>-18.23</v>
      </c>
    </row>
    <row r="13121" spans="1:7" x14ac:dyDescent="0.3">
      <c r="A13121" s="310">
        <v>3023514</v>
      </c>
      <c r="B13121" t="s">
        <v>24258</v>
      </c>
      <c r="C13121" t="s">
        <v>24259</v>
      </c>
      <c r="D13121" t="s">
        <v>371</v>
      </c>
      <c r="E13121">
        <v>615100</v>
      </c>
      <c r="F13121" t="s">
        <v>24196</v>
      </c>
      <c r="G13121" s="7">
        <v>1031.22</v>
      </c>
    </row>
    <row r="13122" spans="1:7" x14ac:dyDescent="0.3">
      <c r="A13122" s="310">
        <v>3023514</v>
      </c>
      <c r="B13122" t="s">
        <v>24258</v>
      </c>
      <c r="C13122" t="s">
        <v>24259</v>
      </c>
      <c r="D13122" t="s">
        <v>371</v>
      </c>
      <c r="E13122">
        <v>615100</v>
      </c>
      <c r="F13122" t="s">
        <v>24196</v>
      </c>
      <c r="G13122" s="7">
        <v>0.01</v>
      </c>
    </row>
    <row r="13123" spans="1:7" x14ac:dyDescent="0.3">
      <c r="A13123" s="310">
        <v>3023514</v>
      </c>
      <c r="B13123" t="s">
        <v>24258</v>
      </c>
      <c r="C13123" t="s">
        <v>24259</v>
      </c>
      <c r="D13123" t="s">
        <v>371</v>
      </c>
      <c r="E13123">
        <v>615100</v>
      </c>
      <c r="F13123" t="s">
        <v>24196</v>
      </c>
      <c r="G13123" s="7">
        <v>0.01</v>
      </c>
    </row>
    <row r="13124" spans="1:7" x14ac:dyDescent="0.3">
      <c r="A13124" s="310">
        <v>3023514</v>
      </c>
      <c r="B13124" t="s">
        <v>24258</v>
      </c>
      <c r="C13124" t="s">
        <v>24259</v>
      </c>
      <c r="D13124" t="s">
        <v>371</v>
      </c>
      <c r="E13124">
        <v>616100</v>
      </c>
      <c r="F13124" t="s">
        <v>24196</v>
      </c>
      <c r="G13124" s="7">
        <v>541.23</v>
      </c>
    </row>
    <row r="13125" spans="1:7" x14ac:dyDescent="0.3">
      <c r="A13125" s="310">
        <v>3023514</v>
      </c>
      <c r="B13125" t="s">
        <v>24258</v>
      </c>
      <c r="C13125" t="s">
        <v>24259</v>
      </c>
      <c r="D13125" t="s">
        <v>371</v>
      </c>
      <c r="E13125">
        <v>615100</v>
      </c>
      <c r="F13125" t="s">
        <v>24196</v>
      </c>
      <c r="G13125" s="7">
        <v>-134.97</v>
      </c>
    </row>
    <row r="13126" spans="1:7" x14ac:dyDescent="0.3">
      <c r="A13126" s="310">
        <v>3023514</v>
      </c>
      <c r="B13126" t="s">
        <v>24258</v>
      </c>
      <c r="C13126" t="s">
        <v>24259</v>
      </c>
      <c r="D13126" t="s">
        <v>371</v>
      </c>
      <c r="E13126">
        <v>617100</v>
      </c>
      <c r="F13126" t="s">
        <v>24196</v>
      </c>
      <c r="G13126" s="7">
        <v>935.27</v>
      </c>
    </row>
    <row r="13127" spans="1:7" x14ac:dyDescent="0.3">
      <c r="A13127" s="310">
        <v>3023514</v>
      </c>
      <c r="B13127" t="s">
        <v>24258</v>
      </c>
      <c r="C13127" t="s">
        <v>24259</v>
      </c>
      <c r="D13127" t="s">
        <v>371</v>
      </c>
      <c r="E13127">
        <v>615100</v>
      </c>
      <c r="F13127" t="s">
        <v>24196</v>
      </c>
      <c r="G13127" s="7">
        <v>0.01</v>
      </c>
    </row>
    <row r="13128" spans="1:7" x14ac:dyDescent="0.3">
      <c r="A13128" s="310">
        <v>3023514</v>
      </c>
      <c r="B13128" t="s">
        <v>24258</v>
      </c>
      <c r="C13128" t="s">
        <v>24259</v>
      </c>
      <c r="D13128" t="s">
        <v>371</v>
      </c>
      <c r="E13128">
        <v>617100</v>
      </c>
      <c r="F13128" t="s">
        <v>24196</v>
      </c>
      <c r="G13128" s="7">
        <v>810.45</v>
      </c>
    </row>
    <row r="13129" spans="1:7" x14ac:dyDescent="0.3">
      <c r="A13129" s="310">
        <v>3023514</v>
      </c>
      <c r="B13129" t="s">
        <v>24258</v>
      </c>
      <c r="C13129" t="s">
        <v>24259</v>
      </c>
      <c r="D13129" t="s">
        <v>373</v>
      </c>
      <c r="E13129">
        <v>617150</v>
      </c>
      <c r="F13129" t="s">
        <v>24196</v>
      </c>
      <c r="G13129" s="7">
        <v>522.66999999999996</v>
      </c>
    </row>
    <row r="13130" spans="1:7" x14ac:dyDescent="0.3">
      <c r="A13130" s="310">
        <v>3023514</v>
      </c>
      <c r="B13130" t="s">
        <v>24258</v>
      </c>
      <c r="C13130" t="s">
        <v>24259</v>
      </c>
      <c r="D13130" t="s">
        <v>371</v>
      </c>
      <c r="E13130">
        <v>615100</v>
      </c>
      <c r="F13130" t="s">
        <v>24196</v>
      </c>
      <c r="G13130" s="7">
        <v>134.97</v>
      </c>
    </row>
    <row r="13131" spans="1:7" x14ac:dyDescent="0.3">
      <c r="A13131" s="310">
        <v>3023514</v>
      </c>
      <c r="B13131" t="s">
        <v>24258</v>
      </c>
      <c r="C13131" t="s">
        <v>24259</v>
      </c>
      <c r="D13131" t="s">
        <v>371</v>
      </c>
      <c r="E13131">
        <v>615100</v>
      </c>
      <c r="F13131" t="s">
        <v>24196</v>
      </c>
      <c r="G13131" s="7">
        <v>-134.97</v>
      </c>
    </row>
    <row r="13132" spans="1:7" x14ac:dyDescent="0.3">
      <c r="A13132" s="310">
        <v>3023514</v>
      </c>
      <c r="B13132" t="s">
        <v>24258</v>
      </c>
      <c r="C13132" t="s">
        <v>24259</v>
      </c>
      <c r="D13132" t="s">
        <v>371</v>
      </c>
      <c r="E13132">
        <v>615100</v>
      </c>
      <c r="F13132" t="s">
        <v>24196</v>
      </c>
      <c r="G13132" s="7">
        <v>9.1199999999999992</v>
      </c>
    </row>
    <row r="13133" spans="1:7" x14ac:dyDescent="0.3">
      <c r="A13133" s="310">
        <v>3023514</v>
      </c>
      <c r="B13133" t="s">
        <v>24258</v>
      </c>
      <c r="C13133" t="s">
        <v>24259</v>
      </c>
      <c r="D13133" t="s">
        <v>371</v>
      </c>
      <c r="E13133">
        <v>615100</v>
      </c>
      <c r="F13133" t="s">
        <v>24196</v>
      </c>
      <c r="G13133" s="7">
        <v>-18.23</v>
      </c>
    </row>
    <row r="13134" spans="1:7" x14ac:dyDescent="0.3">
      <c r="A13134" s="310">
        <v>3023514</v>
      </c>
      <c r="B13134" t="s">
        <v>24258</v>
      </c>
      <c r="C13134" t="s">
        <v>24259</v>
      </c>
      <c r="D13134" t="s">
        <v>371</v>
      </c>
      <c r="E13134">
        <v>615100</v>
      </c>
      <c r="F13134" t="s">
        <v>24196</v>
      </c>
      <c r="G13134" s="7">
        <v>-145.15</v>
      </c>
    </row>
    <row r="13135" spans="1:7" x14ac:dyDescent="0.3">
      <c r="A13135" s="310">
        <v>3023514</v>
      </c>
      <c r="B13135" t="s">
        <v>24258</v>
      </c>
      <c r="C13135" t="s">
        <v>24259</v>
      </c>
      <c r="D13135" t="s">
        <v>371</v>
      </c>
      <c r="E13135">
        <v>615100</v>
      </c>
      <c r="F13135" t="s">
        <v>24196</v>
      </c>
      <c r="G13135" s="7">
        <v>-121.48</v>
      </c>
    </row>
    <row r="13136" spans="1:7" x14ac:dyDescent="0.3">
      <c r="A13136" s="310">
        <v>3023514</v>
      </c>
      <c r="B13136" t="s">
        <v>24258</v>
      </c>
      <c r="C13136" t="s">
        <v>24259</v>
      </c>
      <c r="D13136" t="s">
        <v>371</v>
      </c>
      <c r="E13136">
        <v>615100</v>
      </c>
      <c r="F13136" t="s">
        <v>24196</v>
      </c>
      <c r="G13136" s="7">
        <v>-134.97</v>
      </c>
    </row>
    <row r="13137" spans="1:7" x14ac:dyDescent="0.3">
      <c r="A13137" s="310">
        <v>3023514</v>
      </c>
      <c r="B13137" t="s">
        <v>24258</v>
      </c>
      <c r="C13137" t="s">
        <v>24259</v>
      </c>
      <c r="D13137" t="s">
        <v>371</v>
      </c>
      <c r="E13137">
        <v>615100</v>
      </c>
      <c r="F13137" t="s">
        <v>24196</v>
      </c>
      <c r="G13137" s="7">
        <v>-18.23</v>
      </c>
    </row>
    <row r="13138" spans="1:7" x14ac:dyDescent="0.3">
      <c r="A13138" s="310">
        <v>3023514</v>
      </c>
      <c r="B13138" t="s">
        <v>24258</v>
      </c>
      <c r="C13138" t="s">
        <v>24259</v>
      </c>
      <c r="D13138" t="s">
        <v>371</v>
      </c>
      <c r="E13138">
        <v>615100</v>
      </c>
      <c r="F13138" t="s">
        <v>24196</v>
      </c>
      <c r="G13138" s="7">
        <v>-0.01</v>
      </c>
    </row>
    <row r="13139" spans="1:7" x14ac:dyDescent="0.3">
      <c r="A13139" s="310">
        <v>3023514</v>
      </c>
      <c r="B13139" t="s">
        <v>24258</v>
      </c>
      <c r="C13139" t="s">
        <v>24259</v>
      </c>
      <c r="D13139" t="s">
        <v>371</v>
      </c>
      <c r="E13139">
        <v>616100</v>
      </c>
      <c r="F13139" t="s">
        <v>24196</v>
      </c>
      <c r="G13139" s="7">
        <v>361.33</v>
      </c>
    </row>
    <row r="13140" spans="1:7" x14ac:dyDescent="0.3">
      <c r="A13140" s="310">
        <v>3023514</v>
      </c>
      <c r="B13140" t="s">
        <v>24258</v>
      </c>
      <c r="C13140" t="s">
        <v>24259</v>
      </c>
      <c r="D13140" t="s">
        <v>371</v>
      </c>
      <c r="E13140">
        <v>615100</v>
      </c>
      <c r="F13140" t="s">
        <v>24196</v>
      </c>
      <c r="G13140" s="7">
        <v>9.1199999999999992</v>
      </c>
    </row>
    <row r="13141" spans="1:7" x14ac:dyDescent="0.3">
      <c r="A13141" s="310">
        <v>3023514</v>
      </c>
      <c r="B13141" t="s">
        <v>24258</v>
      </c>
      <c r="C13141" t="s">
        <v>24259</v>
      </c>
      <c r="D13141" t="s">
        <v>371</v>
      </c>
      <c r="E13141">
        <v>615100</v>
      </c>
      <c r="F13141" t="s">
        <v>24196</v>
      </c>
      <c r="G13141" s="7">
        <v>-145.15</v>
      </c>
    </row>
    <row r="13142" spans="1:7" x14ac:dyDescent="0.3">
      <c r="A13142" s="310">
        <v>3023514</v>
      </c>
      <c r="B13142" t="s">
        <v>24258</v>
      </c>
      <c r="C13142" t="s">
        <v>24259</v>
      </c>
      <c r="D13142" t="s">
        <v>371</v>
      </c>
      <c r="E13142">
        <v>615100</v>
      </c>
      <c r="F13142" t="s">
        <v>24196</v>
      </c>
      <c r="G13142" s="7">
        <v>-139.47</v>
      </c>
    </row>
    <row r="13143" spans="1:7" x14ac:dyDescent="0.3">
      <c r="A13143" s="310">
        <v>3023514</v>
      </c>
      <c r="B13143" t="s">
        <v>24258</v>
      </c>
      <c r="C13143" t="s">
        <v>24259</v>
      </c>
      <c r="D13143" t="s">
        <v>371</v>
      </c>
      <c r="E13143">
        <v>615100</v>
      </c>
      <c r="F13143" t="s">
        <v>24196</v>
      </c>
      <c r="G13143" s="7">
        <v>72.569999999999993</v>
      </c>
    </row>
    <row r="13144" spans="1:7" x14ac:dyDescent="0.3">
      <c r="A13144" s="310">
        <v>3023514</v>
      </c>
      <c r="B13144" t="s">
        <v>24258</v>
      </c>
      <c r="C13144" t="s">
        <v>24259</v>
      </c>
      <c r="D13144" t="s">
        <v>371</v>
      </c>
      <c r="E13144">
        <v>615100</v>
      </c>
      <c r="F13144" t="s">
        <v>24196</v>
      </c>
      <c r="G13144" s="7">
        <v>9.1199999999999992</v>
      </c>
    </row>
    <row r="13145" spans="1:7" x14ac:dyDescent="0.3">
      <c r="A13145" s="310">
        <v>3023514</v>
      </c>
      <c r="B13145" t="s">
        <v>24258</v>
      </c>
      <c r="C13145" t="s">
        <v>24259</v>
      </c>
      <c r="D13145" t="s">
        <v>371</v>
      </c>
      <c r="E13145">
        <v>615100</v>
      </c>
      <c r="F13145" t="s">
        <v>24196</v>
      </c>
      <c r="G13145" s="7">
        <v>22.43</v>
      </c>
    </row>
    <row r="13146" spans="1:7" x14ac:dyDescent="0.3">
      <c r="A13146" s="310">
        <v>3023514</v>
      </c>
      <c r="B13146" t="s">
        <v>24258</v>
      </c>
      <c r="C13146" t="s">
        <v>24259</v>
      </c>
      <c r="D13146" t="s">
        <v>371</v>
      </c>
      <c r="E13146">
        <v>615100</v>
      </c>
      <c r="F13146" t="s">
        <v>24196</v>
      </c>
      <c r="G13146" s="7">
        <v>-0.01</v>
      </c>
    </row>
    <row r="13147" spans="1:7" x14ac:dyDescent="0.3">
      <c r="A13147" s="310">
        <v>3023514</v>
      </c>
      <c r="B13147" t="s">
        <v>24258</v>
      </c>
      <c r="C13147" t="s">
        <v>24259</v>
      </c>
      <c r="D13147" t="s">
        <v>371</v>
      </c>
      <c r="E13147">
        <v>615100</v>
      </c>
      <c r="F13147" t="s">
        <v>24196</v>
      </c>
      <c r="G13147" s="7">
        <v>3360.17</v>
      </c>
    </row>
    <row r="13148" spans="1:7" x14ac:dyDescent="0.3">
      <c r="A13148" s="310">
        <v>3023514</v>
      </c>
      <c r="B13148" t="s">
        <v>24258</v>
      </c>
      <c r="C13148" t="s">
        <v>24259</v>
      </c>
      <c r="D13148" t="s">
        <v>371</v>
      </c>
      <c r="E13148">
        <v>615100</v>
      </c>
      <c r="F13148" t="s">
        <v>24196</v>
      </c>
      <c r="G13148" s="7">
        <v>139.47</v>
      </c>
    </row>
    <row r="13149" spans="1:7" x14ac:dyDescent="0.3">
      <c r="A13149" s="310">
        <v>3023514</v>
      </c>
      <c r="B13149" t="s">
        <v>24258</v>
      </c>
      <c r="C13149" t="s">
        <v>24259</v>
      </c>
      <c r="D13149" t="s">
        <v>371</v>
      </c>
      <c r="E13149">
        <v>615100</v>
      </c>
      <c r="F13149" t="s">
        <v>24196</v>
      </c>
      <c r="G13149" s="7">
        <v>-0.01</v>
      </c>
    </row>
    <row r="13150" spans="1:7" x14ac:dyDescent="0.3">
      <c r="A13150" s="310">
        <v>3023514</v>
      </c>
      <c r="B13150" t="s">
        <v>24258</v>
      </c>
      <c r="C13150" t="s">
        <v>24259</v>
      </c>
      <c r="D13150" t="s">
        <v>371</v>
      </c>
      <c r="E13150">
        <v>615100</v>
      </c>
      <c r="F13150" t="s">
        <v>24196</v>
      </c>
      <c r="G13150" s="7">
        <v>-0.01</v>
      </c>
    </row>
    <row r="13151" spans="1:7" x14ac:dyDescent="0.3">
      <c r="A13151" s="310">
        <v>3023514</v>
      </c>
      <c r="B13151" t="s">
        <v>24258</v>
      </c>
      <c r="C13151" t="s">
        <v>24259</v>
      </c>
      <c r="D13151" t="s">
        <v>371</v>
      </c>
      <c r="E13151">
        <v>615100</v>
      </c>
      <c r="F13151" t="s">
        <v>24196</v>
      </c>
      <c r="G13151" s="7">
        <v>0.01</v>
      </c>
    </row>
    <row r="13152" spans="1:7" x14ac:dyDescent="0.3">
      <c r="A13152" s="310">
        <v>3023514</v>
      </c>
      <c r="B13152" t="s">
        <v>24258</v>
      </c>
      <c r="C13152" t="s">
        <v>24259</v>
      </c>
      <c r="D13152" t="s">
        <v>371</v>
      </c>
      <c r="E13152">
        <v>615100</v>
      </c>
      <c r="F13152" t="s">
        <v>24196</v>
      </c>
      <c r="G13152" s="7">
        <v>121.48</v>
      </c>
    </row>
    <row r="13153" spans="1:7" x14ac:dyDescent="0.3">
      <c r="A13153" s="310">
        <v>3023514</v>
      </c>
      <c r="B13153" t="s">
        <v>24258</v>
      </c>
      <c r="C13153" t="s">
        <v>24259</v>
      </c>
      <c r="D13153" t="s">
        <v>371</v>
      </c>
      <c r="E13153">
        <v>615100</v>
      </c>
      <c r="F13153" t="s">
        <v>24196</v>
      </c>
      <c r="G13153" s="7">
        <v>72.569999999999993</v>
      </c>
    </row>
    <row r="13154" spans="1:7" x14ac:dyDescent="0.3">
      <c r="A13154" s="310">
        <v>3023514</v>
      </c>
      <c r="B13154" t="s">
        <v>24258</v>
      </c>
      <c r="C13154" t="s">
        <v>24259</v>
      </c>
      <c r="D13154" t="s">
        <v>371</v>
      </c>
      <c r="E13154">
        <v>615100</v>
      </c>
      <c r="F13154" t="s">
        <v>24196</v>
      </c>
      <c r="G13154" s="7">
        <v>-134.97</v>
      </c>
    </row>
    <row r="13155" spans="1:7" x14ac:dyDescent="0.3">
      <c r="A13155" s="310">
        <v>3023514</v>
      </c>
      <c r="B13155" t="s">
        <v>24258</v>
      </c>
      <c r="C13155" t="s">
        <v>24259</v>
      </c>
      <c r="D13155" t="s">
        <v>371</v>
      </c>
      <c r="E13155">
        <v>615100</v>
      </c>
      <c r="F13155" t="s">
        <v>24196</v>
      </c>
      <c r="G13155" s="7">
        <v>-134.97</v>
      </c>
    </row>
    <row r="13156" spans="1:7" x14ac:dyDescent="0.3">
      <c r="A13156" s="310">
        <v>3023514</v>
      </c>
      <c r="B13156" t="s">
        <v>24258</v>
      </c>
      <c r="C13156" t="s">
        <v>24259</v>
      </c>
      <c r="D13156" t="s">
        <v>371</v>
      </c>
      <c r="E13156">
        <v>615100</v>
      </c>
      <c r="F13156" t="s">
        <v>24196</v>
      </c>
      <c r="G13156" s="7">
        <v>9.1199999999999992</v>
      </c>
    </row>
    <row r="13157" spans="1:7" x14ac:dyDescent="0.3">
      <c r="A13157" s="310">
        <v>3023514</v>
      </c>
      <c r="B13157" t="s">
        <v>24258</v>
      </c>
      <c r="C13157" t="s">
        <v>24259</v>
      </c>
      <c r="D13157" t="s">
        <v>371</v>
      </c>
      <c r="E13157">
        <v>615100</v>
      </c>
      <c r="F13157" t="s">
        <v>24196</v>
      </c>
      <c r="G13157" s="7">
        <v>-18.23</v>
      </c>
    </row>
    <row r="13158" spans="1:7" x14ac:dyDescent="0.3">
      <c r="A13158" s="310">
        <v>3023514</v>
      </c>
      <c r="B13158" t="s">
        <v>24258</v>
      </c>
      <c r="C13158" t="s">
        <v>24259</v>
      </c>
      <c r="D13158" t="s">
        <v>371</v>
      </c>
      <c r="E13158">
        <v>615100</v>
      </c>
      <c r="F13158" t="s">
        <v>24196</v>
      </c>
      <c r="G13158" s="7">
        <v>-24.92</v>
      </c>
    </row>
    <row r="13159" spans="1:7" x14ac:dyDescent="0.3">
      <c r="A13159" s="310">
        <v>3023514</v>
      </c>
      <c r="B13159" t="s">
        <v>24258</v>
      </c>
      <c r="C13159" t="s">
        <v>24259</v>
      </c>
      <c r="D13159" t="s">
        <v>371</v>
      </c>
      <c r="E13159">
        <v>615100</v>
      </c>
      <c r="F13159" t="s">
        <v>24196</v>
      </c>
      <c r="G13159" s="7">
        <v>0.01</v>
      </c>
    </row>
    <row r="13160" spans="1:7" x14ac:dyDescent="0.3">
      <c r="A13160" s="310">
        <v>3023514</v>
      </c>
      <c r="B13160" t="s">
        <v>24258</v>
      </c>
      <c r="C13160" t="s">
        <v>24259</v>
      </c>
      <c r="D13160" t="s">
        <v>371</v>
      </c>
      <c r="E13160">
        <v>615100</v>
      </c>
      <c r="F13160" t="s">
        <v>24196</v>
      </c>
      <c r="G13160" s="7">
        <v>72.569999999999993</v>
      </c>
    </row>
    <row r="13161" spans="1:7" x14ac:dyDescent="0.3">
      <c r="A13161" s="310">
        <v>3023514</v>
      </c>
      <c r="B13161" t="s">
        <v>24258</v>
      </c>
      <c r="C13161" t="s">
        <v>24259</v>
      </c>
      <c r="D13161" t="s">
        <v>371</v>
      </c>
      <c r="E13161">
        <v>616100</v>
      </c>
      <c r="F13161" t="s">
        <v>24196</v>
      </c>
      <c r="G13161" s="7">
        <v>631.79999999999995</v>
      </c>
    </row>
    <row r="13162" spans="1:7" x14ac:dyDescent="0.3">
      <c r="A13162" s="310">
        <v>3023514</v>
      </c>
      <c r="B13162" t="s">
        <v>24258</v>
      </c>
      <c r="C13162" t="s">
        <v>24259</v>
      </c>
      <c r="D13162" t="s">
        <v>371</v>
      </c>
      <c r="E13162">
        <v>615100</v>
      </c>
      <c r="F13162" t="s">
        <v>24196</v>
      </c>
      <c r="G13162" s="7">
        <v>-145.15</v>
      </c>
    </row>
    <row r="13163" spans="1:7" x14ac:dyDescent="0.3">
      <c r="A13163" s="310">
        <v>3023514</v>
      </c>
      <c r="B13163" t="s">
        <v>24258</v>
      </c>
      <c r="C13163" t="s">
        <v>24259</v>
      </c>
      <c r="D13163" t="s">
        <v>371</v>
      </c>
      <c r="E13163">
        <v>615100</v>
      </c>
      <c r="F13163" t="s">
        <v>24196</v>
      </c>
      <c r="G13163" s="7">
        <v>72.569999999999993</v>
      </c>
    </row>
    <row r="13164" spans="1:7" x14ac:dyDescent="0.3">
      <c r="A13164" s="310">
        <v>3023514</v>
      </c>
      <c r="B13164" t="s">
        <v>24258</v>
      </c>
      <c r="C13164" t="s">
        <v>24259</v>
      </c>
      <c r="D13164" t="s">
        <v>371</v>
      </c>
      <c r="E13164">
        <v>615100</v>
      </c>
      <c r="F13164" t="s">
        <v>24196</v>
      </c>
      <c r="G13164" s="7">
        <v>72.569999999999993</v>
      </c>
    </row>
    <row r="13165" spans="1:7" x14ac:dyDescent="0.3">
      <c r="A13165" s="310">
        <v>3023514</v>
      </c>
      <c r="B13165" t="s">
        <v>24258</v>
      </c>
      <c r="C13165" t="s">
        <v>24259</v>
      </c>
      <c r="D13165" t="s">
        <v>371</v>
      </c>
      <c r="E13165">
        <v>615100</v>
      </c>
      <c r="F13165" t="s">
        <v>24196</v>
      </c>
      <c r="G13165" s="7">
        <v>-134.97</v>
      </c>
    </row>
    <row r="13166" spans="1:7" x14ac:dyDescent="0.3">
      <c r="A13166" s="310">
        <v>3023514</v>
      </c>
      <c r="B13166" t="s">
        <v>24258</v>
      </c>
      <c r="C13166" t="s">
        <v>24259</v>
      </c>
      <c r="D13166" t="s">
        <v>371</v>
      </c>
      <c r="E13166">
        <v>615100</v>
      </c>
      <c r="F13166" t="s">
        <v>24196</v>
      </c>
      <c r="G13166" s="7">
        <v>-145.15</v>
      </c>
    </row>
    <row r="13167" spans="1:7" x14ac:dyDescent="0.3">
      <c r="A13167" s="310">
        <v>3023514</v>
      </c>
      <c r="B13167" t="s">
        <v>24258</v>
      </c>
      <c r="C13167" t="s">
        <v>24259</v>
      </c>
      <c r="D13167" t="s">
        <v>371</v>
      </c>
      <c r="E13167">
        <v>615100</v>
      </c>
      <c r="F13167" t="s">
        <v>24196</v>
      </c>
      <c r="G13167" s="7">
        <v>-145.15</v>
      </c>
    </row>
    <row r="13168" spans="1:7" x14ac:dyDescent="0.3">
      <c r="A13168" s="310">
        <v>3023514</v>
      </c>
      <c r="B13168" t="s">
        <v>24258</v>
      </c>
      <c r="C13168" t="s">
        <v>24259</v>
      </c>
      <c r="D13168" t="s">
        <v>371</v>
      </c>
      <c r="E13168">
        <v>615100</v>
      </c>
      <c r="F13168" t="s">
        <v>24196</v>
      </c>
      <c r="G13168" s="7">
        <v>24.92</v>
      </c>
    </row>
    <row r="13169" spans="1:7" x14ac:dyDescent="0.3">
      <c r="A13169" s="310">
        <v>3023514</v>
      </c>
      <c r="B13169" t="s">
        <v>24258</v>
      </c>
      <c r="C13169" t="s">
        <v>24259</v>
      </c>
      <c r="D13169" t="s">
        <v>371</v>
      </c>
      <c r="E13169">
        <v>615100</v>
      </c>
      <c r="F13169" t="s">
        <v>24196</v>
      </c>
      <c r="G13169" s="7">
        <v>72.569999999999993</v>
      </c>
    </row>
    <row r="13170" spans="1:7" x14ac:dyDescent="0.3">
      <c r="A13170" s="310">
        <v>3023514</v>
      </c>
      <c r="B13170" t="s">
        <v>24258</v>
      </c>
      <c r="C13170" t="s">
        <v>24259</v>
      </c>
      <c r="D13170" t="s">
        <v>371</v>
      </c>
      <c r="E13170">
        <v>615100</v>
      </c>
      <c r="F13170" t="s">
        <v>24196</v>
      </c>
      <c r="G13170" s="7">
        <v>25.76</v>
      </c>
    </row>
    <row r="13171" spans="1:7" x14ac:dyDescent="0.3">
      <c r="A13171" s="310">
        <v>3023514</v>
      </c>
      <c r="B13171" t="s">
        <v>24258</v>
      </c>
      <c r="C13171" t="s">
        <v>24259</v>
      </c>
      <c r="D13171" t="s">
        <v>371</v>
      </c>
      <c r="E13171">
        <v>615100</v>
      </c>
      <c r="F13171" t="s">
        <v>24196</v>
      </c>
      <c r="G13171" s="7">
        <v>-18.23</v>
      </c>
    </row>
    <row r="13172" spans="1:7" x14ac:dyDescent="0.3">
      <c r="A13172" s="310">
        <v>3023514</v>
      </c>
      <c r="B13172" t="s">
        <v>24258</v>
      </c>
      <c r="C13172" t="s">
        <v>24259</v>
      </c>
      <c r="D13172" t="s">
        <v>371</v>
      </c>
      <c r="E13172">
        <v>615100</v>
      </c>
      <c r="F13172" t="s">
        <v>24196</v>
      </c>
      <c r="G13172" s="7">
        <v>72.569999999999993</v>
      </c>
    </row>
    <row r="13173" spans="1:7" x14ac:dyDescent="0.3">
      <c r="A13173" s="310">
        <v>3023514</v>
      </c>
      <c r="B13173" t="s">
        <v>24258</v>
      </c>
      <c r="C13173" t="s">
        <v>24259</v>
      </c>
      <c r="D13173" t="s">
        <v>371</v>
      </c>
      <c r="E13173">
        <v>615100</v>
      </c>
      <c r="F13173" t="s">
        <v>24196</v>
      </c>
      <c r="G13173" s="7">
        <v>9.1199999999999992</v>
      </c>
    </row>
    <row r="13174" spans="1:7" x14ac:dyDescent="0.3">
      <c r="A13174" s="310">
        <v>3023514</v>
      </c>
      <c r="B13174" t="s">
        <v>24258</v>
      </c>
      <c r="C13174" t="s">
        <v>24259</v>
      </c>
      <c r="D13174" t="s">
        <v>371</v>
      </c>
      <c r="E13174">
        <v>615100</v>
      </c>
      <c r="F13174" t="s">
        <v>24196</v>
      </c>
      <c r="G13174" s="7">
        <v>-0.01</v>
      </c>
    </row>
    <row r="13175" spans="1:7" x14ac:dyDescent="0.3">
      <c r="A13175" s="310">
        <v>3023514</v>
      </c>
      <c r="B13175" t="s">
        <v>24258</v>
      </c>
      <c r="C13175" t="s">
        <v>24259</v>
      </c>
      <c r="D13175" t="s">
        <v>371</v>
      </c>
      <c r="E13175">
        <v>615100</v>
      </c>
      <c r="F13175" t="s">
        <v>24196</v>
      </c>
      <c r="G13175" s="7">
        <v>24.92</v>
      </c>
    </row>
    <row r="13176" spans="1:7" x14ac:dyDescent="0.3">
      <c r="A13176" s="310">
        <v>3023514</v>
      </c>
      <c r="B13176" t="s">
        <v>24258</v>
      </c>
      <c r="C13176" t="s">
        <v>24259</v>
      </c>
      <c r="D13176" t="s">
        <v>371</v>
      </c>
      <c r="E13176">
        <v>615100</v>
      </c>
      <c r="F13176" t="s">
        <v>24196</v>
      </c>
      <c r="G13176" s="7">
        <v>-145.15</v>
      </c>
    </row>
    <row r="13177" spans="1:7" x14ac:dyDescent="0.3">
      <c r="A13177" s="310">
        <v>3023514</v>
      </c>
      <c r="B13177" t="s">
        <v>24258</v>
      </c>
      <c r="C13177" t="s">
        <v>24259</v>
      </c>
      <c r="D13177" t="s">
        <v>371</v>
      </c>
      <c r="E13177">
        <v>615100</v>
      </c>
      <c r="F13177" t="s">
        <v>24196</v>
      </c>
      <c r="G13177" s="7">
        <v>-0.01</v>
      </c>
    </row>
    <row r="13178" spans="1:7" x14ac:dyDescent="0.3">
      <c r="A13178" s="310">
        <v>3023514</v>
      </c>
      <c r="B13178" t="s">
        <v>24258</v>
      </c>
      <c r="C13178" t="s">
        <v>24259</v>
      </c>
      <c r="D13178" t="s">
        <v>371</v>
      </c>
      <c r="E13178">
        <v>615100</v>
      </c>
      <c r="F13178" t="s">
        <v>24196</v>
      </c>
      <c r="G13178" s="7">
        <v>-0.01</v>
      </c>
    </row>
    <row r="13179" spans="1:7" x14ac:dyDescent="0.3">
      <c r="A13179" s="310">
        <v>3023514</v>
      </c>
      <c r="B13179" t="s">
        <v>24258</v>
      </c>
      <c r="C13179" t="s">
        <v>24259</v>
      </c>
      <c r="D13179" t="s">
        <v>371</v>
      </c>
      <c r="E13179">
        <v>615100</v>
      </c>
      <c r="F13179" t="s">
        <v>24196</v>
      </c>
      <c r="G13179" s="7">
        <v>-139.47</v>
      </c>
    </row>
    <row r="13180" spans="1:7" x14ac:dyDescent="0.3">
      <c r="A13180" s="310">
        <v>3023514</v>
      </c>
      <c r="B13180" t="s">
        <v>24258</v>
      </c>
      <c r="C13180" t="s">
        <v>24259</v>
      </c>
      <c r="D13180" t="s">
        <v>373</v>
      </c>
      <c r="E13180">
        <v>617150</v>
      </c>
      <c r="F13180" t="s">
        <v>24196</v>
      </c>
      <c r="G13180" s="7">
        <v>150.46</v>
      </c>
    </row>
    <row r="13181" spans="1:7" x14ac:dyDescent="0.3">
      <c r="A13181" s="310">
        <v>3023514</v>
      </c>
      <c r="B13181" t="s">
        <v>24258</v>
      </c>
      <c r="C13181" t="s">
        <v>24259</v>
      </c>
      <c r="D13181" t="s">
        <v>371</v>
      </c>
      <c r="E13181">
        <v>615100</v>
      </c>
      <c r="F13181" t="s">
        <v>24196</v>
      </c>
      <c r="G13181" s="7">
        <v>-24.92</v>
      </c>
    </row>
    <row r="13182" spans="1:7" x14ac:dyDescent="0.3">
      <c r="A13182" s="310">
        <v>3023514</v>
      </c>
      <c r="B13182" t="s">
        <v>24258</v>
      </c>
      <c r="C13182" t="s">
        <v>24259</v>
      </c>
      <c r="D13182" t="s">
        <v>371</v>
      </c>
      <c r="E13182">
        <v>615100</v>
      </c>
      <c r="F13182" t="s">
        <v>24196</v>
      </c>
      <c r="G13182" s="7">
        <v>-22.43</v>
      </c>
    </row>
    <row r="13183" spans="1:7" x14ac:dyDescent="0.3">
      <c r="A13183" s="310">
        <v>3023514</v>
      </c>
      <c r="B13183" t="s">
        <v>24258</v>
      </c>
      <c r="C13183" t="s">
        <v>24259</v>
      </c>
      <c r="D13183" t="s">
        <v>371</v>
      </c>
      <c r="E13183">
        <v>616100</v>
      </c>
      <c r="F13183" t="s">
        <v>24196</v>
      </c>
      <c r="G13183" s="7">
        <v>499.95</v>
      </c>
    </row>
    <row r="13184" spans="1:7" x14ac:dyDescent="0.3">
      <c r="A13184" s="310">
        <v>3023514</v>
      </c>
      <c r="B13184" t="s">
        <v>24258</v>
      </c>
      <c r="C13184" t="s">
        <v>24259</v>
      </c>
      <c r="D13184" t="s">
        <v>371</v>
      </c>
      <c r="E13184">
        <v>615100</v>
      </c>
      <c r="F13184" t="s">
        <v>24196</v>
      </c>
      <c r="G13184" s="7">
        <v>-145.15</v>
      </c>
    </row>
    <row r="13185" spans="1:7" x14ac:dyDescent="0.3">
      <c r="A13185" s="310">
        <v>3023514</v>
      </c>
      <c r="B13185" t="s">
        <v>24258</v>
      </c>
      <c r="C13185" t="s">
        <v>24259</v>
      </c>
      <c r="D13185" t="s">
        <v>371</v>
      </c>
      <c r="E13185">
        <v>615100</v>
      </c>
      <c r="F13185" t="s">
        <v>24196</v>
      </c>
      <c r="G13185" s="7">
        <v>139.47</v>
      </c>
    </row>
    <row r="13186" spans="1:7" x14ac:dyDescent="0.3">
      <c r="A13186" s="310">
        <v>3023514</v>
      </c>
      <c r="B13186" t="s">
        <v>24258</v>
      </c>
      <c r="C13186" t="s">
        <v>24259</v>
      </c>
      <c r="D13186" t="s">
        <v>371</v>
      </c>
      <c r="E13186">
        <v>615100</v>
      </c>
      <c r="F13186" t="s">
        <v>24196</v>
      </c>
      <c r="G13186" s="7">
        <v>772.67</v>
      </c>
    </row>
    <row r="13187" spans="1:7" x14ac:dyDescent="0.3">
      <c r="A13187" s="310">
        <v>3023514</v>
      </c>
      <c r="B13187" t="s">
        <v>24258</v>
      </c>
      <c r="C13187" t="s">
        <v>24259</v>
      </c>
      <c r="D13187" t="s">
        <v>371</v>
      </c>
      <c r="E13187">
        <v>615100</v>
      </c>
      <c r="F13187" t="s">
        <v>24196</v>
      </c>
      <c r="G13187" s="7">
        <v>-0.01</v>
      </c>
    </row>
    <row r="13188" spans="1:7" x14ac:dyDescent="0.3">
      <c r="A13188" s="310">
        <v>3023514</v>
      </c>
      <c r="B13188" t="s">
        <v>24258</v>
      </c>
      <c r="C13188" t="s">
        <v>24259</v>
      </c>
      <c r="D13188" t="s">
        <v>371</v>
      </c>
      <c r="E13188">
        <v>615100</v>
      </c>
      <c r="F13188" t="s">
        <v>24196</v>
      </c>
      <c r="G13188" s="7">
        <v>-20</v>
      </c>
    </row>
    <row r="13189" spans="1:7" x14ac:dyDescent="0.3">
      <c r="A13189" s="310">
        <v>3023514</v>
      </c>
      <c r="B13189" t="s">
        <v>24258</v>
      </c>
      <c r="C13189" t="s">
        <v>24259</v>
      </c>
      <c r="D13189" t="s">
        <v>371</v>
      </c>
      <c r="E13189">
        <v>615100</v>
      </c>
      <c r="F13189" t="s">
        <v>24196</v>
      </c>
      <c r="G13189" s="7">
        <v>72.569999999999993</v>
      </c>
    </row>
    <row r="13190" spans="1:7" x14ac:dyDescent="0.3">
      <c r="A13190" s="310">
        <v>3023514</v>
      </c>
      <c r="B13190" t="s">
        <v>24258</v>
      </c>
      <c r="C13190" t="s">
        <v>24259</v>
      </c>
      <c r="D13190" t="s">
        <v>371</v>
      </c>
      <c r="E13190">
        <v>615100</v>
      </c>
      <c r="F13190" t="s">
        <v>24196</v>
      </c>
      <c r="G13190" s="7">
        <v>24.92</v>
      </c>
    </row>
    <row r="13191" spans="1:7" x14ac:dyDescent="0.3">
      <c r="A13191" s="310">
        <v>3023514</v>
      </c>
      <c r="B13191" t="s">
        <v>24258</v>
      </c>
      <c r="C13191" t="s">
        <v>24259</v>
      </c>
      <c r="D13191" t="s">
        <v>371</v>
      </c>
      <c r="E13191">
        <v>615100</v>
      </c>
      <c r="F13191" t="s">
        <v>24196</v>
      </c>
      <c r="G13191" s="7">
        <v>-18.23</v>
      </c>
    </row>
    <row r="13192" spans="1:7" x14ac:dyDescent="0.3">
      <c r="A13192" s="310">
        <v>3023514</v>
      </c>
      <c r="B13192" t="s">
        <v>24258</v>
      </c>
      <c r="C13192" t="s">
        <v>24259</v>
      </c>
      <c r="D13192" t="s">
        <v>371</v>
      </c>
      <c r="E13192">
        <v>615100</v>
      </c>
      <c r="F13192" t="s">
        <v>24196</v>
      </c>
      <c r="G13192" s="7">
        <v>25.76</v>
      </c>
    </row>
    <row r="13193" spans="1:7" x14ac:dyDescent="0.3">
      <c r="A13193" s="310">
        <v>3023514</v>
      </c>
      <c r="B13193" t="s">
        <v>24258</v>
      </c>
      <c r="C13193" t="s">
        <v>24259</v>
      </c>
      <c r="D13193" t="s">
        <v>371</v>
      </c>
      <c r="E13193">
        <v>615100</v>
      </c>
      <c r="F13193" t="s">
        <v>24196</v>
      </c>
      <c r="G13193" s="7">
        <v>-18.23</v>
      </c>
    </row>
    <row r="13194" spans="1:7" x14ac:dyDescent="0.3">
      <c r="A13194" s="310">
        <v>3023514</v>
      </c>
      <c r="B13194" t="s">
        <v>24258</v>
      </c>
      <c r="C13194" t="s">
        <v>24259</v>
      </c>
      <c r="D13194" t="s">
        <v>373</v>
      </c>
      <c r="E13194">
        <v>616160</v>
      </c>
      <c r="F13194" t="s">
        <v>24196</v>
      </c>
      <c r="G13194" s="7">
        <v>257.19</v>
      </c>
    </row>
    <row r="13195" spans="1:7" x14ac:dyDescent="0.3">
      <c r="A13195" s="310">
        <v>3023514</v>
      </c>
      <c r="B13195" t="s">
        <v>24258</v>
      </c>
      <c r="C13195" t="s">
        <v>24259</v>
      </c>
      <c r="D13195" t="s">
        <v>371</v>
      </c>
      <c r="E13195">
        <v>615100</v>
      </c>
      <c r="F13195" t="s">
        <v>24196</v>
      </c>
      <c r="G13195" s="7">
        <v>-145.15</v>
      </c>
    </row>
    <row r="13196" spans="1:7" x14ac:dyDescent="0.3">
      <c r="A13196" s="310">
        <v>3023514</v>
      </c>
      <c r="B13196" t="s">
        <v>24258</v>
      </c>
      <c r="C13196" t="s">
        <v>24259</v>
      </c>
      <c r="D13196" t="s">
        <v>371</v>
      </c>
      <c r="E13196">
        <v>615100</v>
      </c>
      <c r="F13196" t="s">
        <v>24196</v>
      </c>
      <c r="G13196" s="7">
        <v>565.16999999999996</v>
      </c>
    </row>
    <row r="13197" spans="1:7" x14ac:dyDescent="0.3">
      <c r="A13197" s="310">
        <v>3023514</v>
      </c>
      <c r="B13197" t="s">
        <v>24258</v>
      </c>
      <c r="C13197" t="s">
        <v>24259</v>
      </c>
      <c r="D13197" t="s">
        <v>371</v>
      </c>
      <c r="E13197">
        <v>617100</v>
      </c>
      <c r="F13197" t="s">
        <v>24196</v>
      </c>
      <c r="G13197" s="7">
        <v>774.27</v>
      </c>
    </row>
    <row r="13198" spans="1:7" x14ac:dyDescent="0.3">
      <c r="A13198" s="310">
        <v>3023514</v>
      </c>
      <c r="B13198" t="s">
        <v>24258</v>
      </c>
      <c r="C13198" t="s">
        <v>24259</v>
      </c>
      <c r="D13198" t="s">
        <v>371</v>
      </c>
      <c r="E13198">
        <v>615100</v>
      </c>
      <c r="F13198" t="s">
        <v>24196</v>
      </c>
      <c r="G13198" s="7">
        <v>-139.47</v>
      </c>
    </row>
    <row r="13199" spans="1:7" x14ac:dyDescent="0.3">
      <c r="A13199" s="310">
        <v>3023514</v>
      </c>
      <c r="B13199" t="s">
        <v>24258</v>
      </c>
      <c r="C13199" t="s">
        <v>24259</v>
      </c>
      <c r="D13199" t="s">
        <v>371</v>
      </c>
      <c r="E13199">
        <v>615100</v>
      </c>
      <c r="F13199" t="s">
        <v>24196</v>
      </c>
      <c r="G13199" s="7">
        <v>9.1199999999999992</v>
      </c>
    </row>
    <row r="13200" spans="1:7" x14ac:dyDescent="0.3">
      <c r="A13200" s="310">
        <v>3023514</v>
      </c>
      <c r="B13200" t="s">
        <v>24258</v>
      </c>
      <c r="C13200" t="s">
        <v>24259</v>
      </c>
      <c r="D13200" t="s">
        <v>371</v>
      </c>
      <c r="E13200">
        <v>615100</v>
      </c>
      <c r="F13200" t="s">
        <v>24196</v>
      </c>
      <c r="G13200" s="7">
        <v>121.48</v>
      </c>
    </row>
    <row r="13201" spans="1:7" x14ac:dyDescent="0.3">
      <c r="A13201" s="310">
        <v>3023514</v>
      </c>
      <c r="B13201" t="s">
        <v>24258</v>
      </c>
      <c r="C13201" t="s">
        <v>24259</v>
      </c>
      <c r="D13201" t="s">
        <v>371</v>
      </c>
      <c r="E13201">
        <v>615100</v>
      </c>
      <c r="F13201" t="s">
        <v>24196</v>
      </c>
      <c r="G13201" s="7">
        <v>-22.44</v>
      </c>
    </row>
    <row r="13202" spans="1:7" x14ac:dyDescent="0.3">
      <c r="A13202" s="310">
        <v>3023514</v>
      </c>
      <c r="B13202" t="s">
        <v>24258</v>
      </c>
      <c r="C13202" t="s">
        <v>24259</v>
      </c>
      <c r="D13202" t="s">
        <v>371</v>
      </c>
      <c r="E13202">
        <v>615100</v>
      </c>
      <c r="F13202" t="s">
        <v>24196</v>
      </c>
      <c r="G13202" s="7">
        <v>-18.23</v>
      </c>
    </row>
    <row r="13203" spans="1:7" x14ac:dyDescent="0.3">
      <c r="A13203" s="310">
        <v>3023514</v>
      </c>
      <c r="B13203" t="s">
        <v>24258</v>
      </c>
      <c r="C13203" t="s">
        <v>24259</v>
      </c>
      <c r="D13203" t="s">
        <v>371</v>
      </c>
      <c r="E13203">
        <v>615100</v>
      </c>
      <c r="F13203" t="s">
        <v>24196</v>
      </c>
      <c r="G13203" s="7">
        <v>72.569999999999993</v>
      </c>
    </row>
    <row r="13204" spans="1:7" x14ac:dyDescent="0.3">
      <c r="A13204" s="310">
        <v>3023514</v>
      </c>
      <c r="B13204" t="s">
        <v>24258</v>
      </c>
      <c r="C13204" t="s">
        <v>24259</v>
      </c>
      <c r="D13204" t="s">
        <v>371</v>
      </c>
      <c r="E13204">
        <v>617100</v>
      </c>
      <c r="F13204" t="s">
        <v>24196</v>
      </c>
      <c r="G13204" s="7">
        <v>963.7</v>
      </c>
    </row>
    <row r="13205" spans="1:7" x14ac:dyDescent="0.3">
      <c r="A13205" s="310">
        <v>3023514</v>
      </c>
      <c r="B13205" t="s">
        <v>24258</v>
      </c>
      <c r="C13205" t="s">
        <v>24259</v>
      </c>
      <c r="D13205" t="s">
        <v>371</v>
      </c>
      <c r="E13205">
        <v>615100</v>
      </c>
      <c r="F13205" t="s">
        <v>24196</v>
      </c>
      <c r="G13205" s="7">
        <v>0.01</v>
      </c>
    </row>
    <row r="13206" spans="1:7" x14ac:dyDescent="0.3">
      <c r="A13206" s="310">
        <v>3023514</v>
      </c>
      <c r="B13206" t="s">
        <v>24258</v>
      </c>
      <c r="C13206" t="s">
        <v>24259</v>
      </c>
      <c r="D13206" t="s">
        <v>371</v>
      </c>
      <c r="E13206">
        <v>615100</v>
      </c>
      <c r="F13206" t="s">
        <v>24196</v>
      </c>
      <c r="G13206" s="7">
        <v>9.1199999999999992</v>
      </c>
    </row>
    <row r="13207" spans="1:7" x14ac:dyDescent="0.3">
      <c r="A13207" s="310">
        <v>3023514</v>
      </c>
      <c r="B13207" t="s">
        <v>24258</v>
      </c>
      <c r="C13207" t="s">
        <v>24259</v>
      </c>
      <c r="D13207" t="s">
        <v>371</v>
      </c>
      <c r="E13207">
        <v>615100</v>
      </c>
      <c r="F13207" t="s">
        <v>24196</v>
      </c>
      <c r="G13207" s="7">
        <v>0.01</v>
      </c>
    </row>
    <row r="13208" spans="1:7" x14ac:dyDescent="0.3">
      <c r="A13208" s="310">
        <v>3023514</v>
      </c>
      <c r="B13208" t="s">
        <v>24258</v>
      </c>
      <c r="C13208" t="s">
        <v>24259</v>
      </c>
      <c r="D13208" t="s">
        <v>371</v>
      </c>
      <c r="E13208">
        <v>615100</v>
      </c>
      <c r="F13208" t="s">
        <v>24196</v>
      </c>
      <c r="G13208" s="7">
        <v>166.67</v>
      </c>
    </row>
    <row r="13209" spans="1:7" x14ac:dyDescent="0.3">
      <c r="A13209" s="310">
        <v>3023514</v>
      </c>
      <c r="B13209" t="s">
        <v>24258</v>
      </c>
      <c r="C13209" t="s">
        <v>24259</v>
      </c>
      <c r="D13209" t="s">
        <v>371</v>
      </c>
      <c r="E13209">
        <v>615100</v>
      </c>
      <c r="F13209" t="s">
        <v>24196</v>
      </c>
      <c r="G13209" s="7">
        <v>134.97</v>
      </c>
    </row>
    <row r="13210" spans="1:7" x14ac:dyDescent="0.3">
      <c r="A13210" s="310">
        <v>3022067</v>
      </c>
      <c r="B13210" t="s">
        <v>24260</v>
      </c>
      <c r="C13210" t="s">
        <v>49</v>
      </c>
      <c r="D13210" t="s">
        <v>371</v>
      </c>
      <c r="E13210">
        <v>615100</v>
      </c>
      <c r="F13210" t="s">
        <v>24196</v>
      </c>
      <c r="G13210" s="7">
        <v>130.46</v>
      </c>
    </row>
    <row r="13211" spans="1:7" x14ac:dyDescent="0.3">
      <c r="A13211" s="310">
        <v>3022067</v>
      </c>
      <c r="B13211" t="s">
        <v>24260</v>
      </c>
      <c r="C13211" t="s">
        <v>49</v>
      </c>
      <c r="D13211" t="s">
        <v>371</v>
      </c>
      <c r="E13211">
        <v>615100</v>
      </c>
      <c r="F13211" t="s">
        <v>24196</v>
      </c>
      <c r="G13211" s="7">
        <v>130.46</v>
      </c>
    </row>
    <row r="13212" spans="1:7" x14ac:dyDescent="0.3">
      <c r="A13212" s="310">
        <v>3022067</v>
      </c>
      <c r="B13212" t="s">
        <v>24260</v>
      </c>
      <c r="C13212" t="s">
        <v>49</v>
      </c>
      <c r="D13212" t="s">
        <v>371</v>
      </c>
      <c r="E13212">
        <v>615100</v>
      </c>
      <c r="F13212" t="s">
        <v>24196</v>
      </c>
      <c r="G13212" s="7">
        <v>130.46</v>
      </c>
    </row>
    <row r="13213" spans="1:7" x14ac:dyDescent="0.3">
      <c r="A13213" s="310">
        <v>3022067</v>
      </c>
      <c r="B13213" t="s">
        <v>24260</v>
      </c>
      <c r="C13213" t="s">
        <v>49</v>
      </c>
      <c r="D13213" t="s">
        <v>371</v>
      </c>
      <c r="E13213">
        <v>615100</v>
      </c>
      <c r="F13213" t="s">
        <v>24196</v>
      </c>
      <c r="G13213" s="7">
        <v>-130.46</v>
      </c>
    </row>
    <row r="13214" spans="1:7" x14ac:dyDescent="0.3">
      <c r="A13214" s="310">
        <v>3022067</v>
      </c>
      <c r="B13214" t="s">
        <v>24260</v>
      </c>
      <c r="C13214" t="s">
        <v>49</v>
      </c>
      <c r="D13214" t="s">
        <v>371</v>
      </c>
      <c r="E13214">
        <v>615100</v>
      </c>
      <c r="F13214" t="s">
        <v>24196</v>
      </c>
      <c r="G13214" s="7">
        <v>21.34</v>
      </c>
    </row>
    <row r="13215" spans="1:7" x14ac:dyDescent="0.3">
      <c r="A13215" s="310">
        <v>3022067</v>
      </c>
      <c r="B13215" t="s">
        <v>24260</v>
      </c>
      <c r="C13215" t="s">
        <v>49</v>
      </c>
      <c r="D13215" t="s">
        <v>371</v>
      </c>
      <c r="E13215">
        <v>615100</v>
      </c>
      <c r="F13215" t="s">
        <v>24196</v>
      </c>
      <c r="G13215" s="7">
        <v>0.01</v>
      </c>
    </row>
    <row r="13216" spans="1:7" x14ac:dyDescent="0.3">
      <c r="A13216" s="310">
        <v>3022067</v>
      </c>
      <c r="B13216" t="s">
        <v>24260</v>
      </c>
      <c r="C13216" t="s">
        <v>49</v>
      </c>
      <c r="D13216" t="s">
        <v>371</v>
      </c>
      <c r="E13216">
        <v>615100</v>
      </c>
      <c r="F13216" t="s">
        <v>24196</v>
      </c>
      <c r="G13216" s="7">
        <v>9.1199999999999992</v>
      </c>
    </row>
    <row r="13217" spans="1:7" x14ac:dyDescent="0.3">
      <c r="A13217" s="310">
        <v>3022067</v>
      </c>
      <c r="B13217" t="s">
        <v>24260</v>
      </c>
      <c r="C13217" t="s">
        <v>49</v>
      </c>
      <c r="D13217" t="s">
        <v>371</v>
      </c>
      <c r="E13217">
        <v>615100</v>
      </c>
      <c r="F13217" t="s">
        <v>24196</v>
      </c>
      <c r="G13217" s="7">
        <v>590.66999999999996</v>
      </c>
    </row>
    <row r="13218" spans="1:7" x14ac:dyDescent="0.3">
      <c r="A13218" s="310">
        <v>3022067</v>
      </c>
      <c r="B13218" t="s">
        <v>24260</v>
      </c>
      <c r="C13218" t="s">
        <v>49</v>
      </c>
      <c r="D13218" t="s">
        <v>371</v>
      </c>
      <c r="E13218">
        <v>615100</v>
      </c>
      <c r="F13218" t="s">
        <v>24196</v>
      </c>
      <c r="G13218" s="7">
        <v>1537.2</v>
      </c>
    </row>
    <row r="13219" spans="1:7" x14ac:dyDescent="0.3">
      <c r="A13219" s="310">
        <v>3022067</v>
      </c>
      <c r="B13219" t="s">
        <v>24260</v>
      </c>
      <c r="C13219" t="s">
        <v>49</v>
      </c>
      <c r="D13219" t="s">
        <v>375</v>
      </c>
      <c r="E13219">
        <v>615140</v>
      </c>
      <c r="F13219" t="s">
        <v>24196</v>
      </c>
      <c r="G13219" s="7">
        <v>15.6</v>
      </c>
    </row>
    <row r="13220" spans="1:7" x14ac:dyDescent="0.3">
      <c r="A13220" s="310">
        <v>3022067</v>
      </c>
      <c r="B13220" t="s">
        <v>24260</v>
      </c>
      <c r="C13220" t="s">
        <v>49</v>
      </c>
      <c r="D13220" t="s">
        <v>371</v>
      </c>
      <c r="E13220">
        <v>615100</v>
      </c>
      <c r="F13220" t="s">
        <v>24196</v>
      </c>
      <c r="G13220" s="7">
        <v>17.36</v>
      </c>
    </row>
    <row r="13221" spans="1:7" x14ac:dyDescent="0.3">
      <c r="A13221" s="310">
        <v>3022067</v>
      </c>
      <c r="B13221" t="s">
        <v>24260</v>
      </c>
      <c r="C13221" t="s">
        <v>49</v>
      </c>
      <c r="D13221" t="s">
        <v>373</v>
      </c>
      <c r="E13221">
        <v>617150</v>
      </c>
      <c r="F13221" t="s">
        <v>24196</v>
      </c>
      <c r="G13221" s="7">
        <v>419.47</v>
      </c>
    </row>
    <row r="13222" spans="1:7" x14ac:dyDescent="0.3">
      <c r="A13222" s="310">
        <v>3022067</v>
      </c>
      <c r="B13222" t="s">
        <v>24260</v>
      </c>
      <c r="C13222" t="s">
        <v>49</v>
      </c>
      <c r="D13222" t="s">
        <v>371</v>
      </c>
      <c r="E13222">
        <v>615100</v>
      </c>
      <c r="F13222" t="s">
        <v>24196</v>
      </c>
      <c r="G13222" s="7">
        <v>-9.1199999999999992</v>
      </c>
    </row>
    <row r="13223" spans="1:7" x14ac:dyDescent="0.3">
      <c r="A13223" s="310">
        <v>3022067</v>
      </c>
      <c r="B13223" t="s">
        <v>24260</v>
      </c>
      <c r="C13223" t="s">
        <v>49</v>
      </c>
      <c r="D13223" t="s">
        <v>371</v>
      </c>
      <c r="E13223">
        <v>615100</v>
      </c>
      <c r="F13223" t="s">
        <v>24196</v>
      </c>
      <c r="G13223" s="7">
        <v>282.58</v>
      </c>
    </row>
    <row r="13224" spans="1:7" x14ac:dyDescent="0.3">
      <c r="A13224" s="310">
        <v>3022067</v>
      </c>
      <c r="B13224" t="s">
        <v>24260</v>
      </c>
      <c r="C13224" t="s">
        <v>49</v>
      </c>
      <c r="D13224" t="s">
        <v>371</v>
      </c>
      <c r="E13224">
        <v>617100</v>
      </c>
      <c r="F13224" t="s">
        <v>24196</v>
      </c>
      <c r="G13224" s="7">
        <v>1223.94</v>
      </c>
    </row>
    <row r="13225" spans="1:7" x14ac:dyDescent="0.3">
      <c r="A13225" s="310">
        <v>3022067</v>
      </c>
      <c r="B13225" t="s">
        <v>24260</v>
      </c>
      <c r="C13225" t="s">
        <v>49</v>
      </c>
      <c r="D13225" t="s">
        <v>373</v>
      </c>
      <c r="E13225">
        <v>616160</v>
      </c>
      <c r="F13225" t="s">
        <v>24196</v>
      </c>
      <c r="G13225" s="7">
        <v>98.78</v>
      </c>
    </row>
    <row r="13226" spans="1:7" x14ac:dyDescent="0.3">
      <c r="A13226" s="310">
        <v>3022067</v>
      </c>
      <c r="B13226" t="s">
        <v>24260</v>
      </c>
      <c r="C13226" t="s">
        <v>49</v>
      </c>
      <c r="D13226" t="s">
        <v>373</v>
      </c>
      <c r="E13226">
        <v>615130</v>
      </c>
      <c r="F13226" t="s">
        <v>24196</v>
      </c>
      <c r="G13226" s="7">
        <v>11.19</v>
      </c>
    </row>
    <row r="13227" spans="1:7" x14ac:dyDescent="0.3">
      <c r="A13227" s="310">
        <v>3022067</v>
      </c>
      <c r="B13227" t="s">
        <v>24260</v>
      </c>
      <c r="C13227" t="s">
        <v>49</v>
      </c>
      <c r="D13227" t="s">
        <v>373</v>
      </c>
      <c r="E13227">
        <v>616160</v>
      </c>
      <c r="F13227" t="s">
        <v>24196</v>
      </c>
      <c r="G13227" s="7">
        <v>273.06</v>
      </c>
    </row>
    <row r="13228" spans="1:7" x14ac:dyDescent="0.3">
      <c r="A13228" s="310">
        <v>3022067</v>
      </c>
      <c r="B13228" t="s">
        <v>24260</v>
      </c>
      <c r="C13228" t="s">
        <v>49</v>
      </c>
      <c r="D13228" t="s">
        <v>373</v>
      </c>
      <c r="E13228">
        <v>616160</v>
      </c>
      <c r="F13228" t="s">
        <v>24196</v>
      </c>
      <c r="G13228" s="7">
        <v>332.8</v>
      </c>
    </row>
    <row r="13229" spans="1:7" x14ac:dyDescent="0.3">
      <c r="A13229" s="310">
        <v>3022067</v>
      </c>
      <c r="B13229" t="s">
        <v>24260</v>
      </c>
      <c r="C13229" t="s">
        <v>49</v>
      </c>
      <c r="D13229" t="s">
        <v>371</v>
      </c>
      <c r="E13229">
        <v>615100</v>
      </c>
      <c r="F13229" t="s">
        <v>24196</v>
      </c>
      <c r="G13229" s="7">
        <v>9.1199999999999992</v>
      </c>
    </row>
    <row r="13230" spans="1:7" x14ac:dyDescent="0.3">
      <c r="A13230" s="310">
        <v>3022067</v>
      </c>
      <c r="B13230" t="s">
        <v>24260</v>
      </c>
      <c r="C13230" t="s">
        <v>49</v>
      </c>
      <c r="D13230" t="s">
        <v>371</v>
      </c>
      <c r="E13230">
        <v>615100</v>
      </c>
      <c r="F13230" t="s">
        <v>24196</v>
      </c>
      <c r="G13230" s="7">
        <v>3471.2</v>
      </c>
    </row>
    <row r="13231" spans="1:7" x14ac:dyDescent="0.3">
      <c r="A13231" s="310">
        <v>3022067</v>
      </c>
      <c r="B13231" t="s">
        <v>24260</v>
      </c>
      <c r="C13231" t="s">
        <v>49</v>
      </c>
      <c r="D13231" t="s">
        <v>371</v>
      </c>
      <c r="E13231">
        <v>615100</v>
      </c>
      <c r="F13231" t="s">
        <v>24196</v>
      </c>
      <c r="G13231" s="7">
        <v>-9.1199999999999992</v>
      </c>
    </row>
    <row r="13232" spans="1:7" x14ac:dyDescent="0.3">
      <c r="A13232" s="310">
        <v>3022067</v>
      </c>
      <c r="B13232" t="s">
        <v>24260</v>
      </c>
      <c r="C13232" t="s">
        <v>49</v>
      </c>
      <c r="D13232" t="s">
        <v>371</v>
      </c>
      <c r="E13232">
        <v>615100</v>
      </c>
      <c r="F13232" t="s">
        <v>24196</v>
      </c>
      <c r="G13232" s="7">
        <v>130.46</v>
      </c>
    </row>
    <row r="13233" spans="1:7" x14ac:dyDescent="0.3">
      <c r="A13233" s="310">
        <v>3022067</v>
      </c>
      <c r="B13233" t="s">
        <v>24260</v>
      </c>
      <c r="C13233" t="s">
        <v>49</v>
      </c>
      <c r="D13233" t="s">
        <v>371</v>
      </c>
      <c r="E13233">
        <v>615100</v>
      </c>
      <c r="F13233" t="s">
        <v>24196</v>
      </c>
      <c r="G13233" s="7">
        <v>130.46</v>
      </c>
    </row>
    <row r="13234" spans="1:7" x14ac:dyDescent="0.3">
      <c r="A13234" s="310">
        <v>3022067</v>
      </c>
      <c r="B13234" t="s">
        <v>24260</v>
      </c>
      <c r="C13234" t="s">
        <v>49</v>
      </c>
      <c r="D13234" t="s">
        <v>371</v>
      </c>
      <c r="E13234">
        <v>615100</v>
      </c>
      <c r="F13234" t="s">
        <v>24196</v>
      </c>
      <c r="G13234" s="7">
        <v>-130.46</v>
      </c>
    </row>
    <row r="13235" spans="1:7" x14ac:dyDescent="0.3">
      <c r="A13235" s="310">
        <v>3022067</v>
      </c>
      <c r="B13235" t="s">
        <v>24260</v>
      </c>
      <c r="C13235" t="s">
        <v>49</v>
      </c>
      <c r="D13235" t="s">
        <v>371</v>
      </c>
      <c r="E13235">
        <v>615100</v>
      </c>
      <c r="F13235" t="s">
        <v>24196</v>
      </c>
      <c r="G13235" s="7">
        <v>130.46</v>
      </c>
    </row>
    <row r="13236" spans="1:7" x14ac:dyDescent="0.3">
      <c r="A13236" s="310">
        <v>3022067</v>
      </c>
      <c r="B13236" t="s">
        <v>24260</v>
      </c>
      <c r="C13236" t="s">
        <v>49</v>
      </c>
      <c r="D13236" t="s">
        <v>371</v>
      </c>
      <c r="E13236">
        <v>615100</v>
      </c>
      <c r="F13236" t="s">
        <v>24196</v>
      </c>
      <c r="G13236" s="7">
        <v>0.01</v>
      </c>
    </row>
    <row r="13237" spans="1:7" x14ac:dyDescent="0.3">
      <c r="A13237" s="310">
        <v>3022067</v>
      </c>
      <c r="B13237" t="s">
        <v>24260</v>
      </c>
      <c r="C13237" t="s">
        <v>49</v>
      </c>
      <c r="D13237" t="s">
        <v>371</v>
      </c>
      <c r="E13237">
        <v>615100</v>
      </c>
      <c r="F13237" t="s">
        <v>24196</v>
      </c>
      <c r="G13237" s="7">
        <v>-0.01</v>
      </c>
    </row>
    <row r="13238" spans="1:7" x14ac:dyDescent="0.3">
      <c r="A13238" s="310">
        <v>3022067</v>
      </c>
      <c r="B13238" t="s">
        <v>24260</v>
      </c>
      <c r="C13238" t="s">
        <v>49</v>
      </c>
      <c r="D13238" t="s">
        <v>373</v>
      </c>
      <c r="E13238">
        <v>615130</v>
      </c>
      <c r="F13238" t="s">
        <v>24196</v>
      </c>
      <c r="G13238" s="7">
        <v>10.28</v>
      </c>
    </row>
    <row r="13239" spans="1:7" x14ac:dyDescent="0.3">
      <c r="A13239" s="310">
        <v>3022067</v>
      </c>
      <c r="B13239" t="s">
        <v>24260</v>
      </c>
      <c r="C13239" t="s">
        <v>49</v>
      </c>
      <c r="D13239" t="s">
        <v>371</v>
      </c>
      <c r="E13239">
        <v>615100</v>
      </c>
      <c r="F13239" t="s">
        <v>24196</v>
      </c>
      <c r="G13239" s="7">
        <v>-9.1199999999999992</v>
      </c>
    </row>
    <row r="13240" spans="1:7" x14ac:dyDescent="0.3">
      <c r="A13240" s="310">
        <v>3022067</v>
      </c>
      <c r="B13240" t="s">
        <v>24260</v>
      </c>
      <c r="C13240" t="s">
        <v>49</v>
      </c>
      <c r="D13240" t="s">
        <v>371</v>
      </c>
      <c r="E13240">
        <v>615100</v>
      </c>
      <c r="F13240" t="s">
        <v>24196</v>
      </c>
      <c r="G13240" s="7">
        <v>3034.42</v>
      </c>
    </row>
    <row r="13241" spans="1:7" x14ac:dyDescent="0.3">
      <c r="A13241" s="310">
        <v>3022067</v>
      </c>
      <c r="B13241" t="s">
        <v>24260</v>
      </c>
      <c r="C13241" t="s">
        <v>49</v>
      </c>
      <c r="D13241" t="s">
        <v>371</v>
      </c>
      <c r="E13241">
        <v>615100</v>
      </c>
      <c r="F13241" t="s">
        <v>24196</v>
      </c>
      <c r="G13241" s="7">
        <v>-9.1199999999999992</v>
      </c>
    </row>
    <row r="13242" spans="1:7" x14ac:dyDescent="0.3">
      <c r="A13242" s="310">
        <v>3022067</v>
      </c>
      <c r="B13242" t="s">
        <v>24260</v>
      </c>
      <c r="C13242" t="s">
        <v>49</v>
      </c>
      <c r="D13242" t="s">
        <v>371</v>
      </c>
      <c r="E13242">
        <v>615100</v>
      </c>
      <c r="F13242" t="s">
        <v>24196</v>
      </c>
      <c r="G13242" s="7">
        <v>9.1199999999999992</v>
      </c>
    </row>
    <row r="13243" spans="1:7" x14ac:dyDescent="0.3">
      <c r="A13243" s="310">
        <v>3022067</v>
      </c>
      <c r="B13243" t="s">
        <v>24260</v>
      </c>
      <c r="C13243" t="s">
        <v>49</v>
      </c>
      <c r="D13243" t="s">
        <v>371</v>
      </c>
      <c r="E13243">
        <v>615100</v>
      </c>
      <c r="F13243" t="s">
        <v>24196</v>
      </c>
      <c r="G13243" s="7">
        <v>0.01</v>
      </c>
    </row>
    <row r="13244" spans="1:7" x14ac:dyDescent="0.3">
      <c r="A13244" s="310">
        <v>3022067</v>
      </c>
      <c r="B13244" t="s">
        <v>24260</v>
      </c>
      <c r="C13244" t="s">
        <v>49</v>
      </c>
      <c r="D13244" t="s">
        <v>371</v>
      </c>
      <c r="E13244">
        <v>615100</v>
      </c>
      <c r="F13244" t="s">
        <v>24196</v>
      </c>
      <c r="G13244" s="7">
        <v>0.01</v>
      </c>
    </row>
    <row r="13245" spans="1:7" x14ac:dyDescent="0.3">
      <c r="A13245" s="310">
        <v>3022067</v>
      </c>
      <c r="B13245" t="s">
        <v>24260</v>
      </c>
      <c r="C13245" t="s">
        <v>49</v>
      </c>
      <c r="D13245" t="s">
        <v>371</v>
      </c>
      <c r="E13245">
        <v>615100</v>
      </c>
      <c r="F13245" t="s">
        <v>24196</v>
      </c>
      <c r="G13245" s="7">
        <v>-130.46</v>
      </c>
    </row>
    <row r="13246" spans="1:7" x14ac:dyDescent="0.3">
      <c r="A13246" s="310">
        <v>3022067</v>
      </c>
      <c r="B13246" t="s">
        <v>24260</v>
      </c>
      <c r="C13246" t="s">
        <v>49</v>
      </c>
      <c r="D13246" t="s">
        <v>371</v>
      </c>
      <c r="E13246">
        <v>615100</v>
      </c>
      <c r="F13246" t="s">
        <v>24196</v>
      </c>
      <c r="G13246" s="7">
        <v>9.1199999999999992</v>
      </c>
    </row>
    <row r="13247" spans="1:7" x14ac:dyDescent="0.3">
      <c r="A13247" s="310">
        <v>3022067</v>
      </c>
      <c r="B13247" t="s">
        <v>24260</v>
      </c>
      <c r="C13247" t="s">
        <v>49</v>
      </c>
      <c r="D13247" t="s">
        <v>371</v>
      </c>
      <c r="E13247">
        <v>615100</v>
      </c>
      <c r="F13247" t="s">
        <v>24196</v>
      </c>
      <c r="G13247" s="7">
        <v>26.59</v>
      </c>
    </row>
    <row r="13248" spans="1:7" x14ac:dyDescent="0.3">
      <c r="A13248" s="310">
        <v>3022067</v>
      </c>
      <c r="B13248" t="s">
        <v>24260</v>
      </c>
      <c r="C13248" t="s">
        <v>49</v>
      </c>
      <c r="D13248" t="s">
        <v>375</v>
      </c>
      <c r="E13248">
        <v>617130</v>
      </c>
      <c r="F13248" t="s">
        <v>24196</v>
      </c>
      <c r="G13248" s="7">
        <v>636.6</v>
      </c>
    </row>
    <row r="13249" spans="1:7" x14ac:dyDescent="0.3">
      <c r="A13249" s="310">
        <v>3022067</v>
      </c>
      <c r="B13249" t="s">
        <v>24260</v>
      </c>
      <c r="C13249" t="s">
        <v>49</v>
      </c>
      <c r="D13249" t="s">
        <v>373</v>
      </c>
      <c r="E13249">
        <v>617150</v>
      </c>
      <c r="F13249" t="s">
        <v>24196</v>
      </c>
      <c r="G13249" s="7">
        <v>419.47</v>
      </c>
    </row>
    <row r="13250" spans="1:7" x14ac:dyDescent="0.3">
      <c r="A13250" s="310">
        <v>3022067</v>
      </c>
      <c r="B13250" t="s">
        <v>24260</v>
      </c>
      <c r="C13250" t="s">
        <v>49</v>
      </c>
      <c r="D13250" t="s">
        <v>371</v>
      </c>
      <c r="E13250">
        <v>616100</v>
      </c>
      <c r="F13250" t="s">
        <v>24196</v>
      </c>
      <c r="G13250" s="7">
        <v>612.37</v>
      </c>
    </row>
    <row r="13251" spans="1:7" x14ac:dyDescent="0.3">
      <c r="A13251" s="310">
        <v>3022067</v>
      </c>
      <c r="B13251" t="s">
        <v>24260</v>
      </c>
      <c r="C13251" t="s">
        <v>49</v>
      </c>
      <c r="D13251" t="s">
        <v>371</v>
      </c>
      <c r="E13251">
        <v>615100</v>
      </c>
      <c r="F13251" t="s">
        <v>24196</v>
      </c>
      <c r="G13251" s="7">
        <v>-130.46</v>
      </c>
    </row>
    <row r="13252" spans="1:7" x14ac:dyDescent="0.3">
      <c r="A13252" s="310">
        <v>3022067</v>
      </c>
      <c r="B13252" t="s">
        <v>24260</v>
      </c>
      <c r="C13252" t="s">
        <v>49</v>
      </c>
      <c r="D13252" t="s">
        <v>371</v>
      </c>
      <c r="E13252">
        <v>615100</v>
      </c>
      <c r="F13252" t="s">
        <v>24196</v>
      </c>
      <c r="G13252" s="7">
        <v>9.1199999999999992</v>
      </c>
    </row>
    <row r="13253" spans="1:7" x14ac:dyDescent="0.3">
      <c r="A13253" s="310">
        <v>3022067</v>
      </c>
      <c r="B13253" t="s">
        <v>24260</v>
      </c>
      <c r="C13253" t="s">
        <v>49</v>
      </c>
      <c r="D13253" t="s">
        <v>371</v>
      </c>
      <c r="E13253">
        <v>615100</v>
      </c>
      <c r="F13253" t="s">
        <v>24196</v>
      </c>
      <c r="G13253" s="7">
        <v>-9.1199999999999992</v>
      </c>
    </row>
    <row r="13254" spans="1:7" x14ac:dyDescent="0.3">
      <c r="A13254" s="310">
        <v>3022067</v>
      </c>
      <c r="B13254" t="s">
        <v>24260</v>
      </c>
      <c r="C13254" t="s">
        <v>49</v>
      </c>
      <c r="D13254" t="s">
        <v>373</v>
      </c>
      <c r="E13254">
        <v>615130</v>
      </c>
      <c r="F13254" t="s">
        <v>24196</v>
      </c>
      <c r="G13254" s="7">
        <v>2056.2199999999998</v>
      </c>
    </row>
    <row r="13255" spans="1:7" x14ac:dyDescent="0.3">
      <c r="A13255" s="310">
        <v>3022067</v>
      </c>
      <c r="B13255" t="s">
        <v>24260</v>
      </c>
      <c r="C13255" t="s">
        <v>49</v>
      </c>
      <c r="D13255" t="s">
        <v>371</v>
      </c>
      <c r="E13255">
        <v>615100</v>
      </c>
      <c r="F13255" t="s">
        <v>24196</v>
      </c>
      <c r="G13255" s="7">
        <v>0.01</v>
      </c>
    </row>
    <row r="13256" spans="1:7" x14ac:dyDescent="0.3">
      <c r="A13256" s="310">
        <v>3022067</v>
      </c>
      <c r="B13256" t="s">
        <v>24260</v>
      </c>
      <c r="C13256" t="s">
        <v>49</v>
      </c>
      <c r="D13256" t="s">
        <v>373</v>
      </c>
      <c r="E13256">
        <v>616160</v>
      </c>
      <c r="F13256" t="s">
        <v>24196</v>
      </c>
      <c r="G13256" s="7">
        <v>279.33999999999997</v>
      </c>
    </row>
    <row r="13257" spans="1:7" x14ac:dyDescent="0.3">
      <c r="A13257" s="310">
        <v>3022067</v>
      </c>
      <c r="B13257" t="s">
        <v>24260</v>
      </c>
      <c r="C13257" t="s">
        <v>49</v>
      </c>
      <c r="D13257" t="s">
        <v>371</v>
      </c>
      <c r="E13257">
        <v>615100</v>
      </c>
      <c r="F13257" t="s">
        <v>24196</v>
      </c>
      <c r="G13257" s="7">
        <v>-9.1199999999999992</v>
      </c>
    </row>
    <row r="13258" spans="1:7" x14ac:dyDescent="0.3">
      <c r="A13258" s="310">
        <v>3022067</v>
      </c>
      <c r="B13258" t="s">
        <v>24260</v>
      </c>
      <c r="C13258" t="s">
        <v>49</v>
      </c>
      <c r="D13258" t="s">
        <v>371</v>
      </c>
      <c r="E13258">
        <v>616100</v>
      </c>
      <c r="F13258" t="s">
        <v>24196</v>
      </c>
      <c r="G13258" s="7">
        <v>463</v>
      </c>
    </row>
    <row r="13259" spans="1:7" x14ac:dyDescent="0.3">
      <c r="A13259" s="310">
        <v>3022067</v>
      </c>
      <c r="B13259" t="s">
        <v>24260</v>
      </c>
      <c r="C13259" t="s">
        <v>49</v>
      </c>
      <c r="D13259" t="s">
        <v>371</v>
      </c>
      <c r="E13259">
        <v>615100</v>
      </c>
      <c r="F13259" t="s">
        <v>24196</v>
      </c>
      <c r="G13259" s="7">
        <v>4499.5</v>
      </c>
    </row>
    <row r="13260" spans="1:7" x14ac:dyDescent="0.3">
      <c r="A13260" s="310">
        <v>3022067</v>
      </c>
      <c r="B13260" t="s">
        <v>24260</v>
      </c>
      <c r="C13260" t="s">
        <v>49</v>
      </c>
      <c r="D13260" t="s">
        <v>373</v>
      </c>
      <c r="E13260">
        <v>615130</v>
      </c>
      <c r="F13260" t="s">
        <v>24196</v>
      </c>
      <c r="G13260" s="7">
        <v>10.28</v>
      </c>
    </row>
    <row r="13261" spans="1:7" x14ac:dyDescent="0.3">
      <c r="A13261" s="310">
        <v>3022067</v>
      </c>
      <c r="B13261" t="s">
        <v>24260</v>
      </c>
      <c r="C13261" t="s">
        <v>49</v>
      </c>
      <c r="D13261" t="s">
        <v>373</v>
      </c>
      <c r="E13261">
        <v>615130</v>
      </c>
      <c r="F13261" t="s">
        <v>24196</v>
      </c>
      <c r="G13261" s="7">
        <v>10.79</v>
      </c>
    </row>
    <row r="13262" spans="1:7" x14ac:dyDescent="0.3">
      <c r="A13262" s="310">
        <v>3022067</v>
      </c>
      <c r="B13262" t="s">
        <v>24260</v>
      </c>
      <c r="C13262" t="s">
        <v>49</v>
      </c>
      <c r="D13262" t="s">
        <v>371</v>
      </c>
      <c r="E13262">
        <v>615100</v>
      </c>
      <c r="F13262" t="s">
        <v>24196</v>
      </c>
      <c r="G13262" s="7">
        <v>156.28</v>
      </c>
    </row>
    <row r="13263" spans="1:7" x14ac:dyDescent="0.3">
      <c r="A13263" s="310">
        <v>3022067</v>
      </c>
      <c r="B13263" t="s">
        <v>24260</v>
      </c>
      <c r="C13263" t="s">
        <v>49</v>
      </c>
      <c r="D13263" t="s">
        <v>371</v>
      </c>
      <c r="E13263">
        <v>615100</v>
      </c>
      <c r="F13263" t="s">
        <v>24196</v>
      </c>
      <c r="G13263" s="7">
        <v>223.25</v>
      </c>
    </row>
    <row r="13264" spans="1:7" x14ac:dyDescent="0.3">
      <c r="A13264" s="310">
        <v>3022067</v>
      </c>
      <c r="B13264" t="s">
        <v>24260</v>
      </c>
      <c r="C13264" t="s">
        <v>49</v>
      </c>
      <c r="D13264" t="s">
        <v>371</v>
      </c>
      <c r="E13264">
        <v>616100</v>
      </c>
      <c r="F13264" t="s">
        <v>24196</v>
      </c>
      <c r="G13264" s="7">
        <v>586.49</v>
      </c>
    </row>
    <row r="13265" spans="1:7" x14ac:dyDescent="0.3">
      <c r="A13265" s="310">
        <v>3022067</v>
      </c>
      <c r="B13265" t="s">
        <v>24260</v>
      </c>
      <c r="C13265" t="s">
        <v>49</v>
      </c>
      <c r="D13265" t="s">
        <v>371</v>
      </c>
      <c r="E13265">
        <v>615100</v>
      </c>
      <c r="F13265" t="s">
        <v>24196</v>
      </c>
      <c r="G13265" s="7">
        <v>-0.01</v>
      </c>
    </row>
    <row r="13266" spans="1:7" x14ac:dyDescent="0.3">
      <c r="A13266" s="310">
        <v>3022067</v>
      </c>
      <c r="B13266" t="s">
        <v>24260</v>
      </c>
      <c r="C13266" t="s">
        <v>49</v>
      </c>
      <c r="D13266" t="s">
        <v>371</v>
      </c>
      <c r="E13266">
        <v>615100</v>
      </c>
      <c r="F13266" t="s">
        <v>24196</v>
      </c>
      <c r="G13266" s="7">
        <v>0.01</v>
      </c>
    </row>
    <row r="13267" spans="1:7" x14ac:dyDescent="0.3">
      <c r="A13267" s="310">
        <v>3022067</v>
      </c>
      <c r="B13267" t="s">
        <v>24260</v>
      </c>
      <c r="C13267" t="s">
        <v>49</v>
      </c>
      <c r="D13267" t="s">
        <v>371</v>
      </c>
      <c r="E13267">
        <v>615100</v>
      </c>
      <c r="F13267" t="s">
        <v>24196</v>
      </c>
      <c r="G13267" s="7">
        <v>3837.07</v>
      </c>
    </row>
    <row r="13268" spans="1:7" x14ac:dyDescent="0.3">
      <c r="A13268" s="310">
        <v>3022067</v>
      </c>
      <c r="B13268" t="s">
        <v>24260</v>
      </c>
      <c r="C13268" t="s">
        <v>49</v>
      </c>
      <c r="D13268" t="s">
        <v>371</v>
      </c>
      <c r="E13268">
        <v>616100</v>
      </c>
      <c r="F13268" t="s">
        <v>24196</v>
      </c>
      <c r="G13268" s="7">
        <v>207.42</v>
      </c>
    </row>
    <row r="13269" spans="1:7" x14ac:dyDescent="0.3">
      <c r="A13269" s="310">
        <v>3022067</v>
      </c>
      <c r="B13269" t="s">
        <v>24260</v>
      </c>
      <c r="C13269" t="s">
        <v>49</v>
      </c>
      <c r="D13269" t="s">
        <v>375</v>
      </c>
      <c r="E13269">
        <v>615140</v>
      </c>
      <c r="F13269" t="s">
        <v>24196</v>
      </c>
      <c r="G13269" s="7">
        <v>3120.58</v>
      </c>
    </row>
    <row r="13270" spans="1:7" x14ac:dyDescent="0.3">
      <c r="A13270" s="310">
        <v>3022067</v>
      </c>
      <c r="B13270" t="s">
        <v>24260</v>
      </c>
      <c r="C13270" t="s">
        <v>49</v>
      </c>
      <c r="D13270" t="s">
        <v>371</v>
      </c>
      <c r="E13270">
        <v>615100</v>
      </c>
      <c r="F13270" t="s">
        <v>24196</v>
      </c>
      <c r="G13270" s="7">
        <v>15.17</v>
      </c>
    </row>
    <row r="13271" spans="1:7" x14ac:dyDescent="0.3">
      <c r="A13271" s="310">
        <v>3022067</v>
      </c>
      <c r="B13271" t="s">
        <v>24260</v>
      </c>
      <c r="C13271" t="s">
        <v>49</v>
      </c>
      <c r="D13271" t="s">
        <v>375</v>
      </c>
      <c r="E13271">
        <v>617130</v>
      </c>
      <c r="F13271" t="s">
        <v>24196</v>
      </c>
      <c r="G13271" s="7">
        <v>286.25</v>
      </c>
    </row>
    <row r="13272" spans="1:7" x14ac:dyDescent="0.3">
      <c r="A13272" s="310">
        <v>3022067</v>
      </c>
      <c r="B13272" t="s">
        <v>24260</v>
      </c>
      <c r="C13272" t="s">
        <v>49</v>
      </c>
      <c r="D13272" t="s">
        <v>371</v>
      </c>
      <c r="E13272">
        <v>615100</v>
      </c>
      <c r="F13272" t="s">
        <v>24196</v>
      </c>
      <c r="G13272" s="7">
        <v>130.46</v>
      </c>
    </row>
    <row r="13273" spans="1:7" x14ac:dyDescent="0.3">
      <c r="A13273" s="310">
        <v>3022067</v>
      </c>
      <c r="B13273" t="s">
        <v>24260</v>
      </c>
      <c r="C13273" t="s">
        <v>49</v>
      </c>
      <c r="D13273" t="s">
        <v>371</v>
      </c>
      <c r="E13273">
        <v>615100</v>
      </c>
      <c r="F13273" t="s">
        <v>24196</v>
      </c>
      <c r="G13273" s="7">
        <v>9</v>
      </c>
    </row>
    <row r="13274" spans="1:7" x14ac:dyDescent="0.3">
      <c r="A13274" s="310">
        <v>3022067</v>
      </c>
      <c r="B13274" t="s">
        <v>24260</v>
      </c>
      <c r="C13274" t="s">
        <v>49</v>
      </c>
      <c r="D13274" t="s">
        <v>371</v>
      </c>
      <c r="E13274">
        <v>615100</v>
      </c>
      <c r="F13274" t="s">
        <v>24196</v>
      </c>
      <c r="G13274" s="7">
        <v>-9.1199999999999992</v>
      </c>
    </row>
    <row r="13275" spans="1:7" x14ac:dyDescent="0.3">
      <c r="A13275" s="310">
        <v>3022067</v>
      </c>
      <c r="B13275" t="s">
        <v>24260</v>
      </c>
      <c r="C13275" t="s">
        <v>49</v>
      </c>
      <c r="D13275" t="s">
        <v>373</v>
      </c>
      <c r="E13275">
        <v>615130</v>
      </c>
      <c r="F13275" t="s">
        <v>24196</v>
      </c>
      <c r="G13275" s="7">
        <v>11.4</v>
      </c>
    </row>
    <row r="13276" spans="1:7" x14ac:dyDescent="0.3">
      <c r="A13276" s="310">
        <v>3022067</v>
      </c>
      <c r="B13276" t="s">
        <v>24260</v>
      </c>
      <c r="C13276" t="s">
        <v>49</v>
      </c>
      <c r="D13276" t="s">
        <v>371</v>
      </c>
      <c r="E13276">
        <v>617100</v>
      </c>
      <c r="F13276" t="s">
        <v>24196</v>
      </c>
      <c r="G13276" s="7">
        <v>1290.46</v>
      </c>
    </row>
    <row r="13277" spans="1:7" x14ac:dyDescent="0.3">
      <c r="A13277" s="310">
        <v>3022067</v>
      </c>
      <c r="B13277" t="s">
        <v>24260</v>
      </c>
      <c r="C13277" t="s">
        <v>49</v>
      </c>
      <c r="D13277" t="s">
        <v>371</v>
      </c>
      <c r="E13277">
        <v>615100</v>
      </c>
      <c r="F13277" t="s">
        <v>24196</v>
      </c>
      <c r="G13277" s="7">
        <v>14.67</v>
      </c>
    </row>
    <row r="13278" spans="1:7" x14ac:dyDescent="0.3">
      <c r="A13278" s="310">
        <v>3022067</v>
      </c>
      <c r="B13278" t="s">
        <v>24260</v>
      </c>
      <c r="C13278" t="s">
        <v>49</v>
      </c>
      <c r="D13278" t="s">
        <v>371</v>
      </c>
      <c r="E13278">
        <v>615100</v>
      </c>
      <c r="F13278" t="s">
        <v>24196</v>
      </c>
      <c r="G13278" s="7">
        <v>9.1199999999999992</v>
      </c>
    </row>
    <row r="13279" spans="1:7" x14ac:dyDescent="0.3">
      <c r="A13279" s="310">
        <v>3022067</v>
      </c>
      <c r="B13279" t="s">
        <v>24260</v>
      </c>
      <c r="C13279" t="s">
        <v>49</v>
      </c>
      <c r="D13279" t="s">
        <v>371</v>
      </c>
      <c r="E13279">
        <v>615100</v>
      </c>
      <c r="F13279" t="s">
        <v>24196</v>
      </c>
      <c r="G13279" s="7">
        <v>0.01</v>
      </c>
    </row>
    <row r="13280" spans="1:7" x14ac:dyDescent="0.3">
      <c r="A13280" s="310">
        <v>3022067</v>
      </c>
      <c r="B13280" t="s">
        <v>24260</v>
      </c>
      <c r="C13280" t="s">
        <v>49</v>
      </c>
      <c r="D13280" t="s">
        <v>373</v>
      </c>
      <c r="E13280">
        <v>615130</v>
      </c>
      <c r="F13280" t="s">
        <v>24196</v>
      </c>
      <c r="G13280" s="7">
        <v>10.28</v>
      </c>
    </row>
    <row r="13281" spans="1:7" x14ac:dyDescent="0.3">
      <c r="A13281" s="310">
        <v>3022067</v>
      </c>
      <c r="B13281" t="s">
        <v>24260</v>
      </c>
      <c r="C13281" t="s">
        <v>49</v>
      </c>
      <c r="D13281" t="s">
        <v>373</v>
      </c>
      <c r="E13281">
        <v>616160</v>
      </c>
      <c r="F13281" t="s">
        <v>24196</v>
      </c>
      <c r="G13281" s="7">
        <v>115.39</v>
      </c>
    </row>
    <row r="13282" spans="1:7" x14ac:dyDescent="0.3">
      <c r="A13282" s="310">
        <v>3022067</v>
      </c>
      <c r="B13282" t="s">
        <v>24260</v>
      </c>
      <c r="C13282" t="s">
        <v>49</v>
      </c>
      <c r="D13282" t="s">
        <v>371</v>
      </c>
      <c r="E13282">
        <v>615100</v>
      </c>
      <c r="F13282" t="s">
        <v>24196</v>
      </c>
      <c r="G13282" s="7">
        <v>7.69</v>
      </c>
    </row>
    <row r="13283" spans="1:7" x14ac:dyDescent="0.3">
      <c r="A13283" s="310">
        <v>3022067</v>
      </c>
      <c r="B13283" t="s">
        <v>24260</v>
      </c>
      <c r="C13283" t="s">
        <v>49</v>
      </c>
      <c r="D13283" t="s">
        <v>373</v>
      </c>
      <c r="E13283">
        <v>617150</v>
      </c>
      <c r="F13283" t="s">
        <v>24196</v>
      </c>
      <c r="G13283" s="7">
        <v>440.22</v>
      </c>
    </row>
    <row r="13284" spans="1:7" x14ac:dyDescent="0.3">
      <c r="A13284" s="310">
        <v>3022067</v>
      </c>
      <c r="B13284" t="s">
        <v>24260</v>
      </c>
      <c r="C13284" t="s">
        <v>49</v>
      </c>
      <c r="D13284" t="s">
        <v>371</v>
      </c>
      <c r="E13284">
        <v>615100</v>
      </c>
      <c r="F13284" t="s">
        <v>24196</v>
      </c>
      <c r="G13284" s="7">
        <v>17.52</v>
      </c>
    </row>
    <row r="13285" spans="1:7" x14ac:dyDescent="0.3">
      <c r="A13285" s="310">
        <v>3022067</v>
      </c>
      <c r="B13285" t="s">
        <v>24260</v>
      </c>
      <c r="C13285" t="s">
        <v>49</v>
      </c>
      <c r="D13285" t="s">
        <v>373</v>
      </c>
      <c r="E13285">
        <v>615130</v>
      </c>
      <c r="F13285" t="s">
        <v>24196</v>
      </c>
      <c r="G13285" s="7">
        <v>10.6</v>
      </c>
    </row>
    <row r="13286" spans="1:7" x14ac:dyDescent="0.3">
      <c r="A13286" s="310">
        <v>3022067</v>
      </c>
      <c r="B13286" t="s">
        <v>24260</v>
      </c>
      <c r="C13286" t="s">
        <v>49</v>
      </c>
      <c r="D13286" t="s">
        <v>371</v>
      </c>
      <c r="E13286">
        <v>615100</v>
      </c>
      <c r="F13286" t="s">
        <v>24196</v>
      </c>
      <c r="G13286" s="7">
        <v>9.1199999999999992</v>
      </c>
    </row>
    <row r="13287" spans="1:7" x14ac:dyDescent="0.3">
      <c r="A13287" s="310">
        <v>3022067</v>
      </c>
      <c r="B13287" t="s">
        <v>24260</v>
      </c>
      <c r="C13287" t="s">
        <v>49</v>
      </c>
      <c r="D13287" t="s">
        <v>371</v>
      </c>
      <c r="E13287">
        <v>617100</v>
      </c>
      <c r="F13287" t="s">
        <v>24196</v>
      </c>
      <c r="G13287" s="7">
        <v>516.17999999999995</v>
      </c>
    </row>
    <row r="13288" spans="1:7" x14ac:dyDescent="0.3">
      <c r="A13288" s="310">
        <v>3022067</v>
      </c>
      <c r="B13288" t="s">
        <v>24260</v>
      </c>
      <c r="C13288" t="s">
        <v>49</v>
      </c>
      <c r="D13288" t="s">
        <v>371</v>
      </c>
      <c r="E13288">
        <v>615100</v>
      </c>
      <c r="F13288" t="s">
        <v>24196</v>
      </c>
      <c r="G13288" s="7">
        <v>-130.46</v>
      </c>
    </row>
    <row r="13289" spans="1:7" x14ac:dyDescent="0.3">
      <c r="A13289" s="310">
        <v>3022067</v>
      </c>
      <c r="B13289" t="s">
        <v>24260</v>
      </c>
      <c r="C13289" t="s">
        <v>49</v>
      </c>
      <c r="D13289" t="s">
        <v>371</v>
      </c>
      <c r="E13289">
        <v>615100</v>
      </c>
      <c r="F13289" t="s">
        <v>24196</v>
      </c>
      <c r="G13289" s="7">
        <v>21.63</v>
      </c>
    </row>
    <row r="13290" spans="1:7" x14ac:dyDescent="0.3">
      <c r="A13290" s="310">
        <v>3022067</v>
      </c>
      <c r="B13290" t="s">
        <v>24260</v>
      </c>
      <c r="C13290" t="s">
        <v>49</v>
      </c>
      <c r="D13290" t="s">
        <v>373</v>
      </c>
      <c r="E13290">
        <v>615130</v>
      </c>
      <c r="F13290" t="s">
        <v>24196</v>
      </c>
      <c r="G13290" s="7">
        <v>13.18</v>
      </c>
    </row>
    <row r="13291" spans="1:7" x14ac:dyDescent="0.3">
      <c r="A13291" s="310">
        <v>3022067</v>
      </c>
      <c r="B13291" t="s">
        <v>24260</v>
      </c>
      <c r="C13291" t="s">
        <v>49</v>
      </c>
      <c r="D13291" t="s">
        <v>371</v>
      </c>
      <c r="E13291">
        <v>615100</v>
      </c>
      <c r="F13291" t="s">
        <v>24196</v>
      </c>
      <c r="G13291" s="7">
        <v>-9.1199999999999992</v>
      </c>
    </row>
    <row r="13292" spans="1:7" x14ac:dyDescent="0.3">
      <c r="A13292" s="310">
        <v>3022067</v>
      </c>
      <c r="B13292" t="s">
        <v>24260</v>
      </c>
      <c r="C13292" t="s">
        <v>49</v>
      </c>
      <c r="D13292" t="s">
        <v>371</v>
      </c>
      <c r="E13292">
        <v>615100</v>
      </c>
      <c r="F13292" t="s">
        <v>24196</v>
      </c>
      <c r="G13292" s="7">
        <v>-130.46</v>
      </c>
    </row>
    <row r="13293" spans="1:7" x14ac:dyDescent="0.3">
      <c r="A13293" s="310">
        <v>3022067</v>
      </c>
      <c r="B13293" t="s">
        <v>24260</v>
      </c>
      <c r="C13293" t="s">
        <v>49</v>
      </c>
      <c r="D13293" t="s">
        <v>371</v>
      </c>
      <c r="E13293">
        <v>615100</v>
      </c>
      <c r="F13293" t="s">
        <v>24196</v>
      </c>
      <c r="G13293" s="7">
        <v>-9.1199999999999992</v>
      </c>
    </row>
    <row r="13294" spans="1:7" x14ac:dyDescent="0.3">
      <c r="A13294" s="310">
        <v>3022067</v>
      </c>
      <c r="B13294" t="s">
        <v>24260</v>
      </c>
      <c r="C13294" t="s">
        <v>49</v>
      </c>
      <c r="D13294" t="s">
        <v>371</v>
      </c>
      <c r="E13294">
        <v>615100</v>
      </c>
      <c r="F13294" t="s">
        <v>24196</v>
      </c>
      <c r="G13294" s="7">
        <v>9.1199999999999992</v>
      </c>
    </row>
    <row r="13295" spans="1:7" x14ac:dyDescent="0.3">
      <c r="A13295" s="310">
        <v>3022067</v>
      </c>
      <c r="B13295" t="s">
        <v>24260</v>
      </c>
      <c r="C13295" t="s">
        <v>49</v>
      </c>
      <c r="D13295" t="s">
        <v>371</v>
      </c>
      <c r="E13295">
        <v>615100</v>
      </c>
      <c r="F13295" t="s">
        <v>24196</v>
      </c>
      <c r="G13295" s="7">
        <v>0.01</v>
      </c>
    </row>
    <row r="13296" spans="1:7" x14ac:dyDescent="0.3">
      <c r="A13296" s="310">
        <v>3022067</v>
      </c>
      <c r="B13296" t="s">
        <v>24260</v>
      </c>
      <c r="C13296" t="s">
        <v>49</v>
      </c>
      <c r="D13296" t="s">
        <v>371</v>
      </c>
      <c r="E13296">
        <v>615100</v>
      </c>
      <c r="F13296" t="s">
        <v>24196</v>
      </c>
      <c r="G13296" s="7">
        <v>-130.46</v>
      </c>
    </row>
    <row r="13297" spans="1:7" x14ac:dyDescent="0.3">
      <c r="A13297" s="310">
        <v>3022067</v>
      </c>
      <c r="B13297" t="s">
        <v>24260</v>
      </c>
      <c r="C13297" t="s">
        <v>49</v>
      </c>
      <c r="D13297" t="s">
        <v>375</v>
      </c>
      <c r="E13297">
        <v>615140</v>
      </c>
      <c r="F13297" t="s">
        <v>24196</v>
      </c>
      <c r="G13297" s="7">
        <v>7.02</v>
      </c>
    </row>
    <row r="13298" spans="1:7" x14ac:dyDescent="0.3">
      <c r="A13298" s="310">
        <v>3022067</v>
      </c>
      <c r="B13298" t="s">
        <v>24260</v>
      </c>
      <c r="C13298" t="s">
        <v>49</v>
      </c>
      <c r="D13298" t="s">
        <v>371</v>
      </c>
      <c r="E13298">
        <v>615100</v>
      </c>
      <c r="F13298" t="s">
        <v>24196</v>
      </c>
      <c r="G13298" s="7">
        <v>-130.46</v>
      </c>
    </row>
    <row r="13299" spans="1:7" x14ac:dyDescent="0.3">
      <c r="A13299" s="310">
        <v>3022067</v>
      </c>
      <c r="B13299" t="s">
        <v>24260</v>
      </c>
      <c r="C13299" t="s">
        <v>49</v>
      </c>
      <c r="D13299" t="s">
        <v>371</v>
      </c>
      <c r="E13299">
        <v>616100</v>
      </c>
      <c r="F13299" t="s">
        <v>24196</v>
      </c>
      <c r="G13299" s="7">
        <v>377.65</v>
      </c>
    </row>
    <row r="13300" spans="1:7" x14ac:dyDescent="0.3">
      <c r="A13300" s="310">
        <v>3022067</v>
      </c>
      <c r="B13300" t="s">
        <v>24260</v>
      </c>
      <c r="C13300" t="s">
        <v>49</v>
      </c>
      <c r="D13300" t="s">
        <v>371</v>
      </c>
      <c r="E13300">
        <v>615100</v>
      </c>
      <c r="F13300" t="s">
        <v>24196</v>
      </c>
      <c r="G13300" s="7">
        <v>4499.5</v>
      </c>
    </row>
    <row r="13301" spans="1:7" x14ac:dyDescent="0.3">
      <c r="A13301" s="310">
        <v>3022067</v>
      </c>
      <c r="B13301" t="s">
        <v>24260</v>
      </c>
      <c r="C13301" t="s">
        <v>49</v>
      </c>
      <c r="D13301" t="s">
        <v>371</v>
      </c>
      <c r="E13301">
        <v>615100</v>
      </c>
      <c r="F13301" t="s">
        <v>24196</v>
      </c>
      <c r="G13301" s="7">
        <v>-3268.91</v>
      </c>
    </row>
    <row r="13302" spans="1:7" x14ac:dyDescent="0.3">
      <c r="A13302" s="310">
        <v>3022067</v>
      </c>
      <c r="B13302" t="s">
        <v>24260</v>
      </c>
      <c r="C13302" t="s">
        <v>49</v>
      </c>
      <c r="D13302" t="s">
        <v>373</v>
      </c>
      <c r="E13302">
        <v>615130</v>
      </c>
      <c r="F13302" t="s">
        <v>24196</v>
      </c>
      <c r="G13302" s="7">
        <v>1075.56</v>
      </c>
    </row>
    <row r="13303" spans="1:7" x14ac:dyDescent="0.3">
      <c r="A13303" s="310">
        <v>3022067</v>
      </c>
      <c r="B13303" t="s">
        <v>24260</v>
      </c>
      <c r="C13303" t="s">
        <v>49</v>
      </c>
      <c r="D13303" t="s">
        <v>371</v>
      </c>
      <c r="E13303">
        <v>615100</v>
      </c>
      <c r="F13303" t="s">
        <v>24196</v>
      </c>
      <c r="G13303" s="7">
        <v>0.01</v>
      </c>
    </row>
    <row r="13304" spans="1:7" x14ac:dyDescent="0.3">
      <c r="A13304" s="310">
        <v>3022067</v>
      </c>
      <c r="B13304" t="s">
        <v>24260</v>
      </c>
      <c r="C13304" t="s">
        <v>49</v>
      </c>
      <c r="D13304" t="s">
        <v>371</v>
      </c>
      <c r="E13304">
        <v>615100</v>
      </c>
      <c r="F13304" t="s">
        <v>24196</v>
      </c>
      <c r="G13304" s="7">
        <v>223.25</v>
      </c>
    </row>
    <row r="13305" spans="1:7" x14ac:dyDescent="0.3">
      <c r="A13305" s="310">
        <v>3022067</v>
      </c>
      <c r="B13305" t="s">
        <v>24260</v>
      </c>
      <c r="C13305" t="s">
        <v>49</v>
      </c>
      <c r="D13305" t="s">
        <v>371</v>
      </c>
      <c r="E13305">
        <v>615100</v>
      </c>
      <c r="F13305" t="s">
        <v>24196</v>
      </c>
      <c r="G13305" s="7">
        <v>130.46</v>
      </c>
    </row>
    <row r="13306" spans="1:7" x14ac:dyDescent="0.3">
      <c r="A13306" s="310">
        <v>3022067</v>
      </c>
      <c r="B13306" t="s">
        <v>24260</v>
      </c>
      <c r="C13306" t="s">
        <v>49</v>
      </c>
      <c r="D13306" t="s">
        <v>371</v>
      </c>
      <c r="E13306">
        <v>615100</v>
      </c>
      <c r="F13306" t="s">
        <v>24196</v>
      </c>
      <c r="G13306" s="7">
        <v>130.46</v>
      </c>
    </row>
    <row r="13307" spans="1:7" x14ac:dyDescent="0.3">
      <c r="A13307" s="310">
        <v>3022067</v>
      </c>
      <c r="B13307" t="s">
        <v>24260</v>
      </c>
      <c r="C13307" t="s">
        <v>49</v>
      </c>
      <c r="D13307" t="s">
        <v>371</v>
      </c>
      <c r="E13307">
        <v>617100</v>
      </c>
      <c r="F13307" t="s">
        <v>24196</v>
      </c>
      <c r="G13307" s="7">
        <v>1027.72</v>
      </c>
    </row>
    <row r="13308" spans="1:7" x14ac:dyDescent="0.3">
      <c r="A13308" s="310">
        <v>3022067</v>
      </c>
      <c r="B13308" t="s">
        <v>24260</v>
      </c>
      <c r="C13308" t="s">
        <v>49</v>
      </c>
      <c r="D13308" t="s">
        <v>371</v>
      </c>
      <c r="E13308">
        <v>617100</v>
      </c>
      <c r="F13308" t="s">
        <v>24196</v>
      </c>
      <c r="G13308" s="7">
        <v>1095.1199999999999</v>
      </c>
    </row>
    <row r="13309" spans="1:7" x14ac:dyDescent="0.3">
      <c r="A13309" s="310">
        <v>3022067</v>
      </c>
      <c r="B13309" t="s">
        <v>24260</v>
      </c>
      <c r="C13309" t="s">
        <v>49</v>
      </c>
      <c r="D13309" t="s">
        <v>373</v>
      </c>
      <c r="E13309">
        <v>615130</v>
      </c>
      <c r="F13309" t="s">
        <v>24196</v>
      </c>
      <c r="G13309" s="7">
        <v>10.6</v>
      </c>
    </row>
    <row r="13310" spans="1:7" x14ac:dyDescent="0.3">
      <c r="A13310" s="310">
        <v>3022067</v>
      </c>
      <c r="B13310" t="s">
        <v>24260</v>
      </c>
      <c r="C13310" t="s">
        <v>49</v>
      </c>
      <c r="D13310" t="s">
        <v>371</v>
      </c>
      <c r="E13310">
        <v>615100</v>
      </c>
      <c r="F13310" t="s">
        <v>24196</v>
      </c>
      <c r="G13310" s="7">
        <v>3535.83</v>
      </c>
    </row>
    <row r="13311" spans="1:7" x14ac:dyDescent="0.3">
      <c r="A13311" s="310">
        <v>3022067</v>
      </c>
      <c r="B13311" t="s">
        <v>24260</v>
      </c>
      <c r="C13311" t="s">
        <v>49</v>
      </c>
      <c r="D13311" t="s">
        <v>371</v>
      </c>
      <c r="E13311">
        <v>615100</v>
      </c>
      <c r="F13311" t="s">
        <v>24196</v>
      </c>
      <c r="G13311" s="7">
        <v>130.46</v>
      </c>
    </row>
    <row r="13312" spans="1:7" x14ac:dyDescent="0.3">
      <c r="A13312" s="310">
        <v>3022067</v>
      </c>
      <c r="B13312" t="s">
        <v>24260</v>
      </c>
      <c r="C13312" t="s">
        <v>49</v>
      </c>
      <c r="D13312" t="s">
        <v>373</v>
      </c>
      <c r="E13312">
        <v>617150</v>
      </c>
      <c r="F13312" t="s">
        <v>24196</v>
      </c>
      <c r="G13312" s="7">
        <v>432.38</v>
      </c>
    </row>
    <row r="13313" spans="1:7" x14ac:dyDescent="0.3">
      <c r="A13313" s="310">
        <v>3022067</v>
      </c>
      <c r="B13313" t="s">
        <v>24260</v>
      </c>
      <c r="C13313" t="s">
        <v>49</v>
      </c>
      <c r="D13313" t="s">
        <v>373</v>
      </c>
      <c r="E13313">
        <v>615130</v>
      </c>
      <c r="F13313" t="s">
        <v>24196</v>
      </c>
      <c r="G13313" s="7">
        <v>1186.28</v>
      </c>
    </row>
    <row r="13314" spans="1:7" x14ac:dyDescent="0.3">
      <c r="A13314" s="310">
        <v>3022067</v>
      </c>
      <c r="B13314" t="s">
        <v>24260</v>
      </c>
      <c r="C13314" t="s">
        <v>49</v>
      </c>
      <c r="D13314" t="s">
        <v>373</v>
      </c>
      <c r="E13314">
        <v>615130</v>
      </c>
      <c r="F13314" t="s">
        <v>24196</v>
      </c>
      <c r="G13314" s="7">
        <v>2119.4899999999998</v>
      </c>
    </row>
    <row r="13315" spans="1:7" x14ac:dyDescent="0.3">
      <c r="A13315" s="310">
        <v>3022067</v>
      </c>
      <c r="B13315" t="s">
        <v>24260</v>
      </c>
      <c r="C13315" t="s">
        <v>49</v>
      </c>
      <c r="D13315" t="s">
        <v>371</v>
      </c>
      <c r="E13315">
        <v>615100</v>
      </c>
      <c r="F13315" t="s">
        <v>24196</v>
      </c>
      <c r="G13315" s="7">
        <v>0.01</v>
      </c>
    </row>
    <row r="13316" spans="1:7" x14ac:dyDescent="0.3">
      <c r="A13316" s="310">
        <v>3022067</v>
      </c>
      <c r="B13316" t="s">
        <v>24260</v>
      </c>
      <c r="C13316" t="s">
        <v>49</v>
      </c>
      <c r="D13316" t="s">
        <v>371</v>
      </c>
      <c r="E13316">
        <v>615100</v>
      </c>
      <c r="F13316" t="s">
        <v>24196</v>
      </c>
      <c r="G13316" s="7">
        <v>282.58</v>
      </c>
    </row>
    <row r="13317" spans="1:7" x14ac:dyDescent="0.3">
      <c r="A13317" s="310">
        <v>3022067</v>
      </c>
      <c r="B13317" t="s">
        <v>24260</v>
      </c>
      <c r="C13317" t="s">
        <v>49</v>
      </c>
      <c r="D13317" t="s">
        <v>371</v>
      </c>
      <c r="E13317">
        <v>616100</v>
      </c>
      <c r="F13317" t="s">
        <v>24196</v>
      </c>
      <c r="G13317" s="7">
        <v>168.03</v>
      </c>
    </row>
    <row r="13318" spans="1:7" x14ac:dyDescent="0.3">
      <c r="A13318" s="310">
        <v>3022067</v>
      </c>
      <c r="B13318" t="s">
        <v>24260</v>
      </c>
      <c r="C13318" t="s">
        <v>49</v>
      </c>
      <c r="D13318" t="s">
        <v>371</v>
      </c>
      <c r="E13318">
        <v>615100</v>
      </c>
      <c r="F13318" t="s">
        <v>24196</v>
      </c>
      <c r="G13318" s="7">
        <v>19.190000000000001</v>
      </c>
    </row>
    <row r="13319" spans="1:7" x14ac:dyDescent="0.3">
      <c r="A13319" s="310">
        <v>3022067</v>
      </c>
      <c r="B13319" t="s">
        <v>24260</v>
      </c>
      <c r="C13319" t="s">
        <v>49</v>
      </c>
      <c r="D13319" t="s">
        <v>371</v>
      </c>
      <c r="E13319">
        <v>615100</v>
      </c>
      <c r="F13319" t="s">
        <v>24196</v>
      </c>
      <c r="G13319" s="7">
        <v>0.01</v>
      </c>
    </row>
    <row r="13320" spans="1:7" x14ac:dyDescent="0.3">
      <c r="A13320" s="310">
        <v>3022067</v>
      </c>
      <c r="B13320" t="s">
        <v>24260</v>
      </c>
      <c r="C13320" t="s">
        <v>49</v>
      </c>
      <c r="D13320" t="s">
        <v>373</v>
      </c>
      <c r="E13320">
        <v>617150</v>
      </c>
      <c r="F13320" t="s">
        <v>24196</v>
      </c>
      <c r="G13320" s="7">
        <v>242</v>
      </c>
    </row>
    <row r="13321" spans="1:7" x14ac:dyDescent="0.3">
      <c r="A13321" s="310">
        <v>3022067</v>
      </c>
      <c r="B13321" t="s">
        <v>24260</v>
      </c>
      <c r="C13321" t="s">
        <v>49</v>
      </c>
      <c r="D13321" t="s">
        <v>371</v>
      </c>
      <c r="E13321">
        <v>615100</v>
      </c>
      <c r="F13321" t="s">
        <v>24196</v>
      </c>
      <c r="G13321" s="7">
        <v>-130.46</v>
      </c>
    </row>
    <row r="13322" spans="1:7" x14ac:dyDescent="0.3">
      <c r="A13322" s="310">
        <v>3022067</v>
      </c>
      <c r="B13322" t="s">
        <v>24260</v>
      </c>
      <c r="C13322" t="s">
        <v>49</v>
      </c>
      <c r="D13322" t="s">
        <v>371</v>
      </c>
      <c r="E13322">
        <v>615100</v>
      </c>
      <c r="F13322" t="s">
        <v>24196</v>
      </c>
      <c r="G13322" s="7">
        <v>228</v>
      </c>
    </row>
    <row r="13323" spans="1:7" x14ac:dyDescent="0.3">
      <c r="A13323" s="310">
        <v>3022067</v>
      </c>
      <c r="B13323" t="s">
        <v>24260</v>
      </c>
      <c r="C13323" t="s">
        <v>49</v>
      </c>
      <c r="D13323" t="s">
        <v>371</v>
      </c>
      <c r="E13323">
        <v>615100</v>
      </c>
      <c r="F13323" t="s">
        <v>24196</v>
      </c>
      <c r="G13323" s="7">
        <v>-130.46</v>
      </c>
    </row>
    <row r="13324" spans="1:7" x14ac:dyDescent="0.3">
      <c r="A13324" s="310">
        <v>3022067</v>
      </c>
      <c r="B13324" t="s">
        <v>24260</v>
      </c>
      <c r="C13324" t="s">
        <v>49</v>
      </c>
      <c r="D13324" t="s">
        <v>371</v>
      </c>
      <c r="E13324">
        <v>617100</v>
      </c>
      <c r="F13324" t="s">
        <v>24196</v>
      </c>
      <c r="G13324" s="7">
        <v>934.3</v>
      </c>
    </row>
    <row r="13325" spans="1:7" x14ac:dyDescent="0.3">
      <c r="A13325" s="310">
        <v>3022067</v>
      </c>
      <c r="B13325" t="s">
        <v>24260</v>
      </c>
      <c r="C13325" t="s">
        <v>49</v>
      </c>
      <c r="D13325" t="s">
        <v>371</v>
      </c>
      <c r="E13325">
        <v>615100</v>
      </c>
      <c r="F13325" t="s">
        <v>24196</v>
      </c>
      <c r="G13325" s="7">
        <v>-0.01</v>
      </c>
    </row>
    <row r="13326" spans="1:7" x14ac:dyDescent="0.3">
      <c r="A13326" s="310">
        <v>3022067</v>
      </c>
      <c r="B13326" t="s">
        <v>24260</v>
      </c>
      <c r="C13326" t="s">
        <v>49</v>
      </c>
      <c r="D13326" t="s">
        <v>373</v>
      </c>
      <c r="E13326">
        <v>615130</v>
      </c>
      <c r="F13326" t="s">
        <v>24196</v>
      </c>
      <c r="G13326" s="7">
        <v>5.38</v>
      </c>
    </row>
    <row r="13327" spans="1:7" x14ac:dyDescent="0.3">
      <c r="A13327" s="310">
        <v>3022067</v>
      </c>
      <c r="B13327" t="s">
        <v>24260</v>
      </c>
      <c r="C13327" t="s">
        <v>49</v>
      </c>
      <c r="D13327" t="s">
        <v>371</v>
      </c>
      <c r="E13327">
        <v>615100</v>
      </c>
      <c r="F13327" t="s">
        <v>24196</v>
      </c>
      <c r="G13327" s="7">
        <v>130.46</v>
      </c>
    </row>
    <row r="13328" spans="1:7" x14ac:dyDescent="0.3">
      <c r="A13328" s="310">
        <v>3022067</v>
      </c>
      <c r="B13328" t="s">
        <v>24260</v>
      </c>
      <c r="C13328" t="s">
        <v>49</v>
      </c>
      <c r="D13328" t="s">
        <v>373</v>
      </c>
      <c r="E13328">
        <v>615130</v>
      </c>
      <c r="F13328" t="s">
        <v>24196</v>
      </c>
      <c r="G13328" s="7">
        <v>411.24</v>
      </c>
    </row>
    <row r="13329" spans="1:7" x14ac:dyDescent="0.3">
      <c r="A13329" s="310">
        <v>3022067</v>
      </c>
      <c r="B13329" t="s">
        <v>24260</v>
      </c>
      <c r="C13329" t="s">
        <v>49</v>
      </c>
      <c r="D13329" t="s">
        <v>373</v>
      </c>
      <c r="E13329">
        <v>615130</v>
      </c>
      <c r="F13329" t="s">
        <v>24196</v>
      </c>
      <c r="G13329" s="7">
        <v>10.28</v>
      </c>
    </row>
    <row r="13330" spans="1:7" x14ac:dyDescent="0.3">
      <c r="A13330" s="310">
        <v>3022067</v>
      </c>
      <c r="B13330" t="s">
        <v>24260</v>
      </c>
      <c r="C13330" t="s">
        <v>49</v>
      </c>
      <c r="D13330" t="s">
        <v>371</v>
      </c>
      <c r="E13330">
        <v>615100</v>
      </c>
      <c r="F13330" t="s">
        <v>24196</v>
      </c>
      <c r="G13330" s="7">
        <v>-130.46</v>
      </c>
    </row>
    <row r="13331" spans="1:7" x14ac:dyDescent="0.3">
      <c r="A13331" s="310">
        <v>3022067</v>
      </c>
      <c r="B13331" t="s">
        <v>24260</v>
      </c>
      <c r="C13331" t="s">
        <v>49</v>
      </c>
      <c r="D13331" t="s">
        <v>371</v>
      </c>
      <c r="E13331">
        <v>615100</v>
      </c>
      <c r="F13331" t="s">
        <v>24196</v>
      </c>
      <c r="G13331" s="7">
        <v>130.46</v>
      </c>
    </row>
    <row r="13332" spans="1:7" x14ac:dyDescent="0.3">
      <c r="A13332" s="310">
        <v>3022067</v>
      </c>
      <c r="B13332" t="s">
        <v>24260</v>
      </c>
      <c r="C13332" t="s">
        <v>49</v>
      </c>
      <c r="D13332" t="s">
        <v>373</v>
      </c>
      <c r="E13332">
        <v>617150</v>
      </c>
      <c r="F13332" t="s">
        <v>24196</v>
      </c>
      <c r="G13332" s="7">
        <v>537.66999999999996</v>
      </c>
    </row>
    <row r="13333" spans="1:7" x14ac:dyDescent="0.3">
      <c r="A13333" s="310">
        <v>3022067</v>
      </c>
      <c r="B13333" t="s">
        <v>24260</v>
      </c>
      <c r="C13333" t="s">
        <v>49</v>
      </c>
      <c r="D13333" t="s">
        <v>371</v>
      </c>
      <c r="E13333">
        <v>615100</v>
      </c>
      <c r="F13333" t="s">
        <v>24196</v>
      </c>
      <c r="G13333" s="7">
        <v>-130.46</v>
      </c>
    </row>
    <row r="13334" spans="1:7" x14ac:dyDescent="0.3">
      <c r="A13334" s="310">
        <v>3022067</v>
      </c>
      <c r="B13334" t="s">
        <v>24260</v>
      </c>
      <c r="C13334" t="s">
        <v>49</v>
      </c>
      <c r="D13334" t="s">
        <v>371</v>
      </c>
      <c r="E13334">
        <v>615100</v>
      </c>
      <c r="F13334" t="s">
        <v>24196</v>
      </c>
      <c r="G13334" s="7">
        <v>3360.17</v>
      </c>
    </row>
    <row r="13335" spans="1:7" x14ac:dyDescent="0.3">
      <c r="A13335" s="310">
        <v>3022067</v>
      </c>
      <c r="B13335" t="s">
        <v>24260</v>
      </c>
      <c r="C13335" t="s">
        <v>49</v>
      </c>
      <c r="D13335" t="s">
        <v>371</v>
      </c>
      <c r="E13335">
        <v>615100</v>
      </c>
      <c r="F13335" t="s">
        <v>24196</v>
      </c>
      <c r="G13335" s="7">
        <v>0.01</v>
      </c>
    </row>
    <row r="13336" spans="1:7" x14ac:dyDescent="0.3">
      <c r="A13336" s="310">
        <v>3022067</v>
      </c>
      <c r="B13336" t="s">
        <v>24260</v>
      </c>
      <c r="C13336" t="s">
        <v>49</v>
      </c>
      <c r="D13336" t="s">
        <v>371</v>
      </c>
      <c r="E13336">
        <v>615100</v>
      </c>
      <c r="F13336" t="s">
        <v>24196</v>
      </c>
      <c r="G13336" s="7">
        <v>0.01</v>
      </c>
    </row>
    <row r="13337" spans="1:7" x14ac:dyDescent="0.3">
      <c r="A13337" s="310">
        <v>3022067</v>
      </c>
      <c r="B13337" t="s">
        <v>24260</v>
      </c>
      <c r="C13337" t="s">
        <v>49</v>
      </c>
      <c r="D13337" t="s">
        <v>371</v>
      </c>
      <c r="E13337">
        <v>615100</v>
      </c>
      <c r="F13337" t="s">
        <v>24196</v>
      </c>
      <c r="G13337" s="7">
        <v>-130.46</v>
      </c>
    </row>
    <row r="13338" spans="1:7" x14ac:dyDescent="0.3">
      <c r="A13338" s="310">
        <v>3022067</v>
      </c>
      <c r="B13338" t="s">
        <v>24260</v>
      </c>
      <c r="C13338" t="s">
        <v>49</v>
      </c>
      <c r="D13338" t="s">
        <v>371</v>
      </c>
      <c r="E13338">
        <v>615100</v>
      </c>
      <c r="F13338" t="s">
        <v>24196</v>
      </c>
      <c r="G13338" s="7">
        <v>-130.46</v>
      </c>
    </row>
    <row r="13339" spans="1:7" x14ac:dyDescent="0.3">
      <c r="A13339" s="310">
        <v>3022067</v>
      </c>
      <c r="B13339" t="s">
        <v>24260</v>
      </c>
      <c r="C13339" t="s">
        <v>49</v>
      </c>
      <c r="D13339" t="s">
        <v>373</v>
      </c>
      <c r="E13339">
        <v>615130</v>
      </c>
      <c r="F13339" t="s">
        <v>24196</v>
      </c>
      <c r="G13339" s="7">
        <v>2056.2199999999998</v>
      </c>
    </row>
    <row r="13340" spans="1:7" x14ac:dyDescent="0.3">
      <c r="A13340" s="310">
        <v>3022067</v>
      </c>
      <c r="B13340" t="s">
        <v>24260</v>
      </c>
      <c r="C13340" t="s">
        <v>49</v>
      </c>
      <c r="D13340" t="s">
        <v>371</v>
      </c>
      <c r="E13340">
        <v>615100</v>
      </c>
      <c r="F13340" t="s">
        <v>24196</v>
      </c>
      <c r="G13340" s="7">
        <v>-9.1199999999999992</v>
      </c>
    </row>
    <row r="13341" spans="1:7" x14ac:dyDescent="0.3">
      <c r="A13341" s="310">
        <v>3022067</v>
      </c>
      <c r="B13341" t="s">
        <v>24260</v>
      </c>
      <c r="C13341" t="s">
        <v>49</v>
      </c>
      <c r="D13341" t="s">
        <v>373</v>
      </c>
      <c r="E13341">
        <v>615130</v>
      </c>
      <c r="F13341" t="s">
        <v>24196</v>
      </c>
      <c r="G13341" s="7">
        <v>10.6</v>
      </c>
    </row>
    <row r="13342" spans="1:7" x14ac:dyDescent="0.3">
      <c r="A13342" s="310">
        <v>3022067</v>
      </c>
      <c r="B13342" t="s">
        <v>24260</v>
      </c>
      <c r="C13342" t="s">
        <v>49</v>
      </c>
      <c r="D13342" t="s">
        <v>371</v>
      </c>
      <c r="E13342">
        <v>615100</v>
      </c>
      <c r="F13342" t="s">
        <v>24196</v>
      </c>
      <c r="G13342" s="7">
        <v>-0.01</v>
      </c>
    </row>
    <row r="13343" spans="1:7" x14ac:dyDescent="0.3">
      <c r="A13343" s="310">
        <v>3022067</v>
      </c>
      <c r="B13343" t="s">
        <v>24260</v>
      </c>
      <c r="C13343" t="s">
        <v>49</v>
      </c>
      <c r="D13343" t="s">
        <v>371</v>
      </c>
      <c r="E13343">
        <v>617100</v>
      </c>
      <c r="F13343" t="s">
        <v>24196</v>
      </c>
      <c r="G13343" s="7">
        <v>1240.96</v>
      </c>
    </row>
    <row r="13344" spans="1:7" x14ac:dyDescent="0.3">
      <c r="A13344" s="310">
        <v>3022067</v>
      </c>
      <c r="B13344" t="s">
        <v>24260</v>
      </c>
      <c r="C13344" t="s">
        <v>49</v>
      </c>
      <c r="D13344" t="s">
        <v>371</v>
      </c>
      <c r="E13344">
        <v>615100</v>
      </c>
      <c r="F13344" t="s">
        <v>24196</v>
      </c>
      <c r="G13344" s="7">
        <v>9.1199999999999992</v>
      </c>
    </row>
    <row r="13345" spans="1:7" x14ac:dyDescent="0.3">
      <c r="A13345" s="310">
        <v>3022067</v>
      </c>
      <c r="B13345" t="s">
        <v>24260</v>
      </c>
      <c r="C13345" t="s">
        <v>49</v>
      </c>
      <c r="D13345" t="s">
        <v>371</v>
      </c>
      <c r="E13345">
        <v>615100</v>
      </c>
      <c r="F13345" t="s">
        <v>24196</v>
      </c>
      <c r="G13345" s="7">
        <v>130.46</v>
      </c>
    </row>
    <row r="13346" spans="1:7" x14ac:dyDescent="0.3">
      <c r="A13346" s="310">
        <v>3022067</v>
      </c>
      <c r="B13346" t="s">
        <v>24260</v>
      </c>
      <c r="C13346" t="s">
        <v>49</v>
      </c>
      <c r="D13346" t="s">
        <v>371</v>
      </c>
      <c r="E13346">
        <v>615100</v>
      </c>
      <c r="F13346" t="s">
        <v>24196</v>
      </c>
      <c r="G13346" s="7">
        <v>9.1199999999999992</v>
      </c>
    </row>
    <row r="13347" spans="1:7" x14ac:dyDescent="0.3">
      <c r="A13347" s="310">
        <v>3022067</v>
      </c>
      <c r="B13347" t="s">
        <v>24260</v>
      </c>
      <c r="C13347" t="s">
        <v>49</v>
      </c>
      <c r="D13347" t="s">
        <v>373</v>
      </c>
      <c r="E13347">
        <v>615130</v>
      </c>
      <c r="F13347" t="s">
        <v>24196</v>
      </c>
      <c r="G13347" s="7">
        <v>10.28</v>
      </c>
    </row>
    <row r="13348" spans="1:7" x14ac:dyDescent="0.3">
      <c r="A13348" s="310">
        <v>3022067</v>
      </c>
      <c r="B13348" t="s">
        <v>24260</v>
      </c>
      <c r="C13348" t="s">
        <v>49</v>
      </c>
      <c r="D13348" t="s">
        <v>371</v>
      </c>
      <c r="E13348">
        <v>615100</v>
      </c>
      <c r="F13348" t="s">
        <v>24196</v>
      </c>
      <c r="G13348" s="7">
        <v>-9.1199999999999992</v>
      </c>
    </row>
    <row r="13349" spans="1:7" x14ac:dyDescent="0.3">
      <c r="A13349" s="310">
        <v>3022067</v>
      </c>
      <c r="B13349" t="s">
        <v>24260</v>
      </c>
      <c r="C13349" t="s">
        <v>49</v>
      </c>
      <c r="D13349" t="s">
        <v>375</v>
      </c>
      <c r="E13349">
        <v>616130</v>
      </c>
      <c r="F13349" t="s">
        <v>24196</v>
      </c>
      <c r="G13349" s="7">
        <v>405.54</v>
      </c>
    </row>
    <row r="13350" spans="1:7" x14ac:dyDescent="0.3">
      <c r="A13350" s="310">
        <v>3022067</v>
      </c>
      <c r="B13350" t="s">
        <v>24260</v>
      </c>
      <c r="C13350" t="s">
        <v>49</v>
      </c>
      <c r="D13350" t="s">
        <v>373</v>
      </c>
      <c r="E13350">
        <v>617150</v>
      </c>
      <c r="F13350" t="s">
        <v>24196</v>
      </c>
      <c r="G13350" s="7">
        <v>419.47</v>
      </c>
    </row>
    <row r="13351" spans="1:7" x14ac:dyDescent="0.3">
      <c r="A13351" s="310">
        <v>3022067</v>
      </c>
      <c r="B13351" t="s">
        <v>24260</v>
      </c>
      <c r="C13351" t="s">
        <v>49</v>
      </c>
      <c r="D13351" t="s">
        <v>371</v>
      </c>
      <c r="E13351">
        <v>615100</v>
      </c>
      <c r="F13351" t="s">
        <v>24196</v>
      </c>
      <c r="G13351" s="7">
        <v>-9.1199999999999992</v>
      </c>
    </row>
    <row r="13352" spans="1:7" x14ac:dyDescent="0.3">
      <c r="A13352" s="310">
        <v>3022067</v>
      </c>
      <c r="B13352" t="s">
        <v>24260</v>
      </c>
      <c r="C13352" t="s">
        <v>49</v>
      </c>
      <c r="D13352" t="s">
        <v>371</v>
      </c>
      <c r="E13352">
        <v>615100</v>
      </c>
      <c r="F13352" t="s">
        <v>24196</v>
      </c>
      <c r="G13352" s="7">
        <v>0.01</v>
      </c>
    </row>
    <row r="13353" spans="1:7" x14ac:dyDescent="0.3">
      <c r="A13353" s="310">
        <v>3022067</v>
      </c>
      <c r="B13353" t="s">
        <v>24260</v>
      </c>
      <c r="C13353" t="s">
        <v>49</v>
      </c>
      <c r="D13353" t="s">
        <v>373</v>
      </c>
      <c r="E13353">
        <v>615130</v>
      </c>
      <c r="F13353" t="s">
        <v>24196</v>
      </c>
      <c r="G13353" s="7">
        <v>405.59</v>
      </c>
    </row>
    <row r="13354" spans="1:7" x14ac:dyDescent="0.3">
      <c r="A13354" s="310">
        <v>3022067</v>
      </c>
      <c r="B13354" t="s">
        <v>24260</v>
      </c>
      <c r="C13354" t="s">
        <v>49</v>
      </c>
      <c r="D13354" t="s">
        <v>371</v>
      </c>
      <c r="E13354">
        <v>615100</v>
      </c>
      <c r="F13354" t="s">
        <v>24196</v>
      </c>
      <c r="G13354" s="7">
        <v>-9.1199999999999992</v>
      </c>
    </row>
    <row r="13355" spans="1:7" x14ac:dyDescent="0.3">
      <c r="A13355" s="310">
        <v>3022067</v>
      </c>
      <c r="B13355" t="s">
        <v>24260</v>
      </c>
      <c r="C13355" t="s">
        <v>49</v>
      </c>
      <c r="D13355" t="s">
        <v>371</v>
      </c>
      <c r="E13355">
        <v>615100</v>
      </c>
      <c r="F13355" t="s">
        <v>24196</v>
      </c>
      <c r="G13355" s="7">
        <v>-0.01</v>
      </c>
    </row>
    <row r="13356" spans="1:7" x14ac:dyDescent="0.3">
      <c r="A13356" s="310">
        <v>3022067</v>
      </c>
      <c r="B13356" t="s">
        <v>24260</v>
      </c>
      <c r="C13356" t="s">
        <v>49</v>
      </c>
      <c r="D13356" t="s">
        <v>373</v>
      </c>
      <c r="E13356">
        <v>615130</v>
      </c>
      <c r="F13356" t="s">
        <v>24196</v>
      </c>
      <c r="G13356" s="7">
        <v>14.27</v>
      </c>
    </row>
    <row r="13357" spans="1:7" x14ac:dyDescent="0.3">
      <c r="A13357" s="310">
        <v>3022067</v>
      </c>
      <c r="B13357" t="s">
        <v>24260</v>
      </c>
      <c r="C13357" t="s">
        <v>49</v>
      </c>
      <c r="D13357" t="s">
        <v>373</v>
      </c>
      <c r="E13357">
        <v>615130</v>
      </c>
      <c r="F13357" t="s">
        <v>24196</v>
      </c>
      <c r="G13357" s="7">
        <v>173.83</v>
      </c>
    </row>
    <row r="13358" spans="1:7" x14ac:dyDescent="0.3">
      <c r="A13358" s="310">
        <v>3022067</v>
      </c>
      <c r="B13358" t="s">
        <v>24260</v>
      </c>
      <c r="C13358" t="s">
        <v>49</v>
      </c>
      <c r="D13358" t="s">
        <v>371</v>
      </c>
      <c r="E13358">
        <v>617100</v>
      </c>
      <c r="F13358" t="s">
        <v>24196</v>
      </c>
      <c r="G13358" s="7">
        <v>1100.47</v>
      </c>
    </row>
    <row r="13359" spans="1:7" x14ac:dyDescent="0.3">
      <c r="A13359" s="310">
        <v>3022067</v>
      </c>
      <c r="B13359" t="s">
        <v>24260</v>
      </c>
      <c r="C13359" t="s">
        <v>49</v>
      </c>
      <c r="D13359" t="s">
        <v>371</v>
      </c>
      <c r="E13359">
        <v>615100</v>
      </c>
      <c r="F13359" t="s">
        <v>24196</v>
      </c>
      <c r="G13359" s="7">
        <v>-9.1199999999999992</v>
      </c>
    </row>
    <row r="13360" spans="1:7" x14ac:dyDescent="0.3">
      <c r="A13360" s="310">
        <v>3022067</v>
      </c>
      <c r="B13360" t="s">
        <v>24260</v>
      </c>
      <c r="C13360" t="s">
        <v>49</v>
      </c>
      <c r="D13360" t="s">
        <v>371</v>
      </c>
      <c r="E13360">
        <v>615100</v>
      </c>
      <c r="F13360" t="s">
        <v>24196</v>
      </c>
      <c r="G13360" s="7">
        <v>-130.46</v>
      </c>
    </row>
    <row r="13361" spans="1:7" x14ac:dyDescent="0.3">
      <c r="A13361" s="310">
        <v>3022067</v>
      </c>
      <c r="B13361" t="s">
        <v>24260</v>
      </c>
      <c r="C13361" t="s">
        <v>49</v>
      </c>
      <c r="D13361" t="s">
        <v>371</v>
      </c>
      <c r="E13361">
        <v>615100</v>
      </c>
      <c r="F13361" t="s">
        <v>24196</v>
      </c>
      <c r="G13361" s="7">
        <v>-9.1199999999999992</v>
      </c>
    </row>
    <row r="13362" spans="1:7" x14ac:dyDescent="0.3">
      <c r="A13362" s="310">
        <v>3022067</v>
      </c>
      <c r="B13362" t="s">
        <v>24260</v>
      </c>
      <c r="C13362" t="s">
        <v>49</v>
      </c>
      <c r="D13362" t="s">
        <v>371</v>
      </c>
      <c r="E13362">
        <v>615100</v>
      </c>
      <c r="F13362" t="s">
        <v>24196</v>
      </c>
      <c r="G13362" s="7">
        <v>9.1199999999999992</v>
      </c>
    </row>
    <row r="13363" spans="1:7" x14ac:dyDescent="0.3">
      <c r="A13363" s="310">
        <v>3022067</v>
      </c>
      <c r="B13363" t="s">
        <v>24260</v>
      </c>
      <c r="C13363" t="s">
        <v>49</v>
      </c>
      <c r="D13363" t="s">
        <v>371</v>
      </c>
      <c r="E13363">
        <v>616100</v>
      </c>
      <c r="F13363" t="s">
        <v>24196</v>
      </c>
      <c r="G13363" s="7">
        <v>735.17</v>
      </c>
    </row>
    <row r="13364" spans="1:7" x14ac:dyDescent="0.3">
      <c r="A13364" s="310">
        <v>3022067</v>
      </c>
      <c r="B13364" t="s">
        <v>24260</v>
      </c>
      <c r="C13364" t="s">
        <v>49</v>
      </c>
      <c r="D13364" t="s">
        <v>371</v>
      </c>
      <c r="E13364">
        <v>615100</v>
      </c>
      <c r="F13364" t="s">
        <v>24196</v>
      </c>
      <c r="G13364" s="7">
        <v>130.46</v>
      </c>
    </row>
    <row r="13365" spans="1:7" x14ac:dyDescent="0.3">
      <c r="A13365" s="310">
        <v>3022067</v>
      </c>
      <c r="B13365" t="s">
        <v>24260</v>
      </c>
      <c r="C13365" t="s">
        <v>49</v>
      </c>
      <c r="D13365" t="s">
        <v>371</v>
      </c>
      <c r="E13365">
        <v>615100</v>
      </c>
      <c r="F13365" t="s">
        <v>24196</v>
      </c>
      <c r="G13365" s="7">
        <v>223.25</v>
      </c>
    </row>
    <row r="13366" spans="1:7" x14ac:dyDescent="0.3">
      <c r="A13366" s="310">
        <v>3022067</v>
      </c>
      <c r="B13366" t="s">
        <v>24260</v>
      </c>
      <c r="C13366" t="s">
        <v>49</v>
      </c>
      <c r="D13366" t="s">
        <v>371</v>
      </c>
      <c r="E13366">
        <v>615100</v>
      </c>
      <c r="F13366" t="s">
        <v>24196</v>
      </c>
      <c r="G13366" s="7">
        <v>197.75</v>
      </c>
    </row>
    <row r="13367" spans="1:7" x14ac:dyDescent="0.3">
      <c r="A13367" s="310">
        <v>3022067</v>
      </c>
      <c r="B13367" t="s">
        <v>24260</v>
      </c>
      <c r="C13367" t="s">
        <v>49</v>
      </c>
      <c r="D13367" t="s">
        <v>373</v>
      </c>
      <c r="E13367">
        <v>616160</v>
      </c>
      <c r="F13367" t="s">
        <v>24196</v>
      </c>
      <c r="G13367" s="7">
        <v>365.52</v>
      </c>
    </row>
    <row r="13368" spans="1:7" x14ac:dyDescent="0.3">
      <c r="A13368" s="310">
        <v>3022067</v>
      </c>
      <c r="B13368" t="s">
        <v>24260</v>
      </c>
      <c r="C13368" t="s">
        <v>49</v>
      </c>
      <c r="D13368" t="s">
        <v>371</v>
      </c>
      <c r="E13368">
        <v>615100</v>
      </c>
      <c r="F13368" t="s">
        <v>24196</v>
      </c>
      <c r="G13368" s="7">
        <v>9.1199999999999992</v>
      </c>
    </row>
    <row r="13369" spans="1:7" x14ac:dyDescent="0.3">
      <c r="A13369" s="310">
        <v>3022067</v>
      </c>
      <c r="B13369" t="s">
        <v>24260</v>
      </c>
      <c r="C13369" t="s">
        <v>49</v>
      </c>
      <c r="D13369" t="s">
        <v>371</v>
      </c>
      <c r="E13369">
        <v>615100</v>
      </c>
      <c r="F13369" t="s">
        <v>24196</v>
      </c>
      <c r="G13369" s="7">
        <v>-9.1199999999999992</v>
      </c>
    </row>
    <row r="13370" spans="1:7" x14ac:dyDescent="0.3">
      <c r="A13370" s="310">
        <v>3022067</v>
      </c>
      <c r="B13370" t="s">
        <v>24260</v>
      </c>
      <c r="C13370" t="s">
        <v>49</v>
      </c>
      <c r="D13370" t="s">
        <v>371</v>
      </c>
      <c r="E13370">
        <v>617100</v>
      </c>
      <c r="F13370" t="s">
        <v>24196</v>
      </c>
      <c r="G13370" s="7">
        <v>841.66</v>
      </c>
    </row>
    <row r="13371" spans="1:7" x14ac:dyDescent="0.3">
      <c r="A13371" s="310">
        <v>3022067</v>
      </c>
      <c r="B13371" t="s">
        <v>24260</v>
      </c>
      <c r="C13371" t="s">
        <v>49</v>
      </c>
      <c r="D13371" t="s">
        <v>371</v>
      </c>
      <c r="E13371">
        <v>615100</v>
      </c>
      <c r="F13371" t="s">
        <v>24196</v>
      </c>
      <c r="G13371" s="7">
        <v>130.46</v>
      </c>
    </row>
    <row r="13372" spans="1:7" x14ac:dyDescent="0.3">
      <c r="A13372" s="310">
        <v>3022067</v>
      </c>
      <c r="B13372" t="s">
        <v>24260</v>
      </c>
      <c r="C13372" t="s">
        <v>49</v>
      </c>
      <c r="D13372" t="s">
        <v>371</v>
      </c>
      <c r="E13372">
        <v>615100</v>
      </c>
      <c r="F13372" t="s">
        <v>24196</v>
      </c>
      <c r="G13372" s="7">
        <v>9.1199999999999992</v>
      </c>
    </row>
    <row r="13373" spans="1:7" x14ac:dyDescent="0.3">
      <c r="A13373" s="310">
        <v>3022067</v>
      </c>
      <c r="B13373" t="s">
        <v>24260</v>
      </c>
      <c r="C13373" t="s">
        <v>49</v>
      </c>
      <c r="D13373" t="s">
        <v>371</v>
      </c>
      <c r="E13373">
        <v>615100</v>
      </c>
      <c r="F13373" t="s">
        <v>24196</v>
      </c>
      <c r="G13373" s="7">
        <v>-130.46</v>
      </c>
    </row>
    <row r="13374" spans="1:7" x14ac:dyDescent="0.3">
      <c r="A13374" s="310">
        <v>3022067</v>
      </c>
      <c r="B13374" t="s">
        <v>24260</v>
      </c>
      <c r="C13374" t="s">
        <v>49</v>
      </c>
      <c r="D13374" t="s">
        <v>371</v>
      </c>
      <c r="E13374">
        <v>616100</v>
      </c>
      <c r="F13374" t="s">
        <v>24196</v>
      </c>
      <c r="G13374" s="7">
        <v>513.01</v>
      </c>
    </row>
    <row r="13375" spans="1:7" x14ac:dyDescent="0.3">
      <c r="A13375" s="310">
        <v>3022067</v>
      </c>
      <c r="B13375" t="s">
        <v>24260</v>
      </c>
      <c r="C13375" t="s">
        <v>49</v>
      </c>
      <c r="D13375" t="s">
        <v>371</v>
      </c>
      <c r="E13375">
        <v>615100</v>
      </c>
      <c r="F13375" t="s">
        <v>24196</v>
      </c>
      <c r="G13375" s="7">
        <v>-130.46</v>
      </c>
    </row>
    <row r="13376" spans="1:7" x14ac:dyDescent="0.3">
      <c r="A13376" s="310">
        <v>3022067</v>
      </c>
      <c r="B13376" t="s">
        <v>24260</v>
      </c>
      <c r="C13376" t="s">
        <v>49</v>
      </c>
      <c r="D13376" t="s">
        <v>373</v>
      </c>
      <c r="E13376">
        <v>616160</v>
      </c>
      <c r="F13376" t="s">
        <v>24196</v>
      </c>
      <c r="G13376" s="7">
        <v>245.88</v>
      </c>
    </row>
    <row r="13377" spans="1:7" x14ac:dyDescent="0.3">
      <c r="A13377" s="310">
        <v>3022067</v>
      </c>
      <c r="B13377" t="s">
        <v>24260</v>
      </c>
      <c r="C13377" t="s">
        <v>49</v>
      </c>
      <c r="D13377" t="s">
        <v>371</v>
      </c>
      <c r="E13377">
        <v>615100</v>
      </c>
      <c r="F13377" t="s">
        <v>24196</v>
      </c>
      <c r="G13377" s="7">
        <v>9.1199999999999992</v>
      </c>
    </row>
    <row r="13378" spans="1:7" x14ac:dyDescent="0.3">
      <c r="A13378" s="310">
        <v>3022067</v>
      </c>
      <c r="B13378" t="s">
        <v>24260</v>
      </c>
      <c r="C13378" t="s">
        <v>49</v>
      </c>
      <c r="D13378" t="s">
        <v>371</v>
      </c>
      <c r="E13378">
        <v>615100</v>
      </c>
      <c r="F13378" t="s">
        <v>24196</v>
      </c>
      <c r="G13378" s="7">
        <v>9.1199999999999992</v>
      </c>
    </row>
    <row r="13379" spans="1:7" x14ac:dyDescent="0.3">
      <c r="A13379" s="310">
        <v>3022067</v>
      </c>
      <c r="B13379" t="s">
        <v>24260</v>
      </c>
      <c r="C13379" t="s">
        <v>49</v>
      </c>
      <c r="D13379" t="s">
        <v>371</v>
      </c>
      <c r="E13379">
        <v>615100</v>
      </c>
      <c r="F13379" t="s">
        <v>24196</v>
      </c>
      <c r="G13379" s="7">
        <v>20.09</v>
      </c>
    </row>
    <row r="13380" spans="1:7" x14ac:dyDescent="0.3">
      <c r="A13380" s="310">
        <v>3022067</v>
      </c>
      <c r="B13380" t="s">
        <v>24260</v>
      </c>
      <c r="C13380" t="s">
        <v>49</v>
      </c>
      <c r="D13380" t="s">
        <v>371</v>
      </c>
      <c r="E13380">
        <v>615100</v>
      </c>
      <c r="F13380" t="s">
        <v>24196</v>
      </c>
      <c r="G13380" s="7">
        <v>9.1199999999999992</v>
      </c>
    </row>
    <row r="13381" spans="1:7" x14ac:dyDescent="0.3">
      <c r="A13381" s="310">
        <v>3022067</v>
      </c>
      <c r="B13381" t="s">
        <v>24260</v>
      </c>
      <c r="C13381" t="s">
        <v>49</v>
      </c>
      <c r="D13381" t="s">
        <v>373</v>
      </c>
      <c r="E13381">
        <v>616160</v>
      </c>
      <c r="F13381" t="s">
        <v>24196</v>
      </c>
      <c r="G13381" s="7">
        <v>255.37</v>
      </c>
    </row>
    <row r="13382" spans="1:7" x14ac:dyDescent="0.3">
      <c r="A13382" s="310">
        <v>3022067</v>
      </c>
      <c r="B13382" t="s">
        <v>24260</v>
      </c>
      <c r="C13382" t="s">
        <v>49</v>
      </c>
      <c r="D13382" t="s">
        <v>371</v>
      </c>
      <c r="E13382">
        <v>615100</v>
      </c>
      <c r="F13382" t="s">
        <v>24196</v>
      </c>
      <c r="G13382" s="7">
        <v>0.01</v>
      </c>
    </row>
    <row r="13383" spans="1:7" x14ac:dyDescent="0.3">
      <c r="A13383" s="310">
        <v>3022067</v>
      </c>
      <c r="B13383" t="s">
        <v>24260</v>
      </c>
      <c r="C13383" t="s">
        <v>49</v>
      </c>
      <c r="D13383" t="s">
        <v>377</v>
      </c>
      <c r="E13383">
        <v>611130</v>
      </c>
      <c r="F13383" t="s">
        <v>24196</v>
      </c>
      <c r="G13383" s="7">
        <v>73.17</v>
      </c>
    </row>
    <row r="13384" spans="1:7" x14ac:dyDescent="0.3">
      <c r="A13384" s="310">
        <v>3022067</v>
      </c>
      <c r="B13384" t="s">
        <v>24260</v>
      </c>
      <c r="C13384" t="s">
        <v>49</v>
      </c>
      <c r="D13384" t="s">
        <v>371</v>
      </c>
      <c r="E13384">
        <v>615100</v>
      </c>
      <c r="F13384" t="s">
        <v>24196</v>
      </c>
      <c r="G13384" s="7">
        <v>-130.46</v>
      </c>
    </row>
    <row r="13385" spans="1:7" x14ac:dyDescent="0.3">
      <c r="A13385" s="310">
        <v>3022067</v>
      </c>
      <c r="B13385" t="s">
        <v>24260</v>
      </c>
      <c r="C13385" t="s">
        <v>49</v>
      </c>
      <c r="D13385" t="s">
        <v>371</v>
      </c>
      <c r="E13385">
        <v>615100</v>
      </c>
      <c r="F13385" t="s">
        <v>24196</v>
      </c>
      <c r="G13385" s="7">
        <v>130.46</v>
      </c>
    </row>
    <row r="13386" spans="1:7" x14ac:dyDescent="0.3">
      <c r="A13386" s="310">
        <v>3022067</v>
      </c>
      <c r="B13386" t="s">
        <v>24260</v>
      </c>
      <c r="C13386" t="s">
        <v>49</v>
      </c>
      <c r="D13386" t="s">
        <v>371</v>
      </c>
      <c r="E13386">
        <v>615100</v>
      </c>
      <c r="F13386" t="s">
        <v>24196</v>
      </c>
      <c r="G13386" s="7">
        <v>0.01</v>
      </c>
    </row>
    <row r="13387" spans="1:7" x14ac:dyDescent="0.3">
      <c r="A13387" s="310">
        <v>3022067</v>
      </c>
      <c r="B13387" t="s">
        <v>24260</v>
      </c>
      <c r="C13387" t="s">
        <v>49</v>
      </c>
      <c r="D13387" t="s">
        <v>371</v>
      </c>
      <c r="E13387">
        <v>615100</v>
      </c>
      <c r="F13387" t="s">
        <v>24196</v>
      </c>
      <c r="G13387" s="7">
        <v>-99.77</v>
      </c>
    </row>
    <row r="13388" spans="1:7" x14ac:dyDescent="0.3">
      <c r="A13388" s="310">
        <v>3022067</v>
      </c>
      <c r="B13388" t="s">
        <v>24260</v>
      </c>
      <c r="C13388" t="s">
        <v>49</v>
      </c>
      <c r="D13388" t="s">
        <v>371</v>
      </c>
      <c r="E13388">
        <v>615100</v>
      </c>
      <c r="F13388" t="s">
        <v>24196</v>
      </c>
      <c r="G13388" s="7">
        <v>-130.46</v>
      </c>
    </row>
    <row r="13389" spans="1:7" x14ac:dyDescent="0.3">
      <c r="A13389" s="310">
        <v>3022067</v>
      </c>
      <c r="B13389" t="s">
        <v>24260</v>
      </c>
      <c r="C13389" t="s">
        <v>49</v>
      </c>
      <c r="D13389" t="s">
        <v>371</v>
      </c>
      <c r="E13389">
        <v>615100</v>
      </c>
      <c r="F13389" t="s">
        <v>24196</v>
      </c>
      <c r="G13389" s="7">
        <v>9.1199999999999992</v>
      </c>
    </row>
    <row r="13390" spans="1:7" x14ac:dyDescent="0.3">
      <c r="A13390" s="310">
        <v>3022067</v>
      </c>
      <c r="B13390" t="s">
        <v>24260</v>
      </c>
      <c r="C13390" t="s">
        <v>49</v>
      </c>
      <c r="D13390" t="s">
        <v>371</v>
      </c>
      <c r="E13390">
        <v>615100</v>
      </c>
      <c r="F13390" t="s">
        <v>24196</v>
      </c>
      <c r="G13390" s="7">
        <v>-9.1199999999999992</v>
      </c>
    </row>
    <row r="13391" spans="1:7" x14ac:dyDescent="0.3">
      <c r="A13391" s="310">
        <v>3022067</v>
      </c>
      <c r="B13391" t="s">
        <v>24260</v>
      </c>
      <c r="C13391" t="s">
        <v>49</v>
      </c>
      <c r="D13391" t="s">
        <v>377</v>
      </c>
      <c r="E13391">
        <v>611130</v>
      </c>
      <c r="F13391" t="s">
        <v>24196</v>
      </c>
      <c r="G13391" s="7">
        <v>73.17</v>
      </c>
    </row>
    <row r="13392" spans="1:7" x14ac:dyDescent="0.3">
      <c r="A13392" s="310">
        <v>3022067</v>
      </c>
      <c r="B13392" t="s">
        <v>24260</v>
      </c>
      <c r="C13392" t="s">
        <v>49</v>
      </c>
      <c r="D13392" t="s">
        <v>371</v>
      </c>
      <c r="E13392">
        <v>615100</v>
      </c>
      <c r="F13392" t="s">
        <v>24196</v>
      </c>
      <c r="G13392" s="7">
        <v>-9.1199999999999992</v>
      </c>
    </row>
    <row r="13393" spans="1:7" x14ac:dyDescent="0.3">
      <c r="A13393" s="310">
        <v>3022067</v>
      </c>
      <c r="B13393" t="s">
        <v>24260</v>
      </c>
      <c r="C13393" t="s">
        <v>49</v>
      </c>
      <c r="D13393" t="s">
        <v>371</v>
      </c>
      <c r="E13393">
        <v>616100</v>
      </c>
      <c r="F13393" t="s">
        <v>24196</v>
      </c>
      <c r="G13393" s="7">
        <v>540.11</v>
      </c>
    </row>
    <row r="13394" spans="1:7" x14ac:dyDescent="0.3">
      <c r="A13394" s="310">
        <v>3022067</v>
      </c>
      <c r="B13394" t="s">
        <v>24260</v>
      </c>
      <c r="C13394" t="s">
        <v>49</v>
      </c>
      <c r="D13394" t="s">
        <v>371</v>
      </c>
      <c r="E13394">
        <v>615100</v>
      </c>
      <c r="F13394" t="s">
        <v>24196</v>
      </c>
      <c r="G13394" s="7">
        <v>-0.01</v>
      </c>
    </row>
    <row r="13395" spans="1:7" x14ac:dyDescent="0.3">
      <c r="A13395" s="310">
        <v>3022067</v>
      </c>
      <c r="B13395" t="s">
        <v>24260</v>
      </c>
      <c r="C13395" t="s">
        <v>49</v>
      </c>
      <c r="D13395" t="s">
        <v>371</v>
      </c>
      <c r="E13395">
        <v>615100</v>
      </c>
      <c r="F13395" t="s">
        <v>24196</v>
      </c>
      <c r="G13395" s="7">
        <v>130.46</v>
      </c>
    </row>
    <row r="13396" spans="1:7" x14ac:dyDescent="0.3">
      <c r="A13396" s="310">
        <v>3022067</v>
      </c>
      <c r="B13396" t="s">
        <v>24260</v>
      </c>
      <c r="C13396" t="s">
        <v>49</v>
      </c>
      <c r="D13396" t="s">
        <v>371</v>
      </c>
      <c r="E13396">
        <v>615100</v>
      </c>
      <c r="F13396" t="s">
        <v>24196</v>
      </c>
      <c r="G13396" s="7">
        <v>130.46</v>
      </c>
    </row>
    <row r="13397" spans="1:7" x14ac:dyDescent="0.3">
      <c r="A13397" s="310">
        <v>3022067</v>
      </c>
      <c r="B13397" t="s">
        <v>24260</v>
      </c>
      <c r="C13397" t="s">
        <v>49</v>
      </c>
      <c r="D13397" t="s">
        <v>371</v>
      </c>
      <c r="E13397">
        <v>615100</v>
      </c>
      <c r="F13397" t="s">
        <v>24196</v>
      </c>
      <c r="G13397" s="7">
        <v>-9.1199999999999992</v>
      </c>
    </row>
    <row r="13398" spans="1:7" x14ac:dyDescent="0.3">
      <c r="A13398" s="310">
        <v>3022067</v>
      </c>
      <c r="B13398" t="s">
        <v>24260</v>
      </c>
      <c r="C13398" t="s">
        <v>49</v>
      </c>
      <c r="D13398" t="s">
        <v>371</v>
      </c>
      <c r="E13398">
        <v>615100</v>
      </c>
      <c r="F13398" t="s">
        <v>24196</v>
      </c>
      <c r="G13398" s="7">
        <v>130.46</v>
      </c>
    </row>
    <row r="13399" spans="1:7" x14ac:dyDescent="0.3">
      <c r="A13399" s="310">
        <v>3022067</v>
      </c>
      <c r="B13399" t="s">
        <v>24260</v>
      </c>
      <c r="C13399" t="s">
        <v>49</v>
      </c>
      <c r="D13399" t="s">
        <v>373</v>
      </c>
      <c r="E13399">
        <v>617150</v>
      </c>
      <c r="F13399" t="s">
        <v>24196</v>
      </c>
      <c r="G13399" s="7">
        <v>219.41</v>
      </c>
    </row>
    <row r="13400" spans="1:7" x14ac:dyDescent="0.3">
      <c r="A13400" s="310">
        <v>3022067</v>
      </c>
      <c r="B13400" t="s">
        <v>24260</v>
      </c>
      <c r="C13400" t="s">
        <v>49</v>
      </c>
      <c r="D13400" t="s">
        <v>371</v>
      </c>
      <c r="E13400">
        <v>615100</v>
      </c>
      <c r="F13400" t="s">
        <v>24196</v>
      </c>
      <c r="G13400" s="7">
        <v>9.1199999999999992</v>
      </c>
    </row>
    <row r="13401" spans="1:7" x14ac:dyDescent="0.3">
      <c r="A13401" s="310">
        <v>3022067</v>
      </c>
      <c r="B13401" t="s">
        <v>24260</v>
      </c>
      <c r="C13401" t="s">
        <v>49</v>
      </c>
      <c r="D13401" t="s">
        <v>371</v>
      </c>
      <c r="E13401">
        <v>615100</v>
      </c>
      <c r="F13401" t="s">
        <v>24196</v>
      </c>
      <c r="G13401" s="7">
        <v>130.46</v>
      </c>
    </row>
    <row r="13402" spans="1:7" x14ac:dyDescent="0.3">
      <c r="A13402" s="310">
        <v>3022067</v>
      </c>
      <c r="B13402" t="s">
        <v>24260</v>
      </c>
      <c r="C13402" t="s">
        <v>49</v>
      </c>
      <c r="D13402" t="s">
        <v>373</v>
      </c>
      <c r="E13402">
        <v>616160</v>
      </c>
      <c r="F13402" t="s">
        <v>24196</v>
      </c>
      <c r="G13402" s="7">
        <v>255.37</v>
      </c>
    </row>
    <row r="13403" spans="1:7" x14ac:dyDescent="0.3">
      <c r="A13403" s="310">
        <v>3022067</v>
      </c>
      <c r="B13403" t="s">
        <v>24260</v>
      </c>
      <c r="C13403" t="s">
        <v>49</v>
      </c>
      <c r="D13403" t="s">
        <v>371</v>
      </c>
      <c r="E13403">
        <v>615100</v>
      </c>
      <c r="F13403" t="s">
        <v>24196</v>
      </c>
      <c r="G13403" s="7">
        <v>-9.1199999999999992</v>
      </c>
    </row>
    <row r="13404" spans="1:7" x14ac:dyDescent="0.3">
      <c r="A13404" s="310">
        <v>3022067</v>
      </c>
      <c r="B13404" t="s">
        <v>24260</v>
      </c>
      <c r="C13404" t="s">
        <v>49</v>
      </c>
      <c r="D13404" t="s">
        <v>371</v>
      </c>
      <c r="E13404">
        <v>617100</v>
      </c>
      <c r="F13404" t="s">
        <v>24196</v>
      </c>
      <c r="G13404" s="7">
        <v>1152.28</v>
      </c>
    </row>
    <row r="13405" spans="1:7" x14ac:dyDescent="0.3">
      <c r="A13405" s="310">
        <v>3022067</v>
      </c>
      <c r="B13405" t="s">
        <v>24260</v>
      </c>
      <c r="C13405" t="s">
        <v>49</v>
      </c>
      <c r="D13405" t="s">
        <v>371</v>
      </c>
      <c r="E13405">
        <v>615100</v>
      </c>
      <c r="F13405" t="s">
        <v>24196</v>
      </c>
      <c r="G13405" s="7">
        <v>0.01</v>
      </c>
    </row>
    <row r="13406" spans="1:7" x14ac:dyDescent="0.3">
      <c r="A13406" s="310">
        <v>3022067</v>
      </c>
      <c r="B13406" t="s">
        <v>24260</v>
      </c>
      <c r="C13406" t="s">
        <v>49</v>
      </c>
      <c r="D13406" t="s">
        <v>373</v>
      </c>
      <c r="E13406">
        <v>616160</v>
      </c>
      <c r="F13406" t="s">
        <v>24196</v>
      </c>
      <c r="G13406" s="7">
        <v>245.88</v>
      </c>
    </row>
    <row r="13407" spans="1:7" x14ac:dyDescent="0.3">
      <c r="A13407" s="310">
        <v>3022067</v>
      </c>
      <c r="B13407" t="s">
        <v>24260</v>
      </c>
      <c r="C13407" t="s">
        <v>49</v>
      </c>
      <c r="D13407" t="s">
        <v>373</v>
      </c>
      <c r="E13407">
        <v>615130</v>
      </c>
      <c r="F13407" t="s">
        <v>24196</v>
      </c>
      <c r="G13407" s="7">
        <v>2237.4</v>
      </c>
    </row>
    <row r="13408" spans="1:7" x14ac:dyDescent="0.3">
      <c r="A13408" s="310">
        <v>3022067</v>
      </c>
      <c r="B13408" t="s">
        <v>24260</v>
      </c>
      <c r="C13408" t="s">
        <v>49</v>
      </c>
      <c r="D13408" t="s">
        <v>371</v>
      </c>
      <c r="E13408">
        <v>615100</v>
      </c>
      <c r="F13408" t="s">
        <v>24196</v>
      </c>
      <c r="G13408" s="7">
        <v>16.29</v>
      </c>
    </row>
    <row r="13409" spans="1:7" x14ac:dyDescent="0.3">
      <c r="A13409" s="310">
        <v>3022067</v>
      </c>
      <c r="B13409" t="s">
        <v>24260</v>
      </c>
      <c r="C13409" t="s">
        <v>49</v>
      </c>
      <c r="D13409" t="s">
        <v>371</v>
      </c>
      <c r="E13409">
        <v>615100</v>
      </c>
      <c r="F13409" t="s">
        <v>24196</v>
      </c>
      <c r="G13409" s="7">
        <v>130.46</v>
      </c>
    </row>
    <row r="13410" spans="1:7" x14ac:dyDescent="0.3">
      <c r="A13410" s="310">
        <v>3022067</v>
      </c>
      <c r="B13410" t="s">
        <v>24260</v>
      </c>
      <c r="C13410" t="s">
        <v>49</v>
      </c>
      <c r="D13410" t="s">
        <v>371</v>
      </c>
      <c r="E13410">
        <v>615100</v>
      </c>
      <c r="F13410" t="s">
        <v>24196</v>
      </c>
      <c r="G13410" s="7">
        <v>9.1199999999999992</v>
      </c>
    </row>
    <row r="13411" spans="1:7" x14ac:dyDescent="0.3">
      <c r="A13411" s="310">
        <v>3022067</v>
      </c>
      <c r="B13411" t="s">
        <v>24260</v>
      </c>
      <c r="C13411" t="s">
        <v>49</v>
      </c>
      <c r="D13411" t="s">
        <v>371</v>
      </c>
      <c r="E13411">
        <v>615100</v>
      </c>
      <c r="F13411" t="s">
        <v>24196</v>
      </c>
      <c r="G13411" s="7">
        <v>9.1199999999999992</v>
      </c>
    </row>
    <row r="13412" spans="1:7" x14ac:dyDescent="0.3">
      <c r="A13412" s="310">
        <v>3022067</v>
      </c>
      <c r="B13412" t="s">
        <v>24260</v>
      </c>
      <c r="C13412" t="s">
        <v>49</v>
      </c>
      <c r="D13412" t="s">
        <v>371</v>
      </c>
      <c r="E13412">
        <v>617100</v>
      </c>
      <c r="F13412" t="s">
        <v>24196</v>
      </c>
      <c r="G13412" s="7">
        <v>1004.86</v>
      </c>
    </row>
    <row r="13413" spans="1:7" x14ac:dyDescent="0.3">
      <c r="A13413" s="310">
        <v>3022067</v>
      </c>
      <c r="B13413" t="s">
        <v>24260</v>
      </c>
      <c r="C13413" t="s">
        <v>49</v>
      </c>
      <c r="D13413" t="s">
        <v>371</v>
      </c>
      <c r="E13413">
        <v>616100</v>
      </c>
      <c r="F13413" t="s">
        <v>24196</v>
      </c>
      <c r="G13413" s="7">
        <v>577.59</v>
      </c>
    </row>
    <row r="13414" spans="1:7" x14ac:dyDescent="0.3">
      <c r="A13414" s="310">
        <v>3022067</v>
      </c>
      <c r="B13414" t="s">
        <v>24260</v>
      </c>
      <c r="C13414" t="s">
        <v>49</v>
      </c>
      <c r="D13414" t="s">
        <v>373</v>
      </c>
      <c r="E13414">
        <v>615130</v>
      </c>
      <c r="F13414" t="s">
        <v>24196</v>
      </c>
      <c r="G13414" s="7">
        <v>2056.2199999999998</v>
      </c>
    </row>
    <row r="13415" spans="1:7" x14ac:dyDescent="0.3">
      <c r="A13415" s="310">
        <v>3022067</v>
      </c>
      <c r="B13415" t="s">
        <v>24260</v>
      </c>
      <c r="C13415" t="s">
        <v>49</v>
      </c>
      <c r="D13415" t="s">
        <v>371</v>
      </c>
      <c r="E13415">
        <v>615100</v>
      </c>
      <c r="F13415" t="s">
        <v>24196</v>
      </c>
      <c r="G13415" s="7">
        <v>-130.46</v>
      </c>
    </row>
    <row r="13416" spans="1:7" x14ac:dyDescent="0.3">
      <c r="A13416" s="310">
        <v>3022067</v>
      </c>
      <c r="B13416" t="s">
        <v>24260</v>
      </c>
      <c r="C13416" t="s">
        <v>49</v>
      </c>
      <c r="D13416" t="s">
        <v>373</v>
      </c>
      <c r="E13416">
        <v>617150</v>
      </c>
      <c r="F13416" t="s">
        <v>24196</v>
      </c>
      <c r="G13416" s="7">
        <v>432.38</v>
      </c>
    </row>
    <row r="13417" spans="1:7" x14ac:dyDescent="0.3">
      <c r="A13417" s="310">
        <v>3022067</v>
      </c>
      <c r="B13417" t="s">
        <v>24260</v>
      </c>
      <c r="C13417" t="s">
        <v>49</v>
      </c>
      <c r="D13417" t="s">
        <v>371</v>
      </c>
      <c r="E13417">
        <v>617100</v>
      </c>
      <c r="F13417" t="s">
        <v>24196</v>
      </c>
      <c r="G13417" s="7">
        <v>440.87</v>
      </c>
    </row>
    <row r="13418" spans="1:7" x14ac:dyDescent="0.3">
      <c r="A13418" s="310">
        <v>3022067</v>
      </c>
      <c r="B13418" t="s">
        <v>24260</v>
      </c>
      <c r="C13418" t="s">
        <v>49</v>
      </c>
      <c r="D13418" t="s">
        <v>375</v>
      </c>
      <c r="E13418">
        <v>615140</v>
      </c>
      <c r="F13418" t="s">
        <v>24196</v>
      </c>
      <c r="G13418" s="7">
        <v>1403.2</v>
      </c>
    </row>
    <row r="13419" spans="1:7" x14ac:dyDescent="0.3">
      <c r="A13419" s="310">
        <v>3022067</v>
      </c>
      <c r="B13419" t="s">
        <v>24260</v>
      </c>
      <c r="C13419" t="s">
        <v>49</v>
      </c>
      <c r="D13419" t="s">
        <v>371</v>
      </c>
      <c r="E13419">
        <v>615100</v>
      </c>
      <c r="F13419" t="s">
        <v>24196</v>
      </c>
      <c r="G13419" s="7">
        <v>4017.73</v>
      </c>
    </row>
    <row r="13420" spans="1:7" x14ac:dyDescent="0.3">
      <c r="A13420" s="310">
        <v>3022067</v>
      </c>
      <c r="B13420" t="s">
        <v>24260</v>
      </c>
      <c r="C13420" t="s">
        <v>49</v>
      </c>
      <c r="D13420" t="s">
        <v>371</v>
      </c>
      <c r="E13420">
        <v>615100</v>
      </c>
      <c r="F13420" t="s">
        <v>24196</v>
      </c>
      <c r="G13420" s="7">
        <v>-0.01</v>
      </c>
    </row>
    <row r="13421" spans="1:7" x14ac:dyDescent="0.3">
      <c r="A13421" s="310">
        <v>3022067</v>
      </c>
      <c r="B13421" t="s">
        <v>24260</v>
      </c>
      <c r="C13421" t="s">
        <v>49</v>
      </c>
      <c r="D13421" t="s">
        <v>371</v>
      </c>
      <c r="E13421">
        <v>615100</v>
      </c>
      <c r="F13421" t="s">
        <v>24196</v>
      </c>
      <c r="G13421" s="7">
        <v>9.1199999999999992</v>
      </c>
    </row>
    <row r="13422" spans="1:7" x14ac:dyDescent="0.3">
      <c r="A13422" s="310">
        <v>3022067</v>
      </c>
      <c r="B13422" t="s">
        <v>24260</v>
      </c>
      <c r="C13422" t="s">
        <v>49</v>
      </c>
      <c r="D13422" t="s">
        <v>371</v>
      </c>
      <c r="E13422">
        <v>616100</v>
      </c>
      <c r="F13422" t="s">
        <v>24196</v>
      </c>
      <c r="G13422" s="7">
        <v>474.96</v>
      </c>
    </row>
    <row r="13423" spans="1:7" x14ac:dyDescent="0.3">
      <c r="A13423" s="310">
        <v>3022067</v>
      </c>
      <c r="B13423" t="s">
        <v>24260</v>
      </c>
      <c r="C13423" t="s">
        <v>49</v>
      </c>
      <c r="D13423" t="s">
        <v>373</v>
      </c>
      <c r="E13423">
        <v>616160</v>
      </c>
      <c r="F13423" t="s">
        <v>24196</v>
      </c>
      <c r="G13423" s="7">
        <v>255.37</v>
      </c>
    </row>
    <row r="13424" spans="1:7" x14ac:dyDescent="0.3">
      <c r="A13424" s="310">
        <v>3022067</v>
      </c>
      <c r="B13424" t="s">
        <v>24260</v>
      </c>
      <c r="C13424" t="s">
        <v>49</v>
      </c>
      <c r="D13424" t="s">
        <v>371</v>
      </c>
      <c r="E13424">
        <v>615100</v>
      </c>
      <c r="F13424" t="s">
        <v>24196</v>
      </c>
      <c r="G13424" s="7">
        <v>-9.1199999999999992</v>
      </c>
    </row>
    <row r="13425" spans="1:7" x14ac:dyDescent="0.3">
      <c r="A13425" s="310">
        <v>3022067</v>
      </c>
      <c r="B13425" t="s">
        <v>24260</v>
      </c>
      <c r="C13425" t="s">
        <v>49</v>
      </c>
      <c r="D13425" t="s">
        <v>371</v>
      </c>
      <c r="E13425">
        <v>615100</v>
      </c>
      <c r="F13425" t="s">
        <v>24196</v>
      </c>
      <c r="G13425" s="7">
        <v>130.46</v>
      </c>
    </row>
    <row r="13426" spans="1:7" x14ac:dyDescent="0.3">
      <c r="A13426" s="310">
        <v>3022067</v>
      </c>
      <c r="B13426" t="s">
        <v>24260</v>
      </c>
      <c r="C13426" t="s">
        <v>49</v>
      </c>
      <c r="D13426" t="s">
        <v>371</v>
      </c>
      <c r="E13426">
        <v>615100</v>
      </c>
      <c r="F13426" t="s">
        <v>24196</v>
      </c>
      <c r="G13426" s="7">
        <v>40.950000000000003</v>
      </c>
    </row>
    <row r="13427" spans="1:7" x14ac:dyDescent="0.3">
      <c r="A13427" s="310">
        <v>3022067</v>
      </c>
      <c r="B13427" t="s">
        <v>24260</v>
      </c>
      <c r="C13427" t="s">
        <v>49</v>
      </c>
      <c r="D13427" t="s">
        <v>377</v>
      </c>
      <c r="E13427">
        <v>611110</v>
      </c>
      <c r="F13427" t="s">
        <v>24196</v>
      </c>
      <c r="G13427" s="7">
        <v>1.79</v>
      </c>
    </row>
    <row r="13428" spans="1:7" x14ac:dyDescent="0.3">
      <c r="A13428" s="310">
        <v>3022067</v>
      </c>
      <c r="B13428" t="s">
        <v>24260</v>
      </c>
      <c r="C13428" t="s">
        <v>49</v>
      </c>
      <c r="D13428" t="s">
        <v>373</v>
      </c>
      <c r="E13428">
        <v>615130</v>
      </c>
      <c r="F13428" t="s">
        <v>24196</v>
      </c>
      <c r="G13428" s="7">
        <v>2853.78</v>
      </c>
    </row>
    <row r="13429" spans="1:7" x14ac:dyDescent="0.3">
      <c r="A13429" s="310">
        <v>3022067</v>
      </c>
      <c r="B13429" t="s">
        <v>24260</v>
      </c>
      <c r="C13429" t="s">
        <v>49</v>
      </c>
      <c r="D13429" t="s">
        <v>371</v>
      </c>
      <c r="E13429">
        <v>617100</v>
      </c>
      <c r="F13429" t="s">
        <v>24196</v>
      </c>
      <c r="G13429" s="7">
        <v>995.54</v>
      </c>
    </row>
    <row r="13430" spans="1:7" x14ac:dyDescent="0.3">
      <c r="A13430" s="310">
        <v>3022067</v>
      </c>
      <c r="B13430" t="s">
        <v>24260</v>
      </c>
      <c r="C13430" t="s">
        <v>49</v>
      </c>
      <c r="D13430" t="s">
        <v>373</v>
      </c>
      <c r="E13430">
        <v>615130</v>
      </c>
      <c r="F13430" t="s">
        <v>24196</v>
      </c>
      <c r="G13430" s="7">
        <v>2279.3000000000002</v>
      </c>
    </row>
    <row r="13431" spans="1:7" x14ac:dyDescent="0.3">
      <c r="A13431" s="310">
        <v>3022067</v>
      </c>
      <c r="B13431" t="s">
        <v>24260</v>
      </c>
      <c r="C13431" t="s">
        <v>49</v>
      </c>
      <c r="D13431" t="s">
        <v>371</v>
      </c>
      <c r="E13431">
        <v>615100</v>
      </c>
      <c r="F13431" t="s">
        <v>24196</v>
      </c>
      <c r="G13431" s="7">
        <v>130.46</v>
      </c>
    </row>
    <row r="13432" spans="1:7" x14ac:dyDescent="0.3">
      <c r="A13432" s="310">
        <v>3022067</v>
      </c>
      <c r="B13432" t="s">
        <v>24260</v>
      </c>
      <c r="C13432" t="s">
        <v>49</v>
      </c>
      <c r="D13432" t="s">
        <v>371</v>
      </c>
      <c r="E13432">
        <v>615100</v>
      </c>
      <c r="F13432" t="s">
        <v>24196</v>
      </c>
      <c r="G13432" s="7">
        <v>8190.08</v>
      </c>
    </row>
    <row r="13433" spans="1:7" x14ac:dyDescent="0.3">
      <c r="A13433" s="310">
        <v>3022067</v>
      </c>
      <c r="B13433" t="s">
        <v>24260</v>
      </c>
      <c r="C13433" t="s">
        <v>49</v>
      </c>
      <c r="D13433" t="s">
        <v>371</v>
      </c>
      <c r="E13433">
        <v>616100</v>
      </c>
      <c r="F13433" t="s">
        <v>24196</v>
      </c>
      <c r="G13433" s="7">
        <v>1165.96</v>
      </c>
    </row>
    <row r="13434" spans="1:7" x14ac:dyDescent="0.3">
      <c r="A13434" s="310">
        <v>3022067</v>
      </c>
      <c r="B13434" t="s">
        <v>24260</v>
      </c>
      <c r="C13434" t="s">
        <v>49</v>
      </c>
      <c r="D13434" t="s">
        <v>377</v>
      </c>
      <c r="E13434">
        <v>611110</v>
      </c>
      <c r="F13434" t="s">
        <v>24196</v>
      </c>
      <c r="G13434" s="7">
        <v>358.69</v>
      </c>
    </row>
    <row r="13435" spans="1:7" x14ac:dyDescent="0.3">
      <c r="A13435" s="310">
        <v>3022067</v>
      </c>
      <c r="B13435" t="s">
        <v>24260</v>
      </c>
      <c r="C13435" t="s">
        <v>49</v>
      </c>
      <c r="D13435" t="s">
        <v>373</v>
      </c>
      <c r="E13435">
        <v>617150</v>
      </c>
      <c r="F13435" t="s">
        <v>24196</v>
      </c>
      <c r="G13435" s="7">
        <v>83.89</v>
      </c>
    </row>
    <row r="13436" spans="1:7" x14ac:dyDescent="0.3">
      <c r="A13436" s="310">
        <v>3022067</v>
      </c>
      <c r="B13436" t="s">
        <v>24260</v>
      </c>
      <c r="C13436" t="s">
        <v>49</v>
      </c>
      <c r="D13436" t="s">
        <v>371</v>
      </c>
      <c r="E13436">
        <v>615100</v>
      </c>
      <c r="F13436" t="s">
        <v>24196</v>
      </c>
      <c r="G13436" s="7">
        <v>-0.01</v>
      </c>
    </row>
    <row r="13437" spans="1:7" x14ac:dyDescent="0.3">
      <c r="A13437" s="310">
        <v>3022067</v>
      </c>
      <c r="B13437" t="s">
        <v>24260</v>
      </c>
      <c r="C13437" t="s">
        <v>49</v>
      </c>
      <c r="D13437" t="s">
        <v>371</v>
      </c>
      <c r="E13437">
        <v>615100</v>
      </c>
      <c r="F13437" t="s">
        <v>24196</v>
      </c>
      <c r="G13437" s="7">
        <v>4044.33</v>
      </c>
    </row>
    <row r="13438" spans="1:7" x14ac:dyDescent="0.3">
      <c r="A13438" s="310">
        <v>3022067</v>
      </c>
      <c r="B13438" t="s">
        <v>24260</v>
      </c>
      <c r="C13438" t="s">
        <v>49</v>
      </c>
      <c r="D13438" t="s">
        <v>371</v>
      </c>
      <c r="E13438">
        <v>615100</v>
      </c>
      <c r="F13438" t="s">
        <v>24196</v>
      </c>
      <c r="G13438" s="7">
        <v>17.920000000000002</v>
      </c>
    </row>
    <row r="13439" spans="1:7" x14ac:dyDescent="0.3">
      <c r="A13439" s="310">
        <v>3022067</v>
      </c>
      <c r="B13439" t="s">
        <v>24260</v>
      </c>
      <c r="C13439" t="s">
        <v>49</v>
      </c>
      <c r="D13439" t="s">
        <v>371</v>
      </c>
      <c r="E13439">
        <v>615100</v>
      </c>
      <c r="F13439" t="s">
        <v>24196</v>
      </c>
      <c r="G13439" s="7">
        <v>-0.01</v>
      </c>
    </row>
    <row r="13440" spans="1:7" x14ac:dyDescent="0.3">
      <c r="A13440" s="310">
        <v>3022067</v>
      </c>
      <c r="B13440" t="s">
        <v>24260</v>
      </c>
      <c r="C13440" t="s">
        <v>49</v>
      </c>
      <c r="D13440" t="s">
        <v>371</v>
      </c>
      <c r="E13440">
        <v>616100</v>
      </c>
      <c r="F13440" t="s">
        <v>24196</v>
      </c>
      <c r="G13440" s="7">
        <v>392.61</v>
      </c>
    </row>
    <row r="13441" spans="1:7" x14ac:dyDescent="0.3">
      <c r="A13441" s="310">
        <v>3022067</v>
      </c>
      <c r="B13441" t="s">
        <v>24260</v>
      </c>
      <c r="C13441" t="s">
        <v>49</v>
      </c>
      <c r="D13441" t="s">
        <v>377</v>
      </c>
      <c r="E13441">
        <v>611110</v>
      </c>
      <c r="F13441" t="s">
        <v>24196</v>
      </c>
      <c r="G13441" s="7">
        <v>358.69</v>
      </c>
    </row>
    <row r="13442" spans="1:7" x14ac:dyDescent="0.3">
      <c r="A13442" s="310">
        <v>3022067</v>
      </c>
      <c r="B13442" t="s">
        <v>24260</v>
      </c>
      <c r="C13442" t="s">
        <v>49</v>
      </c>
      <c r="D13442" t="s">
        <v>371</v>
      </c>
      <c r="E13442">
        <v>615100</v>
      </c>
      <c r="F13442" t="s">
        <v>24196</v>
      </c>
      <c r="G13442" s="7">
        <v>-130.46</v>
      </c>
    </row>
    <row r="13443" spans="1:7" x14ac:dyDescent="0.3">
      <c r="A13443" s="310">
        <v>3022067</v>
      </c>
      <c r="B13443" t="s">
        <v>24260</v>
      </c>
      <c r="C13443" t="s">
        <v>49</v>
      </c>
      <c r="D13443" t="s">
        <v>373</v>
      </c>
      <c r="E13443">
        <v>615130</v>
      </c>
      <c r="F13443" t="s">
        <v>24196</v>
      </c>
      <c r="G13443" s="7">
        <v>2.06</v>
      </c>
    </row>
    <row r="13444" spans="1:7" x14ac:dyDescent="0.3">
      <c r="A13444" s="310">
        <v>3022067</v>
      </c>
      <c r="B13444" t="s">
        <v>24260</v>
      </c>
      <c r="C13444" t="s">
        <v>49</v>
      </c>
      <c r="D13444" t="s">
        <v>371</v>
      </c>
      <c r="E13444">
        <v>615100</v>
      </c>
      <c r="F13444" t="s">
        <v>24196</v>
      </c>
      <c r="G13444" s="7">
        <v>3034.42</v>
      </c>
    </row>
    <row r="13445" spans="1:7" x14ac:dyDescent="0.3">
      <c r="A13445" s="310">
        <v>3022067</v>
      </c>
      <c r="B13445" t="s">
        <v>24260</v>
      </c>
      <c r="C13445" t="s">
        <v>49</v>
      </c>
      <c r="D13445" t="s">
        <v>373</v>
      </c>
      <c r="E13445">
        <v>615130</v>
      </c>
      <c r="F13445" t="s">
        <v>24196</v>
      </c>
      <c r="G13445" s="7">
        <v>2119.4899999999998</v>
      </c>
    </row>
    <row r="13446" spans="1:7" x14ac:dyDescent="0.3">
      <c r="A13446" s="310">
        <v>3022067</v>
      </c>
      <c r="B13446" t="s">
        <v>24260</v>
      </c>
      <c r="C13446" t="s">
        <v>49</v>
      </c>
      <c r="D13446" t="s">
        <v>373</v>
      </c>
      <c r="E13446">
        <v>615130</v>
      </c>
      <c r="F13446" t="s">
        <v>24196</v>
      </c>
      <c r="G13446" s="7">
        <v>2056.2199999999998</v>
      </c>
    </row>
    <row r="13447" spans="1:7" x14ac:dyDescent="0.3">
      <c r="A13447" s="310">
        <v>3022067</v>
      </c>
      <c r="B13447" t="s">
        <v>24260</v>
      </c>
      <c r="C13447" t="s">
        <v>49</v>
      </c>
      <c r="D13447" t="s">
        <v>371</v>
      </c>
      <c r="E13447">
        <v>615100</v>
      </c>
      <c r="F13447" t="s">
        <v>24196</v>
      </c>
      <c r="G13447" s="7">
        <v>-9.1199999999999992</v>
      </c>
    </row>
    <row r="13448" spans="1:7" x14ac:dyDescent="0.3">
      <c r="A13448" s="310">
        <v>3022067</v>
      </c>
      <c r="B13448" t="s">
        <v>24260</v>
      </c>
      <c r="C13448" t="s">
        <v>49</v>
      </c>
      <c r="D13448" t="s">
        <v>371</v>
      </c>
      <c r="E13448">
        <v>615100</v>
      </c>
      <c r="F13448" t="s">
        <v>24196</v>
      </c>
      <c r="G13448" s="7">
        <v>-0.01</v>
      </c>
    </row>
    <row r="13449" spans="1:7" x14ac:dyDescent="0.3">
      <c r="A13449" s="310">
        <v>3022067</v>
      </c>
      <c r="B13449" t="s">
        <v>24260</v>
      </c>
      <c r="C13449" t="s">
        <v>49</v>
      </c>
      <c r="D13449" t="s">
        <v>371</v>
      </c>
      <c r="E13449">
        <v>615100</v>
      </c>
      <c r="F13449" t="s">
        <v>24196</v>
      </c>
      <c r="G13449" s="7">
        <v>-0.01</v>
      </c>
    </row>
    <row r="13450" spans="1:7" x14ac:dyDescent="0.3">
      <c r="A13450" s="310">
        <v>3022067</v>
      </c>
      <c r="B13450" t="s">
        <v>24260</v>
      </c>
      <c r="C13450" t="s">
        <v>49</v>
      </c>
      <c r="D13450" t="s">
        <v>371</v>
      </c>
      <c r="E13450">
        <v>615100</v>
      </c>
      <c r="F13450" t="s">
        <v>24196</v>
      </c>
      <c r="G13450" s="7">
        <v>9.1199999999999992</v>
      </c>
    </row>
    <row r="13451" spans="1:7" x14ac:dyDescent="0.3">
      <c r="A13451" s="310">
        <v>3022067</v>
      </c>
      <c r="B13451" t="s">
        <v>24260</v>
      </c>
      <c r="C13451" t="s">
        <v>49</v>
      </c>
      <c r="D13451" t="s">
        <v>371</v>
      </c>
      <c r="E13451">
        <v>615100</v>
      </c>
      <c r="F13451" t="s">
        <v>24196</v>
      </c>
      <c r="G13451" s="7">
        <v>1799.8</v>
      </c>
    </row>
    <row r="13452" spans="1:7" x14ac:dyDescent="0.3">
      <c r="A13452" s="310">
        <v>3022067</v>
      </c>
      <c r="B13452" t="s">
        <v>24260</v>
      </c>
      <c r="C13452" t="s">
        <v>49</v>
      </c>
      <c r="D13452" t="s">
        <v>373</v>
      </c>
      <c r="E13452">
        <v>616160</v>
      </c>
      <c r="F13452" t="s">
        <v>24196</v>
      </c>
      <c r="G13452" s="7">
        <v>245.88</v>
      </c>
    </row>
    <row r="13453" spans="1:7" x14ac:dyDescent="0.3">
      <c r="A13453" s="310">
        <v>3022067</v>
      </c>
      <c r="B13453" t="s">
        <v>24260</v>
      </c>
      <c r="C13453" t="s">
        <v>49</v>
      </c>
      <c r="D13453" t="s">
        <v>371</v>
      </c>
      <c r="E13453">
        <v>615100</v>
      </c>
      <c r="F13453" t="s">
        <v>24196</v>
      </c>
      <c r="G13453" s="7">
        <v>-0.01</v>
      </c>
    </row>
    <row r="13454" spans="1:7" x14ac:dyDescent="0.3">
      <c r="A13454" s="310">
        <v>3022067</v>
      </c>
      <c r="B13454" t="s">
        <v>24260</v>
      </c>
      <c r="C13454" t="s">
        <v>49</v>
      </c>
      <c r="D13454" t="s">
        <v>371</v>
      </c>
      <c r="E13454">
        <v>617100</v>
      </c>
      <c r="F13454" t="s">
        <v>24196</v>
      </c>
      <c r="G13454" s="7">
        <v>2348.91</v>
      </c>
    </row>
    <row r="13455" spans="1:7" x14ac:dyDescent="0.3">
      <c r="A13455" s="310">
        <v>3022067</v>
      </c>
      <c r="B13455" t="s">
        <v>24260</v>
      </c>
      <c r="C13455" t="s">
        <v>49</v>
      </c>
      <c r="D13455" t="s">
        <v>371</v>
      </c>
      <c r="E13455">
        <v>615100</v>
      </c>
      <c r="F13455" t="s">
        <v>24196</v>
      </c>
      <c r="G13455" s="7">
        <v>9.1199999999999992</v>
      </c>
    </row>
    <row r="13456" spans="1:7" x14ac:dyDescent="0.3">
      <c r="A13456" s="310">
        <v>3022067</v>
      </c>
      <c r="B13456" t="s">
        <v>24260</v>
      </c>
      <c r="C13456" t="s">
        <v>49</v>
      </c>
      <c r="D13456" t="s">
        <v>371</v>
      </c>
      <c r="E13456">
        <v>615100</v>
      </c>
      <c r="F13456" t="s">
        <v>24196</v>
      </c>
      <c r="G13456" s="7">
        <v>9.1199999999999992</v>
      </c>
    </row>
    <row r="13457" spans="1:7" x14ac:dyDescent="0.3">
      <c r="A13457" s="310">
        <v>3022067</v>
      </c>
      <c r="B13457" t="s">
        <v>24260</v>
      </c>
      <c r="C13457" t="s">
        <v>49</v>
      </c>
      <c r="D13457" t="s">
        <v>371</v>
      </c>
      <c r="E13457">
        <v>615100</v>
      </c>
      <c r="F13457" t="s">
        <v>24196</v>
      </c>
      <c r="G13457" s="7">
        <v>130.46</v>
      </c>
    </row>
    <row r="13458" spans="1:7" x14ac:dyDescent="0.3">
      <c r="A13458" s="310">
        <v>3022067</v>
      </c>
      <c r="B13458" t="s">
        <v>24260</v>
      </c>
      <c r="C13458" t="s">
        <v>49</v>
      </c>
      <c r="D13458" t="s">
        <v>371</v>
      </c>
      <c r="E13458">
        <v>615100</v>
      </c>
      <c r="F13458" t="s">
        <v>24196</v>
      </c>
      <c r="G13458" s="7">
        <v>-130.46</v>
      </c>
    </row>
    <row r="13459" spans="1:7" x14ac:dyDescent="0.3">
      <c r="A13459" s="310">
        <v>3022067</v>
      </c>
      <c r="B13459" t="s">
        <v>24260</v>
      </c>
      <c r="C13459" t="s">
        <v>49</v>
      </c>
      <c r="D13459" t="s">
        <v>373</v>
      </c>
      <c r="E13459">
        <v>615130</v>
      </c>
      <c r="F13459" t="s">
        <v>24196</v>
      </c>
      <c r="G13459" s="7">
        <v>2157.92</v>
      </c>
    </row>
    <row r="13460" spans="1:7" x14ac:dyDescent="0.3">
      <c r="A13460" s="310">
        <v>3022067</v>
      </c>
      <c r="B13460" t="s">
        <v>24260</v>
      </c>
      <c r="C13460" t="s">
        <v>49</v>
      </c>
      <c r="D13460" t="s">
        <v>371</v>
      </c>
      <c r="E13460">
        <v>617100</v>
      </c>
      <c r="F13460" t="s">
        <v>24196</v>
      </c>
      <c r="G13460" s="7">
        <v>870.27</v>
      </c>
    </row>
    <row r="13461" spans="1:7" x14ac:dyDescent="0.3">
      <c r="A13461" s="310">
        <v>3022067</v>
      </c>
      <c r="B13461" t="s">
        <v>24260</v>
      </c>
      <c r="C13461" t="s">
        <v>49</v>
      </c>
      <c r="D13461" t="s">
        <v>371</v>
      </c>
      <c r="E13461">
        <v>615100</v>
      </c>
      <c r="F13461" t="s">
        <v>24196</v>
      </c>
      <c r="G13461" s="7">
        <v>-9.1199999999999992</v>
      </c>
    </row>
    <row r="13462" spans="1:7" x14ac:dyDescent="0.3">
      <c r="A13462" s="310">
        <v>3022067</v>
      </c>
      <c r="B13462" t="s">
        <v>24260</v>
      </c>
      <c r="C13462" t="s">
        <v>49</v>
      </c>
      <c r="D13462" t="s">
        <v>371</v>
      </c>
      <c r="E13462">
        <v>616100</v>
      </c>
      <c r="F13462" t="s">
        <v>24196</v>
      </c>
      <c r="G13462" s="7">
        <v>426.1</v>
      </c>
    </row>
    <row r="13463" spans="1:7" x14ac:dyDescent="0.3">
      <c r="A13463" s="310">
        <v>3022067</v>
      </c>
      <c r="B13463" t="s">
        <v>24260</v>
      </c>
      <c r="C13463" t="s">
        <v>49</v>
      </c>
      <c r="D13463" t="s">
        <v>373</v>
      </c>
      <c r="E13463">
        <v>615130</v>
      </c>
      <c r="F13463" t="s">
        <v>24196</v>
      </c>
      <c r="G13463" s="7">
        <v>2056.2199999999998</v>
      </c>
    </row>
    <row r="13464" spans="1:7" x14ac:dyDescent="0.3">
      <c r="A13464" s="310">
        <v>3022067</v>
      </c>
      <c r="B13464" t="s">
        <v>24260</v>
      </c>
      <c r="C13464" t="s">
        <v>49</v>
      </c>
      <c r="D13464" t="s">
        <v>371</v>
      </c>
      <c r="E13464">
        <v>615100</v>
      </c>
      <c r="F13464" t="s">
        <v>24196</v>
      </c>
      <c r="G13464" s="7">
        <v>-9.1199999999999992</v>
      </c>
    </row>
    <row r="13465" spans="1:7" x14ac:dyDescent="0.3">
      <c r="A13465" s="310">
        <v>3022067</v>
      </c>
      <c r="B13465" t="s">
        <v>24260</v>
      </c>
      <c r="C13465" t="s">
        <v>49</v>
      </c>
      <c r="D13465" t="s">
        <v>373</v>
      </c>
      <c r="E13465">
        <v>617150</v>
      </c>
      <c r="F13465" t="s">
        <v>24196</v>
      </c>
      <c r="G13465" s="7">
        <v>464.98</v>
      </c>
    </row>
    <row r="13466" spans="1:7" x14ac:dyDescent="0.3">
      <c r="A13466" s="310">
        <v>3022067</v>
      </c>
      <c r="B13466" t="s">
        <v>24260</v>
      </c>
      <c r="C13466" t="s">
        <v>49</v>
      </c>
      <c r="D13466" t="s">
        <v>371</v>
      </c>
      <c r="E13466">
        <v>615100</v>
      </c>
      <c r="F13466" t="s">
        <v>24196</v>
      </c>
      <c r="G13466" s="7">
        <v>9.1199999999999992</v>
      </c>
    </row>
    <row r="13467" spans="1:7" x14ac:dyDescent="0.3">
      <c r="A13467" s="310">
        <v>3022067</v>
      </c>
      <c r="B13467" t="s">
        <v>24260</v>
      </c>
      <c r="C13467" t="s">
        <v>49</v>
      </c>
      <c r="D13467" t="s">
        <v>371</v>
      </c>
      <c r="E13467">
        <v>615100</v>
      </c>
      <c r="F13467" t="s">
        <v>24196</v>
      </c>
      <c r="G13467" s="7">
        <v>-0.01</v>
      </c>
    </row>
    <row r="13468" spans="1:7" x14ac:dyDescent="0.3">
      <c r="A13468" s="310">
        <v>3022067</v>
      </c>
      <c r="B13468" t="s">
        <v>24260</v>
      </c>
      <c r="C13468" t="s">
        <v>49</v>
      </c>
      <c r="D13468" t="s">
        <v>371</v>
      </c>
      <c r="E13468">
        <v>615100</v>
      </c>
      <c r="F13468" t="s">
        <v>24196</v>
      </c>
      <c r="G13468" s="7">
        <v>0.01</v>
      </c>
    </row>
    <row r="13469" spans="1:7" x14ac:dyDescent="0.3">
      <c r="A13469" s="310">
        <v>3022067</v>
      </c>
      <c r="B13469" t="s">
        <v>24260</v>
      </c>
      <c r="C13469" t="s">
        <v>49</v>
      </c>
      <c r="D13469" t="s">
        <v>371</v>
      </c>
      <c r="E13469">
        <v>615100</v>
      </c>
      <c r="F13469" t="s">
        <v>24196</v>
      </c>
      <c r="G13469" s="7">
        <v>19.09</v>
      </c>
    </row>
    <row r="13470" spans="1:7" x14ac:dyDescent="0.3">
      <c r="A13470" s="310">
        <v>3022067</v>
      </c>
      <c r="B13470" t="s">
        <v>24260</v>
      </c>
      <c r="C13470" t="s">
        <v>49</v>
      </c>
      <c r="D13470" t="s">
        <v>371</v>
      </c>
      <c r="E13470">
        <v>615100</v>
      </c>
      <c r="F13470" t="s">
        <v>24196</v>
      </c>
      <c r="G13470" s="7">
        <v>-130.46</v>
      </c>
    </row>
    <row r="13471" spans="1:7" x14ac:dyDescent="0.3">
      <c r="A13471" s="310">
        <v>3022067</v>
      </c>
      <c r="B13471" t="s">
        <v>24260</v>
      </c>
      <c r="C13471" t="s">
        <v>49</v>
      </c>
      <c r="D13471" t="s">
        <v>373</v>
      </c>
      <c r="E13471">
        <v>616160</v>
      </c>
      <c r="F13471" t="s">
        <v>24196</v>
      </c>
      <c r="G13471" s="7">
        <v>245.88</v>
      </c>
    </row>
    <row r="13472" spans="1:7" x14ac:dyDescent="0.3">
      <c r="A13472" s="310">
        <v>3022067</v>
      </c>
      <c r="B13472" t="s">
        <v>24260</v>
      </c>
      <c r="C13472" t="s">
        <v>49</v>
      </c>
      <c r="D13472" t="s">
        <v>371</v>
      </c>
      <c r="E13472">
        <v>616100</v>
      </c>
      <c r="F13472" t="s">
        <v>24196</v>
      </c>
      <c r="G13472" s="7">
        <v>510.21</v>
      </c>
    </row>
    <row r="13473" spans="1:7" x14ac:dyDescent="0.3">
      <c r="A13473" s="310">
        <v>3022067</v>
      </c>
      <c r="B13473" t="s">
        <v>24260</v>
      </c>
      <c r="C13473" t="s">
        <v>49</v>
      </c>
      <c r="D13473" t="s">
        <v>371</v>
      </c>
      <c r="E13473">
        <v>615100</v>
      </c>
      <c r="F13473" t="s">
        <v>24196</v>
      </c>
      <c r="G13473" s="7">
        <v>-130.46</v>
      </c>
    </row>
    <row r="13474" spans="1:7" x14ac:dyDescent="0.3">
      <c r="A13474" s="310">
        <v>3022067</v>
      </c>
      <c r="B13474" t="s">
        <v>24260</v>
      </c>
      <c r="C13474" t="s">
        <v>49</v>
      </c>
      <c r="D13474" t="s">
        <v>371</v>
      </c>
      <c r="E13474">
        <v>615100</v>
      </c>
      <c r="F13474" t="s">
        <v>24196</v>
      </c>
      <c r="G13474" s="7">
        <v>130.46</v>
      </c>
    </row>
    <row r="13475" spans="1:7" x14ac:dyDescent="0.3">
      <c r="A13475" s="310">
        <v>3022067</v>
      </c>
      <c r="B13475" t="s">
        <v>24260</v>
      </c>
      <c r="C13475" t="s">
        <v>49</v>
      </c>
      <c r="D13475" t="s">
        <v>371</v>
      </c>
      <c r="E13475">
        <v>615100</v>
      </c>
      <c r="F13475" t="s">
        <v>24196</v>
      </c>
      <c r="G13475" s="7">
        <v>4044.33</v>
      </c>
    </row>
    <row r="13476" spans="1:7" x14ac:dyDescent="0.3">
      <c r="A13476" s="310">
        <v>3022067</v>
      </c>
      <c r="B13476" t="s">
        <v>24260</v>
      </c>
      <c r="C13476" t="s">
        <v>49</v>
      </c>
      <c r="D13476" t="s">
        <v>371</v>
      </c>
      <c r="E13476">
        <v>615100</v>
      </c>
      <c r="F13476" t="s">
        <v>24196</v>
      </c>
      <c r="G13476" s="7">
        <v>130.46</v>
      </c>
    </row>
    <row r="13477" spans="1:7" x14ac:dyDescent="0.3">
      <c r="A13477" s="310">
        <v>3022067</v>
      </c>
      <c r="B13477" t="s">
        <v>24260</v>
      </c>
      <c r="C13477" t="s">
        <v>49</v>
      </c>
      <c r="D13477" t="s">
        <v>373</v>
      </c>
      <c r="E13477">
        <v>617150</v>
      </c>
      <c r="F13477" t="s">
        <v>24196</v>
      </c>
      <c r="G13477" s="7">
        <v>419.47</v>
      </c>
    </row>
    <row r="13478" spans="1:7" x14ac:dyDescent="0.3">
      <c r="A13478" s="310">
        <v>3022067</v>
      </c>
      <c r="B13478" t="s">
        <v>24260</v>
      </c>
      <c r="C13478" t="s">
        <v>49</v>
      </c>
      <c r="D13478" t="s">
        <v>371</v>
      </c>
      <c r="E13478">
        <v>615100</v>
      </c>
      <c r="F13478" t="s">
        <v>24196</v>
      </c>
      <c r="G13478" s="7">
        <v>-0.01</v>
      </c>
    </row>
    <row r="13479" spans="1:7" x14ac:dyDescent="0.3">
      <c r="A13479" s="310">
        <v>3022067</v>
      </c>
      <c r="B13479" t="s">
        <v>24260</v>
      </c>
      <c r="C13479" t="s">
        <v>49</v>
      </c>
      <c r="D13479" t="s">
        <v>371</v>
      </c>
      <c r="E13479">
        <v>615100</v>
      </c>
      <c r="F13479" t="s">
        <v>24196</v>
      </c>
      <c r="G13479" s="7">
        <v>9.1199999999999992</v>
      </c>
    </row>
    <row r="13480" spans="1:7" x14ac:dyDescent="0.3">
      <c r="A13480" s="310">
        <v>3022067</v>
      </c>
      <c r="B13480" t="s">
        <v>24260</v>
      </c>
      <c r="C13480" t="s">
        <v>49</v>
      </c>
      <c r="D13480" t="s">
        <v>371</v>
      </c>
      <c r="E13480">
        <v>615100</v>
      </c>
      <c r="F13480" t="s">
        <v>24196</v>
      </c>
      <c r="G13480" s="7">
        <v>0.01</v>
      </c>
    </row>
    <row r="13481" spans="1:7" x14ac:dyDescent="0.3">
      <c r="A13481" s="310">
        <v>3022067</v>
      </c>
      <c r="B13481" t="s">
        <v>24260</v>
      </c>
      <c r="C13481" t="s">
        <v>49</v>
      </c>
      <c r="D13481" t="s">
        <v>373</v>
      </c>
      <c r="E13481">
        <v>617150</v>
      </c>
      <c r="F13481" t="s">
        <v>24196</v>
      </c>
      <c r="G13481" s="7">
        <v>582.16999999999996</v>
      </c>
    </row>
    <row r="13482" spans="1:7" x14ac:dyDescent="0.3">
      <c r="A13482" s="310">
        <v>3022067</v>
      </c>
      <c r="B13482" t="s">
        <v>24260</v>
      </c>
      <c r="C13482" t="s">
        <v>49</v>
      </c>
      <c r="D13482" t="s">
        <v>371</v>
      </c>
      <c r="E13482">
        <v>615100</v>
      </c>
      <c r="F13482" t="s">
        <v>24196</v>
      </c>
      <c r="G13482" s="7">
        <v>-9.1199999999999992</v>
      </c>
    </row>
    <row r="13483" spans="1:7" x14ac:dyDescent="0.3">
      <c r="A13483" s="310">
        <v>3022067</v>
      </c>
      <c r="B13483" t="s">
        <v>24260</v>
      </c>
      <c r="C13483" t="s">
        <v>49</v>
      </c>
      <c r="D13483" t="s">
        <v>371</v>
      </c>
      <c r="E13483">
        <v>615100</v>
      </c>
      <c r="F13483" t="s">
        <v>24196</v>
      </c>
      <c r="G13483" s="7">
        <v>-130.46</v>
      </c>
    </row>
    <row r="13484" spans="1:7" x14ac:dyDescent="0.3">
      <c r="A13484" s="310">
        <v>3022067</v>
      </c>
      <c r="B13484" t="s">
        <v>24260</v>
      </c>
      <c r="C13484" t="s">
        <v>49</v>
      </c>
      <c r="D13484" t="s">
        <v>373</v>
      </c>
      <c r="E13484">
        <v>615130</v>
      </c>
      <c r="F13484" t="s">
        <v>24196</v>
      </c>
      <c r="G13484" s="7">
        <v>5.93</v>
      </c>
    </row>
    <row r="13485" spans="1:7" x14ac:dyDescent="0.3">
      <c r="A13485" s="310">
        <v>3022067</v>
      </c>
      <c r="B13485" t="s">
        <v>24260</v>
      </c>
      <c r="C13485" t="s">
        <v>49</v>
      </c>
      <c r="D13485" t="s">
        <v>373</v>
      </c>
      <c r="E13485">
        <v>617150</v>
      </c>
      <c r="F13485" t="s">
        <v>24196</v>
      </c>
      <c r="G13485" s="7">
        <v>432.38</v>
      </c>
    </row>
    <row r="13486" spans="1:7" x14ac:dyDescent="0.3">
      <c r="A13486" s="310">
        <v>3022067</v>
      </c>
      <c r="B13486" t="s">
        <v>24260</v>
      </c>
      <c r="C13486" t="s">
        <v>49</v>
      </c>
      <c r="D13486" t="s">
        <v>373</v>
      </c>
      <c r="E13486">
        <v>615130</v>
      </c>
      <c r="F13486" t="s">
        <v>24196</v>
      </c>
      <c r="G13486" s="7">
        <v>2056.2199999999998</v>
      </c>
    </row>
    <row r="13487" spans="1:7" x14ac:dyDescent="0.3">
      <c r="A13487" s="310">
        <v>3022067</v>
      </c>
      <c r="B13487" t="s">
        <v>24260</v>
      </c>
      <c r="C13487" t="s">
        <v>49</v>
      </c>
      <c r="D13487" t="s">
        <v>371</v>
      </c>
      <c r="E13487">
        <v>615100</v>
      </c>
      <c r="F13487" t="s">
        <v>24196</v>
      </c>
      <c r="G13487" s="7">
        <v>9.1199999999999992</v>
      </c>
    </row>
    <row r="13488" spans="1:7" x14ac:dyDescent="0.3">
      <c r="A13488" s="310">
        <v>3022067</v>
      </c>
      <c r="B13488" t="s">
        <v>24260</v>
      </c>
      <c r="C13488" t="s">
        <v>49</v>
      </c>
      <c r="D13488" t="s">
        <v>373</v>
      </c>
      <c r="E13488">
        <v>616160</v>
      </c>
      <c r="F13488" t="s">
        <v>24196</v>
      </c>
      <c r="G13488" s="7">
        <v>245.88</v>
      </c>
    </row>
    <row r="13489" spans="1:7" x14ac:dyDescent="0.3">
      <c r="A13489" s="310">
        <v>3022067</v>
      </c>
      <c r="B13489" t="s">
        <v>24260</v>
      </c>
      <c r="C13489" t="s">
        <v>49</v>
      </c>
      <c r="D13489" t="s">
        <v>373</v>
      </c>
      <c r="E13489">
        <v>617150</v>
      </c>
      <c r="F13489" t="s">
        <v>24196</v>
      </c>
      <c r="G13489" s="7">
        <v>419.47</v>
      </c>
    </row>
    <row r="13490" spans="1:7" x14ac:dyDescent="0.3">
      <c r="A13490" s="310">
        <v>3022067</v>
      </c>
      <c r="B13490" t="s">
        <v>24260</v>
      </c>
      <c r="C13490" t="s">
        <v>49</v>
      </c>
      <c r="D13490" t="s">
        <v>371</v>
      </c>
      <c r="E13490">
        <v>615100</v>
      </c>
      <c r="F13490" t="s">
        <v>24196</v>
      </c>
      <c r="G13490" s="7">
        <v>-0.01</v>
      </c>
    </row>
    <row r="13491" spans="1:7" x14ac:dyDescent="0.3">
      <c r="A13491" s="310">
        <v>3022067</v>
      </c>
      <c r="B13491" t="s">
        <v>24260</v>
      </c>
      <c r="C13491" t="s">
        <v>49</v>
      </c>
      <c r="D13491" t="s">
        <v>371</v>
      </c>
      <c r="E13491">
        <v>615100</v>
      </c>
      <c r="F13491" t="s">
        <v>24196</v>
      </c>
      <c r="G13491" s="7">
        <v>22.5</v>
      </c>
    </row>
    <row r="13492" spans="1:7" x14ac:dyDescent="0.3">
      <c r="A13492" s="310">
        <v>3022067</v>
      </c>
      <c r="B13492" t="s">
        <v>24260</v>
      </c>
      <c r="C13492" t="s">
        <v>49</v>
      </c>
      <c r="D13492" t="s">
        <v>371</v>
      </c>
      <c r="E13492">
        <v>615100</v>
      </c>
      <c r="F13492" t="s">
        <v>24196</v>
      </c>
      <c r="G13492" s="7">
        <v>-130.46</v>
      </c>
    </row>
    <row r="13493" spans="1:7" x14ac:dyDescent="0.3">
      <c r="A13493" s="310">
        <v>3022067</v>
      </c>
      <c r="B13493" t="s">
        <v>24260</v>
      </c>
      <c r="C13493" t="s">
        <v>49</v>
      </c>
      <c r="D13493" t="s">
        <v>371</v>
      </c>
      <c r="E13493">
        <v>615100</v>
      </c>
      <c r="F13493" t="s">
        <v>24196</v>
      </c>
      <c r="G13493" s="7">
        <v>-0.01</v>
      </c>
    </row>
    <row r="13494" spans="1:7" x14ac:dyDescent="0.3">
      <c r="A13494" s="310">
        <v>3022067</v>
      </c>
      <c r="B13494" t="s">
        <v>24260</v>
      </c>
      <c r="C13494" t="s">
        <v>49</v>
      </c>
      <c r="D13494" t="s">
        <v>371</v>
      </c>
      <c r="E13494">
        <v>615100</v>
      </c>
      <c r="F13494" t="s">
        <v>24196</v>
      </c>
      <c r="G13494" s="7">
        <v>3034.42</v>
      </c>
    </row>
    <row r="13495" spans="1:7" x14ac:dyDescent="0.3">
      <c r="A13495" s="310">
        <v>3022067</v>
      </c>
      <c r="B13495" t="s">
        <v>24260</v>
      </c>
      <c r="C13495" t="s">
        <v>49</v>
      </c>
      <c r="D13495" t="s">
        <v>371</v>
      </c>
      <c r="E13495">
        <v>615100</v>
      </c>
      <c r="F13495" t="s">
        <v>24196</v>
      </c>
      <c r="G13495" s="7">
        <v>130.46</v>
      </c>
    </row>
    <row r="13496" spans="1:7" x14ac:dyDescent="0.3">
      <c r="A13496" s="310">
        <v>3022067</v>
      </c>
      <c r="B13496" t="s">
        <v>24260</v>
      </c>
      <c r="C13496" t="s">
        <v>49</v>
      </c>
      <c r="D13496" t="s">
        <v>371</v>
      </c>
      <c r="E13496">
        <v>615100</v>
      </c>
      <c r="F13496" t="s">
        <v>24196</v>
      </c>
      <c r="G13496" s="7">
        <v>3149.65</v>
      </c>
    </row>
    <row r="13497" spans="1:7" x14ac:dyDescent="0.3">
      <c r="A13497" s="310">
        <v>3022067</v>
      </c>
      <c r="B13497" t="s">
        <v>24260</v>
      </c>
      <c r="C13497" t="s">
        <v>49</v>
      </c>
      <c r="D13497" t="s">
        <v>375</v>
      </c>
      <c r="E13497">
        <v>616130</v>
      </c>
      <c r="F13497" t="s">
        <v>24196</v>
      </c>
      <c r="G13497" s="7">
        <v>147.93</v>
      </c>
    </row>
    <row r="13498" spans="1:7" x14ac:dyDescent="0.3">
      <c r="A13498" s="310">
        <v>3022067</v>
      </c>
      <c r="B13498" t="s">
        <v>24260</v>
      </c>
      <c r="C13498" t="s">
        <v>49</v>
      </c>
      <c r="D13498" t="s">
        <v>373</v>
      </c>
      <c r="E13498">
        <v>616160</v>
      </c>
      <c r="F13498" t="s">
        <v>24196</v>
      </c>
      <c r="G13498" s="7">
        <v>261.14</v>
      </c>
    </row>
    <row r="13499" spans="1:7" x14ac:dyDescent="0.3">
      <c r="A13499" s="310">
        <v>3022067</v>
      </c>
      <c r="B13499" t="s">
        <v>24260</v>
      </c>
      <c r="C13499" t="s">
        <v>49</v>
      </c>
      <c r="D13499" t="s">
        <v>371</v>
      </c>
      <c r="E13499">
        <v>615100</v>
      </c>
      <c r="F13499" t="s">
        <v>24196</v>
      </c>
      <c r="G13499" s="7">
        <v>-9.1199999999999992</v>
      </c>
    </row>
    <row r="13500" spans="1:7" x14ac:dyDescent="0.3">
      <c r="A13500" s="310">
        <v>3022067</v>
      </c>
      <c r="B13500" t="s">
        <v>24260</v>
      </c>
      <c r="C13500" t="s">
        <v>49</v>
      </c>
      <c r="D13500" t="s">
        <v>371</v>
      </c>
      <c r="E13500">
        <v>615100</v>
      </c>
      <c r="F13500" t="s">
        <v>24196</v>
      </c>
      <c r="G13500" s="7">
        <v>9.1199999999999992</v>
      </c>
    </row>
    <row r="13501" spans="1:7" x14ac:dyDescent="0.3">
      <c r="A13501" s="310">
        <v>3022067</v>
      </c>
      <c r="B13501" t="s">
        <v>24260</v>
      </c>
      <c r="C13501" t="s">
        <v>49</v>
      </c>
      <c r="D13501" t="s">
        <v>371</v>
      </c>
      <c r="E13501">
        <v>615100</v>
      </c>
      <c r="F13501" t="s">
        <v>24196</v>
      </c>
      <c r="G13501" s="7">
        <v>-0.01</v>
      </c>
    </row>
    <row r="13502" spans="1:7" x14ac:dyDescent="0.3">
      <c r="A13502" s="310">
        <v>3022067</v>
      </c>
      <c r="B13502" t="s">
        <v>24260</v>
      </c>
      <c r="C13502" t="s">
        <v>49</v>
      </c>
      <c r="D13502" t="s">
        <v>371</v>
      </c>
      <c r="E13502">
        <v>616100</v>
      </c>
      <c r="F13502" t="s">
        <v>24196</v>
      </c>
      <c r="G13502" s="7">
        <v>458.13</v>
      </c>
    </row>
    <row r="13503" spans="1:7" x14ac:dyDescent="0.3">
      <c r="A13503" s="310">
        <v>3022067</v>
      </c>
      <c r="B13503" t="s">
        <v>24260</v>
      </c>
      <c r="C13503" t="s">
        <v>49</v>
      </c>
      <c r="D13503" t="s">
        <v>371</v>
      </c>
      <c r="E13503">
        <v>615100</v>
      </c>
      <c r="F13503" t="s">
        <v>24196</v>
      </c>
      <c r="G13503" s="7">
        <v>-0.01</v>
      </c>
    </row>
    <row r="13504" spans="1:7" x14ac:dyDescent="0.3">
      <c r="A13504" s="310">
        <v>3022067</v>
      </c>
      <c r="B13504" t="s">
        <v>24260</v>
      </c>
      <c r="C13504" t="s">
        <v>49</v>
      </c>
      <c r="D13504" t="s">
        <v>371</v>
      </c>
      <c r="E13504">
        <v>615100</v>
      </c>
      <c r="F13504" t="s">
        <v>24196</v>
      </c>
      <c r="G13504" s="7">
        <v>-130.46</v>
      </c>
    </row>
    <row r="13505" spans="1:7" x14ac:dyDescent="0.3">
      <c r="A13505" s="310">
        <v>3022067</v>
      </c>
      <c r="B13505" t="s">
        <v>24260</v>
      </c>
      <c r="C13505" t="s">
        <v>49</v>
      </c>
      <c r="D13505" t="s">
        <v>371</v>
      </c>
      <c r="E13505">
        <v>615100</v>
      </c>
      <c r="F13505" t="s">
        <v>24196</v>
      </c>
      <c r="G13505" s="7">
        <v>-130.46</v>
      </c>
    </row>
    <row r="13506" spans="1:7" x14ac:dyDescent="0.3">
      <c r="A13506" s="310">
        <v>3022067</v>
      </c>
      <c r="B13506" t="s">
        <v>24260</v>
      </c>
      <c r="C13506" t="s">
        <v>49</v>
      </c>
      <c r="D13506" t="s">
        <v>373</v>
      </c>
      <c r="E13506">
        <v>617150</v>
      </c>
      <c r="F13506" t="s">
        <v>24196</v>
      </c>
      <c r="G13506" s="7">
        <v>456.43</v>
      </c>
    </row>
    <row r="13507" spans="1:7" x14ac:dyDescent="0.3">
      <c r="A13507" s="310">
        <v>3022067</v>
      </c>
      <c r="B13507" t="s">
        <v>24260</v>
      </c>
      <c r="C13507" t="s">
        <v>49</v>
      </c>
      <c r="D13507" t="s">
        <v>373</v>
      </c>
      <c r="E13507">
        <v>615130</v>
      </c>
      <c r="F13507" t="s">
        <v>24196</v>
      </c>
      <c r="G13507" s="7">
        <v>2119.4899999999998</v>
      </c>
    </row>
    <row r="13508" spans="1:7" x14ac:dyDescent="0.3">
      <c r="A13508" s="310">
        <v>3022067</v>
      </c>
      <c r="B13508" t="s">
        <v>24260</v>
      </c>
      <c r="C13508" t="s">
        <v>49</v>
      </c>
      <c r="D13508" t="s">
        <v>371</v>
      </c>
      <c r="E13508">
        <v>615100</v>
      </c>
      <c r="F13508" t="s">
        <v>24196</v>
      </c>
      <c r="G13508" s="7">
        <v>-9.1199999999999992</v>
      </c>
    </row>
    <row r="13509" spans="1:7" x14ac:dyDescent="0.3">
      <c r="A13509" s="310">
        <v>3022067</v>
      </c>
      <c r="B13509" t="s">
        <v>24260</v>
      </c>
      <c r="C13509" t="s">
        <v>49</v>
      </c>
      <c r="D13509" t="s">
        <v>377</v>
      </c>
      <c r="E13509">
        <v>611110</v>
      </c>
      <c r="F13509" t="s">
        <v>24196</v>
      </c>
      <c r="G13509" s="7">
        <v>1.79</v>
      </c>
    </row>
    <row r="13510" spans="1:7" x14ac:dyDescent="0.3">
      <c r="A13510" s="310">
        <v>3022067</v>
      </c>
      <c r="B13510" t="s">
        <v>24260</v>
      </c>
      <c r="C13510" t="s">
        <v>49</v>
      </c>
      <c r="D13510" t="s">
        <v>371</v>
      </c>
      <c r="E13510">
        <v>615100</v>
      </c>
      <c r="F13510" t="s">
        <v>24196</v>
      </c>
      <c r="G13510" s="7">
        <v>-0.01</v>
      </c>
    </row>
    <row r="13511" spans="1:7" x14ac:dyDescent="0.3">
      <c r="A13511" s="310">
        <v>3022067</v>
      </c>
      <c r="B13511" t="s">
        <v>24260</v>
      </c>
      <c r="C13511" t="s">
        <v>49</v>
      </c>
      <c r="D13511" t="s">
        <v>371</v>
      </c>
      <c r="E13511">
        <v>615100</v>
      </c>
      <c r="F13511" t="s">
        <v>24196</v>
      </c>
      <c r="G13511" s="7">
        <v>-9.1199999999999992</v>
      </c>
    </row>
    <row r="13512" spans="1:7" x14ac:dyDescent="0.3">
      <c r="A13512" s="310">
        <v>3022067</v>
      </c>
      <c r="B13512" t="s">
        <v>24260</v>
      </c>
      <c r="C13512" t="s">
        <v>49</v>
      </c>
      <c r="D13512" t="s">
        <v>371</v>
      </c>
      <c r="E13512">
        <v>615100</v>
      </c>
      <c r="F13512" t="s">
        <v>24196</v>
      </c>
      <c r="G13512" s="7">
        <v>130.46</v>
      </c>
    </row>
    <row r="13513" spans="1:7" x14ac:dyDescent="0.3">
      <c r="A13513" s="310">
        <v>3022067</v>
      </c>
      <c r="B13513" t="s">
        <v>24260</v>
      </c>
      <c r="C13513" t="s">
        <v>49</v>
      </c>
      <c r="D13513" t="s">
        <v>371</v>
      </c>
      <c r="E13513">
        <v>617100</v>
      </c>
      <c r="F13513" t="s">
        <v>24196</v>
      </c>
      <c r="G13513" s="7">
        <v>1525.25</v>
      </c>
    </row>
    <row r="13514" spans="1:7" x14ac:dyDescent="0.3">
      <c r="A13514" s="310">
        <v>3023516</v>
      </c>
      <c r="B13514" t="s">
        <v>24261</v>
      </c>
      <c r="C13514" t="s">
        <v>19</v>
      </c>
      <c r="D13514" t="s">
        <v>375</v>
      </c>
      <c r="E13514">
        <v>615140</v>
      </c>
      <c r="F13514" t="s">
        <v>24196</v>
      </c>
      <c r="G13514" s="7">
        <v>89.77</v>
      </c>
    </row>
    <row r="13515" spans="1:7" x14ac:dyDescent="0.3">
      <c r="A13515" s="310">
        <v>3023516</v>
      </c>
      <c r="B13515" t="s">
        <v>24261</v>
      </c>
      <c r="C13515" t="s">
        <v>19</v>
      </c>
      <c r="D13515" t="s">
        <v>371</v>
      </c>
      <c r="E13515">
        <v>615100</v>
      </c>
      <c r="F13515" t="s">
        <v>24196</v>
      </c>
      <c r="G13515" s="7">
        <v>97.55</v>
      </c>
    </row>
    <row r="13516" spans="1:7" x14ac:dyDescent="0.3">
      <c r="A13516" s="310">
        <v>3023516</v>
      </c>
      <c r="B13516" t="s">
        <v>24261</v>
      </c>
      <c r="C13516" t="s">
        <v>19</v>
      </c>
      <c r="D13516" t="s">
        <v>371</v>
      </c>
      <c r="E13516">
        <v>615100</v>
      </c>
      <c r="F13516" t="s">
        <v>24196</v>
      </c>
      <c r="G13516" s="7">
        <v>-98.66</v>
      </c>
    </row>
    <row r="13517" spans="1:7" x14ac:dyDescent="0.3">
      <c r="A13517" s="310">
        <v>3023516</v>
      </c>
      <c r="B13517" t="s">
        <v>24261</v>
      </c>
      <c r="C13517" t="s">
        <v>19</v>
      </c>
      <c r="D13517" t="s">
        <v>371</v>
      </c>
      <c r="E13517">
        <v>615100</v>
      </c>
      <c r="F13517" t="s">
        <v>24196</v>
      </c>
      <c r="G13517" s="7">
        <v>-98.66</v>
      </c>
    </row>
    <row r="13518" spans="1:7" x14ac:dyDescent="0.3">
      <c r="A13518" s="310">
        <v>3023516</v>
      </c>
      <c r="B13518" t="s">
        <v>24261</v>
      </c>
      <c r="C13518" t="s">
        <v>19</v>
      </c>
      <c r="D13518" t="s">
        <v>371</v>
      </c>
      <c r="E13518">
        <v>615100</v>
      </c>
      <c r="F13518" t="s">
        <v>24196</v>
      </c>
      <c r="G13518" s="7">
        <v>0.01</v>
      </c>
    </row>
    <row r="13519" spans="1:7" x14ac:dyDescent="0.3">
      <c r="A13519" s="310">
        <v>3023516</v>
      </c>
      <c r="B13519" t="s">
        <v>24261</v>
      </c>
      <c r="C13519" t="s">
        <v>19</v>
      </c>
      <c r="D13519" t="s">
        <v>377</v>
      </c>
      <c r="E13519">
        <v>611130</v>
      </c>
      <c r="F13519" t="s">
        <v>24196</v>
      </c>
      <c r="G13519" s="7">
        <v>62.24</v>
      </c>
    </row>
    <row r="13520" spans="1:7" x14ac:dyDescent="0.3">
      <c r="A13520" s="310">
        <v>3023516</v>
      </c>
      <c r="B13520" t="s">
        <v>24261</v>
      </c>
      <c r="C13520" t="s">
        <v>19</v>
      </c>
      <c r="D13520" t="s">
        <v>375</v>
      </c>
      <c r="E13520">
        <v>615140</v>
      </c>
      <c r="F13520" t="s">
        <v>24196</v>
      </c>
      <c r="G13520" s="7">
        <v>-269.3</v>
      </c>
    </row>
    <row r="13521" spans="1:7" x14ac:dyDescent="0.3">
      <c r="A13521" s="310">
        <v>3023516</v>
      </c>
      <c r="B13521" t="s">
        <v>24261</v>
      </c>
      <c r="C13521" t="s">
        <v>19</v>
      </c>
      <c r="D13521" t="s">
        <v>371</v>
      </c>
      <c r="E13521">
        <v>615100</v>
      </c>
      <c r="F13521" t="s">
        <v>24196</v>
      </c>
      <c r="G13521" s="7">
        <v>-108.39</v>
      </c>
    </row>
    <row r="13522" spans="1:7" x14ac:dyDescent="0.3">
      <c r="A13522" s="310">
        <v>3023516</v>
      </c>
      <c r="B13522" t="s">
        <v>24261</v>
      </c>
      <c r="C13522" t="s">
        <v>19</v>
      </c>
      <c r="D13522" t="s">
        <v>371</v>
      </c>
      <c r="E13522">
        <v>615100</v>
      </c>
      <c r="F13522" t="s">
        <v>24196</v>
      </c>
      <c r="G13522" s="7">
        <v>-107.98</v>
      </c>
    </row>
    <row r="13523" spans="1:7" x14ac:dyDescent="0.3">
      <c r="A13523" s="310">
        <v>3023516</v>
      </c>
      <c r="B13523" t="s">
        <v>24261</v>
      </c>
      <c r="C13523" t="s">
        <v>19</v>
      </c>
      <c r="D13523" t="s">
        <v>371</v>
      </c>
      <c r="E13523">
        <v>615100</v>
      </c>
      <c r="F13523" t="s">
        <v>24196</v>
      </c>
      <c r="G13523" s="7">
        <v>97.55</v>
      </c>
    </row>
    <row r="13524" spans="1:7" x14ac:dyDescent="0.3">
      <c r="A13524" s="310">
        <v>3023516</v>
      </c>
      <c r="B13524" t="s">
        <v>24261</v>
      </c>
      <c r="C13524" t="s">
        <v>19</v>
      </c>
      <c r="D13524" t="s">
        <v>373</v>
      </c>
      <c r="E13524">
        <v>617150</v>
      </c>
      <c r="F13524" t="s">
        <v>24196</v>
      </c>
      <c r="G13524" s="7">
        <v>122.95</v>
      </c>
    </row>
    <row r="13525" spans="1:7" x14ac:dyDescent="0.3">
      <c r="A13525" s="310">
        <v>3023516</v>
      </c>
      <c r="B13525" t="s">
        <v>24261</v>
      </c>
      <c r="C13525" t="s">
        <v>19</v>
      </c>
      <c r="D13525" t="s">
        <v>371</v>
      </c>
      <c r="E13525">
        <v>617100</v>
      </c>
      <c r="F13525" t="s">
        <v>24196</v>
      </c>
      <c r="G13525" s="7">
        <v>1159.9100000000001</v>
      </c>
    </row>
    <row r="13526" spans="1:7" x14ac:dyDescent="0.3">
      <c r="A13526" s="310">
        <v>3023516</v>
      </c>
      <c r="B13526" t="s">
        <v>24261</v>
      </c>
      <c r="C13526" t="s">
        <v>19</v>
      </c>
      <c r="D13526" t="s">
        <v>371</v>
      </c>
      <c r="E13526">
        <v>615100</v>
      </c>
      <c r="F13526" t="s">
        <v>24196</v>
      </c>
      <c r="G13526" s="7">
        <v>108.39</v>
      </c>
    </row>
    <row r="13527" spans="1:7" x14ac:dyDescent="0.3">
      <c r="A13527" s="310">
        <v>3023516</v>
      </c>
      <c r="B13527" t="s">
        <v>24261</v>
      </c>
      <c r="C13527" t="s">
        <v>19</v>
      </c>
      <c r="D13527" t="s">
        <v>371</v>
      </c>
      <c r="E13527">
        <v>617100</v>
      </c>
      <c r="F13527" t="s">
        <v>24196</v>
      </c>
      <c r="G13527" s="7">
        <v>963.7</v>
      </c>
    </row>
    <row r="13528" spans="1:7" x14ac:dyDescent="0.3">
      <c r="A13528" s="310">
        <v>3023516</v>
      </c>
      <c r="B13528" t="s">
        <v>24261</v>
      </c>
      <c r="C13528" t="s">
        <v>19</v>
      </c>
      <c r="D13528" t="s">
        <v>371</v>
      </c>
      <c r="E13528">
        <v>615100</v>
      </c>
      <c r="F13528" t="s">
        <v>24196</v>
      </c>
      <c r="G13528" s="7">
        <v>-98.66</v>
      </c>
    </row>
    <row r="13529" spans="1:7" x14ac:dyDescent="0.3">
      <c r="A13529" s="310">
        <v>3023516</v>
      </c>
      <c r="B13529" t="s">
        <v>24261</v>
      </c>
      <c r="C13529" t="s">
        <v>19</v>
      </c>
      <c r="D13529" t="s">
        <v>371</v>
      </c>
      <c r="E13529">
        <v>615100</v>
      </c>
      <c r="F13529" t="s">
        <v>24196</v>
      </c>
      <c r="G13529" s="7">
        <v>0.01</v>
      </c>
    </row>
    <row r="13530" spans="1:7" x14ac:dyDescent="0.3">
      <c r="A13530" s="310">
        <v>3023516</v>
      </c>
      <c r="B13530" t="s">
        <v>24261</v>
      </c>
      <c r="C13530" t="s">
        <v>19</v>
      </c>
      <c r="D13530" t="s">
        <v>371</v>
      </c>
      <c r="E13530">
        <v>615100</v>
      </c>
      <c r="F13530" t="s">
        <v>24196</v>
      </c>
      <c r="G13530" s="7">
        <v>-98.66</v>
      </c>
    </row>
    <row r="13531" spans="1:7" x14ac:dyDescent="0.3">
      <c r="A13531" s="310">
        <v>3023516</v>
      </c>
      <c r="B13531" t="s">
        <v>24261</v>
      </c>
      <c r="C13531" t="s">
        <v>19</v>
      </c>
      <c r="D13531" t="s">
        <v>371</v>
      </c>
      <c r="E13531">
        <v>615100</v>
      </c>
      <c r="F13531" t="s">
        <v>24196</v>
      </c>
      <c r="G13531" s="7">
        <v>3750</v>
      </c>
    </row>
    <row r="13532" spans="1:7" x14ac:dyDescent="0.3">
      <c r="A13532" s="310">
        <v>3023516</v>
      </c>
      <c r="B13532" t="s">
        <v>24261</v>
      </c>
      <c r="C13532" t="s">
        <v>19</v>
      </c>
      <c r="D13532" t="s">
        <v>373</v>
      </c>
      <c r="E13532">
        <v>617150</v>
      </c>
      <c r="F13532" t="s">
        <v>24196</v>
      </c>
      <c r="G13532" s="7">
        <v>409.83</v>
      </c>
    </row>
    <row r="13533" spans="1:7" x14ac:dyDescent="0.3">
      <c r="A13533" s="310">
        <v>3023516</v>
      </c>
      <c r="B13533" t="s">
        <v>24261</v>
      </c>
      <c r="C13533" t="s">
        <v>19</v>
      </c>
      <c r="D13533" t="s">
        <v>371</v>
      </c>
      <c r="E13533">
        <v>615100</v>
      </c>
      <c r="F13533" t="s">
        <v>24196</v>
      </c>
      <c r="G13533" s="7">
        <v>-98.66</v>
      </c>
    </row>
    <row r="13534" spans="1:7" x14ac:dyDescent="0.3">
      <c r="A13534" s="310">
        <v>3023516</v>
      </c>
      <c r="B13534" t="s">
        <v>24261</v>
      </c>
      <c r="C13534" t="s">
        <v>19</v>
      </c>
      <c r="D13534" t="s">
        <v>375</v>
      </c>
      <c r="E13534">
        <v>617130</v>
      </c>
      <c r="F13534" t="s">
        <v>24196</v>
      </c>
      <c r="G13534" s="7">
        <v>549.37</v>
      </c>
    </row>
    <row r="13535" spans="1:7" x14ac:dyDescent="0.3">
      <c r="A13535" s="310">
        <v>3023516</v>
      </c>
      <c r="B13535" t="s">
        <v>24261</v>
      </c>
      <c r="C13535" t="s">
        <v>19</v>
      </c>
      <c r="D13535" t="s">
        <v>371</v>
      </c>
      <c r="E13535">
        <v>615100</v>
      </c>
      <c r="F13535" t="s">
        <v>24196</v>
      </c>
      <c r="G13535" s="7">
        <v>-107.98</v>
      </c>
    </row>
    <row r="13536" spans="1:7" x14ac:dyDescent="0.3">
      <c r="A13536" s="310">
        <v>3023516</v>
      </c>
      <c r="B13536" t="s">
        <v>24261</v>
      </c>
      <c r="C13536" t="s">
        <v>19</v>
      </c>
      <c r="D13536" t="s">
        <v>371</v>
      </c>
      <c r="E13536">
        <v>615100</v>
      </c>
      <c r="F13536" t="s">
        <v>24196</v>
      </c>
      <c r="G13536" s="7">
        <v>175</v>
      </c>
    </row>
    <row r="13537" spans="1:7" x14ac:dyDescent="0.3">
      <c r="A13537" s="310">
        <v>3023516</v>
      </c>
      <c r="B13537" t="s">
        <v>24261</v>
      </c>
      <c r="C13537" t="s">
        <v>19</v>
      </c>
      <c r="D13537" t="s">
        <v>373</v>
      </c>
      <c r="E13537">
        <v>617150</v>
      </c>
      <c r="F13537" t="s">
        <v>24196</v>
      </c>
      <c r="G13537" s="7">
        <v>443.43</v>
      </c>
    </row>
    <row r="13538" spans="1:7" x14ac:dyDescent="0.3">
      <c r="A13538" s="310">
        <v>3023516</v>
      </c>
      <c r="B13538" t="s">
        <v>24261</v>
      </c>
      <c r="C13538" t="s">
        <v>19</v>
      </c>
      <c r="D13538" t="s">
        <v>371</v>
      </c>
      <c r="E13538">
        <v>615100</v>
      </c>
      <c r="F13538" t="s">
        <v>24196</v>
      </c>
      <c r="G13538" s="7">
        <v>-97.55</v>
      </c>
    </row>
    <row r="13539" spans="1:7" x14ac:dyDescent="0.3">
      <c r="A13539" s="310">
        <v>3023516</v>
      </c>
      <c r="B13539" t="s">
        <v>24261</v>
      </c>
      <c r="C13539" t="s">
        <v>19</v>
      </c>
      <c r="D13539" t="s">
        <v>371</v>
      </c>
      <c r="E13539">
        <v>615100</v>
      </c>
      <c r="F13539" t="s">
        <v>24196</v>
      </c>
      <c r="G13539" s="7">
        <v>-7.29</v>
      </c>
    </row>
    <row r="13540" spans="1:7" x14ac:dyDescent="0.3">
      <c r="A13540" s="310">
        <v>3023516</v>
      </c>
      <c r="B13540" t="s">
        <v>24261</v>
      </c>
      <c r="C13540" t="s">
        <v>19</v>
      </c>
      <c r="D13540" t="s">
        <v>371</v>
      </c>
      <c r="E13540">
        <v>615100</v>
      </c>
      <c r="F13540" t="s">
        <v>24196</v>
      </c>
      <c r="G13540" s="7">
        <v>-0.01</v>
      </c>
    </row>
    <row r="13541" spans="1:7" x14ac:dyDescent="0.3">
      <c r="A13541" s="310">
        <v>3023516</v>
      </c>
      <c r="B13541" t="s">
        <v>24261</v>
      </c>
      <c r="C13541" t="s">
        <v>19</v>
      </c>
      <c r="D13541" t="s">
        <v>371</v>
      </c>
      <c r="E13541">
        <v>615100</v>
      </c>
      <c r="F13541" t="s">
        <v>24196</v>
      </c>
      <c r="G13541" s="7">
        <v>-7.29</v>
      </c>
    </row>
    <row r="13542" spans="1:7" x14ac:dyDescent="0.3">
      <c r="A13542" s="310">
        <v>3023516</v>
      </c>
      <c r="B13542" t="s">
        <v>24261</v>
      </c>
      <c r="C13542" t="s">
        <v>19</v>
      </c>
      <c r="D13542" t="s">
        <v>371</v>
      </c>
      <c r="E13542">
        <v>615100</v>
      </c>
      <c r="F13542" t="s">
        <v>24196</v>
      </c>
      <c r="G13542" s="7">
        <v>-0.01</v>
      </c>
    </row>
    <row r="13543" spans="1:7" x14ac:dyDescent="0.3">
      <c r="A13543" s="310">
        <v>3023516</v>
      </c>
      <c r="B13543" t="s">
        <v>24261</v>
      </c>
      <c r="C13543" t="s">
        <v>19</v>
      </c>
      <c r="D13543" t="s">
        <v>371</v>
      </c>
      <c r="E13543">
        <v>615100</v>
      </c>
      <c r="F13543" t="s">
        <v>24196</v>
      </c>
      <c r="G13543" s="7">
        <v>-0.01</v>
      </c>
    </row>
    <row r="13544" spans="1:7" x14ac:dyDescent="0.3">
      <c r="A13544" s="310">
        <v>3023516</v>
      </c>
      <c r="B13544" t="s">
        <v>24261</v>
      </c>
      <c r="C13544" t="s">
        <v>19</v>
      </c>
      <c r="D13544" t="s">
        <v>373</v>
      </c>
      <c r="E13544">
        <v>615130</v>
      </c>
      <c r="F13544" t="s">
        <v>24196</v>
      </c>
      <c r="G13544" s="7">
        <v>72.459999999999994</v>
      </c>
    </row>
    <row r="13545" spans="1:7" x14ac:dyDescent="0.3">
      <c r="A13545" s="310">
        <v>3023516</v>
      </c>
      <c r="B13545" t="s">
        <v>24261</v>
      </c>
      <c r="C13545" t="s">
        <v>19</v>
      </c>
      <c r="D13545" t="s">
        <v>371</v>
      </c>
      <c r="E13545">
        <v>615100</v>
      </c>
      <c r="F13545" t="s">
        <v>24196</v>
      </c>
      <c r="G13545" s="7">
        <v>97.55</v>
      </c>
    </row>
    <row r="13546" spans="1:7" x14ac:dyDescent="0.3">
      <c r="A13546" s="310">
        <v>3023516</v>
      </c>
      <c r="B13546" t="s">
        <v>24261</v>
      </c>
      <c r="C13546" t="s">
        <v>19</v>
      </c>
      <c r="D13546" t="s">
        <v>375</v>
      </c>
      <c r="E13546">
        <v>615140</v>
      </c>
      <c r="F13546" t="s">
        <v>24196</v>
      </c>
      <c r="G13546" s="7">
        <v>-89.77</v>
      </c>
    </row>
    <row r="13547" spans="1:7" x14ac:dyDescent="0.3">
      <c r="A13547" s="310">
        <v>3023516</v>
      </c>
      <c r="B13547" t="s">
        <v>24261</v>
      </c>
      <c r="C13547" t="s">
        <v>19</v>
      </c>
      <c r="D13547" t="s">
        <v>371</v>
      </c>
      <c r="E13547">
        <v>615100</v>
      </c>
      <c r="F13547" t="s">
        <v>24196</v>
      </c>
      <c r="G13547" s="7">
        <v>-108.39</v>
      </c>
    </row>
    <row r="13548" spans="1:7" x14ac:dyDescent="0.3">
      <c r="A13548" s="310">
        <v>3023516</v>
      </c>
      <c r="B13548" t="s">
        <v>24261</v>
      </c>
      <c r="C13548" t="s">
        <v>19</v>
      </c>
      <c r="D13548" t="s">
        <v>377</v>
      </c>
      <c r="E13548">
        <v>611130</v>
      </c>
      <c r="F13548" t="s">
        <v>24196</v>
      </c>
      <c r="G13548" s="7">
        <v>75.849999999999994</v>
      </c>
    </row>
    <row r="13549" spans="1:7" x14ac:dyDescent="0.3">
      <c r="A13549" s="310">
        <v>3023516</v>
      </c>
      <c r="B13549" t="s">
        <v>24261</v>
      </c>
      <c r="C13549" t="s">
        <v>19</v>
      </c>
      <c r="D13549" t="s">
        <v>371</v>
      </c>
      <c r="E13549">
        <v>615100</v>
      </c>
      <c r="F13549" t="s">
        <v>24196</v>
      </c>
      <c r="G13549" s="7">
        <v>-0.01</v>
      </c>
    </row>
    <row r="13550" spans="1:7" x14ac:dyDescent="0.3">
      <c r="A13550" s="310">
        <v>3023516</v>
      </c>
      <c r="B13550" t="s">
        <v>24261</v>
      </c>
      <c r="C13550" t="s">
        <v>19</v>
      </c>
      <c r="D13550" t="s">
        <v>375</v>
      </c>
      <c r="E13550">
        <v>615140</v>
      </c>
      <c r="F13550" t="s">
        <v>24196</v>
      </c>
      <c r="G13550" s="7">
        <v>-0.01</v>
      </c>
    </row>
    <row r="13551" spans="1:7" x14ac:dyDescent="0.3">
      <c r="A13551" s="310">
        <v>3023516</v>
      </c>
      <c r="B13551" t="s">
        <v>24261</v>
      </c>
      <c r="C13551" t="s">
        <v>19</v>
      </c>
      <c r="D13551" t="s">
        <v>371</v>
      </c>
      <c r="E13551">
        <v>616100</v>
      </c>
      <c r="F13551" t="s">
        <v>24196</v>
      </c>
      <c r="G13551" s="7">
        <v>522.45000000000005</v>
      </c>
    </row>
    <row r="13552" spans="1:7" x14ac:dyDescent="0.3">
      <c r="A13552" s="310">
        <v>3023516</v>
      </c>
      <c r="B13552" t="s">
        <v>24261</v>
      </c>
      <c r="C13552" t="s">
        <v>19</v>
      </c>
      <c r="D13552" t="s">
        <v>371</v>
      </c>
      <c r="E13552">
        <v>615100</v>
      </c>
      <c r="F13552" t="s">
        <v>24196</v>
      </c>
      <c r="G13552" s="7">
        <v>-108.39</v>
      </c>
    </row>
    <row r="13553" spans="1:7" x14ac:dyDescent="0.3">
      <c r="A13553" s="310">
        <v>3023516</v>
      </c>
      <c r="B13553" t="s">
        <v>24261</v>
      </c>
      <c r="C13553" t="s">
        <v>19</v>
      </c>
      <c r="D13553" t="s">
        <v>375</v>
      </c>
      <c r="E13553">
        <v>615140</v>
      </c>
      <c r="F13553" t="s">
        <v>24196</v>
      </c>
      <c r="G13553" s="7">
        <v>2693</v>
      </c>
    </row>
    <row r="13554" spans="1:7" x14ac:dyDescent="0.3">
      <c r="A13554" s="310">
        <v>3023516</v>
      </c>
      <c r="B13554" t="s">
        <v>24261</v>
      </c>
      <c r="C13554" t="s">
        <v>19</v>
      </c>
      <c r="D13554" t="s">
        <v>371</v>
      </c>
      <c r="E13554">
        <v>615100</v>
      </c>
      <c r="F13554" t="s">
        <v>24196</v>
      </c>
      <c r="G13554" s="7">
        <v>3360.17</v>
      </c>
    </row>
    <row r="13555" spans="1:7" x14ac:dyDescent="0.3">
      <c r="A13555" s="310">
        <v>3023516</v>
      </c>
      <c r="B13555" t="s">
        <v>24261</v>
      </c>
      <c r="C13555" t="s">
        <v>19</v>
      </c>
      <c r="D13555" t="s">
        <v>373</v>
      </c>
      <c r="E13555">
        <v>615130</v>
      </c>
      <c r="F13555" t="s">
        <v>24196</v>
      </c>
      <c r="G13555" s="7">
        <v>1919.2</v>
      </c>
    </row>
    <row r="13556" spans="1:7" x14ac:dyDescent="0.3">
      <c r="A13556" s="310">
        <v>3023516</v>
      </c>
      <c r="B13556" t="s">
        <v>24261</v>
      </c>
      <c r="C13556" t="s">
        <v>19</v>
      </c>
      <c r="D13556" t="s">
        <v>375</v>
      </c>
      <c r="E13556">
        <v>615140</v>
      </c>
      <c r="F13556" t="s">
        <v>24196</v>
      </c>
      <c r="G13556" s="7">
        <v>2693</v>
      </c>
    </row>
    <row r="13557" spans="1:7" x14ac:dyDescent="0.3">
      <c r="A13557" s="310">
        <v>3023516</v>
      </c>
      <c r="B13557" t="s">
        <v>24261</v>
      </c>
      <c r="C13557" t="s">
        <v>19</v>
      </c>
      <c r="D13557" t="s">
        <v>371</v>
      </c>
      <c r="E13557">
        <v>615100</v>
      </c>
      <c r="F13557" t="s">
        <v>24196</v>
      </c>
      <c r="G13557" s="7">
        <v>-108.39</v>
      </c>
    </row>
    <row r="13558" spans="1:7" x14ac:dyDescent="0.3">
      <c r="A13558" s="310">
        <v>3023516</v>
      </c>
      <c r="B13558" t="s">
        <v>24261</v>
      </c>
      <c r="C13558" t="s">
        <v>19</v>
      </c>
      <c r="D13558" t="s">
        <v>371</v>
      </c>
      <c r="E13558">
        <v>615100</v>
      </c>
      <c r="F13558" t="s">
        <v>24196</v>
      </c>
      <c r="G13558" s="7">
        <v>0.01</v>
      </c>
    </row>
    <row r="13559" spans="1:7" x14ac:dyDescent="0.3">
      <c r="A13559" s="310">
        <v>3023516</v>
      </c>
      <c r="B13559" t="s">
        <v>24261</v>
      </c>
      <c r="C13559" t="s">
        <v>19</v>
      </c>
      <c r="D13559" t="s">
        <v>373</v>
      </c>
      <c r="E13559">
        <v>616160</v>
      </c>
      <c r="F13559" t="s">
        <v>24196</v>
      </c>
      <c r="G13559" s="7">
        <v>217.12</v>
      </c>
    </row>
    <row r="13560" spans="1:7" x14ac:dyDescent="0.3">
      <c r="A13560" s="310">
        <v>3023516</v>
      </c>
      <c r="B13560" t="s">
        <v>24261</v>
      </c>
      <c r="C13560" t="s">
        <v>19</v>
      </c>
      <c r="D13560" t="s">
        <v>377</v>
      </c>
      <c r="E13560">
        <v>611130</v>
      </c>
      <c r="F13560" t="s">
        <v>24196</v>
      </c>
      <c r="G13560" s="7">
        <v>75.849999999999994</v>
      </c>
    </row>
    <row r="13561" spans="1:7" x14ac:dyDescent="0.3">
      <c r="A13561" s="310">
        <v>3023516</v>
      </c>
      <c r="B13561" t="s">
        <v>24261</v>
      </c>
      <c r="C13561" t="s">
        <v>19</v>
      </c>
      <c r="D13561" t="s">
        <v>371</v>
      </c>
      <c r="E13561">
        <v>615100</v>
      </c>
      <c r="F13561" t="s">
        <v>24196</v>
      </c>
      <c r="G13561" s="7">
        <v>-0.01</v>
      </c>
    </row>
    <row r="13562" spans="1:7" x14ac:dyDescent="0.3">
      <c r="A13562" s="310">
        <v>3023516</v>
      </c>
      <c r="B13562" t="s">
        <v>24261</v>
      </c>
      <c r="C13562" t="s">
        <v>19</v>
      </c>
      <c r="D13562" t="s">
        <v>373</v>
      </c>
      <c r="E13562">
        <v>615130</v>
      </c>
      <c r="F13562" t="s">
        <v>24196</v>
      </c>
      <c r="G13562" s="7">
        <v>0.01</v>
      </c>
    </row>
    <row r="13563" spans="1:7" x14ac:dyDescent="0.3">
      <c r="A13563" s="310">
        <v>3023516</v>
      </c>
      <c r="B13563" t="s">
        <v>24261</v>
      </c>
      <c r="C13563" t="s">
        <v>19</v>
      </c>
      <c r="D13563" t="s">
        <v>373</v>
      </c>
      <c r="E13563">
        <v>617150</v>
      </c>
      <c r="F13563" t="s">
        <v>24196</v>
      </c>
      <c r="G13563" s="7">
        <v>392.72</v>
      </c>
    </row>
    <row r="13564" spans="1:7" x14ac:dyDescent="0.3">
      <c r="A13564" s="310">
        <v>3023516</v>
      </c>
      <c r="B13564" t="s">
        <v>24261</v>
      </c>
      <c r="C13564" t="s">
        <v>19</v>
      </c>
      <c r="D13564" t="s">
        <v>371</v>
      </c>
      <c r="E13564">
        <v>615100</v>
      </c>
      <c r="F13564" t="s">
        <v>24196</v>
      </c>
      <c r="G13564" s="7">
        <v>-107.98</v>
      </c>
    </row>
    <row r="13565" spans="1:7" x14ac:dyDescent="0.3">
      <c r="A13565" s="310">
        <v>3023516</v>
      </c>
      <c r="B13565" t="s">
        <v>24261</v>
      </c>
      <c r="C13565" t="s">
        <v>19</v>
      </c>
      <c r="D13565" t="s">
        <v>371</v>
      </c>
      <c r="E13565">
        <v>616100</v>
      </c>
      <c r="F13565" t="s">
        <v>24196</v>
      </c>
      <c r="G13565" s="7">
        <v>226.52</v>
      </c>
    </row>
    <row r="13566" spans="1:7" x14ac:dyDescent="0.3">
      <c r="A13566" s="310">
        <v>3023516</v>
      </c>
      <c r="B13566" t="s">
        <v>24261</v>
      </c>
      <c r="C13566" t="s">
        <v>19</v>
      </c>
      <c r="D13566" t="s">
        <v>373</v>
      </c>
      <c r="E13566">
        <v>616160</v>
      </c>
      <c r="F13566" t="s">
        <v>24196</v>
      </c>
      <c r="G13566" s="7">
        <v>27.85</v>
      </c>
    </row>
    <row r="13567" spans="1:7" x14ac:dyDescent="0.3">
      <c r="A13567" s="310">
        <v>3023516</v>
      </c>
      <c r="B13567" t="s">
        <v>24261</v>
      </c>
      <c r="C13567" t="s">
        <v>19</v>
      </c>
      <c r="D13567" t="s">
        <v>371</v>
      </c>
      <c r="E13567">
        <v>615100</v>
      </c>
      <c r="F13567" t="s">
        <v>24196</v>
      </c>
      <c r="G13567" s="7">
        <v>-108.39</v>
      </c>
    </row>
    <row r="13568" spans="1:7" x14ac:dyDescent="0.3">
      <c r="A13568" s="310">
        <v>3023516</v>
      </c>
      <c r="B13568" t="s">
        <v>24261</v>
      </c>
      <c r="C13568" t="s">
        <v>19</v>
      </c>
      <c r="D13568" t="s">
        <v>373</v>
      </c>
      <c r="E13568">
        <v>615130</v>
      </c>
      <c r="F13568" t="s">
        <v>24196</v>
      </c>
      <c r="G13568" s="7">
        <v>-72.459999999999994</v>
      </c>
    </row>
    <row r="13569" spans="1:7" x14ac:dyDescent="0.3">
      <c r="A13569" s="310">
        <v>3023516</v>
      </c>
      <c r="B13569" t="s">
        <v>24261</v>
      </c>
      <c r="C13569" t="s">
        <v>19</v>
      </c>
      <c r="D13569" t="s">
        <v>371</v>
      </c>
      <c r="E13569">
        <v>615100</v>
      </c>
      <c r="F13569" t="s">
        <v>24196</v>
      </c>
      <c r="G13569" s="7">
        <v>-108.39</v>
      </c>
    </row>
    <row r="13570" spans="1:7" x14ac:dyDescent="0.3">
      <c r="A13570" s="310">
        <v>3023516</v>
      </c>
      <c r="B13570" t="s">
        <v>24261</v>
      </c>
      <c r="C13570" t="s">
        <v>19</v>
      </c>
      <c r="D13570" t="s">
        <v>373</v>
      </c>
      <c r="E13570">
        <v>617150</v>
      </c>
      <c r="F13570" t="s">
        <v>24196</v>
      </c>
      <c r="G13570" s="7">
        <v>407.29</v>
      </c>
    </row>
    <row r="13571" spans="1:7" x14ac:dyDescent="0.3">
      <c r="A13571" s="310">
        <v>3023516</v>
      </c>
      <c r="B13571" t="s">
        <v>24261</v>
      </c>
      <c r="C13571" t="s">
        <v>19</v>
      </c>
      <c r="D13571" t="s">
        <v>371</v>
      </c>
      <c r="E13571">
        <v>615100</v>
      </c>
      <c r="F13571" t="s">
        <v>24196</v>
      </c>
      <c r="G13571" s="7">
        <v>-98.66</v>
      </c>
    </row>
    <row r="13572" spans="1:7" x14ac:dyDescent="0.3">
      <c r="A13572" s="310">
        <v>3023516</v>
      </c>
      <c r="B13572" t="s">
        <v>24261</v>
      </c>
      <c r="C13572" t="s">
        <v>19</v>
      </c>
      <c r="D13572" t="s">
        <v>371</v>
      </c>
      <c r="E13572">
        <v>616100</v>
      </c>
      <c r="F13572" t="s">
        <v>24196</v>
      </c>
      <c r="G13572" s="7">
        <v>263.14999999999998</v>
      </c>
    </row>
    <row r="13573" spans="1:7" x14ac:dyDescent="0.3">
      <c r="A13573" s="310">
        <v>3023516</v>
      </c>
      <c r="B13573" t="s">
        <v>24261</v>
      </c>
      <c r="C13573" t="s">
        <v>19</v>
      </c>
      <c r="D13573" t="s">
        <v>371</v>
      </c>
      <c r="E13573">
        <v>615100</v>
      </c>
      <c r="F13573" t="s">
        <v>24196</v>
      </c>
      <c r="G13573" s="7">
        <v>-108.39</v>
      </c>
    </row>
    <row r="13574" spans="1:7" x14ac:dyDescent="0.3">
      <c r="A13574" s="310">
        <v>3023516</v>
      </c>
      <c r="B13574" t="s">
        <v>24261</v>
      </c>
      <c r="C13574" t="s">
        <v>19</v>
      </c>
      <c r="D13574" t="s">
        <v>371</v>
      </c>
      <c r="E13574">
        <v>615100</v>
      </c>
      <c r="F13574" t="s">
        <v>24196</v>
      </c>
      <c r="G13574" s="7">
        <v>108.39</v>
      </c>
    </row>
    <row r="13575" spans="1:7" x14ac:dyDescent="0.3">
      <c r="A13575" s="310">
        <v>3023516</v>
      </c>
      <c r="B13575" t="s">
        <v>24261</v>
      </c>
      <c r="C13575" t="s">
        <v>19</v>
      </c>
      <c r="D13575" t="s">
        <v>373</v>
      </c>
      <c r="E13575">
        <v>615130</v>
      </c>
      <c r="F13575" t="s">
        <v>24196</v>
      </c>
      <c r="G13575" s="7">
        <v>72.459999999999994</v>
      </c>
    </row>
    <row r="13576" spans="1:7" x14ac:dyDescent="0.3">
      <c r="A13576" s="310">
        <v>3023516</v>
      </c>
      <c r="B13576" t="s">
        <v>24261</v>
      </c>
      <c r="C13576" t="s">
        <v>19</v>
      </c>
      <c r="D13576" t="s">
        <v>373</v>
      </c>
      <c r="E13576">
        <v>616160</v>
      </c>
      <c r="F13576" t="s">
        <v>24196</v>
      </c>
      <c r="G13576" s="7">
        <v>232.78</v>
      </c>
    </row>
    <row r="13577" spans="1:7" x14ac:dyDescent="0.3">
      <c r="A13577" s="310">
        <v>3023516</v>
      </c>
      <c r="B13577" t="s">
        <v>24261</v>
      </c>
      <c r="C13577" t="s">
        <v>19</v>
      </c>
      <c r="D13577" t="s">
        <v>371</v>
      </c>
      <c r="E13577">
        <v>615100</v>
      </c>
      <c r="F13577" t="s">
        <v>24196</v>
      </c>
      <c r="G13577" s="7">
        <v>-108.39</v>
      </c>
    </row>
    <row r="13578" spans="1:7" x14ac:dyDescent="0.3">
      <c r="A13578" s="310">
        <v>3023516</v>
      </c>
      <c r="B13578" t="s">
        <v>24261</v>
      </c>
      <c r="C13578" t="s">
        <v>19</v>
      </c>
      <c r="D13578" t="s">
        <v>371</v>
      </c>
      <c r="E13578">
        <v>615100</v>
      </c>
      <c r="F13578" t="s">
        <v>24196</v>
      </c>
      <c r="G13578" s="7">
        <v>0.01</v>
      </c>
    </row>
    <row r="13579" spans="1:7" x14ac:dyDescent="0.3">
      <c r="A13579" s="310">
        <v>3023516</v>
      </c>
      <c r="B13579" t="s">
        <v>24261</v>
      </c>
      <c r="C13579" t="s">
        <v>19</v>
      </c>
      <c r="D13579" t="s">
        <v>371</v>
      </c>
      <c r="E13579">
        <v>615100</v>
      </c>
      <c r="F13579" t="s">
        <v>24196</v>
      </c>
      <c r="G13579" s="7">
        <v>-97.55</v>
      </c>
    </row>
    <row r="13580" spans="1:7" x14ac:dyDescent="0.3">
      <c r="A13580" s="310">
        <v>3023516</v>
      </c>
      <c r="B13580" t="s">
        <v>24261</v>
      </c>
      <c r="C13580" t="s">
        <v>19</v>
      </c>
      <c r="D13580" t="s">
        <v>371</v>
      </c>
      <c r="E13580">
        <v>615100</v>
      </c>
      <c r="F13580" t="s">
        <v>24196</v>
      </c>
      <c r="G13580" s="7">
        <v>-7.29</v>
      </c>
    </row>
    <row r="13581" spans="1:7" x14ac:dyDescent="0.3">
      <c r="A13581" s="310">
        <v>3023516</v>
      </c>
      <c r="B13581" t="s">
        <v>24261</v>
      </c>
      <c r="C13581" t="s">
        <v>19</v>
      </c>
      <c r="D13581" t="s">
        <v>371</v>
      </c>
      <c r="E13581">
        <v>615100</v>
      </c>
      <c r="F13581" t="s">
        <v>24196</v>
      </c>
      <c r="G13581" s="7">
        <v>-107.98</v>
      </c>
    </row>
    <row r="13582" spans="1:7" x14ac:dyDescent="0.3">
      <c r="A13582" s="310">
        <v>3023516</v>
      </c>
      <c r="B13582" t="s">
        <v>24261</v>
      </c>
      <c r="C13582" t="s">
        <v>19</v>
      </c>
      <c r="D13582" t="s">
        <v>371</v>
      </c>
      <c r="E13582">
        <v>617100</v>
      </c>
      <c r="F13582" t="s">
        <v>24196</v>
      </c>
      <c r="G13582" s="7">
        <v>214.73</v>
      </c>
    </row>
    <row r="13583" spans="1:7" x14ac:dyDescent="0.3">
      <c r="A13583" s="310">
        <v>3023516</v>
      </c>
      <c r="B13583" t="s">
        <v>24261</v>
      </c>
      <c r="C13583" t="s">
        <v>19</v>
      </c>
      <c r="D13583" t="s">
        <v>371</v>
      </c>
      <c r="E13583">
        <v>615100</v>
      </c>
      <c r="F13583" t="s">
        <v>24196</v>
      </c>
      <c r="G13583" s="7">
        <v>-107.98</v>
      </c>
    </row>
    <row r="13584" spans="1:7" x14ac:dyDescent="0.3">
      <c r="A13584" s="310">
        <v>3023516</v>
      </c>
      <c r="B13584" t="s">
        <v>24261</v>
      </c>
      <c r="C13584" t="s">
        <v>19</v>
      </c>
      <c r="D13584" t="s">
        <v>374</v>
      </c>
      <c r="E13584">
        <v>615120</v>
      </c>
      <c r="F13584" t="s">
        <v>24196</v>
      </c>
      <c r="G13584" s="7">
        <v>30.85</v>
      </c>
    </row>
    <row r="13585" spans="1:7" x14ac:dyDescent="0.3">
      <c r="A13585" s="310">
        <v>3023516</v>
      </c>
      <c r="B13585" t="s">
        <v>24261</v>
      </c>
      <c r="C13585" t="s">
        <v>19</v>
      </c>
      <c r="D13585" t="s">
        <v>371</v>
      </c>
      <c r="E13585">
        <v>615100</v>
      </c>
      <c r="F13585" t="s">
        <v>24196</v>
      </c>
      <c r="G13585" s="7">
        <v>8584.42</v>
      </c>
    </row>
    <row r="13586" spans="1:7" x14ac:dyDescent="0.3">
      <c r="A13586" s="310">
        <v>3023516</v>
      </c>
      <c r="B13586" t="s">
        <v>24261</v>
      </c>
      <c r="C13586" t="s">
        <v>19</v>
      </c>
      <c r="D13586" t="s">
        <v>375</v>
      </c>
      <c r="E13586">
        <v>617130</v>
      </c>
      <c r="F13586" t="s">
        <v>24196</v>
      </c>
      <c r="G13586" s="7">
        <v>911.32</v>
      </c>
    </row>
    <row r="13587" spans="1:7" x14ac:dyDescent="0.3">
      <c r="A13587" s="310">
        <v>3023516</v>
      </c>
      <c r="B13587" t="s">
        <v>24261</v>
      </c>
      <c r="C13587" t="s">
        <v>19</v>
      </c>
      <c r="D13587" t="s">
        <v>371</v>
      </c>
      <c r="E13587">
        <v>615100</v>
      </c>
      <c r="F13587" t="s">
        <v>24196</v>
      </c>
      <c r="G13587" s="7">
        <v>-107.98</v>
      </c>
    </row>
    <row r="13588" spans="1:7" x14ac:dyDescent="0.3">
      <c r="A13588" s="310">
        <v>3023516</v>
      </c>
      <c r="B13588" t="s">
        <v>24261</v>
      </c>
      <c r="C13588" t="s">
        <v>19</v>
      </c>
      <c r="D13588" t="s">
        <v>374</v>
      </c>
      <c r="E13588">
        <v>617120</v>
      </c>
      <c r="F13588" t="s">
        <v>24196</v>
      </c>
      <c r="G13588" s="7">
        <v>188.83</v>
      </c>
    </row>
    <row r="13589" spans="1:7" x14ac:dyDescent="0.3">
      <c r="A13589" s="310">
        <v>3023516</v>
      </c>
      <c r="B13589" t="s">
        <v>24261</v>
      </c>
      <c r="C13589" t="s">
        <v>19</v>
      </c>
      <c r="D13589" t="s">
        <v>371</v>
      </c>
      <c r="E13589">
        <v>616100</v>
      </c>
      <c r="F13589" t="s">
        <v>24196</v>
      </c>
      <c r="G13589" s="7">
        <v>441.47</v>
      </c>
    </row>
    <row r="13590" spans="1:7" x14ac:dyDescent="0.3">
      <c r="A13590" s="310">
        <v>3023516</v>
      </c>
      <c r="B13590" t="s">
        <v>24261</v>
      </c>
      <c r="C13590" t="s">
        <v>19</v>
      </c>
      <c r="D13590" t="s">
        <v>371</v>
      </c>
      <c r="E13590">
        <v>615100</v>
      </c>
      <c r="F13590" t="s">
        <v>24196</v>
      </c>
      <c r="G13590" s="7">
        <v>108.39</v>
      </c>
    </row>
    <row r="13591" spans="1:7" x14ac:dyDescent="0.3">
      <c r="A13591" s="310">
        <v>3023516</v>
      </c>
      <c r="B13591" t="s">
        <v>24261</v>
      </c>
      <c r="C13591" t="s">
        <v>19</v>
      </c>
      <c r="D13591" t="s">
        <v>371</v>
      </c>
      <c r="E13591">
        <v>615100</v>
      </c>
      <c r="F13591" t="s">
        <v>24196</v>
      </c>
      <c r="G13591" s="7">
        <v>-7.29</v>
      </c>
    </row>
    <row r="13592" spans="1:7" x14ac:dyDescent="0.3">
      <c r="A13592" s="310">
        <v>3023516</v>
      </c>
      <c r="B13592" t="s">
        <v>24261</v>
      </c>
      <c r="C13592" t="s">
        <v>19</v>
      </c>
      <c r="D13592" t="s">
        <v>375</v>
      </c>
      <c r="E13592">
        <v>615140</v>
      </c>
      <c r="F13592" t="s">
        <v>24196</v>
      </c>
      <c r="G13592" s="7">
        <v>89.77</v>
      </c>
    </row>
    <row r="13593" spans="1:7" x14ac:dyDescent="0.3">
      <c r="A13593" s="310">
        <v>3023516</v>
      </c>
      <c r="B13593" t="s">
        <v>24261</v>
      </c>
      <c r="C13593" t="s">
        <v>19</v>
      </c>
      <c r="D13593" t="s">
        <v>371</v>
      </c>
      <c r="E13593">
        <v>615100</v>
      </c>
      <c r="F13593" t="s">
        <v>24196</v>
      </c>
      <c r="G13593" s="7">
        <v>-97.55</v>
      </c>
    </row>
    <row r="13594" spans="1:7" x14ac:dyDescent="0.3">
      <c r="A13594" s="310">
        <v>3023516</v>
      </c>
      <c r="B13594" t="s">
        <v>24261</v>
      </c>
      <c r="C13594" t="s">
        <v>19</v>
      </c>
      <c r="D13594" t="s">
        <v>371</v>
      </c>
      <c r="E13594">
        <v>616100</v>
      </c>
      <c r="F13594" t="s">
        <v>24196</v>
      </c>
      <c r="G13594" s="7">
        <v>92.7</v>
      </c>
    </row>
    <row r="13595" spans="1:7" x14ac:dyDescent="0.3">
      <c r="A13595" s="310">
        <v>3023516</v>
      </c>
      <c r="B13595" t="s">
        <v>24261</v>
      </c>
      <c r="C13595" t="s">
        <v>19</v>
      </c>
      <c r="D13595" t="s">
        <v>373</v>
      </c>
      <c r="E13595">
        <v>615130</v>
      </c>
      <c r="F13595" t="s">
        <v>24196</v>
      </c>
      <c r="G13595" s="7">
        <v>602.69000000000005</v>
      </c>
    </row>
    <row r="13596" spans="1:7" x14ac:dyDescent="0.3">
      <c r="A13596" s="310">
        <v>3023516</v>
      </c>
      <c r="B13596" t="s">
        <v>24261</v>
      </c>
      <c r="C13596" t="s">
        <v>19</v>
      </c>
      <c r="D13596" t="s">
        <v>371</v>
      </c>
      <c r="E13596">
        <v>615100</v>
      </c>
      <c r="F13596" t="s">
        <v>24196</v>
      </c>
      <c r="G13596" s="7">
        <v>-98.66</v>
      </c>
    </row>
    <row r="13597" spans="1:7" x14ac:dyDescent="0.3">
      <c r="A13597" s="310">
        <v>3023516</v>
      </c>
      <c r="B13597" t="s">
        <v>24261</v>
      </c>
      <c r="C13597" t="s">
        <v>19</v>
      </c>
      <c r="D13597" t="s">
        <v>371</v>
      </c>
      <c r="E13597">
        <v>615100</v>
      </c>
      <c r="F13597" t="s">
        <v>24196</v>
      </c>
      <c r="G13597" s="7">
        <v>-107.98</v>
      </c>
    </row>
    <row r="13598" spans="1:7" x14ac:dyDescent="0.3">
      <c r="A13598" s="310">
        <v>3023516</v>
      </c>
      <c r="B13598" t="s">
        <v>24261</v>
      </c>
      <c r="C13598" t="s">
        <v>19</v>
      </c>
      <c r="D13598" t="s">
        <v>371</v>
      </c>
      <c r="E13598">
        <v>615100</v>
      </c>
      <c r="F13598" t="s">
        <v>24196</v>
      </c>
      <c r="G13598" s="7">
        <v>2282.27</v>
      </c>
    </row>
    <row r="13599" spans="1:7" x14ac:dyDescent="0.3">
      <c r="A13599" s="310">
        <v>3023516</v>
      </c>
      <c r="B13599" t="s">
        <v>24261</v>
      </c>
      <c r="C13599" t="s">
        <v>19</v>
      </c>
      <c r="D13599" t="s">
        <v>377</v>
      </c>
      <c r="E13599">
        <v>611110</v>
      </c>
      <c r="F13599" t="s">
        <v>24196</v>
      </c>
      <c r="G13599" s="7">
        <v>371.79</v>
      </c>
    </row>
    <row r="13600" spans="1:7" x14ac:dyDescent="0.3">
      <c r="A13600" s="310">
        <v>3023516</v>
      </c>
      <c r="B13600" t="s">
        <v>24261</v>
      </c>
      <c r="C13600" t="s">
        <v>19</v>
      </c>
      <c r="D13600" t="s">
        <v>371</v>
      </c>
      <c r="E13600">
        <v>615100</v>
      </c>
      <c r="F13600" t="s">
        <v>24196</v>
      </c>
      <c r="G13600" s="7">
        <v>-7.29</v>
      </c>
    </row>
    <row r="13601" spans="1:7" x14ac:dyDescent="0.3">
      <c r="A13601" s="310">
        <v>3023516</v>
      </c>
      <c r="B13601" t="s">
        <v>24261</v>
      </c>
      <c r="C13601" t="s">
        <v>19</v>
      </c>
      <c r="D13601" t="s">
        <v>371</v>
      </c>
      <c r="E13601">
        <v>615100</v>
      </c>
      <c r="F13601" t="s">
        <v>24196</v>
      </c>
      <c r="G13601" s="7">
        <v>-107.98</v>
      </c>
    </row>
    <row r="13602" spans="1:7" x14ac:dyDescent="0.3">
      <c r="A13602" s="310">
        <v>3023516</v>
      </c>
      <c r="B13602" t="s">
        <v>24261</v>
      </c>
      <c r="C13602" t="s">
        <v>19</v>
      </c>
      <c r="D13602" t="s">
        <v>371</v>
      </c>
      <c r="E13602">
        <v>615100</v>
      </c>
      <c r="F13602" t="s">
        <v>24196</v>
      </c>
      <c r="G13602" s="7">
        <v>-107.98</v>
      </c>
    </row>
    <row r="13603" spans="1:7" x14ac:dyDescent="0.3">
      <c r="A13603" s="310">
        <v>3023516</v>
      </c>
      <c r="B13603" t="s">
        <v>24261</v>
      </c>
      <c r="C13603" t="s">
        <v>19</v>
      </c>
      <c r="D13603" t="s">
        <v>371</v>
      </c>
      <c r="E13603">
        <v>616100</v>
      </c>
      <c r="F13603" t="s">
        <v>24196</v>
      </c>
      <c r="G13603" s="7">
        <v>514.76</v>
      </c>
    </row>
    <row r="13604" spans="1:7" x14ac:dyDescent="0.3">
      <c r="A13604" s="310">
        <v>3023516</v>
      </c>
      <c r="B13604" t="s">
        <v>24261</v>
      </c>
      <c r="C13604" t="s">
        <v>19</v>
      </c>
      <c r="D13604" t="s">
        <v>374</v>
      </c>
      <c r="E13604">
        <v>616120</v>
      </c>
      <c r="F13604" t="s">
        <v>24196</v>
      </c>
      <c r="G13604" s="7">
        <v>120.47</v>
      </c>
    </row>
    <row r="13605" spans="1:7" x14ac:dyDescent="0.3">
      <c r="A13605" s="310">
        <v>3023516</v>
      </c>
      <c r="B13605" t="s">
        <v>24261</v>
      </c>
      <c r="C13605" t="s">
        <v>19</v>
      </c>
      <c r="D13605" t="s">
        <v>371</v>
      </c>
      <c r="E13605">
        <v>615100</v>
      </c>
      <c r="F13605" t="s">
        <v>24196</v>
      </c>
      <c r="G13605" s="7">
        <v>-108.39</v>
      </c>
    </row>
    <row r="13606" spans="1:7" x14ac:dyDescent="0.3">
      <c r="A13606" s="310">
        <v>3023516</v>
      </c>
      <c r="B13606" t="s">
        <v>24261</v>
      </c>
      <c r="C13606" t="s">
        <v>19</v>
      </c>
      <c r="D13606" t="s">
        <v>371</v>
      </c>
      <c r="E13606">
        <v>616100</v>
      </c>
      <c r="F13606" t="s">
        <v>24196</v>
      </c>
      <c r="G13606" s="7">
        <v>829.19</v>
      </c>
    </row>
    <row r="13607" spans="1:7" x14ac:dyDescent="0.3">
      <c r="A13607" s="310">
        <v>3023516</v>
      </c>
      <c r="B13607" t="s">
        <v>24261</v>
      </c>
      <c r="C13607" t="s">
        <v>19</v>
      </c>
      <c r="D13607" t="s">
        <v>371</v>
      </c>
      <c r="E13607">
        <v>615100</v>
      </c>
      <c r="F13607" t="s">
        <v>24196</v>
      </c>
      <c r="G13607" s="7">
        <v>-98.66</v>
      </c>
    </row>
    <row r="13608" spans="1:7" x14ac:dyDescent="0.3">
      <c r="A13608" s="310">
        <v>3023516</v>
      </c>
      <c r="B13608" t="s">
        <v>24261</v>
      </c>
      <c r="C13608" t="s">
        <v>19</v>
      </c>
      <c r="D13608" t="s">
        <v>371</v>
      </c>
      <c r="E13608">
        <v>615100</v>
      </c>
      <c r="F13608" t="s">
        <v>24196</v>
      </c>
      <c r="G13608" s="7">
        <v>-7.29</v>
      </c>
    </row>
    <row r="13609" spans="1:7" x14ac:dyDescent="0.3">
      <c r="A13609" s="310">
        <v>3023516</v>
      </c>
      <c r="B13609" t="s">
        <v>24261</v>
      </c>
      <c r="C13609" t="s">
        <v>19</v>
      </c>
      <c r="D13609" t="s">
        <v>375</v>
      </c>
      <c r="E13609">
        <v>615140</v>
      </c>
      <c r="F13609" t="s">
        <v>24196</v>
      </c>
      <c r="G13609" s="7">
        <v>-89.77</v>
      </c>
    </row>
    <row r="13610" spans="1:7" x14ac:dyDescent="0.3">
      <c r="A13610" s="310">
        <v>3023516</v>
      </c>
      <c r="B13610" t="s">
        <v>24261</v>
      </c>
      <c r="C13610" t="s">
        <v>19</v>
      </c>
      <c r="D13610" t="s">
        <v>371</v>
      </c>
      <c r="E13610">
        <v>615100</v>
      </c>
      <c r="F13610" t="s">
        <v>24196</v>
      </c>
      <c r="G13610" s="7">
        <v>0.01</v>
      </c>
    </row>
    <row r="13611" spans="1:7" x14ac:dyDescent="0.3">
      <c r="A13611" s="310">
        <v>3023516</v>
      </c>
      <c r="B13611" t="s">
        <v>24261</v>
      </c>
      <c r="C13611" t="s">
        <v>19</v>
      </c>
      <c r="D13611" t="s">
        <v>377</v>
      </c>
      <c r="E13611">
        <v>611110</v>
      </c>
      <c r="F13611" t="s">
        <v>24196</v>
      </c>
      <c r="G13611" s="7">
        <v>10.17</v>
      </c>
    </row>
    <row r="13612" spans="1:7" x14ac:dyDescent="0.3">
      <c r="A13612" s="310">
        <v>3023516</v>
      </c>
      <c r="B13612" t="s">
        <v>24261</v>
      </c>
      <c r="C13612" t="s">
        <v>19</v>
      </c>
      <c r="D13612" t="s">
        <v>371</v>
      </c>
      <c r="E13612">
        <v>615100</v>
      </c>
      <c r="F13612" t="s">
        <v>24196</v>
      </c>
      <c r="G13612" s="7">
        <v>-108.39</v>
      </c>
    </row>
    <row r="13613" spans="1:7" x14ac:dyDescent="0.3">
      <c r="A13613" s="310">
        <v>3023516</v>
      </c>
      <c r="B13613" t="s">
        <v>24261</v>
      </c>
      <c r="C13613" t="s">
        <v>19</v>
      </c>
      <c r="D13613" t="s">
        <v>371</v>
      </c>
      <c r="E13613">
        <v>615100</v>
      </c>
      <c r="F13613" t="s">
        <v>24196</v>
      </c>
      <c r="G13613" s="7">
        <v>-7.29</v>
      </c>
    </row>
    <row r="13614" spans="1:7" x14ac:dyDescent="0.3">
      <c r="A13614" s="310">
        <v>3023516</v>
      </c>
      <c r="B13614" t="s">
        <v>24261</v>
      </c>
      <c r="C13614" t="s">
        <v>19</v>
      </c>
      <c r="D13614" t="s">
        <v>371</v>
      </c>
      <c r="E13614">
        <v>615100</v>
      </c>
      <c r="F13614" t="s">
        <v>24196</v>
      </c>
      <c r="G13614" s="7">
        <v>-107.98</v>
      </c>
    </row>
    <row r="13615" spans="1:7" x14ac:dyDescent="0.3">
      <c r="A13615" s="310">
        <v>3023516</v>
      </c>
      <c r="B13615" t="s">
        <v>24261</v>
      </c>
      <c r="C13615" t="s">
        <v>19</v>
      </c>
      <c r="D13615" t="s">
        <v>371</v>
      </c>
      <c r="E13615">
        <v>615100</v>
      </c>
      <c r="F13615" t="s">
        <v>24196</v>
      </c>
      <c r="G13615" s="7">
        <v>-108.39</v>
      </c>
    </row>
    <row r="13616" spans="1:7" x14ac:dyDescent="0.3">
      <c r="A13616" s="310">
        <v>3023516</v>
      </c>
      <c r="B13616" t="s">
        <v>24261</v>
      </c>
      <c r="C13616" t="s">
        <v>19</v>
      </c>
      <c r="D13616" t="s">
        <v>371</v>
      </c>
      <c r="E13616">
        <v>615100</v>
      </c>
      <c r="F13616" t="s">
        <v>24196</v>
      </c>
      <c r="G13616" s="7">
        <v>0.01</v>
      </c>
    </row>
    <row r="13617" spans="1:7" x14ac:dyDescent="0.3">
      <c r="A13617" s="310">
        <v>3023516</v>
      </c>
      <c r="B13617" t="s">
        <v>24261</v>
      </c>
      <c r="C13617" t="s">
        <v>19</v>
      </c>
      <c r="D13617" t="s">
        <v>371</v>
      </c>
      <c r="E13617">
        <v>615100</v>
      </c>
      <c r="F13617" t="s">
        <v>24196</v>
      </c>
      <c r="G13617" s="7">
        <v>-107.98</v>
      </c>
    </row>
    <row r="13618" spans="1:7" x14ac:dyDescent="0.3">
      <c r="A13618" s="310">
        <v>3023516</v>
      </c>
      <c r="B13618" t="s">
        <v>24261</v>
      </c>
      <c r="C13618" t="s">
        <v>19</v>
      </c>
      <c r="D13618" t="s">
        <v>375</v>
      </c>
      <c r="E13618">
        <v>617130</v>
      </c>
      <c r="F13618" t="s">
        <v>24196</v>
      </c>
      <c r="G13618" s="7">
        <v>512.75</v>
      </c>
    </row>
    <row r="13619" spans="1:7" x14ac:dyDescent="0.3">
      <c r="A13619" s="310">
        <v>3023516</v>
      </c>
      <c r="B13619" t="s">
        <v>24261</v>
      </c>
      <c r="C13619" t="s">
        <v>19</v>
      </c>
      <c r="D13619" t="s">
        <v>373</v>
      </c>
      <c r="E13619">
        <v>615130</v>
      </c>
      <c r="F13619" t="s">
        <v>24196</v>
      </c>
      <c r="G13619" s="7">
        <v>2053.56</v>
      </c>
    </row>
    <row r="13620" spans="1:7" x14ac:dyDescent="0.3">
      <c r="A13620" s="310">
        <v>3023516</v>
      </c>
      <c r="B13620" t="s">
        <v>24261</v>
      </c>
      <c r="C13620" t="s">
        <v>19</v>
      </c>
      <c r="D13620" t="s">
        <v>371</v>
      </c>
      <c r="E13620">
        <v>615100</v>
      </c>
      <c r="F13620" t="s">
        <v>24196</v>
      </c>
      <c r="G13620" s="7">
        <v>108.39</v>
      </c>
    </row>
    <row r="13621" spans="1:7" x14ac:dyDescent="0.3">
      <c r="A13621" s="310">
        <v>3023516</v>
      </c>
      <c r="B13621" t="s">
        <v>24261</v>
      </c>
      <c r="C13621" t="s">
        <v>19</v>
      </c>
      <c r="D13621" t="s">
        <v>377</v>
      </c>
      <c r="E13621">
        <v>611120</v>
      </c>
      <c r="F13621" t="s">
        <v>24196</v>
      </c>
      <c r="G13621" s="7">
        <v>39.700000000000003</v>
      </c>
    </row>
    <row r="13622" spans="1:7" x14ac:dyDescent="0.3">
      <c r="A13622" s="310">
        <v>3023516</v>
      </c>
      <c r="B13622" t="s">
        <v>24261</v>
      </c>
      <c r="C13622" t="s">
        <v>19</v>
      </c>
      <c r="D13622" t="s">
        <v>371</v>
      </c>
      <c r="E13622">
        <v>615100</v>
      </c>
      <c r="F13622" t="s">
        <v>24196</v>
      </c>
      <c r="G13622" s="7">
        <v>-98.66</v>
      </c>
    </row>
    <row r="13623" spans="1:7" x14ac:dyDescent="0.3">
      <c r="A13623" s="310">
        <v>3023516</v>
      </c>
      <c r="B13623" t="s">
        <v>24261</v>
      </c>
      <c r="C13623" t="s">
        <v>19</v>
      </c>
      <c r="D13623" t="s">
        <v>371</v>
      </c>
      <c r="E13623">
        <v>615100</v>
      </c>
      <c r="F13623" t="s">
        <v>24196</v>
      </c>
      <c r="G13623" s="7">
        <v>-98.66</v>
      </c>
    </row>
    <row r="13624" spans="1:7" x14ac:dyDescent="0.3">
      <c r="A13624" s="310">
        <v>3023516</v>
      </c>
      <c r="B13624" t="s">
        <v>24261</v>
      </c>
      <c r="C13624" t="s">
        <v>19</v>
      </c>
      <c r="D13624" t="s">
        <v>371</v>
      </c>
      <c r="E13624">
        <v>615100</v>
      </c>
      <c r="F13624" t="s">
        <v>24196</v>
      </c>
      <c r="G13624" s="7">
        <v>3582.07</v>
      </c>
    </row>
    <row r="13625" spans="1:7" x14ac:dyDescent="0.3">
      <c r="A13625" s="310">
        <v>3023516</v>
      </c>
      <c r="B13625" t="s">
        <v>24261</v>
      </c>
      <c r="C13625" t="s">
        <v>19</v>
      </c>
      <c r="D13625" t="s">
        <v>371</v>
      </c>
      <c r="E13625">
        <v>615100</v>
      </c>
      <c r="F13625" t="s">
        <v>24196</v>
      </c>
      <c r="G13625" s="7">
        <v>-107.98</v>
      </c>
    </row>
    <row r="13626" spans="1:7" x14ac:dyDescent="0.3">
      <c r="A13626" s="310">
        <v>3023516</v>
      </c>
      <c r="B13626" t="s">
        <v>24261</v>
      </c>
      <c r="C13626" t="s">
        <v>19</v>
      </c>
      <c r="D13626" t="s">
        <v>371</v>
      </c>
      <c r="E13626">
        <v>615100</v>
      </c>
      <c r="F13626" t="s">
        <v>24196</v>
      </c>
      <c r="G13626" s="7">
        <v>3471.2</v>
      </c>
    </row>
    <row r="13627" spans="1:7" x14ac:dyDescent="0.3">
      <c r="A13627" s="310">
        <v>3023516</v>
      </c>
      <c r="B13627" t="s">
        <v>24261</v>
      </c>
      <c r="C13627" t="s">
        <v>19</v>
      </c>
      <c r="D13627" t="s">
        <v>371</v>
      </c>
      <c r="E13627">
        <v>617100</v>
      </c>
      <c r="F13627" t="s">
        <v>24196</v>
      </c>
      <c r="G13627" s="7">
        <v>1060.3699999999999</v>
      </c>
    </row>
    <row r="13628" spans="1:7" x14ac:dyDescent="0.3">
      <c r="A13628" s="310">
        <v>3023516</v>
      </c>
      <c r="B13628" t="s">
        <v>24261</v>
      </c>
      <c r="C13628" t="s">
        <v>19</v>
      </c>
      <c r="D13628" t="s">
        <v>371</v>
      </c>
      <c r="E13628">
        <v>615100</v>
      </c>
      <c r="F13628" t="s">
        <v>24196</v>
      </c>
      <c r="G13628" s="7">
        <v>-107.98</v>
      </c>
    </row>
    <row r="13629" spans="1:7" x14ac:dyDescent="0.3">
      <c r="A13629" s="310">
        <v>3023516</v>
      </c>
      <c r="B13629" t="s">
        <v>24261</v>
      </c>
      <c r="C13629" t="s">
        <v>19</v>
      </c>
      <c r="D13629" t="s">
        <v>371</v>
      </c>
      <c r="E13629">
        <v>615100</v>
      </c>
      <c r="F13629" t="s">
        <v>24196</v>
      </c>
      <c r="G13629" s="7">
        <v>0.01</v>
      </c>
    </row>
    <row r="13630" spans="1:7" x14ac:dyDescent="0.3">
      <c r="A13630" s="310">
        <v>3023516</v>
      </c>
      <c r="B13630" t="s">
        <v>24261</v>
      </c>
      <c r="C13630" t="s">
        <v>19</v>
      </c>
      <c r="D13630" t="s">
        <v>371</v>
      </c>
      <c r="E13630">
        <v>615100</v>
      </c>
      <c r="F13630" t="s">
        <v>24196</v>
      </c>
      <c r="G13630" s="7">
        <v>-107.98</v>
      </c>
    </row>
    <row r="13631" spans="1:7" x14ac:dyDescent="0.3">
      <c r="A13631" s="310">
        <v>3023516</v>
      </c>
      <c r="B13631" t="s">
        <v>24261</v>
      </c>
      <c r="C13631" t="s">
        <v>19</v>
      </c>
      <c r="D13631" t="s">
        <v>371</v>
      </c>
      <c r="E13631">
        <v>616100</v>
      </c>
      <c r="F13631" t="s">
        <v>24196</v>
      </c>
      <c r="G13631" s="7">
        <v>49.76</v>
      </c>
    </row>
    <row r="13632" spans="1:7" x14ac:dyDescent="0.3">
      <c r="A13632" s="310">
        <v>3023516</v>
      </c>
      <c r="B13632" t="s">
        <v>24261</v>
      </c>
      <c r="C13632" t="s">
        <v>19</v>
      </c>
      <c r="D13632" t="s">
        <v>371</v>
      </c>
      <c r="E13632">
        <v>617100</v>
      </c>
      <c r="F13632" t="s">
        <v>24196</v>
      </c>
      <c r="G13632" s="7">
        <v>527.46</v>
      </c>
    </row>
    <row r="13633" spans="1:7" x14ac:dyDescent="0.3">
      <c r="A13633" s="310">
        <v>3023516</v>
      </c>
      <c r="B13633" t="s">
        <v>24261</v>
      </c>
      <c r="C13633" t="s">
        <v>19</v>
      </c>
      <c r="D13633" t="s">
        <v>371</v>
      </c>
      <c r="E13633">
        <v>616100</v>
      </c>
      <c r="F13633" t="s">
        <v>24196</v>
      </c>
      <c r="G13633" s="7">
        <v>463.97</v>
      </c>
    </row>
    <row r="13634" spans="1:7" x14ac:dyDescent="0.3">
      <c r="A13634" s="310">
        <v>3023516</v>
      </c>
      <c r="B13634" t="s">
        <v>24261</v>
      </c>
      <c r="C13634" t="s">
        <v>19</v>
      </c>
      <c r="D13634" t="s">
        <v>371</v>
      </c>
      <c r="E13634">
        <v>615100</v>
      </c>
      <c r="F13634" t="s">
        <v>24196</v>
      </c>
      <c r="G13634" s="7">
        <v>-108.39</v>
      </c>
    </row>
    <row r="13635" spans="1:7" x14ac:dyDescent="0.3">
      <c r="A13635" s="310">
        <v>3023516</v>
      </c>
      <c r="B13635" t="s">
        <v>24261</v>
      </c>
      <c r="C13635" t="s">
        <v>19</v>
      </c>
      <c r="D13635" t="s">
        <v>371</v>
      </c>
      <c r="E13635">
        <v>616100</v>
      </c>
      <c r="F13635" t="s">
        <v>24196</v>
      </c>
      <c r="G13635" s="7">
        <v>492.04</v>
      </c>
    </row>
    <row r="13636" spans="1:7" x14ac:dyDescent="0.3">
      <c r="A13636" s="310">
        <v>3023516</v>
      </c>
      <c r="B13636" t="s">
        <v>24261</v>
      </c>
      <c r="C13636" t="s">
        <v>19</v>
      </c>
      <c r="D13636" t="s">
        <v>371</v>
      </c>
      <c r="E13636">
        <v>615100</v>
      </c>
      <c r="F13636" t="s">
        <v>24196</v>
      </c>
      <c r="G13636" s="7">
        <v>150</v>
      </c>
    </row>
    <row r="13637" spans="1:7" x14ac:dyDescent="0.3">
      <c r="A13637" s="310">
        <v>3023516</v>
      </c>
      <c r="B13637" t="s">
        <v>24261</v>
      </c>
      <c r="C13637" t="s">
        <v>19</v>
      </c>
      <c r="D13637" t="s">
        <v>371</v>
      </c>
      <c r="E13637">
        <v>615100</v>
      </c>
      <c r="F13637" t="s">
        <v>24196</v>
      </c>
      <c r="G13637" s="7">
        <v>0.01</v>
      </c>
    </row>
    <row r="13638" spans="1:7" x14ac:dyDescent="0.3">
      <c r="A13638" s="310">
        <v>3023516</v>
      </c>
      <c r="B13638" t="s">
        <v>24261</v>
      </c>
      <c r="C13638" t="s">
        <v>19</v>
      </c>
      <c r="D13638" t="s">
        <v>373</v>
      </c>
      <c r="E13638">
        <v>616160</v>
      </c>
      <c r="F13638" t="s">
        <v>24196</v>
      </c>
      <c r="G13638" s="7">
        <v>60.61</v>
      </c>
    </row>
    <row r="13639" spans="1:7" x14ac:dyDescent="0.3">
      <c r="A13639" s="310">
        <v>3023516</v>
      </c>
      <c r="B13639" t="s">
        <v>24261</v>
      </c>
      <c r="C13639" t="s">
        <v>19</v>
      </c>
      <c r="D13639" t="s">
        <v>373</v>
      </c>
      <c r="E13639">
        <v>617150</v>
      </c>
      <c r="F13639" t="s">
        <v>24196</v>
      </c>
      <c r="G13639" s="7">
        <v>436.36</v>
      </c>
    </row>
    <row r="13640" spans="1:7" x14ac:dyDescent="0.3">
      <c r="A13640" s="310">
        <v>3023516</v>
      </c>
      <c r="B13640" t="s">
        <v>24261</v>
      </c>
      <c r="C13640" t="s">
        <v>19</v>
      </c>
      <c r="D13640" t="s">
        <v>371</v>
      </c>
      <c r="E13640">
        <v>615100</v>
      </c>
      <c r="F13640" t="s">
        <v>24196</v>
      </c>
      <c r="G13640" s="7">
        <v>-7.29</v>
      </c>
    </row>
    <row r="13641" spans="1:7" x14ac:dyDescent="0.3">
      <c r="A13641" s="310">
        <v>3023516</v>
      </c>
      <c r="B13641" t="s">
        <v>24261</v>
      </c>
      <c r="C13641" t="s">
        <v>19</v>
      </c>
      <c r="D13641" t="s">
        <v>371</v>
      </c>
      <c r="E13641">
        <v>615100</v>
      </c>
      <c r="F13641" t="s">
        <v>24196</v>
      </c>
      <c r="G13641" s="7">
        <v>0.01</v>
      </c>
    </row>
    <row r="13642" spans="1:7" x14ac:dyDescent="0.3">
      <c r="A13642" s="310">
        <v>3023516</v>
      </c>
      <c r="B13642" t="s">
        <v>24261</v>
      </c>
      <c r="C13642" t="s">
        <v>19</v>
      </c>
      <c r="D13642" t="s">
        <v>371</v>
      </c>
      <c r="E13642">
        <v>615100</v>
      </c>
      <c r="F13642" t="s">
        <v>24196</v>
      </c>
      <c r="G13642" s="7">
        <v>108.39</v>
      </c>
    </row>
    <row r="13643" spans="1:7" x14ac:dyDescent="0.3">
      <c r="A13643" s="310">
        <v>3023516</v>
      </c>
      <c r="B13643" t="s">
        <v>24261</v>
      </c>
      <c r="C13643" t="s">
        <v>19</v>
      </c>
      <c r="D13643" t="s">
        <v>371</v>
      </c>
      <c r="E13643">
        <v>615100</v>
      </c>
      <c r="F13643" t="s">
        <v>24196</v>
      </c>
      <c r="G13643" s="7">
        <v>-108.39</v>
      </c>
    </row>
    <row r="13644" spans="1:7" x14ac:dyDescent="0.3">
      <c r="A13644" s="310">
        <v>3023516</v>
      </c>
      <c r="B13644" t="s">
        <v>24261</v>
      </c>
      <c r="C13644" t="s">
        <v>19</v>
      </c>
      <c r="D13644" t="s">
        <v>374</v>
      </c>
      <c r="E13644">
        <v>615120</v>
      </c>
      <c r="F13644" t="s">
        <v>24196</v>
      </c>
      <c r="G13644" s="7">
        <v>0.01</v>
      </c>
    </row>
    <row r="13645" spans="1:7" x14ac:dyDescent="0.3">
      <c r="A13645" s="310">
        <v>3023516</v>
      </c>
      <c r="B13645" t="s">
        <v>24261</v>
      </c>
      <c r="C13645" t="s">
        <v>19</v>
      </c>
      <c r="D13645" t="s">
        <v>371</v>
      </c>
      <c r="E13645">
        <v>615100</v>
      </c>
      <c r="F13645" t="s">
        <v>24196</v>
      </c>
      <c r="G13645" s="7">
        <v>97.55</v>
      </c>
    </row>
    <row r="13646" spans="1:7" x14ac:dyDescent="0.3">
      <c r="A13646" s="310">
        <v>3023516</v>
      </c>
      <c r="B13646" t="s">
        <v>24261</v>
      </c>
      <c r="C13646" t="s">
        <v>19</v>
      </c>
      <c r="D13646" t="s">
        <v>373</v>
      </c>
      <c r="E13646">
        <v>617150</v>
      </c>
      <c r="F13646" t="s">
        <v>24196</v>
      </c>
      <c r="G13646" s="7">
        <v>391.52</v>
      </c>
    </row>
    <row r="13647" spans="1:7" x14ac:dyDescent="0.3">
      <c r="A13647" s="310">
        <v>3023516</v>
      </c>
      <c r="B13647" t="s">
        <v>24261</v>
      </c>
      <c r="C13647" t="s">
        <v>19</v>
      </c>
      <c r="D13647" t="s">
        <v>371</v>
      </c>
      <c r="E13647">
        <v>615100</v>
      </c>
      <c r="F13647" t="s">
        <v>24196</v>
      </c>
      <c r="G13647" s="7">
        <v>-688.82</v>
      </c>
    </row>
    <row r="13648" spans="1:7" x14ac:dyDescent="0.3">
      <c r="A13648" s="310">
        <v>3023516</v>
      </c>
      <c r="B13648" t="s">
        <v>24261</v>
      </c>
      <c r="C13648" t="s">
        <v>19</v>
      </c>
      <c r="D13648" t="s">
        <v>375</v>
      </c>
      <c r="E13648">
        <v>615140</v>
      </c>
      <c r="F13648" t="s">
        <v>24196</v>
      </c>
      <c r="G13648" s="7">
        <v>4467.25</v>
      </c>
    </row>
    <row r="13649" spans="1:7" x14ac:dyDescent="0.3">
      <c r="A13649" s="310">
        <v>3023516</v>
      </c>
      <c r="B13649" t="s">
        <v>24261</v>
      </c>
      <c r="C13649" t="s">
        <v>19</v>
      </c>
      <c r="D13649" t="s">
        <v>375</v>
      </c>
      <c r="E13649">
        <v>616130</v>
      </c>
      <c r="F13649" t="s">
        <v>24196</v>
      </c>
      <c r="G13649" s="7">
        <v>314.47000000000003</v>
      </c>
    </row>
    <row r="13650" spans="1:7" x14ac:dyDescent="0.3">
      <c r="A13650" s="310">
        <v>3023516</v>
      </c>
      <c r="B13650" t="s">
        <v>24261</v>
      </c>
      <c r="C13650" t="s">
        <v>19</v>
      </c>
      <c r="D13650" t="s">
        <v>371</v>
      </c>
      <c r="E13650">
        <v>615100</v>
      </c>
      <c r="F13650" t="s">
        <v>24196</v>
      </c>
      <c r="G13650" s="7">
        <v>-0.01</v>
      </c>
    </row>
    <row r="13651" spans="1:7" x14ac:dyDescent="0.3">
      <c r="A13651" s="310">
        <v>3023516</v>
      </c>
      <c r="B13651" t="s">
        <v>24261</v>
      </c>
      <c r="C13651" t="s">
        <v>19</v>
      </c>
      <c r="D13651" t="s">
        <v>373</v>
      </c>
      <c r="E13651">
        <v>615130</v>
      </c>
      <c r="F13651" t="s">
        <v>24196</v>
      </c>
      <c r="G13651" s="7">
        <v>2008.96</v>
      </c>
    </row>
    <row r="13652" spans="1:7" x14ac:dyDescent="0.3">
      <c r="A13652" s="310">
        <v>3023516</v>
      </c>
      <c r="B13652" t="s">
        <v>24261</v>
      </c>
      <c r="C13652" t="s">
        <v>19</v>
      </c>
      <c r="D13652" t="s">
        <v>373</v>
      </c>
      <c r="E13652">
        <v>615130</v>
      </c>
      <c r="F13652" t="s">
        <v>24196</v>
      </c>
      <c r="G13652" s="7">
        <v>1864.48</v>
      </c>
    </row>
    <row r="13653" spans="1:7" x14ac:dyDescent="0.3">
      <c r="A13653" s="310">
        <v>3023516</v>
      </c>
      <c r="B13653" t="s">
        <v>24261</v>
      </c>
      <c r="C13653" t="s">
        <v>19</v>
      </c>
      <c r="D13653" t="s">
        <v>371</v>
      </c>
      <c r="E13653">
        <v>615100</v>
      </c>
      <c r="F13653" t="s">
        <v>24196</v>
      </c>
      <c r="G13653" s="7">
        <v>2171.35</v>
      </c>
    </row>
    <row r="13654" spans="1:7" x14ac:dyDescent="0.3">
      <c r="A13654" s="310">
        <v>3023516</v>
      </c>
      <c r="B13654" t="s">
        <v>24261</v>
      </c>
      <c r="C13654" t="s">
        <v>19</v>
      </c>
      <c r="D13654" t="s">
        <v>374</v>
      </c>
      <c r="E13654">
        <v>615120</v>
      </c>
      <c r="F13654" t="s">
        <v>24196</v>
      </c>
      <c r="G13654" s="7">
        <v>-30.85</v>
      </c>
    </row>
    <row r="13655" spans="1:7" x14ac:dyDescent="0.3">
      <c r="A13655" s="310">
        <v>3023516</v>
      </c>
      <c r="B13655" t="s">
        <v>24261</v>
      </c>
      <c r="C13655" t="s">
        <v>19</v>
      </c>
      <c r="D13655" t="s">
        <v>373</v>
      </c>
      <c r="E13655">
        <v>616160</v>
      </c>
      <c r="F13655" t="s">
        <v>24196</v>
      </c>
      <c r="G13655" s="7">
        <v>244.36</v>
      </c>
    </row>
    <row r="13656" spans="1:7" x14ac:dyDescent="0.3">
      <c r="A13656" s="310">
        <v>3023516</v>
      </c>
      <c r="B13656" t="s">
        <v>24261</v>
      </c>
      <c r="C13656" t="s">
        <v>19</v>
      </c>
      <c r="D13656" t="s">
        <v>371</v>
      </c>
      <c r="E13656">
        <v>615100</v>
      </c>
      <c r="F13656" t="s">
        <v>24196</v>
      </c>
      <c r="G13656" s="7">
        <v>-108.39</v>
      </c>
    </row>
    <row r="13657" spans="1:7" x14ac:dyDescent="0.3">
      <c r="A13657" s="310">
        <v>3023516</v>
      </c>
      <c r="B13657" t="s">
        <v>24261</v>
      </c>
      <c r="C13657" t="s">
        <v>19</v>
      </c>
      <c r="D13657" t="s">
        <v>371</v>
      </c>
      <c r="E13657">
        <v>615100</v>
      </c>
      <c r="F13657" t="s">
        <v>24196</v>
      </c>
      <c r="G13657" s="7">
        <v>-7.29</v>
      </c>
    </row>
    <row r="13658" spans="1:7" x14ac:dyDescent="0.3">
      <c r="A13658" s="310">
        <v>3023516</v>
      </c>
      <c r="B13658" t="s">
        <v>24261</v>
      </c>
      <c r="C13658" t="s">
        <v>19</v>
      </c>
      <c r="D13658" t="s">
        <v>371</v>
      </c>
      <c r="E13658">
        <v>615100</v>
      </c>
      <c r="F13658" t="s">
        <v>24196</v>
      </c>
      <c r="G13658" s="7">
        <v>97.55</v>
      </c>
    </row>
    <row r="13659" spans="1:7" x14ac:dyDescent="0.3">
      <c r="A13659" s="310">
        <v>3023516</v>
      </c>
      <c r="B13659" t="s">
        <v>24261</v>
      </c>
      <c r="C13659" t="s">
        <v>19</v>
      </c>
      <c r="D13659" t="s">
        <v>371</v>
      </c>
      <c r="E13659">
        <v>616100</v>
      </c>
      <c r="F13659" t="s">
        <v>24196</v>
      </c>
      <c r="G13659" s="7">
        <v>416.42</v>
      </c>
    </row>
    <row r="13660" spans="1:7" x14ac:dyDescent="0.3">
      <c r="A13660" s="310">
        <v>3023516</v>
      </c>
      <c r="B13660" t="s">
        <v>24261</v>
      </c>
      <c r="C13660" t="s">
        <v>19</v>
      </c>
      <c r="D13660" t="s">
        <v>373</v>
      </c>
      <c r="E13660">
        <v>616160</v>
      </c>
      <c r="F13660" t="s">
        <v>24196</v>
      </c>
      <c r="G13660" s="7">
        <v>245.48</v>
      </c>
    </row>
    <row r="13661" spans="1:7" x14ac:dyDescent="0.3">
      <c r="A13661" s="310">
        <v>3023516</v>
      </c>
      <c r="B13661" t="s">
        <v>24261</v>
      </c>
      <c r="C13661" t="s">
        <v>19</v>
      </c>
      <c r="D13661" t="s">
        <v>371</v>
      </c>
      <c r="E13661">
        <v>615100</v>
      </c>
      <c r="F13661" t="s">
        <v>24196</v>
      </c>
      <c r="G13661" s="7">
        <v>108.39</v>
      </c>
    </row>
    <row r="13662" spans="1:7" x14ac:dyDescent="0.3">
      <c r="A13662" s="310">
        <v>3023516</v>
      </c>
      <c r="B13662" t="s">
        <v>24261</v>
      </c>
      <c r="C13662" t="s">
        <v>19</v>
      </c>
      <c r="D13662" t="s">
        <v>371</v>
      </c>
      <c r="E13662">
        <v>615100</v>
      </c>
      <c r="F13662" t="s">
        <v>24196</v>
      </c>
      <c r="G13662" s="7">
        <v>266.67</v>
      </c>
    </row>
    <row r="13663" spans="1:7" x14ac:dyDescent="0.3">
      <c r="A13663" s="310">
        <v>3023516</v>
      </c>
      <c r="B13663" t="s">
        <v>24261</v>
      </c>
      <c r="C13663" t="s">
        <v>19</v>
      </c>
      <c r="D13663" t="s">
        <v>371</v>
      </c>
      <c r="E13663">
        <v>615100</v>
      </c>
      <c r="F13663" t="s">
        <v>24196</v>
      </c>
      <c r="G13663" s="7">
        <v>97.55</v>
      </c>
    </row>
    <row r="13664" spans="1:7" x14ac:dyDescent="0.3">
      <c r="A13664" s="310">
        <v>3023516</v>
      </c>
      <c r="B13664" t="s">
        <v>24261</v>
      </c>
      <c r="C13664" t="s">
        <v>19</v>
      </c>
      <c r="D13664" t="s">
        <v>371</v>
      </c>
      <c r="E13664">
        <v>615100</v>
      </c>
      <c r="F13664" t="s">
        <v>24196</v>
      </c>
      <c r="G13664" s="7">
        <v>108.39</v>
      </c>
    </row>
    <row r="13665" spans="1:7" x14ac:dyDescent="0.3">
      <c r="A13665" s="310">
        <v>3023516</v>
      </c>
      <c r="B13665" t="s">
        <v>24261</v>
      </c>
      <c r="C13665" t="s">
        <v>19</v>
      </c>
      <c r="D13665" t="s">
        <v>371</v>
      </c>
      <c r="E13665">
        <v>615100</v>
      </c>
      <c r="F13665" t="s">
        <v>24196</v>
      </c>
      <c r="G13665" s="7">
        <v>-97.55</v>
      </c>
    </row>
    <row r="13666" spans="1:7" x14ac:dyDescent="0.3">
      <c r="A13666" s="310">
        <v>3023516</v>
      </c>
      <c r="B13666" t="s">
        <v>24261</v>
      </c>
      <c r="C13666" t="s">
        <v>19</v>
      </c>
      <c r="D13666" t="s">
        <v>371</v>
      </c>
      <c r="E13666">
        <v>615100</v>
      </c>
      <c r="F13666" t="s">
        <v>24196</v>
      </c>
      <c r="G13666" s="7">
        <v>0.01</v>
      </c>
    </row>
    <row r="13667" spans="1:7" x14ac:dyDescent="0.3">
      <c r="A13667" s="310">
        <v>3023516</v>
      </c>
      <c r="B13667" t="s">
        <v>24261</v>
      </c>
      <c r="C13667" t="s">
        <v>19</v>
      </c>
      <c r="D13667" t="s">
        <v>371</v>
      </c>
      <c r="E13667">
        <v>615100</v>
      </c>
      <c r="F13667" t="s">
        <v>24196</v>
      </c>
      <c r="G13667" s="7">
        <v>-0.01</v>
      </c>
    </row>
    <row r="13668" spans="1:7" x14ac:dyDescent="0.3">
      <c r="A13668" s="310">
        <v>3023516</v>
      </c>
      <c r="B13668" t="s">
        <v>24261</v>
      </c>
      <c r="C13668" t="s">
        <v>19</v>
      </c>
      <c r="D13668" t="s">
        <v>371</v>
      </c>
      <c r="E13668">
        <v>617100</v>
      </c>
      <c r="F13668" t="s">
        <v>24196</v>
      </c>
      <c r="G13668" s="7">
        <v>214.73</v>
      </c>
    </row>
    <row r="13669" spans="1:7" x14ac:dyDescent="0.3">
      <c r="A13669" s="310">
        <v>3023516</v>
      </c>
      <c r="B13669" t="s">
        <v>24261</v>
      </c>
      <c r="C13669" t="s">
        <v>19</v>
      </c>
      <c r="D13669" t="s">
        <v>373</v>
      </c>
      <c r="E13669">
        <v>616160</v>
      </c>
      <c r="F13669" t="s">
        <v>24196</v>
      </c>
      <c r="G13669" s="7">
        <v>263.5</v>
      </c>
    </row>
    <row r="13670" spans="1:7" x14ac:dyDescent="0.3">
      <c r="A13670" s="310">
        <v>3023516</v>
      </c>
      <c r="B13670" t="s">
        <v>24261</v>
      </c>
      <c r="C13670" t="s">
        <v>19</v>
      </c>
      <c r="D13670" t="s">
        <v>373</v>
      </c>
      <c r="E13670">
        <v>616160</v>
      </c>
      <c r="F13670" t="s">
        <v>24196</v>
      </c>
      <c r="G13670" s="7">
        <v>226.21</v>
      </c>
    </row>
    <row r="13671" spans="1:7" x14ac:dyDescent="0.3">
      <c r="A13671" s="310">
        <v>3023516</v>
      </c>
      <c r="B13671" t="s">
        <v>24261</v>
      </c>
      <c r="C13671" t="s">
        <v>19</v>
      </c>
      <c r="D13671" t="s">
        <v>371</v>
      </c>
      <c r="E13671">
        <v>615100</v>
      </c>
      <c r="F13671" t="s">
        <v>24196</v>
      </c>
      <c r="G13671" s="7">
        <v>-97.56</v>
      </c>
    </row>
    <row r="13672" spans="1:7" x14ac:dyDescent="0.3">
      <c r="A13672" s="310">
        <v>3023516</v>
      </c>
      <c r="B13672" t="s">
        <v>24261</v>
      </c>
      <c r="C13672" t="s">
        <v>19</v>
      </c>
      <c r="D13672" t="s">
        <v>371</v>
      </c>
      <c r="E13672">
        <v>615100</v>
      </c>
      <c r="F13672" t="s">
        <v>24196</v>
      </c>
      <c r="G13672" s="7">
        <v>108.39</v>
      </c>
    </row>
    <row r="13673" spans="1:7" x14ac:dyDescent="0.3">
      <c r="A13673" s="310">
        <v>3023516</v>
      </c>
      <c r="B13673" t="s">
        <v>24261</v>
      </c>
      <c r="C13673" t="s">
        <v>19</v>
      </c>
      <c r="D13673" t="s">
        <v>371</v>
      </c>
      <c r="E13673">
        <v>615100</v>
      </c>
      <c r="F13673" t="s">
        <v>24196</v>
      </c>
      <c r="G13673" s="7">
        <v>-98.66</v>
      </c>
    </row>
    <row r="13674" spans="1:7" x14ac:dyDescent="0.3">
      <c r="A13674" s="310">
        <v>3023516</v>
      </c>
      <c r="B13674" t="s">
        <v>24261</v>
      </c>
      <c r="C13674" t="s">
        <v>19</v>
      </c>
      <c r="D13674" t="s">
        <v>371</v>
      </c>
      <c r="E13674">
        <v>615100</v>
      </c>
      <c r="F13674" t="s">
        <v>24196</v>
      </c>
      <c r="G13674" s="7">
        <v>-107.98</v>
      </c>
    </row>
    <row r="13675" spans="1:7" x14ac:dyDescent="0.3">
      <c r="A13675" s="310">
        <v>3023516</v>
      </c>
      <c r="B13675" t="s">
        <v>24261</v>
      </c>
      <c r="C13675" t="s">
        <v>19</v>
      </c>
      <c r="D13675" t="s">
        <v>371</v>
      </c>
      <c r="E13675">
        <v>615100</v>
      </c>
      <c r="F13675" t="s">
        <v>24196</v>
      </c>
      <c r="G13675" s="7">
        <v>-7.29</v>
      </c>
    </row>
    <row r="13676" spans="1:7" x14ac:dyDescent="0.3">
      <c r="A13676" s="310">
        <v>3023516</v>
      </c>
      <c r="B13676" t="s">
        <v>24261</v>
      </c>
      <c r="C13676" t="s">
        <v>19</v>
      </c>
      <c r="D13676" t="s">
        <v>371</v>
      </c>
      <c r="E13676">
        <v>615100</v>
      </c>
      <c r="F13676" t="s">
        <v>24196</v>
      </c>
      <c r="G13676" s="7">
        <v>-108.39</v>
      </c>
    </row>
    <row r="13677" spans="1:7" x14ac:dyDescent="0.3">
      <c r="A13677" s="310">
        <v>3023516</v>
      </c>
      <c r="B13677" t="s">
        <v>24261</v>
      </c>
      <c r="C13677" t="s">
        <v>19</v>
      </c>
      <c r="D13677" t="s">
        <v>373</v>
      </c>
      <c r="E13677">
        <v>617150</v>
      </c>
      <c r="F13677" t="s">
        <v>24196</v>
      </c>
      <c r="G13677" s="7">
        <v>100.38</v>
      </c>
    </row>
    <row r="13678" spans="1:7" x14ac:dyDescent="0.3">
      <c r="A13678" s="310">
        <v>3023516</v>
      </c>
      <c r="B13678" t="s">
        <v>24261</v>
      </c>
      <c r="C13678" t="s">
        <v>19</v>
      </c>
      <c r="D13678" t="s">
        <v>373</v>
      </c>
      <c r="E13678">
        <v>616160</v>
      </c>
      <c r="F13678" t="s">
        <v>24196</v>
      </c>
      <c r="G13678" s="7">
        <v>249.77</v>
      </c>
    </row>
    <row r="13679" spans="1:7" x14ac:dyDescent="0.3">
      <c r="A13679" s="310">
        <v>3023516</v>
      </c>
      <c r="B13679" t="s">
        <v>24261</v>
      </c>
      <c r="C13679" t="s">
        <v>19</v>
      </c>
      <c r="D13679" t="s">
        <v>371</v>
      </c>
      <c r="E13679">
        <v>615100</v>
      </c>
      <c r="F13679" t="s">
        <v>24196</v>
      </c>
      <c r="G13679" s="7">
        <v>3347.33</v>
      </c>
    </row>
    <row r="13680" spans="1:7" x14ac:dyDescent="0.3">
      <c r="A13680" s="310">
        <v>3023516</v>
      </c>
      <c r="B13680" t="s">
        <v>24261</v>
      </c>
      <c r="C13680" t="s">
        <v>19</v>
      </c>
      <c r="D13680" t="s">
        <v>373</v>
      </c>
      <c r="E13680">
        <v>616160</v>
      </c>
      <c r="F13680" t="s">
        <v>24196</v>
      </c>
      <c r="G13680" s="7">
        <v>238.79</v>
      </c>
    </row>
    <row r="13681" spans="1:7" x14ac:dyDescent="0.3">
      <c r="A13681" s="310">
        <v>3023516</v>
      </c>
      <c r="B13681" t="s">
        <v>24261</v>
      </c>
      <c r="C13681" t="s">
        <v>19</v>
      </c>
      <c r="D13681" t="s">
        <v>373</v>
      </c>
      <c r="E13681">
        <v>615130</v>
      </c>
      <c r="F13681" t="s">
        <v>24196</v>
      </c>
      <c r="G13681" s="7">
        <v>63.97</v>
      </c>
    </row>
    <row r="13682" spans="1:7" x14ac:dyDescent="0.3">
      <c r="A13682" s="310">
        <v>3023516</v>
      </c>
      <c r="B13682" t="s">
        <v>24261</v>
      </c>
      <c r="C13682" t="s">
        <v>19</v>
      </c>
      <c r="D13682" t="s">
        <v>371</v>
      </c>
      <c r="E13682">
        <v>615100</v>
      </c>
      <c r="F13682" t="s">
        <v>24196</v>
      </c>
      <c r="G13682" s="7">
        <v>-7.29</v>
      </c>
    </row>
    <row r="13683" spans="1:7" x14ac:dyDescent="0.3">
      <c r="A13683" s="310">
        <v>3023516</v>
      </c>
      <c r="B13683" t="s">
        <v>24261</v>
      </c>
      <c r="C13683" t="s">
        <v>19</v>
      </c>
      <c r="D13683" t="s">
        <v>371</v>
      </c>
      <c r="E13683">
        <v>615100</v>
      </c>
      <c r="F13683" t="s">
        <v>24196</v>
      </c>
      <c r="G13683" s="7">
        <v>-98.66</v>
      </c>
    </row>
    <row r="13684" spans="1:7" x14ac:dyDescent="0.3">
      <c r="A13684" s="310">
        <v>3023516</v>
      </c>
      <c r="B13684" t="s">
        <v>24261</v>
      </c>
      <c r="C13684" t="s">
        <v>19</v>
      </c>
      <c r="D13684" t="s">
        <v>371</v>
      </c>
      <c r="E13684">
        <v>615100</v>
      </c>
      <c r="F13684" t="s">
        <v>24196</v>
      </c>
      <c r="G13684" s="7">
        <v>97.55</v>
      </c>
    </row>
    <row r="13685" spans="1:7" x14ac:dyDescent="0.3">
      <c r="A13685" s="310">
        <v>3023516</v>
      </c>
      <c r="B13685" t="s">
        <v>24261</v>
      </c>
      <c r="C13685" t="s">
        <v>19</v>
      </c>
      <c r="D13685" t="s">
        <v>371</v>
      </c>
      <c r="E13685">
        <v>617100</v>
      </c>
      <c r="F13685" t="s">
        <v>24196</v>
      </c>
      <c r="G13685" s="7">
        <v>1118.52</v>
      </c>
    </row>
    <row r="13686" spans="1:7" x14ac:dyDescent="0.3">
      <c r="A13686" s="310">
        <v>3023516</v>
      </c>
      <c r="B13686" t="s">
        <v>24261</v>
      </c>
      <c r="C13686" t="s">
        <v>19</v>
      </c>
      <c r="D13686" t="s">
        <v>371</v>
      </c>
      <c r="E13686">
        <v>615100</v>
      </c>
      <c r="F13686" t="s">
        <v>24196</v>
      </c>
      <c r="G13686" s="7">
        <v>226.05</v>
      </c>
    </row>
    <row r="13687" spans="1:7" x14ac:dyDescent="0.3">
      <c r="A13687" s="310">
        <v>3023516</v>
      </c>
      <c r="B13687" t="s">
        <v>24261</v>
      </c>
      <c r="C13687" t="s">
        <v>19</v>
      </c>
      <c r="D13687" t="s">
        <v>371</v>
      </c>
      <c r="E13687">
        <v>615100</v>
      </c>
      <c r="F13687" t="s">
        <v>24196</v>
      </c>
      <c r="G13687" s="7">
        <v>97.55</v>
      </c>
    </row>
    <row r="13688" spans="1:7" x14ac:dyDescent="0.3">
      <c r="A13688" s="310">
        <v>3023516</v>
      </c>
      <c r="B13688" t="s">
        <v>24261</v>
      </c>
      <c r="C13688" t="s">
        <v>19</v>
      </c>
      <c r="D13688" t="s">
        <v>371</v>
      </c>
      <c r="E13688">
        <v>615100</v>
      </c>
      <c r="F13688" t="s">
        <v>24196</v>
      </c>
      <c r="G13688" s="7">
        <v>0.01</v>
      </c>
    </row>
    <row r="13689" spans="1:7" x14ac:dyDescent="0.3">
      <c r="A13689" s="310">
        <v>3023516</v>
      </c>
      <c r="B13689" t="s">
        <v>24261</v>
      </c>
      <c r="C13689" t="s">
        <v>19</v>
      </c>
      <c r="D13689" t="s">
        <v>377</v>
      </c>
      <c r="E13689">
        <v>611110</v>
      </c>
      <c r="F13689" t="s">
        <v>24196</v>
      </c>
      <c r="G13689" s="7">
        <v>446.15</v>
      </c>
    </row>
    <row r="13690" spans="1:7" x14ac:dyDescent="0.3">
      <c r="A13690" s="310">
        <v>3023516</v>
      </c>
      <c r="B13690" t="s">
        <v>24261</v>
      </c>
      <c r="C13690" t="s">
        <v>19</v>
      </c>
      <c r="D13690" t="s">
        <v>371</v>
      </c>
      <c r="E13690">
        <v>615100</v>
      </c>
      <c r="F13690" t="s">
        <v>24196</v>
      </c>
      <c r="G13690" s="7">
        <v>-108.39</v>
      </c>
    </row>
    <row r="13691" spans="1:7" x14ac:dyDescent="0.3">
      <c r="A13691" s="310">
        <v>3023516</v>
      </c>
      <c r="B13691" t="s">
        <v>24261</v>
      </c>
      <c r="C13691" t="s">
        <v>19</v>
      </c>
      <c r="D13691" t="s">
        <v>371</v>
      </c>
      <c r="E13691">
        <v>615100</v>
      </c>
      <c r="F13691" t="s">
        <v>24196</v>
      </c>
      <c r="G13691" s="7">
        <v>-98.66</v>
      </c>
    </row>
    <row r="13692" spans="1:7" x14ac:dyDescent="0.3">
      <c r="A13692" s="310">
        <v>3023516</v>
      </c>
      <c r="B13692" t="s">
        <v>24261</v>
      </c>
      <c r="C13692" t="s">
        <v>19</v>
      </c>
      <c r="D13692" t="s">
        <v>371</v>
      </c>
      <c r="E13692">
        <v>615100</v>
      </c>
      <c r="F13692" t="s">
        <v>24196</v>
      </c>
      <c r="G13692" s="7">
        <v>-98.66</v>
      </c>
    </row>
    <row r="13693" spans="1:7" x14ac:dyDescent="0.3">
      <c r="A13693" s="310">
        <v>3023516</v>
      </c>
      <c r="B13693" t="s">
        <v>24261</v>
      </c>
      <c r="C13693" t="s">
        <v>19</v>
      </c>
      <c r="D13693" t="s">
        <v>371</v>
      </c>
      <c r="E13693">
        <v>615100</v>
      </c>
      <c r="F13693" t="s">
        <v>24196</v>
      </c>
      <c r="G13693" s="7">
        <v>-98.66</v>
      </c>
    </row>
    <row r="13694" spans="1:7" x14ac:dyDescent="0.3">
      <c r="A13694" s="310">
        <v>3023516</v>
      </c>
      <c r="B13694" t="s">
        <v>24261</v>
      </c>
      <c r="C13694" t="s">
        <v>19</v>
      </c>
      <c r="D13694" t="s">
        <v>371</v>
      </c>
      <c r="E13694">
        <v>615100</v>
      </c>
      <c r="F13694" t="s">
        <v>24196</v>
      </c>
      <c r="G13694" s="7">
        <v>-98.66</v>
      </c>
    </row>
    <row r="13695" spans="1:7" x14ac:dyDescent="0.3">
      <c r="A13695" s="310">
        <v>3023516</v>
      </c>
      <c r="B13695" t="s">
        <v>24261</v>
      </c>
      <c r="C13695" t="s">
        <v>19</v>
      </c>
      <c r="D13695" t="s">
        <v>373</v>
      </c>
      <c r="E13695">
        <v>616160</v>
      </c>
      <c r="F13695" t="s">
        <v>24196</v>
      </c>
      <c r="G13695" s="7">
        <v>156.53</v>
      </c>
    </row>
    <row r="13696" spans="1:7" x14ac:dyDescent="0.3">
      <c r="A13696" s="310">
        <v>3023516</v>
      </c>
      <c r="B13696" t="s">
        <v>24261</v>
      </c>
      <c r="C13696" t="s">
        <v>19</v>
      </c>
      <c r="D13696" t="s">
        <v>371</v>
      </c>
      <c r="E13696">
        <v>615100</v>
      </c>
      <c r="F13696" t="s">
        <v>24196</v>
      </c>
      <c r="G13696" s="7">
        <v>97.55</v>
      </c>
    </row>
    <row r="13697" spans="1:7" x14ac:dyDescent="0.3">
      <c r="A13697" s="310">
        <v>3023516</v>
      </c>
      <c r="B13697" t="s">
        <v>24261</v>
      </c>
      <c r="C13697" t="s">
        <v>19</v>
      </c>
      <c r="D13697" t="s">
        <v>371</v>
      </c>
      <c r="E13697">
        <v>615100</v>
      </c>
      <c r="F13697" t="s">
        <v>24196</v>
      </c>
      <c r="G13697" s="7">
        <v>1035.02</v>
      </c>
    </row>
    <row r="13698" spans="1:7" x14ac:dyDescent="0.3">
      <c r="A13698" s="310">
        <v>3023516</v>
      </c>
      <c r="B13698" t="s">
        <v>24261</v>
      </c>
      <c r="C13698" t="s">
        <v>19</v>
      </c>
      <c r="D13698" t="s">
        <v>373</v>
      </c>
      <c r="E13698">
        <v>615130</v>
      </c>
      <c r="F13698" t="s">
        <v>24196</v>
      </c>
      <c r="G13698" s="7">
        <v>-0.01</v>
      </c>
    </row>
    <row r="13699" spans="1:7" x14ac:dyDescent="0.3">
      <c r="A13699" s="310">
        <v>3023516</v>
      </c>
      <c r="B13699" t="s">
        <v>24261</v>
      </c>
      <c r="C13699" t="s">
        <v>19</v>
      </c>
      <c r="D13699" t="s">
        <v>374</v>
      </c>
      <c r="E13699">
        <v>615120</v>
      </c>
      <c r="F13699" t="s">
        <v>24196</v>
      </c>
      <c r="G13699" s="7">
        <v>-0.01</v>
      </c>
    </row>
    <row r="13700" spans="1:7" x14ac:dyDescent="0.3">
      <c r="A13700" s="310">
        <v>3023516</v>
      </c>
      <c r="B13700" t="s">
        <v>24261</v>
      </c>
      <c r="C13700" t="s">
        <v>19</v>
      </c>
      <c r="D13700" t="s">
        <v>371</v>
      </c>
      <c r="E13700">
        <v>615100</v>
      </c>
      <c r="F13700" t="s">
        <v>24196</v>
      </c>
      <c r="G13700" s="7">
        <v>-107.98</v>
      </c>
    </row>
    <row r="13701" spans="1:7" x14ac:dyDescent="0.3">
      <c r="A13701" s="310">
        <v>3023516</v>
      </c>
      <c r="B13701" t="s">
        <v>24261</v>
      </c>
      <c r="C13701" t="s">
        <v>19</v>
      </c>
      <c r="D13701" t="s">
        <v>371</v>
      </c>
      <c r="E13701">
        <v>615100</v>
      </c>
      <c r="F13701" t="s">
        <v>24196</v>
      </c>
      <c r="G13701" s="7">
        <v>1468.56</v>
      </c>
    </row>
    <row r="13702" spans="1:7" x14ac:dyDescent="0.3">
      <c r="A13702" s="310">
        <v>3023516</v>
      </c>
      <c r="B13702" t="s">
        <v>24261</v>
      </c>
      <c r="C13702" t="s">
        <v>19</v>
      </c>
      <c r="D13702" t="s">
        <v>371</v>
      </c>
      <c r="E13702">
        <v>615100</v>
      </c>
      <c r="F13702" t="s">
        <v>24196</v>
      </c>
      <c r="G13702" s="7">
        <v>-108.39</v>
      </c>
    </row>
    <row r="13703" spans="1:7" x14ac:dyDescent="0.3">
      <c r="A13703" s="310">
        <v>3023516</v>
      </c>
      <c r="B13703" t="s">
        <v>24261</v>
      </c>
      <c r="C13703" t="s">
        <v>19</v>
      </c>
      <c r="D13703" t="s">
        <v>371</v>
      </c>
      <c r="E13703">
        <v>615100</v>
      </c>
      <c r="F13703" t="s">
        <v>24196</v>
      </c>
      <c r="G13703" s="7">
        <v>3058.36</v>
      </c>
    </row>
    <row r="13704" spans="1:7" x14ac:dyDescent="0.3">
      <c r="A13704" s="310">
        <v>3023516</v>
      </c>
      <c r="B13704" t="s">
        <v>24261</v>
      </c>
      <c r="C13704" t="s">
        <v>19</v>
      </c>
      <c r="D13704" t="s">
        <v>371</v>
      </c>
      <c r="E13704">
        <v>615100</v>
      </c>
      <c r="F13704" t="s">
        <v>24196</v>
      </c>
      <c r="G13704" s="7">
        <v>-107.98</v>
      </c>
    </row>
    <row r="13705" spans="1:7" x14ac:dyDescent="0.3">
      <c r="A13705" s="310">
        <v>3023516</v>
      </c>
      <c r="B13705" t="s">
        <v>24261</v>
      </c>
      <c r="C13705" t="s">
        <v>19</v>
      </c>
      <c r="D13705" t="s">
        <v>373</v>
      </c>
      <c r="E13705">
        <v>615130</v>
      </c>
      <c r="F13705" t="s">
        <v>24196</v>
      </c>
      <c r="G13705" s="7">
        <v>2139.0100000000002</v>
      </c>
    </row>
    <row r="13706" spans="1:7" x14ac:dyDescent="0.3">
      <c r="A13706" s="310">
        <v>3023516</v>
      </c>
      <c r="B13706" t="s">
        <v>24261</v>
      </c>
      <c r="C13706" t="s">
        <v>19</v>
      </c>
      <c r="D13706" t="s">
        <v>371</v>
      </c>
      <c r="E13706">
        <v>615100</v>
      </c>
      <c r="F13706" t="s">
        <v>24196</v>
      </c>
      <c r="G13706" s="7">
        <v>-107.98</v>
      </c>
    </row>
    <row r="13707" spans="1:7" x14ac:dyDescent="0.3">
      <c r="A13707" s="310">
        <v>3023516</v>
      </c>
      <c r="B13707" t="s">
        <v>24261</v>
      </c>
      <c r="C13707" t="s">
        <v>19</v>
      </c>
      <c r="D13707" t="s">
        <v>371</v>
      </c>
      <c r="E13707">
        <v>615100</v>
      </c>
      <c r="F13707" t="s">
        <v>24196</v>
      </c>
      <c r="G13707" s="7">
        <v>-98.66</v>
      </c>
    </row>
    <row r="13708" spans="1:7" x14ac:dyDescent="0.3">
      <c r="A13708" s="310">
        <v>3023516</v>
      </c>
      <c r="B13708" t="s">
        <v>24261</v>
      </c>
      <c r="C13708" t="s">
        <v>19</v>
      </c>
      <c r="D13708" t="s">
        <v>371</v>
      </c>
      <c r="E13708">
        <v>615100</v>
      </c>
      <c r="F13708" t="s">
        <v>24196</v>
      </c>
      <c r="G13708" s="7">
        <v>-107.98</v>
      </c>
    </row>
    <row r="13709" spans="1:7" x14ac:dyDescent="0.3">
      <c r="A13709" s="310">
        <v>3023516</v>
      </c>
      <c r="B13709" t="s">
        <v>24261</v>
      </c>
      <c r="C13709" t="s">
        <v>19</v>
      </c>
      <c r="D13709" t="s">
        <v>371</v>
      </c>
      <c r="E13709">
        <v>615100</v>
      </c>
      <c r="F13709" t="s">
        <v>24196</v>
      </c>
      <c r="G13709" s="7">
        <v>3360.17</v>
      </c>
    </row>
    <row r="13710" spans="1:7" x14ac:dyDescent="0.3">
      <c r="A13710" s="310">
        <v>3023516</v>
      </c>
      <c r="B13710" t="s">
        <v>24261</v>
      </c>
      <c r="C13710" t="s">
        <v>19</v>
      </c>
      <c r="D13710" t="s">
        <v>373</v>
      </c>
      <c r="E13710">
        <v>617150</v>
      </c>
      <c r="F13710" t="s">
        <v>24196</v>
      </c>
      <c r="G13710" s="7">
        <v>380.35</v>
      </c>
    </row>
    <row r="13711" spans="1:7" x14ac:dyDescent="0.3">
      <c r="A13711" s="310">
        <v>3023516</v>
      </c>
      <c r="B13711" t="s">
        <v>24261</v>
      </c>
      <c r="C13711" t="s">
        <v>19</v>
      </c>
      <c r="D13711" t="s">
        <v>371</v>
      </c>
      <c r="E13711">
        <v>616100</v>
      </c>
      <c r="F13711" t="s">
        <v>24196</v>
      </c>
      <c r="G13711" s="7">
        <v>279.79000000000002</v>
      </c>
    </row>
    <row r="13712" spans="1:7" x14ac:dyDescent="0.3">
      <c r="A13712" s="310">
        <v>3023516</v>
      </c>
      <c r="B13712" t="s">
        <v>24261</v>
      </c>
      <c r="C13712" t="s">
        <v>19</v>
      </c>
      <c r="D13712" t="s">
        <v>371</v>
      </c>
      <c r="E13712">
        <v>615100</v>
      </c>
      <c r="F13712" t="s">
        <v>24196</v>
      </c>
      <c r="G13712" s="7">
        <v>-98.66</v>
      </c>
    </row>
    <row r="13713" spans="1:7" x14ac:dyDescent="0.3">
      <c r="A13713" s="310">
        <v>3023516</v>
      </c>
      <c r="B13713" t="s">
        <v>24261</v>
      </c>
      <c r="C13713" t="s">
        <v>19</v>
      </c>
      <c r="D13713" t="s">
        <v>371</v>
      </c>
      <c r="E13713">
        <v>615100</v>
      </c>
      <c r="F13713" t="s">
        <v>24196</v>
      </c>
      <c r="G13713" s="7">
        <v>-107.98</v>
      </c>
    </row>
    <row r="13714" spans="1:7" x14ac:dyDescent="0.3">
      <c r="A13714" s="310">
        <v>3023516</v>
      </c>
      <c r="B13714" t="s">
        <v>24261</v>
      </c>
      <c r="C13714" t="s">
        <v>19</v>
      </c>
      <c r="D13714" t="s">
        <v>371</v>
      </c>
      <c r="E13714">
        <v>615100</v>
      </c>
      <c r="F13714" t="s">
        <v>24196</v>
      </c>
      <c r="G13714" s="7">
        <v>108.39</v>
      </c>
    </row>
    <row r="13715" spans="1:7" x14ac:dyDescent="0.3">
      <c r="A13715" s="310">
        <v>3023516</v>
      </c>
      <c r="B13715" t="s">
        <v>24261</v>
      </c>
      <c r="C13715" t="s">
        <v>19</v>
      </c>
      <c r="D13715" t="s">
        <v>371</v>
      </c>
      <c r="E13715">
        <v>615100</v>
      </c>
      <c r="F13715" t="s">
        <v>24196</v>
      </c>
      <c r="G13715" s="7">
        <v>108.39</v>
      </c>
    </row>
    <row r="13716" spans="1:7" x14ac:dyDescent="0.3">
      <c r="A13716" s="310">
        <v>3023516</v>
      </c>
      <c r="B13716" t="s">
        <v>24261</v>
      </c>
      <c r="C13716" t="s">
        <v>19</v>
      </c>
      <c r="D13716" t="s">
        <v>371</v>
      </c>
      <c r="E13716">
        <v>615100</v>
      </c>
      <c r="F13716" t="s">
        <v>24196</v>
      </c>
      <c r="G13716" s="7">
        <v>-7.29</v>
      </c>
    </row>
    <row r="13717" spans="1:7" x14ac:dyDescent="0.3">
      <c r="A13717" s="310">
        <v>3023516</v>
      </c>
      <c r="B13717" t="s">
        <v>24261</v>
      </c>
      <c r="C13717" t="s">
        <v>19</v>
      </c>
      <c r="D13717" t="s">
        <v>374</v>
      </c>
      <c r="E13717">
        <v>616120</v>
      </c>
      <c r="F13717" t="s">
        <v>24196</v>
      </c>
      <c r="G13717" s="7">
        <v>161.06</v>
      </c>
    </row>
    <row r="13718" spans="1:7" x14ac:dyDescent="0.3">
      <c r="A13718" s="310">
        <v>3023516</v>
      </c>
      <c r="B13718" t="s">
        <v>24261</v>
      </c>
      <c r="C13718" t="s">
        <v>19</v>
      </c>
      <c r="D13718" t="s">
        <v>371</v>
      </c>
      <c r="E13718">
        <v>615100</v>
      </c>
      <c r="F13718" t="s">
        <v>24196</v>
      </c>
      <c r="G13718" s="7">
        <v>-7.29</v>
      </c>
    </row>
    <row r="13719" spans="1:7" x14ac:dyDescent="0.3">
      <c r="A13719" s="310">
        <v>3023516</v>
      </c>
      <c r="B13719" t="s">
        <v>24261</v>
      </c>
      <c r="C13719" t="s">
        <v>19</v>
      </c>
      <c r="D13719" t="s">
        <v>373</v>
      </c>
      <c r="E13719">
        <v>616160</v>
      </c>
      <c r="F13719" t="s">
        <v>24196</v>
      </c>
      <c r="G13719" s="7">
        <v>140.93</v>
      </c>
    </row>
    <row r="13720" spans="1:7" x14ac:dyDescent="0.3">
      <c r="A13720" s="310">
        <v>3023516</v>
      </c>
      <c r="B13720" t="s">
        <v>24261</v>
      </c>
      <c r="C13720" t="s">
        <v>19</v>
      </c>
      <c r="D13720" t="s">
        <v>371</v>
      </c>
      <c r="E13720">
        <v>615100</v>
      </c>
      <c r="F13720" t="s">
        <v>24196</v>
      </c>
      <c r="G13720" s="7">
        <v>1839.13</v>
      </c>
    </row>
    <row r="13721" spans="1:7" x14ac:dyDescent="0.3">
      <c r="A13721" s="310">
        <v>3023516</v>
      </c>
      <c r="B13721" t="s">
        <v>24261</v>
      </c>
      <c r="C13721" t="s">
        <v>19</v>
      </c>
      <c r="D13721" t="s">
        <v>373</v>
      </c>
      <c r="E13721">
        <v>617150</v>
      </c>
      <c r="F13721" t="s">
        <v>24196</v>
      </c>
      <c r="G13721" s="7">
        <v>276.73</v>
      </c>
    </row>
    <row r="13722" spans="1:7" x14ac:dyDescent="0.3">
      <c r="A13722" s="310">
        <v>3023516</v>
      </c>
      <c r="B13722" t="s">
        <v>24261</v>
      </c>
      <c r="C13722" t="s">
        <v>19</v>
      </c>
      <c r="D13722" t="s">
        <v>373</v>
      </c>
      <c r="E13722">
        <v>615130</v>
      </c>
      <c r="F13722" t="s">
        <v>24196</v>
      </c>
      <c r="G13722" s="7">
        <v>1968.89</v>
      </c>
    </row>
    <row r="13723" spans="1:7" x14ac:dyDescent="0.3">
      <c r="A13723" s="310">
        <v>3023516</v>
      </c>
      <c r="B13723" t="s">
        <v>24261</v>
      </c>
      <c r="C13723" t="s">
        <v>19</v>
      </c>
      <c r="D13723" t="s">
        <v>371</v>
      </c>
      <c r="E13723">
        <v>615100</v>
      </c>
      <c r="F13723" t="s">
        <v>24196</v>
      </c>
      <c r="G13723" s="7">
        <v>0.01</v>
      </c>
    </row>
    <row r="13724" spans="1:7" x14ac:dyDescent="0.3">
      <c r="A13724" s="310">
        <v>3023516</v>
      </c>
      <c r="B13724" t="s">
        <v>24261</v>
      </c>
      <c r="C13724" t="s">
        <v>19</v>
      </c>
      <c r="D13724" t="s">
        <v>371</v>
      </c>
      <c r="E13724">
        <v>615100</v>
      </c>
      <c r="F13724" t="s">
        <v>24196</v>
      </c>
      <c r="G13724" s="7">
        <v>-108.39</v>
      </c>
    </row>
    <row r="13725" spans="1:7" x14ac:dyDescent="0.3">
      <c r="A13725" s="310">
        <v>3023516</v>
      </c>
      <c r="B13725" t="s">
        <v>24261</v>
      </c>
      <c r="C13725" t="s">
        <v>19</v>
      </c>
      <c r="D13725" t="s">
        <v>371</v>
      </c>
      <c r="E13725">
        <v>615100</v>
      </c>
      <c r="F13725" t="s">
        <v>24196</v>
      </c>
      <c r="G13725" s="7">
        <v>-0.01</v>
      </c>
    </row>
    <row r="13726" spans="1:7" x14ac:dyDescent="0.3">
      <c r="A13726" s="310">
        <v>3023516</v>
      </c>
      <c r="B13726" t="s">
        <v>24261</v>
      </c>
      <c r="C13726" t="s">
        <v>19</v>
      </c>
      <c r="D13726" t="s">
        <v>371</v>
      </c>
      <c r="E13726">
        <v>615100</v>
      </c>
      <c r="F13726" t="s">
        <v>24196</v>
      </c>
      <c r="G13726" s="7">
        <v>-98.66</v>
      </c>
    </row>
    <row r="13727" spans="1:7" x14ac:dyDescent="0.3">
      <c r="A13727" s="310">
        <v>3023516</v>
      </c>
      <c r="B13727" t="s">
        <v>24261</v>
      </c>
      <c r="C13727" t="s">
        <v>19</v>
      </c>
      <c r="D13727" t="s">
        <v>371</v>
      </c>
      <c r="E13727">
        <v>615100</v>
      </c>
      <c r="F13727" t="s">
        <v>24196</v>
      </c>
      <c r="G13727" s="7">
        <v>4044.33</v>
      </c>
    </row>
    <row r="13728" spans="1:7" x14ac:dyDescent="0.3">
      <c r="A13728" s="310">
        <v>3023516</v>
      </c>
      <c r="B13728" t="s">
        <v>24261</v>
      </c>
      <c r="C13728" t="s">
        <v>19</v>
      </c>
      <c r="D13728" t="s">
        <v>371</v>
      </c>
      <c r="E13728">
        <v>615100</v>
      </c>
      <c r="F13728" t="s">
        <v>24196</v>
      </c>
      <c r="G13728" s="7">
        <v>0.01</v>
      </c>
    </row>
    <row r="13729" spans="1:7" x14ac:dyDescent="0.3">
      <c r="A13729" s="310">
        <v>3023516</v>
      </c>
      <c r="B13729" t="s">
        <v>24261</v>
      </c>
      <c r="C13729" t="s">
        <v>19</v>
      </c>
      <c r="D13729" t="s">
        <v>371</v>
      </c>
      <c r="E13729">
        <v>615100</v>
      </c>
      <c r="F13729" t="s">
        <v>24196</v>
      </c>
      <c r="G13729" s="7">
        <v>-97.55</v>
      </c>
    </row>
    <row r="13730" spans="1:7" x14ac:dyDescent="0.3">
      <c r="A13730" s="310">
        <v>3023516</v>
      </c>
      <c r="B13730" t="s">
        <v>24261</v>
      </c>
      <c r="C13730" t="s">
        <v>19</v>
      </c>
      <c r="D13730" t="s">
        <v>371</v>
      </c>
      <c r="E13730">
        <v>615100</v>
      </c>
      <c r="F13730" t="s">
        <v>24196</v>
      </c>
      <c r="G13730" s="7">
        <v>-108.39</v>
      </c>
    </row>
    <row r="13731" spans="1:7" x14ac:dyDescent="0.3">
      <c r="A13731" s="310">
        <v>3023516</v>
      </c>
      <c r="B13731" t="s">
        <v>24261</v>
      </c>
      <c r="C13731" t="s">
        <v>19</v>
      </c>
      <c r="D13731" t="s">
        <v>371</v>
      </c>
      <c r="E13731">
        <v>615100</v>
      </c>
      <c r="F13731" t="s">
        <v>24196</v>
      </c>
      <c r="G13731" s="7">
        <v>-97.56</v>
      </c>
    </row>
    <row r="13732" spans="1:7" x14ac:dyDescent="0.3">
      <c r="A13732" s="310">
        <v>3023516</v>
      </c>
      <c r="B13732" t="s">
        <v>24261</v>
      </c>
      <c r="C13732" t="s">
        <v>19</v>
      </c>
      <c r="D13732" t="s">
        <v>371</v>
      </c>
      <c r="E13732">
        <v>615100</v>
      </c>
      <c r="F13732" t="s">
        <v>24196</v>
      </c>
      <c r="G13732" s="7">
        <v>-108.39</v>
      </c>
    </row>
    <row r="13733" spans="1:7" x14ac:dyDescent="0.3">
      <c r="A13733" s="310">
        <v>3023516</v>
      </c>
      <c r="B13733" t="s">
        <v>24261</v>
      </c>
      <c r="C13733" t="s">
        <v>19</v>
      </c>
      <c r="D13733" t="s">
        <v>373</v>
      </c>
      <c r="E13733">
        <v>615130</v>
      </c>
      <c r="F13733" t="s">
        <v>24196</v>
      </c>
      <c r="G13733" s="7">
        <v>-72.459999999999994</v>
      </c>
    </row>
    <row r="13734" spans="1:7" x14ac:dyDescent="0.3">
      <c r="A13734" s="310">
        <v>3023516</v>
      </c>
      <c r="B13734" t="s">
        <v>24261</v>
      </c>
      <c r="C13734" t="s">
        <v>19</v>
      </c>
      <c r="D13734" t="s">
        <v>377</v>
      </c>
      <c r="E13734">
        <v>611110</v>
      </c>
      <c r="F13734" t="s">
        <v>24196</v>
      </c>
      <c r="G13734" s="7">
        <v>371.79</v>
      </c>
    </row>
    <row r="13735" spans="1:7" x14ac:dyDescent="0.3">
      <c r="A13735" s="310">
        <v>3023516</v>
      </c>
      <c r="B13735" t="s">
        <v>24261</v>
      </c>
      <c r="C13735" t="s">
        <v>19</v>
      </c>
      <c r="D13735" t="s">
        <v>371</v>
      </c>
      <c r="E13735">
        <v>615100</v>
      </c>
      <c r="F13735" t="s">
        <v>24196</v>
      </c>
      <c r="G13735" s="7">
        <v>-108.39</v>
      </c>
    </row>
    <row r="13736" spans="1:7" x14ac:dyDescent="0.3">
      <c r="A13736" s="310">
        <v>3023516</v>
      </c>
      <c r="B13736" t="s">
        <v>24261</v>
      </c>
      <c r="C13736" t="s">
        <v>19</v>
      </c>
      <c r="D13736" t="s">
        <v>371</v>
      </c>
      <c r="E13736">
        <v>615100</v>
      </c>
      <c r="F13736" t="s">
        <v>24196</v>
      </c>
      <c r="G13736" s="7">
        <v>1379.35</v>
      </c>
    </row>
    <row r="13737" spans="1:7" x14ac:dyDescent="0.3">
      <c r="A13737" s="310">
        <v>3023516</v>
      </c>
      <c r="B13737" t="s">
        <v>24261</v>
      </c>
      <c r="C13737" t="s">
        <v>19</v>
      </c>
      <c r="D13737" t="s">
        <v>371</v>
      </c>
      <c r="E13737">
        <v>615100</v>
      </c>
      <c r="F13737" t="s">
        <v>24196</v>
      </c>
      <c r="G13737" s="7">
        <v>-98.66</v>
      </c>
    </row>
    <row r="13738" spans="1:7" x14ac:dyDescent="0.3">
      <c r="A13738" s="310">
        <v>3023516</v>
      </c>
      <c r="B13738" t="s">
        <v>24261</v>
      </c>
      <c r="C13738" t="s">
        <v>19</v>
      </c>
      <c r="D13738" t="s">
        <v>371</v>
      </c>
      <c r="E13738">
        <v>615100</v>
      </c>
      <c r="F13738" t="s">
        <v>24196</v>
      </c>
      <c r="G13738" s="7">
        <v>-97.55</v>
      </c>
    </row>
    <row r="13739" spans="1:7" x14ac:dyDescent="0.3">
      <c r="A13739" s="310">
        <v>3023516</v>
      </c>
      <c r="B13739" t="s">
        <v>24261</v>
      </c>
      <c r="C13739" t="s">
        <v>19</v>
      </c>
      <c r="D13739" t="s">
        <v>371</v>
      </c>
      <c r="E13739">
        <v>615100</v>
      </c>
      <c r="F13739" t="s">
        <v>24196</v>
      </c>
      <c r="G13739" s="7">
        <v>0.01</v>
      </c>
    </row>
    <row r="13740" spans="1:7" x14ac:dyDescent="0.3">
      <c r="A13740" s="310">
        <v>3023516</v>
      </c>
      <c r="B13740" t="s">
        <v>24261</v>
      </c>
      <c r="C13740" t="s">
        <v>19</v>
      </c>
      <c r="D13740" t="s">
        <v>371</v>
      </c>
      <c r="E13740">
        <v>615100</v>
      </c>
      <c r="F13740" t="s">
        <v>24196</v>
      </c>
      <c r="G13740" s="7">
        <v>-107.98</v>
      </c>
    </row>
    <row r="13741" spans="1:7" x14ac:dyDescent="0.3">
      <c r="A13741" s="310">
        <v>3023516</v>
      </c>
      <c r="B13741" t="s">
        <v>24261</v>
      </c>
      <c r="C13741" t="s">
        <v>19</v>
      </c>
      <c r="D13741" t="s">
        <v>373</v>
      </c>
      <c r="E13741">
        <v>615130</v>
      </c>
      <c r="F13741" t="s">
        <v>24196</v>
      </c>
      <c r="G13741" s="7">
        <v>492.07</v>
      </c>
    </row>
    <row r="13742" spans="1:7" x14ac:dyDescent="0.3">
      <c r="A13742" s="310">
        <v>3023516</v>
      </c>
      <c r="B13742" t="s">
        <v>24261</v>
      </c>
      <c r="C13742" t="s">
        <v>19</v>
      </c>
      <c r="D13742" t="s">
        <v>371</v>
      </c>
      <c r="E13742">
        <v>615100</v>
      </c>
      <c r="F13742" t="s">
        <v>24196</v>
      </c>
      <c r="G13742" s="7">
        <v>0.01</v>
      </c>
    </row>
    <row r="13743" spans="1:7" x14ac:dyDescent="0.3">
      <c r="A13743" s="310">
        <v>3023516</v>
      </c>
      <c r="B13743" t="s">
        <v>24261</v>
      </c>
      <c r="C13743" t="s">
        <v>19</v>
      </c>
      <c r="D13743" t="s">
        <v>377</v>
      </c>
      <c r="E13743">
        <v>611120</v>
      </c>
      <c r="F13743" t="s">
        <v>24196</v>
      </c>
      <c r="G13743" s="7">
        <v>42.67</v>
      </c>
    </row>
    <row r="13744" spans="1:7" x14ac:dyDescent="0.3">
      <c r="A13744" s="310">
        <v>3023516</v>
      </c>
      <c r="B13744" t="s">
        <v>24261</v>
      </c>
      <c r="C13744" t="s">
        <v>19</v>
      </c>
      <c r="D13744" t="s">
        <v>371</v>
      </c>
      <c r="E13744">
        <v>615100</v>
      </c>
      <c r="F13744" t="s">
        <v>24196</v>
      </c>
      <c r="G13744" s="7">
        <v>-98.66</v>
      </c>
    </row>
    <row r="13745" spans="1:7" x14ac:dyDescent="0.3">
      <c r="A13745" s="310">
        <v>3023516</v>
      </c>
      <c r="B13745" t="s">
        <v>24261</v>
      </c>
      <c r="C13745" t="s">
        <v>19</v>
      </c>
      <c r="D13745" t="s">
        <v>371</v>
      </c>
      <c r="E13745">
        <v>615100</v>
      </c>
      <c r="F13745" t="s">
        <v>24196</v>
      </c>
      <c r="G13745" s="7">
        <v>-7.29</v>
      </c>
    </row>
    <row r="13746" spans="1:7" x14ac:dyDescent="0.3">
      <c r="A13746" s="310">
        <v>3023516</v>
      </c>
      <c r="B13746" t="s">
        <v>24261</v>
      </c>
      <c r="C13746" t="s">
        <v>19</v>
      </c>
      <c r="D13746" t="s">
        <v>371</v>
      </c>
      <c r="E13746">
        <v>615100</v>
      </c>
      <c r="F13746" t="s">
        <v>24196</v>
      </c>
      <c r="G13746" s="7">
        <v>-98.66</v>
      </c>
    </row>
    <row r="13747" spans="1:7" x14ac:dyDescent="0.3">
      <c r="A13747" s="310">
        <v>3023516</v>
      </c>
      <c r="B13747" t="s">
        <v>24261</v>
      </c>
      <c r="C13747" t="s">
        <v>19</v>
      </c>
      <c r="D13747" t="s">
        <v>371</v>
      </c>
      <c r="E13747">
        <v>615100</v>
      </c>
      <c r="F13747" t="s">
        <v>24196</v>
      </c>
      <c r="G13747" s="7">
        <v>108.39</v>
      </c>
    </row>
    <row r="13748" spans="1:7" x14ac:dyDescent="0.3">
      <c r="A13748" s="310">
        <v>3023516</v>
      </c>
      <c r="B13748" t="s">
        <v>24261</v>
      </c>
      <c r="C13748" t="s">
        <v>19</v>
      </c>
      <c r="D13748" t="s">
        <v>373</v>
      </c>
      <c r="E13748">
        <v>615130</v>
      </c>
      <c r="F13748" t="s">
        <v>24196</v>
      </c>
      <c r="G13748" s="7">
        <v>0.01</v>
      </c>
    </row>
    <row r="13749" spans="1:7" x14ac:dyDescent="0.3">
      <c r="A13749" s="310">
        <v>3023516</v>
      </c>
      <c r="B13749" t="s">
        <v>24261</v>
      </c>
      <c r="C13749" t="s">
        <v>19</v>
      </c>
      <c r="D13749" t="s">
        <v>371</v>
      </c>
      <c r="E13749">
        <v>615100</v>
      </c>
      <c r="F13749" t="s">
        <v>24196</v>
      </c>
      <c r="G13749" s="7">
        <v>-0.01</v>
      </c>
    </row>
    <row r="13750" spans="1:7" x14ac:dyDescent="0.3">
      <c r="A13750" s="310">
        <v>3023516</v>
      </c>
      <c r="B13750" t="s">
        <v>24261</v>
      </c>
      <c r="C13750" t="s">
        <v>19</v>
      </c>
      <c r="D13750" t="s">
        <v>373</v>
      </c>
      <c r="E13750">
        <v>617150</v>
      </c>
      <c r="F13750" t="s">
        <v>24196</v>
      </c>
      <c r="G13750" s="7">
        <v>456.43</v>
      </c>
    </row>
    <row r="13751" spans="1:7" x14ac:dyDescent="0.3">
      <c r="A13751" s="310">
        <v>3023516</v>
      </c>
      <c r="B13751" t="s">
        <v>24261</v>
      </c>
      <c r="C13751" t="s">
        <v>19</v>
      </c>
      <c r="D13751" t="s">
        <v>371</v>
      </c>
      <c r="E13751">
        <v>615100</v>
      </c>
      <c r="F13751" t="s">
        <v>24196</v>
      </c>
      <c r="G13751" s="7">
        <v>0.01</v>
      </c>
    </row>
    <row r="13752" spans="1:7" x14ac:dyDescent="0.3">
      <c r="A13752" s="310">
        <v>3023516</v>
      </c>
      <c r="B13752" t="s">
        <v>24261</v>
      </c>
      <c r="C13752" t="s">
        <v>19</v>
      </c>
      <c r="D13752" t="s">
        <v>371</v>
      </c>
      <c r="E13752">
        <v>617100</v>
      </c>
      <c r="F13752" t="s">
        <v>24196</v>
      </c>
      <c r="G13752" s="7">
        <v>1705</v>
      </c>
    </row>
    <row r="13753" spans="1:7" x14ac:dyDescent="0.3">
      <c r="A13753" s="310">
        <v>3023516</v>
      </c>
      <c r="B13753" t="s">
        <v>24261</v>
      </c>
      <c r="C13753" t="s">
        <v>19</v>
      </c>
      <c r="D13753" t="s">
        <v>375</v>
      </c>
      <c r="E13753">
        <v>615140</v>
      </c>
      <c r="F13753" t="s">
        <v>24196</v>
      </c>
      <c r="G13753" s="7">
        <v>0.01</v>
      </c>
    </row>
    <row r="13754" spans="1:7" x14ac:dyDescent="0.3">
      <c r="A13754" s="310">
        <v>3023516</v>
      </c>
      <c r="B13754" t="s">
        <v>24261</v>
      </c>
      <c r="C13754" t="s">
        <v>19</v>
      </c>
      <c r="D13754" t="s">
        <v>371</v>
      </c>
      <c r="E13754">
        <v>615100</v>
      </c>
      <c r="F13754" t="s">
        <v>24196</v>
      </c>
      <c r="G13754" s="7">
        <v>-107.98</v>
      </c>
    </row>
    <row r="13755" spans="1:7" x14ac:dyDescent="0.3">
      <c r="A13755" s="310">
        <v>3023516</v>
      </c>
      <c r="B13755" t="s">
        <v>24261</v>
      </c>
      <c r="C13755" t="s">
        <v>19</v>
      </c>
      <c r="D13755" t="s">
        <v>371</v>
      </c>
      <c r="E13755">
        <v>615100</v>
      </c>
      <c r="F13755" t="s">
        <v>24196</v>
      </c>
      <c r="G13755" s="7">
        <v>97.55</v>
      </c>
    </row>
    <row r="13756" spans="1:7" x14ac:dyDescent="0.3">
      <c r="A13756" s="310">
        <v>3023516</v>
      </c>
      <c r="B13756" t="s">
        <v>24261</v>
      </c>
      <c r="C13756" t="s">
        <v>19</v>
      </c>
      <c r="D13756" t="s">
        <v>374</v>
      </c>
      <c r="E13756">
        <v>616120</v>
      </c>
      <c r="F13756" t="s">
        <v>24196</v>
      </c>
      <c r="G13756" s="7">
        <v>238.82</v>
      </c>
    </row>
    <row r="13757" spans="1:7" x14ac:dyDescent="0.3">
      <c r="A13757" s="310">
        <v>3023516</v>
      </c>
      <c r="B13757" t="s">
        <v>24261</v>
      </c>
      <c r="C13757" t="s">
        <v>19</v>
      </c>
      <c r="D13757" t="s">
        <v>371</v>
      </c>
      <c r="E13757">
        <v>616100</v>
      </c>
      <c r="F13757" t="s">
        <v>24196</v>
      </c>
      <c r="G13757" s="7">
        <v>499.95</v>
      </c>
    </row>
    <row r="13758" spans="1:7" x14ac:dyDescent="0.3">
      <c r="A13758" s="310">
        <v>3023516</v>
      </c>
      <c r="B13758" t="s">
        <v>24261</v>
      </c>
      <c r="C13758" t="s">
        <v>19</v>
      </c>
      <c r="D13758" t="s">
        <v>371</v>
      </c>
      <c r="E13758">
        <v>615100</v>
      </c>
      <c r="F13758" t="s">
        <v>24196</v>
      </c>
      <c r="G13758" s="7">
        <v>-97.55</v>
      </c>
    </row>
    <row r="13759" spans="1:7" x14ac:dyDescent="0.3">
      <c r="A13759" s="310">
        <v>3023516</v>
      </c>
      <c r="B13759" t="s">
        <v>24261</v>
      </c>
      <c r="C13759" t="s">
        <v>19</v>
      </c>
      <c r="D13759" t="s">
        <v>373</v>
      </c>
      <c r="E13759">
        <v>616160</v>
      </c>
      <c r="F13759" t="s">
        <v>24196</v>
      </c>
      <c r="G13759" s="7">
        <v>236.93</v>
      </c>
    </row>
    <row r="13760" spans="1:7" x14ac:dyDescent="0.3">
      <c r="A13760" s="310">
        <v>3023516</v>
      </c>
      <c r="B13760" t="s">
        <v>24261</v>
      </c>
      <c r="C13760" t="s">
        <v>19</v>
      </c>
      <c r="D13760" t="s">
        <v>371</v>
      </c>
      <c r="E13760">
        <v>615100</v>
      </c>
      <c r="F13760" t="s">
        <v>24196</v>
      </c>
      <c r="G13760" s="7">
        <v>150</v>
      </c>
    </row>
    <row r="13761" spans="1:7" x14ac:dyDescent="0.3">
      <c r="A13761" s="310">
        <v>3023516</v>
      </c>
      <c r="B13761" t="s">
        <v>24261</v>
      </c>
      <c r="C13761" t="s">
        <v>19</v>
      </c>
      <c r="D13761" t="s">
        <v>371</v>
      </c>
      <c r="E13761">
        <v>615100</v>
      </c>
      <c r="F13761" t="s">
        <v>24196</v>
      </c>
      <c r="G13761" s="7">
        <v>-7.29</v>
      </c>
    </row>
    <row r="13762" spans="1:7" x14ac:dyDescent="0.3">
      <c r="A13762" s="310">
        <v>3023516</v>
      </c>
      <c r="B13762" t="s">
        <v>24261</v>
      </c>
      <c r="C13762" t="s">
        <v>19</v>
      </c>
      <c r="D13762" t="s">
        <v>373</v>
      </c>
      <c r="E13762">
        <v>617150</v>
      </c>
      <c r="F13762" t="s">
        <v>24196</v>
      </c>
      <c r="G13762" s="7">
        <v>401.31</v>
      </c>
    </row>
    <row r="13763" spans="1:7" x14ac:dyDescent="0.3">
      <c r="A13763" s="310">
        <v>3023516</v>
      </c>
      <c r="B13763" t="s">
        <v>24261</v>
      </c>
      <c r="C13763" t="s">
        <v>19</v>
      </c>
      <c r="D13763" t="s">
        <v>371</v>
      </c>
      <c r="E13763">
        <v>615100</v>
      </c>
      <c r="F13763" t="s">
        <v>24196</v>
      </c>
      <c r="G13763" s="7">
        <v>-97.56</v>
      </c>
    </row>
    <row r="13764" spans="1:7" x14ac:dyDescent="0.3">
      <c r="A13764" s="310">
        <v>3023516</v>
      </c>
      <c r="B13764" t="s">
        <v>24261</v>
      </c>
      <c r="C13764" t="s">
        <v>19</v>
      </c>
      <c r="D13764" t="s">
        <v>371</v>
      </c>
      <c r="E13764">
        <v>615100</v>
      </c>
      <c r="F13764" t="s">
        <v>24196</v>
      </c>
      <c r="G13764" s="7">
        <v>-7.29</v>
      </c>
    </row>
    <row r="13765" spans="1:7" x14ac:dyDescent="0.3">
      <c r="A13765" s="310">
        <v>3023516</v>
      </c>
      <c r="B13765" t="s">
        <v>24261</v>
      </c>
      <c r="C13765" t="s">
        <v>19</v>
      </c>
      <c r="D13765" t="s">
        <v>371</v>
      </c>
      <c r="E13765">
        <v>615100</v>
      </c>
      <c r="F13765" t="s">
        <v>24196</v>
      </c>
      <c r="G13765" s="7">
        <v>-7.29</v>
      </c>
    </row>
    <row r="13766" spans="1:7" x14ac:dyDescent="0.3">
      <c r="A13766" s="310">
        <v>3023516</v>
      </c>
      <c r="B13766" t="s">
        <v>24261</v>
      </c>
      <c r="C13766" t="s">
        <v>19</v>
      </c>
      <c r="D13766" t="s">
        <v>371</v>
      </c>
      <c r="E13766">
        <v>615100</v>
      </c>
      <c r="F13766" t="s">
        <v>24196</v>
      </c>
      <c r="G13766" s="7">
        <v>5769.92</v>
      </c>
    </row>
    <row r="13767" spans="1:7" x14ac:dyDescent="0.3">
      <c r="A13767" s="310">
        <v>3023516</v>
      </c>
      <c r="B13767" t="s">
        <v>24261</v>
      </c>
      <c r="C13767" t="s">
        <v>19</v>
      </c>
      <c r="D13767" t="s">
        <v>373</v>
      </c>
      <c r="E13767">
        <v>615130</v>
      </c>
      <c r="F13767" t="s">
        <v>24196</v>
      </c>
      <c r="G13767" s="7">
        <v>1996.53</v>
      </c>
    </row>
    <row r="13768" spans="1:7" x14ac:dyDescent="0.3">
      <c r="A13768" s="310">
        <v>3023516</v>
      </c>
      <c r="B13768" t="s">
        <v>24261</v>
      </c>
      <c r="C13768" t="s">
        <v>19</v>
      </c>
      <c r="D13768" t="s">
        <v>371</v>
      </c>
      <c r="E13768">
        <v>615100</v>
      </c>
      <c r="F13768" t="s">
        <v>24196</v>
      </c>
      <c r="G13768" s="7">
        <v>-108.39</v>
      </c>
    </row>
    <row r="13769" spans="1:7" x14ac:dyDescent="0.3">
      <c r="A13769" s="310">
        <v>3023516</v>
      </c>
      <c r="B13769" t="s">
        <v>24261</v>
      </c>
      <c r="C13769" t="s">
        <v>19</v>
      </c>
      <c r="D13769" t="s">
        <v>371</v>
      </c>
      <c r="E13769">
        <v>615100</v>
      </c>
      <c r="F13769" t="s">
        <v>24196</v>
      </c>
      <c r="G13769" s="7">
        <v>-7.29</v>
      </c>
    </row>
    <row r="13770" spans="1:7" x14ac:dyDescent="0.3">
      <c r="A13770" s="310">
        <v>3023516</v>
      </c>
      <c r="B13770" t="s">
        <v>24261</v>
      </c>
      <c r="C13770" t="s">
        <v>19</v>
      </c>
      <c r="D13770" t="s">
        <v>371</v>
      </c>
      <c r="E13770">
        <v>615100</v>
      </c>
      <c r="F13770" t="s">
        <v>24196</v>
      </c>
      <c r="G13770" s="7">
        <v>-107.98</v>
      </c>
    </row>
    <row r="13771" spans="1:7" x14ac:dyDescent="0.3">
      <c r="A13771" s="310">
        <v>3023516</v>
      </c>
      <c r="B13771" t="s">
        <v>24261</v>
      </c>
      <c r="C13771" t="s">
        <v>19</v>
      </c>
      <c r="D13771" t="s">
        <v>374</v>
      </c>
      <c r="E13771">
        <v>617120</v>
      </c>
      <c r="F13771" t="s">
        <v>24196</v>
      </c>
      <c r="G13771" s="7">
        <v>286.29000000000002</v>
      </c>
    </row>
    <row r="13772" spans="1:7" x14ac:dyDescent="0.3">
      <c r="A13772" s="310">
        <v>3023516</v>
      </c>
      <c r="B13772" t="s">
        <v>24261</v>
      </c>
      <c r="C13772" t="s">
        <v>19</v>
      </c>
      <c r="D13772" t="s">
        <v>373</v>
      </c>
      <c r="E13772">
        <v>615130</v>
      </c>
      <c r="F13772" t="s">
        <v>24196</v>
      </c>
      <c r="G13772" s="7">
        <v>-0.01</v>
      </c>
    </row>
    <row r="13773" spans="1:7" x14ac:dyDescent="0.3">
      <c r="A13773" s="310">
        <v>3023516</v>
      </c>
      <c r="B13773" t="s">
        <v>24261</v>
      </c>
      <c r="C13773" t="s">
        <v>19</v>
      </c>
      <c r="D13773" t="s">
        <v>371</v>
      </c>
      <c r="E13773">
        <v>616100</v>
      </c>
      <c r="F13773" t="s">
        <v>24196</v>
      </c>
      <c r="G13773" s="7">
        <v>401.62</v>
      </c>
    </row>
    <row r="13774" spans="1:7" x14ac:dyDescent="0.3">
      <c r="A13774" s="310">
        <v>3023516</v>
      </c>
      <c r="B13774" t="s">
        <v>24261</v>
      </c>
      <c r="C13774" t="s">
        <v>19</v>
      </c>
      <c r="D13774" t="s">
        <v>371</v>
      </c>
      <c r="E13774">
        <v>615100</v>
      </c>
      <c r="F13774" t="s">
        <v>24196</v>
      </c>
      <c r="G13774" s="7">
        <v>-98.66</v>
      </c>
    </row>
    <row r="13775" spans="1:7" x14ac:dyDescent="0.3">
      <c r="A13775" s="310">
        <v>3023516</v>
      </c>
      <c r="B13775" t="s">
        <v>24261</v>
      </c>
      <c r="C13775" t="s">
        <v>19</v>
      </c>
      <c r="D13775" t="s">
        <v>371</v>
      </c>
      <c r="E13775">
        <v>615100</v>
      </c>
      <c r="F13775" t="s">
        <v>24196</v>
      </c>
      <c r="G13775" s="7">
        <v>748.72</v>
      </c>
    </row>
    <row r="13776" spans="1:7" x14ac:dyDescent="0.3">
      <c r="A13776" s="310">
        <v>3023516</v>
      </c>
      <c r="B13776" t="s">
        <v>24261</v>
      </c>
      <c r="C13776" t="s">
        <v>19</v>
      </c>
      <c r="D13776" t="s">
        <v>371</v>
      </c>
      <c r="E13776">
        <v>615100</v>
      </c>
      <c r="F13776" t="s">
        <v>24196</v>
      </c>
      <c r="G13776" s="7">
        <v>-108.39</v>
      </c>
    </row>
    <row r="13777" spans="1:7" x14ac:dyDescent="0.3">
      <c r="A13777" s="310">
        <v>3023516</v>
      </c>
      <c r="B13777" t="s">
        <v>24261</v>
      </c>
      <c r="C13777" t="s">
        <v>19</v>
      </c>
      <c r="D13777" t="s">
        <v>373</v>
      </c>
      <c r="E13777">
        <v>615130</v>
      </c>
      <c r="F13777" t="s">
        <v>24196</v>
      </c>
      <c r="G13777" s="7">
        <v>2237.38</v>
      </c>
    </row>
    <row r="13778" spans="1:7" x14ac:dyDescent="0.3">
      <c r="A13778" s="310">
        <v>3023516</v>
      </c>
      <c r="B13778" t="s">
        <v>24261</v>
      </c>
      <c r="C13778" t="s">
        <v>19</v>
      </c>
      <c r="D13778" t="s">
        <v>371</v>
      </c>
      <c r="E13778">
        <v>615100</v>
      </c>
      <c r="F13778" t="s">
        <v>24196</v>
      </c>
      <c r="G13778" s="7">
        <v>-107.98</v>
      </c>
    </row>
    <row r="13779" spans="1:7" x14ac:dyDescent="0.3">
      <c r="A13779" s="310">
        <v>3023516</v>
      </c>
      <c r="B13779" t="s">
        <v>24261</v>
      </c>
      <c r="C13779" t="s">
        <v>19</v>
      </c>
      <c r="D13779" t="s">
        <v>371</v>
      </c>
      <c r="E13779">
        <v>615100</v>
      </c>
      <c r="F13779" t="s">
        <v>24196</v>
      </c>
      <c r="G13779" s="7">
        <v>-98.66</v>
      </c>
    </row>
    <row r="13780" spans="1:7" x14ac:dyDescent="0.3">
      <c r="A13780" s="310">
        <v>3023516</v>
      </c>
      <c r="B13780" t="s">
        <v>24261</v>
      </c>
      <c r="C13780" t="s">
        <v>19</v>
      </c>
      <c r="D13780" t="s">
        <v>371</v>
      </c>
      <c r="E13780">
        <v>615100</v>
      </c>
      <c r="F13780" t="s">
        <v>24196</v>
      </c>
      <c r="G13780" s="7">
        <v>97.55</v>
      </c>
    </row>
    <row r="13781" spans="1:7" x14ac:dyDescent="0.3">
      <c r="A13781" s="310">
        <v>3023516</v>
      </c>
      <c r="B13781" t="s">
        <v>24261</v>
      </c>
      <c r="C13781" t="s">
        <v>19</v>
      </c>
      <c r="D13781" t="s">
        <v>371</v>
      </c>
      <c r="E13781">
        <v>615100</v>
      </c>
      <c r="F13781" t="s">
        <v>24196</v>
      </c>
      <c r="G13781" s="7">
        <v>-108.39</v>
      </c>
    </row>
    <row r="13782" spans="1:7" x14ac:dyDescent="0.3">
      <c r="A13782" s="310">
        <v>3023516</v>
      </c>
      <c r="B13782" t="s">
        <v>24261</v>
      </c>
      <c r="C13782" t="s">
        <v>19</v>
      </c>
      <c r="D13782" t="s">
        <v>371</v>
      </c>
      <c r="E13782">
        <v>615100</v>
      </c>
      <c r="F13782" t="s">
        <v>24196</v>
      </c>
      <c r="G13782" s="7">
        <v>-0.01</v>
      </c>
    </row>
    <row r="13783" spans="1:7" x14ac:dyDescent="0.3">
      <c r="A13783" s="310">
        <v>3023516</v>
      </c>
      <c r="B13783" t="s">
        <v>24261</v>
      </c>
      <c r="C13783" t="s">
        <v>19</v>
      </c>
      <c r="D13783" t="s">
        <v>373</v>
      </c>
      <c r="E13783">
        <v>615130</v>
      </c>
      <c r="F13783" t="s">
        <v>24196</v>
      </c>
      <c r="G13783" s="7">
        <v>72.459999999999994</v>
      </c>
    </row>
    <row r="13784" spans="1:7" x14ac:dyDescent="0.3">
      <c r="A13784" s="310">
        <v>3023516</v>
      </c>
      <c r="B13784" t="s">
        <v>24261</v>
      </c>
      <c r="C13784" t="s">
        <v>19</v>
      </c>
      <c r="D13784" t="s">
        <v>377</v>
      </c>
      <c r="E13784">
        <v>611110</v>
      </c>
      <c r="F13784" t="s">
        <v>24196</v>
      </c>
      <c r="G13784" s="7">
        <v>-10.17</v>
      </c>
    </row>
    <row r="13785" spans="1:7" x14ac:dyDescent="0.3">
      <c r="A13785" s="310">
        <v>3023516</v>
      </c>
      <c r="B13785" t="s">
        <v>24261</v>
      </c>
      <c r="C13785" t="s">
        <v>19</v>
      </c>
      <c r="D13785" t="s">
        <v>371</v>
      </c>
      <c r="E13785">
        <v>616100</v>
      </c>
      <c r="F13785" t="s">
        <v>24196</v>
      </c>
      <c r="G13785" s="7">
        <v>144.35</v>
      </c>
    </row>
    <row r="13786" spans="1:7" x14ac:dyDescent="0.3">
      <c r="A13786" s="310">
        <v>3023516</v>
      </c>
      <c r="B13786" t="s">
        <v>24261</v>
      </c>
      <c r="C13786" t="s">
        <v>19</v>
      </c>
      <c r="D13786" t="s">
        <v>371</v>
      </c>
      <c r="E13786">
        <v>615100</v>
      </c>
      <c r="F13786" t="s">
        <v>24196</v>
      </c>
      <c r="G13786" s="7">
        <v>-7.29</v>
      </c>
    </row>
    <row r="13787" spans="1:7" x14ac:dyDescent="0.3">
      <c r="A13787" s="310">
        <v>3023516</v>
      </c>
      <c r="B13787" t="s">
        <v>24261</v>
      </c>
      <c r="C13787" t="s">
        <v>19</v>
      </c>
      <c r="D13787" t="s">
        <v>371</v>
      </c>
      <c r="E13787">
        <v>615100</v>
      </c>
      <c r="F13787" t="s">
        <v>24196</v>
      </c>
      <c r="G13787" s="7">
        <v>-108.39</v>
      </c>
    </row>
    <row r="13788" spans="1:7" x14ac:dyDescent="0.3">
      <c r="A13788" s="310">
        <v>3023516</v>
      </c>
      <c r="B13788" t="s">
        <v>24261</v>
      </c>
      <c r="C13788" t="s">
        <v>19</v>
      </c>
      <c r="D13788" t="s">
        <v>375</v>
      </c>
      <c r="E13788">
        <v>616130</v>
      </c>
      <c r="F13788" t="s">
        <v>24196</v>
      </c>
      <c r="G13788" s="7">
        <v>341.4</v>
      </c>
    </row>
    <row r="13789" spans="1:7" x14ac:dyDescent="0.3">
      <c r="A13789" s="310">
        <v>3023516</v>
      </c>
      <c r="B13789" t="s">
        <v>24261</v>
      </c>
      <c r="C13789" t="s">
        <v>19</v>
      </c>
      <c r="D13789" t="s">
        <v>373</v>
      </c>
      <c r="E13789">
        <v>615130</v>
      </c>
      <c r="F13789" t="s">
        <v>24196</v>
      </c>
      <c r="G13789" s="7">
        <v>1460.51</v>
      </c>
    </row>
    <row r="13790" spans="1:7" x14ac:dyDescent="0.3">
      <c r="A13790" s="310">
        <v>3023516</v>
      </c>
      <c r="B13790" t="s">
        <v>24261</v>
      </c>
      <c r="C13790" t="s">
        <v>19</v>
      </c>
      <c r="D13790" t="s">
        <v>373</v>
      </c>
      <c r="E13790">
        <v>615130</v>
      </c>
      <c r="F13790" t="s">
        <v>24196</v>
      </c>
      <c r="G13790" s="7">
        <v>-63.97</v>
      </c>
    </row>
    <row r="13791" spans="1:7" x14ac:dyDescent="0.3">
      <c r="A13791" s="310">
        <v>3023516</v>
      </c>
      <c r="B13791" t="s">
        <v>24261</v>
      </c>
      <c r="C13791" t="s">
        <v>19</v>
      </c>
      <c r="D13791" t="s">
        <v>371</v>
      </c>
      <c r="E13791">
        <v>615100</v>
      </c>
      <c r="F13791" t="s">
        <v>24196</v>
      </c>
      <c r="G13791" s="7">
        <v>108.39</v>
      </c>
    </row>
    <row r="13792" spans="1:7" x14ac:dyDescent="0.3">
      <c r="A13792" s="310">
        <v>3023516</v>
      </c>
      <c r="B13792" t="s">
        <v>24261</v>
      </c>
      <c r="C13792" t="s">
        <v>19</v>
      </c>
      <c r="D13792" t="s">
        <v>373</v>
      </c>
      <c r="E13792">
        <v>615130</v>
      </c>
      <c r="F13792" t="s">
        <v>24196</v>
      </c>
      <c r="G13792" s="7">
        <v>72.459999999999994</v>
      </c>
    </row>
    <row r="13793" spans="1:7" x14ac:dyDescent="0.3">
      <c r="A13793" s="310">
        <v>3023516</v>
      </c>
      <c r="B13793" t="s">
        <v>24261</v>
      </c>
      <c r="C13793" t="s">
        <v>19</v>
      </c>
      <c r="D13793" t="s">
        <v>371</v>
      </c>
      <c r="E13793">
        <v>615100</v>
      </c>
      <c r="F13793" t="s">
        <v>24196</v>
      </c>
      <c r="G13793" s="7">
        <v>-107.98</v>
      </c>
    </row>
    <row r="13794" spans="1:7" x14ac:dyDescent="0.3">
      <c r="A13794" s="310">
        <v>3023516</v>
      </c>
      <c r="B13794" t="s">
        <v>24261</v>
      </c>
      <c r="C13794" t="s">
        <v>19</v>
      </c>
      <c r="D13794" t="s">
        <v>371</v>
      </c>
      <c r="E13794">
        <v>615100</v>
      </c>
      <c r="F13794" t="s">
        <v>24196</v>
      </c>
      <c r="G13794" s="7">
        <v>-97.56</v>
      </c>
    </row>
    <row r="13795" spans="1:7" x14ac:dyDescent="0.3">
      <c r="A13795" s="310">
        <v>3023516</v>
      </c>
      <c r="B13795" t="s">
        <v>24261</v>
      </c>
      <c r="C13795" t="s">
        <v>19</v>
      </c>
      <c r="D13795" t="s">
        <v>373</v>
      </c>
      <c r="E13795">
        <v>617150</v>
      </c>
      <c r="F13795" t="s">
        <v>24196</v>
      </c>
      <c r="G13795" s="7">
        <v>401.65</v>
      </c>
    </row>
    <row r="13796" spans="1:7" x14ac:dyDescent="0.3">
      <c r="A13796" s="310">
        <v>3023516</v>
      </c>
      <c r="B13796" t="s">
        <v>24261</v>
      </c>
      <c r="C13796" t="s">
        <v>19</v>
      </c>
      <c r="D13796" t="s">
        <v>371</v>
      </c>
      <c r="E13796">
        <v>615100</v>
      </c>
      <c r="F13796" t="s">
        <v>24196</v>
      </c>
      <c r="G13796" s="7">
        <v>108.39</v>
      </c>
    </row>
    <row r="13797" spans="1:7" x14ac:dyDescent="0.3">
      <c r="A13797" s="310">
        <v>3023516</v>
      </c>
      <c r="B13797" t="s">
        <v>24261</v>
      </c>
      <c r="C13797" t="s">
        <v>19</v>
      </c>
      <c r="D13797" t="s">
        <v>371</v>
      </c>
      <c r="E13797">
        <v>615100</v>
      </c>
      <c r="F13797" t="s">
        <v>24196</v>
      </c>
      <c r="G13797" s="7">
        <v>-98.66</v>
      </c>
    </row>
    <row r="13798" spans="1:7" x14ac:dyDescent="0.3">
      <c r="A13798" s="310">
        <v>3023516</v>
      </c>
      <c r="B13798" t="s">
        <v>24261</v>
      </c>
      <c r="C13798" t="s">
        <v>19</v>
      </c>
      <c r="D13798" t="s">
        <v>371</v>
      </c>
      <c r="E13798">
        <v>615100</v>
      </c>
      <c r="F13798" t="s">
        <v>24196</v>
      </c>
      <c r="G13798" s="7">
        <v>-107.98</v>
      </c>
    </row>
    <row r="13799" spans="1:7" x14ac:dyDescent="0.3">
      <c r="A13799" s="310">
        <v>3023516</v>
      </c>
      <c r="B13799" t="s">
        <v>24261</v>
      </c>
      <c r="C13799" t="s">
        <v>19</v>
      </c>
      <c r="D13799" t="s">
        <v>371</v>
      </c>
      <c r="E13799">
        <v>615100</v>
      </c>
      <c r="F13799" t="s">
        <v>24196</v>
      </c>
      <c r="G13799" s="7">
        <v>-76.08</v>
      </c>
    </row>
    <row r="13800" spans="1:7" x14ac:dyDescent="0.3">
      <c r="A13800" s="310">
        <v>3023516</v>
      </c>
      <c r="B13800" t="s">
        <v>24261</v>
      </c>
      <c r="C13800" t="s">
        <v>19</v>
      </c>
      <c r="D13800" t="s">
        <v>371</v>
      </c>
      <c r="E13800">
        <v>615100</v>
      </c>
      <c r="F13800" t="s">
        <v>24196</v>
      </c>
      <c r="G13800" s="7">
        <v>-0.01</v>
      </c>
    </row>
    <row r="13801" spans="1:7" x14ac:dyDescent="0.3">
      <c r="A13801" s="310">
        <v>3023516</v>
      </c>
      <c r="B13801" t="s">
        <v>24261</v>
      </c>
      <c r="C13801" t="s">
        <v>19</v>
      </c>
      <c r="D13801" t="s">
        <v>371</v>
      </c>
      <c r="E13801">
        <v>615100</v>
      </c>
      <c r="F13801" t="s">
        <v>24196</v>
      </c>
      <c r="G13801" s="7">
        <v>-7.29</v>
      </c>
    </row>
    <row r="13802" spans="1:7" x14ac:dyDescent="0.3">
      <c r="A13802" s="310">
        <v>3023516</v>
      </c>
      <c r="B13802" t="s">
        <v>24261</v>
      </c>
      <c r="C13802" t="s">
        <v>19</v>
      </c>
      <c r="D13802" t="s">
        <v>373</v>
      </c>
      <c r="E13802">
        <v>615130</v>
      </c>
      <c r="F13802" t="s">
        <v>24196</v>
      </c>
      <c r="G13802" s="7">
        <v>1356.51</v>
      </c>
    </row>
    <row r="13803" spans="1:7" x14ac:dyDescent="0.3">
      <c r="A13803" s="310">
        <v>3023516</v>
      </c>
      <c r="B13803" t="s">
        <v>24261</v>
      </c>
      <c r="C13803" t="s">
        <v>19</v>
      </c>
      <c r="D13803" t="s">
        <v>377</v>
      </c>
      <c r="E13803">
        <v>611120</v>
      </c>
      <c r="F13803" t="s">
        <v>24196</v>
      </c>
      <c r="G13803" s="7">
        <v>57</v>
      </c>
    </row>
    <row r="13804" spans="1:7" x14ac:dyDescent="0.3">
      <c r="A13804" s="310">
        <v>3023516</v>
      </c>
      <c r="B13804" t="s">
        <v>24261</v>
      </c>
      <c r="C13804" t="s">
        <v>19</v>
      </c>
      <c r="D13804" t="s">
        <v>371</v>
      </c>
      <c r="E13804">
        <v>617100</v>
      </c>
      <c r="F13804" t="s">
        <v>24196</v>
      </c>
      <c r="G13804" s="7">
        <v>622.74</v>
      </c>
    </row>
    <row r="13805" spans="1:7" x14ac:dyDescent="0.3">
      <c r="A13805" s="310">
        <v>3023516</v>
      </c>
      <c r="B13805" t="s">
        <v>24261</v>
      </c>
      <c r="C13805" t="s">
        <v>19</v>
      </c>
      <c r="D13805" t="s">
        <v>373</v>
      </c>
      <c r="E13805">
        <v>615130</v>
      </c>
      <c r="F13805" t="s">
        <v>24196</v>
      </c>
      <c r="G13805" s="7">
        <v>1925.08</v>
      </c>
    </row>
    <row r="13806" spans="1:7" x14ac:dyDescent="0.3">
      <c r="A13806" s="310">
        <v>3023516</v>
      </c>
      <c r="B13806" t="s">
        <v>24261</v>
      </c>
      <c r="C13806" t="s">
        <v>19</v>
      </c>
      <c r="D13806" t="s">
        <v>373</v>
      </c>
      <c r="E13806">
        <v>617150</v>
      </c>
      <c r="F13806" t="s">
        <v>24196</v>
      </c>
      <c r="G13806" s="7">
        <v>418.93</v>
      </c>
    </row>
    <row r="13807" spans="1:7" x14ac:dyDescent="0.3">
      <c r="A13807" s="310">
        <v>3023516</v>
      </c>
      <c r="B13807" t="s">
        <v>24261</v>
      </c>
      <c r="C13807" t="s">
        <v>19</v>
      </c>
      <c r="D13807" t="s">
        <v>373</v>
      </c>
      <c r="E13807">
        <v>617150</v>
      </c>
      <c r="F13807" t="s">
        <v>24196</v>
      </c>
      <c r="G13807" s="7">
        <v>297.94</v>
      </c>
    </row>
    <row r="13808" spans="1:7" x14ac:dyDescent="0.3">
      <c r="A13808" s="310">
        <v>3023516</v>
      </c>
      <c r="B13808" t="s">
        <v>24261</v>
      </c>
      <c r="C13808" t="s">
        <v>19</v>
      </c>
      <c r="D13808" t="s">
        <v>371</v>
      </c>
      <c r="E13808">
        <v>615100</v>
      </c>
      <c r="F13808" t="s">
        <v>24196</v>
      </c>
      <c r="G13808" s="7">
        <v>-0.01</v>
      </c>
    </row>
    <row r="13809" spans="1:7" x14ac:dyDescent="0.3">
      <c r="A13809" s="310">
        <v>3023516</v>
      </c>
      <c r="B13809" t="s">
        <v>24261</v>
      </c>
      <c r="C13809" t="s">
        <v>19</v>
      </c>
      <c r="D13809" t="s">
        <v>371</v>
      </c>
      <c r="E13809">
        <v>615100</v>
      </c>
      <c r="F13809" t="s">
        <v>24196</v>
      </c>
      <c r="G13809" s="7">
        <v>-108.39</v>
      </c>
    </row>
    <row r="13810" spans="1:7" x14ac:dyDescent="0.3">
      <c r="A13810" s="310">
        <v>3023516</v>
      </c>
      <c r="B13810" t="s">
        <v>24261</v>
      </c>
      <c r="C13810" t="s">
        <v>19</v>
      </c>
      <c r="D13810" t="s">
        <v>374</v>
      </c>
      <c r="E13810">
        <v>615120</v>
      </c>
      <c r="F13810" t="s">
        <v>24196</v>
      </c>
      <c r="G13810" s="7">
        <v>925.64</v>
      </c>
    </row>
    <row r="13811" spans="1:7" x14ac:dyDescent="0.3">
      <c r="A13811" s="310">
        <v>3023516</v>
      </c>
      <c r="B13811" t="s">
        <v>24261</v>
      </c>
      <c r="C13811" t="s">
        <v>19</v>
      </c>
      <c r="D13811" t="s">
        <v>373</v>
      </c>
      <c r="E13811">
        <v>616160</v>
      </c>
      <c r="F13811" t="s">
        <v>24196</v>
      </c>
      <c r="G13811" s="7">
        <v>258.3</v>
      </c>
    </row>
    <row r="13812" spans="1:7" x14ac:dyDescent="0.3">
      <c r="A13812" s="310">
        <v>3023516</v>
      </c>
      <c r="B13812" t="s">
        <v>24261</v>
      </c>
      <c r="C13812" t="s">
        <v>19</v>
      </c>
      <c r="D13812" t="s">
        <v>371</v>
      </c>
      <c r="E13812">
        <v>615100</v>
      </c>
      <c r="F13812" t="s">
        <v>24196</v>
      </c>
      <c r="G13812" s="7">
        <v>97.55</v>
      </c>
    </row>
    <row r="13813" spans="1:7" x14ac:dyDescent="0.3">
      <c r="A13813" s="310">
        <v>3023516</v>
      </c>
      <c r="B13813" t="s">
        <v>24261</v>
      </c>
      <c r="C13813" t="s">
        <v>19</v>
      </c>
      <c r="D13813" t="s">
        <v>371</v>
      </c>
      <c r="E13813">
        <v>615100</v>
      </c>
      <c r="F13813" t="s">
        <v>24196</v>
      </c>
      <c r="G13813" s="7">
        <v>0.01</v>
      </c>
    </row>
    <row r="13814" spans="1:7" x14ac:dyDescent="0.3">
      <c r="A13814" s="310">
        <v>3023516</v>
      </c>
      <c r="B13814" t="s">
        <v>24261</v>
      </c>
      <c r="C13814" t="s">
        <v>19</v>
      </c>
      <c r="D13814" t="s">
        <v>371</v>
      </c>
      <c r="E13814">
        <v>615100</v>
      </c>
      <c r="F13814" t="s">
        <v>24196</v>
      </c>
      <c r="G13814" s="7">
        <v>-108.39</v>
      </c>
    </row>
    <row r="13815" spans="1:7" x14ac:dyDescent="0.3">
      <c r="A13815" s="310">
        <v>3023516</v>
      </c>
      <c r="B13815" t="s">
        <v>24261</v>
      </c>
      <c r="C13815" t="s">
        <v>19</v>
      </c>
      <c r="D13815" t="s">
        <v>371</v>
      </c>
      <c r="E13815">
        <v>615100</v>
      </c>
      <c r="F13815" t="s">
        <v>24196</v>
      </c>
      <c r="G13815" s="7">
        <v>-7.29</v>
      </c>
    </row>
    <row r="13816" spans="1:7" x14ac:dyDescent="0.3">
      <c r="A13816" s="310">
        <v>3023516</v>
      </c>
      <c r="B13816" t="s">
        <v>24261</v>
      </c>
      <c r="C13816" t="s">
        <v>19</v>
      </c>
      <c r="D13816" t="s">
        <v>371</v>
      </c>
      <c r="E13816">
        <v>615100</v>
      </c>
      <c r="F13816" t="s">
        <v>24196</v>
      </c>
      <c r="G13816" s="7">
        <v>0.01</v>
      </c>
    </row>
    <row r="13817" spans="1:7" x14ac:dyDescent="0.3">
      <c r="A13817" s="310">
        <v>3023516</v>
      </c>
      <c r="B13817" t="s">
        <v>24261</v>
      </c>
      <c r="C13817" t="s">
        <v>19</v>
      </c>
      <c r="D13817" t="s">
        <v>371</v>
      </c>
      <c r="E13817">
        <v>615100</v>
      </c>
      <c r="F13817" t="s">
        <v>24196</v>
      </c>
      <c r="G13817" s="7">
        <v>-97.55</v>
      </c>
    </row>
    <row r="13818" spans="1:7" x14ac:dyDescent="0.3">
      <c r="A13818" s="310">
        <v>3023516</v>
      </c>
      <c r="B13818" t="s">
        <v>24261</v>
      </c>
      <c r="C13818" t="s">
        <v>19</v>
      </c>
      <c r="D13818" t="s">
        <v>373</v>
      </c>
      <c r="E13818">
        <v>615130</v>
      </c>
      <c r="F13818" t="s">
        <v>24196</v>
      </c>
      <c r="G13818" s="7">
        <v>2173.66</v>
      </c>
    </row>
    <row r="13819" spans="1:7" x14ac:dyDescent="0.3">
      <c r="A13819" s="310">
        <v>3023516</v>
      </c>
      <c r="B13819" t="s">
        <v>24261</v>
      </c>
      <c r="C13819" t="s">
        <v>19</v>
      </c>
      <c r="D13819" t="s">
        <v>377</v>
      </c>
      <c r="E13819">
        <v>611110</v>
      </c>
      <c r="F13819" t="s">
        <v>24196</v>
      </c>
      <c r="G13819" s="7">
        <v>305.08</v>
      </c>
    </row>
    <row r="13820" spans="1:7" x14ac:dyDescent="0.3">
      <c r="A13820" s="310">
        <v>3023516</v>
      </c>
      <c r="B13820" t="s">
        <v>24261</v>
      </c>
      <c r="C13820" t="s">
        <v>19</v>
      </c>
      <c r="D13820" t="s">
        <v>371</v>
      </c>
      <c r="E13820">
        <v>615100</v>
      </c>
      <c r="F13820" t="s">
        <v>24196</v>
      </c>
      <c r="G13820" s="7">
        <v>-98.66</v>
      </c>
    </row>
    <row r="13821" spans="1:7" x14ac:dyDescent="0.3">
      <c r="A13821" s="310">
        <v>3023516</v>
      </c>
      <c r="B13821" t="s">
        <v>24261</v>
      </c>
      <c r="C13821" t="s">
        <v>19</v>
      </c>
      <c r="D13821" t="s">
        <v>371</v>
      </c>
      <c r="E13821">
        <v>615100</v>
      </c>
      <c r="F13821" t="s">
        <v>24196</v>
      </c>
      <c r="G13821" s="7">
        <v>97.55</v>
      </c>
    </row>
    <row r="13822" spans="1:7" x14ac:dyDescent="0.3">
      <c r="A13822" s="310">
        <v>3023516</v>
      </c>
      <c r="B13822" t="s">
        <v>24261</v>
      </c>
      <c r="C13822" t="s">
        <v>19</v>
      </c>
      <c r="D13822" t="s">
        <v>377</v>
      </c>
      <c r="E13822">
        <v>611110</v>
      </c>
      <c r="F13822" t="s">
        <v>24196</v>
      </c>
      <c r="G13822" s="7">
        <v>458.88</v>
      </c>
    </row>
    <row r="13823" spans="1:7" x14ac:dyDescent="0.3">
      <c r="A13823" s="310">
        <v>3023516</v>
      </c>
      <c r="B13823" t="s">
        <v>24261</v>
      </c>
      <c r="C13823" t="s">
        <v>19</v>
      </c>
      <c r="D13823" t="s">
        <v>371</v>
      </c>
      <c r="E13823">
        <v>615100</v>
      </c>
      <c r="F13823" t="s">
        <v>24196</v>
      </c>
      <c r="G13823" s="7">
        <v>-688.82</v>
      </c>
    </row>
    <row r="13824" spans="1:7" x14ac:dyDescent="0.3">
      <c r="A13824" s="310">
        <v>3023516</v>
      </c>
      <c r="B13824" t="s">
        <v>24261</v>
      </c>
      <c r="C13824" t="s">
        <v>19</v>
      </c>
      <c r="D13824" t="s">
        <v>371</v>
      </c>
      <c r="E13824">
        <v>616100</v>
      </c>
      <c r="F13824" t="s">
        <v>24196</v>
      </c>
      <c r="G13824" s="7">
        <v>544.1</v>
      </c>
    </row>
    <row r="13825" spans="1:7" x14ac:dyDescent="0.3">
      <c r="A13825" s="310">
        <v>3023516</v>
      </c>
      <c r="B13825" t="s">
        <v>24261</v>
      </c>
      <c r="C13825" t="s">
        <v>19</v>
      </c>
      <c r="D13825" t="s">
        <v>371</v>
      </c>
      <c r="E13825">
        <v>617100</v>
      </c>
      <c r="F13825" t="s">
        <v>24196</v>
      </c>
      <c r="G13825" s="7">
        <v>2381.0700000000002</v>
      </c>
    </row>
    <row r="13826" spans="1:7" x14ac:dyDescent="0.3">
      <c r="A13826" s="310">
        <v>3023516</v>
      </c>
      <c r="B13826" t="s">
        <v>24261</v>
      </c>
      <c r="C13826" t="s">
        <v>19</v>
      </c>
      <c r="D13826" t="s">
        <v>371</v>
      </c>
      <c r="E13826">
        <v>615100</v>
      </c>
      <c r="F13826" t="s">
        <v>24196</v>
      </c>
      <c r="G13826" s="7">
        <v>-98.66</v>
      </c>
    </row>
    <row r="13827" spans="1:7" x14ac:dyDescent="0.3">
      <c r="A13827" s="310">
        <v>3023516</v>
      </c>
      <c r="B13827" t="s">
        <v>24261</v>
      </c>
      <c r="C13827" t="s">
        <v>19</v>
      </c>
      <c r="D13827" t="s">
        <v>371</v>
      </c>
      <c r="E13827">
        <v>615100</v>
      </c>
      <c r="F13827" t="s">
        <v>24196</v>
      </c>
      <c r="G13827" s="7">
        <v>0.01</v>
      </c>
    </row>
    <row r="13828" spans="1:7" x14ac:dyDescent="0.3">
      <c r="A13828" s="310">
        <v>3023516</v>
      </c>
      <c r="B13828" t="s">
        <v>24261</v>
      </c>
      <c r="C13828" t="s">
        <v>19</v>
      </c>
      <c r="D13828" t="s">
        <v>371</v>
      </c>
      <c r="E13828">
        <v>615100</v>
      </c>
      <c r="F13828" t="s">
        <v>24196</v>
      </c>
      <c r="G13828" s="7">
        <v>-98.66</v>
      </c>
    </row>
    <row r="13829" spans="1:7" x14ac:dyDescent="0.3">
      <c r="A13829" s="310">
        <v>3023516</v>
      </c>
      <c r="B13829" t="s">
        <v>24261</v>
      </c>
      <c r="C13829" t="s">
        <v>19</v>
      </c>
      <c r="D13829" t="s">
        <v>371</v>
      </c>
      <c r="E13829">
        <v>615100</v>
      </c>
      <c r="F13829" t="s">
        <v>24196</v>
      </c>
      <c r="G13829" s="7">
        <v>-0.01</v>
      </c>
    </row>
    <row r="13830" spans="1:7" x14ac:dyDescent="0.3">
      <c r="A13830" s="310">
        <v>3023516</v>
      </c>
      <c r="B13830" t="s">
        <v>24261</v>
      </c>
      <c r="C13830" t="s">
        <v>19</v>
      </c>
      <c r="D13830" t="s">
        <v>371</v>
      </c>
      <c r="E13830">
        <v>615100</v>
      </c>
      <c r="F13830" t="s">
        <v>24196</v>
      </c>
      <c r="G13830" s="7">
        <v>748.72</v>
      </c>
    </row>
    <row r="13831" spans="1:7" x14ac:dyDescent="0.3">
      <c r="A13831" s="310">
        <v>3023516</v>
      </c>
      <c r="B13831" t="s">
        <v>24261</v>
      </c>
      <c r="C13831" t="s">
        <v>19</v>
      </c>
      <c r="D13831" t="s">
        <v>371</v>
      </c>
      <c r="E13831">
        <v>615100</v>
      </c>
      <c r="F13831" t="s">
        <v>24196</v>
      </c>
      <c r="G13831" s="7">
        <v>-98.66</v>
      </c>
    </row>
    <row r="13832" spans="1:7" x14ac:dyDescent="0.3">
      <c r="A13832" s="310">
        <v>3023516</v>
      </c>
      <c r="B13832" t="s">
        <v>24261</v>
      </c>
      <c r="C13832" t="s">
        <v>19</v>
      </c>
      <c r="D13832" t="s">
        <v>371</v>
      </c>
      <c r="E13832">
        <v>615100</v>
      </c>
      <c r="F13832" t="s">
        <v>24196</v>
      </c>
      <c r="G13832" s="7">
        <v>-107.98</v>
      </c>
    </row>
    <row r="13833" spans="1:7" x14ac:dyDescent="0.3">
      <c r="A13833" s="310">
        <v>3023516</v>
      </c>
      <c r="B13833" t="s">
        <v>24261</v>
      </c>
      <c r="C13833" t="s">
        <v>19</v>
      </c>
      <c r="D13833" t="s">
        <v>371</v>
      </c>
      <c r="E13833">
        <v>615100</v>
      </c>
      <c r="F13833" t="s">
        <v>24196</v>
      </c>
      <c r="G13833" s="7">
        <v>-3377.69</v>
      </c>
    </row>
    <row r="13834" spans="1:7" x14ac:dyDescent="0.3">
      <c r="A13834" s="310">
        <v>3023516</v>
      </c>
      <c r="B13834" t="s">
        <v>24261</v>
      </c>
      <c r="C13834" t="s">
        <v>19</v>
      </c>
      <c r="D13834" t="s">
        <v>371</v>
      </c>
      <c r="E13834">
        <v>615100</v>
      </c>
      <c r="F13834" t="s">
        <v>24196</v>
      </c>
      <c r="G13834" s="7">
        <v>-7.29</v>
      </c>
    </row>
    <row r="13835" spans="1:7" x14ac:dyDescent="0.3">
      <c r="A13835" s="310">
        <v>3023516</v>
      </c>
      <c r="B13835" t="s">
        <v>24261</v>
      </c>
      <c r="C13835" t="s">
        <v>19</v>
      </c>
      <c r="D13835" t="s">
        <v>371</v>
      </c>
      <c r="E13835">
        <v>615100</v>
      </c>
      <c r="F13835" t="s">
        <v>24196</v>
      </c>
      <c r="G13835" s="7">
        <v>-108.39</v>
      </c>
    </row>
    <row r="13836" spans="1:7" x14ac:dyDescent="0.3">
      <c r="A13836" s="310">
        <v>3023516</v>
      </c>
      <c r="B13836" t="s">
        <v>24261</v>
      </c>
      <c r="C13836" t="s">
        <v>19</v>
      </c>
      <c r="D13836" t="s">
        <v>371</v>
      </c>
      <c r="E13836">
        <v>615100</v>
      </c>
      <c r="F13836" t="s">
        <v>24196</v>
      </c>
      <c r="G13836" s="7">
        <v>3360.17</v>
      </c>
    </row>
    <row r="13837" spans="1:7" x14ac:dyDescent="0.3">
      <c r="A13837" s="310">
        <v>3023516</v>
      </c>
      <c r="B13837" t="s">
        <v>24261</v>
      </c>
      <c r="C13837" t="s">
        <v>19</v>
      </c>
      <c r="D13837" t="s">
        <v>371</v>
      </c>
      <c r="E13837">
        <v>615100</v>
      </c>
      <c r="F13837" t="s">
        <v>24196</v>
      </c>
      <c r="G13837" s="7">
        <v>108.39</v>
      </c>
    </row>
    <row r="13838" spans="1:7" x14ac:dyDescent="0.3">
      <c r="A13838" s="310">
        <v>3023516</v>
      </c>
      <c r="B13838" t="s">
        <v>24261</v>
      </c>
      <c r="C13838" t="s">
        <v>19</v>
      </c>
      <c r="D13838" t="s">
        <v>371</v>
      </c>
      <c r="E13838">
        <v>615100</v>
      </c>
      <c r="F13838" t="s">
        <v>24196</v>
      </c>
      <c r="G13838" s="7">
        <v>-107.98</v>
      </c>
    </row>
    <row r="13839" spans="1:7" x14ac:dyDescent="0.3">
      <c r="A13839" s="310">
        <v>3023516</v>
      </c>
      <c r="B13839" t="s">
        <v>24261</v>
      </c>
      <c r="C13839" t="s">
        <v>19</v>
      </c>
      <c r="D13839" t="s">
        <v>371</v>
      </c>
      <c r="E13839">
        <v>615100</v>
      </c>
      <c r="F13839" t="s">
        <v>24196</v>
      </c>
      <c r="G13839" s="7">
        <v>-7.29</v>
      </c>
    </row>
    <row r="13840" spans="1:7" x14ac:dyDescent="0.3">
      <c r="A13840" s="310">
        <v>3023516</v>
      </c>
      <c r="B13840" t="s">
        <v>24261</v>
      </c>
      <c r="C13840" t="s">
        <v>19</v>
      </c>
      <c r="D13840" t="s">
        <v>371</v>
      </c>
      <c r="E13840">
        <v>615100</v>
      </c>
      <c r="F13840" t="s">
        <v>24196</v>
      </c>
      <c r="G13840" s="7">
        <v>97.55</v>
      </c>
    </row>
    <row r="13841" spans="1:7" x14ac:dyDescent="0.3">
      <c r="A13841" s="310">
        <v>3023516</v>
      </c>
      <c r="B13841" t="s">
        <v>24261</v>
      </c>
      <c r="C13841" t="s">
        <v>19</v>
      </c>
      <c r="D13841" t="s">
        <v>371</v>
      </c>
      <c r="E13841">
        <v>615100</v>
      </c>
      <c r="F13841" t="s">
        <v>24196</v>
      </c>
      <c r="G13841" s="7">
        <v>-107.98</v>
      </c>
    </row>
    <row r="13842" spans="1:7" x14ac:dyDescent="0.3">
      <c r="A13842" s="310">
        <v>3023516</v>
      </c>
      <c r="B13842" t="s">
        <v>24261</v>
      </c>
      <c r="C13842" t="s">
        <v>19</v>
      </c>
      <c r="D13842" t="s">
        <v>371</v>
      </c>
      <c r="E13842">
        <v>615100</v>
      </c>
      <c r="F13842" t="s">
        <v>24196</v>
      </c>
      <c r="G13842" s="7">
        <v>-107.98</v>
      </c>
    </row>
    <row r="13843" spans="1:7" x14ac:dyDescent="0.3">
      <c r="A13843" s="310">
        <v>3023516</v>
      </c>
      <c r="B13843" t="s">
        <v>24261</v>
      </c>
      <c r="C13843" t="s">
        <v>19</v>
      </c>
      <c r="D13843" t="s">
        <v>371</v>
      </c>
      <c r="E13843">
        <v>617100</v>
      </c>
      <c r="F13843" t="s">
        <v>24196</v>
      </c>
      <c r="G13843" s="7">
        <v>1075.5</v>
      </c>
    </row>
    <row r="13844" spans="1:7" x14ac:dyDescent="0.3">
      <c r="A13844" s="310">
        <v>3023516</v>
      </c>
      <c r="B13844" t="s">
        <v>24261</v>
      </c>
      <c r="C13844" t="s">
        <v>19</v>
      </c>
      <c r="D13844" t="s">
        <v>371</v>
      </c>
      <c r="E13844">
        <v>615100</v>
      </c>
      <c r="F13844" t="s">
        <v>24196</v>
      </c>
      <c r="G13844" s="7">
        <v>0.01</v>
      </c>
    </row>
    <row r="13845" spans="1:7" x14ac:dyDescent="0.3">
      <c r="A13845" s="310">
        <v>3023516</v>
      </c>
      <c r="B13845" t="s">
        <v>24261</v>
      </c>
      <c r="C13845" t="s">
        <v>19</v>
      </c>
      <c r="D13845" t="s">
        <v>374</v>
      </c>
      <c r="E13845">
        <v>617120</v>
      </c>
      <c r="F13845" t="s">
        <v>24196</v>
      </c>
      <c r="G13845" s="7">
        <v>409.86</v>
      </c>
    </row>
    <row r="13846" spans="1:7" x14ac:dyDescent="0.3">
      <c r="A13846" s="310">
        <v>3023516</v>
      </c>
      <c r="B13846" t="s">
        <v>24261</v>
      </c>
      <c r="C13846" t="s">
        <v>19</v>
      </c>
      <c r="D13846" t="s">
        <v>371</v>
      </c>
      <c r="E13846">
        <v>615100</v>
      </c>
      <c r="F13846" t="s">
        <v>24196</v>
      </c>
      <c r="G13846" s="7">
        <v>-108.39</v>
      </c>
    </row>
    <row r="13847" spans="1:7" x14ac:dyDescent="0.3">
      <c r="A13847" s="310">
        <v>3023516</v>
      </c>
      <c r="B13847" t="s">
        <v>24261</v>
      </c>
      <c r="C13847" t="s">
        <v>19</v>
      </c>
      <c r="D13847" t="s">
        <v>371</v>
      </c>
      <c r="E13847">
        <v>615100</v>
      </c>
      <c r="F13847" t="s">
        <v>24196</v>
      </c>
      <c r="G13847" s="7">
        <v>0.01</v>
      </c>
    </row>
    <row r="13848" spans="1:7" x14ac:dyDescent="0.3">
      <c r="A13848" s="310">
        <v>3023516</v>
      </c>
      <c r="B13848" t="s">
        <v>24261</v>
      </c>
      <c r="C13848" t="s">
        <v>19</v>
      </c>
      <c r="D13848" t="s">
        <v>371</v>
      </c>
      <c r="E13848">
        <v>617100</v>
      </c>
      <c r="F13848" t="s">
        <v>24196</v>
      </c>
      <c r="G13848" s="7">
        <v>395.6</v>
      </c>
    </row>
    <row r="13849" spans="1:7" x14ac:dyDescent="0.3">
      <c r="A13849" s="310">
        <v>3023516</v>
      </c>
      <c r="B13849" t="s">
        <v>24261</v>
      </c>
      <c r="C13849" t="s">
        <v>19</v>
      </c>
      <c r="D13849" t="s">
        <v>371</v>
      </c>
      <c r="E13849">
        <v>615100</v>
      </c>
      <c r="F13849" t="s">
        <v>24196</v>
      </c>
      <c r="G13849" s="7">
        <v>-7.29</v>
      </c>
    </row>
    <row r="13850" spans="1:7" x14ac:dyDescent="0.3">
      <c r="A13850" s="310">
        <v>3023516</v>
      </c>
      <c r="B13850" t="s">
        <v>24261</v>
      </c>
      <c r="C13850" t="s">
        <v>19</v>
      </c>
      <c r="D13850" t="s">
        <v>371</v>
      </c>
      <c r="E13850">
        <v>615100</v>
      </c>
      <c r="F13850" t="s">
        <v>24196</v>
      </c>
      <c r="G13850" s="7">
        <v>-0.01</v>
      </c>
    </row>
    <row r="13851" spans="1:7" x14ac:dyDescent="0.3">
      <c r="A13851" s="310">
        <v>3023516</v>
      </c>
      <c r="B13851" t="s">
        <v>24261</v>
      </c>
      <c r="C13851" t="s">
        <v>19</v>
      </c>
      <c r="D13851" t="s">
        <v>371</v>
      </c>
      <c r="E13851">
        <v>615100</v>
      </c>
      <c r="F13851" t="s">
        <v>24196</v>
      </c>
      <c r="G13851" s="7">
        <v>-98.66</v>
      </c>
    </row>
    <row r="13852" spans="1:7" x14ac:dyDescent="0.3">
      <c r="A13852" s="310">
        <v>3023516</v>
      </c>
      <c r="B13852" t="s">
        <v>24261</v>
      </c>
      <c r="C13852" t="s">
        <v>19</v>
      </c>
      <c r="D13852" t="s">
        <v>377</v>
      </c>
      <c r="E13852">
        <v>611120</v>
      </c>
      <c r="F13852" t="s">
        <v>24196</v>
      </c>
      <c r="G13852" s="7">
        <v>4.37</v>
      </c>
    </row>
    <row r="13853" spans="1:7" x14ac:dyDescent="0.3">
      <c r="A13853" s="310">
        <v>3023516</v>
      </c>
      <c r="B13853" t="s">
        <v>24261</v>
      </c>
      <c r="C13853" t="s">
        <v>19</v>
      </c>
      <c r="D13853" t="s">
        <v>371</v>
      </c>
      <c r="E13853">
        <v>615100</v>
      </c>
      <c r="F13853" t="s">
        <v>24196</v>
      </c>
      <c r="G13853" s="7">
        <v>-108.39</v>
      </c>
    </row>
    <row r="13854" spans="1:7" x14ac:dyDescent="0.3">
      <c r="A13854" s="310">
        <v>3023516</v>
      </c>
      <c r="B13854" t="s">
        <v>24261</v>
      </c>
      <c r="C13854" t="s">
        <v>19</v>
      </c>
      <c r="D13854" t="s">
        <v>371</v>
      </c>
      <c r="E13854">
        <v>615100</v>
      </c>
      <c r="F13854" t="s">
        <v>24196</v>
      </c>
      <c r="G13854" s="7">
        <v>-7.29</v>
      </c>
    </row>
    <row r="13855" spans="1:7" x14ac:dyDescent="0.3">
      <c r="A13855" s="310">
        <v>3023516</v>
      </c>
      <c r="B13855" t="s">
        <v>24261</v>
      </c>
      <c r="C13855" t="s">
        <v>19</v>
      </c>
      <c r="D13855" t="s">
        <v>371</v>
      </c>
      <c r="E13855">
        <v>615100</v>
      </c>
      <c r="F13855" t="s">
        <v>24196</v>
      </c>
      <c r="G13855" s="7">
        <v>-7.29</v>
      </c>
    </row>
    <row r="13856" spans="1:7" x14ac:dyDescent="0.3">
      <c r="A13856" s="310">
        <v>3023516</v>
      </c>
      <c r="B13856" t="s">
        <v>24261</v>
      </c>
      <c r="C13856" t="s">
        <v>19</v>
      </c>
      <c r="D13856" t="s">
        <v>374</v>
      </c>
      <c r="E13856">
        <v>615120</v>
      </c>
      <c r="F13856" t="s">
        <v>24196</v>
      </c>
      <c r="G13856" s="7">
        <v>1403.4</v>
      </c>
    </row>
    <row r="13857" spans="1:7" x14ac:dyDescent="0.3">
      <c r="A13857" s="310">
        <v>3023516</v>
      </c>
      <c r="B13857" t="s">
        <v>24261</v>
      </c>
      <c r="C13857" t="s">
        <v>19</v>
      </c>
      <c r="D13857" t="s">
        <v>371</v>
      </c>
      <c r="E13857">
        <v>615100</v>
      </c>
      <c r="F13857" t="s">
        <v>24196</v>
      </c>
      <c r="G13857" s="7">
        <v>-282.20999999999998</v>
      </c>
    </row>
    <row r="13858" spans="1:7" x14ac:dyDescent="0.3">
      <c r="A13858" s="310">
        <v>3023516</v>
      </c>
      <c r="B13858" t="s">
        <v>24261</v>
      </c>
      <c r="C13858" t="s">
        <v>19</v>
      </c>
      <c r="D13858" t="s">
        <v>371</v>
      </c>
      <c r="E13858">
        <v>615100</v>
      </c>
      <c r="F13858" t="s">
        <v>24196</v>
      </c>
      <c r="G13858" s="7">
        <v>-97.55</v>
      </c>
    </row>
    <row r="13859" spans="1:7" x14ac:dyDescent="0.3">
      <c r="A13859" s="310">
        <v>3023516</v>
      </c>
      <c r="B13859" t="s">
        <v>24261</v>
      </c>
      <c r="C13859" t="s">
        <v>19</v>
      </c>
      <c r="D13859" t="s">
        <v>371</v>
      </c>
      <c r="E13859">
        <v>615100</v>
      </c>
      <c r="F13859" t="s">
        <v>24196</v>
      </c>
      <c r="G13859" s="7">
        <v>-97.56</v>
      </c>
    </row>
    <row r="13860" spans="1:7" x14ac:dyDescent="0.3">
      <c r="A13860" s="310">
        <v>3023516</v>
      </c>
      <c r="B13860" t="s">
        <v>24261</v>
      </c>
      <c r="C13860" t="s">
        <v>19</v>
      </c>
      <c r="D13860" t="s">
        <v>371</v>
      </c>
      <c r="E13860">
        <v>617100</v>
      </c>
      <c r="F13860" t="s">
        <v>24196</v>
      </c>
      <c r="G13860" s="7">
        <v>1103.82</v>
      </c>
    </row>
    <row r="13861" spans="1:7" x14ac:dyDescent="0.3">
      <c r="A13861" s="310">
        <v>3023516</v>
      </c>
      <c r="B13861" t="s">
        <v>24261</v>
      </c>
      <c r="C13861" t="s">
        <v>19</v>
      </c>
      <c r="D13861" t="s">
        <v>371</v>
      </c>
      <c r="E13861">
        <v>615100</v>
      </c>
      <c r="F13861" t="s">
        <v>24196</v>
      </c>
      <c r="G13861" s="7">
        <v>-7.29</v>
      </c>
    </row>
    <row r="13862" spans="1:7" x14ac:dyDescent="0.3">
      <c r="A13862" s="310">
        <v>3023516</v>
      </c>
      <c r="B13862" t="s">
        <v>24261</v>
      </c>
      <c r="C13862" t="s">
        <v>19</v>
      </c>
      <c r="D13862" t="s">
        <v>371</v>
      </c>
      <c r="E13862">
        <v>615100</v>
      </c>
      <c r="F13862" t="s">
        <v>24196</v>
      </c>
      <c r="G13862" s="7">
        <v>3193.17</v>
      </c>
    </row>
    <row r="13863" spans="1:7" x14ac:dyDescent="0.3">
      <c r="A13863" s="310">
        <v>3023516</v>
      </c>
      <c r="B13863" t="s">
        <v>24261</v>
      </c>
      <c r="C13863" t="s">
        <v>19</v>
      </c>
      <c r="D13863" t="s">
        <v>371</v>
      </c>
      <c r="E13863">
        <v>615100</v>
      </c>
      <c r="F13863" t="s">
        <v>24196</v>
      </c>
      <c r="G13863" s="7">
        <v>0.01</v>
      </c>
    </row>
    <row r="13864" spans="1:7" x14ac:dyDescent="0.3">
      <c r="A13864" s="310">
        <v>3023516</v>
      </c>
      <c r="B13864" t="s">
        <v>24261</v>
      </c>
      <c r="C13864" t="s">
        <v>19</v>
      </c>
      <c r="D13864" t="s">
        <v>375</v>
      </c>
      <c r="E13864">
        <v>615140</v>
      </c>
      <c r="F13864" t="s">
        <v>24196</v>
      </c>
      <c r="G13864" s="7">
        <v>89.77</v>
      </c>
    </row>
    <row r="13865" spans="1:7" x14ac:dyDescent="0.3">
      <c r="A13865" s="310">
        <v>3023516</v>
      </c>
      <c r="B13865" t="s">
        <v>24261</v>
      </c>
      <c r="C13865" t="s">
        <v>19</v>
      </c>
      <c r="D13865" t="s">
        <v>371</v>
      </c>
      <c r="E13865">
        <v>615100</v>
      </c>
      <c r="F13865" t="s">
        <v>24196</v>
      </c>
      <c r="G13865" s="7">
        <v>0.01</v>
      </c>
    </row>
    <row r="13866" spans="1:7" x14ac:dyDescent="0.3">
      <c r="A13866" s="310">
        <v>3023516</v>
      </c>
      <c r="B13866" t="s">
        <v>24261</v>
      </c>
      <c r="C13866" t="s">
        <v>19</v>
      </c>
      <c r="D13866" t="s">
        <v>375</v>
      </c>
      <c r="E13866">
        <v>616130</v>
      </c>
      <c r="F13866" t="s">
        <v>24196</v>
      </c>
      <c r="G13866" s="7">
        <v>607.54</v>
      </c>
    </row>
    <row r="13867" spans="1:7" x14ac:dyDescent="0.3">
      <c r="A13867" s="310">
        <v>3023516</v>
      </c>
      <c r="B13867" t="s">
        <v>24261</v>
      </c>
      <c r="C13867" t="s">
        <v>19</v>
      </c>
      <c r="D13867" t="s">
        <v>371</v>
      </c>
      <c r="E13867">
        <v>615100</v>
      </c>
      <c r="F13867" t="s">
        <v>24196</v>
      </c>
      <c r="G13867" s="7">
        <v>-7.29</v>
      </c>
    </row>
    <row r="13868" spans="1:7" x14ac:dyDescent="0.3">
      <c r="A13868" s="310">
        <v>3023516</v>
      </c>
      <c r="B13868" t="s">
        <v>24261</v>
      </c>
      <c r="C13868" t="s">
        <v>19</v>
      </c>
      <c r="D13868" t="s">
        <v>371</v>
      </c>
      <c r="E13868">
        <v>616100</v>
      </c>
      <c r="F13868" t="s">
        <v>24196</v>
      </c>
      <c r="G13868" s="7">
        <v>49.76</v>
      </c>
    </row>
    <row r="13869" spans="1:7" x14ac:dyDescent="0.3">
      <c r="A13869" s="310">
        <v>3023516</v>
      </c>
      <c r="B13869" t="s">
        <v>24261</v>
      </c>
      <c r="C13869" t="s">
        <v>19</v>
      </c>
      <c r="D13869" t="s">
        <v>373</v>
      </c>
      <c r="E13869">
        <v>616160</v>
      </c>
      <c r="F13869" t="s">
        <v>24196</v>
      </c>
      <c r="G13869" s="7">
        <v>273.06</v>
      </c>
    </row>
    <row r="13870" spans="1:7" x14ac:dyDescent="0.3">
      <c r="A13870" s="310">
        <v>3023516</v>
      </c>
      <c r="B13870" t="s">
        <v>24261</v>
      </c>
      <c r="C13870" t="s">
        <v>19</v>
      </c>
      <c r="D13870" t="s">
        <v>373</v>
      </c>
      <c r="E13870">
        <v>615130</v>
      </c>
      <c r="F13870" t="s">
        <v>24196</v>
      </c>
      <c r="G13870" s="7">
        <v>1967.22</v>
      </c>
    </row>
    <row r="13871" spans="1:7" x14ac:dyDescent="0.3">
      <c r="A13871" s="310">
        <v>3023516</v>
      </c>
      <c r="B13871" t="s">
        <v>24261</v>
      </c>
      <c r="C13871" t="s">
        <v>19</v>
      </c>
      <c r="D13871" t="s">
        <v>371</v>
      </c>
      <c r="E13871">
        <v>615100</v>
      </c>
      <c r="F13871" t="s">
        <v>24196</v>
      </c>
      <c r="G13871" s="7">
        <v>108.39</v>
      </c>
    </row>
    <row r="13872" spans="1:7" x14ac:dyDescent="0.3">
      <c r="A13872" s="310">
        <v>3023516</v>
      </c>
      <c r="B13872" t="s">
        <v>24261</v>
      </c>
      <c r="C13872" t="s">
        <v>19</v>
      </c>
      <c r="D13872" t="s">
        <v>371</v>
      </c>
      <c r="E13872">
        <v>615100</v>
      </c>
      <c r="F13872" t="s">
        <v>24196</v>
      </c>
      <c r="G13872" s="7">
        <v>-108.39</v>
      </c>
    </row>
    <row r="13873" spans="1:7" x14ac:dyDescent="0.3">
      <c r="A13873" s="310">
        <v>3023516</v>
      </c>
      <c r="B13873" t="s">
        <v>24261</v>
      </c>
      <c r="C13873" t="s">
        <v>19</v>
      </c>
      <c r="D13873" t="s">
        <v>371</v>
      </c>
      <c r="E13873">
        <v>615100</v>
      </c>
      <c r="F13873" t="s">
        <v>24196</v>
      </c>
      <c r="G13873" s="7">
        <v>-7.29</v>
      </c>
    </row>
    <row r="13874" spans="1:7" x14ac:dyDescent="0.3">
      <c r="A13874" s="310">
        <v>3023516</v>
      </c>
      <c r="B13874" t="s">
        <v>24261</v>
      </c>
      <c r="C13874" t="s">
        <v>19</v>
      </c>
      <c r="D13874" t="s">
        <v>371</v>
      </c>
      <c r="E13874">
        <v>616100</v>
      </c>
      <c r="F13874" t="s">
        <v>24196</v>
      </c>
      <c r="G13874" s="7">
        <v>1182.78</v>
      </c>
    </row>
    <row r="13875" spans="1:7" x14ac:dyDescent="0.3">
      <c r="A13875" s="310">
        <v>3023516</v>
      </c>
      <c r="B13875" t="s">
        <v>24261</v>
      </c>
      <c r="C13875" t="s">
        <v>19</v>
      </c>
      <c r="D13875" t="s">
        <v>371</v>
      </c>
      <c r="E13875">
        <v>615100</v>
      </c>
      <c r="F13875" t="s">
        <v>24196</v>
      </c>
      <c r="G13875" s="7">
        <v>3750</v>
      </c>
    </row>
    <row r="13876" spans="1:7" x14ac:dyDescent="0.3">
      <c r="A13876" s="310">
        <v>3023516</v>
      </c>
      <c r="B13876" t="s">
        <v>24261</v>
      </c>
      <c r="C13876" t="s">
        <v>19</v>
      </c>
      <c r="D13876" t="s">
        <v>373</v>
      </c>
      <c r="E13876">
        <v>615130</v>
      </c>
      <c r="F13876" t="s">
        <v>24196</v>
      </c>
      <c r="G13876" s="7">
        <v>-72.459999999999994</v>
      </c>
    </row>
    <row r="13877" spans="1:7" x14ac:dyDescent="0.3">
      <c r="A13877" s="310">
        <v>3023516</v>
      </c>
      <c r="B13877" t="s">
        <v>24261</v>
      </c>
      <c r="C13877" t="s">
        <v>19</v>
      </c>
      <c r="D13877" t="s">
        <v>371</v>
      </c>
      <c r="E13877">
        <v>615100</v>
      </c>
      <c r="F13877" t="s">
        <v>24196</v>
      </c>
      <c r="G13877" s="7">
        <v>76.08</v>
      </c>
    </row>
    <row r="13878" spans="1:7" x14ac:dyDescent="0.3">
      <c r="A13878" s="310">
        <v>3023516</v>
      </c>
      <c r="B13878" t="s">
        <v>24261</v>
      </c>
      <c r="C13878" t="s">
        <v>19</v>
      </c>
      <c r="D13878" t="s">
        <v>371</v>
      </c>
      <c r="E13878">
        <v>617100</v>
      </c>
      <c r="F13878" t="s">
        <v>24196</v>
      </c>
      <c r="G13878" s="7">
        <v>915.8</v>
      </c>
    </row>
    <row r="13879" spans="1:7" x14ac:dyDescent="0.3">
      <c r="A13879" s="310">
        <v>3023516</v>
      </c>
      <c r="B13879" t="s">
        <v>24261</v>
      </c>
      <c r="C13879" t="s">
        <v>19</v>
      </c>
      <c r="D13879" t="s">
        <v>373</v>
      </c>
      <c r="E13879">
        <v>615130</v>
      </c>
      <c r="F13879" t="s">
        <v>24196</v>
      </c>
      <c r="G13879" s="7">
        <v>-72.459999999999994</v>
      </c>
    </row>
    <row r="13880" spans="1:7" x14ac:dyDescent="0.3">
      <c r="A13880" s="310">
        <v>3023516</v>
      </c>
      <c r="B13880" t="s">
        <v>24261</v>
      </c>
      <c r="C13880" t="s">
        <v>19</v>
      </c>
      <c r="D13880" t="s">
        <v>374</v>
      </c>
      <c r="E13880">
        <v>615120</v>
      </c>
      <c r="F13880" t="s">
        <v>24196</v>
      </c>
      <c r="G13880" s="7">
        <v>2009.11</v>
      </c>
    </row>
    <row r="13881" spans="1:7" x14ac:dyDescent="0.3">
      <c r="A13881" s="310">
        <v>3023516</v>
      </c>
      <c r="B13881" t="s">
        <v>24261</v>
      </c>
      <c r="C13881" t="s">
        <v>19</v>
      </c>
      <c r="D13881" t="s">
        <v>371</v>
      </c>
      <c r="E13881">
        <v>615100</v>
      </c>
      <c r="F13881" t="s">
        <v>24196</v>
      </c>
      <c r="G13881" s="7">
        <v>-98.66</v>
      </c>
    </row>
    <row r="13882" spans="1:7" x14ac:dyDescent="0.3">
      <c r="A13882" s="310">
        <v>3023516</v>
      </c>
      <c r="B13882" t="s">
        <v>24261</v>
      </c>
      <c r="C13882" t="s">
        <v>19</v>
      </c>
      <c r="D13882" t="s">
        <v>371</v>
      </c>
      <c r="E13882">
        <v>615100</v>
      </c>
      <c r="F13882" t="s">
        <v>24196</v>
      </c>
      <c r="G13882" s="7">
        <v>-7.29</v>
      </c>
    </row>
    <row r="13883" spans="1:7" x14ac:dyDescent="0.3">
      <c r="A13883" s="310">
        <v>3023516</v>
      </c>
      <c r="B13883" t="s">
        <v>24261</v>
      </c>
      <c r="C13883" t="s">
        <v>19</v>
      </c>
      <c r="D13883" t="s">
        <v>371</v>
      </c>
      <c r="E13883">
        <v>615100</v>
      </c>
      <c r="F13883" t="s">
        <v>24196</v>
      </c>
      <c r="G13883" s="7">
        <v>-7.29</v>
      </c>
    </row>
    <row r="13884" spans="1:7" x14ac:dyDescent="0.3">
      <c r="A13884" s="310">
        <v>3023516</v>
      </c>
      <c r="B13884" t="s">
        <v>24261</v>
      </c>
      <c r="C13884" t="s">
        <v>19</v>
      </c>
      <c r="D13884" t="s">
        <v>371</v>
      </c>
      <c r="E13884">
        <v>615100</v>
      </c>
      <c r="F13884" t="s">
        <v>24196</v>
      </c>
      <c r="G13884" s="7">
        <v>-107.98</v>
      </c>
    </row>
    <row r="13885" spans="1:7" x14ac:dyDescent="0.3">
      <c r="A13885" s="310">
        <v>3023516</v>
      </c>
      <c r="B13885" t="s">
        <v>24261</v>
      </c>
      <c r="C13885" t="s">
        <v>19</v>
      </c>
      <c r="D13885" t="s">
        <v>371</v>
      </c>
      <c r="E13885">
        <v>615100</v>
      </c>
      <c r="F13885" t="s">
        <v>24196</v>
      </c>
      <c r="G13885" s="7">
        <v>0.01</v>
      </c>
    </row>
    <row r="13886" spans="1:7" x14ac:dyDescent="0.3">
      <c r="A13886" s="310">
        <v>3023516</v>
      </c>
      <c r="B13886" t="s">
        <v>24261</v>
      </c>
      <c r="C13886" t="s">
        <v>19</v>
      </c>
      <c r="D13886" t="s">
        <v>371</v>
      </c>
      <c r="E13886">
        <v>615100</v>
      </c>
      <c r="F13886" t="s">
        <v>24196</v>
      </c>
      <c r="G13886" s="7">
        <v>226.05</v>
      </c>
    </row>
    <row r="13887" spans="1:7" x14ac:dyDescent="0.3">
      <c r="A13887" s="310">
        <v>3022077</v>
      </c>
      <c r="B13887" t="s">
        <v>24262</v>
      </c>
      <c r="C13887" t="s">
        <v>24263</v>
      </c>
      <c r="D13887" t="s">
        <v>371</v>
      </c>
      <c r="E13887">
        <v>615100</v>
      </c>
      <c r="F13887" t="s">
        <v>24196</v>
      </c>
      <c r="G13887" s="7">
        <v>20.22</v>
      </c>
    </row>
    <row r="13888" spans="1:7" x14ac:dyDescent="0.3">
      <c r="A13888" s="310">
        <v>3022077</v>
      </c>
      <c r="B13888" t="s">
        <v>24262</v>
      </c>
      <c r="C13888" t="s">
        <v>24263</v>
      </c>
      <c r="D13888" t="s">
        <v>377</v>
      </c>
      <c r="E13888">
        <v>611110</v>
      </c>
      <c r="F13888" t="s">
        <v>24196</v>
      </c>
      <c r="G13888" s="7">
        <v>0.01</v>
      </c>
    </row>
    <row r="13889" spans="1:7" x14ac:dyDescent="0.3">
      <c r="A13889" s="310">
        <v>3022077</v>
      </c>
      <c r="B13889" t="s">
        <v>24262</v>
      </c>
      <c r="C13889" t="s">
        <v>24263</v>
      </c>
      <c r="D13889" t="s">
        <v>373</v>
      </c>
      <c r="E13889">
        <v>615130</v>
      </c>
      <c r="F13889" t="s">
        <v>24196</v>
      </c>
      <c r="G13889" s="7">
        <v>10.39</v>
      </c>
    </row>
    <row r="13890" spans="1:7" x14ac:dyDescent="0.3">
      <c r="A13890" s="310">
        <v>3022077</v>
      </c>
      <c r="B13890" t="s">
        <v>24262</v>
      </c>
      <c r="C13890" t="s">
        <v>24263</v>
      </c>
      <c r="D13890" t="s">
        <v>377</v>
      </c>
      <c r="E13890">
        <v>611110</v>
      </c>
      <c r="F13890" t="s">
        <v>24196</v>
      </c>
      <c r="G13890" s="7">
        <v>34.56</v>
      </c>
    </row>
    <row r="13891" spans="1:7" x14ac:dyDescent="0.3">
      <c r="A13891" s="310">
        <v>3022077</v>
      </c>
      <c r="B13891" t="s">
        <v>24262</v>
      </c>
      <c r="C13891" t="s">
        <v>24263</v>
      </c>
      <c r="D13891" t="s">
        <v>371</v>
      </c>
      <c r="E13891">
        <v>615100</v>
      </c>
      <c r="F13891" t="s">
        <v>24196</v>
      </c>
      <c r="G13891" s="7">
        <v>-22.26</v>
      </c>
    </row>
    <row r="13892" spans="1:7" x14ac:dyDescent="0.3">
      <c r="A13892" s="310">
        <v>3022077</v>
      </c>
      <c r="B13892" t="s">
        <v>24262</v>
      </c>
      <c r="C13892" t="s">
        <v>24263</v>
      </c>
      <c r="D13892" t="s">
        <v>371</v>
      </c>
      <c r="E13892">
        <v>615100</v>
      </c>
      <c r="F13892" t="s">
        <v>24196</v>
      </c>
      <c r="G13892" s="7">
        <v>-15.19</v>
      </c>
    </row>
    <row r="13893" spans="1:7" x14ac:dyDescent="0.3">
      <c r="A13893" s="310">
        <v>3022077</v>
      </c>
      <c r="B13893" t="s">
        <v>24262</v>
      </c>
      <c r="C13893" t="s">
        <v>24263</v>
      </c>
      <c r="D13893" t="s">
        <v>377</v>
      </c>
      <c r="E13893">
        <v>611110</v>
      </c>
      <c r="F13893" t="s">
        <v>24196</v>
      </c>
      <c r="G13893" s="7">
        <v>0.01</v>
      </c>
    </row>
    <row r="13894" spans="1:7" x14ac:dyDescent="0.3">
      <c r="A13894" s="310">
        <v>3022077</v>
      </c>
      <c r="B13894" t="s">
        <v>24262</v>
      </c>
      <c r="C13894" t="s">
        <v>24263</v>
      </c>
      <c r="D13894" t="s">
        <v>371</v>
      </c>
      <c r="E13894">
        <v>615100</v>
      </c>
      <c r="F13894" t="s">
        <v>24196</v>
      </c>
      <c r="G13894" s="7">
        <v>440</v>
      </c>
    </row>
    <row r="13895" spans="1:7" x14ac:dyDescent="0.3">
      <c r="A13895" s="310">
        <v>3022077</v>
      </c>
      <c r="B13895" t="s">
        <v>24262</v>
      </c>
      <c r="C13895" t="s">
        <v>24263</v>
      </c>
      <c r="D13895" t="s">
        <v>377</v>
      </c>
      <c r="E13895">
        <v>611110</v>
      </c>
      <c r="F13895" t="s">
        <v>24196</v>
      </c>
      <c r="G13895" s="7">
        <v>-35.72</v>
      </c>
    </row>
    <row r="13896" spans="1:7" x14ac:dyDescent="0.3">
      <c r="A13896" s="310">
        <v>3022077</v>
      </c>
      <c r="B13896" t="s">
        <v>24262</v>
      </c>
      <c r="C13896" t="s">
        <v>24263</v>
      </c>
      <c r="D13896" t="s">
        <v>373</v>
      </c>
      <c r="E13896">
        <v>615130</v>
      </c>
      <c r="F13896" t="s">
        <v>24196</v>
      </c>
      <c r="G13896" s="7">
        <v>2056.2199999999998</v>
      </c>
    </row>
    <row r="13897" spans="1:7" x14ac:dyDescent="0.3">
      <c r="A13897" s="310">
        <v>3022077</v>
      </c>
      <c r="B13897" t="s">
        <v>24262</v>
      </c>
      <c r="C13897" t="s">
        <v>24263</v>
      </c>
      <c r="D13897" t="s">
        <v>371</v>
      </c>
      <c r="E13897">
        <v>615100</v>
      </c>
      <c r="F13897" t="s">
        <v>24196</v>
      </c>
      <c r="G13897" s="7">
        <v>282.58</v>
      </c>
    </row>
    <row r="13898" spans="1:7" x14ac:dyDescent="0.3">
      <c r="A13898" s="310">
        <v>3022077</v>
      </c>
      <c r="B13898" t="s">
        <v>24262</v>
      </c>
      <c r="C13898" t="s">
        <v>24263</v>
      </c>
      <c r="D13898" t="s">
        <v>374</v>
      </c>
      <c r="E13898">
        <v>615120</v>
      </c>
      <c r="F13898" t="s">
        <v>24196</v>
      </c>
      <c r="G13898" s="7">
        <v>589.01</v>
      </c>
    </row>
    <row r="13899" spans="1:7" x14ac:dyDescent="0.3">
      <c r="A13899" s="310">
        <v>3022077</v>
      </c>
      <c r="B13899" t="s">
        <v>24262</v>
      </c>
      <c r="C13899" t="s">
        <v>24263</v>
      </c>
      <c r="D13899" t="s">
        <v>377</v>
      </c>
      <c r="E13899">
        <v>611110</v>
      </c>
      <c r="F13899" t="s">
        <v>24196</v>
      </c>
      <c r="G13899" s="7">
        <v>2.15</v>
      </c>
    </row>
    <row r="13900" spans="1:7" x14ac:dyDescent="0.3">
      <c r="A13900" s="310">
        <v>3022077</v>
      </c>
      <c r="B13900" t="s">
        <v>24262</v>
      </c>
      <c r="C13900" t="s">
        <v>24263</v>
      </c>
      <c r="D13900" t="s">
        <v>373</v>
      </c>
      <c r="E13900">
        <v>615130</v>
      </c>
      <c r="F13900" t="s">
        <v>24196</v>
      </c>
      <c r="G13900" s="7">
        <v>-48.98</v>
      </c>
    </row>
    <row r="13901" spans="1:7" x14ac:dyDescent="0.3">
      <c r="A13901" s="310">
        <v>3022077</v>
      </c>
      <c r="B13901" t="s">
        <v>24262</v>
      </c>
      <c r="C13901" t="s">
        <v>24263</v>
      </c>
      <c r="D13901" t="s">
        <v>376</v>
      </c>
      <c r="E13901">
        <v>615110</v>
      </c>
      <c r="F13901" t="s">
        <v>24196</v>
      </c>
      <c r="G13901" s="7">
        <v>2295.62</v>
      </c>
    </row>
    <row r="13902" spans="1:7" x14ac:dyDescent="0.3">
      <c r="A13902" s="310">
        <v>3022077</v>
      </c>
      <c r="B13902" t="s">
        <v>24262</v>
      </c>
      <c r="C13902" t="s">
        <v>24263</v>
      </c>
      <c r="D13902" t="s">
        <v>373</v>
      </c>
      <c r="E13902">
        <v>615130</v>
      </c>
      <c r="F13902" t="s">
        <v>24196</v>
      </c>
      <c r="G13902" s="7">
        <v>0.54</v>
      </c>
    </row>
    <row r="13903" spans="1:7" x14ac:dyDescent="0.3">
      <c r="A13903" s="310">
        <v>3022077</v>
      </c>
      <c r="B13903" t="s">
        <v>24262</v>
      </c>
      <c r="C13903" t="s">
        <v>24263</v>
      </c>
      <c r="D13903" t="s">
        <v>373</v>
      </c>
      <c r="E13903">
        <v>615130</v>
      </c>
      <c r="F13903" t="s">
        <v>24196</v>
      </c>
      <c r="G13903" s="7">
        <v>2841.76</v>
      </c>
    </row>
    <row r="13904" spans="1:7" x14ac:dyDescent="0.3">
      <c r="A13904" s="310">
        <v>3022077</v>
      </c>
      <c r="B13904" t="s">
        <v>24262</v>
      </c>
      <c r="C13904" t="s">
        <v>24263</v>
      </c>
      <c r="D13904" t="s">
        <v>377</v>
      </c>
      <c r="E13904">
        <v>611110</v>
      </c>
      <c r="F13904" t="s">
        <v>24196</v>
      </c>
      <c r="G13904" s="7">
        <v>-13.88</v>
      </c>
    </row>
    <row r="13905" spans="1:7" x14ac:dyDescent="0.3">
      <c r="A13905" s="310">
        <v>3022077</v>
      </c>
      <c r="B13905" t="s">
        <v>24262</v>
      </c>
      <c r="C13905" t="s">
        <v>24263</v>
      </c>
      <c r="D13905" t="s">
        <v>374</v>
      </c>
      <c r="E13905">
        <v>617120</v>
      </c>
      <c r="F13905" t="s">
        <v>24196</v>
      </c>
      <c r="G13905" s="7">
        <v>528.26</v>
      </c>
    </row>
    <row r="13906" spans="1:7" x14ac:dyDescent="0.3">
      <c r="A13906" s="310">
        <v>3022077</v>
      </c>
      <c r="B13906" t="s">
        <v>24262</v>
      </c>
      <c r="C13906" t="s">
        <v>24263</v>
      </c>
      <c r="D13906" t="s">
        <v>371</v>
      </c>
      <c r="E13906">
        <v>615100</v>
      </c>
      <c r="F13906" t="s">
        <v>24196</v>
      </c>
      <c r="G13906" s="7">
        <v>0.01</v>
      </c>
    </row>
    <row r="13907" spans="1:7" x14ac:dyDescent="0.3">
      <c r="A13907" s="310">
        <v>3022077</v>
      </c>
      <c r="B13907" t="s">
        <v>24262</v>
      </c>
      <c r="C13907" t="s">
        <v>24263</v>
      </c>
      <c r="D13907" t="s">
        <v>373</v>
      </c>
      <c r="E13907">
        <v>615130</v>
      </c>
      <c r="F13907" t="s">
        <v>24196</v>
      </c>
      <c r="G13907" s="7">
        <v>13.59</v>
      </c>
    </row>
    <row r="13908" spans="1:7" x14ac:dyDescent="0.3">
      <c r="A13908" s="310">
        <v>3022077</v>
      </c>
      <c r="B13908" t="s">
        <v>24262</v>
      </c>
      <c r="C13908" t="s">
        <v>24263</v>
      </c>
      <c r="D13908" t="s">
        <v>373</v>
      </c>
      <c r="E13908">
        <v>616160</v>
      </c>
      <c r="F13908" t="s">
        <v>24196</v>
      </c>
      <c r="G13908" s="7">
        <v>284.3</v>
      </c>
    </row>
    <row r="13909" spans="1:7" x14ac:dyDescent="0.3">
      <c r="A13909" s="310">
        <v>3022077</v>
      </c>
      <c r="B13909" t="s">
        <v>24262</v>
      </c>
      <c r="C13909" t="s">
        <v>24263</v>
      </c>
      <c r="D13909" t="s">
        <v>373</v>
      </c>
      <c r="E13909">
        <v>615130</v>
      </c>
      <c r="F13909" t="s">
        <v>24196</v>
      </c>
      <c r="G13909" s="7">
        <v>0.01</v>
      </c>
    </row>
    <row r="13910" spans="1:7" x14ac:dyDescent="0.3">
      <c r="A13910" s="310">
        <v>3022077</v>
      </c>
      <c r="B13910" t="s">
        <v>24262</v>
      </c>
      <c r="C13910" t="s">
        <v>24263</v>
      </c>
      <c r="D13910" t="s">
        <v>373</v>
      </c>
      <c r="E13910">
        <v>616160</v>
      </c>
      <c r="F13910" t="s">
        <v>24196</v>
      </c>
      <c r="G13910" s="7">
        <v>365.52</v>
      </c>
    </row>
    <row r="13911" spans="1:7" x14ac:dyDescent="0.3">
      <c r="A13911" s="310">
        <v>3022077</v>
      </c>
      <c r="B13911" t="s">
        <v>24262</v>
      </c>
      <c r="C13911" t="s">
        <v>24263</v>
      </c>
      <c r="D13911" t="s">
        <v>371</v>
      </c>
      <c r="E13911">
        <v>615100</v>
      </c>
      <c r="F13911" t="s">
        <v>24196</v>
      </c>
      <c r="G13911" s="7">
        <v>-139.97</v>
      </c>
    </row>
    <row r="13912" spans="1:7" x14ac:dyDescent="0.3">
      <c r="A13912" s="310">
        <v>3022077</v>
      </c>
      <c r="B13912" t="s">
        <v>24262</v>
      </c>
      <c r="C13912" t="s">
        <v>24263</v>
      </c>
      <c r="D13912" t="s">
        <v>371</v>
      </c>
      <c r="E13912">
        <v>617100</v>
      </c>
      <c r="F13912" t="s">
        <v>24196</v>
      </c>
      <c r="G13912" s="7">
        <v>1488.33</v>
      </c>
    </row>
    <row r="13913" spans="1:7" x14ac:dyDescent="0.3">
      <c r="A13913" s="310">
        <v>3022077</v>
      </c>
      <c r="B13913" t="s">
        <v>24262</v>
      </c>
      <c r="C13913" t="s">
        <v>24263</v>
      </c>
      <c r="D13913" t="s">
        <v>371</v>
      </c>
      <c r="E13913">
        <v>615100</v>
      </c>
      <c r="F13913" t="s">
        <v>24196</v>
      </c>
      <c r="G13913" s="7">
        <v>-0.01</v>
      </c>
    </row>
    <row r="13914" spans="1:7" x14ac:dyDescent="0.3">
      <c r="A13914" s="310">
        <v>3022077</v>
      </c>
      <c r="B13914" t="s">
        <v>24262</v>
      </c>
      <c r="C13914" t="s">
        <v>24263</v>
      </c>
      <c r="D13914" t="s">
        <v>371</v>
      </c>
      <c r="E13914">
        <v>615100</v>
      </c>
      <c r="F13914" t="s">
        <v>24196</v>
      </c>
      <c r="G13914" s="7">
        <v>0.01</v>
      </c>
    </row>
    <row r="13915" spans="1:7" x14ac:dyDescent="0.3">
      <c r="A13915" s="310">
        <v>3022077</v>
      </c>
      <c r="B13915" t="s">
        <v>24262</v>
      </c>
      <c r="C13915" t="s">
        <v>24263</v>
      </c>
      <c r="D13915" t="s">
        <v>371</v>
      </c>
      <c r="E13915">
        <v>615100</v>
      </c>
      <c r="F13915" t="s">
        <v>24196</v>
      </c>
      <c r="G13915" s="7">
        <v>440</v>
      </c>
    </row>
    <row r="13916" spans="1:7" x14ac:dyDescent="0.3">
      <c r="A13916" s="310">
        <v>3022077</v>
      </c>
      <c r="B13916" t="s">
        <v>24262</v>
      </c>
      <c r="C13916" t="s">
        <v>24263</v>
      </c>
      <c r="D13916" t="s">
        <v>377</v>
      </c>
      <c r="E13916">
        <v>611110</v>
      </c>
      <c r="F13916" t="s">
        <v>24196</v>
      </c>
      <c r="G13916" s="7">
        <v>-34.56</v>
      </c>
    </row>
    <row r="13917" spans="1:7" x14ac:dyDescent="0.3">
      <c r="A13917" s="310">
        <v>3022077</v>
      </c>
      <c r="B13917" t="s">
        <v>24262</v>
      </c>
      <c r="C13917" t="s">
        <v>24263</v>
      </c>
      <c r="D13917" t="s">
        <v>373</v>
      </c>
      <c r="E13917">
        <v>615130</v>
      </c>
      <c r="F13917" t="s">
        <v>24196</v>
      </c>
      <c r="G13917" s="7">
        <v>63.27</v>
      </c>
    </row>
    <row r="13918" spans="1:7" x14ac:dyDescent="0.3">
      <c r="A13918" s="310">
        <v>3022077</v>
      </c>
      <c r="B13918" t="s">
        <v>24262</v>
      </c>
      <c r="C13918" t="s">
        <v>24263</v>
      </c>
      <c r="D13918" t="s">
        <v>377</v>
      </c>
      <c r="E13918">
        <v>611110</v>
      </c>
      <c r="F13918" t="s">
        <v>24196</v>
      </c>
      <c r="G13918" s="7">
        <v>-13.88</v>
      </c>
    </row>
    <row r="13919" spans="1:7" x14ac:dyDescent="0.3">
      <c r="A13919" s="310">
        <v>3022077</v>
      </c>
      <c r="B13919" t="s">
        <v>24262</v>
      </c>
      <c r="C13919" t="s">
        <v>24263</v>
      </c>
      <c r="D13919" t="s">
        <v>373</v>
      </c>
      <c r="E13919">
        <v>615130</v>
      </c>
      <c r="F13919" t="s">
        <v>24196</v>
      </c>
      <c r="G13919" s="7">
        <v>-39.799999999999997</v>
      </c>
    </row>
    <row r="13920" spans="1:7" x14ac:dyDescent="0.3">
      <c r="A13920" s="310">
        <v>3022077</v>
      </c>
      <c r="B13920" t="s">
        <v>24262</v>
      </c>
      <c r="C13920" t="s">
        <v>24263</v>
      </c>
      <c r="D13920" t="s">
        <v>377</v>
      </c>
      <c r="E13920">
        <v>611110</v>
      </c>
      <c r="F13920" t="s">
        <v>24196</v>
      </c>
      <c r="G13920" s="7">
        <v>-0.01</v>
      </c>
    </row>
    <row r="13921" spans="1:7" x14ac:dyDescent="0.3">
      <c r="A13921" s="310">
        <v>3022077</v>
      </c>
      <c r="B13921" t="s">
        <v>24262</v>
      </c>
      <c r="C13921" t="s">
        <v>24263</v>
      </c>
      <c r="D13921" t="s">
        <v>377</v>
      </c>
      <c r="E13921">
        <v>611110</v>
      </c>
      <c r="F13921" t="s">
        <v>24196</v>
      </c>
      <c r="G13921" s="7">
        <v>457.27</v>
      </c>
    </row>
    <row r="13922" spans="1:7" x14ac:dyDescent="0.3">
      <c r="A13922" s="310">
        <v>3022077</v>
      </c>
      <c r="B13922" t="s">
        <v>24262</v>
      </c>
      <c r="C13922" t="s">
        <v>24263</v>
      </c>
      <c r="D13922" t="s">
        <v>373</v>
      </c>
      <c r="E13922">
        <v>615130</v>
      </c>
      <c r="F13922" t="s">
        <v>24196</v>
      </c>
      <c r="G13922" s="7">
        <v>9.89</v>
      </c>
    </row>
    <row r="13923" spans="1:7" x14ac:dyDescent="0.3">
      <c r="A13923" s="310">
        <v>3022077</v>
      </c>
      <c r="B13923" t="s">
        <v>24262</v>
      </c>
      <c r="C13923" t="s">
        <v>24263</v>
      </c>
      <c r="D13923" t="s">
        <v>371</v>
      </c>
      <c r="E13923">
        <v>617100</v>
      </c>
      <c r="F13923" t="s">
        <v>24196</v>
      </c>
      <c r="G13923" s="7">
        <v>1425.49</v>
      </c>
    </row>
    <row r="13924" spans="1:7" x14ac:dyDescent="0.3">
      <c r="A13924" s="310">
        <v>3022077</v>
      </c>
      <c r="B13924" t="s">
        <v>24262</v>
      </c>
      <c r="C13924" t="s">
        <v>24263</v>
      </c>
      <c r="D13924" t="s">
        <v>371</v>
      </c>
      <c r="E13924">
        <v>615100</v>
      </c>
      <c r="F13924" t="s">
        <v>24196</v>
      </c>
      <c r="G13924" s="7">
        <v>-22.26</v>
      </c>
    </row>
    <row r="13925" spans="1:7" x14ac:dyDescent="0.3">
      <c r="A13925" s="310">
        <v>3022077</v>
      </c>
      <c r="B13925" t="s">
        <v>24262</v>
      </c>
      <c r="C13925" t="s">
        <v>24263</v>
      </c>
      <c r="D13925" t="s">
        <v>371</v>
      </c>
      <c r="E13925">
        <v>615100</v>
      </c>
      <c r="F13925" t="s">
        <v>24196</v>
      </c>
      <c r="G13925" s="7">
        <v>-145.15</v>
      </c>
    </row>
    <row r="13926" spans="1:7" x14ac:dyDescent="0.3">
      <c r="A13926" s="310">
        <v>3022077</v>
      </c>
      <c r="B13926" t="s">
        <v>24262</v>
      </c>
      <c r="C13926" t="s">
        <v>24263</v>
      </c>
      <c r="D13926" t="s">
        <v>376</v>
      </c>
      <c r="E13926">
        <v>615110</v>
      </c>
      <c r="F13926" t="s">
        <v>24196</v>
      </c>
      <c r="G13926" s="7">
        <v>2066.06</v>
      </c>
    </row>
    <row r="13927" spans="1:7" x14ac:dyDescent="0.3">
      <c r="A13927" s="310">
        <v>3022077</v>
      </c>
      <c r="B13927" t="s">
        <v>24262</v>
      </c>
      <c r="C13927" t="s">
        <v>24263</v>
      </c>
      <c r="D13927" t="s">
        <v>377</v>
      </c>
      <c r="E13927">
        <v>611110</v>
      </c>
      <c r="F13927" t="s">
        <v>24196</v>
      </c>
      <c r="G13927" s="7">
        <v>-13.88</v>
      </c>
    </row>
    <row r="13928" spans="1:7" x14ac:dyDescent="0.3">
      <c r="A13928" s="310">
        <v>3022077</v>
      </c>
      <c r="B13928" t="s">
        <v>24262</v>
      </c>
      <c r="C13928" t="s">
        <v>24263</v>
      </c>
      <c r="D13928" t="s">
        <v>371</v>
      </c>
      <c r="E13928">
        <v>615100</v>
      </c>
      <c r="F13928" t="s">
        <v>24196</v>
      </c>
      <c r="G13928" s="7">
        <v>-22.26</v>
      </c>
    </row>
    <row r="13929" spans="1:7" x14ac:dyDescent="0.3">
      <c r="A13929" s="310">
        <v>3022077</v>
      </c>
      <c r="B13929" t="s">
        <v>24262</v>
      </c>
      <c r="C13929" t="s">
        <v>24263</v>
      </c>
      <c r="D13929" t="s">
        <v>371</v>
      </c>
      <c r="E13929">
        <v>615100</v>
      </c>
      <c r="F13929" t="s">
        <v>24196</v>
      </c>
      <c r="G13929" s="7">
        <v>15.97</v>
      </c>
    </row>
    <row r="13930" spans="1:7" x14ac:dyDescent="0.3">
      <c r="A13930" s="310">
        <v>3022077</v>
      </c>
      <c r="B13930" t="s">
        <v>24262</v>
      </c>
      <c r="C13930" t="s">
        <v>24263</v>
      </c>
      <c r="D13930" t="s">
        <v>371</v>
      </c>
      <c r="E13930">
        <v>615100</v>
      </c>
      <c r="F13930" t="s">
        <v>24196</v>
      </c>
      <c r="G13930" s="7">
        <v>4499.5</v>
      </c>
    </row>
    <row r="13931" spans="1:7" x14ac:dyDescent="0.3">
      <c r="A13931" s="310">
        <v>3022077</v>
      </c>
      <c r="B13931" t="s">
        <v>24262</v>
      </c>
      <c r="C13931" t="s">
        <v>24263</v>
      </c>
      <c r="D13931" t="s">
        <v>371</v>
      </c>
      <c r="E13931">
        <v>615100</v>
      </c>
      <c r="F13931" t="s">
        <v>24196</v>
      </c>
      <c r="G13931" s="7">
        <v>21.99</v>
      </c>
    </row>
    <row r="13932" spans="1:7" x14ac:dyDescent="0.3">
      <c r="A13932" s="310">
        <v>3022077</v>
      </c>
      <c r="B13932" t="s">
        <v>24262</v>
      </c>
      <c r="C13932" t="s">
        <v>24263</v>
      </c>
      <c r="D13932" t="s">
        <v>373</v>
      </c>
      <c r="E13932">
        <v>616160</v>
      </c>
      <c r="F13932" t="s">
        <v>24196</v>
      </c>
      <c r="G13932" s="7">
        <v>207.26</v>
      </c>
    </row>
    <row r="13933" spans="1:7" x14ac:dyDescent="0.3">
      <c r="A13933" s="310">
        <v>3022077</v>
      </c>
      <c r="B13933" t="s">
        <v>24262</v>
      </c>
      <c r="C13933" t="s">
        <v>24263</v>
      </c>
      <c r="D13933" t="s">
        <v>371</v>
      </c>
      <c r="E13933">
        <v>615100</v>
      </c>
      <c r="F13933" t="s">
        <v>24196</v>
      </c>
      <c r="G13933" s="7">
        <v>-15.19</v>
      </c>
    </row>
    <row r="13934" spans="1:7" x14ac:dyDescent="0.3">
      <c r="A13934" s="310">
        <v>3022077</v>
      </c>
      <c r="B13934" t="s">
        <v>24262</v>
      </c>
      <c r="C13934" t="s">
        <v>24263</v>
      </c>
      <c r="D13934" t="s">
        <v>373</v>
      </c>
      <c r="E13934">
        <v>615130</v>
      </c>
      <c r="F13934" t="s">
        <v>24196</v>
      </c>
      <c r="G13934" s="7">
        <v>10.28</v>
      </c>
    </row>
    <row r="13935" spans="1:7" x14ac:dyDescent="0.3">
      <c r="A13935" s="310">
        <v>3022077</v>
      </c>
      <c r="B13935" t="s">
        <v>24262</v>
      </c>
      <c r="C13935" t="s">
        <v>24263</v>
      </c>
      <c r="D13935" t="s">
        <v>373</v>
      </c>
      <c r="E13935">
        <v>615130</v>
      </c>
      <c r="F13935" t="s">
        <v>24196</v>
      </c>
      <c r="G13935" s="7">
        <v>-48.98</v>
      </c>
    </row>
    <row r="13936" spans="1:7" x14ac:dyDescent="0.3">
      <c r="A13936" s="310">
        <v>3022077</v>
      </c>
      <c r="B13936" t="s">
        <v>24262</v>
      </c>
      <c r="C13936" t="s">
        <v>24263</v>
      </c>
      <c r="D13936" t="s">
        <v>371</v>
      </c>
      <c r="E13936">
        <v>615100</v>
      </c>
      <c r="F13936" t="s">
        <v>24196</v>
      </c>
      <c r="G13936" s="7">
        <v>0.01</v>
      </c>
    </row>
    <row r="13937" spans="1:7" x14ac:dyDescent="0.3">
      <c r="A13937" s="310">
        <v>3022077</v>
      </c>
      <c r="B13937" t="s">
        <v>24262</v>
      </c>
      <c r="C13937" t="s">
        <v>24263</v>
      </c>
      <c r="D13937" t="s">
        <v>371</v>
      </c>
      <c r="E13937">
        <v>617100</v>
      </c>
      <c r="F13937" t="s">
        <v>24196</v>
      </c>
      <c r="G13937" s="7">
        <v>752.42</v>
      </c>
    </row>
    <row r="13938" spans="1:7" x14ac:dyDescent="0.3">
      <c r="A13938" s="310">
        <v>3022077</v>
      </c>
      <c r="B13938" t="s">
        <v>24262</v>
      </c>
      <c r="C13938" t="s">
        <v>24263</v>
      </c>
      <c r="D13938" t="s">
        <v>374</v>
      </c>
      <c r="E13938">
        <v>615120</v>
      </c>
      <c r="F13938" t="s">
        <v>24196</v>
      </c>
      <c r="G13938" s="7">
        <v>8.31</v>
      </c>
    </row>
    <row r="13939" spans="1:7" x14ac:dyDescent="0.3">
      <c r="A13939" s="310">
        <v>3022077</v>
      </c>
      <c r="B13939" t="s">
        <v>24262</v>
      </c>
      <c r="C13939" t="s">
        <v>24263</v>
      </c>
      <c r="D13939" t="s">
        <v>377</v>
      </c>
      <c r="E13939">
        <v>611130</v>
      </c>
      <c r="F13939" t="s">
        <v>24196</v>
      </c>
      <c r="G13939" s="7">
        <v>87.81</v>
      </c>
    </row>
    <row r="13940" spans="1:7" x14ac:dyDescent="0.3">
      <c r="A13940" s="310">
        <v>3022077</v>
      </c>
      <c r="B13940" t="s">
        <v>24262</v>
      </c>
      <c r="C13940" t="s">
        <v>24263</v>
      </c>
      <c r="D13940" t="s">
        <v>371</v>
      </c>
      <c r="E13940">
        <v>615100</v>
      </c>
      <c r="F13940" t="s">
        <v>24196</v>
      </c>
      <c r="G13940" s="7">
        <v>20.03</v>
      </c>
    </row>
    <row r="13941" spans="1:7" x14ac:dyDescent="0.3">
      <c r="A13941" s="310">
        <v>3022077</v>
      </c>
      <c r="B13941" t="s">
        <v>24262</v>
      </c>
      <c r="C13941" t="s">
        <v>24263</v>
      </c>
      <c r="D13941" t="s">
        <v>373</v>
      </c>
      <c r="E13941">
        <v>615130</v>
      </c>
      <c r="F13941" t="s">
        <v>24196</v>
      </c>
      <c r="G13941" s="7">
        <v>24.49</v>
      </c>
    </row>
    <row r="13942" spans="1:7" x14ac:dyDescent="0.3">
      <c r="A13942" s="310">
        <v>3022077</v>
      </c>
      <c r="B13942" t="s">
        <v>24262</v>
      </c>
      <c r="C13942" t="s">
        <v>24263</v>
      </c>
      <c r="D13942" t="s">
        <v>377</v>
      </c>
      <c r="E13942">
        <v>611130</v>
      </c>
      <c r="F13942" t="s">
        <v>24196</v>
      </c>
      <c r="G13942" s="7">
        <v>85.64</v>
      </c>
    </row>
    <row r="13943" spans="1:7" x14ac:dyDescent="0.3">
      <c r="A13943" s="310">
        <v>3022077</v>
      </c>
      <c r="B13943" t="s">
        <v>24262</v>
      </c>
      <c r="C13943" t="s">
        <v>24263</v>
      </c>
      <c r="D13943" t="s">
        <v>377</v>
      </c>
      <c r="E13943">
        <v>611110</v>
      </c>
      <c r="F13943" t="s">
        <v>24196</v>
      </c>
      <c r="G13943" s="7">
        <v>573.91</v>
      </c>
    </row>
    <row r="13944" spans="1:7" x14ac:dyDescent="0.3">
      <c r="A13944" s="310">
        <v>3022077</v>
      </c>
      <c r="B13944" t="s">
        <v>24262</v>
      </c>
      <c r="C13944" t="s">
        <v>24263</v>
      </c>
      <c r="D13944" t="s">
        <v>377</v>
      </c>
      <c r="E13944">
        <v>611110</v>
      </c>
      <c r="F13944" t="s">
        <v>24196</v>
      </c>
      <c r="G13944" s="7">
        <v>35.72</v>
      </c>
    </row>
    <row r="13945" spans="1:7" x14ac:dyDescent="0.3">
      <c r="A13945" s="310">
        <v>3022077</v>
      </c>
      <c r="B13945" t="s">
        <v>24262</v>
      </c>
      <c r="C13945" t="s">
        <v>24263</v>
      </c>
      <c r="D13945" t="s">
        <v>377</v>
      </c>
      <c r="E13945">
        <v>611130</v>
      </c>
      <c r="F13945" t="s">
        <v>24196</v>
      </c>
      <c r="G13945" s="7">
        <v>167.98</v>
      </c>
    </row>
    <row r="13946" spans="1:7" x14ac:dyDescent="0.3">
      <c r="A13946" s="310">
        <v>3022077</v>
      </c>
      <c r="B13946" t="s">
        <v>24262</v>
      </c>
      <c r="C13946" t="s">
        <v>24263</v>
      </c>
      <c r="D13946" t="s">
        <v>373</v>
      </c>
      <c r="E13946">
        <v>616160</v>
      </c>
      <c r="F13946" t="s">
        <v>24196</v>
      </c>
      <c r="G13946" s="7">
        <v>262.45</v>
      </c>
    </row>
    <row r="13947" spans="1:7" x14ac:dyDescent="0.3">
      <c r="A13947" s="310">
        <v>3022077</v>
      </c>
      <c r="B13947" t="s">
        <v>24262</v>
      </c>
      <c r="C13947" t="s">
        <v>24263</v>
      </c>
      <c r="D13947" t="s">
        <v>371</v>
      </c>
      <c r="E13947">
        <v>616100</v>
      </c>
      <c r="F13947" t="s">
        <v>24196</v>
      </c>
      <c r="G13947" s="7">
        <v>162.49</v>
      </c>
    </row>
    <row r="13948" spans="1:7" x14ac:dyDescent="0.3">
      <c r="A13948" s="310">
        <v>3022077</v>
      </c>
      <c r="B13948" t="s">
        <v>24262</v>
      </c>
      <c r="C13948" t="s">
        <v>24263</v>
      </c>
      <c r="D13948" t="s">
        <v>377</v>
      </c>
      <c r="E13948">
        <v>611120</v>
      </c>
      <c r="F13948" t="s">
        <v>24196</v>
      </c>
      <c r="G13948" s="7">
        <v>69.260000000000005</v>
      </c>
    </row>
    <row r="13949" spans="1:7" x14ac:dyDescent="0.3">
      <c r="A13949" s="310">
        <v>3022077</v>
      </c>
      <c r="B13949" t="s">
        <v>24262</v>
      </c>
      <c r="C13949" t="s">
        <v>24263</v>
      </c>
      <c r="D13949" t="s">
        <v>377</v>
      </c>
      <c r="E13949">
        <v>611110</v>
      </c>
      <c r="F13949" t="s">
        <v>24196</v>
      </c>
      <c r="G13949" s="7">
        <v>1235.3499999999999</v>
      </c>
    </row>
    <row r="13950" spans="1:7" x14ac:dyDescent="0.3">
      <c r="A13950" s="310">
        <v>3022077</v>
      </c>
      <c r="B13950" t="s">
        <v>24262</v>
      </c>
      <c r="C13950" t="s">
        <v>24263</v>
      </c>
      <c r="D13950" t="s">
        <v>371</v>
      </c>
      <c r="E13950">
        <v>615100</v>
      </c>
      <c r="F13950" t="s">
        <v>24196</v>
      </c>
      <c r="G13950" s="7">
        <v>0.01</v>
      </c>
    </row>
    <row r="13951" spans="1:7" x14ac:dyDescent="0.3">
      <c r="A13951" s="310">
        <v>3022077</v>
      </c>
      <c r="B13951" t="s">
        <v>24262</v>
      </c>
      <c r="C13951" t="s">
        <v>24263</v>
      </c>
      <c r="D13951" t="s">
        <v>373</v>
      </c>
      <c r="E13951">
        <v>616160</v>
      </c>
      <c r="F13951" t="s">
        <v>24196</v>
      </c>
      <c r="G13951" s="7">
        <v>335.35</v>
      </c>
    </row>
    <row r="13952" spans="1:7" x14ac:dyDescent="0.3">
      <c r="A13952" s="310">
        <v>3022077</v>
      </c>
      <c r="B13952" t="s">
        <v>24262</v>
      </c>
      <c r="C13952" t="s">
        <v>24263</v>
      </c>
      <c r="D13952" t="s">
        <v>377</v>
      </c>
      <c r="E13952">
        <v>611110</v>
      </c>
      <c r="F13952" t="s">
        <v>24196</v>
      </c>
      <c r="G13952" s="7">
        <v>-13.88</v>
      </c>
    </row>
    <row r="13953" spans="1:7" x14ac:dyDescent="0.3">
      <c r="A13953" s="310">
        <v>3022077</v>
      </c>
      <c r="B13953" t="s">
        <v>24262</v>
      </c>
      <c r="C13953" t="s">
        <v>24263</v>
      </c>
      <c r="D13953" t="s">
        <v>371</v>
      </c>
      <c r="E13953">
        <v>615100</v>
      </c>
      <c r="F13953" t="s">
        <v>24196</v>
      </c>
      <c r="G13953" s="7">
        <v>130.46</v>
      </c>
    </row>
    <row r="13954" spans="1:7" x14ac:dyDescent="0.3">
      <c r="A13954" s="310">
        <v>3022077</v>
      </c>
      <c r="B13954" t="s">
        <v>24262</v>
      </c>
      <c r="C13954" t="s">
        <v>24263</v>
      </c>
      <c r="D13954" t="s">
        <v>373</v>
      </c>
      <c r="E13954">
        <v>615130</v>
      </c>
      <c r="F13954" t="s">
        <v>24196</v>
      </c>
      <c r="G13954" s="7">
        <v>-48.98</v>
      </c>
    </row>
    <row r="13955" spans="1:7" x14ac:dyDescent="0.3">
      <c r="A13955" s="310">
        <v>3022077</v>
      </c>
      <c r="B13955" t="s">
        <v>24262</v>
      </c>
      <c r="C13955" t="s">
        <v>24263</v>
      </c>
      <c r="D13955" t="s">
        <v>373</v>
      </c>
      <c r="E13955">
        <v>615130</v>
      </c>
      <c r="F13955" t="s">
        <v>24196</v>
      </c>
      <c r="G13955" s="7">
        <v>-0.01</v>
      </c>
    </row>
    <row r="13956" spans="1:7" x14ac:dyDescent="0.3">
      <c r="A13956" s="310">
        <v>3022077</v>
      </c>
      <c r="B13956" t="s">
        <v>24262</v>
      </c>
      <c r="C13956" t="s">
        <v>24263</v>
      </c>
      <c r="D13956" t="s">
        <v>371</v>
      </c>
      <c r="E13956">
        <v>615100</v>
      </c>
      <c r="F13956" t="s">
        <v>24196</v>
      </c>
      <c r="G13956" s="7">
        <v>-22.25</v>
      </c>
    </row>
    <row r="13957" spans="1:7" x14ac:dyDescent="0.3">
      <c r="A13957" s="310">
        <v>3022077</v>
      </c>
      <c r="B13957" t="s">
        <v>24262</v>
      </c>
      <c r="C13957" t="s">
        <v>24263</v>
      </c>
      <c r="D13957" t="s">
        <v>377</v>
      </c>
      <c r="E13957">
        <v>611110</v>
      </c>
      <c r="F13957" t="s">
        <v>24196</v>
      </c>
      <c r="G13957" s="7">
        <v>-142.63</v>
      </c>
    </row>
    <row r="13958" spans="1:7" x14ac:dyDescent="0.3">
      <c r="A13958" s="310">
        <v>3022077</v>
      </c>
      <c r="B13958" t="s">
        <v>24262</v>
      </c>
      <c r="C13958" t="s">
        <v>24263</v>
      </c>
      <c r="D13958" t="s">
        <v>377</v>
      </c>
      <c r="E13958">
        <v>611120</v>
      </c>
      <c r="F13958" t="s">
        <v>24196</v>
      </c>
      <c r="G13958" s="7">
        <v>172.31</v>
      </c>
    </row>
    <row r="13959" spans="1:7" x14ac:dyDescent="0.3">
      <c r="A13959" s="310">
        <v>3022077</v>
      </c>
      <c r="B13959" t="s">
        <v>24262</v>
      </c>
      <c r="C13959" t="s">
        <v>24263</v>
      </c>
      <c r="D13959" t="s">
        <v>371</v>
      </c>
      <c r="E13959">
        <v>616100</v>
      </c>
      <c r="F13959" t="s">
        <v>24196</v>
      </c>
      <c r="G13959" s="7">
        <v>333.73</v>
      </c>
    </row>
    <row r="13960" spans="1:7" x14ac:dyDescent="0.3">
      <c r="A13960" s="310">
        <v>3022077</v>
      </c>
      <c r="B13960" t="s">
        <v>24262</v>
      </c>
      <c r="C13960" t="s">
        <v>24263</v>
      </c>
      <c r="D13960" t="s">
        <v>373</v>
      </c>
      <c r="E13960">
        <v>615130</v>
      </c>
      <c r="F13960" t="s">
        <v>24196</v>
      </c>
      <c r="G13960" s="7">
        <v>10.1</v>
      </c>
    </row>
    <row r="13961" spans="1:7" x14ac:dyDescent="0.3">
      <c r="A13961" s="310">
        <v>3022077</v>
      </c>
      <c r="B13961" t="s">
        <v>24262</v>
      </c>
      <c r="C13961" t="s">
        <v>24263</v>
      </c>
      <c r="D13961" t="s">
        <v>371</v>
      </c>
      <c r="E13961">
        <v>615100</v>
      </c>
      <c r="F13961" t="s">
        <v>24196</v>
      </c>
      <c r="G13961" s="7">
        <v>550</v>
      </c>
    </row>
    <row r="13962" spans="1:7" x14ac:dyDescent="0.3">
      <c r="A13962" s="310">
        <v>3022077</v>
      </c>
      <c r="B13962" t="s">
        <v>24262</v>
      </c>
      <c r="C13962" t="s">
        <v>24263</v>
      </c>
      <c r="D13962" t="s">
        <v>375</v>
      </c>
      <c r="E13962">
        <v>615140</v>
      </c>
      <c r="F13962" t="s">
        <v>24196</v>
      </c>
      <c r="G13962" s="7">
        <v>13.52</v>
      </c>
    </row>
    <row r="13963" spans="1:7" x14ac:dyDescent="0.3">
      <c r="A13963" s="310">
        <v>3022077</v>
      </c>
      <c r="B13963" t="s">
        <v>24262</v>
      </c>
      <c r="C13963" t="s">
        <v>24263</v>
      </c>
      <c r="D13963" t="s">
        <v>377</v>
      </c>
      <c r="E13963">
        <v>611110</v>
      </c>
      <c r="F13963" t="s">
        <v>24196</v>
      </c>
      <c r="G13963" s="7">
        <v>5.36</v>
      </c>
    </row>
    <row r="13964" spans="1:7" x14ac:dyDescent="0.3">
      <c r="A13964" s="310">
        <v>3022077</v>
      </c>
      <c r="B13964" t="s">
        <v>24262</v>
      </c>
      <c r="C13964" t="s">
        <v>24263</v>
      </c>
      <c r="D13964" t="s">
        <v>371</v>
      </c>
      <c r="E13964">
        <v>615100</v>
      </c>
      <c r="F13964" t="s">
        <v>24196</v>
      </c>
      <c r="G13964" s="7">
        <v>-139.97</v>
      </c>
    </row>
    <row r="13965" spans="1:7" x14ac:dyDescent="0.3">
      <c r="A13965" s="310">
        <v>3022077</v>
      </c>
      <c r="B13965" t="s">
        <v>24262</v>
      </c>
      <c r="C13965" t="s">
        <v>24263</v>
      </c>
      <c r="D13965" t="s">
        <v>377</v>
      </c>
      <c r="E13965">
        <v>611110</v>
      </c>
      <c r="F13965" t="s">
        <v>24196</v>
      </c>
      <c r="G13965" s="7">
        <v>34.56</v>
      </c>
    </row>
    <row r="13966" spans="1:7" x14ac:dyDescent="0.3">
      <c r="A13966" s="310">
        <v>3022077</v>
      </c>
      <c r="B13966" t="s">
        <v>24262</v>
      </c>
      <c r="C13966" t="s">
        <v>24263</v>
      </c>
      <c r="D13966" t="s">
        <v>373</v>
      </c>
      <c r="E13966">
        <v>617150</v>
      </c>
      <c r="F13966" t="s">
        <v>24196</v>
      </c>
      <c r="G13966" s="7">
        <v>530.04999999999995</v>
      </c>
    </row>
    <row r="13967" spans="1:7" x14ac:dyDescent="0.3">
      <c r="A13967" s="310">
        <v>3022077</v>
      </c>
      <c r="B13967" t="s">
        <v>24262</v>
      </c>
      <c r="C13967" t="s">
        <v>24263</v>
      </c>
      <c r="D13967" t="s">
        <v>371</v>
      </c>
      <c r="E13967">
        <v>615100</v>
      </c>
      <c r="F13967" t="s">
        <v>24196</v>
      </c>
      <c r="G13967" s="7">
        <v>0.01</v>
      </c>
    </row>
    <row r="13968" spans="1:7" x14ac:dyDescent="0.3">
      <c r="A13968" s="310">
        <v>3022077</v>
      </c>
      <c r="B13968" t="s">
        <v>24262</v>
      </c>
      <c r="C13968" t="s">
        <v>24263</v>
      </c>
      <c r="D13968" t="s">
        <v>377</v>
      </c>
      <c r="E13968">
        <v>611110</v>
      </c>
      <c r="F13968" t="s">
        <v>24196</v>
      </c>
      <c r="G13968" s="7">
        <v>-35.72</v>
      </c>
    </row>
    <row r="13969" spans="1:7" x14ac:dyDescent="0.3">
      <c r="A13969" s="310">
        <v>3022077</v>
      </c>
      <c r="B13969" t="s">
        <v>24262</v>
      </c>
      <c r="C13969" t="s">
        <v>24263</v>
      </c>
      <c r="D13969" t="s">
        <v>377</v>
      </c>
      <c r="E13969">
        <v>611110</v>
      </c>
      <c r="F13969" t="s">
        <v>24196</v>
      </c>
      <c r="G13969" s="7">
        <v>-0.01</v>
      </c>
    </row>
    <row r="13970" spans="1:7" x14ac:dyDescent="0.3">
      <c r="A13970" s="310">
        <v>3022077</v>
      </c>
      <c r="B13970" t="s">
        <v>24262</v>
      </c>
      <c r="C13970" t="s">
        <v>24263</v>
      </c>
      <c r="D13970" t="s">
        <v>371</v>
      </c>
      <c r="E13970">
        <v>615100</v>
      </c>
      <c r="F13970" t="s">
        <v>24196</v>
      </c>
      <c r="G13970" s="7">
        <v>23.91</v>
      </c>
    </row>
    <row r="13971" spans="1:7" x14ac:dyDescent="0.3">
      <c r="A13971" s="310">
        <v>3022077</v>
      </c>
      <c r="B13971" t="s">
        <v>24262</v>
      </c>
      <c r="C13971" t="s">
        <v>24263</v>
      </c>
      <c r="D13971" t="s">
        <v>371</v>
      </c>
      <c r="E13971">
        <v>615100</v>
      </c>
      <c r="F13971" t="s">
        <v>24196</v>
      </c>
      <c r="G13971" s="7">
        <v>-139.96</v>
      </c>
    </row>
    <row r="13972" spans="1:7" x14ac:dyDescent="0.3">
      <c r="A13972" s="310">
        <v>3022077</v>
      </c>
      <c r="B13972" t="s">
        <v>24262</v>
      </c>
      <c r="C13972" t="s">
        <v>24263</v>
      </c>
      <c r="D13972" t="s">
        <v>373</v>
      </c>
      <c r="E13972">
        <v>617150</v>
      </c>
      <c r="F13972" t="s">
        <v>24196</v>
      </c>
      <c r="G13972" s="7">
        <v>268.98</v>
      </c>
    </row>
    <row r="13973" spans="1:7" x14ac:dyDescent="0.3">
      <c r="A13973" s="310">
        <v>3022077</v>
      </c>
      <c r="B13973" t="s">
        <v>24262</v>
      </c>
      <c r="C13973" t="s">
        <v>24263</v>
      </c>
      <c r="D13973" t="s">
        <v>371</v>
      </c>
      <c r="E13973">
        <v>615100</v>
      </c>
      <c r="F13973" t="s">
        <v>24196</v>
      </c>
      <c r="G13973" s="7">
        <v>-145.15</v>
      </c>
    </row>
    <row r="13974" spans="1:7" x14ac:dyDescent="0.3">
      <c r="A13974" s="310">
        <v>3022077</v>
      </c>
      <c r="B13974" t="s">
        <v>24262</v>
      </c>
      <c r="C13974" t="s">
        <v>24263</v>
      </c>
      <c r="D13974" t="s">
        <v>375</v>
      </c>
      <c r="E13974">
        <v>615140</v>
      </c>
      <c r="F13974" t="s">
        <v>24196</v>
      </c>
      <c r="G13974" s="7">
        <v>18.96</v>
      </c>
    </row>
    <row r="13975" spans="1:7" x14ac:dyDescent="0.3">
      <c r="A13975" s="310">
        <v>3022077</v>
      </c>
      <c r="B13975" t="s">
        <v>24262</v>
      </c>
      <c r="C13975" t="s">
        <v>24263</v>
      </c>
      <c r="D13975" t="s">
        <v>377</v>
      </c>
      <c r="E13975">
        <v>611110</v>
      </c>
      <c r="F13975" t="s">
        <v>24196</v>
      </c>
      <c r="G13975" s="7">
        <v>-0.01</v>
      </c>
    </row>
    <row r="13976" spans="1:7" x14ac:dyDescent="0.3">
      <c r="A13976" s="310">
        <v>3022077</v>
      </c>
      <c r="B13976" t="s">
        <v>24262</v>
      </c>
      <c r="C13976" t="s">
        <v>24263</v>
      </c>
      <c r="D13976" t="s">
        <v>373</v>
      </c>
      <c r="E13976">
        <v>616160</v>
      </c>
      <c r="F13976" t="s">
        <v>24196</v>
      </c>
      <c r="G13976" s="7">
        <v>385.09</v>
      </c>
    </row>
    <row r="13977" spans="1:7" x14ac:dyDescent="0.3">
      <c r="A13977" s="310">
        <v>3022077</v>
      </c>
      <c r="B13977" t="s">
        <v>24262</v>
      </c>
      <c r="C13977" t="s">
        <v>24263</v>
      </c>
      <c r="D13977" t="s">
        <v>373</v>
      </c>
      <c r="E13977">
        <v>615130</v>
      </c>
      <c r="F13977" t="s">
        <v>24196</v>
      </c>
      <c r="G13977" s="7">
        <v>1708.24</v>
      </c>
    </row>
    <row r="13978" spans="1:7" x14ac:dyDescent="0.3">
      <c r="A13978" s="310">
        <v>3022077</v>
      </c>
      <c r="B13978" t="s">
        <v>24262</v>
      </c>
      <c r="C13978" t="s">
        <v>24263</v>
      </c>
      <c r="D13978" t="s">
        <v>371</v>
      </c>
      <c r="E13978">
        <v>615100</v>
      </c>
      <c r="F13978" t="s">
        <v>24196</v>
      </c>
      <c r="G13978" s="7">
        <v>2510.5</v>
      </c>
    </row>
    <row r="13979" spans="1:7" x14ac:dyDescent="0.3">
      <c r="A13979" s="310">
        <v>3022077</v>
      </c>
      <c r="B13979" t="s">
        <v>24262</v>
      </c>
      <c r="C13979" t="s">
        <v>24263</v>
      </c>
      <c r="D13979" t="s">
        <v>371</v>
      </c>
      <c r="E13979">
        <v>615100</v>
      </c>
      <c r="F13979" t="s">
        <v>24196</v>
      </c>
      <c r="G13979" s="7">
        <v>-20.03</v>
      </c>
    </row>
    <row r="13980" spans="1:7" x14ac:dyDescent="0.3">
      <c r="A13980" s="310">
        <v>3022077</v>
      </c>
      <c r="B13980" t="s">
        <v>24262</v>
      </c>
      <c r="C13980" t="s">
        <v>24263</v>
      </c>
      <c r="D13980" t="s">
        <v>374</v>
      </c>
      <c r="E13980">
        <v>615120</v>
      </c>
      <c r="F13980" t="s">
        <v>24196</v>
      </c>
      <c r="G13980" s="7">
        <v>8.58</v>
      </c>
    </row>
    <row r="13981" spans="1:7" x14ac:dyDescent="0.3">
      <c r="A13981" s="310">
        <v>3022077</v>
      </c>
      <c r="B13981" t="s">
        <v>24262</v>
      </c>
      <c r="C13981" t="s">
        <v>24263</v>
      </c>
      <c r="D13981" t="s">
        <v>371</v>
      </c>
      <c r="E13981">
        <v>615100</v>
      </c>
      <c r="F13981" t="s">
        <v>24196</v>
      </c>
      <c r="G13981" s="7">
        <v>0.01</v>
      </c>
    </row>
    <row r="13982" spans="1:7" x14ac:dyDescent="0.3">
      <c r="A13982" s="310">
        <v>3022077</v>
      </c>
      <c r="B13982" t="s">
        <v>24262</v>
      </c>
      <c r="C13982" t="s">
        <v>24263</v>
      </c>
      <c r="D13982" t="s">
        <v>373</v>
      </c>
      <c r="E13982">
        <v>615130</v>
      </c>
      <c r="F13982" t="s">
        <v>24196</v>
      </c>
      <c r="G13982" s="7">
        <v>-99.33</v>
      </c>
    </row>
    <row r="13983" spans="1:7" x14ac:dyDescent="0.3">
      <c r="A13983" s="310">
        <v>3022077</v>
      </c>
      <c r="B13983" t="s">
        <v>24262</v>
      </c>
      <c r="C13983" t="s">
        <v>24263</v>
      </c>
      <c r="D13983" t="s">
        <v>373</v>
      </c>
      <c r="E13983">
        <v>615130</v>
      </c>
      <c r="F13983" t="s">
        <v>24196</v>
      </c>
      <c r="G13983" s="7">
        <v>39.799999999999997</v>
      </c>
    </row>
    <row r="13984" spans="1:7" x14ac:dyDescent="0.3">
      <c r="A13984" s="310">
        <v>3022077</v>
      </c>
      <c r="B13984" t="s">
        <v>24262</v>
      </c>
      <c r="C13984" t="s">
        <v>24263</v>
      </c>
      <c r="D13984" t="s">
        <v>377</v>
      </c>
      <c r="E13984">
        <v>611110</v>
      </c>
      <c r="F13984" t="s">
        <v>24196</v>
      </c>
      <c r="G13984" s="7">
        <v>430.43</v>
      </c>
    </row>
    <row r="13985" spans="1:7" x14ac:dyDescent="0.3">
      <c r="A13985" s="310">
        <v>3022077</v>
      </c>
      <c r="B13985" t="s">
        <v>24262</v>
      </c>
      <c r="C13985" t="s">
        <v>24263</v>
      </c>
      <c r="D13985" t="s">
        <v>377</v>
      </c>
      <c r="E13985">
        <v>611110</v>
      </c>
      <c r="F13985" t="s">
        <v>24196</v>
      </c>
      <c r="G13985" s="7">
        <v>-13.88</v>
      </c>
    </row>
    <row r="13986" spans="1:7" x14ac:dyDescent="0.3">
      <c r="A13986" s="310">
        <v>3022077</v>
      </c>
      <c r="B13986" t="s">
        <v>24262</v>
      </c>
      <c r="C13986" t="s">
        <v>24263</v>
      </c>
      <c r="D13986" t="s">
        <v>371</v>
      </c>
      <c r="E13986">
        <v>615100</v>
      </c>
      <c r="F13986" t="s">
        <v>24196</v>
      </c>
      <c r="G13986" s="7">
        <v>139.97</v>
      </c>
    </row>
    <row r="13987" spans="1:7" x14ac:dyDescent="0.3">
      <c r="A13987" s="310">
        <v>3022077</v>
      </c>
      <c r="B13987" t="s">
        <v>24262</v>
      </c>
      <c r="C13987" t="s">
        <v>24263</v>
      </c>
      <c r="D13987" t="s">
        <v>373</v>
      </c>
      <c r="E13987">
        <v>615130</v>
      </c>
      <c r="F13987" t="s">
        <v>24196</v>
      </c>
      <c r="G13987" s="7">
        <v>24.49</v>
      </c>
    </row>
    <row r="13988" spans="1:7" x14ac:dyDescent="0.3">
      <c r="A13988" s="310">
        <v>3022077</v>
      </c>
      <c r="B13988" t="s">
        <v>24262</v>
      </c>
      <c r="C13988" t="s">
        <v>24263</v>
      </c>
      <c r="D13988" t="s">
        <v>373</v>
      </c>
      <c r="E13988">
        <v>615130</v>
      </c>
      <c r="F13988" t="s">
        <v>24196</v>
      </c>
      <c r="G13988" s="7">
        <v>330</v>
      </c>
    </row>
    <row r="13989" spans="1:7" x14ac:dyDescent="0.3">
      <c r="A13989" s="310">
        <v>3022077</v>
      </c>
      <c r="B13989" t="s">
        <v>24262</v>
      </c>
      <c r="C13989" t="s">
        <v>24263</v>
      </c>
      <c r="D13989" t="s">
        <v>373</v>
      </c>
      <c r="E13989">
        <v>615130</v>
      </c>
      <c r="F13989" t="s">
        <v>24196</v>
      </c>
      <c r="G13989" s="7">
        <v>1898.05</v>
      </c>
    </row>
    <row r="13990" spans="1:7" x14ac:dyDescent="0.3">
      <c r="A13990" s="310">
        <v>3022077</v>
      </c>
      <c r="B13990" t="s">
        <v>24262</v>
      </c>
      <c r="C13990" t="s">
        <v>24263</v>
      </c>
      <c r="D13990" t="s">
        <v>371</v>
      </c>
      <c r="E13990">
        <v>615100</v>
      </c>
      <c r="F13990" t="s">
        <v>24196</v>
      </c>
      <c r="G13990" s="7">
        <v>125.97</v>
      </c>
    </row>
    <row r="13991" spans="1:7" x14ac:dyDescent="0.3">
      <c r="A13991" s="310">
        <v>3022077</v>
      </c>
      <c r="B13991" t="s">
        <v>24262</v>
      </c>
      <c r="C13991" t="s">
        <v>24263</v>
      </c>
      <c r="D13991" t="s">
        <v>373</v>
      </c>
      <c r="E13991">
        <v>617150</v>
      </c>
      <c r="F13991" t="s">
        <v>24196</v>
      </c>
      <c r="G13991" s="7">
        <v>582.16999999999996</v>
      </c>
    </row>
    <row r="13992" spans="1:7" x14ac:dyDescent="0.3">
      <c r="A13992" s="310">
        <v>3022077</v>
      </c>
      <c r="B13992" t="s">
        <v>24262</v>
      </c>
      <c r="C13992" t="s">
        <v>24263</v>
      </c>
      <c r="D13992" t="s">
        <v>373</v>
      </c>
      <c r="E13992">
        <v>615130</v>
      </c>
      <c r="F13992" t="s">
        <v>24196</v>
      </c>
      <c r="G13992" s="7">
        <v>24.49</v>
      </c>
    </row>
    <row r="13993" spans="1:7" x14ac:dyDescent="0.3">
      <c r="A13993" s="310">
        <v>3022077</v>
      </c>
      <c r="B13993" t="s">
        <v>24262</v>
      </c>
      <c r="C13993" t="s">
        <v>24263</v>
      </c>
      <c r="D13993" t="s">
        <v>371</v>
      </c>
      <c r="E13993">
        <v>616100</v>
      </c>
      <c r="F13993" t="s">
        <v>24196</v>
      </c>
      <c r="G13993" s="7">
        <v>411.59</v>
      </c>
    </row>
    <row r="13994" spans="1:7" x14ac:dyDescent="0.3">
      <c r="A13994" s="310">
        <v>3022077</v>
      </c>
      <c r="B13994" t="s">
        <v>24262</v>
      </c>
      <c r="C13994" t="s">
        <v>24263</v>
      </c>
      <c r="D13994" t="s">
        <v>373</v>
      </c>
      <c r="E13994">
        <v>615130</v>
      </c>
      <c r="F13994" t="s">
        <v>24196</v>
      </c>
      <c r="G13994" s="7">
        <v>0.01</v>
      </c>
    </row>
    <row r="13995" spans="1:7" x14ac:dyDescent="0.3">
      <c r="A13995" s="310">
        <v>3022077</v>
      </c>
      <c r="B13995" t="s">
        <v>24262</v>
      </c>
      <c r="C13995" t="s">
        <v>24263</v>
      </c>
      <c r="D13995" t="s">
        <v>375</v>
      </c>
      <c r="E13995">
        <v>615140</v>
      </c>
      <c r="F13995" t="s">
        <v>24196</v>
      </c>
      <c r="G13995" s="7">
        <v>2704.5</v>
      </c>
    </row>
    <row r="13996" spans="1:7" x14ac:dyDescent="0.3">
      <c r="A13996" s="310">
        <v>3022077</v>
      </c>
      <c r="B13996" t="s">
        <v>24262</v>
      </c>
      <c r="C13996" t="s">
        <v>24263</v>
      </c>
      <c r="D13996" t="s">
        <v>371</v>
      </c>
      <c r="E13996">
        <v>615100</v>
      </c>
      <c r="F13996" t="s">
        <v>24196</v>
      </c>
      <c r="G13996" s="7">
        <v>2953.08</v>
      </c>
    </row>
    <row r="13997" spans="1:7" x14ac:dyDescent="0.3">
      <c r="A13997" s="310">
        <v>3022077</v>
      </c>
      <c r="B13997" t="s">
        <v>24262</v>
      </c>
      <c r="C13997" t="s">
        <v>24263</v>
      </c>
      <c r="D13997" t="s">
        <v>371</v>
      </c>
      <c r="E13997">
        <v>617100</v>
      </c>
      <c r="F13997" t="s">
        <v>24196</v>
      </c>
      <c r="G13997" s="7">
        <v>430.28</v>
      </c>
    </row>
    <row r="13998" spans="1:7" x14ac:dyDescent="0.3">
      <c r="A13998" s="310">
        <v>3022077</v>
      </c>
      <c r="B13998" t="s">
        <v>24262</v>
      </c>
      <c r="C13998" t="s">
        <v>24263</v>
      </c>
      <c r="D13998" t="s">
        <v>371</v>
      </c>
      <c r="E13998">
        <v>617100</v>
      </c>
      <c r="F13998" t="s">
        <v>24196</v>
      </c>
      <c r="G13998" s="7">
        <v>913.41</v>
      </c>
    </row>
    <row r="13999" spans="1:7" x14ac:dyDescent="0.3">
      <c r="A13999" s="310">
        <v>3022077</v>
      </c>
      <c r="B13999" t="s">
        <v>24262</v>
      </c>
      <c r="C13999" t="s">
        <v>24263</v>
      </c>
      <c r="D13999" t="s">
        <v>377</v>
      </c>
      <c r="E13999">
        <v>611110</v>
      </c>
      <c r="F13999" t="s">
        <v>24196</v>
      </c>
      <c r="G13999" s="7">
        <v>13.88</v>
      </c>
    </row>
    <row r="14000" spans="1:7" x14ac:dyDescent="0.3">
      <c r="A14000" s="310">
        <v>3022077</v>
      </c>
      <c r="B14000" t="s">
        <v>24262</v>
      </c>
      <c r="C14000" t="s">
        <v>24263</v>
      </c>
      <c r="D14000" t="s">
        <v>373</v>
      </c>
      <c r="E14000">
        <v>615130</v>
      </c>
      <c r="F14000" t="s">
        <v>24196</v>
      </c>
      <c r="G14000" s="7">
        <v>24.49</v>
      </c>
    </row>
    <row r="14001" spans="1:7" x14ac:dyDescent="0.3">
      <c r="A14001" s="310">
        <v>3022077</v>
      </c>
      <c r="B14001" t="s">
        <v>24262</v>
      </c>
      <c r="C14001" t="s">
        <v>24263</v>
      </c>
      <c r="D14001" t="s">
        <v>377</v>
      </c>
      <c r="E14001">
        <v>611110</v>
      </c>
      <c r="F14001" t="s">
        <v>24196</v>
      </c>
      <c r="G14001" s="7">
        <v>10.1</v>
      </c>
    </row>
    <row r="14002" spans="1:7" x14ac:dyDescent="0.3">
      <c r="A14002" s="310">
        <v>3022077</v>
      </c>
      <c r="B14002" t="s">
        <v>24262</v>
      </c>
      <c r="C14002" t="s">
        <v>24263</v>
      </c>
      <c r="D14002" t="s">
        <v>377</v>
      </c>
      <c r="E14002">
        <v>611110</v>
      </c>
      <c r="F14002" t="s">
        <v>24196</v>
      </c>
      <c r="G14002" s="7">
        <v>34.56</v>
      </c>
    </row>
    <row r="14003" spans="1:7" x14ac:dyDescent="0.3">
      <c r="A14003" s="310">
        <v>3022077</v>
      </c>
      <c r="B14003" t="s">
        <v>24262</v>
      </c>
      <c r="C14003" t="s">
        <v>24263</v>
      </c>
      <c r="D14003" t="s">
        <v>371</v>
      </c>
      <c r="E14003">
        <v>616100</v>
      </c>
      <c r="F14003" t="s">
        <v>24196</v>
      </c>
      <c r="G14003" s="7">
        <v>528.74</v>
      </c>
    </row>
    <row r="14004" spans="1:7" x14ac:dyDescent="0.3">
      <c r="A14004" s="310">
        <v>3022077</v>
      </c>
      <c r="B14004" t="s">
        <v>24262</v>
      </c>
      <c r="C14004" t="s">
        <v>24263</v>
      </c>
      <c r="D14004" t="s">
        <v>371</v>
      </c>
      <c r="E14004">
        <v>615100</v>
      </c>
      <c r="F14004" t="s">
        <v>24196</v>
      </c>
      <c r="G14004" s="7">
        <v>0.01</v>
      </c>
    </row>
    <row r="14005" spans="1:7" x14ac:dyDescent="0.3">
      <c r="A14005" s="310">
        <v>3022077</v>
      </c>
      <c r="B14005" t="s">
        <v>24262</v>
      </c>
      <c r="C14005" t="s">
        <v>24263</v>
      </c>
      <c r="D14005" t="s">
        <v>377</v>
      </c>
      <c r="E14005">
        <v>611110</v>
      </c>
      <c r="F14005" t="s">
        <v>24196</v>
      </c>
      <c r="G14005" s="7">
        <v>-0.01</v>
      </c>
    </row>
    <row r="14006" spans="1:7" x14ac:dyDescent="0.3">
      <c r="A14006" s="310">
        <v>3022077</v>
      </c>
      <c r="B14006" t="s">
        <v>24262</v>
      </c>
      <c r="C14006" t="s">
        <v>24263</v>
      </c>
      <c r="D14006" t="s">
        <v>371</v>
      </c>
      <c r="E14006">
        <v>615100</v>
      </c>
      <c r="F14006" t="s">
        <v>24196</v>
      </c>
      <c r="G14006" s="7">
        <v>-15.19</v>
      </c>
    </row>
    <row r="14007" spans="1:7" x14ac:dyDescent="0.3">
      <c r="A14007" s="310">
        <v>3022077</v>
      </c>
      <c r="B14007" t="s">
        <v>24262</v>
      </c>
      <c r="C14007" t="s">
        <v>24263</v>
      </c>
      <c r="D14007" t="s">
        <v>371</v>
      </c>
      <c r="E14007">
        <v>615100</v>
      </c>
      <c r="F14007" t="s">
        <v>24196</v>
      </c>
      <c r="G14007" s="7">
        <v>0.01</v>
      </c>
    </row>
    <row r="14008" spans="1:7" x14ac:dyDescent="0.3">
      <c r="A14008" s="310">
        <v>3022077</v>
      </c>
      <c r="B14008" t="s">
        <v>24262</v>
      </c>
      <c r="C14008" t="s">
        <v>24263</v>
      </c>
      <c r="D14008" t="s">
        <v>371</v>
      </c>
      <c r="E14008">
        <v>615100</v>
      </c>
      <c r="F14008" t="s">
        <v>24196</v>
      </c>
      <c r="G14008" s="7">
        <v>256.82</v>
      </c>
    </row>
    <row r="14009" spans="1:7" x14ac:dyDescent="0.3">
      <c r="A14009" s="310">
        <v>3022077</v>
      </c>
      <c r="B14009" t="s">
        <v>24262</v>
      </c>
      <c r="C14009" t="s">
        <v>24263</v>
      </c>
      <c r="D14009" t="s">
        <v>377</v>
      </c>
      <c r="E14009">
        <v>611110</v>
      </c>
      <c r="F14009" t="s">
        <v>24196</v>
      </c>
      <c r="G14009" s="7">
        <v>148.02000000000001</v>
      </c>
    </row>
    <row r="14010" spans="1:7" x14ac:dyDescent="0.3">
      <c r="A14010" s="310">
        <v>3022077</v>
      </c>
      <c r="B14010" t="s">
        <v>24262</v>
      </c>
      <c r="C14010" t="s">
        <v>24263</v>
      </c>
      <c r="D14010" t="s">
        <v>371</v>
      </c>
      <c r="E14010">
        <v>615100</v>
      </c>
      <c r="F14010" t="s">
        <v>24196</v>
      </c>
      <c r="G14010" s="7">
        <v>-0.01</v>
      </c>
    </row>
    <row r="14011" spans="1:7" x14ac:dyDescent="0.3">
      <c r="A14011" s="310">
        <v>3022077</v>
      </c>
      <c r="B14011" t="s">
        <v>24262</v>
      </c>
      <c r="C14011" t="s">
        <v>24263</v>
      </c>
      <c r="D14011" t="s">
        <v>371</v>
      </c>
      <c r="E14011">
        <v>615100</v>
      </c>
      <c r="F14011" t="s">
        <v>24196</v>
      </c>
      <c r="G14011" s="7">
        <v>0.01</v>
      </c>
    </row>
    <row r="14012" spans="1:7" x14ac:dyDescent="0.3">
      <c r="A14012" s="310">
        <v>3022077</v>
      </c>
      <c r="B14012" t="s">
        <v>24262</v>
      </c>
      <c r="C14012" t="s">
        <v>24263</v>
      </c>
      <c r="D14012" t="s">
        <v>373</v>
      </c>
      <c r="E14012">
        <v>615130</v>
      </c>
      <c r="F14012" t="s">
        <v>24196</v>
      </c>
      <c r="G14012" s="7">
        <v>24.49</v>
      </c>
    </row>
    <row r="14013" spans="1:7" x14ac:dyDescent="0.3">
      <c r="A14013" s="310">
        <v>3022077</v>
      </c>
      <c r="B14013" t="s">
        <v>24262</v>
      </c>
      <c r="C14013" t="s">
        <v>24263</v>
      </c>
      <c r="D14013" t="s">
        <v>373</v>
      </c>
      <c r="E14013">
        <v>617150</v>
      </c>
      <c r="F14013" t="s">
        <v>24196</v>
      </c>
      <c r="G14013" s="7">
        <v>582.16999999999996</v>
      </c>
    </row>
    <row r="14014" spans="1:7" x14ac:dyDescent="0.3">
      <c r="A14014" s="310">
        <v>3022077</v>
      </c>
      <c r="B14014" t="s">
        <v>24262</v>
      </c>
      <c r="C14014" t="s">
        <v>24263</v>
      </c>
      <c r="D14014" t="s">
        <v>371</v>
      </c>
      <c r="E14014">
        <v>615100</v>
      </c>
      <c r="F14014" t="s">
        <v>24196</v>
      </c>
      <c r="G14014" s="7">
        <v>-139.97</v>
      </c>
    </row>
    <row r="14015" spans="1:7" x14ac:dyDescent="0.3">
      <c r="A14015" s="310">
        <v>3022077</v>
      </c>
      <c r="B14015" t="s">
        <v>24262</v>
      </c>
      <c r="C14015" t="s">
        <v>24263</v>
      </c>
      <c r="D14015" t="s">
        <v>377</v>
      </c>
      <c r="E14015">
        <v>611120</v>
      </c>
      <c r="F14015" t="s">
        <v>24196</v>
      </c>
      <c r="G14015" s="7">
        <v>66.58</v>
      </c>
    </row>
    <row r="14016" spans="1:7" x14ac:dyDescent="0.3">
      <c r="A14016" s="310">
        <v>3022077</v>
      </c>
      <c r="B14016" t="s">
        <v>24262</v>
      </c>
      <c r="C14016" t="s">
        <v>24263</v>
      </c>
      <c r="D14016" t="s">
        <v>374</v>
      </c>
      <c r="E14016">
        <v>615120</v>
      </c>
      <c r="F14016" t="s">
        <v>24196</v>
      </c>
      <c r="G14016" s="7">
        <v>2.95</v>
      </c>
    </row>
    <row r="14017" spans="1:7" x14ac:dyDescent="0.3">
      <c r="A14017" s="310">
        <v>3022077</v>
      </c>
      <c r="B14017" t="s">
        <v>24262</v>
      </c>
      <c r="C14017" t="s">
        <v>24263</v>
      </c>
      <c r="D14017" t="s">
        <v>377</v>
      </c>
      <c r="E14017">
        <v>611110</v>
      </c>
      <c r="F14017" t="s">
        <v>24196</v>
      </c>
      <c r="G14017" s="7">
        <v>-34.56</v>
      </c>
    </row>
    <row r="14018" spans="1:7" x14ac:dyDescent="0.3">
      <c r="A14018" s="310">
        <v>3022077</v>
      </c>
      <c r="B14018" t="s">
        <v>24262</v>
      </c>
      <c r="C14018" t="s">
        <v>24263</v>
      </c>
      <c r="D14018" t="s">
        <v>371</v>
      </c>
      <c r="E14018">
        <v>616100</v>
      </c>
      <c r="F14018" t="s">
        <v>24196</v>
      </c>
      <c r="G14018" s="7">
        <v>683</v>
      </c>
    </row>
    <row r="14019" spans="1:7" x14ac:dyDescent="0.3">
      <c r="A14019" s="310">
        <v>3022077</v>
      </c>
      <c r="B14019" t="s">
        <v>24262</v>
      </c>
      <c r="C14019" t="s">
        <v>24263</v>
      </c>
      <c r="D14019" t="s">
        <v>373</v>
      </c>
      <c r="E14019">
        <v>615130</v>
      </c>
      <c r="F14019" t="s">
        <v>24196</v>
      </c>
      <c r="G14019" s="7">
        <v>-113.78</v>
      </c>
    </row>
    <row r="14020" spans="1:7" x14ac:dyDescent="0.3">
      <c r="A14020" s="310">
        <v>3022077</v>
      </c>
      <c r="B14020" t="s">
        <v>24262</v>
      </c>
      <c r="C14020" t="s">
        <v>24263</v>
      </c>
      <c r="D14020" t="s">
        <v>373</v>
      </c>
      <c r="E14020">
        <v>617150</v>
      </c>
      <c r="F14020" t="s">
        <v>24196</v>
      </c>
      <c r="G14020" s="7">
        <v>242</v>
      </c>
    </row>
    <row r="14021" spans="1:7" x14ac:dyDescent="0.3">
      <c r="A14021" s="310">
        <v>3022077</v>
      </c>
      <c r="B14021" t="s">
        <v>24262</v>
      </c>
      <c r="C14021" t="s">
        <v>24263</v>
      </c>
      <c r="D14021" t="s">
        <v>377</v>
      </c>
      <c r="E14021">
        <v>611130</v>
      </c>
      <c r="F14021" t="s">
        <v>24196</v>
      </c>
      <c r="G14021" s="7">
        <v>252.01</v>
      </c>
    </row>
    <row r="14022" spans="1:7" x14ac:dyDescent="0.3">
      <c r="A14022" s="310">
        <v>3022077</v>
      </c>
      <c r="B14022" t="s">
        <v>24262</v>
      </c>
      <c r="C14022" t="s">
        <v>24263</v>
      </c>
      <c r="D14022" t="s">
        <v>371</v>
      </c>
      <c r="E14022">
        <v>615100</v>
      </c>
      <c r="F14022" t="s">
        <v>24196</v>
      </c>
      <c r="G14022" s="7">
        <v>86.78</v>
      </c>
    </row>
    <row r="14023" spans="1:7" x14ac:dyDescent="0.3">
      <c r="A14023" s="310">
        <v>3022077</v>
      </c>
      <c r="B14023" t="s">
        <v>24262</v>
      </c>
      <c r="C14023" t="s">
        <v>24263</v>
      </c>
      <c r="D14023" t="s">
        <v>371</v>
      </c>
      <c r="E14023">
        <v>615100</v>
      </c>
      <c r="F14023" t="s">
        <v>24196</v>
      </c>
      <c r="G14023" s="7">
        <v>20.03</v>
      </c>
    </row>
    <row r="14024" spans="1:7" x14ac:dyDescent="0.3">
      <c r="A14024" s="310">
        <v>3022077</v>
      </c>
      <c r="B14024" t="s">
        <v>24262</v>
      </c>
      <c r="C14024" t="s">
        <v>24263</v>
      </c>
      <c r="D14024" t="s">
        <v>371</v>
      </c>
      <c r="E14024">
        <v>615100</v>
      </c>
      <c r="F14024" t="s">
        <v>24196</v>
      </c>
      <c r="G14024" s="7">
        <v>139.97</v>
      </c>
    </row>
    <row r="14025" spans="1:7" x14ac:dyDescent="0.3">
      <c r="A14025" s="310">
        <v>3022077</v>
      </c>
      <c r="B14025" t="s">
        <v>24262</v>
      </c>
      <c r="C14025" t="s">
        <v>24263</v>
      </c>
      <c r="D14025" t="s">
        <v>373</v>
      </c>
      <c r="E14025">
        <v>616160</v>
      </c>
      <c r="F14025" t="s">
        <v>24196</v>
      </c>
      <c r="G14025" s="7">
        <v>345.17</v>
      </c>
    </row>
    <row r="14026" spans="1:7" x14ac:dyDescent="0.3">
      <c r="A14026" s="310">
        <v>3022077</v>
      </c>
      <c r="B14026" t="s">
        <v>24262</v>
      </c>
      <c r="C14026" t="s">
        <v>24263</v>
      </c>
      <c r="D14026" t="s">
        <v>377</v>
      </c>
      <c r="E14026">
        <v>611110</v>
      </c>
      <c r="F14026" t="s">
        <v>24196</v>
      </c>
      <c r="G14026" s="7">
        <v>2.61</v>
      </c>
    </row>
    <row r="14027" spans="1:7" x14ac:dyDescent="0.3">
      <c r="A14027" s="310">
        <v>3022077</v>
      </c>
      <c r="B14027" t="s">
        <v>24262</v>
      </c>
      <c r="C14027" t="s">
        <v>24263</v>
      </c>
      <c r="D14027" t="s">
        <v>377</v>
      </c>
      <c r="E14027">
        <v>611110</v>
      </c>
      <c r="F14027" t="s">
        <v>24196</v>
      </c>
      <c r="G14027" s="7">
        <v>369.89</v>
      </c>
    </row>
    <row r="14028" spans="1:7" x14ac:dyDescent="0.3">
      <c r="A14028" s="310">
        <v>3022077</v>
      </c>
      <c r="B14028" t="s">
        <v>24262</v>
      </c>
      <c r="C14028" t="s">
        <v>24263</v>
      </c>
      <c r="D14028" t="s">
        <v>374</v>
      </c>
      <c r="E14028">
        <v>615120</v>
      </c>
      <c r="F14028" t="s">
        <v>24196</v>
      </c>
      <c r="G14028" s="7">
        <v>19</v>
      </c>
    </row>
    <row r="14029" spans="1:7" x14ac:dyDescent="0.3">
      <c r="A14029" s="310">
        <v>3022077</v>
      </c>
      <c r="B14029" t="s">
        <v>24262</v>
      </c>
      <c r="C14029" t="s">
        <v>24263</v>
      </c>
      <c r="D14029" t="s">
        <v>371</v>
      </c>
      <c r="E14029">
        <v>615100</v>
      </c>
      <c r="F14029" t="s">
        <v>24196</v>
      </c>
      <c r="G14029" s="7">
        <v>0.01</v>
      </c>
    </row>
    <row r="14030" spans="1:7" x14ac:dyDescent="0.3">
      <c r="A14030" s="310">
        <v>3022077</v>
      </c>
      <c r="B14030" t="s">
        <v>24262</v>
      </c>
      <c r="C14030" t="s">
        <v>24263</v>
      </c>
      <c r="D14030" t="s">
        <v>373</v>
      </c>
      <c r="E14030">
        <v>616160</v>
      </c>
      <c r="F14030" t="s">
        <v>24196</v>
      </c>
      <c r="G14030" s="7">
        <v>323.23</v>
      </c>
    </row>
    <row r="14031" spans="1:7" x14ac:dyDescent="0.3">
      <c r="A14031" s="310">
        <v>3022077</v>
      </c>
      <c r="B14031" t="s">
        <v>24262</v>
      </c>
      <c r="C14031" t="s">
        <v>24263</v>
      </c>
      <c r="D14031" t="s">
        <v>371</v>
      </c>
      <c r="E14031">
        <v>615100</v>
      </c>
      <c r="F14031" t="s">
        <v>24196</v>
      </c>
      <c r="G14031" s="7">
        <v>33.18</v>
      </c>
    </row>
    <row r="14032" spans="1:7" x14ac:dyDescent="0.3">
      <c r="A14032" s="310">
        <v>3022077</v>
      </c>
      <c r="B14032" t="s">
        <v>24262</v>
      </c>
      <c r="C14032" t="s">
        <v>24263</v>
      </c>
      <c r="D14032" t="s">
        <v>373</v>
      </c>
      <c r="E14032">
        <v>616160</v>
      </c>
      <c r="F14032" t="s">
        <v>24196</v>
      </c>
      <c r="G14032" s="7">
        <v>207.27</v>
      </c>
    </row>
    <row r="14033" spans="1:7" x14ac:dyDescent="0.3">
      <c r="A14033" s="310">
        <v>3022077</v>
      </c>
      <c r="B14033" t="s">
        <v>24262</v>
      </c>
      <c r="C14033" t="s">
        <v>24263</v>
      </c>
      <c r="D14033" t="s">
        <v>371</v>
      </c>
      <c r="E14033">
        <v>615100</v>
      </c>
      <c r="F14033" t="s">
        <v>24196</v>
      </c>
      <c r="G14033" s="7">
        <v>0.01</v>
      </c>
    </row>
    <row r="14034" spans="1:7" x14ac:dyDescent="0.3">
      <c r="A14034" s="310">
        <v>3022077</v>
      </c>
      <c r="B14034" t="s">
        <v>24262</v>
      </c>
      <c r="C14034" t="s">
        <v>24263</v>
      </c>
      <c r="D14034" t="s">
        <v>377</v>
      </c>
      <c r="E14034">
        <v>611110</v>
      </c>
      <c r="F14034" t="s">
        <v>24196</v>
      </c>
      <c r="G14034" s="7">
        <v>35.72</v>
      </c>
    </row>
    <row r="14035" spans="1:7" x14ac:dyDescent="0.3">
      <c r="A14035" s="310">
        <v>3022077</v>
      </c>
      <c r="B14035" t="s">
        <v>24262</v>
      </c>
      <c r="C14035" t="s">
        <v>24263</v>
      </c>
      <c r="D14035" t="s">
        <v>377</v>
      </c>
      <c r="E14035">
        <v>611130</v>
      </c>
      <c r="F14035" t="s">
        <v>24196</v>
      </c>
      <c r="G14035" s="7">
        <v>87.81</v>
      </c>
    </row>
    <row r="14036" spans="1:7" x14ac:dyDescent="0.3">
      <c r="A14036" s="310">
        <v>3022077</v>
      </c>
      <c r="B14036" t="s">
        <v>24262</v>
      </c>
      <c r="C14036" t="s">
        <v>24263</v>
      </c>
      <c r="D14036" t="s">
        <v>371</v>
      </c>
      <c r="E14036">
        <v>615100</v>
      </c>
      <c r="F14036" t="s">
        <v>24196</v>
      </c>
      <c r="G14036" s="7">
        <v>4499.5</v>
      </c>
    </row>
    <row r="14037" spans="1:7" x14ac:dyDescent="0.3">
      <c r="A14037" s="310">
        <v>3022077</v>
      </c>
      <c r="B14037" t="s">
        <v>24262</v>
      </c>
      <c r="C14037" t="s">
        <v>24263</v>
      </c>
      <c r="D14037" t="s">
        <v>371</v>
      </c>
      <c r="E14037">
        <v>615100</v>
      </c>
      <c r="F14037" t="s">
        <v>24196</v>
      </c>
      <c r="G14037" s="7">
        <v>-145.15</v>
      </c>
    </row>
    <row r="14038" spans="1:7" x14ac:dyDescent="0.3">
      <c r="A14038" s="310">
        <v>3022077</v>
      </c>
      <c r="B14038" t="s">
        <v>24262</v>
      </c>
      <c r="C14038" t="s">
        <v>24263</v>
      </c>
      <c r="D14038" t="s">
        <v>373</v>
      </c>
      <c r="E14038">
        <v>615130</v>
      </c>
      <c r="F14038" t="s">
        <v>24196</v>
      </c>
      <c r="G14038" s="7">
        <v>-48.98</v>
      </c>
    </row>
    <row r="14039" spans="1:7" x14ac:dyDescent="0.3">
      <c r="A14039" s="310">
        <v>3022077</v>
      </c>
      <c r="B14039" t="s">
        <v>24262</v>
      </c>
      <c r="C14039" t="s">
        <v>24263</v>
      </c>
      <c r="D14039" t="s">
        <v>371</v>
      </c>
      <c r="E14039">
        <v>615100</v>
      </c>
      <c r="F14039" t="s">
        <v>24196</v>
      </c>
      <c r="G14039" s="7">
        <v>101.97</v>
      </c>
    </row>
    <row r="14040" spans="1:7" x14ac:dyDescent="0.3">
      <c r="A14040" s="310">
        <v>3022077</v>
      </c>
      <c r="B14040" t="s">
        <v>24262</v>
      </c>
      <c r="C14040" t="s">
        <v>24263</v>
      </c>
      <c r="D14040" t="s">
        <v>373</v>
      </c>
      <c r="E14040">
        <v>615130</v>
      </c>
      <c r="F14040" t="s">
        <v>24196</v>
      </c>
      <c r="G14040" s="7">
        <v>980.66</v>
      </c>
    </row>
    <row r="14041" spans="1:7" x14ac:dyDescent="0.3">
      <c r="A14041" s="310">
        <v>3022077</v>
      </c>
      <c r="B14041" t="s">
        <v>24262</v>
      </c>
      <c r="C14041" t="s">
        <v>24263</v>
      </c>
      <c r="D14041" t="s">
        <v>371</v>
      </c>
      <c r="E14041">
        <v>615100</v>
      </c>
      <c r="F14041" t="s">
        <v>24196</v>
      </c>
      <c r="G14041" s="7">
        <v>-145.15</v>
      </c>
    </row>
    <row r="14042" spans="1:7" x14ac:dyDescent="0.3">
      <c r="A14042" s="310">
        <v>3022077</v>
      </c>
      <c r="B14042" t="s">
        <v>24262</v>
      </c>
      <c r="C14042" t="s">
        <v>24263</v>
      </c>
      <c r="D14042" t="s">
        <v>371</v>
      </c>
      <c r="E14042">
        <v>615100</v>
      </c>
      <c r="F14042" t="s">
        <v>24196</v>
      </c>
      <c r="G14042" s="7">
        <v>-22.26</v>
      </c>
    </row>
    <row r="14043" spans="1:7" x14ac:dyDescent="0.3">
      <c r="A14043" s="310">
        <v>3022077</v>
      </c>
      <c r="B14043" t="s">
        <v>24262</v>
      </c>
      <c r="C14043" t="s">
        <v>24263</v>
      </c>
      <c r="D14043" t="s">
        <v>374</v>
      </c>
      <c r="E14043">
        <v>615120</v>
      </c>
      <c r="F14043" t="s">
        <v>24196</v>
      </c>
      <c r="G14043" s="7">
        <v>3.95</v>
      </c>
    </row>
    <row r="14044" spans="1:7" x14ac:dyDescent="0.3">
      <c r="A14044" s="310">
        <v>3022077</v>
      </c>
      <c r="B14044" t="s">
        <v>24262</v>
      </c>
      <c r="C14044" t="s">
        <v>24263</v>
      </c>
      <c r="D14044" t="s">
        <v>374</v>
      </c>
      <c r="E14044">
        <v>616120</v>
      </c>
      <c r="F14044" t="s">
        <v>24196</v>
      </c>
      <c r="G14044" s="7">
        <v>363.71</v>
      </c>
    </row>
    <row r="14045" spans="1:7" x14ac:dyDescent="0.3">
      <c r="A14045" s="310">
        <v>3022077</v>
      </c>
      <c r="B14045" t="s">
        <v>24262</v>
      </c>
      <c r="C14045" t="s">
        <v>24263</v>
      </c>
      <c r="D14045" t="s">
        <v>374</v>
      </c>
      <c r="E14045">
        <v>615120</v>
      </c>
      <c r="F14045" t="s">
        <v>24196</v>
      </c>
      <c r="G14045" s="7">
        <v>-19</v>
      </c>
    </row>
    <row r="14046" spans="1:7" x14ac:dyDescent="0.3">
      <c r="A14046" s="310">
        <v>3022077</v>
      </c>
      <c r="B14046" t="s">
        <v>24262</v>
      </c>
      <c r="C14046" t="s">
        <v>24263</v>
      </c>
      <c r="D14046" t="s">
        <v>371</v>
      </c>
      <c r="E14046">
        <v>615100</v>
      </c>
      <c r="F14046" t="s">
        <v>24196</v>
      </c>
      <c r="G14046" s="7">
        <v>112.61</v>
      </c>
    </row>
    <row r="14047" spans="1:7" x14ac:dyDescent="0.3">
      <c r="A14047" s="310">
        <v>3022077</v>
      </c>
      <c r="B14047" t="s">
        <v>24262</v>
      </c>
      <c r="C14047" t="s">
        <v>24263</v>
      </c>
      <c r="D14047" t="s">
        <v>371</v>
      </c>
      <c r="E14047">
        <v>615100</v>
      </c>
      <c r="F14047" t="s">
        <v>24196</v>
      </c>
      <c r="G14047" s="7">
        <v>-139.97</v>
      </c>
    </row>
    <row r="14048" spans="1:7" x14ac:dyDescent="0.3">
      <c r="A14048" s="310">
        <v>3022077</v>
      </c>
      <c r="B14048" t="s">
        <v>24262</v>
      </c>
      <c r="C14048" t="s">
        <v>24263</v>
      </c>
      <c r="D14048" t="s">
        <v>373</v>
      </c>
      <c r="E14048">
        <v>616160</v>
      </c>
      <c r="F14048" t="s">
        <v>24196</v>
      </c>
      <c r="G14048" s="7">
        <v>284.94</v>
      </c>
    </row>
    <row r="14049" spans="1:7" x14ac:dyDescent="0.3">
      <c r="A14049" s="310">
        <v>3022077</v>
      </c>
      <c r="B14049" t="s">
        <v>24262</v>
      </c>
      <c r="C14049" t="s">
        <v>24263</v>
      </c>
      <c r="D14049" t="s">
        <v>371</v>
      </c>
      <c r="E14049">
        <v>615100</v>
      </c>
      <c r="F14049" t="s">
        <v>24196</v>
      </c>
      <c r="G14049" s="7">
        <v>-22.26</v>
      </c>
    </row>
    <row r="14050" spans="1:7" x14ac:dyDescent="0.3">
      <c r="A14050" s="310">
        <v>3022077</v>
      </c>
      <c r="B14050" t="s">
        <v>24262</v>
      </c>
      <c r="C14050" t="s">
        <v>24263</v>
      </c>
      <c r="D14050" t="s">
        <v>371</v>
      </c>
      <c r="E14050">
        <v>615100</v>
      </c>
      <c r="F14050" t="s">
        <v>24196</v>
      </c>
      <c r="G14050" s="7">
        <v>0.01</v>
      </c>
    </row>
    <row r="14051" spans="1:7" x14ac:dyDescent="0.3">
      <c r="A14051" s="310">
        <v>3022077</v>
      </c>
      <c r="B14051" t="s">
        <v>24262</v>
      </c>
      <c r="C14051" t="s">
        <v>24263</v>
      </c>
      <c r="D14051" t="s">
        <v>371</v>
      </c>
      <c r="E14051">
        <v>615100</v>
      </c>
      <c r="F14051" t="s">
        <v>24196</v>
      </c>
      <c r="G14051" s="7">
        <v>105.36</v>
      </c>
    </row>
    <row r="14052" spans="1:7" x14ac:dyDescent="0.3">
      <c r="A14052" s="310">
        <v>3022077</v>
      </c>
      <c r="B14052" t="s">
        <v>24262</v>
      </c>
      <c r="C14052" t="s">
        <v>24263</v>
      </c>
      <c r="D14052" t="s">
        <v>373</v>
      </c>
      <c r="E14052">
        <v>616160</v>
      </c>
      <c r="F14052" t="s">
        <v>24196</v>
      </c>
      <c r="G14052" s="7">
        <v>327.19</v>
      </c>
    </row>
    <row r="14053" spans="1:7" x14ac:dyDescent="0.3">
      <c r="A14053" s="310">
        <v>3022077</v>
      </c>
      <c r="B14053" t="s">
        <v>24262</v>
      </c>
      <c r="C14053" t="s">
        <v>24263</v>
      </c>
      <c r="D14053" t="s">
        <v>377</v>
      </c>
      <c r="E14053">
        <v>611110</v>
      </c>
      <c r="F14053" t="s">
        <v>24196</v>
      </c>
      <c r="G14053" s="7">
        <v>0.01</v>
      </c>
    </row>
    <row r="14054" spans="1:7" x14ac:dyDescent="0.3">
      <c r="A14054" s="310">
        <v>3022077</v>
      </c>
      <c r="B14054" t="s">
        <v>24262</v>
      </c>
      <c r="C14054" t="s">
        <v>24263</v>
      </c>
      <c r="D14054" t="s">
        <v>371</v>
      </c>
      <c r="E14054">
        <v>615100</v>
      </c>
      <c r="F14054" t="s">
        <v>24196</v>
      </c>
      <c r="G14054" s="7">
        <v>-139.97</v>
      </c>
    </row>
    <row r="14055" spans="1:7" x14ac:dyDescent="0.3">
      <c r="A14055" s="310">
        <v>3022077</v>
      </c>
      <c r="B14055" t="s">
        <v>24262</v>
      </c>
      <c r="C14055" t="s">
        <v>24263</v>
      </c>
      <c r="D14055" t="s">
        <v>371</v>
      </c>
      <c r="E14055">
        <v>615100</v>
      </c>
      <c r="F14055" t="s">
        <v>24196</v>
      </c>
      <c r="G14055" s="7">
        <v>-139.97</v>
      </c>
    </row>
    <row r="14056" spans="1:7" x14ac:dyDescent="0.3">
      <c r="A14056" s="310">
        <v>3022077</v>
      </c>
      <c r="B14056" t="s">
        <v>24262</v>
      </c>
      <c r="C14056" t="s">
        <v>24263</v>
      </c>
      <c r="D14056" t="s">
        <v>377</v>
      </c>
      <c r="E14056">
        <v>611130</v>
      </c>
      <c r="F14056" t="s">
        <v>24196</v>
      </c>
      <c r="G14056" s="7">
        <v>210.74</v>
      </c>
    </row>
    <row r="14057" spans="1:7" x14ac:dyDescent="0.3">
      <c r="A14057" s="310">
        <v>3022077</v>
      </c>
      <c r="B14057" t="s">
        <v>24262</v>
      </c>
      <c r="C14057" t="s">
        <v>24263</v>
      </c>
      <c r="D14057" t="s">
        <v>373</v>
      </c>
      <c r="E14057">
        <v>615130</v>
      </c>
      <c r="F14057" t="s">
        <v>24196</v>
      </c>
      <c r="G14057" s="7">
        <v>0.01</v>
      </c>
    </row>
    <row r="14058" spans="1:7" x14ac:dyDescent="0.3">
      <c r="A14058" s="310">
        <v>3022077</v>
      </c>
      <c r="B14058" t="s">
        <v>24262</v>
      </c>
      <c r="C14058" t="s">
        <v>24263</v>
      </c>
      <c r="D14058" t="s">
        <v>371</v>
      </c>
      <c r="E14058">
        <v>615100</v>
      </c>
      <c r="F14058" t="s">
        <v>24196</v>
      </c>
      <c r="G14058" s="7">
        <v>3750</v>
      </c>
    </row>
    <row r="14059" spans="1:7" x14ac:dyDescent="0.3">
      <c r="A14059" s="310">
        <v>3022077</v>
      </c>
      <c r="B14059" t="s">
        <v>24262</v>
      </c>
      <c r="C14059" t="s">
        <v>24263</v>
      </c>
      <c r="D14059" t="s">
        <v>377</v>
      </c>
      <c r="E14059">
        <v>611110</v>
      </c>
      <c r="F14059" t="s">
        <v>24196</v>
      </c>
      <c r="G14059" s="7">
        <v>35.72</v>
      </c>
    </row>
    <row r="14060" spans="1:7" x14ac:dyDescent="0.3">
      <c r="A14060" s="310">
        <v>3022077</v>
      </c>
      <c r="B14060" t="s">
        <v>24262</v>
      </c>
      <c r="C14060" t="s">
        <v>24263</v>
      </c>
      <c r="D14060" t="s">
        <v>373</v>
      </c>
      <c r="E14060">
        <v>615130</v>
      </c>
      <c r="F14060" t="s">
        <v>24196</v>
      </c>
      <c r="G14060" s="7">
        <v>65.900000000000006</v>
      </c>
    </row>
    <row r="14061" spans="1:7" x14ac:dyDescent="0.3">
      <c r="A14061" s="310">
        <v>3022077</v>
      </c>
      <c r="B14061" t="s">
        <v>24262</v>
      </c>
      <c r="C14061" t="s">
        <v>24263</v>
      </c>
      <c r="D14061" t="s">
        <v>371</v>
      </c>
      <c r="E14061">
        <v>615100</v>
      </c>
      <c r="F14061" t="s">
        <v>24196</v>
      </c>
      <c r="G14061" s="7">
        <v>440</v>
      </c>
    </row>
    <row r="14062" spans="1:7" x14ac:dyDescent="0.3">
      <c r="A14062" s="310">
        <v>3022077</v>
      </c>
      <c r="B14062" t="s">
        <v>24262</v>
      </c>
      <c r="C14062" t="s">
        <v>24263</v>
      </c>
      <c r="D14062" t="s">
        <v>373</v>
      </c>
      <c r="E14062">
        <v>615130</v>
      </c>
      <c r="F14062" t="s">
        <v>24196</v>
      </c>
      <c r="G14062" s="7">
        <v>1898.05</v>
      </c>
    </row>
    <row r="14063" spans="1:7" x14ac:dyDescent="0.3">
      <c r="A14063" s="310">
        <v>3022077</v>
      </c>
      <c r="B14063" t="s">
        <v>24262</v>
      </c>
      <c r="C14063" t="s">
        <v>24263</v>
      </c>
      <c r="D14063" t="s">
        <v>371</v>
      </c>
      <c r="E14063">
        <v>615100</v>
      </c>
      <c r="F14063" t="s">
        <v>24196</v>
      </c>
      <c r="G14063" s="7">
        <v>-15.19</v>
      </c>
    </row>
    <row r="14064" spans="1:7" x14ac:dyDescent="0.3">
      <c r="A14064" s="310">
        <v>3022077</v>
      </c>
      <c r="B14064" t="s">
        <v>24262</v>
      </c>
      <c r="C14064" t="s">
        <v>24263</v>
      </c>
      <c r="D14064" t="s">
        <v>377</v>
      </c>
      <c r="E14064">
        <v>611110</v>
      </c>
      <c r="F14064" t="s">
        <v>24196</v>
      </c>
      <c r="G14064" s="7">
        <v>-13.88</v>
      </c>
    </row>
    <row r="14065" spans="1:7" x14ac:dyDescent="0.3">
      <c r="A14065" s="310">
        <v>3022077</v>
      </c>
      <c r="B14065" t="s">
        <v>24262</v>
      </c>
      <c r="C14065" t="s">
        <v>24263</v>
      </c>
      <c r="D14065" t="s">
        <v>375</v>
      </c>
      <c r="E14065">
        <v>617130</v>
      </c>
      <c r="F14065" t="s">
        <v>24196</v>
      </c>
      <c r="G14065" s="7">
        <v>646.49</v>
      </c>
    </row>
    <row r="14066" spans="1:7" x14ac:dyDescent="0.3">
      <c r="A14066" s="310">
        <v>3022077</v>
      </c>
      <c r="B14066" t="s">
        <v>24262</v>
      </c>
      <c r="C14066" t="s">
        <v>24263</v>
      </c>
      <c r="D14066" t="s">
        <v>377</v>
      </c>
      <c r="E14066">
        <v>611110</v>
      </c>
      <c r="F14066" t="s">
        <v>24196</v>
      </c>
      <c r="G14066" s="7">
        <v>430.43</v>
      </c>
    </row>
    <row r="14067" spans="1:7" x14ac:dyDescent="0.3">
      <c r="A14067" s="310">
        <v>3022077</v>
      </c>
      <c r="B14067" t="s">
        <v>24262</v>
      </c>
      <c r="C14067" t="s">
        <v>24263</v>
      </c>
      <c r="D14067" t="s">
        <v>371</v>
      </c>
      <c r="E14067">
        <v>615100</v>
      </c>
      <c r="F14067" t="s">
        <v>24196</v>
      </c>
      <c r="G14067" s="7">
        <v>0.01</v>
      </c>
    </row>
    <row r="14068" spans="1:7" x14ac:dyDescent="0.3">
      <c r="A14068" s="310">
        <v>3022077</v>
      </c>
      <c r="B14068" t="s">
        <v>24262</v>
      </c>
      <c r="C14068" t="s">
        <v>24263</v>
      </c>
      <c r="D14068" t="s">
        <v>371</v>
      </c>
      <c r="E14068">
        <v>615100</v>
      </c>
      <c r="F14068" t="s">
        <v>24196</v>
      </c>
      <c r="G14068" s="7">
        <v>-22.26</v>
      </c>
    </row>
    <row r="14069" spans="1:7" x14ac:dyDescent="0.3">
      <c r="A14069" s="310">
        <v>3022077</v>
      </c>
      <c r="B14069" t="s">
        <v>24262</v>
      </c>
      <c r="C14069" t="s">
        <v>24263</v>
      </c>
      <c r="D14069" t="s">
        <v>371</v>
      </c>
      <c r="E14069">
        <v>615100</v>
      </c>
      <c r="F14069" t="s">
        <v>24196</v>
      </c>
      <c r="G14069" s="7">
        <v>470.83</v>
      </c>
    </row>
    <row r="14070" spans="1:7" x14ac:dyDescent="0.3">
      <c r="A14070" s="310">
        <v>3022077</v>
      </c>
      <c r="B14070" t="s">
        <v>24262</v>
      </c>
      <c r="C14070" t="s">
        <v>24263</v>
      </c>
      <c r="D14070" t="s">
        <v>377</v>
      </c>
      <c r="E14070">
        <v>611110</v>
      </c>
      <c r="F14070" t="s">
        <v>24196</v>
      </c>
      <c r="G14070" s="7">
        <v>-34.56</v>
      </c>
    </row>
    <row r="14071" spans="1:7" x14ac:dyDescent="0.3">
      <c r="A14071" s="310">
        <v>3022077</v>
      </c>
      <c r="B14071" t="s">
        <v>24262</v>
      </c>
      <c r="C14071" t="s">
        <v>24263</v>
      </c>
      <c r="D14071" t="s">
        <v>377</v>
      </c>
      <c r="E14071">
        <v>611110</v>
      </c>
      <c r="F14071" t="s">
        <v>24196</v>
      </c>
      <c r="G14071" s="7">
        <v>-13.88</v>
      </c>
    </row>
    <row r="14072" spans="1:7" x14ac:dyDescent="0.3">
      <c r="A14072" s="310">
        <v>3022077</v>
      </c>
      <c r="B14072" t="s">
        <v>24262</v>
      </c>
      <c r="C14072" t="s">
        <v>24263</v>
      </c>
      <c r="D14072" t="s">
        <v>371</v>
      </c>
      <c r="E14072">
        <v>615100</v>
      </c>
      <c r="F14072" t="s">
        <v>24196</v>
      </c>
      <c r="G14072" s="7">
        <v>-22.26</v>
      </c>
    </row>
    <row r="14073" spans="1:7" x14ac:dyDescent="0.3">
      <c r="A14073" s="310">
        <v>3022077</v>
      </c>
      <c r="B14073" t="s">
        <v>24262</v>
      </c>
      <c r="C14073" t="s">
        <v>24263</v>
      </c>
      <c r="D14073" t="s">
        <v>373</v>
      </c>
      <c r="E14073">
        <v>615130</v>
      </c>
      <c r="F14073" t="s">
        <v>24196</v>
      </c>
      <c r="G14073" s="7">
        <v>10.27</v>
      </c>
    </row>
    <row r="14074" spans="1:7" x14ac:dyDescent="0.3">
      <c r="A14074" s="310">
        <v>3022077</v>
      </c>
      <c r="B14074" t="s">
        <v>24262</v>
      </c>
      <c r="C14074" t="s">
        <v>24263</v>
      </c>
      <c r="D14074" t="s">
        <v>377</v>
      </c>
      <c r="E14074">
        <v>611110</v>
      </c>
      <c r="F14074" t="s">
        <v>24196</v>
      </c>
      <c r="G14074" s="7">
        <v>-34.56</v>
      </c>
    </row>
    <row r="14075" spans="1:7" x14ac:dyDescent="0.3">
      <c r="A14075" s="310">
        <v>3022077</v>
      </c>
      <c r="B14075" t="s">
        <v>24262</v>
      </c>
      <c r="C14075" t="s">
        <v>24263</v>
      </c>
      <c r="D14075" t="s">
        <v>371</v>
      </c>
      <c r="E14075">
        <v>616100</v>
      </c>
      <c r="F14075" t="s">
        <v>24196</v>
      </c>
      <c r="G14075" s="7">
        <v>330.97</v>
      </c>
    </row>
    <row r="14076" spans="1:7" x14ac:dyDescent="0.3">
      <c r="A14076" s="310">
        <v>3022077</v>
      </c>
      <c r="B14076" t="s">
        <v>24262</v>
      </c>
      <c r="C14076" t="s">
        <v>24263</v>
      </c>
      <c r="D14076" t="s">
        <v>371</v>
      </c>
      <c r="E14076">
        <v>615100</v>
      </c>
      <c r="F14076" t="s">
        <v>24196</v>
      </c>
      <c r="G14076" s="7">
        <v>0.01</v>
      </c>
    </row>
    <row r="14077" spans="1:7" x14ac:dyDescent="0.3">
      <c r="A14077" s="310">
        <v>3022077</v>
      </c>
      <c r="B14077" t="s">
        <v>24262</v>
      </c>
      <c r="C14077" t="s">
        <v>24263</v>
      </c>
      <c r="D14077" t="s">
        <v>371</v>
      </c>
      <c r="E14077">
        <v>616100</v>
      </c>
      <c r="F14077" t="s">
        <v>24196</v>
      </c>
      <c r="G14077" s="7">
        <v>715.86</v>
      </c>
    </row>
    <row r="14078" spans="1:7" x14ac:dyDescent="0.3">
      <c r="A14078" s="310">
        <v>3022077</v>
      </c>
      <c r="B14078" t="s">
        <v>24262</v>
      </c>
      <c r="C14078" t="s">
        <v>24263</v>
      </c>
      <c r="D14078" t="s">
        <v>374</v>
      </c>
      <c r="E14078">
        <v>615120</v>
      </c>
      <c r="F14078" t="s">
        <v>24196</v>
      </c>
      <c r="G14078" s="7">
        <v>19</v>
      </c>
    </row>
    <row r="14079" spans="1:7" x14ac:dyDescent="0.3">
      <c r="A14079" s="310">
        <v>3022077</v>
      </c>
      <c r="B14079" t="s">
        <v>24262</v>
      </c>
      <c r="C14079" t="s">
        <v>24263</v>
      </c>
      <c r="D14079" t="s">
        <v>373</v>
      </c>
      <c r="E14079">
        <v>615130</v>
      </c>
      <c r="F14079" t="s">
        <v>24196</v>
      </c>
      <c r="G14079" s="7">
        <v>-48.98</v>
      </c>
    </row>
    <row r="14080" spans="1:7" x14ac:dyDescent="0.3">
      <c r="A14080" s="310">
        <v>3022077</v>
      </c>
      <c r="B14080" t="s">
        <v>24262</v>
      </c>
      <c r="C14080" t="s">
        <v>24263</v>
      </c>
      <c r="D14080" t="s">
        <v>371</v>
      </c>
      <c r="E14080">
        <v>616100</v>
      </c>
      <c r="F14080" t="s">
        <v>24196</v>
      </c>
      <c r="G14080" s="7">
        <v>597.05999999999995</v>
      </c>
    </row>
    <row r="14081" spans="1:7" x14ac:dyDescent="0.3">
      <c r="A14081" s="310">
        <v>3022077</v>
      </c>
      <c r="B14081" t="s">
        <v>24262</v>
      </c>
      <c r="C14081" t="s">
        <v>24263</v>
      </c>
      <c r="D14081" t="s">
        <v>371</v>
      </c>
      <c r="E14081">
        <v>615100</v>
      </c>
      <c r="F14081" t="s">
        <v>24196</v>
      </c>
      <c r="G14081" s="7">
        <v>4499.5</v>
      </c>
    </row>
    <row r="14082" spans="1:7" x14ac:dyDescent="0.3">
      <c r="A14082" s="310">
        <v>3022077</v>
      </c>
      <c r="B14082" t="s">
        <v>24262</v>
      </c>
      <c r="C14082" t="s">
        <v>24263</v>
      </c>
      <c r="D14082" t="s">
        <v>374</v>
      </c>
      <c r="E14082">
        <v>615120</v>
      </c>
      <c r="F14082" t="s">
        <v>24196</v>
      </c>
      <c r="G14082" s="7">
        <v>-123.3</v>
      </c>
    </row>
    <row r="14083" spans="1:7" x14ac:dyDescent="0.3">
      <c r="A14083" s="310">
        <v>3022077</v>
      </c>
      <c r="B14083" t="s">
        <v>24262</v>
      </c>
      <c r="C14083" t="s">
        <v>24263</v>
      </c>
      <c r="D14083" t="s">
        <v>377</v>
      </c>
      <c r="E14083">
        <v>611110</v>
      </c>
      <c r="F14083" t="s">
        <v>24196</v>
      </c>
      <c r="G14083" s="7">
        <v>92.47</v>
      </c>
    </row>
    <row r="14084" spans="1:7" x14ac:dyDescent="0.3">
      <c r="A14084" s="310">
        <v>3022077</v>
      </c>
      <c r="B14084" t="s">
        <v>24262</v>
      </c>
      <c r="C14084" t="s">
        <v>24263</v>
      </c>
      <c r="D14084" t="s">
        <v>377</v>
      </c>
      <c r="E14084">
        <v>611110</v>
      </c>
      <c r="F14084" t="s">
        <v>24196</v>
      </c>
      <c r="G14084" s="7">
        <v>-34.56</v>
      </c>
    </row>
    <row r="14085" spans="1:7" x14ac:dyDescent="0.3">
      <c r="A14085" s="310">
        <v>3022077</v>
      </c>
      <c r="B14085" t="s">
        <v>24262</v>
      </c>
      <c r="C14085" t="s">
        <v>24263</v>
      </c>
      <c r="D14085" t="s">
        <v>371</v>
      </c>
      <c r="E14085">
        <v>615100</v>
      </c>
      <c r="F14085" t="s">
        <v>24196</v>
      </c>
      <c r="G14085" s="7">
        <v>-22.25</v>
      </c>
    </row>
    <row r="14086" spans="1:7" x14ac:dyDescent="0.3">
      <c r="A14086" s="310">
        <v>3022077</v>
      </c>
      <c r="B14086" t="s">
        <v>24262</v>
      </c>
      <c r="C14086" t="s">
        <v>24263</v>
      </c>
      <c r="D14086" t="s">
        <v>377</v>
      </c>
      <c r="E14086">
        <v>611110</v>
      </c>
      <c r="F14086" t="s">
        <v>24196</v>
      </c>
      <c r="G14086" s="7">
        <v>13.88</v>
      </c>
    </row>
    <row r="14087" spans="1:7" x14ac:dyDescent="0.3">
      <c r="A14087" s="310">
        <v>3022077</v>
      </c>
      <c r="B14087" t="s">
        <v>24262</v>
      </c>
      <c r="C14087" t="s">
        <v>24263</v>
      </c>
      <c r="D14087" t="s">
        <v>373</v>
      </c>
      <c r="E14087">
        <v>616160</v>
      </c>
      <c r="F14087" t="s">
        <v>24196</v>
      </c>
      <c r="G14087" s="7">
        <v>416.29</v>
      </c>
    </row>
    <row r="14088" spans="1:7" x14ac:dyDescent="0.3">
      <c r="A14088" s="310">
        <v>3022077</v>
      </c>
      <c r="B14088" t="s">
        <v>24262</v>
      </c>
      <c r="C14088" t="s">
        <v>24263</v>
      </c>
      <c r="D14088" t="s">
        <v>377</v>
      </c>
      <c r="E14088">
        <v>611110</v>
      </c>
      <c r="F14088" t="s">
        <v>24196</v>
      </c>
      <c r="G14088" s="7">
        <v>-13.88</v>
      </c>
    </row>
    <row r="14089" spans="1:7" x14ac:dyDescent="0.3">
      <c r="A14089" s="310">
        <v>3022077</v>
      </c>
      <c r="B14089" t="s">
        <v>24262</v>
      </c>
      <c r="C14089" t="s">
        <v>24263</v>
      </c>
      <c r="D14089" t="s">
        <v>371</v>
      </c>
      <c r="E14089">
        <v>615100</v>
      </c>
      <c r="F14089" t="s">
        <v>24196</v>
      </c>
      <c r="G14089" s="7">
        <v>-101.97</v>
      </c>
    </row>
    <row r="14090" spans="1:7" x14ac:dyDescent="0.3">
      <c r="A14090" s="310">
        <v>3022077</v>
      </c>
      <c r="B14090" t="s">
        <v>24262</v>
      </c>
      <c r="C14090" t="s">
        <v>24263</v>
      </c>
      <c r="D14090" t="s">
        <v>373</v>
      </c>
      <c r="E14090">
        <v>615130</v>
      </c>
      <c r="F14090" t="s">
        <v>24196</v>
      </c>
      <c r="G14090" s="7">
        <v>-48.98</v>
      </c>
    </row>
    <row r="14091" spans="1:7" x14ac:dyDescent="0.3">
      <c r="A14091" s="310">
        <v>3022077</v>
      </c>
      <c r="B14091" t="s">
        <v>24262</v>
      </c>
      <c r="C14091" t="s">
        <v>24263</v>
      </c>
      <c r="D14091" t="s">
        <v>377</v>
      </c>
      <c r="E14091">
        <v>611120</v>
      </c>
      <c r="F14091" t="s">
        <v>24196</v>
      </c>
      <c r="G14091" s="7">
        <v>2.0099999999999998</v>
      </c>
    </row>
    <row r="14092" spans="1:7" x14ac:dyDescent="0.3">
      <c r="A14092" s="310">
        <v>3022077</v>
      </c>
      <c r="B14092" t="s">
        <v>24262</v>
      </c>
      <c r="C14092" t="s">
        <v>24263</v>
      </c>
      <c r="D14092" t="s">
        <v>377</v>
      </c>
      <c r="E14092">
        <v>611110</v>
      </c>
      <c r="F14092" t="s">
        <v>24196</v>
      </c>
      <c r="G14092" s="7">
        <v>-0.01</v>
      </c>
    </row>
    <row r="14093" spans="1:7" x14ac:dyDescent="0.3">
      <c r="A14093" s="310">
        <v>3022077</v>
      </c>
      <c r="B14093" t="s">
        <v>24262</v>
      </c>
      <c r="C14093" t="s">
        <v>24263</v>
      </c>
      <c r="D14093" t="s">
        <v>371</v>
      </c>
      <c r="E14093">
        <v>615100</v>
      </c>
      <c r="F14093" t="s">
        <v>24196</v>
      </c>
      <c r="G14093" s="7">
        <v>22.26</v>
      </c>
    </row>
    <row r="14094" spans="1:7" x14ac:dyDescent="0.3">
      <c r="A14094" s="310">
        <v>3022077</v>
      </c>
      <c r="B14094" t="s">
        <v>24262</v>
      </c>
      <c r="C14094" t="s">
        <v>24263</v>
      </c>
      <c r="D14094" t="s">
        <v>377</v>
      </c>
      <c r="E14094">
        <v>611110</v>
      </c>
      <c r="F14094" t="s">
        <v>24196</v>
      </c>
      <c r="G14094" s="7">
        <v>-0.01</v>
      </c>
    </row>
    <row r="14095" spans="1:7" x14ac:dyDescent="0.3">
      <c r="A14095" s="310">
        <v>3022077</v>
      </c>
      <c r="B14095" t="s">
        <v>24262</v>
      </c>
      <c r="C14095" t="s">
        <v>24263</v>
      </c>
      <c r="D14095" t="s">
        <v>371</v>
      </c>
      <c r="E14095">
        <v>615100</v>
      </c>
      <c r="F14095" t="s">
        <v>24196</v>
      </c>
      <c r="G14095" s="7">
        <v>3160.92</v>
      </c>
    </row>
    <row r="14096" spans="1:7" x14ac:dyDescent="0.3">
      <c r="A14096" s="310">
        <v>3022077</v>
      </c>
      <c r="B14096" t="s">
        <v>24262</v>
      </c>
      <c r="C14096" t="s">
        <v>24263</v>
      </c>
      <c r="D14096" t="s">
        <v>377</v>
      </c>
      <c r="E14096">
        <v>611110</v>
      </c>
      <c r="F14096" t="s">
        <v>24196</v>
      </c>
      <c r="G14096" s="7">
        <v>34.56</v>
      </c>
    </row>
    <row r="14097" spans="1:7" x14ac:dyDescent="0.3">
      <c r="A14097" s="310">
        <v>3022077</v>
      </c>
      <c r="B14097" t="s">
        <v>24262</v>
      </c>
      <c r="C14097" t="s">
        <v>24263</v>
      </c>
      <c r="D14097" t="s">
        <v>371</v>
      </c>
      <c r="E14097">
        <v>615100</v>
      </c>
      <c r="F14097" t="s">
        <v>24196</v>
      </c>
      <c r="G14097" s="7">
        <v>3758.42</v>
      </c>
    </row>
    <row r="14098" spans="1:7" x14ac:dyDescent="0.3">
      <c r="A14098" s="310">
        <v>3022077</v>
      </c>
      <c r="B14098" t="s">
        <v>24262</v>
      </c>
      <c r="C14098" t="s">
        <v>24263</v>
      </c>
      <c r="D14098" t="s">
        <v>371</v>
      </c>
      <c r="E14098">
        <v>615100</v>
      </c>
      <c r="F14098" t="s">
        <v>24196</v>
      </c>
      <c r="G14098" s="7">
        <v>24.85</v>
      </c>
    </row>
    <row r="14099" spans="1:7" x14ac:dyDescent="0.3">
      <c r="A14099" s="310">
        <v>3022077</v>
      </c>
      <c r="B14099" t="s">
        <v>24262</v>
      </c>
      <c r="C14099" t="s">
        <v>24263</v>
      </c>
      <c r="D14099" t="s">
        <v>374</v>
      </c>
      <c r="E14099">
        <v>617120</v>
      </c>
      <c r="F14099" t="s">
        <v>24196</v>
      </c>
      <c r="G14099" s="7">
        <v>135.18</v>
      </c>
    </row>
    <row r="14100" spans="1:7" x14ac:dyDescent="0.3">
      <c r="A14100" s="310">
        <v>3022077</v>
      </c>
      <c r="B14100" t="s">
        <v>24262</v>
      </c>
      <c r="C14100" t="s">
        <v>24263</v>
      </c>
      <c r="D14100" t="s">
        <v>377</v>
      </c>
      <c r="E14100">
        <v>611110</v>
      </c>
      <c r="F14100" t="s">
        <v>24196</v>
      </c>
      <c r="G14100" s="7">
        <v>13.88</v>
      </c>
    </row>
    <row r="14101" spans="1:7" x14ac:dyDescent="0.3">
      <c r="A14101" s="310">
        <v>3022077</v>
      </c>
      <c r="B14101" t="s">
        <v>24262</v>
      </c>
      <c r="C14101" t="s">
        <v>24263</v>
      </c>
      <c r="D14101" t="s">
        <v>371</v>
      </c>
      <c r="E14101">
        <v>617100</v>
      </c>
      <c r="F14101" t="s">
        <v>24196</v>
      </c>
      <c r="G14101" s="7">
        <v>915.8</v>
      </c>
    </row>
    <row r="14102" spans="1:7" x14ac:dyDescent="0.3">
      <c r="A14102" s="310">
        <v>3022077</v>
      </c>
      <c r="B14102" t="s">
        <v>24262</v>
      </c>
      <c r="C14102" t="s">
        <v>24263</v>
      </c>
      <c r="D14102" t="s">
        <v>371</v>
      </c>
      <c r="E14102">
        <v>616100</v>
      </c>
      <c r="F14102" t="s">
        <v>24196</v>
      </c>
      <c r="G14102" s="7">
        <v>683</v>
      </c>
    </row>
    <row r="14103" spans="1:7" x14ac:dyDescent="0.3">
      <c r="A14103" s="310">
        <v>3022077</v>
      </c>
      <c r="B14103" t="s">
        <v>24262</v>
      </c>
      <c r="C14103" t="s">
        <v>24263</v>
      </c>
      <c r="D14103" t="s">
        <v>371</v>
      </c>
      <c r="E14103">
        <v>617100</v>
      </c>
      <c r="F14103" t="s">
        <v>24196</v>
      </c>
      <c r="G14103" s="7">
        <v>391.04</v>
      </c>
    </row>
    <row r="14104" spans="1:7" x14ac:dyDescent="0.3">
      <c r="A14104" s="310">
        <v>3022077</v>
      </c>
      <c r="B14104" t="s">
        <v>24262</v>
      </c>
      <c r="C14104" t="s">
        <v>24263</v>
      </c>
      <c r="D14104" t="s">
        <v>371</v>
      </c>
      <c r="E14104">
        <v>615100</v>
      </c>
      <c r="F14104" t="s">
        <v>24196</v>
      </c>
      <c r="G14104" s="7">
        <v>15.17</v>
      </c>
    </row>
    <row r="14105" spans="1:7" x14ac:dyDescent="0.3">
      <c r="A14105" s="310">
        <v>3022077</v>
      </c>
      <c r="B14105" t="s">
        <v>24262</v>
      </c>
      <c r="C14105" t="s">
        <v>24263</v>
      </c>
      <c r="D14105" t="s">
        <v>371</v>
      </c>
      <c r="E14105">
        <v>617100</v>
      </c>
      <c r="F14105" t="s">
        <v>24196</v>
      </c>
      <c r="G14105" s="7">
        <v>1371.5</v>
      </c>
    </row>
    <row r="14106" spans="1:7" x14ac:dyDescent="0.3">
      <c r="A14106" s="310">
        <v>3022077</v>
      </c>
      <c r="B14106" t="s">
        <v>24262</v>
      </c>
      <c r="C14106" t="s">
        <v>24263</v>
      </c>
      <c r="D14106" t="s">
        <v>377</v>
      </c>
      <c r="E14106">
        <v>611110</v>
      </c>
      <c r="F14106" t="s">
        <v>24196</v>
      </c>
      <c r="G14106" s="7">
        <v>-13.88</v>
      </c>
    </row>
    <row r="14107" spans="1:7" x14ac:dyDescent="0.3">
      <c r="A14107" s="310">
        <v>3022077</v>
      </c>
      <c r="B14107" t="s">
        <v>24262</v>
      </c>
      <c r="C14107" t="s">
        <v>24263</v>
      </c>
      <c r="D14107" t="s">
        <v>371</v>
      </c>
      <c r="E14107">
        <v>615100</v>
      </c>
      <c r="F14107" t="s">
        <v>24196</v>
      </c>
      <c r="G14107" s="7">
        <v>-22.26</v>
      </c>
    </row>
    <row r="14108" spans="1:7" x14ac:dyDescent="0.3">
      <c r="A14108" s="310">
        <v>3022077</v>
      </c>
      <c r="B14108" t="s">
        <v>24262</v>
      </c>
      <c r="C14108" t="s">
        <v>24263</v>
      </c>
      <c r="D14108" t="s">
        <v>377</v>
      </c>
      <c r="E14108">
        <v>611110</v>
      </c>
      <c r="F14108" t="s">
        <v>24196</v>
      </c>
      <c r="G14108" s="7">
        <v>2.15</v>
      </c>
    </row>
    <row r="14109" spans="1:7" x14ac:dyDescent="0.3">
      <c r="A14109" s="310">
        <v>3022077</v>
      </c>
      <c r="B14109" t="s">
        <v>24262</v>
      </c>
      <c r="C14109" t="s">
        <v>24263</v>
      </c>
      <c r="D14109" t="s">
        <v>371</v>
      </c>
      <c r="E14109">
        <v>616100</v>
      </c>
      <c r="F14109" t="s">
        <v>24196</v>
      </c>
      <c r="G14109" s="7">
        <v>670.63</v>
      </c>
    </row>
    <row r="14110" spans="1:7" x14ac:dyDescent="0.3">
      <c r="A14110" s="310">
        <v>3022077</v>
      </c>
      <c r="B14110" t="s">
        <v>24262</v>
      </c>
      <c r="C14110" t="s">
        <v>24263</v>
      </c>
      <c r="D14110" t="s">
        <v>373</v>
      </c>
      <c r="E14110">
        <v>615130</v>
      </c>
      <c r="F14110" t="s">
        <v>24196</v>
      </c>
      <c r="G14110" s="7">
        <v>241.48</v>
      </c>
    </row>
    <row r="14111" spans="1:7" x14ac:dyDescent="0.3">
      <c r="A14111" s="310">
        <v>3022077</v>
      </c>
      <c r="B14111" t="s">
        <v>24262</v>
      </c>
      <c r="C14111" t="s">
        <v>24263</v>
      </c>
      <c r="D14111" t="s">
        <v>373</v>
      </c>
      <c r="E14111">
        <v>615130</v>
      </c>
      <c r="F14111" t="s">
        <v>24196</v>
      </c>
      <c r="G14111" s="7">
        <v>2853.78</v>
      </c>
    </row>
    <row r="14112" spans="1:7" x14ac:dyDescent="0.3">
      <c r="A14112" s="310">
        <v>3022077</v>
      </c>
      <c r="B14112" t="s">
        <v>24262</v>
      </c>
      <c r="C14112" t="s">
        <v>24263</v>
      </c>
      <c r="D14112" t="s">
        <v>371</v>
      </c>
      <c r="E14112">
        <v>616100</v>
      </c>
      <c r="F14112" t="s">
        <v>24196</v>
      </c>
      <c r="G14112" s="7">
        <v>392.61</v>
      </c>
    </row>
    <row r="14113" spans="1:7" x14ac:dyDescent="0.3">
      <c r="A14113" s="310">
        <v>3022077</v>
      </c>
      <c r="B14113" t="s">
        <v>24262</v>
      </c>
      <c r="C14113" t="s">
        <v>24263</v>
      </c>
      <c r="D14113" t="s">
        <v>373</v>
      </c>
      <c r="E14113">
        <v>615130</v>
      </c>
      <c r="F14113" t="s">
        <v>24196</v>
      </c>
      <c r="G14113" s="7">
        <v>24.49</v>
      </c>
    </row>
    <row r="14114" spans="1:7" x14ac:dyDescent="0.3">
      <c r="A14114" s="310">
        <v>3022077</v>
      </c>
      <c r="B14114" t="s">
        <v>24262</v>
      </c>
      <c r="C14114" t="s">
        <v>24263</v>
      </c>
      <c r="D14114" t="s">
        <v>371</v>
      </c>
      <c r="E14114">
        <v>617100</v>
      </c>
      <c r="F14114" t="s">
        <v>24196</v>
      </c>
      <c r="G14114" s="7">
        <v>846.94</v>
      </c>
    </row>
    <row r="14115" spans="1:7" x14ac:dyDescent="0.3">
      <c r="A14115" s="310">
        <v>3022077</v>
      </c>
      <c r="B14115" t="s">
        <v>24262</v>
      </c>
      <c r="C14115" t="s">
        <v>24263</v>
      </c>
      <c r="D14115" t="s">
        <v>371</v>
      </c>
      <c r="E14115">
        <v>617100</v>
      </c>
      <c r="F14115" t="s">
        <v>24196</v>
      </c>
      <c r="G14115" s="7">
        <v>1425.49</v>
      </c>
    </row>
    <row r="14116" spans="1:7" x14ac:dyDescent="0.3">
      <c r="A14116" s="310">
        <v>3022077</v>
      </c>
      <c r="B14116" t="s">
        <v>24262</v>
      </c>
      <c r="C14116" t="s">
        <v>24263</v>
      </c>
      <c r="D14116" t="s">
        <v>373</v>
      </c>
      <c r="E14116">
        <v>615130</v>
      </c>
      <c r="F14116" t="s">
        <v>24196</v>
      </c>
      <c r="G14116" s="7">
        <v>210</v>
      </c>
    </row>
    <row r="14117" spans="1:7" x14ac:dyDescent="0.3">
      <c r="A14117" s="310">
        <v>3022077</v>
      </c>
      <c r="B14117" t="s">
        <v>24262</v>
      </c>
      <c r="C14117" t="s">
        <v>24263</v>
      </c>
      <c r="D14117" t="s">
        <v>371</v>
      </c>
      <c r="E14117">
        <v>616100</v>
      </c>
      <c r="F14117" t="s">
        <v>24196</v>
      </c>
      <c r="G14117" s="7">
        <v>392.61</v>
      </c>
    </row>
    <row r="14118" spans="1:7" x14ac:dyDescent="0.3">
      <c r="A14118" s="310">
        <v>3022077</v>
      </c>
      <c r="B14118" t="s">
        <v>24262</v>
      </c>
      <c r="C14118" t="s">
        <v>24263</v>
      </c>
      <c r="D14118" t="s">
        <v>377</v>
      </c>
      <c r="E14118">
        <v>611110</v>
      </c>
      <c r="F14118" t="s">
        <v>24196</v>
      </c>
      <c r="G14118" s="7">
        <v>0.01</v>
      </c>
    </row>
    <row r="14119" spans="1:7" x14ac:dyDescent="0.3">
      <c r="A14119" s="310">
        <v>3022077</v>
      </c>
      <c r="B14119" t="s">
        <v>24262</v>
      </c>
      <c r="C14119" t="s">
        <v>24263</v>
      </c>
      <c r="D14119" t="s">
        <v>373</v>
      </c>
      <c r="E14119">
        <v>615130</v>
      </c>
      <c r="F14119" t="s">
        <v>24196</v>
      </c>
      <c r="G14119" s="7">
        <v>24.49</v>
      </c>
    </row>
    <row r="14120" spans="1:7" x14ac:dyDescent="0.3">
      <c r="A14120" s="310">
        <v>3022077</v>
      </c>
      <c r="B14120" t="s">
        <v>24262</v>
      </c>
      <c r="C14120" t="s">
        <v>24263</v>
      </c>
      <c r="D14120" t="s">
        <v>371</v>
      </c>
      <c r="E14120">
        <v>615100</v>
      </c>
      <c r="F14120" t="s">
        <v>24196</v>
      </c>
      <c r="G14120" s="7">
        <v>-15.19</v>
      </c>
    </row>
    <row r="14121" spans="1:7" x14ac:dyDescent="0.3">
      <c r="A14121" s="310">
        <v>3022077</v>
      </c>
      <c r="B14121" t="s">
        <v>24262</v>
      </c>
      <c r="C14121" t="s">
        <v>24263</v>
      </c>
      <c r="D14121" t="s">
        <v>373</v>
      </c>
      <c r="E14121">
        <v>615130</v>
      </c>
      <c r="F14121" t="s">
        <v>24196</v>
      </c>
      <c r="G14121" s="7">
        <v>180</v>
      </c>
    </row>
    <row r="14122" spans="1:7" x14ac:dyDescent="0.3">
      <c r="A14122" s="310">
        <v>3022077</v>
      </c>
      <c r="B14122" t="s">
        <v>24262</v>
      </c>
      <c r="C14122" t="s">
        <v>24263</v>
      </c>
      <c r="D14122" t="s">
        <v>371</v>
      </c>
      <c r="E14122">
        <v>615100</v>
      </c>
      <c r="F14122" t="s">
        <v>24196</v>
      </c>
      <c r="G14122" s="7">
        <v>3160.92</v>
      </c>
    </row>
    <row r="14123" spans="1:7" x14ac:dyDescent="0.3">
      <c r="A14123" s="310">
        <v>3022077</v>
      </c>
      <c r="B14123" t="s">
        <v>24262</v>
      </c>
      <c r="C14123" t="s">
        <v>24263</v>
      </c>
      <c r="D14123" t="s">
        <v>373</v>
      </c>
      <c r="E14123">
        <v>615130</v>
      </c>
      <c r="F14123" t="s">
        <v>24196</v>
      </c>
      <c r="G14123" s="7">
        <v>7.59</v>
      </c>
    </row>
    <row r="14124" spans="1:7" x14ac:dyDescent="0.3">
      <c r="A14124" s="310">
        <v>3022077</v>
      </c>
      <c r="B14124" t="s">
        <v>24262</v>
      </c>
      <c r="C14124" t="s">
        <v>24263</v>
      </c>
      <c r="D14124" t="s">
        <v>371</v>
      </c>
      <c r="E14124">
        <v>615100</v>
      </c>
      <c r="F14124" t="s">
        <v>24196</v>
      </c>
      <c r="G14124" s="7">
        <v>689.92</v>
      </c>
    </row>
    <row r="14125" spans="1:7" x14ac:dyDescent="0.3">
      <c r="A14125" s="310">
        <v>3022077</v>
      </c>
      <c r="B14125" t="s">
        <v>24262</v>
      </c>
      <c r="C14125" t="s">
        <v>24263</v>
      </c>
      <c r="D14125" t="s">
        <v>371</v>
      </c>
      <c r="E14125">
        <v>616100</v>
      </c>
      <c r="F14125" t="s">
        <v>24196</v>
      </c>
      <c r="G14125" s="7">
        <v>713.17</v>
      </c>
    </row>
    <row r="14126" spans="1:7" x14ac:dyDescent="0.3">
      <c r="A14126" s="310">
        <v>3022077</v>
      </c>
      <c r="B14126" t="s">
        <v>24262</v>
      </c>
      <c r="C14126" t="s">
        <v>24263</v>
      </c>
      <c r="D14126" t="s">
        <v>371</v>
      </c>
      <c r="E14126">
        <v>615100</v>
      </c>
      <c r="F14126" t="s">
        <v>24196</v>
      </c>
      <c r="G14126" s="7">
        <v>0.01</v>
      </c>
    </row>
    <row r="14127" spans="1:7" x14ac:dyDescent="0.3">
      <c r="A14127" s="310">
        <v>3022077</v>
      </c>
      <c r="B14127" t="s">
        <v>24262</v>
      </c>
      <c r="C14127" t="s">
        <v>24263</v>
      </c>
      <c r="D14127" t="s">
        <v>371</v>
      </c>
      <c r="E14127">
        <v>615100</v>
      </c>
      <c r="F14127" t="s">
        <v>24196</v>
      </c>
      <c r="G14127" s="7">
        <v>-22.26</v>
      </c>
    </row>
    <row r="14128" spans="1:7" x14ac:dyDescent="0.3">
      <c r="A14128" s="310">
        <v>3022077</v>
      </c>
      <c r="B14128" t="s">
        <v>24262</v>
      </c>
      <c r="C14128" t="s">
        <v>24263</v>
      </c>
      <c r="D14128" t="s">
        <v>371</v>
      </c>
      <c r="E14128">
        <v>615100</v>
      </c>
      <c r="F14128" t="s">
        <v>24196</v>
      </c>
      <c r="G14128" s="7">
        <v>-145.15</v>
      </c>
    </row>
    <row r="14129" spans="1:7" x14ac:dyDescent="0.3">
      <c r="A14129" s="310">
        <v>3022077</v>
      </c>
      <c r="B14129" t="s">
        <v>24262</v>
      </c>
      <c r="C14129" t="s">
        <v>24263</v>
      </c>
      <c r="D14129" t="s">
        <v>373</v>
      </c>
      <c r="E14129">
        <v>615130</v>
      </c>
      <c r="F14129" t="s">
        <v>24196</v>
      </c>
      <c r="G14129" s="7">
        <v>78.97</v>
      </c>
    </row>
    <row r="14130" spans="1:7" x14ac:dyDescent="0.3">
      <c r="A14130" s="310">
        <v>3022077</v>
      </c>
      <c r="B14130" t="s">
        <v>24262</v>
      </c>
      <c r="C14130" t="s">
        <v>24263</v>
      </c>
      <c r="D14130" t="s">
        <v>373</v>
      </c>
      <c r="E14130">
        <v>615130</v>
      </c>
      <c r="F14130" t="s">
        <v>24196</v>
      </c>
      <c r="G14130" s="7">
        <v>24.49</v>
      </c>
    </row>
    <row r="14131" spans="1:7" x14ac:dyDescent="0.3">
      <c r="A14131" s="310">
        <v>3022077</v>
      </c>
      <c r="B14131" t="s">
        <v>24262</v>
      </c>
      <c r="C14131" t="s">
        <v>24263</v>
      </c>
      <c r="D14131" t="s">
        <v>375</v>
      </c>
      <c r="E14131">
        <v>616130</v>
      </c>
      <c r="F14131" t="s">
        <v>24196</v>
      </c>
      <c r="G14131" s="7">
        <v>395.71</v>
      </c>
    </row>
    <row r="14132" spans="1:7" x14ac:dyDescent="0.3">
      <c r="A14132" s="310">
        <v>3022077</v>
      </c>
      <c r="B14132" t="s">
        <v>24262</v>
      </c>
      <c r="C14132" t="s">
        <v>24263</v>
      </c>
      <c r="D14132" t="s">
        <v>374</v>
      </c>
      <c r="E14132">
        <v>615120</v>
      </c>
      <c r="F14132" t="s">
        <v>24196</v>
      </c>
      <c r="G14132" s="7">
        <v>1715.02</v>
      </c>
    </row>
    <row r="14133" spans="1:7" x14ac:dyDescent="0.3">
      <c r="A14133" s="310">
        <v>3022077</v>
      </c>
      <c r="B14133" t="s">
        <v>24262</v>
      </c>
      <c r="C14133" t="s">
        <v>24263</v>
      </c>
      <c r="D14133" t="s">
        <v>371</v>
      </c>
      <c r="E14133">
        <v>615100</v>
      </c>
      <c r="F14133" t="s">
        <v>24196</v>
      </c>
      <c r="G14133" s="7">
        <v>25.19</v>
      </c>
    </row>
    <row r="14134" spans="1:7" x14ac:dyDescent="0.3">
      <c r="A14134" s="310">
        <v>3022077</v>
      </c>
      <c r="B14134" t="s">
        <v>24262</v>
      </c>
      <c r="C14134" t="s">
        <v>24263</v>
      </c>
      <c r="D14134" t="s">
        <v>377</v>
      </c>
      <c r="E14134">
        <v>611110</v>
      </c>
      <c r="F14134" t="s">
        <v>24196</v>
      </c>
      <c r="G14134" s="7">
        <v>34.56</v>
      </c>
    </row>
    <row r="14135" spans="1:7" x14ac:dyDescent="0.3">
      <c r="A14135" s="310">
        <v>3022077</v>
      </c>
      <c r="B14135" t="s">
        <v>24262</v>
      </c>
      <c r="C14135" t="s">
        <v>24263</v>
      </c>
      <c r="D14135" t="s">
        <v>371</v>
      </c>
      <c r="E14135">
        <v>615100</v>
      </c>
      <c r="F14135" t="s">
        <v>24196</v>
      </c>
      <c r="G14135" s="7">
        <v>-145.15</v>
      </c>
    </row>
    <row r="14136" spans="1:7" x14ac:dyDescent="0.3">
      <c r="A14136" s="310">
        <v>3022077</v>
      </c>
      <c r="B14136" t="s">
        <v>24262</v>
      </c>
      <c r="C14136" t="s">
        <v>24263</v>
      </c>
      <c r="D14136" t="s">
        <v>373</v>
      </c>
      <c r="E14136">
        <v>616160</v>
      </c>
      <c r="F14136" t="s">
        <v>24196</v>
      </c>
      <c r="G14136" s="7">
        <v>279.10000000000002</v>
      </c>
    </row>
    <row r="14137" spans="1:7" x14ac:dyDescent="0.3">
      <c r="A14137" s="310">
        <v>3022077</v>
      </c>
      <c r="B14137" t="s">
        <v>24262</v>
      </c>
      <c r="C14137" t="s">
        <v>24263</v>
      </c>
      <c r="D14137" t="s">
        <v>371</v>
      </c>
      <c r="E14137">
        <v>615100</v>
      </c>
      <c r="F14137" t="s">
        <v>24196</v>
      </c>
      <c r="G14137" s="7">
        <v>139.97</v>
      </c>
    </row>
    <row r="14138" spans="1:7" x14ac:dyDescent="0.3">
      <c r="A14138" s="310">
        <v>3022077</v>
      </c>
      <c r="B14138" t="s">
        <v>24262</v>
      </c>
      <c r="C14138" t="s">
        <v>24263</v>
      </c>
      <c r="D14138" t="s">
        <v>373</v>
      </c>
      <c r="E14138">
        <v>616160</v>
      </c>
      <c r="F14138" t="s">
        <v>24196</v>
      </c>
      <c r="G14138" s="7">
        <v>245.88</v>
      </c>
    </row>
    <row r="14139" spans="1:7" x14ac:dyDescent="0.3">
      <c r="A14139" s="310">
        <v>3022077</v>
      </c>
      <c r="B14139" t="s">
        <v>24262</v>
      </c>
      <c r="C14139" t="s">
        <v>24263</v>
      </c>
      <c r="D14139" t="s">
        <v>373</v>
      </c>
      <c r="E14139">
        <v>615130</v>
      </c>
      <c r="F14139" t="s">
        <v>24196</v>
      </c>
      <c r="G14139" s="7">
        <v>1898.05</v>
      </c>
    </row>
    <row r="14140" spans="1:7" x14ac:dyDescent="0.3">
      <c r="A14140" s="310">
        <v>3022077</v>
      </c>
      <c r="B14140" t="s">
        <v>24262</v>
      </c>
      <c r="C14140" t="s">
        <v>24263</v>
      </c>
      <c r="D14140" t="s">
        <v>371</v>
      </c>
      <c r="E14140">
        <v>615100</v>
      </c>
      <c r="F14140" t="s">
        <v>24196</v>
      </c>
      <c r="G14140" s="7">
        <v>20.03</v>
      </c>
    </row>
    <row r="14141" spans="1:7" x14ac:dyDescent="0.3">
      <c r="A14141" s="310">
        <v>3022077</v>
      </c>
      <c r="B14141" t="s">
        <v>24262</v>
      </c>
      <c r="C14141" t="s">
        <v>24263</v>
      </c>
      <c r="D14141" t="s">
        <v>377</v>
      </c>
      <c r="E14141">
        <v>611110</v>
      </c>
      <c r="F14141" t="s">
        <v>24196</v>
      </c>
      <c r="G14141" s="7">
        <v>1.67</v>
      </c>
    </row>
    <row r="14142" spans="1:7" x14ac:dyDescent="0.3">
      <c r="A14142" s="310">
        <v>3022077</v>
      </c>
      <c r="B14142" t="s">
        <v>24262</v>
      </c>
      <c r="C14142" t="s">
        <v>24263</v>
      </c>
      <c r="D14142" t="s">
        <v>371</v>
      </c>
      <c r="E14142">
        <v>615100</v>
      </c>
      <c r="F14142" t="s">
        <v>24196</v>
      </c>
      <c r="G14142" s="7">
        <v>-22.26</v>
      </c>
    </row>
    <row r="14143" spans="1:7" x14ac:dyDescent="0.3">
      <c r="A14143" s="310">
        <v>3022077</v>
      </c>
      <c r="B14143" t="s">
        <v>24262</v>
      </c>
      <c r="C14143" t="s">
        <v>24263</v>
      </c>
      <c r="D14143" t="s">
        <v>373</v>
      </c>
      <c r="E14143">
        <v>615130</v>
      </c>
      <c r="F14143" t="s">
        <v>24196</v>
      </c>
      <c r="G14143" s="7">
        <v>9.49</v>
      </c>
    </row>
    <row r="14144" spans="1:7" x14ac:dyDescent="0.3">
      <c r="A14144" s="310">
        <v>3022077</v>
      </c>
      <c r="B14144" t="s">
        <v>24262</v>
      </c>
      <c r="C14144" t="s">
        <v>24263</v>
      </c>
      <c r="D14144" t="s">
        <v>371</v>
      </c>
      <c r="E14144">
        <v>615100</v>
      </c>
      <c r="F14144" t="s">
        <v>24196</v>
      </c>
      <c r="G14144" s="7">
        <v>-139.97</v>
      </c>
    </row>
    <row r="14145" spans="1:7" x14ac:dyDescent="0.3">
      <c r="A14145" s="310">
        <v>3022077</v>
      </c>
      <c r="B14145" t="s">
        <v>24262</v>
      </c>
      <c r="C14145" t="s">
        <v>24263</v>
      </c>
      <c r="D14145" t="s">
        <v>379</v>
      </c>
      <c r="E14145">
        <v>617160</v>
      </c>
      <c r="F14145" t="s">
        <v>24196</v>
      </c>
      <c r="G14145" s="7">
        <v>321.95999999999998</v>
      </c>
    </row>
    <row r="14146" spans="1:7" x14ac:dyDescent="0.3">
      <c r="A14146" s="310">
        <v>3022077</v>
      </c>
      <c r="B14146" t="s">
        <v>24262</v>
      </c>
      <c r="C14146" t="s">
        <v>24263</v>
      </c>
      <c r="D14146" t="s">
        <v>373</v>
      </c>
      <c r="E14146">
        <v>615130</v>
      </c>
      <c r="F14146" t="s">
        <v>24196</v>
      </c>
      <c r="G14146" s="7">
        <v>-0.01</v>
      </c>
    </row>
    <row r="14147" spans="1:7" x14ac:dyDescent="0.3">
      <c r="A14147" s="310">
        <v>3022077</v>
      </c>
      <c r="B14147" t="s">
        <v>24262</v>
      </c>
      <c r="C14147" t="s">
        <v>24263</v>
      </c>
      <c r="D14147" t="s">
        <v>371</v>
      </c>
      <c r="E14147">
        <v>615100</v>
      </c>
      <c r="F14147" t="s">
        <v>24196</v>
      </c>
      <c r="G14147" s="7">
        <v>125.97</v>
      </c>
    </row>
    <row r="14148" spans="1:7" x14ac:dyDescent="0.3">
      <c r="A14148" s="310">
        <v>3022077</v>
      </c>
      <c r="B14148" t="s">
        <v>24262</v>
      </c>
      <c r="C14148" t="s">
        <v>24263</v>
      </c>
      <c r="D14148" t="s">
        <v>371</v>
      </c>
      <c r="E14148">
        <v>615100</v>
      </c>
      <c r="F14148" t="s">
        <v>24196</v>
      </c>
      <c r="G14148" s="7">
        <v>145.15</v>
      </c>
    </row>
    <row r="14149" spans="1:7" x14ac:dyDescent="0.3">
      <c r="A14149" s="310">
        <v>3022077</v>
      </c>
      <c r="B14149" t="s">
        <v>24262</v>
      </c>
      <c r="C14149" t="s">
        <v>24263</v>
      </c>
      <c r="D14149" t="s">
        <v>377</v>
      </c>
      <c r="E14149">
        <v>611110</v>
      </c>
      <c r="F14149" t="s">
        <v>24196</v>
      </c>
      <c r="G14149" s="7">
        <v>-0.01</v>
      </c>
    </row>
    <row r="14150" spans="1:7" x14ac:dyDescent="0.3">
      <c r="A14150" s="310">
        <v>3022077</v>
      </c>
      <c r="B14150" t="s">
        <v>24262</v>
      </c>
      <c r="C14150" t="s">
        <v>24263</v>
      </c>
      <c r="D14150" t="s">
        <v>371</v>
      </c>
      <c r="E14150">
        <v>615100</v>
      </c>
      <c r="F14150" t="s">
        <v>24196</v>
      </c>
      <c r="G14150" s="7">
        <v>4338.92</v>
      </c>
    </row>
    <row r="14151" spans="1:7" x14ac:dyDescent="0.3">
      <c r="A14151" s="310">
        <v>3022077</v>
      </c>
      <c r="B14151" t="s">
        <v>24262</v>
      </c>
      <c r="C14151" t="s">
        <v>24263</v>
      </c>
      <c r="D14151" t="s">
        <v>371</v>
      </c>
      <c r="E14151">
        <v>615100</v>
      </c>
      <c r="F14151" t="s">
        <v>24196</v>
      </c>
      <c r="G14151" s="7">
        <v>-125.97</v>
      </c>
    </row>
    <row r="14152" spans="1:7" x14ac:dyDescent="0.3">
      <c r="A14152" s="310">
        <v>3022077</v>
      </c>
      <c r="B14152" t="s">
        <v>24262</v>
      </c>
      <c r="C14152" t="s">
        <v>24263</v>
      </c>
      <c r="D14152" t="s">
        <v>371</v>
      </c>
      <c r="E14152">
        <v>615100</v>
      </c>
      <c r="F14152" t="s">
        <v>24196</v>
      </c>
      <c r="G14152" s="7">
        <v>3034.42</v>
      </c>
    </row>
    <row r="14153" spans="1:7" x14ac:dyDescent="0.3">
      <c r="A14153" s="310">
        <v>3022077</v>
      </c>
      <c r="B14153" t="s">
        <v>24262</v>
      </c>
      <c r="C14153" t="s">
        <v>24263</v>
      </c>
      <c r="D14153" t="s">
        <v>371</v>
      </c>
      <c r="E14153">
        <v>615100</v>
      </c>
      <c r="F14153" t="s">
        <v>24196</v>
      </c>
      <c r="G14153" s="7">
        <v>139.97</v>
      </c>
    </row>
    <row r="14154" spans="1:7" x14ac:dyDescent="0.3">
      <c r="A14154" s="310">
        <v>3022077</v>
      </c>
      <c r="B14154" t="s">
        <v>24262</v>
      </c>
      <c r="C14154" t="s">
        <v>24263</v>
      </c>
      <c r="D14154" t="s">
        <v>373</v>
      </c>
      <c r="E14154">
        <v>615130</v>
      </c>
      <c r="F14154" t="s">
        <v>24196</v>
      </c>
      <c r="G14154" s="7">
        <v>11.43</v>
      </c>
    </row>
    <row r="14155" spans="1:7" x14ac:dyDescent="0.3">
      <c r="A14155" s="310">
        <v>3022077</v>
      </c>
      <c r="B14155" t="s">
        <v>24262</v>
      </c>
      <c r="C14155" t="s">
        <v>24263</v>
      </c>
      <c r="D14155" t="s">
        <v>377</v>
      </c>
      <c r="E14155">
        <v>611110</v>
      </c>
      <c r="F14155" t="s">
        <v>24196</v>
      </c>
      <c r="G14155" s="7">
        <v>53.78</v>
      </c>
    </row>
    <row r="14156" spans="1:7" x14ac:dyDescent="0.3">
      <c r="A14156" s="310">
        <v>3022077</v>
      </c>
      <c r="B14156" t="s">
        <v>24262</v>
      </c>
      <c r="C14156" t="s">
        <v>24263</v>
      </c>
      <c r="D14156" t="s">
        <v>371</v>
      </c>
      <c r="E14156">
        <v>617100</v>
      </c>
      <c r="F14156" t="s">
        <v>24196</v>
      </c>
      <c r="G14156" s="7">
        <v>1903.16</v>
      </c>
    </row>
    <row r="14157" spans="1:7" x14ac:dyDescent="0.3">
      <c r="A14157" s="310">
        <v>3022077</v>
      </c>
      <c r="B14157" t="s">
        <v>24262</v>
      </c>
      <c r="C14157" t="s">
        <v>24263</v>
      </c>
      <c r="D14157" t="s">
        <v>373</v>
      </c>
      <c r="E14157">
        <v>615130</v>
      </c>
      <c r="F14157" t="s">
        <v>24196</v>
      </c>
      <c r="G14157" s="7">
        <v>10.28</v>
      </c>
    </row>
    <row r="14158" spans="1:7" x14ac:dyDescent="0.3">
      <c r="A14158" s="310">
        <v>3022077</v>
      </c>
      <c r="B14158" t="s">
        <v>24262</v>
      </c>
      <c r="C14158" t="s">
        <v>24263</v>
      </c>
      <c r="D14158" t="s">
        <v>373</v>
      </c>
      <c r="E14158">
        <v>615130</v>
      </c>
      <c r="F14158" t="s">
        <v>24196</v>
      </c>
      <c r="G14158" s="7">
        <v>-99.25</v>
      </c>
    </row>
    <row r="14159" spans="1:7" x14ac:dyDescent="0.3">
      <c r="A14159" s="310">
        <v>3022077</v>
      </c>
      <c r="B14159" t="s">
        <v>24262</v>
      </c>
      <c r="C14159" t="s">
        <v>24263</v>
      </c>
      <c r="D14159" t="s">
        <v>371</v>
      </c>
      <c r="E14159">
        <v>615100</v>
      </c>
      <c r="F14159" t="s">
        <v>24196</v>
      </c>
      <c r="G14159" s="7">
        <v>-15.19</v>
      </c>
    </row>
    <row r="14160" spans="1:7" x14ac:dyDescent="0.3">
      <c r="A14160" s="310">
        <v>3022077</v>
      </c>
      <c r="B14160" t="s">
        <v>24262</v>
      </c>
      <c r="C14160" t="s">
        <v>24263</v>
      </c>
      <c r="D14160" t="s">
        <v>377</v>
      </c>
      <c r="E14160">
        <v>611110</v>
      </c>
      <c r="F14160" t="s">
        <v>24196</v>
      </c>
      <c r="G14160" s="7">
        <v>-13.88</v>
      </c>
    </row>
    <row r="14161" spans="1:7" x14ac:dyDescent="0.3">
      <c r="A14161" s="310">
        <v>3022077</v>
      </c>
      <c r="B14161" t="s">
        <v>24262</v>
      </c>
      <c r="C14161" t="s">
        <v>24263</v>
      </c>
      <c r="D14161" t="s">
        <v>377</v>
      </c>
      <c r="E14161">
        <v>611110</v>
      </c>
      <c r="F14161" t="s">
        <v>24196</v>
      </c>
      <c r="G14161" s="7">
        <v>-34.56</v>
      </c>
    </row>
    <row r="14162" spans="1:7" x14ac:dyDescent="0.3">
      <c r="A14162" s="310">
        <v>3022077</v>
      </c>
      <c r="B14162" t="s">
        <v>24262</v>
      </c>
      <c r="C14162" t="s">
        <v>24263</v>
      </c>
      <c r="D14162" t="s">
        <v>377</v>
      </c>
      <c r="E14162">
        <v>611110</v>
      </c>
      <c r="F14162" t="s">
        <v>24196</v>
      </c>
      <c r="G14162" s="7">
        <v>80.72</v>
      </c>
    </row>
    <row r="14163" spans="1:7" x14ac:dyDescent="0.3">
      <c r="A14163" s="310">
        <v>3022077</v>
      </c>
      <c r="B14163" t="s">
        <v>24262</v>
      </c>
      <c r="C14163" t="s">
        <v>24263</v>
      </c>
      <c r="D14163" t="s">
        <v>371</v>
      </c>
      <c r="E14163">
        <v>615100</v>
      </c>
      <c r="F14163" t="s">
        <v>24196</v>
      </c>
      <c r="G14163" s="7">
        <v>139.97</v>
      </c>
    </row>
    <row r="14164" spans="1:7" x14ac:dyDescent="0.3">
      <c r="A14164" s="310">
        <v>3022077</v>
      </c>
      <c r="B14164" t="s">
        <v>24262</v>
      </c>
      <c r="C14164" t="s">
        <v>24263</v>
      </c>
      <c r="D14164" t="s">
        <v>371</v>
      </c>
      <c r="E14164">
        <v>615100</v>
      </c>
      <c r="F14164" t="s">
        <v>24196</v>
      </c>
      <c r="G14164" s="7">
        <v>4499.5</v>
      </c>
    </row>
    <row r="14165" spans="1:7" x14ac:dyDescent="0.3">
      <c r="A14165" s="310">
        <v>3022077</v>
      </c>
      <c r="B14165" t="s">
        <v>24262</v>
      </c>
      <c r="C14165" t="s">
        <v>24263</v>
      </c>
      <c r="D14165" t="s">
        <v>371</v>
      </c>
      <c r="E14165">
        <v>615100</v>
      </c>
      <c r="F14165" t="s">
        <v>24196</v>
      </c>
      <c r="G14165" s="7">
        <v>8.58</v>
      </c>
    </row>
    <row r="14166" spans="1:7" x14ac:dyDescent="0.3">
      <c r="A14166" s="310">
        <v>3022077</v>
      </c>
      <c r="B14166" t="s">
        <v>24262</v>
      </c>
      <c r="C14166" t="s">
        <v>24263</v>
      </c>
      <c r="D14166" t="s">
        <v>377</v>
      </c>
      <c r="E14166">
        <v>611110</v>
      </c>
      <c r="F14166" t="s">
        <v>24196</v>
      </c>
      <c r="G14166" s="7">
        <v>8.9700000000000006</v>
      </c>
    </row>
    <row r="14167" spans="1:7" x14ac:dyDescent="0.3">
      <c r="A14167" s="310">
        <v>3022077</v>
      </c>
      <c r="B14167" t="s">
        <v>24262</v>
      </c>
      <c r="C14167" t="s">
        <v>24263</v>
      </c>
      <c r="D14167" t="s">
        <v>377</v>
      </c>
      <c r="E14167">
        <v>611110</v>
      </c>
      <c r="F14167" t="s">
        <v>24196</v>
      </c>
      <c r="G14167" s="7">
        <v>2.72</v>
      </c>
    </row>
    <row r="14168" spans="1:7" x14ac:dyDescent="0.3">
      <c r="A14168" s="310">
        <v>3022077</v>
      </c>
      <c r="B14168" t="s">
        <v>24262</v>
      </c>
      <c r="C14168" t="s">
        <v>24263</v>
      </c>
      <c r="D14168" t="s">
        <v>377</v>
      </c>
      <c r="E14168">
        <v>611110</v>
      </c>
      <c r="F14168" t="s">
        <v>24196</v>
      </c>
      <c r="G14168" s="7">
        <v>7.32</v>
      </c>
    </row>
    <row r="14169" spans="1:7" x14ac:dyDescent="0.3">
      <c r="A14169" s="310">
        <v>3022077</v>
      </c>
      <c r="B14169" t="s">
        <v>24262</v>
      </c>
      <c r="C14169" t="s">
        <v>24263</v>
      </c>
      <c r="D14169" t="s">
        <v>374</v>
      </c>
      <c r="E14169">
        <v>615120</v>
      </c>
      <c r="F14169" t="s">
        <v>24196</v>
      </c>
      <c r="G14169" s="7">
        <v>14.12</v>
      </c>
    </row>
    <row r="14170" spans="1:7" x14ac:dyDescent="0.3">
      <c r="A14170" s="310">
        <v>3022077</v>
      </c>
      <c r="B14170" t="s">
        <v>24262</v>
      </c>
      <c r="C14170" t="s">
        <v>24263</v>
      </c>
      <c r="D14170" t="s">
        <v>373</v>
      </c>
      <c r="E14170">
        <v>615130</v>
      </c>
      <c r="F14170" t="s">
        <v>24196</v>
      </c>
      <c r="G14170" s="7">
        <v>1898.05</v>
      </c>
    </row>
    <row r="14171" spans="1:7" x14ac:dyDescent="0.3">
      <c r="A14171" s="310">
        <v>3022077</v>
      </c>
      <c r="B14171" t="s">
        <v>24262</v>
      </c>
      <c r="C14171" t="s">
        <v>24263</v>
      </c>
      <c r="D14171" t="s">
        <v>377</v>
      </c>
      <c r="E14171">
        <v>611130</v>
      </c>
      <c r="F14171" t="s">
        <v>24196</v>
      </c>
      <c r="G14171" s="7">
        <v>58.54</v>
      </c>
    </row>
    <row r="14172" spans="1:7" x14ac:dyDescent="0.3">
      <c r="A14172" s="310">
        <v>3022077</v>
      </c>
      <c r="B14172" t="s">
        <v>24262</v>
      </c>
      <c r="C14172" t="s">
        <v>24263</v>
      </c>
      <c r="D14172" t="s">
        <v>376</v>
      </c>
      <c r="E14172">
        <v>615110</v>
      </c>
      <c r="F14172" t="s">
        <v>24196</v>
      </c>
      <c r="G14172" s="7">
        <v>4.66</v>
      </c>
    </row>
    <row r="14173" spans="1:7" x14ac:dyDescent="0.3">
      <c r="A14173" s="310">
        <v>3022077</v>
      </c>
      <c r="B14173" t="s">
        <v>24262</v>
      </c>
      <c r="C14173" t="s">
        <v>24263</v>
      </c>
      <c r="D14173" t="s">
        <v>371</v>
      </c>
      <c r="E14173">
        <v>615100</v>
      </c>
      <c r="F14173" t="s">
        <v>24196</v>
      </c>
      <c r="G14173" s="7">
        <v>25.19</v>
      </c>
    </row>
    <row r="14174" spans="1:7" x14ac:dyDescent="0.3">
      <c r="A14174" s="310">
        <v>3022077</v>
      </c>
      <c r="B14174" t="s">
        <v>24262</v>
      </c>
      <c r="C14174" t="s">
        <v>24263</v>
      </c>
      <c r="D14174" t="s">
        <v>371</v>
      </c>
      <c r="E14174">
        <v>615100</v>
      </c>
      <c r="F14174" t="s">
        <v>24196</v>
      </c>
      <c r="G14174" s="7">
        <v>-139.97</v>
      </c>
    </row>
    <row r="14175" spans="1:7" x14ac:dyDescent="0.3">
      <c r="A14175" s="310">
        <v>3022077</v>
      </c>
      <c r="B14175" t="s">
        <v>24262</v>
      </c>
      <c r="C14175" t="s">
        <v>24263</v>
      </c>
      <c r="D14175" t="s">
        <v>375</v>
      </c>
      <c r="E14175">
        <v>615140</v>
      </c>
      <c r="F14175" t="s">
        <v>24196</v>
      </c>
      <c r="G14175" s="7">
        <v>15.28</v>
      </c>
    </row>
    <row r="14176" spans="1:7" x14ac:dyDescent="0.3">
      <c r="A14176" s="310">
        <v>3022077</v>
      </c>
      <c r="B14176" t="s">
        <v>24262</v>
      </c>
      <c r="C14176" t="s">
        <v>24263</v>
      </c>
      <c r="D14176" t="s">
        <v>377</v>
      </c>
      <c r="E14176">
        <v>611110</v>
      </c>
      <c r="F14176" t="s">
        <v>24196</v>
      </c>
      <c r="G14176" s="7">
        <v>2.87</v>
      </c>
    </row>
    <row r="14177" spans="1:7" x14ac:dyDescent="0.3">
      <c r="A14177" s="310">
        <v>3022077</v>
      </c>
      <c r="B14177" t="s">
        <v>24262</v>
      </c>
      <c r="C14177" t="s">
        <v>24263</v>
      </c>
      <c r="D14177" t="s">
        <v>371</v>
      </c>
      <c r="E14177">
        <v>615100</v>
      </c>
      <c r="F14177" t="s">
        <v>24196</v>
      </c>
      <c r="G14177" s="7">
        <v>-22.26</v>
      </c>
    </row>
    <row r="14178" spans="1:7" x14ac:dyDescent="0.3">
      <c r="A14178" s="310">
        <v>3022077</v>
      </c>
      <c r="B14178" t="s">
        <v>24262</v>
      </c>
      <c r="C14178" t="s">
        <v>24263</v>
      </c>
      <c r="D14178" t="s">
        <v>377</v>
      </c>
      <c r="E14178">
        <v>611110</v>
      </c>
      <c r="F14178" t="s">
        <v>24196</v>
      </c>
      <c r="G14178" s="7">
        <v>0.74</v>
      </c>
    </row>
    <row r="14179" spans="1:7" x14ac:dyDescent="0.3">
      <c r="A14179" s="310">
        <v>3022077</v>
      </c>
      <c r="B14179" t="s">
        <v>24262</v>
      </c>
      <c r="C14179" t="s">
        <v>24263</v>
      </c>
      <c r="D14179" t="s">
        <v>371</v>
      </c>
      <c r="E14179">
        <v>615100</v>
      </c>
      <c r="F14179" t="s">
        <v>24196</v>
      </c>
      <c r="G14179" s="7">
        <v>125.97</v>
      </c>
    </row>
    <row r="14180" spans="1:7" x14ac:dyDescent="0.3">
      <c r="A14180" s="310">
        <v>3022077</v>
      </c>
      <c r="B14180" t="s">
        <v>24262</v>
      </c>
      <c r="C14180" t="s">
        <v>24263</v>
      </c>
      <c r="D14180" t="s">
        <v>373</v>
      </c>
      <c r="E14180">
        <v>615130</v>
      </c>
      <c r="F14180" t="s">
        <v>24196</v>
      </c>
      <c r="G14180" s="7">
        <v>24.49</v>
      </c>
    </row>
    <row r="14181" spans="1:7" x14ac:dyDescent="0.3">
      <c r="A14181" s="310">
        <v>3022077</v>
      </c>
      <c r="B14181" t="s">
        <v>24262</v>
      </c>
      <c r="C14181" t="s">
        <v>24263</v>
      </c>
      <c r="D14181" t="s">
        <v>377</v>
      </c>
      <c r="E14181">
        <v>611110</v>
      </c>
      <c r="F14181" t="s">
        <v>24196</v>
      </c>
      <c r="G14181" s="7">
        <v>34.56</v>
      </c>
    </row>
    <row r="14182" spans="1:7" x14ac:dyDescent="0.3">
      <c r="A14182" s="310">
        <v>3022077</v>
      </c>
      <c r="B14182" t="s">
        <v>24262</v>
      </c>
      <c r="C14182" t="s">
        <v>24263</v>
      </c>
      <c r="D14182" t="s">
        <v>377</v>
      </c>
      <c r="E14182">
        <v>611110</v>
      </c>
      <c r="F14182" t="s">
        <v>24196</v>
      </c>
      <c r="G14182" s="7">
        <v>2.1800000000000002</v>
      </c>
    </row>
    <row r="14183" spans="1:7" x14ac:dyDescent="0.3">
      <c r="A14183" s="310">
        <v>3022077</v>
      </c>
      <c r="B14183" t="s">
        <v>24262</v>
      </c>
      <c r="C14183" t="s">
        <v>24263</v>
      </c>
      <c r="D14183" t="s">
        <v>371</v>
      </c>
      <c r="E14183">
        <v>615100</v>
      </c>
      <c r="F14183" t="s">
        <v>24196</v>
      </c>
      <c r="G14183" s="7">
        <v>-145.15</v>
      </c>
    </row>
    <row r="14184" spans="1:7" x14ac:dyDescent="0.3">
      <c r="A14184" s="310">
        <v>3022077</v>
      </c>
      <c r="B14184" t="s">
        <v>24262</v>
      </c>
      <c r="C14184" t="s">
        <v>24263</v>
      </c>
      <c r="D14184" t="s">
        <v>377</v>
      </c>
      <c r="E14184">
        <v>611110</v>
      </c>
      <c r="F14184" t="s">
        <v>24196</v>
      </c>
      <c r="G14184" s="7">
        <v>35.72</v>
      </c>
    </row>
    <row r="14185" spans="1:7" x14ac:dyDescent="0.3">
      <c r="A14185" s="310">
        <v>3022077</v>
      </c>
      <c r="B14185" t="s">
        <v>24262</v>
      </c>
      <c r="C14185" t="s">
        <v>24263</v>
      </c>
      <c r="D14185" t="s">
        <v>371</v>
      </c>
      <c r="E14185">
        <v>615100</v>
      </c>
      <c r="F14185" t="s">
        <v>24196</v>
      </c>
      <c r="G14185" s="7">
        <v>-15.19</v>
      </c>
    </row>
    <row r="14186" spans="1:7" x14ac:dyDescent="0.3">
      <c r="A14186" s="310">
        <v>3022077</v>
      </c>
      <c r="B14186" t="s">
        <v>24262</v>
      </c>
      <c r="C14186" t="s">
        <v>24263</v>
      </c>
      <c r="D14186" t="s">
        <v>371</v>
      </c>
      <c r="E14186">
        <v>615100</v>
      </c>
      <c r="F14186" t="s">
        <v>24196</v>
      </c>
      <c r="G14186" s="7">
        <v>22.26</v>
      </c>
    </row>
    <row r="14187" spans="1:7" x14ac:dyDescent="0.3">
      <c r="A14187" s="310">
        <v>3022077</v>
      </c>
      <c r="B14187" t="s">
        <v>24262</v>
      </c>
      <c r="C14187" t="s">
        <v>24263</v>
      </c>
      <c r="D14187" t="s">
        <v>371</v>
      </c>
      <c r="E14187">
        <v>615100</v>
      </c>
      <c r="F14187" t="s">
        <v>24196</v>
      </c>
      <c r="G14187" s="7">
        <v>-0.01</v>
      </c>
    </row>
    <row r="14188" spans="1:7" x14ac:dyDescent="0.3">
      <c r="A14188" s="310">
        <v>3022077</v>
      </c>
      <c r="B14188" t="s">
        <v>24262</v>
      </c>
      <c r="C14188" t="s">
        <v>24263</v>
      </c>
      <c r="D14188" t="s">
        <v>371</v>
      </c>
      <c r="E14188">
        <v>616100</v>
      </c>
      <c r="F14188" t="s">
        <v>24196</v>
      </c>
      <c r="G14188" s="7">
        <v>934.19</v>
      </c>
    </row>
    <row r="14189" spans="1:7" x14ac:dyDescent="0.3">
      <c r="A14189" s="310">
        <v>3022077</v>
      </c>
      <c r="B14189" t="s">
        <v>24262</v>
      </c>
      <c r="C14189" t="s">
        <v>24263</v>
      </c>
      <c r="D14189" t="s">
        <v>371</v>
      </c>
      <c r="E14189">
        <v>615100</v>
      </c>
      <c r="F14189" t="s">
        <v>24196</v>
      </c>
      <c r="G14189" s="7">
        <v>2699.7</v>
      </c>
    </row>
    <row r="14190" spans="1:7" x14ac:dyDescent="0.3">
      <c r="A14190" s="310">
        <v>3022077</v>
      </c>
      <c r="B14190" t="s">
        <v>24262</v>
      </c>
      <c r="C14190" t="s">
        <v>24263</v>
      </c>
      <c r="D14190" t="s">
        <v>371</v>
      </c>
      <c r="E14190">
        <v>615100</v>
      </c>
      <c r="F14190" t="s">
        <v>24196</v>
      </c>
      <c r="G14190" s="7">
        <v>25.19</v>
      </c>
    </row>
    <row r="14191" spans="1:7" x14ac:dyDescent="0.3">
      <c r="A14191" s="310">
        <v>3022077</v>
      </c>
      <c r="B14191" t="s">
        <v>24262</v>
      </c>
      <c r="C14191" t="s">
        <v>24263</v>
      </c>
      <c r="D14191" t="s">
        <v>377</v>
      </c>
      <c r="E14191">
        <v>611110</v>
      </c>
      <c r="F14191" t="s">
        <v>24196</v>
      </c>
      <c r="G14191" s="7">
        <v>34.56</v>
      </c>
    </row>
    <row r="14192" spans="1:7" x14ac:dyDescent="0.3">
      <c r="A14192" s="310">
        <v>3022077</v>
      </c>
      <c r="B14192" t="s">
        <v>24262</v>
      </c>
      <c r="C14192" t="s">
        <v>24263</v>
      </c>
      <c r="D14192" t="s">
        <v>377</v>
      </c>
      <c r="E14192">
        <v>611110</v>
      </c>
      <c r="F14192" t="s">
        <v>24196</v>
      </c>
      <c r="G14192" s="7">
        <v>1147.81</v>
      </c>
    </row>
    <row r="14193" spans="1:7" x14ac:dyDescent="0.3">
      <c r="A14193" s="310">
        <v>3022077</v>
      </c>
      <c r="B14193" t="s">
        <v>24262</v>
      </c>
      <c r="C14193" t="s">
        <v>24263</v>
      </c>
      <c r="D14193" t="s">
        <v>373</v>
      </c>
      <c r="E14193">
        <v>615130</v>
      </c>
      <c r="F14193" t="s">
        <v>24196</v>
      </c>
      <c r="G14193" s="7">
        <v>-48.98</v>
      </c>
    </row>
    <row r="14194" spans="1:7" x14ac:dyDescent="0.3">
      <c r="A14194" s="310">
        <v>3022077</v>
      </c>
      <c r="B14194" t="s">
        <v>24262</v>
      </c>
      <c r="C14194" t="s">
        <v>24263</v>
      </c>
      <c r="D14194" t="s">
        <v>377</v>
      </c>
      <c r="E14194">
        <v>611110</v>
      </c>
      <c r="F14194" t="s">
        <v>24196</v>
      </c>
      <c r="G14194" s="7">
        <v>-35.72</v>
      </c>
    </row>
    <row r="14195" spans="1:7" x14ac:dyDescent="0.3">
      <c r="A14195" s="310">
        <v>3022077</v>
      </c>
      <c r="B14195" t="s">
        <v>24262</v>
      </c>
      <c r="C14195" t="s">
        <v>24263</v>
      </c>
      <c r="D14195" t="s">
        <v>377</v>
      </c>
      <c r="E14195">
        <v>611110</v>
      </c>
      <c r="F14195" t="s">
        <v>24196</v>
      </c>
      <c r="G14195" s="7">
        <v>13.88</v>
      </c>
    </row>
    <row r="14196" spans="1:7" x14ac:dyDescent="0.3">
      <c r="A14196" s="310">
        <v>3022077</v>
      </c>
      <c r="B14196" t="s">
        <v>24262</v>
      </c>
      <c r="C14196" t="s">
        <v>24263</v>
      </c>
      <c r="D14196" t="s">
        <v>377</v>
      </c>
      <c r="E14196">
        <v>611130</v>
      </c>
      <c r="F14196" t="s">
        <v>24196</v>
      </c>
      <c r="G14196" s="7">
        <v>106.67</v>
      </c>
    </row>
    <row r="14197" spans="1:7" x14ac:dyDescent="0.3">
      <c r="A14197" s="310">
        <v>3022077</v>
      </c>
      <c r="B14197" t="s">
        <v>24262</v>
      </c>
      <c r="C14197" t="s">
        <v>24263</v>
      </c>
      <c r="D14197" t="s">
        <v>377</v>
      </c>
      <c r="E14197">
        <v>611120</v>
      </c>
      <c r="F14197" t="s">
        <v>24196</v>
      </c>
      <c r="G14197" s="7">
        <v>2.0099999999999998</v>
      </c>
    </row>
    <row r="14198" spans="1:7" x14ac:dyDescent="0.3">
      <c r="A14198" s="310">
        <v>3022077</v>
      </c>
      <c r="B14198" t="s">
        <v>24262</v>
      </c>
      <c r="C14198" t="s">
        <v>24263</v>
      </c>
      <c r="D14198" t="s">
        <v>371</v>
      </c>
      <c r="E14198">
        <v>617100</v>
      </c>
      <c r="F14198" t="s">
        <v>24196</v>
      </c>
      <c r="G14198" s="7">
        <v>915.8</v>
      </c>
    </row>
    <row r="14199" spans="1:7" x14ac:dyDescent="0.3">
      <c r="A14199" s="310">
        <v>3022077</v>
      </c>
      <c r="B14199" t="s">
        <v>24262</v>
      </c>
      <c r="C14199" t="s">
        <v>24263</v>
      </c>
      <c r="D14199" t="s">
        <v>371</v>
      </c>
      <c r="E14199">
        <v>615100</v>
      </c>
      <c r="F14199" t="s">
        <v>24196</v>
      </c>
      <c r="G14199" s="7">
        <v>139.97</v>
      </c>
    </row>
    <row r="14200" spans="1:7" x14ac:dyDescent="0.3">
      <c r="A14200" s="310">
        <v>3022077</v>
      </c>
      <c r="B14200" t="s">
        <v>24262</v>
      </c>
      <c r="C14200" t="s">
        <v>24263</v>
      </c>
      <c r="D14200" t="s">
        <v>371</v>
      </c>
      <c r="E14200">
        <v>615100</v>
      </c>
      <c r="F14200" t="s">
        <v>24196</v>
      </c>
      <c r="G14200" s="7">
        <v>-25.19</v>
      </c>
    </row>
    <row r="14201" spans="1:7" x14ac:dyDescent="0.3">
      <c r="A14201" s="310">
        <v>3022077</v>
      </c>
      <c r="B14201" t="s">
        <v>24262</v>
      </c>
      <c r="C14201" t="s">
        <v>24263</v>
      </c>
      <c r="D14201" t="s">
        <v>373</v>
      </c>
      <c r="E14201">
        <v>616160</v>
      </c>
      <c r="F14201" t="s">
        <v>24196</v>
      </c>
      <c r="G14201" s="7">
        <v>360.72</v>
      </c>
    </row>
    <row r="14202" spans="1:7" x14ac:dyDescent="0.3">
      <c r="A14202" s="310">
        <v>3022077</v>
      </c>
      <c r="B14202" t="s">
        <v>24262</v>
      </c>
      <c r="C14202" t="s">
        <v>24263</v>
      </c>
      <c r="D14202" t="s">
        <v>371</v>
      </c>
      <c r="E14202">
        <v>615100</v>
      </c>
      <c r="F14202" t="s">
        <v>24196</v>
      </c>
      <c r="G14202" s="7">
        <v>-15.19</v>
      </c>
    </row>
    <row r="14203" spans="1:7" x14ac:dyDescent="0.3">
      <c r="A14203" s="310">
        <v>3022077</v>
      </c>
      <c r="B14203" t="s">
        <v>24262</v>
      </c>
      <c r="C14203" t="s">
        <v>24263</v>
      </c>
      <c r="D14203" t="s">
        <v>377</v>
      </c>
      <c r="E14203">
        <v>611110</v>
      </c>
      <c r="F14203" t="s">
        <v>24196</v>
      </c>
      <c r="G14203" s="7">
        <v>34.56</v>
      </c>
    </row>
    <row r="14204" spans="1:7" x14ac:dyDescent="0.3">
      <c r="A14204" s="310">
        <v>3022077</v>
      </c>
      <c r="B14204" t="s">
        <v>24262</v>
      </c>
      <c r="C14204" t="s">
        <v>24263</v>
      </c>
      <c r="D14204" t="s">
        <v>371</v>
      </c>
      <c r="E14204">
        <v>616100</v>
      </c>
      <c r="F14204" t="s">
        <v>24196</v>
      </c>
      <c r="G14204" s="7">
        <v>610.09</v>
      </c>
    </row>
    <row r="14205" spans="1:7" x14ac:dyDescent="0.3">
      <c r="A14205" s="310">
        <v>3022077</v>
      </c>
      <c r="B14205" t="s">
        <v>24262</v>
      </c>
      <c r="C14205" t="s">
        <v>24263</v>
      </c>
      <c r="D14205" t="s">
        <v>373</v>
      </c>
      <c r="E14205">
        <v>615130</v>
      </c>
      <c r="F14205" t="s">
        <v>24196</v>
      </c>
      <c r="G14205" s="7">
        <v>2277.66</v>
      </c>
    </row>
    <row r="14206" spans="1:7" x14ac:dyDescent="0.3">
      <c r="A14206" s="310">
        <v>3022077</v>
      </c>
      <c r="B14206" t="s">
        <v>24262</v>
      </c>
      <c r="C14206" t="s">
        <v>24263</v>
      </c>
      <c r="D14206" t="s">
        <v>373</v>
      </c>
      <c r="E14206">
        <v>616160</v>
      </c>
      <c r="F14206" t="s">
        <v>24196</v>
      </c>
      <c r="G14206" s="7">
        <v>335.59</v>
      </c>
    </row>
    <row r="14207" spans="1:7" x14ac:dyDescent="0.3">
      <c r="A14207" s="310">
        <v>3022077</v>
      </c>
      <c r="B14207" t="s">
        <v>24262</v>
      </c>
      <c r="C14207" t="s">
        <v>24263</v>
      </c>
      <c r="D14207" t="s">
        <v>371</v>
      </c>
      <c r="E14207">
        <v>617100</v>
      </c>
      <c r="F14207" t="s">
        <v>24196</v>
      </c>
      <c r="G14207" s="7">
        <v>757.69</v>
      </c>
    </row>
    <row r="14208" spans="1:7" x14ac:dyDescent="0.3">
      <c r="A14208" s="310">
        <v>3022077</v>
      </c>
      <c r="B14208" t="s">
        <v>24262</v>
      </c>
      <c r="C14208" t="s">
        <v>24263</v>
      </c>
      <c r="D14208" t="s">
        <v>377</v>
      </c>
      <c r="E14208">
        <v>611110</v>
      </c>
      <c r="F14208" t="s">
        <v>24196</v>
      </c>
      <c r="G14208" s="7">
        <v>1649.98</v>
      </c>
    </row>
    <row r="14209" spans="1:7" x14ac:dyDescent="0.3">
      <c r="A14209" s="310">
        <v>3022077</v>
      </c>
      <c r="B14209" t="s">
        <v>24262</v>
      </c>
      <c r="C14209" t="s">
        <v>24263</v>
      </c>
      <c r="D14209" t="s">
        <v>373</v>
      </c>
      <c r="E14209">
        <v>616160</v>
      </c>
      <c r="F14209" t="s">
        <v>24196</v>
      </c>
      <c r="G14209" s="7">
        <v>295.38</v>
      </c>
    </row>
    <row r="14210" spans="1:7" x14ac:dyDescent="0.3">
      <c r="A14210" s="310">
        <v>3022077</v>
      </c>
      <c r="B14210" t="s">
        <v>24262</v>
      </c>
      <c r="C14210" t="s">
        <v>24263</v>
      </c>
      <c r="D14210" t="s">
        <v>377</v>
      </c>
      <c r="E14210">
        <v>611110</v>
      </c>
      <c r="F14210" t="s">
        <v>24196</v>
      </c>
      <c r="G14210" s="7">
        <v>0.01</v>
      </c>
    </row>
    <row r="14211" spans="1:7" x14ac:dyDescent="0.3">
      <c r="A14211" s="310">
        <v>3022077</v>
      </c>
      <c r="B14211" t="s">
        <v>24262</v>
      </c>
      <c r="C14211" t="s">
        <v>24263</v>
      </c>
      <c r="D14211" t="s">
        <v>371</v>
      </c>
      <c r="E14211">
        <v>615100</v>
      </c>
      <c r="F14211" t="s">
        <v>24196</v>
      </c>
      <c r="G14211" s="7">
        <v>15.17</v>
      </c>
    </row>
    <row r="14212" spans="1:7" x14ac:dyDescent="0.3">
      <c r="A14212" s="310">
        <v>3022077</v>
      </c>
      <c r="B14212" t="s">
        <v>24262</v>
      </c>
      <c r="C14212" t="s">
        <v>24263</v>
      </c>
      <c r="D14212" t="s">
        <v>371</v>
      </c>
      <c r="E14212">
        <v>615100</v>
      </c>
      <c r="F14212" t="s">
        <v>24196</v>
      </c>
      <c r="G14212" s="7">
        <v>-139.97</v>
      </c>
    </row>
    <row r="14213" spans="1:7" x14ac:dyDescent="0.3">
      <c r="A14213" s="310">
        <v>3022077</v>
      </c>
      <c r="B14213" t="s">
        <v>24262</v>
      </c>
      <c r="C14213" t="s">
        <v>24263</v>
      </c>
      <c r="D14213" t="s">
        <v>371</v>
      </c>
      <c r="E14213">
        <v>615100</v>
      </c>
      <c r="F14213" t="s">
        <v>24196</v>
      </c>
      <c r="G14213" s="7">
        <v>-0.01</v>
      </c>
    </row>
    <row r="14214" spans="1:7" x14ac:dyDescent="0.3">
      <c r="A14214" s="310">
        <v>3022077</v>
      </c>
      <c r="B14214" t="s">
        <v>24262</v>
      </c>
      <c r="C14214" t="s">
        <v>24263</v>
      </c>
      <c r="D14214" t="s">
        <v>371</v>
      </c>
      <c r="E14214">
        <v>615100</v>
      </c>
      <c r="F14214" t="s">
        <v>24196</v>
      </c>
      <c r="G14214" s="7">
        <v>-22.26</v>
      </c>
    </row>
    <row r="14215" spans="1:7" x14ac:dyDescent="0.3">
      <c r="A14215" s="310">
        <v>3022077</v>
      </c>
      <c r="B14215" t="s">
        <v>24262</v>
      </c>
      <c r="C14215" t="s">
        <v>24263</v>
      </c>
      <c r="D14215" t="s">
        <v>371</v>
      </c>
      <c r="E14215">
        <v>615100</v>
      </c>
      <c r="F14215" t="s">
        <v>24196</v>
      </c>
      <c r="G14215" s="7">
        <v>-0.01</v>
      </c>
    </row>
    <row r="14216" spans="1:7" x14ac:dyDescent="0.3">
      <c r="A14216" s="310">
        <v>3022077</v>
      </c>
      <c r="B14216" t="s">
        <v>24262</v>
      </c>
      <c r="C14216" t="s">
        <v>24263</v>
      </c>
      <c r="D14216" t="s">
        <v>377</v>
      </c>
      <c r="E14216">
        <v>611110</v>
      </c>
      <c r="F14216" t="s">
        <v>24196</v>
      </c>
      <c r="G14216" s="7">
        <v>13.88</v>
      </c>
    </row>
    <row r="14217" spans="1:7" x14ac:dyDescent="0.3">
      <c r="A14217" s="310">
        <v>3022077</v>
      </c>
      <c r="B14217" t="s">
        <v>24262</v>
      </c>
      <c r="C14217" t="s">
        <v>24263</v>
      </c>
      <c r="D14217" t="s">
        <v>377</v>
      </c>
      <c r="E14217">
        <v>611110</v>
      </c>
      <c r="F14217" t="s">
        <v>24196</v>
      </c>
      <c r="G14217" s="7">
        <v>35.72</v>
      </c>
    </row>
    <row r="14218" spans="1:7" x14ac:dyDescent="0.3">
      <c r="A14218" s="310">
        <v>3022077</v>
      </c>
      <c r="B14218" t="s">
        <v>24262</v>
      </c>
      <c r="C14218" t="s">
        <v>24263</v>
      </c>
      <c r="D14218" t="s">
        <v>371</v>
      </c>
      <c r="E14218">
        <v>615100</v>
      </c>
      <c r="F14218" t="s">
        <v>24196</v>
      </c>
      <c r="G14218" s="7">
        <v>0.01</v>
      </c>
    </row>
    <row r="14219" spans="1:7" x14ac:dyDescent="0.3">
      <c r="A14219" s="310">
        <v>3022077</v>
      </c>
      <c r="B14219" t="s">
        <v>24262</v>
      </c>
      <c r="C14219" t="s">
        <v>24263</v>
      </c>
      <c r="D14219" t="s">
        <v>373</v>
      </c>
      <c r="E14219">
        <v>615130</v>
      </c>
      <c r="F14219" t="s">
        <v>24196</v>
      </c>
      <c r="G14219" s="7">
        <v>-39.799999999999997</v>
      </c>
    </row>
    <row r="14220" spans="1:7" x14ac:dyDescent="0.3">
      <c r="A14220" s="310">
        <v>3022077</v>
      </c>
      <c r="B14220" t="s">
        <v>24262</v>
      </c>
      <c r="C14220" t="s">
        <v>24263</v>
      </c>
      <c r="D14220" t="s">
        <v>371</v>
      </c>
      <c r="E14220">
        <v>615100</v>
      </c>
      <c r="F14220" t="s">
        <v>24196</v>
      </c>
      <c r="G14220" s="7">
        <v>-139.97</v>
      </c>
    </row>
    <row r="14221" spans="1:7" x14ac:dyDescent="0.3">
      <c r="A14221" s="310">
        <v>3022077</v>
      </c>
      <c r="B14221" t="s">
        <v>24262</v>
      </c>
      <c r="C14221" t="s">
        <v>24263</v>
      </c>
      <c r="D14221" t="s">
        <v>374</v>
      </c>
      <c r="E14221">
        <v>615120</v>
      </c>
      <c r="F14221" t="s">
        <v>24196</v>
      </c>
      <c r="G14221" s="7">
        <v>-19</v>
      </c>
    </row>
    <row r="14222" spans="1:7" x14ac:dyDescent="0.3">
      <c r="A14222" s="310">
        <v>3022077</v>
      </c>
      <c r="B14222" t="s">
        <v>24262</v>
      </c>
      <c r="C14222" t="s">
        <v>24263</v>
      </c>
      <c r="D14222" t="s">
        <v>371</v>
      </c>
      <c r="E14222">
        <v>615100</v>
      </c>
      <c r="F14222" t="s">
        <v>24196</v>
      </c>
      <c r="G14222" s="7">
        <v>-145.15</v>
      </c>
    </row>
    <row r="14223" spans="1:7" x14ac:dyDescent="0.3">
      <c r="A14223" s="310">
        <v>3022077</v>
      </c>
      <c r="B14223" t="s">
        <v>24262</v>
      </c>
      <c r="C14223" t="s">
        <v>24263</v>
      </c>
      <c r="D14223" t="s">
        <v>377</v>
      </c>
      <c r="E14223">
        <v>611110</v>
      </c>
      <c r="F14223" t="s">
        <v>24196</v>
      </c>
      <c r="G14223" s="7">
        <v>7.83</v>
      </c>
    </row>
    <row r="14224" spans="1:7" x14ac:dyDescent="0.3">
      <c r="A14224" s="310">
        <v>3022077</v>
      </c>
      <c r="B14224" t="s">
        <v>24262</v>
      </c>
      <c r="C14224" t="s">
        <v>24263</v>
      </c>
      <c r="D14224" t="s">
        <v>376</v>
      </c>
      <c r="E14224">
        <v>617110</v>
      </c>
      <c r="F14224" t="s">
        <v>24196</v>
      </c>
      <c r="G14224" s="7">
        <v>487.17</v>
      </c>
    </row>
    <row r="14225" spans="1:7" x14ac:dyDescent="0.3">
      <c r="A14225" s="310">
        <v>3022077</v>
      </c>
      <c r="B14225" t="s">
        <v>24262</v>
      </c>
      <c r="C14225" t="s">
        <v>24263</v>
      </c>
      <c r="D14225" t="s">
        <v>371</v>
      </c>
      <c r="E14225">
        <v>615100</v>
      </c>
      <c r="F14225" t="s">
        <v>24196</v>
      </c>
      <c r="G14225" s="7">
        <v>-145.15</v>
      </c>
    </row>
    <row r="14226" spans="1:7" x14ac:dyDescent="0.3">
      <c r="A14226" s="310">
        <v>3022077</v>
      </c>
      <c r="B14226" t="s">
        <v>24262</v>
      </c>
      <c r="C14226" t="s">
        <v>24263</v>
      </c>
      <c r="D14226" t="s">
        <v>377</v>
      </c>
      <c r="E14226">
        <v>611110</v>
      </c>
      <c r="F14226" t="s">
        <v>24196</v>
      </c>
      <c r="G14226" s="7">
        <v>-0.01</v>
      </c>
    </row>
    <row r="14227" spans="1:7" x14ac:dyDescent="0.3">
      <c r="A14227" s="310">
        <v>3022077</v>
      </c>
      <c r="B14227" t="s">
        <v>24262</v>
      </c>
      <c r="C14227" t="s">
        <v>24263</v>
      </c>
      <c r="D14227" t="s">
        <v>374</v>
      </c>
      <c r="E14227">
        <v>616120</v>
      </c>
      <c r="F14227" t="s">
        <v>24196</v>
      </c>
      <c r="G14227" s="7">
        <v>33.4</v>
      </c>
    </row>
    <row r="14228" spans="1:7" x14ac:dyDescent="0.3">
      <c r="A14228" s="310">
        <v>3022077</v>
      </c>
      <c r="B14228" t="s">
        <v>24262</v>
      </c>
      <c r="C14228" t="s">
        <v>24263</v>
      </c>
      <c r="D14228" t="s">
        <v>373</v>
      </c>
      <c r="E14228">
        <v>617150</v>
      </c>
      <c r="F14228" t="s">
        <v>24196</v>
      </c>
      <c r="G14228" s="7">
        <v>322.67</v>
      </c>
    </row>
    <row r="14229" spans="1:7" x14ac:dyDescent="0.3">
      <c r="A14229" s="310">
        <v>3022077</v>
      </c>
      <c r="B14229" t="s">
        <v>24262</v>
      </c>
      <c r="C14229" t="s">
        <v>24263</v>
      </c>
      <c r="D14229" t="s">
        <v>373</v>
      </c>
      <c r="E14229">
        <v>615130</v>
      </c>
      <c r="F14229" t="s">
        <v>24196</v>
      </c>
      <c r="G14229" s="7">
        <v>24.49</v>
      </c>
    </row>
    <row r="14230" spans="1:7" x14ac:dyDescent="0.3">
      <c r="A14230" s="310">
        <v>3022077</v>
      </c>
      <c r="B14230" t="s">
        <v>24262</v>
      </c>
      <c r="C14230" t="s">
        <v>24263</v>
      </c>
      <c r="D14230" t="s">
        <v>371</v>
      </c>
      <c r="E14230">
        <v>615100</v>
      </c>
      <c r="F14230" t="s">
        <v>24196</v>
      </c>
      <c r="G14230" s="7">
        <v>-139.97</v>
      </c>
    </row>
    <row r="14231" spans="1:7" x14ac:dyDescent="0.3">
      <c r="A14231" s="310">
        <v>3022077</v>
      </c>
      <c r="B14231" t="s">
        <v>24262</v>
      </c>
      <c r="C14231" t="s">
        <v>24263</v>
      </c>
      <c r="D14231" t="s">
        <v>371</v>
      </c>
      <c r="E14231">
        <v>615100</v>
      </c>
      <c r="F14231" t="s">
        <v>24196</v>
      </c>
      <c r="G14231" s="7">
        <v>15.8</v>
      </c>
    </row>
    <row r="14232" spans="1:7" x14ac:dyDescent="0.3">
      <c r="A14232" s="310">
        <v>3022077</v>
      </c>
      <c r="B14232" t="s">
        <v>24262</v>
      </c>
      <c r="C14232" t="s">
        <v>24263</v>
      </c>
      <c r="D14232" t="s">
        <v>374</v>
      </c>
      <c r="E14232">
        <v>615120</v>
      </c>
      <c r="F14232" t="s">
        <v>24196</v>
      </c>
      <c r="G14232" s="7">
        <v>1030.77</v>
      </c>
    </row>
    <row r="14233" spans="1:7" x14ac:dyDescent="0.3">
      <c r="A14233" s="310">
        <v>3022077</v>
      </c>
      <c r="B14233" t="s">
        <v>24262</v>
      </c>
      <c r="C14233" t="s">
        <v>24263</v>
      </c>
      <c r="D14233" t="s">
        <v>377</v>
      </c>
      <c r="E14233">
        <v>611110</v>
      </c>
      <c r="F14233" t="s">
        <v>24196</v>
      </c>
      <c r="G14233" s="7">
        <v>34.56</v>
      </c>
    </row>
    <row r="14234" spans="1:7" x14ac:dyDescent="0.3">
      <c r="A14234" s="310">
        <v>3022077</v>
      </c>
      <c r="B14234" t="s">
        <v>24262</v>
      </c>
      <c r="C14234" t="s">
        <v>24263</v>
      </c>
      <c r="D14234" t="s">
        <v>377</v>
      </c>
      <c r="E14234">
        <v>611120</v>
      </c>
      <c r="F14234" t="s">
        <v>24196</v>
      </c>
      <c r="G14234" s="7">
        <v>98.17</v>
      </c>
    </row>
    <row r="14235" spans="1:7" x14ac:dyDescent="0.3">
      <c r="A14235" s="310">
        <v>3022077</v>
      </c>
      <c r="B14235" t="s">
        <v>24262</v>
      </c>
      <c r="C14235" t="s">
        <v>24263</v>
      </c>
      <c r="D14235" t="s">
        <v>371</v>
      </c>
      <c r="E14235">
        <v>615100</v>
      </c>
      <c r="F14235" t="s">
        <v>24196</v>
      </c>
      <c r="G14235" s="7">
        <v>0.01</v>
      </c>
    </row>
    <row r="14236" spans="1:7" x14ac:dyDescent="0.3">
      <c r="A14236" s="310">
        <v>3022077</v>
      </c>
      <c r="B14236" t="s">
        <v>24262</v>
      </c>
      <c r="C14236" t="s">
        <v>24263</v>
      </c>
      <c r="D14236" t="s">
        <v>371</v>
      </c>
      <c r="E14236">
        <v>615100</v>
      </c>
      <c r="F14236" t="s">
        <v>24196</v>
      </c>
      <c r="G14236" s="7">
        <v>101.97</v>
      </c>
    </row>
    <row r="14237" spans="1:7" x14ac:dyDescent="0.3">
      <c r="A14237" s="310">
        <v>3022077</v>
      </c>
      <c r="B14237" t="s">
        <v>24262</v>
      </c>
      <c r="C14237" t="s">
        <v>24263</v>
      </c>
      <c r="D14237" t="s">
        <v>371</v>
      </c>
      <c r="E14237">
        <v>615100</v>
      </c>
      <c r="F14237" t="s">
        <v>24196</v>
      </c>
      <c r="G14237" s="7">
        <v>24.48</v>
      </c>
    </row>
    <row r="14238" spans="1:7" x14ac:dyDescent="0.3">
      <c r="A14238" s="310">
        <v>3022077</v>
      </c>
      <c r="B14238" t="s">
        <v>24262</v>
      </c>
      <c r="C14238" t="s">
        <v>24263</v>
      </c>
      <c r="D14238" t="s">
        <v>377</v>
      </c>
      <c r="E14238">
        <v>611110</v>
      </c>
      <c r="F14238" t="s">
        <v>24196</v>
      </c>
      <c r="G14238" s="7">
        <v>-13.88</v>
      </c>
    </row>
    <row r="14239" spans="1:7" x14ac:dyDescent="0.3">
      <c r="A14239" s="310">
        <v>3022077</v>
      </c>
      <c r="B14239" t="s">
        <v>24262</v>
      </c>
      <c r="C14239" t="s">
        <v>24263</v>
      </c>
      <c r="D14239" t="s">
        <v>377</v>
      </c>
      <c r="E14239">
        <v>611110</v>
      </c>
      <c r="F14239" t="s">
        <v>24196</v>
      </c>
      <c r="G14239" s="7">
        <v>184.94</v>
      </c>
    </row>
    <row r="14240" spans="1:7" x14ac:dyDescent="0.3">
      <c r="A14240" s="310">
        <v>3022077</v>
      </c>
      <c r="B14240" t="s">
        <v>24262</v>
      </c>
      <c r="C14240" t="s">
        <v>24263</v>
      </c>
      <c r="D14240" t="s">
        <v>374</v>
      </c>
      <c r="E14240">
        <v>615120</v>
      </c>
      <c r="F14240" t="s">
        <v>24196</v>
      </c>
      <c r="G14240" s="7">
        <v>589.01</v>
      </c>
    </row>
    <row r="14241" spans="1:7" x14ac:dyDescent="0.3">
      <c r="A14241" s="310">
        <v>3022077</v>
      </c>
      <c r="B14241" t="s">
        <v>24262</v>
      </c>
      <c r="C14241" t="s">
        <v>24263</v>
      </c>
      <c r="D14241" t="s">
        <v>377</v>
      </c>
      <c r="E14241">
        <v>611110</v>
      </c>
      <c r="F14241" t="s">
        <v>24196</v>
      </c>
      <c r="G14241" s="7">
        <v>34.56</v>
      </c>
    </row>
    <row r="14242" spans="1:7" x14ac:dyDescent="0.3">
      <c r="A14242" s="310">
        <v>3022077</v>
      </c>
      <c r="B14242" t="s">
        <v>24262</v>
      </c>
      <c r="C14242" t="s">
        <v>24263</v>
      </c>
      <c r="D14242" t="s">
        <v>373</v>
      </c>
      <c r="E14242">
        <v>615130</v>
      </c>
      <c r="F14242" t="s">
        <v>24196</v>
      </c>
      <c r="G14242" s="7">
        <v>1581.71</v>
      </c>
    </row>
    <row r="14243" spans="1:7" x14ac:dyDescent="0.3">
      <c r="A14243" s="310">
        <v>3022077</v>
      </c>
      <c r="B14243" t="s">
        <v>24262</v>
      </c>
      <c r="C14243" t="s">
        <v>24263</v>
      </c>
      <c r="D14243" t="s">
        <v>374</v>
      </c>
      <c r="E14243">
        <v>615120</v>
      </c>
      <c r="F14243" t="s">
        <v>24196</v>
      </c>
      <c r="G14243" s="7">
        <v>2589.5</v>
      </c>
    </row>
    <row r="14244" spans="1:7" x14ac:dyDescent="0.3">
      <c r="A14244" s="310">
        <v>3022077</v>
      </c>
      <c r="B14244" t="s">
        <v>24262</v>
      </c>
      <c r="C14244" t="s">
        <v>24263</v>
      </c>
      <c r="D14244" t="s">
        <v>377</v>
      </c>
      <c r="E14244">
        <v>611110</v>
      </c>
      <c r="F14244" t="s">
        <v>24196</v>
      </c>
      <c r="G14244" s="7">
        <v>90</v>
      </c>
    </row>
    <row r="14245" spans="1:7" x14ac:dyDescent="0.3">
      <c r="A14245" s="310">
        <v>3022077</v>
      </c>
      <c r="B14245" t="s">
        <v>24262</v>
      </c>
      <c r="C14245" t="s">
        <v>24263</v>
      </c>
      <c r="D14245" t="s">
        <v>373</v>
      </c>
      <c r="E14245">
        <v>615130</v>
      </c>
      <c r="F14245" t="s">
        <v>24196</v>
      </c>
      <c r="G14245" s="7">
        <v>24.49</v>
      </c>
    </row>
    <row r="14246" spans="1:7" x14ac:dyDescent="0.3">
      <c r="A14246" s="310">
        <v>3022077</v>
      </c>
      <c r="B14246" t="s">
        <v>24262</v>
      </c>
      <c r="C14246" t="s">
        <v>24263</v>
      </c>
      <c r="D14246" t="s">
        <v>373</v>
      </c>
      <c r="E14246">
        <v>615130</v>
      </c>
      <c r="F14246" t="s">
        <v>24196</v>
      </c>
      <c r="G14246" s="7">
        <v>13.01</v>
      </c>
    </row>
    <row r="14247" spans="1:7" x14ac:dyDescent="0.3">
      <c r="A14247" s="310">
        <v>3022077</v>
      </c>
      <c r="B14247" t="s">
        <v>24262</v>
      </c>
      <c r="C14247" t="s">
        <v>24263</v>
      </c>
      <c r="D14247" t="s">
        <v>374</v>
      </c>
      <c r="E14247">
        <v>615120</v>
      </c>
      <c r="F14247" t="s">
        <v>24196</v>
      </c>
      <c r="G14247" s="7">
        <v>14.54</v>
      </c>
    </row>
    <row r="14248" spans="1:7" x14ac:dyDescent="0.3">
      <c r="A14248" s="310">
        <v>3022077</v>
      </c>
      <c r="B14248" t="s">
        <v>24262</v>
      </c>
      <c r="C14248" t="s">
        <v>24263</v>
      </c>
      <c r="D14248" t="s">
        <v>377</v>
      </c>
      <c r="E14248">
        <v>611110</v>
      </c>
      <c r="F14248" t="s">
        <v>24196</v>
      </c>
      <c r="G14248" s="7">
        <v>35.72</v>
      </c>
    </row>
    <row r="14249" spans="1:7" x14ac:dyDescent="0.3">
      <c r="A14249" s="310">
        <v>3022077</v>
      </c>
      <c r="B14249" t="s">
        <v>24262</v>
      </c>
      <c r="C14249" t="s">
        <v>24263</v>
      </c>
      <c r="D14249" t="s">
        <v>373</v>
      </c>
      <c r="E14249">
        <v>615130</v>
      </c>
      <c r="F14249" t="s">
        <v>24196</v>
      </c>
      <c r="G14249" s="7">
        <v>6.12</v>
      </c>
    </row>
    <row r="14250" spans="1:7" x14ac:dyDescent="0.3">
      <c r="A14250" s="310">
        <v>3022077</v>
      </c>
      <c r="B14250" t="s">
        <v>24262</v>
      </c>
      <c r="C14250" t="s">
        <v>24263</v>
      </c>
      <c r="D14250" t="s">
        <v>373</v>
      </c>
      <c r="E14250">
        <v>617150</v>
      </c>
      <c r="F14250" t="s">
        <v>24196</v>
      </c>
      <c r="G14250" s="7">
        <v>387.2</v>
      </c>
    </row>
    <row r="14251" spans="1:7" x14ac:dyDescent="0.3">
      <c r="A14251" s="310">
        <v>3022077</v>
      </c>
      <c r="B14251" t="s">
        <v>24262</v>
      </c>
      <c r="C14251" t="s">
        <v>24263</v>
      </c>
      <c r="D14251" t="s">
        <v>371</v>
      </c>
      <c r="E14251">
        <v>617100</v>
      </c>
      <c r="F14251" t="s">
        <v>24196</v>
      </c>
      <c r="G14251" s="7">
        <v>1159.8900000000001</v>
      </c>
    </row>
    <row r="14252" spans="1:7" x14ac:dyDescent="0.3">
      <c r="A14252" s="310">
        <v>3022077</v>
      </c>
      <c r="B14252" t="s">
        <v>24262</v>
      </c>
      <c r="C14252" t="s">
        <v>24263</v>
      </c>
      <c r="D14252" t="s">
        <v>371</v>
      </c>
      <c r="E14252">
        <v>617100</v>
      </c>
      <c r="F14252" t="s">
        <v>24196</v>
      </c>
      <c r="G14252" s="7">
        <v>1075.5</v>
      </c>
    </row>
    <row r="14253" spans="1:7" x14ac:dyDescent="0.3">
      <c r="A14253" s="310">
        <v>3022077</v>
      </c>
      <c r="B14253" t="s">
        <v>24262</v>
      </c>
      <c r="C14253" t="s">
        <v>24263</v>
      </c>
      <c r="D14253" t="s">
        <v>371</v>
      </c>
      <c r="E14253">
        <v>615100</v>
      </c>
      <c r="F14253" t="s">
        <v>24196</v>
      </c>
      <c r="G14253" s="7">
        <v>4499.5</v>
      </c>
    </row>
    <row r="14254" spans="1:7" x14ac:dyDescent="0.3">
      <c r="A14254" s="310">
        <v>3022077</v>
      </c>
      <c r="B14254" t="s">
        <v>24262</v>
      </c>
      <c r="C14254" t="s">
        <v>24263</v>
      </c>
      <c r="D14254" t="s">
        <v>373</v>
      </c>
      <c r="E14254">
        <v>616160</v>
      </c>
      <c r="F14254" t="s">
        <v>24196</v>
      </c>
      <c r="G14254" s="7">
        <v>278.41000000000003</v>
      </c>
    </row>
    <row r="14255" spans="1:7" x14ac:dyDescent="0.3">
      <c r="A14255" s="310">
        <v>3022077</v>
      </c>
      <c r="B14255" t="s">
        <v>24262</v>
      </c>
      <c r="C14255" t="s">
        <v>24263</v>
      </c>
      <c r="D14255" t="s">
        <v>377</v>
      </c>
      <c r="E14255">
        <v>611110</v>
      </c>
      <c r="F14255" t="s">
        <v>24196</v>
      </c>
      <c r="G14255" s="7">
        <v>-15.19</v>
      </c>
    </row>
    <row r="14256" spans="1:7" x14ac:dyDescent="0.3">
      <c r="A14256" s="310">
        <v>3022077</v>
      </c>
      <c r="B14256" t="s">
        <v>24262</v>
      </c>
      <c r="C14256" t="s">
        <v>24263</v>
      </c>
      <c r="D14256" t="s">
        <v>377</v>
      </c>
      <c r="E14256">
        <v>611130</v>
      </c>
      <c r="F14256" t="s">
        <v>24196</v>
      </c>
      <c r="G14256" s="7">
        <v>102.44</v>
      </c>
    </row>
    <row r="14257" spans="1:7" x14ac:dyDescent="0.3">
      <c r="A14257" s="310">
        <v>3022077</v>
      </c>
      <c r="B14257" t="s">
        <v>24262</v>
      </c>
      <c r="C14257" t="s">
        <v>24263</v>
      </c>
      <c r="D14257" t="s">
        <v>374</v>
      </c>
      <c r="E14257">
        <v>615120</v>
      </c>
      <c r="F14257" t="s">
        <v>24196</v>
      </c>
      <c r="G14257" s="7">
        <v>12.95</v>
      </c>
    </row>
    <row r="14258" spans="1:7" x14ac:dyDescent="0.3">
      <c r="A14258" s="310">
        <v>3022077</v>
      </c>
      <c r="B14258" t="s">
        <v>24262</v>
      </c>
      <c r="C14258" t="s">
        <v>24263</v>
      </c>
      <c r="D14258" t="s">
        <v>371</v>
      </c>
      <c r="E14258">
        <v>615100</v>
      </c>
      <c r="F14258" t="s">
        <v>24196</v>
      </c>
      <c r="G14258" s="7">
        <v>2146.5</v>
      </c>
    </row>
    <row r="14259" spans="1:7" x14ac:dyDescent="0.3">
      <c r="A14259" s="310">
        <v>3022077</v>
      </c>
      <c r="B14259" t="s">
        <v>24262</v>
      </c>
      <c r="C14259" t="s">
        <v>24263</v>
      </c>
      <c r="D14259" t="s">
        <v>371</v>
      </c>
      <c r="E14259">
        <v>615100</v>
      </c>
      <c r="F14259" t="s">
        <v>24196</v>
      </c>
      <c r="G14259" s="7">
        <v>15.97</v>
      </c>
    </row>
    <row r="14260" spans="1:7" x14ac:dyDescent="0.3">
      <c r="A14260" s="310">
        <v>3022077</v>
      </c>
      <c r="B14260" t="s">
        <v>24262</v>
      </c>
      <c r="C14260" t="s">
        <v>24263</v>
      </c>
      <c r="D14260" t="s">
        <v>371</v>
      </c>
      <c r="E14260">
        <v>615100</v>
      </c>
      <c r="F14260" t="s">
        <v>24196</v>
      </c>
      <c r="G14260" s="7">
        <v>-145.15</v>
      </c>
    </row>
    <row r="14261" spans="1:7" x14ac:dyDescent="0.3">
      <c r="A14261" s="310">
        <v>3022077</v>
      </c>
      <c r="B14261" t="s">
        <v>24262</v>
      </c>
      <c r="C14261" t="s">
        <v>24263</v>
      </c>
      <c r="D14261" t="s">
        <v>371</v>
      </c>
      <c r="E14261">
        <v>615100</v>
      </c>
      <c r="F14261" t="s">
        <v>24196</v>
      </c>
      <c r="G14261" s="7">
        <v>-0.01</v>
      </c>
    </row>
    <row r="14262" spans="1:7" x14ac:dyDescent="0.3">
      <c r="A14262" s="310">
        <v>3022077</v>
      </c>
      <c r="B14262" t="s">
        <v>24262</v>
      </c>
      <c r="C14262" t="s">
        <v>24263</v>
      </c>
      <c r="D14262" t="s">
        <v>371</v>
      </c>
      <c r="E14262">
        <v>615100</v>
      </c>
      <c r="F14262" t="s">
        <v>24196</v>
      </c>
      <c r="G14262" s="7">
        <v>24.37</v>
      </c>
    </row>
    <row r="14263" spans="1:7" x14ac:dyDescent="0.3">
      <c r="A14263" s="310">
        <v>3022077</v>
      </c>
      <c r="B14263" t="s">
        <v>24262</v>
      </c>
      <c r="C14263" t="s">
        <v>24263</v>
      </c>
      <c r="D14263" t="s">
        <v>377</v>
      </c>
      <c r="E14263">
        <v>611110</v>
      </c>
      <c r="F14263" t="s">
        <v>24196</v>
      </c>
      <c r="G14263" s="7">
        <v>-22.79</v>
      </c>
    </row>
    <row r="14264" spans="1:7" x14ac:dyDescent="0.3">
      <c r="A14264" s="310">
        <v>3022077</v>
      </c>
      <c r="B14264" t="s">
        <v>24262</v>
      </c>
      <c r="C14264" t="s">
        <v>24263</v>
      </c>
      <c r="D14264" t="s">
        <v>371</v>
      </c>
      <c r="E14264">
        <v>616100</v>
      </c>
      <c r="F14264" t="s">
        <v>24196</v>
      </c>
      <c r="G14264" s="7">
        <v>683</v>
      </c>
    </row>
    <row r="14265" spans="1:7" x14ac:dyDescent="0.3">
      <c r="A14265" s="310">
        <v>3022077</v>
      </c>
      <c r="B14265" t="s">
        <v>24262</v>
      </c>
      <c r="C14265" t="s">
        <v>24263</v>
      </c>
      <c r="D14265" t="s">
        <v>373</v>
      </c>
      <c r="E14265">
        <v>615130</v>
      </c>
      <c r="F14265" t="s">
        <v>24196</v>
      </c>
      <c r="G14265" s="7">
        <v>-0.01</v>
      </c>
    </row>
    <row r="14266" spans="1:7" x14ac:dyDescent="0.3">
      <c r="A14266" s="310">
        <v>3022077</v>
      </c>
      <c r="B14266" t="s">
        <v>24262</v>
      </c>
      <c r="C14266" t="s">
        <v>24263</v>
      </c>
      <c r="D14266" t="s">
        <v>371</v>
      </c>
      <c r="E14266">
        <v>615100</v>
      </c>
      <c r="F14266" t="s">
        <v>24196</v>
      </c>
      <c r="G14266" s="7">
        <v>-139.97</v>
      </c>
    </row>
    <row r="14267" spans="1:7" x14ac:dyDescent="0.3">
      <c r="A14267" s="310">
        <v>3022077</v>
      </c>
      <c r="B14267" t="s">
        <v>24262</v>
      </c>
      <c r="C14267" t="s">
        <v>24263</v>
      </c>
      <c r="D14267" t="s">
        <v>373</v>
      </c>
      <c r="E14267">
        <v>615130</v>
      </c>
      <c r="F14267" t="s">
        <v>24196</v>
      </c>
      <c r="G14267" s="7">
        <v>330</v>
      </c>
    </row>
    <row r="14268" spans="1:7" x14ac:dyDescent="0.3">
      <c r="A14268" s="310">
        <v>3022077</v>
      </c>
      <c r="B14268" t="s">
        <v>24262</v>
      </c>
      <c r="C14268" t="s">
        <v>24263</v>
      </c>
      <c r="D14268" t="s">
        <v>371</v>
      </c>
      <c r="E14268">
        <v>615100</v>
      </c>
      <c r="F14268" t="s">
        <v>24196</v>
      </c>
      <c r="G14268" s="7">
        <v>164.52</v>
      </c>
    </row>
    <row r="14269" spans="1:7" x14ac:dyDescent="0.3">
      <c r="A14269" s="310">
        <v>3022077</v>
      </c>
      <c r="B14269" t="s">
        <v>24262</v>
      </c>
      <c r="C14269" t="s">
        <v>24263</v>
      </c>
      <c r="D14269" t="s">
        <v>371</v>
      </c>
      <c r="E14269">
        <v>615100</v>
      </c>
      <c r="F14269" t="s">
        <v>24196</v>
      </c>
      <c r="G14269" s="7">
        <v>-0.01</v>
      </c>
    </row>
    <row r="14270" spans="1:7" x14ac:dyDescent="0.3">
      <c r="A14270" s="310">
        <v>3022077</v>
      </c>
      <c r="B14270" t="s">
        <v>24262</v>
      </c>
      <c r="C14270" t="s">
        <v>24263</v>
      </c>
      <c r="D14270" t="s">
        <v>373</v>
      </c>
      <c r="E14270">
        <v>617150</v>
      </c>
      <c r="F14270" t="s">
        <v>24196</v>
      </c>
      <c r="G14270" s="7">
        <v>366.94</v>
      </c>
    </row>
    <row r="14271" spans="1:7" x14ac:dyDescent="0.3">
      <c r="A14271" s="310">
        <v>3022077</v>
      </c>
      <c r="B14271" t="s">
        <v>24262</v>
      </c>
      <c r="C14271" t="s">
        <v>24263</v>
      </c>
      <c r="D14271" t="s">
        <v>371</v>
      </c>
      <c r="E14271">
        <v>615100</v>
      </c>
      <c r="F14271" t="s">
        <v>24196</v>
      </c>
      <c r="G14271" s="7">
        <v>0.01</v>
      </c>
    </row>
    <row r="14272" spans="1:7" x14ac:dyDescent="0.3">
      <c r="A14272" s="310">
        <v>3022077</v>
      </c>
      <c r="B14272" t="s">
        <v>24262</v>
      </c>
      <c r="C14272" t="s">
        <v>24263</v>
      </c>
      <c r="D14272" t="s">
        <v>371</v>
      </c>
      <c r="E14272">
        <v>616100</v>
      </c>
      <c r="F14272" t="s">
        <v>24196</v>
      </c>
      <c r="G14272" s="7">
        <v>416.42</v>
      </c>
    </row>
    <row r="14273" spans="1:7" x14ac:dyDescent="0.3">
      <c r="A14273" s="310">
        <v>3022077</v>
      </c>
      <c r="B14273" t="s">
        <v>24262</v>
      </c>
      <c r="C14273" t="s">
        <v>24263</v>
      </c>
      <c r="D14273" t="s">
        <v>371</v>
      </c>
      <c r="E14273">
        <v>617100</v>
      </c>
      <c r="F14273" t="s">
        <v>24196</v>
      </c>
      <c r="G14273" s="7">
        <v>1903.16</v>
      </c>
    </row>
    <row r="14274" spans="1:7" x14ac:dyDescent="0.3">
      <c r="A14274" s="310">
        <v>3022077</v>
      </c>
      <c r="B14274" t="s">
        <v>24262</v>
      </c>
      <c r="C14274" t="s">
        <v>24263</v>
      </c>
      <c r="D14274" t="s">
        <v>373</v>
      </c>
      <c r="E14274">
        <v>615130</v>
      </c>
      <c r="F14274" t="s">
        <v>24196</v>
      </c>
      <c r="G14274" s="7">
        <v>24.49</v>
      </c>
    </row>
    <row r="14275" spans="1:7" x14ac:dyDescent="0.3">
      <c r="A14275" s="310">
        <v>3022077</v>
      </c>
      <c r="B14275" t="s">
        <v>24262</v>
      </c>
      <c r="C14275" t="s">
        <v>24263</v>
      </c>
      <c r="D14275" t="s">
        <v>373</v>
      </c>
      <c r="E14275">
        <v>617150</v>
      </c>
      <c r="F14275" t="s">
        <v>24196</v>
      </c>
      <c r="G14275" s="7">
        <v>582.16999999999996</v>
      </c>
    </row>
    <row r="14276" spans="1:7" x14ac:dyDescent="0.3">
      <c r="A14276" s="310">
        <v>3022077</v>
      </c>
      <c r="B14276" t="s">
        <v>24262</v>
      </c>
      <c r="C14276" t="s">
        <v>24263</v>
      </c>
      <c r="D14276" t="s">
        <v>377</v>
      </c>
      <c r="E14276">
        <v>611110</v>
      </c>
      <c r="F14276" t="s">
        <v>24196</v>
      </c>
      <c r="G14276" s="7">
        <v>6.18</v>
      </c>
    </row>
    <row r="14277" spans="1:7" x14ac:dyDescent="0.3">
      <c r="A14277" s="310">
        <v>3022077</v>
      </c>
      <c r="B14277" t="s">
        <v>24262</v>
      </c>
      <c r="C14277" t="s">
        <v>24263</v>
      </c>
      <c r="D14277" t="s">
        <v>373</v>
      </c>
      <c r="E14277">
        <v>615130</v>
      </c>
      <c r="F14277" t="s">
        <v>24196</v>
      </c>
      <c r="G14277" s="7">
        <v>24.49</v>
      </c>
    </row>
    <row r="14278" spans="1:7" x14ac:dyDescent="0.3">
      <c r="A14278" s="310">
        <v>3022077</v>
      </c>
      <c r="B14278" t="s">
        <v>24262</v>
      </c>
      <c r="C14278" t="s">
        <v>24263</v>
      </c>
      <c r="D14278" t="s">
        <v>371</v>
      </c>
      <c r="E14278">
        <v>615100</v>
      </c>
      <c r="F14278" t="s">
        <v>24196</v>
      </c>
      <c r="G14278" s="7">
        <v>22.26</v>
      </c>
    </row>
    <row r="14279" spans="1:7" x14ac:dyDescent="0.3">
      <c r="A14279" s="310">
        <v>3022077</v>
      </c>
      <c r="B14279" t="s">
        <v>24262</v>
      </c>
      <c r="C14279" t="s">
        <v>24263</v>
      </c>
      <c r="D14279" t="s">
        <v>377</v>
      </c>
      <c r="E14279">
        <v>611110</v>
      </c>
      <c r="F14279" t="s">
        <v>24196</v>
      </c>
      <c r="G14279" s="7">
        <v>-13.88</v>
      </c>
    </row>
    <row r="14280" spans="1:7" x14ac:dyDescent="0.3">
      <c r="A14280" s="310">
        <v>3022077</v>
      </c>
      <c r="B14280" t="s">
        <v>24262</v>
      </c>
      <c r="C14280" t="s">
        <v>24263</v>
      </c>
      <c r="D14280" t="s">
        <v>371</v>
      </c>
      <c r="E14280">
        <v>615100</v>
      </c>
      <c r="F14280" t="s">
        <v>24196</v>
      </c>
      <c r="G14280" s="7">
        <v>22.26</v>
      </c>
    </row>
    <row r="14281" spans="1:7" x14ac:dyDescent="0.3">
      <c r="A14281" s="310">
        <v>3022077</v>
      </c>
      <c r="B14281" t="s">
        <v>24262</v>
      </c>
      <c r="C14281" t="s">
        <v>24263</v>
      </c>
      <c r="D14281" t="s">
        <v>371</v>
      </c>
      <c r="E14281">
        <v>615100</v>
      </c>
      <c r="F14281" t="s">
        <v>24196</v>
      </c>
      <c r="G14281" s="7">
        <v>22.26</v>
      </c>
    </row>
    <row r="14282" spans="1:7" x14ac:dyDescent="0.3">
      <c r="A14282" s="310">
        <v>3022077</v>
      </c>
      <c r="B14282" t="s">
        <v>24262</v>
      </c>
      <c r="C14282" t="s">
        <v>24263</v>
      </c>
      <c r="D14282" t="s">
        <v>371</v>
      </c>
      <c r="E14282">
        <v>615100</v>
      </c>
      <c r="F14282" t="s">
        <v>24196</v>
      </c>
      <c r="G14282" s="7">
        <v>-22.26</v>
      </c>
    </row>
    <row r="14283" spans="1:7" x14ac:dyDescent="0.3">
      <c r="A14283" s="310">
        <v>3022077</v>
      </c>
      <c r="B14283" t="s">
        <v>24262</v>
      </c>
      <c r="C14283" t="s">
        <v>24263</v>
      </c>
      <c r="D14283" t="s">
        <v>373</v>
      </c>
      <c r="E14283">
        <v>615130</v>
      </c>
      <c r="F14283" t="s">
        <v>24196</v>
      </c>
      <c r="G14283" s="7">
        <v>3037.61</v>
      </c>
    </row>
    <row r="14284" spans="1:7" x14ac:dyDescent="0.3">
      <c r="A14284" s="310">
        <v>3022077</v>
      </c>
      <c r="B14284" t="s">
        <v>24262</v>
      </c>
      <c r="C14284" t="s">
        <v>24263</v>
      </c>
      <c r="D14284" t="s">
        <v>371</v>
      </c>
      <c r="E14284">
        <v>615100</v>
      </c>
      <c r="F14284" t="s">
        <v>24196</v>
      </c>
      <c r="G14284" s="7">
        <v>-145.15</v>
      </c>
    </row>
    <row r="14285" spans="1:7" x14ac:dyDescent="0.3">
      <c r="A14285" s="310">
        <v>3022077</v>
      </c>
      <c r="B14285" t="s">
        <v>24262</v>
      </c>
      <c r="C14285" t="s">
        <v>24263</v>
      </c>
      <c r="D14285" t="s">
        <v>371</v>
      </c>
      <c r="E14285">
        <v>615100</v>
      </c>
      <c r="F14285" t="s">
        <v>24196</v>
      </c>
      <c r="G14285" s="7">
        <v>3034.42</v>
      </c>
    </row>
    <row r="14286" spans="1:7" x14ac:dyDescent="0.3">
      <c r="A14286" s="310">
        <v>3022077</v>
      </c>
      <c r="B14286" t="s">
        <v>24262</v>
      </c>
      <c r="C14286" t="s">
        <v>24263</v>
      </c>
      <c r="D14286" t="s">
        <v>373</v>
      </c>
      <c r="E14286">
        <v>617150</v>
      </c>
      <c r="F14286" t="s">
        <v>24196</v>
      </c>
      <c r="G14286" s="7">
        <v>466.38</v>
      </c>
    </row>
    <row r="14287" spans="1:7" x14ac:dyDescent="0.3">
      <c r="A14287" s="310">
        <v>3022077</v>
      </c>
      <c r="B14287" t="s">
        <v>24262</v>
      </c>
      <c r="C14287" t="s">
        <v>24263</v>
      </c>
      <c r="D14287" t="s">
        <v>373</v>
      </c>
      <c r="E14287">
        <v>617150</v>
      </c>
      <c r="F14287" t="s">
        <v>24196</v>
      </c>
      <c r="G14287" s="7">
        <v>583.91</v>
      </c>
    </row>
    <row r="14288" spans="1:7" x14ac:dyDescent="0.3">
      <c r="A14288" s="310">
        <v>3022077</v>
      </c>
      <c r="B14288" t="s">
        <v>24262</v>
      </c>
      <c r="C14288" t="s">
        <v>24263</v>
      </c>
      <c r="D14288" t="s">
        <v>371</v>
      </c>
      <c r="E14288">
        <v>615100</v>
      </c>
      <c r="F14288" t="s">
        <v>24196</v>
      </c>
      <c r="G14288" s="7">
        <v>-145.15</v>
      </c>
    </row>
    <row r="14289" spans="1:7" x14ac:dyDescent="0.3">
      <c r="A14289" s="310">
        <v>3022077</v>
      </c>
      <c r="B14289" t="s">
        <v>24262</v>
      </c>
      <c r="C14289" t="s">
        <v>24263</v>
      </c>
      <c r="D14289" t="s">
        <v>377</v>
      </c>
      <c r="E14289">
        <v>611110</v>
      </c>
      <c r="F14289" t="s">
        <v>24196</v>
      </c>
      <c r="G14289" s="7">
        <v>0.4</v>
      </c>
    </row>
    <row r="14290" spans="1:7" x14ac:dyDescent="0.3">
      <c r="A14290" s="310">
        <v>3022077</v>
      </c>
      <c r="B14290" t="s">
        <v>24262</v>
      </c>
      <c r="C14290" t="s">
        <v>24263</v>
      </c>
      <c r="D14290" t="s">
        <v>373</v>
      </c>
      <c r="E14290">
        <v>616160</v>
      </c>
      <c r="F14290" t="s">
        <v>24196</v>
      </c>
      <c r="G14290" s="7">
        <v>222.16</v>
      </c>
    </row>
    <row r="14291" spans="1:7" x14ac:dyDescent="0.3">
      <c r="A14291" s="310">
        <v>3022077</v>
      </c>
      <c r="B14291" t="s">
        <v>24262</v>
      </c>
      <c r="C14291" t="s">
        <v>24263</v>
      </c>
      <c r="D14291" t="s">
        <v>373</v>
      </c>
      <c r="E14291">
        <v>615130</v>
      </c>
      <c r="F14291" t="s">
        <v>24196</v>
      </c>
      <c r="G14291" s="7">
        <v>24.49</v>
      </c>
    </row>
    <row r="14292" spans="1:7" x14ac:dyDescent="0.3">
      <c r="A14292" s="310">
        <v>3022077</v>
      </c>
      <c r="B14292" t="s">
        <v>24262</v>
      </c>
      <c r="C14292" t="s">
        <v>24263</v>
      </c>
      <c r="D14292" t="s">
        <v>376</v>
      </c>
      <c r="E14292">
        <v>617110</v>
      </c>
      <c r="F14292" t="s">
        <v>24196</v>
      </c>
      <c r="G14292" s="7">
        <v>435.62</v>
      </c>
    </row>
    <row r="14293" spans="1:7" x14ac:dyDescent="0.3">
      <c r="A14293" s="310">
        <v>3022077</v>
      </c>
      <c r="B14293" t="s">
        <v>24262</v>
      </c>
      <c r="C14293" t="s">
        <v>24263</v>
      </c>
      <c r="D14293" t="s">
        <v>371</v>
      </c>
      <c r="E14293">
        <v>617100</v>
      </c>
      <c r="F14293" t="s">
        <v>24196</v>
      </c>
      <c r="G14293" s="7">
        <v>1505.23</v>
      </c>
    </row>
    <row r="14294" spans="1:7" x14ac:dyDescent="0.3">
      <c r="A14294" s="310">
        <v>3022077</v>
      </c>
      <c r="B14294" t="s">
        <v>24262</v>
      </c>
      <c r="C14294" t="s">
        <v>24263</v>
      </c>
      <c r="D14294" t="s">
        <v>373</v>
      </c>
      <c r="E14294">
        <v>615130</v>
      </c>
      <c r="F14294" t="s">
        <v>24196</v>
      </c>
      <c r="G14294" s="7">
        <v>2277.66</v>
      </c>
    </row>
    <row r="14295" spans="1:7" x14ac:dyDescent="0.3">
      <c r="A14295" s="310">
        <v>3022077</v>
      </c>
      <c r="B14295" t="s">
        <v>24262</v>
      </c>
      <c r="C14295" t="s">
        <v>24263</v>
      </c>
      <c r="D14295" t="s">
        <v>377</v>
      </c>
      <c r="E14295">
        <v>611110</v>
      </c>
      <c r="F14295" t="s">
        <v>24196</v>
      </c>
      <c r="G14295" s="7">
        <v>0.01</v>
      </c>
    </row>
    <row r="14296" spans="1:7" x14ac:dyDescent="0.3">
      <c r="A14296" s="310">
        <v>3022077</v>
      </c>
      <c r="B14296" t="s">
        <v>24262</v>
      </c>
      <c r="C14296" t="s">
        <v>24263</v>
      </c>
      <c r="D14296" t="s">
        <v>377</v>
      </c>
      <c r="E14296">
        <v>611120</v>
      </c>
      <c r="F14296" t="s">
        <v>24196</v>
      </c>
      <c r="G14296" s="7">
        <v>23.98</v>
      </c>
    </row>
    <row r="14297" spans="1:7" x14ac:dyDescent="0.3">
      <c r="A14297" s="310">
        <v>3022077</v>
      </c>
      <c r="B14297" t="s">
        <v>24262</v>
      </c>
      <c r="C14297" t="s">
        <v>24263</v>
      </c>
      <c r="D14297" t="s">
        <v>377</v>
      </c>
      <c r="E14297">
        <v>611130</v>
      </c>
      <c r="F14297" t="s">
        <v>24196</v>
      </c>
      <c r="G14297" s="7">
        <v>58.54</v>
      </c>
    </row>
    <row r="14298" spans="1:7" x14ac:dyDescent="0.3">
      <c r="A14298" s="310">
        <v>3022077</v>
      </c>
      <c r="B14298" t="s">
        <v>24262</v>
      </c>
      <c r="C14298" t="s">
        <v>24263</v>
      </c>
      <c r="D14298" t="s">
        <v>371</v>
      </c>
      <c r="E14298">
        <v>616100</v>
      </c>
      <c r="F14298" t="s">
        <v>24196</v>
      </c>
      <c r="G14298" s="7">
        <v>934.19</v>
      </c>
    </row>
    <row r="14299" spans="1:7" x14ac:dyDescent="0.3">
      <c r="A14299" s="310">
        <v>3022077</v>
      </c>
      <c r="B14299" t="s">
        <v>24262</v>
      </c>
      <c r="C14299" t="s">
        <v>24263</v>
      </c>
      <c r="D14299" t="s">
        <v>373</v>
      </c>
      <c r="E14299">
        <v>615130</v>
      </c>
      <c r="F14299" t="s">
        <v>24196</v>
      </c>
      <c r="G14299" s="7">
        <v>14.27</v>
      </c>
    </row>
    <row r="14300" spans="1:7" x14ac:dyDescent="0.3">
      <c r="A14300" s="310">
        <v>3022077</v>
      </c>
      <c r="B14300" t="s">
        <v>24262</v>
      </c>
      <c r="C14300" t="s">
        <v>24263</v>
      </c>
      <c r="D14300" t="s">
        <v>371</v>
      </c>
      <c r="E14300">
        <v>615100</v>
      </c>
      <c r="F14300" t="s">
        <v>24196</v>
      </c>
      <c r="G14300" s="7">
        <v>0.01</v>
      </c>
    </row>
    <row r="14301" spans="1:7" x14ac:dyDescent="0.3">
      <c r="A14301" s="310">
        <v>3022077</v>
      </c>
      <c r="B14301" t="s">
        <v>24262</v>
      </c>
      <c r="C14301" t="s">
        <v>24263</v>
      </c>
      <c r="D14301" t="s">
        <v>371</v>
      </c>
      <c r="E14301">
        <v>615100</v>
      </c>
      <c r="F14301" t="s">
        <v>24196</v>
      </c>
      <c r="G14301" s="7">
        <v>592.25</v>
      </c>
    </row>
    <row r="14302" spans="1:7" x14ac:dyDescent="0.3">
      <c r="A14302" s="310">
        <v>3022077</v>
      </c>
      <c r="B14302" t="s">
        <v>24262</v>
      </c>
      <c r="C14302" t="s">
        <v>24263</v>
      </c>
      <c r="D14302" t="s">
        <v>377</v>
      </c>
      <c r="E14302">
        <v>611110</v>
      </c>
      <c r="F14302" t="s">
        <v>24196</v>
      </c>
      <c r="G14302" s="7">
        <v>1.04</v>
      </c>
    </row>
    <row r="14303" spans="1:7" x14ac:dyDescent="0.3">
      <c r="A14303" s="310">
        <v>3022077</v>
      </c>
      <c r="B14303" t="s">
        <v>24262</v>
      </c>
      <c r="C14303" t="s">
        <v>24263</v>
      </c>
      <c r="D14303" t="s">
        <v>373</v>
      </c>
      <c r="E14303">
        <v>615130</v>
      </c>
      <c r="F14303" t="s">
        <v>24196</v>
      </c>
      <c r="G14303" s="7">
        <v>330</v>
      </c>
    </row>
    <row r="14304" spans="1:7" x14ac:dyDescent="0.3">
      <c r="A14304" s="310">
        <v>3022077</v>
      </c>
      <c r="B14304" t="s">
        <v>24262</v>
      </c>
      <c r="C14304" t="s">
        <v>24263</v>
      </c>
      <c r="D14304" t="s">
        <v>374</v>
      </c>
      <c r="E14304">
        <v>615120</v>
      </c>
      <c r="F14304" t="s">
        <v>24196</v>
      </c>
      <c r="G14304" s="7">
        <v>200.36</v>
      </c>
    </row>
    <row r="14305" spans="1:7" x14ac:dyDescent="0.3">
      <c r="A14305" s="310">
        <v>3022077</v>
      </c>
      <c r="B14305" t="s">
        <v>24262</v>
      </c>
      <c r="C14305" t="s">
        <v>24263</v>
      </c>
      <c r="D14305" t="s">
        <v>371</v>
      </c>
      <c r="E14305">
        <v>615100</v>
      </c>
      <c r="F14305" t="s">
        <v>24196</v>
      </c>
      <c r="G14305" s="7">
        <v>4499.5</v>
      </c>
    </row>
    <row r="14306" spans="1:7" x14ac:dyDescent="0.3">
      <c r="A14306" s="310">
        <v>3022077</v>
      </c>
      <c r="B14306" t="s">
        <v>24262</v>
      </c>
      <c r="C14306" t="s">
        <v>24263</v>
      </c>
      <c r="D14306" t="s">
        <v>371</v>
      </c>
      <c r="E14306">
        <v>615100</v>
      </c>
      <c r="F14306" t="s">
        <v>24196</v>
      </c>
      <c r="G14306" s="7">
        <v>139.97</v>
      </c>
    </row>
    <row r="14307" spans="1:7" x14ac:dyDescent="0.3">
      <c r="A14307" s="310">
        <v>3022077</v>
      </c>
      <c r="B14307" t="s">
        <v>24262</v>
      </c>
      <c r="C14307" t="s">
        <v>24263</v>
      </c>
      <c r="D14307" t="s">
        <v>371</v>
      </c>
      <c r="E14307">
        <v>615100</v>
      </c>
      <c r="F14307" t="s">
        <v>24196</v>
      </c>
      <c r="G14307" s="7">
        <v>6.82</v>
      </c>
    </row>
    <row r="14308" spans="1:7" x14ac:dyDescent="0.3">
      <c r="A14308" s="310">
        <v>3022077</v>
      </c>
      <c r="B14308" t="s">
        <v>24262</v>
      </c>
      <c r="C14308" t="s">
        <v>24263</v>
      </c>
      <c r="D14308" t="s">
        <v>377</v>
      </c>
      <c r="E14308">
        <v>611120</v>
      </c>
      <c r="F14308" t="s">
        <v>24196</v>
      </c>
      <c r="G14308" s="7">
        <v>20.84</v>
      </c>
    </row>
    <row r="14309" spans="1:7" x14ac:dyDescent="0.3">
      <c r="A14309" s="310">
        <v>3022077</v>
      </c>
      <c r="B14309" t="s">
        <v>24262</v>
      </c>
      <c r="C14309" t="s">
        <v>24263</v>
      </c>
      <c r="D14309" t="s">
        <v>373</v>
      </c>
      <c r="E14309">
        <v>615130</v>
      </c>
      <c r="F14309" t="s">
        <v>24196</v>
      </c>
      <c r="G14309" s="7">
        <v>24.49</v>
      </c>
    </row>
    <row r="14310" spans="1:7" x14ac:dyDescent="0.3">
      <c r="A14310" s="310">
        <v>3022077</v>
      </c>
      <c r="B14310" t="s">
        <v>24262</v>
      </c>
      <c r="C14310" t="s">
        <v>24263</v>
      </c>
      <c r="D14310" t="s">
        <v>371</v>
      </c>
      <c r="E14310">
        <v>615100</v>
      </c>
      <c r="F14310" t="s">
        <v>24196</v>
      </c>
      <c r="G14310" s="7">
        <v>125.97</v>
      </c>
    </row>
    <row r="14311" spans="1:7" x14ac:dyDescent="0.3">
      <c r="A14311" s="310">
        <v>3022077</v>
      </c>
      <c r="B14311" t="s">
        <v>24262</v>
      </c>
      <c r="C14311" t="s">
        <v>24263</v>
      </c>
      <c r="D14311" t="s">
        <v>373</v>
      </c>
      <c r="E14311">
        <v>617150</v>
      </c>
      <c r="F14311" t="s">
        <v>24196</v>
      </c>
      <c r="G14311" s="7">
        <v>387.2</v>
      </c>
    </row>
    <row r="14312" spans="1:7" x14ac:dyDescent="0.3">
      <c r="A14312" s="310">
        <v>3022077</v>
      </c>
      <c r="B14312" t="s">
        <v>24262</v>
      </c>
      <c r="C14312" t="s">
        <v>24263</v>
      </c>
      <c r="D14312" t="s">
        <v>371</v>
      </c>
      <c r="E14312">
        <v>615100</v>
      </c>
      <c r="F14312" t="s">
        <v>24196</v>
      </c>
      <c r="G14312" s="7">
        <v>-125.97</v>
      </c>
    </row>
    <row r="14313" spans="1:7" x14ac:dyDescent="0.3">
      <c r="A14313" s="310">
        <v>3022077</v>
      </c>
      <c r="B14313" t="s">
        <v>24262</v>
      </c>
      <c r="C14313" t="s">
        <v>24263</v>
      </c>
      <c r="D14313" t="s">
        <v>374</v>
      </c>
      <c r="E14313">
        <v>615120</v>
      </c>
      <c r="F14313" t="s">
        <v>24196</v>
      </c>
      <c r="G14313" s="7">
        <v>118.87</v>
      </c>
    </row>
    <row r="14314" spans="1:7" x14ac:dyDescent="0.3">
      <c r="A14314" s="310">
        <v>3022077</v>
      </c>
      <c r="B14314" t="s">
        <v>24262</v>
      </c>
      <c r="C14314" t="s">
        <v>24263</v>
      </c>
      <c r="D14314" t="s">
        <v>371</v>
      </c>
      <c r="E14314">
        <v>615100</v>
      </c>
      <c r="F14314" t="s">
        <v>24196</v>
      </c>
      <c r="G14314" s="7">
        <v>-130.46</v>
      </c>
    </row>
    <row r="14315" spans="1:7" x14ac:dyDescent="0.3">
      <c r="A14315" s="310">
        <v>3022077</v>
      </c>
      <c r="B14315" t="s">
        <v>24262</v>
      </c>
      <c r="C14315" t="s">
        <v>24263</v>
      </c>
      <c r="D14315" t="s">
        <v>371</v>
      </c>
      <c r="E14315">
        <v>615100</v>
      </c>
      <c r="F14315" t="s">
        <v>24196</v>
      </c>
      <c r="G14315" s="7">
        <v>-145.15</v>
      </c>
    </row>
    <row r="14316" spans="1:7" x14ac:dyDescent="0.3">
      <c r="A14316" s="310">
        <v>3022077</v>
      </c>
      <c r="B14316" t="s">
        <v>24262</v>
      </c>
      <c r="C14316" t="s">
        <v>24263</v>
      </c>
      <c r="D14316" t="s">
        <v>373</v>
      </c>
      <c r="E14316">
        <v>615130</v>
      </c>
      <c r="F14316" t="s">
        <v>24196</v>
      </c>
      <c r="G14316" s="7">
        <v>8.99</v>
      </c>
    </row>
    <row r="14317" spans="1:7" x14ac:dyDescent="0.3">
      <c r="A14317" s="310">
        <v>3022077</v>
      </c>
      <c r="B14317" t="s">
        <v>24262</v>
      </c>
      <c r="C14317" t="s">
        <v>24263</v>
      </c>
      <c r="D14317" t="s">
        <v>371</v>
      </c>
      <c r="E14317">
        <v>615100</v>
      </c>
      <c r="F14317" t="s">
        <v>24196</v>
      </c>
      <c r="G14317" s="7">
        <v>-20.03</v>
      </c>
    </row>
    <row r="14318" spans="1:7" x14ac:dyDescent="0.3">
      <c r="A14318" s="310">
        <v>3022077</v>
      </c>
      <c r="B14318" t="s">
        <v>24262</v>
      </c>
      <c r="C14318" t="s">
        <v>24263</v>
      </c>
      <c r="D14318" t="s">
        <v>371</v>
      </c>
      <c r="E14318">
        <v>615100</v>
      </c>
      <c r="F14318" t="s">
        <v>24196</v>
      </c>
      <c r="G14318" s="7">
        <v>351.23</v>
      </c>
    </row>
    <row r="14319" spans="1:7" x14ac:dyDescent="0.3">
      <c r="A14319" s="310">
        <v>3022077</v>
      </c>
      <c r="B14319" t="s">
        <v>24262</v>
      </c>
      <c r="C14319" t="s">
        <v>24263</v>
      </c>
      <c r="D14319" t="s">
        <v>374</v>
      </c>
      <c r="E14319">
        <v>615120</v>
      </c>
      <c r="F14319" t="s">
        <v>24196</v>
      </c>
      <c r="G14319" s="7">
        <v>19</v>
      </c>
    </row>
    <row r="14320" spans="1:7" x14ac:dyDescent="0.3">
      <c r="A14320" s="310">
        <v>3022077</v>
      </c>
      <c r="B14320" t="s">
        <v>24262</v>
      </c>
      <c r="C14320" t="s">
        <v>24263</v>
      </c>
      <c r="D14320" t="s">
        <v>371</v>
      </c>
      <c r="E14320">
        <v>615100</v>
      </c>
      <c r="F14320" t="s">
        <v>24196</v>
      </c>
      <c r="G14320" s="7">
        <v>139.97</v>
      </c>
    </row>
    <row r="14321" spans="1:7" x14ac:dyDescent="0.3">
      <c r="A14321" s="310">
        <v>3022077</v>
      </c>
      <c r="B14321" t="s">
        <v>24262</v>
      </c>
      <c r="C14321" t="s">
        <v>24263</v>
      </c>
      <c r="D14321" t="s">
        <v>371</v>
      </c>
      <c r="E14321">
        <v>615100</v>
      </c>
      <c r="F14321" t="s">
        <v>24196</v>
      </c>
      <c r="G14321" s="7">
        <v>22.26</v>
      </c>
    </row>
    <row r="14322" spans="1:7" x14ac:dyDescent="0.3">
      <c r="A14322" s="310">
        <v>3022077</v>
      </c>
      <c r="B14322" t="s">
        <v>24262</v>
      </c>
      <c r="C14322" t="s">
        <v>24263</v>
      </c>
      <c r="D14322" t="s">
        <v>373</v>
      </c>
      <c r="E14322">
        <v>615130</v>
      </c>
      <c r="F14322" t="s">
        <v>24196</v>
      </c>
      <c r="G14322" s="7">
        <v>8.24</v>
      </c>
    </row>
    <row r="14323" spans="1:7" x14ac:dyDescent="0.3">
      <c r="A14323" s="310">
        <v>3022077</v>
      </c>
      <c r="B14323" t="s">
        <v>24262</v>
      </c>
      <c r="C14323" t="s">
        <v>24263</v>
      </c>
      <c r="D14323" t="s">
        <v>373</v>
      </c>
      <c r="E14323">
        <v>615130</v>
      </c>
      <c r="F14323" t="s">
        <v>24196</v>
      </c>
      <c r="G14323" s="7">
        <v>1518.44</v>
      </c>
    </row>
    <row r="14324" spans="1:7" x14ac:dyDescent="0.3">
      <c r="A14324" s="310">
        <v>3022077</v>
      </c>
      <c r="B14324" t="s">
        <v>24262</v>
      </c>
      <c r="C14324" t="s">
        <v>24263</v>
      </c>
      <c r="D14324" t="s">
        <v>377</v>
      </c>
      <c r="E14324">
        <v>611110</v>
      </c>
      <c r="F14324" t="s">
        <v>24196</v>
      </c>
      <c r="G14324" s="7">
        <v>0.01</v>
      </c>
    </row>
    <row r="14325" spans="1:7" x14ac:dyDescent="0.3">
      <c r="A14325" s="310">
        <v>3022077</v>
      </c>
      <c r="B14325" t="s">
        <v>24262</v>
      </c>
      <c r="C14325" t="s">
        <v>24263</v>
      </c>
      <c r="D14325" t="s">
        <v>373</v>
      </c>
      <c r="E14325">
        <v>615130</v>
      </c>
      <c r="F14325" t="s">
        <v>24196</v>
      </c>
      <c r="G14325" s="7">
        <v>12.99</v>
      </c>
    </row>
    <row r="14326" spans="1:7" x14ac:dyDescent="0.3">
      <c r="A14326" s="310">
        <v>3022077</v>
      </c>
      <c r="B14326" t="s">
        <v>24262</v>
      </c>
      <c r="C14326" t="s">
        <v>24263</v>
      </c>
      <c r="D14326" t="s">
        <v>377</v>
      </c>
      <c r="E14326">
        <v>611110</v>
      </c>
      <c r="F14326" t="s">
        <v>24196</v>
      </c>
      <c r="G14326" s="7">
        <v>1.43</v>
      </c>
    </row>
    <row r="14327" spans="1:7" x14ac:dyDescent="0.3">
      <c r="A14327" s="310">
        <v>3022077</v>
      </c>
      <c r="B14327" t="s">
        <v>24262</v>
      </c>
      <c r="C14327" t="s">
        <v>24263</v>
      </c>
      <c r="D14327" t="s">
        <v>373</v>
      </c>
      <c r="E14327">
        <v>616160</v>
      </c>
      <c r="F14327" t="s">
        <v>24196</v>
      </c>
      <c r="G14327" s="7">
        <v>222.16</v>
      </c>
    </row>
    <row r="14328" spans="1:7" x14ac:dyDescent="0.3">
      <c r="A14328" s="310">
        <v>3022077</v>
      </c>
      <c r="B14328" t="s">
        <v>24262</v>
      </c>
      <c r="C14328" t="s">
        <v>24263</v>
      </c>
      <c r="D14328" t="s">
        <v>371</v>
      </c>
      <c r="E14328">
        <v>615100</v>
      </c>
      <c r="F14328" t="s">
        <v>24196</v>
      </c>
      <c r="G14328" s="7">
        <v>0.01</v>
      </c>
    </row>
    <row r="14329" spans="1:7" x14ac:dyDescent="0.3">
      <c r="A14329" s="310">
        <v>3022077</v>
      </c>
      <c r="B14329" t="s">
        <v>24262</v>
      </c>
      <c r="C14329" t="s">
        <v>24263</v>
      </c>
      <c r="D14329" t="s">
        <v>371</v>
      </c>
      <c r="E14329">
        <v>615100</v>
      </c>
      <c r="F14329" t="s">
        <v>24196</v>
      </c>
      <c r="G14329" s="7">
        <v>20.03</v>
      </c>
    </row>
    <row r="14330" spans="1:7" x14ac:dyDescent="0.3">
      <c r="A14330" s="310">
        <v>3022077</v>
      </c>
      <c r="B14330" t="s">
        <v>24262</v>
      </c>
      <c r="C14330" t="s">
        <v>24263</v>
      </c>
      <c r="D14330" t="s">
        <v>373</v>
      </c>
      <c r="E14330">
        <v>615130</v>
      </c>
      <c r="F14330" t="s">
        <v>24196</v>
      </c>
      <c r="G14330" s="7">
        <v>11.3</v>
      </c>
    </row>
    <row r="14331" spans="1:7" x14ac:dyDescent="0.3">
      <c r="A14331" s="310">
        <v>3022077</v>
      </c>
      <c r="B14331" t="s">
        <v>24262</v>
      </c>
      <c r="C14331" t="s">
        <v>24263</v>
      </c>
      <c r="D14331" t="s">
        <v>371</v>
      </c>
      <c r="E14331">
        <v>615100</v>
      </c>
      <c r="F14331" t="s">
        <v>24196</v>
      </c>
      <c r="G14331" s="7">
        <v>125.97</v>
      </c>
    </row>
    <row r="14332" spans="1:7" x14ac:dyDescent="0.3">
      <c r="A14332" s="310">
        <v>3022077</v>
      </c>
      <c r="B14332" t="s">
        <v>24262</v>
      </c>
      <c r="C14332" t="s">
        <v>24263</v>
      </c>
      <c r="D14332" t="s">
        <v>377</v>
      </c>
      <c r="E14332">
        <v>611110</v>
      </c>
      <c r="F14332" t="s">
        <v>24196</v>
      </c>
      <c r="G14332" s="7">
        <v>-34.56</v>
      </c>
    </row>
    <row r="14333" spans="1:7" x14ac:dyDescent="0.3">
      <c r="A14333" s="310">
        <v>3022077</v>
      </c>
      <c r="B14333" t="s">
        <v>24262</v>
      </c>
      <c r="C14333" t="s">
        <v>24263</v>
      </c>
      <c r="D14333" t="s">
        <v>377</v>
      </c>
      <c r="E14333">
        <v>611110</v>
      </c>
      <c r="F14333" t="s">
        <v>24196</v>
      </c>
      <c r="G14333" s="7">
        <v>13.88</v>
      </c>
    </row>
    <row r="14334" spans="1:7" x14ac:dyDescent="0.3">
      <c r="A14334" s="310">
        <v>3022077</v>
      </c>
      <c r="B14334" t="s">
        <v>24262</v>
      </c>
      <c r="C14334" t="s">
        <v>24263</v>
      </c>
      <c r="D14334" t="s">
        <v>371</v>
      </c>
      <c r="E14334">
        <v>615100</v>
      </c>
      <c r="F14334" t="s">
        <v>24196</v>
      </c>
      <c r="G14334" s="7">
        <v>-145.15</v>
      </c>
    </row>
    <row r="14335" spans="1:7" x14ac:dyDescent="0.3">
      <c r="A14335" s="310">
        <v>3022077</v>
      </c>
      <c r="B14335" t="s">
        <v>24262</v>
      </c>
      <c r="C14335" t="s">
        <v>24263</v>
      </c>
      <c r="D14335" t="s">
        <v>377</v>
      </c>
      <c r="E14335">
        <v>611110</v>
      </c>
      <c r="F14335" t="s">
        <v>24196</v>
      </c>
      <c r="G14335" s="7">
        <v>69.42</v>
      </c>
    </row>
    <row r="14336" spans="1:7" x14ac:dyDescent="0.3">
      <c r="A14336" s="310">
        <v>3022077</v>
      </c>
      <c r="B14336" t="s">
        <v>24262</v>
      </c>
      <c r="C14336" t="s">
        <v>24263</v>
      </c>
      <c r="D14336" t="s">
        <v>371</v>
      </c>
      <c r="E14336">
        <v>615100</v>
      </c>
      <c r="F14336" t="s">
        <v>24196</v>
      </c>
      <c r="G14336" s="7">
        <v>-0.01</v>
      </c>
    </row>
    <row r="14337" spans="1:7" x14ac:dyDescent="0.3">
      <c r="A14337" s="310">
        <v>3022077</v>
      </c>
      <c r="B14337" t="s">
        <v>24262</v>
      </c>
      <c r="C14337" t="s">
        <v>24263</v>
      </c>
      <c r="D14337" t="s">
        <v>371</v>
      </c>
      <c r="E14337">
        <v>615100</v>
      </c>
      <c r="F14337" t="s">
        <v>24196</v>
      </c>
      <c r="G14337" s="7">
        <v>34.340000000000003</v>
      </c>
    </row>
    <row r="14338" spans="1:7" x14ac:dyDescent="0.3">
      <c r="A14338" s="310">
        <v>3022077</v>
      </c>
      <c r="B14338" t="s">
        <v>24262</v>
      </c>
      <c r="C14338" t="s">
        <v>24263</v>
      </c>
      <c r="D14338" t="s">
        <v>371</v>
      </c>
      <c r="E14338">
        <v>616100</v>
      </c>
      <c r="F14338" t="s">
        <v>24196</v>
      </c>
      <c r="G14338" s="7">
        <v>416.42</v>
      </c>
    </row>
    <row r="14339" spans="1:7" x14ac:dyDescent="0.3">
      <c r="A14339" s="310">
        <v>3022077</v>
      </c>
      <c r="B14339" t="s">
        <v>24262</v>
      </c>
      <c r="C14339" t="s">
        <v>24263</v>
      </c>
      <c r="D14339" t="s">
        <v>377</v>
      </c>
      <c r="E14339">
        <v>611120</v>
      </c>
      <c r="F14339" t="s">
        <v>24196</v>
      </c>
      <c r="G14339" s="7">
        <v>12.77</v>
      </c>
    </row>
    <row r="14340" spans="1:7" x14ac:dyDescent="0.3">
      <c r="A14340" s="310">
        <v>3022077</v>
      </c>
      <c r="B14340" t="s">
        <v>24262</v>
      </c>
      <c r="C14340" t="s">
        <v>24263</v>
      </c>
      <c r="D14340" t="s">
        <v>377</v>
      </c>
      <c r="E14340">
        <v>611110</v>
      </c>
      <c r="F14340" t="s">
        <v>24196</v>
      </c>
      <c r="G14340" s="7">
        <v>13.88</v>
      </c>
    </row>
    <row r="14341" spans="1:7" x14ac:dyDescent="0.3">
      <c r="A14341" s="310">
        <v>3022077</v>
      </c>
      <c r="B14341" t="s">
        <v>24262</v>
      </c>
      <c r="C14341" t="s">
        <v>24263</v>
      </c>
      <c r="D14341" t="s">
        <v>371</v>
      </c>
      <c r="E14341">
        <v>615100</v>
      </c>
      <c r="F14341" t="s">
        <v>24196</v>
      </c>
      <c r="G14341" s="7">
        <v>-139.97</v>
      </c>
    </row>
    <row r="14342" spans="1:7" x14ac:dyDescent="0.3">
      <c r="A14342" s="310">
        <v>3022077</v>
      </c>
      <c r="B14342" t="s">
        <v>24262</v>
      </c>
      <c r="C14342" t="s">
        <v>24263</v>
      </c>
      <c r="D14342" t="s">
        <v>373</v>
      </c>
      <c r="E14342">
        <v>615130</v>
      </c>
      <c r="F14342" t="s">
        <v>24196</v>
      </c>
      <c r="G14342" s="7">
        <v>1898.05</v>
      </c>
    </row>
    <row r="14343" spans="1:7" x14ac:dyDescent="0.3">
      <c r="A14343" s="310">
        <v>3022077</v>
      </c>
      <c r="B14343" t="s">
        <v>24262</v>
      </c>
      <c r="C14343" t="s">
        <v>24263</v>
      </c>
      <c r="D14343" t="s">
        <v>371</v>
      </c>
      <c r="E14343">
        <v>615100</v>
      </c>
      <c r="F14343" t="s">
        <v>24196</v>
      </c>
      <c r="G14343" s="7">
        <v>-861.03</v>
      </c>
    </row>
    <row r="14344" spans="1:7" x14ac:dyDescent="0.3">
      <c r="A14344" s="310">
        <v>3022077</v>
      </c>
      <c r="B14344" t="s">
        <v>24262</v>
      </c>
      <c r="C14344" t="s">
        <v>24263</v>
      </c>
      <c r="D14344" t="s">
        <v>377</v>
      </c>
      <c r="E14344">
        <v>611110</v>
      </c>
      <c r="F14344" t="s">
        <v>24196</v>
      </c>
      <c r="G14344" s="7">
        <v>-35.72</v>
      </c>
    </row>
    <row r="14345" spans="1:7" x14ac:dyDescent="0.3">
      <c r="A14345" s="310">
        <v>3022077</v>
      </c>
      <c r="B14345" t="s">
        <v>24262</v>
      </c>
      <c r="C14345" t="s">
        <v>24263</v>
      </c>
      <c r="D14345" t="s">
        <v>377</v>
      </c>
      <c r="E14345">
        <v>611120</v>
      </c>
      <c r="F14345" t="s">
        <v>24196</v>
      </c>
      <c r="G14345" s="7">
        <v>2.0099999999999998</v>
      </c>
    </row>
    <row r="14346" spans="1:7" x14ac:dyDescent="0.3">
      <c r="A14346" s="310">
        <v>3022077</v>
      </c>
      <c r="B14346" t="s">
        <v>24262</v>
      </c>
      <c r="C14346" t="s">
        <v>24263</v>
      </c>
      <c r="D14346" t="s">
        <v>377</v>
      </c>
      <c r="E14346">
        <v>611110</v>
      </c>
      <c r="F14346" t="s">
        <v>24196</v>
      </c>
      <c r="G14346" s="7">
        <v>918.25</v>
      </c>
    </row>
    <row r="14347" spans="1:7" x14ac:dyDescent="0.3">
      <c r="A14347" s="310">
        <v>3022077</v>
      </c>
      <c r="B14347" t="s">
        <v>24262</v>
      </c>
      <c r="C14347" t="s">
        <v>24263</v>
      </c>
      <c r="D14347" t="s">
        <v>371</v>
      </c>
      <c r="E14347">
        <v>615100</v>
      </c>
      <c r="F14347" t="s">
        <v>24196</v>
      </c>
      <c r="G14347" s="7">
        <v>0.01</v>
      </c>
    </row>
    <row r="14348" spans="1:7" x14ac:dyDescent="0.3">
      <c r="A14348" s="310">
        <v>3022077</v>
      </c>
      <c r="B14348" t="s">
        <v>24262</v>
      </c>
      <c r="C14348" t="s">
        <v>24263</v>
      </c>
      <c r="D14348" t="s">
        <v>373</v>
      </c>
      <c r="E14348">
        <v>615130</v>
      </c>
      <c r="F14348" t="s">
        <v>24196</v>
      </c>
      <c r="G14348" s="7">
        <v>1233.73</v>
      </c>
    </row>
    <row r="14349" spans="1:7" x14ac:dyDescent="0.3">
      <c r="A14349" s="310">
        <v>3022077</v>
      </c>
      <c r="B14349" t="s">
        <v>24262</v>
      </c>
      <c r="C14349" t="s">
        <v>24263</v>
      </c>
      <c r="D14349" t="s">
        <v>371</v>
      </c>
      <c r="E14349">
        <v>615100</v>
      </c>
      <c r="F14349" t="s">
        <v>24196</v>
      </c>
      <c r="G14349" s="7">
        <v>101.97</v>
      </c>
    </row>
    <row r="14350" spans="1:7" x14ac:dyDescent="0.3">
      <c r="A14350" s="310">
        <v>3022077</v>
      </c>
      <c r="B14350" t="s">
        <v>24262</v>
      </c>
      <c r="C14350" t="s">
        <v>24263</v>
      </c>
      <c r="D14350" t="s">
        <v>373</v>
      </c>
      <c r="E14350">
        <v>615130</v>
      </c>
      <c r="F14350" t="s">
        <v>24196</v>
      </c>
      <c r="G14350" s="7">
        <v>-74.790000000000006</v>
      </c>
    </row>
    <row r="14351" spans="1:7" x14ac:dyDescent="0.3">
      <c r="A14351" s="310">
        <v>3022077</v>
      </c>
      <c r="B14351" t="s">
        <v>24262</v>
      </c>
      <c r="C14351" t="s">
        <v>24263</v>
      </c>
      <c r="D14351" t="s">
        <v>377</v>
      </c>
      <c r="E14351">
        <v>611110</v>
      </c>
      <c r="F14351" t="s">
        <v>24196</v>
      </c>
      <c r="G14351" s="7">
        <v>34.56</v>
      </c>
    </row>
    <row r="14352" spans="1:7" x14ac:dyDescent="0.3">
      <c r="A14352" s="310">
        <v>3022077</v>
      </c>
      <c r="B14352" t="s">
        <v>24262</v>
      </c>
      <c r="C14352" t="s">
        <v>24263</v>
      </c>
      <c r="D14352" t="s">
        <v>374</v>
      </c>
      <c r="E14352">
        <v>616120</v>
      </c>
      <c r="F14352" t="s">
        <v>24196</v>
      </c>
      <c r="G14352" s="7">
        <v>325.87</v>
      </c>
    </row>
    <row r="14353" spans="1:7" x14ac:dyDescent="0.3">
      <c r="A14353" s="310">
        <v>3022077</v>
      </c>
      <c r="B14353" t="s">
        <v>24262</v>
      </c>
      <c r="C14353" t="s">
        <v>24263</v>
      </c>
      <c r="D14353" t="s">
        <v>377</v>
      </c>
      <c r="E14353">
        <v>611110</v>
      </c>
      <c r="F14353" t="s">
        <v>24196</v>
      </c>
      <c r="G14353" s="7">
        <v>2.15</v>
      </c>
    </row>
    <row r="14354" spans="1:7" x14ac:dyDescent="0.3">
      <c r="A14354" s="310">
        <v>3022077</v>
      </c>
      <c r="B14354" t="s">
        <v>24262</v>
      </c>
      <c r="C14354" t="s">
        <v>24263</v>
      </c>
      <c r="D14354" t="s">
        <v>373</v>
      </c>
      <c r="E14354">
        <v>615130</v>
      </c>
      <c r="F14354" t="s">
        <v>24196</v>
      </c>
      <c r="G14354" s="7">
        <v>6.59</v>
      </c>
    </row>
    <row r="14355" spans="1:7" x14ac:dyDescent="0.3">
      <c r="A14355" s="310">
        <v>3022077</v>
      </c>
      <c r="B14355" t="s">
        <v>24262</v>
      </c>
      <c r="C14355" t="s">
        <v>24263</v>
      </c>
      <c r="D14355" t="s">
        <v>373</v>
      </c>
      <c r="E14355">
        <v>615130</v>
      </c>
      <c r="F14355" t="s">
        <v>24196</v>
      </c>
      <c r="G14355" s="7">
        <v>-48.98</v>
      </c>
    </row>
    <row r="14356" spans="1:7" x14ac:dyDescent="0.3">
      <c r="A14356" s="310">
        <v>3022077</v>
      </c>
      <c r="B14356" t="s">
        <v>24262</v>
      </c>
      <c r="C14356" t="s">
        <v>24263</v>
      </c>
      <c r="D14356" t="s">
        <v>373</v>
      </c>
      <c r="E14356">
        <v>617150</v>
      </c>
      <c r="F14356" t="s">
        <v>24196</v>
      </c>
      <c r="G14356" s="7">
        <v>464.64</v>
      </c>
    </row>
    <row r="14357" spans="1:7" x14ac:dyDescent="0.3">
      <c r="A14357" s="310">
        <v>3022077</v>
      </c>
      <c r="B14357" t="s">
        <v>24262</v>
      </c>
      <c r="C14357" t="s">
        <v>24263</v>
      </c>
      <c r="D14357" t="s">
        <v>377</v>
      </c>
      <c r="E14357">
        <v>611130</v>
      </c>
      <c r="F14357" t="s">
        <v>24196</v>
      </c>
      <c r="G14357" s="7">
        <v>117.08</v>
      </c>
    </row>
    <row r="14358" spans="1:7" x14ac:dyDescent="0.3">
      <c r="A14358" s="310">
        <v>3022077</v>
      </c>
      <c r="B14358" t="s">
        <v>24262</v>
      </c>
      <c r="C14358" t="s">
        <v>24263</v>
      </c>
      <c r="D14358" t="s">
        <v>377</v>
      </c>
      <c r="E14358">
        <v>611110</v>
      </c>
      <c r="F14358" t="s">
        <v>24196</v>
      </c>
      <c r="G14358" s="7">
        <v>161.83000000000001</v>
      </c>
    </row>
    <row r="14359" spans="1:7" x14ac:dyDescent="0.3">
      <c r="A14359" s="310">
        <v>3022077</v>
      </c>
      <c r="B14359" t="s">
        <v>24262</v>
      </c>
      <c r="C14359" t="s">
        <v>24263</v>
      </c>
      <c r="D14359" t="s">
        <v>377</v>
      </c>
      <c r="E14359">
        <v>611120</v>
      </c>
      <c r="F14359" t="s">
        <v>24196</v>
      </c>
      <c r="G14359" s="7">
        <v>37.04</v>
      </c>
    </row>
    <row r="14360" spans="1:7" x14ac:dyDescent="0.3">
      <c r="A14360" s="310">
        <v>3022077</v>
      </c>
      <c r="B14360" t="s">
        <v>24262</v>
      </c>
      <c r="C14360" t="s">
        <v>24263</v>
      </c>
      <c r="D14360" t="s">
        <v>371</v>
      </c>
      <c r="E14360">
        <v>615100</v>
      </c>
      <c r="F14360" t="s">
        <v>24196</v>
      </c>
      <c r="G14360" s="7">
        <v>-145.15</v>
      </c>
    </row>
    <row r="14361" spans="1:7" x14ac:dyDescent="0.3">
      <c r="A14361" s="310">
        <v>3022077</v>
      </c>
      <c r="B14361" t="s">
        <v>24262</v>
      </c>
      <c r="C14361" t="s">
        <v>24263</v>
      </c>
      <c r="D14361" t="s">
        <v>371</v>
      </c>
      <c r="E14361">
        <v>617100</v>
      </c>
      <c r="F14361" t="s">
        <v>24196</v>
      </c>
      <c r="G14361" s="7">
        <v>1245.3599999999999</v>
      </c>
    </row>
    <row r="14362" spans="1:7" x14ac:dyDescent="0.3">
      <c r="A14362" s="310">
        <v>3022077</v>
      </c>
      <c r="B14362" t="s">
        <v>24262</v>
      </c>
      <c r="C14362" t="s">
        <v>24263</v>
      </c>
      <c r="D14362" t="s">
        <v>373</v>
      </c>
      <c r="E14362">
        <v>615130</v>
      </c>
      <c r="F14362" t="s">
        <v>24196</v>
      </c>
      <c r="G14362" s="7">
        <v>-48.98</v>
      </c>
    </row>
    <row r="14363" spans="1:7" x14ac:dyDescent="0.3">
      <c r="A14363" s="310">
        <v>3022077</v>
      </c>
      <c r="B14363" t="s">
        <v>24262</v>
      </c>
      <c r="C14363" t="s">
        <v>24263</v>
      </c>
      <c r="D14363" t="s">
        <v>373</v>
      </c>
      <c r="E14363">
        <v>615130</v>
      </c>
      <c r="F14363" t="s">
        <v>24196</v>
      </c>
      <c r="G14363" s="7">
        <v>-48.98</v>
      </c>
    </row>
    <row r="14364" spans="1:7" x14ac:dyDescent="0.3">
      <c r="A14364" s="310">
        <v>3022077</v>
      </c>
      <c r="B14364" t="s">
        <v>24262</v>
      </c>
      <c r="C14364" t="s">
        <v>24263</v>
      </c>
      <c r="D14364" t="s">
        <v>371</v>
      </c>
      <c r="E14364">
        <v>616100</v>
      </c>
      <c r="F14364" t="s">
        <v>24196</v>
      </c>
      <c r="G14364" s="7">
        <v>968.55</v>
      </c>
    </row>
    <row r="14365" spans="1:7" x14ac:dyDescent="0.3">
      <c r="A14365" s="310">
        <v>3022077</v>
      </c>
      <c r="B14365" t="s">
        <v>24262</v>
      </c>
      <c r="C14365" t="s">
        <v>24263</v>
      </c>
      <c r="D14365" t="s">
        <v>371</v>
      </c>
      <c r="E14365">
        <v>617100</v>
      </c>
      <c r="F14365" t="s">
        <v>24196</v>
      </c>
      <c r="G14365" s="7">
        <v>908.99</v>
      </c>
    </row>
    <row r="14366" spans="1:7" x14ac:dyDescent="0.3">
      <c r="A14366" s="310">
        <v>3022077</v>
      </c>
      <c r="B14366" t="s">
        <v>24262</v>
      </c>
      <c r="C14366" t="s">
        <v>24263</v>
      </c>
      <c r="D14366" t="s">
        <v>371</v>
      </c>
      <c r="E14366">
        <v>615100</v>
      </c>
      <c r="F14366" t="s">
        <v>24196</v>
      </c>
      <c r="G14366" s="7">
        <v>-0.01</v>
      </c>
    </row>
    <row r="14367" spans="1:7" x14ac:dyDescent="0.3">
      <c r="A14367" s="310">
        <v>3022077</v>
      </c>
      <c r="B14367" t="s">
        <v>24262</v>
      </c>
      <c r="C14367" t="s">
        <v>24263</v>
      </c>
      <c r="D14367" t="s">
        <v>371</v>
      </c>
      <c r="E14367">
        <v>615100</v>
      </c>
      <c r="F14367" t="s">
        <v>24196</v>
      </c>
      <c r="G14367" s="7">
        <v>0.01</v>
      </c>
    </row>
    <row r="14368" spans="1:7" x14ac:dyDescent="0.3">
      <c r="A14368" s="310">
        <v>3022077</v>
      </c>
      <c r="B14368" t="s">
        <v>24262</v>
      </c>
      <c r="C14368" t="s">
        <v>24263</v>
      </c>
      <c r="D14368" t="s">
        <v>371</v>
      </c>
      <c r="E14368">
        <v>617100</v>
      </c>
      <c r="F14368" t="s">
        <v>24196</v>
      </c>
      <c r="G14368" s="7">
        <v>968.88</v>
      </c>
    </row>
    <row r="14369" spans="1:7" x14ac:dyDescent="0.3">
      <c r="A14369" s="310">
        <v>3022077</v>
      </c>
      <c r="B14369" t="s">
        <v>24262</v>
      </c>
      <c r="C14369" t="s">
        <v>24263</v>
      </c>
      <c r="D14369" t="s">
        <v>371</v>
      </c>
      <c r="E14369">
        <v>615100</v>
      </c>
      <c r="F14369" t="s">
        <v>24196</v>
      </c>
      <c r="G14369" s="7">
        <v>-0.01</v>
      </c>
    </row>
    <row r="14370" spans="1:7" x14ac:dyDescent="0.3">
      <c r="A14370" s="310">
        <v>3022077</v>
      </c>
      <c r="B14370" t="s">
        <v>24262</v>
      </c>
      <c r="C14370" t="s">
        <v>24263</v>
      </c>
      <c r="D14370" t="s">
        <v>377</v>
      </c>
      <c r="E14370">
        <v>611120</v>
      </c>
      <c r="F14370" t="s">
        <v>24196</v>
      </c>
      <c r="G14370" s="7">
        <v>55.22</v>
      </c>
    </row>
    <row r="14371" spans="1:7" x14ac:dyDescent="0.3">
      <c r="A14371" s="310">
        <v>3022077</v>
      </c>
      <c r="B14371" t="s">
        <v>24262</v>
      </c>
      <c r="C14371" t="s">
        <v>24263</v>
      </c>
      <c r="D14371" t="s">
        <v>373</v>
      </c>
      <c r="E14371">
        <v>615130</v>
      </c>
      <c r="F14371" t="s">
        <v>24196</v>
      </c>
      <c r="G14371" s="7">
        <v>24.49</v>
      </c>
    </row>
    <row r="14372" spans="1:7" x14ac:dyDescent="0.3">
      <c r="A14372" s="310">
        <v>3022077</v>
      </c>
      <c r="B14372" t="s">
        <v>24262</v>
      </c>
      <c r="C14372" t="s">
        <v>24263</v>
      </c>
      <c r="D14372" t="s">
        <v>373</v>
      </c>
      <c r="E14372">
        <v>615130</v>
      </c>
      <c r="F14372" t="s">
        <v>24196</v>
      </c>
      <c r="G14372" s="7">
        <v>11.07</v>
      </c>
    </row>
    <row r="14373" spans="1:7" x14ac:dyDescent="0.3">
      <c r="A14373" s="310">
        <v>3022077</v>
      </c>
      <c r="B14373" t="s">
        <v>24262</v>
      </c>
      <c r="C14373" t="s">
        <v>24263</v>
      </c>
      <c r="D14373" t="s">
        <v>371</v>
      </c>
      <c r="E14373">
        <v>615100</v>
      </c>
      <c r="F14373" t="s">
        <v>24196</v>
      </c>
      <c r="G14373" s="7">
        <v>5906.08</v>
      </c>
    </row>
    <row r="14374" spans="1:7" x14ac:dyDescent="0.3">
      <c r="A14374" s="310">
        <v>3022077</v>
      </c>
      <c r="B14374" t="s">
        <v>24262</v>
      </c>
      <c r="C14374" t="s">
        <v>24263</v>
      </c>
      <c r="D14374" t="s">
        <v>371</v>
      </c>
      <c r="E14374">
        <v>615100</v>
      </c>
      <c r="F14374" t="s">
        <v>24196</v>
      </c>
      <c r="G14374" s="7">
        <v>-112.61</v>
      </c>
    </row>
    <row r="14375" spans="1:7" x14ac:dyDescent="0.3">
      <c r="A14375" s="310">
        <v>3022077</v>
      </c>
      <c r="B14375" t="s">
        <v>24262</v>
      </c>
      <c r="C14375" t="s">
        <v>24263</v>
      </c>
      <c r="D14375" t="s">
        <v>377</v>
      </c>
      <c r="E14375">
        <v>611110</v>
      </c>
      <c r="F14375" t="s">
        <v>24196</v>
      </c>
      <c r="G14375" s="7">
        <v>13.88</v>
      </c>
    </row>
    <row r="14376" spans="1:7" x14ac:dyDescent="0.3">
      <c r="A14376" s="310">
        <v>3022077</v>
      </c>
      <c r="B14376" t="s">
        <v>24262</v>
      </c>
      <c r="C14376" t="s">
        <v>24263</v>
      </c>
      <c r="D14376" t="s">
        <v>373</v>
      </c>
      <c r="E14376">
        <v>617150</v>
      </c>
      <c r="F14376" t="s">
        <v>24196</v>
      </c>
      <c r="G14376" s="7">
        <v>451.74</v>
      </c>
    </row>
    <row r="14377" spans="1:7" x14ac:dyDescent="0.3">
      <c r="A14377" s="310">
        <v>3022077</v>
      </c>
      <c r="B14377" t="s">
        <v>24262</v>
      </c>
      <c r="C14377" t="s">
        <v>24263</v>
      </c>
      <c r="D14377" t="s">
        <v>377</v>
      </c>
      <c r="E14377">
        <v>611110</v>
      </c>
      <c r="F14377" t="s">
        <v>24196</v>
      </c>
      <c r="G14377" s="7">
        <v>2.63</v>
      </c>
    </row>
    <row r="14378" spans="1:7" x14ac:dyDescent="0.3">
      <c r="A14378" s="310">
        <v>3022077</v>
      </c>
      <c r="B14378" t="s">
        <v>24262</v>
      </c>
      <c r="C14378" t="s">
        <v>24263</v>
      </c>
      <c r="D14378" t="s">
        <v>371</v>
      </c>
      <c r="E14378">
        <v>615100</v>
      </c>
      <c r="F14378" t="s">
        <v>24196</v>
      </c>
      <c r="G14378" s="7">
        <v>15.8</v>
      </c>
    </row>
    <row r="14379" spans="1:7" x14ac:dyDescent="0.3">
      <c r="A14379" s="310">
        <v>3022077</v>
      </c>
      <c r="B14379" t="s">
        <v>24262</v>
      </c>
      <c r="C14379" t="s">
        <v>24263</v>
      </c>
      <c r="D14379" t="s">
        <v>377</v>
      </c>
      <c r="E14379">
        <v>611130</v>
      </c>
      <c r="F14379" t="s">
        <v>24196</v>
      </c>
      <c r="G14379" s="7">
        <v>365.86</v>
      </c>
    </row>
    <row r="14380" spans="1:7" x14ac:dyDescent="0.3">
      <c r="A14380" s="310">
        <v>3022077</v>
      </c>
      <c r="B14380" t="s">
        <v>24262</v>
      </c>
      <c r="C14380" t="s">
        <v>24263</v>
      </c>
      <c r="D14380" t="s">
        <v>377</v>
      </c>
      <c r="E14380">
        <v>611110</v>
      </c>
      <c r="F14380" t="s">
        <v>24196</v>
      </c>
      <c r="G14380" s="7">
        <v>-0.01</v>
      </c>
    </row>
    <row r="14381" spans="1:7" x14ac:dyDescent="0.3">
      <c r="A14381" s="310">
        <v>3022077</v>
      </c>
      <c r="B14381" t="s">
        <v>24262</v>
      </c>
      <c r="C14381" t="s">
        <v>24263</v>
      </c>
      <c r="D14381" t="s">
        <v>371</v>
      </c>
      <c r="E14381">
        <v>615100</v>
      </c>
      <c r="F14381" t="s">
        <v>24196</v>
      </c>
      <c r="G14381" s="7">
        <v>3160.92</v>
      </c>
    </row>
    <row r="14382" spans="1:7" x14ac:dyDescent="0.3">
      <c r="A14382" s="310">
        <v>3022077</v>
      </c>
      <c r="B14382" t="s">
        <v>24262</v>
      </c>
      <c r="C14382" t="s">
        <v>24263</v>
      </c>
      <c r="D14382" t="s">
        <v>377</v>
      </c>
      <c r="E14382">
        <v>611130</v>
      </c>
      <c r="F14382" t="s">
        <v>24196</v>
      </c>
      <c r="G14382" s="7">
        <v>87.81</v>
      </c>
    </row>
    <row r="14383" spans="1:7" x14ac:dyDescent="0.3">
      <c r="A14383" s="310">
        <v>3022077</v>
      </c>
      <c r="B14383" t="s">
        <v>24262</v>
      </c>
      <c r="C14383" t="s">
        <v>24263</v>
      </c>
      <c r="D14383" t="s">
        <v>373</v>
      </c>
      <c r="E14383">
        <v>615130</v>
      </c>
      <c r="F14383" t="s">
        <v>24196</v>
      </c>
      <c r="G14383" s="7">
        <v>8.5399999999999991</v>
      </c>
    </row>
    <row r="14384" spans="1:7" x14ac:dyDescent="0.3">
      <c r="A14384" s="310">
        <v>3022077</v>
      </c>
      <c r="B14384" t="s">
        <v>24262</v>
      </c>
      <c r="C14384" t="s">
        <v>24263</v>
      </c>
      <c r="D14384" t="s">
        <v>373</v>
      </c>
      <c r="E14384">
        <v>616160</v>
      </c>
      <c r="F14384" t="s">
        <v>24196</v>
      </c>
      <c r="G14384" s="7">
        <v>121.06</v>
      </c>
    </row>
    <row r="14385" spans="1:7" x14ac:dyDescent="0.3">
      <c r="A14385" s="310">
        <v>3022077</v>
      </c>
      <c r="B14385" t="s">
        <v>24262</v>
      </c>
      <c r="C14385" t="s">
        <v>24263</v>
      </c>
      <c r="D14385" t="s">
        <v>371</v>
      </c>
      <c r="E14385">
        <v>615100</v>
      </c>
      <c r="F14385" t="s">
        <v>24196</v>
      </c>
      <c r="G14385" s="7">
        <v>-105.36</v>
      </c>
    </row>
    <row r="14386" spans="1:7" x14ac:dyDescent="0.3">
      <c r="A14386" s="310">
        <v>3022077</v>
      </c>
      <c r="B14386" t="s">
        <v>24262</v>
      </c>
      <c r="C14386" t="s">
        <v>24263</v>
      </c>
      <c r="D14386" t="s">
        <v>377</v>
      </c>
      <c r="E14386">
        <v>611120</v>
      </c>
      <c r="F14386" t="s">
        <v>24196</v>
      </c>
      <c r="G14386" s="7">
        <v>57.22</v>
      </c>
    </row>
    <row r="14387" spans="1:7" x14ac:dyDescent="0.3">
      <c r="A14387" s="310">
        <v>3022077</v>
      </c>
      <c r="B14387" t="s">
        <v>24262</v>
      </c>
      <c r="C14387" t="s">
        <v>24263</v>
      </c>
      <c r="D14387" t="s">
        <v>373</v>
      </c>
      <c r="E14387">
        <v>615130</v>
      </c>
      <c r="F14387" t="s">
        <v>24196</v>
      </c>
      <c r="G14387" s="7">
        <v>2056.2199999999998</v>
      </c>
    </row>
    <row r="14388" spans="1:7" x14ac:dyDescent="0.3">
      <c r="A14388" s="310">
        <v>3022077</v>
      </c>
      <c r="B14388" t="s">
        <v>24262</v>
      </c>
      <c r="C14388" t="s">
        <v>24263</v>
      </c>
      <c r="D14388" t="s">
        <v>371</v>
      </c>
      <c r="E14388">
        <v>615100</v>
      </c>
      <c r="F14388" t="s">
        <v>24196</v>
      </c>
      <c r="G14388" s="7">
        <v>-22.26</v>
      </c>
    </row>
    <row r="14389" spans="1:7" x14ac:dyDescent="0.3">
      <c r="A14389" s="310">
        <v>3022077</v>
      </c>
      <c r="B14389" t="s">
        <v>24262</v>
      </c>
      <c r="C14389" t="s">
        <v>24263</v>
      </c>
      <c r="D14389" t="s">
        <v>375</v>
      </c>
      <c r="E14389">
        <v>615140</v>
      </c>
      <c r="F14389" t="s">
        <v>24196</v>
      </c>
      <c r="G14389" s="7">
        <v>-101.84</v>
      </c>
    </row>
    <row r="14390" spans="1:7" x14ac:dyDescent="0.3">
      <c r="A14390" s="310">
        <v>3022077</v>
      </c>
      <c r="B14390" t="s">
        <v>24262</v>
      </c>
      <c r="C14390" t="s">
        <v>24263</v>
      </c>
      <c r="D14390" t="s">
        <v>371</v>
      </c>
      <c r="E14390">
        <v>615100</v>
      </c>
      <c r="F14390" t="s">
        <v>24196</v>
      </c>
      <c r="G14390" s="7">
        <v>0.01</v>
      </c>
    </row>
    <row r="14391" spans="1:7" x14ac:dyDescent="0.3">
      <c r="A14391" s="310">
        <v>3022077</v>
      </c>
      <c r="B14391" t="s">
        <v>24262</v>
      </c>
      <c r="C14391" t="s">
        <v>24263</v>
      </c>
      <c r="D14391" t="s">
        <v>374</v>
      </c>
      <c r="E14391">
        <v>615120</v>
      </c>
      <c r="F14391" t="s">
        <v>24196</v>
      </c>
      <c r="G14391" s="7">
        <v>19</v>
      </c>
    </row>
    <row r="14392" spans="1:7" x14ac:dyDescent="0.3">
      <c r="A14392" s="310">
        <v>3022077</v>
      </c>
      <c r="B14392" t="s">
        <v>24262</v>
      </c>
      <c r="C14392" t="s">
        <v>24263</v>
      </c>
      <c r="D14392" t="s">
        <v>371</v>
      </c>
      <c r="E14392">
        <v>615100</v>
      </c>
      <c r="F14392" t="s">
        <v>24196</v>
      </c>
      <c r="G14392" s="7">
        <v>22.26</v>
      </c>
    </row>
    <row r="14393" spans="1:7" x14ac:dyDescent="0.3">
      <c r="A14393" s="310">
        <v>3022077</v>
      </c>
      <c r="B14393" t="s">
        <v>24262</v>
      </c>
      <c r="C14393" t="s">
        <v>24263</v>
      </c>
      <c r="D14393" t="s">
        <v>371</v>
      </c>
      <c r="E14393">
        <v>615100</v>
      </c>
      <c r="F14393" t="s">
        <v>24196</v>
      </c>
      <c r="G14393" s="7">
        <v>4184.17</v>
      </c>
    </row>
    <row r="14394" spans="1:7" x14ac:dyDescent="0.3">
      <c r="A14394" s="310">
        <v>3022077</v>
      </c>
      <c r="B14394" t="s">
        <v>24262</v>
      </c>
      <c r="C14394" t="s">
        <v>24263</v>
      </c>
      <c r="D14394" t="s">
        <v>371</v>
      </c>
      <c r="E14394">
        <v>615100</v>
      </c>
      <c r="F14394" t="s">
        <v>24196</v>
      </c>
      <c r="G14394" s="7">
        <v>3378.24</v>
      </c>
    </row>
    <row r="14395" spans="1:7" x14ac:dyDescent="0.3">
      <c r="A14395" s="310">
        <v>3022077</v>
      </c>
      <c r="B14395" t="s">
        <v>24262</v>
      </c>
      <c r="C14395" t="s">
        <v>24263</v>
      </c>
      <c r="D14395" t="s">
        <v>377</v>
      </c>
      <c r="E14395">
        <v>611110</v>
      </c>
      <c r="F14395" t="s">
        <v>24196</v>
      </c>
      <c r="G14395" s="7">
        <v>35.72</v>
      </c>
    </row>
    <row r="14396" spans="1:7" x14ac:dyDescent="0.3">
      <c r="A14396" s="310">
        <v>3022077</v>
      </c>
      <c r="B14396" t="s">
        <v>24262</v>
      </c>
      <c r="C14396" t="s">
        <v>24263</v>
      </c>
      <c r="D14396" t="s">
        <v>373</v>
      </c>
      <c r="E14396">
        <v>615130</v>
      </c>
      <c r="F14396" t="s">
        <v>24196</v>
      </c>
      <c r="G14396" s="7">
        <v>2056.2199999999998</v>
      </c>
    </row>
    <row r="14397" spans="1:7" x14ac:dyDescent="0.3">
      <c r="A14397" s="310">
        <v>3022077</v>
      </c>
      <c r="B14397" t="s">
        <v>24262</v>
      </c>
      <c r="C14397" t="s">
        <v>24263</v>
      </c>
      <c r="D14397" t="s">
        <v>371</v>
      </c>
      <c r="E14397">
        <v>615100</v>
      </c>
      <c r="F14397" t="s">
        <v>24196</v>
      </c>
      <c r="G14397" s="7">
        <v>-145.15</v>
      </c>
    </row>
    <row r="14398" spans="1:7" x14ac:dyDescent="0.3">
      <c r="A14398" s="310">
        <v>3022077</v>
      </c>
      <c r="B14398" t="s">
        <v>24262</v>
      </c>
      <c r="C14398" t="s">
        <v>24263</v>
      </c>
      <c r="D14398" t="s">
        <v>371</v>
      </c>
      <c r="E14398">
        <v>616100</v>
      </c>
      <c r="F14398" t="s">
        <v>24196</v>
      </c>
      <c r="G14398" s="7">
        <v>416.42</v>
      </c>
    </row>
    <row r="14399" spans="1:7" x14ac:dyDescent="0.3">
      <c r="A14399" s="310">
        <v>3022077</v>
      </c>
      <c r="B14399" t="s">
        <v>24262</v>
      </c>
      <c r="C14399" t="s">
        <v>24263</v>
      </c>
      <c r="D14399" t="s">
        <v>371</v>
      </c>
      <c r="E14399">
        <v>615100</v>
      </c>
      <c r="F14399" t="s">
        <v>24196</v>
      </c>
      <c r="G14399" s="7">
        <v>130.46</v>
      </c>
    </row>
    <row r="14400" spans="1:7" x14ac:dyDescent="0.3">
      <c r="A14400" s="310">
        <v>3022077</v>
      </c>
      <c r="B14400" t="s">
        <v>24262</v>
      </c>
      <c r="C14400" t="s">
        <v>24263</v>
      </c>
      <c r="D14400" t="s">
        <v>371</v>
      </c>
      <c r="E14400">
        <v>615100</v>
      </c>
      <c r="F14400" t="s">
        <v>24196</v>
      </c>
      <c r="G14400" s="7">
        <v>-22.26</v>
      </c>
    </row>
    <row r="14401" spans="1:7" x14ac:dyDescent="0.3">
      <c r="A14401" s="310">
        <v>3022077</v>
      </c>
      <c r="B14401" t="s">
        <v>24262</v>
      </c>
      <c r="C14401" t="s">
        <v>24263</v>
      </c>
      <c r="D14401" t="s">
        <v>373</v>
      </c>
      <c r="E14401">
        <v>617150</v>
      </c>
      <c r="F14401" t="s">
        <v>24196</v>
      </c>
      <c r="G14401" s="7">
        <v>387.2</v>
      </c>
    </row>
    <row r="14402" spans="1:7" x14ac:dyDescent="0.3">
      <c r="A14402" s="310">
        <v>3022077</v>
      </c>
      <c r="B14402" t="s">
        <v>24262</v>
      </c>
      <c r="C14402" t="s">
        <v>24263</v>
      </c>
      <c r="D14402" t="s">
        <v>373</v>
      </c>
      <c r="E14402">
        <v>615130</v>
      </c>
      <c r="F14402" t="s">
        <v>24196</v>
      </c>
      <c r="G14402" s="7">
        <v>7.91</v>
      </c>
    </row>
    <row r="14403" spans="1:7" x14ac:dyDescent="0.3">
      <c r="A14403" s="310">
        <v>3022077</v>
      </c>
      <c r="B14403" t="s">
        <v>24262</v>
      </c>
      <c r="C14403" t="s">
        <v>24263</v>
      </c>
      <c r="D14403" t="s">
        <v>373</v>
      </c>
      <c r="E14403">
        <v>615130</v>
      </c>
      <c r="F14403" t="s">
        <v>24196</v>
      </c>
      <c r="G14403" s="7">
        <v>180</v>
      </c>
    </row>
    <row r="14404" spans="1:7" x14ac:dyDescent="0.3">
      <c r="A14404" s="310">
        <v>3022077</v>
      </c>
      <c r="B14404" t="s">
        <v>24262</v>
      </c>
      <c r="C14404" t="s">
        <v>24263</v>
      </c>
      <c r="D14404" t="s">
        <v>371</v>
      </c>
      <c r="E14404">
        <v>615100</v>
      </c>
      <c r="F14404" t="s">
        <v>24196</v>
      </c>
      <c r="G14404" s="7">
        <v>25.95</v>
      </c>
    </row>
    <row r="14405" spans="1:7" x14ac:dyDescent="0.3">
      <c r="A14405" s="310">
        <v>3022077</v>
      </c>
      <c r="B14405" t="s">
        <v>24262</v>
      </c>
      <c r="C14405" t="s">
        <v>24263</v>
      </c>
      <c r="D14405" t="s">
        <v>373</v>
      </c>
      <c r="E14405">
        <v>615130</v>
      </c>
      <c r="F14405" t="s">
        <v>24196</v>
      </c>
      <c r="G14405" s="7">
        <v>2214.39</v>
      </c>
    </row>
    <row r="14406" spans="1:7" x14ac:dyDescent="0.3">
      <c r="A14406" s="310">
        <v>3022077</v>
      </c>
      <c r="B14406" t="s">
        <v>24262</v>
      </c>
      <c r="C14406" t="s">
        <v>24263</v>
      </c>
      <c r="D14406" t="s">
        <v>377</v>
      </c>
      <c r="E14406">
        <v>611110</v>
      </c>
      <c r="F14406" t="s">
        <v>24196</v>
      </c>
      <c r="G14406" s="7">
        <v>573.91</v>
      </c>
    </row>
    <row r="14407" spans="1:7" x14ac:dyDescent="0.3">
      <c r="A14407" s="310">
        <v>3022077</v>
      </c>
      <c r="B14407" t="s">
        <v>24262</v>
      </c>
      <c r="C14407" t="s">
        <v>24263</v>
      </c>
      <c r="D14407" t="s">
        <v>373</v>
      </c>
      <c r="E14407">
        <v>616160</v>
      </c>
      <c r="F14407" t="s">
        <v>24196</v>
      </c>
      <c r="G14407" s="7">
        <v>365.52</v>
      </c>
    </row>
    <row r="14408" spans="1:7" x14ac:dyDescent="0.3">
      <c r="A14408" s="310">
        <v>3022077</v>
      </c>
      <c r="B14408" t="s">
        <v>24262</v>
      </c>
      <c r="C14408" t="s">
        <v>24263</v>
      </c>
      <c r="D14408" t="s">
        <v>374</v>
      </c>
      <c r="E14408">
        <v>615120</v>
      </c>
      <c r="F14408" t="s">
        <v>24196</v>
      </c>
      <c r="G14408" s="7">
        <v>631.89</v>
      </c>
    </row>
    <row r="14409" spans="1:7" x14ac:dyDescent="0.3">
      <c r="A14409" s="310">
        <v>3022077</v>
      </c>
      <c r="B14409" t="s">
        <v>24262</v>
      </c>
      <c r="C14409" t="s">
        <v>24263</v>
      </c>
      <c r="D14409" t="s">
        <v>374</v>
      </c>
      <c r="E14409">
        <v>615120</v>
      </c>
      <c r="F14409" t="s">
        <v>24196</v>
      </c>
      <c r="G14409" s="7">
        <v>123.3</v>
      </c>
    </row>
    <row r="14410" spans="1:7" x14ac:dyDescent="0.3">
      <c r="A14410" s="310">
        <v>3022077</v>
      </c>
      <c r="B14410" t="s">
        <v>24262</v>
      </c>
      <c r="C14410" t="s">
        <v>24263</v>
      </c>
      <c r="D14410" t="s">
        <v>371</v>
      </c>
      <c r="E14410">
        <v>617100</v>
      </c>
      <c r="F14410" t="s">
        <v>24196</v>
      </c>
      <c r="G14410" s="7">
        <v>463.96</v>
      </c>
    </row>
    <row r="14411" spans="1:7" x14ac:dyDescent="0.3">
      <c r="A14411" s="310">
        <v>3022077</v>
      </c>
      <c r="B14411" t="s">
        <v>24262</v>
      </c>
      <c r="C14411" t="s">
        <v>24263</v>
      </c>
      <c r="D14411" t="s">
        <v>373</v>
      </c>
      <c r="E14411">
        <v>617150</v>
      </c>
      <c r="F14411" t="s">
        <v>24196</v>
      </c>
      <c r="G14411" s="7">
        <v>309.76</v>
      </c>
    </row>
    <row r="14412" spans="1:7" x14ac:dyDescent="0.3">
      <c r="A14412" s="310">
        <v>3022077</v>
      </c>
      <c r="B14412" t="s">
        <v>24262</v>
      </c>
      <c r="C14412" t="s">
        <v>24263</v>
      </c>
      <c r="D14412" t="s">
        <v>375</v>
      </c>
      <c r="E14412">
        <v>617130</v>
      </c>
      <c r="F14412" t="s">
        <v>24196</v>
      </c>
      <c r="G14412" s="7">
        <v>773.67</v>
      </c>
    </row>
    <row r="14413" spans="1:7" x14ac:dyDescent="0.3">
      <c r="A14413" s="310">
        <v>3022077</v>
      </c>
      <c r="B14413" t="s">
        <v>24262</v>
      </c>
      <c r="C14413" t="s">
        <v>24263</v>
      </c>
      <c r="D14413" t="s">
        <v>374</v>
      </c>
      <c r="E14413">
        <v>615120</v>
      </c>
      <c r="F14413" t="s">
        <v>24196</v>
      </c>
      <c r="G14413" s="7">
        <v>3.35</v>
      </c>
    </row>
    <row r="14414" spans="1:7" x14ac:dyDescent="0.3">
      <c r="A14414" s="310">
        <v>3022077</v>
      </c>
      <c r="B14414" t="s">
        <v>24262</v>
      </c>
      <c r="C14414" t="s">
        <v>24263</v>
      </c>
      <c r="D14414" t="s">
        <v>374</v>
      </c>
      <c r="E14414">
        <v>615120</v>
      </c>
      <c r="F14414" t="s">
        <v>24196</v>
      </c>
      <c r="G14414" s="7">
        <v>400.71</v>
      </c>
    </row>
    <row r="14415" spans="1:7" x14ac:dyDescent="0.3">
      <c r="A14415" s="310">
        <v>3022077</v>
      </c>
      <c r="B14415" t="s">
        <v>24262</v>
      </c>
      <c r="C14415" t="s">
        <v>24263</v>
      </c>
      <c r="D14415" t="s">
        <v>373</v>
      </c>
      <c r="E14415">
        <v>615130</v>
      </c>
      <c r="F14415" t="s">
        <v>24196</v>
      </c>
      <c r="G14415" s="7">
        <v>2056.2199999999998</v>
      </c>
    </row>
    <row r="14416" spans="1:7" x14ac:dyDescent="0.3">
      <c r="A14416" s="310">
        <v>3022077</v>
      </c>
      <c r="B14416" t="s">
        <v>24262</v>
      </c>
      <c r="C14416" t="s">
        <v>24263</v>
      </c>
      <c r="D14416" t="s">
        <v>373</v>
      </c>
      <c r="E14416">
        <v>615130</v>
      </c>
      <c r="F14416" t="s">
        <v>24196</v>
      </c>
      <c r="G14416" s="7">
        <v>39.799999999999997</v>
      </c>
    </row>
    <row r="14417" spans="1:7" x14ac:dyDescent="0.3">
      <c r="A14417" s="310">
        <v>3022077</v>
      </c>
      <c r="B14417" t="s">
        <v>24262</v>
      </c>
      <c r="C14417" t="s">
        <v>24263</v>
      </c>
      <c r="D14417" t="s">
        <v>373</v>
      </c>
      <c r="E14417">
        <v>616160</v>
      </c>
      <c r="F14417" t="s">
        <v>24196</v>
      </c>
      <c r="G14417" s="7">
        <v>269.61</v>
      </c>
    </row>
    <row r="14418" spans="1:7" x14ac:dyDescent="0.3">
      <c r="A14418" s="310">
        <v>3022077</v>
      </c>
      <c r="B14418" t="s">
        <v>24262</v>
      </c>
      <c r="C14418" t="s">
        <v>24263</v>
      </c>
      <c r="D14418" t="s">
        <v>371</v>
      </c>
      <c r="E14418">
        <v>615100</v>
      </c>
      <c r="F14418" t="s">
        <v>24196</v>
      </c>
      <c r="G14418" s="7">
        <v>148.02000000000001</v>
      </c>
    </row>
    <row r="14419" spans="1:7" x14ac:dyDescent="0.3">
      <c r="A14419" s="310">
        <v>3022077</v>
      </c>
      <c r="B14419" t="s">
        <v>24262</v>
      </c>
      <c r="C14419" t="s">
        <v>24263</v>
      </c>
      <c r="D14419" t="s">
        <v>377</v>
      </c>
      <c r="E14419">
        <v>611110</v>
      </c>
      <c r="F14419" t="s">
        <v>24196</v>
      </c>
      <c r="G14419" s="7">
        <v>0.01</v>
      </c>
    </row>
    <row r="14420" spans="1:7" x14ac:dyDescent="0.3">
      <c r="A14420" s="310">
        <v>3022077</v>
      </c>
      <c r="B14420" t="s">
        <v>24262</v>
      </c>
      <c r="C14420" t="s">
        <v>24263</v>
      </c>
      <c r="D14420" t="s">
        <v>377</v>
      </c>
      <c r="E14420">
        <v>611110</v>
      </c>
      <c r="F14420" t="s">
        <v>24196</v>
      </c>
      <c r="G14420" s="7">
        <v>35.72</v>
      </c>
    </row>
    <row r="14421" spans="1:7" x14ac:dyDescent="0.3">
      <c r="A14421" s="310">
        <v>3022077</v>
      </c>
      <c r="B14421" t="s">
        <v>24262</v>
      </c>
      <c r="C14421" t="s">
        <v>24263</v>
      </c>
      <c r="D14421" t="s">
        <v>373</v>
      </c>
      <c r="E14421">
        <v>617150</v>
      </c>
      <c r="F14421" t="s">
        <v>24196</v>
      </c>
      <c r="G14421" s="7">
        <v>387.2</v>
      </c>
    </row>
    <row r="14422" spans="1:7" x14ac:dyDescent="0.3">
      <c r="A14422" s="310">
        <v>3022077</v>
      </c>
      <c r="B14422" t="s">
        <v>24262</v>
      </c>
      <c r="C14422" t="s">
        <v>24263</v>
      </c>
      <c r="D14422" t="s">
        <v>377</v>
      </c>
      <c r="E14422">
        <v>611110</v>
      </c>
      <c r="F14422" t="s">
        <v>24196</v>
      </c>
      <c r="G14422" s="7">
        <v>0.01</v>
      </c>
    </row>
    <row r="14423" spans="1:7" x14ac:dyDescent="0.3">
      <c r="A14423" s="310">
        <v>3022077</v>
      </c>
      <c r="B14423" t="s">
        <v>24262</v>
      </c>
      <c r="C14423" t="s">
        <v>24263</v>
      </c>
      <c r="D14423" t="s">
        <v>377</v>
      </c>
      <c r="E14423">
        <v>611110</v>
      </c>
      <c r="F14423" t="s">
        <v>24196</v>
      </c>
      <c r="G14423" s="7">
        <v>573.91</v>
      </c>
    </row>
    <row r="14424" spans="1:7" x14ac:dyDescent="0.3">
      <c r="A14424" s="310">
        <v>3022077</v>
      </c>
      <c r="B14424" t="s">
        <v>24262</v>
      </c>
      <c r="C14424" t="s">
        <v>24263</v>
      </c>
      <c r="D14424" t="s">
        <v>377</v>
      </c>
      <c r="E14424">
        <v>611110</v>
      </c>
      <c r="F14424" t="s">
        <v>24196</v>
      </c>
      <c r="G14424" s="7">
        <v>0.01</v>
      </c>
    </row>
    <row r="14425" spans="1:7" x14ac:dyDescent="0.3">
      <c r="A14425" s="310">
        <v>3022077</v>
      </c>
      <c r="B14425" t="s">
        <v>24262</v>
      </c>
      <c r="C14425" t="s">
        <v>24263</v>
      </c>
      <c r="D14425" t="s">
        <v>373</v>
      </c>
      <c r="E14425">
        <v>616160</v>
      </c>
      <c r="F14425" t="s">
        <v>24196</v>
      </c>
      <c r="G14425" s="7">
        <v>184.77</v>
      </c>
    </row>
    <row r="14426" spans="1:7" x14ac:dyDescent="0.3">
      <c r="A14426" s="310">
        <v>3022077</v>
      </c>
      <c r="B14426" t="s">
        <v>24262</v>
      </c>
      <c r="C14426" t="s">
        <v>24263</v>
      </c>
      <c r="D14426" t="s">
        <v>377</v>
      </c>
      <c r="E14426">
        <v>611110</v>
      </c>
      <c r="F14426" t="s">
        <v>24196</v>
      </c>
      <c r="G14426" s="7">
        <v>0.01</v>
      </c>
    </row>
    <row r="14427" spans="1:7" x14ac:dyDescent="0.3">
      <c r="A14427" s="310">
        <v>3022077</v>
      </c>
      <c r="B14427" t="s">
        <v>24262</v>
      </c>
      <c r="C14427" t="s">
        <v>24263</v>
      </c>
      <c r="D14427" t="s">
        <v>377</v>
      </c>
      <c r="E14427">
        <v>611110</v>
      </c>
      <c r="F14427" t="s">
        <v>24196</v>
      </c>
      <c r="G14427" s="7">
        <v>13.88</v>
      </c>
    </row>
    <row r="14428" spans="1:7" x14ac:dyDescent="0.3">
      <c r="A14428" s="310">
        <v>3022077</v>
      </c>
      <c r="B14428" t="s">
        <v>24262</v>
      </c>
      <c r="C14428" t="s">
        <v>24263</v>
      </c>
      <c r="D14428" t="s">
        <v>377</v>
      </c>
      <c r="E14428">
        <v>611110</v>
      </c>
      <c r="F14428" t="s">
        <v>24196</v>
      </c>
      <c r="G14428" s="7">
        <v>13.88</v>
      </c>
    </row>
    <row r="14429" spans="1:7" x14ac:dyDescent="0.3">
      <c r="A14429" s="310">
        <v>3022077</v>
      </c>
      <c r="B14429" t="s">
        <v>24262</v>
      </c>
      <c r="C14429" t="s">
        <v>24263</v>
      </c>
      <c r="D14429" t="s">
        <v>373</v>
      </c>
      <c r="E14429">
        <v>615130</v>
      </c>
      <c r="F14429" t="s">
        <v>24196</v>
      </c>
      <c r="G14429" s="7">
        <v>2277.66</v>
      </c>
    </row>
    <row r="14430" spans="1:7" x14ac:dyDescent="0.3">
      <c r="A14430" s="310">
        <v>3022077</v>
      </c>
      <c r="B14430" t="s">
        <v>24262</v>
      </c>
      <c r="C14430" t="s">
        <v>24263</v>
      </c>
      <c r="D14430" t="s">
        <v>371</v>
      </c>
      <c r="E14430">
        <v>615100</v>
      </c>
      <c r="F14430" t="s">
        <v>24196</v>
      </c>
      <c r="G14430" s="7">
        <v>23.12</v>
      </c>
    </row>
    <row r="14431" spans="1:7" x14ac:dyDescent="0.3">
      <c r="A14431" s="310">
        <v>3022077</v>
      </c>
      <c r="B14431" t="s">
        <v>24262</v>
      </c>
      <c r="C14431" t="s">
        <v>24263</v>
      </c>
      <c r="D14431" t="s">
        <v>377</v>
      </c>
      <c r="E14431">
        <v>611130</v>
      </c>
      <c r="F14431" t="s">
        <v>24196</v>
      </c>
      <c r="G14431" s="7">
        <v>58.54</v>
      </c>
    </row>
    <row r="14432" spans="1:7" x14ac:dyDescent="0.3">
      <c r="A14432" s="310">
        <v>3022077</v>
      </c>
      <c r="B14432" t="s">
        <v>24262</v>
      </c>
      <c r="C14432" t="s">
        <v>24263</v>
      </c>
      <c r="D14432" t="s">
        <v>373</v>
      </c>
      <c r="E14432">
        <v>615130</v>
      </c>
      <c r="F14432" t="s">
        <v>24196</v>
      </c>
      <c r="G14432" s="7">
        <v>1898.05</v>
      </c>
    </row>
    <row r="14433" spans="1:7" x14ac:dyDescent="0.3">
      <c r="A14433" s="310">
        <v>3022077</v>
      </c>
      <c r="B14433" t="s">
        <v>24262</v>
      </c>
      <c r="C14433" t="s">
        <v>24263</v>
      </c>
      <c r="D14433" t="s">
        <v>371</v>
      </c>
      <c r="E14433">
        <v>615100</v>
      </c>
      <c r="F14433" t="s">
        <v>24196</v>
      </c>
      <c r="G14433" s="7">
        <v>22.26</v>
      </c>
    </row>
    <row r="14434" spans="1:7" x14ac:dyDescent="0.3">
      <c r="A14434" s="310">
        <v>3022077</v>
      </c>
      <c r="B14434" t="s">
        <v>24262</v>
      </c>
      <c r="C14434" t="s">
        <v>24263</v>
      </c>
      <c r="D14434" t="s">
        <v>377</v>
      </c>
      <c r="E14434">
        <v>611110</v>
      </c>
      <c r="F14434" t="s">
        <v>24196</v>
      </c>
      <c r="G14434" s="7">
        <v>34.56</v>
      </c>
    </row>
    <row r="14435" spans="1:7" x14ac:dyDescent="0.3">
      <c r="A14435" s="310">
        <v>3022077</v>
      </c>
      <c r="B14435" t="s">
        <v>24262</v>
      </c>
      <c r="C14435" t="s">
        <v>24263</v>
      </c>
      <c r="D14435" t="s">
        <v>371</v>
      </c>
      <c r="E14435">
        <v>615100</v>
      </c>
      <c r="F14435" t="s">
        <v>24196</v>
      </c>
      <c r="G14435" s="7">
        <v>-139.97</v>
      </c>
    </row>
    <row r="14436" spans="1:7" x14ac:dyDescent="0.3">
      <c r="A14436" s="310">
        <v>3022077</v>
      </c>
      <c r="B14436" t="s">
        <v>24262</v>
      </c>
      <c r="C14436" t="s">
        <v>24263</v>
      </c>
      <c r="D14436" t="s">
        <v>377</v>
      </c>
      <c r="E14436">
        <v>611110</v>
      </c>
      <c r="F14436" t="s">
        <v>24196</v>
      </c>
      <c r="G14436" s="7">
        <v>-34.56</v>
      </c>
    </row>
    <row r="14437" spans="1:7" x14ac:dyDescent="0.3">
      <c r="A14437" s="310">
        <v>3022077</v>
      </c>
      <c r="B14437" t="s">
        <v>24262</v>
      </c>
      <c r="C14437" t="s">
        <v>24263</v>
      </c>
      <c r="D14437" t="s">
        <v>371</v>
      </c>
      <c r="E14437">
        <v>616100</v>
      </c>
      <c r="F14437" t="s">
        <v>24196</v>
      </c>
      <c r="G14437" s="7">
        <v>715.86</v>
      </c>
    </row>
    <row r="14438" spans="1:7" x14ac:dyDescent="0.3">
      <c r="A14438" s="310">
        <v>3022077</v>
      </c>
      <c r="B14438" t="s">
        <v>24262</v>
      </c>
      <c r="C14438" t="s">
        <v>24263</v>
      </c>
      <c r="D14438" t="s">
        <v>371</v>
      </c>
      <c r="E14438">
        <v>615100</v>
      </c>
      <c r="F14438" t="s">
        <v>24196</v>
      </c>
      <c r="G14438" s="7">
        <v>1029.45</v>
      </c>
    </row>
    <row r="14439" spans="1:7" x14ac:dyDescent="0.3">
      <c r="A14439" s="310">
        <v>3022077</v>
      </c>
      <c r="B14439" t="s">
        <v>24262</v>
      </c>
      <c r="C14439" t="s">
        <v>24263</v>
      </c>
      <c r="D14439" t="s">
        <v>377</v>
      </c>
      <c r="E14439">
        <v>611110</v>
      </c>
      <c r="F14439" t="s">
        <v>24196</v>
      </c>
      <c r="G14439" s="7">
        <v>430.43</v>
      </c>
    </row>
    <row r="14440" spans="1:7" x14ac:dyDescent="0.3">
      <c r="A14440" s="310">
        <v>3022077</v>
      </c>
      <c r="B14440" t="s">
        <v>24262</v>
      </c>
      <c r="C14440" t="s">
        <v>24263</v>
      </c>
      <c r="D14440" t="s">
        <v>373</v>
      </c>
      <c r="E14440">
        <v>615130</v>
      </c>
      <c r="F14440" t="s">
        <v>24196</v>
      </c>
      <c r="G14440" s="7">
        <v>9.89</v>
      </c>
    </row>
    <row r="14441" spans="1:7" x14ac:dyDescent="0.3">
      <c r="A14441" s="310">
        <v>3022077</v>
      </c>
      <c r="B14441" t="s">
        <v>24262</v>
      </c>
      <c r="C14441" t="s">
        <v>24263</v>
      </c>
      <c r="D14441" t="s">
        <v>374</v>
      </c>
      <c r="E14441">
        <v>615120</v>
      </c>
      <c r="F14441" t="s">
        <v>24196</v>
      </c>
      <c r="G14441" s="7">
        <v>12.95</v>
      </c>
    </row>
    <row r="14442" spans="1:7" x14ac:dyDescent="0.3">
      <c r="A14442" s="310">
        <v>3022077</v>
      </c>
      <c r="B14442" t="s">
        <v>24262</v>
      </c>
      <c r="C14442" t="s">
        <v>24263</v>
      </c>
      <c r="D14442" t="s">
        <v>377</v>
      </c>
      <c r="E14442">
        <v>611110</v>
      </c>
      <c r="F14442" t="s">
        <v>24196</v>
      </c>
      <c r="G14442" s="7">
        <v>-34.56</v>
      </c>
    </row>
    <row r="14443" spans="1:7" x14ac:dyDescent="0.3">
      <c r="A14443" s="310">
        <v>3022077</v>
      </c>
      <c r="B14443" t="s">
        <v>24262</v>
      </c>
      <c r="C14443" t="s">
        <v>24263</v>
      </c>
      <c r="D14443" t="s">
        <v>373</v>
      </c>
      <c r="E14443">
        <v>615130</v>
      </c>
      <c r="F14443" t="s">
        <v>24196</v>
      </c>
      <c r="G14443" s="7">
        <v>-0.01</v>
      </c>
    </row>
    <row r="14444" spans="1:7" x14ac:dyDescent="0.3">
      <c r="A14444" s="310">
        <v>3022077</v>
      </c>
      <c r="B14444" t="s">
        <v>24262</v>
      </c>
      <c r="C14444" t="s">
        <v>24263</v>
      </c>
      <c r="D14444" t="s">
        <v>377</v>
      </c>
      <c r="E14444">
        <v>611110</v>
      </c>
      <c r="F14444" t="s">
        <v>24196</v>
      </c>
      <c r="G14444" s="7">
        <v>13.88</v>
      </c>
    </row>
    <row r="14445" spans="1:7" x14ac:dyDescent="0.3">
      <c r="A14445" s="310">
        <v>3022077</v>
      </c>
      <c r="B14445" t="s">
        <v>24262</v>
      </c>
      <c r="C14445" t="s">
        <v>24263</v>
      </c>
      <c r="D14445" t="s">
        <v>377</v>
      </c>
      <c r="E14445">
        <v>611110</v>
      </c>
      <c r="F14445" t="s">
        <v>24196</v>
      </c>
      <c r="G14445" s="7">
        <v>430.43</v>
      </c>
    </row>
    <row r="14446" spans="1:7" x14ac:dyDescent="0.3">
      <c r="A14446" s="310">
        <v>3022077</v>
      </c>
      <c r="B14446" t="s">
        <v>24262</v>
      </c>
      <c r="C14446" t="s">
        <v>24263</v>
      </c>
      <c r="D14446" t="s">
        <v>371</v>
      </c>
      <c r="E14446">
        <v>615100</v>
      </c>
      <c r="F14446" t="s">
        <v>24196</v>
      </c>
      <c r="G14446" s="7">
        <v>-0.01</v>
      </c>
    </row>
    <row r="14447" spans="1:7" x14ac:dyDescent="0.3">
      <c r="A14447" s="310">
        <v>3022077</v>
      </c>
      <c r="B14447" t="s">
        <v>24262</v>
      </c>
      <c r="C14447" t="s">
        <v>24263</v>
      </c>
      <c r="D14447" t="s">
        <v>377</v>
      </c>
      <c r="E14447">
        <v>611120</v>
      </c>
      <c r="F14447" t="s">
        <v>24196</v>
      </c>
      <c r="G14447" s="7">
        <v>15.88</v>
      </c>
    </row>
    <row r="14448" spans="1:7" x14ac:dyDescent="0.3">
      <c r="A14448" s="310">
        <v>3022077</v>
      </c>
      <c r="B14448" t="s">
        <v>24262</v>
      </c>
      <c r="C14448" t="s">
        <v>24263</v>
      </c>
      <c r="D14448" t="s">
        <v>371</v>
      </c>
      <c r="E14448">
        <v>615100</v>
      </c>
      <c r="F14448" t="s">
        <v>24196</v>
      </c>
      <c r="G14448" s="7">
        <v>13.12</v>
      </c>
    </row>
    <row r="14449" spans="1:7" x14ac:dyDescent="0.3">
      <c r="A14449" s="310">
        <v>3022077</v>
      </c>
      <c r="B14449" t="s">
        <v>24262</v>
      </c>
      <c r="C14449" t="s">
        <v>24263</v>
      </c>
      <c r="D14449" t="s">
        <v>371</v>
      </c>
      <c r="E14449">
        <v>615100</v>
      </c>
      <c r="F14449" t="s">
        <v>24196</v>
      </c>
      <c r="G14449" s="7">
        <v>-139.97</v>
      </c>
    </row>
    <row r="14450" spans="1:7" x14ac:dyDescent="0.3">
      <c r="A14450" s="310">
        <v>3022077</v>
      </c>
      <c r="B14450" t="s">
        <v>24262</v>
      </c>
      <c r="C14450" t="s">
        <v>24263</v>
      </c>
      <c r="D14450" t="s">
        <v>371</v>
      </c>
      <c r="E14450">
        <v>615100</v>
      </c>
      <c r="F14450" t="s">
        <v>24196</v>
      </c>
      <c r="G14450" s="7">
        <v>-0.01</v>
      </c>
    </row>
    <row r="14451" spans="1:7" x14ac:dyDescent="0.3">
      <c r="A14451" s="310">
        <v>3022077</v>
      </c>
      <c r="B14451" t="s">
        <v>24262</v>
      </c>
      <c r="C14451" t="s">
        <v>24263</v>
      </c>
      <c r="D14451" t="s">
        <v>377</v>
      </c>
      <c r="E14451">
        <v>611110</v>
      </c>
      <c r="F14451" t="s">
        <v>24196</v>
      </c>
      <c r="G14451" s="7">
        <v>-13.88</v>
      </c>
    </row>
    <row r="14452" spans="1:7" x14ac:dyDescent="0.3">
      <c r="A14452" s="310">
        <v>3022077</v>
      </c>
      <c r="B14452" t="s">
        <v>24262</v>
      </c>
      <c r="C14452" t="s">
        <v>24263</v>
      </c>
      <c r="D14452" t="s">
        <v>373</v>
      </c>
      <c r="E14452">
        <v>616160</v>
      </c>
      <c r="F14452" t="s">
        <v>24196</v>
      </c>
      <c r="G14452" s="7">
        <v>184.31</v>
      </c>
    </row>
    <row r="14453" spans="1:7" x14ac:dyDescent="0.3">
      <c r="A14453" s="310">
        <v>3022077</v>
      </c>
      <c r="B14453" t="s">
        <v>24262</v>
      </c>
      <c r="C14453" t="s">
        <v>24263</v>
      </c>
      <c r="D14453" t="s">
        <v>376</v>
      </c>
      <c r="E14453">
        <v>615110</v>
      </c>
      <c r="F14453" t="s">
        <v>24196</v>
      </c>
      <c r="G14453" s="7">
        <v>69.349999999999994</v>
      </c>
    </row>
    <row r="14454" spans="1:7" x14ac:dyDescent="0.3">
      <c r="A14454" s="310">
        <v>3022077</v>
      </c>
      <c r="B14454" t="s">
        <v>24262</v>
      </c>
      <c r="C14454" t="s">
        <v>24263</v>
      </c>
      <c r="D14454" t="s">
        <v>377</v>
      </c>
      <c r="E14454">
        <v>611110</v>
      </c>
      <c r="F14454" t="s">
        <v>24196</v>
      </c>
      <c r="G14454" s="7">
        <v>1071.48</v>
      </c>
    </row>
    <row r="14455" spans="1:7" x14ac:dyDescent="0.3">
      <c r="A14455" s="310">
        <v>3022077</v>
      </c>
      <c r="B14455" t="s">
        <v>24262</v>
      </c>
      <c r="C14455" t="s">
        <v>24263</v>
      </c>
      <c r="D14455" t="s">
        <v>373</v>
      </c>
      <c r="E14455">
        <v>615130</v>
      </c>
      <c r="F14455" t="s">
        <v>24196</v>
      </c>
      <c r="G14455" s="7">
        <v>-48.98</v>
      </c>
    </row>
    <row r="14456" spans="1:7" x14ac:dyDescent="0.3">
      <c r="A14456" s="310">
        <v>3022077</v>
      </c>
      <c r="B14456" t="s">
        <v>24262</v>
      </c>
      <c r="C14456" t="s">
        <v>24263</v>
      </c>
      <c r="D14456" t="s">
        <v>373</v>
      </c>
      <c r="E14456">
        <v>615130</v>
      </c>
      <c r="F14456" t="s">
        <v>24196</v>
      </c>
      <c r="G14456" s="7">
        <v>1581.71</v>
      </c>
    </row>
    <row r="14457" spans="1:7" x14ac:dyDescent="0.3">
      <c r="A14457" s="310">
        <v>3022077</v>
      </c>
      <c r="B14457" t="s">
        <v>24262</v>
      </c>
      <c r="C14457" t="s">
        <v>24263</v>
      </c>
      <c r="D14457" t="s">
        <v>377</v>
      </c>
      <c r="E14457">
        <v>611110</v>
      </c>
      <c r="F14457" t="s">
        <v>24196</v>
      </c>
      <c r="G14457" s="7">
        <v>34.56</v>
      </c>
    </row>
    <row r="14458" spans="1:7" x14ac:dyDescent="0.3">
      <c r="A14458" s="310">
        <v>3022077</v>
      </c>
      <c r="B14458" t="s">
        <v>24262</v>
      </c>
      <c r="C14458" t="s">
        <v>24263</v>
      </c>
      <c r="D14458" t="s">
        <v>377</v>
      </c>
      <c r="E14458">
        <v>611110</v>
      </c>
      <c r="F14458" t="s">
        <v>24196</v>
      </c>
      <c r="G14458" s="7">
        <v>13.88</v>
      </c>
    </row>
    <row r="14459" spans="1:7" x14ac:dyDescent="0.3">
      <c r="A14459" s="310">
        <v>3022077</v>
      </c>
      <c r="B14459" t="s">
        <v>24262</v>
      </c>
      <c r="C14459" t="s">
        <v>24263</v>
      </c>
      <c r="D14459" t="s">
        <v>371</v>
      </c>
      <c r="E14459">
        <v>615100</v>
      </c>
      <c r="F14459" t="s">
        <v>24196</v>
      </c>
      <c r="G14459" s="7">
        <v>3160.92</v>
      </c>
    </row>
    <row r="14460" spans="1:7" x14ac:dyDescent="0.3">
      <c r="A14460" s="310">
        <v>3022077</v>
      </c>
      <c r="B14460" t="s">
        <v>24262</v>
      </c>
      <c r="C14460" t="s">
        <v>24263</v>
      </c>
      <c r="D14460" t="s">
        <v>371</v>
      </c>
      <c r="E14460">
        <v>616100</v>
      </c>
      <c r="F14460" t="s">
        <v>24196</v>
      </c>
      <c r="G14460" s="7">
        <v>631.07000000000005</v>
      </c>
    </row>
    <row r="14461" spans="1:7" x14ac:dyDescent="0.3">
      <c r="A14461" s="310">
        <v>3022077</v>
      </c>
      <c r="B14461" t="s">
        <v>24262</v>
      </c>
      <c r="C14461" t="s">
        <v>24263</v>
      </c>
      <c r="D14461" t="s">
        <v>371</v>
      </c>
      <c r="E14461">
        <v>615100</v>
      </c>
      <c r="F14461" t="s">
        <v>24196</v>
      </c>
      <c r="G14461" s="7">
        <v>0.01</v>
      </c>
    </row>
    <row r="14462" spans="1:7" x14ac:dyDescent="0.3">
      <c r="A14462" s="310">
        <v>3022077</v>
      </c>
      <c r="B14462" t="s">
        <v>24262</v>
      </c>
      <c r="C14462" t="s">
        <v>24263</v>
      </c>
      <c r="D14462" t="s">
        <v>373</v>
      </c>
      <c r="E14462">
        <v>615130</v>
      </c>
      <c r="F14462" t="s">
        <v>24196</v>
      </c>
      <c r="G14462" s="7">
        <v>-31.63</v>
      </c>
    </row>
    <row r="14463" spans="1:7" x14ac:dyDescent="0.3">
      <c r="A14463" s="310">
        <v>3022077</v>
      </c>
      <c r="B14463" t="s">
        <v>24262</v>
      </c>
      <c r="C14463" t="s">
        <v>24263</v>
      </c>
      <c r="D14463" t="s">
        <v>371</v>
      </c>
      <c r="E14463">
        <v>615100</v>
      </c>
      <c r="F14463" t="s">
        <v>24196</v>
      </c>
      <c r="G14463" s="7">
        <v>-145.15</v>
      </c>
    </row>
    <row r="14464" spans="1:7" x14ac:dyDescent="0.3">
      <c r="A14464" s="310">
        <v>3022077</v>
      </c>
      <c r="B14464" t="s">
        <v>24262</v>
      </c>
      <c r="C14464" t="s">
        <v>24263</v>
      </c>
      <c r="D14464" t="s">
        <v>377</v>
      </c>
      <c r="E14464">
        <v>611110</v>
      </c>
      <c r="F14464" t="s">
        <v>24196</v>
      </c>
      <c r="G14464" s="7">
        <v>-34.56</v>
      </c>
    </row>
    <row r="14465" spans="1:7" x14ac:dyDescent="0.3">
      <c r="A14465" s="310">
        <v>3022077</v>
      </c>
      <c r="B14465" t="s">
        <v>24262</v>
      </c>
      <c r="C14465" t="s">
        <v>24263</v>
      </c>
      <c r="D14465" t="s">
        <v>371</v>
      </c>
      <c r="E14465">
        <v>615100</v>
      </c>
      <c r="F14465" t="s">
        <v>24196</v>
      </c>
      <c r="G14465" s="7">
        <v>24.85</v>
      </c>
    </row>
    <row r="14466" spans="1:7" x14ac:dyDescent="0.3">
      <c r="A14466" s="310">
        <v>3022077</v>
      </c>
      <c r="B14466" t="s">
        <v>24262</v>
      </c>
      <c r="C14466" t="s">
        <v>24263</v>
      </c>
      <c r="D14466" t="s">
        <v>376</v>
      </c>
      <c r="E14466">
        <v>615110</v>
      </c>
      <c r="F14466" t="s">
        <v>24196</v>
      </c>
      <c r="G14466" s="7">
        <v>84.77</v>
      </c>
    </row>
    <row r="14467" spans="1:7" x14ac:dyDescent="0.3">
      <c r="A14467" s="310">
        <v>3022077</v>
      </c>
      <c r="B14467" t="s">
        <v>24262</v>
      </c>
      <c r="C14467" t="s">
        <v>24263</v>
      </c>
      <c r="D14467" t="s">
        <v>377</v>
      </c>
      <c r="E14467">
        <v>611110</v>
      </c>
      <c r="F14467" t="s">
        <v>24196</v>
      </c>
      <c r="G14467" s="7">
        <v>40.36</v>
      </c>
    </row>
    <row r="14468" spans="1:7" x14ac:dyDescent="0.3">
      <c r="A14468" s="310">
        <v>3022077</v>
      </c>
      <c r="B14468" t="s">
        <v>24262</v>
      </c>
      <c r="C14468" t="s">
        <v>24263</v>
      </c>
      <c r="D14468" t="s">
        <v>371</v>
      </c>
      <c r="E14468">
        <v>615100</v>
      </c>
      <c r="F14468" t="s">
        <v>24196</v>
      </c>
      <c r="G14468" s="7">
        <v>-22.26</v>
      </c>
    </row>
    <row r="14469" spans="1:7" x14ac:dyDescent="0.3">
      <c r="A14469" s="310">
        <v>3022077</v>
      </c>
      <c r="B14469" t="s">
        <v>24262</v>
      </c>
      <c r="C14469" t="s">
        <v>24263</v>
      </c>
      <c r="D14469" t="s">
        <v>373</v>
      </c>
      <c r="E14469">
        <v>615130</v>
      </c>
      <c r="F14469" t="s">
        <v>24196</v>
      </c>
      <c r="G14469" s="7">
        <v>-48.98</v>
      </c>
    </row>
    <row r="14470" spans="1:7" x14ac:dyDescent="0.3">
      <c r="A14470" s="310">
        <v>3022077</v>
      </c>
      <c r="B14470" t="s">
        <v>24262</v>
      </c>
      <c r="C14470" t="s">
        <v>24263</v>
      </c>
      <c r="D14470" t="s">
        <v>377</v>
      </c>
      <c r="E14470">
        <v>611110</v>
      </c>
      <c r="F14470" t="s">
        <v>24196</v>
      </c>
      <c r="G14470" s="7">
        <v>34.56</v>
      </c>
    </row>
    <row r="14471" spans="1:7" x14ac:dyDescent="0.3">
      <c r="A14471" s="310">
        <v>3022077</v>
      </c>
      <c r="B14471" t="s">
        <v>24262</v>
      </c>
      <c r="C14471" t="s">
        <v>24263</v>
      </c>
      <c r="D14471" t="s">
        <v>371</v>
      </c>
      <c r="E14471">
        <v>615100</v>
      </c>
      <c r="F14471" t="s">
        <v>24196</v>
      </c>
      <c r="G14471" s="7">
        <v>4499.5</v>
      </c>
    </row>
    <row r="14472" spans="1:7" x14ac:dyDescent="0.3">
      <c r="A14472" s="310">
        <v>3022077</v>
      </c>
      <c r="B14472" t="s">
        <v>24262</v>
      </c>
      <c r="C14472" t="s">
        <v>24263</v>
      </c>
      <c r="D14472" t="s">
        <v>377</v>
      </c>
      <c r="E14472">
        <v>611130</v>
      </c>
      <c r="F14472" t="s">
        <v>24196</v>
      </c>
      <c r="G14472" s="7">
        <v>151.82</v>
      </c>
    </row>
    <row r="14473" spans="1:7" x14ac:dyDescent="0.3">
      <c r="A14473" s="310">
        <v>3022077</v>
      </c>
      <c r="B14473" t="s">
        <v>24262</v>
      </c>
      <c r="C14473" t="s">
        <v>24263</v>
      </c>
      <c r="D14473" t="s">
        <v>377</v>
      </c>
      <c r="E14473">
        <v>611110</v>
      </c>
      <c r="F14473" t="s">
        <v>24196</v>
      </c>
      <c r="G14473" s="7">
        <v>-0.01</v>
      </c>
    </row>
    <row r="14474" spans="1:7" x14ac:dyDescent="0.3">
      <c r="A14474" s="310">
        <v>3022077</v>
      </c>
      <c r="B14474" t="s">
        <v>24262</v>
      </c>
      <c r="C14474" t="s">
        <v>24263</v>
      </c>
      <c r="D14474" t="s">
        <v>377</v>
      </c>
      <c r="E14474">
        <v>611110</v>
      </c>
      <c r="F14474" t="s">
        <v>24196</v>
      </c>
      <c r="G14474" s="7">
        <v>-0.01</v>
      </c>
    </row>
    <row r="14475" spans="1:7" x14ac:dyDescent="0.3">
      <c r="A14475" s="310">
        <v>3022077</v>
      </c>
      <c r="B14475" t="s">
        <v>24262</v>
      </c>
      <c r="C14475" t="s">
        <v>24263</v>
      </c>
      <c r="D14475" t="s">
        <v>377</v>
      </c>
      <c r="E14475">
        <v>611110</v>
      </c>
      <c r="F14475" t="s">
        <v>24196</v>
      </c>
      <c r="G14475" s="7">
        <v>4.3899999999999997</v>
      </c>
    </row>
    <row r="14476" spans="1:7" x14ac:dyDescent="0.3">
      <c r="A14476" s="310">
        <v>3022077</v>
      </c>
      <c r="B14476" t="s">
        <v>24262</v>
      </c>
      <c r="C14476" t="s">
        <v>24263</v>
      </c>
      <c r="D14476" t="s">
        <v>377</v>
      </c>
      <c r="E14476">
        <v>611110</v>
      </c>
      <c r="F14476" t="s">
        <v>24196</v>
      </c>
      <c r="G14476" s="7">
        <v>-35.72</v>
      </c>
    </row>
    <row r="14477" spans="1:7" x14ac:dyDescent="0.3">
      <c r="A14477" s="310">
        <v>3022077</v>
      </c>
      <c r="B14477" t="s">
        <v>24262</v>
      </c>
      <c r="C14477" t="s">
        <v>24263</v>
      </c>
      <c r="D14477" t="s">
        <v>373</v>
      </c>
      <c r="E14477">
        <v>615130</v>
      </c>
      <c r="F14477" t="s">
        <v>24196</v>
      </c>
      <c r="G14477" s="7">
        <v>8.5</v>
      </c>
    </row>
    <row r="14478" spans="1:7" x14ac:dyDescent="0.3">
      <c r="A14478" s="310">
        <v>3022077</v>
      </c>
      <c r="B14478" t="s">
        <v>24262</v>
      </c>
      <c r="C14478" t="s">
        <v>24263</v>
      </c>
      <c r="D14478" t="s">
        <v>374</v>
      </c>
      <c r="E14478">
        <v>615120</v>
      </c>
      <c r="F14478" t="s">
        <v>24196</v>
      </c>
      <c r="G14478" s="7">
        <v>-19</v>
      </c>
    </row>
    <row r="14479" spans="1:7" x14ac:dyDescent="0.3">
      <c r="A14479" s="310">
        <v>3022077</v>
      </c>
      <c r="B14479" t="s">
        <v>24262</v>
      </c>
      <c r="C14479" t="s">
        <v>24263</v>
      </c>
      <c r="D14479" t="s">
        <v>373</v>
      </c>
      <c r="E14479">
        <v>617150</v>
      </c>
      <c r="F14479" t="s">
        <v>24196</v>
      </c>
      <c r="G14479" s="7">
        <v>366.96</v>
      </c>
    </row>
    <row r="14480" spans="1:7" x14ac:dyDescent="0.3">
      <c r="A14480" s="310">
        <v>3022077</v>
      </c>
      <c r="B14480" t="s">
        <v>24262</v>
      </c>
      <c r="C14480" t="s">
        <v>24263</v>
      </c>
      <c r="D14480" t="s">
        <v>374</v>
      </c>
      <c r="E14480">
        <v>615120</v>
      </c>
      <c r="F14480" t="s">
        <v>24196</v>
      </c>
      <c r="G14480" s="7">
        <v>19</v>
      </c>
    </row>
    <row r="14481" spans="1:7" x14ac:dyDescent="0.3">
      <c r="A14481" s="310">
        <v>3022077</v>
      </c>
      <c r="B14481" t="s">
        <v>24262</v>
      </c>
      <c r="C14481" t="s">
        <v>24263</v>
      </c>
      <c r="D14481" t="s">
        <v>377</v>
      </c>
      <c r="E14481">
        <v>611110</v>
      </c>
      <c r="F14481" t="s">
        <v>24196</v>
      </c>
      <c r="G14481" s="7">
        <v>430.43</v>
      </c>
    </row>
    <row r="14482" spans="1:7" x14ac:dyDescent="0.3">
      <c r="A14482" s="310">
        <v>3022077</v>
      </c>
      <c r="B14482" t="s">
        <v>24262</v>
      </c>
      <c r="C14482" t="s">
        <v>24263</v>
      </c>
      <c r="D14482" t="s">
        <v>371</v>
      </c>
      <c r="E14482">
        <v>615100</v>
      </c>
      <c r="F14482" t="s">
        <v>24196</v>
      </c>
      <c r="G14482" s="7">
        <v>22.42</v>
      </c>
    </row>
    <row r="14483" spans="1:7" x14ac:dyDescent="0.3">
      <c r="A14483" s="310">
        <v>3022077</v>
      </c>
      <c r="B14483" t="s">
        <v>24262</v>
      </c>
      <c r="C14483" t="s">
        <v>24263</v>
      </c>
      <c r="D14483" t="s">
        <v>373</v>
      </c>
      <c r="E14483">
        <v>615130</v>
      </c>
      <c r="F14483" t="s">
        <v>24196</v>
      </c>
      <c r="G14483" s="7">
        <v>-49.66</v>
      </c>
    </row>
    <row r="14484" spans="1:7" x14ac:dyDescent="0.3">
      <c r="A14484" s="310">
        <v>3022077</v>
      </c>
      <c r="B14484" t="s">
        <v>24262</v>
      </c>
      <c r="C14484" t="s">
        <v>24263</v>
      </c>
      <c r="D14484" t="s">
        <v>375</v>
      </c>
      <c r="E14484">
        <v>615140</v>
      </c>
      <c r="F14484" t="s">
        <v>24196</v>
      </c>
      <c r="G14484" s="7">
        <v>206.56</v>
      </c>
    </row>
    <row r="14485" spans="1:7" x14ac:dyDescent="0.3">
      <c r="A14485" s="310">
        <v>3022077</v>
      </c>
      <c r="B14485" t="s">
        <v>24262</v>
      </c>
      <c r="C14485" t="s">
        <v>24263</v>
      </c>
      <c r="D14485" t="s">
        <v>373</v>
      </c>
      <c r="E14485">
        <v>615130</v>
      </c>
      <c r="F14485" t="s">
        <v>24196</v>
      </c>
      <c r="G14485" s="7">
        <v>65.900000000000006</v>
      </c>
    </row>
    <row r="14486" spans="1:7" x14ac:dyDescent="0.3">
      <c r="A14486" s="310">
        <v>3022077</v>
      </c>
      <c r="B14486" t="s">
        <v>24262</v>
      </c>
      <c r="C14486" t="s">
        <v>24263</v>
      </c>
      <c r="D14486" t="s">
        <v>377</v>
      </c>
      <c r="E14486">
        <v>611120</v>
      </c>
      <c r="F14486" t="s">
        <v>24196</v>
      </c>
      <c r="G14486" s="7">
        <v>38.159999999999997</v>
      </c>
    </row>
    <row r="14487" spans="1:7" x14ac:dyDescent="0.3">
      <c r="A14487" s="310">
        <v>3022077</v>
      </c>
      <c r="B14487" t="s">
        <v>24262</v>
      </c>
      <c r="C14487" t="s">
        <v>24263</v>
      </c>
      <c r="D14487" t="s">
        <v>371</v>
      </c>
      <c r="E14487">
        <v>615100</v>
      </c>
      <c r="F14487" t="s">
        <v>24196</v>
      </c>
      <c r="G14487" s="7">
        <v>-22.26</v>
      </c>
    </row>
    <row r="14488" spans="1:7" x14ac:dyDescent="0.3">
      <c r="A14488" s="310">
        <v>3022077</v>
      </c>
      <c r="B14488" t="s">
        <v>24262</v>
      </c>
      <c r="C14488" t="s">
        <v>24263</v>
      </c>
      <c r="D14488" t="s">
        <v>375</v>
      </c>
      <c r="E14488">
        <v>617130</v>
      </c>
      <c r="F14488" t="s">
        <v>24196</v>
      </c>
      <c r="G14488" s="7">
        <v>623.23</v>
      </c>
    </row>
    <row r="14489" spans="1:7" x14ac:dyDescent="0.3">
      <c r="A14489" s="310">
        <v>3022077</v>
      </c>
      <c r="B14489" t="s">
        <v>24262</v>
      </c>
      <c r="C14489" t="s">
        <v>24263</v>
      </c>
      <c r="D14489" t="s">
        <v>374</v>
      </c>
      <c r="E14489">
        <v>615120</v>
      </c>
      <c r="F14489" t="s">
        <v>24196</v>
      </c>
      <c r="G14489" s="7">
        <v>4.95</v>
      </c>
    </row>
    <row r="14490" spans="1:7" x14ac:dyDescent="0.3">
      <c r="A14490" s="310">
        <v>3022077</v>
      </c>
      <c r="B14490" t="s">
        <v>24262</v>
      </c>
      <c r="C14490" t="s">
        <v>24263</v>
      </c>
      <c r="D14490" t="s">
        <v>374</v>
      </c>
      <c r="E14490">
        <v>617120</v>
      </c>
      <c r="F14490" t="s">
        <v>24196</v>
      </c>
      <c r="G14490" s="7">
        <v>1.69</v>
      </c>
    </row>
    <row r="14491" spans="1:7" x14ac:dyDescent="0.3">
      <c r="A14491" s="310">
        <v>3022077</v>
      </c>
      <c r="B14491" t="s">
        <v>24262</v>
      </c>
      <c r="C14491" t="s">
        <v>24263</v>
      </c>
      <c r="D14491" t="s">
        <v>377</v>
      </c>
      <c r="E14491">
        <v>611120</v>
      </c>
      <c r="F14491" t="s">
        <v>24196</v>
      </c>
      <c r="G14491" s="7">
        <v>33.44</v>
      </c>
    </row>
    <row r="14492" spans="1:7" x14ac:dyDescent="0.3">
      <c r="A14492" s="310">
        <v>3022077</v>
      </c>
      <c r="B14492" t="s">
        <v>24262</v>
      </c>
      <c r="C14492" t="s">
        <v>24263</v>
      </c>
      <c r="D14492" t="s">
        <v>377</v>
      </c>
      <c r="E14492">
        <v>611120</v>
      </c>
      <c r="F14492" t="s">
        <v>24196</v>
      </c>
      <c r="G14492" s="7">
        <v>214.7</v>
      </c>
    </row>
    <row r="14493" spans="1:7" x14ac:dyDescent="0.3">
      <c r="A14493" s="310">
        <v>3022077</v>
      </c>
      <c r="B14493" t="s">
        <v>24262</v>
      </c>
      <c r="C14493" t="s">
        <v>24263</v>
      </c>
      <c r="D14493" t="s">
        <v>373</v>
      </c>
      <c r="E14493">
        <v>617150</v>
      </c>
      <c r="F14493" t="s">
        <v>24196</v>
      </c>
      <c r="G14493" s="7">
        <v>670.67</v>
      </c>
    </row>
    <row r="14494" spans="1:7" x14ac:dyDescent="0.3">
      <c r="A14494" s="310">
        <v>3022077</v>
      </c>
      <c r="B14494" t="s">
        <v>24262</v>
      </c>
      <c r="C14494" t="s">
        <v>24263</v>
      </c>
      <c r="D14494" t="s">
        <v>371</v>
      </c>
      <c r="E14494">
        <v>615100</v>
      </c>
      <c r="F14494" t="s">
        <v>24196</v>
      </c>
      <c r="G14494" s="7">
        <v>4044.25</v>
      </c>
    </row>
    <row r="14495" spans="1:7" x14ac:dyDescent="0.3">
      <c r="A14495" s="310">
        <v>3022077</v>
      </c>
      <c r="B14495" t="s">
        <v>24262</v>
      </c>
      <c r="C14495" t="s">
        <v>24263</v>
      </c>
      <c r="D14495" t="s">
        <v>371</v>
      </c>
      <c r="E14495">
        <v>615100</v>
      </c>
      <c r="F14495" t="s">
        <v>24196</v>
      </c>
      <c r="G14495" s="7">
        <v>0.01</v>
      </c>
    </row>
    <row r="14496" spans="1:7" x14ac:dyDescent="0.3">
      <c r="A14496" s="310">
        <v>3022077</v>
      </c>
      <c r="B14496" t="s">
        <v>24262</v>
      </c>
      <c r="C14496" t="s">
        <v>24263</v>
      </c>
      <c r="D14496" t="s">
        <v>371</v>
      </c>
      <c r="E14496">
        <v>615100</v>
      </c>
      <c r="F14496" t="s">
        <v>24196</v>
      </c>
      <c r="G14496" s="7">
        <v>20.03</v>
      </c>
    </row>
    <row r="14497" spans="1:7" x14ac:dyDescent="0.3">
      <c r="A14497" s="310">
        <v>3022077</v>
      </c>
      <c r="B14497" t="s">
        <v>24262</v>
      </c>
      <c r="C14497" t="s">
        <v>24263</v>
      </c>
      <c r="D14497" t="s">
        <v>373</v>
      </c>
      <c r="E14497">
        <v>615130</v>
      </c>
      <c r="F14497" t="s">
        <v>24196</v>
      </c>
      <c r="G14497" s="7">
        <v>13.27</v>
      </c>
    </row>
    <row r="14498" spans="1:7" x14ac:dyDescent="0.3">
      <c r="A14498" s="310">
        <v>3022077</v>
      </c>
      <c r="B14498" t="s">
        <v>24262</v>
      </c>
      <c r="C14498" t="s">
        <v>24263</v>
      </c>
      <c r="D14498" t="s">
        <v>371</v>
      </c>
      <c r="E14498">
        <v>615100</v>
      </c>
      <c r="F14498" t="s">
        <v>24196</v>
      </c>
      <c r="G14498" s="7">
        <v>0.01</v>
      </c>
    </row>
    <row r="14499" spans="1:7" x14ac:dyDescent="0.3">
      <c r="A14499" s="310">
        <v>3022077</v>
      </c>
      <c r="B14499" t="s">
        <v>24262</v>
      </c>
      <c r="C14499" t="s">
        <v>24263</v>
      </c>
      <c r="D14499" t="s">
        <v>373</v>
      </c>
      <c r="E14499">
        <v>615130</v>
      </c>
      <c r="F14499" t="s">
        <v>24196</v>
      </c>
      <c r="G14499" s="7">
        <v>-110.99</v>
      </c>
    </row>
    <row r="14500" spans="1:7" x14ac:dyDescent="0.3">
      <c r="A14500" s="310">
        <v>3022077</v>
      </c>
      <c r="B14500" t="s">
        <v>24262</v>
      </c>
      <c r="C14500" t="s">
        <v>24263</v>
      </c>
      <c r="D14500" t="s">
        <v>371</v>
      </c>
      <c r="E14500">
        <v>615100</v>
      </c>
      <c r="F14500" t="s">
        <v>24196</v>
      </c>
      <c r="G14500" s="7">
        <v>-145.15</v>
      </c>
    </row>
    <row r="14501" spans="1:7" x14ac:dyDescent="0.3">
      <c r="A14501" s="310">
        <v>3022077</v>
      </c>
      <c r="B14501" t="s">
        <v>24262</v>
      </c>
      <c r="C14501" t="s">
        <v>24263</v>
      </c>
      <c r="D14501" t="s">
        <v>371</v>
      </c>
      <c r="E14501">
        <v>615100</v>
      </c>
      <c r="F14501" t="s">
        <v>24196</v>
      </c>
      <c r="G14501" s="7">
        <v>-139.96</v>
      </c>
    </row>
    <row r="14502" spans="1:7" x14ac:dyDescent="0.3">
      <c r="A14502" s="310">
        <v>3022077</v>
      </c>
      <c r="B14502" t="s">
        <v>24262</v>
      </c>
      <c r="C14502" t="s">
        <v>24263</v>
      </c>
      <c r="D14502" t="s">
        <v>371</v>
      </c>
      <c r="E14502">
        <v>615100</v>
      </c>
      <c r="F14502" t="s">
        <v>24196</v>
      </c>
      <c r="G14502" s="7">
        <v>-139.97</v>
      </c>
    </row>
    <row r="14503" spans="1:7" x14ac:dyDescent="0.3">
      <c r="A14503" s="310">
        <v>3022077</v>
      </c>
      <c r="B14503" t="s">
        <v>24262</v>
      </c>
      <c r="C14503" t="s">
        <v>24263</v>
      </c>
      <c r="D14503" t="s">
        <v>371</v>
      </c>
      <c r="E14503">
        <v>615100</v>
      </c>
      <c r="F14503" t="s">
        <v>24196</v>
      </c>
      <c r="G14503" s="7">
        <v>2366.6799999999998</v>
      </c>
    </row>
    <row r="14504" spans="1:7" x14ac:dyDescent="0.3">
      <c r="A14504" s="310">
        <v>3022077</v>
      </c>
      <c r="B14504" t="s">
        <v>24262</v>
      </c>
      <c r="C14504" t="s">
        <v>24263</v>
      </c>
      <c r="D14504" t="s">
        <v>377</v>
      </c>
      <c r="E14504">
        <v>611120</v>
      </c>
      <c r="F14504" t="s">
        <v>24196</v>
      </c>
      <c r="G14504" s="7">
        <v>99.83</v>
      </c>
    </row>
    <row r="14505" spans="1:7" x14ac:dyDescent="0.3">
      <c r="A14505" s="310">
        <v>3022077</v>
      </c>
      <c r="B14505" t="s">
        <v>24262</v>
      </c>
      <c r="C14505" t="s">
        <v>24263</v>
      </c>
      <c r="D14505" t="s">
        <v>374</v>
      </c>
      <c r="E14505">
        <v>615120</v>
      </c>
      <c r="F14505" t="s">
        <v>24196</v>
      </c>
      <c r="G14505" s="7">
        <v>19</v>
      </c>
    </row>
    <row r="14506" spans="1:7" x14ac:dyDescent="0.3">
      <c r="A14506" s="310">
        <v>3022077</v>
      </c>
      <c r="B14506" t="s">
        <v>24262</v>
      </c>
      <c r="C14506" t="s">
        <v>24263</v>
      </c>
      <c r="D14506" t="s">
        <v>371</v>
      </c>
      <c r="E14506">
        <v>615100</v>
      </c>
      <c r="F14506" t="s">
        <v>24196</v>
      </c>
      <c r="G14506" s="7">
        <v>-22.26</v>
      </c>
    </row>
    <row r="14507" spans="1:7" x14ac:dyDescent="0.3">
      <c r="A14507" s="310">
        <v>3022077</v>
      </c>
      <c r="B14507" t="s">
        <v>24262</v>
      </c>
      <c r="C14507" t="s">
        <v>24263</v>
      </c>
      <c r="D14507" t="s">
        <v>373</v>
      </c>
      <c r="E14507">
        <v>616160</v>
      </c>
      <c r="F14507" t="s">
        <v>24196</v>
      </c>
      <c r="G14507" s="7">
        <v>222.16</v>
      </c>
    </row>
    <row r="14508" spans="1:7" x14ac:dyDescent="0.3">
      <c r="A14508" s="310">
        <v>3022077</v>
      </c>
      <c r="B14508" t="s">
        <v>24262</v>
      </c>
      <c r="C14508" t="s">
        <v>24263</v>
      </c>
      <c r="D14508" t="s">
        <v>373</v>
      </c>
      <c r="E14508">
        <v>615130</v>
      </c>
      <c r="F14508" t="s">
        <v>24196</v>
      </c>
      <c r="G14508" s="7">
        <v>99.33</v>
      </c>
    </row>
    <row r="14509" spans="1:7" x14ac:dyDescent="0.3">
      <c r="A14509" s="310">
        <v>3022077</v>
      </c>
      <c r="B14509" t="s">
        <v>24262</v>
      </c>
      <c r="C14509" t="s">
        <v>24263</v>
      </c>
      <c r="D14509" t="s">
        <v>373</v>
      </c>
      <c r="E14509">
        <v>615130</v>
      </c>
      <c r="F14509" t="s">
        <v>24196</v>
      </c>
      <c r="G14509" s="7">
        <v>65.900000000000006</v>
      </c>
    </row>
    <row r="14510" spans="1:7" x14ac:dyDescent="0.3">
      <c r="A14510" s="310">
        <v>3022077</v>
      </c>
      <c r="B14510" t="s">
        <v>24262</v>
      </c>
      <c r="C14510" t="s">
        <v>24263</v>
      </c>
      <c r="D14510" t="s">
        <v>371</v>
      </c>
      <c r="E14510">
        <v>615100</v>
      </c>
      <c r="F14510" t="s">
        <v>24196</v>
      </c>
      <c r="G14510" s="7">
        <v>0.01</v>
      </c>
    </row>
    <row r="14511" spans="1:7" x14ac:dyDescent="0.3">
      <c r="A14511" s="310">
        <v>3022077</v>
      </c>
      <c r="B14511" t="s">
        <v>24262</v>
      </c>
      <c r="C14511" t="s">
        <v>24263</v>
      </c>
      <c r="D14511" t="s">
        <v>377</v>
      </c>
      <c r="E14511">
        <v>611110</v>
      </c>
      <c r="F14511" t="s">
        <v>24196</v>
      </c>
      <c r="G14511" s="7">
        <v>0.01</v>
      </c>
    </row>
    <row r="14512" spans="1:7" x14ac:dyDescent="0.3">
      <c r="A14512" s="310">
        <v>3022077</v>
      </c>
      <c r="B14512" t="s">
        <v>24262</v>
      </c>
      <c r="C14512" t="s">
        <v>24263</v>
      </c>
      <c r="D14512" t="s">
        <v>377</v>
      </c>
      <c r="E14512">
        <v>611110</v>
      </c>
      <c r="F14512" t="s">
        <v>24196</v>
      </c>
      <c r="G14512" s="7">
        <v>-35.72</v>
      </c>
    </row>
    <row r="14513" spans="1:7" x14ac:dyDescent="0.3">
      <c r="A14513" s="310">
        <v>3022077</v>
      </c>
      <c r="B14513" t="s">
        <v>24262</v>
      </c>
      <c r="C14513" t="s">
        <v>24263</v>
      </c>
      <c r="D14513" t="s">
        <v>374</v>
      </c>
      <c r="E14513">
        <v>615120</v>
      </c>
      <c r="F14513" t="s">
        <v>24196</v>
      </c>
      <c r="G14513" s="7">
        <v>-19</v>
      </c>
    </row>
    <row r="14514" spans="1:7" x14ac:dyDescent="0.3">
      <c r="A14514" s="310">
        <v>3022077</v>
      </c>
      <c r="B14514" t="s">
        <v>24262</v>
      </c>
      <c r="C14514" t="s">
        <v>24263</v>
      </c>
      <c r="D14514" t="s">
        <v>371</v>
      </c>
      <c r="E14514">
        <v>615100</v>
      </c>
      <c r="F14514" t="s">
        <v>24196</v>
      </c>
      <c r="G14514" s="7">
        <v>-15.19</v>
      </c>
    </row>
    <row r="14515" spans="1:7" x14ac:dyDescent="0.3">
      <c r="A14515" s="310">
        <v>3022077</v>
      </c>
      <c r="B14515" t="s">
        <v>24262</v>
      </c>
      <c r="C14515" t="s">
        <v>24263</v>
      </c>
      <c r="D14515" t="s">
        <v>371</v>
      </c>
      <c r="E14515">
        <v>617100</v>
      </c>
      <c r="F14515" t="s">
        <v>24196</v>
      </c>
      <c r="G14515" s="7">
        <v>1130.54</v>
      </c>
    </row>
    <row r="14516" spans="1:7" x14ac:dyDescent="0.3">
      <c r="A14516" s="310">
        <v>3022077</v>
      </c>
      <c r="B14516" t="s">
        <v>24262</v>
      </c>
      <c r="C14516" t="s">
        <v>24263</v>
      </c>
      <c r="D14516" t="s">
        <v>377</v>
      </c>
      <c r="E14516">
        <v>611110</v>
      </c>
      <c r="F14516" t="s">
        <v>24196</v>
      </c>
      <c r="G14516" s="7">
        <v>0.01</v>
      </c>
    </row>
    <row r="14517" spans="1:7" x14ac:dyDescent="0.3">
      <c r="A14517" s="310">
        <v>3022077</v>
      </c>
      <c r="B14517" t="s">
        <v>24262</v>
      </c>
      <c r="C14517" t="s">
        <v>24263</v>
      </c>
      <c r="D14517" t="s">
        <v>371</v>
      </c>
      <c r="E14517">
        <v>615100</v>
      </c>
      <c r="F14517" t="s">
        <v>24196</v>
      </c>
      <c r="G14517" s="7">
        <v>-0.01</v>
      </c>
    </row>
    <row r="14518" spans="1:7" x14ac:dyDescent="0.3">
      <c r="A14518" s="310">
        <v>3022077</v>
      </c>
      <c r="B14518" t="s">
        <v>24262</v>
      </c>
      <c r="C14518" t="s">
        <v>24263</v>
      </c>
      <c r="D14518" t="s">
        <v>371</v>
      </c>
      <c r="E14518">
        <v>616100</v>
      </c>
      <c r="F14518" t="s">
        <v>24196</v>
      </c>
      <c r="G14518" s="7">
        <v>380.42</v>
      </c>
    </row>
    <row r="14519" spans="1:7" x14ac:dyDescent="0.3">
      <c r="A14519" s="310">
        <v>3022077</v>
      </c>
      <c r="B14519" t="s">
        <v>24262</v>
      </c>
      <c r="C14519" t="s">
        <v>24263</v>
      </c>
      <c r="D14519" t="s">
        <v>377</v>
      </c>
      <c r="E14519">
        <v>611110</v>
      </c>
      <c r="F14519" t="s">
        <v>24196</v>
      </c>
      <c r="G14519" s="7">
        <v>-34.56</v>
      </c>
    </row>
    <row r="14520" spans="1:7" x14ac:dyDescent="0.3">
      <c r="A14520" s="310">
        <v>3022077</v>
      </c>
      <c r="B14520" t="s">
        <v>24262</v>
      </c>
      <c r="C14520" t="s">
        <v>24263</v>
      </c>
      <c r="D14520" t="s">
        <v>377</v>
      </c>
      <c r="E14520">
        <v>611110</v>
      </c>
      <c r="F14520" t="s">
        <v>24196</v>
      </c>
      <c r="G14520" s="7">
        <v>-34.56</v>
      </c>
    </row>
    <row r="14521" spans="1:7" x14ac:dyDescent="0.3">
      <c r="A14521" s="310">
        <v>3022077</v>
      </c>
      <c r="B14521" t="s">
        <v>24262</v>
      </c>
      <c r="C14521" t="s">
        <v>24263</v>
      </c>
      <c r="D14521" t="s">
        <v>377</v>
      </c>
      <c r="E14521">
        <v>611110</v>
      </c>
      <c r="F14521" t="s">
        <v>24196</v>
      </c>
      <c r="G14521" s="7">
        <v>80.73</v>
      </c>
    </row>
    <row r="14522" spans="1:7" x14ac:dyDescent="0.3">
      <c r="A14522" s="310">
        <v>3022077</v>
      </c>
      <c r="B14522" t="s">
        <v>24262</v>
      </c>
      <c r="C14522" t="s">
        <v>24263</v>
      </c>
      <c r="D14522" t="s">
        <v>377</v>
      </c>
      <c r="E14522">
        <v>611120</v>
      </c>
      <c r="F14522" t="s">
        <v>24196</v>
      </c>
      <c r="G14522" s="7">
        <v>11.36</v>
      </c>
    </row>
    <row r="14523" spans="1:7" x14ac:dyDescent="0.3">
      <c r="A14523" s="310">
        <v>3022077</v>
      </c>
      <c r="B14523" t="s">
        <v>24262</v>
      </c>
      <c r="C14523" t="s">
        <v>24263</v>
      </c>
      <c r="D14523" t="s">
        <v>371</v>
      </c>
      <c r="E14523">
        <v>615100</v>
      </c>
      <c r="F14523" t="s">
        <v>24196</v>
      </c>
      <c r="G14523" s="7">
        <v>21.71</v>
      </c>
    </row>
    <row r="14524" spans="1:7" x14ac:dyDescent="0.3">
      <c r="A14524" s="310">
        <v>3022077</v>
      </c>
      <c r="B14524" t="s">
        <v>24262</v>
      </c>
      <c r="C14524" t="s">
        <v>24263</v>
      </c>
      <c r="D14524" t="s">
        <v>377</v>
      </c>
      <c r="E14524">
        <v>611110</v>
      </c>
      <c r="F14524" t="s">
        <v>24196</v>
      </c>
      <c r="G14524" s="7">
        <v>0.01</v>
      </c>
    </row>
    <row r="14525" spans="1:7" x14ac:dyDescent="0.3">
      <c r="A14525" s="310">
        <v>3022077</v>
      </c>
      <c r="B14525" t="s">
        <v>24262</v>
      </c>
      <c r="C14525" t="s">
        <v>24263</v>
      </c>
      <c r="D14525" t="s">
        <v>373</v>
      </c>
      <c r="E14525">
        <v>615130</v>
      </c>
      <c r="F14525" t="s">
        <v>24196</v>
      </c>
      <c r="G14525" s="7">
        <v>1898.05</v>
      </c>
    </row>
    <row r="14526" spans="1:7" x14ac:dyDescent="0.3">
      <c r="A14526" s="310">
        <v>3022077</v>
      </c>
      <c r="B14526" t="s">
        <v>24262</v>
      </c>
      <c r="C14526" t="s">
        <v>24263</v>
      </c>
      <c r="D14526" t="s">
        <v>371</v>
      </c>
      <c r="E14526">
        <v>615100</v>
      </c>
      <c r="F14526" t="s">
        <v>24196</v>
      </c>
      <c r="G14526" s="7">
        <v>689.92</v>
      </c>
    </row>
    <row r="14527" spans="1:7" x14ac:dyDescent="0.3">
      <c r="A14527" s="310">
        <v>3022077</v>
      </c>
      <c r="B14527" t="s">
        <v>24262</v>
      </c>
      <c r="C14527" t="s">
        <v>24263</v>
      </c>
      <c r="D14527" t="s">
        <v>371</v>
      </c>
      <c r="E14527">
        <v>615100</v>
      </c>
      <c r="F14527" t="s">
        <v>24196</v>
      </c>
      <c r="G14527" s="7">
        <v>1617.7</v>
      </c>
    </row>
    <row r="14528" spans="1:7" x14ac:dyDescent="0.3">
      <c r="A14528" s="310">
        <v>3022077</v>
      </c>
      <c r="B14528" t="s">
        <v>24262</v>
      </c>
      <c r="C14528" t="s">
        <v>24263</v>
      </c>
      <c r="D14528" t="s">
        <v>374</v>
      </c>
      <c r="E14528">
        <v>616120</v>
      </c>
      <c r="F14528" t="s">
        <v>24196</v>
      </c>
      <c r="G14528" s="7">
        <v>36.85</v>
      </c>
    </row>
    <row r="14529" spans="1:7" x14ac:dyDescent="0.3">
      <c r="A14529" s="310">
        <v>3022077</v>
      </c>
      <c r="B14529" t="s">
        <v>24262</v>
      </c>
      <c r="C14529" t="s">
        <v>24263</v>
      </c>
      <c r="D14529" t="s">
        <v>373</v>
      </c>
      <c r="E14529">
        <v>616160</v>
      </c>
      <c r="F14529" t="s">
        <v>24196</v>
      </c>
      <c r="G14529" s="7">
        <v>51.33</v>
      </c>
    </row>
    <row r="14530" spans="1:7" x14ac:dyDescent="0.3">
      <c r="A14530" s="310">
        <v>3022077</v>
      </c>
      <c r="B14530" t="s">
        <v>24262</v>
      </c>
      <c r="C14530" t="s">
        <v>24263</v>
      </c>
      <c r="D14530" t="s">
        <v>371</v>
      </c>
      <c r="E14530">
        <v>615100</v>
      </c>
      <c r="F14530" t="s">
        <v>24196</v>
      </c>
      <c r="G14530" s="7">
        <v>-22.26</v>
      </c>
    </row>
    <row r="14531" spans="1:7" x14ac:dyDescent="0.3">
      <c r="A14531" s="310">
        <v>3022077</v>
      </c>
      <c r="B14531" t="s">
        <v>24262</v>
      </c>
      <c r="C14531" t="s">
        <v>24263</v>
      </c>
      <c r="D14531" t="s">
        <v>374</v>
      </c>
      <c r="E14531">
        <v>615120</v>
      </c>
      <c r="F14531" t="s">
        <v>24196</v>
      </c>
      <c r="G14531" s="7">
        <v>19</v>
      </c>
    </row>
    <row r="14532" spans="1:7" x14ac:dyDescent="0.3">
      <c r="A14532" s="310">
        <v>3022077</v>
      </c>
      <c r="B14532" t="s">
        <v>24262</v>
      </c>
      <c r="C14532" t="s">
        <v>24263</v>
      </c>
      <c r="D14532" t="s">
        <v>379</v>
      </c>
      <c r="E14532">
        <v>615170</v>
      </c>
      <c r="F14532" t="s">
        <v>24196</v>
      </c>
      <c r="G14532" s="7">
        <v>1578.24</v>
      </c>
    </row>
    <row r="14533" spans="1:7" x14ac:dyDescent="0.3">
      <c r="A14533" s="310">
        <v>3022077</v>
      </c>
      <c r="B14533" t="s">
        <v>24262</v>
      </c>
      <c r="C14533" t="s">
        <v>24263</v>
      </c>
      <c r="D14533" t="s">
        <v>371</v>
      </c>
      <c r="E14533">
        <v>615100</v>
      </c>
      <c r="F14533" t="s">
        <v>24196</v>
      </c>
      <c r="G14533" s="7">
        <v>-139.97</v>
      </c>
    </row>
    <row r="14534" spans="1:7" x14ac:dyDescent="0.3">
      <c r="A14534" s="310">
        <v>3022077</v>
      </c>
      <c r="B14534" t="s">
        <v>24262</v>
      </c>
      <c r="C14534" t="s">
        <v>24263</v>
      </c>
      <c r="D14534" t="s">
        <v>373</v>
      </c>
      <c r="E14534">
        <v>615130</v>
      </c>
      <c r="F14534" t="s">
        <v>24196</v>
      </c>
      <c r="G14534" s="7">
        <v>7.91</v>
      </c>
    </row>
    <row r="14535" spans="1:7" x14ac:dyDescent="0.3">
      <c r="A14535" s="310">
        <v>3022077</v>
      </c>
      <c r="B14535" t="s">
        <v>24262</v>
      </c>
      <c r="C14535" t="s">
        <v>24263</v>
      </c>
      <c r="D14535" t="s">
        <v>373</v>
      </c>
      <c r="E14535">
        <v>615130</v>
      </c>
      <c r="F14535" t="s">
        <v>24196</v>
      </c>
      <c r="G14535" s="7">
        <v>-48.98</v>
      </c>
    </row>
    <row r="14536" spans="1:7" x14ac:dyDescent="0.3">
      <c r="A14536" s="310">
        <v>3022077</v>
      </c>
      <c r="B14536" t="s">
        <v>24262</v>
      </c>
      <c r="C14536" t="s">
        <v>24263</v>
      </c>
      <c r="D14536" t="s">
        <v>373</v>
      </c>
      <c r="E14536">
        <v>615130</v>
      </c>
      <c r="F14536" t="s">
        <v>24196</v>
      </c>
      <c r="G14536" s="7">
        <v>16.440000000000001</v>
      </c>
    </row>
    <row r="14537" spans="1:7" x14ac:dyDescent="0.3">
      <c r="A14537" s="310">
        <v>3022077</v>
      </c>
      <c r="B14537" t="s">
        <v>24262</v>
      </c>
      <c r="C14537" t="s">
        <v>24263</v>
      </c>
      <c r="D14537" t="s">
        <v>371</v>
      </c>
      <c r="E14537">
        <v>616100</v>
      </c>
      <c r="F14537" t="s">
        <v>24196</v>
      </c>
      <c r="G14537" s="7">
        <v>610.09</v>
      </c>
    </row>
    <row r="14538" spans="1:7" x14ac:dyDescent="0.3">
      <c r="A14538" s="310">
        <v>3022077</v>
      </c>
      <c r="B14538" t="s">
        <v>24262</v>
      </c>
      <c r="C14538" t="s">
        <v>24263</v>
      </c>
      <c r="D14538" t="s">
        <v>371</v>
      </c>
      <c r="E14538">
        <v>615100</v>
      </c>
      <c r="F14538" t="s">
        <v>24196</v>
      </c>
      <c r="G14538" s="7">
        <v>2032.02</v>
      </c>
    </row>
    <row r="14539" spans="1:7" x14ac:dyDescent="0.3">
      <c r="A14539" s="310">
        <v>3022077</v>
      </c>
      <c r="B14539" t="s">
        <v>24262</v>
      </c>
      <c r="C14539" t="s">
        <v>24263</v>
      </c>
      <c r="D14539" t="s">
        <v>373</v>
      </c>
      <c r="E14539">
        <v>615130</v>
      </c>
      <c r="F14539" t="s">
        <v>24196</v>
      </c>
      <c r="G14539" s="7">
        <v>1898.05</v>
      </c>
    </row>
    <row r="14540" spans="1:7" x14ac:dyDescent="0.3">
      <c r="A14540" s="310">
        <v>3022077</v>
      </c>
      <c r="B14540" t="s">
        <v>24262</v>
      </c>
      <c r="C14540" t="s">
        <v>24263</v>
      </c>
      <c r="D14540" t="s">
        <v>373</v>
      </c>
      <c r="E14540">
        <v>615130</v>
      </c>
      <c r="F14540" t="s">
        <v>24196</v>
      </c>
      <c r="G14540" s="7">
        <v>1882.99</v>
      </c>
    </row>
    <row r="14541" spans="1:7" x14ac:dyDescent="0.3">
      <c r="A14541" s="310">
        <v>3022077</v>
      </c>
      <c r="B14541" t="s">
        <v>24262</v>
      </c>
      <c r="C14541" t="s">
        <v>24263</v>
      </c>
      <c r="D14541" t="s">
        <v>373</v>
      </c>
      <c r="E14541">
        <v>617150</v>
      </c>
      <c r="F14541" t="s">
        <v>24196</v>
      </c>
      <c r="G14541" s="7">
        <v>412.26</v>
      </c>
    </row>
    <row r="14542" spans="1:7" x14ac:dyDescent="0.3">
      <c r="A14542" s="310">
        <v>3022077</v>
      </c>
      <c r="B14542" t="s">
        <v>24262</v>
      </c>
      <c r="C14542" t="s">
        <v>24263</v>
      </c>
      <c r="D14542" t="s">
        <v>377</v>
      </c>
      <c r="E14542">
        <v>611110</v>
      </c>
      <c r="F14542" t="s">
        <v>24196</v>
      </c>
      <c r="G14542" s="7">
        <v>-0.01</v>
      </c>
    </row>
    <row r="14543" spans="1:7" x14ac:dyDescent="0.3">
      <c r="A14543" s="310">
        <v>3022077</v>
      </c>
      <c r="B14543" t="s">
        <v>24262</v>
      </c>
      <c r="C14543" t="s">
        <v>24263</v>
      </c>
      <c r="D14543" t="s">
        <v>377</v>
      </c>
      <c r="E14543">
        <v>611130</v>
      </c>
      <c r="F14543" t="s">
        <v>24196</v>
      </c>
      <c r="G14543" s="7">
        <v>319.42</v>
      </c>
    </row>
    <row r="14544" spans="1:7" x14ac:dyDescent="0.3">
      <c r="A14544" s="310">
        <v>3022077</v>
      </c>
      <c r="B14544" t="s">
        <v>24262</v>
      </c>
      <c r="C14544" t="s">
        <v>24263</v>
      </c>
      <c r="D14544" t="s">
        <v>373</v>
      </c>
      <c r="E14544">
        <v>615130</v>
      </c>
      <c r="F14544" t="s">
        <v>24196</v>
      </c>
      <c r="G14544" s="7">
        <v>-39.799999999999997</v>
      </c>
    </row>
    <row r="14545" spans="1:7" x14ac:dyDescent="0.3">
      <c r="A14545" s="310">
        <v>3022077</v>
      </c>
      <c r="B14545" t="s">
        <v>24262</v>
      </c>
      <c r="C14545" t="s">
        <v>24263</v>
      </c>
      <c r="D14545" t="s">
        <v>373</v>
      </c>
      <c r="E14545">
        <v>617150</v>
      </c>
      <c r="F14545" t="s">
        <v>24196</v>
      </c>
      <c r="G14545" s="7">
        <v>419.47</v>
      </c>
    </row>
    <row r="14546" spans="1:7" x14ac:dyDescent="0.3">
      <c r="A14546" s="310">
        <v>3022077</v>
      </c>
      <c r="B14546" t="s">
        <v>24262</v>
      </c>
      <c r="C14546" t="s">
        <v>24263</v>
      </c>
      <c r="D14546" t="s">
        <v>371</v>
      </c>
      <c r="E14546">
        <v>615100</v>
      </c>
      <c r="F14546" t="s">
        <v>24196</v>
      </c>
      <c r="G14546" s="7">
        <v>22.26</v>
      </c>
    </row>
    <row r="14547" spans="1:7" x14ac:dyDescent="0.3">
      <c r="A14547" s="310">
        <v>3022077</v>
      </c>
      <c r="B14547" t="s">
        <v>24262</v>
      </c>
      <c r="C14547" t="s">
        <v>24263</v>
      </c>
      <c r="D14547" t="s">
        <v>377</v>
      </c>
      <c r="E14547">
        <v>611130</v>
      </c>
      <c r="F14547" t="s">
        <v>24196</v>
      </c>
      <c r="G14547" s="7">
        <v>117.68</v>
      </c>
    </row>
    <row r="14548" spans="1:7" x14ac:dyDescent="0.3">
      <c r="A14548" s="310">
        <v>3022077</v>
      </c>
      <c r="B14548" t="s">
        <v>24262</v>
      </c>
      <c r="C14548" t="s">
        <v>24263</v>
      </c>
      <c r="D14548" t="s">
        <v>371</v>
      </c>
      <c r="E14548">
        <v>615100</v>
      </c>
      <c r="F14548" t="s">
        <v>24196</v>
      </c>
      <c r="G14548" s="7">
        <v>29.53</v>
      </c>
    </row>
    <row r="14549" spans="1:7" x14ac:dyDescent="0.3">
      <c r="A14549" s="310">
        <v>3022077</v>
      </c>
      <c r="B14549" t="s">
        <v>24262</v>
      </c>
      <c r="C14549" t="s">
        <v>24263</v>
      </c>
      <c r="D14549" t="s">
        <v>377</v>
      </c>
      <c r="E14549">
        <v>611110</v>
      </c>
      <c r="F14549" t="s">
        <v>24196</v>
      </c>
      <c r="G14549" s="7">
        <v>-35.72</v>
      </c>
    </row>
    <row r="14550" spans="1:7" x14ac:dyDescent="0.3">
      <c r="A14550" s="310">
        <v>3022077</v>
      </c>
      <c r="B14550" t="s">
        <v>24262</v>
      </c>
      <c r="C14550" t="s">
        <v>24263</v>
      </c>
      <c r="D14550" t="s">
        <v>377</v>
      </c>
      <c r="E14550">
        <v>611110</v>
      </c>
      <c r="F14550" t="s">
        <v>24196</v>
      </c>
      <c r="G14550" s="7">
        <v>4.3</v>
      </c>
    </row>
    <row r="14551" spans="1:7" x14ac:dyDescent="0.3">
      <c r="A14551" s="310">
        <v>3022077</v>
      </c>
      <c r="B14551" t="s">
        <v>24262</v>
      </c>
      <c r="C14551" t="s">
        <v>24263</v>
      </c>
      <c r="D14551" t="s">
        <v>377</v>
      </c>
      <c r="E14551">
        <v>611110</v>
      </c>
      <c r="F14551" t="s">
        <v>24196</v>
      </c>
      <c r="G14551" s="7">
        <v>-0.01</v>
      </c>
    </row>
    <row r="14552" spans="1:7" x14ac:dyDescent="0.3">
      <c r="A14552" s="310">
        <v>3022077</v>
      </c>
      <c r="B14552" t="s">
        <v>24262</v>
      </c>
      <c r="C14552" t="s">
        <v>24263</v>
      </c>
      <c r="D14552" t="s">
        <v>373</v>
      </c>
      <c r="E14552">
        <v>617150</v>
      </c>
      <c r="F14552" t="s">
        <v>24196</v>
      </c>
      <c r="G14552" s="7">
        <v>201.14</v>
      </c>
    </row>
    <row r="14553" spans="1:7" x14ac:dyDescent="0.3">
      <c r="A14553" s="310">
        <v>3022077</v>
      </c>
      <c r="B14553" t="s">
        <v>24262</v>
      </c>
      <c r="C14553" t="s">
        <v>24263</v>
      </c>
      <c r="D14553" t="s">
        <v>371</v>
      </c>
      <c r="E14553">
        <v>615100</v>
      </c>
      <c r="F14553" t="s">
        <v>24196</v>
      </c>
      <c r="G14553" s="7">
        <v>-125.97</v>
      </c>
    </row>
    <row r="14554" spans="1:7" x14ac:dyDescent="0.3">
      <c r="A14554" s="310">
        <v>3022077</v>
      </c>
      <c r="B14554" t="s">
        <v>24262</v>
      </c>
      <c r="C14554" t="s">
        <v>24263</v>
      </c>
      <c r="D14554" t="s">
        <v>377</v>
      </c>
      <c r="E14554">
        <v>611110</v>
      </c>
      <c r="F14554" t="s">
        <v>24196</v>
      </c>
      <c r="G14554" s="7">
        <v>24.04</v>
      </c>
    </row>
    <row r="14555" spans="1:7" x14ac:dyDescent="0.3">
      <c r="A14555" s="310">
        <v>3022077</v>
      </c>
      <c r="B14555" t="s">
        <v>24262</v>
      </c>
      <c r="C14555" t="s">
        <v>24263</v>
      </c>
      <c r="D14555" t="s">
        <v>373</v>
      </c>
      <c r="E14555">
        <v>616160</v>
      </c>
      <c r="F14555" t="s">
        <v>24196</v>
      </c>
      <c r="G14555" s="7">
        <v>365.52</v>
      </c>
    </row>
    <row r="14556" spans="1:7" x14ac:dyDescent="0.3">
      <c r="A14556" s="310">
        <v>3022077</v>
      </c>
      <c r="B14556" t="s">
        <v>24262</v>
      </c>
      <c r="C14556" t="s">
        <v>24263</v>
      </c>
      <c r="D14556" t="s">
        <v>371</v>
      </c>
      <c r="E14556">
        <v>615100</v>
      </c>
      <c r="F14556" t="s">
        <v>24196</v>
      </c>
      <c r="G14556" s="7">
        <v>-130.46</v>
      </c>
    </row>
    <row r="14557" spans="1:7" x14ac:dyDescent="0.3">
      <c r="A14557" s="310">
        <v>3022077</v>
      </c>
      <c r="B14557" t="s">
        <v>24262</v>
      </c>
      <c r="C14557" t="s">
        <v>24263</v>
      </c>
      <c r="D14557" t="s">
        <v>377</v>
      </c>
      <c r="E14557">
        <v>611110</v>
      </c>
      <c r="F14557" t="s">
        <v>24196</v>
      </c>
      <c r="G14557" s="7">
        <v>-35.72</v>
      </c>
    </row>
    <row r="14558" spans="1:7" x14ac:dyDescent="0.3">
      <c r="A14558" s="310">
        <v>3022077</v>
      </c>
      <c r="B14558" t="s">
        <v>24262</v>
      </c>
      <c r="C14558" t="s">
        <v>24263</v>
      </c>
      <c r="D14558" t="s">
        <v>371</v>
      </c>
      <c r="E14558">
        <v>615100</v>
      </c>
      <c r="F14558" t="s">
        <v>24196</v>
      </c>
      <c r="G14558" s="7">
        <v>34.340000000000003</v>
      </c>
    </row>
    <row r="14559" spans="1:7" x14ac:dyDescent="0.3">
      <c r="A14559" s="310">
        <v>3022077</v>
      </c>
      <c r="B14559" t="s">
        <v>24262</v>
      </c>
      <c r="C14559" t="s">
        <v>24263</v>
      </c>
      <c r="D14559" t="s">
        <v>374</v>
      </c>
      <c r="E14559">
        <v>615120</v>
      </c>
      <c r="F14559" t="s">
        <v>24196</v>
      </c>
      <c r="G14559" s="7">
        <v>2704.5</v>
      </c>
    </row>
    <row r="14560" spans="1:7" x14ac:dyDescent="0.3">
      <c r="A14560" s="310">
        <v>3022077</v>
      </c>
      <c r="B14560" t="s">
        <v>24262</v>
      </c>
      <c r="C14560" t="s">
        <v>24263</v>
      </c>
      <c r="D14560" t="s">
        <v>373</v>
      </c>
      <c r="E14560">
        <v>615130</v>
      </c>
      <c r="F14560" t="s">
        <v>24196</v>
      </c>
      <c r="G14560" s="7">
        <v>2853.78</v>
      </c>
    </row>
    <row r="14561" spans="1:7" x14ac:dyDescent="0.3">
      <c r="A14561" s="310">
        <v>3022077</v>
      </c>
      <c r="B14561" t="s">
        <v>24262</v>
      </c>
      <c r="C14561" t="s">
        <v>24263</v>
      </c>
      <c r="D14561" t="s">
        <v>377</v>
      </c>
      <c r="E14561">
        <v>611110</v>
      </c>
      <c r="F14561" t="s">
        <v>24196</v>
      </c>
      <c r="G14561" s="7">
        <v>13.88</v>
      </c>
    </row>
    <row r="14562" spans="1:7" x14ac:dyDescent="0.3">
      <c r="A14562" s="310">
        <v>3022077</v>
      </c>
      <c r="B14562" t="s">
        <v>24262</v>
      </c>
      <c r="C14562" t="s">
        <v>24263</v>
      </c>
      <c r="D14562" t="s">
        <v>377</v>
      </c>
      <c r="E14562">
        <v>611110</v>
      </c>
      <c r="F14562" t="s">
        <v>24196</v>
      </c>
      <c r="G14562" s="7">
        <v>9.24</v>
      </c>
    </row>
    <row r="14563" spans="1:7" x14ac:dyDescent="0.3">
      <c r="A14563" s="310">
        <v>3022077</v>
      </c>
      <c r="B14563" t="s">
        <v>24262</v>
      </c>
      <c r="C14563" t="s">
        <v>24263</v>
      </c>
      <c r="D14563" t="s">
        <v>377</v>
      </c>
      <c r="E14563">
        <v>611110</v>
      </c>
      <c r="F14563" t="s">
        <v>24196</v>
      </c>
      <c r="G14563" s="7">
        <v>-35.72</v>
      </c>
    </row>
    <row r="14564" spans="1:7" x14ac:dyDescent="0.3">
      <c r="A14564" s="310">
        <v>3022077</v>
      </c>
      <c r="B14564" t="s">
        <v>24262</v>
      </c>
      <c r="C14564" t="s">
        <v>24263</v>
      </c>
      <c r="D14564" t="s">
        <v>373</v>
      </c>
      <c r="E14564">
        <v>615130</v>
      </c>
      <c r="F14564" t="s">
        <v>24196</v>
      </c>
      <c r="G14564" s="7">
        <v>2056.2199999999998</v>
      </c>
    </row>
    <row r="14565" spans="1:7" x14ac:dyDescent="0.3">
      <c r="A14565" s="310">
        <v>3022077</v>
      </c>
      <c r="B14565" t="s">
        <v>24262</v>
      </c>
      <c r="C14565" t="s">
        <v>24263</v>
      </c>
      <c r="D14565" t="s">
        <v>371</v>
      </c>
      <c r="E14565">
        <v>615100</v>
      </c>
      <c r="F14565" t="s">
        <v>24196</v>
      </c>
      <c r="G14565" s="7">
        <v>-15.19</v>
      </c>
    </row>
    <row r="14566" spans="1:7" x14ac:dyDescent="0.3">
      <c r="A14566" s="310">
        <v>3022077</v>
      </c>
      <c r="B14566" t="s">
        <v>24262</v>
      </c>
      <c r="C14566" t="s">
        <v>24263</v>
      </c>
      <c r="D14566" t="s">
        <v>377</v>
      </c>
      <c r="E14566">
        <v>611110</v>
      </c>
      <c r="F14566" t="s">
        <v>24196</v>
      </c>
      <c r="G14566" s="7">
        <v>-35.72</v>
      </c>
    </row>
    <row r="14567" spans="1:7" x14ac:dyDescent="0.3">
      <c r="A14567" s="310">
        <v>3022077</v>
      </c>
      <c r="B14567" t="s">
        <v>24262</v>
      </c>
      <c r="C14567" t="s">
        <v>24263</v>
      </c>
      <c r="D14567" t="s">
        <v>373</v>
      </c>
      <c r="E14567">
        <v>617150</v>
      </c>
      <c r="F14567" t="s">
        <v>24196</v>
      </c>
      <c r="G14567" s="7">
        <v>419.47</v>
      </c>
    </row>
    <row r="14568" spans="1:7" x14ac:dyDescent="0.3">
      <c r="A14568" s="310">
        <v>3022077</v>
      </c>
      <c r="B14568" t="s">
        <v>24262</v>
      </c>
      <c r="C14568" t="s">
        <v>24263</v>
      </c>
      <c r="D14568" t="s">
        <v>375</v>
      </c>
      <c r="E14568">
        <v>616130</v>
      </c>
      <c r="F14568" t="s">
        <v>24196</v>
      </c>
      <c r="G14568" s="7">
        <v>506.32</v>
      </c>
    </row>
    <row r="14569" spans="1:7" x14ac:dyDescent="0.3">
      <c r="A14569" s="310">
        <v>3022077</v>
      </c>
      <c r="B14569" t="s">
        <v>24262</v>
      </c>
      <c r="C14569" t="s">
        <v>24263</v>
      </c>
      <c r="D14569" t="s">
        <v>371</v>
      </c>
      <c r="E14569">
        <v>615100</v>
      </c>
      <c r="F14569" t="s">
        <v>24196</v>
      </c>
      <c r="G14569" s="7">
        <v>-15.19</v>
      </c>
    </row>
    <row r="14570" spans="1:7" x14ac:dyDescent="0.3">
      <c r="A14570" s="310">
        <v>3022077</v>
      </c>
      <c r="B14570" t="s">
        <v>24262</v>
      </c>
      <c r="C14570" t="s">
        <v>24263</v>
      </c>
      <c r="D14570" t="s">
        <v>371</v>
      </c>
      <c r="E14570">
        <v>615100</v>
      </c>
      <c r="F14570" t="s">
        <v>24196</v>
      </c>
      <c r="G14570" s="7">
        <v>-0.01</v>
      </c>
    </row>
    <row r="14571" spans="1:7" x14ac:dyDescent="0.3">
      <c r="A14571" s="310">
        <v>3022077</v>
      </c>
      <c r="B14571" t="s">
        <v>24262</v>
      </c>
      <c r="C14571" t="s">
        <v>24263</v>
      </c>
      <c r="D14571" t="s">
        <v>371</v>
      </c>
      <c r="E14571">
        <v>615100</v>
      </c>
      <c r="F14571" t="s">
        <v>24196</v>
      </c>
      <c r="G14571" s="7">
        <v>-15.19</v>
      </c>
    </row>
    <row r="14572" spans="1:7" x14ac:dyDescent="0.3">
      <c r="A14572" s="310">
        <v>3022077</v>
      </c>
      <c r="B14572" t="s">
        <v>24262</v>
      </c>
      <c r="C14572" t="s">
        <v>24263</v>
      </c>
      <c r="D14572" t="s">
        <v>377</v>
      </c>
      <c r="E14572">
        <v>611110</v>
      </c>
      <c r="F14572" t="s">
        <v>24196</v>
      </c>
      <c r="G14572" s="7">
        <v>-34.56</v>
      </c>
    </row>
    <row r="14573" spans="1:7" x14ac:dyDescent="0.3">
      <c r="A14573" s="310">
        <v>3022077</v>
      </c>
      <c r="B14573" t="s">
        <v>24262</v>
      </c>
      <c r="C14573" t="s">
        <v>24263</v>
      </c>
      <c r="D14573" t="s">
        <v>376</v>
      </c>
      <c r="E14573">
        <v>615110</v>
      </c>
      <c r="F14573" t="s">
        <v>24196</v>
      </c>
      <c r="G14573" s="7">
        <v>932.6</v>
      </c>
    </row>
    <row r="14574" spans="1:7" x14ac:dyDescent="0.3">
      <c r="A14574" s="310">
        <v>3022077</v>
      </c>
      <c r="B14574" t="s">
        <v>24262</v>
      </c>
      <c r="C14574" t="s">
        <v>24263</v>
      </c>
      <c r="D14574" t="s">
        <v>377</v>
      </c>
      <c r="E14574">
        <v>611110</v>
      </c>
      <c r="F14574" t="s">
        <v>24196</v>
      </c>
      <c r="G14574" s="7">
        <v>0.01</v>
      </c>
    </row>
    <row r="14575" spans="1:7" x14ac:dyDescent="0.3">
      <c r="A14575" s="310">
        <v>3022077</v>
      </c>
      <c r="B14575" t="s">
        <v>24262</v>
      </c>
      <c r="C14575" t="s">
        <v>24263</v>
      </c>
      <c r="D14575" t="s">
        <v>377</v>
      </c>
      <c r="E14575">
        <v>611110</v>
      </c>
      <c r="F14575" t="s">
        <v>24196</v>
      </c>
      <c r="G14575" s="7">
        <v>2.15</v>
      </c>
    </row>
    <row r="14576" spans="1:7" x14ac:dyDescent="0.3">
      <c r="A14576" s="310">
        <v>3022077</v>
      </c>
      <c r="B14576" t="s">
        <v>24262</v>
      </c>
      <c r="C14576" t="s">
        <v>24263</v>
      </c>
      <c r="D14576" t="s">
        <v>377</v>
      </c>
      <c r="E14576">
        <v>611110</v>
      </c>
      <c r="F14576" t="s">
        <v>24196</v>
      </c>
      <c r="G14576" s="7">
        <v>-35.72</v>
      </c>
    </row>
    <row r="14577" spans="1:7" x14ac:dyDescent="0.3">
      <c r="A14577" s="310">
        <v>3022077</v>
      </c>
      <c r="B14577" t="s">
        <v>24262</v>
      </c>
      <c r="C14577" t="s">
        <v>24263</v>
      </c>
      <c r="D14577" t="s">
        <v>371</v>
      </c>
      <c r="E14577">
        <v>615100</v>
      </c>
      <c r="F14577" t="s">
        <v>24196</v>
      </c>
      <c r="G14577" s="7">
        <v>-0.01</v>
      </c>
    </row>
    <row r="14578" spans="1:7" x14ac:dyDescent="0.3">
      <c r="A14578" s="310">
        <v>3022077</v>
      </c>
      <c r="B14578" t="s">
        <v>24262</v>
      </c>
      <c r="C14578" t="s">
        <v>24263</v>
      </c>
      <c r="D14578" t="s">
        <v>373</v>
      </c>
      <c r="E14578">
        <v>615130</v>
      </c>
      <c r="F14578" t="s">
        <v>24196</v>
      </c>
      <c r="G14578" s="7">
        <v>1107.19</v>
      </c>
    </row>
    <row r="14579" spans="1:7" x14ac:dyDescent="0.3">
      <c r="A14579" s="310">
        <v>3022077</v>
      </c>
      <c r="B14579" t="s">
        <v>24262</v>
      </c>
      <c r="C14579" t="s">
        <v>24263</v>
      </c>
      <c r="D14579" t="s">
        <v>371</v>
      </c>
      <c r="E14579">
        <v>615100</v>
      </c>
      <c r="F14579" t="s">
        <v>24196</v>
      </c>
      <c r="G14579" s="7">
        <v>-139.96</v>
      </c>
    </row>
    <row r="14580" spans="1:7" x14ac:dyDescent="0.3">
      <c r="A14580" s="310">
        <v>3022077</v>
      </c>
      <c r="B14580" t="s">
        <v>24262</v>
      </c>
      <c r="C14580" t="s">
        <v>24263</v>
      </c>
      <c r="D14580" t="s">
        <v>371</v>
      </c>
      <c r="E14580">
        <v>617100</v>
      </c>
      <c r="F14580" t="s">
        <v>24196</v>
      </c>
      <c r="G14580" s="7">
        <v>1200.02</v>
      </c>
    </row>
    <row r="14581" spans="1:7" x14ac:dyDescent="0.3">
      <c r="A14581" s="310">
        <v>3022077</v>
      </c>
      <c r="B14581" t="s">
        <v>24262</v>
      </c>
      <c r="C14581" t="s">
        <v>24263</v>
      </c>
      <c r="D14581" t="s">
        <v>371</v>
      </c>
      <c r="E14581">
        <v>615100</v>
      </c>
      <c r="F14581" t="s">
        <v>24196</v>
      </c>
      <c r="G14581" s="7">
        <v>-22.25</v>
      </c>
    </row>
    <row r="14582" spans="1:7" x14ac:dyDescent="0.3">
      <c r="A14582" s="310">
        <v>3022077</v>
      </c>
      <c r="B14582" t="s">
        <v>24262</v>
      </c>
      <c r="C14582" t="s">
        <v>24263</v>
      </c>
      <c r="D14582" t="s">
        <v>371</v>
      </c>
      <c r="E14582">
        <v>615100</v>
      </c>
      <c r="F14582" t="s">
        <v>24196</v>
      </c>
      <c r="G14582" s="7">
        <v>22.26</v>
      </c>
    </row>
    <row r="14583" spans="1:7" x14ac:dyDescent="0.3">
      <c r="A14583" s="310">
        <v>3022077</v>
      </c>
      <c r="B14583" t="s">
        <v>24262</v>
      </c>
      <c r="C14583" t="s">
        <v>24263</v>
      </c>
      <c r="D14583" t="s">
        <v>373</v>
      </c>
      <c r="E14583">
        <v>617150</v>
      </c>
      <c r="F14583" t="s">
        <v>24196</v>
      </c>
      <c r="G14583" s="7">
        <v>541.47</v>
      </c>
    </row>
    <row r="14584" spans="1:7" x14ac:dyDescent="0.3">
      <c r="A14584" s="310">
        <v>3022077</v>
      </c>
      <c r="B14584" t="s">
        <v>24262</v>
      </c>
      <c r="C14584" t="s">
        <v>24263</v>
      </c>
      <c r="D14584" t="s">
        <v>371</v>
      </c>
      <c r="E14584">
        <v>615100</v>
      </c>
      <c r="F14584" t="s">
        <v>24196</v>
      </c>
      <c r="G14584" s="7">
        <v>14.35</v>
      </c>
    </row>
    <row r="14585" spans="1:7" x14ac:dyDescent="0.3">
      <c r="A14585" s="310">
        <v>3022077</v>
      </c>
      <c r="B14585" t="s">
        <v>24262</v>
      </c>
      <c r="C14585" t="s">
        <v>24263</v>
      </c>
      <c r="D14585" t="s">
        <v>371</v>
      </c>
      <c r="E14585">
        <v>617100</v>
      </c>
      <c r="F14585" t="s">
        <v>24196</v>
      </c>
      <c r="G14585" s="7">
        <v>1439.15</v>
      </c>
    </row>
    <row r="14586" spans="1:7" x14ac:dyDescent="0.3">
      <c r="A14586" s="310">
        <v>3022077</v>
      </c>
      <c r="B14586" t="s">
        <v>24262</v>
      </c>
      <c r="C14586" t="s">
        <v>24263</v>
      </c>
      <c r="D14586" t="s">
        <v>373</v>
      </c>
      <c r="E14586">
        <v>615130</v>
      </c>
      <c r="F14586" t="s">
        <v>24196</v>
      </c>
      <c r="G14586" s="7">
        <v>24.49</v>
      </c>
    </row>
    <row r="14587" spans="1:7" x14ac:dyDescent="0.3">
      <c r="A14587" s="310">
        <v>3022077</v>
      </c>
      <c r="B14587" t="s">
        <v>24262</v>
      </c>
      <c r="C14587" t="s">
        <v>24263</v>
      </c>
      <c r="D14587" t="s">
        <v>377</v>
      </c>
      <c r="E14587">
        <v>611130</v>
      </c>
      <c r="F14587" t="s">
        <v>24196</v>
      </c>
      <c r="G14587" s="7">
        <v>87.81</v>
      </c>
    </row>
    <row r="14588" spans="1:7" x14ac:dyDescent="0.3">
      <c r="A14588" s="310">
        <v>3022077</v>
      </c>
      <c r="B14588" t="s">
        <v>24262</v>
      </c>
      <c r="C14588" t="s">
        <v>24263</v>
      </c>
      <c r="D14588" t="s">
        <v>373</v>
      </c>
      <c r="E14588">
        <v>615130</v>
      </c>
      <c r="F14588" t="s">
        <v>24196</v>
      </c>
      <c r="G14588" s="7">
        <v>-48.98</v>
      </c>
    </row>
    <row r="14589" spans="1:7" x14ac:dyDescent="0.3">
      <c r="A14589" s="310">
        <v>3022077</v>
      </c>
      <c r="B14589" t="s">
        <v>24262</v>
      </c>
      <c r="C14589" t="s">
        <v>24263</v>
      </c>
      <c r="D14589" t="s">
        <v>371</v>
      </c>
      <c r="E14589">
        <v>615100</v>
      </c>
      <c r="F14589" t="s">
        <v>24196</v>
      </c>
      <c r="G14589" s="7">
        <v>-22.26</v>
      </c>
    </row>
    <row r="14590" spans="1:7" x14ac:dyDescent="0.3">
      <c r="A14590" s="310">
        <v>3022077</v>
      </c>
      <c r="B14590" t="s">
        <v>24262</v>
      </c>
      <c r="C14590" t="s">
        <v>24263</v>
      </c>
      <c r="D14590" t="s">
        <v>371</v>
      </c>
      <c r="E14590">
        <v>615100</v>
      </c>
      <c r="F14590" t="s">
        <v>24196</v>
      </c>
      <c r="G14590" s="7">
        <v>-101.97</v>
      </c>
    </row>
    <row r="14591" spans="1:7" x14ac:dyDescent="0.3">
      <c r="A14591" s="310">
        <v>3022077</v>
      </c>
      <c r="B14591" t="s">
        <v>24262</v>
      </c>
      <c r="C14591" t="s">
        <v>24263</v>
      </c>
      <c r="D14591" t="s">
        <v>373</v>
      </c>
      <c r="E14591">
        <v>615130</v>
      </c>
      <c r="F14591" t="s">
        <v>24196</v>
      </c>
      <c r="G14591" s="7">
        <v>12.86</v>
      </c>
    </row>
    <row r="14592" spans="1:7" x14ac:dyDescent="0.3">
      <c r="A14592" s="310">
        <v>3022077</v>
      </c>
      <c r="B14592" t="s">
        <v>24262</v>
      </c>
      <c r="C14592" t="s">
        <v>24263</v>
      </c>
      <c r="D14592" t="s">
        <v>374</v>
      </c>
      <c r="E14592">
        <v>615120</v>
      </c>
      <c r="F14592" t="s">
        <v>24196</v>
      </c>
      <c r="G14592" s="7">
        <v>-19</v>
      </c>
    </row>
    <row r="14593" spans="1:7" x14ac:dyDescent="0.3">
      <c r="A14593" s="310">
        <v>3022077</v>
      </c>
      <c r="B14593" t="s">
        <v>24262</v>
      </c>
      <c r="C14593" t="s">
        <v>24263</v>
      </c>
      <c r="D14593" t="s">
        <v>376</v>
      </c>
      <c r="E14593">
        <v>616110</v>
      </c>
      <c r="F14593" t="s">
        <v>24196</v>
      </c>
      <c r="G14593" s="7">
        <v>294.51</v>
      </c>
    </row>
    <row r="14594" spans="1:7" x14ac:dyDescent="0.3">
      <c r="A14594" s="310">
        <v>3022077</v>
      </c>
      <c r="B14594" t="s">
        <v>24262</v>
      </c>
      <c r="C14594" t="s">
        <v>24263</v>
      </c>
      <c r="D14594" t="s">
        <v>371</v>
      </c>
      <c r="E14594">
        <v>617100</v>
      </c>
      <c r="F14594" t="s">
        <v>24196</v>
      </c>
      <c r="G14594" s="7">
        <v>1425.49</v>
      </c>
    </row>
    <row r="14595" spans="1:7" x14ac:dyDescent="0.3">
      <c r="A14595" s="310">
        <v>3022077</v>
      </c>
      <c r="B14595" t="s">
        <v>24262</v>
      </c>
      <c r="C14595" t="s">
        <v>24263</v>
      </c>
      <c r="D14595" t="s">
        <v>377</v>
      </c>
      <c r="E14595">
        <v>611110</v>
      </c>
      <c r="F14595" t="s">
        <v>24196</v>
      </c>
      <c r="G14595" s="7">
        <v>2.15</v>
      </c>
    </row>
    <row r="14596" spans="1:7" x14ac:dyDescent="0.3">
      <c r="A14596" s="310">
        <v>3022077</v>
      </c>
      <c r="B14596" t="s">
        <v>24262</v>
      </c>
      <c r="C14596" t="s">
        <v>24263</v>
      </c>
      <c r="D14596" t="s">
        <v>371</v>
      </c>
      <c r="E14596">
        <v>615100</v>
      </c>
      <c r="F14596" t="s">
        <v>24196</v>
      </c>
      <c r="G14596" s="7">
        <v>470.83</v>
      </c>
    </row>
    <row r="14597" spans="1:7" x14ac:dyDescent="0.3">
      <c r="A14597" s="310">
        <v>3022077</v>
      </c>
      <c r="B14597" t="s">
        <v>24262</v>
      </c>
      <c r="C14597" t="s">
        <v>24263</v>
      </c>
      <c r="D14597" t="s">
        <v>374</v>
      </c>
      <c r="E14597">
        <v>615120</v>
      </c>
      <c r="F14597" t="s">
        <v>24196</v>
      </c>
      <c r="G14597" s="7">
        <v>14.21</v>
      </c>
    </row>
    <row r="14598" spans="1:7" x14ac:dyDescent="0.3">
      <c r="A14598" s="310">
        <v>3022077</v>
      </c>
      <c r="B14598" t="s">
        <v>24262</v>
      </c>
      <c r="C14598" t="s">
        <v>24263</v>
      </c>
      <c r="D14598" t="s">
        <v>371</v>
      </c>
      <c r="E14598">
        <v>615100</v>
      </c>
      <c r="F14598" t="s">
        <v>24196</v>
      </c>
      <c r="G14598" s="7">
        <v>1972.23</v>
      </c>
    </row>
    <row r="14599" spans="1:7" x14ac:dyDescent="0.3">
      <c r="A14599" s="310">
        <v>3022077</v>
      </c>
      <c r="B14599" t="s">
        <v>24262</v>
      </c>
      <c r="C14599" t="s">
        <v>24263</v>
      </c>
      <c r="D14599" t="s">
        <v>371</v>
      </c>
      <c r="E14599">
        <v>617100</v>
      </c>
      <c r="F14599" t="s">
        <v>24196</v>
      </c>
      <c r="G14599" s="7">
        <v>870.27</v>
      </c>
    </row>
    <row r="14600" spans="1:7" x14ac:dyDescent="0.3">
      <c r="A14600" s="310">
        <v>3022077</v>
      </c>
      <c r="B14600" t="s">
        <v>24262</v>
      </c>
      <c r="C14600" t="s">
        <v>24263</v>
      </c>
      <c r="D14600" t="s">
        <v>373</v>
      </c>
      <c r="E14600">
        <v>615130</v>
      </c>
      <c r="F14600" t="s">
        <v>24196</v>
      </c>
      <c r="G14600" s="7">
        <v>-48.98</v>
      </c>
    </row>
    <row r="14601" spans="1:7" x14ac:dyDescent="0.3">
      <c r="A14601" s="310">
        <v>3022077</v>
      </c>
      <c r="B14601" t="s">
        <v>24262</v>
      </c>
      <c r="C14601" t="s">
        <v>24263</v>
      </c>
      <c r="D14601" t="s">
        <v>371</v>
      </c>
      <c r="E14601">
        <v>615100</v>
      </c>
      <c r="F14601" t="s">
        <v>24196</v>
      </c>
      <c r="G14601" s="7">
        <v>223.25</v>
      </c>
    </row>
    <row r="14602" spans="1:7" x14ac:dyDescent="0.3">
      <c r="A14602" s="310">
        <v>3022077</v>
      </c>
      <c r="B14602" t="s">
        <v>24262</v>
      </c>
      <c r="C14602" t="s">
        <v>24263</v>
      </c>
      <c r="D14602" t="s">
        <v>375</v>
      </c>
      <c r="E14602">
        <v>615140</v>
      </c>
      <c r="F14602" t="s">
        <v>24196</v>
      </c>
      <c r="G14602" s="7">
        <v>101.84</v>
      </c>
    </row>
    <row r="14603" spans="1:7" x14ac:dyDescent="0.3">
      <c r="A14603" s="310">
        <v>3022077</v>
      </c>
      <c r="B14603" t="s">
        <v>24262</v>
      </c>
      <c r="C14603" t="s">
        <v>24263</v>
      </c>
      <c r="D14603" t="s">
        <v>377</v>
      </c>
      <c r="E14603">
        <v>611110</v>
      </c>
      <c r="F14603" t="s">
        <v>24196</v>
      </c>
      <c r="G14603" s="7">
        <v>-13.88</v>
      </c>
    </row>
    <row r="14604" spans="1:7" x14ac:dyDescent="0.3">
      <c r="A14604" s="310">
        <v>3022077</v>
      </c>
      <c r="B14604" t="s">
        <v>24262</v>
      </c>
      <c r="C14604" t="s">
        <v>24263</v>
      </c>
      <c r="D14604" t="s">
        <v>371</v>
      </c>
      <c r="E14604">
        <v>615100</v>
      </c>
      <c r="F14604" t="s">
        <v>24196</v>
      </c>
      <c r="G14604" s="7">
        <v>-25.19</v>
      </c>
    </row>
    <row r="14605" spans="1:7" x14ac:dyDescent="0.3">
      <c r="A14605" s="310">
        <v>3022077</v>
      </c>
      <c r="B14605" t="s">
        <v>24262</v>
      </c>
      <c r="C14605" t="s">
        <v>24263</v>
      </c>
      <c r="D14605" t="s">
        <v>371</v>
      </c>
      <c r="E14605">
        <v>615100</v>
      </c>
      <c r="F14605" t="s">
        <v>24196</v>
      </c>
      <c r="G14605" s="7">
        <v>-22.26</v>
      </c>
    </row>
    <row r="14606" spans="1:7" x14ac:dyDescent="0.3">
      <c r="A14606" s="310">
        <v>3022077</v>
      </c>
      <c r="B14606" t="s">
        <v>24262</v>
      </c>
      <c r="C14606" t="s">
        <v>24263</v>
      </c>
      <c r="D14606" t="s">
        <v>373</v>
      </c>
      <c r="E14606">
        <v>617150</v>
      </c>
      <c r="F14606" t="s">
        <v>24196</v>
      </c>
      <c r="G14606" s="7">
        <v>554.51</v>
      </c>
    </row>
    <row r="14607" spans="1:7" x14ac:dyDescent="0.3">
      <c r="A14607" s="310">
        <v>3022077</v>
      </c>
      <c r="B14607" t="s">
        <v>24262</v>
      </c>
      <c r="C14607" t="s">
        <v>24263</v>
      </c>
      <c r="D14607" t="s">
        <v>373</v>
      </c>
      <c r="E14607">
        <v>615130</v>
      </c>
      <c r="F14607" t="s">
        <v>24196</v>
      </c>
      <c r="G14607" s="7">
        <v>-0.01</v>
      </c>
    </row>
    <row r="14608" spans="1:7" x14ac:dyDescent="0.3">
      <c r="A14608" s="310">
        <v>3022077</v>
      </c>
      <c r="B14608" t="s">
        <v>24262</v>
      </c>
      <c r="C14608" t="s">
        <v>24263</v>
      </c>
      <c r="D14608" t="s">
        <v>371</v>
      </c>
      <c r="E14608">
        <v>615100</v>
      </c>
      <c r="F14608" t="s">
        <v>24196</v>
      </c>
      <c r="G14608" s="7">
        <v>282.58</v>
      </c>
    </row>
    <row r="14609" spans="1:7" x14ac:dyDescent="0.3">
      <c r="A14609" s="310">
        <v>3022077</v>
      </c>
      <c r="B14609" t="s">
        <v>24262</v>
      </c>
      <c r="C14609" t="s">
        <v>24263</v>
      </c>
      <c r="D14609" t="s">
        <v>373</v>
      </c>
      <c r="E14609">
        <v>615130</v>
      </c>
      <c r="F14609" t="s">
        <v>24196</v>
      </c>
      <c r="G14609" s="7">
        <v>1581.71</v>
      </c>
    </row>
    <row r="14610" spans="1:7" x14ac:dyDescent="0.3">
      <c r="A14610" s="310">
        <v>3022077</v>
      </c>
      <c r="B14610" t="s">
        <v>24262</v>
      </c>
      <c r="C14610" t="s">
        <v>24263</v>
      </c>
      <c r="D14610" t="s">
        <v>373</v>
      </c>
      <c r="E14610">
        <v>615130</v>
      </c>
      <c r="F14610" t="s">
        <v>24196</v>
      </c>
      <c r="G14610" s="7">
        <v>-65.900000000000006</v>
      </c>
    </row>
    <row r="14611" spans="1:7" x14ac:dyDescent="0.3">
      <c r="A14611" s="310">
        <v>3022077</v>
      </c>
      <c r="B14611" t="s">
        <v>24262</v>
      </c>
      <c r="C14611" t="s">
        <v>24263</v>
      </c>
      <c r="D14611" t="s">
        <v>374</v>
      </c>
      <c r="E14611">
        <v>616120</v>
      </c>
      <c r="F14611" t="s">
        <v>24196</v>
      </c>
      <c r="G14611" s="7">
        <v>211.3</v>
      </c>
    </row>
    <row r="14612" spans="1:7" x14ac:dyDescent="0.3">
      <c r="A14612" s="310">
        <v>3022077</v>
      </c>
      <c r="B14612" t="s">
        <v>24262</v>
      </c>
      <c r="C14612" t="s">
        <v>24263</v>
      </c>
      <c r="D14612" t="s">
        <v>373</v>
      </c>
      <c r="E14612">
        <v>616160</v>
      </c>
      <c r="F14612" t="s">
        <v>24196</v>
      </c>
      <c r="G14612" s="7">
        <v>240.58</v>
      </c>
    </row>
    <row r="14613" spans="1:7" x14ac:dyDescent="0.3">
      <c r="A14613" s="310">
        <v>3022077</v>
      </c>
      <c r="B14613" t="s">
        <v>24262</v>
      </c>
      <c r="C14613" t="s">
        <v>24263</v>
      </c>
      <c r="D14613" t="s">
        <v>371</v>
      </c>
      <c r="E14613">
        <v>615100</v>
      </c>
      <c r="F14613" t="s">
        <v>24196</v>
      </c>
      <c r="G14613" s="7">
        <v>-0.01</v>
      </c>
    </row>
    <row r="14614" spans="1:7" x14ac:dyDescent="0.3">
      <c r="A14614" s="310">
        <v>3022077</v>
      </c>
      <c r="B14614" t="s">
        <v>24262</v>
      </c>
      <c r="C14614" t="s">
        <v>24263</v>
      </c>
      <c r="D14614" t="s">
        <v>371</v>
      </c>
      <c r="E14614">
        <v>615100</v>
      </c>
      <c r="F14614" t="s">
        <v>24196</v>
      </c>
      <c r="G14614" s="7">
        <v>6635.83</v>
      </c>
    </row>
    <row r="14615" spans="1:7" x14ac:dyDescent="0.3">
      <c r="A14615" s="310">
        <v>3022077</v>
      </c>
      <c r="B14615" t="s">
        <v>24262</v>
      </c>
      <c r="C14615" t="s">
        <v>24263</v>
      </c>
      <c r="D14615" t="s">
        <v>371</v>
      </c>
      <c r="E14615">
        <v>615100</v>
      </c>
      <c r="F14615" t="s">
        <v>24196</v>
      </c>
      <c r="G14615" s="7">
        <v>0.01</v>
      </c>
    </row>
    <row r="14616" spans="1:7" x14ac:dyDescent="0.3">
      <c r="A14616" s="310">
        <v>3022077</v>
      </c>
      <c r="B14616" t="s">
        <v>24262</v>
      </c>
      <c r="C14616" t="s">
        <v>24263</v>
      </c>
      <c r="D14616" t="s">
        <v>371</v>
      </c>
      <c r="E14616">
        <v>617100</v>
      </c>
      <c r="F14616" t="s">
        <v>24196</v>
      </c>
      <c r="G14616" s="7">
        <v>1397.89</v>
      </c>
    </row>
    <row r="14617" spans="1:7" x14ac:dyDescent="0.3">
      <c r="A14617" s="310">
        <v>3022077</v>
      </c>
      <c r="B14617" t="s">
        <v>24262</v>
      </c>
      <c r="C14617" t="s">
        <v>24263</v>
      </c>
      <c r="D14617" t="s">
        <v>371</v>
      </c>
      <c r="E14617">
        <v>617100</v>
      </c>
      <c r="F14617" t="s">
        <v>24196</v>
      </c>
      <c r="G14617" s="7">
        <v>1488.33</v>
      </c>
    </row>
    <row r="14618" spans="1:7" x14ac:dyDescent="0.3">
      <c r="A14618" s="310">
        <v>3022077</v>
      </c>
      <c r="B14618" t="s">
        <v>24262</v>
      </c>
      <c r="C14618" t="s">
        <v>24263</v>
      </c>
      <c r="D14618" t="s">
        <v>371</v>
      </c>
      <c r="E14618">
        <v>615100</v>
      </c>
      <c r="F14618" t="s">
        <v>24196</v>
      </c>
      <c r="G14618" s="7">
        <v>0.01</v>
      </c>
    </row>
    <row r="14619" spans="1:7" x14ac:dyDescent="0.3">
      <c r="A14619" s="310">
        <v>3022077</v>
      </c>
      <c r="B14619" t="s">
        <v>24262</v>
      </c>
      <c r="C14619" t="s">
        <v>24263</v>
      </c>
      <c r="D14619" t="s">
        <v>371</v>
      </c>
      <c r="E14619">
        <v>616100</v>
      </c>
      <c r="F14619" t="s">
        <v>24196</v>
      </c>
      <c r="G14619" s="7">
        <v>640.95000000000005</v>
      </c>
    </row>
    <row r="14620" spans="1:7" x14ac:dyDescent="0.3">
      <c r="A14620" s="310">
        <v>3022077</v>
      </c>
      <c r="B14620" t="s">
        <v>24262</v>
      </c>
      <c r="C14620" t="s">
        <v>24263</v>
      </c>
      <c r="D14620" t="s">
        <v>377</v>
      </c>
      <c r="E14620">
        <v>611110</v>
      </c>
      <c r="F14620" t="s">
        <v>24196</v>
      </c>
      <c r="G14620" s="7">
        <v>-0.01</v>
      </c>
    </row>
    <row r="14621" spans="1:7" x14ac:dyDescent="0.3">
      <c r="A14621" s="310">
        <v>3022077</v>
      </c>
      <c r="B14621" t="s">
        <v>24262</v>
      </c>
      <c r="C14621" t="s">
        <v>24263</v>
      </c>
      <c r="D14621" t="s">
        <v>373</v>
      </c>
      <c r="E14621">
        <v>617150</v>
      </c>
      <c r="F14621" t="s">
        <v>24196</v>
      </c>
      <c r="G14621" s="7">
        <v>579.72</v>
      </c>
    </row>
    <row r="14622" spans="1:7" x14ac:dyDescent="0.3">
      <c r="A14622" s="310">
        <v>3022077</v>
      </c>
      <c r="B14622" t="s">
        <v>24262</v>
      </c>
      <c r="C14622" t="s">
        <v>24263</v>
      </c>
      <c r="D14622" t="s">
        <v>371</v>
      </c>
      <c r="E14622">
        <v>615100</v>
      </c>
      <c r="F14622" t="s">
        <v>24196</v>
      </c>
      <c r="G14622" s="7">
        <v>-139.97</v>
      </c>
    </row>
    <row r="14623" spans="1:7" x14ac:dyDescent="0.3">
      <c r="A14623" s="310">
        <v>3022077</v>
      </c>
      <c r="B14623" t="s">
        <v>24262</v>
      </c>
      <c r="C14623" t="s">
        <v>24263</v>
      </c>
      <c r="D14623" t="s">
        <v>377</v>
      </c>
      <c r="E14623">
        <v>611110</v>
      </c>
      <c r="F14623" t="s">
        <v>24196</v>
      </c>
      <c r="G14623" s="7">
        <v>13.88</v>
      </c>
    </row>
    <row r="14624" spans="1:7" x14ac:dyDescent="0.3">
      <c r="A14624" s="310">
        <v>3022077</v>
      </c>
      <c r="B14624" t="s">
        <v>24262</v>
      </c>
      <c r="C14624" t="s">
        <v>24263</v>
      </c>
      <c r="D14624" t="s">
        <v>377</v>
      </c>
      <c r="E14624">
        <v>611110</v>
      </c>
      <c r="F14624" t="s">
        <v>24196</v>
      </c>
      <c r="G14624" s="7">
        <v>8.5</v>
      </c>
    </row>
    <row r="14625" spans="1:7" x14ac:dyDescent="0.3">
      <c r="A14625" s="310">
        <v>3022077</v>
      </c>
      <c r="B14625" t="s">
        <v>24262</v>
      </c>
      <c r="C14625" t="s">
        <v>24263</v>
      </c>
      <c r="D14625" t="s">
        <v>374</v>
      </c>
      <c r="E14625">
        <v>615120</v>
      </c>
      <c r="F14625" t="s">
        <v>24196</v>
      </c>
      <c r="G14625" s="7">
        <v>19</v>
      </c>
    </row>
    <row r="14626" spans="1:7" x14ac:dyDescent="0.3">
      <c r="A14626" s="310">
        <v>3022077</v>
      </c>
      <c r="B14626" t="s">
        <v>24262</v>
      </c>
      <c r="C14626" t="s">
        <v>24263</v>
      </c>
      <c r="D14626" t="s">
        <v>373</v>
      </c>
      <c r="E14626">
        <v>615130</v>
      </c>
      <c r="F14626" t="s">
        <v>24196</v>
      </c>
      <c r="G14626" s="7">
        <v>3.8</v>
      </c>
    </row>
    <row r="14627" spans="1:7" x14ac:dyDescent="0.3">
      <c r="A14627" s="310">
        <v>3022077</v>
      </c>
      <c r="B14627" t="s">
        <v>24262</v>
      </c>
      <c r="C14627" t="s">
        <v>24263</v>
      </c>
      <c r="D14627" t="s">
        <v>377</v>
      </c>
      <c r="E14627">
        <v>611130</v>
      </c>
      <c r="F14627" t="s">
        <v>24196</v>
      </c>
      <c r="G14627" s="7">
        <v>87.81</v>
      </c>
    </row>
    <row r="14628" spans="1:7" x14ac:dyDescent="0.3">
      <c r="A14628" s="310">
        <v>3022077</v>
      </c>
      <c r="B14628" t="s">
        <v>24262</v>
      </c>
      <c r="C14628" t="s">
        <v>24263</v>
      </c>
      <c r="D14628" t="s">
        <v>377</v>
      </c>
      <c r="E14628">
        <v>611110</v>
      </c>
      <c r="F14628" t="s">
        <v>24196</v>
      </c>
      <c r="G14628" s="7">
        <v>0.4</v>
      </c>
    </row>
    <row r="14629" spans="1:7" x14ac:dyDescent="0.3">
      <c r="A14629" s="310">
        <v>3022077</v>
      </c>
      <c r="B14629" t="s">
        <v>24262</v>
      </c>
      <c r="C14629" t="s">
        <v>24263</v>
      </c>
      <c r="D14629" t="s">
        <v>373</v>
      </c>
      <c r="E14629">
        <v>615130</v>
      </c>
      <c r="F14629" t="s">
        <v>24196</v>
      </c>
      <c r="G14629" s="7">
        <v>8.5</v>
      </c>
    </row>
    <row r="14630" spans="1:7" x14ac:dyDescent="0.3">
      <c r="A14630" s="310">
        <v>3022077</v>
      </c>
      <c r="B14630" t="s">
        <v>24262</v>
      </c>
      <c r="C14630" t="s">
        <v>24263</v>
      </c>
      <c r="D14630" t="s">
        <v>373</v>
      </c>
      <c r="E14630">
        <v>615130</v>
      </c>
      <c r="F14630" t="s">
        <v>24196</v>
      </c>
      <c r="G14630" s="7">
        <v>3037.61</v>
      </c>
    </row>
    <row r="14631" spans="1:7" x14ac:dyDescent="0.3">
      <c r="A14631" s="310">
        <v>3022077</v>
      </c>
      <c r="B14631" t="s">
        <v>24262</v>
      </c>
      <c r="C14631" t="s">
        <v>24263</v>
      </c>
      <c r="D14631" t="s">
        <v>373</v>
      </c>
      <c r="E14631">
        <v>616160</v>
      </c>
      <c r="F14631" t="s">
        <v>24196</v>
      </c>
      <c r="G14631" s="7">
        <v>85.35</v>
      </c>
    </row>
    <row r="14632" spans="1:7" x14ac:dyDescent="0.3">
      <c r="A14632" s="310">
        <v>3022077</v>
      </c>
      <c r="B14632" t="s">
        <v>24262</v>
      </c>
      <c r="C14632" t="s">
        <v>24263</v>
      </c>
      <c r="D14632" t="s">
        <v>374</v>
      </c>
      <c r="E14632">
        <v>615120</v>
      </c>
      <c r="F14632" t="s">
        <v>24196</v>
      </c>
      <c r="G14632" s="7">
        <v>-19</v>
      </c>
    </row>
    <row r="14633" spans="1:7" x14ac:dyDescent="0.3">
      <c r="A14633" s="310">
        <v>3022077</v>
      </c>
      <c r="B14633" t="s">
        <v>24262</v>
      </c>
      <c r="C14633" t="s">
        <v>24263</v>
      </c>
      <c r="D14633" t="s">
        <v>377</v>
      </c>
      <c r="E14633">
        <v>611110</v>
      </c>
      <c r="F14633" t="s">
        <v>24196</v>
      </c>
      <c r="G14633" s="7">
        <v>4.12</v>
      </c>
    </row>
    <row r="14634" spans="1:7" x14ac:dyDescent="0.3">
      <c r="A14634" s="310">
        <v>3022077</v>
      </c>
      <c r="B14634" t="s">
        <v>24262</v>
      </c>
      <c r="C14634" t="s">
        <v>24263</v>
      </c>
      <c r="D14634" t="s">
        <v>377</v>
      </c>
      <c r="E14634">
        <v>611110</v>
      </c>
      <c r="F14634" t="s">
        <v>24196</v>
      </c>
      <c r="G14634" s="7">
        <v>0.74</v>
      </c>
    </row>
    <row r="14635" spans="1:7" x14ac:dyDescent="0.3">
      <c r="A14635" s="310">
        <v>3022077</v>
      </c>
      <c r="B14635" t="s">
        <v>24262</v>
      </c>
      <c r="C14635" t="s">
        <v>24263</v>
      </c>
      <c r="D14635" t="s">
        <v>371</v>
      </c>
      <c r="E14635">
        <v>615100</v>
      </c>
      <c r="F14635" t="s">
        <v>24196</v>
      </c>
      <c r="G14635" s="7">
        <v>-139.96</v>
      </c>
    </row>
    <row r="14636" spans="1:7" x14ac:dyDescent="0.3">
      <c r="A14636" s="310">
        <v>3022077</v>
      </c>
      <c r="B14636" t="s">
        <v>24262</v>
      </c>
      <c r="C14636" t="s">
        <v>24263</v>
      </c>
      <c r="D14636" t="s">
        <v>377</v>
      </c>
      <c r="E14636">
        <v>611110</v>
      </c>
      <c r="F14636" t="s">
        <v>24196</v>
      </c>
      <c r="G14636" s="7">
        <v>430.43</v>
      </c>
    </row>
    <row r="14637" spans="1:7" x14ac:dyDescent="0.3">
      <c r="A14637" s="310">
        <v>3022077</v>
      </c>
      <c r="B14637" t="s">
        <v>24262</v>
      </c>
      <c r="C14637" t="s">
        <v>24263</v>
      </c>
      <c r="D14637" t="s">
        <v>371</v>
      </c>
      <c r="E14637">
        <v>615100</v>
      </c>
      <c r="F14637" t="s">
        <v>24196</v>
      </c>
      <c r="G14637" s="7">
        <v>0.01</v>
      </c>
    </row>
    <row r="14638" spans="1:7" x14ac:dyDescent="0.3">
      <c r="A14638" s="310">
        <v>3022077</v>
      </c>
      <c r="B14638" t="s">
        <v>24262</v>
      </c>
      <c r="C14638" t="s">
        <v>24263</v>
      </c>
      <c r="D14638" t="s">
        <v>371</v>
      </c>
      <c r="E14638">
        <v>615100</v>
      </c>
      <c r="F14638" t="s">
        <v>24196</v>
      </c>
      <c r="G14638" s="7">
        <v>-0.01</v>
      </c>
    </row>
    <row r="14639" spans="1:7" x14ac:dyDescent="0.3">
      <c r="A14639" s="310">
        <v>3022077</v>
      </c>
      <c r="B14639" t="s">
        <v>24262</v>
      </c>
      <c r="C14639" t="s">
        <v>24263</v>
      </c>
      <c r="D14639" t="s">
        <v>371</v>
      </c>
      <c r="E14639">
        <v>615100</v>
      </c>
      <c r="F14639" t="s">
        <v>24196</v>
      </c>
      <c r="G14639" s="7">
        <v>0.01</v>
      </c>
    </row>
    <row r="14640" spans="1:7" x14ac:dyDescent="0.3">
      <c r="A14640" s="310">
        <v>3022077</v>
      </c>
      <c r="B14640" t="s">
        <v>24262</v>
      </c>
      <c r="C14640" t="s">
        <v>24263</v>
      </c>
      <c r="D14640" t="s">
        <v>373</v>
      </c>
      <c r="E14640">
        <v>615130</v>
      </c>
      <c r="F14640" t="s">
        <v>24196</v>
      </c>
      <c r="G14640" s="7">
        <v>-0.01</v>
      </c>
    </row>
    <row r="14641" spans="1:7" x14ac:dyDescent="0.3">
      <c r="A14641" s="310">
        <v>3022077</v>
      </c>
      <c r="B14641" t="s">
        <v>24262</v>
      </c>
      <c r="C14641" t="s">
        <v>24263</v>
      </c>
      <c r="D14641" t="s">
        <v>371</v>
      </c>
      <c r="E14641">
        <v>615100</v>
      </c>
      <c r="F14641" t="s">
        <v>24196</v>
      </c>
      <c r="G14641" s="7">
        <v>-139.97</v>
      </c>
    </row>
    <row r="14642" spans="1:7" x14ac:dyDescent="0.3">
      <c r="A14642" s="310">
        <v>3022077</v>
      </c>
      <c r="B14642" t="s">
        <v>24262</v>
      </c>
      <c r="C14642" t="s">
        <v>24263</v>
      </c>
      <c r="D14642" t="s">
        <v>371</v>
      </c>
      <c r="E14642">
        <v>615100</v>
      </c>
      <c r="F14642" t="s">
        <v>24196</v>
      </c>
      <c r="G14642" s="7">
        <v>101.97</v>
      </c>
    </row>
    <row r="14643" spans="1:7" x14ac:dyDescent="0.3">
      <c r="A14643" s="310">
        <v>3022077</v>
      </c>
      <c r="B14643" t="s">
        <v>24262</v>
      </c>
      <c r="C14643" t="s">
        <v>24263</v>
      </c>
      <c r="D14643" t="s">
        <v>371</v>
      </c>
      <c r="E14643">
        <v>615100</v>
      </c>
      <c r="F14643" t="s">
        <v>24196</v>
      </c>
      <c r="G14643" s="7">
        <v>-139.97</v>
      </c>
    </row>
    <row r="14644" spans="1:7" x14ac:dyDescent="0.3">
      <c r="A14644" s="310">
        <v>3022077</v>
      </c>
      <c r="B14644" t="s">
        <v>24262</v>
      </c>
      <c r="C14644" t="s">
        <v>24263</v>
      </c>
      <c r="D14644" t="s">
        <v>377</v>
      </c>
      <c r="E14644">
        <v>611110</v>
      </c>
      <c r="F14644" t="s">
        <v>24196</v>
      </c>
      <c r="G14644" s="7">
        <v>13.88</v>
      </c>
    </row>
    <row r="14645" spans="1:7" x14ac:dyDescent="0.3">
      <c r="A14645" s="310">
        <v>3022077</v>
      </c>
      <c r="B14645" t="s">
        <v>24262</v>
      </c>
      <c r="C14645" t="s">
        <v>24263</v>
      </c>
      <c r="D14645" t="s">
        <v>376</v>
      </c>
      <c r="E14645">
        <v>616110</v>
      </c>
      <c r="F14645" t="s">
        <v>24196</v>
      </c>
      <c r="G14645" s="7">
        <v>295.66000000000003</v>
      </c>
    </row>
    <row r="14646" spans="1:7" x14ac:dyDescent="0.3">
      <c r="A14646" s="310">
        <v>3022077</v>
      </c>
      <c r="B14646" t="s">
        <v>24262</v>
      </c>
      <c r="C14646" t="s">
        <v>24263</v>
      </c>
      <c r="D14646" t="s">
        <v>377</v>
      </c>
      <c r="E14646">
        <v>611120</v>
      </c>
      <c r="F14646" t="s">
        <v>24196</v>
      </c>
      <c r="G14646" s="7">
        <v>20.84</v>
      </c>
    </row>
    <row r="14647" spans="1:7" x14ac:dyDescent="0.3">
      <c r="A14647" s="310">
        <v>3022077</v>
      </c>
      <c r="B14647" t="s">
        <v>24262</v>
      </c>
      <c r="C14647" t="s">
        <v>24263</v>
      </c>
      <c r="D14647" t="s">
        <v>371</v>
      </c>
      <c r="E14647">
        <v>615100</v>
      </c>
      <c r="F14647" t="s">
        <v>24196</v>
      </c>
      <c r="G14647" s="7">
        <v>-22.26</v>
      </c>
    </row>
    <row r="14648" spans="1:7" x14ac:dyDescent="0.3">
      <c r="A14648" s="310">
        <v>3022077</v>
      </c>
      <c r="B14648" t="s">
        <v>24262</v>
      </c>
      <c r="C14648" t="s">
        <v>24263</v>
      </c>
      <c r="D14648" t="s">
        <v>373</v>
      </c>
      <c r="E14648">
        <v>615130</v>
      </c>
      <c r="F14648" t="s">
        <v>24196</v>
      </c>
      <c r="G14648" s="7">
        <v>-107.61</v>
      </c>
    </row>
    <row r="14649" spans="1:7" x14ac:dyDescent="0.3">
      <c r="A14649" s="310">
        <v>3022077</v>
      </c>
      <c r="B14649" t="s">
        <v>24262</v>
      </c>
      <c r="C14649" t="s">
        <v>24263</v>
      </c>
      <c r="D14649" t="s">
        <v>371</v>
      </c>
      <c r="E14649">
        <v>615100</v>
      </c>
      <c r="F14649" t="s">
        <v>24196</v>
      </c>
      <c r="G14649" s="7">
        <v>15.85</v>
      </c>
    </row>
    <row r="14650" spans="1:7" x14ac:dyDescent="0.3">
      <c r="A14650" s="310">
        <v>3022077</v>
      </c>
      <c r="B14650" t="s">
        <v>24262</v>
      </c>
      <c r="C14650" t="s">
        <v>24263</v>
      </c>
      <c r="D14650" t="s">
        <v>371</v>
      </c>
      <c r="E14650">
        <v>615100</v>
      </c>
      <c r="F14650" t="s">
        <v>24196</v>
      </c>
      <c r="G14650" s="7">
        <v>-145.15</v>
      </c>
    </row>
    <row r="14651" spans="1:7" x14ac:dyDescent="0.3">
      <c r="A14651" s="310">
        <v>3022077</v>
      </c>
      <c r="B14651" t="s">
        <v>24262</v>
      </c>
      <c r="C14651" t="s">
        <v>24263</v>
      </c>
      <c r="D14651" t="s">
        <v>374</v>
      </c>
      <c r="E14651">
        <v>615120</v>
      </c>
      <c r="F14651" t="s">
        <v>24196</v>
      </c>
      <c r="G14651" s="7">
        <v>-19</v>
      </c>
    </row>
    <row r="14652" spans="1:7" x14ac:dyDescent="0.3">
      <c r="A14652" s="310">
        <v>3022077</v>
      </c>
      <c r="B14652" t="s">
        <v>24262</v>
      </c>
      <c r="C14652" t="s">
        <v>24263</v>
      </c>
      <c r="D14652" t="s">
        <v>373</v>
      </c>
      <c r="E14652">
        <v>617150</v>
      </c>
      <c r="F14652" t="s">
        <v>24196</v>
      </c>
      <c r="G14652" s="7">
        <v>336.36</v>
      </c>
    </row>
    <row r="14653" spans="1:7" x14ac:dyDescent="0.3">
      <c r="A14653" s="310">
        <v>3022077</v>
      </c>
      <c r="B14653" t="s">
        <v>24262</v>
      </c>
      <c r="C14653" t="s">
        <v>24263</v>
      </c>
      <c r="D14653" t="s">
        <v>373</v>
      </c>
      <c r="E14653">
        <v>615130</v>
      </c>
      <c r="F14653" t="s">
        <v>24196</v>
      </c>
      <c r="G14653" s="7">
        <v>11.93</v>
      </c>
    </row>
    <row r="14654" spans="1:7" x14ac:dyDescent="0.3">
      <c r="A14654" s="310">
        <v>3022077</v>
      </c>
      <c r="B14654" t="s">
        <v>24262</v>
      </c>
      <c r="C14654" t="s">
        <v>24263</v>
      </c>
      <c r="D14654" t="s">
        <v>371</v>
      </c>
      <c r="E14654">
        <v>615100</v>
      </c>
      <c r="F14654" t="s">
        <v>24196</v>
      </c>
      <c r="G14654" s="7">
        <v>139.97</v>
      </c>
    </row>
    <row r="14655" spans="1:7" x14ac:dyDescent="0.3">
      <c r="A14655" s="310">
        <v>3022077</v>
      </c>
      <c r="B14655" t="s">
        <v>24262</v>
      </c>
      <c r="C14655" t="s">
        <v>24263</v>
      </c>
      <c r="D14655" t="s">
        <v>374</v>
      </c>
      <c r="E14655">
        <v>615120</v>
      </c>
      <c r="F14655" t="s">
        <v>24196</v>
      </c>
      <c r="G14655" s="7">
        <v>19</v>
      </c>
    </row>
    <row r="14656" spans="1:7" x14ac:dyDescent="0.3">
      <c r="A14656" s="310">
        <v>3022077</v>
      </c>
      <c r="B14656" t="s">
        <v>24262</v>
      </c>
      <c r="C14656" t="s">
        <v>24263</v>
      </c>
      <c r="D14656" t="s">
        <v>377</v>
      </c>
      <c r="E14656">
        <v>611130</v>
      </c>
      <c r="F14656" t="s">
        <v>24196</v>
      </c>
      <c r="G14656" s="7">
        <v>220.83</v>
      </c>
    </row>
    <row r="14657" spans="1:7" x14ac:dyDescent="0.3">
      <c r="A14657" s="310">
        <v>3022077</v>
      </c>
      <c r="B14657" t="s">
        <v>24262</v>
      </c>
      <c r="C14657" t="s">
        <v>24263</v>
      </c>
      <c r="D14657" t="s">
        <v>373</v>
      </c>
      <c r="E14657">
        <v>617150</v>
      </c>
      <c r="F14657" t="s">
        <v>24196</v>
      </c>
      <c r="G14657" s="7">
        <v>403.33</v>
      </c>
    </row>
    <row r="14658" spans="1:7" x14ac:dyDescent="0.3">
      <c r="A14658" s="310">
        <v>3022077</v>
      </c>
      <c r="B14658" t="s">
        <v>24262</v>
      </c>
      <c r="C14658" t="s">
        <v>24263</v>
      </c>
      <c r="D14658" t="s">
        <v>377</v>
      </c>
      <c r="E14658">
        <v>611110</v>
      </c>
      <c r="F14658" t="s">
        <v>24196</v>
      </c>
      <c r="G14658" s="7">
        <v>-34.56</v>
      </c>
    </row>
    <row r="14659" spans="1:7" x14ac:dyDescent="0.3">
      <c r="A14659" s="310">
        <v>3022077</v>
      </c>
      <c r="B14659" t="s">
        <v>24262</v>
      </c>
      <c r="C14659" t="s">
        <v>24263</v>
      </c>
      <c r="D14659" t="s">
        <v>377</v>
      </c>
      <c r="E14659">
        <v>611110</v>
      </c>
      <c r="F14659" t="s">
        <v>24196</v>
      </c>
      <c r="G14659" s="7">
        <v>231.18</v>
      </c>
    </row>
    <row r="14660" spans="1:7" x14ac:dyDescent="0.3">
      <c r="A14660" s="310">
        <v>3022077</v>
      </c>
      <c r="B14660" t="s">
        <v>24262</v>
      </c>
      <c r="C14660" t="s">
        <v>24263</v>
      </c>
      <c r="D14660" t="s">
        <v>373</v>
      </c>
      <c r="E14660">
        <v>615130</v>
      </c>
      <c r="F14660" t="s">
        <v>24196</v>
      </c>
      <c r="G14660" s="7">
        <v>225</v>
      </c>
    </row>
    <row r="14661" spans="1:7" x14ac:dyDescent="0.3">
      <c r="A14661" s="310">
        <v>3022077</v>
      </c>
      <c r="B14661" t="s">
        <v>24262</v>
      </c>
      <c r="C14661" t="s">
        <v>24263</v>
      </c>
      <c r="D14661" t="s">
        <v>371</v>
      </c>
      <c r="E14661">
        <v>616100</v>
      </c>
      <c r="F14661" t="s">
        <v>24196</v>
      </c>
      <c r="G14661" s="7">
        <v>242.25</v>
      </c>
    </row>
    <row r="14662" spans="1:7" x14ac:dyDescent="0.3">
      <c r="A14662" s="310">
        <v>3022077</v>
      </c>
      <c r="B14662" t="s">
        <v>24262</v>
      </c>
      <c r="C14662" t="s">
        <v>24263</v>
      </c>
      <c r="D14662" t="s">
        <v>371</v>
      </c>
      <c r="E14662">
        <v>615100</v>
      </c>
      <c r="F14662" t="s">
        <v>24196</v>
      </c>
      <c r="G14662" s="7">
        <v>22.26</v>
      </c>
    </row>
    <row r="14663" spans="1:7" x14ac:dyDescent="0.3">
      <c r="A14663" s="310">
        <v>3022077</v>
      </c>
      <c r="B14663" t="s">
        <v>24262</v>
      </c>
      <c r="C14663" t="s">
        <v>24263</v>
      </c>
      <c r="D14663" t="s">
        <v>371</v>
      </c>
      <c r="E14663">
        <v>615100</v>
      </c>
      <c r="F14663" t="s">
        <v>24196</v>
      </c>
      <c r="G14663" s="7">
        <v>0.01</v>
      </c>
    </row>
    <row r="14664" spans="1:7" x14ac:dyDescent="0.3">
      <c r="A14664" s="310">
        <v>3022077</v>
      </c>
      <c r="B14664" t="s">
        <v>24262</v>
      </c>
      <c r="C14664" t="s">
        <v>24263</v>
      </c>
      <c r="D14664" t="s">
        <v>377</v>
      </c>
      <c r="E14664">
        <v>611110</v>
      </c>
      <c r="F14664" t="s">
        <v>24196</v>
      </c>
      <c r="G14664" s="7">
        <v>0.54</v>
      </c>
    </row>
    <row r="14665" spans="1:7" x14ac:dyDescent="0.3">
      <c r="A14665" s="310">
        <v>3022077</v>
      </c>
      <c r="B14665" t="s">
        <v>24262</v>
      </c>
      <c r="C14665" t="s">
        <v>24263</v>
      </c>
      <c r="D14665" t="s">
        <v>377</v>
      </c>
      <c r="E14665">
        <v>611110</v>
      </c>
      <c r="F14665" t="s">
        <v>24196</v>
      </c>
      <c r="G14665" s="7">
        <v>13.88</v>
      </c>
    </row>
    <row r="14666" spans="1:7" x14ac:dyDescent="0.3">
      <c r="A14666" s="310">
        <v>3022077</v>
      </c>
      <c r="B14666" t="s">
        <v>24262</v>
      </c>
      <c r="C14666" t="s">
        <v>24263</v>
      </c>
      <c r="D14666" t="s">
        <v>374</v>
      </c>
      <c r="E14666">
        <v>615120</v>
      </c>
      <c r="F14666" t="s">
        <v>24196</v>
      </c>
      <c r="G14666" s="7">
        <v>92.47</v>
      </c>
    </row>
    <row r="14667" spans="1:7" x14ac:dyDescent="0.3">
      <c r="A14667" s="310">
        <v>3022077</v>
      </c>
      <c r="B14667" t="s">
        <v>24262</v>
      </c>
      <c r="C14667" t="s">
        <v>24263</v>
      </c>
      <c r="D14667" t="s">
        <v>371</v>
      </c>
      <c r="E14667">
        <v>615100</v>
      </c>
      <c r="F14667" t="s">
        <v>24196</v>
      </c>
      <c r="G14667" s="7">
        <v>20.03</v>
      </c>
    </row>
    <row r="14668" spans="1:7" x14ac:dyDescent="0.3">
      <c r="A14668" s="310">
        <v>3022077</v>
      </c>
      <c r="B14668" t="s">
        <v>24262</v>
      </c>
      <c r="C14668" t="s">
        <v>24263</v>
      </c>
      <c r="D14668" t="s">
        <v>377</v>
      </c>
      <c r="E14668">
        <v>611110</v>
      </c>
      <c r="F14668" t="s">
        <v>24196</v>
      </c>
      <c r="G14668" s="7">
        <v>13.88</v>
      </c>
    </row>
    <row r="14669" spans="1:7" x14ac:dyDescent="0.3">
      <c r="A14669" s="310">
        <v>3022077</v>
      </c>
      <c r="B14669" t="s">
        <v>24262</v>
      </c>
      <c r="C14669" t="s">
        <v>24263</v>
      </c>
      <c r="D14669" t="s">
        <v>371</v>
      </c>
      <c r="E14669">
        <v>617100</v>
      </c>
      <c r="F14669" t="s">
        <v>24196</v>
      </c>
      <c r="G14669" s="7">
        <v>1969.61</v>
      </c>
    </row>
    <row r="14670" spans="1:7" x14ac:dyDescent="0.3">
      <c r="A14670" s="310">
        <v>3022077</v>
      </c>
      <c r="B14670" t="s">
        <v>24262</v>
      </c>
      <c r="C14670" t="s">
        <v>24263</v>
      </c>
      <c r="D14670" t="s">
        <v>373</v>
      </c>
      <c r="E14670">
        <v>617150</v>
      </c>
      <c r="F14670" t="s">
        <v>24196</v>
      </c>
      <c r="G14670" s="7">
        <v>404.4</v>
      </c>
    </row>
    <row r="14671" spans="1:7" x14ac:dyDescent="0.3">
      <c r="A14671" s="310">
        <v>3022077</v>
      </c>
      <c r="B14671" t="s">
        <v>24262</v>
      </c>
      <c r="C14671" t="s">
        <v>24263</v>
      </c>
      <c r="D14671" t="s">
        <v>375</v>
      </c>
      <c r="E14671">
        <v>616130</v>
      </c>
      <c r="F14671" t="s">
        <v>24196</v>
      </c>
      <c r="G14671" s="7">
        <v>343.12</v>
      </c>
    </row>
    <row r="14672" spans="1:7" x14ac:dyDescent="0.3">
      <c r="A14672" s="310">
        <v>3022077</v>
      </c>
      <c r="B14672" t="s">
        <v>24262</v>
      </c>
      <c r="C14672" t="s">
        <v>24263</v>
      </c>
      <c r="D14672" t="s">
        <v>374</v>
      </c>
      <c r="E14672">
        <v>615120</v>
      </c>
      <c r="F14672" t="s">
        <v>24196</v>
      </c>
      <c r="G14672" s="7">
        <v>2.17</v>
      </c>
    </row>
    <row r="14673" spans="1:7" x14ac:dyDescent="0.3">
      <c r="A14673" s="310">
        <v>3022077</v>
      </c>
      <c r="B14673" t="s">
        <v>24262</v>
      </c>
      <c r="C14673" t="s">
        <v>24263</v>
      </c>
      <c r="D14673" t="s">
        <v>371</v>
      </c>
      <c r="E14673">
        <v>615100</v>
      </c>
      <c r="F14673" t="s">
        <v>24196</v>
      </c>
      <c r="G14673" s="7">
        <v>-139.97</v>
      </c>
    </row>
    <row r="14674" spans="1:7" x14ac:dyDescent="0.3">
      <c r="A14674" s="310">
        <v>3022077</v>
      </c>
      <c r="B14674" t="s">
        <v>24262</v>
      </c>
      <c r="C14674" t="s">
        <v>24263</v>
      </c>
      <c r="D14674" t="s">
        <v>371</v>
      </c>
      <c r="E14674">
        <v>615100</v>
      </c>
      <c r="F14674" t="s">
        <v>24196</v>
      </c>
      <c r="G14674" s="7">
        <v>16.89</v>
      </c>
    </row>
    <row r="14675" spans="1:7" x14ac:dyDescent="0.3">
      <c r="A14675" s="310">
        <v>3022077</v>
      </c>
      <c r="B14675" t="s">
        <v>24262</v>
      </c>
      <c r="C14675" t="s">
        <v>24263</v>
      </c>
      <c r="D14675" t="s">
        <v>373</v>
      </c>
      <c r="E14675">
        <v>615130</v>
      </c>
      <c r="F14675" t="s">
        <v>24196</v>
      </c>
      <c r="G14675" s="7">
        <v>0.01</v>
      </c>
    </row>
    <row r="14676" spans="1:7" x14ac:dyDescent="0.3">
      <c r="A14676" s="310">
        <v>3022077</v>
      </c>
      <c r="B14676" t="s">
        <v>24262</v>
      </c>
      <c r="C14676" t="s">
        <v>24263</v>
      </c>
      <c r="D14676" t="s">
        <v>377</v>
      </c>
      <c r="E14676">
        <v>611110</v>
      </c>
      <c r="F14676" t="s">
        <v>24196</v>
      </c>
      <c r="G14676" s="7">
        <v>0.27</v>
      </c>
    </row>
    <row r="14677" spans="1:7" x14ac:dyDescent="0.3">
      <c r="A14677" s="310">
        <v>3022077</v>
      </c>
      <c r="B14677" t="s">
        <v>24262</v>
      </c>
      <c r="C14677" t="s">
        <v>24263</v>
      </c>
      <c r="D14677" t="s">
        <v>377</v>
      </c>
      <c r="E14677">
        <v>611130</v>
      </c>
      <c r="F14677" t="s">
        <v>24196</v>
      </c>
      <c r="G14677" s="7">
        <v>83.16</v>
      </c>
    </row>
    <row r="14678" spans="1:7" x14ac:dyDescent="0.3">
      <c r="A14678" s="310">
        <v>3022077</v>
      </c>
      <c r="B14678" t="s">
        <v>24262</v>
      </c>
      <c r="C14678" t="s">
        <v>24263</v>
      </c>
      <c r="D14678" t="s">
        <v>371</v>
      </c>
      <c r="E14678">
        <v>615100</v>
      </c>
      <c r="F14678" t="s">
        <v>24196</v>
      </c>
      <c r="G14678" s="7">
        <v>2953.17</v>
      </c>
    </row>
    <row r="14679" spans="1:7" x14ac:dyDescent="0.3">
      <c r="A14679" s="310">
        <v>3022077</v>
      </c>
      <c r="B14679" t="s">
        <v>24262</v>
      </c>
      <c r="C14679" t="s">
        <v>24263</v>
      </c>
      <c r="D14679" t="s">
        <v>371</v>
      </c>
      <c r="E14679">
        <v>615100</v>
      </c>
      <c r="F14679" t="s">
        <v>24196</v>
      </c>
      <c r="G14679" s="7">
        <v>-139.97</v>
      </c>
    </row>
    <row r="14680" spans="1:7" x14ac:dyDescent="0.3">
      <c r="A14680" s="310">
        <v>3022077</v>
      </c>
      <c r="B14680" t="s">
        <v>24262</v>
      </c>
      <c r="C14680" t="s">
        <v>24263</v>
      </c>
      <c r="D14680" t="s">
        <v>371</v>
      </c>
      <c r="E14680">
        <v>615100</v>
      </c>
      <c r="F14680" t="s">
        <v>24196</v>
      </c>
      <c r="G14680" s="7">
        <v>-0.01</v>
      </c>
    </row>
    <row r="14681" spans="1:7" x14ac:dyDescent="0.3">
      <c r="A14681" s="310">
        <v>3022077</v>
      </c>
      <c r="B14681" t="s">
        <v>24262</v>
      </c>
      <c r="C14681" t="s">
        <v>24263</v>
      </c>
      <c r="D14681" t="s">
        <v>373</v>
      </c>
      <c r="E14681">
        <v>615130</v>
      </c>
      <c r="F14681" t="s">
        <v>24196</v>
      </c>
      <c r="G14681" s="7">
        <v>-48.98</v>
      </c>
    </row>
    <row r="14682" spans="1:7" x14ac:dyDescent="0.3">
      <c r="A14682" s="310">
        <v>3022077</v>
      </c>
      <c r="B14682" t="s">
        <v>24262</v>
      </c>
      <c r="C14682" t="s">
        <v>24263</v>
      </c>
      <c r="D14682" t="s">
        <v>371</v>
      </c>
      <c r="E14682">
        <v>616100</v>
      </c>
      <c r="F14682" t="s">
        <v>24196</v>
      </c>
      <c r="G14682" s="7">
        <v>259.42</v>
      </c>
    </row>
    <row r="14683" spans="1:7" x14ac:dyDescent="0.3">
      <c r="A14683" s="310">
        <v>3022077</v>
      </c>
      <c r="B14683" t="s">
        <v>24262</v>
      </c>
      <c r="C14683" t="s">
        <v>24263</v>
      </c>
      <c r="D14683" t="s">
        <v>373</v>
      </c>
      <c r="E14683">
        <v>616160</v>
      </c>
      <c r="F14683" t="s">
        <v>24196</v>
      </c>
      <c r="G14683" s="7">
        <v>328.6</v>
      </c>
    </row>
    <row r="14684" spans="1:7" x14ac:dyDescent="0.3">
      <c r="A14684" s="310">
        <v>3022077</v>
      </c>
      <c r="B14684" t="s">
        <v>24262</v>
      </c>
      <c r="C14684" t="s">
        <v>24263</v>
      </c>
      <c r="D14684" t="s">
        <v>371</v>
      </c>
      <c r="E14684">
        <v>617100</v>
      </c>
      <c r="F14684" t="s">
        <v>24196</v>
      </c>
      <c r="G14684" s="7">
        <v>870.27</v>
      </c>
    </row>
    <row r="14685" spans="1:7" x14ac:dyDescent="0.3">
      <c r="A14685" s="310">
        <v>3022077</v>
      </c>
      <c r="B14685" t="s">
        <v>24262</v>
      </c>
      <c r="C14685" t="s">
        <v>24263</v>
      </c>
      <c r="D14685" t="s">
        <v>371</v>
      </c>
      <c r="E14685">
        <v>616100</v>
      </c>
      <c r="F14685" t="s">
        <v>24196</v>
      </c>
      <c r="G14685" s="7">
        <v>499.95</v>
      </c>
    </row>
    <row r="14686" spans="1:7" x14ac:dyDescent="0.3">
      <c r="A14686" s="310">
        <v>3022077</v>
      </c>
      <c r="B14686" t="s">
        <v>24262</v>
      </c>
      <c r="C14686" t="s">
        <v>24263</v>
      </c>
      <c r="D14686" t="s">
        <v>377</v>
      </c>
      <c r="E14686">
        <v>611110</v>
      </c>
      <c r="F14686" t="s">
        <v>24196</v>
      </c>
      <c r="G14686" s="7">
        <v>19.14</v>
      </c>
    </row>
    <row r="14687" spans="1:7" x14ac:dyDescent="0.3">
      <c r="A14687" s="310">
        <v>3022077</v>
      </c>
      <c r="B14687" t="s">
        <v>24262</v>
      </c>
      <c r="C14687" t="s">
        <v>24263</v>
      </c>
      <c r="D14687" t="s">
        <v>373</v>
      </c>
      <c r="E14687">
        <v>615130</v>
      </c>
      <c r="F14687" t="s">
        <v>24196</v>
      </c>
      <c r="G14687" s="7">
        <v>1898.05</v>
      </c>
    </row>
    <row r="14688" spans="1:7" x14ac:dyDescent="0.3">
      <c r="A14688" s="310">
        <v>3022077</v>
      </c>
      <c r="B14688" t="s">
        <v>24262</v>
      </c>
      <c r="C14688" t="s">
        <v>24263</v>
      </c>
      <c r="D14688" t="s">
        <v>377</v>
      </c>
      <c r="E14688">
        <v>611110</v>
      </c>
      <c r="F14688" t="s">
        <v>24196</v>
      </c>
      <c r="G14688" s="7">
        <v>33.32</v>
      </c>
    </row>
    <row r="14689" spans="1:7" x14ac:dyDescent="0.3">
      <c r="A14689" s="310">
        <v>3022077</v>
      </c>
      <c r="B14689" t="s">
        <v>24262</v>
      </c>
      <c r="C14689" t="s">
        <v>24263</v>
      </c>
      <c r="D14689" t="s">
        <v>377</v>
      </c>
      <c r="E14689">
        <v>611110</v>
      </c>
      <c r="F14689" t="s">
        <v>24196</v>
      </c>
      <c r="G14689" s="7">
        <v>-0.01</v>
      </c>
    </row>
    <row r="14690" spans="1:7" x14ac:dyDescent="0.3">
      <c r="A14690" s="310">
        <v>3022077</v>
      </c>
      <c r="B14690" t="s">
        <v>24262</v>
      </c>
      <c r="C14690" t="s">
        <v>24263</v>
      </c>
      <c r="D14690" t="s">
        <v>371</v>
      </c>
      <c r="E14690">
        <v>615100</v>
      </c>
      <c r="F14690" t="s">
        <v>24196</v>
      </c>
      <c r="G14690" s="7">
        <v>6867.53</v>
      </c>
    </row>
    <row r="14691" spans="1:7" x14ac:dyDescent="0.3">
      <c r="A14691" s="310">
        <v>3022077</v>
      </c>
      <c r="B14691" t="s">
        <v>24262</v>
      </c>
      <c r="C14691" t="s">
        <v>24263</v>
      </c>
      <c r="D14691" t="s">
        <v>371</v>
      </c>
      <c r="E14691">
        <v>615100</v>
      </c>
      <c r="F14691" t="s">
        <v>24196</v>
      </c>
      <c r="G14691" s="7">
        <v>-0.01</v>
      </c>
    </row>
    <row r="14692" spans="1:7" x14ac:dyDescent="0.3">
      <c r="A14692" s="310">
        <v>3022077</v>
      </c>
      <c r="B14692" t="s">
        <v>24262</v>
      </c>
      <c r="C14692" t="s">
        <v>24263</v>
      </c>
      <c r="D14692" t="s">
        <v>373</v>
      </c>
      <c r="E14692">
        <v>615130</v>
      </c>
      <c r="F14692" t="s">
        <v>24196</v>
      </c>
      <c r="G14692" s="7">
        <v>1977.13</v>
      </c>
    </row>
    <row r="14693" spans="1:7" x14ac:dyDescent="0.3">
      <c r="A14693" s="310">
        <v>3022077</v>
      </c>
      <c r="B14693" t="s">
        <v>24262</v>
      </c>
      <c r="C14693" t="s">
        <v>24263</v>
      </c>
      <c r="D14693" t="s">
        <v>371</v>
      </c>
      <c r="E14693">
        <v>617100</v>
      </c>
      <c r="F14693" t="s">
        <v>24196</v>
      </c>
      <c r="G14693" s="7">
        <v>870.27</v>
      </c>
    </row>
    <row r="14694" spans="1:7" x14ac:dyDescent="0.3">
      <c r="A14694" s="310">
        <v>3022077</v>
      </c>
      <c r="B14694" t="s">
        <v>24262</v>
      </c>
      <c r="C14694" t="s">
        <v>24263</v>
      </c>
      <c r="D14694" t="s">
        <v>373</v>
      </c>
      <c r="E14694">
        <v>615130</v>
      </c>
      <c r="F14694" t="s">
        <v>24196</v>
      </c>
      <c r="G14694" s="7">
        <v>14.27</v>
      </c>
    </row>
    <row r="14695" spans="1:7" x14ac:dyDescent="0.3">
      <c r="A14695" s="310">
        <v>3022077</v>
      </c>
      <c r="B14695" t="s">
        <v>24262</v>
      </c>
      <c r="C14695" t="s">
        <v>24263</v>
      </c>
      <c r="D14695" t="s">
        <v>371</v>
      </c>
      <c r="E14695">
        <v>616100</v>
      </c>
      <c r="F14695" t="s">
        <v>24196</v>
      </c>
      <c r="G14695" s="7">
        <v>392.61</v>
      </c>
    </row>
    <row r="14696" spans="1:7" x14ac:dyDescent="0.3">
      <c r="A14696" s="310">
        <v>3022077</v>
      </c>
      <c r="B14696" t="s">
        <v>24262</v>
      </c>
      <c r="C14696" t="s">
        <v>24263</v>
      </c>
      <c r="D14696" t="s">
        <v>377</v>
      </c>
      <c r="E14696">
        <v>611110</v>
      </c>
      <c r="F14696" t="s">
        <v>24196</v>
      </c>
      <c r="G14696" s="7">
        <v>2.61</v>
      </c>
    </row>
    <row r="14697" spans="1:7" x14ac:dyDescent="0.3">
      <c r="A14697" s="310">
        <v>3022077</v>
      </c>
      <c r="B14697" t="s">
        <v>24262</v>
      </c>
      <c r="C14697" t="s">
        <v>24263</v>
      </c>
      <c r="D14697" t="s">
        <v>374</v>
      </c>
      <c r="E14697">
        <v>615120</v>
      </c>
      <c r="F14697" t="s">
        <v>24196</v>
      </c>
      <c r="G14697" s="7">
        <v>3.31</v>
      </c>
    </row>
    <row r="14698" spans="1:7" x14ac:dyDescent="0.3">
      <c r="A14698" s="310">
        <v>3022077</v>
      </c>
      <c r="B14698" t="s">
        <v>24262</v>
      </c>
      <c r="C14698" t="s">
        <v>24263</v>
      </c>
      <c r="D14698" t="s">
        <v>375</v>
      </c>
      <c r="E14698">
        <v>615140</v>
      </c>
      <c r="F14698" t="s">
        <v>24196</v>
      </c>
      <c r="G14698" s="7">
        <v>3055.07</v>
      </c>
    </row>
    <row r="14699" spans="1:7" x14ac:dyDescent="0.3">
      <c r="A14699" s="310">
        <v>3022077</v>
      </c>
      <c r="B14699" t="s">
        <v>24262</v>
      </c>
      <c r="C14699" t="s">
        <v>24263</v>
      </c>
      <c r="D14699" t="s">
        <v>373</v>
      </c>
      <c r="E14699">
        <v>615130</v>
      </c>
      <c r="F14699" t="s">
        <v>24196</v>
      </c>
      <c r="G14699" s="7">
        <v>9.49</v>
      </c>
    </row>
    <row r="14700" spans="1:7" x14ac:dyDescent="0.3">
      <c r="A14700" s="310">
        <v>3022077</v>
      </c>
      <c r="B14700" t="s">
        <v>24262</v>
      </c>
      <c r="C14700" t="s">
        <v>24263</v>
      </c>
      <c r="D14700" t="s">
        <v>371</v>
      </c>
      <c r="E14700">
        <v>615100</v>
      </c>
      <c r="F14700" t="s">
        <v>24196</v>
      </c>
      <c r="G14700" s="7">
        <v>25.95</v>
      </c>
    </row>
    <row r="14701" spans="1:7" x14ac:dyDescent="0.3">
      <c r="A14701" s="310">
        <v>3022077</v>
      </c>
      <c r="B14701" t="s">
        <v>24262</v>
      </c>
      <c r="C14701" t="s">
        <v>24263</v>
      </c>
      <c r="D14701" t="s">
        <v>371</v>
      </c>
      <c r="E14701">
        <v>616100</v>
      </c>
      <c r="F14701" t="s">
        <v>24196</v>
      </c>
      <c r="G14701" s="7">
        <v>933.57</v>
      </c>
    </row>
    <row r="14702" spans="1:7" x14ac:dyDescent="0.3">
      <c r="A14702" s="310">
        <v>3022077</v>
      </c>
      <c r="B14702" t="s">
        <v>24262</v>
      </c>
      <c r="C14702" t="s">
        <v>24263</v>
      </c>
      <c r="D14702" t="s">
        <v>373</v>
      </c>
      <c r="E14702">
        <v>615130</v>
      </c>
      <c r="F14702" t="s">
        <v>24196</v>
      </c>
      <c r="G14702" s="7">
        <v>4.93</v>
      </c>
    </row>
    <row r="14703" spans="1:7" x14ac:dyDescent="0.3">
      <c r="A14703" s="310">
        <v>3022077</v>
      </c>
      <c r="B14703" t="s">
        <v>24262</v>
      </c>
      <c r="C14703" t="s">
        <v>24263</v>
      </c>
      <c r="D14703" t="s">
        <v>371</v>
      </c>
      <c r="E14703">
        <v>615100</v>
      </c>
      <c r="F14703" t="s">
        <v>24196</v>
      </c>
      <c r="G14703" s="7">
        <v>125.97</v>
      </c>
    </row>
    <row r="14704" spans="1:7" x14ac:dyDescent="0.3">
      <c r="A14704" s="310">
        <v>3022077</v>
      </c>
      <c r="B14704" t="s">
        <v>24262</v>
      </c>
      <c r="C14704" t="s">
        <v>24263</v>
      </c>
      <c r="D14704" t="s">
        <v>373</v>
      </c>
      <c r="E14704">
        <v>615130</v>
      </c>
      <c r="F14704" t="s">
        <v>24196</v>
      </c>
      <c r="G14704" s="7">
        <v>5.93</v>
      </c>
    </row>
    <row r="14705" spans="1:7" x14ac:dyDescent="0.3">
      <c r="A14705" s="310">
        <v>3022077</v>
      </c>
      <c r="B14705" t="s">
        <v>24262</v>
      </c>
      <c r="C14705" t="s">
        <v>24263</v>
      </c>
      <c r="D14705" t="s">
        <v>377</v>
      </c>
      <c r="E14705">
        <v>611110</v>
      </c>
      <c r="F14705" t="s">
        <v>24196</v>
      </c>
      <c r="G14705" s="7">
        <v>573.91</v>
      </c>
    </row>
    <row r="14706" spans="1:7" x14ac:dyDescent="0.3">
      <c r="A14706" s="310">
        <v>3022077</v>
      </c>
      <c r="B14706" t="s">
        <v>24262</v>
      </c>
      <c r="C14706" t="s">
        <v>24263</v>
      </c>
      <c r="D14706" t="s">
        <v>371</v>
      </c>
      <c r="E14706">
        <v>615100</v>
      </c>
      <c r="F14706" t="s">
        <v>24196</v>
      </c>
      <c r="G14706" s="7">
        <v>0.01</v>
      </c>
    </row>
    <row r="14707" spans="1:7" x14ac:dyDescent="0.3">
      <c r="A14707" s="310">
        <v>3022077</v>
      </c>
      <c r="B14707" t="s">
        <v>24262</v>
      </c>
      <c r="C14707" t="s">
        <v>24263</v>
      </c>
      <c r="D14707" t="s">
        <v>371</v>
      </c>
      <c r="E14707">
        <v>615100</v>
      </c>
      <c r="F14707" t="s">
        <v>24196</v>
      </c>
      <c r="G14707" s="7">
        <v>0.01</v>
      </c>
    </row>
    <row r="14708" spans="1:7" x14ac:dyDescent="0.3">
      <c r="A14708" s="310">
        <v>3022077</v>
      </c>
      <c r="B14708" t="s">
        <v>24262</v>
      </c>
      <c r="C14708" t="s">
        <v>24263</v>
      </c>
      <c r="D14708" t="s">
        <v>371</v>
      </c>
      <c r="E14708">
        <v>615100</v>
      </c>
      <c r="F14708" t="s">
        <v>24196</v>
      </c>
      <c r="G14708" s="7">
        <v>-0.01</v>
      </c>
    </row>
    <row r="14709" spans="1:7" x14ac:dyDescent="0.3">
      <c r="A14709" s="310">
        <v>3022077</v>
      </c>
      <c r="B14709" t="s">
        <v>24262</v>
      </c>
      <c r="C14709" t="s">
        <v>24263</v>
      </c>
      <c r="D14709" t="s">
        <v>377</v>
      </c>
      <c r="E14709">
        <v>611110</v>
      </c>
      <c r="F14709" t="s">
        <v>24196</v>
      </c>
      <c r="G14709" s="7">
        <v>34.56</v>
      </c>
    </row>
    <row r="14710" spans="1:7" x14ac:dyDescent="0.3">
      <c r="A14710" s="310">
        <v>3022077</v>
      </c>
      <c r="B14710" t="s">
        <v>24262</v>
      </c>
      <c r="C14710" t="s">
        <v>24263</v>
      </c>
      <c r="D14710" t="s">
        <v>373</v>
      </c>
      <c r="E14710">
        <v>615130</v>
      </c>
      <c r="F14710" t="s">
        <v>24196</v>
      </c>
      <c r="G14710" s="7">
        <v>63.27</v>
      </c>
    </row>
    <row r="14711" spans="1:7" x14ac:dyDescent="0.3">
      <c r="A14711" s="310">
        <v>3022077</v>
      </c>
      <c r="B14711" t="s">
        <v>24262</v>
      </c>
      <c r="C14711" t="s">
        <v>24263</v>
      </c>
      <c r="D14711" t="s">
        <v>373</v>
      </c>
      <c r="E14711">
        <v>615130</v>
      </c>
      <c r="F14711" t="s">
        <v>24196</v>
      </c>
      <c r="G14711" s="7">
        <v>8.99</v>
      </c>
    </row>
    <row r="14712" spans="1:7" x14ac:dyDescent="0.3">
      <c r="A14712" s="310">
        <v>3022077</v>
      </c>
      <c r="B14712" t="s">
        <v>24262</v>
      </c>
      <c r="C14712" t="s">
        <v>24263</v>
      </c>
      <c r="D14712" t="s">
        <v>373</v>
      </c>
      <c r="E14712">
        <v>616160</v>
      </c>
      <c r="F14712" t="s">
        <v>24196</v>
      </c>
      <c r="G14712" s="7">
        <v>327.75</v>
      </c>
    </row>
    <row r="14713" spans="1:7" x14ac:dyDescent="0.3">
      <c r="A14713" s="310">
        <v>3022077</v>
      </c>
      <c r="B14713" t="s">
        <v>24262</v>
      </c>
      <c r="C14713" t="s">
        <v>24263</v>
      </c>
      <c r="D14713" t="s">
        <v>377</v>
      </c>
      <c r="E14713">
        <v>611110</v>
      </c>
      <c r="F14713" t="s">
        <v>24196</v>
      </c>
      <c r="G14713" s="7">
        <v>1793.45</v>
      </c>
    </row>
    <row r="14714" spans="1:7" x14ac:dyDescent="0.3">
      <c r="A14714" s="310">
        <v>3022077</v>
      </c>
      <c r="B14714" t="s">
        <v>24262</v>
      </c>
      <c r="C14714" t="s">
        <v>24263</v>
      </c>
      <c r="D14714" t="s">
        <v>374</v>
      </c>
      <c r="E14714">
        <v>617120</v>
      </c>
      <c r="F14714" t="s">
        <v>24196</v>
      </c>
      <c r="G14714" s="7">
        <v>528.26</v>
      </c>
    </row>
    <row r="14715" spans="1:7" x14ac:dyDescent="0.3">
      <c r="A14715" s="310">
        <v>3022077</v>
      </c>
      <c r="B14715" t="s">
        <v>24262</v>
      </c>
      <c r="C14715" t="s">
        <v>24263</v>
      </c>
      <c r="D14715" t="s">
        <v>373</v>
      </c>
      <c r="E14715">
        <v>615130</v>
      </c>
      <c r="F14715" t="s">
        <v>24196</v>
      </c>
      <c r="G14715" s="7">
        <v>-85.62</v>
      </c>
    </row>
    <row r="14716" spans="1:7" x14ac:dyDescent="0.3">
      <c r="A14716" s="310">
        <v>3022077</v>
      </c>
      <c r="B14716" t="s">
        <v>24262</v>
      </c>
      <c r="C14716" t="s">
        <v>24263</v>
      </c>
      <c r="D14716" t="s">
        <v>371</v>
      </c>
      <c r="E14716">
        <v>615100</v>
      </c>
      <c r="F14716" t="s">
        <v>24196</v>
      </c>
      <c r="G14716" s="7">
        <v>3034.42</v>
      </c>
    </row>
    <row r="14717" spans="1:7" x14ac:dyDescent="0.3">
      <c r="A14717" s="310">
        <v>3022077</v>
      </c>
      <c r="B14717" t="s">
        <v>24262</v>
      </c>
      <c r="C14717" t="s">
        <v>24263</v>
      </c>
      <c r="D14717" t="s">
        <v>377</v>
      </c>
      <c r="E14717">
        <v>611110</v>
      </c>
      <c r="F14717" t="s">
        <v>24196</v>
      </c>
      <c r="G14717" s="7">
        <v>-0.01</v>
      </c>
    </row>
    <row r="14718" spans="1:7" x14ac:dyDescent="0.3">
      <c r="A14718" s="310">
        <v>3022077</v>
      </c>
      <c r="B14718" t="s">
        <v>24262</v>
      </c>
      <c r="C14718" t="s">
        <v>24263</v>
      </c>
      <c r="D14718" t="s">
        <v>374</v>
      </c>
      <c r="E14718">
        <v>615120</v>
      </c>
      <c r="F14718" t="s">
        <v>24196</v>
      </c>
      <c r="G14718" s="7">
        <v>123.3</v>
      </c>
    </row>
    <row r="14719" spans="1:7" x14ac:dyDescent="0.3">
      <c r="A14719" s="310">
        <v>3022077</v>
      </c>
      <c r="B14719" t="s">
        <v>24262</v>
      </c>
      <c r="C14719" t="s">
        <v>24263</v>
      </c>
      <c r="D14719" t="s">
        <v>377</v>
      </c>
      <c r="E14719">
        <v>611110</v>
      </c>
      <c r="F14719" t="s">
        <v>24196</v>
      </c>
      <c r="G14719" s="7">
        <v>-33.32</v>
      </c>
    </row>
    <row r="14720" spans="1:7" x14ac:dyDescent="0.3">
      <c r="A14720" s="310">
        <v>3022077</v>
      </c>
      <c r="B14720" t="s">
        <v>24262</v>
      </c>
      <c r="C14720" t="s">
        <v>24263</v>
      </c>
      <c r="D14720" t="s">
        <v>375</v>
      </c>
      <c r="E14720">
        <v>615140</v>
      </c>
      <c r="F14720" t="s">
        <v>24196</v>
      </c>
      <c r="G14720" s="7">
        <v>26.76</v>
      </c>
    </row>
    <row r="14721" spans="1:7" x14ac:dyDescent="0.3">
      <c r="A14721" s="310">
        <v>3022077</v>
      </c>
      <c r="B14721" t="s">
        <v>24262</v>
      </c>
      <c r="C14721" t="s">
        <v>24263</v>
      </c>
      <c r="D14721" t="s">
        <v>373</v>
      </c>
      <c r="E14721">
        <v>615130</v>
      </c>
      <c r="F14721" t="s">
        <v>24196</v>
      </c>
      <c r="G14721" s="7">
        <v>-48.98</v>
      </c>
    </row>
    <row r="14722" spans="1:7" x14ac:dyDescent="0.3">
      <c r="A14722" s="310">
        <v>3022077</v>
      </c>
      <c r="B14722" t="s">
        <v>24262</v>
      </c>
      <c r="C14722" t="s">
        <v>24263</v>
      </c>
      <c r="D14722" t="s">
        <v>373</v>
      </c>
      <c r="E14722">
        <v>615130</v>
      </c>
      <c r="F14722" t="s">
        <v>24196</v>
      </c>
      <c r="G14722" s="7">
        <v>-48.98</v>
      </c>
    </row>
    <row r="14723" spans="1:7" x14ac:dyDescent="0.3">
      <c r="A14723" s="310">
        <v>3022077</v>
      </c>
      <c r="B14723" t="s">
        <v>24262</v>
      </c>
      <c r="C14723" t="s">
        <v>24263</v>
      </c>
      <c r="D14723" t="s">
        <v>371</v>
      </c>
      <c r="E14723">
        <v>615100</v>
      </c>
      <c r="F14723" t="s">
        <v>24196</v>
      </c>
      <c r="G14723" s="7">
        <v>0.84</v>
      </c>
    </row>
    <row r="14724" spans="1:7" x14ac:dyDescent="0.3">
      <c r="A14724" s="310">
        <v>3022077</v>
      </c>
      <c r="B14724" t="s">
        <v>24262</v>
      </c>
      <c r="C14724" t="s">
        <v>24263</v>
      </c>
      <c r="D14724" t="s">
        <v>377</v>
      </c>
      <c r="E14724">
        <v>611110</v>
      </c>
      <c r="F14724" t="s">
        <v>24196</v>
      </c>
      <c r="G14724" s="7">
        <v>0.01</v>
      </c>
    </row>
    <row r="14725" spans="1:7" x14ac:dyDescent="0.3">
      <c r="A14725" s="310">
        <v>3022077</v>
      </c>
      <c r="B14725" t="s">
        <v>24262</v>
      </c>
      <c r="C14725" t="s">
        <v>24263</v>
      </c>
      <c r="D14725" t="s">
        <v>371</v>
      </c>
      <c r="E14725">
        <v>615100</v>
      </c>
      <c r="F14725" t="s">
        <v>24196</v>
      </c>
      <c r="G14725" s="7">
        <v>22.26</v>
      </c>
    </row>
    <row r="14726" spans="1:7" x14ac:dyDescent="0.3">
      <c r="A14726" s="310">
        <v>3022077</v>
      </c>
      <c r="B14726" t="s">
        <v>24262</v>
      </c>
      <c r="C14726" t="s">
        <v>24263</v>
      </c>
      <c r="D14726" t="s">
        <v>371</v>
      </c>
      <c r="E14726">
        <v>615100</v>
      </c>
      <c r="F14726" t="s">
        <v>24196</v>
      </c>
      <c r="G14726" s="7">
        <v>-139.97</v>
      </c>
    </row>
    <row r="14727" spans="1:7" x14ac:dyDescent="0.3">
      <c r="A14727" s="310">
        <v>3022077</v>
      </c>
      <c r="B14727" t="s">
        <v>24262</v>
      </c>
      <c r="C14727" t="s">
        <v>24263</v>
      </c>
      <c r="D14727" t="s">
        <v>373</v>
      </c>
      <c r="E14727">
        <v>615130</v>
      </c>
      <c r="F14727" t="s">
        <v>24196</v>
      </c>
      <c r="G14727" s="7">
        <v>-48.98</v>
      </c>
    </row>
    <row r="14728" spans="1:7" x14ac:dyDescent="0.3">
      <c r="A14728" s="310">
        <v>3022077</v>
      </c>
      <c r="B14728" t="s">
        <v>24262</v>
      </c>
      <c r="C14728" t="s">
        <v>24263</v>
      </c>
      <c r="D14728" t="s">
        <v>377</v>
      </c>
      <c r="E14728">
        <v>611110</v>
      </c>
      <c r="F14728" t="s">
        <v>24196</v>
      </c>
      <c r="G14728" s="7">
        <v>-0.01</v>
      </c>
    </row>
    <row r="14729" spans="1:7" x14ac:dyDescent="0.3">
      <c r="A14729" s="310">
        <v>3022077</v>
      </c>
      <c r="B14729" t="s">
        <v>24262</v>
      </c>
      <c r="C14729" t="s">
        <v>24263</v>
      </c>
      <c r="D14729" t="s">
        <v>377</v>
      </c>
      <c r="E14729">
        <v>611130</v>
      </c>
      <c r="F14729" t="s">
        <v>24196</v>
      </c>
      <c r="G14729" s="7">
        <v>117.08</v>
      </c>
    </row>
    <row r="14730" spans="1:7" x14ac:dyDescent="0.3">
      <c r="A14730" s="310">
        <v>3022077</v>
      </c>
      <c r="B14730" t="s">
        <v>24262</v>
      </c>
      <c r="C14730" t="s">
        <v>24263</v>
      </c>
      <c r="D14730" t="s">
        <v>377</v>
      </c>
      <c r="E14730">
        <v>611130</v>
      </c>
      <c r="F14730" t="s">
        <v>24196</v>
      </c>
      <c r="G14730" s="7">
        <v>33.76</v>
      </c>
    </row>
    <row r="14731" spans="1:7" x14ac:dyDescent="0.3">
      <c r="A14731" s="310">
        <v>3022077</v>
      </c>
      <c r="B14731" t="s">
        <v>24262</v>
      </c>
      <c r="C14731" t="s">
        <v>24263</v>
      </c>
      <c r="D14731" t="s">
        <v>373</v>
      </c>
      <c r="E14731">
        <v>615130</v>
      </c>
      <c r="F14731" t="s">
        <v>24196</v>
      </c>
      <c r="G14731" s="7">
        <v>15.23</v>
      </c>
    </row>
    <row r="14732" spans="1:7" x14ac:dyDescent="0.3">
      <c r="A14732" s="310">
        <v>3022077</v>
      </c>
      <c r="B14732" t="s">
        <v>24262</v>
      </c>
      <c r="C14732" t="s">
        <v>24263</v>
      </c>
      <c r="D14732" t="s">
        <v>371</v>
      </c>
      <c r="E14732">
        <v>615100</v>
      </c>
      <c r="F14732" t="s">
        <v>24196</v>
      </c>
      <c r="G14732" s="7">
        <v>-139.96</v>
      </c>
    </row>
    <row r="14733" spans="1:7" x14ac:dyDescent="0.3">
      <c r="A14733" s="310">
        <v>3022077</v>
      </c>
      <c r="B14733" t="s">
        <v>24262</v>
      </c>
      <c r="C14733" t="s">
        <v>24263</v>
      </c>
      <c r="D14733" t="s">
        <v>377</v>
      </c>
      <c r="E14733">
        <v>611110</v>
      </c>
      <c r="F14733" t="s">
        <v>24196</v>
      </c>
      <c r="G14733" s="7">
        <v>286.95</v>
      </c>
    </row>
    <row r="14734" spans="1:7" x14ac:dyDescent="0.3">
      <c r="A14734" s="310">
        <v>3022077</v>
      </c>
      <c r="B14734" t="s">
        <v>24262</v>
      </c>
      <c r="C14734" t="s">
        <v>24263</v>
      </c>
      <c r="D14734" t="s">
        <v>371</v>
      </c>
      <c r="E14734">
        <v>615100</v>
      </c>
      <c r="F14734" t="s">
        <v>24196</v>
      </c>
      <c r="G14734" s="7">
        <v>-15.19</v>
      </c>
    </row>
    <row r="14735" spans="1:7" x14ac:dyDescent="0.3">
      <c r="A14735" s="310">
        <v>3022077</v>
      </c>
      <c r="B14735" t="s">
        <v>24262</v>
      </c>
      <c r="C14735" t="s">
        <v>24263</v>
      </c>
      <c r="D14735" t="s">
        <v>377</v>
      </c>
      <c r="E14735">
        <v>611110</v>
      </c>
      <c r="F14735" t="s">
        <v>24196</v>
      </c>
      <c r="G14735" s="7">
        <v>147.26</v>
      </c>
    </row>
    <row r="14736" spans="1:7" x14ac:dyDescent="0.3">
      <c r="A14736" s="310">
        <v>3022077</v>
      </c>
      <c r="B14736" t="s">
        <v>24262</v>
      </c>
      <c r="C14736" t="s">
        <v>24263</v>
      </c>
      <c r="D14736" t="s">
        <v>371</v>
      </c>
      <c r="E14736">
        <v>615100</v>
      </c>
      <c r="F14736" t="s">
        <v>24196</v>
      </c>
      <c r="G14736" s="7">
        <v>14.77</v>
      </c>
    </row>
    <row r="14737" spans="1:7" x14ac:dyDescent="0.3">
      <c r="A14737" s="310">
        <v>3022077</v>
      </c>
      <c r="B14737" t="s">
        <v>24262</v>
      </c>
      <c r="C14737" t="s">
        <v>24263</v>
      </c>
      <c r="D14737" t="s">
        <v>371</v>
      </c>
      <c r="E14737">
        <v>615100</v>
      </c>
      <c r="F14737" t="s">
        <v>24196</v>
      </c>
      <c r="G14737" s="7">
        <v>-22.26</v>
      </c>
    </row>
    <row r="14738" spans="1:7" x14ac:dyDescent="0.3">
      <c r="A14738" s="310">
        <v>3022077</v>
      </c>
      <c r="B14738" t="s">
        <v>24262</v>
      </c>
      <c r="C14738" t="s">
        <v>24263</v>
      </c>
      <c r="D14738" t="s">
        <v>373</v>
      </c>
      <c r="E14738">
        <v>616160</v>
      </c>
      <c r="F14738" t="s">
        <v>24196</v>
      </c>
      <c r="G14738" s="7">
        <v>245.88</v>
      </c>
    </row>
    <row r="14739" spans="1:7" x14ac:dyDescent="0.3">
      <c r="A14739" s="310">
        <v>3022077</v>
      </c>
      <c r="B14739" t="s">
        <v>24262</v>
      </c>
      <c r="C14739" t="s">
        <v>24263</v>
      </c>
      <c r="D14739" t="s">
        <v>373</v>
      </c>
      <c r="E14739">
        <v>615130</v>
      </c>
      <c r="F14739" t="s">
        <v>24196</v>
      </c>
      <c r="G14739" s="7">
        <v>160.15</v>
      </c>
    </row>
    <row r="14740" spans="1:7" x14ac:dyDescent="0.3">
      <c r="A14740" s="310">
        <v>3022077</v>
      </c>
      <c r="B14740" t="s">
        <v>24262</v>
      </c>
      <c r="C14740" t="s">
        <v>24263</v>
      </c>
      <c r="D14740" t="s">
        <v>371</v>
      </c>
      <c r="E14740">
        <v>615100</v>
      </c>
      <c r="F14740" t="s">
        <v>24196</v>
      </c>
      <c r="G14740" s="7">
        <v>98</v>
      </c>
    </row>
    <row r="14741" spans="1:7" x14ac:dyDescent="0.3">
      <c r="A14741" s="310">
        <v>3022077</v>
      </c>
      <c r="B14741" t="s">
        <v>24262</v>
      </c>
      <c r="C14741" t="s">
        <v>24263</v>
      </c>
      <c r="D14741" t="s">
        <v>371</v>
      </c>
      <c r="E14741">
        <v>617100</v>
      </c>
      <c r="F14741" t="s">
        <v>24196</v>
      </c>
      <c r="G14741" s="7">
        <v>1425.49</v>
      </c>
    </row>
    <row r="14742" spans="1:7" x14ac:dyDescent="0.3">
      <c r="A14742" s="310">
        <v>3022077</v>
      </c>
      <c r="B14742" t="s">
        <v>24262</v>
      </c>
      <c r="C14742" t="s">
        <v>24263</v>
      </c>
      <c r="D14742" t="s">
        <v>373</v>
      </c>
      <c r="E14742">
        <v>615130</v>
      </c>
      <c r="F14742" t="s">
        <v>24196</v>
      </c>
      <c r="G14742" s="7">
        <v>61.23</v>
      </c>
    </row>
    <row r="14743" spans="1:7" x14ac:dyDescent="0.3">
      <c r="A14743" s="310">
        <v>3022077</v>
      </c>
      <c r="B14743" t="s">
        <v>24262</v>
      </c>
      <c r="C14743" t="s">
        <v>24263</v>
      </c>
      <c r="D14743" t="s">
        <v>371</v>
      </c>
      <c r="E14743">
        <v>615100</v>
      </c>
      <c r="F14743" t="s">
        <v>24196</v>
      </c>
      <c r="G14743" s="7">
        <v>-15.19</v>
      </c>
    </row>
    <row r="14744" spans="1:7" x14ac:dyDescent="0.3">
      <c r="A14744" s="310">
        <v>3022077</v>
      </c>
      <c r="B14744" t="s">
        <v>24262</v>
      </c>
      <c r="C14744" t="s">
        <v>24263</v>
      </c>
      <c r="D14744" t="s">
        <v>373</v>
      </c>
      <c r="E14744">
        <v>615130</v>
      </c>
      <c r="F14744" t="s">
        <v>24196</v>
      </c>
      <c r="G14744" s="7">
        <v>-237.19</v>
      </c>
    </row>
    <row r="14745" spans="1:7" x14ac:dyDescent="0.3">
      <c r="A14745" s="310">
        <v>3022077</v>
      </c>
      <c r="B14745" t="s">
        <v>24262</v>
      </c>
      <c r="C14745" t="s">
        <v>24263</v>
      </c>
      <c r="D14745" t="s">
        <v>377</v>
      </c>
      <c r="E14745">
        <v>611120</v>
      </c>
      <c r="F14745" t="s">
        <v>24196</v>
      </c>
      <c r="G14745" s="7">
        <v>15.64</v>
      </c>
    </row>
    <row r="14746" spans="1:7" x14ac:dyDescent="0.3">
      <c r="A14746" s="310">
        <v>3022077</v>
      </c>
      <c r="B14746" t="s">
        <v>24262</v>
      </c>
      <c r="C14746" t="s">
        <v>24263</v>
      </c>
      <c r="D14746" t="s">
        <v>371</v>
      </c>
      <c r="E14746">
        <v>616100</v>
      </c>
      <c r="F14746" t="s">
        <v>24196</v>
      </c>
      <c r="G14746" s="7">
        <v>350.06</v>
      </c>
    </row>
    <row r="14747" spans="1:7" x14ac:dyDescent="0.3">
      <c r="A14747" s="310">
        <v>3022077</v>
      </c>
      <c r="B14747" t="s">
        <v>24262</v>
      </c>
      <c r="C14747" t="s">
        <v>24263</v>
      </c>
      <c r="D14747" t="s">
        <v>371</v>
      </c>
      <c r="E14747">
        <v>615100</v>
      </c>
      <c r="F14747" t="s">
        <v>24196</v>
      </c>
      <c r="G14747" s="7">
        <v>-139.97</v>
      </c>
    </row>
    <row r="14748" spans="1:7" x14ac:dyDescent="0.3">
      <c r="A14748" s="310">
        <v>3022077</v>
      </c>
      <c r="B14748" t="s">
        <v>24262</v>
      </c>
      <c r="C14748" t="s">
        <v>24263</v>
      </c>
      <c r="D14748" t="s">
        <v>371</v>
      </c>
      <c r="E14748">
        <v>615100</v>
      </c>
      <c r="F14748" t="s">
        <v>24196</v>
      </c>
      <c r="G14748" s="7">
        <v>22.26</v>
      </c>
    </row>
    <row r="14749" spans="1:7" x14ac:dyDescent="0.3">
      <c r="A14749" s="310">
        <v>3022077</v>
      </c>
      <c r="B14749" t="s">
        <v>24262</v>
      </c>
      <c r="C14749" t="s">
        <v>24263</v>
      </c>
      <c r="D14749" t="s">
        <v>371</v>
      </c>
      <c r="E14749">
        <v>616100</v>
      </c>
      <c r="F14749" t="s">
        <v>24196</v>
      </c>
      <c r="G14749" s="7">
        <v>544.09</v>
      </c>
    </row>
    <row r="14750" spans="1:7" x14ac:dyDescent="0.3">
      <c r="A14750" s="310">
        <v>3022077</v>
      </c>
      <c r="B14750" t="s">
        <v>24262</v>
      </c>
      <c r="C14750" t="s">
        <v>24263</v>
      </c>
      <c r="D14750" t="s">
        <v>374</v>
      </c>
      <c r="E14750">
        <v>615120</v>
      </c>
      <c r="F14750" t="s">
        <v>24196</v>
      </c>
      <c r="G14750" s="7">
        <v>669.65</v>
      </c>
    </row>
    <row r="14751" spans="1:7" x14ac:dyDescent="0.3">
      <c r="A14751" s="310">
        <v>3022077</v>
      </c>
      <c r="B14751" t="s">
        <v>24262</v>
      </c>
      <c r="C14751" t="s">
        <v>24263</v>
      </c>
      <c r="D14751" t="s">
        <v>373</v>
      </c>
      <c r="E14751">
        <v>615130</v>
      </c>
      <c r="F14751" t="s">
        <v>24196</v>
      </c>
      <c r="G14751" s="7">
        <v>10.83</v>
      </c>
    </row>
    <row r="14752" spans="1:7" x14ac:dyDescent="0.3">
      <c r="A14752" s="310">
        <v>3022077</v>
      </c>
      <c r="B14752" t="s">
        <v>24262</v>
      </c>
      <c r="C14752" t="s">
        <v>24263</v>
      </c>
      <c r="D14752" t="s">
        <v>373</v>
      </c>
      <c r="E14752">
        <v>615130</v>
      </c>
      <c r="F14752" t="s">
        <v>24196</v>
      </c>
      <c r="G14752" s="7">
        <v>1393.34</v>
      </c>
    </row>
    <row r="14753" spans="1:7" x14ac:dyDescent="0.3">
      <c r="A14753" s="310">
        <v>3022077</v>
      </c>
      <c r="B14753" t="s">
        <v>24262</v>
      </c>
      <c r="C14753" t="s">
        <v>24263</v>
      </c>
      <c r="D14753" t="s">
        <v>371</v>
      </c>
      <c r="E14753">
        <v>615100</v>
      </c>
      <c r="F14753" t="s">
        <v>24196</v>
      </c>
      <c r="G14753" s="7">
        <v>3160.92</v>
      </c>
    </row>
    <row r="14754" spans="1:7" x14ac:dyDescent="0.3">
      <c r="A14754" s="310">
        <v>3022077</v>
      </c>
      <c r="B14754" t="s">
        <v>24262</v>
      </c>
      <c r="C14754" t="s">
        <v>24263</v>
      </c>
      <c r="D14754" t="s">
        <v>374</v>
      </c>
      <c r="E14754">
        <v>617120</v>
      </c>
      <c r="F14754" t="s">
        <v>24196</v>
      </c>
      <c r="G14754" s="7">
        <v>579.71</v>
      </c>
    </row>
    <row r="14755" spans="1:7" x14ac:dyDescent="0.3">
      <c r="A14755" s="310">
        <v>3022077</v>
      </c>
      <c r="B14755" t="s">
        <v>24262</v>
      </c>
      <c r="C14755" t="s">
        <v>24263</v>
      </c>
      <c r="D14755" t="s">
        <v>374</v>
      </c>
      <c r="E14755">
        <v>615120</v>
      </c>
      <c r="F14755" t="s">
        <v>24196</v>
      </c>
      <c r="G14755" s="7">
        <v>8.7200000000000006</v>
      </c>
    </row>
    <row r="14756" spans="1:7" x14ac:dyDescent="0.3">
      <c r="A14756" s="310">
        <v>3022077</v>
      </c>
      <c r="B14756" t="s">
        <v>24262</v>
      </c>
      <c r="C14756" t="s">
        <v>24263</v>
      </c>
      <c r="D14756" t="s">
        <v>374</v>
      </c>
      <c r="E14756">
        <v>617120</v>
      </c>
      <c r="F14756" t="s">
        <v>24196</v>
      </c>
      <c r="G14756" s="7">
        <v>374.83</v>
      </c>
    </row>
    <row r="14757" spans="1:7" x14ac:dyDescent="0.3">
      <c r="A14757" s="310">
        <v>3022077</v>
      </c>
      <c r="B14757" t="s">
        <v>24262</v>
      </c>
      <c r="C14757" t="s">
        <v>24263</v>
      </c>
      <c r="D14757" t="s">
        <v>376</v>
      </c>
      <c r="E14757">
        <v>617110</v>
      </c>
      <c r="F14757" t="s">
        <v>24196</v>
      </c>
      <c r="G14757" s="7">
        <v>190.25</v>
      </c>
    </row>
    <row r="14758" spans="1:7" x14ac:dyDescent="0.3">
      <c r="A14758" s="310">
        <v>3022077</v>
      </c>
      <c r="B14758" t="s">
        <v>24262</v>
      </c>
      <c r="C14758" t="s">
        <v>24263</v>
      </c>
      <c r="D14758" t="s">
        <v>377</v>
      </c>
      <c r="E14758">
        <v>611110</v>
      </c>
      <c r="F14758" t="s">
        <v>24196</v>
      </c>
      <c r="G14758" s="7">
        <v>0.01</v>
      </c>
    </row>
    <row r="14759" spans="1:7" x14ac:dyDescent="0.3">
      <c r="A14759" s="310">
        <v>3022077</v>
      </c>
      <c r="B14759" t="s">
        <v>24262</v>
      </c>
      <c r="C14759" t="s">
        <v>24263</v>
      </c>
      <c r="D14759" t="s">
        <v>373</v>
      </c>
      <c r="E14759">
        <v>615130</v>
      </c>
      <c r="F14759" t="s">
        <v>24196</v>
      </c>
      <c r="G14759" s="7">
        <v>-48.98</v>
      </c>
    </row>
    <row r="14760" spans="1:7" x14ac:dyDescent="0.3">
      <c r="A14760" s="310">
        <v>3022077</v>
      </c>
      <c r="B14760" t="s">
        <v>24262</v>
      </c>
      <c r="C14760" t="s">
        <v>24263</v>
      </c>
      <c r="D14760" t="s">
        <v>371</v>
      </c>
      <c r="E14760">
        <v>616100</v>
      </c>
      <c r="F14760" t="s">
        <v>24196</v>
      </c>
      <c r="G14760" s="7">
        <v>392.61</v>
      </c>
    </row>
    <row r="14761" spans="1:7" x14ac:dyDescent="0.3">
      <c r="A14761" s="310">
        <v>3022077</v>
      </c>
      <c r="B14761" t="s">
        <v>24262</v>
      </c>
      <c r="C14761" t="s">
        <v>24263</v>
      </c>
      <c r="D14761" t="s">
        <v>377</v>
      </c>
      <c r="E14761">
        <v>611110</v>
      </c>
      <c r="F14761" t="s">
        <v>24196</v>
      </c>
      <c r="G14761" s="7">
        <v>-34.56</v>
      </c>
    </row>
    <row r="14762" spans="1:7" x14ac:dyDescent="0.3">
      <c r="A14762" s="310">
        <v>3022077</v>
      </c>
      <c r="B14762" t="s">
        <v>24262</v>
      </c>
      <c r="C14762" t="s">
        <v>24263</v>
      </c>
      <c r="D14762" t="s">
        <v>377</v>
      </c>
      <c r="E14762">
        <v>611110</v>
      </c>
      <c r="F14762" t="s">
        <v>24196</v>
      </c>
      <c r="G14762" s="7">
        <v>107.67</v>
      </c>
    </row>
    <row r="14763" spans="1:7" x14ac:dyDescent="0.3">
      <c r="A14763" s="310">
        <v>3022077</v>
      </c>
      <c r="B14763" t="s">
        <v>24262</v>
      </c>
      <c r="C14763" t="s">
        <v>24263</v>
      </c>
      <c r="D14763" t="s">
        <v>371</v>
      </c>
      <c r="E14763">
        <v>615100</v>
      </c>
      <c r="F14763" t="s">
        <v>24196</v>
      </c>
      <c r="G14763" s="7">
        <v>125.97</v>
      </c>
    </row>
    <row r="14764" spans="1:7" x14ac:dyDescent="0.3">
      <c r="A14764" s="310">
        <v>3022077</v>
      </c>
      <c r="B14764" t="s">
        <v>24262</v>
      </c>
      <c r="C14764" t="s">
        <v>24263</v>
      </c>
      <c r="D14764" t="s">
        <v>371</v>
      </c>
      <c r="E14764">
        <v>615100</v>
      </c>
      <c r="F14764" t="s">
        <v>24196</v>
      </c>
      <c r="G14764" s="7">
        <v>0.01</v>
      </c>
    </row>
    <row r="14765" spans="1:7" x14ac:dyDescent="0.3">
      <c r="A14765" s="310">
        <v>3022077</v>
      </c>
      <c r="B14765" t="s">
        <v>24262</v>
      </c>
      <c r="C14765" t="s">
        <v>24263</v>
      </c>
      <c r="D14765" t="s">
        <v>371</v>
      </c>
      <c r="E14765">
        <v>615100</v>
      </c>
      <c r="F14765" t="s">
        <v>24196</v>
      </c>
      <c r="G14765" s="7">
        <v>125.97</v>
      </c>
    </row>
    <row r="14766" spans="1:7" x14ac:dyDescent="0.3">
      <c r="A14766" s="310">
        <v>3022077</v>
      </c>
      <c r="B14766" t="s">
        <v>24262</v>
      </c>
      <c r="C14766" t="s">
        <v>24263</v>
      </c>
      <c r="D14766" t="s">
        <v>371</v>
      </c>
      <c r="E14766">
        <v>615100</v>
      </c>
      <c r="F14766" t="s">
        <v>24196</v>
      </c>
      <c r="G14766" s="7">
        <v>-22.26</v>
      </c>
    </row>
    <row r="14767" spans="1:7" x14ac:dyDescent="0.3">
      <c r="A14767" s="310">
        <v>3022077</v>
      </c>
      <c r="B14767" t="s">
        <v>24262</v>
      </c>
      <c r="C14767" t="s">
        <v>24263</v>
      </c>
      <c r="D14767" t="s">
        <v>371</v>
      </c>
      <c r="E14767">
        <v>615100</v>
      </c>
      <c r="F14767" t="s">
        <v>24196</v>
      </c>
      <c r="G14767" s="7">
        <v>-139.97</v>
      </c>
    </row>
    <row r="14768" spans="1:7" x14ac:dyDescent="0.3">
      <c r="A14768" s="310">
        <v>3022077</v>
      </c>
      <c r="B14768" t="s">
        <v>24262</v>
      </c>
      <c r="C14768" t="s">
        <v>24263</v>
      </c>
      <c r="D14768" t="s">
        <v>377</v>
      </c>
      <c r="E14768">
        <v>611110</v>
      </c>
      <c r="F14768" t="s">
        <v>24196</v>
      </c>
      <c r="G14768" s="7">
        <v>-0.01</v>
      </c>
    </row>
    <row r="14769" spans="1:7" x14ac:dyDescent="0.3">
      <c r="A14769" s="310">
        <v>3022077</v>
      </c>
      <c r="B14769" t="s">
        <v>24262</v>
      </c>
      <c r="C14769" t="s">
        <v>24263</v>
      </c>
      <c r="D14769" t="s">
        <v>373</v>
      </c>
      <c r="E14769">
        <v>616160</v>
      </c>
      <c r="F14769" t="s">
        <v>24196</v>
      </c>
      <c r="G14769" s="7">
        <v>155.72</v>
      </c>
    </row>
    <row r="14770" spans="1:7" x14ac:dyDescent="0.3">
      <c r="A14770" s="310">
        <v>3022077</v>
      </c>
      <c r="B14770" t="s">
        <v>24262</v>
      </c>
      <c r="C14770" t="s">
        <v>24263</v>
      </c>
      <c r="D14770" t="s">
        <v>371</v>
      </c>
      <c r="E14770">
        <v>615100</v>
      </c>
      <c r="F14770" t="s">
        <v>24196</v>
      </c>
      <c r="G14770" s="7">
        <v>-101.97</v>
      </c>
    </row>
    <row r="14771" spans="1:7" x14ac:dyDescent="0.3">
      <c r="A14771" s="310">
        <v>3022077</v>
      </c>
      <c r="B14771" t="s">
        <v>24262</v>
      </c>
      <c r="C14771" t="s">
        <v>24263</v>
      </c>
      <c r="D14771" t="s">
        <v>377</v>
      </c>
      <c r="E14771">
        <v>611110</v>
      </c>
      <c r="F14771" t="s">
        <v>24196</v>
      </c>
      <c r="G14771" s="7">
        <v>860.86</v>
      </c>
    </row>
    <row r="14772" spans="1:7" x14ac:dyDescent="0.3">
      <c r="A14772" s="310">
        <v>3022077</v>
      </c>
      <c r="B14772" t="s">
        <v>24262</v>
      </c>
      <c r="C14772" t="s">
        <v>24263</v>
      </c>
      <c r="D14772" t="s">
        <v>371</v>
      </c>
      <c r="E14772">
        <v>615100</v>
      </c>
      <c r="F14772" t="s">
        <v>24196</v>
      </c>
      <c r="G14772" s="7">
        <v>-22.26</v>
      </c>
    </row>
    <row r="14773" spans="1:7" x14ac:dyDescent="0.3">
      <c r="A14773" s="310">
        <v>3022077</v>
      </c>
      <c r="B14773" t="s">
        <v>24262</v>
      </c>
      <c r="C14773" t="s">
        <v>24263</v>
      </c>
      <c r="D14773" t="s">
        <v>377</v>
      </c>
      <c r="E14773">
        <v>611110</v>
      </c>
      <c r="F14773" t="s">
        <v>24196</v>
      </c>
      <c r="G14773" s="7">
        <v>-0.01</v>
      </c>
    </row>
    <row r="14774" spans="1:7" x14ac:dyDescent="0.3">
      <c r="A14774" s="310">
        <v>3022077</v>
      </c>
      <c r="B14774" t="s">
        <v>24262</v>
      </c>
      <c r="C14774" t="s">
        <v>24263</v>
      </c>
      <c r="D14774" t="s">
        <v>373</v>
      </c>
      <c r="E14774">
        <v>615130</v>
      </c>
      <c r="F14774" t="s">
        <v>24196</v>
      </c>
      <c r="G14774" s="7">
        <v>57.13</v>
      </c>
    </row>
    <row r="14775" spans="1:7" x14ac:dyDescent="0.3">
      <c r="A14775" s="310">
        <v>3022077</v>
      </c>
      <c r="B14775" t="s">
        <v>24262</v>
      </c>
      <c r="C14775" t="s">
        <v>24263</v>
      </c>
      <c r="D14775" t="s">
        <v>377</v>
      </c>
      <c r="E14775">
        <v>611110</v>
      </c>
      <c r="F14775" t="s">
        <v>24196</v>
      </c>
      <c r="G14775" s="7">
        <v>0.01</v>
      </c>
    </row>
    <row r="14776" spans="1:7" x14ac:dyDescent="0.3">
      <c r="A14776" s="310">
        <v>3022077</v>
      </c>
      <c r="B14776" t="s">
        <v>24262</v>
      </c>
      <c r="C14776" t="s">
        <v>24263</v>
      </c>
      <c r="D14776" t="s">
        <v>374</v>
      </c>
      <c r="E14776">
        <v>616120</v>
      </c>
      <c r="F14776" t="s">
        <v>24196</v>
      </c>
      <c r="G14776" s="7">
        <v>360.95</v>
      </c>
    </row>
    <row r="14777" spans="1:7" x14ac:dyDescent="0.3">
      <c r="A14777" s="310">
        <v>3022077</v>
      </c>
      <c r="B14777" t="s">
        <v>24262</v>
      </c>
      <c r="C14777" t="s">
        <v>24263</v>
      </c>
      <c r="D14777" t="s">
        <v>371</v>
      </c>
      <c r="E14777">
        <v>616100</v>
      </c>
      <c r="F14777" t="s">
        <v>24196</v>
      </c>
      <c r="G14777" s="7">
        <v>825.08</v>
      </c>
    </row>
    <row r="14778" spans="1:7" x14ac:dyDescent="0.3">
      <c r="A14778" s="310">
        <v>3022077</v>
      </c>
      <c r="B14778" t="s">
        <v>24262</v>
      </c>
      <c r="C14778" t="s">
        <v>24263</v>
      </c>
      <c r="D14778" t="s">
        <v>373</v>
      </c>
      <c r="E14778">
        <v>617150</v>
      </c>
      <c r="F14778" t="s">
        <v>24196</v>
      </c>
      <c r="G14778" s="7">
        <v>455.51</v>
      </c>
    </row>
    <row r="14779" spans="1:7" x14ac:dyDescent="0.3">
      <c r="A14779" s="310">
        <v>3022077</v>
      </c>
      <c r="B14779" t="s">
        <v>24262</v>
      </c>
      <c r="C14779" t="s">
        <v>24263</v>
      </c>
      <c r="D14779" t="s">
        <v>373</v>
      </c>
      <c r="E14779">
        <v>615130</v>
      </c>
      <c r="F14779" t="s">
        <v>24196</v>
      </c>
      <c r="G14779" s="7">
        <v>2654.26</v>
      </c>
    </row>
    <row r="14780" spans="1:7" x14ac:dyDescent="0.3">
      <c r="A14780" s="310">
        <v>3022077</v>
      </c>
      <c r="B14780" t="s">
        <v>24262</v>
      </c>
      <c r="C14780" t="s">
        <v>24263</v>
      </c>
      <c r="D14780" t="s">
        <v>373</v>
      </c>
      <c r="E14780">
        <v>616160</v>
      </c>
      <c r="F14780" t="s">
        <v>24196</v>
      </c>
      <c r="G14780" s="7">
        <v>222.16</v>
      </c>
    </row>
    <row r="14781" spans="1:7" x14ac:dyDescent="0.3">
      <c r="A14781" s="310">
        <v>3022077</v>
      </c>
      <c r="B14781" t="s">
        <v>24262</v>
      </c>
      <c r="C14781" t="s">
        <v>24263</v>
      </c>
      <c r="D14781" t="s">
        <v>371</v>
      </c>
      <c r="E14781">
        <v>615100</v>
      </c>
      <c r="F14781" t="s">
        <v>24196</v>
      </c>
      <c r="G14781" s="7">
        <v>125.97</v>
      </c>
    </row>
    <row r="14782" spans="1:7" x14ac:dyDescent="0.3">
      <c r="A14782" s="310">
        <v>3022077</v>
      </c>
      <c r="B14782" t="s">
        <v>24262</v>
      </c>
      <c r="C14782" t="s">
        <v>24263</v>
      </c>
      <c r="D14782" t="s">
        <v>371</v>
      </c>
      <c r="E14782">
        <v>615100</v>
      </c>
      <c r="F14782" t="s">
        <v>24196</v>
      </c>
      <c r="G14782" s="7">
        <v>4044.25</v>
      </c>
    </row>
    <row r="14783" spans="1:7" x14ac:dyDescent="0.3">
      <c r="A14783" s="310">
        <v>3022077</v>
      </c>
      <c r="B14783" t="s">
        <v>24262</v>
      </c>
      <c r="C14783" t="s">
        <v>24263</v>
      </c>
      <c r="D14783" t="s">
        <v>371</v>
      </c>
      <c r="E14783">
        <v>615100</v>
      </c>
      <c r="F14783" t="s">
        <v>24196</v>
      </c>
      <c r="G14783" s="7">
        <v>0.01</v>
      </c>
    </row>
    <row r="14784" spans="1:7" x14ac:dyDescent="0.3">
      <c r="A14784" s="310">
        <v>3022077</v>
      </c>
      <c r="B14784" t="s">
        <v>24262</v>
      </c>
      <c r="C14784" t="s">
        <v>24263</v>
      </c>
      <c r="D14784" t="s">
        <v>375</v>
      </c>
      <c r="E14784">
        <v>616130</v>
      </c>
      <c r="F14784" t="s">
        <v>24196</v>
      </c>
      <c r="G14784" s="7">
        <v>412.81</v>
      </c>
    </row>
    <row r="14785" spans="1:7" x14ac:dyDescent="0.3">
      <c r="A14785" s="310">
        <v>3022077</v>
      </c>
      <c r="B14785" t="s">
        <v>24262</v>
      </c>
      <c r="C14785" t="s">
        <v>24263</v>
      </c>
      <c r="D14785" t="s">
        <v>371</v>
      </c>
      <c r="E14785">
        <v>615100</v>
      </c>
      <c r="F14785" t="s">
        <v>24196</v>
      </c>
      <c r="G14785" s="7">
        <v>-139.96</v>
      </c>
    </row>
    <row r="14786" spans="1:7" x14ac:dyDescent="0.3">
      <c r="A14786" s="310">
        <v>3022077</v>
      </c>
      <c r="B14786" t="s">
        <v>24262</v>
      </c>
      <c r="C14786" t="s">
        <v>24263</v>
      </c>
      <c r="D14786" t="s">
        <v>376</v>
      </c>
      <c r="E14786">
        <v>615110</v>
      </c>
      <c r="F14786" t="s">
        <v>24196</v>
      </c>
      <c r="G14786" s="7">
        <v>2295.62</v>
      </c>
    </row>
    <row r="14787" spans="1:7" x14ac:dyDescent="0.3">
      <c r="A14787" s="310">
        <v>3022077</v>
      </c>
      <c r="B14787" t="s">
        <v>24262</v>
      </c>
      <c r="C14787" t="s">
        <v>24263</v>
      </c>
      <c r="D14787" t="s">
        <v>373</v>
      </c>
      <c r="E14787">
        <v>615130</v>
      </c>
      <c r="F14787" t="s">
        <v>24196</v>
      </c>
      <c r="G14787" s="7">
        <v>9.49</v>
      </c>
    </row>
    <row r="14788" spans="1:7" x14ac:dyDescent="0.3">
      <c r="A14788" s="310">
        <v>3022077</v>
      </c>
      <c r="B14788" t="s">
        <v>24262</v>
      </c>
      <c r="C14788" t="s">
        <v>24263</v>
      </c>
      <c r="D14788" t="s">
        <v>373</v>
      </c>
      <c r="E14788">
        <v>615130</v>
      </c>
      <c r="F14788" t="s">
        <v>24196</v>
      </c>
      <c r="G14788" s="7">
        <v>24.49</v>
      </c>
    </row>
    <row r="14789" spans="1:7" x14ac:dyDescent="0.3">
      <c r="A14789" s="310">
        <v>3022077</v>
      </c>
      <c r="B14789" t="s">
        <v>24262</v>
      </c>
      <c r="C14789" t="s">
        <v>24263</v>
      </c>
      <c r="D14789" t="s">
        <v>377</v>
      </c>
      <c r="E14789">
        <v>611130</v>
      </c>
      <c r="F14789" t="s">
        <v>24196</v>
      </c>
      <c r="G14789" s="7">
        <v>218.58</v>
      </c>
    </row>
    <row r="14790" spans="1:7" x14ac:dyDescent="0.3">
      <c r="A14790" s="310">
        <v>3022077</v>
      </c>
      <c r="B14790" t="s">
        <v>24262</v>
      </c>
      <c r="C14790" t="s">
        <v>24263</v>
      </c>
      <c r="D14790" t="s">
        <v>373</v>
      </c>
      <c r="E14790">
        <v>615130</v>
      </c>
      <c r="F14790" t="s">
        <v>24196</v>
      </c>
      <c r="G14790" s="7">
        <v>62.25</v>
      </c>
    </row>
    <row r="14791" spans="1:7" x14ac:dyDescent="0.3">
      <c r="A14791" s="310">
        <v>3022077</v>
      </c>
      <c r="B14791" t="s">
        <v>24262</v>
      </c>
      <c r="C14791" t="s">
        <v>24263</v>
      </c>
      <c r="D14791" t="s">
        <v>371</v>
      </c>
      <c r="E14791">
        <v>615100</v>
      </c>
      <c r="F14791" t="s">
        <v>24196</v>
      </c>
      <c r="G14791" s="7">
        <v>22.26</v>
      </c>
    </row>
    <row r="14792" spans="1:7" x14ac:dyDescent="0.3">
      <c r="A14792" s="310">
        <v>3022077</v>
      </c>
      <c r="B14792" t="s">
        <v>24262</v>
      </c>
      <c r="C14792" t="s">
        <v>24263</v>
      </c>
      <c r="D14792" t="s">
        <v>374</v>
      </c>
      <c r="E14792">
        <v>616120</v>
      </c>
      <c r="F14792" t="s">
        <v>24196</v>
      </c>
      <c r="G14792" s="7">
        <v>74.23</v>
      </c>
    </row>
    <row r="14793" spans="1:7" x14ac:dyDescent="0.3">
      <c r="A14793" s="310">
        <v>3022077</v>
      </c>
      <c r="B14793" t="s">
        <v>24262</v>
      </c>
      <c r="C14793" t="s">
        <v>24263</v>
      </c>
      <c r="D14793" t="s">
        <v>371</v>
      </c>
      <c r="E14793">
        <v>615100</v>
      </c>
      <c r="F14793" t="s">
        <v>24196</v>
      </c>
      <c r="G14793" s="7">
        <v>20.03</v>
      </c>
    </row>
    <row r="14794" spans="1:7" x14ac:dyDescent="0.3">
      <c r="A14794" s="310">
        <v>3022077</v>
      </c>
      <c r="B14794" t="s">
        <v>24262</v>
      </c>
      <c r="C14794" t="s">
        <v>24263</v>
      </c>
      <c r="D14794" t="s">
        <v>373</v>
      </c>
      <c r="E14794">
        <v>615130</v>
      </c>
      <c r="F14794" t="s">
        <v>24196</v>
      </c>
      <c r="G14794" s="7">
        <v>2448.1999999999998</v>
      </c>
    </row>
    <row r="14795" spans="1:7" x14ac:dyDescent="0.3">
      <c r="A14795" s="310">
        <v>3022077</v>
      </c>
      <c r="B14795" t="s">
        <v>24262</v>
      </c>
      <c r="C14795" t="s">
        <v>24263</v>
      </c>
      <c r="D14795" t="s">
        <v>371</v>
      </c>
      <c r="E14795">
        <v>615100</v>
      </c>
      <c r="F14795" t="s">
        <v>24196</v>
      </c>
      <c r="G14795" s="7">
        <v>33.18</v>
      </c>
    </row>
    <row r="14796" spans="1:7" x14ac:dyDescent="0.3">
      <c r="A14796" s="310">
        <v>3022077</v>
      </c>
      <c r="B14796" t="s">
        <v>24262</v>
      </c>
      <c r="C14796" t="s">
        <v>24263</v>
      </c>
      <c r="D14796" t="s">
        <v>376</v>
      </c>
      <c r="E14796">
        <v>616110</v>
      </c>
      <c r="F14796" t="s">
        <v>24196</v>
      </c>
      <c r="G14796" s="7">
        <v>277.57</v>
      </c>
    </row>
    <row r="14797" spans="1:7" x14ac:dyDescent="0.3">
      <c r="A14797" s="310">
        <v>3022077</v>
      </c>
      <c r="B14797" t="s">
        <v>24262</v>
      </c>
      <c r="C14797" t="s">
        <v>24263</v>
      </c>
      <c r="D14797" t="s">
        <v>371</v>
      </c>
      <c r="E14797">
        <v>616100</v>
      </c>
      <c r="F14797" t="s">
        <v>24196</v>
      </c>
      <c r="G14797" s="7">
        <v>671.93</v>
      </c>
    </row>
    <row r="14798" spans="1:7" x14ac:dyDescent="0.3">
      <c r="A14798" s="310">
        <v>3022077</v>
      </c>
      <c r="B14798" t="s">
        <v>24262</v>
      </c>
      <c r="C14798" t="s">
        <v>24263</v>
      </c>
      <c r="D14798" t="s">
        <v>373</v>
      </c>
      <c r="E14798">
        <v>615130</v>
      </c>
      <c r="F14798" t="s">
        <v>24196</v>
      </c>
      <c r="G14798" s="7">
        <v>5.54</v>
      </c>
    </row>
    <row r="14799" spans="1:7" x14ac:dyDescent="0.3">
      <c r="A14799" s="310">
        <v>3022077</v>
      </c>
      <c r="B14799" t="s">
        <v>24262</v>
      </c>
      <c r="C14799" t="s">
        <v>24263</v>
      </c>
      <c r="D14799" t="s">
        <v>371</v>
      </c>
      <c r="E14799">
        <v>617100</v>
      </c>
      <c r="F14799" t="s">
        <v>24196</v>
      </c>
      <c r="G14799" s="7">
        <v>870.27</v>
      </c>
    </row>
    <row r="14800" spans="1:7" x14ac:dyDescent="0.3">
      <c r="A14800" s="310">
        <v>3022077</v>
      </c>
      <c r="B14800" t="s">
        <v>24262</v>
      </c>
      <c r="C14800" t="s">
        <v>24263</v>
      </c>
      <c r="D14800" t="s">
        <v>377</v>
      </c>
      <c r="E14800">
        <v>611110</v>
      </c>
      <c r="F14800" t="s">
        <v>24196</v>
      </c>
      <c r="G14800" s="7">
        <v>13.88</v>
      </c>
    </row>
    <row r="14801" spans="1:7" x14ac:dyDescent="0.3">
      <c r="A14801" s="310">
        <v>3022077</v>
      </c>
      <c r="B14801" t="s">
        <v>24262</v>
      </c>
      <c r="C14801" t="s">
        <v>24263</v>
      </c>
      <c r="D14801" t="s">
        <v>371</v>
      </c>
      <c r="E14801">
        <v>615100</v>
      </c>
      <c r="F14801" t="s">
        <v>24196</v>
      </c>
      <c r="G14801" s="7">
        <v>99.1</v>
      </c>
    </row>
    <row r="14802" spans="1:7" x14ac:dyDescent="0.3">
      <c r="A14802" s="310">
        <v>3022077</v>
      </c>
      <c r="B14802" t="s">
        <v>24262</v>
      </c>
      <c r="C14802" t="s">
        <v>24263</v>
      </c>
      <c r="D14802" t="s">
        <v>377</v>
      </c>
      <c r="E14802">
        <v>611110</v>
      </c>
      <c r="F14802" t="s">
        <v>24196</v>
      </c>
      <c r="G14802" s="7">
        <v>33.32</v>
      </c>
    </row>
    <row r="14803" spans="1:7" x14ac:dyDescent="0.3">
      <c r="A14803" s="310">
        <v>3022077</v>
      </c>
      <c r="B14803" t="s">
        <v>24262</v>
      </c>
      <c r="C14803" t="s">
        <v>24263</v>
      </c>
      <c r="D14803" t="s">
        <v>377</v>
      </c>
      <c r="E14803">
        <v>611110</v>
      </c>
      <c r="F14803" t="s">
        <v>24196</v>
      </c>
      <c r="G14803" s="7">
        <v>13.88</v>
      </c>
    </row>
    <row r="14804" spans="1:7" x14ac:dyDescent="0.3">
      <c r="A14804" s="310">
        <v>3022077</v>
      </c>
      <c r="B14804" t="s">
        <v>24262</v>
      </c>
      <c r="C14804" t="s">
        <v>24263</v>
      </c>
      <c r="D14804" t="s">
        <v>371</v>
      </c>
      <c r="E14804">
        <v>615100</v>
      </c>
      <c r="F14804" t="s">
        <v>24196</v>
      </c>
      <c r="G14804" s="7">
        <v>-145.15</v>
      </c>
    </row>
    <row r="14805" spans="1:7" x14ac:dyDescent="0.3">
      <c r="A14805" s="310">
        <v>3022077</v>
      </c>
      <c r="B14805" t="s">
        <v>24262</v>
      </c>
      <c r="C14805" t="s">
        <v>24263</v>
      </c>
      <c r="D14805" t="s">
        <v>371</v>
      </c>
      <c r="E14805">
        <v>615100</v>
      </c>
      <c r="F14805" t="s">
        <v>24196</v>
      </c>
      <c r="G14805" s="7">
        <v>-130.46</v>
      </c>
    </row>
    <row r="14806" spans="1:7" x14ac:dyDescent="0.3">
      <c r="A14806" s="310">
        <v>3022077</v>
      </c>
      <c r="B14806" t="s">
        <v>24262</v>
      </c>
      <c r="C14806" t="s">
        <v>24263</v>
      </c>
      <c r="D14806" t="s">
        <v>371</v>
      </c>
      <c r="E14806">
        <v>615100</v>
      </c>
      <c r="F14806" t="s">
        <v>24196</v>
      </c>
      <c r="G14806" s="7">
        <v>-0.01</v>
      </c>
    </row>
    <row r="14807" spans="1:7" x14ac:dyDescent="0.3">
      <c r="A14807" s="310">
        <v>3022077</v>
      </c>
      <c r="B14807" t="s">
        <v>24262</v>
      </c>
      <c r="C14807" t="s">
        <v>24263</v>
      </c>
      <c r="D14807" t="s">
        <v>373</v>
      </c>
      <c r="E14807">
        <v>615130</v>
      </c>
      <c r="F14807" t="s">
        <v>24196</v>
      </c>
      <c r="G14807" s="7">
        <v>198.2</v>
      </c>
    </row>
    <row r="14808" spans="1:7" x14ac:dyDescent="0.3">
      <c r="A14808" s="310">
        <v>3022077</v>
      </c>
      <c r="B14808" t="s">
        <v>24262</v>
      </c>
      <c r="C14808" t="s">
        <v>24263</v>
      </c>
      <c r="D14808" t="s">
        <v>377</v>
      </c>
      <c r="E14808">
        <v>611110</v>
      </c>
      <c r="F14808" t="s">
        <v>24196</v>
      </c>
      <c r="G14808" s="7">
        <v>-34.56</v>
      </c>
    </row>
    <row r="14809" spans="1:7" x14ac:dyDescent="0.3">
      <c r="A14809" s="310">
        <v>3022077</v>
      </c>
      <c r="B14809" t="s">
        <v>24262</v>
      </c>
      <c r="C14809" t="s">
        <v>24263</v>
      </c>
      <c r="D14809" t="s">
        <v>377</v>
      </c>
      <c r="E14809">
        <v>611110</v>
      </c>
      <c r="F14809" t="s">
        <v>24196</v>
      </c>
      <c r="G14809" s="7">
        <v>35.72</v>
      </c>
    </row>
    <row r="14810" spans="1:7" x14ac:dyDescent="0.3">
      <c r="A14810" s="310">
        <v>3022077</v>
      </c>
      <c r="B14810" t="s">
        <v>24262</v>
      </c>
      <c r="C14810" t="s">
        <v>24263</v>
      </c>
      <c r="D14810" t="s">
        <v>373</v>
      </c>
      <c r="E14810">
        <v>615130</v>
      </c>
      <c r="F14810" t="s">
        <v>24196</v>
      </c>
      <c r="G14810" s="7">
        <v>24.49</v>
      </c>
    </row>
    <row r="14811" spans="1:7" x14ac:dyDescent="0.3">
      <c r="A14811" s="310">
        <v>3022077</v>
      </c>
      <c r="B14811" t="s">
        <v>24262</v>
      </c>
      <c r="C14811" t="s">
        <v>24263</v>
      </c>
      <c r="D14811" t="s">
        <v>371</v>
      </c>
      <c r="E14811">
        <v>615100</v>
      </c>
      <c r="F14811" t="s">
        <v>24196</v>
      </c>
      <c r="G14811" s="7">
        <v>0.01</v>
      </c>
    </row>
    <row r="14812" spans="1:7" x14ac:dyDescent="0.3">
      <c r="A14812" s="310">
        <v>3022077</v>
      </c>
      <c r="B14812" t="s">
        <v>24262</v>
      </c>
      <c r="C14812" t="s">
        <v>24263</v>
      </c>
      <c r="D14812" t="s">
        <v>371</v>
      </c>
      <c r="E14812">
        <v>615100</v>
      </c>
      <c r="F14812" t="s">
        <v>24196</v>
      </c>
      <c r="G14812" s="7">
        <v>-22.26</v>
      </c>
    </row>
    <row r="14813" spans="1:7" x14ac:dyDescent="0.3">
      <c r="A14813" s="310">
        <v>3022077</v>
      </c>
      <c r="B14813" t="s">
        <v>24262</v>
      </c>
      <c r="C14813" t="s">
        <v>24263</v>
      </c>
      <c r="D14813" t="s">
        <v>377</v>
      </c>
      <c r="E14813">
        <v>611120</v>
      </c>
      <c r="F14813" t="s">
        <v>24196</v>
      </c>
      <c r="G14813" s="7">
        <v>87.05</v>
      </c>
    </row>
    <row r="14814" spans="1:7" x14ac:dyDescent="0.3">
      <c r="A14814" s="310">
        <v>3022077</v>
      </c>
      <c r="B14814" t="s">
        <v>24262</v>
      </c>
      <c r="C14814" t="s">
        <v>24263</v>
      </c>
      <c r="D14814" t="s">
        <v>371</v>
      </c>
      <c r="E14814">
        <v>615100</v>
      </c>
      <c r="F14814" t="s">
        <v>24196</v>
      </c>
      <c r="G14814" s="7">
        <v>23.45</v>
      </c>
    </row>
    <row r="14815" spans="1:7" x14ac:dyDescent="0.3">
      <c r="A14815" s="310">
        <v>3022077</v>
      </c>
      <c r="B14815" t="s">
        <v>24262</v>
      </c>
      <c r="C14815" t="s">
        <v>24263</v>
      </c>
      <c r="D14815" t="s">
        <v>371</v>
      </c>
      <c r="E14815">
        <v>615100</v>
      </c>
      <c r="F14815" t="s">
        <v>24196</v>
      </c>
      <c r="G14815" s="7">
        <v>-139.97</v>
      </c>
    </row>
    <row r="14816" spans="1:7" x14ac:dyDescent="0.3">
      <c r="A14816" s="310">
        <v>3022077</v>
      </c>
      <c r="B14816" t="s">
        <v>24262</v>
      </c>
      <c r="C14816" t="s">
        <v>24263</v>
      </c>
      <c r="D14816" t="s">
        <v>373</v>
      </c>
      <c r="E14816">
        <v>615130</v>
      </c>
      <c r="F14816" t="s">
        <v>24196</v>
      </c>
      <c r="G14816" s="7">
        <v>9.74</v>
      </c>
    </row>
    <row r="14817" spans="1:7" x14ac:dyDescent="0.3">
      <c r="A14817" s="310">
        <v>3022077</v>
      </c>
      <c r="B14817" t="s">
        <v>24262</v>
      </c>
      <c r="C14817" t="s">
        <v>24263</v>
      </c>
      <c r="D14817" t="s">
        <v>371</v>
      </c>
      <c r="E14817">
        <v>615100</v>
      </c>
      <c r="F14817" t="s">
        <v>24196</v>
      </c>
      <c r="G14817" s="7">
        <v>-0.01</v>
      </c>
    </row>
    <row r="14818" spans="1:7" x14ac:dyDescent="0.3">
      <c r="A14818" s="310">
        <v>3022077</v>
      </c>
      <c r="B14818" t="s">
        <v>24262</v>
      </c>
      <c r="C14818" t="s">
        <v>24263</v>
      </c>
      <c r="D14818" t="s">
        <v>371</v>
      </c>
      <c r="E14818">
        <v>615100</v>
      </c>
      <c r="F14818" t="s">
        <v>24196</v>
      </c>
      <c r="G14818" s="7">
        <v>22.26</v>
      </c>
    </row>
    <row r="14819" spans="1:7" x14ac:dyDescent="0.3">
      <c r="A14819" s="310">
        <v>3022077</v>
      </c>
      <c r="B14819" t="s">
        <v>24262</v>
      </c>
      <c r="C14819" t="s">
        <v>24263</v>
      </c>
      <c r="D14819" t="s">
        <v>374</v>
      </c>
      <c r="E14819">
        <v>617120</v>
      </c>
      <c r="F14819" t="s">
        <v>24196</v>
      </c>
      <c r="G14819" s="7">
        <v>575.97</v>
      </c>
    </row>
    <row r="14820" spans="1:7" x14ac:dyDescent="0.3">
      <c r="A14820" s="310">
        <v>3022077</v>
      </c>
      <c r="B14820" t="s">
        <v>24262</v>
      </c>
      <c r="C14820" t="s">
        <v>24263</v>
      </c>
      <c r="D14820" t="s">
        <v>375</v>
      </c>
      <c r="E14820">
        <v>616130</v>
      </c>
      <c r="F14820" t="s">
        <v>24196</v>
      </c>
      <c r="G14820" s="7">
        <v>740.34</v>
      </c>
    </row>
    <row r="14821" spans="1:7" x14ac:dyDescent="0.3">
      <c r="A14821" s="310">
        <v>3022077</v>
      </c>
      <c r="B14821" t="s">
        <v>24262</v>
      </c>
      <c r="C14821" t="s">
        <v>24263</v>
      </c>
      <c r="D14821" t="s">
        <v>377</v>
      </c>
      <c r="E14821">
        <v>611110</v>
      </c>
      <c r="F14821" t="s">
        <v>24196</v>
      </c>
      <c r="G14821" s="7">
        <v>430.43</v>
      </c>
    </row>
    <row r="14822" spans="1:7" x14ac:dyDescent="0.3">
      <c r="A14822" s="310">
        <v>3022077</v>
      </c>
      <c r="B14822" t="s">
        <v>24262</v>
      </c>
      <c r="C14822" t="s">
        <v>24263</v>
      </c>
      <c r="D14822" t="s">
        <v>371</v>
      </c>
      <c r="E14822">
        <v>615100</v>
      </c>
      <c r="F14822" t="s">
        <v>24196</v>
      </c>
      <c r="G14822" s="7">
        <v>20.03</v>
      </c>
    </row>
    <row r="14823" spans="1:7" x14ac:dyDescent="0.3">
      <c r="A14823" s="310">
        <v>3022077</v>
      </c>
      <c r="B14823" t="s">
        <v>24262</v>
      </c>
      <c r="C14823" t="s">
        <v>24263</v>
      </c>
      <c r="D14823" t="s">
        <v>374</v>
      </c>
      <c r="E14823">
        <v>616120</v>
      </c>
      <c r="F14823" t="s">
        <v>24196</v>
      </c>
      <c r="G14823" s="7">
        <v>55.85</v>
      </c>
    </row>
    <row r="14824" spans="1:7" x14ac:dyDescent="0.3">
      <c r="A14824" s="310">
        <v>3022077</v>
      </c>
      <c r="B14824" t="s">
        <v>24262</v>
      </c>
      <c r="C14824" t="s">
        <v>24263</v>
      </c>
      <c r="D14824" t="s">
        <v>373</v>
      </c>
      <c r="E14824">
        <v>615130</v>
      </c>
      <c r="F14824" t="s">
        <v>24196</v>
      </c>
      <c r="G14824" s="7">
        <v>11.56</v>
      </c>
    </row>
    <row r="14825" spans="1:7" x14ac:dyDescent="0.3">
      <c r="A14825" s="310">
        <v>3022077</v>
      </c>
      <c r="B14825" t="s">
        <v>24262</v>
      </c>
      <c r="C14825" t="s">
        <v>24263</v>
      </c>
      <c r="D14825" t="s">
        <v>371</v>
      </c>
      <c r="E14825">
        <v>615100</v>
      </c>
      <c r="F14825" t="s">
        <v>24196</v>
      </c>
      <c r="G14825" s="7">
        <v>3034.42</v>
      </c>
    </row>
    <row r="14826" spans="1:7" x14ac:dyDescent="0.3">
      <c r="A14826" s="310">
        <v>3022077</v>
      </c>
      <c r="B14826" t="s">
        <v>24262</v>
      </c>
      <c r="C14826" t="s">
        <v>24263</v>
      </c>
      <c r="D14826" t="s">
        <v>375</v>
      </c>
      <c r="E14826">
        <v>615140</v>
      </c>
      <c r="F14826" t="s">
        <v>24196</v>
      </c>
      <c r="G14826" s="7">
        <v>3792.5</v>
      </c>
    </row>
    <row r="14827" spans="1:7" x14ac:dyDescent="0.3">
      <c r="A14827" s="310">
        <v>3022077</v>
      </c>
      <c r="B14827" t="s">
        <v>24262</v>
      </c>
      <c r="C14827" t="s">
        <v>24263</v>
      </c>
      <c r="D14827" t="s">
        <v>373</v>
      </c>
      <c r="E14827">
        <v>615130</v>
      </c>
      <c r="F14827" t="s">
        <v>24196</v>
      </c>
      <c r="G14827" s="7">
        <v>1898.05</v>
      </c>
    </row>
    <row r="14828" spans="1:7" x14ac:dyDescent="0.3">
      <c r="A14828" s="310">
        <v>3022077</v>
      </c>
      <c r="B14828" t="s">
        <v>24262</v>
      </c>
      <c r="C14828" t="s">
        <v>24263</v>
      </c>
      <c r="D14828" t="s">
        <v>373</v>
      </c>
      <c r="E14828">
        <v>617150</v>
      </c>
      <c r="F14828" t="s">
        <v>24196</v>
      </c>
      <c r="G14828" s="7">
        <v>296.85000000000002</v>
      </c>
    </row>
    <row r="14829" spans="1:7" x14ac:dyDescent="0.3">
      <c r="A14829" s="310">
        <v>3022077</v>
      </c>
      <c r="B14829" t="s">
        <v>24262</v>
      </c>
      <c r="C14829" t="s">
        <v>24263</v>
      </c>
      <c r="D14829" t="s">
        <v>371</v>
      </c>
      <c r="E14829">
        <v>615100</v>
      </c>
      <c r="F14829" t="s">
        <v>24196</v>
      </c>
      <c r="G14829" s="7">
        <v>-22.26</v>
      </c>
    </row>
    <row r="14830" spans="1:7" x14ac:dyDescent="0.3">
      <c r="A14830" s="310">
        <v>3022077</v>
      </c>
      <c r="B14830" t="s">
        <v>24262</v>
      </c>
      <c r="C14830" t="s">
        <v>24263</v>
      </c>
      <c r="D14830" t="s">
        <v>373</v>
      </c>
      <c r="E14830">
        <v>616160</v>
      </c>
      <c r="F14830" t="s">
        <v>24196</v>
      </c>
      <c r="G14830" s="7">
        <v>245.53</v>
      </c>
    </row>
    <row r="14831" spans="1:7" x14ac:dyDescent="0.3">
      <c r="A14831" s="310">
        <v>3022077</v>
      </c>
      <c r="B14831" t="s">
        <v>24262</v>
      </c>
      <c r="C14831" t="s">
        <v>24263</v>
      </c>
      <c r="D14831" t="s">
        <v>371</v>
      </c>
      <c r="E14831">
        <v>615100</v>
      </c>
      <c r="F14831" t="s">
        <v>24196</v>
      </c>
      <c r="G14831" s="7">
        <v>0.01</v>
      </c>
    </row>
    <row r="14832" spans="1:7" x14ac:dyDescent="0.3">
      <c r="A14832" s="310">
        <v>3022077</v>
      </c>
      <c r="B14832" t="s">
        <v>24262</v>
      </c>
      <c r="C14832" t="s">
        <v>24263</v>
      </c>
      <c r="D14832" t="s">
        <v>371</v>
      </c>
      <c r="E14832">
        <v>615100</v>
      </c>
      <c r="F14832" t="s">
        <v>24196</v>
      </c>
      <c r="G14832" s="7">
        <v>689.92</v>
      </c>
    </row>
    <row r="14833" spans="1:7" x14ac:dyDescent="0.3">
      <c r="A14833" s="310">
        <v>3022077</v>
      </c>
      <c r="B14833" t="s">
        <v>24262</v>
      </c>
      <c r="C14833" t="s">
        <v>24263</v>
      </c>
      <c r="D14833" t="s">
        <v>373</v>
      </c>
      <c r="E14833">
        <v>615130</v>
      </c>
      <c r="F14833" t="s">
        <v>24196</v>
      </c>
      <c r="G14833" s="7">
        <v>11.37</v>
      </c>
    </row>
    <row r="14834" spans="1:7" x14ac:dyDescent="0.3">
      <c r="A14834" s="310">
        <v>3022077</v>
      </c>
      <c r="B14834" t="s">
        <v>24262</v>
      </c>
      <c r="C14834" t="s">
        <v>24263</v>
      </c>
      <c r="D14834" t="s">
        <v>371</v>
      </c>
      <c r="E14834">
        <v>615100</v>
      </c>
      <c r="F14834" t="s">
        <v>24196</v>
      </c>
      <c r="G14834" s="7">
        <v>14.77</v>
      </c>
    </row>
    <row r="14835" spans="1:7" x14ac:dyDescent="0.3">
      <c r="A14835" s="310">
        <v>3022077</v>
      </c>
      <c r="B14835" t="s">
        <v>24262</v>
      </c>
      <c r="C14835" t="s">
        <v>24263</v>
      </c>
      <c r="D14835" t="s">
        <v>377</v>
      </c>
      <c r="E14835">
        <v>611110</v>
      </c>
      <c r="F14835" t="s">
        <v>24196</v>
      </c>
      <c r="G14835" s="7">
        <v>-0.01</v>
      </c>
    </row>
    <row r="14836" spans="1:7" x14ac:dyDescent="0.3">
      <c r="A14836" s="310">
        <v>3022077</v>
      </c>
      <c r="B14836" t="s">
        <v>24262</v>
      </c>
      <c r="C14836" t="s">
        <v>24263</v>
      </c>
      <c r="D14836" t="s">
        <v>373</v>
      </c>
      <c r="E14836">
        <v>615130</v>
      </c>
      <c r="F14836" t="s">
        <v>24196</v>
      </c>
      <c r="G14836" s="7">
        <v>-48.98</v>
      </c>
    </row>
    <row r="14837" spans="1:7" x14ac:dyDescent="0.3">
      <c r="A14837" s="310">
        <v>3022077</v>
      </c>
      <c r="B14837" t="s">
        <v>24262</v>
      </c>
      <c r="C14837" t="s">
        <v>24263</v>
      </c>
      <c r="D14837" t="s">
        <v>377</v>
      </c>
      <c r="E14837">
        <v>611110</v>
      </c>
      <c r="F14837" t="s">
        <v>24196</v>
      </c>
      <c r="G14837" s="7">
        <v>3.32</v>
      </c>
    </row>
    <row r="14838" spans="1:7" x14ac:dyDescent="0.3">
      <c r="A14838" s="310">
        <v>3022077</v>
      </c>
      <c r="B14838" t="s">
        <v>24262</v>
      </c>
      <c r="C14838" t="s">
        <v>24263</v>
      </c>
      <c r="D14838" t="s">
        <v>371</v>
      </c>
      <c r="E14838">
        <v>615100</v>
      </c>
      <c r="F14838" t="s">
        <v>24196</v>
      </c>
      <c r="G14838" s="7">
        <v>-139.97</v>
      </c>
    </row>
    <row r="14839" spans="1:7" x14ac:dyDescent="0.3">
      <c r="A14839" s="310">
        <v>3022077</v>
      </c>
      <c r="B14839" t="s">
        <v>24262</v>
      </c>
      <c r="C14839" t="s">
        <v>24263</v>
      </c>
      <c r="D14839" t="s">
        <v>371</v>
      </c>
      <c r="E14839">
        <v>615100</v>
      </c>
      <c r="F14839" t="s">
        <v>24196</v>
      </c>
      <c r="G14839" s="7">
        <v>-22.26</v>
      </c>
    </row>
    <row r="14840" spans="1:7" x14ac:dyDescent="0.3">
      <c r="A14840" s="310">
        <v>3022077</v>
      </c>
      <c r="B14840" t="s">
        <v>24262</v>
      </c>
      <c r="C14840" t="s">
        <v>24263</v>
      </c>
      <c r="D14840" t="s">
        <v>371</v>
      </c>
      <c r="E14840">
        <v>615100</v>
      </c>
      <c r="F14840" t="s">
        <v>24196</v>
      </c>
      <c r="G14840" s="7">
        <v>22.42</v>
      </c>
    </row>
    <row r="14841" spans="1:7" x14ac:dyDescent="0.3">
      <c r="A14841" s="310">
        <v>3022077</v>
      </c>
      <c r="B14841" t="s">
        <v>24262</v>
      </c>
      <c r="C14841" t="s">
        <v>24263</v>
      </c>
      <c r="D14841" t="s">
        <v>379</v>
      </c>
      <c r="E14841">
        <v>616140</v>
      </c>
      <c r="F14841" t="s">
        <v>24196</v>
      </c>
      <c r="G14841" s="7">
        <v>174.19</v>
      </c>
    </row>
    <row r="14842" spans="1:7" x14ac:dyDescent="0.3">
      <c r="A14842" s="310">
        <v>3022077</v>
      </c>
      <c r="B14842" t="s">
        <v>24262</v>
      </c>
      <c r="C14842" t="s">
        <v>24263</v>
      </c>
      <c r="D14842" t="s">
        <v>377</v>
      </c>
      <c r="E14842">
        <v>611120</v>
      </c>
      <c r="F14842" t="s">
        <v>24196</v>
      </c>
      <c r="G14842" s="7">
        <v>17.850000000000001</v>
      </c>
    </row>
    <row r="14843" spans="1:7" x14ac:dyDescent="0.3">
      <c r="A14843" s="310">
        <v>3022077</v>
      </c>
      <c r="B14843" t="s">
        <v>24262</v>
      </c>
      <c r="C14843" t="s">
        <v>24263</v>
      </c>
      <c r="D14843" t="s">
        <v>371</v>
      </c>
      <c r="E14843">
        <v>615100</v>
      </c>
      <c r="F14843" t="s">
        <v>24196</v>
      </c>
      <c r="G14843" s="7">
        <v>25.09</v>
      </c>
    </row>
    <row r="14844" spans="1:7" x14ac:dyDescent="0.3">
      <c r="A14844" s="310">
        <v>3022077</v>
      </c>
      <c r="B14844" t="s">
        <v>24262</v>
      </c>
      <c r="C14844" t="s">
        <v>24263</v>
      </c>
      <c r="D14844" t="s">
        <v>371</v>
      </c>
      <c r="E14844">
        <v>615100</v>
      </c>
      <c r="F14844" t="s">
        <v>24196</v>
      </c>
      <c r="G14844" s="7">
        <v>-22.25</v>
      </c>
    </row>
    <row r="14845" spans="1:7" x14ac:dyDescent="0.3">
      <c r="A14845" s="310">
        <v>3022077</v>
      </c>
      <c r="B14845" t="s">
        <v>24262</v>
      </c>
      <c r="C14845" t="s">
        <v>24263</v>
      </c>
      <c r="D14845" t="s">
        <v>377</v>
      </c>
      <c r="E14845">
        <v>611130</v>
      </c>
      <c r="F14845" t="s">
        <v>24196</v>
      </c>
      <c r="G14845" s="7">
        <v>412.05</v>
      </c>
    </row>
    <row r="14846" spans="1:7" x14ac:dyDescent="0.3">
      <c r="A14846" s="310">
        <v>3022077</v>
      </c>
      <c r="B14846" t="s">
        <v>24262</v>
      </c>
      <c r="C14846" t="s">
        <v>24263</v>
      </c>
      <c r="D14846" t="s">
        <v>371</v>
      </c>
      <c r="E14846">
        <v>615100</v>
      </c>
      <c r="F14846" t="s">
        <v>24196</v>
      </c>
      <c r="G14846" s="7">
        <v>-139.97</v>
      </c>
    </row>
    <row r="14847" spans="1:7" x14ac:dyDescent="0.3">
      <c r="A14847" s="310">
        <v>3022077</v>
      </c>
      <c r="B14847" t="s">
        <v>24262</v>
      </c>
      <c r="C14847" t="s">
        <v>24263</v>
      </c>
      <c r="D14847" t="s">
        <v>373</v>
      </c>
      <c r="E14847">
        <v>616160</v>
      </c>
      <c r="F14847" t="s">
        <v>24196</v>
      </c>
      <c r="G14847" s="7">
        <v>103.53</v>
      </c>
    </row>
    <row r="14848" spans="1:7" x14ac:dyDescent="0.3">
      <c r="A14848" s="310">
        <v>3022077</v>
      </c>
      <c r="B14848" t="s">
        <v>24262</v>
      </c>
      <c r="C14848" t="s">
        <v>24263</v>
      </c>
      <c r="D14848" t="s">
        <v>379</v>
      </c>
      <c r="E14848">
        <v>615170</v>
      </c>
      <c r="F14848" t="s">
        <v>24196</v>
      </c>
      <c r="G14848" s="7">
        <v>7.89</v>
      </c>
    </row>
    <row r="14849" spans="1:7" x14ac:dyDescent="0.3">
      <c r="A14849" s="310">
        <v>3022077</v>
      </c>
      <c r="B14849" t="s">
        <v>24262</v>
      </c>
      <c r="C14849" t="s">
        <v>24263</v>
      </c>
      <c r="D14849" t="s">
        <v>373</v>
      </c>
      <c r="E14849">
        <v>615130</v>
      </c>
      <c r="F14849" t="s">
        <v>24196</v>
      </c>
      <c r="G14849" s="7">
        <v>14.21</v>
      </c>
    </row>
    <row r="14850" spans="1:7" x14ac:dyDescent="0.3">
      <c r="A14850" s="310">
        <v>3022077</v>
      </c>
      <c r="B14850" t="s">
        <v>24262</v>
      </c>
      <c r="C14850" t="s">
        <v>24263</v>
      </c>
      <c r="D14850" t="s">
        <v>373</v>
      </c>
      <c r="E14850">
        <v>616160</v>
      </c>
      <c r="F14850" t="s">
        <v>24196</v>
      </c>
      <c r="G14850" s="7">
        <v>234.02</v>
      </c>
    </row>
    <row r="14851" spans="1:7" x14ac:dyDescent="0.3">
      <c r="A14851" s="310">
        <v>3022077</v>
      </c>
      <c r="B14851" t="s">
        <v>24262</v>
      </c>
      <c r="C14851" t="s">
        <v>24263</v>
      </c>
      <c r="D14851" t="s">
        <v>371</v>
      </c>
      <c r="E14851">
        <v>615100</v>
      </c>
      <c r="F14851" t="s">
        <v>24196</v>
      </c>
      <c r="G14851" s="7">
        <v>139.97</v>
      </c>
    </row>
    <row r="14852" spans="1:7" x14ac:dyDescent="0.3">
      <c r="A14852" s="310">
        <v>3022077</v>
      </c>
      <c r="B14852" t="s">
        <v>24262</v>
      </c>
      <c r="C14852" t="s">
        <v>24263</v>
      </c>
      <c r="D14852" t="s">
        <v>377</v>
      </c>
      <c r="E14852">
        <v>611110</v>
      </c>
      <c r="F14852" t="s">
        <v>24196</v>
      </c>
      <c r="G14852" s="7">
        <v>34.56</v>
      </c>
    </row>
    <row r="14853" spans="1:7" x14ac:dyDescent="0.3">
      <c r="A14853" s="310">
        <v>3022077</v>
      </c>
      <c r="B14853" t="s">
        <v>24262</v>
      </c>
      <c r="C14853" t="s">
        <v>24263</v>
      </c>
      <c r="D14853" t="s">
        <v>377</v>
      </c>
      <c r="E14853">
        <v>611120</v>
      </c>
      <c r="F14853" t="s">
        <v>24196</v>
      </c>
      <c r="G14853" s="7">
        <v>2.92</v>
      </c>
    </row>
    <row r="14854" spans="1:7" x14ac:dyDescent="0.3">
      <c r="A14854" s="310">
        <v>3022077</v>
      </c>
      <c r="B14854" t="s">
        <v>24262</v>
      </c>
      <c r="C14854" t="s">
        <v>24263</v>
      </c>
      <c r="D14854" t="s">
        <v>373</v>
      </c>
      <c r="E14854">
        <v>615130</v>
      </c>
      <c r="F14854" t="s">
        <v>24196</v>
      </c>
      <c r="G14854" s="7">
        <v>2232.91</v>
      </c>
    </row>
    <row r="14855" spans="1:7" x14ac:dyDescent="0.3">
      <c r="A14855" s="310">
        <v>3022077</v>
      </c>
      <c r="B14855" t="s">
        <v>24262</v>
      </c>
      <c r="C14855" t="s">
        <v>24263</v>
      </c>
      <c r="D14855" t="s">
        <v>371</v>
      </c>
      <c r="E14855">
        <v>615100</v>
      </c>
      <c r="F14855" t="s">
        <v>24196</v>
      </c>
      <c r="G14855" s="7">
        <v>0.01</v>
      </c>
    </row>
    <row r="14856" spans="1:7" x14ac:dyDescent="0.3">
      <c r="A14856" s="310">
        <v>3022077</v>
      </c>
      <c r="B14856" t="s">
        <v>24262</v>
      </c>
      <c r="C14856" t="s">
        <v>24263</v>
      </c>
      <c r="D14856" t="s">
        <v>371</v>
      </c>
      <c r="E14856">
        <v>615100</v>
      </c>
      <c r="F14856" t="s">
        <v>24196</v>
      </c>
      <c r="G14856" s="7">
        <v>105.36</v>
      </c>
    </row>
    <row r="14857" spans="1:7" x14ac:dyDescent="0.3">
      <c r="A14857" s="310">
        <v>3022077</v>
      </c>
      <c r="B14857" t="s">
        <v>24262</v>
      </c>
      <c r="C14857" t="s">
        <v>24263</v>
      </c>
      <c r="D14857" t="s">
        <v>377</v>
      </c>
      <c r="E14857">
        <v>611110</v>
      </c>
      <c r="F14857" t="s">
        <v>24196</v>
      </c>
      <c r="G14857" s="7">
        <v>270</v>
      </c>
    </row>
    <row r="14858" spans="1:7" x14ac:dyDescent="0.3">
      <c r="A14858" s="310">
        <v>3022077</v>
      </c>
      <c r="B14858" t="s">
        <v>24262</v>
      </c>
      <c r="C14858" t="s">
        <v>24263</v>
      </c>
      <c r="D14858" t="s">
        <v>371</v>
      </c>
      <c r="E14858">
        <v>615100</v>
      </c>
      <c r="F14858" t="s">
        <v>24196</v>
      </c>
      <c r="G14858" s="7">
        <v>-20.03</v>
      </c>
    </row>
    <row r="14859" spans="1:7" x14ac:dyDescent="0.3">
      <c r="A14859" s="310">
        <v>3022077</v>
      </c>
      <c r="B14859" t="s">
        <v>24262</v>
      </c>
      <c r="C14859" t="s">
        <v>24263</v>
      </c>
      <c r="D14859" t="s">
        <v>373</v>
      </c>
      <c r="E14859">
        <v>615130</v>
      </c>
      <c r="F14859" t="s">
        <v>24196</v>
      </c>
      <c r="G14859" s="7">
        <v>4.66</v>
      </c>
    </row>
    <row r="14860" spans="1:7" x14ac:dyDescent="0.3">
      <c r="A14860" s="310">
        <v>3022077</v>
      </c>
      <c r="B14860" t="s">
        <v>24262</v>
      </c>
      <c r="C14860" t="s">
        <v>24263</v>
      </c>
      <c r="D14860" t="s">
        <v>371</v>
      </c>
      <c r="E14860">
        <v>615100</v>
      </c>
      <c r="F14860" t="s">
        <v>24196</v>
      </c>
      <c r="G14860" s="7">
        <v>10.93</v>
      </c>
    </row>
    <row r="14861" spans="1:7" x14ac:dyDescent="0.3">
      <c r="A14861" s="310">
        <v>3022077</v>
      </c>
      <c r="B14861" t="s">
        <v>24262</v>
      </c>
      <c r="C14861" t="s">
        <v>24263</v>
      </c>
      <c r="D14861" t="s">
        <v>371</v>
      </c>
      <c r="E14861">
        <v>615100</v>
      </c>
      <c r="F14861" t="s">
        <v>24196</v>
      </c>
      <c r="G14861" s="7">
        <v>-20.03</v>
      </c>
    </row>
    <row r="14862" spans="1:7" x14ac:dyDescent="0.3">
      <c r="A14862" s="310">
        <v>3022077</v>
      </c>
      <c r="B14862" t="s">
        <v>24262</v>
      </c>
      <c r="C14862" t="s">
        <v>24263</v>
      </c>
      <c r="D14862" t="s">
        <v>373</v>
      </c>
      <c r="E14862">
        <v>616160</v>
      </c>
      <c r="F14862" t="s">
        <v>24196</v>
      </c>
      <c r="G14862" s="7">
        <v>229.74</v>
      </c>
    </row>
    <row r="14863" spans="1:7" x14ac:dyDescent="0.3">
      <c r="A14863" s="310">
        <v>3022077</v>
      </c>
      <c r="B14863" t="s">
        <v>24262</v>
      </c>
      <c r="C14863" t="s">
        <v>24263</v>
      </c>
      <c r="D14863" t="s">
        <v>377</v>
      </c>
      <c r="E14863">
        <v>611110</v>
      </c>
      <c r="F14863" t="s">
        <v>24196</v>
      </c>
      <c r="G14863" s="7">
        <v>28.05</v>
      </c>
    </row>
    <row r="14864" spans="1:7" x14ac:dyDescent="0.3">
      <c r="A14864" s="310">
        <v>3022077</v>
      </c>
      <c r="B14864" t="s">
        <v>24262</v>
      </c>
      <c r="C14864" t="s">
        <v>24263</v>
      </c>
      <c r="D14864" t="s">
        <v>373</v>
      </c>
      <c r="E14864">
        <v>615130</v>
      </c>
      <c r="F14864" t="s">
        <v>24196</v>
      </c>
      <c r="G14864" s="7">
        <v>14.92</v>
      </c>
    </row>
    <row r="14865" spans="1:7" x14ac:dyDescent="0.3">
      <c r="A14865" s="310">
        <v>3022077</v>
      </c>
      <c r="B14865" t="s">
        <v>24262</v>
      </c>
      <c r="C14865" t="s">
        <v>24263</v>
      </c>
      <c r="D14865" t="s">
        <v>374</v>
      </c>
      <c r="E14865">
        <v>615120</v>
      </c>
      <c r="F14865" t="s">
        <v>24196</v>
      </c>
      <c r="G14865" s="7">
        <v>-19</v>
      </c>
    </row>
    <row r="14866" spans="1:7" x14ac:dyDescent="0.3">
      <c r="A14866" s="310">
        <v>3022077</v>
      </c>
      <c r="B14866" t="s">
        <v>24262</v>
      </c>
      <c r="C14866" t="s">
        <v>24263</v>
      </c>
      <c r="D14866" t="s">
        <v>377</v>
      </c>
      <c r="E14866">
        <v>611110</v>
      </c>
      <c r="F14866" t="s">
        <v>24196</v>
      </c>
      <c r="G14866" s="7">
        <v>13.88</v>
      </c>
    </row>
    <row r="14867" spans="1:7" x14ac:dyDescent="0.3">
      <c r="A14867" s="310">
        <v>3022077</v>
      </c>
      <c r="B14867" t="s">
        <v>24262</v>
      </c>
      <c r="C14867" t="s">
        <v>24263</v>
      </c>
      <c r="D14867" t="s">
        <v>377</v>
      </c>
      <c r="E14867">
        <v>611110</v>
      </c>
      <c r="F14867" t="s">
        <v>24196</v>
      </c>
      <c r="G14867" s="7">
        <v>430.43</v>
      </c>
    </row>
    <row r="14868" spans="1:7" x14ac:dyDescent="0.3">
      <c r="A14868" s="310">
        <v>3022077</v>
      </c>
      <c r="B14868" t="s">
        <v>24262</v>
      </c>
      <c r="C14868" t="s">
        <v>24263</v>
      </c>
      <c r="D14868" t="s">
        <v>377</v>
      </c>
      <c r="E14868">
        <v>611110</v>
      </c>
      <c r="F14868" t="s">
        <v>24196</v>
      </c>
      <c r="G14868" s="7">
        <v>330</v>
      </c>
    </row>
    <row r="14869" spans="1:7" x14ac:dyDescent="0.3">
      <c r="A14869" s="310">
        <v>3022077</v>
      </c>
      <c r="B14869" t="s">
        <v>24262</v>
      </c>
      <c r="C14869" t="s">
        <v>24263</v>
      </c>
      <c r="D14869" t="s">
        <v>371</v>
      </c>
      <c r="E14869">
        <v>617100</v>
      </c>
      <c r="F14869" t="s">
        <v>24196</v>
      </c>
      <c r="G14869" s="7">
        <v>582.78</v>
      </c>
    </row>
    <row r="14870" spans="1:7" x14ac:dyDescent="0.3">
      <c r="A14870" s="310">
        <v>3022077</v>
      </c>
      <c r="B14870" t="s">
        <v>24262</v>
      </c>
      <c r="C14870" t="s">
        <v>24263</v>
      </c>
      <c r="D14870" t="s">
        <v>373</v>
      </c>
      <c r="E14870">
        <v>615130</v>
      </c>
      <c r="F14870" t="s">
        <v>24196</v>
      </c>
      <c r="G14870" s="7">
        <v>24.49</v>
      </c>
    </row>
    <row r="14871" spans="1:7" x14ac:dyDescent="0.3">
      <c r="A14871" s="310">
        <v>3022077</v>
      </c>
      <c r="B14871" t="s">
        <v>24262</v>
      </c>
      <c r="C14871" t="s">
        <v>24263</v>
      </c>
      <c r="D14871" t="s">
        <v>373</v>
      </c>
      <c r="E14871">
        <v>617150</v>
      </c>
      <c r="F14871" t="s">
        <v>24196</v>
      </c>
      <c r="G14871" s="7">
        <v>229.73</v>
      </c>
    </row>
    <row r="14872" spans="1:7" x14ac:dyDescent="0.3">
      <c r="A14872" s="310">
        <v>3022077</v>
      </c>
      <c r="B14872" t="s">
        <v>24262</v>
      </c>
      <c r="C14872" t="s">
        <v>24263</v>
      </c>
      <c r="D14872" t="s">
        <v>371</v>
      </c>
      <c r="E14872">
        <v>615100</v>
      </c>
      <c r="F14872" t="s">
        <v>24196</v>
      </c>
      <c r="G14872" s="7">
        <v>-15.19</v>
      </c>
    </row>
    <row r="14873" spans="1:7" x14ac:dyDescent="0.3">
      <c r="A14873" s="310">
        <v>3022077</v>
      </c>
      <c r="B14873" t="s">
        <v>24262</v>
      </c>
      <c r="C14873" t="s">
        <v>24263</v>
      </c>
      <c r="D14873" t="s">
        <v>377</v>
      </c>
      <c r="E14873">
        <v>611110</v>
      </c>
      <c r="F14873" t="s">
        <v>24196</v>
      </c>
      <c r="G14873" s="7">
        <v>13.88</v>
      </c>
    </row>
    <row r="14874" spans="1:7" x14ac:dyDescent="0.3">
      <c r="A14874" s="310">
        <v>3022077</v>
      </c>
      <c r="B14874" t="s">
        <v>24262</v>
      </c>
      <c r="C14874" t="s">
        <v>24263</v>
      </c>
      <c r="D14874" t="s">
        <v>377</v>
      </c>
      <c r="E14874">
        <v>611110</v>
      </c>
      <c r="F14874" t="s">
        <v>24196</v>
      </c>
      <c r="G14874" s="7">
        <v>-13.88</v>
      </c>
    </row>
    <row r="14875" spans="1:7" x14ac:dyDescent="0.3">
      <c r="A14875" s="310">
        <v>3022077</v>
      </c>
      <c r="B14875" t="s">
        <v>24262</v>
      </c>
      <c r="C14875" t="s">
        <v>24263</v>
      </c>
      <c r="D14875" t="s">
        <v>377</v>
      </c>
      <c r="E14875">
        <v>611120</v>
      </c>
      <c r="F14875" t="s">
        <v>24196</v>
      </c>
      <c r="G14875" s="7">
        <v>22.41</v>
      </c>
    </row>
    <row r="14876" spans="1:7" x14ac:dyDescent="0.3">
      <c r="A14876" s="310">
        <v>3022077</v>
      </c>
      <c r="B14876" t="s">
        <v>24262</v>
      </c>
      <c r="C14876" t="s">
        <v>24263</v>
      </c>
      <c r="D14876" t="s">
        <v>377</v>
      </c>
      <c r="E14876">
        <v>611110</v>
      </c>
      <c r="F14876" t="s">
        <v>24196</v>
      </c>
      <c r="G14876" s="7">
        <v>34.56</v>
      </c>
    </row>
    <row r="14877" spans="1:7" x14ac:dyDescent="0.3">
      <c r="A14877" s="310">
        <v>3022077</v>
      </c>
      <c r="B14877" t="s">
        <v>24262</v>
      </c>
      <c r="C14877" t="s">
        <v>24263</v>
      </c>
      <c r="D14877" t="s">
        <v>373</v>
      </c>
      <c r="E14877">
        <v>616160</v>
      </c>
      <c r="F14877" t="s">
        <v>24196</v>
      </c>
      <c r="G14877" s="7">
        <v>165.22</v>
      </c>
    </row>
    <row r="14878" spans="1:7" x14ac:dyDescent="0.3">
      <c r="A14878" s="310">
        <v>3022077</v>
      </c>
      <c r="B14878" t="s">
        <v>24262</v>
      </c>
      <c r="C14878" t="s">
        <v>24263</v>
      </c>
      <c r="D14878" t="s">
        <v>373</v>
      </c>
      <c r="E14878">
        <v>616160</v>
      </c>
      <c r="F14878" t="s">
        <v>24196</v>
      </c>
      <c r="G14878" s="7">
        <v>77.099999999999994</v>
      </c>
    </row>
    <row r="14879" spans="1:7" x14ac:dyDescent="0.3">
      <c r="A14879" s="310">
        <v>3022077</v>
      </c>
      <c r="B14879" t="s">
        <v>24262</v>
      </c>
      <c r="C14879" t="s">
        <v>24263</v>
      </c>
      <c r="D14879" t="s">
        <v>371</v>
      </c>
      <c r="E14879">
        <v>615100</v>
      </c>
      <c r="F14879" t="s">
        <v>24196</v>
      </c>
      <c r="G14879" s="7">
        <v>13.75</v>
      </c>
    </row>
    <row r="14880" spans="1:7" x14ac:dyDescent="0.3">
      <c r="A14880" s="310">
        <v>3022077</v>
      </c>
      <c r="B14880" t="s">
        <v>24262</v>
      </c>
      <c r="C14880" t="s">
        <v>24263</v>
      </c>
      <c r="D14880" t="s">
        <v>373</v>
      </c>
      <c r="E14880">
        <v>616160</v>
      </c>
      <c r="F14880" t="s">
        <v>24196</v>
      </c>
      <c r="G14880" s="7">
        <v>184.31</v>
      </c>
    </row>
    <row r="14881" spans="1:7" x14ac:dyDescent="0.3">
      <c r="A14881" s="310">
        <v>3022077</v>
      </c>
      <c r="B14881" t="s">
        <v>24262</v>
      </c>
      <c r="C14881" t="s">
        <v>24263</v>
      </c>
      <c r="D14881" t="s">
        <v>373</v>
      </c>
      <c r="E14881">
        <v>615130</v>
      </c>
      <c r="F14881" t="s">
        <v>24196</v>
      </c>
      <c r="G14881" s="7">
        <v>24.49</v>
      </c>
    </row>
    <row r="14882" spans="1:7" x14ac:dyDescent="0.3">
      <c r="A14882" s="310">
        <v>3022077</v>
      </c>
      <c r="B14882" t="s">
        <v>24262</v>
      </c>
      <c r="C14882" t="s">
        <v>24263</v>
      </c>
      <c r="D14882" t="s">
        <v>374</v>
      </c>
      <c r="E14882">
        <v>617120</v>
      </c>
      <c r="F14882" t="s">
        <v>24196</v>
      </c>
      <c r="G14882" s="7">
        <v>136.61000000000001</v>
      </c>
    </row>
    <row r="14883" spans="1:7" x14ac:dyDescent="0.3">
      <c r="A14883" s="310">
        <v>3022077</v>
      </c>
      <c r="B14883" t="s">
        <v>24262</v>
      </c>
      <c r="C14883" t="s">
        <v>24263</v>
      </c>
      <c r="D14883" t="s">
        <v>377</v>
      </c>
      <c r="E14883">
        <v>611110</v>
      </c>
      <c r="F14883" t="s">
        <v>24196</v>
      </c>
      <c r="G14883" s="7">
        <v>215.77</v>
      </c>
    </row>
    <row r="14884" spans="1:7" x14ac:dyDescent="0.3">
      <c r="A14884" s="310">
        <v>3022077</v>
      </c>
      <c r="B14884" t="s">
        <v>24262</v>
      </c>
      <c r="C14884" t="s">
        <v>24263</v>
      </c>
      <c r="D14884" t="s">
        <v>373</v>
      </c>
      <c r="E14884">
        <v>615130</v>
      </c>
      <c r="F14884" t="s">
        <v>24196</v>
      </c>
      <c r="G14884" s="7">
        <v>-91.05</v>
      </c>
    </row>
    <row r="14885" spans="1:7" x14ac:dyDescent="0.3">
      <c r="A14885" s="310">
        <v>3022077</v>
      </c>
      <c r="B14885" t="s">
        <v>24262</v>
      </c>
      <c r="C14885" t="s">
        <v>24263</v>
      </c>
      <c r="D14885" t="s">
        <v>371</v>
      </c>
      <c r="E14885">
        <v>615100</v>
      </c>
      <c r="F14885" t="s">
        <v>24196</v>
      </c>
      <c r="G14885" s="7">
        <v>-0.01</v>
      </c>
    </row>
    <row r="14886" spans="1:7" x14ac:dyDescent="0.3">
      <c r="A14886" s="310">
        <v>3022077</v>
      </c>
      <c r="B14886" t="s">
        <v>24262</v>
      </c>
      <c r="C14886" t="s">
        <v>24263</v>
      </c>
      <c r="D14886" t="s">
        <v>371</v>
      </c>
      <c r="E14886">
        <v>615100</v>
      </c>
      <c r="F14886" t="s">
        <v>24196</v>
      </c>
      <c r="G14886" s="7">
        <v>3750</v>
      </c>
    </row>
    <row r="14887" spans="1:7" x14ac:dyDescent="0.3">
      <c r="A14887" s="310">
        <v>3022077</v>
      </c>
      <c r="B14887" t="s">
        <v>24262</v>
      </c>
      <c r="C14887" t="s">
        <v>24263</v>
      </c>
      <c r="D14887" t="s">
        <v>377</v>
      </c>
      <c r="E14887">
        <v>611110</v>
      </c>
      <c r="F14887" t="s">
        <v>24196</v>
      </c>
      <c r="G14887" s="7">
        <v>-0.01</v>
      </c>
    </row>
    <row r="14888" spans="1:7" x14ac:dyDescent="0.3">
      <c r="A14888" s="310">
        <v>3022077</v>
      </c>
      <c r="B14888" t="s">
        <v>24262</v>
      </c>
      <c r="C14888" t="s">
        <v>24263</v>
      </c>
      <c r="D14888" t="s">
        <v>371</v>
      </c>
      <c r="E14888">
        <v>615100</v>
      </c>
      <c r="F14888" t="s">
        <v>24196</v>
      </c>
      <c r="G14888" s="7">
        <v>470.83</v>
      </c>
    </row>
    <row r="14889" spans="1:7" x14ac:dyDescent="0.3">
      <c r="A14889" s="310">
        <v>3022077</v>
      </c>
      <c r="B14889" t="s">
        <v>24262</v>
      </c>
      <c r="C14889" t="s">
        <v>24263</v>
      </c>
      <c r="D14889" t="s">
        <v>377</v>
      </c>
      <c r="E14889">
        <v>611110</v>
      </c>
      <c r="F14889" t="s">
        <v>24196</v>
      </c>
      <c r="G14889" s="7">
        <v>608.77</v>
      </c>
    </row>
    <row r="14890" spans="1:7" x14ac:dyDescent="0.3">
      <c r="A14890" s="310">
        <v>3022077</v>
      </c>
      <c r="B14890" t="s">
        <v>24262</v>
      </c>
      <c r="C14890" t="s">
        <v>24263</v>
      </c>
      <c r="D14890" t="s">
        <v>373</v>
      </c>
      <c r="E14890">
        <v>615130</v>
      </c>
      <c r="F14890" t="s">
        <v>24196</v>
      </c>
      <c r="G14890" s="7">
        <v>-48.98</v>
      </c>
    </row>
    <row r="14891" spans="1:7" x14ac:dyDescent="0.3">
      <c r="A14891" s="310">
        <v>3022077</v>
      </c>
      <c r="B14891" t="s">
        <v>24262</v>
      </c>
      <c r="C14891" t="s">
        <v>24263</v>
      </c>
      <c r="D14891" t="s">
        <v>377</v>
      </c>
      <c r="E14891">
        <v>611110</v>
      </c>
      <c r="F14891" t="s">
        <v>24196</v>
      </c>
      <c r="G14891" s="7">
        <v>148.03</v>
      </c>
    </row>
    <row r="14892" spans="1:7" x14ac:dyDescent="0.3">
      <c r="A14892" s="310">
        <v>3022077</v>
      </c>
      <c r="B14892" t="s">
        <v>24262</v>
      </c>
      <c r="C14892" t="s">
        <v>24263</v>
      </c>
      <c r="D14892" t="s">
        <v>377</v>
      </c>
      <c r="E14892">
        <v>611110</v>
      </c>
      <c r="F14892" t="s">
        <v>24196</v>
      </c>
      <c r="G14892" s="7">
        <v>172.17</v>
      </c>
    </row>
    <row r="14893" spans="1:7" x14ac:dyDescent="0.3">
      <c r="A14893" s="310">
        <v>3022077</v>
      </c>
      <c r="B14893" t="s">
        <v>24262</v>
      </c>
      <c r="C14893" t="s">
        <v>24263</v>
      </c>
      <c r="D14893" t="s">
        <v>373</v>
      </c>
      <c r="E14893">
        <v>615130</v>
      </c>
      <c r="F14893" t="s">
        <v>24196</v>
      </c>
      <c r="G14893" s="7">
        <v>315</v>
      </c>
    </row>
    <row r="14894" spans="1:7" x14ac:dyDescent="0.3">
      <c r="A14894" s="310">
        <v>3022077</v>
      </c>
      <c r="B14894" t="s">
        <v>24262</v>
      </c>
      <c r="C14894" t="s">
        <v>24263</v>
      </c>
      <c r="D14894" t="s">
        <v>374</v>
      </c>
      <c r="E14894">
        <v>615120</v>
      </c>
      <c r="F14894" t="s">
        <v>24196</v>
      </c>
      <c r="G14894" s="7">
        <v>-19</v>
      </c>
    </row>
    <row r="14895" spans="1:7" x14ac:dyDescent="0.3">
      <c r="A14895" s="310">
        <v>3022077</v>
      </c>
      <c r="B14895" t="s">
        <v>24262</v>
      </c>
      <c r="C14895" t="s">
        <v>24263</v>
      </c>
      <c r="D14895" t="s">
        <v>377</v>
      </c>
      <c r="E14895">
        <v>611110</v>
      </c>
      <c r="F14895" t="s">
        <v>24196</v>
      </c>
      <c r="G14895" s="7">
        <v>34.56</v>
      </c>
    </row>
    <row r="14896" spans="1:7" x14ac:dyDescent="0.3">
      <c r="A14896" s="310">
        <v>3022077</v>
      </c>
      <c r="B14896" t="s">
        <v>24262</v>
      </c>
      <c r="C14896" t="s">
        <v>24263</v>
      </c>
      <c r="D14896" t="s">
        <v>371</v>
      </c>
      <c r="E14896">
        <v>615100</v>
      </c>
      <c r="F14896" t="s">
        <v>24196</v>
      </c>
      <c r="G14896" s="7">
        <v>-4248.38</v>
      </c>
    </row>
    <row r="14897" spans="1:7" x14ac:dyDescent="0.3">
      <c r="A14897" s="310">
        <v>3022077</v>
      </c>
      <c r="B14897" t="s">
        <v>24262</v>
      </c>
      <c r="C14897" t="s">
        <v>24263</v>
      </c>
      <c r="D14897" t="s">
        <v>371</v>
      </c>
      <c r="E14897">
        <v>617100</v>
      </c>
      <c r="F14897" t="s">
        <v>24196</v>
      </c>
      <c r="G14897" s="7">
        <v>906.55</v>
      </c>
    </row>
    <row r="14898" spans="1:7" x14ac:dyDescent="0.3">
      <c r="A14898" s="310">
        <v>3022077</v>
      </c>
      <c r="B14898" t="s">
        <v>24262</v>
      </c>
      <c r="C14898" t="s">
        <v>24263</v>
      </c>
      <c r="D14898" t="s">
        <v>373</v>
      </c>
      <c r="E14898">
        <v>615130</v>
      </c>
      <c r="F14898" t="s">
        <v>24196</v>
      </c>
      <c r="G14898" s="7">
        <v>2853.78</v>
      </c>
    </row>
    <row r="14899" spans="1:7" x14ac:dyDescent="0.3">
      <c r="A14899" s="310">
        <v>3022077</v>
      </c>
      <c r="B14899" t="s">
        <v>24262</v>
      </c>
      <c r="C14899" t="s">
        <v>24263</v>
      </c>
      <c r="D14899" t="s">
        <v>371</v>
      </c>
      <c r="E14899">
        <v>615100</v>
      </c>
      <c r="F14899" t="s">
        <v>24196</v>
      </c>
      <c r="G14899" s="7">
        <v>19.71</v>
      </c>
    </row>
    <row r="14900" spans="1:7" x14ac:dyDescent="0.3">
      <c r="A14900" s="310">
        <v>3022077</v>
      </c>
      <c r="B14900" t="s">
        <v>24262</v>
      </c>
      <c r="C14900" t="s">
        <v>24263</v>
      </c>
      <c r="D14900" t="s">
        <v>377</v>
      </c>
      <c r="E14900">
        <v>611110</v>
      </c>
      <c r="F14900" t="s">
        <v>24196</v>
      </c>
      <c r="G14900" s="7">
        <v>-34.56</v>
      </c>
    </row>
    <row r="14901" spans="1:7" x14ac:dyDescent="0.3">
      <c r="A14901" s="310">
        <v>3022077</v>
      </c>
      <c r="B14901" t="s">
        <v>24262</v>
      </c>
      <c r="C14901" t="s">
        <v>24263</v>
      </c>
      <c r="D14901" t="s">
        <v>373</v>
      </c>
      <c r="E14901">
        <v>615130</v>
      </c>
      <c r="F14901" t="s">
        <v>24196</v>
      </c>
      <c r="G14901" s="7">
        <v>2654.26</v>
      </c>
    </row>
    <row r="14902" spans="1:7" x14ac:dyDescent="0.3">
      <c r="A14902" s="310">
        <v>3022077</v>
      </c>
      <c r="B14902" t="s">
        <v>24262</v>
      </c>
      <c r="C14902" t="s">
        <v>24263</v>
      </c>
      <c r="D14902" t="s">
        <v>377</v>
      </c>
      <c r="E14902">
        <v>611110</v>
      </c>
      <c r="F14902" t="s">
        <v>24196</v>
      </c>
      <c r="G14902" s="7">
        <v>-13.88</v>
      </c>
    </row>
    <row r="14903" spans="1:7" x14ac:dyDescent="0.3">
      <c r="A14903" s="310">
        <v>3022077</v>
      </c>
      <c r="B14903" t="s">
        <v>24262</v>
      </c>
      <c r="C14903" t="s">
        <v>24263</v>
      </c>
      <c r="D14903" t="s">
        <v>374</v>
      </c>
      <c r="E14903">
        <v>615120</v>
      </c>
      <c r="F14903" t="s">
        <v>24196</v>
      </c>
      <c r="G14903" s="7">
        <v>589.01</v>
      </c>
    </row>
    <row r="14904" spans="1:7" x14ac:dyDescent="0.3">
      <c r="A14904" s="310">
        <v>3022077</v>
      </c>
      <c r="B14904" t="s">
        <v>24262</v>
      </c>
      <c r="C14904" t="s">
        <v>24263</v>
      </c>
      <c r="D14904" t="s">
        <v>371</v>
      </c>
      <c r="E14904">
        <v>615100</v>
      </c>
      <c r="F14904" t="s">
        <v>24196</v>
      </c>
      <c r="G14904" s="7">
        <v>-22.26</v>
      </c>
    </row>
    <row r="14905" spans="1:7" x14ac:dyDescent="0.3">
      <c r="A14905" s="310">
        <v>3022077</v>
      </c>
      <c r="B14905" t="s">
        <v>24262</v>
      </c>
      <c r="C14905" t="s">
        <v>24263</v>
      </c>
      <c r="D14905" t="s">
        <v>371</v>
      </c>
      <c r="E14905">
        <v>615100</v>
      </c>
      <c r="F14905" t="s">
        <v>24196</v>
      </c>
      <c r="G14905" s="7">
        <v>470.83</v>
      </c>
    </row>
    <row r="14906" spans="1:7" x14ac:dyDescent="0.3">
      <c r="A14906" s="310">
        <v>3022077</v>
      </c>
      <c r="B14906" t="s">
        <v>24262</v>
      </c>
      <c r="C14906" t="s">
        <v>24263</v>
      </c>
      <c r="D14906" t="s">
        <v>371</v>
      </c>
      <c r="E14906">
        <v>615100</v>
      </c>
      <c r="F14906" t="s">
        <v>24196</v>
      </c>
      <c r="G14906" s="7">
        <v>-22.26</v>
      </c>
    </row>
    <row r="14907" spans="1:7" x14ac:dyDescent="0.3">
      <c r="A14907" s="310">
        <v>3022077</v>
      </c>
      <c r="B14907" t="s">
        <v>24262</v>
      </c>
      <c r="C14907" t="s">
        <v>24263</v>
      </c>
      <c r="D14907" t="s">
        <v>377</v>
      </c>
      <c r="E14907">
        <v>611110</v>
      </c>
      <c r="F14907" t="s">
        <v>24196</v>
      </c>
      <c r="G14907" s="7">
        <v>0.01</v>
      </c>
    </row>
    <row r="14908" spans="1:7" x14ac:dyDescent="0.3">
      <c r="A14908" s="310">
        <v>3022077</v>
      </c>
      <c r="B14908" t="s">
        <v>24262</v>
      </c>
      <c r="C14908" t="s">
        <v>24263</v>
      </c>
      <c r="D14908" t="s">
        <v>374</v>
      </c>
      <c r="E14908">
        <v>615120</v>
      </c>
      <c r="F14908" t="s">
        <v>24196</v>
      </c>
      <c r="G14908" s="7">
        <v>589.01</v>
      </c>
    </row>
    <row r="14909" spans="1:7" x14ac:dyDescent="0.3">
      <c r="A14909" s="310">
        <v>3022077</v>
      </c>
      <c r="B14909" t="s">
        <v>24262</v>
      </c>
      <c r="C14909" t="s">
        <v>24263</v>
      </c>
      <c r="D14909" t="s">
        <v>373</v>
      </c>
      <c r="E14909">
        <v>615130</v>
      </c>
      <c r="F14909" t="s">
        <v>24196</v>
      </c>
      <c r="G14909" s="7">
        <v>12.51</v>
      </c>
    </row>
    <row r="14910" spans="1:7" x14ac:dyDescent="0.3">
      <c r="A14910" s="310">
        <v>3022077</v>
      </c>
      <c r="B14910" t="s">
        <v>24262</v>
      </c>
      <c r="C14910" t="s">
        <v>24263</v>
      </c>
      <c r="D14910" t="s">
        <v>373</v>
      </c>
      <c r="E14910">
        <v>616160</v>
      </c>
      <c r="F14910" t="s">
        <v>24196</v>
      </c>
      <c r="G14910" s="7">
        <v>430.59</v>
      </c>
    </row>
    <row r="14911" spans="1:7" x14ac:dyDescent="0.3">
      <c r="A14911" s="310">
        <v>3022077</v>
      </c>
      <c r="B14911" t="s">
        <v>24262</v>
      </c>
      <c r="C14911" t="s">
        <v>24263</v>
      </c>
      <c r="D14911" t="s">
        <v>373</v>
      </c>
      <c r="E14911">
        <v>615130</v>
      </c>
      <c r="F14911" t="s">
        <v>24196</v>
      </c>
      <c r="G14911" s="7">
        <v>45</v>
      </c>
    </row>
    <row r="14912" spans="1:7" x14ac:dyDescent="0.3">
      <c r="A14912" s="310">
        <v>3022077</v>
      </c>
      <c r="B14912" t="s">
        <v>24262</v>
      </c>
      <c r="C14912" t="s">
        <v>24263</v>
      </c>
      <c r="D14912" t="s">
        <v>377</v>
      </c>
      <c r="E14912">
        <v>611130</v>
      </c>
      <c r="F14912" t="s">
        <v>24196</v>
      </c>
      <c r="G14912" s="7">
        <v>124.19</v>
      </c>
    </row>
    <row r="14913" spans="1:7" x14ac:dyDescent="0.3">
      <c r="A14913" s="310">
        <v>3022077</v>
      </c>
      <c r="B14913" t="s">
        <v>24262</v>
      </c>
      <c r="C14913" t="s">
        <v>24263</v>
      </c>
      <c r="D14913" t="s">
        <v>371</v>
      </c>
      <c r="E14913">
        <v>615100</v>
      </c>
      <c r="F14913" t="s">
        <v>24196</v>
      </c>
      <c r="G14913" s="7">
        <v>169.55</v>
      </c>
    </row>
    <row r="14914" spans="1:7" x14ac:dyDescent="0.3">
      <c r="A14914" s="310">
        <v>3022077</v>
      </c>
      <c r="B14914" t="s">
        <v>24262</v>
      </c>
      <c r="C14914" t="s">
        <v>24263</v>
      </c>
      <c r="D14914" t="s">
        <v>371</v>
      </c>
      <c r="E14914">
        <v>615100</v>
      </c>
      <c r="F14914" t="s">
        <v>24196</v>
      </c>
      <c r="G14914" s="7">
        <v>-139.97</v>
      </c>
    </row>
    <row r="14915" spans="1:7" x14ac:dyDescent="0.3">
      <c r="A14915" s="310">
        <v>3022077</v>
      </c>
      <c r="B14915" t="s">
        <v>24262</v>
      </c>
      <c r="C14915" t="s">
        <v>24263</v>
      </c>
      <c r="D14915" t="s">
        <v>373</v>
      </c>
      <c r="E14915">
        <v>615130</v>
      </c>
      <c r="F14915" t="s">
        <v>24196</v>
      </c>
      <c r="G14915" s="7">
        <v>14.27</v>
      </c>
    </row>
    <row r="14916" spans="1:7" x14ac:dyDescent="0.3">
      <c r="A14916" s="310">
        <v>3022077</v>
      </c>
      <c r="B14916" t="s">
        <v>24262</v>
      </c>
      <c r="C14916" t="s">
        <v>24263</v>
      </c>
      <c r="D14916" t="s">
        <v>377</v>
      </c>
      <c r="E14916">
        <v>611110</v>
      </c>
      <c r="F14916" t="s">
        <v>24196</v>
      </c>
      <c r="G14916" s="7">
        <v>0.01</v>
      </c>
    </row>
    <row r="14917" spans="1:7" x14ac:dyDescent="0.3">
      <c r="A14917" s="310">
        <v>3022077</v>
      </c>
      <c r="B14917" t="s">
        <v>24262</v>
      </c>
      <c r="C14917" t="s">
        <v>24263</v>
      </c>
      <c r="D14917" t="s">
        <v>377</v>
      </c>
      <c r="E14917">
        <v>611110</v>
      </c>
      <c r="F14917" t="s">
        <v>24196</v>
      </c>
      <c r="G14917" s="7">
        <v>-34.56</v>
      </c>
    </row>
    <row r="14918" spans="1:7" x14ac:dyDescent="0.3">
      <c r="A14918" s="310">
        <v>3022077</v>
      </c>
      <c r="B14918" t="s">
        <v>24262</v>
      </c>
      <c r="C14918" t="s">
        <v>24263</v>
      </c>
      <c r="D14918" t="s">
        <v>377</v>
      </c>
      <c r="E14918">
        <v>611110</v>
      </c>
      <c r="F14918" t="s">
        <v>24196</v>
      </c>
      <c r="G14918" s="7">
        <v>0.01</v>
      </c>
    </row>
    <row r="14919" spans="1:7" x14ac:dyDescent="0.3">
      <c r="A14919" s="310">
        <v>3022077</v>
      </c>
      <c r="B14919" t="s">
        <v>24262</v>
      </c>
      <c r="C14919" t="s">
        <v>24263</v>
      </c>
      <c r="D14919" t="s">
        <v>377</v>
      </c>
      <c r="E14919">
        <v>611110</v>
      </c>
      <c r="F14919" t="s">
        <v>24196</v>
      </c>
      <c r="G14919" s="7">
        <v>-0.01</v>
      </c>
    </row>
    <row r="14920" spans="1:7" x14ac:dyDescent="0.3">
      <c r="A14920" s="310">
        <v>3022077</v>
      </c>
      <c r="B14920" t="s">
        <v>24262</v>
      </c>
      <c r="C14920" t="s">
        <v>24263</v>
      </c>
      <c r="D14920" t="s">
        <v>371</v>
      </c>
      <c r="E14920">
        <v>615100</v>
      </c>
      <c r="F14920" t="s">
        <v>24196</v>
      </c>
      <c r="G14920" s="7">
        <v>-0.01</v>
      </c>
    </row>
    <row r="14921" spans="1:7" x14ac:dyDescent="0.3">
      <c r="A14921" s="310">
        <v>3022077</v>
      </c>
      <c r="B14921" t="s">
        <v>24262</v>
      </c>
      <c r="C14921" t="s">
        <v>24263</v>
      </c>
      <c r="D14921" t="s">
        <v>375</v>
      </c>
      <c r="E14921">
        <v>615140</v>
      </c>
      <c r="F14921" t="s">
        <v>24196</v>
      </c>
      <c r="G14921" s="7">
        <v>2954</v>
      </c>
    </row>
    <row r="14922" spans="1:7" x14ac:dyDescent="0.3">
      <c r="A14922" s="310">
        <v>3022077</v>
      </c>
      <c r="B14922" t="s">
        <v>24262</v>
      </c>
      <c r="C14922" t="s">
        <v>24263</v>
      </c>
      <c r="D14922" t="s">
        <v>377</v>
      </c>
      <c r="E14922">
        <v>611110</v>
      </c>
      <c r="F14922" t="s">
        <v>24196</v>
      </c>
      <c r="G14922" s="7">
        <v>2.15</v>
      </c>
    </row>
    <row r="14923" spans="1:7" x14ac:dyDescent="0.3">
      <c r="A14923" s="310">
        <v>3022077</v>
      </c>
      <c r="B14923" t="s">
        <v>24262</v>
      </c>
      <c r="C14923" t="s">
        <v>24263</v>
      </c>
      <c r="D14923" t="s">
        <v>373</v>
      </c>
      <c r="E14923">
        <v>615130</v>
      </c>
      <c r="F14923" t="s">
        <v>24196</v>
      </c>
      <c r="G14923" s="7">
        <v>2853.78</v>
      </c>
    </row>
    <row r="14924" spans="1:7" x14ac:dyDescent="0.3">
      <c r="A14924" s="310">
        <v>3022077</v>
      </c>
      <c r="B14924" t="s">
        <v>24262</v>
      </c>
      <c r="C14924" t="s">
        <v>24263</v>
      </c>
      <c r="D14924" t="s">
        <v>373</v>
      </c>
      <c r="E14924">
        <v>616160</v>
      </c>
      <c r="F14924" t="s">
        <v>24196</v>
      </c>
      <c r="G14924" s="7">
        <v>269.41000000000003</v>
      </c>
    </row>
    <row r="14925" spans="1:7" x14ac:dyDescent="0.3">
      <c r="A14925" s="310">
        <v>3022077</v>
      </c>
      <c r="B14925" t="s">
        <v>24262</v>
      </c>
      <c r="C14925" t="s">
        <v>24263</v>
      </c>
      <c r="D14925" t="s">
        <v>374</v>
      </c>
      <c r="E14925">
        <v>615120</v>
      </c>
      <c r="F14925" t="s">
        <v>24196</v>
      </c>
      <c r="G14925" s="7">
        <v>19</v>
      </c>
    </row>
    <row r="14926" spans="1:7" x14ac:dyDescent="0.3">
      <c r="A14926" s="310">
        <v>3022077</v>
      </c>
      <c r="B14926" t="s">
        <v>24262</v>
      </c>
      <c r="C14926" t="s">
        <v>24263</v>
      </c>
      <c r="D14926" t="s">
        <v>373</v>
      </c>
      <c r="E14926">
        <v>615130</v>
      </c>
      <c r="F14926" t="s">
        <v>24196</v>
      </c>
      <c r="G14926" s="7">
        <v>24.49</v>
      </c>
    </row>
    <row r="14927" spans="1:7" x14ac:dyDescent="0.3">
      <c r="A14927" s="310">
        <v>3022077</v>
      </c>
      <c r="B14927" t="s">
        <v>24262</v>
      </c>
      <c r="C14927" t="s">
        <v>24263</v>
      </c>
      <c r="D14927" t="s">
        <v>371</v>
      </c>
      <c r="E14927">
        <v>615100</v>
      </c>
      <c r="F14927" t="s">
        <v>24196</v>
      </c>
      <c r="G14927" s="7">
        <v>-145.15</v>
      </c>
    </row>
    <row r="14928" spans="1:7" x14ac:dyDescent="0.3">
      <c r="A14928" s="310">
        <v>3022077</v>
      </c>
      <c r="B14928" t="s">
        <v>24262</v>
      </c>
      <c r="C14928" t="s">
        <v>24263</v>
      </c>
      <c r="D14928" t="s">
        <v>371</v>
      </c>
      <c r="E14928">
        <v>615100</v>
      </c>
      <c r="F14928" t="s">
        <v>24196</v>
      </c>
      <c r="G14928" s="7">
        <v>-145.15</v>
      </c>
    </row>
    <row r="14929" spans="1:7" x14ac:dyDescent="0.3">
      <c r="A14929" s="310">
        <v>3022077</v>
      </c>
      <c r="B14929" t="s">
        <v>24262</v>
      </c>
      <c r="C14929" t="s">
        <v>24263</v>
      </c>
      <c r="D14929" t="s">
        <v>377</v>
      </c>
      <c r="E14929">
        <v>611110</v>
      </c>
      <c r="F14929" t="s">
        <v>24196</v>
      </c>
      <c r="G14929" s="7">
        <v>-13.88</v>
      </c>
    </row>
    <row r="14930" spans="1:7" x14ac:dyDescent="0.3">
      <c r="A14930" s="310">
        <v>3022077</v>
      </c>
      <c r="B14930" t="s">
        <v>24262</v>
      </c>
      <c r="C14930" t="s">
        <v>24263</v>
      </c>
      <c r="D14930" t="s">
        <v>373</v>
      </c>
      <c r="E14930">
        <v>615130</v>
      </c>
      <c r="F14930" t="s">
        <v>24196</v>
      </c>
      <c r="G14930" s="7">
        <v>2821.82</v>
      </c>
    </row>
    <row r="14931" spans="1:7" x14ac:dyDescent="0.3">
      <c r="A14931" s="310">
        <v>3022077</v>
      </c>
      <c r="B14931" t="s">
        <v>24262</v>
      </c>
      <c r="C14931" t="s">
        <v>24263</v>
      </c>
      <c r="D14931" t="s">
        <v>373</v>
      </c>
      <c r="E14931">
        <v>615130</v>
      </c>
      <c r="F14931" t="s">
        <v>24196</v>
      </c>
      <c r="G14931" s="7">
        <v>2277.66</v>
      </c>
    </row>
    <row r="14932" spans="1:7" x14ac:dyDescent="0.3">
      <c r="A14932" s="310">
        <v>3022077</v>
      </c>
      <c r="B14932" t="s">
        <v>24262</v>
      </c>
      <c r="C14932" t="s">
        <v>24263</v>
      </c>
      <c r="D14932" t="s">
        <v>373</v>
      </c>
      <c r="E14932">
        <v>615130</v>
      </c>
      <c r="F14932" t="s">
        <v>24196</v>
      </c>
      <c r="G14932" s="7">
        <v>11.07</v>
      </c>
    </row>
    <row r="14933" spans="1:7" x14ac:dyDescent="0.3">
      <c r="A14933" s="310">
        <v>3022077</v>
      </c>
      <c r="B14933" t="s">
        <v>24262</v>
      </c>
      <c r="C14933" t="s">
        <v>24263</v>
      </c>
      <c r="D14933" t="s">
        <v>374</v>
      </c>
      <c r="E14933">
        <v>616120</v>
      </c>
      <c r="F14933" t="s">
        <v>24196</v>
      </c>
      <c r="G14933" s="7">
        <v>128.65</v>
      </c>
    </row>
    <row r="14934" spans="1:7" x14ac:dyDescent="0.3">
      <c r="A14934" s="310">
        <v>3022077</v>
      </c>
      <c r="B14934" t="s">
        <v>24262</v>
      </c>
      <c r="C14934" t="s">
        <v>24263</v>
      </c>
      <c r="D14934" t="s">
        <v>373</v>
      </c>
      <c r="E14934">
        <v>616160</v>
      </c>
      <c r="F14934" t="s">
        <v>24196</v>
      </c>
      <c r="G14934" s="7">
        <v>222.16</v>
      </c>
    </row>
    <row r="14935" spans="1:7" x14ac:dyDescent="0.3">
      <c r="A14935" s="310">
        <v>3022077</v>
      </c>
      <c r="B14935" t="s">
        <v>24262</v>
      </c>
      <c r="C14935" t="s">
        <v>24263</v>
      </c>
      <c r="D14935" t="s">
        <v>377</v>
      </c>
      <c r="E14935">
        <v>611110</v>
      </c>
      <c r="F14935" t="s">
        <v>24196</v>
      </c>
      <c r="G14935" s="7">
        <v>0.84</v>
      </c>
    </row>
    <row r="14936" spans="1:7" x14ac:dyDescent="0.3">
      <c r="A14936" s="310">
        <v>3022077</v>
      </c>
      <c r="B14936" t="s">
        <v>24262</v>
      </c>
      <c r="C14936" t="s">
        <v>24263</v>
      </c>
      <c r="D14936" t="s">
        <v>373</v>
      </c>
      <c r="E14936">
        <v>617150</v>
      </c>
      <c r="F14936" t="s">
        <v>24196</v>
      </c>
      <c r="G14936" s="7">
        <v>484.91</v>
      </c>
    </row>
    <row r="14937" spans="1:7" x14ac:dyDescent="0.3">
      <c r="A14937" s="310">
        <v>3022077</v>
      </c>
      <c r="B14937" t="s">
        <v>24262</v>
      </c>
      <c r="C14937" t="s">
        <v>24263</v>
      </c>
      <c r="D14937" t="s">
        <v>371</v>
      </c>
      <c r="E14937">
        <v>616100</v>
      </c>
      <c r="F14937" t="s">
        <v>24196</v>
      </c>
      <c r="G14937" s="7">
        <v>746.39</v>
      </c>
    </row>
    <row r="14938" spans="1:7" x14ac:dyDescent="0.3">
      <c r="A14938" s="310">
        <v>3022077</v>
      </c>
      <c r="B14938" t="s">
        <v>24262</v>
      </c>
      <c r="C14938" t="s">
        <v>24263</v>
      </c>
      <c r="D14938" t="s">
        <v>377</v>
      </c>
      <c r="E14938">
        <v>611120</v>
      </c>
      <c r="F14938" t="s">
        <v>24196</v>
      </c>
      <c r="G14938" s="7">
        <v>206.47</v>
      </c>
    </row>
    <row r="14939" spans="1:7" x14ac:dyDescent="0.3">
      <c r="A14939" s="310">
        <v>3022077</v>
      </c>
      <c r="B14939" t="s">
        <v>24262</v>
      </c>
      <c r="C14939" t="s">
        <v>24263</v>
      </c>
      <c r="D14939" t="s">
        <v>377</v>
      </c>
      <c r="E14939">
        <v>611110</v>
      </c>
      <c r="F14939" t="s">
        <v>24196</v>
      </c>
      <c r="G14939" s="7">
        <v>34.56</v>
      </c>
    </row>
    <row r="14940" spans="1:7" x14ac:dyDescent="0.3">
      <c r="A14940" s="310">
        <v>3022077</v>
      </c>
      <c r="B14940" t="s">
        <v>24262</v>
      </c>
      <c r="C14940" t="s">
        <v>24263</v>
      </c>
      <c r="D14940" t="s">
        <v>373</v>
      </c>
      <c r="E14940">
        <v>616160</v>
      </c>
      <c r="F14940" t="s">
        <v>24196</v>
      </c>
      <c r="G14940" s="7">
        <v>280.37</v>
      </c>
    </row>
    <row r="14941" spans="1:7" x14ac:dyDescent="0.3">
      <c r="A14941" s="310">
        <v>3022077</v>
      </c>
      <c r="B14941" t="s">
        <v>24262</v>
      </c>
      <c r="C14941" t="s">
        <v>24263</v>
      </c>
      <c r="D14941" t="s">
        <v>371</v>
      </c>
      <c r="E14941">
        <v>615100</v>
      </c>
      <c r="F14941" t="s">
        <v>24196</v>
      </c>
      <c r="G14941" s="7">
        <v>0.01</v>
      </c>
    </row>
    <row r="14942" spans="1:7" x14ac:dyDescent="0.3">
      <c r="A14942" s="310">
        <v>3022077</v>
      </c>
      <c r="B14942" t="s">
        <v>24262</v>
      </c>
      <c r="C14942" t="s">
        <v>24263</v>
      </c>
      <c r="D14942" t="s">
        <v>377</v>
      </c>
      <c r="E14942">
        <v>611110</v>
      </c>
      <c r="F14942" t="s">
        <v>24196</v>
      </c>
      <c r="G14942" s="7">
        <v>34.56</v>
      </c>
    </row>
    <row r="14943" spans="1:7" x14ac:dyDescent="0.3">
      <c r="A14943" s="310">
        <v>3022077</v>
      </c>
      <c r="B14943" t="s">
        <v>24262</v>
      </c>
      <c r="C14943" t="s">
        <v>24263</v>
      </c>
      <c r="D14943" t="s">
        <v>377</v>
      </c>
      <c r="E14943">
        <v>611110</v>
      </c>
      <c r="F14943" t="s">
        <v>24196</v>
      </c>
      <c r="G14943" s="7">
        <v>0.01</v>
      </c>
    </row>
    <row r="14944" spans="1:7" x14ac:dyDescent="0.3">
      <c r="A14944" s="310">
        <v>3022077</v>
      </c>
      <c r="B14944" t="s">
        <v>24262</v>
      </c>
      <c r="C14944" t="s">
        <v>24263</v>
      </c>
      <c r="D14944" t="s">
        <v>371</v>
      </c>
      <c r="E14944">
        <v>615100</v>
      </c>
      <c r="F14944" t="s">
        <v>24196</v>
      </c>
      <c r="G14944" s="7">
        <v>6635.83</v>
      </c>
    </row>
    <row r="14945" spans="1:7" x14ac:dyDescent="0.3">
      <c r="A14945" s="310">
        <v>3022077</v>
      </c>
      <c r="B14945" t="s">
        <v>24262</v>
      </c>
      <c r="C14945" t="s">
        <v>24263</v>
      </c>
      <c r="D14945" t="s">
        <v>377</v>
      </c>
      <c r="E14945">
        <v>611130</v>
      </c>
      <c r="F14945" t="s">
        <v>24196</v>
      </c>
      <c r="G14945" s="7">
        <v>298.61</v>
      </c>
    </row>
    <row r="14946" spans="1:7" x14ac:dyDescent="0.3">
      <c r="A14946" s="310">
        <v>3022077</v>
      </c>
      <c r="B14946" t="s">
        <v>24262</v>
      </c>
      <c r="C14946" t="s">
        <v>24263</v>
      </c>
      <c r="D14946" t="s">
        <v>373</v>
      </c>
      <c r="E14946">
        <v>615130</v>
      </c>
      <c r="F14946" t="s">
        <v>24196</v>
      </c>
      <c r="G14946" s="7">
        <v>-65.900000000000006</v>
      </c>
    </row>
    <row r="14947" spans="1:7" x14ac:dyDescent="0.3">
      <c r="A14947" s="310">
        <v>3022077</v>
      </c>
      <c r="B14947" t="s">
        <v>24262</v>
      </c>
      <c r="C14947" t="s">
        <v>24263</v>
      </c>
      <c r="D14947" t="s">
        <v>373</v>
      </c>
      <c r="E14947">
        <v>617150</v>
      </c>
      <c r="F14947" t="s">
        <v>24196</v>
      </c>
      <c r="G14947" s="7">
        <v>322.67</v>
      </c>
    </row>
    <row r="14948" spans="1:7" x14ac:dyDescent="0.3">
      <c r="A14948" s="310">
        <v>3022077</v>
      </c>
      <c r="B14948" t="s">
        <v>24262</v>
      </c>
      <c r="C14948" t="s">
        <v>24263</v>
      </c>
      <c r="D14948" t="s">
        <v>373</v>
      </c>
      <c r="E14948">
        <v>615130</v>
      </c>
      <c r="F14948" t="s">
        <v>24196</v>
      </c>
      <c r="G14948" s="7">
        <v>-48.98</v>
      </c>
    </row>
    <row r="14949" spans="1:7" x14ac:dyDescent="0.3">
      <c r="A14949" s="310">
        <v>3022077</v>
      </c>
      <c r="B14949" t="s">
        <v>24262</v>
      </c>
      <c r="C14949" t="s">
        <v>24263</v>
      </c>
      <c r="D14949" t="s">
        <v>371</v>
      </c>
      <c r="E14949">
        <v>616100</v>
      </c>
      <c r="F14949" t="s">
        <v>24196</v>
      </c>
      <c r="G14949" s="7">
        <v>339.46</v>
      </c>
    </row>
    <row r="14950" spans="1:7" x14ac:dyDescent="0.3">
      <c r="A14950" s="310">
        <v>3022077</v>
      </c>
      <c r="B14950" t="s">
        <v>24262</v>
      </c>
      <c r="C14950" t="s">
        <v>24263</v>
      </c>
      <c r="D14950" t="s">
        <v>373</v>
      </c>
      <c r="E14950">
        <v>615130</v>
      </c>
      <c r="F14950" t="s">
        <v>24196</v>
      </c>
      <c r="G14950" s="7">
        <v>8.5</v>
      </c>
    </row>
    <row r="14951" spans="1:7" x14ac:dyDescent="0.3">
      <c r="A14951" s="310">
        <v>3022077</v>
      </c>
      <c r="B14951" t="s">
        <v>24262</v>
      </c>
      <c r="C14951" t="s">
        <v>24263</v>
      </c>
      <c r="D14951" t="s">
        <v>377</v>
      </c>
      <c r="E14951">
        <v>611110</v>
      </c>
      <c r="F14951" t="s">
        <v>24196</v>
      </c>
      <c r="G14951" s="7">
        <v>34.56</v>
      </c>
    </row>
    <row r="14952" spans="1:7" x14ac:dyDescent="0.3">
      <c r="A14952" s="310">
        <v>3022077</v>
      </c>
      <c r="B14952" t="s">
        <v>24262</v>
      </c>
      <c r="C14952" t="s">
        <v>24263</v>
      </c>
      <c r="D14952" t="s">
        <v>371</v>
      </c>
      <c r="E14952">
        <v>615100</v>
      </c>
      <c r="F14952" t="s">
        <v>24196</v>
      </c>
      <c r="G14952" s="7">
        <v>22.26</v>
      </c>
    </row>
    <row r="14953" spans="1:7" x14ac:dyDescent="0.3">
      <c r="A14953" s="310">
        <v>3022077</v>
      </c>
      <c r="B14953" t="s">
        <v>24262</v>
      </c>
      <c r="C14953" t="s">
        <v>24263</v>
      </c>
      <c r="D14953" t="s">
        <v>377</v>
      </c>
      <c r="E14953">
        <v>611110</v>
      </c>
      <c r="F14953" t="s">
        <v>24196</v>
      </c>
      <c r="G14953" s="7">
        <v>393.01</v>
      </c>
    </row>
    <row r="14954" spans="1:7" x14ac:dyDescent="0.3">
      <c r="A14954" s="310">
        <v>3022077</v>
      </c>
      <c r="B14954" t="s">
        <v>24262</v>
      </c>
      <c r="C14954" t="s">
        <v>24263</v>
      </c>
      <c r="D14954" t="s">
        <v>371</v>
      </c>
      <c r="E14954">
        <v>616100</v>
      </c>
      <c r="F14954" t="s">
        <v>24196</v>
      </c>
      <c r="G14954" s="7">
        <v>464.67</v>
      </c>
    </row>
    <row r="14955" spans="1:7" x14ac:dyDescent="0.3">
      <c r="A14955" s="310">
        <v>3022077</v>
      </c>
      <c r="B14955" t="s">
        <v>24262</v>
      </c>
      <c r="C14955" t="s">
        <v>24263</v>
      </c>
      <c r="D14955" t="s">
        <v>371</v>
      </c>
      <c r="E14955">
        <v>615100</v>
      </c>
      <c r="F14955" t="s">
        <v>24196</v>
      </c>
      <c r="G14955" s="7">
        <v>17.57</v>
      </c>
    </row>
    <row r="14956" spans="1:7" x14ac:dyDescent="0.3">
      <c r="A14956" s="310">
        <v>3022077</v>
      </c>
      <c r="B14956" t="s">
        <v>24262</v>
      </c>
      <c r="C14956" t="s">
        <v>24263</v>
      </c>
      <c r="D14956" t="s">
        <v>373</v>
      </c>
      <c r="E14956">
        <v>615130</v>
      </c>
      <c r="F14956" t="s">
        <v>24196</v>
      </c>
      <c r="G14956" s="7">
        <v>2853.78</v>
      </c>
    </row>
    <row r="14957" spans="1:7" x14ac:dyDescent="0.3">
      <c r="A14957" s="310">
        <v>3022077</v>
      </c>
      <c r="B14957" t="s">
        <v>24262</v>
      </c>
      <c r="C14957" t="s">
        <v>24263</v>
      </c>
      <c r="D14957" t="s">
        <v>371</v>
      </c>
      <c r="E14957">
        <v>615100</v>
      </c>
      <c r="F14957" t="s">
        <v>24196</v>
      </c>
      <c r="G14957" s="7">
        <v>20.03</v>
      </c>
    </row>
    <row r="14958" spans="1:7" x14ac:dyDescent="0.3">
      <c r="A14958" s="310">
        <v>3022077</v>
      </c>
      <c r="B14958" t="s">
        <v>24262</v>
      </c>
      <c r="C14958" t="s">
        <v>24263</v>
      </c>
      <c r="D14958" t="s">
        <v>373</v>
      </c>
      <c r="E14958">
        <v>615130</v>
      </c>
      <c r="F14958" t="s">
        <v>24196</v>
      </c>
      <c r="G14958" s="7">
        <v>24.49</v>
      </c>
    </row>
    <row r="14959" spans="1:7" x14ac:dyDescent="0.3">
      <c r="A14959" s="310">
        <v>3022077</v>
      </c>
      <c r="B14959" t="s">
        <v>24262</v>
      </c>
      <c r="C14959" t="s">
        <v>24263</v>
      </c>
      <c r="D14959" t="s">
        <v>371</v>
      </c>
      <c r="E14959">
        <v>615100</v>
      </c>
      <c r="F14959" t="s">
        <v>24196</v>
      </c>
      <c r="G14959" s="7">
        <v>-15.19</v>
      </c>
    </row>
    <row r="14960" spans="1:7" x14ac:dyDescent="0.3">
      <c r="A14960" s="310">
        <v>3022077</v>
      </c>
      <c r="B14960" t="s">
        <v>24262</v>
      </c>
      <c r="C14960" t="s">
        <v>24263</v>
      </c>
      <c r="D14960" t="s">
        <v>371</v>
      </c>
      <c r="E14960">
        <v>615100</v>
      </c>
      <c r="F14960" t="s">
        <v>24196</v>
      </c>
      <c r="G14960" s="7">
        <v>-15.19</v>
      </c>
    </row>
    <row r="14961" spans="1:7" x14ac:dyDescent="0.3">
      <c r="A14961" s="310">
        <v>3022077</v>
      </c>
      <c r="B14961" t="s">
        <v>24262</v>
      </c>
      <c r="C14961" t="s">
        <v>24263</v>
      </c>
      <c r="D14961" t="s">
        <v>377</v>
      </c>
      <c r="E14961">
        <v>611110</v>
      </c>
      <c r="F14961" t="s">
        <v>24196</v>
      </c>
      <c r="G14961" s="7">
        <v>-35.72</v>
      </c>
    </row>
    <row r="14962" spans="1:7" x14ac:dyDescent="0.3">
      <c r="A14962" s="310">
        <v>3022077</v>
      </c>
      <c r="B14962" t="s">
        <v>24262</v>
      </c>
      <c r="C14962" t="s">
        <v>24263</v>
      </c>
      <c r="D14962" t="s">
        <v>374</v>
      </c>
      <c r="E14962">
        <v>616120</v>
      </c>
      <c r="F14962" t="s">
        <v>24196</v>
      </c>
      <c r="G14962" s="7">
        <v>52.02</v>
      </c>
    </row>
    <row r="14963" spans="1:7" x14ac:dyDescent="0.3">
      <c r="A14963" s="310">
        <v>3022077</v>
      </c>
      <c r="B14963" t="s">
        <v>24262</v>
      </c>
      <c r="C14963" t="s">
        <v>24263</v>
      </c>
      <c r="D14963" t="s">
        <v>373</v>
      </c>
      <c r="E14963">
        <v>615130</v>
      </c>
      <c r="F14963" t="s">
        <v>24196</v>
      </c>
      <c r="G14963" s="7">
        <v>0.01</v>
      </c>
    </row>
    <row r="14964" spans="1:7" x14ac:dyDescent="0.3">
      <c r="A14964" s="310">
        <v>3022077</v>
      </c>
      <c r="B14964" t="s">
        <v>24262</v>
      </c>
      <c r="C14964" t="s">
        <v>24263</v>
      </c>
      <c r="D14964" t="s">
        <v>371</v>
      </c>
      <c r="E14964">
        <v>615100</v>
      </c>
      <c r="F14964" t="s">
        <v>24196</v>
      </c>
      <c r="G14964" s="7">
        <v>139.97</v>
      </c>
    </row>
    <row r="14965" spans="1:7" x14ac:dyDescent="0.3">
      <c r="A14965" s="310">
        <v>3022077</v>
      </c>
      <c r="B14965" t="s">
        <v>24262</v>
      </c>
      <c r="C14965" t="s">
        <v>24263</v>
      </c>
      <c r="D14965" t="s">
        <v>373</v>
      </c>
      <c r="E14965">
        <v>616160</v>
      </c>
      <c r="F14965" t="s">
        <v>24196</v>
      </c>
      <c r="G14965" s="7">
        <v>219.9</v>
      </c>
    </row>
    <row r="14966" spans="1:7" x14ac:dyDescent="0.3">
      <c r="A14966" s="310">
        <v>3022077</v>
      </c>
      <c r="B14966" t="s">
        <v>24262</v>
      </c>
      <c r="C14966" t="s">
        <v>24263</v>
      </c>
      <c r="D14966" t="s">
        <v>374</v>
      </c>
      <c r="E14966">
        <v>615120</v>
      </c>
      <c r="F14966" t="s">
        <v>24196</v>
      </c>
      <c r="G14966" s="7">
        <v>9.19</v>
      </c>
    </row>
    <row r="14967" spans="1:7" x14ac:dyDescent="0.3">
      <c r="A14967" s="310">
        <v>3022077</v>
      </c>
      <c r="B14967" t="s">
        <v>24262</v>
      </c>
      <c r="C14967" t="s">
        <v>24263</v>
      </c>
      <c r="D14967" t="s">
        <v>371</v>
      </c>
      <c r="E14967">
        <v>616100</v>
      </c>
      <c r="F14967" t="s">
        <v>24196</v>
      </c>
      <c r="G14967" s="7">
        <v>411.59</v>
      </c>
    </row>
    <row r="14968" spans="1:7" x14ac:dyDescent="0.3">
      <c r="A14968" s="310">
        <v>3022077</v>
      </c>
      <c r="B14968" t="s">
        <v>24262</v>
      </c>
      <c r="C14968" t="s">
        <v>24263</v>
      </c>
      <c r="D14968" t="s">
        <v>371</v>
      </c>
      <c r="E14968">
        <v>615100</v>
      </c>
      <c r="F14968" t="s">
        <v>24196</v>
      </c>
      <c r="G14968" s="7">
        <v>-101.97</v>
      </c>
    </row>
    <row r="14969" spans="1:7" x14ac:dyDescent="0.3">
      <c r="A14969" s="310">
        <v>3022077</v>
      </c>
      <c r="B14969" t="s">
        <v>24262</v>
      </c>
      <c r="C14969" t="s">
        <v>24263</v>
      </c>
      <c r="D14969" t="s">
        <v>373</v>
      </c>
      <c r="E14969">
        <v>615130</v>
      </c>
      <c r="F14969" t="s">
        <v>24196</v>
      </c>
      <c r="G14969" s="7">
        <v>109.82</v>
      </c>
    </row>
    <row r="14970" spans="1:7" x14ac:dyDescent="0.3">
      <c r="A14970" s="310">
        <v>3022077</v>
      </c>
      <c r="B14970" t="s">
        <v>24262</v>
      </c>
      <c r="C14970" t="s">
        <v>24263</v>
      </c>
      <c r="D14970" t="s">
        <v>377</v>
      </c>
      <c r="E14970">
        <v>611120</v>
      </c>
      <c r="F14970" t="s">
        <v>24196</v>
      </c>
      <c r="G14970" s="7">
        <v>52.18</v>
      </c>
    </row>
    <row r="14971" spans="1:7" x14ac:dyDescent="0.3">
      <c r="A14971" s="310">
        <v>3022077</v>
      </c>
      <c r="B14971" t="s">
        <v>24262</v>
      </c>
      <c r="C14971" t="s">
        <v>24263</v>
      </c>
      <c r="D14971" t="s">
        <v>377</v>
      </c>
      <c r="E14971">
        <v>611110</v>
      </c>
      <c r="F14971" t="s">
        <v>24196</v>
      </c>
      <c r="G14971" s="7">
        <v>-35.72</v>
      </c>
    </row>
    <row r="14972" spans="1:7" x14ac:dyDescent="0.3">
      <c r="A14972" s="310">
        <v>3022077</v>
      </c>
      <c r="B14972" t="s">
        <v>24262</v>
      </c>
      <c r="C14972" t="s">
        <v>24263</v>
      </c>
      <c r="D14972" t="s">
        <v>371</v>
      </c>
      <c r="E14972">
        <v>615100</v>
      </c>
      <c r="F14972" t="s">
        <v>24196</v>
      </c>
      <c r="G14972" s="7">
        <v>-25.19</v>
      </c>
    </row>
    <row r="14973" spans="1:7" x14ac:dyDescent="0.3">
      <c r="A14973" s="310">
        <v>3022077</v>
      </c>
      <c r="B14973" t="s">
        <v>24262</v>
      </c>
      <c r="C14973" t="s">
        <v>24263</v>
      </c>
      <c r="D14973" t="s">
        <v>377</v>
      </c>
      <c r="E14973">
        <v>611110</v>
      </c>
      <c r="F14973" t="s">
        <v>24196</v>
      </c>
      <c r="G14973" s="7">
        <v>0.01</v>
      </c>
    </row>
    <row r="14974" spans="1:7" x14ac:dyDescent="0.3">
      <c r="A14974" s="310">
        <v>3022077</v>
      </c>
      <c r="B14974" t="s">
        <v>24262</v>
      </c>
      <c r="C14974" t="s">
        <v>24263</v>
      </c>
      <c r="D14974" t="s">
        <v>371</v>
      </c>
      <c r="E14974">
        <v>615100</v>
      </c>
      <c r="F14974" t="s">
        <v>24196</v>
      </c>
      <c r="G14974" s="7">
        <v>22.26</v>
      </c>
    </row>
    <row r="14975" spans="1:7" x14ac:dyDescent="0.3">
      <c r="A14975" s="310">
        <v>3022077</v>
      </c>
      <c r="B14975" t="s">
        <v>24262</v>
      </c>
      <c r="C14975" t="s">
        <v>24263</v>
      </c>
      <c r="D14975" t="s">
        <v>373</v>
      </c>
      <c r="E14975">
        <v>615130</v>
      </c>
      <c r="F14975" t="s">
        <v>24196</v>
      </c>
      <c r="G14975" s="7">
        <v>2277.66</v>
      </c>
    </row>
    <row r="14976" spans="1:7" x14ac:dyDescent="0.3">
      <c r="A14976" s="310">
        <v>3022077</v>
      </c>
      <c r="B14976" t="s">
        <v>24262</v>
      </c>
      <c r="C14976" t="s">
        <v>24263</v>
      </c>
      <c r="D14976" t="s">
        <v>371</v>
      </c>
      <c r="E14976">
        <v>615100</v>
      </c>
      <c r="F14976" t="s">
        <v>24196</v>
      </c>
      <c r="G14976" s="7">
        <v>8.5</v>
      </c>
    </row>
    <row r="14977" spans="1:7" x14ac:dyDescent="0.3">
      <c r="A14977" s="310">
        <v>3022077</v>
      </c>
      <c r="B14977" t="s">
        <v>24262</v>
      </c>
      <c r="C14977" t="s">
        <v>24263</v>
      </c>
      <c r="D14977" t="s">
        <v>371</v>
      </c>
      <c r="E14977">
        <v>615100</v>
      </c>
      <c r="F14977" t="s">
        <v>24196</v>
      </c>
      <c r="G14977" s="7">
        <v>935.9</v>
      </c>
    </row>
    <row r="14978" spans="1:7" x14ac:dyDescent="0.3">
      <c r="A14978" s="310">
        <v>3022077</v>
      </c>
      <c r="B14978" t="s">
        <v>24262</v>
      </c>
      <c r="C14978" t="s">
        <v>24263</v>
      </c>
      <c r="D14978" t="s">
        <v>371</v>
      </c>
      <c r="E14978">
        <v>615100</v>
      </c>
      <c r="F14978" t="s">
        <v>24196</v>
      </c>
      <c r="G14978" s="7">
        <v>0.01</v>
      </c>
    </row>
    <row r="14979" spans="1:7" x14ac:dyDescent="0.3">
      <c r="A14979" s="310">
        <v>3022077</v>
      </c>
      <c r="B14979" t="s">
        <v>24262</v>
      </c>
      <c r="C14979" t="s">
        <v>24263</v>
      </c>
      <c r="D14979" t="s">
        <v>371</v>
      </c>
      <c r="E14979">
        <v>615100</v>
      </c>
      <c r="F14979" t="s">
        <v>24196</v>
      </c>
      <c r="G14979" s="7">
        <v>-139.97</v>
      </c>
    </row>
    <row r="14980" spans="1:7" x14ac:dyDescent="0.3">
      <c r="A14980" s="310">
        <v>3022077</v>
      </c>
      <c r="B14980" t="s">
        <v>24262</v>
      </c>
      <c r="C14980" t="s">
        <v>24263</v>
      </c>
      <c r="D14980" t="s">
        <v>377</v>
      </c>
      <c r="E14980">
        <v>611110</v>
      </c>
      <c r="F14980" t="s">
        <v>24196</v>
      </c>
      <c r="G14980" s="7">
        <v>35.72</v>
      </c>
    </row>
    <row r="14981" spans="1:7" x14ac:dyDescent="0.3">
      <c r="A14981" s="310">
        <v>3022077</v>
      </c>
      <c r="B14981" t="s">
        <v>24262</v>
      </c>
      <c r="C14981" t="s">
        <v>24263</v>
      </c>
      <c r="D14981" t="s">
        <v>371</v>
      </c>
      <c r="E14981">
        <v>615100</v>
      </c>
      <c r="F14981" t="s">
        <v>24196</v>
      </c>
      <c r="G14981" s="7">
        <v>13.21</v>
      </c>
    </row>
    <row r="14982" spans="1:7" x14ac:dyDescent="0.3">
      <c r="A14982" s="310">
        <v>3022077</v>
      </c>
      <c r="B14982" t="s">
        <v>24262</v>
      </c>
      <c r="C14982" t="s">
        <v>24263</v>
      </c>
      <c r="D14982" t="s">
        <v>373</v>
      </c>
      <c r="E14982">
        <v>615130</v>
      </c>
      <c r="F14982" t="s">
        <v>24196</v>
      </c>
      <c r="G14982" s="7">
        <v>24.49</v>
      </c>
    </row>
    <row r="14983" spans="1:7" x14ac:dyDescent="0.3">
      <c r="A14983" s="310">
        <v>3022077</v>
      </c>
      <c r="B14983" t="s">
        <v>24262</v>
      </c>
      <c r="C14983" t="s">
        <v>24263</v>
      </c>
      <c r="D14983" t="s">
        <v>371</v>
      </c>
      <c r="E14983">
        <v>615100</v>
      </c>
      <c r="F14983" t="s">
        <v>24196</v>
      </c>
      <c r="G14983" s="7">
        <v>139.97</v>
      </c>
    </row>
    <row r="14984" spans="1:7" x14ac:dyDescent="0.3">
      <c r="A14984" s="310">
        <v>3022077</v>
      </c>
      <c r="B14984" t="s">
        <v>24262</v>
      </c>
      <c r="C14984" t="s">
        <v>24263</v>
      </c>
      <c r="D14984" t="s">
        <v>371</v>
      </c>
      <c r="E14984">
        <v>615100</v>
      </c>
      <c r="F14984" t="s">
        <v>24196</v>
      </c>
      <c r="G14984" s="7">
        <v>4044.25</v>
      </c>
    </row>
    <row r="14985" spans="1:7" x14ac:dyDescent="0.3">
      <c r="A14985" s="310">
        <v>3022077</v>
      </c>
      <c r="B14985" t="s">
        <v>24262</v>
      </c>
      <c r="C14985" t="s">
        <v>24263</v>
      </c>
      <c r="D14985" t="s">
        <v>377</v>
      </c>
      <c r="E14985">
        <v>611110</v>
      </c>
      <c r="F14985" t="s">
        <v>24196</v>
      </c>
      <c r="G14985" s="7">
        <v>2.04</v>
      </c>
    </row>
    <row r="14986" spans="1:7" x14ac:dyDescent="0.3">
      <c r="A14986" s="310">
        <v>3022077</v>
      </c>
      <c r="B14986" t="s">
        <v>24262</v>
      </c>
      <c r="C14986" t="s">
        <v>24263</v>
      </c>
      <c r="D14986" t="s">
        <v>374</v>
      </c>
      <c r="E14986">
        <v>615120</v>
      </c>
      <c r="F14986" t="s">
        <v>24196</v>
      </c>
      <c r="G14986" s="7">
        <v>-30.82</v>
      </c>
    </row>
    <row r="14987" spans="1:7" x14ac:dyDescent="0.3">
      <c r="A14987" s="310">
        <v>3022077</v>
      </c>
      <c r="B14987" t="s">
        <v>24262</v>
      </c>
      <c r="C14987" t="s">
        <v>24263</v>
      </c>
      <c r="D14987" t="s">
        <v>371</v>
      </c>
      <c r="E14987">
        <v>616100</v>
      </c>
      <c r="F14987" t="s">
        <v>24196</v>
      </c>
      <c r="G14987" s="7">
        <v>445.16</v>
      </c>
    </row>
    <row r="14988" spans="1:7" x14ac:dyDescent="0.3">
      <c r="A14988" s="310">
        <v>3022077</v>
      </c>
      <c r="B14988" t="s">
        <v>24262</v>
      </c>
      <c r="C14988" t="s">
        <v>24263</v>
      </c>
      <c r="D14988" t="s">
        <v>377</v>
      </c>
      <c r="E14988">
        <v>611110</v>
      </c>
      <c r="F14988" t="s">
        <v>24196</v>
      </c>
      <c r="G14988" s="7">
        <v>0.2</v>
      </c>
    </row>
    <row r="14989" spans="1:7" x14ac:dyDescent="0.3">
      <c r="A14989" s="310">
        <v>3022077</v>
      </c>
      <c r="B14989" t="s">
        <v>24262</v>
      </c>
      <c r="C14989" t="s">
        <v>24263</v>
      </c>
      <c r="D14989" t="s">
        <v>377</v>
      </c>
      <c r="E14989">
        <v>611110</v>
      </c>
      <c r="F14989" t="s">
        <v>24196</v>
      </c>
      <c r="G14989" s="7">
        <v>-0.01</v>
      </c>
    </row>
    <row r="14990" spans="1:7" x14ac:dyDescent="0.3">
      <c r="A14990" s="310">
        <v>3022077</v>
      </c>
      <c r="B14990" t="s">
        <v>24262</v>
      </c>
      <c r="C14990" t="s">
        <v>24263</v>
      </c>
      <c r="D14990" t="s">
        <v>371</v>
      </c>
      <c r="E14990">
        <v>615100</v>
      </c>
      <c r="F14990" t="s">
        <v>24196</v>
      </c>
      <c r="G14990" s="7">
        <v>0.01</v>
      </c>
    </row>
    <row r="14991" spans="1:7" x14ac:dyDescent="0.3">
      <c r="A14991" s="310">
        <v>3022077</v>
      </c>
      <c r="B14991" t="s">
        <v>24262</v>
      </c>
      <c r="C14991" t="s">
        <v>24263</v>
      </c>
      <c r="D14991" t="s">
        <v>371</v>
      </c>
      <c r="E14991">
        <v>615100</v>
      </c>
      <c r="F14991" t="s">
        <v>24196</v>
      </c>
      <c r="G14991" s="7">
        <v>15.17</v>
      </c>
    </row>
    <row r="14992" spans="1:7" x14ac:dyDescent="0.3">
      <c r="A14992" s="310">
        <v>3022077</v>
      </c>
      <c r="B14992" t="s">
        <v>24262</v>
      </c>
      <c r="C14992" t="s">
        <v>24263</v>
      </c>
      <c r="D14992" t="s">
        <v>371</v>
      </c>
      <c r="E14992">
        <v>615100</v>
      </c>
      <c r="F14992" t="s">
        <v>24196</v>
      </c>
      <c r="G14992" s="7">
        <v>2290.65</v>
      </c>
    </row>
    <row r="14993" spans="1:7" x14ac:dyDescent="0.3">
      <c r="A14993" s="310">
        <v>3022077</v>
      </c>
      <c r="B14993" t="s">
        <v>24262</v>
      </c>
      <c r="C14993" t="s">
        <v>24263</v>
      </c>
      <c r="D14993" t="s">
        <v>371</v>
      </c>
      <c r="E14993">
        <v>617100</v>
      </c>
      <c r="F14993" t="s">
        <v>24196</v>
      </c>
      <c r="G14993" s="7">
        <v>1159.8900000000001</v>
      </c>
    </row>
    <row r="14994" spans="1:7" x14ac:dyDescent="0.3">
      <c r="A14994" s="310">
        <v>3022077</v>
      </c>
      <c r="B14994" t="s">
        <v>24262</v>
      </c>
      <c r="C14994" t="s">
        <v>24263</v>
      </c>
      <c r="D14994" t="s">
        <v>377</v>
      </c>
      <c r="E14994">
        <v>611110</v>
      </c>
      <c r="F14994" t="s">
        <v>24196</v>
      </c>
      <c r="G14994" s="7">
        <v>430.43</v>
      </c>
    </row>
    <row r="14995" spans="1:7" x14ac:dyDescent="0.3">
      <c r="A14995" s="310">
        <v>3022077</v>
      </c>
      <c r="B14995" t="s">
        <v>24262</v>
      </c>
      <c r="C14995" t="s">
        <v>24263</v>
      </c>
      <c r="D14995" t="s">
        <v>374</v>
      </c>
      <c r="E14995">
        <v>615120</v>
      </c>
      <c r="F14995" t="s">
        <v>24196</v>
      </c>
      <c r="G14995" s="7">
        <v>-30.82</v>
      </c>
    </row>
    <row r="14996" spans="1:7" x14ac:dyDescent="0.3">
      <c r="A14996" s="310">
        <v>3022077</v>
      </c>
      <c r="B14996" t="s">
        <v>24262</v>
      </c>
      <c r="C14996" t="s">
        <v>24263</v>
      </c>
      <c r="D14996" t="s">
        <v>371</v>
      </c>
      <c r="E14996">
        <v>615100</v>
      </c>
      <c r="F14996" t="s">
        <v>24196</v>
      </c>
      <c r="G14996" s="7">
        <v>139.97</v>
      </c>
    </row>
    <row r="14997" spans="1:7" x14ac:dyDescent="0.3">
      <c r="A14997" s="310">
        <v>3022077</v>
      </c>
      <c r="B14997" t="s">
        <v>24262</v>
      </c>
      <c r="C14997" t="s">
        <v>24263</v>
      </c>
      <c r="D14997" t="s">
        <v>371</v>
      </c>
      <c r="E14997">
        <v>615100</v>
      </c>
      <c r="F14997" t="s">
        <v>24196</v>
      </c>
      <c r="G14997" s="7">
        <v>-139.97</v>
      </c>
    </row>
    <row r="14998" spans="1:7" x14ac:dyDescent="0.3">
      <c r="A14998" s="310">
        <v>3022077</v>
      </c>
      <c r="B14998" t="s">
        <v>24262</v>
      </c>
      <c r="C14998" t="s">
        <v>24263</v>
      </c>
      <c r="D14998" t="s">
        <v>371</v>
      </c>
      <c r="E14998">
        <v>615100</v>
      </c>
      <c r="F14998" t="s">
        <v>24196</v>
      </c>
      <c r="G14998" s="7">
        <v>0.01</v>
      </c>
    </row>
    <row r="14999" spans="1:7" x14ac:dyDescent="0.3">
      <c r="A14999" s="310">
        <v>3022077</v>
      </c>
      <c r="B14999" t="s">
        <v>24262</v>
      </c>
      <c r="C14999" t="s">
        <v>24263</v>
      </c>
      <c r="D14999" t="s">
        <v>377</v>
      </c>
      <c r="E14999">
        <v>611110</v>
      </c>
      <c r="F14999" t="s">
        <v>24196</v>
      </c>
      <c r="G14999" s="7">
        <v>53.94</v>
      </c>
    </row>
    <row r="15000" spans="1:7" x14ac:dyDescent="0.3">
      <c r="A15000" s="310">
        <v>3022077</v>
      </c>
      <c r="B15000" t="s">
        <v>24262</v>
      </c>
      <c r="C15000" t="s">
        <v>24263</v>
      </c>
      <c r="D15000" t="s">
        <v>371</v>
      </c>
      <c r="E15000">
        <v>615100</v>
      </c>
      <c r="F15000" t="s">
        <v>24196</v>
      </c>
      <c r="G15000" s="7">
        <v>-22.26</v>
      </c>
    </row>
    <row r="15001" spans="1:7" x14ac:dyDescent="0.3">
      <c r="A15001" s="310">
        <v>3022077</v>
      </c>
      <c r="B15001" t="s">
        <v>24262</v>
      </c>
      <c r="C15001" t="s">
        <v>24263</v>
      </c>
      <c r="D15001" t="s">
        <v>377</v>
      </c>
      <c r="E15001">
        <v>611110</v>
      </c>
      <c r="F15001" t="s">
        <v>24196</v>
      </c>
      <c r="G15001" s="7">
        <v>-0.01</v>
      </c>
    </row>
    <row r="15002" spans="1:7" x14ac:dyDescent="0.3">
      <c r="A15002" s="310">
        <v>3022077</v>
      </c>
      <c r="B15002" t="s">
        <v>24262</v>
      </c>
      <c r="C15002" t="s">
        <v>24263</v>
      </c>
      <c r="D15002" t="s">
        <v>371</v>
      </c>
      <c r="E15002">
        <v>615100</v>
      </c>
      <c r="F15002" t="s">
        <v>24196</v>
      </c>
      <c r="G15002" s="7">
        <v>26.24</v>
      </c>
    </row>
    <row r="15003" spans="1:7" x14ac:dyDescent="0.3">
      <c r="A15003" s="310">
        <v>3022077</v>
      </c>
      <c r="B15003" t="s">
        <v>24262</v>
      </c>
      <c r="C15003" t="s">
        <v>24263</v>
      </c>
      <c r="D15003" t="s">
        <v>371</v>
      </c>
      <c r="E15003">
        <v>615100</v>
      </c>
      <c r="F15003" t="s">
        <v>24196</v>
      </c>
      <c r="G15003" s="7">
        <v>-15.19</v>
      </c>
    </row>
    <row r="15004" spans="1:7" x14ac:dyDescent="0.3">
      <c r="A15004" s="310">
        <v>3022077</v>
      </c>
      <c r="B15004" t="s">
        <v>24262</v>
      </c>
      <c r="C15004" t="s">
        <v>24263</v>
      </c>
      <c r="D15004" t="s">
        <v>375</v>
      </c>
      <c r="E15004">
        <v>615140</v>
      </c>
      <c r="F15004" t="s">
        <v>24196</v>
      </c>
      <c r="G15004" s="7">
        <v>8.5</v>
      </c>
    </row>
    <row r="15005" spans="1:7" x14ac:dyDescent="0.3">
      <c r="A15005" s="310">
        <v>3022077</v>
      </c>
      <c r="B15005" t="s">
        <v>24262</v>
      </c>
      <c r="C15005" t="s">
        <v>24263</v>
      </c>
      <c r="D15005" t="s">
        <v>371</v>
      </c>
      <c r="E15005">
        <v>615100</v>
      </c>
      <c r="F15005" t="s">
        <v>24196</v>
      </c>
      <c r="G15005" s="7">
        <v>-145.15</v>
      </c>
    </row>
    <row r="15006" spans="1:7" x14ac:dyDescent="0.3">
      <c r="A15006" s="310">
        <v>3022077</v>
      </c>
      <c r="B15006" t="s">
        <v>24262</v>
      </c>
      <c r="C15006" t="s">
        <v>24263</v>
      </c>
      <c r="D15006" t="s">
        <v>371</v>
      </c>
      <c r="E15006">
        <v>617100</v>
      </c>
      <c r="F15006" t="s">
        <v>24196</v>
      </c>
      <c r="G15006" s="7">
        <v>1404.32</v>
      </c>
    </row>
    <row r="15007" spans="1:7" x14ac:dyDescent="0.3">
      <c r="A15007" s="310">
        <v>3022077</v>
      </c>
      <c r="B15007" t="s">
        <v>24262</v>
      </c>
      <c r="C15007" t="s">
        <v>24263</v>
      </c>
      <c r="D15007" t="s">
        <v>371</v>
      </c>
      <c r="E15007">
        <v>615100</v>
      </c>
      <c r="F15007" t="s">
        <v>24196</v>
      </c>
      <c r="G15007" s="7">
        <v>20.03</v>
      </c>
    </row>
    <row r="15008" spans="1:7" x14ac:dyDescent="0.3">
      <c r="A15008" s="310">
        <v>3022077</v>
      </c>
      <c r="B15008" t="s">
        <v>24262</v>
      </c>
      <c r="C15008" t="s">
        <v>24263</v>
      </c>
      <c r="D15008" t="s">
        <v>373</v>
      </c>
      <c r="E15008">
        <v>615130</v>
      </c>
      <c r="F15008" t="s">
        <v>24196</v>
      </c>
      <c r="G15008" s="7">
        <v>-0.27</v>
      </c>
    </row>
    <row r="15009" spans="1:7" x14ac:dyDescent="0.3">
      <c r="A15009" s="310">
        <v>3022077</v>
      </c>
      <c r="B15009" t="s">
        <v>24262</v>
      </c>
      <c r="C15009" t="s">
        <v>24263</v>
      </c>
      <c r="D15009" t="s">
        <v>371</v>
      </c>
      <c r="E15009">
        <v>615100</v>
      </c>
      <c r="F15009" t="s">
        <v>24196</v>
      </c>
      <c r="G15009" s="7">
        <v>-15.19</v>
      </c>
    </row>
    <row r="15010" spans="1:7" x14ac:dyDescent="0.3">
      <c r="A15010" s="310">
        <v>3022077</v>
      </c>
      <c r="B15010" t="s">
        <v>24262</v>
      </c>
      <c r="C15010" t="s">
        <v>24263</v>
      </c>
      <c r="D15010" t="s">
        <v>377</v>
      </c>
      <c r="E15010">
        <v>611110</v>
      </c>
      <c r="F15010" t="s">
        <v>24196</v>
      </c>
      <c r="G15010" s="7">
        <v>13.88</v>
      </c>
    </row>
    <row r="15011" spans="1:7" x14ac:dyDescent="0.3">
      <c r="A15011" s="310">
        <v>3022077</v>
      </c>
      <c r="B15011" t="s">
        <v>24262</v>
      </c>
      <c r="C15011" t="s">
        <v>24263</v>
      </c>
      <c r="D15011" t="s">
        <v>374</v>
      </c>
      <c r="E15011">
        <v>615120</v>
      </c>
      <c r="F15011" t="s">
        <v>24196</v>
      </c>
      <c r="G15011" s="7">
        <v>-19</v>
      </c>
    </row>
    <row r="15012" spans="1:7" x14ac:dyDescent="0.3">
      <c r="A15012" s="310">
        <v>3022077</v>
      </c>
      <c r="B15012" t="s">
        <v>24262</v>
      </c>
      <c r="C15012" t="s">
        <v>24263</v>
      </c>
      <c r="D15012" t="s">
        <v>371</v>
      </c>
      <c r="E15012">
        <v>615100</v>
      </c>
      <c r="F15012" t="s">
        <v>24196</v>
      </c>
      <c r="G15012" s="7">
        <v>-15.19</v>
      </c>
    </row>
    <row r="15013" spans="1:7" x14ac:dyDescent="0.3">
      <c r="A15013" s="310">
        <v>3022077</v>
      </c>
      <c r="B15013" t="s">
        <v>24262</v>
      </c>
      <c r="C15013" t="s">
        <v>24263</v>
      </c>
      <c r="D15013" t="s">
        <v>373</v>
      </c>
      <c r="E15013">
        <v>615130</v>
      </c>
      <c r="F15013" t="s">
        <v>24196</v>
      </c>
      <c r="G15013" s="7">
        <v>2598.2600000000002</v>
      </c>
    </row>
    <row r="15014" spans="1:7" x14ac:dyDescent="0.3">
      <c r="A15014" s="310">
        <v>3022077</v>
      </c>
      <c r="B15014" t="s">
        <v>24262</v>
      </c>
      <c r="C15014" t="s">
        <v>24263</v>
      </c>
      <c r="D15014" t="s">
        <v>371</v>
      </c>
      <c r="E15014">
        <v>615100</v>
      </c>
      <c r="F15014" t="s">
        <v>24196</v>
      </c>
      <c r="G15014" s="7">
        <v>-130.46</v>
      </c>
    </row>
    <row r="15015" spans="1:7" x14ac:dyDescent="0.3">
      <c r="A15015" s="310">
        <v>3022077</v>
      </c>
      <c r="B15015" t="s">
        <v>24262</v>
      </c>
      <c r="C15015" t="s">
        <v>24263</v>
      </c>
      <c r="D15015" t="s">
        <v>373</v>
      </c>
      <c r="E15015">
        <v>617150</v>
      </c>
      <c r="F15015" t="s">
        <v>24196</v>
      </c>
      <c r="G15015" s="7">
        <v>387.2</v>
      </c>
    </row>
    <row r="15016" spans="1:7" x14ac:dyDescent="0.3">
      <c r="A15016" s="310">
        <v>3022077</v>
      </c>
      <c r="B15016" t="s">
        <v>24262</v>
      </c>
      <c r="C15016" t="s">
        <v>24263</v>
      </c>
      <c r="D15016" t="s">
        <v>371</v>
      </c>
      <c r="E15016">
        <v>617100</v>
      </c>
      <c r="F15016" t="s">
        <v>24196</v>
      </c>
      <c r="G15016" s="7">
        <v>1693.86</v>
      </c>
    </row>
    <row r="15017" spans="1:7" x14ac:dyDescent="0.3">
      <c r="A15017" s="310">
        <v>3022077</v>
      </c>
      <c r="B15017" t="s">
        <v>24262</v>
      </c>
      <c r="C15017" t="s">
        <v>24263</v>
      </c>
      <c r="D15017" t="s">
        <v>371</v>
      </c>
      <c r="E15017">
        <v>615100</v>
      </c>
      <c r="F15017" t="s">
        <v>24196</v>
      </c>
      <c r="G15017" s="7">
        <v>-139.97</v>
      </c>
    </row>
    <row r="15018" spans="1:7" x14ac:dyDescent="0.3">
      <c r="A15018" s="310">
        <v>3022077</v>
      </c>
      <c r="B15018" t="s">
        <v>24262</v>
      </c>
      <c r="C15018" t="s">
        <v>24263</v>
      </c>
      <c r="D15018" t="s">
        <v>374</v>
      </c>
      <c r="E15018">
        <v>617120</v>
      </c>
      <c r="F15018" t="s">
        <v>24196</v>
      </c>
      <c r="G15018" s="7">
        <v>139.02000000000001</v>
      </c>
    </row>
    <row r="15019" spans="1:7" x14ac:dyDescent="0.3">
      <c r="A15019" s="310">
        <v>3022077</v>
      </c>
      <c r="B15019" t="s">
        <v>24262</v>
      </c>
      <c r="C15019" t="s">
        <v>24263</v>
      </c>
      <c r="D15019" t="s">
        <v>377</v>
      </c>
      <c r="E15019">
        <v>611130</v>
      </c>
      <c r="F15019" t="s">
        <v>24196</v>
      </c>
      <c r="G15019" s="7">
        <v>245.49</v>
      </c>
    </row>
    <row r="15020" spans="1:7" x14ac:dyDescent="0.3">
      <c r="A15020" s="310">
        <v>3022077</v>
      </c>
      <c r="B15020" t="s">
        <v>24262</v>
      </c>
      <c r="C15020" t="s">
        <v>24263</v>
      </c>
      <c r="D15020" t="s">
        <v>373</v>
      </c>
      <c r="E15020">
        <v>615130</v>
      </c>
      <c r="F15020" t="s">
        <v>24196</v>
      </c>
      <c r="G15020" s="7">
        <v>1898.05</v>
      </c>
    </row>
    <row r="15021" spans="1:7" x14ac:dyDescent="0.3">
      <c r="A15021" s="310">
        <v>3022077</v>
      </c>
      <c r="B15021" t="s">
        <v>24262</v>
      </c>
      <c r="C15021" t="s">
        <v>24263</v>
      </c>
      <c r="D15021" t="s">
        <v>371</v>
      </c>
      <c r="E15021">
        <v>615100</v>
      </c>
      <c r="F15021" t="s">
        <v>24196</v>
      </c>
      <c r="G15021" s="7">
        <v>139.97</v>
      </c>
    </row>
    <row r="15022" spans="1:7" x14ac:dyDescent="0.3">
      <c r="A15022" s="310">
        <v>3022077</v>
      </c>
      <c r="B15022" t="s">
        <v>24262</v>
      </c>
      <c r="C15022" t="s">
        <v>24263</v>
      </c>
      <c r="D15022" t="s">
        <v>377</v>
      </c>
      <c r="E15022">
        <v>611110</v>
      </c>
      <c r="F15022" t="s">
        <v>24196</v>
      </c>
      <c r="G15022" s="7">
        <v>13.88</v>
      </c>
    </row>
    <row r="15023" spans="1:7" x14ac:dyDescent="0.3">
      <c r="A15023" s="310">
        <v>3022077</v>
      </c>
      <c r="B15023" t="s">
        <v>24262</v>
      </c>
      <c r="C15023" t="s">
        <v>24263</v>
      </c>
      <c r="D15023" t="s">
        <v>371</v>
      </c>
      <c r="E15023">
        <v>617100</v>
      </c>
      <c r="F15023" t="s">
        <v>24196</v>
      </c>
      <c r="G15023" s="7">
        <v>906.55</v>
      </c>
    </row>
    <row r="15024" spans="1:7" x14ac:dyDescent="0.3">
      <c r="A15024" s="310">
        <v>3022077</v>
      </c>
      <c r="B15024" t="s">
        <v>24262</v>
      </c>
      <c r="C15024" t="s">
        <v>24263</v>
      </c>
      <c r="D15024" t="s">
        <v>377</v>
      </c>
      <c r="E15024">
        <v>611120</v>
      </c>
      <c r="F15024" t="s">
        <v>24196</v>
      </c>
      <c r="G15024" s="7">
        <v>15.18</v>
      </c>
    </row>
    <row r="15025" spans="1:7" x14ac:dyDescent="0.3">
      <c r="A15025" s="310">
        <v>3022077</v>
      </c>
      <c r="B15025" t="s">
        <v>24262</v>
      </c>
      <c r="C15025" t="s">
        <v>24263</v>
      </c>
      <c r="D15025" t="s">
        <v>371</v>
      </c>
      <c r="E15025">
        <v>615100</v>
      </c>
      <c r="F15025" t="s">
        <v>24196</v>
      </c>
      <c r="G15025" s="7">
        <v>-22.26</v>
      </c>
    </row>
    <row r="15026" spans="1:7" x14ac:dyDescent="0.3">
      <c r="A15026" s="310">
        <v>3022077</v>
      </c>
      <c r="B15026" t="s">
        <v>24262</v>
      </c>
      <c r="C15026" t="s">
        <v>24263</v>
      </c>
      <c r="D15026" t="s">
        <v>371</v>
      </c>
      <c r="E15026">
        <v>617100</v>
      </c>
      <c r="F15026" t="s">
        <v>24196</v>
      </c>
      <c r="G15026" s="7">
        <v>870.27</v>
      </c>
    </row>
    <row r="15027" spans="1:7" x14ac:dyDescent="0.3">
      <c r="A15027" s="310">
        <v>3022077</v>
      </c>
      <c r="B15027" t="s">
        <v>24262</v>
      </c>
      <c r="C15027" t="s">
        <v>24263</v>
      </c>
      <c r="D15027" t="s">
        <v>374</v>
      </c>
      <c r="E15027">
        <v>615120</v>
      </c>
      <c r="F15027" t="s">
        <v>24196</v>
      </c>
      <c r="G15027" s="7">
        <v>-19</v>
      </c>
    </row>
    <row r="15028" spans="1:7" x14ac:dyDescent="0.3">
      <c r="A15028" s="310">
        <v>3022077</v>
      </c>
      <c r="B15028" t="s">
        <v>24262</v>
      </c>
      <c r="C15028" t="s">
        <v>24263</v>
      </c>
      <c r="D15028" t="s">
        <v>371</v>
      </c>
      <c r="E15028">
        <v>615100</v>
      </c>
      <c r="F15028" t="s">
        <v>24196</v>
      </c>
      <c r="G15028" s="7">
        <v>-145.15</v>
      </c>
    </row>
    <row r="15029" spans="1:7" x14ac:dyDescent="0.3">
      <c r="A15029" s="310">
        <v>3022077</v>
      </c>
      <c r="B15029" t="s">
        <v>24262</v>
      </c>
      <c r="C15029" t="s">
        <v>24263</v>
      </c>
      <c r="D15029" t="s">
        <v>373</v>
      </c>
      <c r="E15029">
        <v>617150</v>
      </c>
      <c r="F15029" t="s">
        <v>24196</v>
      </c>
      <c r="G15029" s="7">
        <v>403.33</v>
      </c>
    </row>
    <row r="15030" spans="1:7" x14ac:dyDescent="0.3">
      <c r="A15030" s="310">
        <v>3022077</v>
      </c>
      <c r="B15030" t="s">
        <v>24262</v>
      </c>
      <c r="C15030" t="s">
        <v>24263</v>
      </c>
      <c r="D15030" t="s">
        <v>371</v>
      </c>
      <c r="E15030">
        <v>615100</v>
      </c>
      <c r="F15030" t="s">
        <v>24196</v>
      </c>
      <c r="G15030" s="7">
        <v>-139.97</v>
      </c>
    </row>
    <row r="15031" spans="1:7" x14ac:dyDescent="0.3">
      <c r="A15031" s="310">
        <v>3022077</v>
      </c>
      <c r="B15031" t="s">
        <v>24262</v>
      </c>
      <c r="C15031" t="s">
        <v>24263</v>
      </c>
      <c r="D15031" t="s">
        <v>373</v>
      </c>
      <c r="E15031">
        <v>615130</v>
      </c>
      <c r="F15031" t="s">
        <v>24196</v>
      </c>
      <c r="G15031" s="7">
        <v>2020.87</v>
      </c>
    </row>
    <row r="15032" spans="1:7" x14ac:dyDescent="0.3">
      <c r="A15032" s="310">
        <v>3022077</v>
      </c>
      <c r="B15032" t="s">
        <v>24262</v>
      </c>
      <c r="C15032" t="s">
        <v>24263</v>
      </c>
      <c r="D15032" t="s">
        <v>371</v>
      </c>
      <c r="E15032">
        <v>615100</v>
      </c>
      <c r="F15032" t="s">
        <v>24196</v>
      </c>
      <c r="G15032" s="7">
        <v>-125.97</v>
      </c>
    </row>
    <row r="15033" spans="1:7" x14ac:dyDescent="0.3">
      <c r="A15033" s="310">
        <v>3022077</v>
      </c>
      <c r="B15033" t="s">
        <v>24262</v>
      </c>
      <c r="C15033" t="s">
        <v>24263</v>
      </c>
      <c r="D15033" t="s">
        <v>374</v>
      </c>
      <c r="E15033">
        <v>615120</v>
      </c>
      <c r="F15033" t="s">
        <v>24196</v>
      </c>
      <c r="G15033" s="7">
        <v>589.01</v>
      </c>
    </row>
    <row r="15034" spans="1:7" x14ac:dyDescent="0.3">
      <c r="A15034" s="310">
        <v>3022077</v>
      </c>
      <c r="B15034" t="s">
        <v>24262</v>
      </c>
      <c r="C15034" t="s">
        <v>24263</v>
      </c>
      <c r="D15034" t="s">
        <v>373</v>
      </c>
      <c r="E15034">
        <v>615130</v>
      </c>
      <c r="F15034" t="s">
        <v>24196</v>
      </c>
      <c r="G15034" s="7">
        <v>-39.799999999999997</v>
      </c>
    </row>
    <row r="15035" spans="1:7" x14ac:dyDescent="0.3">
      <c r="A15035" s="310">
        <v>3022077</v>
      </c>
      <c r="B15035" t="s">
        <v>24262</v>
      </c>
      <c r="C15035" t="s">
        <v>24263</v>
      </c>
      <c r="D15035" t="s">
        <v>377</v>
      </c>
      <c r="E15035">
        <v>611110</v>
      </c>
      <c r="F15035" t="s">
        <v>24196</v>
      </c>
      <c r="G15035" s="7">
        <v>-34.56</v>
      </c>
    </row>
    <row r="15036" spans="1:7" x14ac:dyDescent="0.3">
      <c r="A15036" s="310">
        <v>3022077</v>
      </c>
      <c r="B15036" t="s">
        <v>24262</v>
      </c>
      <c r="C15036" t="s">
        <v>24263</v>
      </c>
      <c r="D15036" t="s">
        <v>373</v>
      </c>
      <c r="E15036">
        <v>615130</v>
      </c>
      <c r="F15036" t="s">
        <v>24196</v>
      </c>
      <c r="G15036" s="7">
        <v>1982.34</v>
      </c>
    </row>
    <row r="15037" spans="1:7" x14ac:dyDescent="0.3">
      <c r="A15037" s="310">
        <v>3022077</v>
      </c>
      <c r="B15037" t="s">
        <v>24262</v>
      </c>
      <c r="C15037" t="s">
        <v>24263</v>
      </c>
      <c r="D15037" t="s">
        <v>371</v>
      </c>
      <c r="E15037">
        <v>615100</v>
      </c>
      <c r="F15037" t="s">
        <v>24196</v>
      </c>
      <c r="G15037" s="7">
        <v>125.97</v>
      </c>
    </row>
    <row r="15038" spans="1:7" x14ac:dyDescent="0.3">
      <c r="A15038" s="310">
        <v>3022077</v>
      </c>
      <c r="B15038" t="s">
        <v>24262</v>
      </c>
      <c r="C15038" t="s">
        <v>24263</v>
      </c>
      <c r="D15038" t="s">
        <v>373</v>
      </c>
      <c r="E15038">
        <v>616160</v>
      </c>
      <c r="F15038" t="s">
        <v>24196</v>
      </c>
      <c r="G15038" s="7">
        <v>115.39</v>
      </c>
    </row>
    <row r="15039" spans="1:7" x14ac:dyDescent="0.3">
      <c r="A15039" s="310">
        <v>3022077</v>
      </c>
      <c r="B15039" t="s">
        <v>24262</v>
      </c>
      <c r="C15039" t="s">
        <v>24263</v>
      </c>
      <c r="D15039" t="s">
        <v>371</v>
      </c>
      <c r="E15039">
        <v>615100</v>
      </c>
      <c r="F15039" t="s">
        <v>24196</v>
      </c>
      <c r="G15039" s="7">
        <v>-22.25</v>
      </c>
    </row>
    <row r="15040" spans="1:7" x14ac:dyDescent="0.3">
      <c r="A15040" s="310">
        <v>3022077</v>
      </c>
      <c r="B15040" t="s">
        <v>24262</v>
      </c>
      <c r="C15040" t="s">
        <v>24263</v>
      </c>
      <c r="D15040" t="s">
        <v>373</v>
      </c>
      <c r="E15040">
        <v>615130</v>
      </c>
      <c r="F15040" t="s">
        <v>24196</v>
      </c>
      <c r="G15040" s="7">
        <v>8.5</v>
      </c>
    </row>
    <row r="15041" spans="1:7" x14ac:dyDescent="0.3">
      <c r="A15041" s="310">
        <v>3022077</v>
      </c>
      <c r="B15041" t="s">
        <v>24262</v>
      </c>
      <c r="C15041" t="s">
        <v>24263</v>
      </c>
      <c r="D15041" t="s">
        <v>377</v>
      </c>
      <c r="E15041">
        <v>611130</v>
      </c>
      <c r="F15041" t="s">
        <v>24196</v>
      </c>
      <c r="G15041" s="7">
        <v>175.62</v>
      </c>
    </row>
    <row r="15042" spans="1:7" x14ac:dyDescent="0.3">
      <c r="A15042" s="310">
        <v>3022077</v>
      </c>
      <c r="B15042" t="s">
        <v>24262</v>
      </c>
      <c r="C15042" t="s">
        <v>24263</v>
      </c>
      <c r="D15042" t="s">
        <v>373</v>
      </c>
      <c r="E15042">
        <v>615130</v>
      </c>
      <c r="F15042" t="s">
        <v>24196</v>
      </c>
      <c r="G15042" s="7">
        <v>270</v>
      </c>
    </row>
    <row r="15043" spans="1:7" x14ac:dyDescent="0.3">
      <c r="A15043" s="310">
        <v>3022077</v>
      </c>
      <c r="B15043" t="s">
        <v>24262</v>
      </c>
      <c r="C15043" t="s">
        <v>24263</v>
      </c>
      <c r="D15043" t="s">
        <v>377</v>
      </c>
      <c r="E15043">
        <v>611110</v>
      </c>
      <c r="F15043" t="s">
        <v>24196</v>
      </c>
      <c r="G15043" s="7">
        <v>-34.56</v>
      </c>
    </row>
    <row r="15044" spans="1:7" x14ac:dyDescent="0.3">
      <c r="A15044" s="310">
        <v>3022077</v>
      </c>
      <c r="B15044" t="s">
        <v>24262</v>
      </c>
      <c r="C15044" t="s">
        <v>24263</v>
      </c>
      <c r="D15044" t="s">
        <v>377</v>
      </c>
      <c r="E15044">
        <v>611110</v>
      </c>
      <c r="F15044" t="s">
        <v>24196</v>
      </c>
      <c r="G15044" s="7">
        <v>-30.82</v>
      </c>
    </row>
    <row r="15045" spans="1:7" x14ac:dyDescent="0.3">
      <c r="A15045" s="310">
        <v>3022077</v>
      </c>
      <c r="B15045" t="s">
        <v>24262</v>
      </c>
      <c r="C15045" t="s">
        <v>24263</v>
      </c>
      <c r="D15045" t="s">
        <v>371</v>
      </c>
      <c r="E15045">
        <v>615100</v>
      </c>
      <c r="F15045" t="s">
        <v>24196</v>
      </c>
      <c r="G15045" s="7">
        <v>-15.19</v>
      </c>
    </row>
    <row r="15046" spans="1:7" x14ac:dyDescent="0.3">
      <c r="A15046" s="310">
        <v>3022077</v>
      </c>
      <c r="B15046" t="s">
        <v>24262</v>
      </c>
      <c r="C15046" t="s">
        <v>24263</v>
      </c>
      <c r="D15046" t="s">
        <v>373</v>
      </c>
      <c r="E15046">
        <v>615130</v>
      </c>
      <c r="F15046" t="s">
        <v>24196</v>
      </c>
      <c r="G15046" s="7">
        <v>24.49</v>
      </c>
    </row>
    <row r="15047" spans="1:7" x14ac:dyDescent="0.3">
      <c r="A15047" s="310">
        <v>3022077</v>
      </c>
      <c r="B15047" t="s">
        <v>24262</v>
      </c>
      <c r="C15047" t="s">
        <v>24263</v>
      </c>
      <c r="D15047" t="s">
        <v>373</v>
      </c>
      <c r="E15047">
        <v>616160</v>
      </c>
      <c r="F15047" t="s">
        <v>24196</v>
      </c>
      <c r="G15047" s="7">
        <v>394.37</v>
      </c>
    </row>
    <row r="15048" spans="1:7" x14ac:dyDescent="0.3">
      <c r="A15048" s="310">
        <v>3022077</v>
      </c>
      <c r="B15048" t="s">
        <v>24262</v>
      </c>
      <c r="C15048" t="s">
        <v>24263</v>
      </c>
      <c r="D15048" t="s">
        <v>371</v>
      </c>
      <c r="E15048">
        <v>615100</v>
      </c>
      <c r="F15048" t="s">
        <v>24196</v>
      </c>
      <c r="G15048" s="7">
        <v>20.03</v>
      </c>
    </row>
    <row r="15049" spans="1:7" x14ac:dyDescent="0.3">
      <c r="A15049" s="310">
        <v>3022077</v>
      </c>
      <c r="B15049" t="s">
        <v>24262</v>
      </c>
      <c r="C15049" t="s">
        <v>24263</v>
      </c>
      <c r="D15049" t="s">
        <v>371</v>
      </c>
      <c r="E15049">
        <v>615100</v>
      </c>
      <c r="F15049" t="s">
        <v>24196</v>
      </c>
      <c r="G15049" s="7">
        <v>-22.26</v>
      </c>
    </row>
    <row r="15050" spans="1:7" x14ac:dyDescent="0.3">
      <c r="A15050" s="310">
        <v>3022077</v>
      </c>
      <c r="B15050" t="s">
        <v>24262</v>
      </c>
      <c r="C15050" t="s">
        <v>24263</v>
      </c>
      <c r="D15050" t="s">
        <v>374</v>
      </c>
      <c r="E15050">
        <v>617120</v>
      </c>
      <c r="F15050" t="s">
        <v>24196</v>
      </c>
      <c r="G15050" s="7">
        <v>231.77</v>
      </c>
    </row>
    <row r="15051" spans="1:7" x14ac:dyDescent="0.3">
      <c r="A15051" s="310">
        <v>3022077</v>
      </c>
      <c r="B15051" t="s">
        <v>24262</v>
      </c>
      <c r="C15051" t="s">
        <v>24263</v>
      </c>
      <c r="D15051" t="s">
        <v>377</v>
      </c>
      <c r="E15051">
        <v>611110</v>
      </c>
      <c r="F15051" t="s">
        <v>24196</v>
      </c>
      <c r="G15051" s="7">
        <v>35.72</v>
      </c>
    </row>
    <row r="15052" spans="1:7" x14ac:dyDescent="0.3">
      <c r="A15052" s="310">
        <v>3022077</v>
      </c>
      <c r="B15052" t="s">
        <v>24262</v>
      </c>
      <c r="C15052" t="s">
        <v>24263</v>
      </c>
      <c r="D15052" t="s">
        <v>371</v>
      </c>
      <c r="E15052">
        <v>615100</v>
      </c>
      <c r="F15052" t="s">
        <v>24196</v>
      </c>
      <c r="G15052" s="7">
        <v>4.68</v>
      </c>
    </row>
    <row r="15053" spans="1:7" x14ac:dyDescent="0.3">
      <c r="A15053" s="310">
        <v>3022077</v>
      </c>
      <c r="B15053" t="s">
        <v>24262</v>
      </c>
      <c r="C15053" t="s">
        <v>24263</v>
      </c>
      <c r="D15053" t="s">
        <v>377</v>
      </c>
      <c r="E15053">
        <v>611110</v>
      </c>
      <c r="F15053" t="s">
        <v>24196</v>
      </c>
      <c r="G15053" s="7">
        <v>6.07</v>
      </c>
    </row>
    <row r="15054" spans="1:7" x14ac:dyDescent="0.3">
      <c r="A15054" s="310">
        <v>3022077</v>
      </c>
      <c r="B15054" t="s">
        <v>24262</v>
      </c>
      <c r="C15054" t="s">
        <v>24263</v>
      </c>
      <c r="D15054" t="s">
        <v>373</v>
      </c>
      <c r="E15054">
        <v>615130</v>
      </c>
      <c r="F15054" t="s">
        <v>24196</v>
      </c>
      <c r="G15054" s="7">
        <v>-0.01</v>
      </c>
    </row>
    <row r="15055" spans="1:7" x14ac:dyDescent="0.3">
      <c r="A15055" s="310">
        <v>3022077</v>
      </c>
      <c r="B15055" t="s">
        <v>24262</v>
      </c>
      <c r="C15055" t="s">
        <v>24263</v>
      </c>
      <c r="D15055" t="s">
        <v>373</v>
      </c>
      <c r="E15055">
        <v>616160</v>
      </c>
      <c r="F15055" t="s">
        <v>24196</v>
      </c>
      <c r="G15055" s="7">
        <v>363.71</v>
      </c>
    </row>
    <row r="15056" spans="1:7" x14ac:dyDescent="0.3">
      <c r="A15056" s="310">
        <v>3022077</v>
      </c>
      <c r="B15056" t="s">
        <v>24262</v>
      </c>
      <c r="C15056" t="s">
        <v>24263</v>
      </c>
      <c r="D15056" t="s">
        <v>371</v>
      </c>
      <c r="E15056">
        <v>615100</v>
      </c>
      <c r="F15056" t="s">
        <v>24196</v>
      </c>
      <c r="G15056" s="7">
        <v>0.01</v>
      </c>
    </row>
    <row r="15057" spans="1:7" x14ac:dyDescent="0.3">
      <c r="A15057" s="310">
        <v>3022077</v>
      </c>
      <c r="B15057" t="s">
        <v>24262</v>
      </c>
      <c r="C15057" t="s">
        <v>24263</v>
      </c>
      <c r="D15057" t="s">
        <v>377</v>
      </c>
      <c r="E15057">
        <v>611110</v>
      </c>
      <c r="F15057" t="s">
        <v>24196</v>
      </c>
      <c r="G15057" s="7">
        <v>-34.56</v>
      </c>
    </row>
    <row r="15058" spans="1:7" x14ac:dyDescent="0.3">
      <c r="A15058" s="310">
        <v>3022077</v>
      </c>
      <c r="B15058" t="s">
        <v>24262</v>
      </c>
      <c r="C15058" t="s">
        <v>24263</v>
      </c>
      <c r="D15058" t="s">
        <v>377</v>
      </c>
      <c r="E15058">
        <v>611110</v>
      </c>
      <c r="F15058" t="s">
        <v>24196</v>
      </c>
      <c r="G15058" s="7">
        <v>34.56</v>
      </c>
    </row>
    <row r="15059" spans="1:7" x14ac:dyDescent="0.3">
      <c r="A15059" s="310">
        <v>3022077</v>
      </c>
      <c r="B15059" t="s">
        <v>24262</v>
      </c>
      <c r="C15059" t="s">
        <v>24263</v>
      </c>
      <c r="D15059" t="s">
        <v>373</v>
      </c>
      <c r="E15059">
        <v>617150</v>
      </c>
      <c r="F15059" t="s">
        <v>24196</v>
      </c>
      <c r="G15059" s="7">
        <v>387.2</v>
      </c>
    </row>
    <row r="15060" spans="1:7" x14ac:dyDescent="0.3">
      <c r="A15060" s="310">
        <v>3022077</v>
      </c>
      <c r="B15060" t="s">
        <v>24262</v>
      </c>
      <c r="C15060" t="s">
        <v>24263</v>
      </c>
      <c r="D15060" t="s">
        <v>377</v>
      </c>
      <c r="E15060">
        <v>611130</v>
      </c>
      <c r="F15060" t="s">
        <v>24196</v>
      </c>
      <c r="G15060" s="7">
        <v>87.98</v>
      </c>
    </row>
    <row r="15061" spans="1:7" x14ac:dyDescent="0.3">
      <c r="A15061" s="310">
        <v>3022077</v>
      </c>
      <c r="B15061" t="s">
        <v>24262</v>
      </c>
      <c r="C15061" t="s">
        <v>24263</v>
      </c>
      <c r="D15061" t="s">
        <v>374</v>
      </c>
      <c r="E15061">
        <v>615120</v>
      </c>
      <c r="F15061" t="s">
        <v>24196</v>
      </c>
      <c r="G15061" s="7">
        <v>19</v>
      </c>
    </row>
    <row r="15062" spans="1:7" x14ac:dyDescent="0.3">
      <c r="A15062" s="310">
        <v>3022077</v>
      </c>
      <c r="B15062" t="s">
        <v>24262</v>
      </c>
      <c r="C15062" t="s">
        <v>24263</v>
      </c>
      <c r="D15062" t="s">
        <v>377</v>
      </c>
      <c r="E15062">
        <v>611110</v>
      </c>
      <c r="F15062" t="s">
        <v>24196</v>
      </c>
      <c r="G15062" s="7">
        <v>35.72</v>
      </c>
    </row>
    <row r="15063" spans="1:7" x14ac:dyDescent="0.3">
      <c r="A15063" s="310">
        <v>3022077</v>
      </c>
      <c r="B15063" t="s">
        <v>24262</v>
      </c>
      <c r="C15063" t="s">
        <v>24263</v>
      </c>
      <c r="D15063" t="s">
        <v>373</v>
      </c>
      <c r="E15063">
        <v>617150</v>
      </c>
      <c r="F15063" t="s">
        <v>24196</v>
      </c>
      <c r="G15063" s="7">
        <v>387.2</v>
      </c>
    </row>
    <row r="15064" spans="1:7" x14ac:dyDescent="0.3">
      <c r="A15064" s="310">
        <v>3022077</v>
      </c>
      <c r="B15064" t="s">
        <v>24262</v>
      </c>
      <c r="C15064" t="s">
        <v>24263</v>
      </c>
      <c r="D15064" t="s">
        <v>377</v>
      </c>
      <c r="E15064">
        <v>611110</v>
      </c>
      <c r="F15064" t="s">
        <v>24196</v>
      </c>
      <c r="G15064" s="7">
        <v>-34.56</v>
      </c>
    </row>
    <row r="15065" spans="1:7" x14ac:dyDescent="0.3">
      <c r="A15065" s="310">
        <v>3022077</v>
      </c>
      <c r="B15065" t="s">
        <v>24262</v>
      </c>
      <c r="C15065" t="s">
        <v>24263</v>
      </c>
      <c r="D15065" t="s">
        <v>377</v>
      </c>
      <c r="E15065">
        <v>611110</v>
      </c>
      <c r="F15065" t="s">
        <v>24196</v>
      </c>
      <c r="G15065" s="7">
        <v>34.56</v>
      </c>
    </row>
    <row r="15066" spans="1:7" x14ac:dyDescent="0.3">
      <c r="A15066" s="310">
        <v>3022077</v>
      </c>
      <c r="B15066" t="s">
        <v>24262</v>
      </c>
      <c r="C15066" t="s">
        <v>24263</v>
      </c>
      <c r="D15066" t="s">
        <v>373</v>
      </c>
      <c r="E15066">
        <v>615130</v>
      </c>
      <c r="F15066" t="s">
        <v>24196</v>
      </c>
      <c r="G15066" s="7">
        <v>2853.78</v>
      </c>
    </row>
    <row r="15067" spans="1:7" x14ac:dyDescent="0.3">
      <c r="A15067" s="310">
        <v>3022077</v>
      </c>
      <c r="B15067" t="s">
        <v>24262</v>
      </c>
      <c r="C15067" t="s">
        <v>24263</v>
      </c>
      <c r="D15067" t="s">
        <v>377</v>
      </c>
      <c r="E15067">
        <v>611110</v>
      </c>
      <c r="F15067" t="s">
        <v>24196</v>
      </c>
      <c r="G15067" s="7">
        <v>34.56</v>
      </c>
    </row>
    <row r="15068" spans="1:7" x14ac:dyDescent="0.3">
      <c r="A15068" s="310">
        <v>3022077</v>
      </c>
      <c r="B15068" t="s">
        <v>24262</v>
      </c>
      <c r="C15068" t="s">
        <v>24263</v>
      </c>
      <c r="D15068" t="s">
        <v>371</v>
      </c>
      <c r="E15068">
        <v>615100</v>
      </c>
      <c r="F15068" t="s">
        <v>24196</v>
      </c>
      <c r="G15068" s="7">
        <v>-20.03</v>
      </c>
    </row>
    <row r="15069" spans="1:7" x14ac:dyDescent="0.3">
      <c r="A15069" s="310">
        <v>3022077</v>
      </c>
      <c r="B15069" t="s">
        <v>24262</v>
      </c>
      <c r="C15069" t="s">
        <v>24263</v>
      </c>
      <c r="D15069" t="s">
        <v>371</v>
      </c>
      <c r="E15069">
        <v>615100</v>
      </c>
      <c r="F15069" t="s">
        <v>24196</v>
      </c>
      <c r="G15069" s="7">
        <v>3184.83</v>
      </c>
    </row>
    <row r="15070" spans="1:7" x14ac:dyDescent="0.3">
      <c r="A15070" s="310">
        <v>3022077</v>
      </c>
      <c r="B15070" t="s">
        <v>24262</v>
      </c>
      <c r="C15070" t="s">
        <v>24263</v>
      </c>
      <c r="D15070" t="s">
        <v>371</v>
      </c>
      <c r="E15070">
        <v>616100</v>
      </c>
      <c r="F15070" t="s">
        <v>24196</v>
      </c>
      <c r="G15070" s="7">
        <v>392.61</v>
      </c>
    </row>
    <row r="15071" spans="1:7" x14ac:dyDescent="0.3">
      <c r="A15071" s="310">
        <v>3022077</v>
      </c>
      <c r="B15071" t="s">
        <v>24262</v>
      </c>
      <c r="C15071" t="s">
        <v>24263</v>
      </c>
      <c r="D15071" t="s">
        <v>371</v>
      </c>
      <c r="E15071">
        <v>617100</v>
      </c>
      <c r="F15071" t="s">
        <v>24196</v>
      </c>
      <c r="G15071" s="7">
        <v>1969.61</v>
      </c>
    </row>
    <row r="15072" spans="1:7" x14ac:dyDescent="0.3">
      <c r="A15072" s="310">
        <v>3022077</v>
      </c>
      <c r="B15072" t="s">
        <v>24262</v>
      </c>
      <c r="C15072" t="s">
        <v>24263</v>
      </c>
      <c r="D15072" t="s">
        <v>371</v>
      </c>
      <c r="E15072">
        <v>616100</v>
      </c>
      <c r="F15072" t="s">
        <v>24196</v>
      </c>
      <c r="G15072" s="7">
        <v>380.41</v>
      </c>
    </row>
    <row r="15073" spans="1:7" x14ac:dyDescent="0.3">
      <c r="A15073" s="310">
        <v>3022077</v>
      </c>
      <c r="B15073" t="s">
        <v>24262</v>
      </c>
      <c r="C15073" t="s">
        <v>24263</v>
      </c>
      <c r="D15073" t="s">
        <v>377</v>
      </c>
      <c r="E15073">
        <v>611120</v>
      </c>
      <c r="F15073" t="s">
        <v>24196</v>
      </c>
      <c r="G15073" s="7">
        <v>33.44</v>
      </c>
    </row>
    <row r="15074" spans="1:7" x14ac:dyDescent="0.3">
      <c r="A15074" s="310">
        <v>3022077</v>
      </c>
      <c r="B15074" t="s">
        <v>24262</v>
      </c>
      <c r="C15074" t="s">
        <v>24263</v>
      </c>
      <c r="D15074" t="s">
        <v>371</v>
      </c>
      <c r="E15074">
        <v>615100</v>
      </c>
      <c r="F15074" t="s">
        <v>24196</v>
      </c>
      <c r="G15074" s="7">
        <v>689.92</v>
      </c>
    </row>
    <row r="15075" spans="1:7" x14ac:dyDescent="0.3">
      <c r="A15075" s="310">
        <v>3022077</v>
      </c>
      <c r="B15075" t="s">
        <v>24262</v>
      </c>
      <c r="C15075" t="s">
        <v>24263</v>
      </c>
      <c r="D15075" t="s">
        <v>371</v>
      </c>
      <c r="E15075">
        <v>615100</v>
      </c>
      <c r="F15075" t="s">
        <v>24196</v>
      </c>
      <c r="G15075" s="7">
        <v>-22.26</v>
      </c>
    </row>
    <row r="15076" spans="1:7" x14ac:dyDescent="0.3">
      <c r="A15076" s="310">
        <v>3022077</v>
      </c>
      <c r="B15076" t="s">
        <v>24262</v>
      </c>
      <c r="C15076" t="s">
        <v>24263</v>
      </c>
      <c r="D15076" t="s">
        <v>371</v>
      </c>
      <c r="E15076">
        <v>615100</v>
      </c>
      <c r="F15076" t="s">
        <v>24196</v>
      </c>
      <c r="G15076" s="7">
        <v>-15.19</v>
      </c>
    </row>
    <row r="15077" spans="1:7" x14ac:dyDescent="0.3">
      <c r="A15077" s="310">
        <v>3022077</v>
      </c>
      <c r="B15077" t="s">
        <v>24262</v>
      </c>
      <c r="C15077" t="s">
        <v>24263</v>
      </c>
      <c r="D15077" t="s">
        <v>377</v>
      </c>
      <c r="E15077">
        <v>611110</v>
      </c>
      <c r="F15077" t="s">
        <v>24196</v>
      </c>
      <c r="G15077" s="7">
        <v>315.95</v>
      </c>
    </row>
    <row r="15078" spans="1:7" x14ac:dyDescent="0.3">
      <c r="A15078" s="310">
        <v>3022077</v>
      </c>
      <c r="B15078" t="s">
        <v>24262</v>
      </c>
      <c r="C15078" t="s">
        <v>24263</v>
      </c>
      <c r="D15078" t="s">
        <v>371</v>
      </c>
      <c r="E15078">
        <v>615100</v>
      </c>
      <c r="F15078" t="s">
        <v>24196</v>
      </c>
      <c r="G15078" s="7">
        <v>130.46</v>
      </c>
    </row>
    <row r="15079" spans="1:7" x14ac:dyDescent="0.3">
      <c r="A15079" s="310">
        <v>3022077</v>
      </c>
      <c r="B15079" t="s">
        <v>24262</v>
      </c>
      <c r="C15079" t="s">
        <v>24263</v>
      </c>
      <c r="D15079" t="s">
        <v>377</v>
      </c>
      <c r="E15079">
        <v>611110</v>
      </c>
      <c r="F15079" t="s">
        <v>24196</v>
      </c>
      <c r="G15079" s="7">
        <v>0.01</v>
      </c>
    </row>
    <row r="15080" spans="1:7" x14ac:dyDescent="0.3">
      <c r="A15080" s="310">
        <v>3022077</v>
      </c>
      <c r="B15080" t="s">
        <v>24262</v>
      </c>
      <c r="C15080" t="s">
        <v>24263</v>
      </c>
      <c r="D15080" t="s">
        <v>373</v>
      </c>
      <c r="E15080">
        <v>615130</v>
      </c>
      <c r="F15080" t="s">
        <v>24196</v>
      </c>
      <c r="G15080" s="7">
        <v>262.5</v>
      </c>
    </row>
    <row r="15081" spans="1:7" x14ac:dyDescent="0.3">
      <c r="A15081" s="310">
        <v>3022077</v>
      </c>
      <c r="B15081" t="s">
        <v>24262</v>
      </c>
      <c r="C15081" t="s">
        <v>24263</v>
      </c>
      <c r="D15081" t="s">
        <v>377</v>
      </c>
      <c r="E15081">
        <v>611110</v>
      </c>
      <c r="F15081" t="s">
        <v>24196</v>
      </c>
      <c r="G15081" s="7">
        <v>13.88</v>
      </c>
    </row>
    <row r="15082" spans="1:7" x14ac:dyDescent="0.3">
      <c r="A15082" s="310">
        <v>3022077</v>
      </c>
      <c r="B15082" t="s">
        <v>24262</v>
      </c>
      <c r="C15082" t="s">
        <v>24263</v>
      </c>
      <c r="D15082" t="s">
        <v>377</v>
      </c>
      <c r="E15082">
        <v>611110</v>
      </c>
      <c r="F15082" t="s">
        <v>24196</v>
      </c>
      <c r="G15082" s="7">
        <v>-13.88</v>
      </c>
    </row>
    <row r="15083" spans="1:7" x14ac:dyDescent="0.3">
      <c r="A15083" s="310">
        <v>3022077</v>
      </c>
      <c r="B15083" t="s">
        <v>24262</v>
      </c>
      <c r="C15083" t="s">
        <v>24263</v>
      </c>
      <c r="D15083" t="s">
        <v>373</v>
      </c>
      <c r="E15083">
        <v>615130</v>
      </c>
      <c r="F15083" t="s">
        <v>24196</v>
      </c>
      <c r="G15083" s="7">
        <v>1224.0999999999999</v>
      </c>
    </row>
    <row r="15084" spans="1:7" x14ac:dyDescent="0.3">
      <c r="A15084" s="310">
        <v>3022077</v>
      </c>
      <c r="B15084" t="s">
        <v>24262</v>
      </c>
      <c r="C15084" t="s">
        <v>24263</v>
      </c>
      <c r="D15084" t="s">
        <v>373</v>
      </c>
      <c r="E15084">
        <v>615130</v>
      </c>
      <c r="F15084" t="s">
        <v>24196</v>
      </c>
      <c r="G15084" s="7">
        <v>1455.17</v>
      </c>
    </row>
    <row r="15085" spans="1:7" x14ac:dyDescent="0.3">
      <c r="A15085" s="310">
        <v>3022077</v>
      </c>
      <c r="B15085" t="s">
        <v>24262</v>
      </c>
      <c r="C15085" t="s">
        <v>24263</v>
      </c>
      <c r="D15085" t="s">
        <v>371</v>
      </c>
      <c r="E15085">
        <v>615100</v>
      </c>
      <c r="F15085" t="s">
        <v>24196</v>
      </c>
      <c r="G15085" s="7">
        <v>-15.19</v>
      </c>
    </row>
    <row r="15086" spans="1:7" x14ac:dyDescent="0.3">
      <c r="A15086" s="310">
        <v>3022077</v>
      </c>
      <c r="B15086" t="s">
        <v>24262</v>
      </c>
      <c r="C15086" t="s">
        <v>24263</v>
      </c>
      <c r="D15086" t="s">
        <v>371</v>
      </c>
      <c r="E15086">
        <v>615100</v>
      </c>
      <c r="F15086" t="s">
        <v>24196</v>
      </c>
      <c r="G15086" s="7">
        <v>24.85</v>
      </c>
    </row>
    <row r="15087" spans="1:7" x14ac:dyDescent="0.3">
      <c r="A15087" s="310">
        <v>3022077</v>
      </c>
      <c r="B15087" t="s">
        <v>24262</v>
      </c>
      <c r="C15087" t="s">
        <v>24263</v>
      </c>
      <c r="D15087" t="s">
        <v>377</v>
      </c>
      <c r="E15087">
        <v>611110</v>
      </c>
      <c r="F15087" t="s">
        <v>24196</v>
      </c>
      <c r="G15087" s="7">
        <v>34.56</v>
      </c>
    </row>
    <row r="15088" spans="1:7" x14ac:dyDescent="0.3">
      <c r="A15088" s="310">
        <v>3022077</v>
      </c>
      <c r="B15088" t="s">
        <v>24262</v>
      </c>
      <c r="C15088" t="s">
        <v>24263</v>
      </c>
      <c r="D15088" t="s">
        <v>371</v>
      </c>
      <c r="E15088">
        <v>615100</v>
      </c>
      <c r="F15088" t="s">
        <v>24196</v>
      </c>
      <c r="G15088" s="7">
        <v>689.92</v>
      </c>
    </row>
    <row r="15089" spans="1:7" x14ac:dyDescent="0.3">
      <c r="A15089" s="310">
        <v>3022077</v>
      </c>
      <c r="B15089" t="s">
        <v>24262</v>
      </c>
      <c r="C15089" t="s">
        <v>24263</v>
      </c>
      <c r="D15089" t="s">
        <v>374</v>
      </c>
      <c r="E15089">
        <v>615120</v>
      </c>
      <c r="F15089" t="s">
        <v>24196</v>
      </c>
      <c r="G15089" s="7">
        <v>589.01</v>
      </c>
    </row>
    <row r="15090" spans="1:7" x14ac:dyDescent="0.3">
      <c r="A15090" s="310">
        <v>3022077</v>
      </c>
      <c r="B15090" t="s">
        <v>24262</v>
      </c>
      <c r="C15090" t="s">
        <v>24263</v>
      </c>
      <c r="D15090" t="s">
        <v>377</v>
      </c>
      <c r="E15090">
        <v>611110</v>
      </c>
      <c r="F15090" t="s">
        <v>24196</v>
      </c>
      <c r="G15090" s="7">
        <v>508.6</v>
      </c>
    </row>
    <row r="15091" spans="1:7" x14ac:dyDescent="0.3">
      <c r="A15091" s="310">
        <v>3022077</v>
      </c>
      <c r="B15091" t="s">
        <v>24262</v>
      </c>
      <c r="C15091" t="s">
        <v>24263</v>
      </c>
      <c r="D15091" t="s">
        <v>371</v>
      </c>
      <c r="E15091">
        <v>615100</v>
      </c>
      <c r="F15091" t="s">
        <v>24196</v>
      </c>
      <c r="G15091" s="7">
        <v>139.97</v>
      </c>
    </row>
    <row r="15092" spans="1:7" x14ac:dyDescent="0.3">
      <c r="A15092" s="310">
        <v>3022077</v>
      </c>
      <c r="B15092" t="s">
        <v>24262</v>
      </c>
      <c r="C15092" t="s">
        <v>24263</v>
      </c>
      <c r="D15092" t="s">
        <v>371</v>
      </c>
      <c r="E15092">
        <v>615100</v>
      </c>
      <c r="F15092" t="s">
        <v>24196</v>
      </c>
      <c r="G15092" s="7">
        <v>-145.15</v>
      </c>
    </row>
    <row r="15093" spans="1:7" x14ac:dyDescent="0.3">
      <c r="A15093" s="310">
        <v>3022077</v>
      </c>
      <c r="B15093" t="s">
        <v>24262</v>
      </c>
      <c r="C15093" t="s">
        <v>24263</v>
      </c>
      <c r="D15093" t="s">
        <v>373</v>
      </c>
      <c r="E15093">
        <v>617150</v>
      </c>
      <c r="F15093" t="s">
        <v>24196</v>
      </c>
      <c r="G15093" s="7">
        <v>397.52</v>
      </c>
    </row>
    <row r="15094" spans="1:7" x14ac:dyDescent="0.3">
      <c r="A15094" s="310">
        <v>3022077</v>
      </c>
      <c r="B15094" t="s">
        <v>24262</v>
      </c>
      <c r="C15094" t="s">
        <v>24263</v>
      </c>
      <c r="D15094" t="s">
        <v>376</v>
      </c>
      <c r="E15094">
        <v>615110</v>
      </c>
      <c r="F15094" t="s">
        <v>24196</v>
      </c>
      <c r="G15094" s="7">
        <v>92.47</v>
      </c>
    </row>
    <row r="15095" spans="1:7" x14ac:dyDescent="0.3">
      <c r="A15095" s="310">
        <v>3022077</v>
      </c>
      <c r="B15095" t="s">
        <v>24262</v>
      </c>
      <c r="C15095" t="s">
        <v>24263</v>
      </c>
      <c r="D15095" t="s">
        <v>371</v>
      </c>
      <c r="E15095">
        <v>615100</v>
      </c>
      <c r="F15095" t="s">
        <v>24196</v>
      </c>
      <c r="G15095" s="7">
        <v>-22.25</v>
      </c>
    </row>
    <row r="15096" spans="1:7" x14ac:dyDescent="0.3">
      <c r="A15096" s="310">
        <v>3022077</v>
      </c>
      <c r="B15096" t="s">
        <v>24262</v>
      </c>
      <c r="C15096" t="s">
        <v>24263</v>
      </c>
      <c r="D15096" t="s">
        <v>371</v>
      </c>
      <c r="E15096">
        <v>615100</v>
      </c>
      <c r="F15096" t="s">
        <v>24196</v>
      </c>
      <c r="G15096" s="7">
        <v>-125.96</v>
      </c>
    </row>
    <row r="15097" spans="1:7" x14ac:dyDescent="0.3">
      <c r="A15097" s="310">
        <v>3022077</v>
      </c>
      <c r="B15097" t="s">
        <v>24262</v>
      </c>
      <c r="C15097" t="s">
        <v>24263</v>
      </c>
      <c r="D15097" t="s">
        <v>371</v>
      </c>
      <c r="E15097">
        <v>615100</v>
      </c>
      <c r="F15097" t="s">
        <v>24196</v>
      </c>
      <c r="G15097" s="7">
        <v>-139.97</v>
      </c>
    </row>
    <row r="15098" spans="1:7" x14ac:dyDescent="0.3">
      <c r="A15098" s="310">
        <v>3022077</v>
      </c>
      <c r="B15098" t="s">
        <v>24262</v>
      </c>
      <c r="C15098" t="s">
        <v>24263</v>
      </c>
      <c r="D15098" t="s">
        <v>371</v>
      </c>
      <c r="E15098">
        <v>615100</v>
      </c>
      <c r="F15098" t="s">
        <v>24196</v>
      </c>
      <c r="G15098" s="7">
        <v>-15.19</v>
      </c>
    </row>
    <row r="15099" spans="1:7" x14ac:dyDescent="0.3">
      <c r="A15099" s="310">
        <v>3022077</v>
      </c>
      <c r="B15099" t="s">
        <v>24262</v>
      </c>
      <c r="C15099" t="s">
        <v>24263</v>
      </c>
      <c r="D15099" t="s">
        <v>377</v>
      </c>
      <c r="E15099">
        <v>611110</v>
      </c>
      <c r="F15099" t="s">
        <v>24196</v>
      </c>
      <c r="G15099" s="7">
        <v>-13.88</v>
      </c>
    </row>
    <row r="15100" spans="1:7" x14ac:dyDescent="0.3">
      <c r="A15100" s="310">
        <v>3022077</v>
      </c>
      <c r="B15100" t="s">
        <v>24262</v>
      </c>
      <c r="C15100" t="s">
        <v>24263</v>
      </c>
      <c r="D15100" t="s">
        <v>377</v>
      </c>
      <c r="E15100">
        <v>611110</v>
      </c>
      <c r="F15100" t="s">
        <v>24196</v>
      </c>
      <c r="G15100" s="7">
        <v>0.01</v>
      </c>
    </row>
    <row r="15101" spans="1:7" x14ac:dyDescent="0.3">
      <c r="A15101" s="310">
        <v>3022077</v>
      </c>
      <c r="B15101" t="s">
        <v>24262</v>
      </c>
      <c r="C15101" t="s">
        <v>24263</v>
      </c>
      <c r="D15101" t="s">
        <v>377</v>
      </c>
      <c r="E15101">
        <v>611110</v>
      </c>
      <c r="F15101" t="s">
        <v>24196</v>
      </c>
      <c r="G15101" s="7">
        <v>13.88</v>
      </c>
    </row>
    <row r="15102" spans="1:7" x14ac:dyDescent="0.3">
      <c r="A15102" s="310">
        <v>3022077</v>
      </c>
      <c r="B15102" t="s">
        <v>24262</v>
      </c>
      <c r="C15102" t="s">
        <v>24263</v>
      </c>
      <c r="D15102" t="s">
        <v>371</v>
      </c>
      <c r="E15102">
        <v>617100</v>
      </c>
      <c r="F15102" t="s">
        <v>24196</v>
      </c>
      <c r="G15102" s="7">
        <v>1903.16</v>
      </c>
    </row>
    <row r="15103" spans="1:7" x14ac:dyDescent="0.3">
      <c r="A15103" s="310">
        <v>3022077</v>
      </c>
      <c r="B15103" t="s">
        <v>24262</v>
      </c>
      <c r="C15103" t="s">
        <v>24263</v>
      </c>
      <c r="D15103" t="s">
        <v>377</v>
      </c>
      <c r="E15103">
        <v>611110</v>
      </c>
      <c r="F15103" t="s">
        <v>24196</v>
      </c>
      <c r="G15103" s="7">
        <v>-34.56</v>
      </c>
    </row>
    <row r="15104" spans="1:7" x14ac:dyDescent="0.3">
      <c r="A15104" s="310">
        <v>3022077</v>
      </c>
      <c r="B15104" t="s">
        <v>24262</v>
      </c>
      <c r="C15104" t="s">
        <v>24263</v>
      </c>
      <c r="D15104" t="s">
        <v>377</v>
      </c>
      <c r="E15104">
        <v>611110</v>
      </c>
      <c r="F15104" t="s">
        <v>24196</v>
      </c>
      <c r="G15104" s="7">
        <v>34.56</v>
      </c>
    </row>
    <row r="15105" spans="1:7" x14ac:dyDescent="0.3">
      <c r="A15105" s="310">
        <v>3022077</v>
      </c>
      <c r="B15105" t="s">
        <v>24262</v>
      </c>
      <c r="C15105" t="s">
        <v>24263</v>
      </c>
      <c r="D15105" t="s">
        <v>373</v>
      </c>
      <c r="E15105">
        <v>615130</v>
      </c>
      <c r="F15105" t="s">
        <v>24196</v>
      </c>
      <c r="G15105" s="7">
        <v>8.5</v>
      </c>
    </row>
    <row r="15106" spans="1:7" x14ac:dyDescent="0.3">
      <c r="A15106" s="310">
        <v>3022077</v>
      </c>
      <c r="B15106" t="s">
        <v>24262</v>
      </c>
      <c r="C15106" t="s">
        <v>24263</v>
      </c>
      <c r="D15106" t="s">
        <v>371</v>
      </c>
      <c r="E15106">
        <v>615100</v>
      </c>
      <c r="F15106" t="s">
        <v>24196</v>
      </c>
      <c r="G15106" s="7">
        <v>139.97</v>
      </c>
    </row>
    <row r="15107" spans="1:7" x14ac:dyDescent="0.3">
      <c r="A15107" s="310">
        <v>3022077</v>
      </c>
      <c r="B15107" t="s">
        <v>24262</v>
      </c>
      <c r="C15107" t="s">
        <v>24263</v>
      </c>
      <c r="D15107" t="s">
        <v>371</v>
      </c>
      <c r="E15107">
        <v>616100</v>
      </c>
      <c r="F15107" t="s">
        <v>24196</v>
      </c>
      <c r="G15107" s="7">
        <v>544.09</v>
      </c>
    </row>
    <row r="15108" spans="1:7" x14ac:dyDescent="0.3">
      <c r="A15108" s="310">
        <v>3022077</v>
      </c>
      <c r="B15108" t="s">
        <v>24262</v>
      </c>
      <c r="C15108" t="s">
        <v>24263</v>
      </c>
      <c r="D15108" t="s">
        <v>373</v>
      </c>
      <c r="E15108">
        <v>616160</v>
      </c>
      <c r="F15108" t="s">
        <v>24196</v>
      </c>
      <c r="G15108" s="7">
        <v>184.91</v>
      </c>
    </row>
    <row r="15109" spans="1:7" x14ac:dyDescent="0.3">
      <c r="A15109" s="310">
        <v>3022077</v>
      </c>
      <c r="B15109" t="s">
        <v>24262</v>
      </c>
      <c r="C15109" t="s">
        <v>24263</v>
      </c>
      <c r="D15109" t="s">
        <v>374</v>
      </c>
      <c r="E15109">
        <v>615120</v>
      </c>
      <c r="F15109" t="s">
        <v>24196</v>
      </c>
      <c r="G15109" s="7">
        <v>2.79</v>
      </c>
    </row>
    <row r="15110" spans="1:7" x14ac:dyDescent="0.3">
      <c r="A15110" s="310">
        <v>3022077</v>
      </c>
      <c r="B15110" t="s">
        <v>24262</v>
      </c>
      <c r="C15110" t="s">
        <v>24263</v>
      </c>
      <c r="D15110" t="s">
        <v>373</v>
      </c>
      <c r="E15110">
        <v>615130</v>
      </c>
      <c r="F15110" t="s">
        <v>24196</v>
      </c>
      <c r="G15110" s="7">
        <v>-290.39</v>
      </c>
    </row>
    <row r="15111" spans="1:7" x14ac:dyDescent="0.3">
      <c r="A15111" s="310">
        <v>3022077</v>
      </c>
      <c r="B15111" t="s">
        <v>24262</v>
      </c>
      <c r="C15111" t="s">
        <v>24263</v>
      </c>
      <c r="D15111" t="s">
        <v>371</v>
      </c>
      <c r="E15111">
        <v>617100</v>
      </c>
      <c r="F15111" t="s">
        <v>24196</v>
      </c>
      <c r="G15111" s="7">
        <v>915.8</v>
      </c>
    </row>
    <row r="15112" spans="1:7" x14ac:dyDescent="0.3">
      <c r="A15112" s="310">
        <v>3022077</v>
      </c>
      <c r="B15112" t="s">
        <v>24262</v>
      </c>
      <c r="C15112" t="s">
        <v>24263</v>
      </c>
      <c r="D15112" t="s">
        <v>377</v>
      </c>
      <c r="E15112">
        <v>611110</v>
      </c>
      <c r="F15112" t="s">
        <v>24196</v>
      </c>
      <c r="G15112" s="7">
        <v>5.17</v>
      </c>
    </row>
    <row r="15113" spans="1:7" x14ac:dyDescent="0.3">
      <c r="A15113" s="310">
        <v>3022077</v>
      </c>
      <c r="B15113" t="s">
        <v>24262</v>
      </c>
      <c r="C15113" t="s">
        <v>24263</v>
      </c>
      <c r="D15113" t="s">
        <v>371</v>
      </c>
      <c r="E15113">
        <v>615100</v>
      </c>
      <c r="F15113" t="s">
        <v>24196</v>
      </c>
      <c r="G15113" s="7">
        <v>-0.01</v>
      </c>
    </row>
    <row r="15114" spans="1:7" x14ac:dyDescent="0.3">
      <c r="A15114" s="310">
        <v>3022077</v>
      </c>
      <c r="B15114" t="s">
        <v>24262</v>
      </c>
      <c r="C15114" t="s">
        <v>24263</v>
      </c>
      <c r="D15114" t="s">
        <v>371</v>
      </c>
      <c r="E15114">
        <v>615100</v>
      </c>
      <c r="F15114" t="s">
        <v>24196</v>
      </c>
      <c r="G15114" s="7">
        <v>139.97</v>
      </c>
    </row>
    <row r="15115" spans="1:7" x14ac:dyDescent="0.3">
      <c r="A15115" s="310">
        <v>3022077</v>
      </c>
      <c r="B15115" t="s">
        <v>24262</v>
      </c>
      <c r="C15115" t="s">
        <v>24263</v>
      </c>
      <c r="D15115" t="s">
        <v>373</v>
      </c>
      <c r="E15115">
        <v>615130</v>
      </c>
      <c r="F15115" t="s">
        <v>24196</v>
      </c>
      <c r="G15115" s="7">
        <v>330</v>
      </c>
    </row>
    <row r="15116" spans="1:7" x14ac:dyDescent="0.3">
      <c r="A15116" s="310">
        <v>3022077</v>
      </c>
      <c r="B15116" t="s">
        <v>24262</v>
      </c>
      <c r="C15116" t="s">
        <v>24263</v>
      </c>
      <c r="D15116" t="s">
        <v>377</v>
      </c>
      <c r="E15116">
        <v>611110</v>
      </c>
      <c r="F15116" t="s">
        <v>24196</v>
      </c>
      <c r="G15116" s="7">
        <v>315</v>
      </c>
    </row>
    <row r="15117" spans="1:7" x14ac:dyDescent="0.3">
      <c r="A15117" s="310">
        <v>3022077</v>
      </c>
      <c r="B15117" t="s">
        <v>24262</v>
      </c>
      <c r="C15117" t="s">
        <v>24263</v>
      </c>
      <c r="D15117" t="s">
        <v>377</v>
      </c>
      <c r="E15117">
        <v>611120</v>
      </c>
      <c r="F15117" t="s">
        <v>24196</v>
      </c>
      <c r="G15117" s="7">
        <v>7.09</v>
      </c>
    </row>
    <row r="15118" spans="1:7" x14ac:dyDescent="0.3">
      <c r="A15118" s="310">
        <v>3022077</v>
      </c>
      <c r="B15118" t="s">
        <v>24262</v>
      </c>
      <c r="C15118" t="s">
        <v>24263</v>
      </c>
      <c r="D15118" t="s">
        <v>371</v>
      </c>
      <c r="E15118">
        <v>615100</v>
      </c>
      <c r="F15118" t="s">
        <v>24196</v>
      </c>
      <c r="G15118" s="7">
        <v>-22.26</v>
      </c>
    </row>
    <row r="15119" spans="1:7" x14ac:dyDescent="0.3">
      <c r="A15119" s="310">
        <v>3022077</v>
      </c>
      <c r="B15119" t="s">
        <v>24262</v>
      </c>
      <c r="C15119" t="s">
        <v>24263</v>
      </c>
      <c r="D15119" t="s">
        <v>373</v>
      </c>
      <c r="E15119">
        <v>617150</v>
      </c>
      <c r="F15119" t="s">
        <v>24196</v>
      </c>
      <c r="G15119" s="7">
        <v>524.66999999999996</v>
      </c>
    </row>
    <row r="15120" spans="1:7" x14ac:dyDescent="0.3">
      <c r="A15120" s="310">
        <v>3022077</v>
      </c>
      <c r="B15120" t="s">
        <v>24262</v>
      </c>
      <c r="C15120" t="s">
        <v>24263</v>
      </c>
      <c r="D15120" t="s">
        <v>377</v>
      </c>
      <c r="E15120">
        <v>611110</v>
      </c>
      <c r="F15120" t="s">
        <v>24196</v>
      </c>
      <c r="G15120" s="7">
        <v>0.01</v>
      </c>
    </row>
    <row r="15121" spans="1:7" x14ac:dyDescent="0.3">
      <c r="A15121" s="310">
        <v>3022077</v>
      </c>
      <c r="B15121" t="s">
        <v>24262</v>
      </c>
      <c r="C15121" t="s">
        <v>24263</v>
      </c>
      <c r="D15121" t="s">
        <v>371</v>
      </c>
      <c r="E15121">
        <v>615100</v>
      </c>
      <c r="F15121" t="s">
        <v>24196</v>
      </c>
      <c r="G15121" s="7">
        <v>139.97</v>
      </c>
    </row>
    <row r="15122" spans="1:7" x14ac:dyDescent="0.3">
      <c r="A15122" s="310">
        <v>3022077</v>
      </c>
      <c r="B15122" t="s">
        <v>24262</v>
      </c>
      <c r="C15122" t="s">
        <v>24263</v>
      </c>
      <c r="D15122" t="s">
        <v>377</v>
      </c>
      <c r="E15122">
        <v>611110</v>
      </c>
      <c r="F15122" t="s">
        <v>24196</v>
      </c>
      <c r="G15122" s="7">
        <v>-13.88</v>
      </c>
    </row>
    <row r="15123" spans="1:7" x14ac:dyDescent="0.3">
      <c r="A15123" s="310">
        <v>3022077</v>
      </c>
      <c r="B15123" t="s">
        <v>24262</v>
      </c>
      <c r="C15123" t="s">
        <v>24263</v>
      </c>
      <c r="D15123" t="s">
        <v>377</v>
      </c>
      <c r="E15123">
        <v>611120</v>
      </c>
      <c r="F15123" t="s">
        <v>24196</v>
      </c>
      <c r="G15123" s="7">
        <v>92.4</v>
      </c>
    </row>
    <row r="15124" spans="1:7" x14ac:dyDescent="0.3">
      <c r="A15124" s="310">
        <v>3022077</v>
      </c>
      <c r="B15124" t="s">
        <v>24262</v>
      </c>
      <c r="C15124" t="s">
        <v>24263</v>
      </c>
      <c r="D15124" t="s">
        <v>377</v>
      </c>
      <c r="E15124">
        <v>611110</v>
      </c>
      <c r="F15124" t="s">
        <v>24196</v>
      </c>
      <c r="G15124" s="7">
        <v>573.91</v>
      </c>
    </row>
    <row r="15125" spans="1:7" x14ac:dyDescent="0.3">
      <c r="A15125" s="310">
        <v>3022077</v>
      </c>
      <c r="B15125" t="s">
        <v>24262</v>
      </c>
      <c r="C15125" t="s">
        <v>24263</v>
      </c>
      <c r="D15125" t="s">
        <v>371</v>
      </c>
      <c r="E15125">
        <v>615100</v>
      </c>
      <c r="F15125" t="s">
        <v>24196</v>
      </c>
      <c r="G15125" s="7">
        <v>-15.19</v>
      </c>
    </row>
    <row r="15126" spans="1:7" x14ac:dyDescent="0.3">
      <c r="A15126" s="310">
        <v>3022077</v>
      </c>
      <c r="B15126" t="s">
        <v>24262</v>
      </c>
      <c r="C15126" t="s">
        <v>24263</v>
      </c>
      <c r="D15126" t="s">
        <v>374</v>
      </c>
      <c r="E15126">
        <v>615120</v>
      </c>
      <c r="F15126" t="s">
        <v>24196</v>
      </c>
      <c r="G15126" s="7">
        <v>2209.85</v>
      </c>
    </row>
    <row r="15127" spans="1:7" x14ac:dyDescent="0.3">
      <c r="A15127" s="310">
        <v>3022077</v>
      </c>
      <c r="B15127" t="s">
        <v>24262</v>
      </c>
      <c r="C15127" t="s">
        <v>24263</v>
      </c>
      <c r="D15127" t="s">
        <v>377</v>
      </c>
      <c r="E15127">
        <v>611130</v>
      </c>
      <c r="F15127" t="s">
        <v>24196</v>
      </c>
      <c r="G15127" s="7">
        <v>107.44</v>
      </c>
    </row>
    <row r="15128" spans="1:7" x14ac:dyDescent="0.3">
      <c r="A15128" s="310">
        <v>3022077</v>
      </c>
      <c r="B15128" t="s">
        <v>24262</v>
      </c>
      <c r="C15128" t="s">
        <v>24263</v>
      </c>
      <c r="D15128" t="s">
        <v>373</v>
      </c>
      <c r="E15128">
        <v>616160</v>
      </c>
      <c r="F15128" t="s">
        <v>24196</v>
      </c>
      <c r="G15128" s="7">
        <v>365.52</v>
      </c>
    </row>
    <row r="15129" spans="1:7" x14ac:dyDescent="0.3">
      <c r="A15129" s="310">
        <v>3022077</v>
      </c>
      <c r="B15129" t="s">
        <v>24262</v>
      </c>
      <c r="C15129" t="s">
        <v>24263</v>
      </c>
      <c r="D15129" t="s">
        <v>375</v>
      </c>
      <c r="E15129">
        <v>615140</v>
      </c>
      <c r="F15129" t="s">
        <v>24196</v>
      </c>
      <c r="G15129" s="7">
        <v>5352.58</v>
      </c>
    </row>
    <row r="15130" spans="1:7" x14ac:dyDescent="0.3">
      <c r="A15130" s="310">
        <v>3022077</v>
      </c>
      <c r="B15130" t="s">
        <v>24262</v>
      </c>
      <c r="C15130" t="s">
        <v>24263</v>
      </c>
      <c r="D15130" t="s">
        <v>377</v>
      </c>
      <c r="E15130">
        <v>611110</v>
      </c>
      <c r="F15130" t="s">
        <v>24196</v>
      </c>
      <c r="G15130" s="7">
        <v>8.5</v>
      </c>
    </row>
    <row r="15131" spans="1:7" x14ac:dyDescent="0.3">
      <c r="A15131" s="310">
        <v>3022077</v>
      </c>
      <c r="B15131" t="s">
        <v>24262</v>
      </c>
      <c r="C15131" t="s">
        <v>24263</v>
      </c>
      <c r="D15131" t="s">
        <v>374</v>
      </c>
      <c r="E15131">
        <v>617120</v>
      </c>
      <c r="F15131" t="s">
        <v>24196</v>
      </c>
      <c r="G15131" s="7">
        <v>235.43</v>
      </c>
    </row>
    <row r="15132" spans="1:7" x14ac:dyDescent="0.3">
      <c r="A15132" s="310">
        <v>3022077</v>
      </c>
      <c r="B15132" t="s">
        <v>24262</v>
      </c>
      <c r="C15132" t="s">
        <v>24263</v>
      </c>
      <c r="D15132" t="s">
        <v>371</v>
      </c>
      <c r="E15132">
        <v>617100</v>
      </c>
      <c r="F15132" t="s">
        <v>24196</v>
      </c>
      <c r="G15132" s="7">
        <v>1159.8900000000001</v>
      </c>
    </row>
    <row r="15133" spans="1:7" x14ac:dyDescent="0.3">
      <c r="A15133" s="310">
        <v>3022077</v>
      </c>
      <c r="B15133" t="s">
        <v>24262</v>
      </c>
      <c r="C15133" t="s">
        <v>24263</v>
      </c>
      <c r="D15133" t="s">
        <v>373</v>
      </c>
      <c r="E15133">
        <v>615130</v>
      </c>
      <c r="F15133" t="s">
        <v>24196</v>
      </c>
      <c r="G15133" s="7">
        <v>14.27</v>
      </c>
    </row>
    <row r="15134" spans="1:7" x14ac:dyDescent="0.3">
      <c r="A15134" s="310">
        <v>3022077</v>
      </c>
      <c r="B15134" t="s">
        <v>24262</v>
      </c>
      <c r="C15134" t="s">
        <v>24263</v>
      </c>
      <c r="D15134" t="s">
        <v>371</v>
      </c>
      <c r="E15134">
        <v>615100</v>
      </c>
      <c r="F15134" t="s">
        <v>24196</v>
      </c>
      <c r="G15134" s="7">
        <v>-139.97</v>
      </c>
    </row>
    <row r="15135" spans="1:7" x14ac:dyDescent="0.3">
      <c r="A15135" s="310">
        <v>3022077</v>
      </c>
      <c r="B15135" t="s">
        <v>24262</v>
      </c>
      <c r="C15135" t="s">
        <v>24263</v>
      </c>
      <c r="D15135" t="s">
        <v>377</v>
      </c>
      <c r="E15135">
        <v>611110</v>
      </c>
      <c r="F15135" t="s">
        <v>24196</v>
      </c>
      <c r="G15135" s="7">
        <v>573.91</v>
      </c>
    </row>
    <row r="15136" spans="1:7" x14ac:dyDescent="0.3">
      <c r="A15136" s="310">
        <v>3022077</v>
      </c>
      <c r="B15136" t="s">
        <v>24262</v>
      </c>
      <c r="C15136" t="s">
        <v>24263</v>
      </c>
      <c r="D15136" t="s">
        <v>371</v>
      </c>
      <c r="E15136">
        <v>615100</v>
      </c>
      <c r="F15136" t="s">
        <v>24196</v>
      </c>
      <c r="G15136" s="7">
        <v>130.46</v>
      </c>
    </row>
    <row r="15137" spans="1:7" x14ac:dyDescent="0.3">
      <c r="A15137" s="310">
        <v>3022077</v>
      </c>
      <c r="B15137" t="s">
        <v>24262</v>
      </c>
      <c r="C15137" t="s">
        <v>24263</v>
      </c>
      <c r="D15137" t="s">
        <v>374</v>
      </c>
      <c r="E15137">
        <v>615120</v>
      </c>
      <c r="F15137" t="s">
        <v>24196</v>
      </c>
      <c r="G15137" s="7">
        <v>1619.78</v>
      </c>
    </row>
    <row r="15138" spans="1:7" x14ac:dyDescent="0.3">
      <c r="A15138" s="310">
        <v>3022077</v>
      </c>
      <c r="B15138" t="s">
        <v>24262</v>
      </c>
      <c r="C15138" t="s">
        <v>24263</v>
      </c>
      <c r="D15138" t="s">
        <v>377</v>
      </c>
      <c r="E15138">
        <v>611110</v>
      </c>
      <c r="F15138" t="s">
        <v>24196</v>
      </c>
      <c r="G15138" s="7">
        <v>-13.88</v>
      </c>
    </row>
    <row r="15139" spans="1:7" x14ac:dyDescent="0.3">
      <c r="A15139" s="310">
        <v>3022077</v>
      </c>
      <c r="B15139" t="s">
        <v>24262</v>
      </c>
      <c r="C15139" t="s">
        <v>24263</v>
      </c>
      <c r="D15139" t="s">
        <v>373</v>
      </c>
      <c r="E15139">
        <v>617150</v>
      </c>
      <c r="F15139" t="s">
        <v>24196</v>
      </c>
      <c r="G15139" s="7">
        <v>225.87</v>
      </c>
    </row>
    <row r="15140" spans="1:7" x14ac:dyDescent="0.3">
      <c r="A15140" s="310">
        <v>3022077</v>
      </c>
      <c r="B15140" t="s">
        <v>24262</v>
      </c>
      <c r="C15140" t="s">
        <v>24263</v>
      </c>
      <c r="D15140" t="s">
        <v>374</v>
      </c>
      <c r="E15140">
        <v>617120</v>
      </c>
      <c r="F15140" t="s">
        <v>24196</v>
      </c>
      <c r="G15140" s="7">
        <v>120.16</v>
      </c>
    </row>
    <row r="15141" spans="1:7" x14ac:dyDescent="0.3">
      <c r="A15141" s="310">
        <v>3022077</v>
      </c>
      <c r="B15141" t="s">
        <v>24262</v>
      </c>
      <c r="C15141" t="s">
        <v>24263</v>
      </c>
      <c r="D15141" t="s">
        <v>377</v>
      </c>
      <c r="E15141">
        <v>611110</v>
      </c>
      <c r="F15141" t="s">
        <v>24196</v>
      </c>
      <c r="G15141" s="7">
        <v>-34.56</v>
      </c>
    </row>
    <row r="15142" spans="1:7" x14ac:dyDescent="0.3">
      <c r="A15142" s="310">
        <v>3022077</v>
      </c>
      <c r="B15142" t="s">
        <v>24262</v>
      </c>
      <c r="C15142" t="s">
        <v>24263</v>
      </c>
      <c r="D15142" t="s">
        <v>371</v>
      </c>
      <c r="E15142">
        <v>617100</v>
      </c>
      <c r="F15142" t="s">
        <v>24196</v>
      </c>
      <c r="G15142" s="7">
        <v>627.02</v>
      </c>
    </row>
    <row r="15143" spans="1:7" x14ac:dyDescent="0.3">
      <c r="A15143" s="310">
        <v>3022077</v>
      </c>
      <c r="B15143" t="s">
        <v>24262</v>
      </c>
      <c r="C15143" t="s">
        <v>24263</v>
      </c>
      <c r="D15143" t="s">
        <v>377</v>
      </c>
      <c r="E15143">
        <v>611110</v>
      </c>
      <c r="F15143" t="s">
        <v>24196</v>
      </c>
      <c r="G15143" s="7">
        <v>19.239999999999998</v>
      </c>
    </row>
    <row r="15144" spans="1:7" x14ac:dyDescent="0.3">
      <c r="A15144" s="310">
        <v>3022077</v>
      </c>
      <c r="B15144" t="s">
        <v>24262</v>
      </c>
      <c r="C15144" t="s">
        <v>24263</v>
      </c>
      <c r="D15144" t="s">
        <v>373</v>
      </c>
      <c r="E15144">
        <v>615130</v>
      </c>
      <c r="F15144" t="s">
        <v>24196</v>
      </c>
      <c r="G15144" s="7">
        <v>24.49</v>
      </c>
    </row>
    <row r="15145" spans="1:7" x14ac:dyDescent="0.3">
      <c r="A15145" s="310">
        <v>3022077</v>
      </c>
      <c r="B15145" t="s">
        <v>24262</v>
      </c>
      <c r="C15145" t="s">
        <v>24263</v>
      </c>
      <c r="D15145" t="s">
        <v>373</v>
      </c>
      <c r="E15145">
        <v>615130</v>
      </c>
      <c r="F15145" t="s">
        <v>24196</v>
      </c>
      <c r="G15145" s="7">
        <v>0.01</v>
      </c>
    </row>
    <row r="15146" spans="1:7" x14ac:dyDescent="0.3">
      <c r="A15146" s="310">
        <v>3022077</v>
      </c>
      <c r="B15146" t="s">
        <v>24262</v>
      </c>
      <c r="C15146" t="s">
        <v>24263</v>
      </c>
      <c r="D15146" t="s">
        <v>371</v>
      </c>
      <c r="E15146">
        <v>615100</v>
      </c>
      <c r="F15146" t="s">
        <v>24196</v>
      </c>
      <c r="G15146" s="7">
        <v>-20.03</v>
      </c>
    </row>
    <row r="15147" spans="1:7" x14ac:dyDescent="0.3">
      <c r="A15147" s="310">
        <v>3022077</v>
      </c>
      <c r="B15147" t="s">
        <v>24262</v>
      </c>
      <c r="C15147" t="s">
        <v>24263</v>
      </c>
      <c r="D15147" t="s">
        <v>373</v>
      </c>
      <c r="E15147">
        <v>616160</v>
      </c>
      <c r="F15147" t="s">
        <v>24196</v>
      </c>
      <c r="G15147" s="7">
        <v>142.19999999999999</v>
      </c>
    </row>
    <row r="15148" spans="1:7" x14ac:dyDescent="0.3">
      <c r="A15148" s="310">
        <v>3022077</v>
      </c>
      <c r="B15148" t="s">
        <v>24262</v>
      </c>
      <c r="C15148" t="s">
        <v>24263</v>
      </c>
      <c r="D15148" t="s">
        <v>377</v>
      </c>
      <c r="E15148">
        <v>611110</v>
      </c>
      <c r="F15148" t="s">
        <v>24196</v>
      </c>
      <c r="G15148" s="7">
        <v>2.1</v>
      </c>
    </row>
    <row r="15149" spans="1:7" x14ac:dyDescent="0.3">
      <c r="A15149" s="310">
        <v>3022077</v>
      </c>
      <c r="B15149" t="s">
        <v>24262</v>
      </c>
      <c r="C15149" t="s">
        <v>24263</v>
      </c>
      <c r="D15149" t="s">
        <v>373</v>
      </c>
      <c r="E15149">
        <v>615130</v>
      </c>
      <c r="F15149" t="s">
        <v>24196</v>
      </c>
      <c r="G15149" s="7">
        <v>-248.32</v>
      </c>
    </row>
    <row r="15150" spans="1:7" x14ac:dyDescent="0.3">
      <c r="A15150" s="310">
        <v>3022077</v>
      </c>
      <c r="B15150" t="s">
        <v>24262</v>
      </c>
      <c r="C15150" t="s">
        <v>24263</v>
      </c>
      <c r="D15150" t="s">
        <v>371</v>
      </c>
      <c r="E15150">
        <v>617100</v>
      </c>
      <c r="F15150" t="s">
        <v>24196</v>
      </c>
      <c r="G15150" s="7">
        <v>268.42</v>
      </c>
    </row>
    <row r="15151" spans="1:7" x14ac:dyDescent="0.3">
      <c r="A15151" s="310">
        <v>3022077</v>
      </c>
      <c r="B15151" t="s">
        <v>24262</v>
      </c>
      <c r="C15151" t="s">
        <v>24263</v>
      </c>
      <c r="D15151" t="s">
        <v>377</v>
      </c>
      <c r="E15151">
        <v>611110</v>
      </c>
      <c r="F15151" t="s">
        <v>24196</v>
      </c>
      <c r="G15151" s="7">
        <v>-34.56</v>
      </c>
    </row>
    <row r="15152" spans="1:7" x14ac:dyDescent="0.3">
      <c r="A15152" s="310">
        <v>3022077</v>
      </c>
      <c r="B15152" t="s">
        <v>24262</v>
      </c>
      <c r="C15152" t="s">
        <v>24263</v>
      </c>
      <c r="D15152" t="s">
        <v>371</v>
      </c>
      <c r="E15152">
        <v>615100</v>
      </c>
      <c r="F15152" t="s">
        <v>24196</v>
      </c>
      <c r="G15152" s="7">
        <v>10.16</v>
      </c>
    </row>
    <row r="15153" spans="1:7" x14ac:dyDescent="0.3">
      <c r="A15153" s="310">
        <v>3022077</v>
      </c>
      <c r="B15153" t="s">
        <v>24262</v>
      </c>
      <c r="C15153" t="s">
        <v>24263</v>
      </c>
      <c r="D15153" t="s">
        <v>373</v>
      </c>
      <c r="E15153">
        <v>615130</v>
      </c>
      <c r="F15153" t="s">
        <v>24196</v>
      </c>
      <c r="G15153" s="7">
        <v>-62.25</v>
      </c>
    </row>
    <row r="15154" spans="1:7" x14ac:dyDescent="0.3">
      <c r="A15154" s="310">
        <v>3022077</v>
      </c>
      <c r="B15154" t="s">
        <v>24262</v>
      </c>
      <c r="C15154" t="s">
        <v>24263</v>
      </c>
      <c r="D15154" t="s">
        <v>371</v>
      </c>
      <c r="E15154">
        <v>615100</v>
      </c>
      <c r="F15154" t="s">
        <v>24196</v>
      </c>
      <c r="G15154" s="7">
        <v>-145.15</v>
      </c>
    </row>
    <row r="15155" spans="1:7" x14ac:dyDescent="0.3">
      <c r="A15155" s="310">
        <v>3022077</v>
      </c>
      <c r="B15155" t="s">
        <v>24262</v>
      </c>
      <c r="C15155" t="s">
        <v>24263</v>
      </c>
      <c r="D15155" t="s">
        <v>377</v>
      </c>
      <c r="E15155">
        <v>611110</v>
      </c>
      <c r="F15155" t="s">
        <v>24196</v>
      </c>
      <c r="G15155" s="7">
        <v>-35.72</v>
      </c>
    </row>
    <row r="15156" spans="1:7" x14ac:dyDescent="0.3">
      <c r="A15156" s="310">
        <v>3022077</v>
      </c>
      <c r="B15156" t="s">
        <v>24262</v>
      </c>
      <c r="C15156" t="s">
        <v>24263</v>
      </c>
      <c r="D15156" t="s">
        <v>377</v>
      </c>
      <c r="E15156">
        <v>611110</v>
      </c>
      <c r="F15156" t="s">
        <v>24196</v>
      </c>
      <c r="G15156" s="7">
        <v>-0.01</v>
      </c>
    </row>
    <row r="15157" spans="1:7" x14ac:dyDescent="0.3">
      <c r="A15157" s="310">
        <v>3022077</v>
      </c>
      <c r="B15157" t="s">
        <v>24262</v>
      </c>
      <c r="C15157" t="s">
        <v>24263</v>
      </c>
      <c r="D15157" t="s">
        <v>371</v>
      </c>
      <c r="E15157">
        <v>615100</v>
      </c>
      <c r="F15157" t="s">
        <v>24196</v>
      </c>
      <c r="G15157" s="7">
        <v>0.01</v>
      </c>
    </row>
    <row r="15158" spans="1:7" x14ac:dyDescent="0.3">
      <c r="A15158" s="310">
        <v>3022077</v>
      </c>
      <c r="B15158" t="s">
        <v>24262</v>
      </c>
      <c r="C15158" t="s">
        <v>24263</v>
      </c>
      <c r="D15158" t="s">
        <v>371</v>
      </c>
      <c r="E15158">
        <v>615100</v>
      </c>
      <c r="F15158" t="s">
        <v>24196</v>
      </c>
      <c r="G15158" s="7">
        <v>-15.19</v>
      </c>
    </row>
    <row r="15159" spans="1:7" x14ac:dyDescent="0.3">
      <c r="A15159" s="310">
        <v>3022077</v>
      </c>
      <c r="B15159" t="s">
        <v>24262</v>
      </c>
      <c r="C15159" t="s">
        <v>24263</v>
      </c>
      <c r="D15159" t="s">
        <v>374</v>
      </c>
      <c r="E15159">
        <v>616120</v>
      </c>
      <c r="F15159" t="s">
        <v>24196</v>
      </c>
      <c r="G15159" s="7">
        <v>40.92</v>
      </c>
    </row>
    <row r="15160" spans="1:7" x14ac:dyDescent="0.3">
      <c r="A15160" s="310">
        <v>3022077</v>
      </c>
      <c r="B15160" t="s">
        <v>24262</v>
      </c>
      <c r="C15160" t="s">
        <v>24263</v>
      </c>
      <c r="D15160" t="s">
        <v>371</v>
      </c>
      <c r="E15160">
        <v>617100</v>
      </c>
      <c r="F15160" t="s">
        <v>24196</v>
      </c>
      <c r="G15160" s="7">
        <v>768.64</v>
      </c>
    </row>
    <row r="15161" spans="1:7" x14ac:dyDescent="0.3">
      <c r="A15161" s="310">
        <v>3022077</v>
      </c>
      <c r="B15161" t="s">
        <v>24262</v>
      </c>
      <c r="C15161" t="s">
        <v>24263</v>
      </c>
      <c r="D15161" t="s">
        <v>374</v>
      </c>
      <c r="E15161">
        <v>616120</v>
      </c>
      <c r="F15161" t="s">
        <v>24196</v>
      </c>
      <c r="G15161" s="7">
        <v>66.760000000000005</v>
      </c>
    </row>
    <row r="15162" spans="1:7" x14ac:dyDescent="0.3">
      <c r="A15162" s="310">
        <v>3022077</v>
      </c>
      <c r="B15162" t="s">
        <v>24262</v>
      </c>
      <c r="C15162" t="s">
        <v>24263</v>
      </c>
      <c r="D15162" t="s">
        <v>371</v>
      </c>
      <c r="E15162">
        <v>615100</v>
      </c>
      <c r="F15162" t="s">
        <v>24196</v>
      </c>
      <c r="G15162" s="7">
        <v>282.58</v>
      </c>
    </row>
    <row r="15163" spans="1:7" x14ac:dyDescent="0.3">
      <c r="A15163" s="310">
        <v>3022077</v>
      </c>
      <c r="B15163" t="s">
        <v>24262</v>
      </c>
      <c r="C15163" t="s">
        <v>24263</v>
      </c>
      <c r="D15163" t="s">
        <v>377</v>
      </c>
      <c r="E15163">
        <v>611110</v>
      </c>
      <c r="F15163" t="s">
        <v>24196</v>
      </c>
      <c r="G15163" s="7">
        <v>-34.56</v>
      </c>
    </row>
    <row r="15164" spans="1:7" x14ac:dyDescent="0.3">
      <c r="A15164" s="310">
        <v>3022077</v>
      </c>
      <c r="B15164" t="s">
        <v>24262</v>
      </c>
      <c r="C15164" t="s">
        <v>24263</v>
      </c>
      <c r="D15164" t="s">
        <v>375</v>
      </c>
      <c r="E15164">
        <v>615140</v>
      </c>
      <c r="F15164" t="s">
        <v>24196</v>
      </c>
      <c r="G15164" s="7">
        <v>15.85</v>
      </c>
    </row>
    <row r="15165" spans="1:7" x14ac:dyDescent="0.3">
      <c r="A15165" s="310">
        <v>3022077</v>
      </c>
      <c r="B15165" t="s">
        <v>24262</v>
      </c>
      <c r="C15165" t="s">
        <v>24263</v>
      </c>
      <c r="D15165" t="s">
        <v>371</v>
      </c>
      <c r="E15165">
        <v>615100</v>
      </c>
      <c r="F15165" t="s">
        <v>24196</v>
      </c>
      <c r="G15165" s="7">
        <v>470.83</v>
      </c>
    </row>
    <row r="15166" spans="1:7" x14ac:dyDescent="0.3">
      <c r="A15166" s="310">
        <v>3022077</v>
      </c>
      <c r="B15166" t="s">
        <v>24262</v>
      </c>
      <c r="C15166" t="s">
        <v>24263</v>
      </c>
      <c r="D15166" t="s">
        <v>373</v>
      </c>
      <c r="E15166">
        <v>615130</v>
      </c>
      <c r="F15166" t="s">
        <v>24196</v>
      </c>
      <c r="G15166" s="7">
        <v>85.62</v>
      </c>
    </row>
    <row r="15167" spans="1:7" x14ac:dyDescent="0.3">
      <c r="A15167" s="310">
        <v>3022077</v>
      </c>
      <c r="B15167" t="s">
        <v>24262</v>
      </c>
      <c r="C15167" t="s">
        <v>24263</v>
      </c>
      <c r="D15167" t="s">
        <v>377</v>
      </c>
      <c r="E15167">
        <v>611110</v>
      </c>
      <c r="F15167" t="s">
        <v>24196</v>
      </c>
      <c r="G15167" s="7">
        <v>34.56</v>
      </c>
    </row>
    <row r="15168" spans="1:7" x14ac:dyDescent="0.3">
      <c r="A15168" s="310">
        <v>3022077</v>
      </c>
      <c r="B15168" t="s">
        <v>24262</v>
      </c>
      <c r="C15168" t="s">
        <v>24263</v>
      </c>
      <c r="D15168" t="s">
        <v>371</v>
      </c>
      <c r="E15168">
        <v>615100</v>
      </c>
      <c r="F15168" t="s">
        <v>24196</v>
      </c>
      <c r="G15168" s="7">
        <v>22.26</v>
      </c>
    </row>
    <row r="15169" spans="1:7" x14ac:dyDescent="0.3">
      <c r="A15169" s="310">
        <v>3022077</v>
      </c>
      <c r="B15169" t="s">
        <v>24262</v>
      </c>
      <c r="C15169" t="s">
        <v>24263</v>
      </c>
      <c r="D15169" t="s">
        <v>374</v>
      </c>
      <c r="E15169">
        <v>615120</v>
      </c>
      <c r="F15169" t="s">
        <v>24196</v>
      </c>
      <c r="G15169" s="7">
        <v>589.01</v>
      </c>
    </row>
    <row r="15170" spans="1:7" x14ac:dyDescent="0.3">
      <c r="A15170" s="310">
        <v>3022077</v>
      </c>
      <c r="B15170" t="s">
        <v>24262</v>
      </c>
      <c r="C15170" t="s">
        <v>24263</v>
      </c>
      <c r="D15170" t="s">
        <v>373</v>
      </c>
      <c r="E15170">
        <v>615130</v>
      </c>
      <c r="F15170" t="s">
        <v>24196</v>
      </c>
      <c r="G15170" s="7">
        <v>330</v>
      </c>
    </row>
    <row r="15171" spans="1:7" x14ac:dyDescent="0.3">
      <c r="A15171" s="310">
        <v>3022077</v>
      </c>
      <c r="B15171" t="s">
        <v>24262</v>
      </c>
      <c r="C15171" t="s">
        <v>24263</v>
      </c>
      <c r="D15171" t="s">
        <v>377</v>
      </c>
      <c r="E15171">
        <v>611110</v>
      </c>
      <c r="F15171" t="s">
        <v>24196</v>
      </c>
      <c r="G15171" s="7">
        <v>-35.72</v>
      </c>
    </row>
    <row r="15172" spans="1:7" x14ac:dyDescent="0.3">
      <c r="A15172" s="310">
        <v>3022077</v>
      </c>
      <c r="B15172" t="s">
        <v>24262</v>
      </c>
      <c r="C15172" t="s">
        <v>24263</v>
      </c>
      <c r="D15172" t="s">
        <v>371</v>
      </c>
      <c r="E15172">
        <v>615100</v>
      </c>
      <c r="F15172" t="s">
        <v>24196</v>
      </c>
      <c r="G15172" s="7">
        <v>-145.15</v>
      </c>
    </row>
    <row r="15173" spans="1:7" x14ac:dyDescent="0.3">
      <c r="A15173" s="310">
        <v>3022077</v>
      </c>
      <c r="B15173" t="s">
        <v>24262</v>
      </c>
      <c r="C15173" t="s">
        <v>24263</v>
      </c>
      <c r="D15173" t="s">
        <v>371</v>
      </c>
      <c r="E15173">
        <v>615100</v>
      </c>
      <c r="F15173" t="s">
        <v>24196</v>
      </c>
      <c r="G15173" s="7">
        <v>-22.26</v>
      </c>
    </row>
    <row r="15174" spans="1:7" x14ac:dyDescent="0.3">
      <c r="A15174" s="310">
        <v>3022077</v>
      </c>
      <c r="B15174" t="s">
        <v>24262</v>
      </c>
      <c r="C15174" t="s">
        <v>24263</v>
      </c>
      <c r="D15174" t="s">
        <v>377</v>
      </c>
      <c r="E15174">
        <v>611110</v>
      </c>
      <c r="F15174" t="s">
        <v>24196</v>
      </c>
      <c r="G15174" s="7">
        <v>90</v>
      </c>
    </row>
    <row r="15175" spans="1:7" x14ac:dyDescent="0.3">
      <c r="A15175" s="310">
        <v>3022077</v>
      </c>
      <c r="B15175" t="s">
        <v>24262</v>
      </c>
      <c r="C15175" t="s">
        <v>24263</v>
      </c>
      <c r="D15175" t="s">
        <v>376</v>
      </c>
      <c r="E15175">
        <v>617110</v>
      </c>
      <c r="F15175" t="s">
        <v>24196</v>
      </c>
      <c r="G15175" s="7">
        <v>485.6</v>
      </c>
    </row>
    <row r="15176" spans="1:7" x14ac:dyDescent="0.3">
      <c r="A15176" s="310">
        <v>3022077</v>
      </c>
      <c r="B15176" t="s">
        <v>24262</v>
      </c>
      <c r="C15176" t="s">
        <v>24263</v>
      </c>
      <c r="D15176" t="s">
        <v>371</v>
      </c>
      <c r="E15176">
        <v>615100</v>
      </c>
      <c r="F15176" t="s">
        <v>24196</v>
      </c>
      <c r="G15176" s="7">
        <v>-139.97</v>
      </c>
    </row>
    <row r="15177" spans="1:7" x14ac:dyDescent="0.3">
      <c r="A15177" s="310">
        <v>3022077</v>
      </c>
      <c r="B15177" t="s">
        <v>24262</v>
      </c>
      <c r="C15177" t="s">
        <v>24263</v>
      </c>
      <c r="D15177" t="s">
        <v>371</v>
      </c>
      <c r="E15177">
        <v>616100</v>
      </c>
      <c r="F15177" t="s">
        <v>24196</v>
      </c>
      <c r="G15177" s="7">
        <v>690.14</v>
      </c>
    </row>
    <row r="15178" spans="1:7" x14ac:dyDescent="0.3">
      <c r="A15178" s="310">
        <v>3022077</v>
      </c>
      <c r="B15178" t="s">
        <v>24262</v>
      </c>
      <c r="C15178" t="s">
        <v>24263</v>
      </c>
      <c r="D15178" t="s">
        <v>371</v>
      </c>
      <c r="E15178">
        <v>615100</v>
      </c>
      <c r="F15178" t="s">
        <v>24196</v>
      </c>
      <c r="G15178" s="7">
        <v>2586.1999999999998</v>
      </c>
    </row>
    <row r="15179" spans="1:7" x14ac:dyDescent="0.3">
      <c r="A15179" s="310">
        <v>3022077</v>
      </c>
      <c r="B15179" t="s">
        <v>24262</v>
      </c>
      <c r="C15179" t="s">
        <v>24263</v>
      </c>
      <c r="D15179" t="s">
        <v>371</v>
      </c>
      <c r="E15179">
        <v>615100</v>
      </c>
      <c r="F15179" t="s">
        <v>24196</v>
      </c>
      <c r="G15179" s="7">
        <v>214.02</v>
      </c>
    </row>
    <row r="15180" spans="1:7" x14ac:dyDescent="0.3">
      <c r="A15180" s="310">
        <v>3022077</v>
      </c>
      <c r="B15180" t="s">
        <v>24262</v>
      </c>
      <c r="C15180" t="s">
        <v>24263</v>
      </c>
      <c r="D15180" t="s">
        <v>374</v>
      </c>
      <c r="E15180">
        <v>615120</v>
      </c>
      <c r="F15180" t="s">
        <v>24196</v>
      </c>
      <c r="G15180" s="7">
        <v>5.84</v>
      </c>
    </row>
    <row r="15181" spans="1:7" x14ac:dyDescent="0.3">
      <c r="A15181" s="310">
        <v>3022077</v>
      </c>
      <c r="B15181" t="s">
        <v>24262</v>
      </c>
      <c r="C15181" t="s">
        <v>24263</v>
      </c>
      <c r="D15181" t="s">
        <v>373</v>
      </c>
      <c r="E15181">
        <v>615130</v>
      </c>
      <c r="F15181" t="s">
        <v>24196</v>
      </c>
      <c r="G15181" s="7">
        <v>-63.27</v>
      </c>
    </row>
    <row r="15182" spans="1:7" x14ac:dyDescent="0.3">
      <c r="A15182" s="310">
        <v>3022077</v>
      </c>
      <c r="B15182" t="s">
        <v>24262</v>
      </c>
      <c r="C15182" t="s">
        <v>24263</v>
      </c>
      <c r="D15182" t="s">
        <v>374</v>
      </c>
      <c r="E15182">
        <v>615120</v>
      </c>
      <c r="F15182" t="s">
        <v>24196</v>
      </c>
      <c r="G15182" s="7">
        <v>3.45</v>
      </c>
    </row>
    <row r="15183" spans="1:7" x14ac:dyDescent="0.3">
      <c r="A15183" s="310">
        <v>3022077</v>
      </c>
      <c r="B15183" t="s">
        <v>24262</v>
      </c>
      <c r="C15183" t="s">
        <v>24263</v>
      </c>
      <c r="D15183" t="s">
        <v>377</v>
      </c>
      <c r="E15183">
        <v>611110</v>
      </c>
      <c r="F15183" t="s">
        <v>24196</v>
      </c>
      <c r="G15183" s="7">
        <v>430.43</v>
      </c>
    </row>
    <row r="15184" spans="1:7" x14ac:dyDescent="0.3">
      <c r="A15184" s="310">
        <v>3022077</v>
      </c>
      <c r="B15184" t="s">
        <v>24262</v>
      </c>
      <c r="C15184" t="s">
        <v>24263</v>
      </c>
      <c r="D15184" t="s">
        <v>373</v>
      </c>
      <c r="E15184">
        <v>615130</v>
      </c>
      <c r="F15184" t="s">
        <v>24196</v>
      </c>
      <c r="G15184" s="7">
        <v>-61.23</v>
      </c>
    </row>
    <row r="15185" spans="1:7" x14ac:dyDescent="0.3">
      <c r="A15185" s="310">
        <v>3022077</v>
      </c>
      <c r="B15185" t="s">
        <v>24262</v>
      </c>
      <c r="C15185" t="s">
        <v>24263</v>
      </c>
      <c r="D15185" t="s">
        <v>374</v>
      </c>
      <c r="E15185">
        <v>615120</v>
      </c>
      <c r="F15185" t="s">
        <v>24196</v>
      </c>
      <c r="G15185" s="7">
        <v>662.64</v>
      </c>
    </row>
    <row r="15186" spans="1:7" x14ac:dyDescent="0.3">
      <c r="A15186" s="310">
        <v>3022077</v>
      </c>
      <c r="B15186" t="s">
        <v>24262</v>
      </c>
      <c r="C15186" t="s">
        <v>24263</v>
      </c>
      <c r="D15186" t="s">
        <v>371</v>
      </c>
      <c r="E15186">
        <v>615100</v>
      </c>
      <c r="F15186" t="s">
        <v>24196</v>
      </c>
      <c r="G15186" s="7">
        <v>-0.01</v>
      </c>
    </row>
    <row r="15187" spans="1:7" x14ac:dyDescent="0.3">
      <c r="A15187" s="310">
        <v>3022077</v>
      </c>
      <c r="B15187" t="s">
        <v>24262</v>
      </c>
      <c r="C15187" t="s">
        <v>24263</v>
      </c>
      <c r="D15187" t="s">
        <v>377</v>
      </c>
      <c r="E15187">
        <v>611110</v>
      </c>
      <c r="F15187" t="s">
        <v>24196</v>
      </c>
      <c r="G15187" s="7">
        <v>0.83</v>
      </c>
    </row>
    <row r="15188" spans="1:7" x14ac:dyDescent="0.3">
      <c r="A15188" s="310">
        <v>3022077</v>
      </c>
      <c r="B15188" t="s">
        <v>24262</v>
      </c>
      <c r="C15188" t="s">
        <v>24263</v>
      </c>
      <c r="D15188" t="s">
        <v>371</v>
      </c>
      <c r="E15188">
        <v>615100</v>
      </c>
      <c r="F15188" t="s">
        <v>24196</v>
      </c>
      <c r="G15188" s="7">
        <v>0.01</v>
      </c>
    </row>
    <row r="15189" spans="1:7" x14ac:dyDescent="0.3">
      <c r="A15189" s="310">
        <v>3022077</v>
      </c>
      <c r="B15189" t="s">
        <v>24262</v>
      </c>
      <c r="C15189" t="s">
        <v>24263</v>
      </c>
      <c r="D15189" t="s">
        <v>373</v>
      </c>
      <c r="E15189">
        <v>615130</v>
      </c>
      <c r="F15189" t="s">
        <v>24196</v>
      </c>
      <c r="G15189" s="7">
        <v>-78.97</v>
      </c>
    </row>
    <row r="15190" spans="1:7" x14ac:dyDescent="0.3">
      <c r="A15190" s="310">
        <v>3022077</v>
      </c>
      <c r="B15190" t="s">
        <v>24262</v>
      </c>
      <c r="C15190" t="s">
        <v>24263</v>
      </c>
      <c r="D15190" t="s">
        <v>373</v>
      </c>
      <c r="E15190">
        <v>615130</v>
      </c>
      <c r="F15190" t="s">
        <v>24196</v>
      </c>
      <c r="G15190" s="7">
        <v>-107.61</v>
      </c>
    </row>
    <row r="15191" spans="1:7" x14ac:dyDescent="0.3">
      <c r="A15191" s="310">
        <v>3022077</v>
      </c>
      <c r="B15191" t="s">
        <v>24262</v>
      </c>
      <c r="C15191" t="s">
        <v>24263</v>
      </c>
      <c r="D15191" t="s">
        <v>374</v>
      </c>
      <c r="E15191">
        <v>617120</v>
      </c>
      <c r="F15191" t="s">
        <v>24196</v>
      </c>
      <c r="G15191" s="7">
        <v>2.97</v>
      </c>
    </row>
    <row r="15192" spans="1:7" x14ac:dyDescent="0.3">
      <c r="A15192" s="310">
        <v>3022077</v>
      </c>
      <c r="B15192" t="s">
        <v>24262</v>
      </c>
      <c r="C15192" t="s">
        <v>24263</v>
      </c>
      <c r="D15192" t="s">
        <v>371</v>
      </c>
      <c r="E15192">
        <v>615100</v>
      </c>
      <c r="F15192" t="s">
        <v>24196</v>
      </c>
      <c r="G15192" s="7">
        <v>781</v>
      </c>
    </row>
    <row r="15193" spans="1:7" x14ac:dyDescent="0.3">
      <c r="A15193" s="310">
        <v>3022077</v>
      </c>
      <c r="B15193" t="s">
        <v>24262</v>
      </c>
      <c r="C15193" t="s">
        <v>24263</v>
      </c>
      <c r="D15193" t="s">
        <v>371</v>
      </c>
      <c r="E15193">
        <v>616100</v>
      </c>
      <c r="F15193" t="s">
        <v>24196</v>
      </c>
      <c r="G15193" s="7">
        <v>366.34</v>
      </c>
    </row>
    <row r="15194" spans="1:7" x14ac:dyDescent="0.3">
      <c r="A15194" s="310">
        <v>3022077</v>
      </c>
      <c r="B15194" t="s">
        <v>24262</v>
      </c>
      <c r="C15194" t="s">
        <v>24263</v>
      </c>
      <c r="D15194" t="s">
        <v>371</v>
      </c>
      <c r="E15194">
        <v>615100</v>
      </c>
      <c r="F15194" t="s">
        <v>24196</v>
      </c>
      <c r="G15194" s="7">
        <v>33.18</v>
      </c>
    </row>
    <row r="15195" spans="1:7" x14ac:dyDescent="0.3">
      <c r="A15195" s="310">
        <v>3022077</v>
      </c>
      <c r="B15195" t="s">
        <v>24262</v>
      </c>
      <c r="C15195" t="s">
        <v>24263</v>
      </c>
      <c r="D15195" t="s">
        <v>371</v>
      </c>
      <c r="E15195">
        <v>615100</v>
      </c>
      <c r="F15195" t="s">
        <v>24196</v>
      </c>
      <c r="G15195" s="7">
        <v>639.01</v>
      </c>
    </row>
    <row r="15196" spans="1:7" x14ac:dyDescent="0.3">
      <c r="A15196" s="310">
        <v>3022077</v>
      </c>
      <c r="B15196" t="s">
        <v>24262</v>
      </c>
      <c r="C15196" t="s">
        <v>24263</v>
      </c>
      <c r="D15196" t="s">
        <v>371</v>
      </c>
      <c r="E15196">
        <v>615100</v>
      </c>
      <c r="F15196" t="s">
        <v>24196</v>
      </c>
      <c r="G15196" s="7">
        <v>0.01</v>
      </c>
    </row>
    <row r="15197" spans="1:7" x14ac:dyDescent="0.3">
      <c r="A15197" s="310">
        <v>3022077</v>
      </c>
      <c r="B15197" t="s">
        <v>24262</v>
      </c>
      <c r="C15197" t="s">
        <v>24263</v>
      </c>
      <c r="D15197" t="s">
        <v>373</v>
      </c>
      <c r="E15197">
        <v>617150</v>
      </c>
      <c r="F15197" t="s">
        <v>24196</v>
      </c>
      <c r="G15197" s="7">
        <v>435.87</v>
      </c>
    </row>
    <row r="15198" spans="1:7" x14ac:dyDescent="0.3">
      <c r="A15198" s="310">
        <v>3022077</v>
      </c>
      <c r="B15198" t="s">
        <v>24262</v>
      </c>
      <c r="C15198" t="s">
        <v>24263</v>
      </c>
      <c r="D15198" t="s">
        <v>371</v>
      </c>
      <c r="E15198">
        <v>615100</v>
      </c>
      <c r="F15198" t="s">
        <v>24196</v>
      </c>
      <c r="G15198" s="7">
        <v>-15.19</v>
      </c>
    </row>
    <row r="15199" spans="1:7" x14ac:dyDescent="0.3">
      <c r="A15199" s="310">
        <v>3022077</v>
      </c>
      <c r="B15199" t="s">
        <v>24262</v>
      </c>
      <c r="C15199" t="s">
        <v>24263</v>
      </c>
      <c r="D15199" t="s">
        <v>377</v>
      </c>
      <c r="E15199">
        <v>611110</v>
      </c>
      <c r="F15199" t="s">
        <v>24196</v>
      </c>
      <c r="G15199" s="7">
        <v>34.56</v>
      </c>
    </row>
    <row r="15200" spans="1:7" x14ac:dyDescent="0.3">
      <c r="A15200" s="310">
        <v>3022077</v>
      </c>
      <c r="B15200" t="s">
        <v>24262</v>
      </c>
      <c r="C15200" t="s">
        <v>24263</v>
      </c>
      <c r="D15200" t="s">
        <v>377</v>
      </c>
      <c r="E15200">
        <v>611110</v>
      </c>
      <c r="F15200" t="s">
        <v>24196</v>
      </c>
      <c r="G15200" s="7">
        <v>0.01</v>
      </c>
    </row>
    <row r="15201" spans="1:7" x14ac:dyDescent="0.3">
      <c r="A15201" s="310">
        <v>3022077</v>
      </c>
      <c r="B15201" t="s">
        <v>24262</v>
      </c>
      <c r="C15201" t="s">
        <v>24263</v>
      </c>
      <c r="D15201" t="s">
        <v>377</v>
      </c>
      <c r="E15201">
        <v>611110</v>
      </c>
      <c r="F15201" t="s">
        <v>24196</v>
      </c>
      <c r="G15201" s="7">
        <v>34.56</v>
      </c>
    </row>
    <row r="15202" spans="1:7" x14ac:dyDescent="0.3">
      <c r="A15202" s="310">
        <v>3022077</v>
      </c>
      <c r="B15202" t="s">
        <v>24262</v>
      </c>
      <c r="C15202" t="s">
        <v>24263</v>
      </c>
      <c r="D15202" t="s">
        <v>371</v>
      </c>
      <c r="E15202">
        <v>615100</v>
      </c>
      <c r="F15202" t="s">
        <v>24196</v>
      </c>
      <c r="G15202" s="7">
        <v>-22.25</v>
      </c>
    </row>
    <row r="15203" spans="1:7" x14ac:dyDescent="0.3">
      <c r="A15203" s="310">
        <v>3022077</v>
      </c>
      <c r="B15203" t="s">
        <v>24262</v>
      </c>
      <c r="C15203" t="s">
        <v>24263</v>
      </c>
      <c r="D15203" t="s">
        <v>377</v>
      </c>
      <c r="E15203">
        <v>611110</v>
      </c>
      <c r="F15203" t="s">
        <v>24196</v>
      </c>
      <c r="G15203" s="7">
        <v>131</v>
      </c>
    </row>
    <row r="15204" spans="1:7" x14ac:dyDescent="0.3">
      <c r="A15204" s="310">
        <v>3022077</v>
      </c>
      <c r="B15204" t="s">
        <v>24262</v>
      </c>
      <c r="C15204" t="s">
        <v>24263</v>
      </c>
      <c r="D15204" t="s">
        <v>373</v>
      </c>
      <c r="E15204">
        <v>615130</v>
      </c>
      <c r="F15204" t="s">
        <v>24196</v>
      </c>
      <c r="G15204" s="7">
        <v>1898.05</v>
      </c>
    </row>
    <row r="15205" spans="1:7" x14ac:dyDescent="0.3">
      <c r="A15205" s="310">
        <v>3022077</v>
      </c>
      <c r="B15205" t="s">
        <v>24262</v>
      </c>
      <c r="C15205" t="s">
        <v>24263</v>
      </c>
      <c r="D15205" t="s">
        <v>371</v>
      </c>
      <c r="E15205">
        <v>615100</v>
      </c>
      <c r="F15205" t="s">
        <v>24196</v>
      </c>
      <c r="G15205" s="7">
        <v>20.03</v>
      </c>
    </row>
    <row r="15206" spans="1:7" x14ac:dyDescent="0.3">
      <c r="A15206" s="310">
        <v>3022077</v>
      </c>
      <c r="B15206" t="s">
        <v>24262</v>
      </c>
      <c r="C15206" t="s">
        <v>24263</v>
      </c>
      <c r="D15206" t="s">
        <v>371</v>
      </c>
      <c r="E15206">
        <v>615100</v>
      </c>
      <c r="F15206" t="s">
        <v>24196</v>
      </c>
      <c r="G15206" s="7">
        <v>4287.96</v>
      </c>
    </row>
    <row r="15207" spans="1:7" x14ac:dyDescent="0.3">
      <c r="A15207" s="310">
        <v>3022077</v>
      </c>
      <c r="B15207" t="s">
        <v>24262</v>
      </c>
      <c r="C15207" t="s">
        <v>24263</v>
      </c>
      <c r="D15207" t="s">
        <v>373</v>
      </c>
      <c r="E15207">
        <v>615130</v>
      </c>
      <c r="F15207" t="s">
        <v>24196</v>
      </c>
      <c r="G15207" s="7">
        <v>-48.98</v>
      </c>
    </row>
    <row r="15208" spans="1:7" x14ac:dyDescent="0.3">
      <c r="A15208" s="310">
        <v>3022077</v>
      </c>
      <c r="B15208" t="s">
        <v>24262</v>
      </c>
      <c r="C15208" t="s">
        <v>24263</v>
      </c>
      <c r="D15208" t="s">
        <v>371</v>
      </c>
      <c r="E15208">
        <v>616100</v>
      </c>
      <c r="F15208" t="s">
        <v>24196</v>
      </c>
      <c r="G15208" s="7">
        <v>141.97</v>
      </c>
    </row>
    <row r="15209" spans="1:7" x14ac:dyDescent="0.3">
      <c r="A15209" s="310">
        <v>3022077</v>
      </c>
      <c r="B15209" t="s">
        <v>24262</v>
      </c>
      <c r="C15209" t="s">
        <v>24263</v>
      </c>
      <c r="D15209" t="s">
        <v>373</v>
      </c>
      <c r="E15209">
        <v>615130</v>
      </c>
      <c r="F15209" t="s">
        <v>24196</v>
      </c>
      <c r="G15209" s="7">
        <v>24.49</v>
      </c>
    </row>
    <row r="15210" spans="1:7" x14ac:dyDescent="0.3">
      <c r="A15210" s="310">
        <v>3022077</v>
      </c>
      <c r="B15210" t="s">
        <v>24262</v>
      </c>
      <c r="C15210" t="s">
        <v>24263</v>
      </c>
      <c r="D15210" t="s">
        <v>377</v>
      </c>
      <c r="E15210">
        <v>611110</v>
      </c>
      <c r="F15210" t="s">
        <v>24196</v>
      </c>
      <c r="G15210" s="7">
        <v>-13.88</v>
      </c>
    </row>
    <row r="15211" spans="1:7" x14ac:dyDescent="0.3">
      <c r="A15211" s="310">
        <v>3022077</v>
      </c>
      <c r="B15211" t="s">
        <v>24262</v>
      </c>
      <c r="C15211" t="s">
        <v>24263</v>
      </c>
      <c r="D15211" t="s">
        <v>377</v>
      </c>
      <c r="E15211">
        <v>611110</v>
      </c>
      <c r="F15211" t="s">
        <v>24196</v>
      </c>
      <c r="G15211" s="7">
        <v>430.43</v>
      </c>
    </row>
    <row r="15212" spans="1:7" x14ac:dyDescent="0.3">
      <c r="A15212" s="310">
        <v>3022077</v>
      </c>
      <c r="B15212" t="s">
        <v>24262</v>
      </c>
      <c r="C15212" t="s">
        <v>24263</v>
      </c>
      <c r="D15212" t="s">
        <v>374</v>
      </c>
      <c r="E15212">
        <v>615120</v>
      </c>
      <c r="F15212" t="s">
        <v>24196</v>
      </c>
      <c r="G15212" s="7">
        <v>19</v>
      </c>
    </row>
    <row r="15213" spans="1:7" x14ac:dyDescent="0.3">
      <c r="A15213" s="310">
        <v>3022077</v>
      </c>
      <c r="B15213" t="s">
        <v>24262</v>
      </c>
      <c r="C15213" t="s">
        <v>24263</v>
      </c>
      <c r="D15213" t="s">
        <v>371</v>
      </c>
      <c r="E15213">
        <v>615100</v>
      </c>
      <c r="F15213" t="s">
        <v>24196</v>
      </c>
      <c r="G15213" s="7">
        <v>22.26</v>
      </c>
    </row>
    <row r="15214" spans="1:7" x14ac:dyDescent="0.3">
      <c r="A15214" s="310">
        <v>3022077</v>
      </c>
      <c r="B15214" t="s">
        <v>24262</v>
      </c>
      <c r="C15214" t="s">
        <v>24263</v>
      </c>
      <c r="D15214" t="s">
        <v>371</v>
      </c>
      <c r="E15214">
        <v>615100</v>
      </c>
      <c r="F15214" t="s">
        <v>24196</v>
      </c>
      <c r="G15214" s="7">
        <v>-22.26</v>
      </c>
    </row>
    <row r="15215" spans="1:7" x14ac:dyDescent="0.3">
      <c r="A15215" s="310">
        <v>3022077</v>
      </c>
      <c r="B15215" t="s">
        <v>24262</v>
      </c>
      <c r="C15215" t="s">
        <v>24263</v>
      </c>
      <c r="D15215" t="s">
        <v>377</v>
      </c>
      <c r="E15215">
        <v>611110</v>
      </c>
      <c r="F15215" t="s">
        <v>24196</v>
      </c>
      <c r="G15215" s="7">
        <v>0.01</v>
      </c>
    </row>
    <row r="15216" spans="1:7" x14ac:dyDescent="0.3">
      <c r="A15216" s="310">
        <v>3022077</v>
      </c>
      <c r="B15216" t="s">
        <v>24262</v>
      </c>
      <c r="C15216" t="s">
        <v>24263</v>
      </c>
      <c r="D15216" t="s">
        <v>377</v>
      </c>
      <c r="E15216">
        <v>611110</v>
      </c>
      <c r="F15216" t="s">
        <v>24196</v>
      </c>
      <c r="G15216" s="7">
        <v>0.01</v>
      </c>
    </row>
    <row r="15217" spans="1:7" x14ac:dyDescent="0.3">
      <c r="A15217" s="310">
        <v>3022077</v>
      </c>
      <c r="B15217" t="s">
        <v>24262</v>
      </c>
      <c r="C15217" t="s">
        <v>24263</v>
      </c>
      <c r="D15217" t="s">
        <v>377</v>
      </c>
      <c r="E15217">
        <v>611110</v>
      </c>
      <c r="F15217" t="s">
        <v>24196</v>
      </c>
      <c r="G15217" s="7">
        <v>1434.76</v>
      </c>
    </row>
    <row r="15218" spans="1:7" x14ac:dyDescent="0.3">
      <c r="A15218" s="310">
        <v>3022077</v>
      </c>
      <c r="B15218" t="s">
        <v>24262</v>
      </c>
      <c r="C15218" t="s">
        <v>24263</v>
      </c>
      <c r="D15218" t="s">
        <v>371</v>
      </c>
      <c r="E15218">
        <v>615100</v>
      </c>
      <c r="F15218" t="s">
        <v>24196</v>
      </c>
      <c r="G15218" s="7">
        <v>23.61</v>
      </c>
    </row>
    <row r="15219" spans="1:7" x14ac:dyDescent="0.3">
      <c r="A15219" s="310">
        <v>3022077</v>
      </c>
      <c r="B15219" t="s">
        <v>24262</v>
      </c>
      <c r="C15219" t="s">
        <v>24263</v>
      </c>
      <c r="D15219" t="s">
        <v>371</v>
      </c>
      <c r="E15219">
        <v>615100</v>
      </c>
      <c r="F15219" t="s">
        <v>24196</v>
      </c>
      <c r="G15219" s="7">
        <v>-15.19</v>
      </c>
    </row>
    <row r="15220" spans="1:7" x14ac:dyDescent="0.3">
      <c r="A15220" s="310">
        <v>3022077</v>
      </c>
      <c r="B15220" t="s">
        <v>24262</v>
      </c>
      <c r="C15220" t="s">
        <v>24263</v>
      </c>
      <c r="D15220" t="s">
        <v>371</v>
      </c>
      <c r="E15220">
        <v>615100</v>
      </c>
      <c r="F15220" t="s">
        <v>24196</v>
      </c>
      <c r="G15220" s="7">
        <v>5248.37</v>
      </c>
    </row>
    <row r="15221" spans="1:7" x14ac:dyDescent="0.3">
      <c r="A15221" s="310">
        <v>3022077</v>
      </c>
      <c r="B15221" t="s">
        <v>24262</v>
      </c>
      <c r="C15221" t="s">
        <v>24263</v>
      </c>
      <c r="D15221" t="s">
        <v>377</v>
      </c>
      <c r="E15221">
        <v>611110</v>
      </c>
      <c r="F15221" t="s">
        <v>24196</v>
      </c>
      <c r="G15221" s="7">
        <v>-13.88</v>
      </c>
    </row>
    <row r="15222" spans="1:7" x14ac:dyDescent="0.3">
      <c r="A15222" s="310">
        <v>3022077</v>
      </c>
      <c r="B15222" t="s">
        <v>24262</v>
      </c>
      <c r="C15222" t="s">
        <v>24263</v>
      </c>
      <c r="D15222" t="s">
        <v>373</v>
      </c>
      <c r="E15222">
        <v>615130</v>
      </c>
      <c r="F15222" t="s">
        <v>24196</v>
      </c>
      <c r="G15222" s="7">
        <v>24.49</v>
      </c>
    </row>
    <row r="15223" spans="1:7" x14ac:dyDescent="0.3">
      <c r="A15223" s="310">
        <v>3022077</v>
      </c>
      <c r="B15223" t="s">
        <v>24262</v>
      </c>
      <c r="C15223" t="s">
        <v>24263</v>
      </c>
      <c r="D15223" t="s">
        <v>371</v>
      </c>
      <c r="E15223">
        <v>615100</v>
      </c>
      <c r="F15223" t="s">
        <v>24196</v>
      </c>
      <c r="G15223" s="7">
        <v>4338.92</v>
      </c>
    </row>
    <row r="15224" spans="1:7" x14ac:dyDescent="0.3">
      <c r="A15224" s="310">
        <v>3022077</v>
      </c>
      <c r="B15224" t="s">
        <v>24262</v>
      </c>
      <c r="C15224" t="s">
        <v>24263</v>
      </c>
      <c r="D15224" t="s">
        <v>373</v>
      </c>
      <c r="E15224">
        <v>617150</v>
      </c>
      <c r="F15224" t="s">
        <v>24196</v>
      </c>
      <c r="G15224" s="7">
        <v>366.96</v>
      </c>
    </row>
    <row r="15225" spans="1:7" x14ac:dyDescent="0.3">
      <c r="A15225" s="310">
        <v>3022077</v>
      </c>
      <c r="B15225" t="s">
        <v>24262</v>
      </c>
      <c r="C15225" t="s">
        <v>24263</v>
      </c>
      <c r="D15225" t="s">
        <v>371</v>
      </c>
      <c r="E15225">
        <v>617100</v>
      </c>
      <c r="F15225" t="s">
        <v>24196</v>
      </c>
      <c r="G15225" s="7">
        <v>1354.48</v>
      </c>
    </row>
    <row r="15226" spans="1:7" x14ac:dyDescent="0.3">
      <c r="A15226" s="310">
        <v>3022077</v>
      </c>
      <c r="B15226" t="s">
        <v>24262</v>
      </c>
      <c r="C15226" t="s">
        <v>24263</v>
      </c>
      <c r="D15226" t="s">
        <v>371</v>
      </c>
      <c r="E15226">
        <v>615100</v>
      </c>
      <c r="F15226" t="s">
        <v>24196</v>
      </c>
      <c r="G15226" s="7">
        <v>0.01</v>
      </c>
    </row>
    <row r="15227" spans="1:7" x14ac:dyDescent="0.3">
      <c r="A15227" s="310">
        <v>3022077</v>
      </c>
      <c r="B15227" t="s">
        <v>24262</v>
      </c>
      <c r="C15227" t="s">
        <v>24263</v>
      </c>
      <c r="D15227" t="s">
        <v>371</v>
      </c>
      <c r="E15227">
        <v>615100</v>
      </c>
      <c r="F15227" t="s">
        <v>24196</v>
      </c>
      <c r="G15227" s="7">
        <v>-139.97</v>
      </c>
    </row>
    <row r="15228" spans="1:7" x14ac:dyDescent="0.3">
      <c r="A15228" s="310">
        <v>3022077</v>
      </c>
      <c r="B15228" t="s">
        <v>24262</v>
      </c>
      <c r="C15228" t="s">
        <v>24263</v>
      </c>
      <c r="D15228" t="s">
        <v>371</v>
      </c>
      <c r="E15228">
        <v>615100</v>
      </c>
      <c r="F15228" t="s">
        <v>24196</v>
      </c>
      <c r="G15228" s="7">
        <v>4184.17</v>
      </c>
    </row>
    <row r="15229" spans="1:7" x14ac:dyDescent="0.3">
      <c r="A15229" s="310">
        <v>3022077</v>
      </c>
      <c r="B15229" t="s">
        <v>24262</v>
      </c>
      <c r="C15229" t="s">
        <v>24263</v>
      </c>
      <c r="D15229" t="s">
        <v>371</v>
      </c>
      <c r="E15229">
        <v>615100</v>
      </c>
      <c r="F15229" t="s">
        <v>24196</v>
      </c>
      <c r="G15229" s="7">
        <v>0.01</v>
      </c>
    </row>
    <row r="15230" spans="1:7" x14ac:dyDescent="0.3">
      <c r="A15230" s="310">
        <v>3022077</v>
      </c>
      <c r="B15230" t="s">
        <v>24262</v>
      </c>
      <c r="C15230" t="s">
        <v>24263</v>
      </c>
      <c r="D15230" t="s">
        <v>371</v>
      </c>
      <c r="E15230">
        <v>615100</v>
      </c>
      <c r="F15230" t="s">
        <v>24196</v>
      </c>
      <c r="G15230" s="7">
        <v>-0.01</v>
      </c>
    </row>
    <row r="15231" spans="1:7" x14ac:dyDescent="0.3">
      <c r="A15231" s="310">
        <v>3022077</v>
      </c>
      <c r="B15231" t="s">
        <v>24262</v>
      </c>
      <c r="C15231" t="s">
        <v>24263</v>
      </c>
      <c r="D15231" t="s">
        <v>377</v>
      </c>
      <c r="E15231">
        <v>611110</v>
      </c>
      <c r="F15231" t="s">
        <v>24196</v>
      </c>
      <c r="G15231" s="7">
        <v>286.95</v>
      </c>
    </row>
    <row r="15232" spans="1:7" x14ac:dyDescent="0.3">
      <c r="A15232" s="310">
        <v>3022077</v>
      </c>
      <c r="B15232" t="s">
        <v>24262</v>
      </c>
      <c r="C15232" t="s">
        <v>24263</v>
      </c>
      <c r="D15232" t="s">
        <v>371</v>
      </c>
      <c r="E15232">
        <v>617100</v>
      </c>
      <c r="F15232" t="s">
        <v>24196</v>
      </c>
      <c r="G15232" s="7">
        <v>1345.09</v>
      </c>
    </row>
    <row r="15233" spans="1:7" x14ac:dyDescent="0.3">
      <c r="A15233" s="310">
        <v>3022077</v>
      </c>
      <c r="B15233" t="s">
        <v>24262</v>
      </c>
      <c r="C15233" t="s">
        <v>24263</v>
      </c>
      <c r="D15233" t="s">
        <v>371</v>
      </c>
      <c r="E15233">
        <v>615100</v>
      </c>
      <c r="F15233" t="s">
        <v>24196</v>
      </c>
      <c r="G15233" s="7">
        <v>22.26</v>
      </c>
    </row>
    <row r="15234" spans="1:7" x14ac:dyDescent="0.3">
      <c r="A15234" s="310">
        <v>3022077</v>
      </c>
      <c r="B15234" t="s">
        <v>24262</v>
      </c>
      <c r="C15234" t="s">
        <v>24263</v>
      </c>
      <c r="D15234" t="s">
        <v>377</v>
      </c>
      <c r="E15234">
        <v>611110</v>
      </c>
      <c r="F15234" t="s">
        <v>24196</v>
      </c>
      <c r="G15234" s="7">
        <v>-13.88</v>
      </c>
    </row>
    <row r="15235" spans="1:7" x14ac:dyDescent="0.3">
      <c r="A15235" s="310">
        <v>3022077</v>
      </c>
      <c r="B15235" t="s">
        <v>24262</v>
      </c>
      <c r="C15235" t="s">
        <v>24263</v>
      </c>
      <c r="D15235" t="s">
        <v>371</v>
      </c>
      <c r="E15235">
        <v>615100</v>
      </c>
      <c r="F15235" t="s">
        <v>24196</v>
      </c>
      <c r="G15235" s="7">
        <v>-105.36</v>
      </c>
    </row>
    <row r="15236" spans="1:7" x14ac:dyDescent="0.3">
      <c r="A15236" s="310">
        <v>3022077</v>
      </c>
      <c r="B15236" t="s">
        <v>24262</v>
      </c>
      <c r="C15236" t="s">
        <v>24263</v>
      </c>
      <c r="D15236" t="s">
        <v>371</v>
      </c>
      <c r="E15236">
        <v>615100</v>
      </c>
      <c r="F15236" t="s">
        <v>24196</v>
      </c>
      <c r="G15236" s="7">
        <v>-145.15</v>
      </c>
    </row>
    <row r="15237" spans="1:7" x14ac:dyDescent="0.3">
      <c r="A15237" s="310">
        <v>3022077</v>
      </c>
      <c r="B15237" t="s">
        <v>24262</v>
      </c>
      <c r="C15237" t="s">
        <v>24263</v>
      </c>
      <c r="D15237" t="s">
        <v>377</v>
      </c>
      <c r="E15237">
        <v>611110</v>
      </c>
      <c r="F15237" t="s">
        <v>24196</v>
      </c>
      <c r="G15237" s="7">
        <v>0.01</v>
      </c>
    </row>
    <row r="15238" spans="1:7" x14ac:dyDescent="0.3">
      <c r="A15238" s="310">
        <v>3022077</v>
      </c>
      <c r="B15238" t="s">
        <v>24262</v>
      </c>
      <c r="C15238" t="s">
        <v>24263</v>
      </c>
      <c r="D15238" t="s">
        <v>377</v>
      </c>
      <c r="E15238">
        <v>611110</v>
      </c>
      <c r="F15238" t="s">
        <v>24196</v>
      </c>
      <c r="G15238" s="7">
        <v>-0.01</v>
      </c>
    </row>
    <row r="15239" spans="1:7" x14ac:dyDescent="0.3">
      <c r="A15239" s="310">
        <v>3022077</v>
      </c>
      <c r="B15239" t="s">
        <v>24262</v>
      </c>
      <c r="C15239" t="s">
        <v>24263</v>
      </c>
      <c r="D15239" t="s">
        <v>373</v>
      </c>
      <c r="E15239">
        <v>615130</v>
      </c>
      <c r="F15239" t="s">
        <v>24196</v>
      </c>
      <c r="G15239" s="7">
        <v>8.99</v>
      </c>
    </row>
    <row r="15240" spans="1:7" x14ac:dyDescent="0.3">
      <c r="A15240" s="310">
        <v>3022077</v>
      </c>
      <c r="B15240" t="s">
        <v>24262</v>
      </c>
      <c r="C15240" t="s">
        <v>24263</v>
      </c>
      <c r="D15240" t="s">
        <v>373</v>
      </c>
      <c r="E15240">
        <v>615130</v>
      </c>
      <c r="F15240" t="s">
        <v>24196</v>
      </c>
      <c r="G15240" s="7">
        <v>2853.78</v>
      </c>
    </row>
    <row r="15241" spans="1:7" x14ac:dyDescent="0.3">
      <c r="A15241" s="310">
        <v>3022077</v>
      </c>
      <c r="B15241" t="s">
        <v>24262</v>
      </c>
      <c r="C15241" t="s">
        <v>24263</v>
      </c>
      <c r="D15241" t="s">
        <v>371</v>
      </c>
      <c r="E15241">
        <v>615100</v>
      </c>
      <c r="F15241" t="s">
        <v>24196</v>
      </c>
      <c r="G15241" s="7">
        <v>470.83</v>
      </c>
    </row>
    <row r="15242" spans="1:7" x14ac:dyDescent="0.3">
      <c r="A15242" s="310">
        <v>3022077</v>
      </c>
      <c r="B15242" t="s">
        <v>24262</v>
      </c>
      <c r="C15242" t="s">
        <v>24263</v>
      </c>
      <c r="D15242" t="s">
        <v>371</v>
      </c>
      <c r="E15242">
        <v>615100</v>
      </c>
      <c r="F15242" t="s">
        <v>24196</v>
      </c>
      <c r="G15242" s="7">
        <v>0.01</v>
      </c>
    </row>
    <row r="15243" spans="1:7" x14ac:dyDescent="0.3">
      <c r="A15243" s="310">
        <v>3022077</v>
      </c>
      <c r="B15243" t="s">
        <v>24262</v>
      </c>
      <c r="C15243" t="s">
        <v>24263</v>
      </c>
      <c r="D15243" t="s">
        <v>371</v>
      </c>
      <c r="E15243">
        <v>615100</v>
      </c>
      <c r="F15243" t="s">
        <v>24196</v>
      </c>
      <c r="G15243" s="7">
        <v>13.4</v>
      </c>
    </row>
    <row r="15244" spans="1:7" x14ac:dyDescent="0.3">
      <c r="A15244" s="310">
        <v>3022077</v>
      </c>
      <c r="B15244" t="s">
        <v>24262</v>
      </c>
      <c r="C15244" t="s">
        <v>24263</v>
      </c>
      <c r="D15244" t="s">
        <v>371</v>
      </c>
      <c r="E15244">
        <v>615100</v>
      </c>
      <c r="F15244" t="s">
        <v>24196</v>
      </c>
      <c r="G15244" s="7">
        <v>125.97</v>
      </c>
    </row>
    <row r="15245" spans="1:7" x14ac:dyDescent="0.3">
      <c r="A15245" s="310">
        <v>3022077</v>
      </c>
      <c r="B15245" t="s">
        <v>24262</v>
      </c>
      <c r="C15245" t="s">
        <v>24263</v>
      </c>
      <c r="D15245" t="s">
        <v>377</v>
      </c>
      <c r="E15245">
        <v>611110</v>
      </c>
      <c r="F15245" t="s">
        <v>24196</v>
      </c>
      <c r="G15245" s="7">
        <v>13.88</v>
      </c>
    </row>
    <row r="15246" spans="1:7" x14ac:dyDescent="0.3">
      <c r="A15246" s="310">
        <v>3022077</v>
      </c>
      <c r="B15246" t="s">
        <v>24262</v>
      </c>
      <c r="C15246" t="s">
        <v>24263</v>
      </c>
      <c r="D15246" t="s">
        <v>371</v>
      </c>
      <c r="E15246">
        <v>615100</v>
      </c>
      <c r="F15246" t="s">
        <v>24196</v>
      </c>
      <c r="G15246" s="7">
        <v>-22.26</v>
      </c>
    </row>
    <row r="15247" spans="1:7" x14ac:dyDescent="0.3">
      <c r="A15247" s="310">
        <v>3022077</v>
      </c>
      <c r="B15247" t="s">
        <v>24262</v>
      </c>
      <c r="C15247" t="s">
        <v>24263</v>
      </c>
      <c r="D15247" t="s">
        <v>373</v>
      </c>
      <c r="E15247">
        <v>615130</v>
      </c>
      <c r="F15247" t="s">
        <v>24196</v>
      </c>
      <c r="G15247" s="7">
        <v>1518.44</v>
      </c>
    </row>
    <row r="15248" spans="1:7" x14ac:dyDescent="0.3">
      <c r="A15248" s="310">
        <v>3022077</v>
      </c>
      <c r="B15248" t="s">
        <v>24262</v>
      </c>
      <c r="C15248" t="s">
        <v>24263</v>
      </c>
      <c r="D15248" t="s">
        <v>377</v>
      </c>
      <c r="E15248">
        <v>611110</v>
      </c>
      <c r="F15248" t="s">
        <v>24196</v>
      </c>
      <c r="G15248" s="7">
        <v>-0.01</v>
      </c>
    </row>
    <row r="15249" spans="1:7" x14ac:dyDescent="0.3">
      <c r="A15249" s="310">
        <v>3022077</v>
      </c>
      <c r="B15249" t="s">
        <v>24262</v>
      </c>
      <c r="C15249" t="s">
        <v>24263</v>
      </c>
      <c r="D15249" t="s">
        <v>371</v>
      </c>
      <c r="E15249">
        <v>616100</v>
      </c>
      <c r="F15249" t="s">
        <v>24196</v>
      </c>
      <c r="G15249" s="7">
        <v>588.79</v>
      </c>
    </row>
    <row r="15250" spans="1:7" x14ac:dyDescent="0.3">
      <c r="A15250" s="310">
        <v>3022077</v>
      </c>
      <c r="B15250" t="s">
        <v>24262</v>
      </c>
      <c r="C15250" t="s">
        <v>24263</v>
      </c>
      <c r="D15250" t="s">
        <v>373</v>
      </c>
      <c r="E15250">
        <v>615130</v>
      </c>
      <c r="F15250" t="s">
        <v>24196</v>
      </c>
      <c r="G15250" s="7">
        <v>-48.98</v>
      </c>
    </row>
    <row r="15251" spans="1:7" x14ac:dyDescent="0.3">
      <c r="A15251" s="310">
        <v>3022077</v>
      </c>
      <c r="B15251" t="s">
        <v>24262</v>
      </c>
      <c r="C15251" t="s">
        <v>24263</v>
      </c>
      <c r="D15251" t="s">
        <v>371</v>
      </c>
      <c r="E15251">
        <v>615100</v>
      </c>
      <c r="F15251" t="s">
        <v>24196</v>
      </c>
      <c r="G15251" s="7">
        <v>-15.19</v>
      </c>
    </row>
    <row r="15252" spans="1:7" x14ac:dyDescent="0.3">
      <c r="A15252" s="310">
        <v>3022077</v>
      </c>
      <c r="B15252" t="s">
        <v>24262</v>
      </c>
      <c r="C15252" t="s">
        <v>24263</v>
      </c>
      <c r="D15252" t="s">
        <v>371</v>
      </c>
      <c r="E15252">
        <v>615100</v>
      </c>
      <c r="F15252" t="s">
        <v>24196</v>
      </c>
      <c r="G15252" s="7">
        <v>-139.96</v>
      </c>
    </row>
    <row r="15253" spans="1:7" x14ac:dyDescent="0.3">
      <c r="A15253" s="310">
        <v>3022077</v>
      </c>
      <c r="B15253" t="s">
        <v>24262</v>
      </c>
      <c r="C15253" t="s">
        <v>24263</v>
      </c>
      <c r="D15253" t="s">
        <v>374</v>
      </c>
      <c r="E15253">
        <v>615120</v>
      </c>
      <c r="F15253" t="s">
        <v>24196</v>
      </c>
      <c r="G15253" s="7">
        <v>547.13</v>
      </c>
    </row>
    <row r="15254" spans="1:7" x14ac:dyDescent="0.3">
      <c r="A15254" s="310">
        <v>3022077</v>
      </c>
      <c r="B15254" t="s">
        <v>24262</v>
      </c>
      <c r="C15254" t="s">
        <v>24263</v>
      </c>
      <c r="D15254" t="s">
        <v>374</v>
      </c>
      <c r="E15254">
        <v>615120</v>
      </c>
      <c r="F15254" t="s">
        <v>24196</v>
      </c>
      <c r="G15254" s="7">
        <v>19</v>
      </c>
    </row>
    <row r="15255" spans="1:7" x14ac:dyDescent="0.3">
      <c r="A15255" s="310">
        <v>3022077</v>
      </c>
      <c r="B15255" t="s">
        <v>24262</v>
      </c>
      <c r="C15255" t="s">
        <v>24263</v>
      </c>
      <c r="D15255" t="s">
        <v>377</v>
      </c>
      <c r="E15255">
        <v>611120</v>
      </c>
      <c r="F15255" t="s">
        <v>24196</v>
      </c>
      <c r="G15255" s="7">
        <v>49.09</v>
      </c>
    </row>
    <row r="15256" spans="1:7" x14ac:dyDescent="0.3">
      <c r="A15256" s="310">
        <v>3022077</v>
      </c>
      <c r="B15256" t="s">
        <v>24262</v>
      </c>
      <c r="C15256" t="s">
        <v>24263</v>
      </c>
      <c r="D15256" t="s">
        <v>373</v>
      </c>
      <c r="E15256">
        <v>615130</v>
      </c>
      <c r="F15256" t="s">
        <v>24196</v>
      </c>
      <c r="G15256" s="7">
        <v>330</v>
      </c>
    </row>
    <row r="15257" spans="1:7" x14ac:dyDescent="0.3">
      <c r="A15257" s="310">
        <v>3022077</v>
      </c>
      <c r="B15257" t="s">
        <v>24262</v>
      </c>
      <c r="C15257" t="s">
        <v>24263</v>
      </c>
      <c r="D15257" t="s">
        <v>373</v>
      </c>
      <c r="E15257">
        <v>615130</v>
      </c>
      <c r="F15257" t="s">
        <v>24196</v>
      </c>
      <c r="G15257" s="7">
        <v>9.49</v>
      </c>
    </row>
    <row r="15258" spans="1:7" x14ac:dyDescent="0.3">
      <c r="A15258" s="310">
        <v>3022077</v>
      </c>
      <c r="B15258" t="s">
        <v>24262</v>
      </c>
      <c r="C15258" t="s">
        <v>24263</v>
      </c>
      <c r="D15258" t="s">
        <v>373</v>
      </c>
      <c r="E15258">
        <v>615130</v>
      </c>
      <c r="F15258" t="s">
        <v>24196</v>
      </c>
      <c r="G15258" s="7">
        <v>-97.99</v>
      </c>
    </row>
    <row r="15259" spans="1:7" x14ac:dyDescent="0.3">
      <c r="A15259" s="310">
        <v>3022077</v>
      </c>
      <c r="B15259" t="s">
        <v>24262</v>
      </c>
      <c r="C15259" t="s">
        <v>24263</v>
      </c>
      <c r="D15259" t="s">
        <v>371</v>
      </c>
      <c r="E15259">
        <v>615100</v>
      </c>
      <c r="F15259" t="s">
        <v>24196</v>
      </c>
      <c r="G15259" s="7">
        <v>101.97</v>
      </c>
    </row>
    <row r="15260" spans="1:7" x14ac:dyDescent="0.3">
      <c r="A15260" s="310">
        <v>3022077</v>
      </c>
      <c r="B15260" t="s">
        <v>24262</v>
      </c>
      <c r="C15260" t="s">
        <v>24263</v>
      </c>
      <c r="D15260" t="s">
        <v>371</v>
      </c>
      <c r="E15260">
        <v>617100</v>
      </c>
      <c r="F15260" t="s">
        <v>24196</v>
      </c>
      <c r="G15260" s="7">
        <v>1130.54</v>
      </c>
    </row>
    <row r="15261" spans="1:7" x14ac:dyDescent="0.3">
      <c r="A15261" s="310">
        <v>3022077</v>
      </c>
      <c r="B15261" t="s">
        <v>24262</v>
      </c>
      <c r="C15261" t="s">
        <v>24263</v>
      </c>
      <c r="D15261" t="s">
        <v>371</v>
      </c>
      <c r="E15261">
        <v>616100</v>
      </c>
      <c r="F15261" t="s">
        <v>24196</v>
      </c>
      <c r="G15261" s="7">
        <v>265.39</v>
      </c>
    </row>
    <row r="15262" spans="1:7" x14ac:dyDescent="0.3">
      <c r="A15262" s="310">
        <v>3022077</v>
      </c>
      <c r="B15262" t="s">
        <v>24262</v>
      </c>
      <c r="C15262" t="s">
        <v>24263</v>
      </c>
      <c r="D15262" t="s">
        <v>377</v>
      </c>
      <c r="E15262">
        <v>611110</v>
      </c>
      <c r="F15262" t="s">
        <v>24196</v>
      </c>
      <c r="G15262" s="7">
        <v>-123.3</v>
      </c>
    </row>
    <row r="15263" spans="1:7" x14ac:dyDescent="0.3">
      <c r="A15263" s="310">
        <v>3022077</v>
      </c>
      <c r="B15263" t="s">
        <v>24262</v>
      </c>
      <c r="C15263" t="s">
        <v>24263</v>
      </c>
      <c r="D15263" t="s">
        <v>373</v>
      </c>
      <c r="E15263">
        <v>616160</v>
      </c>
      <c r="F15263" t="s">
        <v>24196</v>
      </c>
      <c r="G15263" s="7">
        <v>234.02</v>
      </c>
    </row>
    <row r="15264" spans="1:7" x14ac:dyDescent="0.3">
      <c r="A15264" s="310">
        <v>3022077</v>
      </c>
      <c r="B15264" t="s">
        <v>24262</v>
      </c>
      <c r="C15264" t="s">
        <v>24263</v>
      </c>
      <c r="D15264" t="s">
        <v>371</v>
      </c>
      <c r="E15264">
        <v>617100</v>
      </c>
      <c r="F15264" t="s">
        <v>24196</v>
      </c>
      <c r="G15264" s="7">
        <v>906.55</v>
      </c>
    </row>
    <row r="15265" spans="1:7" x14ac:dyDescent="0.3">
      <c r="A15265" s="310">
        <v>3022077</v>
      </c>
      <c r="B15265" t="s">
        <v>24262</v>
      </c>
      <c r="C15265" t="s">
        <v>24263</v>
      </c>
      <c r="D15265" t="s">
        <v>371</v>
      </c>
      <c r="E15265">
        <v>615100</v>
      </c>
      <c r="F15265" t="s">
        <v>24196</v>
      </c>
      <c r="G15265" s="7">
        <v>-139.97</v>
      </c>
    </row>
    <row r="15266" spans="1:7" x14ac:dyDescent="0.3">
      <c r="A15266" s="310">
        <v>3022077</v>
      </c>
      <c r="B15266" t="s">
        <v>24262</v>
      </c>
      <c r="C15266" t="s">
        <v>24263</v>
      </c>
      <c r="D15266" t="s">
        <v>373</v>
      </c>
      <c r="E15266">
        <v>616160</v>
      </c>
      <c r="F15266" t="s">
        <v>24196</v>
      </c>
      <c r="G15266" s="7">
        <v>276.35000000000002</v>
      </c>
    </row>
    <row r="15267" spans="1:7" x14ac:dyDescent="0.3">
      <c r="A15267" s="310">
        <v>3022077</v>
      </c>
      <c r="B15267" t="s">
        <v>24262</v>
      </c>
      <c r="C15267" t="s">
        <v>24263</v>
      </c>
      <c r="D15267" t="s">
        <v>373</v>
      </c>
      <c r="E15267">
        <v>616160</v>
      </c>
      <c r="F15267" t="s">
        <v>24196</v>
      </c>
      <c r="G15267" s="7">
        <v>106.37</v>
      </c>
    </row>
    <row r="15268" spans="1:7" x14ac:dyDescent="0.3">
      <c r="A15268" s="310">
        <v>3022077</v>
      </c>
      <c r="B15268" t="s">
        <v>24262</v>
      </c>
      <c r="C15268" t="s">
        <v>24263</v>
      </c>
      <c r="D15268" t="s">
        <v>371</v>
      </c>
      <c r="E15268">
        <v>615100</v>
      </c>
      <c r="F15268" t="s">
        <v>24196</v>
      </c>
      <c r="G15268" s="7">
        <v>781</v>
      </c>
    </row>
    <row r="15269" spans="1:7" x14ac:dyDescent="0.3">
      <c r="A15269" s="310">
        <v>3022077</v>
      </c>
      <c r="B15269" t="s">
        <v>24262</v>
      </c>
      <c r="C15269" t="s">
        <v>24263</v>
      </c>
      <c r="D15269" t="s">
        <v>373</v>
      </c>
      <c r="E15269">
        <v>617150</v>
      </c>
      <c r="F15269" t="s">
        <v>24196</v>
      </c>
      <c r="G15269" s="7">
        <v>387.2</v>
      </c>
    </row>
    <row r="15270" spans="1:7" x14ac:dyDescent="0.3">
      <c r="A15270" s="310">
        <v>3022077</v>
      </c>
      <c r="B15270" t="s">
        <v>24262</v>
      </c>
      <c r="C15270" t="s">
        <v>24263</v>
      </c>
      <c r="D15270" t="s">
        <v>373</v>
      </c>
      <c r="E15270">
        <v>615130</v>
      </c>
      <c r="F15270" t="s">
        <v>24196</v>
      </c>
      <c r="G15270" s="7">
        <v>24.49</v>
      </c>
    </row>
    <row r="15271" spans="1:7" x14ac:dyDescent="0.3">
      <c r="A15271" s="310">
        <v>3022077</v>
      </c>
      <c r="B15271" t="s">
        <v>24262</v>
      </c>
      <c r="C15271" t="s">
        <v>24263</v>
      </c>
      <c r="D15271" t="s">
        <v>373</v>
      </c>
      <c r="E15271">
        <v>615130</v>
      </c>
      <c r="F15271" t="s">
        <v>24196</v>
      </c>
      <c r="G15271" s="7">
        <v>-48.98</v>
      </c>
    </row>
    <row r="15272" spans="1:7" x14ac:dyDescent="0.3">
      <c r="A15272" s="310">
        <v>3022077</v>
      </c>
      <c r="B15272" t="s">
        <v>24262</v>
      </c>
      <c r="C15272" t="s">
        <v>24263</v>
      </c>
      <c r="D15272" t="s">
        <v>374</v>
      </c>
      <c r="E15272">
        <v>615120</v>
      </c>
      <c r="F15272" t="s">
        <v>24196</v>
      </c>
      <c r="G15272" s="7">
        <v>19</v>
      </c>
    </row>
    <row r="15273" spans="1:7" x14ac:dyDescent="0.3">
      <c r="A15273" s="310">
        <v>3022077</v>
      </c>
      <c r="B15273" t="s">
        <v>24262</v>
      </c>
      <c r="C15273" t="s">
        <v>24263</v>
      </c>
      <c r="D15273" t="s">
        <v>373</v>
      </c>
      <c r="E15273">
        <v>615130</v>
      </c>
      <c r="F15273" t="s">
        <v>24196</v>
      </c>
      <c r="G15273" s="7">
        <v>1977.13</v>
      </c>
    </row>
    <row r="15274" spans="1:7" x14ac:dyDescent="0.3">
      <c r="A15274" s="310">
        <v>3022077</v>
      </c>
      <c r="B15274" t="s">
        <v>24262</v>
      </c>
      <c r="C15274" t="s">
        <v>24263</v>
      </c>
      <c r="D15274" t="s">
        <v>377</v>
      </c>
      <c r="E15274">
        <v>611110</v>
      </c>
      <c r="F15274" t="s">
        <v>24196</v>
      </c>
      <c r="G15274" s="7">
        <v>573.91</v>
      </c>
    </row>
    <row r="15275" spans="1:7" x14ac:dyDescent="0.3">
      <c r="A15275" s="310">
        <v>3022077</v>
      </c>
      <c r="B15275" t="s">
        <v>24262</v>
      </c>
      <c r="C15275" t="s">
        <v>24263</v>
      </c>
      <c r="D15275" t="s">
        <v>377</v>
      </c>
      <c r="E15275">
        <v>611110</v>
      </c>
      <c r="F15275" t="s">
        <v>24196</v>
      </c>
      <c r="G15275" s="7">
        <v>-34.56</v>
      </c>
    </row>
    <row r="15276" spans="1:7" x14ac:dyDescent="0.3">
      <c r="A15276" s="310">
        <v>3022077</v>
      </c>
      <c r="B15276" t="s">
        <v>24262</v>
      </c>
      <c r="C15276" t="s">
        <v>24263</v>
      </c>
      <c r="D15276" t="s">
        <v>373</v>
      </c>
      <c r="E15276">
        <v>615130</v>
      </c>
      <c r="F15276" t="s">
        <v>24196</v>
      </c>
      <c r="G15276" s="7">
        <v>5.63</v>
      </c>
    </row>
    <row r="15277" spans="1:7" x14ac:dyDescent="0.3">
      <c r="A15277" s="310">
        <v>3022077</v>
      </c>
      <c r="B15277" t="s">
        <v>24262</v>
      </c>
      <c r="C15277" t="s">
        <v>24263</v>
      </c>
      <c r="D15277" t="s">
        <v>371</v>
      </c>
      <c r="E15277">
        <v>615100</v>
      </c>
      <c r="F15277" t="s">
        <v>24196</v>
      </c>
      <c r="G15277" s="7">
        <v>3193.17</v>
      </c>
    </row>
    <row r="15278" spans="1:7" x14ac:dyDescent="0.3">
      <c r="A15278" s="310">
        <v>3022077</v>
      </c>
      <c r="B15278" t="s">
        <v>24262</v>
      </c>
      <c r="C15278" t="s">
        <v>24263</v>
      </c>
      <c r="D15278" t="s">
        <v>377</v>
      </c>
      <c r="E15278">
        <v>611110</v>
      </c>
      <c r="F15278" t="s">
        <v>24196</v>
      </c>
      <c r="G15278" s="7">
        <v>90</v>
      </c>
    </row>
    <row r="15279" spans="1:7" x14ac:dyDescent="0.3">
      <c r="A15279" s="310">
        <v>3022077</v>
      </c>
      <c r="B15279" t="s">
        <v>24262</v>
      </c>
      <c r="C15279" t="s">
        <v>24263</v>
      </c>
      <c r="D15279" t="s">
        <v>377</v>
      </c>
      <c r="E15279">
        <v>611110</v>
      </c>
      <c r="F15279" t="s">
        <v>24196</v>
      </c>
      <c r="G15279" s="7">
        <v>286.95</v>
      </c>
    </row>
    <row r="15280" spans="1:7" x14ac:dyDescent="0.3">
      <c r="A15280" s="310">
        <v>3022077</v>
      </c>
      <c r="B15280" t="s">
        <v>24262</v>
      </c>
      <c r="C15280" t="s">
        <v>24263</v>
      </c>
      <c r="D15280" t="s">
        <v>371</v>
      </c>
      <c r="E15280">
        <v>615100</v>
      </c>
      <c r="F15280" t="s">
        <v>24196</v>
      </c>
      <c r="G15280" s="7">
        <v>25.86</v>
      </c>
    </row>
    <row r="15281" spans="1:7" x14ac:dyDescent="0.3">
      <c r="A15281" s="310">
        <v>3022077</v>
      </c>
      <c r="B15281" t="s">
        <v>24262</v>
      </c>
      <c r="C15281" t="s">
        <v>24263</v>
      </c>
      <c r="D15281" t="s">
        <v>377</v>
      </c>
      <c r="E15281">
        <v>611110</v>
      </c>
      <c r="F15281" t="s">
        <v>24196</v>
      </c>
      <c r="G15281" s="7">
        <v>-0.01</v>
      </c>
    </row>
    <row r="15282" spans="1:7" x14ac:dyDescent="0.3">
      <c r="A15282" s="310">
        <v>3022077</v>
      </c>
      <c r="B15282" t="s">
        <v>24262</v>
      </c>
      <c r="C15282" t="s">
        <v>24263</v>
      </c>
      <c r="D15282" t="s">
        <v>373</v>
      </c>
      <c r="E15282">
        <v>615130</v>
      </c>
      <c r="F15282" t="s">
        <v>24196</v>
      </c>
      <c r="G15282" s="7">
        <v>7.28</v>
      </c>
    </row>
    <row r="15283" spans="1:7" x14ac:dyDescent="0.3">
      <c r="A15283" s="310">
        <v>3022077</v>
      </c>
      <c r="B15283" t="s">
        <v>24262</v>
      </c>
      <c r="C15283" t="s">
        <v>24263</v>
      </c>
      <c r="D15283" t="s">
        <v>371</v>
      </c>
      <c r="E15283">
        <v>615100</v>
      </c>
      <c r="F15283" t="s">
        <v>24196</v>
      </c>
      <c r="G15283" s="7">
        <v>-125.97</v>
      </c>
    </row>
    <row r="15284" spans="1:7" x14ac:dyDescent="0.3">
      <c r="A15284" s="310">
        <v>3022077</v>
      </c>
      <c r="B15284" t="s">
        <v>24262</v>
      </c>
      <c r="C15284" t="s">
        <v>24263</v>
      </c>
      <c r="D15284" t="s">
        <v>373</v>
      </c>
      <c r="E15284">
        <v>615130</v>
      </c>
      <c r="F15284" t="s">
        <v>24196</v>
      </c>
      <c r="G15284" s="7">
        <v>-65.900000000000006</v>
      </c>
    </row>
    <row r="15285" spans="1:7" x14ac:dyDescent="0.3">
      <c r="A15285" s="310">
        <v>3022077</v>
      </c>
      <c r="B15285" t="s">
        <v>24262</v>
      </c>
      <c r="C15285" t="s">
        <v>24263</v>
      </c>
      <c r="D15285" t="s">
        <v>371</v>
      </c>
      <c r="E15285">
        <v>615100</v>
      </c>
      <c r="F15285" t="s">
        <v>24196</v>
      </c>
      <c r="G15285" s="7">
        <v>4499.5</v>
      </c>
    </row>
    <row r="15286" spans="1:7" x14ac:dyDescent="0.3">
      <c r="A15286" s="310">
        <v>3022077</v>
      </c>
      <c r="B15286" t="s">
        <v>24262</v>
      </c>
      <c r="C15286" t="s">
        <v>24263</v>
      </c>
      <c r="D15286" t="s">
        <v>377</v>
      </c>
      <c r="E15286">
        <v>611130</v>
      </c>
      <c r="F15286" t="s">
        <v>24196</v>
      </c>
      <c r="G15286" s="7">
        <v>1.24</v>
      </c>
    </row>
    <row r="15287" spans="1:7" x14ac:dyDescent="0.3">
      <c r="A15287" s="310">
        <v>3022077</v>
      </c>
      <c r="B15287" t="s">
        <v>24262</v>
      </c>
      <c r="C15287" t="s">
        <v>24263</v>
      </c>
      <c r="D15287" t="s">
        <v>373</v>
      </c>
      <c r="E15287">
        <v>615130</v>
      </c>
      <c r="F15287" t="s">
        <v>24196</v>
      </c>
      <c r="G15287" s="7">
        <v>-99.25</v>
      </c>
    </row>
    <row r="15288" spans="1:7" x14ac:dyDescent="0.3">
      <c r="A15288" s="310">
        <v>3022077</v>
      </c>
      <c r="B15288" t="s">
        <v>24262</v>
      </c>
      <c r="C15288" t="s">
        <v>24263</v>
      </c>
      <c r="D15288" t="s">
        <v>371</v>
      </c>
      <c r="E15288">
        <v>616100</v>
      </c>
      <c r="F15288" t="s">
        <v>24196</v>
      </c>
      <c r="G15288" s="7">
        <v>715.86</v>
      </c>
    </row>
    <row r="15289" spans="1:7" x14ac:dyDescent="0.3">
      <c r="A15289" s="310">
        <v>3022077</v>
      </c>
      <c r="B15289" t="s">
        <v>24262</v>
      </c>
      <c r="C15289" t="s">
        <v>24263</v>
      </c>
      <c r="D15289" t="s">
        <v>371</v>
      </c>
      <c r="E15289">
        <v>615100</v>
      </c>
      <c r="F15289" t="s">
        <v>24196</v>
      </c>
      <c r="G15289" s="7">
        <v>-22.26</v>
      </c>
    </row>
    <row r="15290" spans="1:7" x14ac:dyDescent="0.3">
      <c r="A15290" s="310">
        <v>3022077</v>
      </c>
      <c r="B15290" t="s">
        <v>24262</v>
      </c>
      <c r="C15290" t="s">
        <v>24263</v>
      </c>
      <c r="D15290" t="s">
        <v>373</v>
      </c>
      <c r="E15290">
        <v>615130</v>
      </c>
      <c r="F15290" t="s">
        <v>24196</v>
      </c>
      <c r="G15290" s="7">
        <v>-0.01</v>
      </c>
    </row>
    <row r="15291" spans="1:7" x14ac:dyDescent="0.3">
      <c r="A15291" s="310">
        <v>3022077</v>
      </c>
      <c r="B15291" t="s">
        <v>24262</v>
      </c>
      <c r="C15291" t="s">
        <v>24263</v>
      </c>
      <c r="D15291" t="s">
        <v>377</v>
      </c>
      <c r="E15291">
        <v>611110</v>
      </c>
      <c r="F15291" t="s">
        <v>24196</v>
      </c>
      <c r="G15291" s="7">
        <v>-0.01</v>
      </c>
    </row>
    <row r="15292" spans="1:7" x14ac:dyDescent="0.3">
      <c r="A15292" s="310">
        <v>3022077</v>
      </c>
      <c r="B15292" t="s">
        <v>24262</v>
      </c>
      <c r="C15292" t="s">
        <v>24263</v>
      </c>
      <c r="D15292" t="s">
        <v>377</v>
      </c>
      <c r="E15292">
        <v>611110</v>
      </c>
      <c r="F15292" t="s">
        <v>24196</v>
      </c>
      <c r="G15292" s="7">
        <v>35.72</v>
      </c>
    </row>
    <row r="15293" spans="1:7" x14ac:dyDescent="0.3">
      <c r="A15293" s="310">
        <v>3022077</v>
      </c>
      <c r="B15293" t="s">
        <v>24262</v>
      </c>
      <c r="C15293" t="s">
        <v>24263</v>
      </c>
      <c r="D15293" t="s">
        <v>373</v>
      </c>
      <c r="E15293">
        <v>615130</v>
      </c>
      <c r="F15293" t="s">
        <v>24196</v>
      </c>
      <c r="G15293" s="7">
        <v>-63.27</v>
      </c>
    </row>
    <row r="15294" spans="1:7" x14ac:dyDescent="0.3">
      <c r="A15294" s="310">
        <v>3022077</v>
      </c>
      <c r="B15294" t="s">
        <v>24262</v>
      </c>
      <c r="C15294" t="s">
        <v>24263</v>
      </c>
      <c r="D15294" t="s">
        <v>371</v>
      </c>
      <c r="E15294">
        <v>615100</v>
      </c>
      <c r="F15294" t="s">
        <v>24196</v>
      </c>
      <c r="G15294" s="7">
        <v>6867.53</v>
      </c>
    </row>
    <row r="15295" spans="1:7" x14ac:dyDescent="0.3">
      <c r="A15295" s="310">
        <v>3022077</v>
      </c>
      <c r="B15295" t="s">
        <v>24262</v>
      </c>
      <c r="C15295" t="s">
        <v>24263</v>
      </c>
      <c r="D15295" t="s">
        <v>373</v>
      </c>
      <c r="E15295">
        <v>615130</v>
      </c>
      <c r="F15295" t="s">
        <v>24196</v>
      </c>
      <c r="G15295" s="7">
        <v>97.99</v>
      </c>
    </row>
    <row r="15296" spans="1:7" x14ac:dyDescent="0.3">
      <c r="A15296" s="310">
        <v>3022077</v>
      </c>
      <c r="B15296" t="s">
        <v>24262</v>
      </c>
      <c r="C15296" t="s">
        <v>24263</v>
      </c>
      <c r="D15296" t="s">
        <v>373</v>
      </c>
      <c r="E15296">
        <v>615130</v>
      </c>
      <c r="F15296" t="s">
        <v>24196</v>
      </c>
      <c r="G15296" s="7">
        <v>9.49</v>
      </c>
    </row>
    <row r="15297" spans="1:7" x14ac:dyDescent="0.3">
      <c r="A15297" s="310">
        <v>3022077</v>
      </c>
      <c r="B15297" t="s">
        <v>24262</v>
      </c>
      <c r="C15297" t="s">
        <v>24263</v>
      </c>
      <c r="D15297" t="s">
        <v>371</v>
      </c>
      <c r="E15297">
        <v>615100</v>
      </c>
      <c r="F15297" t="s">
        <v>24196</v>
      </c>
      <c r="G15297" s="7">
        <v>-20.03</v>
      </c>
    </row>
    <row r="15298" spans="1:7" x14ac:dyDescent="0.3">
      <c r="A15298" s="310">
        <v>3022077</v>
      </c>
      <c r="B15298" t="s">
        <v>24262</v>
      </c>
      <c r="C15298" t="s">
        <v>24263</v>
      </c>
      <c r="D15298" t="s">
        <v>373</v>
      </c>
      <c r="E15298">
        <v>615130</v>
      </c>
      <c r="F15298" t="s">
        <v>24196</v>
      </c>
      <c r="G15298" s="7">
        <v>-48.98</v>
      </c>
    </row>
    <row r="15299" spans="1:7" x14ac:dyDescent="0.3">
      <c r="A15299" s="310">
        <v>3022077</v>
      </c>
      <c r="B15299" t="s">
        <v>24262</v>
      </c>
      <c r="C15299" t="s">
        <v>24263</v>
      </c>
      <c r="D15299" t="s">
        <v>374</v>
      </c>
      <c r="E15299">
        <v>617120</v>
      </c>
      <c r="F15299" t="s">
        <v>24196</v>
      </c>
      <c r="G15299" s="7">
        <v>161.03</v>
      </c>
    </row>
    <row r="15300" spans="1:7" x14ac:dyDescent="0.3">
      <c r="A15300" s="310">
        <v>3022077</v>
      </c>
      <c r="B15300" t="s">
        <v>24262</v>
      </c>
      <c r="C15300" t="s">
        <v>24263</v>
      </c>
      <c r="D15300" t="s">
        <v>373</v>
      </c>
      <c r="E15300">
        <v>615130</v>
      </c>
      <c r="F15300" t="s">
        <v>24196</v>
      </c>
      <c r="G15300" s="7">
        <v>330</v>
      </c>
    </row>
    <row r="15301" spans="1:7" x14ac:dyDescent="0.3">
      <c r="A15301" s="310">
        <v>3022077</v>
      </c>
      <c r="B15301" t="s">
        <v>24262</v>
      </c>
      <c r="C15301" t="s">
        <v>24263</v>
      </c>
      <c r="D15301" t="s">
        <v>371</v>
      </c>
      <c r="E15301">
        <v>615100</v>
      </c>
      <c r="F15301" t="s">
        <v>24196</v>
      </c>
      <c r="G15301" s="7">
        <v>15.17</v>
      </c>
    </row>
    <row r="15302" spans="1:7" x14ac:dyDescent="0.3">
      <c r="A15302" s="310">
        <v>3022077</v>
      </c>
      <c r="B15302" t="s">
        <v>24262</v>
      </c>
      <c r="C15302" t="s">
        <v>24263</v>
      </c>
      <c r="D15302" t="s">
        <v>373</v>
      </c>
      <c r="E15302">
        <v>617150</v>
      </c>
      <c r="F15302" t="s">
        <v>24196</v>
      </c>
      <c r="G15302" s="7">
        <v>376.15</v>
      </c>
    </row>
    <row r="15303" spans="1:7" x14ac:dyDescent="0.3">
      <c r="A15303" s="310">
        <v>3022077</v>
      </c>
      <c r="B15303" t="s">
        <v>24262</v>
      </c>
      <c r="C15303" t="s">
        <v>24263</v>
      </c>
      <c r="D15303" t="s">
        <v>373</v>
      </c>
      <c r="E15303">
        <v>617150</v>
      </c>
      <c r="F15303" t="s">
        <v>24196</v>
      </c>
      <c r="G15303" s="7">
        <v>189.92</v>
      </c>
    </row>
    <row r="15304" spans="1:7" x14ac:dyDescent="0.3">
      <c r="A15304" s="310">
        <v>3022077</v>
      </c>
      <c r="B15304" t="s">
        <v>24262</v>
      </c>
      <c r="C15304" t="s">
        <v>24263</v>
      </c>
      <c r="D15304" t="s">
        <v>377</v>
      </c>
      <c r="E15304">
        <v>611110</v>
      </c>
      <c r="F15304" t="s">
        <v>24196</v>
      </c>
      <c r="G15304" s="7">
        <v>-13.88</v>
      </c>
    </row>
    <row r="15305" spans="1:7" x14ac:dyDescent="0.3">
      <c r="A15305" s="310">
        <v>3022077</v>
      </c>
      <c r="B15305" t="s">
        <v>24262</v>
      </c>
      <c r="C15305" t="s">
        <v>24263</v>
      </c>
      <c r="D15305" t="s">
        <v>371</v>
      </c>
      <c r="E15305">
        <v>616100</v>
      </c>
      <c r="F15305" t="s">
        <v>24196</v>
      </c>
      <c r="G15305" s="7">
        <v>683</v>
      </c>
    </row>
    <row r="15306" spans="1:7" x14ac:dyDescent="0.3">
      <c r="A15306" s="310">
        <v>3022077</v>
      </c>
      <c r="B15306" t="s">
        <v>24262</v>
      </c>
      <c r="C15306" t="s">
        <v>24263</v>
      </c>
      <c r="D15306" t="s">
        <v>371</v>
      </c>
      <c r="E15306">
        <v>617100</v>
      </c>
      <c r="F15306" t="s">
        <v>24196</v>
      </c>
      <c r="G15306" s="7">
        <v>1325.45</v>
      </c>
    </row>
    <row r="15307" spans="1:7" x14ac:dyDescent="0.3">
      <c r="A15307" s="310">
        <v>3022077</v>
      </c>
      <c r="B15307" t="s">
        <v>24262</v>
      </c>
      <c r="C15307" t="s">
        <v>24263</v>
      </c>
      <c r="D15307" t="s">
        <v>371</v>
      </c>
      <c r="E15307">
        <v>615100</v>
      </c>
      <c r="F15307" t="s">
        <v>24196</v>
      </c>
      <c r="G15307" s="7">
        <v>0.01</v>
      </c>
    </row>
    <row r="15308" spans="1:7" x14ac:dyDescent="0.3">
      <c r="A15308" s="310">
        <v>3022077</v>
      </c>
      <c r="B15308" t="s">
        <v>24262</v>
      </c>
      <c r="C15308" t="s">
        <v>24263</v>
      </c>
      <c r="D15308" t="s">
        <v>373</v>
      </c>
      <c r="E15308">
        <v>615130</v>
      </c>
      <c r="F15308" t="s">
        <v>24196</v>
      </c>
      <c r="G15308" s="7">
        <v>31.63</v>
      </c>
    </row>
    <row r="15309" spans="1:7" x14ac:dyDescent="0.3">
      <c r="A15309" s="310">
        <v>3022077</v>
      </c>
      <c r="B15309" t="s">
        <v>24262</v>
      </c>
      <c r="C15309" t="s">
        <v>24263</v>
      </c>
      <c r="D15309" t="s">
        <v>371</v>
      </c>
      <c r="E15309">
        <v>615100</v>
      </c>
      <c r="F15309" t="s">
        <v>24196</v>
      </c>
      <c r="G15309" s="7">
        <v>-22.26</v>
      </c>
    </row>
    <row r="15310" spans="1:7" x14ac:dyDescent="0.3">
      <c r="A15310" s="310">
        <v>3022077</v>
      </c>
      <c r="B15310" t="s">
        <v>24262</v>
      </c>
      <c r="C15310" t="s">
        <v>24263</v>
      </c>
      <c r="D15310" t="s">
        <v>371</v>
      </c>
      <c r="E15310">
        <v>615100</v>
      </c>
      <c r="F15310" t="s">
        <v>24196</v>
      </c>
      <c r="G15310" s="7">
        <v>0.01</v>
      </c>
    </row>
    <row r="15311" spans="1:7" x14ac:dyDescent="0.3">
      <c r="A15311" s="310">
        <v>3022077</v>
      </c>
      <c r="B15311" t="s">
        <v>24262</v>
      </c>
      <c r="C15311" t="s">
        <v>24263</v>
      </c>
      <c r="D15311" t="s">
        <v>371</v>
      </c>
      <c r="E15311">
        <v>616100</v>
      </c>
      <c r="F15311" t="s">
        <v>24196</v>
      </c>
      <c r="G15311" s="7">
        <v>654.76</v>
      </c>
    </row>
    <row r="15312" spans="1:7" x14ac:dyDescent="0.3">
      <c r="A15312" s="310">
        <v>3022077</v>
      </c>
      <c r="B15312" t="s">
        <v>24262</v>
      </c>
      <c r="C15312" t="s">
        <v>24263</v>
      </c>
      <c r="D15312" t="s">
        <v>374</v>
      </c>
      <c r="E15312">
        <v>615120</v>
      </c>
      <c r="F15312" t="s">
        <v>24196</v>
      </c>
      <c r="G15312" s="7">
        <v>-19</v>
      </c>
    </row>
    <row r="15313" spans="1:7" x14ac:dyDescent="0.3">
      <c r="A15313" s="310">
        <v>3022077</v>
      </c>
      <c r="B15313" t="s">
        <v>24262</v>
      </c>
      <c r="C15313" t="s">
        <v>24263</v>
      </c>
      <c r="D15313" t="s">
        <v>373</v>
      </c>
      <c r="E15313">
        <v>615130</v>
      </c>
      <c r="F15313" t="s">
        <v>24196</v>
      </c>
      <c r="G15313" s="7">
        <v>65.900000000000006</v>
      </c>
    </row>
    <row r="15314" spans="1:7" x14ac:dyDescent="0.3">
      <c r="A15314" s="310">
        <v>3022077</v>
      </c>
      <c r="B15314" t="s">
        <v>24262</v>
      </c>
      <c r="C15314" t="s">
        <v>24263</v>
      </c>
      <c r="D15314" t="s">
        <v>373</v>
      </c>
      <c r="E15314">
        <v>615130</v>
      </c>
      <c r="F15314" t="s">
        <v>24196</v>
      </c>
      <c r="G15314" s="7">
        <v>14.11</v>
      </c>
    </row>
    <row r="15315" spans="1:7" x14ac:dyDescent="0.3">
      <c r="A15315" s="310">
        <v>3022077</v>
      </c>
      <c r="B15315" t="s">
        <v>24262</v>
      </c>
      <c r="C15315" t="s">
        <v>24263</v>
      </c>
      <c r="D15315" t="s">
        <v>377</v>
      </c>
      <c r="E15315">
        <v>611110</v>
      </c>
      <c r="F15315" t="s">
        <v>24196</v>
      </c>
      <c r="G15315" s="7">
        <v>-13.88</v>
      </c>
    </row>
    <row r="15316" spans="1:7" x14ac:dyDescent="0.3">
      <c r="A15316" s="310">
        <v>3022077</v>
      </c>
      <c r="B15316" t="s">
        <v>24262</v>
      </c>
      <c r="C15316" t="s">
        <v>24263</v>
      </c>
      <c r="D15316" t="s">
        <v>371</v>
      </c>
      <c r="E15316">
        <v>615100</v>
      </c>
      <c r="F15316" t="s">
        <v>24196</v>
      </c>
      <c r="G15316" s="7">
        <v>-139.96</v>
      </c>
    </row>
    <row r="15317" spans="1:7" x14ac:dyDescent="0.3">
      <c r="A15317" s="310">
        <v>3022077</v>
      </c>
      <c r="B15317" t="s">
        <v>24262</v>
      </c>
      <c r="C15317" t="s">
        <v>24263</v>
      </c>
      <c r="D15317" t="s">
        <v>371</v>
      </c>
      <c r="E15317">
        <v>615100</v>
      </c>
      <c r="F15317" t="s">
        <v>24196</v>
      </c>
      <c r="G15317" s="7">
        <v>101.97</v>
      </c>
    </row>
    <row r="15318" spans="1:7" x14ac:dyDescent="0.3">
      <c r="A15318" s="310">
        <v>3022077</v>
      </c>
      <c r="B15318" t="s">
        <v>24262</v>
      </c>
      <c r="C15318" t="s">
        <v>24263</v>
      </c>
      <c r="D15318" t="s">
        <v>371</v>
      </c>
      <c r="E15318">
        <v>615100</v>
      </c>
      <c r="F15318" t="s">
        <v>24196</v>
      </c>
      <c r="G15318" s="7">
        <v>10.73</v>
      </c>
    </row>
    <row r="15319" spans="1:7" x14ac:dyDescent="0.3">
      <c r="A15319" s="310">
        <v>3022077</v>
      </c>
      <c r="B15319" t="s">
        <v>24262</v>
      </c>
      <c r="C15319" t="s">
        <v>24263</v>
      </c>
      <c r="D15319" t="s">
        <v>371</v>
      </c>
      <c r="E15319">
        <v>615100</v>
      </c>
      <c r="F15319" t="s">
        <v>24196</v>
      </c>
      <c r="G15319" s="7">
        <v>-101.97</v>
      </c>
    </row>
    <row r="15320" spans="1:7" x14ac:dyDescent="0.3">
      <c r="A15320" s="310">
        <v>3022077</v>
      </c>
      <c r="B15320" t="s">
        <v>24262</v>
      </c>
      <c r="C15320" t="s">
        <v>24263</v>
      </c>
      <c r="D15320" t="s">
        <v>371</v>
      </c>
      <c r="E15320">
        <v>616100</v>
      </c>
      <c r="F15320" t="s">
        <v>24196</v>
      </c>
      <c r="G15320" s="7">
        <v>411.59</v>
      </c>
    </row>
    <row r="15321" spans="1:7" x14ac:dyDescent="0.3">
      <c r="A15321" s="310">
        <v>3022077</v>
      </c>
      <c r="B15321" t="s">
        <v>24262</v>
      </c>
      <c r="C15321" t="s">
        <v>24263</v>
      </c>
      <c r="D15321" t="s">
        <v>371</v>
      </c>
      <c r="E15321">
        <v>615100</v>
      </c>
      <c r="F15321" t="s">
        <v>24196</v>
      </c>
      <c r="G15321" s="7">
        <v>0.01</v>
      </c>
    </row>
    <row r="15322" spans="1:7" x14ac:dyDescent="0.3">
      <c r="A15322" s="310">
        <v>3022077</v>
      </c>
      <c r="B15322" t="s">
        <v>24262</v>
      </c>
      <c r="C15322" t="s">
        <v>24263</v>
      </c>
      <c r="D15322" t="s">
        <v>377</v>
      </c>
      <c r="E15322">
        <v>611110</v>
      </c>
      <c r="F15322" t="s">
        <v>24196</v>
      </c>
      <c r="G15322" s="7">
        <v>2.5099999999999998</v>
      </c>
    </row>
    <row r="15323" spans="1:7" x14ac:dyDescent="0.3">
      <c r="A15323" s="310">
        <v>3022077</v>
      </c>
      <c r="B15323" t="s">
        <v>24262</v>
      </c>
      <c r="C15323" t="s">
        <v>24263</v>
      </c>
      <c r="D15323" t="s">
        <v>377</v>
      </c>
      <c r="E15323">
        <v>611110</v>
      </c>
      <c r="F15323" t="s">
        <v>24196</v>
      </c>
      <c r="G15323" s="7">
        <v>35.72</v>
      </c>
    </row>
    <row r="15324" spans="1:7" x14ac:dyDescent="0.3">
      <c r="A15324" s="310">
        <v>3022077</v>
      </c>
      <c r="B15324" t="s">
        <v>24262</v>
      </c>
      <c r="C15324" t="s">
        <v>24263</v>
      </c>
      <c r="D15324" t="s">
        <v>371</v>
      </c>
      <c r="E15324">
        <v>615100</v>
      </c>
      <c r="F15324" t="s">
        <v>24196</v>
      </c>
      <c r="G15324" s="7">
        <v>-22.26</v>
      </c>
    </row>
    <row r="15325" spans="1:7" x14ac:dyDescent="0.3">
      <c r="A15325" s="310">
        <v>3022077</v>
      </c>
      <c r="B15325" t="s">
        <v>24262</v>
      </c>
      <c r="C15325" t="s">
        <v>24263</v>
      </c>
      <c r="D15325" t="s">
        <v>373</v>
      </c>
      <c r="E15325">
        <v>615130</v>
      </c>
      <c r="F15325" t="s">
        <v>24196</v>
      </c>
      <c r="G15325" s="7">
        <v>24.49</v>
      </c>
    </row>
    <row r="15326" spans="1:7" x14ac:dyDescent="0.3">
      <c r="A15326" s="310">
        <v>3022077</v>
      </c>
      <c r="B15326" t="s">
        <v>24262</v>
      </c>
      <c r="C15326" t="s">
        <v>24263</v>
      </c>
      <c r="D15326" t="s">
        <v>373</v>
      </c>
      <c r="E15326">
        <v>615130</v>
      </c>
      <c r="F15326" t="s">
        <v>24196</v>
      </c>
      <c r="G15326" s="7">
        <v>11.58</v>
      </c>
    </row>
    <row r="15327" spans="1:7" x14ac:dyDescent="0.3">
      <c r="A15327" s="310">
        <v>3022077</v>
      </c>
      <c r="B15327" t="s">
        <v>24262</v>
      </c>
      <c r="C15327" t="s">
        <v>24263</v>
      </c>
      <c r="D15327" t="s">
        <v>376</v>
      </c>
      <c r="E15327">
        <v>615110</v>
      </c>
      <c r="F15327" t="s">
        <v>24196</v>
      </c>
      <c r="G15327" s="7">
        <v>11.9</v>
      </c>
    </row>
    <row r="15328" spans="1:7" x14ac:dyDescent="0.3">
      <c r="A15328" s="310">
        <v>3022077</v>
      </c>
      <c r="B15328" t="s">
        <v>24262</v>
      </c>
      <c r="C15328" t="s">
        <v>24263</v>
      </c>
      <c r="D15328" t="s">
        <v>377</v>
      </c>
      <c r="E15328">
        <v>611110</v>
      </c>
      <c r="F15328" t="s">
        <v>24196</v>
      </c>
      <c r="G15328" s="7">
        <v>-0.01</v>
      </c>
    </row>
    <row r="15329" spans="1:7" x14ac:dyDescent="0.3">
      <c r="A15329" s="310">
        <v>3022077</v>
      </c>
      <c r="B15329" t="s">
        <v>24262</v>
      </c>
      <c r="C15329" t="s">
        <v>24263</v>
      </c>
      <c r="D15329" t="s">
        <v>371</v>
      </c>
      <c r="E15329">
        <v>615100</v>
      </c>
      <c r="F15329" t="s">
        <v>24196</v>
      </c>
      <c r="G15329" s="7">
        <v>-15.19</v>
      </c>
    </row>
    <row r="15330" spans="1:7" x14ac:dyDescent="0.3">
      <c r="A15330" s="310">
        <v>3022077</v>
      </c>
      <c r="B15330" t="s">
        <v>24262</v>
      </c>
      <c r="C15330" t="s">
        <v>24263</v>
      </c>
      <c r="D15330" t="s">
        <v>374</v>
      </c>
      <c r="E15330">
        <v>615120</v>
      </c>
      <c r="F15330" t="s">
        <v>24196</v>
      </c>
      <c r="G15330" s="7">
        <v>5.68</v>
      </c>
    </row>
    <row r="15331" spans="1:7" x14ac:dyDescent="0.3">
      <c r="A15331" s="310">
        <v>3022077</v>
      </c>
      <c r="B15331" t="s">
        <v>24262</v>
      </c>
      <c r="C15331" t="s">
        <v>24263</v>
      </c>
      <c r="D15331" t="s">
        <v>377</v>
      </c>
      <c r="E15331">
        <v>611110</v>
      </c>
      <c r="F15331" t="s">
        <v>24196</v>
      </c>
      <c r="G15331" s="7">
        <v>1.43</v>
      </c>
    </row>
    <row r="15332" spans="1:7" x14ac:dyDescent="0.3">
      <c r="A15332" s="310">
        <v>3022077</v>
      </c>
      <c r="B15332" t="s">
        <v>24262</v>
      </c>
      <c r="C15332" t="s">
        <v>24263</v>
      </c>
      <c r="D15332" t="s">
        <v>373</v>
      </c>
      <c r="E15332">
        <v>615130</v>
      </c>
      <c r="F15332" t="s">
        <v>24196</v>
      </c>
      <c r="G15332" s="7">
        <v>-48.98</v>
      </c>
    </row>
    <row r="15333" spans="1:7" x14ac:dyDescent="0.3">
      <c r="A15333" s="310">
        <v>3022077</v>
      </c>
      <c r="B15333" t="s">
        <v>24262</v>
      </c>
      <c r="C15333" t="s">
        <v>24263</v>
      </c>
      <c r="D15333" t="s">
        <v>371</v>
      </c>
      <c r="E15333">
        <v>615100</v>
      </c>
      <c r="F15333" t="s">
        <v>24196</v>
      </c>
      <c r="G15333" s="7">
        <v>-22.25</v>
      </c>
    </row>
    <row r="15334" spans="1:7" x14ac:dyDescent="0.3">
      <c r="A15334" s="310">
        <v>3022077</v>
      </c>
      <c r="B15334" t="s">
        <v>24262</v>
      </c>
      <c r="C15334" t="s">
        <v>24263</v>
      </c>
      <c r="D15334" t="s">
        <v>371</v>
      </c>
      <c r="E15334">
        <v>615100</v>
      </c>
      <c r="F15334" t="s">
        <v>24196</v>
      </c>
      <c r="G15334" s="7">
        <v>470.83</v>
      </c>
    </row>
    <row r="15335" spans="1:7" x14ac:dyDescent="0.3">
      <c r="A15335" s="310">
        <v>3022077</v>
      </c>
      <c r="B15335" t="s">
        <v>24262</v>
      </c>
      <c r="C15335" t="s">
        <v>24263</v>
      </c>
      <c r="D15335" t="s">
        <v>371</v>
      </c>
      <c r="E15335">
        <v>615100</v>
      </c>
      <c r="F15335" t="s">
        <v>24196</v>
      </c>
      <c r="G15335" s="7">
        <v>-139.97</v>
      </c>
    </row>
    <row r="15336" spans="1:7" x14ac:dyDescent="0.3">
      <c r="A15336" s="310">
        <v>3022077</v>
      </c>
      <c r="B15336" t="s">
        <v>24262</v>
      </c>
      <c r="C15336" t="s">
        <v>24263</v>
      </c>
      <c r="D15336" t="s">
        <v>377</v>
      </c>
      <c r="E15336">
        <v>611110</v>
      </c>
      <c r="F15336" t="s">
        <v>24196</v>
      </c>
      <c r="G15336" s="7">
        <v>1033.03</v>
      </c>
    </row>
    <row r="15337" spans="1:7" x14ac:dyDescent="0.3">
      <c r="A15337" s="310">
        <v>3022077</v>
      </c>
      <c r="B15337" t="s">
        <v>24262</v>
      </c>
      <c r="C15337" t="s">
        <v>24263</v>
      </c>
      <c r="D15337" t="s">
        <v>377</v>
      </c>
      <c r="E15337">
        <v>611110</v>
      </c>
      <c r="F15337" t="s">
        <v>24196</v>
      </c>
      <c r="G15337" s="7">
        <v>0.01</v>
      </c>
    </row>
    <row r="15338" spans="1:7" x14ac:dyDescent="0.3">
      <c r="A15338" s="310">
        <v>3022077</v>
      </c>
      <c r="B15338" t="s">
        <v>24262</v>
      </c>
      <c r="C15338" t="s">
        <v>24263</v>
      </c>
      <c r="D15338" t="s">
        <v>374</v>
      </c>
      <c r="E15338">
        <v>615120</v>
      </c>
      <c r="F15338" t="s">
        <v>24196</v>
      </c>
      <c r="G15338" s="7">
        <v>19</v>
      </c>
    </row>
    <row r="15339" spans="1:7" x14ac:dyDescent="0.3">
      <c r="A15339" s="310">
        <v>3022077</v>
      </c>
      <c r="B15339" t="s">
        <v>24262</v>
      </c>
      <c r="C15339" t="s">
        <v>24263</v>
      </c>
      <c r="D15339" t="s">
        <v>373</v>
      </c>
      <c r="E15339">
        <v>615130</v>
      </c>
      <c r="F15339" t="s">
        <v>24196</v>
      </c>
      <c r="G15339" s="7">
        <v>8.5</v>
      </c>
    </row>
    <row r="15340" spans="1:7" x14ac:dyDescent="0.3">
      <c r="A15340" s="310">
        <v>3022077</v>
      </c>
      <c r="B15340" t="s">
        <v>24262</v>
      </c>
      <c r="C15340" t="s">
        <v>24263</v>
      </c>
      <c r="D15340" t="s">
        <v>371</v>
      </c>
      <c r="E15340">
        <v>615100</v>
      </c>
      <c r="F15340" t="s">
        <v>24196</v>
      </c>
      <c r="G15340" s="7">
        <v>-0.01</v>
      </c>
    </row>
    <row r="15341" spans="1:7" x14ac:dyDescent="0.3">
      <c r="A15341" s="310">
        <v>3022077</v>
      </c>
      <c r="B15341" t="s">
        <v>24262</v>
      </c>
      <c r="C15341" t="s">
        <v>24263</v>
      </c>
      <c r="D15341" t="s">
        <v>371</v>
      </c>
      <c r="E15341">
        <v>616100</v>
      </c>
      <c r="F15341" t="s">
        <v>24196</v>
      </c>
      <c r="G15341" s="7">
        <v>412.86</v>
      </c>
    </row>
    <row r="15342" spans="1:7" x14ac:dyDescent="0.3">
      <c r="A15342" s="310">
        <v>3022077</v>
      </c>
      <c r="B15342" t="s">
        <v>24262</v>
      </c>
      <c r="C15342" t="s">
        <v>24263</v>
      </c>
      <c r="D15342" t="s">
        <v>377</v>
      </c>
      <c r="E15342">
        <v>611110</v>
      </c>
      <c r="F15342" t="s">
        <v>24196</v>
      </c>
      <c r="G15342" s="7">
        <v>13.88</v>
      </c>
    </row>
    <row r="15343" spans="1:7" x14ac:dyDescent="0.3">
      <c r="A15343" s="310">
        <v>3022077</v>
      </c>
      <c r="B15343" t="s">
        <v>24262</v>
      </c>
      <c r="C15343" t="s">
        <v>24263</v>
      </c>
      <c r="D15343" t="s">
        <v>377</v>
      </c>
      <c r="E15343">
        <v>611110</v>
      </c>
      <c r="F15343" t="s">
        <v>24196</v>
      </c>
      <c r="G15343" s="7">
        <v>-30.82</v>
      </c>
    </row>
    <row r="15344" spans="1:7" x14ac:dyDescent="0.3">
      <c r="A15344" s="310">
        <v>3022077</v>
      </c>
      <c r="B15344" t="s">
        <v>24262</v>
      </c>
      <c r="C15344" t="s">
        <v>24263</v>
      </c>
      <c r="D15344" t="s">
        <v>373</v>
      </c>
      <c r="E15344">
        <v>615130</v>
      </c>
      <c r="F15344" t="s">
        <v>24196</v>
      </c>
      <c r="G15344" s="7">
        <v>-48.98</v>
      </c>
    </row>
    <row r="15345" spans="1:7" x14ac:dyDescent="0.3">
      <c r="A15345" s="310">
        <v>3022077</v>
      </c>
      <c r="B15345" t="s">
        <v>24262</v>
      </c>
      <c r="C15345" t="s">
        <v>24263</v>
      </c>
      <c r="D15345" t="s">
        <v>371</v>
      </c>
      <c r="E15345">
        <v>615100</v>
      </c>
      <c r="F15345" t="s">
        <v>24196</v>
      </c>
      <c r="G15345" s="7">
        <v>223.25</v>
      </c>
    </row>
    <row r="15346" spans="1:7" x14ac:dyDescent="0.3">
      <c r="A15346" s="310">
        <v>3022077</v>
      </c>
      <c r="B15346" t="s">
        <v>24262</v>
      </c>
      <c r="C15346" t="s">
        <v>24263</v>
      </c>
      <c r="D15346" t="s">
        <v>377</v>
      </c>
      <c r="E15346">
        <v>611110</v>
      </c>
      <c r="F15346" t="s">
        <v>24196</v>
      </c>
      <c r="G15346" s="7">
        <v>502.17</v>
      </c>
    </row>
    <row r="15347" spans="1:7" x14ac:dyDescent="0.3">
      <c r="A15347" s="310">
        <v>3022077</v>
      </c>
      <c r="B15347" t="s">
        <v>24262</v>
      </c>
      <c r="C15347" t="s">
        <v>24263</v>
      </c>
      <c r="D15347" t="s">
        <v>371</v>
      </c>
      <c r="E15347">
        <v>615100</v>
      </c>
      <c r="F15347" t="s">
        <v>24196</v>
      </c>
      <c r="G15347" s="7">
        <v>0.01</v>
      </c>
    </row>
    <row r="15348" spans="1:7" x14ac:dyDescent="0.3">
      <c r="A15348" s="310">
        <v>3022077</v>
      </c>
      <c r="B15348" t="s">
        <v>24262</v>
      </c>
      <c r="C15348" t="s">
        <v>24263</v>
      </c>
      <c r="D15348" t="s">
        <v>373</v>
      </c>
      <c r="E15348">
        <v>616160</v>
      </c>
      <c r="F15348" t="s">
        <v>24196</v>
      </c>
      <c r="G15348" s="7">
        <v>207.27</v>
      </c>
    </row>
    <row r="15349" spans="1:7" x14ac:dyDescent="0.3">
      <c r="A15349" s="310">
        <v>3022077</v>
      </c>
      <c r="B15349" t="s">
        <v>24262</v>
      </c>
      <c r="C15349" t="s">
        <v>24263</v>
      </c>
      <c r="D15349" t="s">
        <v>371</v>
      </c>
      <c r="E15349">
        <v>615100</v>
      </c>
      <c r="F15349" t="s">
        <v>24196</v>
      </c>
      <c r="G15349" s="7">
        <v>-22.26</v>
      </c>
    </row>
    <row r="15350" spans="1:7" x14ac:dyDescent="0.3">
      <c r="A15350" s="310">
        <v>3022077</v>
      </c>
      <c r="B15350" t="s">
        <v>24262</v>
      </c>
      <c r="C15350" t="s">
        <v>24263</v>
      </c>
      <c r="D15350" t="s">
        <v>377</v>
      </c>
      <c r="E15350">
        <v>611120</v>
      </c>
      <c r="F15350" t="s">
        <v>24196</v>
      </c>
      <c r="G15350" s="7">
        <v>32.25</v>
      </c>
    </row>
    <row r="15351" spans="1:7" x14ac:dyDescent="0.3">
      <c r="A15351" s="310">
        <v>3022077</v>
      </c>
      <c r="B15351" t="s">
        <v>24262</v>
      </c>
      <c r="C15351" t="s">
        <v>24263</v>
      </c>
      <c r="D15351" t="s">
        <v>371</v>
      </c>
      <c r="E15351">
        <v>615100</v>
      </c>
      <c r="F15351" t="s">
        <v>24196</v>
      </c>
      <c r="G15351" s="7">
        <v>-139.97</v>
      </c>
    </row>
    <row r="15352" spans="1:7" x14ac:dyDescent="0.3">
      <c r="A15352" s="310">
        <v>3022077</v>
      </c>
      <c r="B15352" t="s">
        <v>24262</v>
      </c>
      <c r="C15352" t="s">
        <v>24263</v>
      </c>
      <c r="D15352" t="s">
        <v>371</v>
      </c>
      <c r="E15352">
        <v>615100</v>
      </c>
      <c r="F15352" t="s">
        <v>24196</v>
      </c>
      <c r="G15352" s="7">
        <v>-22.26</v>
      </c>
    </row>
    <row r="15353" spans="1:7" x14ac:dyDescent="0.3">
      <c r="A15353" s="310">
        <v>3022077</v>
      </c>
      <c r="B15353" t="s">
        <v>24262</v>
      </c>
      <c r="C15353" t="s">
        <v>24263</v>
      </c>
      <c r="D15353" t="s">
        <v>376</v>
      </c>
      <c r="E15353">
        <v>616110</v>
      </c>
      <c r="F15353" t="s">
        <v>24196</v>
      </c>
      <c r="G15353" s="7">
        <v>77.34</v>
      </c>
    </row>
    <row r="15354" spans="1:7" x14ac:dyDescent="0.3">
      <c r="A15354" s="310">
        <v>3022077</v>
      </c>
      <c r="B15354" t="s">
        <v>24262</v>
      </c>
      <c r="C15354" t="s">
        <v>24263</v>
      </c>
      <c r="D15354" t="s">
        <v>371</v>
      </c>
      <c r="E15354">
        <v>615100</v>
      </c>
      <c r="F15354" t="s">
        <v>24196</v>
      </c>
      <c r="G15354" s="7">
        <v>24.85</v>
      </c>
    </row>
    <row r="15355" spans="1:7" x14ac:dyDescent="0.3">
      <c r="A15355" s="310">
        <v>3022077</v>
      </c>
      <c r="B15355" t="s">
        <v>24262</v>
      </c>
      <c r="C15355" t="s">
        <v>24263</v>
      </c>
      <c r="D15355" t="s">
        <v>373</v>
      </c>
      <c r="E15355">
        <v>615130</v>
      </c>
      <c r="F15355" t="s">
        <v>24196</v>
      </c>
      <c r="G15355" s="7">
        <v>1929.68</v>
      </c>
    </row>
    <row r="15356" spans="1:7" x14ac:dyDescent="0.3">
      <c r="A15356" s="310">
        <v>3022077</v>
      </c>
      <c r="B15356" t="s">
        <v>24262</v>
      </c>
      <c r="C15356" t="s">
        <v>24263</v>
      </c>
      <c r="D15356" t="s">
        <v>373</v>
      </c>
      <c r="E15356">
        <v>615130</v>
      </c>
      <c r="F15356" t="s">
        <v>24196</v>
      </c>
      <c r="G15356" s="7">
        <v>190.38</v>
      </c>
    </row>
    <row r="15357" spans="1:7" x14ac:dyDescent="0.3">
      <c r="A15357" s="310">
        <v>3022077</v>
      </c>
      <c r="B15357" t="s">
        <v>24262</v>
      </c>
      <c r="C15357" t="s">
        <v>24263</v>
      </c>
      <c r="D15357" t="s">
        <v>371</v>
      </c>
      <c r="E15357">
        <v>615100</v>
      </c>
      <c r="F15357" t="s">
        <v>24196</v>
      </c>
      <c r="G15357" s="7">
        <v>1264.3699999999999</v>
      </c>
    </row>
    <row r="15358" spans="1:7" x14ac:dyDescent="0.3">
      <c r="A15358" s="310">
        <v>3022077</v>
      </c>
      <c r="B15358" t="s">
        <v>24262</v>
      </c>
      <c r="C15358" t="s">
        <v>24263</v>
      </c>
      <c r="D15358" t="s">
        <v>373</v>
      </c>
      <c r="E15358">
        <v>615130</v>
      </c>
      <c r="F15358" t="s">
        <v>24196</v>
      </c>
      <c r="G15358" s="7">
        <v>13.04</v>
      </c>
    </row>
    <row r="15359" spans="1:7" x14ac:dyDescent="0.3">
      <c r="A15359" s="310">
        <v>3022077</v>
      </c>
      <c r="B15359" t="s">
        <v>24262</v>
      </c>
      <c r="C15359" t="s">
        <v>24263</v>
      </c>
      <c r="D15359" t="s">
        <v>371</v>
      </c>
      <c r="E15359">
        <v>615100</v>
      </c>
      <c r="F15359" t="s">
        <v>24196</v>
      </c>
      <c r="G15359" s="7">
        <v>-145.15</v>
      </c>
    </row>
    <row r="15360" spans="1:7" x14ac:dyDescent="0.3">
      <c r="A15360" s="310">
        <v>3022077</v>
      </c>
      <c r="B15360" t="s">
        <v>24262</v>
      </c>
      <c r="C15360" t="s">
        <v>24263</v>
      </c>
      <c r="D15360" t="s">
        <v>377</v>
      </c>
      <c r="E15360">
        <v>611120</v>
      </c>
      <c r="F15360" t="s">
        <v>24196</v>
      </c>
      <c r="G15360" s="7">
        <v>254.55</v>
      </c>
    </row>
    <row r="15361" spans="1:7" x14ac:dyDescent="0.3">
      <c r="A15361" s="310">
        <v>3022077</v>
      </c>
      <c r="B15361" t="s">
        <v>24262</v>
      </c>
      <c r="C15361" t="s">
        <v>24263</v>
      </c>
      <c r="D15361" t="s">
        <v>373</v>
      </c>
      <c r="E15361">
        <v>615130</v>
      </c>
      <c r="F15361" t="s">
        <v>24196</v>
      </c>
      <c r="G15361" s="7">
        <v>14.27</v>
      </c>
    </row>
    <row r="15362" spans="1:7" x14ac:dyDescent="0.3">
      <c r="A15362" s="310">
        <v>3022077</v>
      </c>
      <c r="B15362" t="s">
        <v>24262</v>
      </c>
      <c r="C15362" t="s">
        <v>24263</v>
      </c>
      <c r="D15362" t="s">
        <v>371</v>
      </c>
      <c r="E15362">
        <v>615100</v>
      </c>
      <c r="F15362" t="s">
        <v>24196</v>
      </c>
      <c r="G15362" s="7">
        <v>-125.97</v>
      </c>
    </row>
    <row r="15363" spans="1:7" x14ac:dyDescent="0.3">
      <c r="A15363" s="310">
        <v>3022077</v>
      </c>
      <c r="B15363" t="s">
        <v>24262</v>
      </c>
      <c r="C15363" t="s">
        <v>24263</v>
      </c>
      <c r="D15363" t="s">
        <v>371</v>
      </c>
      <c r="E15363">
        <v>615100</v>
      </c>
      <c r="F15363" t="s">
        <v>24196</v>
      </c>
      <c r="G15363" s="7">
        <v>125.97</v>
      </c>
    </row>
    <row r="15364" spans="1:7" x14ac:dyDescent="0.3">
      <c r="A15364" s="310">
        <v>3022077</v>
      </c>
      <c r="B15364" t="s">
        <v>24262</v>
      </c>
      <c r="C15364" t="s">
        <v>24263</v>
      </c>
      <c r="D15364" t="s">
        <v>373</v>
      </c>
      <c r="E15364">
        <v>615130</v>
      </c>
      <c r="F15364" t="s">
        <v>24196</v>
      </c>
      <c r="G15364" s="7">
        <v>-48.98</v>
      </c>
    </row>
    <row r="15365" spans="1:7" x14ac:dyDescent="0.3">
      <c r="A15365" s="310">
        <v>3022077</v>
      </c>
      <c r="B15365" t="s">
        <v>24262</v>
      </c>
      <c r="C15365" t="s">
        <v>24263</v>
      </c>
      <c r="D15365" t="s">
        <v>374</v>
      </c>
      <c r="E15365">
        <v>615120</v>
      </c>
      <c r="F15365" t="s">
        <v>24196</v>
      </c>
      <c r="G15365" s="7">
        <v>-19</v>
      </c>
    </row>
    <row r="15366" spans="1:7" x14ac:dyDescent="0.3">
      <c r="A15366" s="310">
        <v>3022077</v>
      </c>
      <c r="B15366" t="s">
        <v>24262</v>
      </c>
      <c r="C15366" t="s">
        <v>24263</v>
      </c>
      <c r="D15366" t="s">
        <v>371</v>
      </c>
      <c r="E15366">
        <v>615100</v>
      </c>
      <c r="F15366" t="s">
        <v>24196</v>
      </c>
      <c r="G15366" s="7">
        <v>4499.5</v>
      </c>
    </row>
    <row r="15367" spans="1:7" x14ac:dyDescent="0.3">
      <c r="A15367" s="310">
        <v>3022077</v>
      </c>
      <c r="B15367" t="s">
        <v>24262</v>
      </c>
      <c r="C15367" t="s">
        <v>24263</v>
      </c>
      <c r="D15367" t="s">
        <v>371</v>
      </c>
      <c r="E15367">
        <v>615100</v>
      </c>
      <c r="F15367" t="s">
        <v>24196</v>
      </c>
      <c r="G15367" s="7">
        <v>4338.92</v>
      </c>
    </row>
    <row r="15368" spans="1:7" x14ac:dyDescent="0.3">
      <c r="A15368" s="310">
        <v>3022077</v>
      </c>
      <c r="B15368" t="s">
        <v>24262</v>
      </c>
      <c r="C15368" t="s">
        <v>24263</v>
      </c>
      <c r="D15368" t="s">
        <v>371</v>
      </c>
      <c r="E15368">
        <v>615100</v>
      </c>
      <c r="F15368" t="s">
        <v>24196</v>
      </c>
      <c r="G15368" s="7">
        <v>3034.42</v>
      </c>
    </row>
    <row r="15369" spans="1:7" x14ac:dyDescent="0.3">
      <c r="A15369" s="310">
        <v>3022077</v>
      </c>
      <c r="B15369" t="s">
        <v>24262</v>
      </c>
      <c r="C15369" t="s">
        <v>24263</v>
      </c>
      <c r="D15369" t="s">
        <v>373</v>
      </c>
      <c r="E15369">
        <v>617150</v>
      </c>
      <c r="F15369" t="s">
        <v>24196</v>
      </c>
      <c r="G15369" s="7">
        <v>464.64</v>
      </c>
    </row>
    <row r="15370" spans="1:7" x14ac:dyDescent="0.3">
      <c r="A15370" s="310">
        <v>3022077</v>
      </c>
      <c r="B15370" t="s">
        <v>24262</v>
      </c>
      <c r="C15370" t="s">
        <v>24263</v>
      </c>
      <c r="D15370" t="s">
        <v>374</v>
      </c>
      <c r="E15370">
        <v>615120</v>
      </c>
      <c r="F15370" t="s">
        <v>24196</v>
      </c>
      <c r="G15370" s="7">
        <v>589.01</v>
      </c>
    </row>
    <row r="15371" spans="1:7" x14ac:dyDescent="0.3">
      <c r="A15371" s="310">
        <v>3022077</v>
      </c>
      <c r="B15371" t="s">
        <v>24262</v>
      </c>
      <c r="C15371" t="s">
        <v>24263</v>
      </c>
      <c r="D15371" t="s">
        <v>371</v>
      </c>
      <c r="E15371">
        <v>615100</v>
      </c>
      <c r="F15371" t="s">
        <v>24196</v>
      </c>
      <c r="G15371" s="7">
        <v>19.71</v>
      </c>
    </row>
    <row r="15372" spans="1:7" x14ac:dyDescent="0.3">
      <c r="A15372" s="310">
        <v>3022077</v>
      </c>
      <c r="B15372" t="s">
        <v>24262</v>
      </c>
      <c r="C15372" t="s">
        <v>24263</v>
      </c>
      <c r="D15372" t="s">
        <v>373</v>
      </c>
      <c r="E15372">
        <v>615130</v>
      </c>
      <c r="F15372" t="s">
        <v>24196</v>
      </c>
      <c r="G15372" s="7">
        <v>0.27</v>
      </c>
    </row>
    <row r="15373" spans="1:7" x14ac:dyDescent="0.3">
      <c r="A15373" s="310">
        <v>3022077</v>
      </c>
      <c r="B15373" t="s">
        <v>24262</v>
      </c>
      <c r="C15373" t="s">
        <v>24263</v>
      </c>
      <c r="D15373" t="s">
        <v>377</v>
      </c>
      <c r="E15373">
        <v>611110</v>
      </c>
      <c r="F15373" t="s">
        <v>24196</v>
      </c>
      <c r="G15373" s="7">
        <v>-34.56</v>
      </c>
    </row>
    <row r="15374" spans="1:7" x14ac:dyDescent="0.3">
      <c r="A15374" s="310">
        <v>3022077</v>
      </c>
      <c r="B15374" t="s">
        <v>24262</v>
      </c>
      <c r="C15374" t="s">
        <v>24263</v>
      </c>
      <c r="D15374" t="s">
        <v>374</v>
      </c>
      <c r="E15374">
        <v>616120</v>
      </c>
      <c r="F15374" t="s">
        <v>24196</v>
      </c>
      <c r="G15374" s="7">
        <v>213.06</v>
      </c>
    </row>
    <row r="15375" spans="1:7" x14ac:dyDescent="0.3">
      <c r="A15375" s="310">
        <v>3022077</v>
      </c>
      <c r="B15375" t="s">
        <v>24262</v>
      </c>
      <c r="C15375" t="s">
        <v>24263</v>
      </c>
      <c r="D15375" t="s">
        <v>371</v>
      </c>
      <c r="E15375">
        <v>615100</v>
      </c>
      <c r="F15375" t="s">
        <v>24196</v>
      </c>
      <c r="G15375" s="7">
        <v>-145.15</v>
      </c>
    </row>
    <row r="15376" spans="1:7" x14ac:dyDescent="0.3">
      <c r="A15376" s="310">
        <v>3022077</v>
      </c>
      <c r="B15376" t="s">
        <v>24262</v>
      </c>
      <c r="C15376" t="s">
        <v>24263</v>
      </c>
      <c r="D15376" t="s">
        <v>377</v>
      </c>
      <c r="E15376">
        <v>611120</v>
      </c>
      <c r="F15376" t="s">
        <v>24196</v>
      </c>
      <c r="G15376" s="7">
        <v>22.89</v>
      </c>
    </row>
    <row r="15377" spans="1:7" x14ac:dyDescent="0.3">
      <c r="A15377" s="310">
        <v>3022077</v>
      </c>
      <c r="B15377" t="s">
        <v>24262</v>
      </c>
      <c r="C15377" t="s">
        <v>24263</v>
      </c>
      <c r="D15377" t="s">
        <v>373</v>
      </c>
      <c r="E15377">
        <v>615130</v>
      </c>
      <c r="F15377" t="s">
        <v>24196</v>
      </c>
      <c r="G15377" s="7">
        <v>24.83</v>
      </c>
    </row>
    <row r="15378" spans="1:7" x14ac:dyDescent="0.3">
      <c r="A15378" s="310">
        <v>3022077</v>
      </c>
      <c r="B15378" t="s">
        <v>24262</v>
      </c>
      <c r="C15378" t="s">
        <v>24263</v>
      </c>
      <c r="D15378" t="s">
        <v>377</v>
      </c>
      <c r="E15378">
        <v>611110</v>
      </c>
      <c r="F15378" t="s">
        <v>24196</v>
      </c>
      <c r="G15378" s="7">
        <v>-0.01</v>
      </c>
    </row>
    <row r="15379" spans="1:7" x14ac:dyDescent="0.3">
      <c r="A15379" s="310">
        <v>3022077</v>
      </c>
      <c r="B15379" t="s">
        <v>24262</v>
      </c>
      <c r="C15379" t="s">
        <v>24263</v>
      </c>
      <c r="D15379" t="s">
        <v>377</v>
      </c>
      <c r="E15379">
        <v>611110</v>
      </c>
      <c r="F15379" t="s">
        <v>24196</v>
      </c>
      <c r="G15379" s="7">
        <v>-13.88</v>
      </c>
    </row>
    <row r="15380" spans="1:7" x14ac:dyDescent="0.3">
      <c r="A15380" s="310">
        <v>3022077</v>
      </c>
      <c r="B15380" t="s">
        <v>24262</v>
      </c>
      <c r="C15380" t="s">
        <v>24263</v>
      </c>
      <c r="D15380" t="s">
        <v>371</v>
      </c>
      <c r="E15380">
        <v>615100</v>
      </c>
      <c r="F15380" t="s">
        <v>24196</v>
      </c>
      <c r="G15380" s="7">
        <v>-25.19</v>
      </c>
    </row>
    <row r="15381" spans="1:7" x14ac:dyDescent="0.3">
      <c r="A15381" s="310">
        <v>3022077</v>
      </c>
      <c r="B15381" t="s">
        <v>24262</v>
      </c>
      <c r="C15381" t="s">
        <v>24263</v>
      </c>
      <c r="D15381" t="s">
        <v>377</v>
      </c>
      <c r="E15381">
        <v>611110</v>
      </c>
      <c r="F15381" t="s">
        <v>24196</v>
      </c>
      <c r="G15381" s="7">
        <v>148.03</v>
      </c>
    </row>
    <row r="15382" spans="1:7" x14ac:dyDescent="0.3">
      <c r="A15382" s="310">
        <v>3022077</v>
      </c>
      <c r="B15382" t="s">
        <v>24262</v>
      </c>
      <c r="C15382" t="s">
        <v>24263</v>
      </c>
      <c r="D15382" t="s">
        <v>373</v>
      </c>
      <c r="E15382">
        <v>617150</v>
      </c>
      <c r="F15382" t="s">
        <v>24196</v>
      </c>
      <c r="G15382" s="7">
        <v>309.75</v>
      </c>
    </row>
    <row r="15383" spans="1:7" x14ac:dyDescent="0.3">
      <c r="A15383" s="310">
        <v>3022077</v>
      </c>
      <c r="B15383" t="s">
        <v>24262</v>
      </c>
      <c r="C15383" t="s">
        <v>24263</v>
      </c>
      <c r="D15383" t="s">
        <v>377</v>
      </c>
      <c r="E15383">
        <v>611110</v>
      </c>
      <c r="F15383" t="s">
        <v>24196</v>
      </c>
      <c r="G15383" s="7">
        <v>-34.56</v>
      </c>
    </row>
    <row r="15384" spans="1:7" x14ac:dyDescent="0.3">
      <c r="A15384" s="310">
        <v>3022077</v>
      </c>
      <c r="B15384" t="s">
        <v>24262</v>
      </c>
      <c r="C15384" t="s">
        <v>24263</v>
      </c>
      <c r="D15384" t="s">
        <v>377</v>
      </c>
      <c r="E15384">
        <v>611110</v>
      </c>
      <c r="F15384" t="s">
        <v>24196</v>
      </c>
      <c r="G15384" s="7">
        <v>13.88</v>
      </c>
    </row>
    <row r="15385" spans="1:7" x14ac:dyDescent="0.3">
      <c r="A15385" s="310">
        <v>3022077</v>
      </c>
      <c r="B15385" t="s">
        <v>24262</v>
      </c>
      <c r="C15385" t="s">
        <v>24263</v>
      </c>
      <c r="D15385" t="s">
        <v>377</v>
      </c>
      <c r="E15385">
        <v>611110</v>
      </c>
      <c r="F15385" t="s">
        <v>24196</v>
      </c>
      <c r="G15385" s="7">
        <v>-34.56</v>
      </c>
    </row>
    <row r="15386" spans="1:7" x14ac:dyDescent="0.3">
      <c r="A15386" s="310">
        <v>3022077</v>
      </c>
      <c r="B15386" t="s">
        <v>24262</v>
      </c>
      <c r="C15386" t="s">
        <v>24263</v>
      </c>
      <c r="D15386" t="s">
        <v>371</v>
      </c>
      <c r="E15386">
        <v>615100</v>
      </c>
      <c r="F15386" t="s">
        <v>24196</v>
      </c>
      <c r="G15386" s="7">
        <v>-22.25</v>
      </c>
    </row>
    <row r="15387" spans="1:7" x14ac:dyDescent="0.3">
      <c r="A15387" s="310">
        <v>3022077</v>
      </c>
      <c r="B15387" t="s">
        <v>24262</v>
      </c>
      <c r="C15387" t="s">
        <v>24263</v>
      </c>
      <c r="D15387" t="s">
        <v>377</v>
      </c>
      <c r="E15387">
        <v>611110</v>
      </c>
      <c r="F15387" t="s">
        <v>24196</v>
      </c>
      <c r="G15387" s="7">
        <v>-0.01</v>
      </c>
    </row>
    <row r="15388" spans="1:7" x14ac:dyDescent="0.3">
      <c r="A15388" s="310">
        <v>3022077</v>
      </c>
      <c r="B15388" t="s">
        <v>24262</v>
      </c>
      <c r="C15388" t="s">
        <v>24263</v>
      </c>
      <c r="D15388" t="s">
        <v>371</v>
      </c>
      <c r="E15388">
        <v>616100</v>
      </c>
      <c r="F15388" t="s">
        <v>24196</v>
      </c>
      <c r="G15388" s="7">
        <v>77.83</v>
      </c>
    </row>
    <row r="15389" spans="1:7" x14ac:dyDescent="0.3">
      <c r="A15389" s="310">
        <v>3022077</v>
      </c>
      <c r="B15389" t="s">
        <v>24262</v>
      </c>
      <c r="C15389" t="s">
        <v>24263</v>
      </c>
      <c r="D15389" t="s">
        <v>373</v>
      </c>
      <c r="E15389">
        <v>615130</v>
      </c>
      <c r="F15389" t="s">
        <v>24196</v>
      </c>
      <c r="G15389" s="7">
        <v>1186.28</v>
      </c>
    </row>
    <row r="15390" spans="1:7" x14ac:dyDescent="0.3">
      <c r="A15390" s="310">
        <v>3022077</v>
      </c>
      <c r="B15390" t="s">
        <v>24262</v>
      </c>
      <c r="C15390" t="s">
        <v>24263</v>
      </c>
      <c r="D15390" t="s">
        <v>371</v>
      </c>
      <c r="E15390">
        <v>616100</v>
      </c>
      <c r="F15390" t="s">
        <v>24196</v>
      </c>
      <c r="G15390" s="7">
        <v>968.31</v>
      </c>
    </row>
    <row r="15391" spans="1:7" x14ac:dyDescent="0.3">
      <c r="A15391" s="310">
        <v>3022077</v>
      </c>
      <c r="B15391" t="s">
        <v>24262</v>
      </c>
      <c r="C15391" t="s">
        <v>24263</v>
      </c>
      <c r="D15391" t="s">
        <v>377</v>
      </c>
      <c r="E15391">
        <v>611120</v>
      </c>
      <c r="F15391" t="s">
        <v>24196</v>
      </c>
      <c r="G15391" s="7">
        <v>5.74</v>
      </c>
    </row>
    <row r="15392" spans="1:7" x14ac:dyDescent="0.3">
      <c r="A15392" s="310">
        <v>3022077</v>
      </c>
      <c r="B15392" t="s">
        <v>24262</v>
      </c>
      <c r="C15392" t="s">
        <v>24263</v>
      </c>
      <c r="D15392" t="s">
        <v>371</v>
      </c>
      <c r="E15392">
        <v>615100</v>
      </c>
      <c r="F15392" t="s">
        <v>24196</v>
      </c>
      <c r="G15392" s="7">
        <v>25.19</v>
      </c>
    </row>
    <row r="15393" spans="1:7" x14ac:dyDescent="0.3">
      <c r="A15393" s="310">
        <v>3022077</v>
      </c>
      <c r="B15393" t="s">
        <v>24262</v>
      </c>
      <c r="C15393" t="s">
        <v>24263</v>
      </c>
      <c r="D15393" t="s">
        <v>371</v>
      </c>
      <c r="E15393">
        <v>615100</v>
      </c>
      <c r="F15393" t="s">
        <v>24196</v>
      </c>
      <c r="G15393" s="7">
        <v>0.01</v>
      </c>
    </row>
    <row r="15394" spans="1:7" x14ac:dyDescent="0.3">
      <c r="A15394" s="310">
        <v>3022077</v>
      </c>
      <c r="B15394" t="s">
        <v>24262</v>
      </c>
      <c r="C15394" t="s">
        <v>24263</v>
      </c>
      <c r="D15394" t="s">
        <v>377</v>
      </c>
      <c r="E15394">
        <v>611110</v>
      </c>
      <c r="F15394" t="s">
        <v>24196</v>
      </c>
      <c r="G15394" s="7">
        <v>5.41</v>
      </c>
    </row>
    <row r="15395" spans="1:7" x14ac:dyDescent="0.3">
      <c r="A15395" s="310">
        <v>3022077</v>
      </c>
      <c r="B15395" t="s">
        <v>24262</v>
      </c>
      <c r="C15395" t="s">
        <v>24263</v>
      </c>
      <c r="D15395" t="s">
        <v>377</v>
      </c>
      <c r="E15395">
        <v>611110</v>
      </c>
      <c r="F15395" t="s">
        <v>24196</v>
      </c>
      <c r="G15395" s="7">
        <v>573.91</v>
      </c>
    </row>
    <row r="15396" spans="1:7" x14ac:dyDescent="0.3">
      <c r="A15396" s="310">
        <v>3022077</v>
      </c>
      <c r="B15396" t="s">
        <v>24262</v>
      </c>
      <c r="C15396" t="s">
        <v>24263</v>
      </c>
      <c r="D15396" t="s">
        <v>377</v>
      </c>
      <c r="E15396">
        <v>611130</v>
      </c>
      <c r="F15396" t="s">
        <v>24196</v>
      </c>
      <c r="G15396" s="7">
        <v>110.79</v>
      </c>
    </row>
    <row r="15397" spans="1:7" x14ac:dyDescent="0.3">
      <c r="A15397" s="310">
        <v>3022077</v>
      </c>
      <c r="B15397" t="s">
        <v>24262</v>
      </c>
      <c r="C15397" t="s">
        <v>24263</v>
      </c>
      <c r="D15397" t="s">
        <v>373</v>
      </c>
      <c r="E15397">
        <v>616160</v>
      </c>
      <c r="F15397" t="s">
        <v>24196</v>
      </c>
      <c r="G15397" s="7">
        <v>249.16</v>
      </c>
    </row>
    <row r="15398" spans="1:7" x14ac:dyDescent="0.3">
      <c r="A15398" s="310">
        <v>3022077</v>
      </c>
      <c r="B15398" t="s">
        <v>24262</v>
      </c>
      <c r="C15398" t="s">
        <v>24263</v>
      </c>
      <c r="D15398" t="s">
        <v>373</v>
      </c>
      <c r="E15398">
        <v>617150</v>
      </c>
      <c r="F15398" t="s">
        <v>24196</v>
      </c>
      <c r="G15398" s="7">
        <v>348.48</v>
      </c>
    </row>
    <row r="15399" spans="1:7" x14ac:dyDescent="0.3">
      <c r="A15399" s="310">
        <v>3022077</v>
      </c>
      <c r="B15399" t="s">
        <v>24262</v>
      </c>
      <c r="C15399" t="s">
        <v>24263</v>
      </c>
      <c r="D15399" t="s">
        <v>371</v>
      </c>
      <c r="E15399">
        <v>615100</v>
      </c>
      <c r="F15399" t="s">
        <v>24196</v>
      </c>
      <c r="G15399" s="7">
        <v>0.01</v>
      </c>
    </row>
    <row r="15400" spans="1:7" x14ac:dyDescent="0.3">
      <c r="A15400" s="310">
        <v>3022077</v>
      </c>
      <c r="B15400" t="s">
        <v>24262</v>
      </c>
      <c r="C15400" t="s">
        <v>24263</v>
      </c>
      <c r="D15400" t="s">
        <v>371</v>
      </c>
      <c r="E15400">
        <v>615100</v>
      </c>
      <c r="F15400" t="s">
        <v>24196</v>
      </c>
      <c r="G15400" s="7">
        <v>15.97</v>
      </c>
    </row>
    <row r="15401" spans="1:7" x14ac:dyDescent="0.3">
      <c r="A15401" s="310">
        <v>3022077</v>
      </c>
      <c r="B15401" t="s">
        <v>24262</v>
      </c>
      <c r="C15401" t="s">
        <v>24263</v>
      </c>
      <c r="D15401" t="s">
        <v>371</v>
      </c>
      <c r="E15401">
        <v>615100</v>
      </c>
      <c r="F15401" t="s">
        <v>24196</v>
      </c>
      <c r="G15401" s="7">
        <v>18.75</v>
      </c>
    </row>
    <row r="15402" spans="1:7" x14ac:dyDescent="0.3">
      <c r="A15402" s="310">
        <v>3022077</v>
      </c>
      <c r="B15402" t="s">
        <v>24262</v>
      </c>
      <c r="C15402" t="s">
        <v>24263</v>
      </c>
      <c r="D15402" t="s">
        <v>373</v>
      </c>
      <c r="E15402">
        <v>615130</v>
      </c>
      <c r="F15402" t="s">
        <v>24196</v>
      </c>
      <c r="G15402" s="7">
        <v>1898.05</v>
      </c>
    </row>
    <row r="15403" spans="1:7" x14ac:dyDescent="0.3">
      <c r="A15403" s="310">
        <v>3022077</v>
      </c>
      <c r="B15403" t="s">
        <v>24262</v>
      </c>
      <c r="C15403" t="s">
        <v>24263</v>
      </c>
      <c r="D15403" t="s">
        <v>377</v>
      </c>
      <c r="E15403">
        <v>611110</v>
      </c>
      <c r="F15403" t="s">
        <v>24196</v>
      </c>
      <c r="G15403" s="7">
        <v>-0.01</v>
      </c>
    </row>
    <row r="15404" spans="1:7" x14ac:dyDescent="0.3">
      <c r="A15404" s="310">
        <v>3022077</v>
      </c>
      <c r="B15404" t="s">
        <v>24262</v>
      </c>
      <c r="C15404" t="s">
        <v>24263</v>
      </c>
      <c r="D15404" t="s">
        <v>377</v>
      </c>
      <c r="E15404">
        <v>611110</v>
      </c>
      <c r="F15404" t="s">
        <v>24196</v>
      </c>
      <c r="G15404" s="7">
        <v>2.87</v>
      </c>
    </row>
    <row r="15405" spans="1:7" x14ac:dyDescent="0.3">
      <c r="A15405" s="310">
        <v>3022077</v>
      </c>
      <c r="B15405" t="s">
        <v>24262</v>
      </c>
      <c r="C15405" t="s">
        <v>24263</v>
      </c>
      <c r="D15405" t="s">
        <v>371</v>
      </c>
      <c r="E15405">
        <v>615100</v>
      </c>
      <c r="F15405" t="s">
        <v>24196</v>
      </c>
      <c r="G15405" s="7">
        <v>3160.92</v>
      </c>
    </row>
    <row r="15406" spans="1:7" x14ac:dyDescent="0.3">
      <c r="A15406" s="310">
        <v>3022077</v>
      </c>
      <c r="B15406" t="s">
        <v>24262</v>
      </c>
      <c r="C15406" t="s">
        <v>24263</v>
      </c>
      <c r="D15406" t="s">
        <v>371</v>
      </c>
      <c r="E15406">
        <v>615100</v>
      </c>
      <c r="F15406" t="s">
        <v>24196</v>
      </c>
      <c r="G15406" s="7">
        <v>-145.15</v>
      </c>
    </row>
    <row r="15407" spans="1:7" x14ac:dyDescent="0.3">
      <c r="A15407" s="310">
        <v>3022077</v>
      </c>
      <c r="B15407" t="s">
        <v>24262</v>
      </c>
      <c r="C15407" t="s">
        <v>24263</v>
      </c>
      <c r="D15407" t="s">
        <v>375</v>
      </c>
      <c r="E15407">
        <v>617130</v>
      </c>
      <c r="F15407" t="s">
        <v>24196</v>
      </c>
      <c r="G15407" s="7">
        <v>1091.93</v>
      </c>
    </row>
    <row r="15408" spans="1:7" x14ac:dyDescent="0.3">
      <c r="A15408" s="310">
        <v>3022077</v>
      </c>
      <c r="B15408" t="s">
        <v>24262</v>
      </c>
      <c r="C15408" t="s">
        <v>24263</v>
      </c>
      <c r="D15408" t="s">
        <v>373</v>
      </c>
      <c r="E15408">
        <v>615130</v>
      </c>
      <c r="F15408" t="s">
        <v>24196</v>
      </c>
      <c r="G15408" s="7">
        <v>11.39</v>
      </c>
    </row>
    <row r="15409" spans="1:7" x14ac:dyDescent="0.3">
      <c r="A15409" s="310">
        <v>3022077</v>
      </c>
      <c r="B15409" t="s">
        <v>24262</v>
      </c>
      <c r="C15409" t="s">
        <v>24263</v>
      </c>
      <c r="D15409" t="s">
        <v>371</v>
      </c>
      <c r="E15409">
        <v>615100</v>
      </c>
      <c r="F15409" t="s">
        <v>24196</v>
      </c>
      <c r="G15409" s="7">
        <v>0.01</v>
      </c>
    </row>
    <row r="15410" spans="1:7" x14ac:dyDescent="0.3">
      <c r="A15410" s="310">
        <v>3022077</v>
      </c>
      <c r="B15410" t="s">
        <v>24262</v>
      </c>
      <c r="C15410" t="s">
        <v>24263</v>
      </c>
      <c r="D15410" t="s">
        <v>371</v>
      </c>
      <c r="E15410">
        <v>615100</v>
      </c>
      <c r="F15410" t="s">
        <v>24196</v>
      </c>
      <c r="G15410" s="7">
        <v>3193.17</v>
      </c>
    </row>
    <row r="15411" spans="1:7" x14ac:dyDescent="0.3">
      <c r="A15411" s="310">
        <v>3022077</v>
      </c>
      <c r="B15411" t="s">
        <v>24262</v>
      </c>
      <c r="C15411" t="s">
        <v>24263</v>
      </c>
      <c r="D15411" t="s">
        <v>371</v>
      </c>
      <c r="E15411">
        <v>615100</v>
      </c>
      <c r="F15411" t="s">
        <v>24196</v>
      </c>
      <c r="G15411" s="7">
        <v>-139.96</v>
      </c>
    </row>
    <row r="15412" spans="1:7" x14ac:dyDescent="0.3">
      <c r="A15412" s="310">
        <v>3022077</v>
      </c>
      <c r="B15412" t="s">
        <v>24262</v>
      </c>
      <c r="C15412" t="s">
        <v>24263</v>
      </c>
      <c r="D15412" t="s">
        <v>371</v>
      </c>
      <c r="E15412">
        <v>615100</v>
      </c>
      <c r="F15412" t="s">
        <v>24196</v>
      </c>
      <c r="G15412" s="7">
        <v>20.22</v>
      </c>
    </row>
    <row r="15413" spans="1:7" x14ac:dyDescent="0.3">
      <c r="A15413" s="310">
        <v>3022077</v>
      </c>
      <c r="B15413" t="s">
        <v>24262</v>
      </c>
      <c r="C15413" t="s">
        <v>24263</v>
      </c>
      <c r="D15413" t="s">
        <v>377</v>
      </c>
      <c r="E15413">
        <v>611110</v>
      </c>
      <c r="F15413" t="s">
        <v>24196</v>
      </c>
      <c r="G15413" s="7">
        <v>-13.88</v>
      </c>
    </row>
    <row r="15414" spans="1:7" x14ac:dyDescent="0.3">
      <c r="A15414" s="310">
        <v>3022077</v>
      </c>
      <c r="B15414" t="s">
        <v>24262</v>
      </c>
      <c r="C15414" t="s">
        <v>24263</v>
      </c>
      <c r="D15414" t="s">
        <v>371</v>
      </c>
      <c r="E15414">
        <v>615100</v>
      </c>
      <c r="F15414" t="s">
        <v>24196</v>
      </c>
      <c r="G15414" s="7">
        <v>-15.19</v>
      </c>
    </row>
    <row r="15415" spans="1:7" x14ac:dyDescent="0.3">
      <c r="A15415" s="310">
        <v>3022077</v>
      </c>
      <c r="B15415" t="s">
        <v>24262</v>
      </c>
      <c r="C15415" t="s">
        <v>24263</v>
      </c>
      <c r="D15415" t="s">
        <v>371</v>
      </c>
      <c r="E15415">
        <v>615100</v>
      </c>
      <c r="F15415" t="s">
        <v>24196</v>
      </c>
      <c r="G15415" s="7">
        <v>169.55</v>
      </c>
    </row>
    <row r="15416" spans="1:7" x14ac:dyDescent="0.3">
      <c r="A15416" s="310">
        <v>3022077</v>
      </c>
      <c r="B15416" t="s">
        <v>24262</v>
      </c>
      <c r="C15416" t="s">
        <v>24263</v>
      </c>
      <c r="D15416" t="s">
        <v>371</v>
      </c>
      <c r="E15416">
        <v>617100</v>
      </c>
      <c r="F15416" t="s">
        <v>24196</v>
      </c>
      <c r="G15416" s="7">
        <v>788.91</v>
      </c>
    </row>
    <row r="15417" spans="1:7" x14ac:dyDescent="0.3">
      <c r="A15417" s="310">
        <v>3022077</v>
      </c>
      <c r="B15417" t="s">
        <v>24262</v>
      </c>
      <c r="C15417" t="s">
        <v>24263</v>
      </c>
      <c r="D15417" t="s">
        <v>371</v>
      </c>
      <c r="E15417">
        <v>616100</v>
      </c>
      <c r="F15417" t="s">
        <v>24196</v>
      </c>
      <c r="G15417" s="7">
        <v>23.37</v>
      </c>
    </row>
    <row r="15418" spans="1:7" x14ac:dyDescent="0.3">
      <c r="A15418" s="310">
        <v>3022077</v>
      </c>
      <c r="B15418" t="s">
        <v>24262</v>
      </c>
      <c r="C15418" t="s">
        <v>24263</v>
      </c>
      <c r="D15418" t="s">
        <v>373</v>
      </c>
      <c r="E15418">
        <v>615130</v>
      </c>
      <c r="F15418" t="s">
        <v>24196</v>
      </c>
      <c r="G15418" s="7">
        <v>50.09</v>
      </c>
    </row>
    <row r="15419" spans="1:7" x14ac:dyDescent="0.3">
      <c r="A15419" s="310">
        <v>3022077</v>
      </c>
      <c r="B15419" t="s">
        <v>24262</v>
      </c>
      <c r="C15419" t="s">
        <v>24263</v>
      </c>
      <c r="D15419" t="s">
        <v>371</v>
      </c>
      <c r="E15419">
        <v>616100</v>
      </c>
      <c r="F15419" t="s">
        <v>24196</v>
      </c>
      <c r="G15419" s="7">
        <v>645.86</v>
      </c>
    </row>
    <row r="15420" spans="1:7" x14ac:dyDescent="0.3">
      <c r="A15420" s="310">
        <v>3022077</v>
      </c>
      <c r="B15420" t="s">
        <v>24262</v>
      </c>
      <c r="C15420" t="s">
        <v>24263</v>
      </c>
      <c r="D15420" t="s">
        <v>371</v>
      </c>
      <c r="E15420">
        <v>615100</v>
      </c>
      <c r="F15420" t="s">
        <v>24196</v>
      </c>
      <c r="G15420" s="7">
        <v>7.5</v>
      </c>
    </row>
    <row r="15421" spans="1:7" x14ac:dyDescent="0.3">
      <c r="A15421" s="310">
        <v>3022077</v>
      </c>
      <c r="B15421" t="s">
        <v>24262</v>
      </c>
      <c r="C15421" t="s">
        <v>24263</v>
      </c>
      <c r="D15421" t="s">
        <v>371</v>
      </c>
      <c r="E15421">
        <v>616100</v>
      </c>
      <c r="F15421" t="s">
        <v>24196</v>
      </c>
      <c r="G15421" s="7">
        <v>528.74</v>
      </c>
    </row>
    <row r="15422" spans="1:7" x14ac:dyDescent="0.3">
      <c r="A15422" s="310">
        <v>3022077</v>
      </c>
      <c r="B15422" t="s">
        <v>24262</v>
      </c>
      <c r="C15422" t="s">
        <v>24263</v>
      </c>
      <c r="D15422" t="s">
        <v>374</v>
      </c>
      <c r="E15422">
        <v>616120</v>
      </c>
      <c r="F15422" t="s">
        <v>24196</v>
      </c>
      <c r="G15422" s="7">
        <v>112.74</v>
      </c>
    </row>
    <row r="15423" spans="1:7" x14ac:dyDescent="0.3">
      <c r="A15423" s="310">
        <v>3022077</v>
      </c>
      <c r="B15423" t="s">
        <v>24262</v>
      </c>
      <c r="C15423" t="s">
        <v>24263</v>
      </c>
      <c r="D15423" t="s">
        <v>371</v>
      </c>
      <c r="E15423">
        <v>615100</v>
      </c>
      <c r="F15423" t="s">
        <v>24196</v>
      </c>
      <c r="G15423" s="7">
        <v>15.8</v>
      </c>
    </row>
    <row r="15424" spans="1:7" x14ac:dyDescent="0.3">
      <c r="A15424" s="310">
        <v>3022077</v>
      </c>
      <c r="B15424" t="s">
        <v>24262</v>
      </c>
      <c r="C15424" t="s">
        <v>24263</v>
      </c>
      <c r="D15424" t="s">
        <v>373</v>
      </c>
      <c r="E15424">
        <v>615130</v>
      </c>
      <c r="F15424" t="s">
        <v>24196</v>
      </c>
      <c r="G15424" s="7">
        <v>1739.88</v>
      </c>
    </row>
    <row r="15425" spans="1:7" x14ac:dyDescent="0.3">
      <c r="A15425" s="310">
        <v>3022077</v>
      </c>
      <c r="B15425" t="s">
        <v>24262</v>
      </c>
      <c r="C15425" t="s">
        <v>24263</v>
      </c>
      <c r="D15425" t="s">
        <v>374</v>
      </c>
      <c r="E15425">
        <v>616120</v>
      </c>
      <c r="F15425" t="s">
        <v>24196</v>
      </c>
      <c r="G15425" s="7">
        <v>325.87</v>
      </c>
    </row>
    <row r="15426" spans="1:7" x14ac:dyDescent="0.3">
      <c r="A15426" s="310">
        <v>3022077</v>
      </c>
      <c r="B15426" t="s">
        <v>24262</v>
      </c>
      <c r="C15426" t="s">
        <v>24263</v>
      </c>
      <c r="D15426" t="s">
        <v>377</v>
      </c>
      <c r="E15426">
        <v>611110</v>
      </c>
      <c r="F15426" t="s">
        <v>24196</v>
      </c>
      <c r="G15426" s="7">
        <v>3.72</v>
      </c>
    </row>
    <row r="15427" spans="1:7" x14ac:dyDescent="0.3">
      <c r="A15427" s="310">
        <v>3022077</v>
      </c>
      <c r="B15427" t="s">
        <v>24262</v>
      </c>
      <c r="C15427" t="s">
        <v>24263</v>
      </c>
      <c r="D15427" t="s">
        <v>373</v>
      </c>
      <c r="E15427">
        <v>617150</v>
      </c>
      <c r="F15427" t="s">
        <v>24196</v>
      </c>
      <c r="G15427" s="7">
        <v>340.03</v>
      </c>
    </row>
    <row r="15428" spans="1:7" x14ac:dyDescent="0.3">
      <c r="A15428" s="310">
        <v>3022077</v>
      </c>
      <c r="B15428" t="s">
        <v>24262</v>
      </c>
      <c r="C15428" t="s">
        <v>24263</v>
      </c>
      <c r="D15428" t="s">
        <v>374</v>
      </c>
      <c r="E15428">
        <v>617120</v>
      </c>
      <c r="F15428" t="s">
        <v>24196</v>
      </c>
      <c r="G15428" s="7">
        <v>113.87</v>
      </c>
    </row>
    <row r="15429" spans="1:7" x14ac:dyDescent="0.3">
      <c r="A15429" s="310">
        <v>3022077</v>
      </c>
      <c r="B15429" t="s">
        <v>24262</v>
      </c>
      <c r="C15429" t="s">
        <v>24263</v>
      </c>
      <c r="D15429" t="s">
        <v>377</v>
      </c>
      <c r="E15429">
        <v>611120</v>
      </c>
      <c r="F15429" t="s">
        <v>24196</v>
      </c>
      <c r="G15429" s="7">
        <v>2.0099999999999998</v>
      </c>
    </row>
    <row r="15430" spans="1:7" x14ac:dyDescent="0.3">
      <c r="A15430" s="310">
        <v>3022077</v>
      </c>
      <c r="B15430" t="s">
        <v>24262</v>
      </c>
      <c r="C15430" t="s">
        <v>24263</v>
      </c>
      <c r="D15430" t="s">
        <v>371</v>
      </c>
      <c r="E15430">
        <v>615100</v>
      </c>
      <c r="F15430" t="s">
        <v>24196</v>
      </c>
      <c r="G15430" s="7">
        <v>-145.15</v>
      </c>
    </row>
    <row r="15431" spans="1:7" x14ac:dyDescent="0.3">
      <c r="A15431" s="310">
        <v>3022077</v>
      </c>
      <c r="B15431" t="s">
        <v>24262</v>
      </c>
      <c r="C15431" t="s">
        <v>24263</v>
      </c>
      <c r="D15431" t="s">
        <v>376</v>
      </c>
      <c r="E15431">
        <v>615110</v>
      </c>
      <c r="F15431" t="s">
        <v>24196</v>
      </c>
      <c r="G15431" s="7">
        <v>11.94</v>
      </c>
    </row>
    <row r="15432" spans="1:7" x14ac:dyDescent="0.3">
      <c r="A15432" s="310">
        <v>3022077</v>
      </c>
      <c r="B15432" t="s">
        <v>24262</v>
      </c>
      <c r="C15432" t="s">
        <v>24263</v>
      </c>
      <c r="D15432" t="s">
        <v>373</v>
      </c>
      <c r="E15432">
        <v>617150</v>
      </c>
      <c r="F15432" t="s">
        <v>24196</v>
      </c>
      <c r="G15432" s="7">
        <v>582.16999999999996</v>
      </c>
    </row>
    <row r="15433" spans="1:7" x14ac:dyDescent="0.3">
      <c r="A15433" s="310">
        <v>3022077</v>
      </c>
      <c r="B15433" t="s">
        <v>24262</v>
      </c>
      <c r="C15433" t="s">
        <v>24263</v>
      </c>
      <c r="D15433" t="s">
        <v>374</v>
      </c>
      <c r="E15433">
        <v>615120</v>
      </c>
      <c r="F15433" t="s">
        <v>24196</v>
      </c>
      <c r="G15433" s="7">
        <v>2589.5</v>
      </c>
    </row>
    <row r="15434" spans="1:7" x14ac:dyDescent="0.3">
      <c r="A15434" s="310">
        <v>3022077</v>
      </c>
      <c r="B15434" t="s">
        <v>24262</v>
      </c>
      <c r="C15434" t="s">
        <v>24263</v>
      </c>
      <c r="D15434" t="s">
        <v>371</v>
      </c>
      <c r="E15434">
        <v>615100</v>
      </c>
      <c r="F15434" t="s">
        <v>24196</v>
      </c>
      <c r="G15434" s="7">
        <v>139.97</v>
      </c>
    </row>
    <row r="15435" spans="1:7" x14ac:dyDescent="0.3">
      <c r="A15435" s="310">
        <v>3022077</v>
      </c>
      <c r="B15435" t="s">
        <v>24262</v>
      </c>
      <c r="C15435" t="s">
        <v>24263</v>
      </c>
      <c r="D15435" t="s">
        <v>373</v>
      </c>
      <c r="E15435">
        <v>615130</v>
      </c>
      <c r="F15435" t="s">
        <v>24196</v>
      </c>
      <c r="G15435" s="7">
        <v>39.799999999999997</v>
      </c>
    </row>
    <row r="15436" spans="1:7" x14ac:dyDescent="0.3">
      <c r="A15436" s="310">
        <v>3022077</v>
      </c>
      <c r="B15436" t="s">
        <v>24262</v>
      </c>
      <c r="C15436" t="s">
        <v>24263</v>
      </c>
      <c r="D15436" t="s">
        <v>377</v>
      </c>
      <c r="E15436">
        <v>611110</v>
      </c>
      <c r="F15436" t="s">
        <v>24196</v>
      </c>
      <c r="G15436" s="7">
        <v>35.72</v>
      </c>
    </row>
    <row r="15437" spans="1:7" x14ac:dyDescent="0.3">
      <c r="A15437" s="310">
        <v>3022077</v>
      </c>
      <c r="B15437" t="s">
        <v>24262</v>
      </c>
      <c r="C15437" t="s">
        <v>24263</v>
      </c>
      <c r="D15437" t="s">
        <v>371</v>
      </c>
      <c r="E15437">
        <v>615100</v>
      </c>
      <c r="F15437" t="s">
        <v>24196</v>
      </c>
      <c r="G15437" s="7">
        <v>330</v>
      </c>
    </row>
    <row r="15438" spans="1:7" x14ac:dyDescent="0.3">
      <c r="A15438" s="310">
        <v>3022077</v>
      </c>
      <c r="B15438" t="s">
        <v>24262</v>
      </c>
      <c r="C15438" t="s">
        <v>24263</v>
      </c>
      <c r="D15438" t="s">
        <v>371</v>
      </c>
      <c r="E15438">
        <v>617100</v>
      </c>
      <c r="F15438" t="s">
        <v>24196</v>
      </c>
      <c r="G15438" s="7">
        <v>822.9</v>
      </c>
    </row>
    <row r="15439" spans="1:7" x14ac:dyDescent="0.3">
      <c r="A15439" s="310">
        <v>3022077</v>
      </c>
      <c r="B15439" t="s">
        <v>24262</v>
      </c>
      <c r="C15439" t="s">
        <v>24263</v>
      </c>
      <c r="D15439" t="s">
        <v>377</v>
      </c>
      <c r="E15439">
        <v>611110</v>
      </c>
      <c r="F15439" t="s">
        <v>24196</v>
      </c>
      <c r="G15439" s="7">
        <v>0.83</v>
      </c>
    </row>
    <row r="15440" spans="1:7" x14ac:dyDescent="0.3">
      <c r="A15440" s="310">
        <v>3022077</v>
      </c>
      <c r="B15440" t="s">
        <v>24262</v>
      </c>
      <c r="C15440" t="s">
        <v>24263</v>
      </c>
      <c r="D15440" t="s">
        <v>371</v>
      </c>
      <c r="E15440">
        <v>615100</v>
      </c>
      <c r="F15440" t="s">
        <v>24196</v>
      </c>
      <c r="G15440" s="7">
        <v>-101.97</v>
      </c>
    </row>
    <row r="15441" spans="1:7" x14ac:dyDescent="0.3">
      <c r="A15441" s="310">
        <v>3022077</v>
      </c>
      <c r="B15441" t="s">
        <v>24262</v>
      </c>
      <c r="C15441" t="s">
        <v>24263</v>
      </c>
      <c r="D15441" t="s">
        <v>373</v>
      </c>
      <c r="E15441">
        <v>615130</v>
      </c>
      <c r="F15441" t="s">
        <v>24196</v>
      </c>
      <c r="G15441" s="7">
        <v>9.41</v>
      </c>
    </row>
    <row r="15442" spans="1:7" x14ac:dyDescent="0.3">
      <c r="A15442" s="310">
        <v>3022077</v>
      </c>
      <c r="B15442" t="s">
        <v>24262</v>
      </c>
      <c r="C15442" t="s">
        <v>24263</v>
      </c>
      <c r="D15442" t="s">
        <v>371</v>
      </c>
      <c r="E15442">
        <v>615100</v>
      </c>
      <c r="F15442" t="s">
        <v>24196</v>
      </c>
      <c r="G15442" s="7">
        <v>145.15</v>
      </c>
    </row>
    <row r="15443" spans="1:7" x14ac:dyDescent="0.3">
      <c r="A15443" s="310">
        <v>3022077</v>
      </c>
      <c r="B15443" t="s">
        <v>24262</v>
      </c>
      <c r="C15443" t="s">
        <v>24263</v>
      </c>
      <c r="D15443" t="s">
        <v>371</v>
      </c>
      <c r="E15443">
        <v>615100</v>
      </c>
      <c r="F15443" t="s">
        <v>24196</v>
      </c>
      <c r="G15443" s="7">
        <v>22.26</v>
      </c>
    </row>
    <row r="15444" spans="1:7" x14ac:dyDescent="0.3">
      <c r="A15444" s="310">
        <v>3022077</v>
      </c>
      <c r="B15444" t="s">
        <v>24262</v>
      </c>
      <c r="C15444" t="s">
        <v>24263</v>
      </c>
      <c r="D15444" t="s">
        <v>373</v>
      </c>
      <c r="E15444">
        <v>615130</v>
      </c>
      <c r="F15444" t="s">
        <v>24196</v>
      </c>
      <c r="G15444" s="7">
        <v>206.94</v>
      </c>
    </row>
    <row r="15445" spans="1:7" x14ac:dyDescent="0.3">
      <c r="A15445" s="310">
        <v>3022077</v>
      </c>
      <c r="B15445" t="s">
        <v>24262</v>
      </c>
      <c r="C15445" t="s">
        <v>24263</v>
      </c>
      <c r="D15445" t="s">
        <v>374</v>
      </c>
      <c r="E15445">
        <v>615120</v>
      </c>
      <c r="F15445" t="s">
        <v>24196</v>
      </c>
      <c r="G15445" s="7">
        <v>1248.3699999999999</v>
      </c>
    </row>
    <row r="15446" spans="1:7" x14ac:dyDescent="0.3">
      <c r="A15446" s="310">
        <v>3022077</v>
      </c>
      <c r="B15446" t="s">
        <v>24262</v>
      </c>
      <c r="C15446" t="s">
        <v>24263</v>
      </c>
      <c r="D15446" t="s">
        <v>371</v>
      </c>
      <c r="E15446">
        <v>617100</v>
      </c>
      <c r="F15446" t="s">
        <v>24196</v>
      </c>
      <c r="G15446" s="7">
        <v>846.97</v>
      </c>
    </row>
    <row r="15447" spans="1:7" x14ac:dyDescent="0.3">
      <c r="A15447" s="310">
        <v>3022077</v>
      </c>
      <c r="B15447" t="s">
        <v>24262</v>
      </c>
      <c r="C15447" t="s">
        <v>24263</v>
      </c>
      <c r="D15447" t="s">
        <v>373</v>
      </c>
      <c r="E15447">
        <v>615130</v>
      </c>
      <c r="F15447" t="s">
        <v>24196</v>
      </c>
      <c r="G15447" s="7">
        <v>39.799999999999997</v>
      </c>
    </row>
    <row r="15448" spans="1:7" x14ac:dyDescent="0.3">
      <c r="A15448" s="310">
        <v>3022077</v>
      </c>
      <c r="B15448" t="s">
        <v>24262</v>
      </c>
      <c r="C15448" t="s">
        <v>24263</v>
      </c>
      <c r="D15448" t="s">
        <v>376</v>
      </c>
      <c r="E15448">
        <v>615110</v>
      </c>
      <c r="F15448" t="s">
        <v>24196</v>
      </c>
      <c r="G15448" s="7">
        <v>10.68</v>
      </c>
    </row>
    <row r="15449" spans="1:7" x14ac:dyDescent="0.3">
      <c r="A15449" s="310">
        <v>3022077</v>
      </c>
      <c r="B15449" t="s">
        <v>24262</v>
      </c>
      <c r="C15449" t="s">
        <v>24263</v>
      </c>
      <c r="D15449" t="s">
        <v>377</v>
      </c>
      <c r="E15449">
        <v>611110</v>
      </c>
      <c r="F15449" t="s">
        <v>24196</v>
      </c>
      <c r="G15449" s="7">
        <v>-13.88</v>
      </c>
    </row>
    <row r="15450" spans="1:7" x14ac:dyDescent="0.3">
      <c r="A15450" s="310">
        <v>3022077</v>
      </c>
      <c r="B15450" t="s">
        <v>24262</v>
      </c>
      <c r="C15450" t="s">
        <v>24263</v>
      </c>
      <c r="D15450" t="s">
        <v>373</v>
      </c>
      <c r="E15450">
        <v>616160</v>
      </c>
      <c r="F15450" t="s">
        <v>24196</v>
      </c>
      <c r="G15450" s="7">
        <v>365.52</v>
      </c>
    </row>
    <row r="15451" spans="1:7" x14ac:dyDescent="0.3">
      <c r="A15451" s="310">
        <v>3022077</v>
      </c>
      <c r="B15451" t="s">
        <v>24262</v>
      </c>
      <c r="C15451" t="s">
        <v>24263</v>
      </c>
      <c r="D15451" t="s">
        <v>374</v>
      </c>
      <c r="E15451">
        <v>616120</v>
      </c>
      <c r="F15451" t="s">
        <v>24196</v>
      </c>
      <c r="G15451" s="7">
        <v>194.7</v>
      </c>
    </row>
    <row r="15452" spans="1:7" x14ac:dyDescent="0.3">
      <c r="A15452" s="310">
        <v>3022077</v>
      </c>
      <c r="B15452" t="s">
        <v>24262</v>
      </c>
      <c r="C15452" t="s">
        <v>24263</v>
      </c>
      <c r="D15452" t="s">
        <v>371</v>
      </c>
      <c r="E15452">
        <v>617100</v>
      </c>
      <c r="F15452" t="s">
        <v>24196</v>
      </c>
      <c r="G15452" s="7">
        <v>1261.18</v>
      </c>
    </row>
    <row r="15453" spans="1:7" x14ac:dyDescent="0.3">
      <c r="A15453" s="310">
        <v>3022077</v>
      </c>
      <c r="B15453" t="s">
        <v>24262</v>
      </c>
      <c r="C15453" t="s">
        <v>24263</v>
      </c>
      <c r="D15453" t="s">
        <v>373</v>
      </c>
      <c r="E15453">
        <v>615130</v>
      </c>
      <c r="F15453" t="s">
        <v>24196</v>
      </c>
      <c r="G15453" s="7">
        <v>-65.900000000000006</v>
      </c>
    </row>
    <row r="15454" spans="1:7" x14ac:dyDescent="0.3">
      <c r="A15454" s="310">
        <v>3022077</v>
      </c>
      <c r="B15454" t="s">
        <v>24262</v>
      </c>
      <c r="C15454" t="s">
        <v>24263</v>
      </c>
      <c r="D15454" t="s">
        <v>371</v>
      </c>
      <c r="E15454">
        <v>615100</v>
      </c>
      <c r="F15454" t="s">
        <v>24196</v>
      </c>
      <c r="G15454" s="7">
        <v>-145.15</v>
      </c>
    </row>
    <row r="15455" spans="1:7" x14ac:dyDescent="0.3">
      <c r="A15455" s="310">
        <v>3022077</v>
      </c>
      <c r="B15455" t="s">
        <v>24262</v>
      </c>
      <c r="C15455" t="s">
        <v>24263</v>
      </c>
      <c r="D15455" t="s">
        <v>373</v>
      </c>
      <c r="E15455">
        <v>617150</v>
      </c>
      <c r="F15455" t="s">
        <v>24196</v>
      </c>
      <c r="G15455" s="7">
        <v>419.47</v>
      </c>
    </row>
    <row r="15456" spans="1:7" x14ac:dyDescent="0.3">
      <c r="A15456" s="310">
        <v>3022077</v>
      </c>
      <c r="B15456" t="s">
        <v>24262</v>
      </c>
      <c r="C15456" t="s">
        <v>24263</v>
      </c>
      <c r="D15456" t="s">
        <v>377</v>
      </c>
      <c r="E15456">
        <v>611110</v>
      </c>
      <c r="F15456" t="s">
        <v>24196</v>
      </c>
      <c r="G15456" s="7">
        <v>146.41</v>
      </c>
    </row>
    <row r="15457" spans="1:7" x14ac:dyDescent="0.3">
      <c r="A15457" s="310">
        <v>3022077</v>
      </c>
      <c r="B15457" t="s">
        <v>24262</v>
      </c>
      <c r="C15457" t="s">
        <v>24263</v>
      </c>
      <c r="D15457" t="s">
        <v>374</v>
      </c>
      <c r="E15457">
        <v>617120</v>
      </c>
      <c r="F15457" t="s">
        <v>24196</v>
      </c>
      <c r="G15457" s="7">
        <v>201.9</v>
      </c>
    </row>
    <row r="15458" spans="1:7" x14ac:dyDescent="0.3">
      <c r="A15458" s="310">
        <v>3022077</v>
      </c>
      <c r="B15458" t="s">
        <v>24262</v>
      </c>
      <c r="C15458" t="s">
        <v>24263</v>
      </c>
      <c r="D15458" t="s">
        <v>371</v>
      </c>
      <c r="E15458">
        <v>615100</v>
      </c>
      <c r="F15458" t="s">
        <v>24196</v>
      </c>
      <c r="G15458" s="7">
        <v>4499.5</v>
      </c>
    </row>
    <row r="15459" spans="1:7" x14ac:dyDescent="0.3">
      <c r="A15459" s="310">
        <v>3022077</v>
      </c>
      <c r="B15459" t="s">
        <v>24262</v>
      </c>
      <c r="C15459" t="s">
        <v>24263</v>
      </c>
      <c r="D15459" t="s">
        <v>373</v>
      </c>
      <c r="E15459">
        <v>615130</v>
      </c>
      <c r="F15459" t="s">
        <v>24196</v>
      </c>
      <c r="G15459" s="7">
        <v>24.49</v>
      </c>
    </row>
    <row r="15460" spans="1:7" x14ac:dyDescent="0.3">
      <c r="A15460" s="310">
        <v>3022077</v>
      </c>
      <c r="B15460" t="s">
        <v>24262</v>
      </c>
      <c r="C15460" t="s">
        <v>24263</v>
      </c>
      <c r="D15460" t="s">
        <v>377</v>
      </c>
      <c r="E15460">
        <v>611110</v>
      </c>
      <c r="F15460" t="s">
        <v>24196</v>
      </c>
      <c r="G15460" s="7">
        <v>-0.01</v>
      </c>
    </row>
    <row r="15461" spans="1:7" x14ac:dyDescent="0.3">
      <c r="A15461" s="310">
        <v>3022077</v>
      </c>
      <c r="B15461" t="s">
        <v>24262</v>
      </c>
      <c r="C15461" t="s">
        <v>24263</v>
      </c>
      <c r="D15461" t="s">
        <v>373</v>
      </c>
      <c r="E15461">
        <v>617150</v>
      </c>
      <c r="F15461" t="s">
        <v>24196</v>
      </c>
      <c r="G15461" s="7">
        <v>442</v>
      </c>
    </row>
    <row r="15462" spans="1:7" x14ac:dyDescent="0.3">
      <c r="A15462" s="310">
        <v>3022077</v>
      </c>
      <c r="B15462" t="s">
        <v>24262</v>
      </c>
      <c r="C15462" t="s">
        <v>24263</v>
      </c>
      <c r="D15462" t="s">
        <v>373</v>
      </c>
      <c r="E15462">
        <v>615130</v>
      </c>
      <c r="F15462" t="s">
        <v>24196</v>
      </c>
      <c r="G15462" s="7">
        <v>787.79</v>
      </c>
    </row>
    <row r="15463" spans="1:7" x14ac:dyDescent="0.3">
      <c r="A15463" s="310">
        <v>3022077</v>
      </c>
      <c r="B15463" t="s">
        <v>24262</v>
      </c>
      <c r="C15463" t="s">
        <v>24263</v>
      </c>
      <c r="D15463" t="s">
        <v>373</v>
      </c>
      <c r="E15463">
        <v>616160</v>
      </c>
      <c r="F15463" t="s">
        <v>24196</v>
      </c>
      <c r="G15463" s="7">
        <v>222.16</v>
      </c>
    </row>
    <row r="15464" spans="1:7" x14ac:dyDescent="0.3">
      <c r="A15464" s="310">
        <v>3022077</v>
      </c>
      <c r="B15464" t="s">
        <v>24262</v>
      </c>
      <c r="C15464" t="s">
        <v>24263</v>
      </c>
      <c r="D15464" t="s">
        <v>377</v>
      </c>
      <c r="E15464">
        <v>611110</v>
      </c>
      <c r="F15464" t="s">
        <v>24196</v>
      </c>
      <c r="G15464" s="7">
        <v>34.56</v>
      </c>
    </row>
    <row r="15465" spans="1:7" x14ac:dyDescent="0.3">
      <c r="A15465" s="310">
        <v>3022077</v>
      </c>
      <c r="B15465" t="s">
        <v>24262</v>
      </c>
      <c r="C15465" t="s">
        <v>24263</v>
      </c>
      <c r="D15465" t="s">
        <v>373</v>
      </c>
      <c r="E15465">
        <v>617150</v>
      </c>
      <c r="F15465" t="s">
        <v>24196</v>
      </c>
      <c r="G15465" s="7">
        <v>336.54</v>
      </c>
    </row>
    <row r="15466" spans="1:7" x14ac:dyDescent="0.3">
      <c r="A15466" s="310">
        <v>3022077</v>
      </c>
      <c r="B15466" t="s">
        <v>24262</v>
      </c>
      <c r="C15466" t="s">
        <v>24263</v>
      </c>
      <c r="D15466" t="s">
        <v>374</v>
      </c>
      <c r="E15466">
        <v>615120</v>
      </c>
      <c r="F15466" t="s">
        <v>24196</v>
      </c>
      <c r="G15466" s="7">
        <v>-19</v>
      </c>
    </row>
    <row r="15467" spans="1:7" x14ac:dyDescent="0.3">
      <c r="A15467" s="310">
        <v>3022077</v>
      </c>
      <c r="B15467" t="s">
        <v>24262</v>
      </c>
      <c r="C15467" t="s">
        <v>24263</v>
      </c>
      <c r="D15467" t="s">
        <v>377</v>
      </c>
      <c r="E15467">
        <v>611110</v>
      </c>
      <c r="F15467" t="s">
        <v>24196</v>
      </c>
      <c r="G15467" s="7">
        <v>13.88</v>
      </c>
    </row>
    <row r="15468" spans="1:7" x14ac:dyDescent="0.3">
      <c r="A15468" s="310">
        <v>3022077</v>
      </c>
      <c r="B15468" t="s">
        <v>24262</v>
      </c>
      <c r="C15468" t="s">
        <v>24263</v>
      </c>
      <c r="D15468" t="s">
        <v>371</v>
      </c>
      <c r="E15468">
        <v>615100</v>
      </c>
      <c r="F15468" t="s">
        <v>24196</v>
      </c>
      <c r="G15468" s="7">
        <v>4184.17</v>
      </c>
    </row>
    <row r="15469" spans="1:7" x14ac:dyDescent="0.3">
      <c r="A15469" s="310">
        <v>3022077</v>
      </c>
      <c r="B15469" t="s">
        <v>24262</v>
      </c>
      <c r="C15469" t="s">
        <v>24263</v>
      </c>
      <c r="D15469" t="s">
        <v>373</v>
      </c>
      <c r="E15469">
        <v>616160</v>
      </c>
      <c r="F15469" t="s">
        <v>24196</v>
      </c>
      <c r="G15469" s="7">
        <v>193.69</v>
      </c>
    </row>
    <row r="15470" spans="1:7" x14ac:dyDescent="0.3">
      <c r="A15470" s="310">
        <v>3022077</v>
      </c>
      <c r="B15470" t="s">
        <v>24262</v>
      </c>
      <c r="C15470" t="s">
        <v>24263</v>
      </c>
      <c r="D15470" t="s">
        <v>371</v>
      </c>
      <c r="E15470">
        <v>615100</v>
      </c>
      <c r="F15470" t="s">
        <v>24196</v>
      </c>
      <c r="G15470" s="7">
        <v>19.239999999999998</v>
      </c>
    </row>
    <row r="15471" spans="1:7" x14ac:dyDescent="0.3">
      <c r="A15471" s="310">
        <v>3022077</v>
      </c>
      <c r="B15471" t="s">
        <v>24262</v>
      </c>
      <c r="C15471" t="s">
        <v>24263</v>
      </c>
      <c r="D15471" t="s">
        <v>373</v>
      </c>
      <c r="E15471">
        <v>617150</v>
      </c>
      <c r="F15471" t="s">
        <v>24196</v>
      </c>
      <c r="G15471" s="7">
        <v>575.65</v>
      </c>
    </row>
    <row r="15472" spans="1:7" x14ac:dyDescent="0.3">
      <c r="A15472" s="310">
        <v>3022077</v>
      </c>
      <c r="B15472" t="s">
        <v>24262</v>
      </c>
      <c r="C15472" t="s">
        <v>24263</v>
      </c>
      <c r="D15472" t="s">
        <v>377</v>
      </c>
      <c r="E15472">
        <v>611120</v>
      </c>
      <c r="F15472" t="s">
        <v>24196</v>
      </c>
      <c r="G15472" s="7">
        <v>165.52</v>
      </c>
    </row>
    <row r="15473" spans="1:7" x14ac:dyDescent="0.3">
      <c r="A15473" s="310">
        <v>3022077</v>
      </c>
      <c r="B15473" t="s">
        <v>24262</v>
      </c>
      <c r="C15473" t="s">
        <v>24263</v>
      </c>
      <c r="D15473" t="s">
        <v>374</v>
      </c>
      <c r="E15473">
        <v>615120</v>
      </c>
      <c r="F15473" t="s">
        <v>24196</v>
      </c>
      <c r="G15473" s="7">
        <v>-19</v>
      </c>
    </row>
    <row r="15474" spans="1:7" x14ac:dyDescent="0.3">
      <c r="A15474" s="310">
        <v>3022077</v>
      </c>
      <c r="B15474" t="s">
        <v>24262</v>
      </c>
      <c r="C15474" t="s">
        <v>24263</v>
      </c>
      <c r="D15474" t="s">
        <v>371</v>
      </c>
      <c r="E15474">
        <v>617100</v>
      </c>
      <c r="F15474" t="s">
        <v>24196</v>
      </c>
      <c r="G15474" s="7">
        <v>1488.33</v>
      </c>
    </row>
    <row r="15475" spans="1:7" x14ac:dyDescent="0.3">
      <c r="A15475" s="310">
        <v>3022077</v>
      </c>
      <c r="B15475" t="s">
        <v>24262</v>
      </c>
      <c r="C15475" t="s">
        <v>24263</v>
      </c>
      <c r="D15475" t="s">
        <v>371</v>
      </c>
      <c r="E15475">
        <v>617100</v>
      </c>
      <c r="F15475" t="s">
        <v>24196</v>
      </c>
      <c r="G15475" s="7">
        <v>1159.8900000000001</v>
      </c>
    </row>
    <row r="15476" spans="1:7" x14ac:dyDescent="0.3">
      <c r="A15476" s="310">
        <v>3022077</v>
      </c>
      <c r="B15476" t="s">
        <v>24262</v>
      </c>
      <c r="C15476" t="s">
        <v>24263</v>
      </c>
      <c r="D15476" t="s">
        <v>377</v>
      </c>
      <c r="E15476">
        <v>611130</v>
      </c>
      <c r="F15476" t="s">
        <v>24196</v>
      </c>
      <c r="G15476" s="7">
        <v>117.08</v>
      </c>
    </row>
    <row r="15477" spans="1:7" x14ac:dyDescent="0.3">
      <c r="A15477" s="310">
        <v>3022077</v>
      </c>
      <c r="B15477" t="s">
        <v>24262</v>
      </c>
      <c r="C15477" t="s">
        <v>24263</v>
      </c>
      <c r="D15477" t="s">
        <v>377</v>
      </c>
      <c r="E15477">
        <v>611110</v>
      </c>
      <c r="F15477" t="s">
        <v>24196</v>
      </c>
      <c r="G15477" s="7">
        <v>-13.88</v>
      </c>
    </row>
    <row r="15478" spans="1:7" x14ac:dyDescent="0.3">
      <c r="A15478" s="310">
        <v>3022077</v>
      </c>
      <c r="B15478" t="s">
        <v>24262</v>
      </c>
      <c r="C15478" t="s">
        <v>24263</v>
      </c>
      <c r="D15478" t="s">
        <v>377</v>
      </c>
      <c r="E15478">
        <v>611110</v>
      </c>
      <c r="F15478" t="s">
        <v>24196</v>
      </c>
      <c r="G15478" s="7">
        <v>0.01</v>
      </c>
    </row>
    <row r="15479" spans="1:7" x14ac:dyDescent="0.3">
      <c r="A15479" s="310">
        <v>3022077</v>
      </c>
      <c r="B15479" t="s">
        <v>24262</v>
      </c>
      <c r="C15479" t="s">
        <v>24263</v>
      </c>
      <c r="D15479" t="s">
        <v>377</v>
      </c>
      <c r="E15479">
        <v>611120</v>
      </c>
      <c r="F15479" t="s">
        <v>24196</v>
      </c>
      <c r="G15479" s="7">
        <v>16.45</v>
      </c>
    </row>
    <row r="15480" spans="1:7" x14ac:dyDescent="0.3">
      <c r="A15480" s="310">
        <v>3022077</v>
      </c>
      <c r="B15480" t="s">
        <v>24262</v>
      </c>
      <c r="C15480" t="s">
        <v>24263</v>
      </c>
      <c r="D15480" t="s">
        <v>371</v>
      </c>
      <c r="E15480">
        <v>615100</v>
      </c>
      <c r="F15480" t="s">
        <v>24196</v>
      </c>
      <c r="G15480" s="7">
        <v>0.01</v>
      </c>
    </row>
    <row r="15481" spans="1:7" x14ac:dyDescent="0.3">
      <c r="A15481" s="310">
        <v>3022077</v>
      </c>
      <c r="B15481" t="s">
        <v>24262</v>
      </c>
      <c r="C15481" t="s">
        <v>24263</v>
      </c>
      <c r="D15481" t="s">
        <v>371</v>
      </c>
      <c r="E15481">
        <v>615100</v>
      </c>
      <c r="F15481" t="s">
        <v>24196</v>
      </c>
      <c r="G15481" s="7">
        <v>3193.17</v>
      </c>
    </row>
    <row r="15482" spans="1:7" x14ac:dyDescent="0.3">
      <c r="A15482" s="310">
        <v>3022077</v>
      </c>
      <c r="B15482" t="s">
        <v>24262</v>
      </c>
      <c r="C15482" t="s">
        <v>24263</v>
      </c>
      <c r="D15482" t="s">
        <v>377</v>
      </c>
      <c r="E15482">
        <v>611110</v>
      </c>
      <c r="F15482" t="s">
        <v>24196</v>
      </c>
      <c r="G15482" s="7">
        <v>-34.56</v>
      </c>
    </row>
    <row r="15483" spans="1:7" x14ac:dyDescent="0.3">
      <c r="A15483" s="310">
        <v>3022077</v>
      </c>
      <c r="B15483" t="s">
        <v>24262</v>
      </c>
      <c r="C15483" t="s">
        <v>24263</v>
      </c>
      <c r="D15483" t="s">
        <v>374</v>
      </c>
      <c r="E15483">
        <v>616120</v>
      </c>
      <c r="F15483" t="s">
        <v>24196</v>
      </c>
      <c r="G15483" s="7">
        <v>129.22999999999999</v>
      </c>
    </row>
    <row r="15484" spans="1:7" x14ac:dyDescent="0.3">
      <c r="A15484" s="310">
        <v>3022077</v>
      </c>
      <c r="B15484" t="s">
        <v>24262</v>
      </c>
      <c r="C15484" t="s">
        <v>24263</v>
      </c>
      <c r="D15484" t="s">
        <v>373</v>
      </c>
      <c r="E15484">
        <v>615130</v>
      </c>
      <c r="F15484" t="s">
        <v>24196</v>
      </c>
      <c r="G15484" s="7">
        <v>8.25</v>
      </c>
    </row>
    <row r="15485" spans="1:7" x14ac:dyDescent="0.3">
      <c r="A15485" s="310">
        <v>3022077</v>
      </c>
      <c r="B15485" t="s">
        <v>24262</v>
      </c>
      <c r="C15485" t="s">
        <v>24263</v>
      </c>
      <c r="D15485" t="s">
        <v>377</v>
      </c>
      <c r="E15485">
        <v>611110</v>
      </c>
      <c r="F15485" t="s">
        <v>24196</v>
      </c>
      <c r="G15485" s="7">
        <v>34.56</v>
      </c>
    </row>
    <row r="15486" spans="1:7" x14ac:dyDescent="0.3">
      <c r="A15486" s="310">
        <v>3022077</v>
      </c>
      <c r="B15486" t="s">
        <v>24262</v>
      </c>
      <c r="C15486" t="s">
        <v>24263</v>
      </c>
      <c r="D15486" t="s">
        <v>377</v>
      </c>
      <c r="E15486">
        <v>611120</v>
      </c>
      <c r="F15486" t="s">
        <v>24196</v>
      </c>
      <c r="G15486" s="7">
        <v>11.38</v>
      </c>
    </row>
    <row r="15487" spans="1:7" x14ac:dyDescent="0.3">
      <c r="A15487" s="310">
        <v>3022077</v>
      </c>
      <c r="B15487" t="s">
        <v>24262</v>
      </c>
      <c r="C15487" t="s">
        <v>24263</v>
      </c>
      <c r="D15487" t="s">
        <v>371</v>
      </c>
      <c r="E15487">
        <v>617100</v>
      </c>
      <c r="F15487" t="s">
        <v>24196</v>
      </c>
      <c r="G15487" s="7">
        <v>615.62</v>
      </c>
    </row>
    <row r="15488" spans="1:7" x14ac:dyDescent="0.3">
      <c r="A15488" s="310">
        <v>3022077</v>
      </c>
      <c r="B15488" t="s">
        <v>24262</v>
      </c>
      <c r="C15488" t="s">
        <v>24263</v>
      </c>
      <c r="D15488" t="s">
        <v>377</v>
      </c>
      <c r="E15488">
        <v>611110</v>
      </c>
      <c r="F15488" t="s">
        <v>24196</v>
      </c>
      <c r="G15488" s="7">
        <v>2.88</v>
      </c>
    </row>
    <row r="15489" spans="1:7" x14ac:dyDescent="0.3">
      <c r="A15489" s="310">
        <v>3022077</v>
      </c>
      <c r="B15489" t="s">
        <v>24262</v>
      </c>
      <c r="C15489" t="s">
        <v>24263</v>
      </c>
      <c r="D15489" t="s">
        <v>377</v>
      </c>
      <c r="E15489">
        <v>611110</v>
      </c>
      <c r="F15489" t="s">
        <v>24196</v>
      </c>
      <c r="G15489" s="7">
        <v>1.43</v>
      </c>
    </row>
    <row r="15490" spans="1:7" x14ac:dyDescent="0.3">
      <c r="A15490" s="310">
        <v>3022077</v>
      </c>
      <c r="B15490" t="s">
        <v>24262</v>
      </c>
      <c r="C15490" t="s">
        <v>24263</v>
      </c>
      <c r="D15490" t="s">
        <v>377</v>
      </c>
      <c r="E15490">
        <v>611110</v>
      </c>
      <c r="F15490" t="s">
        <v>24196</v>
      </c>
      <c r="G15490" s="7">
        <v>0.01</v>
      </c>
    </row>
    <row r="15491" spans="1:7" x14ac:dyDescent="0.3">
      <c r="A15491" s="310">
        <v>3022077</v>
      </c>
      <c r="B15491" t="s">
        <v>24262</v>
      </c>
      <c r="C15491" t="s">
        <v>24263</v>
      </c>
      <c r="D15491" t="s">
        <v>371</v>
      </c>
      <c r="E15491">
        <v>615100</v>
      </c>
      <c r="F15491" t="s">
        <v>24196</v>
      </c>
      <c r="G15491" s="7">
        <v>15.17</v>
      </c>
    </row>
    <row r="15492" spans="1:7" x14ac:dyDescent="0.3">
      <c r="A15492" s="310">
        <v>3022077</v>
      </c>
      <c r="B15492" t="s">
        <v>24262</v>
      </c>
      <c r="C15492" t="s">
        <v>24263</v>
      </c>
      <c r="D15492" t="s">
        <v>371</v>
      </c>
      <c r="E15492">
        <v>615100</v>
      </c>
      <c r="F15492" t="s">
        <v>24196</v>
      </c>
      <c r="G15492" s="7">
        <v>-139.97</v>
      </c>
    </row>
    <row r="15493" spans="1:7" x14ac:dyDescent="0.3">
      <c r="A15493" s="310">
        <v>3022077</v>
      </c>
      <c r="B15493" t="s">
        <v>24262</v>
      </c>
      <c r="C15493" t="s">
        <v>24263</v>
      </c>
      <c r="D15493" t="s">
        <v>377</v>
      </c>
      <c r="E15493">
        <v>611120</v>
      </c>
      <c r="F15493" t="s">
        <v>24196</v>
      </c>
      <c r="G15493" s="7">
        <v>50.62</v>
      </c>
    </row>
    <row r="15494" spans="1:7" x14ac:dyDescent="0.3">
      <c r="A15494" s="310">
        <v>3022077</v>
      </c>
      <c r="B15494" t="s">
        <v>24262</v>
      </c>
      <c r="C15494" t="s">
        <v>24263</v>
      </c>
      <c r="D15494" t="s">
        <v>377</v>
      </c>
      <c r="E15494">
        <v>611110</v>
      </c>
      <c r="F15494" t="s">
        <v>24196</v>
      </c>
      <c r="G15494" s="7">
        <v>13.88</v>
      </c>
    </row>
    <row r="15495" spans="1:7" x14ac:dyDescent="0.3">
      <c r="A15495" s="310">
        <v>3022077</v>
      </c>
      <c r="B15495" t="s">
        <v>24262</v>
      </c>
      <c r="C15495" t="s">
        <v>24263</v>
      </c>
      <c r="D15495" t="s">
        <v>377</v>
      </c>
      <c r="E15495">
        <v>611110</v>
      </c>
      <c r="F15495" t="s">
        <v>24196</v>
      </c>
      <c r="G15495" s="7">
        <v>0.01</v>
      </c>
    </row>
    <row r="15496" spans="1:7" x14ac:dyDescent="0.3">
      <c r="A15496" s="310">
        <v>3022077</v>
      </c>
      <c r="B15496" t="s">
        <v>24262</v>
      </c>
      <c r="C15496" t="s">
        <v>24263</v>
      </c>
      <c r="D15496" t="s">
        <v>373</v>
      </c>
      <c r="E15496">
        <v>615130</v>
      </c>
      <c r="F15496" t="s">
        <v>24196</v>
      </c>
      <c r="G15496" s="7">
        <v>-0.01</v>
      </c>
    </row>
    <row r="15497" spans="1:7" x14ac:dyDescent="0.3">
      <c r="A15497" s="310">
        <v>3022077</v>
      </c>
      <c r="B15497" t="s">
        <v>24262</v>
      </c>
      <c r="C15497" t="s">
        <v>24263</v>
      </c>
      <c r="D15497" t="s">
        <v>373</v>
      </c>
      <c r="E15497">
        <v>615130</v>
      </c>
      <c r="F15497" t="s">
        <v>24196</v>
      </c>
      <c r="G15497" s="7">
        <v>-48.98</v>
      </c>
    </row>
    <row r="15498" spans="1:7" x14ac:dyDescent="0.3">
      <c r="A15498" s="310">
        <v>3022077</v>
      </c>
      <c r="B15498" t="s">
        <v>24262</v>
      </c>
      <c r="C15498" t="s">
        <v>24263</v>
      </c>
      <c r="D15498" t="s">
        <v>371</v>
      </c>
      <c r="E15498">
        <v>616100</v>
      </c>
      <c r="F15498" t="s">
        <v>24196</v>
      </c>
      <c r="G15498" s="7">
        <v>194.8</v>
      </c>
    </row>
    <row r="15499" spans="1:7" x14ac:dyDescent="0.3">
      <c r="A15499" s="310">
        <v>3022077</v>
      </c>
      <c r="B15499" t="s">
        <v>24262</v>
      </c>
      <c r="C15499" t="s">
        <v>24263</v>
      </c>
      <c r="D15499" t="s">
        <v>371</v>
      </c>
      <c r="E15499">
        <v>615100</v>
      </c>
      <c r="F15499" t="s">
        <v>24196</v>
      </c>
      <c r="G15499" s="7">
        <v>4044.25</v>
      </c>
    </row>
    <row r="15500" spans="1:7" x14ac:dyDescent="0.3">
      <c r="A15500" s="310">
        <v>3022077</v>
      </c>
      <c r="B15500" t="s">
        <v>24262</v>
      </c>
      <c r="C15500" t="s">
        <v>24263</v>
      </c>
      <c r="D15500" t="s">
        <v>373</v>
      </c>
      <c r="E15500">
        <v>615130</v>
      </c>
      <c r="F15500" t="s">
        <v>24196</v>
      </c>
      <c r="G15500" s="7">
        <v>9.49</v>
      </c>
    </row>
    <row r="15501" spans="1:7" x14ac:dyDescent="0.3">
      <c r="A15501" s="310">
        <v>3022077</v>
      </c>
      <c r="B15501" t="s">
        <v>24262</v>
      </c>
      <c r="C15501" t="s">
        <v>24263</v>
      </c>
      <c r="D15501" t="s">
        <v>371</v>
      </c>
      <c r="E15501">
        <v>615100</v>
      </c>
      <c r="F15501" t="s">
        <v>24196</v>
      </c>
      <c r="G15501" s="7">
        <v>25.95</v>
      </c>
    </row>
    <row r="15502" spans="1:7" x14ac:dyDescent="0.3">
      <c r="A15502" s="310">
        <v>3022077</v>
      </c>
      <c r="B15502" t="s">
        <v>24262</v>
      </c>
      <c r="C15502" t="s">
        <v>24263</v>
      </c>
      <c r="D15502" t="s">
        <v>373</v>
      </c>
      <c r="E15502">
        <v>615130</v>
      </c>
      <c r="F15502" t="s">
        <v>24196</v>
      </c>
      <c r="G15502" s="7">
        <v>15.96</v>
      </c>
    </row>
    <row r="15503" spans="1:7" x14ac:dyDescent="0.3">
      <c r="A15503" s="310">
        <v>3022077</v>
      </c>
      <c r="B15503" t="s">
        <v>24262</v>
      </c>
      <c r="C15503" t="s">
        <v>24263</v>
      </c>
      <c r="D15503" t="s">
        <v>377</v>
      </c>
      <c r="E15503">
        <v>611110</v>
      </c>
      <c r="F15503" t="s">
        <v>24196</v>
      </c>
      <c r="G15503" s="7">
        <v>-33.32</v>
      </c>
    </row>
    <row r="15504" spans="1:7" x14ac:dyDescent="0.3">
      <c r="A15504" s="310">
        <v>3022077</v>
      </c>
      <c r="B15504" t="s">
        <v>24262</v>
      </c>
      <c r="C15504" t="s">
        <v>24263</v>
      </c>
      <c r="D15504" t="s">
        <v>371</v>
      </c>
      <c r="E15504">
        <v>615100</v>
      </c>
      <c r="F15504" t="s">
        <v>24196</v>
      </c>
      <c r="G15504" s="7">
        <v>6635.83</v>
      </c>
    </row>
    <row r="15505" spans="1:7" x14ac:dyDescent="0.3">
      <c r="A15505" s="310">
        <v>3022077</v>
      </c>
      <c r="B15505" t="s">
        <v>24262</v>
      </c>
      <c r="C15505" t="s">
        <v>24263</v>
      </c>
      <c r="D15505" t="s">
        <v>377</v>
      </c>
      <c r="E15505">
        <v>611120</v>
      </c>
      <c r="F15505" t="s">
        <v>24196</v>
      </c>
      <c r="G15505" s="7">
        <v>174.96</v>
      </c>
    </row>
    <row r="15506" spans="1:7" x14ac:dyDescent="0.3">
      <c r="A15506" s="310">
        <v>3022077</v>
      </c>
      <c r="B15506" t="s">
        <v>24262</v>
      </c>
      <c r="C15506" t="s">
        <v>24263</v>
      </c>
      <c r="D15506" t="s">
        <v>373</v>
      </c>
      <c r="E15506">
        <v>617150</v>
      </c>
      <c r="F15506" t="s">
        <v>24196</v>
      </c>
      <c r="G15506" s="7">
        <v>621.41</v>
      </c>
    </row>
    <row r="15507" spans="1:7" x14ac:dyDescent="0.3">
      <c r="A15507" s="310">
        <v>3022079</v>
      </c>
      <c r="B15507" t="s">
        <v>24264</v>
      </c>
      <c r="C15507" t="s">
        <v>16</v>
      </c>
      <c r="D15507" t="s">
        <v>371</v>
      </c>
      <c r="E15507">
        <v>615100</v>
      </c>
      <c r="F15507" t="s">
        <v>24196</v>
      </c>
      <c r="G15507" s="7">
        <v>0.01</v>
      </c>
    </row>
    <row r="15508" spans="1:7" x14ac:dyDescent="0.3">
      <c r="A15508" s="310">
        <v>3022079</v>
      </c>
      <c r="B15508" t="s">
        <v>24264</v>
      </c>
      <c r="C15508" t="s">
        <v>16</v>
      </c>
      <c r="D15508" t="s">
        <v>373</v>
      </c>
      <c r="E15508">
        <v>615130</v>
      </c>
      <c r="F15508" t="s">
        <v>24196</v>
      </c>
      <c r="G15508" s="7">
        <v>20.67</v>
      </c>
    </row>
    <row r="15509" spans="1:7" x14ac:dyDescent="0.3">
      <c r="A15509" s="310">
        <v>3022079</v>
      </c>
      <c r="B15509" t="s">
        <v>24264</v>
      </c>
      <c r="C15509" t="s">
        <v>16</v>
      </c>
      <c r="D15509" t="s">
        <v>371</v>
      </c>
      <c r="E15509">
        <v>615100</v>
      </c>
      <c r="F15509" t="s">
        <v>24196</v>
      </c>
      <c r="G15509" s="7">
        <v>-0.01</v>
      </c>
    </row>
    <row r="15510" spans="1:7" x14ac:dyDescent="0.3">
      <c r="A15510" s="310">
        <v>3022079</v>
      </c>
      <c r="B15510" t="s">
        <v>24264</v>
      </c>
      <c r="C15510" t="s">
        <v>16</v>
      </c>
      <c r="D15510" t="s">
        <v>371</v>
      </c>
      <c r="E15510">
        <v>615100</v>
      </c>
      <c r="F15510" t="s">
        <v>24196</v>
      </c>
      <c r="G15510" s="7">
        <v>-89.23</v>
      </c>
    </row>
    <row r="15511" spans="1:7" x14ac:dyDescent="0.3">
      <c r="A15511" s="310">
        <v>3022079</v>
      </c>
      <c r="B15511" t="s">
        <v>24264</v>
      </c>
      <c r="C15511" t="s">
        <v>16</v>
      </c>
      <c r="D15511" t="s">
        <v>373</v>
      </c>
      <c r="E15511">
        <v>615130</v>
      </c>
      <c r="F15511" t="s">
        <v>24196</v>
      </c>
      <c r="G15511" s="7">
        <v>-40</v>
      </c>
    </row>
    <row r="15512" spans="1:7" x14ac:dyDescent="0.3">
      <c r="A15512" s="310">
        <v>3022079</v>
      </c>
      <c r="B15512" t="s">
        <v>24264</v>
      </c>
      <c r="C15512" t="s">
        <v>16</v>
      </c>
      <c r="D15512" t="s">
        <v>371</v>
      </c>
      <c r="E15512">
        <v>615100</v>
      </c>
      <c r="F15512" t="s">
        <v>24196</v>
      </c>
      <c r="G15512" s="7">
        <v>-99.15</v>
      </c>
    </row>
    <row r="15513" spans="1:7" x14ac:dyDescent="0.3">
      <c r="A15513" s="310">
        <v>3022079</v>
      </c>
      <c r="B15513" t="s">
        <v>24264</v>
      </c>
      <c r="C15513" t="s">
        <v>16</v>
      </c>
      <c r="D15513" t="s">
        <v>371</v>
      </c>
      <c r="E15513">
        <v>615100</v>
      </c>
      <c r="F15513" t="s">
        <v>24196</v>
      </c>
      <c r="G15513" s="7">
        <v>-0.01</v>
      </c>
    </row>
    <row r="15514" spans="1:7" x14ac:dyDescent="0.3">
      <c r="A15514" s="310">
        <v>3022079</v>
      </c>
      <c r="B15514" t="s">
        <v>24264</v>
      </c>
      <c r="C15514" t="s">
        <v>16</v>
      </c>
      <c r="D15514" t="s">
        <v>371</v>
      </c>
      <c r="E15514">
        <v>615100</v>
      </c>
      <c r="F15514" t="s">
        <v>24196</v>
      </c>
      <c r="G15514" s="7">
        <v>-79.319999999999993</v>
      </c>
    </row>
    <row r="15515" spans="1:7" x14ac:dyDescent="0.3">
      <c r="A15515" s="310">
        <v>3022079</v>
      </c>
      <c r="B15515" t="s">
        <v>24264</v>
      </c>
      <c r="C15515" t="s">
        <v>16</v>
      </c>
      <c r="D15515" t="s">
        <v>371</v>
      </c>
      <c r="E15515">
        <v>615100</v>
      </c>
      <c r="F15515" t="s">
        <v>24196</v>
      </c>
      <c r="G15515" s="7">
        <v>-99.15</v>
      </c>
    </row>
    <row r="15516" spans="1:7" x14ac:dyDescent="0.3">
      <c r="A15516" s="310">
        <v>3022079</v>
      </c>
      <c r="B15516" t="s">
        <v>24264</v>
      </c>
      <c r="C15516" t="s">
        <v>16</v>
      </c>
      <c r="D15516" t="s">
        <v>371</v>
      </c>
      <c r="E15516">
        <v>616100</v>
      </c>
      <c r="F15516" t="s">
        <v>24196</v>
      </c>
      <c r="G15516" s="7">
        <v>513.86</v>
      </c>
    </row>
    <row r="15517" spans="1:7" x14ac:dyDescent="0.3">
      <c r="A15517" s="310">
        <v>3022079</v>
      </c>
      <c r="B15517" t="s">
        <v>24264</v>
      </c>
      <c r="C15517" t="s">
        <v>16</v>
      </c>
      <c r="D15517" t="s">
        <v>371</v>
      </c>
      <c r="E15517">
        <v>615100</v>
      </c>
      <c r="F15517" t="s">
        <v>24196</v>
      </c>
      <c r="G15517" s="7">
        <v>-0.01</v>
      </c>
    </row>
    <row r="15518" spans="1:7" x14ac:dyDescent="0.3">
      <c r="A15518" s="310">
        <v>3022079</v>
      </c>
      <c r="B15518" t="s">
        <v>24264</v>
      </c>
      <c r="C15518" t="s">
        <v>16</v>
      </c>
      <c r="D15518" t="s">
        <v>371</v>
      </c>
      <c r="E15518">
        <v>615100</v>
      </c>
      <c r="F15518" t="s">
        <v>24196</v>
      </c>
      <c r="G15518" s="7">
        <v>-117.46</v>
      </c>
    </row>
    <row r="15519" spans="1:7" x14ac:dyDescent="0.3">
      <c r="A15519" s="310">
        <v>3022079</v>
      </c>
      <c r="B15519" t="s">
        <v>24264</v>
      </c>
      <c r="C15519" t="s">
        <v>16</v>
      </c>
      <c r="D15519" t="s">
        <v>371</v>
      </c>
      <c r="E15519">
        <v>615100</v>
      </c>
      <c r="F15519" t="s">
        <v>24196</v>
      </c>
      <c r="G15519" s="7">
        <v>-99.15</v>
      </c>
    </row>
    <row r="15520" spans="1:7" x14ac:dyDescent="0.3">
      <c r="A15520" s="310">
        <v>3022079</v>
      </c>
      <c r="B15520" t="s">
        <v>24264</v>
      </c>
      <c r="C15520" t="s">
        <v>16</v>
      </c>
      <c r="D15520" t="s">
        <v>371</v>
      </c>
      <c r="E15520">
        <v>615100</v>
      </c>
      <c r="F15520" t="s">
        <v>24196</v>
      </c>
      <c r="G15520" s="7">
        <v>0.01</v>
      </c>
    </row>
    <row r="15521" spans="1:7" x14ac:dyDescent="0.3">
      <c r="A15521" s="310">
        <v>3022079</v>
      </c>
      <c r="B15521" t="s">
        <v>24264</v>
      </c>
      <c r="C15521" t="s">
        <v>16</v>
      </c>
      <c r="D15521" t="s">
        <v>371</v>
      </c>
      <c r="E15521">
        <v>617100</v>
      </c>
      <c r="F15521" t="s">
        <v>24196</v>
      </c>
      <c r="G15521" s="7">
        <v>1004.25</v>
      </c>
    </row>
    <row r="15522" spans="1:7" x14ac:dyDescent="0.3">
      <c r="A15522" s="310">
        <v>3022079</v>
      </c>
      <c r="B15522" t="s">
        <v>24264</v>
      </c>
      <c r="C15522" t="s">
        <v>16</v>
      </c>
      <c r="D15522" t="s">
        <v>371</v>
      </c>
      <c r="E15522">
        <v>615100</v>
      </c>
      <c r="F15522" t="s">
        <v>24196</v>
      </c>
      <c r="G15522" s="7">
        <v>0.01</v>
      </c>
    </row>
    <row r="15523" spans="1:7" x14ac:dyDescent="0.3">
      <c r="A15523" s="310">
        <v>3022079</v>
      </c>
      <c r="B15523" t="s">
        <v>24264</v>
      </c>
      <c r="C15523" t="s">
        <v>16</v>
      </c>
      <c r="D15523" t="s">
        <v>373</v>
      </c>
      <c r="E15523">
        <v>615130</v>
      </c>
      <c r="F15523" t="s">
        <v>24196</v>
      </c>
      <c r="G15523" s="7">
        <v>20.67</v>
      </c>
    </row>
    <row r="15524" spans="1:7" x14ac:dyDescent="0.3">
      <c r="A15524" s="310">
        <v>3022079</v>
      </c>
      <c r="B15524" t="s">
        <v>24264</v>
      </c>
      <c r="C15524" t="s">
        <v>16</v>
      </c>
      <c r="D15524" t="s">
        <v>371</v>
      </c>
      <c r="E15524">
        <v>615100</v>
      </c>
      <c r="F15524" t="s">
        <v>24196</v>
      </c>
      <c r="G15524" s="7">
        <v>0.01</v>
      </c>
    </row>
    <row r="15525" spans="1:7" x14ac:dyDescent="0.3">
      <c r="A15525" s="310">
        <v>3022079</v>
      </c>
      <c r="B15525" t="s">
        <v>24264</v>
      </c>
      <c r="C15525" t="s">
        <v>16</v>
      </c>
      <c r="D15525" t="s">
        <v>373</v>
      </c>
      <c r="E15525">
        <v>615130</v>
      </c>
      <c r="F15525" t="s">
        <v>24196</v>
      </c>
      <c r="G15525" s="7">
        <v>1060.94</v>
      </c>
    </row>
    <row r="15526" spans="1:7" x14ac:dyDescent="0.3">
      <c r="A15526" s="310">
        <v>3022079</v>
      </c>
      <c r="B15526" t="s">
        <v>24264</v>
      </c>
      <c r="C15526" t="s">
        <v>16</v>
      </c>
      <c r="D15526" t="s">
        <v>373</v>
      </c>
      <c r="E15526">
        <v>615130</v>
      </c>
      <c r="F15526" t="s">
        <v>24196</v>
      </c>
      <c r="G15526" s="7">
        <v>20</v>
      </c>
    </row>
    <row r="15527" spans="1:7" x14ac:dyDescent="0.3">
      <c r="A15527" s="310">
        <v>3022079</v>
      </c>
      <c r="B15527" t="s">
        <v>24264</v>
      </c>
      <c r="C15527" t="s">
        <v>16</v>
      </c>
      <c r="D15527" t="s">
        <v>373</v>
      </c>
      <c r="E15527">
        <v>615130</v>
      </c>
      <c r="F15527" t="s">
        <v>24196</v>
      </c>
      <c r="G15527" s="7">
        <v>20</v>
      </c>
    </row>
    <row r="15528" spans="1:7" x14ac:dyDescent="0.3">
      <c r="A15528" s="310">
        <v>3022079</v>
      </c>
      <c r="B15528" t="s">
        <v>24264</v>
      </c>
      <c r="C15528" t="s">
        <v>16</v>
      </c>
      <c r="D15528" t="s">
        <v>371</v>
      </c>
      <c r="E15528">
        <v>615100</v>
      </c>
      <c r="F15528" t="s">
        <v>24196</v>
      </c>
      <c r="G15528" s="7">
        <v>-0.01</v>
      </c>
    </row>
    <row r="15529" spans="1:7" x14ac:dyDescent="0.3">
      <c r="A15529" s="310">
        <v>3022079</v>
      </c>
      <c r="B15529" t="s">
        <v>24264</v>
      </c>
      <c r="C15529" t="s">
        <v>16</v>
      </c>
      <c r="D15529" t="s">
        <v>371</v>
      </c>
      <c r="E15529">
        <v>615100</v>
      </c>
      <c r="F15529" t="s">
        <v>24196</v>
      </c>
      <c r="G15529" s="7">
        <v>-0.01</v>
      </c>
    </row>
    <row r="15530" spans="1:7" x14ac:dyDescent="0.3">
      <c r="A15530" s="310">
        <v>3022079</v>
      </c>
      <c r="B15530" t="s">
        <v>24264</v>
      </c>
      <c r="C15530" t="s">
        <v>16</v>
      </c>
      <c r="D15530" t="s">
        <v>373</v>
      </c>
      <c r="E15530">
        <v>615130</v>
      </c>
      <c r="F15530" t="s">
        <v>24196</v>
      </c>
      <c r="G15530" s="7">
        <v>-40</v>
      </c>
    </row>
    <row r="15531" spans="1:7" x14ac:dyDescent="0.3">
      <c r="A15531" s="310">
        <v>3022079</v>
      </c>
      <c r="B15531" t="s">
        <v>24264</v>
      </c>
      <c r="C15531" t="s">
        <v>16</v>
      </c>
      <c r="D15531" t="s">
        <v>371</v>
      </c>
      <c r="E15531">
        <v>615100</v>
      </c>
      <c r="F15531" t="s">
        <v>24196</v>
      </c>
      <c r="G15531" s="7">
        <v>0.01</v>
      </c>
    </row>
    <row r="15532" spans="1:7" x14ac:dyDescent="0.3">
      <c r="A15532" s="310">
        <v>3022079</v>
      </c>
      <c r="B15532" t="s">
        <v>24264</v>
      </c>
      <c r="C15532" t="s">
        <v>16</v>
      </c>
      <c r="D15532" t="s">
        <v>371</v>
      </c>
      <c r="E15532">
        <v>615100</v>
      </c>
      <c r="F15532" t="s">
        <v>24196</v>
      </c>
      <c r="G15532" s="7">
        <v>0.01</v>
      </c>
    </row>
    <row r="15533" spans="1:7" x14ac:dyDescent="0.3">
      <c r="A15533" s="310">
        <v>3022079</v>
      </c>
      <c r="B15533" t="s">
        <v>24264</v>
      </c>
      <c r="C15533" t="s">
        <v>16</v>
      </c>
      <c r="D15533" t="s">
        <v>371</v>
      </c>
      <c r="E15533">
        <v>615100</v>
      </c>
      <c r="F15533" t="s">
        <v>24196</v>
      </c>
      <c r="G15533" s="7">
        <v>-99.15</v>
      </c>
    </row>
    <row r="15534" spans="1:7" x14ac:dyDescent="0.3">
      <c r="A15534" s="310">
        <v>3022079</v>
      </c>
      <c r="B15534" t="s">
        <v>24264</v>
      </c>
      <c r="C15534" t="s">
        <v>16</v>
      </c>
      <c r="D15534" t="s">
        <v>371</v>
      </c>
      <c r="E15534">
        <v>617100</v>
      </c>
      <c r="F15534" t="s">
        <v>24196</v>
      </c>
      <c r="G15534" s="7">
        <v>525.34</v>
      </c>
    </row>
    <row r="15535" spans="1:7" x14ac:dyDescent="0.3">
      <c r="A15535" s="310">
        <v>3022079</v>
      </c>
      <c r="B15535" t="s">
        <v>24264</v>
      </c>
      <c r="C15535" t="s">
        <v>16</v>
      </c>
      <c r="D15535" t="s">
        <v>379</v>
      </c>
      <c r="E15535">
        <v>615170</v>
      </c>
      <c r="F15535" t="s">
        <v>24196</v>
      </c>
      <c r="G15535" s="7">
        <v>103.42</v>
      </c>
    </row>
    <row r="15536" spans="1:7" x14ac:dyDescent="0.3">
      <c r="A15536" s="310">
        <v>3022079</v>
      </c>
      <c r="B15536" t="s">
        <v>24264</v>
      </c>
      <c r="C15536" t="s">
        <v>16</v>
      </c>
      <c r="D15536" t="s">
        <v>373</v>
      </c>
      <c r="E15536">
        <v>615130</v>
      </c>
      <c r="F15536" t="s">
        <v>24196</v>
      </c>
      <c r="G15536" s="7">
        <v>-41.34</v>
      </c>
    </row>
    <row r="15537" spans="1:7" x14ac:dyDescent="0.3">
      <c r="A15537" s="310">
        <v>3022079</v>
      </c>
      <c r="B15537" t="s">
        <v>24264</v>
      </c>
      <c r="C15537" t="s">
        <v>16</v>
      </c>
      <c r="D15537" t="s">
        <v>371</v>
      </c>
      <c r="E15537">
        <v>615100</v>
      </c>
      <c r="F15537" t="s">
        <v>24196</v>
      </c>
      <c r="G15537" s="7">
        <v>0.01</v>
      </c>
    </row>
    <row r="15538" spans="1:7" x14ac:dyDescent="0.3">
      <c r="A15538" s="310">
        <v>3022079</v>
      </c>
      <c r="B15538" t="s">
        <v>24264</v>
      </c>
      <c r="C15538" t="s">
        <v>16</v>
      </c>
      <c r="D15538" t="s">
        <v>371</v>
      </c>
      <c r="E15538">
        <v>617100</v>
      </c>
      <c r="F15538" t="s">
        <v>24196</v>
      </c>
      <c r="G15538" s="7">
        <v>940.68</v>
      </c>
    </row>
    <row r="15539" spans="1:7" x14ac:dyDescent="0.3">
      <c r="A15539" s="310">
        <v>3022079</v>
      </c>
      <c r="B15539" t="s">
        <v>24264</v>
      </c>
      <c r="C15539" t="s">
        <v>16</v>
      </c>
      <c r="D15539" t="s">
        <v>371</v>
      </c>
      <c r="E15539">
        <v>615100</v>
      </c>
      <c r="F15539" t="s">
        <v>24196</v>
      </c>
      <c r="G15539" s="7">
        <v>3376.13</v>
      </c>
    </row>
    <row r="15540" spans="1:7" x14ac:dyDescent="0.3">
      <c r="A15540" s="310">
        <v>3022079</v>
      </c>
      <c r="B15540" t="s">
        <v>24264</v>
      </c>
      <c r="C15540" t="s">
        <v>16</v>
      </c>
      <c r="D15540" t="s">
        <v>371</v>
      </c>
      <c r="E15540">
        <v>615100</v>
      </c>
      <c r="F15540" t="s">
        <v>24196</v>
      </c>
      <c r="G15540" s="7">
        <v>-79.319999999999993</v>
      </c>
    </row>
    <row r="15541" spans="1:7" x14ac:dyDescent="0.3">
      <c r="A15541" s="310">
        <v>3022079</v>
      </c>
      <c r="B15541" t="s">
        <v>24264</v>
      </c>
      <c r="C15541" t="s">
        <v>16</v>
      </c>
      <c r="D15541" t="s">
        <v>371</v>
      </c>
      <c r="E15541">
        <v>617100</v>
      </c>
      <c r="F15541" t="s">
        <v>24196</v>
      </c>
      <c r="G15541" s="7">
        <v>11.68</v>
      </c>
    </row>
    <row r="15542" spans="1:7" x14ac:dyDescent="0.3">
      <c r="A15542" s="310">
        <v>3022079</v>
      </c>
      <c r="B15542" t="s">
        <v>24264</v>
      </c>
      <c r="C15542" t="s">
        <v>16</v>
      </c>
      <c r="D15542" t="s">
        <v>371</v>
      </c>
      <c r="E15542">
        <v>615100</v>
      </c>
      <c r="F15542" t="s">
        <v>24196</v>
      </c>
      <c r="G15542" s="7">
        <v>-0.01</v>
      </c>
    </row>
    <row r="15543" spans="1:7" x14ac:dyDescent="0.3">
      <c r="A15543" s="310">
        <v>3022079</v>
      </c>
      <c r="B15543" t="s">
        <v>24264</v>
      </c>
      <c r="C15543" t="s">
        <v>16</v>
      </c>
      <c r="D15543" t="s">
        <v>371</v>
      </c>
      <c r="E15543">
        <v>615100</v>
      </c>
      <c r="F15543" t="s">
        <v>24196</v>
      </c>
      <c r="G15543" s="7">
        <v>-79.319999999999993</v>
      </c>
    </row>
    <row r="15544" spans="1:7" x14ac:dyDescent="0.3">
      <c r="A15544" s="310">
        <v>3022079</v>
      </c>
      <c r="B15544" t="s">
        <v>24264</v>
      </c>
      <c r="C15544" t="s">
        <v>16</v>
      </c>
      <c r="D15544" t="s">
        <v>373</v>
      </c>
      <c r="E15544">
        <v>616160</v>
      </c>
      <c r="F15544" t="s">
        <v>24196</v>
      </c>
      <c r="G15544" s="7">
        <v>108.36</v>
      </c>
    </row>
    <row r="15545" spans="1:7" x14ac:dyDescent="0.3">
      <c r="A15545" s="310">
        <v>3022079</v>
      </c>
      <c r="B15545" t="s">
        <v>24264</v>
      </c>
      <c r="C15545" t="s">
        <v>16</v>
      </c>
      <c r="D15545" t="s">
        <v>371</v>
      </c>
      <c r="E15545">
        <v>615100</v>
      </c>
      <c r="F15545" t="s">
        <v>24196</v>
      </c>
      <c r="G15545" s="7">
        <v>-0.01</v>
      </c>
    </row>
    <row r="15546" spans="1:7" x14ac:dyDescent="0.3">
      <c r="A15546" s="310">
        <v>3022079</v>
      </c>
      <c r="B15546" t="s">
        <v>24264</v>
      </c>
      <c r="C15546" t="s">
        <v>16</v>
      </c>
      <c r="D15546" t="s">
        <v>371</v>
      </c>
      <c r="E15546">
        <v>615100</v>
      </c>
      <c r="F15546" t="s">
        <v>24196</v>
      </c>
      <c r="G15546" s="7">
        <v>0.01</v>
      </c>
    </row>
    <row r="15547" spans="1:7" x14ac:dyDescent="0.3">
      <c r="A15547" s="310">
        <v>3022079</v>
      </c>
      <c r="B15547" t="s">
        <v>24264</v>
      </c>
      <c r="C15547" t="s">
        <v>16</v>
      </c>
      <c r="D15547" t="s">
        <v>373</v>
      </c>
      <c r="E15547">
        <v>615130</v>
      </c>
      <c r="F15547" t="s">
        <v>24196</v>
      </c>
      <c r="G15547" s="7">
        <v>20</v>
      </c>
    </row>
    <row r="15548" spans="1:7" x14ac:dyDescent="0.3">
      <c r="A15548" s="310">
        <v>3022079</v>
      </c>
      <c r="B15548" t="s">
        <v>24264</v>
      </c>
      <c r="C15548" t="s">
        <v>16</v>
      </c>
      <c r="D15548" t="s">
        <v>371</v>
      </c>
      <c r="E15548">
        <v>615100</v>
      </c>
      <c r="F15548" t="s">
        <v>24196</v>
      </c>
      <c r="G15548" s="7">
        <v>2706.41</v>
      </c>
    </row>
    <row r="15549" spans="1:7" x14ac:dyDescent="0.3">
      <c r="A15549" s="310">
        <v>3022079</v>
      </c>
      <c r="B15549" t="s">
        <v>24264</v>
      </c>
      <c r="C15549" t="s">
        <v>16</v>
      </c>
      <c r="D15549" t="s">
        <v>371</v>
      </c>
      <c r="E15549">
        <v>615100</v>
      </c>
      <c r="F15549" t="s">
        <v>24196</v>
      </c>
      <c r="G15549" s="7">
        <v>-89.23</v>
      </c>
    </row>
    <row r="15550" spans="1:7" x14ac:dyDescent="0.3">
      <c r="A15550" s="310">
        <v>3022079</v>
      </c>
      <c r="B15550" t="s">
        <v>24264</v>
      </c>
      <c r="C15550" t="s">
        <v>16</v>
      </c>
      <c r="D15550" t="s">
        <v>371</v>
      </c>
      <c r="E15550">
        <v>615100</v>
      </c>
      <c r="F15550" t="s">
        <v>24196</v>
      </c>
      <c r="G15550" s="7">
        <v>-0.01</v>
      </c>
    </row>
    <row r="15551" spans="1:7" x14ac:dyDescent="0.3">
      <c r="A15551" s="310">
        <v>3022079</v>
      </c>
      <c r="B15551" t="s">
        <v>24264</v>
      </c>
      <c r="C15551" t="s">
        <v>16</v>
      </c>
      <c r="D15551" t="s">
        <v>371</v>
      </c>
      <c r="E15551">
        <v>615100</v>
      </c>
      <c r="F15551" t="s">
        <v>24196</v>
      </c>
      <c r="G15551" s="7">
        <v>-0.01</v>
      </c>
    </row>
    <row r="15552" spans="1:7" x14ac:dyDescent="0.3">
      <c r="A15552" s="310">
        <v>3022079</v>
      </c>
      <c r="B15552" t="s">
        <v>24264</v>
      </c>
      <c r="C15552" t="s">
        <v>16</v>
      </c>
      <c r="D15552" t="s">
        <v>371</v>
      </c>
      <c r="E15552">
        <v>615100</v>
      </c>
      <c r="F15552" t="s">
        <v>24196</v>
      </c>
      <c r="G15552" s="7">
        <v>49.81</v>
      </c>
    </row>
    <row r="15553" spans="1:7" x14ac:dyDescent="0.3">
      <c r="A15553" s="310">
        <v>3022079</v>
      </c>
      <c r="B15553" t="s">
        <v>24264</v>
      </c>
      <c r="C15553" t="s">
        <v>16</v>
      </c>
      <c r="D15553" t="s">
        <v>371</v>
      </c>
      <c r="E15553">
        <v>615100</v>
      </c>
      <c r="F15553" t="s">
        <v>24196</v>
      </c>
      <c r="G15553" s="7">
        <v>0.01</v>
      </c>
    </row>
    <row r="15554" spans="1:7" x14ac:dyDescent="0.3">
      <c r="A15554" s="310">
        <v>3022079</v>
      </c>
      <c r="B15554" t="s">
        <v>24264</v>
      </c>
      <c r="C15554" t="s">
        <v>16</v>
      </c>
      <c r="D15554" t="s">
        <v>371</v>
      </c>
      <c r="E15554">
        <v>615100</v>
      </c>
      <c r="F15554" t="s">
        <v>24196</v>
      </c>
      <c r="G15554" s="7">
        <v>-89.23</v>
      </c>
    </row>
    <row r="15555" spans="1:7" x14ac:dyDescent="0.3">
      <c r="A15555" s="310">
        <v>3022079</v>
      </c>
      <c r="B15555" t="s">
        <v>24264</v>
      </c>
      <c r="C15555" t="s">
        <v>16</v>
      </c>
      <c r="D15555" t="s">
        <v>371</v>
      </c>
      <c r="E15555">
        <v>615100</v>
      </c>
      <c r="F15555" t="s">
        <v>24196</v>
      </c>
      <c r="G15555" s="7">
        <v>-99.15</v>
      </c>
    </row>
    <row r="15556" spans="1:7" x14ac:dyDescent="0.3">
      <c r="A15556" s="310">
        <v>3022079</v>
      </c>
      <c r="B15556" t="s">
        <v>24264</v>
      </c>
      <c r="C15556" t="s">
        <v>16</v>
      </c>
      <c r="D15556" t="s">
        <v>371</v>
      </c>
      <c r="E15556">
        <v>615100</v>
      </c>
      <c r="F15556" t="s">
        <v>24196</v>
      </c>
      <c r="G15556" s="7">
        <v>90.21</v>
      </c>
    </row>
    <row r="15557" spans="1:7" x14ac:dyDescent="0.3">
      <c r="A15557" s="310">
        <v>3022079</v>
      </c>
      <c r="B15557" t="s">
        <v>24264</v>
      </c>
      <c r="C15557" t="s">
        <v>16</v>
      </c>
      <c r="D15557" t="s">
        <v>373</v>
      </c>
      <c r="E15557">
        <v>615130</v>
      </c>
      <c r="F15557" t="s">
        <v>24196</v>
      </c>
      <c r="G15557" s="7">
        <v>20.67</v>
      </c>
    </row>
    <row r="15558" spans="1:7" x14ac:dyDescent="0.3">
      <c r="A15558" s="310">
        <v>3022079</v>
      </c>
      <c r="B15558" t="s">
        <v>24264</v>
      </c>
      <c r="C15558" t="s">
        <v>16</v>
      </c>
      <c r="D15558" t="s">
        <v>371</v>
      </c>
      <c r="E15558">
        <v>615100</v>
      </c>
      <c r="F15558" t="s">
        <v>24196</v>
      </c>
      <c r="G15558" s="7">
        <v>0.01</v>
      </c>
    </row>
    <row r="15559" spans="1:7" x14ac:dyDescent="0.3">
      <c r="A15559" s="310">
        <v>3022079</v>
      </c>
      <c r="B15559" t="s">
        <v>24264</v>
      </c>
      <c r="C15559" t="s">
        <v>16</v>
      </c>
      <c r="D15559" t="s">
        <v>371</v>
      </c>
      <c r="E15559">
        <v>615100</v>
      </c>
      <c r="F15559" t="s">
        <v>24196</v>
      </c>
      <c r="G15559" s="7">
        <v>0.01</v>
      </c>
    </row>
    <row r="15560" spans="1:7" x14ac:dyDescent="0.3">
      <c r="A15560" s="310">
        <v>3022079</v>
      </c>
      <c r="B15560" t="s">
        <v>24264</v>
      </c>
      <c r="C15560" t="s">
        <v>16</v>
      </c>
      <c r="D15560" t="s">
        <v>371</v>
      </c>
      <c r="E15560">
        <v>615100</v>
      </c>
      <c r="F15560" t="s">
        <v>24196</v>
      </c>
      <c r="G15560" s="7">
        <v>0.01</v>
      </c>
    </row>
    <row r="15561" spans="1:7" x14ac:dyDescent="0.3">
      <c r="A15561" s="310">
        <v>3022079</v>
      </c>
      <c r="B15561" t="s">
        <v>24264</v>
      </c>
      <c r="C15561" t="s">
        <v>16</v>
      </c>
      <c r="D15561" t="s">
        <v>371</v>
      </c>
      <c r="E15561">
        <v>615100</v>
      </c>
      <c r="F15561" t="s">
        <v>24196</v>
      </c>
      <c r="G15561" s="7">
        <v>-0.01</v>
      </c>
    </row>
    <row r="15562" spans="1:7" x14ac:dyDescent="0.3">
      <c r="A15562" s="310">
        <v>3022079</v>
      </c>
      <c r="B15562" t="s">
        <v>24264</v>
      </c>
      <c r="C15562" t="s">
        <v>16</v>
      </c>
      <c r="D15562" t="s">
        <v>371</v>
      </c>
      <c r="E15562">
        <v>616100</v>
      </c>
      <c r="F15562" t="s">
        <v>24196</v>
      </c>
      <c r="G15562" s="7">
        <v>404.52</v>
      </c>
    </row>
    <row r="15563" spans="1:7" x14ac:dyDescent="0.3">
      <c r="A15563" s="310">
        <v>3022079</v>
      </c>
      <c r="B15563" t="s">
        <v>24264</v>
      </c>
      <c r="C15563" t="s">
        <v>16</v>
      </c>
      <c r="D15563" t="s">
        <v>371</v>
      </c>
      <c r="E15563">
        <v>615100</v>
      </c>
      <c r="F15563" t="s">
        <v>24196</v>
      </c>
      <c r="G15563" s="7">
        <v>282.58</v>
      </c>
    </row>
    <row r="15564" spans="1:7" x14ac:dyDescent="0.3">
      <c r="A15564" s="310">
        <v>3022079</v>
      </c>
      <c r="B15564" t="s">
        <v>24264</v>
      </c>
      <c r="C15564" t="s">
        <v>16</v>
      </c>
      <c r="D15564" t="s">
        <v>371</v>
      </c>
      <c r="E15564">
        <v>616100</v>
      </c>
      <c r="F15564" t="s">
        <v>24196</v>
      </c>
      <c r="G15564" s="7">
        <v>429.44</v>
      </c>
    </row>
    <row r="15565" spans="1:7" x14ac:dyDescent="0.3">
      <c r="A15565" s="310">
        <v>3022079</v>
      </c>
      <c r="B15565" t="s">
        <v>24264</v>
      </c>
      <c r="C15565" t="s">
        <v>16</v>
      </c>
      <c r="D15565" t="s">
        <v>373</v>
      </c>
      <c r="E15565">
        <v>615130</v>
      </c>
      <c r="F15565" t="s">
        <v>24196</v>
      </c>
      <c r="G15565" s="7">
        <v>20</v>
      </c>
    </row>
    <row r="15566" spans="1:7" x14ac:dyDescent="0.3">
      <c r="A15566" s="310">
        <v>3022079</v>
      </c>
      <c r="B15566" t="s">
        <v>24264</v>
      </c>
      <c r="C15566" t="s">
        <v>16</v>
      </c>
      <c r="D15566" t="s">
        <v>371</v>
      </c>
      <c r="E15566">
        <v>615100</v>
      </c>
      <c r="F15566" t="s">
        <v>24196</v>
      </c>
      <c r="G15566" s="7">
        <v>-0.01</v>
      </c>
    </row>
    <row r="15567" spans="1:7" x14ac:dyDescent="0.3">
      <c r="A15567" s="310">
        <v>3022079</v>
      </c>
      <c r="B15567" t="s">
        <v>24264</v>
      </c>
      <c r="C15567" t="s">
        <v>16</v>
      </c>
      <c r="D15567" t="s">
        <v>373</v>
      </c>
      <c r="E15567">
        <v>615130</v>
      </c>
      <c r="F15567" t="s">
        <v>24196</v>
      </c>
      <c r="G15567" s="7">
        <v>20</v>
      </c>
    </row>
    <row r="15568" spans="1:7" x14ac:dyDescent="0.3">
      <c r="A15568" s="310">
        <v>3022079</v>
      </c>
      <c r="B15568" t="s">
        <v>24264</v>
      </c>
      <c r="C15568" t="s">
        <v>16</v>
      </c>
      <c r="D15568" t="s">
        <v>371</v>
      </c>
      <c r="E15568">
        <v>617100</v>
      </c>
      <c r="F15568" t="s">
        <v>24196</v>
      </c>
      <c r="G15568" s="7">
        <v>214.73</v>
      </c>
    </row>
    <row r="15569" spans="1:7" x14ac:dyDescent="0.3">
      <c r="A15569" s="310">
        <v>3022079</v>
      </c>
      <c r="B15569" t="s">
        <v>24264</v>
      </c>
      <c r="C15569" t="s">
        <v>16</v>
      </c>
      <c r="D15569" t="s">
        <v>371</v>
      </c>
      <c r="E15569">
        <v>617100</v>
      </c>
      <c r="F15569" t="s">
        <v>24196</v>
      </c>
      <c r="G15569" s="7">
        <v>1281.06</v>
      </c>
    </row>
    <row r="15570" spans="1:7" x14ac:dyDescent="0.3">
      <c r="A15570" s="310">
        <v>3022079</v>
      </c>
      <c r="B15570" t="s">
        <v>24264</v>
      </c>
      <c r="C15570" t="s">
        <v>16</v>
      </c>
      <c r="D15570" t="s">
        <v>373</v>
      </c>
      <c r="E15570">
        <v>615130</v>
      </c>
      <c r="F15570" t="s">
        <v>24196</v>
      </c>
      <c r="G15570" s="7">
        <v>-41.34</v>
      </c>
    </row>
    <row r="15571" spans="1:7" x14ac:dyDescent="0.3">
      <c r="A15571" s="310">
        <v>3022079</v>
      </c>
      <c r="B15571" t="s">
        <v>24264</v>
      </c>
      <c r="C15571" t="s">
        <v>16</v>
      </c>
      <c r="D15571" t="s">
        <v>371</v>
      </c>
      <c r="E15571">
        <v>615100</v>
      </c>
      <c r="F15571" t="s">
        <v>24196</v>
      </c>
      <c r="G15571" s="7">
        <v>78.599999999999994</v>
      </c>
    </row>
    <row r="15572" spans="1:7" x14ac:dyDescent="0.3">
      <c r="A15572" s="310">
        <v>3022079</v>
      </c>
      <c r="B15572" t="s">
        <v>24264</v>
      </c>
      <c r="C15572" t="s">
        <v>16</v>
      </c>
      <c r="D15572" t="s">
        <v>371</v>
      </c>
      <c r="E15572">
        <v>615100</v>
      </c>
      <c r="F15572" t="s">
        <v>24196</v>
      </c>
      <c r="G15572" s="7">
        <v>0.01</v>
      </c>
    </row>
    <row r="15573" spans="1:7" x14ac:dyDescent="0.3">
      <c r="A15573" s="310">
        <v>3022079</v>
      </c>
      <c r="B15573" t="s">
        <v>24264</v>
      </c>
      <c r="C15573" t="s">
        <v>16</v>
      </c>
      <c r="D15573" t="s">
        <v>373</v>
      </c>
      <c r="E15573">
        <v>615130</v>
      </c>
      <c r="F15573" t="s">
        <v>24196</v>
      </c>
      <c r="G15573" s="7">
        <v>-0.01</v>
      </c>
    </row>
    <row r="15574" spans="1:7" x14ac:dyDescent="0.3">
      <c r="A15574" s="310">
        <v>3022079</v>
      </c>
      <c r="B15574" t="s">
        <v>24264</v>
      </c>
      <c r="C15574" t="s">
        <v>16</v>
      </c>
      <c r="D15574" t="s">
        <v>373</v>
      </c>
      <c r="E15574">
        <v>615130</v>
      </c>
      <c r="F15574" t="s">
        <v>24196</v>
      </c>
      <c r="G15574" s="7">
        <v>20.67</v>
      </c>
    </row>
    <row r="15575" spans="1:7" x14ac:dyDescent="0.3">
      <c r="A15575" s="310">
        <v>3022079</v>
      </c>
      <c r="B15575" t="s">
        <v>24264</v>
      </c>
      <c r="C15575" t="s">
        <v>16</v>
      </c>
      <c r="D15575" t="s">
        <v>373</v>
      </c>
      <c r="E15575">
        <v>615130</v>
      </c>
      <c r="F15575" t="s">
        <v>24196</v>
      </c>
      <c r="G15575" s="7">
        <v>-40</v>
      </c>
    </row>
    <row r="15576" spans="1:7" x14ac:dyDescent="0.3">
      <c r="A15576" s="310">
        <v>3022079</v>
      </c>
      <c r="B15576" t="s">
        <v>24264</v>
      </c>
      <c r="C15576" t="s">
        <v>16</v>
      </c>
      <c r="D15576" t="s">
        <v>371</v>
      </c>
      <c r="E15576">
        <v>615100</v>
      </c>
      <c r="F15576" t="s">
        <v>24196</v>
      </c>
      <c r="G15576" s="7">
        <v>-0.01</v>
      </c>
    </row>
    <row r="15577" spans="1:7" x14ac:dyDescent="0.3">
      <c r="A15577" s="310">
        <v>3022079</v>
      </c>
      <c r="B15577" t="s">
        <v>24264</v>
      </c>
      <c r="C15577" t="s">
        <v>16</v>
      </c>
      <c r="D15577" t="s">
        <v>371</v>
      </c>
      <c r="E15577">
        <v>617100</v>
      </c>
      <c r="F15577" t="s">
        <v>24196</v>
      </c>
      <c r="G15577" s="7">
        <v>448.3</v>
      </c>
    </row>
    <row r="15578" spans="1:7" x14ac:dyDescent="0.3">
      <c r="A15578" s="310">
        <v>3022079</v>
      </c>
      <c r="B15578" t="s">
        <v>24264</v>
      </c>
      <c r="C15578" t="s">
        <v>16</v>
      </c>
      <c r="D15578" t="s">
        <v>371</v>
      </c>
      <c r="E15578">
        <v>617100</v>
      </c>
      <c r="F15578" t="s">
        <v>24196</v>
      </c>
      <c r="G15578" s="7">
        <v>990.63</v>
      </c>
    </row>
    <row r="15579" spans="1:7" x14ac:dyDescent="0.3">
      <c r="A15579" s="310">
        <v>3022079</v>
      </c>
      <c r="B15579" t="s">
        <v>24264</v>
      </c>
      <c r="C15579" t="s">
        <v>16</v>
      </c>
      <c r="D15579" t="s">
        <v>371</v>
      </c>
      <c r="E15579">
        <v>617100</v>
      </c>
      <c r="F15579" t="s">
        <v>24196</v>
      </c>
      <c r="G15579" s="7">
        <v>1254.1199999999999</v>
      </c>
    </row>
    <row r="15580" spans="1:7" x14ac:dyDescent="0.3">
      <c r="A15580" s="310">
        <v>3022079</v>
      </c>
      <c r="B15580" t="s">
        <v>24264</v>
      </c>
      <c r="C15580" t="s">
        <v>16</v>
      </c>
      <c r="D15580" t="s">
        <v>371</v>
      </c>
      <c r="E15580">
        <v>616100</v>
      </c>
      <c r="F15580" t="s">
        <v>24196</v>
      </c>
      <c r="G15580" s="7">
        <v>212.21</v>
      </c>
    </row>
    <row r="15581" spans="1:7" x14ac:dyDescent="0.3">
      <c r="A15581" s="310">
        <v>3022079</v>
      </c>
      <c r="B15581" t="s">
        <v>24264</v>
      </c>
      <c r="C15581" t="s">
        <v>16</v>
      </c>
      <c r="D15581" t="s">
        <v>373</v>
      </c>
      <c r="E15581">
        <v>615130</v>
      </c>
      <c r="F15581" t="s">
        <v>24196</v>
      </c>
      <c r="G15581" s="7">
        <v>703.13</v>
      </c>
    </row>
    <row r="15582" spans="1:7" x14ac:dyDescent="0.3">
      <c r="A15582" s="310">
        <v>3022079</v>
      </c>
      <c r="B15582" t="s">
        <v>24264</v>
      </c>
      <c r="C15582" t="s">
        <v>16</v>
      </c>
      <c r="D15582" t="s">
        <v>371</v>
      </c>
      <c r="E15582">
        <v>615100</v>
      </c>
      <c r="F15582" t="s">
        <v>24196</v>
      </c>
      <c r="G15582" s="7">
        <v>-99.15</v>
      </c>
    </row>
    <row r="15583" spans="1:7" x14ac:dyDescent="0.3">
      <c r="A15583" s="310">
        <v>3022079</v>
      </c>
      <c r="B15583" t="s">
        <v>24264</v>
      </c>
      <c r="C15583" t="s">
        <v>16</v>
      </c>
      <c r="D15583" t="s">
        <v>371</v>
      </c>
      <c r="E15583">
        <v>615100</v>
      </c>
      <c r="F15583" t="s">
        <v>24196</v>
      </c>
      <c r="G15583" s="7">
        <v>1695.27</v>
      </c>
    </row>
    <row r="15584" spans="1:7" x14ac:dyDescent="0.3">
      <c r="A15584" s="310">
        <v>3022079</v>
      </c>
      <c r="B15584" t="s">
        <v>24264</v>
      </c>
      <c r="C15584" t="s">
        <v>16</v>
      </c>
      <c r="D15584" t="s">
        <v>371</v>
      </c>
      <c r="E15584">
        <v>617100</v>
      </c>
      <c r="F15584" t="s">
        <v>24196</v>
      </c>
      <c r="G15584" s="7">
        <v>626.6</v>
      </c>
    </row>
    <row r="15585" spans="1:7" x14ac:dyDescent="0.3">
      <c r="A15585" s="310">
        <v>3022079</v>
      </c>
      <c r="B15585" t="s">
        <v>24264</v>
      </c>
      <c r="C15585" t="s">
        <v>16</v>
      </c>
      <c r="D15585" t="s">
        <v>371</v>
      </c>
      <c r="E15585">
        <v>615100</v>
      </c>
      <c r="F15585" t="s">
        <v>24196</v>
      </c>
      <c r="G15585" s="7">
        <v>-0.01</v>
      </c>
    </row>
    <row r="15586" spans="1:7" x14ac:dyDescent="0.3">
      <c r="A15586" s="310">
        <v>3022079</v>
      </c>
      <c r="B15586" t="s">
        <v>24264</v>
      </c>
      <c r="C15586" t="s">
        <v>16</v>
      </c>
      <c r="D15586" t="s">
        <v>371</v>
      </c>
      <c r="E15586">
        <v>615100</v>
      </c>
      <c r="F15586" t="s">
        <v>24196</v>
      </c>
      <c r="G15586" s="7">
        <v>-0.01</v>
      </c>
    </row>
    <row r="15587" spans="1:7" x14ac:dyDescent="0.3">
      <c r="A15587" s="310">
        <v>3022079</v>
      </c>
      <c r="B15587" t="s">
        <v>24264</v>
      </c>
      <c r="C15587" t="s">
        <v>16</v>
      </c>
      <c r="D15587" t="s">
        <v>377</v>
      </c>
      <c r="E15587">
        <v>611110</v>
      </c>
      <c r="F15587" t="s">
        <v>24196</v>
      </c>
      <c r="G15587" s="7">
        <v>1370.26</v>
      </c>
    </row>
    <row r="15588" spans="1:7" x14ac:dyDescent="0.3">
      <c r="A15588" s="310">
        <v>3022079</v>
      </c>
      <c r="B15588" t="s">
        <v>24264</v>
      </c>
      <c r="C15588" t="s">
        <v>16</v>
      </c>
      <c r="D15588" t="s">
        <v>373</v>
      </c>
      <c r="E15588">
        <v>615130</v>
      </c>
      <c r="F15588" t="s">
        <v>24196</v>
      </c>
      <c r="G15588" s="7">
        <v>0.01</v>
      </c>
    </row>
    <row r="15589" spans="1:7" x14ac:dyDescent="0.3">
      <c r="A15589" s="310">
        <v>3022079</v>
      </c>
      <c r="B15589" t="s">
        <v>24264</v>
      </c>
      <c r="C15589" t="s">
        <v>16</v>
      </c>
      <c r="D15589" t="s">
        <v>373</v>
      </c>
      <c r="E15589">
        <v>616160</v>
      </c>
      <c r="F15589" t="s">
        <v>24196</v>
      </c>
      <c r="G15589" s="7">
        <v>91.96</v>
      </c>
    </row>
    <row r="15590" spans="1:7" x14ac:dyDescent="0.3">
      <c r="A15590" s="310">
        <v>3022079</v>
      </c>
      <c r="B15590" t="s">
        <v>24264</v>
      </c>
      <c r="C15590" t="s">
        <v>16</v>
      </c>
      <c r="D15590" t="s">
        <v>371</v>
      </c>
      <c r="E15590">
        <v>616100</v>
      </c>
      <c r="F15590" t="s">
        <v>24196</v>
      </c>
      <c r="G15590" s="7">
        <v>655.25</v>
      </c>
    </row>
    <row r="15591" spans="1:7" x14ac:dyDescent="0.3">
      <c r="A15591" s="310">
        <v>3022079</v>
      </c>
      <c r="B15591" t="s">
        <v>24264</v>
      </c>
      <c r="C15591" t="s">
        <v>16</v>
      </c>
      <c r="D15591" t="s">
        <v>373</v>
      </c>
      <c r="E15591">
        <v>615130</v>
      </c>
      <c r="F15591" t="s">
        <v>24196</v>
      </c>
      <c r="G15591" s="7">
        <v>-0.01</v>
      </c>
    </row>
    <row r="15592" spans="1:7" x14ac:dyDescent="0.3">
      <c r="A15592" s="310">
        <v>3022079</v>
      </c>
      <c r="B15592" t="s">
        <v>24264</v>
      </c>
      <c r="C15592" t="s">
        <v>16</v>
      </c>
      <c r="D15592" t="s">
        <v>373</v>
      </c>
      <c r="E15592">
        <v>616160</v>
      </c>
      <c r="F15592" t="s">
        <v>24196</v>
      </c>
      <c r="G15592" s="7">
        <v>96.59</v>
      </c>
    </row>
    <row r="15593" spans="1:7" x14ac:dyDescent="0.3">
      <c r="A15593" s="310">
        <v>3022079</v>
      </c>
      <c r="B15593" t="s">
        <v>24264</v>
      </c>
      <c r="C15593" t="s">
        <v>16</v>
      </c>
      <c r="D15593" t="s">
        <v>375</v>
      </c>
      <c r="E15593">
        <v>615140</v>
      </c>
      <c r="F15593" t="s">
        <v>24196</v>
      </c>
      <c r="G15593" s="7">
        <v>3171.5</v>
      </c>
    </row>
    <row r="15594" spans="1:7" x14ac:dyDescent="0.3">
      <c r="A15594" s="310">
        <v>3022079</v>
      </c>
      <c r="B15594" t="s">
        <v>24264</v>
      </c>
      <c r="C15594" t="s">
        <v>16</v>
      </c>
      <c r="D15594" t="s">
        <v>371</v>
      </c>
      <c r="E15594">
        <v>615100</v>
      </c>
      <c r="F15594" t="s">
        <v>24196</v>
      </c>
      <c r="G15594" s="7">
        <v>0.01</v>
      </c>
    </row>
    <row r="15595" spans="1:7" x14ac:dyDescent="0.3">
      <c r="A15595" s="310">
        <v>3022079</v>
      </c>
      <c r="B15595" t="s">
        <v>24264</v>
      </c>
      <c r="C15595" t="s">
        <v>16</v>
      </c>
      <c r="D15595" t="s">
        <v>373</v>
      </c>
      <c r="E15595">
        <v>615130</v>
      </c>
      <c r="F15595" t="s">
        <v>24196</v>
      </c>
      <c r="G15595" s="7">
        <v>-0.01</v>
      </c>
    </row>
    <row r="15596" spans="1:7" x14ac:dyDescent="0.3">
      <c r="A15596" s="310">
        <v>3022079</v>
      </c>
      <c r="B15596" t="s">
        <v>24264</v>
      </c>
      <c r="C15596" t="s">
        <v>16</v>
      </c>
      <c r="D15596" t="s">
        <v>371</v>
      </c>
      <c r="E15596">
        <v>615100</v>
      </c>
      <c r="F15596" t="s">
        <v>24196</v>
      </c>
      <c r="G15596" s="7">
        <v>-688.82</v>
      </c>
    </row>
    <row r="15597" spans="1:7" x14ac:dyDescent="0.3">
      <c r="A15597" s="310">
        <v>3022079</v>
      </c>
      <c r="B15597" t="s">
        <v>24264</v>
      </c>
      <c r="C15597" t="s">
        <v>16</v>
      </c>
      <c r="D15597" t="s">
        <v>371</v>
      </c>
      <c r="E15597">
        <v>615100</v>
      </c>
      <c r="F15597" t="s">
        <v>24196</v>
      </c>
      <c r="G15597" s="7">
        <v>-90.21</v>
      </c>
    </row>
    <row r="15598" spans="1:7" x14ac:dyDescent="0.3">
      <c r="A15598" s="310">
        <v>3022079</v>
      </c>
      <c r="B15598" t="s">
        <v>24264</v>
      </c>
      <c r="C15598" t="s">
        <v>16</v>
      </c>
      <c r="D15598" t="s">
        <v>373</v>
      </c>
      <c r="E15598">
        <v>615130</v>
      </c>
      <c r="F15598" t="s">
        <v>24196</v>
      </c>
      <c r="G15598" s="7">
        <v>-41.34</v>
      </c>
    </row>
    <row r="15599" spans="1:7" x14ac:dyDescent="0.3">
      <c r="A15599" s="310">
        <v>3022079</v>
      </c>
      <c r="B15599" t="s">
        <v>24264</v>
      </c>
      <c r="C15599" t="s">
        <v>16</v>
      </c>
      <c r="D15599" t="s">
        <v>371</v>
      </c>
      <c r="E15599">
        <v>615100</v>
      </c>
      <c r="F15599" t="s">
        <v>24196</v>
      </c>
      <c r="G15599" s="7">
        <v>4363</v>
      </c>
    </row>
    <row r="15600" spans="1:7" x14ac:dyDescent="0.3">
      <c r="A15600" s="310">
        <v>3022079</v>
      </c>
      <c r="B15600" t="s">
        <v>24264</v>
      </c>
      <c r="C15600" t="s">
        <v>16</v>
      </c>
      <c r="D15600" t="s">
        <v>371</v>
      </c>
      <c r="E15600">
        <v>615100</v>
      </c>
      <c r="F15600" t="s">
        <v>24196</v>
      </c>
      <c r="G15600" s="7">
        <v>-0.01</v>
      </c>
    </row>
    <row r="15601" spans="1:7" x14ac:dyDescent="0.3">
      <c r="A15601" s="310">
        <v>3022079</v>
      </c>
      <c r="B15601" t="s">
        <v>24264</v>
      </c>
      <c r="C15601" t="s">
        <v>16</v>
      </c>
      <c r="D15601" t="s">
        <v>375</v>
      </c>
      <c r="E15601">
        <v>616130</v>
      </c>
      <c r="F15601" t="s">
        <v>24196</v>
      </c>
      <c r="G15601" s="7">
        <v>349.09</v>
      </c>
    </row>
    <row r="15602" spans="1:7" x14ac:dyDescent="0.3">
      <c r="A15602" s="310">
        <v>3022079</v>
      </c>
      <c r="B15602" t="s">
        <v>24264</v>
      </c>
      <c r="C15602" t="s">
        <v>16</v>
      </c>
      <c r="D15602" t="s">
        <v>371</v>
      </c>
      <c r="E15602">
        <v>615100</v>
      </c>
      <c r="F15602" t="s">
        <v>24196</v>
      </c>
      <c r="G15602" s="7">
        <v>0.01</v>
      </c>
    </row>
    <row r="15603" spans="1:7" x14ac:dyDescent="0.3">
      <c r="A15603" s="310">
        <v>3022079</v>
      </c>
      <c r="B15603" t="s">
        <v>24264</v>
      </c>
      <c r="C15603" t="s">
        <v>16</v>
      </c>
      <c r="D15603" t="s">
        <v>371</v>
      </c>
      <c r="E15603">
        <v>616100</v>
      </c>
      <c r="F15603" t="s">
        <v>24196</v>
      </c>
      <c r="G15603" s="7">
        <v>265.17</v>
      </c>
    </row>
    <row r="15604" spans="1:7" x14ac:dyDescent="0.3">
      <c r="A15604" s="310">
        <v>3022079</v>
      </c>
      <c r="B15604" t="s">
        <v>24264</v>
      </c>
      <c r="C15604" t="s">
        <v>16</v>
      </c>
      <c r="D15604" t="s">
        <v>373</v>
      </c>
      <c r="E15604">
        <v>615130</v>
      </c>
      <c r="F15604" t="s">
        <v>24196</v>
      </c>
      <c r="G15604" s="7">
        <v>-0.01</v>
      </c>
    </row>
    <row r="15605" spans="1:7" x14ac:dyDescent="0.3">
      <c r="A15605" s="310">
        <v>3022079</v>
      </c>
      <c r="B15605" t="s">
        <v>24264</v>
      </c>
      <c r="C15605" t="s">
        <v>16</v>
      </c>
      <c r="D15605" t="s">
        <v>371</v>
      </c>
      <c r="E15605">
        <v>615100</v>
      </c>
      <c r="F15605" t="s">
        <v>24196</v>
      </c>
      <c r="G15605" s="7">
        <v>0.01</v>
      </c>
    </row>
    <row r="15606" spans="1:7" x14ac:dyDescent="0.3">
      <c r="A15606" s="310">
        <v>3022079</v>
      </c>
      <c r="B15606" t="s">
        <v>24264</v>
      </c>
      <c r="C15606" t="s">
        <v>16</v>
      </c>
      <c r="D15606" t="s">
        <v>371</v>
      </c>
      <c r="E15606">
        <v>615100</v>
      </c>
      <c r="F15606" t="s">
        <v>24196</v>
      </c>
      <c r="G15606" s="7">
        <v>-89.23</v>
      </c>
    </row>
    <row r="15607" spans="1:7" x14ac:dyDescent="0.3">
      <c r="A15607" s="310">
        <v>3022079</v>
      </c>
      <c r="B15607" t="s">
        <v>24264</v>
      </c>
      <c r="C15607" t="s">
        <v>16</v>
      </c>
      <c r="D15607" t="s">
        <v>373</v>
      </c>
      <c r="E15607">
        <v>615130</v>
      </c>
      <c r="F15607" t="s">
        <v>24196</v>
      </c>
      <c r="G15607" s="7">
        <v>20.67</v>
      </c>
    </row>
    <row r="15608" spans="1:7" x14ac:dyDescent="0.3">
      <c r="A15608" s="310">
        <v>3022079</v>
      </c>
      <c r="B15608" t="s">
        <v>24264</v>
      </c>
      <c r="C15608" t="s">
        <v>16</v>
      </c>
      <c r="D15608" t="s">
        <v>371</v>
      </c>
      <c r="E15608">
        <v>615100</v>
      </c>
      <c r="F15608" t="s">
        <v>24196</v>
      </c>
      <c r="G15608" s="7">
        <v>1831.74</v>
      </c>
    </row>
    <row r="15609" spans="1:7" x14ac:dyDescent="0.3">
      <c r="A15609" s="310">
        <v>3022079</v>
      </c>
      <c r="B15609" t="s">
        <v>24264</v>
      </c>
      <c r="C15609" t="s">
        <v>16</v>
      </c>
      <c r="D15609" t="s">
        <v>373</v>
      </c>
      <c r="E15609">
        <v>615130</v>
      </c>
      <c r="F15609" t="s">
        <v>24196</v>
      </c>
      <c r="G15609" s="7">
        <v>-41.34</v>
      </c>
    </row>
    <row r="15610" spans="1:7" x14ac:dyDescent="0.3">
      <c r="A15610" s="310">
        <v>3022079</v>
      </c>
      <c r="B15610" t="s">
        <v>24264</v>
      </c>
      <c r="C15610" t="s">
        <v>16</v>
      </c>
      <c r="D15610" t="s">
        <v>371</v>
      </c>
      <c r="E15610">
        <v>615100</v>
      </c>
      <c r="F15610" t="s">
        <v>24196</v>
      </c>
      <c r="G15610" s="7">
        <v>748.72</v>
      </c>
    </row>
    <row r="15611" spans="1:7" x14ac:dyDescent="0.3">
      <c r="A15611" s="310">
        <v>3022079</v>
      </c>
      <c r="B15611" t="s">
        <v>24264</v>
      </c>
      <c r="C15611" t="s">
        <v>16</v>
      </c>
      <c r="D15611" t="s">
        <v>371</v>
      </c>
      <c r="E15611">
        <v>615100</v>
      </c>
      <c r="F15611" t="s">
        <v>24196</v>
      </c>
      <c r="G15611" s="7">
        <v>-0.01</v>
      </c>
    </row>
    <row r="15612" spans="1:7" x14ac:dyDescent="0.3">
      <c r="A15612" s="310">
        <v>3022079</v>
      </c>
      <c r="B15612" t="s">
        <v>24264</v>
      </c>
      <c r="C15612" t="s">
        <v>16</v>
      </c>
      <c r="D15612" t="s">
        <v>373</v>
      </c>
      <c r="E15612">
        <v>615130</v>
      </c>
      <c r="F15612" t="s">
        <v>24196</v>
      </c>
      <c r="G15612" s="7">
        <v>-41.34</v>
      </c>
    </row>
    <row r="15613" spans="1:7" x14ac:dyDescent="0.3">
      <c r="A15613" s="310">
        <v>3022079</v>
      </c>
      <c r="B15613" t="s">
        <v>24264</v>
      </c>
      <c r="C15613" t="s">
        <v>16</v>
      </c>
      <c r="D15613" t="s">
        <v>373</v>
      </c>
      <c r="E15613">
        <v>615130</v>
      </c>
      <c r="F15613" t="s">
        <v>24196</v>
      </c>
      <c r="G15613" s="7">
        <v>-41.34</v>
      </c>
    </row>
    <row r="15614" spans="1:7" x14ac:dyDescent="0.3">
      <c r="A15614" s="310">
        <v>3022079</v>
      </c>
      <c r="B15614" t="s">
        <v>24264</v>
      </c>
      <c r="C15614" t="s">
        <v>16</v>
      </c>
      <c r="D15614" t="s">
        <v>373</v>
      </c>
      <c r="E15614">
        <v>615130</v>
      </c>
      <c r="F15614" t="s">
        <v>24196</v>
      </c>
      <c r="G15614" s="7">
        <v>20.67</v>
      </c>
    </row>
    <row r="15615" spans="1:7" x14ac:dyDescent="0.3">
      <c r="A15615" s="310">
        <v>3022079</v>
      </c>
      <c r="B15615" t="s">
        <v>24264</v>
      </c>
      <c r="C15615" t="s">
        <v>16</v>
      </c>
      <c r="D15615" t="s">
        <v>371</v>
      </c>
      <c r="E15615">
        <v>615100</v>
      </c>
      <c r="F15615" t="s">
        <v>24196</v>
      </c>
      <c r="G15615" s="7">
        <v>0.01</v>
      </c>
    </row>
    <row r="15616" spans="1:7" x14ac:dyDescent="0.3">
      <c r="A15616" s="310">
        <v>3022079</v>
      </c>
      <c r="B15616" t="s">
        <v>24264</v>
      </c>
      <c r="C15616" t="s">
        <v>16</v>
      </c>
      <c r="D15616" t="s">
        <v>371</v>
      </c>
      <c r="E15616">
        <v>615100</v>
      </c>
      <c r="F15616" t="s">
        <v>24196</v>
      </c>
      <c r="G15616" s="7">
        <v>-117.46</v>
      </c>
    </row>
    <row r="15617" spans="1:7" x14ac:dyDescent="0.3">
      <c r="A15617" s="310">
        <v>3022079</v>
      </c>
      <c r="B15617" t="s">
        <v>24264</v>
      </c>
      <c r="C15617" t="s">
        <v>16</v>
      </c>
      <c r="D15617" t="s">
        <v>371</v>
      </c>
      <c r="E15617">
        <v>615100</v>
      </c>
      <c r="F15617" t="s">
        <v>24196</v>
      </c>
      <c r="G15617" s="7">
        <v>-0.01</v>
      </c>
    </row>
    <row r="15618" spans="1:7" x14ac:dyDescent="0.3">
      <c r="A15618" s="310">
        <v>3022079</v>
      </c>
      <c r="B15618" t="s">
        <v>24264</v>
      </c>
      <c r="C15618" t="s">
        <v>16</v>
      </c>
      <c r="D15618" t="s">
        <v>371</v>
      </c>
      <c r="E15618">
        <v>615100</v>
      </c>
      <c r="F15618" t="s">
        <v>24196</v>
      </c>
      <c r="G15618" s="7">
        <v>-0.01</v>
      </c>
    </row>
    <row r="15619" spans="1:7" x14ac:dyDescent="0.3">
      <c r="A15619" s="310">
        <v>3022079</v>
      </c>
      <c r="B15619" t="s">
        <v>24264</v>
      </c>
      <c r="C15619" t="s">
        <v>16</v>
      </c>
      <c r="D15619" t="s">
        <v>371</v>
      </c>
      <c r="E15619">
        <v>615100</v>
      </c>
      <c r="F15619" t="s">
        <v>24196</v>
      </c>
      <c r="G15619" s="7">
        <v>-0.01</v>
      </c>
    </row>
    <row r="15620" spans="1:7" x14ac:dyDescent="0.3">
      <c r="A15620" s="310">
        <v>3022079</v>
      </c>
      <c r="B15620" t="s">
        <v>24264</v>
      </c>
      <c r="C15620" t="s">
        <v>16</v>
      </c>
      <c r="D15620" t="s">
        <v>371</v>
      </c>
      <c r="E15620">
        <v>615100</v>
      </c>
      <c r="F15620" t="s">
        <v>24196</v>
      </c>
      <c r="G15620" s="7">
        <v>0.01</v>
      </c>
    </row>
    <row r="15621" spans="1:7" x14ac:dyDescent="0.3">
      <c r="A15621" s="310">
        <v>3022079</v>
      </c>
      <c r="B15621" t="s">
        <v>24264</v>
      </c>
      <c r="C15621" t="s">
        <v>16</v>
      </c>
      <c r="D15621" t="s">
        <v>371</v>
      </c>
      <c r="E15621">
        <v>615100</v>
      </c>
      <c r="F15621" t="s">
        <v>24196</v>
      </c>
      <c r="G15621" s="7">
        <v>-79.319999999999993</v>
      </c>
    </row>
    <row r="15622" spans="1:7" x14ac:dyDescent="0.3">
      <c r="A15622" s="310">
        <v>3022079</v>
      </c>
      <c r="B15622" t="s">
        <v>24264</v>
      </c>
      <c r="C15622" t="s">
        <v>16</v>
      </c>
      <c r="D15622" t="s">
        <v>371</v>
      </c>
      <c r="E15622">
        <v>615100</v>
      </c>
      <c r="F15622" t="s">
        <v>24196</v>
      </c>
      <c r="G15622" s="7">
        <v>0.01</v>
      </c>
    </row>
    <row r="15623" spans="1:7" x14ac:dyDescent="0.3">
      <c r="A15623" s="310">
        <v>3022079</v>
      </c>
      <c r="B15623" t="s">
        <v>24264</v>
      </c>
      <c r="C15623" t="s">
        <v>16</v>
      </c>
      <c r="D15623" t="s">
        <v>371</v>
      </c>
      <c r="E15623">
        <v>615100</v>
      </c>
      <c r="F15623" t="s">
        <v>24196</v>
      </c>
      <c r="G15623" s="7">
        <v>0.01</v>
      </c>
    </row>
    <row r="15624" spans="1:7" x14ac:dyDescent="0.3">
      <c r="A15624" s="310">
        <v>3022079</v>
      </c>
      <c r="B15624" t="s">
        <v>24264</v>
      </c>
      <c r="C15624" t="s">
        <v>16</v>
      </c>
      <c r="D15624" t="s">
        <v>371</v>
      </c>
      <c r="E15624">
        <v>615100</v>
      </c>
      <c r="F15624" t="s">
        <v>24196</v>
      </c>
      <c r="G15624" s="7">
        <v>-0.01</v>
      </c>
    </row>
    <row r="15625" spans="1:7" x14ac:dyDescent="0.3">
      <c r="A15625" s="310">
        <v>3022079</v>
      </c>
      <c r="B15625" t="s">
        <v>24264</v>
      </c>
      <c r="C15625" t="s">
        <v>16</v>
      </c>
      <c r="D15625" t="s">
        <v>371</v>
      </c>
      <c r="E15625">
        <v>615100</v>
      </c>
      <c r="F15625" t="s">
        <v>24196</v>
      </c>
      <c r="G15625" s="7">
        <v>-0.01</v>
      </c>
    </row>
    <row r="15626" spans="1:7" x14ac:dyDescent="0.3">
      <c r="A15626" s="310">
        <v>3022079</v>
      </c>
      <c r="B15626" t="s">
        <v>24264</v>
      </c>
      <c r="C15626" t="s">
        <v>16</v>
      </c>
      <c r="D15626" t="s">
        <v>371</v>
      </c>
      <c r="E15626">
        <v>615100</v>
      </c>
      <c r="F15626" t="s">
        <v>24196</v>
      </c>
      <c r="G15626" s="7">
        <v>-79.319999999999993</v>
      </c>
    </row>
    <row r="15627" spans="1:7" x14ac:dyDescent="0.3">
      <c r="A15627" s="310">
        <v>3022079</v>
      </c>
      <c r="B15627" t="s">
        <v>24264</v>
      </c>
      <c r="C15627" t="s">
        <v>16</v>
      </c>
      <c r="D15627" t="s">
        <v>371</v>
      </c>
      <c r="E15627">
        <v>615100</v>
      </c>
      <c r="F15627" t="s">
        <v>24196</v>
      </c>
      <c r="G15627" s="7">
        <v>-79.319999999999993</v>
      </c>
    </row>
    <row r="15628" spans="1:7" x14ac:dyDescent="0.3">
      <c r="A15628" s="310">
        <v>3022079</v>
      </c>
      <c r="B15628" t="s">
        <v>24264</v>
      </c>
      <c r="C15628" t="s">
        <v>16</v>
      </c>
      <c r="D15628" t="s">
        <v>371</v>
      </c>
      <c r="E15628">
        <v>615100</v>
      </c>
      <c r="F15628" t="s">
        <v>24196</v>
      </c>
      <c r="G15628" s="7">
        <v>-0.01</v>
      </c>
    </row>
    <row r="15629" spans="1:7" x14ac:dyDescent="0.3">
      <c r="A15629" s="310">
        <v>3022079</v>
      </c>
      <c r="B15629" t="s">
        <v>24264</v>
      </c>
      <c r="C15629" t="s">
        <v>16</v>
      </c>
      <c r="D15629" t="s">
        <v>371</v>
      </c>
      <c r="E15629">
        <v>617100</v>
      </c>
      <c r="F15629" t="s">
        <v>24196</v>
      </c>
      <c r="G15629" s="7">
        <v>893.05</v>
      </c>
    </row>
    <row r="15630" spans="1:7" x14ac:dyDescent="0.3">
      <c r="A15630" s="310">
        <v>3022079</v>
      </c>
      <c r="B15630" t="s">
        <v>24264</v>
      </c>
      <c r="C15630" t="s">
        <v>16</v>
      </c>
      <c r="D15630" t="s">
        <v>371</v>
      </c>
      <c r="E15630">
        <v>615100</v>
      </c>
      <c r="F15630" t="s">
        <v>24196</v>
      </c>
      <c r="G15630" s="7">
        <v>4755.38</v>
      </c>
    </row>
    <row r="15631" spans="1:7" x14ac:dyDescent="0.3">
      <c r="A15631" s="310">
        <v>3022079</v>
      </c>
      <c r="B15631" t="s">
        <v>24264</v>
      </c>
      <c r="C15631" t="s">
        <v>16</v>
      </c>
      <c r="D15631" t="s">
        <v>371</v>
      </c>
      <c r="E15631">
        <v>615100</v>
      </c>
      <c r="F15631" t="s">
        <v>24196</v>
      </c>
      <c r="G15631" s="7">
        <v>-89.23</v>
      </c>
    </row>
    <row r="15632" spans="1:7" x14ac:dyDescent="0.3">
      <c r="A15632" s="310">
        <v>3022079</v>
      </c>
      <c r="B15632" t="s">
        <v>24264</v>
      </c>
      <c r="C15632" t="s">
        <v>16</v>
      </c>
      <c r="D15632" t="s">
        <v>373</v>
      </c>
      <c r="E15632">
        <v>615130</v>
      </c>
      <c r="F15632" t="s">
        <v>24196</v>
      </c>
      <c r="G15632" s="7">
        <v>-0.01</v>
      </c>
    </row>
    <row r="15633" spans="1:7" x14ac:dyDescent="0.3">
      <c r="A15633" s="310">
        <v>3022079</v>
      </c>
      <c r="B15633" t="s">
        <v>24264</v>
      </c>
      <c r="C15633" t="s">
        <v>16</v>
      </c>
      <c r="D15633" t="s">
        <v>371</v>
      </c>
      <c r="E15633">
        <v>615100</v>
      </c>
      <c r="F15633" t="s">
        <v>24196</v>
      </c>
      <c r="G15633" s="7">
        <v>-0.01</v>
      </c>
    </row>
    <row r="15634" spans="1:7" x14ac:dyDescent="0.3">
      <c r="A15634" s="310">
        <v>3022079</v>
      </c>
      <c r="B15634" t="s">
        <v>24264</v>
      </c>
      <c r="C15634" t="s">
        <v>16</v>
      </c>
      <c r="D15634" t="s">
        <v>371</v>
      </c>
      <c r="E15634">
        <v>615100</v>
      </c>
      <c r="F15634" t="s">
        <v>24196</v>
      </c>
      <c r="G15634" s="7">
        <v>0.01</v>
      </c>
    </row>
    <row r="15635" spans="1:7" x14ac:dyDescent="0.3">
      <c r="A15635" s="310">
        <v>3022079</v>
      </c>
      <c r="B15635" t="s">
        <v>24264</v>
      </c>
      <c r="C15635" t="s">
        <v>16</v>
      </c>
      <c r="D15635" t="s">
        <v>373</v>
      </c>
      <c r="E15635">
        <v>615130</v>
      </c>
      <c r="F15635" t="s">
        <v>24196</v>
      </c>
      <c r="G15635" s="7">
        <v>0.01</v>
      </c>
    </row>
    <row r="15636" spans="1:7" x14ac:dyDescent="0.3">
      <c r="A15636" s="310">
        <v>3022079</v>
      </c>
      <c r="B15636" t="s">
        <v>24264</v>
      </c>
      <c r="C15636" t="s">
        <v>16</v>
      </c>
      <c r="D15636" t="s">
        <v>373</v>
      </c>
      <c r="E15636">
        <v>615130</v>
      </c>
      <c r="F15636" t="s">
        <v>24196</v>
      </c>
      <c r="G15636" s="7">
        <v>20</v>
      </c>
    </row>
    <row r="15637" spans="1:7" x14ac:dyDescent="0.3">
      <c r="A15637" s="310">
        <v>3022079</v>
      </c>
      <c r="B15637" t="s">
        <v>24264</v>
      </c>
      <c r="C15637" t="s">
        <v>16</v>
      </c>
      <c r="D15637" t="s">
        <v>373</v>
      </c>
      <c r="E15637">
        <v>615130</v>
      </c>
      <c r="F15637" t="s">
        <v>24196</v>
      </c>
      <c r="G15637" s="7">
        <v>20.67</v>
      </c>
    </row>
    <row r="15638" spans="1:7" x14ac:dyDescent="0.3">
      <c r="A15638" s="310">
        <v>3022079</v>
      </c>
      <c r="B15638" t="s">
        <v>24264</v>
      </c>
      <c r="C15638" t="s">
        <v>16</v>
      </c>
      <c r="D15638" t="s">
        <v>371</v>
      </c>
      <c r="E15638">
        <v>615100</v>
      </c>
      <c r="F15638" t="s">
        <v>24196</v>
      </c>
      <c r="G15638" s="7">
        <v>283.72000000000003</v>
      </c>
    </row>
    <row r="15639" spans="1:7" x14ac:dyDescent="0.3">
      <c r="A15639" s="310">
        <v>3022079</v>
      </c>
      <c r="B15639" t="s">
        <v>24264</v>
      </c>
      <c r="C15639" t="s">
        <v>16</v>
      </c>
      <c r="D15639" t="s">
        <v>371</v>
      </c>
      <c r="E15639">
        <v>615100</v>
      </c>
      <c r="F15639" t="s">
        <v>24196</v>
      </c>
      <c r="G15639" s="7">
        <v>-117.46</v>
      </c>
    </row>
    <row r="15640" spans="1:7" x14ac:dyDescent="0.3">
      <c r="A15640" s="310">
        <v>3022079</v>
      </c>
      <c r="B15640" t="s">
        <v>24264</v>
      </c>
      <c r="C15640" t="s">
        <v>16</v>
      </c>
      <c r="D15640" t="s">
        <v>373</v>
      </c>
      <c r="E15640">
        <v>615130</v>
      </c>
      <c r="F15640" t="s">
        <v>24196</v>
      </c>
      <c r="G15640" s="7">
        <v>20</v>
      </c>
    </row>
    <row r="15641" spans="1:7" x14ac:dyDescent="0.3">
      <c r="A15641" s="310">
        <v>3022079</v>
      </c>
      <c r="B15641" t="s">
        <v>24264</v>
      </c>
      <c r="C15641" t="s">
        <v>16</v>
      </c>
      <c r="D15641" t="s">
        <v>371</v>
      </c>
      <c r="E15641">
        <v>615100</v>
      </c>
      <c r="F15641" t="s">
        <v>24196</v>
      </c>
      <c r="G15641" s="7">
        <v>-0.01</v>
      </c>
    </row>
    <row r="15642" spans="1:7" x14ac:dyDescent="0.3">
      <c r="A15642" s="310">
        <v>3022079</v>
      </c>
      <c r="B15642" t="s">
        <v>24264</v>
      </c>
      <c r="C15642" t="s">
        <v>16</v>
      </c>
      <c r="D15642" t="s">
        <v>373</v>
      </c>
      <c r="E15642">
        <v>615130</v>
      </c>
      <c r="F15642" t="s">
        <v>24196</v>
      </c>
      <c r="G15642" s="7">
        <v>20</v>
      </c>
    </row>
    <row r="15643" spans="1:7" x14ac:dyDescent="0.3">
      <c r="A15643" s="310">
        <v>3022079</v>
      </c>
      <c r="B15643" t="s">
        <v>24264</v>
      </c>
      <c r="C15643" t="s">
        <v>16</v>
      </c>
      <c r="D15643" t="s">
        <v>371</v>
      </c>
      <c r="E15643">
        <v>615100</v>
      </c>
      <c r="F15643" t="s">
        <v>24196</v>
      </c>
      <c r="G15643" s="7">
        <v>0.01</v>
      </c>
    </row>
    <row r="15644" spans="1:7" x14ac:dyDescent="0.3">
      <c r="A15644" s="310">
        <v>3022079</v>
      </c>
      <c r="B15644" t="s">
        <v>24264</v>
      </c>
      <c r="C15644" t="s">
        <v>16</v>
      </c>
      <c r="D15644" t="s">
        <v>373</v>
      </c>
      <c r="E15644">
        <v>615130</v>
      </c>
      <c r="F15644" t="s">
        <v>24196</v>
      </c>
      <c r="G15644" s="7">
        <v>0.01</v>
      </c>
    </row>
    <row r="15645" spans="1:7" x14ac:dyDescent="0.3">
      <c r="A15645" s="310">
        <v>3022079</v>
      </c>
      <c r="B15645" t="s">
        <v>24264</v>
      </c>
      <c r="C15645" t="s">
        <v>16</v>
      </c>
      <c r="D15645" t="s">
        <v>373</v>
      </c>
      <c r="E15645">
        <v>615130</v>
      </c>
      <c r="F15645" t="s">
        <v>24196</v>
      </c>
      <c r="G15645" s="7">
        <v>-41.34</v>
      </c>
    </row>
    <row r="15646" spans="1:7" x14ac:dyDescent="0.3">
      <c r="A15646" s="310">
        <v>3022079</v>
      </c>
      <c r="B15646" t="s">
        <v>24264</v>
      </c>
      <c r="C15646" t="s">
        <v>16</v>
      </c>
      <c r="D15646" t="s">
        <v>371</v>
      </c>
      <c r="E15646">
        <v>615100</v>
      </c>
      <c r="F15646" t="s">
        <v>24196</v>
      </c>
      <c r="G15646" s="7">
        <v>-79.319999999999993</v>
      </c>
    </row>
    <row r="15647" spans="1:7" x14ac:dyDescent="0.3">
      <c r="A15647" s="310">
        <v>3022079</v>
      </c>
      <c r="B15647" t="s">
        <v>24264</v>
      </c>
      <c r="C15647" t="s">
        <v>16</v>
      </c>
      <c r="D15647" t="s">
        <v>371</v>
      </c>
      <c r="E15647">
        <v>615100</v>
      </c>
      <c r="F15647" t="s">
        <v>24196</v>
      </c>
      <c r="G15647" s="7">
        <v>0.01</v>
      </c>
    </row>
    <row r="15648" spans="1:7" x14ac:dyDescent="0.3">
      <c r="A15648" s="310">
        <v>3022079</v>
      </c>
      <c r="B15648" t="s">
        <v>24264</v>
      </c>
      <c r="C15648" t="s">
        <v>16</v>
      </c>
      <c r="D15648" t="s">
        <v>371</v>
      </c>
      <c r="E15648">
        <v>615100</v>
      </c>
      <c r="F15648" t="s">
        <v>24196</v>
      </c>
      <c r="G15648" s="7">
        <v>0.01</v>
      </c>
    </row>
    <row r="15649" spans="1:7" x14ac:dyDescent="0.3">
      <c r="A15649" s="310">
        <v>3022079</v>
      </c>
      <c r="B15649" t="s">
        <v>24264</v>
      </c>
      <c r="C15649" t="s">
        <v>16</v>
      </c>
      <c r="D15649" t="s">
        <v>373</v>
      </c>
      <c r="E15649">
        <v>615130</v>
      </c>
      <c r="F15649" t="s">
        <v>24196</v>
      </c>
      <c r="G15649" s="7">
        <v>-41.34</v>
      </c>
    </row>
    <row r="15650" spans="1:7" x14ac:dyDescent="0.3">
      <c r="A15650" s="310">
        <v>3022079</v>
      </c>
      <c r="B15650" t="s">
        <v>24264</v>
      </c>
      <c r="C15650" t="s">
        <v>16</v>
      </c>
      <c r="D15650" t="s">
        <v>371</v>
      </c>
      <c r="E15650">
        <v>615100</v>
      </c>
      <c r="F15650" t="s">
        <v>24196</v>
      </c>
      <c r="G15650" s="7">
        <v>-0.01</v>
      </c>
    </row>
    <row r="15651" spans="1:7" x14ac:dyDescent="0.3">
      <c r="A15651" s="310">
        <v>3022079</v>
      </c>
      <c r="B15651" t="s">
        <v>24264</v>
      </c>
      <c r="C15651" t="s">
        <v>16</v>
      </c>
      <c r="D15651" t="s">
        <v>371</v>
      </c>
      <c r="E15651">
        <v>615100</v>
      </c>
      <c r="F15651" t="s">
        <v>24196</v>
      </c>
      <c r="G15651" s="7">
        <v>0.01</v>
      </c>
    </row>
    <row r="15652" spans="1:7" x14ac:dyDescent="0.3">
      <c r="A15652" s="310">
        <v>3022079</v>
      </c>
      <c r="B15652" t="s">
        <v>24264</v>
      </c>
      <c r="C15652" t="s">
        <v>16</v>
      </c>
      <c r="D15652" t="s">
        <v>371</v>
      </c>
      <c r="E15652">
        <v>617100</v>
      </c>
      <c r="F15652" t="s">
        <v>24196</v>
      </c>
      <c r="G15652" s="7">
        <v>616.17999999999995</v>
      </c>
    </row>
    <row r="15653" spans="1:7" x14ac:dyDescent="0.3">
      <c r="A15653" s="310">
        <v>3022079</v>
      </c>
      <c r="B15653" t="s">
        <v>24264</v>
      </c>
      <c r="C15653" t="s">
        <v>16</v>
      </c>
      <c r="D15653" t="s">
        <v>373</v>
      </c>
      <c r="E15653">
        <v>615130</v>
      </c>
      <c r="F15653" t="s">
        <v>24196</v>
      </c>
      <c r="G15653" s="7">
        <v>-40</v>
      </c>
    </row>
    <row r="15654" spans="1:7" x14ac:dyDescent="0.3">
      <c r="A15654" s="310">
        <v>3022079</v>
      </c>
      <c r="B15654" t="s">
        <v>24264</v>
      </c>
      <c r="C15654" t="s">
        <v>16</v>
      </c>
      <c r="D15654" t="s">
        <v>371</v>
      </c>
      <c r="E15654">
        <v>615100</v>
      </c>
      <c r="F15654" t="s">
        <v>24196</v>
      </c>
      <c r="G15654" s="7">
        <v>2745.11</v>
      </c>
    </row>
    <row r="15655" spans="1:7" x14ac:dyDescent="0.3">
      <c r="A15655" s="310">
        <v>3022079</v>
      </c>
      <c r="B15655" t="s">
        <v>24264</v>
      </c>
      <c r="C15655" t="s">
        <v>16</v>
      </c>
      <c r="D15655" t="s">
        <v>373</v>
      </c>
      <c r="E15655">
        <v>617150</v>
      </c>
      <c r="F15655" t="s">
        <v>24196</v>
      </c>
      <c r="G15655" s="7">
        <v>416.57</v>
      </c>
    </row>
    <row r="15656" spans="1:7" x14ac:dyDescent="0.3">
      <c r="A15656" s="310">
        <v>3022079</v>
      </c>
      <c r="B15656" t="s">
        <v>24264</v>
      </c>
      <c r="C15656" t="s">
        <v>16</v>
      </c>
      <c r="D15656" t="s">
        <v>373</v>
      </c>
      <c r="E15656">
        <v>615130</v>
      </c>
      <c r="F15656" t="s">
        <v>24196</v>
      </c>
      <c r="G15656" s="7">
        <v>20.67</v>
      </c>
    </row>
    <row r="15657" spans="1:7" x14ac:dyDescent="0.3">
      <c r="A15657" s="310">
        <v>3022079</v>
      </c>
      <c r="B15657" t="s">
        <v>24264</v>
      </c>
      <c r="C15657" t="s">
        <v>16</v>
      </c>
      <c r="D15657" t="s">
        <v>371</v>
      </c>
      <c r="E15657">
        <v>615100</v>
      </c>
      <c r="F15657" t="s">
        <v>24196</v>
      </c>
      <c r="G15657" s="7">
        <v>0.01</v>
      </c>
    </row>
    <row r="15658" spans="1:7" x14ac:dyDescent="0.3">
      <c r="A15658" s="310">
        <v>3022079</v>
      </c>
      <c r="B15658" t="s">
        <v>24264</v>
      </c>
      <c r="C15658" t="s">
        <v>16</v>
      </c>
      <c r="D15658" t="s">
        <v>371</v>
      </c>
      <c r="E15658">
        <v>615100</v>
      </c>
      <c r="F15658" t="s">
        <v>24196</v>
      </c>
      <c r="G15658" s="7">
        <v>0.01</v>
      </c>
    </row>
    <row r="15659" spans="1:7" x14ac:dyDescent="0.3">
      <c r="A15659" s="310">
        <v>3022079</v>
      </c>
      <c r="B15659" t="s">
        <v>24264</v>
      </c>
      <c r="C15659" t="s">
        <v>16</v>
      </c>
      <c r="D15659" t="s">
        <v>371</v>
      </c>
      <c r="E15659">
        <v>615100</v>
      </c>
      <c r="F15659" t="s">
        <v>24196</v>
      </c>
      <c r="G15659" s="7">
        <v>-0.01</v>
      </c>
    </row>
    <row r="15660" spans="1:7" x14ac:dyDescent="0.3">
      <c r="A15660" s="310">
        <v>3022079</v>
      </c>
      <c r="B15660" t="s">
        <v>24264</v>
      </c>
      <c r="C15660" t="s">
        <v>16</v>
      </c>
      <c r="D15660" t="s">
        <v>373</v>
      </c>
      <c r="E15660">
        <v>616160</v>
      </c>
      <c r="F15660" t="s">
        <v>24196</v>
      </c>
      <c r="G15660" s="7">
        <v>243.75</v>
      </c>
    </row>
    <row r="15661" spans="1:7" x14ac:dyDescent="0.3">
      <c r="A15661" s="310">
        <v>3022079</v>
      </c>
      <c r="B15661" t="s">
        <v>24264</v>
      </c>
      <c r="C15661" t="s">
        <v>16</v>
      </c>
      <c r="D15661" t="s">
        <v>371</v>
      </c>
      <c r="E15661">
        <v>615100</v>
      </c>
      <c r="F15661" t="s">
        <v>24196</v>
      </c>
      <c r="G15661" s="7">
        <v>-0.01</v>
      </c>
    </row>
    <row r="15662" spans="1:7" x14ac:dyDescent="0.3">
      <c r="A15662" s="310">
        <v>3022079</v>
      </c>
      <c r="B15662" t="s">
        <v>24264</v>
      </c>
      <c r="C15662" t="s">
        <v>16</v>
      </c>
      <c r="D15662" t="s">
        <v>371</v>
      </c>
      <c r="E15662">
        <v>615100</v>
      </c>
      <c r="F15662" t="s">
        <v>24196</v>
      </c>
      <c r="G15662" s="7">
        <v>0.01</v>
      </c>
    </row>
    <row r="15663" spans="1:7" x14ac:dyDescent="0.3">
      <c r="A15663" s="310">
        <v>3022079</v>
      </c>
      <c r="B15663" t="s">
        <v>24264</v>
      </c>
      <c r="C15663" t="s">
        <v>16</v>
      </c>
      <c r="D15663" t="s">
        <v>373</v>
      </c>
      <c r="E15663">
        <v>617150</v>
      </c>
      <c r="F15663" t="s">
        <v>24196</v>
      </c>
      <c r="G15663" s="7">
        <v>260.36</v>
      </c>
    </row>
    <row r="15664" spans="1:7" x14ac:dyDescent="0.3">
      <c r="A15664" s="310">
        <v>3022079</v>
      </c>
      <c r="B15664" t="s">
        <v>24264</v>
      </c>
      <c r="C15664" t="s">
        <v>16</v>
      </c>
      <c r="D15664" t="s">
        <v>371</v>
      </c>
      <c r="E15664">
        <v>615100</v>
      </c>
      <c r="F15664" t="s">
        <v>24196</v>
      </c>
      <c r="G15664" s="7">
        <v>0.01</v>
      </c>
    </row>
    <row r="15665" spans="1:7" x14ac:dyDescent="0.3">
      <c r="A15665" s="310">
        <v>3022079</v>
      </c>
      <c r="B15665" t="s">
        <v>24264</v>
      </c>
      <c r="C15665" t="s">
        <v>16</v>
      </c>
      <c r="D15665" t="s">
        <v>371</v>
      </c>
      <c r="E15665">
        <v>615100</v>
      </c>
      <c r="F15665" t="s">
        <v>24196</v>
      </c>
      <c r="G15665" s="7">
        <v>-0.01</v>
      </c>
    </row>
    <row r="15666" spans="1:7" x14ac:dyDescent="0.3">
      <c r="A15666" s="310">
        <v>3022079</v>
      </c>
      <c r="B15666" t="s">
        <v>24264</v>
      </c>
      <c r="C15666" t="s">
        <v>16</v>
      </c>
      <c r="D15666" t="s">
        <v>371</v>
      </c>
      <c r="E15666">
        <v>615100</v>
      </c>
      <c r="F15666" t="s">
        <v>24196</v>
      </c>
      <c r="G15666" s="7">
        <v>-0.01</v>
      </c>
    </row>
    <row r="15667" spans="1:7" x14ac:dyDescent="0.3">
      <c r="A15667" s="310">
        <v>3022079</v>
      </c>
      <c r="B15667" t="s">
        <v>24264</v>
      </c>
      <c r="C15667" t="s">
        <v>16</v>
      </c>
      <c r="D15667" t="s">
        <v>371</v>
      </c>
      <c r="E15667">
        <v>615100</v>
      </c>
      <c r="F15667" t="s">
        <v>24196</v>
      </c>
      <c r="G15667" s="7">
        <v>-0.01</v>
      </c>
    </row>
    <row r="15668" spans="1:7" x14ac:dyDescent="0.3">
      <c r="A15668" s="310">
        <v>3022079</v>
      </c>
      <c r="B15668" t="s">
        <v>24264</v>
      </c>
      <c r="C15668" t="s">
        <v>16</v>
      </c>
      <c r="D15668" t="s">
        <v>373</v>
      </c>
      <c r="E15668">
        <v>615130</v>
      </c>
      <c r="F15668" t="s">
        <v>24196</v>
      </c>
      <c r="G15668" s="7">
        <v>-0.01</v>
      </c>
    </row>
    <row r="15669" spans="1:7" x14ac:dyDescent="0.3">
      <c r="A15669" s="310">
        <v>3022079</v>
      </c>
      <c r="B15669" t="s">
        <v>24264</v>
      </c>
      <c r="C15669" t="s">
        <v>16</v>
      </c>
      <c r="D15669" t="s">
        <v>371</v>
      </c>
      <c r="E15669">
        <v>615100</v>
      </c>
      <c r="F15669" t="s">
        <v>24196</v>
      </c>
      <c r="G15669" s="7">
        <v>282.58</v>
      </c>
    </row>
    <row r="15670" spans="1:7" x14ac:dyDescent="0.3">
      <c r="A15670" s="310">
        <v>3022079</v>
      </c>
      <c r="B15670" t="s">
        <v>24264</v>
      </c>
      <c r="C15670" t="s">
        <v>16</v>
      </c>
      <c r="D15670" t="s">
        <v>371</v>
      </c>
      <c r="E15670">
        <v>615100</v>
      </c>
      <c r="F15670" t="s">
        <v>24196</v>
      </c>
      <c r="G15670" s="7">
        <v>-79.319999999999993</v>
      </c>
    </row>
    <row r="15671" spans="1:7" x14ac:dyDescent="0.3">
      <c r="A15671" s="310">
        <v>3022079</v>
      </c>
      <c r="B15671" t="s">
        <v>24264</v>
      </c>
      <c r="C15671" t="s">
        <v>16</v>
      </c>
      <c r="D15671" t="s">
        <v>371</v>
      </c>
      <c r="E15671">
        <v>615100</v>
      </c>
      <c r="F15671" t="s">
        <v>24196</v>
      </c>
      <c r="G15671" s="7">
        <v>-99.15</v>
      </c>
    </row>
    <row r="15672" spans="1:7" x14ac:dyDescent="0.3">
      <c r="A15672" s="310">
        <v>3022079</v>
      </c>
      <c r="B15672" t="s">
        <v>24264</v>
      </c>
      <c r="C15672" t="s">
        <v>16</v>
      </c>
      <c r="D15672" t="s">
        <v>371</v>
      </c>
      <c r="E15672">
        <v>615100</v>
      </c>
      <c r="F15672" t="s">
        <v>24196</v>
      </c>
      <c r="G15672" s="7">
        <v>-89.23</v>
      </c>
    </row>
    <row r="15673" spans="1:7" x14ac:dyDescent="0.3">
      <c r="A15673" s="310">
        <v>3022079</v>
      </c>
      <c r="B15673" t="s">
        <v>24264</v>
      </c>
      <c r="C15673" t="s">
        <v>16</v>
      </c>
      <c r="D15673" t="s">
        <v>371</v>
      </c>
      <c r="E15673">
        <v>617100</v>
      </c>
      <c r="F15673" t="s">
        <v>24196</v>
      </c>
      <c r="G15673" s="7">
        <v>1367.7</v>
      </c>
    </row>
    <row r="15674" spans="1:7" x14ac:dyDescent="0.3">
      <c r="A15674" s="310">
        <v>3022079</v>
      </c>
      <c r="B15674" t="s">
        <v>24264</v>
      </c>
      <c r="C15674" t="s">
        <v>16</v>
      </c>
      <c r="D15674" t="s">
        <v>371</v>
      </c>
      <c r="E15674">
        <v>616100</v>
      </c>
      <c r="F15674" t="s">
        <v>24196</v>
      </c>
      <c r="G15674" s="7">
        <v>650.76</v>
      </c>
    </row>
    <row r="15675" spans="1:7" x14ac:dyDescent="0.3">
      <c r="A15675" s="310">
        <v>3022079</v>
      </c>
      <c r="B15675" t="s">
        <v>24264</v>
      </c>
      <c r="C15675" t="s">
        <v>16</v>
      </c>
      <c r="D15675" t="s">
        <v>371</v>
      </c>
      <c r="E15675">
        <v>615100</v>
      </c>
      <c r="F15675" t="s">
        <v>24196</v>
      </c>
      <c r="G15675" s="7">
        <v>-79.319999999999993</v>
      </c>
    </row>
    <row r="15676" spans="1:7" x14ac:dyDescent="0.3">
      <c r="A15676" s="310">
        <v>3022079</v>
      </c>
      <c r="B15676" t="s">
        <v>24264</v>
      </c>
      <c r="C15676" t="s">
        <v>16</v>
      </c>
      <c r="D15676" t="s">
        <v>371</v>
      </c>
      <c r="E15676">
        <v>615100</v>
      </c>
      <c r="F15676" t="s">
        <v>24196</v>
      </c>
      <c r="G15676" s="7">
        <v>0.01</v>
      </c>
    </row>
    <row r="15677" spans="1:7" x14ac:dyDescent="0.3">
      <c r="A15677" s="310">
        <v>3022079</v>
      </c>
      <c r="B15677" t="s">
        <v>24264</v>
      </c>
      <c r="C15677" t="s">
        <v>16</v>
      </c>
      <c r="D15677" t="s">
        <v>373</v>
      </c>
      <c r="E15677">
        <v>615130</v>
      </c>
      <c r="F15677" t="s">
        <v>24196</v>
      </c>
      <c r="G15677" s="7">
        <v>-40</v>
      </c>
    </row>
    <row r="15678" spans="1:7" x14ac:dyDescent="0.3">
      <c r="A15678" s="310">
        <v>3022079</v>
      </c>
      <c r="B15678" t="s">
        <v>24264</v>
      </c>
      <c r="C15678" t="s">
        <v>16</v>
      </c>
      <c r="D15678" t="s">
        <v>373</v>
      </c>
      <c r="E15678">
        <v>615130</v>
      </c>
      <c r="F15678" t="s">
        <v>24196</v>
      </c>
      <c r="G15678" s="7">
        <v>-40</v>
      </c>
    </row>
    <row r="15679" spans="1:7" x14ac:dyDescent="0.3">
      <c r="A15679" s="310">
        <v>3022079</v>
      </c>
      <c r="B15679" t="s">
        <v>24264</v>
      </c>
      <c r="C15679" t="s">
        <v>16</v>
      </c>
      <c r="D15679" t="s">
        <v>371</v>
      </c>
      <c r="E15679">
        <v>615100</v>
      </c>
      <c r="F15679" t="s">
        <v>24196</v>
      </c>
      <c r="G15679" s="7">
        <v>0.01</v>
      </c>
    </row>
    <row r="15680" spans="1:7" x14ac:dyDescent="0.3">
      <c r="A15680" s="310">
        <v>3022079</v>
      </c>
      <c r="B15680" t="s">
        <v>24264</v>
      </c>
      <c r="C15680" t="s">
        <v>16</v>
      </c>
      <c r="D15680" t="s">
        <v>371</v>
      </c>
      <c r="E15680">
        <v>615100</v>
      </c>
      <c r="F15680" t="s">
        <v>24196</v>
      </c>
      <c r="G15680" s="7">
        <v>0.01</v>
      </c>
    </row>
    <row r="15681" spans="1:7" x14ac:dyDescent="0.3">
      <c r="A15681" s="310">
        <v>3022079</v>
      </c>
      <c r="B15681" t="s">
        <v>24264</v>
      </c>
      <c r="C15681" t="s">
        <v>16</v>
      </c>
      <c r="D15681" t="s">
        <v>371</v>
      </c>
      <c r="E15681">
        <v>615100</v>
      </c>
      <c r="F15681" t="s">
        <v>24196</v>
      </c>
      <c r="G15681" s="7">
        <v>-99.15</v>
      </c>
    </row>
    <row r="15682" spans="1:7" x14ac:dyDescent="0.3">
      <c r="A15682" s="310">
        <v>3022079</v>
      </c>
      <c r="B15682" t="s">
        <v>24264</v>
      </c>
      <c r="C15682" t="s">
        <v>16</v>
      </c>
      <c r="D15682" t="s">
        <v>371</v>
      </c>
      <c r="E15682">
        <v>615100</v>
      </c>
      <c r="F15682" t="s">
        <v>24196</v>
      </c>
      <c r="G15682" s="7">
        <v>-0.01</v>
      </c>
    </row>
    <row r="15683" spans="1:7" x14ac:dyDescent="0.3">
      <c r="A15683" s="310">
        <v>3022079</v>
      </c>
      <c r="B15683" t="s">
        <v>24264</v>
      </c>
      <c r="C15683" t="s">
        <v>16</v>
      </c>
      <c r="D15683" t="s">
        <v>373</v>
      </c>
      <c r="E15683">
        <v>615130</v>
      </c>
      <c r="F15683" t="s">
        <v>24196</v>
      </c>
      <c r="G15683" s="7">
        <v>-0.01</v>
      </c>
    </row>
    <row r="15684" spans="1:7" x14ac:dyDescent="0.3">
      <c r="A15684" s="310">
        <v>3022079</v>
      </c>
      <c r="B15684" t="s">
        <v>24264</v>
      </c>
      <c r="C15684" t="s">
        <v>16</v>
      </c>
      <c r="D15684" t="s">
        <v>373</v>
      </c>
      <c r="E15684">
        <v>615130</v>
      </c>
      <c r="F15684" t="s">
        <v>24196</v>
      </c>
      <c r="G15684" s="7">
        <v>20.67</v>
      </c>
    </row>
    <row r="15685" spans="1:7" x14ac:dyDescent="0.3">
      <c r="A15685" s="310">
        <v>3022079</v>
      </c>
      <c r="B15685" t="s">
        <v>24264</v>
      </c>
      <c r="C15685" t="s">
        <v>16</v>
      </c>
      <c r="D15685" t="s">
        <v>371</v>
      </c>
      <c r="E15685">
        <v>615100</v>
      </c>
      <c r="F15685" t="s">
        <v>24196</v>
      </c>
      <c r="G15685" s="7">
        <v>-0.01</v>
      </c>
    </row>
    <row r="15686" spans="1:7" x14ac:dyDescent="0.3">
      <c r="A15686" s="310">
        <v>3022079</v>
      </c>
      <c r="B15686" t="s">
        <v>24264</v>
      </c>
      <c r="C15686" t="s">
        <v>16</v>
      </c>
      <c r="D15686" t="s">
        <v>373</v>
      </c>
      <c r="E15686">
        <v>615130</v>
      </c>
      <c r="F15686" t="s">
        <v>24196</v>
      </c>
      <c r="G15686" s="7">
        <v>-41.34</v>
      </c>
    </row>
    <row r="15687" spans="1:7" x14ac:dyDescent="0.3">
      <c r="A15687" s="310">
        <v>3022079</v>
      </c>
      <c r="B15687" t="s">
        <v>24264</v>
      </c>
      <c r="C15687" t="s">
        <v>16</v>
      </c>
      <c r="D15687" t="s">
        <v>371</v>
      </c>
      <c r="E15687">
        <v>615100</v>
      </c>
      <c r="F15687" t="s">
        <v>24196</v>
      </c>
      <c r="G15687" s="7">
        <v>-99.15</v>
      </c>
    </row>
    <row r="15688" spans="1:7" x14ac:dyDescent="0.3">
      <c r="A15688" s="310">
        <v>3022079</v>
      </c>
      <c r="B15688" t="s">
        <v>24264</v>
      </c>
      <c r="C15688" t="s">
        <v>16</v>
      </c>
      <c r="D15688" t="s">
        <v>371</v>
      </c>
      <c r="E15688">
        <v>615100</v>
      </c>
      <c r="F15688" t="s">
        <v>24196</v>
      </c>
      <c r="G15688" s="7">
        <v>0.01</v>
      </c>
    </row>
    <row r="15689" spans="1:7" x14ac:dyDescent="0.3">
      <c r="A15689" s="310">
        <v>3022079</v>
      </c>
      <c r="B15689" t="s">
        <v>24264</v>
      </c>
      <c r="C15689" t="s">
        <v>16</v>
      </c>
      <c r="D15689" t="s">
        <v>373</v>
      </c>
      <c r="E15689">
        <v>615130</v>
      </c>
      <c r="F15689" t="s">
        <v>24196</v>
      </c>
      <c r="G15689" s="7">
        <v>-40</v>
      </c>
    </row>
    <row r="15690" spans="1:7" x14ac:dyDescent="0.3">
      <c r="A15690" s="310">
        <v>3022079</v>
      </c>
      <c r="B15690" t="s">
        <v>24264</v>
      </c>
      <c r="C15690" t="s">
        <v>16</v>
      </c>
      <c r="D15690" t="s">
        <v>371</v>
      </c>
      <c r="E15690">
        <v>615100</v>
      </c>
      <c r="F15690" t="s">
        <v>24196</v>
      </c>
      <c r="G15690" s="7">
        <v>-0.01</v>
      </c>
    </row>
    <row r="15691" spans="1:7" x14ac:dyDescent="0.3">
      <c r="A15691" s="310">
        <v>3022079</v>
      </c>
      <c r="B15691" t="s">
        <v>24264</v>
      </c>
      <c r="C15691" t="s">
        <v>16</v>
      </c>
      <c r="D15691" t="s">
        <v>371</v>
      </c>
      <c r="E15691">
        <v>615100</v>
      </c>
      <c r="F15691" t="s">
        <v>24196</v>
      </c>
      <c r="G15691" s="7">
        <v>3936.13</v>
      </c>
    </row>
    <row r="15692" spans="1:7" x14ac:dyDescent="0.3">
      <c r="A15692" s="310">
        <v>3022079</v>
      </c>
      <c r="B15692" t="s">
        <v>24264</v>
      </c>
      <c r="C15692" t="s">
        <v>16</v>
      </c>
      <c r="D15692" t="s">
        <v>371</v>
      </c>
      <c r="E15692">
        <v>615100</v>
      </c>
      <c r="F15692" t="s">
        <v>24196</v>
      </c>
      <c r="G15692" s="7">
        <v>0.01</v>
      </c>
    </row>
    <row r="15693" spans="1:7" x14ac:dyDescent="0.3">
      <c r="A15693" s="310">
        <v>3022079</v>
      </c>
      <c r="B15693" t="s">
        <v>24264</v>
      </c>
      <c r="C15693" t="s">
        <v>16</v>
      </c>
      <c r="D15693" t="s">
        <v>371</v>
      </c>
      <c r="E15693">
        <v>615100</v>
      </c>
      <c r="F15693" t="s">
        <v>24196</v>
      </c>
      <c r="G15693" s="7">
        <v>-117.46</v>
      </c>
    </row>
    <row r="15694" spans="1:7" x14ac:dyDescent="0.3">
      <c r="A15694" s="310">
        <v>3022079</v>
      </c>
      <c r="B15694" t="s">
        <v>24264</v>
      </c>
      <c r="C15694" t="s">
        <v>16</v>
      </c>
      <c r="D15694" t="s">
        <v>371</v>
      </c>
      <c r="E15694">
        <v>615100</v>
      </c>
      <c r="F15694" t="s">
        <v>24196</v>
      </c>
      <c r="G15694" s="7">
        <v>0.01</v>
      </c>
    </row>
    <row r="15695" spans="1:7" x14ac:dyDescent="0.3">
      <c r="A15695" s="310">
        <v>3022079</v>
      </c>
      <c r="B15695" t="s">
        <v>24264</v>
      </c>
      <c r="C15695" t="s">
        <v>16</v>
      </c>
      <c r="D15695" t="s">
        <v>371</v>
      </c>
      <c r="E15695">
        <v>615100</v>
      </c>
      <c r="F15695" t="s">
        <v>24196</v>
      </c>
      <c r="G15695" s="7">
        <v>-79.319999999999993</v>
      </c>
    </row>
    <row r="15696" spans="1:7" x14ac:dyDescent="0.3">
      <c r="A15696" s="310">
        <v>3022079</v>
      </c>
      <c r="B15696" t="s">
        <v>24264</v>
      </c>
      <c r="C15696" t="s">
        <v>16</v>
      </c>
      <c r="D15696" t="s">
        <v>371</v>
      </c>
      <c r="E15696">
        <v>615100</v>
      </c>
      <c r="F15696" t="s">
        <v>24196</v>
      </c>
      <c r="G15696" s="7">
        <v>0.01</v>
      </c>
    </row>
    <row r="15697" spans="1:7" x14ac:dyDescent="0.3">
      <c r="A15697" s="310">
        <v>3022079</v>
      </c>
      <c r="B15697" t="s">
        <v>24264</v>
      </c>
      <c r="C15697" t="s">
        <v>16</v>
      </c>
      <c r="D15697" t="s">
        <v>375</v>
      </c>
      <c r="E15697">
        <v>617130</v>
      </c>
      <c r="F15697" t="s">
        <v>24196</v>
      </c>
      <c r="G15697" s="7">
        <v>280.73</v>
      </c>
    </row>
    <row r="15698" spans="1:7" x14ac:dyDescent="0.3">
      <c r="A15698" s="310">
        <v>3022079</v>
      </c>
      <c r="B15698" t="s">
        <v>24264</v>
      </c>
      <c r="C15698" t="s">
        <v>16</v>
      </c>
      <c r="D15698" t="s">
        <v>371</v>
      </c>
      <c r="E15698">
        <v>615100</v>
      </c>
      <c r="F15698" t="s">
        <v>24196</v>
      </c>
      <c r="G15698" s="7">
        <v>-0.01</v>
      </c>
    </row>
    <row r="15699" spans="1:7" x14ac:dyDescent="0.3">
      <c r="A15699" s="310">
        <v>3022079</v>
      </c>
      <c r="B15699" t="s">
        <v>24264</v>
      </c>
      <c r="C15699" t="s">
        <v>16</v>
      </c>
      <c r="D15699" t="s">
        <v>371</v>
      </c>
      <c r="E15699">
        <v>615100</v>
      </c>
      <c r="F15699" t="s">
        <v>24196</v>
      </c>
      <c r="G15699" s="7">
        <v>282.58</v>
      </c>
    </row>
    <row r="15700" spans="1:7" x14ac:dyDescent="0.3">
      <c r="A15700" s="310">
        <v>3022079</v>
      </c>
      <c r="B15700" t="s">
        <v>24264</v>
      </c>
      <c r="C15700" t="s">
        <v>16</v>
      </c>
      <c r="D15700" t="s">
        <v>371</v>
      </c>
      <c r="E15700">
        <v>615100</v>
      </c>
      <c r="F15700" t="s">
        <v>24196</v>
      </c>
      <c r="G15700" s="7">
        <v>-0.01</v>
      </c>
    </row>
    <row r="15701" spans="1:7" x14ac:dyDescent="0.3">
      <c r="A15701" s="310">
        <v>3022079</v>
      </c>
      <c r="B15701" t="s">
        <v>24264</v>
      </c>
      <c r="C15701" t="s">
        <v>16</v>
      </c>
      <c r="D15701" t="s">
        <v>373</v>
      </c>
      <c r="E15701">
        <v>615130</v>
      </c>
      <c r="F15701" t="s">
        <v>24196</v>
      </c>
      <c r="G15701" s="7">
        <v>2552.5</v>
      </c>
    </row>
    <row r="15702" spans="1:7" x14ac:dyDescent="0.3">
      <c r="A15702" s="310">
        <v>3022079</v>
      </c>
      <c r="B15702" t="s">
        <v>24264</v>
      </c>
      <c r="C15702" t="s">
        <v>16</v>
      </c>
      <c r="D15702" t="s">
        <v>371</v>
      </c>
      <c r="E15702">
        <v>616100</v>
      </c>
      <c r="F15702" t="s">
        <v>24196</v>
      </c>
      <c r="G15702" s="7">
        <v>593.37</v>
      </c>
    </row>
    <row r="15703" spans="1:7" x14ac:dyDescent="0.3">
      <c r="A15703" s="310">
        <v>3022079</v>
      </c>
      <c r="B15703" t="s">
        <v>24264</v>
      </c>
      <c r="C15703" t="s">
        <v>16</v>
      </c>
      <c r="D15703" t="s">
        <v>371</v>
      </c>
      <c r="E15703">
        <v>615100</v>
      </c>
      <c r="F15703" t="s">
        <v>24196</v>
      </c>
      <c r="G15703" s="7">
        <v>-79.319999999999993</v>
      </c>
    </row>
    <row r="15704" spans="1:7" x14ac:dyDescent="0.3">
      <c r="A15704" s="310">
        <v>3022079</v>
      </c>
      <c r="B15704" t="s">
        <v>24264</v>
      </c>
      <c r="C15704" t="s">
        <v>16</v>
      </c>
      <c r="D15704" t="s">
        <v>373</v>
      </c>
      <c r="E15704">
        <v>615130</v>
      </c>
      <c r="F15704" t="s">
        <v>24196</v>
      </c>
      <c r="G15704" s="7">
        <v>20</v>
      </c>
    </row>
    <row r="15705" spans="1:7" x14ac:dyDescent="0.3">
      <c r="A15705" s="310">
        <v>3022079</v>
      </c>
      <c r="B15705" t="s">
        <v>24264</v>
      </c>
      <c r="C15705" t="s">
        <v>16</v>
      </c>
      <c r="D15705" t="s">
        <v>373</v>
      </c>
      <c r="E15705">
        <v>615130</v>
      </c>
      <c r="F15705" t="s">
        <v>24196</v>
      </c>
      <c r="G15705" s="7">
        <v>-0.01</v>
      </c>
    </row>
    <row r="15706" spans="1:7" x14ac:dyDescent="0.3">
      <c r="A15706" s="310">
        <v>3022079</v>
      </c>
      <c r="B15706" t="s">
        <v>24264</v>
      </c>
      <c r="C15706" t="s">
        <v>16</v>
      </c>
      <c r="D15706" t="s">
        <v>371</v>
      </c>
      <c r="E15706">
        <v>615100</v>
      </c>
      <c r="F15706" t="s">
        <v>24196</v>
      </c>
      <c r="G15706" s="7">
        <v>-0.01</v>
      </c>
    </row>
    <row r="15707" spans="1:7" x14ac:dyDescent="0.3">
      <c r="A15707" s="310">
        <v>3022079</v>
      </c>
      <c r="B15707" t="s">
        <v>24264</v>
      </c>
      <c r="C15707" t="s">
        <v>16</v>
      </c>
      <c r="D15707" t="s">
        <v>371</v>
      </c>
      <c r="E15707">
        <v>615100</v>
      </c>
      <c r="F15707" t="s">
        <v>24196</v>
      </c>
      <c r="G15707" s="7">
        <v>-0.01</v>
      </c>
    </row>
    <row r="15708" spans="1:7" x14ac:dyDescent="0.3">
      <c r="A15708" s="310">
        <v>3022079</v>
      </c>
      <c r="B15708" t="s">
        <v>24264</v>
      </c>
      <c r="C15708" t="s">
        <v>16</v>
      </c>
      <c r="D15708" t="s">
        <v>371</v>
      </c>
      <c r="E15708">
        <v>615100</v>
      </c>
      <c r="F15708" t="s">
        <v>24196</v>
      </c>
      <c r="G15708" s="7">
        <v>-0.01</v>
      </c>
    </row>
    <row r="15709" spans="1:7" x14ac:dyDescent="0.3">
      <c r="A15709" s="310">
        <v>3022079</v>
      </c>
      <c r="B15709" t="s">
        <v>24264</v>
      </c>
      <c r="C15709" t="s">
        <v>16</v>
      </c>
      <c r="D15709" t="s">
        <v>371</v>
      </c>
      <c r="E15709">
        <v>615100</v>
      </c>
      <c r="F15709" t="s">
        <v>24196</v>
      </c>
      <c r="G15709" s="7">
        <v>-117.46</v>
      </c>
    </row>
    <row r="15710" spans="1:7" x14ac:dyDescent="0.3">
      <c r="A15710" s="310">
        <v>3022079</v>
      </c>
      <c r="B15710" t="s">
        <v>24264</v>
      </c>
      <c r="C15710" t="s">
        <v>16</v>
      </c>
      <c r="D15710" t="s">
        <v>371</v>
      </c>
      <c r="E15710">
        <v>617100</v>
      </c>
      <c r="F15710" t="s">
        <v>24196</v>
      </c>
      <c r="G15710" s="7">
        <v>1372.43</v>
      </c>
    </row>
    <row r="15711" spans="1:7" x14ac:dyDescent="0.3">
      <c r="A15711" s="310">
        <v>3022079</v>
      </c>
      <c r="B15711" t="s">
        <v>24264</v>
      </c>
      <c r="C15711" t="s">
        <v>16</v>
      </c>
      <c r="D15711" t="s">
        <v>371</v>
      </c>
      <c r="E15711">
        <v>615100</v>
      </c>
      <c r="F15711" t="s">
        <v>24196</v>
      </c>
      <c r="G15711" s="7">
        <v>-688.82</v>
      </c>
    </row>
    <row r="15712" spans="1:7" x14ac:dyDescent="0.3">
      <c r="A15712" s="310">
        <v>3022079</v>
      </c>
      <c r="B15712" t="s">
        <v>24264</v>
      </c>
      <c r="C15712" t="s">
        <v>16</v>
      </c>
      <c r="D15712" t="s">
        <v>371</v>
      </c>
      <c r="E15712">
        <v>616100</v>
      </c>
      <c r="F15712" t="s">
        <v>24196</v>
      </c>
      <c r="G15712" s="7">
        <v>443.87</v>
      </c>
    </row>
    <row r="15713" spans="1:7" x14ac:dyDescent="0.3">
      <c r="A15713" s="310">
        <v>3022079</v>
      </c>
      <c r="B15713" t="s">
        <v>24264</v>
      </c>
      <c r="C15713" t="s">
        <v>16</v>
      </c>
      <c r="D15713" t="s">
        <v>373</v>
      </c>
      <c r="E15713">
        <v>615130</v>
      </c>
      <c r="F15713" t="s">
        <v>24196</v>
      </c>
      <c r="G15713" s="7">
        <v>20</v>
      </c>
    </row>
    <row r="15714" spans="1:7" x14ac:dyDescent="0.3">
      <c r="A15714" s="310">
        <v>3022079</v>
      </c>
      <c r="B15714" t="s">
        <v>24264</v>
      </c>
      <c r="C15714" t="s">
        <v>16</v>
      </c>
      <c r="D15714" t="s">
        <v>371</v>
      </c>
      <c r="E15714">
        <v>615100</v>
      </c>
      <c r="F15714" t="s">
        <v>24196</v>
      </c>
      <c r="G15714" s="7">
        <v>0.01</v>
      </c>
    </row>
    <row r="15715" spans="1:7" x14ac:dyDescent="0.3">
      <c r="A15715" s="310">
        <v>3022079</v>
      </c>
      <c r="B15715" t="s">
        <v>24264</v>
      </c>
      <c r="C15715" t="s">
        <v>16</v>
      </c>
      <c r="D15715" t="s">
        <v>371</v>
      </c>
      <c r="E15715">
        <v>615100</v>
      </c>
      <c r="F15715" t="s">
        <v>24196</v>
      </c>
      <c r="G15715" s="7">
        <v>0.01</v>
      </c>
    </row>
    <row r="15716" spans="1:7" x14ac:dyDescent="0.3">
      <c r="A15716" s="310">
        <v>3022079</v>
      </c>
      <c r="B15716" t="s">
        <v>24264</v>
      </c>
      <c r="C15716" t="s">
        <v>16</v>
      </c>
      <c r="D15716" t="s">
        <v>371</v>
      </c>
      <c r="E15716">
        <v>615100</v>
      </c>
      <c r="F15716" t="s">
        <v>24196</v>
      </c>
      <c r="G15716" s="7">
        <v>2255.34</v>
      </c>
    </row>
    <row r="15717" spans="1:7" x14ac:dyDescent="0.3">
      <c r="A15717" s="310">
        <v>3022079</v>
      </c>
      <c r="B15717" t="s">
        <v>24264</v>
      </c>
      <c r="C15717" t="s">
        <v>16</v>
      </c>
      <c r="D15717" t="s">
        <v>371</v>
      </c>
      <c r="E15717">
        <v>615100</v>
      </c>
      <c r="F15717" t="s">
        <v>24196</v>
      </c>
      <c r="G15717" s="7">
        <v>-79.319999999999993</v>
      </c>
    </row>
    <row r="15718" spans="1:7" x14ac:dyDescent="0.3">
      <c r="A15718" s="310">
        <v>3022079</v>
      </c>
      <c r="B15718" t="s">
        <v>24264</v>
      </c>
      <c r="C15718" t="s">
        <v>16</v>
      </c>
      <c r="D15718" t="s">
        <v>373</v>
      </c>
      <c r="E15718">
        <v>615130</v>
      </c>
      <c r="F15718" t="s">
        <v>24196</v>
      </c>
      <c r="G15718" s="7">
        <v>-40</v>
      </c>
    </row>
    <row r="15719" spans="1:7" x14ac:dyDescent="0.3">
      <c r="A15719" s="310">
        <v>3022079</v>
      </c>
      <c r="B15719" t="s">
        <v>24264</v>
      </c>
      <c r="C15719" t="s">
        <v>16</v>
      </c>
      <c r="D15719" t="s">
        <v>371</v>
      </c>
      <c r="E15719">
        <v>615100</v>
      </c>
      <c r="F15719" t="s">
        <v>24196</v>
      </c>
      <c r="G15719" s="7">
        <v>-79.319999999999993</v>
      </c>
    </row>
    <row r="15720" spans="1:7" x14ac:dyDescent="0.3">
      <c r="A15720" s="310">
        <v>3022079</v>
      </c>
      <c r="B15720" t="s">
        <v>24264</v>
      </c>
      <c r="C15720" t="s">
        <v>16</v>
      </c>
      <c r="D15720" t="s">
        <v>371</v>
      </c>
      <c r="E15720">
        <v>615100</v>
      </c>
      <c r="F15720" t="s">
        <v>24196</v>
      </c>
      <c r="G15720" s="7">
        <v>-79.319999999999993</v>
      </c>
    </row>
    <row r="15721" spans="1:7" x14ac:dyDescent="0.3">
      <c r="A15721" s="310">
        <v>3022079</v>
      </c>
      <c r="B15721" t="s">
        <v>24264</v>
      </c>
      <c r="C15721" t="s">
        <v>16</v>
      </c>
      <c r="D15721" t="s">
        <v>371</v>
      </c>
      <c r="E15721">
        <v>615100</v>
      </c>
      <c r="F15721" t="s">
        <v>24196</v>
      </c>
      <c r="G15721" s="7">
        <v>-89.23</v>
      </c>
    </row>
    <row r="15722" spans="1:7" x14ac:dyDescent="0.3">
      <c r="A15722" s="310">
        <v>3022079</v>
      </c>
      <c r="B15722" t="s">
        <v>24264</v>
      </c>
      <c r="C15722" t="s">
        <v>16</v>
      </c>
      <c r="D15722" t="s">
        <v>371</v>
      </c>
      <c r="E15722">
        <v>615100</v>
      </c>
      <c r="F15722" t="s">
        <v>24196</v>
      </c>
      <c r="G15722" s="7">
        <v>-99.15</v>
      </c>
    </row>
    <row r="15723" spans="1:7" x14ac:dyDescent="0.3">
      <c r="A15723" s="310">
        <v>3022079</v>
      </c>
      <c r="B15723" t="s">
        <v>24264</v>
      </c>
      <c r="C15723" t="s">
        <v>16</v>
      </c>
      <c r="D15723" t="s">
        <v>371</v>
      </c>
      <c r="E15723">
        <v>615100</v>
      </c>
      <c r="F15723" t="s">
        <v>24196</v>
      </c>
      <c r="G15723" s="7">
        <v>-99.15</v>
      </c>
    </row>
    <row r="15724" spans="1:7" x14ac:dyDescent="0.3">
      <c r="A15724" s="310">
        <v>3022079</v>
      </c>
      <c r="B15724" t="s">
        <v>24264</v>
      </c>
      <c r="C15724" t="s">
        <v>16</v>
      </c>
      <c r="D15724" t="s">
        <v>371</v>
      </c>
      <c r="E15724">
        <v>616100</v>
      </c>
      <c r="F15724" t="s">
        <v>24196</v>
      </c>
      <c r="G15724" s="7">
        <v>408.04</v>
      </c>
    </row>
    <row r="15725" spans="1:7" x14ac:dyDescent="0.3">
      <c r="A15725" s="310">
        <v>3022079</v>
      </c>
      <c r="B15725" t="s">
        <v>24264</v>
      </c>
      <c r="C15725" t="s">
        <v>16</v>
      </c>
      <c r="D15725" t="s">
        <v>373</v>
      </c>
      <c r="E15725">
        <v>615130</v>
      </c>
      <c r="F15725" t="s">
        <v>24196</v>
      </c>
      <c r="G15725" s="7">
        <v>20.67</v>
      </c>
    </row>
    <row r="15726" spans="1:7" x14ac:dyDescent="0.3">
      <c r="A15726" s="310">
        <v>3022079</v>
      </c>
      <c r="B15726" t="s">
        <v>24264</v>
      </c>
      <c r="C15726" t="s">
        <v>16</v>
      </c>
      <c r="D15726" t="s">
        <v>371</v>
      </c>
      <c r="E15726">
        <v>615100</v>
      </c>
      <c r="F15726" t="s">
        <v>24196</v>
      </c>
      <c r="G15726" s="7">
        <v>0.01</v>
      </c>
    </row>
    <row r="15727" spans="1:7" x14ac:dyDescent="0.3">
      <c r="A15727" s="310">
        <v>3022079</v>
      </c>
      <c r="B15727" t="s">
        <v>24264</v>
      </c>
      <c r="C15727" t="s">
        <v>16</v>
      </c>
      <c r="D15727" t="s">
        <v>371</v>
      </c>
      <c r="E15727">
        <v>615100</v>
      </c>
      <c r="F15727" t="s">
        <v>24196</v>
      </c>
      <c r="G15727" s="7">
        <v>-89.23</v>
      </c>
    </row>
    <row r="15728" spans="1:7" x14ac:dyDescent="0.3">
      <c r="A15728" s="310">
        <v>3022079</v>
      </c>
      <c r="B15728" t="s">
        <v>24264</v>
      </c>
      <c r="C15728" t="s">
        <v>16</v>
      </c>
      <c r="D15728" t="s">
        <v>373</v>
      </c>
      <c r="E15728">
        <v>615130</v>
      </c>
      <c r="F15728" t="s">
        <v>24196</v>
      </c>
      <c r="G15728" s="7">
        <v>20</v>
      </c>
    </row>
    <row r="15729" spans="1:7" x14ac:dyDescent="0.3">
      <c r="A15729" s="310">
        <v>3022079</v>
      </c>
      <c r="B15729" t="s">
        <v>24264</v>
      </c>
      <c r="C15729" t="s">
        <v>16</v>
      </c>
      <c r="D15729" t="s">
        <v>371</v>
      </c>
      <c r="E15729">
        <v>615100</v>
      </c>
      <c r="F15729" t="s">
        <v>24196</v>
      </c>
      <c r="G15729" s="7">
        <v>-0.01</v>
      </c>
    </row>
    <row r="15730" spans="1:7" x14ac:dyDescent="0.3">
      <c r="A15730" s="310">
        <v>3022079</v>
      </c>
      <c r="B15730" t="s">
        <v>24264</v>
      </c>
      <c r="C15730" t="s">
        <v>16</v>
      </c>
      <c r="D15730" t="s">
        <v>371</v>
      </c>
      <c r="E15730">
        <v>615100</v>
      </c>
      <c r="F15730" t="s">
        <v>24196</v>
      </c>
      <c r="G15730" s="7">
        <v>-89.23</v>
      </c>
    </row>
    <row r="15731" spans="1:7" x14ac:dyDescent="0.3">
      <c r="A15731" s="310">
        <v>3022079</v>
      </c>
      <c r="B15731" t="s">
        <v>24264</v>
      </c>
      <c r="C15731" t="s">
        <v>16</v>
      </c>
      <c r="D15731" t="s">
        <v>371</v>
      </c>
      <c r="E15731">
        <v>615100</v>
      </c>
      <c r="F15731" t="s">
        <v>24196</v>
      </c>
      <c r="G15731" s="7">
        <v>-99.15</v>
      </c>
    </row>
    <row r="15732" spans="1:7" x14ac:dyDescent="0.3">
      <c r="A15732" s="310">
        <v>3022079</v>
      </c>
      <c r="B15732" t="s">
        <v>24264</v>
      </c>
      <c r="C15732" t="s">
        <v>16</v>
      </c>
      <c r="D15732" t="s">
        <v>373</v>
      </c>
      <c r="E15732">
        <v>615130</v>
      </c>
      <c r="F15732" t="s">
        <v>24196</v>
      </c>
      <c r="G15732" s="7">
        <v>1050.07</v>
      </c>
    </row>
    <row r="15733" spans="1:7" x14ac:dyDescent="0.3">
      <c r="A15733" s="310">
        <v>3022079</v>
      </c>
      <c r="B15733" t="s">
        <v>24264</v>
      </c>
      <c r="C15733" t="s">
        <v>16</v>
      </c>
      <c r="D15733" t="s">
        <v>371</v>
      </c>
      <c r="E15733">
        <v>615100</v>
      </c>
      <c r="F15733" t="s">
        <v>24196</v>
      </c>
      <c r="G15733" s="7">
        <v>0.01</v>
      </c>
    </row>
    <row r="15734" spans="1:7" x14ac:dyDescent="0.3">
      <c r="A15734" s="310">
        <v>3022079</v>
      </c>
      <c r="B15734" t="s">
        <v>24264</v>
      </c>
      <c r="C15734" t="s">
        <v>16</v>
      </c>
      <c r="D15734" t="s">
        <v>371</v>
      </c>
      <c r="E15734">
        <v>615100</v>
      </c>
      <c r="F15734" t="s">
        <v>24196</v>
      </c>
      <c r="G15734" s="7">
        <v>0.01</v>
      </c>
    </row>
    <row r="15735" spans="1:7" x14ac:dyDescent="0.3">
      <c r="A15735" s="310">
        <v>3022079</v>
      </c>
      <c r="B15735" t="s">
        <v>24264</v>
      </c>
      <c r="C15735" t="s">
        <v>16</v>
      </c>
      <c r="D15735" t="s">
        <v>371</v>
      </c>
      <c r="E15735">
        <v>615100</v>
      </c>
      <c r="F15735" t="s">
        <v>24196</v>
      </c>
      <c r="G15735" s="7">
        <v>0.01</v>
      </c>
    </row>
    <row r="15736" spans="1:7" x14ac:dyDescent="0.3">
      <c r="A15736" s="310">
        <v>3022079</v>
      </c>
      <c r="B15736" t="s">
        <v>24264</v>
      </c>
      <c r="C15736" t="s">
        <v>16</v>
      </c>
      <c r="D15736" t="s">
        <v>373</v>
      </c>
      <c r="E15736">
        <v>615130</v>
      </c>
      <c r="F15736" t="s">
        <v>24196</v>
      </c>
      <c r="G15736" s="7">
        <v>0.01</v>
      </c>
    </row>
    <row r="15737" spans="1:7" x14ac:dyDescent="0.3">
      <c r="A15737" s="310">
        <v>3022079</v>
      </c>
      <c r="B15737" t="s">
        <v>24264</v>
      </c>
      <c r="C15737" t="s">
        <v>16</v>
      </c>
      <c r="D15737" t="s">
        <v>373</v>
      </c>
      <c r="E15737">
        <v>615130</v>
      </c>
      <c r="F15737" t="s">
        <v>24196</v>
      </c>
      <c r="G15737" s="7">
        <v>0.01</v>
      </c>
    </row>
    <row r="15738" spans="1:7" x14ac:dyDescent="0.3">
      <c r="A15738" s="310">
        <v>3022079</v>
      </c>
      <c r="B15738" t="s">
        <v>24264</v>
      </c>
      <c r="C15738" t="s">
        <v>16</v>
      </c>
      <c r="D15738" t="s">
        <v>371</v>
      </c>
      <c r="E15738">
        <v>615100</v>
      </c>
      <c r="F15738" t="s">
        <v>24196</v>
      </c>
      <c r="G15738" s="7">
        <v>-0.01</v>
      </c>
    </row>
    <row r="15739" spans="1:7" x14ac:dyDescent="0.3">
      <c r="A15739" s="310">
        <v>3022079</v>
      </c>
      <c r="B15739" t="s">
        <v>24264</v>
      </c>
      <c r="C15739" t="s">
        <v>16</v>
      </c>
      <c r="D15739" t="s">
        <v>371</v>
      </c>
      <c r="E15739">
        <v>615100</v>
      </c>
      <c r="F15739" t="s">
        <v>24196</v>
      </c>
      <c r="G15739" s="7">
        <v>3641.33</v>
      </c>
    </row>
    <row r="15740" spans="1:7" x14ac:dyDescent="0.3">
      <c r="A15740" s="310">
        <v>3022079</v>
      </c>
      <c r="B15740" t="s">
        <v>24264</v>
      </c>
      <c r="C15740" t="s">
        <v>16</v>
      </c>
      <c r="D15740" t="s">
        <v>371</v>
      </c>
      <c r="E15740">
        <v>615100</v>
      </c>
      <c r="F15740" t="s">
        <v>24196</v>
      </c>
      <c r="G15740" s="7">
        <v>0.01</v>
      </c>
    </row>
    <row r="15741" spans="1:7" x14ac:dyDescent="0.3">
      <c r="A15741" s="310">
        <v>3022079</v>
      </c>
      <c r="B15741" t="s">
        <v>24264</v>
      </c>
      <c r="C15741" t="s">
        <v>16</v>
      </c>
      <c r="D15741" t="s">
        <v>371</v>
      </c>
      <c r="E15741">
        <v>615100</v>
      </c>
      <c r="F15741" t="s">
        <v>24196</v>
      </c>
      <c r="G15741" s="7">
        <v>-117.46</v>
      </c>
    </row>
    <row r="15742" spans="1:7" x14ac:dyDescent="0.3">
      <c r="A15742" s="310">
        <v>3022079</v>
      </c>
      <c r="B15742" t="s">
        <v>24264</v>
      </c>
      <c r="C15742" t="s">
        <v>16</v>
      </c>
      <c r="D15742" t="s">
        <v>371</v>
      </c>
      <c r="E15742">
        <v>615100</v>
      </c>
      <c r="F15742" t="s">
        <v>24196</v>
      </c>
      <c r="G15742" s="7">
        <v>-0.01</v>
      </c>
    </row>
    <row r="15743" spans="1:7" x14ac:dyDescent="0.3">
      <c r="A15743" s="310">
        <v>3022079</v>
      </c>
      <c r="B15743" t="s">
        <v>24264</v>
      </c>
      <c r="C15743" t="s">
        <v>16</v>
      </c>
      <c r="D15743" t="s">
        <v>371</v>
      </c>
      <c r="E15743">
        <v>615100</v>
      </c>
      <c r="F15743" t="s">
        <v>24196</v>
      </c>
      <c r="G15743" s="7">
        <v>-89.23</v>
      </c>
    </row>
    <row r="15744" spans="1:7" x14ac:dyDescent="0.3">
      <c r="A15744" s="310">
        <v>3022079</v>
      </c>
      <c r="B15744" t="s">
        <v>24264</v>
      </c>
      <c r="C15744" t="s">
        <v>16</v>
      </c>
      <c r="D15744" t="s">
        <v>371</v>
      </c>
      <c r="E15744">
        <v>617100</v>
      </c>
      <c r="F15744" t="s">
        <v>24196</v>
      </c>
      <c r="G15744" s="7">
        <v>350.35</v>
      </c>
    </row>
    <row r="15745" spans="1:7" x14ac:dyDescent="0.3">
      <c r="A15745" s="310">
        <v>3022079</v>
      </c>
      <c r="B15745" t="s">
        <v>24264</v>
      </c>
      <c r="C15745" t="s">
        <v>16</v>
      </c>
      <c r="D15745" t="s">
        <v>375</v>
      </c>
      <c r="E15745">
        <v>617130</v>
      </c>
      <c r="F15745" t="s">
        <v>24196</v>
      </c>
      <c r="G15745" s="7">
        <v>559.83000000000004</v>
      </c>
    </row>
    <row r="15746" spans="1:7" x14ac:dyDescent="0.3">
      <c r="A15746" s="310">
        <v>3022079</v>
      </c>
      <c r="B15746" t="s">
        <v>24264</v>
      </c>
      <c r="C15746" t="s">
        <v>16</v>
      </c>
      <c r="D15746" t="s">
        <v>373</v>
      </c>
      <c r="E15746">
        <v>615130</v>
      </c>
      <c r="F15746" t="s">
        <v>24196</v>
      </c>
      <c r="G15746" s="7">
        <v>-41.34</v>
      </c>
    </row>
    <row r="15747" spans="1:7" x14ac:dyDescent="0.3">
      <c r="A15747" s="310">
        <v>3022079</v>
      </c>
      <c r="B15747" t="s">
        <v>24264</v>
      </c>
      <c r="C15747" t="s">
        <v>16</v>
      </c>
      <c r="D15747" t="s">
        <v>371</v>
      </c>
      <c r="E15747">
        <v>615100</v>
      </c>
      <c r="F15747" t="s">
        <v>24196</v>
      </c>
      <c r="G15747" s="7">
        <v>0.01</v>
      </c>
    </row>
    <row r="15748" spans="1:7" x14ac:dyDescent="0.3">
      <c r="A15748" s="310">
        <v>3022079</v>
      </c>
      <c r="B15748" t="s">
        <v>24264</v>
      </c>
      <c r="C15748" t="s">
        <v>16</v>
      </c>
      <c r="D15748" t="s">
        <v>373</v>
      </c>
      <c r="E15748">
        <v>615130</v>
      </c>
      <c r="F15748" t="s">
        <v>24196</v>
      </c>
      <c r="G15748" s="7">
        <v>-0.01</v>
      </c>
    </row>
    <row r="15749" spans="1:7" x14ac:dyDescent="0.3">
      <c r="A15749" s="310">
        <v>3022079</v>
      </c>
      <c r="B15749" t="s">
        <v>24264</v>
      </c>
      <c r="C15749" t="s">
        <v>16</v>
      </c>
      <c r="D15749" t="s">
        <v>371</v>
      </c>
      <c r="E15749">
        <v>615100</v>
      </c>
      <c r="F15749" t="s">
        <v>24196</v>
      </c>
      <c r="G15749" s="7">
        <v>-0.01</v>
      </c>
    </row>
    <row r="15750" spans="1:7" x14ac:dyDescent="0.3">
      <c r="A15750" s="310">
        <v>3022079</v>
      </c>
      <c r="B15750" t="s">
        <v>24264</v>
      </c>
      <c r="C15750" t="s">
        <v>16</v>
      </c>
      <c r="D15750" t="s">
        <v>371</v>
      </c>
      <c r="E15750">
        <v>615100</v>
      </c>
      <c r="F15750" t="s">
        <v>24196</v>
      </c>
      <c r="G15750" s="7">
        <v>-0.01</v>
      </c>
    </row>
    <row r="15751" spans="1:7" x14ac:dyDescent="0.3">
      <c r="A15751" s="310">
        <v>3022079</v>
      </c>
      <c r="B15751" t="s">
        <v>24264</v>
      </c>
      <c r="C15751" t="s">
        <v>16</v>
      </c>
      <c r="D15751" t="s">
        <v>373</v>
      </c>
      <c r="E15751">
        <v>616160</v>
      </c>
      <c r="F15751" t="s">
        <v>24196</v>
      </c>
      <c r="G15751" s="7">
        <v>128.88999999999999</v>
      </c>
    </row>
    <row r="15752" spans="1:7" x14ac:dyDescent="0.3">
      <c r="A15752" s="310">
        <v>3022079</v>
      </c>
      <c r="B15752" t="s">
        <v>24264</v>
      </c>
      <c r="C15752" t="s">
        <v>16</v>
      </c>
      <c r="D15752" t="s">
        <v>371</v>
      </c>
      <c r="E15752">
        <v>615100</v>
      </c>
      <c r="F15752" t="s">
        <v>24196</v>
      </c>
      <c r="G15752" s="7">
        <v>0.01</v>
      </c>
    </row>
    <row r="15753" spans="1:7" x14ac:dyDescent="0.3">
      <c r="A15753" s="310">
        <v>3022079</v>
      </c>
      <c r="B15753" t="s">
        <v>24264</v>
      </c>
      <c r="C15753" t="s">
        <v>16</v>
      </c>
      <c r="D15753" t="s">
        <v>373</v>
      </c>
      <c r="E15753">
        <v>615130</v>
      </c>
      <c r="F15753" t="s">
        <v>24196</v>
      </c>
      <c r="G15753" s="7">
        <v>20</v>
      </c>
    </row>
    <row r="15754" spans="1:7" x14ac:dyDescent="0.3">
      <c r="A15754" s="310">
        <v>3022079</v>
      </c>
      <c r="B15754" t="s">
        <v>24264</v>
      </c>
      <c r="C15754" t="s">
        <v>16</v>
      </c>
      <c r="D15754" t="s">
        <v>373</v>
      </c>
      <c r="E15754">
        <v>615130</v>
      </c>
      <c r="F15754" t="s">
        <v>24196</v>
      </c>
      <c r="G15754" s="7">
        <v>20.67</v>
      </c>
    </row>
    <row r="15755" spans="1:7" x14ac:dyDescent="0.3">
      <c r="A15755" s="310">
        <v>3022079</v>
      </c>
      <c r="B15755" t="s">
        <v>24264</v>
      </c>
      <c r="C15755" t="s">
        <v>16</v>
      </c>
      <c r="D15755" t="s">
        <v>373</v>
      </c>
      <c r="E15755">
        <v>615130</v>
      </c>
      <c r="F15755" t="s">
        <v>24196</v>
      </c>
      <c r="G15755" s="7">
        <v>20.67</v>
      </c>
    </row>
    <row r="15756" spans="1:7" x14ac:dyDescent="0.3">
      <c r="A15756" s="310">
        <v>3022079</v>
      </c>
      <c r="B15756" t="s">
        <v>24264</v>
      </c>
      <c r="C15756" t="s">
        <v>16</v>
      </c>
      <c r="D15756" t="s">
        <v>373</v>
      </c>
      <c r="E15756">
        <v>615130</v>
      </c>
      <c r="F15756" t="s">
        <v>24196</v>
      </c>
      <c r="G15756" s="7">
        <v>20.67</v>
      </c>
    </row>
    <row r="15757" spans="1:7" x14ac:dyDescent="0.3">
      <c r="A15757" s="310">
        <v>3022079</v>
      </c>
      <c r="B15757" t="s">
        <v>24264</v>
      </c>
      <c r="C15757" t="s">
        <v>16</v>
      </c>
      <c r="D15757" t="s">
        <v>371</v>
      </c>
      <c r="E15757">
        <v>615100</v>
      </c>
      <c r="F15757" t="s">
        <v>24196</v>
      </c>
      <c r="G15757" s="7">
        <v>0.01</v>
      </c>
    </row>
    <row r="15758" spans="1:7" x14ac:dyDescent="0.3">
      <c r="A15758" s="310">
        <v>3022079</v>
      </c>
      <c r="B15758" t="s">
        <v>24264</v>
      </c>
      <c r="C15758" t="s">
        <v>16</v>
      </c>
      <c r="D15758" t="s">
        <v>371</v>
      </c>
      <c r="E15758">
        <v>615100</v>
      </c>
      <c r="F15758" t="s">
        <v>24196</v>
      </c>
      <c r="G15758" s="7">
        <v>-0.01</v>
      </c>
    </row>
    <row r="15759" spans="1:7" x14ac:dyDescent="0.3">
      <c r="A15759" s="310">
        <v>3022079</v>
      </c>
      <c r="B15759" t="s">
        <v>24264</v>
      </c>
      <c r="C15759" t="s">
        <v>16</v>
      </c>
      <c r="D15759" t="s">
        <v>373</v>
      </c>
      <c r="E15759">
        <v>615130</v>
      </c>
      <c r="F15759" t="s">
        <v>24196</v>
      </c>
      <c r="G15759" s="7">
        <v>-41.34</v>
      </c>
    </row>
    <row r="15760" spans="1:7" x14ac:dyDescent="0.3">
      <c r="A15760" s="310">
        <v>3022079</v>
      </c>
      <c r="B15760" t="s">
        <v>24264</v>
      </c>
      <c r="C15760" t="s">
        <v>16</v>
      </c>
      <c r="D15760" t="s">
        <v>373</v>
      </c>
      <c r="E15760">
        <v>617150</v>
      </c>
      <c r="F15760" t="s">
        <v>24196</v>
      </c>
      <c r="G15760" s="7">
        <v>520.71</v>
      </c>
    </row>
    <row r="15761" spans="1:7" x14ac:dyDescent="0.3">
      <c r="A15761" s="310">
        <v>3022079</v>
      </c>
      <c r="B15761" t="s">
        <v>24264</v>
      </c>
      <c r="C15761" t="s">
        <v>16</v>
      </c>
      <c r="D15761" t="s">
        <v>371</v>
      </c>
      <c r="E15761">
        <v>615100</v>
      </c>
      <c r="F15761" t="s">
        <v>24196</v>
      </c>
      <c r="G15761" s="7">
        <v>0.01</v>
      </c>
    </row>
    <row r="15762" spans="1:7" x14ac:dyDescent="0.3">
      <c r="A15762" s="310">
        <v>3022079</v>
      </c>
      <c r="B15762" t="s">
        <v>24264</v>
      </c>
      <c r="C15762" t="s">
        <v>16</v>
      </c>
      <c r="D15762" t="s">
        <v>373</v>
      </c>
      <c r="E15762">
        <v>617150</v>
      </c>
      <c r="F15762" t="s">
        <v>24196</v>
      </c>
      <c r="G15762" s="7">
        <v>143.44</v>
      </c>
    </row>
    <row r="15763" spans="1:7" x14ac:dyDescent="0.3">
      <c r="A15763" s="310">
        <v>3022079</v>
      </c>
      <c r="B15763" t="s">
        <v>24264</v>
      </c>
      <c r="C15763" t="s">
        <v>16</v>
      </c>
      <c r="D15763" t="s">
        <v>371</v>
      </c>
      <c r="E15763">
        <v>615100</v>
      </c>
      <c r="F15763" t="s">
        <v>24196</v>
      </c>
      <c r="G15763" s="7">
        <v>-99.15</v>
      </c>
    </row>
    <row r="15764" spans="1:7" x14ac:dyDescent="0.3">
      <c r="A15764" s="310">
        <v>3022079</v>
      </c>
      <c r="B15764" t="s">
        <v>24264</v>
      </c>
      <c r="C15764" t="s">
        <v>16</v>
      </c>
      <c r="D15764" t="s">
        <v>373</v>
      </c>
      <c r="E15764">
        <v>615130</v>
      </c>
      <c r="F15764" t="s">
        <v>24196</v>
      </c>
      <c r="G15764" s="7">
        <v>20</v>
      </c>
    </row>
    <row r="15765" spans="1:7" x14ac:dyDescent="0.3">
      <c r="A15765" s="310">
        <v>3022079</v>
      </c>
      <c r="B15765" t="s">
        <v>24264</v>
      </c>
      <c r="C15765" t="s">
        <v>16</v>
      </c>
      <c r="D15765" t="s">
        <v>375</v>
      </c>
      <c r="E15765">
        <v>616130</v>
      </c>
      <c r="F15765" t="s">
        <v>24196</v>
      </c>
      <c r="G15765" s="7">
        <v>76.09</v>
      </c>
    </row>
    <row r="15766" spans="1:7" x14ac:dyDescent="0.3">
      <c r="A15766" s="310">
        <v>3022079</v>
      </c>
      <c r="B15766" t="s">
        <v>24264</v>
      </c>
      <c r="C15766" t="s">
        <v>16</v>
      </c>
      <c r="D15766" t="s">
        <v>371</v>
      </c>
      <c r="E15766">
        <v>615100</v>
      </c>
      <c r="F15766" t="s">
        <v>24196</v>
      </c>
      <c r="G15766" s="7">
        <v>-0.01</v>
      </c>
    </row>
    <row r="15767" spans="1:7" x14ac:dyDescent="0.3">
      <c r="A15767" s="310">
        <v>3022079</v>
      </c>
      <c r="B15767" t="s">
        <v>24264</v>
      </c>
      <c r="C15767" t="s">
        <v>16</v>
      </c>
      <c r="D15767" t="s">
        <v>371</v>
      </c>
      <c r="E15767">
        <v>616100</v>
      </c>
      <c r="F15767" t="s">
        <v>24196</v>
      </c>
      <c r="G15767" s="7">
        <v>527.87</v>
      </c>
    </row>
    <row r="15768" spans="1:7" x14ac:dyDescent="0.3">
      <c r="A15768" s="310">
        <v>3022079</v>
      </c>
      <c r="B15768" t="s">
        <v>24264</v>
      </c>
      <c r="C15768" t="s">
        <v>16</v>
      </c>
      <c r="D15768" t="s">
        <v>373</v>
      </c>
      <c r="E15768">
        <v>615130</v>
      </c>
      <c r="F15768" t="s">
        <v>24196</v>
      </c>
      <c r="G15768" s="7">
        <v>-40</v>
      </c>
    </row>
    <row r="15769" spans="1:7" x14ac:dyDescent="0.3">
      <c r="A15769" s="310">
        <v>3022079</v>
      </c>
      <c r="B15769" t="s">
        <v>24264</v>
      </c>
      <c r="C15769" t="s">
        <v>16</v>
      </c>
      <c r="D15769" t="s">
        <v>371</v>
      </c>
      <c r="E15769">
        <v>615100</v>
      </c>
      <c r="F15769" t="s">
        <v>24196</v>
      </c>
      <c r="G15769" s="7">
        <v>-0.01</v>
      </c>
    </row>
    <row r="15770" spans="1:7" x14ac:dyDescent="0.3">
      <c r="A15770" s="310">
        <v>3022079</v>
      </c>
      <c r="B15770" t="s">
        <v>24264</v>
      </c>
      <c r="C15770" t="s">
        <v>16</v>
      </c>
      <c r="D15770" t="s">
        <v>371</v>
      </c>
      <c r="E15770">
        <v>615100</v>
      </c>
      <c r="F15770" t="s">
        <v>24196</v>
      </c>
      <c r="G15770" s="7">
        <v>-89.23</v>
      </c>
    </row>
    <row r="15771" spans="1:7" x14ac:dyDescent="0.3">
      <c r="A15771" s="310">
        <v>3022079</v>
      </c>
      <c r="B15771" t="s">
        <v>24264</v>
      </c>
      <c r="C15771" t="s">
        <v>16</v>
      </c>
      <c r="D15771" t="s">
        <v>371</v>
      </c>
      <c r="E15771">
        <v>615100</v>
      </c>
      <c r="F15771" t="s">
        <v>24196</v>
      </c>
      <c r="G15771" s="7">
        <v>3500.07</v>
      </c>
    </row>
    <row r="15772" spans="1:7" x14ac:dyDescent="0.3">
      <c r="A15772" s="310">
        <v>3022079</v>
      </c>
      <c r="B15772" t="s">
        <v>24264</v>
      </c>
      <c r="C15772" t="s">
        <v>16</v>
      </c>
      <c r="D15772" t="s">
        <v>371</v>
      </c>
      <c r="E15772">
        <v>615100</v>
      </c>
      <c r="F15772" t="s">
        <v>24196</v>
      </c>
      <c r="G15772" s="7">
        <v>-89.23</v>
      </c>
    </row>
    <row r="15773" spans="1:7" x14ac:dyDescent="0.3">
      <c r="A15773" s="310">
        <v>3022079</v>
      </c>
      <c r="B15773" t="s">
        <v>24264</v>
      </c>
      <c r="C15773" t="s">
        <v>16</v>
      </c>
      <c r="D15773" t="s">
        <v>373</v>
      </c>
      <c r="E15773">
        <v>615130</v>
      </c>
      <c r="F15773" t="s">
        <v>24196</v>
      </c>
      <c r="G15773" s="7">
        <v>1139.3800000000001</v>
      </c>
    </row>
    <row r="15774" spans="1:7" x14ac:dyDescent="0.3">
      <c r="A15774" s="310">
        <v>3022079</v>
      </c>
      <c r="B15774" t="s">
        <v>24264</v>
      </c>
      <c r="C15774" t="s">
        <v>16</v>
      </c>
      <c r="D15774" t="s">
        <v>371</v>
      </c>
      <c r="E15774">
        <v>615100</v>
      </c>
      <c r="F15774" t="s">
        <v>24196</v>
      </c>
      <c r="G15774" s="7">
        <v>-89.23</v>
      </c>
    </row>
    <row r="15775" spans="1:7" x14ac:dyDescent="0.3">
      <c r="A15775" s="310">
        <v>3022079</v>
      </c>
      <c r="B15775" t="s">
        <v>24264</v>
      </c>
      <c r="C15775" t="s">
        <v>16</v>
      </c>
      <c r="D15775" t="s">
        <v>371</v>
      </c>
      <c r="E15775">
        <v>617100</v>
      </c>
      <c r="F15775" t="s">
        <v>24196</v>
      </c>
      <c r="G15775" s="7">
        <v>968.27</v>
      </c>
    </row>
    <row r="15776" spans="1:7" x14ac:dyDescent="0.3">
      <c r="A15776" s="310">
        <v>3022079</v>
      </c>
      <c r="B15776" t="s">
        <v>24264</v>
      </c>
      <c r="C15776" t="s">
        <v>16</v>
      </c>
      <c r="D15776" t="s">
        <v>377</v>
      </c>
      <c r="E15776">
        <v>611120</v>
      </c>
      <c r="F15776" t="s">
        <v>24196</v>
      </c>
      <c r="G15776" s="7">
        <v>27.53</v>
      </c>
    </row>
    <row r="15777" spans="1:7" x14ac:dyDescent="0.3">
      <c r="A15777" s="310">
        <v>3022079</v>
      </c>
      <c r="B15777" t="s">
        <v>24264</v>
      </c>
      <c r="C15777" t="s">
        <v>16</v>
      </c>
      <c r="D15777" t="s">
        <v>371</v>
      </c>
      <c r="E15777">
        <v>615100</v>
      </c>
      <c r="F15777" t="s">
        <v>24196</v>
      </c>
      <c r="G15777" s="7">
        <v>-117.46</v>
      </c>
    </row>
    <row r="15778" spans="1:7" x14ac:dyDescent="0.3">
      <c r="A15778" s="310">
        <v>3022079</v>
      </c>
      <c r="B15778" t="s">
        <v>24264</v>
      </c>
      <c r="C15778" t="s">
        <v>16</v>
      </c>
      <c r="D15778" t="s">
        <v>371</v>
      </c>
      <c r="E15778">
        <v>615100</v>
      </c>
      <c r="F15778" t="s">
        <v>24196</v>
      </c>
      <c r="G15778" s="7">
        <v>-99.15</v>
      </c>
    </row>
    <row r="15779" spans="1:7" x14ac:dyDescent="0.3">
      <c r="A15779" s="310">
        <v>3022079</v>
      </c>
      <c r="B15779" t="s">
        <v>24264</v>
      </c>
      <c r="C15779" t="s">
        <v>16</v>
      </c>
      <c r="D15779" t="s">
        <v>371</v>
      </c>
      <c r="E15779">
        <v>616100</v>
      </c>
      <c r="F15779" t="s">
        <v>24196</v>
      </c>
      <c r="G15779" s="7">
        <v>652.77</v>
      </c>
    </row>
    <row r="15780" spans="1:7" x14ac:dyDescent="0.3">
      <c r="A15780" s="310">
        <v>3022079</v>
      </c>
      <c r="B15780" t="s">
        <v>24264</v>
      </c>
      <c r="C15780" t="s">
        <v>16</v>
      </c>
      <c r="D15780" t="s">
        <v>371</v>
      </c>
      <c r="E15780">
        <v>615100</v>
      </c>
      <c r="F15780" t="s">
        <v>24196</v>
      </c>
      <c r="G15780" s="7">
        <v>-0.01</v>
      </c>
    </row>
    <row r="15781" spans="1:7" x14ac:dyDescent="0.3">
      <c r="A15781" s="310">
        <v>3022079</v>
      </c>
      <c r="B15781" t="s">
        <v>24264</v>
      </c>
      <c r="C15781" t="s">
        <v>16</v>
      </c>
      <c r="D15781" t="s">
        <v>371</v>
      </c>
      <c r="E15781">
        <v>616100</v>
      </c>
      <c r="F15781" t="s">
        <v>24196</v>
      </c>
      <c r="G15781" s="7">
        <v>49.76</v>
      </c>
    </row>
    <row r="15782" spans="1:7" x14ac:dyDescent="0.3">
      <c r="A15782" s="310">
        <v>3022079</v>
      </c>
      <c r="B15782" t="s">
        <v>24264</v>
      </c>
      <c r="C15782" t="s">
        <v>16</v>
      </c>
      <c r="D15782" t="s">
        <v>371</v>
      </c>
      <c r="E15782">
        <v>615100</v>
      </c>
      <c r="F15782" t="s">
        <v>24196</v>
      </c>
      <c r="G15782" s="7">
        <v>0.01</v>
      </c>
    </row>
    <row r="15783" spans="1:7" x14ac:dyDescent="0.3">
      <c r="A15783" s="310">
        <v>3022079</v>
      </c>
      <c r="B15783" t="s">
        <v>24264</v>
      </c>
      <c r="C15783" t="s">
        <v>16</v>
      </c>
      <c r="D15783" t="s">
        <v>373</v>
      </c>
      <c r="E15783">
        <v>615130</v>
      </c>
      <c r="F15783" t="s">
        <v>24196</v>
      </c>
      <c r="G15783" s="7">
        <v>20</v>
      </c>
    </row>
    <row r="15784" spans="1:7" x14ac:dyDescent="0.3">
      <c r="A15784" s="310">
        <v>3022079</v>
      </c>
      <c r="B15784" t="s">
        <v>24264</v>
      </c>
      <c r="C15784" t="s">
        <v>16</v>
      </c>
      <c r="D15784" t="s">
        <v>371</v>
      </c>
      <c r="E15784">
        <v>615100</v>
      </c>
      <c r="F15784" t="s">
        <v>24196</v>
      </c>
      <c r="G15784" s="7">
        <v>-99.15</v>
      </c>
    </row>
    <row r="15785" spans="1:7" x14ac:dyDescent="0.3">
      <c r="A15785" s="310">
        <v>3022079</v>
      </c>
      <c r="B15785" t="s">
        <v>24264</v>
      </c>
      <c r="C15785" t="s">
        <v>16</v>
      </c>
      <c r="D15785" t="s">
        <v>373</v>
      </c>
      <c r="E15785">
        <v>615130</v>
      </c>
      <c r="F15785" t="s">
        <v>24196</v>
      </c>
      <c r="G15785" s="7">
        <v>-40</v>
      </c>
    </row>
    <row r="15786" spans="1:7" x14ac:dyDescent="0.3">
      <c r="A15786" s="310">
        <v>3022079</v>
      </c>
      <c r="B15786" t="s">
        <v>24264</v>
      </c>
      <c r="C15786" t="s">
        <v>16</v>
      </c>
      <c r="D15786" t="s">
        <v>371</v>
      </c>
      <c r="E15786">
        <v>615100</v>
      </c>
      <c r="F15786" t="s">
        <v>24196</v>
      </c>
      <c r="G15786" s="7">
        <v>0.01</v>
      </c>
    </row>
    <row r="15787" spans="1:7" x14ac:dyDescent="0.3">
      <c r="A15787" s="310">
        <v>3022079</v>
      </c>
      <c r="B15787" t="s">
        <v>24264</v>
      </c>
      <c r="C15787" t="s">
        <v>16</v>
      </c>
      <c r="D15787" t="s">
        <v>371</v>
      </c>
      <c r="E15787">
        <v>615100</v>
      </c>
      <c r="F15787" t="s">
        <v>24196</v>
      </c>
      <c r="G15787" s="7">
        <v>0.01</v>
      </c>
    </row>
    <row r="15788" spans="1:7" x14ac:dyDescent="0.3">
      <c r="A15788" s="310">
        <v>3022079</v>
      </c>
      <c r="B15788" t="s">
        <v>24264</v>
      </c>
      <c r="C15788" t="s">
        <v>16</v>
      </c>
      <c r="D15788" t="s">
        <v>371</v>
      </c>
      <c r="E15788">
        <v>615100</v>
      </c>
      <c r="F15788" t="s">
        <v>24196</v>
      </c>
      <c r="G15788" s="7">
        <v>-0.01</v>
      </c>
    </row>
    <row r="15789" spans="1:7" x14ac:dyDescent="0.3">
      <c r="A15789" s="310">
        <v>3022079</v>
      </c>
      <c r="B15789" t="s">
        <v>24264</v>
      </c>
      <c r="C15789" t="s">
        <v>16</v>
      </c>
      <c r="D15789" t="s">
        <v>373</v>
      </c>
      <c r="E15789">
        <v>615130</v>
      </c>
      <c r="F15789" t="s">
        <v>24196</v>
      </c>
      <c r="G15789" s="7">
        <v>-40</v>
      </c>
    </row>
    <row r="15790" spans="1:7" x14ac:dyDescent="0.3">
      <c r="A15790" s="310">
        <v>3022079</v>
      </c>
      <c r="B15790" t="s">
        <v>24264</v>
      </c>
      <c r="C15790" t="s">
        <v>16</v>
      </c>
      <c r="D15790" t="s">
        <v>373</v>
      </c>
      <c r="E15790">
        <v>615130</v>
      </c>
      <c r="F15790" t="s">
        <v>24196</v>
      </c>
      <c r="G15790" s="7">
        <v>0.01</v>
      </c>
    </row>
    <row r="15791" spans="1:7" x14ac:dyDescent="0.3">
      <c r="A15791" s="310">
        <v>3022079</v>
      </c>
      <c r="B15791" t="s">
        <v>24264</v>
      </c>
      <c r="C15791" t="s">
        <v>16</v>
      </c>
      <c r="D15791" t="s">
        <v>371</v>
      </c>
      <c r="E15791">
        <v>617100</v>
      </c>
      <c r="F15791" t="s">
        <v>24196</v>
      </c>
      <c r="G15791" s="7">
        <v>899.77</v>
      </c>
    </row>
    <row r="15792" spans="1:7" x14ac:dyDescent="0.3">
      <c r="A15792" s="310">
        <v>3022079</v>
      </c>
      <c r="B15792" t="s">
        <v>24264</v>
      </c>
      <c r="C15792" t="s">
        <v>16</v>
      </c>
      <c r="D15792" t="s">
        <v>371</v>
      </c>
      <c r="E15792">
        <v>615100</v>
      </c>
      <c r="F15792" t="s">
        <v>24196</v>
      </c>
      <c r="G15792" s="7">
        <v>-79.319999999999993</v>
      </c>
    </row>
    <row r="15793" spans="1:7" x14ac:dyDescent="0.3">
      <c r="A15793" s="310">
        <v>3022079</v>
      </c>
      <c r="B15793" t="s">
        <v>24264</v>
      </c>
      <c r="C15793" t="s">
        <v>16</v>
      </c>
      <c r="D15793" t="s">
        <v>371</v>
      </c>
      <c r="E15793">
        <v>615100</v>
      </c>
      <c r="F15793" t="s">
        <v>24196</v>
      </c>
      <c r="G15793" s="7">
        <v>-117.46</v>
      </c>
    </row>
    <row r="15794" spans="1:7" x14ac:dyDescent="0.3">
      <c r="A15794" s="310">
        <v>3022079</v>
      </c>
      <c r="B15794" t="s">
        <v>24264</v>
      </c>
      <c r="C15794" t="s">
        <v>16</v>
      </c>
      <c r="D15794" t="s">
        <v>371</v>
      </c>
      <c r="E15794">
        <v>617100</v>
      </c>
      <c r="F15794" t="s">
        <v>24196</v>
      </c>
      <c r="G15794" s="7">
        <v>486.2</v>
      </c>
    </row>
    <row r="15795" spans="1:7" x14ac:dyDescent="0.3">
      <c r="A15795" s="310">
        <v>3022079</v>
      </c>
      <c r="B15795" t="s">
        <v>24264</v>
      </c>
      <c r="C15795" t="s">
        <v>16</v>
      </c>
      <c r="D15795" t="s">
        <v>373</v>
      </c>
      <c r="E15795">
        <v>615130</v>
      </c>
      <c r="F15795" t="s">
        <v>24196</v>
      </c>
      <c r="G15795" s="7">
        <v>20</v>
      </c>
    </row>
    <row r="15796" spans="1:7" x14ac:dyDescent="0.3">
      <c r="A15796" s="310">
        <v>3022079</v>
      </c>
      <c r="B15796" t="s">
        <v>24264</v>
      </c>
      <c r="C15796" t="s">
        <v>16</v>
      </c>
      <c r="D15796" t="s">
        <v>373</v>
      </c>
      <c r="E15796">
        <v>615130</v>
      </c>
      <c r="F15796" t="s">
        <v>24196</v>
      </c>
      <c r="G15796" s="7">
        <v>-35.36</v>
      </c>
    </row>
    <row r="15797" spans="1:7" x14ac:dyDescent="0.3">
      <c r="A15797" s="310">
        <v>3022079</v>
      </c>
      <c r="B15797" t="s">
        <v>24264</v>
      </c>
      <c r="C15797" t="s">
        <v>16</v>
      </c>
      <c r="D15797" t="s">
        <v>371</v>
      </c>
      <c r="E15797">
        <v>617100</v>
      </c>
      <c r="F15797" t="s">
        <v>24196</v>
      </c>
      <c r="G15797" s="7">
        <v>646.83000000000004</v>
      </c>
    </row>
    <row r="15798" spans="1:7" x14ac:dyDescent="0.3">
      <c r="A15798" s="310">
        <v>3022079</v>
      </c>
      <c r="B15798" t="s">
        <v>24264</v>
      </c>
      <c r="C15798" t="s">
        <v>16</v>
      </c>
      <c r="D15798" t="s">
        <v>371</v>
      </c>
      <c r="E15798">
        <v>615100</v>
      </c>
      <c r="F15798" t="s">
        <v>24196</v>
      </c>
      <c r="G15798" s="7">
        <v>0.01</v>
      </c>
    </row>
    <row r="15799" spans="1:7" x14ac:dyDescent="0.3">
      <c r="A15799" s="310">
        <v>3022079</v>
      </c>
      <c r="B15799" t="s">
        <v>24264</v>
      </c>
      <c r="C15799" t="s">
        <v>16</v>
      </c>
      <c r="D15799" t="s">
        <v>371</v>
      </c>
      <c r="E15799">
        <v>615100</v>
      </c>
      <c r="F15799" t="s">
        <v>24196</v>
      </c>
      <c r="G15799" s="7">
        <v>-51.48</v>
      </c>
    </row>
    <row r="15800" spans="1:7" x14ac:dyDescent="0.3">
      <c r="A15800" s="310">
        <v>3022079</v>
      </c>
      <c r="B15800" t="s">
        <v>24264</v>
      </c>
      <c r="C15800" t="s">
        <v>16</v>
      </c>
      <c r="D15800" t="s">
        <v>373</v>
      </c>
      <c r="E15800">
        <v>615130</v>
      </c>
      <c r="F15800" t="s">
        <v>24196</v>
      </c>
      <c r="G15800" s="7">
        <v>-40</v>
      </c>
    </row>
    <row r="15801" spans="1:7" x14ac:dyDescent="0.3">
      <c r="A15801" s="310">
        <v>3022079</v>
      </c>
      <c r="B15801" t="s">
        <v>24264</v>
      </c>
      <c r="C15801" t="s">
        <v>16</v>
      </c>
      <c r="D15801" t="s">
        <v>371</v>
      </c>
      <c r="E15801">
        <v>616100</v>
      </c>
      <c r="F15801" t="s">
        <v>24196</v>
      </c>
      <c r="G15801" s="7">
        <v>400.72</v>
      </c>
    </row>
    <row r="15802" spans="1:7" x14ac:dyDescent="0.3">
      <c r="A15802" s="310">
        <v>3022079</v>
      </c>
      <c r="B15802" t="s">
        <v>24264</v>
      </c>
      <c r="C15802" t="s">
        <v>16</v>
      </c>
      <c r="D15802" t="s">
        <v>373</v>
      </c>
      <c r="E15802">
        <v>615130</v>
      </c>
      <c r="F15802" t="s">
        <v>24196</v>
      </c>
      <c r="G15802" s="7">
        <v>20.67</v>
      </c>
    </row>
    <row r="15803" spans="1:7" x14ac:dyDescent="0.3">
      <c r="A15803" s="310">
        <v>3022079</v>
      </c>
      <c r="B15803" t="s">
        <v>24264</v>
      </c>
      <c r="C15803" t="s">
        <v>16</v>
      </c>
      <c r="D15803" t="s">
        <v>371</v>
      </c>
      <c r="E15803">
        <v>615100</v>
      </c>
      <c r="F15803" t="s">
        <v>24196</v>
      </c>
      <c r="G15803" s="7">
        <v>0.01</v>
      </c>
    </row>
    <row r="15804" spans="1:7" x14ac:dyDescent="0.3">
      <c r="A15804" s="310">
        <v>3022079</v>
      </c>
      <c r="B15804" t="s">
        <v>24264</v>
      </c>
      <c r="C15804" t="s">
        <v>16</v>
      </c>
      <c r="D15804" t="s">
        <v>371</v>
      </c>
      <c r="E15804">
        <v>615100</v>
      </c>
      <c r="F15804" t="s">
        <v>24196</v>
      </c>
      <c r="G15804" s="7">
        <v>-0.01</v>
      </c>
    </row>
    <row r="15805" spans="1:7" x14ac:dyDescent="0.3">
      <c r="A15805" s="310">
        <v>3022079</v>
      </c>
      <c r="B15805" t="s">
        <v>24264</v>
      </c>
      <c r="C15805" t="s">
        <v>16</v>
      </c>
      <c r="D15805" t="s">
        <v>371</v>
      </c>
      <c r="E15805">
        <v>617100</v>
      </c>
      <c r="F15805" t="s">
        <v>24196</v>
      </c>
      <c r="G15805" s="7">
        <v>1363.84</v>
      </c>
    </row>
    <row r="15806" spans="1:7" x14ac:dyDescent="0.3">
      <c r="A15806" s="310">
        <v>3022079</v>
      </c>
      <c r="B15806" t="s">
        <v>24264</v>
      </c>
      <c r="C15806" t="s">
        <v>16</v>
      </c>
      <c r="D15806" t="s">
        <v>373</v>
      </c>
      <c r="E15806">
        <v>615130</v>
      </c>
      <c r="F15806" t="s">
        <v>24196</v>
      </c>
      <c r="G15806" s="7">
        <v>20</v>
      </c>
    </row>
    <row r="15807" spans="1:7" x14ac:dyDescent="0.3">
      <c r="A15807" s="310">
        <v>3022079</v>
      </c>
      <c r="B15807" t="s">
        <v>24264</v>
      </c>
      <c r="C15807" t="s">
        <v>16</v>
      </c>
      <c r="D15807" t="s">
        <v>373</v>
      </c>
      <c r="E15807">
        <v>615130</v>
      </c>
      <c r="F15807" t="s">
        <v>24196</v>
      </c>
      <c r="G15807" s="7">
        <v>20.67</v>
      </c>
    </row>
    <row r="15808" spans="1:7" x14ac:dyDescent="0.3">
      <c r="A15808" s="310">
        <v>3022079</v>
      </c>
      <c r="B15808" t="s">
        <v>24264</v>
      </c>
      <c r="C15808" t="s">
        <v>16</v>
      </c>
      <c r="D15808" t="s">
        <v>371</v>
      </c>
      <c r="E15808">
        <v>615100</v>
      </c>
      <c r="F15808" t="s">
        <v>24196</v>
      </c>
      <c r="G15808" s="7">
        <v>-99.15</v>
      </c>
    </row>
    <row r="15809" spans="1:7" x14ac:dyDescent="0.3">
      <c r="A15809" s="310">
        <v>3022079</v>
      </c>
      <c r="B15809" t="s">
        <v>24264</v>
      </c>
      <c r="C15809" t="s">
        <v>16</v>
      </c>
      <c r="D15809" t="s">
        <v>371</v>
      </c>
      <c r="E15809">
        <v>615100</v>
      </c>
      <c r="F15809" t="s">
        <v>24196</v>
      </c>
      <c r="G15809" s="7">
        <v>-89.23</v>
      </c>
    </row>
    <row r="15810" spans="1:7" x14ac:dyDescent="0.3">
      <c r="A15810" s="310">
        <v>3022079</v>
      </c>
      <c r="B15810" t="s">
        <v>24264</v>
      </c>
      <c r="C15810" t="s">
        <v>16</v>
      </c>
      <c r="D15810" t="s">
        <v>371</v>
      </c>
      <c r="E15810">
        <v>615100</v>
      </c>
      <c r="F15810" t="s">
        <v>24196</v>
      </c>
      <c r="G15810" s="7">
        <v>-89.23</v>
      </c>
    </row>
    <row r="15811" spans="1:7" x14ac:dyDescent="0.3">
      <c r="A15811" s="310">
        <v>3022079</v>
      </c>
      <c r="B15811" t="s">
        <v>24264</v>
      </c>
      <c r="C15811" t="s">
        <v>16</v>
      </c>
      <c r="D15811" t="s">
        <v>371</v>
      </c>
      <c r="E15811">
        <v>616100</v>
      </c>
      <c r="F15811" t="s">
        <v>24196</v>
      </c>
      <c r="G15811" s="7">
        <v>1116.57</v>
      </c>
    </row>
    <row r="15812" spans="1:7" x14ac:dyDescent="0.3">
      <c r="A15812" s="310">
        <v>3022079</v>
      </c>
      <c r="B15812" t="s">
        <v>24264</v>
      </c>
      <c r="C15812" t="s">
        <v>16</v>
      </c>
      <c r="D15812" t="s">
        <v>371</v>
      </c>
      <c r="E15812">
        <v>615100</v>
      </c>
      <c r="F15812" t="s">
        <v>24196</v>
      </c>
      <c r="G15812" s="7">
        <v>-89.23</v>
      </c>
    </row>
    <row r="15813" spans="1:7" x14ac:dyDescent="0.3">
      <c r="A15813" s="310">
        <v>3022079</v>
      </c>
      <c r="B15813" t="s">
        <v>24264</v>
      </c>
      <c r="C15813" t="s">
        <v>16</v>
      </c>
      <c r="D15813" t="s">
        <v>373</v>
      </c>
      <c r="E15813">
        <v>615130</v>
      </c>
      <c r="F15813" t="s">
        <v>24196</v>
      </c>
      <c r="G15813" s="7">
        <v>2121.87</v>
      </c>
    </row>
    <row r="15814" spans="1:7" x14ac:dyDescent="0.3">
      <c r="A15814" s="310">
        <v>3022079</v>
      </c>
      <c r="B15814" t="s">
        <v>24264</v>
      </c>
      <c r="C15814" t="s">
        <v>16</v>
      </c>
      <c r="D15814" t="s">
        <v>371</v>
      </c>
      <c r="E15814">
        <v>616100</v>
      </c>
      <c r="F15814" t="s">
        <v>24196</v>
      </c>
      <c r="G15814" s="7">
        <v>120.69</v>
      </c>
    </row>
    <row r="15815" spans="1:7" x14ac:dyDescent="0.3">
      <c r="A15815" s="310">
        <v>3022079</v>
      </c>
      <c r="B15815" t="s">
        <v>24264</v>
      </c>
      <c r="C15815" t="s">
        <v>16</v>
      </c>
      <c r="D15815" t="s">
        <v>371</v>
      </c>
      <c r="E15815">
        <v>615100</v>
      </c>
      <c r="F15815" t="s">
        <v>24196</v>
      </c>
      <c r="G15815" s="7">
        <v>3490.4</v>
      </c>
    </row>
    <row r="15816" spans="1:7" x14ac:dyDescent="0.3">
      <c r="A15816" s="310">
        <v>3022079</v>
      </c>
      <c r="B15816" t="s">
        <v>24264</v>
      </c>
      <c r="C15816" t="s">
        <v>16</v>
      </c>
      <c r="D15816" t="s">
        <v>371</v>
      </c>
      <c r="E15816">
        <v>615100</v>
      </c>
      <c r="F15816" t="s">
        <v>24196</v>
      </c>
      <c r="G15816" s="7">
        <v>-0.01</v>
      </c>
    </row>
    <row r="15817" spans="1:7" x14ac:dyDescent="0.3">
      <c r="A15817" s="310">
        <v>3022079</v>
      </c>
      <c r="B15817" t="s">
        <v>24264</v>
      </c>
      <c r="C15817" t="s">
        <v>16</v>
      </c>
      <c r="D15817" t="s">
        <v>371</v>
      </c>
      <c r="E15817">
        <v>615100</v>
      </c>
      <c r="F15817" t="s">
        <v>24196</v>
      </c>
      <c r="G15817" s="7">
        <v>-89.23</v>
      </c>
    </row>
    <row r="15818" spans="1:7" x14ac:dyDescent="0.3">
      <c r="A15818" s="310">
        <v>3022079</v>
      </c>
      <c r="B15818" t="s">
        <v>24264</v>
      </c>
      <c r="C15818" t="s">
        <v>16</v>
      </c>
      <c r="D15818" t="s">
        <v>371</v>
      </c>
      <c r="E15818">
        <v>617100</v>
      </c>
      <c r="F15818" t="s">
        <v>24196</v>
      </c>
      <c r="G15818" s="7">
        <v>1003.82</v>
      </c>
    </row>
    <row r="15819" spans="1:7" x14ac:dyDescent="0.3">
      <c r="A15819" s="310">
        <v>3022079</v>
      </c>
      <c r="B15819" t="s">
        <v>24264</v>
      </c>
      <c r="C15819" t="s">
        <v>16</v>
      </c>
      <c r="D15819" t="s">
        <v>371</v>
      </c>
      <c r="E15819">
        <v>615100</v>
      </c>
      <c r="F15819" t="s">
        <v>24196</v>
      </c>
      <c r="G15819" s="7">
        <v>3137.27</v>
      </c>
    </row>
    <row r="15820" spans="1:7" x14ac:dyDescent="0.3">
      <c r="A15820" s="310">
        <v>3022079</v>
      </c>
      <c r="B15820" t="s">
        <v>24264</v>
      </c>
      <c r="C15820" t="s">
        <v>16</v>
      </c>
      <c r="D15820" t="s">
        <v>371</v>
      </c>
      <c r="E15820">
        <v>615100</v>
      </c>
      <c r="F15820" t="s">
        <v>24196</v>
      </c>
      <c r="G15820" s="7">
        <v>0.01</v>
      </c>
    </row>
    <row r="15821" spans="1:7" x14ac:dyDescent="0.3">
      <c r="A15821" s="310">
        <v>3022079</v>
      </c>
      <c r="B15821" t="s">
        <v>24264</v>
      </c>
      <c r="C15821" t="s">
        <v>16</v>
      </c>
      <c r="D15821" t="s">
        <v>373</v>
      </c>
      <c r="E15821">
        <v>615130</v>
      </c>
      <c r="F15821" t="s">
        <v>24196</v>
      </c>
      <c r="G15821" s="7">
        <v>2042</v>
      </c>
    </row>
    <row r="15822" spans="1:7" x14ac:dyDescent="0.3">
      <c r="A15822" s="310">
        <v>3022079</v>
      </c>
      <c r="B15822" t="s">
        <v>24264</v>
      </c>
      <c r="C15822" t="s">
        <v>16</v>
      </c>
      <c r="D15822" t="s">
        <v>371</v>
      </c>
      <c r="E15822">
        <v>615100</v>
      </c>
      <c r="F15822" t="s">
        <v>24196</v>
      </c>
      <c r="G15822" s="7">
        <v>-0.01</v>
      </c>
    </row>
    <row r="15823" spans="1:7" x14ac:dyDescent="0.3">
      <c r="A15823" s="310">
        <v>3022079</v>
      </c>
      <c r="B15823" t="s">
        <v>24264</v>
      </c>
      <c r="C15823" t="s">
        <v>16</v>
      </c>
      <c r="D15823" t="s">
        <v>371</v>
      </c>
      <c r="E15823">
        <v>615100</v>
      </c>
      <c r="F15823" t="s">
        <v>24196</v>
      </c>
      <c r="G15823" s="7">
        <v>-0.01</v>
      </c>
    </row>
    <row r="15824" spans="1:7" x14ac:dyDescent="0.3">
      <c r="A15824" s="310">
        <v>3022079</v>
      </c>
      <c r="B15824" t="s">
        <v>24264</v>
      </c>
      <c r="C15824" t="s">
        <v>16</v>
      </c>
      <c r="D15824" t="s">
        <v>371</v>
      </c>
      <c r="E15824">
        <v>617100</v>
      </c>
      <c r="F15824" t="s">
        <v>24196</v>
      </c>
      <c r="G15824" s="7">
        <v>776.2</v>
      </c>
    </row>
    <row r="15825" spans="1:7" x14ac:dyDescent="0.3">
      <c r="A15825" s="310">
        <v>3022079</v>
      </c>
      <c r="B15825" t="s">
        <v>24264</v>
      </c>
      <c r="C15825" t="s">
        <v>16</v>
      </c>
      <c r="D15825" t="s">
        <v>373</v>
      </c>
      <c r="E15825">
        <v>615130</v>
      </c>
      <c r="F15825" t="s">
        <v>24196</v>
      </c>
      <c r="G15825" s="7">
        <v>-0.01</v>
      </c>
    </row>
    <row r="15826" spans="1:7" x14ac:dyDescent="0.3">
      <c r="A15826" s="310">
        <v>3022079</v>
      </c>
      <c r="B15826" t="s">
        <v>24264</v>
      </c>
      <c r="C15826" t="s">
        <v>16</v>
      </c>
      <c r="D15826" t="s">
        <v>371</v>
      </c>
      <c r="E15826">
        <v>616100</v>
      </c>
      <c r="F15826" t="s">
        <v>24196</v>
      </c>
      <c r="G15826" s="7">
        <v>191.74</v>
      </c>
    </row>
    <row r="15827" spans="1:7" x14ac:dyDescent="0.3">
      <c r="A15827" s="310">
        <v>3022079</v>
      </c>
      <c r="B15827" t="s">
        <v>24264</v>
      </c>
      <c r="C15827" t="s">
        <v>16</v>
      </c>
      <c r="D15827" t="s">
        <v>371</v>
      </c>
      <c r="E15827">
        <v>615100</v>
      </c>
      <c r="F15827" t="s">
        <v>24196</v>
      </c>
      <c r="G15827" s="7">
        <v>-0.01</v>
      </c>
    </row>
    <row r="15828" spans="1:7" x14ac:dyDescent="0.3">
      <c r="A15828" s="310">
        <v>3022079</v>
      </c>
      <c r="B15828" t="s">
        <v>24264</v>
      </c>
      <c r="C15828" t="s">
        <v>16</v>
      </c>
      <c r="D15828" t="s">
        <v>371</v>
      </c>
      <c r="E15828">
        <v>615100</v>
      </c>
      <c r="F15828" t="s">
        <v>24196</v>
      </c>
      <c r="G15828" s="7">
        <v>-117.46</v>
      </c>
    </row>
    <row r="15829" spans="1:7" x14ac:dyDescent="0.3">
      <c r="A15829" s="310">
        <v>3022079</v>
      </c>
      <c r="B15829" t="s">
        <v>24264</v>
      </c>
      <c r="C15829" t="s">
        <v>16</v>
      </c>
      <c r="D15829" t="s">
        <v>371</v>
      </c>
      <c r="E15829">
        <v>615100</v>
      </c>
      <c r="F15829" t="s">
        <v>24196</v>
      </c>
      <c r="G15829" s="7">
        <v>-0.01</v>
      </c>
    </row>
    <row r="15830" spans="1:7" x14ac:dyDescent="0.3">
      <c r="A15830" s="310">
        <v>3022079</v>
      </c>
      <c r="B15830" t="s">
        <v>24264</v>
      </c>
      <c r="C15830" t="s">
        <v>16</v>
      </c>
      <c r="D15830" t="s">
        <v>373</v>
      </c>
      <c r="E15830">
        <v>615130</v>
      </c>
      <c r="F15830" t="s">
        <v>24196</v>
      </c>
      <c r="G15830" s="7">
        <v>0.01</v>
      </c>
    </row>
    <row r="15831" spans="1:7" x14ac:dyDescent="0.3">
      <c r="A15831" s="310">
        <v>3022079</v>
      </c>
      <c r="B15831" t="s">
        <v>24264</v>
      </c>
      <c r="C15831" t="s">
        <v>16</v>
      </c>
      <c r="D15831" t="s">
        <v>371</v>
      </c>
      <c r="E15831">
        <v>615100</v>
      </c>
      <c r="F15831" t="s">
        <v>24196</v>
      </c>
      <c r="G15831" s="7">
        <v>-0.01</v>
      </c>
    </row>
    <row r="15832" spans="1:7" x14ac:dyDescent="0.3">
      <c r="A15832" s="310">
        <v>3022079</v>
      </c>
      <c r="B15832" t="s">
        <v>24264</v>
      </c>
      <c r="C15832" t="s">
        <v>16</v>
      </c>
      <c r="D15832" t="s">
        <v>371</v>
      </c>
      <c r="E15832">
        <v>615100</v>
      </c>
      <c r="F15832" t="s">
        <v>24196</v>
      </c>
      <c r="G15832" s="7">
        <v>-0.01</v>
      </c>
    </row>
    <row r="15833" spans="1:7" x14ac:dyDescent="0.3">
      <c r="A15833" s="310">
        <v>3022079</v>
      </c>
      <c r="B15833" t="s">
        <v>24264</v>
      </c>
      <c r="C15833" t="s">
        <v>16</v>
      </c>
      <c r="D15833" t="s">
        <v>371</v>
      </c>
      <c r="E15833">
        <v>615100</v>
      </c>
      <c r="F15833" t="s">
        <v>24196</v>
      </c>
      <c r="G15833" s="7">
        <v>0.01</v>
      </c>
    </row>
    <row r="15834" spans="1:7" x14ac:dyDescent="0.3">
      <c r="A15834" s="310">
        <v>3022079</v>
      </c>
      <c r="B15834" t="s">
        <v>24264</v>
      </c>
      <c r="C15834" t="s">
        <v>16</v>
      </c>
      <c r="D15834" t="s">
        <v>371</v>
      </c>
      <c r="E15834">
        <v>615100</v>
      </c>
      <c r="F15834" t="s">
        <v>24196</v>
      </c>
      <c r="G15834" s="7">
        <v>-0.01</v>
      </c>
    </row>
    <row r="15835" spans="1:7" x14ac:dyDescent="0.3">
      <c r="A15835" s="310">
        <v>3022079</v>
      </c>
      <c r="B15835" t="s">
        <v>24264</v>
      </c>
      <c r="C15835" t="s">
        <v>16</v>
      </c>
      <c r="D15835" t="s">
        <v>371</v>
      </c>
      <c r="E15835">
        <v>615100</v>
      </c>
      <c r="F15835" t="s">
        <v>24196</v>
      </c>
      <c r="G15835" s="7">
        <v>0.01</v>
      </c>
    </row>
    <row r="15836" spans="1:7" x14ac:dyDescent="0.3">
      <c r="A15836" s="310">
        <v>3022079</v>
      </c>
      <c r="B15836" t="s">
        <v>24264</v>
      </c>
      <c r="C15836" t="s">
        <v>16</v>
      </c>
      <c r="D15836" t="s">
        <v>373</v>
      </c>
      <c r="E15836">
        <v>615130</v>
      </c>
      <c r="F15836" t="s">
        <v>24196</v>
      </c>
      <c r="G15836" s="7">
        <v>20.67</v>
      </c>
    </row>
    <row r="15837" spans="1:7" x14ac:dyDescent="0.3">
      <c r="A15837" s="310">
        <v>3022079</v>
      </c>
      <c r="B15837" t="s">
        <v>24264</v>
      </c>
      <c r="C15837" t="s">
        <v>16</v>
      </c>
      <c r="D15837" t="s">
        <v>371</v>
      </c>
      <c r="E15837">
        <v>615100</v>
      </c>
      <c r="F15837" t="s">
        <v>24196</v>
      </c>
      <c r="G15837" s="7">
        <v>4220.17</v>
      </c>
    </row>
    <row r="15838" spans="1:7" x14ac:dyDescent="0.3">
      <c r="A15838" s="310">
        <v>3022079</v>
      </c>
      <c r="B15838" t="s">
        <v>24264</v>
      </c>
      <c r="C15838" t="s">
        <v>16</v>
      </c>
      <c r="D15838" t="s">
        <v>371</v>
      </c>
      <c r="E15838">
        <v>616100</v>
      </c>
      <c r="F15838" t="s">
        <v>24196</v>
      </c>
      <c r="G15838" s="7">
        <v>462.46</v>
      </c>
    </row>
    <row r="15839" spans="1:7" x14ac:dyDescent="0.3">
      <c r="A15839" s="310">
        <v>3022079</v>
      </c>
      <c r="B15839" t="s">
        <v>24264</v>
      </c>
      <c r="C15839" t="s">
        <v>16</v>
      </c>
      <c r="D15839" t="s">
        <v>371</v>
      </c>
      <c r="E15839">
        <v>615100</v>
      </c>
      <c r="F15839" t="s">
        <v>24196</v>
      </c>
      <c r="G15839" s="7">
        <v>-79.319999999999993</v>
      </c>
    </row>
    <row r="15840" spans="1:7" x14ac:dyDescent="0.3">
      <c r="A15840" s="310">
        <v>3022079</v>
      </c>
      <c r="B15840" t="s">
        <v>24264</v>
      </c>
      <c r="C15840" t="s">
        <v>16</v>
      </c>
      <c r="D15840" t="s">
        <v>371</v>
      </c>
      <c r="E15840">
        <v>615100</v>
      </c>
      <c r="F15840" t="s">
        <v>24196</v>
      </c>
      <c r="G15840" s="7">
        <v>-89.23</v>
      </c>
    </row>
    <row r="15841" spans="1:7" x14ac:dyDescent="0.3">
      <c r="A15841" s="310">
        <v>3022079</v>
      </c>
      <c r="B15841" t="s">
        <v>24264</v>
      </c>
      <c r="C15841" t="s">
        <v>16</v>
      </c>
      <c r="D15841" t="s">
        <v>371</v>
      </c>
      <c r="E15841">
        <v>615100</v>
      </c>
      <c r="F15841" t="s">
        <v>24196</v>
      </c>
      <c r="G15841" s="7">
        <v>0.01</v>
      </c>
    </row>
    <row r="15842" spans="1:7" x14ac:dyDescent="0.3">
      <c r="A15842" s="310">
        <v>3022079</v>
      </c>
      <c r="B15842" t="s">
        <v>24264</v>
      </c>
      <c r="C15842" t="s">
        <v>16</v>
      </c>
      <c r="D15842" t="s">
        <v>371</v>
      </c>
      <c r="E15842">
        <v>615100</v>
      </c>
      <c r="F15842" t="s">
        <v>24196</v>
      </c>
      <c r="G15842" s="7">
        <v>-79.319999999999993</v>
      </c>
    </row>
    <row r="15843" spans="1:7" x14ac:dyDescent="0.3">
      <c r="A15843" s="310">
        <v>3022079</v>
      </c>
      <c r="B15843" t="s">
        <v>24264</v>
      </c>
      <c r="C15843" t="s">
        <v>16</v>
      </c>
      <c r="D15843" t="s">
        <v>371</v>
      </c>
      <c r="E15843">
        <v>615100</v>
      </c>
      <c r="F15843" t="s">
        <v>24196</v>
      </c>
      <c r="G15843" s="7">
        <v>0.01</v>
      </c>
    </row>
    <row r="15844" spans="1:7" x14ac:dyDescent="0.3">
      <c r="A15844" s="310">
        <v>3022079</v>
      </c>
      <c r="B15844" t="s">
        <v>24264</v>
      </c>
      <c r="C15844" t="s">
        <v>16</v>
      </c>
      <c r="D15844" t="s">
        <v>371</v>
      </c>
      <c r="E15844">
        <v>615100</v>
      </c>
      <c r="F15844" t="s">
        <v>24196</v>
      </c>
      <c r="G15844" s="7">
        <v>-117.46</v>
      </c>
    </row>
    <row r="15845" spans="1:7" x14ac:dyDescent="0.3">
      <c r="A15845" s="310">
        <v>3022079</v>
      </c>
      <c r="B15845" t="s">
        <v>24264</v>
      </c>
      <c r="C15845" t="s">
        <v>16</v>
      </c>
      <c r="D15845" t="s">
        <v>371</v>
      </c>
      <c r="E15845">
        <v>615100</v>
      </c>
      <c r="F15845" t="s">
        <v>24196</v>
      </c>
      <c r="G15845" s="7">
        <v>-0.01</v>
      </c>
    </row>
    <row r="15846" spans="1:7" x14ac:dyDescent="0.3">
      <c r="A15846" s="310">
        <v>3022079</v>
      </c>
      <c r="B15846" t="s">
        <v>24264</v>
      </c>
      <c r="C15846" t="s">
        <v>16</v>
      </c>
      <c r="D15846" t="s">
        <v>371</v>
      </c>
      <c r="E15846">
        <v>615100</v>
      </c>
      <c r="F15846" t="s">
        <v>24196</v>
      </c>
      <c r="G15846" s="7">
        <v>0.01</v>
      </c>
    </row>
    <row r="15847" spans="1:7" x14ac:dyDescent="0.3">
      <c r="A15847" s="310">
        <v>3022079</v>
      </c>
      <c r="B15847" t="s">
        <v>24264</v>
      </c>
      <c r="C15847" t="s">
        <v>16</v>
      </c>
      <c r="D15847" t="s">
        <v>371</v>
      </c>
      <c r="E15847">
        <v>615100</v>
      </c>
      <c r="F15847" t="s">
        <v>24196</v>
      </c>
      <c r="G15847" s="7">
        <v>0.01</v>
      </c>
    </row>
    <row r="15848" spans="1:7" x14ac:dyDescent="0.3">
      <c r="A15848" s="310">
        <v>3022079</v>
      </c>
      <c r="B15848" t="s">
        <v>24264</v>
      </c>
      <c r="C15848" t="s">
        <v>16</v>
      </c>
      <c r="D15848" t="s">
        <v>371</v>
      </c>
      <c r="E15848">
        <v>615100</v>
      </c>
      <c r="F15848" t="s">
        <v>24196</v>
      </c>
      <c r="G15848" s="7">
        <v>-0.01</v>
      </c>
    </row>
    <row r="15849" spans="1:7" x14ac:dyDescent="0.3">
      <c r="A15849" s="310">
        <v>3022079</v>
      </c>
      <c r="B15849" t="s">
        <v>24264</v>
      </c>
      <c r="C15849" t="s">
        <v>16</v>
      </c>
      <c r="D15849" t="s">
        <v>371</v>
      </c>
      <c r="E15849">
        <v>615100</v>
      </c>
      <c r="F15849" t="s">
        <v>24196</v>
      </c>
      <c r="G15849" s="7">
        <v>-0.01</v>
      </c>
    </row>
    <row r="15850" spans="1:7" x14ac:dyDescent="0.3">
      <c r="A15850" s="310">
        <v>3022079</v>
      </c>
      <c r="B15850" t="s">
        <v>24264</v>
      </c>
      <c r="C15850" t="s">
        <v>16</v>
      </c>
      <c r="D15850" t="s">
        <v>371</v>
      </c>
      <c r="E15850">
        <v>615100</v>
      </c>
      <c r="F15850" t="s">
        <v>24196</v>
      </c>
      <c r="G15850" s="7">
        <v>0.01</v>
      </c>
    </row>
    <row r="15851" spans="1:7" x14ac:dyDescent="0.3">
      <c r="A15851" s="310">
        <v>3022079</v>
      </c>
      <c r="B15851" t="s">
        <v>24264</v>
      </c>
      <c r="C15851" t="s">
        <v>16</v>
      </c>
      <c r="D15851" t="s">
        <v>373</v>
      </c>
      <c r="E15851">
        <v>615130</v>
      </c>
      <c r="F15851" t="s">
        <v>24196</v>
      </c>
      <c r="G15851" s="7">
        <v>20</v>
      </c>
    </row>
    <row r="15852" spans="1:7" x14ac:dyDescent="0.3">
      <c r="A15852" s="310">
        <v>3022079</v>
      </c>
      <c r="B15852" t="s">
        <v>24264</v>
      </c>
      <c r="C15852" t="s">
        <v>16</v>
      </c>
      <c r="D15852" t="s">
        <v>375</v>
      </c>
      <c r="E15852">
        <v>616130</v>
      </c>
      <c r="F15852" t="s">
        <v>24196</v>
      </c>
      <c r="G15852" s="7">
        <v>413.17</v>
      </c>
    </row>
    <row r="15853" spans="1:7" x14ac:dyDescent="0.3">
      <c r="A15853" s="310">
        <v>3022079</v>
      </c>
      <c r="B15853" t="s">
        <v>24264</v>
      </c>
      <c r="C15853" t="s">
        <v>16</v>
      </c>
      <c r="D15853" t="s">
        <v>371</v>
      </c>
      <c r="E15853">
        <v>615100</v>
      </c>
      <c r="F15853" t="s">
        <v>24196</v>
      </c>
      <c r="G15853" s="7">
        <v>3236.43</v>
      </c>
    </row>
    <row r="15854" spans="1:7" x14ac:dyDescent="0.3">
      <c r="A15854" s="310">
        <v>3022079</v>
      </c>
      <c r="B15854" t="s">
        <v>24264</v>
      </c>
      <c r="C15854" t="s">
        <v>16</v>
      </c>
      <c r="D15854" t="s">
        <v>371</v>
      </c>
      <c r="E15854">
        <v>615100</v>
      </c>
      <c r="F15854" t="s">
        <v>24196</v>
      </c>
      <c r="G15854" s="7">
        <v>0.01</v>
      </c>
    </row>
    <row r="15855" spans="1:7" x14ac:dyDescent="0.3">
      <c r="A15855" s="310">
        <v>3022079</v>
      </c>
      <c r="B15855" t="s">
        <v>24264</v>
      </c>
      <c r="C15855" t="s">
        <v>16</v>
      </c>
      <c r="D15855" t="s">
        <v>373</v>
      </c>
      <c r="E15855">
        <v>615130</v>
      </c>
      <c r="F15855" t="s">
        <v>24196</v>
      </c>
      <c r="G15855" s="7">
        <v>-40</v>
      </c>
    </row>
    <row r="15856" spans="1:7" x14ac:dyDescent="0.3">
      <c r="A15856" s="310">
        <v>3022079</v>
      </c>
      <c r="B15856" t="s">
        <v>24264</v>
      </c>
      <c r="C15856" t="s">
        <v>16</v>
      </c>
      <c r="D15856" t="s">
        <v>373</v>
      </c>
      <c r="E15856">
        <v>615130</v>
      </c>
      <c r="F15856" t="s">
        <v>24196</v>
      </c>
      <c r="G15856" s="7">
        <v>20.67</v>
      </c>
    </row>
    <row r="15857" spans="1:7" x14ac:dyDescent="0.3">
      <c r="A15857" s="310">
        <v>3022079</v>
      </c>
      <c r="B15857" t="s">
        <v>24264</v>
      </c>
      <c r="C15857" t="s">
        <v>16</v>
      </c>
      <c r="D15857" t="s">
        <v>371</v>
      </c>
      <c r="E15857">
        <v>615100</v>
      </c>
      <c r="F15857" t="s">
        <v>24196</v>
      </c>
      <c r="G15857" s="7">
        <v>4184.17</v>
      </c>
    </row>
    <row r="15858" spans="1:7" x14ac:dyDescent="0.3">
      <c r="A15858" s="310">
        <v>3022079</v>
      </c>
      <c r="B15858" t="s">
        <v>24264</v>
      </c>
      <c r="C15858" t="s">
        <v>16</v>
      </c>
      <c r="D15858" t="s">
        <v>371</v>
      </c>
      <c r="E15858">
        <v>615100</v>
      </c>
      <c r="F15858" t="s">
        <v>24196</v>
      </c>
      <c r="G15858" s="7">
        <v>0.01</v>
      </c>
    </row>
    <row r="15859" spans="1:7" x14ac:dyDescent="0.3">
      <c r="A15859" s="310">
        <v>3022079</v>
      </c>
      <c r="B15859" t="s">
        <v>24264</v>
      </c>
      <c r="C15859" t="s">
        <v>16</v>
      </c>
      <c r="D15859" t="s">
        <v>371</v>
      </c>
      <c r="E15859">
        <v>615100</v>
      </c>
      <c r="F15859" t="s">
        <v>24196</v>
      </c>
      <c r="G15859" s="7">
        <v>-99.15</v>
      </c>
    </row>
    <row r="15860" spans="1:7" x14ac:dyDescent="0.3">
      <c r="A15860" s="310">
        <v>3022079</v>
      </c>
      <c r="B15860" t="s">
        <v>24264</v>
      </c>
      <c r="C15860" t="s">
        <v>16</v>
      </c>
      <c r="D15860" t="s">
        <v>371</v>
      </c>
      <c r="E15860">
        <v>615100</v>
      </c>
      <c r="F15860" t="s">
        <v>24196</v>
      </c>
      <c r="G15860" s="7">
        <v>-0.01</v>
      </c>
    </row>
    <row r="15861" spans="1:7" x14ac:dyDescent="0.3">
      <c r="A15861" s="310">
        <v>3022079</v>
      </c>
      <c r="B15861" t="s">
        <v>24264</v>
      </c>
      <c r="C15861" t="s">
        <v>16</v>
      </c>
      <c r="D15861" t="s">
        <v>371</v>
      </c>
      <c r="E15861">
        <v>615100</v>
      </c>
      <c r="F15861" t="s">
        <v>24196</v>
      </c>
      <c r="G15861" s="7">
        <v>3025.58</v>
      </c>
    </row>
    <row r="15862" spans="1:7" x14ac:dyDescent="0.3">
      <c r="A15862" s="310">
        <v>3022079</v>
      </c>
      <c r="B15862" t="s">
        <v>24264</v>
      </c>
      <c r="C15862" t="s">
        <v>16</v>
      </c>
      <c r="D15862" t="s">
        <v>371</v>
      </c>
      <c r="E15862">
        <v>615100</v>
      </c>
      <c r="F15862" t="s">
        <v>24196</v>
      </c>
      <c r="G15862" s="7">
        <v>-0.01</v>
      </c>
    </row>
    <row r="15863" spans="1:7" x14ac:dyDescent="0.3">
      <c r="A15863" s="310">
        <v>3022079</v>
      </c>
      <c r="B15863" t="s">
        <v>24264</v>
      </c>
      <c r="C15863" t="s">
        <v>16</v>
      </c>
      <c r="D15863" t="s">
        <v>371</v>
      </c>
      <c r="E15863">
        <v>615100</v>
      </c>
      <c r="F15863" t="s">
        <v>24196</v>
      </c>
      <c r="G15863" s="7">
        <v>-99.15</v>
      </c>
    </row>
    <row r="15864" spans="1:7" x14ac:dyDescent="0.3">
      <c r="A15864" s="310">
        <v>3022079</v>
      </c>
      <c r="B15864" t="s">
        <v>24264</v>
      </c>
      <c r="C15864" t="s">
        <v>16</v>
      </c>
      <c r="D15864" t="s">
        <v>373</v>
      </c>
      <c r="E15864">
        <v>615130</v>
      </c>
      <c r="F15864" t="s">
        <v>24196</v>
      </c>
      <c r="G15864" s="7">
        <v>20.67</v>
      </c>
    </row>
    <row r="15865" spans="1:7" x14ac:dyDescent="0.3">
      <c r="A15865" s="310">
        <v>3022079</v>
      </c>
      <c r="B15865" t="s">
        <v>24264</v>
      </c>
      <c r="C15865" t="s">
        <v>16</v>
      </c>
      <c r="D15865" t="s">
        <v>373</v>
      </c>
      <c r="E15865">
        <v>615130</v>
      </c>
      <c r="F15865" t="s">
        <v>24196</v>
      </c>
      <c r="G15865" s="7">
        <v>0.01</v>
      </c>
    </row>
    <row r="15866" spans="1:7" x14ac:dyDescent="0.3">
      <c r="A15866" s="310">
        <v>3022079</v>
      </c>
      <c r="B15866" t="s">
        <v>24264</v>
      </c>
      <c r="C15866" t="s">
        <v>16</v>
      </c>
      <c r="D15866" t="s">
        <v>371</v>
      </c>
      <c r="E15866">
        <v>615100</v>
      </c>
      <c r="F15866" t="s">
        <v>24196</v>
      </c>
      <c r="G15866" s="7">
        <v>2766.23</v>
      </c>
    </row>
    <row r="15867" spans="1:7" x14ac:dyDescent="0.3">
      <c r="A15867" s="310">
        <v>3022079</v>
      </c>
      <c r="B15867" t="s">
        <v>24264</v>
      </c>
      <c r="C15867" t="s">
        <v>16</v>
      </c>
      <c r="D15867" t="s">
        <v>373</v>
      </c>
      <c r="E15867">
        <v>615130</v>
      </c>
      <c r="F15867" t="s">
        <v>24196</v>
      </c>
      <c r="G15867" s="7">
        <v>-40</v>
      </c>
    </row>
    <row r="15868" spans="1:7" x14ac:dyDescent="0.3">
      <c r="A15868" s="310">
        <v>3022079</v>
      </c>
      <c r="B15868" t="s">
        <v>24264</v>
      </c>
      <c r="C15868" t="s">
        <v>16</v>
      </c>
      <c r="D15868" t="s">
        <v>371</v>
      </c>
      <c r="E15868">
        <v>615100</v>
      </c>
      <c r="F15868" t="s">
        <v>24196</v>
      </c>
      <c r="G15868" s="7">
        <v>0.01</v>
      </c>
    </row>
    <row r="15869" spans="1:7" x14ac:dyDescent="0.3">
      <c r="A15869" s="310">
        <v>3022079</v>
      </c>
      <c r="B15869" t="s">
        <v>24264</v>
      </c>
      <c r="C15869" t="s">
        <v>16</v>
      </c>
      <c r="D15869" t="s">
        <v>371</v>
      </c>
      <c r="E15869">
        <v>615100</v>
      </c>
      <c r="F15869" t="s">
        <v>24196</v>
      </c>
      <c r="G15869" s="7">
        <v>-117.46</v>
      </c>
    </row>
    <row r="15870" spans="1:7" x14ac:dyDescent="0.3">
      <c r="A15870" s="310">
        <v>3022079</v>
      </c>
      <c r="B15870" t="s">
        <v>24264</v>
      </c>
      <c r="C15870" t="s">
        <v>16</v>
      </c>
      <c r="D15870" t="s">
        <v>371</v>
      </c>
      <c r="E15870">
        <v>615100</v>
      </c>
      <c r="F15870" t="s">
        <v>24196</v>
      </c>
      <c r="G15870" s="7">
        <v>0.01</v>
      </c>
    </row>
    <row r="15871" spans="1:7" x14ac:dyDescent="0.3">
      <c r="A15871" s="310">
        <v>3022079</v>
      </c>
      <c r="B15871" t="s">
        <v>24264</v>
      </c>
      <c r="C15871" t="s">
        <v>16</v>
      </c>
      <c r="D15871" t="s">
        <v>379</v>
      </c>
      <c r="E15871">
        <v>616140</v>
      </c>
      <c r="F15871" t="s">
        <v>24196</v>
      </c>
      <c r="G15871" s="7">
        <v>626.33000000000004</v>
      </c>
    </row>
    <row r="15872" spans="1:7" x14ac:dyDescent="0.3">
      <c r="A15872" s="310">
        <v>3022079</v>
      </c>
      <c r="B15872" t="s">
        <v>24264</v>
      </c>
      <c r="C15872" t="s">
        <v>16</v>
      </c>
      <c r="D15872" t="s">
        <v>373</v>
      </c>
      <c r="E15872">
        <v>615130</v>
      </c>
      <c r="F15872" t="s">
        <v>24196</v>
      </c>
      <c r="G15872" s="7">
        <v>20.67</v>
      </c>
    </row>
    <row r="15873" spans="1:7" x14ac:dyDescent="0.3">
      <c r="A15873" s="310">
        <v>3022079</v>
      </c>
      <c r="B15873" t="s">
        <v>24264</v>
      </c>
      <c r="C15873" t="s">
        <v>16</v>
      </c>
      <c r="D15873" t="s">
        <v>371</v>
      </c>
      <c r="E15873">
        <v>615100</v>
      </c>
      <c r="F15873" t="s">
        <v>24196</v>
      </c>
      <c r="G15873" s="7">
        <v>-89.23</v>
      </c>
    </row>
    <row r="15874" spans="1:7" x14ac:dyDescent="0.3">
      <c r="A15874" s="310">
        <v>3022079</v>
      </c>
      <c r="B15874" t="s">
        <v>24264</v>
      </c>
      <c r="C15874" t="s">
        <v>16</v>
      </c>
      <c r="D15874" t="s">
        <v>371</v>
      </c>
      <c r="E15874">
        <v>615100</v>
      </c>
      <c r="F15874" t="s">
        <v>24196</v>
      </c>
      <c r="G15874" s="7">
        <v>-0.01</v>
      </c>
    </row>
    <row r="15875" spans="1:7" x14ac:dyDescent="0.3">
      <c r="A15875" s="310">
        <v>3022079</v>
      </c>
      <c r="B15875" t="s">
        <v>24264</v>
      </c>
      <c r="C15875" t="s">
        <v>16</v>
      </c>
      <c r="D15875" t="s">
        <v>373</v>
      </c>
      <c r="E15875">
        <v>615130</v>
      </c>
      <c r="F15875" t="s">
        <v>24196</v>
      </c>
      <c r="G15875" s="7">
        <v>-41.34</v>
      </c>
    </row>
    <row r="15876" spans="1:7" x14ac:dyDescent="0.3">
      <c r="A15876" s="310">
        <v>3022079</v>
      </c>
      <c r="B15876" t="s">
        <v>24264</v>
      </c>
      <c r="C15876" t="s">
        <v>16</v>
      </c>
      <c r="D15876" t="s">
        <v>371</v>
      </c>
      <c r="E15876">
        <v>615100</v>
      </c>
      <c r="F15876" t="s">
        <v>24196</v>
      </c>
      <c r="G15876" s="7">
        <v>217.64</v>
      </c>
    </row>
    <row r="15877" spans="1:7" x14ac:dyDescent="0.3">
      <c r="A15877" s="310">
        <v>3022079</v>
      </c>
      <c r="B15877" t="s">
        <v>24264</v>
      </c>
      <c r="C15877" t="s">
        <v>16</v>
      </c>
      <c r="D15877" t="s">
        <v>371</v>
      </c>
      <c r="E15877">
        <v>615100</v>
      </c>
      <c r="F15877" t="s">
        <v>24196</v>
      </c>
      <c r="G15877" s="7">
        <v>-79.319999999999993</v>
      </c>
    </row>
    <row r="15878" spans="1:7" x14ac:dyDescent="0.3">
      <c r="A15878" s="310">
        <v>3022079</v>
      </c>
      <c r="B15878" t="s">
        <v>24264</v>
      </c>
      <c r="C15878" t="s">
        <v>16</v>
      </c>
      <c r="D15878" t="s">
        <v>371</v>
      </c>
      <c r="E15878">
        <v>615100</v>
      </c>
      <c r="F15878" t="s">
        <v>24196</v>
      </c>
      <c r="G15878" s="7">
        <v>-0.01</v>
      </c>
    </row>
    <row r="15879" spans="1:7" x14ac:dyDescent="0.3">
      <c r="A15879" s="310">
        <v>3022079</v>
      </c>
      <c r="B15879" t="s">
        <v>24264</v>
      </c>
      <c r="C15879" t="s">
        <v>16</v>
      </c>
      <c r="D15879" t="s">
        <v>373</v>
      </c>
      <c r="E15879">
        <v>615130</v>
      </c>
      <c r="F15879" t="s">
        <v>24196</v>
      </c>
      <c r="G15879" s="7">
        <v>-41.34</v>
      </c>
    </row>
    <row r="15880" spans="1:7" x14ac:dyDescent="0.3">
      <c r="A15880" s="310">
        <v>3022079</v>
      </c>
      <c r="B15880" t="s">
        <v>24264</v>
      </c>
      <c r="C15880" t="s">
        <v>16</v>
      </c>
      <c r="D15880" t="s">
        <v>371</v>
      </c>
      <c r="E15880">
        <v>617100</v>
      </c>
      <c r="F15880" t="s">
        <v>24196</v>
      </c>
      <c r="G15880" s="7">
        <v>1102.0899999999999</v>
      </c>
    </row>
    <row r="15881" spans="1:7" x14ac:dyDescent="0.3">
      <c r="A15881" s="310">
        <v>3022079</v>
      </c>
      <c r="B15881" t="s">
        <v>24264</v>
      </c>
      <c r="C15881" t="s">
        <v>16</v>
      </c>
      <c r="D15881" t="s">
        <v>373</v>
      </c>
      <c r="E15881">
        <v>615130</v>
      </c>
      <c r="F15881" t="s">
        <v>24196</v>
      </c>
      <c r="G15881" s="7">
        <v>-41.34</v>
      </c>
    </row>
    <row r="15882" spans="1:7" x14ac:dyDescent="0.3">
      <c r="A15882" s="310">
        <v>3022079</v>
      </c>
      <c r="B15882" t="s">
        <v>24264</v>
      </c>
      <c r="C15882" t="s">
        <v>16</v>
      </c>
      <c r="D15882" t="s">
        <v>371</v>
      </c>
      <c r="E15882">
        <v>615100</v>
      </c>
      <c r="F15882" t="s">
        <v>24196</v>
      </c>
      <c r="G15882" s="7">
        <v>-89.23</v>
      </c>
    </row>
    <row r="15883" spans="1:7" x14ac:dyDescent="0.3">
      <c r="A15883" s="310">
        <v>3022079</v>
      </c>
      <c r="B15883" t="s">
        <v>24264</v>
      </c>
      <c r="C15883" t="s">
        <v>16</v>
      </c>
      <c r="D15883" t="s">
        <v>371</v>
      </c>
      <c r="E15883">
        <v>615100</v>
      </c>
      <c r="F15883" t="s">
        <v>24196</v>
      </c>
      <c r="G15883" s="7">
        <v>-0.01</v>
      </c>
    </row>
    <row r="15884" spans="1:7" x14ac:dyDescent="0.3">
      <c r="A15884" s="310">
        <v>3022079</v>
      </c>
      <c r="B15884" t="s">
        <v>24264</v>
      </c>
      <c r="C15884" t="s">
        <v>16</v>
      </c>
      <c r="D15884" t="s">
        <v>371</v>
      </c>
      <c r="E15884">
        <v>616100</v>
      </c>
      <c r="F15884" t="s">
        <v>24196</v>
      </c>
      <c r="G15884" s="7">
        <v>275.75</v>
      </c>
    </row>
    <row r="15885" spans="1:7" x14ac:dyDescent="0.3">
      <c r="A15885" s="310">
        <v>3022079</v>
      </c>
      <c r="B15885" t="s">
        <v>24264</v>
      </c>
      <c r="C15885" t="s">
        <v>16</v>
      </c>
      <c r="D15885" t="s">
        <v>373</v>
      </c>
      <c r="E15885">
        <v>615130</v>
      </c>
      <c r="F15885" t="s">
        <v>24196</v>
      </c>
      <c r="G15885" s="7">
        <v>-41.34</v>
      </c>
    </row>
    <row r="15886" spans="1:7" x14ac:dyDescent="0.3">
      <c r="A15886" s="310">
        <v>3022079</v>
      </c>
      <c r="B15886" t="s">
        <v>24264</v>
      </c>
      <c r="C15886" t="s">
        <v>16</v>
      </c>
      <c r="D15886" t="s">
        <v>371</v>
      </c>
      <c r="E15886">
        <v>615100</v>
      </c>
      <c r="F15886" t="s">
        <v>24196</v>
      </c>
      <c r="G15886" s="7">
        <v>-89.23</v>
      </c>
    </row>
    <row r="15887" spans="1:7" x14ac:dyDescent="0.3">
      <c r="A15887" s="310">
        <v>3022079</v>
      </c>
      <c r="B15887" t="s">
        <v>24264</v>
      </c>
      <c r="C15887" t="s">
        <v>16</v>
      </c>
      <c r="D15887" t="s">
        <v>371</v>
      </c>
      <c r="E15887">
        <v>615100</v>
      </c>
      <c r="F15887" t="s">
        <v>24196</v>
      </c>
      <c r="G15887" s="7">
        <v>284.08</v>
      </c>
    </row>
    <row r="15888" spans="1:7" x14ac:dyDescent="0.3">
      <c r="A15888" s="310">
        <v>3022079</v>
      </c>
      <c r="B15888" t="s">
        <v>24264</v>
      </c>
      <c r="C15888" t="s">
        <v>16</v>
      </c>
      <c r="D15888" t="s">
        <v>371</v>
      </c>
      <c r="E15888">
        <v>615100</v>
      </c>
      <c r="F15888" t="s">
        <v>24196</v>
      </c>
      <c r="G15888" s="7">
        <v>0.01</v>
      </c>
    </row>
    <row r="15889" spans="1:7" x14ac:dyDescent="0.3">
      <c r="A15889" s="310">
        <v>3022079</v>
      </c>
      <c r="B15889" t="s">
        <v>24264</v>
      </c>
      <c r="C15889" t="s">
        <v>16</v>
      </c>
      <c r="D15889" t="s">
        <v>371</v>
      </c>
      <c r="E15889">
        <v>615100</v>
      </c>
      <c r="F15889" t="s">
        <v>24196</v>
      </c>
      <c r="G15889" s="7">
        <v>-117.46</v>
      </c>
    </row>
    <row r="15890" spans="1:7" x14ac:dyDescent="0.3">
      <c r="A15890" s="310">
        <v>3022079</v>
      </c>
      <c r="B15890" t="s">
        <v>24264</v>
      </c>
      <c r="C15890" t="s">
        <v>16</v>
      </c>
      <c r="D15890" t="s">
        <v>373</v>
      </c>
      <c r="E15890">
        <v>615130</v>
      </c>
      <c r="F15890" t="s">
        <v>24196</v>
      </c>
      <c r="G15890" s="7">
        <v>20.67</v>
      </c>
    </row>
    <row r="15891" spans="1:7" x14ac:dyDescent="0.3">
      <c r="A15891" s="310">
        <v>3022079</v>
      </c>
      <c r="B15891" t="s">
        <v>24264</v>
      </c>
      <c r="C15891" t="s">
        <v>16</v>
      </c>
      <c r="D15891" t="s">
        <v>373</v>
      </c>
      <c r="E15891">
        <v>615130</v>
      </c>
      <c r="F15891" t="s">
        <v>24196</v>
      </c>
      <c r="G15891" s="7">
        <v>20</v>
      </c>
    </row>
    <row r="15892" spans="1:7" x14ac:dyDescent="0.3">
      <c r="A15892" s="310">
        <v>3022079</v>
      </c>
      <c r="B15892" t="s">
        <v>24264</v>
      </c>
      <c r="C15892" t="s">
        <v>16</v>
      </c>
      <c r="D15892" t="s">
        <v>373</v>
      </c>
      <c r="E15892">
        <v>615130</v>
      </c>
      <c r="F15892" t="s">
        <v>24196</v>
      </c>
      <c r="G15892" s="7">
        <v>20.67</v>
      </c>
    </row>
    <row r="15893" spans="1:7" x14ac:dyDescent="0.3">
      <c r="A15893" s="310">
        <v>3022079</v>
      </c>
      <c r="B15893" t="s">
        <v>24264</v>
      </c>
      <c r="C15893" t="s">
        <v>16</v>
      </c>
      <c r="D15893" t="s">
        <v>371</v>
      </c>
      <c r="E15893">
        <v>615100</v>
      </c>
      <c r="F15893" t="s">
        <v>24196</v>
      </c>
      <c r="G15893" s="7">
        <v>-0.01</v>
      </c>
    </row>
    <row r="15894" spans="1:7" x14ac:dyDescent="0.3">
      <c r="A15894" s="310">
        <v>3022079</v>
      </c>
      <c r="B15894" t="s">
        <v>24264</v>
      </c>
      <c r="C15894" t="s">
        <v>16</v>
      </c>
      <c r="D15894" t="s">
        <v>371</v>
      </c>
      <c r="E15894">
        <v>615100</v>
      </c>
      <c r="F15894" t="s">
        <v>24196</v>
      </c>
      <c r="G15894" s="7">
        <v>-89.23</v>
      </c>
    </row>
    <row r="15895" spans="1:7" x14ac:dyDescent="0.3">
      <c r="A15895" s="310">
        <v>3022079</v>
      </c>
      <c r="B15895" t="s">
        <v>24264</v>
      </c>
      <c r="C15895" t="s">
        <v>16</v>
      </c>
      <c r="D15895" t="s">
        <v>371</v>
      </c>
      <c r="E15895">
        <v>615100</v>
      </c>
      <c r="F15895" t="s">
        <v>24196</v>
      </c>
      <c r="G15895" s="7">
        <v>-0.01</v>
      </c>
    </row>
    <row r="15896" spans="1:7" x14ac:dyDescent="0.3">
      <c r="A15896" s="310">
        <v>3022079</v>
      </c>
      <c r="B15896" t="s">
        <v>24264</v>
      </c>
      <c r="C15896" t="s">
        <v>16</v>
      </c>
      <c r="D15896" t="s">
        <v>371</v>
      </c>
      <c r="E15896">
        <v>615100</v>
      </c>
      <c r="F15896" t="s">
        <v>24196</v>
      </c>
      <c r="G15896" s="7">
        <v>-0.01</v>
      </c>
    </row>
    <row r="15897" spans="1:7" x14ac:dyDescent="0.3">
      <c r="A15897" s="310">
        <v>3022079</v>
      </c>
      <c r="B15897" t="s">
        <v>24264</v>
      </c>
      <c r="C15897" t="s">
        <v>16</v>
      </c>
      <c r="D15897" t="s">
        <v>371</v>
      </c>
      <c r="E15897">
        <v>615100</v>
      </c>
      <c r="F15897" t="s">
        <v>24196</v>
      </c>
      <c r="G15897" s="7">
        <v>0.01</v>
      </c>
    </row>
    <row r="15898" spans="1:7" x14ac:dyDescent="0.3">
      <c r="A15898" s="310">
        <v>3022079</v>
      </c>
      <c r="B15898" t="s">
        <v>24264</v>
      </c>
      <c r="C15898" t="s">
        <v>16</v>
      </c>
      <c r="D15898" t="s">
        <v>373</v>
      </c>
      <c r="E15898">
        <v>615130</v>
      </c>
      <c r="F15898" t="s">
        <v>24196</v>
      </c>
      <c r="G15898" s="7">
        <v>20</v>
      </c>
    </row>
    <row r="15899" spans="1:7" x14ac:dyDescent="0.3">
      <c r="A15899" s="310">
        <v>3022079</v>
      </c>
      <c r="B15899" t="s">
        <v>24264</v>
      </c>
      <c r="C15899" t="s">
        <v>16</v>
      </c>
      <c r="D15899" t="s">
        <v>371</v>
      </c>
      <c r="E15899">
        <v>615100</v>
      </c>
      <c r="F15899" t="s">
        <v>24196</v>
      </c>
      <c r="G15899" s="7">
        <v>3073.58</v>
      </c>
    </row>
    <row r="15900" spans="1:7" x14ac:dyDescent="0.3">
      <c r="A15900" s="310">
        <v>3022079</v>
      </c>
      <c r="B15900" t="s">
        <v>24264</v>
      </c>
      <c r="C15900" t="s">
        <v>16</v>
      </c>
      <c r="D15900" t="s">
        <v>371</v>
      </c>
      <c r="E15900">
        <v>615100</v>
      </c>
      <c r="F15900" t="s">
        <v>24196</v>
      </c>
      <c r="G15900" s="7">
        <v>254.33</v>
      </c>
    </row>
    <row r="15901" spans="1:7" x14ac:dyDescent="0.3">
      <c r="A15901" s="310">
        <v>3022079</v>
      </c>
      <c r="B15901" t="s">
        <v>24264</v>
      </c>
      <c r="C15901" t="s">
        <v>16</v>
      </c>
      <c r="D15901" t="s">
        <v>373</v>
      </c>
      <c r="E15901">
        <v>615130</v>
      </c>
      <c r="F15901" t="s">
        <v>24196</v>
      </c>
      <c r="G15901" s="7">
        <v>1240.1300000000001</v>
      </c>
    </row>
    <row r="15902" spans="1:7" x14ac:dyDescent="0.3">
      <c r="A15902" s="310">
        <v>3022079</v>
      </c>
      <c r="B15902" t="s">
        <v>24264</v>
      </c>
      <c r="C15902" t="s">
        <v>16</v>
      </c>
      <c r="D15902" t="s">
        <v>371</v>
      </c>
      <c r="E15902">
        <v>615100</v>
      </c>
      <c r="F15902" t="s">
        <v>24196</v>
      </c>
      <c r="G15902" s="7">
        <v>0.01</v>
      </c>
    </row>
    <row r="15903" spans="1:7" x14ac:dyDescent="0.3">
      <c r="A15903" s="310">
        <v>3022079</v>
      </c>
      <c r="B15903" t="s">
        <v>24264</v>
      </c>
      <c r="C15903" t="s">
        <v>16</v>
      </c>
      <c r="D15903" t="s">
        <v>371</v>
      </c>
      <c r="E15903">
        <v>615100</v>
      </c>
      <c r="F15903" t="s">
        <v>24196</v>
      </c>
      <c r="G15903" s="7">
        <v>-117.46</v>
      </c>
    </row>
    <row r="15904" spans="1:7" x14ac:dyDescent="0.3">
      <c r="A15904" s="310">
        <v>3022079</v>
      </c>
      <c r="B15904" t="s">
        <v>24264</v>
      </c>
      <c r="C15904" t="s">
        <v>16</v>
      </c>
      <c r="D15904" t="s">
        <v>373</v>
      </c>
      <c r="E15904">
        <v>615130</v>
      </c>
      <c r="F15904" t="s">
        <v>24196</v>
      </c>
      <c r="G15904" s="7">
        <v>20</v>
      </c>
    </row>
    <row r="15905" spans="1:7" x14ac:dyDescent="0.3">
      <c r="A15905" s="310">
        <v>3022079</v>
      </c>
      <c r="B15905" t="s">
        <v>24264</v>
      </c>
      <c r="C15905" t="s">
        <v>16</v>
      </c>
      <c r="D15905" t="s">
        <v>373</v>
      </c>
      <c r="E15905">
        <v>615130</v>
      </c>
      <c r="F15905" t="s">
        <v>24196</v>
      </c>
      <c r="G15905" s="7">
        <v>20.67</v>
      </c>
    </row>
    <row r="15906" spans="1:7" x14ac:dyDescent="0.3">
      <c r="A15906" s="310">
        <v>3022079</v>
      </c>
      <c r="B15906" t="s">
        <v>24264</v>
      </c>
      <c r="C15906" t="s">
        <v>16</v>
      </c>
      <c r="D15906" t="s">
        <v>371</v>
      </c>
      <c r="E15906">
        <v>615100</v>
      </c>
      <c r="F15906" t="s">
        <v>24196</v>
      </c>
      <c r="G15906" s="7">
        <v>352.33</v>
      </c>
    </row>
    <row r="15907" spans="1:7" x14ac:dyDescent="0.3">
      <c r="A15907" s="310">
        <v>3022079</v>
      </c>
      <c r="B15907" t="s">
        <v>24264</v>
      </c>
      <c r="C15907" t="s">
        <v>16</v>
      </c>
      <c r="D15907" t="s">
        <v>371</v>
      </c>
      <c r="E15907">
        <v>615100</v>
      </c>
      <c r="F15907" t="s">
        <v>24196</v>
      </c>
      <c r="G15907" s="7">
        <v>-0.01</v>
      </c>
    </row>
    <row r="15908" spans="1:7" x14ac:dyDescent="0.3">
      <c r="A15908" s="310">
        <v>3022079</v>
      </c>
      <c r="B15908" t="s">
        <v>24264</v>
      </c>
      <c r="C15908" t="s">
        <v>16</v>
      </c>
      <c r="D15908" t="s">
        <v>371</v>
      </c>
      <c r="E15908">
        <v>616100</v>
      </c>
      <c r="F15908" t="s">
        <v>24196</v>
      </c>
      <c r="G15908" s="7">
        <v>455.56</v>
      </c>
    </row>
    <row r="15909" spans="1:7" x14ac:dyDescent="0.3">
      <c r="A15909" s="310">
        <v>3022079</v>
      </c>
      <c r="B15909" t="s">
        <v>24264</v>
      </c>
      <c r="C15909" t="s">
        <v>16</v>
      </c>
      <c r="D15909" t="s">
        <v>371</v>
      </c>
      <c r="E15909">
        <v>615100</v>
      </c>
      <c r="F15909" t="s">
        <v>24196</v>
      </c>
      <c r="G15909" s="7">
        <v>-79.319999999999993</v>
      </c>
    </row>
    <row r="15910" spans="1:7" x14ac:dyDescent="0.3">
      <c r="A15910" s="310">
        <v>3022079</v>
      </c>
      <c r="B15910" t="s">
        <v>24264</v>
      </c>
      <c r="C15910" t="s">
        <v>16</v>
      </c>
      <c r="D15910" t="s">
        <v>371</v>
      </c>
      <c r="E15910">
        <v>615100</v>
      </c>
      <c r="F15910" t="s">
        <v>24196</v>
      </c>
      <c r="G15910" s="7">
        <v>0.01</v>
      </c>
    </row>
    <row r="15911" spans="1:7" x14ac:dyDescent="0.3">
      <c r="A15911" s="310">
        <v>3022079</v>
      </c>
      <c r="B15911" t="s">
        <v>24264</v>
      </c>
      <c r="C15911" t="s">
        <v>16</v>
      </c>
      <c r="D15911" t="s">
        <v>371</v>
      </c>
      <c r="E15911">
        <v>615100</v>
      </c>
      <c r="F15911" t="s">
        <v>24196</v>
      </c>
      <c r="G15911" s="7">
        <v>-0.01</v>
      </c>
    </row>
    <row r="15912" spans="1:7" x14ac:dyDescent="0.3">
      <c r="A15912" s="310">
        <v>3022079</v>
      </c>
      <c r="B15912" t="s">
        <v>24264</v>
      </c>
      <c r="C15912" t="s">
        <v>16</v>
      </c>
      <c r="D15912" t="s">
        <v>371</v>
      </c>
      <c r="E15912">
        <v>615100</v>
      </c>
      <c r="F15912" t="s">
        <v>24196</v>
      </c>
      <c r="G15912" s="7">
        <v>0.01</v>
      </c>
    </row>
    <row r="15913" spans="1:7" x14ac:dyDescent="0.3">
      <c r="A15913" s="310">
        <v>3022079</v>
      </c>
      <c r="B15913" t="s">
        <v>24264</v>
      </c>
      <c r="C15913" t="s">
        <v>16</v>
      </c>
      <c r="D15913" t="s">
        <v>373</v>
      </c>
      <c r="E15913">
        <v>615130</v>
      </c>
      <c r="F15913" t="s">
        <v>24196</v>
      </c>
      <c r="G15913" s="7">
        <v>-40</v>
      </c>
    </row>
    <row r="15914" spans="1:7" x14ac:dyDescent="0.3">
      <c r="A15914" s="310">
        <v>3022079</v>
      </c>
      <c r="B15914" t="s">
        <v>24264</v>
      </c>
      <c r="C15914" t="s">
        <v>16</v>
      </c>
      <c r="D15914" t="s">
        <v>371</v>
      </c>
      <c r="E15914">
        <v>615100</v>
      </c>
      <c r="F15914" t="s">
        <v>24196</v>
      </c>
      <c r="G15914" s="7">
        <v>-99.15</v>
      </c>
    </row>
    <row r="15915" spans="1:7" x14ac:dyDescent="0.3">
      <c r="A15915" s="310">
        <v>3022079</v>
      </c>
      <c r="B15915" t="s">
        <v>24264</v>
      </c>
      <c r="C15915" t="s">
        <v>16</v>
      </c>
      <c r="D15915" t="s">
        <v>371</v>
      </c>
      <c r="E15915">
        <v>615100</v>
      </c>
      <c r="F15915" t="s">
        <v>24196</v>
      </c>
      <c r="G15915" s="7">
        <v>0.01</v>
      </c>
    </row>
    <row r="15916" spans="1:7" x14ac:dyDescent="0.3">
      <c r="A15916" s="310">
        <v>3022079</v>
      </c>
      <c r="B15916" t="s">
        <v>24264</v>
      </c>
      <c r="C15916" t="s">
        <v>16</v>
      </c>
      <c r="D15916" t="s">
        <v>373</v>
      </c>
      <c r="E15916">
        <v>615130</v>
      </c>
      <c r="F15916" t="s">
        <v>24196</v>
      </c>
      <c r="G15916" s="7">
        <v>20</v>
      </c>
    </row>
    <row r="15917" spans="1:7" x14ac:dyDescent="0.3">
      <c r="A15917" s="310">
        <v>3022079</v>
      </c>
      <c r="B15917" t="s">
        <v>24264</v>
      </c>
      <c r="C15917" t="s">
        <v>16</v>
      </c>
      <c r="D15917" t="s">
        <v>371</v>
      </c>
      <c r="E15917">
        <v>615100</v>
      </c>
      <c r="F15917" t="s">
        <v>24196</v>
      </c>
      <c r="G15917" s="7">
        <v>-117.46</v>
      </c>
    </row>
    <row r="15918" spans="1:7" x14ac:dyDescent="0.3">
      <c r="A15918" s="310">
        <v>3022079</v>
      </c>
      <c r="B15918" t="s">
        <v>24264</v>
      </c>
      <c r="C15918" t="s">
        <v>16</v>
      </c>
      <c r="D15918" t="s">
        <v>371</v>
      </c>
      <c r="E15918">
        <v>615100</v>
      </c>
      <c r="F15918" t="s">
        <v>24196</v>
      </c>
      <c r="G15918" s="7">
        <v>40.74</v>
      </c>
    </row>
    <row r="15919" spans="1:7" x14ac:dyDescent="0.3">
      <c r="A15919" s="310">
        <v>3022079</v>
      </c>
      <c r="B15919" t="s">
        <v>24264</v>
      </c>
      <c r="C15919" t="s">
        <v>16</v>
      </c>
      <c r="D15919" t="s">
        <v>371</v>
      </c>
      <c r="E15919">
        <v>615100</v>
      </c>
      <c r="F15919" t="s">
        <v>24196</v>
      </c>
      <c r="G15919" s="7">
        <v>-0.01</v>
      </c>
    </row>
    <row r="15920" spans="1:7" x14ac:dyDescent="0.3">
      <c r="A15920" s="310">
        <v>3022079</v>
      </c>
      <c r="B15920" t="s">
        <v>24264</v>
      </c>
      <c r="C15920" t="s">
        <v>16</v>
      </c>
      <c r="D15920" t="s">
        <v>373</v>
      </c>
      <c r="E15920">
        <v>615130</v>
      </c>
      <c r="F15920" t="s">
        <v>24196</v>
      </c>
      <c r="G15920" s="7">
        <v>20.67</v>
      </c>
    </row>
    <row r="15921" spans="1:7" x14ac:dyDescent="0.3">
      <c r="A15921" s="310">
        <v>3022079</v>
      </c>
      <c r="B15921" t="s">
        <v>24264</v>
      </c>
      <c r="C15921" t="s">
        <v>16</v>
      </c>
      <c r="D15921" t="s">
        <v>371</v>
      </c>
      <c r="E15921">
        <v>615100</v>
      </c>
      <c r="F15921" t="s">
        <v>24196</v>
      </c>
      <c r="G15921" s="7">
        <v>0.01</v>
      </c>
    </row>
    <row r="15922" spans="1:7" x14ac:dyDescent="0.3">
      <c r="A15922" s="310">
        <v>3022079</v>
      </c>
      <c r="B15922" t="s">
        <v>24264</v>
      </c>
      <c r="C15922" t="s">
        <v>16</v>
      </c>
      <c r="D15922" t="s">
        <v>371</v>
      </c>
      <c r="E15922">
        <v>615100</v>
      </c>
      <c r="F15922" t="s">
        <v>24196</v>
      </c>
      <c r="G15922" s="7">
        <v>-99.15</v>
      </c>
    </row>
    <row r="15923" spans="1:7" x14ac:dyDescent="0.3">
      <c r="A15923" s="310">
        <v>3022079</v>
      </c>
      <c r="B15923" t="s">
        <v>24264</v>
      </c>
      <c r="C15923" t="s">
        <v>16</v>
      </c>
      <c r="D15923" t="s">
        <v>373</v>
      </c>
      <c r="E15923">
        <v>615130</v>
      </c>
      <c r="F15923" t="s">
        <v>24196</v>
      </c>
      <c r="G15923" s="7">
        <v>-40</v>
      </c>
    </row>
    <row r="15924" spans="1:7" x14ac:dyDescent="0.3">
      <c r="A15924" s="310">
        <v>3022079</v>
      </c>
      <c r="B15924" t="s">
        <v>24264</v>
      </c>
      <c r="C15924" t="s">
        <v>16</v>
      </c>
      <c r="D15924" t="s">
        <v>373</v>
      </c>
      <c r="E15924">
        <v>615130</v>
      </c>
      <c r="F15924" t="s">
        <v>24196</v>
      </c>
      <c r="G15924" s="7">
        <v>-41.34</v>
      </c>
    </row>
    <row r="15925" spans="1:7" x14ac:dyDescent="0.3">
      <c r="A15925" s="310">
        <v>3022079</v>
      </c>
      <c r="B15925" t="s">
        <v>24264</v>
      </c>
      <c r="C15925" t="s">
        <v>16</v>
      </c>
      <c r="D15925" t="s">
        <v>371</v>
      </c>
      <c r="E15925">
        <v>615100</v>
      </c>
      <c r="F15925" t="s">
        <v>24196</v>
      </c>
      <c r="G15925" s="7">
        <v>2458.87</v>
      </c>
    </row>
    <row r="15926" spans="1:7" x14ac:dyDescent="0.3">
      <c r="A15926" s="310">
        <v>3022079</v>
      </c>
      <c r="B15926" t="s">
        <v>24264</v>
      </c>
      <c r="C15926" t="s">
        <v>16</v>
      </c>
      <c r="D15926" t="s">
        <v>371</v>
      </c>
      <c r="E15926">
        <v>616100</v>
      </c>
      <c r="F15926" t="s">
        <v>24196</v>
      </c>
      <c r="G15926" s="7">
        <v>618.27</v>
      </c>
    </row>
    <row r="15927" spans="1:7" x14ac:dyDescent="0.3">
      <c r="A15927" s="310">
        <v>3022079</v>
      </c>
      <c r="B15927" t="s">
        <v>24264</v>
      </c>
      <c r="C15927" t="s">
        <v>16</v>
      </c>
      <c r="D15927" t="s">
        <v>375</v>
      </c>
      <c r="E15927">
        <v>615140</v>
      </c>
      <c r="F15927" t="s">
        <v>24196</v>
      </c>
      <c r="G15927" s="7">
        <v>8.5</v>
      </c>
    </row>
    <row r="15928" spans="1:7" x14ac:dyDescent="0.3">
      <c r="A15928" s="310">
        <v>3022079</v>
      </c>
      <c r="B15928" t="s">
        <v>24264</v>
      </c>
      <c r="C15928" t="s">
        <v>16</v>
      </c>
      <c r="D15928" t="s">
        <v>371</v>
      </c>
      <c r="E15928">
        <v>615100</v>
      </c>
      <c r="F15928" t="s">
        <v>24196</v>
      </c>
      <c r="G15928" s="7">
        <v>-0.01</v>
      </c>
    </row>
    <row r="15929" spans="1:7" x14ac:dyDescent="0.3">
      <c r="A15929" s="310">
        <v>3022079</v>
      </c>
      <c r="B15929" t="s">
        <v>24264</v>
      </c>
      <c r="C15929" t="s">
        <v>16</v>
      </c>
      <c r="D15929" t="s">
        <v>371</v>
      </c>
      <c r="E15929">
        <v>615100</v>
      </c>
      <c r="F15929" t="s">
        <v>24196</v>
      </c>
      <c r="G15929" s="7">
        <v>-0.01</v>
      </c>
    </row>
    <row r="15930" spans="1:7" x14ac:dyDescent="0.3">
      <c r="A15930" s="310">
        <v>3022079</v>
      </c>
      <c r="B15930" t="s">
        <v>24264</v>
      </c>
      <c r="C15930" t="s">
        <v>16</v>
      </c>
      <c r="D15930" t="s">
        <v>371</v>
      </c>
      <c r="E15930">
        <v>615100</v>
      </c>
      <c r="F15930" t="s">
        <v>24196</v>
      </c>
      <c r="G15930" s="7">
        <v>-0.01</v>
      </c>
    </row>
    <row r="15931" spans="1:7" x14ac:dyDescent="0.3">
      <c r="A15931" s="310">
        <v>3022079</v>
      </c>
      <c r="B15931" t="s">
        <v>24264</v>
      </c>
      <c r="C15931" t="s">
        <v>16</v>
      </c>
      <c r="D15931" t="s">
        <v>371</v>
      </c>
      <c r="E15931">
        <v>615100</v>
      </c>
      <c r="F15931" t="s">
        <v>24196</v>
      </c>
      <c r="G15931" s="7">
        <v>-0.01</v>
      </c>
    </row>
    <row r="15932" spans="1:7" x14ac:dyDescent="0.3">
      <c r="A15932" s="310">
        <v>3022079</v>
      </c>
      <c r="B15932" t="s">
        <v>24264</v>
      </c>
      <c r="C15932" t="s">
        <v>16</v>
      </c>
      <c r="D15932" t="s">
        <v>371</v>
      </c>
      <c r="E15932">
        <v>615100</v>
      </c>
      <c r="F15932" t="s">
        <v>24196</v>
      </c>
      <c r="G15932" s="7">
        <v>-79.319999999999993</v>
      </c>
    </row>
    <row r="15933" spans="1:7" x14ac:dyDescent="0.3">
      <c r="A15933" s="310">
        <v>3022079</v>
      </c>
      <c r="B15933" t="s">
        <v>24264</v>
      </c>
      <c r="C15933" t="s">
        <v>16</v>
      </c>
      <c r="D15933" t="s">
        <v>371</v>
      </c>
      <c r="E15933">
        <v>615100</v>
      </c>
      <c r="F15933" t="s">
        <v>24196</v>
      </c>
      <c r="G15933" s="7">
        <v>-117.46</v>
      </c>
    </row>
    <row r="15934" spans="1:7" x14ac:dyDescent="0.3">
      <c r="A15934" s="310">
        <v>3022079</v>
      </c>
      <c r="B15934" t="s">
        <v>24264</v>
      </c>
      <c r="C15934" t="s">
        <v>16</v>
      </c>
      <c r="D15934" t="s">
        <v>371</v>
      </c>
      <c r="E15934">
        <v>615100</v>
      </c>
      <c r="F15934" t="s">
        <v>24196</v>
      </c>
      <c r="G15934" s="7">
        <v>0.01</v>
      </c>
    </row>
    <row r="15935" spans="1:7" x14ac:dyDescent="0.3">
      <c r="A15935" s="310">
        <v>3022079</v>
      </c>
      <c r="B15935" t="s">
        <v>24264</v>
      </c>
      <c r="C15935" t="s">
        <v>16</v>
      </c>
      <c r="D15935" t="s">
        <v>371</v>
      </c>
      <c r="E15935">
        <v>615100</v>
      </c>
      <c r="F15935" t="s">
        <v>24196</v>
      </c>
      <c r="G15935" s="7">
        <v>-0.01</v>
      </c>
    </row>
    <row r="15936" spans="1:7" x14ac:dyDescent="0.3">
      <c r="A15936" s="310">
        <v>3022079</v>
      </c>
      <c r="B15936" t="s">
        <v>24264</v>
      </c>
      <c r="C15936" t="s">
        <v>16</v>
      </c>
      <c r="D15936" t="s">
        <v>371</v>
      </c>
      <c r="E15936">
        <v>615100</v>
      </c>
      <c r="F15936" t="s">
        <v>24196</v>
      </c>
      <c r="G15936" s="7">
        <v>0.01</v>
      </c>
    </row>
    <row r="15937" spans="1:7" x14ac:dyDescent="0.3">
      <c r="A15937" s="310">
        <v>3022079</v>
      </c>
      <c r="B15937" t="s">
        <v>24264</v>
      </c>
      <c r="C15937" t="s">
        <v>16</v>
      </c>
      <c r="D15937" t="s">
        <v>371</v>
      </c>
      <c r="E15937">
        <v>617100</v>
      </c>
      <c r="F15937" t="s">
        <v>24196</v>
      </c>
      <c r="G15937" s="7">
        <v>787.3</v>
      </c>
    </row>
    <row r="15938" spans="1:7" x14ac:dyDescent="0.3">
      <c r="A15938" s="310">
        <v>3022079</v>
      </c>
      <c r="B15938" t="s">
        <v>24264</v>
      </c>
      <c r="C15938" t="s">
        <v>16</v>
      </c>
      <c r="D15938" t="s">
        <v>373</v>
      </c>
      <c r="E15938">
        <v>615130</v>
      </c>
      <c r="F15938" t="s">
        <v>24196</v>
      </c>
      <c r="G15938" s="7">
        <v>-40</v>
      </c>
    </row>
    <row r="15939" spans="1:7" x14ac:dyDescent="0.3">
      <c r="A15939" s="310">
        <v>3022079</v>
      </c>
      <c r="B15939" t="s">
        <v>24264</v>
      </c>
      <c r="C15939" t="s">
        <v>16</v>
      </c>
      <c r="D15939" t="s">
        <v>371</v>
      </c>
      <c r="E15939">
        <v>615100</v>
      </c>
      <c r="F15939" t="s">
        <v>24196</v>
      </c>
      <c r="G15939" s="7">
        <v>-99.15</v>
      </c>
    </row>
    <row r="15940" spans="1:7" x14ac:dyDescent="0.3">
      <c r="A15940" s="310">
        <v>3022079</v>
      </c>
      <c r="B15940" t="s">
        <v>24264</v>
      </c>
      <c r="C15940" t="s">
        <v>16</v>
      </c>
      <c r="D15940" t="s">
        <v>373</v>
      </c>
      <c r="E15940">
        <v>615130</v>
      </c>
      <c r="F15940" t="s">
        <v>24196</v>
      </c>
      <c r="G15940" s="7">
        <v>-40</v>
      </c>
    </row>
    <row r="15941" spans="1:7" x14ac:dyDescent="0.3">
      <c r="A15941" s="310">
        <v>3022079</v>
      </c>
      <c r="B15941" t="s">
        <v>24264</v>
      </c>
      <c r="C15941" t="s">
        <v>16</v>
      </c>
      <c r="D15941" t="s">
        <v>371</v>
      </c>
      <c r="E15941">
        <v>615100</v>
      </c>
      <c r="F15941" t="s">
        <v>24196</v>
      </c>
      <c r="G15941" s="7">
        <v>-117.46</v>
      </c>
    </row>
    <row r="15942" spans="1:7" x14ac:dyDescent="0.3">
      <c r="A15942" s="310">
        <v>3022079</v>
      </c>
      <c r="B15942" t="s">
        <v>24264</v>
      </c>
      <c r="C15942" t="s">
        <v>16</v>
      </c>
      <c r="D15942" t="s">
        <v>371</v>
      </c>
      <c r="E15942">
        <v>615100</v>
      </c>
      <c r="F15942" t="s">
        <v>24196</v>
      </c>
      <c r="G15942" s="7">
        <v>0.01</v>
      </c>
    </row>
    <row r="15943" spans="1:7" x14ac:dyDescent="0.3">
      <c r="A15943" s="310">
        <v>3022079</v>
      </c>
      <c r="B15943" t="s">
        <v>24264</v>
      </c>
      <c r="C15943" t="s">
        <v>16</v>
      </c>
      <c r="D15943" t="s">
        <v>373</v>
      </c>
      <c r="E15943">
        <v>615130</v>
      </c>
      <c r="F15943" t="s">
        <v>24196</v>
      </c>
      <c r="G15943" s="7">
        <v>-40</v>
      </c>
    </row>
    <row r="15944" spans="1:7" x14ac:dyDescent="0.3">
      <c r="A15944" s="310">
        <v>3022079</v>
      </c>
      <c r="B15944" t="s">
        <v>24264</v>
      </c>
      <c r="C15944" t="s">
        <v>16</v>
      </c>
      <c r="D15944" t="s">
        <v>371</v>
      </c>
      <c r="E15944">
        <v>615100</v>
      </c>
      <c r="F15944" t="s">
        <v>24196</v>
      </c>
      <c r="G15944" s="7">
        <v>0.01</v>
      </c>
    </row>
    <row r="15945" spans="1:7" x14ac:dyDescent="0.3">
      <c r="A15945" s="310">
        <v>3022079</v>
      </c>
      <c r="B15945" t="s">
        <v>24264</v>
      </c>
      <c r="C15945" t="s">
        <v>16</v>
      </c>
      <c r="D15945" t="s">
        <v>377</v>
      </c>
      <c r="E15945">
        <v>611120</v>
      </c>
      <c r="F15945" t="s">
        <v>24196</v>
      </c>
      <c r="G15945" s="7">
        <v>142.99</v>
      </c>
    </row>
    <row r="15946" spans="1:7" x14ac:dyDescent="0.3">
      <c r="A15946" s="310">
        <v>3022079</v>
      </c>
      <c r="B15946" t="s">
        <v>24264</v>
      </c>
      <c r="C15946" t="s">
        <v>16</v>
      </c>
      <c r="D15946" t="s">
        <v>371</v>
      </c>
      <c r="E15946">
        <v>615100</v>
      </c>
      <c r="F15946" t="s">
        <v>24196</v>
      </c>
      <c r="G15946" s="7">
        <v>-79.319999999999993</v>
      </c>
    </row>
    <row r="15947" spans="1:7" x14ac:dyDescent="0.3">
      <c r="A15947" s="310">
        <v>3022079</v>
      </c>
      <c r="B15947" t="s">
        <v>24264</v>
      </c>
      <c r="C15947" t="s">
        <v>16</v>
      </c>
      <c r="D15947" t="s">
        <v>371</v>
      </c>
      <c r="E15947">
        <v>615100</v>
      </c>
      <c r="F15947" t="s">
        <v>24196</v>
      </c>
      <c r="G15947" s="7">
        <v>-0.01</v>
      </c>
    </row>
    <row r="15948" spans="1:7" x14ac:dyDescent="0.3">
      <c r="A15948" s="310">
        <v>3022079</v>
      </c>
      <c r="B15948" t="s">
        <v>24264</v>
      </c>
      <c r="C15948" t="s">
        <v>16</v>
      </c>
      <c r="D15948" t="s">
        <v>373</v>
      </c>
      <c r="E15948">
        <v>615130</v>
      </c>
      <c r="F15948" t="s">
        <v>24196</v>
      </c>
      <c r="G15948" s="7">
        <v>20.67</v>
      </c>
    </row>
    <row r="15949" spans="1:7" x14ac:dyDescent="0.3">
      <c r="A15949" s="310">
        <v>3022079</v>
      </c>
      <c r="B15949" t="s">
        <v>24264</v>
      </c>
      <c r="C15949" t="s">
        <v>16</v>
      </c>
      <c r="D15949" t="s">
        <v>373</v>
      </c>
      <c r="E15949">
        <v>615130</v>
      </c>
      <c r="F15949" t="s">
        <v>24196</v>
      </c>
      <c r="G15949" s="7">
        <v>-41.34</v>
      </c>
    </row>
    <row r="15950" spans="1:7" x14ac:dyDescent="0.3">
      <c r="A15950" s="310">
        <v>3022079</v>
      </c>
      <c r="B15950" t="s">
        <v>24264</v>
      </c>
      <c r="C15950" t="s">
        <v>16</v>
      </c>
      <c r="D15950" t="s">
        <v>371</v>
      </c>
      <c r="E15950">
        <v>615100</v>
      </c>
      <c r="F15950" t="s">
        <v>24196</v>
      </c>
      <c r="G15950" s="7">
        <v>-0.01</v>
      </c>
    </row>
    <row r="15951" spans="1:7" x14ac:dyDescent="0.3">
      <c r="A15951" s="310">
        <v>3022079</v>
      </c>
      <c r="B15951" t="s">
        <v>24264</v>
      </c>
      <c r="C15951" t="s">
        <v>16</v>
      </c>
      <c r="D15951" t="s">
        <v>373</v>
      </c>
      <c r="E15951">
        <v>615130</v>
      </c>
      <c r="F15951" t="s">
        <v>24196</v>
      </c>
      <c r="G15951" s="7">
        <v>-40</v>
      </c>
    </row>
    <row r="15952" spans="1:7" x14ac:dyDescent="0.3">
      <c r="A15952" s="310">
        <v>3022079</v>
      </c>
      <c r="B15952" t="s">
        <v>24264</v>
      </c>
      <c r="C15952" t="s">
        <v>16</v>
      </c>
      <c r="D15952" t="s">
        <v>371</v>
      </c>
      <c r="E15952">
        <v>615100</v>
      </c>
      <c r="F15952" t="s">
        <v>24196</v>
      </c>
      <c r="G15952" s="7">
        <v>-0.01</v>
      </c>
    </row>
    <row r="15953" spans="1:7" x14ac:dyDescent="0.3">
      <c r="A15953" s="310">
        <v>3022079</v>
      </c>
      <c r="B15953" t="s">
        <v>24264</v>
      </c>
      <c r="C15953" t="s">
        <v>16</v>
      </c>
      <c r="D15953" t="s">
        <v>371</v>
      </c>
      <c r="E15953">
        <v>615100</v>
      </c>
      <c r="F15953" t="s">
        <v>24196</v>
      </c>
      <c r="G15953" s="7">
        <v>-117.46</v>
      </c>
    </row>
    <row r="15954" spans="1:7" x14ac:dyDescent="0.3">
      <c r="A15954" s="310">
        <v>3022079</v>
      </c>
      <c r="B15954" t="s">
        <v>24264</v>
      </c>
      <c r="C15954" t="s">
        <v>16</v>
      </c>
      <c r="D15954" t="s">
        <v>373</v>
      </c>
      <c r="E15954">
        <v>615130</v>
      </c>
      <c r="F15954" t="s">
        <v>24196</v>
      </c>
      <c r="G15954" s="7">
        <v>20.67</v>
      </c>
    </row>
    <row r="15955" spans="1:7" x14ac:dyDescent="0.3">
      <c r="A15955" s="310">
        <v>3022079</v>
      </c>
      <c r="B15955" t="s">
        <v>24264</v>
      </c>
      <c r="C15955" t="s">
        <v>16</v>
      </c>
      <c r="D15955" t="s">
        <v>373</v>
      </c>
      <c r="E15955">
        <v>615130</v>
      </c>
      <c r="F15955" t="s">
        <v>24196</v>
      </c>
      <c r="G15955" s="7">
        <v>-40</v>
      </c>
    </row>
    <row r="15956" spans="1:7" x14ac:dyDescent="0.3">
      <c r="A15956" s="310">
        <v>3022079</v>
      </c>
      <c r="B15956" t="s">
        <v>24264</v>
      </c>
      <c r="C15956" t="s">
        <v>16</v>
      </c>
      <c r="D15956" t="s">
        <v>377</v>
      </c>
      <c r="E15956">
        <v>611110</v>
      </c>
      <c r="F15956" t="s">
        <v>24196</v>
      </c>
      <c r="G15956" s="7">
        <v>600.57000000000005</v>
      </c>
    </row>
    <row r="15957" spans="1:7" x14ac:dyDescent="0.3">
      <c r="A15957" s="310">
        <v>3022079</v>
      </c>
      <c r="B15957" t="s">
        <v>24264</v>
      </c>
      <c r="C15957" t="s">
        <v>16</v>
      </c>
      <c r="D15957" t="s">
        <v>371</v>
      </c>
      <c r="E15957">
        <v>615100</v>
      </c>
      <c r="F15957" t="s">
        <v>24196</v>
      </c>
      <c r="G15957" s="7">
        <v>-0.01</v>
      </c>
    </row>
    <row r="15958" spans="1:7" x14ac:dyDescent="0.3">
      <c r="A15958" s="310">
        <v>3022079</v>
      </c>
      <c r="B15958" t="s">
        <v>24264</v>
      </c>
      <c r="C15958" t="s">
        <v>16</v>
      </c>
      <c r="D15958" t="s">
        <v>371</v>
      </c>
      <c r="E15958">
        <v>615100</v>
      </c>
      <c r="F15958" t="s">
        <v>24196</v>
      </c>
      <c r="G15958" s="7">
        <v>-117.46</v>
      </c>
    </row>
    <row r="15959" spans="1:7" x14ac:dyDescent="0.3">
      <c r="A15959" s="310">
        <v>3022079</v>
      </c>
      <c r="B15959" t="s">
        <v>24264</v>
      </c>
      <c r="C15959" t="s">
        <v>16</v>
      </c>
      <c r="D15959" t="s">
        <v>373</v>
      </c>
      <c r="E15959">
        <v>615130</v>
      </c>
      <c r="F15959" t="s">
        <v>24196</v>
      </c>
      <c r="G15959" s="7">
        <v>20.67</v>
      </c>
    </row>
    <row r="15960" spans="1:7" x14ac:dyDescent="0.3">
      <c r="A15960" s="310">
        <v>3022079</v>
      </c>
      <c r="B15960" t="s">
        <v>24264</v>
      </c>
      <c r="C15960" t="s">
        <v>16</v>
      </c>
      <c r="D15960" t="s">
        <v>371</v>
      </c>
      <c r="E15960">
        <v>615100</v>
      </c>
      <c r="F15960" t="s">
        <v>24196</v>
      </c>
      <c r="G15960" s="7">
        <v>-99.15</v>
      </c>
    </row>
    <row r="15961" spans="1:7" x14ac:dyDescent="0.3">
      <c r="A15961" s="310">
        <v>3022079</v>
      </c>
      <c r="B15961" t="s">
        <v>24264</v>
      </c>
      <c r="C15961" t="s">
        <v>16</v>
      </c>
      <c r="D15961" t="s">
        <v>371</v>
      </c>
      <c r="E15961">
        <v>615100</v>
      </c>
      <c r="F15961" t="s">
        <v>24196</v>
      </c>
      <c r="G15961" s="7">
        <v>0.01</v>
      </c>
    </row>
    <row r="15962" spans="1:7" x14ac:dyDescent="0.3">
      <c r="A15962" s="310">
        <v>3022079</v>
      </c>
      <c r="B15962" t="s">
        <v>24264</v>
      </c>
      <c r="C15962" t="s">
        <v>16</v>
      </c>
      <c r="D15962" t="s">
        <v>371</v>
      </c>
      <c r="E15962">
        <v>615100</v>
      </c>
      <c r="F15962" t="s">
        <v>24196</v>
      </c>
      <c r="G15962" s="7">
        <v>0.01</v>
      </c>
    </row>
    <row r="15963" spans="1:7" x14ac:dyDescent="0.3">
      <c r="A15963" s="310">
        <v>3022079</v>
      </c>
      <c r="B15963" t="s">
        <v>24264</v>
      </c>
      <c r="C15963" t="s">
        <v>16</v>
      </c>
      <c r="D15963" t="s">
        <v>371</v>
      </c>
      <c r="E15963">
        <v>615100</v>
      </c>
      <c r="F15963" t="s">
        <v>24196</v>
      </c>
      <c r="G15963" s="7">
        <v>-99.15</v>
      </c>
    </row>
    <row r="15964" spans="1:7" x14ac:dyDescent="0.3">
      <c r="A15964" s="310">
        <v>3022079</v>
      </c>
      <c r="B15964" t="s">
        <v>24264</v>
      </c>
      <c r="C15964" t="s">
        <v>16</v>
      </c>
      <c r="D15964" t="s">
        <v>371</v>
      </c>
      <c r="E15964">
        <v>617100</v>
      </c>
      <c r="F15964" t="s">
        <v>24196</v>
      </c>
      <c r="G15964" s="7">
        <v>885.78</v>
      </c>
    </row>
    <row r="15965" spans="1:7" x14ac:dyDescent="0.3">
      <c r="A15965" s="310">
        <v>3022079</v>
      </c>
      <c r="B15965" t="s">
        <v>24264</v>
      </c>
      <c r="C15965" t="s">
        <v>16</v>
      </c>
      <c r="D15965" t="s">
        <v>373</v>
      </c>
      <c r="E15965">
        <v>615130</v>
      </c>
      <c r="F15965" t="s">
        <v>24196</v>
      </c>
      <c r="G15965" s="7">
        <v>20</v>
      </c>
    </row>
    <row r="15966" spans="1:7" x14ac:dyDescent="0.3">
      <c r="A15966" s="310">
        <v>3022079</v>
      </c>
      <c r="B15966" t="s">
        <v>24264</v>
      </c>
      <c r="C15966" t="s">
        <v>16</v>
      </c>
      <c r="D15966" t="s">
        <v>371</v>
      </c>
      <c r="E15966">
        <v>615100</v>
      </c>
      <c r="F15966" t="s">
        <v>24196</v>
      </c>
      <c r="G15966" s="7">
        <v>-0.01</v>
      </c>
    </row>
    <row r="15967" spans="1:7" x14ac:dyDescent="0.3">
      <c r="A15967" s="310">
        <v>3022079</v>
      </c>
      <c r="B15967" t="s">
        <v>24264</v>
      </c>
      <c r="C15967" t="s">
        <v>16</v>
      </c>
      <c r="D15967" t="s">
        <v>373</v>
      </c>
      <c r="E15967">
        <v>615130</v>
      </c>
      <c r="F15967" t="s">
        <v>24196</v>
      </c>
      <c r="G15967" s="7">
        <v>20</v>
      </c>
    </row>
    <row r="15968" spans="1:7" x14ac:dyDescent="0.3">
      <c r="A15968" s="310">
        <v>3022079</v>
      </c>
      <c r="B15968" t="s">
        <v>24264</v>
      </c>
      <c r="C15968" t="s">
        <v>16</v>
      </c>
      <c r="D15968" t="s">
        <v>371</v>
      </c>
      <c r="E15968">
        <v>615100</v>
      </c>
      <c r="F15968" t="s">
        <v>24196</v>
      </c>
      <c r="G15968" s="7">
        <v>3501.58</v>
      </c>
    </row>
    <row r="15969" spans="1:7" x14ac:dyDescent="0.3">
      <c r="A15969" s="310">
        <v>3022079</v>
      </c>
      <c r="B15969" t="s">
        <v>24264</v>
      </c>
      <c r="C15969" t="s">
        <v>16</v>
      </c>
      <c r="D15969" t="s">
        <v>371</v>
      </c>
      <c r="E15969">
        <v>615100</v>
      </c>
      <c r="F15969" t="s">
        <v>24196</v>
      </c>
      <c r="G15969" s="7">
        <v>273.33999999999997</v>
      </c>
    </row>
    <row r="15970" spans="1:7" x14ac:dyDescent="0.3">
      <c r="A15970" s="310">
        <v>3022079</v>
      </c>
      <c r="B15970" t="s">
        <v>24264</v>
      </c>
      <c r="C15970" t="s">
        <v>16</v>
      </c>
      <c r="D15970" t="s">
        <v>371</v>
      </c>
      <c r="E15970">
        <v>615100</v>
      </c>
      <c r="F15970" t="s">
        <v>24196</v>
      </c>
      <c r="G15970" s="7">
        <v>-79.319999999999993</v>
      </c>
    </row>
    <row r="15971" spans="1:7" x14ac:dyDescent="0.3">
      <c r="A15971" s="310">
        <v>3022079</v>
      </c>
      <c r="B15971" t="s">
        <v>24264</v>
      </c>
      <c r="C15971" t="s">
        <v>16</v>
      </c>
      <c r="D15971" t="s">
        <v>373</v>
      </c>
      <c r="E15971">
        <v>615130</v>
      </c>
      <c r="F15971" t="s">
        <v>24196</v>
      </c>
      <c r="G15971" s="7">
        <v>-40</v>
      </c>
    </row>
    <row r="15972" spans="1:7" x14ac:dyDescent="0.3">
      <c r="A15972" s="310">
        <v>3022079</v>
      </c>
      <c r="B15972" t="s">
        <v>24264</v>
      </c>
      <c r="C15972" t="s">
        <v>16</v>
      </c>
      <c r="D15972" t="s">
        <v>371</v>
      </c>
      <c r="E15972">
        <v>615100</v>
      </c>
      <c r="F15972" t="s">
        <v>24196</v>
      </c>
      <c r="G15972" s="7">
        <v>0.01</v>
      </c>
    </row>
    <row r="15973" spans="1:7" x14ac:dyDescent="0.3">
      <c r="A15973" s="310">
        <v>3022079</v>
      </c>
      <c r="B15973" t="s">
        <v>24264</v>
      </c>
      <c r="C15973" t="s">
        <v>16</v>
      </c>
      <c r="D15973" t="s">
        <v>375</v>
      </c>
      <c r="E15973">
        <v>616130</v>
      </c>
      <c r="F15973" t="s">
        <v>24196</v>
      </c>
      <c r="G15973" s="7">
        <v>143.87</v>
      </c>
    </row>
    <row r="15974" spans="1:7" x14ac:dyDescent="0.3">
      <c r="A15974" s="310">
        <v>3022079</v>
      </c>
      <c r="B15974" t="s">
        <v>24264</v>
      </c>
      <c r="C15974" t="s">
        <v>16</v>
      </c>
      <c r="D15974" t="s">
        <v>371</v>
      </c>
      <c r="E15974">
        <v>615100</v>
      </c>
      <c r="F15974" t="s">
        <v>24196</v>
      </c>
      <c r="G15974" s="7">
        <v>-0.01</v>
      </c>
    </row>
    <row r="15975" spans="1:7" x14ac:dyDescent="0.3">
      <c r="A15975" s="310">
        <v>3022079</v>
      </c>
      <c r="B15975" t="s">
        <v>24264</v>
      </c>
      <c r="C15975" t="s">
        <v>16</v>
      </c>
      <c r="D15975" t="s">
        <v>371</v>
      </c>
      <c r="E15975">
        <v>615100</v>
      </c>
      <c r="F15975" t="s">
        <v>24196</v>
      </c>
      <c r="G15975" s="7">
        <v>0.01</v>
      </c>
    </row>
    <row r="15976" spans="1:7" x14ac:dyDescent="0.3">
      <c r="A15976" s="310">
        <v>3022079</v>
      </c>
      <c r="B15976" t="s">
        <v>24264</v>
      </c>
      <c r="C15976" t="s">
        <v>16</v>
      </c>
      <c r="D15976" t="s">
        <v>373</v>
      </c>
      <c r="E15976">
        <v>615130</v>
      </c>
      <c r="F15976" t="s">
        <v>24196</v>
      </c>
      <c r="G15976" s="7">
        <v>-40</v>
      </c>
    </row>
    <row r="15977" spans="1:7" x14ac:dyDescent="0.3">
      <c r="A15977" s="310">
        <v>3022079</v>
      </c>
      <c r="B15977" t="s">
        <v>24264</v>
      </c>
      <c r="C15977" t="s">
        <v>16</v>
      </c>
      <c r="D15977" t="s">
        <v>371</v>
      </c>
      <c r="E15977">
        <v>615100</v>
      </c>
      <c r="F15977" t="s">
        <v>24196</v>
      </c>
      <c r="G15977" s="7">
        <v>-0.01</v>
      </c>
    </row>
    <row r="15978" spans="1:7" x14ac:dyDescent="0.3">
      <c r="A15978" s="310">
        <v>3022079</v>
      </c>
      <c r="B15978" t="s">
        <v>24264</v>
      </c>
      <c r="C15978" t="s">
        <v>16</v>
      </c>
      <c r="D15978" t="s">
        <v>373</v>
      </c>
      <c r="E15978">
        <v>615130</v>
      </c>
      <c r="F15978" t="s">
        <v>24196</v>
      </c>
      <c r="G15978" s="7">
        <v>-0.01</v>
      </c>
    </row>
    <row r="15979" spans="1:7" x14ac:dyDescent="0.3">
      <c r="A15979" s="310">
        <v>3022079</v>
      </c>
      <c r="B15979" t="s">
        <v>24264</v>
      </c>
      <c r="C15979" t="s">
        <v>16</v>
      </c>
      <c r="D15979" t="s">
        <v>371</v>
      </c>
      <c r="E15979">
        <v>615100</v>
      </c>
      <c r="F15979" t="s">
        <v>24196</v>
      </c>
      <c r="G15979" s="7">
        <v>-89.23</v>
      </c>
    </row>
    <row r="15980" spans="1:7" x14ac:dyDescent="0.3">
      <c r="A15980" s="310">
        <v>3022079</v>
      </c>
      <c r="B15980" t="s">
        <v>24264</v>
      </c>
      <c r="C15980" t="s">
        <v>16</v>
      </c>
      <c r="D15980" t="s">
        <v>371</v>
      </c>
      <c r="E15980">
        <v>615100</v>
      </c>
      <c r="F15980" t="s">
        <v>24196</v>
      </c>
      <c r="G15980" s="7">
        <v>282.58</v>
      </c>
    </row>
    <row r="15981" spans="1:7" x14ac:dyDescent="0.3">
      <c r="A15981" s="310">
        <v>3022079</v>
      </c>
      <c r="B15981" t="s">
        <v>24264</v>
      </c>
      <c r="C15981" t="s">
        <v>16</v>
      </c>
      <c r="D15981" t="s">
        <v>371</v>
      </c>
      <c r="E15981">
        <v>615100</v>
      </c>
      <c r="F15981" t="s">
        <v>24196</v>
      </c>
      <c r="G15981" s="7">
        <v>0.01</v>
      </c>
    </row>
    <row r="15982" spans="1:7" x14ac:dyDescent="0.3">
      <c r="A15982" s="310">
        <v>3022079</v>
      </c>
      <c r="B15982" t="s">
        <v>24264</v>
      </c>
      <c r="C15982" t="s">
        <v>16</v>
      </c>
      <c r="D15982" t="s">
        <v>371</v>
      </c>
      <c r="E15982">
        <v>615100</v>
      </c>
      <c r="F15982" t="s">
        <v>24196</v>
      </c>
      <c r="G15982" s="7">
        <v>4202.17</v>
      </c>
    </row>
    <row r="15983" spans="1:7" x14ac:dyDescent="0.3">
      <c r="A15983" s="310">
        <v>3022079</v>
      </c>
      <c r="B15983" t="s">
        <v>24264</v>
      </c>
      <c r="C15983" t="s">
        <v>16</v>
      </c>
      <c r="D15983" t="s">
        <v>371</v>
      </c>
      <c r="E15983">
        <v>615100</v>
      </c>
      <c r="F15983" t="s">
        <v>24196</v>
      </c>
      <c r="G15983" s="7">
        <v>-0.01</v>
      </c>
    </row>
    <row r="15984" spans="1:7" x14ac:dyDescent="0.3">
      <c r="A15984" s="310">
        <v>3022079</v>
      </c>
      <c r="B15984" t="s">
        <v>24264</v>
      </c>
      <c r="C15984" t="s">
        <v>16</v>
      </c>
      <c r="D15984" t="s">
        <v>371</v>
      </c>
      <c r="E15984">
        <v>615100</v>
      </c>
      <c r="F15984" t="s">
        <v>24196</v>
      </c>
      <c r="G15984" s="7">
        <v>0.01</v>
      </c>
    </row>
    <row r="15985" spans="1:7" x14ac:dyDescent="0.3">
      <c r="A15985" s="310">
        <v>3022079</v>
      </c>
      <c r="B15985" t="s">
        <v>24264</v>
      </c>
      <c r="C15985" t="s">
        <v>16</v>
      </c>
      <c r="D15985" t="s">
        <v>371</v>
      </c>
      <c r="E15985">
        <v>615100</v>
      </c>
      <c r="F15985" t="s">
        <v>24196</v>
      </c>
      <c r="G15985" s="7">
        <v>-79.319999999999993</v>
      </c>
    </row>
    <row r="15986" spans="1:7" x14ac:dyDescent="0.3">
      <c r="A15986" s="310">
        <v>3022079</v>
      </c>
      <c r="B15986" t="s">
        <v>24264</v>
      </c>
      <c r="C15986" t="s">
        <v>16</v>
      </c>
      <c r="D15986" t="s">
        <v>373</v>
      </c>
      <c r="E15986">
        <v>615130</v>
      </c>
      <c r="F15986" t="s">
        <v>24196</v>
      </c>
      <c r="G15986" s="7">
        <v>-40</v>
      </c>
    </row>
    <row r="15987" spans="1:7" x14ac:dyDescent="0.3">
      <c r="A15987" s="310">
        <v>3022079</v>
      </c>
      <c r="B15987" t="s">
        <v>24264</v>
      </c>
      <c r="C15987" t="s">
        <v>16</v>
      </c>
      <c r="D15987" t="s">
        <v>371</v>
      </c>
      <c r="E15987">
        <v>615100</v>
      </c>
      <c r="F15987" t="s">
        <v>24196</v>
      </c>
      <c r="G15987" s="7">
        <v>-0.01</v>
      </c>
    </row>
    <row r="15988" spans="1:7" x14ac:dyDescent="0.3">
      <c r="A15988" s="310">
        <v>3022079</v>
      </c>
      <c r="B15988" t="s">
        <v>24264</v>
      </c>
      <c r="C15988" t="s">
        <v>16</v>
      </c>
      <c r="D15988" t="s">
        <v>373</v>
      </c>
      <c r="E15988">
        <v>615130</v>
      </c>
      <c r="F15988" t="s">
        <v>24196</v>
      </c>
      <c r="G15988" s="7">
        <v>20</v>
      </c>
    </row>
    <row r="15989" spans="1:7" x14ac:dyDescent="0.3">
      <c r="A15989" s="310">
        <v>3022079</v>
      </c>
      <c r="B15989" t="s">
        <v>24264</v>
      </c>
      <c r="C15989" t="s">
        <v>16</v>
      </c>
      <c r="D15989" t="s">
        <v>373</v>
      </c>
      <c r="E15989">
        <v>615130</v>
      </c>
      <c r="F15989" t="s">
        <v>24196</v>
      </c>
      <c r="G15989" s="7">
        <v>-41.34</v>
      </c>
    </row>
    <row r="15990" spans="1:7" x14ac:dyDescent="0.3">
      <c r="A15990" s="310">
        <v>3022079</v>
      </c>
      <c r="B15990" t="s">
        <v>24264</v>
      </c>
      <c r="C15990" t="s">
        <v>16</v>
      </c>
      <c r="D15990" t="s">
        <v>371</v>
      </c>
      <c r="E15990">
        <v>615100</v>
      </c>
      <c r="F15990" t="s">
        <v>24196</v>
      </c>
      <c r="G15990" s="7">
        <v>-89.23</v>
      </c>
    </row>
    <row r="15991" spans="1:7" x14ac:dyDescent="0.3">
      <c r="A15991" s="310">
        <v>3022079</v>
      </c>
      <c r="B15991" t="s">
        <v>24264</v>
      </c>
      <c r="C15991" t="s">
        <v>16</v>
      </c>
      <c r="D15991" t="s">
        <v>371</v>
      </c>
      <c r="E15991">
        <v>615100</v>
      </c>
      <c r="F15991" t="s">
        <v>24196</v>
      </c>
      <c r="G15991" s="7">
        <v>-0.01</v>
      </c>
    </row>
    <row r="15992" spans="1:7" x14ac:dyDescent="0.3">
      <c r="A15992" s="310">
        <v>3022079</v>
      </c>
      <c r="B15992" t="s">
        <v>24264</v>
      </c>
      <c r="C15992" t="s">
        <v>16</v>
      </c>
      <c r="D15992" t="s">
        <v>371</v>
      </c>
      <c r="E15992">
        <v>615100</v>
      </c>
      <c r="F15992" t="s">
        <v>24196</v>
      </c>
      <c r="G15992" s="7">
        <v>0.01</v>
      </c>
    </row>
    <row r="15993" spans="1:7" x14ac:dyDescent="0.3">
      <c r="A15993" s="310">
        <v>3022079</v>
      </c>
      <c r="B15993" t="s">
        <v>24264</v>
      </c>
      <c r="C15993" t="s">
        <v>16</v>
      </c>
      <c r="D15993" t="s">
        <v>373</v>
      </c>
      <c r="E15993">
        <v>615130</v>
      </c>
      <c r="F15993" t="s">
        <v>24196</v>
      </c>
      <c r="G15993" s="7">
        <v>20</v>
      </c>
    </row>
    <row r="15994" spans="1:7" x14ac:dyDescent="0.3">
      <c r="A15994" s="310">
        <v>3022079</v>
      </c>
      <c r="B15994" t="s">
        <v>24264</v>
      </c>
      <c r="C15994" t="s">
        <v>16</v>
      </c>
      <c r="D15994" t="s">
        <v>371</v>
      </c>
      <c r="E15994">
        <v>615100</v>
      </c>
      <c r="F15994" t="s">
        <v>24196</v>
      </c>
      <c r="G15994" s="7">
        <v>-0.01</v>
      </c>
    </row>
    <row r="15995" spans="1:7" x14ac:dyDescent="0.3">
      <c r="A15995" s="310">
        <v>3022079</v>
      </c>
      <c r="B15995" t="s">
        <v>24264</v>
      </c>
      <c r="C15995" t="s">
        <v>16</v>
      </c>
      <c r="D15995" t="s">
        <v>371</v>
      </c>
      <c r="E15995">
        <v>615100</v>
      </c>
      <c r="F15995" t="s">
        <v>24196</v>
      </c>
      <c r="G15995" s="7">
        <v>0.01</v>
      </c>
    </row>
    <row r="15996" spans="1:7" x14ac:dyDescent="0.3">
      <c r="A15996" s="310">
        <v>3022079</v>
      </c>
      <c r="B15996" t="s">
        <v>24264</v>
      </c>
      <c r="C15996" t="s">
        <v>16</v>
      </c>
      <c r="D15996" t="s">
        <v>371</v>
      </c>
      <c r="E15996">
        <v>615100</v>
      </c>
      <c r="F15996" t="s">
        <v>24196</v>
      </c>
      <c r="G15996" s="7">
        <v>-0.01</v>
      </c>
    </row>
    <row r="15997" spans="1:7" x14ac:dyDescent="0.3">
      <c r="A15997" s="310">
        <v>3022079</v>
      </c>
      <c r="B15997" t="s">
        <v>24264</v>
      </c>
      <c r="C15997" t="s">
        <v>16</v>
      </c>
      <c r="D15997" t="s">
        <v>373</v>
      </c>
      <c r="E15997">
        <v>615130</v>
      </c>
      <c r="F15997" t="s">
        <v>24196</v>
      </c>
      <c r="G15997" s="7">
        <v>-41.34</v>
      </c>
    </row>
    <row r="15998" spans="1:7" x14ac:dyDescent="0.3">
      <c r="A15998" s="310">
        <v>3022079</v>
      </c>
      <c r="B15998" t="s">
        <v>24264</v>
      </c>
      <c r="C15998" t="s">
        <v>16</v>
      </c>
      <c r="D15998" t="s">
        <v>371</v>
      </c>
      <c r="E15998">
        <v>615100</v>
      </c>
      <c r="F15998" t="s">
        <v>24196</v>
      </c>
      <c r="G15998" s="7">
        <v>-117.46</v>
      </c>
    </row>
    <row r="15999" spans="1:7" x14ac:dyDescent="0.3">
      <c r="A15999" s="310">
        <v>3022079</v>
      </c>
      <c r="B15999" t="s">
        <v>24264</v>
      </c>
      <c r="C15999" t="s">
        <v>16</v>
      </c>
      <c r="D15999" t="s">
        <v>371</v>
      </c>
      <c r="E15999">
        <v>615100</v>
      </c>
      <c r="F15999" t="s">
        <v>24196</v>
      </c>
      <c r="G15999" s="7">
        <v>0.01</v>
      </c>
    </row>
    <row r="16000" spans="1:7" x14ac:dyDescent="0.3">
      <c r="A16000" s="310">
        <v>3022079</v>
      </c>
      <c r="B16000" t="s">
        <v>24264</v>
      </c>
      <c r="C16000" t="s">
        <v>16</v>
      </c>
      <c r="D16000" t="s">
        <v>371</v>
      </c>
      <c r="E16000">
        <v>615100</v>
      </c>
      <c r="F16000" t="s">
        <v>24196</v>
      </c>
      <c r="G16000" s="7">
        <v>-89.23</v>
      </c>
    </row>
    <row r="16001" spans="1:7" x14ac:dyDescent="0.3">
      <c r="A16001" s="310">
        <v>3022079</v>
      </c>
      <c r="B16001" t="s">
        <v>24264</v>
      </c>
      <c r="C16001" t="s">
        <v>16</v>
      </c>
      <c r="D16001" t="s">
        <v>373</v>
      </c>
      <c r="E16001">
        <v>615130</v>
      </c>
      <c r="F16001" t="s">
        <v>24196</v>
      </c>
      <c r="G16001" s="7">
        <v>20</v>
      </c>
    </row>
    <row r="16002" spans="1:7" x14ac:dyDescent="0.3">
      <c r="A16002" s="310">
        <v>3022079</v>
      </c>
      <c r="B16002" t="s">
        <v>24264</v>
      </c>
      <c r="C16002" t="s">
        <v>16</v>
      </c>
      <c r="D16002" t="s">
        <v>371</v>
      </c>
      <c r="E16002">
        <v>615100</v>
      </c>
      <c r="F16002" t="s">
        <v>24196</v>
      </c>
      <c r="G16002" s="7">
        <v>0.01</v>
      </c>
    </row>
    <row r="16003" spans="1:7" x14ac:dyDescent="0.3">
      <c r="A16003" s="310">
        <v>3022079</v>
      </c>
      <c r="B16003" t="s">
        <v>24264</v>
      </c>
      <c r="C16003" t="s">
        <v>16</v>
      </c>
      <c r="D16003" t="s">
        <v>371</v>
      </c>
      <c r="E16003">
        <v>615100</v>
      </c>
      <c r="F16003" t="s">
        <v>24196</v>
      </c>
      <c r="G16003" s="7">
        <v>-117.46</v>
      </c>
    </row>
    <row r="16004" spans="1:7" x14ac:dyDescent="0.3">
      <c r="A16004" s="310">
        <v>3022079</v>
      </c>
      <c r="B16004" t="s">
        <v>24264</v>
      </c>
      <c r="C16004" t="s">
        <v>16</v>
      </c>
      <c r="D16004" t="s">
        <v>371</v>
      </c>
      <c r="E16004">
        <v>615100</v>
      </c>
      <c r="F16004" t="s">
        <v>24196</v>
      </c>
      <c r="G16004" s="7">
        <v>0.01</v>
      </c>
    </row>
    <row r="16005" spans="1:7" x14ac:dyDescent="0.3">
      <c r="A16005" s="310">
        <v>3022079</v>
      </c>
      <c r="B16005" t="s">
        <v>24264</v>
      </c>
      <c r="C16005" t="s">
        <v>16</v>
      </c>
      <c r="D16005" t="s">
        <v>371</v>
      </c>
      <c r="E16005">
        <v>615100</v>
      </c>
      <c r="F16005" t="s">
        <v>24196</v>
      </c>
      <c r="G16005" s="7">
        <v>1484.5</v>
      </c>
    </row>
    <row r="16006" spans="1:7" x14ac:dyDescent="0.3">
      <c r="A16006" s="310">
        <v>3022079</v>
      </c>
      <c r="B16006" t="s">
        <v>24264</v>
      </c>
      <c r="C16006" t="s">
        <v>16</v>
      </c>
      <c r="D16006" t="s">
        <v>371</v>
      </c>
      <c r="E16006">
        <v>615100</v>
      </c>
      <c r="F16006" t="s">
        <v>24196</v>
      </c>
      <c r="G16006" s="7">
        <v>-0.01</v>
      </c>
    </row>
    <row r="16007" spans="1:7" x14ac:dyDescent="0.3">
      <c r="A16007" s="310">
        <v>3022079</v>
      </c>
      <c r="B16007" t="s">
        <v>24264</v>
      </c>
      <c r="C16007" t="s">
        <v>16</v>
      </c>
      <c r="D16007" t="s">
        <v>371</v>
      </c>
      <c r="E16007">
        <v>615100</v>
      </c>
      <c r="F16007" t="s">
        <v>24196</v>
      </c>
      <c r="G16007" s="7">
        <v>-0.01</v>
      </c>
    </row>
    <row r="16008" spans="1:7" x14ac:dyDescent="0.3">
      <c r="A16008" s="310">
        <v>3022079</v>
      </c>
      <c r="B16008" t="s">
        <v>24264</v>
      </c>
      <c r="C16008" t="s">
        <v>16</v>
      </c>
      <c r="D16008" t="s">
        <v>371</v>
      </c>
      <c r="E16008">
        <v>615100</v>
      </c>
      <c r="F16008" t="s">
        <v>24196</v>
      </c>
      <c r="G16008" s="7">
        <v>0.01</v>
      </c>
    </row>
    <row r="16009" spans="1:7" x14ac:dyDescent="0.3">
      <c r="A16009" s="310">
        <v>3022079</v>
      </c>
      <c r="B16009" t="s">
        <v>24264</v>
      </c>
      <c r="C16009" t="s">
        <v>16</v>
      </c>
      <c r="D16009" t="s">
        <v>371</v>
      </c>
      <c r="E16009">
        <v>615100</v>
      </c>
      <c r="F16009" t="s">
        <v>24196</v>
      </c>
      <c r="G16009" s="7">
        <v>-0.01</v>
      </c>
    </row>
    <row r="16010" spans="1:7" x14ac:dyDescent="0.3">
      <c r="A16010" s="310">
        <v>3022079</v>
      </c>
      <c r="B16010" t="s">
        <v>24264</v>
      </c>
      <c r="C16010" t="s">
        <v>16</v>
      </c>
      <c r="D16010" t="s">
        <v>371</v>
      </c>
      <c r="E16010">
        <v>616100</v>
      </c>
      <c r="F16010" t="s">
        <v>24196</v>
      </c>
      <c r="G16010" s="7">
        <v>607.46</v>
      </c>
    </row>
    <row r="16011" spans="1:7" x14ac:dyDescent="0.3">
      <c r="A16011" s="310">
        <v>3022079</v>
      </c>
      <c r="B16011" t="s">
        <v>24264</v>
      </c>
      <c r="C16011" t="s">
        <v>16</v>
      </c>
      <c r="D16011" t="s">
        <v>379</v>
      </c>
      <c r="E16011">
        <v>617160</v>
      </c>
      <c r="F16011" t="s">
        <v>24196</v>
      </c>
      <c r="G16011" s="7">
        <v>936.88</v>
      </c>
    </row>
    <row r="16012" spans="1:7" x14ac:dyDescent="0.3">
      <c r="A16012" s="310">
        <v>3022079</v>
      </c>
      <c r="B16012" t="s">
        <v>24264</v>
      </c>
      <c r="C16012" t="s">
        <v>16</v>
      </c>
      <c r="D16012" t="s">
        <v>377</v>
      </c>
      <c r="E16012">
        <v>611130</v>
      </c>
      <c r="F16012" t="s">
        <v>24196</v>
      </c>
      <c r="G16012" s="7">
        <v>279.52999999999997</v>
      </c>
    </row>
    <row r="16013" spans="1:7" x14ac:dyDescent="0.3">
      <c r="A16013" s="310">
        <v>3022079</v>
      </c>
      <c r="B16013" t="s">
        <v>24264</v>
      </c>
      <c r="C16013" t="s">
        <v>16</v>
      </c>
      <c r="D16013" t="s">
        <v>371</v>
      </c>
      <c r="E16013">
        <v>615100</v>
      </c>
      <c r="F16013" t="s">
        <v>24196</v>
      </c>
      <c r="G16013" s="7">
        <v>0.01</v>
      </c>
    </row>
    <row r="16014" spans="1:7" x14ac:dyDescent="0.3">
      <c r="A16014" s="310">
        <v>3022079</v>
      </c>
      <c r="B16014" t="s">
        <v>24264</v>
      </c>
      <c r="C16014" t="s">
        <v>16</v>
      </c>
      <c r="D16014" t="s">
        <v>373</v>
      </c>
      <c r="E16014">
        <v>615130</v>
      </c>
      <c r="F16014" t="s">
        <v>24196</v>
      </c>
      <c r="G16014" s="7">
        <v>20</v>
      </c>
    </row>
    <row r="16015" spans="1:7" x14ac:dyDescent="0.3">
      <c r="A16015" s="310">
        <v>3022079</v>
      </c>
      <c r="B16015" t="s">
        <v>24264</v>
      </c>
      <c r="C16015" t="s">
        <v>16</v>
      </c>
      <c r="D16015" t="s">
        <v>371</v>
      </c>
      <c r="E16015">
        <v>615100</v>
      </c>
      <c r="F16015" t="s">
        <v>24196</v>
      </c>
      <c r="G16015" s="7">
        <v>0.01</v>
      </c>
    </row>
    <row r="16016" spans="1:7" x14ac:dyDescent="0.3">
      <c r="A16016" s="310">
        <v>3022079</v>
      </c>
      <c r="B16016" t="s">
        <v>24264</v>
      </c>
      <c r="C16016" t="s">
        <v>16</v>
      </c>
      <c r="D16016" t="s">
        <v>373</v>
      </c>
      <c r="E16016">
        <v>615130</v>
      </c>
      <c r="F16016" t="s">
        <v>24196</v>
      </c>
      <c r="G16016" s="7">
        <v>-41.34</v>
      </c>
    </row>
    <row r="16017" spans="1:7" x14ac:dyDescent="0.3">
      <c r="A16017" s="310">
        <v>3022079</v>
      </c>
      <c r="B16017" t="s">
        <v>24264</v>
      </c>
      <c r="C16017" t="s">
        <v>16</v>
      </c>
      <c r="D16017" t="s">
        <v>371</v>
      </c>
      <c r="E16017">
        <v>615100</v>
      </c>
      <c r="F16017" t="s">
        <v>24196</v>
      </c>
      <c r="G16017" s="7">
        <v>-89.23</v>
      </c>
    </row>
    <row r="16018" spans="1:7" x14ac:dyDescent="0.3">
      <c r="A16018" s="310">
        <v>3022079</v>
      </c>
      <c r="B16018" t="s">
        <v>24264</v>
      </c>
      <c r="C16018" t="s">
        <v>16</v>
      </c>
      <c r="D16018" t="s">
        <v>373</v>
      </c>
      <c r="E16018">
        <v>615130</v>
      </c>
      <c r="F16018" t="s">
        <v>24196</v>
      </c>
      <c r="G16018" s="7">
        <v>20</v>
      </c>
    </row>
    <row r="16019" spans="1:7" x14ac:dyDescent="0.3">
      <c r="A16019" s="310">
        <v>3022079</v>
      </c>
      <c r="B16019" t="s">
        <v>24264</v>
      </c>
      <c r="C16019" t="s">
        <v>16</v>
      </c>
      <c r="D16019" t="s">
        <v>371</v>
      </c>
      <c r="E16019">
        <v>615100</v>
      </c>
      <c r="F16019" t="s">
        <v>24196</v>
      </c>
      <c r="G16019" s="7">
        <v>-0.01</v>
      </c>
    </row>
    <row r="16020" spans="1:7" x14ac:dyDescent="0.3">
      <c r="A16020" s="310">
        <v>3022079</v>
      </c>
      <c r="B16020" t="s">
        <v>24264</v>
      </c>
      <c r="C16020" t="s">
        <v>16</v>
      </c>
      <c r="D16020" t="s">
        <v>373</v>
      </c>
      <c r="E16020">
        <v>615130</v>
      </c>
      <c r="F16020" t="s">
        <v>24196</v>
      </c>
      <c r="G16020" s="7">
        <v>-40</v>
      </c>
    </row>
    <row r="16021" spans="1:7" x14ac:dyDescent="0.3">
      <c r="A16021" s="310">
        <v>3022079</v>
      </c>
      <c r="B16021" t="s">
        <v>24264</v>
      </c>
      <c r="C16021" t="s">
        <v>16</v>
      </c>
      <c r="D16021" t="s">
        <v>371</v>
      </c>
      <c r="E16021">
        <v>617100</v>
      </c>
      <c r="F16021" t="s">
        <v>24196</v>
      </c>
      <c r="G16021" s="7">
        <v>1128.8800000000001</v>
      </c>
    </row>
    <row r="16022" spans="1:7" x14ac:dyDescent="0.3">
      <c r="A16022" s="310">
        <v>3022079</v>
      </c>
      <c r="B16022" t="s">
        <v>24264</v>
      </c>
      <c r="C16022" t="s">
        <v>16</v>
      </c>
      <c r="D16022" t="s">
        <v>371</v>
      </c>
      <c r="E16022">
        <v>615100</v>
      </c>
      <c r="F16022" t="s">
        <v>24196</v>
      </c>
      <c r="G16022" s="7">
        <v>0.01</v>
      </c>
    </row>
    <row r="16023" spans="1:7" x14ac:dyDescent="0.3">
      <c r="A16023" s="310">
        <v>3022079</v>
      </c>
      <c r="B16023" t="s">
        <v>24264</v>
      </c>
      <c r="C16023" t="s">
        <v>16</v>
      </c>
      <c r="D16023" t="s">
        <v>371</v>
      </c>
      <c r="E16023">
        <v>615100</v>
      </c>
      <c r="F16023" t="s">
        <v>24196</v>
      </c>
      <c r="G16023" s="7">
        <v>-23.44</v>
      </c>
    </row>
    <row r="16024" spans="1:7" x14ac:dyDescent="0.3">
      <c r="A16024" s="310">
        <v>3022079</v>
      </c>
      <c r="B16024" t="s">
        <v>24264</v>
      </c>
      <c r="C16024" t="s">
        <v>16</v>
      </c>
      <c r="D16024" t="s">
        <v>371</v>
      </c>
      <c r="E16024">
        <v>615100</v>
      </c>
      <c r="F16024" t="s">
        <v>24196</v>
      </c>
      <c r="G16024" s="7">
        <v>0.01</v>
      </c>
    </row>
    <row r="16025" spans="1:7" x14ac:dyDescent="0.3">
      <c r="A16025" s="310">
        <v>3022079</v>
      </c>
      <c r="B16025" t="s">
        <v>24264</v>
      </c>
      <c r="C16025" t="s">
        <v>16</v>
      </c>
      <c r="D16025" t="s">
        <v>371</v>
      </c>
      <c r="E16025">
        <v>615100</v>
      </c>
      <c r="F16025" t="s">
        <v>24196</v>
      </c>
      <c r="G16025" s="7">
        <v>-0.01</v>
      </c>
    </row>
    <row r="16026" spans="1:7" x14ac:dyDescent="0.3">
      <c r="A16026" s="310">
        <v>3022079</v>
      </c>
      <c r="B16026" t="s">
        <v>24264</v>
      </c>
      <c r="C16026" t="s">
        <v>16</v>
      </c>
      <c r="D16026" t="s">
        <v>371</v>
      </c>
      <c r="E16026">
        <v>615100</v>
      </c>
      <c r="F16026" t="s">
        <v>24196</v>
      </c>
      <c r="G16026" s="7">
        <v>90.21</v>
      </c>
    </row>
    <row r="16027" spans="1:7" x14ac:dyDescent="0.3">
      <c r="A16027" s="310">
        <v>3022079</v>
      </c>
      <c r="B16027" t="s">
        <v>24264</v>
      </c>
      <c r="C16027" t="s">
        <v>16</v>
      </c>
      <c r="D16027" t="s">
        <v>371</v>
      </c>
      <c r="E16027">
        <v>615100</v>
      </c>
      <c r="F16027" t="s">
        <v>24196</v>
      </c>
      <c r="G16027" s="7">
        <v>-0.01</v>
      </c>
    </row>
    <row r="16028" spans="1:7" x14ac:dyDescent="0.3">
      <c r="A16028" s="310">
        <v>3022079</v>
      </c>
      <c r="B16028" t="s">
        <v>24264</v>
      </c>
      <c r="C16028" t="s">
        <v>16</v>
      </c>
      <c r="D16028" t="s">
        <v>371</v>
      </c>
      <c r="E16028">
        <v>615100</v>
      </c>
      <c r="F16028" t="s">
        <v>24196</v>
      </c>
      <c r="G16028" s="7">
        <v>-89.23</v>
      </c>
    </row>
    <row r="16029" spans="1:7" x14ac:dyDescent="0.3">
      <c r="A16029" s="310">
        <v>3022079</v>
      </c>
      <c r="B16029" t="s">
        <v>24264</v>
      </c>
      <c r="C16029" t="s">
        <v>16</v>
      </c>
      <c r="D16029" t="s">
        <v>371</v>
      </c>
      <c r="E16029">
        <v>615100</v>
      </c>
      <c r="F16029" t="s">
        <v>24196</v>
      </c>
      <c r="G16029" s="7">
        <v>-0.01</v>
      </c>
    </row>
    <row r="16030" spans="1:7" x14ac:dyDescent="0.3">
      <c r="A16030" s="310">
        <v>3022079</v>
      </c>
      <c r="B16030" t="s">
        <v>24264</v>
      </c>
      <c r="C16030" t="s">
        <v>16</v>
      </c>
      <c r="D16030" t="s">
        <v>373</v>
      </c>
      <c r="E16030">
        <v>615130</v>
      </c>
      <c r="F16030" t="s">
        <v>24196</v>
      </c>
      <c r="G16030" s="7">
        <v>-41.34</v>
      </c>
    </row>
    <row r="16031" spans="1:7" x14ac:dyDescent="0.3">
      <c r="A16031" s="310">
        <v>3022079</v>
      </c>
      <c r="B16031" t="s">
        <v>24264</v>
      </c>
      <c r="C16031" t="s">
        <v>16</v>
      </c>
      <c r="D16031" t="s">
        <v>371</v>
      </c>
      <c r="E16031">
        <v>615100</v>
      </c>
      <c r="F16031" t="s">
        <v>24196</v>
      </c>
      <c r="G16031" s="7">
        <v>-79.319999999999993</v>
      </c>
    </row>
    <row r="16032" spans="1:7" x14ac:dyDescent="0.3">
      <c r="A16032" s="310">
        <v>3022079</v>
      </c>
      <c r="B16032" t="s">
        <v>24264</v>
      </c>
      <c r="C16032" t="s">
        <v>16</v>
      </c>
      <c r="D16032" t="s">
        <v>371</v>
      </c>
      <c r="E16032">
        <v>615100</v>
      </c>
      <c r="F16032" t="s">
        <v>24196</v>
      </c>
      <c r="G16032" s="7">
        <v>-0.01</v>
      </c>
    </row>
    <row r="16033" spans="1:7" x14ac:dyDescent="0.3">
      <c r="A16033" s="310">
        <v>3022079</v>
      </c>
      <c r="B16033" t="s">
        <v>24264</v>
      </c>
      <c r="C16033" t="s">
        <v>16</v>
      </c>
      <c r="D16033" t="s">
        <v>371</v>
      </c>
      <c r="E16033">
        <v>615100</v>
      </c>
      <c r="F16033" t="s">
        <v>24196</v>
      </c>
      <c r="G16033" s="7">
        <v>-0.01</v>
      </c>
    </row>
    <row r="16034" spans="1:7" x14ac:dyDescent="0.3">
      <c r="A16034" s="310">
        <v>3022079</v>
      </c>
      <c r="B16034" t="s">
        <v>24264</v>
      </c>
      <c r="C16034" t="s">
        <v>16</v>
      </c>
      <c r="D16034" t="s">
        <v>371</v>
      </c>
      <c r="E16034">
        <v>615100</v>
      </c>
      <c r="F16034" t="s">
        <v>24196</v>
      </c>
      <c r="G16034" s="7">
        <v>-89.23</v>
      </c>
    </row>
    <row r="16035" spans="1:7" x14ac:dyDescent="0.3">
      <c r="A16035" s="310">
        <v>3022079</v>
      </c>
      <c r="B16035" t="s">
        <v>24264</v>
      </c>
      <c r="C16035" t="s">
        <v>16</v>
      </c>
      <c r="D16035" t="s">
        <v>371</v>
      </c>
      <c r="E16035">
        <v>615100</v>
      </c>
      <c r="F16035" t="s">
        <v>24196</v>
      </c>
      <c r="G16035" s="7">
        <v>-79.319999999999993</v>
      </c>
    </row>
    <row r="16036" spans="1:7" x14ac:dyDescent="0.3">
      <c r="A16036" s="310">
        <v>3022079</v>
      </c>
      <c r="B16036" t="s">
        <v>24264</v>
      </c>
      <c r="C16036" t="s">
        <v>16</v>
      </c>
      <c r="D16036" t="s">
        <v>371</v>
      </c>
      <c r="E16036">
        <v>616100</v>
      </c>
      <c r="F16036" t="s">
        <v>24196</v>
      </c>
      <c r="G16036" s="7">
        <v>171.91</v>
      </c>
    </row>
    <row r="16037" spans="1:7" x14ac:dyDescent="0.3">
      <c r="A16037" s="310">
        <v>3022079</v>
      </c>
      <c r="B16037" t="s">
        <v>24264</v>
      </c>
      <c r="C16037" t="s">
        <v>16</v>
      </c>
      <c r="D16037" t="s">
        <v>371</v>
      </c>
      <c r="E16037">
        <v>615100</v>
      </c>
      <c r="F16037" t="s">
        <v>24196</v>
      </c>
      <c r="G16037" s="7">
        <v>0.01</v>
      </c>
    </row>
    <row r="16038" spans="1:7" x14ac:dyDescent="0.3">
      <c r="A16038" s="310">
        <v>3022079</v>
      </c>
      <c r="B16038" t="s">
        <v>24264</v>
      </c>
      <c r="C16038" t="s">
        <v>16</v>
      </c>
      <c r="D16038" t="s">
        <v>373</v>
      </c>
      <c r="E16038">
        <v>615130</v>
      </c>
      <c r="F16038" t="s">
        <v>24196</v>
      </c>
      <c r="G16038" s="7">
        <v>-0.01</v>
      </c>
    </row>
    <row r="16039" spans="1:7" x14ac:dyDescent="0.3">
      <c r="A16039" s="310">
        <v>3022079</v>
      </c>
      <c r="B16039" t="s">
        <v>24264</v>
      </c>
      <c r="C16039" t="s">
        <v>16</v>
      </c>
      <c r="D16039" t="s">
        <v>371</v>
      </c>
      <c r="E16039">
        <v>615100</v>
      </c>
      <c r="F16039" t="s">
        <v>24196</v>
      </c>
      <c r="G16039" s="7">
        <v>0.01</v>
      </c>
    </row>
    <row r="16040" spans="1:7" x14ac:dyDescent="0.3">
      <c r="A16040" s="310">
        <v>3022079</v>
      </c>
      <c r="B16040" t="s">
        <v>24264</v>
      </c>
      <c r="C16040" t="s">
        <v>16</v>
      </c>
      <c r="D16040" t="s">
        <v>371</v>
      </c>
      <c r="E16040">
        <v>615100</v>
      </c>
      <c r="F16040" t="s">
        <v>24196</v>
      </c>
      <c r="G16040" s="7">
        <v>3088.5</v>
      </c>
    </row>
    <row r="16041" spans="1:7" x14ac:dyDescent="0.3">
      <c r="A16041" s="310">
        <v>3022079</v>
      </c>
      <c r="B16041" t="s">
        <v>24264</v>
      </c>
      <c r="C16041" t="s">
        <v>16</v>
      </c>
      <c r="D16041" t="s">
        <v>371</v>
      </c>
      <c r="E16041">
        <v>615100</v>
      </c>
      <c r="F16041" t="s">
        <v>24196</v>
      </c>
      <c r="G16041" s="7">
        <v>-0.01</v>
      </c>
    </row>
    <row r="16042" spans="1:7" x14ac:dyDescent="0.3">
      <c r="A16042" s="310">
        <v>3022079</v>
      </c>
      <c r="B16042" t="s">
        <v>24264</v>
      </c>
      <c r="C16042" t="s">
        <v>16</v>
      </c>
      <c r="D16042" t="s">
        <v>371</v>
      </c>
      <c r="E16042">
        <v>615100</v>
      </c>
      <c r="F16042" t="s">
        <v>24196</v>
      </c>
      <c r="G16042" s="7">
        <v>-99.15</v>
      </c>
    </row>
    <row r="16043" spans="1:7" x14ac:dyDescent="0.3">
      <c r="A16043" s="310">
        <v>3022079</v>
      </c>
      <c r="B16043" t="s">
        <v>24264</v>
      </c>
      <c r="C16043" t="s">
        <v>16</v>
      </c>
      <c r="D16043" t="s">
        <v>371</v>
      </c>
      <c r="E16043">
        <v>615100</v>
      </c>
      <c r="F16043" t="s">
        <v>24196</v>
      </c>
      <c r="G16043" s="7">
        <v>-0.01</v>
      </c>
    </row>
    <row r="16044" spans="1:7" x14ac:dyDescent="0.3">
      <c r="A16044" s="310">
        <v>3022079</v>
      </c>
      <c r="B16044" t="s">
        <v>24264</v>
      </c>
      <c r="C16044" t="s">
        <v>16</v>
      </c>
      <c r="D16044" t="s">
        <v>371</v>
      </c>
      <c r="E16044">
        <v>615100</v>
      </c>
      <c r="F16044" t="s">
        <v>24196</v>
      </c>
      <c r="G16044" s="7">
        <v>-0.01</v>
      </c>
    </row>
    <row r="16045" spans="1:7" x14ac:dyDescent="0.3">
      <c r="A16045" s="310">
        <v>3022079</v>
      </c>
      <c r="B16045" t="s">
        <v>24264</v>
      </c>
      <c r="C16045" t="s">
        <v>16</v>
      </c>
      <c r="D16045" t="s">
        <v>371</v>
      </c>
      <c r="E16045">
        <v>615100</v>
      </c>
      <c r="F16045" t="s">
        <v>24196</v>
      </c>
      <c r="G16045" s="7">
        <v>-79.319999999999993</v>
      </c>
    </row>
    <row r="16046" spans="1:7" x14ac:dyDescent="0.3">
      <c r="A16046" s="310">
        <v>3022079</v>
      </c>
      <c r="B16046" t="s">
        <v>24264</v>
      </c>
      <c r="C16046" t="s">
        <v>16</v>
      </c>
      <c r="D16046" t="s">
        <v>371</v>
      </c>
      <c r="E16046">
        <v>615100</v>
      </c>
      <c r="F16046" t="s">
        <v>24196</v>
      </c>
      <c r="G16046" s="7">
        <v>-117.46</v>
      </c>
    </row>
    <row r="16047" spans="1:7" x14ac:dyDescent="0.3">
      <c r="A16047" s="310">
        <v>3022079</v>
      </c>
      <c r="B16047" t="s">
        <v>24264</v>
      </c>
      <c r="C16047" t="s">
        <v>16</v>
      </c>
      <c r="D16047" t="s">
        <v>371</v>
      </c>
      <c r="E16047">
        <v>615100</v>
      </c>
      <c r="F16047" t="s">
        <v>24196</v>
      </c>
      <c r="G16047" s="7">
        <v>2148.4499999999998</v>
      </c>
    </row>
    <row r="16048" spans="1:7" x14ac:dyDescent="0.3">
      <c r="A16048" s="310">
        <v>3022079</v>
      </c>
      <c r="B16048" t="s">
        <v>24264</v>
      </c>
      <c r="C16048" t="s">
        <v>16</v>
      </c>
      <c r="D16048" t="s">
        <v>371</v>
      </c>
      <c r="E16048">
        <v>615100</v>
      </c>
      <c r="F16048" t="s">
        <v>24196</v>
      </c>
      <c r="G16048" s="7">
        <v>-89.23</v>
      </c>
    </row>
    <row r="16049" spans="1:7" x14ac:dyDescent="0.3">
      <c r="A16049" s="310">
        <v>3022079</v>
      </c>
      <c r="B16049" t="s">
        <v>24264</v>
      </c>
      <c r="C16049" t="s">
        <v>16</v>
      </c>
      <c r="D16049" t="s">
        <v>371</v>
      </c>
      <c r="E16049">
        <v>615100</v>
      </c>
      <c r="F16049" t="s">
        <v>24196</v>
      </c>
      <c r="G16049" s="7">
        <v>-0.01</v>
      </c>
    </row>
    <row r="16050" spans="1:7" x14ac:dyDescent="0.3">
      <c r="A16050" s="310">
        <v>3022079</v>
      </c>
      <c r="B16050" t="s">
        <v>24264</v>
      </c>
      <c r="C16050" t="s">
        <v>16</v>
      </c>
      <c r="D16050" t="s">
        <v>371</v>
      </c>
      <c r="E16050">
        <v>615100</v>
      </c>
      <c r="F16050" t="s">
        <v>24196</v>
      </c>
      <c r="G16050" s="7">
        <v>-0.01</v>
      </c>
    </row>
    <row r="16051" spans="1:7" x14ac:dyDescent="0.3">
      <c r="A16051" s="310">
        <v>3022079</v>
      </c>
      <c r="B16051" t="s">
        <v>24264</v>
      </c>
      <c r="C16051" t="s">
        <v>16</v>
      </c>
      <c r="D16051" t="s">
        <v>373</v>
      </c>
      <c r="E16051">
        <v>615130</v>
      </c>
      <c r="F16051" t="s">
        <v>24196</v>
      </c>
      <c r="G16051" s="7">
        <v>-0.01</v>
      </c>
    </row>
    <row r="16052" spans="1:7" x14ac:dyDescent="0.3">
      <c r="A16052" s="310">
        <v>3022079</v>
      </c>
      <c r="B16052" t="s">
        <v>24264</v>
      </c>
      <c r="C16052" t="s">
        <v>16</v>
      </c>
      <c r="D16052" t="s">
        <v>371</v>
      </c>
      <c r="E16052">
        <v>615100</v>
      </c>
      <c r="F16052" t="s">
        <v>24196</v>
      </c>
      <c r="G16052" s="7">
        <v>-0.01</v>
      </c>
    </row>
    <row r="16053" spans="1:7" x14ac:dyDescent="0.3">
      <c r="A16053" s="310">
        <v>3022079</v>
      </c>
      <c r="B16053" t="s">
        <v>24264</v>
      </c>
      <c r="C16053" t="s">
        <v>16</v>
      </c>
      <c r="D16053" t="s">
        <v>373</v>
      </c>
      <c r="E16053">
        <v>615130</v>
      </c>
      <c r="F16053" t="s">
        <v>24196</v>
      </c>
      <c r="G16053" s="7">
        <v>0.01</v>
      </c>
    </row>
    <row r="16054" spans="1:7" x14ac:dyDescent="0.3">
      <c r="A16054" s="310">
        <v>3022079</v>
      </c>
      <c r="B16054" t="s">
        <v>24264</v>
      </c>
      <c r="C16054" t="s">
        <v>16</v>
      </c>
      <c r="D16054" t="s">
        <v>373</v>
      </c>
      <c r="E16054">
        <v>615130</v>
      </c>
      <c r="F16054" t="s">
        <v>24196</v>
      </c>
      <c r="G16054" s="7">
        <v>0.01</v>
      </c>
    </row>
    <row r="16055" spans="1:7" x14ac:dyDescent="0.3">
      <c r="A16055" s="310">
        <v>3022079</v>
      </c>
      <c r="B16055" t="s">
        <v>24264</v>
      </c>
      <c r="C16055" t="s">
        <v>16</v>
      </c>
      <c r="D16055" t="s">
        <v>371</v>
      </c>
      <c r="E16055">
        <v>615100</v>
      </c>
      <c r="F16055" t="s">
        <v>24196</v>
      </c>
      <c r="G16055" s="7">
        <v>0.01</v>
      </c>
    </row>
    <row r="16056" spans="1:7" x14ac:dyDescent="0.3">
      <c r="A16056" s="310">
        <v>3022079</v>
      </c>
      <c r="B16056" t="s">
        <v>24264</v>
      </c>
      <c r="C16056" t="s">
        <v>16</v>
      </c>
      <c r="D16056" t="s">
        <v>373</v>
      </c>
      <c r="E16056">
        <v>615130</v>
      </c>
      <c r="F16056" t="s">
        <v>24196</v>
      </c>
      <c r="G16056" s="7">
        <v>-41.34</v>
      </c>
    </row>
    <row r="16057" spans="1:7" x14ac:dyDescent="0.3">
      <c r="A16057" s="310">
        <v>3022079</v>
      </c>
      <c r="B16057" t="s">
        <v>24264</v>
      </c>
      <c r="C16057" t="s">
        <v>16</v>
      </c>
      <c r="D16057" t="s">
        <v>371</v>
      </c>
      <c r="E16057">
        <v>615100</v>
      </c>
      <c r="F16057" t="s">
        <v>24196</v>
      </c>
      <c r="G16057" s="7">
        <v>0.01</v>
      </c>
    </row>
    <row r="16058" spans="1:7" x14ac:dyDescent="0.3">
      <c r="A16058" s="310">
        <v>3022079</v>
      </c>
      <c r="B16058" t="s">
        <v>24264</v>
      </c>
      <c r="C16058" t="s">
        <v>16</v>
      </c>
      <c r="D16058" t="s">
        <v>371</v>
      </c>
      <c r="E16058">
        <v>615100</v>
      </c>
      <c r="F16058" t="s">
        <v>24196</v>
      </c>
      <c r="G16058" s="7">
        <v>-0.01</v>
      </c>
    </row>
    <row r="16059" spans="1:7" x14ac:dyDescent="0.3">
      <c r="A16059" s="310">
        <v>3022079</v>
      </c>
      <c r="B16059" t="s">
        <v>24264</v>
      </c>
      <c r="C16059" t="s">
        <v>16</v>
      </c>
      <c r="D16059" t="s">
        <v>371</v>
      </c>
      <c r="E16059">
        <v>615100</v>
      </c>
      <c r="F16059" t="s">
        <v>24196</v>
      </c>
      <c r="G16059" s="7">
        <v>0.01</v>
      </c>
    </row>
    <row r="16060" spans="1:7" x14ac:dyDescent="0.3">
      <c r="A16060" s="310">
        <v>3022079</v>
      </c>
      <c r="B16060" t="s">
        <v>24264</v>
      </c>
      <c r="C16060" t="s">
        <v>16</v>
      </c>
      <c r="D16060" t="s">
        <v>371</v>
      </c>
      <c r="E16060">
        <v>615100</v>
      </c>
      <c r="F16060" t="s">
        <v>24196</v>
      </c>
      <c r="G16060" s="7">
        <v>0.01</v>
      </c>
    </row>
    <row r="16061" spans="1:7" x14ac:dyDescent="0.3">
      <c r="A16061" s="310">
        <v>3022079</v>
      </c>
      <c r="B16061" t="s">
        <v>24264</v>
      </c>
      <c r="C16061" t="s">
        <v>16</v>
      </c>
      <c r="D16061" t="s">
        <v>371</v>
      </c>
      <c r="E16061">
        <v>615100</v>
      </c>
      <c r="F16061" t="s">
        <v>24196</v>
      </c>
      <c r="G16061" s="7">
        <v>0.01</v>
      </c>
    </row>
    <row r="16062" spans="1:7" x14ac:dyDescent="0.3">
      <c r="A16062" s="310">
        <v>3022079</v>
      </c>
      <c r="B16062" t="s">
        <v>24264</v>
      </c>
      <c r="C16062" t="s">
        <v>16</v>
      </c>
      <c r="D16062" t="s">
        <v>371</v>
      </c>
      <c r="E16062">
        <v>615100</v>
      </c>
      <c r="F16062" t="s">
        <v>24196</v>
      </c>
      <c r="G16062" s="7">
        <v>-0.01</v>
      </c>
    </row>
    <row r="16063" spans="1:7" x14ac:dyDescent="0.3">
      <c r="A16063" s="310">
        <v>3022079</v>
      </c>
      <c r="B16063" t="s">
        <v>24264</v>
      </c>
      <c r="C16063" t="s">
        <v>16</v>
      </c>
      <c r="D16063" t="s">
        <v>371</v>
      </c>
      <c r="E16063">
        <v>615100</v>
      </c>
      <c r="F16063" t="s">
        <v>24196</v>
      </c>
      <c r="G16063" s="7">
        <v>-79.319999999999993</v>
      </c>
    </row>
    <row r="16064" spans="1:7" x14ac:dyDescent="0.3">
      <c r="A16064" s="310">
        <v>3022079</v>
      </c>
      <c r="B16064" t="s">
        <v>24264</v>
      </c>
      <c r="C16064" t="s">
        <v>16</v>
      </c>
      <c r="D16064" t="s">
        <v>373</v>
      </c>
      <c r="E16064">
        <v>615130</v>
      </c>
      <c r="F16064" t="s">
        <v>24196</v>
      </c>
      <c r="G16064" s="7">
        <v>20</v>
      </c>
    </row>
    <row r="16065" spans="1:7" x14ac:dyDescent="0.3">
      <c r="A16065" s="310">
        <v>3022079</v>
      </c>
      <c r="B16065" t="s">
        <v>24264</v>
      </c>
      <c r="C16065" t="s">
        <v>16</v>
      </c>
      <c r="D16065" t="s">
        <v>371</v>
      </c>
      <c r="E16065">
        <v>615100</v>
      </c>
      <c r="F16065" t="s">
        <v>24196</v>
      </c>
      <c r="G16065" s="7">
        <v>282.58</v>
      </c>
    </row>
    <row r="16066" spans="1:7" x14ac:dyDescent="0.3">
      <c r="A16066" s="310">
        <v>3022079</v>
      </c>
      <c r="B16066" t="s">
        <v>24264</v>
      </c>
      <c r="C16066" t="s">
        <v>16</v>
      </c>
      <c r="D16066" t="s">
        <v>373</v>
      </c>
      <c r="E16066">
        <v>615130</v>
      </c>
      <c r="F16066" t="s">
        <v>24196</v>
      </c>
      <c r="G16066" s="7">
        <v>-40</v>
      </c>
    </row>
    <row r="16067" spans="1:7" x14ac:dyDescent="0.3">
      <c r="A16067" s="310">
        <v>3022079</v>
      </c>
      <c r="B16067" t="s">
        <v>24264</v>
      </c>
      <c r="C16067" t="s">
        <v>16</v>
      </c>
      <c r="D16067" t="s">
        <v>371</v>
      </c>
      <c r="E16067">
        <v>615100</v>
      </c>
      <c r="F16067" t="s">
        <v>24196</v>
      </c>
      <c r="G16067" s="7">
        <v>-89.23</v>
      </c>
    </row>
    <row r="16068" spans="1:7" x14ac:dyDescent="0.3">
      <c r="A16068" s="310">
        <v>3022079</v>
      </c>
      <c r="B16068" t="s">
        <v>24264</v>
      </c>
      <c r="C16068" t="s">
        <v>16</v>
      </c>
      <c r="D16068" t="s">
        <v>371</v>
      </c>
      <c r="E16068">
        <v>615100</v>
      </c>
      <c r="F16068" t="s">
        <v>24196</v>
      </c>
      <c r="G16068" s="7">
        <v>0.01</v>
      </c>
    </row>
    <row r="16069" spans="1:7" x14ac:dyDescent="0.3">
      <c r="A16069" s="310">
        <v>3022079</v>
      </c>
      <c r="B16069" t="s">
        <v>24264</v>
      </c>
      <c r="C16069" t="s">
        <v>16</v>
      </c>
      <c r="D16069" t="s">
        <v>373</v>
      </c>
      <c r="E16069">
        <v>615130</v>
      </c>
      <c r="F16069" t="s">
        <v>24196</v>
      </c>
      <c r="G16069" s="7">
        <v>-40</v>
      </c>
    </row>
    <row r="16070" spans="1:7" x14ac:dyDescent="0.3">
      <c r="A16070" s="310">
        <v>3022079</v>
      </c>
      <c r="B16070" t="s">
        <v>24264</v>
      </c>
      <c r="C16070" t="s">
        <v>16</v>
      </c>
      <c r="D16070" t="s">
        <v>373</v>
      </c>
      <c r="E16070">
        <v>615130</v>
      </c>
      <c r="F16070" t="s">
        <v>24196</v>
      </c>
      <c r="G16070" s="7">
        <v>-41.34</v>
      </c>
    </row>
    <row r="16071" spans="1:7" x14ac:dyDescent="0.3">
      <c r="A16071" s="310">
        <v>3022079</v>
      </c>
      <c r="B16071" t="s">
        <v>24264</v>
      </c>
      <c r="C16071" t="s">
        <v>16</v>
      </c>
      <c r="D16071" t="s">
        <v>371</v>
      </c>
      <c r="E16071">
        <v>615100</v>
      </c>
      <c r="F16071" t="s">
        <v>24196</v>
      </c>
      <c r="G16071" s="7">
        <v>-117.46</v>
      </c>
    </row>
    <row r="16072" spans="1:7" x14ac:dyDescent="0.3">
      <c r="A16072" s="310">
        <v>3022079</v>
      </c>
      <c r="B16072" t="s">
        <v>24264</v>
      </c>
      <c r="C16072" t="s">
        <v>16</v>
      </c>
      <c r="D16072" t="s">
        <v>371</v>
      </c>
      <c r="E16072">
        <v>616100</v>
      </c>
      <c r="F16072" t="s">
        <v>24196</v>
      </c>
      <c r="G16072" s="7">
        <v>259.72000000000003</v>
      </c>
    </row>
    <row r="16073" spans="1:7" x14ac:dyDescent="0.3">
      <c r="A16073" s="310">
        <v>3022079</v>
      </c>
      <c r="B16073" t="s">
        <v>24264</v>
      </c>
      <c r="C16073" t="s">
        <v>16</v>
      </c>
      <c r="D16073" t="s">
        <v>371</v>
      </c>
      <c r="E16073">
        <v>615100</v>
      </c>
      <c r="F16073" t="s">
        <v>24196</v>
      </c>
      <c r="G16073" s="7">
        <v>0.01</v>
      </c>
    </row>
    <row r="16074" spans="1:7" x14ac:dyDescent="0.3">
      <c r="A16074" s="310">
        <v>3022079</v>
      </c>
      <c r="B16074" t="s">
        <v>24264</v>
      </c>
      <c r="C16074" t="s">
        <v>16</v>
      </c>
      <c r="D16074" t="s">
        <v>371</v>
      </c>
      <c r="E16074">
        <v>615100</v>
      </c>
      <c r="F16074" t="s">
        <v>24196</v>
      </c>
      <c r="G16074" s="7">
        <v>-0.01</v>
      </c>
    </row>
    <row r="16075" spans="1:7" x14ac:dyDescent="0.3">
      <c r="A16075" s="310">
        <v>3022079</v>
      </c>
      <c r="B16075" t="s">
        <v>24264</v>
      </c>
      <c r="C16075" t="s">
        <v>16</v>
      </c>
      <c r="D16075" t="s">
        <v>371</v>
      </c>
      <c r="E16075">
        <v>615100</v>
      </c>
      <c r="F16075" t="s">
        <v>24196</v>
      </c>
      <c r="G16075" s="7">
        <v>-99.15</v>
      </c>
    </row>
    <row r="16076" spans="1:7" x14ac:dyDescent="0.3">
      <c r="A16076" s="310">
        <v>3022079</v>
      </c>
      <c r="B16076" t="s">
        <v>24264</v>
      </c>
      <c r="C16076" t="s">
        <v>16</v>
      </c>
      <c r="D16076" t="s">
        <v>371</v>
      </c>
      <c r="E16076">
        <v>616100</v>
      </c>
      <c r="F16076" t="s">
        <v>24196</v>
      </c>
      <c r="G16076" s="7">
        <v>349.22</v>
      </c>
    </row>
    <row r="16077" spans="1:7" x14ac:dyDescent="0.3">
      <c r="A16077" s="310">
        <v>3022079</v>
      </c>
      <c r="B16077" t="s">
        <v>24264</v>
      </c>
      <c r="C16077" t="s">
        <v>16</v>
      </c>
      <c r="D16077" t="s">
        <v>371</v>
      </c>
      <c r="E16077">
        <v>615100</v>
      </c>
      <c r="F16077" t="s">
        <v>24196</v>
      </c>
      <c r="G16077" s="7">
        <v>-0.01</v>
      </c>
    </row>
    <row r="16078" spans="1:7" x14ac:dyDescent="0.3">
      <c r="A16078" s="310">
        <v>3022079</v>
      </c>
      <c r="B16078" t="s">
        <v>24264</v>
      </c>
      <c r="C16078" t="s">
        <v>16</v>
      </c>
      <c r="D16078" t="s">
        <v>371</v>
      </c>
      <c r="E16078">
        <v>615100</v>
      </c>
      <c r="F16078" t="s">
        <v>24196</v>
      </c>
      <c r="G16078" s="7">
        <v>0.01</v>
      </c>
    </row>
    <row r="16079" spans="1:7" x14ac:dyDescent="0.3">
      <c r="A16079" s="310">
        <v>3022079</v>
      </c>
      <c r="B16079" t="s">
        <v>24264</v>
      </c>
      <c r="C16079" t="s">
        <v>16</v>
      </c>
      <c r="D16079" t="s">
        <v>371</v>
      </c>
      <c r="E16079">
        <v>615100</v>
      </c>
      <c r="F16079" t="s">
        <v>24196</v>
      </c>
      <c r="G16079" s="7">
        <v>-0.01</v>
      </c>
    </row>
    <row r="16080" spans="1:7" x14ac:dyDescent="0.3">
      <c r="A16080" s="310">
        <v>3022079</v>
      </c>
      <c r="B16080" t="s">
        <v>24264</v>
      </c>
      <c r="C16080" t="s">
        <v>16</v>
      </c>
      <c r="D16080" t="s">
        <v>371</v>
      </c>
      <c r="E16080">
        <v>615100</v>
      </c>
      <c r="F16080" t="s">
        <v>24196</v>
      </c>
      <c r="G16080" s="7">
        <v>-117.46</v>
      </c>
    </row>
    <row r="16081" spans="1:7" x14ac:dyDescent="0.3">
      <c r="A16081" s="310">
        <v>3022079</v>
      </c>
      <c r="B16081" t="s">
        <v>24264</v>
      </c>
      <c r="C16081" t="s">
        <v>16</v>
      </c>
      <c r="D16081" t="s">
        <v>371</v>
      </c>
      <c r="E16081">
        <v>615100</v>
      </c>
      <c r="F16081" t="s">
        <v>24196</v>
      </c>
      <c r="G16081" s="7">
        <v>-79.319999999999993</v>
      </c>
    </row>
    <row r="16082" spans="1:7" x14ac:dyDescent="0.3">
      <c r="A16082" s="310">
        <v>3022079</v>
      </c>
      <c r="B16082" t="s">
        <v>24264</v>
      </c>
      <c r="C16082" t="s">
        <v>16</v>
      </c>
      <c r="D16082" t="s">
        <v>371</v>
      </c>
      <c r="E16082">
        <v>615100</v>
      </c>
      <c r="F16082" t="s">
        <v>24196</v>
      </c>
      <c r="G16082" s="7">
        <v>0.01</v>
      </c>
    </row>
    <row r="16083" spans="1:7" x14ac:dyDescent="0.3">
      <c r="A16083" s="310">
        <v>3022079</v>
      </c>
      <c r="B16083" t="s">
        <v>24264</v>
      </c>
      <c r="C16083" t="s">
        <v>16</v>
      </c>
      <c r="D16083" t="s">
        <v>371</v>
      </c>
      <c r="E16083">
        <v>615100</v>
      </c>
      <c r="F16083" t="s">
        <v>24196</v>
      </c>
      <c r="G16083" s="7">
        <v>-99.15</v>
      </c>
    </row>
    <row r="16084" spans="1:7" x14ac:dyDescent="0.3">
      <c r="A16084" s="310">
        <v>3022079</v>
      </c>
      <c r="B16084" t="s">
        <v>24264</v>
      </c>
      <c r="C16084" t="s">
        <v>16</v>
      </c>
      <c r="D16084" t="s">
        <v>371</v>
      </c>
      <c r="E16084">
        <v>615100</v>
      </c>
      <c r="F16084" t="s">
        <v>24196</v>
      </c>
      <c r="G16084" s="7">
        <v>-117.46</v>
      </c>
    </row>
    <row r="16085" spans="1:7" x14ac:dyDescent="0.3">
      <c r="A16085" s="310">
        <v>3022079</v>
      </c>
      <c r="B16085" t="s">
        <v>24264</v>
      </c>
      <c r="C16085" t="s">
        <v>16</v>
      </c>
      <c r="D16085" t="s">
        <v>373</v>
      </c>
      <c r="E16085">
        <v>615130</v>
      </c>
      <c r="F16085" t="s">
        <v>24196</v>
      </c>
      <c r="G16085" s="7">
        <v>20</v>
      </c>
    </row>
    <row r="16086" spans="1:7" x14ac:dyDescent="0.3">
      <c r="A16086" s="310">
        <v>3022079</v>
      </c>
      <c r="B16086" t="s">
        <v>24264</v>
      </c>
      <c r="C16086" t="s">
        <v>16</v>
      </c>
      <c r="D16086" t="s">
        <v>371</v>
      </c>
      <c r="E16086">
        <v>615100</v>
      </c>
      <c r="F16086" t="s">
        <v>24196</v>
      </c>
      <c r="G16086" s="7">
        <v>-0.01</v>
      </c>
    </row>
    <row r="16087" spans="1:7" x14ac:dyDescent="0.3">
      <c r="A16087" s="310">
        <v>3022079</v>
      </c>
      <c r="B16087" t="s">
        <v>24264</v>
      </c>
      <c r="C16087" t="s">
        <v>16</v>
      </c>
      <c r="D16087" t="s">
        <v>371</v>
      </c>
      <c r="E16087">
        <v>615100</v>
      </c>
      <c r="F16087" t="s">
        <v>24196</v>
      </c>
      <c r="G16087" s="7">
        <v>-117.46</v>
      </c>
    </row>
    <row r="16088" spans="1:7" x14ac:dyDescent="0.3">
      <c r="A16088" s="310">
        <v>3022079</v>
      </c>
      <c r="B16088" t="s">
        <v>24264</v>
      </c>
      <c r="C16088" t="s">
        <v>16</v>
      </c>
      <c r="D16088" t="s">
        <v>371</v>
      </c>
      <c r="E16088">
        <v>615100</v>
      </c>
      <c r="F16088" t="s">
        <v>24196</v>
      </c>
      <c r="G16088" s="7">
        <v>0.01</v>
      </c>
    </row>
    <row r="16089" spans="1:7" x14ac:dyDescent="0.3">
      <c r="A16089" s="310">
        <v>3022079</v>
      </c>
      <c r="B16089" t="s">
        <v>24264</v>
      </c>
      <c r="C16089" t="s">
        <v>16</v>
      </c>
      <c r="D16089" t="s">
        <v>371</v>
      </c>
      <c r="E16089">
        <v>615100</v>
      </c>
      <c r="F16089" t="s">
        <v>24196</v>
      </c>
      <c r="G16089" s="7">
        <v>-0.01</v>
      </c>
    </row>
    <row r="16090" spans="1:7" x14ac:dyDescent="0.3">
      <c r="A16090" s="310">
        <v>3022079</v>
      </c>
      <c r="B16090" t="s">
        <v>24264</v>
      </c>
      <c r="C16090" t="s">
        <v>16</v>
      </c>
      <c r="D16090" t="s">
        <v>373</v>
      </c>
      <c r="E16090">
        <v>615130</v>
      </c>
      <c r="F16090" t="s">
        <v>24196</v>
      </c>
      <c r="G16090" s="7">
        <v>-40</v>
      </c>
    </row>
    <row r="16091" spans="1:7" x14ac:dyDescent="0.3">
      <c r="A16091" s="310">
        <v>3022079</v>
      </c>
      <c r="B16091" t="s">
        <v>24264</v>
      </c>
      <c r="C16091" t="s">
        <v>16</v>
      </c>
      <c r="D16091" t="s">
        <v>371</v>
      </c>
      <c r="E16091">
        <v>615100</v>
      </c>
      <c r="F16091" t="s">
        <v>24196</v>
      </c>
      <c r="G16091" s="7">
        <v>7860.83</v>
      </c>
    </row>
    <row r="16092" spans="1:7" x14ac:dyDescent="0.3">
      <c r="A16092" s="310">
        <v>3022079</v>
      </c>
      <c r="B16092" t="s">
        <v>24264</v>
      </c>
      <c r="C16092" t="s">
        <v>16</v>
      </c>
      <c r="D16092" t="s">
        <v>373</v>
      </c>
      <c r="E16092">
        <v>615130</v>
      </c>
      <c r="F16092" t="s">
        <v>24196</v>
      </c>
      <c r="G16092" s="7">
        <v>0.01</v>
      </c>
    </row>
    <row r="16093" spans="1:7" x14ac:dyDescent="0.3">
      <c r="A16093" s="310">
        <v>3022079</v>
      </c>
      <c r="B16093" t="s">
        <v>24264</v>
      </c>
      <c r="C16093" t="s">
        <v>16</v>
      </c>
      <c r="D16093" t="s">
        <v>375</v>
      </c>
      <c r="E16093">
        <v>617130</v>
      </c>
      <c r="F16093" t="s">
        <v>24196</v>
      </c>
      <c r="G16093" s="7">
        <v>646.99</v>
      </c>
    </row>
    <row r="16094" spans="1:7" x14ac:dyDescent="0.3">
      <c r="A16094" s="310">
        <v>3022079</v>
      </c>
      <c r="B16094" t="s">
        <v>24264</v>
      </c>
      <c r="C16094" t="s">
        <v>16</v>
      </c>
      <c r="D16094" t="s">
        <v>371</v>
      </c>
      <c r="E16094">
        <v>615100</v>
      </c>
      <c r="F16094" t="s">
        <v>24196</v>
      </c>
      <c r="G16094" s="7">
        <v>-0.01</v>
      </c>
    </row>
    <row r="16095" spans="1:7" x14ac:dyDescent="0.3">
      <c r="A16095" s="310">
        <v>3022079</v>
      </c>
      <c r="B16095" t="s">
        <v>24264</v>
      </c>
      <c r="C16095" t="s">
        <v>16</v>
      </c>
      <c r="D16095" t="s">
        <v>371</v>
      </c>
      <c r="E16095">
        <v>615100</v>
      </c>
      <c r="F16095" t="s">
        <v>24196</v>
      </c>
      <c r="G16095" s="7">
        <v>-0.01</v>
      </c>
    </row>
    <row r="16096" spans="1:7" x14ac:dyDescent="0.3">
      <c r="A16096" s="310">
        <v>3022079</v>
      </c>
      <c r="B16096" t="s">
        <v>24264</v>
      </c>
      <c r="C16096" t="s">
        <v>16</v>
      </c>
      <c r="D16096" t="s">
        <v>371</v>
      </c>
      <c r="E16096">
        <v>615100</v>
      </c>
      <c r="F16096" t="s">
        <v>24196</v>
      </c>
      <c r="G16096" s="7">
        <v>2184.8000000000002</v>
      </c>
    </row>
    <row r="16097" spans="1:7" x14ac:dyDescent="0.3">
      <c r="A16097" s="310">
        <v>3022079</v>
      </c>
      <c r="B16097" t="s">
        <v>24264</v>
      </c>
      <c r="C16097" t="s">
        <v>16</v>
      </c>
      <c r="D16097" t="s">
        <v>371</v>
      </c>
      <c r="E16097">
        <v>615100</v>
      </c>
      <c r="F16097" t="s">
        <v>24196</v>
      </c>
      <c r="G16097" s="7">
        <v>-0.01</v>
      </c>
    </row>
    <row r="16098" spans="1:7" x14ac:dyDescent="0.3">
      <c r="A16098" s="310">
        <v>3022079</v>
      </c>
      <c r="B16098" t="s">
        <v>24264</v>
      </c>
      <c r="C16098" t="s">
        <v>16</v>
      </c>
      <c r="D16098" t="s">
        <v>371</v>
      </c>
      <c r="E16098">
        <v>615100</v>
      </c>
      <c r="F16098" t="s">
        <v>24196</v>
      </c>
      <c r="G16098" s="7">
        <v>0.01</v>
      </c>
    </row>
    <row r="16099" spans="1:7" x14ac:dyDescent="0.3">
      <c r="A16099" s="310">
        <v>3022079</v>
      </c>
      <c r="B16099" t="s">
        <v>24264</v>
      </c>
      <c r="C16099" t="s">
        <v>16</v>
      </c>
      <c r="D16099" t="s">
        <v>371</v>
      </c>
      <c r="E16099">
        <v>615100</v>
      </c>
      <c r="F16099" t="s">
        <v>24196</v>
      </c>
      <c r="G16099" s="7">
        <v>-0.01</v>
      </c>
    </row>
    <row r="16100" spans="1:7" x14ac:dyDescent="0.3">
      <c r="A16100" s="310">
        <v>3022079</v>
      </c>
      <c r="B16100" t="s">
        <v>24264</v>
      </c>
      <c r="C16100" t="s">
        <v>16</v>
      </c>
      <c r="D16100" t="s">
        <v>371</v>
      </c>
      <c r="E16100">
        <v>615100</v>
      </c>
      <c r="F16100" t="s">
        <v>24196</v>
      </c>
      <c r="G16100" s="7">
        <v>-79.319999999999993</v>
      </c>
    </row>
    <row r="16101" spans="1:7" x14ac:dyDescent="0.3">
      <c r="A16101" s="310">
        <v>3022079</v>
      </c>
      <c r="B16101" t="s">
        <v>24264</v>
      </c>
      <c r="C16101" t="s">
        <v>16</v>
      </c>
      <c r="D16101" t="s">
        <v>373</v>
      </c>
      <c r="E16101">
        <v>615130</v>
      </c>
      <c r="F16101" t="s">
        <v>24196</v>
      </c>
      <c r="G16101" s="7">
        <v>-41.34</v>
      </c>
    </row>
    <row r="16102" spans="1:7" x14ac:dyDescent="0.3">
      <c r="A16102" s="310">
        <v>3022079</v>
      </c>
      <c r="B16102" t="s">
        <v>24264</v>
      </c>
      <c r="C16102" t="s">
        <v>16</v>
      </c>
      <c r="D16102" t="s">
        <v>373</v>
      </c>
      <c r="E16102">
        <v>615130</v>
      </c>
      <c r="F16102" t="s">
        <v>24196</v>
      </c>
      <c r="G16102" s="7">
        <v>20.67</v>
      </c>
    </row>
    <row r="16103" spans="1:7" x14ac:dyDescent="0.3">
      <c r="A16103" s="310">
        <v>3022079</v>
      </c>
      <c r="B16103" t="s">
        <v>24264</v>
      </c>
      <c r="C16103" t="s">
        <v>16</v>
      </c>
      <c r="D16103" t="s">
        <v>375</v>
      </c>
      <c r="E16103">
        <v>617130</v>
      </c>
      <c r="F16103" t="s">
        <v>24196</v>
      </c>
      <c r="G16103" s="7">
        <v>188.56</v>
      </c>
    </row>
    <row r="16104" spans="1:7" x14ac:dyDescent="0.3">
      <c r="A16104" s="310">
        <v>3022079</v>
      </c>
      <c r="B16104" t="s">
        <v>24264</v>
      </c>
      <c r="C16104" t="s">
        <v>16</v>
      </c>
      <c r="D16104" t="s">
        <v>373</v>
      </c>
      <c r="E16104">
        <v>615130</v>
      </c>
      <c r="F16104" t="s">
        <v>24196</v>
      </c>
      <c r="G16104" s="7">
        <v>1276.25</v>
      </c>
    </row>
    <row r="16105" spans="1:7" x14ac:dyDescent="0.3">
      <c r="A16105" s="310">
        <v>3022079</v>
      </c>
      <c r="B16105" t="s">
        <v>24264</v>
      </c>
      <c r="C16105" t="s">
        <v>16</v>
      </c>
      <c r="D16105" t="s">
        <v>371</v>
      </c>
      <c r="E16105">
        <v>615100</v>
      </c>
      <c r="F16105" t="s">
        <v>24196</v>
      </c>
      <c r="G16105" s="7">
        <v>748.72</v>
      </c>
    </row>
    <row r="16106" spans="1:7" x14ac:dyDescent="0.3">
      <c r="A16106" s="310">
        <v>3022079</v>
      </c>
      <c r="B16106" t="s">
        <v>24264</v>
      </c>
      <c r="C16106" t="s">
        <v>16</v>
      </c>
      <c r="D16106" t="s">
        <v>371</v>
      </c>
      <c r="E16106">
        <v>617100</v>
      </c>
      <c r="F16106" t="s">
        <v>24196</v>
      </c>
      <c r="G16106" s="7">
        <v>1251.31</v>
      </c>
    </row>
    <row r="16107" spans="1:7" x14ac:dyDescent="0.3">
      <c r="A16107" s="310">
        <v>3022079</v>
      </c>
      <c r="B16107" t="s">
        <v>24264</v>
      </c>
      <c r="C16107" t="s">
        <v>16</v>
      </c>
      <c r="D16107" t="s">
        <v>371</v>
      </c>
      <c r="E16107">
        <v>615100</v>
      </c>
      <c r="F16107" t="s">
        <v>24196</v>
      </c>
      <c r="G16107" s="7">
        <v>-0.01</v>
      </c>
    </row>
    <row r="16108" spans="1:7" x14ac:dyDescent="0.3">
      <c r="A16108" s="310">
        <v>3022079</v>
      </c>
      <c r="B16108" t="s">
        <v>24264</v>
      </c>
      <c r="C16108" t="s">
        <v>16</v>
      </c>
      <c r="D16108" t="s">
        <v>371</v>
      </c>
      <c r="E16108">
        <v>615100</v>
      </c>
      <c r="F16108" t="s">
        <v>24196</v>
      </c>
      <c r="G16108" s="7">
        <v>0.01</v>
      </c>
    </row>
    <row r="16109" spans="1:7" x14ac:dyDescent="0.3">
      <c r="A16109" s="310">
        <v>3022079</v>
      </c>
      <c r="B16109" t="s">
        <v>24264</v>
      </c>
      <c r="C16109" t="s">
        <v>16</v>
      </c>
      <c r="D16109" t="s">
        <v>371</v>
      </c>
      <c r="E16109">
        <v>615100</v>
      </c>
      <c r="F16109" t="s">
        <v>24196</v>
      </c>
      <c r="G16109" s="7">
        <v>-79.319999999999993</v>
      </c>
    </row>
    <row r="16110" spans="1:7" x14ac:dyDescent="0.3">
      <c r="A16110" s="310">
        <v>3022079</v>
      </c>
      <c r="B16110" t="s">
        <v>24264</v>
      </c>
      <c r="C16110" t="s">
        <v>16</v>
      </c>
      <c r="D16110" t="s">
        <v>371</v>
      </c>
      <c r="E16110">
        <v>615100</v>
      </c>
      <c r="F16110" t="s">
        <v>24196</v>
      </c>
      <c r="G16110" s="7">
        <v>-99.15</v>
      </c>
    </row>
    <row r="16111" spans="1:7" x14ac:dyDescent="0.3">
      <c r="A16111" s="310">
        <v>3022079</v>
      </c>
      <c r="B16111" t="s">
        <v>24264</v>
      </c>
      <c r="C16111" t="s">
        <v>16</v>
      </c>
      <c r="D16111" t="s">
        <v>371</v>
      </c>
      <c r="E16111">
        <v>616100</v>
      </c>
      <c r="F16111" t="s">
        <v>24196</v>
      </c>
      <c r="G16111" s="7">
        <v>343.41</v>
      </c>
    </row>
    <row r="16112" spans="1:7" x14ac:dyDescent="0.3">
      <c r="A16112" s="310">
        <v>3022079</v>
      </c>
      <c r="B16112" t="s">
        <v>24264</v>
      </c>
      <c r="C16112" t="s">
        <v>16</v>
      </c>
      <c r="D16112" t="s">
        <v>371</v>
      </c>
      <c r="E16112">
        <v>615100</v>
      </c>
      <c r="F16112" t="s">
        <v>24196</v>
      </c>
      <c r="G16112" s="7">
        <v>0.01</v>
      </c>
    </row>
    <row r="16113" spans="1:7" x14ac:dyDescent="0.3">
      <c r="A16113" s="310">
        <v>3022079</v>
      </c>
      <c r="B16113" t="s">
        <v>24264</v>
      </c>
      <c r="C16113" t="s">
        <v>16</v>
      </c>
      <c r="D16113" t="s">
        <v>373</v>
      </c>
      <c r="E16113">
        <v>615130</v>
      </c>
      <c r="F16113" t="s">
        <v>24196</v>
      </c>
      <c r="G16113" s="7">
        <v>0.01</v>
      </c>
    </row>
    <row r="16114" spans="1:7" x14ac:dyDescent="0.3">
      <c r="A16114" s="310">
        <v>3022079</v>
      </c>
      <c r="B16114" t="s">
        <v>24264</v>
      </c>
      <c r="C16114" t="s">
        <v>16</v>
      </c>
      <c r="D16114" t="s">
        <v>375</v>
      </c>
      <c r="E16114">
        <v>615140</v>
      </c>
      <c r="F16114" t="s">
        <v>24196</v>
      </c>
      <c r="G16114" s="7">
        <v>2744.25</v>
      </c>
    </row>
    <row r="16115" spans="1:7" x14ac:dyDescent="0.3">
      <c r="A16115" s="310">
        <v>3022079</v>
      </c>
      <c r="B16115" t="s">
        <v>24264</v>
      </c>
      <c r="C16115" t="s">
        <v>16</v>
      </c>
      <c r="D16115" t="s">
        <v>371</v>
      </c>
      <c r="E16115">
        <v>615100</v>
      </c>
      <c r="F16115" t="s">
        <v>24196</v>
      </c>
      <c r="G16115" s="7">
        <v>-99.15</v>
      </c>
    </row>
    <row r="16116" spans="1:7" x14ac:dyDescent="0.3">
      <c r="A16116" s="310">
        <v>3022079</v>
      </c>
      <c r="B16116" t="s">
        <v>24264</v>
      </c>
      <c r="C16116" t="s">
        <v>16</v>
      </c>
      <c r="D16116" t="s">
        <v>371</v>
      </c>
      <c r="E16116">
        <v>615100</v>
      </c>
      <c r="F16116" t="s">
        <v>24196</v>
      </c>
      <c r="G16116" s="7">
        <v>0.01</v>
      </c>
    </row>
    <row r="16117" spans="1:7" x14ac:dyDescent="0.3">
      <c r="A16117" s="310">
        <v>3022079</v>
      </c>
      <c r="B16117" t="s">
        <v>24264</v>
      </c>
      <c r="C16117" t="s">
        <v>16</v>
      </c>
      <c r="D16117" t="s">
        <v>373</v>
      </c>
      <c r="E16117">
        <v>617150</v>
      </c>
      <c r="F16117" t="s">
        <v>24196</v>
      </c>
      <c r="G16117" s="7">
        <v>458.66</v>
      </c>
    </row>
    <row r="16118" spans="1:7" x14ac:dyDescent="0.3">
      <c r="A16118" s="310">
        <v>3022079</v>
      </c>
      <c r="B16118" t="s">
        <v>24264</v>
      </c>
      <c r="C16118" t="s">
        <v>16</v>
      </c>
      <c r="D16118" t="s">
        <v>371</v>
      </c>
      <c r="E16118">
        <v>615100</v>
      </c>
      <c r="F16118" t="s">
        <v>24196</v>
      </c>
      <c r="G16118" s="7">
        <v>-49.81</v>
      </c>
    </row>
    <row r="16119" spans="1:7" x14ac:dyDescent="0.3">
      <c r="A16119" s="310">
        <v>3022079</v>
      </c>
      <c r="B16119" t="s">
        <v>24264</v>
      </c>
      <c r="C16119" t="s">
        <v>16</v>
      </c>
      <c r="D16119" t="s">
        <v>371</v>
      </c>
      <c r="E16119">
        <v>615100</v>
      </c>
      <c r="F16119" t="s">
        <v>24196</v>
      </c>
      <c r="G16119" s="7">
        <v>51.48</v>
      </c>
    </row>
    <row r="16120" spans="1:7" x14ac:dyDescent="0.3">
      <c r="A16120" s="310">
        <v>3022079</v>
      </c>
      <c r="B16120" t="s">
        <v>24264</v>
      </c>
      <c r="C16120" t="s">
        <v>16</v>
      </c>
      <c r="D16120" t="s">
        <v>371</v>
      </c>
      <c r="E16120">
        <v>615100</v>
      </c>
      <c r="F16120" t="s">
        <v>24196</v>
      </c>
      <c r="G16120" s="7">
        <v>0.01</v>
      </c>
    </row>
    <row r="16121" spans="1:7" x14ac:dyDescent="0.3">
      <c r="A16121" s="310">
        <v>3022079</v>
      </c>
      <c r="B16121" t="s">
        <v>24264</v>
      </c>
      <c r="C16121" t="s">
        <v>16</v>
      </c>
      <c r="D16121" t="s">
        <v>371</v>
      </c>
      <c r="E16121">
        <v>617100</v>
      </c>
      <c r="F16121" t="s">
        <v>24196</v>
      </c>
      <c r="G16121" s="7">
        <v>1301.74</v>
      </c>
    </row>
    <row r="16122" spans="1:7" x14ac:dyDescent="0.3">
      <c r="A16122" s="310">
        <v>3022079</v>
      </c>
      <c r="B16122" t="s">
        <v>24264</v>
      </c>
      <c r="C16122" t="s">
        <v>16</v>
      </c>
      <c r="D16122" t="s">
        <v>371</v>
      </c>
      <c r="E16122">
        <v>615100</v>
      </c>
      <c r="F16122" t="s">
        <v>24196</v>
      </c>
      <c r="G16122" s="7">
        <v>0.01</v>
      </c>
    </row>
    <row r="16123" spans="1:7" x14ac:dyDescent="0.3">
      <c r="A16123" s="310">
        <v>3022079</v>
      </c>
      <c r="B16123" t="s">
        <v>24264</v>
      </c>
      <c r="C16123" t="s">
        <v>16</v>
      </c>
      <c r="D16123" t="s">
        <v>371</v>
      </c>
      <c r="E16123">
        <v>615100</v>
      </c>
      <c r="F16123" t="s">
        <v>24196</v>
      </c>
      <c r="G16123" s="7">
        <v>-99.15</v>
      </c>
    </row>
    <row r="16124" spans="1:7" x14ac:dyDescent="0.3">
      <c r="A16124" s="310">
        <v>3022079</v>
      </c>
      <c r="B16124" t="s">
        <v>24264</v>
      </c>
      <c r="C16124" t="s">
        <v>16</v>
      </c>
      <c r="D16124" t="s">
        <v>373</v>
      </c>
      <c r="E16124">
        <v>615130</v>
      </c>
      <c r="F16124" t="s">
        <v>24196</v>
      </c>
      <c r="G16124" s="7">
        <v>-0.01</v>
      </c>
    </row>
    <row r="16125" spans="1:7" x14ac:dyDescent="0.3">
      <c r="A16125" s="310">
        <v>3022079</v>
      </c>
      <c r="B16125" t="s">
        <v>24264</v>
      </c>
      <c r="C16125" t="s">
        <v>16</v>
      </c>
      <c r="D16125" t="s">
        <v>371</v>
      </c>
      <c r="E16125">
        <v>615100</v>
      </c>
      <c r="F16125" t="s">
        <v>24196</v>
      </c>
      <c r="G16125" s="7">
        <v>-0.01</v>
      </c>
    </row>
    <row r="16126" spans="1:7" x14ac:dyDescent="0.3">
      <c r="A16126" s="310">
        <v>3022079</v>
      </c>
      <c r="B16126" t="s">
        <v>24264</v>
      </c>
      <c r="C16126" t="s">
        <v>16</v>
      </c>
      <c r="D16126" t="s">
        <v>373</v>
      </c>
      <c r="E16126">
        <v>615130</v>
      </c>
      <c r="F16126" t="s">
        <v>24196</v>
      </c>
      <c r="G16126" s="7">
        <v>20.67</v>
      </c>
    </row>
    <row r="16127" spans="1:7" x14ac:dyDescent="0.3">
      <c r="A16127" s="310">
        <v>3022079</v>
      </c>
      <c r="B16127" t="s">
        <v>24264</v>
      </c>
      <c r="C16127" t="s">
        <v>16</v>
      </c>
      <c r="D16127" t="s">
        <v>371</v>
      </c>
      <c r="E16127">
        <v>615100</v>
      </c>
      <c r="F16127" t="s">
        <v>24196</v>
      </c>
      <c r="G16127" s="7">
        <v>0.01</v>
      </c>
    </row>
    <row r="16128" spans="1:7" x14ac:dyDescent="0.3">
      <c r="A16128" s="310">
        <v>3022079</v>
      </c>
      <c r="B16128" t="s">
        <v>24264</v>
      </c>
      <c r="C16128" t="s">
        <v>16</v>
      </c>
      <c r="D16128" t="s">
        <v>371</v>
      </c>
      <c r="E16128">
        <v>615100</v>
      </c>
      <c r="F16128" t="s">
        <v>24196</v>
      </c>
      <c r="G16128" s="7">
        <v>-0.01</v>
      </c>
    </row>
    <row r="16129" spans="1:7" x14ac:dyDescent="0.3">
      <c r="A16129" s="310">
        <v>3022079</v>
      </c>
      <c r="B16129" t="s">
        <v>24264</v>
      </c>
      <c r="C16129" t="s">
        <v>16</v>
      </c>
      <c r="D16129" t="s">
        <v>373</v>
      </c>
      <c r="E16129">
        <v>615130</v>
      </c>
      <c r="F16129" t="s">
        <v>24196</v>
      </c>
      <c r="G16129" s="7">
        <v>-41.34</v>
      </c>
    </row>
    <row r="16130" spans="1:7" x14ac:dyDescent="0.3">
      <c r="A16130" s="310">
        <v>3022079</v>
      </c>
      <c r="B16130" t="s">
        <v>24264</v>
      </c>
      <c r="C16130" t="s">
        <v>16</v>
      </c>
      <c r="D16130" t="s">
        <v>373</v>
      </c>
      <c r="E16130">
        <v>615130</v>
      </c>
      <c r="F16130" t="s">
        <v>24196</v>
      </c>
      <c r="G16130" s="7">
        <v>-40</v>
      </c>
    </row>
    <row r="16131" spans="1:7" x14ac:dyDescent="0.3">
      <c r="A16131" s="310">
        <v>3022079</v>
      </c>
      <c r="B16131" t="s">
        <v>24264</v>
      </c>
      <c r="C16131" t="s">
        <v>16</v>
      </c>
      <c r="D16131" t="s">
        <v>371</v>
      </c>
      <c r="E16131">
        <v>615100</v>
      </c>
      <c r="F16131" t="s">
        <v>24196</v>
      </c>
      <c r="G16131" s="7">
        <v>3137.27</v>
      </c>
    </row>
    <row r="16132" spans="1:7" x14ac:dyDescent="0.3">
      <c r="A16132" s="310">
        <v>3022079</v>
      </c>
      <c r="B16132" t="s">
        <v>24264</v>
      </c>
      <c r="C16132" t="s">
        <v>16</v>
      </c>
      <c r="D16132" t="s">
        <v>371</v>
      </c>
      <c r="E16132">
        <v>615100</v>
      </c>
      <c r="F16132" t="s">
        <v>24196</v>
      </c>
      <c r="G16132" s="7">
        <v>-0.01</v>
      </c>
    </row>
    <row r="16133" spans="1:7" x14ac:dyDescent="0.3">
      <c r="A16133" s="310">
        <v>3022079</v>
      </c>
      <c r="B16133" t="s">
        <v>24264</v>
      </c>
      <c r="C16133" t="s">
        <v>16</v>
      </c>
      <c r="D16133" t="s">
        <v>373</v>
      </c>
      <c r="E16133">
        <v>615130</v>
      </c>
      <c r="F16133" t="s">
        <v>24196</v>
      </c>
      <c r="G16133" s="7">
        <v>-0.01</v>
      </c>
    </row>
    <row r="16134" spans="1:7" x14ac:dyDescent="0.3">
      <c r="A16134" s="310">
        <v>3022079</v>
      </c>
      <c r="B16134" t="s">
        <v>24264</v>
      </c>
      <c r="C16134" t="s">
        <v>16</v>
      </c>
      <c r="D16134" t="s">
        <v>371</v>
      </c>
      <c r="E16134">
        <v>615100</v>
      </c>
      <c r="F16134" t="s">
        <v>24196</v>
      </c>
      <c r="G16134" s="7">
        <v>-117.46</v>
      </c>
    </row>
    <row r="16135" spans="1:7" x14ac:dyDescent="0.3">
      <c r="A16135" s="310">
        <v>3022079</v>
      </c>
      <c r="B16135" t="s">
        <v>24264</v>
      </c>
      <c r="C16135" t="s">
        <v>16</v>
      </c>
      <c r="D16135" t="s">
        <v>371</v>
      </c>
      <c r="E16135">
        <v>617100</v>
      </c>
      <c r="F16135" t="s">
        <v>24196</v>
      </c>
      <c r="G16135" s="7">
        <v>2254.4899999999998</v>
      </c>
    </row>
    <row r="16136" spans="1:7" x14ac:dyDescent="0.3">
      <c r="A16136" s="310">
        <v>3022079</v>
      </c>
      <c r="B16136" t="s">
        <v>24264</v>
      </c>
      <c r="C16136" t="s">
        <v>16</v>
      </c>
      <c r="D16136" t="s">
        <v>371</v>
      </c>
      <c r="E16136">
        <v>615100</v>
      </c>
      <c r="F16136" t="s">
        <v>24196</v>
      </c>
      <c r="G16136" s="7">
        <v>-117.46</v>
      </c>
    </row>
    <row r="16137" spans="1:7" x14ac:dyDescent="0.3">
      <c r="A16137" s="310">
        <v>3022079</v>
      </c>
      <c r="B16137" t="s">
        <v>24264</v>
      </c>
      <c r="C16137" t="s">
        <v>16</v>
      </c>
      <c r="D16137" t="s">
        <v>375</v>
      </c>
      <c r="E16137">
        <v>615140</v>
      </c>
      <c r="F16137" t="s">
        <v>24196</v>
      </c>
      <c r="G16137" s="7">
        <v>1367.61</v>
      </c>
    </row>
    <row r="16138" spans="1:7" x14ac:dyDescent="0.3">
      <c r="A16138" s="310">
        <v>3022079</v>
      </c>
      <c r="B16138" t="s">
        <v>24264</v>
      </c>
      <c r="C16138" t="s">
        <v>16</v>
      </c>
      <c r="D16138" t="s">
        <v>373</v>
      </c>
      <c r="E16138">
        <v>615130</v>
      </c>
      <c r="F16138" t="s">
        <v>24196</v>
      </c>
      <c r="G16138" s="7">
        <v>20.67</v>
      </c>
    </row>
    <row r="16139" spans="1:7" x14ac:dyDescent="0.3">
      <c r="A16139" s="310">
        <v>3022079</v>
      </c>
      <c r="B16139" t="s">
        <v>24264</v>
      </c>
      <c r="C16139" t="s">
        <v>16</v>
      </c>
      <c r="D16139" t="s">
        <v>373</v>
      </c>
      <c r="E16139">
        <v>615130</v>
      </c>
      <c r="F16139" t="s">
        <v>24196</v>
      </c>
      <c r="G16139" s="7">
        <v>-41.34</v>
      </c>
    </row>
    <row r="16140" spans="1:7" x14ac:dyDescent="0.3">
      <c r="A16140" s="310">
        <v>3022079</v>
      </c>
      <c r="B16140" t="s">
        <v>24264</v>
      </c>
      <c r="C16140" t="s">
        <v>16</v>
      </c>
      <c r="D16140" t="s">
        <v>371</v>
      </c>
      <c r="E16140">
        <v>615100</v>
      </c>
      <c r="F16140" t="s">
        <v>24196</v>
      </c>
      <c r="G16140" s="7">
        <v>0.01</v>
      </c>
    </row>
    <row r="16141" spans="1:7" x14ac:dyDescent="0.3">
      <c r="A16141" s="310">
        <v>3022079</v>
      </c>
      <c r="B16141" t="s">
        <v>24264</v>
      </c>
      <c r="C16141" t="s">
        <v>16</v>
      </c>
      <c r="D16141" t="s">
        <v>371</v>
      </c>
      <c r="E16141">
        <v>615100</v>
      </c>
      <c r="F16141" t="s">
        <v>24196</v>
      </c>
      <c r="G16141" s="7">
        <v>4256.25</v>
      </c>
    </row>
    <row r="16142" spans="1:7" x14ac:dyDescent="0.3">
      <c r="A16142" s="310">
        <v>3022079</v>
      </c>
      <c r="B16142" t="s">
        <v>24264</v>
      </c>
      <c r="C16142" t="s">
        <v>16</v>
      </c>
      <c r="D16142" t="s">
        <v>371</v>
      </c>
      <c r="E16142">
        <v>615100</v>
      </c>
      <c r="F16142" t="s">
        <v>24196</v>
      </c>
      <c r="G16142" s="7">
        <v>-0.01</v>
      </c>
    </row>
    <row r="16143" spans="1:7" x14ac:dyDescent="0.3">
      <c r="A16143" s="310">
        <v>3022079</v>
      </c>
      <c r="B16143" t="s">
        <v>24264</v>
      </c>
      <c r="C16143" t="s">
        <v>16</v>
      </c>
      <c r="D16143" t="s">
        <v>371</v>
      </c>
      <c r="E16143">
        <v>615100</v>
      </c>
      <c r="F16143" t="s">
        <v>24196</v>
      </c>
      <c r="G16143" s="7">
        <v>-90.21</v>
      </c>
    </row>
    <row r="16144" spans="1:7" x14ac:dyDescent="0.3">
      <c r="A16144" s="310">
        <v>3022079</v>
      </c>
      <c r="B16144" t="s">
        <v>24264</v>
      </c>
      <c r="C16144" t="s">
        <v>16</v>
      </c>
      <c r="D16144" t="s">
        <v>371</v>
      </c>
      <c r="E16144">
        <v>615100</v>
      </c>
      <c r="F16144" t="s">
        <v>24196</v>
      </c>
      <c r="G16144" s="7">
        <v>-0.01</v>
      </c>
    </row>
    <row r="16145" spans="1:7" x14ac:dyDescent="0.3">
      <c r="A16145" s="310">
        <v>3022079</v>
      </c>
      <c r="B16145" t="s">
        <v>24264</v>
      </c>
      <c r="C16145" t="s">
        <v>16</v>
      </c>
      <c r="D16145" t="s">
        <v>371</v>
      </c>
      <c r="E16145">
        <v>615100</v>
      </c>
      <c r="F16145" t="s">
        <v>24196</v>
      </c>
      <c r="G16145" s="7">
        <v>-99.15</v>
      </c>
    </row>
    <row r="16146" spans="1:7" x14ac:dyDescent="0.3">
      <c r="A16146" s="310">
        <v>3022079</v>
      </c>
      <c r="B16146" t="s">
        <v>24264</v>
      </c>
      <c r="C16146" t="s">
        <v>16</v>
      </c>
      <c r="D16146" t="s">
        <v>371</v>
      </c>
      <c r="E16146">
        <v>615100</v>
      </c>
      <c r="F16146" t="s">
        <v>24196</v>
      </c>
      <c r="G16146" s="7">
        <v>0.01</v>
      </c>
    </row>
    <row r="16147" spans="1:7" x14ac:dyDescent="0.3">
      <c r="A16147" s="310">
        <v>3022079</v>
      </c>
      <c r="B16147" t="s">
        <v>24264</v>
      </c>
      <c r="C16147" t="s">
        <v>16</v>
      </c>
      <c r="D16147" t="s">
        <v>371</v>
      </c>
      <c r="E16147">
        <v>615100</v>
      </c>
      <c r="F16147" t="s">
        <v>24196</v>
      </c>
      <c r="G16147" s="7">
        <v>0.01</v>
      </c>
    </row>
    <row r="16148" spans="1:7" x14ac:dyDescent="0.3">
      <c r="A16148" s="310">
        <v>3022079</v>
      </c>
      <c r="B16148" t="s">
        <v>24264</v>
      </c>
      <c r="C16148" t="s">
        <v>16</v>
      </c>
      <c r="D16148" t="s">
        <v>371</v>
      </c>
      <c r="E16148">
        <v>616100</v>
      </c>
      <c r="F16148" t="s">
        <v>24196</v>
      </c>
      <c r="G16148" s="7">
        <v>591.9</v>
      </c>
    </row>
    <row r="16149" spans="1:7" x14ac:dyDescent="0.3">
      <c r="A16149" s="310">
        <v>3022079</v>
      </c>
      <c r="B16149" t="s">
        <v>24264</v>
      </c>
      <c r="C16149" t="s">
        <v>16</v>
      </c>
      <c r="D16149" t="s">
        <v>373</v>
      </c>
      <c r="E16149">
        <v>615130</v>
      </c>
      <c r="F16149" t="s">
        <v>24196</v>
      </c>
      <c r="G16149" s="7">
        <v>-41.34</v>
      </c>
    </row>
    <row r="16150" spans="1:7" x14ac:dyDescent="0.3">
      <c r="A16150" s="310">
        <v>3022079</v>
      </c>
      <c r="B16150" t="s">
        <v>24264</v>
      </c>
      <c r="C16150" t="s">
        <v>16</v>
      </c>
      <c r="D16150" t="s">
        <v>373</v>
      </c>
      <c r="E16150">
        <v>616160</v>
      </c>
      <c r="F16150" t="s">
        <v>24196</v>
      </c>
      <c r="G16150" s="7">
        <v>42.92</v>
      </c>
    </row>
    <row r="16151" spans="1:7" x14ac:dyDescent="0.3">
      <c r="A16151" s="310">
        <v>3022079</v>
      </c>
      <c r="B16151" t="s">
        <v>24264</v>
      </c>
      <c r="C16151" t="s">
        <v>16</v>
      </c>
      <c r="D16151" t="s">
        <v>371</v>
      </c>
      <c r="E16151">
        <v>615100</v>
      </c>
      <c r="F16151" t="s">
        <v>24196</v>
      </c>
      <c r="G16151" s="7">
        <v>189.14</v>
      </c>
    </row>
    <row r="16152" spans="1:7" x14ac:dyDescent="0.3">
      <c r="A16152" s="310">
        <v>3022079</v>
      </c>
      <c r="B16152" t="s">
        <v>24264</v>
      </c>
      <c r="C16152" t="s">
        <v>16</v>
      </c>
      <c r="D16152" t="s">
        <v>371</v>
      </c>
      <c r="E16152">
        <v>615100</v>
      </c>
      <c r="F16152" t="s">
        <v>24196</v>
      </c>
      <c r="G16152" s="7">
        <v>-117.46</v>
      </c>
    </row>
    <row r="16153" spans="1:7" x14ac:dyDescent="0.3">
      <c r="A16153" s="310">
        <v>3022079</v>
      </c>
      <c r="B16153" t="s">
        <v>24264</v>
      </c>
      <c r="C16153" t="s">
        <v>16</v>
      </c>
      <c r="D16153" t="s">
        <v>371</v>
      </c>
      <c r="E16153">
        <v>615100</v>
      </c>
      <c r="F16153" t="s">
        <v>24196</v>
      </c>
      <c r="G16153" s="7">
        <v>0.01</v>
      </c>
    </row>
    <row r="16154" spans="1:7" x14ac:dyDescent="0.3">
      <c r="A16154" s="310">
        <v>3022079</v>
      </c>
      <c r="B16154" t="s">
        <v>24264</v>
      </c>
      <c r="C16154" t="s">
        <v>16</v>
      </c>
      <c r="D16154" t="s">
        <v>371</v>
      </c>
      <c r="E16154">
        <v>615100</v>
      </c>
      <c r="F16154" t="s">
        <v>24196</v>
      </c>
      <c r="G16154" s="7">
        <v>-0.01</v>
      </c>
    </row>
    <row r="16155" spans="1:7" x14ac:dyDescent="0.3">
      <c r="A16155" s="310">
        <v>3022079</v>
      </c>
      <c r="B16155" t="s">
        <v>24264</v>
      </c>
      <c r="C16155" t="s">
        <v>16</v>
      </c>
      <c r="D16155" t="s">
        <v>371</v>
      </c>
      <c r="E16155">
        <v>615100</v>
      </c>
      <c r="F16155" t="s">
        <v>24196</v>
      </c>
      <c r="G16155" s="7">
        <v>-0.01</v>
      </c>
    </row>
    <row r="16156" spans="1:7" x14ac:dyDescent="0.3">
      <c r="A16156" s="310">
        <v>3022079</v>
      </c>
      <c r="B16156" t="s">
        <v>24264</v>
      </c>
      <c r="C16156" t="s">
        <v>16</v>
      </c>
      <c r="D16156" t="s">
        <v>371</v>
      </c>
      <c r="E16156">
        <v>615100</v>
      </c>
      <c r="F16156" t="s">
        <v>24196</v>
      </c>
      <c r="G16156" s="7">
        <v>-0.01</v>
      </c>
    </row>
    <row r="16157" spans="1:7" x14ac:dyDescent="0.3">
      <c r="A16157" s="310">
        <v>3022079</v>
      </c>
      <c r="B16157" t="s">
        <v>24264</v>
      </c>
      <c r="C16157" t="s">
        <v>16</v>
      </c>
      <c r="D16157" t="s">
        <v>373</v>
      </c>
      <c r="E16157">
        <v>615130</v>
      </c>
      <c r="F16157" t="s">
        <v>24196</v>
      </c>
      <c r="G16157" s="7">
        <v>20.67</v>
      </c>
    </row>
    <row r="16158" spans="1:7" x14ac:dyDescent="0.3">
      <c r="A16158" s="310">
        <v>3022079</v>
      </c>
      <c r="B16158" t="s">
        <v>24264</v>
      </c>
      <c r="C16158" t="s">
        <v>16</v>
      </c>
      <c r="D16158" t="s">
        <v>373</v>
      </c>
      <c r="E16158">
        <v>615130</v>
      </c>
      <c r="F16158" t="s">
        <v>24196</v>
      </c>
      <c r="G16158" s="7">
        <v>-40</v>
      </c>
    </row>
    <row r="16159" spans="1:7" x14ac:dyDescent="0.3">
      <c r="A16159" s="310">
        <v>3022079</v>
      </c>
      <c r="B16159" t="s">
        <v>24264</v>
      </c>
      <c r="C16159" t="s">
        <v>16</v>
      </c>
      <c r="D16159" t="s">
        <v>371</v>
      </c>
      <c r="E16159">
        <v>615100</v>
      </c>
      <c r="F16159" t="s">
        <v>24196</v>
      </c>
      <c r="G16159" s="7">
        <v>0.01</v>
      </c>
    </row>
    <row r="16160" spans="1:7" x14ac:dyDescent="0.3">
      <c r="A16160" s="310">
        <v>3022079</v>
      </c>
      <c r="B16160" t="s">
        <v>24264</v>
      </c>
      <c r="C16160" t="s">
        <v>16</v>
      </c>
      <c r="D16160" t="s">
        <v>371</v>
      </c>
      <c r="E16160">
        <v>615100</v>
      </c>
      <c r="F16160" t="s">
        <v>24196</v>
      </c>
      <c r="G16160" s="7">
        <v>0.01</v>
      </c>
    </row>
    <row r="16161" spans="1:7" x14ac:dyDescent="0.3">
      <c r="A16161" s="310">
        <v>3022079</v>
      </c>
      <c r="B16161" t="s">
        <v>24264</v>
      </c>
      <c r="C16161" t="s">
        <v>16</v>
      </c>
      <c r="D16161" t="s">
        <v>371</v>
      </c>
      <c r="E16161">
        <v>616100</v>
      </c>
      <c r="F16161" t="s">
        <v>24196</v>
      </c>
      <c r="G16161" s="7">
        <v>462.69</v>
      </c>
    </row>
    <row r="16162" spans="1:7" x14ac:dyDescent="0.3">
      <c r="A16162" s="310">
        <v>3022079</v>
      </c>
      <c r="B16162" t="s">
        <v>24264</v>
      </c>
      <c r="C16162" t="s">
        <v>16</v>
      </c>
      <c r="D16162" t="s">
        <v>373</v>
      </c>
      <c r="E16162">
        <v>615130</v>
      </c>
      <c r="F16162" t="s">
        <v>24196</v>
      </c>
      <c r="G16162" s="7">
        <v>-41.34</v>
      </c>
    </row>
    <row r="16163" spans="1:7" x14ac:dyDescent="0.3">
      <c r="A16163" s="310">
        <v>3022079</v>
      </c>
      <c r="B16163" t="s">
        <v>24264</v>
      </c>
      <c r="C16163" t="s">
        <v>16</v>
      </c>
      <c r="D16163" t="s">
        <v>371</v>
      </c>
      <c r="E16163">
        <v>615100</v>
      </c>
      <c r="F16163" t="s">
        <v>24196</v>
      </c>
      <c r="G16163" s="7">
        <v>-0.01</v>
      </c>
    </row>
    <row r="16164" spans="1:7" x14ac:dyDescent="0.3">
      <c r="A16164" s="310">
        <v>3022079</v>
      </c>
      <c r="B16164" t="s">
        <v>24264</v>
      </c>
      <c r="C16164" t="s">
        <v>16</v>
      </c>
      <c r="D16164" t="s">
        <v>371</v>
      </c>
      <c r="E16164">
        <v>615100</v>
      </c>
      <c r="F16164" t="s">
        <v>24196</v>
      </c>
      <c r="G16164" s="7">
        <v>-117.46</v>
      </c>
    </row>
    <row r="16165" spans="1:7" x14ac:dyDescent="0.3">
      <c r="A16165" s="310">
        <v>3022079</v>
      </c>
      <c r="B16165" t="s">
        <v>24264</v>
      </c>
      <c r="C16165" t="s">
        <v>16</v>
      </c>
      <c r="D16165" t="s">
        <v>371</v>
      </c>
      <c r="E16165">
        <v>615100</v>
      </c>
      <c r="F16165" t="s">
        <v>24196</v>
      </c>
      <c r="G16165" s="7">
        <v>-0.01</v>
      </c>
    </row>
    <row r="16166" spans="1:7" x14ac:dyDescent="0.3">
      <c r="A16166" s="310">
        <v>3022079</v>
      </c>
      <c r="B16166" t="s">
        <v>24264</v>
      </c>
      <c r="C16166" t="s">
        <v>16</v>
      </c>
      <c r="D16166" t="s">
        <v>373</v>
      </c>
      <c r="E16166">
        <v>617150</v>
      </c>
      <c r="F16166" t="s">
        <v>24196</v>
      </c>
      <c r="G16166" s="7">
        <v>232.43</v>
      </c>
    </row>
    <row r="16167" spans="1:7" x14ac:dyDescent="0.3">
      <c r="A16167" s="310">
        <v>3022079</v>
      </c>
      <c r="B16167" t="s">
        <v>24264</v>
      </c>
      <c r="C16167" t="s">
        <v>16</v>
      </c>
      <c r="D16167" t="s">
        <v>371</v>
      </c>
      <c r="E16167">
        <v>615100</v>
      </c>
      <c r="F16167" t="s">
        <v>24196</v>
      </c>
      <c r="G16167" s="7">
        <v>0.01</v>
      </c>
    </row>
    <row r="16168" spans="1:7" x14ac:dyDescent="0.3">
      <c r="A16168" s="310">
        <v>3022079</v>
      </c>
      <c r="B16168" t="s">
        <v>24264</v>
      </c>
      <c r="C16168" t="s">
        <v>16</v>
      </c>
      <c r="D16168" t="s">
        <v>371</v>
      </c>
      <c r="E16168">
        <v>615100</v>
      </c>
      <c r="F16168" t="s">
        <v>24196</v>
      </c>
      <c r="G16168" s="7">
        <v>-0.01</v>
      </c>
    </row>
    <row r="16169" spans="1:7" x14ac:dyDescent="0.3">
      <c r="A16169" s="310">
        <v>3022079</v>
      </c>
      <c r="B16169" t="s">
        <v>24264</v>
      </c>
      <c r="C16169" t="s">
        <v>16</v>
      </c>
      <c r="D16169" t="s">
        <v>373</v>
      </c>
      <c r="E16169">
        <v>615130</v>
      </c>
      <c r="F16169" t="s">
        <v>24196</v>
      </c>
      <c r="G16169" s="7">
        <v>-41.34</v>
      </c>
    </row>
    <row r="16170" spans="1:7" x14ac:dyDescent="0.3">
      <c r="A16170" s="310">
        <v>3022079</v>
      </c>
      <c r="B16170" t="s">
        <v>24264</v>
      </c>
      <c r="C16170" t="s">
        <v>16</v>
      </c>
      <c r="D16170" t="s">
        <v>371</v>
      </c>
      <c r="E16170">
        <v>615100</v>
      </c>
      <c r="F16170" t="s">
        <v>24196</v>
      </c>
      <c r="G16170" s="7">
        <v>0.01</v>
      </c>
    </row>
    <row r="16171" spans="1:7" x14ac:dyDescent="0.3">
      <c r="A16171" s="310">
        <v>3022079</v>
      </c>
      <c r="B16171" t="s">
        <v>24264</v>
      </c>
      <c r="C16171" t="s">
        <v>16</v>
      </c>
      <c r="D16171" t="s">
        <v>371</v>
      </c>
      <c r="E16171">
        <v>615100</v>
      </c>
      <c r="F16171" t="s">
        <v>24196</v>
      </c>
      <c r="G16171" s="7">
        <v>0.01</v>
      </c>
    </row>
    <row r="16172" spans="1:7" x14ac:dyDescent="0.3">
      <c r="A16172" s="310">
        <v>3022079</v>
      </c>
      <c r="B16172" t="s">
        <v>24264</v>
      </c>
      <c r="C16172" t="s">
        <v>16</v>
      </c>
      <c r="D16172" t="s">
        <v>373</v>
      </c>
      <c r="E16172">
        <v>615130</v>
      </c>
      <c r="F16172" t="s">
        <v>24196</v>
      </c>
      <c r="G16172" s="7">
        <v>20</v>
      </c>
    </row>
    <row r="16173" spans="1:7" x14ac:dyDescent="0.3">
      <c r="A16173" s="310">
        <v>3022079</v>
      </c>
      <c r="B16173" t="s">
        <v>24264</v>
      </c>
      <c r="C16173" t="s">
        <v>16</v>
      </c>
      <c r="D16173" t="s">
        <v>373</v>
      </c>
      <c r="E16173">
        <v>615130</v>
      </c>
      <c r="F16173" t="s">
        <v>24196</v>
      </c>
      <c r="G16173" s="7">
        <v>0.01</v>
      </c>
    </row>
    <row r="16174" spans="1:7" x14ac:dyDescent="0.3">
      <c r="A16174" s="310">
        <v>3022079</v>
      </c>
      <c r="B16174" t="s">
        <v>24264</v>
      </c>
      <c r="C16174" t="s">
        <v>16</v>
      </c>
      <c r="D16174" t="s">
        <v>371</v>
      </c>
      <c r="E16174">
        <v>615100</v>
      </c>
      <c r="F16174" t="s">
        <v>24196</v>
      </c>
      <c r="G16174" s="7">
        <v>-117.46</v>
      </c>
    </row>
    <row r="16175" spans="1:7" x14ac:dyDescent="0.3">
      <c r="A16175" s="310">
        <v>3022079</v>
      </c>
      <c r="B16175" t="s">
        <v>24264</v>
      </c>
      <c r="C16175" t="s">
        <v>16</v>
      </c>
      <c r="D16175" t="s">
        <v>373</v>
      </c>
      <c r="E16175">
        <v>616160</v>
      </c>
      <c r="F16175" t="s">
        <v>24196</v>
      </c>
      <c r="G16175" s="7">
        <v>255.73</v>
      </c>
    </row>
    <row r="16176" spans="1:7" x14ac:dyDescent="0.3">
      <c r="A16176" s="310">
        <v>3022079</v>
      </c>
      <c r="B16176" t="s">
        <v>24264</v>
      </c>
      <c r="C16176" t="s">
        <v>16</v>
      </c>
      <c r="D16176" t="s">
        <v>371</v>
      </c>
      <c r="E16176">
        <v>615100</v>
      </c>
      <c r="F16176" t="s">
        <v>24196</v>
      </c>
      <c r="G16176" s="7">
        <v>-117.46</v>
      </c>
    </row>
    <row r="16177" spans="1:7" x14ac:dyDescent="0.3">
      <c r="A16177" s="310">
        <v>3022079</v>
      </c>
      <c r="B16177" t="s">
        <v>24264</v>
      </c>
      <c r="C16177" t="s">
        <v>16</v>
      </c>
      <c r="D16177" t="s">
        <v>373</v>
      </c>
      <c r="E16177">
        <v>615130</v>
      </c>
      <c r="F16177" t="s">
        <v>24196</v>
      </c>
      <c r="G16177" s="7">
        <v>-40</v>
      </c>
    </row>
    <row r="16178" spans="1:7" x14ac:dyDescent="0.3">
      <c r="A16178" s="310">
        <v>3022079</v>
      </c>
      <c r="B16178" t="s">
        <v>24264</v>
      </c>
      <c r="C16178" t="s">
        <v>16</v>
      </c>
      <c r="D16178" t="s">
        <v>373</v>
      </c>
      <c r="E16178">
        <v>615130</v>
      </c>
      <c r="F16178" t="s">
        <v>24196</v>
      </c>
      <c r="G16178" s="7">
        <v>35.36</v>
      </c>
    </row>
    <row r="16179" spans="1:7" x14ac:dyDescent="0.3">
      <c r="A16179" s="310">
        <v>3022079</v>
      </c>
      <c r="B16179" t="s">
        <v>24264</v>
      </c>
      <c r="C16179" t="s">
        <v>16</v>
      </c>
      <c r="D16179" t="s">
        <v>371</v>
      </c>
      <c r="E16179">
        <v>615100</v>
      </c>
      <c r="F16179" t="s">
        <v>24196</v>
      </c>
      <c r="G16179" s="7">
        <v>0.01</v>
      </c>
    </row>
    <row r="16180" spans="1:7" x14ac:dyDescent="0.3">
      <c r="A16180" s="310">
        <v>3022079</v>
      </c>
      <c r="B16180" t="s">
        <v>24264</v>
      </c>
      <c r="C16180" t="s">
        <v>16</v>
      </c>
      <c r="D16180" t="s">
        <v>373</v>
      </c>
      <c r="E16180">
        <v>615130</v>
      </c>
      <c r="F16180" t="s">
        <v>24196</v>
      </c>
      <c r="G16180" s="7">
        <v>-40</v>
      </c>
    </row>
    <row r="16181" spans="1:7" x14ac:dyDescent="0.3">
      <c r="A16181" s="310">
        <v>3022079</v>
      </c>
      <c r="B16181" t="s">
        <v>24264</v>
      </c>
      <c r="C16181" t="s">
        <v>16</v>
      </c>
      <c r="D16181" t="s">
        <v>371</v>
      </c>
      <c r="E16181">
        <v>615100</v>
      </c>
      <c r="F16181" t="s">
        <v>24196</v>
      </c>
      <c r="G16181" s="7">
        <v>4099.46</v>
      </c>
    </row>
    <row r="16182" spans="1:7" x14ac:dyDescent="0.3">
      <c r="A16182" s="310">
        <v>3022079</v>
      </c>
      <c r="B16182" t="s">
        <v>24264</v>
      </c>
      <c r="C16182" t="s">
        <v>16</v>
      </c>
      <c r="D16182" t="s">
        <v>373</v>
      </c>
      <c r="E16182">
        <v>615130</v>
      </c>
      <c r="F16182" t="s">
        <v>24196</v>
      </c>
      <c r="G16182" s="7">
        <v>20</v>
      </c>
    </row>
    <row r="16183" spans="1:7" x14ac:dyDescent="0.3">
      <c r="A16183" s="310">
        <v>3022079</v>
      </c>
      <c r="B16183" t="s">
        <v>24264</v>
      </c>
      <c r="C16183" t="s">
        <v>16</v>
      </c>
      <c r="D16183" t="s">
        <v>373</v>
      </c>
      <c r="E16183">
        <v>615130</v>
      </c>
      <c r="F16183" t="s">
        <v>24196</v>
      </c>
      <c r="G16183" s="7">
        <v>-41.34</v>
      </c>
    </row>
    <row r="16184" spans="1:7" x14ac:dyDescent="0.3">
      <c r="A16184" s="310">
        <v>3022079</v>
      </c>
      <c r="B16184" t="s">
        <v>24264</v>
      </c>
      <c r="C16184" t="s">
        <v>16</v>
      </c>
      <c r="D16184" t="s">
        <v>371</v>
      </c>
      <c r="E16184">
        <v>615100</v>
      </c>
      <c r="F16184" t="s">
        <v>24196</v>
      </c>
      <c r="G16184" s="7">
        <v>-89.23</v>
      </c>
    </row>
    <row r="16185" spans="1:7" x14ac:dyDescent="0.3">
      <c r="A16185" s="310">
        <v>3022079</v>
      </c>
      <c r="B16185" t="s">
        <v>24264</v>
      </c>
      <c r="C16185" t="s">
        <v>16</v>
      </c>
      <c r="D16185" t="s">
        <v>371</v>
      </c>
      <c r="E16185">
        <v>615100</v>
      </c>
      <c r="F16185" t="s">
        <v>24196</v>
      </c>
      <c r="G16185" s="7">
        <v>0.01</v>
      </c>
    </row>
    <row r="16186" spans="1:7" x14ac:dyDescent="0.3">
      <c r="A16186" s="310">
        <v>3022079</v>
      </c>
      <c r="B16186" t="s">
        <v>24264</v>
      </c>
      <c r="C16186" t="s">
        <v>16</v>
      </c>
      <c r="D16186" t="s">
        <v>373</v>
      </c>
      <c r="E16186">
        <v>616160</v>
      </c>
      <c r="F16186" t="s">
        <v>24196</v>
      </c>
      <c r="G16186" s="7">
        <v>320.32</v>
      </c>
    </row>
    <row r="16187" spans="1:7" x14ac:dyDescent="0.3">
      <c r="A16187" s="310">
        <v>3022079</v>
      </c>
      <c r="B16187" t="s">
        <v>24264</v>
      </c>
      <c r="C16187" t="s">
        <v>16</v>
      </c>
      <c r="D16187" t="s">
        <v>379</v>
      </c>
      <c r="E16187">
        <v>615170</v>
      </c>
      <c r="F16187" t="s">
        <v>24196</v>
      </c>
      <c r="G16187" s="7">
        <v>4489.12</v>
      </c>
    </row>
    <row r="16188" spans="1:7" x14ac:dyDescent="0.3">
      <c r="A16188" s="310">
        <v>3022079</v>
      </c>
      <c r="B16188" t="s">
        <v>24264</v>
      </c>
      <c r="C16188" t="s">
        <v>16</v>
      </c>
      <c r="D16188" t="s">
        <v>375</v>
      </c>
      <c r="E16188">
        <v>615140</v>
      </c>
      <c r="F16188" t="s">
        <v>24196</v>
      </c>
      <c r="G16188" s="7">
        <v>924.3</v>
      </c>
    </row>
    <row r="16189" spans="1:7" x14ac:dyDescent="0.3">
      <c r="A16189" s="310">
        <v>3022079</v>
      </c>
      <c r="B16189" t="s">
        <v>24264</v>
      </c>
      <c r="C16189" t="s">
        <v>16</v>
      </c>
      <c r="D16189" t="s">
        <v>373</v>
      </c>
      <c r="E16189">
        <v>615130</v>
      </c>
      <c r="F16189" t="s">
        <v>24196</v>
      </c>
      <c r="G16189" s="7">
        <v>-0.01</v>
      </c>
    </row>
    <row r="16190" spans="1:7" x14ac:dyDescent="0.3">
      <c r="A16190" s="310">
        <v>3022079</v>
      </c>
      <c r="B16190" t="s">
        <v>24264</v>
      </c>
      <c r="C16190" t="s">
        <v>16</v>
      </c>
      <c r="D16190" t="s">
        <v>371</v>
      </c>
      <c r="E16190">
        <v>615100</v>
      </c>
      <c r="F16190" t="s">
        <v>24196</v>
      </c>
      <c r="G16190" s="7">
        <v>-79.319999999999993</v>
      </c>
    </row>
    <row r="16191" spans="1:7" x14ac:dyDescent="0.3">
      <c r="A16191" s="310">
        <v>3022079</v>
      </c>
      <c r="B16191" t="s">
        <v>24264</v>
      </c>
      <c r="C16191" t="s">
        <v>16</v>
      </c>
      <c r="D16191" t="s">
        <v>371</v>
      </c>
      <c r="E16191">
        <v>615100</v>
      </c>
      <c r="F16191" t="s">
        <v>24196</v>
      </c>
      <c r="G16191" s="7">
        <v>-99.15</v>
      </c>
    </row>
    <row r="16192" spans="1:7" x14ac:dyDescent="0.3">
      <c r="A16192" s="310">
        <v>3022078</v>
      </c>
      <c r="B16192" t="s">
        <v>24265</v>
      </c>
      <c r="C16192" t="s">
        <v>232</v>
      </c>
      <c r="D16192" t="s">
        <v>371</v>
      </c>
      <c r="E16192">
        <v>617100</v>
      </c>
      <c r="F16192" t="s">
        <v>24196</v>
      </c>
      <c r="G16192" s="7">
        <v>1179.51</v>
      </c>
    </row>
    <row r="16193" spans="1:7" x14ac:dyDescent="0.3">
      <c r="A16193" s="310">
        <v>3022078</v>
      </c>
      <c r="B16193" t="s">
        <v>24265</v>
      </c>
      <c r="C16193" t="s">
        <v>232</v>
      </c>
      <c r="D16193" t="s">
        <v>373</v>
      </c>
      <c r="E16193">
        <v>617150</v>
      </c>
      <c r="F16193" t="s">
        <v>24196</v>
      </c>
      <c r="G16193" s="7">
        <v>416.83</v>
      </c>
    </row>
    <row r="16194" spans="1:7" x14ac:dyDescent="0.3">
      <c r="A16194" s="310">
        <v>3022078</v>
      </c>
      <c r="B16194" t="s">
        <v>24265</v>
      </c>
      <c r="C16194" t="s">
        <v>232</v>
      </c>
      <c r="D16194" t="s">
        <v>371</v>
      </c>
      <c r="E16194">
        <v>615100</v>
      </c>
      <c r="F16194" t="s">
        <v>24196</v>
      </c>
      <c r="G16194" s="7">
        <v>-130.46</v>
      </c>
    </row>
    <row r="16195" spans="1:7" x14ac:dyDescent="0.3">
      <c r="A16195" s="310">
        <v>3022078</v>
      </c>
      <c r="B16195" t="s">
        <v>24265</v>
      </c>
      <c r="C16195" t="s">
        <v>232</v>
      </c>
      <c r="D16195" t="s">
        <v>375</v>
      </c>
      <c r="E16195">
        <v>616130</v>
      </c>
      <c r="F16195" t="s">
        <v>24196</v>
      </c>
      <c r="G16195" s="7">
        <v>215.34</v>
      </c>
    </row>
    <row r="16196" spans="1:7" x14ac:dyDescent="0.3">
      <c r="A16196" s="310">
        <v>3022078</v>
      </c>
      <c r="B16196" t="s">
        <v>24265</v>
      </c>
      <c r="C16196" t="s">
        <v>232</v>
      </c>
      <c r="D16196" t="s">
        <v>371</v>
      </c>
      <c r="E16196">
        <v>615100</v>
      </c>
      <c r="F16196" t="s">
        <v>24196</v>
      </c>
      <c r="G16196" s="7">
        <v>-130.46</v>
      </c>
    </row>
    <row r="16197" spans="1:7" x14ac:dyDescent="0.3">
      <c r="A16197" s="310">
        <v>3022078</v>
      </c>
      <c r="B16197" t="s">
        <v>24265</v>
      </c>
      <c r="C16197" t="s">
        <v>232</v>
      </c>
      <c r="D16197" t="s">
        <v>371</v>
      </c>
      <c r="E16197">
        <v>615100</v>
      </c>
      <c r="F16197" t="s">
        <v>24196</v>
      </c>
      <c r="G16197" s="7">
        <v>-0.01</v>
      </c>
    </row>
    <row r="16198" spans="1:7" x14ac:dyDescent="0.3">
      <c r="A16198" s="310">
        <v>3022078</v>
      </c>
      <c r="B16198" t="s">
        <v>24265</v>
      </c>
      <c r="C16198" t="s">
        <v>232</v>
      </c>
      <c r="D16198" t="s">
        <v>371</v>
      </c>
      <c r="E16198">
        <v>615100</v>
      </c>
      <c r="F16198" t="s">
        <v>24196</v>
      </c>
      <c r="G16198" s="7">
        <v>-130.46</v>
      </c>
    </row>
    <row r="16199" spans="1:7" x14ac:dyDescent="0.3">
      <c r="A16199" s="310">
        <v>3022078</v>
      </c>
      <c r="B16199" t="s">
        <v>24265</v>
      </c>
      <c r="C16199" t="s">
        <v>232</v>
      </c>
      <c r="D16199" t="s">
        <v>373</v>
      </c>
      <c r="E16199">
        <v>616160</v>
      </c>
      <c r="F16199" t="s">
        <v>24196</v>
      </c>
      <c r="G16199" s="7">
        <v>138.72999999999999</v>
      </c>
    </row>
    <row r="16200" spans="1:7" x14ac:dyDescent="0.3">
      <c r="A16200" s="310">
        <v>3022078</v>
      </c>
      <c r="B16200" t="s">
        <v>24265</v>
      </c>
      <c r="C16200" t="s">
        <v>232</v>
      </c>
      <c r="D16200" t="s">
        <v>373</v>
      </c>
      <c r="E16200">
        <v>617150</v>
      </c>
      <c r="F16200" t="s">
        <v>24196</v>
      </c>
      <c r="G16200" s="7">
        <v>242.95</v>
      </c>
    </row>
    <row r="16201" spans="1:7" x14ac:dyDescent="0.3">
      <c r="A16201" s="310">
        <v>3022078</v>
      </c>
      <c r="B16201" t="s">
        <v>24265</v>
      </c>
      <c r="C16201" t="s">
        <v>232</v>
      </c>
      <c r="D16201" t="s">
        <v>371</v>
      </c>
      <c r="E16201">
        <v>615100</v>
      </c>
      <c r="F16201" t="s">
        <v>24196</v>
      </c>
      <c r="G16201" s="7">
        <v>-130.46</v>
      </c>
    </row>
    <row r="16202" spans="1:7" x14ac:dyDescent="0.3">
      <c r="A16202" s="310">
        <v>3022078</v>
      </c>
      <c r="B16202" t="s">
        <v>24265</v>
      </c>
      <c r="C16202" t="s">
        <v>232</v>
      </c>
      <c r="D16202" t="s">
        <v>371</v>
      </c>
      <c r="E16202">
        <v>616100</v>
      </c>
      <c r="F16202" t="s">
        <v>24196</v>
      </c>
      <c r="G16202" s="7">
        <v>554.35</v>
      </c>
    </row>
    <row r="16203" spans="1:7" x14ac:dyDescent="0.3">
      <c r="A16203" s="310">
        <v>3022078</v>
      </c>
      <c r="B16203" t="s">
        <v>24265</v>
      </c>
      <c r="C16203" t="s">
        <v>232</v>
      </c>
      <c r="D16203" t="s">
        <v>375</v>
      </c>
      <c r="E16203">
        <v>615140</v>
      </c>
      <c r="F16203" t="s">
        <v>24196</v>
      </c>
      <c r="G16203" s="7">
        <v>1852.58</v>
      </c>
    </row>
    <row r="16204" spans="1:7" x14ac:dyDescent="0.3">
      <c r="A16204" s="310">
        <v>3022078</v>
      </c>
      <c r="B16204" t="s">
        <v>24265</v>
      </c>
      <c r="C16204" t="s">
        <v>232</v>
      </c>
      <c r="D16204" t="s">
        <v>371</v>
      </c>
      <c r="E16204">
        <v>615100</v>
      </c>
      <c r="F16204" t="s">
        <v>24196</v>
      </c>
      <c r="G16204" s="7">
        <v>-130.46</v>
      </c>
    </row>
    <row r="16205" spans="1:7" x14ac:dyDescent="0.3">
      <c r="A16205" s="310">
        <v>3022078</v>
      </c>
      <c r="B16205" t="s">
        <v>24265</v>
      </c>
      <c r="C16205" t="s">
        <v>232</v>
      </c>
      <c r="D16205" t="s">
        <v>371</v>
      </c>
      <c r="E16205">
        <v>617100</v>
      </c>
      <c r="F16205" t="s">
        <v>24196</v>
      </c>
      <c r="G16205" s="7">
        <v>768.64</v>
      </c>
    </row>
    <row r="16206" spans="1:7" x14ac:dyDescent="0.3">
      <c r="A16206" s="310">
        <v>3022078</v>
      </c>
      <c r="B16206" t="s">
        <v>24265</v>
      </c>
      <c r="C16206" t="s">
        <v>232</v>
      </c>
      <c r="D16206" t="s">
        <v>371</v>
      </c>
      <c r="E16206">
        <v>615100</v>
      </c>
      <c r="F16206" t="s">
        <v>24196</v>
      </c>
      <c r="G16206" s="7">
        <v>-861.03</v>
      </c>
    </row>
    <row r="16207" spans="1:7" x14ac:dyDescent="0.3">
      <c r="A16207" s="310">
        <v>3022078</v>
      </c>
      <c r="B16207" t="s">
        <v>24265</v>
      </c>
      <c r="C16207" t="s">
        <v>232</v>
      </c>
      <c r="D16207" t="s">
        <v>373</v>
      </c>
      <c r="E16207">
        <v>615130</v>
      </c>
      <c r="F16207" t="s">
        <v>24196</v>
      </c>
      <c r="G16207" s="7">
        <v>1957.05</v>
      </c>
    </row>
    <row r="16208" spans="1:7" x14ac:dyDescent="0.3">
      <c r="A16208" s="310">
        <v>3022078</v>
      </c>
      <c r="B16208" t="s">
        <v>24265</v>
      </c>
      <c r="C16208" t="s">
        <v>232</v>
      </c>
      <c r="D16208" t="s">
        <v>373</v>
      </c>
      <c r="E16208">
        <v>616160</v>
      </c>
      <c r="F16208" t="s">
        <v>24196</v>
      </c>
      <c r="G16208" s="7">
        <v>342.47</v>
      </c>
    </row>
    <row r="16209" spans="1:7" x14ac:dyDescent="0.3">
      <c r="A16209" s="310">
        <v>3022078</v>
      </c>
      <c r="B16209" t="s">
        <v>24265</v>
      </c>
      <c r="C16209" t="s">
        <v>232</v>
      </c>
      <c r="D16209" t="s">
        <v>371</v>
      </c>
      <c r="E16209">
        <v>615100</v>
      </c>
      <c r="F16209" t="s">
        <v>24196</v>
      </c>
      <c r="G16209" s="7">
        <v>-130.46</v>
      </c>
    </row>
    <row r="16210" spans="1:7" x14ac:dyDescent="0.3">
      <c r="A16210" s="310">
        <v>3022078</v>
      </c>
      <c r="B16210" t="s">
        <v>24265</v>
      </c>
      <c r="C16210" t="s">
        <v>232</v>
      </c>
      <c r="D16210" t="s">
        <v>373</v>
      </c>
      <c r="E16210">
        <v>617150</v>
      </c>
      <c r="F16210" t="s">
        <v>24196</v>
      </c>
      <c r="G16210" s="7">
        <v>358.63</v>
      </c>
    </row>
    <row r="16211" spans="1:7" x14ac:dyDescent="0.3">
      <c r="A16211" s="310">
        <v>3022078</v>
      </c>
      <c r="B16211" t="s">
        <v>24265</v>
      </c>
      <c r="C16211" t="s">
        <v>232</v>
      </c>
      <c r="D16211" t="s">
        <v>371</v>
      </c>
      <c r="E16211">
        <v>616100</v>
      </c>
      <c r="F16211" t="s">
        <v>24196</v>
      </c>
      <c r="G16211" s="7">
        <v>581.94000000000005</v>
      </c>
    </row>
    <row r="16212" spans="1:7" x14ac:dyDescent="0.3">
      <c r="A16212" s="310">
        <v>3022078</v>
      </c>
      <c r="B16212" t="s">
        <v>24265</v>
      </c>
      <c r="C16212" t="s">
        <v>232</v>
      </c>
      <c r="D16212" t="s">
        <v>371</v>
      </c>
      <c r="E16212">
        <v>615100</v>
      </c>
      <c r="F16212" t="s">
        <v>24196</v>
      </c>
      <c r="G16212" s="7">
        <v>-130.46</v>
      </c>
    </row>
    <row r="16213" spans="1:7" x14ac:dyDescent="0.3">
      <c r="A16213" s="310">
        <v>3022078</v>
      </c>
      <c r="B16213" t="s">
        <v>24265</v>
      </c>
      <c r="C16213" t="s">
        <v>232</v>
      </c>
      <c r="D16213" t="s">
        <v>371</v>
      </c>
      <c r="E16213">
        <v>615100</v>
      </c>
      <c r="F16213" t="s">
        <v>24196</v>
      </c>
      <c r="G16213" s="7">
        <v>4296.6099999999997</v>
      </c>
    </row>
    <row r="16214" spans="1:7" x14ac:dyDescent="0.3">
      <c r="A16214" s="310">
        <v>3022078</v>
      </c>
      <c r="B16214" t="s">
        <v>24265</v>
      </c>
      <c r="C16214" t="s">
        <v>232</v>
      </c>
      <c r="D16214" t="s">
        <v>371</v>
      </c>
      <c r="E16214">
        <v>615100</v>
      </c>
      <c r="F16214" t="s">
        <v>24196</v>
      </c>
      <c r="G16214" s="7">
        <v>2389.83</v>
      </c>
    </row>
    <row r="16215" spans="1:7" x14ac:dyDescent="0.3">
      <c r="A16215" s="310">
        <v>3022078</v>
      </c>
      <c r="B16215" t="s">
        <v>24265</v>
      </c>
      <c r="C16215" t="s">
        <v>232</v>
      </c>
      <c r="D16215" t="s">
        <v>371</v>
      </c>
      <c r="E16215">
        <v>617100</v>
      </c>
      <c r="F16215" t="s">
        <v>24196</v>
      </c>
      <c r="G16215" s="7">
        <v>833.21</v>
      </c>
    </row>
    <row r="16216" spans="1:7" x14ac:dyDescent="0.3">
      <c r="A16216" s="310">
        <v>3022078</v>
      </c>
      <c r="B16216" t="s">
        <v>24265</v>
      </c>
      <c r="C16216" t="s">
        <v>232</v>
      </c>
      <c r="D16216" t="s">
        <v>377</v>
      </c>
      <c r="E16216">
        <v>611110</v>
      </c>
      <c r="F16216" t="s">
        <v>24196</v>
      </c>
      <c r="G16216" s="7">
        <v>594.87</v>
      </c>
    </row>
    <row r="16217" spans="1:7" x14ac:dyDescent="0.3">
      <c r="A16217" s="310">
        <v>3022078</v>
      </c>
      <c r="B16217" t="s">
        <v>24265</v>
      </c>
      <c r="C16217" t="s">
        <v>232</v>
      </c>
      <c r="D16217" t="s">
        <v>371</v>
      </c>
      <c r="E16217">
        <v>615100</v>
      </c>
      <c r="F16217" t="s">
        <v>24196</v>
      </c>
      <c r="G16217" s="7">
        <v>-130.46</v>
      </c>
    </row>
    <row r="16218" spans="1:7" x14ac:dyDescent="0.3">
      <c r="A16218" s="310">
        <v>3022078</v>
      </c>
      <c r="B16218" t="s">
        <v>24265</v>
      </c>
      <c r="C16218" t="s">
        <v>232</v>
      </c>
      <c r="D16218" t="s">
        <v>373</v>
      </c>
      <c r="E16218">
        <v>617150</v>
      </c>
      <c r="F16218" t="s">
        <v>24196</v>
      </c>
      <c r="G16218" s="7">
        <v>3.9</v>
      </c>
    </row>
    <row r="16219" spans="1:7" x14ac:dyDescent="0.3">
      <c r="A16219" s="310">
        <v>3022078</v>
      </c>
      <c r="B16219" t="s">
        <v>24265</v>
      </c>
      <c r="C16219" t="s">
        <v>232</v>
      </c>
      <c r="D16219" t="s">
        <v>371</v>
      </c>
      <c r="E16219">
        <v>615100</v>
      </c>
      <c r="F16219" t="s">
        <v>24196</v>
      </c>
      <c r="G16219" s="7">
        <v>-130.46</v>
      </c>
    </row>
    <row r="16220" spans="1:7" x14ac:dyDescent="0.3">
      <c r="A16220" s="310">
        <v>3022078</v>
      </c>
      <c r="B16220" t="s">
        <v>24265</v>
      </c>
      <c r="C16220" t="s">
        <v>232</v>
      </c>
      <c r="D16220" t="s">
        <v>371</v>
      </c>
      <c r="E16220">
        <v>615100</v>
      </c>
      <c r="F16220" t="s">
        <v>24196</v>
      </c>
      <c r="G16220" s="7">
        <v>2546.41</v>
      </c>
    </row>
    <row r="16221" spans="1:7" x14ac:dyDescent="0.3">
      <c r="A16221" s="310">
        <v>3022078</v>
      </c>
      <c r="B16221" t="s">
        <v>24265</v>
      </c>
      <c r="C16221" t="s">
        <v>232</v>
      </c>
      <c r="D16221" t="s">
        <v>375</v>
      </c>
      <c r="E16221">
        <v>615140</v>
      </c>
      <c r="F16221" t="s">
        <v>24196</v>
      </c>
      <c r="G16221" s="7">
        <v>2466.41</v>
      </c>
    </row>
    <row r="16222" spans="1:7" x14ac:dyDescent="0.3">
      <c r="A16222" s="310">
        <v>3022078</v>
      </c>
      <c r="B16222" t="s">
        <v>24265</v>
      </c>
      <c r="C16222" t="s">
        <v>232</v>
      </c>
      <c r="D16222" t="s">
        <v>371</v>
      </c>
      <c r="E16222">
        <v>617100</v>
      </c>
      <c r="F16222" t="s">
        <v>24196</v>
      </c>
      <c r="G16222" s="7">
        <v>1223.94</v>
      </c>
    </row>
    <row r="16223" spans="1:7" x14ac:dyDescent="0.3">
      <c r="A16223" s="310">
        <v>3022078</v>
      </c>
      <c r="B16223" t="s">
        <v>24265</v>
      </c>
      <c r="C16223" t="s">
        <v>232</v>
      </c>
      <c r="D16223" t="s">
        <v>371</v>
      </c>
      <c r="E16223">
        <v>615100</v>
      </c>
      <c r="F16223" t="s">
        <v>24196</v>
      </c>
      <c r="G16223" s="7">
        <v>-130.46</v>
      </c>
    </row>
    <row r="16224" spans="1:7" x14ac:dyDescent="0.3">
      <c r="A16224" s="310">
        <v>3022078</v>
      </c>
      <c r="B16224" t="s">
        <v>24265</v>
      </c>
      <c r="C16224" t="s">
        <v>232</v>
      </c>
      <c r="D16224" t="s">
        <v>371</v>
      </c>
      <c r="E16224">
        <v>615100</v>
      </c>
      <c r="F16224" t="s">
        <v>24196</v>
      </c>
      <c r="G16224" s="7">
        <v>-0.01</v>
      </c>
    </row>
    <row r="16225" spans="1:7" x14ac:dyDescent="0.3">
      <c r="A16225" s="310">
        <v>3022078</v>
      </c>
      <c r="B16225" t="s">
        <v>24265</v>
      </c>
      <c r="C16225" t="s">
        <v>232</v>
      </c>
      <c r="D16225" t="s">
        <v>371</v>
      </c>
      <c r="E16225">
        <v>616100</v>
      </c>
      <c r="F16225" t="s">
        <v>24196</v>
      </c>
      <c r="G16225" s="7">
        <v>614.79</v>
      </c>
    </row>
    <row r="16226" spans="1:7" x14ac:dyDescent="0.3">
      <c r="A16226" s="310">
        <v>3022078</v>
      </c>
      <c r="B16226" t="s">
        <v>24265</v>
      </c>
      <c r="C16226" t="s">
        <v>232</v>
      </c>
      <c r="D16226" t="s">
        <v>371</v>
      </c>
      <c r="E16226">
        <v>615100</v>
      </c>
      <c r="F16226" t="s">
        <v>24196</v>
      </c>
      <c r="G16226" s="7">
        <v>-130.46</v>
      </c>
    </row>
    <row r="16227" spans="1:7" x14ac:dyDescent="0.3">
      <c r="A16227" s="310">
        <v>3022078</v>
      </c>
      <c r="B16227" t="s">
        <v>24265</v>
      </c>
      <c r="C16227" t="s">
        <v>232</v>
      </c>
      <c r="D16227" t="s">
        <v>371</v>
      </c>
      <c r="E16227">
        <v>616100</v>
      </c>
      <c r="F16227" t="s">
        <v>24196</v>
      </c>
      <c r="G16227" s="7">
        <v>1353.15</v>
      </c>
    </row>
    <row r="16228" spans="1:7" x14ac:dyDescent="0.3">
      <c r="A16228" s="310">
        <v>3022078</v>
      </c>
      <c r="B16228" t="s">
        <v>24265</v>
      </c>
      <c r="C16228" t="s">
        <v>232</v>
      </c>
      <c r="D16228" t="s">
        <v>371</v>
      </c>
      <c r="E16228">
        <v>617100</v>
      </c>
      <c r="F16228" t="s">
        <v>24196</v>
      </c>
      <c r="G16228" s="7">
        <v>1232.27</v>
      </c>
    </row>
    <row r="16229" spans="1:7" x14ac:dyDescent="0.3">
      <c r="A16229" s="310">
        <v>3022078</v>
      </c>
      <c r="B16229" t="s">
        <v>24265</v>
      </c>
      <c r="C16229" t="s">
        <v>232</v>
      </c>
      <c r="D16229" t="s">
        <v>371</v>
      </c>
      <c r="E16229">
        <v>617100</v>
      </c>
      <c r="F16229" t="s">
        <v>24196</v>
      </c>
      <c r="G16229" s="7">
        <v>1284.53</v>
      </c>
    </row>
    <row r="16230" spans="1:7" x14ac:dyDescent="0.3">
      <c r="A16230" s="310">
        <v>3022078</v>
      </c>
      <c r="B16230" t="s">
        <v>24265</v>
      </c>
      <c r="C16230" t="s">
        <v>232</v>
      </c>
      <c r="D16230" t="s">
        <v>371</v>
      </c>
      <c r="E16230">
        <v>616100</v>
      </c>
      <c r="F16230" t="s">
        <v>24196</v>
      </c>
      <c r="G16230" s="7">
        <v>391.52</v>
      </c>
    </row>
    <row r="16231" spans="1:7" x14ac:dyDescent="0.3">
      <c r="A16231" s="310">
        <v>3022078</v>
      </c>
      <c r="B16231" t="s">
        <v>24265</v>
      </c>
      <c r="C16231" t="s">
        <v>232</v>
      </c>
      <c r="D16231" t="s">
        <v>373</v>
      </c>
      <c r="E16231">
        <v>615130</v>
      </c>
      <c r="F16231" t="s">
        <v>24196</v>
      </c>
      <c r="G16231" s="7">
        <v>19.14</v>
      </c>
    </row>
    <row r="16232" spans="1:7" x14ac:dyDescent="0.3">
      <c r="A16232" s="310">
        <v>3022078</v>
      </c>
      <c r="B16232" t="s">
        <v>24265</v>
      </c>
      <c r="C16232" t="s">
        <v>232</v>
      </c>
      <c r="D16232" t="s">
        <v>371</v>
      </c>
      <c r="E16232">
        <v>616100</v>
      </c>
      <c r="F16232" t="s">
        <v>24196</v>
      </c>
      <c r="G16232" s="7">
        <v>391.52</v>
      </c>
    </row>
    <row r="16233" spans="1:7" x14ac:dyDescent="0.3">
      <c r="A16233" s="310">
        <v>3022078</v>
      </c>
      <c r="B16233" t="s">
        <v>24265</v>
      </c>
      <c r="C16233" t="s">
        <v>232</v>
      </c>
      <c r="D16233" t="s">
        <v>371</v>
      </c>
      <c r="E16233">
        <v>615100</v>
      </c>
      <c r="F16233" t="s">
        <v>24196</v>
      </c>
      <c r="G16233" s="7">
        <v>2828.31</v>
      </c>
    </row>
    <row r="16234" spans="1:7" x14ac:dyDescent="0.3">
      <c r="A16234" s="310">
        <v>3022078</v>
      </c>
      <c r="B16234" t="s">
        <v>24265</v>
      </c>
      <c r="C16234" t="s">
        <v>232</v>
      </c>
      <c r="D16234" t="s">
        <v>375</v>
      </c>
      <c r="E16234">
        <v>615140</v>
      </c>
      <c r="F16234" t="s">
        <v>24196</v>
      </c>
      <c r="G16234" s="7">
        <v>1258.79</v>
      </c>
    </row>
    <row r="16235" spans="1:7" x14ac:dyDescent="0.3">
      <c r="A16235" s="310">
        <v>3022078</v>
      </c>
      <c r="B16235" t="s">
        <v>24265</v>
      </c>
      <c r="C16235" t="s">
        <v>232</v>
      </c>
      <c r="D16235" t="s">
        <v>373</v>
      </c>
      <c r="E16235">
        <v>617150</v>
      </c>
      <c r="F16235" t="s">
        <v>24196</v>
      </c>
      <c r="G16235" s="7">
        <v>434.28</v>
      </c>
    </row>
    <row r="16236" spans="1:7" x14ac:dyDescent="0.3">
      <c r="A16236" s="310">
        <v>3022078</v>
      </c>
      <c r="B16236" t="s">
        <v>24265</v>
      </c>
      <c r="C16236" t="s">
        <v>232</v>
      </c>
      <c r="D16236" t="s">
        <v>377</v>
      </c>
      <c r="E16236">
        <v>611110</v>
      </c>
      <c r="F16236" t="s">
        <v>24196</v>
      </c>
      <c r="G16236" s="7">
        <v>594.87</v>
      </c>
    </row>
    <row r="16237" spans="1:7" x14ac:dyDescent="0.3">
      <c r="A16237" s="310">
        <v>3022078</v>
      </c>
      <c r="B16237" t="s">
        <v>24265</v>
      </c>
      <c r="C16237" t="s">
        <v>232</v>
      </c>
      <c r="D16237" t="s">
        <v>373</v>
      </c>
      <c r="E16237">
        <v>617150</v>
      </c>
      <c r="F16237" t="s">
        <v>24196</v>
      </c>
      <c r="G16237" s="7">
        <v>259.13</v>
      </c>
    </row>
    <row r="16238" spans="1:7" x14ac:dyDescent="0.3">
      <c r="A16238" s="310">
        <v>3022078</v>
      </c>
      <c r="B16238" t="s">
        <v>24265</v>
      </c>
      <c r="C16238" t="s">
        <v>232</v>
      </c>
      <c r="D16238" t="s">
        <v>371</v>
      </c>
      <c r="E16238">
        <v>615100</v>
      </c>
      <c r="F16238" t="s">
        <v>24196</v>
      </c>
      <c r="G16238" s="7">
        <v>-130.46</v>
      </c>
    </row>
    <row r="16239" spans="1:7" x14ac:dyDescent="0.3">
      <c r="A16239" s="310">
        <v>3022078</v>
      </c>
      <c r="B16239" t="s">
        <v>24265</v>
      </c>
      <c r="C16239" t="s">
        <v>232</v>
      </c>
      <c r="D16239" t="s">
        <v>377</v>
      </c>
      <c r="E16239">
        <v>611130</v>
      </c>
      <c r="F16239" t="s">
        <v>24196</v>
      </c>
      <c r="G16239" s="7">
        <v>36.409999999999997</v>
      </c>
    </row>
    <row r="16240" spans="1:7" x14ac:dyDescent="0.3">
      <c r="A16240" s="310">
        <v>3022078</v>
      </c>
      <c r="B16240" t="s">
        <v>24265</v>
      </c>
      <c r="C16240" t="s">
        <v>232</v>
      </c>
      <c r="D16240" t="s">
        <v>373</v>
      </c>
      <c r="E16240">
        <v>615130</v>
      </c>
      <c r="F16240" t="s">
        <v>24196</v>
      </c>
      <c r="G16240" s="7">
        <v>-23.78</v>
      </c>
    </row>
    <row r="16241" spans="1:7" x14ac:dyDescent="0.3">
      <c r="A16241" s="310">
        <v>3022078</v>
      </c>
      <c r="B16241" t="s">
        <v>24265</v>
      </c>
      <c r="C16241" t="s">
        <v>232</v>
      </c>
      <c r="D16241" t="s">
        <v>371</v>
      </c>
      <c r="E16241">
        <v>615100</v>
      </c>
      <c r="F16241" t="s">
        <v>24196</v>
      </c>
      <c r="G16241" s="7">
        <v>-130.46</v>
      </c>
    </row>
    <row r="16242" spans="1:7" x14ac:dyDescent="0.3">
      <c r="A16242" s="310">
        <v>3022078</v>
      </c>
      <c r="B16242" t="s">
        <v>24265</v>
      </c>
      <c r="C16242" t="s">
        <v>232</v>
      </c>
      <c r="D16242" t="s">
        <v>371</v>
      </c>
      <c r="E16242">
        <v>615100</v>
      </c>
      <c r="F16242" t="s">
        <v>24196</v>
      </c>
      <c r="G16242" s="7">
        <v>223.25</v>
      </c>
    </row>
    <row r="16243" spans="1:7" x14ac:dyDescent="0.3">
      <c r="A16243" s="310">
        <v>3022078</v>
      </c>
      <c r="B16243" t="s">
        <v>24265</v>
      </c>
      <c r="C16243" t="s">
        <v>232</v>
      </c>
      <c r="D16243" t="s">
        <v>371</v>
      </c>
      <c r="E16243">
        <v>615100</v>
      </c>
      <c r="F16243" t="s">
        <v>24196</v>
      </c>
      <c r="G16243" s="7">
        <v>-130.46</v>
      </c>
    </row>
    <row r="16244" spans="1:7" x14ac:dyDescent="0.3">
      <c r="A16244" s="310">
        <v>3022078</v>
      </c>
      <c r="B16244" t="s">
        <v>24265</v>
      </c>
      <c r="C16244" t="s">
        <v>232</v>
      </c>
      <c r="D16244" t="s">
        <v>371</v>
      </c>
      <c r="E16244">
        <v>617100</v>
      </c>
      <c r="F16244" t="s">
        <v>24196</v>
      </c>
      <c r="G16244" s="7">
        <v>2706.82</v>
      </c>
    </row>
    <row r="16245" spans="1:7" x14ac:dyDescent="0.3">
      <c r="A16245" s="310">
        <v>3022078</v>
      </c>
      <c r="B16245" t="s">
        <v>24265</v>
      </c>
      <c r="C16245" t="s">
        <v>232</v>
      </c>
      <c r="D16245" t="s">
        <v>374</v>
      </c>
      <c r="E16245">
        <v>617120</v>
      </c>
      <c r="F16245" t="s">
        <v>24196</v>
      </c>
      <c r="G16245" s="7">
        <v>464.87</v>
      </c>
    </row>
    <row r="16246" spans="1:7" x14ac:dyDescent="0.3">
      <c r="A16246" s="310">
        <v>3022078</v>
      </c>
      <c r="B16246" t="s">
        <v>24265</v>
      </c>
      <c r="C16246" t="s">
        <v>232</v>
      </c>
      <c r="D16246" t="s">
        <v>375</v>
      </c>
      <c r="E16246">
        <v>617130</v>
      </c>
      <c r="F16246" t="s">
        <v>24196</v>
      </c>
      <c r="G16246" s="7">
        <v>183.57</v>
      </c>
    </row>
    <row r="16247" spans="1:7" x14ac:dyDescent="0.3">
      <c r="A16247" s="310">
        <v>3022078</v>
      </c>
      <c r="B16247" t="s">
        <v>24265</v>
      </c>
      <c r="C16247" t="s">
        <v>232</v>
      </c>
      <c r="D16247" t="s">
        <v>371</v>
      </c>
      <c r="E16247">
        <v>615100</v>
      </c>
      <c r="F16247" t="s">
        <v>24196</v>
      </c>
      <c r="G16247" s="7">
        <v>2510.5</v>
      </c>
    </row>
    <row r="16248" spans="1:7" x14ac:dyDescent="0.3">
      <c r="A16248" s="310">
        <v>3022078</v>
      </c>
      <c r="B16248" t="s">
        <v>24265</v>
      </c>
      <c r="C16248" t="s">
        <v>232</v>
      </c>
      <c r="D16248" t="s">
        <v>371</v>
      </c>
      <c r="E16248">
        <v>617100</v>
      </c>
      <c r="F16248" t="s">
        <v>24196</v>
      </c>
      <c r="G16248" s="7">
        <v>1324.63</v>
      </c>
    </row>
    <row r="16249" spans="1:7" x14ac:dyDescent="0.3">
      <c r="A16249" s="310">
        <v>3022078</v>
      </c>
      <c r="B16249" t="s">
        <v>24265</v>
      </c>
      <c r="C16249" t="s">
        <v>232</v>
      </c>
      <c r="D16249" t="s">
        <v>373</v>
      </c>
      <c r="E16249">
        <v>615130</v>
      </c>
      <c r="F16249" t="s">
        <v>24196</v>
      </c>
      <c r="G16249" s="7">
        <v>79.510000000000005</v>
      </c>
    </row>
    <row r="16250" spans="1:7" x14ac:dyDescent="0.3">
      <c r="A16250" s="310">
        <v>3022078</v>
      </c>
      <c r="B16250" t="s">
        <v>24265</v>
      </c>
      <c r="C16250" t="s">
        <v>232</v>
      </c>
      <c r="D16250" t="s">
        <v>371</v>
      </c>
      <c r="E16250">
        <v>616100</v>
      </c>
      <c r="F16250" t="s">
        <v>24196</v>
      </c>
      <c r="G16250" s="7">
        <v>295.37</v>
      </c>
    </row>
    <row r="16251" spans="1:7" x14ac:dyDescent="0.3">
      <c r="A16251" s="310">
        <v>3022078</v>
      </c>
      <c r="B16251" t="s">
        <v>24265</v>
      </c>
      <c r="C16251" t="s">
        <v>232</v>
      </c>
      <c r="D16251" t="s">
        <v>373</v>
      </c>
      <c r="E16251">
        <v>616160</v>
      </c>
      <c r="F16251" t="s">
        <v>24196</v>
      </c>
      <c r="G16251" s="7">
        <v>-3.57</v>
      </c>
    </row>
    <row r="16252" spans="1:7" x14ac:dyDescent="0.3">
      <c r="A16252" s="310">
        <v>3022078</v>
      </c>
      <c r="B16252" t="s">
        <v>24265</v>
      </c>
      <c r="C16252" t="s">
        <v>232</v>
      </c>
      <c r="D16252" t="s">
        <v>371</v>
      </c>
      <c r="E16252">
        <v>615100</v>
      </c>
      <c r="F16252" t="s">
        <v>24196</v>
      </c>
      <c r="G16252" s="7">
        <v>-130.46</v>
      </c>
    </row>
    <row r="16253" spans="1:7" x14ac:dyDescent="0.3">
      <c r="A16253" s="310">
        <v>3022078</v>
      </c>
      <c r="B16253" t="s">
        <v>24265</v>
      </c>
      <c r="C16253" t="s">
        <v>232</v>
      </c>
      <c r="D16253" t="s">
        <v>371</v>
      </c>
      <c r="E16253">
        <v>616100</v>
      </c>
      <c r="F16253" t="s">
        <v>24196</v>
      </c>
      <c r="G16253" s="7">
        <v>356.91</v>
      </c>
    </row>
    <row r="16254" spans="1:7" x14ac:dyDescent="0.3">
      <c r="A16254" s="310">
        <v>3022078</v>
      </c>
      <c r="B16254" t="s">
        <v>24265</v>
      </c>
      <c r="C16254" t="s">
        <v>232</v>
      </c>
      <c r="D16254" t="s">
        <v>373</v>
      </c>
      <c r="E16254">
        <v>616160</v>
      </c>
      <c r="F16254" t="s">
        <v>24196</v>
      </c>
      <c r="G16254" s="7">
        <v>267.05</v>
      </c>
    </row>
    <row r="16255" spans="1:7" x14ac:dyDescent="0.3">
      <c r="A16255" s="310">
        <v>3022078</v>
      </c>
      <c r="B16255" t="s">
        <v>24265</v>
      </c>
      <c r="C16255" t="s">
        <v>232</v>
      </c>
      <c r="D16255" t="s">
        <v>373</v>
      </c>
      <c r="E16255">
        <v>617150</v>
      </c>
      <c r="F16255" t="s">
        <v>24196</v>
      </c>
      <c r="G16255" s="7">
        <v>550.83000000000004</v>
      </c>
    </row>
    <row r="16256" spans="1:7" x14ac:dyDescent="0.3">
      <c r="A16256" s="310">
        <v>3022078</v>
      </c>
      <c r="B16256" t="s">
        <v>24265</v>
      </c>
      <c r="C16256" t="s">
        <v>232</v>
      </c>
      <c r="D16256" t="s">
        <v>375</v>
      </c>
      <c r="E16256">
        <v>615140</v>
      </c>
      <c r="F16256" t="s">
        <v>24196</v>
      </c>
      <c r="G16256" s="7">
        <v>899.83</v>
      </c>
    </row>
    <row r="16257" spans="1:7" x14ac:dyDescent="0.3">
      <c r="A16257" s="310">
        <v>3022078</v>
      </c>
      <c r="B16257" t="s">
        <v>24265</v>
      </c>
      <c r="C16257" t="s">
        <v>232</v>
      </c>
      <c r="D16257" t="s">
        <v>371</v>
      </c>
      <c r="E16257">
        <v>615100</v>
      </c>
      <c r="F16257" t="s">
        <v>24196</v>
      </c>
      <c r="G16257" s="7">
        <v>-130.46</v>
      </c>
    </row>
    <row r="16258" spans="1:7" x14ac:dyDescent="0.3">
      <c r="A16258" s="310">
        <v>3022078</v>
      </c>
      <c r="B16258" t="s">
        <v>24265</v>
      </c>
      <c r="C16258" t="s">
        <v>232</v>
      </c>
      <c r="D16258" t="s">
        <v>371</v>
      </c>
      <c r="E16258">
        <v>615100</v>
      </c>
      <c r="F16258" t="s">
        <v>24196</v>
      </c>
      <c r="G16258" s="7">
        <v>282.58</v>
      </c>
    </row>
    <row r="16259" spans="1:7" x14ac:dyDescent="0.3">
      <c r="A16259" s="310">
        <v>3022078</v>
      </c>
      <c r="B16259" t="s">
        <v>24265</v>
      </c>
      <c r="C16259" t="s">
        <v>232</v>
      </c>
      <c r="D16259" t="s">
        <v>373</v>
      </c>
      <c r="E16259">
        <v>615130</v>
      </c>
      <c r="F16259" t="s">
        <v>24196</v>
      </c>
      <c r="G16259" s="7">
        <v>1758.01</v>
      </c>
    </row>
    <row r="16260" spans="1:7" x14ac:dyDescent="0.3">
      <c r="A16260" s="310">
        <v>3022078</v>
      </c>
      <c r="B16260" t="s">
        <v>24265</v>
      </c>
      <c r="C16260" t="s">
        <v>232</v>
      </c>
      <c r="D16260" t="s">
        <v>371</v>
      </c>
      <c r="E16260">
        <v>617100</v>
      </c>
      <c r="F16260" t="s">
        <v>24196</v>
      </c>
      <c r="G16260" s="7">
        <v>463.96</v>
      </c>
    </row>
    <row r="16261" spans="1:7" x14ac:dyDescent="0.3">
      <c r="A16261" s="310">
        <v>3022078</v>
      </c>
      <c r="B16261" t="s">
        <v>24265</v>
      </c>
      <c r="C16261" t="s">
        <v>232</v>
      </c>
      <c r="D16261" t="s">
        <v>371</v>
      </c>
      <c r="E16261">
        <v>615100</v>
      </c>
      <c r="F16261" t="s">
        <v>24196</v>
      </c>
      <c r="G16261" s="7">
        <v>4112.66</v>
      </c>
    </row>
    <row r="16262" spans="1:7" x14ac:dyDescent="0.3">
      <c r="A16262" s="310">
        <v>3022078</v>
      </c>
      <c r="B16262" t="s">
        <v>24265</v>
      </c>
      <c r="C16262" t="s">
        <v>232</v>
      </c>
      <c r="D16262" t="s">
        <v>371</v>
      </c>
      <c r="E16262">
        <v>615100</v>
      </c>
      <c r="F16262" t="s">
        <v>24196</v>
      </c>
      <c r="G16262" s="7">
        <v>-130.46</v>
      </c>
    </row>
    <row r="16263" spans="1:7" x14ac:dyDescent="0.3">
      <c r="A16263" s="310">
        <v>3022078</v>
      </c>
      <c r="B16263" t="s">
        <v>24265</v>
      </c>
      <c r="C16263" t="s">
        <v>232</v>
      </c>
      <c r="D16263" t="s">
        <v>371</v>
      </c>
      <c r="E16263">
        <v>616100</v>
      </c>
      <c r="F16263" t="s">
        <v>24196</v>
      </c>
      <c r="G16263" s="7">
        <v>577.59</v>
      </c>
    </row>
    <row r="16264" spans="1:7" x14ac:dyDescent="0.3">
      <c r="A16264" s="310">
        <v>3022078</v>
      </c>
      <c r="B16264" t="s">
        <v>24265</v>
      </c>
      <c r="C16264" t="s">
        <v>232</v>
      </c>
      <c r="D16264" t="s">
        <v>375</v>
      </c>
      <c r="E16264">
        <v>616130</v>
      </c>
      <c r="F16264" t="s">
        <v>24196</v>
      </c>
      <c r="G16264" s="7">
        <v>307.41000000000003</v>
      </c>
    </row>
    <row r="16265" spans="1:7" x14ac:dyDescent="0.3">
      <c r="A16265" s="310">
        <v>3022078</v>
      </c>
      <c r="B16265" t="s">
        <v>24265</v>
      </c>
      <c r="C16265" t="s">
        <v>232</v>
      </c>
      <c r="D16265" t="s">
        <v>371</v>
      </c>
      <c r="E16265">
        <v>616100</v>
      </c>
      <c r="F16265" t="s">
        <v>24196</v>
      </c>
      <c r="G16265" s="7">
        <v>319.41000000000003</v>
      </c>
    </row>
    <row r="16266" spans="1:7" x14ac:dyDescent="0.3">
      <c r="A16266" s="310">
        <v>3022078</v>
      </c>
      <c r="B16266" t="s">
        <v>24265</v>
      </c>
      <c r="C16266" t="s">
        <v>232</v>
      </c>
      <c r="D16266" t="s">
        <v>377</v>
      </c>
      <c r="E16266">
        <v>611110</v>
      </c>
      <c r="F16266" t="s">
        <v>24196</v>
      </c>
      <c r="G16266" s="7">
        <v>178.46</v>
      </c>
    </row>
    <row r="16267" spans="1:7" x14ac:dyDescent="0.3">
      <c r="A16267" s="310">
        <v>3022078</v>
      </c>
      <c r="B16267" t="s">
        <v>24265</v>
      </c>
      <c r="C16267" t="s">
        <v>232</v>
      </c>
      <c r="D16267" t="s">
        <v>371</v>
      </c>
      <c r="E16267">
        <v>615100</v>
      </c>
      <c r="F16267" t="s">
        <v>24196</v>
      </c>
      <c r="G16267" s="7">
        <v>-130.46</v>
      </c>
    </row>
    <row r="16268" spans="1:7" x14ac:dyDescent="0.3">
      <c r="A16268" s="310">
        <v>3022078</v>
      </c>
      <c r="B16268" t="s">
        <v>24265</v>
      </c>
      <c r="C16268" t="s">
        <v>232</v>
      </c>
      <c r="D16268" t="s">
        <v>371</v>
      </c>
      <c r="E16268">
        <v>615100</v>
      </c>
      <c r="F16268" t="s">
        <v>24196</v>
      </c>
      <c r="G16268" s="7">
        <v>-130.46</v>
      </c>
    </row>
    <row r="16269" spans="1:7" x14ac:dyDescent="0.3">
      <c r="A16269" s="310">
        <v>3022078</v>
      </c>
      <c r="B16269" t="s">
        <v>24265</v>
      </c>
      <c r="C16269" t="s">
        <v>232</v>
      </c>
      <c r="D16269" t="s">
        <v>371</v>
      </c>
      <c r="E16269">
        <v>616100</v>
      </c>
      <c r="F16269" t="s">
        <v>24196</v>
      </c>
      <c r="G16269" s="7">
        <v>630.25</v>
      </c>
    </row>
    <row r="16270" spans="1:7" x14ac:dyDescent="0.3">
      <c r="A16270" s="310">
        <v>3022078</v>
      </c>
      <c r="B16270" t="s">
        <v>24265</v>
      </c>
      <c r="C16270" t="s">
        <v>232</v>
      </c>
      <c r="D16270" t="s">
        <v>377</v>
      </c>
      <c r="E16270">
        <v>611120</v>
      </c>
      <c r="F16270" t="s">
        <v>24196</v>
      </c>
      <c r="G16270" s="7">
        <v>26.68</v>
      </c>
    </row>
    <row r="16271" spans="1:7" x14ac:dyDescent="0.3">
      <c r="A16271" s="310">
        <v>3022078</v>
      </c>
      <c r="B16271" t="s">
        <v>24265</v>
      </c>
      <c r="C16271" t="s">
        <v>232</v>
      </c>
      <c r="D16271" t="s">
        <v>375</v>
      </c>
      <c r="E16271">
        <v>615140</v>
      </c>
      <c r="F16271" t="s">
        <v>24196</v>
      </c>
      <c r="G16271" s="7">
        <v>406.81</v>
      </c>
    </row>
    <row r="16272" spans="1:7" x14ac:dyDescent="0.3">
      <c r="A16272" s="310">
        <v>3022078</v>
      </c>
      <c r="B16272" t="s">
        <v>24265</v>
      </c>
      <c r="C16272" t="s">
        <v>232</v>
      </c>
      <c r="D16272" t="s">
        <v>371</v>
      </c>
      <c r="E16272">
        <v>615100</v>
      </c>
      <c r="F16272" t="s">
        <v>24196</v>
      </c>
      <c r="G16272" s="7">
        <v>-0.01</v>
      </c>
    </row>
    <row r="16273" spans="1:7" x14ac:dyDescent="0.3">
      <c r="A16273" s="310">
        <v>3022078</v>
      </c>
      <c r="B16273" t="s">
        <v>24265</v>
      </c>
      <c r="C16273" t="s">
        <v>232</v>
      </c>
      <c r="D16273" t="s">
        <v>371</v>
      </c>
      <c r="E16273">
        <v>617100</v>
      </c>
      <c r="F16273" t="s">
        <v>24196</v>
      </c>
      <c r="G16273" s="7">
        <v>383.19</v>
      </c>
    </row>
    <row r="16274" spans="1:7" x14ac:dyDescent="0.3">
      <c r="A16274" s="310">
        <v>3022078</v>
      </c>
      <c r="B16274" t="s">
        <v>24265</v>
      </c>
      <c r="C16274" t="s">
        <v>232</v>
      </c>
      <c r="D16274" t="s">
        <v>373</v>
      </c>
      <c r="E16274">
        <v>615130</v>
      </c>
      <c r="F16274" t="s">
        <v>24196</v>
      </c>
      <c r="G16274" s="7">
        <v>2072.85</v>
      </c>
    </row>
    <row r="16275" spans="1:7" x14ac:dyDescent="0.3">
      <c r="A16275" s="310">
        <v>3022078</v>
      </c>
      <c r="B16275" t="s">
        <v>24265</v>
      </c>
      <c r="C16275" t="s">
        <v>232</v>
      </c>
      <c r="D16275" t="s">
        <v>371</v>
      </c>
      <c r="E16275">
        <v>615100</v>
      </c>
      <c r="F16275" t="s">
        <v>24196</v>
      </c>
      <c r="G16275" s="7">
        <v>434.5</v>
      </c>
    </row>
    <row r="16276" spans="1:7" x14ac:dyDescent="0.3">
      <c r="A16276" s="310">
        <v>3022078</v>
      </c>
      <c r="B16276" t="s">
        <v>24265</v>
      </c>
      <c r="C16276" t="s">
        <v>232</v>
      </c>
      <c r="D16276" t="s">
        <v>371</v>
      </c>
      <c r="E16276">
        <v>615100</v>
      </c>
      <c r="F16276" t="s">
        <v>24196</v>
      </c>
      <c r="G16276" s="7">
        <v>-130.46</v>
      </c>
    </row>
    <row r="16277" spans="1:7" x14ac:dyDescent="0.3">
      <c r="A16277" s="310">
        <v>3022078</v>
      </c>
      <c r="B16277" t="s">
        <v>24265</v>
      </c>
      <c r="C16277" t="s">
        <v>232</v>
      </c>
      <c r="D16277" t="s">
        <v>375</v>
      </c>
      <c r="E16277">
        <v>615140</v>
      </c>
      <c r="F16277" t="s">
        <v>24196</v>
      </c>
      <c r="G16277" s="7">
        <v>4978.25</v>
      </c>
    </row>
    <row r="16278" spans="1:7" x14ac:dyDescent="0.3">
      <c r="A16278" s="310">
        <v>3022078</v>
      </c>
      <c r="B16278" t="s">
        <v>24265</v>
      </c>
      <c r="C16278" t="s">
        <v>232</v>
      </c>
      <c r="D16278" t="s">
        <v>377</v>
      </c>
      <c r="E16278">
        <v>611130</v>
      </c>
      <c r="F16278" t="s">
        <v>24196</v>
      </c>
      <c r="G16278" s="7">
        <v>121.35</v>
      </c>
    </row>
    <row r="16279" spans="1:7" x14ac:dyDescent="0.3">
      <c r="A16279" s="310">
        <v>3022078</v>
      </c>
      <c r="B16279" t="s">
        <v>24265</v>
      </c>
      <c r="C16279" t="s">
        <v>232</v>
      </c>
      <c r="D16279" t="s">
        <v>377</v>
      </c>
      <c r="E16279">
        <v>611130</v>
      </c>
      <c r="F16279" t="s">
        <v>24196</v>
      </c>
      <c r="G16279" s="7">
        <v>121.35</v>
      </c>
    </row>
    <row r="16280" spans="1:7" x14ac:dyDescent="0.3">
      <c r="A16280" s="310">
        <v>3022078</v>
      </c>
      <c r="B16280" t="s">
        <v>24265</v>
      </c>
      <c r="C16280" t="s">
        <v>232</v>
      </c>
      <c r="D16280" t="s">
        <v>371</v>
      </c>
      <c r="E16280">
        <v>615100</v>
      </c>
      <c r="F16280" t="s">
        <v>24196</v>
      </c>
      <c r="G16280" s="7">
        <v>935.9</v>
      </c>
    </row>
    <row r="16281" spans="1:7" x14ac:dyDescent="0.3">
      <c r="A16281" s="310">
        <v>3022078</v>
      </c>
      <c r="B16281" t="s">
        <v>24265</v>
      </c>
      <c r="C16281" t="s">
        <v>232</v>
      </c>
      <c r="D16281" t="s">
        <v>371</v>
      </c>
      <c r="E16281">
        <v>615100</v>
      </c>
      <c r="F16281" t="s">
        <v>24196</v>
      </c>
      <c r="G16281" s="7">
        <v>-130.46</v>
      </c>
    </row>
    <row r="16282" spans="1:7" x14ac:dyDescent="0.3">
      <c r="A16282" s="310">
        <v>3022078</v>
      </c>
      <c r="B16282" t="s">
        <v>24265</v>
      </c>
      <c r="C16282" t="s">
        <v>232</v>
      </c>
      <c r="D16282" t="s">
        <v>373</v>
      </c>
      <c r="E16282">
        <v>615130</v>
      </c>
      <c r="F16282" t="s">
        <v>24196</v>
      </c>
      <c r="G16282" s="7">
        <v>2197.3200000000002</v>
      </c>
    </row>
    <row r="16283" spans="1:7" x14ac:dyDescent="0.3">
      <c r="A16283" s="310">
        <v>3022078</v>
      </c>
      <c r="B16283" t="s">
        <v>24265</v>
      </c>
      <c r="C16283" t="s">
        <v>232</v>
      </c>
      <c r="D16283" t="s">
        <v>373</v>
      </c>
      <c r="E16283">
        <v>616160</v>
      </c>
      <c r="F16283" t="s">
        <v>24196</v>
      </c>
      <c r="G16283" s="7">
        <v>127.99</v>
      </c>
    </row>
    <row r="16284" spans="1:7" x14ac:dyDescent="0.3">
      <c r="A16284" s="310">
        <v>3022078</v>
      </c>
      <c r="B16284" t="s">
        <v>24265</v>
      </c>
      <c r="C16284" t="s">
        <v>232</v>
      </c>
      <c r="D16284" t="s">
        <v>371</v>
      </c>
      <c r="E16284">
        <v>615100</v>
      </c>
      <c r="F16284" t="s">
        <v>24196</v>
      </c>
      <c r="G16284" s="7">
        <v>-130.46</v>
      </c>
    </row>
    <row r="16285" spans="1:7" x14ac:dyDescent="0.3">
      <c r="A16285" s="310">
        <v>3022078</v>
      </c>
      <c r="B16285" t="s">
        <v>24265</v>
      </c>
      <c r="C16285" t="s">
        <v>232</v>
      </c>
      <c r="D16285" t="s">
        <v>374</v>
      </c>
      <c r="E16285">
        <v>615120</v>
      </c>
      <c r="F16285" t="s">
        <v>24196</v>
      </c>
      <c r="G16285" s="7">
        <v>2278.75</v>
      </c>
    </row>
    <row r="16286" spans="1:7" x14ac:dyDescent="0.3">
      <c r="A16286" s="310">
        <v>3022078</v>
      </c>
      <c r="B16286" t="s">
        <v>24265</v>
      </c>
      <c r="C16286" t="s">
        <v>232</v>
      </c>
      <c r="D16286" t="s">
        <v>371</v>
      </c>
      <c r="E16286">
        <v>615100</v>
      </c>
      <c r="F16286" t="s">
        <v>24196</v>
      </c>
      <c r="G16286" s="7">
        <v>4044.33</v>
      </c>
    </row>
    <row r="16287" spans="1:7" x14ac:dyDescent="0.3">
      <c r="A16287" s="310">
        <v>3022078</v>
      </c>
      <c r="B16287" t="s">
        <v>24265</v>
      </c>
      <c r="C16287" t="s">
        <v>232</v>
      </c>
      <c r="D16287" t="s">
        <v>371</v>
      </c>
      <c r="E16287">
        <v>616100</v>
      </c>
      <c r="F16287" t="s">
        <v>24196</v>
      </c>
      <c r="G16287" s="7">
        <v>137.86000000000001</v>
      </c>
    </row>
    <row r="16288" spans="1:7" x14ac:dyDescent="0.3">
      <c r="A16288" s="310">
        <v>3022078</v>
      </c>
      <c r="B16288" t="s">
        <v>24265</v>
      </c>
      <c r="C16288" t="s">
        <v>232</v>
      </c>
      <c r="D16288" t="s">
        <v>371</v>
      </c>
      <c r="E16288">
        <v>615100</v>
      </c>
      <c r="F16288" t="s">
        <v>24196</v>
      </c>
      <c r="G16288" s="7">
        <v>1045</v>
      </c>
    </row>
    <row r="16289" spans="1:7" x14ac:dyDescent="0.3">
      <c r="A16289" s="310">
        <v>3022078</v>
      </c>
      <c r="B16289" t="s">
        <v>24265</v>
      </c>
      <c r="C16289" t="s">
        <v>232</v>
      </c>
      <c r="D16289" t="s">
        <v>373</v>
      </c>
      <c r="E16289">
        <v>616160</v>
      </c>
      <c r="F16289" t="s">
        <v>24196</v>
      </c>
      <c r="G16289" s="7">
        <v>240.48</v>
      </c>
    </row>
    <row r="16290" spans="1:7" x14ac:dyDescent="0.3">
      <c r="A16290" s="310">
        <v>3022078</v>
      </c>
      <c r="B16290" t="s">
        <v>24265</v>
      </c>
      <c r="C16290" t="s">
        <v>232</v>
      </c>
      <c r="D16290" t="s">
        <v>371</v>
      </c>
      <c r="E16290">
        <v>616100</v>
      </c>
      <c r="F16290" t="s">
        <v>24196</v>
      </c>
      <c r="G16290" s="7">
        <v>409.9</v>
      </c>
    </row>
    <row r="16291" spans="1:7" x14ac:dyDescent="0.3">
      <c r="A16291" s="310">
        <v>3022078</v>
      </c>
      <c r="B16291" t="s">
        <v>24265</v>
      </c>
      <c r="C16291" t="s">
        <v>232</v>
      </c>
      <c r="D16291" t="s">
        <v>371</v>
      </c>
      <c r="E16291">
        <v>615100</v>
      </c>
      <c r="F16291" t="s">
        <v>24196</v>
      </c>
      <c r="G16291" s="7">
        <v>4339</v>
      </c>
    </row>
    <row r="16292" spans="1:7" x14ac:dyDescent="0.3">
      <c r="A16292" s="310">
        <v>3022078</v>
      </c>
      <c r="B16292" t="s">
        <v>24265</v>
      </c>
      <c r="C16292" t="s">
        <v>232</v>
      </c>
      <c r="D16292" t="s">
        <v>373</v>
      </c>
      <c r="E16292">
        <v>617150</v>
      </c>
      <c r="F16292" t="s">
        <v>24196</v>
      </c>
      <c r="G16292" s="7">
        <v>273.74</v>
      </c>
    </row>
    <row r="16293" spans="1:7" x14ac:dyDescent="0.3">
      <c r="A16293" s="310">
        <v>3022078</v>
      </c>
      <c r="B16293" t="s">
        <v>24265</v>
      </c>
      <c r="C16293" t="s">
        <v>232</v>
      </c>
      <c r="D16293" t="s">
        <v>371</v>
      </c>
      <c r="E16293">
        <v>617100</v>
      </c>
      <c r="F16293" t="s">
        <v>24196</v>
      </c>
      <c r="G16293" s="7">
        <v>811.16</v>
      </c>
    </row>
    <row r="16294" spans="1:7" x14ac:dyDescent="0.3">
      <c r="A16294" s="310">
        <v>3022078</v>
      </c>
      <c r="B16294" t="s">
        <v>24265</v>
      </c>
      <c r="C16294" t="s">
        <v>232</v>
      </c>
      <c r="D16294" t="s">
        <v>371</v>
      </c>
      <c r="E16294">
        <v>615100</v>
      </c>
      <c r="F16294" t="s">
        <v>24196</v>
      </c>
      <c r="G16294" s="7">
        <v>-130.46</v>
      </c>
    </row>
    <row r="16295" spans="1:7" x14ac:dyDescent="0.3">
      <c r="A16295" s="310">
        <v>3022078</v>
      </c>
      <c r="B16295" t="s">
        <v>24265</v>
      </c>
      <c r="C16295" t="s">
        <v>232</v>
      </c>
      <c r="D16295" t="s">
        <v>375</v>
      </c>
      <c r="E16295">
        <v>616130</v>
      </c>
      <c r="F16295" t="s">
        <v>24196</v>
      </c>
      <c r="G16295" s="7">
        <v>72.42</v>
      </c>
    </row>
    <row r="16296" spans="1:7" x14ac:dyDescent="0.3">
      <c r="A16296" s="310">
        <v>3022078</v>
      </c>
      <c r="B16296" t="s">
        <v>24265</v>
      </c>
      <c r="C16296" t="s">
        <v>232</v>
      </c>
      <c r="D16296" t="s">
        <v>377</v>
      </c>
      <c r="E16296">
        <v>611120</v>
      </c>
      <c r="F16296" t="s">
        <v>24196</v>
      </c>
      <c r="G16296" s="7">
        <v>26.68</v>
      </c>
    </row>
    <row r="16297" spans="1:7" x14ac:dyDescent="0.3">
      <c r="A16297" s="310">
        <v>3022078</v>
      </c>
      <c r="B16297" t="s">
        <v>24265</v>
      </c>
      <c r="C16297" t="s">
        <v>232</v>
      </c>
      <c r="D16297" t="s">
        <v>371</v>
      </c>
      <c r="E16297">
        <v>615100</v>
      </c>
      <c r="F16297" t="s">
        <v>24196</v>
      </c>
      <c r="G16297" s="7">
        <v>2583.5300000000002</v>
      </c>
    </row>
    <row r="16298" spans="1:7" x14ac:dyDescent="0.3">
      <c r="A16298" s="310">
        <v>3022078</v>
      </c>
      <c r="B16298" t="s">
        <v>24265</v>
      </c>
      <c r="C16298" t="s">
        <v>232</v>
      </c>
      <c r="D16298" t="s">
        <v>371</v>
      </c>
      <c r="E16298">
        <v>615100</v>
      </c>
      <c r="F16298" t="s">
        <v>24196</v>
      </c>
      <c r="G16298" s="7">
        <v>2828.31</v>
      </c>
    </row>
    <row r="16299" spans="1:7" x14ac:dyDescent="0.3">
      <c r="A16299" s="310">
        <v>3022078</v>
      </c>
      <c r="B16299" t="s">
        <v>24265</v>
      </c>
      <c r="C16299" t="s">
        <v>232</v>
      </c>
      <c r="D16299" t="s">
        <v>371</v>
      </c>
      <c r="E16299">
        <v>615100</v>
      </c>
      <c r="F16299" t="s">
        <v>24196</v>
      </c>
      <c r="G16299" s="7">
        <v>434.5</v>
      </c>
    </row>
    <row r="16300" spans="1:7" x14ac:dyDescent="0.3">
      <c r="A16300" s="310">
        <v>3022078</v>
      </c>
      <c r="B16300" t="s">
        <v>24265</v>
      </c>
      <c r="C16300" t="s">
        <v>232</v>
      </c>
      <c r="D16300" t="s">
        <v>377</v>
      </c>
      <c r="E16300">
        <v>611120</v>
      </c>
      <c r="F16300" t="s">
        <v>24196</v>
      </c>
      <c r="G16300" s="7">
        <v>26.68</v>
      </c>
    </row>
    <row r="16301" spans="1:7" x14ac:dyDescent="0.3">
      <c r="A16301" s="310">
        <v>3022078</v>
      </c>
      <c r="B16301" t="s">
        <v>24265</v>
      </c>
      <c r="C16301" t="s">
        <v>232</v>
      </c>
      <c r="D16301" t="s">
        <v>373</v>
      </c>
      <c r="E16301">
        <v>616160</v>
      </c>
      <c r="F16301" t="s">
        <v>24196</v>
      </c>
      <c r="G16301" s="7">
        <v>248.38</v>
      </c>
    </row>
    <row r="16302" spans="1:7" x14ac:dyDescent="0.3">
      <c r="A16302" s="310">
        <v>3022078</v>
      </c>
      <c r="B16302" t="s">
        <v>24265</v>
      </c>
      <c r="C16302" t="s">
        <v>232</v>
      </c>
      <c r="D16302" t="s">
        <v>371</v>
      </c>
      <c r="E16302">
        <v>617100</v>
      </c>
      <c r="F16302" t="s">
        <v>24196</v>
      </c>
      <c r="G16302" s="7">
        <v>684.35</v>
      </c>
    </row>
    <row r="16303" spans="1:7" x14ac:dyDescent="0.3">
      <c r="A16303" s="310">
        <v>3022078</v>
      </c>
      <c r="B16303" t="s">
        <v>24265</v>
      </c>
      <c r="C16303" t="s">
        <v>232</v>
      </c>
      <c r="D16303" t="s">
        <v>371</v>
      </c>
      <c r="E16303">
        <v>617100</v>
      </c>
      <c r="F16303" t="s">
        <v>24196</v>
      </c>
      <c r="G16303" s="7">
        <v>268.42</v>
      </c>
    </row>
    <row r="16304" spans="1:7" x14ac:dyDescent="0.3">
      <c r="A16304" s="310">
        <v>3022078</v>
      </c>
      <c r="B16304" t="s">
        <v>24265</v>
      </c>
      <c r="C16304" t="s">
        <v>232</v>
      </c>
      <c r="D16304" t="s">
        <v>377</v>
      </c>
      <c r="E16304">
        <v>611130</v>
      </c>
      <c r="F16304" t="s">
        <v>24196</v>
      </c>
      <c r="G16304" s="7">
        <v>121.35</v>
      </c>
    </row>
    <row r="16305" spans="1:7" x14ac:dyDescent="0.3">
      <c r="A16305" s="310">
        <v>3022078</v>
      </c>
      <c r="B16305" t="s">
        <v>24265</v>
      </c>
      <c r="C16305" t="s">
        <v>232</v>
      </c>
      <c r="D16305" t="s">
        <v>371</v>
      </c>
      <c r="E16305">
        <v>616100</v>
      </c>
      <c r="F16305" t="s">
        <v>24196</v>
      </c>
      <c r="G16305" s="7">
        <v>339.46</v>
      </c>
    </row>
    <row r="16306" spans="1:7" x14ac:dyDescent="0.3">
      <c r="A16306" s="310">
        <v>3022078</v>
      </c>
      <c r="B16306" t="s">
        <v>24265</v>
      </c>
      <c r="C16306" t="s">
        <v>232</v>
      </c>
      <c r="D16306" t="s">
        <v>371</v>
      </c>
      <c r="E16306">
        <v>616100</v>
      </c>
      <c r="F16306" t="s">
        <v>24196</v>
      </c>
      <c r="G16306" s="7">
        <v>630.69000000000005</v>
      </c>
    </row>
    <row r="16307" spans="1:7" x14ac:dyDescent="0.3">
      <c r="A16307" s="310">
        <v>3022078</v>
      </c>
      <c r="B16307" t="s">
        <v>24265</v>
      </c>
      <c r="C16307" t="s">
        <v>232</v>
      </c>
      <c r="D16307" t="s">
        <v>371</v>
      </c>
      <c r="E16307">
        <v>617100</v>
      </c>
      <c r="F16307" t="s">
        <v>24196</v>
      </c>
      <c r="G16307" s="7">
        <v>730.31</v>
      </c>
    </row>
    <row r="16308" spans="1:7" x14ac:dyDescent="0.3">
      <c r="A16308" s="310">
        <v>3022078</v>
      </c>
      <c r="B16308" t="s">
        <v>24265</v>
      </c>
      <c r="C16308" t="s">
        <v>232</v>
      </c>
      <c r="D16308" t="s">
        <v>371</v>
      </c>
      <c r="E16308">
        <v>615100</v>
      </c>
      <c r="F16308" t="s">
        <v>24196</v>
      </c>
      <c r="G16308" s="7">
        <v>-130.46</v>
      </c>
    </row>
    <row r="16309" spans="1:7" x14ac:dyDescent="0.3">
      <c r="A16309" s="310">
        <v>3022078</v>
      </c>
      <c r="B16309" t="s">
        <v>24265</v>
      </c>
      <c r="C16309" t="s">
        <v>232</v>
      </c>
      <c r="D16309" t="s">
        <v>371</v>
      </c>
      <c r="E16309">
        <v>615100</v>
      </c>
      <c r="F16309" t="s">
        <v>24196</v>
      </c>
      <c r="G16309" s="7">
        <v>-130.46</v>
      </c>
    </row>
    <row r="16310" spans="1:7" x14ac:dyDescent="0.3">
      <c r="A16310" s="310">
        <v>3022078</v>
      </c>
      <c r="B16310" t="s">
        <v>24265</v>
      </c>
      <c r="C16310" t="s">
        <v>232</v>
      </c>
      <c r="D16310" t="s">
        <v>371</v>
      </c>
      <c r="E16310">
        <v>615100</v>
      </c>
      <c r="F16310" t="s">
        <v>24196</v>
      </c>
      <c r="G16310" s="7">
        <v>169.55</v>
      </c>
    </row>
    <row r="16311" spans="1:7" x14ac:dyDescent="0.3">
      <c r="A16311" s="310">
        <v>3022078</v>
      </c>
      <c r="B16311" t="s">
        <v>24265</v>
      </c>
      <c r="C16311" t="s">
        <v>232</v>
      </c>
      <c r="D16311" t="s">
        <v>373</v>
      </c>
      <c r="E16311">
        <v>616160</v>
      </c>
      <c r="F16311" t="s">
        <v>24196</v>
      </c>
      <c r="G16311" s="7">
        <v>243.94</v>
      </c>
    </row>
    <row r="16312" spans="1:7" x14ac:dyDescent="0.3">
      <c r="A16312" s="310">
        <v>3022078</v>
      </c>
      <c r="B16312" t="s">
        <v>24265</v>
      </c>
      <c r="C16312" t="s">
        <v>232</v>
      </c>
      <c r="D16312" t="s">
        <v>371</v>
      </c>
      <c r="E16312">
        <v>617100</v>
      </c>
      <c r="F16312" t="s">
        <v>24196</v>
      </c>
      <c r="G16312" s="7">
        <v>903.32</v>
      </c>
    </row>
    <row r="16313" spans="1:7" x14ac:dyDescent="0.3">
      <c r="A16313" s="310">
        <v>3022078</v>
      </c>
      <c r="B16313" t="s">
        <v>24265</v>
      </c>
      <c r="C16313" t="s">
        <v>232</v>
      </c>
      <c r="D16313" t="s">
        <v>371</v>
      </c>
      <c r="E16313">
        <v>615100</v>
      </c>
      <c r="F16313" t="s">
        <v>24196</v>
      </c>
      <c r="G16313" s="7">
        <v>-130.46</v>
      </c>
    </row>
    <row r="16314" spans="1:7" x14ac:dyDescent="0.3">
      <c r="A16314" s="310">
        <v>3022078</v>
      </c>
      <c r="B16314" t="s">
        <v>24265</v>
      </c>
      <c r="C16314" t="s">
        <v>232</v>
      </c>
      <c r="D16314" t="s">
        <v>373</v>
      </c>
      <c r="E16314">
        <v>617150</v>
      </c>
      <c r="F16314" t="s">
        <v>24196</v>
      </c>
      <c r="G16314" s="7">
        <v>422.86</v>
      </c>
    </row>
    <row r="16315" spans="1:7" x14ac:dyDescent="0.3">
      <c r="A16315" s="310">
        <v>3022078</v>
      </c>
      <c r="B16315" t="s">
        <v>24265</v>
      </c>
      <c r="C16315" t="s">
        <v>232</v>
      </c>
      <c r="D16315" t="s">
        <v>375</v>
      </c>
      <c r="E16315">
        <v>617130</v>
      </c>
      <c r="F16315" t="s">
        <v>24196</v>
      </c>
      <c r="G16315" s="7">
        <v>377.93</v>
      </c>
    </row>
    <row r="16316" spans="1:7" x14ac:dyDescent="0.3">
      <c r="A16316" s="310">
        <v>3022078</v>
      </c>
      <c r="B16316" t="s">
        <v>24265</v>
      </c>
      <c r="C16316" t="s">
        <v>232</v>
      </c>
      <c r="D16316" t="s">
        <v>371</v>
      </c>
      <c r="E16316">
        <v>615100</v>
      </c>
      <c r="F16316" t="s">
        <v>24196</v>
      </c>
      <c r="G16316" s="7">
        <v>-130.46</v>
      </c>
    </row>
    <row r="16317" spans="1:7" x14ac:dyDescent="0.3">
      <c r="A16317" s="310">
        <v>3022078</v>
      </c>
      <c r="B16317" t="s">
        <v>24265</v>
      </c>
      <c r="C16317" t="s">
        <v>232</v>
      </c>
      <c r="D16317" t="s">
        <v>371</v>
      </c>
      <c r="E16317">
        <v>615100</v>
      </c>
      <c r="F16317" t="s">
        <v>24196</v>
      </c>
      <c r="G16317" s="7">
        <v>-0.01</v>
      </c>
    </row>
    <row r="16318" spans="1:7" x14ac:dyDescent="0.3">
      <c r="A16318" s="310">
        <v>3022078</v>
      </c>
      <c r="B16318" t="s">
        <v>24265</v>
      </c>
      <c r="C16318" t="s">
        <v>232</v>
      </c>
      <c r="D16318" t="s">
        <v>373</v>
      </c>
      <c r="E16318">
        <v>616160</v>
      </c>
      <c r="F16318" t="s">
        <v>24196</v>
      </c>
      <c r="G16318" s="7">
        <v>204.02</v>
      </c>
    </row>
    <row r="16319" spans="1:7" x14ac:dyDescent="0.3">
      <c r="A16319" s="310">
        <v>3022078</v>
      </c>
      <c r="B16319" t="s">
        <v>24265</v>
      </c>
      <c r="C16319" t="s">
        <v>232</v>
      </c>
      <c r="D16319" t="s">
        <v>377</v>
      </c>
      <c r="E16319">
        <v>611130</v>
      </c>
      <c r="F16319" t="s">
        <v>24196</v>
      </c>
      <c r="G16319" s="7">
        <v>121.35</v>
      </c>
    </row>
    <row r="16320" spans="1:7" x14ac:dyDescent="0.3">
      <c r="A16320" s="310">
        <v>3022078</v>
      </c>
      <c r="B16320" t="s">
        <v>24265</v>
      </c>
      <c r="C16320" t="s">
        <v>232</v>
      </c>
      <c r="D16320" t="s">
        <v>371</v>
      </c>
      <c r="E16320">
        <v>616100</v>
      </c>
      <c r="F16320" t="s">
        <v>24196</v>
      </c>
      <c r="G16320" s="7">
        <v>180.11</v>
      </c>
    </row>
    <row r="16321" spans="1:7" x14ac:dyDescent="0.3">
      <c r="A16321" s="310">
        <v>3022078</v>
      </c>
      <c r="B16321" t="s">
        <v>24265</v>
      </c>
      <c r="C16321" t="s">
        <v>232</v>
      </c>
      <c r="D16321" t="s">
        <v>371</v>
      </c>
      <c r="E16321">
        <v>615100</v>
      </c>
      <c r="F16321" t="s">
        <v>24196</v>
      </c>
      <c r="G16321" s="7">
        <v>-0.01</v>
      </c>
    </row>
    <row r="16322" spans="1:7" x14ac:dyDescent="0.3">
      <c r="A16322" s="310">
        <v>3022078</v>
      </c>
      <c r="B16322" t="s">
        <v>24265</v>
      </c>
      <c r="C16322" t="s">
        <v>232</v>
      </c>
      <c r="D16322" t="s">
        <v>371</v>
      </c>
      <c r="E16322">
        <v>617100</v>
      </c>
      <c r="F16322" t="s">
        <v>24196</v>
      </c>
      <c r="G16322" s="7">
        <v>1325.47</v>
      </c>
    </row>
    <row r="16323" spans="1:7" x14ac:dyDescent="0.3">
      <c r="A16323" s="310">
        <v>3022078</v>
      </c>
      <c r="B16323" t="s">
        <v>24265</v>
      </c>
      <c r="C16323" t="s">
        <v>232</v>
      </c>
      <c r="D16323" t="s">
        <v>373</v>
      </c>
      <c r="E16323">
        <v>615130</v>
      </c>
      <c r="F16323" t="s">
        <v>24196</v>
      </c>
      <c r="G16323" s="7">
        <v>2049.65</v>
      </c>
    </row>
    <row r="16324" spans="1:7" x14ac:dyDescent="0.3">
      <c r="A16324" s="310">
        <v>3022078</v>
      </c>
      <c r="B16324" t="s">
        <v>24265</v>
      </c>
      <c r="C16324" t="s">
        <v>232</v>
      </c>
      <c r="D16324" t="s">
        <v>371</v>
      </c>
      <c r="E16324">
        <v>616100</v>
      </c>
      <c r="F16324" t="s">
        <v>24196</v>
      </c>
      <c r="G16324" s="7">
        <v>609.27</v>
      </c>
    </row>
    <row r="16325" spans="1:7" x14ac:dyDescent="0.3">
      <c r="A16325" s="310">
        <v>3022078</v>
      </c>
      <c r="B16325" t="s">
        <v>24265</v>
      </c>
      <c r="C16325" t="s">
        <v>232</v>
      </c>
      <c r="D16325" t="s">
        <v>371</v>
      </c>
      <c r="E16325">
        <v>615100</v>
      </c>
      <c r="F16325" t="s">
        <v>24196</v>
      </c>
      <c r="G16325" s="7">
        <v>9271.33</v>
      </c>
    </row>
    <row r="16326" spans="1:7" x14ac:dyDescent="0.3">
      <c r="A16326" s="310">
        <v>3022078</v>
      </c>
      <c r="B16326" t="s">
        <v>24265</v>
      </c>
      <c r="C16326" t="s">
        <v>232</v>
      </c>
      <c r="D16326" t="s">
        <v>371</v>
      </c>
      <c r="E16326">
        <v>616100</v>
      </c>
      <c r="F16326" t="s">
        <v>24196</v>
      </c>
      <c r="G16326" s="7">
        <v>324.98</v>
      </c>
    </row>
    <row r="16327" spans="1:7" x14ac:dyDescent="0.3">
      <c r="A16327" s="310">
        <v>3022078</v>
      </c>
      <c r="B16327" t="s">
        <v>24265</v>
      </c>
      <c r="C16327" t="s">
        <v>232</v>
      </c>
      <c r="D16327" t="s">
        <v>375</v>
      </c>
      <c r="E16327">
        <v>617130</v>
      </c>
      <c r="F16327" t="s">
        <v>24196</v>
      </c>
      <c r="G16327" s="7">
        <v>256.79000000000002</v>
      </c>
    </row>
    <row r="16328" spans="1:7" x14ac:dyDescent="0.3">
      <c r="A16328" s="310">
        <v>3022078</v>
      </c>
      <c r="B16328" t="s">
        <v>24265</v>
      </c>
      <c r="C16328" t="s">
        <v>232</v>
      </c>
      <c r="D16328" t="s">
        <v>375</v>
      </c>
      <c r="E16328">
        <v>617130</v>
      </c>
      <c r="F16328" t="s">
        <v>24196</v>
      </c>
      <c r="G16328" s="7">
        <v>503.15</v>
      </c>
    </row>
    <row r="16329" spans="1:7" x14ac:dyDescent="0.3">
      <c r="A16329" s="310">
        <v>3022078</v>
      </c>
      <c r="B16329" t="s">
        <v>24265</v>
      </c>
      <c r="C16329" t="s">
        <v>232</v>
      </c>
      <c r="D16329" t="s">
        <v>371</v>
      </c>
      <c r="E16329">
        <v>616100</v>
      </c>
      <c r="F16329" t="s">
        <v>24196</v>
      </c>
      <c r="G16329" s="7">
        <v>77.83</v>
      </c>
    </row>
    <row r="16330" spans="1:7" x14ac:dyDescent="0.3">
      <c r="A16330" s="310">
        <v>3022078</v>
      </c>
      <c r="B16330" t="s">
        <v>24265</v>
      </c>
      <c r="C16330" t="s">
        <v>232</v>
      </c>
      <c r="D16330" t="s">
        <v>371</v>
      </c>
      <c r="E16330">
        <v>615100</v>
      </c>
      <c r="F16330" t="s">
        <v>24196</v>
      </c>
      <c r="G16330" s="7">
        <v>4044.33</v>
      </c>
    </row>
    <row r="16331" spans="1:7" x14ac:dyDescent="0.3">
      <c r="A16331" s="310">
        <v>3022078</v>
      </c>
      <c r="B16331" t="s">
        <v>24265</v>
      </c>
      <c r="C16331" t="s">
        <v>232</v>
      </c>
      <c r="D16331" t="s">
        <v>375</v>
      </c>
      <c r="E16331">
        <v>617130</v>
      </c>
      <c r="F16331" t="s">
        <v>24196</v>
      </c>
      <c r="G16331" s="7">
        <v>1098.55</v>
      </c>
    </row>
    <row r="16332" spans="1:7" x14ac:dyDescent="0.3">
      <c r="A16332" s="310">
        <v>3022078</v>
      </c>
      <c r="B16332" t="s">
        <v>24265</v>
      </c>
      <c r="C16332" t="s">
        <v>232</v>
      </c>
      <c r="D16332" t="s">
        <v>371</v>
      </c>
      <c r="E16332">
        <v>615100</v>
      </c>
      <c r="F16332" t="s">
        <v>24196</v>
      </c>
      <c r="G16332" s="7">
        <v>166.67</v>
      </c>
    </row>
    <row r="16333" spans="1:7" x14ac:dyDescent="0.3">
      <c r="A16333" s="310">
        <v>3022078</v>
      </c>
      <c r="B16333" t="s">
        <v>24265</v>
      </c>
      <c r="C16333" t="s">
        <v>232</v>
      </c>
      <c r="D16333" t="s">
        <v>371</v>
      </c>
      <c r="E16333">
        <v>615100</v>
      </c>
      <c r="F16333" t="s">
        <v>24196</v>
      </c>
      <c r="G16333" s="7">
        <v>2578.23</v>
      </c>
    </row>
    <row r="16334" spans="1:7" x14ac:dyDescent="0.3">
      <c r="A16334" s="310">
        <v>3022078</v>
      </c>
      <c r="B16334" t="s">
        <v>24265</v>
      </c>
      <c r="C16334" t="s">
        <v>232</v>
      </c>
      <c r="D16334" t="s">
        <v>371</v>
      </c>
      <c r="E16334">
        <v>615100</v>
      </c>
      <c r="F16334" t="s">
        <v>24196</v>
      </c>
      <c r="G16334" s="7">
        <v>-130.46</v>
      </c>
    </row>
    <row r="16335" spans="1:7" x14ac:dyDescent="0.3">
      <c r="A16335" s="310">
        <v>3022078</v>
      </c>
      <c r="B16335" t="s">
        <v>24265</v>
      </c>
      <c r="C16335" t="s">
        <v>232</v>
      </c>
      <c r="D16335" t="s">
        <v>371</v>
      </c>
      <c r="E16335">
        <v>615100</v>
      </c>
      <c r="F16335" t="s">
        <v>24196</v>
      </c>
      <c r="G16335" s="7">
        <v>291.08</v>
      </c>
    </row>
    <row r="16336" spans="1:7" x14ac:dyDescent="0.3">
      <c r="A16336" s="310">
        <v>3022078</v>
      </c>
      <c r="B16336" t="s">
        <v>24265</v>
      </c>
      <c r="C16336" t="s">
        <v>232</v>
      </c>
      <c r="D16336" t="s">
        <v>373</v>
      </c>
      <c r="E16336">
        <v>615130</v>
      </c>
      <c r="F16336" t="s">
        <v>24196</v>
      </c>
      <c r="G16336" s="7">
        <v>2043.26</v>
      </c>
    </row>
    <row r="16337" spans="1:7" x14ac:dyDescent="0.3">
      <c r="A16337" s="310">
        <v>3022078</v>
      </c>
      <c r="B16337" t="s">
        <v>24265</v>
      </c>
      <c r="C16337" t="s">
        <v>232</v>
      </c>
      <c r="D16337" t="s">
        <v>373</v>
      </c>
      <c r="E16337">
        <v>615130</v>
      </c>
      <c r="F16337" t="s">
        <v>24196</v>
      </c>
      <c r="G16337" s="7">
        <v>63.13</v>
      </c>
    </row>
    <row r="16338" spans="1:7" x14ac:dyDescent="0.3">
      <c r="A16338" s="310">
        <v>3022078</v>
      </c>
      <c r="B16338" t="s">
        <v>24265</v>
      </c>
      <c r="C16338" t="s">
        <v>232</v>
      </c>
      <c r="D16338" t="s">
        <v>375</v>
      </c>
      <c r="E16338">
        <v>616130</v>
      </c>
      <c r="F16338" t="s">
        <v>24196</v>
      </c>
      <c r="G16338" s="7">
        <v>126.27</v>
      </c>
    </row>
    <row r="16339" spans="1:7" x14ac:dyDescent="0.3">
      <c r="A16339" s="310">
        <v>3022078</v>
      </c>
      <c r="B16339" t="s">
        <v>24265</v>
      </c>
      <c r="C16339" t="s">
        <v>232</v>
      </c>
      <c r="D16339" t="s">
        <v>371</v>
      </c>
      <c r="E16339">
        <v>615100</v>
      </c>
      <c r="F16339" t="s">
        <v>24196</v>
      </c>
      <c r="G16339" s="7">
        <v>2905.2</v>
      </c>
    </row>
    <row r="16340" spans="1:7" x14ac:dyDescent="0.3">
      <c r="A16340" s="310">
        <v>3022078</v>
      </c>
      <c r="B16340" t="s">
        <v>24265</v>
      </c>
      <c r="C16340" t="s">
        <v>232</v>
      </c>
      <c r="D16340" t="s">
        <v>371</v>
      </c>
      <c r="E16340">
        <v>615100</v>
      </c>
      <c r="F16340" t="s">
        <v>24196</v>
      </c>
      <c r="G16340" s="7">
        <v>4184.17</v>
      </c>
    </row>
    <row r="16341" spans="1:7" x14ac:dyDescent="0.3">
      <c r="A16341" s="310">
        <v>3022078</v>
      </c>
      <c r="B16341" t="s">
        <v>24265</v>
      </c>
      <c r="C16341" t="s">
        <v>232</v>
      </c>
      <c r="D16341" t="s">
        <v>377</v>
      </c>
      <c r="E16341">
        <v>611110</v>
      </c>
      <c r="F16341" t="s">
        <v>24196</v>
      </c>
      <c r="G16341" s="7">
        <v>594.87</v>
      </c>
    </row>
    <row r="16342" spans="1:7" x14ac:dyDescent="0.3">
      <c r="A16342" s="310">
        <v>3022078</v>
      </c>
      <c r="B16342" t="s">
        <v>24265</v>
      </c>
      <c r="C16342" t="s">
        <v>232</v>
      </c>
      <c r="D16342" t="s">
        <v>373</v>
      </c>
      <c r="E16342">
        <v>615130</v>
      </c>
      <c r="F16342" t="s">
        <v>24196</v>
      </c>
      <c r="G16342" s="7">
        <v>1270.24</v>
      </c>
    </row>
    <row r="16343" spans="1:7" x14ac:dyDescent="0.3">
      <c r="A16343" s="310">
        <v>3022078</v>
      </c>
      <c r="B16343" t="s">
        <v>24265</v>
      </c>
      <c r="C16343" t="s">
        <v>232</v>
      </c>
      <c r="D16343" t="s">
        <v>371</v>
      </c>
      <c r="E16343">
        <v>617100</v>
      </c>
      <c r="F16343" t="s">
        <v>24196</v>
      </c>
      <c r="G16343" s="7">
        <v>324.58999999999997</v>
      </c>
    </row>
    <row r="16344" spans="1:7" x14ac:dyDescent="0.3">
      <c r="A16344" s="310">
        <v>3022078</v>
      </c>
      <c r="B16344" t="s">
        <v>24265</v>
      </c>
      <c r="C16344" t="s">
        <v>232</v>
      </c>
      <c r="D16344" t="s">
        <v>371</v>
      </c>
      <c r="E16344">
        <v>615100</v>
      </c>
      <c r="F16344" t="s">
        <v>24196</v>
      </c>
      <c r="G16344" s="7">
        <v>-130.46</v>
      </c>
    </row>
    <row r="16345" spans="1:7" x14ac:dyDescent="0.3">
      <c r="A16345" s="310">
        <v>3022078</v>
      </c>
      <c r="B16345" t="s">
        <v>24265</v>
      </c>
      <c r="C16345" t="s">
        <v>232</v>
      </c>
      <c r="D16345" t="s">
        <v>371</v>
      </c>
      <c r="E16345">
        <v>615100</v>
      </c>
      <c r="F16345" t="s">
        <v>24196</v>
      </c>
      <c r="G16345" s="7">
        <v>4499.5</v>
      </c>
    </row>
    <row r="16346" spans="1:7" x14ac:dyDescent="0.3">
      <c r="A16346" s="310">
        <v>3022078</v>
      </c>
      <c r="B16346" t="s">
        <v>24265</v>
      </c>
      <c r="C16346" t="s">
        <v>232</v>
      </c>
      <c r="D16346" t="s">
        <v>371</v>
      </c>
      <c r="E16346">
        <v>615100</v>
      </c>
      <c r="F16346" t="s">
        <v>24196</v>
      </c>
      <c r="G16346" s="7">
        <v>1617.73</v>
      </c>
    </row>
    <row r="16347" spans="1:7" x14ac:dyDescent="0.3">
      <c r="A16347" s="310">
        <v>3022078</v>
      </c>
      <c r="B16347" t="s">
        <v>24265</v>
      </c>
      <c r="C16347" t="s">
        <v>232</v>
      </c>
      <c r="D16347" t="s">
        <v>373</v>
      </c>
      <c r="E16347">
        <v>615130</v>
      </c>
      <c r="F16347" t="s">
        <v>24196</v>
      </c>
      <c r="G16347" s="7">
        <v>1190.95</v>
      </c>
    </row>
    <row r="16348" spans="1:7" x14ac:dyDescent="0.3">
      <c r="A16348" s="310">
        <v>3022078</v>
      </c>
      <c r="B16348" t="s">
        <v>24265</v>
      </c>
      <c r="C16348" t="s">
        <v>232</v>
      </c>
      <c r="D16348" t="s">
        <v>373</v>
      </c>
      <c r="E16348">
        <v>615130</v>
      </c>
      <c r="F16348" t="s">
        <v>24196</v>
      </c>
      <c r="G16348" s="7">
        <v>2620.65</v>
      </c>
    </row>
    <row r="16349" spans="1:7" x14ac:dyDescent="0.3">
      <c r="A16349" s="310">
        <v>3022078</v>
      </c>
      <c r="B16349" t="s">
        <v>24265</v>
      </c>
      <c r="C16349" t="s">
        <v>232</v>
      </c>
      <c r="D16349" t="s">
        <v>371</v>
      </c>
      <c r="E16349">
        <v>615100</v>
      </c>
      <c r="F16349" t="s">
        <v>24196</v>
      </c>
      <c r="G16349" s="7">
        <v>-130.46</v>
      </c>
    </row>
    <row r="16350" spans="1:7" x14ac:dyDescent="0.3">
      <c r="A16350" s="310">
        <v>3022078</v>
      </c>
      <c r="B16350" t="s">
        <v>24265</v>
      </c>
      <c r="C16350" t="s">
        <v>232</v>
      </c>
      <c r="D16350" t="s">
        <v>371</v>
      </c>
      <c r="E16350">
        <v>615100</v>
      </c>
      <c r="F16350" t="s">
        <v>24196</v>
      </c>
      <c r="G16350" s="7">
        <v>16.13</v>
      </c>
    </row>
    <row r="16351" spans="1:7" x14ac:dyDescent="0.3">
      <c r="A16351" s="310">
        <v>3022078</v>
      </c>
      <c r="B16351" t="s">
        <v>24265</v>
      </c>
      <c r="C16351" t="s">
        <v>232</v>
      </c>
      <c r="D16351" t="s">
        <v>371</v>
      </c>
      <c r="E16351">
        <v>615100</v>
      </c>
      <c r="F16351" t="s">
        <v>24196</v>
      </c>
      <c r="G16351" s="7">
        <v>4044.33</v>
      </c>
    </row>
    <row r="16352" spans="1:7" x14ac:dyDescent="0.3">
      <c r="A16352" s="310">
        <v>3022078</v>
      </c>
      <c r="B16352" t="s">
        <v>24265</v>
      </c>
      <c r="C16352" t="s">
        <v>232</v>
      </c>
      <c r="D16352" t="s">
        <v>371</v>
      </c>
      <c r="E16352">
        <v>617100</v>
      </c>
      <c r="F16352" t="s">
        <v>24196</v>
      </c>
      <c r="G16352" s="7">
        <v>739.44</v>
      </c>
    </row>
    <row r="16353" spans="1:7" x14ac:dyDescent="0.3">
      <c r="A16353" s="310">
        <v>3022078</v>
      </c>
      <c r="B16353" t="s">
        <v>24265</v>
      </c>
      <c r="C16353" t="s">
        <v>232</v>
      </c>
      <c r="D16353" t="s">
        <v>375</v>
      </c>
      <c r="E16353">
        <v>616130</v>
      </c>
      <c r="F16353" t="s">
        <v>24196</v>
      </c>
      <c r="G16353" s="7">
        <v>745.21</v>
      </c>
    </row>
    <row r="16354" spans="1:7" x14ac:dyDescent="0.3">
      <c r="A16354" s="310">
        <v>3022078</v>
      </c>
      <c r="B16354" t="s">
        <v>24265</v>
      </c>
      <c r="C16354" t="s">
        <v>232</v>
      </c>
      <c r="D16354" t="s">
        <v>371</v>
      </c>
      <c r="E16354">
        <v>615100</v>
      </c>
      <c r="F16354" t="s">
        <v>24196</v>
      </c>
      <c r="G16354" s="7">
        <v>-0.01</v>
      </c>
    </row>
    <row r="16355" spans="1:7" x14ac:dyDescent="0.3">
      <c r="A16355" s="310">
        <v>3022078</v>
      </c>
      <c r="B16355" t="s">
        <v>24265</v>
      </c>
      <c r="C16355" t="s">
        <v>232</v>
      </c>
      <c r="D16355" t="s">
        <v>371</v>
      </c>
      <c r="E16355">
        <v>616100</v>
      </c>
      <c r="F16355" t="s">
        <v>24196</v>
      </c>
      <c r="G16355" s="7">
        <v>373.23</v>
      </c>
    </row>
    <row r="16356" spans="1:7" x14ac:dyDescent="0.3">
      <c r="A16356" s="310">
        <v>3022078</v>
      </c>
      <c r="B16356" t="s">
        <v>24265</v>
      </c>
      <c r="C16356" t="s">
        <v>232</v>
      </c>
      <c r="D16356" t="s">
        <v>373</v>
      </c>
      <c r="E16356">
        <v>617150</v>
      </c>
      <c r="F16356" t="s">
        <v>24196</v>
      </c>
      <c r="G16356" s="7">
        <v>407.27</v>
      </c>
    </row>
    <row r="16357" spans="1:7" x14ac:dyDescent="0.3">
      <c r="A16357" s="310">
        <v>3022078</v>
      </c>
      <c r="B16357" t="s">
        <v>24265</v>
      </c>
      <c r="C16357" t="s">
        <v>232</v>
      </c>
      <c r="D16357" t="s">
        <v>371</v>
      </c>
      <c r="E16357">
        <v>615100</v>
      </c>
      <c r="F16357" t="s">
        <v>24196</v>
      </c>
      <c r="G16357" s="7">
        <v>3149.65</v>
      </c>
    </row>
    <row r="16358" spans="1:7" x14ac:dyDescent="0.3">
      <c r="A16358" s="310">
        <v>3022078</v>
      </c>
      <c r="B16358" t="s">
        <v>24265</v>
      </c>
      <c r="C16358" t="s">
        <v>232</v>
      </c>
      <c r="D16358" t="s">
        <v>373</v>
      </c>
      <c r="E16358">
        <v>615130</v>
      </c>
      <c r="F16358" t="s">
        <v>24196</v>
      </c>
      <c r="G16358" s="7">
        <v>79.17</v>
      </c>
    </row>
    <row r="16359" spans="1:7" x14ac:dyDescent="0.3">
      <c r="A16359" s="310">
        <v>3022078</v>
      </c>
      <c r="B16359" t="s">
        <v>24265</v>
      </c>
      <c r="C16359" t="s">
        <v>232</v>
      </c>
      <c r="D16359" t="s">
        <v>371</v>
      </c>
      <c r="E16359">
        <v>615100</v>
      </c>
      <c r="F16359" t="s">
        <v>24196</v>
      </c>
      <c r="G16359" s="7">
        <v>-3.68</v>
      </c>
    </row>
    <row r="16360" spans="1:7" x14ac:dyDescent="0.3">
      <c r="A16360" s="310">
        <v>3022078</v>
      </c>
      <c r="B16360" t="s">
        <v>24265</v>
      </c>
      <c r="C16360" t="s">
        <v>232</v>
      </c>
      <c r="D16360" t="s">
        <v>371</v>
      </c>
      <c r="E16360">
        <v>615100</v>
      </c>
      <c r="F16360" t="s">
        <v>24196</v>
      </c>
      <c r="G16360" s="7">
        <v>2578.23</v>
      </c>
    </row>
    <row r="16361" spans="1:7" x14ac:dyDescent="0.3">
      <c r="A16361" s="310">
        <v>3022078</v>
      </c>
      <c r="B16361" t="s">
        <v>24265</v>
      </c>
      <c r="C16361" t="s">
        <v>232</v>
      </c>
      <c r="D16361" t="s">
        <v>374</v>
      </c>
      <c r="E16361">
        <v>616120</v>
      </c>
      <c r="F16361" t="s">
        <v>24196</v>
      </c>
      <c r="G16361" s="7">
        <v>279.26</v>
      </c>
    </row>
    <row r="16362" spans="1:7" x14ac:dyDescent="0.3">
      <c r="A16362" s="310">
        <v>3022078</v>
      </c>
      <c r="B16362" t="s">
        <v>24265</v>
      </c>
      <c r="C16362" t="s">
        <v>232</v>
      </c>
      <c r="D16362" t="s">
        <v>371</v>
      </c>
      <c r="E16362">
        <v>616100</v>
      </c>
      <c r="F16362" t="s">
        <v>24196</v>
      </c>
      <c r="G16362" s="7">
        <v>356.91</v>
      </c>
    </row>
    <row r="16363" spans="1:7" x14ac:dyDescent="0.3">
      <c r="A16363" s="310">
        <v>3022078</v>
      </c>
      <c r="B16363" t="s">
        <v>24265</v>
      </c>
      <c r="C16363" t="s">
        <v>232</v>
      </c>
      <c r="D16363" t="s">
        <v>371</v>
      </c>
      <c r="E16363">
        <v>616100</v>
      </c>
      <c r="F16363" t="s">
        <v>24196</v>
      </c>
      <c r="G16363" s="7">
        <v>107.21</v>
      </c>
    </row>
    <row r="16364" spans="1:7" x14ac:dyDescent="0.3">
      <c r="A16364" s="310">
        <v>3022078</v>
      </c>
      <c r="B16364" t="s">
        <v>24265</v>
      </c>
      <c r="C16364" t="s">
        <v>232</v>
      </c>
      <c r="D16364" t="s">
        <v>371</v>
      </c>
      <c r="E16364">
        <v>615100</v>
      </c>
      <c r="F16364" t="s">
        <v>24196</v>
      </c>
      <c r="G16364" s="7">
        <v>-130.46</v>
      </c>
    </row>
    <row r="16365" spans="1:7" x14ac:dyDescent="0.3">
      <c r="A16365" s="310">
        <v>3022078</v>
      </c>
      <c r="B16365" t="s">
        <v>24265</v>
      </c>
      <c r="C16365" t="s">
        <v>232</v>
      </c>
      <c r="D16365" t="s">
        <v>373</v>
      </c>
      <c r="E16365">
        <v>615130</v>
      </c>
      <c r="F16365" t="s">
        <v>24196</v>
      </c>
      <c r="G16365" s="7">
        <v>1341.86</v>
      </c>
    </row>
    <row r="16366" spans="1:7" x14ac:dyDescent="0.3">
      <c r="A16366" s="310">
        <v>3022078</v>
      </c>
      <c r="B16366" t="s">
        <v>24265</v>
      </c>
      <c r="C16366" t="s">
        <v>232</v>
      </c>
      <c r="D16366" t="s">
        <v>373</v>
      </c>
      <c r="E16366">
        <v>617150</v>
      </c>
      <c r="F16366" t="s">
        <v>24196</v>
      </c>
      <c r="G16366" s="7">
        <v>448.25</v>
      </c>
    </row>
    <row r="16367" spans="1:7" x14ac:dyDescent="0.3">
      <c r="A16367" s="310">
        <v>3022078</v>
      </c>
      <c r="B16367" t="s">
        <v>24265</v>
      </c>
      <c r="C16367" t="s">
        <v>232</v>
      </c>
      <c r="D16367" t="s">
        <v>377</v>
      </c>
      <c r="E16367">
        <v>611120</v>
      </c>
      <c r="F16367" t="s">
        <v>24196</v>
      </c>
      <c r="G16367" s="7">
        <v>26.68</v>
      </c>
    </row>
    <row r="16368" spans="1:7" x14ac:dyDescent="0.3">
      <c r="A16368" s="310">
        <v>3022078</v>
      </c>
      <c r="B16368" t="s">
        <v>24265</v>
      </c>
      <c r="C16368" t="s">
        <v>232</v>
      </c>
      <c r="D16368" t="s">
        <v>371</v>
      </c>
      <c r="E16368">
        <v>615100</v>
      </c>
      <c r="F16368" t="s">
        <v>24196</v>
      </c>
      <c r="G16368" s="7">
        <v>-0.01</v>
      </c>
    </row>
    <row r="16369" spans="1:7" x14ac:dyDescent="0.3">
      <c r="A16369" s="310">
        <v>3022078</v>
      </c>
      <c r="B16369" t="s">
        <v>24265</v>
      </c>
      <c r="C16369" t="s">
        <v>232</v>
      </c>
      <c r="D16369" t="s">
        <v>373</v>
      </c>
      <c r="E16369">
        <v>616160</v>
      </c>
      <c r="F16369" t="s">
        <v>24196</v>
      </c>
      <c r="G16369" s="7">
        <v>256.77</v>
      </c>
    </row>
    <row r="16370" spans="1:7" x14ac:dyDescent="0.3">
      <c r="A16370" s="310">
        <v>3022078</v>
      </c>
      <c r="B16370" t="s">
        <v>24265</v>
      </c>
      <c r="C16370" t="s">
        <v>232</v>
      </c>
      <c r="D16370" t="s">
        <v>377</v>
      </c>
      <c r="E16370">
        <v>611110</v>
      </c>
      <c r="F16370" t="s">
        <v>24196</v>
      </c>
      <c r="G16370" s="7">
        <v>594.87</v>
      </c>
    </row>
    <row r="16371" spans="1:7" x14ac:dyDescent="0.3">
      <c r="A16371" s="310">
        <v>3022078</v>
      </c>
      <c r="B16371" t="s">
        <v>24265</v>
      </c>
      <c r="C16371" t="s">
        <v>232</v>
      </c>
      <c r="D16371" t="s">
        <v>371</v>
      </c>
      <c r="E16371">
        <v>615100</v>
      </c>
      <c r="F16371" t="s">
        <v>24196</v>
      </c>
      <c r="G16371" s="7">
        <v>1131.75</v>
      </c>
    </row>
    <row r="16372" spans="1:7" x14ac:dyDescent="0.3">
      <c r="A16372" s="310">
        <v>3022078</v>
      </c>
      <c r="B16372" t="s">
        <v>24265</v>
      </c>
      <c r="C16372" t="s">
        <v>232</v>
      </c>
      <c r="D16372" t="s">
        <v>371</v>
      </c>
      <c r="E16372">
        <v>617100</v>
      </c>
      <c r="F16372" t="s">
        <v>24196</v>
      </c>
      <c r="G16372" s="7">
        <v>811.16</v>
      </c>
    </row>
    <row r="16373" spans="1:7" x14ac:dyDescent="0.3">
      <c r="A16373" s="310">
        <v>3021002</v>
      </c>
      <c r="B16373" t="s">
        <v>24266</v>
      </c>
      <c r="C16373" t="s">
        <v>355</v>
      </c>
      <c r="D16373" t="s">
        <v>377</v>
      </c>
      <c r="E16373">
        <v>611110</v>
      </c>
      <c r="F16373" t="s">
        <v>24196</v>
      </c>
      <c r="G16373" s="7">
        <v>111.37</v>
      </c>
    </row>
    <row r="16374" spans="1:7" x14ac:dyDescent="0.3">
      <c r="A16374" s="310">
        <v>3021002</v>
      </c>
      <c r="B16374" t="s">
        <v>24266</v>
      </c>
      <c r="C16374" t="s">
        <v>355</v>
      </c>
      <c r="D16374" t="s">
        <v>373</v>
      </c>
      <c r="E16374">
        <v>615130</v>
      </c>
      <c r="F16374" t="s">
        <v>24196</v>
      </c>
      <c r="G16374" s="7">
        <v>50.35</v>
      </c>
    </row>
    <row r="16375" spans="1:7" x14ac:dyDescent="0.3">
      <c r="A16375" s="310">
        <v>3021002</v>
      </c>
      <c r="B16375" t="s">
        <v>24266</v>
      </c>
      <c r="C16375" t="s">
        <v>355</v>
      </c>
      <c r="D16375" t="s">
        <v>373</v>
      </c>
      <c r="E16375">
        <v>616160</v>
      </c>
      <c r="F16375" t="s">
        <v>24196</v>
      </c>
      <c r="G16375" s="7">
        <v>235</v>
      </c>
    </row>
    <row r="16376" spans="1:7" x14ac:dyDescent="0.3">
      <c r="A16376" s="310">
        <v>3021002</v>
      </c>
      <c r="B16376" t="s">
        <v>24266</v>
      </c>
      <c r="C16376" t="s">
        <v>355</v>
      </c>
      <c r="D16376" t="s">
        <v>373</v>
      </c>
      <c r="E16376">
        <v>616160</v>
      </c>
      <c r="F16376" t="s">
        <v>24196</v>
      </c>
      <c r="G16376" s="7">
        <v>311.98</v>
      </c>
    </row>
    <row r="16377" spans="1:7" x14ac:dyDescent="0.3">
      <c r="A16377" s="310">
        <v>3021002</v>
      </c>
      <c r="B16377" t="s">
        <v>24266</v>
      </c>
      <c r="C16377" t="s">
        <v>355</v>
      </c>
      <c r="D16377" t="s">
        <v>373</v>
      </c>
      <c r="E16377">
        <v>615130</v>
      </c>
      <c r="F16377" t="s">
        <v>24196</v>
      </c>
      <c r="G16377" s="7">
        <v>28.77</v>
      </c>
    </row>
    <row r="16378" spans="1:7" x14ac:dyDescent="0.3">
      <c r="A16378" s="310">
        <v>3021002</v>
      </c>
      <c r="B16378" t="s">
        <v>24266</v>
      </c>
      <c r="C16378" t="s">
        <v>355</v>
      </c>
      <c r="D16378" t="s">
        <v>373</v>
      </c>
      <c r="E16378">
        <v>615130</v>
      </c>
      <c r="F16378" t="s">
        <v>24196</v>
      </c>
      <c r="G16378" s="7">
        <v>-100.71</v>
      </c>
    </row>
    <row r="16379" spans="1:7" x14ac:dyDescent="0.3">
      <c r="A16379" s="310">
        <v>3021002</v>
      </c>
      <c r="B16379" t="s">
        <v>24266</v>
      </c>
      <c r="C16379" t="s">
        <v>355</v>
      </c>
      <c r="D16379" t="s">
        <v>373</v>
      </c>
      <c r="E16379">
        <v>615130</v>
      </c>
      <c r="F16379" t="s">
        <v>24196</v>
      </c>
      <c r="G16379" s="7">
        <v>-100.71</v>
      </c>
    </row>
    <row r="16380" spans="1:7" x14ac:dyDescent="0.3">
      <c r="A16380" s="310">
        <v>3021002</v>
      </c>
      <c r="B16380" t="s">
        <v>24266</v>
      </c>
      <c r="C16380" t="s">
        <v>355</v>
      </c>
      <c r="D16380" t="s">
        <v>377</v>
      </c>
      <c r="E16380">
        <v>611110</v>
      </c>
      <c r="F16380" t="s">
        <v>24196</v>
      </c>
      <c r="G16380" s="7">
        <v>567.49</v>
      </c>
    </row>
    <row r="16381" spans="1:7" x14ac:dyDescent="0.3">
      <c r="A16381" s="310">
        <v>3021002</v>
      </c>
      <c r="B16381" t="s">
        <v>24266</v>
      </c>
      <c r="C16381" t="s">
        <v>355</v>
      </c>
      <c r="D16381" t="s">
        <v>373</v>
      </c>
      <c r="E16381">
        <v>617150</v>
      </c>
      <c r="F16381" t="s">
        <v>24196</v>
      </c>
      <c r="G16381" s="7">
        <v>476</v>
      </c>
    </row>
    <row r="16382" spans="1:7" x14ac:dyDescent="0.3">
      <c r="A16382" s="310">
        <v>3021002</v>
      </c>
      <c r="B16382" t="s">
        <v>24266</v>
      </c>
      <c r="C16382" t="s">
        <v>355</v>
      </c>
      <c r="D16382" t="s">
        <v>377</v>
      </c>
      <c r="E16382">
        <v>611110</v>
      </c>
      <c r="F16382" t="s">
        <v>24196</v>
      </c>
      <c r="G16382" s="7">
        <v>15.19</v>
      </c>
    </row>
    <row r="16383" spans="1:7" x14ac:dyDescent="0.3">
      <c r="A16383" s="310">
        <v>3021002</v>
      </c>
      <c r="B16383" t="s">
        <v>24266</v>
      </c>
      <c r="C16383" t="s">
        <v>355</v>
      </c>
      <c r="D16383" t="s">
        <v>373</v>
      </c>
      <c r="E16383">
        <v>615130</v>
      </c>
      <c r="F16383" t="s">
        <v>24196</v>
      </c>
      <c r="G16383" s="7">
        <v>50.35</v>
      </c>
    </row>
    <row r="16384" spans="1:7" x14ac:dyDescent="0.3">
      <c r="A16384" s="310">
        <v>3021002</v>
      </c>
      <c r="B16384" t="s">
        <v>24266</v>
      </c>
      <c r="C16384" t="s">
        <v>355</v>
      </c>
      <c r="D16384" t="s">
        <v>373</v>
      </c>
      <c r="E16384">
        <v>615130</v>
      </c>
      <c r="F16384" t="s">
        <v>24196</v>
      </c>
      <c r="G16384" s="7">
        <v>2724.15</v>
      </c>
    </row>
    <row r="16385" spans="1:7" x14ac:dyDescent="0.3">
      <c r="A16385" s="310">
        <v>3021002</v>
      </c>
      <c r="B16385" t="s">
        <v>24266</v>
      </c>
      <c r="C16385" t="s">
        <v>355</v>
      </c>
      <c r="D16385" t="s">
        <v>373</v>
      </c>
      <c r="E16385">
        <v>615130</v>
      </c>
      <c r="F16385" t="s">
        <v>24196</v>
      </c>
      <c r="G16385" s="7">
        <v>50.35</v>
      </c>
    </row>
    <row r="16386" spans="1:7" x14ac:dyDescent="0.3">
      <c r="A16386" s="310">
        <v>3021002</v>
      </c>
      <c r="B16386" t="s">
        <v>24266</v>
      </c>
      <c r="C16386" t="s">
        <v>355</v>
      </c>
      <c r="D16386" t="s">
        <v>373</v>
      </c>
      <c r="E16386">
        <v>615130</v>
      </c>
      <c r="F16386" t="s">
        <v>24196</v>
      </c>
      <c r="G16386" s="7">
        <v>0.01</v>
      </c>
    </row>
    <row r="16387" spans="1:7" x14ac:dyDescent="0.3">
      <c r="A16387" s="310">
        <v>3021002</v>
      </c>
      <c r="B16387" t="s">
        <v>24266</v>
      </c>
      <c r="C16387" t="s">
        <v>355</v>
      </c>
      <c r="D16387" t="s">
        <v>377</v>
      </c>
      <c r="E16387">
        <v>611110</v>
      </c>
      <c r="F16387" t="s">
        <v>24196</v>
      </c>
      <c r="G16387" s="7">
        <v>223.47</v>
      </c>
    </row>
    <row r="16388" spans="1:7" x14ac:dyDescent="0.3">
      <c r="A16388" s="310">
        <v>3021002</v>
      </c>
      <c r="B16388" t="s">
        <v>24266</v>
      </c>
      <c r="C16388" t="s">
        <v>355</v>
      </c>
      <c r="D16388" t="s">
        <v>373</v>
      </c>
      <c r="E16388">
        <v>615130</v>
      </c>
      <c r="F16388" t="s">
        <v>24196</v>
      </c>
      <c r="G16388" s="7">
        <v>1093.18</v>
      </c>
    </row>
    <row r="16389" spans="1:7" x14ac:dyDescent="0.3">
      <c r="A16389" s="310">
        <v>3021002</v>
      </c>
      <c r="B16389" t="s">
        <v>24266</v>
      </c>
      <c r="C16389" t="s">
        <v>355</v>
      </c>
      <c r="D16389" t="s">
        <v>373</v>
      </c>
      <c r="E16389">
        <v>615130</v>
      </c>
      <c r="F16389" t="s">
        <v>24196</v>
      </c>
      <c r="G16389" s="7">
        <v>28.77</v>
      </c>
    </row>
    <row r="16390" spans="1:7" x14ac:dyDescent="0.3">
      <c r="A16390" s="310">
        <v>3021002</v>
      </c>
      <c r="B16390" t="s">
        <v>24266</v>
      </c>
      <c r="C16390" t="s">
        <v>355</v>
      </c>
      <c r="D16390" t="s">
        <v>373</v>
      </c>
      <c r="E16390">
        <v>615130</v>
      </c>
      <c r="F16390" t="s">
        <v>24196</v>
      </c>
      <c r="G16390" s="7">
        <v>0.01</v>
      </c>
    </row>
    <row r="16391" spans="1:7" x14ac:dyDescent="0.3">
      <c r="A16391" s="310">
        <v>3021002</v>
      </c>
      <c r="B16391" t="s">
        <v>24266</v>
      </c>
      <c r="C16391" t="s">
        <v>355</v>
      </c>
      <c r="D16391" t="s">
        <v>371</v>
      </c>
      <c r="E16391">
        <v>615100</v>
      </c>
      <c r="F16391" t="s">
        <v>24196</v>
      </c>
      <c r="G16391" s="7">
        <v>28.23</v>
      </c>
    </row>
    <row r="16392" spans="1:7" x14ac:dyDescent="0.3">
      <c r="A16392" s="310">
        <v>3021002</v>
      </c>
      <c r="B16392" t="s">
        <v>24266</v>
      </c>
      <c r="C16392" t="s">
        <v>355</v>
      </c>
      <c r="D16392" t="s">
        <v>373</v>
      </c>
      <c r="E16392">
        <v>615130</v>
      </c>
      <c r="F16392" t="s">
        <v>24196</v>
      </c>
      <c r="G16392" s="7">
        <v>50.35</v>
      </c>
    </row>
    <row r="16393" spans="1:7" x14ac:dyDescent="0.3">
      <c r="A16393" s="310">
        <v>3021002</v>
      </c>
      <c r="B16393" t="s">
        <v>24266</v>
      </c>
      <c r="C16393" t="s">
        <v>355</v>
      </c>
      <c r="D16393" t="s">
        <v>373</v>
      </c>
      <c r="E16393">
        <v>615130</v>
      </c>
      <c r="F16393" t="s">
        <v>24196</v>
      </c>
      <c r="G16393" s="7">
        <v>0.01</v>
      </c>
    </row>
    <row r="16394" spans="1:7" x14ac:dyDescent="0.3">
      <c r="A16394" s="310">
        <v>3021002</v>
      </c>
      <c r="B16394" t="s">
        <v>24266</v>
      </c>
      <c r="C16394" t="s">
        <v>355</v>
      </c>
      <c r="D16394" t="s">
        <v>373</v>
      </c>
      <c r="E16394">
        <v>615130</v>
      </c>
      <c r="F16394" t="s">
        <v>24196</v>
      </c>
      <c r="G16394" s="7">
        <v>0.01</v>
      </c>
    </row>
    <row r="16395" spans="1:7" x14ac:dyDescent="0.3">
      <c r="A16395" s="310">
        <v>3021002</v>
      </c>
      <c r="B16395" t="s">
        <v>24266</v>
      </c>
      <c r="C16395" t="s">
        <v>355</v>
      </c>
      <c r="D16395" t="s">
        <v>377</v>
      </c>
      <c r="E16395">
        <v>611130</v>
      </c>
      <c r="F16395" t="s">
        <v>24196</v>
      </c>
      <c r="G16395" s="7">
        <v>192.64</v>
      </c>
    </row>
    <row r="16396" spans="1:7" x14ac:dyDescent="0.3">
      <c r="A16396" s="310">
        <v>3021002</v>
      </c>
      <c r="B16396" t="s">
        <v>24266</v>
      </c>
      <c r="C16396" t="s">
        <v>355</v>
      </c>
      <c r="D16396" t="s">
        <v>373</v>
      </c>
      <c r="E16396">
        <v>615130</v>
      </c>
      <c r="F16396" t="s">
        <v>24196</v>
      </c>
      <c r="G16396" s="7">
        <v>20.059999999999999</v>
      </c>
    </row>
    <row r="16397" spans="1:7" x14ac:dyDescent="0.3">
      <c r="A16397" s="310">
        <v>3021002</v>
      </c>
      <c r="B16397" t="s">
        <v>24266</v>
      </c>
      <c r="C16397" t="s">
        <v>355</v>
      </c>
      <c r="D16397" t="s">
        <v>373</v>
      </c>
      <c r="E16397">
        <v>615130</v>
      </c>
      <c r="F16397" t="s">
        <v>24196</v>
      </c>
      <c r="G16397" s="7">
        <v>-0.01</v>
      </c>
    </row>
    <row r="16398" spans="1:7" x14ac:dyDescent="0.3">
      <c r="A16398" s="310">
        <v>3021002</v>
      </c>
      <c r="B16398" t="s">
        <v>24266</v>
      </c>
      <c r="C16398" t="s">
        <v>355</v>
      </c>
      <c r="D16398" t="s">
        <v>373</v>
      </c>
      <c r="E16398">
        <v>616160</v>
      </c>
      <c r="F16398" t="s">
        <v>24196</v>
      </c>
      <c r="G16398" s="7">
        <v>181.04</v>
      </c>
    </row>
    <row r="16399" spans="1:7" x14ac:dyDescent="0.3">
      <c r="A16399" s="310">
        <v>3021002</v>
      </c>
      <c r="B16399" t="s">
        <v>24266</v>
      </c>
      <c r="C16399" t="s">
        <v>355</v>
      </c>
      <c r="D16399" t="s">
        <v>373</v>
      </c>
      <c r="E16399">
        <v>615130</v>
      </c>
      <c r="F16399" t="s">
        <v>24196</v>
      </c>
      <c r="G16399" s="7">
        <v>28.77</v>
      </c>
    </row>
    <row r="16400" spans="1:7" x14ac:dyDescent="0.3">
      <c r="A16400" s="310">
        <v>3021002</v>
      </c>
      <c r="B16400" t="s">
        <v>24266</v>
      </c>
      <c r="C16400" t="s">
        <v>355</v>
      </c>
      <c r="D16400" t="s">
        <v>373</v>
      </c>
      <c r="E16400">
        <v>615130</v>
      </c>
      <c r="F16400" t="s">
        <v>24196</v>
      </c>
      <c r="G16400" s="7">
        <v>0.01</v>
      </c>
    </row>
    <row r="16401" spans="1:7" x14ac:dyDescent="0.3">
      <c r="A16401" s="310">
        <v>3021002</v>
      </c>
      <c r="B16401" t="s">
        <v>24266</v>
      </c>
      <c r="C16401" t="s">
        <v>355</v>
      </c>
      <c r="D16401" t="s">
        <v>373</v>
      </c>
      <c r="E16401">
        <v>615130</v>
      </c>
      <c r="F16401" t="s">
        <v>24196</v>
      </c>
      <c r="G16401" s="7">
        <v>2933.05</v>
      </c>
    </row>
    <row r="16402" spans="1:7" x14ac:dyDescent="0.3">
      <c r="A16402" s="310">
        <v>3021002</v>
      </c>
      <c r="B16402" t="s">
        <v>24266</v>
      </c>
      <c r="C16402" t="s">
        <v>355</v>
      </c>
      <c r="D16402" t="s">
        <v>373</v>
      </c>
      <c r="E16402">
        <v>615130</v>
      </c>
      <c r="F16402" t="s">
        <v>24196</v>
      </c>
      <c r="G16402" s="7">
        <v>50.35</v>
      </c>
    </row>
    <row r="16403" spans="1:7" x14ac:dyDescent="0.3">
      <c r="A16403" s="310">
        <v>3021002</v>
      </c>
      <c r="B16403" t="s">
        <v>24266</v>
      </c>
      <c r="C16403" t="s">
        <v>355</v>
      </c>
      <c r="D16403" t="s">
        <v>373</v>
      </c>
      <c r="E16403">
        <v>615130</v>
      </c>
      <c r="F16403" t="s">
        <v>24196</v>
      </c>
      <c r="G16403" s="7">
        <v>-57.54</v>
      </c>
    </row>
    <row r="16404" spans="1:7" x14ac:dyDescent="0.3">
      <c r="A16404" s="310">
        <v>3021002</v>
      </c>
      <c r="B16404" t="s">
        <v>24266</v>
      </c>
      <c r="C16404" t="s">
        <v>355</v>
      </c>
      <c r="D16404" t="s">
        <v>375</v>
      </c>
      <c r="E16404">
        <v>615140</v>
      </c>
      <c r="F16404" t="s">
        <v>24196</v>
      </c>
      <c r="G16404" s="7">
        <v>9.25</v>
      </c>
    </row>
    <row r="16405" spans="1:7" x14ac:dyDescent="0.3">
      <c r="A16405" s="310">
        <v>3021002</v>
      </c>
      <c r="B16405" t="s">
        <v>24266</v>
      </c>
      <c r="C16405" t="s">
        <v>355</v>
      </c>
      <c r="D16405" t="s">
        <v>373</v>
      </c>
      <c r="E16405">
        <v>615130</v>
      </c>
      <c r="F16405" t="s">
        <v>24196</v>
      </c>
      <c r="G16405" s="7">
        <v>12.48</v>
      </c>
    </row>
    <row r="16406" spans="1:7" x14ac:dyDescent="0.3">
      <c r="A16406" s="310">
        <v>3021002</v>
      </c>
      <c r="B16406" t="s">
        <v>24266</v>
      </c>
      <c r="C16406" t="s">
        <v>355</v>
      </c>
      <c r="D16406" t="s">
        <v>373</v>
      </c>
      <c r="E16406">
        <v>615130</v>
      </c>
      <c r="F16406" t="s">
        <v>24196</v>
      </c>
      <c r="G16406" s="7">
        <v>78.92</v>
      </c>
    </row>
    <row r="16407" spans="1:7" x14ac:dyDescent="0.3">
      <c r="A16407" s="310">
        <v>3021002</v>
      </c>
      <c r="B16407" t="s">
        <v>24266</v>
      </c>
      <c r="C16407" t="s">
        <v>355</v>
      </c>
      <c r="D16407" t="s">
        <v>373</v>
      </c>
      <c r="E16407">
        <v>615130</v>
      </c>
      <c r="F16407" t="s">
        <v>24196</v>
      </c>
      <c r="G16407" s="7">
        <v>-100.71</v>
      </c>
    </row>
    <row r="16408" spans="1:7" x14ac:dyDescent="0.3">
      <c r="A16408" s="310">
        <v>3021002</v>
      </c>
      <c r="B16408" t="s">
        <v>24266</v>
      </c>
      <c r="C16408" t="s">
        <v>355</v>
      </c>
      <c r="D16408" t="s">
        <v>373</v>
      </c>
      <c r="E16408">
        <v>615130</v>
      </c>
      <c r="F16408" t="s">
        <v>24196</v>
      </c>
      <c r="G16408" s="7">
        <v>1623.91</v>
      </c>
    </row>
    <row r="16409" spans="1:7" x14ac:dyDescent="0.3">
      <c r="A16409" s="310">
        <v>3021002</v>
      </c>
      <c r="B16409" t="s">
        <v>24266</v>
      </c>
      <c r="C16409" t="s">
        <v>355</v>
      </c>
      <c r="D16409" t="s">
        <v>377</v>
      </c>
      <c r="E16409">
        <v>611110</v>
      </c>
      <c r="F16409" t="s">
        <v>24196</v>
      </c>
      <c r="G16409" s="7">
        <v>30.82</v>
      </c>
    </row>
    <row r="16410" spans="1:7" x14ac:dyDescent="0.3">
      <c r="A16410" s="310">
        <v>3021002</v>
      </c>
      <c r="B16410" t="s">
        <v>24266</v>
      </c>
      <c r="C16410" t="s">
        <v>355</v>
      </c>
      <c r="D16410" t="s">
        <v>373</v>
      </c>
      <c r="E16410">
        <v>615130</v>
      </c>
      <c r="F16410" t="s">
        <v>24196</v>
      </c>
      <c r="G16410" s="7">
        <v>215.21</v>
      </c>
    </row>
    <row r="16411" spans="1:7" x14ac:dyDescent="0.3">
      <c r="A16411" s="310">
        <v>3021002</v>
      </c>
      <c r="B16411" t="s">
        <v>24266</v>
      </c>
      <c r="C16411" t="s">
        <v>355</v>
      </c>
      <c r="D16411" t="s">
        <v>373</v>
      </c>
      <c r="E16411">
        <v>615130</v>
      </c>
      <c r="F16411" t="s">
        <v>24196</v>
      </c>
      <c r="G16411" s="7">
        <v>28.77</v>
      </c>
    </row>
    <row r="16412" spans="1:7" x14ac:dyDescent="0.3">
      <c r="A16412" s="310">
        <v>3021002</v>
      </c>
      <c r="B16412" t="s">
        <v>24266</v>
      </c>
      <c r="C16412" t="s">
        <v>355</v>
      </c>
      <c r="D16412" t="s">
        <v>373</v>
      </c>
      <c r="E16412">
        <v>615130</v>
      </c>
      <c r="F16412" t="s">
        <v>24196</v>
      </c>
      <c r="G16412" s="7">
        <v>0.01</v>
      </c>
    </row>
    <row r="16413" spans="1:7" x14ac:dyDescent="0.3">
      <c r="A16413" s="310">
        <v>3021002</v>
      </c>
      <c r="B16413" t="s">
        <v>24266</v>
      </c>
      <c r="C16413" t="s">
        <v>355</v>
      </c>
      <c r="D16413" t="s">
        <v>373</v>
      </c>
      <c r="E16413">
        <v>615130</v>
      </c>
      <c r="F16413" t="s">
        <v>24196</v>
      </c>
      <c r="G16413" s="7">
        <v>-57.54</v>
      </c>
    </row>
    <row r="16414" spans="1:7" x14ac:dyDescent="0.3">
      <c r="A16414" s="310">
        <v>3021002</v>
      </c>
      <c r="B16414" t="s">
        <v>24266</v>
      </c>
      <c r="C16414" t="s">
        <v>355</v>
      </c>
      <c r="D16414" t="s">
        <v>373</v>
      </c>
      <c r="E16414">
        <v>615130</v>
      </c>
      <c r="F16414" t="s">
        <v>24196</v>
      </c>
      <c r="G16414" s="7">
        <v>-100.71</v>
      </c>
    </row>
    <row r="16415" spans="1:7" x14ac:dyDescent="0.3">
      <c r="A16415" s="310">
        <v>3021002</v>
      </c>
      <c r="B16415" t="s">
        <v>24266</v>
      </c>
      <c r="C16415" t="s">
        <v>355</v>
      </c>
      <c r="D16415" t="s">
        <v>373</v>
      </c>
      <c r="E16415">
        <v>615130</v>
      </c>
      <c r="F16415" t="s">
        <v>24196</v>
      </c>
      <c r="G16415" s="7">
        <v>17.87</v>
      </c>
    </row>
    <row r="16416" spans="1:7" x14ac:dyDescent="0.3">
      <c r="A16416" s="310">
        <v>3021002</v>
      </c>
      <c r="B16416" t="s">
        <v>24266</v>
      </c>
      <c r="C16416" t="s">
        <v>355</v>
      </c>
      <c r="D16416" t="s">
        <v>374</v>
      </c>
      <c r="E16416">
        <v>617120</v>
      </c>
      <c r="F16416" t="s">
        <v>24196</v>
      </c>
      <c r="G16416" s="7">
        <v>533.76</v>
      </c>
    </row>
    <row r="16417" spans="1:7" x14ac:dyDescent="0.3">
      <c r="A16417" s="310">
        <v>3021002</v>
      </c>
      <c r="B16417" t="s">
        <v>24266</v>
      </c>
      <c r="C16417" t="s">
        <v>355</v>
      </c>
      <c r="D16417" t="s">
        <v>377</v>
      </c>
      <c r="E16417">
        <v>611110</v>
      </c>
      <c r="F16417" t="s">
        <v>24196</v>
      </c>
      <c r="G16417" s="7">
        <v>589.01</v>
      </c>
    </row>
    <row r="16418" spans="1:7" x14ac:dyDescent="0.3">
      <c r="A16418" s="310">
        <v>3021002</v>
      </c>
      <c r="B16418" t="s">
        <v>24266</v>
      </c>
      <c r="C16418" t="s">
        <v>355</v>
      </c>
      <c r="D16418" t="s">
        <v>373</v>
      </c>
      <c r="E16418">
        <v>615130</v>
      </c>
      <c r="F16418" t="s">
        <v>24196</v>
      </c>
      <c r="G16418" s="7">
        <v>-100.71</v>
      </c>
    </row>
    <row r="16419" spans="1:7" x14ac:dyDescent="0.3">
      <c r="A16419" s="310">
        <v>3021002</v>
      </c>
      <c r="B16419" t="s">
        <v>24266</v>
      </c>
      <c r="C16419" t="s">
        <v>355</v>
      </c>
      <c r="D16419" t="s">
        <v>373</v>
      </c>
      <c r="E16419">
        <v>615130</v>
      </c>
      <c r="F16419" t="s">
        <v>24196</v>
      </c>
      <c r="G16419" s="7">
        <v>-100.71</v>
      </c>
    </row>
    <row r="16420" spans="1:7" x14ac:dyDescent="0.3">
      <c r="A16420" s="310">
        <v>3021002</v>
      </c>
      <c r="B16420" t="s">
        <v>24266</v>
      </c>
      <c r="C16420" t="s">
        <v>355</v>
      </c>
      <c r="D16420" t="s">
        <v>373</v>
      </c>
      <c r="E16420">
        <v>615130</v>
      </c>
      <c r="F16420" t="s">
        <v>24196</v>
      </c>
      <c r="G16420" s="7">
        <v>28.77</v>
      </c>
    </row>
    <row r="16421" spans="1:7" x14ac:dyDescent="0.3">
      <c r="A16421" s="310">
        <v>3021002</v>
      </c>
      <c r="B16421" t="s">
        <v>24266</v>
      </c>
      <c r="C16421" t="s">
        <v>355</v>
      </c>
      <c r="D16421" t="s">
        <v>373</v>
      </c>
      <c r="E16421">
        <v>615130</v>
      </c>
      <c r="F16421" t="s">
        <v>24196</v>
      </c>
      <c r="G16421" s="7">
        <v>50.35</v>
      </c>
    </row>
    <row r="16422" spans="1:7" x14ac:dyDescent="0.3">
      <c r="A16422" s="310">
        <v>3021002</v>
      </c>
      <c r="B16422" t="s">
        <v>24266</v>
      </c>
      <c r="C16422" t="s">
        <v>355</v>
      </c>
      <c r="D16422" t="s">
        <v>373</v>
      </c>
      <c r="E16422">
        <v>615130</v>
      </c>
      <c r="F16422" t="s">
        <v>24196</v>
      </c>
      <c r="G16422" s="7">
        <v>28.77</v>
      </c>
    </row>
    <row r="16423" spans="1:7" x14ac:dyDescent="0.3">
      <c r="A16423" s="310">
        <v>3021002</v>
      </c>
      <c r="B16423" t="s">
        <v>24266</v>
      </c>
      <c r="C16423" t="s">
        <v>355</v>
      </c>
      <c r="D16423" t="s">
        <v>373</v>
      </c>
      <c r="E16423">
        <v>615130</v>
      </c>
      <c r="F16423" t="s">
        <v>24196</v>
      </c>
      <c r="G16423" s="7">
        <v>2333.33</v>
      </c>
    </row>
    <row r="16424" spans="1:7" x14ac:dyDescent="0.3">
      <c r="A16424" s="310">
        <v>3021002</v>
      </c>
      <c r="B16424" t="s">
        <v>24266</v>
      </c>
      <c r="C16424" t="s">
        <v>355</v>
      </c>
      <c r="D16424" t="s">
        <v>373</v>
      </c>
      <c r="E16424">
        <v>615130</v>
      </c>
      <c r="F16424" t="s">
        <v>24196</v>
      </c>
      <c r="G16424" s="7">
        <v>50.35</v>
      </c>
    </row>
    <row r="16425" spans="1:7" x14ac:dyDescent="0.3">
      <c r="A16425" s="310">
        <v>3021002</v>
      </c>
      <c r="B16425" t="s">
        <v>24266</v>
      </c>
      <c r="C16425" t="s">
        <v>355</v>
      </c>
      <c r="D16425" t="s">
        <v>373</v>
      </c>
      <c r="E16425">
        <v>615130</v>
      </c>
      <c r="F16425" t="s">
        <v>24196</v>
      </c>
      <c r="G16425" s="7">
        <v>-100.71</v>
      </c>
    </row>
    <row r="16426" spans="1:7" x14ac:dyDescent="0.3">
      <c r="A16426" s="310">
        <v>3021002</v>
      </c>
      <c r="B16426" t="s">
        <v>24266</v>
      </c>
      <c r="C16426" t="s">
        <v>355</v>
      </c>
      <c r="D16426" t="s">
        <v>373</v>
      </c>
      <c r="E16426">
        <v>615130</v>
      </c>
      <c r="F16426" t="s">
        <v>24196</v>
      </c>
      <c r="G16426" s="7">
        <v>2933.05</v>
      </c>
    </row>
    <row r="16427" spans="1:7" x14ac:dyDescent="0.3">
      <c r="A16427" s="310">
        <v>3021002</v>
      </c>
      <c r="B16427" t="s">
        <v>24266</v>
      </c>
      <c r="C16427" t="s">
        <v>355</v>
      </c>
      <c r="D16427" t="s">
        <v>373</v>
      </c>
      <c r="E16427">
        <v>615130</v>
      </c>
      <c r="F16427" t="s">
        <v>24196</v>
      </c>
      <c r="G16427" s="7">
        <v>1078.5899999999999</v>
      </c>
    </row>
    <row r="16428" spans="1:7" x14ac:dyDescent="0.3">
      <c r="A16428" s="310">
        <v>3021002</v>
      </c>
      <c r="B16428" t="s">
        <v>24266</v>
      </c>
      <c r="C16428" t="s">
        <v>355</v>
      </c>
      <c r="D16428" t="s">
        <v>377</v>
      </c>
      <c r="E16428">
        <v>611110</v>
      </c>
      <c r="F16428" t="s">
        <v>24196</v>
      </c>
      <c r="G16428" s="7">
        <v>4.22</v>
      </c>
    </row>
    <row r="16429" spans="1:7" x14ac:dyDescent="0.3">
      <c r="A16429" s="310">
        <v>3021002</v>
      </c>
      <c r="B16429" t="s">
        <v>24266</v>
      </c>
      <c r="C16429" t="s">
        <v>355</v>
      </c>
      <c r="D16429" t="s">
        <v>374</v>
      </c>
      <c r="E16429">
        <v>615120</v>
      </c>
      <c r="F16429" t="s">
        <v>24196</v>
      </c>
      <c r="G16429" s="7">
        <v>26.98</v>
      </c>
    </row>
    <row r="16430" spans="1:7" x14ac:dyDescent="0.3">
      <c r="A16430" s="310">
        <v>3021002</v>
      </c>
      <c r="B16430" t="s">
        <v>24266</v>
      </c>
      <c r="C16430" t="s">
        <v>355</v>
      </c>
      <c r="D16430" t="s">
        <v>373</v>
      </c>
      <c r="E16430">
        <v>615130</v>
      </c>
      <c r="F16430" t="s">
        <v>24196</v>
      </c>
      <c r="G16430" s="7">
        <v>28.77</v>
      </c>
    </row>
    <row r="16431" spans="1:7" x14ac:dyDescent="0.3">
      <c r="A16431" s="310">
        <v>3021002</v>
      </c>
      <c r="B16431" t="s">
        <v>24266</v>
      </c>
      <c r="C16431" t="s">
        <v>355</v>
      </c>
      <c r="D16431" t="s">
        <v>373</v>
      </c>
      <c r="E16431">
        <v>615130</v>
      </c>
      <c r="F16431" t="s">
        <v>24196</v>
      </c>
      <c r="G16431" s="7">
        <v>-57.54</v>
      </c>
    </row>
    <row r="16432" spans="1:7" x14ac:dyDescent="0.3">
      <c r="A16432" s="310">
        <v>3021002</v>
      </c>
      <c r="B16432" t="s">
        <v>24266</v>
      </c>
      <c r="C16432" t="s">
        <v>355</v>
      </c>
      <c r="D16432" t="s">
        <v>373</v>
      </c>
      <c r="E16432">
        <v>615130</v>
      </c>
      <c r="F16432" t="s">
        <v>24196</v>
      </c>
      <c r="G16432" s="7">
        <v>0.01</v>
      </c>
    </row>
    <row r="16433" spans="1:7" x14ac:dyDescent="0.3">
      <c r="A16433" s="310">
        <v>3021002</v>
      </c>
      <c r="B16433" t="s">
        <v>24266</v>
      </c>
      <c r="C16433" t="s">
        <v>355</v>
      </c>
      <c r="D16433" t="s">
        <v>373</v>
      </c>
      <c r="E16433">
        <v>615130</v>
      </c>
      <c r="F16433" t="s">
        <v>24196</v>
      </c>
      <c r="G16433" s="7">
        <v>50.35</v>
      </c>
    </row>
    <row r="16434" spans="1:7" x14ac:dyDescent="0.3">
      <c r="A16434" s="310">
        <v>3021002</v>
      </c>
      <c r="B16434" t="s">
        <v>24266</v>
      </c>
      <c r="C16434" t="s">
        <v>355</v>
      </c>
      <c r="D16434" t="s">
        <v>377</v>
      </c>
      <c r="E16434">
        <v>611110</v>
      </c>
      <c r="F16434" t="s">
        <v>24196</v>
      </c>
      <c r="G16434" s="7">
        <v>371.22</v>
      </c>
    </row>
    <row r="16435" spans="1:7" x14ac:dyDescent="0.3">
      <c r="A16435" s="310">
        <v>3021002</v>
      </c>
      <c r="B16435" t="s">
        <v>24266</v>
      </c>
      <c r="C16435" t="s">
        <v>355</v>
      </c>
      <c r="D16435" t="s">
        <v>373</v>
      </c>
      <c r="E16435">
        <v>615130</v>
      </c>
      <c r="F16435" t="s">
        <v>24196</v>
      </c>
      <c r="G16435" s="7">
        <v>50.35</v>
      </c>
    </row>
    <row r="16436" spans="1:7" x14ac:dyDescent="0.3">
      <c r="A16436" s="310">
        <v>3021002</v>
      </c>
      <c r="B16436" t="s">
        <v>24266</v>
      </c>
      <c r="C16436" t="s">
        <v>355</v>
      </c>
      <c r="D16436" t="s">
        <v>373</v>
      </c>
      <c r="E16436">
        <v>615130</v>
      </c>
      <c r="F16436" t="s">
        <v>24196</v>
      </c>
      <c r="G16436" s="7">
        <v>935.9</v>
      </c>
    </row>
    <row r="16437" spans="1:7" x14ac:dyDescent="0.3">
      <c r="A16437" s="310">
        <v>3021002</v>
      </c>
      <c r="B16437" t="s">
        <v>24266</v>
      </c>
      <c r="C16437" t="s">
        <v>355</v>
      </c>
      <c r="D16437" t="s">
        <v>373</v>
      </c>
      <c r="E16437">
        <v>615130</v>
      </c>
      <c r="F16437" t="s">
        <v>24196</v>
      </c>
      <c r="G16437" s="7">
        <v>118.92</v>
      </c>
    </row>
    <row r="16438" spans="1:7" x14ac:dyDescent="0.3">
      <c r="A16438" s="310">
        <v>3021002</v>
      </c>
      <c r="B16438" t="s">
        <v>24266</v>
      </c>
      <c r="C16438" t="s">
        <v>355</v>
      </c>
      <c r="D16438" t="s">
        <v>373</v>
      </c>
      <c r="E16438">
        <v>615130</v>
      </c>
      <c r="F16438" t="s">
        <v>24196</v>
      </c>
      <c r="G16438" s="7">
        <v>0.01</v>
      </c>
    </row>
    <row r="16439" spans="1:7" x14ac:dyDescent="0.3">
      <c r="A16439" s="310">
        <v>3021002</v>
      </c>
      <c r="B16439" t="s">
        <v>24266</v>
      </c>
      <c r="C16439" t="s">
        <v>355</v>
      </c>
      <c r="D16439" t="s">
        <v>373</v>
      </c>
      <c r="E16439">
        <v>615130</v>
      </c>
      <c r="F16439" t="s">
        <v>24196</v>
      </c>
      <c r="G16439" s="7">
        <v>-100.71</v>
      </c>
    </row>
    <row r="16440" spans="1:7" x14ac:dyDescent="0.3">
      <c r="A16440" s="310">
        <v>3021002</v>
      </c>
      <c r="B16440" t="s">
        <v>24266</v>
      </c>
      <c r="C16440" t="s">
        <v>355</v>
      </c>
      <c r="D16440" t="s">
        <v>373</v>
      </c>
      <c r="E16440">
        <v>615130</v>
      </c>
      <c r="F16440" t="s">
        <v>24196</v>
      </c>
      <c r="G16440" s="7">
        <v>-57.54</v>
      </c>
    </row>
    <row r="16441" spans="1:7" x14ac:dyDescent="0.3">
      <c r="A16441" s="310">
        <v>3021002</v>
      </c>
      <c r="B16441" t="s">
        <v>24266</v>
      </c>
      <c r="C16441" t="s">
        <v>355</v>
      </c>
      <c r="D16441" t="s">
        <v>377</v>
      </c>
      <c r="E16441">
        <v>611120</v>
      </c>
      <c r="F16441" t="s">
        <v>24196</v>
      </c>
      <c r="G16441" s="7">
        <v>145.68</v>
      </c>
    </row>
    <row r="16442" spans="1:7" x14ac:dyDescent="0.3">
      <c r="A16442" s="310">
        <v>3021002</v>
      </c>
      <c r="B16442" t="s">
        <v>24266</v>
      </c>
      <c r="C16442" t="s">
        <v>355</v>
      </c>
      <c r="D16442" t="s">
        <v>373</v>
      </c>
      <c r="E16442">
        <v>615130</v>
      </c>
      <c r="F16442" t="s">
        <v>24196</v>
      </c>
      <c r="G16442" s="7">
        <v>-57.54</v>
      </c>
    </row>
    <row r="16443" spans="1:7" x14ac:dyDescent="0.3">
      <c r="A16443" s="310">
        <v>3021002</v>
      </c>
      <c r="B16443" t="s">
        <v>24266</v>
      </c>
      <c r="C16443" t="s">
        <v>355</v>
      </c>
      <c r="D16443" t="s">
        <v>373</v>
      </c>
      <c r="E16443">
        <v>615130</v>
      </c>
      <c r="F16443" t="s">
        <v>24196</v>
      </c>
      <c r="G16443" s="7">
        <v>8.7799999999999994</v>
      </c>
    </row>
    <row r="16444" spans="1:7" x14ac:dyDescent="0.3">
      <c r="A16444" s="310">
        <v>3021002</v>
      </c>
      <c r="B16444" t="s">
        <v>24266</v>
      </c>
      <c r="C16444" t="s">
        <v>355</v>
      </c>
      <c r="D16444" t="s">
        <v>373</v>
      </c>
      <c r="E16444">
        <v>615130</v>
      </c>
      <c r="F16444" t="s">
        <v>24196</v>
      </c>
      <c r="G16444" s="7">
        <v>3027.27</v>
      </c>
    </row>
    <row r="16445" spans="1:7" x14ac:dyDescent="0.3">
      <c r="A16445" s="310">
        <v>3021002</v>
      </c>
      <c r="B16445" t="s">
        <v>24266</v>
      </c>
      <c r="C16445" t="s">
        <v>355</v>
      </c>
      <c r="D16445" t="s">
        <v>373</v>
      </c>
      <c r="E16445">
        <v>615130</v>
      </c>
      <c r="F16445" t="s">
        <v>24196</v>
      </c>
      <c r="G16445" s="7">
        <v>-100.71</v>
      </c>
    </row>
    <row r="16446" spans="1:7" x14ac:dyDescent="0.3">
      <c r="A16446" s="310">
        <v>3021002</v>
      </c>
      <c r="B16446" t="s">
        <v>24266</v>
      </c>
      <c r="C16446" t="s">
        <v>355</v>
      </c>
      <c r="D16446" t="s">
        <v>373</v>
      </c>
      <c r="E16446">
        <v>615130</v>
      </c>
      <c r="F16446" t="s">
        <v>24196</v>
      </c>
      <c r="G16446" s="7">
        <v>2120.96</v>
      </c>
    </row>
    <row r="16447" spans="1:7" x14ac:dyDescent="0.3">
      <c r="A16447" s="310">
        <v>3021002</v>
      </c>
      <c r="B16447" t="s">
        <v>24266</v>
      </c>
      <c r="C16447" t="s">
        <v>355</v>
      </c>
      <c r="D16447" t="s">
        <v>373</v>
      </c>
      <c r="E16447">
        <v>615130</v>
      </c>
      <c r="F16447" t="s">
        <v>24196</v>
      </c>
      <c r="G16447" s="7">
        <v>-57.54</v>
      </c>
    </row>
    <row r="16448" spans="1:7" x14ac:dyDescent="0.3">
      <c r="A16448" s="310">
        <v>3021002</v>
      </c>
      <c r="B16448" t="s">
        <v>24266</v>
      </c>
      <c r="C16448" t="s">
        <v>355</v>
      </c>
      <c r="D16448" t="s">
        <v>377</v>
      </c>
      <c r="E16448">
        <v>611110</v>
      </c>
      <c r="F16448" t="s">
        <v>24196</v>
      </c>
      <c r="G16448" s="7">
        <v>580.70000000000005</v>
      </c>
    </row>
    <row r="16449" spans="1:7" x14ac:dyDescent="0.3">
      <c r="A16449" s="310">
        <v>3021002</v>
      </c>
      <c r="B16449" t="s">
        <v>24266</v>
      </c>
      <c r="C16449" t="s">
        <v>355</v>
      </c>
      <c r="D16449" t="s">
        <v>373</v>
      </c>
      <c r="E16449">
        <v>615130</v>
      </c>
      <c r="F16449" t="s">
        <v>24196</v>
      </c>
      <c r="G16449" s="7">
        <v>-100.71</v>
      </c>
    </row>
    <row r="16450" spans="1:7" x14ac:dyDescent="0.3">
      <c r="A16450" s="310">
        <v>3021002</v>
      </c>
      <c r="B16450" t="s">
        <v>24266</v>
      </c>
      <c r="C16450" t="s">
        <v>355</v>
      </c>
      <c r="D16450" t="s">
        <v>373</v>
      </c>
      <c r="E16450">
        <v>615130</v>
      </c>
      <c r="F16450" t="s">
        <v>24196</v>
      </c>
      <c r="G16450" s="7">
        <v>0.01</v>
      </c>
    </row>
    <row r="16451" spans="1:7" x14ac:dyDescent="0.3">
      <c r="A16451" s="310">
        <v>3021002</v>
      </c>
      <c r="B16451" t="s">
        <v>24266</v>
      </c>
      <c r="C16451" t="s">
        <v>355</v>
      </c>
      <c r="D16451" t="s">
        <v>377</v>
      </c>
      <c r="E16451">
        <v>611110</v>
      </c>
      <c r="F16451" t="s">
        <v>24196</v>
      </c>
      <c r="G16451" s="7">
        <v>580.70000000000005</v>
      </c>
    </row>
    <row r="16452" spans="1:7" x14ac:dyDescent="0.3">
      <c r="A16452" s="310">
        <v>3021002</v>
      </c>
      <c r="B16452" t="s">
        <v>24266</v>
      </c>
      <c r="C16452" t="s">
        <v>355</v>
      </c>
      <c r="D16452" t="s">
        <v>373</v>
      </c>
      <c r="E16452">
        <v>615130</v>
      </c>
      <c r="F16452" t="s">
        <v>24196</v>
      </c>
      <c r="G16452" s="7">
        <v>8.1199999999999992</v>
      </c>
    </row>
    <row r="16453" spans="1:7" x14ac:dyDescent="0.3">
      <c r="A16453" s="310">
        <v>3021002</v>
      </c>
      <c r="B16453" t="s">
        <v>24266</v>
      </c>
      <c r="C16453" t="s">
        <v>355</v>
      </c>
      <c r="D16453" t="s">
        <v>373</v>
      </c>
      <c r="E16453">
        <v>615130</v>
      </c>
      <c r="F16453" t="s">
        <v>24196</v>
      </c>
      <c r="G16453" s="7">
        <v>-100.71</v>
      </c>
    </row>
    <row r="16454" spans="1:7" x14ac:dyDescent="0.3">
      <c r="A16454" s="310">
        <v>3021002</v>
      </c>
      <c r="B16454" t="s">
        <v>24266</v>
      </c>
      <c r="C16454" t="s">
        <v>355</v>
      </c>
      <c r="D16454" t="s">
        <v>375</v>
      </c>
      <c r="E16454">
        <v>617130</v>
      </c>
      <c r="F16454" t="s">
        <v>24196</v>
      </c>
      <c r="G16454" s="7">
        <v>642</v>
      </c>
    </row>
    <row r="16455" spans="1:7" x14ac:dyDescent="0.3">
      <c r="A16455" s="310">
        <v>3021002</v>
      </c>
      <c r="B16455" t="s">
        <v>24266</v>
      </c>
      <c r="C16455" t="s">
        <v>355</v>
      </c>
      <c r="D16455" t="s">
        <v>373</v>
      </c>
      <c r="E16455">
        <v>615130</v>
      </c>
      <c r="F16455" t="s">
        <v>24196</v>
      </c>
      <c r="G16455" s="7">
        <v>-57.54</v>
      </c>
    </row>
    <row r="16456" spans="1:7" x14ac:dyDescent="0.3">
      <c r="A16456" s="310">
        <v>3021002</v>
      </c>
      <c r="B16456" t="s">
        <v>24266</v>
      </c>
      <c r="C16456" t="s">
        <v>355</v>
      </c>
      <c r="D16456" t="s">
        <v>373</v>
      </c>
      <c r="E16456">
        <v>615130</v>
      </c>
      <c r="F16456" t="s">
        <v>24196</v>
      </c>
      <c r="G16456" s="7">
        <v>28.77</v>
      </c>
    </row>
    <row r="16457" spans="1:7" x14ac:dyDescent="0.3">
      <c r="A16457" s="310">
        <v>3021002</v>
      </c>
      <c r="B16457" t="s">
        <v>24266</v>
      </c>
      <c r="C16457" t="s">
        <v>355</v>
      </c>
      <c r="D16457" t="s">
        <v>373</v>
      </c>
      <c r="E16457">
        <v>617150</v>
      </c>
      <c r="F16457" t="s">
        <v>24196</v>
      </c>
      <c r="G16457" s="7">
        <v>456.94</v>
      </c>
    </row>
    <row r="16458" spans="1:7" x14ac:dyDescent="0.3">
      <c r="A16458" s="310">
        <v>3021002</v>
      </c>
      <c r="B16458" t="s">
        <v>24266</v>
      </c>
      <c r="C16458" t="s">
        <v>355</v>
      </c>
      <c r="D16458" t="s">
        <v>373</v>
      </c>
      <c r="E16458">
        <v>615130</v>
      </c>
      <c r="F16458" t="s">
        <v>24196</v>
      </c>
      <c r="G16458" s="7">
        <v>-57.54</v>
      </c>
    </row>
    <row r="16459" spans="1:7" x14ac:dyDescent="0.3">
      <c r="A16459" s="310">
        <v>3021002</v>
      </c>
      <c r="B16459" t="s">
        <v>24266</v>
      </c>
      <c r="C16459" t="s">
        <v>355</v>
      </c>
      <c r="D16459" t="s">
        <v>373</v>
      </c>
      <c r="E16459">
        <v>615130</v>
      </c>
      <c r="F16459" t="s">
        <v>24196</v>
      </c>
      <c r="G16459" s="7">
        <v>50.35</v>
      </c>
    </row>
    <row r="16460" spans="1:7" x14ac:dyDescent="0.3">
      <c r="A16460" s="310">
        <v>3021002</v>
      </c>
      <c r="B16460" t="s">
        <v>24266</v>
      </c>
      <c r="C16460" t="s">
        <v>355</v>
      </c>
      <c r="D16460" t="s">
        <v>371</v>
      </c>
      <c r="E16460">
        <v>615100</v>
      </c>
      <c r="F16460" t="s">
        <v>24196</v>
      </c>
      <c r="G16460" s="7">
        <v>24.54</v>
      </c>
    </row>
    <row r="16461" spans="1:7" x14ac:dyDescent="0.3">
      <c r="A16461" s="310">
        <v>3021002</v>
      </c>
      <c r="B16461" t="s">
        <v>24266</v>
      </c>
      <c r="C16461" t="s">
        <v>355</v>
      </c>
      <c r="D16461" t="s">
        <v>374</v>
      </c>
      <c r="E16461">
        <v>615120</v>
      </c>
      <c r="F16461" t="s">
        <v>24196</v>
      </c>
      <c r="G16461" s="7">
        <v>13.08</v>
      </c>
    </row>
    <row r="16462" spans="1:7" x14ac:dyDescent="0.3">
      <c r="A16462" s="310">
        <v>3021002</v>
      </c>
      <c r="B16462" t="s">
        <v>24266</v>
      </c>
      <c r="C16462" t="s">
        <v>355</v>
      </c>
      <c r="D16462" t="s">
        <v>373</v>
      </c>
      <c r="E16462">
        <v>615130</v>
      </c>
      <c r="F16462" t="s">
        <v>24196</v>
      </c>
      <c r="G16462" s="7">
        <v>50.35</v>
      </c>
    </row>
    <row r="16463" spans="1:7" x14ac:dyDescent="0.3">
      <c r="A16463" s="310">
        <v>3021002</v>
      </c>
      <c r="B16463" t="s">
        <v>24266</v>
      </c>
      <c r="C16463" t="s">
        <v>355</v>
      </c>
      <c r="D16463" t="s">
        <v>373</v>
      </c>
      <c r="E16463">
        <v>617150</v>
      </c>
      <c r="F16463" t="s">
        <v>24196</v>
      </c>
      <c r="G16463" s="7">
        <v>827.81</v>
      </c>
    </row>
    <row r="16464" spans="1:7" x14ac:dyDescent="0.3">
      <c r="A16464" s="310">
        <v>3021002</v>
      </c>
      <c r="B16464" t="s">
        <v>24266</v>
      </c>
      <c r="C16464" t="s">
        <v>355</v>
      </c>
      <c r="D16464" t="s">
        <v>373</v>
      </c>
      <c r="E16464">
        <v>615130</v>
      </c>
      <c r="F16464" t="s">
        <v>24196</v>
      </c>
      <c r="G16464" s="7">
        <v>-100.71</v>
      </c>
    </row>
    <row r="16465" spans="1:7" x14ac:dyDescent="0.3">
      <c r="A16465" s="310">
        <v>3021002</v>
      </c>
      <c r="B16465" t="s">
        <v>24266</v>
      </c>
      <c r="C16465" t="s">
        <v>355</v>
      </c>
      <c r="D16465" t="s">
        <v>377</v>
      </c>
      <c r="E16465">
        <v>611110</v>
      </c>
      <c r="F16465" t="s">
        <v>24196</v>
      </c>
      <c r="G16465" s="7">
        <v>2.9</v>
      </c>
    </row>
    <row r="16466" spans="1:7" x14ac:dyDescent="0.3">
      <c r="A16466" s="310">
        <v>3021002</v>
      </c>
      <c r="B16466" t="s">
        <v>24266</v>
      </c>
      <c r="C16466" t="s">
        <v>355</v>
      </c>
      <c r="D16466" t="s">
        <v>373</v>
      </c>
      <c r="E16466">
        <v>615130</v>
      </c>
      <c r="F16466" t="s">
        <v>24196</v>
      </c>
      <c r="G16466" s="7">
        <v>15.1</v>
      </c>
    </row>
    <row r="16467" spans="1:7" x14ac:dyDescent="0.3">
      <c r="A16467" s="310">
        <v>3021002</v>
      </c>
      <c r="B16467" t="s">
        <v>24266</v>
      </c>
      <c r="C16467" t="s">
        <v>355</v>
      </c>
      <c r="D16467" t="s">
        <v>373</v>
      </c>
      <c r="E16467">
        <v>615130</v>
      </c>
      <c r="F16467" t="s">
        <v>24196</v>
      </c>
      <c r="G16467" s="7">
        <v>-100.71</v>
      </c>
    </row>
    <row r="16468" spans="1:7" x14ac:dyDescent="0.3">
      <c r="A16468" s="310">
        <v>3021002</v>
      </c>
      <c r="B16468" t="s">
        <v>24266</v>
      </c>
      <c r="C16468" t="s">
        <v>355</v>
      </c>
      <c r="D16468" t="s">
        <v>377</v>
      </c>
      <c r="E16468">
        <v>611120</v>
      </c>
      <c r="F16468" t="s">
        <v>24196</v>
      </c>
      <c r="G16468" s="7">
        <v>72.38</v>
      </c>
    </row>
    <row r="16469" spans="1:7" x14ac:dyDescent="0.3">
      <c r="A16469" s="310">
        <v>3021002</v>
      </c>
      <c r="B16469" t="s">
        <v>24266</v>
      </c>
      <c r="C16469" t="s">
        <v>355</v>
      </c>
      <c r="D16469" t="s">
        <v>377</v>
      </c>
      <c r="E16469">
        <v>611130</v>
      </c>
      <c r="F16469" t="s">
        <v>24196</v>
      </c>
      <c r="G16469" s="7">
        <v>118.46</v>
      </c>
    </row>
    <row r="16470" spans="1:7" x14ac:dyDescent="0.3">
      <c r="A16470" s="310">
        <v>3021002</v>
      </c>
      <c r="B16470" t="s">
        <v>24266</v>
      </c>
      <c r="C16470" t="s">
        <v>355</v>
      </c>
      <c r="D16470" t="s">
        <v>373</v>
      </c>
      <c r="E16470">
        <v>615130</v>
      </c>
      <c r="F16470" t="s">
        <v>24196</v>
      </c>
      <c r="G16470" s="7">
        <v>-57.54</v>
      </c>
    </row>
    <row r="16471" spans="1:7" x14ac:dyDescent="0.3">
      <c r="A16471" s="310">
        <v>3021002</v>
      </c>
      <c r="B16471" t="s">
        <v>24266</v>
      </c>
      <c r="C16471" t="s">
        <v>355</v>
      </c>
      <c r="D16471" t="s">
        <v>373</v>
      </c>
      <c r="E16471">
        <v>615130</v>
      </c>
      <c r="F16471" t="s">
        <v>24196</v>
      </c>
      <c r="G16471" s="7">
        <v>28.77</v>
      </c>
    </row>
    <row r="16472" spans="1:7" x14ac:dyDescent="0.3">
      <c r="A16472" s="310">
        <v>3021002</v>
      </c>
      <c r="B16472" t="s">
        <v>24266</v>
      </c>
      <c r="C16472" t="s">
        <v>355</v>
      </c>
      <c r="D16472" t="s">
        <v>373</v>
      </c>
      <c r="E16472">
        <v>615130</v>
      </c>
      <c r="F16472" t="s">
        <v>24196</v>
      </c>
      <c r="G16472" s="7">
        <v>13.62</v>
      </c>
    </row>
    <row r="16473" spans="1:7" x14ac:dyDescent="0.3">
      <c r="A16473" s="310">
        <v>3021002</v>
      </c>
      <c r="B16473" t="s">
        <v>24266</v>
      </c>
      <c r="C16473" t="s">
        <v>355</v>
      </c>
      <c r="D16473" t="s">
        <v>377</v>
      </c>
      <c r="E16473">
        <v>611130</v>
      </c>
      <c r="F16473" t="s">
        <v>24196</v>
      </c>
      <c r="G16473" s="7">
        <v>118.46</v>
      </c>
    </row>
    <row r="16474" spans="1:7" x14ac:dyDescent="0.3">
      <c r="A16474" s="310">
        <v>3021002</v>
      </c>
      <c r="B16474" t="s">
        <v>24266</v>
      </c>
      <c r="C16474" t="s">
        <v>355</v>
      </c>
      <c r="D16474" t="s">
        <v>373</v>
      </c>
      <c r="E16474">
        <v>615130</v>
      </c>
      <c r="F16474" t="s">
        <v>24196</v>
      </c>
      <c r="G16474" s="7">
        <v>-100.71</v>
      </c>
    </row>
    <row r="16475" spans="1:7" x14ac:dyDescent="0.3">
      <c r="A16475" s="310">
        <v>3021002</v>
      </c>
      <c r="B16475" t="s">
        <v>24266</v>
      </c>
      <c r="C16475" t="s">
        <v>355</v>
      </c>
      <c r="D16475" t="s">
        <v>373</v>
      </c>
      <c r="E16475">
        <v>615130</v>
      </c>
      <c r="F16475" t="s">
        <v>24196</v>
      </c>
      <c r="G16475" s="7">
        <v>50.35</v>
      </c>
    </row>
    <row r="16476" spans="1:7" x14ac:dyDescent="0.3">
      <c r="A16476" s="310">
        <v>3021002</v>
      </c>
      <c r="B16476" t="s">
        <v>24266</v>
      </c>
      <c r="C16476" t="s">
        <v>355</v>
      </c>
      <c r="D16476" t="s">
        <v>373</v>
      </c>
      <c r="E16476">
        <v>615130</v>
      </c>
      <c r="F16476" t="s">
        <v>24196</v>
      </c>
      <c r="G16476" s="7">
        <v>11.67</v>
      </c>
    </row>
    <row r="16477" spans="1:7" x14ac:dyDescent="0.3">
      <c r="A16477" s="310">
        <v>3021002</v>
      </c>
      <c r="B16477" t="s">
        <v>24266</v>
      </c>
      <c r="C16477" t="s">
        <v>355</v>
      </c>
      <c r="D16477" t="s">
        <v>371</v>
      </c>
      <c r="E16477">
        <v>617100</v>
      </c>
      <c r="F16477" t="s">
        <v>24196</v>
      </c>
      <c r="G16477" s="7">
        <v>1159.9100000000001</v>
      </c>
    </row>
    <row r="16478" spans="1:7" x14ac:dyDescent="0.3">
      <c r="A16478" s="310">
        <v>3021002</v>
      </c>
      <c r="B16478" t="s">
        <v>24266</v>
      </c>
      <c r="C16478" t="s">
        <v>355</v>
      </c>
      <c r="D16478" t="s">
        <v>373</v>
      </c>
      <c r="E16478">
        <v>615130</v>
      </c>
      <c r="F16478" t="s">
        <v>24196</v>
      </c>
      <c r="G16478" s="7">
        <v>0.01</v>
      </c>
    </row>
    <row r="16479" spans="1:7" x14ac:dyDescent="0.3">
      <c r="A16479" s="310">
        <v>3021002</v>
      </c>
      <c r="B16479" t="s">
        <v>24266</v>
      </c>
      <c r="C16479" t="s">
        <v>355</v>
      </c>
      <c r="D16479" t="s">
        <v>373</v>
      </c>
      <c r="E16479">
        <v>615130</v>
      </c>
      <c r="F16479" t="s">
        <v>24196</v>
      </c>
      <c r="G16479" s="7">
        <v>-100.71</v>
      </c>
    </row>
    <row r="16480" spans="1:7" x14ac:dyDescent="0.3">
      <c r="A16480" s="310">
        <v>3021002</v>
      </c>
      <c r="B16480" t="s">
        <v>24266</v>
      </c>
      <c r="C16480" t="s">
        <v>355</v>
      </c>
      <c r="D16480" t="s">
        <v>373</v>
      </c>
      <c r="E16480">
        <v>615130</v>
      </c>
      <c r="F16480" t="s">
        <v>24196</v>
      </c>
      <c r="G16480" s="7">
        <v>250.23</v>
      </c>
    </row>
    <row r="16481" spans="1:7" x14ac:dyDescent="0.3">
      <c r="A16481" s="310">
        <v>3021002</v>
      </c>
      <c r="B16481" t="s">
        <v>24266</v>
      </c>
      <c r="C16481" t="s">
        <v>355</v>
      </c>
      <c r="D16481" t="s">
        <v>373</v>
      </c>
      <c r="E16481">
        <v>615130</v>
      </c>
      <c r="F16481" t="s">
        <v>24196</v>
      </c>
      <c r="G16481" s="7">
        <v>-100.71</v>
      </c>
    </row>
    <row r="16482" spans="1:7" x14ac:dyDescent="0.3">
      <c r="A16482" s="310">
        <v>3021002</v>
      </c>
      <c r="B16482" t="s">
        <v>24266</v>
      </c>
      <c r="C16482" t="s">
        <v>355</v>
      </c>
      <c r="D16482" t="s">
        <v>373</v>
      </c>
      <c r="E16482">
        <v>615130</v>
      </c>
      <c r="F16482" t="s">
        <v>24196</v>
      </c>
      <c r="G16482" s="7">
        <v>-57.54</v>
      </c>
    </row>
    <row r="16483" spans="1:7" x14ac:dyDescent="0.3">
      <c r="A16483" s="310">
        <v>3021002</v>
      </c>
      <c r="B16483" t="s">
        <v>24266</v>
      </c>
      <c r="C16483" t="s">
        <v>355</v>
      </c>
      <c r="D16483" t="s">
        <v>373</v>
      </c>
      <c r="E16483">
        <v>615130</v>
      </c>
      <c r="F16483" t="s">
        <v>24196</v>
      </c>
      <c r="G16483" s="7">
        <v>-100.71</v>
      </c>
    </row>
    <row r="16484" spans="1:7" x14ac:dyDescent="0.3">
      <c r="A16484" s="310">
        <v>3021002</v>
      </c>
      <c r="B16484" t="s">
        <v>24266</v>
      </c>
      <c r="C16484" t="s">
        <v>355</v>
      </c>
      <c r="D16484" t="s">
        <v>373</v>
      </c>
      <c r="E16484">
        <v>616160</v>
      </c>
      <c r="F16484" t="s">
        <v>24196</v>
      </c>
      <c r="G16484" s="7">
        <v>273.43</v>
      </c>
    </row>
    <row r="16485" spans="1:7" x14ac:dyDescent="0.3">
      <c r="A16485" s="310">
        <v>3021002</v>
      </c>
      <c r="B16485" t="s">
        <v>24266</v>
      </c>
      <c r="C16485" t="s">
        <v>355</v>
      </c>
      <c r="D16485" t="s">
        <v>373</v>
      </c>
      <c r="E16485">
        <v>615130</v>
      </c>
      <c r="F16485" t="s">
        <v>24196</v>
      </c>
      <c r="G16485" s="7">
        <v>0.01</v>
      </c>
    </row>
    <row r="16486" spans="1:7" x14ac:dyDescent="0.3">
      <c r="A16486" s="310">
        <v>3021002</v>
      </c>
      <c r="B16486" t="s">
        <v>24266</v>
      </c>
      <c r="C16486" t="s">
        <v>355</v>
      </c>
      <c r="D16486" t="s">
        <v>373</v>
      </c>
      <c r="E16486">
        <v>615130</v>
      </c>
      <c r="F16486" t="s">
        <v>24196</v>
      </c>
      <c r="G16486" s="7">
        <v>50.35</v>
      </c>
    </row>
    <row r="16487" spans="1:7" x14ac:dyDescent="0.3">
      <c r="A16487" s="310">
        <v>3021002</v>
      </c>
      <c r="B16487" t="s">
        <v>24266</v>
      </c>
      <c r="C16487" t="s">
        <v>355</v>
      </c>
      <c r="D16487" t="s">
        <v>377</v>
      </c>
      <c r="E16487">
        <v>611110</v>
      </c>
      <c r="F16487" t="s">
        <v>24196</v>
      </c>
      <c r="G16487" s="7">
        <v>6.94</v>
      </c>
    </row>
    <row r="16488" spans="1:7" x14ac:dyDescent="0.3">
      <c r="A16488" s="310">
        <v>3021002</v>
      </c>
      <c r="B16488" t="s">
        <v>24266</v>
      </c>
      <c r="C16488" t="s">
        <v>355</v>
      </c>
      <c r="D16488" t="s">
        <v>373</v>
      </c>
      <c r="E16488">
        <v>615130</v>
      </c>
      <c r="F16488" t="s">
        <v>24196</v>
      </c>
      <c r="G16488" s="7">
        <v>0.01</v>
      </c>
    </row>
    <row r="16489" spans="1:7" x14ac:dyDescent="0.3">
      <c r="A16489" s="310">
        <v>3021002</v>
      </c>
      <c r="B16489" t="s">
        <v>24266</v>
      </c>
      <c r="C16489" t="s">
        <v>355</v>
      </c>
      <c r="D16489" t="s">
        <v>377</v>
      </c>
      <c r="E16489">
        <v>611120</v>
      </c>
      <c r="F16489" t="s">
        <v>24196</v>
      </c>
      <c r="G16489" s="7">
        <v>63.94</v>
      </c>
    </row>
    <row r="16490" spans="1:7" x14ac:dyDescent="0.3">
      <c r="A16490" s="310">
        <v>3021002</v>
      </c>
      <c r="B16490" t="s">
        <v>24266</v>
      </c>
      <c r="C16490" t="s">
        <v>355</v>
      </c>
      <c r="D16490" t="s">
        <v>377</v>
      </c>
      <c r="E16490">
        <v>611110</v>
      </c>
      <c r="F16490" t="s">
        <v>24196</v>
      </c>
      <c r="G16490" s="7">
        <v>2.9</v>
      </c>
    </row>
    <row r="16491" spans="1:7" x14ac:dyDescent="0.3">
      <c r="A16491" s="310">
        <v>3021002</v>
      </c>
      <c r="B16491" t="s">
        <v>24266</v>
      </c>
      <c r="C16491" t="s">
        <v>355</v>
      </c>
      <c r="D16491" t="s">
        <v>375</v>
      </c>
      <c r="E16491">
        <v>617130</v>
      </c>
      <c r="F16491" t="s">
        <v>24196</v>
      </c>
      <c r="G16491" s="7">
        <v>377.44</v>
      </c>
    </row>
    <row r="16492" spans="1:7" x14ac:dyDescent="0.3">
      <c r="A16492" s="310">
        <v>3021002</v>
      </c>
      <c r="B16492" t="s">
        <v>24266</v>
      </c>
      <c r="C16492" t="s">
        <v>355</v>
      </c>
      <c r="D16492" t="s">
        <v>373</v>
      </c>
      <c r="E16492">
        <v>616160</v>
      </c>
      <c r="F16492" t="s">
        <v>24196</v>
      </c>
      <c r="G16492" s="7">
        <v>473.53</v>
      </c>
    </row>
    <row r="16493" spans="1:7" x14ac:dyDescent="0.3">
      <c r="A16493" s="310">
        <v>3021002</v>
      </c>
      <c r="B16493" t="s">
        <v>24266</v>
      </c>
      <c r="C16493" t="s">
        <v>355</v>
      </c>
      <c r="D16493" t="s">
        <v>377</v>
      </c>
      <c r="E16493">
        <v>611110</v>
      </c>
      <c r="F16493" t="s">
        <v>24196</v>
      </c>
      <c r="G16493" s="7">
        <v>4.6900000000000004</v>
      </c>
    </row>
    <row r="16494" spans="1:7" x14ac:dyDescent="0.3">
      <c r="A16494" s="310">
        <v>3021002</v>
      </c>
      <c r="B16494" t="s">
        <v>24266</v>
      </c>
      <c r="C16494" t="s">
        <v>355</v>
      </c>
      <c r="D16494" t="s">
        <v>373</v>
      </c>
      <c r="E16494">
        <v>615130</v>
      </c>
      <c r="F16494" t="s">
        <v>24196</v>
      </c>
      <c r="G16494" s="7">
        <v>-57.54</v>
      </c>
    </row>
    <row r="16495" spans="1:7" x14ac:dyDescent="0.3">
      <c r="A16495" s="310">
        <v>3021002</v>
      </c>
      <c r="B16495" t="s">
        <v>24266</v>
      </c>
      <c r="C16495" t="s">
        <v>355</v>
      </c>
      <c r="D16495" t="s">
        <v>373</v>
      </c>
      <c r="E16495">
        <v>615130</v>
      </c>
      <c r="F16495" t="s">
        <v>24196</v>
      </c>
      <c r="G16495" s="7">
        <v>28.77</v>
      </c>
    </row>
    <row r="16496" spans="1:7" x14ac:dyDescent="0.3">
      <c r="A16496" s="310">
        <v>3021002</v>
      </c>
      <c r="B16496" t="s">
        <v>24266</v>
      </c>
      <c r="C16496" t="s">
        <v>355</v>
      </c>
      <c r="D16496" t="s">
        <v>377</v>
      </c>
      <c r="E16496">
        <v>611120</v>
      </c>
      <c r="F16496" t="s">
        <v>24196</v>
      </c>
      <c r="G16496" s="7">
        <v>63.29</v>
      </c>
    </row>
    <row r="16497" spans="1:7" x14ac:dyDescent="0.3">
      <c r="A16497" s="310">
        <v>3021002</v>
      </c>
      <c r="B16497" t="s">
        <v>24266</v>
      </c>
      <c r="C16497" t="s">
        <v>355</v>
      </c>
      <c r="D16497" t="s">
        <v>377</v>
      </c>
      <c r="E16497">
        <v>611110</v>
      </c>
      <c r="F16497" t="s">
        <v>24196</v>
      </c>
      <c r="G16497" s="7">
        <v>4.72</v>
      </c>
    </row>
    <row r="16498" spans="1:7" x14ac:dyDescent="0.3">
      <c r="A16498" s="310">
        <v>3021002</v>
      </c>
      <c r="B16498" t="s">
        <v>24266</v>
      </c>
      <c r="C16498" t="s">
        <v>355</v>
      </c>
      <c r="D16498" t="s">
        <v>371</v>
      </c>
      <c r="E16498">
        <v>615100</v>
      </c>
      <c r="F16498" t="s">
        <v>24196</v>
      </c>
      <c r="G16498" s="7">
        <v>20.22</v>
      </c>
    </row>
    <row r="16499" spans="1:7" x14ac:dyDescent="0.3">
      <c r="A16499" s="310">
        <v>3021002</v>
      </c>
      <c r="B16499" t="s">
        <v>24266</v>
      </c>
      <c r="C16499" t="s">
        <v>355</v>
      </c>
      <c r="D16499" t="s">
        <v>373</v>
      </c>
      <c r="E16499">
        <v>615130</v>
      </c>
      <c r="F16499" t="s">
        <v>24196</v>
      </c>
      <c r="G16499" s="7">
        <v>28.77</v>
      </c>
    </row>
    <row r="16500" spans="1:7" x14ac:dyDescent="0.3">
      <c r="A16500" s="310">
        <v>3021002</v>
      </c>
      <c r="B16500" t="s">
        <v>24266</v>
      </c>
      <c r="C16500" t="s">
        <v>355</v>
      </c>
      <c r="D16500" t="s">
        <v>373</v>
      </c>
      <c r="E16500">
        <v>615130</v>
      </c>
      <c r="F16500" t="s">
        <v>24196</v>
      </c>
      <c r="G16500" s="7">
        <v>-100.71</v>
      </c>
    </row>
    <row r="16501" spans="1:7" x14ac:dyDescent="0.3">
      <c r="A16501" s="310">
        <v>3021002</v>
      </c>
      <c r="B16501" t="s">
        <v>24266</v>
      </c>
      <c r="C16501" t="s">
        <v>355</v>
      </c>
      <c r="D16501" t="s">
        <v>373</v>
      </c>
      <c r="E16501">
        <v>615130</v>
      </c>
      <c r="F16501" t="s">
        <v>24196</v>
      </c>
      <c r="G16501" s="7">
        <v>-100.71</v>
      </c>
    </row>
    <row r="16502" spans="1:7" x14ac:dyDescent="0.3">
      <c r="A16502" s="310">
        <v>3021002</v>
      </c>
      <c r="B16502" t="s">
        <v>24266</v>
      </c>
      <c r="C16502" t="s">
        <v>355</v>
      </c>
      <c r="D16502" t="s">
        <v>375</v>
      </c>
      <c r="E16502">
        <v>615140</v>
      </c>
      <c r="F16502" t="s">
        <v>24196</v>
      </c>
      <c r="G16502" s="7">
        <v>1850.18</v>
      </c>
    </row>
    <row r="16503" spans="1:7" x14ac:dyDescent="0.3">
      <c r="A16503" s="310">
        <v>3021002</v>
      </c>
      <c r="B16503" t="s">
        <v>24266</v>
      </c>
      <c r="C16503" t="s">
        <v>355</v>
      </c>
      <c r="D16503" t="s">
        <v>377</v>
      </c>
      <c r="E16503">
        <v>611130</v>
      </c>
      <c r="F16503" t="s">
        <v>24196</v>
      </c>
      <c r="G16503" s="7">
        <v>172.03</v>
      </c>
    </row>
    <row r="16504" spans="1:7" x14ac:dyDescent="0.3">
      <c r="A16504" s="310">
        <v>3021002</v>
      </c>
      <c r="B16504" t="s">
        <v>24266</v>
      </c>
      <c r="C16504" t="s">
        <v>355</v>
      </c>
      <c r="D16504" t="s">
        <v>371</v>
      </c>
      <c r="E16504">
        <v>615100</v>
      </c>
      <c r="F16504" t="s">
        <v>24196</v>
      </c>
      <c r="G16504" s="7">
        <v>4044.33</v>
      </c>
    </row>
    <row r="16505" spans="1:7" x14ac:dyDescent="0.3">
      <c r="A16505" s="310">
        <v>3021002</v>
      </c>
      <c r="B16505" t="s">
        <v>24266</v>
      </c>
      <c r="C16505" t="s">
        <v>355</v>
      </c>
      <c r="D16505" t="s">
        <v>373</v>
      </c>
      <c r="E16505">
        <v>615130</v>
      </c>
      <c r="F16505" t="s">
        <v>24196</v>
      </c>
      <c r="G16505" s="7">
        <v>50.35</v>
      </c>
    </row>
    <row r="16506" spans="1:7" x14ac:dyDescent="0.3">
      <c r="A16506" s="310">
        <v>3021002</v>
      </c>
      <c r="B16506" t="s">
        <v>24266</v>
      </c>
      <c r="C16506" t="s">
        <v>355</v>
      </c>
      <c r="D16506" t="s">
        <v>377</v>
      </c>
      <c r="E16506">
        <v>611120</v>
      </c>
      <c r="F16506" t="s">
        <v>24196</v>
      </c>
      <c r="G16506" s="7">
        <v>102.91</v>
      </c>
    </row>
    <row r="16507" spans="1:7" x14ac:dyDescent="0.3">
      <c r="A16507" s="310">
        <v>3021002</v>
      </c>
      <c r="B16507" t="s">
        <v>24266</v>
      </c>
      <c r="C16507" t="s">
        <v>355</v>
      </c>
      <c r="D16507" t="s">
        <v>377</v>
      </c>
      <c r="E16507">
        <v>611120</v>
      </c>
      <c r="F16507" t="s">
        <v>24196</v>
      </c>
      <c r="G16507" s="7">
        <v>78.260000000000005</v>
      </c>
    </row>
    <row r="16508" spans="1:7" x14ac:dyDescent="0.3">
      <c r="A16508" s="310">
        <v>3021002</v>
      </c>
      <c r="B16508" t="s">
        <v>24266</v>
      </c>
      <c r="C16508" t="s">
        <v>355</v>
      </c>
      <c r="D16508" t="s">
        <v>373</v>
      </c>
      <c r="E16508">
        <v>615130</v>
      </c>
      <c r="F16508" t="s">
        <v>24196</v>
      </c>
      <c r="G16508" s="7">
        <v>28.77</v>
      </c>
    </row>
    <row r="16509" spans="1:7" x14ac:dyDescent="0.3">
      <c r="A16509" s="310">
        <v>3021002</v>
      </c>
      <c r="B16509" t="s">
        <v>24266</v>
      </c>
      <c r="C16509" t="s">
        <v>355</v>
      </c>
      <c r="D16509" t="s">
        <v>373</v>
      </c>
      <c r="E16509">
        <v>615130</v>
      </c>
      <c r="F16509" t="s">
        <v>24196</v>
      </c>
      <c r="G16509" s="7">
        <v>50.35</v>
      </c>
    </row>
    <row r="16510" spans="1:7" x14ac:dyDescent="0.3">
      <c r="A16510" s="310">
        <v>3021002</v>
      </c>
      <c r="B16510" t="s">
        <v>24266</v>
      </c>
      <c r="C16510" t="s">
        <v>355</v>
      </c>
      <c r="D16510" t="s">
        <v>373</v>
      </c>
      <c r="E16510">
        <v>615130</v>
      </c>
      <c r="F16510" t="s">
        <v>24196</v>
      </c>
      <c r="G16510" s="7">
        <v>-100.71</v>
      </c>
    </row>
    <row r="16511" spans="1:7" x14ac:dyDescent="0.3">
      <c r="A16511" s="310">
        <v>3021002</v>
      </c>
      <c r="B16511" t="s">
        <v>24266</v>
      </c>
      <c r="C16511" t="s">
        <v>355</v>
      </c>
      <c r="D16511" t="s">
        <v>373</v>
      </c>
      <c r="E16511">
        <v>615130</v>
      </c>
      <c r="F16511" t="s">
        <v>24196</v>
      </c>
      <c r="G16511" s="7">
        <v>-100.71</v>
      </c>
    </row>
    <row r="16512" spans="1:7" x14ac:dyDescent="0.3">
      <c r="A16512" s="310">
        <v>3021002</v>
      </c>
      <c r="B16512" t="s">
        <v>24266</v>
      </c>
      <c r="C16512" t="s">
        <v>355</v>
      </c>
      <c r="D16512" t="s">
        <v>373</v>
      </c>
      <c r="E16512">
        <v>615130</v>
      </c>
      <c r="F16512" t="s">
        <v>24196</v>
      </c>
      <c r="G16512" s="7">
        <v>0.01</v>
      </c>
    </row>
    <row r="16513" spans="1:7" x14ac:dyDescent="0.3">
      <c r="A16513" s="310">
        <v>3021002</v>
      </c>
      <c r="B16513" t="s">
        <v>24266</v>
      </c>
      <c r="C16513" t="s">
        <v>355</v>
      </c>
      <c r="D16513" t="s">
        <v>373</v>
      </c>
      <c r="E16513">
        <v>615130</v>
      </c>
      <c r="F16513" t="s">
        <v>24196</v>
      </c>
      <c r="G16513" s="7">
        <v>-100.71</v>
      </c>
    </row>
    <row r="16514" spans="1:7" x14ac:dyDescent="0.3">
      <c r="A16514" s="310">
        <v>3021002</v>
      </c>
      <c r="B16514" t="s">
        <v>24266</v>
      </c>
      <c r="C16514" t="s">
        <v>355</v>
      </c>
      <c r="D16514" t="s">
        <v>373</v>
      </c>
      <c r="E16514">
        <v>615130</v>
      </c>
      <c r="F16514" t="s">
        <v>24196</v>
      </c>
      <c r="G16514" s="7">
        <v>0.01</v>
      </c>
    </row>
    <row r="16515" spans="1:7" x14ac:dyDescent="0.3">
      <c r="A16515" s="310">
        <v>3021002</v>
      </c>
      <c r="B16515" t="s">
        <v>24266</v>
      </c>
      <c r="C16515" t="s">
        <v>355</v>
      </c>
      <c r="D16515" t="s">
        <v>373</v>
      </c>
      <c r="E16515">
        <v>615130</v>
      </c>
      <c r="F16515" t="s">
        <v>24196</v>
      </c>
      <c r="G16515" s="7">
        <v>9.3699999999999992</v>
      </c>
    </row>
    <row r="16516" spans="1:7" x14ac:dyDescent="0.3">
      <c r="A16516" s="310">
        <v>3021002</v>
      </c>
      <c r="B16516" t="s">
        <v>24266</v>
      </c>
      <c r="C16516" t="s">
        <v>355</v>
      </c>
      <c r="D16516" t="s">
        <v>373</v>
      </c>
      <c r="E16516">
        <v>616160</v>
      </c>
      <c r="F16516" t="s">
        <v>24196</v>
      </c>
      <c r="G16516" s="7">
        <v>287.45</v>
      </c>
    </row>
    <row r="16517" spans="1:7" x14ac:dyDescent="0.3">
      <c r="A16517" s="310">
        <v>3021002</v>
      </c>
      <c r="B16517" t="s">
        <v>24266</v>
      </c>
      <c r="C16517" t="s">
        <v>355</v>
      </c>
      <c r="D16517" t="s">
        <v>373</v>
      </c>
      <c r="E16517">
        <v>615130</v>
      </c>
      <c r="F16517" t="s">
        <v>24196</v>
      </c>
      <c r="G16517" s="7">
        <v>0.01</v>
      </c>
    </row>
    <row r="16518" spans="1:7" x14ac:dyDescent="0.3">
      <c r="A16518" s="310">
        <v>3021002</v>
      </c>
      <c r="B16518" t="s">
        <v>24266</v>
      </c>
      <c r="C16518" t="s">
        <v>355</v>
      </c>
      <c r="D16518" t="s">
        <v>373</v>
      </c>
      <c r="E16518">
        <v>615130</v>
      </c>
      <c r="F16518" t="s">
        <v>24196</v>
      </c>
      <c r="G16518" s="7">
        <v>0.01</v>
      </c>
    </row>
    <row r="16519" spans="1:7" x14ac:dyDescent="0.3">
      <c r="A16519" s="310">
        <v>3021002</v>
      </c>
      <c r="B16519" t="s">
        <v>24266</v>
      </c>
      <c r="C16519" t="s">
        <v>355</v>
      </c>
      <c r="D16519" t="s">
        <v>373</v>
      </c>
      <c r="E16519">
        <v>615130</v>
      </c>
      <c r="F16519" t="s">
        <v>24196</v>
      </c>
      <c r="G16519" s="7">
        <v>50.35</v>
      </c>
    </row>
    <row r="16520" spans="1:7" x14ac:dyDescent="0.3">
      <c r="A16520" s="310">
        <v>3021002</v>
      </c>
      <c r="B16520" t="s">
        <v>24266</v>
      </c>
      <c r="C16520" t="s">
        <v>355</v>
      </c>
      <c r="D16520" t="s">
        <v>373</v>
      </c>
      <c r="E16520">
        <v>615130</v>
      </c>
      <c r="F16520" t="s">
        <v>24196</v>
      </c>
      <c r="G16520" s="7">
        <v>50.35</v>
      </c>
    </row>
    <row r="16521" spans="1:7" x14ac:dyDescent="0.3">
      <c r="A16521" s="310">
        <v>3021002</v>
      </c>
      <c r="B16521" t="s">
        <v>24266</v>
      </c>
      <c r="C16521" t="s">
        <v>355</v>
      </c>
      <c r="D16521" t="s">
        <v>371</v>
      </c>
      <c r="E16521">
        <v>616100</v>
      </c>
      <c r="F16521" t="s">
        <v>24196</v>
      </c>
      <c r="G16521" s="7">
        <v>544.1</v>
      </c>
    </row>
    <row r="16522" spans="1:7" x14ac:dyDescent="0.3">
      <c r="A16522" s="310">
        <v>3021002</v>
      </c>
      <c r="B16522" t="s">
        <v>24266</v>
      </c>
      <c r="C16522" t="s">
        <v>355</v>
      </c>
      <c r="D16522" t="s">
        <v>373</v>
      </c>
      <c r="E16522">
        <v>615130</v>
      </c>
      <c r="F16522" t="s">
        <v>24196</v>
      </c>
      <c r="G16522" s="7">
        <v>-100.71</v>
      </c>
    </row>
    <row r="16523" spans="1:7" x14ac:dyDescent="0.3">
      <c r="A16523" s="310">
        <v>3021002</v>
      </c>
      <c r="B16523" t="s">
        <v>24266</v>
      </c>
      <c r="C16523" t="s">
        <v>355</v>
      </c>
      <c r="D16523" t="s">
        <v>373</v>
      </c>
      <c r="E16523">
        <v>615130</v>
      </c>
      <c r="F16523" t="s">
        <v>24196</v>
      </c>
      <c r="G16523" s="7">
        <v>50.35</v>
      </c>
    </row>
    <row r="16524" spans="1:7" x14ac:dyDescent="0.3">
      <c r="A16524" s="310">
        <v>3021002</v>
      </c>
      <c r="B16524" t="s">
        <v>24266</v>
      </c>
      <c r="C16524" t="s">
        <v>355</v>
      </c>
      <c r="D16524" t="s">
        <v>373</v>
      </c>
      <c r="E16524">
        <v>615130</v>
      </c>
      <c r="F16524" t="s">
        <v>24196</v>
      </c>
      <c r="G16524" s="7">
        <v>0.01</v>
      </c>
    </row>
    <row r="16525" spans="1:7" x14ac:dyDescent="0.3">
      <c r="A16525" s="310">
        <v>3021002</v>
      </c>
      <c r="B16525" t="s">
        <v>24266</v>
      </c>
      <c r="C16525" t="s">
        <v>355</v>
      </c>
      <c r="D16525" t="s">
        <v>373</v>
      </c>
      <c r="E16525">
        <v>615130</v>
      </c>
      <c r="F16525" t="s">
        <v>24196</v>
      </c>
      <c r="G16525" s="7">
        <v>-100.71</v>
      </c>
    </row>
    <row r="16526" spans="1:7" x14ac:dyDescent="0.3">
      <c r="A16526" s="310">
        <v>3021002</v>
      </c>
      <c r="B16526" t="s">
        <v>24266</v>
      </c>
      <c r="C16526" t="s">
        <v>355</v>
      </c>
      <c r="D16526" t="s">
        <v>377</v>
      </c>
      <c r="E16526">
        <v>611110</v>
      </c>
      <c r="F16526" t="s">
        <v>24196</v>
      </c>
      <c r="G16526" s="7">
        <v>1276.8499999999999</v>
      </c>
    </row>
    <row r="16527" spans="1:7" x14ac:dyDescent="0.3">
      <c r="A16527" s="310">
        <v>3021002</v>
      </c>
      <c r="B16527" t="s">
        <v>24266</v>
      </c>
      <c r="C16527" t="s">
        <v>355</v>
      </c>
      <c r="D16527" t="s">
        <v>373</v>
      </c>
      <c r="E16527">
        <v>617150</v>
      </c>
      <c r="F16527" t="s">
        <v>24196</v>
      </c>
      <c r="G16527" s="7">
        <v>476</v>
      </c>
    </row>
    <row r="16528" spans="1:7" x14ac:dyDescent="0.3">
      <c r="A16528" s="310">
        <v>3021002</v>
      </c>
      <c r="B16528" t="s">
        <v>24266</v>
      </c>
      <c r="C16528" t="s">
        <v>355</v>
      </c>
      <c r="D16528" t="s">
        <v>373</v>
      </c>
      <c r="E16528">
        <v>615130</v>
      </c>
      <c r="F16528" t="s">
        <v>24196</v>
      </c>
      <c r="G16528" s="7">
        <v>50.35</v>
      </c>
    </row>
    <row r="16529" spans="1:7" x14ac:dyDescent="0.3">
      <c r="A16529" s="310">
        <v>3021002</v>
      </c>
      <c r="B16529" t="s">
        <v>24266</v>
      </c>
      <c r="C16529" t="s">
        <v>355</v>
      </c>
      <c r="D16529" t="s">
        <v>374</v>
      </c>
      <c r="E16529">
        <v>616120</v>
      </c>
      <c r="F16529" t="s">
        <v>24196</v>
      </c>
      <c r="G16529" s="7">
        <v>329.92</v>
      </c>
    </row>
    <row r="16530" spans="1:7" x14ac:dyDescent="0.3">
      <c r="A16530" s="310">
        <v>3021002</v>
      </c>
      <c r="B16530" t="s">
        <v>24266</v>
      </c>
      <c r="C16530" t="s">
        <v>355</v>
      </c>
      <c r="D16530" t="s">
        <v>373</v>
      </c>
      <c r="E16530">
        <v>615130</v>
      </c>
      <c r="F16530" t="s">
        <v>24196</v>
      </c>
      <c r="G16530" s="7">
        <v>-57.54</v>
      </c>
    </row>
    <row r="16531" spans="1:7" x14ac:dyDescent="0.3">
      <c r="A16531" s="310">
        <v>3021002</v>
      </c>
      <c r="B16531" t="s">
        <v>24266</v>
      </c>
      <c r="C16531" t="s">
        <v>355</v>
      </c>
      <c r="D16531" t="s">
        <v>373</v>
      </c>
      <c r="E16531">
        <v>617150</v>
      </c>
      <c r="F16531" t="s">
        <v>24196</v>
      </c>
      <c r="G16531" s="7">
        <v>616.23</v>
      </c>
    </row>
    <row r="16532" spans="1:7" x14ac:dyDescent="0.3">
      <c r="A16532" s="310">
        <v>3021002</v>
      </c>
      <c r="B16532" t="s">
        <v>24266</v>
      </c>
      <c r="C16532" t="s">
        <v>355</v>
      </c>
      <c r="D16532" t="s">
        <v>373</v>
      </c>
      <c r="E16532">
        <v>615130</v>
      </c>
      <c r="F16532" t="s">
        <v>24196</v>
      </c>
      <c r="G16532" s="7">
        <v>9.43</v>
      </c>
    </row>
    <row r="16533" spans="1:7" x14ac:dyDescent="0.3">
      <c r="A16533" s="310">
        <v>3021002</v>
      </c>
      <c r="B16533" t="s">
        <v>24266</v>
      </c>
      <c r="C16533" t="s">
        <v>355</v>
      </c>
      <c r="D16533" t="s">
        <v>373</v>
      </c>
      <c r="E16533">
        <v>615130</v>
      </c>
      <c r="F16533" t="s">
        <v>24196</v>
      </c>
      <c r="G16533" s="7">
        <v>-100.71</v>
      </c>
    </row>
    <row r="16534" spans="1:7" x14ac:dyDescent="0.3">
      <c r="A16534" s="310">
        <v>3021002</v>
      </c>
      <c r="B16534" t="s">
        <v>24266</v>
      </c>
      <c r="C16534" t="s">
        <v>355</v>
      </c>
      <c r="D16534" t="s">
        <v>373</v>
      </c>
      <c r="E16534">
        <v>615130</v>
      </c>
      <c r="F16534" t="s">
        <v>24196</v>
      </c>
      <c r="G16534" s="7">
        <v>28.77</v>
      </c>
    </row>
    <row r="16535" spans="1:7" x14ac:dyDescent="0.3">
      <c r="A16535" s="310">
        <v>3021002</v>
      </c>
      <c r="B16535" t="s">
        <v>24266</v>
      </c>
      <c r="C16535" t="s">
        <v>355</v>
      </c>
      <c r="D16535" t="s">
        <v>373</v>
      </c>
      <c r="E16535">
        <v>615130</v>
      </c>
      <c r="F16535" t="s">
        <v>24196</v>
      </c>
      <c r="G16535" s="7">
        <v>11.67</v>
      </c>
    </row>
    <row r="16536" spans="1:7" x14ac:dyDescent="0.3">
      <c r="A16536" s="310">
        <v>3021002</v>
      </c>
      <c r="B16536" t="s">
        <v>24266</v>
      </c>
      <c r="C16536" t="s">
        <v>355</v>
      </c>
      <c r="D16536" t="s">
        <v>373</v>
      </c>
      <c r="E16536">
        <v>615130</v>
      </c>
      <c r="F16536" t="s">
        <v>24196</v>
      </c>
      <c r="G16536" s="7">
        <v>1787.88</v>
      </c>
    </row>
    <row r="16537" spans="1:7" x14ac:dyDescent="0.3">
      <c r="A16537" s="310">
        <v>3021002</v>
      </c>
      <c r="B16537" t="s">
        <v>24266</v>
      </c>
      <c r="C16537" t="s">
        <v>355</v>
      </c>
      <c r="D16537" t="s">
        <v>373</v>
      </c>
      <c r="E16537">
        <v>617150</v>
      </c>
      <c r="F16537" t="s">
        <v>24196</v>
      </c>
      <c r="G16537" s="7">
        <v>223.03</v>
      </c>
    </row>
    <row r="16538" spans="1:7" x14ac:dyDescent="0.3">
      <c r="A16538" s="310">
        <v>3021002</v>
      </c>
      <c r="B16538" t="s">
        <v>24266</v>
      </c>
      <c r="C16538" t="s">
        <v>355</v>
      </c>
      <c r="D16538" t="s">
        <v>373</v>
      </c>
      <c r="E16538">
        <v>615130</v>
      </c>
      <c r="F16538" t="s">
        <v>24196</v>
      </c>
      <c r="G16538" s="7">
        <v>11.2</v>
      </c>
    </row>
    <row r="16539" spans="1:7" x14ac:dyDescent="0.3">
      <c r="A16539" s="310">
        <v>3021002</v>
      </c>
      <c r="B16539" t="s">
        <v>24266</v>
      </c>
      <c r="C16539" t="s">
        <v>355</v>
      </c>
      <c r="D16539" t="s">
        <v>371</v>
      </c>
      <c r="E16539">
        <v>615100</v>
      </c>
      <c r="F16539" t="s">
        <v>24196</v>
      </c>
      <c r="G16539" s="7">
        <v>5646.83</v>
      </c>
    </row>
    <row r="16540" spans="1:7" x14ac:dyDescent="0.3">
      <c r="A16540" s="310">
        <v>3021002</v>
      </c>
      <c r="B16540" t="s">
        <v>24266</v>
      </c>
      <c r="C16540" t="s">
        <v>355</v>
      </c>
      <c r="D16540" t="s">
        <v>373</v>
      </c>
      <c r="E16540">
        <v>615130</v>
      </c>
      <c r="F16540" t="s">
        <v>24196</v>
      </c>
      <c r="G16540" s="7">
        <v>-100.71</v>
      </c>
    </row>
    <row r="16541" spans="1:7" x14ac:dyDescent="0.3">
      <c r="A16541" s="310">
        <v>3021002</v>
      </c>
      <c r="B16541" t="s">
        <v>24266</v>
      </c>
      <c r="C16541" t="s">
        <v>355</v>
      </c>
      <c r="D16541" t="s">
        <v>373</v>
      </c>
      <c r="E16541">
        <v>615130</v>
      </c>
      <c r="F16541" t="s">
        <v>24196</v>
      </c>
      <c r="G16541" s="7">
        <v>-0.01</v>
      </c>
    </row>
    <row r="16542" spans="1:7" x14ac:dyDescent="0.3">
      <c r="A16542" s="310">
        <v>3021002</v>
      </c>
      <c r="B16542" t="s">
        <v>24266</v>
      </c>
      <c r="C16542" t="s">
        <v>355</v>
      </c>
      <c r="D16542" t="s">
        <v>373</v>
      </c>
      <c r="E16542">
        <v>615130</v>
      </c>
      <c r="F16542" t="s">
        <v>24196</v>
      </c>
      <c r="G16542" s="7">
        <v>28.77</v>
      </c>
    </row>
    <row r="16543" spans="1:7" x14ac:dyDescent="0.3">
      <c r="A16543" s="310">
        <v>3021002</v>
      </c>
      <c r="B16543" t="s">
        <v>24266</v>
      </c>
      <c r="C16543" t="s">
        <v>355</v>
      </c>
      <c r="D16543" t="s">
        <v>373</v>
      </c>
      <c r="E16543">
        <v>615130</v>
      </c>
      <c r="F16543" t="s">
        <v>24196</v>
      </c>
      <c r="G16543" s="7">
        <v>50.35</v>
      </c>
    </row>
    <row r="16544" spans="1:7" x14ac:dyDescent="0.3">
      <c r="A16544" s="310">
        <v>3021002</v>
      </c>
      <c r="B16544" t="s">
        <v>24266</v>
      </c>
      <c r="C16544" t="s">
        <v>355</v>
      </c>
      <c r="D16544" t="s">
        <v>371</v>
      </c>
      <c r="E16544">
        <v>617100</v>
      </c>
      <c r="F16544" t="s">
        <v>24196</v>
      </c>
      <c r="G16544" s="7">
        <v>1407.54</v>
      </c>
    </row>
    <row r="16545" spans="1:7" x14ac:dyDescent="0.3">
      <c r="A16545" s="310">
        <v>3021002</v>
      </c>
      <c r="B16545" t="s">
        <v>24266</v>
      </c>
      <c r="C16545" t="s">
        <v>355</v>
      </c>
      <c r="D16545" t="s">
        <v>377</v>
      </c>
      <c r="E16545">
        <v>611110</v>
      </c>
      <c r="F16545" t="s">
        <v>24196</v>
      </c>
      <c r="G16545" s="7">
        <v>929.12</v>
      </c>
    </row>
    <row r="16546" spans="1:7" x14ac:dyDescent="0.3">
      <c r="A16546" s="310">
        <v>3021002</v>
      </c>
      <c r="B16546" t="s">
        <v>24266</v>
      </c>
      <c r="C16546" t="s">
        <v>355</v>
      </c>
      <c r="D16546" t="s">
        <v>373</v>
      </c>
      <c r="E16546">
        <v>615130</v>
      </c>
      <c r="F16546" t="s">
        <v>24196</v>
      </c>
      <c r="G16546" s="7">
        <v>-57.54</v>
      </c>
    </row>
    <row r="16547" spans="1:7" x14ac:dyDescent="0.3">
      <c r="A16547" s="310">
        <v>3021002</v>
      </c>
      <c r="B16547" t="s">
        <v>24266</v>
      </c>
      <c r="C16547" t="s">
        <v>355</v>
      </c>
      <c r="D16547" t="s">
        <v>373</v>
      </c>
      <c r="E16547">
        <v>615130</v>
      </c>
      <c r="F16547" t="s">
        <v>24196</v>
      </c>
      <c r="G16547" s="7">
        <v>50.35</v>
      </c>
    </row>
    <row r="16548" spans="1:7" x14ac:dyDescent="0.3">
      <c r="A16548" s="310">
        <v>3021002</v>
      </c>
      <c r="B16548" t="s">
        <v>24266</v>
      </c>
      <c r="C16548" t="s">
        <v>355</v>
      </c>
      <c r="D16548" t="s">
        <v>371</v>
      </c>
      <c r="E16548">
        <v>617100</v>
      </c>
      <c r="F16548" t="s">
        <v>24196</v>
      </c>
      <c r="G16548" s="7">
        <v>1619.51</v>
      </c>
    </row>
    <row r="16549" spans="1:7" x14ac:dyDescent="0.3">
      <c r="A16549" s="310">
        <v>3021002</v>
      </c>
      <c r="B16549" t="s">
        <v>24266</v>
      </c>
      <c r="C16549" t="s">
        <v>355</v>
      </c>
      <c r="D16549" t="s">
        <v>373</v>
      </c>
      <c r="E16549">
        <v>615130</v>
      </c>
      <c r="F16549" t="s">
        <v>24196</v>
      </c>
      <c r="G16549" s="7">
        <v>3121.99</v>
      </c>
    </row>
    <row r="16550" spans="1:7" x14ac:dyDescent="0.3">
      <c r="A16550" s="310">
        <v>3021002</v>
      </c>
      <c r="B16550" t="s">
        <v>24266</v>
      </c>
      <c r="C16550" t="s">
        <v>355</v>
      </c>
      <c r="D16550" t="s">
        <v>373</v>
      </c>
      <c r="E16550">
        <v>615130</v>
      </c>
      <c r="F16550" t="s">
        <v>24196</v>
      </c>
      <c r="G16550" s="7">
        <v>50.35</v>
      </c>
    </row>
    <row r="16551" spans="1:7" x14ac:dyDescent="0.3">
      <c r="A16551" s="310">
        <v>3021002</v>
      </c>
      <c r="B16551" t="s">
        <v>24266</v>
      </c>
      <c r="C16551" t="s">
        <v>355</v>
      </c>
      <c r="D16551" t="s">
        <v>375</v>
      </c>
      <c r="E16551">
        <v>616130</v>
      </c>
      <c r="F16551" t="s">
        <v>24196</v>
      </c>
      <c r="G16551" s="7">
        <v>409.51</v>
      </c>
    </row>
    <row r="16552" spans="1:7" x14ac:dyDescent="0.3">
      <c r="A16552" s="310">
        <v>3021002</v>
      </c>
      <c r="B16552" t="s">
        <v>24266</v>
      </c>
      <c r="C16552" t="s">
        <v>355</v>
      </c>
      <c r="D16552" t="s">
        <v>371</v>
      </c>
      <c r="E16552">
        <v>616100</v>
      </c>
      <c r="F16552" t="s">
        <v>24196</v>
      </c>
      <c r="G16552" s="7">
        <v>784.47</v>
      </c>
    </row>
    <row r="16553" spans="1:7" x14ac:dyDescent="0.3">
      <c r="A16553" s="310">
        <v>3021002</v>
      </c>
      <c r="B16553" t="s">
        <v>24266</v>
      </c>
      <c r="C16553" t="s">
        <v>355</v>
      </c>
      <c r="D16553" t="s">
        <v>371</v>
      </c>
      <c r="E16553">
        <v>615100</v>
      </c>
      <c r="F16553" t="s">
        <v>24196</v>
      </c>
      <c r="G16553" s="7">
        <v>4907.75</v>
      </c>
    </row>
    <row r="16554" spans="1:7" x14ac:dyDescent="0.3">
      <c r="A16554" s="310">
        <v>3021002</v>
      </c>
      <c r="B16554" t="s">
        <v>24266</v>
      </c>
      <c r="C16554" t="s">
        <v>355</v>
      </c>
      <c r="D16554" t="s">
        <v>373</v>
      </c>
      <c r="E16554">
        <v>615130</v>
      </c>
      <c r="F16554" t="s">
        <v>24196</v>
      </c>
      <c r="G16554" s="7">
        <v>0.01</v>
      </c>
    </row>
    <row r="16555" spans="1:7" x14ac:dyDescent="0.3">
      <c r="A16555" s="310">
        <v>3021002</v>
      </c>
      <c r="B16555" t="s">
        <v>24266</v>
      </c>
      <c r="C16555" t="s">
        <v>355</v>
      </c>
      <c r="D16555" t="s">
        <v>373</v>
      </c>
      <c r="E16555">
        <v>615130</v>
      </c>
      <c r="F16555" t="s">
        <v>24196</v>
      </c>
      <c r="G16555" s="7">
        <v>-861.03</v>
      </c>
    </row>
    <row r="16556" spans="1:7" x14ac:dyDescent="0.3">
      <c r="A16556" s="310">
        <v>3021002</v>
      </c>
      <c r="B16556" t="s">
        <v>24266</v>
      </c>
      <c r="C16556" t="s">
        <v>355</v>
      </c>
      <c r="D16556" t="s">
        <v>374</v>
      </c>
      <c r="E16556">
        <v>615120</v>
      </c>
      <c r="F16556" t="s">
        <v>24196</v>
      </c>
      <c r="G16556" s="7">
        <v>2589.5</v>
      </c>
    </row>
    <row r="16557" spans="1:7" x14ac:dyDescent="0.3">
      <c r="A16557" s="310">
        <v>3021002</v>
      </c>
      <c r="B16557" t="s">
        <v>24266</v>
      </c>
      <c r="C16557" t="s">
        <v>355</v>
      </c>
      <c r="D16557" t="s">
        <v>373</v>
      </c>
      <c r="E16557">
        <v>617150</v>
      </c>
      <c r="F16557" t="s">
        <v>24196</v>
      </c>
      <c r="G16557" s="7">
        <v>331.28</v>
      </c>
    </row>
    <row r="16558" spans="1:7" x14ac:dyDescent="0.3">
      <c r="A16558" s="310">
        <v>3021002</v>
      </c>
      <c r="B16558" t="s">
        <v>24266</v>
      </c>
      <c r="C16558" t="s">
        <v>355</v>
      </c>
      <c r="D16558" t="s">
        <v>373</v>
      </c>
      <c r="E16558">
        <v>615130</v>
      </c>
      <c r="F16558" t="s">
        <v>24196</v>
      </c>
      <c r="G16558" s="7">
        <v>-57.54</v>
      </c>
    </row>
    <row r="16559" spans="1:7" x14ac:dyDescent="0.3">
      <c r="A16559" s="310">
        <v>3021002</v>
      </c>
      <c r="B16559" t="s">
        <v>24266</v>
      </c>
      <c r="C16559" t="s">
        <v>355</v>
      </c>
      <c r="D16559" t="s">
        <v>373</v>
      </c>
      <c r="E16559">
        <v>615130</v>
      </c>
      <c r="F16559" t="s">
        <v>24196</v>
      </c>
      <c r="G16559" s="7">
        <v>50.35</v>
      </c>
    </row>
    <row r="16560" spans="1:7" x14ac:dyDescent="0.3">
      <c r="A16560" s="310">
        <v>3021002</v>
      </c>
      <c r="B16560" t="s">
        <v>24266</v>
      </c>
      <c r="C16560" t="s">
        <v>355</v>
      </c>
      <c r="D16560" t="s">
        <v>373</v>
      </c>
      <c r="E16560">
        <v>615130</v>
      </c>
      <c r="F16560" t="s">
        <v>24196</v>
      </c>
      <c r="G16560" s="7">
        <v>-100.71</v>
      </c>
    </row>
    <row r="16561" spans="1:7" x14ac:dyDescent="0.3">
      <c r="A16561" s="310">
        <v>3021002</v>
      </c>
      <c r="B16561" t="s">
        <v>24266</v>
      </c>
      <c r="C16561" t="s">
        <v>355</v>
      </c>
      <c r="D16561" t="s">
        <v>375</v>
      </c>
      <c r="E16561">
        <v>616130</v>
      </c>
      <c r="F16561" t="s">
        <v>24196</v>
      </c>
      <c r="G16561" s="7">
        <v>214.98</v>
      </c>
    </row>
    <row r="16562" spans="1:7" x14ac:dyDescent="0.3">
      <c r="A16562" s="310">
        <v>3021002</v>
      </c>
      <c r="B16562" t="s">
        <v>24266</v>
      </c>
      <c r="C16562" t="s">
        <v>355</v>
      </c>
      <c r="D16562" t="s">
        <v>373</v>
      </c>
      <c r="E16562">
        <v>615130</v>
      </c>
      <c r="F16562" t="s">
        <v>24196</v>
      </c>
      <c r="G16562" s="7">
        <v>-57.54</v>
      </c>
    </row>
    <row r="16563" spans="1:7" x14ac:dyDescent="0.3">
      <c r="A16563" s="310">
        <v>3021002</v>
      </c>
      <c r="B16563" t="s">
        <v>24266</v>
      </c>
      <c r="C16563" t="s">
        <v>355</v>
      </c>
      <c r="D16563" t="s">
        <v>373</v>
      </c>
      <c r="E16563">
        <v>615130</v>
      </c>
      <c r="F16563" t="s">
        <v>24196</v>
      </c>
      <c r="G16563" s="7">
        <v>50.35</v>
      </c>
    </row>
    <row r="16564" spans="1:7" x14ac:dyDescent="0.3">
      <c r="A16564" s="310">
        <v>3021002</v>
      </c>
      <c r="B16564" t="s">
        <v>24266</v>
      </c>
      <c r="C16564" t="s">
        <v>355</v>
      </c>
      <c r="D16564" t="s">
        <v>373</v>
      </c>
      <c r="E16564">
        <v>616160</v>
      </c>
      <c r="F16564" t="s">
        <v>24196</v>
      </c>
      <c r="G16564" s="7">
        <v>218.57</v>
      </c>
    </row>
    <row r="16565" spans="1:7" x14ac:dyDescent="0.3">
      <c r="A16565" s="310">
        <v>3021002</v>
      </c>
      <c r="B16565" t="s">
        <v>24266</v>
      </c>
      <c r="C16565" t="s">
        <v>355</v>
      </c>
      <c r="D16565" t="s">
        <v>373</v>
      </c>
      <c r="E16565">
        <v>615130</v>
      </c>
      <c r="F16565" t="s">
        <v>24196</v>
      </c>
      <c r="G16565" s="7">
        <v>-0.01</v>
      </c>
    </row>
    <row r="16566" spans="1:7" x14ac:dyDescent="0.3">
      <c r="A16566" s="310">
        <v>3021002</v>
      </c>
      <c r="B16566" t="s">
        <v>24266</v>
      </c>
      <c r="C16566" t="s">
        <v>355</v>
      </c>
      <c r="D16566" t="s">
        <v>373</v>
      </c>
      <c r="E16566">
        <v>615130</v>
      </c>
      <c r="F16566" t="s">
        <v>24196</v>
      </c>
      <c r="G16566" s="7">
        <v>28.77</v>
      </c>
    </row>
    <row r="16567" spans="1:7" x14ac:dyDescent="0.3">
      <c r="A16567" s="310">
        <v>3021002</v>
      </c>
      <c r="B16567" t="s">
        <v>24266</v>
      </c>
      <c r="C16567" t="s">
        <v>355</v>
      </c>
      <c r="D16567" t="s">
        <v>373</v>
      </c>
      <c r="E16567">
        <v>615130</v>
      </c>
      <c r="F16567" t="s">
        <v>24196</v>
      </c>
      <c r="G16567" s="7">
        <v>50.35</v>
      </c>
    </row>
    <row r="16568" spans="1:7" x14ac:dyDescent="0.3">
      <c r="A16568" s="310">
        <v>3021002</v>
      </c>
      <c r="B16568" t="s">
        <v>24266</v>
      </c>
      <c r="C16568" t="s">
        <v>355</v>
      </c>
      <c r="D16568" t="s">
        <v>373</v>
      </c>
      <c r="E16568">
        <v>615130</v>
      </c>
      <c r="F16568" t="s">
        <v>24196</v>
      </c>
      <c r="G16568" s="7">
        <v>50.35</v>
      </c>
    </row>
    <row r="16569" spans="1:7" x14ac:dyDescent="0.3">
      <c r="A16569" s="310">
        <v>3021002</v>
      </c>
      <c r="B16569" t="s">
        <v>24266</v>
      </c>
      <c r="C16569" t="s">
        <v>355</v>
      </c>
      <c r="D16569" t="s">
        <v>373</v>
      </c>
      <c r="E16569">
        <v>615130</v>
      </c>
      <c r="F16569" t="s">
        <v>24196</v>
      </c>
      <c r="G16569" s="7">
        <v>-57.54</v>
      </c>
    </row>
    <row r="16570" spans="1:7" x14ac:dyDescent="0.3">
      <c r="A16570" s="310">
        <v>3021002</v>
      </c>
      <c r="B16570" t="s">
        <v>24266</v>
      </c>
      <c r="C16570" t="s">
        <v>355</v>
      </c>
      <c r="D16570" t="s">
        <v>375</v>
      </c>
      <c r="E16570">
        <v>615140</v>
      </c>
      <c r="F16570" t="s">
        <v>24196</v>
      </c>
      <c r="G16570" s="7">
        <v>3147.04</v>
      </c>
    </row>
    <row r="16571" spans="1:7" x14ac:dyDescent="0.3">
      <c r="A16571" s="310">
        <v>3021002</v>
      </c>
      <c r="B16571" t="s">
        <v>24266</v>
      </c>
      <c r="C16571" t="s">
        <v>355</v>
      </c>
      <c r="D16571" t="s">
        <v>373</v>
      </c>
      <c r="E16571">
        <v>615130</v>
      </c>
      <c r="F16571" t="s">
        <v>24196</v>
      </c>
      <c r="G16571" s="7">
        <v>50.35</v>
      </c>
    </row>
    <row r="16572" spans="1:7" x14ac:dyDescent="0.3">
      <c r="A16572" s="310">
        <v>3021002</v>
      </c>
      <c r="B16572" t="s">
        <v>24266</v>
      </c>
      <c r="C16572" t="s">
        <v>355</v>
      </c>
      <c r="D16572" t="s">
        <v>373</v>
      </c>
      <c r="E16572">
        <v>615130</v>
      </c>
      <c r="F16572" t="s">
        <v>24196</v>
      </c>
      <c r="G16572" s="7">
        <v>28.77</v>
      </c>
    </row>
    <row r="16573" spans="1:7" x14ac:dyDescent="0.3">
      <c r="A16573" s="310">
        <v>3021002</v>
      </c>
      <c r="B16573" t="s">
        <v>24266</v>
      </c>
      <c r="C16573" t="s">
        <v>355</v>
      </c>
      <c r="D16573" t="s">
        <v>373</v>
      </c>
      <c r="E16573">
        <v>615130</v>
      </c>
      <c r="F16573" t="s">
        <v>24196</v>
      </c>
      <c r="G16573" s="7">
        <v>28.77</v>
      </c>
    </row>
    <row r="16574" spans="1:7" x14ac:dyDescent="0.3">
      <c r="A16574" s="310">
        <v>3021002</v>
      </c>
      <c r="B16574" t="s">
        <v>24266</v>
      </c>
      <c r="C16574" t="s">
        <v>355</v>
      </c>
      <c r="D16574" t="s">
        <v>373</v>
      </c>
      <c r="E16574">
        <v>615130</v>
      </c>
      <c r="F16574" t="s">
        <v>24196</v>
      </c>
      <c r="G16574" s="7">
        <v>-57.54</v>
      </c>
    </row>
    <row r="16575" spans="1:7" x14ac:dyDescent="0.3">
      <c r="A16575" s="310">
        <v>3021002</v>
      </c>
      <c r="B16575" t="s">
        <v>24266</v>
      </c>
      <c r="C16575" t="s">
        <v>355</v>
      </c>
      <c r="D16575" t="s">
        <v>373</v>
      </c>
      <c r="E16575">
        <v>615130</v>
      </c>
      <c r="F16575" t="s">
        <v>24196</v>
      </c>
      <c r="G16575" s="7">
        <v>50.35</v>
      </c>
    </row>
    <row r="16576" spans="1:7" x14ac:dyDescent="0.3">
      <c r="A16576" s="310">
        <v>3021002</v>
      </c>
      <c r="B16576" t="s">
        <v>24266</v>
      </c>
      <c r="C16576" t="s">
        <v>355</v>
      </c>
      <c r="D16576" t="s">
        <v>373</v>
      </c>
      <c r="E16576">
        <v>615130</v>
      </c>
      <c r="F16576" t="s">
        <v>24196</v>
      </c>
      <c r="G16576" s="7">
        <v>-0.01</v>
      </c>
    </row>
    <row r="16577" spans="1:7" x14ac:dyDescent="0.3">
      <c r="A16577" s="310">
        <v>3021002</v>
      </c>
      <c r="B16577" t="s">
        <v>24266</v>
      </c>
      <c r="C16577" t="s">
        <v>355</v>
      </c>
      <c r="D16577" t="s">
        <v>373</v>
      </c>
      <c r="E16577">
        <v>616160</v>
      </c>
      <c r="F16577" t="s">
        <v>24196</v>
      </c>
      <c r="G16577" s="7">
        <v>390.56</v>
      </c>
    </row>
    <row r="16578" spans="1:7" x14ac:dyDescent="0.3">
      <c r="A16578" s="310">
        <v>3021002</v>
      </c>
      <c r="B16578" t="s">
        <v>24266</v>
      </c>
      <c r="C16578" t="s">
        <v>355</v>
      </c>
      <c r="D16578" t="s">
        <v>373</v>
      </c>
      <c r="E16578">
        <v>615130</v>
      </c>
      <c r="F16578" t="s">
        <v>24196</v>
      </c>
      <c r="G16578" s="7">
        <v>-100.71</v>
      </c>
    </row>
    <row r="16579" spans="1:7" x14ac:dyDescent="0.3">
      <c r="A16579" s="310">
        <v>3021002</v>
      </c>
      <c r="B16579" t="s">
        <v>24266</v>
      </c>
      <c r="C16579" t="s">
        <v>355</v>
      </c>
      <c r="D16579" t="s">
        <v>373</v>
      </c>
      <c r="E16579">
        <v>615130</v>
      </c>
      <c r="F16579" t="s">
        <v>24196</v>
      </c>
      <c r="G16579" s="7">
        <v>1.08</v>
      </c>
    </row>
    <row r="16580" spans="1:7" x14ac:dyDescent="0.3">
      <c r="A16580" s="310">
        <v>3021002</v>
      </c>
      <c r="B16580" t="s">
        <v>24266</v>
      </c>
      <c r="C16580" t="s">
        <v>355</v>
      </c>
      <c r="D16580" t="s">
        <v>373</v>
      </c>
      <c r="E16580">
        <v>616160</v>
      </c>
      <c r="F16580" t="s">
        <v>24196</v>
      </c>
      <c r="G16580" s="7">
        <v>287.45</v>
      </c>
    </row>
    <row r="16581" spans="1:7" x14ac:dyDescent="0.3">
      <c r="A16581" s="310">
        <v>3021002</v>
      </c>
      <c r="B16581" t="s">
        <v>24266</v>
      </c>
      <c r="C16581" t="s">
        <v>355</v>
      </c>
      <c r="D16581" t="s">
        <v>373</v>
      </c>
      <c r="E16581">
        <v>617150</v>
      </c>
      <c r="F16581" t="s">
        <v>24196</v>
      </c>
      <c r="G16581" s="7">
        <v>818.37</v>
      </c>
    </row>
    <row r="16582" spans="1:7" x14ac:dyDescent="0.3">
      <c r="A16582" s="310">
        <v>3021002</v>
      </c>
      <c r="B16582" t="s">
        <v>24266</v>
      </c>
      <c r="C16582" t="s">
        <v>355</v>
      </c>
      <c r="D16582" t="s">
        <v>371</v>
      </c>
      <c r="E16582">
        <v>616100</v>
      </c>
      <c r="F16582" t="s">
        <v>24196</v>
      </c>
      <c r="G16582" s="7">
        <v>673.61</v>
      </c>
    </row>
    <row r="16583" spans="1:7" x14ac:dyDescent="0.3">
      <c r="A16583" s="310">
        <v>3021002</v>
      </c>
      <c r="B16583" t="s">
        <v>24266</v>
      </c>
      <c r="C16583" t="s">
        <v>355</v>
      </c>
      <c r="D16583" t="s">
        <v>373</v>
      </c>
      <c r="E16583">
        <v>615130</v>
      </c>
      <c r="F16583" t="s">
        <v>24196</v>
      </c>
      <c r="G16583" s="7">
        <v>1623.91</v>
      </c>
    </row>
    <row r="16584" spans="1:7" x14ac:dyDescent="0.3">
      <c r="A16584" s="310">
        <v>3021002</v>
      </c>
      <c r="B16584" t="s">
        <v>24266</v>
      </c>
      <c r="C16584" t="s">
        <v>355</v>
      </c>
      <c r="D16584" t="s">
        <v>373</v>
      </c>
      <c r="E16584">
        <v>617150</v>
      </c>
      <c r="F16584" t="s">
        <v>24196</v>
      </c>
      <c r="G16584" s="7">
        <v>384.64</v>
      </c>
    </row>
    <row r="16585" spans="1:7" x14ac:dyDescent="0.3">
      <c r="A16585" s="310">
        <v>3021002</v>
      </c>
      <c r="B16585" t="s">
        <v>24266</v>
      </c>
      <c r="C16585" t="s">
        <v>355</v>
      </c>
      <c r="D16585" t="s">
        <v>373</v>
      </c>
      <c r="E16585">
        <v>617150</v>
      </c>
      <c r="F16585" t="s">
        <v>24196</v>
      </c>
      <c r="G16585" s="7">
        <v>555.73</v>
      </c>
    </row>
    <row r="16586" spans="1:7" x14ac:dyDescent="0.3">
      <c r="A16586" s="310">
        <v>3021002</v>
      </c>
      <c r="B16586" t="s">
        <v>24266</v>
      </c>
      <c r="C16586" t="s">
        <v>355</v>
      </c>
      <c r="D16586" t="s">
        <v>373</v>
      </c>
      <c r="E16586">
        <v>615130</v>
      </c>
      <c r="F16586" t="s">
        <v>24196</v>
      </c>
      <c r="G16586" s="7">
        <v>0.01</v>
      </c>
    </row>
    <row r="16587" spans="1:7" x14ac:dyDescent="0.3">
      <c r="A16587" s="310">
        <v>3021002</v>
      </c>
      <c r="B16587" t="s">
        <v>24266</v>
      </c>
      <c r="C16587" t="s">
        <v>355</v>
      </c>
      <c r="D16587" t="s">
        <v>373</v>
      </c>
      <c r="E16587">
        <v>615130</v>
      </c>
      <c r="F16587" t="s">
        <v>24196</v>
      </c>
      <c r="G16587" s="7">
        <v>-100.71</v>
      </c>
    </row>
    <row r="16588" spans="1:7" x14ac:dyDescent="0.3">
      <c r="A16588" s="310">
        <v>3021002</v>
      </c>
      <c r="B16588" t="s">
        <v>24266</v>
      </c>
      <c r="C16588" t="s">
        <v>355</v>
      </c>
      <c r="D16588" t="s">
        <v>373</v>
      </c>
      <c r="E16588">
        <v>615130</v>
      </c>
      <c r="F16588" t="s">
        <v>24196</v>
      </c>
      <c r="G16588" s="7">
        <v>0.01</v>
      </c>
    </row>
    <row r="16589" spans="1:7" x14ac:dyDescent="0.3">
      <c r="A16589" s="310">
        <v>3021002</v>
      </c>
      <c r="B16589" t="s">
        <v>24266</v>
      </c>
      <c r="C16589" t="s">
        <v>355</v>
      </c>
      <c r="D16589" t="s">
        <v>377</v>
      </c>
      <c r="E16589">
        <v>611130</v>
      </c>
      <c r="F16589" t="s">
        <v>24196</v>
      </c>
      <c r="G16589" s="7">
        <v>283.2</v>
      </c>
    </row>
    <row r="16590" spans="1:7" x14ac:dyDescent="0.3">
      <c r="A16590" s="310">
        <v>3021002</v>
      </c>
      <c r="B16590" t="s">
        <v>24266</v>
      </c>
      <c r="C16590" t="s">
        <v>355</v>
      </c>
      <c r="D16590" t="s">
        <v>373</v>
      </c>
      <c r="E16590">
        <v>615130</v>
      </c>
      <c r="F16590" t="s">
        <v>24196</v>
      </c>
      <c r="G16590" s="7">
        <v>50.35</v>
      </c>
    </row>
    <row r="16591" spans="1:7" x14ac:dyDescent="0.3">
      <c r="A16591" s="310">
        <v>3021002</v>
      </c>
      <c r="B16591" t="s">
        <v>24266</v>
      </c>
      <c r="C16591" t="s">
        <v>355</v>
      </c>
      <c r="D16591" t="s">
        <v>373</v>
      </c>
      <c r="E16591">
        <v>615130</v>
      </c>
      <c r="F16591" t="s">
        <v>24196</v>
      </c>
      <c r="G16591" s="7">
        <v>-57.54</v>
      </c>
    </row>
    <row r="16592" spans="1:7" x14ac:dyDescent="0.3">
      <c r="A16592" s="310">
        <v>3021002</v>
      </c>
      <c r="B16592" t="s">
        <v>24266</v>
      </c>
      <c r="C16592" t="s">
        <v>355</v>
      </c>
      <c r="D16592" t="s">
        <v>373</v>
      </c>
      <c r="E16592">
        <v>615130</v>
      </c>
      <c r="F16592" t="s">
        <v>24196</v>
      </c>
      <c r="G16592" s="7">
        <v>97.63</v>
      </c>
    </row>
    <row r="16593" spans="1:7" x14ac:dyDescent="0.3">
      <c r="A16593" s="310">
        <v>3021002</v>
      </c>
      <c r="B16593" t="s">
        <v>24266</v>
      </c>
      <c r="C16593" t="s">
        <v>355</v>
      </c>
      <c r="D16593" t="s">
        <v>373</v>
      </c>
      <c r="E16593">
        <v>615130</v>
      </c>
      <c r="F16593" t="s">
        <v>24196</v>
      </c>
      <c r="G16593" s="7">
        <v>0.01</v>
      </c>
    </row>
    <row r="16594" spans="1:7" x14ac:dyDescent="0.3">
      <c r="A16594" s="310">
        <v>3021002</v>
      </c>
      <c r="B16594" t="s">
        <v>24266</v>
      </c>
      <c r="C16594" t="s">
        <v>355</v>
      </c>
      <c r="D16594" t="s">
        <v>373</v>
      </c>
      <c r="E16594">
        <v>615130</v>
      </c>
      <c r="F16594" t="s">
        <v>24196</v>
      </c>
      <c r="G16594" s="7">
        <v>-100.71</v>
      </c>
    </row>
    <row r="16595" spans="1:7" x14ac:dyDescent="0.3">
      <c r="A16595" s="310">
        <v>3021002</v>
      </c>
      <c r="B16595" t="s">
        <v>24266</v>
      </c>
      <c r="C16595" t="s">
        <v>355</v>
      </c>
      <c r="D16595" t="s">
        <v>373</v>
      </c>
      <c r="E16595">
        <v>615130</v>
      </c>
      <c r="F16595" t="s">
        <v>24196</v>
      </c>
      <c r="G16595" s="7">
        <v>2333.33</v>
      </c>
    </row>
    <row r="16596" spans="1:7" x14ac:dyDescent="0.3">
      <c r="A16596" s="310">
        <v>3021002</v>
      </c>
      <c r="B16596" t="s">
        <v>24266</v>
      </c>
      <c r="C16596" t="s">
        <v>355</v>
      </c>
      <c r="D16596" t="s">
        <v>373</v>
      </c>
      <c r="E16596">
        <v>615130</v>
      </c>
      <c r="F16596" t="s">
        <v>24196</v>
      </c>
      <c r="G16596" s="7">
        <v>0.01</v>
      </c>
    </row>
    <row r="16597" spans="1:7" x14ac:dyDescent="0.3">
      <c r="A16597" s="310">
        <v>3021002</v>
      </c>
      <c r="B16597" t="s">
        <v>24266</v>
      </c>
      <c r="C16597" t="s">
        <v>355</v>
      </c>
      <c r="D16597" t="s">
        <v>373</v>
      </c>
      <c r="E16597">
        <v>615130</v>
      </c>
      <c r="F16597" t="s">
        <v>24196</v>
      </c>
      <c r="G16597" s="7">
        <v>0.01</v>
      </c>
    </row>
    <row r="16598" spans="1:7" x14ac:dyDescent="0.3">
      <c r="A16598" s="310">
        <v>3021002</v>
      </c>
      <c r="B16598" t="s">
        <v>24266</v>
      </c>
      <c r="C16598" t="s">
        <v>355</v>
      </c>
      <c r="D16598" t="s">
        <v>373</v>
      </c>
      <c r="E16598">
        <v>615130</v>
      </c>
      <c r="F16598" t="s">
        <v>24196</v>
      </c>
      <c r="G16598" s="7">
        <v>0.01</v>
      </c>
    </row>
    <row r="16599" spans="1:7" x14ac:dyDescent="0.3">
      <c r="A16599" s="310">
        <v>3021002</v>
      </c>
      <c r="B16599" t="s">
        <v>24266</v>
      </c>
      <c r="C16599" t="s">
        <v>355</v>
      </c>
      <c r="D16599" t="s">
        <v>373</v>
      </c>
      <c r="E16599">
        <v>615130</v>
      </c>
      <c r="F16599" t="s">
        <v>24196</v>
      </c>
      <c r="G16599" s="7">
        <v>28.77</v>
      </c>
    </row>
    <row r="16600" spans="1:7" x14ac:dyDescent="0.3">
      <c r="A16600" s="310">
        <v>3021002</v>
      </c>
      <c r="B16600" t="s">
        <v>24266</v>
      </c>
      <c r="C16600" t="s">
        <v>355</v>
      </c>
      <c r="D16600" t="s">
        <v>373</v>
      </c>
      <c r="E16600">
        <v>615130</v>
      </c>
      <c r="F16600" t="s">
        <v>24196</v>
      </c>
      <c r="G16600" s="7">
        <v>-100.71</v>
      </c>
    </row>
    <row r="16601" spans="1:7" x14ac:dyDescent="0.3">
      <c r="A16601" s="310">
        <v>3021002</v>
      </c>
      <c r="B16601" t="s">
        <v>24266</v>
      </c>
      <c r="C16601" t="s">
        <v>355</v>
      </c>
      <c r="D16601" t="s">
        <v>373</v>
      </c>
      <c r="E16601">
        <v>617150</v>
      </c>
      <c r="F16601" t="s">
        <v>24196</v>
      </c>
      <c r="G16601" s="7">
        <v>382.32</v>
      </c>
    </row>
    <row r="16602" spans="1:7" x14ac:dyDescent="0.3">
      <c r="A16602" s="310">
        <v>3021002</v>
      </c>
      <c r="B16602" t="s">
        <v>24266</v>
      </c>
      <c r="C16602" t="s">
        <v>355</v>
      </c>
      <c r="D16602" t="s">
        <v>373</v>
      </c>
      <c r="E16602">
        <v>615130</v>
      </c>
      <c r="F16602" t="s">
        <v>24196</v>
      </c>
      <c r="G16602" s="7">
        <v>50.35</v>
      </c>
    </row>
    <row r="16603" spans="1:7" x14ac:dyDescent="0.3">
      <c r="A16603" s="310">
        <v>3021002</v>
      </c>
      <c r="B16603" t="s">
        <v>24266</v>
      </c>
      <c r="C16603" t="s">
        <v>355</v>
      </c>
      <c r="D16603" t="s">
        <v>375</v>
      </c>
      <c r="E16603">
        <v>615140</v>
      </c>
      <c r="F16603" t="s">
        <v>24196</v>
      </c>
      <c r="G16603" s="7">
        <v>15.74</v>
      </c>
    </row>
    <row r="16604" spans="1:7" x14ac:dyDescent="0.3">
      <c r="A16604" s="310">
        <v>3021002</v>
      </c>
      <c r="B16604" t="s">
        <v>24266</v>
      </c>
      <c r="C16604" t="s">
        <v>355</v>
      </c>
      <c r="D16604" t="s">
        <v>373</v>
      </c>
      <c r="E16604">
        <v>616160</v>
      </c>
      <c r="F16604" t="s">
        <v>24196</v>
      </c>
      <c r="G16604" s="7">
        <v>539.20000000000005</v>
      </c>
    </row>
    <row r="16605" spans="1:7" x14ac:dyDescent="0.3">
      <c r="A16605" s="310">
        <v>3021002</v>
      </c>
      <c r="B16605" t="s">
        <v>24266</v>
      </c>
      <c r="C16605" t="s">
        <v>355</v>
      </c>
      <c r="D16605" t="s">
        <v>373</v>
      </c>
      <c r="E16605">
        <v>615130</v>
      </c>
      <c r="F16605" t="s">
        <v>24196</v>
      </c>
      <c r="G16605" s="7">
        <v>50.35</v>
      </c>
    </row>
    <row r="16606" spans="1:7" x14ac:dyDescent="0.3">
      <c r="A16606" s="310">
        <v>3021002</v>
      </c>
      <c r="B16606" t="s">
        <v>24266</v>
      </c>
      <c r="C16606" t="s">
        <v>355</v>
      </c>
      <c r="D16606" t="s">
        <v>373</v>
      </c>
      <c r="E16606">
        <v>615130</v>
      </c>
      <c r="F16606" t="s">
        <v>24196</v>
      </c>
      <c r="G16606" s="7">
        <v>28.77</v>
      </c>
    </row>
    <row r="16607" spans="1:7" x14ac:dyDescent="0.3">
      <c r="A16607" s="310">
        <v>3021002</v>
      </c>
      <c r="B16607" t="s">
        <v>24266</v>
      </c>
      <c r="C16607" t="s">
        <v>355</v>
      </c>
      <c r="D16607" t="s">
        <v>373</v>
      </c>
      <c r="E16607">
        <v>615130</v>
      </c>
      <c r="F16607" t="s">
        <v>24196</v>
      </c>
      <c r="G16607" s="7">
        <v>-57.54</v>
      </c>
    </row>
    <row r="16608" spans="1:7" x14ac:dyDescent="0.3">
      <c r="A16608" s="310">
        <v>3020135</v>
      </c>
      <c r="B16608" t="s">
        <v>24267</v>
      </c>
      <c r="C16608" t="s">
        <v>24268</v>
      </c>
      <c r="D16608" t="s">
        <v>373</v>
      </c>
      <c r="E16608">
        <v>615130</v>
      </c>
      <c r="F16608" t="s">
        <v>24196</v>
      </c>
      <c r="G16608" s="7">
        <v>16.22</v>
      </c>
    </row>
    <row r="16609" spans="1:7" x14ac:dyDescent="0.3">
      <c r="A16609" s="310">
        <v>3020135</v>
      </c>
      <c r="B16609" t="s">
        <v>24267</v>
      </c>
      <c r="C16609" t="s">
        <v>24268</v>
      </c>
      <c r="D16609" t="s">
        <v>371</v>
      </c>
      <c r="E16609">
        <v>615100</v>
      </c>
      <c r="F16609" t="s">
        <v>24196</v>
      </c>
      <c r="G16609" s="7">
        <v>156.24</v>
      </c>
    </row>
    <row r="16610" spans="1:7" x14ac:dyDescent="0.3">
      <c r="A16610" s="310">
        <v>3020135</v>
      </c>
      <c r="B16610" t="s">
        <v>24267</v>
      </c>
      <c r="C16610" t="s">
        <v>24268</v>
      </c>
      <c r="D16610" t="s">
        <v>377</v>
      </c>
      <c r="E16610">
        <v>611110</v>
      </c>
      <c r="F16610" t="s">
        <v>24196</v>
      </c>
      <c r="G16610" s="7">
        <v>30.44</v>
      </c>
    </row>
    <row r="16611" spans="1:7" x14ac:dyDescent="0.3">
      <c r="A16611" s="310">
        <v>3020135</v>
      </c>
      <c r="B16611" t="s">
        <v>24267</v>
      </c>
      <c r="C16611" t="s">
        <v>24268</v>
      </c>
      <c r="D16611" t="s">
        <v>373</v>
      </c>
      <c r="E16611">
        <v>615130</v>
      </c>
      <c r="F16611" t="s">
        <v>24196</v>
      </c>
      <c r="G16611" s="7">
        <v>16.46</v>
      </c>
    </row>
    <row r="16612" spans="1:7" x14ac:dyDescent="0.3">
      <c r="A16612" s="310">
        <v>3020135</v>
      </c>
      <c r="B16612" t="s">
        <v>24267</v>
      </c>
      <c r="C16612" t="s">
        <v>24268</v>
      </c>
      <c r="D16612" t="s">
        <v>373</v>
      </c>
      <c r="E16612">
        <v>615130</v>
      </c>
      <c r="F16612" t="s">
        <v>24196</v>
      </c>
      <c r="G16612" s="7">
        <v>623.64</v>
      </c>
    </row>
    <row r="16613" spans="1:7" x14ac:dyDescent="0.3">
      <c r="A16613" s="310">
        <v>3020135</v>
      </c>
      <c r="B16613" t="s">
        <v>24267</v>
      </c>
      <c r="C16613" t="s">
        <v>24268</v>
      </c>
      <c r="D16613" t="s">
        <v>373</v>
      </c>
      <c r="E16613">
        <v>615130</v>
      </c>
      <c r="F16613" t="s">
        <v>24196</v>
      </c>
      <c r="G16613" s="7">
        <v>1605.25</v>
      </c>
    </row>
    <row r="16614" spans="1:7" x14ac:dyDescent="0.3">
      <c r="A16614" s="310">
        <v>3020135</v>
      </c>
      <c r="B16614" t="s">
        <v>24267</v>
      </c>
      <c r="C16614" t="s">
        <v>24268</v>
      </c>
      <c r="D16614" t="s">
        <v>377</v>
      </c>
      <c r="E16614">
        <v>611110</v>
      </c>
      <c r="F16614" t="s">
        <v>24196</v>
      </c>
      <c r="G16614" s="7">
        <v>30.44</v>
      </c>
    </row>
    <row r="16615" spans="1:7" x14ac:dyDescent="0.3">
      <c r="A16615" s="310">
        <v>3020135</v>
      </c>
      <c r="B16615" t="s">
        <v>24267</v>
      </c>
      <c r="C16615" t="s">
        <v>24268</v>
      </c>
      <c r="D16615" t="s">
        <v>373</v>
      </c>
      <c r="E16615">
        <v>615130</v>
      </c>
      <c r="F16615" t="s">
        <v>24196</v>
      </c>
      <c r="G16615" s="7">
        <v>53.51</v>
      </c>
    </row>
    <row r="16616" spans="1:7" x14ac:dyDescent="0.3">
      <c r="A16616" s="310">
        <v>3020135</v>
      </c>
      <c r="B16616" t="s">
        <v>24267</v>
      </c>
      <c r="C16616" t="s">
        <v>24268</v>
      </c>
      <c r="D16616" t="s">
        <v>373</v>
      </c>
      <c r="E16616">
        <v>615130</v>
      </c>
      <c r="F16616" t="s">
        <v>24196</v>
      </c>
      <c r="G16616" s="7">
        <v>0.01</v>
      </c>
    </row>
    <row r="16617" spans="1:7" x14ac:dyDescent="0.3">
      <c r="A16617" s="310">
        <v>3020135</v>
      </c>
      <c r="B16617" t="s">
        <v>24267</v>
      </c>
      <c r="C16617" t="s">
        <v>24268</v>
      </c>
      <c r="D16617" t="s">
        <v>373</v>
      </c>
      <c r="E16617">
        <v>615130</v>
      </c>
      <c r="F16617" t="s">
        <v>24196</v>
      </c>
      <c r="G16617" s="7">
        <v>1082.6099999999999</v>
      </c>
    </row>
    <row r="16618" spans="1:7" x14ac:dyDescent="0.3">
      <c r="A16618" s="310">
        <v>3020135</v>
      </c>
      <c r="B16618" t="s">
        <v>24267</v>
      </c>
      <c r="C16618" t="s">
        <v>24268</v>
      </c>
      <c r="D16618" t="s">
        <v>373</v>
      </c>
      <c r="E16618">
        <v>617150</v>
      </c>
      <c r="F16618" t="s">
        <v>24196</v>
      </c>
      <c r="G16618" s="7">
        <v>582.16999999999996</v>
      </c>
    </row>
    <row r="16619" spans="1:7" x14ac:dyDescent="0.3">
      <c r="A16619" s="310">
        <v>3020135</v>
      </c>
      <c r="B16619" t="s">
        <v>24267</v>
      </c>
      <c r="C16619" t="s">
        <v>24268</v>
      </c>
      <c r="D16619" t="s">
        <v>377</v>
      </c>
      <c r="E16619">
        <v>611110</v>
      </c>
      <c r="F16619" t="s">
        <v>24196</v>
      </c>
      <c r="G16619" s="7">
        <v>-30.44</v>
      </c>
    </row>
    <row r="16620" spans="1:7" x14ac:dyDescent="0.3">
      <c r="A16620" s="310">
        <v>3020135</v>
      </c>
      <c r="B16620" t="s">
        <v>24267</v>
      </c>
      <c r="C16620" t="s">
        <v>24268</v>
      </c>
      <c r="D16620" t="s">
        <v>377</v>
      </c>
      <c r="E16620">
        <v>611110</v>
      </c>
      <c r="F16620" t="s">
        <v>24196</v>
      </c>
      <c r="G16620" s="7">
        <v>0.01</v>
      </c>
    </row>
    <row r="16621" spans="1:7" x14ac:dyDescent="0.3">
      <c r="A16621" s="310">
        <v>3020135</v>
      </c>
      <c r="B16621" t="s">
        <v>24267</v>
      </c>
      <c r="C16621" t="s">
        <v>24268</v>
      </c>
      <c r="D16621" t="s">
        <v>373</v>
      </c>
      <c r="E16621">
        <v>615130</v>
      </c>
      <c r="F16621" t="s">
        <v>24196</v>
      </c>
      <c r="G16621" s="7">
        <v>51.78</v>
      </c>
    </row>
    <row r="16622" spans="1:7" x14ac:dyDescent="0.3">
      <c r="A16622" s="310">
        <v>3020135</v>
      </c>
      <c r="B16622" t="s">
        <v>24267</v>
      </c>
      <c r="C16622" t="s">
        <v>24268</v>
      </c>
      <c r="D16622" t="s">
        <v>377</v>
      </c>
      <c r="E16622">
        <v>611110</v>
      </c>
      <c r="F16622" t="s">
        <v>24196</v>
      </c>
      <c r="G16622" s="7">
        <v>-30.44</v>
      </c>
    </row>
    <row r="16623" spans="1:7" x14ac:dyDescent="0.3">
      <c r="A16623" s="310">
        <v>3020135</v>
      </c>
      <c r="B16623" t="s">
        <v>24267</v>
      </c>
      <c r="C16623" t="s">
        <v>24268</v>
      </c>
      <c r="D16623" t="s">
        <v>373</v>
      </c>
      <c r="E16623">
        <v>617150</v>
      </c>
      <c r="F16623" t="s">
        <v>24196</v>
      </c>
      <c r="G16623" s="7">
        <v>671.44</v>
      </c>
    </row>
    <row r="16624" spans="1:7" x14ac:dyDescent="0.3">
      <c r="A16624" s="310">
        <v>3020135</v>
      </c>
      <c r="B16624" t="s">
        <v>24267</v>
      </c>
      <c r="C16624" t="s">
        <v>24268</v>
      </c>
      <c r="D16624" t="s">
        <v>373</v>
      </c>
      <c r="E16624">
        <v>615130</v>
      </c>
      <c r="F16624" t="s">
        <v>24196</v>
      </c>
      <c r="G16624" s="7">
        <v>-51.78</v>
      </c>
    </row>
    <row r="16625" spans="1:7" x14ac:dyDescent="0.3">
      <c r="A16625" s="310">
        <v>3020135</v>
      </c>
      <c r="B16625" t="s">
        <v>24267</v>
      </c>
      <c r="C16625" t="s">
        <v>24268</v>
      </c>
      <c r="D16625" t="s">
        <v>373</v>
      </c>
      <c r="E16625">
        <v>615130</v>
      </c>
      <c r="F16625" t="s">
        <v>24196</v>
      </c>
      <c r="G16625" s="7">
        <v>0.01</v>
      </c>
    </row>
    <row r="16626" spans="1:7" x14ac:dyDescent="0.3">
      <c r="A16626" s="310">
        <v>3020135</v>
      </c>
      <c r="B16626" t="s">
        <v>24267</v>
      </c>
      <c r="C16626" t="s">
        <v>24268</v>
      </c>
      <c r="D16626" t="s">
        <v>373</v>
      </c>
      <c r="E16626">
        <v>615130</v>
      </c>
      <c r="F16626" t="s">
        <v>24196</v>
      </c>
      <c r="G16626" s="7">
        <v>-0.01</v>
      </c>
    </row>
    <row r="16627" spans="1:7" x14ac:dyDescent="0.3">
      <c r="A16627" s="310">
        <v>3020135</v>
      </c>
      <c r="B16627" t="s">
        <v>24267</v>
      </c>
      <c r="C16627" t="s">
        <v>24268</v>
      </c>
      <c r="D16627" t="s">
        <v>373</v>
      </c>
      <c r="E16627">
        <v>616160</v>
      </c>
      <c r="F16627" t="s">
        <v>24196</v>
      </c>
      <c r="G16627" s="7">
        <v>365.52</v>
      </c>
    </row>
    <row r="16628" spans="1:7" x14ac:dyDescent="0.3">
      <c r="A16628" s="310">
        <v>3020135</v>
      </c>
      <c r="B16628" t="s">
        <v>24267</v>
      </c>
      <c r="C16628" t="s">
        <v>24268</v>
      </c>
      <c r="D16628" t="s">
        <v>377</v>
      </c>
      <c r="E16628">
        <v>611110</v>
      </c>
      <c r="F16628" t="s">
        <v>24196</v>
      </c>
      <c r="G16628" s="7">
        <v>-31.9</v>
      </c>
    </row>
    <row r="16629" spans="1:7" x14ac:dyDescent="0.3">
      <c r="A16629" s="310">
        <v>3020135</v>
      </c>
      <c r="B16629" t="s">
        <v>24267</v>
      </c>
      <c r="C16629" t="s">
        <v>24268</v>
      </c>
      <c r="D16629" t="s">
        <v>371</v>
      </c>
      <c r="E16629">
        <v>615100</v>
      </c>
      <c r="F16629" t="s">
        <v>24196</v>
      </c>
      <c r="G16629" s="7">
        <v>0.01</v>
      </c>
    </row>
    <row r="16630" spans="1:7" x14ac:dyDescent="0.3">
      <c r="A16630" s="310">
        <v>3020135</v>
      </c>
      <c r="B16630" t="s">
        <v>24267</v>
      </c>
      <c r="C16630" t="s">
        <v>24268</v>
      </c>
      <c r="D16630" t="s">
        <v>373</v>
      </c>
      <c r="E16630">
        <v>617150</v>
      </c>
      <c r="F16630" t="s">
        <v>24196</v>
      </c>
      <c r="G16630" s="7">
        <v>582.16999999999996</v>
      </c>
    </row>
    <row r="16631" spans="1:7" x14ac:dyDescent="0.3">
      <c r="A16631" s="310">
        <v>3020135</v>
      </c>
      <c r="B16631" t="s">
        <v>24267</v>
      </c>
      <c r="C16631" t="s">
        <v>24268</v>
      </c>
      <c r="D16631" t="s">
        <v>377</v>
      </c>
      <c r="E16631">
        <v>611110</v>
      </c>
      <c r="F16631" t="s">
        <v>24196</v>
      </c>
      <c r="G16631" s="7">
        <v>30.88</v>
      </c>
    </row>
    <row r="16632" spans="1:7" x14ac:dyDescent="0.3">
      <c r="A16632" s="310">
        <v>3020135</v>
      </c>
      <c r="B16632" t="s">
        <v>24267</v>
      </c>
      <c r="C16632" t="s">
        <v>24268</v>
      </c>
      <c r="D16632" t="s">
        <v>374</v>
      </c>
      <c r="E16632">
        <v>615120</v>
      </c>
      <c r="F16632" t="s">
        <v>24196</v>
      </c>
      <c r="G16632" s="7">
        <v>883.51</v>
      </c>
    </row>
    <row r="16633" spans="1:7" x14ac:dyDescent="0.3">
      <c r="A16633" s="310">
        <v>3020135</v>
      </c>
      <c r="B16633" t="s">
        <v>24267</v>
      </c>
      <c r="C16633" t="s">
        <v>24268</v>
      </c>
      <c r="D16633" t="s">
        <v>373</v>
      </c>
      <c r="E16633">
        <v>616160</v>
      </c>
      <c r="F16633" t="s">
        <v>24196</v>
      </c>
      <c r="G16633" s="7">
        <v>12.29</v>
      </c>
    </row>
    <row r="16634" spans="1:7" x14ac:dyDescent="0.3">
      <c r="A16634" s="310">
        <v>3020135</v>
      </c>
      <c r="B16634" t="s">
        <v>24267</v>
      </c>
      <c r="C16634" t="s">
        <v>24268</v>
      </c>
      <c r="D16634" t="s">
        <v>377</v>
      </c>
      <c r="E16634">
        <v>611110</v>
      </c>
      <c r="F16634" t="s">
        <v>24196</v>
      </c>
      <c r="G16634" s="7">
        <v>-0.01</v>
      </c>
    </row>
    <row r="16635" spans="1:7" x14ac:dyDescent="0.3">
      <c r="A16635" s="310">
        <v>3020135</v>
      </c>
      <c r="B16635" t="s">
        <v>24267</v>
      </c>
      <c r="C16635" t="s">
        <v>24268</v>
      </c>
      <c r="D16635" t="s">
        <v>377</v>
      </c>
      <c r="E16635">
        <v>611110</v>
      </c>
      <c r="F16635" t="s">
        <v>24196</v>
      </c>
      <c r="G16635" s="7">
        <v>30.88</v>
      </c>
    </row>
    <row r="16636" spans="1:7" x14ac:dyDescent="0.3">
      <c r="A16636" s="310">
        <v>3020135</v>
      </c>
      <c r="B16636" t="s">
        <v>24267</v>
      </c>
      <c r="C16636" t="s">
        <v>24268</v>
      </c>
      <c r="D16636" t="s">
        <v>373</v>
      </c>
      <c r="E16636">
        <v>615130</v>
      </c>
      <c r="F16636" t="s">
        <v>24196</v>
      </c>
      <c r="G16636" s="7">
        <v>1004.12</v>
      </c>
    </row>
    <row r="16637" spans="1:7" x14ac:dyDescent="0.3">
      <c r="A16637" s="310">
        <v>3020135</v>
      </c>
      <c r="B16637" t="s">
        <v>24267</v>
      </c>
      <c r="C16637" t="s">
        <v>24268</v>
      </c>
      <c r="D16637" t="s">
        <v>377</v>
      </c>
      <c r="E16637">
        <v>611110</v>
      </c>
      <c r="F16637" t="s">
        <v>24196</v>
      </c>
      <c r="G16637" s="7">
        <v>0.01</v>
      </c>
    </row>
    <row r="16638" spans="1:7" x14ac:dyDescent="0.3">
      <c r="A16638" s="310">
        <v>3020135</v>
      </c>
      <c r="B16638" t="s">
        <v>24267</v>
      </c>
      <c r="C16638" t="s">
        <v>24268</v>
      </c>
      <c r="D16638" t="s">
        <v>373</v>
      </c>
      <c r="E16638">
        <v>615130</v>
      </c>
      <c r="F16638" t="s">
        <v>24196</v>
      </c>
      <c r="G16638" s="7">
        <v>-0.01</v>
      </c>
    </row>
    <row r="16639" spans="1:7" x14ac:dyDescent="0.3">
      <c r="A16639" s="310">
        <v>3020135</v>
      </c>
      <c r="B16639" t="s">
        <v>24267</v>
      </c>
      <c r="C16639" t="s">
        <v>24268</v>
      </c>
      <c r="D16639" t="s">
        <v>373</v>
      </c>
      <c r="E16639">
        <v>615130</v>
      </c>
      <c r="F16639" t="s">
        <v>24196</v>
      </c>
      <c r="G16639" s="7">
        <v>-0.01</v>
      </c>
    </row>
    <row r="16640" spans="1:7" x14ac:dyDescent="0.3">
      <c r="A16640" s="310">
        <v>3020135</v>
      </c>
      <c r="B16640" t="s">
        <v>24267</v>
      </c>
      <c r="C16640" t="s">
        <v>24268</v>
      </c>
      <c r="D16640" t="s">
        <v>373</v>
      </c>
      <c r="E16640">
        <v>616160</v>
      </c>
      <c r="F16640" t="s">
        <v>24196</v>
      </c>
      <c r="G16640" s="7">
        <v>178.24</v>
      </c>
    </row>
    <row r="16641" spans="1:7" x14ac:dyDescent="0.3">
      <c r="A16641" s="310">
        <v>3020135</v>
      </c>
      <c r="B16641" t="s">
        <v>24267</v>
      </c>
      <c r="C16641" t="s">
        <v>24268</v>
      </c>
      <c r="D16641" t="s">
        <v>373</v>
      </c>
      <c r="E16641">
        <v>615130</v>
      </c>
      <c r="F16641" t="s">
        <v>24196</v>
      </c>
      <c r="G16641" s="7">
        <v>-10.4</v>
      </c>
    </row>
    <row r="16642" spans="1:7" x14ac:dyDescent="0.3">
      <c r="A16642" s="310">
        <v>3020135</v>
      </c>
      <c r="B16642" t="s">
        <v>24267</v>
      </c>
      <c r="C16642" t="s">
        <v>24268</v>
      </c>
      <c r="D16642" t="s">
        <v>377</v>
      </c>
      <c r="E16642">
        <v>611110</v>
      </c>
      <c r="F16642" t="s">
        <v>24196</v>
      </c>
      <c r="G16642" s="7">
        <v>31.9</v>
      </c>
    </row>
    <row r="16643" spans="1:7" x14ac:dyDescent="0.3">
      <c r="A16643" s="310">
        <v>3020135</v>
      </c>
      <c r="B16643" t="s">
        <v>24267</v>
      </c>
      <c r="C16643" t="s">
        <v>24268</v>
      </c>
      <c r="D16643" t="s">
        <v>377</v>
      </c>
      <c r="E16643">
        <v>611110</v>
      </c>
      <c r="F16643" t="s">
        <v>24196</v>
      </c>
      <c r="G16643" s="7">
        <v>30.88</v>
      </c>
    </row>
    <row r="16644" spans="1:7" x14ac:dyDescent="0.3">
      <c r="A16644" s="310">
        <v>3020135</v>
      </c>
      <c r="B16644" t="s">
        <v>24267</v>
      </c>
      <c r="C16644" t="s">
        <v>24268</v>
      </c>
      <c r="D16644" t="s">
        <v>373</v>
      </c>
      <c r="E16644">
        <v>615130</v>
      </c>
      <c r="F16644" t="s">
        <v>24196</v>
      </c>
      <c r="G16644" s="7">
        <v>-51.78</v>
      </c>
    </row>
    <row r="16645" spans="1:7" x14ac:dyDescent="0.3">
      <c r="A16645" s="310">
        <v>3020135</v>
      </c>
      <c r="B16645" t="s">
        <v>24267</v>
      </c>
      <c r="C16645" t="s">
        <v>24268</v>
      </c>
      <c r="D16645" t="s">
        <v>371</v>
      </c>
      <c r="E16645">
        <v>617100</v>
      </c>
      <c r="F16645" t="s">
        <v>24196</v>
      </c>
      <c r="G16645" s="7">
        <v>359.81</v>
      </c>
    </row>
    <row r="16646" spans="1:7" x14ac:dyDescent="0.3">
      <c r="A16646" s="310">
        <v>3020135</v>
      </c>
      <c r="B16646" t="s">
        <v>24267</v>
      </c>
      <c r="C16646" t="s">
        <v>24268</v>
      </c>
      <c r="D16646" t="s">
        <v>377</v>
      </c>
      <c r="E16646">
        <v>611110</v>
      </c>
      <c r="F16646" t="s">
        <v>24196</v>
      </c>
      <c r="G16646" s="7">
        <v>0.01</v>
      </c>
    </row>
    <row r="16647" spans="1:7" x14ac:dyDescent="0.3">
      <c r="A16647" s="310">
        <v>3020135</v>
      </c>
      <c r="B16647" t="s">
        <v>24267</v>
      </c>
      <c r="C16647" t="s">
        <v>24268</v>
      </c>
      <c r="D16647" t="s">
        <v>377</v>
      </c>
      <c r="E16647">
        <v>611110</v>
      </c>
      <c r="F16647" t="s">
        <v>24196</v>
      </c>
      <c r="G16647" s="7">
        <v>30.88</v>
      </c>
    </row>
    <row r="16648" spans="1:7" x14ac:dyDescent="0.3">
      <c r="A16648" s="310">
        <v>3020135</v>
      </c>
      <c r="B16648" t="s">
        <v>24267</v>
      </c>
      <c r="C16648" t="s">
        <v>24268</v>
      </c>
      <c r="D16648" t="s">
        <v>373</v>
      </c>
      <c r="E16648">
        <v>615130</v>
      </c>
      <c r="F16648" t="s">
        <v>24196</v>
      </c>
      <c r="G16648" s="7">
        <v>-104.66</v>
      </c>
    </row>
    <row r="16649" spans="1:7" x14ac:dyDescent="0.3">
      <c r="A16649" s="310">
        <v>3020135</v>
      </c>
      <c r="B16649" t="s">
        <v>24267</v>
      </c>
      <c r="C16649" t="s">
        <v>24268</v>
      </c>
      <c r="D16649" t="s">
        <v>373</v>
      </c>
      <c r="E16649">
        <v>615130</v>
      </c>
      <c r="F16649" t="s">
        <v>24196</v>
      </c>
      <c r="G16649" s="7">
        <v>-10.06</v>
      </c>
    </row>
    <row r="16650" spans="1:7" x14ac:dyDescent="0.3">
      <c r="A16650" s="310">
        <v>3020135</v>
      </c>
      <c r="B16650" t="s">
        <v>24267</v>
      </c>
      <c r="C16650" t="s">
        <v>24268</v>
      </c>
      <c r="D16650" t="s">
        <v>373</v>
      </c>
      <c r="E16650">
        <v>615130</v>
      </c>
      <c r="F16650" t="s">
        <v>24196</v>
      </c>
      <c r="G16650" s="7">
        <v>14.27</v>
      </c>
    </row>
    <row r="16651" spans="1:7" x14ac:dyDescent="0.3">
      <c r="A16651" s="310">
        <v>3020135</v>
      </c>
      <c r="B16651" t="s">
        <v>24267</v>
      </c>
      <c r="C16651" t="s">
        <v>24268</v>
      </c>
      <c r="D16651" t="s">
        <v>373</v>
      </c>
      <c r="E16651">
        <v>616160</v>
      </c>
      <c r="F16651" t="s">
        <v>24196</v>
      </c>
      <c r="G16651" s="7">
        <v>401.09</v>
      </c>
    </row>
    <row r="16652" spans="1:7" x14ac:dyDescent="0.3">
      <c r="A16652" s="310">
        <v>3020135</v>
      </c>
      <c r="B16652" t="s">
        <v>24267</v>
      </c>
      <c r="C16652" t="s">
        <v>24268</v>
      </c>
      <c r="D16652" t="s">
        <v>373</v>
      </c>
      <c r="E16652">
        <v>615130</v>
      </c>
      <c r="F16652" t="s">
        <v>24196</v>
      </c>
      <c r="G16652" s="7">
        <v>104.66</v>
      </c>
    </row>
    <row r="16653" spans="1:7" x14ac:dyDescent="0.3">
      <c r="A16653" s="310">
        <v>3020135</v>
      </c>
      <c r="B16653" t="s">
        <v>24267</v>
      </c>
      <c r="C16653" t="s">
        <v>24268</v>
      </c>
      <c r="D16653" t="s">
        <v>373</v>
      </c>
      <c r="E16653">
        <v>615130</v>
      </c>
      <c r="F16653" t="s">
        <v>24196</v>
      </c>
      <c r="G16653" s="7">
        <v>0.01</v>
      </c>
    </row>
    <row r="16654" spans="1:7" x14ac:dyDescent="0.3">
      <c r="A16654" s="310">
        <v>3020135</v>
      </c>
      <c r="B16654" t="s">
        <v>24267</v>
      </c>
      <c r="C16654" t="s">
        <v>24268</v>
      </c>
      <c r="D16654" t="s">
        <v>371</v>
      </c>
      <c r="E16654">
        <v>615100</v>
      </c>
      <c r="F16654" t="s">
        <v>24196</v>
      </c>
      <c r="G16654" s="7">
        <v>-151.19999999999999</v>
      </c>
    </row>
    <row r="16655" spans="1:7" x14ac:dyDescent="0.3">
      <c r="A16655" s="310">
        <v>3020135</v>
      </c>
      <c r="B16655" t="s">
        <v>24267</v>
      </c>
      <c r="C16655" t="s">
        <v>24268</v>
      </c>
      <c r="D16655" t="s">
        <v>373</v>
      </c>
      <c r="E16655">
        <v>615130</v>
      </c>
      <c r="F16655" t="s">
        <v>24196</v>
      </c>
      <c r="G16655" s="7">
        <v>-10.06</v>
      </c>
    </row>
    <row r="16656" spans="1:7" x14ac:dyDescent="0.3">
      <c r="A16656" s="310">
        <v>3020135</v>
      </c>
      <c r="B16656" t="s">
        <v>24267</v>
      </c>
      <c r="C16656" t="s">
        <v>24268</v>
      </c>
      <c r="D16656" t="s">
        <v>377</v>
      </c>
      <c r="E16656">
        <v>611110</v>
      </c>
      <c r="F16656" t="s">
        <v>24196</v>
      </c>
      <c r="G16656" s="7">
        <v>-33.700000000000003</v>
      </c>
    </row>
    <row r="16657" spans="1:7" x14ac:dyDescent="0.3">
      <c r="A16657" s="310">
        <v>3020135</v>
      </c>
      <c r="B16657" t="s">
        <v>24267</v>
      </c>
      <c r="C16657" t="s">
        <v>24268</v>
      </c>
      <c r="D16657" t="s">
        <v>373</v>
      </c>
      <c r="E16657">
        <v>615130</v>
      </c>
      <c r="F16657" t="s">
        <v>24196</v>
      </c>
      <c r="G16657" s="7">
        <v>-10.39</v>
      </c>
    </row>
    <row r="16658" spans="1:7" x14ac:dyDescent="0.3">
      <c r="A16658" s="310">
        <v>3020135</v>
      </c>
      <c r="B16658" t="s">
        <v>24267</v>
      </c>
      <c r="C16658" t="s">
        <v>24268</v>
      </c>
      <c r="D16658" t="s">
        <v>373</v>
      </c>
      <c r="E16658">
        <v>616160</v>
      </c>
      <c r="F16658" t="s">
        <v>24196</v>
      </c>
      <c r="G16658" s="7">
        <v>365.52</v>
      </c>
    </row>
    <row r="16659" spans="1:7" x14ac:dyDescent="0.3">
      <c r="A16659" s="310">
        <v>3020135</v>
      </c>
      <c r="B16659" t="s">
        <v>24267</v>
      </c>
      <c r="C16659" t="s">
        <v>24268</v>
      </c>
      <c r="D16659" t="s">
        <v>373</v>
      </c>
      <c r="E16659">
        <v>615130</v>
      </c>
      <c r="F16659" t="s">
        <v>24196</v>
      </c>
      <c r="G16659" s="7">
        <v>2853.78</v>
      </c>
    </row>
    <row r="16660" spans="1:7" x14ac:dyDescent="0.3">
      <c r="A16660" s="310">
        <v>3020135</v>
      </c>
      <c r="B16660" t="s">
        <v>24267</v>
      </c>
      <c r="C16660" t="s">
        <v>24268</v>
      </c>
      <c r="D16660" t="s">
        <v>373</v>
      </c>
      <c r="E16660">
        <v>615130</v>
      </c>
      <c r="F16660" t="s">
        <v>24196</v>
      </c>
      <c r="G16660" s="7">
        <v>-104.66</v>
      </c>
    </row>
    <row r="16661" spans="1:7" x14ac:dyDescent="0.3">
      <c r="A16661" s="310">
        <v>3020135</v>
      </c>
      <c r="B16661" t="s">
        <v>24267</v>
      </c>
      <c r="C16661" t="s">
        <v>24268</v>
      </c>
      <c r="D16661" t="s">
        <v>373</v>
      </c>
      <c r="E16661">
        <v>615130</v>
      </c>
      <c r="F16661" t="s">
        <v>24196</v>
      </c>
      <c r="G16661" s="7">
        <v>-42.78</v>
      </c>
    </row>
    <row r="16662" spans="1:7" x14ac:dyDescent="0.3">
      <c r="A16662" s="310">
        <v>3020135</v>
      </c>
      <c r="B16662" t="s">
        <v>24267</v>
      </c>
      <c r="C16662" t="s">
        <v>24268</v>
      </c>
      <c r="D16662" t="s">
        <v>371</v>
      </c>
      <c r="E16662">
        <v>615100</v>
      </c>
      <c r="F16662" t="s">
        <v>24196</v>
      </c>
      <c r="G16662" s="7">
        <v>8.82</v>
      </c>
    </row>
    <row r="16663" spans="1:7" x14ac:dyDescent="0.3">
      <c r="A16663" s="310">
        <v>3020135</v>
      </c>
      <c r="B16663" t="s">
        <v>24267</v>
      </c>
      <c r="C16663" t="s">
        <v>24268</v>
      </c>
      <c r="D16663" t="s">
        <v>373</v>
      </c>
      <c r="E16663">
        <v>615130</v>
      </c>
      <c r="F16663" t="s">
        <v>24196</v>
      </c>
      <c r="G16663" s="7">
        <v>-0.01</v>
      </c>
    </row>
    <row r="16664" spans="1:7" x14ac:dyDescent="0.3">
      <c r="A16664" s="310">
        <v>3020135</v>
      </c>
      <c r="B16664" t="s">
        <v>24267</v>
      </c>
      <c r="C16664" t="s">
        <v>24268</v>
      </c>
      <c r="D16664" t="s">
        <v>373</v>
      </c>
      <c r="E16664">
        <v>615130</v>
      </c>
      <c r="F16664" t="s">
        <v>24196</v>
      </c>
      <c r="G16664" s="7">
        <v>51.78</v>
      </c>
    </row>
    <row r="16665" spans="1:7" x14ac:dyDescent="0.3">
      <c r="A16665" s="310">
        <v>3020135</v>
      </c>
      <c r="B16665" t="s">
        <v>24267</v>
      </c>
      <c r="C16665" t="s">
        <v>24268</v>
      </c>
      <c r="D16665" t="s">
        <v>371</v>
      </c>
      <c r="E16665">
        <v>615100</v>
      </c>
      <c r="F16665" t="s">
        <v>24196</v>
      </c>
      <c r="G16665" s="7">
        <v>-151.19999999999999</v>
      </c>
    </row>
    <row r="16666" spans="1:7" x14ac:dyDescent="0.3">
      <c r="A16666" s="310">
        <v>3020135</v>
      </c>
      <c r="B16666" t="s">
        <v>24267</v>
      </c>
      <c r="C16666" t="s">
        <v>24268</v>
      </c>
      <c r="D16666" t="s">
        <v>373</v>
      </c>
      <c r="E16666">
        <v>615130</v>
      </c>
      <c r="F16666" t="s">
        <v>24196</v>
      </c>
      <c r="G16666" s="7">
        <v>8.58</v>
      </c>
    </row>
    <row r="16667" spans="1:7" x14ac:dyDescent="0.3">
      <c r="A16667" s="310">
        <v>3020135</v>
      </c>
      <c r="B16667" t="s">
        <v>24267</v>
      </c>
      <c r="C16667" t="s">
        <v>24268</v>
      </c>
      <c r="D16667" t="s">
        <v>373</v>
      </c>
      <c r="E16667">
        <v>615130</v>
      </c>
      <c r="F16667" t="s">
        <v>24196</v>
      </c>
      <c r="G16667" s="7">
        <v>10.06</v>
      </c>
    </row>
    <row r="16668" spans="1:7" x14ac:dyDescent="0.3">
      <c r="A16668" s="310">
        <v>3020135</v>
      </c>
      <c r="B16668" t="s">
        <v>24267</v>
      </c>
      <c r="C16668" t="s">
        <v>24268</v>
      </c>
      <c r="D16668" t="s">
        <v>373</v>
      </c>
      <c r="E16668">
        <v>616160</v>
      </c>
      <c r="F16668" t="s">
        <v>24196</v>
      </c>
      <c r="G16668" s="7">
        <v>202.02</v>
      </c>
    </row>
    <row r="16669" spans="1:7" x14ac:dyDescent="0.3">
      <c r="A16669" s="310">
        <v>3020135</v>
      </c>
      <c r="B16669" t="s">
        <v>24267</v>
      </c>
      <c r="C16669" t="s">
        <v>24268</v>
      </c>
      <c r="D16669" t="s">
        <v>373</v>
      </c>
      <c r="E16669">
        <v>615130</v>
      </c>
      <c r="F16669" t="s">
        <v>24196</v>
      </c>
      <c r="G16669" s="7">
        <v>-51.78</v>
      </c>
    </row>
    <row r="16670" spans="1:7" x14ac:dyDescent="0.3">
      <c r="A16670" s="310">
        <v>3020135</v>
      </c>
      <c r="B16670" t="s">
        <v>24267</v>
      </c>
      <c r="C16670" t="s">
        <v>24268</v>
      </c>
      <c r="D16670" t="s">
        <v>373</v>
      </c>
      <c r="E16670">
        <v>615130</v>
      </c>
      <c r="F16670" t="s">
        <v>24196</v>
      </c>
      <c r="G16670" s="7">
        <v>97.91</v>
      </c>
    </row>
    <row r="16671" spans="1:7" x14ac:dyDescent="0.3">
      <c r="A16671" s="310">
        <v>3020135</v>
      </c>
      <c r="B16671" t="s">
        <v>24267</v>
      </c>
      <c r="C16671" t="s">
        <v>24268</v>
      </c>
      <c r="D16671" t="s">
        <v>371</v>
      </c>
      <c r="E16671">
        <v>615100</v>
      </c>
      <c r="F16671" t="s">
        <v>24196</v>
      </c>
      <c r="G16671" s="7">
        <v>151.19999999999999</v>
      </c>
    </row>
    <row r="16672" spans="1:7" x14ac:dyDescent="0.3">
      <c r="A16672" s="310">
        <v>3020135</v>
      </c>
      <c r="B16672" t="s">
        <v>24267</v>
      </c>
      <c r="C16672" t="s">
        <v>24268</v>
      </c>
      <c r="D16672" t="s">
        <v>377</v>
      </c>
      <c r="E16672">
        <v>611110</v>
      </c>
      <c r="F16672" t="s">
        <v>24196</v>
      </c>
      <c r="G16672" s="7">
        <v>-0.01</v>
      </c>
    </row>
    <row r="16673" spans="1:7" x14ac:dyDescent="0.3">
      <c r="A16673" s="310">
        <v>3020135</v>
      </c>
      <c r="B16673" t="s">
        <v>24267</v>
      </c>
      <c r="C16673" t="s">
        <v>24268</v>
      </c>
      <c r="D16673" t="s">
        <v>377</v>
      </c>
      <c r="E16673">
        <v>611110</v>
      </c>
      <c r="F16673" t="s">
        <v>24196</v>
      </c>
      <c r="G16673" s="7">
        <v>-31.9</v>
      </c>
    </row>
    <row r="16674" spans="1:7" x14ac:dyDescent="0.3">
      <c r="A16674" s="310">
        <v>3020135</v>
      </c>
      <c r="B16674" t="s">
        <v>24267</v>
      </c>
      <c r="C16674" t="s">
        <v>24268</v>
      </c>
      <c r="D16674" t="s">
        <v>377</v>
      </c>
      <c r="E16674">
        <v>611110</v>
      </c>
      <c r="F16674" t="s">
        <v>24196</v>
      </c>
      <c r="G16674" s="7">
        <v>-0.01</v>
      </c>
    </row>
    <row r="16675" spans="1:7" x14ac:dyDescent="0.3">
      <c r="A16675" s="310">
        <v>3020135</v>
      </c>
      <c r="B16675" t="s">
        <v>24267</v>
      </c>
      <c r="C16675" t="s">
        <v>24268</v>
      </c>
      <c r="D16675" t="s">
        <v>373</v>
      </c>
      <c r="E16675">
        <v>615130</v>
      </c>
      <c r="F16675" t="s">
        <v>24196</v>
      </c>
      <c r="G16675" s="7">
        <v>53.51</v>
      </c>
    </row>
    <row r="16676" spans="1:7" x14ac:dyDescent="0.3">
      <c r="A16676" s="310">
        <v>3020135</v>
      </c>
      <c r="B16676" t="s">
        <v>24267</v>
      </c>
      <c r="C16676" t="s">
        <v>24268</v>
      </c>
      <c r="D16676" t="s">
        <v>373</v>
      </c>
      <c r="E16676">
        <v>615130</v>
      </c>
      <c r="F16676" t="s">
        <v>24196</v>
      </c>
      <c r="G16676" s="7">
        <v>1715.02</v>
      </c>
    </row>
    <row r="16677" spans="1:7" x14ac:dyDescent="0.3">
      <c r="A16677" s="310">
        <v>3020135</v>
      </c>
      <c r="B16677" t="s">
        <v>24267</v>
      </c>
      <c r="C16677" t="s">
        <v>24268</v>
      </c>
      <c r="D16677" t="s">
        <v>377</v>
      </c>
      <c r="E16677">
        <v>611110</v>
      </c>
      <c r="F16677" t="s">
        <v>24196</v>
      </c>
      <c r="G16677" s="7">
        <v>-33.700000000000003</v>
      </c>
    </row>
    <row r="16678" spans="1:7" x14ac:dyDescent="0.3">
      <c r="A16678" s="310">
        <v>3020135</v>
      </c>
      <c r="B16678" t="s">
        <v>24267</v>
      </c>
      <c r="C16678" t="s">
        <v>24268</v>
      </c>
      <c r="D16678" t="s">
        <v>377</v>
      </c>
      <c r="E16678">
        <v>611110</v>
      </c>
      <c r="F16678" t="s">
        <v>24196</v>
      </c>
      <c r="G16678" s="7">
        <v>-31.9</v>
      </c>
    </row>
    <row r="16679" spans="1:7" x14ac:dyDescent="0.3">
      <c r="A16679" s="310">
        <v>3020135</v>
      </c>
      <c r="B16679" t="s">
        <v>24267</v>
      </c>
      <c r="C16679" t="s">
        <v>24268</v>
      </c>
      <c r="D16679" t="s">
        <v>373</v>
      </c>
      <c r="E16679">
        <v>616160</v>
      </c>
      <c r="F16679" t="s">
        <v>24196</v>
      </c>
      <c r="G16679" s="7">
        <v>71.599999999999994</v>
      </c>
    </row>
    <row r="16680" spans="1:7" x14ac:dyDescent="0.3">
      <c r="A16680" s="310">
        <v>3020135</v>
      </c>
      <c r="B16680" t="s">
        <v>24267</v>
      </c>
      <c r="C16680" t="s">
        <v>24268</v>
      </c>
      <c r="D16680" t="s">
        <v>371</v>
      </c>
      <c r="E16680">
        <v>615100</v>
      </c>
      <c r="F16680" t="s">
        <v>24196</v>
      </c>
      <c r="G16680" s="7">
        <v>-156.24</v>
      </c>
    </row>
    <row r="16681" spans="1:7" x14ac:dyDescent="0.3">
      <c r="A16681" s="310">
        <v>3020135</v>
      </c>
      <c r="B16681" t="s">
        <v>24267</v>
      </c>
      <c r="C16681" t="s">
        <v>24268</v>
      </c>
      <c r="D16681" t="s">
        <v>373</v>
      </c>
      <c r="E16681">
        <v>615130</v>
      </c>
      <c r="F16681" t="s">
        <v>24196</v>
      </c>
      <c r="G16681" s="7">
        <v>104.66</v>
      </c>
    </row>
    <row r="16682" spans="1:7" x14ac:dyDescent="0.3">
      <c r="A16682" s="310">
        <v>3020135</v>
      </c>
      <c r="B16682" t="s">
        <v>24267</v>
      </c>
      <c r="C16682" t="s">
        <v>24268</v>
      </c>
      <c r="D16682" t="s">
        <v>371</v>
      </c>
      <c r="E16682">
        <v>615100</v>
      </c>
      <c r="F16682" t="s">
        <v>24196</v>
      </c>
      <c r="G16682" s="7">
        <v>151.19999999999999</v>
      </c>
    </row>
    <row r="16683" spans="1:7" x14ac:dyDescent="0.3">
      <c r="A16683" s="310">
        <v>3020135</v>
      </c>
      <c r="B16683" t="s">
        <v>24267</v>
      </c>
      <c r="C16683" t="s">
        <v>24268</v>
      </c>
      <c r="D16683" t="s">
        <v>373</v>
      </c>
      <c r="E16683">
        <v>617150</v>
      </c>
      <c r="F16683" t="s">
        <v>24196</v>
      </c>
      <c r="G16683" s="7">
        <v>101.78</v>
      </c>
    </row>
    <row r="16684" spans="1:7" x14ac:dyDescent="0.3">
      <c r="A16684" s="310">
        <v>3020135</v>
      </c>
      <c r="B16684" t="s">
        <v>24267</v>
      </c>
      <c r="C16684" t="s">
        <v>24268</v>
      </c>
      <c r="D16684" t="s">
        <v>377</v>
      </c>
      <c r="E16684">
        <v>611110</v>
      </c>
      <c r="F16684" t="s">
        <v>24196</v>
      </c>
      <c r="G16684" s="7">
        <v>-33.700000000000003</v>
      </c>
    </row>
    <row r="16685" spans="1:7" x14ac:dyDescent="0.3">
      <c r="A16685" s="310">
        <v>3020135</v>
      </c>
      <c r="B16685" t="s">
        <v>24267</v>
      </c>
      <c r="C16685" t="s">
        <v>24268</v>
      </c>
      <c r="D16685" t="s">
        <v>373</v>
      </c>
      <c r="E16685">
        <v>615130</v>
      </c>
      <c r="F16685" t="s">
        <v>24196</v>
      </c>
      <c r="G16685" s="7">
        <v>2.73</v>
      </c>
    </row>
    <row r="16686" spans="1:7" x14ac:dyDescent="0.3">
      <c r="A16686" s="310">
        <v>3020135</v>
      </c>
      <c r="B16686" t="s">
        <v>24267</v>
      </c>
      <c r="C16686" t="s">
        <v>24268</v>
      </c>
      <c r="D16686" t="s">
        <v>373</v>
      </c>
      <c r="E16686">
        <v>617150</v>
      </c>
      <c r="F16686" t="s">
        <v>24196</v>
      </c>
      <c r="G16686" s="7">
        <v>419.84</v>
      </c>
    </row>
    <row r="16687" spans="1:7" x14ac:dyDescent="0.3">
      <c r="A16687" s="310">
        <v>3020135</v>
      </c>
      <c r="B16687" t="s">
        <v>24267</v>
      </c>
      <c r="C16687" t="s">
        <v>24268</v>
      </c>
      <c r="D16687" t="s">
        <v>373</v>
      </c>
      <c r="E16687">
        <v>615130</v>
      </c>
      <c r="F16687" t="s">
        <v>24196</v>
      </c>
      <c r="G16687" s="7">
        <v>-0.01</v>
      </c>
    </row>
    <row r="16688" spans="1:7" x14ac:dyDescent="0.3">
      <c r="A16688" s="310">
        <v>3020135</v>
      </c>
      <c r="B16688" t="s">
        <v>24267</v>
      </c>
      <c r="C16688" t="s">
        <v>24268</v>
      </c>
      <c r="D16688" t="s">
        <v>373</v>
      </c>
      <c r="E16688">
        <v>615130</v>
      </c>
      <c r="F16688" t="s">
        <v>24196</v>
      </c>
      <c r="G16688" s="7">
        <v>-53.51</v>
      </c>
    </row>
    <row r="16689" spans="1:7" x14ac:dyDescent="0.3">
      <c r="A16689" s="310">
        <v>3020135</v>
      </c>
      <c r="B16689" t="s">
        <v>24267</v>
      </c>
      <c r="C16689" t="s">
        <v>24268</v>
      </c>
      <c r="D16689" t="s">
        <v>373</v>
      </c>
      <c r="E16689">
        <v>615130</v>
      </c>
      <c r="F16689" t="s">
        <v>24196</v>
      </c>
      <c r="G16689" s="7">
        <v>10.06</v>
      </c>
    </row>
    <row r="16690" spans="1:7" x14ac:dyDescent="0.3">
      <c r="A16690" s="310">
        <v>3020135</v>
      </c>
      <c r="B16690" t="s">
        <v>24267</v>
      </c>
      <c r="C16690" t="s">
        <v>24268</v>
      </c>
      <c r="D16690" t="s">
        <v>373</v>
      </c>
      <c r="E16690">
        <v>615130</v>
      </c>
      <c r="F16690" t="s">
        <v>24196</v>
      </c>
      <c r="G16690" s="7">
        <v>6.64</v>
      </c>
    </row>
    <row r="16691" spans="1:7" x14ac:dyDescent="0.3">
      <c r="A16691" s="310">
        <v>3020135</v>
      </c>
      <c r="B16691" t="s">
        <v>24267</v>
      </c>
      <c r="C16691" t="s">
        <v>24268</v>
      </c>
      <c r="D16691" t="s">
        <v>375</v>
      </c>
      <c r="E16691">
        <v>616130</v>
      </c>
      <c r="F16691" t="s">
        <v>24196</v>
      </c>
      <c r="G16691" s="7">
        <v>208.73</v>
      </c>
    </row>
    <row r="16692" spans="1:7" x14ac:dyDescent="0.3">
      <c r="A16692" s="310">
        <v>3020135</v>
      </c>
      <c r="B16692" t="s">
        <v>24267</v>
      </c>
      <c r="C16692" t="s">
        <v>24268</v>
      </c>
      <c r="D16692" t="s">
        <v>377</v>
      </c>
      <c r="E16692">
        <v>611110</v>
      </c>
      <c r="F16692" t="s">
        <v>24196</v>
      </c>
      <c r="G16692" s="7">
        <v>33.700000000000003</v>
      </c>
    </row>
    <row r="16693" spans="1:7" x14ac:dyDescent="0.3">
      <c r="A16693" s="310">
        <v>3020135</v>
      </c>
      <c r="B16693" t="s">
        <v>24267</v>
      </c>
      <c r="C16693" t="s">
        <v>24268</v>
      </c>
      <c r="D16693" t="s">
        <v>373</v>
      </c>
      <c r="E16693">
        <v>615130</v>
      </c>
      <c r="F16693" t="s">
        <v>24196</v>
      </c>
      <c r="G16693" s="7">
        <v>-0.01</v>
      </c>
    </row>
    <row r="16694" spans="1:7" x14ac:dyDescent="0.3">
      <c r="A16694" s="310">
        <v>3020135</v>
      </c>
      <c r="B16694" t="s">
        <v>24267</v>
      </c>
      <c r="C16694" t="s">
        <v>24268</v>
      </c>
      <c r="D16694" t="s">
        <v>373</v>
      </c>
      <c r="E16694">
        <v>615130</v>
      </c>
      <c r="F16694" t="s">
        <v>24196</v>
      </c>
      <c r="G16694" s="7">
        <v>-51.78</v>
      </c>
    </row>
    <row r="16695" spans="1:7" x14ac:dyDescent="0.3">
      <c r="A16695" s="310">
        <v>3020135</v>
      </c>
      <c r="B16695" t="s">
        <v>24267</v>
      </c>
      <c r="C16695" t="s">
        <v>24268</v>
      </c>
      <c r="D16695" t="s">
        <v>377</v>
      </c>
      <c r="E16695">
        <v>611110</v>
      </c>
      <c r="F16695" t="s">
        <v>24196</v>
      </c>
      <c r="G16695" s="7">
        <v>30.88</v>
      </c>
    </row>
    <row r="16696" spans="1:7" x14ac:dyDescent="0.3">
      <c r="A16696" s="310">
        <v>3020135</v>
      </c>
      <c r="B16696" t="s">
        <v>24267</v>
      </c>
      <c r="C16696" t="s">
        <v>24268</v>
      </c>
      <c r="D16696" t="s">
        <v>373</v>
      </c>
      <c r="E16696">
        <v>617150</v>
      </c>
      <c r="F16696" t="s">
        <v>24196</v>
      </c>
      <c r="G16696" s="7">
        <v>582.16999999999996</v>
      </c>
    </row>
    <row r="16697" spans="1:7" x14ac:dyDescent="0.3">
      <c r="A16697" s="310">
        <v>3020135</v>
      </c>
      <c r="B16697" t="s">
        <v>24267</v>
      </c>
      <c r="C16697" t="s">
        <v>24268</v>
      </c>
      <c r="D16697" t="s">
        <v>373</v>
      </c>
      <c r="E16697">
        <v>616160</v>
      </c>
      <c r="F16697" t="s">
        <v>24196</v>
      </c>
      <c r="G16697" s="7">
        <v>99.84</v>
      </c>
    </row>
    <row r="16698" spans="1:7" x14ac:dyDescent="0.3">
      <c r="A16698" s="310">
        <v>3020135</v>
      </c>
      <c r="B16698" t="s">
        <v>24267</v>
      </c>
      <c r="C16698" t="s">
        <v>24268</v>
      </c>
      <c r="D16698" t="s">
        <v>373</v>
      </c>
      <c r="E16698">
        <v>617150</v>
      </c>
      <c r="F16698" t="s">
        <v>24196</v>
      </c>
      <c r="G16698" s="7">
        <v>349.3</v>
      </c>
    </row>
    <row r="16699" spans="1:7" x14ac:dyDescent="0.3">
      <c r="A16699" s="310">
        <v>3020135</v>
      </c>
      <c r="B16699" t="s">
        <v>24267</v>
      </c>
      <c r="C16699" t="s">
        <v>24268</v>
      </c>
      <c r="D16699" t="s">
        <v>377</v>
      </c>
      <c r="E16699">
        <v>611110</v>
      </c>
      <c r="F16699" t="s">
        <v>24196</v>
      </c>
      <c r="G16699" s="7">
        <v>-33.700000000000003</v>
      </c>
    </row>
    <row r="16700" spans="1:7" x14ac:dyDescent="0.3">
      <c r="A16700" s="310">
        <v>3020135</v>
      </c>
      <c r="B16700" t="s">
        <v>24267</v>
      </c>
      <c r="C16700" t="s">
        <v>24268</v>
      </c>
      <c r="D16700" t="s">
        <v>373</v>
      </c>
      <c r="E16700">
        <v>615130</v>
      </c>
      <c r="F16700" t="s">
        <v>24196</v>
      </c>
      <c r="G16700" s="7">
        <v>53.51</v>
      </c>
    </row>
    <row r="16701" spans="1:7" x14ac:dyDescent="0.3">
      <c r="A16701" s="310">
        <v>3020135</v>
      </c>
      <c r="B16701" t="s">
        <v>24267</v>
      </c>
      <c r="C16701" t="s">
        <v>24268</v>
      </c>
      <c r="D16701" t="s">
        <v>373</v>
      </c>
      <c r="E16701">
        <v>615130</v>
      </c>
      <c r="F16701" t="s">
        <v>24196</v>
      </c>
      <c r="G16701" s="7">
        <v>4.42</v>
      </c>
    </row>
    <row r="16702" spans="1:7" x14ac:dyDescent="0.3">
      <c r="A16702" s="310">
        <v>3020135</v>
      </c>
      <c r="B16702" t="s">
        <v>24267</v>
      </c>
      <c r="C16702" t="s">
        <v>24268</v>
      </c>
      <c r="D16702" t="s">
        <v>373</v>
      </c>
      <c r="E16702">
        <v>615130</v>
      </c>
      <c r="F16702" t="s">
        <v>24196</v>
      </c>
      <c r="G16702" s="7">
        <v>51.78</v>
      </c>
    </row>
    <row r="16703" spans="1:7" x14ac:dyDescent="0.3">
      <c r="A16703" s="310">
        <v>3020135</v>
      </c>
      <c r="B16703" t="s">
        <v>24267</v>
      </c>
      <c r="C16703" t="s">
        <v>24268</v>
      </c>
      <c r="D16703" t="s">
        <v>377</v>
      </c>
      <c r="E16703">
        <v>611110</v>
      </c>
      <c r="F16703" t="s">
        <v>24196</v>
      </c>
      <c r="G16703" s="7">
        <v>30.44</v>
      </c>
    </row>
    <row r="16704" spans="1:7" x14ac:dyDescent="0.3">
      <c r="A16704" s="310">
        <v>3020135</v>
      </c>
      <c r="B16704" t="s">
        <v>24267</v>
      </c>
      <c r="C16704" t="s">
        <v>24268</v>
      </c>
      <c r="D16704" t="s">
        <v>373</v>
      </c>
      <c r="E16704">
        <v>615130</v>
      </c>
      <c r="F16704" t="s">
        <v>24196</v>
      </c>
      <c r="G16704" s="7">
        <v>51.78</v>
      </c>
    </row>
    <row r="16705" spans="1:7" x14ac:dyDescent="0.3">
      <c r="A16705" s="310">
        <v>3020135</v>
      </c>
      <c r="B16705" t="s">
        <v>24267</v>
      </c>
      <c r="C16705" t="s">
        <v>24268</v>
      </c>
      <c r="D16705" t="s">
        <v>377</v>
      </c>
      <c r="E16705">
        <v>611110</v>
      </c>
      <c r="F16705" t="s">
        <v>24196</v>
      </c>
      <c r="G16705" s="7">
        <v>-31.9</v>
      </c>
    </row>
    <row r="16706" spans="1:7" x14ac:dyDescent="0.3">
      <c r="A16706" s="310">
        <v>3020135</v>
      </c>
      <c r="B16706" t="s">
        <v>24267</v>
      </c>
      <c r="C16706" t="s">
        <v>24268</v>
      </c>
      <c r="D16706" t="s">
        <v>373</v>
      </c>
      <c r="E16706">
        <v>615130</v>
      </c>
      <c r="F16706" t="s">
        <v>24196</v>
      </c>
      <c r="G16706" s="7">
        <v>8.0299999999999994</v>
      </c>
    </row>
    <row r="16707" spans="1:7" x14ac:dyDescent="0.3">
      <c r="A16707" s="310">
        <v>3020135</v>
      </c>
      <c r="B16707" t="s">
        <v>24267</v>
      </c>
      <c r="C16707" t="s">
        <v>24268</v>
      </c>
      <c r="D16707" t="s">
        <v>377</v>
      </c>
      <c r="E16707">
        <v>611110</v>
      </c>
      <c r="F16707" t="s">
        <v>24196</v>
      </c>
      <c r="G16707" s="7">
        <v>-30.88</v>
      </c>
    </row>
    <row r="16708" spans="1:7" x14ac:dyDescent="0.3">
      <c r="A16708" s="310">
        <v>3020135</v>
      </c>
      <c r="B16708" t="s">
        <v>24267</v>
      </c>
      <c r="C16708" t="s">
        <v>24268</v>
      </c>
      <c r="D16708" t="s">
        <v>377</v>
      </c>
      <c r="E16708">
        <v>611110</v>
      </c>
      <c r="F16708" t="s">
        <v>24196</v>
      </c>
      <c r="G16708" s="7">
        <v>589.01</v>
      </c>
    </row>
    <row r="16709" spans="1:7" x14ac:dyDescent="0.3">
      <c r="A16709" s="310">
        <v>3020135</v>
      </c>
      <c r="B16709" t="s">
        <v>24267</v>
      </c>
      <c r="C16709" t="s">
        <v>24268</v>
      </c>
      <c r="D16709" t="s">
        <v>371</v>
      </c>
      <c r="E16709">
        <v>616100</v>
      </c>
      <c r="F16709" t="s">
        <v>24196</v>
      </c>
      <c r="G16709" s="7">
        <v>640.54</v>
      </c>
    </row>
    <row r="16710" spans="1:7" x14ac:dyDescent="0.3">
      <c r="A16710" s="310">
        <v>3020135</v>
      </c>
      <c r="B16710" t="s">
        <v>24267</v>
      </c>
      <c r="C16710" t="s">
        <v>24268</v>
      </c>
      <c r="D16710" t="s">
        <v>371</v>
      </c>
      <c r="E16710">
        <v>617100</v>
      </c>
      <c r="F16710" t="s">
        <v>24196</v>
      </c>
      <c r="G16710" s="7">
        <v>2163.14</v>
      </c>
    </row>
    <row r="16711" spans="1:7" x14ac:dyDescent="0.3">
      <c r="A16711" s="310">
        <v>3020135</v>
      </c>
      <c r="B16711" t="s">
        <v>24267</v>
      </c>
      <c r="C16711" t="s">
        <v>24268</v>
      </c>
      <c r="D16711" t="s">
        <v>371</v>
      </c>
      <c r="E16711">
        <v>615100</v>
      </c>
      <c r="F16711" t="s">
        <v>24196</v>
      </c>
      <c r="G16711" s="7">
        <v>151.19999999999999</v>
      </c>
    </row>
    <row r="16712" spans="1:7" x14ac:dyDescent="0.3">
      <c r="A16712" s="310">
        <v>3020135</v>
      </c>
      <c r="B16712" t="s">
        <v>24267</v>
      </c>
      <c r="C16712" t="s">
        <v>24268</v>
      </c>
      <c r="D16712" t="s">
        <v>373</v>
      </c>
      <c r="E16712">
        <v>615130</v>
      </c>
      <c r="F16712" t="s">
        <v>24196</v>
      </c>
      <c r="G16712" s="7">
        <v>104.66</v>
      </c>
    </row>
    <row r="16713" spans="1:7" x14ac:dyDescent="0.3">
      <c r="A16713" s="310">
        <v>3020135</v>
      </c>
      <c r="B16713" t="s">
        <v>24267</v>
      </c>
      <c r="C16713" t="s">
        <v>24268</v>
      </c>
      <c r="D16713" t="s">
        <v>377</v>
      </c>
      <c r="E16713">
        <v>611110</v>
      </c>
      <c r="F16713" t="s">
        <v>24196</v>
      </c>
      <c r="G16713" s="7">
        <v>-30.44</v>
      </c>
    </row>
    <row r="16714" spans="1:7" x14ac:dyDescent="0.3">
      <c r="A16714" s="310">
        <v>3020135</v>
      </c>
      <c r="B16714" t="s">
        <v>24267</v>
      </c>
      <c r="C16714" t="s">
        <v>24268</v>
      </c>
      <c r="D16714" t="s">
        <v>377</v>
      </c>
      <c r="E16714">
        <v>611110</v>
      </c>
      <c r="F16714" t="s">
        <v>24196</v>
      </c>
      <c r="G16714" s="7">
        <v>-30.44</v>
      </c>
    </row>
    <row r="16715" spans="1:7" x14ac:dyDescent="0.3">
      <c r="A16715" s="310">
        <v>3020135</v>
      </c>
      <c r="B16715" t="s">
        <v>24267</v>
      </c>
      <c r="C16715" t="s">
        <v>24268</v>
      </c>
      <c r="D16715" t="s">
        <v>377</v>
      </c>
      <c r="E16715">
        <v>611110</v>
      </c>
      <c r="F16715" t="s">
        <v>24196</v>
      </c>
      <c r="G16715" s="7">
        <v>-30.44</v>
      </c>
    </row>
    <row r="16716" spans="1:7" x14ac:dyDescent="0.3">
      <c r="A16716" s="310">
        <v>3020135</v>
      </c>
      <c r="B16716" t="s">
        <v>24267</v>
      </c>
      <c r="C16716" t="s">
        <v>24268</v>
      </c>
      <c r="D16716" t="s">
        <v>373</v>
      </c>
      <c r="E16716">
        <v>616160</v>
      </c>
      <c r="F16716" t="s">
        <v>24196</v>
      </c>
      <c r="G16716" s="7">
        <v>365.52</v>
      </c>
    </row>
    <row r="16717" spans="1:7" x14ac:dyDescent="0.3">
      <c r="A16717" s="310">
        <v>3020135</v>
      </c>
      <c r="B16717" t="s">
        <v>24267</v>
      </c>
      <c r="C16717" t="s">
        <v>24268</v>
      </c>
      <c r="D16717" t="s">
        <v>373</v>
      </c>
      <c r="E16717">
        <v>615130</v>
      </c>
      <c r="F16717" t="s">
        <v>24196</v>
      </c>
      <c r="G16717" s="7">
        <v>220.87</v>
      </c>
    </row>
    <row r="16718" spans="1:7" x14ac:dyDescent="0.3">
      <c r="A16718" s="310">
        <v>3020135</v>
      </c>
      <c r="B16718" t="s">
        <v>24267</v>
      </c>
      <c r="C16718" t="s">
        <v>24268</v>
      </c>
      <c r="D16718" t="s">
        <v>377</v>
      </c>
      <c r="E16718">
        <v>611110</v>
      </c>
      <c r="F16718" t="s">
        <v>24196</v>
      </c>
      <c r="G16718" s="7">
        <v>0.01</v>
      </c>
    </row>
    <row r="16719" spans="1:7" x14ac:dyDescent="0.3">
      <c r="A16719" s="310">
        <v>3020135</v>
      </c>
      <c r="B16719" t="s">
        <v>24267</v>
      </c>
      <c r="C16719" t="s">
        <v>24268</v>
      </c>
      <c r="D16719" t="s">
        <v>373</v>
      </c>
      <c r="E16719">
        <v>615130</v>
      </c>
      <c r="F16719" t="s">
        <v>24196</v>
      </c>
      <c r="G16719" s="7">
        <v>-53.51</v>
      </c>
    </row>
    <row r="16720" spans="1:7" x14ac:dyDescent="0.3">
      <c r="A16720" s="310">
        <v>3020135</v>
      </c>
      <c r="B16720" t="s">
        <v>24267</v>
      </c>
      <c r="C16720" t="s">
        <v>24268</v>
      </c>
      <c r="D16720" t="s">
        <v>371</v>
      </c>
      <c r="E16720">
        <v>615100</v>
      </c>
      <c r="F16720" t="s">
        <v>24196</v>
      </c>
      <c r="G16720" s="7">
        <v>151.19999999999999</v>
      </c>
    </row>
    <row r="16721" spans="1:7" x14ac:dyDescent="0.3">
      <c r="A16721" s="310">
        <v>3020135</v>
      </c>
      <c r="B16721" t="s">
        <v>24267</v>
      </c>
      <c r="C16721" t="s">
        <v>24268</v>
      </c>
      <c r="D16721" t="s">
        <v>373</v>
      </c>
      <c r="E16721">
        <v>617150</v>
      </c>
      <c r="F16721" t="s">
        <v>24196</v>
      </c>
      <c r="G16721" s="7">
        <v>50.89</v>
      </c>
    </row>
    <row r="16722" spans="1:7" x14ac:dyDescent="0.3">
      <c r="A16722" s="310">
        <v>3020135</v>
      </c>
      <c r="B16722" t="s">
        <v>24267</v>
      </c>
      <c r="C16722" t="s">
        <v>24268</v>
      </c>
      <c r="D16722" t="s">
        <v>373</v>
      </c>
      <c r="E16722">
        <v>615130</v>
      </c>
      <c r="F16722" t="s">
        <v>24196</v>
      </c>
      <c r="G16722" s="7">
        <v>53.51</v>
      </c>
    </row>
    <row r="16723" spans="1:7" x14ac:dyDescent="0.3">
      <c r="A16723" s="310">
        <v>3020135</v>
      </c>
      <c r="B16723" t="s">
        <v>24267</v>
      </c>
      <c r="C16723" t="s">
        <v>24268</v>
      </c>
      <c r="D16723" t="s">
        <v>371</v>
      </c>
      <c r="E16723">
        <v>615100</v>
      </c>
      <c r="F16723" t="s">
        <v>24196</v>
      </c>
      <c r="G16723" s="7">
        <v>-156.24</v>
      </c>
    </row>
    <row r="16724" spans="1:7" x14ac:dyDescent="0.3">
      <c r="A16724" s="310">
        <v>3020135</v>
      </c>
      <c r="B16724" t="s">
        <v>24267</v>
      </c>
      <c r="C16724" t="s">
        <v>24268</v>
      </c>
      <c r="D16724" t="s">
        <v>371</v>
      </c>
      <c r="E16724">
        <v>615100</v>
      </c>
      <c r="F16724" t="s">
        <v>24196</v>
      </c>
      <c r="G16724" s="7">
        <v>156.24</v>
      </c>
    </row>
    <row r="16725" spans="1:7" x14ac:dyDescent="0.3">
      <c r="A16725" s="310">
        <v>3020135</v>
      </c>
      <c r="B16725" t="s">
        <v>24267</v>
      </c>
      <c r="C16725" t="s">
        <v>24268</v>
      </c>
      <c r="D16725" t="s">
        <v>377</v>
      </c>
      <c r="E16725">
        <v>611110</v>
      </c>
      <c r="F16725" t="s">
        <v>24196</v>
      </c>
      <c r="G16725" s="7">
        <v>33.700000000000003</v>
      </c>
    </row>
    <row r="16726" spans="1:7" x14ac:dyDescent="0.3">
      <c r="A16726" s="310">
        <v>3020135</v>
      </c>
      <c r="B16726" t="s">
        <v>24267</v>
      </c>
      <c r="C16726" t="s">
        <v>24268</v>
      </c>
      <c r="D16726" t="s">
        <v>375</v>
      </c>
      <c r="E16726">
        <v>616130</v>
      </c>
      <c r="F16726" t="s">
        <v>24196</v>
      </c>
      <c r="G16726" s="7">
        <v>412.52</v>
      </c>
    </row>
    <row r="16727" spans="1:7" x14ac:dyDescent="0.3">
      <c r="A16727" s="310">
        <v>3020135</v>
      </c>
      <c r="B16727" t="s">
        <v>24267</v>
      </c>
      <c r="C16727" t="s">
        <v>24268</v>
      </c>
      <c r="D16727" t="s">
        <v>373</v>
      </c>
      <c r="E16727">
        <v>615130</v>
      </c>
      <c r="F16727" t="s">
        <v>24196</v>
      </c>
      <c r="G16727" s="7">
        <v>-51.78</v>
      </c>
    </row>
    <row r="16728" spans="1:7" x14ac:dyDescent="0.3">
      <c r="A16728" s="310">
        <v>3020135</v>
      </c>
      <c r="B16728" t="s">
        <v>24267</v>
      </c>
      <c r="C16728" t="s">
        <v>24268</v>
      </c>
      <c r="D16728" t="s">
        <v>373</v>
      </c>
      <c r="E16728">
        <v>615130</v>
      </c>
      <c r="F16728" t="s">
        <v>24196</v>
      </c>
      <c r="G16728" s="7">
        <v>1605.25</v>
      </c>
    </row>
    <row r="16729" spans="1:7" x14ac:dyDescent="0.3">
      <c r="A16729" s="310">
        <v>3020135</v>
      </c>
      <c r="B16729" t="s">
        <v>24267</v>
      </c>
      <c r="C16729" t="s">
        <v>24268</v>
      </c>
      <c r="D16729" t="s">
        <v>373</v>
      </c>
      <c r="E16729">
        <v>617150</v>
      </c>
      <c r="F16729" t="s">
        <v>24196</v>
      </c>
      <c r="G16729" s="7">
        <v>-77.19</v>
      </c>
    </row>
    <row r="16730" spans="1:7" x14ac:dyDescent="0.3">
      <c r="A16730" s="310">
        <v>3020135</v>
      </c>
      <c r="B16730" t="s">
        <v>24267</v>
      </c>
      <c r="C16730" t="s">
        <v>24268</v>
      </c>
      <c r="D16730" t="s">
        <v>373</v>
      </c>
      <c r="E16730">
        <v>615130</v>
      </c>
      <c r="F16730" t="s">
        <v>24196</v>
      </c>
      <c r="G16730" s="7">
        <v>-51.78</v>
      </c>
    </row>
    <row r="16731" spans="1:7" x14ac:dyDescent="0.3">
      <c r="A16731" s="310">
        <v>3020135</v>
      </c>
      <c r="B16731" t="s">
        <v>24267</v>
      </c>
      <c r="C16731" t="s">
        <v>24268</v>
      </c>
      <c r="D16731" t="s">
        <v>377</v>
      </c>
      <c r="E16731">
        <v>611110</v>
      </c>
      <c r="F16731" t="s">
        <v>24196</v>
      </c>
      <c r="G16731" s="7">
        <v>-33.700000000000003</v>
      </c>
    </row>
    <row r="16732" spans="1:7" x14ac:dyDescent="0.3">
      <c r="A16732" s="310">
        <v>3020135</v>
      </c>
      <c r="B16732" t="s">
        <v>24267</v>
      </c>
      <c r="C16732" t="s">
        <v>24268</v>
      </c>
      <c r="D16732" t="s">
        <v>373</v>
      </c>
      <c r="E16732">
        <v>615130</v>
      </c>
      <c r="F16732" t="s">
        <v>24196</v>
      </c>
      <c r="G16732" s="7">
        <v>38.51</v>
      </c>
    </row>
    <row r="16733" spans="1:7" x14ac:dyDescent="0.3">
      <c r="A16733" s="310">
        <v>3020135</v>
      </c>
      <c r="B16733" t="s">
        <v>24267</v>
      </c>
      <c r="C16733" t="s">
        <v>24268</v>
      </c>
      <c r="D16733" t="s">
        <v>373</v>
      </c>
      <c r="E16733">
        <v>615130</v>
      </c>
      <c r="F16733" t="s">
        <v>24196</v>
      </c>
      <c r="G16733" s="7">
        <v>-104.66</v>
      </c>
    </row>
    <row r="16734" spans="1:7" x14ac:dyDescent="0.3">
      <c r="A16734" s="310">
        <v>3020135</v>
      </c>
      <c r="B16734" t="s">
        <v>24267</v>
      </c>
      <c r="C16734" t="s">
        <v>24268</v>
      </c>
      <c r="D16734" t="s">
        <v>377</v>
      </c>
      <c r="E16734">
        <v>611110</v>
      </c>
      <c r="F16734" t="s">
        <v>24196</v>
      </c>
      <c r="G16734" s="7">
        <v>-0.01</v>
      </c>
    </row>
    <row r="16735" spans="1:7" x14ac:dyDescent="0.3">
      <c r="A16735" s="310">
        <v>3020135</v>
      </c>
      <c r="B16735" t="s">
        <v>24267</v>
      </c>
      <c r="C16735" t="s">
        <v>24268</v>
      </c>
      <c r="D16735" t="s">
        <v>373</v>
      </c>
      <c r="E16735">
        <v>615130</v>
      </c>
      <c r="F16735" t="s">
        <v>24196</v>
      </c>
      <c r="G16735" s="7">
        <v>53.51</v>
      </c>
    </row>
    <row r="16736" spans="1:7" x14ac:dyDescent="0.3">
      <c r="A16736" s="310">
        <v>3020135</v>
      </c>
      <c r="B16736" t="s">
        <v>24267</v>
      </c>
      <c r="C16736" t="s">
        <v>24268</v>
      </c>
      <c r="D16736" t="s">
        <v>377</v>
      </c>
      <c r="E16736">
        <v>611110</v>
      </c>
      <c r="F16736" t="s">
        <v>24196</v>
      </c>
      <c r="G16736" s="7">
        <v>-30.44</v>
      </c>
    </row>
    <row r="16737" spans="1:7" x14ac:dyDescent="0.3">
      <c r="A16737" s="310">
        <v>3020135</v>
      </c>
      <c r="B16737" t="s">
        <v>24267</v>
      </c>
      <c r="C16737" t="s">
        <v>24268</v>
      </c>
      <c r="D16737" t="s">
        <v>373</v>
      </c>
      <c r="E16737">
        <v>615130</v>
      </c>
      <c r="F16737" t="s">
        <v>24196</v>
      </c>
      <c r="G16737" s="7">
        <v>38.51</v>
      </c>
    </row>
    <row r="16738" spans="1:7" x14ac:dyDescent="0.3">
      <c r="A16738" s="310">
        <v>3020135</v>
      </c>
      <c r="B16738" t="s">
        <v>24267</v>
      </c>
      <c r="C16738" t="s">
        <v>24268</v>
      </c>
      <c r="D16738" t="s">
        <v>377</v>
      </c>
      <c r="E16738">
        <v>611110</v>
      </c>
      <c r="F16738" t="s">
        <v>24196</v>
      </c>
      <c r="G16738" s="7">
        <v>0.01</v>
      </c>
    </row>
    <row r="16739" spans="1:7" x14ac:dyDescent="0.3">
      <c r="A16739" s="310">
        <v>3020135</v>
      </c>
      <c r="B16739" t="s">
        <v>24267</v>
      </c>
      <c r="C16739" t="s">
        <v>24268</v>
      </c>
      <c r="D16739" t="s">
        <v>371</v>
      </c>
      <c r="E16739">
        <v>615100</v>
      </c>
      <c r="F16739" t="s">
        <v>24196</v>
      </c>
      <c r="G16739" s="7">
        <v>-151.19999999999999</v>
      </c>
    </row>
    <row r="16740" spans="1:7" x14ac:dyDescent="0.3">
      <c r="A16740" s="310">
        <v>3020135</v>
      </c>
      <c r="B16740" t="s">
        <v>24267</v>
      </c>
      <c r="C16740" t="s">
        <v>24268</v>
      </c>
      <c r="D16740" t="s">
        <v>373</v>
      </c>
      <c r="E16740">
        <v>615130</v>
      </c>
      <c r="F16740" t="s">
        <v>24196</v>
      </c>
      <c r="G16740" s="7">
        <v>8.42</v>
      </c>
    </row>
    <row r="16741" spans="1:7" x14ac:dyDescent="0.3">
      <c r="A16741" s="310">
        <v>3020135</v>
      </c>
      <c r="B16741" t="s">
        <v>24267</v>
      </c>
      <c r="C16741" t="s">
        <v>24268</v>
      </c>
      <c r="D16741" t="s">
        <v>373</v>
      </c>
      <c r="E16741">
        <v>617150</v>
      </c>
      <c r="F16741" t="s">
        <v>24196</v>
      </c>
      <c r="G16741" s="7">
        <v>582.16999999999996</v>
      </c>
    </row>
    <row r="16742" spans="1:7" x14ac:dyDescent="0.3">
      <c r="A16742" s="310">
        <v>3020135</v>
      </c>
      <c r="B16742" t="s">
        <v>24267</v>
      </c>
      <c r="C16742" t="s">
        <v>24268</v>
      </c>
      <c r="D16742" t="s">
        <v>373</v>
      </c>
      <c r="E16742">
        <v>617150</v>
      </c>
      <c r="F16742" t="s">
        <v>24196</v>
      </c>
      <c r="G16742" s="7">
        <v>628.01</v>
      </c>
    </row>
    <row r="16743" spans="1:7" x14ac:dyDescent="0.3">
      <c r="A16743" s="310">
        <v>3020135</v>
      </c>
      <c r="B16743" t="s">
        <v>24267</v>
      </c>
      <c r="C16743" t="s">
        <v>24268</v>
      </c>
      <c r="D16743" t="s">
        <v>377</v>
      </c>
      <c r="E16743">
        <v>611110</v>
      </c>
      <c r="F16743" t="s">
        <v>24196</v>
      </c>
      <c r="G16743" s="7">
        <v>30.44</v>
      </c>
    </row>
    <row r="16744" spans="1:7" x14ac:dyDescent="0.3">
      <c r="A16744" s="310">
        <v>3020135</v>
      </c>
      <c r="B16744" t="s">
        <v>24267</v>
      </c>
      <c r="C16744" t="s">
        <v>24268</v>
      </c>
      <c r="D16744" t="s">
        <v>373</v>
      </c>
      <c r="E16744">
        <v>615130</v>
      </c>
      <c r="F16744" t="s">
        <v>24196</v>
      </c>
      <c r="G16744" s="7">
        <v>-0.01</v>
      </c>
    </row>
    <row r="16745" spans="1:7" x14ac:dyDescent="0.3">
      <c r="A16745" s="310">
        <v>3020135</v>
      </c>
      <c r="B16745" t="s">
        <v>24267</v>
      </c>
      <c r="C16745" t="s">
        <v>24268</v>
      </c>
      <c r="D16745" t="s">
        <v>377</v>
      </c>
      <c r="E16745">
        <v>611110</v>
      </c>
      <c r="F16745" t="s">
        <v>24196</v>
      </c>
      <c r="G16745" s="7">
        <v>-30.88</v>
      </c>
    </row>
    <row r="16746" spans="1:7" x14ac:dyDescent="0.3">
      <c r="A16746" s="310">
        <v>3020135</v>
      </c>
      <c r="B16746" t="s">
        <v>24267</v>
      </c>
      <c r="C16746" t="s">
        <v>24268</v>
      </c>
      <c r="D16746" t="s">
        <v>377</v>
      </c>
      <c r="E16746">
        <v>611110</v>
      </c>
      <c r="F16746" t="s">
        <v>24196</v>
      </c>
      <c r="G16746" s="7">
        <v>0.01</v>
      </c>
    </row>
    <row r="16747" spans="1:7" x14ac:dyDescent="0.3">
      <c r="A16747" s="310">
        <v>3020135</v>
      </c>
      <c r="B16747" t="s">
        <v>24267</v>
      </c>
      <c r="C16747" t="s">
        <v>24268</v>
      </c>
      <c r="D16747" t="s">
        <v>373</v>
      </c>
      <c r="E16747">
        <v>615130</v>
      </c>
      <c r="F16747" t="s">
        <v>24196</v>
      </c>
      <c r="G16747" s="7">
        <v>-10.06</v>
      </c>
    </row>
    <row r="16748" spans="1:7" x14ac:dyDescent="0.3">
      <c r="A16748" s="310">
        <v>3020135</v>
      </c>
      <c r="B16748" t="s">
        <v>24267</v>
      </c>
      <c r="C16748" t="s">
        <v>24268</v>
      </c>
      <c r="D16748" t="s">
        <v>373</v>
      </c>
      <c r="E16748">
        <v>615130</v>
      </c>
      <c r="F16748" t="s">
        <v>24196</v>
      </c>
      <c r="G16748" s="7">
        <v>-53.51</v>
      </c>
    </row>
    <row r="16749" spans="1:7" x14ac:dyDescent="0.3">
      <c r="A16749" s="310">
        <v>3020135</v>
      </c>
      <c r="B16749" t="s">
        <v>24267</v>
      </c>
      <c r="C16749" t="s">
        <v>24268</v>
      </c>
      <c r="D16749" t="s">
        <v>373</v>
      </c>
      <c r="E16749">
        <v>615130</v>
      </c>
      <c r="F16749" t="s">
        <v>24196</v>
      </c>
      <c r="G16749" s="7">
        <v>1870.93</v>
      </c>
    </row>
    <row r="16750" spans="1:7" x14ac:dyDescent="0.3">
      <c r="A16750" s="310">
        <v>3020135</v>
      </c>
      <c r="B16750" t="s">
        <v>24267</v>
      </c>
      <c r="C16750" t="s">
        <v>24268</v>
      </c>
      <c r="D16750" t="s">
        <v>371</v>
      </c>
      <c r="E16750">
        <v>615100</v>
      </c>
      <c r="F16750" t="s">
        <v>24196</v>
      </c>
      <c r="G16750" s="7">
        <v>-151.19999999999999</v>
      </c>
    </row>
    <row r="16751" spans="1:7" x14ac:dyDescent="0.3">
      <c r="A16751" s="310">
        <v>3020135</v>
      </c>
      <c r="B16751" t="s">
        <v>24267</v>
      </c>
      <c r="C16751" t="s">
        <v>24268</v>
      </c>
      <c r="D16751" t="s">
        <v>377</v>
      </c>
      <c r="E16751">
        <v>611110</v>
      </c>
      <c r="F16751" t="s">
        <v>24196</v>
      </c>
      <c r="G16751" s="7">
        <v>-30.88</v>
      </c>
    </row>
    <row r="16752" spans="1:7" x14ac:dyDescent="0.3">
      <c r="A16752" s="310">
        <v>3020135</v>
      </c>
      <c r="B16752" t="s">
        <v>24267</v>
      </c>
      <c r="C16752" t="s">
        <v>24268</v>
      </c>
      <c r="D16752" t="s">
        <v>373</v>
      </c>
      <c r="E16752">
        <v>615130</v>
      </c>
      <c r="F16752" t="s">
        <v>24196</v>
      </c>
      <c r="G16752" s="7">
        <v>-10.06</v>
      </c>
    </row>
    <row r="16753" spans="1:7" x14ac:dyDescent="0.3">
      <c r="A16753" s="310">
        <v>3020135</v>
      </c>
      <c r="B16753" t="s">
        <v>24267</v>
      </c>
      <c r="C16753" t="s">
        <v>24268</v>
      </c>
      <c r="D16753" t="s">
        <v>373</v>
      </c>
      <c r="E16753">
        <v>615130</v>
      </c>
      <c r="F16753" t="s">
        <v>24196</v>
      </c>
      <c r="G16753" s="7">
        <v>51.78</v>
      </c>
    </row>
    <row r="16754" spans="1:7" x14ac:dyDescent="0.3">
      <c r="A16754" s="310">
        <v>3020135</v>
      </c>
      <c r="B16754" t="s">
        <v>24267</v>
      </c>
      <c r="C16754" t="s">
        <v>24268</v>
      </c>
      <c r="D16754" t="s">
        <v>373</v>
      </c>
      <c r="E16754">
        <v>615130</v>
      </c>
      <c r="F16754" t="s">
        <v>24196</v>
      </c>
      <c r="G16754" s="7">
        <v>-38.5</v>
      </c>
    </row>
    <row r="16755" spans="1:7" x14ac:dyDescent="0.3">
      <c r="A16755" s="310">
        <v>3020135</v>
      </c>
      <c r="B16755" t="s">
        <v>24267</v>
      </c>
      <c r="C16755" t="s">
        <v>24268</v>
      </c>
      <c r="D16755" t="s">
        <v>373</v>
      </c>
      <c r="E16755">
        <v>615130</v>
      </c>
      <c r="F16755" t="s">
        <v>24196</v>
      </c>
      <c r="G16755" s="7">
        <v>-51.78</v>
      </c>
    </row>
    <row r="16756" spans="1:7" x14ac:dyDescent="0.3">
      <c r="A16756" s="310">
        <v>3020135</v>
      </c>
      <c r="B16756" t="s">
        <v>24267</v>
      </c>
      <c r="C16756" t="s">
        <v>24268</v>
      </c>
      <c r="D16756" t="s">
        <v>371</v>
      </c>
      <c r="E16756">
        <v>615100</v>
      </c>
      <c r="F16756" t="s">
        <v>24196</v>
      </c>
      <c r="G16756" s="7">
        <v>151.19999999999999</v>
      </c>
    </row>
    <row r="16757" spans="1:7" x14ac:dyDescent="0.3">
      <c r="A16757" s="310">
        <v>3020135</v>
      </c>
      <c r="B16757" t="s">
        <v>24267</v>
      </c>
      <c r="C16757" t="s">
        <v>24268</v>
      </c>
      <c r="D16757" t="s">
        <v>373</v>
      </c>
      <c r="E16757">
        <v>615130</v>
      </c>
      <c r="F16757" t="s">
        <v>24196</v>
      </c>
      <c r="G16757" s="7">
        <v>-10.06</v>
      </c>
    </row>
    <row r="16758" spans="1:7" x14ac:dyDescent="0.3">
      <c r="A16758" s="310">
        <v>3020135</v>
      </c>
      <c r="B16758" t="s">
        <v>24267</v>
      </c>
      <c r="C16758" t="s">
        <v>24268</v>
      </c>
      <c r="D16758" t="s">
        <v>373</v>
      </c>
      <c r="E16758">
        <v>615130</v>
      </c>
      <c r="F16758" t="s">
        <v>24196</v>
      </c>
      <c r="G16758" s="7">
        <v>545.69000000000005</v>
      </c>
    </row>
    <row r="16759" spans="1:7" x14ac:dyDescent="0.3">
      <c r="A16759" s="310">
        <v>3020135</v>
      </c>
      <c r="B16759" t="s">
        <v>24267</v>
      </c>
      <c r="C16759" t="s">
        <v>24268</v>
      </c>
      <c r="D16759" t="s">
        <v>377</v>
      </c>
      <c r="E16759">
        <v>611110</v>
      </c>
      <c r="F16759" t="s">
        <v>24196</v>
      </c>
      <c r="G16759" s="7">
        <v>0.01</v>
      </c>
    </row>
    <row r="16760" spans="1:7" x14ac:dyDescent="0.3">
      <c r="A16760" s="310">
        <v>3020135</v>
      </c>
      <c r="B16760" t="s">
        <v>24267</v>
      </c>
      <c r="C16760" t="s">
        <v>24268</v>
      </c>
      <c r="D16760" t="s">
        <v>373</v>
      </c>
      <c r="E16760">
        <v>615130</v>
      </c>
      <c r="F16760" t="s">
        <v>24196</v>
      </c>
      <c r="G16760" s="7">
        <v>-53.51</v>
      </c>
    </row>
    <row r="16761" spans="1:7" x14ac:dyDescent="0.3">
      <c r="A16761" s="310">
        <v>3020135</v>
      </c>
      <c r="B16761" t="s">
        <v>24267</v>
      </c>
      <c r="C16761" t="s">
        <v>24268</v>
      </c>
      <c r="D16761" t="s">
        <v>373</v>
      </c>
      <c r="E16761">
        <v>616160</v>
      </c>
      <c r="F16761" t="s">
        <v>24196</v>
      </c>
      <c r="G16761" s="7">
        <v>170.18</v>
      </c>
    </row>
    <row r="16762" spans="1:7" x14ac:dyDescent="0.3">
      <c r="A16762" s="310">
        <v>3020135</v>
      </c>
      <c r="B16762" t="s">
        <v>24267</v>
      </c>
      <c r="C16762" t="s">
        <v>24268</v>
      </c>
      <c r="D16762" t="s">
        <v>373</v>
      </c>
      <c r="E16762">
        <v>615130</v>
      </c>
      <c r="F16762" t="s">
        <v>24196</v>
      </c>
      <c r="G16762" s="7">
        <v>104.66</v>
      </c>
    </row>
    <row r="16763" spans="1:7" x14ac:dyDescent="0.3">
      <c r="A16763" s="310">
        <v>3020135</v>
      </c>
      <c r="B16763" t="s">
        <v>24267</v>
      </c>
      <c r="C16763" t="s">
        <v>24268</v>
      </c>
      <c r="D16763" t="s">
        <v>374</v>
      </c>
      <c r="E16763">
        <v>615120</v>
      </c>
      <c r="F16763" t="s">
        <v>24196</v>
      </c>
      <c r="G16763" s="7">
        <v>4.42</v>
      </c>
    </row>
    <row r="16764" spans="1:7" x14ac:dyDescent="0.3">
      <c r="A16764" s="310">
        <v>3020135</v>
      </c>
      <c r="B16764" t="s">
        <v>24267</v>
      </c>
      <c r="C16764" t="s">
        <v>24268</v>
      </c>
      <c r="D16764" t="s">
        <v>377</v>
      </c>
      <c r="E16764">
        <v>611110</v>
      </c>
      <c r="F16764" t="s">
        <v>24196</v>
      </c>
      <c r="G16764" s="7">
        <v>-30.44</v>
      </c>
    </row>
    <row r="16765" spans="1:7" x14ac:dyDescent="0.3">
      <c r="A16765" s="310">
        <v>3020135</v>
      </c>
      <c r="B16765" t="s">
        <v>24267</v>
      </c>
      <c r="C16765" t="s">
        <v>24268</v>
      </c>
      <c r="D16765" t="s">
        <v>373</v>
      </c>
      <c r="E16765">
        <v>615130</v>
      </c>
      <c r="F16765" t="s">
        <v>24196</v>
      </c>
      <c r="G16765" s="7">
        <v>104.66</v>
      </c>
    </row>
    <row r="16766" spans="1:7" x14ac:dyDescent="0.3">
      <c r="A16766" s="310">
        <v>3020135</v>
      </c>
      <c r="B16766" t="s">
        <v>24267</v>
      </c>
      <c r="C16766" t="s">
        <v>24268</v>
      </c>
      <c r="D16766" t="s">
        <v>373</v>
      </c>
      <c r="E16766">
        <v>615130</v>
      </c>
      <c r="F16766" t="s">
        <v>24196</v>
      </c>
      <c r="G16766" s="7">
        <v>53.51</v>
      </c>
    </row>
    <row r="16767" spans="1:7" x14ac:dyDescent="0.3">
      <c r="A16767" s="310">
        <v>3020135</v>
      </c>
      <c r="B16767" t="s">
        <v>24267</v>
      </c>
      <c r="C16767" t="s">
        <v>24268</v>
      </c>
      <c r="D16767" t="s">
        <v>373</v>
      </c>
      <c r="E16767">
        <v>615130</v>
      </c>
      <c r="F16767" t="s">
        <v>24196</v>
      </c>
      <c r="G16767" s="7">
        <v>10.06</v>
      </c>
    </row>
    <row r="16768" spans="1:7" x14ac:dyDescent="0.3">
      <c r="A16768" s="310">
        <v>3020135</v>
      </c>
      <c r="B16768" t="s">
        <v>24267</v>
      </c>
      <c r="C16768" t="s">
        <v>24268</v>
      </c>
      <c r="D16768" t="s">
        <v>377</v>
      </c>
      <c r="E16768">
        <v>611110</v>
      </c>
      <c r="F16768" t="s">
        <v>24196</v>
      </c>
      <c r="G16768" s="7">
        <v>0.01</v>
      </c>
    </row>
    <row r="16769" spans="1:7" x14ac:dyDescent="0.3">
      <c r="A16769" s="310">
        <v>3020135</v>
      </c>
      <c r="B16769" t="s">
        <v>24267</v>
      </c>
      <c r="C16769" t="s">
        <v>24268</v>
      </c>
      <c r="D16769" t="s">
        <v>377</v>
      </c>
      <c r="E16769">
        <v>611110</v>
      </c>
      <c r="F16769" t="s">
        <v>24196</v>
      </c>
      <c r="G16769" s="7">
        <v>33.700000000000003</v>
      </c>
    </row>
    <row r="16770" spans="1:7" x14ac:dyDescent="0.3">
      <c r="A16770" s="310">
        <v>3020135</v>
      </c>
      <c r="B16770" t="s">
        <v>24267</v>
      </c>
      <c r="C16770" t="s">
        <v>24268</v>
      </c>
      <c r="D16770" t="s">
        <v>373</v>
      </c>
      <c r="E16770">
        <v>616160</v>
      </c>
      <c r="F16770" t="s">
        <v>24196</v>
      </c>
      <c r="G16770" s="7">
        <v>19.3</v>
      </c>
    </row>
    <row r="16771" spans="1:7" x14ac:dyDescent="0.3">
      <c r="A16771" s="310">
        <v>3020135</v>
      </c>
      <c r="B16771" t="s">
        <v>24267</v>
      </c>
      <c r="C16771" t="s">
        <v>24268</v>
      </c>
      <c r="D16771" t="s">
        <v>377</v>
      </c>
      <c r="E16771">
        <v>611110</v>
      </c>
      <c r="F16771" t="s">
        <v>24196</v>
      </c>
      <c r="G16771" s="7">
        <v>30.88</v>
      </c>
    </row>
    <row r="16772" spans="1:7" x14ac:dyDescent="0.3">
      <c r="A16772" s="310">
        <v>3020135</v>
      </c>
      <c r="B16772" t="s">
        <v>24267</v>
      </c>
      <c r="C16772" t="s">
        <v>24268</v>
      </c>
      <c r="D16772" t="s">
        <v>377</v>
      </c>
      <c r="E16772">
        <v>611110</v>
      </c>
      <c r="F16772" t="s">
        <v>24196</v>
      </c>
      <c r="G16772" s="7">
        <v>33.700000000000003</v>
      </c>
    </row>
    <row r="16773" spans="1:7" x14ac:dyDescent="0.3">
      <c r="A16773" s="310">
        <v>3020135</v>
      </c>
      <c r="B16773" t="s">
        <v>24267</v>
      </c>
      <c r="C16773" t="s">
        <v>24268</v>
      </c>
      <c r="D16773" t="s">
        <v>371</v>
      </c>
      <c r="E16773">
        <v>615100</v>
      </c>
      <c r="F16773" t="s">
        <v>24196</v>
      </c>
      <c r="G16773" s="7">
        <v>151.19999999999999</v>
      </c>
    </row>
    <row r="16774" spans="1:7" x14ac:dyDescent="0.3">
      <c r="A16774" s="310">
        <v>3020135</v>
      </c>
      <c r="B16774" t="s">
        <v>24267</v>
      </c>
      <c r="C16774" t="s">
        <v>24268</v>
      </c>
      <c r="D16774" t="s">
        <v>377</v>
      </c>
      <c r="E16774">
        <v>611110</v>
      </c>
      <c r="F16774" t="s">
        <v>24196</v>
      </c>
      <c r="G16774" s="7">
        <v>-33.700000000000003</v>
      </c>
    </row>
    <row r="16775" spans="1:7" x14ac:dyDescent="0.3">
      <c r="A16775" s="310">
        <v>3020135</v>
      </c>
      <c r="B16775" t="s">
        <v>24267</v>
      </c>
      <c r="C16775" t="s">
        <v>24268</v>
      </c>
      <c r="D16775" t="s">
        <v>377</v>
      </c>
      <c r="E16775">
        <v>611110</v>
      </c>
      <c r="F16775" t="s">
        <v>24196</v>
      </c>
      <c r="G16775" s="7">
        <v>-30.88</v>
      </c>
    </row>
    <row r="16776" spans="1:7" x14ac:dyDescent="0.3">
      <c r="A16776" s="310">
        <v>3020135</v>
      </c>
      <c r="B16776" t="s">
        <v>24267</v>
      </c>
      <c r="C16776" t="s">
        <v>24268</v>
      </c>
      <c r="D16776" t="s">
        <v>371</v>
      </c>
      <c r="E16776">
        <v>615100</v>
      </c>
      <c r="F16776" t="s">
        <v>24196</v>
      </c>
      <c r="G16776" s="7">
        <v>156.24</v>
      </c>
    </row>
    <row r="16777" spans="1:7" x14ac:dyDescent="0.3">
      <c r="A16777" s="310">
        <v>3020135</v>
      </c>
      <c r="B16777" t="s">
        <v>24267</v>
      </c>
      <c r="C16777" t="s">
        <v>24268</v>
      </c>
      <c r="D16777" t="s">
        <v>371</v>
      </c>
      <c r="E16777">
        <v>615100</v>
      </c>
      <c r="F16777" t="s">
        <v>24196</v>
      </c>
      <c r="G16777" s="7">
        <v>-0.01</v>
      </c>
    </row>
    <row r="16778" spans="1:7" x14ac:dyDescent="0.3">
      <c r="A16778" s="310">
        <v>3020135</v>
      </c>
      <c r="B16778" t="s">
        <v>24267</v>
      </c>
      <c r="C16778" t="s">
        <v>24268</v>
      </c>
      <c r="D16778" t="s">
        <v>373</v>
      </c>
      <c r="E16778">
        <v>615130</v>
      </c>
      <c r="F16778" t="s">
        <v>24196</v>
      </c>
      <c r="G16778" s="7">
        <v>-104.66</v>
      </c>
    </row>
    <row r="16779" spans="1:7" x14ac:dyDescent="0.3">
      <c r="A16779" s="310">
        <v>3020135</v>
      </c>
      <c r="B16779" t="s">
        <v>24267</v>
      </c>
      <c r="C16779" t="s">
        <v>24268</v>
      </c>
      <c r="D16779" t="s">
        <v>373</v>
      </c>
      <c r="E16779">
        <v>615130</v>
      </c>
      <c r="F16779" t="s">
        <v>24196</v>
      </c>
      <c r="G16779" s="7">
        <v>10.06</v>
      </c>
    </row>
    <row r="16780" spans="1:7" x14ac:dyDescent="0.3">
      <c r="A16780" s="310">
        <v>3020135</v>
      </c>
      <c r="B16780" t="s">
        <v>24267</v>
      </c>
      <c r="C16780" t="s">
        <v>24268</v>
      </c>
      <c r="D16780" t="s">
        <v>377</v>
      </c>
      <c r="E16780">
        <v>611110</v>
      </c>
      <c r="F16780" t="s">
        <v>24196</v>
      </c>
      <c r="G16780" s="7">
        <v>30.44</v>
      </c>
    </row>
    <row r="16781" spans="1:7" x14ac:dyDescent="0.3">
      <c r="A16781" s="310">
        <v>3020135</v>
      </c>
      <c r="B16781" t="s">
        <v>24267</v>
      </c>
      <c r="C16781" t="s">
        <v>24268</v>
      </c>
      <c r="D16781" t="s">
        <v>377</v>
      </c>
      <c r="E16781">
        <v>611110</v>
      </c>
      <c r="F16781" t="s">
        <v>24196</v>
      </c>
      <c r="G16781" s="7">
        <v>-31.9</v>
      </c>
    </row>
    <row r="16782" spans="1:7" x14ac:dyDescent="0.3">
      <c r="A16782" s="310">
        <v>3020135</v>
      </c>
      <c r="B16782" t="s">
        <v>24267</v>
      </c>
      <c r="C16782" t="s">
        <v>24268</v>
      </c>
      <c r="D16782" t="s">
        <v>373</v>
      </c>
      <c r="E16782">
        <v>615130</v>
      </c>
      <c r="F16782" t="s">
        <v>24196</v>
      </c>
      <c r="G16782" s="7">
        <v>104.66</v>
      </c>
    </row>
    <row r="16783" spans="1:7" x14ac:dyDescent="0.3">
      <c r="A16783" s="310">
        <v>3020135</v>
      </c>
      <c r="B16783" t="s">
        <v>24267</v>
      </c>
      <c r="C16783" t="s">
        <v>24268</v>
      </c>
      <c r="D16783" t="s">
        <v>373</v>
      </c>
      <c r="E16783">
        <v>617150</v>
      </c>
      <c r="F16783" t="s">
        <v>24196</v>
      </c>
      <c r="G16783" s="7">
        <v>324.38</v>
      </c>
    </row>
    <row r="16784" spans="1:7" x14ac:dyDescent="0.3">
      <c r="A16784" s="310">
        <v>3020135</v>
      </c>
      <c r="B16784" t="s">
        <v>24267</v>
      </c>
      <c r="C16784" t="s">
        <v>24268</v>
      </c>
      <c r="D16784" t="s">
        <v>373</v>
      </c>
      <c r="E16784">
        <v>616160</v>
      </c>
      <c r="F16784" t="s">
        <v>24196</v>
      </c>
      <c r="G16784" s="7">
        <v>199.05</v>
      </c>
    </row>
    <row r="16785" spans="1:7" x14ac:dyDescent="0.3">
      <c r="A16785" s="310">
        <v>3020135</v>
      </c>
      <c r="B16785" t="s">
        <v>24267</v>
      </c>
      <c r="C16785" t="s">
        <v>24268</v>
      </c>
      <c r="D16785" t="s">
        <v>373</v>
      </c>
      <c r="E16785">
        <v>615130</v>
      </c>
      <c r="F16785" t="s">
        <v>24196</v>
      </c>
      <c r="G16785" s="7">
        <v>-104.66</v>
      </c>
    </row>
    <row r="16786" spans="1:7" x14ac:dyDescent="0.3">
      <c r="A16786" s="310">
        <v>3020135</v>
      </c>
      <c r="B16786" t="s">
        <v>24267</v>
      </c>
      <c r="C16786" t="s">
        <v>24268</v>
      </c>
      <c r="D16786" t="s">
        <v>377</v>
      </c>
      <c r="E16786">
        <v>611120</v>
      </c>
      <c r="F16786" t="s">
        <v>24196</v>
      </c>
      <c r="G16786" s="7">
        <v>56.72</v>
      </c>
    </row>
    <row r="16787" spans="1:7" x14ac:dyDescent="0.3">
      <c r="A16787" s="310">
        <v>3020135</v>
      </c>
      <c r="B16787" t="s">
        <v>24267</v>
      </c>
      <c r="C16787" t="s">
        <v>24268</v>
      </c>
      <c r="D16787" t="s">
        <v>373</v>
      </c>
      <c r="E16787">
        <v>615130</v>
      </c>
      <c r="F16787" t="s">
        <v>24196</v>
      </c>
      <c r="G16787" s="7">
        <v>-51.78</v>
      </c>
    </row>
    <row r="16788" spans="1:7" x14ac:dyDescent="0.3">
      <c r="A16788" s="310">
        <v>3020135</v>
      </c>
      <c r="B16788" t="s">
        <v>24267</v>
      </c>
      <c r="C16788" t="s">
        <v>24268</v>
      </c>
      <c r="D16788" t="s">
        <v>373</v>
      </c>
      <c r="E16788">
        <v>615130</v>
      </c>
      <c r="F16788" t="s">
        <v>24196</v>
      </c>
      <c r="G16788" s="7">
        <v>0.01</v>
      </c>
    </row>
    <row r="16789" spans="1:7" x14ac:dyDescent="0.3">
      <c r="A16789" s="310">
        <v>3020135</v>
      </c>
      <c r="B16789" t="s">
        <v>24267</v>
      </c>
      <c r="C16789" t="s">
        <v>24268</v>
      </c>
      <c r="D16789" t="s">
        <v>373</v>
      </c>
      <c r="E16789">
        <v>615130</v>
      </c>
      <c r="F16789" t="s">
        <v>24196</v>
      </c>
      <c r="G16789" s="7">
        <v>1684.52</v>
      </c>
    </row>
    <row r="16790" spans="1:7" x14ac:dyDescent="0.3">
      <c r="A16790" s="310">
        <v>3020135</v>
      </c>
      <c r="B16790" t="s">
        <v>24267</v>
      </c>
      <c r="C16790" t="s">
        <v>24268</v>
      </c>
      <c r="D16790" t="s">
        <v>373</v>
      </c>
      <c r="E16790">
        <v>615130</v>
      </c>
      <c r="F16790" t="s">
        <v>24196</v>
      </c>
      <c r="G16790" s="7">
        <v>53.51</v>
      </c>
    </row>
    <row r="16791" spans="1:7" x14ac:dyDescent="0.3">
      <c r="A16791" s="310">
        <v>3020135</v>
      </c>
      <c r="B16791" t="s">
        <v>24267</v>
      </c>
      <c r="C16791" t="s">
        <v>24268</v>
      </c>
      <c r="D16791" t="s">
        <v>373</v>
      </c>
      <c r="E16791">
        <v>615130</v>
      </c>
      <c r="F16791" t="s">
        <v>24196</v>
      </c>
      <c r="G16791" s="7">
        <v>-51.78</v>
      </c>
    </row>
    <row r="16792" spans="1:7" x14ac:dyDescent="0.3">
      <c r="A16792" s="310">
        <v>3020135</v>
      </c>
      <c r="B16792" t="s">
        <v>24267</v>
      </c>
      <c r="C16792" t="s">
        <v>24268</v>
      </c>
      <c r="D16792" t="s">
        <v>375</v>
      </c>
      <c r="E16792">
        <v>617130</v>
      </c>
      <c r="F16792" t="s">
        <v>24196</v>
      </c>
      <c r="G16792" s="7">
        <v>520.71</v>
      </c>
    </row>
    <row r="16793" spans="1:7" x14ac:dyDescent="0.3">
      <c r="A16793" s="310">
        <v>3020135</v>
      </c>
      <c r="B16793" t="s">
        <v>24267</v>
      </c>
      <c r="C16793" t="s">
        <v>24268</v>
      </c>
      <c r="D16793" t="s">
        <v>371</v>
      </c>
      <c r="E16793">
        <v>615100</v>
      </c>
      <c r="F16793" t="s">
        <v>24196</v>
      </c>
      <c r="G16793" s="7">
        <v>-151.19999999999999</v>
      </c>
    </row>
    <row r="16794" spans="1:7" x14ac:dyDescent="0.3">
      <c r="A16794" s="310">
        <v>3020135</v>
      </c>
      <c r="B16794" t="s">
        <v>24267</v>
      </c>
      <c r="C16794" t="s">
        <v>24268</v>
      </c>
      <c r="D16794" t="s">
        <v>377</v>
      </c>
      <c r="E16794">
        <v>611110</v>
      </c>
      <c r="F16794" t="s">
        <v>24196</v>
      </c>
      <c r="G16794" s="7">
        <v>30.44</v>
      </c>
    </row>
    <row r="16795" spans="1:7" x14ac:dyDescent="0.3">
      <c r="A16795" s="310">
        <v>3020135</v>
      </c>
      <c r="B16795" t="s">
        <v>24267</v>
      </c>
      <c r="C16795" t="s">
        <v>24268</v>
      </c>
      <c r="D16795" t="s">
        <v>373</v>
      </c>
      <c r="E16795">
        <v>615130</v>
      </c>
      <c r="F16795" t="s">
        <v>24196</v>
      </c>
      <c r="G16795" s="7">
        <v>1396.94</v>
      </c>
    </row>
    <row r="16796" spans="1:7" x14ac:dyDescent="0.3">
      <c r="A16796" s="310">
        <v>3020135</v>
      </c>
      <c r="B16796" t="s">
        <v>24267</v>
      </c>
      <c r="C16796" t="s">
        <v>24268</v>
      </c>
      <c r="D16796" t="s">
        <v>375</v>
      </c>
      <c r="E16796">
        <v>615140</v>
      </c>
      <c r="F16796" t="s">
        <v>24196</v>
      </c>
      <c r="G16796" s="7">
        <v>9.0399999999999991</v>
      </c>
    </row>
    <row r="16797" spans="1:7" x14ac:dyDescent="0.3">
      <c r="A16797" s="310">
        <v>3020135</v>
      </c>
      <c r="B16797" t="s">
        <v>24267</v>
      </c>
      <c r="C16797" t="s">
        <v>24268</v>
      </c>
      <c r="D16797" t="s">
        <v>373</v>
      </c>
      <c r="E16797">
        <v>615130</v>
      </c>
      <c r="F16797" t="s">
        <v>24196</v>
      </c>
      <c r="G16797" s="7">
        <v>14.27</v>
      </c>
    </row>
    <row r="16798" spans="1:7" x14ac:dyDescent="0.3">
      <c r="A16798" s="310">
        <v>3020135</v>
      </c>
      <c r="B16798" t="s">
        <v>24267</v>
      </c>
      <c r="C16798" t="s">
        <v>24268</v>
      </c>
      <c r="D16798" t="s">
        <v>373</v>
      </c>
      <c r="E16798">
        <v>616160</v>
      </c>
      <c r="F16798" t="s">
        <v>24196</v>
      </c>
      <c r="G16798" s="7">
        <v>431.15</v>
      </c>
    </row>
    <row r="16799" spans="1:7" x14ac:dyDescent="0.3">
      <c r="A16799" s="310">
        <v>3020135</v>
      </c>
      <c r="B16799" t="s">
        <v>24267</v>
      </c>
      <c r="C16799" t="s">
        <v>24268</v>
      </c>
      <c r="D16799" t="s">
        <v>373</v>
      </c>
      <c r="E16799">
        <v>615130</v>
      </c>
      <c r="F16799" t="s">
        <v>24196</v>
      </c>
      <c r="G16799" s="7">
        <v>-20.12</v>
      </c>
    </row>
    <row r="16800" spans="1:7" x14ac:dyDescent="0.3">
      <c r="A16800" s="310">
        <v>3020135</v>
      </c>
      <c r="B16800" t="s">
        <v>24267</v>
      </c>
      <c r="C16800" t="s">
        <v>24268</v>
      </c>
      <c r="D16800" t="s">
        <v>374</v>
      </c>
      <c r="E16800">
        <v>615120</v>
      </c>
      <c r="F16800" t="s">
        <v>24196</v>
      </c>
      <c r="G16800" s="7">
        <v>8.35</v>
      </c>
    </row>
    <row r="16801" spans="1:7" x14ac:dyDescent="0.3">
      <c r="A16801" s="310">
        <v>3020135</v>
      </c>
      <c r="B16801" t="s">
        <v>24267</v>
      </c>
      <c r="C16801" t="s">
        <v>24268</v>
      </c>
      <c r="D16801" t="s">
        <v>373</v>
      </c>
      <c r="E16801">
        <v>615130</v>
      </c>
      <c r="F16801" t="s">
        <v>24196</v>
      </c>
      <c r="G16801" s="7">
        <v>-38.51</v>
      </c>
    </row>
    <row r="16802" spans="1:7" x14ac:dyDescent="0.3">
      <c r="A16802" s="310">
        <v>3020135</v>
      </c>
      <c r="B16802" t="s">
        <v>24267</v>
      </c>
      <c r="C16802" t="s">
        <v>24268</v>
      </c>
      <c r="D16802" t="s">
        <v>377</v>
      </c>
      <c r="E16802">
        <v>611110</v>
      </c>
      <c r="F16802" t="s">
        <v>24196</v>
      </c>
      <c r="G16802" s="7">
        <v>30.88</v>
      </c>
    </row>
    <row r="16803" spans="1:7" x14ac:dyDescent="0.3">
      <c r="A16803" s="310">
        <v>3020135</v>
      </c>
      <c r="B16803" t="s">
        <v>24267</v>
      </c>
      <c r="C16803" t="s">
        <v>24268</v>
      </c>
      <c r="D16803" t="s">
        <v>373</v>
      </c>
      <c r="E16803">
        <v>615130</v>
      </c>
      <c r="F16803" t="s">
        <v>24196</v>
      </c>
      <c r="G16803" s="7">
        <v>-10.06</v>
      </c>
    </row>
    <row r="16804" spans="1:7" x14ac:dyDescent="0.3">
      <c r="A16804" s="310">
        <v>3020135</v>
      </c>
      <c r="B16804" t="s">
        <v>24267</v>
      </c>
      <c r="C16804" t="s">
        <v>24268</v>
      </c>
      <c r="D16804" t="s">
        <v>373</v>
      </c>
      <c r="E16804">
        <v>615130</v>
      </c>
      <c r="F16804" t="s">
        <v>24196</v>
      </c>
      <c r="G16804" s="7">
        <v>51.78</v>
      </c>
    </row>
    <row r="16805" spans="1:7" x14ac:dyDescent="0.3">
      <c r="A16805" s="310">
        <v>3020135</v>
      </c>
      <c r="B16805" t="s">
        <v>24267</v>
      </c>
      <c r="C16805" t="s">
        <v>24268</v>
      </c>
      <c r="D16805" t="s">
        <v>371</v>
      </c>
      <c r="E16805">
        <v>615100</v>
      </c>
      <c r="F16805" t="s">
        <v>24196</v>
      </c>
      <c r="G16805" s="7">
        <v>156.24</v>
      </c>
    </row>
    <row r="16806" spans="1:7" x14ac:dyDescent="0.3">
      <c r="A16806" s="310">
        <v>3020135</v>
      </c>
      <c r="B16806" t="s">
        <v>24267</v>
      </c>
      <c r="C16806" t="s">
        <v>24268</v>
      </c>
      <c r="D16806" t="s">
        <v>377</v>
      </c>
      <c r="E16806">
        <v>611110</v>
      </c>
      <c r="F16806" t="s">
        <v>24196</v>
      </c>
      <c r="G16806" s="7">
        <v>-31.9</v>
      </c>
    </row>
    <row r="16807" spans="1:7" x14ac:dyDescent="0.3">
      <c r="A16807" s="310">
        <v>3020135</v>
      </c>
      <c r="B16807" t="s">
        <v>24267</v>
      </c>
      <c r="C16807" t="s">
        <v>24268</v>
      </c>
      <c r="D16807" t="s">
        <v>371</v>
      </c>
      <c r="E16807">
        <v>615100</v>
      </c>
      <c r="F16807" t="s">
        <v>24196</v>
      </c>
      <c r="G16807" s="7">
        <v>-151.19999999999999</v>
      </c>
    </row>
    <row r="16808" spans="1:7" x14ac:dyDescent="0.3">
      <c r="A16808" s="310">
        <v>3020135</v>
      </c>
      <c r="B16808" t="s">
        <v>24267</v>
      </c>
      <c r="C16808" t="s">
        <v>24268</v>
      </c>
      <c r="D16808" t="s">
        <v>377</v>
      </c>
      <c r="E16808">
        <v>611110</v>
      </c>
      <c r="F16808" t="s">
        <v>24196</v>
      </c>
      <c r="G16808" s="7">
        <v>-0.01</v>
      </c>
    </row>
    <row r="16809" spans="1:7" x14ac:dyDescent="0.3">
      <c r="A16809" s="310">
        <v>3020135</v>
      </c>
      <c r="B16809" t="s">
        <v>24267</v>
      </c>
      <c r="C16809" t="s">
        <v>24268</v>
      </c>
      <c r="D16809" t="s">
        <v>377</v>
      </c>
      <c r="E16809">
        <v>611110</v>
      </c>
      <c r="F16809" t="s">
        <v>24196</v>
      </c>
      <c r="G16809" s="7">
        <v>0.01</v>
      </c>
    </row>
    <row r="16810" spans="1:7" x14ac:dyDescent="0.3">
      <c r="A16810" s="310">
        <v>3020135</v>
      </c>
      <c r="B16810" t="s">
        <v>24267</v>
      </c>
      <c r="C16810" t="s">
        <v>24268</v>
      </c>
      <c r="D16810" t="s">
        <v>373</v>
      </c>
      <c r="E16810">
        <v>615130</v>
      </c>
      <c r="F16810" t="s">
        <v>24196</v>
      </c>
      <c r="G16810" s="7">
        <v>2853.78</v>
      </c>
    </row>
    <row r="16811" spans="1:7" x14ac:dyDescent="0.3">
      <c r="A16811" s="310">
        <v>3020135</v>
      </c>
      <c r="B16811" t="s">
        <v>24267</v>
      </c>
      <c r="C16811" t="s">
        <v>24268</v>
      </c>
      <c r="D16811" t="s">
        <v>377</v>
      </c>
      <c r="E16811">
        <v>611110</v>
      </c>
      <c r="F16811" t="s">
        <v>24196</v>
      </c>
      <c r="G16811" s="7">
        <v>-0.01</v>
      </c>
    </row>
    <row r="16812" spans="1:7" x14ac:dyDescent="0.3">
      <c r="A16812" s="310">
        <v>3020135</v>
      </c>
      <c r="B16812" t="s">
        <v>24267</v>
      </c>
      <c r="C16812" t="s">
        <v>24268</v>
      </c>
      <c r="D16812" t="s">
        <v>373</v>
      </c>
      <c r="E16812">
        <v>615130</v>
      </c>
      <c r="F16812" t="s">
        <v>24196</v>
      </c>
      <c r="G16812" s="7">
        <v>104.66</v>
      </c>
    </row>
    <row r="16813" spans="1:7" x14ac:dyDescent="0.3">
      <c r="A16813" s="310">
        <v>3020135</v>
      </c>
      <c r="B16813" t="s">
        <v>24267</v>
      </c>
      <c r="C16813" t="s">
        <v>24268</v>
      </c>
      <c r="D16813" t="s">
        <v>373</v>
      </c>
      <c r="E16813">
        <v>617150</v>
      </c>
      <c r="F16813" t="s">
        <v>24196</v>
      </c>
      <c r="G16813" s="7">
        <v>327.47000000000003</v>
      </c>
    </row>
    <row r="16814" spans="1:7" x14ac:dyDescent="0.3">
      <c r="A16814" s="310">
        <v>3020135</v>
      </c>
      <c r="B16814" t="s">
        <v>24267</v>
      </c>
      <c r="C16814" t="s">
        <v>24268</v>
      </c>
      <c r="D16814" t="s">
        <v>373</v>
      </c>
      <c r="E16814">
        <v>615130</v>
      </c>
      <c r="F16814" t="s">
        <v>24196</v>
      </c>
      <c r="G16814" s="7">
        <v>-38.51</v>
      </c>
    </row>
    <row r="16815" spans="1:7" x14ac:dyDescent="0.3">
      <c r="A16815" s="310">
        <v>3020135</v>
      </c>
      <c r="B16815" t="s">
        <v>24267</v>
      </c>
      <c r="C16815" t="s">
        <v>24268</v>
      </c>
      <c r="D16815" t="s">
        <v>373</v>
      </c>
      <c r="E16815">
        <v>615130</v>
      </c>
      <c r="F16815" t="s">
        <v>24196</v>
      </c>
      <c r="G16815" s="7">
        <v>0.01</v>
      </c>
    </row>
    <row r="16816" spans="1:7" x14ac:dyDescent="0.3">
      <c r="A16816" s="310">
        <v>3020135</v>
      </c>
      <c r="B16816" t="s">
        <v>24267</v>
      </c>
      <c r="C16816" t="s">
        <v>24268</v>
      </c>
      <c r="D16816" t="s">
        <v>377</v>
      </c>
      <c r="E16816">
        <v>611110</v>
      </c>
      <c r="F16816" t="s">
        <v>24196</v>
      </c>
      <c r="G16816" s="7">
        <v>-33.700000000000003</v>
      </c>
    </row>
    <row r="16817" spans="1:7" x14ac:dyDescent="0.3">
      <c r="A16817" s="310">
        <v>3020135</v>
      </c>
      <c r="B16817" t="s">
        <v>24267</v>
      </c>
      <c r="C16817" t="s">
        <v>24268</v>
      </c>
      <c r="D16817" t="s">
        <v>373</v>
      </c>
      <c r="E16817">
        <v>615130</v>
      </c>
      <c r="F16817" t="s">
        <v>24196</v>
      </c>
      <c r="G16817" s="7">
        <v>935.9</v>
      </c>
    </row>
    <row r="16818" spans="1:7" x14ac:dyDescent="0.3">
      <c r="A16818" s="310">
        <v>3020135</v>
      </c>
      <c r="B16818" t="s">
        <v>24267</v>
      </c>
      <c r="C16818" t="s">
        <v>24268</v>
      </c>
      <c r="D16818" t="s">
        <v>373</v>
      </c>
      <c r="E16818">
        <v>615130</v>
      </c>
      <c r="F16818" t="s">
        <v>24196</v>
      </c>
      <c r="G16818" s="7">
        <v>-0.01</v>
      </c>
    </row>
    <row r="16819" spans="1:7" x14ac:dyDescent="0.3">
      <c r="A16819" s="310">
        <v>3020135</v>
      </c>
      <c r="B16819" t="s">
        <v>24267</v>
      </c>
      <c r="C16819" t="s">
        <v>24268</v>
      </c>
      <c r="D16819" t="s">
        <v>371</v>
      </c>
      <c r="E16819">
        <v>615100</v>
      </c>
      <c r="F16819" t="s">
        <v>24196</v>
      </c>
      <c r="G16819" s="7">
        <v>-156.24</v>
      </c>
    </row>
    <row r="16820" spans="1:7" x14ac:dyDescent="0.3">
      <c r="A16820" s="310">
        <v>3020135</v>
      </c>
      <c r="B16820" t="s">
        <v>24267</v>
      </c>
      <c r="C16820" t="s">
        <v>24268</v>
      </c>
      <c r="D16820" t="s">
        <v>373</v>
      </c>
      <c r="E16820">
        <v>615130</v>
      </c>
      <c r="F16820" t="s">
        <v>24196</v>
      </c>
      <c r="G16820" s="7">
        <v>2853.78</v>
      </c>
    </row>
    <row r="16821" spans="1:7" x14ac:dyDescent="0.3">
      <c r="A16821" s="310">
        <v>3020135</v>
      </c>
      <c r="B16821" t="s">
        <v>24267</v>
      </c>
      <c r="C16821" t="s">
        <v>24268</v>
      </c>
      <c r="D16821" t="s">
        <v>371</v>
      </c>
      <c r="E16821">
        <v>615100</v>
      </c>
      <c r="F16821" t="s">
        <v>24196</v>
      </c>
      <c r="G16821" s="7">
        <v>-151.19999999999999</v>
      </c>
    </row>
    <row r="16822" spans="1:7" x14ac:dyDescent="0.3">
      <c r="A16822" s="310">
        <v>3020135</v>
      </c>
      <c r="B16822" t="s">
        <v>24267</v>
      </c>
      <c r="C16822" t="s">
        <v>24268</v>
      </c>
      <c r="D16822" t="s">
        <v>373</v>
      </c>
      <c r="E16822">
        <v>615130</v>
      </c>
      <c r="F16822" t="s">
        <v>24196</v>
      </c>
      <c r="G16822" s="7">
        <v>1340.83</v>
      </c>
    </row>
    <row r="16823" spans="1:7" x14ac:dyDescent="0.3">
      <c r="A16823" s="310">
        <v>3020135</v>
      </c>
      <c r="B16823" t="s">
        <v>24267</v>
      </c>
      <c r="C16823" t="s">
        <v>24268</v>
      </c>
      <c r="D16823" t="s">
        <v>377</v>
      </c>
      <c r="E16823">
        <v>611110</v>
      </c>
      <c r="F16823" t="s">
        <v>24196</v>
      </c>
      <c r="G16823" s="7">
        <v>-31.9</v>
      </c>
    </row>
    <row r="16824" spans="1:7" x14ac:dyDescent="0.3">
      <c r="A16824" s="310">
        <v>3020135</v>
      </c>
      <c r="B16824" t="s">
        <v>24267</v>
      </c>
      <c r="C16824" t="s">
        <v>24268</v>
      </c>
      <c r="D16824" t="s">
        <v>373</v>
      </c>
      <c r="E16824">
        <v>615130</v>
      </c>
      <c r="F16824" t="s">
        <v>24196</v>
      </c>
      <c r="G16824" s="7">
        <v>104.66</v>
      </c>
    </row>
    <row r="16825" spans="1:7" x14ac:dyDescent="0.3">
      <c r="A16825" s="310">
        <v>3020135</v>
      </c>
      <c r="B16825" t="s">
        <v>24267</v>
      </c>
      <c r="C16825" t="s">
        <v>24268</v>
      </c>
      <c r="D16825" t="s">
        <v>373</v>
      </c>
      <c r="E16825">
        <v>615130</v>
      </c>
      <c r="F16825" t="s">
        <v>24196</v>
      </c>
      <c r="G16825" s="7">
        <v>-42.78</v>
      </c>
    </row>
    <row r="16826" spans="1:7" x14ac:dyDescent="0.3">
      <c r="A16826" s="310">
        <v>3020135</v>
      </c>
      <c r="B16826" t="s">
        <v>24267</v>
      </c>
      <c r="C16826" t="s">
        <v>24268</v>
      </c>
      <c r="D16826" t="s">
        <v>373</v>
      </c>
      <c r="E16826">
        <v>615130</v>
      </c>
      <c r="F16826" t="s">
        <v>24196</v>
      </c>
      <c r="G16826" s="7">
        <v>-39.79</v>
      </c>
    </row>
    <row r="16827" spans="1:7" x14ac:dyDescent="0.3">
      <c r="A16827" s="310">
        <v>3020135</v>
      </c>
      <c r="B16827" t="s">
        <v>24267</v>
      </c>
      <c r="C16827" t="s">
        <v>24268</v>
      </c>
      <c r="D16827" t="s">
        <v>377</v>
      </c>
      <c r="E16827">
        <v>611110</v>
      </c>
      <c r="F16827" t="s">
        <v>24196</v>
      </c>
      <c r="G16827" s="7">
        <v>30.44</v>
      </c>
    </row>
    <row r="16828" spans="1:7" x14ac:dyDescent="0.3">
      <c r="A16828" s="310">
        <v>3020135</v>
      </c>
      <c r="B16828" t="s">
        <v>24267</v>
      </c>
      <c r="C16828" t="s">
        <v>24268</v>
      </c>
      <c r="D16828" t="s">
        <v>373</v>
      </c>
      <c r="E16828">
        <v>615130</v>
      </c>
      <c r="F16828" t="s">
        <v>24196</v>
      </c>
      <c r="G16828" s="7">
        <v>-20.12</v>
      </c>
    </row>
    <row r="16829" spans="1:7" x14ac:dyDescent="0.3">
      <c r="A16829" s="310">
        <v>3020135</v>
      </c>
      <c r="B16829" t="s">
        <v>24267</v>
      </c>
      <c r="C16829" t="s">
        <v>24268</v>
      </c>
      <c r="D16829" t="s">
        <v>373</v>
      </c>
      <c r="E16829">
        <v>615130</v>
      </c>
      <c r="F16829" t="s">
        <v>24196</v>
      </c>
      <c r="G16829" s="7">
        <v>51.78</v>
      </c>
    </row>
    <row r="16830" spans="1:7" x14ac:dyDescent="0.3">
      <c r="A16830" s="310">
        <v>3020135</v>
      </c>
      <c r="B16830" t="s">
        <v>24267</v>
      </c>
      <c r="C16830" t="s">
        <v>24268</v>
      </c>
      <c r="D16830" t="s">
        <v>373</v>
      </c>
      <c r="E16830">
        <v>615130</v>
      </c>
      <c r="F16830" t="s">
        <v>24196</v>
      </c>
      <c r="G16830" s="7">
        <v>-51.78</v>
      </c>
    </row>
    <row r="16831" spans="1:7" x14ac:dyDescent="0.3">
      <c r="A16831" s="310">
        <v>3020135</v>
      </c>
      <c r="B16831" t="s">
        <v>24267</v>
      </c>
      <c r="C16831" t="s">
        <v>24268</v>
      </c>
      <c r="D16831" t="s">
        <v>373</v>
      </c>
      <c r="E16831">
        <v>615130</v>
      </c>
      <c r="F16831" t="s">
        <v>24196</v>
      </c>
      <c r="G16831" s="7">
        <v>10.06</v>
      </c>
    </row>
    <row r="16832" spans="1:7" x14ac:dyDescent="0.3">
      <c r="A16832" s="310">
        <v>3020135</v>
      </c>
      <c r="B16832" t="s">
        <v>24267</v>
      </c>
      <c r="C16832" t="s">
        <v>24268</v>
      </c>
      <c r="D16832" t="s">
        <v>373</v>
      </c>
      <c r="E16832">
        <v>615130</v>
      </c>
      <c r="F16832" t="s">
        <v>24196</v>
      </c>
      <c r="G16832" s="7">
        <v>-42.78</v>
      </c>
    </row>
    <row r="16833" spans="1:7" x14ac:dyDescent="0.3">
      <c r="A16833" s="310">
        <v>3020135</v>
      </c>
      <c r="B16833" t="s">
        <v>24267</v>
      </c>
      <c r="C16833" t="s">
        <v>24268</v>
      </c>
      <c r="D16833" t="s">
        <v>374</v>
      </c>
      <c r="E16833">
        <v>615120</v>
      </c>
      <c r="F16833" t="s">
        <v>24196</v>
      </c>
      <c r="G16833" s="7">
        <v>883.51</v>
      </c>
    </row>
    <row r="16834" spans="1:7" x14ac:dyDescent="0.3">
      <c r="A16834" s="310">
        <v>3020135</v>
      </c>
      <c r="B16834" t="s">
        <v>24267</v>
      </c>
      <c r="C16834" t="s">
        <v>24268</v>
      </c>
      <c r="D16834" t="s">
        <v>373</v>
      </c>
      <c r="E16834">
        <v>615130</v>
      </c>
      <c r="F16834" t="s">
        <v>24196</v>
      </c>
      <c r="G16834" s="7">
        <v>1763.79</v>
      </c>
    </row>
    <row r="16835" spans="1:7" x14ac:dyDescent="0.3">
      <c r="A16835" s="310">
        <v>3020135</v>
      </c>
      <c r="B16835" t="s">
        <v>24267</v>
      </c>
      <c r="C16835" t="s">
        <v>24268</v>
      </c>
      <c r="D16835" t="s">
        <v>373</v>
      </c>
      <c r="E16835">
        <v>615130</v>
      </c>
      <c r="F16835" t="s">
        <v>24196</v>
      </c>
      <c r="G16835" s="7">
        <v>53.51</v>
      </c>
    </row>
    <row r="16836" spans="1:7" x14ac:dyDescent="0.3">
      <c r="A16836" s="310">
        <v>3020135</v>
      </c>
      <c r="B16836" t="s">
        <v>24267</v>
      </c>
      <c r="C16836" t="s">
        <v>24268</v>
      </c>
      <c r="D16836" t="s">
        <v>373</v>
      </c>
      <c r="E16836">
        <v>617150</v>
      </c>
      <c r="F16836" t="s">
        <v>24196</v>
      </c>
      <c r="G16836" s="7">
        <v>343.5</v>
      </c>
    </row>
    <row r="16837" spans="1:7" x14ac:dyDescent="0.3">
      <c r="A16837" s="310">
        <v>3020135</v>
      </c>
      <c r="B16837" t="s">
        <v>24267</v>
      </c>
      <c r="C16837" t="s">
        <v>24268</v>
      </c>
      <c r="D16837" t="s">
        <v>373</v>
      </c>
      <c r="E16837">
        <v>615130</v>
      </c>
      <c r="F16837" t="s">
        <v>24196</v>
      </c>
      <c r="G16837" s="7">
        <v>0.01</v>
      </c>
    </row>
    <row r="16838" spans="1:7" x14ac:dyDescent="0.3">
      <c r="A16838" s="310">
        <v>3020135</v>
      </c>
      <c r="B16838" t="s">
        <v>24267</v>
      </c>
      <c r="C16838" t="s">
        <v>24268</v>
      </c>
      <c r="D16838" t="s">
        <v>377</v>
      </c>
      <c r="E16838">
        <v>611110</v>
      </c>
      <c r="F16838" t="s">
        <v>24196</v>
      </c>
      <c r="G16838" s="7">
        <v>30.88</v>
      </c>
    </row>
    <row r="16839" spans="1:7" x14ac:dyDescent="0.3">
      <c r="A16839" s="310">
        <v>3020135</v>
      </c>
      <c r="B16839" t="s">
        <v>24267</v>
      </c>
      <c r="C16839" t="s">
        <v>24268</v>
      </c>
      <c r="D16839" t="s">
        <v>377</v>
      </c>
      <c r="E16839">
        <v>611110</v>
      </c>
      <c r="F16839" t="s">
        <v>24196</v>
      </c>
      <c r="G16839" s="7">
        <v>-0.01</v>
      </c>
    </row>
    <row r="16840" spans="1:7" x14ac:dyDescent="0.3">
      <c r="A16840" s="310">
        <v>3020135</v>
      </c>
      <c r="B16840" t="s">
        <v>24267</v>
      </c>
      <c r="C16840" t="s">
        <v>24268</v>
      </c>
      <c r="D16840" t="s">
        <v>371</v>
      </c>
      <c r="E16840">
        <v>615100</v>
      </c>
      <c r="F16840" t="s">
        <v>24196</v>
      </c>
      <c r="G16840" s="7">
        <v>151.19999999999999</v>
      </c>
    </row>
    <row r="16841" spans="1:7" x14ac:dyDescent="0.3">
      <c r="A16841" s="310">
        <v>3020135</v>
      </c>
      <c r="B16841" t="s">
        <v>24267</v>
      </c>
      <c r="C16841" t="s">
        <v>24268</v>
      </c>
      <c r="D16841" t="s">
        <v>371</v>
      </c>
      <c r="E16841">
        <v>615100</v>
      </c>
      <c r="F16841" t="s">
        <v>24196</v>
      </c>
      <c r="G16841" s="7">
        <v>-156.24</v>
      </c>
    </row>
    <row r="16842" spans="1:7" x14ac:dyDescent="0.3">
      <c r="A16842" s="310">
        <v>3020135</v>
      </c>
      <c r="B16842" t="s">
        <v>24267</v>
      </c>
      <c r="C16842" t="s">
        <v>24268</v>
      </c>
      <c r="D16842" t="s">
        <v>373</v>
      </c>
      <c r="E16842">
        <v>615130</v>
      </c>
      <c r="F16842" t="s">
        <v>24196</v>
      </c>
      <c r="G16842" s="7">
        <v>2853.78</v>
      </c>
    </row>
    <row r="16843" spans="1:7" x14ac:dyDescent="0.3">
      <c r="A16843" s="310">
        <v>3020135</v>
      </c>
      <c r="B16843" t="s">
        <v>24267</v>
      </c>
      <c r="C16843" t="s">
        <v>24268</v>
      </c>
      <c r="D16843" t="s">
        <v>373</v>
      </c>
      <c r="E16843">
        <v>615130</v>
      </c>
      <c r="F16843" t="s">
        <v>24196</v>
      </c>
      <c r="G16843" s="7">
        <v>-20.12</v>
      </c>
    </row>
    <row r="16844" spans="1:7" x14ac:dyDescent="0.3">
      <c r="A16844" s="310">
        <v>3020135</v>
      </c>
      <c r="B16844" t="s">
        <v>24267</v>
      </c>
      <c r="C16844" t="s">
        <v>24268</v>
      </c>
      <c r="D16844" t="s">
        <v>373</v>
      </c>
      <c r="E16844">
        <v>615130</v>
      </c>
      <c r="F16844" t="s">
        <v>24196</v>
      </c>
      <c r="G16844" s="7">
        <v>0.01</v>
      </c>
    </row>
    <row r="16845" spans="1:7" x14ac:dyDescent="0.3">
      <c r="A16845" s="310">
        <v>3020135</v>
      </c>
      <c r="B16845" t="s">
        <v>24267</v>
      </c>
      <c r="C16845" t="s">
        <v>24268</v>
      </c>
      <c r="D16845" t="s">
        <v>375</v>
      </c>
      <c r="E16845">
        <v>615140</v>
      </c>
      <c r="F16845" t="s">
        <v>24196</v>
      </c>
      <c r="G16845" s="7">
        <v>12.76</v>
      </c>
    </row>
    <row r="16846" spans="1:7" x14ac:dyDescent="0.3">
      <c r="A16846" s="310">
        <v>3020135</v>
      </c>
      <c r="B16846" t="s">
        <v>24267</v>
      </c>
      <c r="C16846" t="s">
        <v>24268</v>
      </c>
      <c r="D16846" t="s">
        <v>377</v>
      </c>
      <c r="E16846">
        <v>611110</v>
      </c>
      <c r="F16846" t="s">
        <v>24196</v>
      </c>
      <c r="G16846" s="7">
        <v>-30.44</v>
      </c>
    </row>
    <row r="16847" spans="1:7" x14ac:dyDescent="0.3">
      <c r="A16847" s="310">
        <v>3020135</v>
      </c>
      <c r="B16847" t="s">
        <v>24267</v>
      </c>
      <c r="C16847" t="s">
        <v>24268</v>
      </c>
      <c r="D16847" t="s">
        <v>377</v>
      </c>
      <c r="E16847">
        <v>611110</v>
      </c>
      <c r="F16847" t="s">
        <v>24196</v>
      </c>
      <c r="G16847" s="7">
        <v>-30.88</v>
      </c>
    </row>
    <row r="16848" spans="1:7" x14ac:dyDescent="0.3">
      <c r="A16848" s="310">
        <v>3020135</v>
      </c>
      <c r="B16848" t="s">
        <v>24267</v>
      </c>
      <c r="C16848" t="s">
        <v>24268</v>
      </c>
      <c r="D16848" t="s">
        <v>374</v>
      </c>
      <c r="E16848">
        <v>615120</v>
      </c>
      <c r="F16848" t="s">
        <v>24196</v>
      </c>
      <c r="G16848" s="7">
        <v>40</v>
      </c>
    </row>
    <row r="16849" spans="1:7" x14ac:dyDescent="0.3">
      <c r="A16849" s="310">
        <v>3020135</v>
      </c>
      <c r="B16849" t="s">
        <v>24267</v>
      </c>
      <c r="C16849" t="s">
        <v>24268</v>
      </c>
      <c r="D16849" t="s">
        <v>373</v>
      </c>
      <c r="E16849">
        <v>615130</v>
      </c>
      <c r="F16849" t="s">
        <v>24196</v>
      </c>
      <c r="G16849" s="7">
        <v>104.66</v>
      </c>
    </row>
    <row r="16850" spans="1:7" x14ac:dyDescent="0.3">
      <c r="A16850" s="310">
        <v>3020135</v>
      </c>
      <c r="B16850" t="s">
        <v>24267</v>
      </c>
      <c r="C16850" t="s">
        <v>24268</v>
      </c>
      <c r="D16850" t="s">
        <v>377</v>
      </c>
      <c r="E16850">
        <v>611110</v>
      </c>
      <c r="F16850" t="s">
        <v>24196</v>
      </c>
      <c r="G16850" s="7">
        <v>-33.700000000000003</v>
      </c>
    </row>
    <row r="16851" spans="1:7" x14ac:dyDescent="0.3">
      <c r="A16851" s="310">
        <v>3020135</v>
      </c>
      <c r="B16851" t="s">
        <v>24267</v>
      </c>
      <c r="C16851" t="s">
        <v>24268</v>
      </c>
      <c r="D16851" t="s">
        <v>373</v>
      </c>
      <c r="E16851">
        <v>615130</v>
      </c>
      <c r="F16851" t="s">
        <v>24196</v>
      </c>
      <c r="G16851" s="7">
        <v>-20.12</v>
      </c>
    </row>
    <row r="16852" spans="1:7" x14ac:dyDescent="0.3">
      <c r="A16852" s="310">
        <v>3020135</v>
      </c>
      <c r="B16852" t="s">
        <v>24267</v>
      </c>
      <c r="C16852" t="s">
        <v>24268</v>
      </c>
      <c r="D16852" t="s">
        <v>377</v>
      </c>
      <c r="E16852">
        <v>611110</v>
      </c>
      <c r="F16852" t="s">
        <v>24196</v>
      </c>
      <c r="G16852" s="7">
        <v>-0.01</v>
      </c>
    </row>
    <row r="16853" spans="1:7" x14ac:dyDescent="0.3">
      <c r="A16853" s="310">
        <v>3020135</v>
      </c>
      <c r="B16853" t="s">
        <v>24267</v>
      </c>
      <c r="C16853" t="s">
        <v>24268</v>
      </c>
      <c r="D16853" t="s">
        <v>373</v>
      </c>
      <c r="E16853">
        <v>615130</v>
      </c>
      <c r="F16853" t="s">
        <v>24196</v>
      </c>
      <c r="G16853" s="7">
        <v>-51.78</v>
      </c>
    </row>
    <row r="16854" spans="1:7" x14ac:dyDescent="0.3">
      <c r="A16854" s="310">
        <v>3020135</v>
      </c>
      <c r="B16854" t="s">
        <v>24267</v>
      </c>
      <c r="C16854" t="s">
        <v>24268</v>
      </c>
      <c r="D16854" t="s">
        <v>377</v>
      </c>
      <c r="E16854">
        <v>611110</v>
      </c>
      <c r="F16854" t="s">
        <v>24196</v>
      </c>
      <c r="G16854" s="7">
        <v>0.01</v>
      </c>
    </row>
    <row r="16855" spans="1:7" x14ac:dyDescent="0.3">
      <c r="A16855" s="310">
        <v>3020135</v>
      </c>
      <c r="B16855" t="s">
        <v>24267</v>
      </c>
      <c r="C16855" t="s">
        <v>24268</v>
      </c>
      <c r="D16855" t="s">
        <v>373</v>
      </c>
      <c r="E16855">
        <v>615130</v>
      </c>
      <c r="F16855" t="s">
        <v>24196</v>
      </c>
      <c r="G16855" s="7">
        <v>-38.5</v>
      </c>
    </row>
    <row r="16856" spans="1:7" x14ac:dyDescent="0.3">
      <c r="A16856" s="310">
        <v>3020135</v>
      </c>
      <c r="B16856" t="s">
        <v>24267</v>
      </c>
      <c r="C16856" t="s">
        <v>24268</v>
      </c>
      <c r="D16856" t="s">
        <v>373</v>
      </c>
      <c r="E16856">
        <v>615130</v>
      </c>
      <c r="F16856" t="s">
        <v>24196</v>
      </c>
      <c r="G16856" s="7">
        <v>104.66</v>
      </c>
    </row>
    <row r="16857" spans="1:7" x14ac:dyDescent="0.3">
      <c r="A16857" s="310">
        <v>3020135</v>
      </c>
      <c r="B16857" t="s">
        <v>24267</v>
      </c>
      <c r="C16857" t="s">
        <v>24268</v>
      </c>
      <c r="D16857" t="s">
        <v>373</v>
      </c>
      <c r="E16857">
        <v>615130</v>
      </c>
      <c r="F16857" t="s">
        <v>24196</v>
      </c>
      <c r="G16857" s="7">
        <v>104.66</v>
      </c>
    </row>
    <row r="16858" spans="1:7" x14ac:dyDescent="0.3">
      <c r="A16858" s="310">
        <v>3020135</v>
      </c>
      <c r="B16858" t="s">
        <v>24267</v>
      </c>
      <c r="C16858" t="s">
        <v>24268</v>
      </c>
      <c r="D16858" t="s">
        <v>373</v>
      </c>
      <c r="E16858">
        <v>616160</v>
      </c>
      <c r="F16858" t="s">
        <v>24196</v>
      </c>
      <c r="G16858" s="7">
        <v>83.8</v>
      </c>
    </row>
    <row r="16859" spans="1:7" x14ac:dyDescent="0.3">
      <c r="A16859" s="310">
        <v>3020135</v>
      </c>
      <c r="B16859" t="s">
        <v>24267</v>
      </c>
      <c r="C16859" t="s">
        <v>24268</v>
      </c>
      <c r="D16859" t="s">
        <v>377</v>
      </c>
      <c r="E16859">
        <v>611110</v>
      </c>
      <c r="F16859" t="s">
        <v>24196</v>
      </c>
      <c r="G16859" s="7">
        <v>30.44</v>
      </c>
    </row>
    <row r="16860" spans="1:7" x14ac:dyDescent="0.3">
      <c r="A16860" s="310">
        <v>3020135</v>
      </c>
      <c r="B16860" t="s">
        <v>24267</v>
      </c>
      <c r="C16860" t="s">
        <v>24268</v>
      </c>
      <c r="D16860" t="s">
        <v>373</v>
      </c>
      <c r="E16860">
        <v>617150</v>
      </c>
      <c r="F16860" t="s">
        <v>24196</v>
      </c>
      <c r="G16860" s="7">
        <v>661.88</v>
      </c>
    </row>
    <row r="16861" spans="1:7" x14ac:dyDescent="0.3">
      <c r="A16861" s="310">
        <v>3020135</v>
      </c>
      <c r="B16861" t="s">
        <v>24267</v>
      </c>
      <c r="C16861" t="s">
        <v>24268</v>
      </c>
      <c r="D16861" t="s">
        <v>373</v>
      </c>
      <c r="E16861">
        <v>615130</v>
      </c>
      <c r="F16861" t="s">
        <v>24196</v>
      </c>
      <c r="G16861" s="7">
        <v>104.66</v>
      </c>
    </row>
    <row r="16862" spans="1:7" x14ac:dyDescent="0.3">
      <c r="A16862" s="310">
        <v>3020135</v>
      </c>
      <c r="B16862" t="s">
        <v>24267</v>
      </c>
      <c r="C16862" t="s">
        <v>24268</v>
      </c>
      <c r="D16862" t="s">
        <v>377</v>
      </c>
      <c r="E16862">
        <v>611110</v>
      </c>
      <c r="F16862" t="s">
        <v>24196</v>
      </c>
      <c r="G16862" s="7">
        <v>-0.01</v>
      </c>
    </row>
    <row r="16863" spans="1:7" x14ac:dyDescent="0.3">
      <c r="A16863" s="310">
        <v>3020135</v>
      </c>
      <c r="B16863" t="s">
        <v>24267</v>
      </c>
      <c r="C16863" t="s">
        <v>24268</v>
      </c>
      <c r="D16863" t="s">
        <v>373</v>
      </c>
      <c r="E16863">
        <v>617150</v>
      </c>
      <c r="F16863" t="s">
        <v>24196</v>
      </c>
      <c r="G16863" s="7">
        <v>349.86</v>
      </c>
    </row>
    <row r="16864" spans="1:7" x14ac:dyDescent="0.3">
      <c r="A16864" s="310">
        <v>3020135</v>
      </c>
      <c r="B16864" t="s">
        <v>24267</v>
      </c>
      <c r="C16864" t="s">
        <v>24268</v>
      </c>
      <c r="D16864" t="s">
        <v>373</v>
      </c>
      <c r="E16864">
        <v>615130</v>
      </c>
      <c r="F16864" t="s">
        <v>24196</v>
      </c>
      <c r="G16864" s="7">
        <v>-0.01</v>
      </c>
    </row>
    <row r="16865" spans="1:7" x14ac:dyDescent="0.3">
      <c r="A16865" s="310">
        <v>3020135</v>
      </c>
      <c r="B16865" t="s">
        <v>24267</v>
      </c>
      <c r="C16865" t="s">
        <v>24268</v>
      </c>
      <c r="D16865" t="s">
        <v>373</v>
      </c>
      <c r="E16865">
        <v>615130</v>
      </c>
      <c r="F16865" t="s">
        <v>24196</v>
      </c>
      <c r="G16865" s="7">
        <v>3.12</v>
      </c>
    </row>
    <row r="16866" spans="1:7" x14ac:dyDescent="0.3">
      <c r="A16866" s="310">
        <v>3020135</v>
      </c>
      <c r="B16866" t="s">
        <v>24267</v>
      </c>
      <c r="C16866" t="s">
        <v>24268</v>
      </c>
      <c r="D16866" t="s">
        <v>373</v>
      </c>
      <c r="E16866">
        <v>615130</v>
      </c>
      <c r="F16866" t="s">
        <v>24196</v>
      </c>
      <c r="G16866" s="7">
        <v>14.27</v>
      </c>
    </row>
    <row r="16867" spans="1:7" x14ac:dyDescent="0.3">
      <c r="A16867" s="310">
        <v>3020135</v>
      </c>
      <c r="B16867" t="s">
        <v>24267</v>
      </c>
      <c r="C16867" t="s">
        <v>24268</v>
      </c>
      <c r="D16867" t="s">
        <v>371</v>
      </c>
      <c r="E16867">
        <v>615100</v>
      </c>
      <c r="F16867" t="s">
        <v>24196</v>
      </c>
      <c r="G16867" s="7">
        <v>-151.19999999999999</v>
      </c>
    </row>
    <row r="16868" spans="1:7" x14ac:dyDescent="0.3">
      <c r="A16868" s="310">
        <v>3020135</v>
      </c>
      <c r="B16868" t="s">
        <v>24267</v>
      </c>
      <c r="C16868" t="s">
        <v>24268</v>
      </c>
      <c r="D16868" t="s">
        <v>377</v>
      </c>
      <c r="E16868">
        <v>611110</v>
      </c>
      <c r="F16868" t="s">
        <v>24196</v>
      </c>
      <c r="G16868" s="7">
        <v>-0.01</v>
      </c>
    </row>
    <row r="16869" spans="1:7" x14ac:dyDescent="0.3">
      <c r="A16869" s="310">
        <v>3020135</v>
      </c>
      <c r="B16869" t="s">
        <v>24267</v>
      </c>
      <c r="C16869" t="s">
        <v>24268</v>
      </c>
      <c r="D16869" t="s">
        <v>373</v>
      </c>
      <c r="E16869">
        <v>615130</v>
      </c>
      <c r="F16869" t="s">
        <v>24196</v>
      </c>
      <c r="G16869" s="7">
        <v>-104.66</v>
      </c>
    </row>
    <row r="16870" spans="1:7" x14ac:dyDescent="0.3">
      <c r="A16870" s="310">
        <v>3020135</v>
      </c>
      <c r="B16870" t="s">
        <v>24267</v>
      </c>
      <c r="C16870" t="s">
        <v>24268</v>
      </c>
      <c r="D16870" t="s">
        <v>373</v>
      </c>
      <c r="E16870">
        <v>615130</v>
      </c>
      <c r="F16870" t="s">
        <v>24196</v>
      </c>
      <c r="G16870" s="7">
        <v>-20.12</v>
      </c>
    </row>
    <row r="16871" spans="1:7" x14ac:dyDescent="0.3">
      <c r="A16871" s="310">
        <v>3020135</v>
      </c>
      <c r="B16871" t="s">
        <v>24267</v>
      </c>
      <c r="C16871" t="s">
        <v>24268</v>
      </c>
      <c r="D16871" t="s">
        <v>371</v>
      </c>
      <c r="E16871">
        <v>615100</v>
      </c>
      <c r="F16871" t="s">
        <v>24196</v>
      </c>
      <c r="G16871" s="7">
        <v>-156.24</v>
      </c>
    </row>
    <row r="16872" spans="1:7" x14ac:dyDescent="0.3">
      <c r="A16872" s="310">
        <v>3020135</v>
      </c>
      <c r="B16872" t="s">
        <v>24267</v>
      </c>
      <c r="C16872" t="s">
        <v>24268</v>
      </c>
      <c r="D16872" t="s">
        <v>371</v>
      </c>
      <c r="E16872">
        <v>615100</v>
      </c>
      <c r="F16872" t="s">
        <v>24196</v>
      </c>
      <c r="G16872" s="7">
        <v>-151.19999999999999</v>
      </c>
    </row>
    <row r="16873" spans="1:7" x14ac:dyDescent="0.3">
      <c r="A16873" s="310">
        <v>3020135</v>
      </c>
      <c r="B16873" t="s">
        <v>24267</v>
      </c>
      <c r="C16873" t="s">
        <v>24268</v>
      </c>
      <c r="D16873" t="s">
        <v>373</v>
      </c>
      <c r="E16873">
        <v>615130</v>
      </c>
      <c r="F16873" t="s">
        <v>24196</v>
      </c>
      <c r="G16873" s="7">
        <v>-10.06</v>
      </c>
    </row>
    <row r="16874" spans="1:7" x14ac:dyDescent="0.3">
      <c r="A16874" s="310">
        <v>3020135</v>
      </c>
      <c r="B16874" t="s">
        <v>24267</v>
      </c>
      <c r="C16874" t="s">
        <v>24268</v>
      </c>
      <c r="D16874" t="s">
        <v>373</v>
      </c>
      <c r="E16874">
        <v>615130</v>
      </c>
      <c r="F16874" t="s">
        <v>24196</v>
      </c>
      <c r="G16874" s="7">
        <v>0.01</v>
      </c>
    </row>
    <row r="16875" spans="1:7" x14ac:dyDescent="0.3">
      <c r="A16875" s="310">
        <v>3020135</v>
      </c>
      <c r="B16875" t="s">
        <v>24267</v>
      </c>
      <c r="C16875" t="s">
        <v>24268</v>
      </c>
      <c r="D16875" t="s">
        <v>373</v>
      </c>
      <c r="E16875">
        <v>615130</v>
      </c>
      <c r="F16875" t="s">
        <v>24196</v>
      </c>
      <c r="G16875" s="7">
        <v>104.66</v>
      </c>
    </row>
    <row r="16876" spans="1:7" x14ac:dyDescent="0.3">
      <c r="A16876" s="310">
        <v>3020135</v>
      </c>
      <c r="B16876" t="s">
        <v>24267</v>
      </c>
      <c r="C16876" t="s">
        <v>24268</v>
      </c>
      <c r="D16876" t="s">
        <v>371</v>
      </c>
      <c r="E16876">
        <v>615100</v>
      </c>
      <c r="F16876" t="s">
        <v>24196</v>
      </c>
      <c r="G16876" s="7">
        <v>151.19999999999999</v>
      </c>
    </row>
    <row r="16877" spans="1:7" x14ac:dyDescent="0.3">
      <c r="A16877" s="310">
        <v>3020135</v>
      </c>
      <c r="B16877" t="s">
        <v>24267</v>
      </c>
      <c r="C16877" t="s">
        <v>24268</v>
      </c>
      <c r="D16877" t="s">
        <v>373</v>
      </c>
      <c r="E16877">
        <v>615130</v>
      </c>
      <c r="F16877" t="s">
        <v>24196</v>
      </c>
      <c r="G16877" s="7">
        <v>-0.01</v>
      </c>
    </row>
    <row r="16878" spans="1:7" x14ac:dyDescent="0.3">
      <c r="A16878" s="310">
        <v>3020135</v>
      </c>
      <c r="B16878" t="s">
        <v>24267</v>
      </c>
      <c r="C16878" t="s">
        <v>24268</v>
      </c>
      <c r="D16878" t="s">
        <v>373</v>
      </c>
      <c r="E16878">
        <v>615130</v>
      </c>
      <c r="F16878" t="s">
        <v>24196</v>
      </c>
      <c r="G16878" s="7">
        <v>-0.01</v>
      </c>
    </row>
    <row r="16879" spans="1:7" x14ac:dyDescent="0.3">
      <c r="A16879" s="310">
        <v>3020135</v>
      </c>
      <c r="B16879" t="s">
        <v>24267</v>
      </c>
      <c r="C16879" t="s">
        <v>24268</v>
      </c>
      <c r="D16879" t="s">
        <v>373</v>
      </c>
      <c r="E16879">
        <v>615130</v>
      </c>
      <c r="F16879" t="s">
        <v>24196</v>
      </c>
      <c r="G16879" s="7">
        <v>-0.01</v>
      </c>
    </row>
    <row r="16880" spans="1:7" x14ac:dyDescent="0.3">
      <c r="A16880" s="310">
        <v>3020135</v>
      </c>
      <c r="B16880" t="s">
        <v>24267</v>
      </c>
      <c r="C16880" t="s">
        <v>24268</v>
      </c>
      <c r="D16880" t="s">
        <v>371</v>
      </c>
      <c r="E16880">
        <v>615100</v>
      </c>
      <c r="F16880" t="s">
        <v>24196</v>
      </c>
      <c r="G16880" s="7">
        <v>0.01</v>
      </c>
    </row>
    <row r="16881" spans="1:7" x14ac:dyDescent="0.3">
      <c r="A16881" s="310">
        <v>3020135</v>
      </c>
      <c r="B16881" t="s">
        <v>24267</v>
      </c>
      <c r="C16881" t="s">
        <v>24268</v>
      </c>
      <c r="D16881" t="s">
        <v>373</v>
      </c>
      <c r="E16881">
        <v>615130</v>
      </c>
      <c r="F16881" t="s">
        <v>24196</v>
      </c>
      <c r="G16881" s="7">
        <v>1712.27</v>
      </c>
    </row>
    <row r="16882" spans="1:7" x14ac:dyDescent="0.3">
      <c r="A16882" s="310">
        <v>3020135</v>
      </c>
      <c r="B16882" t="s">
        <v>24267</v>
      </c>
      <c r="C16882" t="s">
        <v>24268</v>
      </c>
      <c r="D16882" t="s">
        <v>377</v>
      </c>
      <c r="E16882">
        <v>611110</v>
      </c>
      <c r="F16882" t="s">
        <v>24196</v>
      </c>
      <c r="G16882" s="7">
        <v>30.44</v>
      </c>
    </row>
    <row r="16883" spans="1:7" x14ac:dyDescent="0.3">
      <c r="A16883" s="310">
        <v>3020135</v>
      </c>
      <c r="B16883" t="s">
        <v>24267</v>
      </c>
      <c r="C16883" t="s">
        <v>24268</v>
      </c>
      <c r="D16883" t="s">
        <v>373</v>
      </c>
      <c r="E16883">
        <v>615130</v>
      </c>
      <c r="F16883" t="s">
        <v>24196</v>
      </c>
      <c r="G16883" s="7">
        <v>4.99</v>
      </c>
    </row>
    <row r="16884" spans="1:7" x14ac:dyDescent="0.3">
      <c r="A16884" s="310">
        <v>3020135</v>
      </c>
      <c r="B16884" t="s">
        <v>24267</v>
      </c>
      <c r="C16884" t="s">
        <v>24268</v>
      </c>
      <c r="D16884" t="s">
        <v>373</v>
      </c>
      <c r="E16884">
        <v>615130</v>
      </c>
      <c r="F16884" t="s">
        <v>24196</v>
      </c>
      <c r="G16884" s="7">
        <v>-0.01</v>
      </c>
    </row>
    <row r="16885" spans="1:7" x14ac:dyDescent="0.3">
      <c r="A16885" s="310">
        <v>3020135</v>
      </c>
      <c r="B16885" t="s">
        <v>24267</v>
      </c>
      <c r="C16885" t="s">
        <v>24268</v>
      </c>
      <c r="D16885" t="s">
        <v>373</v>
      </c>
      <c r="E16885">
        <v>615130</v>
      </c>
      <c r="F16885" t="s">
        <v>24196</v>
      </c>
      <c r="G16885" s="7">
        <v>0.01</v>
      </c>
    </row>
    <row r="16886" spans="1:7" x14ac:dyDescent="0.3">
      <c r="A16886" s="310">
        <v>3020135</v>
      </c>
      <c r="B16886" t="s">
        <v>24267</v>
      </c>
      <c r="C16886" t="s">
        <v>24268</v>
      </c>
      <c r="D16886" t="s">
        <v>373</v>
      </c>
      <c r="E16886">
        <v>616160</v>
      </c>
      <c r="F16886" t="s">
        <v>24196</v>
      </c>
      <c r="G16886" s="7">
        <v>365.52</v>
      </c>
    </row>
    <row r="16887" spans="1:7" x14ac:dyDescent="0.3">
      <c r="A16887" s="310">
        <v>3020135</v>
      </c>
      <c r="B16887" t="s">
        <v>24267</v>
      </c>
      <c r="C16887" t="s">
        <v>24268</v>
      </c>
      <c r="D16887" t="s">
        <v>377</v>
      </c>
      <c r="E16887">
        <v>611110</v>
      </c>
      <c r="F16887" t="s">
        <v>24196</v>
      </c>
      <c r="G16887" s="7">
        <v>30.88</v>
      </c>
    </row>
    <row r="16888" spans="1:7" x14ac:dyDescent="0.3">
      <c r="A16888" s="310">
        <v>3020135</v>
      </c>
      <c r="B16888" t="s">
        <v>24267</v>
      </c>
      <c r="C16888" t="s">
        <v>24268</v>
      </c>
      <c r="D16888" t="s">
        <v>373</v>
      </c>
      <c r="E16888">
        <v>615130</v>
      </c>
      <c r="F16888" t="s">
        <v>24196</v>
      </c>
      <c r="G16888" s="7">
        <v>997.83</v>
      </c>
    </row>
    <row r="16889" spans="1:7" x14ac:dyDescent="0.3">
      <c r="A16889" s="310">
        <v>3020135</v>
      </c>
      <c r="B16889" t="s">
        <v>24267</v>
      </c>
      <c r="C16889" t="s">
        <v>24268</v>
      </c>
      <c r="D16889" t="s">
        <v>377</v>
      </c>
      <c r="E16889">
        <v>611110</v>
      </c>
      <c r="F16889" t="s">
        <v>24196</v>
      </c>
      <c r="G16889" s="7">
        <v>30.88</v>
      </c>
    </row>
    <row r="16890" spans="1:7" x14ac:dyDescent="0.3">
      <c r="A16890" s="310">
        <v>3020135</v>
      </c>
      <c r="B16890" t="s">
        <v>24267</v>
      </c>
      <c r="C16890" t="s">
        <v>24268</v>
      </c>
      <c r="D16890" t="s">
        <v>373</v>
      </c>
      <c r="E16890">
        <v>615130</v>
      </c>
      <c r="F16890" t="s">
        <v>24196</v>
      </c>
      <c r="G16890" s="7">
        <v>104.66</v>
      </c>
    </row>
    <row r="16891" spans="1:7" x14ac:dyDescent="0.3">
      <c r="A16891" s="310">
        <v>3020135</v>
      </c>
      <c r="B16891" t="s">
        <v>24267</v>
      </c>
      <c r="C16891" t="s">
        <v>24268</v>
      </c>
      <c r="D16891" t="s">
        <v>373</v>
      </c>
      <c r="E16891">
        <v>615130</v>
      </c>
      <c r="F16891" t="s">
        <v>24196</v>
      </c>
      <c r="G16891" s="7">
        <v>53.51</v>
      </c>
    </row>
    <row r="16892" spans="1:7" x14ac:dyDescent="0.3">
      <c r="A16892" s="310">
        <v>3020135</v>
      </c>
      <c r="B16892" t="s">
        <v>24267</v>
      </c>
      <c r="C16892" t="s">
        <v>24268</v>
      </c>
      <c r="D16892" t="s">
        <v>377</v>
      </c>
      <c r="E16892">
        <v>611110</v>
      </c>
      <c r="F16892" t="s">
        <v>24196</v>
      </c>
      <c r="G16892" s="7">
        <v>30.88</v>
      </c>
    </row>
    <row r="16893" spans="1:7" x14ac:dyDescent="0.3">
      <c r="A16893" s="310">
        <v>3020135</v>
      </c>
      <c r="B16893" t="s">
        <v>24267</v>
      </c>
      <c r="C16893" t="s">
        <v>24268</v>
      </c>
      <c r="D16893" t="s">
        <v>373</v>
      </c>
      <c r="E16893">
        <v>615130</v>
      </c>
      <c r="F16893" t="s">
        <v>24196</v>
      </c>
      <c r="G16893" s="7">
        <v>-51.78</v>
      </c>
    </row>
    <row r="16894" spans="1:7" x14ac:dyDescent="0.3">
      <c r="A16894" s="310">
        <v>3020135</v>
      </c>
      <c r="B16894" t="s">
        <v>24267</v>
      </c>
      <c r="C16894" t="s">
        <v>24268</v>
      </c>
      <c r="D16894" t="s">
        <v>373</v>
      </c>
      <c r="E16894">
        <v>615130</v>
      </c>
      <c r="F16894" t="s">
        <v>24196</v>
      </c>
      <c r="G16894" s="7">
        <v>-38.51</v>
      </c>
    </row>
    <row r="16895" spans="1:7" x14ac:dyDescent="0.3">
      <c r="A16895" s="310">
        <v>3020135</v>
      </c>
      <c r="B16895" t="s">
        <v>24267</v>
      </c>
      <c r="C16895" t="s">
        <v>24268</v>
      </c>
      <c r="D16895" t="s">
        <v>373</v>
      </c>
      <c r="E16895">
        <v>615130</v>
      </c>
      <c r="F16895" t="s">
        <v>24196</v>
      </c>
      <c r="G16895" s="7">
        <v>-20.12</v>
      </c>
    </row>
    <row r="16896" spans="1:7" x14ac:dyDescent="0.3">
      <c r="A16896" s="310">
        <v>3020135</v>
      </c>
      <c r="B16896" t="s">
        <v>24267</v>
      </c>
      <c r="C16896" t="s">
        <v>24268</v>
      </c>
      <c r="D16896" t="s">
        <v>377</v>
      </c>
      <c r="E16896">
        <v>611110</v>
      </c>
      <c r="F16896" t="s">
        <v>24196</v>
      </c>
      <c r="G16896" s="7">
        <v>-33.700000000000003</v>
      </c>
    </row>
    <row r="16897" spans="1:7" x14ac:dyDescent="0.3">
      <c r="A16897" s="310">
        <v>3020135</v>
      </c>
      <c r="B16897" t="s">
        <v>24267</v>
      </c>
      <c r="C16897" t="s">
        <v>24268</v>
      </c>
      <c r="D16897" t="s">
        <v>373</v>
      </c>
      <c r="E16897">
        <v>615130</v>
      </c>
      <c r="F16897" t="s">
        <v>24196</v>
      </c>
      <c r="G16897" s="7">
        <v>51.78</v>
      </c>
    </row>
    <row r="16898" spans="1:7" x14ac:dyDescent="0.3">
      <c r="A16898" s="310">
        <v>3020135</v>
      </c>
      <c r="B16898" t="s">
        <v>24267</v>
      </c>
      <c r="C16898" t="s">
        <v>24268</v>
      </c>
      <c r="D16898" t="s">
        <v>373</v>
      </c>
      <c r="E16898">
        <v>615130</v>
      </c>
      <c r="F16898" t="s">
        <v>24196</v>
      </c>
      <c r="G16898" s="7">
        <v>104.66</v>
      </c>
    </row>
    <row r="16899" spans="1:7" x14ac:dyDescent="0.3">
      <c r="A16899" s="310">
        <v>3020135</v>
      </c>
      <c r="B16899" t="s">
        <v>24267</v>
      </c>
      <c r="C16899" t="s">
        <v>24268</v>
      </c>
      <c r="D16899" t="s">
        <v>377</v>
      </c>
      <c r="E16899">
        <v>611110</v>
      </c>
      <c r="F16899" t="s">
        <v>24196</v>
      </c>
      <c r="G16899" s="7">
        <v>33.700000000000003</v>
      </c>
    </row>
    <row r="16900" spans="1:7" x14ac:dyDescent="0.3">
      <c r="A16900" s="310">
        <v>3020135</v>
      </c>
      <c r="B16900" t="s">
        <v>24267</v>
      </c>
      <c r="C16900" t="s">
        <v>24268</v>
      </c>
      <c r="D16900" t="s">
        <v>374</v>
      </c>
      <c r="E16900">
        <v>615120</v>
      </c>
      <c r="F16900" t="s">
        <v>24196</v>
      </c>
      <c r="G16900" s="7">
        <v>116.5</v>
      </c>
    </row>
    <row r="16901" spans="1:7" x14ac:dyDescent="0.3">
      <c r="A16901" s="310">
        <v>3020135</v>
      </c>
      <c r="B16901" t="s">
        <v>24267</v>
      </c>
      <c r="C16901" t="s">
        <v>24268</v>
      </c>
      <c r="D16901" t="s">
        <v>377</v>
      </c>
      <c r="E16901">
        <v>611110</v>
      </c>
      <c r="F16901" t="s">
        <v>24196</v>
      </c>
      <c r="G16901" s="7">
        <v>0.01</v>
      </c>
    </row>
    <row r="16902" spans="1:7" x14ac:dyDescent="0.3">
      <c r="A16902" s="310">
        <v>3020135</v>
      </c>
      <c r="B16902" t="s">
        <v>24267</v>
      </c>
      <c r="C16902" t="s">
        <v>24268</v>
      </c>
      <c r="D16902" t="s">
        <v>377</v>
      </c>
      <c r="E16902">
        <v>611110</v>
      </c>
      <c r="F16902" t="s">
        <v>24196</v>
      </c>
      <c r="G16902" s="7">
        <v>-31.9</v>
      </c>
    </row>
    <row r="16903" spans="1:7" x14ac:dyDescent="0.3">
      <c r="A16903" s="310">
        <v>3020135</v>
      </c>
      <c r="B16903" t="s">
        <v>24267</v>
      </c>
      <c r="C16903" t="s">
        <v>24268</v>
      </c>
      <c r="D16903" t="s">
        <v>373</v>
      </c>
      <c r="E16903">
        <v>615130</v>
      </c>
      <c r="F16903" t="s">
        <v>24196</v>
      </c>
      <c r="G16903" s="7">
        <v>10.06</v>
      </c>
    </row>
    <row r="16904" spans="1:7" x14ac:dyDescent="0.3">
      <c r="A16904" s="310">
        <v>3020135</v>
      </c>
      <c r="B16904" t="s">
        <v>24267</v>
      </c>
      <c r="C16904" t="s">
        <v>24268</v>
      </c>
      <c r="D16904" t="s">
        <v>371</v>
      </c>
      <c r="E16904">
        <v>615100</v>
      </c>
      <c r="F16904" t="s">
        <v>24196</v>
      </c>
      <c r="G16904" s="7">
        <v>151.19999999999999</v>
      </c>
    </row>
    <row r="16905" spans="1:7" x14ac:dyDescent="0.3">
      <c r="A16905" s="310">
        <v>3020135</v>
      </c>
      <c r="B16905" t="s">
        <v>24267</v>
      </c>
      <c r="C16905" t="s">
        <v>24268</v>
      </c>
      <c r="D16905" t="s">
        <v>373</v>
      </c>
      <c r="E16905">
        <v>615130</v>
      </c>
      <c r="F16905" t="s">
        <v>24196</v>
      </c>
      <c r="G16905" s="7">
        <v>14.27</v>
      </c>
    </row>
    <row r="16906" spans="1:7" x14ac:dyDescent="0.3">
      <c r="A16906" s="310">
        <v>3020135</v>
      </c>
      <c r="B16906" t="s">
        <v>24267</v>
      </c>
      <c r="C16906" t="s">
        <v>24268</v>
      </c>
      <c r="D16906" t="s">
        <v>377</v>
      </c>
      <c r="E16906">
        <v>611110</v>
      </c>
      <c r="F16906" t="s">
        <v>24196</v>
      </c>
      <c r="G16906" s="7">
        <v>31.9</v>
      </c>
    </row>
    <row r="16907" spans="1:7" x14ac:dyDescent="0.3">
      <c r="A16907" s="310">
        <v>3020135</v>
      </c>
      <c r="B16907" t="s">
        <v>24267</v>
      </c>
      <c r="C16907" t="s">
        <v>24268</v>
      </c>
      <c r="D16907" t="s">
        <v>373</v>
      </c>
      <c r="E16907">
        <v>615130</v>
      </c>
      <c r="F16907" t="s">
        <v>24196</v>
      </c>
      <c r="G16907" s="7">
        <v>51.78</v>
      </c>
    </row>
    <row r="16908" spans="1:7" x14ac:dyDescent="0.3">
      <c r="A16908" s="310">
        <v>3020135</v>
      </c>
      <c r="B16908" t="s">
        <v>24267</v>
      </c>
      <c r="C16908" t="s">
        <v>24268</v>
      </c>
      <c r="D16908" t="s">
        <v>371</v>
      </c>
      <c r="E16908">
        <v>615100</v>
      </c>
      <c r="F16908" t="s">
        <v>24196</v>
      </c>
      <c r="G16908" s="7">
        <v>151.19999999999999</v>
      </c>
    </row>
    <row r="16909" spans="1:7" x14ac:dyDescent="0.3">
      <c r="A16909" s="310">
        <v>3020135</v>
      </c>
      <c r="B16909" t="s">
        <v>24267</v>
      </c>
      <c r="C16909" t="s">
        <v>24268</v>
      </c>
      <c r="D16909" t="s">
        <v>373</v>
      </c>
      <c r="E16909">
        <v>615130</v>
      </c>
      <c r="F16909" t="s">
        <v>24196</v>
      </c>
      <c r="G16909" s="7">
        <v>8.7200000000000006</v>
      </c>
    </row>
    <row r="16910" spans="1:7" x14ac:dyDescent="0.3">
      <c r="A16910" s="310">
        <v>3020135</v>
      </c>
      <c r="B16910" t="s">
        <v>24267</v>
      </c>
      <c r="C16910" t="s">
        <v>24268</v>
      </c>
      <c r="D16910" t="s">
        <v>371</v>
      </c>
      <c r="E16910">
        <v>615100</v>
      </c>
      <c r="F16910" t="s">
        <v>24196</v>
      </c>
      <c r="G16910" s="7">
        <v>-151.19999999999999</v>
      </c>
    </row>
    <row r="16911" spans="1:7" x14ac:dyDescent="0.3">
      <c r="A16911" s="310">
        <v>3020135</v>
      </c>
      <c r="B16911" t="s">
        <v>24267</v>
      </c>
      <c r="C16911" t="s">
        <v>24268</v>
      </c>
      <c r="D16911" t="s">
        <v>373</v>
      </c>
      <c r="E16911">
        <v>615130</v>
      </c>
      <c r="F16911" t="s">
        <v>24196</v>
      </c>
      <c r="G16911" s="7">
        <v>8.16</v>
      </c>
    </row>
    <row r="16912" spans="1:7" x14ac:dyDescent="0.3">
      <c r="A16912" s="310">
        <v>3020135</v>
      </c>
      <c r="B16912" t="s">
        <v>24267</v>
      </c>
      <c r="C16912" t="s">
        <v>24268</v>
      </c>
      <c r="D16912" t="s">
        <v>374</v>
      </c>
      <c r="E16912">
        <v>615120</v>
      </c>
      <c r="F16912" t="s">
        <v>24196</v>
      </c>
      <c r="G16912" s="7">
        <v>2665.5</v>
      </c>
    </row>
    <row r="16913" spans="1:7" x14ac:dyDescent="0.3">
      <c r="A16913" s="310">
        <v>3020135</v>
      </c>
      <c r="B16913" t="s">
        <v>24267</v>
      </c>
      <c r="C16913" t="s">
        <v>24268</v>
      </c>
      <c r="D16913" t="s">
        <v>373</v>
      </c>
      <c r="E16913">
        <v>615130</v>
      </c>
      <c r="F16913" t="s">
        <v>24196</v>
      </c>
      <c r="G16913" s="7">
        <v>104.66</v>
      </c>
    </row>
    <row r="16914" spans="1:7" x14ac:dyDescent="0.3">
      <c r="A16914" s="310">
        <v>3020135</v>
      </c>
      <c r="B16914" t="s">
        <v>24267</v>
      </c>
      <c r="C16914" t="s">
        <v>24268</v>
      </c>
      <c r="D16914" t="s">
        <v>377</v>
      </c>
      <c r="E16914">
        <v>611110</v>
      </c>
      <c r="F16914" t="s">
        <v>24196</v>
      </c>
      <c r="G16914" s="7">
        <v>0.01</v>
      </c>
    </row>
    <row r="16915" spans="1:7" x14ac:dyDescent="0.3">
      <c r="A16915" s="310">
        <v>3020135</v>
      </c>
      <c r="B16915" t="s">
        <v>24267</v>
      </c>
      <c r="C16915" t="s">
        <v>24268</v>
      </c>
      <c r="D16915" t="s">
        <v>373</v>
      </c>
      <c r="E16915">
        <v>615130</v>
      </c>
      <c r="F16915" t="s">
        <v>24196</v>
      </c>
      <c r="G16915" s="7">
        <v>-51.78</v>
      </c>
    </row>
    <row r="16916" spans="1:7" x14ac:dyDescent="0.3">
      <c r="A16916" s="310">
        <v>3020135</v>
      </c>
      <c r="B16916" t="s">
        <v>24267</v>
      </c>
      <c r="C16916" t="s">
        <v>24268</v>
      </c>
      <c r="D16916" t="s">
        <v>373</v>
      </c>
      <c r="E16916">
        <v>615130</v>
      </c>
      <c r="F16916" t="s">
        <v>24196</v>
      </c>
      <c r="G16916" s="7">
        <v>53.51</v>
      </c>
    </row>
    <row r="16917" spans="1:7" x14ac:dyDescent="0.3">
      <c r="A16917" s="310">
        <v>3020135</v>
      </c>
      <c r="B16917" t="s">
        <v>24267</v>
      </c>
      <c r="C16917" t="s">
        <v>24268</v>
      </c>
      <c r="D16917" t="s">
        <v>377</v>
      </c>
      <c r="E16917">
        <v>611110</v>
      </c>
      <c r="F16917" t="s">
        <v>24196</v>
      </c>
      <c r="G16917" s="7">
        <v>30.44</v>
      </c>
    </row>
    <row r="16918" spans="1:7" x14ac:dyDescent="0.3">
      <c r="A16918" s="310">
        <v>3020135</v>
      </c>
      <c r="B16918" t="s">
        <v>24267</v>
      </c>
      <c r="C16918" t="s">
        <v>24268</v>
      </c>
      <c r="D16918" t="s">
        <v>371</v>
      </c>
      <c r="E16918">
        <v>615100</v>
      </c>
      <c r="F16918" t="s">
        <v>24196</v>
      </c>
      <c r="G16918" s="7">
        <v>-151.19999999999999</v>
      </c>
    </row>
    <row r="16919" spans="1:7" x14ac:dyDescent="0.3">
      <c r="A16919" s="310">
        <v>3020135</v>
      </c>
      <c r="B16919" t="s">
        <v>24267</v>
      </c>
      <c r="C16919" t="s">
        <v>24268</v>
      </c>
      <c r="D16919" t="s">
        <v>373</v>
      </c>
      <c r="E16919">
        <v>615130</v>
      </c>
      <c r="F16919" t="s">
        <v>24196</v>
      </c>
      <c r="G16919" s="7">
        <v>-20.12</v>
      </c>
    </row>
    <row r="16920" spans="1:7" x14ac:dyDescent="0.3">
      <c r="A16920" s="310">
        <v>3020135</v>
      </c>
      <c r="B16920" t="s">
        <v>24267</v>
      </c>
      <c r="C16920" t="s">
        <v>24268</v>
      </c>
      <c r="D16920" t="s">
        <v>377</v>
      </c>
      <c r="E16920">
        <v>611110</v>
      </c>
      <c r="F16920" t="s">
        <v>24196</v>
      </c>
      <c r="G16920" s="7">
        <v>-33.700000000000003</v>
      </c>
    </row>
    <row r="16921" spans="1:7" x14ac:dyDescent="0.3">
      <c r="A16921" s="310">
        <v>3020135</v>
      </c>
      <c r="B16921" t="s">
        <v>24267</v>
      </c>
      <c r="C16921" t="s">
        <v>24268</v>
      </c>
      <c r="D16921" t="s">
        <v>377</v>
      </c>
      <c r="E16921">
        <v>611110</v>
      </c>
      <c r="F16921" t="s">
        <v>24196</v>
      </c>
      <c r="G16921" s="7">
        <v>31.9</v>
      </c>
    </row>
    <row r="16922" spans="1:7" x14ac:dyDescent="0.3">
      <c r="A16922" s="310">
        <v>3020135</v>
      </c>
      <c r="B16922" t="s">
        <v>24267</v>
      </c>
      <c r="C16922" t="s">
        <v>24268</v>
      </c>
      <c r="D16922" t="s">
        <v>373</v>
      </c>
      <c r="E16922">
        <v>615130</v>
      </c>
      <c r="F16922" t="s">
        <v>24196</v>
      </c>
      <c r="G16922" s="7">
        <v>51.78</v>
      </c>
    </row>
    <row r="16923" spans="1:7" x14ac:dyDescent="0.3">
      <c r="A16923" s="310">
        <v>3020135</v>
      </c>
      <c r="B16923" t="s">
        <v>24267</v>
      </c>
      <c r="C16923" t="s">
        <v>24268</v>
      </c>
      <c r="D16923" t="s">
        <v>373</v>
      </c>
      <c r="E16923">
        <v>615130</v>
      </c>
      <c r="F16923" t="s">
        <v>24196</v>
      </c>
      <c r="G16923" s="7">
        <v>1701.79</v>
      </c>
    </row>
    <row r="16924" spans="1:7" x14ac:dyDescent="0.3">
      <c r="A16924" s="310">
        <v>3020135</v>
      </c>
      <c r="B16924" t="s">
        <v>24267</v>
      </c>
      <c r="C16924" t="s">
        <v>24268</v>
      </c>
      <c r="D16924" t="s">
        <v>377</v>
      </c>
      <c r="E16924">
        <v>611110</v>
      </c>
      <c r="F16924" t="s">
        <v>24196</v>
      </c>
      <c r="G16924" s="7">
        <v>-33.700000000000003</v>
      </c>
    </row>
    <row r="16925" spans="1:7" x14ac:dyDescent="0.3">
      <c r="A16925" s="310">
        <v>3020135</v>
      </c>
      <c r="B16925" t="s">
        <v>24267</v>
      </c>
      <c r="C16925" t="s">
        <v>24268</v>
      </c>
      <c r="D16925" t="s">
        <v>373</v>
      </c>
      <c r="E16925">
        <v>617150</v>
      </c>
      <c r="F16925" t="s">
        <v>24196</v>
      </c>
      <c r="G16925" s="7">
        <v>582.16999999999996</v>
      </c>
    </row>
    <row r="16926" spans="1:7" x14ac:dyDescent="0.3">
      <c r="A16926" s="310">
        <v>3020135</v>
      </c>
      <c r="B16926" t="s">
        <v>24267</v>
      </c>
      <c r="C16926" t="s">
        <v>24268</v>
      </c>
      <c r="D16926" t="s">
        <v>377</v>
      </c>
      <c r="E16926">
        <v>611110</v>
      </c>
      <c r="F16926" t="s">
        <v>24196</v>
      </c>
      <c r="G16926" s="7">
        <v>4.0599999999999996</v>
      </c>
    </row>
    <row r="16927" spans="1:7" x14ac:dyDescent="0.3">
      <c r="A16927" s="310">
        <v>3020135</v>
      </c>
      <c r="B16927" t="s">
        <v>24267</v>
      </c>
      <c r="C16927" t="s">
        <v>24268</v>
      </c>
      <c r="D16927" t="s">
        <v>373</v>
      </c>
      <c r="E16927">
        <v>615130</v>
      </c>
      <c r="F16927" t="s">
        <v>24196</v>
      </c>
      <c r="G16927" s="7">
        <v>623.64</v>
      </c>
    </row>
    <row r="16928" spans="1:7" x14ac:dyDescent="0.3">
      <c r="A16928" s="310">
        <v>3020135</v>
      </c>
      <c r="B16928" t="s">
        <v>24267</v>
      </c>
      <c r="C16928" t="s">
        <v>24268</v>
      </c>
      <c r="D16928" t="s">
        <v>377</v>
      </c>
      <c r="E16928">
        <v>611110</v>
      </c>
      <c r="F16928" t="s">
        <v>24196</v>
      </c>
      <c r="G16928" s="7">
        <v>-30.44</v>
      </c>
    </row>
    <row r="16929" spans="1:7" x14ac:dyDescent="0.3">
      <c r="A16929" s="310">
        <v>3020135</v>
      </c>
      <c r="B16929" t="s">
        <v>24267</v>
      </c>
      <c r="C16929" t="s">
        <v>24268</v>
      </c>
      <c r="D16929" t="s">
        <v>377</v>
      </c>
      <c r="E16929">
        <v>611110</v>
      </c>
      <c r="F16929" t="s">
        <v>24196</v>
      </c>
      <c r="G16929" s="7">
        <v>30.88</v>
      </c>
    </row>
    <row r="16930" spans="1:7" x14ac:dyDescent="0.3">
      <c r="A16930" s="310">
        <v>3020135</v>
      </c>
      <c r="B16930" t="s">
        <v>24267</v>
      </c>
      <c r="C16930" t="s">
        <v>24268</v>
      </c>
      <c r="D16930" t="s">
        <v>377</v>
      </c>
      <c r="E16930">
        <v>611110</v>
      </c>
      <c r="F16930" t="s">
        <v>24196</v>
      </c>
      <c r="G16930" s="7">
        <v>0.01</v>
      </c>
    </row>
    <row r="16931" spans="1:7" x14ac:dyDescent="0.3">
      <c r="A16931" s="310">
        <v>3020135</v>
      </c>
      <c r="B16931" t="s">
        <v>24267</v>
      </c>
      <c r="C16931" t="s">
        <v>24268</v>
      </c>
      <c r="D16931" t="s">
        <v>373</v>
      </c>
      <c r="E16931">
        <v>615130</v>
      </c>
      <c r="F16931" t="s">
        <v>24196</v>
      </c>
      <c r="G16931" s="7">
        <v>-20.12</v>
      </c>
    </row>
    <row r="16932" spans="1:7" x14ac:dyDescent="0.3">
      <c r="A16932" s="310">
        <v>3020135</v>
      </c>
      <c r="B16932" t="s">
        <v>24267</v>
      </c>
      <c r="C16932" t="s">
        <v>24268</v>
      </c>
      <c r="D16932" t="s">
        <v>373</v>
      </c>
      <c r="E16932">
        <v>615130</v>
      </c>
      <c r="F16932" t="s">
        <v>24196</v>
      </c>
      <c r="G16932" s="7">
        <v>53.51</v>
      </c>
    </row>
    <row r="16933" spans="1:7" x14ac:dyDescent="0.3">
      <c r="A16933" s="310">
        <v>3020135</v>
      </c>
      <c r="B16933" t="s">
        <v>24267</v>
      </c>
      <c r="C16933" t="s">
        <v>24268</v>
      </c>
      <c r="D16933" t="s">
        <v>373</v>
      </c>
      <c r="E16933">
        <v>615130</v>
      </c>
      <c r="F16933" t="s">
        <v>24196</v>
      </c>
      <c r="G16933" s="7">
        <v>-0.01</v>
      </c>
    </row>
    <row r="16934" spans="1:7" x14ac:dyDescent="0.3">
      <c r="A16934" s="310">
        <v>3020135</v>
      </c>
      <c r="B16934" t="s">
        <v>24267</v>
      </c>
      <c r="C16934" t="s">
        <v>24268</v>
      </c>
      <c r="D16934" t="s">
        <v>373</v>
      </c>
      <c r="E16934">
        <v>615130</v>
      </c>
      <c r="F16934" t="s">
        <v>24196</v>
      </c>
      <c r="G16934" s="7">
        <v>-42.78</v>
      </c>
    </row>
    <row r="16935" spans="1:7" x14ac:dyDescent="0.3">
      <c r="A16935" s="310">
        <v>3020135</v>
      </c>
      <c r="B16935" t="s">
        <v>24267</v>
      </c>
      <c r="C16935" t="s">
        <v>24268</v>
      </c>
      <c r="D16935" t="s">
        <v>373</v>
      </c>
      <c r="E16935">
        <v>615130</v>
      </c>
      <c r="F16935" t="s">
        <v>24196</v>
      </c>
      <c r="G16935" s="7">
        <v>0.01</v>
      </c>
    </row>
    <row r="16936" spans="1:7" x14ac:dyDescent="0.3">
      <c r="A16936" s="310">
        <v>3020135</v>
      </c>
      <c r="B16936" t="s">
        <v>24267</v>
      </c>
      <c r="C16936" t="s">
        <v>24268</v>
      </c>
      <c r="D16936" t="s">
        <v>377</v>
      </c>
      <c r="E16936">
        <v>611110</v>
      </c>
      <c r="F16936" t="s">
        <v>24196</v>
      </c>
      <c r="G16936" s="7">
        <v>-33.700000000000003</v>
      </c>
    </row>
    <row r="16937" spans="1:7" x14ac:dyDescent="0.3">
      <c r="A16937" s="310">
        <v>3020135</v>
      </c>
      <c r="B16937" t="s">
        <v>24267</v>
      </c>
      <c r="C16937" t="s">
        <v>24268</v>
      </c>
      <c r="D16937" t="s">
        <v>377</v>
      </c>
      <c r="E16937">
        <v>611110</v>
      </c>
      <c r="F16937" t="s">
        <v>24196</v>
      </c>
      <c r="G16937" s="7">
        <v>-30.88</v>
      </c>
    </row>
    <row r="16938" spans="1:7" x14ac:dyDescent="0.3">
      <c r="A16938" s="310">
        <v>3020135</v>
      </c>
      <c r="B16938" t="s">
        <v>24267</v>
      </c>
      <c r="C16938" t="s">
        <v>24268</v>
      </c>
      <c r="D16938" t="s">
        <v>373</v>
      </c>
      <c r="E16938">
        <v>615130</v>
      </c>
      <c r="F16938" t="s">
        <v>24196</v>
      </c>
      <c r="G16938" s="7">
        <v>-20.12</v>
      </c>
    </row>
    <row r="16939" spans="1:7" x14ac:dyDescent="0.3">
      <c r="A16939" s="310">
        <v>3020135</v>
      </c>
      <c r="B16939" t="s">
        <v>24267</v>
      </c>
      <c r="C16939" t="s">
        <v>24268</v>
      </c>
      <c r="D16939" t="s">
        <v>373</v>
      </c>
      <c r="E16939">
        <v>615130</v>
      </c>
      <c r="F16939" t="s">
        <v>24196</v>
      </c>
      <c r="G16939" s="7">
        <v>10.06</v>
      </c>
    </row>
    <row r="16940" spans="1:7" x14ac:dyDescent="0.3">
      <c r="A16940" s="310">
        <v>3020135</v>
      </c>
      <c r="B16940" t="s">
        <v>24267</v>
      </c>
      <c r="C16940" t="s">
        <v>24268</v>
      </c>
      <c r="D16940" t="s">
        <v>377</v>
      </c>
      <c r="E16940">
        <v>611110</v>
      </c>
      <c r="F16940" t="s">
        <v>24196</v>
      </c>
      <c r="G16940" s="7">
        <v>30.44</v>
      </c>
    </row>
    <row r="16941" spans="1:7" x14ac:dyDescent="0.3">
      <c r="A16941" s="310">
        <v>3020135</v>
      </c>
      <c r="B16941" t="s">
        <v>24267</v>
      </c>
      <c r="C16941" t="s">
        <v>24268</v>
      </c>
      <c r="D16941" t="s">
        <v>373</v>
      </c>
      <c r="E16941">
        <v>615130</v>
      </c>
      <c r="F16941" t="s">
        <v>24196</v>
      </c>
      <c r="G16941" s="7">
        <v>-20.12</v>
      </c>
    </row>
    <row r="16942" spans="1:7" x14ac:dyDescent="0.3">
      <c r="A16942" s="310">
        <v>3020135</v>
      </c>
      <c r="B16942" t="s">
        <v>24267</v>
      </c>
      <c r="C16942" t="s">
        <v>24268</v>
      </c>
      <c r="D16942" t="s">
        <v>373</v>
      </c>
      <c r="E16942">
        <v>615130</v>
      </c>
      <c r="F16942" t="s">
        <v>24196</v>
      </c>
      <c r="G16942" s="7">
        <v>-38.5</v>
      </c>
    </row>
    <row r="16943" spans="1:7" x14ac:dyDescent="0.3">
      <c r="A16943" s="310">
        <v>3020135</v>
      </c>
      <c r="B16943" t="s">
        <v>24267</v>
      </c>
      <c r="C16943" t="s">
        <v>24268</v>
      </c>
      <c r="D16943" t="s">
        <v>377</v>
      </c>
      <c r="E16943">
        <v>611110</v>
      </c>
      <c r="F16943" t="s">
        <v>24196</v>
      </c>
      <c r="G16943" s="7">
        <v>30.88</v>
      </c>
    </row>
    <row r="16944" spans="1:7" x14ac:dyDescent="0.3">
      <c r="A16944" s="310">
        <v>3020135</v>
      </c>
      <c r="B16944" t="s">
        <v>24267</v>
      </c>
      <c r="C16944" t="s">
        <v>24268</v>
      </c>
      <c r="D16944" t="s">
        <v>373</v>
      </c>
      <c r="E16944">
        <v>615130</v>
      </c>
      <c r="F16944" t="s">
        <v>24196</v>
      </c>
      <c r="G16944" s="7">
        <v>-42.78</v>
      </c>
    </row>
    <row r="16945" spans="1:7" x14ac:dyDescent="0.3">
      <c r="A16945" s="310">
        <v>3020135</v>
      </c>
      <c r="B16945" t="s">
        <v>24267</v>
      </c>
      <c r="C16945" t="s">
        <v>24268</v>
      </c>
      <c r="D16945" t="s">
        <v>377</v>
      </c>
      <c r="E16945">
        <v>611110</v>
      </c>
      <c r="F16945" t="s">
        <v>24196</v>
      </c>
      <c r="G16945" s="7">
        <v>-30.88</v>
      </c>
    </row>
    <row r="16946" spans="1:7" x14ac:dyDescent="0.3">
      <c r="A16946" s="310">
        <v>3020135</v>
      </c>
      <c r="B16946" t="s">
        <v>24267</v>
      </c>
      <c r="C16946" t="s">
        <v>24268</v>
      </c>
      <c r="D16946" t="s">
        <v>373</v>
      </c>
      <c r="E16946">
        <v>615130</v>
      </c>
      <c r="F16946" t="s">
        <v>24196</v>
      </c>
      <c r="G16946" s="7">
        <v>2536.69</v>
      </c>
    </row>
    <row r="16947" spans="1:7" x14ac:dyDescent="0.3">
      <c r="A16947" s="310">
        <v>3020135</v>
      </c>
      <c r="B16947" t="s">
        <v>24267</v>
      </c>
      <c r="C16947" t="s">
        <v>24268</v>
      </c>
      <c r="D16947" t="s">
        <v>377</v>
      </c>
      <c r="E16947">
        <v>611110</v>
      </c>
      <c r="F16947" t="s">
        <v>24196</v>
      </c>
      <c r="G16947" s="7">
        <v>-0.01</v>
      </c>
    </row>
    <row r="16948" spans="1:7" x14ac:dyDescent="0.3">
      <c r="A16948" s="310">
        <v>3020135</v>
      </c>
      <c r="B16948" t="s">
        <v>24267</v>
      </c>
      <c r="C16948" t="s">
        <v>24268</v>
      </c>
      <c r="D16948" t="s">
        <v>377</v>
      </c>
      <c r="E16948">
        <v>611110</v>
      </c>
      <c r="F16948" t="s">
        <v>24196</v>
      </c>
      <c r="G16948" s="7">
        <v>33.700000000000003</v>
      </c>
    </row>
    <row r="16949" spans="1:7" x14ac:dyDescent="0.3">
      <c r="A16949" s="310">
        <v>3020135</v>
      </c>
      <c r="B16949" t="s">
        <v>24267</v>
      </c>
      <c r="C16949" t="s">
        <v>24268</v>
      </c>
      <c r="D16949" t="s">
        <v>377</v>
      </c>
      <c r="E16949">
        <v>611110</v>
      </c>
      <c r="F16949" t="s">
        <v>24196</v>
      </c>
      <c r="G16949" s="7">
        <v>-33.700000000000003</v>
      </c>
    </row>
    <row r="16950" spans="1:7" x14ac:dyDescent="0.3">
      <c r="A16950" s="310">
        <v>3020135</v>
      </c>
      <c r="B16950" t="s">
        <v>24267</v>
      </c>
      <c r="C16950" t="s">
        <v>24268</v>
      </c>
      <c r="D16950" t="s">
        <v>377</v>
      </c>
      <c r="E16950">
        <v>611110</v>
      </c>
      <c r="F16950" t="s">
        <v>24196</v>
      </c>
      <c r="G16950" s="7">
        <v>-30.88</v>
      </c>
    </row>
    <row r="16951" spans="1:7" x14ac:dyDescent="0.3">
      <c r="A16951" s="310">
        <v>3020135</v>
      </c>
      <c r="B16951" t="s">
        <v>24267</v>
      </c>
      <c r="C16951" t="s">
        <v>24268</v>
      </c>
      <c r="D16951" t="s">
        <v>373</v>
      </c>
      <c r="E16951">
        <v>617150</v>
      </c>
      <c r="F16951" t="s">
        <v>24196</v>
      </c>
      <c r="G16951" s="7">
        <v>199.03</v>
      </c>
    </row>
    <row r="16952" spans="1:7" x14ac:dyDescent="0.3">
      <c r="A16952" s="310">
        <v>3020135</v>
      </c>
      <c r="B16952" t="s">
        <v>24267</v>
      </c>
      <c r="C16952" t="s">
        <v>24268</v>
      </c>
      <c r="D16952" t="s">
        <v>377</v>
      </c>
      <c r="E16952">
        <v>611110</v>
      </c>
      <c r="F16952" t="s">
        <v>24196</v>
      </c>
      <c r="G16952" s="7">
        <v>30.88</v>
      </c>
    </row>
    <row r="16953" spans="1:7" x14ac:dyDescent="0.3">
      <c r="A16953" s="310">
        <v>3020135</v>
      </c>
      <c r="B16953" t="s">
        <v>24267</v>
      </c>
      <c r="C16953" t="s">
        <v>24268</v>
      </c>
      <c r="D16953" t="s">
        <v>373</v>
      </c>
      <c r="E16953">
        <v>616160</v>
      </c>
      <c r="F16953" t="s">
        <v>24196</v>
      </c>
      <c r="G16953" s="7">
        <v>399.22</v>
      </c>
    </row>
    <row r="16954" spans="1:7" x14ac:dyDescent="0.3">
      <c r="A16954" s="310">
        <v>3020135</v>
      </c>
      <c r="B16954" t="s">
        <v>24267</v>
      </c>
      <c r="C16954" t="s">
        <v>24268</v>
      </c>
      <c r="D16954" t="s">
        <v>373</v>
      </c>
      <c r="E16954">
        <v>615130</v>
      </c>
      <c r="F16954" t="s">
        <v>24196</v>
      </c>
      <c r="G16954" s="7">
        <v>1149.44</v>
      </c>
    </row>
    <row r="16955" spans="1:7" x14ac:dyDescent="0.3">
      <c r="A16955" s="310">
        <v>3020135</v>
      </c>
      <c r="B16955" t="s">
        <v>24267</v>
      </c>
      <c r="C16955" t="s">
        <v>24268</v>
      </c>
      <c r="D16955" t="s">
        <v>373</v>
      </c>
      <c r="E16955">
        <v>615130</v>
      </c>
      <c r="F16955" t="s">
        <v>24196</v>
      </c>
      <c r="G16955" s="7">
        <v>146.86000000000001</v>
      </c>
    </row>
    <row r="16956" spans="1:7" x14ac:dyDescent="0.3">
      <c r="A16956" s="310">
        <v>3020135</v>
      </c>
      <c r="B16956" t="s">
        <v>24267</v>
      </c>
      <c r="C16956" t="s">
        <v>24268</v>
      </c>
      <c r="D16956" t="s">
        <v>371</v>
      </c>
      <c r="E16956">
        <v>615100</v>
      </c>
      <c r="F16956" t="s">
        <v>24196</v>
      </c>
      <c r="G16956" s="7">
        <v>156.24</v>
      </c>
    </row>
    <row r="16957" spans="1:7" x14ac:dyDescent="0.3">
      <c r="A16957" s="310">
        <v>3020135</v>
      </c>
      <c r="B16957" t="s">
        <v>24267</v>
      </c>
      <c r="C16957" t="s">
        <v>24268</v>
      </c>
      <c r="D16957" t="s">
        <v>377</v>
      </c>
      <c r="E16957">
        <v>611110</v>
      </c>
      <c r="F16957" t="s">
        <v>24196</v>
      </c>
      <c r="G16957" s="7">
        <v>-30.88</v>
      </c>
    </row>
    <row r="16958" spans="1:7" x14ac:dyDescent="0.3">
      <c r="A16958" s="310">
        <v>3020135</v>
      </c>
      <c r="B16958" t="s">
        <v>24267</v>
      </c>
      <c r="C16958" t="s">
        <v>24268</v>
      </c>
      <c r="D16958" t="s">
        <v>377</v>
      </c>
      <c r="E16958">
        <v>611110</v>
      </c>
      <c r="F16958" t="s">
        <v>24196</v>
      </c>
      <c r="G16958" s="7">
        <v>-0.01</v>
      </c>
    </row>
    <row r="16959" spans="1:7" x14ac:dyDescent="0.3">
      <c r="A16959" s="310">
        <v>3020135</v>
      </c>
      <c r="B16959" t="s">
        <v>24267</v>
      </c>
      <c r="C16959" t="s">
        <v>24268</v>
      </c>
      <c r="D16959" t="s">
        <v>373</v>
      </c>
      <c r="E16959">
        <v>615130</v>
      </c>
      <c r="F16959" t="s">
        <v>24196</v>
      </c>
      <c r="G16959" s="7">
        <v>0.01</v>
      </c>
    </row>
    <row r="16960" spans="1:7" x14ac:dyDescent="0.3">
      <c r="A16960" s="310">
        <v>3020135</v>
      </c>
      <c r="B16960" t="s">
        <v>24267</v>
      </c>
      <c r="C16960" t="s">
        <v>24268</v>
      </c>
      <c r="D16960" t="s">
        <v>377</v>
      </c>
      <c r="E16960">
        <v>611110</v>
      </c>
      <c r="F16960" t="s">
        <v>24196</v>
      </c>
      <c r="G16960" s="7">
        <v>30.44</v>
      </c>
    </row>
    <row r="16961" spans="1:7" x14ac:dyDescent="0.3">
      <c r="A16961" s="310">
        <v>3020135</v>
      </c>
      <c r="B16961" t="s">
        <v>24267</v>
      </c>
      <c r="C16961" t="s">
        <v>24268</v>
      </c>
      <c r="D16961" t="s">
        <v>377</v>
      </c>
      <c r="E16961">
        <v>611110</v>
      </c>
      <c r="F16961" t="s">
        <v>24196</v>
      </c>
      <c r="G16961" s="7">
        <v>31.9</v>
      </c>
    </row>
    <row r="16962" spans="1:7" x14ac:dyDescent="0.3">
      <c r="A16962" s="310">
        <v>3020135</v>
      </c>
      <c r="B16962" t="s">
        <v>24267</v>
      </c>
      <c r="C16962" t="s">
        <v>24268</v>
      </c>
      <c r="D16962" t="s">
        <v>373</v>
      </c>
      <c r="E16962">
        <v>617150</v>
      </c>
      <c r="F16962" t="s">
        <v>24196</v>
      </c>
      <c r="G16962" s="7">
        <v>582.16999999999996</v>
      </c>
    </row>
    <row r="16963" spans="1:7" x14ac:dyDescent="0.3">
      <c r="A16963" s="310">
        <v>3020135</v>
      </c>
      <c r="B16963" t="s">
        <v>24267</v>
      </c>
      <c r="C16963" t="s">
        <v>24268</v>
      </c>
      <c r="D16963" t="s">
        <v>377</v>
      </c>
      <c r="E16963">
        <v>611110</v>
      </c>
      <c r="F16963" t="s">
        <v>24196</v>
      </c>
      <c r="G16963" s="7">
        <v>31.9</v>
      </c>
    </row>
    <row r="16964" spans="1:7" x14ac:dyDescent="0.3">
      <c r="A16964" s="310">
        <v>3020135</v>
      </c>
      <c r="B16964" t="s">
        <v>24267</v>
      </c>
      <c r="C16964" t="s">
        <v>24268</v>
      </c>
      <c r="D16964" t="s">
        <v>377</v>
      </c>
      <c r="E16964">
        <v>611110</v>
      </c>
      <c r="F16964" t="s">
        <v>24196</v>
      </c>
      <c r="G16964" s="7">
        <v>30.44</v>
      </c>
    </row>
    <row r="16965" spans="1:7" x14ac:dyDescent="0.3">
      <c r="A16965" s="310">
        <v>3020135</v>
      </c>
      <c r="B16965" t="s">
        <v>24267</v>
      </c>
      <c r="C16965" t="s">
        <v>24268</v>
      </c>
      <c r="D16965" t="s">
        <v>373</v>
      </c>
      <c r="E16965">
        <v>615130</v>
      </c>
      <c r="F16965" t="s">
        <v>24196</v>
      </c>
      <c r="G16965" s="7">
        <v>2853.78</v>
      </c>
    </row>
    <row r="16966" spans="1:7" x14ac:dyDescent="0.3">
      <c r="A16966" s="310">
        <v>3020135</v>
      </c>
      <c r="B16966" t="s">
        <v>24267</v>
      </c>
      <c r="C16966" t="s">
        <v>24268</v>
      </c>
      <c r="D16966" t="s">
        <v>377</v>
      </c>
      <c r="E16966">
        <v>611110</v>
      </c>
      <c r="F16966" t="s">
        <v>24196</v>
      </c>
      <c r="G16966" s="7">
        <v>33.700000000000003</v>
      </c>
    </row>
    <row r="16967" spans="1:7" x14ac:dyDescent="0.3">
      <c r="A16967" s="310">
        <v>3020135</v>
      </c>
      <c r="B16967" t="s">
        <v>24267</v>
      </c>
      <c r="C16967" t="s">
        <v>24268</v>
      </c>
      <c r="D16967" t="s">
        <v>371</v>
      </c>
      <c r="E16967">
        <v>616100</v>
      </c>
      <c r="F16967" t="s">
        <v>24196</v>
      </c>
      <c r="G16967" s="7">
        <v>640.54</v>
      </c>
    </row>
    <row r="16968" spans="1:7" x14ac:dyDescent="0.3">
      <c r="A16968" s="310">
        <v>3020135</v>
      </c>
      <c r="B16968" t="s">
        <v>24267</v>
      </c>
      <c r="C16968" t="s">
        <v>24268</v>
      </c>
      <c r="D16968" t="s">
        <v>377</v>
      </c>
      <c r="E16968">
        <v>611110</v>
      </c>
      <c r="F16968" t="s">
        <v>24196</v>
      </c>
      <c r="G16968" s="7">
        <v>-31.9</v>
      </c>
    </row>
    <row r="16969" spans="1:7" x14ac:dyDescent="0.3">
      <c r="A16969" s="310">
        <v>3020135</v>
      </c>
      <c r="B16969" t="s">
        <v>24267</v>
      </c>
      <c r="C16969" t="s">
        <v>24268</v>
      </c>
      <c r="D16969" t="s">
        <v>373</v>
      </c>
      <c r="E16969">
        <v>615130</v>
      </c>
      <c r="F16969" t="s">
        <v>24196</v>
      </c>
      <c r="G16969" s="7">
        <v>-51.78</v>
      </c>
    </row>
    <row r="16970" spans="1:7" x14ac:dyDescent="0.3">
      <c r="A16970" s="310">
        <v>3020135</v>
      </c>
      <c r="B16970" t="s">
        <v>24267</v>
      </c>
      <c r="C16970" t="s">
        <v>24268</v>
      </c>
      <c r="D16970" t="s">
        <v>373</v>
      </c>
      <c r="E16970">
        <v>615130</v>
      </c>
      <c r="F16970" t="s">
        <v>24196</v>
      </c>
      <c r="G16970" s="7">
        <v>104.66</v>
      </c>
    </row>
    <row r="16971" spans="1:7" x14ac:dyDescent="0.3">
      <c r="A16971" s="310">
        <v>3020135</v>
      </c>
      <c r="B16971" t="s">
        <v>24267</v>
      </c>
      <c r="C16971" t="s">
        <v>24268</v>
      </c>
      <c r="D16971" t="s">
        <v>371</v>
      </c>
      <c r="E16971">
        <v>615100</v>
      </c>
      <c r="F16971" t="s">
        <v>24196</v>
      </c>
      <c r="G16971" s="7">
        <v>156.24</v>
      </c>
    </row>
    <row r="16972" spans="1:7" x14ac:dyDescent="0.3">
      <c r="A16972" s="310">
        <v>3020135</v>
      </c>
      <c r="B16972" t="s">
        <v>24267</v>
      </c>
      <c r="C16972" t="s">
        <v>24268</v>
      </c>
      <c r="D16972" t="s">
        <v>377</v>
      </c>
      <c r="E16972">
        <v>611110</v>
      </c>
      <c r="F16972" t="s">
        <v>24196</v>
      </c>
      <c r="G16972" s="7">
        <v>31.9</v>
      </c>
    </row>
    <row r="16973" spans="1:7" x14ac:dyDescent="0.3">
      <c r="A16973" s="310">
        <v>3020135</v>
      </c>
      <c r="B16973" t="s">
        <v>24267</v>
      </c>
      <c r="C16973" t="s">
        <v>24268</v>
      </c>
      <c r="D16973" t="s">
        <v>373</v>
      </c>
      <c r="E16973">
        <v>616160</v>
      </c>
      <c r="F16973" t="s">
        <v>24196</v>
      </c>
      <c r="G16973" s="7">
        <v>178.24</v>
      </c>
    </row>
    <row r="16974" spans="1:7" x14ac:dyDescent="0.3">
      <c r="A16974" s="310">
        <v>3020135</v>
      </c>
      <c r="B16974" t="s">
        <v>24267</v>
      </c>
      <c r="C16974" t="s">
        <v>24268</v>
      </c>
      <c r="D16974" t="s">
        <v>371</v>
      </c>
      <c r="E16974">
        <v>616100</v>
      </c>
      <c r="F16974" t="s">
        <v>24196</v>
      </c>
      <c r="G16974" s="7">
        <v>565.07000000000005</v>
      </c>
    </row>
    <row r="16975" spans="1:7" x14ac:dyDescent="0.3">
      <c r="A16975" s="310">
        <v>3020135</v>
      </c>
      <c r="B16975" t="s">
        <v>24267</v>
      </c>
      <c r="C16975" t="s">
        <v>24268</v>
      </c>
      <c r="D16975" t="s">
        <v>373</v>
      </c>
      <c r="E16975">
        <v>615130</v>
      </c>
      <c r="F16975" t="s">
        <v>24196</v>
      </c>
      <c r="G16975" s="7">
        <v>0.01</v>
      </c>
    </row>
    <row r="16976" spans="1:7" x14ac:dyDescent="0.3">
      <c r="A16976" s="310">
        <v>3020135</v>
      </c>
      <c r="B16976" t="s">
        <v>24267</v>
      </c>
      <c r="C16976" t="s">
        <v>24268</v>
      </c>
      <c r="D16976" t="s">
        <v>377</v>
      </c>
      <c r="E16976">
        <v>611110</v>
      </c>
      <c r="F16976" t="s">
        <v>24196</v>
      </c>
      <c r="G16976" s="7">
        <v>-30.88</v>
      </c>
    </row>
    <row r="16977" spans="1:7" x14ac:dyDescent="0.3">
      <c r="A16977" s="310">
        <v>3020135</v>
      </c>
      <c r="B16977" t="s">
        <v>24267</v>
      </c>
      <c r="C16977" t="s">
        <v>24268</v>
      </c>
      <c r="D16977" t="s">
        <v>373</v>
      </c>
      <c r="E16977">
        <v>617150</v>
      </c>
      <c r="F16977" t="s">
        <v>24196</v>
      </c>
      <c r="G16977" s="7">
        <v>271.04000000000002</v>
      </c>
    </row>
    <row r="16978" spans="1:7" x14ac:dyDescent="0.3">
      <c r="A16978" s="310">
        <v>3020135</v>
      </c>
      <c r="B16978" t="s">
        <v>24267</v>
      </c>
      <c r="C16978" t="s">
        <v>24268</v>
      </c>
      <c r="D16978" t="s">
        <v>373</v>
      </c>
      <c r="E16978">
        <v>617150</v>
      </c>
      <c r="F16978" t="s">
        <v>24196</v>
      </c>
      <c r="G16978" s="7">
        <v>111.32</v>
      </c>
    </row>
    <row r="16979" spans="1:7" x14ac:dyDescent="0.3">
      <c r="A16979" s="310">
        <v>3020135</v>
      </c>
      <c r="B16979" t="s">
        <v>24267</v>
      </c>
      <c r="C16979" t="s">
        <v>24268</v>
      </c>
      <c r="D16979" t="s">
        <v>373</v>
      </c>
      <c r="E16979">
        <v>615130</v>
      </c>
      <c r="F16979" t="s">
        <v>24196</v>
      </c>
      <c r="G16979" s="7">
        <v>-10.06</v>
      </c>
    </row>
    <row r="16980" spans="1:7" x14ac:dyDescent="0.3">
      <c r="A16980" s="310">
        <v>3020135</v>
      </c>
      <c r="B16980" t="s">
        <v>24267</v>
      </c>
      <c r="C16980" t="s">
        <v>24268</v>
      </c>
      <c r="D16980" t="s">
        <v>373</v>
      </c>
      <c r="E16980">
        <v>615130</v>
      </c>
      <c r="F16980" t="s">
        <v>24196</v>
      </c>
      <c r="G16980" s="7">
        <v>-1.89</v>
      </c>
    </row>
    <row r="16981" spans="1:7" x14ac:dyDescent="0.3">
      <c r="A16981" s="310">
        <v>3020135</v>
      </c>
      <c r="B16981" t="s">
        <v>24267</v>
      </c>
      <c r="C16981" t="s">
        <v>24268</v>
      </c>
      <c r="D16981" t="s">
        <v>377</v>
      </c>
      <c r="E16981">
        <v>611110</v>
      </c>
      <c r="F16981" t="s">
        <v>24196</v>
      </c>
      <c r="G16981" s="7">
        <v>589.01</v>
      </c>
    </row>
    <row r="16982" spans="1:7" x14ac:dyDescent="0.3">
      <c r="A16982" s="310">
        <v>3020135</v>
      </c>
      <c r="B16982" t="s">
        <v>24267</v>
      </c>
      <c r="C16982" t="s">
        <v>24268</v>
      </c>
      <c r="D16982" t="s">
        <v>373</v>
      </c>
      <c r="E16982">
        <v>615130</v>
      </c>
      <c r="F16982" t="s">
        <v>24196</v>
      </c>
      <c r="G16982" s="7">
        <v>10.06</v>
      </c>
    </row>
    <row r="16983" spans="1:7" x14ac:dyDescent="0.3">
      <c r="A16983" s="310">
        <v>3020135</v>
      </c>
      <c r="B16983" t="s">
        <v>24267</v>
      </c>
      <c r="C16983" t="s">
        <v>24268</v>
      </c>
      <c r="D16983" t="s">
        <v>373</v>
      </c>
      <c r="E16983">
        <v>615130</v>
      </c>
      <c r="F16983" t="s">
        <v>24196</v>
      </c>
      <c r="G16983" s="7">
        <v>-0.01</v>
      </c>
    </row>
    <row r="16984" spans="1:7" x14ac:dyDescent="0.3">
      <c r="A16984" s="310">
        <v>3020135</v>
      </c>
      <c r="B16984" t="s">
        <v>24267</v>
      </c>
      <c r="C16984" t="s">
        <v>24268</v>
      </c>
      <c r="D16984" t="s">
        <v>373</v>
      </c>
      <c r="E16984">
        <v>616160</v>
      </c>
      <c r="F16984" t="s">
        <v>24196</v>
      </c>
      <c r="G16984" s="7">
        <v>200.83</v>
      </c>
    </row>
    <row r="16985" spans="1:7" x14ac:dyDescent="0.3">
      <c r="A16985" s="310">
        <v>3020135</v>
      </c>
      <c r="B16985" t="s">
        <v>24267</v>
      </c>
      <c r="C16985" t="s">
        <v>24268</v>
      </c>
      <c r="D16985" t="s">
        <v>377</v>
      </c>
      <c r="E16985">
        <v>611110</v>
      </c>
      <c r="F16985" t="s">
        <v>24196</v>
      </c>
      <c r="G16985" s="7">
        <v>33.700000000000003</v>
      </c>
    </row>
    <row r="16986" spans="1:7" x14ac:dyDescent="0.3">
      <c r="A16986" s="310">
        <v>3020135</v>
      </c>
      <c r="B16986" t="s">
        <v>24267</v>
      </c>
      <c r="C16986" t="s">
        <v>24268</v>
      </c>
      <c r="D16986" t="s">
        <v>377</v>
      </c>
      <c r="E16986">
        <v>611110</v>
      </c>
      <c r="F16986" t="s">
        <v>24196</v>
      </c>
      <c r="G16986" s="7">
        <v>-30.44</v>
      </c>
    </row>
    <row r="16987" spans="1:7" x14ac:dyDescent="0.3">
      <c r="A16987" s="310">
        <v>3020135</v>
      </c>
      <c r="B16987" t="s">
        <v>24267</v>
      </c>
      <c r="C16987" t="s">
        <v>24268</v>
      </c>
      <c r="D16987" t="s">
        <v>377</v>
      </c>
      <c r="E16987">
        <v>611110</v>
      </c>
      <c r="F16987" t="s">
        <v>24196</v>
      </c>
      <c r="G16987" s="7">
        <v>33.700000000000003</v>
      </c>
    </row>
    <row r="16988" spans="1:7" x14ac:dyDescent="0.3">
      <c r="A16988" s="310">
        <v>3020135</v>
      </c>
      <c r="B16988" t="s">
        <v>24267</v>
      </c>
      <c r="C16988" t="s">
        <v>24268</v>
      </c>
      <c r="D16988" t="s">
        <v>373</v>
      </c>
      <c r="E16988">
        <v>615130</v>
      </c>
      <c r="F16988" t="s">
        <v>24196</v>
      </c>
      <c r="G16988" s="7">
        <v>38.51</v>
      </c>
    </row>
    <row r="16989" spans="1:7" x14ac:dyDescent="0.3">
      <c r="A16989" s="310">
        <v>3020135</v>
      </c>
      <c r="B16989" t="s">
        <v>24267</v>
      </c>
      <c r="C16989" t="s">
        <v>24268</v>
      </c>
      <c r="D16989" t="s">
        <v>373</v>
      </c>
      <c r="E16989">
        <v>616160</v>
      </c>
      <c r="F16989" t="s">
        <v>24196</v>
      </c>
      <c r="G16989" s="7">
        <v>175.97</v>
      </c>
    </row>
    <row r="16990" spans="1:7" x14ac:dyDescent="0.3">
      <c r="A16990" s="310">
        <v>3020135</v>
      </c>
      <c r="B16990" t="s">
        <v>24267</v>
      </c>
      <c r="C16990" t="s">
        <v>24268</v>
      </c>
      <c r="D16990" t="s">
        <v>373</v>
      </c>
      <c r="E16990">
        <v>617150</v>
      </c>
      <c r="F16990" t="s">
        <v>24196</v>
      </c>
      <c r="G16990" s="7">
        <v>517.48</v>
      </c>
    </row>
    <row r="16991" spans="1:7" x14ac:dyDescent="0.3">
      <c r="A16991" s="310">
        <v>3020135</v>
      </c>
      <c r="B16991" t="s">
        <v>24267</v>
      </c>
      <c r="C16991" t="s">
        <v>24268</v>
      </c>
      <c r="D16991" t="s">
        <v>375</v>
      </c>
      <c r="E16991">
        <v>615140</v>
      </c>
      <c r="F16991" t="s">
        <v>24196</v>
      </c>
      <c r="G16991" s="7">
        <v>3167.13</v>
      </c>
    </row>
    <row r="16992" spans="1:7" x14ac:dyDescent="0.3">
      <c r="A16992" s="310">
        <v>3020135</v>
      </c>
      <c r="B16992" t="s">
        <v>24267</v>
      </c>
      <c r="C16992" t="s">
        <v>24268</v>
      </c>
      <c r="D16992" t="s">
        <v>377</v>
      </c>
      <c r="E16992">
        <v>611110</v>
      </c>
      <c r="F16992" t="s">
        <v>24196</v>
      </c>
      <c r="G16992" s="7">
        <v>-30.88</v>
      </c>
    </row>
    <row r="16993" spans="1:7" x14ac:dyDescent="0.3">
      <c r="A16993" s="310">
        <v>3020135</v>
      </c>
      <c r="B16993" t="s">
        <v>24267</v>
      </c>
      <c r="C16993" t="s">
        <v>24268</v>
      </c>
      <c r="D16993" t="s">
        <v>377</v>
      </c>
      <c r="E16993">
        <v>611110</v>
      </c>
      <c r="F16993" t="s">
        <v>24196</v>
      </c>
      <c r="G16993" s="7">
        <v>-31.9</v>
      </c>
    </row>
    <row r="16994" spans="1:7" x14ac:dyDescent="0.3">
      <c r="A16994" s="310">
        <v>3020135</v>
      </c>
      <c r="B16994" t="s">
        <v>24267</v>
      </c>
      <c r="C16994" t="s">
        <v>24268</v>
      </c>
      <c r="D16994" t="s">
        <v>373</v>
      </c>
      <c r="E16994">
        <v>616160</v>
      </c>
      <c r="F16994" t="s">
        <v>24196</v>
      </c>
      <c r="G16994" s="7">
        <v>194.7</v>
      </c>
    </row>
    <row r="16995" spans="1:7" x14ac:dyDescent="0.3">
      <c r="A16995" s="310">
        <v>3020135</v>
      </c>
      <c r="B16995" t="s">
        <v>24267</v>
      </c>
      <c r="C16995" t="s">
        <v>24268</v>
      </c>
      <c r="D16995" t="s">
        <v>373</v>
      </c>
      <c r="E16995">
        <v>615130</v>
      </c>
      <c r="F16995" t="s">
        <v>24196</v>
      </c>
      <c r="G16995" s="7">
        <v>841.92</v>
      </c>
    </row>
    <row r="16996" spans="1:7" x14ac:dyDescent="0.3">
      <c r="A16996" s="310">
        <v>3020135</v>
      </c>
      <c r="B16996" t="s">
        <v>24267</v>
      </c>
      <c r="C16996" t="s">
        <v>24268</v>
      </c>
      <c r="D16996" t="s">
        <v>373</v>
      </c>
      <c r="E16996">
        <v>617150</v>
      </c>
      <c r="F16996" t="s">
        <v>24196</v>
      </c>
      <c r="G16996" s="7">
        <v>582.16999999999996</v>
      </c>
    </row>
    <row r="16997" spans="1:7" x14ac:dyDescent="0.3">
      <c r="A16997" s="310">
        <v>3020135</v>
      </c>
      <c r="B16997" t="s">
        <v>24267</v>
      </c>
      <c r="C16997" t="s">
        <v>24268</v>
      </c>
      <c r="D16997" t="s">
        <v>373</v>
      </c>
      <c r="E16997">
        <v>615130</v>
      </c>
      <c r="F16997" t="s">
        <v>24196</v>
      </c>
      <c r="G16997" s="7">
        <v>4.37</v>
      </c>
    </row>
    <row r="16998" spans="1:7" x14ac:dyDescent="0.3">
      <c r="A16998" s="310">
        <v>3020135</v>
      </c>
      <c r="B16998" t="s">
        <v>24267</v>
      </c>
      <c r="C16998" t="s">
        <v>24268</v>
      </c>
      <c r="D16998" t="s">
        <v>371</v>
      </c>
      <c r="E16998">
        <v>615100</v>
      </c>
      <c r="F16998" t="s">
        <v>24196</v>
      </c>
      <c r="G16998" s="7">
        <v>-151.19999999999999</v>
      </c>
    </row>
    <row r="16999" spans="1:7" x14ac:dyDescent="0.3">
      <c r="A16999" s="310">
        <v>3020135</v>
      </c>
      <c r="B16999" t="s">
        <v>24267</v>
      </c>
      <c r="C16999" t="s">
        <v>24268</v>
      </c>
      <c r="D16999" t="s">
        <v>377</v>
      </c>
      <c r="E16999">
        <v>611110</v>
      </c>
      <c r="F16999" t="s">
        <v>24196</v>
      </c>
      <c r="G16999" s="7">
        <v>33.700000000000003</v>
      </c>
    </row>
    <row r="17000" spans="1:7" x14ac:dyDescent="0.3">
      <c r="A17000" s="310">
        <v>3020135</v>
      </c>
      <c r="B17000" t="s">
        <v>24267</v>
      </c>
      <c r="C17000" t="s">
        <v>24268</v>
      </c>
      <c r="D17000" t="s">
        <v>377</v>
      </c>
      <c r="E17000">
        <v>611110</v>
      </c>
      <c r="F17000" t="s">
        <v>24196</v>
      </c>
      <c r="G17000" s="7">
        <v>-0.01</v>
      </c>
    </row>
    <row r="17001" spans="1:7" x14ac:dyDescent="0.3">
      <c r="A17001" s="310">
        <v>3020135</v>
      </c>
      <c r="B17001" t="s">
        <v>24267</v>
      </c>
      <c r="C17001" t="s">
        <v>24268</v>
      </c>
      <c r="D17001" t="s">
        <v>373</v>
      </c>
      <c r="E17001">
        <v>615130</v>
      </c>
      <c r="F17001" t="s">
        <v>24196</v>
      </c>
      <c r="G17001" s="7">
        <v>-38.51</v>
      </c>
    </row>
    <row r="17002" spans="1:7" x14ac:dyDescent="0.3">
      <c r="A17002" s="310">
        <v>3020135</v>
      </c>
      <c r="B17002" t="s">
        <v>24267</v>
      </c>
      <c r="C17002" t="s">
        <v>24268</v>
      </c>
      <c r="D17002" t="s">
        <v>375</v>
      </c>
      <c r="E17002">
        <v>616130</v>
      </c>
      <c r="F17002" t="s">
        <v>24196</v>
      </c>
      <c r="G17002" s="7">
        <v>320.32</v>
      </c>
    </row>
    <row r="17003" spans="1:7" x14ac:dyDescent="0.3">
      <c r="A17003" s="310">
        <v>3020135</v>
      </c>
      <c r="B17003" t="s">
        <v>24267</v>
      </c>
      <c r="C17003" t="s">
        <v>24268</v>
      </c>
      <c r="D17003" t="s">
        <v>373</v>
      </c>
      <c r="E17003">
        <v>617150</v>
      </c>
      <c r="F17003" t="s">
        <v>24196</v>
      </c>
      <c r="G17003" s="7">
        <v>355.77</v>
      </c>
    </row>
    <row r="17004" spans="1:7" x14ac:dyDescent="0.3">
      <c r="A17004" s="310">
        <v>3020135</v>
      </c>
      <c r="B17004" t="s">
        <v>24267</v>
      </c>
      <c r="C17004" t="s">
        <v>24268</v>
      </c>
      <c r="D17004" t="s">
        <v>373</v>
      </c>
      <c r="E17004">
        <v>615130</v>
      </c>
      <c r="F17004" t="s">
        <v>24196</v>
      </c>
      <c r="G17004" s="7">
        <v>-51.78</v>
      </c>
    </row>
    <row r="17005" spans="1:7" x14ac:dyDescent="0.3">
      <c r="A17005" s="310">
        <v>3020135</v>
      </c>
      <c r="B17005" t="s">
        <v>24267</v>
      </c>
      <c r="C17005" t="s">
        <v>24268</v>
      </c>
      <c r="D17005" t="s">
        <v>373</v>
      </c>
      <c r="E17005">
        <v>615130</v>
      </c>
      <c r="F17005" t="s">
        <v>24196</v>
      </c>
      <c r="G17005" s="7">
        <v>0.01</v>
      </c>
    </row>
    <row r="17006" spans="1:7" x14ac:dyDescent="0.3">
      <c r="A17006" s="310">
        <v>3020135</v>
      </c>
      <c r="B17006" t="s">
        <v>24267</v>
      </c>
      <c r="C17006" t="s">
        <v>24268</v>
      </c>
      <c r="D17006" t="s">
        <v>373</v>
      </c>
      <c r="E17006">
        <v>615130</v>
      </c>
      <c r="F17006" t="s">
        <v>24196</v>
      </c>
      <c r="G17006" s="7">
        <v>53.51</v>
      </c>
    </row>
    <row r="17007" spans="1:7" x14ac:dyDescent="0.3">
      <c r="A17007" s="310">
        <v>3020135</v>
      </c>
      <c r="B17007" t="s">
        <v>24267</v>
      </c>
      <c r="C17007" t="s">
        <v>24268</v>
      </c>
      <c r="D17007" t="s">
        <v>373</v>
      </c>
      <c r="E17007">
        <v>616160</v>
      </c>
      <c r="F17007" t="s">
        <v>24196</v>
      </c>
      <c r="G17007" s="7">
        <v>393.52</v>
      </c>
    </row>
    <row r="17008" spans="1:7" x14ac:dyDescent="0.3">
      <c r="A17008" s="310">
        <v>3020135</v>
      </c>
      <c r="B17008" t="s">
        <v>24267</v>
      </c>
      <c r="C17008" t="s">
        <v>24268</v>
      </c>
      <c r="D17008" t="s">
        <v>377</v>
      </c>
      <c r="E17008">
        <v>611110</v>
      </c>
      <c r="F17008" t="s">
        <v>24196</v>
      </c>
      <c r="G17008" s="7">
        <v>-33.700000000000003</v>
      </c>
    </row>
    <row r="17009" spans="1:7" x14ac:dyDescent="0.3">
      <c r="A17009" s="310">
        <v>3020135</v>
      </c>
      <c r="B17009" t="s">
        <v>24267</v>
      </c>
      <c r="C17009" t="s">
        <v>24268</v>
      </c>
      <c r="D17009" t="s">
        <v>377</v>
      </c>
      <c r="E17009">
        <v>611110</v>
      </c>
      <c r="F17009" t="s">
        <v>24196</v>
      </c>
      <c r="G17009" s="7">
        <v>33.700000000000003</v>
      </c>
    </row>
    <row r="17010" spans="1:7" x14ac:dyDescent="0.3">
      <c r="A17010" s="310">
        <v>3020135</v>
      </c>
      <c r="B17010" t="s">
        <v>24267</v>
      </c>
      <c r="C17010" t="s">
        <v>24268</v>
      </c>
      <c r="D17010" t="s">
        <v>377</v>
      </c>
      <c r="E17010">
        <v>611110</v>
      </c>
      <c r="F17010" t="s">
        <v>24196</v>
      </c>
      <c r="G17010" s="7">
        <v>30.88</v>
      </c>
    </row>
    <row r="17011" spans="1:7" x14ac:dyDescent="0.3">
      <c r="A17011" s="310">
        <v>3020135</v>
      </c>
      <c r="B17011" t="s">
        <v>24267</v>
      </c>
      <c r="C17011" t="s">
        <v>24268</v>
      </c>
      <c r="D17011" t="s">
        <v>377</v>
      </c>
      <c r="E17011">
        <v>611110</v>
      </c>
      <c r="F17011" t="s">
        <v>24196</v>
      </c>
      <c r="G17011" s="7">
        <v>-31.9</v>
      </c>
    </row>
    <row r="17012" spans="1:7" x14ac:dyDescent="0.3">
      <c r="A17012" s="310">
        <v>3020135</v>
      </c>
      <c r="B17012" t="s">
        <v>24267</v>
      </c>
      <c r="C17012" t="s">
        <v>24268</v>
      </c>
      <c r="D17012" t="s">
        <v>377</v>
      </c>
      <c r="E17012">
        <v>611110</v>
      </c>
      <c r="F17012" t="s">
        <v>24196</v>
      </c>
      <c r="G17012" s="7">
        <v>-30.44</v>
      </c>
    </row>
    <row r="17013" spans="1:7" x14ac:dyDescent="0.3">
      <c r="A17013" s="310">
        <v>3020135</v>
      </c>
      <c r="B17013" t="s">
        <v>24267</v>
      </c>
      <c r="C17013" t="s">
        <v>24268</v>
      </c>
      <c r="D17013" t="s">
        <v>373</v>
      </c>
      <c r="E17013">
        <v>615130</v>
      </c>
      <c r="F17013" t="s">
        <v>24196</v>
      </c>
      <c r="G17013" s="7">
        <v>38.51</v>
      </c>
    </row>
    <row r="17014" spans="1:7" x14ac:dyDescent="0.3">
      <c r="A17014" s="310">
        <v>3020135</v>
      </c>
      <c r="B17014" t="s">
        <v>24267</v>
      </c>
      <c r="C17014" t="s">
        <v>24268</v>
      </c>
      <c r="D17014" t="s">
        <v>371</v>
      </c>
      <c r="E17014">
        <v>615100</v>
      </c>
      <c r="F17014" t="s">
        <v>24196</v>
      </c>
      <c r="G17014" s="7">
        <v>23.44</v>
      </c>
    </row>
    <row r="17015" spans="1:7" x14ac:dyDescent="0.3">
      <c r="A17015" s="310">
        <v>3020135</v>
      </c>
      <c r="B17015" t="s">
        <v>24267</v>
      </c>
      <c r="C17015" t="s">
        <v>24268</v>
      </c>
      <c r="D17015" t="s">
        <v>373</v>
      </c>
      <c r="E17015">
        <v>615130</v>
      </c>
      <c r="F17015" t="s">
        <v>24196</v>
      </c>
      <c r="G17015" s="7">
        <v>51.78</v>
      </c>
    </row>
    <row r="17016" spans="1:7" x14ac:dyDescent="0.3">
      <c r="A17016" s="310">
        <v>3020135</v>
      </c>
      <c r="B17016" t="s">
        <v>24267</v>
      </c>
      <c r="C17016" t="s">
        <v>24268</v>
      </c>
      <c r="D17016" t="s">
        <v>373</v>
      </c>
      <c r="E17016">
        <v>615130</v>
      </c>
      <c r="F17016" t="s">
        <v>24196</v>
      </c>
      <c r="G17016" s="7">
        <v>-42.78</v>
      </c>
    </row>
    <row r="17017" spans="1:7" x14ac:dyDescent="0.3">
      <c r="A17017" s="310">
        <v>3020135</v>
      </c>
      <c r="B17017" t="s">
        <v>24267</v>
      </c>
      <c r="C17017" t="s">
        <v>24268</v>
      </c>
      <c r="D17017" t="s">
        <v>373</v>
      </c>
      <c r="E17017">
        <v>615130</v>
      </c>
      <c r="F17017" t="s">
        <v>24196</v>
      </c>
      <c r="G17017" s="7">
        <v>-104.66</v>
      </c>
    </row>
    <row r="17018" spans="1:7" x14ac:dyDescent="0.3">
      <c r="A17018" s="310">
        <v>3020135</v>
      </c>
      <c r="B17018" t="s">
        <v>24267</v>
      </c>
      <c r="C17018" t="s">
        <v>24268</v>
      </c>
      <c r="D17018" t="s">
        <v>373</v>
      </c>
      <c r="E17018">
        <v>615130</v>
      </c>
      <c r="F17018" t="s">
        <v>24196</v>
      </c>
      <c r="G17018" s="7">
        <v>-10.06</v>
      </c>
    </row>
    <row r="17019" spans="1:7" x14ac:dyDescent="0.3">
      <c r="A17019" s="310">
        <v>3020135</v>
      </c>
      <c r="B17019" t="s">
        <v>24267</v>
      </c>
      <c r="C17019" t="s">
        <v>24268</v>
      </c>
      <c r="D17019" t="s">
        <v>371</v>
      </c>
      <c r="E17019">
        <v>615100</v>
      </c>
      <c r="F17019" t="s">
        <v>24196</v>
      </c>
      <c r="G17019" s="7">
        <v>-151.19999999999999</v>
      </c>
    </row>
    <row r="17020" spans="1:7" x14ac:dyDescent="0.3">
      <c r="A17020" s="310">
        <v>3020135</v>
      </c>
      <c r="B17020" t="s">
        <v>24267</v>
      </c>
      <c r="C17020" t="s">
        <v>24268</v>
      </c>
      <c r="D17020" t="s">
        <v>373</v>
      </c>
      <c r="E17020">
        <v>617150</v>
      </c>
      <c r="F17020" t="s">
        <v>24196</v>
      </c>
      <c r="G17020" s="7">
        <v>327.47000000000003</v>
      </c>
    </row>
    <row r="17021" spans="1:7" x14ac:dyDescent="0.3">
      <c r="A17021" s="310">
        <v>3020135</v>
      </c>
      <c r="B17021" t="s">
        <v>24267</v>
      </c>
      <c r="C17021" t="s">
        <v>24268</v>
      </c>
      <c r="D17021" t="s">
        <v>371</v>
      </c>
      <c r="E17021">
        <v>615100</v>
      </c>
      <c r="F17021" t="s">
        <v>24196</v>
      </c>
      <c r="G17021" s="7">
        <v>-151.19999999999999</v>
      </c>
    </row>
    <row r="17022" spans="1:7" x14ac:dyDescent="0.3">
      <c r="A17022" s="310">
        <v>3020135</v>
      </c>
      <c r="B17022" t="s">
        <v>24267</v>
      </c>
      <c r="C17022" t="s">
        <v>24268</v>
      </c>
      <c r="D17022" t="s">
        <v>377</v>
      </c>
      <c r="E17022">
        <v>611110</v>
      </c>
      <c r="F17022" t="s">
        <v>24196</v>
      </c>
      <c r="G17022" s="7">
        <v>4.79</v>
      </c>
    </row>
    <row r="17023" spans="1:7" x14ac:dyDescent="0.3">
      <c r="A17023" s="310">
        <v>3020135</v>
      </c>
      <c r="B17023" t="s">
        <v>24267</v>
      </c>
      <c r="C17023" t="s">
        <v>24268</v>
      </c>
      <c r="D17023" t="s">
        <v>373</v>
      </c>
      <c r="E17023">
        <v>616160</v>
      </c>
      <c r="F17023" t="s">
        <v>24196</v>
      </c>
      <c r="G17023" s="7">
        <v>365.52</v>
      </c>
    </row>
    <row r="17024" spans="1:7" x14ac:dyDescent="0.3">
      <c r="A17024" s="310">
        <v>3020135</v>
      </c>
      <c r="B17024" t="s">
        <v>24267</v>
      </c>
      <c r="C17024" t="s">
        <v>24268</v>
      </c>
      <c r="D17024" t="s">
        <v>373</v>
      </c>
      <c r="E17024">
        <v>615130</v>
      </c>
      <c r="F17024" t="s">
        <v>24196</v>
      </c>
      <c r="G17024" s="7">
        <v>14.27</v>
      </c>
    </row>
    <row r="17025" spans="1:7" x14ac:dyDescent="0.3">
      <c r="A17025" s="310">
        <v>3020135</v>
      </c>
      <c r="B17025" t="s">
        <v>24267</v>
      </c>
      <c r="C17025" t="s">
        <v>24268</v>
      </c>
      <c r="D17025" t="s">
        <v>373</v>
      </c>
      <c r="E17025">
        <v>615130</v>
      </c>
      <c r="F17025" t="s">
        <v>24196</v>
      </c>
      <c r="G17025" s="7">
        <v>186.68</v>
      </c>
    </row>
    <row r="17026" spans="1:7" x14ac:dyDescent="0.3">
      <c r="A17026" s="310">
        <v>3020135</v>
      </c>
      <c r="B17026" t="s">
        <v>24267</v>
      </c>
      <c r="C17026" t="s">
        <v>24268</v>
      </c>
      <c r="D17026" t="s">
        <v>377</v>
      </c>
      <c r="E17026">
        <v>611110</v>
      </c>
      <c r="F17026" t="s">
        <v>24196</v>
      </c>
      <c r="G17026" s="7">
        <v>-30.88</v>
      </c>
    </row>
    <row r="17027" spans="1:7" x14ac:dyDescent="0.3">
      <c r="A17027" s="310">
        <v>3020135</v>
      </c>
      <c r="B17027" t="s">
        <v>24267</v>
      </c>
      <c r="C17027" t="s">
        <v>24268</v>
      </c>
      <c r="D17027" t="s">
        <v>373</v>
      </c>
      <c r="E17027">
        <v>615130</v>
      </c>
      <c r="F17027" t="s">
        <v>24196</v>
      </c>
      <c r="G17027" s="7">
        <v>10.06</v>
      </c>
    </row>
    <row r="17028" spans="1:7" x14ac:dyDescent="0.3">
      <c r="A17028" s="310">
        <v>3020135</v>
      </c>
      <c r="B17028" t="s">
        <v>24267</v>
      </c>
      <c r="C17028" t="s">
        <v>24268</v>
      </c>
      <c r="D17028" t="s">
        <v>373</v>
      </c>
      <c r="E17028">
        <v>615130</v>
      </c>
      <c r="F17028" t="s">
        <v>24196</v>
      </c>
      <c r="G17028" s="7">
        <v>-104.66</v>
      </c>
    </row>
    <row r="17029" spans="1:7" x14ac:dyDescent="0.3">
      <c r="A17029" s="310">
        <v>3020135</v>
      </c>
      <c r="B17029" t="s">
        <v>24267</v>
      </c>
      <c r="C17029" t="s">
        <v>24268</v>
      </c>
      <c r="D17029" t="s">
        <v>373</v>
      </c>
      <c r="E17029">
        <v>615130</v>
      </c>
      <c r="F17029" t="s">
        <v>24196</v>
      </c>
      <c r="G17029" s="7">
        <v>38.51</v>
      </c>
    </row>
    <row r="17030" spans="1:7" x14ac:dyDescent="0.3">
      <c r="A17030" s="310">
        <v>3020135</v>
      </c>
      <c r="B17030" t="s">
        <v>24267</v>
      </c>
      <c r="C17030" t="s">
        <v>24268</v>
      </c>
      <c r="D17030" t="s">
        <v>377</v>
      </c>
      <c r="E17030">
        <v>611110</v>
      </c>
      <c r="F17030" t="s">
        <v>24196</v>
      </c>
      <c r="G17030" s="7">
        <v>31.9</v>
      </c>
    </row>
    <row r="17031" spans="1:7" x14ac:dyDescent="0.3">
      <c r="A17031" s="310">
        <v>3020135</v>
      </c>
      <c r="B17031" t="s">
        <v>24267</v>
      </c>
      <c r="C17031" t="s">
        <v>24268</v>
      </c>
      <c r="D17031" t="s">
        <v>373</v>
      </c>
      <c r="E17031">
        <v>615130</v>
      </c>
      <c r="F17031" t="s">
        <v>24196</v>
      </c>
      <c r="G17031" s="7">
        <v>51.78</v>
      </c>
    </row>
    <row r="17032" spans="1:7" x14ac:dyDescent="0.3">
      <c r="A17032" s="310">
        <v>3020135</v>
      </c>
      <c r="B17032" t="s">
        <v>24267</v>
      </c>
      <c r="C17032" t="s">
        <v>24268</v>
      </c>
      <c r="D17032" t="s">
        <v>377</v>
      </c>
      <c r="E17032">
        <v>611110</v>
      </c>
      <c r="F17032" t="s">
        <v>24196</v>
      </c>
      <c r="G17032" s="7">
        <v>-0.01</v>
      </c>
    </row>
    <row r="17033" spans="1:7" x14ac:dyDescent="0.3">
      <c r="A17033" s="310">
        <v>3020135</v>
      </c>
      <c r="B17033" t="s">
        <v>24267</v>
      </c>
      <c r="C17033" t="s">
        <v>24268</v>
      </c>
      <c r="D17033" t="s">
        <v>377</v>
      </c>
      <c r="E17033">
        <v>611110</v>
      </c>
      <c r="F17033" t="s">
        <v>24196</v>
      </c>
      <c r="G17033" s="7">
        <v>33.700000000000003</v>
      </c>
    </row>
    <row r="17034" spans="1:7" x14ac:dyDescent="0.3">
      <c r="A17034" s="310">
        <v>3020135</v>
      </c>
      <c r="B17034" t="s">
        <v>24267</v>
      </c>
      <c r="C17034" t="s">
        <v>24268</v>
      </c>
      <c r="D17034" t="s">
        <v>377</v>
      </c>
      <c r="E17034">
        <v>611110</v>
      </c>
      <c r="F17034" t="s">
        <v>24196</v>
      </c>
      <c r="G17034" s="7">
        <v>30.88</v>
      </c>
    </row>
    <row r="17035" spans="1:7" x14ac:dyDescent="0.3">
      <c r="A17035" s="310">
        <v>3020135</v>
      </c>
      <c r="B17035" t="s">
        <v>24267</v>
      </c>
      <c r="C17035" t="s">
        <v>24268</v>
      </c>
      <c r="D17035" t="s">
        <v>371</v>
      </c>
      <c r="E17035">
        <v>615100</v>
      </c>
      <c r="F17035" t="s">
        <v>24196</v>
      </c>
      <c r="G17035" s="7">
        <v>6792.33</v>
      </c>
    </row>
    <row r="17036" spans="1:7" x14ac:dyDescent="0.3">
      <c r="A17036" s="310">
        <v>3020135</v>
      </c>
      <c r="B17036" t="s">
        <v>24267</v>
      </c>
      <c r="C17036" t="s">
        <v>24268</v>
      </c>
      <c r="D17036" t="s">
        <v>373</v>
      </c>
      <c r="E17036">
        <v>615130</v>
      </c>
      <c r="F17036" t="s">
        <v>24196</v>
      </c>
      <c r="G17036" s="7">
        <v>2853.78</v>
      </c>
    </row>
    <row r="17037" spans="1:7" x14ac:dyDescent="0.3">
      <c r="A17037" s="310">
        <v>3020135</v>
      </c>
      <c r="B17037" t="s">
        <v>24267</v>
      </c>
      <c r="C17037" t="s">
        <v>24268</v>
      </c>
      <c r="D17037" t="s">
        <v>377</v>
      </c>
      <c r="E17037">
        <v>611110</v>
      </c>
      <c r="F17037" t="s">
        <v>24196</v>
      </c>
      <c r="G17037" s="7">
        <v>-33.700000000000003</v>
      </c>
    </row>
    <row r="17038" spans="1:7" x14ac:dyDescent="0.3">
      <c r="A17038" s="310">
        <v>3020135</v>
      </c>
      <c r="B17038" t="s">
        <v>24267</v>
      </c>
      <c r="C17038" t="s">
        <v>24268</v>
      </c>
      <c r="D17038" t="s">
        <v>377</v>
      </c>
      <c r="E17038">
        <v>611110</v>
      </c>
      <c r="F17038" t="s">
        <v>24196</v>
      </c>
      <c r="G17038" s="7">
        <v>-30.88</v>
      </c>
    </row>
    <row r="17039" spans="1:7" x14ac:dyDescent="0.3">
      <c r="A17039" s="310">
        <v>3020135</v>
      </c>
      <c r="B17039" t="s">
        <v>24267</v>
      </c>
      <c r="C17039" t="s">
        <v>24268</v>
      </c>
      <c r="D17039" t="s">
        <v>373</v>
      </c>
      <c r="E17039">
        <v>615130</v>
      </c>
      <c r="F17039" t="s">
        <v>24196</v>
      </c>
      <c r="G17039" s="7">
        <v>-53.51</v>
      </c>
    </row>
    <row r="17040" spans="1:7" x14ac:dyDescent="0.3">
      <c r="A17040" s="310">
        <v>3020135</v>
      </c>
      <c r="B17040" t="s">
        <v>24267</v>
      </c>
      <c r="C17040" t="s">
        <v>24268</v>
      </c>
      <c r="D17040" t="s">
        <v>373</v>
      </c>
      <c r="E17040">
        <v>615130</v>
      </c>
      <c r="F17040" t="s">
        <v>24196</v>
      </c>
      <c r="G17040" s="7">
        <v>10.06</v>
      </c>
    </row>
    <row r="17041" spans="1:7" x14ac:dyDescent="0.3">
      <c r="A17041" s="310">
        <v>3020135</v>
      </c>
      <c r="B17041" t="s">
        <v>24267</v>
      </c>
      <c r="C17041" t="s">
        <v>24268</v>
      </c>
      <c r="D17041" t="s">
        <v>373</v>
      </c>
      <c r="E17041">
        <v>615130</v>
      </c>
      <c r="F17041" t="s">
        <v>24196</v>
      </c>
      <c r="G17041" s="7">
        <v>498.91</v>
      </c>
    </row>
    <row r="17042" spans="1:7" x14ac:dyDescent="0.3">
      <c r="A17042" s="310">
        <v>3020135</v>
      </c>
      <c r="B17042" t="s">
        <v>24267</v>
      </c>
      <c r="C17042" t="s">
        <v>24268</v>
      </c>
      <c r="D17042" t="s">
        <v>377</v>
      </c>
      <c r="E17042">
        <v>611110</v>
      </c>
      <c r="F17042" t="s">
        <v>24196</v>
      </c>
      <c r="G17042" s="7">
        <v>30.88</v>
      </c>
    </row>
    <row r="17043" spans="1:7" x14ac:dyDescent="0.3">
      <c r="A17043" s="310">
        <v>3020135</v>
      </c>
      <c r="B17043" t="s">
        <v>24267</v>
      </c>
      <c r="C17043" t="s">
        <v>24268</v>
      </c>
      <c r="D17043" t="s">
        <v>373</v>
      </c>
      <c r="E17043">
        <v>615130</v>
      </c>
      <c r="F17043" t="s">
        <v>24196</v>
      </c>
      <c r="G17043" s="7">
        <v>-42.78</v>
      </c>
    </row>
    <row r="17044" spans="1:7" x14ac:dyDescent="0.3">
      <c r="A17044" s="310">
        <v>3020135</v>
      </c>
      <c r="B17044" t="s">
        <v>24267</v>
      </c>
      <c r="C17044" t="s">
        <v>24268</v>
      </c>
      <c r="D17044" t="s">
        <v>377</v>
      </c>
      <c r="E17044">
        <v>611110</v>
      </c>
      <c r="F17044" t="s">
        <v>24196</v>
      </c>
      <c r="G17044" s="7">
        <v>2.95</v>
      </c>
    </row>
    <row r="17045" spans="1:7" x14ac:dyDescent="0.3">
      <c r="A17045" s="310">
        <v>3020135</v>
      </c>
      <c r="B17045" t="s">
        <v>24267</v>
      </c>
      <c r="C17045" t="s">
        <v>24268</v>
      </c>
      <c r="D17045" t="s">
        <v>373</v>
      </c>
      <c r="E17045">
        <v>615130</v>
      </c>
      <c r="F17045" t="s">
        <v>24196</v>
      </c>
      <c r="G17045" s="7">
        <v>51.78</v>
      </c>
    </row>
    <row r="17046" spans="1:7" x14ac:dyDescent="0.3">
      <c r="A17046" s="310">
        <v>3020135</v>
      </c>
      <c r="B17046" t="s">
        <v>24267</v>
      </c>
      <c r="C17046" t="s">
        <v>24268</v>
      </c>
      <c r="D17046" t="s">
        <v>373</v>
      </c>
      <c r="E17046">
        <v>615130</v>
      </c>
      <c r="F17046" t="s">
        <v>24196</v>
      </c>
      <c r="G17046" s="7">
        <v>38.51</v>
      </c>
    </row>
    <row r="17047" spans="1:7" x14ac:dyDescent="0.3">
      <c r="A17047" s="310">
        <v>3020135</v>
      </c>
      <c r="B17047" t="s">
        <v>24267</v>
      </c>
      <c r="C17047" t="s">
        <v>24268</v>
      </c>
      <c r="D17047" t="s">
        <v>377</v>
      </c>
      <c r="E17047">
        <v>611110</v>
      </c>
      <c r="F17047" t="s">
        <v>24196</v>
      </c>
      <c r="G17047" s="7">
        <v>-30.44</v>
      </c>
    </row>
    <row r="17048" spans="1:7" x14ac:dyDescent="0.3">
      <c r="A17048" s="310">
        <v>3020135</v>
      </c>
      <c r="B17048" t="s">
        <v>24267</v>
      </c>
      <c r="C17048" t="s">
        <v>24268</v>
      </c>
      <c r="D17048" t="s">
        <v>373</v>
      </c>
      <c r="E17048">
        <v>617150</v>
      </c>
      <c r="F17048" t="s">
        <v>24196</v>
      </c>
      <c r="G17048" s="7">
        <v>358.2</v>
      </c>
    </row>
    <row r="17049" spans="1:7" x14ac:dyDescent="0.3">
      <c r="A17049" s="310">
        <v>3020135</v>
      </c>
      <c r="B17049" t="s">
        <v>24267</v>
      </c>
      <c r="C17049" t="s">
        <v>24268</v>
      </c>
      <c r="D17049" t="s">
        <v>373</v>
      </c>
      <c r="E17049">
        <v>615130</v>
      </c>
      <c r="F17049" t="s">
        <v>24196</v>
      </c>
      <c r="G17049" s="7">
        <v>-0.01</v>
      </c>
    </row>
    <row r="17050" spans="1:7" x14ac:dyDescent="0.3">
      <c r="A17050" s="310">
        <v>3020135</v>
      </c>
      <c r="B17050" t="s">
        <v>24267</v>
      </c>
      <c r="C17050" t="s">
        <v>24268</v>
      </c>
      <c r="D17050" t="s">
        <v>373</v>
      </c>
      <c r="E17050">
        <v>615130</v>
      </c>
      <c r="F17050" t="s">
        <v>24196</v>
      </c>
      <c r="G17050" s="7">
        <v>-51.78</v>
      </c>
    </row>
    <row r="17051" spans="1:7" x14ac:dyDescent="0.3">
      <c r="A17051" s="310">
        <v>3020135</v>
      </c>
      <c r="B17051" t="s">
        <v>24267</v>
      </c>
      <c r="C17051" t="s">
        <v>24268</v>
      </c>
      <c r="D17051" t="s">
        <v>375</v>
      </c>
      <c r="E17051">
        <v>615140</v>
      </c>
      <c r="F17051" t="s">
        <v>24196</v>
      </c>
      <c r="G17051" s="7">
        <v>1808.56</v>
      </c>
    </row>
    <row r="17052" spans="1:7" x14ac:dyDescent="0.3">
      <c r="A17052" s="310">
        <v>3020135</v>
      </c>
      <c r="B17052" t="s">
        <v>24267</v>
      </c>
      <c r="C17052" t="s">
        <v>24268</v>
      </c>
      <c r="D17052" t="s">
        <v>373</v>
      </c>
      <c r="E17052">
        <v>615130</v>
      </c>
      <c r="F17052" t="s">
        <v>24196</v>
      </c>
      <c r="G17052" s="7">
        <v>3244.5</v>
      </c>
    </row>
    <row r="17053" spans="1:7" x14ac:dyDescent="0.3">
      <c r="A17053" s="310">
        <v>3020135</v>
      </c>
      <c r="B17053" t="s">
        <v>24267</v>
      </c>
      <c r="C17053" t="s">
        <v>24268</v>
      </c>
      <c r="D17053" t="s">
        <v>377</v>
      </c>
      <c r="E17053">
        <v>611110</v>
      </c>
      <c r="F17053" t="s">
        <v>24196</v>
      </c>
      <c r="G17053" s="7">
        <v>31.9</v>
      </c>
    </row>
    <row r="17054" spans="1:7" x14ac:dyDescent="0.3">
      <c r="A17054" s="310">
        <v>3020135</v>
      </c>
      <c r="B17054" t="s">
        <v>24267</v>
      </c>
      <c r="C17054" t="s">
        <v>24268</v>
      </c>
      <c r="D17054" t="s">
        <v>373</v>
      </c>
      <c r="E17054">
        <v>615130</v>
      </c>
      <c r="F17054" t="s">
        <v>24196</v>
      </c>
      <c r="G17054" s="7">
        <v>11.88</v>
      </c>
    </row>
    <row r="17055" spans="1:7" x14ac:dyDescent="0.3">
      <c r="A17055" s="310">
        <v>3020135</v>
      </c>
      <c r="B17055" t="s">
        <v>24267</v>
      </c>
      <c r="C17055" t="s">
        <v>24268</v>
      </c>
      <c r="D17055" t="s">
        <v>377</v>
      </c>
      <c r="E17055">
        <v>611110</v>
      </c>
      <c r="F17055" t="s">
        <v>24196</v>
      </c>
      <c r="G17055" s="7">
        <v>-0.01</v>
      </c>
    </row>
    <row r="17056" spans="1:7" x14ac:dyDescent="0.3">
      <c r="A17056" s="310">
        <v>3020135</v>
      </c>
      <c r="B17056" t="s">
        <v>24267</v>
      </c>
      <c r="C17056" t="s">
        <v>24268</v>
      </c>
      <c r="D17056" t="s">
        <v>373</v>
      </c>
      <c r="E17056">
        <v>615130</v>
      </c>
      <c r="F17056" t="s">
        <v>24196</v>
      </c>
      <c r="G17056" s="7">
        <v>-0.01</v>
      </c>
    </row>
    <row r="17057" spans="1:7" x14ac:dyDescent="0.3">
      <c r="A17057" s="310">
        <v>3020135</v>
      </c>
      <c r="B17057" t="s">
        <v>24267</v>
      </c>
      <c r="C17057" t="s">
        <v>24268</v>
      </c>
      <c r="D17057" t="s">
        <v>373</v>
      </c>
      <c r="E17057">
        <v>615130</v>
      </c>
      <c r="F17057" t="s">
        <v>24196</v>
      </c>
      <c r="G17057" s="7">
        <v>-0.01</v>
      </c>
    </row>
    <row r="17058" spans="1:7" x14ac:dyDescent="0.3">
      <c r="A17058" s="310">
        <v>3020135</v>
      </c>
      <c r="B17058" t="s">
        <v>24267</v>
      </c>
      <c r="C17058" t="s">
        <v>24268</v>
      </c>
      <c r="D17058" t="s">
        <v>373</v>
      </c>
      <c r="E17058">
        <v>615130</v>
      </c>
      <c r="F17058" t="s">
        <v>24196</v>
      </c>
      <c r="G17058" s="7">
        <v>14.27</v>
      </c>
    </row>
    <row r="17059" spans="1:7" x14ac:dyDescent="0.3">
      <c r="A17059" s="310">
        <v>3020135</v>
      </c>
      <c r="B17059" t="s">
        <v>24267</v>
      </c>
      <c r="C17059" t="s">
        <v>24268</v>
      </c>
      <c r="D17059" t="s">
        <v>377</v>
      </c>
      <c r="E17059">
        <v>611120</v>
      </c>
      <c r="F17059" t="s">
        <v>24196</v>
      </c>
      <c r="G17059" s="7">
        <v>59.32</v>
      </c>
    </row>
    <row r="17060" spans="1:7" x14ac:dyDescent="0.3">
      <c r="A17060" s="310">
        <v>3020135</v>
      </c>
      <c r="B17060" t="s">
        <v>24267</v>
      </c>
      <c r="C17060" t="s">
        <v>24268</v>
      </c>
      <c r="D17060" t="s">
        <v>373</v>
      </c>
      <c r="E17060">
        <v>615130</v>
      </c>
      <c r="F17060" t="s">
        <v>24196</v>
      </c>
      <c r="G17060" s="7">
        <v>7.95</v>
      </c>
    </row>
    <row r="17061" spans="1:7" x14ac:dyDescent="0.3">
      <c r="A17061" s="310">
        <v>3020135</v>
      </c>
      <c r="B17061" t="s">
        <v>24267</v>
      </c>
      <c r="C17061" t="s">
        <v>24268</v>
      </c>
      <c r="D17061" t="s">
        <v>373</v>
      </c>
      <c r="E17061">
        <v>615130</v>
      </c>
      <c r="F17061" t="s">
        <v>24196</v>
      </c>
      <c r="G17061" s="7">
        <v>-728.9</v>
      </c>
    </row>
    <row r="17062" spans="1:7" x14ac:dyDescent="0.3">
      <c r="A17062" s="310">
        <v>3020135</v>
      </c>
      <c r="B17062" t="s">
        <v>24267</v>
      </c>
      <c r="C17062" t="s">
        <v>24268</v>
      </c>
      <c r="D17062" t="s">
        <v>373</v>
      </c>
      <c r="E17062">
        <v>615130</v>
      </c>
      <c r="F17062" t="s">
        <v>24196</v>
      </c>
      <c r="G17062" s="7">
        <v>-378.34</v>
      </c>
    </row>
    <row r="17063" spans="1:7" x14ac:dyDescent="0.3">
      <c r="A17063" s="310">
        <v>3020135</v>
      </c>
      <c r="B17063" t="s">
        <v>24267</v>
      </c>
      <c r="C17063" t="s">
        <v>24268</v>
      </c>
      <c r="D17063" t="s">
        <v>373</v>
      </c>
      <c r="E17063">
        <v>616160</v>
      </c>
      <c r="F17063" t="s">
        <v>24196</v>
      </c>
      <c r="G17063" s="7">
        <v>87.12</v>
      </c>
    </row>
    <row r="17064" spans="1:7" x14ac:dyDescent="0.3">
      <c r="A17064" s="310">
        <v>3020135</v>
      </c>
      <c r="B17064" t="s">
        <v>24267</v>
      </c>
      <c r="C17064" t="s">
        <v>24268</v>
      </c>
      <c r="D17064" t="s">
        <v>373</v>
      </c>
      <c r="E17064">
        <v>615130</v>
      </c>
      <c r="F17064" t="s">
        <v>24196</v>
      </c>
      <c r="G17064" s="7">
        <v>-53.51</v>
      </c>
    </row>
    <row r="17065" spans="1:7" x14ac:dyDescent="0.3">
      <c r="A17065" s="310">
        <v>3020135</v>
      </c>
      <c r="B17065" t="s">
        <v>24267</v>
      </c>
      <c r="C17065" t="s">
        <v>24268</v>
      </c>
      <c r="D17065" t="s">
        <v>371</v>
      </c>
      <c r="E17065">
        <v>615100</v>
      </c>
      <c r="F17065" t="s">
        <v>24196</v>
      </c>
      <c r="G17065" s="7">
        <v>156.24</v>
      </c>
    </row>
    <row r="17066" spans="1:7" x14ac:dyDescent="0.3">
      <c r="A17066" s="310">
        <v>3020135</v>
      </c>
      <c r="B17066" t="s">
        <v>24267</v>
      </c>
      <c r="C17066" t="s">
        <v>24268</v>
      </c>
      <c r="D17066" t="s">
        <v>377</v>
      </c>
      <c r="E17066">
        <v>611110</v>
      </c>
      <c r="F17066" t="s">
        <v>24196</v>
      </c>
      <c r="G17066" s="7">
        <v>-33.700000000000003</v>
      </c>
    </row>
    <row r="17067" spans="1:7" x14ac:dyDescent="0.3">
      <c r="A17067" s="310">
        <v>3020135</v>
      </c>
      <c r="B17067" t="s">
        <v>24267</v>
      </c>
      <c r="C17067" t="s">
        <v>24268</v>
      </c>
      <c r="D17067" t="s">
        <v>373</v>
      </c>
      <c r="E17067">
        <v>615130</v>
      </c>
      <c r="F17067" t="s">
        <v>24196</v>
      </c>
      <c r="G17067" s="7">
        <v>53.51</v>
      </c>
    </row>
    <row r="17068" spans="1:7" x14ac:dyDescent="0.3">
      <c r="A17068" s="310">
        <v>3020135</v>
      </c>
      <c r="B17068" t="s">
        <v>24267</v>
      </c>
      <c r="C17068" t="s">
        <v>24268</v>
      </c>
      <c r="D17068" t="s">
        <v>373</v>
      </c>
      <c r="E17068">
        <v>615130</v>
      </c>
      <c r="F17068" t="s">
        <v>24196</v>
      </c>
      <c r="G17068" s="7">
        <v>-42.78</v>
      </c>
    </row>
    <row r="17069" spans="1:7" x14ac:dyDescent="0.3">
      <c r="A17069" s="310">
        <v>3020135</v>
      </c>
      <c r="B17069" t="s">
        <v>24267</v>
      </c>
      <c r="C17069" t="s">
        <v>24268</v>
      </c>
      <c r="D17069" t="s">
        <v>377</v>
      </c>
      <c r="E17069">
        <v>611110</v>
      </c>
      <c r="F17069" t="s">
        <v>24196</v>
      </c>
      <c r="G17069" s="7">
        <v>0.01</v>
      </c>
    </row>
    <row r="17070" spans="1:7" x14ac:dyDescent="0.3">
      <c r="A17070" s="310">
        <v>3020135</v>
      </c>
      <c r="B17070" t="s">
        <v>24267</v>
      </c>
      <c r="C17070" t="s">
        <v>24268</v>
      </c>
      <c r="D17070" t="s">
        <v>377</v>
      </c>
      <c r="E17070">
        <v>611110</v>
      </c>
      <c r="F17070" t="s">
        <v>24196</v>
      </c>
      <c r="G17070" s="7">
        <v>-31.9</v>
      </c>
    </row>
    <row r="17071" spans="1:7" x14ac:dyDescent="0.3">
      <c r="A17071" s="310">
        <v>3020135</v>
      </c>
      <c r="B17071" t="s">
        <v>24267</v>
      </c>
      <c r="C17071" t="s">
        <v>24268</v>
      </c>
      <c r="D17071" t="s">
        <v>373</v>
      </c>
      <c r="E17071">
        <v>615130</v>
      </c>
      <c r="F17071" t="s">
        <v>24196</v>
      </c>
      <c r="G17071" s="7">
        <v>15.45</v>
      </c>
    </row>
    <row r="17072" spans="1:7" x14ac:dyDescent="0.3">
      <c r="A17072" s="310">
        <v>3020135</v>
      </c>
      <c r="B17072" t="s">
        <v>24267</v>
      </c>
      <c r="C17072" t="s">
        <v>24268</v>
      </c>
      <c r="D17072" t="s">
        <v>373</v>
      </c>
      <c r="E17072">
        <v>615130</v>
      </c>
      <c r="F17072" t="s">
        <v>24196</v>
      </c>
      <c r="G17072" s="7">
        <v>51.78</v>
      </c>
    </row>
    <row r="17073" spans="1:7" x14ac:dyDescent="0.3">
      <c r="A17073" s="310">
        <v>3020135</v>
      </c>
      <c r="B17073" t="s">
        <v>24267</v>
      </c>
      <c r="C17073" t="s">
        <v>24268</v>
      </c>
      <c r="D17073" t="s">
        <v>373</v>
      </c>
      <c r="E17073">
        <v>616160</v>
      </c>
      <c r="F17073" t="s">
        <v>24196</v>
      </c>
      <c r="G17073" s="7">
        <v>146.99</v>
      </c>
    </row>
    <row r="17074" spans="1:7" x14ac:dyDescent="0.3">
      <c r="A17074" s="310">
        <v>3020135</v>
      </c>
      <c r="B17074" t="s">
        <v>24267</v>
      </c>
      <c r="C17074" t="s">
        <v>24268</v>
      </c>
      <c r="D17074" t="s">
        <v>375</v>
      </c>
      <c r="E17074">
        <v>617130</v>
      </c>
      <c r="F17074" t="s">
        <v>24196</v>
      </c>
      <c r="G17074" s="7">
        <v>458</v>
      </c>
    </row>
    <row r="17075" spans="1:7" x14ac:dyDescent="0.3">
      <c r="A17075" s="310">
        <v>3020135</v>
      </c>
      <c r="B17075" t="s">
        <v>24267</v>
      </c>
      <c r="C17075" t="s">
        <v>24268</v>
      </c>
      <c r="D17075" t="s">
        <v>373</v>
      </c>
      <c r="E17075">
        <v>615130</v>
      </c>
      <c r="F17075" t="s">
        <v>24196</v>
      </c>
      <c r="G17075" s="7">
        <v>-42.78</v>
      </c>
    </row>
    <row r="17076" spans="1:7" x14ac:dyDescent="0.3">
      <c r="A17076" s="310">
        <v>3020135</v>
      </c>
      <c r="B17076" t="s">
        <v>24267</v>
      </c>
      <c r="C17076" t="s">
        <v>24268</v>
      </c>
      <c r="D17076" t="s">
        <v>373</v>
      </c>
      <c r="E17076">
        <v>617150</v>
      </c>
      <c r="F17076" t="s">
        <v>24196</v>
      </c>
      <c r="G17076" s="7">
        <v>-14.2</v>
      </c>
    </row>
    <row r="17077" spans="1:7" x14ac:dyDescent="0.3">
      <c r="A17077" s="310">
        <v>3020135</v>
      </c>
      <c r="B17077" t="s">
        <v>24267</v>
      </c>
      <c r="C17077" t="s">
        <v>24268</v>
      </c>
      <c r="D17077" t="s">
        <v>377</v>
      </c>
      <c r="E17077">
        <v>611130</v>
      </c>
      <c r="F17077" t="s">
        <v>24196</v>
      </c>
      <c r="G17077" s="7">
        <v>120.16</v>
      </c>
    </row>
    <row r="17078" spans="1:7" x14ac:dyDescent="0.3">
      <c r="A17078" s="310">
        <v>3020135</v>
      </c>
      <c r="B17078" t="s">
        <v>24267</v>
      </c>
      <c r="C17078" t="s">
        <v>24268</v>
      </c>
      <c r="D17078" t="s">
        <v>373</v>
      </c>
      <c r="E17078">
        <v>615130</v>
      </c>
      <c r="F17078" t="s">
        <v>24196</v>
      </c>
      <c r="G17078" s="7">
        <v>104.66</v>
      </c>
    </row>
    <row r="17079" spans="1:7" x14ac:dyDescent="0.3">
      <c r="A17079" s="310">
        <v>3020135</v>
      </c>
      <c r="B17079" t="s">
        <v>24267</v>
      </c>
      <c r="C17079" t="s">
        <v>24268</v>
      </c>
      <c r="D17079" t="s">
        <v>377</v>
      </c>
      <c r="E17079">
        <v>611110</v>
      </c>
      <c r="F17079" t="s">
        <v>24196</v>
      </c>
      <c r="G17079" s="7">
        <v>-30.88</v>
      </c>
    </row>
    <row r="17080" spans="1:7" x14ac:dyDescent="0.3">
      <c r="A17080" s="310">
        <v>3020135</v>
      </c>
      <c r="B17080" t="s">
        <v>24267</v>
      </c>
      <c r="C17080" t="s">
        <v>24268</v>
      </c>
      <c r="D17080" t="s">
        <v>373</v>
      </c>
      <c r="E17080">
        <v>615130</v>
      </c>
      <c r="F17080" t="s">
        <v>24196</v>
      </c>
      <c r="G17080" s="7">
        <v>-0.01</v>
      </c>
    </row>
    <row r="17081" spans="1:7" x14ac:dyDescent="0.3">
      <c r="A17081" s="310">
        <v>3020135</v>
      </c>
      <c r="B17081" t="s">
        <v>24267</v>
      </c>
      <c r="C17081" t="s">
        <v>24268</v>
      </c>
      <c r="D17081" t="s">
        <v>373</v>
      </c>
      <c r="E17081">
        <v>615130</v>
      </c>
      <c r="F17081" t="s">
        <v>24196</v>
      </c>
      <c r="G17081" s="7">
        <v>51.78</v>
      </c>
    </row>
    <row r="17082" spans="1:7" x14ac:dyDescent="0.3">
      <c r="A17082" s="310">
        <v>3020135</v>
      </c>
      <c r="B17082" t="s">
        <v>24267</v>
      </c>
      <c r="C17082" t="s">
        <v>24268</v>
      </c>
      <c r="D17082" t="s">
        <v>373</v>
      </c>
      <c r="E17082">
        <v>615130</v>
      </c>
      <c r="F17082" t="s">
        <v>24196</v>
      </c>
      <c r="G17082" s="7">
        <v>0.01</v>
      </c>
    </row>
    <row r="17083" spans="1:7" x14ac:dyDescent="0.3">
      <c r="A17083" s="310">
        <v>3020135</v>
      </c>
      <c r="B17083" t="s">
        <v>24267</v>
      </c>
      <c r="C17083" t="s">
        <v>24268</v>
      </c>
      <c r="D17083" t="s">
        <v>373</v>
      </c>
      <c r="E17083">
        <v>615130</v>
      </c>
      <c r="F17083" t="s">
        <v>24196</v>
      </c>
      <c r="G17083" s="7">
        <v>-10.050000000000001</v>
      </c>
    </row>
    <row r="17084" spans="1:7" x14ac:dyDescent="0.3">
      <c r="A17084" s="310">
        <v>3020135</v>
      </c>
      <c r="B17084" t="s">
        <v>24267</v>
      </c>
      <c r="C17084" t="s">
        <v>24268</v>
      </c>
      <c r="D17084" t="s">
        <v>377</v>
      </c>
      <c r="E17084">
        <v>611110</v>
      </c>
      <c r="F17084" t="s">
        <v>24196</v>
      </c>
      <c r="G17084" s="7">
        <v>31.9</v>
      </c>
    </row>
    <row r="17085" spans="1:7" x14ac:dyDescent="0.3">
      <c r="A17085" s="310">
        <v>3020135</v>
      </c>
      <c r="B17085" t="s">
        <v>24267</v>
      </c>
      <c r="C17085" t="s">
        <v>24268</v>
      </c>
      <c r="D17085" t="s">
        <v>377</v>
      </c>
      <c r="E17085">
        <v>611110</v>
      </c>
      <c r="F17085" t="s">
        <v>24196</v>
      </c>
      <c r="G17085" s="7">
        <v>30.44</v>
      </c>
    </row>
    <row r="17086" spans="1:7" x14ac:dyDescent="0.3">
      <c r="A17086" s="310">
        <v>3020135</v>
      </c>
      <c r="B17086" t="s">
        <v>24267</v>
      </c>
      <c r="C17086" t="s">
        <v>24268</v>
      </c>
      <c r="D17086" t="s">
        <v>377</v>
      </c>
      <c r="E17086">
        <v>611110</v>
      </c>
      <c r="F17086" t="s">
        <v>24196</v>
      </c>
      <c r="G17086" s="7">
        <v>-0.01</v>
      </c>
    </row>
    <row r="17087" spans="1:7" x14ac:dyDescent="0.3">
      <c r="A17087" s="310">
        <v>3020135</v>
      </c>
      <c r="B17087" t="s">
        <v>24267</v>
      </c>
      <c r="C17087" t="s">
        <v>24268</v>
      </c>
      <c r="D17087" t="s">
        <v>373</v>
      </c>
      <c r="E17087">
        <v>615130</v>
      </c>
      <c r="F17087" t="s">
        <v>24196</v>
      </c>
      <c r="G17087" s="7">
        <v>-10.06</v>
      </c>
    </row>
    <row r="17088" spans="1:7" x14ac:dyDescent="0.3">
      <c r="A17088" s="310">
        <v>3020135</v>
      </c>
      <c r="B17088" t="s">
        <v>24267</v>
      </c>
      <c r="C17088" t="s">
        <v>24268</v>
      </c>
      <c r="D17088" t="s">
        <v>373</v>
      </c>
      <c r="E17088">
        <v>615130</v>
      </c>
      <c r="F17088" t="s">
        <v>24196</v>
      </c>
      <c r="G17088" s="7">
        <v>55.22</v>
      </c>
    </row>
    <row r="17089" spans="1:7" x14ac:dyDescent="0.3">
      <c r="A17089" s="310">
        <v>3020135</v>
      </c>
      <c r="B17089" t="s">
        <v>24267</v>
      </c>
      <c r="C17089" t="s">
        <v>24268</v>
      </c>
      <c r="D17089" t="s">
        <v>373</v>
      </c>
      <c r="E17089">
        <v>615130</v>
      </c>
      <c r="F17089" t="s">
        <v>24196</v>
      </c>
      <c r="G17089" s="7">
        <v>5.86</v>
      </c>
    </row>
    <row r="17090" spans="1:7" x14ac:dyDescent="0.3">
      <c r="A17090" s="310">
        <v>3020135</v>
      </c>
      <c r="B17090" t="s">
        <v>24267</v>
      </c>
      <c r="C17090" t="s">
        <v>24268</v>
      </c>
      <c r="D17090" t="s">
        <v>373</v>
      </c>
      <c r="E17090">
        <v>615130</v>
      </c>
      <c r="F17090" t="s">
        <v>24196</v>
      </c>
      <c r="G17090" s="7">
        <v>38.51</v>
      </c>
    </row>
    <row r="17091" spans="1:7" x14ac:dyDescent="0.3">
      <c r="A17091" s="310">
        <v>3020135</v>
      </c>
      <c r="B17091" t="s">
        <v>24267</v>
      </c>
      <c r="C17091" t="s">
        <v>24268</v>
      </c>
      <c r="D17091" t="s">
        <v>373</v>
      </c>
      <c r="E17091">
        <v>615130</v>
      </c>
      <c r="F17091" t="s">
        <v>24196</v>
      </c>
      <c r="G17091" s="7">
        <v>10.06</v>
      </c>
    </row>
    <row r="17092" spans="1:7" x14ac:dyDescent="0.3">
      <c r="A17092" s="310">
        <v>3020135</v>
      </c>
      <c r="B17092" t="s">
        <v>24267</v>
      </c>
      <c r="C17092" t="s">
        <v>24268</v>
      </c>
      <c r="D17092" t="s">
        <v>377</v>
      </c>
      <c r="E17092">
        <v>611110</v>
      </c>
      <c r="F17092" t="s">
        <v>24196</v>
      </c>
      <c r="G17092" s="7">
        <v>-0.01</v>
      </c>
    </row>
    <row r="17093" spans="1:7" x14ac:dyDescent="0.3">
      <c r="A17093" s="310">
        <v>3020135</v>
      </c>
      <c r="B17093" t="s">
        <v>24267</v>
      </c>
      <c r="C17093" t="s">
        <v>24268</v>
      </c>
      <c r="D17093" t="s">
        <v>373</v>
      </c>
      <c r="E17093">
        <v>615130</v>
      </c>
      <c r="F17093" t="s">
        <v>24196</v>
      </c>
      <c r="G17093" s="7">
        <v>-20.12</v>
      </c>
    </row>
    <row r="17094" spans="1:7" x14ac:dyDescent="0.3">
      <c r="A17094" s="310">
        <v>3020135</v>
      </c>
      <c r="B17094" t="s">
        <v>24267</v>
      </c>
      <c r="C17094" t="s">
        <v>24268</v>
      </c>
      <c r="D17094" t="s">
        <v>373</v>
      </c>
      <c r="E17094">
        <v>616160</v>
      </c>
      <c r="F17094" t="s">
        <v>24196</v>
      </c>
      <c r="G17094" s="7">
        <v>365.52</v>
      </c>
    </row>
    <row r="17095" spans="1:7" x14ac:dyDescent="0.3">
      <c r="A17095" s="310">
        <v>3020135</v>
      </c>
      <c r="B17095" t="s">
        <v>24267</v>
      </c>
      <c r="C17095" t="s">
        <v>24268</v>
      </c>
      <c r="D17095" t="s">
        <v>371</v>
      </c>
      <c r="E17095">
        <v>615100</v>
      </c>
      <c r="F17095" t="s">
        <v>24196</v>
      </c>
      <c r="G17095" s="7">
        <v>-151.19999999999999</v>
      </c>
    </row>
    <row r="17096" spans="1:7" x14ac:dyDescent="0.3">
      <c r="A17096" s="310">
        <v>3020135</v>
      </c>
      <c r="B17096" t="s">
        <v>24267</v>
      </c>
      <c r="C17096" t="s">
        <v>24268</v>
      </c>
      <c r="D17096" t="s">
        <v>377</v>
      </c>
      <c r="E17096">
        <v>611110</v>
      </c>
      <c r="F17096" t="s">
        <v>24196</v>
      </c>
      <c r="G17096" s="7">
        <v>31.9</v>
      </c>
    </row>
    <row r="17097" spans="1:7" x14ac:dyDescent="0.3">
      <c r="A17097" s="310">
        <v>3020135</v>
      </c>
      <c r="B17097" t="s">
        <v>24267</v>
      </c>
      <c r="C17097" t="s">
        <v>24268</v>
      </c>
      <c r="D17097" t="s">
        <v>377</v>
      </c>
      <c r="E17097">
        <v>611110</v>
      </c>
      <c r="F17097" t="s">
        <v>24196</v>
      </c>
      <c r="G17097" s="7">
        <v>-30.44</v>
      </c>
    </row>
    <row r="17098" spans="1:7" x14ac:dyDescent="0.3">
      <c r="A17098" s="310">
        <v>3020135</v>
      </c>
      <c r="B17098" t="s">
        <v>24267</v>
      </c>
      <c r="C17098" t="s">
        <v>24268</v>
      </c>
      <c r="D17098" t="s">
        <v>373</v>
      </c>
      <c r="E17098">
        <v>615130</v>
      </c>
      <c r="F17098" t="s">
        <v>24196</v>
      </c>
      <c r="G17098" s="7">
        <v>-38.51</v>
      </c>
    </row>
    <row r="17099" spans="1:7" x14ac:dyDescent="0.3">
      <c r="A17099" s="310">
        <v>3020135</v>
      </c>
      <c r="B17099" t="s">
        <v>24267</v>
      </c>
      <c r="C17099" t="s">
        <v>24268</v>
      </c>
      <c r="D17099" t="s">
        <v>373</v>
      </c>
      <c r="E17099">
        <v>615130</v>
      </c>
      <c r="F17099" t="s">
        <v>24196</v>
      </c>
      <c r="G17099" s="7">
        <v>1743.98</v>
      </c>
    </row>
    <row r="17100" spans="1:7" x14ac:dyDescent="0.3">
      <c r="A17100" s="310">
        <v>3020135</v>
      </c>
      <c r="B17100" t="s">
        <v>24267</v>
      </c>
      <c r="C17100" t="s">
        <v>24268</v>
      </c>
      <c r="D17100" t="s">
        <v>373</v>
      </c>
      <c r="E17100">
        <v>615130</v>
      </c>
      <c r="F17100" t="s">
        <v>24196</v>
      </c>
      <c r="G17100" s="7">
        <v>-53.51</v>
      </c>
    </row>
    <row r="17101" spans="1:7" x14ac:dyDescent="0.3">
      <c r="A17101" s="310">
        <v>3020135</v>
      </c>
      <c r="B17101" t="s">
        <v>24267</v>
      </c>
      <c r="C17101" t="s">
        <v>24268</v>
      </c>
      <c r="D17101" t="s">
        <v>373</v>
      </c>
      <c r="E17101">
        <v>615130</v>
      </c>
      <c r="F17101" t="s">
        <v>24196</v>
      </c>
      <c r="G17101" s="7">
        <v>-10.06</v>
      </c>
    </row>
    <row r="17102" spans="1:7" x14ac:dyDescent="0.3">
      <c r="A17102" s="310">
        <v>3020135</v>
      </c>
      <c r="B17102" t="s">
        <v>24267</v>
      </c>
      <c r="C17102" t="s">
        <v>24268</v>
      </c>
      <c r="D17102" t="s">
        <v>373</v>
      </c>
      <c r="E17102">
        <v>615130</v>
      </c>
      <c r="F17102" t="s">
        <v>24196</v>
      </c>
      <c r="G17102" s="7">
        <v>104.66</v>
      </c>
    </row>
    <row r="17103" spans="1:7" x14ac:dyDescent="0.3">
      <c r="A17103" s="310">
        <v>3020135</v>
      </c>
      <c r="B17103" t="s">
        <v>24267</v>
      </c>
      <c r="C17103" t="s">
        <v>24268</v>
      </c>
      <c r="D17103" t="s">
        <v>373</v>
      </c>
      <c r="E17103">
        <v>615130</v>
      </c>
      <c r="F17103" t="s">
        <v>24196</v>
      </c>
      <c r="G17103" s="7">
        <v>-51.78</v>
      </c>
    </row>
    <row r="17104" spans="1:7" x14ac:dyDescent="0.3">
      <c r="A17104" s="310">
        <v>3020135</v>
      </c>
      <c r="B17104" t="s">
        <v>24267</v>
      </c>
      <c r="C17104" t="s">
        <v>24268</v>
      </c>
      <c r="D17104" t="s">
        <v>373</v>
      </c>
      <c r="E17104">
        <v>615130</v>
      </c>
      <c r="F17104" t="s">
        <v>24196</v>
      </c>
      <c r="G17104" s="7">
        <v>-104.66</v>
      </c>
    </row>
    <row r="17105" spans="1:7" x14ac:dyDescent="0.3">
      <c r="A17105" s="310">
        <v>3020135</v>
      </c>
      <c r="B17105" t="s">
        <v>24267</v>
      </c>
      <c r="C17105" t="s">
        <v>24268</v>
      </c>
      <c r="D17105" t="s">
        <v>377</v>
      </c>
      <c r="E17105">
        <v>611110</v>
      </c>
      <c r="F17105" t="s">
        <v>24196</v>
      </c>
      <c r="G17105" s="7">
        <v>-33.700000000000003</v>
      </c>
    </row>
    <row r="17106" spans="1:7" x14ac:dyDescent="0.3">
      <c r="A17106" s="310">
        <v>3020135</v>
      </c>
      <c r="B17106" t="s">
        <v>24267</v>
      </c>
      <c r="C17106" t="s">
        <v>24268</v>
      </c>
      <c r="D17106" t="s">
        <v>373</v>
      </c>
      <c r="E17106">
        <v>615130</v>
      </c>
      <c r="F17106" t="s">
        <v>24196</v>
      </c>
      <c r="G17106" s="7">
        <v>-53.51</v>
      </c>
    </row>
    <row r="17107" spans="1:7" x14ac:dyDescent="0.3">
      <c r="A17107" s="310">
        <v>3020135</v>
      </c>
      <c r="B17107" t="s">
        <v>24267</v>
      </c>
      <c r="C17107" t="s">
        <v>24268</v>
      </c>
      <c r="D17107" t="s">
        <v>373</v>
      </c>
      <c r="E17107">
        <v>615130</v>
      </c>
      <c r="F17107" t="s">
        <v>24196</v>
      </c>
      <c r="G17107" s="7">
        <v>-20.12</v>
      </c>
    </row>
    <row r="17108" spans="1:7" x14ac:dyDescent="0.3">
      <c r="A17108" s="310">
        <v>3020135</v>
      </c>
      <c r="B17108" t="s">
        <v>24267</v>
      </c>
      <c r="C17108" t="s">
        <v>24268</v>
      </c>
      <c r="D17108" t="s">
        <v>373</v>
      </c>
      <c r="E17108">
        <v>615130</v>
      </c>
      <c r="F17108" t="s">
        <v>24196</v>
      </c>
      <c r="G17108" s="7">
        <v>51.78</v>
      </c>
    </row>
    <row r="17109" spans="1:7" x14ac:dyDescent="0.3">
      <c r="A17109" s="310">
        <v>3020135</v>
      </c>
      <c r="B17109" t="s">
        <v>24267</v>
      </c>
      <c r="C17109" t="s">
        <v>24268</v>
      </c>
      <c r="D17109" t="s">
        <v>373</v>
      </c>
      <c r="E17109">
        <v>615130</v>
      </c>
      <c r="F17109" t="s">
        <v>24196</v>
      </c>
      <c r="G17109" s="7">
        <v>-20.12</v>
      </c>
    </row>
    <row r="17110" spans="1:7" x14ac:dyDescent="0.3">
      <c r="A17110" s="310">
        <v>3020135</v>
      </c>
      <c r="B17110" t="s">
        <v>24267</v>
      </c>
      <c r="C17110" t="s">
        <v>24268</v>
      </c>
      <c r="D17110" t="s">
        <v>377</v>
      </c>
      <c r="E17110">
        <v>611110</v>
      </c>
      <c r="F17110" t="s">
        <v>24196</v>
      </c>
      <c r="G17110" s="7">
        <v>0.01</v>
      </c>
    </row>
    <row r="17111" spans="1:7" x14ac:dyDescent="0.3">
      <c r="A17111" s="310">
        <v>3020135</v>
      </c>
      <c r="B17111" t="s">
        <v>24267</v>
      </c>
      <c r="C17111" t="s">
        <v>24268</v>
      </c>
      <c r="D17111" t="s">
        <v>373</v>
      </c>
      <c r="E17111">
        <v>615130</v>
      </c>
      <c r="F17111" t="s">
        <v>24196</v>
      </c>
      <c r="G17111" s="7">
        <v>1468.64</v>
      </c>
    </row>
    <row r="17112" spans="1:7" x14ac:dyDescent="0.3">
      <c r="A17112" s="310">
        <v>3020135</v>
      </c>
      <c r="B17112" t="s">
        <v>24267</v>
      </c>
      <c r="C17112" t="s">
        <v>24268</v>
      </c>
      <c r="D17112" t="s">
        <v>371</v>
      </c>
      <c r="E17112">
        <v>615100</v>
      </c>
      <c r="F17112" t="s">
        <v>24196</v>
      </c>
      <c r="G17112" s="7">
        <v>0.01</v>
      </c>
    </row>
    <row r="17113" spans="1:7" x14ac:dyDescent="0.3">
      <c r="A17113" s="310">
        <v>3020135</v>
      </c>
      <c r="B17113" t="s">
        <v>24267</v>
      </c>
      <c r="C17113" t="s">
        <v>24268</v>
      </c>
      <c r="D17113" t="s">
        <v>377</v>
      </c>
      <c r="E17113">
        <v>611110</v>
      </c>
      <c r="F17113" t="s">
        <v>24196</v>
      </c>
      <c r="G17113" s="7">
        <v>30.44</v>
      </c>
    </row>
    <row r="17114" spans="1:7" x14ac:dyDescent="0.3">
      <c r="A17114" s="310">
        <v>3020135</v>
      </c>
      <c r="B17114" t="s">
        <v>24267</v>
      </c>
      <c r="C17114" t="s">
        <v>24268</v>
      </c>
      <c r="D17114" t="s">
        <v>373</v>
      </c>
      <c r="E17114">
        <v>615130</v>
      </c>
      <c r="F17114" t="s">
        <v>24196</v>
      </c>
      <c r="G17114" s="7">
        <v>2853.78</v>
      </c>
    </row>
    <row r="17115" spans="1:7" x14ac:dyDescent="0.3">
      <c r="A17115" s="310">
        <v>3020135</v>
      </c>
      <c r="B17115" t="s">
        <v>24267</v>
      </c>
      <c r="C17115" t="s">
        <v>24268</v>
      </c>
      <c r="D17115" t="s">
        <v>377</v>
      </c>
      <c r="E17115">
        <v>611110</v>
      </c>
      <c r="F17115" t="s">
        <v>24196</v>
      </c>
      <c r="G17115" s="7">
        <v>0.01</v>
      </c>
    </row>
    <row r="17116" spans="1:7" x14ac:dyDescent="0.3">
      <c r="A17116" s="310">
        <v>3020135</v>
      </c>
      <c r="B17116" t="s">
        <v>24267</v>
      </c>
      <c r="C17116" t="s">
        <v>24268</v>
      </c>
      <c r="D17116" t="s">
        <v>377</v>
      </c>
      <c r="E17116">
        <v>611110</v>
      </c>
      <c r="F17116" t="s">
        <v>24196</v>
      </c>
      <c r="G17116" s="7">
        <v>33.700000000000003</v>
      </c>
    </row>
    <row r="17117" spans="1:7" x14ac:dyDescent="0.3">
      <c r="A17117" s="310">
        <v>3020135</v>
      </c>
      <c r="B17117" t="s">
        <v>24267</v>
      </c>
      <c r="C17117" t="s">
        <v>24268</v>
      </c>
      <c r="D17117" t="s">
        <v>373</v>
      </c>
      <c r="E17117">
        <v>615130</v>
      </c>
      <c r="F17117" t="s">
        <v>24196</v>
      </c>
      <c r="G17117" s="7">
        <v>53.51</v>
      </c>
    </row>
    <row r="17118" spans="1:7" x14ac:dyDescent="0.3">
      <c r="A17118" s="310">
        <v>3020135</v>
      </c>
      <c r="B17118" t="s">
        <v>24267</v>
      </c>
      <c r="C17118" t="s">
        <v>24268</v>
      </c>
      <c r="D17118" t="s">
        <v>373</v>
      </c>
      <c r="E17118">
        <v>615130</v>
      </c>
      <c r="F17118" t="s">
        <v>24196</v>
      </c>
      <c r="G17118" s="7">
        <v>0.01</v>
      </c>
    </row>
    <row r="17119" spans="1:7" x14ac:dyDescent="0.3">
      <c r="A17119" s="310">
        <v>3020135</v>
      </c>
      <c r="B17119" t="s">
        <v>24267</v>
      </c>
      <c r="C17119" t="s">
        <v>24268</v>
      </c>
      <c r="D17119" t="s">
        <v>373</v>
      </c>
      <c r="E17119">
        <v>615130</v>
      </c>
      <c r="F17119" t="s">
        <v>24196</v>
      </c>
      <c r="G17119" s="7">
        <v>53.51</v>
      </c>
    </row>
    <row r="17120" spans="1:7" x14ac:dyDescent="0.3">
      <c r="A17120" s="310">
        <v>3020135</v>
      </c>
      <c r="B17120" t="s">
        <v>24267</v>
      </c>
      <c r="C17120" t="s">
        <v>24268</v>
      </c>
      <c r="D17120" t="s">
        <v>373</v>
      </c>
      <c r="E17120">
        <v>615130</v>
      </c>
      <c r="F17120" t="s">
        <v>24196</v>
      </c>
      <c r="G17120" s="7">
        <v>-51.78</v>
      </c>
    </row>
    <row r="17121" spans="1:7" x14ac:dyDescent="0.3">
      <c r="A17121" s="310">
        <v>3020135</v>
      </c>
      <c r="B17121" t="s">
        <v>24267</v>
      </c>
      <c r="C17121" t="s">
        <v>24268</v>
      </c>
      <c r="D17121" t="s">
        <v>373</v>
      </c>
      <c r="E17121">
        <v>615130</v>
      </c>
      <c r="F17121" t="s">
        <v>24196</v>
      </c>
      <c r="G17121" s="7">
        <v>-10.06</v>
      </c>
    </row>
    <row r="17122" spans="1:7" x14ac:dyDescent="0.3">
      <c r="A17122" s="310">
        <v>3020135</v>
      </c>
      <c r="B17122" t="s">
        <v>24267</v>
      </c>
      <c r="C17122" t="s">
        <v>24268</v>
      </c>
      <c r="D17122" t="s">
        <v>373</v>
      </c>
      <c r="E17122">
        <v>615130</v>
      </c>
      <c r="F17122" t="s">
        <v>24196</v>
      </c>
      <c r="G17122" s="7">
        <v>51.78</v>
      </c>
    </row>
    <row r="17123" spans="1:7" x14ac:dyDescent="0.3">
      <c r="A17123" s="310">
        <v>3020135</v>
      </c>
      <c r="B17123" t="s">
        <v>24267</v>
      </c>
      <c r="C17123" t="s">
        <v>24268</v>
      </c>
      <c r="D17123" t="s">
        <v>377</v>
      </c>
      <c r="E17123">
        <v>611110</v>
      </c>
      <c r="F17123" t="s">
        <v>24196</v>
      </c>
      <c r="G17123" s="7">
        <v>-0.01</v>
      </c>
    </row>
    <row r="17124" spans="1:7" x14ac:dyDescent="0.3">
      <c r="A17124" s="310">
        <v>3020135</v>
      </c>
      <c r="B17124" t="s">
        <v>24267</v>
      </c>
      <c r="C17124" t="s">
        <v>24268</v>
      </c>
      <c r="D17124" t="s">
        <v>377</v>
      </c>
      <c r="E17124">
        <v>611120</v>
      </c>
      <c r="F17124" t="s">
        <v>24196</v>
      </c>
      <c r="G17124" s="7">
        <v>81.02</v>
      </c>
    </row>
    <row r="17125" spans="1:7" x14ac:dyDescent="0.3">
      <c r="A17125" s="310">
        <v>3020135</v>
      </c>
      <c r="B17125" t="s">
        <v>24267</v>
      </c>
      <c r="C17125" t="s">
        <v>24268</v>
      </c>
      <c r="D17125" t="s">
        <v>377</v>
      </c>
      <c r="E17125">
        <v>611110</v>
      </c>
      <c r="F17125" t="s">
        <v>24196</v>
      </c>
      <c r="G17125" s="7">
        <v>-31.9</v>
      </c>
    </row>
    <row r="17126" spans="1:7" x14ac:dyDescent="0.3">
      <c r="A17126" s="310">
        <v>3020135</v>
      </c>
      <c r="B17126" t="s">
        <v>24267</v>
      </c>
      <c r="C17126" t="s">
        <v>24268</v>
      </c>
      <c r="D17126" t="s">
        <v>371</v>
      </c>
      <c r="E17126">
        <v>615100</v>
      </c>
      <c r="F17126" t="s">
        <v>24196</v>
      </c>
      <c r="G17126" s="7">
        <v>26.91</v>
      </c>
    </row>
    <row r="17127" spans="1:7" x14ac:dyDescent="0.3">
      <c r="A17127" s="310">
        <v>3020135</v>
      </c>
      <c r="B17127" t="s">
        <v>24267</v>
      </c>
      <c r="C17127" t="s">
        <v>24268</v>
      </c>
      <c r="D17127" t="s">
        <v>373</v>
      </c>
      <c r="E17127">
        <v>615130</v>
      </c>
      <c r="F17127" t="s">
        <v>24196</v>
      </c>
      <c r="G17127" s="7">
        <v>179.5</v>
      </c>
    </row>
    <row r="17128" spans="1:7" x14ac:dyDescent="0.3">
      <c r="A17128" s="310">
        <v>3020135</v>
      </c>
      <c r="B17128" t="s">
        <v>24267</v>
      </c>
      <c r="C17128" t="s">
        <v>24268</v>
      </c>
      <c r="D17128" t="s">
        <v>373</v>
      </c>
      <c r="E17128">
        <v>615130</v>
      </c>
      <c r="F17128" t="s">
        <v>24196</v>
      </c>
      <c r="G17128" s="7">
        <v>-53.51</v>
      </c>
    </row>
    <row r="17129" spans="1:7" x14ac:dyDescent="0.3">
      <c r="A17129" s="310">
        <v>3020135</v>
      </c>
      <c r="B17129" t="s">
        <v>24267</v>
      </c>
      <c r="C17129" t="s">
        <v>24268</v>
      </c>
      <c r="D17129" t="s">
        <v>373</v>
      </c>
      <c r="E17129">
        <v>615130</v>
      </c>
      <c r="F17129" t="s">
        <v>24196</v>
      </c>
      <c r="G17129" s="7">
        <v>-20.12</v>
      </c>
    </row>
    <row r="17130" spans="1:7" x14ac:dyDescent="0.3">
      <c r="A17130" s="310">
        <v>3020135</v>
      </c>
      <c r="B17130" t="s">
        <v>24267</v>
      </c>
      <c r="C17130" t="s">
        <v>24268</v>
      </c>
      <c r="D17130" t="s">
        <v>371</v>
      </c>
      <c r="E17130">
        <v>615100</v>
      </c>
      <c r="F17130" t="s">
        <v>24196</v>
      </c>
      <c r="G17130" s="7">
        <v>151.19999999999999</v>
      </c>
    </row>
    <row r="17131" spans="1:7" x14ac:dyDescent="0.3">
      <c r="A17131" s="310">
        <v>3020135</v>
      </c>
      <c r="B17131" t="s">
        <v>24267</v>
      </c>
      <c r="C17131" t="s">
        <v>24268</v>
      </c>
      <c r="D17131" t="s">
        <v>373</v>
      </c>
      <c r="E17131">
        <v>615130</v>
      </c>
      <c r="F17131" t="s">
        <v>24196</v>
      </c>
      <c r="G17131" s="7">
        <v>8.56</v>
      </c>
    </row>
    <row r="17132" spans="1:7" x14ac:dyDescent="0.3">
      <c r="A17132" s="310">
        <v>3020135</v>
      </c>
      <c r="B17132" t="s">
        <v>24267</v>
      </c>
      <c r="C17132" t="s">
        <v>24268</v>
      </c>
      <c r="D17132" t="s">
        <v>373</v>
      </c>
      <c r="E17132">
        <v>615130</v>
      </c>
      <c r="F17132" t="s">
        <v>24196</v>
      </c>
      <c r="G17132" s="7">
        <v>-104.66</v>
      </c>
    </row>
    <row r="17133" spans="1:7" x14ac:dyDescent="0.3">
      <c r="A17133" s="310">
        <v>3020135</v>
      </c>
      <c r="B17133" t="s">
        <v>24267</v>
      </c>
      <c r="C17133" t="s">
        <v>24268</v>
      </c>
      <c r="D17133" t="s">
        <v>373</v>
      </c>
      <c r="E17133">
        <v>615130</v>
      </c>
      <c r="F17133" t="s">
        <v>24196</v>
      </c>
      <c r="G17133" s="7">
        <v>-42.78</v>
      </c>
    </row>
    <row r="17134" spans="1:7" x14ac:dyDescent="0.3">
      <c r="A17134" s="310">
        <v>3020135</v>
      </c>
      <c r="B17134" t="s">
        <v>24267</v>
      </c>
      <c r="C17134" t="s">
        <v>24268</v>
      </c>
      <c r="D17134" t="s">
        <v>373</v>
      </c>
      <c r="E17134">
        <v>617150</v>
      </c>
      <c r="F17134" t="s">
        <v>24196</v>
      </c>
      <c r="G17134" s="7">
        <v>171.75</v>
      </c>
    </row>
    <row r="17135" spans="1:7" x14ac:dyDescent="0.3">
      <c r="A17135" s="310">
        <v>3020135</v>
      </c>
      <c r="B17135" t="s">
        <v>24267</v>
      </c>
      <c r="C17135" t="s">
        <v>24268</v>
      </c>
      <c r="D17135" t="s">
        <v>373</v>
      </c>
      <c r="E17135">
        <v>615130</v>
      </c>
      <c r="F17135" t="s">
        <v>24196</v>
      </c>
      <c r="G17135" s="7">
        <v>-42.78</v>
      </c>
    </row>
    <row r="17136" spans="1:7" x14ac:dyDescent="0.3">
      <c r="A17136" s="310">
        <v>3020135</v>
      </c>
      <c r="B17136" t="s">
        <v>24267</v>
      </c>
      <c r="C17136" t="s">
        <v>24268</v>
      </c>
      <c r="D17136" t="s">
        <v>373</v>
      </c>
      <c r="E17136">
        <v>616160</v>
      </c>
      <c r="F17136" t="s">
        <v>24196</v>
      </c>
      <c r="G17136" s="7">
        <v>31</v>
      </c>
    </row>
    <row r="17137" spans="1:7" x14ac:dyDescent="0.3">
      <c r="A17137" s="310">
        <v>3020135</v>
      </c>
      <c r="B17137" t="s">
        <v>24267</v>
      </c>
      <c r="C17137" t="s">
        <v>24268</v>
      </c>
      <c r="D17137" t="s">
        <v>373</v>
      </c>
      <c r="E17137">
        <v>615130</v>
      </c>
      <c r="F17137" t="s">
        <v>24196</v>
      </c>
      <c r="G17137" s="7">
        <v>-42.78</v>
      </c>
    </row>
    <row r="17138" spans="1:7" x14ac:dyDescent="0.3">
      <c r="A17138" s="310">
        <v>3020135</v>
      </c>
      <c r="B17138" t="s">
        <v>24267</v>
      </c>
      <c r="C17138" t="s">
        <v>24268</v>
      </c>
      <c r="D17138" t="s">
        <v>373</v>
      </c>
      <c r="E17138">
        <v>615130</v>
      </c>
      <c r="F17138" t="s">
        <v>24196</v>
      </c>
      <c r="G17138" s="7">
        <v>10.06</v>
      </c>
    </row>
    <row r="17139" spans="1:7" x14ac:dyDescent="0.3">
      <c r="A17139" s="310">
        <v>3020135</v>
      </c>
      <c r="B17139" t="s">
        <v>24267</v>
      </c>
      <c r="C17139" t="s">
        <v>24268</v>
      </c>
      <c r="D17139" t="s">
        <v>373</v>
      </c>
      <c r="E17139">
        <v>615130</v>
      </c>
      <c r="F17139" t="s">
        <v>24196</v>
      </c>
      <c r="G17139" s="7">
        <v>2853.78</v>
      </c>
    </row>
    <row r="17140" spans="1:7" x14ac:dyDescent="0.3">
      <c r="A17140" s="310">
        <v>3020135</v>
      </c>
      <c r="B17140" t="s">
        <v>24267</v>
      </c>
      <c r="C17140" t="s">
        <v>24268</v>
      </c>
      <c r="D17140" t="s">
        <v>373</v>
      </c>
      <c r="E17140">
        <v>615130</v>
      </c>
      <c r="F17140" t="s">
        <v>24196</v>
      </c>
      <c r="G17140" s="7">
        <v>0.01</v>
      </c>
    </row>
    <row r="17141" spans="1:7" x14ac:dyDescent="0.3">
      <c r="A17141" s="310">
        <v>3020135</v>
      </c>
      <c r="B17141" t="s">
        <v>24267</v>
      </c>
      <c r="C17141" t="s">
        <v>24268</v>
      </c>
      <c r="D17141" t="s">
        <v>371</v>
      </c>
      <c r="E17141">
        <v>615100</v>
      </c>
      <c r="F17141" t="s">
        <v>24196</v>
      </c>
      <c r="G17141" s="7">
        <v>156.24</v>
      </c>
    </row>
    <row r="17142" spans="1:7" x14ac:dyDescent="0.3">
      <c r="A17142" s="310">
        <v>3020135</v>
      </c>
      <c r="B17142" t="s">
        <v>24267</v>
      </c>
      <c r="C17142" t="s">
        <v>24268</v>
      </c>
      <c r="D17142" t="s">
        <v>377</v>
      </c>
      <c r="E17142">
        <v>611110</v>
      </c>
      <c r="F17142" t="s">
        <v>24196</v>
      </c>
      <c r="G17142" s="7">
        <v>-30.44</v>
      </c>
    </row>
    <row r="17143" spans="1:7" x14ac:dyDescent="0.3">
      <c r="A17143" s="310">
        <v>3020135</v>
      </c>
      <c r="B17143" t="s">
        <v>24267</v>
      </c>
      <c r="C17143" t="s">
        <v>24268</v>
      </c>
      <c r="D17143" t="s">
        <v>375</v>
      </c>
      <c r="E17143">
        <v>615140</v>
      </c>
      <c r="F17143" t="s">
        <v>24196</v>
      </c>
      <c r="G17143" s="7">
        <v>2245.11</v>
      </c>
    </row>
    <row r="17144" spans="1:7" x14ac:dyDescent="0.3">
      <c r="A17144" s="310">
        <v>3020135</v>
      </c>
      <c r="B17144" t="s">
        <v>24267</v>
      </c>
      <c r="C17144" t="s">
        <v>24268</v>
      </c>
      <c r="D17144" t="s">
        <v>377</v>
      </c>
      <c r="E17144">
        <v>611120</v>
      </c>
      <c r="F17144" t="s">
        <v>24196</v>
      </c>
      <c r="G17144" s="7">
        <v>25.8</v>
      </c>
    </row>
    <row r="17145" spans="1:7" x14ac:dyDescent="0.3">
      <c r="A17145" s="310">
        <v>3020135</v>
      </c>
      <c r="B17145" t="s">
        <v>24267</v>
      </c>
      <c r="C17145" t="s">
        <v>24268</v>
      </c>
      <c r="D17145" t="s">
        <v>377</v>
      </c>
      <c r="E17145">
        <v>611110</v>
      </c>
      <c r="F17145" t="s">
        <v>24196</v>
      </c>
      <c r="G17145" s="7">
        <v>33.700000000000003</v>
      </c>
    </row>
    <row r="17146" spans="1:7" x14ac:dyDescent="0.3">
      <c r="A17146" s="310">
        <v>3020135</v>
      </c>
      <c r="B17146" t="s">
        <v>24267</v>
      </c>
      <c r="C17146" t="s">
        <v>24268</v>
      </c>
      <c r="D17146" t="s">
        <v>373</v>
      </c>
      <c r="E17146">
        <v>615130</v>
      </c>
      <c r="F17146" t="s">
        <v>24196</v>
      </c>
      <c r="G17146" s="7">
        <v>-20.12</v>
      </c>
    </row>
    <row r="17147" spans="1:7" x14ac:dyDescent="0.3">
      <c r="A17147" s="310">
        <v>3020135</v>
      </c>
      <c r="B17147" t="s">
        <v>24267</v>
      </c>
      <c r="C17147" t="s">
        <v>24268</v>
      </c>
      <c r="D17147" t="s">
        <v>373</v>
      </c>
      <c r="E17147">
        <v>615130</v>
      </c>
      <c r="F17147" t="s">
        <v>24196</v>
      </c>
      <c r="G17147" s="7">
        <v>-104.66</v>
      </c>
    </row>
    <row r="17148" spans="1:7" x14ac:dyDescent="0.3">
      <c r="A17148" s="310">
        <v>3020135</v>
      </c>
      <c r="B17148" t="s">
        <v>24267</v>
      </c>
      <c r="C17148" t="s">
        <v>24268</v>
      </c>
      <c r="D17148" t="s">
        <v>373</v>
      </c>
      <c r="E17148">
        <v>615130</v>
      </c>
      <c r="F17148" t="s">
        <v>24196</v>
      </c>
      <c r="G17148" s="7">
        <v>-51.78</v>
      </c>
    </row>
    <row r="17149" spans="1:7" x14ac:dyDescent="0.3">
      <c r="A17149" s="310">
        <v>3020135</v>
      </c>
      <c r="B17149" t="s">
        <v>24267</v>
      </c>
      <c r="C17149" t="s">
        <v>24268</v>
      </c>
      <c r="D17149" t="s">
        <v>373</v>
      </c>
      <c r="E17149">
        <v>615130</v>
      </c>
      <c r="F17149" t="s">
        <v>24196</v>
      </c>
      <c r="G17149" s="7">
        <v>-53.51</v>
      </c>
    </row>
    <row r="17150" spans="1:7" x14ac:dyDescent="0.3">
      <c r="A17150" s="310">
        <v>3020135</v>
      </c>
      <c r="B17150" t="s">
        <v>24267</v>
      </c>
      <c r="C17150" t="s">
        <v>24268</v>
      </c>
      <c r="D17150" t="s">
        <v>373</v>
      </c>
      <c r="E17150">
        <v>615130</v>
      </c>
      <c r="F17150" t="s">
        <v>24196</v>
      </c>
      <c r="G17150" s="7">
        <v>311.82</v>
      </c>
    </row>
    <row r="17151" spans="1:7" x14ac:dyDescent="0.3">
      <c r="A17151" s="310">
        <v>3020135</v>
      </c>
      <c r="B17151" t="s">
        <v>24267</v>
      </c>
      <c r="C17151" t="s">
        <v>24268</v>
      </c>
      <c r="D17151" t="s">
        <v>377</v>
      </c>
      <c r="E17151">
        <v>611110</v>
      </c>
      <c r="F17151" t="s">
        <v>24196</v>
      </c>
      <c r="G17151" s="7">
        <v>30.44</v>
      </c>
    </row>
    <row r="17152" spans="1:7" x14ac:dyDescent="0.3">
      <c r="A17152" s="310">
        <v>3020135</v>
      </c>
      <c r="B17152" t="s">
        <v>24267</v>
      </c>
      <c r="C17152" t="s">
        <v>24268</v>
      </c>
      <c r="D17152" t="s">
        <v>377</v>
      </c>
      <c r="E17152">
        <v>611110</v>
      </c>
      <c r="F17152" t="s">
        <v>24196</v>
      </c>
      <c r="G17152" s="7">
        <v>-31.9</v>
      </c>
    </row>
    <row r="17153" spans="1:7" x14ac:dyDescent="0.3">
      <c r="A17153" s="310">
        <v>3020135</v>
      </c>
      <c r="B17153" t="s">
        <v>24267</v>
      </c>
      <c r="C17153" t="s">
        <v>24268</v>
      </c>
      <c r="D17153" t="s">
        <v>373</v>
      </c>
      <c r="E17153">
        <v>615130</v>
      </c>
      <c r="F17153" t="s">
        <v>24196</v>
      </c>
      <c r="G17153" s="7">
        <v>48.95</v>
      </c>
    </row>
    <row r="17154" spans="1:7" x14ac:dyDescent="0.3">
      <c r="A17154" s="310">
        <v>3020135</v>
      </c>
      <c r="B17154" t="s">
        <v>24267</v>
      </c>
      <c r="C17154" t="s">
        <v>24268</v>
      </c>
      <c r="D17154" t="s">
        <v>377</v>
      </c>
      <c r="E17154">
        <v>611110</v>
      </c>
      <c r="F17154" t="s">
        <v>24196</v>
      </c>
      <c r="G17154" s="7">
        <v>31.9</v>
      </c>
    </row>
    <row r="17155" spans="1:7" x14ac:dyDescent="0.3">
      <c r="A17155" s="310">
        <v>3020135</v>
      </c>
      <c r="B17155" t="s">
        <v>24267</v>
      </c>
      <c r="C17155" t="s">
        <v>24268</v>
      </c>
      <c r="D17155" t="s">
        <v>373</v>
      </c>
      <c r="E17155">
        <v>615130</v>
      </c>
      <c r="F17155" t="s">
        <v>24196</v>
      </c>
      <c r="G17155" s="7">
        <v>-51.78</v>
      </c>
    </row>
    <row r="17156" spans="1:7" x14ac:dyDescent="0.3">
      <c r="A17156" s="310">
        <v>3020135</v>
      </c>
      <c r="B17156" t="s">
        <v>24267</v>
      </c>
      <c r="C17156" t="s">
        <v>24268</v>
      </c>
      <c r="D17156" t="s">
        <v>373</v>
      </c>
      <c r="E17156">
        <v>615130</v>
      </c>
      <c r="F17156" t="s">
        <v>24196</v>
      </c>
      <c r="G17156" s="7">
        <v>-42.78</v>
      </c>
    </row>
    <row r="17157" spans="1:7" x14ac:dyDescent="0.3">
      <c r="A17157" s="310">
        <v>3020135</v>
      </c>
      <c r="B17157" t="s">
        <v>24267</v>
      </c>
      <c r="C17157" t="s">
        <v>24268</v>
      </c>
      <c r="D17157" t="s">
        <v>373</v>
      </c>
      <c r="E17157">
        <v>615130</v>
      </c>
      <c r="F17157" t="s">
        <v>24196</v>
      </c>
      <c r="G17157" s="7">
        <v>-104.66</v>
      </c>
    </row>
    <row r="17158" spans="1:7" x14ac:dyDescent="0.3">
      <c r="A17158" s="310">
        <v>3020135</v>
      </c>
      <c r="B17158" t="s">
        <v>24267</v>
      </c>
      <c r="C17158" t="s">
        <v>24268</v>
      </c>
      <c r="D17158" t="s">
        <v>371</v>
      </c>
      <c r="E17158">
        <v>615100</v>
      </c>
      <c r="F17158" t="s">
        <v>24196</v>
      </c>
      <c r="G17158" s="7">
        <v>151.19999999999999</v>
      </c>
    </row>
    <row r="17159" spans="1:7" x14ac:dyDescent="0.3">
      <c r="A17159" s="310">
        <v>3020135</v>
      </c>
      <c r="B17159" t="s">
        <v>24267</v>
      </c>
      <c r="C17159" t="s">
        <v>24268</v>
      </c>
      <c r="D17159" t="s">
        <v>373</v>
      </c>
      <c r="E17159">
        <v>617150</v>
      </c>
      <c r="F17159" t="s">
        <v>24196</v>
      </c>
      <c r="G17159" s="7">
        <v>127.22</v>
      </c>
    </row>
    <row r="17160" spans="1:7" x14ac:dyDescent="0.3">
      <c r="A17160" s="310">
        <v>3020135</v>
      </c>
      <c r="B17160" t="s">
        <v>24267</v>
      </c>
      <c r="C17160" t="s">
        <v>24268</v>
      </c>
      <c r="D17160" t="s">
        <v>377</v>
      </c>
      <c r="E17160">
        <v>611110</v>
      </c>
      <c r="F17160" t="s">
        <v>24196</v>
      </c>
      <c r="G17160" s="7">
        <v>0.01</v>
      </c>
    </row>
    <row r="17161" spans="1:7" x14ac:dyDescent="0.3">
      <c r="A17161" s="310">
        <v>3020135</v>
      </c>
      <c r="B17161" t="s">
        <v>24267</v>
      </c>
      <c r="C17161" t="s">
        <v>24268</v>
      </c>
      <c r="D17161" t="s">
        <v>373</v>
      </c>
      <c r="E17161">
        <v>616160</v>
      </c>
      <c r="F17161" t="s">
        <v>24196</v>
      </c>
      <c r="G17161" s="7">
        <v>317.95</v>
      </c>
    </row>
    <row r="17162" spans="1:7" x14ac:dyDescent="0.3">
      <c r="A17162" s="310">
        <v>3020135</v>
      </c>
      <c r="B17162" t="s">
        <v>24267</v>
      </c>
      <c r="C17162" t="s">
        <v>24268</v>
      </c>
      <c r="D17162" t="s">
        <v>371</v>
      </c>
      <c r="E17162">
        <v>615100</v>
      </c>
      <c r="F17162" t="s">
        <v>24196</v>
      </c>
      <c r="G17162" s="7">
        <v>151.19999999999999</v>
      </c>
    </row>
    <row r="17163" spans="1:7" x14ac:dyDescent="0.3">
      <c r="A17163" s="310">
        <v>3020135</v>
      </c>
      <c r="B17163" t="s">
        <v>24267</v>
      </c>
      <c r="C17163" t="s">
        <v>24268</v>
      </c>
      <c r="D17163" t="s">
        <v>373</v>
      </c>
      <c r="E17163">
        <v>615130</v>
      </c>
      <c r="F17163" t="s">
        <v>24196</v>
      </c>
      <c r="G17163" s="7">
        <v>8.42</v>
      </c>
    </row>
    <row r="17164" spans="1:7" x14ac:dyDescent="0.3">
      <c r="A17164" s="310">
        <v>3020135</v>
      </c>
      <c r="B17164" t="s">
        <v>24267</v>
      </c>
      <c r="C17164" t="s">
        <v>24268</v>
      </c>
      <c r="D17164" t="s">
        <v>373</v>
      </c>
      <c r="E17164">
        <v>615130</v>
      </c>
      <c r="F17164" t="s">
        <v>24196</v>
      </c>
      <c r="G17164" s="7">
        <v>-42.78</v>
      </c>
    </row>
    <row r="17165" spans="1:7" x14ac:dyDescent="0.3">
      <c r="A17165" s="310">
        <v>3020135</v>
      </c>
      <c r="B17165" t="s">
        <v>24267</v>
      </c>
      <c r="C17165" t="s">
        <v>24268</v>
      </c>
      <c r="D17165" t="s">
        <v>377</v>
      </c>
      <c r="E17165">
        <v>611110</v>
      </c>
      <c r="F17165" t="s">
        <v>24196</v>
      </c>
      <c r="G17165" s="7">
        <v>-30.44</v>
      </c>
    </row>
    <row r="17166" spans="1:7" x14ac:dyDescent="0.3">
      <c r="A17166" s="310">
        <v>3020135</v>
      </c>
      <c r="B17166" t="s">
        <v>24267</v>
      </c>
      <c r="C17166" t="s">
        <v>24268</v>
      </c>
      <c r="D17166" t="s">
        <v>371</v>
      </c>
      <c r="E17166">
        <v>615100</v>
      </c>
      <c r="F17166" t="s">
        <v>24196</v>
      </c>
      <c r="G17166" s="7">
        <v>151.19999999999999</v>
      </c>
    </row>
    <row r="17167" spans="1:7" x14ac:dyDescent="0.3">
      <c r="A17167" s="310">
        <v>3020135</v>
      </c>
      <c r="B17167" t="s">
        <v>24267</v>
      </c>
      <c r="C17167" t="s">
        <v>24268</v>
      </c>
      <c r="D17167" t="s">
        <v>377</v>
      </c>
      <c r="E17167">
        <v>611110</v>
      </c>
      <c r="F17167" t="s">
        <v>24196</v>
      </c>
      <c r="G17167" s="7">
        <v>-30.44</v>
      </c>
    </row>
    <row r="17168" spans="1:7" x14ac:dyDescent="0.3">
      <c r="A17168" s="310">
        <v>3020135</v>
      </c>
      <c r="B17168" t="s">
        <v>24267</v>
      </c>
      <c r="C17168" t="s">
        <v>24268</v>
      </c>
      <c r="D17168" t="s">
        <v>371</v>
      </c>
      <c r="E17168">
        <v>615100</v>
      </c>
      <c r="F17168" t="s">
        <v>24196</v>
      </c>
      <c r="G17168" s="7">
        <v>151.19999999999999</v>
      </c>
    </row>
    <row r="17169" spans="1:7" x14ac:dyDescent="0.3">
      <c r="A17169" s="310">
        <v>3020135</v>
      </c>
      <c r="B17169" t="s">
        <v>24267</v>
      </c>
      <c r="C17169" t="s">
        <v>24268</v>
      </c>
      <c r="D17169" t="s">
        <v>373</v>
      </c>
      <c r="E17169">
        <v>616160</v>
      </c>
      <c r="F17169" t="s">
        <v>24196</v>
      </c>
      <c r="G17169" s="7">
        <v>63.74</v>
      </c>
    </row>
    <row r="17170" spans="1:7" x14ac:dyDescent="0.3">
      <c r="A17170" s="310">
        <v>3020135</v>
      </c>
      <c r="B17170" t="s">
        <v>24267</v>
      </c>
      <c r="C17170" t="s">
        <v>24268</v>
      </c>
      <c r="D17170" t="s">
        <v>373</v>
      </c>
      <c r="E17170">
        <v>615130</v>
      </c>
      <c r="F17170" t="s">
        <v>24196</v>
      </c>
      <c r="G17170" s="7">
        <v>53.51</v>
      </c>
    </row>
    <row r="17171" spans="1:7" x14ac:dyDescent="0.3">
      <c r="A17171" s="310">
        <v>3020135</v>
      </c>
      <c r="B17171" t="s">
        <v>24267</v>
      </c>
      <c r="C17171" t="s">
        <v>24268</v>
      </c>
      <c r="D17171" t="s">
        <v>373</v>
      </c>
      <c r="E17171">
        <v>616160</v>
      </c>
      <c r="F17171" t="s">
        <v>24196</v>
      </c>
      <c r="G17171" s="7">
        <v>365.52</v>
      </c>
    </row>
    <row r="17172" spans="1:7" x14ac:dyDescent="0.3">
      <c r="A17172" s="310">
        <v>3020135</v>
      </c>
      <c r="B17172" t="s">
        <v>24267</v>
      </c>
      <c r="C17172" t="s">
        <v>24268</v>
      </c>
      <c r="D17172" t="s">
        <v>371</v>
      </c>
      <c r="E17172">
        <v>615100</v>
      </c>
      <c r="F17172" t="s">
        <v>24196</v>
      </c>
      <c r="G17172" s="7">
        <v>-151.19999999999999</v>
      </c>
    </row>
    <row r="17173" spans="1:7" x14ac:dyDescent="0.3">
      <c r="A17173" s="310">
        <v>3020135</v>
      </c>
      <c r="B17173" t="s">
        <v>24267</v>
      </c>
      <c r="C17173" t="s">
        <v>24268</v>
      </c>
      <c r="D17173" t="s">
        <v>377</v>
      </c>
      <c r="E17173">
        <v>611110</v>
      </c>
      <c r="F17173" t="s">
        <v>24196</v>
      </c>
      <c r="G17173" s="7">
        <v>31.9</v>
      </c>
    </row>
    <row r="17174" spans="1:7" x14ac:dyDescent="0.3">
      <c r="A17174" s="310">
        <v>3020135</v>
      </c>
      <c r="B17174" t="s">
        <v>24267</v>
      </c>
      <c r="C17174" t="s">
        <v>24268</v>
      </c>
      <c r="D17174" t="s">
        <v>373</v>
      </c>
      <c r="E17174">
        <v>615130</v>
      </c>
      <c r="F17174" t="s">
        <v>24196</v>
      </c>
      <c r="G17174" s="7">
        <v>10.06</v>
      </c>
    </row>
    <row r="17175" spans="1:7" x14ac:dyDescent="0.3">
      <c r="A17175" s="310">
        <v>3020135</v>
      </c>
      <c r="B17175" t="s">
        <v>24267</v>
      </c>
      <c r="C17175" t="s">
        <v>24268</v>
      </c>
      <c r="D17175" t="s">
        <v>373</v>
      </c>
      <c r="E17175">
        <v>615130</v>
      </c>
      <c r="F17175" t="s">
        <v>24196</v>
      </c>
      <c r="G17175" s="7">
        <v>-0.01</v>
      </c>
    </row>
    <row r="17176" spans="1:7" x14ac:dyDescent="0.3">
      <c r="A17176" s="310">
        <v>3020135</v>
      </c>
      <c r="B17176" t="s">
        <v>24267</v>
      </c>
      <c r="C17176" t="s">
        <v>24268</v>
      </c>
      <c r="D17176" t="s">
        <v>377</v>
      </c>
      <c r="E17176">
        <v>611110</v>
      </c>
      <c r="F17176" t="s">
        <v>24196</v>
      </c>
      <c r="G17176" s="7">
        <v>31.9</v>
      </c>
    </row>
    <row r="17177" spans="1:7" x14ac:dyDescent="0.3">
      <c r="A17177" s="310">
        <v>3020135</v>
      </c>
      <c r="B17177" t="s">
        <v>24267</v>
      </c>
      <c r="C17177" t="s">
        <v>24268</v>
      </c>
      <c r="D17177" t="s">
        <v>373</v>
      </c>
      <c r="E17177">
        <v>615130</v>
      </c>
      <c r="F17177" t="s">
        <v>24196</v>
      </c>
      <c r="G17177" s="7">
        <v>10.06</v>
      </c>
    </row>
    <row r="17178" spans="1:7" x14ac:dyDescent="0.3">
      <c r="A17178" s="310">
        <v>3020135</v>
      </c>
      <c r="B17178" t="s">
        <v>24267</v>
      </c>
      <c r="C17178" t="s">
        <v>24268</v>
      </c>
      <c r="D17178" t="s">
        <v>377</v>
      </c>
      <c r="E17178">
        <v>611110</v>
      </c>
      <c r="F17178" t="s">
        <v>24196</v>
      </c>
      <c r="G17178" s="7">
        <v>-30.44</v>
      </c>
    </row>
    <row r="17179" spans="1:7" x14ac:dyDescent="0.3">
      <c r="A17179" s="310">
        <v>3020135</v>
      </c>
      <c r="B17179" t="s">
        <v>24267</v>
      </c>
      <c r="C17179" t="s">
        <v>24268</v>
      </c>
      <c r="D17179" t="s">
        <v>371</v>
      </c>
      <c r="E17179">
        <v>615100</v>
      </c>
      <c r="F17179" t="s">
        <v>24196</v>
      </c>
      <c r="G17179" s="7">
        <v>-151.19999999999999</v>
      </c>
    </row>
    <row r="17180" spans="1:7" x14ac:dyDescent="0.3">
      <c r="A17180" s="310">
        <v>3020135</v>
      </c>
      <c r="B17180" t="s">
        <v>24267</v>
      </c>
      <c r="C17180" t="s">
        <v>24268</v>
      </c>
      <c r="D17180" t="s">
        <v>373</v>
      </c>
      <c r="E17180">
        <v>615130</v>
      </c>
      <c r="F17180" t="s">
        <v>24196</v>
      </c>
      <c r="G17180" s="7">
        <v>935.46</v>
      </c>
    </row>
    <row r="17181" spans="1:7" x14ac:dyDescent="0.3">
      <c r="A17181" s="310">
        <v>3020135</v>
      </c>
      <c r="B17181" t="s">
        <v>24267</v>
      </c>
      <c r="C17181" t="s">
        <v>24268</v>
      </c>
      <c r="D17181" t="s">
        <v>371</v>
      </c>
      <c r="E17181">
        <v>615100</v>
      </c>
      <c r="F17181" t="s">
        <v>24196</v>
      </c>
      <c r="G17181" s="7">
        <v>151.19999999999999</v>
      </c>
    </row>
    <row r="17182" spans="1:7" x14ac:dyDescent="0.3">
      <c r="A17182" s="310">
        <v>3020135</v>
      </c>
      <c r="B17182" t="s">
        <v>24267</v>
      </c>
      <c r="C17182" t="s">
        <v>24268</v>
      </c>
      <c r="D17182" t="s">
        <v>377</v>
      </c>
      <c r="E17182">
        <v>611110</v>
      </c>
      <c r="F17182" t="s">
        <v>24196</v>
      </c>
      <c r="G17182" s="7">
        <v>0.01</v>
      </c>
    </row>
    <row r="17183" spans="1:7" x14ac:dyDescent="0.3">
      <c r="A17183" s="310">
        <v>3020135</v>
      </c>
      <c r="B17183" t="s">
        <v>24267</v>
      </c>
      <c r="C17183" t="s">
        <v>24268</v>
      </c>
      <c r="D17183" t="s">
        <v>377</v>
      </c>
      <c r="E17183">
        <v>611110</v>
      </c>
      <c r="F17183" t="s">
        <v>24196</v>
      </c>
      <c r="G17183" s="7">
        <v>31.9</v>
      </c>
    </row>
    <row r="17184" spans="1:7" x14ac:dyDescent="0.3">
      <c r="A17184" s="310">
        <v>3020135</v>
      </c>
      <c r="B17184" t="s">
        <v>24267</v>
      </c>
      <c r="C17184" t="s">
        <v>24268</v>
      </c>
      <c r="D17184" t="s">
        <v>373</v>
      </c>
      <c r="E17184">
        <v>617150</v>
      </c>
      <c r="F17184" t="s">
        <v>24196</v>
      </c>
      <c r="G17184" s="7">
        <v>413.48</v>
      </c>
    </row>
    <row r="17185" spans="1:7" x14ac:dyDescent="0.3">
      <c r="A17185" s="310">
        <v>3020135</v>
      </c>
      <c r="B17185" t="s">
        <v>24267</v>
      </c>
      <c r="C17185" t="s">
        <v>24268</v>
      </c>
      <c r="D17185" t="s">
        <v>377</v>
      </c>
      <c r="E17185">
        <v>611110</v>
      </c>
      <c r="F17185" t="s">
        <v>24196</v>
      </c>
      <c r="G17185" s="7">
        <v>33.700000000000003</v>
      </c>
    </row>
    <row r="17186" spans="1:7" x14ac:dyDescent="0.3">
      <c r="A17186" s="310">
        <v>3020135</v>
      </c>
      <c r="B17186" t="s">
        <v>24267</v>
      </c>
      <c r="C17186" t="s">
        <v>24268</v>
      </c>
      <c r="D17186" t="s">
        <v>373</v>
      </c>
      <c r="E17186">
        <v>615130</v>
      </c>
      <c r="F17186" t="s">
        <v>24196</v>
      </c>
      <c r="G17186" s="7">
        <v>51.78</v>
      </c>
    </row>
    <row r="17187" spans="1:7" x14ac:dyDescent="0.3">
      <c r="A17187" s="310">
        <v>3020135</v>
      </c>
      <c r="B17187" t="s">
        <v>24267</v>
      </c>
      <c r="C17187" t="s">
        <v>24268</v>
      </c>
      <c r="D17187" t="s">
        <v>373</v>
      </c>
      <c r="E17187">
        <v>615130</v>
      </c>
      <c r="F17187" t="s">
        <v>24196</v>
      </c>
      <c r="G17187" s="7">
        <v>12.68</v>
      </c>
    </row>
    <row r="17188" spans="1:7" x14ac:dyDescent="0.3">
      <c r="A17188" s="310">
        <v>3020135</v>
      </c>
      <c r="B17188" t="s">
        <v>24267</v>
      </c>
      <c r="C17188" t="s">
        <v>24268</v>
      </c>
      <c r="D17188" t="s">
        <v>373</v>
      </c>
      <c r="E17188">
        <v>617150</v>
      </c>
      <c r="F17188" t="s">
        <v>24196</v>
      </c>
      <c r="G17188" s="7">
        <v>100.26</v>
      </c>
    </row>
    <row r="17189" spans="1:7" x14ac:dyDescent="0.3">
      <c r="A17189" s="310">
        <v>3020135</v>
      </c>
      <c r="B17189" t="s">
        <v>24267</v>
      </c>
      <c r="C17189" t="s">
        <v>24268</v>
      </c>
      <c r="D17189" t="s">
        <v>373</v>
      </c>
      <c r="E17189">
        <v>615130</v>
      </c>
      <c r="F17189" t="s">
        <v>24196</v>
      </c>
      <c r="G17189" s="7">
        <v>-53.51</v>
      </c>
    </row>
    <row r="17190" spans="1:7" x14ac:dyDescent="0.3">
      <c r="A17190" s="310">
        <v>3020135</v>
      </c>
      <c r="B17190" t="s">
        <v>24267</v>
      </c>
      <c r="C17190" t="s">
        <v>24268</v>
      </c>
      <c r="D17190" t="s">
        <v>375</v>
      </c>
      <c r="E17190">
        <v>617130</v>
      </c>
      <c r="F17190" t="s">
        <v>24196</v>
      </c>
      <c r="G17190" s="7">
        <v>368.95</v>
      </c>
    </row>
    <row r="17191" spans="1:7" x14ac:dyDescent="0.3">
      <c r="A17191" s="310">
        <v>3020135</v>
      </c>
      <c r="B17191" t="s">
        <v>24267</v>
      </c>
      <c r="C17191" t="s">
        <v>24268</v>
      </c>
      <c r="D17191" t="s">
        <v>371</v>
      </c>
      <c r="E17191">
        <v>615100</v>
      </c>
      <c r="F17191" t="s">
        <v>24196</v>
      </c>
      <c r="G17191" s="7">
        <v>151.19999999999999</v>
      </c>
    </row>
    <row r="17192" spans="1:7" x14ac:dyDescent="0.3">
      <c r="A17192" s="310">
        <v>3020135</v>
      </c>
      <c r="B17192" t="s">
        <v>24267</v>
      </c>
      <c r="C17192" t="s">
        <v>24268</v>
      </c>
      <c r="D17192" t="s">
        <v>373</v>
      </c>
      <c r="E17192">
        <v>615130</v>
      </c>
      <c r="F17192" t="s">
        <v>24196</v>
      </c>
      <c r="G17192" s="7">
        <v>0.01</v>
      </c>
    </row>
    <row r="17193" spans="1:7" x14ac:dyDescent="0.3">
      <c r="A17193" s="310">
        <v>3020135</v>
      </c>
      <c r="B17193" t="s">
        <v>24267</v>
      </c>
      <c r="C17193" t="s">
        <v>24268</v>
      </c>
      <c r="D17193" t="s">
        <v>373</v>
      </c>
      <c r="E17193">
        <v>615130</v>
      </c>
      <c r="F17193" t="s">
        <v>24196</v>
      </c>
      <c r="G17193" s="7">
        <v>-42.78</v>
      </c>
    </row>
    <row r="17194" spans="1:7" x14ac:dyDescent="0.3">
      <c r="A17194" s="310">
        <v>3020135</v>
      </c>
      <c r="B17194" t="s">
        <v>24267</v>
      </c>
      <c r="C17194" t="s">
        <v>24268</v>
      </c>
      <c r="D17194" t="s">
        <v>373</v>
      </c>
      <c r="E17194">
        <v>615130</v>
      </c>
      <c r="F17194" t="s">
        <v>24196</v>
      </c>
      <c r="G17194" s="7">
        <v>-53.51</v>
      </c>
    </row>
    <row r="17195" spans="1:7" x14ac:dyDescent="0.3">
      <c r="A17195" s="310">
        <v>3020135</v>
      </c>
      <c r="B17195" t="s">
        <v>24267</v>
      </c>
      <c r="C17195" t="s">
        <v>24268</v>
      </c>
      <c r="D17195" t="s">
        <v>377</v>
      </c>
      <c r="E17195">
        <v>611110</v>
      </c>
      <c r="F17195" t="s">
        <v>24196</v>
      </c>
      <c r="G17195" s="7">
        <v>-33.700000000000003</v>
      </c>
    </row>
    <row r="17196" spans="1:7" x14ac:dyDescent="0.3">
      <c r="A17196" s="310">
        <v>3020135</v>
      </c>
      <c r="B17196" t="s">
        <v>24267</v>
      </c>
      <c r="C17196" t="s">
        <v>24268</v>
      </c>
      <c r="D17196" t="s">
        <v>377</v>
      </c>
      <c r="E17196">
        <v>611110</v>
      </c>
      <c r="F17196" t="s">
        <v>24196</v>
      </c>
      <c r="G17196" s="7">
        <v>30.44</v>
      </c>
    </row>
    <row r="17197" spans="1:7" x14ac:dyDescent="0.3">
      <c r="A17197" s="310">
        <v>3020135</v>
      </c>
      <c r="B17197" t="s">
        <v>24267</v>
      </c>
      <c r="C17197" t="s">
        <v>24268</v>
      </c>
      <c r="D17197" t="s">
        <v>377</v>
      </c>
      <c r="E17197">
        <v>611110</v>
      </c>
      <c r="F17197" t="s">
        <v>24196</v>
      </c>
      <c r="G17197" s="7">
        <v>-30.44</v>
      </c>
    </row>
    <row r="17198" spans="1:7" x14ac:dyDescent="0.3">
      <c r="A17198" s="310">
        <v>3020135</v>
      </c>
      <c r="B17198" t="s">
        <v>24267</v>
      </c>
      <c r="C17198" t="s">
        <v>24268</v>
      </c>
      <c r="D17198" t="s">
        <v>371</v>
      </c>
      <c r="E17198">
        <v>617100</v>
      </c>
      <c r="F17198" t="s">
        <v>24196</v>
      </c>
      <c r="G17198" s="7">
        <v>1543.77</v>
      </c>
    </row>
    <row r="17199" spans="1:7" x14ac:dyDescent="0.3">
      <c r="A17199" s="310">
        <v>3020135</v>
      </c>
      <c r="B17199" t="s">
        <v>24267</v>
      </c>
      <c r="C17199" t="s">
        <v>24268</v>
      </c>
      <c r="D17199" t="s">
        <v>371</v>
      </c>
      <c r="E17199">
        <v>615100</v>
      </c>
      <c r="F17199" t="s">
        <v>24196</v>
      </c>
      <c r="G17199" s="7">
        <v>-151.19999999999999</v>
      </c>
    </row>
    <row r="17200" spans="1:7" x14ac:dyDescent="0.3">
      <c r="A17200" s="310">
        <v>3020135</v>
      </c>
      <c r="B17200" t="s">
        <v>24267</v>
      </c>
      <c r="C17200" t="s">
        <v>24268</v>
      </c>
      <c r="D17200" t="s">
        <v>373</v>
      </c>
      <c r="E17200">
        <v>615130</v>
      </c>
      <c r="F17200" t="s">
        <v>24196</v>
      </c>
      <c r="G17200" s="7">
        <v>-10.06</v>
      </c>
    </row>
    <row r="17201" spans="1:7" x14ac:dyDescent="0.3">
      <c r="A17201" s="310">
        <v>3020135</v>
      </c>
      <c r="B17201" t="s">
        <v>24267</v>
      </c>
      <c r="C17201" t="s">
        <v>24268</v>
      </c>
      <c r="D17201" t="s">
        <v>377</v>
      </c>
      <c r="E17201">
        <v>611110</v>
      </c>
      <c r="F17201" t="s">
        <v>24196</v>
      </c>
      <c r="G17201" s="7">
        <v>31.9</v>
      </c>
    </row>
    <row r="17202" spans="1:7" x14ac:dyDescent="0.3">
      <c r="A17202" s="310">
        <v>3020135</v>
      </c>
      <c r="B17202" t="s">
        <v>24267</v>
      </c>
      <c r="C17202" t="s">
        <v>24268</v>
      </c>
      <c r="D17202" t="s">
        <v>377</v>
      </c>
      <c r="E17202">
        <v>611110</v>
      </c>
      <c r="F17202" t="s">
        <v>24196</v>
      </c>
      <c r="G17202" s="7">
        <v>30.88</v>
      </c>
    </row>
    <row r="17203" spans="1:7" x14ac:dyDescent="0.3">
      <c r="A17203" s="310">
        <v>3020135</v>
      </c>
      <c r="B17203" t="s">
        <v>24267</v>
      </c>
      <c r="C17203" t="s">
        <v>24268</v>
      </c>
      <c r="D17203" t="s">
        <v>373</v>
      </c>
      <c r="E17203">
        <v>616160</v>
      </c>
      <c r="F17203" t="s">
        <v>24196</v>
      </c>
      <c r="G17203" s="7">
        <v>182.27</v>
      </c>
    </row>
    <row r="17204" spans="1:7" x14ac:dyDescent="0.3">
      <c r="A17204" s="310">
        <v>3020135</v>
      </c>
      <c r="B17204" t="s">
        <v>24267</v>
      </c>
      <c r="C17204" t="s">
        <v>24268</v>
      </c>
      <c r="D17204" t="s">
        <v>373</v>
      </c>
      <c r="E17204">
        <v>615130</v>
      </c>
      <c r="F17204" t="s">
        <v>24196</v>
      </c>
      <c r="G17204" s="7">
        <v>9.91</v>
      </c>
    </row>
    <row r="17205" spans="1:7" x14ac:dyDescent="0.3">
      <c r="A17205" s="310">
        <v>3020135</v>
      </c>
      <c r="B17205" t="s">
        <v>24267</v>
      </c>
      <c r="C17205" t="s">
        <v>24268</v>
      </c>
      <c r="D17205" t="s">
        <v>377</v>
      </c>
      <c r="E17205">
        <v>611110</v>
      </c>
      <c r="F17205" t="s">
        <v>24196</v>
      </c>
      <c r="G17205" s="7">
        <v>30.44</v>
      </c>
    </row>
    <row r="17206" spans="1:7" x14ac:dyDescent="0.3">
      <c r="A17206" s="310">
        <v>3020135</v>
      </c>
      <c r="B17206" t="s">
        <v>24267</v>
      </c>
      <c r="C17206" t="s">
        <v>24268</v>
      </c>
      <c r="D17206" t="s">
        <v>377</v>
      </c>
      <c r="E17206">
        <v>611110</v>
      </c>
      <c r="F17206" t="s">
        <v>24196</v>
      </c>
      <c r="G17206" s="7">
        <v>-30.44</v>
      </c>
    </row>
    <row r="17207" spans="1:7" x14ac:dyDescent="0.3">
      <c r="A17207" s="310">
        <v>3020135</v>
      </c>
      <c r="B17207" t="s">
        <v>24267</v>
      </c>
      <c r="C17207" t="s">
        <v>24268</v>
      </c>
      <c r="D17207" t="s">
        <v>373</v>
      </c>
      <c r="E17207">
        <v>615130</v>
      </c>
      <c r="F17207" t="s">
        <v>24196</v>
      </c>
      <c r="G17207" s="7">
        <v>-20.12</v>
      </c>
    </row>
    <row r="17208" spans="1:7" x14ac:dyDescent="0.3">
      <c r="A17208" s="310">
        <v>3020135</v>
      </c>
      <c r="B17208" t="s">
        <v>24267</v>
      </c>
      <c r="C17208" t="s">
        <v>24268</v>
      </c>
      <c r="D17208" t="s">
        <v>373</v>
      </c>
      <c r="E17208">
        <v>615130</v>
      </c>
      <c r="F17208" t="s">
        <v>24196</v>
      </c>
      <c r="G17208" s="7">
        <v>38.51</v>
      </c>
    </row>
    <row r="17209" spans="1:7" x14ac:dyDescent="0.3">
      <c r="A17209" s="310">
        <v>3020135</v>
      </c>
      <c r="B17209" t="s">
        <v>24267</v>
      </c>
      <c r="C17209" t="s">
        <v>24268</v>
      </c>
      <c r="D17209" t="s">
        <v>377</v>
      </c>
      <c r="E17209">
        <v>611110</v>
      </c>
      <c r="F17209" t="s">
        <v>24196</v>
      </c>
      <c r="G17209" s="7">
        <v>-30.44</v>
      </c>
    </row>
    <row r="17210" spans="1:7" x14ac:dyDescent="0.3">
      <c r="A17210" s="310">
        <v>3020135</v>
      </c>
      <c r="B17210" t="s">
        <v>24267</v>
      </c>
      <c r="C17210" t="s">
        <v>24268</v>
      </c>
      <c r="D17210" t="s">
        <v>371</v>
      </c>
      <c r="E17210">
        <v>615100</v>
      </c>
      <c r="F17210" t="s">
        <v>24196</v>
      </c>
      <c r="G17210" s="7">
        <v>37.71</v>
      </c>
    </row>
    <row r="17211" spans="1:7" x14ac:dyDescent="0.3">
      <c r="A17211" s="310">
        <v>3020135</v>
      </c>
      <c r="B17211" t="s">
        <v>24267</v>
      </c>
      <c r="C17211" t="s">
        <v>24268</v>
      </c>
      <c r="D17211" t="s">
        <v>373</v>
      </c>
      <c r="E17211">
        <v>616160</v>
      </c>
      <c r="F17211" t="s">
        <v>24196</v>
      </c>
      <c r="G17211" s="7">
        <v>190.02</v>
      </c>
    </row>
    <row r="17212" spans="1:7" x14ac:dyDescent="0.3">
      <c r="A17212" s="310">
        <v>3020135</v>
      </c>
      <c r="B17212" t="s">
        <v>24267</v>
      </c>
      <c r="C17212" t="s">
        <v>24268</v>
      </c>
      <c r="D17212" t="s">
        <v>373</v>
      </c>
      <c r="E17212">
        <v>615130</v>
      </c>
      <c r="F17212" t="s">
        <v>24196</v>
      </c>
      <c r="G17212" s="7">
        <v>2853.78</v>
      </c>
    </row>
    <row r="17213" spans="1:7" x14ac:dyDescent="0.3">
      <c r="A17213" s="310">
        <v>3020135</v>
      </c>
      <c r="B17213" t="s">
        <v>24267</v>
      </c>
      <c r="C17213" t="s">
        <v>24268</v>
      </c>
      <c r="D17213" t="s">
        <v>373</v>
      </c>
      <c r="E17213">
        <v>615130</v>
      </c>
      <c r="F17213" t="s">
        <v>24196</v>
      </c>
      <c r="G17213" s="7">
        <v>6.98</v>
      </c>
    </row>
    <row r="17214" spans="1:7" x14ac:dyDescent="0.3">
      <c r="A17214" s="310">
        <v>3020135</v>
      </c>
      <c r="B17214" t="s">
        <v>24267</v>
      </c>
      <c r="C17214" t="s">
        <v>24268</v>
      </c>
      <c r="D17214" t="s">
        <v>373</v>
      </c>
      <c r="E17214">
        <v>615130</v>
      </c>
      <c r="F17214" t="s">
        <v>24196</v>
      </c>
      <c r="G17214" s="7">
        <v>0.01</v>
      </c>
    </row>
    <row r="17215" spans="1:7" x14ac:dyDescent="0.3">
      <c r="A17215" s="310">
        <v>3020135</v>
      </c>
      <c r="B17215" t="s">
        <v>24267</v>
      </c>
      <c r="C17215" t="s">
        <v>24268</v>
      </c>
      <c r="D17215" t="s">
        <v>373</v>
      </c>
      <c r="E17215">
        <v>615130</v>
      </c>
      <c r="F17215" t="s">
        <v>24196</v>
      </c>
      <c r="G17215" s="7">
        <v>104.66</v>
      </c>
    </row>
    <row r="17216" spans="1:7" x14ac:dyDescent="0.3">
      <c r="A17216" s="310">
        <v>3020135</v>
      </c>
      <c r="B17216" t="s">
        <v>24267</v>
      </c>
      <c r="C17216" t="s">
        <v>24268</v>
      </c>
      <c r="D17216" t="s">
        <v>377</v>
      </c>
      <c r="E17216">
        <v>611110</v>
      </c>
      <c r="F17216" t="s">
        <v>24196</v>
      </c>
      <c r="G17216" s="7">
        <v>33.700000000000003</v>
      </c>
    </row>
    <row r="17217" spans="1:7" x14ac:dyDescent="0.3">
      <c r="A17217" s="310">
        <v>3020135</v>
      </c>
      <c r="B17217" t="s">
        <v>24267</v>
      </c>
      <c r="C17217" t="s">
        <v>24268</v>
      </c>
      <c r="D17217" t="s">
        <v>377</v>
      </c>
      <c r="E17217">
        <v>611110</v>
      </c>
      <c r="F17217" t="s">
        <v>24196</v>
      </c>
      <c r="G17217" s="7">
        <v>-0.01</v>
      </c>
    </row>
    <row r="17218" spans="1:7" x14ac:dyDescent="0.3">
      <c r="A17218" s="310">
        <v>3020135</v>
      </c>
      <c r="B17218" t="s">
        <v>24267</v>
      </c>
      <c r="C17218" t="s">
        <v>24268</v>
      </c>
      <c r="D17218" t="s">
        <v>371</v>
      </c>
      <c r="E17218">
        <v>615100</v>
      </c>
      <c r="F17218" t="s">
        <v>24196</v>
      </c>
      <c r="G17218" s="7">
        <v>-151.19999999999999</v>
      </c>
    </row>
    <row r="17219" spans="1:7" x14ac:dyDescent="0.3">
      <c r="A17219" s="310">
        <v>3020135</v>
      </c>
      <c r="B17219" t="s">
        <v>24267</v>
      </c>
      <c r="C17219" t="s">
        <v>24268</v>
      </c>
      <c r="D17219" t="s">
        <v>373</v>
      </c>
      <c r="E17219">
        <v>615130</v>
      </c>
      <c r="F17219" t="s">
        <v>24196</v>
      </c>
      <c r="G17219" s="7">
        <v>51.78</v>
      </c>
    </row>
    <row r="17220" spans="1:7" x14ac:dyDescent="0.3">
      <c r="A17220" s="310">
        <v>3020135</v>
      </c>
      <c r="B17220" t="s">
        <v>24267</v>
      </c>
      <c r="C17220" t="s">
        <v>24268</v>
      </c>
      <c r="D17220" t="s">
        <v>373</v>
      </c>
      <c r="E17220">
        <v>615130</v>
      </c>
      <c r="F17220" t="s">
        <v>24196</v>
      </c>
      <c r="G17220" s="7">
        <v>10.06</v>
      </c>
    </row>
    <row r="17221" spans="1:7" x14ac:dyDescent="0.3">
      <c r="A17221" s="310">
        <v>3020135</v>
      </c>
      <c r="B17221" t="s">
        <v>24267</v>
      </c>
      <c r="C17221" t="s">
        <v>24268</v>
      </c>
      <c r="D17221" t="s">
        <v>373</v>
      </c>
      <c r="E17221">
        <v>616160</v>
      </c>
      <c r="F17221" t="s">
        <v>24196</v>
      </c>
      <c r="G17221" s="7">
        <v>70.16</v>
      </c>
    </row>
    <row r="17222" spans="1:7" x14ac:dyDescent="0.3">
      <c r="A17222" s="310">
        <v>3020135</v>
      </c>
      <c r="B17222" t="s">
        <v>24267</v>
      </c>
      <c r="C17222" t="s">
        <v>24268</v>
      </c>
      <c r="D17222" t="s">
        <v>377</v>
      </c>
      <c r="E17222">
        <v>611110</v>
      </c>
      <c r="F17222" t="s">
        <v>24196</v>
      </c>
      <c r="G17222" s="7">
        <v>30.44</v>
      </c>
    </row>
    <row r="17223" spans="1:7" x14ac:dyDescent="0.3">
      <c r="A17223" s="310">
        <v>3020135</v>
      </c>
      <c r="B17223" t="s">
        <v>24267</v>
      </c>
      <c r="C17223" t="s">
        <v>24268</v>
      </c>
      <c r="D17223" t="s">
        <v>377</v>
      </c>
      <c r="E17223">
        <v>611110</v>
      </c>
      <c r="F17223" t="s">
        <v>24196</v>
      </c>
      <c r="G17223" s="7">
        <v>31.9</v>
      </c>
    </row>
    <row r="17224" spans="1:7" x14ac:dyDescent="0.3">
      <c r="A17224" s="310">
        <v>3020135</v>
      </c>
      <c r="B17224" t="s">
        <v>24267</v>
      </c>
      <c r="C17224" t="s">
        <v>24268</v>
      </c>
      <c r="D17224" t="s">
        <v>373</v>
      </c>
      <c r="E17224">
        <v>615130</v>
      </c>
      <c r="F17224" t="s">
        <v>24196</v>
      </c>
      <c r="G17224" s="7">
        <v>-10.06</v>
      </c>
    </row>
    <row r="17225" spans="1:7" x14ac:dyDescent="0.3">
      <c r="A17225" s="310">
        <v>3020135</v>
      </c>
      <c r="B17225" t="s">
        <v>24267</v>
      </c>
      <c r="C17225" t="s">
        <v>24268</v>
      </c>
      <c r="D17225" t="s">
        <v>375</v>
      </c>
      <c r="E17225">
        <v>615140</v>
      </c>
      <c r="F17225" t="s">
        <v>24196</v>
      </c>
      <c r="G17225" s="7">
        <v>11.23</v>
      </c>
    </row>
    <row r="17226" spans="1:7" x14ac:dyDescent="0.3">
      <c r="A17226" s="310">
        <v>3020135</v>
      </c>
      <c r="B17226" t="s">
        <v>24267</v>
      </c>
      <c r="C17226" t="s">
        <v>24268</v>
      </c>
      <c r="D17226" t="s">
        <v>371</v>
      </c>
      <c r="E17226">
        <v>615100</v>
      </c>
      <c r="F17226" t="s">
        <v>24196</v>
      </c>
      <c r="G17226" s="7">
        <v>151.19999999999999</v>
      </c>
    </row>
    <row r="17227" spans="1:7" x14ac:dyDescent="0.3">
      <c r="A17227" s="310">
        <v>3020135</v>
      </c>
      <c r="B17227" t="s">
        <v>24267</v>
      </c>
      <c r="C17227" t="s">
        <v>24268</v>
      </c>
      <c r="D17227" t="s">
        <v>373</v>
      </c>
      <c r="E17227">
        <v>615130</v>
      </c>
      <c r="F17227" t="s">
        <v>24196</v>
      </c>
      <c r="G17227" s="7">
        <v>-42.78</v>
      </c>
    </row>
    <row r="17228" spans="1:7" x14ac:dyDescent="0.3">
      <c r="A17228" s="310">
        <v>3020135</v>
      </c>
      <c r="B17228" t="s">
        <v>24267</v>
      </c>
      <c r="C17228" t="s">
        <v>24268</v>
      </c>
      <c r="D17228" t="s">
        <v>373</v>
      </c>
      <c r="E17228">
        <v>615130</v>
      </c>
      <c r="F17228" t="s">
        <v>24196</v>
      </c>
      <c r="G17228" s="7">
        <v>2853.78</v>
      </c>
    </row>
    <row r="17229" spans="1:7" x14ac:dyDescent="0.3">
      <c r="A17229" s="310">
        <v>3020135</v>
      </c>
      <c r="B17229" t="s">
        <v>24267</v>
      </c>
      <c r="C17229" t="s">
        <v>24268</v>
      </c>
      <c r="D17229" t="s">
        <v>373</v>
      </c>
      <c r="E17229">
        <v>615130</v>
      </c>
      <c r="F17229" t="s">
        <v>24196</v>
      </c>
      <c r="G17229" s="7">
        <v>10.06</v>
      </c>
    </row>
    <row r="17230" spans="1:7" x14ac:dyDescent="0.3">
      <c r="A17230" s="310">
        <v>3020135</v>
      </c>
      <c r="B17230" t="s">
        <v>24267</v>
      </c>
      <c r="C17230" t="s">
        <v>24268</v>
      </c>
      <c r="D17230" t="s">
        <v>371</v>
      </c>
      <c r="E17230">
        <v>615100</v>
      </c>
      <c r="F17230" t="s">
        <v>24196</v>
      </c>
      <c r="G17230" s="7">
        <v>-151.19999999999999</v>
      </c>
    </row>
    <row r="17231" spans="1:7" x14ac:dyDescent="0.3">
      <c r="A17231" s="310">
        <v>3020135</v>
      </c>
      <c r="B17231" t="s">
        <v>24267</v>
      </c>
      <c r="C17231" t="s">
        <v>24268</v>
      </c>
      <c r="D17231" t="s">
        <v>373</v>
      </c>
      <c r="E17231">
        <v>615130</v>
      </c>
      <c r="F17231" t="s">
        <v>24196</v>
      </c>
      <c r="G17231" s="7">
        <v>-104.66</v>
      </c>
    </row>
    <row r="17232" spans="1:7" x14ac:dyDescent="0.3">
      <c r="A17232" s="310">
        <v>3020135</v>
      </c>
      <c r="B17232" t="s">
        <v>24267</v>
      </c>
      <c r="C17232" t="s">
        <v>24268</v>
      </c>
      <c r="D17232" t="s">
        <v>377</v>
      </c>
      <c r="E17232">
        <v>611130</v>
      </c>
      <c r="F17232" t="s">
        <v>24196</v>
      </c>
      <c r="G17232" s="7">
        <v>195.26</v>
      </c>
    </row>
    <row r="17233" spans="1:7" x14ac:dyDescent="0.3">
      <c r="A17233" s="310">
        <v>3020135</v>
      </c>
      <c r="B17233" t="s">
        <v>24267</v>
      </c>
      <c r="C17233" t="s">
        <v>24268</v>
      </c>
      <c r="D17233" t="s">
        <v>373</v>
      </c>
      <c r="E17233">
        <v>615130</v>
      </c>
      <c r="F17233" t="s">
        <v>24196</v>
      </c>
      <c r="G17233" s="7">
        <v>-104.66</v>
      </c>
    </row>
    <row r="17234" spans="1:7" x14ac:dyDescent="0.3">
      <c r="A17234" s="310">
        <v>3020135</v>
      </c>
      <c r="B17234" t="s">
        <v>24267</v>
      </c>
      <c r="C17234" t="s">
        <v>24268</v>
      </c>
      <c r="D17234" t="s">
        <v>377</v>
      </c>
      <c r="E17234">
        <v>611110</v>
      </c>
      <c r="F17234" t="s">
        <v>24196</v>
      </c>
      <c r="G17234" s="7">
        <v>30.44</v>
      </c>
    </row>
    <row r="17235" spans="1:7" x14ac:dyDescent="0.3">
      <c r="A17235" s="310">
        <v>3020135</v>
      </c>
      <c r="B17235" t="s">
        <v>24267</v>
      </c>
      <c r="C17235" t="s">
        <v>24268</v>
      </c>
      <c r="D17235" t="s">
        <v>371</v>
      </c>
      <c r="E17235">
        <v>615100</v>
      </c>
      <c r="F17235" t="s">
        <v>24196</v>
      </c>
      <c r="G17235" s="7">
        <v>151.19999999999999</v>
      </c>
    </row>
    <row r="17236" spans="1:7" x14ac:dyDescent="0.3">
      <c r="A17236" s="310">
        <v>3020135</v>
      </c>
      <c r="B17236" t="s">
        <v>24267</v>
      </c>
      <c r="C17236" t="s">
        <v>24268</v>
      </c>
      <c r="D17236" t="s">
        <v>373</v>
      </c>
      <c r="E17236">
        <v>615130</v>
      </c>
      <c r="F17236" t="s">
        <v>24196</v>
      </c>
      <c r="G17236" s="7">
        <v>38.51</v>
      </c>
    </row>
    <row r="17237" spans="1:7" x14ac:dyDescent="0.3">
      <c r="A17237" s="310">
        <v>3020135</v>
      </c>
      <c r="B17237" t="s">
        <v>24267</v>
      </c>
      <c r="C17237" t="s">
        <v>24268</v>
      </c>
      <c r="D17237" t="s">
        <v>373</v>
      </c>
      <c r="E17237">
        <v>615130</v>
      </c>
      <c r="F17237" t="s">
        <v>24196</v>
      </c>
      <c r="G17237" s="7">
        <v>-51.78</v>
      </c>
    </row>
    <row r="17238" spans="1:7" x14ac:dyDescent="0.3">
      <c r="A17238" s="310">
        <v>3020135</v>
      </c>
      <c r="B17238" t="s">
        <v>24267</v>
      </c>
      <c r="C17238" t="s">
        <v>24268</v>
      </c>
      <c r="D17238" t="s">
        <v>373</v>
      </c>
      <c r="E17238">
        <v>616160</v>
      </c>
      <c r="F17238" t="s">
        <v>24196</v>
      </c>
      <c r="G17238" s="7">
        <v>246.15</v>
      </c>
    </row>
    <row r="17239" spans="1:7" x14ac:dyDescent="0.3">
      <c r="A17239" s="310">
        <v>3020135</v>
      </c>
      <c r="B17239" t="s">
        <v>24267</v>
      </c>
      <c r="C17239" t="s">
        <v>24268</v>
      </c>
      <c r="D17239" t="s">
        <v>371</v>
      </c>
      <c r="E17239">
        <v>615100</v>
      </c>
      <c r="F17239" t="s">
        <v>24196</v>
      </c>
      <c r="G17239" s="7">
        <v>-0.01</v>
      </c>
    </row>
    <row r="17240" spans="1:7" x14ac:dyDescent="0.3">
      <c r="A17240" s="310">
        <v>3020135</v>
      </c>
      <c r="B17240" t="s">
        <v>24267</v>
      </c>
      <c r="C17240" t="s">
        <v>24268</v>
      </c>
      <c r="D17240" t="s">
        <v>373</v>
      </c>
      <c r="E17240">
        <v>615130</v>
      </c>
      <c r="F17240" t="s">
        <v>24196</v>
      </c>
      <c r="G17240" s="7">
        <v>545.69000000000005</v>
      </c>
    </row>
    <row r="17241" spans="1:7" x14ac:dyDescent="0.3">
      <c r="A17241" s="310">
        <v>3020135</v>
      </c>
      <c r="B17241" t="s">
        <v>24267</v>
      </c>
      <c r="C17241" t="s">
        <v>24268</v>
      </c>
      <c r="D17241" t="s">
        <v>373</v>
      </c>
      <c r="E17241">
        <v>615130</v>
      </c>
      <c r="F17241" t="s">
        <v>24196</v>
      </c>
      <c r="G17241" s="7">
        <v>-0.01</v>
      </c>
    </row>
    <row r="17242" spans="1:7" x14ac:dyDescent="0.3">
      <c r="A17242" s="310">
        <v>3020135</v>
      </c>
      <c r="B17242" t="s">
        <v>24267</v>
      </c>
      <c r="C17242" t="s">
        <v>24268</v>
      </c>
      <c r="D17242" t="s">
        <v>373</v>
      </c>
      <c r="E17242">
        <v>615130</v>
      </c>
      <c r="F17242" t="s">
        <v>24196</v>
      </c>
      <c r="G17242" s="7">
        <v>434.36</v>
      </c>
    </row>
    <row r="17243" spans="1:7" x14ac:dyDescent="0.3">
      <c r="A17243" s="310">
        <v>3020135</v>
      </c>
      <c r="B17243" t="s">
        <v>24267</v>
      </c>
      <c r="C17243" t="s">
        <v>24268</v>
      </c>
      <c r="D17243" t="s">
        <v>373</v>
      </c>
      <c r="E17243">
        <v>615130</v>
      </c>
      <c r="F17243" t="s">
        <v>24196</v>
      </c>
      <c r="G17243" s="7">
        <v>-53.51</v>
      </c>
    </row>
    <row r="17244" spans="1:7" x14ac:dyDescent="0.3">
      <c r="A17244" s="310">
        <v>3020135</v>
      </c>
      <c r="B17244" t="s">
        <v>24267</v>
      </c>
      <c r="C17244" t="s">
        <v>24268</v>
      </c>
      <c r="D17244" t="s">
        <v>377</v>
      </c>
      <c r="E17244">
        <v>611110</v>
      </c>
      <c r="F17244" t="s">
        <v>24196</v>
      </c>
      <c r="G17244" s="7">
        <v>-0.01</v>
      </c>
    </row>
    <row r="17245" spans="1:7" x14ac:dyDescent="0.3">
      <c r="A17245" s="310">
        <v>3020135</v>
      </c>
      <c r="B17245" t="s">
        <v>24267</v>
      </c>
      <c r="C17245" t="s">
        <v>24268</v>
      </c>
      <c r="D17245" t="s">
        <v>373</v>
      </c>
      <c r="E17245">
        <v>615130</v>
      </c>
      <c r="F17245" t="s">
        <v>24196</v>
      </c>
      <c r="G17245" s="7">
        <v>51.78</v>
      </c>
    </row>
    <row r="17246" spans="1:7" x14ac:dyDescent="0.3">
      <c r="A17246" s="310">
        <v>3020135</v>
      </c>
      <c r="B17246" t="s">
        <v>24267</v>
      </c>
      <c r="C17246" t="s">
        <v>24268</v>
      </c>
      <c r="D17246" t="s">
        <v>373</v>
      </c>
      <c r="E17246">
        <v>615130</v>
      </c>
      <c r="F17246" t="s">
        <v>24196</v>
      </c>
      <c r="G17246" s="7">
        <v>38.51</v>
      </c>
    </row>
    <row r="17247" spans="1:7" x14ac:dyDescent="0.3">
      <c r="A17247" s="310">
        <v>3020135</v>
      </c>
      <c r="B17247" t="s">
        <v>24267</v>
      </c>
      <c r="C17247" t="s">
        <v>24268</v>
      </c>
      <c r="D17247" t="s">
        <v>373</v>
      </c>
      <c r="E17247">
        <v>615130</v>
      </c>
      <c r="F17247" t="s">
        <v>24196</v>
      </c>
      <c r="G17247" s="7">
        <v>-0.01</v>
      </c>
    </row>
    <row r="17248" spans="1:7" x14ac:dyDescent="0.3">
      <c r="A17248" s="310">
        <v>3020135</v>
      </c>
      <c r="B17248" t="s">
        <v>24267</v>
      </c>
      <c r="C17248" t="s">
        <v>24268</v>
      </c>
      <c r="D17248" t="s">
        <v>373</v>
      </c>
      <c r="E17248">
        <v>615130</v>
      </c>
      <c r="F17248" t="s">
        <v>24196</v>
      </c>
      <c r="G17248" s="7">
        <v>104.66</v>
      </c>
    </row>
    <row r="17249" spans="1:7" x14ac:dyDescent="0.3">
      <c r="A17249" s="310">
        <v>3020135</v>
      </c>
      <c r="B17249" t="s">
        <v>24267</v>
      </c>
      <c r="C17249" t="s">
        <v>24268</v>
      </c>
      <c r="D17249" t="s">
        <v>373</v>
      </c>
      <c r="E17249">
        <v>615130</v>
      </c>
      <c r="F17249" t="s">
        <v>24196</v>
      </c>
      <c r="G17249" s="7">
        <v>1870.93</v>
      </c>
    </row>
    <row r="17250" spans="1:7" x14ac:dyDescent="0.3">
      <c r="A17250" s="310">
        <v>3020135</v>
      </c>
      <c r="B17250" t="s">
        <v>24267</v>
      </c>
      <c r="C17250" t="s">
        <v>24268</v>
      </c>
      <c r="D17250" t="s">
        <v>377</v>
      </c>
      <c r="E17250">
        <v>611130</v>
      </c>
      <c r="F17250" t="s">
        <v>24196</v>
      </c>
      <c r="G17250" s="7">
        <v>162.21</v>
      </c>
    </row>
    <row r="17251" spans="1:7" x14ac:dyDescent="0.3">
      <c r="A17251" s="310">
        <v>3020135</v>
      </c>
      <c r="B17251" t="s">
        <v>24267</v>
      </c>
      <c r="C17251" t="s">
        <v>24268</v>
      </c>
      <c r="D17251" t="s">
        <v>371</v>
      </c>
      <c r="E17251">
        <v>615100</v>
      </c>
      <c r="F17251" t="s">
        <v>24196</v>
      </c>
      <c r="G17251" s="7">
        <v>151.19999999999999</v>
      </c>
    </row>
    <row r="17252" spans="1:7" x14ac:dyDescent="0.3">
      <c r="A17252" s="310">
        <v>3020135</v>
      </c>
      <c r="B17252" t="s">
        <v>24267</v>
      </c>
      <c r="C17252" t="s">
        <v>24268</v>
      </c>
      <c r="D17252" t="s">
        <v>371</v>
      </c>
      <c r="E17252">
        <v>615100</v>
      </c>
      <c r="F17252" t="s">
        <v>24196</v>
      </c>
      <c r="G17252" s="7">
        <v>-156.24</v>
      </c>
    </row>
    <row r="17253" spans="1:7" x14ac:dyDescent="0.3">
      <c r="A17253" s="310">
        <v>3020135</v>
      </c>
      <c r="B17253" t="s">
        <v>24267</v>
      </c>
      <c r="C17253" t="s">
        <v>24268</v>
      </c>
      <c r="D17253" t="s">
        <v>371</v>
      </c>
      <c r="E17253">
        <v>615100</v>
      </c>
      <c r="F17253" t="s">
        <v>24196</v>
      </c>
      <c r="G17253" s="7">
        <v>23.44</v>
      </c>
    </row>
    <row r="17254" spans="1:7" x14ac:dyDescent="0.3">
      <c r="A17254" s="310">
        <v>3020135</v>
      </c>
      <c r="B17254" t="s">
        <v>24267</v>
      </c>
      <c r="C17254" t="s">
        <v>24268</v>
      </c>
      <c r="D17254" t="s">
        <v>371</v>
      </c>
      <c r="E17254">
        <v>615100</v>
      </c>
      <c r="F17254" t="s">
        <v>24196</v>
      </c>
      <c r="G17254" s="7">
        <v>-156.24</v>
      </c>
    </row>
    <row r="17255" spans="1:7" x14ac:dyDescent="0.3">
      <c r="A17255" s="310">
        <v>3020135</v>
      </c>
      <c r="B17255" t="s">
        <v>24267</v>
      </c>
      <c r="C17255" t="s">
        <v>24268</v>
      </c>
      <c r="D17255" t="s">
        <v>377</v>
      </c>
      <c r="E17255">
        <v>611110</v>
      </c>
      <c r="F17255" t="s">
        <v>24196</v>
      </c>
      <c r="G17255" s="7">
        <v>30.44</v>
      </c>
    </row>
    <row r="17256" spans="1:7" x14ac:dyDescent="0.3">
      <c r="A17256" s="310">
        <v>3020135</v>
      </c>
      <c r="B17256" t="s">
        <v>24267</v>
      </c>
      <c r="C17256" t="s">
        <v>24268</v>
      </c>
      <c r="D17256" t="s">
        <v>373</v>
      </c>
      <c r="E17256">
        <v>615130</v>
      </c>
      <c r="F17256" t="s">
        <v>24196</v>
      </c>
      <c r="G17256" s="7">
        <v>-0.01</v>
      </c>
    </row>
    <row r="17257" spans="1:7" x14ac:dyDescent="0.3">
      <c r="A17257" s="310">
        <v>3020135</v>
      </c>
      <c r="B17257" t="s">
        <v>24267</v>
      </c>
      <c r="C17257" t="s">
        <v>24268</v>
      </c>
      <c r="D17257" t="s">
        <v>371</v>
      </c>
      <c r="E17257">
        <v>615100</v>
      </c>
      <c r="F17257" t="s">
        <v>24196</v>
      </c>
      <c r="G17257" s="7">
        <v>1763.79</v>
      </c>
    </row>
    <row r="17258" spans="1:7" x14ac:dyDescent="0.3">
      <c r="A17258" s="310">
        <v>3020135</v>
      </c>
      <c r="B17258" t="s">
        <v>24267</v>
      </c>
      <c r="C17258" t="s">
        <v>24268</v>
      </c>
      <c r="D17258" t="s">
        <v>373</v>
      </c>
      <c r="E17258">
        <v>615130</v>
      </c>
      <c r="F17258" t="s">
        <v>24196</v>
      </c>
      <c r="G17258" s="7">
        <v>-0.01</v>
      </c>
    </row>
    <row r="17259" spans="1:7" x14ac:dyDescent="0.3">
      <c r="A17259" s="310">
        <v>3020135</v>
      </c>
      <c r="B17259" t="s">
        <v>24267</v>
      </c>
      <c r="C17259" t="s">
        <v>24268</v>
      </c>
      <c r="D17259" t="s">
        <v>377</v>
      </c>
      <c r="E17259">
        <v>611110</v>
      </c>
      <c r="F17259" t="s">
        <v>24196</v>
      </c>
      <c r="G17259" s="7">
        <v>33.700000000000003</v>
      </c>
    </row>
    <row r="17260" spans="1:7" x14ac:dyDescent="0.3">
      <c r="A17260" s="310">
        <v>3020135</v>
      </c>
      <c r="B17260" t="s">
        <v>24267</v>
      </c>
      <c r="C17260" t="s">
        <v>24268</v>
      </c>
      <c r="D17260" t="s">
        <v>377</v>
      </c>
      <c r="E17260">
        <v>611110</v>
      </c>
      <c r="F17260" t="s">
        <v>24196</v>
      </c>
      <c r="G17260" s="7">
        <v>-33.700000000000003</v>
      </c>
    </row>
    <row r="17261" spans="1:7" x14ac:dyDescent="0.3">
      <c r="A17261" s="310">
        <v>3020135</v>
      </c>
      <c r="B17261" t="s">
        <v>24267</v>
      </c>
      <c r="C17261" t="s">
        <v>24268</v>
      </c>
      <c r="D17261" t="s">
        <v>373</v>
      </c>
      <c r="E17261">
        <v>615130</v>
      </c>
      <c r="F17261" t="s">
        <v>24196</v>
      </c>
      <c r="G17261" s="7">
        <v>389.78</v>
      </c>
    </row>
    <row r="17262" spans="1:7" x14ac:dyDescent="0.3">
      <c r="A17262" s="310">
        <v>3020135</v>
      </c>
      <c r="B17262" t="s">
        <v>24267</v>
      </c>
      <c r="C17262" t="s">
        <v>24268</v>
      </c>
      <c r="D17262" t="s">
        <v>373</v>
      </c>
      <c r="E17262">
        <v>615130</v>
      </c>
      <c r="F17262" t="s">
        <v>24196</v>
      </c>
      <c r="G17262" s="7">
        <v>14.27</v>
      </c>
    </row>
    <row r="17263" spans="1:7" x14ac:dyDescent="0.3">
      <c r="A17263" s="310">
        <v>3020135</v>
      </c>
      <c r="B17263" t="s">
        <v>24267</v>
      </c>
      <c r="C17263" t="s">
        <v>24268</v>
      </c>
      <c r="D17263" t="s">
        <v>377</v>
      </c>
      <c r="E17263">
        <v>611110</v>
      </c>
      <c r="F17263" t="s">
        <v>24196</v>
      </c>
      <c r="G17263" s="7">
        <v>-30.88</v>
      </c>
    </row>
    <row r="17264" spans="1:7" x14ac:dyDescent="0.3">
      <c r="A17264" s="310">
        <v>3020135</v>
      </c>
      <c r="B17264" t="s">
        <v>24267</v>
      </c>
      <c r="C17264" t="s">
        <v>24268</v>
      </c>
      <c r="D17264" t="s">
        <v>373</v>
      </c>
      <c r="E17264">
        <v>615130</v>
      </c>
      <c r="F17264" t="s">
        <v>24196</v>
      </c>
      <c r="G17264" s="7">
        <v>-0.01</v>
      </c>
    </row>
    <row r="17265" spans="1:7" x14ac:dyDescent="0.3">
      <c r="A17265" s="310">
        <v>3020135</v>
      </c>
      <c r="B17265" t="s">
        <v>24267</v>
      </c>
      <c r="C17265" t="s">
        <v>24268</v>
      </c>
      <c r="D17265" t="s">
        <v>377</v>
      </c>
      <c r="E17265">
        <v>611110</v>
      </c>
      <c r="F17265" t="s">
        <v>24196</v>
      </c>
      <c r="G17265" s="7">
        <v>-0.01</v>
      </c>
    </row>
    <row r="17266" spans="1:7" x14ac:dyDescent="0.3">
      <c r="A17266" s="310">
        <v>3020135</v>
      </c>
      <c r="B17266" t="s">
        <v>24267</v>
      </c>
      <c r="C17266" t="s">
        <v>24268</v>
      </c>
      <c r="D17266" t="s">
        <v>371</v>
      </c>
      <c r="E17266">
        <v>615100</v>
      </c>
      <c r="F17266" t="s">
        <v>24196</v>
      </c>
      <c r="G17266" s="7">
        <v>5382.75</v>
      </c>
    </row>
    <row r="17267" spans="1:7" x14ac:dyDescent="0.3">
      <c r="A17267" s="310">
        <v>3020135</v>
      </c>
      <c r="B17267" t="s">
        <v>24267</v>
      </c>
      <c r="C17267" t="s">
        <v>24268</v>
      </c>
      <c r="D17267" t="s">
        <v>373</v>
      </c>
      <c r="E17267">
        <v>617150</v>
      </c>
      <c r="F17267" t="s">
        <v>24196</v>
      </c>
      <c r="G17267" s="7">
        <v>178.11</v>
      </c>
    </row>
    <row r="17268" spans="1:7" x14ac:dyDescent="0.3">
      <c r="A17268" s="310">
        <v>3020135</v>
      </c>
      <c r="B17268" t="s">
        <v>24267</v>
      </c>
      <c r="C17268" t="s">
        <v>24268</v>
      </c>
      <c r="D17268" t="s">
        <v>377</v>
      </c>
      <c r="E17268">
        <v>611110</v>
      </c>
      <c r="F17268" t="s">
        <v>24196</v>
      </c>
      <c r="G17268" s="7">
        <v>-31.9</v>
      </c>
    </row>
    <row r="17269" spans="1:7" x14ac:dyDescent="0.3">
      <c r="A17269" s="310">
        <v>3020135</v>
      </c>
      <c r="B17269" t="s">
        <v>24267</v>
      </c>
      <c r="C17269" t="s">
        <v>24268</v>
      </c>
      <c r="D17269" t="s">
        <v>373</v>
      </c>
      <c r="E17269">
        <v>615130</v>
      </c>
      <c r="F17269" t="s">
        <v>24196</v>
      </c>
      <c r="G17269" s="7">
        <v>491.48</v>
      </c>
    </row>
    <row r="17270" spans="1:7" x14ac:dyDescent="0.3">
      <c r="A17270" s="310">
        <v>3020135</v>
      </c>
      <c r="B17270" t="s">
        <v>24267</v>
      </c>
      <c r="C17270" t="s">
        <v>24268</v>
      </c>
      <c r="D17270" t="s">
        <v>373</v>
      </c>
      <c r="E17270">
        <v>615130</v>
      </c>
      <c r="F17270" t="s">
        <v>24196</v>
      </c>
      <c r="G17270" s="7">
        <v>3.12</v>
      </c>
    </row>
    <row r="17271" spans="1:7" x14ac:dyDescent="0.3">
      <c r="A17271" s="310">
        <v>3020135</v>
      </c>
      <c r="B17271" t="s">
        <v>24267</v>
      </c>
      <c r="C17271" t="s">
        <v>24268</v>
      </c>
      <c r="D17271" t="s">
        <v>373</v>
      </c>
      <c r="E17271">
        <v>615130</v>
      </c>
      <c r="F17271" t="s">
        <v>24196</v>
      </c>
      <c r="G17271" s="7">
        <v>-51.78</v>
      </c>
    </row>
    <row r="17272" spans="1:7" x14ac:dyDescent="0.3">
      <c r="A17272" s="310">
        <v>3020135</v>
      </c>
      <c r="B17272" t="s">
        <v>24267</v>
      </c>
      <c r="C17272" t="s">
        <v>24268</v>
      </c>
      <c r="D17272" t="s">
        <v>373</v>
      </c>
      <c r="E17272">
        <v>615130</v>
      </c>
      <c r="F17272" t="s">
        <v>24196</v>
      </c>
      <c r="G17272" s="7">
        <v>-10.06</v>
      </c>
    </row>
    <row r="17273" spans="1:7" x14ac:dyDescent="0.3">
      <c r="A17273" s="310">
        <v>3020135</v>
      </c>
      <c r="B17273" t="s">
        <v>24267</v>
      </c>
      <c r="C17273" t="s">
        <v>24268</v>
      </c>
      <c r="D17273" t="s">
        <v>377</v>
      </c>
      <c r="E17273">
        <v>611110</v>
      </c>
      <c r="F17273" t="s">
        <v>24196</v>
      </c>
      <c r="G17273" s="7">
        <v>-30.44</v>
      </c>
    </row>
    <row r="17274" spans="1:7" x14ac:dyDescent="0.3">
      <c r="A17274" s="310">
        <v>3020135</v>
      </c>
      <c r="B17274" t="s">
        <v>24267</v>
      </c>
      <c r="C17274" t="s">
        <v>24268</v>
      </c>
      <c r="D17274" t="s">
        <v>373</v>
      </c>
      <c r="E17274">
        <v>615130</v>
      </c>
      <c r="F17274" t="s">
        <v>24196</v>
      </c>
      <c r="G17274" s="7">
        <v>4.21</v>
      </c>
    </row>
    <row r="17275" spans="1:7" x14ac:dyDescent="0.3">
      <c r="A17275" s="310">
        <v>3020135</v>
      </c>
      <c r="B17275" t="s">
        <v>24267</v>
      </c>
      <c r="C17275" t="s">
        <v>24268</v>
      </c>
      <c r="D17275" t="s">
        <v>377</v>
      </c>
      <c r="E17275">
        <v>611110</v>
      </c>
      <c r="F17275" t="s">
        <v>24196</v>
      </c>
      <c r="G17275" s="7">
        <v>31.9</v>
      </c>
    </row>
    <row r="17276" spans="1:7" x14ac:dyDescent="0.3">
      <c r="A17276" s="310">
        <v>3020135</v>
      </c>
      <c r="B17276" t="s">
        <v>24267</v>
      </c>
      <c r="C17276" t="s">
        <v>24268</v>
      </c>
      <c r="D17276" t="s">
        <v>373</v>
      </c>
      <c r="E17276">
        <v>615130</v>
      </c>
      <c r="F17276" t="s">
        <v>24196</v>
      </c>
      <c r="G17276" s="7">
        <v>104.66</v>
      </c>
    </row>
    <row r="17277" spans="1:7" x14ac:dyDescent="0.3">
      <c r="A17277" s="310">
        <v>3020135</v>
      </c>
      <c r="B17277" t="s">
        <v>24267</v>
      </c>
      <c r="C17277" t="s">
        <v>24268</v>
      </c>
      <c r="D17277" t="s">
        <v>373</v>
      </c>
      <c r="E17277">
        <v>615130</v>
      </c>
      <c r="F17277" t="s">
        <v>24196</v>
      </c>
      <c r="G17277" s="7">
        <v>-42.78</v>
      </c>
    </row>
    <row r="17278" spans="1:7" x14ac:dyDescent="0.3">
      <c r="A17278" s="310">
        <v>3020135</v>
      </c>
      <c r="B17278" t="s">
        <v>24267</v>
      </c>
      <c r="C17278" t="s">
        <v>24268</v>
      </c>
      <c r="D17278" t="s">
        <v>373</v>
      </c>
      <c r="E17278">
        <v>617150</v>
      </c>
      <c r="F17278" t="s">
        <v>24196</v>
      </c>
      <c r="G17278" s="7">
        <v>127.22</v>
      </c>
    </row>
    <row r="17279" spans="1:7" x14ac:dyDescent="0.3">
      <c r="A17279" s="310">
        <v>3020135</v>
      </c>
      <c r="B17279" t="s">
        <v>24267</v>
      </c>
      <c r="C17279" t="s">
        <v>24268</v>
      </c>
      <c r="D17279" t="s">
        <v>377</v>
      </c>
      <c r="E17279">
        <v>611110</v>
      </c>
      <c r="F17279" t="s">
        <v>24196</v>
      </c>
      <c r="G17279" s="7">
        <v>30.44</v>
      </c>
    </row>
    <row r="17280" spans="1:7" x14ac:dyDescent="0.3">
      <c r="A17280" s="310">
        <v>3020135</v>
      </c>
      <c r="B17280" t="s">
        <v>24267</v>
      </c>
      <c r="C17280" t="s">
        <v>24268</v>
      </c>
      <c r="D17280" t="s">
        <v>371</v>
      </c>
      <c r="E17280">
        <v>615100</v>
      </c>
      <c r="F17280" t="s">
        <v>24196</v>
      </c>
      <c r="G17280" s="7">
        <v>-156.24</v>
      </c>
    </row>
    <row r="17281" spans="1:7" x14ac:dyDescent="0.3">
      <c r="A17281" s="310">
        <v>3020135</v>
      </c>
      <c r="B17281" t="s">
        <v>24267</v>
      </c>
      <c r="C17281" t="s">
        <v>24268</v>
      </c>
      <c r="D17281" t="s">
        <v>373</v>
      </c>
      <c r="E17281">
        <v>615130</v>
      </c>
      <c r="F17281" t="s">
        <v>24196</v>
      </c>
      <c r="G17281" s="7">
        <v>53.51</v>
      </c>
    </row>
    <row r="17282" spans="1:7" x14ac:dyDescent="0.3">
      <c r="A17282" s="310">
        <v>3020135</v>
      </c>
      <c r="B17282" t="s">
        <v>24267</v>
      </c>
      <c r="C17282" t="s">
        <v>24268</v>
      </c>
      <c r="D17282" t="s">
        <v>377</v>
      </c>
      <c r="E17282">
        <v>611110</v>
      </c>
      <c r="F17282" t="s">
        <v>24196</v>
      </c>
      <c r="G17282" s="7">
        <v>-30.88</v>
      </c>
    </row>
    <row r="17283" spans="1:7" x14ac:dyDescent="0.3">
      <c r="A17283" s="310">
        <v>3020135</v>
      </c>
      <c r="B17283" t="s">
        <v>24267</v>
      </c>
      <c r="C17283" t="s">
        <v>24268</v>
      </c>
      <c r="D17283" t="s">
        <v>377</v>
      </c>
      <c r="E17283">
        <v>611110</v>
      </c>
      <c r="F17283" t="s">
        <v>24196</v>
      </c>
      <c r="G17283" s="7">
        <v>0.01</v>
      </c>
    </row>
    <row r="17284" spans="1:7" x14ac:dyDescent="0.3">
      <c r="A17284" s="310">
        <v>3020135</v>
      </c>
      <c r="B17284" t="s">
        <v>24267</v>
      </c>
      <c r="C17284" t="s">
        <v>24268</v>
      </c>
      <c r="D17284" t="s">
        <v>373</v>
      </c>
      <c r="E17284">
        <v>617150</v>
      </c>
      <c r="F17284" t="s">
        <v>24196</v>
      </c>
      <c r="G17284" s="7">
        <v>582.16999999999996</v>
      </c>
    </row>
    <row r="17285" spans="1:7" x14ac:dyDescent="0.3">
      <c r="A17285" s="310">
        <v>3020135</v>
      </c>
      <c r="B17285" t="s">
        <v>24267</v>
      </c>
      <c r="C17285" t="s">
        <v>24268</v>
      </c>
      <c r="D17285" t="s">
        <v>371</v>
      </c>
      <c r="E17285">
        <v>615100</v>
      </c>
      <c r="F17285" t="s">
        <v>24196</v>
      </c>
      <c r="G17285" s="7">
        <v>4687.25</v>
      </c>
    </row>
    <row r="17286" spans="1:7" x14ac:dyDescent="0.3">
      <c r="A17286" s="310">
        <v>3020135</v>
      </c>
      <c r="B17286" t="s">
        <v>24267</v>
      </c>
      <c r="C17286" t="s">
        <v>24268</v>
      </c>
      <c r="D17286" t="s">
        <v>373</v>
      </c>
      <c r="E17286">
        <v>615130</v>
      </c>
      <c r="F17286" t="s">
        <v>24196</v>
      </c>
      <c r="G17286" s="7">
        <v>3078.5</v>
      </c>
    </row>
    <row r="17287" spans="1:7" x14ac:dyDescent="0.3">
      <c r="A17287" s="310">
        <v>3020135</v>
      </c>
      <c r="B17287" t="s">
        <v>24267</v>
      </c>
      <c r="C17287" t="s">
        <v>24268</v>
      </c>
      <c r="D17287" t="s">
        <v>373</v>
      </c>
      <c r="E17287">
        <v>615130</v>
      </c>
      <c r="F17287" t="s">
        <v>24196</v>
      </c>
      <c r="G17287" s="7">
        <v>53.51</v>
      </c>
    </row>
    <row r="17288" spans="1:7" x14ac:dyDescent="0.3">
      <c r="A17288" s="310">
        <v>3020135</v>
      </c>
      <c r="B17288" t="s">
        <v>24267</v>
      </c>
      <c r="C17288" t="s">
        <v>24268</v>
      </c>
      <c r="D17288" t="s">
        <v>377</v>
      </c>
      <c r="E17288">
        <v>611110</v>
      </c>
      <c r="F17288" t="s">
        <v>24196</v>
      </c>
      <c r="G17288" s="7">
        <v>0.01</v>
      </c>
    </row>
    <row r="17289" spans="1:7" x14ac:dyDescent="0.3">
      <c r="A17289" s="310">
        <v>3020135</v>
      </c>
      <c r="B17289" t="s">
        <v>24267</v>
      </c>
      <c r="C17289" t="s">
        <v>24268</v>
      </c>
      <c r="D17289" t="s">
        <v>373</v>
      </c>
      <c r="E17289">
        <v>617150</v>
      </c>
      <c r="F17289" t="s">
        <v>24196</v>
      </c>
      <c r="G17289" s="7">
        <v>582.16999999999996</v>
      </c>
    </row>
    <row r="17290" spans="1:7" x14ac:dyDescent="0.3">
      <c r="A17290" s="310">
        <v>3020135</v>
      </c>
      <c r="B17290" t="s">
        <v>24267</v>
      </c>
      <c r="C17290" t="s">
        <v>24268</v>
      </c>
      <c r="D17290" t="s">
        <v>375</v>
      </c>
      <c r="E17290">
        <v>615140</v>
      </c>
      <c r="F17290" t="s">
        <v>24196</v>
      </c>
      <c r="G17290" s="7">
        <v>2552.5</v>
      </c>
    </row>
    <row r="17291" spans="1:7" x14ac:dyDescent="0.3">
      <c r="A17291" s="310">
        <v>3020135</v>
      </c>
      <c r="B17291" t="s">
        <v>24267</v>
      </c>
      <c r="C17291" t="s">
        <v>24268</v>
      </c>
      <c r="D17291" t="s">
        <v>373</v>
      </c>
      <c r="E17291">
        <v>617150</v>
      </c>
      <c r="F17291" t="s">
        <v>24196</v>
      </c>
      <c r="G17291" s="7">
        <v>582.16999999999996</v>
      </c>
    </row>
    <row r="17292" spans="1:7" x14ac:dyDescent="0.3">
      <c r="A17292" s="310">
        <v>3020135</v>
      </c>
      <c r="B17292" t="s">
        <v>24267</v>
      </c>
      <c r="C17292" t="s">
        <v>24268</v>
      </c>
      <c r="D17292" t="s">
        <v>377</v>
      </c>
      <c r="E17292">
        <v>611110</v>
      </c>
      <c r="F17292" t="s">
        <v>24196</v>
      </c>
      <c r="G17292" s="7">
        <v>-30.88</v>
      </c>
    </row>
    <row r="17293" spans="1:7" x14ac:dyDescent="0.3">
      <c r="A17293" s="310">
        <v>3020135</v>
      </c>
      <c r="B17293" t="s">
        <v>24267</v>
      </c>
      <c r="C17293" t="s">
        <v>24268</v>
      </c>
      <c r="D17293" t="s">
        <v>373</v>
      </c>
      <c r="E17293">
        <v>615130</v>
      </c>
      <c r="F17293" t="s">
        <v>24196</v>
      </c>
      <c r="G17293" s="7">
        <v>-51.78</v>
      </c>
    </row>
    <row r="17294" spans="1:7" x14ac:dyDescent="0.3">
      <c r="A17294" s="310">
        <v>3020135</v>
      </c>
      <c r="B17294" t="s">
        <v>24267</v>
      </c>
      <c r="C17294" t="s">
        <v>24268</v>
      </c>
      <c r="D17294" t="s">
        <v>371</v>
      </c>
      <c r="E17294">
        <v>615100</v>
      </c>
      <c r="F17294" t="s">
        <v>24196</v>
      </c>
      <c r="G17294" s="7">
        <v>151.19999999999999</v>
      </c>
    </row>
    <row r="17295" spans="1:7" x14ac:dyDescent="0.3">
      <c r="A17295" s="310">
        <v>3020135</v>
      </c>
      <c r="B17295" t="s">
        <v>24267</v>
      </c>
      <c r="C17295" t="s">
        <v>24268</v>
      </c>
      <c r="D17295" t="s">
        <v>373</v>
      </c>
      <c r="E17295">
        <v>616160</v>
      </c>
      <c r="F17295" t="s">
        <v>24196</v>
      </c>
      <c r="G17295" s="7">
        <v>365.52</v>
      </c>
    </row>
    <row r="17296" spans="1:7" x14ac:dyDescent="0.3">
      <c r="A17296" s="310">
        <v>3020135</v>
      </c>
      <c r="B17296" t="s">
        <v>24267</v>
      </c>
      <c r="C17296" t="s">
        <v>24268</v>
      </c>
      <c r="D17296" t="s">
        <v>373</v>
      </c>
      <c r="E17296">
        <v>615130</v>
      </c>
      <c r="F17296" t="s">
        <v>24196</v>
      </c>
      <c r="G17296" s="7">
        <v>-38.51</v>
      </c>
    </row>
    <row r="17297" spans="1:7" x14ac:dyDescent="0.3">
      <c r="A17297" s="310">
        <v>3020135</v>
      </c>
      <c r="B17297" t="s">
        <v>24267</v>
      </c>
      <c r="C17297" t="s">
        <v>24268</v>
      </c>
      <c r="D17297" t="s">
        <v>377</v>
      </c>
      <c r="E17297">
        <v>611110</v>
      </c>
      <c r="F17297" t="s">
        <v>24196</v>
      </c>
      <c r="G17297" s="7">
        <v>31.9</v>
      </c>
    </row>
    <row r="17298" spans="1:7" x14ac:dyDescent="0.3">
      <c r="A17298" s="310">
        <v>3020135</v>
      </c>
      <c r="B17298" t="s">
        <v>24267</v>
      </c>
      <c r="C17298" t="s">
        <v>24268</v>
      </c>
      <c r="D17298" t="s">
        <v>371</v>
      </c>
      <c r="E17298">
        <v>617100</v>
      </c>
      <c r="F17298" t="s">
        <v>24196</v>
      </c>
      <c r="G17298" s="7">
        <v>1200.02</v>
      </c>
    </row>
    <row r="17299" spans="1:7" x14ac:dyDescent="0.3">
      <c r="A17299" s="310">
        <v>3020135</v>
      </c>
      <c r="B17299" t="s">
        <v>24267</v>
      </c>
      <c r="C17299" t="s">
        <v>24268</v>
      </c>
      <c r="D17299" t="s">
        <v>373</v>
      </c>
      <c r="E17299">
        <v>615130</v>
      </c>
      <c r="F17299" t="s">
        <v>24196</v>
      </c>
      <c r="G17299" s="7">
        <v>-42.78</v>
      </c>
    </row>
    <row r="17300" spans="1:7" x14ac:dyDescent="0.3">
      <c r="A17300" s="310">
        <v>3020135</v>
      </c>
      <c r="B17300" t="s">
        <v>24267</v>
      </c>
      <c r="C17300" t="s">
        <v>24268</v>
      </c>
      <c r="D17300" t="s">
        <v>373</v>
      </c>
      <c r="E17300">
        <v>617150</v>
      </c>
      <c r="F17300" t="s">
        <v>24196</v>
      </c>
      <c r="G17300" s="7">
        <v>127.22</v>
      </c>
    </row>
    <row r="17301" spans="1:7" x14ac:dyDescent="0.3">
      <c r="A17301" s="310">
        <v>3020135</v>
      </c>
      <c r="B17301" t="s">
        <v>24267</v>
      </c>
      <c r="C17301" t="s">
        <v>24268</v>
      </c>
      <c r="D17301" t="s">
        <v>373</v>
      </c>
      <c r="E17301">
        <v>615130</v>
      </c>
      <c r="F17301" t="s">
        <v>24196</v>
      </c>
      <c r="G17301" s="7">
        <v>1683.83</v>
      </c>
    </row>
    <row r="17302" spans="1:7" x14ac:dyDescent="0.3">
      <c r="A17302" s="310">
        <v>3020135</v>
      </c>
      <c r="B17302" t="s">
        <v>24267</v>
      </c>
      <c r="C17302" t="s">
        <v>24268</v>
      </c>
      <c r="D17302" t="s">
        <v>373</v>
      </c>
      <c r="E17302">
        <v>615130</v>
      </c>
      <c r="F17302" t="s">
        <v>24196</v>
      </c>
      <c r="G17302" s="7">
        <v>53.51</v>
      </c>
    </row>
    <row r="17303" spans="1:7" x14ac:dyDescent="0.3">
      <c r="A17303" s="310">
        <v>3020135</v>
      </c>
      <c r="B17303" t="s">
        <v>24267</v>
      </c>
      <c r="C17303" t="s">
        <v>24268</v>
      </c>
      <c r="D17303" t="s">
        <v>373</v>
      </c>
      <c r="E17303">
        <v>615130</v>
      </c>
      <c r="F17303" t="s">
        <v>24196</v>
      </c>
      <c r="G17303" s="7">
        <v>10.06</v>
      </c>
    </row>
    <row r="17304" spans="1:7" x14ac:dyDescent="0.3">
      <c r="A17304" s="310">
        <v>3020135</v>
      </c>
      <c r="B17304" t="s">
        <v>24267</v>
      </c>
      <c r="C17304" t="s">
        <v>24268</v>
      </c>
      <c r="D17304" t="s">
        <v>373</v>
      </c>
      <c r="E17304">
        <v>616160</v>
      </c>
      <c r="F17304" t="s">
        <v>24196</v>
      </c>
      <c r="G17304" s="7">
        <v>-2.93</v>
      </c>
    </row>
    <row r="17305" spans="1:7" x14ac:dyDescent="0.3">
      <c r="A17305" s="310">
        <v>3020135</v>
      </c>
      <c r="B17305" t="s">
        <v>24267</v>
      </c>
      <c r="C17305" t="s">
        <v>24268</v>
      </c>
      <c r="D17305" t="s">
        <v>373</v>
      </c>
      <c r="E17305">
        <v>615130</v>
      </c>
      <c r="F17305" t="s">
        <v>24196</v>
      </c>
      <c r="G17305" s="7">
        <v>-20.12</v>
      </c>
    </row>
    <row r="17306" spans="1:7" x14ac:dyDescent="0.3">
      <c r="A17306" s="310">
        <v>3020135</v>
      </c>
      <c r="B17306" t="s">
        <v>24267</v>
      </c>
      <c r="C17306" t="s">
        <v>24268</v>
      </c>
      <c r="D17306" t="s">
        <v>377</v>
      </c>
      <c r="E17306">
        <v>611110</v>
      </c>
      <c r="F17306" t="s">
        <v>24196</v>
      </c>
      <c r="G17306" s="7">
        <v>-30.44</v>
      </c>
    </row>
    <row r="17307" spans="1:7" x14ac:dyDescent="0.3">
      <c r="A17307" s="310">
        <v>3020135</v>
      </c>
      <c r="B17307" t="s">
        <v>24267</v>
      </c>
      <c r="C17307" t="s">
        <v>24268</v>
      </c>
      <c r="D17307" t="s">
        <v>373</v>
      </c>
      <c r="E17307">
        <v>615130</v>
      </c>
      <c r="F17307" t="s">
        <v>24196</v>
      </c>
      <c r="G17307" s="7">
        <v>-104.66</v>
      </c>
    </row>
    <row r="17308" spans="1:7" x14ac:dyDescent="0.3">
      <c r="A17308" s="310">
        <v>3020135</v>
      </c>
      <c r="B17308" t="s">
        <v>24267</v>
      </c>
      <c r="C17308" t="s">
        <v>24268</v>
      </c>
      <c r="D17308" t="s">
        <v>373</v>
      </c>
      <c r="E17308">
        <v>617150</v>
      </c>
      <c r="F17308" t="s">
        <v>24196</v>
      </c>
      <c r="G17308" s="7">
        <v>316.51</v>
      </c>
    </row>
    <row r="17309" spans="1:7" x14ac:dyDescent="0.3">
      <c r="A17309" s="310">
        <v>3020135</v>
      </c>
      <c r="B17309" t="s">
        <v>24267</v>
      </c>
      <c r="C17309" t="s">
        <v>24268</v>
      </c>
      <c r="D17309" t="s">
        <v>373</v>
      </c>
      <c r="E17309">
        <v>615130</v>
      </c>
      <c r="F17309" t="s">
        <v>24196</v>
      </c>
      <c r="G17309" s="7">
        <v>-861.03</v>
      </c>
    </row>
    <row r="17310" spans="1:7" x14ac:dyDescent="0.3">
      <c r="A17310" s="310">
        <v>3020135</v>
      </c>
      <c r="B17310" t="s">
        <v>24267</v>
      </c>
      <c r="C17310" t="s">
        <v>24268</v>
      </c>
      <c r="D17310" t="s">
        <v>377</v>
      </c>
      <c r="E17310">
        <v>611110</v>
      </c>
      <c r="F17310" t="s">
        <v>24196</v>
      </c>
      <c r="G17310" s="7">
        <v>-30.44</v>
      </c>
    </row>
    <row r="17311" spans="1:7" x14ac:dyDescent="0.3">
      <c r="A17311" s="310">
        <v>3020135</v>
      </c>
      <c r="B17311" t="s">
        <v>24267</v>
      </c>
      <c r="C17311" t="s">
        <v>24268</v>
      </c>
      <c r="D17311" t="s">
        <v>373</v>
      </c>
      <c r="E17311">
        <v>615130</v>
      </c>
      <c r="F17311" t="s">
        <v>24196</v>
      </c>
      <c r="G17311" s="7">
        <v>10.29</v>
      </c>
    </row>
    <row r="17312" spans="1:7" x14ac:dyDescent="0.3">
      <c r="A17312" s="310">
        <v>3020135</v>
      </c>
      <c r="B17312" t="s">
        <v>24267</v>
      </c>
      <c r="C17312" t="s">
        <v>24268</v>
      </c>
      <c r="D17312" t="s">
        <v>371</v>
      </c>
      <c r="E17312">
        <v>615100</v>
      </c>
      <c r="F17312" t="s">
        <v>24196</v>
      </c>
      <c r="G17312" s="7">
        <v>-151.19999999999999</v>
      </c>
    </row>
    <row r="17313" spans="1:7" x14ac:dyDescent="0.3">
      <c r="A17313" s="310">
        <v>3020135</v>
      </c>
      <c r="B17313" t="s">
        <v>24267</v>
      </c>
      <c r="C17313" t="s">
        <v>24268</v>
      </c>
      <c r="D17313" t="s">
        <v>373</v>
      </c>
      <c r="E17313">
        <v>615130</v>
      </c>
      <c r="F17313" t="s">
        <v>24196</v>
      </c>
      <c r="G17313" s="7">
        <v>10.06</v>
      </c>
    </row>
    <row r="17314" spans="1:7" x14ac:dyDescent="0.3">
      <c r="A17314" s="310">
        <v>3020135</v>
      </c>
      <c r="B17314" t="s">
        <v>24267</v>
      </c>
      <c r="C17314" t="s">
        <v>24268</v>
      </c>
      <c r="D17314" t="s">
        <v>377</v>
      </c>
      <c r="E17314">
        <v>611110</v>
      </c>
      <c r="F17314" t="s">
        <v>24196</v>
      </c>
      <c r="G17314" s="7">
        <v>-30.88</v>
      </c>
    </row>
    <row r="17315" spans="1:7" x14ac:dyDescent="0.3">
      <c r="A17315" s="310">
        <v>3020135</v>
      </c>
      <c r="B17315" t="s">
        <v>24267</v>
      </c>
      <c r="C17315" t="s">
        <v>24268</v>
      </c>
      <c r="D17315" t="s">
        <v>374</v>
      </c>
      <c r="E17315">
        <v>615120</v>
      </c>
      <c r="F17315" t="s">
        <v>24196</v>
      </c>
      <c r="G17315" s="7">
        <v>669.03</v>
      </c>
    </row>
    <row r="17316" spans="1:7" x14ac:dyDescent="0.3">
      <c r="A17316" s="310">
        <v>3020135</v>
      </c>
      <c r="B17316" t="s">
        <v>24267</v>
      </c>
      <c r="C17316" t="s">
        <v>24268</v>
      </c>
      <c r="D17316" t="s">
        <v>377</v>
      </c>
      <c r="E17316">
        <v>611110</v>
      </c>
      <c r="F17316" t="s">
        <v>24196</v>
      </c>
      <c r="G17316" s="7">
        <v>589.01</v>
      </c>
    </row>
    <row r="17317" spans="1:7" x14ac:dyDescent="0.3">
      <c r="A17317" s="310">
        <v>3020135</v>
      </c>
      <c r="B17317" t="s">
        <v>24267</v>
      </c>
      <c r="C17317" t="s">
        <v>24268</v>
      </c>
      <c r="D17317" t="s">
        <v>377</v>
      </c>
      <c r="E17317">
        <v>611110</v>
      </c>
      <c r="F17317" t="s">
        <v>24196</v>
      </c>
      <c r="G17317" s="7">
        <v>-33.700000000000003</v>
      </c>
    </row>
    <row r="17318" spans="1:7" x14ac:dyDescent="0.3">
      <c r="A17318" s="310">
        <v>3020135</v>
      </c>
      <c r="B17318" t="s">
        <v>24267</v>
      </c>
      <c r="C17318" t="s">
        <v>24268</v>
      </c>
      <c r="D17318" t="s">
        <v>377</v>
      </c>
      <c r="E17318">
        <v>611110</v>
      </c>
      <c r="F17318" t="s">
        <v>24196</v>
      </c>
      <c r="G17318" s="7">
        <v>-31.9</v>
      </c>
    </row>
    <row r="17319" spans="1:7" x14ac:dyDescent="0.3">
      <c r="A17319" s="310">
        <v>3020135</v>
      </c>
      <c r="B17319" t="s">
        <v>24267</v>
      </c>
      <c r="C17319" t="s">
        <v>24268</v>
      </c>
      <c r="D17319" t="s">
        <v>377</v>
      </c>
      <c r="E17319">
        <v>611110</v>
      </c>
      <c r="F17319" t="s">
        <v>24196</v>
      </c>
      <c r="G17319" s="7">
        <v>30.88</v>
      </c>
    </row>
    <row r="17320" spans="1:7" x14ac:dyDescent="0.3">
      <c r="A17320" s="310">
        <v>3020135</v>
      </c>
      <c r="B17320" t="s">
        <v>24267</v>
      </c>
      <c r="C17320" t="s">
        <v>24268</v>
      </c>
      <c r="D17320" t="s">
        <v>371</v>
      </c>
      <c r="E17320">
        <v>615100</v>
      </c>
      <c r="F17320" t="s">
        <v>24196</v>
      </c>
      <c r="G17320" s="7">
        <v>-151.19999999999999</v>
      </c>
    </row>
    <row r="17321" spans="1:7" x14ac:dyDescent="0.3">
      <c r="A17321" s="310">
        <v>3020135</v>
      </c>
      <c r="B17321" t="s">
        <v>24267</v>
      </c>
      <c r="C17321" t="s">
        <v>24268</v>
      </c>
      <c r="D17321" t="s">
        <v>373</v>
      </c>
      <c r="E17321">
        <v>617150</v>
      </c>
      <c r="F17321" t="s">
        <v>24196</v>
      </c>
      <c r="G17321" s="7">
        <v>582.16999999999996</v>
      </c>
    </row>
    <row r="17322" spans="1:7" x14ac:dyDescent="0.3">
      <c r="A17322" s="310">
        <v>3020135</v>
      </c>
      <c r="B17322" t="s">
        <v>24267</v>
      </c>
      <c r="C17322" t="s">
        <v>24268</v>
      </c>
      <c r="D17322" t="s">
        <v>373</v>
      </c>
      <c r="E17322">
        <v>615130</v>
      </c>
      <c r="F17322" t="s">
        <v>24196</v>
      </c>
      <c r="G17322" s="7">
        <v>38.51</v>
      </c>
    </row>
    <row r="17323" spans="1:7" x14ac:dyDescent="0.3">
      <c r="A17323" s="310">
        <v>3020135</v>
      </c>
      <c r="B17323" t="s">
        <v>24267</v>
      </c>
      <c r="C17323" t="s">
        <v>24268</v>
      </c>
      <c r="D17323" t="s">
        <v>373</v>
      </c>
      <c r="E17323">
        <v>615130</v>
      </c>
      <c r="F17323" t="s">
        <v>24196</v>
      </c>
      <c r="G17323" s="7">
        <v>10.06</v>
      </c>
    </row>
    <row r="17324" spans="1:7" x14ac:dyDescent="0.3">
      <c r="A17324" s="310">
        <v>3020135</v>
      </c>
      <c r="B17324" t="s">
        <v>24267</v>
      </c>
      <c r="C17324" t="s">
        <v>24268</v>
      </c>
      <c r="D17324" t="s">
        <v>373</v>
      </c>
      <c r="E17324">
        <v>615130</v>
      </c>
      <c r="F17324" t="s">
        <v>24196</v>
      </c>
      <c r="G17324" s="7">
        <v>-10.39</v>
      </c>
    </row>
    <row r="17325" spans="1:7" x14ac:dyDescent="0.3">
      <c r="A17325" s="310">
        <v>3020135</v>
      </c>
      <c r="B17325" t="s">
        <v>24267</v>
      </c>
      <c r="C17325" t="s">
        <v>24268</v>
      </c>
      <c r="D17325" t="s">
        <v>377</v>
      </c>
      <c r="E17325">
        <v>611110</v>
      </c>
      <c r="F17325" t="s">
        <v>24196</v>
      </c>
      <c r="G17325" s="7">
        <v>-30.44</v>
      </c>
    </row>
    <row r="17326" spans="1:7" x14ac:dyDescent="0.3">
      <c r="A17326" s="310">
        <v>3020135</v>
      </c>
      <c r="B17326" t="s">
        <v>24267</v>
      </c>
      <c r="C17326" t="s">
        <v>24268</v>
      </c>
      <c r="D17326" t="s">
        <v>373</v>
      </c>
      <c r="E17326">
        <v>615130</v>
      </c>
      <c r="F17326" t="s">
        <v>24196</v>
      </c>
      <c r="G17326" s="7">
        <v>-0.01</v>
      </c>
    </row>
    <row r="17327" spans="1:7" x14ac:dyDescent="0.3">
      <c r="A17327" s="310">
        <v>3020135</v>
      </c>
      <c r="B17327" t="s">
        <v>24267</v>
      </c>
      <c r="C17327" t="s">
        <v>24268</v>
      </c>
      <c r="D17327" t="s">
        <v>373</v>
      </c>
      <c r="E17327">
        <v>616160</v>
      </c>
      <c r="F17327" t="s">
        <v>24196</v>
      </c>
      <c r="G17327" s="7">
        <v>31</v>
      </c>
    </row>
    <row r="17328" spans="1:7" x14ac:dyDescent="0.3">
      <c r="A17328" s="310">
        <v>3020135</v>
      </c>
      <c r="B17328" t="s">
        <v>24267</v>
      </c>
      <c r="C17328" t="s">
        <v>24268</v>
      </c>
      <c r="D17328" t="s">
        <v>377</v>
      </c>
      <c r="E17328">
        <v>611110</v>
      </c>
      <c r="F17328" t="s">
        <v>24196</v>
      </c>
      <c r="G17328" s="7">
        <v>33.700000000000003</v>
      </c>
    </row>
    <row r="17329" spans="1:7" x14ac:dyDescent="0.3">
      <c r="A17329" s="310">
        <v>3020135</v>
      </c>
      <c r="B17329" t="s">
        <v>24267</v>
      </c>
      <c r="C17329" t="s">
        <v>24268</v>
      </c>
      <c r="D17329" t="s">
        <v>373</v>
      </c>
      <c r="E17329">
        <v>615130</v>
      </c>
      <c r="F17329" t="s">
        <v>24196</v>
      </c>
      <c r="G17329" s="7">
        <v>-51.78</v>
      </c>
    </row>
    <row r="17330" spans="1:7" x14ac:dyDescent="0.3">
      <c r="A17330" s="310">
        <v>3020135</v>
      </c>
      <c r="B17330" t="s">
        <v>24267</v>
      </c>
      <c r="C17330" t="s">
        <v>24268</v>
      </c>
      <c r="D17330" t="s">
        <v>377</v>
      </c>
      <c r="E17330">
        <v>611110</v>
      </c>
      <c r="F17330" t="s">
        <v>24196</v>
      </c>
      <c r="G17330" s="7">
        <v>-30.44</v>
      </c>
    </row>
    <row r="17331" spans="1:7" x14ac:dyDescent="0.3">
      <c r="A17331" s="310">
        <v>3020135</v>
      </c>
      <c r="B17331" t="s">
        <v>24267</v>
      </c>
      <c r="C17331" t="s">
        <v>24268</v>
      </c>
      <c r="D17331" t="s">
        <v>373</v>
      </c>
      <c r="E17331">
        <v>615130</v>
      </c>
      <c r="F17331" t="s">
        <v>24196</v>
      </c>
      <c r="G17331" s="7">
        <v>-42.78</v>
      </c>
    </row>
    <row r="17332" spans="1:7" x14ac:dyDescent="0.3">
      <c r="A17332" s="310">
        <v>3020135</v>
      </c>
      <c r="B17332" t="s">
        <v>24267</v>
      </c>
      <c r="C17332" t="s">
        <v>24268</v>
      </c>
      <c r="D17332" t="s">
        <v>373</v>
      </c>
      <c r="E17332">
        <v>615130</v>
      </c>
      <c r="F17332" t="s">
        <v>24196</v>
      </c>
      <c r="G17332" s="7">
        <v>-53.51</v>
      </c>
    </row>
    <row r="17333" spans="1:7" x14ac:dyDescent="0.3">
      <c r="A17333" s="310">
        <v>3020135</v>
      </c>
      <c r="B17333" t="s">
        <v>24267</v>
      </c>
      <c r="C17333" t="s">
        <v>24268</v>
      </c>
      <c r="D17333" t="s">
        <v>373</v>
      </c>
      <c r="E17333">
        <v>615130</v>
      </c>
      <c r="F17333" t="s">
        <v>24196</v>
      </c>
      <c r="G17333" s="7">
        <v>-20.12</v>
      </c>
    </row>
    <row r="17334" spans="1:7" x14ac:dyDescent="0.3">
      <c r="A17334" s="310">
        <v>3020135</v>
      </c>
      <c r="B17334" t="s">
        <v>24267</v>
      </c>
      <c r="C17334" t="s">
        <v>24268</v>
      </c>
      <c r="D17334" t="s">
        <v>373</v>
      </c>
      <c r="E17334">
        <v>615130</v>
      </c>
      <c r="F17334" t="s">
        <v>24196</v>
      </c>
      <c r="G17334" s="7">
        <v>-51.78</v>
      </c>
    </row>
    <row r="17335" spans="1:7" x14ac:dyDescent="0.3">
      <c r="A17335" s="310">
        <v>3020135</v>
      </c>
      <c r="B17335" t="s">
        <v>24267</v>
      </c>
      <c r="C17335" t="s">
        <v>24268</v>
      </c>
      <c r="D17335" t="s">
        <v>377</v>
      </c>
      <c r="E17335">
        <v>611110</v>
      </c>
      <c r="F17335" t="s">
        <v>24196</v>
      </c>
      <c r="G17335" s="7">
        <v>33.700000000000003</v>
      </c>
    </row>
    <row r="17336" spans="1:7" x14ac:dyDescent="0.3">
      <c r="A17336" s="310">
        <v>3020135</v>
      </c>
      <c r="B17336" t="s">
        <v>24267</v>
      </c>
      <c r="C17336" t="s">
        <v>24268</v>
      </c>
      <c r="D17336" t="s">
        <v>373</v>
      </c>
      <c r="E17336">
        <v>615130</v>
      </c>
      <c r="F17336" t="s">
        <v>24196</v>
      </c>
      <c r="G17336" s="7">
        <v>4.88</v>
      </c>
    </row>
    <row r="17337" spans="1:7" x14ac:dyDescent="0.3">
      <c r="A17337" s="310">
        <v>3020135</v>
      </c>
      <c r="B17337" t="s">
        <v>24267</v>
      </c>
      <c r="C17337" t="s">
        <v>24268</v>
      </c>
      <c r="D17337" t="s">
        <v>377</v>
      </c>
      <c r="E17337">
        <v>611110</v>
      </c>
      <c r="F17337" t="s">
        <v>24196</v>
      </c>
      <c r="G17337" s="7">
        <v>-30.44</v>
      </c>
    </row>
    <row r="17338" spans="1:7" x14ac:dyDescent="0.3">
      <c r="A17338" s="310">
        <v>3020135</v>
      </c>
      <c r="B17338" t="s">
        <v>24267</v>
      </c>
      <c r="C17338" t="s">
        <v>24268</v>
      </c>
      <c r="D17338" t="s">
        <v>373</v>
      </c>
      <c r="E17338">
        <v>615130</v>
      </c>
      <c r="F17338" t="s">
        <v>24196</v>
      </c>
      <c r="G17338" s="7">
        <v>53.51</v>
      </c>
    </row>
    <row r="17339" spans="1:7" x14ac:dyDescent="0.3">
      <c r="A17339" s="310">
        <v>3020135</v>
      </c>
      <c r="B17339" t="s">
        <v>24267</v>
      </c>
      <c r="C17339" t="s">
        <v>24268</v>
      </c>
      <c r="D17339" t="s">
        <v>373</v>
      </c>
      <c r="E17339">
        <v>615130</v>
      </c>
      <c r="F17339" t="s">
        <v>24196</v>
      </c>
      <c r="G17339" s="7">
        <v>104.66</v>
      </c>
    </row>
    <row r="17340" spans="1:7" x14ac:dyDescent="0.3">
      <c r="A17340" s="310">
        <v>3020135</v>
      </c>
      <c r="B17340" t="s">
        <v>24267</v>
      </c>
      <c r="C17340" t="s">
        <v>24268</v>
      </c>
      <c r="D17340" t="s">
        <v>373</v>
      </c>
      <c r="E17340">
        <v>615130</v>
      </c>
      <c r="F17340" t="s">
        <v>24196</v>
      </c>
      <c r="G17340" s="7">
        <v>-104.66</v>
      </c>
    </row>
    <row r="17341" spans="1:7" x14ac:dyDescent="0.3">
      <c r="A17341" s="310">
        <v>3020135</v>
      </c>
      <c r="B17341" t="s">
        <v>24267</v>
      </c>
      <c r="C17341" t="s">
        <v>24268</v>
      </c>
      <c r="D17341" t="s">
        <v>373</v>
      </c>
      <c r="E17341">
        <v>615130</v>
      </c>
      <c r="F17341" t="s">
        <v>24196</v>
      </c>
      <c r="G17341" s="7">
        <v>-2.09</v>
      </c>
    </row>
    <row r="17342" spans="1:7" x14ac:dyDescent="0.3">
      <c r="A17342" s="310">
        <v>3020135</v>
      </c>
      <c r="B17342" t="s">
        <v>24267</v>
      </c>
      <c r="C17342" t="s">
        <v>24268</v>
      </c>
      <c r="D17342" t="s">
        <v>373</v>
      </c>
      <c r="E17342">
        <v>615130</v>
      </c>
      <c r="F17342" t="s">
        <v>24196</v>
      </c>
      <c r="G17342" s="7">
        <v>-42.78</v>
      </c>
    </row>
    <row r="17343" spans="1:7" x14ac:dyDescent="0.3">
      <c r="A17343" s="310">
        <v>3020135</v>
      </c>
      <c r="B17343" t="s">
        <v>24267</v>
      </c>
      <c r="C17343" t="s">
        <v>24268</v>
      </c>
      <c r="D17343" t="s">
        <v>377</v>
      </c>
      <c r="E17343">
        <v>611110</v>
      </c>
      <c r="F17343" t="s">
        <v>24196</v>
      </c>
      <c r="G17343" s="7">
        <v>33.700000000000003</v>
      </c>
    </row>
    <row r="17344" spans="1:7" x14ac:dyDescent="0.3">
      <c r="A17344" s="310">
        <v>3020135</v>
      </c>
      <c r="B17344" t="s">
        <v>24267</v>
      </c>
      <c r="C17344" t="s">
        <v>24268</v>
      </c>
      <c r="D17344" t="s">
        <v>373</v>
      </c>
      <c r="E17344">
        <v>615130</v>
      </c>
      <c r="F17344" t="s">
        <v>24196</v>
      </c>
      <c r="G17344" s="7">
        <v>-51.78</v>
      </c>
    </row>
    <row r="17345" spans="1:7" x14ac:dyDescent="0.3">
      <c r="A17345" s="310">
        <v>3020135</v>
      </c>
      <c r="B17345" t="s">
        <v>24267</v>
      </c>
      <c r="C17345" t="s">
        <v>24268</v>
      </c>
      <c r="D17345" t="s">
        <v>377</v>
      </c>
      <c r="E17345">
        <v>611110</v>
      </c>
      <c r="F17345" t="s">
        <v>24196</v>
      </c>
      <c r="G17345" s="7">
        <v>30.44</v>
      </c>
    </row>
    <row r="17346" spans="1:7" x14ac:dyDescent="0.3">
      <c r="A17346" s="310">
        <v>3020135</v>
      </c>
      <c r="B17346" t="s">
        <v>24267</v>
      </c>
      <c r="C17346" t="s">
        <v>24268</v>
      </c>
      <c r="D17346" t="s">
        <v>371</v>
      </c>
      <c r="E17346">
        <v>615100</v>
      </c>
      <c r="F17346" t="s">
        <v>24196</v>
      </c>
      <c r="G17346" s="7">
        <v>-156.24</v>
      </c>
    </row>
    <row r="17347" spans="1:7" x14ac:dyDescent="0.3">
      <c r="A17347" s="310">
        <v>3020135</v>
      </c>
      <c r="B17347" t="s">
        <v>24267</v>
      </c>
      <c r="C17347" t="s">
        <v>24268</v>
      </c>
      <c r="D17347" t="s">
        <v>377</v>
      </c>
      <c r="E17347">
        <v>611110</v>
      </c>
      <c r="F17347" t="s">
        <v>24196</v>
      </c>
      <c r="G17347" s="7">
        <v>33.700000000000003</v>
      </c>
    </row>
    <row r="17348" spans="1:7" x14ac:dyDescent="0.3">
      <c r="A17348" s="310">
        <v>3020135</v>
      </c>
      <c r="B17348" t="s">
        <v>24267</v>
      </c>
      <c r="C17348" t="s">
        <v>24268</v>
      </c>
      <c r="D17348" t="s">
        <v>377</v>
      </c>
      <c r="E17348">
        <v>611110</v>
      </c>
      <c r="F17348" t="s">
        <v>24196</v>
      </c>
      <c r="G17348" s="7">
        <v>0.01</v>
      </c>
    </row>
    <row r="17349" spans="1:7" x14ac:dyDescent="0.3">
      <c r="A17349" s="310">
        <v>3020135</v>
      </c>
      <c r="B17349" t="s">
        <v>24267</v>
      </c>
      <c r="C17349" t="s">
        <v>24268</v>
      </c>
      <c r="D17349" t="s">
        <v>373</v>
      </c>
      <c r="E17349">
        <v>615130</v>
      </c>
      <c r="F17349" t="s">
        <v>24196</v>
      </c>
      <c r="G17349" s="7">
        <v>-53.51</v>
      </c>
    </row>
    <row r="17350" spans="1:7" x14ac:dyDescent="0.3">
      <c r="A17350" s="310">
        <v>3020135</v>
      </c>
      <c r="B17350" t="s">
        <v>24267</v>
      </c>
      <c r="C17350" t="s">
        <v>24268</v>
      </c>
      <c r="D17350" t="s">
        <v>377</v>
      </c>
      <c r="E17350">
        <v>611110</v>
      </c>
      <c r="F17350" t="s">
        <v>24196</v>
      </c>
      <c r="G17350" s="7">
        <v>30.88</v>
      </c>
    </row>
    <row r="17351" spans="1:7" x14ac:dyDescent="0.3">
      <c r="A17351" s="310">
        <v>3020135</v>
      </c>
      <c r="B17351" t="s">
        <v>24267</v>
      </c>
      <c r="C17351" t="s">
        <v>24268</v>
      </c>
      <c r="D17351" t="s">
        <v>377</v>
      </c>
      <c r="E17351">
        <v>611110</v>
      </c>
      <c r="F17351" t="s">
        <v>24196</v>
      </c>
      <c r="G17351" s="7">
        <v>-30.44</v>
      </c>
    </row>
    <row r="17352" spans="1:7" x14ac:dyDescent="0.3">
      <c r="A17352" s="310">
        <v>3020135</v>
      </c>
      <c r="B17352" t="s">
        <v>24267</v>
      </c>
      <c r="C17352" t="s">
        <v>24268</v>
      </c>
      <c r="D17352" t="s">
        <v>373</v>
      </c>
      <c r="E17352">
        <v>615130</v>
      </c>
      <c r="F17352" t="s">
        <v>24196</v>
      </c>
      <c r="G17352" s="7">
        <v>-104.66</v>
      </c>
    </row>
    <row r="17353" spans="1:7" x14ac:dyDescent="0.3">
      <c r="A17353" s="310">
        <v>3020135</v>
      </c>
      <c r="B17353" t="s">
        <v>24267</v>
      </c>
      <c r="C17353" t="s">
        <v>24268</v>
      </c>
      <c r="D17353" t="s">
        <v>373</v>
      </c>
      <c r="E17353">
        <v>615130</v>
      </c>
      <c r="F17353" t="s">
        <v>24196</v>
      </c>
      <c r="G17353" s="7">
        <v>95.38</v>
      </c>
    </row>
    <row r="17354" spans="1:7" x14ac:dyDescent="0.3">
      <c r="A17354" s="310">
        <v>3020135</v>
      </c>
      <c r="B17354" t="s">
        <v>24267</v>
      </c>
      <c r="C17354" t="s">
        <v>24268</v>
      </c>
      <c r="D17354" t="s">
        <v>377</v>
      </c>
      <c r="E17354">
        <v>611110</v>
      </c>
      <c r="F17354" t="s">
        <v>24196</v>
      </c>
      <c r="G17354" s="7">
        <v>-31.9</v>
      </c>
    </row>
    <row r="17355" spans="1:7" x14ac:dyDescent="0.3">
      <c r="A17355" s="310">
        <v>3020135</v>
      </c>
      <c r="B17355" t="s">
        <v>24267</v>
      </c>
      <c r="C17355" t="s">
        <v>24268</v>
      </c>
      <c r="D17355" t="s">
        <v>373</v>
      </c>
      <c r="E17355">
        <v>615130</v>
      </c>
      <c r="F17355" t="s">
        <v>24196</v>
      </c>
      <c r="G17355" s="7">
        <v>2.73</v>
      </c>
    </row>
    <row r="17356" spans="1:7" x14ac:dyDescent="0.3">
      <c r="A17356" s="310">
        <v>3020135</v>
      </c>
      <c r="B17356" t="s">
        <v>24267</v>
      </c>
      <c r="C17356" t="s">
        <v>24268</v>
      </c>
      <c r="D17356" t="s">
        <v>377</v>
      </c>
      <c r="E17356">
        <v>611110</v>
      </c>
      <c r="F17356" t="s">
        <v>24196</v>
      </c>
      <c r="G17356" s="7">
        <v>30.44</v>
      </c>
    </row>
    <row r="17357" spans="1:7" x14ac:dyDescent="0.3">
      <c r="A17357" s="310">
        <v>3020135</v>
      </c>
      <c r="B17357" t="s">
        <v>24267</v>
      </c>
      <c r="C17357" t="s">
        <v>24268</v>
      </c>
      <c r="D17357" t="s">
        <v>373</v>
      </c>
      <c r="E17357">
        <v>615130</v>
      </c>
      <c r="F17357" t="s">
        <v>24196</v>
      </c>
      <c r="G17357" s="7">
        <v>53.51</v>
      </c>
    </row>
    <row r="17358" spans="1:7" x14ac:dyDescent="0.3">
      <c r="A17358" s="310">
        <v>3020135</v>
      </c>
      <c r="B17358" t="s">
        <v>24267</v>
      </c>
      <c r="C17358" t="s">
        <v>24268</v>
      </c>
      <c r="D17358" t="s">
        <v>371</v>
      </c>
      <c r="E17358">
        <v>617100</v>
      </c>
      <c r="F17358" t="s">
        <v>24196</v>
      </c>
      <c r="G17358" s="7">
        <v>1344.3</v>
      </c>
    </row>
    <row r="17359" spans="1:7" x14ac:dyDescent="0.3">
      <c r="A17359" s="310">
        <v>3020135</v>
      </c>
      <c r="B17359" t="s">
        <v>24267</v>
      </c>
      <c r="C17359" t="s">
        <v>24268</v>
      </c>
      <c r="D17359" t="s">
        <v>377</v>
      </c>
      <c r="E17359">
        <v>611110</v>
      </c>
      <c r="F17359" t="s">
        <v>24196</v>
      </c>
      <c r="G17359" s="7">
        <v>33.700000000000003</v>
      </c>
    </row>
    <row r="17360" spans="1:7" x14ac:dyDescent="0.3">
      <c r="A17360" s="310">
        <v>3020135</v>
      </c>
      <c r="B17360" t="s">
        <v>24267</v>
      </c>
      <c r="C17360" t="s">
        <v>24268</v>
      </c>
      <c r="D17360" t="s">
        <v>373</v>
      </c>
      <c r="E17360">
        <v>615130</v>
      </c>
      <c r="F17360" t="s">
        <v>24196</v>
      </c>
      <c r="G17360" s="7">
        <v>-10.06</v>
      </c>
    </row>
    <row r="17361" spans="1:7" x14ac:dyDescent="0.3">
      <c r="A17361" s="310">
        <v>3020135</v>
      </c>
      <c r="B17361" t="s">
        <v>24267</v>
      </c>
      <c r="C17361" t="s">
        <v>24268</v>
      </c>
      <c r="D17361" t="s">
        <v>373</v>
      </c>
      <c r="E17361">
        <v>615130</v>
      </c>
      <c r="F17361" t="s">
        <v>24196</v>
      </c>
      <c r="G17361" s="7">
        <v>-104.66</v>
      </c>
    </row>
    <row r="17362" spans="1:7" x14ac:dyDescent="0.3">
      <c r="A17362" s="310">
        <v>3020135</v>
      </c>
      <c r="B17362" t="s">
        <v>24267</v>
      </c>
      <c r="C17362" t="s">
        <v>24268</v>
      </c>
      <c r="D17362" t="s">
        <v>373</v>
      </c>
      <c r="E17362">
        <v>615130</v>
      </c>
      <c r="F17362" t="s">
        <v>24196</v>
      </c>
      <c r="G17362" s="7">
        <v>-20.12</v>
      </c>
    </row>
    <row r="17363" spans="1:7" x14ac:dyDescent="0.3">
      <c r="A17363" s="310">
        <v>3020135</v>
      </c>
      <c r="B17363" t="s">
        <v>24267</v>
      </c>
      <c r="C17363" t="s">
        <v>24268</v>
      </c>
      <c r="D17363" t="s">
        <v>373</v>
      </c>
      <c r="E17363">
        <v>615130</v>
      </c>
      <c r="F17363" t="s">
        <v>24196</v>
      </c>
      <c r="G17363" s="7">
        <v>-10.06</v>
      </c>
    </row>
    <row r="17364" spans="1:7" x14ac:dyDescent="0.3">
      <c r="A17364" s="310">
        <v>3020135</v>
      </c>
      <c r="B17364" t="s">
        <v>24267</v>
      </c>
      <c r="C17364" t="s">
        <v>24268</v>
      </c>
      <c r="D17364" t="s">
        <v>377</v>
      </c>
      <c r="E17364">
        <v>611110</v>
      </c>
      <c r="F17364" t="s">
        <v>24196</v>
      </c>
      <c r="G17364" s="7">
        <v>30.44</v>
      </c>
    </row>
    <row r="17365" spans="1:7" x14ac:dyDescent="0.3">
      <c r="A17365" s="310">
        <v>3020135</v>
      </c>
      <c r="B17365" t="s">
        <v>24267</v>
      </c>
      <c r="C17365" t="s">
        <v>24268</v>
      </c>
      <c r="D17365" t="s">
        <v>373</v>
      </c>
      <c r="E17365">
        <v>615130</v>
      </c>
      <c r="F17365" t="s">
        <v>24196</v>
      </c>
      <c r="G17365" s="7">
        <v>-20.12</v>
      </c>
    </row>
    <row r="17366" spans="1:7" x14ac:dyDescent="0.3">
      <c r="A17366" s="310">
        <v>3020135</v>
      </c>
      <c r="B17366" t="s">
        <v>24267</v>
      </c>
      <c r="C17366" t="s">
        <v>24268</v>
      </c>
      <c r="D17366" t="s">
        <v>373</v>
      </c>
      <c r="E17366">
        <v>617150</v>
      </c>
      <c r="F17366" t="s">
        <v>24196</v>
      </c>
      <c r="G17366" s="7">
        <v>484.87</v>
      </c>
    </row>
    <row r="17367" spans="1:7" x14ac:dyDescent="0.3">
      <c r="A17367" s="310">
        <v>3020135</v>
      </c>
      <c r="B17367" t="s">
        <v>24267</v>
      </c>
      <c r="C17367" t="s">
        <v>24268</v>
      </c>
      <c r="D17367" t="s">
        <v>377</v>
      </c>
      <c r="E17367">
        <v>611110</v>
      </c>
      <c r="F17367" t="s">
        <v>24196</v>
      </c>
      <c r="G17367" s="7">
        <v>-30.44</v>
      </c>
    </row>
    <row r="17368" spans="1:7" x14ac:dyDescent="0.3">
      <c r="A17368" s="310">
        <v>3020135</v>
      </c>
      <c r="B17368" t="s">
        <v>24267</v>
      </c>
      <c r="C17368" t="s">
        <v>24268</v>
      </c>
      <c r="D17368" t="s">
        <v>377</v>
      </c>
      <c r="E17368">
        <v>611110</v>
      </c>
      <c r="F17368" t="s">
        <v>24196</v>
      </c>
      <c r="G17368" s="7">
        <v>-30.44</v>
      </c>
    </row>
    <row r="17369" spans="1:7" x14ac:dyDescent="0.3">
      <c r="A17369" s="310">
        <v>3020135</v>
      </c>
      <c r="B17369" t="s">
        <v>24267</v>
      </c>
      <c r="C17369" t="s">
        <v>24268</v>
      </c>
      <c r="D17369" t="s">
        <v>373</v>
      </c>
      <c r="E17369">
        <v>615130</v>
      </c>
      <c r="F17369" t="s">
        <v>24196</v>
      </c>
      <c r="G17369" s="7">
        <v>8.82</v>
      </c>
    </row>
    <row r="17370" spans="1:7" x14ac:dyDescent="0.3">
      <c r="A17370" s="310">
        <v>3020135</v>
      </c>
      <c r="B17370" t="s">
        <v>24267</v>
      </c>
      <c r="C17370" t="s">
        <v>24268</v>
      </c>
      <c r="D17370" t="s">
        <v>373</v>
      </c>
      <c r="E17370">
        <v>615130</v>
      </c>
      <c r="F17370" t="s">
        <v>24196</v>
      </c>
      <c r="G17370" s="7">
        <v>51.78</v>
      </c>
    </row>
    <row r="17371" spans="1:7" x14ac:dyDescent="0.3">
      <c r="A17371" s="310">
        <v>3020135</v>
      </c>
      <c r="B17371" t="s">
        <v>24267</v>
      </c>
      <c r="C17371" t="s">
        <v>24268</v>
      </c>
      <c r="D17371" t="s">
        <v>373</v>
      </c>
      <c r="E17371">
        <v>615130</v>
      </c>
      <c r="F17371" t="s">
        <v>24196</v>
      </c>
      <c r="G17371" s="7">
        <v>-0.01</v>
      </c>
    </row>
    <row r="17372" spans="1:7" x14ac:dyDescent="0.3">
      <c r="A17372" s="310">
        <v>3020135</v>
      </c>
      <c r="B17372" t="s">
        <v>24267</v>
      </c>
      <c r="C17372" t="s">
        <v>24268</v>
      </c>
      <c r="D17372" t="s">
        <v>373</v>
      </c>
      <c r="E17372">
        <v>615130</v>
      </c>
      <c r="F17372" t="s">
        <v>24196</v>
      </c>
      <c r="G17372" s="7">
        <v>3.12</v>
      </c>
    </row>
    <row r="17373" spans="1:7" x14ac:dyDescent="0.3">
      <c r="A17373" s="310">
        <v>3020135</v>
      </c>
      <c r="B17373" t="s">
        <v>24267</v>
      </c>
      <c r="C17373" t="s">
        <v>24268</v>
      </c>
      <c r="D17373" t="s">
        <v>371</v>
      </c>
      <c r="E17373">
        <v>615100</v>
      </c>
      <c r="F17373" t="s">
        <v>24196</v>
      </c>
      <c r="G17373" s="7">
        <v>-151.19999999999999</v>
      </c>
    </row>
    <row r="17374" spans="1:7" x14ac:dyDescent="0.3">
      <c r="A17374" s="310">
        <v>3020135</v>
      </c>
      <c r="B17374" t="s">
        <v>24267</v>
      </c>
      <c r="C17374" t="s">
        <v>24268</v>
      </c>
      <c r="D17374" t="s">
        <v>373</v>
      </c>
      <c r="E17374">
        <v>615130</v>
      </c>
      <c r="F17374" t="s">
        <v>24196</v>
      </c>
      <c r="G17374" s="7">
        <v>51.78</v>
      </c>
    </row>
    <row r="17375" spans="1:7" x14ac:dyDescent="0.3">
      <c r="A17375" s="310">
        <v>3020135</v>
      </c>
      <c r="B17375" t="s">
        <v>24267</v>
      </c>
      <c r="C17375" t="s">
        <v>24268</v>
      </c>
      <c r="D17375" t="s">
        <v>377</v>
      </c>
      <c r="E17375">
        <v>611110</v>
      </c>
      <c r="F17375" t="s">
        <v>24196</v>
      </c>
      <c r="G17375" s="7">
        <v>30.44</v>
      </c>
    </row>
    <row r="17376" spans="1:7" x14ac:dyDescent="0.3">
      <c r="A17376" s="310">
        <v>3020135</v>
      </c>
      <c r="B17376" t="s">
        <v>24267</v>
      </c>
      <c r="C17376" t="s">
        <v>24268</v>
      </c>
      <c r="D17376" t="s">
        <v>377</v>
      </c>
      <c r="E17376">
        <v>611110</v>
      </c>
      <c r="F17376" t="s">
        <v>24196</v>
      </c>
      <c r="G17376" s="7">
        <v>-33.700000000000003</v>
      </c>
    </row>
    <row r="17377" spans="1:7" x14ac:dyDescent="0.3">
      <c r="A17377" s="310">
        <v>3020135</v>
      </c>
      <c r="B17377" t="s">
        <v>24267</v>
      </c>
      <c r="C17377" t="s">
        <v>24268</v>
      </c>
      <c r="D17377" t="s">
        <v>377</v>
      </c>
      <c r="E17377">
        <v>611110</v>
      </c>
      <c r="F17377" t="s">
        <v>24196</v>
      </c>
      <c r="G17377" s="7">
        <v>-33.700000000000003</v>
      </c>
    </row>
    <row r="17378" spans="1:7" x14ac:dyDescent="0.3">
      <c r="A17378" s="310">
        <v>3020135</v>
      </c>
      <c r="B17378" t="s">
        <v>24267</v>
      </c>
      <c r="C17378" t="s">
        <v>24268</v>
      </c>
      <c r="D17378" t="s">
        <v>373</v>
      </c>
      <c r="E17378">
        <v>615130</v>
      </c>
      <c r="F17378" t="s">
        <v>24196</v>
      </c>
      <c r="G17378" s="7">
        <v>-104.66</v>
      </c>
    </row>
    <row r="17379" spans="1:7" x14ac:dyDescent="0.3">
      <c r="A17379" s="310">
        <v>3020135</v>
      </c>
      <c r="B17379" t="s">
        <v>24267</v>
      </c>
      <c r="C17379" t="s">
        <v>24268</v>
      </c>
      <c r="D17379" t="s">
        <v>377</v>
      </c>
      <c r="E17379">
        <v>611110</v>
      </c>
      <c r="F17379" t="s">
        <v>24196</v>
      </c>
      <c r="G17379" s="7">
        <v>0.01</v>
      </c>
    </row>
    <row r="17380" spans="1:7" x14ac:dyDescent="0.3">
      <c r="A17380" s="310">
        <v>3020135</v>
      </c>
      <c r="B17380" t="s">
        <v>24267</v>
      </c>
      <c r="C17380" t="s">
        <v>24268</v>
      </c>
      <c r="D17380" t="s">
        <v>373</v>
      </c>
      <c r="E17380">
        <v>615130</v>
      </c>
      <c r="F17380" t="s">
        <v>24196</v>
      </c>
      <c r="G17380" s="7">
        <v>-10.06</v>
      </c>
    </row>
    <row r="17381" spans="1:7" x14ac:dyDescent="0.3">
      <c r="A17381" s="310">
        <v>3020135</v>
      </c>
      <c r="B17381" t="s">
        <v>24267</v>
      </c>
      <c r="C17381" t="s">
        <v>24268</v>
      </c>
      <c r="D17381" t="s">
        <v>373</v>
      </c>
      <c r="E17381">
        <v>615130</v>
      </c>
      <c r="F17381" t="s">
        <v>24196</v>
      </c>
      <c r="G17381" s="7">
        <v>-42.78</v>
      </c>
    </row>
    <row r="17382" spans="1:7" x14ac:dyDescent="0.3">
      <c r="A17382" s="310">
        <v>3020135</v>
      </c>
      <c r="B17382" t="s">
        <v>24267</v>
      </c>
      <c r="C17382" t="s">
        <v>24268</v>
      </c>
      <c r="D17382" t="s">
        <v>373</v>
      </c>
      <c r="E17382">
        <v>615130</v>
      </c>
      <c r="F17382" t="s">
        <v>24196</v>
      </c>
      <c r="G17382" s="7">
        <v>-10.06</v>
      </c>
    </row>
    <row r="17383" spans="1:7" x14ac:dyDescent="0.3">
      <c r="A17383" s="310">
        <v>3020135</v>
      </c>
      <c r="B17383" t="s">
        <v>24267</v>
      </c>
      <c r="C17383" t="s">
        <v>24268</v>
      </c>
      <c r="D17383" t="s">
        <v>377</v>
      </c>
      <c r="E17383">
        <v>611110</v>
      </c>
      <c r="F17383" t="s">
        <v>24196</v>
      </c>
      <c r="G17383" s="7">
        <v>-30.44</v>
      </c>
    </row>
    <row r="17384" spans="1:7" x14ac:dyDescent="0.3">
      <c r="A17384" s="310">
        <v>3020135</v>
      </c>
      <c r="B17384" t="s">
        <v>24267</v>
      </c>
      <c r="C17384" t="s">
        <v>24268</v>
      </c>
      <c r="D17384" t="s">
        <v>377</v>
      </c>
      <c r="E17384">
        <v>611110</v>
      </c>
      <c r="F17384" t="s">
        <v>24196</v>
      </c>
      <c r="G17384" s="7">
        <v>30.88</v>
      </c>
    </row>
    <row r="17385" spans="1:7" x14ac:dyDescent="0.3">
      <c r="A17385" s="310">
        <v>3020135</v>
      </c>
      <c r="B17385" t="s">
        <v>24267</v>
      </c>
      <c r="C17385" t="s">
        <v>24268</v>
      </c>
      <c r="D17385" t="s">
        <v>373</v>
      </c>
      <c r="E17385">
        <v>615130</v>
      </c>
      <c r="F17385" t="s">
        <v>24196</v>
      </c>
      <c r="G17385" s="7">
        <v>-53.51</v>
      </c>
    </row>
    <row r="17386" spans="1:7" x14ac:dyDescent="0.3">
      <c r="A17386" s="310">
        <v>3020135</v>
      </c>
      <c r="B17386" t="s">
        <v>24267</v>
      </c>
      <c r="C17386" t="s">
        <v>24268</v>
      </c>
      <c r="D17386" t="s">
        <v>373</v>
      </c>
      <c r="E17386">
        <v>617150</v>
      </c>
      <c r="F17386" t="s">
        <v>24196</v>
      </c>
      <c r="G17386" s="7">
        <v>347.17</v>
      </c>
    </row>
    <row r="17387" spans="1:7" x14ac:dyDescent="0.3">
      <c r="A17387" s="310">
        <v>3020135</v>
      </c>
      <c r="B17387" t="s">
        <v>24267</v>
      </c>
      <c r="C17387" t="s">
        <v>24268</v>
      </c>
      <c r="D17387" t="s">
        <v>373</v>
      </c>
      <c r="E17387">
        <v>617150</v>
      </c>
      <c r="F17387" t="s">
        <v>24196</v>
      </c>
      <c r="G17387" s="7">
        <v>343.64</v>
      </c>
    </row>
    <row r="17388" spans="1:7" x14ac:dyDescent="0.3">
      <c r="A17388" s="310">
        <v>3020135</v>
      </c>
      <c r="B17388" t="s">
        <v>24267</v>
      </c>
      <c r="C17388" t="s">
        <v>24268</v>
      </c>
      <c r="D17388" t="s">
        <v>373</v>
      </c>
      <c r="E17388">
        <v>617150</v>
      </c>
      <c r="F17388" t="s">
        <v>24196</v>
      </c>
      <c r="G17388" s="7">
        <v>404.48</v>
      </c>
    </row>
    <row r="17389" spans="1:7" x14ac:dyDescent="0.3">
      <c r="A17389" s="310">
        <v>3020135</v>
      </c>
      <c r="B17389" t="s">
        <v>24267</v>
      </c>
      <c r="C17389" t="s">
        <v>24268</v>
      </c>
      <c r="D17389" t="s">
        <v>373</v>
      </c>
      <c r="E17389">
        <v>616160</v>
      </c>
      <c r="F17389" t="s">
        <v>24196</v>
      </c>
      <c r="G17389" s="7">
        <v>190.13</v>
      </c>
    </row>
    <row r="17390" spans="1:7" x14ac:dyDescent="0.3">
      <c r="A17390" s="310">
        <v>3020135</v>
      </c>
      <c r="B17390" t="s">
        <v>24267</v>
      </c>
      <c r="C17390" t="s">
        <v>24268</v>
      </c>
      <c r="D17390" t="s">
        <v>373</v>
      </c>
      <c r="E17390">
        <v>615130</v>
      </c>
      <c r="F17390" t="s">
        <v>24196</v>
      </c>
      <c r="G17390" s="7">
        <v>-104.66</v>
      </c>
    </row>
    <row r="17391" spans="1:7" x14ac:dyDescent="0.3">
      <c r="A17391" s="310">
        <v>3020135</v>
      </c>
      <c r="B17391" t="s">
        <v>24267</v>
      </c>
      <c r="C17391" t="s">
        <v>24268</v>
      </c>
      <c r="D17391" t="s">
        <v>371</v>
      </c>
      <c r="E17391">
        <v>615100</v>
      </c>
      <c r="F17391" t="s">
        <v>24196</v>
      </c>
      <c r="G17391" s="7">
        <v>-0.01</v>
      </c>
    </row>
    <row r="17392" spans="1:7" x14ac:dyDescent="0.3">
      <c r="A17392" s="310">
        <v>3020135</v>
      </c>
      <c r="B17392" t="s">
        <v>24267</v>
      </c>
      <c r="C17392" t="s">
        <v>24268</v>
      </c>
      <c r="D17392" t="s">
        <v>371</v>
      </c>
      <c r="E17392">
        <v>615100</v>
      </c>
      <c r="F17392" t="s">
        <v>24196</v>
      </c>
      <c r="G17392" s="7">
        <v>4184.17</v>
      </c>
    </row>
    <row r="17393" spans="1:7" x14ac:dyDescent="0.3">
      <c r="A17393" s="310">
        <v>3020135</v>
      </c>
      <c r="B17393" t="s">
        <v>24267</v>
      </c>
      <c r="C17393" t="s">
        <v>24268</v>
      </c>
      <c r="D17393" t="s">
        <v>371</v>
      </c>
      <c r="E17393">
        <v>616100</v>
      </c>
      <c r="F17393" t="s">
        <v>24196</v>
      </c>
      <c r="G17393" s="7">
        <v>1068.8</v>
      </c>
    </row>
    <row r="17394" spans="1:7" x14ac:dyDescent="0.3">
      <c r="A17394" s="310">
        <v>3020135</v>
      </c>
      <c r="B17394" t="s">
        <v>24267</v>
      </c>
      <c r="C17394" t="s">
        <v>24268</v>
      </c>
      <c r="D17394" t="s">
        <v>371</v>
      </c>
      <c r="E17394">
        <v>615100</v>
      </c>
      <c r="F17394" t="s">
        <v>24196</v>
      </c>
      <c r="G17394" s="7">
        <v>156.24</v>
      </c>
    </row>
    <row r="17395" spans="1:7" x14ac:dyDescent="0.3">
      <c r="A17395" s="310">
        <v>3020135</v>
      </c>
      <c r="B17395" t="s">
        <v>24267</v>
      </c>
      <c r="C17395" t="s">
        <v>24268</v>
      </c>
      <c r="D17395" t="s">
        <v>377</v>
      </c>
      <c r="E17395">
        <v>611110</v>
      </c>
      <c r="F17395" t="s">
        <v>24196</v>
      </c>
      <c r="G17395" s="7">
        <v>30.44</v>
      </c>
    </row>
    <row r="17396" spans="1:7" x14ac:dyDescent="0.3">
      <c r="A17396" s="310">
        <v>3020135</v>
      </c>
      <c r="B17396" t="s">
        <v>24267</v>
      </c>
      <c r="C17396" t="s">
        <v>24268</v>
      </c>
      <c r="D17396" t="s">
        <v>373</v>
      </c>
      <c r="E17396">
        <v>615130</v>
      </c>
      <c r="F17396" t="s">
        <v>24196</v>
      </c>
      <c r="G17396" s="7">
        <v>-104.66</v>
      </c>
    </row>
    <row r="17397" spans="1:7" x14ac:dyDescent="0.3">
      <c r="A17397" s="310">
        <v>3020135</v>
      </c>
      <c r="B17397" t="s">
        <v>24267</v>
      </c>
      <c r="C17397" t="s">
        <v>24268</v>
      </c>
      <c r="D17397" t="s">
        <v>373</v>
      </c>
      <c r="E17397">
        <v>615130</v>
      </c>
      <c r="F17397" t="s">
        <v>24196</v>
      </c>
      <c r="G17397" s="7">
        <v>51.78</v>
      </c>
    </row>
    <row r="17398" spans="1:7" x14ac:dyDescent="0.3">
      <c r="A17398" s="310">
        <v>3020135</v>
      </c>
      <c r="B17398" t="s">
        <v>24267</v>
      </c>
      <c r="C17398" t="s">
        <v>24268</v>
      </c>
      <c r="D17398" t="s">
        <v>373</v>
      </c>
      <c r="E17398">
        <v>615130</v>
      </c>
      <c r="F17398" t="s">
        <v>24196</v>
      </c>
      <c r="G17398" s="7">
        <v>51.78</v>
      </c>
    </row>
    <row r="17399" spans="1:7" x14ac:dyDescent="0.3">
      <c r="A17399" s="310">
        <v>3020135</v>
      </c>
      <c r="B17399" t="s">
        <v>24267</v>
      </c>
      <c r="C17399" t="s">
        <v>24268</v>
      </c>
      <c r="D17399" t="s">
        <v>373</v>
      </c>
      <c r="E17399">
        <v>615130</v>
      </c>
      <c r="F17399" t="s">
        <v>24196</v>
      </c>
      <c r="G17399" s="7">
        <v>104.66</v>
      </c>
    </row>
    <row r="17400" spans="1:7" x14ac:dyDescent="0.3">
      <c r="A17400" s="310">
        <v>3020135</v>
      </c>
      <c r="B17400" t="s">
        <v>24267</v>
      </c>
      <c r="C17400" t="s">
        <v>24268</v>
      </c>
      <c r="D17400" t="s">
        <v>373</v>
      </c>
      <c r="E17400">
        <v>616160</v>
      </c>
      <c r="F17400" t="s">
        <v>24196</v>
      </c>
      <c r="G17400" s="7">
        <v>365.52</v>
      </c>
    </row>
    <row r="17401" spans="1:7" x14ac:dyDescent="0.3">
      <c r="A17401" s="310">
        <v>3020135</v>
      </c>
      <c r="B17401" t="s">
        <v>24267</v>
      </c>
      <c r="C17401" t="s">
        <v>24268</v>
      </c>
      <c r="D17401" t="s">
        <v>373</v>
      </c>
      <c r="E17401">
        <v>615130</v>
      </c>
      <c r="F17401" t="s">
        <v>24196</v>
      </c>
      <c r="G17401" s="7">
        <v>541.29999999999995</v>
      </c>
    </row>
    <row r="17402" spans="1:7" x14ac:dyDescent="0.3">
      <c r="A17402" s="310">
        <v>3020135</v>
      </c>
      <c r="B17402" t="s">
        <v>24267</v>
      </c>
      <c r="C17402" t="s">
        <v>24268</v>
      </c>
      <c r="D17402" t="s">
        <v>373</v>
      </c>
      <c r="E17402">
        <v>615130</v>
      </c>
      <c r="F17402" t="s">
        <v>24196</v>
      </c>
      <c r="G17402" s="7">
        <v>1172.83</v>
      </c>
    </row>
    <row r="17403" spans="1:7" x14ac:dyDescent="0.3">
      <c r="A17403" s="310">
        <v>3020135</v>
      </c>
      <c r="B17403" t="s">
        <v>24267</v>
      </c>
      <c r="C17403" t="s">
        <v>24268</v>
      </c>
      <c r="D17403" t="s">
        <v>377</v>
      </c>
      <c r="E17403">
        <v>611110</v>
      </c>
      <c r="F17403" t="s">
        <v>24196</v>
      </c>
      <c r="G17403" s="7">
        <v>-33.700000000000003</v>
      </c>
    </row>
    <row r="17404" spans="1:7" x14ac:dyDescent="0.3">
      <c r="A17404" s="310">
        <v>3020135</v>
      </c>
      <c r="B17404" t="s">
        <v>24267</v>
      </c>
      <c r="C17404" t="s">
        <v>24268</v>
      </c>
      <c r="D17404" t="s">
        <v>373</v>
      </c>
      <c r="E17404">
        <v>615130</v>
      </c>
      <c r="F17404" t="s">
        <v>24196</v>
      </c>
      <c r="G17404" s="7">
        <v>-20.12</v>
      </c>
    </row>
    <row r="17405" spans="1:7" x14ac:dyDescent="0.3">
      <c r="A17405" s="310">
        <v>3020135</v>
      </c>
      <c r="B17405" t="s">
        <v>24267</v>
      </c>
      <c r="C17405" t="s">
        <v>24268</v>
      </c>
      <c r="D17405" t="s">
        <v>377</v>
      </c>
      <c r="E17405">
        <v>611110</v>
      </c>
      <c r="F17405" t="s">
        <v>24196</v>
      </c>
      <c r="G17405" s="7">
        <v>-31.9</v>
      </c>
    </row>
    <row r="17406" spans="1:7" x14ac:dyDescent="0.3">
      <c r="A17406" s="310">
        <v>3020135</v>
      </c>
      <c r="B17406" t="s">
        <v>24267</v>
      </c>
      <c r="C17406" t="s">
        <v>24268</v>
      </c>
      <c r="D17406" t="s">
        <v>373</v>
      </c>
      <c r="E17406">
        <v>615130</v>
      </c>
      <c r="F17406" t="s">
        <v>24196</v>
      </c>
      <c r="G17406" s="7">
        <v>53.51</v>
      </c>
    </row>
    <row r="17407" spans="1:7" x14ac:dyDescent="0.3">
      <c r="A17407" s="310">
        <v>3020135</v>
      </c>
      <c r="B17407" t="s">
        <v>24267</v>
      </c>
      <c r="C17407" t="s">
        <v>24268</v>
      </c>
      <c r="D17407" t="s">
        <v>373</v>
      </c>
      <c r="E17407">
        <v>615130</v>
      </c>
      <c r="F17407" t="s">
        <v>24196</v>
      </c>
      <c r="G17407" s="7">
        <v>2853.78</v>
      </c>
    </row>
    <row r="17408" spans="1:7" x14ac:dyDescent="0.3">
      <c r="A17408" s="310">
        <v>3020135</v>
      </c>
      <c r="B17408" t="s">
        <v>24267</v>
      </c>
      <c r="C17408" t="s">
        <v>24268</v>
      </c>
      <c r="D17408" t="s">
        <v>373</v>
      </c>
      <c r="E17408">
        <v>615130</v>
      </c>
      <c r="F17408" t="s">
        <v>24196</v>
      </c>
      <c r="G17408" s="7">
        <v>623.64</v>
      </c>
    </row>
    <row r="17409" spans="1:7" x14ac:dyDescent="0.3">
      <c r="A17409" s="310">
        <v>3020135</v>
      </c>
      <c r="B17409" t="s">
        <v>24267</v>
      </c>
      <c r="C17409" t="s">
        <v>24268</v>
      </c>
      <c r="D17409" t="s">
        <v>377</v>
      </c>
      <c r="E17409">
        <v>611110</v>
      </c>
      <c r="F17409" t="s">
        <v>24196</v>
      </c>
      <c r="G17409" s="7">
        <v>-31.9</v>
      </c>
    </row>
    <row r="17410" spans="1:7" x14ac:dyDescent="0.3">
      <c r="A17410" s="310">
        <v>3020135</v>
      </c>
      <c r="B17410" t="s">
        <v>24267</v>
      </c>
      <c r="C17410" t="s">
        <v>24268</v>
      </c>
      <c r="D17410" t="s">
        <v>377</v>
      </c>
      <c r="E17410">
        <v>611110</v>
      </c>
      <c r="F17410" t="s">
        <v>24196</v>
      </c>
      <c r="G17410" s="7">
        <v>31.9</v>
      </c>
    </row>
    <row r="17411" spans="1:7" x14ac:dyDescent="0.3">
      <c r="A17411" s="310">
        <v>3020135</v>
      </c>
      <c r="B17411" t="s">
        <v>24267</v>
      </c>
      <c r="C17411" t="s">
        <v>24268</v>
      </c>
      <c r="D17411" t="s">
        <v>373</v>
      </c>
      <c r="E17411">
        <v>615130</v>
      </c>
      <c r="F17411" t="s">
        <v>24196</v>
      </c>
      <c r="G17411" s="7">
        <v>-104.66</v>
      </c>
    </row>
    <row r="17412" spans="1:7" x14ac:dyDescent="0.3">
      <c r="A17412" s="310">
        <v>3020135</v>
      </c>
      <c r="B17412" t="s">
        <v>24267</v>
      </c>
      <c r="C17412" t="s">
        <v>24268</v>
      </c>
      <c r="D17412" t="s">
        <v>371</v>
      </c>
      <c r="E17412">
        <v>615100</v>
      </c>
      <c r="F17412" t="s">
        <v>24196</v>
      </c>
      <c r="G17412" s="7">
        <v>-0.01</v>
      </c>
    </row>
    <row r="17413" spans="1:7" x14ac:dyDescent="0.3">
      <c r="A17413" s="310">
        <v>3020135</v>
      </c>
      <c r="B17413" t="s">
        <v>24267</v>
      </c>
      <c r="C17413" t="s">
        <v>24268</v>
      </c>
      <c r="D17413" t="s">
        <v>373</v>
      </c>
      <c r="E17413">
        <v>615130</v>
      </c>
      <c r="F17413" t="s">
        <v>24196</v>
      </c>
      <c r="G17413" s="7">
        <v>-20.12</v>
      </c>
    </row>
    <row r="17414" spans="1:7" x14ac:dyDescent="0.3">
      <c r="A17414" s="310">
        <v>3020135</v>
      </c>
      <c r="B17414" t="s">
        <v>24267</v>
      </c>
      <c r="C17414" t="s">
        <v>24268</v>
      </c>
      <c r="D17414" t="s">
        <v>377</v>
      </c>
      <c r="E17414">
        <v>611110</v>
      </c>
      <c r="F17414" t="s">
        <v>24196</v>
      </c>
      <c r="G17414" s="7">
        <v>-31.9</v>
      </c>
    </row>
    <row r="17415" spans="1:7" x14ac:dyDescent="0.3">
      <c r="A17415" s="310">
        <v>3020135</v>
      </c>
      <c r="B17415" t="s">
        <v>24267</v>
      </c>
      <c r="C17415" t="s">
        <v>24268</v>
      </c>
      <c r="D17415" t="s">
        <v>377</v>
      </c>
      <c r="E17415">
        <v>611110</v>
      </c>
      <c r="F17415" t="s">
        <v>24196</v>
      </c>
      <c r="G17415" s="7">
        <v>30.88</v>
      </c>
    </row>
    <row r="17416" spans="1:7" x14ac:dyDescent="0.3">
      <c r="A17416" s="310">
        <v>3020135</v>
      </c>
      <c r="B17416" t="s">
        <v>24267</v>
      </c>
      <c r="C17416" t="s">
        <v>24268</v>
      </c>
      <c r="D17416" t="s">
        <v>371</v>
      </c>
      <c r="E17416">
        <v>615100</v>
      </c>
      <c r="F17416" t="s">
        <v>24196</v>
      </c>
      <c r="G17416" s="7">
        <v>-0.01</v>
      </c>
    </row>
    <row r="17417" spans="1:7" x14ac:dyDescent="0.3">
      <c r="A17417" s="310">
        <v>3020135</v>
      </c>
      <c r="B17417" t="s">
        <v>24267</v>
      </c>
      <c r="C17417" t="s">
        <v>24268</v>
      </c>
      <c r="D17417" t="s">
        <v>373</v>
      </c>
      <c r="E17417">
        <v>615130</v>
      </c>
      <c r="F17417" t="s">
        <v>24196</v>
      </c>
      <c r="G17417" s="7">
        <v>53.51</v>
      </c>
    </row>
    <row r="17418" spans="1:7" x14ac:dyDescent="0.3">
      <c r="A17418" s="310">
        <v>3020135</v>
      </c>
      <c r="B17418" t="s">
        <v>24267</v>
      </c>
      <c r="C17418" t="s">
        <v>24268</v>
      </c>
      <c r="D17418" t="s">
        <v>377</v>
      </c>
      <c r="E17418">
        <v>611110</v>
      </c>
      <c r="F17418" t="s">
        <v>24196</v>
      </c>
      <c r="G17418" s="7">
        <v>31.9</v>
      </c>
    </row>
    <row r="17419" spans="1:7" x14ac:dyDescent="0.3">
      <c r="A17419" s="310">
        <v>3020135</v>
      </c>
      <c r="B17419" t="s">
        <v>24267</v>
      </c>
      <c r="C17419" t="s">
        <v>24268</v>
      </c>
      <c r="D17419" t="s">
        <v>377</v>
      </c>
      <c r="E17419">
        <v>611110</v>
      </c>
      <c r="F17419" t="s">
        <v>24196</v>
      </c>
      <c r="G17419" s="7">
        <v>-0.01</v>
      </c>
    </row>
    <row r="17420" spans="1:7" x14ac:dyDescent="0.3">
      <c r="A17420" s="310">
        <v>3020135</v>
      </c>
      <c r="B17420" t="s">
        <v>24267</v>
      </c>
      <c r="C17420" t="s">
        <v>24268</v>
      </c>
      <c r="D17420" t="s">
        <v>373</v>
      </c>
      <c r="E17420">
        <v>617150</v>
      </c>
      <c r="F17420" t="s">
        <v>24196</v>
      </c>
      <c r="G17420" s="7">
        <v>127.22</v>
      </c>
    </row>
    <row r="17421" spans="1:7" x14ac:dyDescent="0.3">
      <c r="A17421" s="310">
        <v>3020135</v>
      </c>
      <c r="B17421" t="s">
        <v>24267</v>
      </c>
      <c r="C17421" t="s">
        <v>24268</v>
      </c>
      <c r="D17421" t="s">
        <v>377</v>
      </c>
      <c r="E17421">
        <v>611110</v>
      </c>
      <c r="F17421" t="s">
        <v>24196</v>
      </c>
      <c r="G17421" s="7">
        <v>0.01</v>
      </c>
    </row>
    <row r="17422" spans="1:7" x14ac:dyDescent="0.3">
      <c r="A17422" s="310">
        <v>3020135</v>
      </c>
      <c r="B17422" t="s">
        <v>24267</v>
      </c>
      <c r="C17422" t="s">
        <v>24268</v>
      </c>
      <c r="D17422" t="s">
        <v>371</v>
      </c>
      <c r="E17422">
        <v>615100</v>
      </c>
      <c r="F17422" t="s">
        <v>24196</v>
      </c>
      <c r="G17422" s="7">
        <v>-151.19999999999999</v>
      </c>
    </row>
    <row r="17423" spans="1:7" x14ac:dyDescent="0.3">
      <c r="A17423" s="310">
        <v>3020135</v>
      </c>
      <c r="B17423" t="s">
        <v>24267</v>
      </c>
      <c r="C17423" t="s">
        <v>24268</v>
      </c>
      <c r="D17423" t="s">
        <v>371</v>
      </c>
      <c r="E17423">
        <v>615100</v>
      </c>
      <c r="F17423" t="s">
        <v>24196</v>
      </c>
      <c r="G17423" s="7">
        <v>151.19999999999999</v>
      </c>
    </row>
    <row r="17424" spans="1:7" x14ac:dyDescent="0.3">
      <c r="A17424" s="310">
        <v>3020135</v>
      </c>
      <c r="B17424" t="s">
        <v>24267</v>
      </c>
      <c r="C17424" t="s">
        <v>24268</v>
      </c>
      <c r="D17424" t="s">
        <v>373</v>
      </c>
      <c r="E17424">
        <v>615130</v>
      </c>
      <c r="F17424" t="s">
        <v>24196</v>
      </c>
      <c r="G17424" s="7">
        <v>2853.78</v>
      </c>
    </row>
    <row r="17425" spans="1:7" x14ac:dyDescent="0.3">
      <c r="A17425" s="310">
        <v>3020135</v>
      </c>
      <c r="B17425" t="s">
        <v>24267</v>
      </c>
      <c r="C17425" t="s">
        <v>24268</v>
      </c>
      <c r="D17425" t="s">
        <v>377</v>
      </c>
      <c r="E17425">
        <v>611110</v>
      </c>
      <c r="F17425" t="s">
        <v>24196</v>
      </c>
      <c r="G17425" s="7">
        <v>-33.700000000000003</v>
      </c>
    </row>
    <row r="17426" spans="1:7" x14ac:dyDescent="0.3">
      <c r="A17426" s="310">
        <v>3020135</v>
      </c>
      <c r="B17426" t="s">
        <v>24267</v>
      </c>
      <c r="C17426" t="s">
        <v>24268</v>
      </c>
      <c r="D17426" t="s">
        <v>373</v>
      </c>
      <c r="E17426">
        <v>615130</v>
      </c>
      <c r="F17426" t="s">
        <v>24196</v>
      </c>
      <c r="G17426" s="7">
        <v>51.78</v>
      </c>
    </row>
    <row r="17427" spans="1:7" x14ac:dyDescent="0.3">
      <c r="A17427" s="310">
        <v>3020135</v>
      </c>
      <c r="B17427" t="s">
        <v>24267</v>
      </c>
      <c r="C17427" t="s">
        <v>24268</v>
      </c>
      <c r="D17427" t="s">
        <v>377</v>
      </c>
      <c r="E17427">
        <v>611110</v>
      </c>
      <c r="F17427" t="s">
        <v>24196</v>
      </c>
      <c r="G17427" s="7">
        <v>0.01</v>
      </c>
    </row>
    <row r="17428" spans="1:7" x14ac:dyDescent="0.3">
      <c r="A17428" s="310">
        <v>3020135</v>
      </c>
      <c r="B17428" t="s">
        <v>24267</v>
      </c>
      <c r="C17428" t="s">
        <v>24268</v>
      </c>
      <c r="D17428" t="s">
        <v>373</v>
      </c>
      <c r="E17428">
        <v>616160</v>
      </c>
      <c r="F17428" t="s">
        <v>24196</v>
      </c>
      <c r="G17428" s="7">
        <v>31</v>
      </c>
    </row>
    <row r="17429" spans="1:7" x14ac:dyDescent="0.3">
      <c r="A17429" s="310">
        <v>3020135</v>
      </c>
      <c r="B17429" t="s">
        <v>24267</v>
      </c>
      <c r="C17429" t="s">
        <v>24268</v>
      </c>
      <c r="D17429" t="s">
        <v>373</v>
      </c>
      <c r="E17429">
        <v>615130</v>
      </c>
      <c r="F17429" t="s">
        <v>24196</v>
      </c>
      <c r="G17429" s="7">
        <v>-53.51</v>
      </c>
    </row>
    <row r="17430" spans="1:7" x14ac:dyDescent="0.3">
      <c r="A17430" s="310">
        <v>3020135</v>
      </c>
      <c r="B17430" t="s">
        <v>24267</v>
      </c>
      <c r="C17430" t="s">
        <v>24268</v>
      </c>
      <c r="D17430" t="s">
        <v>377</v>
      </c>
      <c r="E17430">
        <v>611110</v>
      </c>
      <c r="F17430" t="s">
        <v>24196</v>
      </c>
      <c r="G17430" s="7">
        <v>30.88</v>
      </c>
    </row>
    <row r="17431" spans="1:7" x14ac:dyDescent="0.3">
      <c r="A17431" s="310">
        <v>3020135</v>
      </c>
      <c r="B17431" t="s">
        <v>24267</v>
      </c>
      <c r="C17431" t="s">
        <v>24268</v>
      </c>
      <c r="D17431" t="s">
        <v>373</v>
      </c>
      <c r="E17431">
        <v>615130</v>
      </c>
      <c r="F17431" t="s">
        <v>24196</v>
      </c>
      <c r="G17431" s="7">
        <v>1755.87</v>
      </c>
    </row>
    <row r="17432" spans="1:7" x14ac:dyDescent="0.3">
      <c r="A17432" s="310">
        <v>3020135</v>
      </c>
      <c r="B17432" t="s">
        <v>24267</v>
      </c>
      <c r="C17432" t="s">
        <v>24268</v>
      </c>
      <c r="D17432" t="s">
        <v>377</v>
      </c>
      <c r="E17432">
        <v>611110</v>
      </c>
      <c r="F17432" t="s">
        <v>24196</v>
      </c>
      <c r="G17432" s="7">
        <v>-0.01</v>
      </c>
    </row>
    <row r="17433" spans="1:7" x14ac:dyDescent="0.3">
      <c r="A17433" s="310">
        <v>3020135</v>
      </c>
      <c r="B17433" t="s">
        <v>24267</v>
      </c>
      <c r="C17433" t="s">
        <v>24268</v>
      </c>
      <c r="D17433" t="s">
        <v>377</v>
      </c>
      <c r="E17433">
        <v>611110</v>
      </c>
      <c r="F17433" t="s">
        <v>24196</v>
      </c>
      <c r="G17433" s="7">
        <v>30.44</v>
      </c>
    </row>
    <row r="17434" spans="1:7" x14ac:dyDescent="0.3">
      <c r="A17434" s="310">
        <v>3020135</v>
      </c>
      <c r="B17434" t="s">
        <v>24267</v>
      </c>
      <c r="C17434" t="s">
        <v>24268</v>
      </c>
      <c r="D17434" t="s">
        <v>373</v>
      </c>
      <c r="E17434">
        <v>615130</v>
      </c>
      <c r="F17434" t="s">
        <v>24196</v>
      </c>
      <c r="G17434" s="7">
        <v>-53.51</v>
      </c>
    </row>
    <row r="17435" spans="1:7" x14ac:dyDescent="0.3">
      <c r="A17435" s="310">
        <v>3020135</v>
      </c>
      <c r="B17435" t="s">
        <v>24267</v>
      </c>
      <c r="C17435" t="s">
        <v>24268</v>
      </c>
      <c r="D17435" t="s">
        <v>373</v>
      </c>
      <c r="E17435">
        <v>616160</v>
      </c>
      <c r="F17435" t="s">
        <v>24196</v>
      </c>
      <c r="G17435" s="7">
        <v>109.87</v>
      </c>
    </row>
    <row r="17436" spans="1:7" x14ac:dyDescent="0.3">
      <c r="A17436" s="310">
        <v>3020135</v>
      </c>
      <c r="B17436" t="s">
        <v>24267</v>
      </c>
      <c r="C17436" t="s">
        <v>24268</v>
      </c>
      <c r="D17436" t="s">
        <v>373</v>
      </c>
      <c r="E17436">
        <v>616160</v>
      </c>
      <c r="F17436" t="s">
        <v>24196</v>
      </c>
      <c r="G17436" s="7">
        <v>365.52</v>
      </c>
    </row>
    <row r="17437" spans="1:7" x14ac:dyDescent="0.3">
      <c r="A17437" s="310">
        <v>3020135</v>
      </c>
      <c r="B17437" t="s">
        <v>24267</v>
      </c>
      <c r="C17437" t="s">
        <v>24268</v>
      </c>
      <c r="D17437" t="s">
        <v>373</v>
      </c>
      <c r="E17437">
        <v>615130</v>
      </c>
      <c r="F17437" t="s">
        <v>24196</v>
      </c>
      <c r="G17437" s="7">
        <v>-51.78</v>
      </c>
    </row>
    <row r="17438" spans="1:7" x14ac:dyDescent="0.3">
      <c r="A17438" s="310">
        <v>3020135</v>
      </c>
      <c r="B17438" t="s">
        <v>24267</v>
      </c>
      <c r="C17438" t="s">
        <v>24268</v>
      </c>
      <c r="D17438" t="s">
        <v>377</v>
      </c>
      <c r="E17438">
        <v>611110</v>
      </c>
      <c r="F17438" t="s">
        <v>24196</v>
      </c>
      <c r="G17438" s="7">
        <v>-0.01</v>
      </c>
    </row>
    <row r="17439" spans="1:7" x14ac:dyDescent="0.3">
      <c r="A17439" s="310">
        <v>3020135</v>
      </c>
      <c r="B17439" t="s">
        <v>24267</v>
      </c>
      <c r="C17439" t="s">
        <v>24268</v>
      </c>
      <c r="D17439" t="s">
        <v>377</v>
      </c>
      <c r="E17439">
        <v>611110</v>
      </c>
      <c r="F17439" t="s">
        <v>24196</v>
      </c>
      <c r="G17439" s="7">
        <v>30.44</v>
      </c>
    </row>
    <row r="17440" spans="1:7" x14ac:dyDescent="0.3">
      <c r="A17440" s="310">
        <v>3020135</v>
      </c>
      <c r="B17440" t="s">
        <v>24267</v>
      </c>
      <c r="C17440" t="s">
        <v>24268</v>
      </c>
      <c r="D17440" t="s">
        <v>377</v>
      </c>
      <c r="E17440">
        <v>611110</v>
      </c>
      <c r="F17440" t="s">
        <v>24196</v>
      </c>
      <c r="G17440" s="7">
        <v>-30.44</v>
      </c>
    </row>
    <row r="17441" spans="1:7" x14ac:dyDescent="0.3">
      <c r="A17441" s="310">
        <v>3020135</v>
      </c>
      <c r="B17441" t="s">
        <v>24267</v>
      </c>
      <c r="C17441" t="s">
        <v>24268</v>
      </c>
      <c r="D17441" t="s">
        <v>371</v>
      </c>
      <c r="E17441">
        <v>615100</v>
      </c>
      <c r="F17441" t="s">
        <v>24196</v>
      </c>
      <c r="G17441" s="7">
        <v>-151.19999999999999</v>
      </c>
    </row>
    <row r="17442" spans="1:7" x14ac:dyDescent="0.3">
      <c r="A17442" s="310">
        <v>3020135</v>
      </c>
      <c r="B17442" t="s">
        <v>24267</v>
      </c>
      <c r="C17442" t="s">
        <v>24268</v>
      </c>
      <c r="D17442" t="s">
        <v>377</v>
      </c>
      <c r="E17442">
        <v>611110</v>
      </c>
      <c r="F17442" t="s">
        <v>24196</v>
      </c>
      <c r="G17442" s="7">
        <v>-30.88</v>
      </c>
    </row>
    <row r="17443" spans="1:7" x14ac:dyDescent="0.3">
      <c r="A17443" s="310">
        <v>3020135</v>
      </c>
      <c r="B17443" t="s">
        <v>24267</v>
      </c>
      <c r="C17443" t="s">
        <v>24268</v>
      </c>
      <c r="D17443" t="s">
        <v>377</v>
      </c>
      <c r="E17443">
        <v>611110</v>
      </c>
      <c r="F17443" t="s">
        <v>24196</v>
      </c>
      <c r="G17443" s="7">
        <v>0.01</v>
      </c>
    </row>
    <row r="17444" spans="1:7" x14ac:dyDescent="0.3">
      <c r="A17444" s="310">
        <v>3020135</v>
      </c>
      <c r="B17444" t="s">
        <v>24267</v>
      </c>
      <c r="C17444" t="s">
        <v>24268</v>
      </c>
      <c r="D17444" t="s">
        <v>373</v>
      </c>
      <c r="E17444">
        <v>615130</v>
      </c>
      <c r="F17444" t="s">
        <v>24196</v>
      </c>
      <c r="G17444" s="7">
        <v>10.06</v>
      </c>
    </row>
    <row r="17445" spans="1:7" x14ac:dyDescent="0.3">
      <c r="A17445" s="310">
        <v>3020135</v>
      </c>
      <c r="B17445" t="s">
        <v>24267</v>
      </c>
      <c r="C17445" t="s">
        <v>24268</v>
      </c>
      <c r="D17445" t="s">
        <v>377</v>
      </c>
      <c r="E17445">
        <v>611110</v>
      </c>
      <c r="F17445" t="s">
        <v>24196</v>
      </c>
      <c r="G17445" s="7">
        <v>-0.01</v>
      </c>
    </row>
    <row r="17446" spans="1:7" x14ac:dyDescent="0.3">
      <c r="A17446" s="310">
        <v>3020135</v>
      </c>
      <c r="B17446" t="s">
        <v>24267</v>
      </c>
      <c r="C17446" t="s">
        <v>24268</v>
      </c>
      <c r="D17446" t="s">
        <v>377</v>
      </c>
      <c r="E17446">
        <v>611110</v>
      </c>
      <c r="F17446" t="s">
        <v>24196</v>
      </c>
      <c r="G17446" s="7">
        <v>30.88</v>
      </c>
    </row>
    <row r="17447" spans="1:7" x14ac:dyDescent="0.3">
      <c r="A17447" s="310">
        <v>3020135</v>
      </c>
      <c r="B17447" t="s">
        <v>24267</v>
      </c>
      <c r="C17447" t="s">
        <v>24268</v>
      </c>
      <c r="D17447" t="s">
        <v>377</v>
      </c>
      <c r="E17447">
        <v>611110</v>
      </c>
      <c r="F17447" t="s">
        <v>24196</v>
      </c>
      <c r="G17447" s="7">
        <v>-30.88</v>
      </c>
    </row>
    <row r="17448" spans="1:7" x14ac:dyDescent="0.3">
      <c r="A17448" s="310">
        <v>3020135</v>
      </c>
      <c r="B17448" t="s">
        <v>24267</v>
      </c>
      <c r="C17448" t="s">
        <v>24268</v>
      </c>
      <c r="D17448" t="s">
        <v>373</v>
      </c>
      <c r="E17448">
        <v>615130</v>
      </c>
      <c r="F17448" t="s">
        <v>24196</v>
      </c>
      <c r="G17448" s="7">
        <v>-53.51</v>
      </c>
    </row>
    <row r="17449" spans="1:7" x14ac:dyDescent="0.3">
      <c r="A17449" s="310">
        <v>3020135</v>
      </c>
      <c r="B17449" t="s">
        <v>24267</v>
      </c>
      <c r="C17449" t="s">
        <v>24268</v>
      </c>
      <c r="D17449" t="s">
        <v>377</v>
      </c>
      <c r="E17449">
        <v>611110</v>
      </c>
      <c r="F17449" t="s">
        <v>24196</v>
      </c>
      <c r="G17449" s="7">
        <v>30.88</v>
      </c>
    </row>
    <row r="17450" spans="1:7" x14ac:dyDescent="0.3">
      <c r="A17450" s="310">
        <v>3020135</v>
      </c>
      <c r="B17450" t="s">
        <v>24267</v>
      </c>
      <c r="C17450" t="s">
        <v>24268</v>
      </c>
      <c r="D17450" t="s">
        <v>371</v>
      </c>
      <c r="E17450">
        <v>615100</v>
      </c>
      <c r="F17450" t="s">
        <v>24196</v>
      </c>
      <c r="G17450" s="7">
        <v>151.19999999999999</v>
      </c>
    </row>
    <row r="17451" spans="1:7" x14ac:dyDescent="0.3">
      <c r="A17451" s="310">
        <v>3020135</v>
      </c>
      <c r="B17451" t="s">
        <v>24267</v>
      </c>
      <c r="C17451" t="s">
        <v>24268</v>
      </c>
      <c r="D17451" t="s">
        <v>377</v>
      </c>
      <c r="E17451">
        <v>611110</v>
      </c>
      <c r="F17451" t="s">
        <v>24196</v>
      </c>
      <c r="G17451" s="7">
        <v>2.95</v>
      </c>
    </row>
    <row r="17452" spans="1:7" x14ac:dyDescent="0.3">
      <c r="A17452" s="310">
        <v>3020135</v>
      </c>
      <c r="B17452" t="s">
        <v>24267</v>
      </c>
      <c r="C17452" t="s">
        <v>24268</v>
      </c>
      <c r="D17452" t="s">
        <v>373</v>
      </c>
      <c r="E17452">
        <v>615130</v>
      </c>
      <c r="F17452" t="s">
        <v>24196</v>
      </c>
      <c r="G17452" s="7">
        <v>15.2</v>
      </c>
    </row>
    <row r="17453" spans="1:7" x14ac:dyDescent="0.3">
      <c r="A17453" s="310">
        <v>3020135</v>
      </c>
      <c r="B17453" t="s">
        <v>24267</v>
      </c>
      <c r="C17453" t="s">
        <v>24268</v>
      </c>
      <c r="D17453" t="s">
        <v>377</v>
      </c>
      <c r="E17453">
        <v>611110</v>
      </c>
      <c r="F17453" t="s">
        <v>24196</v>
      </c>
      <c r="G17453" s="7">
        <v>33.700000000000003</v>
      </c>
    </row>
    <row r="17454" spans="1:7" x14ac:dyDescent="0.3">
      <c r="A17454" s="310">
        <v>3020135</v>
      </c>
      <c r="B17454" t="s">
        <v>24267</v>
      </c>
      <c r="C17454" t="s">
        <v>24268</v>
      </c>
      <c r="D17454" t="s">
        <v>373</v>
      </c>
      <c r="E17454">
        <v>615130</v>
      </c>
      <c r="F17454" t="s">
        <v>24196</v>
      </c>
      <c r="G17454" s="7">
        <v>-53.51</v>
      </c>
    </row>
    <row r="17455" spans="1:7" x14ac:dyDescent="0.3">
      <c r="A17455" s="310">
        <v>3020135</v>
      </c>
      <c r="B17455" t="s">
        <v>24267</v>
      </c>
      <c r="C17455" t="s">
        <v>24268</v>
      </c>
      <c r="D17455" t="s">
        <v>373</v>
      </c>
      <c r="E17455">
        <v>615130</v>
      </c>
      <c r="F17455" t="s">
        <v>24196</v>
      </c>
      <c r="G17455" s="7">
        <v>0.01</v>
      </c>
    </row>
    <row r="17456" spans="1:7" x14ac:dyDescent="0.3">
      <c r="A17456" s="310">
        <v>3020135</v>
      </c>
      <c r="B17456" t="s">
        <v>24267</v>
      </c>
      <c r="C17456" t="s">
        <v>24268</v>
      </c>
      <c r="D17456" t="s">
        <v>373</v>
      </c>
      <c r="E17456">
        <v>615130</v>
      </c>
      <c r="F17456" t="s">
        <v>24196</v>
      </c>
      <c r="G17456" s="7">
        <v>10.06</v>
      </c>
    </row>
    <row r="17457" spans="1:7" x14ac:dyDescent="0.3">
      <c r="A17457" s="310">
        <v>3020135</v>
      </c>
      <c r="B17457" t="s">
        <v>24267</v>
      </c>
      <c r="C17457" t="s">
        <v>24268</v>
      </c>
      <c r="D17457" t="s">
        <v>377</v>
      </c>
      <c r="E17457">
        <v>611110</v>
      </c>
      <c r="F17457" t="s">
        <v>24196</v>
      </c>
      <c r="G17457" s="7">
        <v>31.9</v>
      </c>
    </row>
    <row r="17458" spans="1:7" x14ac:dyDescent="0.3">
      <c r="A17458" s="310">
        <v>3020135</v>
      </c>
      <c r="B17458" t="s">
        <v>24267</v>
      </c>
      <c r="C17458" t="s">
        <v>24268</v>
      </c>
      <c r="D17458" t="s">
        <v>373</v>
      </c>
      <c r="E17458">
        <v>615130</v>
      </c>
      <c r="F17458" t="s">
        <v>24196</v>
      </c>
      <c r="G17458" s="7">
        <v>53.51</v>
      </c>
    </row>
    <row r="17459" spans="1:7" x14ac:dyDescent="0.3">
      <c r="A17459" s="310">
        <v>3020135</v>
      </c>
      <c r="B17459" t="s">
        <v>24267</v>
      </c>
      <c r="C17459" t="s">
        <v>24268</v>
      </c>
      <c r="D17459" t="s">
        <v>373</v>
      </c>
      <c r="E17459">
        <v>615130</v>
      </c>
      <c r="F17459" t="s">
        <v>24196</v>
      </c>
      <c r="G17459" s="7">
        <v>16.809999999999999</v>
      </c>
    </row>
    <row r="17460" spans="1:7" x14ac:dyDescent="0.3">
      <c r="A17460" s="310">
        <v>3020135</v>
      </c>
      <c r="B17460" t="s">
        <v>24267</v>
      </c>
      <c r="C17460" t="s">
        <v>24268</v>
      </c>
      <c r="D17460" t="s">
        <v>373</v>
      </c>
      <c r="E17460">
        <v>615130</v>
      </c>
      <c r="F17460" t="s">
        <v>24196</v>
      </c>
      <c r="G17460" s="7">
        <v>-10.06</v>
      </c>
    </row>
    <row r="17461" spans="1:7" x14ac:dyDescent="0.3">
      <c r="A17461" s="310">
        <v>3020135</v>
      </c>
      <c r="B17461" t="s">
        <v>24267</v>
      </c>
      <c r="C17461" t="s">
        <v>24268</v>
      </c>
      <c r="D17461" t="s">
        <v>371</v>
      </c>
      <c r="E17461">
        <v>615100</v>
      </c>
      <c r="F17461" t="s">
        <v>24196</v>
      </c>
      <c r="G17461" s="7">
        <v>0.01</v>
      </c>
    </row>
    <row r="17462" spans="1:7" x14ac:dyDescent="0.3">
      <c r="A17462" s="310">
        <v>3020135</v>
      </c>
      <c r="B17462" t="s">
        <v>24267</v>
      </c>
      <c r="C17462" t="s">
        <v>24268</v>
      </c>
      <c r="D17462" t="s">
        <v>373</v>
      </c>
      <c r="E17462">
        <v>615130</v>
      </c>
      <c r="F17462" t="s">
        <v>24196</v>
      </c>
      <c r="G17462" s="7">
        <v>0.01</v>
      </c>
    </row>
    <row r="17463" spans="1:7" x14ac:dyDescent="0.3">
      <c r="A17463" s="310">
        <v>3020135</v>
      </c>
      <c r="B17463" t="s">
        <v>24267</v>
      </c>
      <c r="C17463" t="s">
        <v>24268</v>
      </c>
      <c r="D17463" t="s">
        <v>373</v>
      </c>
      <c r="E17463">
        <v>617150</v>
      </c>
      <c r="F17463" t="s">
        <v>24196</v>
      </c>
      <c r="G17463" s="7">
        <v>79.52</v>
      </c>
    </row>
    <row r="17464" spans="1:7" x14ac:dyDescent="0.3">
      <c r="A17464" s="310">
        <v>3020135</v>
      </c>
      <c r="B17464" t="s">
        <v>24267</v>
      </c>
      <c r="C17464" t="s">
        <v>24268</v>
      </c>
      <c r="D17464" t="s">
        <v>373</v>
      </c>
      <c r="E17464">
        <v>615130</v>
      </c>
      <c r="F17464" t="s">
        <v>24196</v>
      </c>
      <c r="G17464" s="7">
        <v>-10.06</v>
      </c>
    </row>
    <row r="17465" spans="1:7" x14ac:dyDescent="0.3">
      <c r="A17465" s="310">
        <v>3020135</v>
      </c>
      <c r="B17465" t="s">
        <v>24267</v>
      </c>
      <c r="C17465" t="s">
        <v>24268</v>
      </c>
      <c r="D17465" t="s">
        <v>373</v>
      </c>
      <c r="E17465">
        <v>615130</v>
      </c>
      <c r="F17465" t="s">
        <v>24196</v>
      </c>
      <c r="G17465" s="7">
        <v>-53.51</v>
      </c>
    </row>
    <row r="17466" spans="1:7" x14ac:dyDescent="0.3">
      <c r="A17466" s="310">
        <v>3020135</v>
      </c>
      <c r="B17466" t="s">
        <v>24267</v>
      </c>
      <c r="C17466" t="s">
        <v>24268</v>
      </c>
      <c r="D17466" t="s">
        <v>377</v>
      </c>
      <c r="E17466">
        <v>611110</v>
      </c>
      <c r="F17466" t="s">
        <v>24196</v>
      </c>
      <c r="G17466" s="7">
        <v>0.01</v>
      </c>
    </row>
    <row r="17467" spans="1:7" x14ac:dyDescent="0.3">
      <c r="A17467" s="310">
        <v>3020135</v>
      </c>
      <c r="B17467" t="s">
        <v>24267</v>
      </c>
      <c r="C17467" t="s">
        <v>24268</v>
      </c>
      <c r="D17467" t="s">
        <v>373</v>
      </c>
      <c r="E17467">
        <v>615130</v>
      </c>
      <c r="F17467" t="s">
        <v>24196</v>
      </c>
      <c r="G17467" s="7">
        <v>-51.78</v>
      </c>
    </row>
    <row r="17468" spans="1:7" x14ac:dyDescent="0.3">
      <c r="A17468" s="310">
        <v>3020135</v>
      </c>
      <c r="B17468" t="s">
        <v>24267</v>
      </c>
      <c r="C17468" t="s">
        <v>24268</v>
      </c>
      <c r="D17468" t="s">
        <v>373</v>
      </c>
      <c r="E17468">
        <v>615130</v>
      </c>
      <c r="F17468" t="s">
        <v>24196</v>
      </c>
      <c r="G17468" s="7">
        <v>3140.75</v>
      </c>
    </row>
    <row r="17469" spans="1:7" x14ac:dyDescent="0.3">
      <c r="A17469" s="310">
        <v>3020135</v>
      </c>
      <c r="B17469" t="s">
        <v>24267</v>
      </c>
      <c r="C17469" t="s">
        <v>24268</v>
      </c>
      <c r="D17469" t="s">
        <v>373</v>
      </c>
      <c r="E17469">
        <v>617150</v>
      </c>
      <c r="F17469" t="s">
        <v>24196</v>
      </c>
      <c r="G17469" s="7">
        <v>582.16999999999996</v>
      </c>
    </row>
    <row r="17470" spans="1:7" x14ac:dyDescent="0.3">
      <c r="A17470" s="310">
        <v>3020135</v>
      </c>
      <c r="B17470" t="s">
        <v>24267</v>
      </c>
      <c r="C17470" t="s">
        <v>24268</v>
      </c>
      <c r="D17470" t="s">
        <v>373</v>
      </c>
      <c r="E17470">
        <v>617150</v>
      </c>
      <c r="F17470" t="s">
        <v>24196</v>
      </c>
      <c r="G17470" s="7">
        <v>466.48</v>
      </c>
    </row>
    <row r="17471" spans="1:7" x14ac:dyDescent="0.3">
      <c r="A17471" s="310">
        <v>3020135</v>
      </c>
      <c r="B17471" t="s">
        <v>24267</v>
      </c>
      <c r="C17471" t="s">
        <v>24268</v>
      </c>
      <c r="D17471" t="s">
        <v>373</v>
      </c>
      <c r="E17471">
        <v>615130</v>
      </c>
      <c r="F17471" t="s">
        <v>24196</v>
      </c>
      <c r="G17471" s="7">
        <v>-51.78</v>
      </c>
    </row>
    <row r="17472" spans="1:7" x14ac:dyDescent="0.3">
      <c r="A17472" s="310">
        <v>3020135</v>
      </c>
      <c r="B17472" t="s">
        <v>24267</v>
      </c>
      <c r="C17472" t="s">
        <v>24268</v>
      </c>
      <c r="D17472" t="s">
        <v>373</v>
      </c>
      <c r="E17472">
        <v>615130</v>
      </c>
      <c r="F17472" t="s">
        <v>24196</v>
      </c>
      <c r="G17472" s="7">
        <v>-923.79</v>
      </c>
    </row>
    <row r="17473" spans="1:7" x14ac:dyDescent="0.3">
      <c r="A17473" s="310">
        <v>3020135</v>
      </c>
      <c r="B17473" t="s">
        <v>24267</v>
      </c>
      <c r="C17473" t="s">
        <v>24268</v>
      </c>
      <c r="D17473" t="s">
        <v>377</v>
      </c>
      <c r="E17473">
        <v>611110</v>
      </c>
      <c r="F17473" t="s">
        <v>24196</v>
      </c>
      <c r="G17473" s="7">
        <v>-31.9</v>
      </c>
    </row>
    <row r="17474" spans="1:7" x14ac:dyDescent="0.3">
      <c r="A17474" s="310">
        <v>3020135</v>
      </c>
      <c r="B17474" t="s">
        <v>24267</v>
      </c>
      <c r="C17474" t="s">
        <v>24268</v>
      </c>
      <c r="D17474" t="s">
        <v>373</v>
      </c>
      <c r="E17474">
        <v>615130</v>
      </c>
      <c r="F17474" t="s">
        <v>24196</v>
      </c>
      <c r="G17474" s="7">
        <v>2853.78</v>
      </c>
    </row>
    <row r="17475" spans="1:7" x14ac:dyDescent="0.3">
      <c r="A17475" s="310">
        <v>3020135</v>
      </c>
      <c r="B17475" t="s">
        <v>24267</v>
      </c>
      <c r="C17475" t="s">
        <v>24268</v>
      </c>
      <c r="D17475" t="s">
        <v>373</v>
      </c>
      <c r="E17475">
        <v>615130</v>
      </c>
      <c r="F17475" t="s">
        <v>24196</v>
      </c>
      <c r="G17475" s="7">
        <v>-0.01</v>
      </c>
    </row>
    <row r="17476" spans="1:7" x14ac:dyDescent="0.3">
      <c r="A17476" s="310">
        <v>3020135</v>
      </c>
      <c r="B17476" t="s">
        <v>24267</v>
      </c>
      <c r="C17476" t="s">
        <v>24268</v>
      </c>
      <c r="D17476" t="s">
        <v>373</v>
      </c>
      <c r="E17476">
        <v>615130</v>
      </c>
      <c r="F17476" t="s">
        <v>24196</v>
      </c>
      <c r="G17476" s="7">
        <v>1982.75</v>
      </c>
    </row>
    <row r="17477" spans="1:7" x14ac:dyDescent="0.3">
      <c r="A17477" s="310">
        <v>3020135</v>
      </c>
      <c r="B17477" t="s">
        <v>24267</v>
      </c>
      <c r="C17477" t="s">
        <v>24268</v>
      </c>
      <c r="D17477" t="s">
        <v>373</v>
      </c>
      <c r="E17477">
        <v>616160</v>
      </c>
      <c r="F17477" t="s">
        <v>24196</v>
      </c>
      <c r="G17477" s="7">
        <v>365.52</v>
      </c>
    </row>
    <row r="17478" spans="1:7" x14ac:dyDescent="0.3">
      <c r="A17478" s="310">
        <v>3020135</v>
      </c>
      <c r="B17478" t="s">
        <v>24267</v>
      </c>
      <c r="C17478" t="s">
        <v>24268</v>
      </c>
      <c r="D17478" t="s">
        <v>377</v>
      </c>
      <c r="E17478">
        <v>611110</v>
      </c>
      <c r="F17478" t="s">
        <v>24196</v>
      </c>
      <c r="G17478" s="7">
        <v>33.700000000000003</v>
      </c>
    </row>
    <row r="17479" spans="1:7" x14ac:dyDescent="0.3">
      <c r="A17479" s="310">
        <v>3020135</v>
      </c>
      <c r="B17479" t="s">
        <v>24267</v>
      </c>
      <c r="C17479" t="s">
        <v>24268</v>
      </c>
      <c r="D17479" t="s">
        <v>373</v>
      </c>
      <c r="E17479">
        <v>615130</v>
      </c>
      <c r="F17479" t="s">
        <v>24196</v>
      </c>
      <c r="G17479" s="7">
        <v>-42.78</v>
      </c>
    </row>
    <row r="17480" spans="1:7" x14ac:dyDescent="0.3">
      <c r="A17480" s="310">
        <v>3020135</v>
      </c>
      <c r="B17480" t="s">
        <v>24267</v>
      </c>
      <c r="C17480" t="s">
        <v>24268</v>
      </c>
      <c r="D17480" t="s">
        <v>377</v>
      </c>
      <c r="E17480">
        <v>611110</v>
      </c>
      <c r="F17480" t="s">
        <v>24196</v>
      </c>
      <c r="G17480" s="7">
        <v>30.44</v>
      </c>
    </row>
    <row r="17481" spans="1:7" x14ac:dyDescent="0.3">
      <c r="A17481" s="310">
        <v>3020135</v>
      </c>
      <c r="B17481" t="s">
        <v>24267</v>
      </c>
      <c r="C17481" t="s">
        <v>24268</v>
      </c>
      <c r="D17481" t="s">
        <v>373</v>
      </c>
      <c r="E17481">
        <v>615130</v>
      </c>
      <c r="F17481" t="s">
        <v>24196</v>
      </c>
      <c r="G17481" s="7">
        <v>-20.12</v>
      </c>
    </row>
    <row r="17482" spans="1:7" x14ac:dyDescent="0.3">
      <c r="A17482" s="310">
        <v>3020135</v>
      </c>
      <c r="B17482" t="s">
        <v>24267</v>
      </c>
      <c r="C17482" t="s">
        <v>24268</v>
      </c>
      <c r="D17482" t="s">
        <v>377</v>
      </c>
      <c r="E17482">
        <v>611110</v>
      </c>
      <c r="F17482" t="s">
        <v>24196</v>
      </c>
      <c r="G17482" s="7">
        <v>-30.44</v>
      </c>
    </row>
    <row r="17483" spans="1:7" x14ac:dyDescent="0.3">
      <c r="A17483" s="310">
        <v>3020135</v>
      </c>
      <c r="B17483" t="s">
        <v>24267</v>
      </c>
      <c r="C17483" t="s">
        <v>24268</v>
      </c>
      <c r="D17483" t="s">
        <v>377</v>
      </c>
      <c r="E17483">
        <v>611110</v>
      </c>
      <c r="F17483" t="s">
        <v>24196</v>
      </c>
      <c r="G17483" s="7">
        <v>-30.88</v>
      </c>
    </row>
    <row r="17484" spans="1:7" x14ac:dyDescent="0.3">
      <c r="A17484" s="310">
        <v>3020135</v>
      </c>
      <c r="B17484" t="s">
        <v>24267</v>
      </c>
      <c r="C17484" t="s">
        <v>24268</v>
      </c>
      <c r="D17484" t="s">
        <v>373</v>
      </c>
      <c r="E17484">
        <v>615130</v>
      </c>
      <c r="F17484" t="s">
        <v>24196</v>
      </c>
      <c r="G17484" s="7">
        <v>-42.78</v>
      </c>
    </row>
    <row r="17485" spans="1:7" x14ac:dyDescent="0.3">
      <c r="A17485" s="310">
        <v>3020135</v>
      </c>
      <c r="B17485" t="s">
        <v>24267</v>
      </c>
      <c r="C17485" t="s">
        <v>24268</v>
      </c>
      <c r="D17485" t="s">
        <v>377</v>
      </c>
      <c r="E17485">
        <v>611110</v>
      </c>
      <c r="F17485" t="s">
        <v>24196</v>
      </c>
      <c r="G17485" s="7">
        <v>30.44</v>
      </c>
    </row>
    <row r="17486" spans="1:7" x14ac:dyDescent="0.3">
      <c r="A17486" s="310">
        <v>3020135</v>
      </c>
      <c r="B17486" t="s">
        <v>24267</v>
      </c>
      <c r="C17486" t="s">
        <v>24268</v>
      </c>
      <c r="D17486" t="s">
        <v>373</v>
      </c>
      <c r="E17486">
        <v>616160</v>
      </c>
      <c r="F17486" t="s">
        <v>24196</v>
      </c>
      <c r="G17486" s="7">
        <v>234.86</v>
      </c>
    </row>
    <row r="17487" spans="1:7" x14ac:dyDescent="0.3">
      <c r="A17487" s="310">
        <v>3020135</v>
      </c>
      <c r="B17487" t="s">
        <v>24267</v>
      </c>
      <c r="C17487" t="s">
        <v>24268</v>
      </c>
      <c r="D17487" t="s">
        <v>374</v>
      </c>
      <c r="E17487">
        <v>616120</v>
      </c>
      <c r="F17487" t="s">
        <v>24196</v>
      </c>
      <c r="G17487" s="7">
        <v>343.27</v>
      </c>
    </row>
    <row r="17488" spans="1:7" x14ac:dyDescent="0.3">
      <c r="A17488" s="310">
        <v>3020135</v>
      </c>
      <c r="B17488" t="s">
        <v>24267</v>
      </c>
      <c r="C17488" t="s">
        <v>24268</v>
      </c>
      <c r="D17488" t="s">
        <v>373</v>
      </c>
      <c r="E17488">
        <v>617150</v>
      </c>
      <c r="F17488" t="s">
        <v>24196</v>
      </c>
      <c r="G17488" s="7">
        <v>203.56</v>
      </c>
    </row>
    <row r="17489" spans="1:7" x14ac:dyDescent="0.3">
      <c r="A17489" s="310">
        <v>3020135</v>
      </c>
      <c r="B17489" t="s">
        <v>24267</v>
      </c>
      <c r="C17489" t="s">
        <v>24268</v>
      </c>
      <c r="D17489" t="s">
        <v>373</v>
      </c>
      <c r="E17489">
        <v>617150</v>
      </c>
      <c r="F17489" t="s">
        <v>24196</v>
      </c>
      <c r="G17489" s="7">
        <v>284.98</v>
      </c>
    </row>
    <row r="17490" spans="1:7" x14ac:dyDescent="0.3">
      <c r="A17490" s="310">
        <v>3020135</v>
      </c>
      <c r="B17490" t="s">
        <v>24267</v>
      </c>
      <c r="C17490" t="s">
        <v>24268</v>
      </c>
      <c r="D17490" t="s">
        <v>373</v>
      </c>
      <c r="E17490">
        <v>615130</v>
      </c>
      <c r="F17490" t="s">
        <v>24196</v>
      </c>
      <c r="G17490" s="7">
        <v>104.66</v>
      </c>
    </row>
    <row r="17491" spans="1:7" x14ac:dyDescent="0.3">
      <c r="A17491" s="310">
        <v>3020135</v>
      </c>
      <c r="B17491" t="s">
        <v>24267</v>
      </c>
      <c r="C17491" t="s">
        <v>24268</v>
      </c>
      <c r="D17491" t="s">
        <v>371</v>
      </c>
      <c r="E17491">
        <v>615100</v>
      </c>
      <c r="F17491" t="s">
        <v>24196</v>
      </c>
      <c r="G17491" s="7">
        <v>151.19999999999999</v>
      </c>
    </row>
    <row r="17492" spans="1:7" x14ac:dyDescent="0.3">
      <c r="A17492" s="310">
        <v>3020135</v>
      </c>
      <c r="B17492" t="s">
        <v>24267</v>
      </c>
      <c r="C17492" t="s">
        <v>24268</v>
      </c>
      <c r="D17492" t="s">
        <v>371</v>
      </c>
      <c r="E17492">
        <v>615100</v>
      </c>
      <c r="F17492" t="s">
        <v>24196</v>
      </c>
      <c r="G17492" s="7">
        <v>20.92</v>
      </c>
    </row>
    <row r="17493" spans="1:7" x14ac:dyDescent="0.3">
      <c r="A17493" s="310">
        <v>3020135</v>
      </c>
      <c r="B17493" t="s">
        <v>24267</v>
      </c>
      <c r="C17493" t="s">
        <v>24268</v>
      </c>
      <c r="D17493" t="s">
        <v>373</v>
      </c>
      <c r="E17493">
        <v>616160</v>
      </c>
      <c r="F17493" t="s">
        <v>24196</v>
      </c>
      <c r="G17493" s="7">
        <v>19.3</v>
      </c>
    </row>
    <row r="17494" spans="1:7" x14ac:dyDescent="0.3">
      <c r="A17494" s="310">
        <v>3020135</v>
      </c>
      <c r="B17494" t="s">
        <v>24267</v>
      </c>
      <c r="C17494" t="s">
        <v>24268</v>
      </c>
      <c r="D17494" t="s">
        <v>371</v>
      </c>
      <c r="E17494">
        <v>615100</v>
      </c>
      <c r="F17494" t="s">
        <v>24196</v>
      </c>
      <c r="G17494" s="7">
        <v>151.19999999999999</v>
      </c>
    </row>
    <row r="17495" spans="1:7" x14ac:dyDescent="0.3">
      <c r="A17495" s="310">
        <v>3020135</v>
      </c>
      <c r="B17495" t="s">
        <v>24267</v>
      </c>
      <c r="C17495" t="s">
        <v>24268</v>
      </c>
      <c r="D17495" t="s">
        <v>373</v>
      </c>
      <c r="E17495">
        <v>615130</v>
      </c>
      <c r="F17495" t="s">
        <v>24196</v>
      </c>
      <c r="G17495" s="7">
        <v>-51.78</v>
      </c>
    </row>
    <row r="17496" spans="1:7" x14ac:dyDescent="0.3">
      <c r="A17496" s="310">
        <v>3020135</v>
      </c>
      <c r="B17496" t="s">
        <v>24267</v>
      </c>
      <c r="C17496" t="s">
        <v>24268</v>
      </c>
      <c r="D17496" t="s">
        <v>373</v>
      </c>
      <c r="E17496">
        <v>615130</v>
      </c>
      <c r="F17496" t="s">
        <v>24196</v>
      </c>
      <c r="G17496" s="7">
        <v>-53.51</v>
      </c>
    </row>
    <row r="17497" spans="1:7" x14ac:dyDescent="0.3">
      <c r="A17497" s="310">
        <v>3020135</v>
      </c>
      <c r="B17497" t="s">
        <v>24267</v>
      </c>
      <c r="C17497" t="s">
        <v>24268</v>
      </c>
      <c r="D17497" t="s">
        <v>373</v>
      </c>
      <c r="E17497">
        <v>615130</v>
      </c>
      <c r="F17497" t="s">
        <v>24196</v>
      </c>
      <c r="G17497" s="7">
        <v>-0.01</v>
      </c>
    </row>
    <row r="17498" spans="1:7" x14ac:dyDescent="0.3">
      <c r="A17498" s="310">
        <v>3020135</v>
      </c>
      <c r="B17498" t="s">
        <v>24267</v>
      </c>
      <c r="C17498" t="s">
        <v>24268</v>
      </c>
      <c r="D17498" t="s">
        <v>377</v>
      </c>
      <c r="E17498">
        <v>611110</v>
      </c>
      <c r="F17498" t="s">
        <v>24196</v>
      </c>
      <c r="G17498" s="7">
        <v>-30.88</v>
      </c>
    </row>
    <row r="17499" spans="1:7" x14ac:dyDescent="0.3">
      <c r="A17499" s="310">
        <v>3020135</v>
      </c>
      <c r="B17499" t="s">
        <v>24267</v>
      </c>
      <c r="C17499" t="s">
        <v>24268</v>
      </c>
      <c r="D17499" t="s">
        <v>371</v>
      </c>
      <c r="E17499">
        <v>615100</v>
      </c>
      <c r="F17499" t="s">
        <v>24196</v>
      </c>
      <c r="G17499" s="7">
        <v>151.19999999999999</v>
      </c>
    </row>
    <row r="17500" spans="1:7" x14ac:dyDescent="0.3">
      <c r="A17500" s="310">
        <v>3020135</v>
      </c>
      <c r="B17500" t="s">
        <v>24267</v>
      </c>
      <c r="C17500" t="s">
        <v>24268</v>
      </c>
      <c r="D17500" t="s">
        <v>377</v>
      </c>
      <c r="E17500">
        <v>611110</v>
      </c>
      <c r="F17500" t="s">
        <v>24196</v>
      </c>
      <c r="G17500" s="7">
        <v>-30.44</v>
      </c>
    </row>
    <row r="17501" spans="1:7" x14ac:dyDescent="0.3">
      <c r="A17501" s="310">
        <v>3020135</v>
      </c>
      <c r="B17501" t="s">
        <v>24267</v>
      </c>
      <c r="C17501" t="s">
        <v>24268</v>
      </c>
      <c r="D17501" t="s">
        <v>373</v>
      </c>
      <c r="E17501">
        <v>615130</v>
      </c>
      <c r="F17501" t="s">
        <v>24196</v>
      </c>
      <c r="G17501" s="7">
        <v>-42.78</v>
      </c>
    </row>
    <row r="17502" spans="1:7" x14ac:dyDescent="0.3">
      <c r="A17502" s="310">
        <v>3020135</v>
      </c>
      <c r="B17502" t="s">
        <v>24267</v>
      </c>
      <c r="C17502" t="s">
        <v>24268</v>
      </c>
      <c r="D17502" t="s">
        <v>373</v>
      </c>
      <c r="E17502">
        <v>616160</v>
      </c>
      <c r="F17502" t="s">
        <v>24196</v>
      </c>
      <c r="G17502" s="7">
        <v>457.86</v>
      </c>
    </row>
    <row r="17503" spans="1:7" x14ac:dyDescent="0.3">
      <c r="A17503" s="310">
        <v>3020135</v>
      </c>
      <c r="B17503" t="s">
        <v>24267</v>
      </c>
      <c r="C17503" t="s">
        <v>24268</v>
      </c>
      <c r="D17503" t="s">
        <v>377</v>
      </c>
      <c r="E17503">
        <v>611110</v>
      </c>
      <c r="F17503" t="s">
        <v>24196</v>
      </c>
      <c r="G17503" s="7">
        <v>30.44</v>
      </c>
    </row>
    <row r="17504" spans="1:7" x14ac:dyDescent="0.3">
      <c r="A17504" s="310">
        <v>3020135</v>
      </c>
      <c r="B17504" t="s">
        <v>24267</v>
      </c>
      <c r="C17504" t="s">
        <v>24268</v>
      </c>
      <c r="D17504" t="s">
        <v>373</v>
      </c>
      <c r="E17504">
        <v>617150</v>
      </c>
      <c r="F17504" t="s">
        <v>24196</v>
      </c>
      <c r="G17504" s="7">
        <v>630.54999999999995</v>
      </c>
    </row>
    <row r="17505" spans="1:7" x14ac:dyDescent="0.3">
      <c r="A17505" s="310">
        <v>3020135</v>
      </c>
      <c r="B17505" t="s">
        <v>24267</v>
      </c>
      <c r="C17505" t="s">
        <v>24268</v>
      </c>
      <c r="D17505" t="s">
        <v>377</v>
      </c>
      <c r="E17505">
        <v>611110</v>
      </c>
      <c r="F17505" t="s">
        <v>24196</v>
      </c>
      <c r="G17505" s="7">
        <v>30.88</v>
      </c>
    </row>
    <row r="17506" spans="1:7" x14ac:dyDescent="0.3">
      <c r="A17506" s="310">
        <v>3020135</v>
      </c>
      <c r="B17506" t="s">
        <v>24267</v>
      </c>
      <c r="C17506" t="s">
        <v>24268</v>
      </c>
      <c r="D17506" t="s">
        <v>373</v>
      </c>
      <c r="E17506">
        <v>615130</v>
      </c>
      <c r="F17506" t="s">
        <v>24196</v>
      </c>
      <c r="G17506" s="7">
        <v>-0.01</v>
      </c>
    </row>
    <row r="17507" spans="1:7" x14ac:dyDescent="0.3">
      <c r="A17507" s="310">
        <v>3020135</v>
      </c>
      <c r="B17507" t="s">
        <v>24267</v>
      </c>
      <c r="C17507" t="s">
        <v>24268</v>
      </c>
      <c r="D17507" t="s">
        <v>373</v>
      </c>
      <c r="E17507">
        <v>615130</v>
      </c>
      <c r="F17507" t="s">
        <v>24196</v>
      </c>
      <c r="G17507" s="7">
        <v>53.51</v>
      </c>
    </row>
    <row r="17508" spans="1:7" x14ac:dyDescent="0.3">
      <c r="A17508" s="310">
        <v>3020135</v>
      </c>
      <c r="B17508" t="s">
        <v>24267</v>
      </c>
      <c r="C17508" t="s">
        <v>24268</v>
      </c>
      <c r="D17508" t="s">
        <v>373</v>
      </c>
      <c r="E17508">
        <v>615130</v>
      </c>
      <c r="F17508" t="s">
        <v>24196</v>
      </c>
      <c r="G17508" s="7">
        <v>-38.5</v>
      </c>
    </row>
    <row r="17509" spans="1:7" x14ac:dyDescent="0.3">
      <c r="A17509" s="310">
        <v>3020135</v>
      </c>
      <c r="B17509" t="s">
        <v>24267</v>
      </c>
      <c r="C17509" t="s">
        <v>24268</v>
      </c>
      <c r="D17509" t="s">
        <v>373</v>
      </c>
      <c r="E17509">
        <v>615130</v>
      </c>
      <c r="F17509" t="s">
        <v>24196</v>
      </c>
      <c r="G17509" s="7">
        <v>-53.51</v>
      </c>
    </row>
    <row r="17510" spans="1:7" x14ac:dyDescent="0.3">
      <c r="A17510" s="310">
        <v>3020135</v>
      </c>
      <c r="B17510" t="s">
        <v>24267</v>
      </c>
      <c r="C17510" t="s">
        <v>24268</v>
      </c>
      <c r="D17510" t="s">
        <v>371</v>
      </c>
      <c r="E17510">
        <v>615100</v>
      </c>
      <c r="F17510" t="s">
        <v>24196</v>
      </c>
      <c r="G17510" s="7">
        <v>151.19999999999999</v>
      </c>
    </row>
    <row r="17511" spans="1:7" x14ac:dyDescent="0.3">
      <c r="A17511" s="310">
        <v>3020135</v>
      </c>
      <c r="B17511" t="s">
        <v>24267</v>
      </c>
      <c r="C17511" t="s">
        <v>24268</v>
      </c>
      <c r="D17511" t="s">
        <v>373</v>
      </c>
      <c r="E17511">
        <v>615130</v>
      </c>
      <c r="F17511" t="s">
        <v>24196</v>
      </c>
      <c r="G17511" s="7">
        <v>623.64</v>
      </c>
    </row>
    <row r="17512" spans="1:7" x14ac:dyDescent="0.3">
      <c r="A17512" s="310">
        <v>3020135</v>
      </c>
      <c r="B17512" t="s">
        <v>24267</v>
      </c>
      <c r="C17512" t="s">
        <v>24268</v>
      </c>
      <c r="D17512" t="s">
        <v>373</v>
      </c>
      <c r="E17512">
        <v>615130</v>
      </c>
      <c r="F17512" t="s">
        <v>24196</v>
      </c>
      <c r="G17512" s="7">
        <v>-10.06</v>
      </c>
    </row>
    <row r="17513" spans="1:7" x14ac:dyDescent="0.3">
      <c r="A17513" s="310">
        <v>3020135</v>
      </c>
      <c r="B17513" t="s">
        <v>24267</v>
      </c>
      <c r="C17513" t="s">
        <v>24268</v>
      </c>
      <c r="D17513" t="s">
        <v>373</v>
      </c>
      <c r="E17513">
        <v>617150</v>
      </c>
      <c r="F17513" t="s">
        <v>24196</v>
      </c>
      <c r="G17513" s="7">
        <v>234.49</v>
      </c>
    </row>
    <row r="17514" spans="1:7" x14ac:dyDescent="0.3">
      <c r="A17514" s="310">
        <v>3020135</v>
      </c>
      <c r="B17514" t="s">
        <v>24267</v>
      </c>
      <c r="C17514" t="s">
        <v>24268</v>
      </c>
      <c r="D17514" t="s">
        <v>373</v>
      </c>
      <c r="E17514">
        <v>615130</v>
      </c>
      <c r="F17514" t="s">
        <v>24196</v>
      </c>
      <c r="G17514" s="7">
        <v>1.25</v>
      </c>
    </row>
    <row r="17515" spans="1:7" x14ac:dyDescent="0.3">
      <c r="A17515" s="310">
        <v>3020135</v>
      </c>
      <c r="B17515" t="s">
        <v>24267</v>
      </c>
      <c r="C17515" t="s">
        <v>24268</v>
      </c>
      <c r="D17515" t="s">
        <v>373</v>
      </c>
      <c r="E17515">
        <v>615130</v>
      </c>
      <c r="F17515" t="s">
        <v>24196</v>
      </c>
      <c r="G17515" s="7">
        <v>104.66</v>
      </c>
    </row>
    <row r="17516" spans="1:7" x14ac:dyDescent="0.3">
      <c r="A17516" s="310">
        <v>3020135</v>
      </c>
      <c r="B17516" t="s">
        <v>24267</v>
      </c>
      <c r="C17516" t="s">
        <v>24268</v>
      </c>
      <c r="D17516" t="s">
        <v>373</v>
      </c>
      <c r="E17516">
        <v>615130</v>
      </c>
      <c r="F17516" t="s">
        <v>24196</v>
      </c>
      <c r="G17516" s="7">
        <v>-104.66</v>
      </c>
    </row>
    <row r="17517" spans="1:7" x14ac:dyDescent="0.3">
      <c r="A17517" s="310">
        <v>3020135</v>
      </c>
      <c r="B17517" t="s">
        <v>24267</v>
      </c>
      <c r="C17517" t="s">
        <v>24268</v>
      </c>
      <c r="D17517" t="s">
        <v>373</v>
      </c>
      <c r="E17517">
        <v>616160</v>
      </c>
      <c r="F17517" t="s">
        <v>24196</v>
      </c>
      <c r="G17517" s="7">
        <v>31</v>
      </c>
    </row>
    <row r="17518" spans="1:7" x14ac:dyDescent="0.3">
      <c r="A17518" s="310">
        <v>3020135</v>
      </c>
      <c r="B17518" t="s">
        <v>24267</v>
      </c>
      <c r="C17518" t="s">
        <v>24268</v>
      </c>
      <c r="D17518" t="s">
        <v>373</v>
      </c>
      <c r="E17518">
        <v>615130</v>
      </c>
      <c r="F17518" t="s">
        <v>24196</v>
      </c>
      <c r="G17518" s="7">
        <v>-42.78</v>
      </c>
    </row>
    <row r="17519" spans="1:7" x14ac:dyDescent="0.3">
      <c r="A17519" s="310">
        <v>3020135</v>
      </c>
      <c r="B17519" t="s">
        <v>24267</v>
      </c>
      <c r="C17519" t="s">
        <v>24268</v>
      </c>
      <c r="D17519" t="s">
        <v>374</v>
      </c>
      <c r="E17519">
        <v>617120</v>
      </c>
      <c r="F17519" t="s">
        <v>24196</v>
      </c>
      <c r="G17519" s="7">
        <v>551.91999999999996</v>
      </c>
    </row>
    <row r="17520" spans="1:7" x14ac:dyDescent="0.3">
      <c r="A17520" s="310">
        <v>3020135</v>
      </c>
      <c r="B17520" t="s">
        <v>24267</v>
      </c>
      <c r="C17520" t="s">
        <v>24268</v>
      </c>
      <c r="D17520" t="s">
        <v>371</v>
      </c>
      <c r="E17520">
        <v>615100</v>
      </c>
      <c r="F17520" t="s">
        <v>24196</v>
      </c>
      <c r="G17520" s="7">
        <v>-151.19999999999999</v>
      </c>
    </row>
    <row r="17521" spans="1:7" x14ac:dyDescent="0.3">
      <c r="A17521" s="310">
        <v>3020135</v>
      </c>
      <c r="B17521" t="s">
        <v>24267</v>
      </c>
      <c r="C17521" t="s">
        <v>24268</v>
      </c>
      <c r="D17521" t="s">
        <v>377</v>
      </c>
      <c r="E17521">
        <v>611110</v>
      </c>
      <c r="F17521" t="s">
        <v>24196</v>
      </c>
      <c r="G17521" s="7">
        <v>-0.01</v>
      </c>
    </row>
    <row r="17522" spans="1:7" x14ac:dyDescent="0.3">
      <c r="A17522" s="310">
        <v>3020135</v>
      </c>
      <c r="B17522" t="s">
        <v>24267</v>
      </c>
      <c r="C17522" t="s">
        <v>24268</v>
      </c>
      <c r="D17522" t="s">
        <v>373</v>
      </c>
      <c r="E17522">
        <v>615130</v>
      </c>
      <c r="F17522" t="s">
        <v>24196</v>
      </c>
      <c r="G17522" s="7">
        <v>10.06</v>
      </c>
    </row>
    <row r="17523" spans="1:7" x14ac:dyDescent="0.3">
      <c r="A17523" s="310">
        <v>3020135</v>
      </c>
      <c r="B17523" t="s">
        <v>24267</v>
      </c>
      <c r="C17523" t="s">
        <v>24268</v>
      </c>
      <c r="D17523" t="s">
        <v>373</v>
      </c>
      <c r="E17523">
        <v>615130</v>
      </c>
      <c r="F17523" t="s">
        <v>24196</v>
      </c>
      <c r="G17523" s="7">
        <v>-51.78</v>
      </c>
    </row>
    <row r="17524" spans="1:7" x14ac:dyDescent="0.3">
      <c r="A17524" s="310">
        <v>3020135</v>
      </c>
      <c r="B17524" t="s">
        <v>24267</v>
      </c>
      <c r="C17524" t="s">
        <v>24268</v>
      </c>
      <c r="D17524" t="s">
        <v>373</v>
      </c>
      <c r="E17524">
        <v>616160</v>
      </c>
      <c r="F17524" t="s">
        <v>24196</v>
      </c>
      <c r="G17524" s="7">
        <v>441.69</v>
      </c>
    </row>
    <row r="17525" spans="1:7" x14ac:dyDescent="0.3">
      <c r="A17525" s="310">
        <v>3020135</v>
      </c>
      <c r="B17525" t="s">
        <v>24267</v>
      </c>
      <c r="C17525" t="s">
        <v>24268</v>
      </c>
      <c r="D17525" t="s">
        <v>373</v>
      </c>
      <c r="E17525">
        <v>615130</v>
      </c>
      <c r="F17525" t="s">
        <v>24196</v>
      </c>
      <c r="G17525" s="7">
        <v>-10.06</v>
      </c>
    </row>
    <row r="17526" spans="1:7" x14ac:dyDescent="0.3">
      <c r="A17526" s="310">
        <v>3020135</v>
      </c>
      <c r="B17526" t="s">
        <v>24267</v>
      </c>
      <c r="C17526" t="s">
        <v>24268</v>
      </c>
      <c r="D17526" t="s">
        <v>373</v>
      </c>
      <c r="E17526">
        <v>615130</v>
      </c>
      <c r="F17526" t="s">
        <v>24196</v>
      </c>
      <c r="G17526" s="7">
        <v>-0.01</v>
      </c>
    </row>
    <row r="17527" spans="1:7" x14ac:dyDescent="0.3">
      <c r="A17527" s="310">
        <v>3020135</v>
      </c>
      <c r="B17527" t="s">
        <v>24267</v>
      </c>
      <c r="C17527" t="s">
        <v>24268</v>
      </c>
      <c r="D17527" t="s">
        <v>373</v>
      </c>
      <c r="E17527">
        <v>615130</v>
      </c>
      <c r="F17527" t="s">
        <v>24196</v>
      </c>
      <c r="G17527" s="7">
        <v>51.78</v>
      </c>
    </row>
    <row r="17528" spans="1:7" x14ac:dyDescent="0.3">
      <c r="A17528" s="310">
        <v>3020135</v>
      </c>
      <c r="B17528" t="s">
        <v>24267</v>
      </c>
      <c r="C17528" t="s">
        <v>24268</v>
      </c>
      <c r="D17528" t="s">
        <v>377</v>
      </c>
      <c r="E17528">
        <v>611110</v>
      </c>
      <c r="F17528" t="s">
        <v>24196</v>
      </c>
      <c r="G17528" s="7">
        <v>0.01</v>
      </c>
    </row>
    <row r="17529" spans="1:7" x14ac:dyDescent="0.3">
      <c r="A17529" s="310">
        <v>3020135</v>
      </c>
      <c r="B17529" t="s">
        <v>24267</v>
      </c>
      <c r="C17529" t="s">
        <v>24268</v>
      </c>
      <c r="D17529" t="s">
        <v>373</v>
      </c>
      <c r="E17529">
        <v>615130</v>
      </c>
      <c r="F17529" t="s">
        <v>24196</v>
      </c>
      <c r="G17529" s="7">
        <v>1326.31</v>
      </c>
    </row>
    <row r="17530" spans="1:7" x14ac:dyDescent="0.3">
      <c r="A17530" s="310">
        <v>3020135</v>
      </c>
      <c r="B17530" t="s">
        <v>24267</v>
      </c>
      <c r="C17530" t="s">
        <v>24268</v>
      </c>
      <c r="D17530" t="s">
        <v>371</v>
      </c>
      <c r="E17530">
        <v>616100</v>
      </c>
      <c r="F17530" t="s">
        <v>24196</v>
      </c>
      <c r="G17530" s="7">
        <v>744.86</v>
      </c>
    </row>
    <row r="17531" spans="1:7" x14ac:dyDescent="0.3">
      <c r="A17531" s="310">
        <v>3020135</v>
      </c>
      <c r="B17531" t="s">
        <v>24267</v>
      </c>
      <c r="C17531" t="s">
        <v>24268</v>
      </c>
      <c r="D17531" t="s">
        <v>373</v>
      </c>
      <c r="E17531">
        <v>615130</v>
      </c>
      <c r="F17531" t="s">
        <v>24196</v>
      </c>
      <c r="G17531" s="7">
        <v>8.7799999999999994</v>
      </c>
    </row>
    <row r="17532" spans="1:7" x14ac:dyDescent="0.3">
      <c r="A17532" s="310">
        <v>3020135</v>
      </c>
      <c r="B17532" t="s">
        <v>24267</v>
      </c>
      <c r="C17532" t="s">
        <v>24268</v>
      </c>
      <c r="D17532" t="s">
        <v>373</v>
      </c>
      <c r="E17532">
        <v>615130</v>
      </c>
      <c r="F17532" t="s">
        <v>24196</v>
      </c>
      <c r="G17532" s="7">
        <v>1328.63</v>
      </c>
    </row>
    <row r="17533" spans="1:7" x14ac:dyDescent="0.3">
      <c r="A17533" s="310">
        <v>3020135</v>
      </c>
      <c r="B17533" t="s">
        <v>24267</v>
      </c>
      <c r="C17533" t="s">
        <v>24268</v>
      </c>
      <c r="D17533" t="s">
        <v>377</v>
      </c>
      <c r="E17533">
        <v>611110</v>
      </c>
      <c r="F17533" t="s">
        <v>24196</v>
      </c>
      <c r="G17533" s="7">
        <v>-30.88</v>
      </c>
    </row>
    <row r="17534" spans="1:7" x14ac:dyDescent="0.3">
      <c r="A17534" s="310">
        <v>3020135</v>
      </c>
      <c r="B17534" t="s">
        <v>24267</v>
      </c>
      <c r="C17534" t="s">
        <v>24268</v>
      </c>
      <c r="D17534" t="s">
        <v>373</v>
      </c>
      <c r="E17534">
        <v>615130</v>
      </c>
      <c r="F17534" t="s">
        <v>24196</v>
      </c>
      <c r="G17534" s="7">
        <v>-53.51</v>
      </c>
    </row>
    <row r="17535" spans="1:7" x14ac:dyDescent="0.3">
      <c r="A17535" s="310">
        <v>3020135</v>
      </c>
      <c r="B17535" t="s">
        <v>24267</v>
      </c>
      <c r="C17535" t="s">
        <v>24268</v>
      </c>
      <c r="D17535" t="s">
        <v>373</v>
      </c>
      <c r="E17535">
        <v>615130</v>
      </c>
      <c r="F17535" t="s">
        <v>24196</v>
      </c>
      <c r="G17535" s="7">
        <v>873.1</v>
      </c>
    </row>
    <row r="17536" spans="1:7" x14ac:dyDescent="0.3">
      <c r="A17536" s="310">
        <v>3020135</v>
      </c>
      <c r="B17536" t="s">
        <v>24267</v>
      </c>
      <c r="C17536" t="s">
        <v>24268</v>
      </c>
      <c r="D17536" t="s">
        <v>373</v>
      </c>
      <c r="E17536">
        <v>615130</v>
      </c>
      <c r="F17536" t="s">
        <v>24196</v>
      </c>
      <c r="G17536" s="7">
        <v>-10.06</v>
      </c>
    </row>
    <row r="17537" spans="1:7" x14ac:dyDescent="0.3">
      <c r="A17537" s="310">
        <v>3020135</v>
      </c>
      <c r="B17537" t="s">
        <v>24267</v>
      </c>
      <c r="C17537" t="s">
        <v>24268</v>
      </c>
      <c r="D17537" t="s">
        <v>377</v>
      </c>
      <c r="E17537">
        <v>611110</v>
      </c>
      <c r="F17537" t="s">
        <v>24196</v>
      </c>
      <c r="G17537" s="7">
        <v>30.44</v>
      </c>
    </row>
    <row r="17538" spans="1:7" x14ac:dyDescent="0.3">
      <c r="A17538" s="310">
        <v>3020135</v>
      </c>
      <c r="B17538" t="s">
        <v>24267</v>
      </c>
      <c r="C17538" t="s">
        <v>24268</v>
      </c>
      <c r="D17538" t="s">
        <v>373</v>
      </c>
      <c r="E17538">
        <v>615130</v>
      </c>
      <c r="F17538" t="s">
        <v>24196</v>
      </c>
      <c r="G17538" s="7">
        <v>-20.12</v>
      </c>
    </row>
    <row r="17539" spans="1:7" x14ac:dyDescent="0.3">
      <c r="A17539" s="310">
        <v>3020135</v>
      </c>
      <c r="B17539" t="s">
        <v>24267</v>
      </c>
      <c r="C17539" t="s">
        <v>24268</v>
      </c>
      <c r="D17539" t="s">
        <v>373</v>
      </c>
      <c r="E17539">
        <v>615130</v>
      </c>
      <c r="F17539" t="s">
        <v>24196</v>
      </c>
      <c r="G17539" s="7">
        <v>1.47</v>
      </c>
    </row>
    <row r="17540" spans="1:7" x14ac:dyDescent="0.3">
      <c r="A17540" s="310">
        <v>3020135</v>
      </c>
      <c r="B17540" t="s">
        <v>24267</v>
      </c>
      <c r="C17540" t="s">
        <v>24268</v>
      </c>
      <c r="D17540" t="s">
        <v>373</v>
      </c>
      <c r="E17540">
        <v>615130</v>
      </c>
      <c r="F17540" t="s">
        <v>24196</v>
      </c>
      <c r="G17540" s="7">
        <v>104.66</v>
      </c>
    </row>
    <row r="17541" spans="1:7" x14ac:dyDescent="0.3">
      <c r="A17541" s="310">
        <v>3020135</v>
      </c>
      <c r="B17541" t="s">
        <v>24267</v>
      </c>
      <c r="C17541" t="s">
        <v>24268</v>
      </c>
      <c r="D17541" t="s">
        <v>371</v>
      </c>
      <c r="E17541">
        <v>615100</v>
      </c>
      <c r="F17541" t="s">
        <v>24196</v>
      </c>
      <c r="G17541" s="7">
        <v>151.19999999999999</v>
      </c>
    </row>
    <row r="17542" spans="1:7" x14ac:dyDescent="0.3">
      <c r="A17542" s="310">
        <v>3020135</v>
      </c>
      <c r="B17542" t="s">
        <v>24267</v>
      </c>
      <c r="C17542" t="s">
        <v>24268</v>
      </c>
      <c r="D17542" t="s">
        <v>373</v>
      </c>
      <c r="E17542">
        <v>615130</v>
      </c>
      <c r="F17542" t="s">
        <v>24196</v>
      </c>
      <c r="G17542" s="7">
        <v>51.78</v>
      </c>
    </row>
    <row r="17543" spans="1:7" x14ac:dyDescent="0.3">
      <c r="A17543" s="310">
        <v>3020135</v>
      </c>
      <c r="B17543" t="s">
        <v>24267</v>
      </c>
      <c r="C17543" t="s">
        <v>24268</v>
      </c>
      <c r="D17543" t="s">
        <v>373</v>
      </c>
      <c r="E17543">
        <v>615130</v>
      </c>
      <c r="F17543" t="s">
        <v>24196</v>
      </c>
      <c r="G17543" s="7">
        <v>51.78</v>
      </c>
    </row>
    <row r="17544" spans="1:7" x14ac:dyDescent="0.3">
      <c r="A17544" s="310">
        <v>3020135</v>
      </c>
      <c r="B17544" t="s">
        <v>24267</v>
      </c>
      <c r="C17544" t="s">
        <v>24268</v>
      </c>
      <c r="D17544" t="s">
        <v>374</v>
      </c>
      <c r="E17544">
        <v>616120</v>
      </c>
      <c r="F17544" t="s">
        <v>24196</v>
      </c>
      <c r="G17544" s="7">
        <v>69.98</v>
      </c>
    </row>
    <row r="17545" spans="1:7" x14ac:dyDescent="0.3">
      <c r="A17545" s="310">
        <v>3020135</v>
      </c>
      <c r="B17545" t="s">
        <v>24267</v>
      </c>
      <c r="C17545" t="s">
        <v>24268</v>
      </c>
      <c r="D17545" t="s">
        <v>377</v>
      </c>
      <c r="E17545">
        <v>611110</v>
      </c>
      <c r="F17545" t="s">
        <v>24196</v>
      </c>
      <c r="G17545" s="7">
        <v>30.88</v>
      </c>
    </row>
    <row r="17546" spans="1:7" x14ac:dyDescent="0.3">
      <c r="A17546" s="310">
        <v>3020135</v>
      </c>
      <c r="B17546" t="s">
        <v>24267</v>
      </c>
      <c r="C17546" t="s">
        <v>24268</v>
      </c>
      <c r="D17546" t="s">
        <v>373</v>
      </c>
      <c r="E17546">
        <v>615130</v>
      </c>
      <c r="F17546" t="s">
        <v>24196</v>
      </c>
      <c r="G17546" s="7">
        <v>51.78</v>
      </c>
    </row>
    <row r="17547" spans="1:7" x14ac:dyDescent="0.3">
      <c r="A17547" s="310">
        <v>3020135</v>
      </c>
      <c r="B17547" t="s">
        <v>24267</v>
      </c>
      <c r="C17547" t="s">
        <v>24268</v>
      </c>
      <c r="D17547" t="s">
        <v>373</v>
      </c>
      <c r="E17547">
        <v>616160</v>
      </c>
      <c r="F17547" t="s">
        <v>24196</v>
      </c>
      <c r="G17547" s="7">
        <v>194.29</v>
      </c>
    </row>
    <row r="17548" spans="1:7" x14ac:dyDescent="0.3">
      <c r="A17548" s="310">
        <v>3020135</v>
      </c>
      <c r="B17548" t="s">
        <v>24267</v>
      </c>
      <c r="C17548" t="s">
        <v>24268</v>
      </c>
      <c r="D17548" t="s">
        <v>373</v>
      </c>
      <c r="E17548">
        <v>615130</v>
      </c>
      <c r="F17548" t="s">
        <v>24196</v>
      </c>
      <c r="G17548" s="7">
        <v>-104.66</v>
      </c>
    </row>
    <row r="17549" spans="1:7" x14ac:dyDescent="0.3">
      <c r="A17549" s="310">
        <v>3020135</v>
      </c>
      <c r="B17549" t="s">
        <v>24267</v>
      </c>
      <c r="C17549" t="s">
        <v>24268</v>
      </c>
      <c r="D17549" t="s">
        <v>373</v>
      </c>
      <c r="E17549">
        <v>616160</v>
      </c>
      <c r="F17549" t="s">
        <v>24196</v>
      </c>
      <c r="G17549" s="7">
        <v>113.37</v>
      </c>
    </row>
    <row r="17550" spans="1:7" x14ac:dyDescent="0.3">
      <c r="A17550" s="310">
        <v>3020135</v>
      </c>
      <c r="B17550" t="s">
        <v>24267</v>
      </c>
      <c r="C17550" t="s">
        <v>24268</v>
      </c>
      <c r="D17550" t="s">
        <v>373</v>
      </c>
      <c r="E17550">
        <v>615130</v>
      </c>
      <c r="F17550" t="s">
        <v>24196</v>
      </c>
      <c r="G17550" s="7">
        <v>53.51</v>
      </c>
    </row>
    <row r="17551" spans="1:7" x14ac:dyDescent="0.3">
      <c r="A17551" s="310">
        <v>3020135</v>
      </c>
      <c r="B17551" t="s">
        <v>24267</v>
      </c>
      <c r="C17551" t="s">
        <v>24268</v>
      </c>
      <c r="D17551" t="s">
        <v>373</v>
      </c>
      <c r="E17551">
        <v>615130</v>
      </c>
      <c r="F17551" t="s">
        <v>24196</v>
      </c>
      <c r="G17551" s="7">
        <v>-53.51</v>
      </c>
    </row>
    <row r="17552" spans="1:7" x14ac:dyDescent="0.3">
      <c r="A17552" s="310">
        <v>3020135</v>
      </c>
      <c r="B17552" t="s">
        <v>24267</v>
      </c>
      <c r="C17552" t="s">
        <v>24268</v>
      </c>
      <c r="D17552" t="s">
        <v>377</v>
      </c>
      <c r="E17552">
        <v>611110</v>
      </c>
      <c r="F17552" t="s">
        <v>24196</v>
      </c>
      <c r="G17552" s="7">
        <v>33.700000000000003</v>
      </c>
    </row>
    <row r="17553" spans="1:7" x14ac:dyDescent="0.3">
      <c r="A17553" s="310">
        <v>3020135</v>
      </c>
      <c r="B17553" t="s">
        <v>24267</v>
      </c>
      <c r="C17553" t="s">
        <v>24268</v>
      </c>
      <c r="D17553" t="s">
        <v>373</v>
      </c>
      <c r="E17553">
        <v>615130</v>
      </c>
      <c r="F17553" t="s">
        <v>24196</v>
      </c>
      <c r="G17553" s="7">
        <v>-0.01</v>
      </c>
    </row>
    <row r="17554" spans="1:7" x14ac:dyDescent="0.3">
      <c r="A17554" s="310">
        <v>3020135</v>
      </c>
      <c r="B17554" t="s">
        <v>24267</v>
      </c>
      <c r="C17554" t="s">
        <v>24268</v>
      </c>
      <c r="D17554" t="s">
        <v>373</v>
      </c>
      <c r="E17554">
        <v>615130</v>
      </c>
      <c r="F17554" t="s">
        <v>24196</v>
      </c>
      <c r="G17554" s="7">
        <v>3140.75</v>
      </c>
    </row>
    <row r="17555" spans="1:7" x14ac:dyDescent="0.3">
      <c r="A17555" s="310">
        <v>3020135</v>
      </c>
      <c r="B17555" t="s">
        <v>24267</v>
      </c>
      <c r="C17555" t="s">
        <v>24268</v>
      </c>
      <c r="D17555" t="s">
        <v>373</v>
      </c>
      <c r="E17555">
        <v>615130</v>
      </c>
      <c r="F17555" t="s">
        <v>24196</v>
      </c>
      <c r="G17555" s="7">
        <v>-20.12</v>
      </c>
    </row>
    <row r="17556" spans="1:7" x14ac:dyDescent="0.3">
      <c r="A17556" s="310">
        <v>3020135</v>
      </c>
      <c r="B17556" t="s">
        <v>24267</v>
      </c>
      <c r="C17556" t="s">
        <v>24268</v>
      </c>
      <c r="D17556" t="s">
        <v>373</v>
      </c>
      <c r="E17556">
        <v>615130</v>
      </c>
      <c r="F17556" t="s">
        <v>24196</v>
      </c>
      <c r="G17556" s="7">
        <v>17.350000000000001</v>
      </c>
    </row>
    <row r="17557" spans="1:7" x14ac:dyDescent="0.3">
      <c r="A17557" s="310">
        <v>3020135</v>
      </c>
      <c r="B17557" t="s">
        <v>24267</v>
      </c>
      <c r="C17557" t="s">
        <v>24268</v>
      </c>
      <c r="D17557" t="s">
        <v>377</v>
      </c>
      <c r="E17557">
        <v>611110</v>
      </c>
      <c r="F17557" t="s">
        <v>24196</v>
      </c>
      <c r="G17557" s="7">
        <v>-31.9</v>
      </c>
    </row>
    <row r="17558" spans="1:7" x14ac:dyDescent="0.3">
      <c r="A17558" s="310">
        <v>3020135</v>
      </c>
      <c r="B17558" t="s">
        <v>24267</v>
      </c>
      <c r="C17558" t="s">
        <v>24268</v>
      </c>
      <c r="D17558" t="s">
        <v>373</v>
      </c>
      <c r="E17558">
        <v>615130</v>
      </c>
      <c r="F17558" t="s">
        <v>24196</v>
      </c>
      <c r="G17558" s="7">
        <v>104.66</v>
      </c>
    </row>
    <row r="17559" spans="1:7" x14ac:dyDescent="0.3">
      <c r="A17559" s="310">
        <v>3020135</v>
      </c>
      <c r="B17559" t="s">
        <v>24267</v>
      </c>
      <c r="C17559" t="s">
        <v>24268</v>
      </c>
      <c r="D17559" t="s">
        <v>377</v>
      </c>
      <c r="E17559">
        <v>611110</v>
      </c>
      <c r="F17559" t="s">
        <v>24196</v>
      </c>
      <c r="G17559" s="7">
        <v>-33.700000000000003</v>
      </c>
    </row>
    <row r="17560" spans="1:7" x14ac:dyDescent="0.3">
      <c r="A17560" s="310">
        <v>3020135</v>
      </c>
      <c r="B17560" t="s">
        <v>24267</v>
      </c>
      <c r="C17560" t="s">
        <v>24268</v>
      </c>
      <c r="D17560" t="s">
        <v>373</v>
      </c>
      <c r="E17560">
        <v>615130</v>
      </c>
      <c r="F17560" t="s">
        <v>24196</v>
      </c>
      <c r="G17560" s="7">
        <v>4.47</v>
      </c>
    </row>
    <row r="17561" spans="1:7" x14ac:dyDescent="0.3">
      <c r="A17561" s="310">
        <v>3020135</v>
      </c>
      <c r="B17561" t="s">
        <v>24267</v>
      </c>
      <c r="C17561" t="s">
        <v>24268</v>
      </c>
      <c r="D17561" t="s">
        <v>373</v>
      </c>
      <c r="E17561">
        <v>615130</v>
      </c>
      <c r="F17561" t="s">
        <v>24196</v>
      </c>
      <c r="G17561" s="7">
        <v>0.01</v>
      </c>
    </row>
    <row r="17562" spans="1:7" x14ac:dyDescent="0.3">
      <c r="A17562" s="310">
        <v>3020135</v>
      </c>
      <c r="B17562" t="s">
        <v>24267</v>
      </c>
      <c r="C17562" t="s">
        <v>24268</v>
      </c>
      <c r="D17562" t="s">
        <v>377</v>
      </c>
      <c r="E17562">
        <v>611120</v>
      </c>
      <c r="F17562" t="s">
        <v>24196</v>
      </c>
      <c r="G17562" s="7">
        <v>24.36</v>
      </c>
    </row>
    <row r="17563" spans="1:7" x14ac:dyDescent="0.3">
      <c r="A17563" s="310">
        <v>3020135</v>
      </c>
      <c r="B17563" t="s">
        <v>24267</v>
      </c>
      <c r="C17563" t="s">
        <v>24268</v>
      </c>
      <c r="D17563" t="s">
        <v>373</v>
      </c>
      <c r="E17563">
        <v>616160</v>
      </c>
      <c r="F17563" t="s">
        <v>24196</v>
      </c>
      <c r="G17563" s="7">
        <v>101.94</v>
      </c>
    </row>
    <row r="17564" spans="1:7" x14ac:dyDescent="0.3">
      <c r="A17564" s="310">
        <v>3020135</v>
      </c>
      <c r="B17564" t="s">
        <v>24267</v>
      </c>
      <c r="C17564" t="s">
        <v>24268</v>
      </c>
      <c r="D17564" t="s">
        <v>373</v>
      </c>
      <c r="E17564">
        <v>615130</v>
      </c>
      <c r="F17564" t="s">
        <v>24196</v>
      </c>
      <c r="G17564" s="7">
        <v>-53.51</v>
      </c>
    </row>
    <row r="17565" spans="1:7" x14ac:dyDescent="0.3">
      <c r="A17565" s="310">
        <v>3020135</v>
      </c>
      <c r="B17565" t="s">
        <v>24267</v>
      </c>
      <c r="C17565" t="s">
        <v>24268</v>
      </c>
      <c r="D17565" t="s">
        <v>373</v>
      </c>
      <c r="E17565">
        <v>615130</v>
      </c>
      <c r="F17565" t="s">
        <v>24196</v>
      </c>
      <c r="G17565" s="7">
        <v>0.01</v>
      </c>
    </row>
    <row r="17566" spans="1:7" x14ac:dyDescent="0.3">
      <c r="A17566" s="310">
        <v>3020135</v>
      </c>
      <c r="B17566" t="s">
        <v>24267</v>
      </c>
      <c r="C17566" t="s">
        <v>24268</v>
      </c>
      <c r="D17566" t="s">
        <v>373</v>
      </c>
      <c r="E17566">
        <v>617150</v>
      </c>
      <c r="F17566" t="s">
        <v>24196</v>
      </c>
      <c r="G17566" s="7">
        <v>707.76</v>
      </c>
    </row>
    <row r="17567" spans="1:7" x14ac:dyDescent="0.3">
      <c r="A17567" s="310">
        <v>3020135</v>
      </c>
      <c r="B17567" t="s">
        <v>24267</v>
      </c>
      <c r="C17567" t="s">
        <v>24268</v>
      </c>
      <c r="D17567" t="s">
        <v>373</v>
      </c>
      <c r="E17567">
        <v>615130</v>
      </c>
      <c r="F17567" t="s">
        <v>24196</v>
      </c>
      <c r="G17567" s="7">
        <v>-42.78</v>
      </c>
    </row>
    <row r="17568" spans="1:7" x14ac:dyDescent="0.3">
      <c r="A17568" s="310">
        <v>3020135</v>
      </c>
      <c r="B17568" t="s">
        <v>24267</v>
      </c>
      <c r="C17568" t="s">
        <v>24268</v>
      </c>
      <c r="D17568" t="s">
        <v>377</v>
      </c>
      <c r="E17568">
        <v>611110</v>
      </c>
      <c r="F17568" t="s">
        <v>24196</v>
      </c>
      <c r="G17568" s="7">
        <v>31.9</v>
      </c>
    </row>
    <row r="17569" spans="1:7" x14ac:dyDescent="0.3">
      <c r="A17569" s="310">
        <v>3020135</v>
      </c>
      <c r="B17569" t="s">
        <v>24267</v>
      </c>
      <c r="C17569" t="s">
        <v>24268</v>
      </c>
      <c r="D17569" t="s">
        <v>377</v>
      </c>
      <c r="E17569">
        <v>611110</v>
      </c>
      <c r="F17569" t="s">
        <v>24196</v>
      </c>
      <c r="G17569" s="7">
        <v>-30.44</v>
      </c>
    </row>
    <row r="17570" spans="1:7" x14ac:dyDescent="0.3">
      <c r="A17570" s="310">
        <v>3020135</v>
      </c>
      <c r="B17570" t="s">
        <v>24267</v>
      </c>
      <c r="C17570" t="s">
        <v>24268</v>
      </c>
      <c r="D17570" t="s">
        <v>373</v>
      </c>
      <c r="E17570">
        <v>615130</v>
      </c>
      <c r="F17570" t="s">
        <v>24196</v>
      </c>
      <c r="G17570" s="7">
        <v>-42.78</v>
      </c>
    </row>
    <row r="17571" spans="1:7" x14ac:dyDescent="0.3">
      <c r="A17571" s="310">
        <v>3020135</v>
      </c>
      <c r="B17571" t="s">
        <v>24267</v>
      </c>
      <c r="C17571" t="s">
        <v>24268</v>
      </c>
      <c r="D17571" t="s">
        <v>377</v>
      </c>
      <c r="E17571">
        <v>611110</v>
      </c>
      <c r="F17571" t="s">
        <v>24196</v>
      </c>
      <c r="G17571" s="7">
        <v>-30.44</v>
      </c>
    </row>
    <row r="17572" spans="1:7" x14ac:dyDescent="0.3">
      <c r="A17572" s="310">
        <v>3020135</v>
      </c>
      <c r="B17572" t="s">
        <v>24267</v>
      </c>
      <c r="C17572" t="s">
        <v>24268</v>
      </c>
      <c r="D17572" t="s">
        <v>377</v>
      </c>
      <c r="E17572">
        <v>611110</v>
      </c>
      <c r="F17572" t="s">
        <v>24196</v>
      </c>
      <c r="G17572" s="7">
        <v>-30.88</v>
      </c>
    </row>
    <row r="17573" spans="1:7" x14ac:dyDescent="0.3">
      <c r="A17573" s="310">
        <v>3020135</v>
      </c>
      <c r="B17573" t="s">
        <v>24267</v>
      </c>
      <c r="C17573" t="s">
        <v>24268</v>
      </c>
      <c r="D17573" t="s">
        <v>371</v>
      </c>
      <c r="E17573">
        <v>615100</v>
      </c>
      <c r="F17573" t="s">
        <v>24196</v>
      </c>
      <c r="G17573" s="7">
        <v>-151.19999999999999</v>
      </c>
    </row>
    <row r="17574" spans="1:7" x14ac:dyDescent="0.3">
      <c r="A17574" s="310">
        <v>3020135</v>
      </c>
      <c r="B17574" t="s">
        <v>24267</v>
      </c>
      <c r="C17574" t="s">
        <v>24268</v>
      </c>
      <c r="D17574" t="s">
        <v>377</v>
      </c>
      <c r="E17574">
        <v>611110</v>
      </c>
      <c r="F17574" t="s">
        <v>24196</v>
      </c>
      <c r="G17574" s="7">
        <v>0.01</v>
      </c>
    </row>
    <row r="17575" spans="1:7" x14ac:dyDescent="0.3">
      <c r="A17575" s="310">
        <v>3020135</v>
      </c>
      <c r="B17575" t="s">
        <v>24267</v>
      </c>
      <c r="C17575" t="s">
        <v>24268</v>
      </c>
      <c r="D17575" t="s">
        <v>371</v>
      </c>
      <c r="E17575">
        <v>615100</v>
      </c>
      <c r="F17575" t="s">
        <v>24196</v>
      </c>
      <c r="G17575" s="7">
        <v>151.19999999999999</v>
      </c>
    </row>
    <row r="17576" spans="1:7" x14ac:dyDescent="0.3">
      <c r="A17576" s="310">
        <v>3020135</v>
      </c>
      <c r="B17576" t="s">
        <v>24267</v>
      </c>
      <c r="C17576" t="s">
        <v>24268</v>
      </c>
      <c r="D17576" t="s">
        <v>377</v>
      </c>
      <c r="E17576">
        <v>611110</v>
      </c>
      <c r="F17576" t="s">
        <v>24196</v>
      </c>
      <c r="G17576" s="7">
        <v>30.44</v>
      </c>
    </row>
    <row r="17577" spans="1:7" x14ac:dyDescent="0.3">
      <c r="A17577" s="310">
        <v>3020135</v>
      </c>
      <c r="B17577" t="s">
        <v>24267</v>
      </c>
      <c r="C17577" t="s">
        <v>24268</v>
      </c>
      <c r="D17577" t="s">
        <v>373</v>
      </c>
      <c r="E17577">
        <v>615130</v>
      </c>
      <c r="F17577" t="s">
        <v>24196</v>
      </c>
      <c r="G17577" s="7">
        <v>-39.79</v>
      </c>
    </row>
    <row r="17578" spans="1:7" x14ac:dyDescent="0.3">
      <c r="A17578" s="310">
        <v>3020135</v>
      </c>
      <c r="B17578" t="s">
        <v>24267</v>
      </c>
      <c r="C17578" t="s">
        <v>24268</v>
      </c>
      <c r="D17578" t="s">
        <v>373</v>
      </c>
      <c r="E17578">
        <v>615130</v>
      </c>
      <c r="F17578" t="s">
        <v>24196</v>
      </c>
      <c r="G17578" s="7">
        <v>-53.51</v>
      </c>
    </row>
    <row r="17579" spans="1:7" x14ac:dyDescent="0.3">
      <c r="A17579" s="310">
        <v>3020135</v>
      </c>
      <c r="B17579" t="s">
        <v>24267</v>
      </c>
      <c r="C17579" t="s">
        <v>24268</v>
      </c>
      <c r="D17579" t="s">
        <v>373</v>
      </c>
      <c r="E17579">
        <v>616160</v>
      </c>
      <c r="F17579" t="s">
        <v>24196</v>
      </c>
      <c r="G17579" s="7">
        <v>365.52</v>
      </c>
    </row>
    <row r="17580" spans="1:7" x14ac:dyDescent="0.3">
      <c r="A17580" s="310">
        <v>3020135</v>
      </c>
      <c r="B17580" t="s">
        <v>24267</v>
      </c>
      <c r="C17580" t="s">
        <v>24268</v>
      </c>
      <c r="D17580" t="s">
        <v>377</v>
      </c>
      <c r="E17580">
        <v>611110</v>
      </c>
      <c r="F17580" t="s">
        <v>24196</v>
      </c>
      <c r="G17580" s="7">
        <v>30.44</v>
      </c>
    </row>
    <row r="17581" spans="1:7" x14ac:dyDescent="0.3">
      <c r="A17581" s="310">
        <v>3020135</v>
      </c>
      <c r="B17581" t="s">
        <v>24267</v>
      </c>
      <c r="C17581" t="s">
        <v>24268</v>
      </c>
      <c r="D17581" t="s">
        <v>377</v>
      </c>
      <c r="E17581">
        <v>611110</v>
      </c>
      <c r="F17581" t="s">
        <v>24196</v>
      </c>
      <c r="G17581" s="7">
        <v>182.3</v>
      </c>
    </row>
    <row r="17582" spans="1:7" x14ac:dyDescent="0.3">
      <c r="A17582" s="310">
        <v>3020135</v>
      </c>
      <c r="B17582" t="s">
        <v>24267</v>
      </c>
      <c r="C17582" t="s">
        <v>24268</v>
      </c>
      <c r="D17582" t="s">
        <v>373</v>
      </c>
      <c r="E17582">
        <v>616160</v>
      </c>
      <c r="F17582" t="s">
        <v>24196</v>
      </c>
      <c r="G17582" s="7">
        <v>293.97000000000003</v>
      </c>
    </row>
    <row r="17583" spans="1:7" x14ac:dyDescent="0.3">
      <c r="A17583" s="310">
        <v>3020135</v>
      </c>
      <c r="B17583" t="s">
        <v>24267</v>
      </c>
      <c r="C17583" t="s">
        <v>24268</v>
      </c>
      <c r="D17583" t="s">
        <v>373</v>
      </c>
      <c r="E17583">
        <v>615130</v>
      </c>
      <c r="F17583" t="s">
        <v>24196</v>
      </c>
      <c r="G17583" s="7">
        <v>104.66</v>
      </c>
    </row>
    <row r="17584" spans="1:7" x14ac:dyDescent="0.3">
      <c r="A17584" s="310">
        <v>3020135</v>
      </c>
      <c r="B17584" t="s">
        <v>24267</v>
      </c>
      <c r="C17584" t="s">
        <v>24268</v>
      </c>
      <c r="D17584" t="s">
        <v>377</v>
      </c>
      <c r="E17584">
        <v>611110</v>
      </c>
      <c r="F17584" t="s">
        <v>24196</v>
      </c>
      <c r="G17584" s="7">
        <v>-30.88</v>
      </c>
    </row>
    <row r="17585" spans="1:7" x14ac:dyDescent="0.3">
      <c r="A17585" s="310">
        <v>3020135</v>
      </c>
      <c r="B17585" t="s">
        <v>24267</v>
      </c>
      <c r="C17585" t="s">
        <v>24268</v>
      </c>
      <c r="D17585" t="s">
        <v>373</v>
      </c>
      <c r="E17585">
        <v>615130</v>
      </c>
      <c r="F17585" t="s">
        <v>24196</v>
      </c>
      <c r="G17585" s="7">
        <v>-38.51</v>
      </c>
    </row>
    <row r="17586" spans="1:7" x14ac:dyDescent="0.3">
      <c r="A17586" s="310">
        <v>3020135</v>
      </c>
      <c r="B17586" t="s">
        <v>24267</v>
      </c>
      <c r="C17586" t="s">
        <v>24268</v>
      </c>
      <c r="D17586" t="s">
        <v>377</v>
      </c>
      <c r="E17586">
        <v>611110</v>
      </c>
      <c r="F17586" t="s">
        <v>24196</v>
      </c>
      <c r="G17586" s="7">
        <v>-30.44</v>
      </c>
    </row>
    <row r="17587" spans="1:7" x14ac:dyDescent="0.3">
      <c r="A17587" s="310">
        <v>3020135</v>
      </c>
      <c r="B17587" t="s">
        <v>24267</v>
      </c>
      <c r="C17587" t="s">
        <v>24268</v>
      </c>
      <c r="D17587" t="s">
        <v>373</v>
      </c>
      <c r="E17587">
        <v>615130</v>
      </c>
      <c r="F17587" t="s">
        <v>24196</v>
      </c>
      <c r="G17587" s="7">
        <v>-0.01</v>
      </c>
    </row>
    <row r="17588" spans="1:7" x14ac:dyDescent="0.3">
      <c r="A17588" s="310">
        <v>3020135</v>
      </c>
      <c r="B17588" t="s">
        <v>24267</v>
      </c>
      <c r="C17588" t="s">
        <v>24268</v>
      </c>
      <c r="D17588" t="s">
        <v>377</v>
      </c>
      <c r="E17588">
        <v>611110</v>
      </c>
      <c r="F17588" t="s">
        <v>24196</v>
      </c>
      <c r="G17588" s="7">
        <v>957.14</v>
      </c>
    </row>
    <row r="17589" spans="1:7" x14ac:dyDescent="0.3">
      <c r="A17589" s="310">
        <v>3020135</v>
      </c>
      <c r="B17589" t="s">
        <v>24267</v>
      </c>
      <c r="C17589" t="s">
        <v>24268</v>
      </c>
      <c r="D17589" t="s">
        <v>377</v>
      </c>
      <c r="E17589">
        <v>611110</v>
      </c>
      <c r="F17589" t="s">
        <v>24196</v>
      </c>
      <c r="G17589" s="7">
        <v>31.9</v>
      </c>
    </row>
    <row r="17590" spans="1:7" x14ac:dyDescent="0.3">
      <c r="A17590" s="310">
        <v>3020135</v>
      </c>
      <c r="B17590" t="s">
        <v>24267</v>
      </c>
      <c r="C17590" t="s">
        <v>24268</v>
      </c>
      <c r="D17590" t="s">
        <v>377</v>
      </c>
      <c r="E17590">
        <v>611110</v>
      </c>
      <c r="F17590" t="s">
        <v>24196</v>
      </c>
      <c r="G17590" s="7">
        <v>-31.9</v>
      </c>
    </row>
    <row r="17591" spans="1:7" x14ac:dyDescent="0.3">
      <c r="A17591" s="310">
        <v>3020135</v>
      </c>
      <c r="B17591" t="s">
        <v>24267</v>
      </c>
      <c r="C17591" t="s">
        <v>24268</v>
      </c>
      <c r="D17591" t="s">
        <v>373</v>
      </c>
      <c r="E17591">
        <v>615130</v>
      </c>
      <c r="F17591" t="s">
        <v>24196</v>
      </c>
      <c r="G17591" s="7">
        <v>7.76</v>
      </c>
    </row>
    <row r="17592" spans="1:7" x14ac:dyDescent="0.3">
      <c r="A17592" s="310">
        <v>3020135</v>
      </c>
      <c r="B17592" t="s">
        <v>24267</v>
      </c>
      <c r="C17592" t="s">
        <v>24268</v>
      </c>
      <c r="D17592" t="s">
        <v>373</v>
      </c>
      <c r="E17592">
        <v>615130</v>
      </c>
      <c r="F17592" t="s">
        <v>24196</v>
      </c>
      <c r="G17592" s="7">
        <v>-104.66</v>
      </c>
    </row>
    <row r="17593" spans="1:7" x14ac:dyDescent="0.3">
      <c r="A17593" s="310">
        <v>3020135</v>
      </c>
      <c r="B17593" t="s">
        <v>24267</v>
      </c>
      <c r="C17593" t="s">
        <v>24268</v>
      </c>
      <c r="D17593" t="s">
        <v>377</v>
      </c>
      <c r="E17593">
        <v>611110</v>
      </c>
      <c r="F17593" t="s">
        <v>24196</v>
      </c>
      <c r="G17593" s="7">
        <v>30.88</v>
      </c>
    </row>
    <row r="17594" spans="1:7" x14ac:dyDescent="0.3">
      <c r="A17594" s="310">
        <v>3020135</v>
      </c>
      <c r="B17594" t="s">
        <v>24267</v>
      </c>
      <c r="C17594" t="s">
        <v>24268</v>
      </c>
      <c r="D17594" t="s">
        <v>373</v>
      </c>
      <c r="E17594">
        <v>615130</v>
      </c>
      <c r="F17594" t="s">
        <v>24196</v>
      </c>
      <c r="G17594" s="7">
        <v>10.130000000000001</v>
      </c>
    </row>
    <row r="17595" spans="1:7" x14ac:dyDescent="0.3">
      <c r="A17595" s="310">
        <v>3020135</v>
      </c>
      <c r="B17595" t="s">
        <v>24267</v>
      </c>
      <c r="C17595" t="s">
        <v>24268</v>
      </c>
      <c r="D17595" t="s">
        <v>377</v>
      </c>
      <c r="E17595">
        <v>611110</v>
      </c>
      <c r="F17595" t="s">
        <v>24196</v>
      </c>
      <c r="G17595" s="7">
        <v>31.9</v>
      </c>
    </row>
    <row r="17596" spans="1:7" x14ac:dyDescent="0.3">
      <c r="A17596" s="310">
        <v>3020135</v>
      </c>
      <c r="B17596" t="s">
        <v>24267</v>
      </c>
      <c r="C17596" t="s">
        <v>24268</v>
      </c>
      <c r="D17596" t="s">
        <v>377</v>
      </c>
      <c r="E17596">
        <v>611110</v>
      </c>
      <c r="F17596" t="s">
        <v>24196</v>
      </c>
      <c r="G17596" s="7">
        <v>0.01</v>
      </c>
    </row>
    <row r="17597" spans="1:7" x14ac:dyDescent="0.3">
      <c r="A17597" s="310">
        <v>3020135</v>
      </c>
      <c r="B17597" t="s">
        <v>24267</v>
      </c>
      <c r="C17597" t="s">
        <v>24268</v>
      </c>
      <c r="D17597" t="s">
        <v>377</v>
      </c>
      <c r="E17597">
        <v>611110</v>
      </c>
      <c r="F17597" t="s">
        <v>24196</v>
      </c>
      <c r="G17597" s="7">
        <v>30.88</v>
      </c>
    </row>
    <row r="17598" spans="1:7" x14ac:dyDescent="0.3">
      <c r="A17598" s="310">
        <v>3020135</v>
      </c>
      <c r="B17598" t="s">
        <v>24267</v>
      </c>
      <c r="C17598" t="s">
        <v>24268</v>
      </c>
      <c r="D17598" t="s">
        <v>375</v>
      </c>
      <c r="E17598">
        <v>617130</v>
      </c>
      <c r="F17598" t="s">
        <v>24196</v>
      </c>
      <c r="G17598" s="7">
        <v>646.09</v>
      </c>
    </row>
    <row r="17599" spans="1:7" x14ac:dyDescent="0.3">
      <c r="A17599" s="310">
        <v>3020135</v>
      </c>
      <c r="B17599" t="s">
        <v>24267</v>
      </c>
      <c r="C17599" t="s">
        <v>24268</v>
      </c>
      <c r="D17599" t="s">
        <v>373</v>
      </c>
      <c r="E17599">
        <v>615130</v>
      </c>
      <c r="F17599" t="s">
        <v>24196</v>
      </c>
      <c r="G17599" s="7">
        <v>-10.06</v>
      </c>
    </row>
    <row r="17600" spans="1:7" x14ac:dyDescent="0.3">
      <c r="A17600" s="310">
        <v>3020135</v>
      </c>
      <c r="B17600" t="s">
        <v>24267</v>
      </c>
      <c r="C17600" t="s">
        <v>24268</v>
      </c>
      <c r="D17600" t="s">
        <v>377</v>
      </c>
      <c r="E17600">
        <v>611110</v>
      </c>
      <c r="F17600" t="s">
        <v>24196</v>
      </c>
      <c r="G17600" s="7">
        <v>-30.88</v>
      </c>
    </row>
    <row r="17601" spans="1:7" x14ac:dyDescent="0.3">
      <c r="A17601" s="310">
        <v>3020135</v>
      </c>
      <c r="B17601" t="s">
        <v>24267</v>
      </c>
      <c r="C17601" t="s">
        <v>24268</v>
      </c>
      <c r="D17601" t="s">
        <v>373</v>
      </c>
      <c r="E17601">
        <v>615130</v>
      </c>
      <c r="F17601" t="s">
        <v>24196</v>
      </c>
      <c r="G17601" s="7">
        <v>53.51</v>
      </c>
    </row>
    <row r="17602" spans="1:7" x14ac:dyDescent="0.3">
      <c r="A17602" s="310">
        <v>3020135</v>
      </c>
      <c r="B17602" t="s">
        <v>24267</v>
      </c>
      <c r="C17602" t="s">
        <v>24268</v>
      </c>
      <c r="D17602" t="s">
        <v>371</v>
      </c>
      <c r="E17602">
        <v>615100</v>
      </c>
      <c r="F17602" t="s">
        <v>24196</v>
      </c>
      <c r="G17602" s="7">
        <v>4687.25</v>
      </c>
    </row>
    <row r="17603" spans="1:7" x14ac:dyDescent="0.3">
      <c r="A17603" s="310">
        <v>3020135</v>
      </c>
      <c r="B17603" t="s">
        <v>24267</v>
      </c>
      <c r="C17603" t="s">
        <v>24268</v>
      </c>
      <c r="D17603" t="s">
        <v>373</v>
      </c>
      <c r="E17603">
        <v>615130</v>
      </c>
      <c r="F17603" t="s">
        <v>24196</v>
      </c>
      <c r="G17603" s="7">
        <v>2.46</v>
      </c>
    </row>
    <row r="17604" spans="1:7" x14ac:dyDescent="0.3">
      <c r="A17604" s="310">
        <v>3020135</v>
      </c>
      <c r="B17604" t="s">
        <v>24267</v>
      </c>
      <c r="C17604" t="s">
        <v>24268</v>
      </c>
      <c r="D17604" t="s">
        <v>373</v>
      </c>
      <c r="E17604">
        <v>615130</v>
      </c>
      <c r="F17604" t="s">
        <v>24196</v>
      </c>
      <c r="G17604" s="7">
        <v>10.06</v>
      </c>
    </row>
    <row r="17605" spans="1:7" x14ac:dyDescent="0.3">
      <c r="A17605" s="310">
        <v>3020135</v>
      </c>
      <c r="B17605" t="s">
        <v>24267</v>
      </c>
      <c r="C17605" t="s">
        <v>24268</v>
      </c>
      <c r="D17605" t="s">
        <v>373</v>
      </c>
      <c r="E17605">
        <v>617150</v>
      </c>
      <c r="F17605" t="s">
        <v>24196</v>
      </c>
      <c r="G17605" s="7">
        <v>111.32</v>
      </c>
    </row>
    <row r="17606" spans="1:7" x14ac:dyDescent="0.3">
      <c r="A17606" s="310">
        <v>3020135</v>
      </c>
      <c r="B17606" t="s">
        <v>24267</v>
      </c>
      <c r="C17606" t="s">
        <v>24268</v>
      </c>
      <c r="D17606" t="s">
        <v>373</v>
      </c>
      <c r="E17606">
        <v>615130</v>
      </c>
      <c r="F17606" t="s">
        <v>24196</v>
      </c>
      <c r="G17606" s="7">
        <v>10.06</v>
      </c>
    </row>
    <row r="17607" spans="1:7" x14ac:dyDescent="0.3">
      <c r="A17607" s="310">
        <v>3020135</v>
      </c>
      <c r="B17607" t="s">
        <v>24267</v>
      </c>
      <c r="C17607" t="s">
        <v>24268</v>
      </c>
      <c r="D17607" t="s">
        <v>371</v>
      </c>
      <c r="E17607">
        <v>615100</v>
      </c>
      <c r="F17607" t="s">
        <v>24196</v>
      </c>
      <c r="G17607" s="7">
        <v>-151.19999999999999</v>
      </c>
    </row>
    <row r="17608" spans="1:7" x14ac:dyDescent="0.3">
      <c r="A17608" s="310">
        <v>3020135</v>
      </c>
      <c r="B17608" t="s">
        <v>24267</v>
      </c>
      <c r="C17608" t="s">
        <v>24268</v>
      </c>
      <c r="D17608" t="s">
        <v>373</v>
      </c>
      <c r="E17608">
        <v>615130</v>
      </c>
      <c r="F17608" t="s">
        <v>24196</v>
      </c>
      <c r="G17608" s="7">
        <v>-39.78</v>
      </c>
    </row>
    <row r="17609" spans="1:7" x14ac:dyDescent="0.3">
      <c r="A17609" s="310">
        <v>3020135</v>
      </c>
      <c r="B17609" t="s">
        <v>24267</v>
      </c>
      <c r="C17609" t="s">
        <v>24268</v>
      </c>
      <c r="D17609" t="s">
        <v>373</v>
      </c>
      <c r="E17609">
        <v>615130</v>
      </c>
      <c r="F17609" t="s">
        <v>24196</v>
      </c>
      <c r="G17609" s="7">
        <v>10.06</v>
      </c>
    </row>
    <row r="17610" spans="1:7" x14ac:dyDescent="0.3">
      <c r="A17610" s="310">
        <v>3020135</v>
      </c>
      <c r="B17610" t="s">
        <v>24267</v>
      </c>
      <c r="C17610" t="s">
        <v>24268</v>
      </c>
      <c r="D17610" t="s">
        <v>377</v>
      </c>
      <c r="E17610">
        <v>611110</v>
      </c>
      <c r="F17610" t="s">
        <v>24196</v>
      </c>
      <c r="G17610" s="7">
        <v>-31.9</v>
      </c>
    </row>
    <row r="17611" spans="1:7" x14ac:dyDescent="0.3">
      <c r="A17611" s="310">
        <v>3020135</v>
      </c>
      <c r="B17611" t="s">
        <v>24267</v>
      </c>
      <c r="C17611" t="s">
        <v>24268</v>
      </c>
      <c r="D17611" t="s">
        <v>377</v>
      </c>
      <c r="E17611">
        <v>611110</v>
      </c>
      <c r="F17611" t="s">
        <v>24196</v>
      </c>
      <c r="G17611" s="7">
        <v>30.44</v>
      </c>
    </row>
    <row r="17612" spans="1:7" x14ac:dyDescent="0.3">
      <c r="A17612" s="310">
        <v>3020135</v>
      </c>
      <c r="B17612" t="s">
        <v>24267</v>
      </c>
      <c r="C17612" t="s">
        <v>24268</v>
      </c>
      <c r="D17612" t="s">
        <v>373</v>
      </c>
      <c r="E17612">
        <v>615130</v>
      </c>
      <c r="F17612" t="s">
        <v>24196</v>
      </c>
      <c r="G17612" s="7">
        <v>1.95</v>
      </c>
    </row>
    <row r="17613" spans="1:7" x14ac:dyDescent="0.3">
      <c r="A17613" s="310">
        <v>3020135</v>
      </c>
      <c r="B17613" t="s">
        <v>24267</v>
      </c>
      <c r="C17613" t="s">
        <v>24268</v>
      </c>
      <c r="D17613" t="s">
        <v>377</v>
      </c>
      <c r="E17613">
        <v>611110</v>
      </c>
      <c r="F17613" t="s">
        <v>24196</v>
      </c>
      <c r="G17613" s="7">
        <v>-0.01</v>
      </c>
    </row>
    <row r="17614" spans="1:7" x14ac:dyDescent="0.3">
      <c r="A17614" s="310">
        <v>3020135</v>
      </c>
      <c r="B17614" t="s">
        <v>24267</v>
      </c>
      <c r="C17614" t="s">
        <v>24268</v>
      </c>
      <c r="D17614" t="s">
        <v>373</v>
      </c>
      <c r="E17614">
        <v>615130</v>
      </c>
      <c r="F17614" t="s">
        <v>24196</v>
      </c>
      <c r="G17614" s="7">
        <v>136.91999999999999</v>
      </c>
    </row>
    <row r="17615" spans="1:7" x14ac:dyDescent="0.3">
      <c r="A17615" s="310">
        <v>3020135</v>
      </c>
      <c r="B17615" t="s">
        <v>24267</v>
      </c>
      <c r="C17615" t="s">
        <v>24268</v>
      </c>
      <c r="D17615" t="s">
        <v>373</v>
      </c>
      <c r="E17615">
        <v>615130</v>
      </c>
      <c r="F17615" t="s">
        <v>24196</v>
      </c>
      <c r="G17615" s="7">
        <v>-20.12</v>
      </c>
    </row>
    <row r="17616" spans="1:7" x14ac:dyDescent="0.3">
      <c r="A17616" s="310">
        <v>3020135</v>
      </c>
      <c r="B17616" t="s">
        <v>24267</v>
      </c>
      <c r="C17616" t="s">
        <v>24268</v>
      </c>
      <c r="D17616" t="s">
        <v>373</v>
      </c>
      <c r="E17616">
        <v>615130</v>
      </c>
      <c r="F17616" t="s">
        <v>24196</v>
      </c>
      <c r="G17616" s="7">
        <v>623.64</v>
      </c>
    </row>
    <row r="17617" spans="1:7" x14ac:dyDescent="0.3">
      <c r="A17617" s="310">
        <v>3020135</v>
      </c>
      <c r="B17617" t="s">
        <v>24267</v>
      </c>
      <c r="C17617" t="s">
        <v>24268</v>
      </c>
      <c r="D17617" t="s">
        <v>374</v>
      </c>
      <c r="E17617">
        <v>617120</v>
      </c>
      <c r="F17617" t="s">
        <v>24196</v>
      </c>
      <c r="G17617" s="7">
        <v>340.48</v>
      </c>
    </row>
    <row r="17618" spans="1:7" x14ac:dyDescent="0.3">
      <c r="A17618" s="310">
        <v>3020135</v>
      </c>
      <c r="B17618" t="s">
        <v>24267</v>
      </c>
      <c r="C17618" t="s">
        <v>24268</v>
      </c>
      <c r="D17618" t="s">
        <v>373</v>
      </c>
      <c r="E17618">
        <v>615130</v>
      </c>
      <c r="F17618" t="s">
        <v>24196</v>
      </c>
      <c r="G17618" s="7">
        <v>-10.050000000000001</v>
      </c>
    </row>
    <row r="17619" spans="1:7" x14ac:dyDescent="0.3">
      <c r="A17619" s="310">
        <v>3020135</v>
      </c>
      <c r="B17619" t="s">
        <v>24267</v>
      </c>
      <c r="C17619" t="s">
        <v>24268</v>
      </c>
      <c r="D17619" t="s">
        <v>373</v>
      </c>
      <c r="E17619">
        <v>615130</v>
      </c>
      <c r="F17619" t="s">
        <v>24196</v>
      </c>
      <c r="G17619" s="7">
        <v>-53.51</v>
      </c>
    </row>
    <row r="17620" spans="1:7" x14ac:dyDescent="0.3">
      <c r="A17620" s="310">
        <v>3020135</v>
      </c>
      <c r="B17620" t="s">
        <v>24267</v>
      </c>
      <c r="C17620" t="s">
        <v>24268</v>
      </c>
      <c r="D17620" t="s">
        <v>377</v>
      </c>
      <c r="E17620">
        <v>611110</v>
      </c>
      <c r="F17620" t="s">
        <v>24196</v>
      </c>
      <c r="G17620" s="7">
        <v>33.700000000000003</v>
      </c>
    </row>
    <row r="17621" spans="1:7" x14ac:dyDescent="0.3">
      <c r="A17621" s="310">
        <v>3020135</v>
      </c>
      <c r="B17621" t="s">
        <v>24267</v>
      </c>
      <c r="C17621" t="s">
        <v>24268</v>
      </c>
      <c r="D17621" t="s">
        <v>374</v>
      </c>
      <c r="E17621">
        <v>616120</v>
      </c>
      <c r="F17621" t="s">
        <v>24196</v>
      </c>
      <c r="G17621" s="7">
        <v>187.81</v>
      </c>
    </row>
    <row r="17622" spans="1:7" x14ac:dyDescent="0.3">
      <c r="A17622" s="310">
        <v>3020135</v>
      </c>
      <c r="B17622" t="s">
        <v>24267</v>
      </c>
      <c r="C17622" t="s">
        <v>24268</v>
      </c>
      <c r="D17622" t="s">
        <v>371</v>
      </c>
      <c r="E17622">
        <v>615100</v>
      </c>
      <c r="F17622" t="s">
        <v>24196</v>
      </c>
      <c r="G17622" s="7">
        <v>151.19999999999999</v>
      </c>
    </row>
    <row r="17623" spans="1:7" x14ac:dyDescent="0.3">
      <c r="A17623" s="310">
        <v>3020135</v>
      </c>
      <c r="B17623" t="s">
        <v>24267</v>
      </c>
      <c r="C17623" t="s">
        <v>24268</v>
      </c>
      <c r="D17623" t="s">
        <v>371</v>
      </c>
      <c r="E17623">
        <v>615100</v>
      </c>
      <c r="F17623" t="s">
        <v>24196</v>
      </c>
      <c r="G17623" s="7">
        <v>151.19999999999999</v>
      </c>
    </row>
    <row r="17624" spans="1:7" x14ac:dyDescent="0.3">
      <c r="A17624" s="310">
        <v>3020135</v>
      </c>
      <c r="B17624" t="s">
        <v>24267</v>
      </c>
      <c r="C17624" t="s">
        <v>24268</v>
      </c>
      <c r="D17624" t="s">
        <v>373</v>
      </c>
      <c r="E17624">
        <v>615130</v>
      </c>
      <c r="F17624" t="s">
        <v>24196</v>
      </c>
      <c r="G17624" s="7">
        <v>0.01</v>
      </c>
    </row>
    <row r="17625" spans="1:7" x14ac:dyDescent="0.3">
      <c r="A17625" s="310">
        <v>3020135</v>
      </c>
      <c r="B17625" t="s">
        <v>24267</v>
      </c>
      <c r="C17625" t="s">
        <v>24268</v>
      </c>
      <c r="D17625" t="s">
        <v>377</v>
      </c>
      <c r="E17625">
        <v>611110</v>
      </c>
      <c r="F17625" t="s">
        <v>24196</v>
      </c>
      <c r="G17625" s="7">
        <v>-30.44</v>
      </c>
    </row>
    <row r="17626" spans="1:7" x14ac:dyDescent="0.3">
      <c r="A17626" s="310">
        <v>3020135</v>
      </c>
      <c r="B17626" t="s">
        <v>24267</v>
      </c>
      <c r="C17626" t="s">
        <v>24268</v>
      </c>
      <c r="D17626" t="s">
        <v>374</v>
      </c>
      <c r="E17626">
        <v>615120</v>
      </c>
      <c r="F17626" t="s">
        <v>24196</v>
      </c>
      <c r="G17626" s="7">
        <v>13.53</v>
      </c>
    </row>
    <row r="17627" spans="1:7" x14ac:dyDescent="0.3">
      <c r="A17627" s="310">
        <v>3020135</v>
      </c>
      <c r="B17627" t="s">
        <v>24267</v>
      </c>
      <c r="C17627" t="s">
        <v>24268</v>
      </c>
      <c r="D17627" t="s">
        <v>371</v>
      </c>
      <c r="E17627">
        <v>615100</v>
      </c>
      <c r="F17627" t="s">
        <v>24196</v>
      </c>
      <c r="G17627" s="7">
        <v>0.01</v>
      </c>
    </row>
    <row r="17628" spans="1:7" x14ac:dyDescent="0.3">
      <c r="A17628" s="310">
        <v>3020135</v>
      </c>
      <c r="B17628" t="s">
        <v>24267</v>
      </c>
      <c r="C17628" t="s">
        <v>24268</v>
      </c>
      <c r="D17628" t="s">
        <v>373</v>
      </c>
      <c r="E17628">
        <v>615130</v>
      </c>
      <c r="F17628" t="s">
        <v>24196</v>
      </c>
      <c r="G17628" s="7">
        <v>0.01</v>
      </c>
    </row>
    <row r="17629" spans="1:7" x14ac:dyDescent="0.3">
      <c r="A17629" s="310">
        <v>3020135</v>
      </c>
      <c r="B17629" t="s">
        <v>24267</v>
      </c>
      <c r="C17629" t="s">
        <v>24268</v>
      </c>
      <c r="D17629" t="s">
        <v>373</v>
      </c>
      <c r="E17629">
        <v>615130</v>
      </c>
      <c r="F17629" t="s">
        <v>24196</v>
      </c>
      <c r="G17629" s="7">
        <v>-42.78</v>
      </c>
    </row>
    <row r="17630" spans="1:7" x14ac:dyDescent="0.3">
      <c r="A17630" s="310">
        <v>3020135</v>
      </c>
      <c r="B17630" t="s">
        <v>24267</v>
      </c>
      <c r="C17630" t="s">
        <v>24268</v>
      </c>
      <c r="D17630" t="s">
        <v>373</v>
      </c>
      <c r="E17630">
        <v>615130</v>
      </c>
      <c r="F17630" t="s">
        <v>24196</v>
      </c>
      <c r="G17630" s="7">
        <v>-42.78</v>
      </c>
    </row>
    <row r="17631" spans="1:7" x14ac:dyDescent="0.3">
      <c r="A17631" s="310">
        <v>3020135</v>
      </c>
      <c r="B17631" t="s">
        <v>24267</v>
      </c>
      <c r="C17631" t="s">
        <v>24268</v>
      </c>
      <c r="D17631" t="s">
        <v>373</v>
      </c>
      <c r="E17631">
        <v>615130</v>
      </c>
      <c r="F17631" t="s">
        <v>24196</v>
      </c>
      <c r="G17631" s="7">
        <v>5.41</v>
      </c>
    </row>
    <row r="17632" spans="1:7" x14ac:dyDescent="0.3">
      <c r="A17632" s="310">
        <v>3020135</v>
      </c>
      <c r="B17632" t="s">
        <v>24267</v>
      </c>
      <c r="C17632" t="s">
        <v>24268</v>
      </c>
      <c r="D17632" t="s">
        <v>373</v>
      </c>
      <c r="E17632">
        <v>617150</v>
      </c>
      <c r="F17632" t="s">
        <v>24196</v>
      </c>
      <c r="G17632" s="7">
        <v>620.25</v>
      </c>
    </row>
    <row r="17633" spans="1:7" x14ac:dyDescent="0.3">
      <c r="A17633" s="310">
        <v>3020135</v>
      </c>
      <c r="B17633" t="s">
        <v>24267</v>
      </c>
      <c r="C17633" t="s">
        <v>24268</v>
      </c>
      <c r="D17633" t="s">
        <v>373</v>
      </c>
      <c r="E17633">
        <v>615130</v>
      </c>
      <c r="F17633" t="s">
        <v>24196</v>
      </c>
      <c r="G17633" s="7">
        <v>-10.050000000000001</v>
      </c>
    </row>
    <row r="17634" spans="1:7" x14ac:dyDescent="0.3">
      <c r="A17634" s="310">
        <v>3020135</v>
      </c>
      <c r="B17634" t="s">
        <v>24267</v>
      </c>
      <c r="C17634" t="s">
        <v>24268</v>
      </c>
      <c r="D17634" t="s">
        <v>377</v>
      </c>
      <c r="E17634">
        <v>611110</v>
      </c>
      <c r="F17634" t="s">
        <v>24196</v>
      </c>
      <c r="G17634" s="7">
        <v>-31.9</v>
      </c>
    </row>
    <row r="17635" spans="1:7" x14ac:dyDescent="0.3">
      <c r="A17635" s="310">
        <v>3020135</v>
      </c>
      <c r="B17635" t="s">
        <v>24267</v>
      </c>
      <c r="C17635" t="s">
        <v>24268</v>
      </c>
      <c r="D17635" t="s">
        <v>373</v>
      </c>
      <c r="E17635">
        <v>615130</v>
      </c>
      <c r="F17635" t="s">
        <v>24196</v>
      </c>
      <c r="G17635" s="7">
        <v>51.78</v>
      </c>
    </row>
    <row r="17636" spans="1:7" x14ac:dyDescent="0.3">
      <c r="A17636" s="310">
        <v>3020135</v>
      </c>
      <c r="B17636" t="s">
        <v>24267</v>
      </c>
      <c r="C17636" t="s">
        <v>24268</v>
      </c>
      <c r="D17636" t="s">
        <v>373</v>
      </c>
      <c r="E17636">
        <v>615130</v>
      </c>
      <c r="F17636" t="s">
        <v>24196</v>
      </c>
      <c r="G17636" s="7">
        <v>-69.62</v>
      </c>
    </row>
    <row r="17637" spans="1:7" x14ac:dyDescent="0.3">
      <c r="A17637" s="310">
        <v>3020135</v>
      </c>
      <c r="B17637" t="s">
        <v>24267</v>
      </c>
      <c r="C17637" t="s">
        <v>24268</v>
      </c>
      <c r="D17637" t="s">
        <v>373</v>
      </c>
      <c r="E17637">
        <v>615130</v>
      </c>
      <c r="F17637" t="s">
        <v>24196</v>
      </c>
      <c r="G17637" s="7">
        <v>249.46</v>
      </c>
    </row>
    <row r="17638" spans="1:7" x14ac:dyDescent="0.3">
      <c r="A17638" s="310">
        <v>3020135</v>
      </c>
      <c r="B17638" t="s">
        <v>24267</v>
      </c>
      <c r="C17638" t="s">
        <v>24268</v>
      </c>
      <c r="D17638" t="s">
        <v>373</v>
      </c>
      <c r="E17638">
        <v>615130</v>
      </c>
      <c r="F17638" t="s">
        <v>24196</v>
      </c>
      <c r="G17638" s="7">
        <v>-104.66</v>
      </c>
    </row>
    <row r="17639" spans="1:7" x14ac:dyDescent="0.3">
      <c r="A17639" s="310">
        <v>3020135</v>
      </c>
      <c r="B17639" t="s">
        <v>24267</v>
      </c>
      <c r="C17639" t="s">
        <v>24268</v>
      </c>
      <c r="D17639" t="s">
        <v>377</v>
      </c>
      <c r="E17639">
        <v>611130</v>
      </c>
      <c r="F17639" t="s">
        <v>24196</v>
      </c>
      <c r="G17639" s="7">
        <v>120.16</v>
      </c>
    </row>
    <row r="17640" spans="1:7" x14ac:dyDescent="0.3">
      <c r="A17640" s="310">
        <v>3020135</v>
      </c>
      <c r="B17640" t="s">
        <v>24267</v>
      </c>
      <c r="C17640" t="s">
        <v>24268</v>
      </c>
      <c r="D17640" t="s">
        <v>373</v>
      </c>
      <c r="E17640">
        <v>615130</v>
      </c>
      <c r="F17640" t="s">
        <v>24196</v>
      </c>
      <c r="G17640" s="7">
        <v>10.06</v>
      </c>
    </row>
    <row r="17641" spans="1:7" x14ac:dyDescent="0.3">
      <c r="A17641" s="310">
        <v>3020135</v>
      </c>
      <c r="B17641" t="s">
        <v>24267</v>
      </c>
      <c r="C17641" t="s">
        <v>24268</v>
      </c>
      <c r="D17641" t="s">
        <v>373</v>
      </c>
      <c r="E17641">
        <v>615130</v>
      </c>
      <c r="F17641" t="s">
        <v>24196</v>
      </c>
      <c r="G17641" s="7">
        <v>2954</v>
      </c>
    </row>
    <row r="17642" spans="1:7" x14ac:dyDescent="0.3">
      <c r="A17642" s="310">
        <v>3020135</v>
      </c>
      <c r="B17642" t="s">
        <v>24267</v>
      </c>
      <c r="C17642" t="s">
        <v>24268</v>
      </c>
      <c r="D17642" t="s">
        <v>377</v>
      </c>
      <c r="E17642">
        <v>611110</v>
      </c>
      <c r="F17642" t="s">
        <v>24196</v>
      </c>
      <c r="G17642" s="7">
        <v>-0.01</v>
      </c>
    </row>
    <row r="17643" spans="1:7" x14ac:dyDescent="0.3">
      <c r="A17643" s="310">
        <v>3020135</v>
      </c>
      <c r="B17643" t="s">
        <v>24267</v>
      </c>
      <c r="C17643" t="s">
        <v>24268</v>
      </c>
      <c r="D17643" t="s">
        <v>377</v>
      </c>
      <c r="E17643">
        <v>611110</v>
      </c>
      <c r="F17643" t="s">
        <v>24196</v>
      </c>
      <c r="G17643" s="7">
        <v>31.9</v>
      </c>
    </row>
    <row r="17644" spans="1:7" x14ac:dyDescent="0.3">
      <c r="A17644" s="310">
        <v>3020135</v>
      </c>
      <c r="B17644" t="s">
        <v>24267</v>
      </c>
      <c r="C17644" t="s">
        <v>24268</v>
      </c>
      <c r="D17644" t="s">
        <v>377</v>
      </c>
      <c r="E17644">
        <v>611110</v>
      </c>
      <c r="F17644" t="s">
        <v>24196</v>
      </c>
      <c r="G17644" s="7">
        <v>31.9</v>
      </c>
    </row>
    <row r="17645" spans="1:7" x14ac:dyDescent="0.3">
      <c r="A17645" s="310">
        <v>3020135</v>
      </c>
      <c r="B17645" t="s">
        <v>24267</v>
      </c>
      <c r="C17645" t="s">
        <v>24268</v>
      </c>
      <c r="D17645" t="s">
        <v>377</v>
      </c>
      <c r="E17645">
        <v>611110</v>
      </c>
      <c r="F17645" t="s">
        <v>24196</v>
      </c>
      <c r="G17645" s="7">
        <v>-0.01</v>
      </c>
    </row>
    <row r="17646" spans="1:7" x14ac:dyDescent="0.3">
      <c r="A17646" s="310">
        <v>3020135</v>
      </c>
      <c r="B17646" t="s">
        <v>24267</v>
      </c>
      <c r="C17646" t="s">
        <v>24268</v>
      </c>
      <c r="D17646" t="s">
        <v>373</v>
      </c>
      <c r="E17646">
        <v>615130</v>
      </c>
      <c r="F17646" t="s">
        <v>24196</v>
      </c>
      <c r="G17646" s="7">
        <v>-42.78</v>
      </c>
    </row>
    <row r="17647" spans="1:7" x14ac:dyDescent="0.3">
      <c r="A17647" s="310">
        <v>3020135</v>
      </c>
      <c r="B17647" t="s">
        <v>24267</v>
      </c>
      <c r="C17647" t="s">
        <v>24268</v>
      </c>
      <c r="D17647" t="s">
        <v>377</v>
      </c>
      <c r="E17647">
        <v>611110</v>
      </c>
      <c r="F17647" t="s">
        <v>24196</v>
      </c>
      <c r="G17647" s="7">
        <v>0.01</v>
      </c>
    </row>
    <row r="17648" spans="1:7" x14ac:dyDescent="0.3">
      <c r="A17648" s="310">
        <v>3020135</v>
      </c>
      <c r="B17648" t="s">
        <v>24267</v>
      </c>
      <c r="C17648" t="s">
        <v>24268</v>
      </c>
      <c r="D17648" t="s">
        <v>371</v>
      </c>
      <c r="E17648">
        <v>616100</v>
      </c>
      <c r="F17648" t="s">
        <v>24196</v>
      </c>
      <c r="G17648" s="7">
        <v>202.02</v>
      </c>
    </row>
    <row r="17649" spans="1:7" x14ac:dyDescent="0.3">
      <c r="A17649" s="310">
        <v>3020135</v>
      </c>
      <c r="B17649" t="s">
        <v>24267</v>
      </c>
      <c r="C17649" t="s">
        <v>24268</v>
      </c>
      <c r="D17649" t="s">
        <v>373</v>
      </c>
      <c r="E17649">
        <v>615130</v>
      </c>
      <c r="F17649" t="s">
        <v>24196</v>
      </c>
      <c r="G17649" s="7">
        <v>15.39</v>
      </c>
    </row>
    <row r="17650" spans="1:7" x14ac:dyDescent="0.3">
      <c r="A17650" s="310">
        <v>3020135</v>
      </c>
      <c r="B17650" t="s">
        <v>24267</v>
      </c>
      <c r="C17650" t="s">
        <v>24268</v>
      </c>
      <c r="D17650" t="s">
        <v>373</v>
      </c>
      <c r="E17650">
        <v>615130</v>
      </c>
      <c r="F17650" t="s">
        <v>24196</v>
      </c>
      <c r="G17650" s="7">
        <v>-104.66</v>
      </c>
    </row>
    <row r="17651" spans="1:7" x14ac:dyDescent="0.3">
      <c r="A17651" s="310">
        <v>3020135</v>
      </c>
      <c r="B17651" t="s">
        <v>24267</v>
      </c>
      <c r="C17651" t="s">
        <v>24268</v>
      </c>
      <c r="D17651" t="s">
        <v>373</v>
      </c>
      <c r="E17651">
        <v>615130</v>
      </c>
      <c r="F17651" t="s">
        <v>24196</v>
      </c>
      <c r="G17651" s="7">
        <v>10.06</v>
      </c>
    </row>
    <row r="17652" spans="1:7" x14ac:dyDescent="0.3">
      <c r="A17652" s="310">
        <v>3020135</v>
      </c>
      <c r="B17652" t="s">
        <v>24267</v>
      </c>
      <c r="C17652" t="s">
        <v>24268</v>
      </c>
      <c r="D17652" t="s">
        <v>377</v>
      </c>
      <c r="E17652">
        <v>611110</v>
      </c>
      <c r="F17652" t="s">
        <v>24196</v>
      </c>
      <c r="G17652" s="7">
        <v>0.01</v>
      </c>
    </row>
    <row r="17653" spans="1:7" x14ac:dyDescent="0.3">
      <c r="A17653" s="310">
        <v>3020135</v>
      </c>
      <c r="B17653" t="s">
        <v>24267</v>
      </c>
      <c r="C17653" t="s">
        <v>24268</v>
      </c>
      <c r="D17653" t="s">
        <v>371</v>
      </c>
      <c r="E17653">
        <v>615100</v>
      </c>
      <c r="F17653" t="s">
        <v>24196</v>
      </c>
      <c r="G17653" s="7">
        <v>-151.19999999999999</v>
      </c>
    </row>
    <row r="17654" spans="1:7" x14ac:dyDescent="0.3">
      <c r="A17654" s="310">
        <v>3020135</v>
      </c>
      <c r="B17654" t="s">
        <v>24267</v>
      </c>
      <c r="C17654" t="s">
        <v>24268</v>
      </c>
      <c r="D17654" t="s">
        <v>373</v>
      </c>
      <c r="E17654">
        <v>615130</v>
      </c>
      <c r="F17654" t="s">
        <v>24196</v>
      </c>
      <c r="G17654" s="7">
        <v>53.51</v>
      </c>
    </row>
    <row r="17655" spans="1:7" x14ac:dyDescent="0.3">
      <c r="A17655" s="310">
        <v>3020135</v>
      </c>
      <c r="B17655" t="s">
        <v>24267</v>
      </c>
      <c r="C17655" t="s">
        <v>24268</v>
      </c>
      <c r="D17655" t="s">
        <v>373</v>
      </c>
      <c r="E17655">
        <v>615130</v>
      </c>
      <c r="F17655" t="s">
        <v>24196</v>
      </c>
      <c r="G17655" s="7">
        <v>505.86</v>
      </c>
    </row>
    <row r="17656" spans="1:7" x14ac:dyDescent="0.3">
      <c r="A17656" s="310">
        <v>3020135</v>
      </c>
      <c r="B17656" t="s">
        <v>24267</v>
      </c>
      <c r="C17656" t="s">
        <v>24268</v>
      </c>
      <c r="D17656" t="s">
        <v>373</v>
      </c>
      <c r="E17656">
        <v>616160</v>
      </c>
      <c r="F17656" t="s">
        <v>24196</v>
      </c>
      <c r="G17656" s="7">
        <v>11.17</v>
      </c>
    </row>
    <row r="17657" spans="1:7" x14ac:dyDescent="0.3">
      <c r="A17657" s="310">
        <v>3020135</v>
      </c>
      <c r="B17657" t="s">
        <v>24267</v>
      </c>
      <c r="C17657" t="s">
        <v>24268</v>
      </c>
      <c r="D17657" t="s">
        <v>377</v>
      </c>
      <c r="E17657">
        <v>611110</v>
      </c>
      <c r="F17657" t="s">
        <v>24196</v>
      </c>
      <c r="G17657" s="7">
        <v>223.47</v>
      </c>
    </row>
    <row r="17658" spans="1:7" x14ac:dyDescent="0.3">
      <c r="A17658" s="310">
        <v>3020135</v>
      </c>
      <c r="B17658" t="s">
        <v>24267</v>
      </c>
      <c r="C17658" t="s">
        <v>24268</v>
      </c>
      <c r="D17658" t="s">
        <v>373</v>
      </c>
      <c r="E17658">
        <v>616160</v>
      </c>
      <c r="F17658" t="s">
        <v>24196</v>
      </c>
      <c r="G17658" s="7">
        <v>136.74</v>
      </c>
    </row>
    <row r="17659" spans="1:7" x14ac:dyDescent="0.3">
      <c r="A17659" s="310">
        <v>3020135</v>
      </c>
      <c r="B17659" t="s">
        <v>24267</v>
      </c>
      <c r="C17659" t="s">
        <v>24268</v>
      </c>
      <c r="D17659" t="s">
        <v>377</v>
      </c>
      <c r="E17659">
        <v>611110</v>
      </c>
      <c r="F17659" t="s">
        <v>24196</v>
      </c>
      <c r="G17659" s="7">
        <v>30.44</v>
      </c>
    </row>
    <row r="17660" spans="1:7" x14ac:dyDescent="0.3">
      <c r="A17660" s="310">
        <v>3020135</v>
      </c>
      <c r="B17660" t="s">
        <v>24267</v>
      </c>
      <c r="C17660" t="s">
        <v>24268</v>
      </c>
      <c r="D17660" t="s">
        <v>373</v>
      </c>
      <c r="E17660">
        <v>615130</v>
      </c>
      <c r="F17660" t="s">
        <v>24196</v>
      </c>
      <c r="G17660" s="7">
        <v>51.78</v>
      </c>
    </row>
    <row r="17661" spans="1:7" x14ac:dyDescent="0.3">
      <c r="A17661" s="310">
        <v>3020135</v>
      </c>
      <c r="B17661" t="s">
        <v>24267</v>
      </c>
      <c r="C17661" t="s">
        <v>24268</v>
      </c>
      <c r="D17661" t="s">
        <v>373</v>
      </c>
      <c r="E17661">
        <v>617150</v>
      </c>
      <c r="F17661" t="s">
        <v>24196</v>
      </c>
      <c r="G17661" s="7">
        <v>-85.08</v>
      </c>
    </row>
    <row r="17662" spans="1:7" x14ac:dyDescent="0.3">
      <c r="A17662" s="310">
        <v>3020135</v>
      </c>
      <c r="B17662" t="s">
        <v>24267</v>
      </c>
      <c r="C17662" t="s">
        <v>24268</v>
      </c>
      <c r="D17662" t="s">
        <v>377</v>
      </c>
      <c r="E17662">
        <v>611110</v>
      </c>
      <c r="F17662" t="s">
        <v>24196</v>
      </c>
      <c r="G17662" s="7">
        <v>31.9</v>
      </c>
    </row>
    <row r="17663" spans="1:7" x14ac:dyDescent="0.3">
      <c r="A17663" s="310">
        <v>3020135</v>
      </c>
      <c r="B17663" t="s">
        <v>24267</v>
      </c>
      <c r="C17663" t="s">
        <v>24268</v>
      </c>
      <c r="D17663" t="s">
        <v>377</v>
      </c>
      <c r="E17663">
        <v>611110</v>
      </c>
      <c r="F17663" t="s">
        <v>24196</v>
      </c>
      <c r="G17663" s="7">
        <v>-31.9</v>
      </c>
    </row>
    <row r="17664" spans="1:7" x14ac:dyDescent="0.3">
      <c r="A17664" s="310">
        <v>3020135</v>
      </c>
      <c r="B17664" t="s">
        <v>24267</v>
      </c>
      <c r="C17664" t="s">
        <v>24268</v>
      </c>
      <c r="D17664" t="s">
        <v>377</v>
      </c>
      <c r="E17664">
        <v>611110</v>
      </c>
      <c r="F17664" t="s">
        <v>24196</v>
      </c>
      <c r="G17664" s="7">
        <v>31.9</v>
      </c>
    </row>
    <row r="17665" spans="1:7" x14ac:dyDescent="0.3">
      <c r="A17665" s="310">
        <v>3020135</v>
      </c>
      <c r="B17665" t="s">
        <v>24267</v>
      </c>
      <c r="C17665" t="s">
        <v>24268</v>
      </c>
      <c r="D17665" t="s">
        <v>377</v>
      </c>
      <c r="E17665">
        <v>611110</v>
      </c>
      <c r="F17665" t="s">
        <v>24196</v>
      </c>
      <c r="G17665" s="7">
        <v>30.44</v>
      </c>
    </row>
    <row r="17666" spans="1:7" x14ac:dyDescent="0.3">
      <c r="A17666" s="310">
        <v>3020135</v>
      </c>
      <c r="B17666" t="s">
        <v>24267</v>
      </c>
      <c r="C17666" t="s">
        <v>24268</v>
      </c>
      <c r="D17666" t="s">
        <v>373</v>
      </c>
      <c r="E17666">
        <v>615130</v>
      </c>
      <c r="F17666" t="s">
        <v>24196</v>
      </c>
      <c r="G17666" s="7">
        <v>-104.66</v>
      </c>
    </row>
    <row r="17667" spans="1:7" x14ac:dyDescent="0.3">
      <c r="A17667" s="310">
        <v>3020135</v>
      </c>
      <c r="B17667" t="s">
        <v>24267</v>
      </c>
      <c r="C17667" t="s">
        <v>24268</v>
      </c>
      <c r="D17667" t="s">
        <v>373</v>
      </c>
      <c r="E17667">
        <v>615130</v>
      </c>
      <c r="F17667" t="s">
        <v>24196</v>
      </c>
      <c r="G17667" s="7">
        <v>-104.66</v>
      </c>
    </row>
    <row r="17668" spans="1:7" x14ac:dyDescent="0.3">
      <c r="A17668" s="310">
        <v>3020135</v>
      </c>
      <c r="B17668" t="s">
        <v>24267</v>
      </c>
      <c r="C17668" t="s">
        <v>24268</v>
      </c>
      <c r="D17668" t="s">
        <v>377</v>
      </c>
      <c r="E17668">
        <v>611130</v>
      </c>
      <c r="F17668" t="s">
        <v>24196</v>
      </c>
      <c r="G17668" s="7">
        <v>39.69</v>
      </c>
    </row>
    <row r="17669" spans="1:7" x14ac:dyDescent="0.3">
      <c r="A17669" s="310">
        <v>3020135</v>
      </c>
      <c r="B17669" t="s">
        <v>24267</v>
      </c>
      <c r="C17669" t="s">
        <v>24268</v>
      </c>
      <c r="D17669" t="s">
        <v>377</v>
      </c>
      <c r="E17669">
        <v>611110</v>
      </c>
      <c r="F17669" t="s">
        <v>24196</v>
      </c>
      <c r="G17669" s="7">
        <v>-33.700000000000003</v>
      </c>
    </row>
    <row r="17670" spans="1:7" x14ac:dyDescent="0.3">
      <c r="A17670" s="310">
        <v>3020135</v>
      </c>
      <c r="B17670" t="s">
        <v>24267</v>
      </c>
      <c r="C17670" t="s">
        <v>24268</v>
      </c>
      <c r="D17670" t="s">
        <v>377</v>
      </c>
      <c r="E17670">
        <v>611110</v>
      </c>
      <c r="F17670" t="s">
        <v>24196</v>
      </c>
      <c r="G17670" s="7">
        <v>31.9</v>
      </c>
    </row>
    <row r="17671" spans="1:7" x14ac:dyDescent="0.3">
      <c r="A17671" s="310">
        <v>3020135</v>
      </c>
      <c r="B17671" t="s">
        <v>24267</v>
      </c>
      <c r="C17671" t="s">
        <v>24268</v>
      </c>
      <c r="D17671" t="s">
        <v>373</v>
      </c>
      <c r="E17671">
        <v>615130</v>
      </c>
      <c r="F17671" t="s">
        <v>24196</v>
      </c>
      <c r="G17671" s="7">
        <v>-20.12</v>
      </c>
    </row>
    <row r="17672" spans="1:7" x14ac:dyDescent="0.3">
      <c r="A17672" s="310">
        <v>3020135</v>
      </c>
      <c r="B17672" t="s">
        <v>24267</v>
      </c>
      <c r="C17672" t="s">
        <v>24268</v>
      </c>
      <c r="D17672" t="s">
        <v>373</v>
      </c>
      <c r="E17672">
        <v>615130</v>
      </c>
      <c r="F17672" t="s">
        <v>24196</v>
      </c>
      <c r="G17672" s="7">
        <v>-104.66</v>
      </c>
    </row>
    <row r="17673" spans="1:7" x14ac:dyDescent="0.3">
      <c r="A17673" s="310">
        <v>3020135</v>
      </c>
      <c r="B17673" t="s">
        <v>24267</v>
      </c>
      <c r="C17673" t="s">
        <v>24268</v>
      </c>
      <c r="D17673" t="s">
        <v>373</v>
      </c>
      <c r="E17673">
        <v>615130</v>
      </c>
      <c r="F17673" t="s">
        <v>24196</v>
      </c>
      <c r="G17673" s="7">
        <v>-42.78</v>
      </c>
    </row>
    <row r="17674" spans="1:7" x14ac:dyDescent="0.3">
      <c r="A17674" s="310">
        <v>3020135</v>
      </c>
      <c r="B17674" t="s">
        <v>24267</v>
      </c>
      <c r="C17674" t="s">
        <v>24268</v>
      </c>
      <c r="D17674" t="s">
        <v>377</v>
      </c>
      <c r="E17674">
        <v>611110</v>
      </c>
      <c r="F17674" t="s">
        <v>24196</v>
      </c>
      <c r="G17674" s="7">
        <v>-31.9</v>
      </c>
    </row>
    <row r="17675" spans="1:7" x14ac:dyDescent="0.3">
      <c r="A17675" s="310">
        <v>3020135</v>
      </c>
      <c r="B17675" t="s">
        <v>24267</v>
      </c>
      <c r="C17675" t="s">
        <v>24268</v>
      </c>
      <c r="D17675" t="s">
        <v>371</v>
      </c>
      <c r="E17675">
        <v>615100</v>
      </c>
      <c r="F17675" t="s">
        <v>24196</v>
      </c>
      <c r="G17675" s="7">
        <v>-0.01</v>
      </c>
    </row>
    <row r="17676" spans="1:7" x14ac:dyDescent="0.3">
      <c r="A17676" s="310">
        <v>3020135</v>
      </c>
      <c r="B17676" t="s">
        <v>24267</v>
      </c>
      <c r="C17676" t="s">
        <v>24268</v>
      </c>
      <c r="D17676" t="s">
        <v>373</v>
      </c>
      <c r="E17676">
        <v>616160</v>
      </c>
      <c r="F17676" t="s">
        <v>24196</v>
      </c>
      <c r="G17676" s="7">
        <v>424.12</v>
      </c>
    </row>
    <row r="17677" spans="1:7" x14ac:dyDescent="0.3">
      <c r="A17677" s="310">
        <v>3020135</v>
      </c>
      <c r="B17677" t="s">
        <v>24267</v>
      </c>
      <c r="C17677" t="s">
        <v>24268</v>
      </c>
      <c r="D17677" t="s">
        <v>377</v>
      </c>
      <c r="E17677">
        <v>611110</v>
      </c>
      <c r="F17677" t="s">
        <v>24196</v>
      </c>
      <c r="G17677" s="7">
        <v>12.24</v>
      </c>
    </row>
    <row r="17678" spans="1:7" x14ac:dyDescent="0.3">
      <c r="A17678" s="310">
        <v>3020135</v>
      </c>
      <c r="B17678" t="s">
        <v>24267</v>
      </c>
      <c r="C17678" t="s">
        <v>24268</v>
      </c>
      <c r="D17678" t="s">
        <v>373</v>
      </c>
      <c r="E17678">
        <v>615130</v>
      </c>
      <c r="F17678" t="s">
        <v>24196</v>
      </c>
      <c r="G17678" s="7">
        <v>-53.51</v>
      </c>
    </row>
    <row r="17679" spans="1:7" x14ac:dyDescent="0.3">
      <c r="A17679" s="310">
        <v>3020135</v>
      </c>
      <c r="B17679" t="s">
        <v>24267</v>
      </c>
      <c r="C17679" t="s">
        <v>24268</v>
      </c>
      <c r="D17679" t="s">
        <v>377</v>
      </c>
      <c r="E17679">
        <v>611110</v>
      </c>
      <c r="F17679" t="s">
        <v>24196</v>
      </c>
      <c r="G17679" s="7">
        <v>-30.88</v>
      </c>
    </row>
    <row r="17680" spans="1:7" x14ac:dyDescent="0.3">
      <c r="A17680" s="310">
        <v>3020135</v>
      </c>
      <c r="B17680" t="s">
        <v>24267</v>
      </c>
      <c r="C17680" t="s">
        <v>24268</v>
      </c>
      <c r="D17680" t="s">
        <v>373</v>
      </c>
      <c r="E17680">
        <v>615130</v>
      </c>
      <c r="F17680" t="s">
        <v>24196</v>
      </c>
      <c r="G17680" s="7">
        <v>-10.06</v>
      </c>
    </row>
    <row r="17681" spans="1:7" x14ac:dyDescent="0.3">
      <c r="A17681" s="310">
        <v>3020135</v>
      </c>
      <c r="B17681" t="s">
        <v>24267</v>
      </c>
      <c r="C17681" t="s">
        <v>24268</v>
      </c>
      <c r="D17681" t="s">
        <v>375</v>
      </c>
      <c r="E17681">
        <v>616130</v>
      </c>
      <c r="F17681" t="s">
        <v>24196</v>
      </c>
      <c r="G17681" s="7">
        <v>274.22000000000003</v>
      </c>
    </row>
    <row r="17682" spans="1:7" x14ac:dyDescent="0.3">
      <c r="A17682" s="310">
        <v>3020135</v>
      </c>
      <c r="B17682" t="s">
        <v>24267</v>
      </c>
      <c r="C17682" t="s">
        <v>24268</v>
      </c>
      <c r="D17682" t="s">
        <v>373</v>
      </c>
      <c r="E17682">
        <v>617150</v>
      </c>
      <c r="F17682" t="s">
        <v>24196</v>
      </c>
      <c r="G17682" s="7">
        <v>190.83</v>
      </c>
    </row>
    <row r="17683" spans="1:7" x14ac:dyDescent="0.3">
      <c r="A17683" s="310">
        <v>3020135</v>
      </c>
      <c r="B17683" t="s">
        <v>24267</v>
      </c>
      <c r="C17683" t="s">
        <v>24268</v>
      </c>
      <c r="D17683" t="s">
        <v>377</v>
      </c>
      <c r="E17683">
        <v>611110</v>
      </c>
      <c r="F17683" t="s">
        <v>24196</v>
      </c>
      <c r="G17683" s="7">
        <v>-31.9</v>
      </c>
    </row>
    <row r="17684" spans="1:7" x14ac:dyDescent="0.3">
      <c r="A17684" s="310">
        <v>3020135</v>
      </c>
      <c r="B17684" t="s">
        <v>24267</v>
      </c>
      <c r="C17684" t="s">
        <v>24268</v>
      </c>
      <c r="D17684" t="s">
        <v>377</v>
      </c>
      <c r="E17684">
        <v>611110</v>
      </c>
      <c r="F17684" t="s">
        <v>24196</v>
      </c>
      <c r="G17684" s="7">
        <v>-30.88</v>
      </c>
    </row>
    <row r="17685" spans="1:7" x14ac:dyDescent="0.3">
      <c r="A17685" s="310">
        <v>3020135</v>
      </c>
      <c r="B17685" t="s">
        <v>24267</v>
      </c>
      <c r="C17685" t="s">
        <v>24268</v>
      </c>
      <c r="D17685" t="s">
        <v>373</v>
      </c>
      <c r="E17685">
        <v>615130</v>
      </c>
      <c r="F17685" t="s">
        <v>24196</v>
      </c>
      <c r="G17685" s="7">
        <v>8.0299999999999994</v>
      </c>
    </row>
    <row r="17686" spans="1:7" x14ac:dyDescent="0.3">
      <c r="A17686" s="310">
        <v>3020135</v>
      </c>
      <c r="B17686" t="s">
        <v>24267</v>
      </c>
      <c r="C17686" t="s">
        <v>24268</v>
      </c>
      <c r="D17686" t="s">
        <v>373</v>
      </c>
      <c r="E17686">
        <v>615130</v>
      </c>
      <c r="F17686" t="s">
        <v>24196</v>
      </c>
      <c r="G17686" s="7">
        <v>4.68</v>
      </c>
    </row>
    <row r="17687" spans="1:7" x14ac:dyDescent="0.3">
      <c r="A17687" s="310">
        <v>3020135</v>
      </c>
      <c r="B17687" t="s">
        <v>24267</v>
      </c>
      <c r="C17687" t="s">
        <v>24268</v>
      </c>
      <c r="D17687" t="s">
        <v>377</v>
      </c>
      <c r="E17687">
        <v>611110</v>
      </c>
      <c r="F17687" t="s">
        <v>24196</v>
      </c>
      <c r="G17687" s="7">
        <v>30.88</v>
      </c>
    </row>
    <row r="17688" spans="1:7" x14ac:dyDescent="0.3">
      <c r="A17688" s="310">
        <v>3020135</v>
      </c>
      <c r="B17688" t="s">
        <v>24267</v>
      </c>
      <c r="C17688" t="s">
        <v>24268</v>
      </c>
      <c r="D17688" t="s">
        <v>373</v>
      </c>
      <c r="E17688">
        <v>617150</v>
      </c>
      <c r="F17688" t="s">
        <v>24196</v>
      </c>
      <c r="G17688" s="7">
        <v>239.26</v>
      </c>
    </row>
    <row r="17689" spans="1:7" x14ac:dyDescent="0.3">
      <c r="A17689" s="310">
        <v>3020135</v>
      </c>
      <c r="B17689" t="s">
        <v>24267</v>
      </c>
      <c r="C17689" t="s">
        <v>24268</v>
      </c>
      <c r="D17689" t="s">
        <v>373</v>
      </c>
      <c r="E17689">
        <v>615130</v>
      </c>
      <c r="F17689" t="s">
        <v>24196</v>
      </c>
      <c r="G17689" s="7">
        <v>10.06</v>
      </c>
    </row>
    <row r="17690" spans="1:7" x14ac:dyDescent="0.3">
      <c r="A17690" s="310">
        <v>3020135</v>
      </c>
      <c r="B17690" t="s">
        <v>24267</v>
      </c>
      <c r="C17690" t="s">
        <v>24268</v>
      </c>
      <c r="D17690" t="s">
        <v>377</v>
      </c>
      <c r="E17690">
        <v>611110</v>
      </c>
      <c r="F17690" t="s">
        <v>24196</v>
      </c>
      <c r="G17690" s="7">
        <v>-30.44</v>
      </c>
    </row>
    <row r="17691" spans="1:7" x14ac:dyDescent="0.3">
      <c r="A17691" s="310">
        <v>3020135</v>
      </c>
      <c r="B17691" t="s">
        <v>24267</v>
      </c>
      <c r="C17691" t="s">
        <v>24268</v>
      </c>
      <c r="D17691" t="s">
        <v>373</v>
      </c>
      <c r="E17691">
        <v>615130</v>
      </c>
      <c r="F17691" t="s">
        <v>24196</v>
      </c>
      <c r="G17691" s="7">
        <v>-0.01</v>
      </c>
    </row>
    <row r="17692" spans="1:7" x14ac:dyDescent="0.3">
      <c r="A17692" s="310">
        <v>3020135</v>
      </c>
      <c r="B17692" t="s">
        <v>24267</v>
      </c>
      <c r="C17692" t="s">
        <v>24268</v>
      </c>
      <c r="D17692" t="s">
        <v>373</v>
      </c>
      <c r="E17692">
        <v>615130</v>
      </c>
      <c r="F17692" t="s">
        <v>24196</v>
      </c>
      <c r="G17692" s="7">
        <v>10.06</v>
      </c>
    </row>
    <row r="17693" spans="1:7" x14ac:dyDescent="0.3">
      <c r="A17693" s="310">
        <v>3020135</v>
      </c>
      <c r="B17693" t="s">
        <v>24267</v>
      </c>
      <c r="C17693" t="s">
        <v>24268</v>
      </c>
      <c r="D17693" t="s">
        <v>377</v>
      </c>
      <c r="E17693">
        <v>611130</v>
      </c>
      <c r="F17693" t="s">
        <v>24196</v>
      </c>
      <c r="G17693" s="7">
        <v>165.75</v>
      </c>
    </row>
    <row r="17694" spans="1:7" x14ac:dyDescent="0.3">
      <c r="A17694" s="310">
        <v>3020135</v>
      </c>
      <c r="B17694" t="s">
        <v>24267</v>
      </c>
      <c r="C17694" t="s">
        <v>24268</v>
      </c>
      <c r="D17694" t="s">
        <v>377</v>
      </c>
      <c r="E17694">
        <v>611110</v>
      </c>
      <c r="F17694" t="s">
        <v>24196</v>
      </c>
      <c r="G17694" s="7">
        <v>-33.700000000000003</v>
      </c>
    </row>
    <row r="17695" spans="1:7" x14ac:dyDescent="0.3">
      <c r="A17695" s="310">
        <v>3020135</v>
      </c>
      <c r="B17695" t="s">
        <v>24267</v>
      </c>
      <c r="C17695" t="s">
        <v>24268</v>
      </c>
      <c r="D17695" t="s">
        <v>373</v>
      </c>
      <c r="E17695">
        <v>615130</v>
      </c>
      <c r="F17695" t="s">
        <v>24196</v>
      </c>
      <c r="G17695" s="7">
        <v>-0.01</v>
      </c>
    </row>
    <row r="17696" spans="1:7" x14ac:dyDescent="0.3">
      <c r="A17696" s="310">
        <v>3020135</v>
      </c>
      <c r="B17696" t="s">
        <v>24267</v>
      </c>
      <c r="C17696" t="s">
        <v>24268</v>
      </c>
      <c r="D17696" t="s">
        <v>371</v>
      </c>
      <c r="E17696">
        <v>615100</v>
      </c>
      <c r="F17696" t="s">
        <v>24196</v>
      </c>
      <c r="G17696" s="7">
        <v>-151.19999999999999</v>
      </c>
    </row>
    <row r="17697" spans="1:7" x14ac:dyDescent="0.3">
      <c r="A17697" s="310">
        <v>3020135</v>
      </c>
      <c r="B17697" t="s">
        <v>24267</v>
      </c>
      <c r="C17697" t="s">
        <v>24268</v>
      </c>
      <c r="D17697" t="s">
        <v>377</v>
      </c>
      <c r="E17697">
        <v>611110</v>
      </c>
      <c r="F17697" t="s">
        <v>24196</v>
      </c>
      <c r="G17697" s="7">
        <v>33.700000000000003</v>
      </c>
    </row>
    <row r="17698" spans="1:7" x14ac:dyDescent="0.3">
      <c r="A17698" s="310">
        <v>3020135</v>
      </c>
      <c r="B17698" t="s">
        <v>24267</v>
      </c>
      <c r="C17698" t="s">
        <v>24268</v>
      </c>
      <c r="D17698" t="s">
        <v>377</v>
      </c>
      <c r="E17698">
        <v>611110</v>
      </c>
      <c r="F17698" t="s">
        <v>24196</v>
      </c>
      <c r="G17698" s="7">
        <v>-30.88</v>
      </c>
    </row>
    <row r="17699" spans="1:7" x14ac:dyDescent="0.3">
      <c r="A17699" s="310">
        <v>3020135</v>
      </c>
      <c r="B17699" t="s">
        <v>24267</v>
      </c>
      <c r="C17699" t="s">
        <v>24268</v>
      </c>
      <c r="D17699" t="s">
        <v>377</v>
      </c>
      <c r="E17699">
        <v>611110</v>
      </c>
      <c r="F17699" t="s">
        <v>24196</v>
      </c>
      <c r="G17699" s="7">
        <v>30.88</v>
      </c>
    </row>
    <row r="17700" spans="1:7" x14ac:dyDescent="0.3">
      <c r="A17700" s="310">
        <v>3020135</v>
      </c>
      <c r="B17700" t="s">
        <v>24267</v>
      </c>
      <c r="C17700" t="s">
        <v>24268</v>
      </c>
      <c r="D17700" t="s">
        <v>377</v>
      </c>
      <c r="E17700">
        <v>611110</v>
      </c>
      <c r="F17700" t="s">
        <v>24196</v>
      </c>
      <c r="G17700" s="7">
        <v>-30.44</v>
      </c>
    </row>
    <row r="17701" spans="1:7" x14ac:dyDescent="0.3">
      <c r="A17701" s="310">
        <v>3020135</v>
      </c>
      <c r="B17701" t="s">
        <v>24267</v>
      </c>
      <c r="C17701" t="s">
        <v>24268</v>
      </c>
      <c r="D17701" t="s">
        <v>373</v>
      </c>
      <c r="E17701">
        <v>615130</v>
      </c>
      <c r="F17701" t="s">
        <v>24196</v>
      </c>
      <c r="G17701" s="7">
        <v>53.51</v>
      </c>
    </row>
    <row r="17702" spans="1:7" x14ac:dyDescent="0.3">
      <c r="A17702" s="310">
        <v>3020135</v>
      </c>
      <c r="B17702" t="s">
        <v>24267</v>
      </c>
      <c r="C17702" t="s">
        <v>24268</v>
      </c>
      <c r="D17702" t="s">
        <v>373</v>
      </c>
      <c r="E17702">
        <v>615130</v>
      </c>
      <c r="F17702" t="s">
        <v>24196</v>
      </c>
      <c r="G17702" s="7">
        <v>-20.12</v>
      </c>
    </row>
    <row r="17703" spans="1:7" x14ac:dyDescent="0.3">
      <c r="A17703" s="310">
        <v>3020135</v>
      </c>
      <c r="B17703" t="s">
        <v>24267</v>
      </c>
      <c r="C17703" t="s">
        <v>24268</v>
      </c>
      <c r="D17703" t="s">
        <v>377</v>
      </c>
      <c r="E17703">
        <v>611110</v>
      </c>
      <c r="F17703" t="s">
        <v>24196</v>
      </c>
      <c r="G17703" s="7">
        <v>-30.44</v>
      </c>
    </row>
    <row r="17704" spans="1:7" x14ac:dyDescent="0.3">
      <c r="A17704" s="310">
        <v>3020135</v>
      </c>
      <c r="B17704" t="s">
        <v>24267</v>
      </c>
      <c r="C17704" t="s">
        <v>24268</v>
      </c>
      <c r="D17704" t="s">
        <v>373</v>
      </c>
      <c r="E17704">
        <v>615130</v>
      </c>
      <c r="F17704" t="s">
        <v>24196</v>
      </c>
      <c r="G17704" s="7">
        <v>2058.02</v>
      </c>
    </row>
    <row r="17705" spans="1:7" x14ac:dyDescent="0.3">
      <c r="A17705" s="310">
        <v>3020135</v>
      </c>
      <c r="B17705" t="s">
        <v>24267</v>
      </c>
      <c r="C17705" t="s">
        <v>24268</v>
      </c>
      <c r="D17705" t="s">
        <v>373</v>
      </c>
      <c r="E17705">
        <v>615130</v>
      </c>
      <c r="F17705" t="s">
        <v>24196</v>
      </c>
      <c r="G17705" s="7">
        <v>2.4900000000000002</v>
      </c>
    </row>
    <row r="17706" spans="1:7" x14ac:dyDescent="0.3">
      <c r="A17706" s="310">
        <v>3020135</v>
      </c>
      <c r="B17706" t="s">
        <v>24267</v>
      </c>
      <c r="C17706" t="s">
        <v>24268</v>
      </c>
      <c r="D17706" t="s">
        <v>373</v>
      </c>
      <c r="E17706">
        <v>615130</v>
      </c>
      <c r="F17706" t="s">
        <v>24196</v>
      </c>
      <c r="G17706" s="7">
        <v>10.06</v>
      </c>
    </row>
    <row r="17707" spans="1:7" x14ac:dyDescent="0.3">
      <c r="A17707" s="310">
        <v>3020135</v>
      </c>
      <c r="B17707" t="s">
        <v>24267</v>
      </c>
      <c r="C17707" t="s">
        <v>24268</v>
      </c>
      <c r="D17707" t="s">
        <v>377</v>
      </c>
      <c r="E17707">
        <v>611110</v>
      </c>
      <c r="F17707" t="s">
        <v>24196</v>
      </c>
      <c r="G17707" s="7">
        <v>3.98</v>
      </c>
    </row>
    <row r="17708" spans="1:7" x14ac:dyDescent="0.3">
      <c r="A17708" s="310">
        <v>3020135</v>
      </c>
      <c r="B17708" t="s">
        <v>24267</v>
      </c>
      <c r="C17708" t="s">
        <v>24268</v>
      </c>
      <c r="D17708" t="s">
        <v>377</v>
      </c>
      <c r="E17708">
        <v>611110</v>
      </c>
      <c r="F17708" t="s">
        <v>24196</v>
      </c>
      <c r="G17708" s="7">
        <v>795.16</v>
      </c>
    </row>
    <row r="17709" spans="1:7" x14ac:dyDescent="0.3">
      <c r="A17709" s="310">
        <v>3020135</v>
      </c>
      <c r="B17709" t="s">
        <v>24267</v>
      </c>
      <c r="C17709" t="s">
        <v>24268</v>
      </c>
      <c r="D17709" t="s">
        <v>373</v>
      </c>
      <c r="E17709">
        <v>615130</v>
      </c>
      <c r="F17709" t="s">
        <v>24196</v>
      </c>
      <c r="G17709" s="7">
        <v>53.51</v>
      </c>
    </row>
    <row r="17710" spans="1:7" x14ac:dyDescent="0.3">
      <c r="A17710" s="310">
        <v>3020135</v>
      </c>
      <c r="B17710" t="s">
        <v>24267</v>
      </c>
      <c r="C17710" t="s">
        <v>24268</v>
      </c>
      <c r="D17710" t="s">
        <v>373</v>
      </c>
      <c r="E17710">
        <v>615130</v>
      </c>
      <c r="F17710" t="s">
        <v>24196</v>
      </c>
      <c r="G17710" s="7">
        <v>5.75</v>
      </c>
    </row>
    <row r="17711" spans="1:7" x14ac:dyDescent="0.3">
      <c r="A17711" s="310">
        <v>3020135</v>
      </c>
      <c r="B17711" t="s">
        <v>24267</v>
      </c>
      <c r="C17711" t="s">
        <v>24268</v>
      </c>
      <c r="D17711" t="s">
        <v>373</v>
      </c>
      <c r="E17711">
        <v>616160</v>
      </c>
      <c r="F17711" t="s">
        <v>24196</v>
      </c>
      <c r="G17711" s="7">
        <v>241.48</v>
      </c>
    </row>
    <row r="17712" spans="1:7" x14ac:dyDescent="0.3">
      <c r="A17712" s="310">
        <v>3020135</v>
      </c>
      <c r="B17712" t="s">
        <v>24267</v>
      </c>
      <c r="C17712" t="s">
        <v>24268</v>
      </c>
      <c r="D17712" t="s">
        <v>377</v>
      </c>
      <c r="E17712">
        <v>611110</v>
      </c>
      <c r="F17712" t="s">
        <v>24196</v>
      </c>
      <c r="G17712" s="7">
        <v>-0.01</v>
      </c>
    </row>
    <row r="17713" spans="1:7" x14ac:dyDescent="0.3">
      <c r="A17713" s="310">
        <v>3020135</v>
      </c>
      <c r="B17713" t="s">
        <v>24267</v>
      </c>
      <c r="C17713" t="s">
        <v>24268</v>
      </c>
      <c r="D17713" t="s">
        <v>377</v>
      </c>
      <c r="E17713">
        <v>611110</v>
      </c>
      <c r="F17713" t="s">
        <v>24196</v>
      </c>
      <c r="G17713" s="7">
        <v>-0.01</v>
      </c>
    </row>
    <row r="17714" spans="1:7" x14ac:dyDescent="0.3">
      <c r="A17714" s="310">
        <v>3020135</v>
      </c>
      <c r="B17714" t="s">
        <v>24267</v>
      </c>
      <c r="C17714" t="s">
        <v>24268</v>
      </c>
      <c r="D17714" t="s">
        <v>373</v>
      </c>
      <c r="E17714">
        <v>615130</v>
      </c>
      <c r="F17714" t="s">
        <v>24196</v>
      </c>
      <c r="G17714" s="7">
        <v>1372.01</v>
      </c>
    </row>
    <row r="17715" spans="1:7" x14ac:dyDescent="0.3">
      <c r="A17715" s="310">
        <v>3020135</v>
      </c>
      <c r="B17715" t="s">
        <v>24267</v>
      </c>
      <c r="C17715" t="s">
        <v>24268</v>
      </c>
      <c r="D17715" t="s">
        <v>377</v>
      </c>
      <c r="E17715">
        <v>611110</v>
      </c>
      <c r="F17715" t="s">
        <v>24196</v>
      </c>
      <c r="G17715" s="7">
        <v>33.700000000000003</v>
      </c>
    </row>
    <row r="17716" spans="1:7" x14ac:dyDescent="0.3">
      <c r="A17716" s="310">
        <v>3020135</v>
      </c>
      <c r="B17716" t="s">
        <v>24267</v>
      </c>
      <c r="C17716" t="s">
        <v>24268</v>
      </c>
      <c r="D17716" t="s">
        <v>373</v>
      </c>
      <c r="E17716">
        <v>615130</v>
      </c>
      <c r="F17716" t="s">
        <v>24196</v>
      </c>
      <c r="G17716" s="7">
        <v>14.27</v>
      </c>
    </row>
    <row r="17717" spans="1:7" x14ac:dyDescent="0.3">
      <c r="A17717" s="310">
        <v>3020135</v>
      </c>
      <c r="B17717" t="s">
        <v>24267</v>
      </c>
      <c r="C17717" t="s">
        <v>24268</v>
      </c>
      <c r="D17717" t="s">
        <v>373</v>
      </c>
      <c r="E17717">
        <v>615130</v>
      </c>
      <c r="F17717" t="s">
        <v>24196</v>
      </c>
      <c r="G17717" s="7">
        <v>104.66</v>
      </c>
    </row>
    <row r="17718" spans="1:7" x14ac:dyDescent="0.3">
      <c r="A17718" s="310">
        <v>3020135</v>
      </c>
      <c r="B17718" t="s">
        <v>24267</v>
      </c>
      <c r="C17718" t="s">
        <v>24268</v>
      </c>
      <c r="D17718" t="s">
        <v>377</v>
      </c>
      <c r="E17718">
        <v>611110</v>
      </c>
      <c r="F17718" t="s">
        <v>24196</v>
      </c>
      <c r="G17718" s="7">
        <v>-0.01</v>
      </c>
    </row>
    <row r="17719" spans="1:7" x14ac:dyDescent="0.3">
      <c r="A17719" s="310">
        <v>3020135</v>
      </c>
      <c r="B17719" t="s">
        <v>24267</v>
      </c>
      <c r="C17719" t="s">
        <v>24268</v>
      </c>
      <c r="D17719" t="s">
        <v>373</v>
      </c>
      <c r="E17719">
        <v>615130</v>
      </c>
      <c r="F17719" t="s">
        <v>24196</v>
      </c>
      <c r="G17719" s="7">
        <v>-10.06</v>
      </c>
    </row>
    <row r="17720" spans="1:7" x14ac:dyDescent="0.3">
      <c r="A17720" s="310">
        <v>3020135</v>
      </c>
      <c r="B17720" t="s">
        <v>24267</v>
      </c>
      <c r="C17720" t="s">
        <v>24268</v>
      </c>
      <c r="D17720" t="s">
        <v>377</v>
      </c>
      <c r="E17720">
        <v>611110</v>
      </c>
      <c r="F17720" t="s">
        <v>24196</v>
      </c>
      <c r="G17720" s="7">
        <v>-31.9</v>
      </c>
    </row>
    <row r="17721" spans="1:7" x14ac:dyDescent="0.3">
      <c r="A17721" s="310">
        <v>3020135</v>
      </c>
      <c r="B17721" t="s">
        <v>24267</v>
      </c>
      <c r="C17721" t="s">
        <v>24268</v>
      </c>
      <c r="D17721" t="s">
        <v>373</v>
      </c>
      <c r="E17721">
        <v>616160</v>
      </c>
      <c r="F17721" t="s">
        <v>24196</v>
      </c>
      <c r="G17721" s="7">
        <v>68.41</v>
      </c>
    </row>
    <row r="17722" spans="1:7" x14ac:dyDescent="0.3">
      <c r="A17722" s="310">
        <v>3020135</v>
      </c>
      <c r="B17722" t="s">
        <v>24267</v>
      </c>
      <c r="C17722" t="s">
        <v>24268</v>
      </c>
      <c r="D17722" t="s">
        <v>373</v>
      </c>
      <c r="E17722">
        <v>615130</v>
      </c>
      <c r="F17722" t="s">
        <v>24196</v>
      </c>
      <c r="G17722" s="7">
        <v>-10.39</v>
      </c>
    </row>
    <row r="17723" spans="1:7" x14ac:dyDescent="0.3">
      <c r="A17723" s="310">
        <v>3020135</v>
      </c>
      <c r="B17723" t="s">
        <v>24267</v>
      </c>
      <c r="C17723" t="s">
        <v>24268</v>
      </c>
      <c r="D17723" t="s">
        <v>377</v>
      </c>
      <c r="E17723">
        <v>611110</v>
      </c>
      <c r="F17723" t="s">
        <v>24196</v>
      </c>
      <c r="G17723" s="7">
        <v>30.44</v>
      </c>
    </row>
    <row r="17724" spans="1:7" x14ac:dyDescent="0.3">
      <c r="A17724" s="310">
        <v>3020135</v>
      </c>
      <c r="B17724" t="s">
        <v>24267</v>
      </c>
      <c r="C17724" t="s">
        <v>24268</v>
      </c>
      <c r="D17724" t="s">
        <v>377</v>
      </c>
      <c r="E17724">
        <v>611110</v>
      </c>
      <c r="F17724" t="s">
        <v>24196</v>
      </c>
      <c r="G17724" s="7">
        <v>-30.88</v>
      </c>
    </row>
    <row r="17725" spans="1:7" x14ac:dyDescent="0.3">
      <c r="A17725" s="310">
        <v>3020135</v>
      </c>
      <c r="B17725" t="s">
        <v>24267</v>
      </c>
      <c r="C17725" t="s">
        <v>24268</v>
      </c>
      <c r="D17725" t="s">
        <v>377</v>
      </c>
      <c r="E17725">
        <v>611110</v>
      </c>
      <c r="F17725" t="s">
        <v>24196</v>
      </c>
      <c r="G17725" s="7">
        <v>0.01</v>
      </c>
    </row>
    <row r="17726" spans="1:7" x14ac:dyDescent="0.3">
      <c r="A17726" s="310">
        <v>3020135</v>
      </c>
      <c r="B17726" t="s">
        <v>24267</v>
      </c>
      <c r="C17726" t="s">
        <v>24268</v>
      </c>
      <c r="D17726" t="s">
        <v>371</v>
      </c>
      <c r="E17726">
        <v>615100</v>
      </c>
      <c r="F17726" t="s">
        <v>24196</v>
      </c>
      <c r="G17726" s="7">
        <v>750</v>
      </c>
    </row>
    <row r="17727" spans="1:7" x14ac:dyDescent="0.3">
      <c r="A17727" s="310">
        <v>3020135</v>
      </c>
      <c r="B17727" t="s">
        <v>24267</v>
      </c>
      <c r="C17727" t="s">
        <v>24268</v>
      </c>
      <c r="D17727" t="s">
        <v>373</v>
      </c>
      <c r="E17727">
        <v>615130</v>
      </c>
      <c r="F17727" t="s">
        <v>24196</v>
      </c>
      <c r="G17727" s="7">
        <v>2026.84</v>
      </c>
    </row>
    <row r="17728" spans="1:7" x14ac:dyDescent="0.3">
      <c r="A17728" s="310">
        <v>3020135</v>
      </c>
      <c r="B17728" t="s">
        <v>24267</v>
      </c>
      <c r="C17728" t="s">
        <v>24268</v>
      </c>
      <c r="D17728" t="s">
        <v>371</v>
      </c>
      <c r="E17728">
        <v>615100</v>
      </c>
      <c r="F17728" t="s">
        <v>24196</v>
      </c>
      <c r="G17728" s="7">
        <v>0.01</v>
      </c>
    </row>
    <row r="17729" spans="1:7" x14ac:dyDescent="0.3">
      <c r="A17729" s="310">
        <v>3020135</v>
      </c>
      <c r="B17729" t="s">
        <v>24267</v>
      </c>
      <c r="C17729" t="s">
        <v>24268</v>
      </c>
      <c r="D17729" t="s">
        <v>373</v>
      </c>
      <c r="E17729">
        <v>615130</v>
      </c>
      <c r="F17729" t="s">
        <v>24196</v>
      </c>
      <c r="G17729" s="7">
        <v>-0.01</v>
      </c>
    </row>
    <row r="17730" spans="1:7" x14ac:dyDescent="0.3">
      <c r="A17730" s="310">
        <v>3020135</v>
      </c>
      <c r="B17730" t="s">
        <v>24267</v>
      </c>
      <c r="C17730" t="s">
        <v>24268</v>
      </c>
      <c r="D17730" t="s">
        <v>373</v>
      </c>
      <c r="E17730">
        <v>615130</v>
      </c>
      <c r="F17730" t="s">
        <v>24196</v>
      </c>
      <c r="G17730" s="7">
        <v>104.66</v>
      </c>
    </row>
    <row r="17731" spans="1:7" x14ac:dyDescent="0.3">
      <c r="A17731" s="310">
        <v>3020135</v>
      </c>
      <c r="B17731" t="s">
        <v>24267</v>
      </c>
      <c r="C17731" t="s">
        <v>24268</v>
      </c>
      <c r="D17731" t="s">
        <v>373</v>
      </c>
      <c r="E17731">
        <v>615130</v>
      </c>
      <c r="F17731" t="s">
        <v>24196</v>
      </c>
      <c r="G17731" s="7">
        <v>-53.51</v>
      </c>
    </row>
    <row r="17732" spans="1:7" x14ac:dyDescent="0.3">
      <c r="A17732" s="310">
        <v>3020135</v>
      </c>
      <c r="B17732" t="s">
        <v>24267</v>
      </c>
      <c r="C17732" t="s">
        <v>24268</v>
      </c>
      <c r="D17732" t="s">
        <v>373</v>
      </c>
      <c r="E17732">
        <v>615130</v>
      </c>
      <c r="F17732" t="s">
        <v>24196</v>
      </c>
      <c r="G17732" s="7">
        <v>14.27</v>
      </c>
    </row>
    <row r="17733" spans="1:7" x14ac:dyDescent="0.3">
      <c r="A17733" s="310">
        <v>3020135</v>
      </c>
      <c r="B17733" t="s">
        <v>24267</v>
      </c>
      <c r="C17733" t="s">
        <v>24268</v>
      </c>
      <c r="D17733" t="s">
        <v>373</v>
      </c>
      <c r="E17733">
        <v>615130</v>
      </c>
      <c r="F17733" t="s">
        <v>24196</v>
      </c>
      <c r="G17733" s="7">
        <v>-20.12</v>
      </c>
    </row>
    <row r="17734" spans="1:7" x14ac:dyDescent="0.3">
      <c r="A17734" s="310">
        <v>3020135</v>
      </c>
      <c r="B17734" t="s">
        <v>24267</v>
      </c>
      <c r="C17734" t="s">
        <v>24268</v>
      </c>
      <c r="D17734" t="s">
        <v>377</v>
      </c>
      <c r="E17734">
        <v>611120</v>
      </c>
      <c r="F17734" t="s">
        <v>24196</v>
      </c>
      <c r="G17734" s="7">
        <v>64.180000000000007</v>
      </c>
    </row>
    <row r="17735" spans="1:7" x14ac:dyDescent="0.3">
      <c r="A17735" s="310">
        <v>3020135</v>
      </c>
      <c r="B17735" t="s">
        <v>24267</v>
      </c>
      <c r="C17735" t="s">
        <v>24268</v>
      </c>
      <c r="D17735" t="s">
        <v>375</v>
      </c>
      <c r="E17735">
        <v>615140</v>
      </c>
      <c r="F17735" t="s">
        <v>24196</v>
      </c>
      <c r="G17735" s="7">
        <v>15.84</v>
      </c>
    </row>
    <row r="17736" spans="1:7" x14ac:dyDescent="0.3">
      <c r="A17736" s="310">
        <v>3020135</v>
      </c>
      <c r="B17736" t="s">
        <v>24267</v>
      </c>
      <c r="C17736" t="s">
        <v>24268</v>
      </c>
      <c r="D17736" t="s">
        <v>373</v>
      </c>
      <c r="E17736">
        <v>615130</v>
      </c>
      <c r="F17736" t="s">
        <v>24196</v>
      </c>
      <c r="G17736" s="7">
        <v>10.06</v>
      </c>
    </row>
    <row r="17737" spans="1:7" x14ac:dyDescent="0.3">
      <c r="A17737" s="310">
        <v>3020135</v>
      </c>
      <c r="B17737" t="s">
        <v>24267</v>
      </c>
      <c r="C17737" t="s">
        <v>24268</v>
      </c>
      <c r="D17737" t="s">
        <v>377</v>
      </c>
      <c r="E17737">
        <v>611110</v>
      </c>
      <c r="F17737" t="s">
        <v>24196</v>
      </c>
      <c r="G17737" s="7">
        <v>30.44</v>
      </c>
    </row>
    <row r="17738" spans="1:7" x14ac:dyDescent="0.3">
      <c r="A17738" s="310">
        <v>3020135</v>
      </c>
      <c r="B17738" t="s">
        <v>24267</v>
      </c>
      <c r="C17738" t="s">
        <v>24268</v>
      </c>
      <c r="D17738" t="s">
        <v>373</v>
      </c>
      <c r="E17738">
        <v>615130</v>
      </c>
      <c r="F17738" t="s">
        <v>24196</v>
      </c>
      <c r="G17738" s="7">
        <v>14.27</v>
      </c>
    </row>
    <row r="17739" spans="1:7" x14ac:dyDescent="0.3">
      <c r="A17739" s="310">
        <v>3020135</v>
      </c>
      <c r="B17739" t="s">
        <v>24267</v>
      </c>
      <c r="C17739" t="s">
        <v>24268</v>
      </c>
      <c r="D17739" t="s">
        <v>373</v>
      </c>
      <c r="E17739">
        <v>615130</v>
      </c>
      <c r="F17739" t="s">
        <v>24196</v>
      </c>
      <c r="G17739" s="7">
        <v>14.27</v>
      </c>
    </row>
    <row r="17740" spans="1:7" x14ac:dyDescent="0.3">
      <c r="A17740" s="310">
        <v>3020135</v>
      </c>
      <c r="B17740" t="s">
        <v>24267</v>
      </c>
      <c r="C17740" t="s">
        <v>24268</v>
      </c>
      <c r="D17740" t="s">
        <v>373</v>
      </c>
      <c r="E17740">
        <v>615130</v>
      </c>
      <c r="F17740" t="s">
        <v>24196</v>
      </c>
      <c r="G17740" s="7">
        <v>-20.12</v>
      </c>
    </row>
    <row r="17741" spans="1:7" x14ac:dyDescent="0.3">
      <c r="A17741" s="310">
        <v>3020135</v>
      </c>
      <c r="B17741" t="s">
        <v>24267</v>
      </c>
      <c r="C17741" t="s">
        <v>24268</v>
      </c>
      <c r="D17741" t="s">
        <v>373</v>
      </c>
      <c r="E17741">
        <v>615130</v>
      </c>
      <c r="F17741" t="s">
        <v>24196</v>
      </c>
      <c r="G17741" s="7">
        <v>-104.66</v>
      </c>
    </row>
    <row r="17742" spans="1:7" x14ac:dyDescent="0.3">
      <c r="A17742" s="310">
        <v>3020135</v>
      </c>
      <c r="B17742" t="s">
        <v>24267</v>
      </c>
      <c r="C17742" t="s">
        <v>24268</v>
      </c>
      <c r="D17742" t="s">
        <v>377</v>
      </c>
      <c r="E17742">
        <v>611110</v>
      </c>
      <c r="F17742" t="s">
        <v>24196</v>
      </c>
      <c r="G17742" s="7">
        <v>-30.88</v>
      </c>
    </row>
    <row r="17743" spans="1:7" x14ac:dyDescent="0.3">
      <c r="A17743" s="310">
        <v>3020135</v>
      </c>
      <c r="B17743" t="s">
        <v>24267</v>
      </c>
      <c r="C17743" t="s">
        <v>24268</v>
      </c>
      <c r="D17743" t="s">
        <v>373</v>
      </c>
      <c r="E17743">
        <v>615130</v>
      </c>
      <c r="F17743" t="s">
        <v>24196</v>
      </c>
      <c r="G17743" s="7">
        <v>129.86000000000001</v>
      </c>
    </row>
    <row r="17744" spans="1:7" x14ac:dyDescent="0.3">
      <c r="A17744" s="310">
        <v>3020135</v>
      </c>
      <c r="B17744" t="s">
        <v>24267</v>
      </c>
      <c r="C17744" t="s">
        <v>24268</v>
      </c>
      <c r="D17744" t="s">
        <v>373</v>
      </c>
      <c r="E17744">
        <v>615130</v>
      </c>
      <c r="F17744" t="s">
        <v>24196</v>
      </c>
      <c r="G17744" s="7">
        <v>-0.01</v>
      </c>
    </row>
    <row r="17745" spans="1:7" x14ac:dyDescent="0.3">
      <c r="A17745" s="310">
        <v>3020135</v>
      </c>
      <c r="B17745" t="s">
        <v>24267</v>
      </c>
      <c r="C17745" t="s">
        <v>24268</v>
      </c>
      <c r="D17745" t="s">
        <v>373</v>
      </c>
      <c r="E17745">
        <v>615130</v>
      </c>
      <c r="F17745" t="s">
        <v>24196</v>
      </c>
      <c r="G17745" s="7">
        <v>-20.12</v>
      </c>
    </row>
    <row r="17746" spans="1:7" x14ac:dyDescent="0.3">
      <c r="A17746" s="310">
        <v>3020135</v>
      </c>
      <c r="B17746" t="s">
        <v>24267</v>
      </c>
      <c r="C17746" t="s">
        <v>24268</v>
      </c>
      <c r="D17746" t="s">
        <v>373</v>
      </c>
      <c r="E17746">
        <v>615130</v>
      </c>
      <c r="F17746" t="s">
        <v>24196</v>
      </c>
      <c r="G17746" s="7">
        <v>249.29</v>
      </c>
    </row>
    <row r="17747" spans="1:7" x14ac:dyDescent="0.3">
      <c r="A17747" s="310">
        <v>3020135</v>
      </c>
      <c r="B17747" t="s">
        <v>24267</v>
      </c>
      <c r="C17747" t="s">
        <v>24268</v>
      </c>
      <c r="D17747" t="s">
        <v>377</v>
      </c>
      <c r="E17747">
        <v>611110</v>
      </c>
      <c r="F17747" t="s">
        <v>24196</v>
      </c>
      <c r="G17747" s="7">
        <v>-31.9</v>
      </c>
    </row>
    <row r="17748" spans="1:7" x14ac:dyDescent="0.3">
      <c r="A17748" s="310">
        <v>3020135</v>
      </c>
      <c r="B17748" t="s">
        <v>24267</v>
      </c>
      <c r="C17748" t="s">
        <v>24268</v>
      </c>
      <c r="D17748" t="s">
        <v>373</v>
      </c>
      <c r="E17748">
        <v>615130</v>
      </c>
      <c r="F17748" t="s">
        <v>24196</v>
      </c>
      <c r="G17748" s="7">
        <v>3.12</v>
      </c>
    </row>
    <row r="17749" spans="1:7" x14ac:dyDescent="0.3">
      <c r="A17749" s="310">
        <v>3020135</v>
      </c>
      <c r="B17749" t="s">
        <v>24267</v>
      </c>
      <c r="C17749" t="s">
        <v>24268</v>
      </c>
      <c r="D17749" t="s">
        <v>377</v>
      </c>
      <c r="E17749">
        <v>611110</v>
      </c>
      <c r="F17749" t="s">
        <v>24196</v>
      </c>
      <c r="G17749" s="7">
        <v>31.9</v>
      </c>
    </row>
    <row r="17750" spans="1:7" x14ac:dyDescent="0.3">
      <c r="A17750" s="310">
        <v>3020135</v>
      </c>
      <c r="B17750" t="s">
        <v>24267</v>
      </c>
      <c r="C17750" t="s">
        <v>24268</v>
      </c>
      <c r="D17750" t="s">
        <v>373</v>
      </c>
      <c r="E17750">
        <v>615130</v>
      </c>
      <c r="F17750" t="s">
        <v>24196</v>
      </c>
      <c r="G17750" s="7">
        <v>14.27</v>
      </c>
    </row>
    <row r="17751" spans="1:7" x14ac:dyDescent="0.3">
      <c r="A17751" s="310">
        <v>3020135</v>
      </c>
      <c r="B17751" t="s">
        <v>24267</v>
      </c>
      <c r="C17751" t="s">
        <v>24268</v>
      </c>
      <c r="D17751" t="s">
        <v>371</v>
      </c>
      <c r="E17751">
        <v>615100</v>
      </c>
      <c r="F17751" t="s">
        <v>24196</v>
      </c>
      <c r="G17751" s="7">
        <v>-151.19999999999999</v>
      </c>
    </row>
    <row r="17752" spans="1:7" x14ac:dyDescent="0.3">
      <c r="A17752" s="310">
        <v>3020135</v>
      </c>
      <c r="B17752" t="s">
        <v>24267</v>
      </c>
      <c r="C17752" t="s">
        <v>24268</v>
      </c>
      <c r="D17752" t="s">
        <v>377</v>
      </c>
      <c r="E17752">
        <v>611110</v>
      </c>
      <c r="F17752" t="s">
        <v>24196</v>
      </c>
      <c r="G17752" s="7">
        <v>-33.700000000000003</v>
      </c>
    </row>
    <row r="17753" spans="1:7" x14ac:dyDescent="0.3">
      <c r="A17753" s="310">
        <v>3020135</v>
      </c>
      <c r="B17753" t="s">
        <v>24267</v>
      </c>
      <c r="C17753" t="s">
        <v>24268</v>
      </c>
      <c r="D17753" t="s">
        <v>373</v>
      </c>
      <c r="E17753">
        <v>615130</v>
      </c>
      <c r="F17753" t="s">
        <v>24196</v>
      </c>
      <c r="G17753" s="7">
        <v>-10.050000000000001</v>
      </c>
    </row>
    <row r="17754" spans="1:7" x14ac:dyDescent="0.3">
      <c r="A17754" s="310">
        <v>3027005</v>
      </c>
      <c r="B17754" t="s">
        <v>23386</v>
      </c>
      <c r="C17754" t="s">
        <v>218</v>
      </c>
      <c r="D17754" t="s">
        <v>373</v>
      </c>
      <c r="E17754">
        <v>615130</v>
      </c>
      <c r="F17754" t="s">
        <v>24196</v>
      </c>
      <c r="G17754" s="7">
        <v>10.6</v>
      </c>
    </row>
    <row r="17755" spans="1:7" x14ac:dyDescent="0.3">
      <c r="A17755" s="310">
        <v>3027005</v>
      </c>
      <c r="B17755" t="s">
        <v>23386</v>
      </c>
      <c r="C17755" t="s">
        <v>218</v>
      </c>
      <c r="D17755" t="s">
        <v>375</v>
      </c>
      <c r="E17755">
        <v>615140</v>
      </c>
      <c r="F17755" t="s">
        <v>24196</v>
      </c>
      <c r="G17755" s="7">
        <v>-57.39</v>
      </c>
    </row>
    <row r="17756" spans="1:7" x14ac:dyDescent="0.3">
      <c r="A17756" s="310">
        <v>3027005</v>
      </c>
      <c r="B17756" t="s">
        <v>23386</v>
      </c>
      <c r="C17756" t="s">
        <v>218</v>
      </c>
      <c r="D17756" t="s">
        <v>371</v>
      </c>
      <c r="E17756">
        <v>615100</v>
      </c>
      <c r="F17756" t="s">
        <v>24196</v>
      </c>
      <c r="G17756" s="7">
        <v>0.01</v>
      </c>
    </row>
    <row r="17757" spans="1:7" x14ac:dyDescent="0.3">
      <c r="A17757" s="310">
        <v>3027005</v>
      </c>
      <c r="B17757" t="s">
        <v>23386</v>
      </c>
      <c r="C17757" t="s">
        <v>218</v>
      </c>
      <c r="D17757" t="s">
        <v>375</v>
      </c>
      <c r="E17757">
        <v>616130</v>
      </c>
      <c r="F17757" t="s">
        <v>24196</v>
      </c>
      <c r="G17757" s="7">
        <v>132.82</v>
      </c>
    </row>
    <row r="17758" spans="1:7" x14ac:dyDescent="0.3">
      <c r="A17758" s="310">
        <v>3027005</v>
      </c>
      <c r="B17758" t="s">
        <v>23386</v>
      </c>
      <c r="C17758" t="s">
        <v>218</v>
      </c>
      <c r="D17758" t="s">
        <v>373</v>
      </c>
      <c r="E17758">
        <v>615130</v>
      </c>
      <c r="F17758" t="s">
        <v>24196</v>
      </c>
      <c r="G17758" s="7">
        <v>455.86</v>
      </c>
    </row>
    <row r="17759" spans="1:7" x14ac:dyDescent="0.3">
      <c r="A17759" s="310">
        <v>3027005</v>
      </c>
      <c r="B17759" t="s">
        <v>23386</v>
      </c>
      <c r="C17759" t="s">
        <v>218</v>
      </c>
      <c r="D17759" t="s">
        <v>375</v>
      </c>
      <c r="E17759">
        <v>615140</v>
      </c>
      <c r="F17759" t="s">
        <v>24196</v>
      </c>
      <c r="G17759" s="7">
        <v>-0.01</v>
      </c>
    </row>
    <row r="17760" spans="1:7" x14ac:dyDescent="0.3">
      <c r="A17760" s="310">
        <v>3027005</v>
      </c>
      <c r="B17760" t="s">
        <v>23386</v>
      </c>
      <c r="C17760" t="s">
        <v>218</v>
      </c>
      <c r="D17760" t="s">
        <v>375</v>
      </c>
      <c r="E17760">
        <v>615140</v>
      </c>
      <c r="F17760" t="s">
        <v>24196</v>
      </c>
      <c r="G17760" s="7">
        <v>57.39</v>
      </c>
    </row>
    <row r="17761" spans="1:7" x14ac:dyDescent="0.3">
      <c r="A17761" s="310">
        <v>3027005</v>
      </c>
      <c r="B17761" t="s">
        <v>23386</v>
      </c>
      <c r="C17761" t="s">
        <v>218</v>
      </c>
      <c r="D17761" t="s">
        <v>373</v>
      </c>
      <c r="E17761">
        <v>615130</v>
      </c>
      <c r="F17761" t="s">
        <v>24196</v>
      </c>
      <c r="G17761" s="7">
        <v>552.76</v>
      </c>
    </row>
    <row r="17762" spans="1:7" x14ac:dyDescent="0.3">
      <c r="A17762" s="310">
        <v>3027005</v>
      </c>
      <c r="B17762" t="s">
        <v>23386</v>
      </c>
      <c r="C17762" t="s">
        <v>218</v>
      </c>
      <c r="D17762" t="s">
        <v>373</v>
      </c>
      <c r="E17762">
        <v>615130</v>
      </c>
      <c r="F17762" t="s">
        <v>24196</v>
      </c>
      <c r="G17762" s="7">
        <v>4.24</v>
      </c>
    </row>
    <row r="17763" spans="1:7" x14ac:dyDescent="0.3">
      <c r="A17763" s="310">
        <v>3027005</v>
      </c>
      <c r="B17763" t="s">
        <v>23386</v>
      </c>
      <c r="C17763" t="s">
        <v>218</v>
      </c>
      <c r="D17763" t="s">
        <v>371</v>
      </c>
      <c r="E17763">
        <v>615100</v>
      </c>
      <c r="F17763" t="s">
        <v>24196</v>
      </c>
      <c r="G17763" s="7">
        <v>82.4</v>
      </c>
    </row>
    <row r="17764" spans="1:7" x14ac:dyDescent="0.3">
      <c r="A17764" s="310">
        <v>3027005</v>
      </c>
      <c r="B17764" t="s">
        <v>23386</v>
      </c>
      <c r="C17764" t="s">
        <v>218</v>
      </c>
      <c r="D17764" t="s">
        <v>371</v>
      </c>
      <c r="E17764">
        <v>615100</v>
      </c>
      <c r="F17764" t="s">
        <v>24196</v>
      </c>
      <c r="G17764" s="7">
        <v>-5.19</v>
      </c>
    </row>
    <row r="17765" spans="1:7" x14ac:dyDescent="0.3">
      <c r="A17765" s="310">
        <v>3027005</v>
      </c>
      <c r="B17765" t="s">
        <v>23386</v>
      </c>
      <c r="C17765" t="s">
        <v>218</v>
      </c>
      <c r="D17765" t="s">
        <v>371</v>
      </c>
      <c r="E17765">
        <v>615100</v>
      </c>
      <c r="F17765" t="s">
        <v>24196</v>
      </c>
      <c r="G17765" s="7">
        <v>-74.17</v>
      </c>
    </row>
    <row r="17766" spans="1:7" x14ac:dyDescent="0.3">
      <c r="A17766" s="310">
        <v>3027005</v>
      </c>
      <c r="B17766" t="s">
        <v>23386</v>
      </c>
      <c r="C17766" t="s">
        <v>218</v>
      </c>
      <c r="D17766" t="s">
        <v>373</v>
      </c>
      <c r="E17766">
        <v>615130</v>
      </c>
      <c r="F17766" t="s">
        <v>24196</v>
      </c>
      <c r="G17766" s="7">
        <v>2119.4899999999998</v>
      </c>
    </row>
    <row r="17767" spans="1:7" x14ac:dyDescent="0.3">
      <c r="A17767" s="310">
        <v>3027005</v>
      </c>
      <c r="B17767" t="s">
        <v>23386</v>
      </c>
      <c r="C17767" t="s">
        <v>218</v>
      </c>
      <c r="D17767" t="s">
        <v>371</v>
      </c>
      <c r="E17767">
        <v>615100</v>
      </c>
      <c r="F17767" t="s">
        <v>24196</v>
      </c>
      <c r="G17767" s="7">
        <v>-0.01</v>
      </c>
    </row>
    <row r="17768" spans="1:7" x14ac:dyDescent="0.3">
      <c r="A17768" s="310">
        <v>3027005</v>
      </c>
      <c r="B17768" t="s">
        <v>23386</v>
      </c>
      <c r="C17768" t="s">
        <v>218</v>
      </c>
      <c r="D17768" t="s">
        <v>373</v>
      </c>
      <c r="E17768">
        <v>616160</v>
      </c>
      <c r="F17768" t="s">
        <v>24196</v>
      </c>
      <c r="G17768" s="7">
        <v>255.37</v>
      </c>
    </row>
    <row r="17769" spans="1:7" x14ac:dyDescent="0.3">
      <c r="A17769" s="310">
        <v>3027005</v>
      </c>
      <c r="B17769" t="s">
        <v>23386</v>
      </c>
      <c r="C17769" t="s">
        <v>218</v>
      </c>
      <c r="D17769" t="s">
        <v>371</v>
      </c>
      <c r="E17769">
        <v>615100</v>
      </c>
      <c r="F17769" t="s">
        <v>24196</v>
      </c>
      <c r="G17769" s="7">
        <v>-0.01</v>
      </c>
    </row>
    <row r="17770" spans="1:7" x14ac:dyDescent="0.3">
      <c r="A17770" s="310">
        <v>3027005</v>
      </c>
      <c r="B17770" t="s">
        <v>23386</v>
      </c>
      <c r="C17770" t="s">
        <v>218</v>
      </c>
      <c r="D17770" t="s">
        <v>375</v>
      </c>
      <c r="E17770">
        <v>615140</v>
      </c>
      <c r="F17770" t="s">
        <v>24196</v>
      </c>
      <c r="G17770" s="7">
        <v>57.39</v>
      </c>
    </row>
    <row r="17771" spans="1:7" x14ac:dyDescent="0.3">
      <c r="A17771" s="310">
        <v>3027005</v>
      </c>
      <c r="B17771" t="s">
        <v>23386</v>
      </c>
      <c r="C17771" t="s">
        <v>218</v>
      </c>
      <c r="D17771" t="s">
        <v>371</v>
      </c>
      <c r="E17771">
        <v>615100</v>
      </c>
      <c r="F17771" t="s">
        <v>24196</v>
      </c>
      <c r="G17771" s="7">
        <v>-82.4</v>
      </c>
    </row>
    <row r="17772" spans="1:7" x14ac:dyDescent="0.3">
      <c r="A17772" s="310">
        <v>3027005</v>
      </c>
      <c r="B17772" t="s">
        <v>23386</v>
      </c>
      <c r="C17772" t="s">
        <v>218</v>
      </c>
      <c r="D17772" t="s">
        <v>371</v>
      </c>
      <c r="E17772">
        <v>615100</v>
      </c>
      <c r="F17772" t="s">
        <v>24196</v>
      </c>
      <c r="G17772" s="7">
        <v>5.76</v>
      </c>
    </row>
    <row r="17773" spans="1:7" x14ac:dyDescent="0.3">
      <c r="A17773" s="310">
        <v>3027005</v>
      </c>
      <c r="B17773" t="s">
        <v>23386</v>
      </c>
      <c r="C17773" t="s">
        <v>218</v>
      </c>
      <c r="D17773" t="s">
        <v>371</v>
      </c>
      <c r="E17773">
        <v>615100</v>
      </c>
      <c r="F17773" t="s">
        <v>24196</v>
      </c>
      <c r="G17773" s="7">
        <v>-5.76</v>
      </c>
    </row>
    <row r="17774" spans="1:7" x14ac:dyDescent="0.3">
      <c r="A17774" s="310">
        <v>3027005</v>
      </c>
      <c r="B17774" t="s">
        <v>23386</v>
      </c>
      <c r="C17774" t="s">
        <v>218</v>
      </c>
      <c r="D17774" t="s">
        <v>373</v>
      </c>
      <c r="E17774">
        <v>615130</v>
      </c>
      <c r="F17774" t="s">
        <v>24196</v>
      </c>
      <c r="G17774" s="7">
        <v>10.45</v>
      </c>
    </row>
    <row r="17775" spans="1:7" x14ac:dyDescent="0.3">
      <c r="A17775" s="310">
        <v>3027005</v>
      </c>
      <c r="B17775" t="s">
        <v>23386</v>
      </c>
      <c r="C17775" t="s">
        <v>218</v>
      </c>
      <c r="D17775" t="s">
        <v>373</v>
      </c>
      <c r="E17775">
        <v>615130</v>
      </c>
      <c r="F17775" t="s">
        <v>24196</v>
      </c>
      <c r="G17775" s="7">
        <v>2279.3000000000002</v>
      </c>
    </row>
    <row r="17776" spans="1:7" x14ac:dyDescent="0.3">
      <c r="A17776" s="310">
        <v>3027005</v>
      </c>
      <c r="B17776" t="s">
        <v>23386</v>
      </c>
      <c r="C17776" t="s">
        <v>218</v>
      </c>
      <c r="D17776" t="s">
        <v>373</v>
      </c>
      <c r="E17776">
        <v>615130</v>
      </c>
      <c r="F17776" t="s">
        <v>24196</v>
      </c>
      <c r="G17776" s="7">
        <v>4.32</v>
      </c>
    </row>
    <row r="17777" spans="1:7" x14ac:dyDescent="0.3">
      <c r="A17777" s="310">
        <v>3027005</v>
      </c>
      <c r="B17777" t="s">
        <v>23386</v>
      </c>
      <c r="C17777" t="s">
        <v>218</v>
      </c>
      <c r="D17777" t="s">
        <v>373</v>
      </c>
      <c r="E17777">
        <v>616160</v>
      </c>
      <c r="F17777" t="s">
        <v>24196</v>
      </c>
      <c r="G17777" s="7">
        <v>255.37</v>
      </c>
    </row>
    <row r="17778" spans="1:7" x14ac:dyDescent="0.3">
      <c r="A17778" s="310">
        <v>3027005</v>
      </c>
      <c r="B17778" t="s">
        <v>23386</v>
      </c>
      <c r="C17778" t="s">
        <v>218</v>
      </c>
      <c r="D17778" t="s">
        <v>371</v>
      </c>
      <c r="E17778">
        <v>615100</v>
      </c>
      <c r="F17778" t="s">
        <v>24196</v>
      </c>
      <c r="G17778" s="7">
        <v>-5.76</v>
      </c>
    </row>
    <row r="17779" spans="1:7" x14ac:dyDescent="0.3">
      <c r="A17779" s="310">
        <v>3027005</v>
      </c>
      <c r="B17779" t="s">
        <v>23386</v>
      </c>
      <c r="C17779" t="s">
        <v>218</v>
      </c>
      <c r="D17779" t="s">
        <v>373</v>
      </c>
      <c r="E17779">
        <v>616160</v>
      </c>
      <c r="F17779" t="s">
        <v>24196</v>
      </c>
      <c r="G17779" s="7">
        <v>51.87</v>
      </c>
    </row>
    <row r="17780" spans="1:7" x14ac:dyDescent="0.3">
      <c r="A17780" s="310">
        <v>3027005</v>
      </c>
      <c r="B17780" t="s">
        <v>23386</v>
      </c>
      <c r="C17780" t="s">
        <v>218</v>
      </c>
      <c r="D17780" t="s">
        <v>373</v>
      </c>
      <c r="E17780">
        <v>617150</v>
      </c>
      <c r="F17780" t="s">
        <v>24196</v>
      </c>
      <c r="G17780" s="7">
        <v>372.16</v>
      </c>
    </row>
    <row r="17781" spans="1:7" x14ac:dyDescent="0.3">
      <c r="A17781" s="310">
        <v>3027005</v>
      </c>
      <c r="B17781" t="s">
        <v>23386</v>
      </c>
      <c r="C17781" t="s">
        <v>218</v>
      </c>
      <c r="D17781" t="s">
        <v>373</v>
      </c>
      <c r="E17781">
        <v>615130</v>
      </c>
      <c r="F17781" t="s">
        <v>24196</v>
      </c>
      <c r="G17781" s="7">
        <v>12.26</v>
      </c>
    </row>
    <row r="17782" spans="1:7" x14ac:dyDescent="0.3">
      <c r="A17782" s="310">
        <v>3027005</v>
      </c>
      <c r="B17782" t="s">
        <v>23386</v>
      </c>
      <c r="C17782" t="s">
        <v>218</v>
      </c>
      <c r="D17782" t="s">
        <v>371</v>
      </c>
      <c r="E17782">
        <v>616100</v>
      </c>
      <c r="F17782" t="s">
        <v>24196</v>
      </c>
      <c r="G17782" s="7">
        <v>292.91000000000003</v>
      </c>
    </row>
    <row r="17783" spans="1:7" x14ac:dyDescent="0.3">
      <c r="A17783" s="310">
        <v>3027005</v>
      </c>
      <c r="B17783" t="s">
        <v>23386</v>
      </c>
      <c r="C17783" t="s">
        <v>218</v>
      </c>
      <c r="D17783" t="s">
        <v>377</v>
      </c>
      <c r="E17783">
        <v>611110</v>
      </c>
      <c r="F17783" t="s">
        <v>24196</v>
      </c>
      <c r="G17783" s="7">
        <v>-19.63</v>
      </c>
    </row>
    <row r="17784" spans="1:7" x14ac:dyDescent="0.3">
      <c r="A17784" s="310">
        <v>3027005</v>
      </c>
      <c r="B17784" t="s">
        <v>23386</v>
      </c>
      <c r="C17784" t="s">
        <v>218</v>
      </c>
      <c r="D17784" t="s">
        <v>373</v>
      </c>
      <c r="E17784">
        <v>617150</v>
      </c>
      <c r="F17784" t="s">
        <v>24196</v>
      </c>
      <c r="G17784" s="7">
        <v>550.30999999999995</v>
      </c>
    </row>
    <row r="17785" spans="1:7" x14ac:dyDescent="0.3">
      <c r="A17785" s="310">
        <v>3027005</v>
      </c>
      <c r="B17785" t="s">
        <v>23386</v>
      </c>
      <c r="C17785" t="s">
        <v>218</v>
      </c>
      <c r="D17785" t="s">
        <v>373</v>
      </c>
      <c r="E17785">
        <v>615130</v>
      </c>
      <c r="F17785" t="s">
        <v>24196</v>
      </c>
      <c r="G17785" s="7">
        <v>993.65</v>
      </c>
    </row>
    <row r="17786" spans="1:7" x14ac:dyDescent="0.3">
      <c r="A17786" s="310">
        <v>3027005</v>
      </c>
      <c r="B17786" t="s">
        <v>23386</v>
      </c>
      <c r="C17786" t="s">
        <v>218</v>
      </c>
      <c r="D17786" t="s">
        <v>377</v>
      </c>
      <c r="E17786">
        <v>611110</v>
      </c>
      <c r="F17786" t="s">
        <v>24196</v>
      </c>
      <c r="G17786" s="7">
        <v>-19.63</v>
      </c>
    </row>
    <row r="17787" spans="1:7" x14ac:dyDescent="0.3">
      <c r="A17787" s="310">
        <v>3027005</v>
      </c>
      <c r="B17787" t="s">
        <v>23386</v>
      </c>
      <c r="C17787" t="s">
        <v>218</v>
      </c>
      <c r="D17787" t="s">
        <v>373</v>
      </c>
      <c r="E17787">
        <v>617150</v>
      </c>
      <c r="F17787" t="s">
        <v>24196</v>
      </c>
      <c r="G17787" s="7">
        <v>432.38</v>
      </c>
    </row>
    <row r="17788" spans="1:7" x14ac:dyDescent="0.3">
      <c r="A17788" s="310">
        <v>3027005</v>
      </c>
      <c r="B17788" t="s">
        <v>23386</v>
      </c>
      <c r="C17788" t="s">
        <v>218</v>
      </c>
      <c r="D17788" t="s">
        <v>373</v>
      </c>
      <c r="E17788">
        <v>615130</v>
      </c>
      <c r="F17788" t="s">
        <v>24196</v>
      </c>
      <c r="G17788" s="7">
        <v>10.6</v>
      </c>
    </row>
    <row r="17789" spans="1:7" x14ac:dyDescent="0.3">
      <c r="A17789" s="310">
        <v>3027005</v>
      </c>
      <c r="B17789" t="s">
        <v>23386</v>
      </c>
      <c r="C17789" t="s">
        <v>218</v>
      </c>
      <c r="D17789" t="s">
        <v>371</v>
      </c>
      <c r="E17789">
        <v>615100</v>
      </c>
      <c r="F17789" t="s">
        <v>24196</v>
      </c>
      <c r="G17789" s="7">
        <v>-0.01</v>
      </c>
    </row>
    <row r="17790" spans="1:7" x14ac:dyDescent="0.3">
      <c r="A17790" s="310">
        <v>3027005</v>
      </c>
      <c r="B17790" t="s">
        <v>23386</v>
      </c>
      <c r="C17790" t="s">
        <v>218</v>
      </c>
      <c r="D17790" t="s">
        <v>375</v>
      </c>
      <c r="E17790">
        <v>615140</v>
      </c>
      <c r="F17790" t="s">
        <v>24196</v>
      </c>
      <c r="G17790" s="7">
        <v>-57.39</v>
      </c>
    </row>
    <row r="17791" spans="1:7" x14ac:dyDescent="0.3">
      <c r="A17791" s="310">
        <v>3027005</v>
      </c>
      <c r="B17791" t="s">
        <v>23386</v>
      </c>
      <c r="C17791" t="s">
        <v>218</v>
      </c>
      <c r="D17791" t="s">
        <v>373</v>
      </c>
      <c r="E17791">
        <v>615130</v>
      </c>
      <c r="F17791" t="s">
        <v>24196</v>
      </c>
      <c r="G17791" s="7">
        <v>1695.59</v>
      </c>
    </row>
    <row r="17792" spans="1:7" x14ac:dyDescent="0.3">
      <c r="A17792" s="310">
        <v>3027005</v>
      </c>
      <c r="B17792" t="s">
        <v>23386</v>
      </c>
      <c r="C17792" t="s">
        <v>218</v>
      </c>
      <c r="D17792" t="s">
        <v>373</v>
      </c>
      <c r="E17792">
        <v>615130</v>
      </c>
      <c r="F17792" t="s">
        <v>24196</v>
      </c>
      <c r="G17792" s="7">
        <v>2119.4899999999998</v>
      </c>
    </row>
    <row r="17793" spans="1:7" x14ac:dyDescent="0.3">
      <c r="A17793" s="310">
        <v>3027005</v>
      </c>
      <c r="B17793" t="s">
        <v>23386</v>
      </c>
      <c r="C17793" t="s">
        <v>218</v>
      </c>
      <c r="D17793" t="s">
        <v>371</v>
      </c>
      <c r="E17793">
        <v>615100</v>
      </c>
      <c r="F17793" t="s">
        <v>24196</v>
      </c>
      <c r="G17793" s="7">
        <v>-74.17</v>
      </c>
    </row>
    <row r="17794" spans="1:7" x14ac:dyDescent="0.3">
      <c r="A17794" s="310">
        <v>3027005</v>
      </c>
      <c r="B17794" t="s">
        <v>23386</v>
      </c>
      <c r="C17794" t="s">
        <v>218</v>
      </c>
      <c r="D17794" t="s">
        <v>371</v>
      </c>
      <c r="E17794">
        <v>615100</v>
      </c>
      <c r="F17794" t="s">
        <v>24196</v>
      </c>
      <c r="G17794" s="7">
        <v>-0.01</v>
      </c>
    </row>
    <row r="17795" spans="1:7" x14ac:dyDescent="0.3">
      <c r="A17795" s="310">
        <v>3027005</v>
      </c>
      <c r="B17795" t="s">
        <v>23386</v>
      </c>
      <c r="C17795" t="s">
        <v>218</v>
      </c>
      <c r="D17795" t="s">
        <v>371</v>
      </c>
      <c r="E17795">
        <v>615100</v>
      </c>
      <c r="F17795" t="s">
        <v>24196</v>
      </c>
      <c r="G17795" s="7">
        <v>-82.41</v>
      </c>
    </row>
    <row r="17796" spans="1:7" x14ac:dyDescent="0.3">
      <c r="A17796" s="310">
        <v>3027005</v>
      </c>
      <c r="B17796" t="s">
        <v>23386</v>
      </c>
      <c r="C17796" t="s">
        <v>218</v>
      </c>
      <c r="D17796" t="s">
        <v>373</v>
      </c>
      <c r="E17796">
        <v>617150</v>
      </c>
      <c r="F17796" t="s">
        <v>24196</v>
      </c>
      <c r="G17796" s="7">
        <v>432.38</v>
      </c>
    </row>
    <row r="17797" spans="1:7" x14ac:dyDescent="0.3">
      <c r="A17797" s="310">
        <v>3027005</v>
      </c>
      <c r="B17797" t="s">
        <v>23386</v>
      </c>
      <c r="C17797" t="s">
        <v>218</v>
      </c>
      <c r="D17797" t="s">
        <v>375</v>
      </c>
      <c r="E17797">
        <v>615140</v>
      </c>
      <c r="F17797" t="s">
        <v>24196</v>
      </c>
      <c r="G17797" s="7">
        <v>57.39</v>
      </c>
    </row>
    <row r="17798" spans="1:7" x14ac:dyDescent="0.3">
      <c r="A17798" s="310">
        <v>3027005</v>
      </c>
      <c r="B17798" t="s">
        <v>23386</v>
      </c>
      <c r="C17798" t="s">
        <v>218</v>
      </c>
      <c r="D17798" t="s">
        <v>371</v>
      </c>
      <c r="E17798">
        <v>615100</v>
      </c>
      <c r="F17798" t="s">
        <v>24196</v>
      </c>
      <c r="G17798" s="7">
        <v>-0.01</v>
      </c>
    </row>
    <row r="17799" spans="1:7" x14ac:dyDescent="0.3">
      <c r="A17799" s="310">
        <v>3027005</v>
      </c>
      <c r="B17799" t="s">
        <v>23386</v>
      </c>
      <c r="C17799" t="s">
        <v>218</v>
      </c>
      <c r="D17799" t="s">
        <v>373</v>
      </c>
      <c r="E17799">
        <v>616160</v>
      </c>
      <c r="F17799" t="s">
        <v>24196</v>
      </c>
      <c r="G17799" s="7">
        <v>255.37</v>
      </c>
    </row>
    <row r="17800" spans="1:7" x14ac:dyDescent="0.3">
      <c r="A17800" s="310">
        <v>3027005</v>
      </c>
      <c r="B17800" t="s">
        <v>23386</v>
      </c>
      <c r="C17800" t="s">
        <v>218</v>
      </c>
      <c r="D17800" t="s">
        <v>377</v>
      </c>
      <c r="E17800">
        <v>611110</v>
      </c>
      <c r="F17800" t="s">
        <v>24196</v>
      </c>
      <c r="G17800" s="7">
        <v>3.6</v>
      </c>
    </row>
    <row r="17801" spans="1:7" x14ac:dyDescent="0.3">
      <c r="A17801" s="310">
        <v>3027005</v>
      </c>
      <c r="B17801" t="s">
        <v>23386</v>
      </c>
      <c r="C17801" t="s">
        <v>218</v>
      </c>
      <c r="D17801" t="s">
        <v>375</v>
      </c>
      <c r="E17801">
        <v>615140</v>
      </c>
      <c r="F17801" t="s">
        <v>24196</v>
      </c>
      <c r="G17801" s="7">
        <v>-57.39</v>
      </c>
    </row>
    <row r="17802" spans="1:7" x14ac:dyDescent="0.3">
      <c r="A17802" s="310">
        <v>3027005</v>
      </c>
      <c r="B17802" t="s">
        <v>23386</v>
      </c>
      <c r="C17802" t="s">
        <v>218</v>
      </c>
      <c r="D17802" t="s">
        <v>371</v>
      </c>
      <c r="E17802">
        <v>615100</v>
      </c>
      <c r="F17802" t="s">
        <v>24196</v>
      </c>
      <c r="G17802" s="7">
        <v>-82.4</v>
      </c>
    </row>
    <row r="17803" spans="1:7" x14ac:dyDescent="0.3">
      <c r="A17803" s="310">
        <v>3027005</v>
      </c>
      <c r="B17803" t="s">
        <v>23386</v>
      </c>
      <c r="C17803" t="s">
        <v>218</v>
      </c>
      <c r="D17803" t="s">
        <v>373</v>
      </c>
      <c r="E17803">
        <v>615130</v>
      </c>
      <c r="F17803" t="s">
        <v>24196</v>
      </c>
      <c r="G17803" s="7">
        <v>1271.69</v>
      </c>
    </row>
    <row r="17804" spans="1:7" x14ac:dyDescent="0.3">
      <c r="A17804" s="310">
        <v>3027005</v>
      </c>
      <c r="B17804" t="s">
        <v>23386</v>
      </c>
      <c r="C17804" t="s">
        <v>218</v>
      </c>
      <c r="D17804" t="s">
        <v>375</v>
      </c>
      <c r="E17804">
        <v>615140</v>
      </c>
      <c r="F17804" t="s">
        <v>24196</v>
      </c>
      <c r="G17804" s="7">
        <v>-57.39</v>
      </c>
    </row>
    <row r="17805" spans="1:7" x14ac:dyDescent="0.3">
      <c r="A17805" s="310">
        <v>3027005</v>
      </c>
      <c r="B17805" t="s">
        <v>23386</v>
      </c>
      <c r="C17805" t="s">
        <v>218</v>
      </c>
      <c r="D17805" t="s">
        <v>373</v>
      </c>
      <c r="E17805">
        <v>616160</v>
      </c>
      <c r="F17805" t="s">
        <v>24196</v>
      </c>
      <c r="G17805" s="7">
        <v>255.37</v>
      </c>
    </row>
    <row r="17806" spans="1:7" x14ac:dyDescent="0.3">
      <c r="A17806" s="310">
        <v>3027005</v>
      </c>
      <c r="B17806" t="s">
        <v>23386</v>
      </c>
      <c r="C17806" t="s">
        <v>218</v>
      </c>
      <c r="D17806" t="s">
        <v>371</v>
      </c>
      <c r="E17806">
        <v>615100</v>
      </c>
      <c r="F17806" t="s">
        <v>24196</v>
      </c>
      <c r="G17806" s="7">
        <v>222.38</v>
      </c>
    </row>
    <row r="17807" spans="1:7" x14ac:dyDescent="0.3">
      <c r="A17807" s="310">
        <v>3027005</v>
      </c>
      <c r="B17807" t="s">
        <v>23386</v>
      </c>
      <c r="C17807" t="s">
        <v>218</v>
      </c>
      <c r="D17807" t="s">
        <v>377</v>
      </c>
      <c r="E17807">
        <v>611110</v>
      </c>
      <c r="F17807" t="s">
        <v>24196</v>
      </c>
      <c r="G17807" s="7">
        <v>-19.63</v>
      </c>
    </row>
    <row r="17808" spans="1:7" x14ac:dyDescent="0.3">
      <c r="A17808" s="310">
        <v>3027005</v>
      </c>
      <c r="B17808" t="s">
        <v>23386</v>
      </c>
      <c r="C17808" t="s">
        <v>218</v>
      </c>
      <c r="D17808" t="s">
        <v>373</v>
      </c>
      <c r="E17808">
        <v>616160</v>
      </c>
      <c r="F17808" t="s">
        <v>24196</v>
      </c>
      <c r="G17808" s="7">
        <v>205.09</v>
      </c>
    </row>
    <row r="17809" spans="1:7" x14ac:dyDescent="0.3">
      <c r="A17809" s="310">
        <v>3027005</v>
      </c>
      <c r="B17809" t="s">
        <v>23386</v>
      </c>
      <c r="C17809" t="s">
        <v>218</v>
      </c>
      <c r="D17809" t="s">
        <v>373</v>
      </c>
      <c r="E17809">
        <v>616160</v>
      </c>
      <c r="F17809" t="s">
        <v>24196</v>
      </c>
      <c r="G17809" s="7">
        <v>255.37</v>
      </c>
    </row>
    <row r="17810" spans="1:7" x14ac:dyDescent="0.3">
      <c r="A17810" s="310">
        <v>3027005</v>
      </c>
      <c r="B17810" t="s">
        <v>23386</v>
      </c>
      <c r="C17810" t="s">
        <v>218</v>
      </c>
      <c r="D17810" t="s">
        <v>374</v>
      </c>
      <c r="E17810">
        <v>616120</v>
      </c>
      <c r="F17810" t="s">
        <v>24196</v>
      </c>
      <c r="G17810" s="7">
        <v>163.51</v>
      </c>
    </row>
    <row r="17811" spans="1:7" x14ac:dyDescent="0.3">
      <c r="A17811" s="310">
        <v>3027005</v>
      </c>
      <c r="B17811" t="s">
        <v>23386</v>
      </c>
      <c r="C17811" t="s">
        <v>218</v>
      </c>
      <c r="D17811" t="s">
        <v>375</v>
      </c>
      <c r="E17811">
        <v>615140</v>
      </c>
      <c r="F17811" t="s">
        <v>24196</v>
      </c>
      <c r="G17811" s="7">
        <v>-57.39</v>
      </c>
    </row>
    <row r="17812" spans="1:7" x14ac:dyDescent="0.3">
      <c r="A17812" s="310">
        <v>3027005</v>
      </c>
      <c r="B17812" t="s">
        <v>23386</v>
      </c>
      <c r="C17812" t="s">
        <v>218</v>
      </c>
      <c r="D17812" t="s">
        <v>375</v>
      </c>
      <c r="E17812">
        <v>615140</v>
      </c>
      <c r="F17812" t="s">
        <v>24196</v>
      </c>
      <c r="G17812" s="7">
        <v>123.02</v>
      </c>
    </row>
    <row r="17813" spans="1:7" x14ac:dyDescent="0.3">
      <c r="A17813" s="310">
        <v>3027005</v>
      </c>
      <c r="B17813" t="s">
        <v>23386</v>
      </c>
      <c r="C17813" t="s">
        <v>218</v>
      </c>
      <c r="D17813" t="s">
        <v>375</v>
      </c>
      <c r="E17813">
        <v>617130</v>
      </c>
      <c r="F17813" t="s">
        <v>24196</v>
      </c>
      <c r="G17813" s="7">
        <v>837.77</v>
      </c>
    </row>
    <row r="17814" spans="1:7" x14ac:dyDescent="0.3">
      <c r="A17814" s="310">
        <v>3027005</v>
      </c>
      <c r="B17814" t="s">
        <v>23386</v>
      </c>
      <c r="C17814" t="s">
        <v>218</v>
      </c>
      <c r="D17814" t="s">
        <v>373</v>
      </c>
      <c r="E17814">
        <v>617150</v>
      </c>
      <c r="F17814" t="s">
        <v>24196</v>
      </c>
      <c r="G17814" s="7">
        <v>432.38</v>
      </c>
    </row>
    <row r="17815" spans="1:7" x14ac:dyDescent="0.3">
      <c r="A17815" s="310">
        <v>3027005</v>
      </c>
      <c r="B17815" t="s">
        <v>23386</v>
      </c>
      <c r="C17815" t="s">
        <v>218</v>
      </c>
      <c r="D17815" t="s">
        <v>377</v>
      </c>
      <c r="E17815">
        <v>611110</v>
      </c>
      <c r="F17815" t="s">
        <v>24196</v>
      </c>
      <c r="G17815" s="7">
        <v>19.63</v>
      </c>
    </row>
    <row r="17816" spans="1:7" x14ac:dyDescent="0.3">
      <c r="A17816" s="310">
        <v>3027005</v>
      </c>
      <c r="B17816" t="s">
        <v>23386</v>
      </c>
      <c r="C17816" t="s">
        <v>218</v>
      </c>
      <c r="D17816" t="s">
        <v>371</v>
      </c>
      <c r="E17816">
        <v>615100</v>
      </c>
      <c r="F17816" t="s">
        <v>24196</v>
      </c>
      <c r="G17816" s="7">
        <v>12.89</v>
      </c>
    </row>
    <row r="17817" spans="1:7" x14ac:dyDescent="0.3">
      <c r="A17817" s="310">
        <v>3027005</v>
      </c>
      <c r="B17817" t="s">
        <v>23386</v>
      </c>
      <c r="C17817" t="s">
        <v>218</v>
      </c>
      <c r="D17817" t="s">
        <v>371</v>
      </c>
      <c r="E17817">
        <v>615100</v>
      </c>
      <c r="F17817" t="s">
        <v>24196</v>
      </c>
      <c r="G17817" s="7">
        <v>-5.18</v>
      </c>
    </row>
    <row r="17818" spans="1:7" x14ac:dyDescent="0.3">
      <c r="A17818" s="310">
        <v>3027005</v>
      </c>
      <c r="B17818" t="s">
        <v>23386</v>
      </c>
      <c r="C17818" t="s">
        <v>218</v>
      </c>
      <c r="D17818" t="s">
        <v>371</v>
      </c>
      <c r="E17818">
        <v>615100</v>
      </c>
      <c r="F17818" t="s">
        <v>24196</v>
      </c>
      <c r="G17818" s="7">
        <v>-5.18</v>
      </c>
    </row>
    <row r="17819" spans="1:7" x14ac:dyDescent="0.3">
      <c r="A17819" s="310">
        <v>3027005</v>
      </c>
      <c r="B17819" t="s">
        <v>23386</v>
      </c>
      <c r="C17819" t="s">
        <v>218</v>
      </c>
      <c r="D17819" t="s">
        <v>371</v>
      </c>
      <c r="E17819">
        <v>615100</v>
      </c>
      <c r="F17819" t="s">
        <v>24196</v>
      </c>
      <c r="G17819" s="7">
        <v>-82.4</v>
      </c>
    </row>
    <row r="17820" spans="1:7" x14ac:dyDescent="0.3">
      <c r="A17820" s="310">
        <v>3027005</v>
      </c>
      <c r="B17820" t="s">
        <v>23386</v>
      </c>
      <c r="C17820" t="s">
        <v>218</v>
      </c>
      <c r="D17820" t="s">
        <v>371</v>
      </c>
      <c r="E17820">
        <v>615100</v>
      </c>
      <c r="F17820" t="s">
        <v>24196</v>
      </c>
      <c r="G17820" s="7">
        <v>-5.76</v>
      </c>
    </row>
    <row r="17821" spans="1:7" x14ac:dyDescent="0.3">
      <c r="A17821" s="310">
        <v>3027005</v>
      </c>
      <c r="B17821" t="s">
        <v>23386</v>
      </c>
      <c r="C17821" t="s">
        <v>218</v>
      </c>
      <c r="D17821" t="s">
        <v>373</v>
      </c>
      <c r="E17821">
        <v>615130</v>
      </c>
      <c r="F17821" t="s">
        <v>24196</v>
      </c>
      <c r="G17821" s="7">
        <v>2119.4899999999998</v>
      </c>
    </row>
    <row r="17822" spans="1:7" x14ac:dyDescent="0.3">
      <c r="A17822" s="310">
        <v>3027005</v>
      </c>
      <c r="B17822" t="s">
        <v>23386</v>
      </c>
      <c r="C17822" t="s">
        <v>218</v>
      </c>
      <c r="D17822" t="s">
        <v>375</v>
      </c>
      <c r="E17822">
        <v>615140</v>
      </c>
      <c r="F17822" t="s">
        <v>24196</v>
      </c>
      <c r="G17822" s="7">
        <v>0.01</v>
      </c>
    </row>
    <row r="17823" spans="1:7" x14ac:dyDescent="0.3">
      <c r="A17823" s="310">
        <v>3027005</v>
      </c>
      <c r="B17823" t="s">
        <v>23386</v>
      </c>
      <c r="C17823" t="s">
        <v>218</v>
      </c>
      <c r="D17823" t="s">
        <v>373</v>
      </c>
      <c r="E17823">
        <v>616160</v>
      </c>
      <c r="F17823" t="s">
        <v>24196</v>
      </c>
      <c r="G17823" s="7">
        <v>279.33999999999997</v>
      </c>
    </row>
    <row r="17824" spans="1:7" x14ac:dyDescent="0.3">
      <c r="A17824" s="310">
        <v>3027005</v>
      </c>
      <c r="B17824" t="s">
        <v>23386</v>
      </c>
      <c r="C17824" t="s">
        <v>218</v>
      </c>
      <c r="D17824" t="s">
        <v>373</v>
      </c>
      <c r="E17824">
        <v>616160</v>
      </c>
      <c r="F17824" t="s">
        <v>24196</v>
      </c>
      <c r="G17824" s="7">
        <v>255.37</v>
      </c>
    </row>
    <row r="17825" spans="1:7" x14ac:dyDescent="0.3">
      <c r="A17825" s="310">
        <v>3027005</v>
      </c>
      <c r="B17825" t="s">
        <v>23386</v>
      </c>
      <c r="C17825" t="s">
        <v>218</v>
      </c>
      <c r="D17825" t="s">
        <v>371</v>
      </c>
      <c r="E17825">
        <v>615100</v>
      </c>
      <c r="F17825" t="s">
        <v>24196</v>
      </c>
      <c r="G17825" s="7">
        <v>74.16</v>
      </c>
    </row>
    <row r="17826" spans="1:7" x14ac:dyDescent="0.3">
      <c r="A17826" s="310">
        <v>3027005</v>
      </c>
      <c r="B17826" t="s">
        <v>23386</v>
      </c>
      <c r="C17826" t="s">
        <v>218</v>
      </c>
      <c r="D17826" t="s">
        <v>371</v>
      </c>
      <c r="E17826">
        <v>616100</v>
      </c>
      <c r="F17826" t="s">
        <v>24196</v>
      </c>
      <c r="G17826" s="7">
        <v>598.55999999999995</v>
      </c>
    </row>
    <row r="17827" spans="1:7" x14ac:dyDescent="0.3">
      <c r="A17827" s="310">
        <v>3027005</v>
      </c>
      <c r="B17827" t="s">
        <v>23386</v>
      </c>
      <c r="C17827" t="s">
        <v>218</v>
      </c>
      <c r="D17827" t="s">
        <v>373</v>
      </c>
      <c r="E17827">
        <v>616160</v>
      </c>
      <c r="F17827" t="s">
        <v>24196</v>
      </c>
      <c r="G17827" s="7">
        <v>255.37</v>
      </c>
    </row>
    <row r="17828" spans="1:7" x14ac:dyDescent="0.3">
      <c r="A17828" s="310">
        <v>3027005</v>
      </c>
      <c r="B17828" t="s">
        <v>23386</v>
      </c>
      <c r="C17828" t="s">
        <v>218</v>
      </c>
      <c r="D17828" t="s">
        <v>371</v>
      </c>
      <c r="E17828">
        <v>615100</v>
      </c>
      <c r="F17828" t="s">
        <v>24196</v>
      </c>
      <c r="G17828" s="7">
        <v>5.19</v>
      </c>
    </row>
    <row r="17829" spans="1:7" x14ac:dyDescent="0.3">
      <c r="A17829" s="310">
        <v>3027005</v>
      </c>
      <c r="B17829" t="s">
        <v>23386</v>
      </c>
      <c r="C17829" t="s">
        <v>218</v>
      </c>
      <c r="D17829" t="s">
        <v>371</v>
      </c>
      <c r="E17829">
        <v>615100</v>
      </c>
      <c r="F17829" t="s">
        <v>24196</v>
      </c>
      <c r="G17829" s="7">
        <v>2554.5300000000002</v>
      </c>
    </row>
    <row r="17830" spans="1:7" x14ac:dyDescent="0.3">
      <c r="A17830" s="310">
        <v>3027005</v>
      </c>
      <c r="B17830" t="s">
        <v>23386</v>
      </c>
      <c r="C17830" t="s">
        <v>218</v>
      </c>
      <c r="D17830" t="s">
        <v>373</v>
      </c>
      <c r="E17830">
        <v>615130</v>
      </c>
      <c r="F17830" t="s">
        <v>24196</v>
      </c>
      <c r="G17830" s="7">
        <v>2119.4899999999998</v>
      </c>
    </row>
    <row r="17831" spans="1:7" x14ac:dyDescent="0.3">
      <c r="A17831" s="310">
        <v>3027005</v>
      </c>
      <c r="B17831" t="s">
        <v>23386</v>
      </c>
      <c r="C17831" t="s">
        <v>218</v>
      </c>
      <c r="D17831" t="s">
        <v>375</v>
      </c>
      <c r="E17831">
        <v>615140</v>
      </c>
      <c r="F17831" t="s">
        <v>24196</v>
      </c>
      <c r="G17831" s="7">
        <v>4106.72</v>
      </c>
    </row>
    <row r="17832" spans="1:7" x14ac:dyDescent="0.3">
      <c r="A17832" s="310">
        <v>3027005</v>
      </c>
      <c r="B17832" t="s">
        <v>23386</v>
      </c>
      <c r="C17832" t="s">
        <v>218</v>
      </c>
      <c r="D17832" t="s">
        <v>373</v>
      </c>
      <c r="E17832">
        <v>615130</v>
      </c>
      <c r="F17832" t="s">
        <v>24196</v>
      </c>
      <c r="G17832" s="7">
        <v>12.26</v>
      </c>
    </row>
    <row r="17833" spans="1:7" x14ac:dyDescent="0.3">
      <c r="A17833" s="310">
        <v>3027005</v>
      </c>
      <c r="B17833" t="s">
        <v>23386</v>
      </c>
      <c r="C17833" t="s">
        <v>218</v>
      </c>
      <c r="D17833" t="s">
        <v>373</v>
      </c>
      <c r="E17833">
        <v>617150</v>
      </c>
      <c r="F17833" t="s">
        <v>24196</v>
      </c>
      <c r="G17833" s="7">
        <v>432.38</v>
      </c>
    </row>
    <row r="17834" spans="1:7" x14ac:dyDescent="0.3">
      <c r="A17834" s="310">
        <v>3027005</v>
      </c>
      <c r="B17834" t="s">
        <v>23386</v>
      </c>
      <c r="C17834" t="s">
        <v>218</v>
      </c>
      <c r="D17834" t="s">
        <v>371</v>
      </c>
      <c r="E17834">
        <v>615100</v>
      </c>
      <c r="F17834" t="s">
        <v>24196</v>
      </c>
      <c r="G17834" s="7">
        <v>223.25</v>
      </c>
    </row>
    <row r="17835" spans="1:7" x14ac:dyDescent="0.3">
      <c r="A17835" s="310">
        <v>3027005</v>
      </c>
      <c r="B17835" t="s">
        <v>23386</v>
      </c>
      <c r="C17835" t="s">
        <v>218</v>
      </c>
      <c r="D17835" t="s">
        <v>371</v>
      </c>
      <c r="E17835">
        <v>615100</v>
      </c>
      <c r="F17835" t="s">
        <v>24196</v>
      </c>
      <c r="G17835" s="7">
        <v>3750</v>
      </c>
    </row>
    <row r="17836" spans="1:7" x14ac:dyDescent="0.3">
      <c r="A17836" s="310">
        <v>3027005</v>
      </c>
      <c r="B17836" t="s">
        <v>23386</v>
      </c>
      <c r="C17836" t="s">
        <v>218</v>
      </c>
      <c r="D17836" t="s">
        <v>373</v>
      </c>
      <c r="E17836">
        <v>615130</v>
      </c>
      <c r="F17836" t="s">
        <v>24196</v>
      </c>
      <c r="G17836" s="7">
        <v>455.86</v>
      </c>
    </row>
    <row r="17837" spans="1:7" x14ac:dyDescent="0.3">
      <c r="A17837" s="310">
        <v>3027005</v>
      </c>
      <c r="B17837" t="s">
        <v>23386</v>
      </c>
      <c r="C17837" t="s">
        <v>218</v>
      </c>
      <c r="D17837" t="s">
        <v>371</v>
      </c>
      <c r="E17837">
        <v>615100</v>
      </c>
      <c r="F17837" t="s">
        <v>24196</v>
      </c>
      <c r="G17837" s="7">
        <v>74.16</v>
      </c>
    </row>
    <row r="17838" spans="1:7" x14ac:dyDescent="0.3">
      <c r="A17838" s="310">
        <v>3027005</v>
      </c>
      <c r="B17838" t="s">
        <v>23386</v>
      </c>
      <c r="C17838" t="s">
        <v>218</v>
      </c>
      <c r="D17838" t="s">
        <v>373</v>
      </c>
      <c r="E17838">
        <v>617150</v>
      </c>
      <c r="F17838" t="s">
        <v>24196</v>
      </c>
      <c r="G17838" s="7">
        <v>545.14</v>
      </c>
    </row>
    <row r="17839" spans="1:7" x14ac:dyDescent="0.3">
      <c r="A17839" s="310">
        <v>3027005</v>
      </c>
      <c r="B17839" t="s">
        <v>23386</v>
      </c>
      <c r="C17839" t="s">
        <v>218</v>
      </c>
      <c r="D17839" t="s">
        <v>371</v>
      </c>
      <c r="E17839">
        <v>615100</v>
      </c>
      <c r="F17839" t="s">
        <v>24196</v>
      </c>
      <c r="G17839" s="7">
        <v>41.2</v>
      </c>
    </row>
    <row r="17840" spans="1:7" x14ac:dyDescent="0.3">
      <c r="A17840" s="310">
        <v>3027005</v>
      </c>
      <c r="B17840" t="s">
        <v>23386</v>
      </c>
      <c r="C17840" t="s">
        <v>218</v>
      </c>
      <c r="D17840" t="s">
        <v>373</v>
      </c>
      <c r="E17840">
        <v>615130</v>
      </c>
      <c r="F17840" t="s">
        <v>24196</v>
      </c>
      <c r="G17840" s="7">
        <v>2119.4899999999998</v>
      </c>
    </row>
    <row r="17841" spans="1:7" x14ac:dyDescent="0.3">
      <c r="A17841" s="310">
        <v>3027005</v>
      </c>
      <c r="B17841" t="s">
        <v>23386</v>
      </c>
      <c r="C17841" t="s">
        <v>218</v>
      </c>
      <c r="D17841" t="s">
        <v>371</v>
      </c>
      <c r="E17841">
        <v>615100</v>
      </c>
      <c r="F17841" t="s">
        <v>24196</v>
      </c>
      <c r="G17841" s="7">
        <v>0.01</v>
      </c>
    </row>
    <row r="17842" spans="1:7" x14ac:dyDescent="0.3">
      <c r="A17842" s="310">
        <v>3027005</v>
      </c>
      <c r="B17842" t="s">
        <v>23386</v>
      </c>
      <c r="C17842" t="s">
        <v>218</v>
      </c>
      <c r="D17842" t="s">
        <v>375</v>
      </c>
      <c r="E17842">
        <v>615140</v>
      </c>
      <c r="F17842" t="s">
        <v>24196</v>
      </c>
      <c r="G17842" s="7">
        <v>-57.39</v>
      </c>
    </row>
    <row r="17843" spans="1:7" x14ac:dyDescent="0.3">
      <c r="A17843" s="310">
        <v>3027005</v>
      </c>
      <c r="B17843" t="s">
        <v>23386</v>
      </c>
      <c r="C17843" t="s">
        <v>218</v>
      </c>
      <c r="D17843" t="s">
        <v>371</v>
      </c>
      <c r="E17843">
        <v>615100</v>
      </c>
      <c r="F17843" t="s">
        <v>24196</v>
      </c>
      <c r="G17843" s="7">
        <v>2.88</v>
      </c>
    </row>
    <row r="17844" spans="1:7" x14ac:dyDescent="0.3">
      <c r="A17844" s="310">
        <v>3027005</v>
      </c>
      <c r="B17844" t="s">
        <v>23386</v>
      </c>
      <c r="C17844" t="s">
        <v>218</v>
      </c>
      <c r="D17844" t="s">
        <v>375</v>
      </c>
      <c r="E17844">
        <v>615140</v>
      </c>
      <c r="F17844" t="s">
        <v>24196</v>
      </c>
      <c r="G17844" s="7">
        <v>57.39</v>
      </c>
    </row>
    <row r="17845" spans="1:7" x14ac:dyDescent="0.3">
      <c r="A17845" s="310">
        <v>3027005</v>
      </c>
      <c r="B17845" t="s">
        <v>23386</v>
      </c>
      <c r="C17845" t="s">
        <v>218</v>
      </c>
      <c r="D17845" t="s">
        <v>373</v>
      </c>
      <c r="E17845">
        <v>617150</v>
      </c>
      <c r="F17845" t="s">
        <v>24196</v>
      </c>
      <c r="G17845" s="7">
        <v>191.54</v>
      </c>
    </row>
    <row r="17846" spans="1:7" x14ac:dyDescent="0.3">
      <c r="A17846" s="310">
        <v>3027005</v>
      </c>
      <c r="B17846" t="s">
        <v>23386</v>
      </c>
      <c r="C17846" t="s">
        <v>218</v>
      </c>
      <c r="D17846" t="s">
        <v>373</v>
      </c>
      <c r="E17846">
        <v>615130</v>
      </c>
      <c r="F17846" t="s">
        <v>24196</v>
      </c>
      <c r="G17846" s="7">
        <v>2089.1999999999998</v>
      </c>
    </row>
    <row r="17847" spans="1:7" x14ac:dyDescent="0.3">
      <c r="A17847" s="310">
        <v>3027005</v>
      </c>
      <c r="B17847" t="s">
        <v>23386</v>
      </c>
      <c r="C17847" t="s">
        <v>218</v>
      </c>
      <c r="D17847" t="s">
        <v>371</v>
      </c>
      <c r="E17847">
        <v>615100</v>
      </c>
      <c r="F17847" t="s">
        <v>24196</v>
      </c>
      <c r="G17847" s="7">
        <v>-5.76</v>
      </c>
    </row>
    <row r="17848" spans="1:7" x14ac:dyDescent="0.3">
      <c r="A17848" s="310">
        <v>3027005</v>
      </c>
      <c r="B17848" t="s">
        <v>23386</v>
      </c>
      <c r="C17848" t="s">
        <v>218</v>
      </c>
      <c r="D17848" t="s">
        <v>371</v>
      </c>
      <c r="E17848">
        <v>615100</v>
      </c>
      <c r="F17848" t="s">
        <v>24196</v>
      </c>
      <c r="G17848" s="7">
        <v>5.19</v>
      </c>
    </row>
    <row r="17849" spans="1:7" x14ac:dyDescent="0.3">
      <c r="A17849" s="310">
        <v>3027005</v>
      </c>
      <c r="B17849" t="s">
        <v>23386</v>
      </c>
      <c r="C17849" t="s">
        <v>218</v>
      </c>
      <c r="D17849" t="s">
        <v>373</v>
      </c>
      <c r="E17849">
        <v>616160</v>
      </c>
      <c r="F17849" t="s">
        <v>24196</v>
      </c>
      <c r="G17849" s="7">
        <v>191.79</v>
      </c>
    </row>
    <row r="17850" spans="1:7" x14ac:dyDescent="0.3">
      <c r="A17850" s="310">
        <v>3027005</v>
      </c>
      <c r="B17850" t="s">
        <v>23386</v>
      </c>
      <c r="C17850" t="s">
        <v>218</v>
      </c>
      <c r="D17850" t="s">
        <v>371</v>
      </c>
      <c r="E17850">
        <v>615100</v>
      </c>
      <c r="F17850" t="s">
        <v>24196</v>
      </c>
      <c r="G17850" s="7">
        <v>4044.25</v>
      </c>
    </row>
    <row r="17851" spans="1:7" x14ac:dyDescent="0.3">
      <c r="A17851" s="310">
        <v>3027005</v>
      </c>
      <c r="B17851" t="s">
        <v>23386</v>
      </c>
      <c r="C17851" t="s">
        <v>218</v>
      </c>
      <c r="D17851" t="s">
        <v>375</v>
      </c>
      <c r="E17851">
        <v>615140</v>
      </c>
      <c r="F17851" t="s">
        <v>24196</v>
      </c>
      <c r="G17851" s="7">
        <v>57.39</v>
      </c>
    </row>
    <row r="17852" spans="1:7" x14ac:dyDescent="0.3">
      <c r="A17852" s="310">
        <v>3027005</v>
      </c>
      <c r="B17852" t="s">
        <v>23386</v>
      </c>
      <c r="C17852" t="s">
        <v>218</v>
      </c>
      <c r="D17852" t="s">
        <v>373</v>
      </c>
      <c r="E17852">
        <v>617150</v>
      </c>
      <c r="F17852" t="s">
        <v>24196</v>
      </c>
      <c r="G17852" s="7">
        <v>432.38</v>
      </c>
    </row>
    <row r="17853" spans="1:7" x14ac:dyDescent="0.3">
      <c r="A17853" s="310">
        <v>3027005</v>
      </c>
      <c r="B17853" t="s">
        <v>23386</v>
      </c>
      <c r="C17853" t="s">
        <v>218</v>
      </c>
      <c r="D17853" t="s">
        <v>373</v>
      </c>
      <c r="E17853">
        <v>615130</v>
      </c>
      <c r="F17853" t="s">
        <v>24196</v>
      </c>
      <c r="G17853" s="7">
        <v>2119.4899999999998</v>
      </c>
    </row>
    <row r="17854" spans="1:7" x14ac:dyDescent="0.3">
      <c r="A17854" s="310">
        <v>3027005</v>
      </c>
      <c r="B17854" t="s">
        <v>23386</v>
      </c>
      <c r="C17854" t="s">
        <v>218</v>
      </c>
      <c r="D17854" t="s">
        <v>371</v>
      </c>
      <c r="E17854">
        <v>615100</v>
      </c>
      <c r="F17854" t="s">
        <v>24196</v>
      </c>
      <c r="G17854" s="7">
        <v>223.25</v>
      </c>
    </row>
    <row r="17855" spans="1:7" x14ac:dyDescent="0.3">
      <c r="A17855" s="310">
        <v>3027005</v>
      </c>
      <c r="B17855" t="s">
        <v>23386</v>
      </c>
      <c r="C17855" t="s">
        <v>218</v>
      </c>
      <c r="D17855" t="s">
        <v>373</v>
      </c>
      <c r="E17855">
        <v>615130</v>
      </c>
      <c r="F17855" t="s">
        <v>24196</v>
      </c>
      <c r="G17855" s="7">
        <v>8.48</v>
      </c>
    </row>
    <row r="17856" spans="1:7" x14ac:dyDescent="0.3">
      <c r="A17856" s="310">
        <v>3027005</v>
      </c>
      <c r="B17856" t="s">
        <v>23386</v>
      </c>
      <c r="C17856" t="s">
        <v>218</v>
      </c>
      <c r="D17856" t="s">
        <v>375</v>
      </c>
      <c r="E17856">
        <v>615140</v>
      </c>
      <c r="F17856" t="s">
        <v>24196</v>
      </c>
      <c r="G17856" s="7">
        <v>57.39</v>
      </c>
    </row>
    <row r="17857" spans="1:7" x14ac:dyDescent="0.3">
      <c r="A17857" s="310">
        <v>3027005</v>
      </c>
      <c r="B17857" t="s">
        <v>23386</v>
      </c>
      <c r="C17857" t="s">
        <v>218</v>
      </c>
      <c r="D17857" t="s">
        <v>375</v>
      </c>
      <c r="E17857">
        <v>615140</v>
      </c>
      <c r="F17857" t="s">
        <v>24196</v>
      </c>
      <c r="G17857" s="7">
        <v>0.01</v>
      </c>
    </row>
    <row r="17858" spans="1:7" x14ac:dyDescent="0.3">
      <c r="A17858" s="310">
        <v>3027005</v>
      </c>
      <c r="B17858" t="s">
        <v>23386</v>
      </c>
      <c r="C17858" t="s">
        <v>218</v>
      </c>
      <c r="D17858" t="s">
        <v>373</v>
      </c>
      <c r="E17858">
        <v>616160</v>
      </c>
      <c r="F17858" t="s">
        <v>24196</v>
      </c>
      <c r="G17858" s="7">
        <v>339.43</v>
      </c>
    </row>
    <row r="17859" spans="1:7" x14ac:dyDescent="0.3">
      <c r="A17859" s="310">
        <v>3027005</v>
      </c>
      <c r="B17859" t="s">
        <v>23386</v>
      </c>
      <c r="C17859" t="s">
        <v>218</v>
      </c>
      <c r="D17859" t="s">
        <v>373</v>
      </c>
      <c r="E17859">
        <v>615130</v>
      </c>
      <c r="F17859" t="s">
        <v>24196</v>
      </c>
      <c r="G17859" s="7">
        <v>331.59</v>
      </c>
    </row>
    <row r="17860" spans="1:7" x14ac:dyDescent="0.3">
      <c r="A17860" s="310">
        <v>3027005</v>
      </c>
      <c r="B17860" t="s">
        <v>23386</v>
      </c>
      <c r="C17860" t="s">
        <v>218</v>
      </c>
      <c r="D17860" t="s">
        <v>371</v>
      </c>
      <c r="E17860">
        <v>615100</v>
      </c>
      <c r="F17860" t="s">
        <v>24196</v>
      </c>
      <c r="G17860" s="7">
        <v>-5.76</v>
      </c>
    </row>
    <row r="17861" spans="1:7" x14ac:dyDescent="0.3">
      <c r="A17861" s="310">
        <v>3027005</v>
      </c>
      <c r="B17861" t="s">
        <v>23386</v>
      </c>
      <c r="C17861" t="s">
        <v>218</v>
      </c>
      <c r="D17861" t="s">
        <v>371</v>
      </c>
      <c r="E17861">
        <v>615100</v>
      </c>
      <c r="F17861" t="s">
        <v>24196</v>
      </c>
      <c r="G17861" s="7">
        <v>82.4</v>
      </c>
    </row>
    <row r="17862" spans="1:7" x14ac:dyDescent="0.3">
      <c r="A17862" s="310">
        <v>3027005</v>
      </c>
      <c r="B17862" t="s">
        <v>23386</v>
      </c>
      <c r="C17862" t="s">
        <v>218</v>
      </c>
      <c r="D17862" t="s">
        <v>373</v>
      </c>
      <c r="E17862">
        <v>616160</v>
      </c>
      <c r="F17862" t="s">
        <v>24196</v>
      </c>
      <c r="G17862" s="7">
        <v>255.37</v>
      </c>
    </row>
    <row r="17863" spans="1:7" x14ac:dyDescent="0.3">
      <c r="A17863" s="310">
        <v>3027005</v>
      </c>
      <c r="B17863" t="s">
        <v>23386</v>
      </c>
      <c r="C17863" t="s">
        <v>218</v>
      </c>
      <c r="D17863" t="s">
        <v>373</v>
      </c>
      <c r="E17863">
        <v>616160</v>
      </c>
      <c r="F17863" t="s">
        <v>24196</v>
      </c>
      <c r="G17863" s="7">
        <v>255.37</v>
      </c>
    </row>
    <row r="17864" spans="1:7" x14ac:dyDescent="0.3">
      <c r="A17864" s="310">
        <v>3027005</v>
      </c>
      <c r="B17864" t="s">
        <v>23386</v>
      </c>
      <c r="C17864" t="s">
        <v>218</v>
      </c>
      <c r="D17864" t="s">
        <v>371</v>
      </c>
      <c r="E17864">
        <v>617100</v>
      </c>
      <c r="F17864" t="s">
        <v>24196</v>
      </c>
      <c r="G17864" s="7">
        <v>2089.0700000000002</v>
      </c>
    </row>
    <row r="17865" spans="1:7" x14ac:dyDescent="0.3">
      <c r="A17865" s="310">
        <v>3027005</v>
      </c>
      <c r="B17865" t="s">
        <v>23386</v>
      </c>
      <c r="C17865" t="s">
        <v>218</v>
      </c>
      <c r="D17865" t="s">
        <v>371</v>
      </c>
      <c r="E17865">
        <v>617100</v>
      </c>
      <c r="F17865" t="s">
        <v>24196</v>
      </c>
      <c r="G17865" s="7">
        <v>1264.05</v>
      </c>
    </row>
    <row r="17866" spans="1:7" x14ac:dyDescent="0.3">
      <c r="A17866" s="310">
        <v>3027005</v>
      </c>
      <c r="B17866" t="s">
        <v>23386</v>
      </c>
      <c r="C17866" t="s">
        <v>218</v>
      </c>
      <c r="D17866" t="s">
        <v>373</v>
      </c>
      <c r="E17866">
        <v>615130</v>
      </c>
      <c r="F17866" t="s">
        <v>24196</v>
      </c>
      <c r="G17866" s="7">
        <v>-332.75</v>
      </c>
    </row>
    <row r="17867" spans="1:7" x14ac:dyDescent="0.3">
      <c r="A17867" s="310">
        <v>3027005</v>
      </c>
      <c r="B17867" t="s">
        <v>23386</v>
      </c>
      <c r="C17867" t="s">
        <v>218</v>
      </c>
      <c r="D17867" t="s">
        <v>375</v>
      </c>
      <c r="E17867">
        <v>615140</v>
      </c>
      <c r="F17867" t="s">
        <v>24196</v>
      </c>
      <c r="G17867" s="7">
        <v>0.01</v>
      </c>
    </row>
    <row r="17868" spans="1:7" x14ac:dyDescent="0.3">
      <c r="A17868" s="310">
        <v>3027005</v>
      </c>
      <c r="B17868" t="s">
        <v>23386</v>
      </c>
      <c r="C17868" t="s">
        <v>218</v>
      </c>
      <c r="D17868" t="s">
        <v>371</v>
      </c>
      <c r="E17868">
        <v>615100</v>
      </c>
      <c r="F17868" t="s">
        <v>24196</v>
      </c>
      <c r="G17868" s="7">
        <v>-82.4</v>
      </c>
    </row>
    <row r="17869" spans="1:7" x14ac:dyDescent="0.3">
      <c r="A17869" s="310">
        <v>3027005</v>
      </c>
      <c r="B17869" t="s">
        <v>23386</v>
      </c>
      <c r="C17869" t="s">
        <v>218</v>
      </c>
      <c r="D17869" t="s">
        <v>371</v>
      </c>
      <c r="E17869">
        <v>616100</v>
      </c>
      <c r="F17869" t="s">
        <v>24196</v>
      </c>
      <c r="G17869" s="7">
        <v>920.8</v>
      </c>
    </row>
    <row r="17870" spans="1:7" x14ac:dyDescent="0.3">
      <c r="A17870" s="310">
        <v>3027005</v>
      </c>
      <c r="B17870" t="s">
        <v>23386</v>
      </c>
      <c r="C17870" t="s">
        <v>218</v>
      </c>
      <c r="D17870" t="s">
        <v>377</v>
      </c>
      <c r="E17870">
        <v>611110</v>
      </c>
      <c r="F17870" t="s">
        <v>24196</v>
      </c>
      <c r="G17870" s="7">
        <v>0.01</v>
      </c>
    </row>
    <row r="17871" spans="1:7" x14ac:dyDescent="0.3">
      <c r="A17871" s="310">
        <v>3027005</v>
      </c>
      <c r="B17871" t="s">
        <v>23386</v>
      </c>
      <c r="C17871" t="s">
        <v>218</v>
      </c>
      <c r="D17871" t="s">
        <v>371</v>
      </c>
      <c r="E17871">
        <v>615100</v>
      </c>
      <c r="F17871" t="s">
        <v>24196</v>
      </c>
      <c r="G17871" s="7">
        <v>4044.25</v>
      </c>
    </row>
    <row r="17872" spans="1:7" x14ac:dyDescent="0.3">
      <c r="A17872" s="310">
        <v>3027005</v>
      </c>
      <c r="B17872" t="s">
        <v>23386</v>
      </c>
      <c r="C17872" t="s">
        <v>218</v>
      </c>
      <c r="D17872" t="s">
        <v>373</v>
      </c>
      <c r="E17872">
        <v>616160</v>
      </c>
      <c r="F17872" t="s">
        <v>24196</v>
      </c>
      <c r="G17872" s="7">
        <v>255.37</v>
      </c>
    </row>
    <row r="17873" spans="1:7" x14ac:dyDescent="0.3">
      <c r="A17873" s="310">
        <v>3027005</v>
      </c>
      <c r="B17873" t="s">
        <v>23386</v>
      </c>
      <c r="C17873" t="s">
        <v>218</v>
      </c>
      <c r="D17873" t="s">
        <v>371</v>
      </c>
      <c r="E17873">
        <v>615100</v>
      </c>
      <c r="F17873" t="s">
        <v>24196</v>
      </c>
      <c r="G17873" s="7">
        <v>2146.5</v>
      </c>
    </row>
    <row r="17874" spans="1:7" x14ac:dyDescent="0.3">
      <c r="A17874" s="310">
        <v>3027005</v>
      </c>
      <c r="B17874" t="s">
        <v>23386</v>
      </c>
      <c r="C17874" t="s">
        <v>218</v>
      </c>
      <c r="D17874" t="s">
        <v>373</v>
      </c>
      <c r="E17874">
        <v>615130</v>
      </c>
      <c r="F17874" t="s">
        <v>24196</v>
      </c>
      <c r="G17874" s="7">
        <v>1868.13</v>
      </c>
    </row>
    <row r="17875" spans="1:7" x14ac:dyDescent="0.3">
      <c r="A17875" s="310">
        <v>3027005</v>
      </c>
      <c r="B17875" t="s">
        <v>23386</v>
      </c>
      <c r="C17875" t="s">
        <v>218</v>
      </c>
      <c r="D17875" t="s">
        <v>371</v>
      </c>
      <c r="E17875">
        <v>615100</v>
      </c>
      <c r="F17875" t="s">
        <v>24196</v>
      </c>
      <c r="G17875" s="7">
        <v>5.76</v>
      </c>
    </row>
    <row r="17876" spans="1:7" x14ac:dyDescent="0.3">
      <c r="A17876" s="310">
        <v>3027005</v>
      </c>
      <c r="B17876" t="s">
        <v>23386</v>
      </c>
      <c r="C17876" t="s">
        <v>218</v>
      </c>
      <c r="D17876" t="s">
        <v>373</v>
      </c>
      <c r="E17876">
        <v>615130</v>
      </c>
      <c r="F17876" t="s">
        <v>24196</v>
      </c>
      <c r="G17876" s="7">
        <v>847.79</v>
      </c>
    </row>
    <row r="17877" spans="1:7" x14ac:dyDescent="0.3">
      <c r="A17877" s="310">
        <v>3027005</v>
      </c>
      <c r="B17877" t="s">
        <v>23386</v>
      </c>
      <c r="C17877" t="s">
        <v>218</v>
      </c>
      <c r="D17877" t="s">
        <v>373</v>
      </c>
      <c r="E17877">
        <v>615130</v>
      </c>
      <c r="F17877" t="s">
        <v>24196</v>
      </c>
      <c r="G17877" s="7">
        <v>2089.1999999999998</v>
      </c>
    </row>
    <row r="17878" spans="1:7" x14ac:dyDescent="0.3">
      <c r="A17878" s="310">
        <v>3027005</v>
      </c>
      <c r="B17878" t="s">
        <v>23386</v>
      </c>
      <c r="C17878" t="s">
        <v>218</v>
      </c>
      <c r="D17878" t="s">
        <v>373</v>
      </c>
      <c r="E17878">
        <v>615130</v>
      </c>
      <c r="F17878" t="s">
        <v>24196</v>
      </c>
      <c r="G17878" s="7">
        <v>13.36</v>
      </c>
    </row>
    <row r="17879" spans="1:7" x14ac:dyDescent="0.3">
      <c r="A17879" s="310">
        <v>3027005</v>
      </c>
      <c r="B17879" t="s">
        <v>23386</v>
      </c>
      <c r="C17879" t="s">
        <v>218</v>
      </c>
      <c r="D17879" t="s">
        <v>374</v>
      </c>
      <c r="E17879">
        <v>615120</v>
      </c>
      <c r="F17879" t="s">
        <v>24196</v>
      </c>
      <c r="G17879" s="7">
        <v>1190.76</v>
      </c>
    </row>
    <row r="17880" spans="1:7" x14ac:dyDescent="0.3">
      <c r="A17880" s="310">
        <v>3027005</v>
      </c>
      <c r="B17880" t="s">
        <v>23386</v>
      </c>
      <c r="C17880" t="s">
        <v>218</v>
      </c>
      <c r="D17880" t="s">
        <v>373</v>
      </c>
      <c r="E17880">
        <v>617150</v>
      </c>
      <c r="F17880" t="s">
        <v>24196</v>
      </c>
      <c r="G17880" s="7">
        <v>432.38</v>
      </c>
    </row>
    <row r="17881" spans="1:7" x14ac:dyDescent="0.3">
      <c r="A17881" s="310">
        <v>3027005</v>
      </c>
      <c r="B17881" t="s">
        <v>23386</v>
      </c>
      <c r="C17881" t="s">
        <v>218</v>
      </c>
      <c r="D17881" t="s">
        <v>371</v>
      </c>
      <c r="E17881">
        <v>615100</v>
      </c>
      <c r="F17881" t="s">
        <v>24196</v>
      </c>
      <c r="G17881" s="7">
        <v>-5.76</v>
      </c>
    </row>
    <row r="17882" spans="1:7" x14ac:dyDescent="0.3">
      <c r="A17882" s="310">
        <v>3027005</v>
      </c>
      <c r="B17882" t="s">
        <v>23386</v>
      </c>
      <c r="C17882" t="s">
        <v>218</v>
      </c>
      <c r="D17882" t="s">
        <v>373</v>
      </c>
      <c r="E17882">
        <v>615130</v>
      </c>
      <c r="F17882" t="s">
        <v>24196</v>
      </c>
      <c r="G17882" s="7">
        <v>10.6</v>
      </c>
    </row>
    <row r="17883" spans="1:7" x14ac:dyDescent="0.3">
      <c r="A17883" s="310">
        <v>3027005</v>
      </c>
      <c r="B17883" t="s">
        <v>23386</v>
      </c>
      <c r="C17883" t="s">
        <v>218</v>
      </c>
      <c r="D17883" t="s">
        <v>377</v>
      </c>
      <c r="E17883">
        <v>611110</v>
      </c>
      <c r="F17883" t="s">
        <v>24196</v>
      </c>
      <c r="G17883" s="7">
        <v>19.63</v>
      </c>
    </row>
    <row r="17884" spans="1:7" x14ac:dyDescent="0.3">
      <c r="A17884" s="310">
        <v>3027005</v>
      </c>
      <c r="B17884" t="s">
        <v>23386</v>
      </c>
      <c r="C17884" t="s">
        <v>218</v>
      </c>
      <c r="D17884" t="s">
        <v>371</v>
      </c>
      <c r="E17884">
        <v>615100</v>
      </c>
      <c r="F17884" t="s">
        <v>24196</v>
      </c>
      <c r="G17884" s="7">
        <v>-5.76</v>
      </c>
    </row>
    <row r="17885" spans="1:7" x14ac:dyDescent="0.3">
      <c r="A17885" s="310">
        <v>3027005</v>
      </c>
      <c r="B17885" t="s">
        <v>23386</v>
      </c>
      <c r="C17885" t="s">
        <v>218</v>
      </c>
      <c r="D17885" t="s">
        <v>373</v>
      </c>
      <c r="E17885">
        <v>616160</v>
      </c>
      <c r="F17885" t="s">
        <v>24196</v>
      </c>
      <c r="G17885" s="7">
        <v>335.79</v>
      </c>
    </row>
    <row r="17886" spans="1:7" x14ac:dyDescent="0.3">
      <c r="A17886" s="310">
        <v>3027005</v>
      </c>
      <c r="B17886" t="s">
        <v>23386</v>
      </c>
      <c r="C17886" t="s">
        <v>218</v>
      </c>
      <c r="D17886" t="s">
        <v>371</v>
      </c>
      <c r="E17886">
        <v>615100</v>
      </c>
      <c r="F17886" t="s">
        <v>24196</v>
      </c>
      <c r="G17886" s="7">
        <v>74.16</v>
      </c>
    </row>
    <row r="17887" spans="1:7" x14ac:dyDescent="0.3">
      <c r="A17887" s="310">
        <v>3027005</v>
      </c>
      <c r="B17887" t="s">
        <v>23386</v>
      </c>
      <c r="C17887" t="s">
        <v>218</v>
      </c>
      <c r="D17887" t="s">
        <v>375</v>
      </c>
      <c r="E17887">
        <v>615140</v>
      </c>
      <c r="F17887" t="s">
        <v>24196</v>
      </c>
      <c r="G17887" s="7">
        <v>0.01</v>
      </c>
    </row>
    <row r="17888" spans="1:7" x14ac:dyDescent="0.3">
      <c r="A17888" s="310">
        <v>3027005</v>
      </c>
      <c r="B17888" t="s">
        <v>23386</v>
      </c>
      <c r="C17888" t="s">
        <v>218</v>
      </c>
      <c r="D17888" t="s">
        <v>371</v>
      </c>
      <c r="E17888">
        <v>615100</v>
      </c>
      <c r="F17888" t="s">
        <v>24196</v>
      </c>
      <c r="G17888" s="7">
        <v>-82.4</v>
      </c>
    </row>
    <row r="17889" spans="1:7" x14ac:dyDescent="0.3">
      <c r="A17889" s="310">
        <v>3027005</v>
      </c>
      <c r="B17889" t="s">
        <v>23386</v>
      </c>
      <c r="C17889" t="s">
        <v>218</v>
      </c>
      <c r="D17889" t="s">
        <v>374</v>
      </c>
      <c r="E17889">
        <v>617120</v>
      </c>
      <c r="F17889" t="s">
        <v>24196</v>
      </c>
      <c r="G17889" s="7">
        <v>242.92</v>
      </c>
    </row>
    <row r="17890" spans="1:7" x14ac:dyDescent="0.3">
      <c r="A17890" s="310">
        <v>3027005</v>
      </c>
      <c r="B17890" t="s">
        <v>23386</v>
      </c>
      <c r="C17890" t="s">
        <v>218</v>
      </c>
      <c r="D17890" t="s">
        <v>373</v>
      </c>
      <c r="E17890">
        <v>615130</v>
      </c>
      <c r="F17890" t="s">
        <v>24196</v>
      </c>
      <c r="G17890" s="7">
        <v>1695.59</v>
      </c>
    </row>
    <row r="17891" spans="1:7" x14ac:dyDescent="0.3">
      <c r="A17891" s="310">
        <v>3027005</v>
      </c>
      <c r="B17891" t="s">
        <v>23386</v>
      </c>
      <c r="C17891" t="s">
        <v>218</v>
      </c>
      <c r="D17891" t="s">
        <v>373</v>
      </c>
      <c r="E17891">
        <v>615130</v>
      </c>
      <c r="F17891" t="s">
        <v>24196</v>
      </c>
      <c r="G17891" s="7">
        <v>2655.6</v>
      </c>
    </row>
    <row r="17892" spans="1:7" x14ac:dyDescent="0.3">
      <c r="A17892" s="310">
        <v>3027005</v>
      </c>
      <c r="B17892" t="s">
        <v>23386</v>
      </c>
      <c r="C17892" t="s">
        <v>218</v>
      </c>
      <c r="D17892" t="s">
        <v>373</v>
      </c>
      <c r="E17892">
        <v>615130</v>
      </c>
      <c r="F17892" t="s">
        <v>24196</v>
      </c>
      <c r="G17892" s="7">
        <v>331.59</v>
      </c>
    </row>
    <row r="17893" spans="1:7" x14ac:dyDescent="0.3">
      <c r="A17893" s="310">
        <v>3027005</v>
      </c>
      <c r="B17893" t="s">
        <v>23386</v>
      </c>
      <c r="C17893" t="s">
        <v>218</v>
      </c>
      <c r="D17893" t="s">
        <v>371</v>
      </c>
      <c r="E17893">
        <v>615100</v>
      </c>
      <c r="F17893" t="s">
        <v>24196</v>
      </c>
      <c r="G17893" s="7">
        <v>223.25</v>
      </c>
    </row>
    <row r="17894" spans="1:7" x14ac:dyDescent="0.3">
      <c r="A17894" s="310">
        <v>3027005</v>
      </c>
      <c r="B17894" t="s">
        <v>23386</v>
      </c>
      <c r="C17894" t="s">
        <v>218</v>
      </c>
      <c r="D17894" t="s">
        <v>373</v>
      </c>
      <c r="E17894">
        <v>617150</v>
      </c>
      <c r="F17894" t="s">
        <v>24196</v>
      </c>
      <c r="G17894" s="7">
        <v>255.72</v>
      </c>
    </row>
    <row r="17895" spans="1:7" x14ac:dyDescent="0.3">
      <c r="A17895" s="310">
        <v>3027005</v>
      </c>
      <c r="B17895" t="s">
        <v>23386</v>
      </c>
      <c r="C17895" t="s">
        <v>218</v>
      </c>
      <c r="D17895" t="s">
        <v>371</v>
      </c>
      <c r="E17895">
        <v>615100</v>
      </c>
      <c r="F17895" t="s">
        <v>24196</v>
      </c>
      <c r="G17895" s="7">
        <v>5.76</v>
      </c>
    </row>
    <row r="17896" spans="1:7" x14ac:dyDescent="0.3">
      <c r="A17896" s="310">
        <v>3027005</v>
      </c>
      <c r="B17896" t="s">
        <v>23386</v>
      </c>
      <c r="C17896" t="s">
        <v>218</v>
      </c>
      <c r="D17896" t="s">
        <v>375</v>
      </c>
      <c r="E17896">
        <v>615140</v>
      </c>
      <c r="F17896" t="s">
        <v>24196</v>
      </c>
      <c r="G17896" s="7">
        <v>-57.39</v>
      </c>
    </row>
    <row r="17897" spans="1:7" x14ac:dyDescent="0.3">
      <c r="A17897" s="310">
        <v>3027005</v>
      </c>
      <c r="B17897" t="s">
        <v>23386</v>
      </c>
      <c r="C17897" t="s">
        <v>218</v>
      </c>
      <c r="D17897" t="s">
        <v>373</v>
      </c>
      <c r="E17897">
        <v>616160</v>
      </c>
      <c r="F17897" t="s">
        <v>24196</v>
      </c>
      <c r="G17897" s="7">
        <v>255.37</v>
      </c>
    </row>
    <row r="17898" spans="1:7" x14ac:dyDescent="0.3">
      <c r="A17898" s="310">
        <v>3027005</v>
      </c>
      <c r="B17898" t="s">
        <v>23386</v>
      </c>
      <c r="C17898" t="s">
        <v>218</v>
      </c>
      <c r="D17898" t="s">
        <v>373</v>
      </c>
      <c r="E17898">
        <v>616160</v>
      </c>
      <c r="F17898" t="s">
        <v>24196</v>
      </c>
      <c r="G17898" s="7">
        <v>255.37</v>
      </c>
    </row>
    <row r="17899" spans="1:7" x14ac:dyDescent="0.3">
      <c r="A17899" s="310">
        <v>3027005</v>
      </c>
      <c r="B17899" t="s">
        <v>23386</v>
      </c>
      <c r="C17899" t="s">
        <v>218</v>
      </c>
      <c r="D17899" t="s">
        <v>373</v>
      </c>
      <c r="E17899">
        <v>616160</v>
      </c>
      <c r="F17899" t="s">
        <v>24196</v>
      </c>
      <c r="G17899" s="7">
        <v>64.62</v>
      </c>
    </row>
    <row r="17900" spans="1:7" x14ac:dyDescent="0.3">
      <c r="A17900" s="310">
        <v>3027005</v>
      </c>
      <c r="B17900" t="s">
        <v>23386</v>
      </c>
      <c r="C17900" t="s">
        <v>218</v>
      </c>
      <c r="D17900" t="s">
        <v>371</v>
      </c>
      <c r="E17900">
        <v>615100</v>
      </c>
      <c r="F17900" t="s">
        <v>24196</v>
      </c>
      <c r="G17900" s="7">
        <v>-5.76</v>
      </c>
    </row>
    <row r="17901" spans="1:7" x14ac:dyDescent="0.3">
      <c r="A17901" s="310">
        <v>3027005</v>
      </c>
      <c r="B17901" t="s">
        <v>23386</v>
      </c>
      <c r="C17901" t="s">
        <v>218</v>
      </c>
      <c r="D17901" t="s">
        <v>371</v>
      </c>
      <c r="E17901">
        <v>615100</v>
      </c>
      <c r="F17901" t="s">
        <v>24196</v>
      </c>
      <c r="G17901" s="7">
        <v>6555.68</v>
      </c>
    </row>
    <row r="17902" spans="1:7" x14ac:dyDescent="0.3">
      <c r="A17902" s="310">
        <v>3027005</v>
      </c>
      <c r="B17902" t="s">
        <v>23386</v>
      </c>
      <c r="C17902" t="s">
        <v>218</v>
      </c>
      <c r="D17902" t="s">
        <v>377</v>
      </c>
      <c r="E17902">
        <v>611110</v>
      </c>
      <c r="F17902" t="s">
        <v>24196</v>
      </c>
      <c r="G17902" s="7">
        <v>19.63</v>
      </c>
    </row>
    <row r="17903" spans="1:7" x14ac:dyDescent="0.3">
      <c r="A17903" s="310">
        <v>3027005</v>
      </c>
      <c r="B17903" t="s">
        <v>23386</v>
      </c>
      <c r="C17903" t="s">
        <v>218</v>
      </c>
      <c r="D17903" t="s">
        <v>373</v>
      </c>
      <c r="E17903">
        <v>616160</v>
      </c>
      <c r="F17903" t="s">
        <v>24196</v>
      </c>
      <c r="G17903" s="7">
        <v>144.71</v>
      </c>
    </row>
    <row r="17904" spans="1:7" x14ac:dyDescent="0.3">
      <c r="A17904" s="310">
        <v>3027005</v>
      </c>
      <c r="B17904" t="s">
        <v>23386</v>
      </c>
      <c r="C17904" t="s">
        <v>218</v>
      </c>
      <c r="D17904" t="s">
        <v>373</v>
      </c>
      <c r="E17904">
        <v>615130</v>
      </c>
      <c r="F17904" t="s">
        <v>24196</v>
      </c>
      <c r="G17904" s="7">
        <v>2119.4899999999998</v>
      </c>
    </row>
    <row r="17905" spans="1:7" x14ac:dyDescent="0.3">
      <c r="A17905" s="310">
        <v>3027005</v>
      </c>
      <c r="B17905" t="s">
        <v>23386</v>
      </c>
      <c r="C17905" t="s">
        <v>218</v>
      </c>
      <c r="D17905" t="s">
        <v>371</v>
      </c>
      <c r="E17905">
        <v>615100</v>
      </c>
      <c r="F17905" t="s">
        <v>24196</v>
      </c>
      <c r="G17905" s="7">
        <v>223.25</v>
      </c>
    </row>
    <row r="17906" spans="1:7" x14ac:dyDescent="0.3">
      <c r="A17906" s="310">
        <v>3027005</v>
      </c>
      <c r="B17906" t="s">
        <v>23386</v>
      </c>
      <c r="C17906" t="s">
        <v>218</v>
      </c>
      <c r="D17906" t="s">
        <v>371</v>
      </c>
      <c r="E17906">
        <v>615100</v>
      </c>
      <c r="F17906" t="s">
        <v>24196</v>
      </c>
      <c r="G17906" s="7">
        <v>-82.4</v>
      </c>
    </row>
    <row r="17907" spans="1:7" x14ac:dyDescent="0.3">
      <c r="A17907" s="310">
        <v>3027005</v>
      </c>
      <c r="B17907" t="s">
        <v>23386</v>
      </c>
      <c r="C17907" t="s">
        <v>218</v>
      </c>
      <c r="D17907" t="s">
        <v>371</v>
      </c>
      <c r="E17907">
        <v>615100</v>
      </c>
      <c r="F17907" t="s">
        <v>24196</v>
      </c>
      <c r="G17907" s="7">
        <v>178.6</v>
      </c>
    </row>
    <row r="17908" spans="1:7" x14ac:dyDescent="0.3">
      <c r="A17908" s="310">
        <v>3027005</v>
      </c>
      <c r="B17908" t="s">
        <v>23386</v>
      </c>
      <c r="C17908" t="s">
        <v>218</v>
      </c>
      <c r="D17908" t="s">
        <v>374</v>
      </c>
      <c r="E17908">
        <v>615120</v>
      </c>
      <c r="F17908" t="s">
        <v>24196</v>
      </c>
      <c r="G17908" s="7">
        <v>6.47</v>
      </c>
    </row>
    <row r="17909" spans="1:7" x14ac:dyDescent="0.3">
      <c r="A17909" s="310">
        <v>3027005</v>
      </c>
      <c r="B17909" t="s">
        <v>23386</v>
      </c>
      <c r="C17909" t="s">
        <v>218</v>
      </c>
      <c r="D17909" t="s">
        <v>371</v>
      </c>
      <c r="E17909">
        <v>615100</v>
      </c>
      <c r="F17909" t="s">
        <v>24196</v>
      </c>
      <c r="G17909" s="7">
        <v>-82.4</v>
      </c>
    </row>
    <row r="17910" spans="1:7" x14ac:dyDescent="0.3">
      <c r="A17910" s="310">
        <v>3027005</v>
      </c>
      <c r="B17910" t="s">
        <v>23386</v>
      </c>
      <c r="C17910" t="s">
        <v>218</v>
      </c>
      <c r="D17910" t="s">
        <v>371</v>
      </c>
      <c r="E17910">
        <v>615100</v>
      </c>
      <c r="F17910" t="s">
        <v>24196</v>
      </c>
      <c r="G17910" s="7">
        <v>223.25</v>
      </c>
    </row>
    <row r="17911" spans="1:7" x14ac:dyDescent="0.3">
      <c r="A17911" s="310">
        <v>3027005</v>
      </c>
      <c r="B17911" t="s">
        <v>23386</v>
      </c>
      <c r="C17911" t="s">
        <v>218</v>
      </c>
      <c r="D17911" t="s">
        <v>371</v>
      </c>
      <c r="E17911">
        <v>615100</v>
      </c>
      <c r="F17911" t="s">
        <v>24196</v>
      </c>
      <c r="G17911" s="7">
        <v>-5.76</v>
      </c>
    </row>
    <row r="17912" spans="1:7" x14ac:dyDescent="0.3">
      <c r="A17912" s="310">
        <v>3027005</v>
      </c>
      <c r="B17912" t="s">
        <v>23386</v>
      </c>
      <c r="C17912" t="s">
        <v>218</v>
      </c>
      <c r="D17912" t="s">
        <v>373</v>
      </c>
      <c r="E17912">
        <v>616160</v>
      </c>
      <c r="F17912" t="s">
        <v>24196</v>
      </c>
      <c r="G17912" s="7">
        <v>279.33999999999997</v>
      </c>
    </row>
    <row r="17913" spans="1:7" x14ac:dyDescent="0.3">
      <c r="A17913" s="310">
        <v>3027005</v>
      </c>
      <c r="B17913" t="s">
        <v>23386</v>
      </c>
      <c r="C17913" t="s">
        <v>218</v>
      </c>
      <c r="D17913" t="s">
        <v>375</v>
      </c>
      <c r="E17913">
        <v>615140</v>
      </c>
      <c r="F17913" t="s">
        <v>24196</v>
      </c>
      <c r="G17913" s="7">
        <v>-57.39</v>
      </c>
    </row>
    <row r="17914" spans="1:7" x14ac:dyDescent="0.3">
      <c r="A17914" s="310">
        <v>3027005</v>
      </c>
      <c r="B17914" t="s">
        <v>23386</v>
      </c>
      <c r="C17914" t="s">
        <v>218</v>
      </c>
      <c r="D17914" t="s">
        <v>371</v>
      </c>
      <c r="E17914">
        <v>615100</v>
      </c>
      <c r="F17914" t="s">
        <v>24196</v>
      </c>
      <c r="G17914" s="7">
        <v>3750</v>
      </c>
    </row>
    <row r="17915" spans="1:7" x14ac:dyDescent="0.3">
      <c r="A17915" s="310">
        <v>3027005</v>
      </c>
      <c r="B17915" t="s">
        <v>23386</v>
      </c>
      <c r="C17915" t="s">
        <v>218</v>
      </c>
      <c r="D17915" t="s">
        <v>371</v>
      </c>
      <c r="E17915">
        <v>615100</v>
      </c>
      <c r="F17915" t="s">
        <v>24196</v>
      </c>
      <c r="G17915" s="7">
        <v>-82.4</v>
      </c>
    </row>
    <row r="17916" spans="1:7" x14ac:dyDescent="0.3">
      <c r="A17916" s="310">
        <v>3027005</v>
      </c>
      <c r="B17916" t="s">
        <v>23386</v>
      </c>
      <c r="C17916" t="s">
        <v>218</v>
      </c>
      <c r="D17916" t="s">
        <v>377</v>
      </c>
      <c r="E17916">
        <v>611110</v>
      </c>
      <c r="F17916" t="s">
        <v>24196</v>
      </c>
      <c r="G17916" s="7">
        <v>2.95</v>
      </c>
    </row>
    <row r="17917" spans="1:7" x14ac:dyDescent="0.3">
      <c r="A17917" s="310">
        <v>3027005</v>
      </c>
      <c r="B17917" t="s">
        <v>23386</v>
      </c>
      <c r="C17917" t="s">
        <v>218</v>
      </c>
      <c r="D17917" t="s">
        <v>371</v>
      </c>
      <c r="E17917">
        <v>615100</v>
      </c>
      <c r="F17917" t="s">
        <v>24196</v>
      </c>
      <c r="G17917" s="7">
        <v>-74.17</v>
      </c>
    </row>
    <row r="17918" spans="1:7" x14ac:dyDescent="0.3">
      <c r="A17918" s="310">
        <v>3027005</v>
      </c>
      <c r="B17918" t="s">
        <v>23386</v>
      </c>
      <c r="C17918" t="s">
        <v>218</v>
      </c>
      <c r="D17918" t="s">
        <v>373</v>
      </c>
      <c r="E17918">
        <v>615130</v>
      </c>
      <c r="F17918" t="s">
        <v>24196</v>
      </c>
      <c r="G17918" s="7">
        <v>455.86</v>
      </c>
    </row>
    <row r="17919" spans="1:7" x14ac:dyDescent="0.3">
      <c r="A17919" s="310">
        <v>3027005</v>
      </c>
      <c r="B17919" t="s">
        <v>23386</v>
      </c>
      <c r="C17919" t="s">
        <v>218</v>
      </c>
      <c r="D17919" t="s">
        <v>371</v>
      </c>
      <c r="E17919">
        <v>615100</v>
      </c>
      <c r="F17919" t="s">
        <v>24196</v>
      </c>
      <c r="G17919" s="7">
        <v>17.079999999999998</v>
      </c>
    </row>
    <row r="17920" spans="1:7" x14ac:dyDescent="0.3">
      <c r="A17920" s="310">
        <v>3027005</v>
      </c>
      <c r="B17920" t="s">
        <v>23386</v>
      </c>
      <c r="C17920" t="s">
        <v>218</v>
      </c>
      <c r="D17920" t="s">
        <v>373</v>
      </c>
      <c r="E17920">
        <v>615130</v>
      </c>
      <c r="F17920" t="s">
        <v>24196</v>
      </c>
      <c r="G17920" s="7">
        <v>10.6</v>
      </c>
    </row>
    <row r="17921" spans="1:7" x14ac:dyDescent="0.3">
      <c r="A17921" s="310">
        <v>3027005</v>
      </c>
      <c r="B17921" t="s">
        <v>23386</v>
      </c>
      <c r="C17921" t="s">
        <v>218</v>
      </c>
      <c r="D17921" t="s">
        <v>371</v>
      </c>
      <c r="E17921">
        <v>615100</v>
      </c>
      <c r="F17921" t="s">
        <v>24196</v>
      </c>
      <c r="G17921" s="7">
        <v>-82.4</v>
      </c>
    </row>
    <row r="17922" spans="1:7" x14ac:dyDescent="0.3">
      <c r="A17922" s="310">
        <v>3027005</v>
      </c>
      <c r="B17922" t="s">
        <v>23386</v>
      </c>
      <c r="C17922" t="s">
        <v>218</v>
      </c>
      <c r="D17922" t="s">
        <v>375</v>
      </c>
      <c r="E17922">
        <v>615140</v>
      </c>
      <c r="F17922" t="s">
        <v>24196</v>
      </c>
      <c r="G17922" s="7">
        <v>-57.39</v>
      </c>
    </row>
    <row r="17923" spans="1:7" x14ac:dyDescent="0.3">
      <c r="A17923" s="310">
        <v>3027005</v>
      </c>
      <c r="B17923" t="s">
        <v>23386</v>
      </c>
      <c r="C17923" t="s">
        <v>218</v>
      </c>
      <c r="D17923" t="s">
        <v>371</v>
      </c>
      <c r="E17923">
        <v>615100</v>
      </c>
      <c r="F17923" t="s">
        <v>24196</v>
      </c>
      <c r="G17923" s="7">
        <v>-82.4</v>
      </c>
    </row>
    <row r="17924" spans="1:7" x14ac:dyDescent="0.3">
      <c r="A17924" s="310">
        <v>3027005</v>
      </c>
      <c r="B17924" t="s">
        <v>23386</v>
      </c>
      <c r="C17924" t="s">
        <v>218</v>
      </c>
      <c r="D17924" t="s">
        <v>371</v>
      </c>
      <c r="E17924">
        <v>615100</v>
      </c>
      <c r="F17924" t="s">
        <v>24196</v>
      </c>
      <c r="G17924" s="7">
        <v>5.19</v>
      </c>
    </row>
    <row r="17925" spans="1:7" x14ac:dyDescent="0.3">
      <c r="A17925" s="310">
        <v>3027005</v>
      </c>
      <c r="B17925" t="s">
        <v>23386</v>
      </c>
      <c r="C17925" t="s">
        <v>218</v>
      </c>
      <c r="D17925" t="s">
        <v>371</v>
      </c>
      <c r="E17925">
        <v>615100</v>
      </c>
      <c r="F17925" t="s">
        <v>24196</v>
      </c>
      <c r="G17925" s="7">
        <v>-5.76</v>
      </c>
    </row>
    <row r="17926" spans="1:7" x14ac:dyDescent="0.3">
      <c r="A17926" s="310">
        <v>3027005</v>
      </c>
      <c r="B17926" t="s">
        <v>23386</v>
      </c>
      <c r="C17926" t="s">
        <v>218</v>
      </c>
      <c r="D17926" t="s">
        <v>373</v>
      </c>
      <c r="E17926">
        <v>617150</v>
      </c>
      <c r="F17926" t="s">
        <v>24196</v>
      </c>
      <c r="G17926" s="7">
        <v>432.38</v>
      </c>
    </row>
    <row r="17927" spans="1:7" x14ac:dyDescent="0.3">
      <c r="A17927" s="310">
        <v>3027005</v>
      </c>
      <c r="B17927" t="s">
        <v>23386</v>
      </c>
      <c r="C17927" t="s">
        <v>218</v>
      </c>
      <c r="D17927" t="s">
        <v>375</v>
      </c>
      <c r="E17927">
        <v>615140</v>
      </c>
      <c r="F17927" t="s">
        <v>24196</v>
      </c>
      <c r="G17927" s="7">
        <v>-57.39</v>
      </c>
    </row>
    <row r="17928" spans="1:7" x14ac:dyDescent="0.3">
      <c r="A17928" s="310">
        <v>3027005</v>
      </c>
      <c r="B17928" t="s">
        <v>23386</v>
      </c>
      <c r="C17928" t="s">
        <v>218</v>
      </c>
      <c r="D17928" t="s">
        <v>371</v>
      </c>
      <c r="E17928">
        <v>615100</v>
      </c>
      <c r="F17928" t="s">
        <v>24196</v>
      </c>
      <c r="G17928" s="7">
        <v>82.4</v>
      </c>
    </row>
    <row r="17929" spans="1:7" x14ac:dyDescent="0.3">
      <c r="A17929" s="310">
        <v>3027005</v>
      </c>
      <c r="B17929" t="s">
        <v>23386</v>
      </c>
      <c r="C17929" t="s">
        <v>218</v>
      </c>
      <c r="D17929" t="s">
        <v>375</v>
      </c>
      <c r="E17929">
        <v>615140</v>
      </c>
      <c r="F17929" t="s">
        <v>24196</v>
      </c>
      <c r="G17929" s="7">
        <v>57.39</v>
      </c>
    </row>
    <row r="17930" spans="1:7" x14ac:dyDescent="0.3">
      <c r="A17930" s="310">
        <v>3027005</v>
      </c>
      <c r="B17930" t="s">
        <v>23386</v>
      </c>
      <c r="C17930" t="s">
        <v>218</v>
      </c>
      <c r="D17930" t="s">
        <v>375</v>
      </c>
      <c r="E17930">
        <v>615140</v>
      </c>
      <c r="F17930" t="s">
        <v>24196</v>
      </c>
      <c r="G17930" s="7">
        <v>57.39</v>
      </c>
    </row>
    <row r="17931" spans="1:7" x14ac:dyDescent="0.3">
      <c r="A17931" s="310">
        <v>3027005</v>
      </c>
      <c r="B17931" t="s">
        <v>23386</v>
      </c>
      <c r="C17931" t="s">
        <v>218</v>
      </c>
      <c r="D17931" t="s">
        <v>371</v>
      </c>
      <c r="E17931">
        <v>615100</v>
      </c>
      <c r="F17931" t="s">
        <v>24196</v>
      </c>
      <c r="G17931" s="7">
        <v>-5.76</v>
      </c>
    </row>
    <row r="17932" spans="1:7" x14ac:dyDescent="0.3">
      <c r="A17932" s="310">
        <v>3027005</v>
      </c>
      <c r="B17932" t="s">
        <v>23386</v>
      </c>
      <c r="C17932" t="s">
        <v>218</v>
      </c>
      <c r="D17932" t="s">
        <v>375</v>
      </c>
      <c r="E17932">
        <v>616130</v>
      </c>
      <c r="F17932" t="s">
        <v>24196</v>
      </c>
      <c r="G17932" s="7">
        <v>553.46</v>
      </c>
    </row>
    <row r="17933" spans="1:7" x14ac:dyDescent="0.3">
      <c r="A17933" s="310">
        <v>3027005</v>
      </c>
      <c r="B17933" t="s">
        <v>23386</v>
      </c>
      <c r="C17933" t="s">
        <v>218</v>
      </c>
      <c r="D17933" t="s">
        <v>371</v>
      </c>
      <c r="E17933">
        <v>615100</v>
      </c>
      <c r="F17933" t="s">
        <v>24196</v>
      </c>
      <c r="G17933" s="7">
        <v>-5.76</v>
      </c>
    </row>
    <row r="17934" spans="1:7" x14ac:dyDescent="0.3">
      <c r="A17934" s="310">
        <v>3027005</v>
      </c>
      <c r="B17934" t="s">
        <v>23386</v>
      </c>
      <c r="C17934" t="s">
        <v>218</v>
      </c>
      <c r="D17934" t="s">
        <v>375</v>
      </c>
      <c r="E17934">
        <v>616130</v>
      </c>
      <c r="F17934" t="s">
        <v>24196</v>
      </c>
      <c r="G17934" s="7">
        <v>204.34</v>
      </c>
    </row>
    <row r="17935" spans="1:7" x14ac:dyDescent="0.3">
      <c r="A17935" s="310">
        <v>3027005</v>
      </c>
      <c r="B17935" t="s">
        <v>23386</v>
      </c>
      <c r="C17935" t="s">
        <v>218</v>
      </c>
      <c r="D17935" t="s">
        <v>371</v>
      </c>
      <c r="E17935">
        <v>617100</v>
      </c>
      <c r="F17935" t="s">
        <v>24196</v>
      </c>
      <c r="G17935" s="7">
        <v>739.25</v>
      </c>
    </row>
    <row r="17936" spans="1:7" x14ac:dyDescent="0.3">
      <c r="A17936" s="310">
        <v>3027005</v>
      </c>
      <c r="B17936" t="s">
        <v>23386</v>
      </c>
      <c r="C17936" t="s">
        <v>218</v>
      </c>
      <c r="D17936" t="s">
        <v>373</v>
      </c>
      <c r="E17936">
        <v>615130</v>
      </c>
      <c r="F17936" t="s">
        <v>24196</v>
      </c>
      <c r="G17936" s="7">
        <v>2119.4899999999998</v>
      </c>
    </row>
    <row r="17937" spans="1:7" x14ac:dyDescent="0.3">
      <c r="A17937" s="310">
        <v>3027005</v>
      </c>
      <c r="B17937" t="s">
        <v>23386</v>
      </c>
      <c r="C17937" t="s">
        <v>218</v>
      </c>
      <c r="D17937" t="s">
        <v>371</v>
      </c>
      <c r="E17937">
        <v>615100</v>
      </c>
      <c r="F17937" t="s">
        <v>24196</v>
      </c>
      <c r="G17937" s="7">
        <v>-5.76</v>
      </c>
    </row>
    <row r="17938" spans="1:7" x14ac:dyDescent="0.3">
      <c r="A17938" s="310">
        <v>3027005</v>
      </c>
      <c r="B17938" t="s">
        <v>23386</v>
      </c>
      <c r="C17938" t="s">
        <v>218</v>
      </c>
      <c r="D17938" t="s">
        <v>373</v>
      </c>
      <c r="E17938">
        <v>616160</v>
      </c>
      <c r="F17938" t="s">
        <v>24196</v>
      </c>
      <c r="G17938" s="7">
        <v>386.42</v>
      </c>
    </row>
    <row r="17939" spans="1:7" x14ac:dyDescent="0.3">
      <c r="A17939" s="310">
        <v>3027005</v>
      </c>
      <c r="B17939" t="s">
        <v>23386</v>
      </c>
      <c r="C17939" t="s">
        <v>218</v>
      </c>
      <c r="D17939" t="s">
        <v>373</v>
      </c>
      <c r="E17939">
        <v>615130</v>
      </c>
      <c r="F17939" t="s">
        <v>24196</v>
      </c>
      <c r="G17939" s="7">
        <v>10.6</v>
      </c>
    </row>
    <row r="17940" spans="1:7" x14ac:dyDescent="0.3">
      <c r="A17940" s="310">
        <v>3027005</v>
      </c>
      <c r="B17940" t="s">
        <v>23386</v>
      </c>
      <c r="C17940" t="s">
        <v>218</v>
      </c>
      <c r="D17940" t="s">
        <v>373</v>
      </c>
      <c r="E17940">
        <v>615130</v>
      </c>
      <c r="F17940" t="s">
        <v>24196</v>
      </c>
      <c r="G17940" s="7">
        <v>6.36</v>
      </c>
    </row>
    <row r="17941" spans="1:7" x14ac:dyDescent="0.3">
      <c r="A17941" s="310">
        <v>3027005</v>
      </c>
      <c r="B17941" t="s">
        <v>23386</v>
      </c>
      <c r="C17941" t="s">
        <v>218</v>
      </c>
      <c r="D17941" t="s">
        <v>373</v>
      </c>
      <c r="E17941">
        <v>615130</v>
      </c>
      <c r="F17941" t="s">
        <v>24196</v>
      </c>
      <c r="G17941" s="7">
        <v>13.28</v>
      </c>
    </row>
    <row r="17942" spans="1:7" x14ac:dyDescent="0.3">
      <c r="A17942" s="310">
        <v>3027005</v>
      </c>
      <c r="B17942" t="s">
        <v>23386</v>
      </c>
      <c r="C17942" t="s">
        <v>218</v>
      </c>
      <c r="D17942" t="s">
        <v>371</v>
      </c>
      <c r="E17942">
        <v>615100</v>
      </c>
      <c r="F17942" t="s">
        <v>24196</v>
      </c>
      <c r="G17942" s="7">
        <v>82.4</v>
      </c>
    </row>
    <row r="17943" spans="1:7" x14ac:dyDescent="0.3">
      <c r="A17943" s="310">
        <v>3027005</v>
      </c>
      <c r="B17943" t="s">
        <v>23386</v>
      </c>
      <c r="C17943" t="s">
        <v>218</v>
      </c>
      <c r="D17943" t="s">
        <v>373</v>
      </c>
      <c r="E17943">
        <v>615130</v>
      </c>
      <c r="F17943" t="s">
        <v>24196</v>
      </c>
      <c r="G17943" s="7">
        <v>-130</v>
      </c>
    </row>
    <row r="17944" spans="1:7" x14ac:dyDescent="0.3">
      <c r="A17944" s="310">
        <v>3027005</v>
      </c>
      <c r="B17944" t="s">
        <v>23386</v>
      </c>
      <c r="C17944" t="s">
        <v>218</v>
      </c>
      <c r="D17944" t="s">
        <v>373</v>
      </c>
      <c r="E17944">
        <v>617150</v>
      </c>
      <c r="F17944" t="s">
        <v>24196</v>
      </c>
      <c r="G17944" s="7">
        <v>259.42</v>
      </c>
    </row>
    <row r="17945" spans="1:7" x14ac:dyDescent="0.3">
      <c r="A17945" s="310">
        <v>3027005</v>
      </c>
      <c r="B17945" t="s">
        <v>23386</v>
      </c>
      <c r="C17945" t="s">
        <v>218</v>
      </c>
      <c r="D17945" t="s">
        <v>371</v>
      </c>
      <c r="E17945">
        <v>615100</v>
      </c>
      <c r="F17945" t="s">
        <v>24196</v>
      </c>
      <c r="G17945" s="7">
        <v>-5.76</v>
      </c>
    </row>
    <row r="17946" spans="1:7" x14ac:dyDescent="0.3">
      <c r="A17946" s="310">
        <v>3027005</v>
      </c>
      <c r="B17946" t="s">
        <v>23386</v>
      </c>
      <c r="C17946" t="s">
        <v>218</v>
      </c>
      <c r="D17946" t="s">
        <v>375</v>
      </c>
      <c r="E17946">
        <v>615140</v>
      </c>
      <c r="F17946" t="s">
        <v>24196</v>
      </c>
      <c r="G17946" s="7">
        <v>57.39</v>
      </c>
    </row>
    <row r="17947" spans="1:7" x14ac:dyDescent="0.3">
      <c r="A17947" s="310">
        <v>3027005</v>
      </c>
      <c r="B17947" t="s">
        <v>23386</v>
      </c>
      <c r="C17947" t="s">
        <v>218</v>
      </c>
      <c r="D17947" t="s">
        <v>371</v>
      </c>
      <c r="E17947">
        <v>615100</v>
      </c>
      <c r="F17947" t="s">
        <v>24196</v>
      </c>
      <c r="G17947" s="7">
        <v>82.4</v>
      </c>
    </row>
    <row r="17948" spans="1:7" x14ac:dyDescent="0.3">
      <c r="A17948" s="310">
        <v>3027005</v>
      </c>
      <c r="B17948" t="s">
        <v>23386</v>
      </c>
      <c r="C17948" t="s">
        <v>218</v>
      </c>
      <c r="D17948" t="s">
        <v>373</v>
      </c>
      <c r="E17948">
        <v>617150</v>
      </c>
      <c r="F17948" t="s">
        <v>24196</v>
      </c>
      <c r="G17948" s="7">
        <v>432.38</v>
      </c>
    </row>
    <row r="17949" spans="1:7" x14ac:dyDescent="0.3">
      <c r="A17949" s="310">
        <v>3027005</v>
      </c>
      <c r="B17949" t="s">
        <v>23386</v>
      </c>
      <c r="C17949" t="s">
        <v>218</v>
      </c>
      <c r="D17949" t="s">
        <v>373</v>
      </c>
      <c r="E17949">
        <v>617150</v>
      </c>
      <c r="F17949" t="s">
        <v>24196</v>
      </c>
      <c r="G17949" s="7">
        <v>546.69000000000005</v>
      </c>
    </row>
    <row r="17950" spans="1:7" x14ac:dyDescent="0.3">
      <c r="A17950" s="310">
        <v>3027005</v>
      </c>
      <c r="B17950" t="s">
        <v>23386</v>
      </c>
      <c r="C17950" t="s">
        <v>218</v>
      </c>
      <c r="D17950" t="s">
        <v>373</v>
      </c>
      <c r="E17950">
        <v>615130</v>
      </c>
      <c r="F17950" t="s">
        <v>24196</v>
      </c>
      <c r="G17950" s="7">
        <v>2089.1999999999998</v>
      </c>
    </row>
    <row r="17951" spans="1:7" x14ac:dyDescent="0.3">
      <c r="A17951" s="310">
        <v>3027005</v>
      </c>
      <c r="B17951" t="s">
        <v>23386</v>
      </c>
      <c r="C17951" t="s">
        <v>218</v>
      </c>
      <c r="D17951" t="s">
        <v>373</v>
      </c>
      <c r="E17951">
        <v>615130</v>
      </c>
      <c r="F17951" t="s">
        <v>24196</v>
      </c>
      <c r="G17951" s="7">
        <v>2119.4899999999998</v>
      </c>
    </row>
    <row r="17952" spans="1:7" x14ac:dyDescent="0.3">
      <c r="A17952" s="310">
        <v>3027005</v>
      </c>
      <c r="B17952" t="s">
        <v>23386</v>
      </c>
      <c r="C17952" t="s">
        <v>218</v>
      </c>
      <c r="D17952" t="s">
        <v>375</v>
      </c>
      <c r="E17952">
        <v>615140</v>
      </c>
      <c r="F17952" t="s">
        <v>24196</v>
      </c>
      <c r="G17952" s="7">
        <v>0.01</v>
      </c>
    </row>
    <row r="17953" spans="1:7" x14ac:dyDescent="0.3">
      <c r="A17953" s="310">
        <v>3027005</v>
      </c>
      <c r="B17953" t="s">
        <v>23386</v>
      </c>
      <c r="C17953" t="s">
        <v>218</v>
      </c>
      <c r="D17953" t="s">
        <v>373</v>
      </c>
      <c r="E17953">
        <v>615130</v>
      </c>
      <c r="F17953" t="s">
        <v>24196</v>
      </c>
      <c r="G17953" s="7">
        <v>-109.33</v>
      </c>
    </row>
    <row r="17954" spans="1:7" x14ac:dyDescent="0.3">
      <c r="A17954" s="310">
        <v>3027005</v>
      </c>
      <c r="B17954" t="s">
        <v>23386</v>
      </c>
      <c r="C17954" t="s">
        <v>218</v>
      </c>
      <c r="D17954" t="s">
        <v>373</v>
      </c>
      <c r="E17954">
        <v>616160</v>
      </c>
      <c r="F17954" t="s">
        <v>24196</v>
      </c>
      <c r="G17954" s="7">
        <v>255.37</v>
      </c>
    </row>
    <row r="17955" spans="1:7" x14ac:dyDescent="0.3">
      <c r="A17955" s="310">
        <v>3027005</v>
      </c>
      <c r="B17955" t="s">
        <v>23386</v>
      </c>
      <c r="C17955" t="s">
        <v>218</v>
      </c>
      <c r="D17955" t="s">
        <v>375</v>
      </c>
      <c r="E17955">
        <v>615140</v>
      </c>
      <c r="F17955" t="s">
        <v>24196</v>
      </c>
      <c r="G17955" s="7">
        <v>57.39</v>
      </c>
    </row>
    <row r="17956" spans="1:7" x14ac:dyDescent="0.3">
      <c r="A17956" s="310">
        <v>3027005</v>
      </c>
      <c r="B17956" t="s">
        <v>23386</v>
      </c>
      <c r="C17956" t="s">
        <v>218</v>
      </c>
      <c r="D17956" t="s">
        <v>371</v>
      </c>
      <c r="E17956">
        <v>615100</v>
      </c>
      <c r="F17956" t="s">
        <v>24196</v>
      </c>
      <c r="G17956" s="7">
        <v>-5.18</v>
      </c>
    </row>
    <row r="17957" spans="1:7" x14ac:dyDescent="0.3">
      <c r="A17957" s="310">
        <v>3027005</v>
      </c>
      <c r="B17957" t="s">
        <v>23386</v>
      </c>
      <c r="C17957" t="s">
        <v>218</v>
      </c>
      <c r="D17957" t="s">
        <v>373</v>
      </c>
      <c r="E17957">
        <v>615130</v>
      </c>
      <c r="F17957" t="s">
        <v>24196</v>
      </c>
      <c r="G17957" s="7">
        <v>2119.4899999999998</v>
      </c>
    </row>
    <row r="17958" spans="1:7" x14ac:dyDescent="0.3">
      <c r="A17958" s="310">
        <v>3027005</v>
      </c>
      <c r="B17958" t="s">
        <v>23386</v>
      </c>
      <c r="C17958" t="s">
        <v>218</v>
      </c>
      <c r="D17958" t="s">
        <v>373</v>
      </c>
      <c r="E17958">
        <v>615130</v>
      </c>
      <c r="F17958" t="s">
        <v>24196</v>
      </c>
      <c r="G17958" s="7">
        <v>11.4</v>
      </c>
    </row>
    <row r="17959" spans="1:7" x14ac:dyDescent="0.3">
      <c r="A17959" s="310">
        <v>3027005</v>
      </c>
      <c r="B17959" t="s">
        <v>23386</v>
      </c>
      <c r="C17959" t="s">
        <v>218</v>
      </c>
      <c r="D17959" t="s">
        <v>373</v>
      </c>
      <c r="E17959">
        <v>615130</v>
      </c>
      <c r="F17959" t="s">
        <v>24196</v>
      </c>
      <c r="G17959" s="7">
        <v>6.36</v>
      </c>
    </row>
    <row r="17960" spans="1:7" x14ac:dyDescent="0.3">
      <c r="A17960" s="310">
        <v>3027005</v>
      </c>
      <c r="B17960" t="s">
        <v>23386</v>
      </c>
      <c r="C17960" t="s">
        <v>218</v>
      </c>
      <c r="D17960" t="s">
        <v>374</v>
      </c>
      <c r="E17960">
        <v>617120</v>
      </c>
      <c r="F17960" t="s">
        <v>24196</v>
      </c>
      <c r="G17960" s="7">
        <v>264.13</v>
      </c>
    </row>
    <row r="17961" spans="1:7" x14ac:dyDescent="0.3">
      <c r="A17961" s="310">
        <v>3027005</v>
      </c>
      <c r="B17961" t="s">
        <v>23386</v>
      </c>
      <c r="C17961" t="s">
        <v>218</v>
      </c>
      <c r="D17961" t="s">
        <v>373</v>
      </c>
      <c r="E17961">
        <v>617150</v>
      </c>
      <c r="F17961" t="s">
        <v>24196</v>
      </c>
      <c r="G17961" s="7">
        <v>426.2</v>
      </c>
    </row>
    <row r="17962" spans="1:7" x14ac:dyDescent="0.3">
      <c r="A17962" s="310">
        <v>3027005</v>
      </c>
      <c r="B17962" t="s">
        <v>23386</v>
      </c>
      <c r="C17962" t="s">
        <v>218</v>
      </c>
      <c r="D17962" t="s">
        <v>377</v>
      </c>
      <c r="E17962">
        <v>611110</v>
      </c>
      <c r="F17962" t="s">
        <v>24196</v>
      </c>
      <c r="G17962" s="7">
        <v>0.01</v>
      </c>
    </row>
    <row r="17963" spans="1:7" x14ac:dyDescent="0.3">
      <c r="A17963" s="310">
        <v>3027005</v>
      </c>
      <c r="B17963" t="s">
        <v>23386</v>
      </c>
      <c r="C17963" t="s">
        <v>218</v>
      </c>
      <c r="D17963" t="s">
        <v>371</v>
      </c>
      <c r="E17963">
        <v>615100</v>
      </c>
      <c r="F17963" t="s">
        <v>24196</v>
      </c>
      <c r="G17963" s="7">
        <v>-74.16</v>
      </c>
    </row>
    <row r="17964" spans="1:7" x14ac:dyDescent="0.3">
      <c r="A17964" s="310">
        <v>3027005</v>
      </c>
      <c r="B17964" t="s">
        <v>23386</v>
      </c>
      <c r="C17964" t="s">
        <v>218</v>
      </c>
      <c r="D17964" t="s">
        <v>371</v>
      </c>
      <c r="E17964">
        <v>615100</v>
      </c>
      <c r="F17964" t="s">
        <v>24196</v>
      </c>
      <c r="G17964" s="7">
        <v>-5.19</v>
      </c>
    </row>
    <row r="17965" spans="1:7" x14ac:dyDescent="0.3">
      <c r="A17965" s="310">
        <v>3027005</v>
      </c>
      <c r="B17965" t="s">
        <v>23386</v>
      </c>
      <c r="C17965" t="s">
        <v>218</v>
      </c>
      <c r="D17965" t="s">
        <v>373</v>
      </c>
      <c r="E17965">
        <v>615130</v>
      </c>
      <c r="F17965" t="s">
        <v>24196</v>
      </c>
      <c r="G17965" s="7">
        <v>1784.28</v>
      </c>
    </row>
    <row r="17966" spans="1:7" x14ac:dyDescent="0.3">
      <c r="A17966" s="310">
        <v>3027005</v>
      </c>
      <c r="B17966" t="s">
        <v>23386</v>
      </c>
      <c r="C17966" t="s">
        <v>218</v>
      </c>
      <c r="D17966" t="s">
        <v>373</v>
      </c>
      <c r="E17966">
        <v>615130</v>
      </c>
      <c r="F17966" t="s">
        <v>24196</v>
      </c>
      <c r="G17966" s="7">
        <v>10.6</v>
      </c>
    </row>
    <row r="17967" spans="1:7" x14ac:dyDescent="0.3">
      <c r="A17967" s="310">
        <v>3027005</v>
      </c>
      <c r="B17967" t="s">
        <v>23386</v>
      </c>
      <c r="C17967" t="s">
        <v>218</v>
      </c>
      <c r="D17967" t="s">
        <v>373</v>
      </c>
      <c r="E17967">
        <v>616160</v>
      </c>
      <c r="F17967" t="s">
        <v>24196</v>
      </c>
      <c r="G17967" s="7">
        <v>172.18</v>
      </c>
    </row>
    <row r="17968" spans="1:7" x14ac:dyDescent="0.3">
      <c r="A17968" s="310">
        <v>3027005</v>
      </c>
      <c r="B17968" t="s">
        <v>23386</v>
      </c>
      <c r="C17968" t="s">
        <v>218</v>
      </c>
      <c r="D17968" t="s">
        <v>373</v>
      </c>
      <c r="E17968">
        <v>617150</v>
      </c>
      <c r="F17968" t="s">
        <v>24196</v>
      </c>
      <c r="G17968" s="7">
        <v>541.74</v>
      </c>
    </row>
    <row r="17969" spans="1:7" x14ac:dyDescent="0.3">
      <c r="A17969" s="310">
        <v>3027005</v>
      </c>
      <c r="B17969" t="s">
        <v>23386</v>
      </c>
      <c r="C17969" t="s">
        <v>218</v>
      </c>
      <c r="D17969" t="s">
        <v>373</v>
      </c>
      <c r="E17969">
        <v>615130</v>
      </c>
      <c r="F17969" t="s">
        <v>24196</v>
      </c>
      <c r="G17969" s="7">
        <v>2119.4899999999998</v>
      </c>
    </row>
    <row r="17970" spans="1:7" x14ac:dyDescent="0.3">
      <c r="A17970" s="310">
        <v>3027005</v>
      </c>
      <c r="B17970" t="s">
        <v>23386</v>
      </c>
      <c r="C17970" t="s">
        <v>218</v>
      </c>
      <c r="D17970" t="s">
        <v>371</v>
      </c>
      <c r="E17970">
        <v>615100</v>
      </c>
      <c r="F17970" t="s">
        <v>24196</v>
      </c>
      <c r="G17970" s="7">
        <v>-82.4</v>
      </c>
    </row>
    <row r="17971" spans="1:7" x14ac:dyDescent="0.3">
      <c r="A17971" s="310">
        <v>3027005</v>
      </c>
      <c r="B17971" t="s">
        <v>23386</v>
      </c>
      <c r="C17971" t="s">
        <v>218</v>
      </c>
      <c r="D17971" t="s">
        <v>373</v>
      </c>
      <c r="E17971">
        <v>615130</v>
      </c>
      <c r="F17971" t="s">
        <v>24196</v>
      </c>
      <c r="G17971" s="7">
        <v>2119.4899999999998</v>
      </c>
    </row>
    <row r="17972" spans="1:7" x14ac:dyDescent="0.3">
      <c r="A17972" s="310">
        <v>3027005</v>
      </c>
      <c r="B17972" t="s">
        <v>23386</v>
      </c>
      <c r="C17972" t="s">
        <v>218</v>
      </c>
      <c r="D17972" t="s">
        <v>371</v>
      </c>
      <c r="E17972">
        <v>615100</v>
      </c>
      <c r="F17972" t="s">
        <v>24196</v>
      </c>
      <c r="G17972" s="7">
        <v>185.17</v>
      </c>
    </row>
    <row r="17973" spans="1:7" x14ac:dyDescent="0.3">
      <c r="A17973" s="310">
        <v>3027005</v>
      </c>
      <c r="B17973" t="s">
        <v>23386</v>
      </c>
      <c r="C17973" t="s">
        <v>218</v>
      </c>
      <c r="D17973" t="s">
        <v>375</v>
      </c>
      <c r="E17973">
        <v>615140</v>
      </c>
      <c r="F17973" t="s">
        <v>24196</v>
      </c>
      <c r="G17973" s="7">
        <v>57.39</v>
      </c>
    </row>
    <row r="17974" spans="1:7" x14ac:dyDescent="0.3">
      <c r="A17974" s="310">
        <v>3027005</v>
      </c>
      <c r="B17974" t="s">
        <v>23386</v>
      </c>
      <c r="C17974" t="s">
        <v>218</v>
      </c>
      <c r="D17974" t="s">
        <v>373</v>
      </c>
      <c r="E17974">
        <v>617150</v>
      </c>
      <c r="F17974" t="s">
        <v>24196</v>
      </c>
      <c r="G17974" s="7">
        <v>172.95</v>
      </c>
    </row>
    <row r="17975" spans="1:7" x14ac:dyDescent="0.3">
      <c r="A17975" s="310">
        <v>3027005</v>
      </c>
      <c r="B17975" t="s">
        <v>23386</v>
      </c>
      <c r="C17975" t="s">
        <v>218</v>
      </c>
      <c r="D17975" t="s">
        <v>371</v>
      </c>
      <c r="E17975">
        <v>615100</v>
      </c>
      <c r="F17975" t="s">
        <v>24196</v>
      </c>
      <c r="G17975" s="7">
        <v>19.87</v>
      </c>
    </row>
    <row r="17976" spans="1:7" x14ac:dyDescent="0.3">
      <c r="A17976" s="310">
        <v>3027005</v>
      </c>
      <c r="B17976" t="s">
        <v>23386</v>
      </c>
      <c r="C17976" t="s">
        <v>218</v>
      </c>
      <c r="D17976" t="s">
        <v>371</v>
      </c>
      <c r="E17976">
        <v>615100</v>
      </c>
      <c r="F17976" t="s">
        <v>24196</v>
      </c>
      <c r="G17976" s="7">
        <v>5.76</v>
      </c>
    </row>
    <row r="17977" spans="1:7" x14ac:dyDescent="0.3">
      <c r="A17977" s="310">
        <v>3027005</v>
      </c>
      <c r="B17977" t="s">
        <v>23386</v>
      </c>
      <c r="C17977" t="s">
        <v>218</v>
      </c>
      <c r="D17977" t="s">
        <v>375</v>
      </c>
      <c r="E17977">
        <v>617130</v>
      </c>
      <c r="F17977" t="s">
        <v>24196</v>
      </c>
      <c r="G17977" s="7">
        <v>265.70999999999998</v>
      </c>
    </row>
    <row r="17978" spans="1:7" x14ac:dyDescent="0.3">
      <c r="A17978" s="310">
        <v>3027005</v>
      </c>
      <c r="B17978" t="s">
        <v>23386</v>
      </c>
      <c r="C17978" t="s">
        <v>218</v>
      </c>
      <c r="D17978" t="s">
        <v>373</v>
      </c>
      <c r="E17978">
        <v>616160</v>
      </c>
      <c r="F17978" t="s">
        <v>24196</v>
      </c>
      <c r="G17978" s="7">
        <v>58.16</v>
      </c>
    </row>
    <row r="17979" spans="1:7" x14ac:dyDescent="0.3">
      <c r="A17979" s="310">
        <v>3027005</v>
      </c>
      <c r="B17979" t="s">
        <v>23386</v>
      </c>
      <c r="C17979" t="s">
        <v>218</v>
      </c>
      <c r="D17979" t="s">
        <v>371</v>
      </c>
      <c r="E17979">
        <v>615100</v>
      </c>
      <c r="F17979" t="s">
        <v>24196</v>
      </c>
      <c r="G17979" s="7">
        <v>-82.41</v>
      </c>
    </row>
    <row r="17980" spans="1:7" x14ac:dyDescent="0.3">
      <c r="A17980" s="310">
        <v>3027005</v>
      </c>
      <c r="B17980" t="s">
        <v>23386</v>
      </c>
      <c r="C17980" t="s">
        <v>218</v>
      </c>
      <c r="D17980" t="s">
        <v>371</v>
      </c>
      <c r="E17980">
        <v>615100</v>
      </c>
      <c r="F17980" t="s">
        <v>24196</v>
      </c>
      <c r="G17980" s="7">
        <v>-5.76</v>
      </c>
    </row>
    <row r="17981" spans="1:7" x14ac:dyDescent="0.3">
      <c r="A17981" s="310">
        <v>3027005</v>
      </c>
      <c r="B17981" t="s">
        <v>23386</v>
      </c>
      <c r="C17981" t="s">
        <v>218</v>
      </c>
      <c r="D17981" t="s">
        <v>373</v>
      </c>
      <c r="E17981">
        <v>617150</v>
      </c>
      <c r="F17981" t="s">
        <v>24196</v>
      </c>
      <c r="G17981" s="7">
        <v>538.88</v>
      </c>
    </row>
    <row r="17982" spans="1:7" x14ac:dyDescent="0.3">
      <c r="A17982" s="310">
        <v>3027005</v>
      </c>
      <c r="B17982" t="s">
        <v>23386</v>
      </c>
      <c r="C17982" t="s">
        <v>218</v>
      </c>
      <c r="D17982" t="s">
        <v>371</v>
      </c>
      <c r="E17982">
        <v>616100</v>
      </c>
      <c r="F17982" t="s">
        <v>24196</v>
      </c>
      <c r="G17982" s="7">
        <v>577.57000000000005</v>
      </c>
    </row>
    <row r="17983" spans="1:7" x14ac:dyDescent="0.3">
      <c r="A17983" s="310">
        <v>3027005</v>
      </c>
      <c r="B17983" t="s">
        <v>23386</v>
      </c>
      <c r="C17983" t="s">
        <v>218</v>
      </c>
      <c r="D17983" t="s">
        <v>373</v>
      </c>
      <c r="E17983">
        <v>615130</v>
      </c>
      <c r="F17983" t="s">
        <v>24196</v>
      </c>
      <c r="G17983" s="7">
        <v>578.09</v>
      </c>
    </row>
    <row r="17984" spans="1:7" x14ac:dyDescent="0.3">
      <c r="A17984" s="310">
        <v>3027005</v>
      </c>
      <c r="B17984" t="s">
        <v>23386</v>
      </c>
      <c r="C17984" t="s">
        <v>218</v>
      </c>
      <c r="D17984" t="s">
        <v>371</v>
      </c>
      <c r="E17984">
        <v>615100</v>
      </c>
      <c r="F17984" t="s">
        <v>24196</v>
      </c>
      <c r="G17984" s="7">
        <v>-82.4</v>
      </c>
    </row>
    <row r="17985" spans="1:7" x14ac:dyDescent="0.3">
      <c r="A17985" s="310">
        <v>3027005</v>
      </c>
      <c r="B17985" t="s">
        <v>23386</v>
      </c>
      <c r="C17985" t="s">
        <v>218</v>
      </c>
      <c r="D17985" t="s">
        <v>373</v>
      </c>
      <c r="E17985">
        <v>616160</v>
      </c>
      <c r="F17985" t="s">
        <v>24196</v>
      </c>
      <c r="G17985" s="7">
        <v>333.68</v>
      </c>
    </row>
    <row r="17986" spans="1:7" x14ac:dyDescent="0.3">
      <c r="A17986" s="310">
        <v>3027005</v>
      </c>
      <c r="B17986" t="s">
        <v>23386</v>
      </c>
      <c r="C17986" t="s">
        <v>218</v>
      </c>
      <c r="D17986" t="s">
        <v>371</v>
      </c>
      <c r="E17986">
        <v>615100</v>
      </c>
      <c r="F17986" t="s">
        <v>24196</v>
      </c>
      <c r="G17986" s="7">
        <v>-5.76</v>
      </c>
    </row>
    <row r="17987" spans="1:7" x14ac:dyDescent="0.3">
      <c r="A17987" s="310">
        <v>3027005</v>
      </c>
      <c r="B17987" t="s">
        <v>23386</v>
      </c>
      <c r="C17987" t="s">
        <v>218</v>
      </c>
      <c r="D17987" t="s">
        <v>373</v>
      </c>
      <c r="E17987">
        <v>616160</v>
      </c>
      <c r="F17987" t="s">
        <v>24196</v>
      </c>
      <c r="G17987" s="7">
        <v>333.68</v>
      </c>
    </row>
    <row r="17988" spans="1:7" x14ac:dyDescent="0.3">
      <c r="A17988" s="310">
        <v>3027005</v>
      </c>
      <c r="B17988" t="s">
        <v>23386</v>
      </c>
      <c r="C17988" t="s">
        <v>218</v>
      </c>
      <c r="D17988" t="s">
        <v>371</v>
      </c>
      <c r="E17988">
        <v>615100</v>
      </c>
      <c r="F17988" t="s">
        <v>24196</v>
      </c>
      <c r="G17988" s="7">
        <v>-0.01</v>
      </c>
    </row>
    <row r="17989" spans="1:7" x14ac:dyDescent="0.3">
      <c r="A17989" s="310">
        <v>3027005</v>
      </c>
      <c r="B17989" t="s">
        <v>23386</v>
      </c>
      <c r="C17989" t="s">
        <v>218</v>
      </c>
      <c r="D17989" t="s">
        <v>371</v>
      </c>
      <c r="E17989">
        <v>615100</v>
      </c>
      <c r="F17989" t="s">
        <v>24196</v>
      </c>
      <c r="G17989" s="7">
        <v>-82.41</v>
      </c>
    </row>
    <row r="17990" spans="1:7" x14ac:dyDescent="0.3">
      <c r="A17990" s="310">
        <v>3027005</v>
      </c>
      <c r="B17990" t="s">
        <v>23386</v>
      </c>
      <c r="C17990" t="s">
        <v>218</v>
      </c>
      <c r="D17990" t="s">
        <v>371</v>
      </c>
      <c r="E17990">
        <v>615100</v>
      </c>
      <c r="F17990" t="s">
        <v>24196</v>
      </c>
      <c r="G17990" s="7">
        <v>-82.4</v>
      </c>
    </row>
    <row r="17991" spans="1:7" x14ac:dyDescent="0.3">
      <c r="A17991" s="310">
        <v>3027005</v>
      </c>
      <c r="B17991" t="s">
        <v>23386</v>
      </c>
      <c r="C17991" t="s">
        <v>218</v>
      </c>
      <c r="D17991" t="s">
        <v>375</v>
      </c>
      <c r="E17991">
        <v>615140</v>
      </c>
      <c r="F17991" t="s">
        <v>24196</v>
      </c>
      <c r="G17991" s="7">
        <v>-57.39</v>
      </c>
    </row>
    <row r="17992" spans="1:7" x14ac:dyDescent="0.3">
      <c r="A17992" s="310">
        <v>3027005</v>
      </c>
      <c r="B17992" t="s">
        <v>23386</v>
      </c>
      <c r="C17992" t="s">
        <v>218</v>
      </c>
      <c r="D17992" t="s">
        <v>375</v>
      </c>
      <c r="E17992">
        <v>615140</v>
      </c>
      <c r="F17992" t="s">
        <v>24196</v>
      </c>
      <c r="G17992" s="7">
        <v>-0.01</v>
      </c>
    </row>
    <row r="17993" spans="1:7" x14ac:dyDescent="0.3">
      <c r="A17993" s="310">
        <v>3027005</v>
      </c>
      <c r="B17993" t="s">
        <v>23386</v>
      </c>
      <c r="C17993" t="s">
        <v>218</v>
      </c>
      <c r="D17993" t="s">
        <v>375</v>
      </c>
      <c r="E17993">
        <v>615140</v>
      </c>
      <c r="F17993" t="s">
        <v>24196</v>
      </c>
      <c r="G17993" s="7">
        <v>0.01</v>
      </c>
    </row>
    <row r="17994" spans="1:7" x14ac:dyDescent="0.3">
      <c r="A17994" s="310">
        <v>3027005</v>
      </c>
      <c r="B17994" t="s">
        <v>23386</v>
      </c>
      <c r="C17994" t="s">
        <v>218</v>
      </c>
      <c r="D17994" t="s">
        <v>373</v>
      </c>
      <c r="E17994">
        <v>616160</v>
      </c>
      <c r="F17994" t="s">
        <v>24196</v>
      </c>
      <c r="G17994" s="7">
        <v>255.37</v>
      </c>
    </row>
    <row r="17995" spans="1:7" x14ac:dyDescent="0.3">
      <c r="A17995" s="310">
        <v>3027005</v>
      </c>
      <c r="B17995" t="s">
        <v>23386</v>
      </c>
      <c r="C17995" t="s">
        <v>218</v>
      </c>
      <c r="D17995" t="s">
        <v>373</v>
      </c>
      <c r="E17995">
        <v>615130</v>
      </c>
      <c r="F17995" t="s">
        <v>24196</v>
      </c>
      <c r="G17995" s="7">
        <v>2119.4899999999998</v>
      </c>
    </row>
    <row r="17996" spans="1:7" x14ac:dyDescent="0.3">
      <c r="A17996" s="310">
        <v>3027005</v>
      </c>
      <c r="B17996" t="s">
        <v>23386</v>
      </c>
      <c r="C17996" t="s">
        <v>218</v>
      </c>
      <c r="D17996" t="s">
        <v>371</v>
      </c>
      <c r="E17996">
        <v>616100</v>
      </c>
      <c r="F17996" t="s">
        <v>24196</v>
      </c>
      <c r="G17996" s="7">
        <v>1502.65</v>
      </c>
    </row>
    <row r="17997" spans="1:7" x14ac:dyDescent="0.3">
      <c r="A17997" s="310">
        <v>3027005</v>
      </c>
      <c r="B17997" t="s">
        <v>23386</v>
      </c>
      <c r="C17997" t="s">
        <v>218</v>
      </c>
      <c r="D17997" t="s">
        <v>371</v>
      </c>
      <c r="E17997">
        <v>615100</v>
      </c>
      <c r="F17997" t="s">
        <v>24196</v>
      </c>
      <c r="G17997" s="7">
        <v>17.07</v>
      </c>
    </row>
    <row r="17998" spans="1:7" x14ac:dyDescent="0.3">
      <c r="A17998" s="310">
        <v>3027005</v>
      </c>
      <c r="B17998" t="s">
        <v>23386</v>
      </c>
      <c r="C17998" t="s">
        <v>218</v>
      </c>
      <c r="D17998" t="s">
        <v>375</v>
      </c>
      <c r="E17998">
        <v>615140</v>
      </c>
      <c r="F17998" t="s">
        <v>24196</v>
      </c>
      <c r="G17998" s="7">
        <v>-57.39</v>
      </c>
    </row>
    <row r="17999" spans="1:7" x14ac:dyDescent="0.3">
      <c r="A17999" s="310">
        <v>3027005</v>
      </c>
      <c r="B17999" t="s">
        <v>23386</v>
      </c>
      <c r="C17999" t="s">
        <v>218</v>
      </c>
      <c r="D17999" t="s">
        <v>373</v>
      </c>
      <c r="E17999">
        <v>615130</v>
      </c>
      <c r="F17999" t="s">
        <v>24196</v>
      </c>
      <c r="G17999" s="7">
        <v>552.6</v>
      </c>
    </row>
    <row r="18000" spans="1:7" x14ac:dyDescent="0.3">
      <c r="A18000" s="310">
        <v>3027005</v>
      </c>
      <c r="B18000" t="s">
        <v>23386</v>
      </c>
      <c r="C18000" t="s">
        <v>218</v>
      </c>
      <c r="D18000" t="s">
        <v>375</v>
      </c>
      <c r="E18000">
        <v>615140</v>
      </c>
      <c r="F18000" t="s">
        <v>24196</v>
      </c>
      <c r="G18000" s="7">
        <v>-57.39</v>
      </c>
    </row>
    <row r="18001" spans="1:7" x14ac:dyDescent="0.3">
      <c r="A18001" s="310">
        <v>3027005</v>
      </c>
      <c r="B18001" t="s">
        <v>23386</v>
      </c>
      <c r="C18001" t="s">
        <v>218</v>
      </c>
      <c r="D18001" t="s">
        <v>373</v>
      </c>
      <c r="E18001">
        <v>615130</v>
      </c>
      <c r="F18001" t="s">
        <v>24196</v>
      </c>
      <c r="G18001" s="7">
        <v>10.6</v>
      </c>
    </row>
    <row r="18002" spans="1:7" x14ac:dyDescent="0.3">
      <c r="A18002" s="310">
        <v>3027005</v>
      </c>
      <c r="B18002" t="s">
        <v>23386</v>
      </c>
      <c r="C18002" t="s">
        <v>218</v>
      </c>
      <c r="D18002" t="s">
        <v>371</v>
      </c>
      <c r="E18002">
        <v>615100</v>
      </c>
      <c r="F18002" t="s">
        <v>24196</v>
      </c>
      <c r="G18002" s="7">
        <v>-74.16</v>
      </c>
    </row>
    <row r="18003" spans="1:7" x14ac:dyDescent="0.3">
      <c r="A18003" s="310">
        <v>3027005</v>
      </c>
      <c r="B18003" t="s">
        <v>23386</v>
      </c>
      <c r="C18003" t="s">
        <v>218</v>
      </c>
      <c r="D18003" t="s">
        <v>373</v>
      </c>
      <c r="E18003">
        <v>615130</v>
      </c>
      <c r="F18003" t="s">
        <v>24196</v>
      </c>
      <c r="G18003" s="7">
        <v>2119.4899999999998</v>
      </c>
    </row>
    <row r="18004" spans="1:7" x14ac:dyDescent="0.3">
      <c r="A18004" s="310">
        <v>3027005</v>
      </c>
      <c r="B18004" t="s">
        <v>23386</v>
      </c>
      <c r="C18004" t="s">
        <v>218</v>
      </c>
      <c r="D18004" t="s">
        <v>373</v>
      </c>
      <c r="E18004">
        <v>615130</v>
      </c>
      <c r="F18004" t="s">
        <v>24196</v>
      </c>
      <c r="G18004" s="7">
        <v>10.6</v>
      </c>
    </row>
    <row r="18005" spans="1:7" x14ac:dyDescent="0.3">
      <c r="A18005" s="310">
        <v>3027005</v>
      </c>
      <c r="B18005" t="s">
        <v>23386</v>
      </c>
      <c r="C18005" t="s">
        <v>218</v>
      </c>
      <c r="D18005" t="s">
        <v>373</v>
      </c>
      <c r="E18005">
        <v>615130</v>
      </c>
      <c r="F18005" t="s">
        <v>24196</v>
      </c>
      <c r="G18005" s="7">
        <v>1695.59</v>
      </c>
    </row>
    <row r="18006" spans="1:7" x14ac:dyDescent="0.3">
      <c r="A18006" s="310">
        <v>3027005</v>
      </c>
      <c r="B18006" t="s">
        <v>23386</v>
      </c>
      <c r="C18006" t="s">
        <v>218</v>
      </c>
      <c r="D18006" t="s">
        <v>375</v>
      </c>
      <c r="E18006">
        <v>615140</v>
      </c>
      <c r="F18006" t="s">
        <v>24196</v>
      </c>
      <c r="G18006" s="7">
        <v>-57.39</v>
      </c>
    </row>
    <row r="18007" spans="1:7" x14ac:dyDescent="0.3">
      <c r="A18007" s="310">
        <v>3027005</v>
      </c>
      <c r="B18007" t="s">
        <v>23386</v>
      </c>
      <c r="C18007" t="s">
        <v>218</v>
      </c>
      <c r="D18007" t="s">
        <v>371</v>
      </c>
      <c r="E18007">
        <v>615100</v>
      </c>
      <c r="F18007" t="s">
        <v>24196</v>
      </c>
      <c r="G18007" s="7">
        <v>-0.01</v>
      </c>
    </row>
    <row r="18008" spans="1:7" x14ac:dyDescent="0.3">
      <c r="A18008" s="310">
        <v>3027005</v>
      </c>
      <c r="B18008" t="s">
        <v>23386</v>
      </c>
      <c r="C18008" t="s">
        <v>218</v>
      </c>
      <c r="D18008" t="s">
        <v>373</v>
      </c>
      <c r="E18008">
        <v>616160</v>
      </c>
      <c r="F18008" t="s">
        <v>24196</v>
      </c>
      <c r="G18008" s="7">
        <v>255.37</v>
      </c>
    </row>
    <row r="18009" spans="1:7" x14ac:dyDescent="0.3">
      <c r="A18009" s="310">
        <v>3027005</v>
      </c>
      <c r="B18009" t="s">
        <v>23386</v>
      </c>
      <c r="C18009" t="s">
        <v>218</v>
      </c>
      <c r="D18009" t="s">
        <v>371</v>
      </c>
      <c r="E18009">
        <v>615100</v>
      </c>
      <c r="F18009" t="s">
        <v>24196</v>
      </c>
      <c r="G18009" s="7">
        <v>-5.76</v>
      </c>
    </row>
    <row r="18010" spans="1:7" x14ac:dyDescent="0.3">
      <c r="A18010" s="310">
        <v>3027005</v>
      </c>
      <c r="B18010" t="s">
        <v>23386</v>
      </c>
      <c r="C18010" t="s">
        <v>218</v>
      </c>
      <c r="D18010" t="s">
        <v>373</v>
      </c>
      <c r="E18010">
        <v>617150</v>
      </c>
      <c r="F18010" t="s">
        <v>24196</v>
      </c>
      <c r="G18010" s="7">
        <v>426.2</v>
      </c>
    </row>
    <row r="18011" spans="1:7" x14ac:dyDescent="0.3">
      <c r="A18011" s="310">
        <v>3027005</v>
      </c>
      <c r="B18011" t="s">
        <v>23386</v>
      </c>
      <c r="C18011" t="s">
        <v>218</v>
      </c>
      <c r="D18011" t="s">
        <v>373</v>
      </c>
      <c r="E18011">
        <v>616160</v>
      </c>
      <c r="F18011" t="s">
        <v>24196</v>
      </c>
      <c r="G18011" s="7">
        <v>305.11</v>
      </c>
    </row>
    <row r="18012" spans="1:7" x14ac:dyDescent="0.3">
      <c r="A18012" s="310">
        <v>3027005</v>
      </c>
      <c r="B18012" t="s">
        <v>23386</v>
      </c>
      <c r="C18012" t="s">
        <v>218</v>
      </c>
      <c r="D18012" t="s">
        <v>371</v>
      </c>
      <c r="E18012">
        <v>615100</v>
      </c>
      <c r="F18012" t="s">
        <v>24196</v>
      </c>
      <c r="G18012" s="7">
        <v>-0.01</v>
      </c>
    </row>
    <row r="18013" spans="1:7" x14ac:dyDescent="0.3">
      <c r="A18013" s="310">
        <v>3027005</v>
      </c>
      <c r="B18013" t="s">
        <v>23386</v>
      </c>
      <c r="C18013" t="s">
        <v>218</v>
      </c>
      <c r="D18013" t="s">
        <v>377</v>
      </c>
      <c r="E18013">
        <v>611110</v>
      </c>
      <c r="F18013" t="s">
        <v>24196</v>
      </c>
      <c r="G18013" s="7">
        <v>19.63</v>
      </c>
    </row>
    <row r="18014" spans="1:7" x14ac:dyDescent="0.3">
      <c r="A18014" s="310">
        <v>3027005</v>
      </c>
      <c r="B18014" t="s">
        <v>23386</v>
      </c>
      <c r="C18014" t="s">
        <v>218</v>
      </c>
      <c r="D18014" t="s">
        <v>371</v>
      </c>
      <c r="E18014">
        <v>616100</v>
      </c>
      <c r="F18014" t="s">
        <v>24196</v>
      </c>
      <c r="G18014" s="7">
        <v>449.55</v>
      </c>
    </row>
    <row r="18015" spans="1:7" x14ac:dyDescent="0.3">
      <c r="A18015" s="310">
        <v>3027005</v>
      </c>
      <c r="B18015" t="s">
        <v>23386</v>
      </c>
      <c r="C18015" t="s">
        <v>218</v>
      </c>
      <c r="D18015" t="s">
        <v>371</v>
      </c>
      <c r="E18015">
        <v>616100</v>
      </c>
      <c r="F18015" t="s">
        <v>24196</v>
      </c>
      <c r="G18015" s="7">
        <v>449.91</v>
      </c>
    </row>
    <row r="18016" spans="1:7" x14ac:dyDescent="0.3">
      <c r="A18016" s="310">
        <v>3027005</v>
      </c>
      <c r="B18016" t="s">
        <v>23386</v>
      </c>
      <c r="C18016" t="s">
        <v>218</v>
      </c>
      <c r="D18016" t="s">
        <v>371</v>
      </c>
      <c r="E18016">
        <v>615100</v>
      </c>
      <c r="F18016" t="s">
        <v>24196</v>
      </c>
      <c r="G18016" s="7">
        <v>-74.17</v>
      </c>
    </row>
    <row r="18017" spans="1:7" x14ac:dyDescent="0.3">
      <c r="A18017" s="310">
        <v>3027005</v>
      </c>
      <c r="B18017" t="s">
        <v>23386</v>
      </c>
      <c r="C18017" t="s">
        <v>218</v>
      </c>
      <c r="D18017" t="s">
        <v>374</v>
      </c>
      <c r="E18017">
        <v>615120</v>
      </c>
      <c r="F18017" t="s">
        <v>24196</v>
      </c>
      <c r="G18017" s="7">
        <v>5.95</v>
      </c>
    </row>
    <row r="18018" spans="1:7" x14ac:dyDescent="0.3">
      <c r="A18018" s="310">
        <v>3027005</v>
      </c>
      <c r="B18018" t="s">
        <v>23386</v>
      </c>
      <c r="C18018" t="s">
        <v>218</v>
      </c>
      <c r="D18018" t="s">
        <v>371</v>
      </c>
      <c r="E18018">
        <v>615100</v>
      </c>
      <c r="F18018" t="s">
        <v>24196</v>
      </c>
      <c r="G18018" s="7">
        <v>223.25</v>
      </c>
    </row>
    <row r="18019" spans="1:7" x14ac:dyDescent="0.3">
      <c r="A18019" s="310">
        <v>3027005</v>
      </c>
      <c r="B18019" t="s">
        <v>23386</v>
      </c>
      <c r="C18019" t="s">
        <v>218</v>
      </c>
      <c r="D18019" t="s">
        <v>371</v>
      </c>
      <c r="E18019">
        <v>615100</v>
      </c>
      <c r="F18019" t="s">
        <v>24196</v>
      </c>
      <c r="G18019" s="7">
        <v>4499.5</v>
      </c>
    </row>
    <row r="18020" spans="1:7" x14ac:dyDescent="0.3">
      <c r="A18020" s="310">
        <v>3027005</v>
      </c>
      <c r="B18020" t="s">
        <v>23386</v>
      </c>
      <c r="C18020" t="s">
        <v>218</v>
      </c>
      <c r="D18020" t="s">
        <v>371</v>
      </c>
      <c r="E18020">
        <v>615100</v>
      </c>
      <c r="F18020" t="s">
        <v>24196</v>
      </c>
      <c r="G18020" s="7">
        <v>5.76</v>
      </c>
    </row>
    <row r="18021" spans="1:7" x14ac:dyDescent="0.3">
      <c r="A18021" s="310">
        <v>3027005</v>
      </c>
      <c r="B18021" t="s">
        <v>23386</v>
      </c>
      <c r="C18021" t="s">
        <v>218</v>
      </c>
      <c r="D18021" t="s">
        <v>371</v>
      </c>
      <c r="E18021">
        <v>616100</v>
      </c>
      <c r="F18021" t="s">
        <v>24196</v>
      </c>
      <c r="G18021" s="7">
        <v>382.77</v>
      </c>
    </row>
    <row r="18022" spans="1:7" x14ac:dyDescent="0.3">
      <c r="A18022" s="310">
        <v>3027005</v>
      </c>
      <c r="B18022" t="s">
        <v>23386</v>
      </c>
      <c r="C18022" t="s">
        <v>218</v>
      </c>
      <c r="D18022" t="s">
        <v>371</v>
      </c>
      <c r="E18022">
        <v>615100</v>
      </c>
      <c r="F18022" t="s">
        <v>24196</v>
      </c>
      <c r="G18022" s="7">
        <v>-0.01</v>
      </c>
    </row>
    <row r="18023" spans="1:7" x14ac:dyDescent="0.3">
      <c r="A18023" s="310">
        <v>3027005</v>
      </c>
      <c r="B18023" t="s">
        <v>23386</v>
      </c>
      <c r="C18023" t="s">
        <v>218</v>
      </c>
      <c r="D18023" t="s">
        <v>373</v>
      </c>
      <c r="E18023">
        <v>617150</v>
      </c>
      <c r="F18023" t="s">
        <v>24196</v>
      </c>
      <c r="G18023" s="7">
        <v>345.9</v>
      </c>
    </row>
    <row r="18024" spans="1:7" x14ac:dyDescent="0.3">
      <c r="A18024" s="310">
        <v>3027005</v>
      </c>
      <c r="B18024" t="s">
        <v>23386</v>
      </c>
      <c r="C18024" t="s">
        <v>218</v>
      </c>
      <c r="D18024" t="s">
        <v>371</v>
      </c>
      <c r="E18024">
        <v>616100</v>
      </c>
      <c r="F18024" t="s">
        <v>24196</v>
      </c>
      <c r="G18024" s="7">
        <v>533.44000000000005</v>
      </c>
    </row>
    <row r="18025" spans="1:7" x14ac:dyDescent="0.3">
      <c r="A18025" s="310">
        <v>3027005</v>
      </c>
      <c r="B18025" t="s">
        <v>23386</v>
      </c>
      <c r="C18025" t="s">
        <v>218</v>
      </c>
      <c r="D18025" t="s">
        <v>375</v>
      </c>
      <c r="E18025">
        <v>615140</v>
      </c>
      <c r="F18025" t="s">
        <v>24196</v>
      </c>
      <c r="G18025" s="7">
        <v>0.01</v>
      </c>
    </row>
    <row r="18026" spans="1:7" x14ac:dyDescent="0.3">
      <c r="A18026" s="310">
        <v>3027005</v>
      </c>
      <c r="B18026" t="s">
        <v>23386</v>
      </c>
      <c r="C18026" t="s">
        <v>218</v>
      </c>
      <c r="D18026" t="s">
        <v>373</v>
      </c>
      <c r="E18026">
        <v>615130</v>
      </c>
      <c r="F18026" t="s">
        <v>24196</v>
      </c>
      <c r="G18026" s="7">
        <v>2119.4899999999998</v>
      </c>
    </row>
    <row r="18027" spans="1:7" x14ac:dyDescent="0.3">
      <c r="A18027" s="310">
        <v>3027005</v>
      </c>
      <c r="B18027" t="s">
        <v>23386</v>
      </c>
      <c r="C18027" t="s">
        <v>218</v>
      </c>
      <c r="D18027" t="s">
        <v>371</v>
      </c>
      <c r="E18027">
        <v>615100</v>
      </c>
      <c r="F18027" t="s">
        <v>24196</v>
      </c>
      <c r="G18027" s="7">
        <v>20.98</v>
      </c>
    </row>
    <row r="18028" spans="1:7" x14ac:dyDescent="0.3">
      <c r="A18028" s="310">
        <v>3027005</v>
      </c>
      <c r="B18028" t="s">
        <v>23386</v>
      </c>
      <c r="C18028" t="s">
        <v>218</v>
      </c>
      <c r="D18028" t="s">
        <v>371</v>
      </c>
      <c r="E18028">
        <v>615100</v>
      </c>
      <c r="F18028" t="s">
        <v>24196</v>
      </c>
      <c r="G18028" s="7">
        <v>5.76</v>
      </c>
    </row>
    <row r="18029" spans="1:7" x14ac:dyDescent="0.3">
      <c r="A18029" s="310">
        <v>3027005</v>
      </c>
      <c r="B18029" t="s">
        <v>23386</v>
      </c>
      <c r="C18029" t="s">
        <v>218</v>
      </c>
      <c r="D18029" t="s">
        <v>371</v>
      </c>
      <c r="E18029">
        <v>616100</v>
      </c>
      <c r="F18029" t="s">
        <v>24196</v>
      </c>
      <c r="G18029" s="7">
        <v>1029.31</v>
      </c>
    </row>
    <row r="18030" spans="1:7" x14ac:dyDescent="0.3">
      <c r="A18030" s="310">
        <v>3027005</v>
      </c>
      <c r="B18030" t="s">
        <v>23386</v>
      </c>
      <c r="C18030" t="s">
        <v>218</v>
      </c>
      <c r="D18030" t="s">
        <v>377</v>
      </c>
      <c r="E18030">
        <v>611110</v>
      </c>
      <c r="F18030" t="s">
        <v>24196</v>
      </c>
      <c r="G18030" s="7">
        <v>-19.63</v>
      </c>
    </row>
    <row r="18031" spans="1:7" x14ac:dyDescent="0.3">
      <c r="A18031" s="310">
        <v>3027005</v>
      </c>
      <c r="B18031" t="s">
        <v>23386</v>
      </c>
      <c r="C18031" t="s">
        <v>218</v>
      </c>
      <c r="D18031" t="s">
        <v>371</v>
      </c>
      <c r="E18031">
        <v>615100</v>
      </c>
      <c r="F18031" t="s">
        <v>24196</v>
      </c>
      <c r="G18031" s="7">
        <v>3750</v>
      </c>
    </row>
    <row r="18032" spans="1:7" x14ac:dyDescent="0.3">
      <c r="A18032" s="310">
        <v>3027005</v>
      </c>
      <c r="B18032" t="s">
        <v>23386</v>
      </c>
      <c r="C18032" t="s">
        <v>218</v>
      </c>
      <c r="D18032" t="s">
        <v>375</v>
      </c>
      <c r="E18032">
        <v>615140</v>
      </c>
      <c r="F18032" t="s">
        <v>24196</v>
      </c>
      <c r="G18032" s="7">
        <v>57.39</v>
      </c>
    </row>
    <row r="18033" spans="1:7" x14ac:dyDescent="0.3">
      <c r="A18033" s="310">
        <v>3027005</v>
      </c>
      <c r="B18033" t="s">
        <v>23386</v>
      </c>
      <c r="C18033" t="s">
        <v>218</v>
      </c>
      <c r="D18033" t="s">
        <v>375</v>
      </c>
      <c r="E18033">
        <v>615140</v>
      </c>
      <c r="F18033" t="s">
        <v>24196</v>
      </c>
      <c r="G18033" s="7">
        <v>-0.01</v>
      </c>
    </row>
    <row r="18034" spans="1:7" x14ac:dyDescent="0.3">
      <c r="A18034" s="310">
        <v>3027005</v>
      </c>
      <c r="B18034" t="s">
        <v>23386</v>
      </c>
      <c r="C18034" t="s">
        <v>218</v>
      </c>
      <c r="D18034" t="s">
        <v>371</v>
      </c>
      <c r="E18034">
        <v>615100</v>
      </c>
      <c r="F18034" t="s">
        <v>24196</v>
      </c>
      <c r="G18034" s="7">
        <v>21.34</v>
      </c>
    </row>
    <row r="18035" spans="1:7" x14ac:dyDescent="0.3">
      <c r="A18035" s="310">
        <v>3027005</v>
      </c>
      <c r="B18035" t="s">
        <v>23386</v>
      </c>
      <c r="C18035" t="s">
        <v>218</v>
      </c>
      <c r="D18035" t="s">
        <v>375</v>
      </c>
      <c r="E18035">
        <v>615140</v>
      </c>
      <c r="F18035" t="s">
        <v>24196</v>
      </c>
      <c r="G18035" s="7">
        <v>-0.01</v>
      </c>
    </row>
    <row r="18036" spans="1:7" x14ac:dyDescent="0.3">
      <c r="A18036" s="310">
        <v>3027005</v>
      </c>
      <c r="B18036" t="s">
        <v>23386</v>
      </c>
      <c r="C18036" t="s">
        <v>218</v>
      </c>
      <c r="D18036" t="s">
        <v>371</v>
      </c>
      <c r="E18036">
        <v>615100</v>
      </c>
      <c r="F18036" t="s">
        <v>24196</v>
      </c>
      <c r="G18036" s="7">
        <v>0.01</v>
      </c>
    </row>
    <row r="18037" spans="1:7" x14ac:dyDescent="0.3">
      <c r="A18037" s="310">
        <v>3027005</v>
      </c>
      <c r="B18037" t="s">
        <v>23386</v>
      </c>
      <c r="C18037" t="s">
        <v>218</v>
      </c>
      <c r="D18037" t="s">
        <v>373</v>
      </c>
      <c r="E18037">
        <v>615130</v>
      </c>
      <c r="F18037" t="s">
        <v>24196</v>
      </c>
      <c r="G18037" s="7">
        <v>10.6</v>
      </c>
    </row>
    <row r="18038" spans="1:7" x14ac:dyDescent="0.3">
      <c r="A18038" s="310">
        <v>3027005</v>
      </c>
      <c r="B18038" t="s">
        <v>23386</v>
      </c>
      <c r="C18038" t="s">
        <v>218</v>
      </c>
      <c r="D18038" t="s">
        <v>373</v>
      </c>
      <c r="E18038">
        <v>616160</v>
      </c>
      <c r="F18038" t="s">
        <v>24196</v>
      </c>
      <c r="G18038" s="7">
        <v>125.48</v>
      </c>
    </row>
    <row r="18039" spans="1:7" x14ac:dyDescent="0.3">
      <c r="A18039" s="310">
        <v>3027005</v>
      </c>
      <c r="B18039" t="s">
        <v>23386</v>
      </c>
      <c r="C18039" t="s">
        <v>218</v>
      </c>
      <c r="D18039" t="s">
        <v>373</v>
      </c>
      <c r="E18039">
        <v>615130</v>
      </c>
      <c r="F18039" t="s">
        <v>24196</v>
      </c>
      <c r="G18039" s="7">
        <v>11.4</v>
      </c>
    </row>
    <row r="18040" spans="1:7" x14ac:dyDescent="0.3">
      <c r="A18040" s="310">
        <v>3027005</v>
      </c>
      <c r="B18040" t="s">
        <v>23386</v>
      </c>
      <c r="C18040" t="s">
        <v>218</v>
      </c>
      <c r="D18040" t="s">
        <v>371</v>
      </c>
      <c r="E18040">
        <v>615100</v>
      </c>
      <c r="F18040" t="s">
        <v>24196</v>
      </c>
      <c r="G18040" s="7">
        <v>0.01</v>
      </c>
    </row>
    <row r="18041" spans="1:7" x14ac:dyDescent="0.3">
      <c r="A18041" s="310">
        <v>3027005</v>
      </c>
      <c r="B18041" t="s">
        <v>23386</v>
      </c>
      <c r="C18041" t="s">
        <v>218</v>
      </c>
      <c r="D18041" t="s">
        <v>373</v>
      </c>
      <c r="E18041">
        <v>615130</v>
      </c>
      <c r="F18041" t="s">
        <v>24196</v>
      </c>
      <c r="G18041" s="7">
        <v>552.37</v>
      </c>
    </row>
    <row r="18042" spans="1:7" x14ac:dyDescent="0.3">
      <c r="A18042" s="310">
        <v>3027005</v>
      </c>
      <c r="B18042" t="s">
        <v>23386</v>
      </c>
      <c r="C18042" t="s">
        <v>218</v>
      </c>
      <c r="D18042" t="s">
        <v>371</v>
      </c>
      <c r="E18042">
        <v>615100</v>
      </c>
      <c r="F18042" t="s">
        <v>24196</v>
      </c>
      <c r="G18042" s="7">
        <v>-5.76</v>
      </c>
    </row>
    <row r="18043" spans="1:7" x14ac:dyDescent="0.3">
      <c r="A18043" s="310">
        <v>3027005</v>
      </c>
      <c r="B18043" t="s">
        <v>23386</v>
      </c>
      <c r="C18043" t="s">
        <v>218</v>
      </c>
      <c r="D18043" t="s">
        <v>371</v>
      </c>
      <c r="E18043">
        <v>615100</v>
      </c>
      <c r="F18043" t="s">
        <v>24196</v>
      </c>
      <c r="G18043" s="7">
        <v>-0.01</v>
      </c>
    </row>
    <row r="18044" spans="1:7" x14ac:dyDescent="0.3">
      <c r="A18044" s="310">
        <v>3027005</v>
      </c>
      <c r="B18044" t="s">
        <v>23386</v>
      </c>
      <c r="C18044" t="s">
        <v>218</v>
      </c>
      <c r="D18044" t="s">
        <v>371</v>
      </c>
      <c r="E18044">
        <v>615100</v>
      </c>
      <c r="F18044" t="s">
        <v>24196</v>
      </c>
      <c r="G18044" s="7">
        <v>3193.17</v>
      </c>
    </row>
    <row r="18045" spans="1:7" x14ac:dyDescent="0.3">
      <c r="A18045" s="310">
        <v>3027005</v>
      </c>
      <c r="B18045" t="s">
        <v>23386</v>
      </c>
      <c r="C18045" t="s">
        <v>218</v>
      </c>
      <c r="D18045" t="s">
        <v>371</v>
      </c>
      <c r="E18045">
        <v>615100</v>
      </c>
      <c r="F18045" t="s">
        <v>24196</v>
      </c>
      <c r="G18045" s="7">
        <v>2569.23</v>
      </c>
    </row>
    <row r="18046" spans="1:7" x14ac:dyDescent="0.3">
      <c r="A18046" s="310">
        <v>3027005</v>
      </c>
      <c r="B18046" t="s">
        <v>23386</v>
      </c>
      <c r="C18046" t="s">
        <v>218</v>
      </c>
      <c r="D18046" t="s">
        <v>377</v>
      </c>
      <c r="E18046">
        <v>611130</v>
      </c>
      <c r="F18046" t="s">
        <v>24196</v>
      </c>
      <c r="G18046" s="7">
        <v>146.94</v>
      </c>
    </row>
    <row r="18047" spans="1:7" x14ac:dyDescent="0.3">
      <c r="A18047" s="310">
        <v>3027005</v>
      </c>
      <c r="B18047" t="s">
        <v>23386</v>
      </c>
      <c r="C18047" t="s">
        <v>218</v>
      </c>
      <c r="D18047" t="s">
        <v>373</v>
      </c>
      <c r="E18047">
        <v>617150</v>
      </c>
      <c r="F18047" t="s">
        <v>24196</v>
      </c>
      <c r="G18047" s="7">
        <v>464.98</v>
      </c>
    </row>
    <row r="18048" spans="1:7" x14ac:dyDescent="0.3">
      <c r="A18048" s="310">
        <v>3027005</v>
      </c>
      <c r="B18048" t="s">
        <v>23386</v>
      </c>
      <c r="C18048" t="s">
        <v>218</v>
      </c>
      <c r="D18048" t="s">
        <v>373</v>
      </c>
      <c r="E18048">
        <v>617150</v>
      </c>
      <c r="F18048" t="s">
        <v>24196</v>
      </c>
      <c r="G18048" s="7">
        <v>432.38</v>
      </c>
    </row>
    <row r="18049" spans="1:7" x14ac:dyDescent="0.3">
      <c r="A18049" s="310">
        <v>3027005</v>
      </c>
      <c r="B18049" t="s">
        <v>23386</v>
      </c>
      <c r="C18049" t="s">
        <v>218</v>
      </c>
      <c r="D18049" t="s">
        <v>371</v>
      </c>
      <c r="E18049">
        <v>615100</v>
      </c>
      <c r="F18049" t="s">
        <v>24196</v>
      </c>
      <c r="G18049" s="7">
        <v>552.42999999999995</v>
      </c>
    </row>
    <row r="18050" spans="1:7" x14ac:dyDescent="0.3">
      <c r="A18050" s="310">
        <v>3027005</v>
      </c>
      <c r="B18050" t="s">
        <v>23386</v>
      </c>
      <c r="C18050" t="s">
        <v>218</v>
      </c>
      <c r="D18050" t="s">
        <v>371</v>
      </c>
      <c r="E18050">
        <v>615100</v>
      </c>
      <c r="F18050" t="s">
        <v>24196</v>
      </c>
      <c r="G18050" s="7">
        <v>74.16</v>
      </c>
    </row>
    <row r="18051" spans="1:7" x14ac:dyDescent="0.3">
      <c r="A18051" s="310">
        <v>3027005</v>
      </c>
      <c r="B18051" t="s">
        <v>23386</v>
      </c>
      <c r="C18051" t="s">
        <v>218</v>
      </c>
      <c r="D18051" t="s">
        <v>373</v>
      </c>
      <c r="E18051">
        <v>615130</v>
      </c>
      <c r="F18051" t="s">
        <v>24196</v>
      </c>
      <c r="G18051" s="7">
        <v>2089.1999999999998</v>
      </c>
    </row>
    <row r="18052" spans="1:7" x14ac:dyDescent="0.3">
      <c r="A18052" s="310">
        <v>3027005</v>
      </c>
      <c r="B18052" t="s">
        <v>23386</v>
      </c>
      <c r="C18052" t="s">
        <v>218</v>
      </c>
      <c r="D18052" t="s">
        <v>371</v>
      </c>
      <c r="E18052">
        <v>615100</v>
      </c>
      <c r="F18052" t="s">
        <v>24196</v>
      </c>
      <c r="G18052" s="7">
        <v>-5.76</v>
      </c>
    </row>
    <row r="18053" spans="1:7" x14ac:dyDescent="0.3">
      <c r="A18053" s="310">
        <v>3027005</v>
      </c>
      <c r="B18053" t="s">
        <v>23386</v>
      </c>
      <c r="C18053" t="s">
        <v>218</v>
      </c>
      <c r="D18053" t="s">
        <v>373</v>
      </c>
      <c r="E18053">
        <v>615130</v>
      </c>
      <c r="F18053" t="s">
        <v>24196</v>
      </c>
      <c r="G18053" s="7">
        <v>10.45</v>
      </c>
    </row>
    <row r="18054" spans="1:7" x14ac:dyDescent="0.3">
      <c r="A18054" s="310">
        <v>3027005</v>
      </c>
      <c r="B18054" t="s">
        <v>23386</v>
      </c>
      <c r="C18054" t="s">
        <v>218</v>
      </c>
      <c r="D18054" t="s">
        <v>371</v>
      </c>
      <c r="E18054">
        <v>615100</v>
      </c>
      <c r="F18054" t="s">
        <v>24196</v>
      </c>
      <c r="G18054" s="7">
        <v>0.01</v>
      </c>
    </row>
    <row r="18055" spans="1:7" x14ac:dyDescent="0.3">
      <c r="A18055" s="310">
        <v>3027005</v>
      </c>
      <c r="B18055" t="s">
        <v>23386</v>
      </c>
      <c r="C18055" t="s">
        <v>218</v>
      </c>
      <c r="D18055" t="s">
        <v>373</v>
      </c>
      <c r="E18055">
        <v>615130</v>
      </c>
      <c r="F18055" t="s">
        <v>24196</v>
      </c>
      <c r="G18055" s="7">
        <v>1253.52</v>
      </c>
    </row>
    <row r="18056" spans="1:7" x14ac:dyDescent="0.3">
      <c r="A18056" s="310">
        <v>3027005</v>
      </c>
      <c r="B18056" t="s">
        <v>23386</v>
      </c>
      <c r="C18056" t="s">
        <v>218</v>
      </c>
      <c r="D18056" t="s">
        <v>371</v>
      </c>
      <c r="E18056">
        <v>615100</v>
      </c>
      <c r="F18056" t="s">
        <v>24196</v>
      </c>
      <c r="G18056" s="7">
        <v>-5.76</v>
      </c>
    </row>
    <row r="18057" spans="1:7" x14ac:dyDescent="0.3">
      <c r="A18057" s="310">
        <v>3027005</v>
      </c>
      <c r="B18057" t="s">
        <v>23386</v>
      </c>
      <c r="C18057" t="s">
        <v>218</v>
      </c>
      <c r="D18057" t="s">
        <v>373</v>
      </c>
      <c r="E18057">
        <v>615130</v>
      </c>
      <c r="F18057" t="s">
        <v>24196</v>
      </c>
      <c r="G18057" s="7">
        <v>10.6</v>
      </c>
    </row>
    <row r="18058" spans="1:7" x14ac:dyDescent="0.3">
      <c r="A18058" s="310">
        <v>3027005</v>
      </c>
      <c r="B18058" t="s">
        <v>23386</v>
      </c>
      <c r="C18058" t="s">
        <v>218</v>
      </c>
      <c r="D18058" t="s">
        <v>371</v>
      </c>
      <c r="E18058">
        <v>615100</v>
      </c>
      <c r="F18058" t="s">
        <v>24196</v>
      </c>
      <c r="G18058" s="7">
        <v>5.19</v>
      </c>
    </row>
    <row r="18059" spans="1:7" x14ac:dyDescent="0.3">
      <c r="A18059" s="310">
        <v>3027005</v>
      </c>
      <c r="B18059" t="s">
        <v>23386</v>
      </c>
      <c r="C18059" t="s">
        <v>218</v>
      </c>
      <c r="D18059" t="s">
        <v>371</v>
      </c>
      <c r="E18059">
        <v>615100</v>
      </c>
      <c r="F18059" t="s">
        <v>24196</v>
      </c>
      <c r="G18059" s="7">
        <v>4184.17</v>
      </c>
    </row>
    <row r="18060" spans="1:7" x14ac:dyDescent="0.3">
      <c r="A18060" s="310">
        <v>3027005</v>
      </c>
      <c r="B18060" t="s">
        <v>23386</v>
      </c>
      <c r="C18060" t="s">
        <v>218</v>
      </c>
      <c r="D18060" t="s">
        <v>371</v>
      </c>
      <c r="E18060">
        <v>615100</v>
      </c>
      <c r="F18060" t="s">
        <v>24196</v>
      </c>
      <c r="G18060" s="7">
        <v>5.76</v>
      </c>
    </row>
    <row r="18061" spans="1:7" x14ac:dyDescent="0.3">
      <c r="A18061" s="310">
        <v>3027005</v>
      </c>
      <c r="B18061" t="s">
        <v>23386</v>
      </c>
      <c r="C18061" t="s">
        <v>218</v>
      </c>
      <c r="D18061" t="s">
        <v>371</v>
      </c>
      <c r="E18061">
        <v>615100</v>
      </c>
      <c r="F18061" t="s">
        <v>24196</v>
      </c>
      <c r="G18061" s="7">
        <v>-74.16</v>
      </c>
    </row>
    <row r="18062" spans="1:7" x14ac:dyDescent="0.3">
      <c r="A18062" s="310">
        <v>3027005</v>
      </c>
      <c r="B18062" t="s">
        <v>23386</v>
      </c>
      <c r="C18062" t="s">
        <v>218</v>
      </c>
      <c r="D18062" t="s">
        <v>371</v>
      </c>
      <c r="E18062">
        <v>615100</v>
      </c>
      <c r="F18062" t="s">
        <v>24196</v>
      </c>
      <c r="G18062" s="7">
        <v>19.87</v>
      </c>
    </row>
    <row r="18063" spans="1:7" x14ac:dyDescent="0.3">
      <c r="A18063" s="310">
        <v>3027005</v>
      </c>
      <c r="B18063" t="s">
        <v>23386</v>
      </c>
      <c r="C18063" t="s">
        <v>218</v>
      </c>
      <c r="D18063" t="s">
        <v>373</v>
      </c>
      <c r="E18063">
        <v>616160</v>
      </c>
      <c r="F18063" t="s">
        <v>24196</v>
      </c>
      <c r="G18063" s="7">
        <v>279.33999999999997</v>
      </c>
    </row>
    <row r="18064" spans="1:7" x14ac:dyDescent="0.3">
      <c r="A18064" s="310">
        <v>3027005</v>
      </c>
      <c r="B18064" t="s">
        <v>23386</v>
      </c>
      <c r="C18064" t="s">
        <v>218</v>
      </c>
      <c r="D18064" t="s">
        <v>373</v>
      </c>
      <c r="E18064">
        <v>617150</v>
      </c>
      <c r="F18064" t="s">
        <v>24196</v>
      </c>
      <c r="G18064" s="7">
        <v>432.38</v>
      </c>
    </row>
    <row r="18065" spans="1:7" x14ac:dyDescent="0.3">
      <c r="A18065" s="310">
        <v>3027005</v>
      </c>
      <c r="B18065" t="s">
        <v>23386</v>
      </c>
      <c r="C18065" t="s">
        <v>218</v>
      </c>
      <c r="D18065" t="s">
        <v>371</v>
      </c>
      <c r="E18065">
        <v>615100</v>
      </c>
      <c r="F18065" t="s">
        <v>24196</v>
      </c>
      <c r="G18065" s="7">
        <v>-5.77</v>
      </c>
    </row>
    <row r="18066" spans="1:7" x14ac:dyDescent="0.3">
      <c r="A18066" s="310">
        <v>3027005</v>
      </c>
      <c r="B18066" t="s">
        <v>23386</v>
      </c>
      <c r="C18066" t="s">
        <v>218</v>
      </c>
      <c r="D18066" t="s">
        <v>374</v>
      </c>
      <c r="E18066">
        <v>615120</v>
      </c>
      <c r="F18066" t="s">
        <v>24196</v>
      </c>
      <c r="G18066" s="7">
        <v>1438.61</v>
      </c>
    </row>
    <row r="18067" spans="1:7" x14ac:dyDescent="0.3">
      <c r="A18067" s="310">
        <v>3027005</v>
      </c>
      <c r="B18067" t="s">
        <v>23386</v>
      </c>
      <c r="C18067" t="s">
        <v>218</v>
      </c>
      <c r="D18067" t="s">
        <v>373</v>
      </c>
      <c r="E18067">
        <v>617150</v>
      </c>
      <c r="F18067" t="s">
        <v>24196</v>
      </c>
      <c r="G18067" s="7">
        <v>432.38</v>
      </c>
    </row>
    <row r="18068" spans="1:7" x14ac:dyDescent="0.3">
      <c r="A18068" s="310">
        <v>3027005</v>
      </c>
      <c r="B18068" t="s">
        <v>23386</v>
      </c>
      <c r="C18068" t="s">
        <v>218</v>
      </c>
      <c r="D18068" t="s">
        <v>371</v>
      </c>
      <c r="E18068">
        <v>615100</v>
      </c>
      <c r="F18068" t="s">
        <v>24196</v>
      </c>
      <c r="G18068" s="7">
        <v>-5.18</v>
      </c>
    </row>
    <row r="18069" spans="1:7" x14ac:dyDescent="0.3">
      <c r="A18069" s="310">
        <v>3027005</v>
      </c>
      <c r="B18069" t="s">
        <v>23386</v>
      </c>
      <c r="C18069" t="s">
        <v>218</v>
      </c>
      <c r="D18069" t="s">
        <v>375</v>
      </c>
      <c r="E18069">
        <v>615140</v>
      </c>
      <c r="F18069" t="s">
        <v>24196</v>
      </c>
      <c r="G18069" s="7">
        <v>-0.01</v>
      </c>
    </row>
    <row r="18070" spans="1:7" x14ac:dyDescent="0.3">
      <c r="A18070" s="310">
        <v>3027005</v>
      </c>
      <c r="B18070" t="s">
        <v>23386</v>
      </c>
      <c r="C18070" t="s">
        <v>218</v>
      </c>
      <c r="D18070" t="s">
        <v>371</v>
      </c>
      <c r="E18070">
        <v>615100</v>
      </c>
      <c r="F18070" t="s">
        <v>24196</v>
      </c>
      <c r="G18070" s="7">
        <v>-82.4</v>
      </c>
    </row>
    <row r="18071" spans="1:7" x14ac:dyDescent="0.3">
      <c r="A18071" s="310">
        <v>3027005</v>
      </c>
      <c r="B18071" t="s">
        <v>23386</v>
      </c>
      <c r="C18071" t="s">
        <v>218</v>
      </c>
      <c r="D18071" t="s">
        <v>371</v>
      </c>
      <c r="E18071">
        <v>615100</v>
      </c>
      <c r="F18071" t="s">
        <v>24196</v>
      </c>
      <c r="G18071" s="7">
        <v>-74.16</v>
      </c>
    </row>
    <row r="18072" spans="1:7" x14ac:dyDescent="0.3">
      <c r="A18072" s="310">
        <v>3027005</v>
      </c>
      <c r="B18072" t="s">
        <v>23386</v>
      </c>
      <c r="C18072" t="s">
        <v>218</v>
      </c>
      <c r="D18072" t="s">
        <v>371</v>
      </c>
      <c r="E18072">
        <v>615100</v>
      </c>
      <c r="F18072" t="s">
        <v>24196</v>
      </c>
      <c r="G18072" s="7">
        <v>154.25</v>
      </c>
    </row>
    <row r="18073" spans="1:7" x14ac:dyDescent="0.3">
      <c r="A18073" s="310">
        <v>3027005</v>
      </c>
      <c r="B18073" t="s">
        <v>23386</v>
      </c>
      <c r="C18073" t="s">
        <v>218</v>
      </c>
      <c r="D18073" t="s">
        <v>373</v>
      </c>
      <c r="E18073">
        <v>617150</v>
      </c>
      <c r="F18073" t="s">
        <v>24196</v>
      </c>
      <c r="G18073" s="7">
        <v>432.38</v>
      </c>
    </row>
    <row r="18074" spans="1:7" x14ac:dyDescent="0.3">
      <c r="A18074" s="310">
        <v>3027005</v>
      </c>
      <c r="B18074" t="s">
        <v>23386</v>
      </c>
      <c r="C18074" t="s">
        <v>218</v>
      </c>
      <c r="D18074" t="s">
        <v>373</v>
      </c>
      <c r="E18074">
        <v>617150</v>
      </c>
      <c r="F18074" t="s">
        <v>24196</v>
      </c>
      <c r="G18074" s="7">
        <v>432.38</v>
      </c>
    </row>
    <row r="18075" spans="1:7" x14ac:dyDescent="0.3">
      <c r="A18075" s="310">
        <v>3027005</v>
      </c>
      <c r="B18075" t="s">
        <v>23386</v>
      </c>
      <c r="C18075" t="s">
        <v>218</v>
      </c>
      <c r="D18075" t="s">
        <v>373</v>
      </c>
      <c r="E18075">
        <v>615130</v>
      </c>
      <c r="F18075" t="s">
        <v>24196</v>
      </c>
      <c r="G18075" s="7">
        <v>2119.4899999999998</v>
      </c>
    </row>
    <row r="18076" spans="1:7" x14ac:dyDescent="0.3">
      <c r="A18076" s="310">
        <v>3027005</v>
      </c>
      <c r="B18076" t="s">
        <v>23386</v>
      </c>
      <c r="C18076" t="s">
        <v>218</v>
      </c>
      <c r="D18076" t="s">
        <v>371</v>
      </c>
      <c r="E18076">
        <v>615100</v>
      </c>
      <c r="F18076" t="s">
        <v>24196</v>
      </c>
      <c r="G18076" s="7">
        <v>-5.76</v>
      </c>
    </row>
    <row r="18077" spans="1:7" x14ac:dyDescent="0.3">
      <c r="A18077" s="310">
        <v>3027005</v>
      </c>
      <c r="B18077" t="s">
        <v>23386</v>
      </c>
      <c r="C18077" t="s">
        <v>218</v>
      </c>
      <c r="D18077" t="s">
        <v>375</v>
      </c>
      <c r="E18077">
        <v>615140</v>
      </c>
      <c r="F18077" t="s">
        <v>24196</v>
      </c>
      <c r="G18077" s="7">
        <v>-0.01</v>
      </c>
    </row>
    <row r="18078" spans="1:7" x14ac:dyDescent="0.3">
      <c r="A18078" s="310">
        <v>3027005</v>
      </c>
      <c r="B18078" t="s">
        <v>23386</v>
      </c>
      <c r="C18078" t="s">
        <v>218</v>
      </c>
      <c r="D18078" t="s">
        <v>371</v>
      </c>
      <c r="E18078">
        <v>615100</v>
      </c>
      <c r="F18078" t="s">
        <v>24196</v>
      </c>
      <c r="G18078" s="7">
        <v>223.25</v>
      </c>
    </row>
    <row r="18079" spans="1:7" x14ac:dyDescent="0.3">
      <c r="A18079" s="310">
        <v>3027005</v>
      </c>
      <c r="B18079" t="s">
        <v>23386</v>
      </c>
      <c r="C18079" t="s">
        <v>218</v>
      </c>
      <c r="D18079" t="s">
        <v>377</v>
      </c>
      <c r="E18079">
        <v>611110</v>
      </c>
      <c r="F18079" t="s">
        <v>24196</v>
      </c>
      <c r="G18079" s="7">
        <v>-19.63</v>
      </c>
    </row>
    <row r="18080" spans="1:7" x14ac:dyDescent="0.3">
      <c r="A18080" s="310">
        <v>3027005</v>
      </c>
      <c r="B18080" t="s">
        <v>23386</v>
      </c>
      <c r="C18080" t="s">
        <v>218</v>
      </c>
      <c r="D18080" t="s">
        <v>375</v>
      </c>
      <c r="E18080">
        <v>615140</v>
      </c>
      <c r="F18080" t="s">
        <v>24196</v>
      </c>
      <c r="G18080" s="7">
        <v>123.02</v>
      </c>
    </row>
    <row r="18081" spans="1:7" x14ac:dyDescent="0.3">
      <c r="A18081" s="310">
        <v>3027005</v>
      </c>
      <c r="B18081" t="s">
        <v>23386</v>
      </c>
      <c r="C18081" t="s">
        <v>218</v>
      </c>
      <c r="D18081" t="s">
        <v>371</v>
      </c>
      <c r="E18081">
        <v>615100</v>
      </c>
      <c r="F18081" t="s">
        <v>24196</v>
      </c>
      <c r="G18081" s="7">
        <v>24.8</v>
      </c>
    </row>
    <row r="18082" spans="1:7" x14ac:dyDescent="0.3">
      <c r="A18082" s="310">
        <v>3027005</v>
      </c>
      <c r="B18082" t="s">
        <v>23386</v>
      </c>
      <c r="C18082" t="s">
        <v>218</v>
      </c>
      <c r="D18082" t="s">
        <v>373</v>
      </c>
      <c r="E18082">
        <v>616160</v>
      </c>
      <c r="F18082" t="s">
        <v>24196</v>
      </c>
      <c r="G18082" s="7">
        <v>297.66000000000003</v>
      </c>
    </row>
    <row r="18083" spans="1:7" x14ac:dyDescent="0.3">
      <c r="A18083" s="310">
        <v>3027005</v>
      </c>
      <c r="B18083" t="s">
        <v>23386</v>
      </c>
      <c r="C18083" t="s">
        <v>218</v>
      </c>
      <c r="D18083" t="s">
        <v>373</v>
      </c>
      <c r="E18083">
        <v>617150</v>
      </c>
      <c r="F18083" t="s">
        <v>24196</v>
      </c>
      <c r="G18083" s="7">
        <v>432.38</v>
      </c>
    </row>
    <row r="18084" spans="1:7" x14ac:dyDescent="0.3">
      <c r="A18084" s="310">
        <v>3027005</v>
      </c>
      <c r="B18084" t="s">
        <v>23386</v>
      </c>
      <c r="C18084" t="s">
        <v>218</v>
      </c>
      <c r="D18084" t="s">
        <v>373</v>
      </c>
      <c r="E18084">
        <v>615130</v>
      </c>
      <c r="F18084" t="s">
        <v>24196</v>
      </c>
      <c r="G18084" s="7">
        <v>552.6</v>
      </c>
    </row>
    <row r="18085" spans="1:7" x14ac:dyDescent="0.3">
      <c r="A18085" s="310">
        <v>3027005</v>
      </c>
      <c r="B18085" t="s">
        <v>23386</v>
      </c>
      <c r="C18085" t="s">
        <v>218</v>
      </c>
      <c r="D18085" t="s">
        <v>373</v>
      </c>
      <c r="E18085">
        <v>615130</v>
      </c>
      <c r="F18085" t="s">
        <v>24196</v>
      </c>
      <c r="G18085" s="7">
        <v>13.4</v>
      </c>
    </row>
    <row r="18086" spans="1:7" x14ac:dyDescent="0.3">
      <c r="A18086" s="310">
        <v>3027005</v>
      </c>
      <c r="B18086" t="s">
        <v>23386</v>
      </c>
      <c r="C18086" t="s">
        <v>218</v>
      </c>
      <c r="D18086" t="s">
        <v>371</v>
      </c>
      <c r="E18086">
        <v>615100</v>
      </c>
      <c r="F18086" t="s">
        <v>24196</v>
      </c>
      <c r="G18086" s="7">
        <v>0.01</v>
      </c>
    </row>
    <row r="18087" spans="1:7" x14ac:dyDescent="0.3">
      <c r="A18087" s="310">
        <v>3027005</v>
      </c>
      <c r="B18087" t="s">
        <v>23386</v>
      </c>
      <c r="C18087" t="s">
        <v>218</v>
      </c>
      <c r="D18087" t="s">
        <v>371</v>
      </c>
      <c r="E18087">
        <v>615100</v>
      </c>
      <c r="F18087" t="s">
        <v>24196</v>
      </c>
      <c r="G18087" s="7">
        <v>-82.4</v>
      </c>
    </row>
    <row r="18088" spans="1:7" x14ac:dyDescent="0.3">
      <c r="A18088" s="310">
        <v>3027005</v>
      </c>
      <c r="B18088" t="s">
        <v>23386</v>
      </c>
      <c r="C18088" t="s">
        <v>218</v>
      </c>
      <c r="D18088" t="s">
        <v>371</v>
      </c>
      <c r="E18088">
        <v>615100</v>
      </c>
      <c r="F18088" t="s">
        <v>24196</v>
      </c>
      <c r="G18088" s="7">
        <v>-5.76</v>
      </c>
    </row>
    <row r="18089" spans="1:7" x14ac:dyDescent="0.3">
      <c r="A18089" s="310">
        <v>3027005</v>
      </c>
      <c r="B18089" t="s">
        <v>23386</v>
      </c>
      <c r="C18089" t="s">
        <v>218</v>
      </c>
      <c r="D18089" t="s">
        <v>373</v>
      </c>
      <c r="E18089">
        <v>615130</v>
      </c>
      <c r="F18089" t="s">
        <v>24196</v>
      </c>
      <c r="G18089" s="7">
        <v>2.2799999999999998</v>
      </c>
    </row>
    <row r="18090" spans="1:7" x14ac:dyDescent="0.3">
      <c r="A18090" s="310">
        <v>3027005</v>
      </c>
      <c r="B18090" t="s">
        <v>23386</v>
      </c>
      <c r="C18090" t="s">
        <v>218</v>
      </c>
      <c r="D18090" t="s">
        <v>371</v>
      </c>
      <c r="E18090">
        <v>615100</v>
      </c>
      <c r="F18090" t="s">
        <v>24196</v>
      </c>
      <c r="G18090" s="7">
        <v>74.16</v>
      </c>
    </row>
    <row r="18091" spans="1:7" x14ac:dyDescent="0.3">
      <c r="A18091" s="310">
        <v>3027005</v>
      </c>
      <c r="B18091" t="s">
        <v>23386</v>
      </c>
      <c r="C18091" t="s">
        <v>218</v>
      </c>
      <c r="D18091" t="s">
        <v>373</v>
      </c>
      <c r="E18091">
        <v>616160</v>
      </c>
      <c r="F18091" t="s">
        <v>24196</v>
      </c>
      <c r="G18091" s="7">
        <v>250.83</v>
      </c>
    </row>
    <row r="18092" spans="1:7" x14ac:dyDescent="0.3">
      <c r="A18092" s="310">
        <v>3027005</v>
      </c>
      <c r="B18092" t="s">
        <v>23386</v>
      </c>
      <c r="C18092" t="s">
        <v>218</v>
      </c>
      <c r="D18092" t="s">
        <v>373</v>
      </c>
      <c r="E18092">
        <v>615130</v>
      </c>
      <c r="F18092" t="s">
        <v>24196</v>
      </c>
      <c r="G18092" s="7">
        <v>560.38</v>
      </c>
    </row>
    <row r="18093" spans="1:7" x14ac:dyDescent="0.3">
      <c r="A18093" s="310">
        <v>3027005</v>
      </c>
      <c r="B18093" t="s">
        <v>23386</v>
      </c>
      <c r="C18093" t="s">
        <v>218</v>
      </c>
      <c r="D18093" t="s">
        <v>371</v>
      </c>
      <c r="E18093">
        <v>615100</v>
      </c>
      <c r="F18093" t="s">
        <v>24196</v>
      </c>
      <c r="G18093" s="7">
        <v>82.4</v>
      </c>
    </row>
    <row r="18094" spans="1:7" x14ac:dyDescent="0.3">
      <c r="A18094" s="310">
        <v>3027005</v>
      </c>
      <c r="B18094" t="s">
        <v>23386</v>
      </c>
      <c r="C18094" t="s">
        <v>218</v>
      </c>
      <c r="D18094" t="s">
        <v>371</v>
      </c>
      <c r="E18094">
        <v>615100</v>
      </c>
      <c r="F18094" t="s">
        <v>24196</v>
      </c>
      <c r="G18094" s="7">
        <v>-5.77</v>
      </c>
    </row>
    <row r="18095" spans="1:7" x14ac:dyDescent="0.3">
      <c r="A18095" s="310">
        <v>3027005</v>
      </c>
      <c r="B18095" t="s">
        <v>23386</v>
      </c>
      <c r="C18095" t="s">
        <v>218</v>
      </c>
      <c r="D18095" t="s">
        <v>373</v>
      </c>
      <c r="E18095">
        <v>615130</v>
      </c>
      <c r="F18095" t="s">
        <v>24196</v>
      </c>
      <c r="G18095" s="7">
        <v>10.6</v>
      </c>
    </row>
    <row r="18096" spans="1:7" x14ac:dyDescent="0.3">
      <c r="A18096" s="310">
        <v>3027005</v>
      </c>
      <c r="B18096" t="s">
        <v>23386</v>
      </c>
      <c r="C18096" t="s">
        <v>218</v>
      </c>
      <c r="D18096" t="s">
        <v>375</v>
      </c>
      <c r="E18096">
        <v>615140</v>
      </c>
      <c r="F18096" t="s">
        <v>24196</v>
      </c>
      <c r="G18096" s="7">
        <v>0.01</v>
      </c>
    </row>
    <row r="18097" spans="1:7" x14ac:dyDescent="0.3">
      <c r="A18097" s="310">
        <v>3027005</v>
      </c>
      <c r="B18097" t="s">
        <v>23386</v>
      </c>
      <c r="C18097" t="s">
        <v>218</v>
      </c>
      <c r="D18097" t="s">
        <v>373</v>
      </c>
      <c r="E18097">
        <v>616160</v>
      </c>
      <c r="F18097" t="s">
        <v>24196</v>
      </c>
      <c r="G18097" s="7">
        <v>255.37</v>
      </c>
    </row>
    <row r="18098" spans="1:7" x14ac:dyDescent="0.3">
      <c r="A18098" s="310">
        <v>3027005</v>
      </c>
      <c r="B18098" t="s">
        <v>23386</v>
      </c>
      <c r="C18098" t="s">
        <v>218</v>
      </c>
      <c r="D18098" t="s">
        <v>371</v>
      </c>
      <c r="E18098">
        <v>615100</v>
      </c>
      <c r="F18098" t="s">
        <v>24196</v>
      </c>
      <c r="G18098" s="7">
        <v>3535.83</v>
      </c>
    </row>
    <row r="18099" spans="1:7" x14ac:dyDescent="0.3">
      <c r="A18099" s="310">
        <v>3027005</v>
      </c>
      <c r="B18099" t="s">
        <v>23386</v>
      </c>
      <c r="C18099" t="s">
        <v>218</v>
      </c>
      <c r="D18099" t="s">
        <v>375</v>
      </c>
      <c r="E18099">
        <v>615140</v>
      </c>
      <c r="F18099" t="s">
        <v>24196</v>
      </c>
      <c r="G18099" s="7">
        <v>-57.39</v>
      </c>
    </row>
    <row r="18100" spans="1:7" x14ac:dyDescent="0.3">
      <c r="A18100" s="310">
        <v>3027005</v>
      </c>
      <c r="B18100" t="s">
        <v>23386</v>
      </c>
      <c r="C18100" t="s">
        <v>218</v>
      </c>
      <c r="D18100" t="s">
        <v>371</v>
      </c>
      <c r="E18100">
        <v>615100</v>
      </c>
      <c r="F18100" t="s">
        <v>24196</v>
      </c>
      <c r="G18100" s="7">
        <v>1644.72</v>
      </c>
    </row>
    <row r="18101" spans="1:7" x14ac:dyDescent="0.3">
      <c r="A18101" s="310">
        <v>3027005</v>
      </c>
      <c r="B18101" t="s">
        <v>23386</v>
      </c>
      <c r="C18101" t="s">
        <v>218</v>
      </c>
      <c r="D18101" t="s">
        <v>375</v>
      </c>
      <c r="E18101">
        <v>615140</v>
      </c>
      <c r="F18101" t="s">
        <v>24196</v>
      </c>
      <c r="G18101" s="7">
        <v>-57.39</v>
      </c>
    </row>
    <row r="18102" spans="1:7" x14ac:dyDescent="0.3">
      <c r="A18102" s="310">
        <v>3027005</v>
      </c>
      <c r="B18102" t="s">
        <v>23386</v>
      </c>
      <c r="C18102" t="s">
        <v>218</v>
      </c>
      <c r="D18102" t="s">
        <v>373</v>
      </c>
      <c r="E18102">
        <v>617150</v>
      </c>
      <c r="F18102" t="s">
        <v>24196</v>
      </c>
      <c r="G18102" s="7">
        <v>432.38</v>
      </c>
    </row>
    <row r="18103" spans="1:7" x14ac:dyDescent="0.3">
      <c r="A18103" s="310">
        <v>3027005</v>
      </c>
      <c r="B18103" t="s">
        <v>23386</v>
      </c>
      <c r="C18103" t="s">
        <v>218</v>
      </c>
      <c r="D18103" t="s">
        <v>373</v>
      </c>
      <c r="E18103">
        <v>617150</v>
      </c>
      <c r="F18103" t="s">
        <v>24196</v>
      </c>
      <c r="G18103" s="7">
        <v>345.9</v>
      </c>
    </row>
    <row r="18104" spans="1:7" x14ac:dyDescent="0.3">
      <c r="A18104" s="310">
        <v>3027005</v>
      </c>
      <c r="B18104" t="s">
        <v>23386</v>
      </c>
      <c r="C18104" t="s">
        <v>218</v>
      </c>
      <c r="D18104" t="s">
        <v>373</v>
      </c>
      <c r="E18104">
        <v>617150</v>
      </c>
      <c r="F18104" t="s">
        <v>24196</v>
      </c>
      <c r="G18104" s="7">
        <v>475.99</v>
      </c>
    </row>
    <row r="18105" spans="1:7" x14ac:dyDescent="0.3">
      <c r="A18105" s="310">
        <v>3027005</v>
      </c>
      <c r="B18105" t="s">
        <v>23386</v>
      </c>
      <c r="C18105" t="s">
        <v>218</v>
      </c>
      <c r="D18105" t="s">
        <v>371</v>
      </c>
      <c r="E18105">
        <v>615100</v>
      </c>
      <c r="F18105" t="s">
        <v>24196</v>
      </c>
      <c r="G18105" s="7">
        <v>-82.41</v>
      </c>
    </row>
    <row r="18106" spans="1:7" x14ac:dyDescent="0.3">
      <c r="A18106" s="310">
        <v>3027005</v>
      </c>
      <c r="B18106" t="s">
        <v>23386</v>
      </c>
      <c r="C18106" t="s">
        <v>218</v>
      </c>
      <c r="D18106" t="s">
        <v>375</v>
      </c>
      <c r="E18106">
        <v>615140</v>
      </c>
      <c r="F18106" t="s">
        <v>24196</v>
      </c>
      <c r="G18106" s="7">
        <v>-0.01</v>
      </c>
    </row>
    <row r="18107" spans="1:7" x14ac:dyDescent="0.3">
      <c r="A18107" s="310">
        <v>3027005</v>
      </c>
      <c r="B18107" t="s">
        <v>23386</v>
      </c>
      <c r="C18107" t="s">
        <v>218</v>
      </c>
      <c r="D18107" t="s">
        <v>375</v>
      </c>
      <c r="E18107">
        <v>617130</v>
      </c>
      <c r="F18107" t="s">
        <v>24196</v>
      </c>
      <c r="G18107" s="7">
        <v>363.01</v>
      </c>
    </row>
    <row r="18108" spans="1:7" x14ac:dyDescent="0.3">
      <c r="A18108" s="310">
        <v>3027005</v>
      </c>
      <c r="B18108" t="s">
        <v>23386</v>
      </c>
      <c r="C18108" t="s">
        <v>218</v>
      </c>
      <c r="D18108" t="s">
        <v>371</v>
      </c>
      <c r="E18108">
        <v>615100</v>
      </c>
      <c r="F18108" t="s">
        <v>24196</v>
      </c>
      <c r="G18108" s="7">
        <v>74.16</v>
      </c>
    </row>
    <row r="18109" spans="1:7" x14ac:dyDescent="0.3">
      <c r="A18109" s="310">
        <v>3027005</v>
      </c>
      <c r="B18109" t="s">
        <v>23386</v>
      </c>
      <c r="C18109" t="s">
        <v>218</v>
      </c>
      <c r="D18109" t="s">
        <v>371</v>
      </c>
      <c r="E18109">
        <v>616100</v>
      </c>
      <c r="F18109" t="s">
        <v>24196</v>
      </c>
      <c r="G18109" s="7">
        <v>682.54</v>
      </c>
    </row>
    <row r="18110" spans="1:7" x14ac:dyDescent="0.3">
      <c r="A18110" s="310">
        <v>3027005</v>
      </c>
      <c r="B18110" t="s">
        <v>23386</v>
      </c>
      <c r="C18110" t="s">
        <v>218</v>
      </c>
      <c r="D18110" t="s">
        <v>375</v>
      </c>
      <c r="E18110">
        <v>615140</v>
      </c>
      <c r="F18110" t="s">
        <v>24196</v>
      </c>
      <c r="G18110" s="7">
        <v>-57.39</v>
      </c>
    </row>
    <row r="18111" spans="1:7" x14ac:dyDescent="0.3">
      <c r="A18111" s="310">
        <v>3027005</v>
      </c>
      <c r="B18111" t="s">
        <v>23386</v>
      </c>
      <c r="C18111" t="s">
        <v>218</v>
      </c>
      <c r="D18111" t="s">
        <v>377</v>
      </c>
      <c r="E18111">
        <v>611110</v>
      </c>
      <c r="F18111" t="s">
        <v>24196</v>
      </c>
      <c r="G18111" s="7">
        <v>-19.63</v>
      </c>
    </row>
    <row r="18112" spans="1:7" x14ac:dyDescent="0.3">
      <c r="A18112" s="310">
        <v>3027005</v>
      </c>
      <c r="B18112" t="s">
        <v>23386</v>
      </c>
      <c r="C18112" t="s">
        <v>218</v>
      </c>
      <c r="D18112" t="s">
        <v>375</v>
      </c>
      <c r="E18112">
        <v>615140</v>
      </c>
      <c r="F18112" t="s">
        <v>24196</v>
      </c>
      <c r="G18112" s="7">
        <v>57.39</v>
      </c>
    </row>
    <row r="18113" spans="1:7" x14ac:dyDescent="0.3">
      <c r="A18113" s="310">
        <v>3027005</v>
      </c>
      <c r="B18113" t="s">
        <v>23386</v>
      </c>
      <c r="C18113" t="s">
        <v>218</v>
      </c>
      <c r="D18113" t="s">
        <v>371</v>
      </c>
      <c r="E18113">
        <v>615100</v>
      </c>
      <c r="F18113" t="s">
        <v>24196</v>
      </c>
      <c r="G18113" s="7">
        <v>-82.4</v>
      </c>
    </row>
    <row r="18114" spans="1:7" x14ac:dyDescent="0.3">
      <c r="A18114" s="310">
        <v>3027005</v>
      </c>
      <c r="B18114" t="s">
        <v>23386</v>
      </c>
      <c r="C18114" t="s">
        <v>218</v>
      </c>
      <c r="D18114" t="s">
        <v>373</v>
      </c>
      <c r="E18114">
        <v>617150</v>
      </c>
      <c r="F18114" t="s">
        <v>24196</v>
      </c>
      <c r="G18114" s="7">
        <v>432.38</v>
      </c>
    </row>
    <row r="18115" spans="1:7" x14ac:dyDescent="0.3">
      <c r="A18115" s="310">
        <v>3027005</v>
      </c>
      <c r="B18115" t="s">
        <v>23386</v>
      </c>
      <c r="C18115" t="s">
        <v>218</v>
      </c>
      <c r="D18115" t="s">
        <v>373</v>
      </c>
      <c r="E18115">
        <v>615130</v>
      </c>
      <c r="F18115" t="s">
        <v>24196</v>
      </c>
      <c r="G18115" s="7">
        <v>10.6</v>
      </c>
    </row>
    <row r="18116" spans="1:7" x14ac:dyDescent="0.3">
      <c r="A18116" s="310">
        <v>3027005</v>
      </c>
      <c r="B18116" t="s">
        <v>23386</v>
      </c>
      <c r="C18116" t="s">
        <v>218</v>
      </c>
      <c r="D18116" t="s">
        <v>373</v>
      </c>
      <c r="E18116">
        <v>616160</v>
      </c>
      <c r="F18116" t="s">
        <v>24196</v>
      </c>
      <c r="G18116" s="7">
        <v>55.87</v>
      </c>
    </row>
    <row r="18117" spans="1:7" x14ac:dyDescent="0.3">
      <c r="A18117" s="310">
        <v>3027005</v>
      </c>
      <c r="B18117" t="s">
        <v>23386</v>
      </c>
      <c r="C18117" t="s">
        <v>218</v>
      </c>
      <c r="D18117" t="s">
        <v>373</v>
      </c>
      <c r="E18117">
        <v>615130</v>
      </c>
      <c r="F18117" t="s">
        <v>24196</v>
      </c>
      <c r="G18117" s="7">
        <v>2089.1999999999998</v>
      </c>
    </row>
    <row r="18118" spans="1:7" x14ac:dyDescent="0.3">
      <c r="A18118" s="310">
        <v>3027005</v>
      </c>
      <c r="B18118" t="s">
        <v>23386</v>
      </c>
      <c r="C18118" t="s">
        <v>218</v>
      </c>
      <c r="D18118" t="s">
        <v>371</v>
      </c>
      <c r="E18118">
        <v>615100</v>
      </c>
      <c r="F18118" t="s">
        <v>24196</v>
      </c>
      <c r="G18118" s="7">
        <v>19.87</v>
      </c>
    </row>
    <row r="18119" spans="1:7" x14ac:dyDescent="0.3">
      <c r="A18119" s="310">
        <v>3027005</v>
      </c>
      <c r="B18119" t="s">
        <v>23386</v>
      </c>
      <c r="C18119" t="s">
        <v>218</v>
      </c>
      <c r="D18119" t="s">
        <v>375</v>
      </c>
      <c r="E18119">
        <v>615140</v>
      </c>
      <c r="F18119" t="s">
        <v>24196</v>
      </c>
      <c r="G18119" s="7">
        <v>-0.01</v>
      </c>
    </row>
    <row r="18120" spans="1:7" x14ac:dyDescent="0.3">
      <c r="A18120" s="310">
        <v>3027005</v>
      </c>
      <c r="B18120" t="s">
        <v>23386</v>
      </c>
      <c r="C18120" t="s">
        <v>218</v>
      </c>
      <c r="D18120" t="s">
        <v>371</v>
      </c>
      <c r="E18120">
        <v>615100</v>
      </c>
      <c r="F18120" t="s">
        <v>24196</v>
      </c>
      <c r="G18120" s="7">
        <v>5.19</v>
      </c>
    </row>
    <row r="18121" spans="1:7" x14ac:dyDescent="0.3">
      <c r="A18121" s="310">
        <v>3027005</v>
      </c>
      <c r="B18121" t="s">
        <v>23386</v>
      </c>
      <c r="C18121" t="s">
        <v>218</v>
      </c>
      <c r="D18121" t="s">
        <v>371</v>
      </c>
      <c r="E18121">
        <v>616100</v>
      </c>
      <c r="F18121" t="s">
        <v>24196</v>
      </c>
      <c r="G18121" s="7">
        <v>533.44000000000005</v>
      </c>
    </row>
    <row r="18122" spans="1:7" x14ac:dyDescent="0.3">
      <c r="A18122" s="310">
        <v>3027005</v>
      </c>
      <c r="B18122" t="s">
        <v>23386</v>
      </c>
      <c r="C18122" t="s">
        <v>218</v>
      </c>
      <c r="D18122" t="s">
        <v>371</v>
      </c>
      <c r="E18122">
        <v>615100</v>
      </c>
      <c r="F18122" t="s">
        <v>24196</v>
      </c>
      <c r="G18122" s="7">
        <v>-82.4</v>
      </c>
    </row>
    <row r="18123" spans="1:7" x14ac:dyDescent="0.3">
      <c r="A18123" s="310">
        <v>3027005</v>
      </c>
      <c r="B18123" t="s">
        <v>23386</v>
      </c>
      <c r="C18123" t="s">
        <v>218</v>
      </c>
      <c r="D18123" t="s">
        <v>373</v>
      </c>
      <c r="E18123">
        <v>616160</v>
      </c>
      <c r="F18123" t="s">
        <v>24196</v>
      </c>
      <c r="G18123" s="7">
        <v>255.37</v>
      </c>
    </row>
    <row r="18124" spans="1:7" x14ac:dyDescent="0.3">
      <c r="A18124" s="310">
        <v>3027005</v>
      </c>
      <c r="B18124" t="s">
        <v>23386</v>
      </c>
      <c r="C18124" t="s">
        <v>218</v>
      </c>
      <c r="D18124" t="s">
        <v>375</v>
      </c>
      <c r="E18124">
        <v>615140</v>
      </c>
      <c r="F18124" t="s">
        <v>24196</v>
      </c>
      <c r="G18124" s="7">
        <v>57.39</v>
      </c>
    </row>
    <row r="18125" spans="1:7" x14ac:dyDescent="0.3">
      <c r="A18125" s="310">
        <v>3027005</v>
      </c>
      <c r="B18125" t="s">
        <v>23386</v>
      </c>
      <c r="C18125" t="s">
        <v>218</v>
      </c>
      <c r="D18125" t="s">
        <v>377</v>
      </c>
      <c r="E18125">
        <v>611120</v>
      </c>
      <c r="F18125" t="s">
        <v>24196</v>
      </c>
      <c r="G18125" s="7">
        <v>45.49</v>
      </c>
    </row>
    <row r="18126" spans="1:7" x14ac:dyDescent="0.3">
      <c r="A18126" s="310">
        <v>3027005</v>
      </c>
      <c r="B18126" t="s">
        <v>23386</v>
      </c>
      <c r="C18126" t="s">
        <v>218</v>
      </c>
      <c r="D18126" t="s">
        <v>371</v>
      </c>
      <c r="E18126">
        <v>615100</v>
      </c>
      <c r="F18126" t="s">
        <v>24196</v>
      </c>
      <c r="G18126" s="7">
        <v>3235.4</v>
      </c>
    </row>
    <row r="18127" spans="1:7" x14ac:dyDescent="0.3">
      <c r="A18127" s="310">
        <v>3027005</v>
      </c>
      <c r="B18127" t="s">
        <v>23386</v>
      </c>
      <c r="C18127" t="s">
        <v>218</v>
      </c>
      <c r="D18127" t="s">
        <v>377</v>
      </c>
      <c r="E18127">
        <v>611110</v>
      </c>
      <c r="F18127" t="s">
        <v>24196</v>
      </c>
      <c r="G18127" s="7">
        <v>19.63</v>
      </c>
    </row>
    <row r="18128" spans="1:7" x14ac:dyDescent="0.3">
      <c r="A18128" s="310">
        <v>3027005</v>
      </c>
      <c r="B18128" t="s">
        <v>23386</v>
      </c>
      <c r="C18128" t="s">
        <v>218</v>
      </c>
      <c r="D18128" t="s">
        <v>373</v>
      </c>
      <c r="E18128">
        <v>615130</v>
      </c>
      <c r="F18128" t="s">
        <v>24196</v>
      </c>
      <c r="G18128" s="7">
        <v>10.6</v>
      </c>
    </row>
    <row r="18129" spans="1:7" x14ac:dyDescent="0.3">
      <c r="A18129" s="310">
        <v>3027005</v>
      </c>
      <c r="B18129" t="s">
        <v>23386</v>
      </c>
      <c r="C18129" t="s">
        <v>218</v>
      </c>
      <c r="D18129" t="s">
        <v>373</v>
      </c>
      <c r="E18129">
        <v>615130</v>
      </c>
      <c r="F18129" t="s">
        <v>24196</v>
      </c>
      <c r="G18129" s="7">
        <v>10.6</v>
      </c>
    </row>
    <row r="18130" spans="1:7" x14ac:dyDescent="0.3">
      <c r="A18130" s="310">
        <v>3027005</v>
      </c>
      <c r="B18130" t="s">
        <v>23386</v>
      </c>
      <c r="C18130" t="s">
        <v>218</v>
      </c>
      <c r="D18130" t="s">
        <v>373</v>
      </c>
      <c r="E18130">
        <v>616160</v>
      </c>
      <c r="F18130" t="s">
        <v>24196</v>
      </c>
      <c r="G18130" s="7">
        <v>255.37</v>
      </c>
    </row>
    <row r="18131" spans="1:7" x14ac:dyDescent="0.3">
      <c r="A18131" s="310">
        <v>3027005</v>
      </c>
      <c r="B18131" t="s">
        <v>23386</v>
      </c>
      <c r="C18131" t="s">
        <v>218</v>
      </c>
      <c r="D18131" t="s">
        <v>373</v>
      </c>
      <c r="E18131">
        <v>617150</v>
      </c>
      <c r="F18131" t="s">
        <v>24196</v>
      </c>
      <c r="G18131" s="7">
        <v>432.38</v>
      </c>
    </row>
    <row r="18132" spans="1:7" x14ac:dyDescent="0.3">
      <c r="A18132" s="310">
        <v>3027005</v>
      </c>
      <c r="B18132" t="s">
        <v>23386</v>
      </c>
      <c r="C18132" t="s">
        <v>218</v>
      </c>
      <c r="D18132" t="s">
        <v>371</v>
      </c>
      <c r="E18132">
        <v>615100</v>
      </c>
      <c r="F18132" t="s">
        <v>24196</v>
      </c>
      <c r="G18132" s="7">
        <v>-0.01</v>
      </c>
    </row>
    <row r="18133" spans="1:7" x14ac:dyDescent="0.3">
      <c r="A18133" s="310">
        <v>3027005</v>
      </c>
      <c r="B18133" t="s">
        <v>23386</v>
      </c>
      <c r="C18133" t="s">
        <v>218</v>
      </c>
      <c r="D18133" t="s">
        <v>373</v>
      </c>
      <c r="E18133">
        <v>616160</v>
      </c>
      <c r="F18133" t="s">
        <v>24196</v>
      </c>
      <c r="G18133" s="7">
        <v>250.83</v>
      </c>
    </row>
    <row r="18134" spans="1:7" x14ac:dyDescent="0.3">
      <c r="A18134" s="310">
        <v>3027005</v>
      </c>
      <c r="B18134" t="s">
        <v>23386</v>
      </c>
      <c r="C18134" t="s">
        <v>218</v>
      </c>
      <c r="D18134" t="s">
        <v>373</v>
      </c>
      <c r="E18134">
        <v>615130</v>
      </c>
      <c r="F18134" t="s">
        <v>24196</v>
      </c>
      <c r="G18134" s="7">
        <v>1271.69</v>
      </c>
    </row>
    <row r="18135" spans="1:7" x14ac:dyDescent="0.3">
      <c r="A18135" s="310">
        <v>3027005</v>
      </c>
      <c r="B18135" t="s">
        <v>23386</v>
      </c>
      <c r="C18135" t="s">
        <v>218</v>
      </c>
      <c r="D18135" t="s">
        <v>371</v>
      </c>
      <c r="E18135">
        <v>615100</v>
      </c>
      <c r="F18135" t="s">
        <v>24196</v>
      </c>
      <c r="G18135" s="7">
        <v>-74.16</v>
      </c>
    </row>
    <row r="18136" spans="1:7" x14ac:dyDescent="0.3">
      <c r="A18136" s="310">
        <v>3027005</v>
      </c>
      <c r="B18136" t="s">
        <v>23386</v>
      </c>
      <c r="C18136" t="s">
        <v>218</v>
      </c>
      <c r="D18136" t="s">
        <v>373</v>
      </c>
      <c r="E18136">
        <v>616160</v>
      </c>
      <c r="F18136" t="s">
        <v>24196</v>
      </c>
      <c r="G18136" s="7">
        <v>255.37</v>
      </c>
    </row>
    <row r="18137" spans="1:7" x14ac:dyDescent="0.3">
      <c r="A18137" s="310">
        <v>3027005</v>
      </c>
      <c r="B18137" t="s">
        <v>23386</v>
      </c>
      <c r="C18137" t="s">
        <v>218</v>
      </c>
      <c r="D18137" t="s">
        <v>373</v>
      </c>
      <c r="E18137">
        <v>615130</v>
      </c>
      <c r="F18137" t="s">
        <v>24196</v>
      </c>
      <c r="G18137" s="7">
        <v>2.2799999999999998</v>
      </c>
    </row>
    <row r="18138" spans="1:7" x14ac:dyDescent="0.3">
      <c r="A18138" s="310">
        <v>3027005</v>
      </c>
      <c r="B18138" t="s">
        <v>23386</v>
      </c>
      <c r="C18138" t="s">
        <v>218</v>
      </c>
      <c r="D18138" t="s">
        <v>373</v>
      </c>
      <c r="E18138">
        <v>615130</v>
      </c>
      <c r="F18138" t="s">
        <v>24196</v>
      </c>
      <c r="G18138" s="7">
        <v>2089.1999999999998</v>
      </c>
    </row>
    <row r="18139" spans="1:7" x14ac:dyDescent="0.3">
      <c r="A18139" s="310">
        <v>3027005</v>
      </c>
      <c r="B18139" t="s">
        <v>23386</v>
      </c>
      <c r="C18139" t="s">
        <v>218</v>
      </c>
      <c r="D18139" t="s">
        <v>377</v>
      </c>
      <c r="E18139">
        <v>611110</v>
      </c>
      <c r="F18139" t="s">
        <v>24196</v>
      </c>
      <c r="G18139" s="7">
        <v>-0.01</v>
      </c>
    </row>
    <row r="18140" spans="1:7" x14ac:dyDescent="0.3">
      <c r="A18140" s="310">
        <v>3027005</v>
      </c>
      <c r="B18140" t="s">
        <v>23386</v>
      </c>
      <c r="C18140" t="s">
        <v>218</v>
      </c>
      <c r="D18140" t="s">
        <v>371</v>
      </c>
      <c r="E18140">
        <v>615100</v>
      </c>
      <c r="F18140" t="s">
        <v>24196</v>
      </c>
      <c r="G18140" s="7">
        <v>74.16</v>
      </c>
    </row>
    <row r="18141" spans="1:7" x14ac:dyDescent="0.3">
      <c r="A18141" s="310">
        <v>3027005</v>
      </c>
      <c r="B18141" t="s">
        <v>23386</v>
      </c>
      <c r="C18141" t="s">
        <v>218</v>
      </c>
      <c r="D18141" t="s">
        <v>371</v>
      </c>
      <c r="E18141">
        <v>615100</v>
      </c>
      <c r="F18141" t="s">
        <v>24196</v>
      </c>
      <c r="G18141" s="7">
        <v>17.079999999999998</v>
      </c>
    </row>
    <row r="18142" spans="1:7" x14ac:dyDescent="0.3">
      <c r="A18142" s="310">
        <v>3027005</v>
      </c>
      <c r="B18142" t="s">
        <v>23386</v>
      </c>
      <c r="C18142" t="s">
        <v>218</v>
      </c>
      <c r="D18142" t="s">
        <v>373</v>
      </c>
      <c r="E18142">
        <v>615130</v>
      </c>
      <c r="F18142" t="s">
        <v>24196</v>
      </c>
      <c r="G18142" s="7">
        <v>2119.4899999999998</v>
      </c>
    </row>
    <row r="18143" spans="1:7" x14ac:dyDescent="0.3">
      <c r="A18143" s="310">
        <v>3027005</v>
      </c>
      <c r="B18143" t="s">
        <v>23386</v>
      </c>
      <c r="C18143" t="s">
        <v>218</v>
      </c>
      <c r="D18143" t="s">
        <v>371</v>
      </c>
      <c r="E18143">
        <v>615100</v>
      </c>
      <c r="F18143" t="s">
        <v>24196</v>
      </c>
      <c r="G18143" s="7">
        <v>-82.4</v>
      </c>
    </row>
    <row r="18144" spans="1:7" x14ac:dyDescent="0.3">
      <c r="A18144" s="310">
        <v>3027005</v>
      </c>
      <c r="B18144" t="s">
        <v>23386</v>
      </c>
      <c r="C18144" t="s">
        <v>218</v>
      </c>
      <c r="D18144" t="s">
        <v>375</v>
      </c>
      <c r="E18144">
        <v>615140</v>
      </c>
      <c r="F18144" t="s">
        <v>24196</v>
      </c>
      <c r="G18144" s="7">
        <v>6.51</v>
      </c>
    </row>
    <row r="18145" spans="1:7" x14ac:dyDescent="0.3">
      <c r="A18145" s="310">
        <v>3027005</v>
      </c>
      <c r="B18145" t="s">
        <v>23386</v>
      </c>
      <c r="C18145" t="s">
        <v>218</v>
      </c>
      <c r="D18145" t="s">
        <v>371</v>
      </c>
      <c r="E18145">
        <v>615100</v>
      </c>
      <c r="F18145" t="s">
        <v>24196</v>
      </c>
      <c r="G18145" s="7">
        <v>19.87</v>
      </c>
    </row>
    <row r="18146" spans="1:7" x14ac:dyDescent="0.3">
      <c r="A18146" s="310">
        <v>3027005</v>
      </c>
      <c r="B18146" t="s">
        <v>23386</v>
      </c>
      <c r="C18146" t="s">
        <v>218</v>
      </c>
      <c r="D18146" t="s">
        <v>371</v>
      </c>
      <c r="E18146">
        <v>615100</v>
      </c>
      <c r="F18146" t="s">
        <v>24196</v>
      </c>
      <c r="G18146" s="7">
        <v>-82.4</v>
      </c>
    </row>
    <row r="18147" spans="1:7" x14ac:dyDescent="0.3">
      <c r="A18147" s="310">
        <v>3027005</v>
      </c>
      <c r="B18147" t="s">
        <v>23386</v>
      </c>
      <c r="C18147" t="s">
        <v>218</v>
      </c>
      <c r="D18147" t="s">
        <v>371</v>
      </c>
      <c r="E18147">
        <v>615100</v>
      </c>
      <c r="F18147" t="s">
        <v>24196</v>
      </c>
      <c r="G18147" s="7">
        <v>0.01</v>
      </c>
    </row>
    <row r="18148" spans="1:7" x14ac:dyDescent="0.3">
      <c r="A18148" s="310">
        <v>3027005</v>
      </c>
      <c r="B18148" t="s">
        <v>23386</v>
      </c>
      <c r="C18148" t="s">
        <v>218</v>
      </c>
      <c r="D18148" t="s">
        <v>373</v>
      </c>
      <c r="E18148">
        <v>615130</v>
      </c>
      <c r="F18148" t="s">
        <v>24196</v>
      </c>
      <c r="G18148" s="7">
        <v>2119.4899999999998</v>
      </c>
    </row>
    <row r="18149" spans="1:7" x14ac:dyDescent="0.3">
      <c r="A18149" s="310">
        <v>3027005</v>
      </c>
      <c r="B18149" t="s">
        <v>23386</v>
      </c>
      <c r="C18149" t="s">
        <v>218</v>
      </c>
      <c r="D18149" t="s">
        <v>371</v>
      </c>
      <c r="E18149">
        <v>615100</v>
      </c>
      <c r="F18149" t="s">
        <v>24196</v>
      </c>
      <c r="G18149" s="7">
        <v>3750</v>
      </c>
    </row>
    <row r="18150" spans="1:7" x14ac:dyDescent="0.3">
      <c r="A18150" s="310">
        <v>3027005</v>
      </c>
      <c r="B18150" t="s">
        <v>23386</v>
      </c>
      <c r="C18150" t="s">
        <v>218</v>
      </c>
      <c r="D18150" t="s">
        <v>371</v>
      </c>
      <c r="E18150">
        <v>615100</v>
      </c>
      <c r="F18150" t="s">
        <v>24196</v>
      </c>
      <c r="G18150" s="7">
        <v>-82.4</v>
      </c>
    </row>
    <row r="18151" spans="1:7" x14ac:dyDescent="0.3">
      <c r="A18151" s="310">
        <v>3027005</v>
      </c>
      <c r="B18151" t="s">
        <v>23386</v>
      </c>
      <c r="C18151" t="s">
        <v>218</v>
      </c>
      <c r="D18151" t="s">
        <v>375</v>
      </c>
      <c r="E18151">
        <v>615140</v>
      </c>
      <c r="F18151" t="s">
        <v>24196</v>
      </c>
      <c r="G18151" s="7">
        <v>-57.39</v>
      </c>
    </row>
    <row r="18152" spans="1:7" x14ac:dyDescent="0.3">
      <c r="A18152" s="310">
        <v>3027005</v>
      </c>
      <c r="B18152" t="s">
        <v>23386</v>
      </c>
      <c r="C18152" t="s">
        <v>218</v>
      </c>
      <c r="D18152" t="s">
        <v>373</v>
      </c>
      <c r="E18152">
        <v>617150</v>
      </c>
      <c r="F18152" t="s">
        <v>24196</v>
      </c>
      <c r="G18152" s="7">
        <v>432.38</v>
      </c>
    </row>
    <row r="18153" spans="1:7" x14ac:dyDescent="0.3">
      <c r="A18153" s="310">
        <v>3027005</v>
      </c>
      <c r="B18153" t="s">
        <v>23386</v>
      </c>
      <c r="C18153" t="s">
        <v>218</v>
      </c>
      <c r="D18153" t="s">
        <v>371</v>
      </c>
      <c r="E18153">
        <v>617100</v>
      </c>
      <c r="F18153" t="s">
        <v>24196</v>
      </c>
      <c r="G18153" s="7">
        <v>627.73</v>
      </c>
    </row>
    <row r="18154" spans="1:7" x14ac:dyDescent="0.3">
      <c r="A18154" s="310">
        <v>3027005</v>
      </c>
      <c r="B18154" t="s">
        <v>23386</v>
      </c>
      <c r="C18154" t="s">
        <v>218</v>
      </c>
      <c r="D18154" t="s">
        <v>371</v>
      </c>
      <c r="E18154">
        <v>616100</v>
      </c>
      <c r="F18154" t="s">
        <v>24196</v>
      </c>
      <c r="G18154" s="7">
        <v>336.06</v>
      </c>
    </row>
    <row r="18155" spans="1:7" x14ac:dyDescent="0.3">
      <c r="A18155" s="310">
        <v>3027005</v>
      </c>
      <c r="B18155" t="s">
        <v>23386</v>
      </c>
      <c r="C18155" t="s">
        <v>218</v>
      </c>
      <c r="D18155" t="s">
        <v>371</v>
      </c>
      <c r="E18155">
        <v>615100</v>
      </c>
      <c r="F18155" t="s">
        <v>24196</v>
      </c>
      <c r="G18155" s="7">
        <v>-5.76</v>
      </c>
    </row>
    <row r="18156" spans="1:7" x14ac:dyDescent="0.3">
      <c r="A18156" s="310">
        <v>3027005</v>
      </c>
      <c r="B18156" t="s">
        <v>23386</v>
      </c>
      <c r="C18156" t="s">
        <v>218</v>
      </c>
      <c r="D18156" t="s">
        <v>371</v>
      </c>
      <c r="E18156">
        <v>617100</v>
      </c>
      <c r="F18156" t="s">
        <v>24196</v>
      </c>
      <c r="G18156" s="7">
        <v>1223.92</v>
      </c>
    </row>
    <row r="18157" spans="1:7" x14ac:dyDescent="0.3">
      <c r="A18157" s="310">
        <v>3027005</v>
      </c>
      <c r="B18157" t="s">
        <v>23386</v>
      </c>
      <c r="C18157" t="s">
        <v>218</v>
      </c>
      <c r="D18157" t="s">
        <v>373</v>
      </c>
      <c r="E18157">
        <v>617150</v>
      </c>
      <c r="F18157" t="s">
        <v>24196</v>
      </c>
      <c r="G18157" s="7">
        <v>500.02</v>
      </c>
    </row>
    <row r="18158" spans="1:7" x14ac:dyDescent="0.3">
      <c r="A18158" s="310">
        <v>3027005</v>
      </c>
      <c r="B18158" t="s">
        <v>23386</v>
      </c>
      <c r="C18158" t="s">
        <v>218</v>
      </c>
      <c r="D18158" t="s">
        <v>373</v>
      </c>
      <c r="E18158">
        <v>615130</v>
      </c>
      <c r="F18158" t="s">
        <v>24196</v>
      </c>
      <c r="G18158" s="7">
        <v>2119.4899999999998</v>
      </c>
    </row>
    <row r="18159" spans="1:7" x14ac:dyDescent="0.3">
      <c r="A18159" s="310">
        <v>3027005</v>
      </c>
      <c r="B18159" t="s">
        <v>23386</v>
      </c>
      <c r="C18159" t="s">
        <v>218</v>
      </c>
      <c r="D18159" t="s">
        <v>371</v>
      </c>
      <c r="E18159">
        <v>615100</v>
      </c>
      <c r="F18159" t="s">
        <v>24196</v>
      </c>
      <c r="G18159" s="7">
        <v>-82.41</v>
      </c>
    </row>
    <row r="18160" spans="1:7" x14ac:dyDescent="0.3">
      <c r="A18160" s="310">
        <v>3027005</v>
      </c>
      <c r="B18160" t="s">
        <v>23386</v>
      </c>
      <c r="C18160" t="s">
        <v>218</v>
      </c>
      <c r="D18160" t="s">
        <v>373</v>
      </c>
      <c r="E18160">
        <v>617150</v>
      </c>
      <c r="F18160" t="s">
        <v>24196</v>
      </c>
      <c r="G18160" s="7">
        <v>432.38</v>
      </c>
    </row>
    <row r="18161" spans="1:7" x14ac:dyDescent="0.3">
      <c r="A18161" s="310">
        <v>3027005</v>
      </c>
      <c r="B18161" t="s">
        <v>23386</v>
      </c>
      <c r="C18161" t="s">
        <v>218</v>
      </c>
      <c r="D18161" t="s">
        <v>371</v>
      </c>
      <c r="E18161">
        <v>615100</v>
      </c>
      <c r="F18161" t="s">
        <v>24196</v>
      </c>
      <c r="G18161" s="7">
        <v>-0.01</v>
      </c>
    </row>
    <row r="18162" spans="1:7" x14ac:dyDescent="0.3">
      <c r="A18162" s="310">
        <v>3027005</v>
      </c>
      <c r="B18162" t="s">
        <v>23386</v>
      </c>
      <c r="C18162" t="s">
        <v>218</v>
      </c>
      <c r="D18162" t="s">
        <v>371</v>
      </c>
      <c r="E18162">
        <v>615100</v>
      </c>
      <c r="F18162" t="s">
        <v>24196</v>
      </c>
      <c r="G18162" s="7">
        <v>0.01</v>
      </c>
    </row>
    <row r="18163" spans="1:7" x14ac:dyDescent="0.3">
      <c r="A18163" s="310">
        <v>3027005</v>
      </c>
      <c r="B18163" t="s">
        <v>23386</v>
      </c>
      <c r="C18163" t="s">
        <v>218</v>
      </c>
      <c r="D18163" t="s">
        <v>373</v>
      </c>
      <c r="E18163">
        <v>616160</v>
      </c>
      <c r="F18163" t="s">
        <v>24196</v>
      </c>
      <c r="G18163" s="7">
        <v>255.37</v>
      </c>
    </row>
    <row r="18164" spans="1:7" x14ac:dyDescent="0.3">
      <c r="A18164" s="310">
        <v>3027005</v>
      </c>
      <c r="B18164" t="s">
        <v>23386</v>
      </c>
      <c r="C18164" t="s">
        <v>218</v>
      </c>
      <c r="D18164" t="s">
        <v>373</v>
      </c>
      <c r="E18164">
        <v>616160</v>
      </c>
      <c r="F18164" t="s">
        <v>24196</v>
      </c>
      <c r="G18164" s="7">
        <v>255.37</v>
      </c>
    </row>
    <row r="18165" spans="1:7" x14ac:dyDescent="0.3">
      <c r="A18165" s="310">
        <v>3027005</v>
      </c>
      <c r="B18165" t="s">
        <v>23386</v>
      </c>
      <c r="C18165" t="s">
        <v>218</v>
      </c>
      <c r="D18165" t="s">
        <v>371</v>
      </c>
      <c r="E18165">
        <v>616100</v>
      </c>
      <c r="F18165" t="s">
        <v>24196</v>
      </c>
      <c r="G18165" s="7">
        <v>265.76</v>
      </c>
    </row>
    <row r="18166" spans="1:7" x14ac:dyDescent="0.3">
      <c r="A18166" s="310">
        <v>3027005</v>
      </c>
      <c r="B18166" t="s">
        <v>23386</v>
      </c>
      <c r="C18166" t="s">
        <v>218</v>
      </c>
      <c r="D18166" t="s">
        <v>373</v>
      </c>
      <c r="E18166">
        <v>617150</v>
      </c>
      <c r="F18166" t="s">
        <v>24196</v>
      </c>
      <c r="G18166" s="7">
        <v>93</v>
      </c>
    </row>
    <row r="18167" spans="1:7" x14ac:dyDescent="0.3">
      <c r="A18167" s="310">
        <v>3027005</v>
      </c>
      <c r="B18167" t="s">
        <v>23386</v>
      </c>
      <c r="C18167" t="s">
        <v>218</v>
      </c>
      <c r="D18167" t="s">
        <v>373</v>
      </c>
      <c r="E18167">
        <v>617150</v>
      </c>
      <c r="F18167" t="s">
        <v>24196</v>
      </c>
      <c r="G18167" s="7">
        <v>363.99</v>
      </c>
    </row>
    <row r="18168" spans="1:7" x14ac:dyDescent="0.3">
      <c r="A18168" s="310">
        <v>3027005</v>
      </c>
      <c r="B18168" t="s">
        <v>23386</v>
      </c>
      <c r="C18168" t="s">
        <v>218</v>
      </c>
      <c r="D18168" t="s">
        <v>371</v>
      </c>
      <c r="E18168">
        <v>615100</v>
      </c>
      <c r="F18168" t="s">
        <v>24196</v>
      </c>
      <c r="G18168" s="7">
        <v>82.4</v>
      </c>
    </row>
    <row r="18169" spans="1:7" x14ac:dyDescent="0.3">
      <c r="A18169" s="310">
        <v>3027005</v>
      </c>
      <c r="B18169" t="s">
        <v>23386</v>
      </c>
      <c r="C18169" t="s">
        <v>218</v>
      </c>
      <c r="D18169" t="s">
        <v>371</v>
      </c>
      <c r="E18169">
        <v>615100</v>
      </c>
      <c r="F18169" t="s">
        <v>24196</v>
      </c>
      <c r="G18169" s="7">
        <v>8789.92</v>
      </c>
    </row>
    <row r="18170" spans="1:7" x14ac:dyDescent="0.3">
      <c r="A18170" s="310">
        <v>3027005</v>
      </c>
      <c r="B18170" t="s">
        <v>23386</v>
      </c>
      <c r="C18170" t="s">
        <v>218</v>
      </c>
      <c r="D18170" t="s">
        <v>373</v>
      </c>
      <c r="E18170">
        <v>615130</v>
      </c>
      <c r="F18170" t="s">
        <v>24196</v>
      </c>
      <c r="G18170" s="7">
        <v>14.97</v>
      </c>
    </row>
    <row r="18171" spans="1:7" x14ac:dyDescent="0.3">
      <c r="A18171" s="310">
        <v>3027005</v>
      </c>
      <c r="B18171" t="s">
        <v>23386</v>
      </c>
      <c r="C18171" t="s">
        <v>218</v>
      </c>
      <c r="D18171" t="s">
        <v>371</v>
      </c>
      <c r="E18171">
        <v>615100</v>
      </c>
      <c r="F18171" t="s">
        <v>24196</v>
      </c>
      <c r="G18171" s="7">
        <v>-82.4</v>
      </c>
    </row>
    <row r="18172" spans="1:7" x14ac:dyDescent="0.3">
      <c r="A18172" s="310">
        <v>3027005</v>
      </c>
      <c r="B18172" t="s">
        <v>23386</v>
      </c>
      <c r="C18172" t="s">
        <v>218</v>
      </c>
      <c r="D18172" t="s">
        <v>373</v>
      </c>
      <c r="E18172">
        <v>616160</v>
      </c>
      <c r="F18172" t="s">
        <v>24196</v>
      </c>
      <c r="G18172" s="7">
        <v>255.37</v>
      </c>
    </row>
    <row r="18173" spans="1:7" x14ac:dyDescent="0.3">
      <c r="A18173" s="310">
        <v>3027005</v>
      </c>
      <c r="B18173" t="s">
        <v>23386</v>
      </c>
      <c r="C18173" t="s">
        <v>218</v>
      </c>
      <c r="D18173" t="s">
        <v>371</v>
      </c>
      <c r="E18173">
        <v>615100</v>
      </c>
      <c r="F18173" t="s">
        <v>24196</v>
      </c>
      <c r="G18173" s="7">
        <v>82.4</v>
      </c>
    </row>
    <row r="18174" spans="1:7" x14ac:dyDescent="0.3">
      <c r="A18174" s="310">
        <v>3027005</v>
      </c>
      <c r="B18174" t="s">
        <v>23386</v>
      </c>
      <c r="C18174" t="s">
        <v>218</v>
      </c>
      <c r="D18174" t="s">
        <v>371</v>
      </c>
      <c r="E18174">
        <v>615100</v>
      </c>
      <c r="F18174" t="s">
        <v>24196</v>
      </c>
      <c r="G18174" s="7">
        <v>74.16</v>
      </c>
    </row>
    <row r="18175" spans="1:7" x14ac:dyDescent="0.3">
      <c r="A18175" s="310">
        <v>3027005</v>
      </c>
      <c r="B18175" t="s">
        <v>23386</v>
      </c>
      <c r="C18175" t="s">
        <v>218</v>
      </c>
      <c r="D18175" t="s">
        <v>375</v>
      </c>
      <c r="E18175">
        <v>615140</v>
      </c>
      <c r="F18175" t="s">
        <v>24196</v>
      </c>
      <c r="G18175" s="7">
        <v>20.53</v>
      </c>
    </row>
    <row r="18176" spans="1:7" x14ac:dyDescent="0.3">
      <c r="A18176" s="310">
        <v>3027005</v>
      </c>
      <c r="B18176" t="s">
        <v>23386</v>
      </c>
      <c r="C18176" t="s">
        <v>218</v>
      </c>
      <c r="D18176" t="s">
        <v>371</v>
      </c>
      <c r="E18176">
        <v>615100</v>
      </c>
      <c r="F18176" t="s">
        <v>24196</v>
      </c>
      <c r="G18176" s="7">
        <v>74.16</v>
      </c>
    </row>
    <row r="18177" spans="1:7" x14ac:dyDescent="0.3">
      <c r="A18177" s="310">
        <v>3027005</v>
      </c>
      <c r="B18177" t="s">
        <v>23386</v>
      </c>
      <c r="C18177" t="s">
        <v>218</v>
      </c>
      <c r="D18177" t="s">
        <v>371</v>
      </c>
      <c r="E18177">
        <v>617100</v>
      </c>
      <c r="F18177" t="s">
        <v>24196</v>
      </c>
      <c r="G18177" s="7">
        <v>2992.65</v>
      </c>
    </row>
    <row r="18178" spans="1:7" x14ac:dyDescent="0.3">
      <c r="A18178" s="310">
        <v>3027005</v>
      </c>
      <c r="B18178" t="s">
        <v>23386</v>
      </c>
      <c r="C18178" t="s">
        <v>218</v>
      </c>
      <c r="D18178" t="s">
        <v>377</v>
      </c>
      <c r="E18178">
        <v>611110</v>
      </c>
      <c r="F18178" t="s">
        <v>24196</v>
      </c>
      <c r="G18178" s="7">
        <v>-19.63</v>
      </c>
    </row>
    <row r="18179" spans="1:7" x14ac:dyDescent="0.3">
      <c r="A18179" s="310">
        <v>3027005</v>
      </c>
      <c r="B18179" t="s">
        <v>23386</v>
      </c>
      <c r="C18179" t="s">
        <v>218</v>
      </c>
      <c r="D18179" t="s">
        <v>375</v>
      </c>
      <c r="E18179">
        <v>615140</v>
      </c>
      <c r="F18179" t="s">
        <v>24196</v>
      </c>
      <c r="G18179" s="7">
        <v>57.39</v>
      </c>
    </row>
    <row r="18180" spans="1:7" x14ac:dyDescent="0.3">
      <c r="A18180" s="310">
        <v>3027005</v>
      </c>
      <c r="B18180" t="s">
        <v>23386</v>
      </c>
      <c r="C18180" t="s">
        <v>218</v>
      </c>
      <c r="D18180" t="s">
        <v>373</v>
      </c>
      <c r="E18180">
        <v>617150</v>
      </c>
      <c r="F18180" t="s">
        <v>24196</v>
      </c>
      <c r="G18180" s="7">
        <v>432.38</v>
      </c>
    </row>
    <row r="18181" spans="1:7" x14ac:dyDescent="0.3">
      <c r="A18181" s="310">
        <v>3027005</v>
      </c>
      <c r="B18181" t="s">
        <v>23386</v>
      </c>
      <c r="C18181" t="s">
        <v>218</v>
      </c>
      <c r="D18181" t="s">
        <v>371</v>
      </c>
      <c r="E18181">
        <v>615100</v>
      </c>
      <c r="F18181" t="s">
        <v>24196</v>
      </c>
      <c r="G18181" s="7">
        <v>13.73</v>
      </c>
    </row>
    <row r="18182" spans="1:7" x14ac:dyDescent="0.3">
      <c r="A18182" s="310">
        <v>3027005</v>
      </c>
      <c r="B18182" t="s">
        <v>23386</v>
      </c>
      <c r="C18182" t="s">
        <v>218</v>
      </c>
      <c r="D18182" t="s">
        <v>373</v>
      </c>
      <c r="E18182">
        <v>616160</v>
      </c>
      <c r="F18182" t="s">
        <v>24196</v>
      </c>
      <c r="G18182" s="7">
        <v>255.37</v>
      </c>
    </row>
    <row r="18183" spans="1:7" x14ac:dyDescent="0.3">
      <c r="A18183" s="310">
        <v>3027005</v>
      </c>
      <c r="B18183" t="s">
        <v>23386</v>
      </c>
      <c r="C18183" t="s">
        <v>218</v>
      </c>
      <c r="D18183" t="s">
        <v>375</v>
      </c>
      <c r="E18183">
        <v>615140</v>
      </c>
      <c r="F18183" t="s">
        <v>24196</v>
      </c>
      <c r="G18183" s="7">
        <v>-57.39</v>
      </c>
    </row>
    <row r="18184" spans="1:7" x14ac:dyDescent="0.3">
      <c r="A18184" s="310">
        <v>3027005</v>
      </c>
      <c r="B18184" t="s">
        <v>23386</v>
      </c>
      <c r="C18184" t="s">
        <v>218</v>
      </c>
      <c r="D18184" t="s">
        <v>371</v>
      </c>
      <c r="E18184">
        <v>617100</v>
      </c>
      <c r="F18184" t="s">
        <v>24196</v>
      </c>
      <c r="G18184" s="7">
        <v>979.14</v>
      </c>
    </row>
    <row r="18185" spans="1:7" x14ac:dyDescent="0.3">
      <c r="A18185" s="310">
        <v>3027005</v>
      </c>
      <c r="B18185" t="s">
        <v>23386</v>
      </c>
      <c r="C18185" t="s">
        <v>218</v>
      </c>
      <c r="D18185" t="s">
        <v>375</v>
      </c>
      <c r="E18185">
        <v>615140</v>
      </c>
      <c r="F18185" t="s">
        <v>24196</v>
      </c>
      <c r="G18185" s="7">
        <v>57.39</v>
      </c>
    </row>
    <row r="18186" spans="1:7" x14ac:dyDescent="0.3">
      <c r="A18186" s="310">
        <v>3027005</v>
      </c>
      <c r="B18186" t="s">
        <v>23386</v>
      </c>
      <c r="C18186" t="s">
        <v>218</v>
      </c>
      <c r="D18186" t="s">
        <v>371</v>
      </c>
      <c r="E18186">
        <v>615100</v>
      </c>
      <c r="F18186" t="s">
        <v>24196</v>
      </c>
      <c r="G18186" s="7">
        <v>-82.4</v>
      </c>
    </row>
    <row r="18187" spans="1:7" x14ac:dyDescent="0.3">
      <c r="A18187" s="310">
        <v>3027005</v>
      </c>
      <c r="B18187" t="s">
        <v>23386</v>
      </c>
      <c r="C18187" t="s">
        <v>218</v>
      </c>
      <c r="D18187" t="s">
        <v>371</v>
      </c>
      <c r="E18187">
        <v>615100</v>
      </c>
      <c r="F18187" t="s">
        <v>24196</v>
      </c>
      <c r="G18187" s="7">
        <v>82.4</v>
      </c>
    </row>
    <row r="18188" spans="1:7" x14ac:dyDescent="0.3">
      <c r="A18188" s="310">
        <v>3027005</v>
      </c>
      <c r="B18188" t="s">
        <v>23386</v>
      </c>
      <c r="C18188" t="s">
        <v>218</v>
      </c>
      <c r="D18188" t="s">
        <v>373</v>
      </c>
      <c r="E18188">
        <v>616160</v>
      </c>
      <c r="F18188" t="s">
        <v>24196</v>
      </c>
      <c r="G18188" s="7">
        <v>234.43</v>
      </c>
    </row>
    <row r="18189" spans="1:7" x14ac:dyDescent="0.3">
      <c r="A18189" s="310">
        <v>3027005</v>
      </c>
      <c r="B18189" t="s">
        <v>23386</v>
      </c>
      <c r="C18189" t="s">
        <v>218</v>
      </c>
      <c r="D18189" t="s">
        <v>375</v>
      </c>
      <c r="E18189">
        <v>615140</v>
      </c>
      <c r="F18189" t="s">
        <v>24196</v>
      </c>
      <c r="G18189" s="7">
        <v>0.01</v>
      </c>
    </row>
    <row r="18190" spans="1:7" x14ac:dyDescent="0.3">
      <c r="A18190" s="310">
        <v>3027005</v>
      </c>
      <c r="B18190" t="s">
        <v>23386</v>
      </c>
      <c r="C18190" t="s">
        <v>218</v>
      </c>
      <c r="D18190" t="s">
        <v>373</v>
      </c>
      <c r="E18190">
        <v>617150</v>
      </c>
      <c r="F18190" t="s">
        <v>24196</v>
      </c>
      <c r="G18190" s="7">
        <v>432.38</v>
      </c>
    </row>
    <row r="18191" spans="1:7" x14ac:dyDescent="0.3">
      <c r="A18191" s="310">
        <v>3027005</v>
      </c>
      <c r="B18191" t="s">
        <v>23386</v>
      </c>
      <c r="C18191" t="s">
        <v>218</v>
      </c>
      <c r="D18191" t="s">
        <v>373</v>
      </c>
      <c r="E18191">
        <v>615130</v>
      </c>
      <c r="F18191" t="s">
        <v>24196</v>
      </c>
      <c r="G18191" s="7">
        <v>10.6</v>
      </c>
    </row>
    <row r="18192" spans="1:7" x14ac:dyDescent="0.3">
      <c r="A18192" s="310">
        <v>3027005</v>
      </c>
      <c r="B18192" t="s">
        <v>23386</v>
      </c>
      <c r="C18192" t="s">
        <v>218</v>
      </c>
      <c r="D18192" t="s">
        <v>373</v>
      </c>
      <c r="E18192">
        <v>616160</v>
      </c>
      <c r="F18192" t="s">
        <v>24196</v>
      </c>
      <c r="G18192" s="7">
        <v>255.37</v>
      </c>
    </row>
    <row r="18193" spans="1:7" x14ac:dyDescent="0.3">
      <c r="A18193" s="310">
        <v>3027005</v>
      </c>
      <c r="B18193" t="s">
        <v>23386</v>
      </c>
      <c r="C18193" t="s">
        <v>218</v>
      </c>
      <c r="D18193" t="s">
        <v>375</v>
      </c>
      <c r="E18193">
        <v>615140</v>
      </c>
      <c r="F18193" t="s">
        <v>24196</v>
      </c>
      <c r="G18193" s="7">
        <v>-57.39</v>
      </c>
    </row>
    <row r="18194" spans="1:7" x14ac:dyDescent="0.3">
      <c r="A18194" s="310">
        <v>3027005</v>
      </c>
      <c r="B18194" t="s">
        <v>23386</v>
      </c>
      <c r="C18194" t="s">
        <v>218</v>
      </c>
      <c r="D18194" t="s">
        <v>375</v>
      </c>
      <c r="E18194">
        <v>615140</v>
      </c>
      <c r="F18194" t="s">
        <v>24196</v>
      </c>
      <c r="G18194" s="7">
        <v>123.02</v>
      </c>
    </row>
    <row r="18195" spans="1:7" x14ac:dyDescent="0.3">
      <c r="A18195" s="310">
        <v>3027005</v>
      </c>
      <c r="B18195" t="s">
        <v>23386</v>
      </c>
      <c r="C18195" t="s">
        <v>218</v>
      </c>
      <c r="D18195" t="s">
        <v>374</v>
      </c>
      <c r="E18195">
        <v>615120</v>
      </c>
      <c r="F18195" t="s">
        <v>24196</v>
      </c>
      <c r="G18195" s="7">
        <v>1294.75</v>
      </c>
    </row>
    <row r="18196" spans="1:7" x14ac:dyDescent="0.3">
      <c r="A18196" s="310">
        <v>3027005</v>
      </c>
      <c r="B18196" t="s">
        <v>23386</v>
      </c>
      <c r="C18196" t="s">
        <v>218</v>
      </c>
      <c r="D18196" t="s">
        <v>377</v>
      </c>
      <c r="E18196">
        <v>611110</v>
      </c>
      <c r="F18196" t="s">
        <v>24196</v>
      </c>
      <c r="G18196" s="7">
        <v>19.63</v>
      </c>
    </row>
    <row r="18197" spans="1:7" x14ac:dyDescent="0.3">
      <c r="A18197" s="310">
        <v>3027005</v>
      </c>
      <c r="B18197" t="s">
        <v>23386</v>
      </c>
      <c r="C18197" t="s">
        <v>218</v>
      </c>
      <c r="D18197" t="s">
        <v>371</v>
      </c>
      <c r="E18197">
        <v>616100</v>
      </c>
      <c r="F18197" t="s">
        <v>24196</v>
      </c>
      <c r="G18197" s="7">
        <v>349.22</v>
      </c>
    </row>
    <row r="18198" spans="1:7" x14ac:dyDescent="0.3">
      <c r="A18198" s="310">
        <v>3027005</v>
      </c>
      <c r="B18198" t="s">
        <v>23386</v>
      </c>
      <c r="C18198" t="s">
        <v>218</v>
      </c>
      <c r="D18198" t="s">
        <v>375</v>
      </c>
      <c r="E18198">
        <v>615140</v>
      </c>
      <c r="F18198" t="s">
        <v>24196</v>
      </c>
      <c r="G18198" s="7">
        <v>57.39</v>
      </c>
    </row>
    <row r="18199" spans="1:7" x14ac:dyDescent="0.3">
      <c r="A18199" s="310">
        <v>3027005</v>
      </c>
      <c r="B18199" t="s">
        <v>23386</v>
      </c>
      <c r="C18199" t="s">
        <v>218</v>
      </c>
      <c r="D18199" t="s">
        <v>371</v>
      </c>
      <c r="E18199">
        <v>615100</v>
      </c>
      <c r="F18199" t="s">
        <v>24196</v>
      </c>
      <c r="G18199" s="7">
        <v>-74.17</v>
      </c>
    </row>
    <row r="18200" spans="1:7" x14ac:dyDescent="0.3">
      <c r="A18200" s="310">
        <v>3027005</v>
      </c>
      <c r="B18200" t="s">
        <v>23386</v>
      </c>
      <c r="C18200" t="s">
        <v>218</v>
      </c>
      <c r="D18200" t="s">
        <v>371</v>
      </c>
      <c r="E18200">
        <v>615100</v>
      </c>
      <c r="F18200" t="s">
        <v>24196</v>
      </c>
      <c r="G18200" s="7">
        <v>74.16</v>
      </c>
    </row>
    <row r="18201" spans="1:7" x14ac:dyDescent="0.3">
      <c r="A18201" s="310">
        <v>3027005</v>
      </c>
      <c r="B18201" t="s">
        <v>23386</v>
      </c>
      <c r="C18201" t="s">
        <v>218</v>
      </c>
      <c r="D18201" t="s">
        <v>373</v>
      </c>
      <c r="E18201">
        <v>615130</v>
      </c>
      <c r="F18201" t="s">
        <v>24196</v>
      </c>
      <c r="G18201" s="7">
        <v>10.6</v>
      </c>
    </row>
    <row r="18202" spans="1:7" x14ac:dyDescent="0.3">
      <c r="A18202" s="310">
        <v>3027005</v>
      </c>
      <c r="B18202" t="s">
        <v>23386</v>
      </c>
      <c r="C18202" t="s">
        <v>218</v>
      </c>
      <c r="D18202" t="s">
        <v>373</v>
      </c>
      <c r="E18202">
        <v>617150</v>
      </c>
      <c r="F18202" t="s">
        <v>24196</v>
      </c>
      <c r="G18202" s="7">
        <v>432.38</v>
      </c>
    </row>
    <row r="18203" spans="1:7" x14ac:dyDescent="0.3">
      <c r="A18203" s="310">
        <v>3027005</v>
      </c>
      <c r="B18203" t="s">
        <v>23386</v>
      </c>
      <c r="C18203" t="s">
        <v>218</v>
      </c>
      <c r="D18203" t="s">
        <v>377</v>
      </c>
      <c r="E18203">
        <v>611110</v>
      </c>
      <c r="F18203" t="s">
        <v>24196</v>
      </c>
      <c r="G18203" s="7">
        <v>19.63</v>
      </c>
    </row>
    <row r="18204" spans="1:7" x14ac:dyDescent="0.3">
      <c r="A18204" s="310">
        <v>3027005</v>
      </c>
      <c r="B18204" t="s">
        <v>23386</v>
      </c>
      <c r="C18204" t="s">
        <v>218</v>
      </c>
      <c r="D18204" t="s">
        <v>371</v>
      </c>
      <c r="E18204">
        <v>615100</v>
      </c>
      <c r="F18204" t="s">
        <v>24196</v>
      </c>
      <c r="G18204" s="7">
        <v>-0.01</v>
      </c>
    </row>
    <row r="18205" spans="1:7" x14ac:dyDescent="0.3">
      <c r="A18205" s="310">
        <v>3027005</v>
      </c>
      <c r="B18205" t="s">
        <v>23386</v>
      </c>
      <c r="C18205" t="s">
        <v>218</v>
      </c>
      <c r="D18205" t="s">
        <v>371</v>
      </c>
      <c r="E18205">
        <v>615100</v>
      </c>
      <c r="F18205" t="s">
        <v>24196</v>
      </c>
      <c r="G18205" s="7">
        <v>5.76</v>
      </c>
    </row>
    <row r="18206" spans="1:7" x14ac:dyDescent="0.3">
      <c r="A18206" s="310">
        <v>3027005</v>
      </c>
      <c r="B18206" t="s">
        <v>23386</v>
      </c>
      <c r="C18206" t="s">
        <v>218</v>
      </c>
      <c r="D18206" t="s">
        <v>371</v>
      </c>
      <c r="E18206">
        <v>615100</v>
      </c>
      <c r="F18206" t="s">
        <v>24196</v>
      </c>
      <c r="G18206" s="7">
        <v>0.01</v>
      </c>
    </row>
    <row r="18207" spans="1:7" x14ac:dyDescent="0.3">
      <c r="A18207" s="310">
        <v>3027005</v>
      </c>
      <c r="B18207" t="s">
        <v>23386</v>
      </c>
      <c r="C18207" t="s">
        <v>218</v>
      </c>
      <c r="D18207" t="s">
        <v>371</v>
      </c>
      <c r="E18207">
        <v>615100</v>
      </c>
      <c r="F18207" t="s">
        <v>24196</v>
      </c>
      <c r="G18207" s="7">
        <v>3193.17</v>
      </c>
    </row>
    <row r="18208" spans="1:7" x14ac:dyDescent="0.3">
      <c r="A18208" s="310">
        <v>3027005</v>
      </c>
      <c r="B18208" t="s">
        <v>23386</v>
      </c>
      <c r="C18208" t="s">
        <v>218</v>
      </c>
      <c r="D18208" t="s">
        <v>371</v>
      </c>
      <c r="E18208">
        <v>615100</v>
      </c>
      <c r="F18208" t="s">
        <v>24196</v>
      </c>
      <c r="G18208" s="7">
        <v>-5.76</v>
      </c>
    </row>
    <row r="18209" spans="1:7" x14ac:dyDescent="0.3">
      <c r="A18209" s="310">
        <v>3027005</v>
      </c>
      <c r="B18209" t="s">
        <v>23386</v>
      </c>
      <c r="C18209" t="s">
        <v>218</v>
      </c>
      <c r="D18209" t="s">
        <v>373</v>
      </c>
      <c r="E18209">
        <v>616160</v>
      </c>
      <c r="F18209" t="s">
        <v>24196</v>
      </c>
      <c r="G18209" s="7">
        <v>338.29</v>
      </c>
    </row>
    <row r="18210" spans="1:7" x14ac:dyDescent="0.3">
      <c r="A18210" s="310">
        <v>3027005</v>
      </c>
      <c r="B18210" t="s">
        <v>23386</v>
      </c>
      <c r="C18210" t="s">
        <v>218</v>
      </c>
      <c r="D18210" t="s">
        <v>373</v>
      </c>
      <c r="E18210">
        <v>615130</v>
      </c>
      <c r="F18210" t="s">
        <v>24196</v>
      </c>
      <c r="G18210" s="7">
        <v>10.6</v>
      </c>
    </row>
    <row r="18211" spans="1:7" x14ac:dyDescent="0.3">
      <c r="A18211" s="310">
        <v>3027005</v>
      </c>
      <c r="B18211" t="s">
        <v>23386</v>
      </c>
      <c r="C18211" t="s">
        <v>218</v>
      </c>
      <c r="D18211" t="s">
        <v>371</v>
      </c>
      <c r="E18211">
        <v>615100</v>
      </c>
      <c r="F18211" t="s">
        <v>24196</v>
      </c>
      <c r="G18211" s="7">
        <v>-74.16</v>
      </c>
    </row>
    <row r="18212" spans="1:7" x14ac:dyDescent="0.3">
      <c r="A18212" s="310">
        <v>3027005</v>
      </c>
      <c r="B18212" t="s">
        <v>23386</v>
      </c>
      <c r="C18212" t="s">
        <v>218</v>
      </c>
      <c r="D18212" t="s">
        <v>373</v>
      </c>
      <c r="E18212">
        <v>615130</v>
      </c>
      <c r="F18212" t="s">
        <v>24196</v>
      </c>
      <c r="G18212" s="7">
        <v>4.6900000000000004</v>
      </c>
    </row>
    <row r="18213" spans="1:7" x14ac:dyDescent="0.3">
      <c r="A18213" s="310">
        <v>3027005</v>
      </c>
      <c r="B18213" t="s">
        <v>23386</v>
      </c>
      <c r="C18213" t="s">
        <v>218</v>
      </c>
      <c r="D18213" t="s">
        <v>371</v>
      </c>
      <c r="E18213">
        <v>615100</v>
      </c>
      <c r="F18213" t="s">
        <v>24196</v>
      </c>
      <c r="G18213" s="7">
        <v>-5.18</v>
      </c>
    </row>
    <row r="18214" spans="1:7" x14ac:dyDescent="0.3">
      <c r="A18214" s="310">
        <v>3027005</v>
      </c>
      <c r="B18214" t="s">
        <v>23386</v>
      </c>
      <c r="C18214" t="s">
        <v>218</v>
      </c>
      <c r="D18214" t="s">
        <v>371</v>
      </c>
      <c r="E18214">
        <v>615100</v>
      </c>
      <c r="F18214" t="s">
        <v>24196</v>
      </c>
      <c r="G18214" s="7">
        <v>-82.4</v>
      </c>
    </row>
    <row r="18215" spans="1:7" x14ac:dyDescent="0.3">
      <c r="A18215" s="310">
        <v>3027005</v>
      </c>
      <c r="B18215" t="s">
        <v>23386</v>
      </c>
      <c r="C18215" t="s">
        <v>218</v>
      </c>
      <c r="D18215" t="s">
        <v>371</v>
      </c>
      <c r="E18215">
        <v>615100</v>
      </c>
      <c r="F18215" t="s">
        <v>24196</v>
      </c>
      <c r="G18215" s="7">
        <v>5.19</v>
      </c>
    </row>
    <row r="18216" spans="1:7" x14ac:dyDescent="0.3">
      <c r="A18216" s="310">
        <v>3027005</v>
      </c>
      <c r="B18216" t="s">
        <v>23386</v>
      </c>
      <c r="C18216" t="s">
        <v>218</v>
      </c>
      <c r="D18216" t="s">
        <v>373</v>
      </c>
      <c r="E18216">
        <v>617150</v>
      </c>
      <c r="F18216" t="s">
        <v>24196</v>
      </c>
      <c r="G18216" s="7">
        <v>432.38</v>
      </c>
    </row>
    <row r="18217" spans="1:7" x14ac:dyDescent="0.3">
      <c r="A18217" s="310">
        <v>3027005</v>
      </c>
      <c r="B18217" t="s">
        <v>23386</v>
      </c>
      <c r="C18217" t="s">
        <v>218</v>
      </c>
      <c r="D18217" t="s">
        <v>375</v>
      </c>
      <c r="E18217">
        <v>615140</v>
      </c>
      <c r="F18217" t="s">
        <v>24196</v>
      </c>
      <c r="G18217" s="7">
        <v>-57.39</v>
      </c>
    </row>
    <row r="18218" spans="1:7" x14ac:dyDescent="0.3">
      <c r="A18218" s="310">
        <v>3027005</v>
      </c>
      <c r="B18218" t="s">
        <v>23386</v>
      </c>
      <c r="C18218" t="s">
        <v>218</v>
      </c>
      <c r="D18218" t="s">
        <v>373</v>
      </c>
      <c r="E18218">
        <v>615130</v>
      </c>
      <c r="F18218" t="s">
        <v>24196</v>
      </c>
      <c r="G18218" s="7">
        <v>2119.4899999999998</v>
      </c>
    </row>
    <row r="18219" spans="1:7" x14ac:dyDescent="0.3">
      <c r="A18219" s="310">
        <v>3027005</v>
      </c>
      <c r="B18219" t="s">
        <v>23386</v>
      </c>
      <c r="C18219" t="s">
        <v>218</v>
      </c>
      <c r="D18219" t="s">
        <v>371</v>
      </c>
      <c r="E18219">
        <v>615100</v>
      </c>
      <c r="F18219" t="s">
        <v>24196</v>
      </c>
      <c r="G18219" s="7">
        <v>-0.01</v>
      </c>
    </row>
    <row r="18220" spans="1:7" x14ac:dyDescent="0.3">
      <c r="A18220" s="310">
        <v>3027005</v>
      </c>
      <c r="B18220" t="s">
        <v>23386</v>
      </c>
      <c r="C18220" t="s">
        <v>218</v>
      </c>
      <c r="D18220" t="s">
        <v>373</v>
      </c>
      <c r="E18220">
        <v>617150</v>
      </c>
      <c r="F18220" t="s">
        <v>24196</v>
      </c>
      <c r="G18220" s="7">
        <v>432.38</v>
      </c>
    </row>
    <row r="18221" spans="1:7" x14ac:dyDescent="0.3">
      <c r="A18221" s="310">
        <v>3027005</v>
      </c>
      <c r="B18221" t="s">
        <v>23386</v>
      </c>
      <c r="C18221" t="s">
        <v>218</v>
      </c>
      <c r="D18221" t="s">
        <v>373</v>
      </c>
      <c r="E18221">
        <v>615130</v>
      </c>
      <c r="F18221" t="s">
        <v>24196</v>
      </c>
      <c r="G18221" s="7">
        <v>637.69000000000005</v>
      </c>
    </row>
    <row r="18222" spans="1:7" x14ac:dyDescent="0.3">
      <c r="A18222" s="310">
        <v>3027005</v>
      </c>
      <c r="B18222" t="s">
        <v>23386</v>
      </c>
      <c r="C18222" t="s">
        <v>218</v>
      </c>
      <c r="D18222" t="s">
        <v>373</v>
      </c>
      <c r="E18222">
        <v>615130</v>
      </c>
      <c r="F18222" t="s">
        <v>24196</v>
      </c>
      <c r="G18222" s="7">
        <v>10.6</v>
      </c>
    </row>
    <row r="18223" spans="1:7" x14ac:dyDescent="0.3">
      <c r="A18223" s="310">
        <v>3027005</v>
      </c>
      <c r="B18223" t="s">
        <v>23386</v>
      </c>
      <c r="C18223" t="s">
        <v>218</v>
      </c>
      <c r="D18223" t="s">
        <v>371</v>
      </c>
      <c r="E18223">
        <v>615100</v>
      </c>
      <c r="F18223" t="s">
        <v>24196</v>
      </c>
      <c r="G18223" s="7">
        <v>-0.01</v>
      </c>
    </row>
    <row r="18224" spans="1:7" x14ac:dyDescent="0.3">
      <c r="A18224" s="310">
        <v>3027005</v>
      </c>
      <c r="B18224" t="s">
        <v>23386</v>
      </c>
      <c r="C18224" t="s">
        <v>218</v>
      </c>
      <c r="D18224" t="s">
        <v>375</v>
      </c>
      <c r="E18224">
        <v>615140</v>
      </c>
      <c r="F18224" t="s">
        <v>24196</v>
      </c>
      <c r="G18224" s="7">
        <v>1302.5</v>
      </c>
    </row>
    <row r="18225" spans="1:7" x14ac:dyDescent="0.3">
      <c r="A18225" s="310">
        <v>3027005</v>
      </c>
      <c r="B18225" t="s">
        <v>23386</v>
      </c>
      <c r="C18225" t="s">
        <v>218</v>
      </c>
      <c r="D18225" t="s">
        <v>375</v>
      </c>
      <c r="E18225">
        <v>615140</v>
      </c>
      <c r="F18225" t="s">
        <v>24196</v>
      </c>
      <c r="G18225" s="7">
        <v>-57.39</v>
      </c>
    </row>
    <row r="18226" spans="1:7" x14ac:dyDescent="0.3">
      <c r="A18226" s="310">
        <v>3027005</v>
      </c>
      <c r="B18226" t="s">
        <v>23386</v>
      </c>
      <c r="C18226" t="s">
        <v>218</v>
      </c>
      <c r="D18226" t="s">
        <v>371</v>
      </c>
      <c r="E18226">
        <v>615100</v>
      </c>
      <c r="F18226" t="s">
        <v>24196</v>
      </c>
      <c r="G18226" s="7">
        <v>223.25</v>
      </c>
    </row>
    <row r="18227" spans="1:7" x14ac:dyDescent="0.3">
      <c r="A18227" s="310">
        <v>3027005</v>
      </c>
      <c r="B18227" t="s">
        <v>23386</v>
      </c>
      <c r="C18227" t="s">
        <v>218</v>
      </c>
      <c r="D18227" t="s">
        <v>373</v>
      </c>
      <c r="E18227">
        <v>616160</v>
      </c>
      <c r="F18227" t="s">
        <v>24196</v>
      </c>
      <c r="G18227" s="7">
        <v>255.37</v>
      </c>
    </row>
    <row r="18228" spans="1:7" x14ac:dyDescent="0.3">
      <c r="A18228" s="310">
        <v>3027005</v>
      </c>
      <c r="B18228" t="s">
        <v>23386</v>
      </c>
      <c r="C18228" t="s">
        <v>218</v>
      </c>
      <c r="D18228" t="s">
        <v>375</v>
      </c>
      <c r="E18228">
        <v>615140</v>
      </c>
      <c r="F18228" t="s">
        <v>24196</v>
      </c>
      <c r="G18228" s="7">
        <v>57.39</v>
      </c>
    </row>
    <row r="18229" spans="1:7" x14ac:dyDescent="0.3">
      <c r="A18229" s="310">
        <v>3027005</v>
      </c>
      <c r="B18229" t="s">
        <v>23386</v>
      </c>
      <c r="C18229" t="s">
        <v>218</v>
      </c>
      <c r="D18229" t="s">
        <v>373</v>
      </c>
      <c r="E18229">
        <v>617150</v>
      </c>
      <c r="F18229" t="s">
        <v>24196</v>
      </c>
      <c r="G18229" s="7">
        <v>464.98</v>
      </c>
    </row>
    <row r="18230" spans="1:7" x14ac:dyDescent="0.3">
      <c r="A18230" s="310">
        <v>3027005</v>
      </c>
      <c r="B18230" t="s">
        <v>23386</v>
      </c>
      <c r="C18230" t="s">
        <v>218</v>
      </c>
      <c r="D18230" t="s">
        <v>375</v>
      </c>
      <c r="E18230">
        <v>615140</v>
      </c>
      <c r="F18230" t="s">
        <v>24196</v>
      </c>
      <c r="G18230" s="7">
        <v>-0.01</v>
      </c>
    </row>
    <row r="18231" spans="1:7" x14ac:dyDescent="0.3">
      <c r="A18231" s="310">
        <v>3027005</v>
      </c>
      <c r="B18231" t="s">
        <v>23386</v>
      </c>
      <c r="C18231" t="s">
        <v>218</v>
      </c>
      <c r="D18231" t="s">
        <v>371</v>
      </c>
      <c r="E18231">
        <v>615100</v>
      </c>
      <c r="F18231" t="s">
        <v>24196</v>
      </c>
      <c r="G18231" s="7">
        <v>21.34</v>
      </c>
    </row>
    <row r="18232" spans="1:7" x14ac:dyDescent="0.3">
      <c r="A18232" s="310">
        <v>3027005</v>
      </c>
      <c r="B18232" t="s">
        <v>23386</v>
      </c>
      <c r="C18232" t="s">
        <v>218</v>
      </c>
      <c r="D18232" t="s">
        <v>373</v>
      </c>
      <c r="E18232">
        <v>615130</v>
      </c>
      <c r="F18232" t="s">
        <v>24196</v>
      </c>
      <c r="G18232" s="7">
        <v>9.1199999999999992</v>
      </c>
    </row>
    <row r="18233" spans="1:7" x14ac:dyDescent="0.3">
      <c r="A18233" s="310">
        <v>3027005</v>
      </c>
      <c r="B18233" t="s">
        <v>23386</v>
      </c>
      <c r="C18233" t="s">
        <v>218</v>
      </c>
      <c r="D18233" t="s">
        <v>373</v>
      </c>
      <c r="E18233">
        <v>615130</v>
      </c>
      <c r="F18233" t="s">
        <v>24196</v>
      </c>
      <c r="G18233" s="7">
        <v>2119.4899999999998</v>
      </c>
    </row>
    <row r="18234" spans="1:7" x14ac:dyDescent="0.3">
      <c r="A18234" s="310">
        <v>3027005</v>
      </c>
      <c r="B18234" t="s">
        <v>23386</v>
      </c>
      <c r="C18234" t="s">
        <v>218</v>
      </c>
      <c r="D18234" t="s">
        <v>377</v>
      </c>
      <c r="E18234">
        <v>611110</v>
      </c>
      <c r="F18234" t="s">
        <v>24196</v>
      </c>
      <c r="G18234" s="7">
        <v>-0.01</v>
      </c>
    </row>
    <row r="18235" spans="1:7" x14ac:dyDescent="0.3">
      <c r="A18235" s="310">
        <v>3027005</v>
      </c>
      <c r="B18235" t="s">
        <v>23386</v>
      </c>
      <c r="C18235" t="s">
        <v>218</v>
      </c>
      <c r="D18235" t="s">
        <v>377</v>
      </c>
      <c r="E18235">
        <v>611120</v>
      </c>
      <c r="F18235" t="s">
        <v>24196</v>
      </c>
      <c r="G18235" s="7">
        <v>25.8</v>
      </c>
    </row>
    <row r="18236" spans="1:7" x14ac:dyDescent="0.3">
      <c r="A18236" s="310">
        <v>3027005</v>
      </c>
      <c r="B18236" t="s">
        <v>23386</v>
      </c>
      <c r="C18236" t="s">
        <v>218</v>
      </c>
      <c r="D18236" t="s">
        <v>371</v>
      </c>
      <c r="E18236">
        <v>615100</v>
      </c>
      <c r="F18236" t="s">
        <v>24196</v>
      </c>
      <c r="G18236" s="7">
        <v>5.76</v>
      </c>
    </row>
    <row r="18237" spans="1:7" x14ac:dyDescent="0.3">
      <c r="A18237" s="310">
        <v>3027005</v>
      </c>
      <c r="B18237" t="s">
        <v>23386</v>
      </c>
      <c r="C18237" t="s">
        <v>218</v>
      </c>
      <c r="D18237" t="s">
        <v>373</v>
      </c>
      <c r="E18237">
        <v>616160</v>
      </c>
      <c r="F18237" t="s">
        <v>24196</v>
      </c>
      <c r="G18237" s="7">
        <v>255.37</v>
      </c>
    </row>
    <row r="18238" spans="1:7" x14ac:dyDescent="0.3">
      <c r="A18238" s="310">
        <v>3027005</v>
      </c>
      <c r="B18238" t="s">
        <v>23386</v>
      </c>
      <c r="C18238" t="s">
        <v>218</v>
      </c>
      <c r="D18238" t="s">
        <v>371</v>
      </c>
      <c r="E18238">
        <v>615100</v>
      </c>
      <c r="F18238" t="s">
        <v>24196</v>
      </c>
      <c r="G18238" s="7">
        <v>-82.4</v>
      </c>
    </row>
    <row r="18239" spans="1:7" x14ac:dyDescent="0.3">
      <c r="A18239" s="310">
        <v>3027005</v>
      </c>
      <c r="B18239" t="s">
        <v>23386</v>
      </c>
      <c r="C18239" t="s">
        <v>218</v>
      </c>
      <c r="D18239" t="s">
        <v>375</v>
      </c>
      <c r="E18239">
        <v>615140</v>
      </c>
      <c r="F18239" t="s">
        <v>24196</v>
      </c>
      <c r="G18239" s="7">
        <v>8.9</v>
      </c>
    </row>
    <row r="18240" spans="1:7" x14ac:dyDescent="0.3">
      <c r="A18240" s="310">
        <v>3027005</v>
      </c>
      <c r="B18240" t="s">
        <v>23386</v>
      </c>
      <c r="C18240" t="s">
        <v>218</v>
      </c>
      <c r="D18240" t="s">
        <v>371</v>
      </c>
      <c r="E18240">
        <v>615100</v>
      </c>
      <c r="F18240" t="s">
        <v>24196</v>
      </c>
      <c r="G18240" s="7">
        <v>74.16</v>
      </c>
    </row>
    <row r="18241" spans="1:7" x14ac:dyDescent="0.3">
      <c r="A18241" s="310">
        <v>3027005</v>
      </c>
      <c r="B18241" t="s">
        <v>23386</v>
      </c>
      <c r="C18241" t="s">
        <v>218</v>
      </c>
      <c r="D18241" t="s">
        <v>373</v>
      </c>
      <c r="E18241">
        <v>616160</v>
      </c>
      <c r="F18241" t="s">
        <v>24196</v>
      </c>
      <c r="G18241" s="7">
        <v>99.58</v>
      </c>
    </row>
    <row r="18242" spans="1:7" x14ac:dyDescent="0.3">
      <c r="A18242" s="310">
        <v>3027005</v>
      </c>
      <c r="B18242" t="s">
        <v>23386</v>
      </c>
      <c r="C18242" t="s">
        <v>218</v>
      </c>
      <c r="D18242" t="s">
        <v>371</v>
      </c>
      <c r="E18242">
        <v>615100</v>
      </c>
      <c r="F18242" t="s">
        <v>24196</v>
      </c>
      <c r="G18242" s="7">
        <v>5.19</v>
      </c>
    </row>
    <row r="18243" spans="1:7" x14ac:dyDescent="0.3">
      <c r="A18243" s="310">
        <v>3027005</v>
      </c>
      <c r="B18243" t="s">
        <v>23386</v>
      </c>
      <c r="C18243" t="s">
        <v>218</v>
      </c>
      <c r="D18243" t="s">
        <v>371</v>
      </c>
      <c r="E18243">
        <v>615100</v>
      </c>
      <c r="F18243" t="s">
        <v>24196</v>
      </c>
      <c r="G18243" s="7">
        <v>-5.76</v>
      </c>
    </row>
    <row r="18244" spans="1:7" x14ac:dyDescent="0.3">
      <c r="A18244" s="310">
        <v>3027005</v>
      </c>
      <c r="B18244" t="s">
        <v>23386</v>
      </c>
      <c r="C18244" t="s">
        <v>218</v>
      </c>
      <c r="D18244" t="s">
        <v>375</v>
      </c>
      <c r="E18244">
        <v>615140</v>
      </c>
      <c r="F18244" t="s">
        <v>24196</v>
      </c>
      <c r="G18244" s="7">
        <v>57.39</v>
      </c>
    </row>
    <row r="18245" spans="1:7" x14ac:dyDescent="0.3">
      <c r="A18245" s="310">
        <v>3027005</v>
      </c>
      <c r="B18245" t="s">
        <v>23386</v>
      </c>
      <c r="C18245" t="s">
        <v>218</v>
      </c>
      <c r="D18245" t="s">
        <v>371</v>
      </c>
      <c r="E18245">
        <v>616100</v>
      </c>
      <c r="F18245" t="s">
        <v>24196</v>
      </c>
      <c r="G18245" s="7">
        <v>681.43</v>
      </c>
    </row>
    <row r="18246" spans="1:7" x14ac:dyDescent="0.3">
      <c r="A18246" s="310">
        <v>3027005</v>
      </c>
      <c r="B18246" t="s">
        <v>23386</v>
      </c>
      <c r="C18246" t="s">
        <v>218</v>
      </c>
      <c r="D18246" t="s">
        <v>371</v>
      </c>
      <c r="E18246">
        <v>615100</v>
      </c>
      <c r="F18246" t="s">
        <v>24196</v>
      </c>
      <c r="G18246" s="7">
        <v>5.76</v>
      </c>
    </row>
    <row r="18247" spans="1:7" x14ac:dyDescent="0.3">
      <c r="A18247" s="310">
        <v>3027005</v>
      </c>
      <c r="B18247" t="s">
        <v>23386</v>
      </c>
      <c r="C18247" t="s">
        <v>218</v>
      </c>
      <c r="D18247" t="s">
        <v>373</v>
      </c>
      <c r="E18247">
        <v>616160</v>
      </c>
      <c r="F18247" t="s">
        <v>24196</v>
      </c>
      <c r="G18247" s="7">
        <v>223.6</v>
      </c>
    </row>
    <row r="18248" spans="1:7" x14ac:dyDescent="0.3">
      <c r="A18248" s="310">
        <v>3027005</v>
      </c>
      <c r="B18248" t="s">
        <v>23386</v>
      </c>
      <c r="C18248" t="s">
        <v>218</v>
      </c>
      <c r="D18248" t="s">
        <v>375</v>
      </c>
      <c r="E18248">
        <v>615140</v>
      </c>
      <c r="F18248" t="s">
        <v>24196</v>
      </c>
      <c r="G18248" s="7">
        <v>26.69</v>
      </c>
    </row>
    <row r="18249" spans="1:7" x14ac:dyDescent="0.3">
      <c r="A18249" s="310">
        <v>3027005</v>
      </c>
      <c r="B18249" t="s">
        <v>23386</v>
      </c>
      <c r="C18249" t="s">
        <v>218</v>
      </c>
      <c r="D18249" t="s">
        <v>373</v>
      </c>
      <c r="E18249">
        <v>616160</v>
      </c>
      <c r="F18249" t="s">
        <v>24196</v>
      </c>
      <c r="G18249" s="7">
        <v>338.26</v>
      </c>
    </row>
    <row r="18250" spans="1:7" x14ac:dyDescent="0.3">
      <c r="A18250" s="310">
        <v>3027005</v>
      </c>
      <c r="B18250" t="s">
        <v>23386</v>
      </c>
      <c r="C18250" t="s">
        <v>218</v>
      </c>
      <c r="D18250" t="s">
        <v>373</v>
      </c>
      <c r="E18250">
        <v>617150</v>
      </c>
      <c r="F18250" t="s">
        <v>24196</v>
      </c>
      <c r="G18250" s="7">
        <v>432.38</v>
      </c>
    </row>
    <row r="18251" spans="1:7" x14ac:dyDescent="0.3">
      <c r="A18251" s="310">
        <v>3027005</v>
      </c>
      <c r="B18251" t="s">
        <v>23386</v>
      </c>
      <c r="C18251" t="s">
        <v>218</v>
      </c>
      <c r="D18251" t="s">
        <v>371</v>
      </c>
      <c r="E18251">
        <v>615100</v>
      </c>
      <c r="F18251" t="s">
        <v>24196</v>
      </c>
      <c r="G18251" s="7">
        <v>-0.01</v>
      </c>
    </row>
    <row r="18252" spans="1:7" x14ac:dyDescent="0.3">
      <c r="A18252" s="310">
        <v>3027005</v>
      </c>
      <c r="B18252" t="s">
        <v>23386</v>
      </c>
      <c r="C18252" t="s">
        <v>218</v>
      </c>
      <c r="D18252" t="s">
        <v>374</v>
      </c>
      <c r="E18252">
        <v>616120</v>
      </c>
      <c r="F18252" t="s">
        <v>24196</v>
      </c>
      <c r="G18252" s="7">
        <v>148.16999999999999</v>
      </c>
    </row>
    <row r="18253" spans="1:7" x14ac:dyDescent="0.3">
      <c r="A18253" s="310">
        <v>3027005</v>
      </c>
      <c r="B18253" t="s">
        <v>23386</v>
      </c>
      <c r="C18253" t="s">
        <v>218</v>
      </c>
      <c r="D18253" t="s">
        <v>373</v>
      </c>
      <c r="E18253">
        <v>615130</v>
      </c>
      <c r="F18253" t="s">
        <v>24196</v>
      </c>
      <c r="G18253" s="7">
        <v>13.49</v>
      </c>
    </row>
    <row r="18254" spans="1:7" x14ac:dyDescent="0.3">
      <c r="A18254" s="310">
        <v>3027005</v>
      </c>
      <c r="B18254" t="s">
        <v>23386</v>
      </c>
      <c r="C18254" t="s">
        <v>218</v>
      </c>
      <c r="D18254" t="s">
        <v>371</v>
      </c>
      <c r="E18254">
        <v>615100</v>
      </c>
      <c r="F18254" t="s">
        <v>24196</v>
      </c>
      <c r="G18254" s="7">
        <v>82.4</v>
      </c>
    </row>
    <row r="18255" spans="1:7" x14ac:dyDescent="0.3">
      <c r="A18255" s="310">
        <v>3027005</v>
      </c>
      <c r="B18255" t="s">
        <v>23386</v>
      </c>
      <c r="C18255" t="s">
        <v>218</v>
      </c>
      <c r="D18255" t="s">
        <v>373</v>
      </c>
      <c r="E18255">
        <v>617150</v>
      </c>
      <c r="F18255" t="s">
        <v>24196</v>
      </c>
      <c r="G18255" s="7">
        <v>426.2</v>
      </c>
    </row>
    <row r="18256" spans="1:7" x14ac:dyDescent="0.3">
      <c r="A18256" s="310">
        <v>3027005</v>
      </c>
      <c r="B18256" t="s">
        <v>23386</v>
      </c>
      <c r="C18256" t="s">
        <v>218</v>
      </c>
      <c r="D18256" t="s">
        <v>371</v>
      </c>
      <c r="E18256">
        <v>615100</v>
      </c>
      <c r="F18256" t="s">
        <v>24196</v>
      </c>
      <c r="G18256" s="7">
        <v>0.01</v>
      </c>
    </row>
    <row r="18257" spans="1:7" x14ac:dyDescent="0.3">
      <c r="A18257" s="310">
        <v>3027005</v>
      </c>
      <c r="B18257" t="s">
        <v>23386</v>
      </c>
      <c r="C18257" t="s">
        <v>218</v>
      </c>
      <c r="D18257" t="s">
        <v>371</v>
      </c>
      <c r="E18257">
        <v>615100</v>
      </c>
      <c r="F18257" t="s">
        <v>24196</v>
      </c>
      <c r="G18257" s="7">
        <v>5.76</v>
      </c>
    </row>
    <row r="18258" spans="1:7" x14ac:dyDescent="0.3">
      <c r="A18258" s="310">
        <v>3027005</v>
      </c>
      <c r="B18258" t="s">
        <v>23386</v>
      </c>
      <c r="C18258" t="s">
        <v>218</v>
      </c>
      <c r="D18258" t="s">
        <v>371</v>
      </c>
      <c r="E18258">
        <v>617100</v>
      </c>
      <c r="F18258" t="s">
        <v>24196</v>
      </c>
      <c r="G18258" s="7">
        <v>787.31</v>
      </c>
    </row>
    <row r="18259" spans="1:7" x14ac:dyDescent="0.3">
      <c r="A18259" s="310">
        <v>3027005</v>
      </c>
      <c r="B18259" t="s">
        <v>23386</v>
      </c>
      <c r="C18259" t="s">
        <v>218</v>
      </c>
      <c r="D18259" t="s">
        <v>371</v>
      </c>
      <c r="E18259">
        <v>615100</v>
      </c>
      <c r="F18259" t="s">
        <v>24196</v>
      </c>
      <c r="G18259" s="7">
        <v>-74.16</v>
      </c>
    </row>
    <row r="18260" spans="1:7" x14ac:dyDescent="0.3">
      <c r="A18260" s="310">
        <v>3027005</v>
      </c>
      <c r="B18260" t="s">
        <v>23386</v>
      </c>
      <c r="C18260" t="s">
        <v>218</v>
      </c>
      <c r="D18260" t="s">
        <v>371</v>
      </c>
      <c r="E18260">
        <v>615100</v>
      </c>
      <c r="F18260" t="s">
        <v>24196</v>
      </c>
      <c r="G18260" s="7">
        <v>-82.4</v>
      </c>
    </row>
    <row r="18261" spans="1:7" x14ac:dyDescent="0.3">
      <c r="A18261" s="310">
        <v>3027005</v>
      </c>
      <c r="B18261" t="s">
        <v>23386</v>
      </c>
      <c r="C18261" t="s">
        <v>218</v>
      </c>
      <c r="D18261" t="s">
        <v>371</v>
      </c>
      <c r="E18261">
        <v>615100</v>
      </c>
      <c r="F18261" t="s">
        <v>24196</v>
      </c>
      <c r="G18261" s="7">
        <v>-82.4</v>
      </c>
    </row>
    <row r="18262" spans="1:7" x14ac:dyDescent="0.3">
      <c r="A18262" s="310">
        <v>3027005</v>
      </c>
      <c r="B18262" t="s">
        <v>23386</v>
      </c>
      <c r="C18262" t="s">
        <v>218</v>
      </c>
      <c r="D18262" t="s">
        <v>371</v>
      </c>
      <c r="E18262">
        <v>615100</v>
      </c>
      <c r="F18262" t="s">
        <v>24196</v>
      </c>
      <c r="G18262" s="7">
        <v>-82.4</v>
      </c>
    </row>
    <row r="18263" spans="1:7" x14ac:dyDescent="0.3">
      <c r="A18263" s="310">
        <v>3027005</v>
      </c>
      <c r="B18263" t="s">
        <v>23386</v>
      </c>
      <c r="C18263" t="s">
        <v>218</v>
      </c>
      <c r="D18263" t="s">
        <v>373</v>
      </c>
      <c r="E18263">
        <v>615130</v>
      </c>
      <c r="F18263" t="s">
        <v>24196</v>
      </c>
      <c r="G18263" s="7">
        <v>2279.3000000000002</v>
      </c>
    </row>
    <row r="18264" spans="1:7" x14ac:dyDescent="0.3">
      <c r="A18264" s="310">
        <v>3027005</v>
      </c>
      <c r="B18264" t="s">
        <v>23386</v>
      </c>
      <c r="C18264" t="s">
        <v>218</v>
      </c>
      <c r="D18264" t="s">
        <v>371</v>
      </c>
      <c r="E18264">
        <v>615100</v>
      </c>
      <c r="F18264" t="s">
        <v>24196</v>
      </c>
      <c r="G18264" s="7">
        <v>-5.76</v>
      </c>
    </row>
    <row r="18265" spans="1:7" x14ac:dyDescent="0.3">
      <c r="A18265" s="310">
        <v>3027005</v>
      </c>
      <c r="B18265" t="s">
        <v>23386</v>
      </c>
      <c r="C18265" t="s">
        <v>218</v>
      </c>
      <c r="D18265" t="s">
        <v>373</v>
      </c>
      <c r="E18265">
        <v>617150</v>
      </c>
      <c r="F18265" t="s">
        <v>24196</v>
      </c>
      <c r="G18265" s="7">
        <v>93</v>
      </c>
    </row>
    <row r="18266" spans="1:7" x14ac:dyDescent="0.3">
      <c r="A18266" s="310">
        <v>3027005</v>
      </c>
      <c r="B18266" t="s">
        <v>23386</v>
      </c>
      <c r="C18266" t="s">
        <v>218</v>
      </c>
      <c r="D18266" t="s">
        <v>371</v>
      </c>
      <c r="E18266">
        <v>615100</v>
      </c>
      <c r="F18266" t="s">
        <v>24196</v>
      </c>
      <c r="G18266" s="7">
        <v>5.19</v>
      </c>
    </row>
    <row r="18267" spans="1:7" x14ac:dyDescent="0.3">
      <c r="A18267" s="310">
        <v>3027005</v>
      </c>
      <c r="B18267" t="s">
        <v>23386</v>
      </c>
      <c r="C18267" t="s">
        <v>218</v>
      </c>
      <c r="D18267" t="s">
        <v>377</v>
      </c>
      <c r="E18267">
        <v>611110</v>
      </c>
      <c r="F18267" t="s">
        <v>24196</v>
      </c>
      <c r="G18267" s="7">
        <v>720.27</v>
      </c>
    </row>
    <row r="18268" spans="1:7" x14ac:dyDescent="0.3">
      <c r="A18268" s="310">
        <v>3027005</v>
      </c>
      <c r="B18268" t="s">
        <v>23386</v>
      </c>
      <c r="C18268" t="s">
        <v>218</v>
      </c>
      <c r="D18268" t="s">
        <v>373</v>
      </c>
      <c r="E18268">
        <v>615130</v>
      </c>
      <c r="F18268" t="s">
        <v>24196</v>
      </c>
      <c r="G18268" s="7">
        <v>455.86</v>
      </c>
    </row>
    <row r="18269" spans="1:7" x14ac:dyDescent="0.3">
      <c r="A18269" s="310">
        <v>3027005</v>
      </c>
      <c r="B18269" t="s">
        <v>23386</v>
      </c>
      <c r="C18269" t="s">
        <v>218</v>
      </c>
      <c r="D18269" t="s">
        <v>371</v>
      </c>
      <c r="E18269">
        <v>615100</v>
      </c>
      <c r="F18269" t="s">
        <v>24196</v>
      </c>
      <c r="G18269" s="7">
        <v>5.19</v>
      </c>
    </row>
    <row r="18270" spans="1:7" x14ac:dyDescent="0.3">
      <c r="A18270" s="310">
        <v>3027005</v>
      </c>
      <c r="B18270" t="s">
        <v>23386</v>
      </c>
      <c r="C18270" t="s">
        <v>218</v>
      </c>
      <c r="D18270" t="s">
        <v>371</v>
      </c>
      <c r="E18270">
        <v>615100</v>
      </c>
      <c r="F18270" t="s">
        <v>24196</v>
      </c>
      <c r="G18270" s="7">
        <v>223.25</v>
      </c>
    </row>
    <row r="18271" spans="1:7" x14ac:dyDescent="0.3">
      <c r="A18271" s="310">
        <v>3027005</v>
      </c>
      <c r="B18271" t="s">
        <v>23386</v>
      </c>
      <c r="C18271" t="s">
        <v>218</v>
      </c>
      <c r="D18271" t="s">
        <v>371</v>
      </c>
      <c r="E18271">
        <v>615100</v>
      </c>
      <c r="F18271" t="s">
        <v>24196</v>
      </c>
      <c r="G18271" s="7">
        <v>0.01</v>
      </c>
    </row>
    <row r="18272" spans="1:7" x14ac:dyDescent="0.3">
      <c r="A18272" s="310">
        <v>3027005</v>
      </c>
      <c r="B18272" t="s">
        <v>23386</v>
      </c>
      <c r="C18272" t="s">
        <v>218</v>
      </c>
      <c r="D18272" t="s">
        <v>371</v>
      </c>
      <c r="E18272">
        <v>615100</v>
      </c>
      <c r="F18272" t="s">
        <v>24196</v>
      </c>
      <c r="G18272" s="7">
        <v>178.6</v>
      </c>
    </row>
    <row r="18273" spans="1:7" x14ac:dyDescent="0.3">
      <c r="A18273" s="310">
        <v>3027005</v>
      </c>
      <c r="B18273" t="s">
        <v>23386</v>
      </c>
      <c r="C18273" t="s">
        <v>218</v>
      </c>
      <c r="D18273" t="s">
        <v>371</v>
      </c>
      <c r="E18273">
        <v>615100</v>
      </c>
      <c r="F18273" t="s">
        <v>24196</v>
      </c>
      <c r="G18273" s="7">
        <v>-5.76</v>
      </c>
    </row>
    <row r="18274" spans="1:7" x14ac:dyDescent="0.3">
      <c r="A18274" s="310">
        <v>3027005</v>
      </c>
      <c r="B18274" t="s">
        <v>23386</v>
      </c>
      <c r="C18274" t="s">
        <v>218</v>
      </c>
      <c r="D18274" t="s">
        <v>377</v>
      </c>
      <c r="E18274">
        <v>611110</v>
      </c>
      <c r="F18274" t="s">
        <v>24196</v>
      </c>
      <c r="G18274" s="7">
        <v>589.01</v>
      </c>
    </row>
    <row r="18275" spans="1:7" x14ac:dyDescent="0.3">
      <c r="A18275" s="310">
        <v>3027005</v>
      </c>
      <c r="B18275" t="s">
        <v>23386</v>
      </c>
      <c r="C18275" t="s">
        <v>218</v>
      </c>
      <c r="D18275" t="s">
        <v>371</v>
      </c>
      <c r="E18275">
        <v>616100</v>
      </c>
      <c r="F18275" t="s">
        <v>24196</v>
      </c>
      <c r="G18275" s="7">
        <v>566.79</v>
      </c>
    </row>
    <row r="18276" spans="1:7" x14ac:dyDescent="0.3">
      <c r="A18276" s="310">
        <v>3027005</v>
      </c>
      <c r="B18276" t="s">
        <v>23386</v>
      </c>
      <c r="C18276" t="s">
        <v>218</v>
      </c>
      <c r="D18276" t="s">
        <v>373</v>
      </c>
      <c r="E18276">
        <v>615130</v>
      </c>
      <c r="F18276" t="s">
        <v>24196</v>
      </c>
      <c r="G18276" s="7">
        <v>8.48</v>
      </c>
    </row>
    <row r="18277" spans="1:7" x14ac:dyDescent="0.3">
      <c r="A18277" s="310">
        <v>3027005</v>
      </c>
      <c r="B18277" t="s">
        <v>23386</v>
      </c>
      <c r="C18277" t="s">
        <v>218</v>
      </c>
      <c r="D18277" t="s">
        <v>371</v>
      </c>
      <c r="E18277">
        <v>615100</v>
      </c>
      <c r="F18277" t="s">
        <v>24196</v>
      </c>
      <c r="G18277" s="7">
        <v>-82.4</v>
      </c>
    </row>
    <row r="18278" spans="1:7" x14ac:dyDescent="0.3">
      <c r="A18278" s="310">
        <v>3027005</v>
      </c>
      <c r="B18278" t="s">
        <v>23386</v>
      </c>
      <c r="C18278" t="s">
        <v>218</v>
      </c>
      <c r="D18278" t="s">
        <v>373</v>
      </c>
      <c r="E18278">
        <v>617150</v>
      </c>
      <c r="F18278" t="s">
        <v>24196</v>
      </c>
      <c r="G18278" s="7">
        <v>176.18</v>
      </c>
    </row>
    <row r="18279" spans="1:7" x14ac:dyDescent="0.3">
      <c r="A18279" s="310">
        <v>3027005</v>
      </c>
      <c r="B18279" t="s">
        <v>23386</v>
      </c>
      <c r="C18279" t="s">
        <v>218</v>
      </c>
      <c r="D18279" t="s">
        <v>373</v>
      </c>
      <c r="E18279">
        <v>615130</v>
      </c>
      <c r="F18279" t="s">
        <v>24196</v>
      </c>
      <c r="G18279" s="7">
        <v>2119.4899999999998</v>
      </c>
    </row>
    <row r="18280" spans="1:7" x14ac:dyDescent="0.3">
      <c r="A18280" s="310">
        <v>3027005</v>
      </c>
      <c r="B18280" t="s">
        <v>23386</v>
      </c>
      <c r="C18280" t="s">
        <v>218</v>
      </c>
      <c r="D18280" t="s">
        <v>373</v>
      </c>
      <c r="E18280">
        <v>616160</v>
      </c>
      <c r="F18280" t="s">
        <v>24196</v>
      </c>
      <c r="G18280" s="7">
        <v>250.83</v>
      </c>
    </row>
    <row r="18281" spans="1:7" x14ac:dyDescent="0.3">
      <c r="A18281" s="310">
        <v>3027005</v>
      </c>
      <c r="B18281" t="s">
        <v>23386</v>
      </c>
      <c r="C18281" t="s">
        <v>218</v>
      </c>
      <c r="D18281" t="s">
        <v>373</v>
      </c>
      <c r="E18281">
        <v>615130</v>
      </c>
      <c r="F18281" t="s">
        <v>24196</v>
      </c>
      <c r="G18281" s="7">
        <v>1695.59</v>
      </c>
    </row>
    <row r="18282" spans="1:7" x14ac:dyDescent="0.3">
      <c r="A18282" s="310">
        <v>3027005</v>
      </c>
      <c r="B18282" t="s">
        <v>23386</v>
      </c>
      <c r="C18282" t="s">
        <v>218</v>
      </c>
      <c r="D18282" t="s">
        <v>377</v>
      </c>
      <c r="E18282">
        <v>611130</v>
      </c>
      <c r="F18282" t="s">
        <v>24196</v>
      </c>
      <c r="G18282" s="7">
        <v>120.16</v>
      </c>
    </row>
    <row r="18283" spans="1:7" x14ac:dyDescent="0.3">
      <c r="A18283" s="310">
        <v>3027005</v>
      </c>
      <c r="B18283" t="s">
        <v>23386</v>
      </c>
      <c r="C18283" t="s">
        <v>218</v>
      </c>
      <c r="D18283" t="s">
        <v>373</v>
      </c>
      <c r="E18283">
        <v>617150</v>
      </c>
      <c r="F18283" t="s">
        <v>24196</v>
      </c>
      <c r="G18283" s="7">
        <v>538.88</v>
      </c>
    </row>
    <row r="18284" spans="1:7" x14ac:dyDescent="0.3">
      <c r="A18284" s="310">
        <v>3027005</v>
      </c>
      <c r="B18284" t="s">
        <v>23386</v>
      </c>
      <c r="C18284" t="s">
        <v>218</v>
      </c>
      <c r="D18284" t="s">
        <v>373</v>
      </c>
      <c r="E18284">
        <v>615130</v>
      </c>
      <c r="F18284" t="s">
        <v>24196</v>
      </c>
      <c r="G18284" s="7">
        <v>2119.4899999999998</v>
      </c>
    </row>
    <row r="18285" spans="1:7" x14ac:dyDescent="0.3">
      <c r="A18285" s="310">
        <v>3027005</v>
      </c>
      <c r="B18285" t="s">
        <v>23386</v>
      </c>
      <c r="C18285" t="s">
        <v>218</v>
      </c>
      <c r="D18285" t="s">
        <v>375</v>
      </c>
      <c r="E18285">
        <v>615140</v>
      </c>
      <c r="F18285" t="s">
        <v>24196</v>
      </c>
      <c r="G18285" s="7">
        <v>57.39</v>
      </c>
    </row>
    <row r="18286" spans="1:7" x14ac:dyDescent="0.3">
      <c r="A18286" s="310">
        <v>3027005</v>
      </c>
      <c r="B18286" t="s">
        <v>23386</v>
      </c>
      <c r="C18286" t="s">
        <v>218</v>
      </c>
      <c r="D18286" t="s">
        <v>371</v>
      </c>
      <c r="E18286">
        <v>616100</v>
      </c>
      <c r="F18286" t="s">
        <v>24196</v>
      </c>
      <c r="G18286" s="7">
        <v>501.31</v>
      </c>
    </row>
    <row r="18287" spans="1:7" x14ac:dyDescent="0.3">
      <c r="A18287" s="310">
        <v>3027005</v>
      </c>
      <c r="B18287" t="s">
        <v>23386</v>
      </c>
      <c r="C18287" t="s">
        <v>218</v>
      </c>
      <c r="D18287" t="s">
        <v>373</v>
      </c>
      <c r="E18287">
        <v>617150</v>
      </c>
      <c r="F18287" t="s">
        <v>24196</v>
      </c>
      <c r="G18287" s="7">
        <v>432.38</v>
      </c>
    </row>
    <row r="18288" spans="1:7" x14ac:dyDescent="0.3">
      <c r="A18288" s="310">
        <v>3027005</v>
      </c>
      <c r="B18288" t="s">
        <v>23386</v>
      </c>
      <c r="C18288" t="s">
        <v>218</v>
      </c>
      <c r="D18288" t="s">
        <v>371</v>
      </c>
      <c r="E18288">
        <v>616100</v>
      </c>
      <c r="F18288" t="s">
        <v>24196</v>
      </c>
      <c r="G18288" s="7">
        <v>324.08999999999997</v>
      </c>
    </row>
    <row r="18289" spans="1:7" x14ac:dyDescent="0.3">
      <c r="A18289" s="310">
        <v>3027005</v>
      </c>
      <c r="B18289" t="s">
        <v>23386</v>
      </c>
      <c r="C18289" t="s">
        <v>218</v>
      </c>
      <c r="D18289" t="s">
        <v>371</v>
      </c>
      <c r="E18289">
        <v>615100</v>
      </c>
      <c r="F18289" t="s">
        <v>24196</v>
      </c>
      <c r="G18289" s="7">
        <v>-82.4</v>
      </c>
    </row>
    <row r="18290" spans="1:7" x14ac:dyDescent="0.3">
      <c r="A18290" s="310">
        <v>3027005</v>
      </c>
      <c r="B18290" t="s">
        <v>23386</v>
      </c>
      <c r="C18290" t="s">
        <v>218</v>
      </c>
      <c r="D18290" t="s">
        <v>371</v>
      </c>
      <c r="E18290">
        <v>616100</v>
      </c>
      <c r="F18290" t="s">
        <v>24196</v>
      </c>
      <c r="G18290" s="7">
        <v>533.44000000000005</v>
      </c>
    </row>
    <row r="18291" spans="1:7" x14ac:dyDescent="0.3">
      <c r="A18291" s="310">
        <v>3027005</v>
      </c>
      <c r="B18291" t="s">
        <v>23386</v>
      </c>
      <c r="C18291" t="s">
        <v>218</v>
      </c>
      <c r="D18291" t="s">
        <v>373</v>
      </c>
      <c r="E18291">
        <v>615130</v>
      </c>
      <c r="F18291" t="s">
        <v>24196</v>
      </c>
      <c r="G18291" s="7">
        <v>10.6</v>
      </c>
    </row>
    <row r="18292" spans="1:7" x14ac:dyDescent="0.3">
      <c r="A18292" s="310">
        <v>3027005</v>
      </c>
      <c r="B18292" t="s">
        <v>23386</v>
      </c>
      <c r="C18292" t="s">
        <v>218</v>
      </c>
      <c r="D18292" t="s">
        <v>371</v>
      </c>
      <c r="E18292">
        <v>616100</v>
      </c>
      <c r="F18292" t="s">
        <v>24196</v>
      </c>
      <c r="G18292" s="7">
        <v>533.44000000000005</v>
      </c>
    </row>
    <row r="18293" spans="1:7" x14ac:dyDescent="0.3">
      <c r="A18293" s="310">
        <v>3027005</v>
      </c>
      <c r="B18293" t="s">
        <v>23386</v>
      </c>
      <c r="C18293" t="s">
        <v>218</v>
      </c>
      <c r="D18293" t="s">
        <v>375</v>
      </c>
      <c r="E18293">
        <v>615140</v>
      </c>
      <c r="F18293" t="s">
        <v>24196</v>
      </c>
      <c r="G18293" s="7">
        <v>57.39</v>
      </c>
    </row>
    <row r="18294" spans="1:7" x14ac:dyDescent="0.3">
      <c r="A18294" s="310">
        <v>3027005</v>
      </c>
      <c r="B18294" t="s">
        <v>23386</v>
      </c>
      <c r="C18294" t="s">
        <v>218</v>
      </c>
      <c r="D18294" t="s">
        <v>373</v>
      </c>
      <c r="E18294">
        <v>615130</v>
      </c>
      <c r="F18294" t="s">
        <v>24196</v>
      </c>
      <c r="G18294" s="7">
        <v>9.9</v>
      </c>
    </row>
    <row r="18295" spans="1:7" x14ac:dyDescent="0.3">
      <c r="A18295" s="310">
        <v>3027005</v>
      </c>
      <c r="B18295" t="s">
        <v>23386</v>
      </c>
      <c r="C18295" t="s">
        <v>218</v>
      </c>
      <c r="D18295" t="s">
        <v>375</v>
      </c>
      <c r="E18295">
        <v>615140</v>
      </c>
      <c r="F18295" t="s">
        <v>24196</v>
      </c>
      <c r="G18295" s="7">
        <v>-57.39</v>
      </c>
    </row>
    <row r="18296" spans="1:7" x14ac:dyDescent="0.3">
      <c r="A18296" s="310">
        <v>3027005</v>
      </c>
      <c r="B18296" t="s">
        <v>23386</v>
      </c>
      <c r="C18296" t="s">
        <v>218</v>
      </c>
      <c r="D18296" t="s">
        <v>375</v>
      </c>
      <c r="E18296">
        <v>615140</v>
      </c>
      <c r="F18296" t="s">
        <v>24196</v>
      </c>
      <c r="G18296" s="7">
        <v>57.39</v>
      </c>
    </row>
    <row r="18297" spans="1:7" x14ac:dyDescent="0.3">
      <c r="A18297" s="310">
        <v>3027005</v>
      </c>
      <c r="B18297" t="s">
        <v>23386</v>
      </c>
      <c r="C18297" t="s">
        <v>218</v>
      </c>
      <c r="D18297" t="s">
        <v>371</v>
      </c>
      <c r="E18297">
        <v>616100</v>
      </c>
      <c r="F18297" t="s">
        <v>24196</v>
      </c>
      <c r="G18297" s="7">
        <v>577.57000000000005</v>
      </c>
    </row>
    <row r="18298" spans="1:7" x14ac:dyDescent="0.3">
      <c r="A18298" s="310">
        <v>3027005</v>
      </c>
      <c r="B18298" t="s">
        <v>23386</v>
      </c>
      <c r="C18298" t="s">
        <v>218</v>
      </c>
      <c r="D18298" t="s">
        <v>373</v>
      </c>
      <c r="E18298">
        <v>615130</v>
      </c>
      <c r="F18298" t="s">
        <v>24196</v>
      </c>
      <c r="G18298" s="7">
        <v>10.6</v>
      </c>
    </row>
    <row r="18299" spans="1:7" x14ac:dyDescent="0.3">
      <c r="A18299" s="310">
        <v>3027005</v>
      </c>
      <c r="B18299" t="s">
        <v>23386</v>
      </c>
      <c r="C18299" t="s">
        <v>218</v>
      </c>
      <c r="D18299" t="s">
        <v>371</v>
      </c>
      <c r="E18299">
        <v>615100</v>
      </c>
      <c r="F18299" t="s">
        <v>24196</v>
      </c>
      <c r="G18299" s="7">
        <v>-82.4</v>
      </c>
    </row>
    <row r="18300" spans="1:7" x14ac:dyDescent="0.3">
      <c r="A18300" s="310">
        <v>3027005</v>
      </c>
      <c r="B18300" t="s">
        <v>23386</v>
      </c>
      <c r="C18300" t="s">
        <v>218</v>
      </c>
      <c r="D18300" t="s">
        <v>371</v>
      </c>
      <c r="E18300">
        <v>615100</v>
      </c>
      <c r="F18300" t="s">
        <v>24196</v>
      </c>
      <c r="G18300" s="7">
        <v>2590.91</v>
      </c>
    </row>
    <row r="18301" spans="1:7" x14ac:dyDescent="0.3">
      <c r="A18301" s="310">
        <v>3027005</v>
      </c>
      <c r="B18301" t="s">
        <v>23386</v>
      </c>
      <c r="C18301" t="s">
        <v>218</v>
      </c>
      <c r="D18301" t="s">
        <v>373</v>
      </c>
      <c r="E18301">
        <v>615130</v>
      </c>
      <c r="F18301" t="s">
        <v>24196</v>
      </c>
      <c r="G18301" s="7">
        <v>11.4</v>
      </c>
    </row>
    <row r="18302" spans="1:7" x14ac:dyDescent="0.3">
      <c r="A18302" s="310">
        <v>3027005</v>
      </c>
      <c r="B18302" t="s">
        <v>23386</v>
      </c>
      <c r="C18302" t="s">
        <v>218</v>
      </c>
      <c r="D18302" t="s">
        <v>371</v>
      </c>
      <c r="E18302">
        <v>615100</v>
      </c>
      <c r="F18302" t="s">
        <v>24196</v>
      </c>
      <c r="G18302" s="7">
        <v>223.25</v>
      </c>
    </row>
    <row r="18303" spans="1:7" x14ac:dyDescent="0.3">
      <c r="A18303" s="310">
        <v>3027005</v>
      </c>
      <c r="B18303" t="s">
        <v>23386</v>
      </c>
      <c r="C18303" t="s">
        <v>218</v>
      </c>
      <c r="D18303" t="s">
        <v>371</v>
      </c>
      <c r="E18303">
        <v>615100</v>
      </c>
      <c r="F18303" t="s">
        <v>24196</v>
      </c>
      <c r="G18303" s="7">
        <v>-0.01</v>
      </c>
    </row>
    <row r="18304" spans="1:7" x14ac:dyDescent="0.3">
      <c r="A18304" s="310">
        <v>3027005</v>
      </c>
      <c r="B18304" t="s">
        <v>23386</v>
      </c>
      <c r="C18304" t="s">
        <v>218</v>
      </c>
      <c r="D18304" t="s">
        <v>373</v>
      </c>
      <c r="E18304">
        <v>615130</v>
      </c>
      <c r="F18304" t="s">
        <v>24196</v>
      </c>
      <c r="G18304" s="7">
        <v>1271.69</v>
      </c>
    </row>
    <row r="18305" spans="1:7" x14ac:dyDescent="0.3">
      <c r="A18305" s="310">
        <v>3027005</v>
      </c>
      <c r="B18305" t="s">
        <v>23386</v>
      </c>
      <c r="C18305" t="s">
        <v>218</v>
      </c>
      <c r="D18305" t="s">
        <v>373</v>
      </c>
      <c r="E18305">
        <v>615130</v>
      </c>
      <c r="F18305" t="s">
        <v>24196</v>
      </c>
      <c r="G18305" s="7">
        <v>10.6</v>
      </c>
    </row>
    <row r="18306" spans="1:7" x14ac:dyDescent="0.3">
      <c r="A18306" s="310">
        <v>3027005</v>
      </c>
      <c r="B18306" t="s">
        <v>23386</v>
      </c>
      <c r="C18306" t="s">
        <v>218</v>
      </c>
      <c r="D18306" t="s">
        <v>371</v>
      </c>
      <c r="E18306">
        <v>615100</v>
      </c>
      <c r="F18306" t="s">
        <v>24196</v>
      </c>
      <c r="G18306" s="7">
        <v>223.25</v>
      </c>
    </row>
    <row r="18307" spans="1:7" x14ac:dyDescent="0.3">
      <c r="A18307" s="310">
        <v>3027005</v>
      </c>
      <c r="B18307" t="s">
        <v>23386</v>
      </c>
      <c r="C18307" t="s">
        <v>218</v>
      </c>
      <c r="D18307" t="s">
        <v>373</v>
      </c>
      <c r="E18307">
        <v>617150</v>
      </c>
      <c r="F18307" t="s">
        <v>24196</v>
      </c>
      <c r="G18307" s="7">
        <v>432.38</v>
      </c>
    </row>
    <row r="18308" spans="1:7" x14ac:dyDescent="0.3">
      <c r="A18308" s="310">
        <v>3027005</v>
      </c>
      <c r="B18308" t="s">
        <v>23386</v>
      </c>
      <c r="C18308" t="s">
        <v>218</v>
      </c>
      <c r="D18308" t="s">
        <v>371</v>
      </c>
      <c r="E18308">
        <v>615100</v>
      </c>
      <c r="F18308" t="s">
        <v>24196</v>
      </c>
      <c r="G18308" s="7">
        <v>-5.76</v>
      </c>
    </row>
    <row r="18309" spans="1:7" x14ac:dyDescent="0.3">
      <c r="A18309" s="310">
        <v>3027005</v>
      </c>
      <c r="B18309" t="s">
        <v>23386</v>
      </c>
      <c r="C18309" t="s">
        <v>218</v>
      </c>
      <c r="D18309" t="s">
        <v>371</v>
      </c>
      <c r="E18309">
        <v>615100</v>
      </c>
      <c r="F18309" t="s">
        <v>24196</v>
      </c>
      <c r="G18309" s="7">
        <v>1896.55</v>
      </c>
    </row>
    <row r="18310" spans="1:7" x14ac:dyDescent="0.3">
      <c r="A18310" s="310">
        <v>3027005</v>
      </c>
      <c r="B18310" t="s">
        <v>23386</v>
      </c>
      <c r="C18310" t="s">
        <v>218</v>
      </c>
      <c r="D18310" t="s">
        <v>375</v>
      </c>
      <c r="E18310">
        <v>615140</v>
      </c>
      <c r="F18310" t="s">
        <v>24196</v>
      </c>
      <c r="G18310" s="7">
        <v>-57.39</v>
      </c>
    </row>
    <row r="18311" spans="1:7" x14ac:dyDescent="0.3">
      <c r="A18311" s="310">
        <v>3027005</v>
      </c>
      <c r="B18311" t="s">
        <v>23386</v>
      </c>
      <c r="C18311" t="s">
        <v>218</v>
      </c>
      <c r="D18311" t="s">
        <v>373</v>
      </c>
      <c r="E18311">
        <v>615130</v>
      </c>
      <c r="F18311" t="s">
        <v>24196</v>
      </c>
      <c r="G18311" s="7">
        <v>2119.4899999999998</v>
      </c>
    </row>
    <row r="18312" spans="1:7" x14ac:dyDescent="0.3">
      <c r="A18312" s="310">
        <v>3027005</v>
      </c>
      <c r="B18312" t="s">
        <v>23386</v>
      </c>
      <c r="C18312" t="s">
        <v>218</v>
      </c>
      <c r="D18312" t="s">
        <v>371</v>
      </c>
      <c r="E18312">
        <v>615100</v>
      </c>
      <c r="F18312" t="s">
        <v>24196</v>
      </c>
      <c r="G18312" s="7">
        <v>-5.19</v>
      </c>
    </row>
    <row r="18313" spans="1:7" x14ac:dyDescent="0.3">
      <c r="A18313" s="310">
        <v>3027005</v>
      </c>
      <c r="B18313" t="s">
        <v>23386</v>
      </c>
      <c r="C18313" t="s">
        <v>218</v>
      </c>
      <c r="D18313" t="s">
        <v>373</v>
      </c>
      <c r="E18313">
        <v>615130</v>
      </c>
      <c r="F18313" t="s">
        <v>24196</v>
      </c>
      <c r="G18313" s="7">
        <v>2119.4899999999998</v>
      </c>
    </row>
    <row r="18314" spans="1:7" x14ac:dyDescent="0.3">
      <c r="A18314" s="310">
        <v>3027005</v>
      </c>
      <c r="B18314" t="s">
        <v>23386</v>
      </c>
      <c r="C18314" t="s">
        <v>218</v>
      </c>
      <c r="D18314" t="s">
        <v>371</v>
      </c>
      <c r="E18314">
        <v>615100</v>
      </c>
      <c r="F18314" t="s">
        <v>24196</v>
      </c>
      <c r="G18314" s="7">
        <v>-82.4</v>
      </c>
    </row>
    <row r="18315" spans="1:7" x14ac:dyDescent="0.3">
      <c r="A18315" s="310">
        <v>3027005</v>
      </c>
      <c r="B18315" t="s">
        <v>23386</v>
      </c>
      <c r="C18315" t="s">
        <v>218</v>
      </c>
      <c r="D18315" t="s">
        <v>371</v>
      </c>
      <c r="E18315">
        <v>615100</v>
      </c>
      <c r="F18315" t="s">
        <v>24196</v>
      </c>
      <c r="G18315" s="7">
        <v>22.04</v>
      </c>
    </row>
    <row r="18316" spans="1:7" x14ac:dyDescent="0.3">
      <c r="A18316" s="310">
        <v>3027005</v>
      </c>
      <c r="B18316" t="s">
        <v>23386</v>
      </c>
      <c r="C18316" t="s">
        <v>218</v>
      </c>
      <c r="D18316" t="s">
        <v>373</v>
      </c>
      <c r="E18316">
        <v>615130</v>
      </c>
      <c r="F18316" t="s">
        <v>24196</v>
      </c>
      <c r="G18316" s="7">
        <v>10.6</v>
      </c>
    </row>
    <row r="18317" spans="1:7" x14ac:dyDescent="0.3">
      <c r="A18317" s="310">
        <v>3027005</v>
      </c>
      <c r="B18317" t="s">
        <v>23386</v>
      </c>
      <c r="C18317" t="s">
        <v>218</v>
      </c>
      <c r="D18317" t="s">
        <v>371</v>
      </c>
      <c r="E18317">
        <v>615100</v>
      </c>
      <c r="F18317" t="s">
        <v>24196</v>
      </c>
      <c r="G18317" s="7">
        <v>-74.17</v>
      </c>
    </row>
    <row r="18318" spans="1:7" x14ac:dyDescent="0.3">
      <c r="A18318" s="310">
        <v>3027005</v>
      </c>
      <c r="B18318" t="s">
        <v>23386</v>
      </c>
      <c r="C18318" t="s">
        <v>218</v>
      </c>
      <c r="D18318" t="s">
        <v>371</v>
      </c>
      <c r="E18318">
        <v>615100</v>
      </c>
      <c r="F18318" t="s">
        <v>24196</v>
      </c>
      <c r="G18318" s="7">
        <v>-5.76</v>
      </c>
    </row>
    <row r="18319" spans="1:7" x14ac:dyDescent="0.3">
      <c r="A18319" s="310">
        <v>3027005</v>
      </c>
      <c r="B18319" t="s">
        <v>23386</v>
      </c>
      <c r="C18319" t="s">
        <v>218</v>
      </c>
      <c r="D18319" t="s">
        <v>371</v>
      </c>
      <c r="E18319">
        <v>615100</v>
      </c>
      <c r="F18319" t="s">
        <v>24196</v>
      </c>
      <c r="G18319" s="7">
        <v>82.4</v>
      </c>
    </row>
    <row r="18320" spans="1:7" x14ac:dyDescent="0.3">
      <c r="A18320" s="310">
        <v>3027005</v>
      </c>
      <c r="B18320" t="s">
        <v>23386</v>
      </c>
      <c r="C18320" t="s">
        <v>218</v>
      </c>
      <c r="D18320" t="s">
        <v>371</v>
      </c>
      <c r="E18320">
        <v>615100</v>
      </c>
      <c r="F18320" t="s">
        <v>24196</v>
      </c>
      <c r="G18320" s="7">
        <v>18.8</v>
      </c>
    </row>
    <row r="18321" spans="1:7" x14ac:dyDescent="0.3">
      <c r="A18321" s="310">
        <v>3027005</v>
      </c>
      <c r="B18321" t="s">
        <v>23386</v>
      </c>
      <c r="C18321" t="s">
        <v>218</v>
      </c>
      <c r="D18321" t="s">
        <v>371</v>
      </c>
      <c r="E18321">
        <v>615100</v>
      </c>
      <c r="F18321" t="s">
        <v>24196</v>
      </c>
      <c r="G18321" s="7">
        <v>13.29</v>
      </c>
    </row>
    <row r="18322" spans="1:7" x14ac:dyDescent="0.3">
      <c r="A18322" s="310">
        <v>3027005</v>
      </c>
      <c r="B18322" t="s">
        <v>23386</v>
      </c>
      <c r="C18322" t="s">
        <v>218</v>
      </c>
      <c r="D18322" t="s">
        <v>371</v>
      </c>
      <c r="E18322">
        <v>615100</v>
      </c>
      <c r="F18322" t="s">
        <v>24196</v>
      </c>
      <c r="G18322" s="7">
        <v>-0.01</v>
      </c>
    </row>
    <row r="18323" spans="1:7" x14ac:dyDescent="0.3">
      <c r="A18323" s="310">
        <v>3027005</v>
      </c>
      <c r="B18323" t="s">
        <v>23386</v>
      </c>
      <c r="C18323" t="s">
        <v>218</v>
      </c>
      <c r="D18323" t="s">
        <v>375</v>
      </c>
      <c r="E18323">
        <v>615140</v>
      </c>
      <c r="F18323" t="s">
        <v>24196</v>
      </c>
      <c r="G18323" s="7">
        <v>0.01</v>
      </c>
    </row>
    <row r="18324" spans="1:7" x14ac:dyDescent="0.3">
      <c r="A18324" s="310">
        <v>3027005</v>
      </c>
      <c r="B18324" t="s">
        <v>23386</v>
      </c>
      <c r="C18324" t="s">
        <v>218</v>
      </c>
      <c r="D18324" t="s">
        <v>373</v>
      </c>
      <c r="E18324">
        <v>617150</v>
      </c>
      <c r="F18324" t="s">
        <v>24196</v>
      </c>
      <c r="G18324" s="7">
        <v>432.38</v>
      </c>
    </row>
    <row r="18325" spans="1:7" x14ac:dyDescent="0.3">
      <c r="A18325" s="310">
        <v>3027005</v>
      </c>
      <c r="B18325" t="s">
        <v>23386</v>
      </c>
      <c r="C18325" t="s">
        <v>218</v>
      </c>
      <c r="D18325" t="s">
        <v>373</v>
      </c>
      <c r="E18325">
        <v>616160</v>
      </c>
      <c r="F18325" t="s">
        <v>24196</v>
      </c>
      <c r="G18325" s="7">
        <v>255.37</v>
      </c>
    </row>
    <row r="18326" spans="1:7" x14ac:dyDescent="0.3">
      <c r="A18326" s="310">
        <v>3027005</v>
      </c>
      <c r="B18326" t="s">
        <v>23386</v>
      </c>
      <c r="C18326" t="s">
        <v>218</v>
      </c>
      <c r="D18326" t="s">
        <v>371</v>
      </c>
      <c r="E18326">
        <v>615100</v>
      </c>
      <c r="F18326" t="s">
        <v>24196</v>
      </c>
      <c r="G18326" s="7">
        <v>-82.4</v>
      </c>
    </row>
    <row r="18327" spans="1:7" x14ac:dyDescent="0.3">
      <c r="A18327" s="310">
        <v>3027005</v>
      </c>
      <c r="B18327" t="s">
        <v>23386</v>
      </c>
      <c r="C18327" t="s">
        <v>218</v>
      </c>
      <c r="D18327" t="s">
        <v>375</v>
      </c>
      <c r="E18327">
        <v>615140</v>
      </c>
      <c r="F18327" t="s">
        <v>24196</v>
      </c>
      <c r="G18327" s="7">
        <v>57.39</v>
      </c>
    </row>
    <row r="18328" spans="1:7" x14ac:dyDescent="0.3">
      <c r="A18328" s="310">
        <v>3027005</v>
      </c>
      <c r="B18328" t="s">
        <v>23386</v>
      </c>
      <c r="C18328" t="s">
        <v>218</v>
      </c>
      <c r="D18328" t="s">
        <v>371</v>
      </c>
      <c r="E18328">
        <v>615100</v>
      </c>
      <c r="F18328" t="s">
        <v>24196</v>
      </c>
      <c r="G18328" s="7">
        <v>82.4</v>
      </c>
    </row>
    <row r="18329" spans="1:7" x14ac:dyDescent="0.3">
      <c r="A18329" s="310">
        <v>3027005</v>
      </c>
      <c r="B18329" t="s">
        <v>23386</v>
      </c>
      <c r="C18329" t="s">
        <v>218</v>
      </c>
      <c r="D18329" t="s">
        <v>373</v>
      </c>
      <c r="E18329">
        <v>615130</v>
      </c>
      <c r="F18329" t="s">
        <v>24196</v>
      </c>
      <c r="G18329" s="7">
        <v>-554.59</v>
      </c>
    </row>
    <row r="18330" spans="1:7" x14ac:dyDescent="0.3">
      <c r="A18330" s="310">
        <v>3027005</v>
      </c>
      <c r="B18330" t="s">
        <v>23386</v>
      </c>
      <c r="C18330" t="s">
        <v>218</v>
      </c>
      <c r="D18330" t="s">
        <v>371</v>
      </c>
      <c r="E18330">
        <v>615100</v>
      </c>
      <c r="F18330" t="s">
        <v>24196</v>
      </c>
      <c r="G18330" s="7">
        <v>-82.4</v>
      </c>
    </row>
    <row r="18331" spans="1:7" x14ac:dyDescent="0.3">
      <c r="A18331" s="310">
        <v>3027005</v>
      </c>
      <c r="B18331" t="s">
        <v>23386</v>
      </c>
      <c r="C18331" t="s">
        <v>218</v>
      </c>
      <c r="D18331" t="s">
        <v>371</v>
      </c>
      <c r="E18331">
        <v>615100</v>
      </c>
      <c r="F18331" t="s">
        <v>24196</v>
      </c>
      <c r="G18331" s="7">
        <v>3750</v>
      </c>
    </row>
    <row r="18332" spans="1:7" x14ac:dyDescent="0.3">
      <c r="A18332" s="310">
        <v>3027005</v>
      </c>
      <c r="B18332" t="s">
        <v>23386</v>
      </c>
      <c r="C18332" t="s">
        <v>218</v>
      </c>
      <c r="D18332" t="s">
        <v>373</v>
      </c>
      <c r="E18332">
        <v>615130</v>
      </c>
      <c r="F18332" t="s">
        <v>24196</v>
      </c>
      <c r="G18332" s="7">
        <v>552.37</v>
      </c>
    </row>
    <row r="18333" spans="1:7" x14ac:dyDescent="0.3">
      <c r="A18333" s="310">
        <v>3027005</v>
      </c>
      <c r="B18333" t="s">
        <v>23386</v>
      </c>
      <c r="C18333" t="s">
        <v>218</v>
      </c>
      <c r="D18333" t="s">
        <v>371</v>
      </c>
      <c r="E18333">
        <v>615100</v>
      </c>
      <c r="F18333" t="s">
        <v>24196</v>
      </c>
      <c r="G18333" s="7">
        <v>5.76</v>
      </c>
    </row>
    <row r="18334" spans="1:7" x14ac:dyDescent="0.3">
      <c r="A18334" s="310">
        <v>3027005</v>
      </c>
      <c r="B18334" t="s">
        <v>23386</v>
      </c>
      <c r="C18334" t="s">
        <v>218</v>
      </c>
      <c r="D18334" t="s">
        <v>371</v>
      </c>
      <c r="E18334">
        <v>615100</v>
      </c>
      <c r="F18334" t="s">
        <v>24196</v>
      </c>
      <c r="G18334" s="7">
        <v>-0.01</v>
      </c>
    </row>
    <row r="18335" spans="1:7" x14ac:dyDescent="0.3">
      <c r="A18335" s="310">
        <v>3027005</v>
      </c>
      <c r="B18335" t="s">
        <v>23386</v>
      </c>
      <c r="C18335" t="s">
        <v>218</v>
      </c>
      <c r="D18335" t="s">
        <v>371</v>
      </c>
      <c r="E18335">
        <v>615100</v>
      </c>
      <c r="F18335" t="s">
        <v>24196</v>
      </c>
      <c r="G18335" s="7">
        <v>223.25</v>
      </c>
    </row>
    <row r="18336" spans="1:7" x14ac:dyDescent="0.3">
      <c r="A18336" s="310">
        <v>3027005</v>
      </c>
      <c r="B18336" t="s">
        <v>23386</v>
      </c>
      <c r="C18336" t="s">
        <v>218</v>
      </c>
      <c r="D18336" t="s">
        <v>373</v>
      </c>
      <c r="E18336">
        <v>616160</v>
      </c>
      <c r="F18336" t="s">
        <v>24196</v>
      </c>
      <c r="G18336" s="7">
        <v>128.19999999999999</v>
      </c>
    </row>
    <row r="18337" spans="1:7" x14ac:dyDescent="0.3">
      <c r="A18337" s="310">
        <v>3027005</v>
      </c>
      <c r="B18337" t="s">
        <v>23386</v>
      </c>
      <c r="C18337" t="s">
        <v>218</v>
      </c>
      <c r="D18337" t="s">
        <v>371</v>
      </c>
      <c r="E18337">
        <v>615100</v>
      </c>
      <c r="F18337" t="s">
        <v>24196</v>
      </c>
      <c r="G18337" s="7">
        <v>-5.76</v>
      </c>
    </row>
    <row r="18338" spans="1:7" x14ac:dyDescent="0.3">
      <c r="A18338" s="310">
        <v>3027005</v>
      </c>
      <c r="B18338" t="s">
        <v>23386</v>
      </c>
      <c r="C18338" t="s">
        <v>218</v>
      </c>
      <c r="D18338" t="s">
        <v>373</v>
      </c>
      <c r="E18338">
        <v>617150</v>
      </c>
      <c r="F18338" t="s">
        <v>24196</v>
      </c>
      <c r="G18338" s="7">
        <v>93</v>
      </c>
    </row>
    <row r="18339" spans="1:7" x14ac:dyDescent="0.3">
      <c r="A18339" s="310">
        <v>3027005</v>
      </c>
      <c r="B18339" t="s">
        <v>23386</v>
      </c>
      <c r="C18339" t="s">
        <v>218</v>
      </c>
      <c r="D18339" t="s">
        <v>373</v>
      </c>
      <c r="E18339">
        <v>615130</v>
      </c>
      <c r="F18339" t="s">
        <v>24196</v>
      </c>
      <c r="G18339" s="7">
        <v>2119.4899999999998</v>
      </c>
    </row>
    <row r="18340" spans="1:7" x14ac:dyDescent="0.3">
      <c r="A18340" s="310">
        <v>3027005</v>
      </c>
      <c r="B18340" t="s">
        <v>23386</v>
      </c>
      <c r="C18340" t="s">
        <v>218</v>
      </c>
      <c r="D18340" t="s">
        <v>375</v>
      </c>
      <c r="E18340">
        <v>615140</v>
      </c>
      <c r="F18340" t="s">
        <v>24196</v>
      </c>
      <c r="G18340" s="7">
        <v>0.01</v>
      </c>
    </row>
    <row r="18341" spans="1:7" x14ac:dyDescent="0.3">
      <c r="A18341" s="310">
        <v>3027005</v>
      </c>
      <c r="B18341" t="s">
        <v>23386</v>
      </c>
      <c r="C18341" t="s">
        <v>218</v>
      </c>
      <c r="D18341" t="s">
        <v>375</v>
      </c>
      <c r="E18341">
        <v>615140</v>
      </c>
      <c r="F18341" t="s">
        <v>24196</v>
      </c>
      <c r="G18341" s="7">
        <v>57.39</v>
      </c>
    </row>
    <row r="18342" spans="1:7" x14ac:dyDescent="0.3">
      <c r="A18342" s="310">
        <v>3027005</v>
      </c>
      <c r="B18342" t="s">
        <v>23386</v>
      </c>
      <c r="C18342" t="s">
        <v>218</v>
      </c>
      <c r="D18342" t="s">
        <v>375</v>
      </c>
      <c r="E18342">
        <v>615140</v>
      </c>
      <c r="F18342" t="s">
        <v>24196</v>
      </c>
      <c r="G18342" s="7">
        <v>-0.01</v>
      </c>
    </row>
    <row r="18343" spans="1:7" x14ac:dyDescent="0.3">
      <c r="A18343" s="310">
        <v>3027005</v>
      </c>
      <c r="B18343" t="s">
        <v>23386</v>
      </c>
      <c r="C18343" t="s">
        <v>218</v>
      </c>
      <c r="D18343" t="s">
        <v>371</v>
      </c>
      <c r="E18343">
        <v>615100</v>
      </c>
      <c r="F18343" t="s">
        <v>24196</v>
      </c>
      <c r="G18343" s="7">
        <v>41.2</v>
      </c>
    </row>
    <row r="18344" spans="1:7" x14ac:dyDescent="0.3">
      <c r="A18344" s="310">
        <v>3027005</v>
      </c>
      <c r="B18344" t="s">
        <v>23386</v>
      </c>
      <c r="C18344" t="s">
        <v>218</v>
      </c>
      <c r="D18344" t="s">
        <v>373</v>
      </c>
      <c r="E18344">
        <v>615130</v>
      </c>
      <c r="F18344" t="s">
        <v>24196</v>
      </c>
      <c r="G18344" s="7">
        <v>2119.4899999999998</v>
      </c>
    </row>
    <row r="18345" spans="1:7" x14ac:dyDescent="0.3">
      <c r="A18345" s="310">
        <v>3027005</v>
      </c>
      <c r="B18345" t="s">
        <v>23386</v>
      </c>
      <c r="C18345" t="s">
        <v>218</v>
      </c>
      <c r="D18345" t="s">
        <v>373</v>
      </c>
      <c r="E18345">
        <v>615130</v>
      </c>
      <c r="F18345" t="s">
        <v>24196</v>
      </c>
      <c r="G18345" s="7">
        <v>2.2799999999999998</v>
      </c>
    </row>
    <row r="18346" spans="1:7" x14ac:dyDescent="0.3">
      <c r="A18346" s="310">
        <v>3027005</v>
      </c>
      <c r="B18346" t="s">
        <v>23386</v>
      </c>
      <c r="C18346" t="s">
        <v>218</v>
      </c>
      <c r="D18346" t="s">
        <v>371</v>
      </c>
      <c r="E18346">
        <v>616100</v>
      </c>
      <c r="F18346" t="s">
        <v>24196</v>
      </c>
      <c r="G18346" s="7">
        <v>449.91</v>
      </c>
    </row>
    <row r="18347" spans="1:7" x14ac:dyDescent="0.3">
      <c r="A18347" s="310">
        <v>3027005</v>
      </c>
      <c r="B18347" t="s">
        <v>23386</v>
      </c>
      <c r="C18347" t="s">
        <v>218</v>
      </c>
      <c r="D18347" t="s">
        <v>373</v>
      </c>
      <c r="E18347">
        <v>615130</v>
      </c>
      <c r="F18347" t="s">
        <v>24196</v>
      </c>
      <c r="G18347" s="7">
        <v>10.6</v>
      </c>
    </row>
    <row r="18348" spans="1:7" x14ac:dyDescent="0.3">
      <c r="A18348" s="310">
        <v>3027005</v>
      </c>
      <c r="B18348" t="s">
        <v>23386</v>
      </c>
      <c r="C18348" t="s">
        <v>218</v>
      </c>
      <c r="D18348" t="s">
        <v>373</v>
      </c>
      <c r="E18348">
        <v>615130</v>
      </c>
      <c r="F18348" t="s">
        <v>24196</v>
      </c>
      <c r="G18348" s="7">
        <v>2119.4899999999998</v>
      </c>
    </row>
    <row r="18349" spans="1:7" x14ac:dyDescent="0.3">
      <c r="A18349" s="310">
        <v>3027005</v>
      </c>
      <c r="B18349" t="s">
        <v>23386</v>
      </c>
      <c r="C18349" t="s">
        <v>218</v>
      </c>
      <c r="D18349" t="s">
        <v>371</v>
      </c>
      <c r="E18349">
        <v>617100</v>
      </c>
      <c r="F18349" t="s">
        <v>24196</v>
      </c>
      <c r="G18349" s="7">
        <v>1139.53</v>
      </c>
    </row>
    <row r="18350" spans="1:7" x14ac:dyDescent="0.3">
      <c r="A18350" s="310">
        <v>3027005</v>
      </c>
      <c r="B18350" t="s">
        <v>23386</v>
      </c>
      <c r="C18350" t="s">
        <v>218</v>
      </c>
      <c r="D18350" t="s">
        <v>371</v>
      </c>
      <c r="E18350">
        <v>615100</v>
      </c>
      <c r="F18350" t="s">
        <v>24196</v>
      </c>
      <c r="G18350" s="7">
        <v>-5.76</v>
      </c>
    </row>
    <row r="18351" spans="1:7" x14ac:dyDescent="0.3">
      <c r="A18351" s="310">
        <v>3027005</v>
      </c>
      <c r="B18351" t="s">
        <v>23386</v>
      </c>
      <c r="C18351" t="s">
        <v>218</v>
      </c>
      <c r="D18351" t="s">
        <v>373</v>
      </c>
      <c r="E18351">
        <v>615130</v>
      </c>
      <c r="F18351" t="s">
        <v>24196</v>
      </c>
      <c r="G18351" s="7">
        <v>2119.4899999999998</v>
      </c>
    </row>
    <row r="18352" spans="1:7" x14ac:dyDescent="0.3">
      <c r="A18352" s="310">
        <v>3027005</v>
      </c>
      <c r="B18352" t="s">
        <v>23386</v>
      </c>
      <c r="C18352" t="s">
        <v>218</v>
      </c>
      <c r="D18352" t="s">
        <v>374</v>
      </c>
      <c r="E18352">
        <v>615120</v>
      </c>
      <c r="F18352" t="s">
        <v>24196</v>
      </c>
      <c r="G18352" s="7">
        <v>7.19</v>
      </c>
    </row>
    <row r="18353" spans="1:7" x14ac:dyDescent="0.3">
      <c r="A18353" s="310">
        <v>3027005</v>
      </c>
      <c r="B18353" t="s">
        <v>23386</v>
      </c>
      <c r="C18353" t="s">
        <v>218</v>
      </c>
      <c r="D18353" t="s">
        <v>373</v>
      </c>
      <c r="E18353">
        <v>616160</v>
      </c>
      <c r="F18353" t="s">
        <v>24196</v>
      </c>
      <c r="G18353" s="7">
        <v>255.37</v>
      </c>
    </row>
    <row r="18354" spans="1:7" x14ac:dyDescent="0.3">
      <c r="A18354" s="310">
        <v>3027005</v>
      </c>
      <c r="B18354" t="s">
        <v>23386</v>
      </c>
      <c r="C18354" t="s">
        <v>218</v>
      </c>
      <c r="D18354" t="s">
        <v>375</v>
      </c>
      <c r="E18354">
        <v>615140</v>
      </c>
      <c r="F18354" t="s">
        <v>24196</v>
      </c>
      <c r="G18354" s="7">
        <v>57.39</v>
      </c>
    </row>
    <row r="18355" spans="1:7" x14ac:dyDescent="0.3">
      <c r="A18355" s="310">
        <v>3027005</v>
      </c>
      <c r="B18355" t="s">
        <v>23386</v>
      </c>
      <c r="C18355" t="s">
        <v>218</v>
      </c>
      <c r="D18355" t="s">
        <v>375</v>
      </c>
      <c r="E18355">
        <v>615140</v>
      </c>
      <c r="F18355" t="s">
        <v>24196</v>
      </c>
      <c r="G18355" s="7">
        <v>57.39</v>
      </c>
    </row>
    <row r="18356" spans="1:7" x14ac:dyDescent="0.3">
      <c r="A18356" s="310">
        <v>3027005</v>
      </c>
      <c r="B18356" t="s">
        <v>23386</v>
      </c>
      <c r="C18356" t="s">
        <v>218</v>
      </c>
      <c r="D18356" t="s">
        <v>371</v>
      </c>
      <c r="E18356">
        <v>615100</v>
      </c>
      <c r="F18356" t="s">
        <v>24196</v>
      </c>
      <c r="G18356" s="7">
        <v>0.01</v>
      </c>
    </row>
    <row r="18357" spans="1:7" x14ac:dyDescent="0.3">
      <c r="A18357" s="310">
        <v>3027005</v>
      </c>
      <c r="B18357" t="s">
        <v>23386</v>
      </c>
      <c r="C18357" t="s">
        <v>218</v>
      </c>
      <c r="D18357" t="s">
        <v>371</v>
      </c>
      <c r="E18357">
        <v>615100</v>
      </c>
      <c r="F18357" t="s">
        <v>24196</v>
      </c>
      <c r="G18357" s="7">
        <v>0.01</v>
      </c>
    </row>
    <row r="18358" spans="1:7" x14ac:dyDescent="0.3">
      <c r="A18358" s="310">
        <v>3027005</v>
      </c>
      <c r="B18358" t="s">
        <v>23386</v>
      </c>
      <c r="C18358" t="s">
        <v>218</v>
      </c>
      <c r="D18358" t="s">
        <v>375</v>
      </c>
      <c r="E18358">
        <v>615140</v>
      </c>
      <c r="F18358" t="s">
        <v>24196</v>
      </c>
      <c r="G18358" s="7">
        <v>-57.39</v>
      </c>
    </row>
    <row r="18359" spans="1:7" x14ac:dyDescent="0.3">
      <c r="A18359" s="310">
        <v>3027005</v>
      </c>
      <c r="B18359" t="s">
        <v>23386</v>
      </c>
      <c r="C18359" t="s">
        <v>218</v>
      </c>
      <c r="D18359" t="s">
        <v>371</v>
      </c>
      <c r="E18359">
        <v>615100</v>
      </c>
      <c r="F18359" t="s">
        <v>24196</v>
      </c>
      <c r="G18359" s="7">
        <v>-82.4</v>
      </c>
    </row>
    <row r="18360" spans="1:7" x14ac:dyDescent="0.3">
      <c r="A18360" s="310">
        <v>3027005</v>
      </c>
      <c r="B18360" t="s">
        <v>23386</v>
      </c>
      <c r="C18360" t="s">
        <v>218</v>
      </c>
      <c r="D18360" t="s">
        <v>371</v>
      </c>
      <c r="E18360">
        <v>615100</v>
      </c>
      <c r="F18360" t="s">
        <v>24196</v>
      </c>
      <c r="G18360" s="7">
        <v>-5.76</v>
      </c>
    </row>
    <row r="18361" spans="1:7" x14ac:dyDescent="0.3">
      <c r="A18361" s="310">
        <v>3027005</v>
      </c>
      <c r="B18361" t="s">
        <v>23386</v>
      </c>
      <c r="C18361" t="s">
        <v>218</v>
      </c>
      <c r="D18361" t="s">
        <v>375</v>
      </c>
      <c r="E18361">
        <v>615140</v>
      </c>
      <c r="F18361" t="s">
        <v>24196</v>
      </c>
      <c r="G18361" s="7">
        <v>1779.24</v>
      </c>
    </row>
    <row r="18362" spans="1:7" x14ac:dyDescent="0.3">
      <c r="A18362" s="310">
        <v>3027005</v>
      </c>
      <c r="B18362" t="s">
        <v>23386</v>
      </c>
      <c r="C18362" t="s">
        <v>218</v>
      </c>
      <c r="D18362" t="s">
        <v>371</v>
      </c>
      <c r="E18362">
        <v>615100</v>
      </c>
      <c r="F18362" t="s">
        <v>24196</v>
      </c>
      <c r="G18362" s="7">
        <v>14.84</v>
      </c>
    </row>
    <row r="18363" spans="1:7" x14ac:dyDescent="0.3">
      <c r="A18363" s="310">
        <v>3027005</v>
      </c>
      <c r="B18363" t="s">
        <v>23386</v>
      </c>
      <c r="C18363" t="s">
        <v>218</v>
      </c>
      <c r="D18363" t="s">
        <v>371</v>
      </c>
      <c r="E18363">
        <v>615100</v>
      </c>
      <c r="F18363" t="s">
        <v>24196</v>
      </c>
      <c r="G18363" s="7">
        <v>282.58</v>
      </c>
    </row>
    <row r="18364" spans="1:7" x14ac:dyDescent="0.3">
      <c r="A18364" s="310">
        <v>3027005</v>
      </c>
      <c r="B18364" t="s">
        <v>23386</v>
      </c>
      <c r="C18364" t="s">
        <v>218</v>
      </c>
      <c r="D18364" t="s">
        <v>375</v>
      </c>
      <c r="E18364">
        <v>615140</v>
      </c>
      <c r="F18364" t="s">
        <v>24196</v>
      </c>
      <c r="G18364" s="7">
        <v>-57.39</v>
      </c>
    </row>
    <row r="18365" spans="1:7" x14ac:dyDescent="0.3">
      <c r="A18365" s="310">
        <v>3027005</v>
      </c>
      <c r="B18365" t="s">
        <v>23386</v>
      </c>
      <c r="C18365" t="s">
        <v>218</v>
      </c>
      <c r="D18365" t="s">
        <v>373</v>
      </c>
      <c r="E18365">
        <v>616160</v>
      </c>
      <c r="F18365" t="s">
        <v>24196</v>
      </c>
      <c r="G18365" s="7">
        <v>255.37</v>
      </c>
    </row>
    <row r="18366" spans="1:7" x14ac:dyDescent="0.3">
      <c r="A18366" s="310">
        <v>3027005</v>
      </c>
      <c r="B18366" t="s">
        <v>23386</v>
      </c>
      <c r="C18366" t="s">
        <v>218</v>
      </c>
      <c r="D18366" t="s">
        <v>373</v>
      </c>
      <c r="E18366">
        <v>615130</v>
      </c>
      <c r="F18366" t="s">
        <v>24196</v>
      </c>
      <c r="G18366" s="7">
        <v>2119.4899999999998</v>
      </c>
    </row>
    <row r="18367" spans="1:7" x14ac:dyDescent="0.3">
      <c r="A18367" s="310">
        <v>3027005</v>
      </c>
      <c r="B18367" t="s">
        <v>23386</v>
      </c>
      <c r="C18367" t="s">
        <v>218</v>
      </c>
      <c r="D18367" t="s">
        <v>373</v>
      </c>
      <c r="E18367">
        <v>615130</v>
      </c>
      <c r="F18367" t="s">
        <v>24196</v>
      </c>
      <c r="G18367" s="7">
        <v>8.48</v>
      </c>
    </row>
    <row r="18368" spans="1:7" x14ac:dyDescent="0.3">
      <c r="A18368" s="310">
        <v>3027005</v>
      </c>
      <c r="B18368" t="s">
        <v>23386</v>
      </c>
      <c r="C18368" t="s">
        <v>218</v>
      </c>
      <c r="D18368" t="s">
        <v>373</v>
      </c>
      <c r="E18368">
        <v>615130</v>
      </c>
      <c r="F18368" t="s">
        <v>24196</v>
      </c>
      <c r="G18368" s="7">
        <v>2119.4899999999998</v>
      </c>
    </row>
    <row r="18369" spans="1:7" x14ac:dyDescent="0.3">
      <c r="A18369" s="310">
        <v>3027005</v>
      </c>
      <c r="B18369" t="s">
        <v>23386</v>
      </c>
      <c r="C18369" t="s">
        <v>218</v>
      </c>
      <c r="D18369" t="s">
        <v>373</v>
      </c>
      <c r="E18369">
        <v>615130</v>
      </c>
      <c r="F18369" t="s">
        <v>24196</v>
      </c>
      <c r="G18369" s="7">
        <v>7.82</v>
      </c>
    </row>
    <row r="18370" spans="1:7" x14ac:dyDescent="0.3">
      <c r="A18370" s="310">
        <v>3027005</v>
      </c>
      <c r="B18370" t="s">
        <v>23386</v>
      </c>
      <c r="C18370" t="s">
        <v>218</v>
      </c>
      <c r="D18370" t="s">
        <v>375</v>
      </c>
      <c r="E18370">
        <v>615140</v>
      </c>
      <c r="F18370" t="s">
        <v>24196</v>
      </c>
      <c r="G18370" s="7">
        <v>-57.39</v>
      </c>
    </row>
    <row r="18371" spans="1:7" x14ac:dyDescent="0.3">
      <c r="A18371" s="310">
        <v>3027005</v>
      </c>
      <c r="B18371" t="s">
        <v>23386</v>
      </c>
      <c r="C18371" t="s">
        <v>218</v>
      </c>
      <c r="D18371" t="s">
        <v>371</v>
      </c>
      <c r="E18371">
        <v>617100</v>
      </c>
      <c r="F18371" t="s">
        <v>24196</v>
      </c>
      <c r="G18371" s="7">
        <v>851.46</v>
      </c>
    </row>
    <row r="18372" spans="1:7" x14ac:dyDescent="0.3">
      <c r="A18372" s="310">
        <v>3027005</v>
      </c>
      <c r="B18372" t="s">
        <v>23386</v>
      </c>
      <c r="C18372" t="s">
        <v>218</v>
      </c>
      <c r="D18372" t="s">
        <v>373</v>
      </c>
      <c r="E18372">
        <v>617150</v>
      </c>
      <c r="F18372" t="s">
        <v>24196</v>
      </c>
      <c r="G18372" s="7">
        <v>432.38</v>
      </c>
    </row>
    <row r="18373" spans="1:7" x14ac:dyDescent="0.3">
      <c r="A18373" s="310">
        <v>3027005</v>
      </c>
      <c r="B18373" t="s">
        <v>23386</v>
      </c>
      <c r="C18373" t="s">
        <v>218</v>
      </c>
      <c r="D18373" t="s">
        <v>371</v>
      </c>
      <c r="E18373">
        <v>615100</v>
      </c>
      <c r="F18373" t="s">
        <v>24196</v>
      </c>
      <c r="G18373" s="7">
        <v>292.2</v>
      </c>
    </row>
    <row r="18374" spans="1:7" x14ac:dyDescent="0.3">
      <c r="A18374" s="310">
        <v>3027005</v>
      </c>
      <c r="B18374" t="s">
        <v>23386</v>
      </c>
      <c r="C18374" t="s">
        <v>218</v>
      </c>
      <c r="D18374" t="s">
        <v>371</v>
      </c>
      <c r="E18374">
        <v>617100</v>
      </c>
      <c r="F18374" t="s">
        <v>24196</v>
      </c>
      <c r="G18374" s="7">
        <v>1203.31</v>
      </c>
    </row>
    <row r="18375" spans="1:7" x14ac:dyDescent="0.3">
      <c r="A18375" s="310">
        <v>3027005</v>
      </c>
      <c r="B18375" t="s">
        <v>23386</v>
      </c>
      <c r="C18375" t="s">
        <v>218</v>
      </c>
      <c r="D18375" t="s">
        <v>374</v>
      </c>
      <c r="E18375">
        <v>616120</v>
      </c>
      <c r="F18375" t="s">
        <v>24196</v>
      </c>
      <c r="G18375" s="7">
        <v>153.24</v>
      </c>
    </row>
    <row r="18376" spans="1:7" x14ac:dyDescent="0.3">
      <c r="A18376" s="310">
        <v>3027005</v>
      </c>
      <c r="B18376" t="s">
        <v>23386</v>
      </c>
      <c r="C18376" t="s">
        <v>218</v>
      </c>
      <c r="D18376" t="s">
        <v>373</v>
      </c>
      <c r="E18376">
        <v>617150</v>
      </c>
      <c r="F18376" t="s">
        <v>24196</v>
      </c>
      <c r="G18376" s="7">
        <v>432.38</v>
      </c>
    </row>
    <row r="18377" spans="1:7" x14ac:dyDescent="0.3">
      <c r="A18377" s="310">
        <v>3027005</v>
      </c>
      <c r="B18377" t="s">
        <v>23386</v>
      </c>
      <c r="C18377" t="s">
        <v>218</v>
      </c>
      <c r="D18377" t="s">
        <v>371</v>
      </c>
      <c r="E18377">
        <v>615100</v>
      </c>
      <c r="F18377" t="s">
        <v>24196</v>
      </c>
      <c r="G18377" s="7">
        <v>-5.19</v>
      </c>
    </row>
    <row r="18378" spans="1:7" x14ac:dyDescent="0.3">
      <c r="A18378" s="310">
        <v>3027005</v>
      </c>
      <c r="B18378" t="s">
        <v>23386</v>
      </c>
      <c r="C18378" t="s">
        <v>218</v>
      </c>
      <c r="D18378" t="s">
        <v>371</v>
      </c>
      <c r="E18378">
        <v>615100</v>
      </c>
      <c r="F18378" t="s">
        <v>24196</v>
      </c>
      <c r="G18378" s="7">
        <v>2354.33</v>
      </c>
    </row>
    <row r="18379" spans="1:7" x14ac:dyDescent="0.3">
      <c r="A18379" s="310">
        <v>3027005</v>
      </c>
      <c r="B18379" t="s">
        <v>23386</v>
      </c>
      <c r="C18379" t="s">
        <v>218</v>
      </c>
      <c r="D18379" t="s">
        <v>371</v>
      </c>
      <c r="E18379">
        <v>615100</v>
      </c>
      <c r="F18379" t="s">
        <v>24196</v>
      </c>
      <c r="G18379" s="7">
        <v>10.94</v>
      </c>
    </row>
    <row r="18380" spans="1:7" x14ac:dyDescent="0.3">
      <c r="A18380" s="310">
        <v>3027005</v>
      </c>
      <c r="B18380" t="s">
        <v>23386</v>
      </c>
      <c r="C18380" t="s">
        <v>218</v>
      </c>
      <c r="D18380" t="s">
        <v>371</v>
      </c>
      <c r="E18380">
        <v>615100</v>
      </c>
      <c r="F18380" t="s">
        <v>24196</v>
      </c>
      <c r="G18380" s="7">
        <v>-5.19</v>
      </c>
    </row>
    <row r="18381" spans="1:7" x14ac:dyDescent="0.3">
      <c r="A18381" s="310">
        <v>3027005</v>
      </c>
      <c r="B18381" t="s">
        <v>23386</v>
      </c>
      <c r="C18381" t="s">
        <v>218</v>
      </c>
      <c r="D18381" t="s">
        <v>371</v>
      </c>
      <c r="E18381">
        <v>615100</v>
      </c>
      <c r="F18381" t="s">
        <v>24196</v>
      </c>
      <c r="G18381" s="7">
        <v>-82.4</v>
      </c>
    </row>
    <row r="18382" spans="1:7" x14ac:dyDescent="0.3">
      <c r="A18382" s="310">
        <v>3027005</v>
      </c>
      <c r="B18382" t="s">
        <v>23386</v>
      </c>
      <c r="C18382" t="s">
        <v>218</v>
      </c>
      <c r="D18382" t="s">
        <v>371</v>
      </c>
      <c r="E18382">
        <v>615100</v>
      </c>
      <c r="F18382" t="s">
        <v>24196</v>
      </c>
      <c r="G18382" s="7">
        <v>5.19</v>
      </c>
    </row>
    <row r="18383" spans="1:7" x14ac:dyDescent="0.3">
      <c r="A18383" s="310">
        <v>3027005</v>
      </c>
      <c r="B18383" t="s">
        <v>23386</v>
      </c>
      <c r="C18383" t="s">
        <v>218</v>
      </c>
      <c r="D18383" t="s">
        <v>373</v>
      </c>
      <c r="E18383">
        <v>615130</v>
      </c>
      <c r="F18383" t="s">
        <v>24196</v>
      </c>
      <c r="G18383" s="7">
        <v>10.6</v>
      </c>
    </row>
    <row r="18384" spans="1:7" x14ac:dyDescent="0.3">
      <c r="A18384" s="310">
        <v>3027005</v>
      </c>
      <c r="B18384" t="s">
        <v>23386</v>
      </c>
      <c r="C18384" t="s">
        <v>218</v>
      </c>
      <c r="D18384" t="s">
        <v>371</v>
      </c>
      <c r="E18384">
        <v>617100</v>
      </c>
      <c r="F18384" t="s">
        <v>24196</v>
      </c>
      <c r="G18384" s="7">
        <v>979.83</v>
      </c>
    </row>
    <row r="18385" spans="1:7" x14ac:dyDescent="0.3">
      <c r="A18385" s="310">
        <v>3027005</v>
      </c>
      <c r="B18385" t="s">
        <v>23386</v>
      </c>
      <c r="C18385" t="s">
        <v>218</v>
      </c>
      <c r="D18385" t="s">
        <v>371</v>
      </c>
      <c r="E18385">
        <v>615100</v>
      </c>
      <c r="F18385" t="s">
        <v>24196</v>
      </c>
      <c r="G18385" s="7">
        <v>-82.4</v>
      </c>
    </row>
    <row r="18386" spans="1:7" x14ac:dyDescent="0.3">
      <c r="A18386" s="310">
        <v>3027005</v>
      </c>
      <c r="B18386" t="s">
        <v>23386</v>
      </c>
      <c r="C18386" t="s">
        <v>218</v>
      </c>
      <c r="D18386" t="s">
        <v>375</v>
      </c>
      <c r="E18386">
        <v>615140</v>
      </c>
      <c r="F18386" t="s">
        <v>24196</v>
      </c>
      <c r="G18386" s="7">
        <v>-0.01</v>
      </c>
    </row>
    <row r="18387" spans="1:7" x14ac:dyDescent="0.3">
      <c r="A18387" s="310">
        <v>3027005</v>
      </c>
      <c r="B18387" t="s">
        <v>23386</v>
      </c>
      <c r="C18387" t="s">
        <v>218</v>
      </c>
      <c r="D18387" t="s">
        <v>375</v>
      </c>
      <c r="E18387">
        <v>615140</v>
      </c>
      <c r="F18387" t="s">
        <v>24196</v>
      </c>
      <c r="G18387" s="7">
        <v>5337.33</v>
      </c>
    </row>
    <row r="18388" spans="1:7" x14ac:dyDescent="0.3">
      <c r="A18388" s="310">
        <v>3027005</v>
      </c>
      <c r="B18388" t="s">
        <v>23386</v>
      </c>
      <c r="C18388" t="s">
        <v>218</v>
      </c>
      <c r="D18388" t="s">
        <v>371</v>
      </c>
      <c r="E18388">
        <v>615100</v>
      </c>
      <c r="F18388" t="s">
        <v>24196</v>
      </c>
      <c r="G18388" s="7">
        <v>5.19</v>
      </c>
    </row>
    <row r="18389" spans="1:7" x14ac:dyDescent="0.3">
      <c r="A18389" s="310">
        <v>3027005</v>
      </c>
      <c r="B18389" t="s">
        <v>23386</v>
      </c>
      <c r="C18389" t="s">
        <v>218</v>
      </c>
      <c r="D18389" t="s">
        <v>375</v>
      </c>
      <c r="E18389">
        <v>617130</v>
      </c>
      <c r="F18389" t="s">
        <v>24196</v>
      </c>
      <c r="G18389" s="7">
        <v>362.96</v>
      </c>
    </row>
    <row r="18390" spans="1:7" x14ac:dyDescent="0.3">
      <c r="A18390" s="310">
        <v>3027005</v>
      </c>
      <c r="B18390" t="s">
        <v>23386</v>
      </c>
      <c r="C18390" t="s">
        <v>218</v>
      </c>
      <c r="D18390" t="s">
        <v>371</v>
      </c>
      <c r="E18390">
        <v>615100</v>
      </c>
      <c r="F18390" t="s">
        <v>24196</v>
      </c>
      <c r="G18390" s="7">
        <v>7284.08</v>
      </c>
    </row>
    <row r="18391" spans="1:7" x14ac:dyDescent="0.3">
      <c r="A18391" s="310">
        <v>3027005</v>
      </c>
      <c r="B18391" t="s">
        <v>23386</v>
      </c>
      <c r="C18391" t="s">
        <v>218</v>
      </c>
      <c r="D18391" t="s">
        <v>375</v>
      </c>
      <c r="E18391">
        <v>615140</v>
      </c>
      <c r="F18391" t="s">
        <v>24196</v>
      </c>
      <c r="G18391" s="7">
        <v>0.01</v>
      </c>
    </row>
    <row r="18392" spans="1:7" x14ac:dyDescent="0.3">
      <c r="A18392" s="310">
        <v>3027005</v>
      </c>
      <c r="B18392" t="s">
        <v>23386</v>
      </c>
      <c r="C18392" t="s">
        <v>218</v>
      </c>
      <c r="D18392" t="s">
        <v>371</v>
      </c>
      <c r="E18392">
        <v>617100</v>
      </c>
      <c r="F18392" t="s">
        <v>24196</v>
      </c>
      <c r="G18392" s="7">
        <v>979.83</v>
      </c>
    </row>
    <row r="18393" spans="1:7" x14ac:dyDescent="0.3">
      <c r="A18393" s="310">
        <v>3027005</v>
      </c>
      <c r="B18393" t="s">
        <v>23386</v>
      </c>
      <c r="C18393" t="s">
        <v>218</v>
      </c>
      <c r="D18393" t="s">
        <v>371</v>
      </c>
      <c r="E18393">
        <v>617100</v>
      </c>
      <c r="F18393" t="s">
        <v>24196</v>
      </c>
      <c r="G18393" s="7">
        <v>1139.53</v>
      </c>
    </row>
    <row r="18394" spans="1:7" x14ac:dyDescent="0.3">
      <c r="A18394" s="310">
        <v>3027005</v>
      </c>
      <c r="B18394" t="s">
        <v>23386</v>
      </c>
      <c r="C18394" t="s">
        <v>218</v>
      </c>
      <c r="D18394" t="s">
        <v>371</v>
      </c>
      <c r="E18394">
        <v>615100</v>
      </c>
      <c r="F18394" t="s">
        <v>24196</v>
      </c>
      <c r="G18394" s="7">
        <v>-82.4</v>
      </c>
    </row>
    <row r="18395" spans="1:7" x14ac:dyDescent="0.3">
      <c r="A18395" s="310">
        <v>3027005</v>
      </c>
      <c r="B18395" t="s">
        <v>23386</v>
      </c>
      <c r="C18395" t="s">
        <v>218</v>
      </c>
      <c r="D18395" t="s">
        <v>375</v>
      </c>
      <c r="E18395">
        <v>615140</v>
      </c>
      <c r="F18395" t="s">
        <v>24196</v>
      </c>
      <c r="G18395" s="7">
        <v>8.9</v>
      </c>
    </row>
    <row r="18396" spans="1:7" x14ac:dyDescent="0.3">
      <c r="A18396" s="310">
        <v>3027005</v>
      </c>
      <c r="B18396" t="s">
        <v>23386</v>
      </c>
      <c r="C18396" t="s">
        <v>218</v>
      </c>
      <c r="D18396" t="s">
        <v>373</v>
      </c>
      <c r="E18396">
        <v>617150</v>
      </c>
      <c r="F18396" t="s">
        <v>24196</v>
      </c>
      <c r="G18396" s="7">
        <v>610.6</v>
      </c>
    </row>
    <row r="18397" spans="1:7" x14ac:dyDescent="0.3">
      <c r="A18397" s="310">
        <v>3027005</v>
      </c>
      <c r="B18397" t="s">
        <v>23386</v>
      </c>
      <c r="C18397" t="s">
        <v>218</v>
      </c>
      <c r="D18397" t="s">
        <v>371</v>
      </c>
      <c r="E18397">
        <v>615100</v>
      </c>
      <c r="F18397" t="s">
        <v>24196</v>
      </c>
      <c r="G18397" s="7">
        <v>-2852.74</v>
      </c>
    </row>
    <row r="18398" spans="1:7" x14ac:dyDescent="0.3">
      <c r="A18398" s="310">
        <v>3027005</v>
      </c>
      <c r="B18398" t="s">
        <v>23386</v>
      </c>
      <c r="C18398" t="s">
        <v>218</v>
      </c>
      <c r="D18398" t="s">
        <v>371</v>
      </c>
      <c r="E18398">
        <v>615100</v>
      </c>
      <c r="F18398" t="s">
        <v>24196</v>
      </c>
      <c r="G18398" s="7">
        <v>-0.01</v>
      </c>
    </row>
    <row r="18399" spans="1:7" x14ac:dyDescent="0.3">
      <c r="A18399" s="310">
        <v>3027005</v>
      </c>
      <c r="B18399" t="s">
        <v>23386</v>
      </c>
      <c r="C18399" t="s">
        <v>218</v>
      </c>
      <c r="D18399" t="s">
        <v>371</v>
      </c>
      <c r="E18399">
        <v>615100</v>
      </c>
      <c r="F18399" t="s">
        <v>24196</v>
      </c>
      <c r="G18399" s="7">
        <v>-5.76</v>
      </c>
    </row>
    <row r="18400" spans="1:7" x14ac:dyDescent="0.3">
      <c r="A18400" s="310">
        <v>3027005</v>
      </c>
      <c r="B18400" t="s">
        <v>23386</v>
      </c>
      <c r="C18400" t="s">
        <v>218</v>
      </c>
      <c r="D18400" t="s">
        <v>373</v>
      </c>
      <c r="E18400">
        <v>615130</v>
      </c>
      <c r="F18400" t="s">
        <v>24196</v>
      </c>
      <c r="G18400" s="7">
        <v>13.21</v>
      </c>
    </row>
    <row r="18401" spans="1:7" x14ac:dyDescent="0.3">
      <c r="A18401" s="310">
        <v>3027005</v>
      </c>
      <c r="B18401" t="s">
        <v>23386</v>
      </c>
      <c r="C18401" t="s">
        <v>218</v>
      </c>
      <c r="D18401" t="s">
        <v>373</v>
      </c>
      <c r="E18401">
        <v>615130</v>
      </c>
      <c r="F18401" t="s">
        <v>24196</v>
      </c>
      <c r="G18401" s="7">
        <v>2119.4899999999998</v>
      </c>
    </row>
    <row r="18402" spans="1:7" x14ac:dyDescent="0.3">
      <c r="A18402" s="310">
        <v>3027005</v>
      </c>
      <c r="B18402" t="s">
        <v>23386</v>
      </c>
      <c r="C18402" t="s">
        <v>218</v>
      </c>
      <c r="D18402" t="s">
        <v>375</v>
      </c>
      <c r="E18402">
        <v>615140</v>
      </c>
      <c r="F18402" t="s">
        <v>24196</v>
      </c>
      <c r="G18402" s="7">
        <v>0.01</v>
      </c>
    </row>
    <row r="18403" spans="1:7" x14ac:dyDescent="0.3">
      <c r="A18403" s="310">
        <v>3027005</v>
      </c>
      <c r="B18403" t="s">
        <v>23386</v>
      </c>
      <c r="C18403" t="s">
        <v>218</v>
      </c>
      <c r="D18403" t="s">
        <v>373</v>
      </c>
      <c r="E18403">
        <v>615130</v>
      </c>
      <c r="F18403" t="s">
        <v>24196</v>
      </c>
      <c r="G18403" s="7">
        <v>10.6</v>
      </c>
    </row>
    <row r="18404" spans="1:7" x14ac:dyDescent="0.3">
      <c r="A18404" s="310">
        <v>3027005</v>
      </c>
      <c r="B18404" t="s">
        <v>23386</v>
      </c>
      <c r="C18404" t="s">
        <v>218</v>
      </c>
      <c r="D18404" t="s">
        <v>373</v>
      </c>
      <c r="E18404">
        <v>615130</v>
      </c>
      <c r="F18404" t="s">
        <v>24196</v>
      </c>
      <c r="G18404" s="7">
        <v>10.6</v>
      </c>
    </row>
    <row r="18405" spans="1:7" x14ac:dyDescent="0.3">
      <c r="A18405" s="310">
        <v>3027005</v>
      </c>
      <c r="B18405" t="s">
        <v>23386</v>
      </c>
      <c r="C18405" t="s">
        <v>218</v>
      </c>
      <c r="D18405" t="s">
        <v>371</v>
      </c>
      <c r="E18405">
        <v>617100</v>
      </c>
      <c r="F18405" t="s">
        <v>24196</v>
      </c>
      <c r="G18405" s="7">
        <v>1078.0999999999999</v>
      </c>
    </row>
    <row r="18406" spans="1:7" x14ac:dyDescent="0.3">
      <c r="A18406" s="310">
        <v>3027005</v>
      </c>
      <c r="B18406" t="s">
        <v>23386</v>
      </c>
      <c r="C18406" t="s">
        <v>218</v>
      </c>
      <c r="D18406" t="s">
        <v>371</v>
      </c>
      <c r="E18406">
        <v>617100</v>
      </c>
      <c r="F18406" t="s">
        <v>24196</v>
      </c>
      <c r="G18406" s="7">
        <v>1139.53</v>
      </c>
    </row>
    <row r="18407" spans="1:7" x14ac:dyDescent="0.3">
      <c r="A18407" s="310">
        <v>3027005</v>
      </c>
      <c r="B18407" t="s">
        <v>23386</v>
      </c>
      <c r="C18407" t="s">
        <v>218</v>
      </c>
      <c r="D18407" t="s">
        <v>373</v>
      </c>
      <c r="E18407">
        <v>615130</v>
      </c>
      <c r="F18407" t="s">
        <v>24196</v>
      </c>
      <c r="G18407" s="7">
        <v>1125.01</v>
      </c>
    </row>
    <row r="18408" spans="1:7" x14ac:dyDescent="0.3">
      <c r="A18408" s="310">
        <v>3027005</v>
      </c>
      <c r="B18408" t="s">
        <v>23386</v>
      </c>
      <c r="C18408" t="s">
        <v>218</v>
      </c>
      <c r="D18408" t="s">
        <v>371</v>
      </c>
      <c r="E18408">
        <v>615100</v>
      </c>
      <c r="F18408" t="s">
        <v>24196</v>
      </c>
      <c r="G18408" s="7">
        <v>24.84</v>
      </c>
    </row>
    <row r="18409" spans="1:7" x14ac:dyDescent="0.3">
      <c r="A18409" s="310">
        <v>3027005</v>
      </c>
      <c r="B18409" t="s">
        <v>23386</v>
      </c>
      <c r="C18409" t="s">
        <v>218</v>
      </c>
      <c r="D18409" t="s">
        <v>371</v>
      </c>
      <c r="E18409">
        <v>615100</v>
      </c>
      <c r="F18409" t="s">
        <v>24196</v>
      </c>
      <c r="G18409" s="7">
        <v>5.76</v>
      </c>
    </row>
    <row r="18410" spans="1:7" x14ac:dyDescent="0.3">
      <c r="A18410" s="310">
        <v>3027005</v>
      </c>
      <c r="B18410" t="s">
        <v>23386</v>
      </c>
      <c r="C18410" t="s">
        <v>218</v>
      </c>
      <c r="D18410" t="s">
        <v>375</v>
      </c>
      <c r="E18410">
        <v>615140</v>
      </c>
      <c r="F18410" t="s">
        <v>24196</v>
      </c>
      <c r="G18410" s="7">
        <v>0.01</v>
      </c>
    </row>
    <row r="18411" spans="1:7" x14ac:dyDescent="0.3">
      <c r="A18411" s="310">
        <v>3027005</v>
      </c>
      <c r="B18411" t="s">
        <v>23386</v>
      </c>
      <c r="C18411" t="s">
        <v>218</v>
      </c>
      <c r="D18411" t="s">
        <v>373</v>
      </c>
      <c r="E18411">
        <v>616160</v>
      </c>
      <c r="F18411" t="s">
        <v>24196</v>
      </c>
      <c r="G18411" s="7">
        <v>108.26</v>
      </c>
    </row>
    <row r="18412" spans="1:7" x14ac:dyDescent="0.3">
      <c r="A18412" s="310">
        <v>3027005</v>
      </c>
      <c r="B18412" t="s">
        <v>23386</v>
      </c>
      <c r="C18412" t="s">
        <v>218</v>
      </c>
      <c r="D18412" t="s">
        <v>373</v>
      </c>
      <c r="E18412">
        <v>615130</v>
      </c>
      <c r="F18412" t="s">
        <v>24196</v>
      </c>
      <c r="G18412" s="7">
        <v>10.6</v>
      </c>
    </row>
    <row r="18413" spans="1:7" x14ac:dyDescent="0.3">
      <c r="A18413" s="310">
        <v>3027005</v>
      </c>
      <c r="B18413" t="s">
        <v>23386</v>
      </c>
      <c r="C18413" t="s">
        <v>218</v>
      </c>
      <c r="D18413" t="s">
        <v>373</v>
      </c>
      <c r="E18413">
        <v>615130</v>
      </c>
      <c r="F18413" t="s">
        <v>24196</v>
      </c>
      <c r="G18413" s="7">
        <v>2119.4899999999998</v>
      </c>
    </row>
    <row r="18414" spans="1:7" x14ac:dyDescent="0.3">
      <c r="A18414" s="310">
        <v>3027005</v>
      </c>
      <c r="B18414" t="s">
        <v>23386</v>
      </c>
      <c r="C18414" t="s">
        <v>218</v>
      </c>
      <c r="D18414" t="s">
        <v>373</v>
      </c>
      <c r="E18414">
        <v>615130</v>
      </c>
      <c r="F18414" t="s">
        <v>24196</v>
      </c>
      <c r="G18414" s="7">
        <v>10.6</v>
      </c>
    </row>
    <row r="18415" spans="1:7" x14ac:dyDescent="0.3">
      <c r="A18415" s="310">
        <v>3027005</v>
      </c>
      <c r="B18415" t="s">
        <v>23386</v>
      </c>
      <c r="C18415" t="s">
        <v>218</v>
      </c>
      <c r="D18415" t="s">
        <v>373</v>
      </c>
      <c r="E18415">
        <v>615130</v>
      </c>
      <c r="F18415" t="s">
        <v>24196</v>
      </c>
      <c r="G18415" s="7">
        <v>2279.3000000000002</v>
      </c>
    </row>
    <row r="18416" spans="1:7" x14ac:dyDescent="0.3">
      <c r="A18416" s="310">
        <v>3027005</v>
      </c>
      <c r="B18416" t="s">
        <v>23386</v>
      </c>
      <c r="C18416" t="s">
        <v>218</v>
      </c>
      <c r="D18416" t="s">
        <v>375</v>
      </c>
      <c r="E18416">
        <v>615140</v>
      </c>
      <c r="F18416" t="s">
        <v>24196</v>
      </c>
      <c r="G18416" s="7">
        <v>-0.01</v>
      </c>
    </row>
    <row r="18417" spans="1:7" x14ac:dyDescent="0.3">
      <c r="A18417" s="310">
        <v>3027005</v>
      </c>
      <c r="B18417" t="s">
        <v>23386</v>
      </c>
      <c r="C18417" t="s">
        <v>218</v>
      </c>
      <c r="D18417" t="s">
        <v>371</v>
      </c>
      <c r="E18417">
        <v>615100</v>
      </c>
      <c r="F18417" t="s">
        <v>24196</v>
      </c>
      <c r="G18417" s="7">
        <v>74.16</v>
      </c>
    </row>
    <row r="18418" spans="1:7" x14ac:dyDescent="0.3">
      <c r="A18418" s="310">
        <v>3027005</v>
      </c>
      <c r="B18418" t="s">
        <v>23386</v>
      </c>
      <c r="C18418" t="s">
        <v>218</v>
      </c>
      <c r="D18418" t="s">
        <v>371</v>
      </c>
      <c r="E18418">
        <v>615100</v>
      </c>
      <c r="F18418" t="s">
        <v>24196</v>
      </c>
      <c r="G18418" s="7">
        <v>5.19</v>
      </c>
    </row>
    <row r="18419" spans="1:7" x14ac:dyDescent="0.3">
      <c r="A18419" s="310">
        <v>3027005</v>
      </c>
      <c r="B18419" t="s">
        <v>23386</v>
      </c>
      <c r="C18419" t="s">
        <v>218</v>
      </c>
      <c r="D18419" t="s">
        <v>371</v>
      </c>
      <c r="E18419">
        <v>617100</v>
      </c>
      <c r="F18419" t="s">
        <v>24196</v>
      </c>
      <c r="G18419" s="7">
        <v>1223.92</v>
      </c>
    </row>
    <row r="18420" spans="1:7" x14ac:dyDescent="0.3">
      <c r="A18420" s="310">
        <v>3027005</v>
      </c>
      <c r="B18420" t="s">
        <v>23386</v>
      </c>
      <c r="C18420" t="s">
        <v>218</v>
      </c>
      <c r="D18420" t="s">
        <v>371</v>
      </c>
      <c r="E18420">
        <v>615100</v>
      </c>
      <c r="F18420" t="s">
        <v>24196</v>
      </c>
      <c r="G18420" s="7">
        <v>-5.18</v>
      </c>
    </row>
    <row r="18421" spans="1:7" x14ac:dyDescent="0.3">
      <c r="A18421" s="310">
        <v>3027005</v>
      </c>
      <c r="B18421" t="s">
        <v>23386</v>
      </c>
      <c r="C18421" t="s">
        <v>218</v>
      </c>
      <c r="D18421" t="s">
        <v>371</v>
      </c>
      <c r="E18421">
        <v>615100</v>
      </c>
      <c r="F18421" t="s">
        <v>24196</v>
      </c>
      <c r="G18421" s="7">
        <v>-82.4</v>
      </c>
    </row>
    <row r="18422" spans="1:7" x14ac:dyDescent="0.3">
      <c r="A18422" s="310">
        <v>3027005</v>
      </c>
      <c r="B18422" t="s">
        <v>23386</v>
      </c>
      <c r="C18422" t="s">
        <v>218</v>
      </c>
      <c r="D18422" t="s">
        <v>375</v>
      </c>
      <c r="E18422">
        <v>615140</v>
      </c>
      <c r="F18422" t="s">
        <v>24196</v>
      </c>
      <c r="G18422" s="7">
        <v>-57.39</v>
      </c>
    </row>
    <row r="18423" spans="1:7" x14ac:dyDescent="0.3">
      <c r="A18423" s="310">
        <v>3027005</v>
      </c>
      <c r="B18423" t="s">
        <v>23386</v>
      </c>
      <c r="C18423" t="s">
        <v>218</v>
      </c>
      <c r="D18423" t="s">
        <v>371</v>
      </c>
      <c r="E18423">
        <v>615100</v>
      </c>
      <c r="F18423" t="s">
        <v>24196</v>
      </c>
      <c r="G18423" s="7">
        <v>-5.76</v>
      </c>
    </row>
    <row r="18424" spans="1:7" x14ac:dyDescent="0.3">
      <c r="A18424" s="310">
        <v>3027005</v>
      </c>
      <c r="B18424" t="s">
        <v>23386</v>
      </c>
      <c r="C18424" t="s">
        <v>218</v>
      </c>
      <c r="D18424" t="s">
        <v>371</v>
      </c>
      <c r="E18424">
        <v>615100</v>
      </c>
      <c r="F18424" t="s">
        <v>24196</v>
      </c>
      <c r="G18424" s="7">
        <v>2.88</v>
      </c>
    </row>
    <row r="18425" spans="1:7" x14ac:dyDescent="0.3">
      <c r="A18425" s="310">
        <v>3027005</v>
      </c>
      <c r="B18425" t="s">
        <v>23386</v>
      </c>
      <c r="C18425" t="s">
        <v>218</v>
      </c>
      <c r="D18425" t="s">
        <v>375</v>
      </c>
      <c r="E18425">
        <v>615140</v>
      </c>
      <c r="F18425" t="s">
        <v>24196</v>
      </c>
      <c r="G18425" s="7">
        <v>-0.01</v>
      </c>
    </row>
    <row r="18426" spans="1:7" x14ac:dyDescent="0.3">
      <c r="A18426" s="310">
        <v>3027005</v>
      </c>
      <c r="B18426" t="s">
        <v>23386</v>
      </c>
      <c r="C18426" t="s">
        <v>218</v>
      </c>
      <c r="D18426" t="s">
        <v>373</v>
      </c>
      <c r="E18426">
        <v>615130</v>
      </c>
      <c r="F18426" t="s">
        <v>24196</v>
      </c>
      <c r="G18426" s="7">
        <v>2119.4899999999998</v>
      </c>
    </row>
    <row r="18427" spans="1:7" x14ac:dyDescent="0.3">
      <c r="A18427" s="310">
        <v>3027005</v>
      </c>
      <c r="B18427" t="s">
        <v>23386</v>
      </c>
      <c r="C18427" t="s">
        <v>218</v>
      </c>
      <c r="D18427" t="s">
        <v>373</v>
      </c>
      <c r="E18427">
        <v>615130</v>
      </c>
      <c r="F18427" t="s">
        <v>24196</v>
      </c>
      <c r="G18427" s="7">
        <v>11.67</v>
      </c>
    </row>
    <row r="18428" spans="1:7" x14ac:dyDescent="0.3">
      <c r="A18428" s="310">
        <v>3027005</v>
      </c>
      <c r="B18428" t="s">
        <v>23386</v>
      </c>
      <c r="C18428" t="s">
        <v>218</v>
      </c>
      <c r="D18428" t="s">
        <v>373</v>
      </c>
      <c r="E18428">
        <v>617150</v>
      </c>
      <c r="F18428" t="s">
        <v>24196</v>
      </c>
      <c r="G18428" s="7">
        <v>403.89</v>
      </c>
    </row>
    <row r="18429" spans="1:7" x14ac:dyDescent="0.3">
      <c r="A18429" s="310">
        <v>3027005</v>
      </c>
      <c r="B18429" t="s">
        <v>23386</v>
      </c>
      <c r="C18429" t="s">
        <v>218</v>
      </c>
      <c r="D18429" t="s">
        <v>373</v>
      </c>
      <c r="E18429">
        <v>616160</v>
      </c>
      <c r="F18429" t="s">
        <v>24196</v>
      </c>
      <c r="G18429" s="7">
        <v>255.37</v>
      </c>
    </row>
    <row r="18430" spans="1:7" x14ac:dyDescent="0.3">
      <c r="A18430" s="310">
        <v>3027005</v>
      </c>
      <c r="B18430" t="s">
        <v>23386</v>
      </c>
      <c r="C18430" t="s">
        <v>218</v>
      </c>
      <c r="D18430" t="s">
        <v>371</v>
      </c>
      <c r="E18430">
        <v>617100</v>
      </c>
      <c r="F18430" t="s">
        <v>24196</v>
      </c>
      <c r="G18430" s="7">
        <v>1880.17</v>
      </c>
    </row>
    <row r="18431" spans="1:7" x14ac:dyDescent="0.3">
      <c r="A18431" s="310">
        <v>3027005</v>
      </c>
      <c r="B18431" t="s">
        <v>23386</v>
      </c>
      <c r="C18431" t="s">
        <v>218</v>
      </c>
      <c r="D18431" t="s">
        <v>377</v>
      </c>
      <c r="E18431">
        <v>611110</v>
      </c>
      <c r="F18431" t="s">
        <v>24196</v>
      </c>
      <c r="G18431" s="7">
        <v>19.63</v>
      </c>
    </row>
    <row r="18432" spans="1:7" x14ac:dyDescent="0.3">
      <c r="A18432" s="310">
        <v>3027005</v>
      </c>
      <c r="B18432" t="s">
        <v>23386</v>
      </c>
      <c r="C18432" t="s">
        <v>218</v>
      </c>
      <c r="D18432" t="s">
        <v>373</v>
      </c>
      <c r="E18432">
        <v>615130</v>
      </c>
      <c r="F18432" t="s">
        <v>24196</v>
      </c>
      <c r="G18432" s="7">
        <v>2119.4899999999998</v>
      </c>
    </row>
    <row r="18433" spans="1:7" x14ac:dyDescent="0.3">
      <c r="A18433" s="310">
        <v>3027005</v>
      </c>
      <c r="B18433" t="s">
        <v>23386</v>
      </c>
      <c r="C18433" t="s">
        <v>218</v>
      </c>
      <c r="D18433" t="s">
        <v>373</v>
      </c>
      <c r="E18433">
        <v>617150</v>
      </c>
      <c r="F18433" t="s">
        <v>24196</v>
      </c>
      <c r="G18433" s="7">
        <v>93</v>
      </c>
    </row>
    <row r="18434" spans="1:7" x14ac:dyDescent="0.3">
      <c r="A18434" s="310">
        <v>3027005</v>
      </c>
      <c r="B18434" t="s">
        <v>23386</v>
      </c>
      <c r="C18434" t="s">
        <v>218</v>
      </c>
      <c r="D18434" t="s">
        <v>371</v>
      </c>
      <c r="E18434">
        <v>615100</v>
      </c>
      <c r="F18434" t="s">
        <v>24196</v>
      </c>
      <c r="G18434" s="7">
        <v>5.19</v>
      </c>
    </row>
    <row r="18435" spans="1:7" x14ac:dyDescent="0.3">
      <c r="A18435" s="310">
        <v>3027005</v>
      </c>
      <c r="B18435" t="s">
        <v>23386</v>
      </c>
      <c r="C18435" t="s">
        <v>218</v>
      </c>
      <c r="D18435" t="s">
        <v>371</v>
      </c>
      <c r="E18435">
        <v>615100</v>
      </c>
      <c r="F18435" t="s">
        <v>24196</v>
      </c>
      <c r="G18435" s="7">
        <v>-5.76</v>
      </c>
    </row>
    <row r="18436" spans="1:7" x14ac:dyDescent="0.3">
      <c r="A18436" s="310">
        <v>3027005</v>
      </c>
      <c r="B18436" t="s">
        <v>23386</v>
      </c>
      <c r="C18436" t="s">
        <v>218</v>
      </c>
      <c r="D18436" t="s">
        <v>371</v>
      </c>
      <c r="E18436">
        <v>615100</v>
      </c>
      <c r="F18436" t="s">
        <v>24196</v>
      </c>
      <c r="G18436" s="7">
        <v>-82.41</v>
      </c>
    </row>
    <row r="18437" spans="1:7" x14ac:dyDescent="0.3">
      <c r="A18437" s="310">
        <v>3027005</v>
      </c>
      <c r="B18437" t="s">
        <v>23386</v>
      </c>
      <c r="C18437" t="s">
        <v>218</v>
      </c>
      <c r="D18437" t="s">
        <v>371</v>
      </c>
      <c r="E18437">
        <v>615100</v>
      </c>
      <c r="F18437" t="s">
        <v>24196</v>
      </c>
      <c r="G18437" s="7">
        <v>0.01</v>
      </c>
    </row>
    <row r="18438" spans="1:7" x14ac:dyDescent="0.3">
      <c r="A18438" s="310">
        <v>3027005</v>
      </c>
      <c r="B18438" t="s">
        <v>23386</v>
      </c>
      <c r="C18438" t="s">
        <v>218</v>
      </c>
      <c r="D18438" t="s">
        <v>373</v>
      </c>
      <c r="E18438">
        <v>615130</v>
      </c>
      <c r="F18438" t="s">
        <v>24196</v>
      </c>
      <c r="G18438" s="7">
        <v>2119.4899999999998</v>
      </c>
    </row>
    <row r="18439" spans="1:7" x14ac:dyDescent="0.3">
      <c r="A18439" s="310">
        <v>3027005</v>
      </c>
      <c r="B18439" t="s">
        <v>23386</v>
      </c>
      <c r="C18439" t="s">
        <v>218</v>
      </c>
      <c r="D18439" t="s">
        <v>371</v>
      </c>
      <c r="E18439">
        <v>615100</v>
      </c>
      <c r="F18439" t="s">
        <v>24196</v>
      </c>
      <c r="G18439" s="7">
        <v>52.17</v>
      </c>
    </row>
    <row r="18440" spans="1:7" x14ac:dyDescent="0.3">
      <c r="A18440" s="310">
        <v>3027005</v>
      </c>
      <c r="B18440" t="s">
        <v>23386</v>
      </c>
      <c r="C18440" t="s">
        <v>218</v>
      </c>
      <c r="D18440" t="s">
        <v>373</v>
      </c>
      <c r="E18440">
        <v>615130</v>
      </c>
      <c r="F18440" t="s">
        <v>24196</v>
      </c>
      <c r="G18440" s="7">
        <v>13.36</v>
      </c>
    </row>
    <row r="18441" spans="1:7" x14ac:dyDescent="0.3">
      <c r="A18441" s="310">
        <v>3027005</v>
      </c>
      <c r="B18441" t="s">
        <v>23386</v>
      </c>
      <c r="C18441" t="s">
        <v>218</v>
      </c>
      <c r="D18441" t="s">
        <v>373</v>
      </c>
      <c r="E18441">
        <v>616160</v>
      </c>
      <c r="F18441" t="s">
        <v>24196</v>
      </c>
      <c r="G18441" s="7">
        <v>255.37</v>
      </c>
    </row>
    <row r="18442" spans="1:7" x14ac:dyDescent="0.3">
      <c r="A18442" s="310">
        <v>3027005</v>
      </c>
      <c r="B18442" t="s">
        <v>23386</v>
      </c>
      <c r="C18442" t="s">
        <v>218</v>
      </c>
      <c r="D18442" t="s">
        <v>375</v>
      </c>
      <c r="E18442">
        <v>615140</v>
      </c>
      <c r="F18442" t="s">
        <v>24196</v>
      </c>
      <c r="G18442" s="7">
        <v>-0.01</v>
      </c>
    </row>
    <row r="18443" spans="1:7" x14ac:dyDescent="0.3">
      <c r="A18443" s="310">
        <v>3027005</v>
      </c>
      <c r="B18443" t="s">
        <v>23386</v>
      </c>
      <c r="C18443" t="s">
        <v>218</v>
      </c>
      <c r="D18443" t="s">
        <v>371</v>
      </c>
      <c r="E18443">
        <v>615100</v>
      </c>
      <c r="F18443" t="s">
        <v>24196</v>
      </c>
      <c r="G18443" s="7">
        <v>223.25</v>
      </c>
    </row>
    <row r="18444" spans="1:7" x14ac:dyDescent="0.3">
      <c r="A18444" s="310">
        <v>3027005</v>
      </c>
      <c r="B18444" t="s">
        <v>23386</v>
      </c>
      <c r="C18444" t="s">
        <v>218</v>
      </c>
      <c r="D18444" t="s">
        <v>371</v>
      </c>
      <c r="E18444">
        <v>615100</v>
      </c>
      <c r="F18444" t="s">
        <v>24196</v>
      </c>
      <c r="G18444" s="7">
        <v>74.16</v>
      </c>
    </row>
    <row r="18445" spans="1:7" x14ac:dyDescent="0.3">
      <c r="A18445" s="310">
        <v>3027005</v>
      </c>
      <c r="B18445" t="s">
        <v>23386</v>
      </c>
      <c r="C18445" t="s">
        <v>218</v>
      </c>
      <c r="D18445" t="s">
        <v>371</v>
      </c>
      <c r="E18445">
        <v>615100</v>
      </c>
      <c r="F18445" t="s">
        <v>24196</v>
      </c>
      <c r="G18445" s="7">
        <v>36.42</v>
      </c>
    </row>
    <row r="18446" spans="1:7" x14ac:dyDescent="0.3">
      <c r="A18446" s="310">
        <v>3027005</v>
      </c>
      <c r="B18446" t="s">
        <v>23386</v>
      </c>
      <c r="C18446" t="s">
        <v>218</v>
      </c>
      <c r="D18446" t="s">
        <v>371</v>
      </c>
      <c r="E18446">
        <v>615100</v>
      </c>
      <c r="F18446" t="s">
        <v>24196</v>
      </c>
      <c r="G18446" s="7">
        <v>11.85</v>
      </c>
    </row>
    <row r="18447" spans="1:7" x14ac:dyDescent="0.3">
      <c r="A18447" s="310">
        <v>3027005</v>
      </c>
      <c r="B18447" t="s">
        <v>23386</v>
      </c>
      <c r="C18447" t="s">
        <v>218</v>
      </c>
      <c r="D18447" t="s">
        <v>371</v>
      </c>
      <c r="E18447">
        <v>617100</v>
      </c>
      <c r="F18447" t="s">
        <v>24196</v>
      </c>
      <c r="G18447" s="7">
        <v>1422.48</v>
      </c>
    </row>
    <row r="18448" spans="1:7" x14ac:dyDescent="0.3">
      <c r="A18448" s="310">
        <v>3027005</v>
      </c>
      <c r="B18448" t="s">
        <v>23386</v>
      </c>
      <c r="C18448" t="s">
        <v>218</v>
      </c>
      <c r="D18448" t="s">
        <v>375</v>
      </c>
      <c r="E18448">
        <v>616130</v>
      </c>
      <c r="F18448" t="s">
        <v>24196</v>
      </c>
      <c r="G18448" s="7">
        <v>204.37</v>
      </c>
    </row>
    <row r="18449" spans="1:7" x14ac:dyDescent="0.3">
      <c r="A18449" s="310">
        <v>3027005</v>
      </c>
      <c r="B18449" t="s">
        <v>23386</v>
      </c>
      <c r="C18449" t="s">
        <v>218</v>
      </c>
      <c r="D18449" t="s">
        <v>375</v>
      </c>
      <c r="E18449">
        <v>615140</v>
      </c>
      <c r="F18449" t="s">
        <v>24196</v>
      </c>
      <c r="G18449" s="7">
        <v>-57.39</v>
      </c>
    </row>
    <row r="18450" spans="1:7" x14ac:dyDescent="0.3">
      <c r="A18450" s="310">
        <v>3027005</v>
      </c>
      <c r="B18450" t="s">
        <v>23386</v>
      </c>
      <c r="C18450" t="s">
        <v>218</v>
      </c>
      <c r="D18450" t="s">
        <v>373</v>
      </c>
      <c r="E18450">
        <v>615130</v>
      </c>
      <c r="F18450" t="s">
        <v>24196</v>
      </c>
      <c r="G18450" s="7">
        <v>1271.69</v>
      </c>
    </row>
    <row r="18451" spans="1:7" x14ac:dyDescent="0.3">
      <c r="A18451" s="310">
        <v>3027005</v>
      </c>
      <c r="B18451" t="s">
        <v>23386</v>
      </c>
      <c r="C18451" t="s">
        <v>218</v>
      </c>
      <c r="D18451" t="s">
        <v>373</v>
      </c>
      <c r="E18451">
        <v>617150</v>
      </c>
      <c r="F18451" t="s">
        <v>24196</v>
      </c>
      <c r="G18451" s="7">
        <v>319.24</v>
      </c>
    </row>
    <row r="18452" spans="1:7" x14ac:dyDescent="0.3">
      <c r="A18452" s="310">
        <v>3027005</v>
      </c>
      <c r="B18452" t="s">
        <v>23386</v>
      </c>
      <c r="C18452" t="s">
        <v>218</v>
      </c>
      <c r="D18452" t="s">
        <v>375</v>
      </c>
      <c r="E18452">
        <v>615140</v>
      </c>
      <c r="F18452" t="s">
        <v>24196</v>
      </c>
      <c r="G18452" s="7">
        <v>57.39</v>
      </c>
    </row>
    <row r="18453" spans="1:7" x14ac:dyDescent="0.3">
      <c r="A18453" s="310">
        <v>3027005</v>
      </c>
      <c r="B18453" t="s">
        <v>23386</v>
      </c>
      <c r="C18453" t="s">
        <v>218</v>
      </c>
      <c r="D18453" t="s">
        <v>373</v>
      </c>
      <c r="E18453">
        <v>615130</v>
      </c>
      <c r="F18453" t="s">
        <v>24196</v>
      </c>
      <c r="G18453" s="7">
        <v>10.6</v>
      </c>
    </row>
    <row r="18454" spans="1:7" x14ac:dyDescent="0.3">
      <c r="A18454" s="310">
        <v>3027005</v>
      </c>
      <c r="B18454" t="s">
        <v>23386</v>
      </c>
      <c r="C18454" t="s">
        <v>218</v>
      </c>
      <c r="D18454" t="s">
        <v>371</v>
      </c>
      <c r="E18454">
        <v>615100</v>
      </c>
      <c r="F18454" t="s">
        <v>24196</v>
      </c>
      <c r="G18454" s="7">
        <v>82.4</v>
      </c>
    </row>
    <row r="18455" spans="1:7" x14ac:dyDescent="0.3">
      <c r="A18455" s="310">
        <v>3027005</v>
      </c>
      <c r="B18455" t="s">
        <v>23386</v>
      </c>
      <c r="C18455" t="s">
        <v>218</v>
      </c>
      <c r="D18455" t="s">
        <v>375</v>
      </c>
      <c r="E18455">
        <v>615140</v>
      </c>
      <c r="F18455" t="s">
        <v>24196</v>
      </c>
      <c r="G18455" s="7">
        <v>57.39</v>
      </c>
    </row>
    <row r="18456" spans="1:7" x14ac:dyDescent="0.3">
      <c r="A18456" s="310">
        <v>3027005</v>
      </c>
      <c r="B18456" t="s">
        <v>23386</v>
      </c>
      <c r="C18456" t="s">
        <v>218</v>
      </c>
      <c r="D18456" t="s">
        <v>377</v>
      </c>
      <c r="E18456">
        <v>611110</v>
      </c>
      <c r="F18456" t="s">
        <v>24196</v>
      </c>
      <c r="G18456" s="7">
        <v>-0.01</v>
      </c>
    </row>
    <row r="18457" spans="1:7" x14ac:dyDescent="0.3">
      <c r="A18457" s="310">
        <v>3027005</v>
      </c>
      <c r="B18457" t="s">
        <v>23386</v>
      </c>
      <c r="C18457" t="s">
        <v>218</v>
      </c>
      <c r="D18457" t="s">
        <v>371</v>
      </c>
      <c r="E18457">
        <v>615100</v>
      </c>
      <c r="F18457" t="s">
        <v>24196</v>
      </c>
      <c r="G18457" s="7">
        <v>-0.01</v>
      </c>
    </row>
    <row r="18458" spans="1:7" x14ac:dyDescent="0.3">
      <c r="A18458" s="310">
        <v>3027005</v>
      </c>
      <c r="B18458" t="s">
        <v>23386</v>
      </c>
      <c r="C18458" t="s">
        <v>218</v>
      </c>
      <c r="D18458" t="s">
        <v>375</v>
      </c>
      <c r="E18458">
        <v>615140</v>
      </c>
      <c r="F18458" t="s">
        <v>24196</v>
      </c>
      <c r="G18458" s="7">
        <v>1410.4</v>
      </c>
    </row>
    <row r="18459" spans="1:7" x14ac:dyDescent="0.3">
      <c r="A18459" s="310">
        <v>3027005</v>
      </c>
      <c r="B18459" t="s">
        <v>23386</v>
      </c>
      <c r="C18459" t="s">
        <v>218</v>
      </c>
      <c r="D18459" t="s">
        <v>373</v>
      </c>
      <c r="E18459">
        <v>615130</v>
      </c>
      <c r="F18459" t="s">
        <v>24196</v>
      </c>
      <c r="G18459" s="7">
        <v>2119.4899999999998</v>
      </c>
    </row>
    <row r="18460" spans="1:7" x14ac:dyDescent="0.3">
      <c r="A18460" s="310">
        <v>3027005</v>
      </c>
      <c r="B18460" t="s">
        <v>23386</v>
      </c>
      <c r="C18460" t="s">
        <v>218</v>
      </c>
      <c r="D18460" t="s">
        <v>371</v>
      </c>
      <c r="E18460">
        <v>615100</v>
      </c>
      <c r="F18460" t="s">
        <v>24196</v>
      </c>
      <c r="G18460" s="7">
        <v>82.4</v>
      </c>
    </row>
    <row r="18461" spans="1:7" x14ac:dyDescent="0.3">
      <c r="A18461" s="310">
        <v>3027005</v>
      </c>
      <c r="B18461" t="s">
        <v>23386</v>
      </c>
      <c r="C18461" t="s">
        <v>218</v>
      </c>
      <c r="D18461" t="s">
        <v>375</v>
      </c>
      <c r="E18461">
        <v>615140</v>
      </c>
      <c r="F18461" t="s">
        <v>24196</v>
      </c>
      <c r="G18461" s="7">
        <v>57.39</v>
      </c>
    </row>
    <row r="18462" spans="1:7" x14ac:dyDescent="0.3">
      <c r="A18462" s="310">
        <v>3027005</v>
      </c>
      <c r="B18462" t="s">
        <v>23386</v>
      </c>
      <c r="C18462" t="s">
        <v>218</v>
      </c>
      <c r="D18462" t="s">
        <v>375</v>
      </c>
      <c r="E18462">
        <v>615140</v>
      </c>
      <c r="F18462" t="s">
        <v>24196</v>
      </c>
      <c r="G18462" s="7">
        <v>0.01</v>
      </c>
    </row>
    <row r="18463" spans="1:7" x14ac:dyDescent="0.3">
      <c r="A18463" s="310">
        <v>3027005</v>
      </c>
      <c r="B18463" t="s">
        <v>23386</v>
      </c>
      <c r="C18463" t="s">
        <v>218</v>
      </c>
      <c r="D18463" t="s">
        <v>371</v>
      </c>
      <c r="E18463">
        <v>615100</v>
      </c>
      <c r="F18463" t="s">
        <v>24196</v>
      </c>
      <c r="G18463" s="7">
        <v>-5.76</v>
      </c>
    </row>
    <row r="18464" spans="1:7" x14ac:dyDescent="0.3">
      <c r="A18464" s="310">
        <v>3027005</v>
      </c>
      <c r="B18464" t="s">
        <v>23386</v>
      </c>
      <c r="C18464" t="s">
        <v>218</v>
      </c>
      <c r="D18464" t="s">
        <v>373</v>
      </c>
      <c r="E18464">
        <v>615130</v>
      </c>
      <c r="F18464" t="s">
        <v>24196</v>
      </c>
      <c r="G18464" s="7">
        <v>2119.4899999999998</v>
      </c>
    </row>
    <row r="18465" spans="1:7" x14ac:dyDescent="0.3">
      <c r="A18465" s="310">
        <v>3027005</v>
      </c>
      <c r="B18465" t="s">
        <v>23386</v>
      </c>
      <c r="C18465" t="s">
        <v>218</v>
      </c>
      <c r="D18465" t="s">
        <v>371</v>
      </c>
      <c r="E18465">
        <v>615100</v>
      </c>
      <c r="F18465" t="s">
        <v>24196</v>
      </c>
      <c r="G18465" s="7">
        <v>74.16</v>
      </c>
    </row>
    <row r="18466" spans="1:7" x14ac:dyDescent="0.3">
      <c r="A18466" s="310">
        <v>3027005</v>
      </c>
      <c r="B18466" t="s">
        <v>23386</v>
      </c>
      <c r="C18466" t="s">
        <v>218</v>
      </c>
      <c r="D18466" t="s">
        <v>373</v>
      </c>
      <c r="E18466">
        <v>615130</v>
      </c>
      <c r="F18466" t="s">
        <v>24196</v>
      </c>
      <c r="G18466" s="7">
        <v>10.45</v>
      </c>
    </row>
    <row r="18467" spans="1:7" x14ac:dyDescent="0.3">
      <c r="A18467" s="310">
        <v>3027005</v>
      </c>
      <c r="B18467" t="s">
        <v>23386</v>
      </c>
      <c r="C18467" t="s">
        <v>218</v>
      </c>
      <c r="D18467" t="s">
        <v>371</v>
      </c>
      <c r="E18467">
        <v>615100</v>
      </c>
      <c r="F18467" t="s">
        <v>24196</v>
      </c>
      <c r="G18467" s="7">
        <v>5.76</v>
      </c>
    </row>
    <row r="18468" spans="1:7" x14ac:dyDescent="0.3">
      <c r="A18468" s="310">
        <v>3027005</v>
      </c>
      <c r="B18468" t="s">
        <v>23386</v>
      </c>
      <c r="C18468" t="s">
        <v>218</v>
      </c>
      <c r="D18468" t="s">
        <v>371</v>
      </c>
      <c r="E18468">
        <v>615100</v>
      </c>
      <c r="F18468" t="s">
        <v>24196</v>
      </c>
      <c r="G18468" s="7">
        <v>223.25</v>
      </c>
    </row>
    <row r="18469" spans="1:7" x14ac:dyDescent="0.3">
      <c r="A18469" s="310">
        <v>3027005</v>
      </c>
      <c r="B18469" t="s">
        <v>23386</v>
      </c>
      <c r="C18469" t="s">
        <v>218</v>
      </c>
      <c r="D18469" t="s">
        <v>371</v>
      </c>
      <c r="E18469">
        <v>617100</v>
      </c>
      <c r="F18469" t="s">
        <v>24196</v>
      </c>
      <c r="G18469" s="7">
        <v>679.64</v>
      </c>
    </row>
    <row r="18470" spans="1:7" x14ac:dyDescent="0.3">
      <c r="A18470" s="310">
        <v>3027005</v>
      </c>
      <c r="B18470" t="s">
        <v>23386</v>
      </c>
      <c r="C18470" t="s">
        <v>218</v>
      </c>
      <c r="D18470" t="s">
        <v>371</v>
      </c>
      <c r="E18470">
        <v>615100</v>
      </c>
      <c r="F18470" t="s">
        <v>24196</v>
      </c>
      <c r="G18470" s="7">
        <v>223.25</v>
      </c>
    </row>
    <row r="18471" spans="1:7" x14ac:dyDescent="0.3">
      <c r="A18471" s="310">
        <v>3027005</v>
      </c>
      <c r="B18471" t="s">
        <v>23386</v>
      </c>
      <c r="C18471" t="s">
        <v>218</v>
      </c>
      <c r="D18471" t="s">
        <v>373</v>
      </c>
      <c r="E18471">
        <v>617150</v>
      </c>
      <c r="F18471" t="s">
        <v>24196</v>
      </c>
      <c r="G18471" s="7">
        <v>432.38</v>
      </c>
    </row>
    <row r="18472" spans="1:7" x14ac:dyDescent="0.3">
      <c r="A18472" s="310">
        <v>3027005</v>
      </c>
      <c r="B18472" t="s">
        <v>23386</v>
      </c>
      <c r="C18472" t="s">
        <v>218</v>
      </c>
      <c r="D18472" t="s">
        <v>371</v>
      </c>
      <c r="E18472">
        <v>615100</v>
      </c>
      <c r="F18472" t="s">
        <v>24196</v>
      </c>
      <c r="G18472" s="7">
        <v>-5.76</v>
      </c>
    </row>
    <row r="18473" spans="1:7" x14ac:dyDescent="0.3">
      <c r="A18473" s="310">
        <v>3027005</v>
      </c>
      <c r="B18473" t="s">
        <v>23386</v>
      </c>
      <c r="C18473" t="s">
        <v>218</v>
      </c>
      <c r="D18473" t="s">
        <v>373</v>
      </c>
      <c r="E18473">
        <v>616160</v>
      </c>
      <c r="F18473" t="s">
        <v>24196</v>
      </c>
      <c r="G18473" s="7">
        <v>255.37</v>
      </c>
    </row>
    <row r="18474" spans="1:7" x14ac:dyDescent="0.3">
      <c r="A18474" s="310">
        <v>3027005</v>
      </c>
      <c r="B18474" t="s">
        <v>23386</v>
      </c>
      <c r="C18474" t="s">
        <v>218</v>
      </c>
      <c r="D18474" t="s">
        <v>375</v>
      </c>
      <c r="E18474">
        <v>615140</v>
      </c>
      <c r="F18474" t="s">
        <v>24196</v>
      </c>
      <c r="G18474" s="7">
        <v>-57.39</v>
      </c>
    </row>
    <row r="18475" spans="1:7" x14ac:dyDescent="0.3">
      <c r="A18475" s="310">
        <v>3027005</v>
      </c>
      <c r="B18475" t="s">
        <v>23386</v>
      </c>
      <c r="C18475" t="s">
        <v>218</v>
      </c>
      <c r="D18475" t="s">
        <v>373</v>
      </c>
      <c r="E18475">
        <v>615130</v>
      </c>
      <c r="F18475" t="s">
        <v>24196</v>
      </c>
      <c r="G18475" s="7">
        <v>10.6</v>
      </c>
    </row>
    <row r="18476" spans="1:7" x14ac:dyDescent="0.3">
      <c r="A18476" s="310">
        <v>3027005</v>
      </c>
      <c r="B18476" t="s">
        <v>23386</v>
      </c>
      <c r="C18476" t="s">
        <v>218</v>
      </c>
      <c r="D18476" t="s">
        <v>371</v>
      </c>
      <c r="E18476">
        <v>615100</v>
      </c>
      <c r="F18476" t="s">
        <v>24196</v>
      </c>
      <c r="G18476" s="7">
        <v>-5.18</v>
      </c>
    </row>
    <row r="18477" spans="1:7" x14ac:dyDescent="0.3">
      <c r="A18477" s="310">
        <v>3027005</v>
      </c>
      <c r="B18477" t="s">
        <v>23386</v>
      </c>
      <c r="C18477" t="s">
        <v>218</v>
      </c>
      <c r="D18477" t="s">
        <v>373</v>
      </c>
      <c r="E18477">
        <v>615130</v>
      </c>
      <c r="F18477" t="s">
        <v>24196</v>
      </c>
      <c r="G18477" s="7">
        <v>6.27</v>
      </c>
    </row>
    <row r="18478" spans="1:7" x14ac:dyDescent="0.3">
      <c r="A18478" s="310">
        <v>3027005</v>
      </c>
      <c r="B18478" t="s">
        <v>23386</v>
      </c>
      <c r="C18478" t="s">
        <v>218</v>
      </c>
      <c r="D18478" t="s">
        <v>373</v>
      </c>
      <c r="E18478">
        <v>616160</v>
      </c>
      <c r="F18478" t="s">
        <v>24196</v>
      </c>
      <c r="G18478" s="7">
        <v>191.79</v>
      </c>
    </row>
    <row r="18479" spans="1:7" x14ac:dyDescent="0.3">
      <c r="A18479" s="310">
        <v>3027005</v>
      </c>
      <c r="B18479" t="s">
        <v>23386</v>
      </c>
      <c r="C18479" t="s">
        <v>218</v>
      </c>
      <c r="D18479" t="s">
        <v>373</v>
      </c>
      <c r="E18479">
        <v>616160</v>
      </c>
      <c r="F18479" t="s">
        <v>24196</v>
      </c>
      <c r="G18479" s="7">
        <v>342.09</v>
      </c>
    </row>
    <row r="18480" spans="1:7" x14ac:dyDescent="0.3">
      <c r="A18480" s="310">
        <v>3027005</v>
      </c>
      <c r="B18480" t="s">
        <v>23386</v>
      </c>
      <c r="C18480" t="s">
        <v>218</v>
      </c>
      <c r="D18480" t="s">
        <v>371</v>
      </c>
      <c r="E18480">
        <v>615100</v>
      </c>
      <c r="F18480" t="s">
        <v>24196</v>
      </c>
      <c r="G18480" s="7">
        <v>2745.58</v>
      </c>
    </row>
    <row r="18481" spans="1:7" x14ac:dyDescent="0.3">
      <c r="A18481" s="310">
        <v>3027005</v>
      </c>
      <c r="B18481" t="s">
        <v>23386</v>
      </c>
      <c r="C18481" t="s">
        <v>218</v>
      </c>
      <c r="D18481" t="s">
        <v>371</v>
      </c>
      <c r="E18481">
        <v>615100</v>
      </c>
      <c r="F18481" t="s">
        <v>24196</v>
      </c>
      <c r="G18481" s="7">
        <v>-5.76</v>
      </c>
    </row>
    <row r="18482" spans="1:7" x14ac:dyDescent="0.3">
      <c r="A18482" s="310">
        <v>3027005</v>
      </c>
      <c r="B18482" t="s">
        <v>23386</v>
      </c>
      <c r="C18482" t="s">
        <v>218</v>
      </c>
      <c r="D18482" t="s">
        <v>373</v>
      </c>
      <c r="E18482">
        <v>615130</v>
      </c>
      <c r="F18482" t="s">
        <v>24196</v>
      </c>
      <c r="G18482" s="7">
        <v>2119.4899999999998</v>
      </c>
    </row>
    <row r="18483" spans="1:7" x14ac:dyDescent="0.3">
      <c r="A18483" s="310">
        <v>3027005</v>
      </c>
      <c r="B18483" t="s">
        <v>23386</v>
      </c>
      <c r="C18483" t="s">
        <v>218</v>
      </c>
      <c r="D18483" t="s">
        <v>375</v>
      </c>
      <c r="E18483">
        <v>616130</v>
      </c>
      <c r="F18483" t="s">
        <v>24196</v>
      </c>
      <c r="G18483" s="7">
        <v>738.05</v>
      </c>
    </row>
    <row r="18484" spans="1:7" x14ac:dyDescent="0.3">
      <c r="A18484" s="310">
        <v>3027005</v>
      </c>
      <c r="B18484" t="s">
        <v>23386</v>
      </c>
      <c r="C18484" t="s">
        <v>218</v>
      </c>
      <c r="D18484" t="s">
        <v>371</v>
      </c>
      <c r="E18484">
        <v>615100</v>
      </c>
      <c r="F18484" t="s">
        <v>24196</v>
      </c>
      <c r="G18484" s="7">
        <v>-5.76</v>
      </c>
    </row>
    <row r="18485" spans="1:7" x14ac:dyDescent="0.3">
      <c r="A18485" s="310">
        <v>3027005</v>
      </c>
      <c r="B18485" t="s">
        <v>23386</v>
      </c>
      <c r="C18485" t="s">
        <v>218</v>
      </c>
      <c r="D18485" t="s">
        <v>373</v>
      </c>
      <c r="E18485">
        <v>617150</v>
      </c>
      <c r="F18485" t="s">
        <v>24196</v>
      </c>
      <c r="G18485" s="7">
        <v>464.98</v>
      </c>
    </row>
    <row r="18486" spans="1:7" x14ac:dyDescent="0.3">
      <c r="A18486" s="310">
        <v>3027005</v>
      </c>
      <c r="B18486" t="s">
        <v>23386</v>
      </c>
      <c r="C18486" t="s">
        <v>218</v>
      </c>
      <c r="D18486" t="s">
        <v>375</v>
      </c>
      <c r="E18486">
        <v>615140</v>
      </c>
      <c r="F18486" t="s">
        <v>24196</v>
      </c>
      <c r="G18486" s="7">
        <v>57.39</v>
      </c>
    </row>
    <row r="18487" spans="1:7" x14ac:dyDescent="0.3">
      <c r="A18487" s="310">
        <v>3027005</v>
      </c>
      <c r="B18487" t="s">
        <v>23386</v>
      </c>
      <c r="C18487" t="s">
        <v>218</v>
      </c>
      <c r="D18487" t="s">
        <v>371</v>
      </c>
      <c r="E18487">
        <v>615100</v>
      </c>
      <c r="F18487" t="s">
        <v>24196</v>
      </c>
      <c r="G18487" s="7">
        <v>-5.76</v>
      </c>
    </row>
    <row r="18488" spans="1:7" x14ac:dyDescent="0.3">
      <c r="A18488" s="310">
        <v>3027005</v>
      </c>
      <c r="B18488" t="s">
        <v>23386</v>
      </c>
      <c r="C18488" t="s">
        <v>218</v>
      </c>
      <c r="D18488" t="s">
        <v>374</v>
      </c>
      <c r="E18488">
        <v>617120</v>
      </c>
      <c r="F18488" t="s">
        <v>24196</v>
      </c>
      <c r="G18488" s="7">
        <v>293.48</v>
      </c>
    </row>
    <row r="18489" spans="1:7" x14ac:dyDescent="0.3">
      <c r="A18489" s="310">
        <v>3027005</v>
      </c>
      <c r="B18489" t="s">
        <v>23386</v>
      </c>
      <c r="C18489" t="s">
        <v>218</v>
      </c>
      <c r="D18489" t="s">
        <v>371</v>
      </c>
      <c r="E18489">
        <v>615100</v>
      </c>
      <c r="F18489" t="s">
        <v>24196</v>
      </c>
      <c r="G18489" s="7">
        <v>-5.76</v>
      </c>
    </row>
    <row r="18490" spans="1:7" x14ac:dyDescent="0.3">
      <c r="A18490" s="310">
        <v>3027005</v>
      </c>
      <c r="B18490" t="s">
        <v>23386</v>
      </c>
      <c r="C18490" t="s">
        <v>218</v>
      </c>
      <c r="D18490" t="s">
        <v>371</v>
      </c>
      <c r="E18490">
        <v>615100</v>
      </c>
      <c r="F18490" t="s">
        <v>24196</v>
      </c>
      <c r="G18490" s="7">
        <v>-0.01</v>
      </c>
    </row>
    <row r="18491" spans="1:7" x14ac:dyDescent="0.3">
      <c r="A18491" s="310">
        <v>3027005</v>
      </c>
      <c r="B18491" t="s">
        <v>23386</v>
      </c>
      <c r="C18491" t="s">
        <v>218</v>
      </c>
      <c r="D18491" t="s">
        <v>371</v>
      </c>
      <c r="E18491">
        <v>615100</v>
      </c>
      <c r="F18491" t="s">
        <v>24196</v>
      </c>
      <c r="G18491" s="7">
        <v>-5.19</v>
      </c>
    </row>
    <row r="18492" spans="1:7" x14ac:dyDescent="0.3">
      <c r="A18492" s="310">
        <v>3027005</v>
      </c>
      <c r="B18492" t="s">
        <v>23386</v>
      </c>
      <c r="C18492" t="s">
        <v>218</v>
      </c>
      <c r="D18492" t="s">
        <v>371</v>
      </c>
      <c r="E18492">
        <v>617100</v>
      </c>
      <c r="F18492" t="s">
        <v>24196</v>
      </c>
      <c r="G18492" s="7">
        <v>1424.61</v>
      </c>
    </row>
    <row r="18493" spans="1:7" x14ac:dyDescent="0.3">
      <c r="A18493" s="310">
        <v>3027005</v>
      </c>
      <c r="B18493" t="s">
        <v>23386</v>
      </c>
      <c r="C18493" t="s">
        <v>218</v>
      </c>
      <c r="D18493" t="s">
        <v>371</v>
      </c>
      <c r="E18493">
        <v>615100</v>
      </c>
      <c r="F18493" t="s">
        <v>24196</v>
      </c>
      <c r="G18493" s="7">
        <v>-74.16</v>
      </c>
    </row>
    <row r="18494" spans="1:7" x14ac:dyDescent="0.3">
      <c r="A18494" s="310">
        <v>3027005</v>
      </c>
      <c r="B18494" t="s">
        <v>23386</v>
      </c>
      <c r="C18494" t="s">
        <v>218</v>
      </c>
      <c r="D18494" t="s">
        <v>373</v>
      </c>
      <c r="E18494">
        <v>616160</v>
      </c>
      <c r="F18494" t="s">
        <v>24196</v>
      </c>
      <c r="G18494" s="7">
        <v>305.11</v>
      </c>
    </row>
    <row r="18495" spans="1:7" x14ac:dyDescent="0.3">
      <c r="A18495" s="310">
        <v>3027005</v>
      </c>
      <c r="B18495" t="s">
        <v>23386</v>
      </c>
      <c r="C18495" t="s">
        <v>218</v>
      </c>
      <c r="D18495" t="s">
        <v>377</v>
      </c>
      <c r="E18495">
        <v>611110</v>
      </c>
      <c r="F18495" t="s">
        <v>24196</v>
      </c>
      <c r="G18495" s="7">
        <v>0.01</v>
      </c>
    </row>
    <row r="18496" spans="1:7" x14ac:dyDescent="0.3">
      <c r="A18496" s="310">
        <v>3027005</v>
      </c>
      <c r="B18496" t="s">
        <v>23386</v>
      </c>
      <c r="C18496" t="s">
        <v>218</v>
      </c>
      <c r="D18496" t="s">
        <v>371</v>
      </c>
      <c r="E18496">
        <v>615100</v>
      </c>
      <c r="F18496" t="s">
        <v>24196</v>
      </c>
      <c r="G18496" s="7">
        <v>32.78</v>
      </c>
    </row>
    <row r="18497" spans="1:7" x14ac:dyDescent="0.3">
      <c r="A18497" s="310">
        <v>3027005</v>
      </c>
      <c r="B18497" t="s">
        <v>23386</v>
      </c>
      <c r="C18497" t="s">
        <v>218</v>
      </c>
      <c r="D18497" t="s">
        <v>373</v>
      </c>
      <c r="E18497">
        <v>615130</v>
      </c>
      <c r="F18497" t="s">
        <v>24196</v>
      </c>
      <c r="G18497" s="7">
        <v>2.2799999999999998</v>
      </c>
    </row>
    <row r="18498" spans="1:7" x14ac:dyDescent="0.3">
      <c r="A18498" s="310">
        <v>3027005</v>
      </c>
      <c r="B18498" t="s">
        <v>23386</v>
      </c>
      <c r="C18498" t="s">
        <v>218</v>
      </c>
      <c r="D18498" t="s">
        <v>371</v>
      </c>
      <c r="E18498">
        <v>615100</v>
      </c>
      <c r="F18498" t="s">
        <v>24196</v>
      </c>
      <c r="G18498" s="7">
        <v>-5.76</v>
      </c>
    </row>
    <row r="18499" spans="1:7" x14ac:dyDescent="0.3">
      <c r="A18499" s="310">
        <v>3027005</v>
      </c>
      <c r="B18499" t="s">
        <v>23386</v>
      </c>
      <c r="C18499" t="s">
        <v>218</v>
      </c>
      <c r="D18499" t="s">
        <v>371</v>
      </c>
      <c r="E18499">
        <v>615100</v>
      </c>
      <c r="F18499" t="s">
        <v>24196</v>
      </c>
      <c r="G18499" s="7">
        <v>0.01</v>
      </c>
    </row>
    <row r="18500" spans="1:7" x14ac:dyDescent="0.3">
      <c r="A18500" s="310">
        <v>3027005</v>
      </c>
      <c r="B18500" t="s">
        <v>23386</v>
      </c>
      <c r="C18500" t="s">
        <v>218</v>
      </c>
      <c r="D18500" t="s">
        <v>373</v>
      </c>
      <c r="E18500">
        <v>615130</v>
      </c>
      <c r="F18500" t="s">
        <v>24196</v>
      </c>
      <c r="G18500" s="7">
        <v>10.6</v>
      </c>
    </row>
    <row r="18501" spans="1:7" x14ac:dyDescent="0.3">
      <c r="A18501" s="310">
        <v>3027005</v>
      </c>
      <c r="B18501" t="s">
        <v>23386</v>
      </c>
      <c r="C18501" t="s">
        <v>218</v>
      </c>
      <c r="D18501" t="s">
        <v>375</v>
      </c>
      <c r="E18501">
        <v>615140</v>
      </c>
      <c r="F18501" t="s">
        <v>24196</v>
      </c>
      <c r="G18501" s="7">
        <v>57.39</v>
      </c>
    </row>
    <row r="18502" spans="1:7" x14ac:dyDescent="0.3">
      <c r="A18502" s="310">
        <v>3027005</v>
      </c>
      <c r="B18502" t="s">
        <v>23386</v>
      </c>
      <c r="C18502" t="s">
        <v>218</v>
      </c>
      <c r="D18502" t="s">
        <v>371</v>
      </c>
      <c r="E18502">
        <v>615100</v>
      </c>
      <c r="F18502" t="s">
        <v>24196</v>
      </c>
      <c r="G18502" s="7">
        <v>4184.17</v>
      </c>
    </row>
    <row r="18503" spans="1:7" x14ac:dyDescent="0.3">
      <c r="A18503" s="310">
        <v>3027005</v>
      </c>
      <c r="B18503" t="s">
        <v>23386</v>
      </c>
      <c r="C18503" t="s">
        <v>218</v>
      </c>
      <c r="D18503" t="s">
        <v>371</v>
      </c>
      <c r="E18503">
        <v>615100</v>
      </c>
      <c r="F18503" t="s">
        <v>24196</v>
      </c>
      <c r="G18503" s="7">
        <v>-5.19</v>
      </c>
    </row>
    <row r="18504" spans="1:7" x14ac:dyDescent="0.3">
      <c r="A18504" s="310">
        <v>3027005</v>
      </c>
      <c r="B18504" t="s">
        <v>23386</v>
      </c>
      <c r="C18504" t="s">
        <v>218</v>
      </c>
      <c r="D18504" t="s">
        <v>371</v>
      </c>
      <c r="E18504">
        <v>615100</v>
      </c>
      <c r="F18504" t="s">
        <v>24196</v>
      </c>
      <c r="G18504" s="7">
        <v>-82.4</v>
      </c>
    </row>
    <row r="18505" spans="1:7" x14ac:dyDescent="0.3">
      <c r="A18505" s="310">
        <v>3027005</v>
      </c>
      <c r="B18505" t="s">
        <v>23386</v>
      </c>
      <c r="C18505" t="s">
        <v>218</v>
      </c>
      <c r="D18505" t="s">
        <v>373</v>
      </c>
      <c r="E18505">
        <v>615130</v>
      </c>
      <c r="F18505" t="s">
        <v>24196</v>
      </c>
      <c r="G18505" s="7">
        <v>10.6</v>
      </c>
    </row>
    <row r="18506" spans="1:7" x14ac:dyDescent="0.3">
      <c r="A18506" s="310">
        <v>3027005</v>
      </c>
      <c r="B18506" t="s">
        <v>23386</v>
      </c>
      <c r="C18506" t="s">
        <v>218</v>
      </c>
      <c r="D18506" t="s">
        <v>371</v>
      </c>
      <c r="E18506">
        <v>615100</v>
      </c>
      <c r="F18506" t="s">
        <v>24196</v>
      </c>
      <c r="G18506" s="7">
        <v>5.19</v>
      </c>
    </row>
    <row r="18507" spans="1:7" x14ac:dyDescent="0.3">
      <c r="A18507" s="310">
        <v>3027005</v>
      </c>
      <c r="B18507" t="s">
        <v>23386</v>
      </c>
      <c r="C18507" t="s">
        <v>218</v>
      </c>
      <c r="D18507" t="s">
        <v>371</v>
      </c>
      <c r="E18507">
        <v>615100</v>
      </c>
      <c r="F18507" t="s">
        <v>24196</v>
      </c>
      <c r="G18507" s="7">
        <v>-5.76</v>
      </c>
    </row>
    <row r="18508" spans="1:7" x14ac:dyDescent="0.3">
      <c r="A18508" s="310">
        <v>3027005</v>
      </c>
      <c r="B18508" t="s">
        <v>23386</v>
      </c>
      <c r="C18508" t="s">
        <v>218</v>
      </c>
      <c r="D18508" t="s">
        <v>371</v>
      </c>
      <c r="E18508">
        <v>615100</v>
      </c>
      <c r="F18508" t="s">
        <v>24196</v>
      </c>
      <c r="G18508" s="7">
        <v>-0.01</v>
      </c>
    </row>
    <row r="18509" spans="1:7" x14ac:dyDescent="0.3">
      <c r="A18509" s="310">
        <v>3027005</v>
      </c>
      <c r="B18509" t="s">
        <v>23386</v>
      </c>
      <c r="C18509" t="s">
        <v>218</v>
      </c>
      <c r="D18509" t="s">
        <v>373</v>
      </c>
      <c r="E18509">
        <v>617150</v>
      </c>
      <c r="F18509" t="s">
        <v>24196</v>
      </c>
      <c r="G18509" s="7">
        <v>259.42</v>
      </c>
    </row>
    <row r="18510" spans="1:7" x14ac:dyDescent="0.3">
      <c r="A18510" s="310">
        <v>3027005</v>
      </c>
      <c r="B18510" t="s">
        <v>23386</v>
      </c>
      <c r="C18510" t="s">
        <v>218</v>
      </c>
      <c r="D18510" t="s">
        <v>373</v>
      </c>
      <c r="E18510">
        <v>615130</v>
      </c>
      <c r="F18510" t="s">
        <v>24196</v>
      </c>
      <c r="G18510" s="7">
        <v>8.92</v>
      </c>
    </row>
    <row r="18511" spans="1:7" x14ac:dyDescent="0.3">
      <c r="A18511" s="310">
        <v>3027005</v>
      </c>
      <c r="B18511" t="s">
        <v>23386</v>
      </c>
      <c r="C18511" t="s">
        <v>218</v>
      </c>
      <c r="D18511" t="s">
        <v>375</v>
      </c>
      <c r="E18511">
        <v>615140</v>
      </c>
      <c r="F18511" t="s">
        <v>24196</v>
      </c>
      <c r="G18511" s="7">
        <v>-0.01</v>
      </c>
    </row>
    <row r="18512" spans="1:7" x14ac:dyDescent="0.3">
      <c r="A18512" s="310">
        <v>3027005</v>
      </c>
      <c r="B18512" t="s">
        <v>23386</v>
      </c>
      <c r="C18512" t="s">
        <v>218</v>
      </c>
      <c r="D18512" t="s">
        <v>373</v>
      </c>
      <c r="E18512">
        <v>615130</v>
      </c>
      <c r="F18512" t="s">
        <v>24196</v>
      </c>
      <c r="G18512" s="7">
        <v>13.21</v>
      </c>
    </row>
    <row r="18513" spans="1:7" x14ac:dyDescent="0.3">
      <c r="A18513" s="310">
        <v>3027005</v>
      </c>
      <c r="B18513" t="s">
        <v>23386</v>
      </c>
      <c r="C18513" t="s">
        <v>218</v>
      </c>
      <c r="D18513" t="s">
        <v>371</v>
      </c>
      <c r="E18513">
        <v>615100</v>
      </c>
      <c r="F18513" t="s">
        <v>24196</v>
      </c>
      <c r="G18513" s="7">
        <v>5.76</v>
      </c>
    </row>
    <row r="18514" spans="1:7" x14ac:dyDescent="0.3">
      <c r="A18514" s="310">
        <v>3027005</v>
      </c>
      <c r="B18514" t="s">
        <v>23386</v>
      </c>
      <c r="C18514" t="s">
        <v>218</v>
      </c>
      <c r="D18514" t="s">
        <v>371</v>
      </c>
      <c r="E18514">
        <v>615100</v>
      </c>
      <c r="F18514" t="s">
        <v>24196</v>
      </c>
      <c r="G18514" s="7">
        <v>-0.01</v>
      </c>
    </row>
    <row r="18515" spans="1:7" x14ac:dyDescent="0.3">
      <c r="A18515" s="310">
        <v>3027005</v>
      </c>
      <c r="B18515" t="s">
        <v>23386</v>
      </c>
      <c r="C18515" t="s">
        <v>218</v>
      </c>
      <c r="D18515" t="s">
        <v>371</v>
      </c>
      <c r="E18515">
        <v>615100</v>
      </c>
      <c r="F18515" t="s">
        <v>24196</v>
      </c>
      <c r="G18515" s="7">
        <v>-82.4</v>
      </c>
    </row>
    <row r="18516" spans="1:7" x14ac:dyDescent="0.3">
      <c r="A18516" s="310">
        <v>3027005</v>
      </c>
      <c r="B18516" t="s">
        <v>23386</v>
      </c>
      <c r="C18516" t="s">
        <v>218</v>
      </c>
      <c r="D18516" t="s">
        <v>375</v>
      </c>
      <c r="E18516">
        <v>615140</v>
      </c>
      <c r="F18516" t="s">
        <v>24196</v>
      </c>
      <c r="G18516" s="7">
        <v>-57.39</v>
      </c>
    </row>
    <row r="18517" spans="1:7" x14ac:dyDescent="0.3">
      <c r="A18517" s="310">
        <v>3027005</v>
      </c>
      <c r="B18517" t="s">
        <v>23386</v>
      </c>
      <c r="C18517" t="s">
        <v>218</v>
      </c>
      <c r="D18517" t="s">
        <v>377</v>
      </c>
      <c r="E18517">
        <v>611110</v>
      </c>
      <c r="F18517" t="s">
        <v>24196</v>
      </c>
      <c r="G18517" s="7">
        <v>-19.63</v>
      </c>
    </row>
    <row r="18518" spans="1:7" x14ac:dyDescent="0.3">
      <c r="A18518" s="310">
        <v>3027005</v>
      </c>
      <c r="B18518" t="s">
        <v>23386</v>
      </c>
      <c r="C18518" t="s">
        <v>218</v>
      </c>
      <c r="D18518" t="s">
        <v>371</v>
      </c>
      <c r="E18518">
        <v>615100</v>
      </c>
      <c r="F18518" t="s">
        <v>24196</v>
      </c>
      <c r="G18518" s="7">
        <v>82.4</v>
      </c>
    </row>
    <row r="18519" spans="1:7" x14ac:dyDescent="0.3">
      <c r="A18519" s="310">
        <v>3027005</v>
      </c>
      <c r="B18519" t="s">
        <v>23386</v>
      </c>
      <c r="C18519" t="s">
        <v>218</v>
      </c>
      <c r="D18519" t="s">
        <v>371</v>
      </c>
      <c r="E18519">
        <v>615100</v>
      </c>
      <c r="F18519" t="s">
        <v>24196</v>
      </c>
      <c r="G18519" s="7">
        <v>-5.76</v>
      </c>
    </row>
    <row r="18520" spans="1:7" x14ac:dyDescent="0.3">
      <c r="A18520" s="310">
        <v>3021102</v>
      </c>
      <c r="B18520" t="s">
        <v>24269</v>
      </c>
      <c r="C18520" t="s">
        <v>24270</v>
      </c>
      <c r="D18520" t="s">
        <v>371</v>
      </c>
      <c r="E18520">
        <v>617100</v>
      </c>
      <c r="F18520" t="s">
        <v>24196</v>
      </c>
      <c r="G18520" s="7">
        <v>1351.14</v>
      </c>
    </row>
    <row r="18521" spans="1:7" x14ac:dyDescent="0.3">
      <c r="A18521" s="310">
        <v>3021102</v>
      </c>
      <c r="B18521" t="s">
        <v>24269</v>
      </c>
      <c r="C18521" t="s">
        <v>24270</v>
      </c>
      <c r="D18521" t="s">
        <v>373</v>
      </c>
      <c r="E18521">
        <v>615130</v>
      </c>
      <c r="F18521" t="s">
        <v>24196</v>
      </c>
      <c r="G18521" s="7">
        <v>2598.21</v>
      </c>
    </row>
    <row r="18522" spans="1:7" x14ac:dyDescent="0.3">
      <c r="A18522" s="310">
        <v>3021102</v>
      </c>
      <c r="B18522" t="s">
        <v>24269</v>
      </c>
      <c r="C18522" t="s">
        <v>24270</v>
      </c>
      <c r="D18522" t="s">
        <v>371</v>
      </c>
      <c r="E18522">
        <v>615100</v>
      </c>
      <c r="F18522" t="s">
        <v>24196</v>
      </c>
      <c r="G18522" s="7">
        <v>14.13</v>
      </c>
    </row>
    <row r="18523" spans="1:7" x14ac:dyDescent="0.3">
      <c r="A18523" s="310">
        <v>3021102</v>
      </c>
      <c r="B18523" t="s">
        <v>24269</v>
      </c>
      <c r="C18523" t="s">
        <v>24270</v>
      </c>
      <c r="D18523" t="s">
        <v>371</v>
      </c>
      <c r="E18523">
        <v>617100</v>
      </c>
      <c r="F18523" t="s">
        <v>24196</v>
      </c>
      <c r="G18523" s="7">
        <v>2138.5</v>
      </c>
    </row>
    <row r="18524" spans="1:7" x14ac:dyDescent="0.3">
      <c r="A18524" s="310">
        <v>3021102</v>
      </c>
      <c r="B18524" t="s">
        <v>24269</v>
      </c>
      <c r="C18524" t="s">
        <v>24270</v>
      </c>
      <c r="D18524" t="s">
        <v>371</v>
      </c>
      <c r="E18524">
        <v>617100</v>
      </c>
      <c r="F18524" t="s">
        <v>24196</v>
      </c>
      <c r="G18524" s="7">
        <v>196.53</v>
      </c>
    </row>
    <row r="18525" spans="1:7" x14ac:dyDescent="0.3">
      <c r="A18525" s="310">
        <v>3021102</v>
      </c>
      <c r="B18525" t="s">
        <v>24269</v>
      </c>
      <c r="C18525" t="s">
        <v>24270</v>
      </c>
      <c r="D18525" t="s">
        <v>373</v>
      </c>
      <c r="E18525">
        <v>615130</v>
      </c>
      <c r="F18525" t="s">
        <v>24196</v>
      </c>
      <c r="G18525" s="7">
        <v>109.12</v>
      </c>
    </row>
    <row r="18526" spans="1:7" x14ac:dyDescent="0.3">
      <c r="A18526" s="310">
        <v>3021102</v>
      </c>
      <c r="B18526" t="s">
        <v>24269</v>
      </c>
      <c r="C18526" t="s">
        <v>24270</v>
      </c>
      <c r="D18526" t="s">
        <v>371</v>
      </c>
      <c r="E18526">
        <v>617100</v>
      </c>
      <c r="F18526" t="s">
        <v>24196</v>
      </c>
      <c r="G18526" s="7">
        <v>1351.14</v>
      </c>
    </row>
    <row r="18527" spans="1:7" x14ac:dyDescent="0.3">
      <c r="A18527" s="310">
        <v>3021102</v>
      </c>
      <c r="B18527" t="s">
        <v>24269</v>
      </c>
      <c r="C18527" t="s">
        <v>24270</v>
      </c>
      <c r="D18527" t="s">
        <v>371</v>
      </c>
      <c r="E18527">
        <v>616100</v>
      </c>
      <c r="F18527" t="s">
        <v>24196</v>
      </c>
      <c r="G18527" s="7">
        <v>40.24</v>
      </c>
    </row>
    <row r="18528" spans="1:7" x14ac:dyDescent="0.3">
      <c r="A18528" s="310">
        <v>3021102</v>
      </c>
      <c r="B18528" t="s">
        <v>24269</v>
      </c>
      <c r="C18528" t="s">
        <v>24270</v>
      </c>
      <c r="D18528" t="s">
        <v>371</v>
      </c>
      <c r="E18528">
        <v>615100</v>
      </c>
      <c r="F18528" t="s">
        <v>24196</v>
      </c>
      <c r="G18528" s="7">
        <v>7456.42</v>
      </c>
    </row>
    <row r="18529" spans="1:7" x14ac:dyDescent="0.3">
      <c r="A18529" s="310">
        <v>3021102</v>
      </c>
      <c r="B18529" t="s">
        <v>24269</v>
      </c>
      <c r="C18529" t="s">
        <v>24270</v>
      </c>
      <c r="D18529" t="s">
        <v>371</v>
      </c>
      <c r="E18529">
        <v>616100</v>
      </c>
      <c r="F18529" t="s">
        <v>24196</v>
      </c>
      <c r="G18529" s="7">
        <v>644.11</v>
      </c>
    </row>
    <row r="18530" spans="1:7" x14ac:dyDescent="0.3">
      <c r="A18530" s="310">
        <v>3021102</v>
      </c>
      <c r="B18530" t="s">
        <v>24269</v>
      </c>
      <c r="C18530" t="s">
        <v>24270</v>
      </c>
      <c r="D18530" t="s">
        <v>371</v>
      </c>
      <c r="E18530">
        <v>616100</v>
      </c>
      <c r="F18530" t="s">
        <v>24196</v>
      </c>
      <c r="G18530" s="7">
        <v>644.11</v>
      </c>
    </row>
    <row r="18531" spans="1:7" x14ac:dyDescent="0.3">
      <c r="A18531" s="310">
        <v>3021102</v>
      </c>
      <c r="B18531" t="s">
        <v>24269</v>
      </c>
      <c r="C18531" t="s">
        <v>24270</v>
      </c>
      <c r="D18531" t="s">
        <v>371</v>
      </c>
      <c r="E18531">
        <v>615100</v>
      </c>
      <c r="F18531" t="s">
        <v>24196</v>
      </c>
      <c r="G18531" s="7">
        <v>18.2</v>
      </c>
    </row>
    <row r="18532" spans="1:7" x14ac:dyDescent="0.3">
      <c r="A18532" s="310">
        <v>3021102</v>
      </c>
      <c r="B18532" t="s">
        <v>24269</v>
      </c>
      <c r="C18532" t="s">
        <v>24270</v>
      </c>
      <c r="D18532" t="s">
        <v>373</v>
      </c>
      <c r="E18532">
        <v>615130</v>
      </c>
      <c r="F18532" t="s">
        <v>24196</v>
      </c>
      <c r="G18532" s="7">
        <v>4.74</v>
      </c>
    </row>
    <row r="18533" spans="1:7" x14ac:dyDescent="0.3">
      <c r="A18533" s="310">
        <v>3021102</v>
      </c>
      <c r="B18533" t="s">
        <v>24269</v>
      </c>
      <c r="C18533" t="s">
        <v>24270</v>
      </c>
      <c r="D18533" t="s">
        <v>371</v>
      </c>
      <c r="E18533">
        <v>615100</v>
      </c>
      <c r="F18533" t="s">
        <v>24196</v>
      </c>
      <c r="G18533" s="7">
        <v>2699.7</v>
      </c>
    </row>
    <row r="18534" spans="1:7" x14ac:dyDescent="0.3">
      <c r="A18534" s="310">
        <v>3021102</v>
      </c>
      <c r="B18534" t="s">
        <v>24269</v>
      </c>
      <c r="C18534" t="s">
        <v>24270</v>
      </c>
      <c r="D18534" t="s">
        <v>375</v>
      </c>
      <c r="E18534">
        <v>617130</v>
      </c>
      <c r="F18534" t="s">
        <v>24196</v>
      </c>
      <c r="G18534" s="7">
        <v>14.18</v>
      </c>
    </row>
    <row r="18535" spans="1:7" x14ac:dyDescent="0.3">
      <c r="A18535" s="310">
        <v>3021102</v>
      </c>
      <c r="B18535" t="s">
        <v>24269</v>
      </c>
      <c r="C18535" t="s">
        <v>24270</v>
      </c>
      <c r="D18535" t="s">
        <v>375</v>
      </c>
      <c r="E18535">
        <v>615140</v>
      </c>
      <c r="F18535" t="s">
        <v>24196</v>
      </c>
      <c r="G18535" s="7">
        <v>10.48</v>
      </c>
    </row>
    <row r="18536" spans="1:7" x14ac:dyDescent="0.3">
      <c r="A18536" s="310">
        <v>3021102</v>
      </c>
      <c r="B18536" t="s">
        <v>24269</v>
      </c>
      <c r="C18536" t="s">
        <v>24270</v>
      </c>
      <c r="D18536" t="s">
        <v>371</v>
      </c>
      <c r="E18536">
        <v>615100</v>
      </c>
      <c r="F18536" t="s">
        <v>24196</v>
      </c>
      <c r="G18536" s="7">
        <v>126.95</v>
      </c>
    </row>
    <row r="18537" spans="1:7" x14ac:dyDescent="0.3">
      <c r="A18537" s="310">
        <v>3021102</v>
      </c>
      <c r="B18537" t="s">
        <v>24269</v>
      </c>
      <c r="C18537" t="s">
        <v>24270</v>
      </c>
      <c r="D18537" t="s">
        <v>371</v>
      </c>
      <c r="E18537">
        <v>617100</v>
      </c>
      <c r="F18537" t="s">
        <v>24196</v>
      </c>
      <c r="G18537" s="7">
        <v>810.68</v>
      </c>
    </row>
    <row r="18538" spans="1:7" x14ac:dyDescent="0.3">
      <c r="A18538" s="310">
        <v>3021102</v>
      </c>
      <c r="B18538" t="s">
        <v>24269</v>
      </c>
      <c r="C18538" t="s">
        <v>24270</v>
      </c>
      <c r="D18538" t="s">
        <v>373</v>
      </c>
      <c r="E18538">
        <v>615130</v>
      </c>
      <c r="F18538" t="s">
        <v>24196</v>
      </c>
      <c r="G18538" s="7">
        <v>148.75</v>
      </c>
    </row>
    <row r="18539" spans="1:7" x14ac:dyDescent="0.3">
      <c r="A18539" s="310">
        <v>3021102</v>
      </c>
      <c r="B18539" t="s">
        <v>24269</v>
      </c>
      <c r="C18539" t="s">
        <v>24270</v>
      </c>
      <c r="D18539" t="s">
        <v>373</v>
      </c>
      <c r="E18539">
        <v>617150</v>
      </c>
      <c r="F18539" t="s">
        <v>24196</v>
      </c>
      <c r="G18539" s="7">
        <v>193.49</v>
      </c>
    </row>
    <row r="18540" spans="1:7" x14ac:dyDescent="0.3">
      <c r="A18540" s="310">
        <v>3021102</v>
      </c>
      <c r="B18540" t="s">
        <v>24269</v>
      </c>
      <c r="C18540" t="s">
        <v>24270</v>
      </c>
      <c r="D18540" t="s">
        <v>373</v>
      </c>
      <c r="E18540">
        <v>615130</v>
      </c>
      <c r="F18540" t="s">
        <v>24196</v>
      </c>
      <c r="G18540" s="7">
        <v>148.75</v>
      </c>
    </row>
    <row r="18541" spans="1:7" x14ac:dyDescent="0.3">
      <c r="A18541" s="310">
        <v>3021102</v>
      </c>
      <c r="B18541" t="s">
        <v>24269</v>
      </c>
      <c r="C18541" t="s">
        <v>24270</v>
      </c>
      <c r="D18541" t="s">
        <v>373</v>
      </c>
      <c r="E18541">
        <v>615130</v>
      </c>
      <c r="F18541" t="s">
        <v>24196</v>
      </c>
      <c r="G18541" s="7">
        <v>283</v>
      </c>
    </row>
    <row r="18542" spans="1:7" x14ac:dyDescent="0.3">
      <c r="A18542" s="310">
        <v>3021102</v>
      </c>
      <c r="B18542" t="s">
        <v>24269</v>
      </c>
      <c r="C18542" t="s">
        <v>24270</v>
      </c>
      <c r="D18542" t="s">
        <v>371</v>
      </c>
      <c r="E18542">
        <v>615100</v>
      </c>
      <c r="F18542" t="s">
        <v>24196</v>
      </c>
      <c r="G18542" s="7">
        <v>211.58</v>
      </c>
    </row>
    <row r="18543" spans="1:7" x14ac:dyDescent="0.3">
      <c r="A18543" s="310">
        <v>3021102</v>
      </c>
      <c r="B18543" t="s">
        <v>24269</v>
      </c>
      <c r="C18543" t="s">
        <v>24270</v>
      </c>
      <c r="D18543" t="s">
        <v>371</v>
      </c>
      <c r="E18543">
        <v>615100</v>
      </c>
      <c r="F18543" t="s">
        <v>24196</v>
      </c>
      <c r="G18543" s="7">
        <v>30.78</v>
      </c>
    </row>
    <row r="18544" spans="1:7" x14ac:dyDescent="0.3">
      <c r="A18544" s="310">
        <v>3021102</v>
      </c>
      <c r="B18544" t="s">
        <v>24269</v>
      </c>
      <c r="C18544" t="s">
        <v>24270</v>
      </c>
      <c r="D18544" t="s">
        <v>371</v>
      </c>
      <c r="E18544">
        <v>615100</v>
      </c>
      <c r="F18544" t="s">
        <v>24196</v>
      </c>
      <c r="G18544" s="7">
        <v>3.43</v>
      </c>
    </row>
    <row r="18545" spans="1:7" x14ac:dyDescent="0.3">
      <c r="A18545" s="310">
        <v>3021102</v>
      </c>
      <c r="B18545" t="s">
        <v>24269</v>
      </c>
      <c r="C18545" t="s">
        <v>24270</v>
      </c>
      <c r="D18545" t="s">
        <v>371</v>
      </c>
      <c r="E18545">
        <v>616100</v>
      </c>
      <c r="F18545" t="s">
        <v>24196</v>
      </c>
      <c r="G18545" s="7">
        <v>483.51</v>
      </c>
    </row>
    <row r="18546" spans="1:7" x14ac:dyDescent="0.3">
      <c r="A18546" s="310">
        <v>3021102</v>
      </c>
      <c r="B18546" t="s">
        <v>24269</v>
      </c>
      <c r="C18546" t="s">
        <v>24270</v>
      </c>
      <c r="D18546" t="s">
        <v>373</v>
      </c>
      <c r="E18546">
        <v>615130</v>
      </c>
      <c r="F18546" t="s">
        <v>24196</v>
      </c>
      <c r="G18546" s="7">
        <v>148.75</v>
      </c>
    </row>
    <row r="18547" spans="1:7" x14ac:dyDescent="0.3">
      <c r="A18547" s="310">
        <v>3021102</v>
      </c>
      <c r="B18547" t="s">
        <v>24269</v>
      </c>
      <c r="C18547" t="s">
        <v>24270</v>
      </c>
      <c r="D18547" t="s">
        <v>371</v>
      </c>
      <c r="E18547">
        <v>616100</v>
      </c>
      <c r="F18547" t="s">
        <v>24196</v>
      </c>
      <c r="G18547" s="7">
        <v>644.11</v>
      </c>
    </row>
    <row r="18548" spans="1:7" x14ac:dyDescent="0.3">
      <c r="A18548" s="310">
        <v>3021102</v>
      </c>
      <c r="B18548" t="s">
        <v>24269</v>
      </c>
      <c r="C18548" t="s">
        <v>24270</v>
      </c>
      <c r="D18548" t="s">
        <v>371</v>
      </c>
      <c r="E18548">
        <v>616100</v>
      </c>
      <c r="F18548" t="s">
        <v>24196</v>
      </c>
      <c r="G18548" s="7">
        <v>361.45</v>
      </c>
    </row>
    <row r="18549" spans="1:7" x14ac:dyDescent="0.3">
      <c r="A18549" s="310">
        <v>3021102</v>
      </c>
      <c r="B18549" t="s">
        <v>24269</v>
      </c>
      <c r="C18549" t="s">
        <v>24270</v>
      </c>
      <c r="D18549" t="s">
        <v>371</v>
      </c>
      <c r="E18549">
        <v>615100</v>
      </c>
      <c r="F18549" t="s">
        <v>24196</v>
      </c>
      <c r="G18549" s="7">
        <v>3471.13</v>
      </c>
    </row>
    <row r="18550" spans="1:7" x14ac:dyDescent="0.3">
      <c r="A18550" s="310">
        <v>3021102</v>
      </c>
      <c r="B18550" t="s">
        <v>24269</v>
      </c>
      <c r="C18550" t="s">
        <v>24270</v>
      </c>
      <c r="D18550" t="s">
        <v>371</v>
      </c>
      <c r="E18550">
        <v>617100</v>
      </c>
      <c r="F18550" t="s">
        <v>24196</v>
      </c>
      <c r="G18550" s="7">
        <v>810.68</v>
      </c>
    </row>
    <row r="18551" spans="1:7" x14ac:dyDescent="0.3">
      <c r="A18551" s="310">
        <v>3021102</v>
      </c>
      <c r="B18551" t="s">
        <v>24269</v>
      </c>
      <c r="C18551" t="s">
        <v>24270</v>
      </c>
      <c r="D18551" t="s">
        <v>375</v>
      </c>
      <c r="E18551">
        <v>615140</v>
      </c>
      <c r="F18551" t="s">
        <v>24196</v>
      </c>
      <c r="G18551" s="7">
        <v>2026.84</v>
      </c>
    </row>
    <row r="18552" spans="1:7" x14ac:dyDescent="0.3">
      <c r="A18552" s="310">
        <v>3021102</v>
      </c>
      <c r="B18552" t="s">
        <v>24269</v>
      </c>
      <c r="C18552" t="s">
        <v>24270</v>
      </c>
      <c r="D18552" t="s">
        <v>373</v>
      </c>
      <c r="E18552">
        <v>616160</v>
      </c>
      <c r="F18552" t="s">
        <v>24196</v>
      </c>
      <c r="G18552" s="7">
        <v>79.72</v>
      </c>
    </row>
    <row r="18553" spans="1:7" x14ac:dyDescent="0.3">
      <c r="A18553" s="310">
        <v>3021102</v>
      </c>
      <c r="B18553" t="s">
        <v>24269</v>
      </c>
      <c r="C18553" t="s">
        <v>24270</v>
      </c>
      <c r="D18553" t="s">
        <v>371</v>
      </c>
      <c r="E18553">
        <v>616100</v>
      </c>
      <c r="F18553" t="s">
        <v>24196</v>
      </c>
      <c r="G18553" s="7">
        <v>1055.9100000000001</v>
      </c>
    </row>
    <row r="18554" spans="1:7" x14ac:dyDescent="0.3">
      <c r="A18554" s="310">
        <v>3021102</v>
      </c>
      <c r="B18554" t="s">
        <v>24269</v>
      </c>
      <c r="C18554" t="s">
        <v>24270</v>
      </c>
      <c r="D18554" t="s">
        <v>371</v>
      </c>
      <c r="E18554">
        <v>615100</v>
      </c>
      <c r="F18554" t="s">
        <v>24196</v>
      </c>
      <c r="G18554" s="7">
        <v>23.56</v>
      </c>
    </row>
    <row r="18555" spans="1:7" x14ac:dyDescent="0.3">
      <c r="A18555" s="310">
        <v>3021102</v>
      </c>
      <c r="B18555" t="s">
        <v>24269</v>
      </c>
      <c r="C18555" t="s">
        <v>24270</v>
      </c>
      <c r="D18555" t="s">
        <v>371</v>
      </c>
      <c r="E18555">
        <v>615100</v>
      </c>
      <c r="F18555" t="s">
        <v>24196</v>
      </c>
      <c r="G18555" s="7">
        <v>4499.5</v>
      </c>
    </row>
    <row r="18556" spans="1:7" x14ac:dyDescent="0.3">
      <c r="A18556" s="310">
        <v>3021102</v>
      </c>
      <c r="B18556" t="s">
        <v>24269</v>
      </c>
      <c r="C18556" t="s">
        <v>24270</v>
      </c>
      <c r="D18556" t="s">
        <v>373</v>
      </c>
      <c r="E18556">
        <v>616160</v>
      </c>
      <c r="F18556" t="s">
        <v>24196</v>
      </c>
      <c r="G18556" s="7">
        <v>369.63</v>
      </c>
    </row>
    <row r="18557" spans="1:7" x14ac:dyDescent="0.3">
      <c r="A18557" s="310">
        <v>3021102</v>
      </c>
      <c r="B18557" t="s">
        <v>24269</v>
      </c>
      <c r="C18557" t="s">
        <v>24270</v>
      </c>
      <c r="D18557" t="s">
        <v>371</v>
      </c>
      <c r="E18557">
        <v>615100</v>
      </c>
      <c r="F18557" t="s">
        <v>24196</v>
      </c>
      <c r="G18557" s="7">
        <v>2699.7</v>
      </c>
    </row>
    <row r="18558" spans="1:7" x14ac:dyDescent="0.3">
      <c r="A18558" s="310">
        <v>3021102</v>
      </c>
      <c r="B18558" t="s">
        <v>24269</v>
      </c>
      <c r="C18558" t="s">
        <v>24270</v>
      </c>
      <c r="D18558" t="s">
        <v>371</v>
      </c>
      <c r="E18558">
        <v>617100</v>
      </c>
      <c r="F18558" t="s">
        <v>24196</v>
      </c>
      <c r="G18558" s="7">
        <v>1044.07</v>
      </c>
    </row>
    <row r="18559" spans="1:7" x14ac:dyDescent="0.3">
      <c r="A18559" s="310">
        <v>3021102</v>
      </c>
      <c r="B18559" t="s">
        <v>24269</v>
      </c>
      <c r="C18559" t="s">
        <v>24270</v>
      </c>
      <c r="D18559" t="s">
        <v>371</v>
      </c>
      <c r="E18559">
        <v>615100</v>
      </c>
      <c r="F18559" t="s">
        <v>24196</v>
      </c>
      <c r="G18559" s="7">
        <v>169.27</v>
      </c>
    </row>
    <row r="18560" spans="1:7" x14ac:dyDescent="0.3">
      <c r="A18560" s="310">
        <v>3021102</v>
      </c>
      <c r="B18560" t="s">
        <v>24269</v>
      </c>
      <c r="C18560" t="s">
        <v>24270</v>
      </c>
      <c r="D18560" t="s">
        <v>371</v>
      </c>
      <c r="E18560">
        <v>615100</v>
      </c>
      <c r="F18560" t="s">
        <v>24196</v>
      </c>
      <c r="G18560" s="7">
        <v>37.28</v>
      </c>
    </row>
    <row r="18561" spans="1:7" x14ac:dyDescent="0.3">
      <c r="A18561" s="310">
        <v>3021102</v>
      </c>
      <c r="B18561" t="s">
        <v>24269</v>
      </c>
      <c r="C18561" t="s">
        <v>24270</v>
      </c>
      <c r="D18561" t="s">
        <v>371</v>
      </c>
      <c r="E18561">
        <v>615100</v>
      </c>
      <c r="F18561" t="s">
        <v>24196</v>
      </c>
      <c r="G18561" s="7">
        <v>14.13</v>
      </c>
    </row>
    <row r="18562" spans="1:7" x14ac:dyDescent="0.3">
      <c r="A18562" s="310">
        <v>3021102</v>
      </c>
      <c r="B18562" t="s">
        <v>24269</v>
      </c>
      <c r="C18562" t="s">
        <v>24270</v>
      </c>
      <c r="D18562" t="s">
        <v>371</v>
      </c>
      <c r="E18562">
        <v>615100</v>
      </c>
      <c r="F18562" t="s">
        <v>24196</v>
      </c>
      <c r="G18562" s="7">
        <v>211.58</v>
      </c>
    </row>
    <row r="18563" spans="1:7" x14ac:dyDescent="0.3">
      <c r="A18563" s="310">
        <v>3021102</v>
      </c>
      <c r="B18563" t="s">
        <v>24269</v>
      </c>
      <c r="C18563" t="s">
        <v>24270</v>
      </c>
      <c r="D18563" t="s">
        <v>375</v>
      </c>
      <c r="E18563">
        <v>617130</v>
      </c>
      <c r="F18563" t="s">
        <v>24196</v>
      </c>
      <c r="G18563" s="7">
        <v>413.48</v>
      </c>
    </row>
    <row r="18564" spans="1:7" x14ac:dyDescent="0.3">
      <c r="A18564" s="310">
        <v>3021102</v>
      </c>
      <c r="B18564" t="s">
        <v>24269</v>
      </c>
      <c r="C18564" t="s">
        <v>24270</v>
      </c>
      <c r="D18564" t="s">
        <v>373</v>
      </c>
      <c r="E18564">
        <v>615130</v>
      </c>
      <c r="F18564" t="s">
        <v>24196</v>
      </c>
      <c r="G18564" s="7">
        <v>148.75</v>
      </c>
    </row>
    <row r="18565" spans="1:7" x14ac:dyDescent="0.3">
      <c r="A18565" s="310">
        <v>3021102</v>
      </c>
      <c r="B18565" t="s">
        <v>24269</v>
      </c>
      <c r="C18565" t="s">
        <v>24270</v>
      </c>
      <c r="D18565" t="s">
        <v>371</v>
      </c>
      <c r="E18565">
        <v>617100</v>
      </c>
      <c r="F18565" t="s">
        <v>24196</v>
      </c>
      <c r="G18565" s="7">
        <v>783.05</v>
      </c>
    </row>
    <row r="18566" spans="1:7" x14ac:dyDescent="0.3">
      <c r="A18566" s="310">
        <v>3021102</v>
      </c>
      <c r="B18566" t="s">
        <v>24269</v>
      </c>
      <c r="C18566" t="s">
        <v>24270</v>
      </c>
      <c r="D18566" t="s">
        <v>371</v>
      </c>
      <c r="E18566">
        <v>617100</v>
      </c>
      <c r="F18566" t="s">
        <v>24196</v>
      </c>
      <c r="G18566" s="7">
        <v>1351.14</v>
      </c>
    </row>
    <row r="18567" spans="1:7" x14ac:dyDescent="0.3">
      <c r="A18567" s="310">
        <v>3021102</v>
      </c>
      <c r="B18567" t="s">
        <v>24269</v>
      </c>
      <c r="C18567" t="s">
        <v>24270</v>
      </c>
      <c r="D18567" t="s">
        <v>371</v>
      </c>
      <c r="E18567">
        <v>616100</v>
      </c>
      <c r="F18567" t="s">
        <v>24196</v>
      </c>
      <c r="G18567" s="7">
        <v>346.99</v>
      </c>
    </row>
    <row r="18568" spans="1:7" x14ac:dyDescent="0.3">
      <c r="A18568" s="310">
        <v>3021102</v>
      </c>
      <c r="B18568" t="s">
        <v>24269</v>
      </c>
      <c r="C18568" t="s">
        <v>24270</v>
      </c>
      <c r="D18568" t="s">
        <v>371</v>
      </c>
      <c r="E18568">
        <v>615100</v>
      </c>
      <c r="F18568" t="s">
        <v>24196</v>
      </c>
      <c r="G18568" s="7">
        <v>126.95</v>
      </c>
    </row>
    <row r="18569" spans="1:7" x14ac:dyDescent="0.3">
      <c r="A18569" s="310">
        <v>3021102</v>
      </c>
      <c r="B18569" t="s">
        <v>24269</v>
      </c>
      <c r="C18569" t="s">
        <v>24270</v>
      </c>
      <c r="D18569" t="s">
        <v>371</v>
      </c>
      <c r="E18569">
        <v>615100</v>
      </c>
      <c r="F18569" t="s">
        <v>24196</v>
      </c>
      <c r="G18569" s="7">
        <v>4499.5</v>
      </c>
    </row>
    <row r="18570" spans="1:7" x14ac:dyDescent="0.3">
      <c r="A18570" s="310">
        <v>3021102</v>
      </c>
      <c r="B18570" t="s">
        <v>24269</v>
      </c>
      <c r="C18570" t="s">
        <v>24270</v>
      </c>
      <c r="D18570" t="s">
        <v>371</v>
      </c>
      <c r="E18570">
        <v>615100</v>
      </c>
      <c r="F18570" t="s">
        <v>24196</v>
      </c>
      <c r="G18570" s="7">
        <v>23.56</v>
      </c>
    </row>
    <row r="18571" spans="1:7" x14ac:dyDescent="0.3">
      <c r="A18571" s="310">
        <v>3021102</v>
      </c>
      <c r="B18571" t="s">
        <v>24269</v>
      </c>
      <c r="C18571" t="s">
        <v>24270</v>
      </c>
      <c r="D18571" t="s">
        <v>371</v>
      </c>
      <c r="E18571">
        <v>615100</v>
      </c>
      <c r="F18571" t="s">
        <v>24196</v>
      </c>
      <c r="G18571" s="7">
        <v>126.95</v>
      </c>
    </row>
    <row r="18572" spans="1:7" x14ac:dyDescent="0.3">
      <c r="A18572" s="310">
        <v>3021102</v>
      </c>
      <c r="B18572" t="s">
        <v>24269</v>
      </c>
      <c r="C18572" t="s">
        <v>24270</v>
      </c>
      <c r="D18572" t="s">
        <v>371</v>
      </c>
      <c r="E18572">
        <v>616100</v>
      </c>
      <c r="F18572" t="s">
        <v>24196</v>
      </c>
      <c r="G18572" s="7">
        <v>361.45</v>
      </c>
    </row>
    <row r="18573" spans="1:7" x14ac:dyDescent="0.3">
      <c r="A18573" s="310">
        <v>3021102</v>
      </c>
      <c r="B18573" t="s">
        <v>24269</v>
      </c>
      <c r="C18573" t="s">
        <v>24270</v>
      </c>
      <c r="D18573" t="s">
        <v>371</v>
      </c>
      <c r="E18573">
        <v>615100</v>
      </c>
      <c r="F18573" t="s">
        <v>24196</v>
      </c>
      <c r="G18573" s="7">
        <v>23.56</v>
      </c>
    </row>
    <row r="18574" spans="1:7" x14ac:dyDescent="0.3">
      <c r="A18574" s="310">
        <v>3021102</v>
      </c>
      <c r="B18574" t="s">
        <v>24269</v>
      </c>
      <c r="C18574" t="s">
        <v>24270</v>
      </c>
      <c r="D18574" t="s">
        <v>373</v>
      </c>
      <c r="E18574">
        <v>615130</v>
      </c>
      <c r="F18574" t="s">
        <v>24196</v>
      </c>
      <c r="G18574" s="7">
        <v>148.75</v>
      </c>
    </row>
    <row r="18575" spans="1:7" x14ac:dyDescent="0.3">
      <c r="A18575" s="310">
        <v>3021102</v>
      </c>
      <c r="B18575" t="s">
        <v>24269</v>
      </c>
      <c r="C18575" t="s">
        <v>24270</v>
      </c>
      <c r="D18575" t="s">
        <v>375</v>
      </c>
      <c r="E18575">
        <v>616130</v>
      </c>
      <c r="F18575" t="s">
        <v>24196</v>
      </c>
      <c r="G18575" s="7">
        <v>251.9</v>
      </c>
    </row>
    <row r="18576" spans="1:7" x14ac:dyDescent="0.3">
      <c r="A18576" s="310">
        <v>3021102</v>
      </c>
      <c r="B18576" t="s">
        <v>24269</v>
      </c>
      <c r="C18576" t="s">
        <v>24270</v>
      </c>
      <c r="D18576" t="s">
        <v>373</v>
      </c>
      <c r="E18576">
        <v>615130</v>
      </c>
      <c r="F18576" t="s">
        <v>24196</v>
      </c>
      <c r="G18576" s="7">
        <v>14.41</v>
      </c>
    </row>
    <row r="18577" spans="1:7" x14ac:dyDescent="0.3">
      <c r="A18577" s="310">
        <v>3021102</v>
      </c>
      <c r="B18577" t="s">
        <v>24269</v>
      </c>
      <c r="C18577" t="s">
        <v>24270</v>
      </c>
      <c r="D18577" t="s">
        <v>375</v>
      </c>
      <c r="E18577">
        <v>615140</v>
      </c>
      <c r="F18577" t="s">
        <v>24196</v>
      </c>
      <c r="G18577" s="7">
        <v>69.48</v>
      </c>
    </row>
    <row r="18578" spans="1:7" x14ac:dyDescent="0.3">
      <c r="A18578" s="310">
        <v>3021102</v>
      </c>
      <c r="B18578" t="s">
        <v>24269</v>
      </c>
      <c r="C18578" t="s">
        <v>24270</v>
      </c>
      <c r="D18578" t="s">
        <v>373</v>
      </c>
      <c r="E18578">
        <v>617150</v>
      </c>
      <c r="F18578" t="s">
        <v>24196</v>
      </c>
      <c r="G18578" s="7">
        <v>587.77</v>
      </c>
    </row>
    <row r="18579" spans="1:7" x14ac:dyDescent="0.3">
      <c r="A18579" s="310">
        <v>3021102</v>
      </c>
      <c r="B18579" t="s">
        <v>24269</v>
      </c>
      <c r="C18579" t="s">
        <v>24270</v>
      </c>
      <c r="D18579" t="s">
        <v>371</v>
      </c>
      <c r="E18579">
        <v>615100</v>
      </c>
      <c r="F18579" t="s">
        <v>24196</v>
      </c>
      <c r="G18579" s="7">
        <v>4499.5</v>
      </c>
    </row>
    <row r="18580" spans="1:7" x14ac:dyDescent="0.3">
      <c r="A18580" s="310">
        <v>3021102</v>
      </c>
      <c r="B18580" t="s">
        <v>24269</v>
      </c>
      <c r="C18580" t="s">
        <v>24270</v>
      </c>
      <c r="D18580" t="s">
        <v>371</v>
      </c>
      <c r="E18580">
        <v>615100</v>
      </c>
      <c r="F18580" t="s">
        <v>24196</v>
      </c>
      <c r="G18580" s="7">
        <v>654.47</v>
      </c>
    </row>
    <row r="18581" spans="1:7" x14ac:dyDescent="0.3">
      <c r="A18581" s="310">
        <v>3021102</v>
      </c>
      <c r="B18581" t="s">
        <v>24269</v>
      </c>
      <c r="C18581" t="s">
        <v>24270</v>
      </c>
      <c r="D18581" t="s">
        <v>371</v>
      </c>
      <c r="E18581">
        <v>615100</v>
      </c>
      <c r="F18581" t="s">
        <v>24196</v>
      </c>
      <c r="G18581" s="7">
        <v>2603.35</v>
      </c>
    </row>
    <row r="18582" spans="1:7" x14ac:dyDescent="0.3">
      <c r="A18582" s="310">
        <v>3021102</v>
      </c>
      <c r="B18582" t="s">
        <v>24269</v>
      </c>
      <c r="C18582" t="s">
        <v>24270</v>
      </c>
      <c r="D18582" t="s">
        <v>373</v>
      </c>
      <c r="E18582">
        <v>615130</v>
      </c>
      <c r="F18582" t="s">
        <v>24196</v>
      </c>
      <c r="G18582" s="7">
        <v>95.63</v>
      </c>
    </row>
    <row r="18583" spans="1:7" x14ac:dyDescent="0.3">
      <c r="A18583" s="310">
        <v>3021102</v>
      </c>
      <c r="B18583" t="s">
        <v>24269</v>
      </c>
      <c r="C18583" t="s">
        <v>24270</v>
      </c>
      <c r="D18583" t="s">
        <v>371</v>
      </c>
      <c r="E18583">
        <v>615100</v>
      </c>
      <c r="F18583" t="s">
        <v>24196</v>
      </c>
      <c r="G18583" s="7">
        <v>13.65</v>
      </c>
    </row>
    <row r="18584" spans="1:7" x14ac:dyDescent="0.3">
      <c r="A18584" s="310">
        <v>3021102</v>
      </c>
      <c r="B18584" t="s">
        <v>24269</v>
      </c>
      <c r="C18584" t="s">
        <v>24270</v>
      </c>
      <c r="D18584" t="s">
        <v>371</v>
      </c>
      <c r="E18584">
        <v>615100</v>
      </c>
      <c r="F18584" t="s">
        <v>24196</v>
      </c>
      <c r="G18584" s="7">
        <v>211.58</v>
      </c>
    </row>
    <row r="18585" spans="1:7" x14ac:dyDescent="0.3">
      <c r="A18585" s="310">
        <v>3021100</v>
      </c>
      <c r="B18585" t="s">
        <v>24275</v>
      </c>
      <c r="C18585" t="s">
        <v>23740</v>
      </c>
      <c r="D18585" t="s">
        <v>371</v>
      </c>
      <c r="E18585">
        <v>616100</v>
      </c>
      <c r="F18585" t="s">
        <v>24196</v>
      </c>
      <c r="G18585" s="7">
        <v>477.39</v>
      </c>
    </row>
    <row r="18586" spans="1:7" x14ac:dyDescent="0.3">
      <c r="A18586" s="310">
        <v>3021100</v>
      </c>
      <c r="B18586" t="s">
        <v>24275</v>
      </c>
      <c r="C18586" t="s">
        <v>23740</v>
      </c>
      <c r="D18586" t="s">
        <v>371</v>
      </c>
      <c r="E18586">
        <v>615100</v>
      </c>
      <c r="F18586" t="s">
        <v>24196</v>
      </c>
      <c r="G18586" s="7">
        <v>4499.5</v>
      </c>
    </row>
    <row r="18587" spans="1:7" x14ac:dyDescent="0.3">
      <c r="A18587" s="310">
        <v>3021100</v>
      </c>
      <c r="B18587" t="s">
        <v>24275</v>
      </c>
      <c r="C18587" t="s">
        <v>23740</v>
      </c>
      <c r="D18587" t="s">
        <v>373</v>
      </c>
      <c r="E18587">
        <v>615130</v>
      </c>
      <c r="F18587" t="s">
        <v>24196</v>
      </c>
      <c r="G18587" s="7">
        <v>-50.54</v>
      </c>
    </row>
    <row r="18588" spans="1:7" x14ac:dyDescent="0.3">
      <c r="A18588" s="310">
        <v>3021100</v>
      </c>
      <c r="B18588" t="s">
        <v>24275</v>
      </c>
      <c r="C18588" t="s">
        <v>23740</v>
      </c>
      <c r="D18588" t="s">
        <v>373</v>
      </c>
      <c r="E18588">
        <v>615130</v>
      </c>
      <c r="F18588" t="s">
        <v>24196</v>
      </c>
      <c r="G18588" s="7">
        <v>-0.01</v>
      </c>
    </row>
    <row r="18589" spans="1:7" x14ac:dyDescent="0.3">
      <c r="A18589" s="310">
        <v>3021100</v>
      </c>
      <c r="B18589" t="s">
        <v>24275</v>
      </c>
      <c r="C18589" t="s">
        <v>23740</v>
      </c>
      <c r="D18589" t="s">
        <v>371</v>
      </c>
      <c r="E18589">
        <v>615100</v>
      </c>
      <c r="F18589" t="s">
        <v>24196</v>
      </c>
      <c r="G18589" s="7">
        <v>3599.6</v>
      </c>
    </row>
    <row r="18590" spans="1:7" x14ac:dyDescent="0.3">
      <c r="A18590" s="310">
        <v>3021100</v>
      </c>
      <c r="B18590" t="s">
        <v>24275</v>
      </c>
      <c r="C18590" t="s">
        <v>23740</v>
      </c>
      <c r="D18590" t="s">
        <v>373</v>
      </c>
      <c r="E18590">
        <v>615130</v>
      </c>
      <c r="F18590" t="s">
        <v>24196</v>
      </c>
      <c r="G18590" s="7">
        <v>-52.22</v>
      </c>
    </row>
    <row r="18591" spans="1:7" x14ac:dyDescent="0.3">
      <c r="A18591" s="310">
        <v>3021100</v>
      </c>
      <c r="B18591" t="s">
        <v>24275</v>
      </c>
      <c r="C18591" t="s">
        <v>23740</v>
      </c>
      <c r="D18591" t="s">
        <v>373</v>
      </c>
      <c r="E18591">
        <v>615130</v>
      </c>
      <c r="F18591" t="s">
        <v>24196</v>
      </c>
      <c r="G18591" s="7">
        <v>-35.24</v>
      </c>
    </row>
    <row r="18592" spans="1:7" x14ac:dyDescent="0.3">
      <c r="A18592" s="310">
        <v>3021100</v>
      </c>
      <c r="B18592" t="s">
        <v>24275</v>
      </c>
      <c r="C18592" t="s">
        <v>23740</v>
      </c>
      <c r="D18592" t="s">
        <v>373</v>
      </c>
      <c r="E18592">
        <v>615130</v>
      </c>
      <c r="F18592" t="s">
        <v>24196</v>
      </c>
      <c r="G18592" s="7">
        <v>50.54</v>
      </c>
    </row>
    <row r="18593" spans="1:7" x14ac:dyDescent="0.3">
      <c r="A18593" s="310">
        <v>3021100</v>
      </c>
      <c r="B18593" t="s">
        <v>24275</v>
      </c>
      <c r="C18593" t="s">
        <v>23740</v>
      </c>
      <c r="D18593" t="s">
        <v>371</v>
      </c>
      <c r="E18593">
        <v>615100</v>
      </c>
      <c r="F18593" t="s">
        <v>24196</v>
      </c>
      <c r="G18593" s="7">
        <v>4044.25</v>
      </c>
    </row>
    <row r="18594" spans="1:7" x14ac:dyDescent="0.3">
      <c r="A18594" s="310">
        <v>3021100</v>
      </c>
      <c r="B18594" t="s">
        <v>24275</v>
      </c>
      <c r="C18594" t="s">
        <v>23740</v>
      </c>
      <c r="D18594" t="s">
        <v>375</v>
      </c>
      <c r="E18594">
        <v>615140</v>
      </c>
      <c r="F18594" t="s">
        <v>24196</v>
      </c>
      <c r="G18594" s="7">
        <v>0.01</v>
      </c>
    </row>
    <row r="18595" spans="1:7" x14ac:dyDescent="0.3">
      <c r="A18595" s="310">
        <v>3021100</v>
      </c>
      <c r="B18595" t="s">
        <v>24275</v>
      </c>
      <c r="C18595" t="s">
        <v>23740</v>
      </c>
      <c r="D18595" t="s">
        <v>373</v>
      </c>
      <c r="E18595">
        <v>617150</v>
      </c>
      <c r="F18595" t="s">
        <v>24196</v>
      </c>
      <c r="G18595" s="7">
        <v>398.96</v>
      </c>
    </row>
    <row r="18596" spans="1:7" x14ac:dyDescent="0.3">
      <c r="A18596" s="310">
        <v>3021100</v>
      </c>
      <c r="B18596" t="s">
        <v>24275</v>
      </c>
      <c r="C18596" t="s">
        <v>23740</v>
      </c>
      <c r="D18596" t="s">
        <v>375</v>
      </c>
      <c r="E18596">
        <v>615140</v>
      </c>
      <c r="F18596" t="s">
        <v>24196</v>
      </c>
      <c r="G18596" s="7">
        <v>-16.760000000000002</v>
      </c>
    </row>
    <row r="18597" spans="1:7" x14ac:dyDescent="0.3">
      <c r="A18597" s="310">
        <v>3021100</v>
      </c>
      <c r="B18597" t="s">
        <v>24275</v>
      </c>
      <c r="C18597" t="s">
        <v>23740</v>
      </c>
      <c r="D18597" t="s">
        <v>375</v>
      </c>
      <c r="E18597">
        <v>615140</v>
      </c>
      <c r="F18597" t="s">
        <v>24196</v>
      </c>
      <c r="G18597" s="7">
        <v>0.01</v>
      </c>
    </row>
    <row r="18598" spans="1:7" x14ac:dyDescent="0.3">
      <c r="A18598" s="310">
        <v>3021100</v>
      </c>
      <c r="B18598" t="s">
        <v>24275</v>
      </c>
      <c r="C18598" t="s">
        <v>23740</v>
      </c>
      <c r="D18598" t="s">
        <v>373</v>
      </c>
      <c r="E18598">
        <v>615130</v>
      </c>
      <c r="F18598" t="s">
        <v>24196</v>
      </c>
      <c r="G18598" s="7">
        <v>2496.4499999999998</v>
      </c>
    </row>
    <row r="18599" spans="1:7" x14ac:dyDescent="0.3">
      <c r="A18599" s="310">
        <v>3021100</v>
      </c>
      <c r="B18599" t="s">
        <v>24275</v>
      </c>
      <c r="C18599" t="s">
        <v>23740</v>
      </c>
      <c r="D18599" t="s">
        <v>371</v>
      </c>
      <c r="E18599">
        <v>617100</v>
      </c>
      <c r="F18599" t="s">
        <v>24196</v>
      </c>
      <c r="G18599" s="7">
        <v>695.95</v>
      </c>
    </row>
    <row r="18600" spans="1:7" x14ac:dyDescent="0.3">
      <c r="A18600" s="310">
        <v>3021100</v>
      </c>
      <c r="B18600" t="s">
        <v>24275</v>
      </c>
      <c r="C18600" t="s">
        <v>23740</v>
      </c>
      <c r="D18600" t="s">
        <v>373</v>
      </c>
      <c r="E18600">
        <v>615130</v>
      </c>
      <c r="F18600" t="s">
        <v>24196</v>
      </c>
      <c r="G18600" s="7">
        <v>0.01</v>
      </c>
    </row>
    <row r="18601" spans="1:7" x14ac:dyDescent="0.3">
      <c r="A18601" s="310">
        <v>3021100</v>
      </c>
      <c r="B18601" t="s">
        <v>24275</v>
      </c>
      <c r="C18601" t="s">
        <v>23740</v>
      </c>
      <c r="D18601" t="s">
        <v>371</v>
      </c>
      <c r="E18601">
        <v>616100</v>
      </c>
      <c r="F18601" t="s">
        <v>24196</v>
      </c>
      <c r="G18601" s="7">
        <v>380.41</v>
      </c>
    </row>
    <row r="18602" spans="1:7" x14ac:dyDescent="0.3">
      <c r="A18602" s="310">
        <v>3021100</v>
      </c>
      <c r="B18602" t="s">
        <v>24275</v>
      </c>
      <c r="C18602" t="s">
        <v>23740</v>
      </c>
      <c r="D18602" t="s">
        <v>373</v>
      </c>
      <c r="E18602">
        <v>616160</v>
      </c>
      <c r="F18602" t="s">
        <v>24196</v>
      </c>
      <c r="G18602" s="7">
        <v>327.19</v>
      </c>
    </row>
    <row r="18603" spans="1:7" x14ac:dyDescent="0.3">
      <c r="A18603" s="310">
        <v>3021100</v>
      </c>
      <c r="B18603" t="s">
        <v>24275</v>
      </c>
      <c r="C18603" t="s">
        <v>23740</v>
      </c>
      <c r="D18603" t="s">
        <v>373</v>
      </c>
      <c r="E18603">
        <v>615130</v>
      </c>
      <c r="F18603" t="s">
        <v>24196</v>
      </c>
      <c r="G18603" s="7">
        <v>52.22</v>
      </c>
    </row>
    <row r="18604" spans="1:7" x14ac:dyDescent="0.3">
      <c r="A18604" s="310">
        <v>3021100</v>
      </c>
      <c r="B18604" t="s">
        <v>24275</v>
      </c>
      <c r="C18604" t="s">
        <v>23740</v>
      </c>
      <c r="D18604" t="s">
        <v>373</v>
      </c>
      <c r="E18604">
        <v>615130</v>
      </c>
      <c r="F18604" t="s">
        <v>24196</v>
      </c>
      <c r="G18604" s="7">
        <v>35.24</v>
      </c>
    </row>
    <row r="18605" spans="1:7" x14ac:dyDescent="0.3">
      <c r="A18605" s="310">
        <v>3021100</v>
      </c>
      <c r="B18605" t="s">
        <v>24275</v>
      </c>
      <c r="C18605" t="s">
        <v>23740</v>
      </c>
      <c r="D18605" t="s">
        <v>371</v>
      </c>
      <c r="E18605">
        <v>617100</v>
      </c>
      <c r="F18605" t="s">
        <v>24196</v>
      </c>
      <c r="G18605" s="7">
        <v>1281.06</v>
      </c>
    </row>
    <row r="18606" spans="1:7" x14ac:dyDescent="0.3">
      <c r="A18606" s="310">
        <v>3021100</v>
      </c>
      <c r="B18606" t="s">
        <v>24275</v>
      </c>
      <c r="C18606" t="s">
        <v>23740</v>
      </c>
      <c r="D18606" t="s">
        <v>373</v>
      </c>
      <c r="E18606">
        <v>615130</v>
      </c>
      <c r="F18606" t="s">
        <v>24196</v>
      </c>
      <c r="G18606" s="7">
        <v>0.01</v>
      </c>
    </row>
    <row r="18607" spans="1:7" x14ac:dyDescent="0.3">
      <c r="A18607" s="310">
        <v>3021100</v>
      </c>
      <c r="B18607" t="s">
        <v>24275</v>
      </c>
      <c r="C18607" t="s">
        <v>23740</v>
      </c>
      <c r="D18607" t="s">
        <v>373</v>
      </c>
      <c r="E18607">
        <v>615130</v>
      </c>
      <c r="F18607" t="s">
        <v>24196</v>
      </c>
      <c r="G18607" s="7">
        <v>-35.24</v>
      </c>
    </row>
    <row r="18608" spans="1:7" x14ac:dyDescent="0.3">
      <c r="A18608" s="310">
        <v>3021100</v>
      </c>
      <c r="B18608" t="s">
        <v>24275</v>
      </c>
      <c r="C18608" t="s">
        <v>23740</v>
      </c>
      <c r="D18608" t="s">
        <v>375</v>
      </c>
      <c r="E18608">
        <v>615140</v>
      </c>
      <c r="F18608" t="s">
        <v>24196</v>
      </c>
      <c r="G18608" s="7">
        <v>16.760000000000002</v>
      </c>
    </row>
    <row r="18609" spans="1:7" x14ac:dyDescent="0.3">
      <c r="A18609" s="310">
        <v>3021100</v>
      </c>
      <c r="B18609" t="s">
        <v>24275</v>
      </c>
      <c r="C18609" t="s">
        <v>23740</v>
      </c>
      <c r="D18609" t="s">
        <v>372</v>
      </c>
      <c r="E18609">
        <v>616150</v>
      </c>
      <c r="F18609" t="s">
        <v>24196</v>
      </c>
      <c r="G18609" s="7">
        <v>87.07</v>
      </c>
    </row>
    <row r="18610" spans="1:7" x14ac:dyDescent="0.3">
      <c r="A18610" s="310">
        <v>3021100</v>
      </c>
      <c r="B18610" t="s">
        <v>24275</v>
      </c>
      <c r="C18610" t="s">
        <v>23740</v>
      </c>
      <c r="D18610" t="s">
        <v>371</v>
      </c>
      <c r="E18610">
        <v>616100</v>
      </c>
      <c r="F18610" t="s">
        <v>24196</v>
      </c>
      <c r="G18610" s="7">
        <v>411.59</v>
      </c>
    </row>
    <row r="18611" spans="1:7" x14ac:dyDescent="0.3">
      <c r="A18611" s="310">
        <v>3021100</v>
      </c>
      <c r="B18611" t="s">
        <v>24275</v>
      </c>
      <c r="C18611" t="s">
        <v>23740</v>
      </c>
      <c r="D18611" t="s">
        <v>371</v>
      </c>
      <c r="E18611">
        <v>616100</v>
      </c>
      <c r="F18611" t="s">
        <v>24196</v>
      </c>
      <c r="G18611" s="7">
        <v>607.46</v>
      </c>
    </row>
    <row r="18612" spans="1:7" x14ac:dyDescent="0.3">
      <c r="A18612" s="310">
        <v>3021100</v>
      </c>
      <c r="B18612" t="s">
        <v>24275</v>
      </c>
      <c r="C18612" t="s">
        <v>23740</v>
      </c>
      <c r="D18612" t="s">
        <v>371</v>
      </c>
      <c r="E18612">
        <v>615100</v>
      </c>
      <c r="F18612" t="s">
        <v>24196</v>
      </c>
      <c r="G18612" s="7">
        <v>28.23</v>
      </c>
    </row>
    <row r="18613" spans="1:7" x14ac:dyDescent="0.3">
      <c r="A18613" s="310">
        <v>3021100</v>
      </c>
      <c r="B18613" t="s">
        <v>24275</v>
      </c>
      <c r="C18613" t="s">
        <v>23740</v>
      </c>
      <c r="D18613" t="s">
        <v>373</v>
      </c>
      <c r="E18613">
        <v>615130</v>
      </c>
      <c r="F18613" t="s">
        <v>24196</v>
      </c>
      <c r="G18613" s="7">
        <v>-0.01</v>
      </c>
    </row>
    <row r="18614" spans="1:7" x14ac:dyDescent="0.3">
      <c r="A18614" s="310">
        <v>3021100</v>
      </c>
      <c r="B18614" t="s">
        <v>24275</v>
      </c>
      <c r="C18614" t="s">
        <v>23740</v>
      </c>
      <c r="D18614" t="s">
        <v>375</v>
      </c>
      <c r="E18614">
        <v>615140</v>
      </c>
      <c r="F18614" t="s">
        <v>24196</v>
      </c>
      <c r="G18614" s="7">
        <v>-17.32</v>
      </c>
    </row>
    <row r="18615" spans="1:7" x14ac:dyDescent="0.3">
      <c r="A18615" s="310">
        <v>3021100</v>
      </c>
      <c r="B18615" t="s">
        <v>24275</v>
      </c>
      <c r="C18615" t="s">
        <v>23740</v>
      </c>
      <c r="D18615" t="s">
        <v>375</v>
      </c>
      <c r="E18615">
        <v>615140</v>
      </c>
      <c r="F18615" t="s">
        <v>24196</v>
      </c>
      <c r="G18615" s="7">
        <v>-16.760000000000002</v>
      </c>
    </row>
    <row r="18616" spans="1:7" x14ac:dyDescent="0.3">
      <c r="A18616" s="310">
        <v>3021100</v>
      </c>
      <c r="B18616" t="s">
        <v>24275</v>
      </c>
      <c r="C18616" t="s">
        <v>23740</v>
      </c>
      <c r="D18616" t="s">
        <v>373</v>
      </c>
      <c r="E18616">
        <v>615130</v>
      </c>
      <c r="F18616" t="s">
        <v>24196</v>
      </c>
      <c r="G18616" s="7">
        <v>-52.22</v>
      </c>
    </row>
    <row r="18617" spans="1:7" x14ac:dyDescent="0.3">
      <c r="A18617" s="310">
        <v>3021100</v>
      </c>
      <c r="B18617" t="s">
        <v>24275</v>
      </c>
      <c r="C18617" t="s">
        <v>23740</v>
      </c>
      <c r="D18617" t="s">
        <v>373</v>
      </c>
      <c r="E18617">
        <v>615130</v>
      </c>
      <c r="F18617" t="s">
        <v>24196</v>
      </c>
      <c r="G18617" s="7">
        <v>52.22</v>
      </c>
    </row>
    <row r="18618" spans="1:7" x14ac:dyDescent="0.3">
      <c r="A18618" s="310">
        <v>3021100</v>
      </c>
      <c r="B18618" t="s">
        <v>24275</v>
      </c>
      <c r="C18618" t="s">
        <v>23740</v>
      </c>
      <c r="D18618" t="s">
        <v>375</v>
      </c>
      <c r="E18618">
        <v>615140</v>
      </c>
      <c r="F18618" t="s">
        <v>24196</v>
      </c>
      <c r="G18618" s="7">
        <v>-16.760000000000002</v>
      </c>
    </row>
    <row r="18619" spans="1:7" x14ac:dyDescent="0.3">
      <c r="A18619" s="310">
        <v>3021100</v>
      </c>
      <c r="B18619" t="s">
        <v>24275</v>
      </c>
      <c r="C18619" t="s">
        <v>23740</v>
      </c>
      <c r="D18619" t="s">
        <v>373</v>
      </c>
      <c r="E18619">
        <v>615130</v>
      </c>
      <c r="F18619" t="s">
        <v>24196</v>
      </c>
      <c r="G18619" s="7">
        <v>35.24</v>
      </c>
    </row>
    <row r="18620" spans="1:7" x14ac:dyDescent="0.3">
      <c r="A18620" s="310">
        <v>3021100</v>
      </c>
      <c r="B18620" t="s">
        <v>24275</v>
      </c>
      <c r="C18620" t="s">
        <v>23740</v>
      </c>
      <c r="D18620" t="s">
        <v>371</v>
      </c>
      <c r="E18620">
        <v>615100</v>
      </c>
      <c r="F18620" t="s">
        <v>24196</v>
      </c>
      <c r="G18620" s="7">
        <v>20.22</v>
      </c>
    </row>
    <row r="18621" spans="1:7" x14ac:dyDescent="0.3">
      <c r="A18621" s="310">
        <v>3021100</v>
      </c>
      <c r="B18621" t="s">
        <v>24275</v>
      </c>
      <c r="C18621" t="s">
        <v>23740</v>
      </c>
      <c r="D18621" t="s">
        <v>373</v>
      </c>
      <c r="E18621">
        <v>615130</v>
      </c>
      <c r="F18621" t="s">
        <v>24196</v>
      </c>
      <c r="G18621" s="7">
        <v>-52.22</v>
      </c>
    </row>
    <row r="18622" spans="1:7" x14ac:dyDescent="0.3">
      <c r="A18622" s="310">
        <v>3021100</v>
      </c>
      <c r="B18622" t="s">
        <v>24275</v>
      </c>
      <c r="C18622" t="s">
        <v>23740</v>
      </c>
      <c r="D18622" t="s">
        <v>374</v>
      </c>
      <c r="E18622">
        <v>615120</v>
      </c>
      <c r="F18622" t="s">
        <v>24196</v>
      </c>
      <c r="G18622" s="7">
        <v>3244.5</v>
      </c>
    </row>
    <row r="18623" spans="1:7" x14ac:dyDescent="0.3">
      <c r="A18623" s="310">
        <v>3021100</v>
      </c>
      <c r="B18623" t="s">
        <v>24275</v>
      </c>
      <c r="C18623" t="s">
        <v>23740</v>
      </c>
      <c r="D18623" t="s">
        <v>373</v>
      </c>
      <c r="E18623">
        <v>615130</v>
      </c>
      <c r="F18623" t="s">
        <v>24196</v>
      </c>
      <c r="G18623" s="7">
        <v>2224.66</v>
      </c>
    </row>
    <row r="18624" spans="1:7" x14ac:dyDescent="0.3">
      <c r="A18624" s="310">
        <v>3021100</v>
      </c>
      <c r="B18624" t="s">
        <v>24275</v>
      </c>
      <c r="C18624" t="s">
        <v>23740</v>
      </c>
      <c r="D18624" t="s">
        <v>371</v>
      </c>
      <c r="E18624">
        <v>616100</v>
      </c>
      <c r="F18624" t="s">
        <v>24196</v>
      </c>
      <c r="G18624" s="7">
        <v>301.44</v>
      </c>
    </row>
    <row r="18625" spans="1:7" x14ac:dyDescent="0.3">
      <c r="A18625" s="310">
        <v>3021100</v>
      </c>
      <c r="B18625" t="s">
        <v>24275</v>
      </c>
      <c r="C18625" t="s">
        <v>23740</v>
      </c>
      <c r="D18625" t="s">
        <v>375</v>
      </c>
      <c r="E18625">
        <v>615140</v>
      </c>
      <c r="F18625" t="s">
        <v>24196</v>
      </c>
      <c r="G18625" s="7">
        <v>-0.01</v>
      </c>
    </row>
    <row r="18626" spans="1:7" x14ac:dyDescent="0.3">
      <c r="A18626" s="310">
        <v>3021100</v>
      </c>
      <c r="B18626" t="s">
        <v>24275</v>
      </c>
      <c r="C18626" t="s">
        <v>23740</v>
      </c>
      <c r="D18626" t="s">
        <v>375</v>
      </c>
      <c r="E18626">
        <v>615140</v>
      </c>
      <c r="F18626" t="s">
        <v>24196</v>
      </c>
      <c r="G18626" s="7">
        <v>16.760000000000002</v>
      </c>
    </row>
    <row r="18627" spans="1:7" x14ac:dyDescent="0.3">
      <c r="A18627" s="310">
        <v>3021100</v>
      </c>
      <c r="B18627" t="s">
        <v>24275</v>
      </c>
      <c r="C18627" t="s">
        <v>23740</v>
      </c>
      <c r="D18627" t="s">
        <v>373</v>
      </c>
      <c r="E18627">
        <v>615130</v>
      </c>
      <c r="F18627" t="s">
        <v>24196</v>
      </c>
      <c r="G18627" s="7">
        <v>50.54</v>
      </c>
    </row>
    <row r="18628" spans="1:7" x14ac:dyDescent="0.3">
      <c r="A18628" s="310">
        <v>3021100</v>
      </c>
      <c r="B18628" t="s">
        <v>24275</v>
      </c>
      <c r="C18628" t="s">
        <v>23740</v>
      </c>
      <c r="D18628" t="s">
        <v>375</v>
      </c>
      <c r="E18628">
        <v>615140</v>
      </c>
      <c r="F18628" t="s">
        <v>24196</v>
      </c>
      <c r="G18628" s="7">
        <v>-16.760000000000002</v>
      </c>
    </row>
    <row r="18629" spans="1:7" x14ac:dyDescent="0.3">
      <c r="A18629" s="310">
        <v>3021100</v>
      </c>
      <c r="B18629" t="s">
        <v>24275</v>
      </c>
      <c r="C18629" t="s">
        <v>23740</v>
      </c>
      <c r="D18629" t="s">
        <v>371</v>
      </c>
      <c r="E18629">
        <v>616100</v>
      </c>
      <c r="F18629" t="s">
        <v>24196</v>
      </c>
      <c r="G18629" s="7">
        <v>477.39</v>
      </c>
    </row>
    <row r="18630" spans="1:7" x14ac:dyDescent="0.3">
      <c r="A18630" s="310">
        <v>3021100</v>
      </c>
      <c r="B18630" t="s">
        <v>24275</v>
      </c>
      <c r="C18630" t="s">
        <v>23740</v>
      </c>
      <c r="D18630" t="s">
        <v>373</v>
      </c>
      <c r="E18630">
        <v>615130</v>
      </c>
      <c r="F18630" t="s">
        <v>24196</v>
      </c>
      <c r="G18630" s="7">
        <v>50.54</v>
      </c>
    </row>
    <row r="18631" spans="1:7" x14ac:dyDescent="0.3">
      <c r="A18631" s="310">
        <v>3021100</v>
      </c>
      <c r="B18631" t="s">
        <v>24275</v>
      </c>
      <c r="C18631" t="s">
        <v>23740</v>
      </c>
      <c r="D18631" t="s">
        <v>373</v>
      </c>
      <c r="E18631">
        <v>615130</v>
      </c>
      <c r="F18631" t="s">
        <v>24196</v>
      </c>
      <c r="G18631" s="7">
        <v>50.54</v>
      </c>
    </row>
    <row r="18632" spans="1:7" x14ac:dyDescent="0.3">
      <c r="A18632" s="310">
        <v>3021100</v>
      </c>
      <c r="B18632" t="s">
        <v>24275</v>
      </c>
      <c r="C18632" t="s">
        <v>23740</v>
      </c>
      <c r="D18632" t="s">
        <v>373</v>
      </c>
      <c r="E18632">
        <v>615130</v>
      </c>
      <c r="F18632" t="s">
        <v>24196</v>
      </c>
      <c r="G18632" s="7">
        <v>12.48</v>
      </c>
    </row>
    <row r="18633" spans="1:7" x14ac:dyDescent="0.3">
      <c r="A18633" s="310">
        <v>3021100</v>
      </c>
      <c r="B18633" t="s">
        <v>24275</v>
      </c>
      <c r="C18633" t="s">
        <v>23740</v>
      </c>
      <c r="D18633" t="s">
        <v>373</v>
      </c>
      <c r="E18633">
        <v>615130</v>
      </c>
      <c r="F18633" t="s">
        <v>24196</v>
      </c>
      <c r="G18633" s="7">
        <v>52.22</v>
      </c>
    </row>
    <row r="18634" spans="1:7" x14ac:dyDescent="0.3">
      <c r="A18634" s="310">
        <v>3021100</v>
      </c>
      <c r="B18634" t="s">
        <v>24275</v>
      </c>
      <c r="C18634" t="s">
        <v>23740</v>
      </c>
      <c r="D18634" t="s">
        <v>375</v>
      </c>
      <c r="E18634">
        <v>615140</v>
      </c>
      <c r="F18634" t="s">
        <v>24196</v>
      </c>
      <c r="G18634" s="7">
        <v>-16.760000000000002</v>
      </c>
    </row>
    <row r="18635" spans="1:7" x14ac:dyDescent="0.3">
      <c r="A18635" s="310">
        <v>3021100</v>
      </c>
      <c r="B18635" t="s">
        <v>24275</v>
      </c>
      <c r="C18635" t="s">
        <v>23740</v>
      </c>
      <c r="D18635" t="s">
        <v>375</v>
      </c>
      <c r="E18635">
        <v>615140</v>
      </c>
      <c r="F18635" t="s">
        <v>24196</v>
      </c>
      <c r="G18635" s="7">
        <v>17.32</v>
      </c>
    </row>
    <row r="18636" spans="1:7" x14ac:dyDescent="0.3">
      <c r="A18636" s="310">
        <v>3021100</v>
      </c>
      <c r="B18636" t="s">
        <v>24275</v>
      </c>
      <c r="C18636" t="s">
        <v>23740</v>
      </c>
      <c r="D18636" t="s">
        <v>371</v>
      </c>
      <c r="E18636">
        <v>617100</v>
      </c>
      <c r="F18636" t="s">
        <v>24196</v>
      </c>
      <c r="G18636" s="7">
        <v>906.55</v>
      </c>
    </row>
    <row r="18637" spans="1:7" x14ac:dyDescent="0.3">
      <c r="A18637" s="310">
        <v>3021100</v>
      </c>
      <c r="B18637" t="s">
        <v>24275</v>
      </c>
      <c r="C18637" t="s">
        <v>23740</v>
      </c>
      <c r="D18637" t="s">
        <v>373</v>
      </c>
      <c r="E18637">
        <v>615130</v>
      </c>
      <c r="F18637" t="s">
        <v>24196</v>
      </c>
      <c r="G18637" s="7">
        <v>12.99</v>
      </c>
    </row>
    <row r="18638" spans="1:7" x14ac:dyDescent="0.3">
      <c r="A18638" s="310">
        <v>3021100</v>
      </c>
      <c r="B18638" t="s">
        <v>24275</v>
      </c>
      <c r="C18638" t="s">
        <v>23740</v>
      </c>
      <c r="D18638" t="s">
        <v>373</v>
      </c>
      <c r="E18638">
        <v>615130</v>
      </c>
      <c r="F18638" t="s">
        <v>24196</v>
      </c>
      <c r="G18638" s="7">
        <v>50.54</v>
      </c>
    </row>
    <row r="18639" spans="1:7" x14ac:dyDescent="0.3">
      <c r="A18639" s="310">
        <v>3021100</v>
      </c>
      <c r="B18639" t="s">
        <v>24275</v>
      </c>
      <c r="C18639" t="s">
        <v>23740</v>
      </c>
      <c r="D18639" t="s">
        <v>373</v>
      </c>
      <c r="E18639">
        <v>615130</v>
      </c>
      <c r="F18639" t="s">
        <v>24196</v>
      </c>
      <c r="G18639" s="7">
        <v>35.24</v>
      </c>
    </row>
    <row r="18640" spans="1:7" x14ac:dyDescent="0.3">
      <c r="A18640" s="310">
        <v>3021100</v>
      </c>
      <c r="B18640" t="s">
        <v>24275</v>
      </c>
      <c r="C18640" t="s">
        <v>23740</v>
      </c>
      <c r="D18640" t="s">
        <v>373</v>
      </c>
      <c r="E18640">
        <v>615130</v>
      </c>
      <c r="F18640" t="s">
        <v>24196</v>
      </c>
      <c r="G18640" s="7">
        <v>-50.54</v>
      </c>
    </row>
    <row r="18641" spans="1:7" x14ac:dyDescent="0.3">
      <c r="A18641" s="310">
        <v>3021100</v>
      </c>
      <c r="B18641" t="s">
        <v>24275</v>
      </c>
      <c r="C18641" t="s">
        <v>23740</v>
      </c>
      <c r="D18641" t="s">
        <v>373</v>
      </c>
      <c r="E18641">
        <v>615130</v>
      </c>
      <c r="F18641" t="s">
        <v>24196</v>
      </c>
      <c r="G18641" s="7">
        <v>1566.74</v>
      </c>
    </row>
    <row r="18642" spans="1:7" x14ac:dyDescent="0.3">
      <c r="A18642" s="310">
        <v>3021100</v>
      </c>
      <c r="B18642" t="s">
        <v>24275</v>
      </c>
      <c r="C18642" t="s">
        <v>23740</v>
      </c>
      <c r="D18642" t="s">
        <v>375</v>
      </c>
      <c r="E18642">
        <v>615140</v>
      </c>
      <c r="F18642" t="s">
        <v>24196</v>
      </c>
      <c r="G18642" s="7">
        <v>17.32</v>
      </c>
    </row>
    <row r="18643" spans="1:7" x14ac:dyDescent="0.3">
      <c r="A18643" s="310">
        <v>3021100</v>
      </c>
      <c r="B18643" t="s">
        <v>24275</v>
      </c>
      <c r="C18643" t="s">
        <v>23740</v>
      </c>
      <c r="D18643" t="s">
        <v>375</v>
      </c>
      <c r="E18643">
        <v>615140</v>
      </c>
      <c r="F18643" t="s">
        <v>24196</v>
      </c>
      <c r="G18643" s="7">
        <v>17.32</v>
      </c>
    </row>
    <row r="18644" spans="1:7" x14ac:dyDescent="0.3">
      <c r="A18644" s="310">
        <v>3021100</v>
      </c>
      <c r="B18644" t="s">
        <v>24275</v>
      </c>
      <c r="C18644" t="s">
        <v>23740</v>
      </c>
      <c r="D18644" t="s">
        <v>373</v>
      </c>
      <c r="E18644">
        <v>615130</v>
      </c>
      <c r="F18644" t="s">
        <v>24196</v>
      </c>
      <c r="G18644" s="7">
        <v>52.22</v>
      </c>
    </row>
    <row r="18645" spans="1:7" x14ac:dyDescent="0.3">
      <c r="A18645" s="310">
        <v>3021100</v>
      </c>
      <c r="B18645" t="s">
        <v>24275</v>
      </c>
      <c r="C18645" t="s">
        <v>23740</v>
      </c>
      <c r="D18645" t="s">
        <v>373</v>
      </c>
      <c r="E18645">
        <v>615130</v>
      </c>
      <c r="F18645" t="s">
        <v>24196</v>
      </c>
      <c r="G18645" s="7">
        <v>35.24</v>
      </c>
    </row>
    <row r="18646" spans="1:7" x14ac:dyDescent="0.3">
      <c r="A18646" s="310">
        <v>3021100</v>
      </c>
      <c r="B18646" t="s">
        <v>24275</v>
      </c>
      <c r="C18646" t="s">
        <v>23740</v>
      </c>
      <c r="D18646" t="s">
        <v>372</v>
      </c>
      <c r="E18646">
        <v>615180</v>
      </c>
      <c r="F18646" t="s">
        <v>24196</v>
      </c>
      <c r="G18646" s="7">
        <v>980</v>
      </c>
    </row>
    <row r="18647" spans="1:7" x14ac:dyDescent="0.3">
      <c r="A18647" s="310">
        <v>3021100</v>
      </c>
      <c r="B18647" t="s">
        <v>24275</v>
      </c>
      <c r="C18647" t="s">
        <v>23740</v>
      </c>
      <c r="D18647" t="s">
        <v>375</v>
      </c>
      <c r="E18647">
        <v>615140</v>
      </c>
      <c r="F18647" t="s">
        <v>24196</v>
      </c>
      <c r="G18647" s="7">
        <v>16.760000000000002</v>
      </c>
    </row>
    <row r="18648" spans="1:7" x14ac:dyDescent="0.3">
      <c r="A18648" s="310">
        <v>3021100</v>
      </c>
      <c r="B18648" t="s">
        <v>24275</v>
      </c>
      <c r="C18648" t="s">
        <v>23740</v>
      </c>
      <c r="D18648" t="s">
        <v>375</v>
      </c>
      <c r="E18648">
        <v>615140</v>
      </c>
      <c r="F18648" t="s">
        <v>24196</v>
      </c>
      <c r="G18648" s="7">
        <v>17.32</v>
      </c>
    </row>
    <row r="18649" spans="1:7" x14ac:dyDescent="0.3">
      <c r="A18649" s="310">
        <v>3021100</v>
      </c>
      <c r="B18649" t="s">
        <v>24275</v>
      </c>
      <c r="C18649" t="s">
        <v>23740</v>
      </c>
      <c r="D18649" t="s">
        <v>371</v>
      </c>
      <c r="E18649">
        <v>615100</v>
      </c>
      <c r="F18649" t="s">
        <v>24196</v>
      </c>
      <c r="G18649" s="7">
        <v>28.85</v>
      </c>
    </row>
    <row r="18650" spans="1:7" x14ac:dyDescent="0.3">
      <c r="A18650" s="310">
        <v>3021100</v>
      </c>
      <c r="B18650" t="s">
        <v>24275</v>
      </c>
      <c r="C18650" t="s">
        <v>23740</v>
      </c>
      <c r="D18650" t="s">
        <v>372</v>
      </c>
      <c r="E18650">
        <v>615180</v>
      </c>
      <c r="F18650" t="s">
        <v>24196</v>
      </c>
      <c r="G18650" s="7">
        <v>4.99</v>
      </c>
    </row>
    <row r="18651" spans="1:7" x14ac:dyDescent="0.3">
      <c r="A18651" s="310">
        <v>3021100</v>
      </c>
      <c r="B18651" t="s">
        <v>24275</v>
      </c>
      <c r="C18651" t="s">
        <v>23740</v>
      </c>
      <c r="D18651" t="s">
        <v>375</v>
      </c>
      <c r="E18651">
        <v>615140</v>
      </c>
      <c r="F18651" t="s">
        <v>24196</v>
      </c>
      <c r="G18651" s="7">
        <v>-16.760000000000002</v>
      </c>
    </row>
    <row r="18652" spans="1:7" x14ac:dyDescent="0.3">
      <c r="A18652" s="310">
        <v>3021100</v>
      </c>
      <c r="B18652" t="s">
        <v>24275</v>
      </c>
      <c r="C18652" t="s">
        <v>23740</v>
      </c>
      <c r="D18652" t="s">
        <v>375</v>
      </c>
      <c r="E18652">
        <v>615140</v>
      </c>
      <c r="F18652" t="s">
        <v>24196</v>
      </c>
      <c r="G18652" s="7">
        <v>-0.01</v>
      </c>
    </row>
    <row r="18653" spans="1:7" x14ac:dyDescent="0.3">
      <c r="A18653" s="310">
        <v>3021100</v>
      </c>
      <c r="B18653" t="s">
        <v>24275</v>
      </c>
      <c r="C18653" t="s">
        <v>23740</v>
      </c>
      <c r="D18653" t="s">
        <v>375</v>
      </c>
      <c r="E18653">
        <v>615140</v>
      </c>
      <c r="F18653" t="s">
        <v>24196</v>
      </c>
      <c r="G18653" s="7">
        <v>-16.760000000000002</v>
      </c>
    </row>
    <row r="18654" spans="1:7" x14ac:dyDescent="0.3">
      <c r="A18654" s="310">
        <v>3021100</v>
      </c>
      <c r="B18654" t="s">
        <v>24275</v>
      </c>
      <c r="C18654" t="s">
        <v>23740</v>
      </c>
      <c r="D18654" t="s">
        <v>373</v>
      </c>
      <c r="E18654">
        <v>617150</v>
      </c>
      <c r="F18654" t="s">
        <v>24196</v>
      </c>
      <c r="G18654" s="7">
        <v>319.61</v>
      </c>
    </row>
    <row r="18655" spans="1:7" x14ac:dyDescent="0.3">
      <c r="A18655" s="310">
        <v>3021100</v>
      </c>
      <c r="B18655" t="s">
        <v>24275</v>
      </c>
      <c r="C18655" t="s">
        <v>23740</v>
      </c>
      <c r="D18655" t="s">
        <v>371</v>
      </c>
      <c r="E18655">
        <v>617100</v>
      </c>
      <c r="F18655" t="s">
        <v>24196</v>
      </c>
      <c r="G18655" s="7">
        <v>1159.8900000000001</v>
      </c>
    </row>
    <row r="18656" spans="1:7" x14ac:dyDescent="0.3">
      <c r="A18656" s="310">
        <v>3021100</v>
      </c>
      <c r="B18656" t="s">
        <v>24275</v>
      </c>
      <c r="C18656" t="s">
        <v>23740</v>
      </c>
      <c r="D18656" t="s">
        <v>375</v>
      </c>
      <c r="E18656">
        <v>615140</v>
      </c>
      <c r="F18656" t="s">
        <v>24196</v>
      </c>
      <c r="G18656" s="7">
        <v>-17.32</v>
      </c>
    </row>
    <row r="18657" spans="1:7" x14ac:dyDescent="0.3">
      <c r="A18657" s="310">
        <v>3021100</v>
      </c>
      <c r="B18657" t="s">
        <v>24275</v>
      </c>
      <c r="C18657" t="s">
        <v>23740</v>
      </c>
      <c r="D18657" t="s">
        <v>372</v>
      </c>
      <c r="E18657">
        <v>615180</v>
      </c>
      <c r="F18657" t="s">
        <v>24196</v>
      </c>
      <c r="G18657" s="7">
        <v>1452.5</v>
      </c>
    </row>
    <row r="18658" spans="1:7" x14ac:dyDescent="0.3">
      <c r="A18658" s="310">
        <v>3021100</v>
      </c>
      <c r="B18658" t="s">
        <v>24275</v>
      </c>
      <c r="C18658" t="s">
        <v>23740</v>
      </c>
      <c r="D18658" t="s">
        <v>373</v>
      </c>
      <c r="E18658">
        <v>615130</v>
      </c>
      <c r="F18658" t="s">
        <v>24196</v>
      </c>
      <c r="G18658" s="7">
        <v>-50.54</v>
      </c>
    </row>
    <row r="18659" spans="1:7" x14ac:dyDescent="0.3">
      <c r="A18659" s="310">
        <v>3021100</v>
      </c>
      <c r="B18659" t="s">
        <v>24275</v>
      </c>
      <c r="C18659" t="s">
        <v>23740</v>
      </c>
      <c r="D18659" t="s">
        <v>371</v>
      </c>
      <c r="E18659">
        <v>615100</v>
      </c>
      <c r="F18659" t="s">
        <v>24196</v>
      </c>
      <c r="G18659" s="7">
        <v>407.33</v>
      </c>
    </row>
    <row r="18660" spans="1:7" x14ac:dyDescent="0.3">
      <c r="A18660" s="310">
        <v>3021100</v>
      </c>
      <c r="B18660" t="s">
        <v>24275</v>
      </c>
      <c r="C18660" t="s">
        <v>23740</v>
      </c>
      <c r="D18660" t="s">
        <v>373</v>
      </c>
      <c r="E18660">
        <v>615130</v>
      </c>
      <c r="F18660" t="s">
        <v>24196</v>
      </c>
      <c r="G18660" s="7">
        <v>-0.01</v>
      </c>
    </row>
    <row r="18661" spans="1:7" x14ac:dyDescent="0.3">
      <c r="A18661" s="310">
        <v>3021100</v>
      </c>
      <c r="B18661" t="s">
        <v>24275</v>
      </c>
      <c r="C18661" t="s">
        <v>23740</v>
      </c>
      <c r="D18661" t="s">
        <v>373</v>
      </c>
      <c r="E18661">
        <v>615130</v>
      </c>
      <c r="F18661" t="s">
        <v>24196</v>
      </c>
      <c r="G18661" s="7">
        <v>0.01</v>
      </c>
    </row>
    <row r="18662" spans="1:7" x14ac:dyDescent="0.3">
      <c r="A18662" s="310">
        <v>3021100</v>
      </c>
      <c r="B18662" t="s">
        <v>24275</v>
      </c>
      <c r="C18662" t="s">
        <v>23740</v>
      </c>
      <c r="D18662" t="s">
        <v>371</v>
      </c>
      <c r="E18662">
        <v>615100</v>
      </c>
      <c r="F18662" t="s">
        <v>24196</v>
      </c>
      <c r="G18662" s="7">
        <v>26.54</v>
      </c>
    </row>
    <row r="18663" spans="1:7" x14ac:dyDescent="0.3">
      <c r="A18663" s="310">
        <v>3021100</v>
      </c>
      <c r="B18663" t="s">
        <v>24275</v>
      </c>
      <c r="C18663" t="s">
        <v>23740</v>
      </c>
      <c r="D18663" t="s">
        <v>375</v>
      </c>
      <c r="E18663">
        <v>615140</v>
      </c>
      <c r="F18663" t="s">
        <v>24196</v>
      </c>
      <c r="G18663" s="7">
        <v>-17.32</v>
      </c>
    </row>
    <row r="18664" spans="1:7" x14ac:dyDescent="0.3">
      <c r="A18664" s="310">
        <v>3021100</v>
      </c>
      <c r="B18664" t="s">
        <v>24275</v>
      </c>
      <c r="C18664" t="s">
        <v>23740</v>
      </c>
      <c r="D18664" t="s">
        <v>373</v>
      </c>
      <c r="E18664">
        <v>615130</v>
      </c>
      <c r="F18664" t="s">
        <v>24196</v>
      </c>
      <c r="G18664" s="7">
        <v>-0.01</v>
      </c>
    </row>
    <row r="18665" spans="1:7" x14ac:dyDescent="0.3">
      <c r="A18665" s="310">
        <v>3021100</v>
      </c>
      <c r="B18665" t="s">
        <v>24275</v>
      </c>
      <c r="C18665" t="s">
        <v>23740</v>
      </c>
      <c r="D18665" t="s">
        <v>375</v>
      </c>
      <c r="E18665">
        <v>615140</v>
      </c>
      <c r="F18665" t="s">
        <v>24196</v>
      </c>
      <c r="G18665" s="7">
        <v>0.01</v>
      </c>
    </row>
    <row r="18666" spans="1:7" x14ac:dyDescent="0.3">
      <c r="A18666" s="310">
        <v>3021100</v>
      </c>
      <c r="B18666" t="s">
        <v>24275</v>
      </c>
      <c r="C18666" t="s">
        <v>23740</v>
      </c>
      <c r="D18666" t="s">
        <v>375</v>
      </c>
      <c r="E18666">
        <v>615140</v>
      </c>
      <c r="F18666" t="s">
        <v>24196</v>
      </c>
      <c r="G18666" s="7">
        <v>16.760000000000002</v>
      </c>
    </row>
    <row r="18667" spans="1:7" x14ac:dyDescent="0.3">
      <c r="A18667" s="310">
        <v>3021100</v>
      </c>
      <c r="B18667" t="s">
        <v>24275</v>
      </c>
      <c r="C18667" t="s">
        <v>23740</v>
      </c>
      <c r="D18667" t="s">
        <v>373</v>
      </c>
      <c r="E18667">
        <v>615130</v>
      </c>
      <c r="F18667" t="s">
        <v>24196</v>
      </c>
      <c r="G18667" s="7">
        <v>52.22</v>
      </c>
    </row>
    <row r="18668" spans="1:7" x14ac:dyDescent="0.3">
      <c r="A18668" s="310">
        <v>3021100</v>
      </c>
      <c r="B18668" t="s">
        <v>24275</v>
      </c>
      <c r="C18668" t="s">
        <v>23740</v>
      </c>
      <c r="D18668" t="s">
        <v>375</v>
      </c>
      <c r="E18668">
        <v>615140</v>
      </c>
      <c r="F18668" t="s">
        <v>24196</v>
      </c>
      <c r="G18668" s="7">
        <v>16.760000000000002</v>
      </c>
    </row>
    <row r="18669" spans="1:7" x14ac:dyDescent="0.3">
      <c r="A18669" s="310">
        <v>3021100</v>
      </c>
      <c r="B18669" t="s">
        <v>24275</v>
      </c>
      <c r="C18669" t="s">
        <v>23740</v>
      </c>
      <c r="D18669" t="s">
        <v>371</v>
      </c>
      <c r="E18669">
        <v>615100</v>
      </c>
      <c r="F18669" t="s">
        <v>24196</v>
      </c>
      <c r="G18669" s="7">
        <v>4327.33</v>
      </c>
    </row>
    <row r="18670" spans="1:7" x14ac:dyDescent="0.3">
      <c r="A18670" s="310">
        <v>3021100</v>
      </c>
      <c r="B18670" t="s">
        <v>24275</v>
      </c>
      <c r="C18670" t="s">
        <v>23740</v>
      </c>
      <c r="D18670" t="s">
        <v>371</v>
      </c>
      <c r="E18670">
        <v>617100</v>
      </c>
      <c r="F18670" t="s">
        <v>24196</v>
      </c>
      <c r="G18670" s="7">
        <v>846.15</v>
      </c>
    </row>
    <row r="18671" spans="1:7" x14ac:dyDescent="0.3">
      <c r="A18671" s="310">
        <v>3021100</v>
      </c>
      <c r="B18671" t="s">
        <v>24275</v>
      </c>
      <c r="C18671" t="s">
        <v>23740</v>
      </c>
      <c r="D18671" t="s">
        <v>373</v>
      </c>
      <c r="E18671">
        <v>615130</v>
      </c>
      <c r="F18671" t="s">
        <v>24196</v>
      </c>
      <c r="G18671" s="7">
        <v>-52.22</v>
      </c>
    </row>
    <row r="18672" spans="1:7" x14ac:dyDescent="0.3">
      <c r="A18672" s="310">
        <v>3021100</v>
      </c>
      <c r="B18672" t="s">
        <v>24275</v>
      </c>
      <c r="C18672" t="s">
        <v>23740</v>
      </c>
      <c r="D18672" t="s">
        <v>373</v>
      </c>
      <c r="E18672">
        <v>616160</v>
      </c>
      <c r="F18672" t="s">
        <v>24196</v>
      </c>
      <c r="G18672" s="7">
        <v>311.92</v>
      </c>
    </row>
    <row r="18673" spans="1:7" x14ac:dyDescent="0.3">
      <c r="A18673" s="310">
        <v>3021100</v>
      </c>
      <c r="B18673" t="s">
        <v>24275</v>
      </c>
      <c r="C18673" t="s">
        <v>23740</v>
      </c>
      <c r="D18673" t="s">
        <v>373</v>
      </c>
      <c r="E18673">
        <v>615130</v>
      </c>
      <c r="F18673" t="s">
        <v>24196</v>
      </c>
      <c r="G18673" s="7">
        <v>0.01</v>
      </c>
    </row>
    <row r="18674" spans="1:7" x14ac:dyDescent="0.3">
      <c r="A18674" s="310">
        <v>3021100</v>
      </c>
      <c r="B18674" t="s">
        <v>24275</v>
      </c>
      <c r="C18674" t="s">
        <v>23740</v>
      </c>
      <c r="D18674" t="s">
        <v>373</v>
      </c>
      <c r="E18674">
        <v>615130</v>
      </c>
      <c r="F18674" t="s">
        <v>24196</v>
      </c>
      <c r="G18674" s="7">
        <v>-35.24</v>
      </c>
    </row>
    <row r="18675" spans="1:7" x14ac:dyDescent="0.3">
      <c r="A18675" s="310">
        <v>3021100</v>
      </c>
      <c r="B18675" t="s">
        <v>24275</v>
      </c>
      <c r="C18675" t="s">
        <v>23740</v>
      </c>
      <c r="D18675" t="s">
        <v>375</v>
      </c>
      <c r="E18675">
        <v>615140</v>
      </c>
      <c r="F18675" t="s">
        <v>24196</v>
      </c>
      <c r="G18675" s="7">
        <v>519.65</v>
      </c>
    </row>
    <row r="18676" spans="1:7" x14ac:dyDescent="0.3">
      <c r="A18676" s="310">
        <v>3021100</v>
      </c>
      <c r="B18676" t="s">
        <v>24275</v>
      </c>
      <c r="C18676" t="s">
        <v>23740</v>
      </c>
      <c r="D18676" t="s">
        <v>375</v>
      </c>
      <c r="E18676">
        <v>615140</v>
      </c>
      <c r="F18676" t="s">
        <v>24196</v>
      </c>
      <c r="G18676" s="7">
        <v>-16.760000000000002</v>
      </c>
    </row>
    <row r="18677" spans="1:7" x14ac:dyDescent="0.3">
      <c r="A18677" s="310">
        <v>3021100</v>
      </c>
      <c r="B18677" t="s">
        <v>24275</v>
      </c>
      <c r="C18677" t="s">
        <v>23740</v>
      </c>
      <c r="D18677" t="s">
        <v>373</v>
      </c>
      <c r="E18677">
        <v>615130</v>
      </c>
      <c r="F18677" t="s">
        <v>24196</v>
      </c>
      <c r="G18677" s="7">
        <v>50.54</v>
      </c>
    </row>
    <row r="18678" spans="1:7" x14ac:dyDescent="0.3">
      <c r="A18678" s="310">
        <v>3021100</v>
      </c>
      <c r="B18678" t="s">
        <v>24275</v>
      </c>
      <c r="C18678" t="s">
        <v>23740</v>
      </c>
      <c r="D18678" t="s">
        <v>375</v>
      </c>
      <c r="E18678">
        <v>615140</v>
      </c>
      <c r="F18678" t="s">
        <v>24196</v>
      </c>
      <c r="G18678" s="7">
        <v>-17.32</v>
      </c>
    </row>
    <row r="18679" spans="1:7" x14ac:dyDescent="0.3">
      <c r="A18679" s="310">
        <v>3021100</v>
      </c>
      <c r="B18679" t="s">
        <v>24275</v>
      </c>
      <c r="C18679" t="s">
        <v>23740</v>
      </c>
      <c r="D18679" t="s">
        <v>373</v>
      </c>
      <c r="E18679">
        <v>615130</v>
      </c>
      <c r="F18679" t="s">
        <v>24196</v>
      </c>
      <c r="G18679" s="7">
        <v>0.01</v>
      </c>
    </row>
    <row r="18680" spans="1:7" x14ac:dyDescent="0.3">
      <c r="A18680" s="310">
        <v>3021100</v>
      </c>
      <c r="B18680" t="s">
        <v>24275</v>
      </c>
      <c r="C18680" t="s">
        <v>23740</v>
      </c>
      <c r="D18680" t="s">
        <v>375</v>
      </c>
      <c r="E18680">
        <v>615140</v>
      </c>
      <c r="F18680" t="s">
        <v>24196</v>
      </c>
      <c r="G18680" s="7">
        <v>22.61</v>
      </c>
    </row>
    <row r="18681" spans="1:7" x14ac:dyDescent="0.3">
      <c r="A18681" s="310">
        <v>3021100</v>
      </c>
      <c r="B18681" t="s">
        <v>24275</v>
      </c>
      <c r="C18681" t="s">
        <v>23740</v>
      </c>
      <c r="D18681" t="s">
        <v>373</v>
      </c>
      <c r="E18681">
        <v>615130</v>
      </c>
      <c r="F18681" t="s">
        <v>24196</v>
      </c>
      <c r="G18681" s="7">
        <v>0.01</v>
      </c>
    </row>
    <row r="18682" spans="1:7" x14ac:dyDescent="0.3">
      <c r="A18682" s="310">
        <v>3021100</v>
      </c>
      <c r="B18682" t="s">
        <v>24275</v>
      </c>
      <c r="C18682" t="s">
        <v>23740</v>
      </c>
      <c r="D18682" t="s">
        <v>375</v>
      </c>
      <c r="E18682">
        <v>615140</v>
      </c>
      <c r="F18682" t="s">
        <v>24196</v>
      </c>
      <c r="G18682" s="7">
        <v>16.760000000000002</v>
      </c>
    </row>
    <row r="18683" spans="1:7" x14ac:dyDescent="0.3">
      <c r="A18683" s="310">
        <v>3021100</v>
      </c>
      <c r="B18683" t="s">
        <v>24275</v>
      </c>
      <c r="C18683" t="s">
        <v>23740</v>
      </c>
      <c r="D18683" t="s">
        <v>371</v>
      </c>
      <c r="E18683">
        <v>617100</v>
      </c>
      <c r="F18683" t="s">
        <v>24196</v>
      </c>
      <c r="G18683" s="7">
        <v>588.1</v>
      </c>
    </row>
    <row r="18684" spans="1:7" x14ac:dyDescent="0.3">
      <c r="A18684" s="310">
        <v>3021100</v>
      </c>
      <c r="B18684" t="s">
        <v>24275</v>
      </c>
      <c r="C18684" t="s">
        <v>23740</v>
      </c>
      <c r="D18684" t="s">
        <v>375</v>
      </c>
      <c r="E18684">
        <v>615140</v>
      </c>
      <c r="F18684" t="s">
        <v>24196</v>
      </c>
      <c r="G18684" s="7">
        <v>16.760000000000002</v>
      </c>
    </row>
    <row r="18685" spans="1:7" x14ac:dyDescent="0.3">
      <c r="A18685" s="310">
        <v>3021100</v>
      </c>
      <c r="B18685" t="s">
        <v>24275</v>
      </c>
      <c r="C18685" t="s">
        <v>23740</v>
      </c>
      <c r="D18685" t="s">
        <v>375</v>
      </c>
      <c r="E18685">
        <v>615140</v>
      </c>
      <c r="F18685" t="s">
        <v>24196</v>
      </c>
      <c r="G18685" s="7">
        <v>-17.32</v>
      </c>
    </row>
    <row r="18686" spans="1:7" x14ac:dyDescent="0.3">
      <c r="A18686" s="310">
        <v>3021100</v>
      </c>
      <c r="B18686" t="s">
        <v>24275</v>
      </c>
      <c r="C18686" t="s">
        <v>23740</v>
      </c>
      <c r="D18686" t="s">
        <v>372</v>
      </c>
      <c r="E18686">
        <v>615180</v>
      </c>
      <c r="F18686" t="s">
        <v>24196</v>
      </c>
      <c r="G18686" s="7">
        <v>4.99</v>
      </c>
    </row>
    <row r="18687" spans="1:7" x14ac:dyDescent="0.3">
      <c r="A18687" s="310">
        <v>3021100</v>
      </c>
      <c r="B18687" t="s">
        <v>24275</v>
      </c>
      <c r="C18687" t="s">
        <v>23740</v>
      </c>
      <c r="D18687" t="s">
        <v>375</v>
      </c>
      <c r="E18687">
        <v>616130</v>
      </c>
      <c r="F18687" t="s">
        <v>24196</v>
      </c>
      <c r="G18687" s="7">
        <v>62.37</v>
      </c>
    </row>
    <row r="18688" spans="1:7" x14ac:dyDescent="0.3">
      <c r="A18688" s="310">
        <v>3021100</v>
      </c>
      <c r="B18688" t="s">
        <v>24275</v>
      </c>
      <c r="C18688" t="s">
        <v>23740</v>
      </c>
      <c r="D18688" t="s">
        <v>371</v>
      </c>
      <c r="E18688">
        <v>615100</v>
      </c>
      <c r="F18688" t="s">
        <v>24196</v>
      </c>
      <c r="G18688" s="7">
        <v>1181.23</v>
      </c>
    </row>
    <row r="18689" spans="1:7" x14ac:dyDescent="0.3">
      <c r="A18689" s="310">
        <v>3021100</v>
      </c>
      <c r="B18689" t="s">
        <v>24275</v>
      </c>
      <c r="C18689" t="s">
        <v>23740</v>
      </c>
      <c r="D18689" t="s">
        <v>373</v>
      </c>
      <c r="E18689">
        <v>615130</v>
      </c>
      <c r="F18689" t="s">
        <v>24196</v>
      </c>
      <c r="G18689" s="7">
        <v>-50.54</v>
      </c>
    </row>
    <row r="18690" spans="1:7" x14ac:dyDescent="0.3">
      <c r="A18690" s="310">
        <v>3021100</v>
      </c>
      <c r="B18690" t="s">
        <v>24275</v>
      </c>
      <c r="C18690" t="s">
        <v>23740</v>
      </c>
      <c r="D18690" t="s">
        <v>373</v>
      </c>
      <c r="E18690">
        <v>615130</v>
      </c>
      <c r="F18690" t="s">
        <v>24196</v>
      </c>
      <c r="G18690" s="7">
        <v>50.54</v>
      </c>
    </row>
    <row r="18691" spans="1:7" x14ac:dyDescent="0.3">
      <c r="A18691" s="310">
        <v>3021100</v>
      </c>
      <c r="B18691" t="s">
        <v>24275</v>
      </c>
      <c r="C18691" t="s">
        <v>23740</v>
      </c>
      <c r="D18691" t="s">
        <v>371</v>
      </c>
      <c r="E18691">
        <v>615100</v>
      </c>
      <c r="F18691" t="s">
        <v>24196</v>
      </c>
      <c r="G18691" s="7">
        <v>5646.83</v>
      </c>
    </row>
    <row r="18692" spans="1:7" x14ac:dyDescent="0.3">
      <c r="A18692" s="310">
        <v>3021100</v>
      </c>
      <c r="B18692" t="s">
        <v>24275</v>
      </c>
      <c r="C18692" t="s">
        <v>23740</v>
      </c>
      <c r="D18692" t="s">
        <v>373</v>
      </c>
      <c r="E18692">
        <v>615130</v>
      </c>
      <c r="F18692" t="s">
        <v>24196</v>
      </c>
      <c r="G18692" s="7">
        <v>-50.54</v>
      </c>
    </row>
    <row r="18693" spans="1:7" x14ac:dyDescent="0.3">
      <c r="A18693" s="310">
        <v>3021100</v>
      </c>
      <c r="B18693" t="s">
        <v>24275</v>
      </c>
      <c r="C18693" t="s">
        <v>23740</v>
      </c>
      <c r="D18693" t="s">
        <v>371</v>
      </c>
      <c r="E18693">
        <v>616100</v>
      </c>
      <c r="F18693" t="s">
        <v>24196</v>
      </c>
      <c r="G18693" s="7">
        <v>207.42</v>
      </c>
    </row>
    <row r="18694" spans="1:7" x14ac:dyDescent="0.3">
      <c r="A18694" s="310">
        <v>3021100</v>
      </c>
      <c r="B18694" t="s">
        <v>24275</v>
      </c>
      <c r="C18694" t="s">
        <v>23740</v>
      </c>
      <c r="D18694" t="s">
        <v>373</v>
      </c>
      <c r="E18694">
        <v>615130</v>
      </c>
      <c r="F18694" t="s">
        <v>24196</v>
      </c>
      <c r="G18694" s="7">
        <v>-35.24</v>
      </c>
    </row>
    <row r="18695" spans="1:7" x14ac:dyDescent="0.3">
      <c r="A18695" s="310">
        <v>3021100</v>
      </c>
      <c r="B18695" t="s">
        <v>24275</v>
      </c>
      <c r="C18695" t="s">
        <v>23740</v>
      </c>
      <c r="D18695" t="s">
        <v>371</v>
      </c>
      <c r="E18695">
        <v>616100</v>
      </c>
      <c r="F18695" t="s">
        <v>24196</v>
      </c>
      <c r="G18695" s="7">
        <v>353.38</v>
      </c>
    </row>
    <row r="18696" spans="1:7" x14ac:dyDescent="0.3">
      <c r="A18696" s="310">
        <v>3021100</v>
      </c>
      <c r="B18696" t="s">
        <v>24275</v>
      </c>
      <c r="C18696" t="s">
        <v>23740</v>
      </c>
      <c r="D18696" t="s">
        <v>371</v>
      </c>
      <c r="E18696">
        <v>616100</v>
      </c>
      <c r="F18696" t="s">
        <v>24196</v>
      </c>
      <c r="G18696" s="7">
        <v>784.47</v>
      </c>
    </row>
    <row r="18697" spans="1:7" x14ac:dyDescent="0.3">
      <c r="A18697" s="310">
        <v>3021100</v>
      </c>
      <c r="B18697" t="s">
        <v>24275</v>
      </c>
      <c r="C18697" t="s">
        <v>23740</v>
      </c>
      <c r="D18697" t="s">
        <v>373</v>
      </c>
      <c r="E18697">
        <v>615130</v>
      </c>
      <c r="F18697" t="s">
        <v>24196</v>
      </c>
      <c r="G18697" s="7">
        <v>35.24</v>
      </c>
    </row>
    <row r="18698" spans="1:7" x14ac:dyDescent="0.3">
      <c r="A18698" s="310">
        <v>3021100</v>
      </c>
      <c r="B18698" t="s">
        <v>24275</v>
      </c>
      <c r="C18698" t="s">
        <v>23740</v>
      </c>
      <c r="D18698" t="s">
        <v>375</v>
      </c>
      <c r="E18698">
        <v>615140</v>
      </c>
      <c r="F18698" t="s">
        <v>24196</v>
      </c>
      <c r="G18698" s="7">
        <v>16.760000000000002</v>
      </c>
    </row>
    <row r="18699" spans="1:7" x14ac:dyDescent="0.3">
      <c r="A18699" s="310">
        <v>3021100</v>
      </c>
      <c r="B18699" t="s">
        <v>24275</v>
      </c>
      <c r="C18699" t="s">
        <v>23740</v>
      </c>
      <c r="D18699" t="s">
        <v>374</v>
      </c>
      <c r="E18699">
        <v>616120</v>
      </c>
      <c r="F18699" t="s">
        <v>24196</v>
      </c>
      <c r="G18699" s="7">
        <v>424.12</v>
      </c>
    </row>
    <row r="18700" spans="1:7" x14ac:dyDescent="0.3">
      <c r="A18700" s="310">
        <v>3021100</v>
      </c>
      <c r="B18700" t="s">
        <v>24275</v>
      </c>
      <c r="C18700" t="s">
        <v>23740</v>
      </c>
      <c r="D18700" t="s">
        <v>373</v>
      </c>
      <c r="E18700">
        <v>615130</v>
      </c>
      <c r="F18700" t="s">
        <v>24196</v>
      </c>
      <c r="G18700" s="7">
        <v>52.22</v>
      </c>
    </row>
    <row r="18701" spans="1:7" x14ac:dyDescent="0.3">
      <c r="A18701" s="310">
        <v>3021100</v>
      </c>
      <c r="B18701" t="s">
        <v>24275</v>
      </c>
      <c r="C18701" t="s">
        <v>23740</v>
      </c>
      <c r="D18701" t="s">
        <v>371</v>
      </c>
      <c r="E18701">
        <v>616100</v>
      </c>
      <c r="F18701" t="s">
        <v>24196</v>
      </c>
      <c r="G18701" s="7">
        <v>612.37</v>
      </c>
    </row>
    <row r="18702" spans="1:7" x14ac:dyDescent="0.3">
      <c r="A18702" s="310">
        <v>3021100</v>
      </c>
      <c r="B18702" t="s">
        <v>24275</v>
      </c>
      <c r="C18702" t="s">
        <v>23740</v>
      </c>
      <c r="D18702" t="s">
        <v>373</v>
      </c>
      <c r="E18702">
        <v>615130</v>
      </c>
      <c r="F18702" t="s">
        <v>24196</v>
      </c>
      <c r="G18702" s="7">
        <v>-0.01</v>
      </c>
    </row>
    <row r="18703" spans="1:7" x14ac:dyDescent="0.3">
      <c r="A18703" s="310">
        <v>3021100</v>
      </c>
      <c r="B18703" t="s">
        <v>24275</v>
      </c>
      <c r="C18703" t="s">
        <v>23740</v>
      </c>
      <c r="D18703" t="s">
        <v>373</v>
      </c>
      <c r="E18703">
        <v>615130</v>
      </c>
      <c r="F18703" t="s">
        <v>24196</v>
      </c>
      <c r="G18703" s="7">
        <v>35.24</v>
      </c>
    </row>
    <row r="18704" spans="1:7" x14ac:dyDescent="0.3">
      <c r="A18704" s="310">
        <v>3021100</v>
      </c>
      <c r="B18704" t="s">
        <v>24275</v>
      </c>
      <c r="C18704" t="s">
        <v>23740</v>
      </c>
      <c r="D18704" t="s">
        <v>373</v>
      </c>
      <c r="E18704">
        <v>615130</v>
      </c>
      <c r="F18704" t="s">
        <v>24196</v>
      </c>
      <c r="G18704" s="7">
        <v>-50.54</v>
      </c>
    </row>
    <row r="18705" spans="1:7" x14ac:dyDescent="0.3">
      <c r="A18705" s="310">
        <v>3021100</v>
      </c>
      <c r="B18705" t="s">
        <v>24275</v>
      </c>
      <c r="C18705" t="s">
        <v>23740</v>
      </c>
      <c r="D18705" t="s">
        <v>373</v>
      </c>
      <c r="E18705">
        <v>615130</v>
      </c>
      <c r="F18705" t="s">
        <v>24196</v>
      </c>
      <c r="G18705" s="7">
        <v>-35.24</v>
      </c>
    </row>
    <row r="18706" spans="1:7" x14ac:dyDescent="0.3">
      <c r="A18706" s="310">
        <v>3021100</v>
      </c>
      <c r="B18706" t="s">
        <v>24275</v>
      </c>
      <c r="C18706" t="s">
        <v>23740</v>
      </c>
      <c r="D18706" t="s">
        <v>371</v>
      </c>
      <c r="E18706">
        <v>616100</v>
      </c>
      <c r="F18706" t="s">
        <v>24196</v>
      </c>
      <c r="G18706" s="7">
        <v>1319.6</v>
      </c>
    </row>
    <row r="18707" spans="1:7" x14ac:dyDescent="0.3">
      <c r="A18707" s="310">
        <v>3021100</v>
      </c>
      <c r="B18707" t="s">
        <v>24275</v>
      </c>
      <c r="C18707" t="s">
        <v>23740</v>
      </c>
      <c r="D18707" t="s">
        <v>373</v>
      </c>
      <c r="E18707">
        <v>615130</v>
      </c>
      <c r="F18707" t="s">
        <v>24196</v>
      </c>
      <c r="G18707" s="7">
        <v>-35.24</v>
      </c>
    </row>
    <row r="18708" spans="1:7" x14ac:dyDescent="0.3">
      <c r="A18708" s="310">
        <v>3021100</v>
      </c>
      <c r="B18708" t="s">
        <v>24275</v>
      </c>
      <c r="C18708" t="s">
        <v>23740</v>
      </c>
      <c r="D18708" t="s">
        <v>373</v>
      </c>
      <c r="E18708">
        <v>615130</v>
      </c>
      <c r="F18708" t="s">
        <v>24196</v>
      </c>
      <c r="G18708" s="7">
        <v>35.24</v>
      </c>
    </row>
    <row r="18709" spans="1:7" x14ac:dyDescent="0.3">
      <c r="A18709" s="310">
        <v>3021100</v>
      </c>
      <c r="B18709" t="s">
        <v>24275</v>
      </c>
      <c r="C18709" t="s">
        <v>23740</v>
      </c>
      <c r="D18709" t="s">
        <v>375</v>
      </c>
      <c r="E18709">
        <v>615140</v>
      </c>
      <c r="F18709" t="s">
        <v>24196</v>
      </c>
      <c r="G18709" s="7">
        <v>16.760000000000002</v>
      </c>
    </row>
    <row r="18710" spans="1:7" x14ac:dyDescent="0.3">
      <c r="A18710" s="310">
        <v>3021100</v>
      </c>
      <c r="B18710" t="s">
        <v>24275</v>
      </c>
      <c r="C18710" t="s">
        <v>23740</v>
      </c>
      <c r="D18710" t="s">
        <v>373</v>
      </c>
      <c r="E18710">
        <v>615130</v>
      </c>
      <c r="F18710" t="s">
        <v>24196</v>
      </c>
      <c r="G18710" s="7">
        <v>-50.54</v>
      </c>
    </row>
    <row r="18711" spans="1:7" x14ac:dyDescent="0.3">
      <c r="A18711" s="310">
        <v>3021100</v>
      </c>
      <c r="B18711" t="s">
        <v>24275</v>
      </c>
      <c r="C18711" t="s">
        <v>23740</v>
      </c>
      <c r="D18711" t="s">
        <v>375</v>
      </c>
      <c r="E18711">
        <v>615140</v>
      </c>
      <c r="F18711" t="s">
        <v>24196</v>
      </c>
      <c r="G18711" s="7">
        <v>17.32</v>
      </c>
    </row>
    <row r="18712" spans="1:7" x14ac:dyDescent="0.3">
      <c r="A18712" s="310">
        <v>3021100</v>
      </c>
      <c r="B18712" t="s">
        <v>24275</v>
      </c>
      <c r="C18712" t="s">
        <v>23740</v>
      </c>
      <c r="D18712" t="s">
        <v>373</v>
      </c>
      <c r="E18712">
        <v>615130</v>
      </c>
      <c r="F18712" t="s">
        <v>24196</v>
      </c>
      <c r="G18712" s="7">
        <v>11.12</v>
      </c>
    </row>
    <row r="18713" spans="1:7" x14ac:dyDescent="0.3">
      <c r="A18713" s="310">
        <v>3021100</v>
      </c>
      <c r="B18713" t="s">
        <v>24275</v>
      </c>
      <c r="C18713" t="s">
        <v>23740</v>
      </c>
      <c r="D18713" t="s">
        <v>375</v>
      </c>
      <c r="E18713">
        <v>615140</v>
      </c>
      <c r="F18713" t="s">
        <v>24196</v>
      </c>
      <c r="G18713" s="7">
        <v>16.760000000000002</v>
      </c>
    </row>
    <row r="18714" spans="1:7" x14ac:dyDescent="0.3">
      <c r="A18714" s="310">
        <v>3021100</v>
      </c>
      <c r="B18714" t="s">
        <v>24275</v>
      </c>
      <c r="C18714" t="s">
        <v>23740</v>
      </c>
      <c r="D18714" t="s">
        <v>375</v>
      </c>
      <c r="E18714">
        <v>615140</v>
      </c>
      <c r="F18714" t="s">
        <v>24196</v>
      </c>
      <c r="G18714" s="7">
        <v>-16.760000000000002</v>
      </c>
    </row>
    <row r="18715" spans="1:7" x14ac:dyDescent="0.3">
      <c r="A18715" s="310">
        <v>3021100</v>
      </c>
      <c r="B18715" t="s">
        <v>24275</v>
      </c>
      <c r="C18715" t="s">
        <v>23740</v>
      </c>
      <c r="D18715" t="s">
        <v>373</v>
      </c>
      <c r="E18715">
        <v>615130</v>
      </c>
      <c r="F18715" t="s">
        <v>24196</v>
      </c>
      <c r="G18715" s="7">
        <v>-50.54</v>
      </c>
    </row>
    <row r="18716" spans="1:7" x14ac:dyDescent="0.3">
      <c r="A18716" s="310">
        <v>3021100</v>
      </c>
      <c r="B18716" t="s">
        <v>24275</v>
      </c>
      <c r="C18716" t="s">
        <v>23740</v>
      </c>
      <c r="D18716" t="s">
        <v>373</v>
      </c>
      <c r="E18716">
        <v>615130</v>
      </c>
      <c r="F18716" t="s">
        <v>24196</v>
      </c>
      <c r="G18716" s="7">
        <v>-35.24</v>
      </c>
    </row>
    <row r="18717" spans="1:7" x14ac:dyDescent="0.3">
      <c r="A18717" s="310">
        <v>3021100</v>
      </c>
      <c r="B18717" t="s">
        <v>24275</v>
      </c>
      <c r="C18717" t="s">
        <v>23740</v>
      </c>
      <c r="D18717" t="s">
        <v>373</v>
      </c>
      <c r="E18717">
        <v>615130</v>
      </c>
      <c r="F18717" t="s">
        <v>24196</v>
      </c>
      <c r="G18717" s="7">
        <v>52.22</v>
      </c>
    </row>
    <row r="18718" spans="1:7" x14ac:dyDescent="0.3">
      <c r="A18718" s="310">
        <v>3021100</v>
      </c>
      <c r="B18718" t="s">
        <v>24275</v>
      </c>
      <c r="C18718" t="s">
        <v>23740</v>
      </c>
      <c r="D18718" t="s">
        <v>373</v>
      </c>
      <c r="E18718">
        <v>615130</v>
      </c>
      <c r="F18718" t="s">
        <v>24196</v>
      </c>
      <c r="G18718" s="7">
        <v>50.54</v>
      </c>
    </row>
    <row r="18719" spans="1:7" x14ac:dyDescent="0.3">
      <c r="A18719" s="310">
        <v>3021100</v>
      </c>
      <c r="B18719" t="s">
        <v>24275</v>
      </c>
      <c r="C18719" t="s">
        <v>23740</v>
      </c>
      <c r="D18719" t="s">
        <v>375</v>
      </c>
      <c r="E18719">
        <v>615140</v>
      </c>
      <c r="F18719" t="s">
        <v>24196</v>
      </c>
      <c r="G18719" s="7">
        <v>0.01</v>
      </c>
    </row>
    <row r="18720" spans="1:7" x14ac:dyDescent="0.3">
      <c r="A18720" s="310">
        <v>3021100</v>
      </c>
      <c r="B18720" t="s">
        <v>24275</v>
      </c>
      <c r="C18720" t="s">
        <v>23740</v>
      </c>
      <c r="D18720" t="s">
        <v>375</v>
      </c>
      <c r="E18720">
        <v>617130</v>
      </c>
      <c r="F18720" t="s">
        <v>24196</v>
      </c>
      <c r="G18720" s="7">
        <v>364.12</v>
      </c>
    </row>
    <row r="18721" spans="1:7" x14ac:dyDescent="0.3">
      <c r="A18721" s="310">
        <v>3021100</v>
      </c>
      <c r="B18721" t="s">
        <v>24275</v>
      </c>
      <c r="C18721" t="s">
        <v>23740</v>
      </c>
      <c r="D18721" t="s">
        <v>371</v>
      </c>
      <c r="E18721">
        <v>615100</v>
      </c>
      <c r="F18721" t="s">
        <v>24196</v>
      </c>
      <c r="G18721" s="7">
        <v>5646.83</v>
      </c>
    </row>
    <row r="18722" spans="1:7" x14ac:dyDescent="0.3">
      <c r="A18722" s="310">
        <v>3021100</v>
      </c>
      <c r="B18722" t="s">
        <v>24275</v>
      </c>
      <c r="C18722" t="s">
        <v>23740</v>
      </c>
      <c r="D18722" t="s">
        <v>375</v>
      </c>
      <c r="E18722">
        <v>615140</v>
      </c>
      <c r="F18722" t="s">
        <v>24196</v>
      </c>
      <c r="G18722" s="7">
        <v>16.760000000000002</v>
      </c>
    </row>
    <row r="18723" spans="1:7" x14ac:dyDescent="0.3">
      <c r="A18723" s="310">
        <v>3021100</v>
      </c>
      <c r="B18723" t="s">
        <v>24275</v>
      </c>
      <c r="C18723" t="s">
        <v>23740</v>
      </c>
      <c r="D18723" t="s">
        <v>373</v>
      </c>
      <c r="E18723">
        <v>615130</v>
      </c>
      <c r="F18723" t="s">
        <v>24196</v>
      </c>
      <c r="G18723" s="7">
        <v>-50.54</v>
      </c>
    </row>
    <row r="18724" spans="1:7" x14ac:dyDescent="0.3">
      <c r="A18724" s="310">
        <v>3021100</v>
      </c>
      <c r="B18724" t="s">
        <v>24275</v>
      </c>
      <c r="C18724" t="s">
        <v>23740</v>
      </c>
      <c r="D18724" t="s">
        <v>373</v>
      </c>
      <c r="E18724">
        <v>615130</v>
      </c>
      <c r="F18724" t="s">
        <v>24196</v>
      </c>
      <c r="G18724" s="7">
        <v>50.54</v>
      </c>
    </row>
    <row r="18725" spans="1:7" x14ac:dyDescent="0.3">
      <c r="A18725" s="310">
        <v>3021100</v>
      </c>
      <c r="B18725" t="s">
        <v>24275</v>
      </c>
      <c r="C18725" t="s">
        <v>23740</v>
      </c>
      <c r="D18725" t="s">
        <v>373</v>
      </c>
      <c r="E18725">
        <v>615130</v>
      </c>
      <c r="F18725" t="s">
        <v>24196</v>
      </c>
      <c r="G18725" s="7">
        <v>-50.54</v>
      </c>
    </row>
    <row r="18726" spans="1:7" x14ac:dyDescent="0.3">
      <c r="A18726" s="310">
        <v>3021100</v>
      </c>
      <c r="B18726" t="s">
        <v>24275</v>
      </c>
      <c r="C18726" t="s">
        <v>23740</v>
      </c>
      <c r="D18726" t="s">
        <v>375</v>
      </c>
      <c r="E18726">
        <v>615140</v>
      </c>
      <c r="F18726" t="s">
        <v>24196</v>
      </c>
      <c r="G18726" s="7">
        <v>-16.760000000000002</v>
      </c>
    </row>
    <row r="18727" spans="1:7" x14ac:dyDescent="0.3">
      <c r="A18727" s="310">
        <v>3021100</v>
      </c>
      <c r="B18727" t="s">
        <v>24275</v>
      </c>
      <c r="C18727" t="s">
        <v>23740</v>
      </c>
      <c r="D18727" t="s">
        <v>373</v>
      </c>
      <c r="E18727">
        <v>617150</v>
      </c>
      <c r="F18727" t="s">
        <v>24196</v>
      </c>
      <c r="G18727" s="7">
        <v>233.22</v>
      </c>
    </row>
    <row r="18728" spans="1:7" x14ac:dyDescent="0.3">
      <c r="A18728" s="310">
        <v>3021100</v>
      </c>
      <c r="B18728" t="s">
        <v>24275</v>
      </c>
      <c r="C18728" t="s">
        <v>23740</v>
      </c>
      <c r="D18728" t="s">
        <v>375</v>
      </c>
      <c r="E18728">
        <v>615140</v>
      </c>
      <c r="F18728" t="s">
        <v>24196</v>
      </c>
      <c r="G18728" s="7">
        <v>-17.32</v>
      </c>
    </row>
    <row r="18729" spans="1:7" x14ac:dyDescent="0.3">
      <c r="A18729" s="310">
        <v>3021100</v>
      </c>
      <c r="B18729" t="s">
        <v>24275</v>
      </c>
      <c r="C18729" t="s">
        <v>23740</v>
      </c>
      <c r="D18729" t="s">
        <v>375</v>
      </c>
      <c r="E18729">
        <v>615140</v>
      </c>
      <c r="F18729" t="s">
        <v>24196</v>
      </c>
      <c r="G18729" s="7">
        <v>-16.760000000000002</v>
      </c>
    </row>
    <row r="18730" spans="1:7" x14ac:dyDescent="0.3">
      <c r="A18730" s="310">
        <v>3021100</v>
      </c>
      <c r="B18730" t="s">
        <v>24275</v>
      </c>
      <c r="C18730" t="s">
        <v>23740</v>
      </c>
      <c r="D18730" t="s">
        <v>373</v>
      </c>
      <c r="E18730">
        <v>615130</v>
      </c>
      <c r="F18730" t="s">
        <v>24196</v>
      </c>
      <c r="G18730" s="7">
        <v>50.54</v>
      </c>
    </row>
    <row r="18731" spans="1:7" x14ac:dyDescent="0.3">
      <c r="A18731" s="310">
        <v>3021100</v>
      </c>
      <c r="B18731" t="s">
        <v>24275</v>
      </c>
      <c r="C18731" t="s">
        <v>23740</v>
      </c>
      <c r="D18731" t="s">
        <v>375</v>
      </c>
      <c r="E18731">
        <v>615140</v>
      </c>
      <c r="F18731" t="s">
        <v>24196</v>
      </c>
      <c r="G18731" s="7">
        <v>16.760000000000002</v>
      </c>
    </row>
    <row r="18732" spans="1:7" x14ac:dyDescent="0.3">
      <c r="A18732" s="310">
        <v>3021100</v>
      </c>
      <c r="B18732" t="s">
        <v>24275</v>
      </c>
      <c r="C18732" t="s">
        <v>23740</v>
      </c>
      <c r="D18732" t="s">
        <v>373</v>
      </c>
      <c r="E18732">
        <v>615130</v>
      </c>
      <c r="F18732" t="s">
        <v>24196</v>
      </c>
      <c r="G18732" s="7">
        <v>-52.22</v>
      </c>
    </row>
    <row r="18733" spans="1:7" x14ac:dyDescent="0.3">
      <c r="A18733" s="310">
        <v>3021100</v>
      </c>
      <c r="B18733" t="s">
        <v>24275</v>
      </c>
      <c r="C18733" t="s">
        <v>23740</v>
      </c>
      <c r="D18733" t="s">
        <v>373</v>
      </c>
      <c r="E18733">
        <v>615130</v>
      </c>
      <c r="F18733" t="s">
        <v>24196</v>
      </c>
      <c r="G18733" s="7">
        <v>-35.24</v>
      </c>
    </row>
    <row r="18734" spans="1:7" x14ac:dyDescent="0.3">
      <c r="A18734" s="310">
        <v>3021100</v>
      </c>
      <c r="B18734" t="s">
        <v>24275</v>
      </c>
      <c r="C18734" t="s">
        <v>23740</v>
      </c>
      <c r="D18734" t="s">
        <v>371</v>
      </c>
      <c r="E18734">
        <v>615100</v>
      </c>
      <c r="F18734" t="s">
        <v>24196</v>
      </c>
      <c r="G18734" s="7">
        <v>6186.5</v>
      </c>
    </row>
    <row r="18735" spans="1:7" x14ac:dyDescent="0.3">
      <c r="A18735" s="310">
        <v>3021100</v>
      </c>
      <c r="B18735" t="s">
        <v>24275</v>
      </c>
      <c r="C18735" t="s">
        <v>23740</v>
      </c>
      <c r="D18735" t="s">
        <v>373</v>
      </c>
      <c r="E18735">
        <v>615130</v>
      </c>
      <c r="F18735" t="s">
        <v>24196</v>
      </c>
      <c r="G18735" s="7">
        <v>-50.54</v>
      </c>
    </row>
    <row r="18736" spans="1:7" x14ac:dyDescent="0.3">
      <c r="A18736" s="310">
        <v>3021100</v>
      </c>
      <c r="B18736" t="s">
        <v>24275</v>
      </c>
      <c r="C18736" t="s">
        <v>23740</v>
      </c>
      <c r="D18736" t="s">
        <v>375</v>
      </c>
      <c r="E18736">
        <v>615140</v>
      </c>
      <c r="F18736" t="s">
        <v>24196</v>
      </c>
      <c r="G18736" s="7">
        <v>17.32</v>
      </c>
    </row>
    <row r="18737" spans="1:7" x14ac:dyDescent="0.3">
      <c r="A18737" s="310">
        <v>3021100</v>
      </c>
      <c r="B18737" t="s">
        <v>24275</v>
      </c>
      <c r="C18737" t="s">
        <v>23740</v>
      </c>
      <c r="D18737" t="s">
        <v>373</v>
      </c>
      <c r="E18737">
        <v>615130</v>
      </c>
      <c r="F18737" t="s">
        <v>24196</v>
      </c>
      <c r="G18737" s="7">
        <v>-35.24</v>
      </c>
    </row>
    <row r="18738" spans="1:7" x14ac:dyDescent="0.3">
      <c r="A18738" s="310">
        <v>3021100</v>
      </c>
      <c r="B18738" t="s">
        <v>24275</v>
      </c>
      <c r="C18738" t="s">
        <v>23740</v>
      </c>
      <c r="D18738" t="s">
        <v>373</v>
      </c>
      <c r="E18738">
        <v>615130</v>
      </c>
      <c r="F18738" t="s">
        <v>24196</v>
      </c>
      <c r="G18738" s="7">
        <v>-52.22</v>
      </c>
    </row>
    <row r="18739" spans="1:7" x14ac:dyDescent="0.3">
      <c r="A18739" s="310">
        <v>3021100</v>
      </c>
      <c r="B18739" t="s">
        <v>24275</v>
      </c>
      <c r="C18739" t="s">
        <v>23740</v>
      </c>
      <c r="D18739" t="s">
        <v>373</v>
      </c>
      <c r="E18739">
        <v>616160</v>
      </c>
      <c r="F18739" t="s">
        <v>24196</v>
      </c>
      <c r="G18739" s="7">
        <v>327.19</v>
      </c>
    </row>
    <row r="18740" spans="1:7" x14ac:dyDescent="0.3">
      <c r="A18740" s="310">
        <v>3021100</v>
      </c>
      <c r="B18740" t="s">
        <v>24275</v>
      </c>
      <c r="C18740" t="s">
        <v>23740</v>
      </c>
      <c r="D18740" t="s">
        <v>375</v>
      </c>
      <c r="E18740">
        <v>615140</v>
      </c>
      <c r="F18740" t="s">
        <v>24196</v>
      </c>
      <c r="G18740" s="7">
        <v>16.760000000000002</v>
      </c>
    </row>
    <row r="18741" spans="1:7" x14ac:dyDescent="0.3">
      <c r="A18741" s="310">
        <v>3021100</v>
      </c>
      <c r="B18741" t="s">
        <v>24275</v>
      </c>
      <c r="C18741" t="s">
        <v>23740</v>
      </c>
      <c r="D18741" t="s">
        <v>372</v>
      </c>
      <c r="E18741">
        <v>615180</v>
      </c>
      <c r="F18741" t="s">
        <v>24196</v>
      </c>
      <c r="G18741" s="7">
        <v>997.5</v>
      </c>
    </row>
    <row r="18742" spans="1:7" x14ac:dyDescent="0.3">
      <c r="A18742" s="310">
        <v>3021100</v>
      </c>
      <c r="B18742" t="s">
        <v>24275</v>
      </c>
      <c r="C18742" t="s">
        <v>23740</v>
      </c>
      <c r="D18742" t="s">
        <v>373</v>
      </c>
      <c r="E18742">
        <v>615130</v>
      </c>
      <c r="F18742" t="s">
        <v>24196</v>
      </c>
      <c r="G18742" s="7">
        <v>50.54</v>
      </c>
    </row>
    <row r="18743" spans="1:7" x14ac:dyDescent="0.3">
      <c r="A18743" s="310">
        <v>3021100</v>
      </c>
      <c r="B18743" t="s">
        <v>24275</v>
      </c>
      <c r="C18743" t="s">
        <v>23740</v>
      </c>
      <c r="D18743" t="s">
        <v>373</v>
      </c>
      <c r="E18743">
        <v>615130</v>
      </c>
      <c r="F18743" t="s">
        <v>24196</v>
      </c>
      <c r="G18743" s="7">
        <v>-35.24</v>
      </c>
    </row>
    <row r="18744" spans="1:7" x14ac:dyDescent="0.3">
      <c r="A18744" s="310">
        <v>3021100</v>
      </c>
      <c r="B18744" t="s">
        <v>24275</v>
      </c>
      <c r="C18744" t="s">
        <v>23740</v>
      </c>
      <c r="D18744" t="s">
        <v>373</v>
      </c>
      <c r="E18744">
        <v>615130</v>
      </c>
      <c r="F18744" t="s">
        <v>24196</v>
      </c>
      <c r="G18744" s="7">
        <v>-0.01</v>
      </c>
    </row>
    <row r="18745" spans="1:7" x14ac:dyDescent="0.3">
      <c r="A18745" s="310">
        <v>3021100</v>
      </c>
      <c r="B18745" t="s">
        <v>24275</v>
      </c>
      <c r="C18745" t="s">
        <v>23740</v>
      </c>
      <c r="D18745" t="s">
        <v>373</v>
      </c>
      <c r="E18745">
        <v>615130</v>
      </c>
      <c r="F18745" t="s">
        <v>24196</v>
      </c>
      <c r="G18745" s="7">
        <v>50.54</v>
      </c>
    </row>
    <row r="18746" spans="1:7" x14ac:dyDescent="0.3">
      <c r="A18746" s="310">
        <v>3021100</v>
      </c>
      <c r="B18746" t="s">
        <v>24275</v>
      </c>
      <c r="C18746" t="s">
        <v>23740</v>
      </c>
      <c r="D18746" t="s">
        <v>373</v>
      </c>
      <c r="E18746">
        <v>615130</v>
      </c>
      <c r="F18746" t="s">
        <v>24196</v>
      </c>
      <c r="G18746" s="7">
        <v>0.01</v>
      </c>
    </row>
    <row r="18747" spans="1:7" x14ac:dyDescent="0.3">
      <c r="A18747" s="310">
        <v>3021100</v>
      </c>
      <c r="B18747" t="s">
        <v>24275</v>
      </c>
      <c r="C18747" t="s">
        <v>23740</v>
      </c>
      <c r="D18747" t="s">
        <v>373</v>
      </c>
      <c r="E18747">
        <v>615130</v>
      </c>
      <c r="F18747" t="s">
        <v>24196</v>
      </c>
      <c r="G18747" s="7">
        <v>-52.22</v>
      </c>
    </row>
    <row r="18748" spans="1:7" x14ac:dyDescent="0.3">
      <c r="A18748" s="310">
        <v>3021100</v>
      </c>
      <c r="B18748" t="s">
        <v>24275</v>
      </c>
      <c r="C18748" t="s">
        <v>23740</v>
      </c>
      <c r="D18748" t="s">
        <v>371</v>
      </c>
      <c r="E18748">
        <v>615100</v>
      </c>
      <c r="F18748" t="s">
        <v>24196</v>
      </c>
      <c r="G18748" s="7">
        <v>14.77</v>
      </c>
    </row>
    <row r="18749" spans="1:7" x14ac:dyDescent="0.3">
      <c r="A18749" s="310">
        <v>3021100</v>
      </c>
      <c r="B18749" t="s">
        <v>24275</v>
      </c>
      <c r="C18749" t="s">
        <v>23740</v>
      </c>
      <c r="D18749" t="s">
        <v>373</v>
      </c>
      <c r="E18749">
        <v>615130</v>
      </c>
      <c r="F18749" t="s">
        <v>24196</v>
      </c>
      <c r="G18749" s="7">
        <v>-50.54</v>
      </c>
    </row>
    <row r="18750" spans="1:7" x14ac:dyDescent="0.3">
      <c r="A18750" s="310">
        <v>3021100</v>
      </c>
      <c r="B18750" t="s">
        <v>24275</v>
      </c>
      <c r="C18750" t="s">
        <v>23740</v>
      </c>
      <c r="D18750" t="s">
        <v>375</v>
      </c>
      <c r="E18750">
        <v>615140</v>
      </c>
      <c r="F18750" t="s">
        <v>24196</v>
      </c>
      <c r="G18750" s="7">
        <v>17.32</v>
      </c>
    </row>
    <row r="18751" spans="1:7" x14ac:dyDescent="0.3">
      <c r="A18751" s="310">
        <v>3021100</v>
      </c>
      <c r="B18751" t="s">
        <v>24275</v>
      </c>
      <c r="C18751" t="s">
        <v>23740</v>
      </c>
      <c r="D18751" t="s">
        <v>373</v>
      </c>
      <c r="E18751">
        <v>615130</v>
      </c>
      <c r="F18751" t="s">
        <v>24196</v>
      </c>
      <c r="G18751" s="7">
        <v>-52.22</v>
      </c>
    </row>
    <row r="18752" spans="1:7" x14ac:dyDescent="0.3">
      <c r="A18752" s="310">
        <v>3021100</v>
      </c>
      <c r="B18752" t="s">
        <v>24275</v>
      </c>
      <c r="C18752" t="s">
        <v>23740</v>
      </c>
      <c r="D18752" t="s">
        <v>373</v>
      </c>
      <c r="E18752">
        <v>615130</v>
      </c>
      <c r="F18752" t="s">
        <v>24196</v>
      </c>
      <c r="G18752" s="7">
        <v>11.28</v>
      </c>
    </row>
    <row r="18753" spans="1:7" x14ac:dyDescent="0.3">
      <c r="A18753" s="310">
        <v>3021100</v>
      </c>
      <c r="B18753" t="s">
        <v>24275</v>
      </c>
      <c r="C18753" t="s">
        <v>23740</v>
      </c>
      <c r="D18753" t="s">
        <v>373</v>
      </c>
      <c r="E18753">
        <v>615130</v>
      </c>
      <c r="F18753" t="s">
        <v>24196</v>
      </c>
      <c r="G18753" s="7">
        <v>-0.01</v>
      </c>
    </row>
    <row r="18754" spans="1:7" x14ac:dyDescent="0.3">
      <c r="A18754" s="310">
        <v>3021100</v>
      </c>
      <c r="B18754" t="s">
        <v>24275</v>
      </c>
      <c r="C18754" t="s">
        <v>23740</v>
      </c>
      <c r="D18754" t="s">
        <v>373</v>
      </c>
      <c r="E18754">
        <v>615130</v>
      </c>
      <c r="F18754" t="s">
        <v>24196</v>
      </c>
      <c r="G18754" s="7">
        <v>35.24</v>
      </c>
    </row>
    <row r="18755" spans="1:7" x14ac:dyDescent="0.3">
      <c r="A18755" s="310">
        <v>3021100</v>
      </c>
      <c r="B18755" t="s">
        <v>24275</v>
      </c>
      <c r="C18755" t="s">
        <v>23740</v>
      </c>
      <c r="D18755" t="s">
        <v>373</v>
      </c>
      <c r="E18755">
        <v>615130</v>
      </c>
      <c r="F18755" t="s">
        <v>24196</v>
      </c>
      <c r="G18755" s="7">
        <v>2256.33</v>
      </c>
    </row>
    <row r="18756" spans="1:7" x14ac:dyDescent="0.3">
      <c r="A18756" s="310">
        <v>3021100</v>
      </c>
      <c r="B18756" t="s">
        <v>24275</v>
      </c>
      <c r="C18756" t="s">
        <v>23740</v>
      </c>
      <c r="D18756" t="s">
        <v>373</v>
      </c>
      <c r="E18756">
        <v>615130</v>
      </c>
      <c r="F18756" t="s">
        <v>24196</v>
      </c>
      <c r="G18756" s="7">
        <v>50.54</v>
      </c>
    </row>
    <row r="18757" spans="1:7" x14ac:dyDescent="0.3">
      <c r="A18757" s="310">
        <v>3021100</v>
      </c>
      <c r="B18757" t="s">
        <v>24275</v>
      </c>
      <c r="C18757" t="s">
        <v>23740</v>
      </c>
      <c r="D18757" t="s">
        <v>373</v>
      </c>
      <c r="E18757">
        <v>615130</v>
      </c>
      <c r="F18757" t="s">
        <v>24196</v>
      </c>
      <c r="G18757" s="7">
        <v>-52.22</v>
      </c>
    </row>
    <row r="18758" spans="1:7" x14ac:dyDescent="0.3">
      <c r="A18758" s="310">
        <v>3021100</v>
      </c>
      <c r="B18758" t="s">
        <v>24275</v>
      </c>
      <c r="C18758" t="s">
        <v>23740</v>
      </c>
      <c r="D18758" t="s">
        <v>373</v>
      </c>
      <c r="E18758">
        <v>615130</v>
      </c>
      <c r="F18758" t="s">
        <v>24196</v>
      </c>
      <c r="G18758" s="7">
        <v>-52.22</v>
      </c>
    </row>
    <row r="18759" spans="1:7" x14ac:dyDescent="0.3">
      <c r="A18759" s="310">
        <v>3021100</v>
      </c>
      <c r="B18759" t="s">
        <v>24275</v>
      </c>
      <c r="C18759" t="s">
        <v>23740</v>
      </c>
      <c r="D18759" t="s">
        <v>373</v>
      </c>
      <c r="E18759">
        <v>615130</v>
      </c>
      <c r="F18759" t="s">
        <v>24196</v>
      </c>
      <c r="G18759" s="7">
        <v>-35.24</v>
      </c>
    </row>
    <row r="18760" spans="1:7" x14ac:dyDescent="0.3">
      <c r="A18760" s="310">
        <v>3021100</v>
      </c>
      <c r="B18760" t="s">
        <v>24275</v>
      </c>
      <c r="C18760" t="s">
        <v>23740</v>
      </c>
      <c r="D18760" t="s">
        <v>373</v>
      </c>
      <c r="E18760">
        <v>616160</v>
      </c>
      <c r="F18760" t="s">
        <v>24196</v>
      </c>
      <c r="G18760" s="7">
        <v>101</v>
      </c>
    </row>
    <row r="18761" spans="1:7" x14ac:dyDescent="0.3">
      <c r="A18761" s="310">
        <v>3021100</v>
      </c>
      <c r="B18761" t="s">
        <v>24275</v>
      </c>
      <c r="C18761" t="s">
        <v>23740</v>
      </c>
      <c r="D18761" t="s">
        <v>373</v>
      </c>
      <c r="E18761">
        <v>615130</v>
      </c>
      <c r="F18761" t="s">
        <v>24196</v>
      </c>
      <c r="G18761" s="7">
        <v>-0.01</v>
      </c>
    </row>
    <row r="18762" spans="1:7" x14ac:dyDescent="0.3">
      <c r="A18762" s="310">
        <v>3021100</v>
      </c>
      <c r="B18762" t="s">
        <v>24275</v>
      </c>
      <c r="C18762" t="s">
        <v>23740</v>
      </c>
      <c r="D18762" t="s">
        <v>375</v>
      </c>
      <c r="E18762">
        <v>615140</v>
      </c>
      <c r="F18762" t="s">
        <v>24196</v>
      </c>
      <c r="G18762" s="7">
        <v>16.760000000000002</v>
      </c>
    </row>
    <row r="18763" spans="1:7" x14ac:dyDescent="0.3">
      <c r="A18763" s="310">
        <v>3021100</v>
      </c>
      <c r="B18763" t="s">
        <v>24275</v>
      </c>
      <c r="C18763" t="s">
        <v>23740</v>
      </c>
      <c r="D18763" t="s">
        <v>373</v>
      </c>
      <c r="E18763">
        <v>615130</v>
      </c>
      <c r="F18763" t="s">
        <v>24196</v>
      </c>
      <c r="G18763" s="7">
        <v>50.54</v>
      </c>
    </row>
    <row r="18764" spans="1:7" x14ac:dyDescent="0.3">
      <c r="A18764" s="310">
        <v>3021100</v>
      </c>
      <c r="B18764" t="s">
        <v>24275</v>
      </c>
      <c r="C18764" t="s">
        <v>23740</v>
      </c>
      <c r="D18764" t="s">
        <v>373</v>
      </c>
      <c r="E18764">
        <v>615130</v>
      </c>
      <c r="F18764" t="s">
        <v>24196</v>
      </c>
      <c r="G18764" s="7">
        <v>11.89</v>
      </c>
    </row>
    <row r="18765" spans="1:7" x14ac:dyDescent="0.3">
      <c r="A18765" s="310">
        <v>3021100</v>
      </c>
      <c r="B18765" t="s">
        <v>24275</v>
      </c>
      <c r="C18765" t="s">
        <v>23740</v>
      </c>
      <c r="D18765" t="s">
        <v>371</v>
      </c>
      <c r="E18765">
        <v>617100</v>
      </c>
      <c r="F18765" t="s">
        <v>24196</v>
      </c>
      <c r="G18765" s="7">
        <v>774.27</v>
      </c>
    </row>
    <row r="18766" spans="1:7" x14ac:dyDescent="0.3">
      <c r="A18766" s="310">
        <v>3021100</v>
      </c>
      <c r="B18766" t="s">
        <v>24275</v>
      </c>
      <c r="C18766" t="s">
        <v>23740</v>
      </c>
      <c r="D18766" t="s">
        <v>375</v>
      </c>
      <c r="E18766">
        <v>615140</v>
      </c>
      <c r="F18766" t="s">
        <v>24196</v>
      </c>
      <c r="G18766" s="7">
        <v>-16.760000000000002</v>
      </c>
    </row>
    <row r="18767" spans="1:7" x14ac:dyDescent="0.3">
      <c r="A18767" s="310">
        <v>3021100</v>
      </c>
      <c r="B18767" t="s">
        <v>24275</v>
      </c>
      <c r="C18767" t="s">
        <v>23740</v>
      </c>
      <c r="D18767" t="s">
        <v>373</v>
      </c>
      <c r="E18767">
        <v>615130</v>
      </c>
      <c r="F18767" t="s">
        <v>24196</v>
      </c>
      <c r="G18767" s="7">
        <v>-52.22</v>
      </c>
    </row>
    <row r="18768" spans="1:7" x14ac:dyDescent="0.3">
      <c r="A18768" s="310">
        <v>3021100</v>
      </c>
      <c r="B18768" t="s">
        <v>24275</v>
      </c>
      <c r="C18768" t="s">
        <v>23740</v>
      </c>
      <c r="D18768" t="s">
        <v>375</v>
      </c>
      <c r="E18768">
        <v>615140</v>
      </c>
      <c r="F18768" t="s">
        <v>24196</v>
      </c>
      <c r="G18768" s="7">
        <v>2.6</v>
      </c>
    </row>
    <row r="18769" spans="1:7" x14ac:dyDescent="0.3">
      <c r="A18769" s="310">
        <v>3021100</v>
      </c>
      <c r="B18769" t="s">
        <v>24275</v>
      </c>
      <c r="C18769" t="s">
        <v>23740</v>
      </c>
      <c r="D18769" t="s">
        <v>373</v>
      </c>
      <c r="E18769">
        <v>616160</v>
      </c>
      <c r="F18769" t="s">
        <v>24196</v>
      </c>
      <c r="G18769" s="7">
        <v>182.37</v>
      </c>
    </row>
    <row r="18770" spans="1:7" x14ac:dyDescent="0.3">
      <c r="A18770" s="310">
        <v>3021100</v>
      </c>
      <c r="B18770" t="s">
        <v>24275</v>
      </c>
      <c r="C18770" t="s">
        <v>23740</v>
      </c>
      <c r="D18770" t="s">
        <v>373</v>
      </c>
      <c r="E18770">
        <v>615130</v>
      </c>
      <c r="F18770" t="s">
        <v>24196</v>
      </c>
      <c r="G18770" s="7">
        <v>17.62</v>
      </c>
    </row>
    <row r="18771" spans="1:7" x14ac:dyDescent="0.3">
      <c r="A18771" s="310">
        <v>3021100</v>
      </c>
      <c r="B18771" t="s">
        <v>24275</v>
      </c>
      <c r="C18771" t="s">
        <v>23740</v>
      </c>
      <c r="D18771" t="s">
        <v>373</v>
      </c>
      <c r="E18771">
        <v>615130</v>
      </c>
      <c r="F18771" t="s">
        <v>24196</v>
      </c>
      <c r="G18771" s="7">
        <v>52.22</v>
      </c>
    </row>
    <row r="18772" spans="1:7" x14ac:dyDescent="0.3">
      <c r="A18772" s="310">
        <v>3021100</v>
      </c>
      <c r="B18772" t="s">
        <v>24275</v>
      </c>
      <c r="C18772" t="s">
        <v>23740</v>
      </c>
      <c r="D18772" t="s">
        <v>373</v>
      </c>
      <c r="E18772">
        <v>615130</v>
      </c>
      <c r="F18772" t="s">
        <v>24196</v>
      </c>
      <c r="G18772" s="7">
        <v>50.54</v>
      </c>
    </row>
    <row r="18773" spans="1:7" x14ac:dyDescent="0.3">
      <c r="A18773" s="310">
        <v>3021100</v>
      </c>
      <c r="B18773" t="s">
        <v>24275</v>
      </c>
      <c r="C18773" t="s">
        <v>23740</v>
      </c>
      <c r="D18773" t="s">
        <v>371</v>
      </c>
      <c r="E18773">
        <v>615100</v>
      </c>
      <c r="F18773" t="s">
        <v>24196</v>
      </c>
      <c r="G18773" s="7">
        <v>20.92</v>
      </c>
    </row>
    <row r="18774" spans="1:7" x14ac:dyDescent="0.3">
      <c r="A18774" s="310">
        <v>3021100</v>
      </c>
      <c r="B18774" t="s">
        <v>24275</v>
      </c>
      <c r="C18774" t="s">
        <v>23740</v>
      </c>
      <c r="D18774" t="s">
        <v>371</v>
      </c>
      <c r="E18774">
        <v>617100</v>
      </c>
      <c r="F18774" t="s">
        <v>24196</v>
      </c>
      <c r="G18774" s="7">
        <v>1619.51</v>
      </c>
    </row>
    <row r="18775" spans="1:7" x14ac:dyDescent="0.3">
      <c r="A18775" s="310">
        <v>3021100</v>
      </c>
      <c r="B18775" t="s">
        <v>24275</v>
      </c>
      <c r="C18775" t="s">
        <v>23740</v>
      </c>
      <c r="D18775" t="s">
        <v>373</v>
      </c>
      <c r="E18775">
        <v>615130</v>
      </c>
      <c r="F18775" t="s">
        <v>24196</v>
      </c>
      <c r="G18775" s="7">
        <v>50.54</v>
      </c>
    </row>
    <row r="18776" spans="1:7" x14ac:dyDescent="0.3">
      <c r="A18776" s="310">
        <v>3021100</v>
      </c>
      <c r="B18776" t="s">
        <v>24275</v>
      </c>
      <c r="C18776" t="s">
        <v>23740</v>
      </c>
      <c r="D18776" t="s">
        <v>375</v>
      </c>
      <c r="E18776">
        <v>615140</v>
      </c>
      <c r="F18776" t="s">
        <v>24196</v>
      </c>
      <c r="G18776" s="7">
        <v>16.760000000000002</v>
      </c>
    </row>
    <row r="18777" spans="1:7" x14ac:dyDescent="0.3">
      <c r="A18777" s="310">
        <v>3021100</v>
      </c>
      <c r="B18777" t="s">
        <v>24275</v>
      </c>
      <c r="C18777" t="s">
        <v>23740</v>
      </c>
      <c r="D18777" t="s">
        <v>373</v>
      </c>
      <c r="E18777">
        <v>615130</v>
      </c>
      <c r="F18777" t="s">
        <v>24196</v>
      </c>
      <c r="G18777" s="7">
        <v>-50.54</v>
      </c>
    </row>
    <row r="18778" spans="1:7" x14ac:dyDescent="0.3">
      <c r="A18778" s="310">
        <v>3021100</v>
      </c>
      <c r="B18778" t="s">
        <v>24275</v>
      </c>
      <c r="C18778" t="s">
        <v>23740</v>
      </c>
      <c r="D18778" t="s">
        <v>373</v>
      </c>
      <c r="E18778">
        <v>615130</v>
      </c>
      <c r="F18778" t="s">
        <v>24196</v>
      </c>
      <c r="G18778" s="7">
        <v>35.24</v>
      </c>
    </row>
    <row r="18779" spans="1:7" x14ac:dyDescent="0.3">
      <c r="A18779" s="310">
        <v>3021100</v>
      </c>
      <c r="B18779" t="s">
        <v>24275</v>
      </c>
      <c r="C18779" t="s">
        <v>23740</v>
      </c>
      <c r="D18779" t="s">
        <v>373</v>
      </c>
      <c r="E18779">
        <v>615130</v>
      </c>
      <c r="F18779" t="s">
        <v>24196</v>
      </c>
      <c r="G18779" s="7">
        <v>52.22</v>
      </c>
    </row>
    <row r="18780" spans="1:7" x14ac:dyDescent="0.3">
      <c r="A18780" s="310">
        <v>3021100</v>
      </c>
      <c r="B18780" t="s">
        <v>24275</v>
      </c>
      <c r="C18780" t="s">
        <v>23740</v>
      </c>
      <c r="D18780" t="s">
        <v>375</v>
      </c>
      <c r="E18780">
        <v>615140</v>
      </c>
      <c r="F18780" t="s">
        <v>24196</v>
      </c>
      <c r="G18780" s="7">
        <v>16.760000000000002</v>
      </c>
    </row>
    <row r="18781" spans="1:7" x14ac:dyDescent="0.3">
      <c r="A18781" s="310">
        <v>3021100</v>
      </c>
      <c r="B18781" t="s">
        <v>24275</v>
      </c>
      <c r="C18781" t="s">
        <v>23740</v>
      </c>
      <c r="D18781" t="s">
        <v>373</v>
      </c>
      <c r="E18781">
        <v>615130</v>
      </c>
      <c r="F18781" t="s">
        <v>24196</v>
      </c>
      <c r="G18781" s="7">
        <v>35.24</v>
      </c>
    </row>
    <row r="18782" spans="1:7" x14ac:dyDescent="0.3">
      <c r="A18782" s="310">
        <v>3021100</v>
      </c>
      <c r="B18782" t="s">
        <v>24275</v>
      </c>
      <c r="C18782" t="s">
        <v>23740</v>
      </c>
      <c r="D18782" t="s">
        <v>373</v>
      </c>
      <c r="E18782">
        <v>615130</v>
      </c>
      <c r="F18782" t="s">
        <v>24196</v>
      </c>
      <c r="G18782" s="7">
        <v>0.01</v>
      </c>
    </row>
    <row r="18783" spans="1:7" x14ac:dyDescent="0.3">
      <c r="A18783" s="310">
        <v>3021100</v>
      </c>
      <c r="B18783" t="s">
        <v>24275</v>
      </c>
      <c r="C18783" t="s">
        <v>23740</v>
      </c>
      <c r="D18783" t="s">
        <v>373</v>
      </c>
      <c r="E18783">
        <v>615130</v>
      </c>
      <c r="F18783" t="s">
        <v>24196</v>
      </c>
      <c r="G18783" s="7">
        <v>-35.24</v>
      </c>
    </row>
    <row r="18784" spans="1:7" x14ac:dyDescent="0.3">
      <c r="A18784" s="310">
        <v>3021100</v>
      </c>
      <c r="B18784" t="s">
        <v>24275</v>
      </c>
      <c r="C18784" t="s">
        <v>23740</v>
      </c>
      <c r="D18784" t="s">
        <v>373</v>
      </c>
      <c r="E18784">
        <v>615130</v>
      </c>
      <c r="F18784" t="s">
        <v>24196</v>
      </c>
      <c r="G18784" s="7">
        <v>5.45</v>
      </c>
    </row>
    <row r="18785" spans="1:7" x14ac:dyDescent="0.3">
      <c r="A18785" s="310">
        <v>3021100</v>
      </c>
      <c r="B18785" t="s">
        <v>24275</v>
      </c>
      <c r="C18785" t="s">
        <v>23740</v>
      </c>
      <c r="D18785" t="s">
        <v>373</v>
      </c>
      <c r="E18785">
        <v>616160</v>
      </c>
      <c r="F18785" t="s">
        <v>24196</v>
      </c>
      <c r="G18785" s="7">
        <v>188.04</v>
      </c>
    </row>
    <row r="18786" spans="1:7" x14ac:dyDescent="0.3">
      <c r="A18786" s="310">
        <v>3021100</v>
      </c>
      <c r="B18786" t="s">
        <v>24275</v>
      </c>
      <c r="C18786" t="s">
        <v>23740</v>
      </c>
      <c r="D18786" t="s">
        <v>373</v>
      </c>
      <c r="E18786">
        <v>615130</v>
      </c>
      <c r="F18786" t="s">
        <v>24196</v>
      </c>
      <c r="G18786" s="7">
        <v>0.01</v>
      </c>
    </row>
    <row r="18787" spans="1:7" x14ac:dyDescent="0.3">
      <c r="A18787" s="310">
        <v>3021100</v>
      </c>
      <c r="B18787" t="s">
        <v>24275</v>
      </c>
      <c r="C18787" t="s">
        <v>23740</v>
      </c>
      <c r="D18787" t="s">
        <v>373</v>
      </c>
      <c r="E18787">
        <v>615130</v>
      </c>
      <c r="F18787" t="s">
        <v>24196</v>
      </c>
      <c r="G18787" s="7">
        <v>50.54</v>
      </c>
    </row>
    <row r="18788" spans="1:7" x14ac:dyDescent="0.3">
      <c r="A18788" s="310">
        <v>3021100</v>
      </c>
      <c r="B18788" t="s">
        <v>24275</v>
      </c>
      <c r="C18788" t="s">
        <v>23740</v>
      </c>
      <c r="D18788" t="s">
        <v>373</v>
      </c>
      <c r="E18788">
        <v>615130</v>
      </c>
      <c r="F18788" t="s">
        <v>24196</v>
      </c>
      <c r="G18788" s="7">
        <v>50.54</v>
      </c>
    </row>
    <row r="18789" spans="1:7" x14ac:dyDescent="0.3">
      <c r="A18789" s="310">
        <v>3021100</v>
      </c>
      <c r="B18789" t="s">
        <v>24275</v>
      </c>
      <c r="C18789" t="s">
        <v>23740</v>
      </c>
      <c r="D18789" t="s">
        <v>373</v>
      </c>
      <c r="E18789">
        <v>615130</v>
      </c>
      <c r="F18789" t="s">
        <v>24196</v>
      </c>
      <c r="G18789" s="7">
        <v>-50.54</v>
      </c>
    </row>
    <row r="18790" spans="1:7" x14ac:dyDescent="0.3">
      <c r="A18790" s="310">
        <v>3021100</v>
      </c>
      <c r="B18790" t="s">
        <v>24275</v>
      </c>
      <c r="C18790" t="s">
        <v>23740</v>
      </c>
      <c r="D18790" t="s">
        <v>373</v>
      </c>
      <c r="E18790">
        <v>615130</v>
      </c>
      <c r="F18790" t="s">
        <v>24196</v>
      </c>
      <c r="G18790" s="7">
        <v>-0.01</v>
      </c>
    </row>
    <row r="18791" spans="1:7" x14ac:dyDescent="0.3">
      <c r="A18791" s="310">
        <v>3021100</v>
      </c>
      <c r="B18791" t="s">
        <v>24275</v>
      </c>
      <c r="C18791" t="s">
        <v>23740</v>
      </c>
      <c r="D18791" t="s">
        <v>373</v>
      </c>
      <c r="E18791">
        <v>615130</v>
      </c>
      <c r="F18791" t="s">
        <v>24196</v>
      </c>
      <c r="G18791" s="7">
        <v>-0.01</v>
      </c>
    </row>
    <row r="18792" spans="1:7" x14ac:dyDescent="0.3">
      <c r="A18792" s="310">
        <v>3021100</v>
      </c>
      <c r="B18792" t="s">
        <v>24275</v>
      </c>
      <c r="C18792" t="s">
        <v>23740</v>
      </c>
      <c r="D18792" t="s">
        <v>371</v>
      </c>
      <c r="E18792">
        <v>615100</v>
      </c>
      <c r="F18792" t="s">
        <v>24196</v>
      </c>
      <c r="G18792" s="7">
        <v>2953.08</v>
      </c>
    </row>
    <row r="18793" spans="1:7" x14ac:dyDescent="0.3">
      <c r="A18793" s="310">
        <v>3021100</v>
      </c>
      <c r="B18793" t="s">
        <v>24275</v>
      </c>
      <c r="C18793" t="s">
        <v>23740</v>
      </c>
      <c r="D18793" t="s">
        <v>373</v>
      </c>
      <c r="E18793">
        <v>615130</v>
      </c>
      <c r="F18793" t="s">
        <v>24196</v>
      </c>
      <c r="G18793" s="7">
        <v>35.24</v>
      </c>
    </row>
    <row r="18794" spans="1:7" x14ac:dyDescent="0.3">
      <c r="A18794" s="310">
        <v>3021100</v>
      </c>
      <c r="B18794" t="s">
        <v>24275</v>
      </c>
      <c r="C18794" t="s">
        <v>23740</v>
      </c>
      <c r="D18794" t="s">
        <v>375</v>
      </c>
      <c r="E18794">
        <v>615140</v>
      </c>
      <c r="F18794" t="s">
        <v>24196</v>
      </c>
      <c r="G18794" s="7">
        <v>17.32</v>
      </c>
    </row>
    <row r="18795" spans="1:7" x14ac:dyDescent="0.3">
      <c r="A18795" s="310">
        <v>3021100</v>
      </c>
      <c r="B18795" t="s">
        <v>24275</v>
      </c>
      <c r="C18795" t="s">
        <v>23740</v>
      </c>
      <c r="D18795" t="s">
        <v>372</v>
      </c>
      <c r="E18795">
        <v>615180</v>
      </c>
      <c r="F18795" t="s">
        <v>24196</v>
      </c>
      <c r="G18795" s="7">
        <v>4.9000000000000004</v>
      </c>
    </row>
    <row r="18796" spans="1:7" x14ac:dyDescent="0.3">
      <c r="A18796" s="310">
        <v>3021100</v>
      </c>
      <c r="B18796" t="s">
        <v>24275</v>
      </c>
      <c r="C18796" t="s">
        <v>23740</v>
      </c>
      <c r="D18796" t="s">
        <v>375</v>
      </c>
      <c r="E18796">
        <v>615140</v>
      </c>
      <c r="F18796" t="s">
        <v>24196</v>
      </c>
      <c r="G18796" s="7">
        <v>-16.760000000000002</v>
      </c>
    </row>
    <row r="18797" spans="1:7" x14ac:dyDescent="0.3">
      <c r="A18797" s="310">
        <v>3021100</v>
      </c>
      <c r="B18797" t="s">
        <v>24275</v>
      </c>
      <c r="C18797" t="s">
        <v>23740</v>
      </c>
      <c r="D18797" t="s">
        <v>373</v>
      </c>
      <c r="E18797">
        <v>615130</v>
      </c>
      <c r="F18797" t="s">
        <v>24196</v>
      </c>
      <c r="G18797" s="7">
        <v>-50.54</v>
      </c>
    </row>
    <row r="18798" spans="1:7" x14ac:dyDescent="0.3">
      <c r="A18798" s="310">
        <v>3021100</v>
      </c>
      <c r="B18798" t="s">
        <v>24275</v>
      </c>
      <c r="C18798" t="s">
        <v>23740</v>
      </c>
      <c r="D18798" t="s">
        <v>375</v>
      </c>
      <c r="E18798">
        <v>615140</v>
      </c>
      <c r="F18798" t="s">
        <v>24196</v>
      </c>
      <c r="G18798" s="7">
        <v>-16.760000000000002</v>
      </c>
    </row>
    <row r="18799" spans="1:7" x14ac:dyDescent="0.3">
      <c r="A18799" s="310">
        <v>3021100</v>
      </c>
      <c r="B18799" t="s">
        <v>24275</v>
      </c>
      <c r="C18799" t="s">
        <v>23740</v>
      </c>
      <c r="D18799" t="s">
        <v>371</v>
      </c>
      <c r="E18799">
        <v>615100</v>
      </c>
      <c r="F18799" t="s">
        <v>24196</v>
      </c>
      <c r="G18799" s="7">
        <v>24.53</v>
      </c>
    </row>
    <row r="18800" spans="1:7" x14ac:dyDescent="0.3">
      <c r="A18800" s="310">
        <v>3021100</v>
      </c>
      <c r="B18800" t="s">
        <v>24275</v>
      </c>
      <c r="C18800" t="s">
        <v>23740</v>
      </c>
      <c r="D18800" t="s">
        <v>371</v>
      </c>
      <c r="E18800">
        <v>617100</v>
      </c>
      <c r="F18800" t="s">
        <v>24196</v>
      </c>
      <c r="G18800" s="7">
        <v>846.94</v>
      </c>
    </row>
    <row r="18801" spans="1:7" x14ac:dyDescent="0.3">
      <c r="A18801" s="310">
        <v>3021100</v>
      </c>
      <c r="B18801" t="s">
        <v>24275</v>
      </c>
      <c r="C18801" t="s">
        <v>23740</v>
      </c>
      <c r="D18801" t="s">
        <v>373</v>
      </c>
      <c r="E18801">
        <v>617150</v>
      </c>
      <c r="F18801" t="s">
        <v>24196</v>
      </c>
      <c r="G18801" s="7">
        <v>530.04999999999995</v>
      </c>
    </row>
    <row r="18802" spans="1:7" x14ac:dyDescent="0.3">
      <c r="A18802" s="310">
        <v>3021100</v>
      </c>
      <c r="B18802" t="s">
        <v>24275</v>
      </c>
      <c r="C18802" t="s">
        <v>23740</v>
      </c>
      <c r="D18802" t="s">
        <v>373</v>
      </c>
      <c r="E18802">
        <v>615130</v>
      </c>
      <c r="F18802" t="s">
        <v>24196</v>
      </c>
      <c r="G18802" s="7">
        <v>-35.24</v>
      </c>
    </row>
    <row r="18803" spans="1:7" x14ac:dyDescent="0.3">
      <c r="A18803" s="310">
        <v>3021100</v>
      </c>
      <c r="B18803" t="s">
        <v>24275</v>
      </c>
      <c r="C18803" t="s">
        <v>23740</v>
      </c>
      <c r="D18803" t="s">
        <v>373</v>
      </c>
      <c r="E18803">
        <v>615130</v>
      </c>
      <c r="F18803" t="s">
        <v>24196</v>
      </c>
      <c r="G18803" s="7">
        <v>-35.24</v>
      </c>
    </row>
    <row r="18804" spans="1:7" x14ac:dyDescent="0.3">
      <c r="A18804" s="310">
        <v>3021100</v>
      </c>
      <c r="B18804" t="s">
        <v>24275</v>
      </c>
      <c r="C18804" t="s">
        <v>23740</v>
      </c>
      <c r="D18804" t="s">
        <v>375</v>
      </c>
      <c r="E18804">
        <v>615140</v>
      </c>
      <c r="F18804" t="s">
        <v>24196</v>
      </c>
      <c r="G18804" s="7">
        <v>0.01</v>
      </c>
    </row>
    <row r="18805" spans="1:7" x14ac:dyDescent="0.3">
      <c r="A18805" s="310">
        <v>3021100</v>
      </c>
      <c r="B18805" t="s">
        <v>24275</v>
      </c>
      <c r="C18805" t="s">
        <v>23740</v>
      </c>
      <c r="D18805" t="s">
        <v>373</v>
      </c>
      <c r="E18805">
        <v>615130</v>
      </c>
      <c r="F18805" t="s">
        <v>24196</v>
      </c>
      <c r="G18805" s="7">
        <v>-35.24</v>
      </c>
    </row>
    <row r="18806" spans="1:7" x14ac:dyDescent="0.3">
      <c r="A18806" s="310">
        <v>3021100</v>
      </c>
      <c r="B18806" t="s">
        <v>24275</v>
      </c>
      <c r="C18806" t="s">
        <v>23740</v>
      </c>
      <c r="D18806" t="s">
        <v>375</v>
      </c>
      <c r="E18806">
        <v>615140</v>
      </c>
      <c r="F18806" t="s">
        <v>24196</v>
      </c>
      <c r="G18806" s="7">
        <v>0.01</v>
      </c>
    </row>
    <row r="18807" spans="1:7" x14ac:dyDescent="0.3">
      <c r="A18807" s="310">
        <v>3021100</v>
      </c>
      <c r="B18807" t="s">
        <v>24275</v>
      </c>
      <c r="C18807" t="s">
        <v>23740</v>
      </c>
      <c r="D18807" t="s">
        <v>372</v>
      </c>
      <c r="E18807">
        <v>617140</v>
      </c>
      <c r="F18807" t="s">
        <v>24196</v>
      </c>
      <c r="G18807" s="7">
        <v>286.08</v>
      </c>
    </row>
    <row r="18808" spans="1:7" x14ac:dyDescent="0.3">
      <c r="A18808" s="310">
        <v>3021100</v>
      </c>
      <c r="B18808" t="s">
        <v>24275</v>
      </c>
      <c r="C18808" t="s">
        <v>23740</v>
      </c>
      <c r="D18808" t="s">
        <v>373</v>
      </c>
      <c r="E18808">
        <v>615130</v>
      </c>
      <c r="F18808" t="s">
        <v>24196</v>
      </c>
      <c r="G18808" s="7">
        <v>52.22</v>
      </c>
    </row>
    <row r="18809" spans="1:7" x14ac:dyDescent="0.3">
      <c r="A18809" s="310">
        <v>3021100</v>
      </c>
      <c r="B18809" t="s">
        <v>24275</v>
      </c>
      <c r="C18809" t="s">
        <v>23740</v>
      </c>
      <c r="D18809" t="s">
        <v>371</v>
      </c>
      <c r="E18809">
        <v>617100</v>
      </c>
      <c r="F18809" t="s">
        <v>24196</v>
      </c>
      <c r="G18809" s="7">
        <v>516.17999999999995</v>
      </c>
    </row>
    <row r="18810" spans="1:7" x14ac:dyDescent="0.3">
      <c r="A18810" s="310">
        <v>3021100</v>
      </c>
      <c r="B18810" t="s">
        <v>24275</v>
      </c>
      <c r="C18810" t="s">
        <v>23740</v>
      </c>
      <c r="D18810" t="s">
        <v>373</v>
      </c>
      <c r="E18810">
        <v>615130</v>
      </c>
      <c r="F18810" t="s">
        <v>24196</v>
      </c>
      <c r="G18810" s="7">
        <v>-35.24</v>
      </c>
    </row>
    <row r="18811" spans="1:7" x14ac:dyDescent="0.3">
      <c r="A18811" s="310">
        <v>3021100</v>
      </c>
      <c r="B18811" t="s">
        <v>24275</v>
      </c>
      <c r="C18811" t="s">
        <v>23740</v>
      </c>
      <c r="D18811" t="s">
        <v>373</v>
      </c>
      <c r="E18811">
        <v>615130</v>
      </c>
      <c r="F18811" t="s">
        <v>24196</v>
      </c>
      <c r="G18811" s="7">
        <v>5.2</v>
      </c>
    </row>
    <row r="18812" spans="1:7" x14ac:dyDescent="0.3">
      <c r="A18812" s="310">
        <v>3021100</v>
      </c>
      <c r="B18812" t="s">
        <v>24275</v>
      </c>
      <c r="C18812" t="s">
        <v>23740</v>
      </c>
      <c r="D18812" t="s">
        <v>375</v>
      </c>
      <c r="E18812">
        <v>615140</v>
      </c>
      <c r="F18812" t="s">
        <v>24196</v>
      </c>
      <c r="G18812" s="7">
        <v>-17.32</v>
      </c>
    </row>
    <row r="18813" spans="1:7" x14ac:dyDescent="0.3">
      <c r="A18813" s="310">
        <v>3021100</v>
      </c>
      <c r="B18813" t="s">
        <v>24275</v>
      </c>
      <c r="C18813" t="s">
        <v>23740</v>
      </c>
      <c r="D18813" t="s">
        <v>371</v>
      </c>
      <c r="E18813">
        <v>615100</v>
      </c>
      <c r="F18813" t="s">
        <v>24196</v>
      </c>
      <c r="G18813" s="7">
        <v>4184.17</v>
      </c>
    </row>
    <row r="18814" spans="1:7" x14ac:dyDescent="0.3">
      <c r="A18814" s="310">
        <v>3021100</v>
      </c>
      <c r="B18814" t="s">
        <v>24275</v>
      </c>
      <c r="C18814" t="s">
        <v>23740</v>
      </c>
      <c r="D18814" t="s">
        <v>371</v>
      </c>
      <c r="E18814">
        <v>615100</v>
      </c>
      <c r="F18814" t="s">
        <v>24196</v>
      </c>
      <c r="G18814" s="7">
        <v>2699.7</v>
      </c>
    </row>
    <row r="18815" spans="1:7" x14ac:dyDescent="0.3">
      <c r="A18815" s="310">
        <v>3021100</v>
      </c>
      <c r="B18815" t="s">
        <v>24275</v>
      </c>
      <c r="C18815" t="s">
        <v>23740</v>
      </c>
      <c r="D18815" t="s">
        <v>371</v>
      </c>
      <c r="E18815">
        <v>617100</v>
      </c>
      <c r="F18815" t="s">
        <v>24196</v>
      </c>
      <c r="G18815" s="7">
        <v>1774.29</v>
      </c>
    </row>
    <row r="18816" spans="1:7" x14ac:dyDescent="0.3">
      <c r="A18816" s="310">
        <v>3021100</v>
      </c>
      <c r="B18816" t="s">
        <v>24275</v>
      </c>
      <c r="C18816" t="s">
        <v>23740</v>
      </c>
      <c r="D18816" t="s">
        <v>375</v>
      </c>
      <c r="E18816">
        <v>615140</v>
      </c>
      <c r="F18816" t="s">
        <v>24196</v>
      </c>
      <c r="G18816" s="7">
        <v>17.32</v>
      </c>
    </row>
    <row r="18817" spans="1:7" x14ac:dyDescent="0.3">
      <c r="A18817" s="310">
        <v>3021100</v>
      </c>
      <c r="B18817" t="s">
        <v>24275</v>
      </c>
      <c r="C18817" t="s">
        <v>23740</v>
      </c>
      <c r="D18817" t="s">
        <v>375</v>
      </c>
      <c r="E18817">
        <v>615140</v>
      </c>
      <c r="F18817" t="s">
        <v>24196</v>
      </c>
      <c r="G18817" s="7">
        <v>-17.32</v>
      </c>
    </row>
    <row r="18818" spans="1:7" x14ac:dyDescent="0.3">
      <c r="A18818" s="310">
        <v>3021100</v>
      </c>
      <c r="B18818" t="s">
        <v>24275</v>
      </c>
      <c r="C18818" t="s">
        <v>23740</v>
      </c>
      <c r="D18818" t="s">
        <v>375</v>
      </c>
      <c r="E18818">
        <v>615140</v>
      </c>
      <c r="F18818" t="s">
        <v>24196</v>
      </c>
      <c r="G18818" s="7">
        <v>-0.01</v>
      </c>
    </row>
    <row r="18819" spans="1:7" x14ac:dyDescent="0.3">
      <c r="A18819" s="310">
        <v>3021100</v>
      </c>
      <c r="B18819" t="s">
        <v>24275</v>
      </c>
      <c r="C18819" t="s">
        <v>23740</v>
      </c>
      <c r="D18819" t="s">
        <v>375</v>
      </c>
      <c r="E18819">
        <v>615140</v>
      </c>
      <c r="F18819" t="s">
        <v>24196</v>
      </c>
      <c r="G18819" s="7">
        <v>-17.32</v>
      </c>
    </row>
    <row r="18820" spans="1:7" x14ac:dyDescent="0.3">
      <c r="A18820" s="310">
        <v>3021100</v>
      </c>
      <c r="B18820" t="s">
        <v>24275</v>
      </c>
      <c r="C18820" t="s">
        <v>23740</v>
      </c>
      <c r="D18820" t="s">
        <v>371</v>
      </c>
      <c r="E18820">
        <v>615100</v>
      </c>
      <c r="F18820" t="s">
        <v>24196</v>
      </c>
      <c r="G18820" s="7">
        <v>5.91</v>
      </c>
    </row>
    <row r="18821" spans="1:7" x14ac:dyDescent="0.3">
      <c r="A18821" s="310">
        <v>3021100</v>
      </c>
      <c r="B18821" t="s">
        <v>24275</v>
      </c>
      <c r="C18821" t="s">
        <v>23740</v>
      </c>
      <c r="D18821" t="s">
        <v>371</v>
      </c>
      <c r="E18821">
        <v>616100</v>
      </c>
      <c r="F18821" t="s">
        <v>24196</v>
      </c>
      <c r="G18821" s="7">
        <v>802.94</v>
      </c>
    </row>
    <row r="18822" spans="1:7" x14ac:dyDescent="0.3">
      <c r="A18822" s="310">
        <v>3021100</v>
      </c>
      <c r="B18822" t="s">
        <v>24275</v>
      </c>
      <c r="C18822" t="s">
        <v>23740</v>
      </c>
      <c r="D18822" t="s">
        <v>371</v>
      </c>
      <c r="E18822">
        <v>616100</v>
      </c>
      <c r="F18822" t="s">
        <v>24196</v>
      </c>
      <c r="G18822" s="7">
        <v>114.63</v>
      </c>
    </row>
    <row r="18823" spans="1:7" x14ac:dyDescent="0.3">
      <c r="A18823" s="310">
        <v>3021100</v>
      </c>
      <c r="B18823" t="s">
        <v>24275</v>
      </c>
      <c r="C18823" t="s">
        <v>23740</v>
      </c>
      <c r="D18823" t="s">
        <v>371</v>
      </c>
      <c r="E18823">
        <v>615100</v>
      </c>
      <c r="F18823" t="s">
        <v>24196</v>
      </c>
      <c r="G18823" s="7">
        <v>3599.6</v>
      </c>
    </row>
    <row r="18824" spans="1:7" x14ac:dyDescent="0.3">
      <c r="A18824" s="310">
        <v>3021100</v>
      </c>
      <c r="B18824" t="s">
        <v>24275</v>
      </c>
      <c r="C18824" t="s">
        <v>23740</v>
      </c>
      <c r="D18824" t="s">
        <v>372</v>
      </c>
      <c r="E18824">
        <v>616150</v>
      </c>
      <c r="F18824" t="s">
        <v>24196</v>
      </c>
      <c r="G18824" s="7">
        <v>87.07</v>
      </c>
    </row>
    <row r="18825" spans="1:7" x14ac:dyDescent="0.3">
      <c r="A18825" s="310">
        <v>3021100</v>
      </c>
      <c r="B18825" t="s">
        <v>24275</v>
      </c>
      <c r="C18825" t="s">
        <v>23740</v>
      </c>
      <c r="D18825" t="s">
        <v>374</v>
      </c>
      <c r="E18825">
        <v>615120</v>
      </c>
      <c r="F18825" t="s">
        <v>24196</v>
      </c>
      <c r="G18825" s="7">
        <v>16.22</v>
      </c>
    </row>
    <row r="18826" spans="1:7" x14ac:dyDescent="0.3">
      <c r="A18826" s="310">
        <v>3021100</v>
      </c>
      <c r="B18826" t="s">
        <v>24275</v>
      </c>
      <c r="C18826" t="s">
        <v>23740</v>
      </c>
      <c r="D18826" t="s">
        <v>373</v>
      </c>
      <c r="E18826">
        <v>615130</v>
      </c>
      <c r="F18826" t="s">
        <v>24196</v>
      </c>
      <c r="G18826" s="7">
        <v>-50.54</v>
      </c>
    </row>
    <row r="18827" spans="1:7" x14ac:dyDescent="0.3">
      <c r="A18827" s="310">
        <v>3021100</v>
      </c>
      <c r="B18827" t="s">
        <v>24275</v>
      </c>
      <c r="C18827" t="s">
        <v>23740</v>
      </c>
      <c r="D18827" t="s">
        <v>375</v>
      </c>
      <c r="E18827">
        <v>615140</v>
      </c>
      <c r="F18827" t="s">
        <v>24196</v>
      </c>
      <c r="G18827" s="7">
        <v>16.760000000000002</v>
      </c>
    </row>
    <row r="18828" spans="1:7" x14ac:dyDescent="0.3">
      <c r="A18828" s="310">
        <v>3021100</v>
      </c>
      <c r="B18828" t="s">
        <v>24275</v>
      </c>
      <c r="C18828" t="s">
        <v>23740</v>
      </c>
      <c r="D18828" t="s">
        <v>373</v>
      </c>
      <c r="E18828">
        <v>615130</v>
      </c>
      <c r="F18828" t="s">
        <v>24196</v>
      </c>
      <c r="G18828" s="7">
        <v>52.22</v>
      </c>
    </row>
    <row r="18829" spans="1:7" x14ac:dyDescent="0.3">
      <c r="A18829" s="310">
        <v>3021100</v>
      </c>
      <c r="B18829" t="s">
        <v>24275</v>
      </c>
      <c r="C18829" t="s">
        <v>23740</v>
      </c>
      <c r="D18829" t="s">
        <v>371</v>
      </c>
      <c r="E18829">
        <v>616100</v>
      </c>
      <c r="F18829" t="s">
        <v>24196</v>
      </c>
      <c r="G18829" s="7">
        <v>865.42</v>
      </c>
    </row>
    <row r="18830" spans="1:7" x14ac:dyDescent="0.3">
      <c r="A18830" s="310">
        <v>3021100</v>
      </c>
      <c r="B18830" t="s">
        <v>24275</v>
      </c>
      <c r="C18830" t="s">
        <v>23740</v>
      </c>
      <c r="D18830" t="s">
        <v>373</v>
      </c>
      <c r="E18830">
        <v>615130</v>
      </c>
      <c r="F18830" t="s">
        <v>24196</v>
      </c>
      <c r="G18830" s="7">
        <v>50.54</v>
      </c>
    </row>
    <row r="18831" spans="1:7" x14ac:dyDescent="0.3">
      <c r="A18831" s="310">
        <v>3021100</v>
      </c>
      <c r="B18831" t="s">
        <v>24275</v>
      </c>
      <c r="C18831" t="s">
        <v>23740</v>
      </c>
      <c r="D18831" t="s">
        <v>372</v>
      </c>
      <c r="E18831">
        <v>615180</v>
      </c>
      <c r="F18831" t="s">
        <v>24196</v>
      </c>
      <c r="G18831" s="7">
        <v>997.5</v>
      </c>
    </row>
    <row r="18832" spans="1:7" x14ac:dyDescent="0.3">
      <c r="A18832" s="310">
        <v>3021100</v>
      </c>
      <c r="B18832" t="s">
        <v>24275</v>
      </c>
      <c r="C18832" t="s">
        <v>23740</v>
      </c>
      <c r="D18832" t="s">
        <v>375</v>
      </c>
      <c r="E18832">
        <v>615140</v>
      </c>
      <c r="F18832" t="s">
        <v>24196</v>
      </c>
      <c r="G18832" s="7">
        <v>0.01</v>
      </c>
    </row>
    <row r="18833" spans="1:7" x14ac:dyDescent="0.3">
      <c r="A18833" s="310">
        <v>3021100</v>
      </c>
      <c r="B18833" t="s">
        <v>24275</v>
      </c>
      <c r="C18833" t="s">
        <v>23740</v>
      </c>
      <c r="D18833" t="s">
        <v>373</v>
      </c>
      <c r="E18833">
        <v>615130</v>
      </c>
      <c r="F18833" t="s">
        <v>24196</v>
      </c>
      <c r="G18833" s="7">
        <v>52.22</v>
      </c>
    </row>
    <row r="18834" spans="1:7" x14ac:dyDescent="0.3">
      <c r="A18834" s="310">
        <v>3021100</v>
      </c>
      <c r="B18834" t="s">
        <v>24275</v>
      </c>
      <c r="C18834" t="s">
        <v>23740</v>
      </c>
      <c r="D18834" t="s">
        <v>373</v>
      </c>
      <c r="E18834">
        <v>615130</v>
      </c>
      <c r="F18834" t="s">
        <v>24196</v>
      </c>
      <c r="G18834" s="7">
        <v>-0.01</v>
      </c>
    </row>
    <row r="18835" spans="1:7" x14ac:dyDescent="0.3">
      <c r="A18835" s="310">
        <v>3021100</v>
      </c>
      <c r="B18835" t="s">
        <v>24275</v>
      </c>
      <c r="C18835" t="s">
        <v>23740</v>
      </c>
      <c r="D18835" t="s">
        <v>375</v>
      </c>
      <c r="E18835">
        <v>615140</v>
      </c>
      <c r="F18835" t="s">
        <v>24196</v>
      </c>
      <c r="G18835" s="7">
        <v>-16.760000000000002</v>
      </c>
    </row>
    <row r="18836" spans="1:7" x14ac:dyDescent="0.3">
      <c r="A18836" s="310">
        <v>3021100</v>
      </c>
      <c r="B18836" t="s">
        <v>24275</v>
      </c>
      <c r="C18836" t="s">
        <v>23740</v>
      </c>
      <c r="D18836" t="s">
        <v>373</v>
      </c>
      <c r="E18836">
        <v>615130</v>
      </c>
      <c r="F18836" t="s">
        <v>24196</v>
      </c>
      <c r="G18836" s="7">
        <v>50.54</v>
      </c>
    </row>
    <row r="18837" spans="1:7" x14ac:dyDescent="0.3">
      <c r="A18837" s="310">
        <v>3021100</v>
      </c>
      <c r="B18837" t="s">
        <v>24275</v>
      </c>
      <c r="C18837" t="s">
        <v>23740</v>
      </c>
      <c r="D18837" t="s">
        <v>372</v>
      </c>
      <c r="E18837">
        <v>617140</v>
      </c>
      <c r="F18837" t="s">
        <v>24196</v>
      </c>
      <c r="G18837" s="7">
        <v>281.06</v>
      </c>
    </row>
    <row r="18838" spans="1:7" x14ac:dyDescent="0.3">
      <c r="A18838" s="310">
        <v>3021100</v>
      </c>
      <c r="B18838" t="s">
        <v>24275</v>
      </c>
      <c r="C18838" t="s">
        <v>23740</v>
      </c>
      <c r="D18838" t="s">
        <v>373</v>
      </c>
      <c r="E18838">
        <v>615130</v>
      </c>
      <c r="F18838" t="s">
        <v>24196</v>
      </c>
      <c r="G18838" s="7">
        <v>35.24</v>
      </c>
    </row>
    <row r="18839" spans="1:7" x14ac:dyDescent="0.3">
      <c r="A18839" s="310">
        <v>3021100</v>
      </c>
      <c r="B18839" t="s">
        <v>24275</v>
      </c>
      <c r="C18839" t="s">
        <v>23740</v>
      </c>
      <c r="D18839" t="s">
        <v>373</v>
      </c>
      <c r="E18839">
        <v>615130</v>
      </c>
      <c r="F18839" t="s">
        <v>24196</v>
      </c>
      <c r="G18839" s="7">
        <v>50.54</v>
      </c>
    </row>
    <row r="18840" spans="1:7" x14ac:dyDescent="0.3">
      <c r="A18840" s="310">
        <v>3021100</v>
      </c>
      <c r="B18840" t="s">
        <v>24275</v>
      </c>
      <c r="C18840" t="s">
        <v>23740</v>
      </c>
      <c r="D18840" t="s">
        <v>371</v>
      </c>
      <c r="E18840">
        <v>615100</v>
      </c>
      <c r="F18840" t="s">
        <v>24196</v>
      </c>
      <c r="G18840" s="7">
        <v>250.6</v>
      </c>
    </row>
    <row r="18841" spans="1:7" x14ac:dyDescent="0.3">
      <c r="A18841" s="310">
        <v>3021100</v>
      </c>
      <c r="B18841" t="s">
        <v>24275</v>
      </c>
      <c r="C18841" t="s">
        <v>23740</v>
      </c>
      <c r="D18841" t="s">
        <v>375</v>
      </c>
      <c r="E18841">
        <v>615140</v>
      </c>
      <c r="F18841" t="s">
        <v>24196</v>
      </c>
      <c r="G18841" s="7">
        <v>-0.01</v>
      </c>
    </row>
    <row r="18842" spans="1:7" x14ac:dyDescent="0.3">
      <c r="A18842" s="310">
        <v>3021100</v>
      </c>
      <c r="B18842" t="s">
        <v>24275</v>
      </c>
      <c r="C18842" t="s">
        <v>23740</v>
      </c>
      <c r="D18842" t="s">
        <v>373</v>
      </c>
      <c r="E18842">
        <v>615130</v>
      </c>
      <c r="F18842" t="s">
        <v>24196</v>
      </c>
      <c r="G18842" s="7">
        <v>52.22</v>
      </c>
    </row>
    <row r="18843" spans="1:7" x14ac:dyDescent="0.3">
      <c r="A18843" s="310">
        <v>3021100</v>
      </c>
      <c r="B18843" t="s">
        <v>24275</v>
      </c>
      <c r="C18843" t="s">
        <v>23740</v>
      </c>
      <c r="D18843" t="s">
        <v>371</v>
      </c>
      <c r="E18843">
        <v>617100</v>
      </c>
      <c r="F18843" t="s">
        <v>24196</v>
      </c>
      <c r="G18843" s="7">
        <v>1032.3699999999999</v>
      </c>
    </row>
    <row r="18844" spans="1:7" x14ac:dyDescent="0.3">
      <c r="A18844" s="310">
        <v>3021100</v>
      </c>
      <c r="B18844" t="s">
        <v>24275</v>
      </c>
      <c r="C18844" t="s">
        <v>23740</v>
      </c>
      <c r="D18844" t="s">
        <v>372</v>
      </c>
      <c r="E18844">
        <v>615180</v>
      </c>
      <c r="F18844" t="s">
        <v>24196</v>
      </c>
      <c r="G18844" s="7">
        <v>962.5</v>
      </c>
    </row>
    <row r="18845" spans="1:7" x14ac:dyDescent="0.3">
      <c r="A18845" s="310">
        <v>3021100</v>
      </c>
      <c r="B18845" t="s">
        <v>24275</v>
      </c>
      <c r="C18845" t="s">
        <v>23740</v>
      </c>
      <c r="D18845" t="s">
        <v>373</v>
      </c>
      <c r="E18845">
        <v>616160</v>
      </c>
      <c r="F18845" t="s">
        <v>24196</v>
      </c>
      <c r="G18845" s="7">
        <v>387.46</v>
      </c>
    </row>
    <row r="18846" spans="1:7" x14ac:dyDescent="0.3">
      <c r="A18846" s="310">
        <v>3021100</v>
      </c>
      <c r="B18846" t="s">
        <v>24275</v>
      </c>
      <c r="C18846" t="s">
        <v>23740</v>
      </c>
      <c r="D18846" t="s">
        <v>375</v>
      </c>
      <c r="E18846">
        <v>615140</v>
      </c>
      <c r="F18846" t="s">
        <v>24196</v>
      </c>
      <c r="G18846" s="7">
        <v>-0.01</v>
      </c>
    </row>
    <row r="18847" spans="1:7" x14ac:dyDescent="0.3">
      <c r="A18847" s="310">
        <v>3021100</v>
      </c>
      <c r="B18847" t="s">
        <v>24275</v>
      </c>
      <c r="C18847" t="s">
        <v>23740</v>
      </c>
      <c r="D18847" t="s">
        <v>373</v>
      </c>
      <c r="E18847">
        <v>615130</v>
      </c>
      <c r="F18847" t="s">
        <v>24196</v>
      </c>
      <c r="G18847" s="7">
        <v>-52.22</v>
      </c>
    </row>
    <row r="18848" spans="1:7" x14ac:dyDescent="0.3">
      <c r="A18848" s="310">
        <v>3021100</v>
      </c>
      <c r="B18848" t="s">
        <v>24275</v>
      </c>
      <c r="C18848" t="s">
        <v>23740</v>
      </c>
      <c r="D18848" t="s">
        <v>373</v>
      </c>
      <c r="E18848">
        <v>615130</v>
      </c>
      <c r="F18848" t="s">
        <v>24196</v>
      </c>
      <c r="G18848" s="7">
        <v>50.54</v>
      </c>
    </row>
    <row r="18849" spans="1:7" x14ac:dyDescent="0.3">
      <c r="A18849" s="310">
        <v>3021100</v>
      </c>
      <c r="B18849" t="s">
        <v>24275</v>
      </c>
      <c r="C18849" t="s">
        <v>23740</v>
      </c>
      <c r="D18849" t="s">
        <v>371</v>
      </c>
      <c r="E18849">
        <v>616100</v>
      </c>
      <c r="F18849" t="s">
        <v>24196</v>
      </c>
      <c r="G18849" s="7">
        <v>673.47</v>
      </c>
    </row>
    <row r="18850" spans="1:7" x14ac:dyDescent="0.3">
      <c r="A18850" s="310">
        <v>3021100</v>
      </c>
      <c r="B18850" t="s">
        <v>24275</v>
      </c>
      <c r="C18850" t="s">
        <v>23740</v>
      </c>
      <c r="D18850" t="s">
        <v>371</v>
      </c>
      <c r="E18850">
        <v>615100</v>
      </c>
      <c r="F18850" t="s">
        <v>24196</v>
      </c>
      <c r="G18850" s="7">
        <v>22.5</v>
      </c>
    </row>
    <row r="18851" spans="1:7" x14ac:dyDescent="0.3">
      <c r="A18851" s="310">
        <v>3021100</v>
      </c>
      <c r="B18851" t="s">
        <v>24275</v>
      </c>
      <c r="C18851" t="s">
        <v>23740</v>
      </c>
      <c r="D18851" t="s">
        <v>371</v>
      </c>
      <c r="E18851">
        <v>615100</v>
      </c>
      <c r="F18851" t="s">
        <v>24196</v>
      </c>
      <c r="G18851" s="7">
        <v>2699.7</v>
      </c>
    </row>
    <row r="18852" spans="1:7" x14ac:dyDescent="0.3">
      <c r="A18852" s="310">
        <v>3021100</v>
      </c>
      <c r="B18852" t="s">
        <v>24275</v>
      </c>
      <c r="C18852" t="s">
        <v>23740</v>
      </c>
      <c r="D18852" t="s">
        <v>375</v>
      </c>
      <c r="E18852">
        <v>615140</v>
      </c>
      <c r="F18852" t="s">
        <v>24196</v>
      </c>
      <c r="G18852" s="7">
        <v>-16.760000000000002</v>
      </c>
    </row>
    <row r="18853" spans="1:7" x14ac:dyDescent="0.3">
      <c r="A18853" s="310">
        <v>3021100</v>
      </c>
      <c r="B18853" t="s">
        <v>24275</v>
      </c>
      <c r="C18853" t="s">
        <v>23740</v>
      </c>
      <c r="D18853" t="s">
        <v>371</v>
      </c>
      <c r="E18853">
        <v>616100</v>
      </c>
      <c r="F18853" t="s">
        <v>24196</v>
      </c>
      <c r="G18853" s="7">
        <v>588.29</v>
      </c>
    </row>
    <row r="18854" spans="1:7" x14ac:dyDescent="0.3">
      <c r="A18854" s="310">
        <v>3021100</v>
      </c>
      <c r="B18854" t="s">
        <v>24275</v>
      </c>
      <c r="C18854" t="s">
        <v>23740</v>
      </c>
      <c r="D18854" t="s">
        <v>375</v>
      </c>
      <c r="E18854">
        <v>615140</v>
      </c>
      <c r="F18854" t="s">
        <v>24196</v>
      </c>
      <c r="G18854" s="7">
        <v>0.01</v>
      </c>
    </row>
    <row r="18855" spans="1:7" x14ac:dyDescent="0.3">
      <c r="A18855" s="310">
        <v>3021100</v>
      </c>
      <c r="B18855" t="s">
        <v>24275</v>
      </c>
      <c r="C18855" t="s">
        <v>23740</v>
      </c>
      <c r="D18855" t="s">
        <v>371</v>
      </c>
      <c r="E18855">
        <v>616100</v>
      </c>
      <c r="F18855" t="s">
        <v>24196</v>
      </c>
      <c r="G18855" s="7">
        <v>379.99</v>
      </c>
    </row>
    <row r="18856" spans="1:7" x14ac:dyDescent="0.3">
      <c r="A18856" s="310">
        <v>3021100</v>
      </c>
      <c r="B18856" t="s">
        <v>24275</v>
      </c>
      <c r="C18856" t="s">
        <v>23740</v>
      </c>
      <c r="D18856" t="s">
        <v>373</v>
      </c>
      <c r="E18856">
        <v>615130</v>
      </c>
      <c r="F18856" t="s">
        <v>24196</v>
      </c>
      <c r="G18856" s="7">
        <v>-50.54</v>
      </c>
    </row>
    <row r="18857" spans="1:7" x14ac:dyDescent="0.3">
      <c r="A18857" s="310">
        <v>3021100</v>
      </c>
      <c r="B18857" t="s">
        <v>24275</v>
      </c>
      <c r="C18857" t="s">
        <v>23740</v>
      </c>
      <c r="D18857" t="s">
        <v>373</v>
      </c>
      <c r="E18857">
        <v>615130</v>
      </c>
      <c r="F18857" t="s">
        <v>24196</v>
      </c>
      <c r="G18857" s="7">
        <v>0.01</v>
      </c>
    </row>
    <row r="18858" spans="1:7" x14ac:dyDescent="0.3">
      <c r="A18858" s="310">
        <v>3021100</v>
      </c>
      <c r="B18858" t="s">
        <v>24275</v>
      </c>
      <c r="C18858" t="s">
        <v>23740</v>
      </c>
      <c r="D18858" t="s">
        <v>375</v>
      </c>
      <c r="E18858">
        <v>615140</v>
      </c>
      <c r="F18858" t="s">
        <v>24196</v>
      </c>
      <c r="G18858" s="7">
        <v>-17.32</v>
      </c>
    </row>
    <row r="18859" spans="1:7" x14ac:dyDescent="0.3">
      <c r="A18859" s="310">
        <v>3021100</v>
      </c>
      <c r="B18859" t="s">
        <v>24275</v>
      </c>
      <c r="C18859" t="s">
        <v>23740</v>
      </c>
      <c r="D18859" t="s">
        <v>375</v>
      </c>
      <c r="E18859">
        <v>615140</v>
      </c>
      <c r="F18859" t="s">
        <v>24196</v>
      </c>
      <c r="G18859" s="7">
        <v>-16.760000000000002</v>
      </c>
    </row>
    <row r="18860" spans="1:7" x14ac:dyDescent="0.3">
      <c r="A18860" s="310">
        <v>3021100</v>
      </c>
      <c r="B18860" t="s">
        <v>24275</v>
      </c>
      <c r="C18860" t="s">
        <v>23740</v>
      </c>
      <c r="D18860" t="s">
        <v>375</v>
      </c>
      <c r="E18860">
        <v>615140</v>
      </c>
      <c r="F18860" t="s">
        <v>24196</v>
      </c>
      <c r="G18860" s="7">
        <v>-16.760000000000002</v>
      </c>
    </row>
    <row r="18861" spans="1:7" x14ac:dyDescent="0.3">
      <c r="A18861" s="310">
        <v>3021100</v>
      </c>
      <c r="B18861" t="s">
        <v>24275</v>
      </c>
      <c r="C18861" t="s">
        <v>23740</v>
      </c>
      <c r="D18861" t="s">
        <v>373</v>
      </c>
      <c r="E18861">
        <v>615130</v>
      </c>
      <c r="F18861" t="s">
        <v>24196</v>
      </c>
      <c r="G18861" s="7">
        <v>35.24</v>
      </c>
    </row>
    <row r="18862" spans="1:7" x14ac:dyDescent="0.3">
      <c r="A18862" s="310">
        <v>3021100</v>
      </c>
      <c r="B18862" t="s">
        <v>24275</v>
      </c>
      <c r="C18862" t="s">
        <v>23740</v>
      </c>
      <c r="D18862" t="s">
        <v>373</v>
      </c>
      <c r="E18862">
        <v>615130</v>
      </c>
      <c r="F18862" t="s">
        <v>24196</v>
      </c>
      <c r="G18862" s="7">
        <v>0.01</v>
      </c>
    </row>
    <row r="18863" spans="1:7" x14ac:dyDescent="0.3">
      <c r="A18863" s="310">
        <v>3021100</v>
      </c>
      <c r="B18863" t="s">
        <v>24275</v>
      </c>
      <c r="C18863" t="s">
        <v>23740</v>
      </c>
      <c r="D18863" t="s">
        <v>371</v>
      </c>
      <c r="E18863">
        <v>616100</v>
      </c>
      <c r="F18863" t="s">
        <v>24196</v>
      </c>
      <c r="G18863" s="7">
        <v>342.4</v>
      </c>
    </row>
    <row r="18864" spans="1:7" x14ac:dyDescent="0.3">
      <c r="A18864" s="310">
        <v>3021100</v>
      </c>
      <c r="B18864" t="s">
        <v>24275</v>
      </c>
      <c r="C18864" t="s">
        <v>23740</v>
      </c>
      <c r="D18864" t="s">
        <v>373</v>
      </c>
      <c r="E18864">
        <v>615130</v>
      </c>
      <c r="F18864" t="s">
        <v>24196</v>
      </c>
      <c r="G18864" s="7">
        <v>7.3</v>
      </c>
    </row>
    <row r="18865" spans="1:7" x14ac:dyDescent="0.3">
      <c r="A18865" s="310">
        <v>3021100</v>
      </c>
      <c r="B18865" t="s">
        <v>24275</v>
      </c>
      <c r="C18865" t="s">
        <v>23740</v>
      </c>
      <c r="D18865" t="s">
        <v>371</v>
      </c>
      <c r="E18865">
        <v>615100</v>
      </c>
      <c r="F18865" t="s">
        <v>24196</v>
      </c>
      <c r="G18865" s="7">
        <v>18</v>
      </c>
    </row>
    <row r="18866" spans="1:7" x14ac:dyDescent="0.3">
      <c r="A18866" s="310">
        <v>3021100</v>
      </c>
      <c r="B18866" t="s">
        <v>24275</v>
      </c>
      <c r="C18866" t="s">
        <v>23740</v>
      </c>
      <c r="D18866" t="s">
        <v>371</v>
      </c>
      <c r="E18866">
        <v>615100</v>
      </c>
      <c r="F18866" t="s">
        <v>24196</v>
      </c>
      <c r="G18866" s="7">
        <v>14.77</v>
      </c>
    </row>
    <row r="18867" spans="1:7" x14ac:dyDescent="0.3">
      <c r="A18867" s="310">
        <v>3021100</v>
      </c>
      <c r="B18867" t="s">
        <v>24275</v>
      </c>
      <c r="C18867" t="s">
        <v>23740</v>
      </c>
      <c r="D18867" t="s">
        <v>373</v>
      </c>
      <c r="E18867">
        <v>615130</v>
      </c>
      <c r="F18867" t="s">
        <v>24196</v>
      </c>
      <c r="G18867" s="7">
        <v>-35.24</v>
      </c>
    </row>
    <row r="18868" spans="1:7" x14ac:dyDescent="0.3">
      <c r="A18868" s="310">
        <v>3021100</v>
      </c>
      <c r="B18868" t="s">
        <v>24275</v>
      </c>
      <c r="C18868" t="s">
        <v>23740</v>
      </c>
      <c r="D18868" t="s">
        <v>375</v>
      </c>
      <c r="E18868">
        <v>615140</v>
      </c>
      <c r="F18868" t="s">
        <v>24196</v>
      </c>
      <c r="G18868" s="7">
        <v>16.760000000000002</v>
      </c>
    </row>
    <row r="18869" spans="1:7" x14ac:dyDescent="0.3">
      <c r="A18869" s="310">
        <v>3021100</v>
      </c>
      <c r="B18869" t="s">
        <v>24275</v>
      </c>
      <c r="C18869" t="s">
        <v>23740</v>
      </c>
      <c r="D18869" t="s">
        <v>375</v>
      </c>
      <c r="E18869">
        <v>615140</v>
      </c>
      <c r="F18869" t="s">
        <v>24196</v>
      </c>
      <c r="G18869" s="7">
        <v>-16.760000000000002</v>
      </c>
    </row>
    <row r="18870" spans="1:7" x14ac:dyDescent="0.3">
      <c r="A18870" s="310">
        <v>3021100</v>
      </c>
      <c r="B18870" t="s">
        <v>24275</v>
      </c>
      <c r="C18870" t="s">
        <v>23740</v>
      </c>
      <c r="D18870" t="s">
        <v>373</v>
      </c>
      <c r="E18870">
        <v>615130</v>
      </c>
      <c r="F18870" t="s">
        <v>24196</v>
      </c>
      <c r="G18870" s="7">
        <v>50.54</v>
      </c>
    </row>
    <row r="18871" spans="1:7" x14ac:dyDescent="0.3">
      <c r="A18871" s="310">
        <v>3021100</v>
      </c>
      <c r="B18871" t="s">
        <v>24275</v>
      </c>
      <c r="C18871" t="s">
        <v>23740</v>
      </c>
      <c r="D18871" t="s">
        <v>375</v>
      </c>
      <c r="E18871">
        <v>615140</v>
      </c>
      <c r="F18871" t="s">
        <v>24196</v>
      </c>
      <c r="G18871" s="7">
        <v>16.760000000000002</v>
      </c>
    </row>
    <row r="18872" spans="1:7" x14ac:dyDescent="0.3">
      <c r="A18872" s="310">
        <v>3021100</v>
      </c>
      <c r="B18872" t="s">
        <v>24275</v>
      </c>
      <c r="C18872" t="s">
        <v>23740</v>
      </c>
      <c r="D18872" t="s">
        <v>373</v>
      </c>
      <c r="E18872">
        <v>615130</v>
      </c>
      <c r="F18872" t="s">
        <v>24196</v>
      </c>
      <c r="G18872" s="7">
        <v>-50.54</v>
      </c>
    </row>
    <row r="18873" spans="1:7" x14ac:dyDescent="0.3">
      <c r="A18873" s="310">
        <v>3021100</v>
      </c>
      <c r="B18873" t="s">
        <v>24275</v>
      </c>
      <c r="C18873" t="s">
        <v>23740</v>
      </c>
      <c r="D18873" t="s">
        <v>373</v>
      </c>
      <c r="E18873">
        <v>615130</v>
      </c>
      <c r="F18873" t="s">
        <v>24196</v>
      </c>
      <c r="G18873" s="7">
        <v>-35.24</v>
      </c>
    </row>
    <row r="18874" spans="1:7" x14ac:dyDescent="0.3">
      <c r="A18874" s="310">
        <v>3021100</v>
      </c>
      <c r="B18874" t="s">
        <v>24275</v>
      </c>
      <c r="C18874" t="s">
        <v>23740</v>
      </c>
      <c r="D18874" t="s">
        <v>371</v>
      </c>
      <c r="E18874">
        <v>617100</v>
      </c>
      <c r="F18874" t="s">
        <v>24196</v>
      </c>
      <c r="G18874" s="7">
        <v>1241.08</v>
      </c>
    </row>
    <row r="18875" spans="1:7" x14ac:dyDescent="0.3">
      <c r="A18875" s="310">
        <v>3021100</v>
      </c>
      <c r="B18875" t="s">
        <v>24275</v>
      </c>
      <c r="C18875" t="s">
        <v>23740</v>
      </c>
      <c r="D18875" t="s">
        <v>375</v>
      </c>
      <c r="E18875">
        <v>616130</v>
      </c>
      <c r="F18875" t="s">
        <v>24196</v>
      </c>
      <c r="G18875" s="7">
        <v>615.64</v>
      </c>
    </row>
    <row r="18876" spans="1:7" x14ac:dyDescent="0.3">
      <c r="A18876" s="310">
        <v>3021100</v>
      </c>
      <c r="B18876" t="s">
        <v>24275</v>
      </c>
      <c r="C18876" t="s">
        <v>23740</v>
      </c>
      <c r="D18876" t="s">
        <v>373</v>
      </c>
      <c r="E18876">
        <v>615130</v>
      </c>
      <c r="F18876" t="s">
        <v>24196</v>
      </c>
      <c r="G18876" s="7">
        <v>2454.6</v>
      </c>
    </row>
    <row r="18877" spans="1:7" x14ac:dyDescent="0.3">
      <c r="A18877" s="310">
        <v>3021100</v>
      </c>
      <c r="B18877" t="s">
        <v>24275</v>
      </c>
      <c r="C18877" t="s">
        <v>23740</v>
      </c>
      <c r="D18877" t="s">
        <v>373</v>
      </c>
      <c r="E18877">
        <v>615130</v>
      </c>
      <c r="F18877" t="s">
        <v>24196</v>
      </c>
      <c r="G18877" s="7">
        <v>-0.01</v>
      </c>
    </row>
    <row r="18878" spans="1:7" x14ac:dyDescent="0.3">
      <c r="A18878" s="310">
        <v>3021100</v>
      </c>
      <c r="B18878" t="s">
        <v>24275</v>
      </c>
      <c r="C18878" t="s">
        <v>23740</v>
      </c>
      <c r="D18878" t="s">
        <v>375</v>
      </c>
      <c r="E18878">
        <v>615140</v>
      </c>
      <c r="F18878" t="s">
        <v>24196</v>
      </c>
      <c r="G18878" s="7">
        <v>16.760000000000002</v>
      </c>
    </row>
    <row r="18879" spans="1:7" x14ac:dyDescent="0.3">
      <c r="A18879" s="310">
        <v>3021100</v>
      </c>
      <c r="B18879" t="s">
        <v>24275</v>
      </c>
      <c r="C18879" t="s">
        <v>23740</v>
      </c>
      <c r="D18879" t="s">
        <v>375</v>
      </c>
      <c r="E18879">
        <v>615140</v>
      </c>
      <c r="F18879" t="s">
        <v>24196</v>
      </c>
      <c r="G18879" s="7">
        <v>-0.01</v>
      </c>
    </row>
    <row r="18880" spans="1:7" x14ac:dyDescent="0.3">
      <c r="A18880" s="310">
        <v>3021100</v>
      </c>
      <c r="B18880" t="s">
        <v>24275</v>
      </c>
      <c r="C18880" t="s">
        <v>23740</v>
      </c>
      <c r="D18880" t="s">
        <v>373</v>
      </c>
      <c r="E18880">
        <v>615130</v>
      </c>
      <c r="F18880" t="s">
        <v>24196</v>
      </c>
      <c r="G18880" s="7">
        <v>0.01</v>
      </c>
    </row>
    <row r="18881" spans="1:7" x14ac:dyDescent="0.3">
      <c r="A18881" s="310">
        <v>3021100</v>
      </c>
      <c r="B18881" t="s">
        <v>24275</v>
      </c>
      <c r="C18881" t="s">
        <v>23740</v>
      </c>
      <c r="D18881" t="s">
        <v>375</v>
      </c>
      <c r="E18881">
        <v>615140</v>
      </c>
      <c r="F18881" t="s">
        <v>24196</v>
      </c>
      <c r="G18881" s="7">
        <v>0.01</v>
      </c>
    </row>
    <row r="18882" spans="1:7" x14ac:dyDescent="0.3">
      <c r="A18882" s="310">
        <v>3021100</v>
      </c>
      <c r="B18882" t="s">
        <v>24275</v>
      </c>
      <c r="C18882" t="s">
        <v>23740</v>
      </c>
      <c r="D18882" t="s">
        <v>371</v>
      </c>
      <c r="E18882">
        <v>617100</v>
      </c>
      <c r="F18882" t="s">
        <v>24196</v>
      </c>
      <c r="G18882" s="7">
        <v>2642.67</v>
      </c>
    </row>
    <row r="18883" spans="1:7" x14ac:dyDescent="0.3">
      <c r="A18883" s="310">
        <v>3021100</v>
      </c>
      <c r="B18883" t="s">
        <v>24275</v>
      </c>
      <c r="C18883" t="s">
        <v>23740</v>
      </c>
      <c r="D18883" t="s">
        <v>373</v>
      </c>
      <c r="E18883">
        <v>615130</v>
      </c>
      <c r="F18883" t="s">
        <v>24196</v>
      </c>
      <c r="G18883" s="7">
        <v>52.22</v>
      </c>
    </row>
    <row r="18884" spans="1:7" x14ac:dyDescent="0.3">
      <c r="A18884" s="310">
        <v>3021100</v>
      </c>
      <c r="B18884" t="s">
        <v>24275</v>
      </c>
      <c r="C18884" t="s">
        <v>23740</v>
      </c>
      <c r="D18884" t="s">
        <v>373</v>
      </c>
      <c r="E18884">
        <v>615130</v>
      </c>
      <c r="F18884" t="s">
        <v>24196</v>
      </c>
      <c r="G18884" s="7">
        <v>-0.01</v>
      </c>
    </row>
    <row r="18885" spans="1:7" x14ac:dyDescent="0.3">
      <c r="A18885" s="310">
        <v>3021100</v>
      </c>
      <c r="B18885" t="s">
        <v>24275</v>
      </c>
      <c r="C18885" t="s">
        <v>23740</v>
      </c>
      <c r="D18885" t="s">
        <v>371</v>
      </c>
      <c r="E18885">
        <v>617100</v>
      </c>
      <c r="F18885" t="s">
        <v>24196</v>
      </c>
      <c r="G18885" s="7">
        <v>826.1</v>
      </c>
    </row>
    <row r="18886" spans="1:7" x14ac:dyDescent="0.3">
      <c r="A18886" s="310">
        <v>3021100</v>
      </c>
      <c r="B18886" t="s">
        <v>24275</v>
      </c>
      <c r="C18886" t="s">
        <v>23740</v>
      </c>
      <c r="D18886" t="s">
        <v>373</v>
      </c>
      <c r="E18886">
        <v>615130</v>
      </c>
      <c r="F18886" t="s">
        <v>24196</v>
      </c>
      <c r="G18886" s="7">
        <v>-50.54</v>
      </c>
    </row>
    <row r="18887" spans="1:7" x14ac:dyDescent="0.3">
      <c r="A18887" s="310">
        <v>3021100</v>
      </c>
      <c r="B18887" t="s">
        <v>24275</v>
      </c>
      <c r="C18887" t="s">
        <v>23740</v>
      </c>
      <c r="D18887" t="s">
        <v>375</v>
      </c>
      <c r="E18887">
        <v>615140</v>
      </c>
      <c r="F18887" t="s">
        <v>24196</v>
      </c>
      <c r="G18887" s="7">
        <v>-17.32</v>
      </c>
    </row>
    <row r="18888" spans="1:7" x14ac:dyDescent="0.3">
      <c r="A18888" s="310">
        <v>3021100</v>
      </c>
      <c r="B18888" t="s">
        <v>24275</v>
      </c>
      <c r="C18888" t="s">
        <v>23740</v>
      </c>
      <c r="D18888" t="s">
        <v>373</v>
      </c>
      <c r="E18888">
        <v>615130</v>
      </c>
      <c r="F18888" t="s">
        <v>24196</v>
      </c>
      <c r="G18888" s="7">
        <v>-50.54</v>
      </c>
    </row>
    <row r="18889" spans="1:7" x14ac:dyDescent="0.3">
      <c r="A18889" s="310">
        <v>3021100</v>
      </c>
      <c r="B18889" t="s">
        <v>24275</v>
      </c>
      <c r="C18889" t="s">
        <v>23740</v>
      </c>
      <c r="D18889" t="s">
        <v>373</v>
      </c>
      <c r="E18889">
        <v>615130</v>
      </c>
      <c r="F18889" t="s">
        <v>24196</v>
      </c>
      <c r="G18889" s="7">
        <v>-50.54</v>
      </c>
    </row>
    <row r="18890" spans="1:7" x14ac:dyDescent="0.3">
      <c r="A18890" s="310">
        <v>3021100</v>
      </c>
      <c r="B18890" t="s">
        <v>24275</v>
      </c>
      <c r="C18890" t="s">
        <v>23740</v>
      </c>
      <c r="D18890" t="s">
        <v>375</v>
      </c>
      <c r="E18890">
        <v>615140</v>
      </c>
      <c r="F18890" t="s">
        <v>24196</v>
      </c>
      <c r="G18890" s="7">
        <v>-17.32</v>
      </c>
    </row>
    <row r="18891" spans="1:7" x14ac:dyDescent="0.3">
      <c r="A18891" s="310">
        <v>3021100</v>
      </c>
      <c r="B18891" t="s">
        <v>24275</v>
      </c>
      <c r="C18891" t="s">
        <v>23740</v>
      </c>
      <c r="D18891" t="s">
        <v>373</v>
      </c>
      <c r="E18891">
        <v>615130</v>
      </c>
      <c r="F18891" t="s">
        <v>24196</v>
      </c>
      <c r="G18891" s="7">
        <v>-50.54</v>
      </c>
    </row>
    <row r="18892" spans="1:7" x14ac:dyDescent="0.3">
      <c r="A18892" s="310">
        <v>3021100</v>
      </c>
      <c r="B18892" t="s">
        <v>24275</v>
      </c>
      <c r="C18892" t="s">
        <v>23740</v>
      </c>
      <c r="D18892" t="s">
        <v>371</v>
      </c>
      <c r="E18892">
        <v>615100</v>
      </c>
      <c r="F18892" t="s">
        <v>24196</v>
      </c>
      <c r="G18892" s="7">
        <v>13.86</v>
      </c>
    </row>
    <row r="18893" spans="1:7" x14ac:dyDescent="0.3">
      <c r="A18893" s="310">
        <v>3021100</v>
      </c>
      <c r="B18893" t="s">
        <v>24275</v>
      </c>
      <c r="C18893" t="s">
        <v>23740</v>
      </c>
      <c r="D18893" t="s">
        <v>373</v>
      </c>
      <c r="E18893">
        <v>615130</v>
      </c>
      <c r="F18893" t="s">
        <v>24196</v>
      </c>
      <c r="G18893" s="7">
        <v>-0.01</v>
      </c>
    </row>
    <row r="18894" spans="1:7" x14ac:dyDescent="0.3">
      <c r="A18894" s="310">
        <v>3021100</v>
      </c>
      <c r="B18894" t="s">
        <v>24275</v>
      </c>
      <c r="C18894" t="s">
        <v>23740</v>
      </c>
      <c r="D18894" t="s">
        <v>371</v>
      </c>
      <c r="E18894">
        <v>617100</v>
      </c>
      <c r="F18894" t="s">
        <v>24196</v>
      </c>
      <c r="G18894" s="7">
        <v>846.94</v>
      </c>
    </row>
    <row r="18895" spans="1:7" x14ac:dyDescent="0.3">
      <c r="A18895" s="310">
        <v>3021100</v>
      </c>
      <c r="B18895" t="s">
        <v>24275</v>
      </c>
      <c r="C18895" t="s">
        <v>23740</v>
      </c>
      <c r="D18895" t="s">
        <v>375</v>
      </c>
      <c r="E18895">
        <v>615140</v>
      </c>
      <c r="F18895" t="s">
        <v>24196</v>
      </c>
      <c r="G18895" s="7">
        <v>-16.760000000000002</v>
      </c>
    </row>
    <row r="18896" spans="1:7" x14ac:dyDescent="0.3">
      <c r="A18896" s="310">
        <v>3021100</v>
      </c>
      <c r="B18896" t="s">
        <v>24275</v>
      </c>
      <c r="C18896" t="s">
        <v>23740</v>
      </c>
      <c r="D18896" t="s">
        <v>372</v>
      </c>
      <c r="E18896">
        <v>616150</v>
      </c>
      <c r="F18896" t="s">
        <v>24196</v>
      </c>
      <c r="G18896" s="7">
        <v>81.819999999999993</v>
      </c>
    </row>
    <row r="18897" spans="1:7" x14ac:dyDescent="0.3">
      <c r="A18897" s="310">
        <v>3021100</v>
      </c>
      <c r="B18897" t="s">
        <v>24275</v>
      </c>
      <c r="C18897" t="s">
        <v>23740</v>
      </c>
      <c r="D18897" t="s">
        <v>373</v>
      </c>
      <c r="E18897">
        <v>615130</v>
      </c>
      <c r="F18897" t="s">
        <v>24196</v>
      </c>
      <c r="G18897" s="7">
        <v>-52.22</v>
      </c>
    </row>
    <row r="18898" spans="1:7" x14ac:dyDescent="0.3">
      <c r="A18898" s="310">
        <v>3021100</v>
      </c>
      <c r="B18898" t="s">
        <v>24275</v>
      </c>
      <c r="C18898" t="s">
        <v>23740</v>
      </c>
      <c r="D18898" t="s">
        <v>373</v>
      </c>
      <c r="E18898">
        <v>616160</v>
      </c>
      <c r="F18898" t="s">
        <v>24196</v>
      </c>
      <c r="G18898" s="7">
        <v>294.27</v>
      </c>
    </row>
    <row r="18899" spans="1:7" x14ac:dyDescent="0.3">
      <c r="A18899" s="310">
        <v>3021100</v>
      </c>
      <c r="B18899" t="s">
        <v>24275</v>
      </c>
      <c r="C18899" t="s">
        <v>23740</v>
      </c>
      <c r="D18899" t="s">
        <v>373</v>
      </c>
      <c r="E18899">
        <v>615130</v>
      </c>
      <c r="F18899" t="s">
        <v>24196</v>
      </c>
      <c r="G18899" s="7">
        <v>-50.54</v>
      </c>
    </row>
    <row r="18900" spans="1:7" x14ac:dyDescent="0.3">
      <c r="A18900" s="310">
        <v>3021100</v>
      </c>
      <c r="B18900" t="s">
        <v>24275</v>
      </c>
      <c r="C18900" t="s">
        <v>23740</v>
      </c>
      <c r="D18900" t="s">
        <v>375</v>
      </c>
      <c r="E18900">
        <v>615140</v>
      </c>
      <c r="F18900" t="s">
        <v>24196</v>
      </c>
      <c r="G18900" s="7">
        <v>17.32</v>
      </c>
    </row>
    <row r="18901" spans="1:7" x14ac:dyDescent="0.3">
      <c r="A18901" s="310">
        <v>3021100</v>
      </c>
      <c r="B18901" t="s">
        <v>24275</v>
      </c>
      <c r="C18901" t="s">
        <v>23740</v>
      </c>
      <c r="D18901" t="s">
        <v>373</v>
      </c>
      <c r="E18901">
        <v>615130</v>
      </c>
      <c r="F18901" t="s">
        <v>24196</v>
      </c>
      <c r="G18901" s="7">
        <v>52.22</v>
      </c>
    </row>
    <row r="18902" spans="1:7" x14ac:dyDescent="0.3">
      <c r="A18902" s="310">
        <v>3021100</v>
      </c>
      <c r="B18902" t="s">
        <v>24275</v>
      </c>
      <c r="C18902" t="s">
        <v>23740</v>
      </c>
      <c r="D18902" t="s">
        <v>373</v>
      </c>
      <c r="E18902">
        <v>615130</v>
      </c>
      <c r="F18902" t="s">
        <v>24196</v>
      </c>
      <c r="G18902" s="7">
        <v>50.54</v>
      </c>
    </row>
    <row r="18903" spans="1:7" x14ac:dyDescent="0.3">
      <c r="A18903" s="310">
        <v>3021100</v>
      </c>
      <c r="B18903" t="s">
        <v>24275</v>
      </c>
      <c r="C18903" t="s">
        <v>23740</v>
      </c>
      <c r="D18903" t="s">
        <v>371</v>
      </c>
      <c r="E18903">
        <v>616100</v>
      </c>
      <c r="F18903" t="s">
        <v>24196</v>
      </c>
      <c r="G18903" s="7">
        <v>544.09</v>
      </c>
    </row>
    <row r="18904" spans="1:7" x14ac:dyDescent="0.3">
      <c r="A18904" s="310">
        <v>3021100</v>
      </c>
      <c r="B18904" t="s">
        <v>24275</v>
      </c>
      <c r="C18904" t="s">
        <v>23740</v>
      </c>
      <c r="D18904" t="s">
        <v>373</v>
      </c>
      <c r="E18904">
        <v>615130</v>
      </c>
      <c r="F18904" t="s">
        <v>24196</v>
      </c>
      <c r="G18904" s="7">
        <v>35.24</v>
      </c>
    </row>
    <row r="18905" spans="1:7" x14ac:dyDescent="0.3">
      <c r="A18905" s="310">
        <v>3021100</v>
      </c>
      <c r="B18905" t="s">
        <v>24275</v>
      </c>
      <c r="C18905" t="s">
        <v>23740</v>
      </c>
      <c r="D18905" t="s">
        <v>373</v>
      </c>
      <c r="E18905">
        <v>616160</v>
      </c>
      <c r="F18905" t="s">
        <v>24196</v>
      </c>
      <c r="G18905" s="7">
        <v>305.64</v>
      </c>
    </row>
    <row r="18906" spans="1:7" x14ac:dyDescent="0.3">
      <c r="A18906" s="310">
        <v>3021100</v>
      </c>
      <c r="B18906" t="s">
        <v>24275</v>
      </c>
      <c r="C18906" t="s">
        <v>23740</v>
      </c>
      <c r="D18906" t="s">
        <v>373</v>
      </c>
      <c r="E18906">
        <v>615130</v>
      </c>
      <c r="F18906" t="s">
        <v>24196</v>
      </c>
      <c r="G18906" s="7">
        <v>-35.24</v>
      </c>
    </row>
    <row r="18907" spans="1:7" x14ac:dyDescent="0.3">
      <c r="A18907" s="310">
        <v>3021100</v>
      </c>
      <c r="B18907" t="s">
        <v>24275</v>
      </c>
      <c r="C18907" t="s">
        <v>23740</v>
      </c>
      <c r="D18907" t="s">
        <v>373</v>
      </c>
      <c r="E18907">
        <v>615130</v>
      </c>
      <c r="F18907" t="s">
        <v>24196</v>
      </c>
      <c r="G18907" s="7">
        <v>3000.07</v>
      </c>
    </row>
    <row r="18908" spans="1:7" x14ac:dyDescent="0.3">
      <c r="A18908" s="310">
        <v>3021100</v>
      </c>
      <c r="B18908" t="s">
        <v>24275</v>
      </c>
      <c r="C18908" t="s">
        <v>23740</v>
      </c>
      <c r="D18908" t="s">
        <v>375</v>
      </c>
      <c r="E18908">
        <v>615140</v>
      </c>
      <c r="F18908" t="s">
        <v>24196</v>
      </c>
      <c r="G18908" s="7">
        <v>16.760000000000002</v>
      </c>
    </row>
    <row r="18909" spans="1:7" x14ac:dyDescent="0.3">
      <c r="A18909" s="310">
        <v>3021100</v>
      </c>
      <c r="B18909" t="s">
        <v>24275</v>
      </c>
      <c r="C18909" t="s">
        <v>23740</v>
      </c>
      <c r="D18909" t="s">
        <v>371</v>
      </c>
      <c r="E18909">
        <v>615100</v>
      </c>
      <c r="F18909" t="s">
        <v>24196</v>
      </c>
      <c r="G18909" s="7">
        <v>169.55</v>
      </c>
    </row>
    <row r="18910" spans="1:7" x14ac:dyDescent="0.3">
      <c r="A18910" s="310">
        <v>3021100</v>
      </c>
      <c r="B18910" t="s">
        <v>24275</v>
      </c>
      <c r="C18910" t="s">
        <v>23740</v>
      </c>
      <c r="D18910" t="s">
        <v>375</v>
      </c>
      <c r="E18910">
        <v>615140</v>
      </c>
      <c r="F18910" t="s">
        <v>24196</v>
      </c>
      <c r="G18910" s="7">
        <v>10.36</v>
      </c>
    </row>
    <row r="18911" spans="1:7" x14ac:dyDescent="0.3">
      <c r="A18911" s="310">
        <v>3021100</v>
      </c>
      <c r="B18911" t="s">
        <v>24275</v>
      </c>
      <c r="C18911" t="s">
        <v>23740</v>
      </c>
      <c r="D18911" t="s">
        <v>372</v>
      </c>
      <c r="E18911">
        <v>616150</v>
      </c>
      <c r="F18911" t="s">
        <v>24196</v>
      </c>
      <c r="G18911" s="7">
        <v>155.32</v>
      </c>
    </row>
    <row r="18912" spans="1:7" x14ac:dyDescent="0.3">
      <c r="A18912" s="310">
        <v>3021100</v>
      </c>
      <c r="B18912" t="s">
        <v>24275</v>
      </c>
      <c r="C18912" t="s">
        <v>23740</v>
      </c>
      <c r="D18912" t="s">
        <v>371</v>
      </c>
      <c r="E18912">
        <v>615100</v>
      </c>
      <c r="F18912" t="s">
        <v>24196</v>
      </c>
      <c r="G18912" s="7">
        <v>25.14</v>
      </c>
    </row>
    <row r="18913" spans="1:7" x14ac:dyDescent="0.3">
      <c r="A18913" s="310">
        <v>3021100</v>
      </c>
      <c r="B18913" t="s">
        <v>24275</v>
      </c>
      <c r="C18913" t="s">
        <v>23740</v>
      </c>
      <c r="D18913" t="s">
        <v>373</v>
      </c>
      <c r="E18913">
        <v>615130</v>
      </c>
      <c r="F18913" t="s">
        <v>24196</v>
      </c>
      <c r="G18913" s="7">
        <v>0.01</v>
      </c>
    </row>
    <row r="18914" spans="1:7" x14ac:dyDescent="0.3">
      <c r="A18914" s="310">
        <v>3021100</v>
      </c>
      <c r="B18914" t="s">
        <v>24275</v>
      </c>
      <c r="C18914" t="s">
        <v>23740</v>
      </c>
      <c r="D18914" t="s">
        <v>375</v>
      </c>
      <c r="E18914">
        <v>615140</v>
      </c>
      <c r="F18914" t="s">
        <v>24196</v>
      </c>
      <c r="G18914" s="7">
        <v>17.32</v>
      </c>
    </row>
    <row r="18915" spans="1:7" x14ac:dyDescent="0.3">
      <c r="A18915" s="310">
        <v>3021100</v>
      </c>
      <c r="B18915" t="s">
        <v>24275</v>
      </c>
      <c r="C18915" t="s">
        <v>23740</v>
      </c>
      <c r="D18915" t="s">
        <v>373</v>
      </c>
      <c r="E18915">
        <v>615130</v>
      </c>
      <c r="F18915" t="s">
        <v>24196</v>
      </c>
      <c r="G18915" s="7">
        <v>52.22</v>
      </c>
    </row>
    <row r="18916" spans="1:7" x14ac:dyDescent="0.3">
      <c r="A18916" s="310">
        <v>3021100</v>
      </c>
      <c r="B18916" t="s">
        <v>24275</v>
      </c>
      <c r="C18916" t="s">
        <v>23740</v>
      </c>
      <c r="D18916" t="s">
        <v>371</v>
      </c>
      <c r="E18916">
        <v>616100</v>
      </c>
      <c r="F18916" t="s">
        <v>24196</v>
      </c>
      <c r="G18916" s="7">
        <v>691.78</v>
      </c>
    </row>
    <row r="18917" spans="1:7" x14ac:dyDescent="0.3">
      <c r="A18917" s="310">
        <v>3021100</v>
      </c>
      <c r="B18917" t="s">
        <v>24275</v>
      </c>
      <c r="C18917" t="s">
        <v>23740</v>
      </c>
      <c r="D18917" t="s">
        <v>371</v>
      </c>
      <c r="E18917">
        <v>615100</v>
      </c>
      <c r="F18917" t="s">
        <v>24196</v>
      </c>
      <c r="G18917" s="7">
        <v>282.58</v>
      </c>
    </row>
    <row r="18918" spans="1:7" x14ac:dyDescent="0.3">
      <c r="A18918" s="310">
        <v>3021100</v>
      </c>
      <c r="B18918" t="s">
        <v>24275</v>
      </c>
      <c r="C18918" t="s">
        <v>23740</v>
      </c>
      <c r="D18918" t="s">
        <v>375</v>
      </c>
      <c r="E18918">
        <v>615140</v>
      </c>
      <c r="F18918" t="s">
        <v>24196</v>
      </c>
      <c r="G18918" s="7">
        <v>17.32</v>
      </c>
    </row>
    <row r="18919" spans="1:7" x14ac:dyDescent="0.3">
      <c r="A18919" s="310">
        <v>3021100</v>
      </c>
      <c r="B18919" t="s">
        <v>24275</v>
      </c>
      <c r="C18919" t="s">
        <v>23740</v>
      </c>
      <c r="D18919" t="s">
        <v>373</v>
      </c>
      <c r="E18919">
        <v>615130</v>
      </c>
      <c r="F18919" t="s">
        <v>24196</v>
      </c>
      <c r="G18919" s="7">
        <v>-50.54</v>
      </c>
    </row>
    <row r="18920" spans="1:7" x14ac:dyDescent="0.3">
      <c r="A18920" s="310">
        <v>3021100</v>
      </c>
      <c r="B18920" t="s">
        <v>24275</v>
      </c>
      <c r="C18920" t="s">
        <v>23740</v>
      </c>
      <c r="D18920" t="s">
        <v>373</v>
      </c>
      <c r="E18920">
        <v>615130</v>
      </c>
      <c r="F18920" t="s">
        <v>24196</v>
      </c>
      <c r="G18920" s="7">
        <v>50.54</v>
      </c>
    </row>
    <row r="18921" spans="1:7" x14ac:dyDescent="0.3">
      <c r="A18921" s="310">
        <v>3021100</v>
      </c>
      <c r="B18921" t="s">
        <v>24275</v>
      </c>
      <c r="C18921" t="s">
        <v>23740</v>
      </c>
      <c r="D18921" t="s">
        <v>371</v>
      </c>
      <c r="E18921">
        <v>615100</v>
      </c>
      <c r="F18921" t="s">
        <v>24196</v>
      </c>
      <c r="G18921" s="7">
        <v>9214.33</v>
      </c>
    </row>
    <row r="18922" spans="1:7" x14ac:dyDescent="0.3">
      <c r="A18922" s="310">
        <v>3021100</v>
      </c>
      <c r="B18922" t="s">
        <v>24275</v>
      </c>
      <c r="C18922" t="s">
        <v>23740</v>
      </c>
      <c r="D18922" t="s">
        <v>371</v>
      </c>
      <c r="E18922">
        <v>615100</v>
      </c>
      <c r="F18922" t="s">
        <v>24196</v>
      </c>
      <c r="G18922" s="7">
        <v>12.13</v>
      </c>
    </row>
    <row r="18923" spans="1:7" x14ac:dyDescent="0.3">
      <c r="A18923" s="310">
        <v>3021100</v>
      </c>
      <c r="B18923" t="s">
        <v>24275</v>
      </c>
      <c r="C18923" t="s">
        <v>23740</v>
      </c>
      <c r="D18923" t="s">
        <v>373</v>
      </c>
      <c r="E18923">
        <v>615130</v>
      </c>
      <c r="F18923" t="s">
        <v>24196</v>
      </c>
      <c r="G18923" s="7">
        <v>-50.54</v>
      </c>
    </row>
    <row r="18924" spans="1:7" x14ac:dyDescent="0.3">
      <c r="A18924" s="310">
        <v>3021100</v>
      </c>
      <c r="B18924" t="s">
        <v>24275</v>
      </c>
      <c r="C18924" t="s">
        <v>23740</v>
      </c>
      <c r="D18924" t="s">
        <v>373</v>
      </c>
      <c r="E18924">
        <v>615130</v>
      </c>
      <c r="F18924" t="s">
        <v>24196</v>
      </c>
      <c r="G18924" s="7">
        <v>52.22</v>
      </c>
    </row>
    <row r="18925" spans="1:7" x14ac:dyDescent="0.3">
      <c r="A18925" s="310">
        <v>3021100</v>
      </c>
      <c r="B18925" t="s">
        <v>24275</v>
      </c>
      <c r="C18925" t="s">
        <v>23740</v>
      </c>
      <c r="D18925" t="s">
        <v>373</v>
      </c>
      <c r="E18925">
        <v>615130</v>
      </c>
      <c r="F18925" t="s">
        <v>24196</v>
      </c>
      <c r="G18925" s="7">
        <v>-50.54</v>
      </c>
    </row>
    <row r="18926" spans="1:7" x14ac:dyDescent="0.3">
      <c r="A18926" s="310">
        <v>3021100</v>
      </c>
      <c r="B18926" t="s">
        <v>24275</v>
      </c>
      <c r="C18926" t="s">
        <v>23740</v>
      </c>
      <c r="D18926" t="s">
        <v>375</v>
      </c>
      <c r="E18926">
        <v>615140</v>
      </c>
      <c r="F18926" t="s">
        <v>24196</v>
      </c>
      <c r="G18926" s="7">
        <v>-17.32</v>
      </c>
    </row>
    <row r="18927" spans="1:7" x14ac:dyDescent="0.3">
      <c r="A18927" s="310">
        <v>3021100</v>
      </c>
      <c r="B18927" t="s">
        <v>24275</v>
      </c>
      <c r="C18927" t="s">
        <v>23740</v>
      </c>
      <c r="D18927" t="s">
        <v>375</v>
      </c>
      <c r="E18927">
        <v>615140</v>
      </c>
      <c r="F18927" t="s">
        <v>24196</v>
      </c>
      <c r="G18927" s="7">
        <v>-16.760000000000002</v>
      </c>
    </row>
    <row r="18928" spans="1:7" x14ac:dyDescent="0.3">
      <c r="A18928" s="310">
        <v>3021100</v>
      </c>
      <c r="B18928" t="s">
        <v>24275</v>
      </c>
      <c r="C18928" t="s">
        <v>23740</v>
      </c>
      <c r="D18928" t="s">
        <v>375</v>
      </c>
      <c r="E18928">
        <v>615140</v>
      </c>
      <c r="F18928" t="s">
        <v>24196</v>
      </c>
      <c r="G18928" s="7">
        <v>16.760000000000002</v>
      </c>
    </row>
    <row r="18929" spans="1:7" x14ac:dyDescent="0.3">
      <c r="A18929" s="310">
        <v>3021100</v>
      </c>
      <c r="B18929" t="s">
        <v>24275</v>
      </c>
      <c r="C18929" t="s">
        <v>23740</v>
      </c>
      <c r="D18929" t="s">
        <v>373</v>
      </c>
      <c r="E18929">
        <v>615130</v>
      </c>
      <c r="F18929" t="s">
        <v>24196</v>
      </c>
      <c r="G18929" s="7">
        <v>0.01</v>
      </c>
    </row>
    <row r="18930" spans="1:7" x14ac:dyDescent="0.3">
      <c r="A18930" s="310">
        <v>3021100</v>
      </c>
      <c r="B18930" t="s">
        <v>24275</v>
      </c>
      <c r="C18930" t="s">
        <v>23740</v>
      </c>
      <c r="D18930" t="s">
        <v>375</v>
      </c>
      <c r="E18930">
        <v>615140</v>
      </c>
      <c r="F18930" t="s">
        <v>24196</v>
      </c>
      <c r="G18930" s="7">
        <v>0.01</v>
      </c>
    </row>
    <row r="18931" spans="1:7" x14ac:dyDescent="0.3">
      <c r="A18931" s="310">
        <v>3021100</v>
      </c>
      <c r="B18931" t="s">
        <v>24275</v>
      </c>
      <c r="C18931" t="s">
        <v>23740</v>
      </c>
      <c r="D18931" t="s">
        <v>373</v>
      </c>
      <c r="E18931">
        <v>615130</v>
      </c>
      <c r="F18931" t="s">
        <v>24196</v>
      </c>
      <c r="G18931" s="7">
        <v>-52.22</v>
      </c>
    </row>
    <row r="18932" spans="1:7" x14ac:dyDescent="0.3">
      <c r="A18932" s="310">
        <v>3021100</v>
      </c>
      <c r="B18932" t="s">
        <v>24275</v>
      </c>
      <c r="C18932" t="s">
        <v>23740</v>
      </c>
      <c r="D18932" t="s">
        <v>373</v>
      </c>
      <c r="E18932">
        <v>615130</v>
      </c>
      <c r="F18932" t="s">
        <v>24196</v>
      </c>
      <c r="G18932" s="7">
        <v>-50.54</v>
      </c>
    </row>
    <row r="18933" spans="1:7" x14ac:dyDescent="0.3">
      <c r="A18933" s="310">
        <v>3021100</v>
      </c>
      <c r="B18933" t="s">
        <v>24275</v>
      </c>
      <c r="C18933" t="s">
        <v>23740</v>
      </c>
      <c r="D18933" t="s">
        <v>371</v>
      </c>
      <c r="E18933">
        <v>615100</v>
      </c>
      <c r="F18933" t="s">
        <v>24196</v>
      </c>
      <c r="G18933" s="7">
        <v>21.64</v>
      </c>
    </row>
    <row r="18934" spans="1:7" x14ac:dyDescent="0.3">
      <c r="A18934" s="310">
        <v>3021100</v>
      </c>
      <c r="B18934" t="s">
        <v>24275</v>
      </c>
      <c r="C18934" t="s">
        <v>23740</v>
      </c>
      <c r="D18934" t="s">
        <v>373</v>
      </c>
      <c r="E18934">
        <v>615130</v>
      </c>
      <c r="F18934" t="s">
        <v>24196</v>
      </c>
      <c r="G18934" s="7">
        <v>-52.22</v>
      </c>
    </row>
    <row r="18935" spans="1:7" x14ac:dyDescent="0.3">
      <c r="A18935" s="310">
        <v>3021100</v>
      </c>
      <c r="B18935" t="s">
        <v>24275</v>
      </c>
      <c r="C18935" t="s">
        <v>23740</v>
      </c>
      <c r="D18935" t="s">
        <v>373</v>
      </c>
      <c r="E18935">
        <v>615130</v>
      </c>
      <c r="F18935" t="s">
        <v>24196</v>
      </c>
      <c r="G18935" s="7">
        <v>12.99</v>
      </c>
    </row>
    <row r="18936" spans="1:7" x14ac:dyDescent="0.3">
      <c r="A18936" s="310">
        <v>3021100</v>
      </c>
      <c r="B18936" t="s">
        <v>24275</v>
      </c>
      <c r="C18936" t="s">
        <v>23740</v>
      </c>
      <c r="D18936" t="s">
        <v>373</v>
      </c>
      <c r="E18936">
        <v>615130</v>
      </c>
      <c r="F18936" t="s">
        <v>24196</v>
      </c>
      <c r="G18936" s="7">
        <v>0.01</v>
      </c>
    </row>
    <row r="18937" spans="1:7" x14ac:dyDescent="0.3">
      <c r="A18937" s="310">
        <v>3021100</v>
      </c>
      <c r="B18937" t="s">
        <v>24275</v>
      </c>
      <c r="C18937" t="s">
        <v>23740</v>
      </c>
      <c r="D18937" t="s">
        <v>375</v>
      </c>
      <c r="E18937">
        <v>615140</v>
      </c>
      <c r="F18937" t="s">
        <v>24196</v>
      </c>
      <c r="G18937" s="7">
        <v>-17.32</v>
      </c>
    </row>
    <row r="18938" spans="1:7" x14ac:dyDescent="0.3">
      <c r="A18938" s="310">
        <v>3021100</v>
      </c>
      <c r="B18938" t="s">
        <v>24275</v>
      </c>
      <c r="C18938" t="s">
        <v>23740</v>
      </c>
      <c r="D18938" t="s">
        <v>375</v>
      </c>
      <c r="E18938">
        <v>615140</v>
      </c>
      <c r="F18938" t="s">
        <v>24196</v>
      </c>
      <c r="G18938" s="7">
        <v>17.32</v>
      </c>
    </row>
    <row r="18939" spans="1:7" x14ac:dyDescent="0.3">
      <c r="A18939" s="310">
        <v>3021100</v>
      </c>
      <c r="B18939" t="s">
        <v>24275</v>
      </c>
      <c r="C18939" t="s">
        <v>23740</v>
      </c>
      <c r="D18939" t="s">
        <v>373</v>
      </c>
      <c r="E18939">
        <v>615130</v>
      </c>
      <c r="F18939" t="s">
        <v>24196</v>
      </c>
      <c r="G18939" s="7">
        <v>17.62</v>
      </c>
    </row>
    <row r="18940" spans="1:7" x14ac:dyDescent="0.3">
      <c r="A18940" s="310">
        <v>3021100</v>
      </c>
      <c r="B18940" t="s">
        <v>24275</v>
      </c>
      <c r="C18940" t="s">
        <v>23740</v>
      </c>
      <c r="D18940" t="s">
        <v>373</v>
      </c>
      <c r="E18940">
        <v>615130</v>
      </c>
      <c r="F18940" t="s">
        <v>24196</v>
      </c>
      <c r="G18940" s="7">
        <v>0.01</v>
      </c>
    </row>
    <row r="18941" spans="1:7" x14ac:dyDescent="0.3">
      <c r="A18941" s="310">
        <v>3021100</v>
      </c>
      <c r="B18941" t="s">
        <v>24275</v>
      </c>
      <c r="C18941" t="s">
        <v>23740</v>
      </c>
      <c r="D18941" t="s">
        <v>373</v>
      </c>
      <c r="E18941">
        <v>615130</v>
      </c>
      <c r="F18941" t="s">
        <v>24196</v>
      </c>
      <c r="G18941" s="7">
        <v>50.54</v>
      </c>
    </row>
    <row r="18942" spans="1:7" x14ac:dyDescent="0.3">
      <c r="A18942" s="310">
        <v>3021100</v>
      </c>
      <c r="B18942" t="s">
        <v>24275</v>
      </c>
      <c r="C18942" t="s">
        <v>23740</v>
      </c>
      <c r="D18942" t="s">
        <v>373</v>
      </c>
      <c r="E18942">
        <v>615130</v>
      </c>
      <c r="F18942" t="s">
        <v>24196</v>
      </c>
      <c r="G18942" s="7">
        <v>-52.22</v>
      </c>
    </row>
    <row r="18943" spans="1:7" x14ac:dyDescent="0.3">
      <c r="A18943" s="310">
        <v>3021100</v>
      </c>
      <c r="B18943" t="s">
        <v>24275</v>
      </c>
      <c r="C18943" t="s">
        <v>23740</v>
      </c>
      <c r="D18943" t="s">
        <v>372</v>
      </c>
      <c r="E18943">
        <v>615180</v>
      </c>
      <c r="F18943" t="s">
        <v>24196</v>
      </c>
      <c r="G18943" s="7">
        <v>4.8099999999999996</v>
      </c>
    </row>
    <row r="18944" spans="1:7" x14ac:dyDescent="0.3">
      <c r="A18944" s="310">
        <v>3021100</v>
      </c>
      <c r="B18944" t="s">
        <v>24275</v>
      </c>
      <c r="C18944" t="s">
        <v>23740</v>
      </c>
      <c r="D18944" t="s">
        <v>371</v>
      </c>
      <c r="E18944">
        <v>616100</v>
      </c>
      <c r="F18944" t="s">
        <v>24196</v>
      </c>
      <c r="G18944" s="7">
        <v>784.47</v>
      </c>
    </row>
    <row r="18945" spans="1:7" x14ac:dyDescent="0.3">
      <c r="A18945" s="310">
        <v>3021100</v>
      </c>
      <c r="B18945" t="s">
        <v>24275</v>
      </c>
      <c r="C18945" t="s">
        <v>23740</v>
      </c>
      <c r="D18945" t="s">
        <v>373</v>
      </c>
      <c r="E18945">
        <v>615130</v>
      </c>
      <c r="F18945" t="s">
        <v>24196</v>
      </c>
      <c r="G18945" s="7">
        <v>-50.54</v>
      </c>
    </row>
    <row r="18946" spans="1:7" x14ac:dyDescent="0.3">
      <c r="A18946" s="310">
        <v>3021100</v>
      </c>
      <c r="B18946" t="s">
        <v>24275</v>
      </c>
      <c r="C18946" t="s">
        <v>23740</v>
      </c>
      <c r="D18946" t="s">
        <v>373</v>
      </c>
      <c r="E18946">
        <v>615130</v>
      </c>
      <c r="F18946" t="s">
        <v>24196</v>
      </c>
      <c r="G18946" s="7">
        <v>-50.54</v>
      </c>
    </row>
    <row r="18947" spans="1:7" x14ac:dyDescent="0.3">
      <c r="A18947" s="310">
        <v>3021100</v>
      </c>
      <c r="B18947" t="s">
        <v>24275</v>
      </c>
      <c r="C18947" t="s">
        <v>23740</v>
      </c>
      <c r="D18947" t="s">
        <v>371</v>
      </c>
      <c r="E18947">
        <v>617100</v>
      </c>
      <c r="F18947" t="s">
        <v>24196</v>
      </c>
      <c r="G18947" s="7">
        <v>1244.4000000000001</v>
      </c>
    </row>
    <row r="18948" spans="1:7" x14ac:dyDescent="0.3">
      <c r="A18948" s="310">
        <v>3021100</v>
      </c>
      <c r="B18948" t="s">
        <v>24275</v>
      </c>
      <c r="C18948" t="s">
        <v>23740</v>
      </c>
      <c r="D18948" t="s">
        <v>371</v>
      </c>
      <c r="E18948">
        <v>615100</v>
      </c>
      <c r="F18948" t="s">
        <v>24196</v>
      </c>
      <c r="G18948" s="7">
        <v>21.69</v>
      </c>
    </row>
    <row r="18949" spans="1:7" x14ac:dyDescent="0.3">
      <c r="A18949" s="310">
        <v>3021100</v>
      </c>
      <c r="B18949" t="s">
        <v>24275</v>
      </c>
      <c r="C18949" t="s">
        <v>23740</v>
      </c>
      <c r="D18949" t="s">
        <v>375</v>
      </c>
      <c r="E18949">
        <v>615140</v>
      </c>
      <c r="F18949" t="s">
        <v>24196</v>
      </c>
      <c r="G18949" s="7">
        <v>-16.760000000000002</v>
      </c>
    </row>
    <row r="18950" spans="1:7" x14ac:dyDescent="0.3">
      <c r="A18950" s="310">
        <v>3021100</v>
      </c>
      <c r="B18950" t="s">
        <v>24275</v>
      </c>
      <c r="C18950" t="s">
        <v>23740</v>
      </c>
      <c r="D18950" t="s">
        <v>373</v>
      </c>
      <c r="E18950">
        <v>615130</v>
      </c>
      <c r="F18950" t="s">
        <v>24196</v>
      </c>
      <c r="G18950" s="7">
        <v>35.24</v>
      </c>
    </row>
    <row r="18951" spans="1:7" x14ac:dyDescent="0.3">
      <c r="A18951" s="310">
        <v>3021100</v>
      </c>
      <c r="B18951" t="s">
        <v>24275</v>
      </c>
      <c r="C18951" t="s">
        <v>23740</v>
      </c>
      <c r="D18951" t="s">
        <v>373</v>
      </c>
      <c r="E18951">
        <v>615130</v>
      </c>
      <c r="F18951" t="s">
        <v>24196</v>
      </c>
      <c r="G18951" s="7">
        <v>-52.22</v>
      </c>
    </row>
    <row r="18952" spans="1:7" x14ac:dyDescent="0.3">
      <c r="A18952" s="310">
        <v>3021100</v>
      </c>
      <c r="B18952" t="s">
        <v>24275</v>
      </c>
      <c r="C18952" t="s">
        <v>23740</v>
      </c>
      <c r="D18952" t="s">
        <v>372</v>
      </c>
      <c r="E18952">
        <v>617140</v>
      </c>
      <c r="F18952" t="s">
        <v>24196</v>
      </c>
      <c r="G18952" s="7">
        <v>286.08</v>
      </c>
    </row>
    <row r="18953" spans="1:7" x14ac:dyDescent="0.3">
      <c r="A18953" s="310">
        <v>3021100</v>
      </c>
      <c r="B18953" t="s">
        <v>24275</v>
      </c>
      <c r="C18953" t="s">
        <v>23740</v>
      </c>
      <c r="D18953" t="s">
        <v>371</v>
      </c>
      <c r="E18953">
        <v>615100</v>
      </c>
      <c r="F18953" t="s">
        <v>24196</v>
      </c>
      <c r="G18953" s="7">
        <v>4338.92</v>
      </c>
    </row>
    <row r="18954" spans="1:7" x14ac:dyDescent="0.3">
      <c r="A18954" s="310">
        <v>3021100</v>
      </c>
      <c r="B18954" t="s">
        <v>24275</v>
      </c>
      <c r="C18954" t="s">
        <v>23740</v>
      </c>
      <c r="D18954" t="s">
        <v>371</v>
      </c>
      <c r="E18954">
        <v>617100</v>
      </c>
      <c r="F18954" t="s">
        <v>24196</v>
      </c>
      <c r="G18954" s="7">
        <v>338.78</v>
      </c>
    </row>
    <row r="18955" spans="1:7" x14ac:dyDescent="0.3">
      <c r="A18955" s="310">
        <v>3021100</v>
      </c>
      <c r="B18955" t="s">
        <v>24275</v>
      </c>
      <c r="C18955" t="s">
        <v>23740</v>
      </c>
      <c r="D18955" t="s">
        <v>375</v>
      </c>
      <c r="E18955">
        <v>615140</v>
      </c>
      <c r="F18955" t="s">
        <v>24196</v>
      </c>
      <c r="G18955" s="7">
        <v>-16.760000000000002</v>
      </c>
    </row>
    <row r="18956" spans="1:7" x14ac:dyDescent="0.3">
      <c r="A18956" s="310">
        <v>3021100</v>
      </c>
      <c r="B18956" t="s">
        <v>24275</v>
      </c>
      <c r="C18956" t="s">
        <v>23740</v>
      </c>
      <c r="D18956" t="s">
        <v>375</v>
      </c>
      <c r="E18956">
        <v>615140</v>
      </c>
      <c r="F18956" t="s">
        <v>24196</v>
      </c>
      <c r="G18956" s="7">
        <v>16.760000000000002</v>
      </c>
    </row>
    <row r="18957" spans="1:7" x14ac:dyDescent="0.3">
      <c r="A18957" s="310">
        <v>3021100</v>
      </c>
      <c r="B18957" t="s">
        <v>24275</v>
      </c>
      <c r="C18957" t="s">
        <v>23740</v>
      </c>
      <c r="D18957" t="s">
        <v>375</v>
      </c>
      <c r="E18957">
        <v>615140</v>
      </c>
      <c r="F18957" t="s">
        <v>24196</v>
      </c>
      <c r="G18957" s="7">
        <v>17.32</v>
      </c>
    </row>
    <row r="18958" spans="1:7" x14ac:dyDescent="0.3">
      <c r="A18958" s="310">
        <v>3021100</v>
      </c>
      <c r="B18958" t="s">
        <v>24275</v>
      </c>
      <c r="C18958" t="s">
        <v>23740</v>
      </c>
      <c r="D18958" t="s">
        <v>373</v>
      </c>
      <c r="E18958">
        <v>615130</v>
      </c>
      <c r="F18958" t="s">
        <v>24196</v>
      </c>
      <c r="G18958" s="7">
        <v>-0.01</v>
      </c>
    </row>
    <row r="18959" spans="1:7" x14ac:dyDescent="0.3">
      <c r="A18959" s="310">
        <v>3021100</v>
      </c>
      <c r="B18959" t="s">
        <v>24275</v>
      </c>
      <c r="C18959" t="s">
        <v>23740</v>
      </c>
      <c r="D18959" t="s">
        <v>373</v>
      </c>
      <c r="E18959">
        <v>615130</v>
      </c>
      <c r="F18959" t="s">
        <v>24196</v>
      </c>
      <c r="G18959" s="7">
        <v>0.01</v>
      </c>
    </row>
    <row r="18960" spans="1:7" x14ac:dyDescent="0.3">
      <c r="A18960" s="310">
        <v>3021100</v>
      </c>
      <c r="B18960" t="s">
        <v>24275</v>
      </c>
      <c r="C18960" t="s">
        <v>23740</v>
      </c>
      <c r="D18960" t="s">
        <v>375</v>
      </c>
      <c r="E18960">
        <v>615140</v>
      </c>
      <c r="F18960" t="s">
        <v>24196</v>
      </c>
      <c r="G18960" s="7">
        <v>16.760000000000002</v>
      </c>
    </row>
    <row r="18961" spans="1:7" x14ac:dyDescent="0.3">
      <c r="A18961" s="310">
        <v>3021100</v>
      </c>
      <c r="B18961" t="s">
        <v>24275</v>
      </c>
      <c r="C18961" t="s">
        <v>23740</v>
      </c>
      <c r="D18961" t="s">
        <v>371</v>
      </c>
      <c r="E18961">
        <v>616100</v>
      </c>
      <c r="F18961" t="s">
        <v>24196</v>
      </c>
      <c r="G18961" s="7">
        <v>369.51</v>
      </c>
    </row>
    <row r="18962" spans="1:7" x14ac:dyDescent="0.3">
      <c r="A18962" s="310">
        <v>3021100</v>
      </c>
      <c r="B18962" t="s">
        <v>24275</v>
      </c>
      <c r="C18962" t="s">
        <v>23740</v>
      </c>
      <c r="D18962" t="s">
        <v>371</v>
      </c>
      <c r="E18962">
        <v>617100</v>
      </c>
      <c r="F18962" t="s">
        <v>24196</v>
      </c>
      <c r="G18962" s="7">
        <v>1407.28</v>
      </c>
    </row>
    <row r="18963" spans="1:7" x14ac:dyDescent="0.3">
      <c r="A18963" s="310">
        <v>3021100</v>
      </c>
      <c r="B18963" t="s">
        <v>24275</v>
      </c>
      <c r="C18963" t="s">
        <v>23740</v>
      </c>
      <c r="D18963" t="s">
        <v>373</v>
      </c>
      <c r="E18963">
        <v>615130</v>
      </c>
      <c r="F18963" t="s">
        <v>24196</v>
      </c>
      <c r="G18963" s="7">
        <v>-50.54</v>
      </c>
    </row>
    <row r="18964" spans="1:7" x14ac:dyDescent="0.3">
      <c r="A18964" s="310">
        <v>3021100</v>
      </c>
      <c r="B18964" t="s">
        <v>24275</v>
      </c>
      <c r="C18964" t="s">
        <v>23740</v>
      </c>
      <c r="D18964" t="s">
        <v>373</v>
      </c>
      <c r="E18964">
        <v>615130</v>
      </c>
      <c r="F18964" t="s">
        <v>24196</v>
      </c>
      <c r="G18964" s="7">
        <v>-50.54</v>
      </c>
    </row>
    <row r="18965" spans="1:7" x14ac:dyDescent="0.3">
      <c r="A18965" s="310">
        <v>3021100</v>
      </c>
      <c r="B18965" t="s">
        <v>24275</v>
      </c>
      <c r="C18965" t="s">
        <v>23740</v>
      </c>
      <c r="D18965" t="s">
        <v>375</v>
      </c>
      <c r="E18965">
        <v>615140</v>
      </c>
      <c r="F18965" t="s">
        <v>24196</v>
      </c>
      <c r="G18965" s="7">
        <v>16.760000000000002</v>
      </c>
    </row>
    <row r="18966" spans="1:7" x14ac:dyDescent="0.3">
      <c r="A18966" s="310">
        <v>3021100</v>
      </c>
      <c r="B18966" t="s">
        <v>24275</v>
      </c>
      <c r="C18966" t="s">
        <v>23740</v>
      </c>
      <c r="D18966" t="s">
        <v>373</v>
      </c>
      <c r="E18966">
        <v>615130</v>
      </c>
      <c r="F18966" t="s">
        <v>24196</v>
      </c>
      <c r="G18966" s="7">
        <v>-35.24</v>
      </c>
    </row>
    <row r="18967" spans="1:7" x14ac:dyDescent="0.3">
      <c r="A18967" s="310">
        <v>3021100</v>
      </c>
      <c r="B18967" t="s">
        <v>24275</v>
      </c>
      <c r="C18967" t="s">
        <v>23740</v>
      </c>
      <c r="D18967" t="s">
        <v>375</v>
      </c>
      <c r="E18967">
        <v>615140</v>
      </c>
      <c r="F18967" t="s">
        <v>24196</v>
      </c>
      <c r="G18967" s="7">
        <v>16.760000000000002</v>
      </c>
    </row>
    <row r="18968" spans="1:7" x14ac:dyDescent="0.3">
      <c r="A18968" s="310">
        <v>3021100</v>
      </c>
      <c r="B18968" t="s">
        <v>24275</v>
      </c>
      <c r="C18968" t="s">
        <v>23740</v>
      </c>
      <c r="D18968" t="s">
        <v>375</v>
      </c>
      <c r="E18968">
        <v>615140</v>
      </c>
      <c r="F18968" t="s">
        <v>24196</v>
      </c>
      <c r="G18968" s="7">
        <v>-17.32</v>
      </c>
    </row>
    <row r="18969" spans="1:7" x14ac:dyDescent="0.3">
      <c r="A18969" s="310">
        <v>3021100</v>
      </c>
      <c r="B18969" t="s">
        <v>24275</v>
      </c>
      <c r="C18969" t="s">
        <v>23740</v>
      </c>
      <c r="D18969" t="s">
        <v>373</v>
      </c>
      <c r="E18969">
        <v>615130</v>
      </c>
      <c r="F18969" t="s">
        <v>24196</v>
      </c>
      <c r="G18969" s="7">
        <v>35.24</v>
      </c>
    </row>
    <row r="18970" spans="1:7" x14ac:dyDescent="0.3">
      <c r="A18970" s="310">
        <v>3021100</v>
      </c>
      <c r="B18970" t="s">
        <v>24275</v>
      </c>
      <c r="C18970" t="s">
        <v>23740</v>
      </c>
      <c r="D18970" t="s">
        <v>373</v>
      </c>
      <c r="E18970">
        <v>615130</v>
      </c>
      <c r="F18970" t="s">
        <v>24196</v>
      </c>
      <c r="G18970" s="7">
        <v>50.54</v>
      </c>
    </row>
    <row r="18971" spans="1:7" x14ac:dyDescent="0.3">
      <c r="A18971" s="310">
        <v>3021100</v>
      </c>
      <c r="B18971" t="s">
        <v>24275</v>
      </c>
      <c r="C18971" t="s">
        <v>23740</v>
      </c>
      <c r="D18971" t="s">
        <v>373</v>
      </c>
      <c r="E18971">
        <v>615130</v>
      </c>
      <c r="F18971" t="s">
        <v>24196</v>
      </c>
      <c r="G18971" s="7">
        <v>1955.7</v>
      </c>
    </row>
    <row r="18972" spans="1:7" x14ac:dyDescent="0.3">
      <c r="A18972" s="310">
        <v>3021100</v>
      </c>
      <c r="B18972" t="s">
        <v>24275</v>
      </c>
      <c r="C18972" t="s">
        <v>23740</v>
      </c>
      <c r="D18972" t="s">
        <v>371</v>
      </c>
      <c r="E18972">
        <v>615100</v>
      </c>
      <c r="F18972" t="s">
        <v>24196</v>
      </c>
      <c r="G18972" s="7">
        <v>4184.17</v>
      </c>
    </row>
    <row r="18973" spans="1:7" x14ac:dyDescent="0.3">
      <c r="A18973" s="310">
        <v>3021100</v>
      </c>
      <c r="B18973" t="s">
        <v>24275</v>
      </c>
      <c r="C18973" t="s">
        <v>23740</v>
      </c>
      <c r="D18973" t="s">
        <v>373</v>
      </c>
      <c r="E18973">
        <v>615130</v>
      </c>
      <c r="F18973" t="s">
        <v>24196</v>
      </c>
      <c r="G18973" s="7">
        <v>52.22</v>
      </c>
    </row>
    <row r="18974" spans="1:7" x14ac:dyDescent="0.3">
      <c r="A18974" s="310">
        <v>3021100</v>
      </c>
      <c r="B18974" t="s">
        <v>24275</v>
      </c>
      <c r="C18974" t="s">
        <v>23740</v>
      </c>
      <c r="D18974" t="s">
        <v>373</v>
      </c>
      <c r="E18974">
        <v>615130</v>
      </c>
      <c r="F18974" t="s">
        <v>24196</v>
      </c>
      <c r="G18974" s="7">
        <v>35.24</v>
      </c>
    </row>
    <row r="18975" spans="1:7" x14ac:dyDescent="0.3">
      <c r="A18975" s="310">
        <v>3021100</v>
      </c>
      <c r="B18975" t="s">
        <v>24275</v>
      </c>
      <c r="C18975" t="s">
        <v>23740</v>
      </c>
      <c r="D18975" t="s">
        <v>373</v>
      </c>
      <c r="E18975">
        <v>615130</v>
      </c>
      <c r="F18975" t="s">
        <v>24196</v>
      </c>
      <c r="G18975" s="7">
        <v>-50.54</v>
      </c>
    </row>
    <row r="18976" spans="1:7" x14ac:dyDescent="0.3">
      <c r="A18976" s="310">
        <v>3021100</v>
      </c>
      <c r="B18976" t="s">
        <v>24275</v>
      </c>
      <c r="C18976" t="s">
        <v>23740</v>
      </c>
      <c r="D18976" t="s">
        <v>371</v>
      </c>
      <c r="E18976">
        <v>616100</v>
      </c>
      <c r="F18976" t="s">
        <v>24196</v>
      </c>
      <c r="G18976" s="7">
        <v>321.75</v>
      </c>
    </row>
    <row r="18977" spans="1:7" x14ac:dyDescent="0.3">
      <c r="A18977" s="310">
        <v>3021100</v>
      </c>
      <c r="B18977" t="s">
        <v>24275</v>
      </c>
      <c r="C18977" t="s">
        <v>23740</v>
      </c>
      <c r="D18977" t="s">
        <v>375</v>
      </c>
      <c r="E18977">
        <v>616130</v>
      </c>
      <c r="F18977" t="s">
        <v>24196</v>
      </c>
      <c r="G18977" s="7">
        <v>205.19</v>
      </c>
    </row>
    <row r="18978" spans="1:7" x14ac:dyDescent="0.3">
      <c r="A18978" s="310">
        <v>3021100</v>
      </c>
      <c r="B18978" t="s">
        <v>24275</v>
      </c>
      <c r="C18978" t="s">
        <v>23740</v>
      </c>
      <c r="D18978" t="s">
        <v>373</v>
      </c>
      <c r="E18978">
        <v>615130</v>
      </c>
      <c r="F18978" t="s">
        <v>24196</v>
      </c>
      <c r="G18978" s="7">
        <v>50.54</v>
      </c>
    </row>
    <row r="18979" spans="1:7" x14ac:dyDescent="0.3">
      <c r="A18979" s="310">
        <v>3021100</v>
      </c>
      <c r="B18979" t="s">
        <v>24275</v>
      </c>
      <c r="C18979" t="s">
        <v>23740</v>
      </c>
      <c r="D18979" t="s">
        <v>375</v>
      </c>
      <c r="E18979">
        <v>615140</v>
      </c>
      <c r="F18979" t="s">
        <v>24196</v>
      </c>
      <c r="G18979" s="7">
        <v>17.32</v>
      </c>
    </row>
    <row r="18980" spans="1:7" x14ac:dyDescent="0.3">
      <c r="A18980" s="310">
        <v>3021100</v>
      </c>
      <c r="B18980" t="s">
        <v>24275</v>
      </c>
      <c r="C18980" t="s">
        <v>23740</v>
      </c>
      <c r="D18980" t="s">
        <v>371</v>
      </c>
      <c r="E18980">
        <v>615100</v>
      </c>
      <c r="F18980" t="s">
        <v>24196</v>
      </c>
      <c r="G18980" s="7">
        <v>22.33</v>
      </c>
    </row>
    <row r="18981" spans="1:7" x14ac:dyDescent="0.3">
      <c r="A18981" s="310">
        <v>3021100</v>
      </c>
      <c r="B18981" t="s">
        <v>24275</v>
      </c>
      <c r="C18981" t="s">
        <v>23740</v>
      </c>
      <c r="D18981" t="s">
        <v>373</v>
      </c>
      <c r="E18981">
        <v>616160</v>
      </c>
      <c r="F18981" t="s">
        <v>24196</v>
      </c>
      <c r="G18981" s="7">
        <v>275.89999999999998</v>
      </c>
    </row>
    <row r="18982" spans="1:7" x14ac:dyDescent="0.3">
      <c r="A18982" s="310">
        <v>3021100</v>
      </c>
      <c r="B18982" t="s">
        <v>24275</v>
      </c>
      <c r="C18982" t="s">
        <v>23740</v>
      </c>
      <c r="D18982" t="s">
        <v>373</v>
      </c>
      <c r="E18982">
        <v>615130</v>
      </c>
      <c r="F18982" t="s">
        <v>24196</v>
      </c>
      <c r="G18982" s="7">
        <v>50.54</v>
      </c>
    </row>
    <row r="18983" spans="1:7" x14ac:dyDescent="0.3">
      <c r="A18983" s="310">
        <v>3021100</v>
      </c>
      <c r="B18983" t="s">
        <v>24275</v>
      </c>
      <c r="C18983" t="s">
        <v>23740</v>
      </c>
      <c r="D18983" t="s">
        <v>371</v>
      </c>
      <c r="E18983">
        <v>615100</v>
      </c>
      <c r="F18983" t="s">
        <v>24196</v>
      </c>
      <c r="G18983" s="7">
        <v>14.4</v>
      </c>
    </row>
    <row r="18984" spans="1:7" x14ac:dyDescent="0.3">
      <c r="A18984" s="310">
        <v>3021100</v>
      </c>
      <c r="B18984" t="s">
        <v>24275</v>
      </c>
      <c r="C18984" t="s">
        <v>23740</v>
      </c>
      <c r="D18984" t="s">
        <v>373</v>
      </c>
      <c r="E18984">
        <v>615130</v>
      </c>
      <c r="F18984" t="s">
        <v>24196</v>
      </c>
      <c r="G18984" s="7">
        <v>-52.22</v>
      </c>
    </row>
    <row r="18985" spans="1:7" x14ac:dyDescent="0.3">
      <c r="A18985" s="310">
        <v>3021100</v>
      </c>
      <c r="B18985" t="s">
        <v>24275</v>
      </c>
      <c r="C18985" t="s">
        <v>23740</v>
      </c>
      <c r="D18985" t="s">
        <v>375</v>
      </c>
      <c r="E18985">
        <v>615140</v>
      </c>
      <c r="F18985" t="s">
        <v>24196</v>
      </c>
      <c r="G18985" s="7">
        <v>-16.760000000000002</v>
      </c>
    </row>
    <row r="18986" spans="1:7" x14ac:dyDescent="0.3">
      <c r="A18986" s="310">
        <v>3021100</v>
      </c>
      <c r="B18986" t="s">
        <v>24275</v>
      </c>
      <c r="C18986" t="s">
        <v>23740</v>
      </c>
      <c r="D18986" t="s">
        <v>375</v>
      </c>
      <c r="E18986">
        <v>615140</v>
      </c>
      <c r="F18986" t="s">
        <v>24196</v>
      </c>
      <c r="G18986" s="7">
        <v>-16.760000000000002</v>
      </c>
    </row>
    <row r="18987" spans="1:7" x14ac:dyDescent="0.3">
      <c r="A18987" s="310">
        <v>3021100</v>
      </c>
      <c r="B18987" t="s">
        <v>24275</v>
      </c>
      <c r="C18987" t="s">
        <v>23740</v>
      </c>
      <c r="D18987" t="s">
        <v>373</v>
      </c>
      <c r="E18987">
        <v>617150</v>
      </c>
      <c r="F18987" t="s">
        <v>24196</v>
      </c>
      <c r="G18987" s="7">
        <v>612.01</v>
      </c>
    </row>
    <row r="18988" spans="1:7" x14ac:dyDescent="0.3">
      <c r="A18988" s="310">
        <v>3021100</v>
      </c>
      <c r="B18988" t="s">
        <v>24275</v>
      </c>
      <c r="C18988" t="s">
        <v>23740</v>
      </c>
      <c r="D18988" t="s">
        <v>373</v>
      </c>
      <c r="E18988">
        <v>615130</v>
      </c>
      <c r="F18988" t="s">
        <v>24196</v>
      </c>
      <c r="G18988" s="7">
        <v>0.01</v>
      </c>
    </row>
    <row r="18989" spans="1:7" x14ac:dyDescent="0.3">
      <c r="A18989" s="310">
        <v>3021100</v>
      </c>
      <c r="B18989" t="s">
        <v>24275</v>
      </c>
      <c r="C18989" t="s">
        <v>23740</v>
      </c>
      <c r="D18989" t="s">
        <v>375</v>
      </c>
      <c r="E18989">
        <v>615140</v>
      </c>
      <c r="F18989" t="s">
        <v>24196</v>
      </c>
      <c r="G18989" s="7">
        <v>-16.760000000000002</v>
      </c>
    </row>
    <row r="18990" spans="1:7" x14ac:dyDescent="0.3">
      <c r="A18990" s="310">
        <v>3021100</v>
      </c>
      <c r="B18990" t="s">
        <v>24275</v>
      </c>
      <c r="C18990" t="s">
        <v>23740</v>
      </c>
      <c r="D18990" t="s">
        <v>373</v>
      </c>
      <c r="E18990">
        <v>615130</v>
      </c>
      <c r="F18990" t="s">
        <v>24196</v>
      </c>
      <c r="G18990" s="7">
        <v>-0.01</v>
      </c>
    </row>
    <row r="18991" spans="1:7" x14ac:dyDescent="0.3">
      <c r="A18991" s="310">
        <v>3021100</v>
      </c>
      <c r="B18991" t="s">
        <v>24275</v>
      </c>
      <c r="C18991" t="s">
        <v>23740</v>
      </c>
      <c r="D18991" t="s">
        <v>371</v>
      </c>
      <c r="E18991">
        <v>615100</v>
      </c>
      <c r="F18991" t="s">
        <v>24196</v>
      </c>
      <c r="G18991" s="7">
        <v>5308.6</v>
      </c>
    </row>
    <row r="18992" spans="1:7" x14ac:dyDescent="0.3">
      <c r="A18992" s="310">
        <v>3021100</v>
      </c>
      <c r="B18992" t="s">
        <v>24275</v>
      </c>
      <c r="C18992" t="s">
        <v>23740</v>
      </c>
      <c r="D18992" t="s">
        <v>371</v>
      </c>
      <c r="E18992">
        <v>616100</v>
      </c>
      <c r="F18992" t="s">
        <v>24196</v>
      </c>
      <c r="G18992" s="7">
        <v>586.54999999999995</v>
      </c>
    </row>
    <row r="18993" spans="1:7" x14ac:dyDescent="0.3">
      <c r="A18993" s="310">
        <v>3021100</v>
      </c>
      <c r="B18993" t="s">
        <v>24275</v>
      </c>
      <c r="C18993" t="s">
        <v>23740</v>
      </c>
      <c r="D18993" t="s">
        <v>371</v>
      </c>
      <c r="E18993">
        <v>617100</v>
      </c>
      <c r="F18993" t="s">
        <v>24196</v>
      </c>
      <c r="G18993" s="7">
        <v>734.78</v>
      </c>
    </row>
    <row r="18994" spans="1:7" x14ac:dyDescent="0.3">
      <c r="A18994" s="310">
        <v>3021100</v>
      </c>
      <c r="B18994" t="s">
        <v>24275</v>
      </c>
      <c r="C18994" t="s">
        <v>23740</v>
      </c>
      <c r="D18994" t="s">
        <v>373</v>
      </c>
      <c r="E18994">
        <v>617150</v>
      </c>
      <c r="F18994" t="s">
        <v>24196</v>
      </c>
      <c r="G18994" s="7">
        <v>212.02</v>
      </c>
    </row>
    <row r="18995" spans="1:7" x14ac:dyDescent="0.3">
      <c r="A18995" s="310">
        <v>3021100</v>
      </c>
      <c r="B18995" t="s">
        <v>24275</v>
      </c>
      <c r="C18995" t="s">
        <v>23740</v>
      </c>
      <c r="D18995" t="s">
        <v>375</v>
      </c>
      <c r="E18995">
        <v>615140</v>
      </c>
      <c r="F18995" t="s">
        <v>24196</v>
      </c>
      <c r="G18995" s="7">
        <v>16.760000000000002</v>
      </c>
    </row>
    <row r="18996" spans="1:7" x14ac:dyDescent="0.3">
      <c r="A18996" s="310">
        <v>3021100</v>
      </c>
      <c r="B18996" t="s">
        <v>24275</v>
      </c>
      <c r="C18996" t="s">
        <v>23740</v>
      </c>
      <c r="D18996" t="s">
        <v>373</v>
      </c>
      <c r="E18996">
        <v>615130</v>
      </c>
      <c r="F18996" t="s">
        <v>24196</v>
      </c>
      <c r="G18996" s="7">
        <v>12.27</v>
      </c>
    </row>
    <row r="18997" spans="1:7" x14ac:dyDescent="0.3">
      <c r="A18997" s="310">
        <v>3021100</v>
      </c>
      <c r="B18997" t="s">
        <v>24275</v>
      </c>
      <c r="C18997" t="s">
        <v>23740</v>
      </c>
      <c r="D18997" t="s">
        <v>375</v>
      </c>
      <c r="E18997">
        <v>615140</v>
      </c>
      <c r="F18997" t="s">
        <v>24196</v>
      </c>
      <c r="G18997" s="7">
        <v>17.32</v>
      </c>
    </row>
    <row r="18998" spans="1:7" x14ac:dyDescent="0.3">
      <c r="A18998" s="310">
        <v>3021100</v>
      </c>
      <c r="B18998" t="s">
        <v>24275</v>
      </c>
      <c r="C18998" t="s">
        <v>23740</v>
      </c>
      <c r="D18998" t="s">
        <v>375</v>
      </c>
      <c r="E18998">
        <v>615140</v>
      </c>
      <c r="F18998" t="s">
        <v>24196</v>
      </c>
      <c r="G18998" s="7">
        <v>16.760000000000002</v>
      </c>
    </row>
    <row r="18999" spans="1:7" x14ac:dyDescent="0.3">
      <c r="A18999" s="310">
        <v>3021100</v>
      </c>
      <c r="B18999" t="s">
        <v>24275</v>
      </c>
      <c r="C18999" t="s">
        <v>23740</v>
      </c>
      <c r="D18999" t="s">
        <v>375</v>
      </c>
      <c r="E18999">
        <v>615140</v>
      </c>
      <c r="F18999" t="s">
        <v>24196</v>
      </c>
      <c r="G18999" s="7">
        <v>-16.760000000000002</v>
      </c>
    </row>
    <row r="19000" spans="1:7" x14ac:dyDescent="0.3">
      <c r="A19000" s="310">
        <v>3021100</v>
      </c>
      <c r="B19000" t="s">
        <v>24275</v>
      </c>
      <c r="C19000" t="s">
        <v>23740</v>
      </c>
      <c r="D19000" t="s">
        <v>375</v>
      </c>
      <c r="E19000">
        <v>615140</v>
      </c>
      <c r="F19000" t="s">
        <v>24196</v>
      </c>
      <c r="G19000" s="7">
        <v>16.760000000000002</v>
      </c>
    </row>
    <row r="19001" spans="1:7" x14ac:dyDescent="0.3">
      <c r="A19001" s="310">
        <v>3021100</v>
      </c>
      <c r="B19001" t="s">
        <v>24275</v>
      </c>
      <c r="C19001" t="s">
        <v>23740</v>
      </c>
      <c r="D19001" t="s">
        <v>373</v>
      </c>
      <c r="E19001">
        <v>615130</v>
      </c>
      <c r="F19001" t="s">
        <v>24196</v>
      </c>
      <c r="G19001" s="7">
        <v>0.01</v>
      </c>
    </row>
    <row r="19002" spans="1:7" x14ac:dyDescent="0.3">
      <c r="A19002" s="310">
        <v>3021100</v>
      </c>
      <c r="B19002" t="s">
        <v>24275</v>
      </c>
      <c r="C19002" t="s">
        <v>23740</v>
      </c>
      <c r="D19002" t="s">
        <v>373</v>
      </c>
      <c r="E19002">
        <v>615130</v>
      </c>
      <c r="F19002" t="s">
        <v>24196</v>
      </c>
      <c r="G19002" s="7">
        <v>-52.22</v>
      </c>
    </row>
    <row r="19003" spans="1:7" x14ac:dyDescent="0.3">
      <c r="A19003" s="310">
        <v>3021100</v>
      </c>
      <c r="B19003" t="s">
        <v>24275</v>
      </c>
      <c r="C19003" t="s">
        <v>23740</v>
      </c>
      <c r="D19003" t="s">
        <v>375</v>
      </c>
      <c r="E19003">
        <v>615140</v>
      </c>
      <c r="F19003" t="s">
        <v>24196</v>
      </c>
      <c r="G19003" s="7">
        <v>16.760000000000002</v>
      </c>
    </row>
    <row r="19004" spans="1:7" x14ac:dyDescent="0.3">
      <c r="A19004" s="310">
        <v>3021100</v>
      </c>
      <c r="B19004" t="s">
        <v>24275</v>
      </c>
      <c r="C19004" t="s">
        <v>23740</v>
      </c>
      <c r="D19004" t="s">
        <v>373</v>
      </c>
      <c r="E19004">
        <v>615130</v>
      </c>
      <c r="F19004" t="s">
        <v>24196</v>
      </c>
      <c r="G19004" s="7">
        <v>0.01</v>
      </c>
    </row>
    <row r="19005" spans="1:7" x14ac:dyDescent="0.3">
      <c r="A19005" s="310">
        <v>3021100</v>
      </c>
      <c r="B19005" t="s">
        <v>24275</v>
      </c>
      <c r="C19005" t="s">
        <v>23740</v>
      </c>
      <c r="D19005" t="s">
        <v>375</v>
      </c>
      <c r="E19005">
        <v>615140</v>
      </c>
      <c r="F19005" t="s">
        <v>24196</v>
      </c>
      <c r="G19005" s="7">
        <v>-16.760000000000002</v>
      </c>
    </row>
    <row r="19006" spans="1:7" x14ac:dyDescent="0.3">
      <c r="A19006" s="310">
        <v>3021100</v>
      </c>
      <c r="B19006" t="s">
        <v>24275</v>
      </c>
      <c r="C19006" t="s">
        <v>23740</v>
      </c>
      <c r="D19006" t="s">
        <v>373</v>
      </c>
      <c r="E19006">
        <v>615130</v>
      </c>
      <c r="F19006" t="s">
        <v>24196</v>
      </c>
      <c r="G19006" s="7">
        <v>50.54</v>
      </c>
    </row>
    <row r="19007" spans="1:7" x14ac:dyDescent="0.3">
      <c r="A19007" s="310">
        <v>3021100</v>
      </c>
      <c r="B19007" t="s">
        <v>24275</v>
      </c>
      <c r="C19007" t="s">
        <v>23740</v>
      </c>
      <c r="D19007" t="s">
        <v>373</v>
      </c>
      <c r="E19007">
        <v>615130</v>
      </c>
      <c r="F19007" t="s">
        <v>24196</v>
      </c>
      <c r="G19007" s="7">
        <v>-0.01</v>
      </c>
    </row>
    <row r="19008" spans="1:7" x14ac:dyDescent="0.3">
      <c r="A19008" s="310">
        <v>3021100</v>
      </c>
      <c r="B19008" t="s">
        <v>24275</v>
      </c>
      <c r="C19008" t="s">
        <v>23740</v>
      </c>
      <c r="D19008" t="s">
        <v>375</v>
      </c>
      <c r="E19008">
        <v>615140</v>
      </c>
      <c r="F19008" t="s">
        <v>24196</v>
      </c>
      <c r="G19008" s="7">
        <v>-16.760000000000002</v>
      </c>
    </row>
    <row r="19009" spans="1:7" x14ac:dyDescent="0.3">
      <c r="A19009" s="310">
        <v>3021100</v>
      </c>
      <c r="B19009" t="s">
        <v>24275</v>
      </c>
      <c r="C19009" t="s">
        <v>23740</v>
      </c>
      <c r="D19009" t="s">
        <v>371</v>
      </c>
      <c r="E19009">
        <v>615100</v>
      </c>
      <c r="F19009" t="s">
        <v>24196</v>
      </c>
      <c r="G19009" s="7">
        <v>2953.08</v>
      </c>
    </row>
    <row r="19010" spans="1:7" x14ac:dyDescent="0.3">
      <c r="A19010" s="310">
        <v>3021100</v>
      </c>
      <c r="B19010" t="s">
        <v>24275</v>
      </c>
      <c r="C19010" t="s">
        <v>23740</v>
      </c>
      <c r="D19010" t="s">
        <v>373</v>
      </c>
      <c r="E19010">
        <v>615130</v>
      </c>
      <c r="F19010" t="s">
        <v>24196</v>
      </c>
      <c r="G19010" s="7">
        <v>0.01</v>
      </c>
    </row>
    <row r="19011" spans="1:7" x14ac:dyDescent="0.3">
      <c r="A19011" s="310">
        <v>3021100</v>
      </c>
      <c r="B19011" t="s">
        <v>24275</v>
      </c>
      <c r="C19011" t="s">
        <v>23740</v>
      </c>
      <c r="D19011" t="s">
        <v>373</v>
      </c>
      <c r="E19011">
        <v>615130</v>
      </c>
      <c r="F19011" t="s">
        <v>24196</v>
      </c>
      <c r="G19011" s="7">
        <v>2598.2600000000002</v>
      </c>
    </row>
    <row r="19012" spans="1:7" x14ac:dyDescent="0.3">
      <c r="A19012" s="310">
        <v>3021100</v>
      </c>
      <c r="B19012" t="s">
        <v>24275</v>
      </c>
      <c r="C19012" t="s">
        <v>23740</v>
      </c>
      <c r="D19012" t="s">
        <v>373</v>
      </c>
      <c r="E19012">
        <v>615130</v>
      </c>
      <c r="F19012" t="s">
        <v>24196</v>
      </c>
      <c r="G19012" s="7">
        <v>50.54</v>
      </c>
    </row>
    <row r="19013" spans="1:7" x14ac:dyDescent="0.3">
      <c r="A19013" s="310">
        <v>3021100</v>
      </c>
      <c r="B19013" t="s">
        <v>24275</v>
      </c>
      <c r="C19013" t="s">
        <v>23740</v>
      </c>
      <c r="D19013" t="s">
        <v>371</v>
      </c>
      <c r="E19013">
        <v>617100</v>
      </c>
      <c r="F19013" t="s">
        <v>24196</v>
      </c>
      <c r="G19013" s="7">
        <v>1200.02</v>
      </c>
    </row>
    <row r="19014" spans="1:7" x14ac:dyDescent="0.3">
      <c r="A19014" s="310">
        <v>3021100</v>
      </c>
      <c r="B19014" t="s">
        <v>24275</v>
      </c>
      <c r="C19014" t="s">
        <v>23740</v>
      </c>
      <c r="D19014" t="s">
        <v>375</v>
      </c>
      <c r="E19014">
        <v>615140</v>
      </c>
      <c r="F19014" t="s">
        <v>24196</v>
      </c>
      <c r="G19014" s="7">
        <v>2071.84</v>
      </c>
    </row>
    <row r="19015" spans="1:7" x14ac:dyDescent="0.3">
      <c r="A19015" s="310">
        <v>3021100</v>
      </c>
      <c r="B19015" t="s">
        <v>24275</v>
      </c>
      <c r="C19015" t="s">
        <v>23740</v>
      </c>
      <c r="D19015" t="s">
        <v>373</v>
      </c>
      <c r="E19015">
        <v>615130</v>
      </c>
      <c r="F19015" t="s">
        <v>24196</v>
      </c>
      <c r="G19015" s="7">
        <v>-50.54</v>
      </c>
    </row>
    <row r="19016" spans="1:7" x14ac:dyDescent="0.3">
      <c r="A19016" s="310">
        <v>3021100</v>
      </c>
      <c r="B19016" t="s">
        <v>24275</v>
      </c>
      <c r="C19016" t="s">
        <v>23740</v>
      </c>
      <c r="D19016" t="s">
        <v>373</v>
      </c>
      <c r="E19016">
        <v>615130</v>
      </c>
      <c r="F19016" t="s">
        <v>24196</v>
      </c>
      <c r="G19016" s="7">
        <v>52.22</v>
      </c>
    </row>
    <row r="19017" spans="1:7" x14ac:dyDescent="0.3">
      <c r="A19017" s="310">
        <v>3021100</v>
      </c>
      <c r="B19017" t="s">
        <v>24275</v>
      </c>
      <c r="C19017" t="s">
        <v>23740</v>
      </c>
      <c r="D19017" t="s">
        <v>371</v>
      </c>
      <c r="E19017">
        <v>615100</v>
      </c>
      <c r="F19017" t="s">
        <v>24196</v>
      </c>
      <c r="G19017" s="7">
        <v>9</v>
      </c>
    </row>
    <row r="19018" spans="1:7" x14ac:dyDescent="0.3">
      <c r="A19018" s="310">
        <v>3021100</v>
      </c>
      <c r="B19018" t="s">
        <v>24275</v>
      </c>
      <c r="C19018" t="s">
        <v>23740</v>
      </c>
      <c r="D19018" t="s">
        <v>373</v>
      </c>
      <c r="E19018">
        <v>615130</v>
      </c>
      <c r="F19018" t="s">
        <v>24196</v>
      </c>
      <c r="G19018" s="7">
        <v>-35.24</v>
      </c>
    </row>
    <row r="19019" spans="1:7" x14ac:dyDescent="0.3">
      <c r="A19019" s="310">
        <v>3021100</v>
      </c>
      <c r="B19019" t="s">
        <v>24275</v>
      </c>
      <c r="C19019" t="s">
        <v>23740</v>
      </c>
      <c r="D19019" t="s">
        <v>373</v>
      </c>
      <c r="E19019">
        <v>615130</v>
      </c>
      <c r="F19019" t="s">
        <v>24196</v>
      </c>
      <c r="G19019" s="7">
        <v>50.54</v>
      </c>
    </row>
    <row r="19020" spans="1:7" x14ac:dyDescent="0.3">
      <c r="A19020" s="310">
        <v>3021100</v>
      </c>
      <c r="B19020" t="s">
        <v>24275</v>
      </c>
      <c r="C19020" t="s">
        <v>23740</v>
      </c>
      <c r="D19020" t="s">
        <v>375</v>
      </c>
      <c r="E19020">
        <v>615140</v>
      </c>
      <c r="F19020" t="s">
        <v>24196</v>
      </c>
      <c r="G19020" s="7">
        <v>-17.32</v>
      </c>
    </row>
    <row r="19021" spans="1:7" x14ac:dyDescent="0.3">
      <c r="A19021" s="310">
        <v>3021100</v>
      </c>
      <c r="B19021" t="s">
        <v>24275</v>
      </c>
      <c r="C19021" t="s">
        <v>23740</v>
      </c>
      <c r="D19021" t="s">
        <v>373</v>
      </c>
      <c r="E19021">
        <v>615130</v>
      </c>
      <c r="F19021" t="s">
        <v>24196</v>
      </c>
      <c r="G19021" s="7">
        <v>2378.81</v>
      </c>
    </row>
    <row r="19022" spans="1:7" x14ac:dyDescent="0.3">
      <c r="A19022" s="310">
        <v>3021100</v>
      </c>
      <c r="B19022" t="s">
        <v>24275</v>
      </c>
      <c r="C19022" t="s">
        <v>23740</v>
      </c>
      <c r="D19022" t="s">
        <v>375</v>
      </c>
      <c r="E19022">
        <v>615140</v>
      </c>
      <c r="F19022" t="s">
        <v>24196</v>
      </c>
      <c r="G19022" s="7">
        <v>-16.760000000000002</v>
      </c>
    </row>
    <row r="19023" spans="1:7" x14ac:dyDescent="0.3">
      <c r="A19023" s="310">
        <v>3021100</v>
      </c>
      <c r="B19023" t="s">
        <v>24275</v>
      </c>
      <c r="C19023" t="s">
        <v>23740</v>
      </c>
      <c r="D19023" t="s">
        <v>373</v>
      </c>
      <c r="E19023">
        <v>615130</v>
      </c>
      <c r="F19023" t="s">
        <v>24196</v>
      </c>
      <c r="G19023" s="7">
        <v>52.22</v>
      </c>
    </row>
    <row r="19024" spans="1:7" x14ac:dyDescent="0.3">
      <c r="A19024" s="310">
        <v>3021100</v>
      </c>
      <c r="B19024" t="s">
        <v>24275</v>
      </c>
      <c r="C19024" t="s">
        <v>23740</v>
      </c>
      <c r="D19024" t="s">
        <v>375</v>
      </c>
      <c r="E19024">
        <v>615140</v>
      </c>
      <c r="F19024" t="s">
        <v>24196</v>
      </c>
      <c r="G19024" s="7">
        <v>-16.760000000000002</v>
      </c>
    </row>
    <row r="19025" spans="1:7" x14ac:dyDescent="0.3">
      <c r="A19025" s="310">
        <v>3021100</v>
      </c>
      <c r="B19025" t="s">
        <v>24275</v>
      </c>
      <c r="C19025" t="s">
        <v>23740</v>
      </c>
      <c r="D19025" t="s">
        <v>372</v>
      </c>
      <c r="E19025">
        <v>615180</v>
      </c>
      <c r="F19025" t="s">
        <v>24196</v>
      </c>
      <c r="G19025" s="7">
        <v>997.5</v>
      </c>
    </row>
    <row r="19026" spans="1:7" x14ac:dyDescent="0.3">
      <c r="A19026" s="310">
        <v>3021100</v>
      </c>
      <c r="B19026" t="s">
        <v>24275</v>
      </c>
      <c r="C19026" t="s">
        <v>23740</v>
      </c>
      <c r="D19026" t="s">
        <v>373</v>
      </c>
      <c r="E19026">
        <v>615130</v>
      </c>
      <c r="F19026" t="s">
        <v>24196</v>
      </c>
      <c r="G19026" s="7">
        <v>0.01</v>
      </c>
    </row>
    <row r="19027" spans="1:7" x14ac:dyDescent="0.3">
      <c r="A19027" s="310">
        <v>3021100</v>
      </c>
      <c r="B19027" t="s">
        <v>24275</v>
      </c>
      <c r="C19027" t="s">
        <v>23740</v>
      </c>
      <c r="D19027" t="s">
        <v>373</v>
      </c>
      <c r="E19027">
        <v>616160</v>
      </c>
      <c r="F19027" t="s">
        <v>24196</v>
      </c>
      <c r="G19027" s="7">
        <v>230.8</v>
      </c>
    </row>
    <row r="19028" spans="1:7" x14ac:dyDescent="0.3">
      <c r="A19028" s="310">
        <v>3021100</v>
      </c>
      <c r="B19028" t="s">
        <v>24275</v>
      </c>
      <c r="C19028" t="s">
        <v>23740</v>
      </c>
      <c r="D19028" t="s">
        <v>372</v>
      </c>
      <c r="E19028">
        <v>617140</v>
      </c>
      <c r="F19028" t="s">
        <v>24196</v>
      </c>
      <c r="G19028" s="7">
        <v>286.08</v>
      </c>
    </row>
    <row r="19029" spans="1:7" x14ac:dyDescent="0.3">
      <c r="A19029" s="310">
        <v>3021100</v>
      </c>
      <c r="B19029" t="s">
        <v>24275</v>
      </c>
      <c r="C19029" t="s">
        <v>23740</v>
      </c>
      <c r="D19029" t="s">
        <v>373</v>
      </c>
      <c r="E19029">
        <v>615130</v>
      </c>
      <c r="F19029" t="s">
        <v>24196</v>
      </c>
      <c r="G19029" s="7">
        <v>-0.01</v>
      </c>
    </row>
    <row r="19030" spans="1:7" x14ac:dyDescent="0.3">
      <c r="A19030" s="310">
        <v>3021100</v>
      </c>
      <c r="B19030" t="s">
        <v>24275</v>
      </c>
      <c r="C19030" t="s">
        <v>23740</v>
      </c>
      <c r="D19030" t="s">
        <v>371</v>
      </c>
      <c r="E19030">
        <v>617100</v>
      </c>
      <c r="F19030" t="s">
        <v>24196</v>
      </c>
      <c r="G19030" s="7">
        <v>795.27</v>
      </c>
    </row>
    <row r="19031" spans="1:7" x14ac:dyDescent="0.3">
      <c r="A19031" s="310">
        <v>3021100</v>
      </c>
      <c r="B19031" t="s">
        <v>24275</v>
      </c>
      <c r="C19031" t="s">
        <v>23740</v>
      </c>
      <c r="D19031" t="s">
        <v>371</v>
      </c>
      <c r="E19031">
        <v>615100</v>
      </c>
      <c r="F19031" t="s">
        <v>24196</v>
      </c>
      <c r="G19031" s="7">
        <v>12.81</v>
      </c>
    </row>
    <row r="19032" spans="1:7" x14ac:dyDescent="0.3">
      <c r="A19032" s="310">
        <v>3021100</v>
      </c>
      <c r="B19032" t="s">
        <v>24275</v>
      </c>
      <c r="C19032" t="s">
        <v>23740</v>
      </c>
      <c r="D19032" t="s">
        <v>375</v>
      </c>
      <c r="E19032">
        <v>615140</v>
      </c>
      <c r="F19032" t="s">
        <v>24196</v>
      </c>
      <c r="G19032" s="7">
        <v>17.32</v>
      </c>
    </row>
    <row r="19033" spans="1:7" x14ac:dyDescent="0.3">
      <c r="A19033" s="310">
        <v>3021100</v>
      </c>
      <c r="B19033" t="s">
        <v>24275</v>
      </c>
      <c r="C19033" t="s">
        <v>23740</v>
      </c>
      <c r="D19033" t="s">
        <v>375</v>
      </c>
      <c r="E19033">
        <v>615140</v>
      </c>
      <c r="F19033" t="s">
        <v>24196</v>
      </c>
      <c r="G19033" s="7">
        <v>-0.01</v>
      </c>
    </row>
    <row r="19034" spans="1:7" x14ac:dyDescent="0.3">
      <c r="A19034" s="310">
        <v>3021100</v>
      </c>
      <c r="B19034" t="s">
        <v>24275</v>
      </c>
      <c r="C19034" t="s">
        <v>23740</v>
      </c>
      <c r="D19034" t="s">
        <v>375</v>
      </c>
      <c r="E19034">
        <v>615140</v>
      </c>
      <c r="F19034" t="s">
        <v>24196</v>
      </c>
      <c r="G19034" s="7">
        <v>8.92</v>
      </c>
    </row>
    <row r="19035" spans="1:7" x14ac:dyDescent="0.3">
      <c r="A19035" s="310">
        <v>3021100</v>
      </c>
      <c r="B19035" t="s">
        <v>24275</v>
      </c>
      <c r="C19035" t="s">
        <v>23740</v>
      </c>
      <c r="D19035" t="s">
        <v>375</v>
      </c>
      <c r="E19035">
        <v>615140</v>
      </c>
      <c r="F19035" t="s">
        <v>24196</v>
      </c>
      <c r="G19035" s="7">
        <v>16.760000000000002</v>
      </c>
    </row>
    <row r="19036" spans="1:7" x14ac:dyDescent="0.3">
      <c r="A19036" s="310">
        <v>3021100</v>
      </c>
      <c r="B19036" t="s">
        <v>24275</v>
      </c>
      <c r="C19036" t="s">
        <v>23740</v>
      </c>
      <c r="D19036" t="s">
        <v>373</v>
      </c>
      <c r="E19036">
        <v>616160</v>
      </c>
      <c r="F19036" t="s">
        <v>24196</v>
      </c>
      <c r="G19036" s="7">
        <v>249.24</v>
      </c>
    </row>
    <row r="19037" spans="1:7" x14ac:dyDescent="0.3">
      <c r="A19037" s="310">
        <v>3021100</v>
      </c>
      <c r="B19037" t="s">
        <v>24275</v>
      </c>
      <c r="C19037" t="s">
        <v>23740</v>
      </c>
      <c r="D19037" t="s">
        <v>375</v>
      </c>
      <c r="E19037">
        <v>615140</v>
      </c>
      <c r="F19037" t="s">
        <v>24196</v>
      </c>
      <c r="G19037" s="7">
        <v>4521.3</v>
      </c>
    </row>
    <row r="19038" spans="1:7" x14ac:dyDescent="0.3">
      <c r="A19038" s="310">
        <v>3021100</v>
      </c>
      <c r="B19038" t="s">
        <v>24275</v>
      </c>
      <c r="C19038" t="s">
        <v>23740</v>
      </c>
      <c r="D19038" t="s">
        <v>371</v>
      </c>
      <c r="E19038">
        <v>617100</v>
      </c>
      <c r="F19038" t="s">
        <v>24196</v>
      </c>
      <c r="G19038" s="7">
        <v>1654.81</v>
      </c>
    </row>
    <row r="19039" spans="1:7" x14ac:dyDescent="0.3">
      <c r="A19039" s="310">
        <v>3021100</v>
      </c>
      <c r="B19039" t="s">
        <v>24275</v>
      </c>
      <c r="C19039" t="s">
        <v>23740</v>
      </c>
      <c r="D19039" t="s">
        <v>371</v>
      </c>
      <c r="E19039">
        <v>615100</v>
      </c>
      <c r="F19039" t="s">
        <v>24196</v>
      </c>
      <c r="G19039" s="7">
        <v>351.67</v>
      </c>
    </row>
    <row r="19040" spans="1:7" x14ac:dyDescent="0.3">
      <c r="A19040" s="310">
        <v>3021100</v>
      </c>
      <c r="B19040" t="s">
        <v>24275</v>
      </c>
      <c r="C19040" t="s">
        <v>23740</v>
      </c>
      <c r="D19040" t="s">
        <v>375</v>
      </c>
      <c r="E19040">
        <v>615140</v>
      </c>
      <c r="F19040" t="s">
        <v>24196</v>
      </c>
      <c r="G19040" s="7">
        <v>0.01</v>
      </c>
    </row>
    <row r="19041" spans="1:7" x14ac:dyDescent="0.3">
      <c r="A19041" s="310">
        <v>3021100</v>
      </c>
      <c r="B19041" t="s">
        <v>24275</v>
      </c>
      <c r="C19041" t="s">
        <v>23740</v>
      </c>
      <c r="D19041" t="s">
        <v>371</v>
      </c>
      <c r="E19041">
        <v>616100</v>
      </c>
      <c r="F19041" t="s">
        <v>24196</v>
      </c>
      <c r="G19041" s="7">
        <v>557.46</v>
      </c>
    </row>
    <row r="19042" spans="1:7" x14ac:dyDescent="0.3">
      <c r="A19042" s="310">
        <v>3021100</v>
      </c>
      <c r="B19042" t="s">
        <v>24275</v>
      </c>
      <c r="C19042" t="s">
        <v>23740</v>
      </c>
      <c r="D19042" t="s">
        <v>373</v>
      </c>
      <c r="E19042">
        <v>615130</v>
      </c>
      <c r="F19042" t="s">
        <v>24196</v>
      </c>
      <c r="G19042" s="7">
        <v>-0.01</v>
      </c>
    </row>
    <row r="19043" spans="1:7" x14ac:dyDescent="0.3">
      <c r="A19043" s="310">
        <v>3021100</v>
      </c>
      <c r="B19043" t="s">
        <v>24275</v>
      </c>
      <c r="C19043" t="s">
        <v>23740</v>
      </c>
      <c r="D19043" t="s">
        <v>375</v>
      </c>
      <c r="E19043">
        <v>615140</v>
      </c>
      <c r="F19043" t="s">
        <v>24196</v>
      </c>
      <c r="G19043" s="7">
        <v>-17.32</v>
      </c>
    </row>
    <row r="19044" spans="1:7" x14ac:dyDescent="0.3">
      <c r="A19044" s="310">
        <v>3021100</v>
      </c>
      <c r="B19044" t="s">
        <v>24275</v>
      </c>
      <c r="C19044" t="s">
        <v>23740</v>
      </c>
      <c r="D19044" t="s">
        <v>375</v>
      </c>
      <c r="E19044">
        <v>615140</v>
      </c>
      <c r="F19044" t="s">
        <v>24196</v>
      </c>
      <c r="G19044" s="7">
        <v>17.32</v>
      </c>
    </row>
    <row r="19045" spans="1:7" x14ac:dyDescent="0.3">
      <c r="A19045" s="310">
        <v>3021100</v>
      </c>
      <c r="B19045" t="s">
        <v>24275</v>
      </c>
      <c r="C19045" t="s">
        <v>23740</v>
      </c>
      <c r="D19045" t="s">
        <v>371</v>
      </c>
      <c r="E19045">
        <v>615100</v>
      </c>
      <c r="F19045" t="s">
        <v>24196</v>
      </c>
      <c r="G19045" s="7">
        <v>2426.6</v>
      </c>
    </row>
    <row r="19046" spans="1:7" x14ac:dyDescent="0.3">
      <c r="A19046" s="310">
        <v>3021100</v>
      </c>
      <c r="B19046" t="s">
        <v>24275</v>
      </c>
      <c r="C19046" t="s">
        <v>23740</v>
      </c>
      <c r="D19046" t="s">
        <v>373</v>
      </c>
      <c r="E19046">
        <v>615130</v>
      </c>
      <c r="F19046" t="s">
        <v>24196</v>
      </c>
      <c r="G19046" s="7">
        <v>7.83</v>
      </c>
    </row>
    <row r="19047" spans="1:7" x14ac:dyDescent="0.3">
      <c r="A19047" s="310">
        <v>3021100</v>
      </c>
      <c r="B19047" t="s">
        <v>24275</v>
      </c>
      <c r="C19047" t="s">
        <v>23740</v>
      </c>
      <c r="D19047" t="s">
        <v>375</v>
      </c>
      <c r="E19047">
        <v>615140</v>
      </c>
      <c r="F19047" t="s">
        <v>24196</v>
      </c>
      <c r="G19047" s="7">
        <v>17.32</v>
      </c>
    </row>
    <row r="19048" spans="1:7" x14ac:dyDescent="0.3">
      <c r="A19048" s="310">
        <v>3021100</v>
      </c>
      <c r="B19048" t="s">
        <v>24275</v>
      </c>
      <c r="C19048" t="s">
        <v>23740</v>
      </c>
      <c r="D19048" t="s">
        <v>375</v>
      </c>
      <c r="E19048">
        <v>616130</v>
      </c>
      <c r="F19048" t="s">
        <v>24196</v>
      </c>
      <c r="G19048" s="7">
        <v>290.63</v>
      </c>
    </row>
    <row r="19049" spans="1:7" x14ac:dyDescent="0.3">
      <c r="A19049" s="310">
        <v>3021100</v>
      </c>
      <c r="B19049" t="s">
        <v>24275</v>
      </c>
      <c r="C19049" t="s">
        <v>23740</v>
      </c>
      <c r="D19049" t="s">
        <v>373</v>
      </c>
      <c r="E19049">
        <v>617150</v>
      </c>
      <c r="F19049" t="s">
        <v>24196</v>
      </c>
      <c r="G19049" s="7">
        <v>530.04999999999995</v>
      </c>
    </row>
    <row r="19050" spans="1:7" x14ac:dyDescent="0.3">
      <c r="A19050" s="310">
        <v>3021100</v>
      </c>
      <c r="B19050" t="s">
        <v>24275</v>
      </c>
      <c r="C19050" t="s">
        <v>23740</v>
      </c>
      <c r="D19050" t="s">
        <v>373</v>
      </c>
      <c r="E19050">
        <v>615130</v>
      </c>
      <c r="F19050" t="s">
        <v>24196</v>
      </c>
      <c r="G19050" s="7">
        <v>-35.24</v>
      </c>
    </row>
    <row r="19051" spans="1:7" x14ac:dyDescent="0.3">
      <c r="A19051" s="310">
        <v>3021100</v>
      </c>
      <c r="B19051" t="s">
        <v>24275</v>
      </c>
      <c r="C19051" t="s">
        <v>23740</v>
      </c>
      <c r="D19051" t="s">
        <v>375</v>
      </c>
      <c r="E19051">
        <v>615140</v>
      </c>
      <c r="F19051" t="s">
        <v>24196</v>
      </c>
      <c r="G19051" s="7">
        <v>-16.760000000000002</v>
      </c>
    </row>
    <row r="19052" spans="1:7" x14ac:dyDescent="0.3">
      <c r="A19052" s="310">
        <v>3021100</v>
      </c>
      <c r="B19052" t="s">
        <v>24275</v>
      </c>
      <c r="C19052" t="s">
        <v>23740</v>
      </c>
      <c r="D19052" t="s">
        <v>371</v>
      </c>
      <c r="E19052">
        <v>616100</v>
      </c>
      <c r="F19052" t="s">
        <v>24196</v>
      </c>
      <c r="G19052" s="7">
        <v>380.41</v>
      </c>
    </row>
    <row r="19053" spans="1:7" x14ac:dyDescent="0.3">
      <c r="A19053" s="310">
        <v>3021100</v>
      </c>
      <c r="B19053" t="s">
        <v>24275</v>
      </c>
      <c r="C19053" t="s">
        <v>23740</v>
      </c>
      <c r="D19053" t="s">
        <v>375</v>
      </c>
      <c r="E19053">
        <v>615140</v>
      </c>
      <c r="F19053" t="s">
        <v>24196</v>
      </c>
      <c r="G19053" s="7">
        <v>-16.760000000000002</v>
      </c>
    </row>
    <row r="19054" spans="1:7" x14ac:dyDescent="0.3">
      <c r="A19054" s="310">
        <v>3021100</v>
      </c>
      <c r="B19054" t="s">
        <v>24275</v>
      </c>
      <c r="C19054" t="s">
        <v>23740</v>
      </c>
      <c r="D19054" t="s">
        <v>373</v>
      </c>
      <c r="E19054">
        <v>615130</v>
      </c>
      <c r="F19054" t="s">
        <v>24196</v>
      </c>
      <c r="G19054" s="7">
        <v>-35.24</v>
      </c>
    </row>
    <row r="19055" spans="1:7" x14ac:dyDescent="0.3">
      <c r="A19055" s="310">
        <v>3021100</v>
      </c>
      <c r="B19055" t="s">
        <v>24275</v>
      </c>
      <c r="C19055" t="s">
        <v>23740</v>
      </c>
      <c r="D19055" t="s">
        <v>371</v>
      </c>
      <c r="E19055">
        <v>615100</v>
      </c>
      <c r="F19055" t="s">
        <v>24196</v>
      </c>
      <c r="G19055" s="7">
        <v>28.23</v>
      </c>
    </row>
    <row r="19056" spans="1:7" x14ac:dyDescent="0.3">
      <c r="A19056" s="310">
        <v>3021100</v>
      </c>
      <c r="B19056" t="s">
        <v>24275</v>
      </c>
      <c r="C19056" t="s">
        <v>23740</v>
      </c>
      <c r="D19056" t="s">
        <v>375</v>
      </c>
      <c r="E19056">
        <v>615140</v>
      </c>
      <c r="F19056" t="s">
        <v>24196</v>
      </c>
      <c r="G19056" s="7">
        <v>16.760000000000002</v>
      </c>
    </row>
    <row r="19057" spans="1:7" x14ac:dyDescent="0.3">
      <c r="A19057" s="310">
        <v>3021100</v>
      </c>
      <c r="B19057" t="s">
        <v>24275</v>
      </c>
      <c r="C19057" t="s">
        <v>23740</v>
      </c>
      <c r="D19057" t="s">
        <v>375</v>
      </c>
      <c r="E19057">
        <v>615140</v>
      </c>
      <c r="F19057" t="s">
        <v>24196</v>
      </c>
      <c r="G19057" s="7">
        <v>-17.32</v>
      </c>
    </row>
    <row r="19058" spans="1:7" x14ac:dyDescent="0.3">
      <c r="A19058" s="310">
        <v>3021100</v>
      </c>
      <c r="B19058" t="s">
        <v>24275</v>
      </c>
      <c r="C19058" t="s">
        <v>23740</v>
      </c>
      <c r="D19058" t="s">
        <v>373</v>
      </c>
      <c r="E19058">
        <v>615130</v>
      </c>
      <c r="F19058" t="s">
        <v>24196</v>
      </c>
      <c r="G19058" s="7">
        <v>-50.54</v>
      </c>
    </row>
    <row r="19059" spans="1:7" x14ac:dyDescent="0.3">
      <c r="A19059" s="310">
        <v>3021100</v>
      </c>
      <c r="B19059" t="s">
        <v>24275</v>
      </c>
      <c r="C19059" t="s">
        <v>23740</v>
      </c>
      <c r="D19059" t="s">
        <v>375</v>
      </c>
      <c r="E19059">
        <v>617130</v>
      </c>
      <c r="F19059" t="s">
        <v>24196</v>
      </c>
      <c r="G19059" s="7">
        <v>106.01</v>
      </c>
    </row>
    <row r="19060" spans="1:7" x14ac:dyDescent="0.3">
      <c r="A19060" s="310">
        <v>3021100</v>
      </c>
      <c r="B19060" t="s">
        <v>24275</v>
      </c>
      <c r="C19060" t="s">
        <v>23740</v>
      </c>
      <c r="D19060" t="s">
        <v>375</v>
      </c>
      <c r="E19060">
        <v>615140</v>
      </c>
      <c r="F19060" t="s">
        <v>24196</v>
      </c>
      <c r="G19060" s="7">
        <v>-17.32</v>
      </c>
    </row>
    <row r="19061" spans="1:7" x14ac:dyDescent="0.3">
      <c r="A19061" s="310">
        <v>3021100</v>
      </c>
      <c r="B19061" t="s">
        <v>24275</v>
      </c>
      <c r="C19061" t="s">
        <v>23740</v>
      </c>
      <c r="D19061" t="s">
        <v>375</v>
      </c>
      <c r="E19061">
        <v>615140</v>
      </c>
      <c r="F19061" t="s">
        <v>24196</v>
      </c>
      <c r="G19061" s="7">
        <v>-0.01</v>
      </c>
    </row>
    <row r="19062" spans="1:7" x14ac:dyDescent="0.3">
      <c r="A19062" s="310">
        <v>3021100</v>
      </c>
      <c r="B19062" t="s">
        <v>24275</v>
      </c>
      <c r="C19062" t="s">
        <v>23740</v>
      </c>
      <c r="D19062" t="s">
        <v>375</v>
      </c>
      <c r="E19062">
        <v>615140</v>
      </c>
      <c r="F19062" t="s">
        <v>24196</v>
      </c>
      <c r="G19062" s="7">
        <v>2736.31</v>
      </c>
    </row>
    <row r="19063" spans="1:7" x14ac:dyDescent="0.3">
      <c r="A19063" s="310">
        <v>3021100</v>
      </c>
      <c r="B19063" t="s">
        <v>24275</v>
      </c>
      <c r="C19063" t="s">
        <v>23740</v>
      </c>
      <c r="D19063" t="s">
        <v>375</v>
      </c>
      <c r="E19063">
        <v>615140</v>
      </c>
      <c r="F19063" t="s">
        <v>24196</v>
      </c>
      <c r="G19063" s="7">
        <v>-0.01</v>
      </c>
    </row>
    <row r="19064" spans="1:7" x14ac:dyDescent="0.3">
      <c r="A19064" s="310">
        <v>3021100</v>
      </c>
      <c r="B19064" t="s">
        <v>24275</v>
      </c>
      <c r="C19064" t="s">
        <v>23740</v>
      </c>
      <c r="D19064" t="s">
        <v>373</v>
      </c>
      <c r="E19064">
        <v>615130</v>
      </c>
      <c r="F19064" t="s">
        <v>24196</v>
      </c>
      <c r="G19064" s="7">
        <v>-35.24</v>
      </c>
    </row>
    <row r="19065" spans="1:7" x14ac:dyDescent="0.3">
      <c r="A19065" s="310">
        <v>3021100</v>
      </c>
      <c r="B19065" t="s">
        <v>24275</v>
      </c>
      <c r="C19065" t="s">
        <v>23740</v>
      </c>
      <c r="D19065" t="s">
        <v>373</v>
      </c>
      <c r="E19065">
        <v>615130</v>
      </c>
      <c r="F19065" t="s">
        <v>24196</v>
      </c>
      <c r="G19065" s="7">
        <v>-52.22</v>
      </c>
    </row>
    <row r="19066" spans="1:7" x14ac:dyDescent="0.3">
      <c r="A19066" s="310">
        <v>3021100</v>
      </c>
      <c r="B19066" t="s">
        <v>24275</v>
      </c>
      <c r="C19066" t="s">
        <v>23740</v>
      </c>
      <c r="D19066" t="s">
        <v>373</v>
      </c>
      <c r="E19066">
        <v>615130</v>
      </c>
      <c r="F19066" t="s">
        <v>24196</v>
      </c>
      <c r="G19066" s="7">
        <v>-52.22</v>
      </c>
    </row>
    <row r="19067" spans="1:7" x14ac:dyDescent="0.3">
      <c r="A19067" s="310">
        <v>3021100</v>
      </c>
      <c r="B19067" t="s">
        <v>24275</v>
      </c>
      <c r="C19067" t="s">
        <v>23740</v>
      </c>
      <c r="D19067" t="s">
        <v>371</v>
      </c>
      <c r="E19067">
        <v>615100</v>
      </c>
      <c r="F19067" t="s">
        <v>24196</v>
      </c>
      <c r="G19067" s="7">
        <v>13.5</v>
      </c>
    </row>
    <row r="19068" spans="1:7" x14ac:dyDescent="0.3">
      <c r="A19068" s="310">
        <v>3021100</v>
      </c>
      <c r="B19068" t="s">
        <v>24275</v>
      </c>
      <c r="C19068" t="s">
        <v>23740</v>
      </c>
      <c r="D19068" t="s">
        <v>373</v>
      </c>
      <c r="E19068">
        <v>615130</v>
      </c>
      <c r="F19068" t="s">
        <v>24196</v>
      </c>
      <c r="G19068" s="7">
        <v>2611.2399999999998</v>
      </c>
    </row>
    <row r="19069" spans="1:7" x14ac:dyDescent="0.3">
      <c r="A19069" s="310">
        <v>3021100</v>
      </c>
      <c r="B19069" t="s">
        <v>24275</v>
      </c>
      <c r="C19069" t="s">
        <v>23740</v>
      </c>
      <c r="D19069" t="s">
        <v>373</v>
      </c>
      <c r="E19069">
        <v>617150</v>
      </c>
      <c r="F19069" t="s">
        <v>24196</v>
      </c>
      <c r="G19069" s="7">
        <v>532.69000000000005</v>
      </c>
    </row>
    <row r="19070" spans="1:7" x14ac:dyDescent="0.3">
      <c r="A19070" s="310">
        <v>3021100</v>
      </c>
      <c r="B19070" t="s">
        <v>24275</v>
      </c>
      <c r="C19070" t="s">
        <v>23740</v>
      </c>
      <c r="D19070" t="s">
        <v>375</v>
      </c>
      <c r="E19070">
        <v>615140</v>
      </c>
      <c r="F19070" t="s">
        <v>24196</v>
      </c>
      <c r="G19070" s="7">
        <v>11.77</v>
      </c>
    </row>
    <row r="19071" spans="1:7" x14ac:dyDescent="0.3">
      <c r="A19071" s="310">
        <v>3021100</v>
      </c>
      <c r="B19071" t="s">
        <v>24275</v>
      </c>
      <c r="C19071" t="s">
        <v>23740</v>
      </c>
      <c r="D19071" t="s">
        <v>375</v>
      </c>
      <c r="E19071">
        <v>615140</v>
      </c>
      <c r="F19071" t="s">
        <v>24196</v>
      </c>
      <c r="G19071" s="7">
        <v>-16.760000000000002</v>
      </c>
    </row>
    <row r="19072" spans="1:7" x14ac:dyDescent="0.3">
      <c r="A19072" s="310">
        <v>3021100</v>
      </c>
      <c r="B19072" t="s">
        <v>24275</v>
      </c>
      <c r="C19072" t="s">
        <v>23740</v>
      </c>
      <c r="D19072" t="s">
        <v>371</v>
      </c>
      <c r="E19072">
        <v>615100</v>
      </c>
      <c r="F19072" t="s">
        <v>24196</v>
      </c>
      <c r="G19072" s="7">
        <v>4338.92</v>
      </c>
    </row>
    <row r="19073" spans="1:7" x14ac:dyDescent="0.3">
      <c r="A19073" s="310">
        <v>3021100</v>
      </c>
      <c r="B19073" t="s">
        <v>24275</v>
      </c>
      <c r="C19073" t="s">
        <v>23740</v>
      </c>
      <c r="D19073" t="s">
        <v>371</v>
      </c>
      <c r="E19073">
        <v>615100</v>
      </c>
      <c r="F19073" t="s">
        <v>24196</v>
      </c>
      <c r="G19073" s="7">
        <v>689.92</v>
      </c>
    </row>
    <row r="19074" spans="1:7" x14ac:dyDescent="0.3">
      <c r="A19074" s="310">
        <v>3021100</v>
      </c>
      <c r="B19074" t="s">
        <v>24275</v>
      </c>
      <c r="C19074" t="s">
        <v>23740</v>
      </c>
      <c r="D19074" t="s">
        <v>375</v>
      </c>
      <c r="E19074">
        <v>615140</v>
      </c>
      <c r="F19074" t="s">
        <v>24196</v>
      </c>
      <c r="G19074" s="7">
        <v>-16.760000000000002</v>
      </c>
    </row>
    <row r="19075" spans="1:7" x14ac:dyDescent="0.3">
      <c r="A19075" s="310">
        <v>3021100</v>
      </c>
      <c r="B19075" t="s">
        <v>24275</v>
      </c>
      <c r="C19075" t="s">
        <v>23740</v>
      </c>
      <c r="D19075" t="s">
        <v>375</v>
      </c>
      <c r="E19075">
        <v>615140</v>
      </c>
      <c r="F19075" t="s">
        <v>24196</v>
      </c>
      <c r="G19075" s="7">
        <v>16.760000000000002</v>
      </c>
    </row>
    <row r="19076" spans="1:7" x14ac:dyDescent="0.3">
      <c r="A19076" s="310">
        <v>3021100</v>
      </c>
      <c r="B19076" t="s">
        <v>24275</v>
      </c>
      <c r="C19076" t="s">
        <v>23740</v>
      </c>
      <c r="D19076" t="s">
        <v>375</v>
      </c>
      <c r="E19076">
        <v>615140</v>
      </c>
      <c r="F19076" t="s">
        <v>24196</v>
      </c>
      <c r="G19076" s="7">
        <v>17.32</v>
      </c>
    </row>
    <row r="19077" spans="1:7" x14ac:dyDescent="0.3">
      <c r="A19077" s="310">
        <v>3021100</v>
      </c>
      <c r="B19077" t="s">
        <v>24275</v>
      </c>
      <c r="C19077" t="s">
        <v>23740</v>
      </c>
      <c r="D19077" t="s">
        <v>375</v>
      </c>
      <c r="E19077">
        <v>615140</v>
      </c>
      <c r="F19077" t="s">
        <v>24196</v>
      </c>
      <c r="G19077" s="7">
        <v>-17.32</v>
      </c>
    </row>
    <row r="19078" spans="1:7" x14ac:dyDescent="0.3">
      <c r="A19078" s="310">
        <v>3021100</v>
      </c>
      <c r="B19078" t="s">
        <v>24275</v>
      </c>
      <c r="C19078" t="s">
        <v>23740</v>
      </c>
      <c r="D19078" t="s">
        <v>373</v>
      </c>
      <c r="E19078">
        <v>615130</v>
      </c>
      <c r="F19078" t="s">
        <v>24196</v>
      </c>
      <c r="G19078" s="7">
        <v>0.01</v>
      </c>
    </row>
    <row r="19079" spans="1:7" x14ac:dyDescent="0.3">
      <c r="A19079" s="310">
        <v>3021100</v>
      </c>
      <c r="B19079" t="s">
        <v>24275</v>
      </c>
      <c r="C19079" t="s">
        <v>23740</v>
      </c>
      <c r="D19079" t="s">
        <v>372</v>
      </c>
      <c r="E19079">
        <v>616150</v>
      </c>
      <c r="F19079" t="s">
        <v>24196</v>
      </c>
      <c r="G19079" s="7">
        <v>84.45</v>
      </c>
    </row>
    <row r="19080" spans="1:7" x14ac:dyDescent="0.3">
      <c r="A19080" s="310">
        <v>3021100</v>
      </c>
      <c r="B19080" t="s">
        <v>24275</v>
      </c>
      <c r="C19080" t="s">
        <v>23740</v>
      </c>
      <c r="D19080" t="s">
        <v>371</v>
      </c>
      <c r="E19080">
        <v>615100</v>
      </c>
      <c r="F19080" t="s">
        <v>24196</v>
      </c>
      <c r="G19080" s="7">
        <v>18</v>
      </c>
    </row>
    <row r="19081" spans="1:7" x14ac:dyDescent="0.3">
      <c r="A19081" s="310">
        <v>3021100</v>
      </c>
      <c r="B19081" t="s">
        <v>24275</v>
      </c>
      <c r="C19081" t="s">
        <v>23740</v>
      </c>
      <c r="D19081" t="s">
        <v>371</v>
      </c>
      <c r="E19081">
        <v>617100</v>
      </c>
      <c r="F19081" t="s">
        <v>24196</v>
      </c>
      <c r="G19081" s="7">
        <v>1619.51</v>
      </c>
    </row>
    <row r="19082" spans="1:7" x14ac:dyDescent="0.3">
      <c r="A19082" s="310">
        <v>3021100</v>
      </c>
      <c r="B19082" t="s">
        <v>24275</v>
      </c>
      <c r="C19082" t="s">
        <v>23740</v>
      </c>
      <c r="D19082" t="s">
        <v>371</v>
      </c>
      <c r="E19082">
        <v>615100</v>
      </c>
      <c r="F19082" t="s">
        <v>24196</v>
      </c>
      <c r="G19082" s="7">
        <v>2050.5500000000002</v>
      </c>
    </row>
    <row r="19083" spans="1:7" x14ac:dyDescent="0.3">
      <c r="A19083" s="310">
        <v>3021100</v>
      </c>
      <c r="B19083" t="s">
        <v>24275</v>
      </c>
      <c r="C19083" t="s">
        <v>23740</v>
      </c>
      <c r="D19083" t="s">
        <v>373</v>
      </c>
      <c r="E19083">
        <v>615130</v>
      </c>
      <c r="F19083" t="s">
        <v>24196</v>
      </c>
      <c r="G19083" s="7">
        <v>52.22</v>
      </c>
    </row>
    <row r="19084" spans="1:7" x14ac:dyDescent="0.3">
      <c r="A19084" s="310">
        <v>3021100</v>
      </c>
      <c r="B19084" t="s">
        <v>24275</v>
      </c>
      <c r="C19084" t="s">
        <v>23740</v>
      </c>
      <c r="D19084" t="s">
        <v>373</v>
      </c>
      <c r="E19084">
        <v>615130</v>
      </c>
      <c r="F19084" t="s">
        <v>24196</v>
      </c>
      <c r="G19084" s="7">
        <v>1459.39</v>
      </c>
    </row>
    <row r="19085" spans="1:7" x14ac:dyDescent="0.3">
      <c r="A19085" s="310">
        <v>3021100</v>
      </c>
      <c r="B19085" t="s">
        <v>24275</v>
      </c>
      <c r="C19085" t="s">
        <v>23740</v>
      </c>
      <c r="D19085" t="s">
        <v>373</v>
      </c>
      <c r="E19085">
        <v>616160</v>
      </c>
      <c r="F19085" t="s">
        <v>24196</v>
      </c>
      <c r="G19085" s="7">
        <v>329.14</v>
      </c>
    </row>
    <row r="19086" spans="1:7" x14ac:dyDescent="0.3">
      <c r="A19086" s="310">
        <v>3021100</v>
      </c>
      <c r="B19086" t="s">
        <v>24275</v>
      </c>
      <c r="C19086" t="s">
        <v>23740</v>
      </c>
      <c r="D19086" t="s">
        <v>375</v>
      </c>
      <c r="E19086">
        <v>615140</v>
      </c>
      <c r="F19086" t="s">
        <v>24196</v>
      </c>
      <c r="G19086" s="7">
        <v>-16.760000000000002</v>
      </c>
    </row>
    <row r="19087" spans="1:7" x14ac:dyDescent="0.3">
      <c r="A19087" s="310">
        <v>3021100</v>
      </c>
      <c r="B19087" t="s">
        <v>24275</v>
      </c>
      <c r="C19087" t="s">
        <v>23740</v>
      </c>
      <c r="D19087" t="s">
        <v>373</v>
      </c>
      <c r="E19087">
        <v>617150</v>
      </c>
      <c r="F19087" t="s">
        <v>24196</v>
      </c>
      <c r="G19087" s="7">
        <v>485.28</v>
      </c>
    </row>
    <row r="19088" spans="1:7" x14ac:dyDescent="0.3">
      <c r="A19088" s="310">
        <v>3021100</v>
      </c>
      <c r="B19088" t="s">
        <v>24275</v>
      </c>
      <c r="C19088" t="s">
        <v>23740</v>
      </c>
      <c r="D19088" t="s">
        <v>373</v>
      </c>
      <c r="E19088">
        <v>615130</v>
      </c>
      <c r="F19088" t="s">
        <v>24196</v>
      </c>
      <c r="G19088" s="7">
        <v>50.54</v>
      </c>
    </row>
    <row r="19089" spans="1:7" x14ac:dyDescent="0.3">
      <c r="A19089" s="310">
        <v>3021100</v>
      </c>
      <c r="B19089" t="s">
        <v>24275</v>
      </c>
      <c r="C19089" t="s">
        <v>23740</v>
      </c>
      <c r="D19089" t="s">
        <v>371</v>
      </c>
      <c r="E19089">
        <v>615100</v>
      </c>
      <c r="F19089" t="s">
        <v>24196</v>
      </c>
      <c r="G19089" s="7">
        <v>14.75</v>
      </c>
    </row>
    <row r="19090" spans="1:7" x14ac:dyDescent="0.3">
      <c r="A19090" s="310">
        <v>3021100</v>
      </c>
      <c r="B19090" t="s">
        <v>24275</v>
      </c>
      <c r="C19090" t="s">
        <v>23740</v>
      </c>
      <c r="D19090" t="s">
        <v>375</v>
      </c>
      <c r="E19090">
        <v>615140</v>
      </c>
      <c r="F19090" t="s">
        <v>24196</v>
      </c>
      <c r="G19090" s="7">
        <v>-17.32</v>
      </c>
    </row>
    <row r="19091" spans="1:7" x14ac:dyDescent="0.3">
      <c r="A19091" s="310">
        <v>3021100</v>
      </c>
      <c r="B19091" t="s">
        <v>24275</v>
      </c>
      <c r="C19091" t="s">
        <v>23740</v>
      </c>
      <c r="D19091" t="s">
        <v>375</v>
      </c>
      <c r="E19091">
        <v>615140</v>
      </c>
      <c r="F19091" t="s">
        <v>24196</v>
      </c>
      <c r="G19091" s="7">
        <v>-17.32</v>
      </c>
    </row>
    <row r="19092" spans="1:7" x14ac:dyDescent="0.3">
      <c r="A19092" s="310">
        <v>3021100</v>
      </c>
      <c r="B19092" t="s">
        <v>24275</v>
      </c>
      <c r="C19092" t="s">
        <v>23740</v>
      </c>
      <c r="D19092" t="s">
        <v>373</v>
      </c>
      <c r="E19092">
        <v>617150</v>
      </c>
      <c r="F19092" t="s">
        <v>24196</v>
      </c>
      <c r="G19092" s="7">
        <v>500.74</v>
      </c>
    </row>
    <row r="19093" spans="1:7" x14ac:dyDescent="0.3">
      <c r="A19093" s="310">
        <v>3021100</v>
      </c>
      <c r="B19093" t="s">
        <v>24275</v>
      </c>
      <c r="C19093" t="s">
        <v>23740</v>
      </c>
      <c r="D19093" t="s">
        <v>373</v>
      </c>
      <c r="E19093">
        <v>615130</v>
      </c>
      <c r="F19093" t="s">
        <v>24196</v>
      </c>
      <c r="G19093" s="7">
        <v>1092.32</v>
      </c>
    </row>
    <row r="19094" spans="1:7" x14ac:dyDescent="0.3">
      <c r="A19094" s="310">
        <v>3021100</v>
      </c>
      <c r="B19094" t="s">
        <v>24275</v>
      </c>
      <c r="C19094" t="s">
        <v>23740</v>
      </c>
      <c r="D19094" t="s">
        <v>373</v>
      </c>
      <c r="E19094">
        <v>615130</v>
      </c>
      <c r="F19094" t="s">
        <v>24196</v>
      </c>
      <c r="G19094" s="7">
        <v>35.24</v>
      </c>
    </row>
    <row r="19095" spans="1:7" x14ac:dyDescent="0.3">
      <c r="A19095" s="310">
        <v>3021100</v>
      </c>
      <c r="B19095" t="s">
        <v>24275</v>
      </c>
      <c r="C19095" t="s">
        <v>23740</v>
      </c>
      <c r="D19095" t="s">
        <v>375</v>
      </c>
      <c r="E19095">
        <v>615140</v>
      </c>
      <c r="F19095" t="s">
        <v>24196</v>
      </c>
      <c r="G19095" s="7">
        <v>16.760000000000002</v>
      </c>
    </row>
    <row r="19096" spans="1:7" x14ac:dyDescent="0.3">
      <c r="A19096" s="310">
        <v>3021100</v>
      </c>
      <c r="B19096" t="s">
        <v>24275</v>
      </c>
      <c r="C19096" t="s">
        <v>23740</v>
      </c>
      <c r="D19096" t="s">
        <v>371</v>
      </c>
      <c r="E19096">
        <v>615100</v>
      </c>
      <c r="F19096" t="s">
        <v>24196</v>
      </c>
      <c r="G19096" s="7">
        <v>2603.35</v>
      </c>
    </row>
    <row r="19097" spans="1:7" x14ac:dyDescent="0.3">
      <c r="A19097" s="310">
        <v>3021100</v>
      </c>
      <c r="B19097" t="s">
        <v>24275</v>
      </c>
      <c r="C19097" t="s">
        <v>23740</v>
      </c>
      <c r="D19097" t="s">
        <v>373</v>
      </c>
      <c r="E19097">
        <v>615130</v>
      </c>
      <c r="F19097" t="s">
        <v>24196</v>
      </c>
      <c r="G19097" s="7">
        <v>-0.01</v>
      </c>
    </row>
    <row r="19098" spans="1:7" x14ac:dyDescent="0.3">
      <c r="A19098" s="310">
        <v>3021100</v>
      </c>
      <c r="B19098" t="s">
        <v>24275</v>
      </c>
      <c r="C19098" t="s">
        <v>23740</v>
      </c>
      <c r="D19098" t="s">
        <v>375</v>
      </c>
      <c r="E19098">
        <v>615140</v>
      </c>
      <c r="F19098" t="s">
        <v>24196</v>
      </c>
      <c r="G19098" s="7">
        <v>-17.32</v>
      </c>
    </row>
    <row r="19099" spans="1:7" x14ac:dyDescent="0.3">
      <c r="A19099" s="310">
        <v>3021100</v>
      </c>
      <c r="B19099" t="s">
        <v>24275</v>
      </c>
      <c r="C19099" t="s">
        <v>23740</v>
      </c>
      <c r="D19099" t="s">
        <v>373</v>
      </c>
      <c r="E19099">
        <v>615130</v>
      </c>
      <c r="F19099" t="s">
        <v>24196</v>
      </c>
      <c r="G19099" s="7">
        <v>-52.22</v>
      </c>
    </row>
    <row r="19100" spans="1:7" x14ac:dyDescent="0.3">
      <c r="A19100" s="310">
        <v>3021100</v>
      </c>
      <c r="B19100" t="s">
        <v>24275</v>
      </c>
      <c r="C19100" t="s">
        <v>23740</v>
      </c>
      <c r="D19100" t="s">
        <v>373</v>
      </c>
      <c r="E19100">
        <v>615130</v>
      </c>
      <c r="F19100" t="s">
        <v>24196</v>
      </c>
      <c r="G19100" s="7">
        <v>2598.2600000000002</v>
      </c>
    </row>
    <row r="19101" spans="1:7" x14ac:dyDescent="0.3">
      <c r="A19101" s="310">
        <v>3021100</v>
      </c>
      <c r="B19101" t="s">
        <v>24275</v>
      </c>
      <c r="C19101" t="s">
        <v>23740</v>
      </c>
      <c r="D19101" t="s">
        <v>375</v>
      </c>
      <c r="E19101">
        <v>615140</v>
      </c>
      <c r="F19101" t="s">
        <v>24196</v>
      </c>
      <c r="G19101" s="7">
        <v>16.760000000000002</v>
      </c>
    </row>
    <row r="19102" spans="1:7" x14ac:dyDescent="0.3">
      <c r="A19102" s="310">
        <v>3021100</v>
      </c>
      <c r="B19102" t="s">
        <v>24275</v>
      </c>
      <c r="C19102" t="s">
        <v>23740</v>
      </c>
      <c r="D19102" t="s">
        <v>373</v>
      </c>
      <c r="E19102">
        <v>615130</v>
      </c>
      <c r="F19102" t="s">
        <v>24196</v>
      </c>
      <c r="G19102" s="7">
        <v>52.22</v>
      </c>
    </row>
    <row r="19103" spans="1:7" x14ac:dyDescent="0.3">
      <c r="A19103" s="310">
        <v>3021100</v>
      </c>
      <c r="B19103" t="s">
        <v>24275</v>
      </c>
      <c r="C19103" t="s">
        <v>23740</v>
      </c>
      <c r="D19103" t="s">
        <v>373</v>
      </c>
      <c r="E19103">
        <v>615130</v>
      </c>
      <c r="F19103" t="s">
        <v>24196</v>
      </c>
      <c r="G19103" s="7">
        <v>-52.22</v>
      </c>
    </row>
    <row r="19104" spans="1:7" x14ac:dyDescent="0.3">
      <c r="A19104" s="310">
        <v>3021100</v>
      </c>
      <c r="B19104" t="s">
        <v>24275</v>
      </c>
      <c r="C19104" t="s">
        <v>23740</v>
      </c>
      <c r="D19104" t="s">
        <v>375</v>
      </c>
      <c r="E19104">
        <v>615140</v>
      </c>
      <c r="F19104" t="s">
        <v>24196</v>
      </c>
      <c r="G19104" s="7">
        <v>16.760000000000002</v>
      </c>
    </row>
    <row r="19105" spans="1:7" x14ac:dyDescent="0.3">
      <c r="A19105" s="310">
        <v>3021100</v>
      </c>
      <c r="B19105" t="s">
        <v>24275</v>
      </c>
      <c r="C19105" t="s">
        <v>23740</v>
      </c>
      <c r="D19105" t="s">
        <v>371</v>
      </c>
      <c r="E19105">
        <v>615100</v>
      </c>
      <c r="F19105" t="s">
        <v>24196</v>
      </c>
      <c r="G19105" s="7">
        <v>46.07</v>
      </c>
    </row>
    <row r="19106" spans="1:7" x14ac:dyDescent="0.3">
      <c r="A19106" s="310">
        <v>3021100</v>
      </c>
      <c r="B19106" t="s">
        <v>24275</v>
      </c>
      <c r="C19106" t="s">
        <v>23740</v>
      </c>
      <c r="D19106" t="s">
        <v>373</v>
      </c>
      <c r="E19106">
        <v>615130</v>
      </c>
      <c r="F19106" t="s">
        <v>24196</v>
      </c>
      <c r="G19106" s="7">
        <v>35.24</v>
      </c>
    </row>
    <row r="19107" spans="1:7" x14ac:dyDescent="0.3">
      <c r="A19107" s="310">
        <v>3021100</v>
      </c>
      <c r="B19107" t="s">
        <v>24275</v>
      </c>
      <c r="C19107" t="s">
        <v>23740</v>
      </c>
      <c r="D19107" t="s">
        <v>371</v>
      </c>
      <c r="E19107">
        <v>617100</v>
      </c>
      <c r="F19107" t="s">
        <v>24196</v>
      </c>
      <c r="G19107" s="7">
        <v>1200.02</v>
      </c>
    </row>
    <row r="19108" spans="1:7" x14ac:dyDescent="0.3">
      <c r="A19108" s="310">
        <v>3021100</v>
      </c>
      <c r="B19108" t="s">
        <v>24275</v>
      </c>
      <c r="C19108" t="s">
        <v>23740</v>
      </c>
      <c r="D19108" t="s">
        <v>373</v>
      </c>
      <c r="E19108">
        <v>615130</v>
      </c>
      <c r="F19108" t="s">
        <v>24196</v>
      </c>
      <c r="G19108" s="7">
        <v>17.62</v>
      </c>
    </row>
    <row r="19109" spans="1:7" x14ac:dyDescent="0.3">
      <c r="A19109" s="310">
        <v>3021100</v>
      </c>
      <c r="B19109" t="s">
        <v>24275</v>
      </c>
      <c r="C19109" t="s">
        <v>23740</v>
      </c>
      <c r="D19109" t="s">
        <v>375</v>
      </c>
      <c r="E19109">
        <v>615140</v>
      </c>
      <c r="F19109" t="s">
        <v>24196</v>
      </c>
      <c r="G19109" s="7">
        <v>-17.32</v>
      </c>
    </row>
    <row r="19110" spans="1:7" x14ac:dyDescent="0.3">
      <c r="A19110" s="310">
        <v>3021100</v>
      </c>
      <c r="B19110" t="s">
        <v>24275</v>
      </c>
      <c r="C19110" t="s">
        <v>23740</v>
      </c>
      <c r="D19110" t="s">
        <v>373</v>
      </c>
      <c r="E19110">
        <v>615130</v>
      </c>
      <c r="F19110" t="s">
        <v>24196</v>
      </c>
      <c r="G19110" s="7">
        <v>-50.54</v>
      </c>
    </row>
    <row r="19111" spans="1:7" x14ac:dyDescent="0.3">
      <c r="A19111" s="310">
        <v>3021100</v>
      </c>
      <c r="B19111" t="s">
        <v>24275</v>
      </c>
      <c r="C19111" t="s">
        <v>23740</v>
      </c>
      <c r="D19111" t="s">
        <v>375</v>
      </c>
      <c r="E19111">
        <v>615140</v>
      </c>
      <c r="F19111" t="s">
        <v>24196</v>
      </c>
      <c r="G19111" s="7">
        <v>-0.01</v>
      </c>
    </row>
    <row r="19112" spans="1:7" x14ac:dyDescent="0.3">
      <c r="A19112" s="310">
        <v>3021100</v>
      </c>
      <c r="B19112" t="s">
        <v>24275</v>
      </c>
      <c r="C19112" t="s">
        <v>23740</v>
      </c>
      <c r="D19112" t="s">
        <v>375</v>
      </c>
      <c r="E19112">
        <v>615140</v>
      </c>
      <c r="F19112" t="s">
        <v>24196</v>
      </c>
      <c r="G19112" s="7">
        <v>-0.01</v>
      </c>
    </row>
    <row r="19113" spans="1:7" x14ac:dyDescent="0.3">
      <c r="A19113" s="310">
        <v>3021100</v>
      </c>
      <c r="B19113" t="s">
        <v>24275</v>
      </c>
      <c r="C19113" t="s">
        <v>23740</v>
      </c>
      <c r="D19113" t="s">
        <v>371</v>
      </c>
      <c r="E19113">
        <v>615100</v>
      </c>
      <c r="F19113" t="s">
        <v>24196</v>
      </c>
      <c r="G19113" s="7">
        <v>15.8</v>
      </c>
    </row>
    <row r="19114" spans="1:7" x14ac:dyDescent="0.3">
      <c r="A19114" s="310">
        <v>3021100</v>
      </c>
      <c r="B19114" t="s">
        <v>24275</v>
      </c>
      <c r="C19114" t="s">
        <v>23740</v>
      </c>
      <c r="D19114" t="s">
        <v>375</v>
      </c>
      <c r="E19114">
        <v>615140</v>
      </c>
      <c r="F19114" t="s">
        <v>24196</v>
      </c>
      <c r="G19114" s="7">
        <v>-17.32</v>
      </c>
    </row>
    <row r="19115" spans="1:7" x14ac:dyDescent="0.3">
      <c r="A19115" s="310">
        <v>3021100</v>
      </c>
      <c r="B19115" t="s">
        <v>24275</v>
      </c>
      <c r="C19115" t="s">
        <v>23740</v>
      </c>
      <c r="D19115" t="s">
        <v>373</v>
      </c>
      <c r="E19115">
        <v>615130</v>
      </c>
      <c r="F19115" t="s">
        <v>24196</v>
      </c>
      <c r="G19115" s="7">
        <v>-35.24</v>
      </c>
    </row>
    <row r="19116" spans="1:7" x14ac:dyDescent="0.3">
      <c r="A19116" s="310">
        <v>3021100</v>
      </c>
      <c r="B19116" t="s">
        <v>24275</v>
      </c>
      <c r="C19116" t="s">
        <v>23740</v>
      </c>
      <c r="D19116" t="s">
        <v>373</v>
      </c>
      <c r="E19116">
        <v>615130</v>
      </c>
      <c r="F19116" t="s">
        <v>24196</v>
      </c>
      <c r="G19116" s="7">
        <v>-52.22</v>
      </c>
    </row>
    <row r="19117" spans="1:7" x14ac:dyDescent="0.3">
      <c r="A19117" s="310">
        <v>3021100</v>
      </c>
      <c r="B19117" t="s">
        <v>24275</v>
      </c>
      <c r="C19117" t="s">
        <v>23740</v>
      </c>
      <c r="D19117" t="s">
        <v>375</v>
      </c>
      <c r="E19117">
        <v>615140</v>
      </c>
      <c r="F19117" t="s">
        <v>24196</v>
      </c>
      <c r="G19117" s="7">
        <v>-0.01</v>
      </c>
    </row>
    <row r="19118" spans="1:7" x14ac:dyDescent="0.3">
      <c r="A19118" s="310">
        <v>3021100</v>
      </c>
      <c r="B19118" t="s">
        <v>24275</v>
      </c>
      <c r="C19118" t="s">
        <v>23740</v>
      </c>
      <c r="D19118" t="s">
        <v>375</v>
      </c>
      <c r="E19118">
        <v>615140</v>
      </c>
      <c r="F19118" t="s">
        <v>24196</v>
      </c>
      <c r="G19118" s="7">
        <v>-16.760000000000002</v>
      </c>
    </row>
    <row r="19119" spans="1:7" x14ac:dyDescent="0.3">
      <c r="A19119" s="310">
        <v>3021100</v>
      </c>
      <c r="B19119" t="s">
        <v>24275</v>
      </c>
      <c r="C19119" t="s">
        <v>23740</v>
      </c>
      <c r="D19119" t="s">
        <v>373</v>
      </c>
      <c r="E19119">
        <v>615130</v>
      </c>
      <c r="F19119" t="s">
        <v>24196</v>
      </c>
      <c r="G19119" s="7">
        <v>2078.61</v>
      </c>
    </row>
    <row r="19120" spans="1:7" x14ac:dyDescent="0.3">
      <c r="A19120" s="310">
        <v>3021100</v>
      </c>
      <c r="B19120" t="s">
        <v>24275</v>
      </c>
      <c r="C19120" t="s">
        <v>23740</v>
      </c>
      <c r="D19120" t="s">
        <v>375</v>
      </c>
      <c r="E19120">
        <v>615140</v>
      </c>
      <c r="F19120" t="s">
        <v>24196</v>
      </c>
      <c r="G19120" s="7">
        <v>16.760000000000002</v>
      </c>
    </row>
    <row r="19121" spans="1:7" x14ac:dyDescent="0.3">
      <c r="A19121" s="310">
        <v>3021100</v>
      </c>
      <c r="B19121" t="s">
        <v>24275</v>
      </c>
      <c r="C19121" t="s">
        <v>23740</v>
      </c>
      <c r="D19121" t="s">
        <v>375</v>
      </c>
      <c r="E19121">
        <v>615140</v>
      </c>
      <c r="F19121" t="s">
        <v>24196</v>
      </c>
      <c r="G19121" s="7">
        <v>16.760000000000002</v>
      </c>
    </row>
    <row r="19122" spans="1:7" x14ac:dyDescent="0.3">
      <c r="A19122" s="310">
        <v>3021100</v>
      </c>
      <c r="B19122" t="s">
        <v>24275</v>
      </c>
      <c r="C19122" t="s">
        <v>23740</v>
      </c>
      <c r="D19122" t="s">
        <v>371</v>
      </c>
      <c r="E19122">
        <v>617100</v>
      </c>
      <c r="F19122" t="s">
        <v>24196</v>
      </c>
      <c r="G19122" s="7">
        <v>1442.27</v>
      </c>
    </row>
    <row r="19123" spans="1:7" x14ac:dyDescent="0.3">
      <c r="A19123" s="310">
        <v>3021100</v>
      </c>
      <c r="B19123" t="s">
        <v>24275</v>
      </c>
      <c r="C19123" t="s">
        <v>23740</v>
      </c>
      <c r="D19123" t="s">
        <v>375</v>
      </c>
      <c r="E19123">
        <v>615140</v>
      </c>
      <c r="F19123" t="s">
        <v>24196</v>
      </c>
      <c r="G19123" s="7">
        <v>0.01</v>
      </c>
    </row>
    <row r="19124" spans="1:7" x14ac:dyDescent="0.3">
      <c r="A19124" s="310">
        <v>3021100</v>
      </c>
      <c r="B19124" t="s">
        <v>24275</v>
      </c>
      <c r="C19124" t="s">
        <v>23740</v>
      </c>
      <c r="D19124" t="s">
        <v>373</v>
      </c>
      <c r="E19124">
        <v>615130</v>
      </c>
      <c r="F19124" t="s">
        <v>24196</v>
      </c>
      <c r="G19124" s="7">
        <v>-50.54</v>
      </c>
    </row>
    <row r="19125" spans="1:7" x14ac:dyDescent="0.3">
      <c r="A19125" s="310">
        <v>3021100</v>
      </c>
      <c r="B19125" t="s">
        <v>24275</v>
      </c>
      <c r="C19125" t="s">
        <v>23740</v>
      </c>
      <c r="D19125" t="s">
        <v>371</v>
      </c>
      <c r="E19125">
        <v>616100</v>
      </c>
      <c r="F19125" t="s">
        <v>24196</v>
      </c>
      <c r="G19125" s="7">
        <v>733.74</v>
      </c>
    </row>
    <row r="19126" spans="1:7" x14ac:dyDescent="0.3">
      <c r="A19126" s="310">
        <v>3021100</v>
      </c>
      <c r="B19126" t="s">
        <v>24275</v>
      </c>
      <c r="C19126" t="s">
        <v>23740</v>
      </c>
      <c r="D19126" t="s">
        <v>371</v>
      </c>
      <c r="E19126">
        <v>615100</v>
      </c>
      <c r="F19126" t="s">
        <v>24196</v>
      </c>
      <c r="G19126" s="7">
        <v>30.93</v>
      </c>
    </row>
    <row r="19127" spans="1:7" x14ac:dyDescent="0.3">
      <c r="A19127" s="310">
        <v>3021100</v>
      </c>
      <c r="B19127" t="s">
        <v>24275</v>
      </c>
      <c r="C19127" t="s">
        <v>23740</v>
      </c>
      <c r="D19127" t="s">
        <v>372</v>
      </c>
      <c r="E19127">
        <v>617140</v>
      </c>
      <c r="F19127" t="s">
        <v>24196</v>
      </c>
      <c r="G19127" s="7">
        <v>276.05</v>
      </c>
    </row>
    <row r="19128" spans="1:7" x14ac:dyDescent="0.3">
      <c r="A19128" s="310">
        <v>3021100</v>
      </c>
      <c r="B19128" t="s">
        <v>24275</v>
      </c>
      <c r="C19128" t="s">
        <v>23740</v>
      </c>
      <c r="D19128" t="s">
        <v>373</v>
      </c>
      <c r="E19128">
        <v>615130</v>
      </c>
      <c r="F19128" t="s">
        <v>24196</v>
      </c>
      <c r="G19128" s="7">
        <v>-50.54</v>
      </c>
    </row>
    <row r="19129" spans="1:7" x14ac:dyDescent="0.3">
      <c r="A19129" s="310">
        <v>3021100</v>
      </c>
      <c r="B19129" t="s">
        <v>24275</v>
      </c>
      <c r="C19129" t="s">
        <v>23740</v>
      </c>
      <c r="D19129" t="s">
        <v>373</v>
      </c>
      <c r="E19129">
        <v>615130</v>
      </c>
      <c r="F19129" t="s">
        <v>24196</v>
      </c>
      <c r="G19129" s="7">
        <v>50.54</v>
      </c>
    </row>
    <row r="19130" spans="1:7" x14ac:dyDescent="0.3">
      <c r="A19130" s="310">
        <v>3021100</v>
      </c>
      <c r="B19130" t="s">
        <v>24275</v>
      </c>
      <c r="C19130" t="s">
        <v>23740</v>
      </c>
      <c r="D19130" t="s">
        <v>373</v>
      </c>
      <c r="E19130">
        <v>615130</v>
      </c>
      <c r="F19130" t="s">
        <v>24196</v>
      </c>
      <c r="G19130" s="7">
        <v>35.24</v>
      </c>
    </row>
    <row r="19131" spans="1:7" x14ac:dyDescent="0.3">
      <c r="A19131" s="310">
        <v>3021100</v>
      </c>
      <c r="B19131" t="s">
        <v>24275</v>
      </c>
      <c r="C19131" t="s">
        <v>23740</v>
      </c>
      <c r="D19131" t="s">
        <v>375</v>
      </c>
      <c r="E19131">
        <v>615140</v>
      </c>
      <c r="F19131" t="s">
        <v>24196</v>
      </c>
      <c r="G19131" s="7">
        <v>-16.760000000000002</v>
      </c>
    </row>
    <row r="19132" spans="1:7" x14ac:dyDescent="0.3">
      <c r="A19132" s="310">
        <v>3021100</v>
      </c>
      <c r="B19132" t="s">
        <v>24275</v>
      </c>
      <c r="C19132" t="s">
        <v>23740</v>
      </c>
      <c r="D19132" t="s">
        <v>371</v>
      </c>
      <c r="E19132">
        <v>615100</v>
      </c>
      <c r="F19132" t="s">
        <v>24196</v>
      </c>
      <c r="G19132" s="7">
        <v>2528.73</v>
      </c>
    </row>
    <row r="19133" spans="1:7" x14ac:dyDescent="0.3">
      <c r="A19133" s="310">
        <v>3021100</v>
      </c>
      <c r="B19133" t="s">
        <v>24275</v>
      </c>
      <c r="C19133" t="s">
        <v>23740</v>
      </c>
      <c r="D19133" t="s">
        <v>375</v>
      </c>
      <c r="E19133">
        <v>615140</v>
      </c>
      <c r="F19133" t="s">
        <v>24196</v>
      </c>
      <c r="G19133" s="7">
        <v>-16.760000000000002</v>
      </c>
    </row>
    <row r="19134" spans="1:7" x14ac:dyDescent="0.3">
      <c r="A19134" s="310">
        <v>3021100</v>
      </c>
      <c r="B19134" t="s">
        <v>24275</v>
      </c>
      <c r="C19134" t="s">
        <v>23740</v>
      </c>
      <c r="D19134" t="s">
        <v>375</v>
      </c>
      <c r="E19134">
        <v>615140</v>
      </c>
      <c r="F19134" t="s">
        <v>24196</v>
      </c>
      <c r="G19134" s="7">
        <v>1784.92</v>
      </c>
    </row>
    <row r="19135" spans="1:7" x14ac:dyDescent="0.3">
      <c r="A19135" s="310">
        <v>3021100</v>
      </c>
      <c r="B19135" t="s">
        <v>24275</v>
      </c>
      <c r="C19135" t="s">
        <v>23740</v>
      </c>
      <c r="D19135" t="s">
        <v>375</v>
      </c>
      <c r="E19135">
        <v>615140</v>
      </c>
      <c r="F19135" t="s">
        <v>24196</v>
      </c>
      <c r="G19135" s="7">
        <v>17.32</v>
      </c>
    </row>
    <row r="19136" spans="1:7" x14ac:dyDescent="0.3">
      <c r="A19136" s="310">
        <v>3021100</v>
      </c>
      <c r="B19136" t="s">
        <v>24275</v>
      </c>
      <c r="C19136" t="s">
        <v>23740</v>
      </c>
      <c r="D19136" t="s">
        <v>375</v>
      </c>
      <c r="E19136">
        <v>615140</v>
      </c>
      <c r="F19136" t="s">
        <v>24196</v>
      </c>
      <c r="G19136" s="7">
        <v>-17.32</v>
      </c>
    </row>
    <row r="19137" spans="1:7" x14ac:dyDescent="0.3">
      <c r="A19137" s="310">
        <v>3021100</v>
      </c>
      <c r="B19137" t="s">
        <v>24275</v>
      </c>
      <c r="C19137" t="s">
        <v>23740</v>
      </c>
      <c r="D19137" t="s">
        <v>373</v>
      </c>
      <c r="E19137">
        <v>615130</v>
      </c>
      <c r="F19137" t="s">
        <v>24196</v>
      </c>
      <c r="G19137" s="7">
        <v>35.24</v>
      </c>
    </row>
    <row r="19138" spans="1:7" x14ac:dyDescent="0.3">
      <c r="A19138" s="310">
        <v>3021100</v>
      </c>
      <c r="B19138" t="s">
        <v>24275</v>
      </c>
      <c r="C19138" t="s">
        <v>23740</v>
      </c>
      <c r="D19138" t="s">
        <v>375</v>
      </c>
      <c r="E19138">
        <v>615140</v>
      </c>
      <c r="F19138" t="s">
        <v>24196</v>
      </c>
      <c r="G19138" s="7">
        <v>-17.32</v>
      </c>
    </row>
    <row r="19139" spans="1:7" x14ac:dyDescent="0.3">
      <c r="A19139" s="310">
        <v>3021100</v>
      </c>
      <c r="B19139" t="s">
        <v>24275</v>
      </c>
      <c r="C19139" t="s">
        <v>23740</v>
      </c>
      <c r="D19139" t="s">
        <v>375</v>
      </c>
      <c r="E19139">
        <v>615140</v>
      </c>
      <c r="F19139" t="s">
        <v>24196</v>
      </c>
      <c r="G19139" s="7">
        <v>-0.01</v>
      </c>
    </row>
    <row r="19140" spans="1:7" x14ac:dyDescent="0.3">
      <c r="A19140" s="310">
        <v>3021100</v>
      </c>
      <c r="B19140" t="s">
        <v>24275</v>
      </c>
      <c r="C19140" t="s">
        <v>23740</v>
      </c>
      <c r="D19140" t="s">
        <v>371</v>
      </c>
      <c r="E19140">
        <v>616100</v>
      </c>
      <c r="F19140" t="s">
        <v>24196</v>
      </c>
      <c r="G19140" s="7">
        <v>565.07000000000005</v>
      </c>
    </row>
    <row r="19141" spans="1:7" x14ac:dyDescent="0.3">
      <c r="A19141" s="310">
        <v>3021100</v>
      </c>
      <c r="B19141" t="s">
        <v>24275</v>
      </c>
      <c r="C19141" t="s">
        <v>23740</v>
      </c>
      <c r="D19141" t="s">
        <v>375</v>
      </c>
      <c r="E19141">
        <v>615140</v>
      </c>
      <c r="F19141" t="s">
        <v>24196</v>
      </c>
      <c r="G19141" s="7">
        <v>16.760000000000002</v>
      </c>
    </row>
    <row r="19142" spans="1:7" x14ac:dyDescent="0.3">
      <c r="A19142" s="310">
        <v>3021100</v>
      </c>
      <c r="B19142" t="s">
        <v>24275</v>
      </c>
      <c r="C19142" t="s">
        <v>23740</v>
      </c>
      <c r="D19142" t="s">
        <v>373</v>
      </c>
      <c r="E19142">
        <v>615130</v>
      </c>
      <c r="F19142" t="s">
        <v>24196</v>
      </c>
      <c r="G19142" s="7">
        <v>35.24</v>
      </c>
    </row>
    <row r="19143" spans="1:7" x14ac:dyDescent="0.3">
      <c r="A19143" s="310">
        <v>3021100</v>
      </c>
      <c r="B19143" t="s">
        <v>24275</v>
      </c>
      <c r="C19143" t="s">
        <v>23740</v>
      </c>
      <c r="D19143" t="s">
        <v>375</v>
      </c>
      <c r="E19143">
        <v>615140</v>
      </c>
      <c r="F19143" t="s">
        <v>24196</v>
      </c>
      <c r="G19143" s="7">
        <v>13.68</v>
      </c>
    </row>
    <row r="19144" spans="1:7" x14ac:dyDescent="0.3">
      <c r="A19144" s="310">
        <v>3021100</v>
      </c>
      <c r="B19144" t="s">
        <v>24275</v>
      </c>
      <c r="C19144" t="s">
        <v>23740</v>
      </c>
      <c r="D19144" t="s">
        <v>375</v>
      </c>
      <c r="E19144">
        <v>615140</v>
      </c>
      <c r="F19144" t="s">
        <v>24196</v>
      </c>
      <c r="G19144" s="7">
        <v>17.32</v>
      </c>
    </row>
    <row r="19145" spans="1:7" x14ac:dyDescent="0.3">
      <c r="A19145" s="310">
        <v>3021100</v>
      </c>
      <c r="B19145" t="s">
        <v>24275</v>
      </c>
      <c r="C19145" t="s">
        <v>23740</v>
      </c>
      <c r="D19145" t="s">
        <v>373</v>
      </c>
      <c r="E19145">
        <v>615130</v>
      </c>
      <c r="F19145" t="s">
        <v>24196</v>
      </c>
      <c r="G19145" s="7">
        <v>52.22</v>
      </c>
    </row>
    <row r="19146" spans="1:7" x14ac:dyDescent="0.3">
      <c r="A19146" s="310">
        <v>3021100</v>
      </c>
      <c r="B19146" t="s">
        <v>24275</v>
      </c>
      <c r="C19146" t="s">
        <v>23740</v>
      </c>
      <c r="D19146" t="s">
        <v>371</v>
      </c>
      <c r="E19146">
        <v>615100</v>
      </c>
      <c r="F19146" t="s">
        <v>24196</v>
      </c>
      <c r="G19146" s="7">
        <v>4499.5</v>
      </c>
    </row>
    <row r="19147" spans="1:7" x14ac:dyDescent="0.3">
      <c r="A19147" s="310">
        <v>3021100</v>
      </c>
      <c r="B19147" t="s">
        <v>24275</v>
      </c>
      <c r="C19147" t="s">
        <v>23740</v>
      </c>
      <c r="D19147" t="s">
        <v>375</v>
      </c>
      <c r="E19147">
        <v>615140</v>
      </c>
      <c r="F19147" t="s">
        <v>24196</v>
      </c>
      <c r="G19147" s="7">
        <v>0.01</v>
      </c>
    </row>
    <row r="19148" spans="1:7" x14ac:dyDescent="0.3">
      <c r="A19148" s="310">
        <v>3021100</v>
      </c>
      <c r="B19148" t="s">
        <v>24275</v>
      </c>
      <c r="C19148" t="s">
        <v>23740</v>
      </c>
      <c r="D19148" t="s">
        <v>373</v>
      </c>
      <c r="E19148">
        <v>615130</v>
      </c>
      <c r="F19148" t="s">
        <v>24196</v>
      </c>
      <c r="G19148" s="7">
        <v>15</v>
      </c>
    </row>
    <row r="19149" spans="1:7" x14ac:dyDescent="0.3">
      <c r="A19149" s="310">
        <v>3021100</v>
      </c>
      <c r="B19149" t="s">
        <v>24275</v>
      </c>
      <c r="C19149" t="s">
        <v>23740</v>
      </c>
      <c r="D19149" t="s">
        <v>373</v>
      </c>
      <c r="E19149">
        <v>615130</v>
      </c>
      <c r="F19149" t="s">
        <v>24196</v>
      </c>
      <c r="G19149" s="7">
        <v>50.54</v>
      </c>
    </row>
    <row r="19150" spans="1:7" x14ac:dyDescent="0.3">
      <c r="A19150" s="310">
        <v>3021100</v>
      </c>
      <c r="B19150" t="s">
        <v>24275</v>
      </c>
      <c r="C19150" t="s">
        <v>23740</v>
      </c>
      <c r="D19150" t="s">
        <v>373</v>
      </c>
      <c r="E19150">
        <v>615130</v>
      </c>
      <c r="F19150" t="s">
        <v>24196</v>
      </c>
      <c r="G19150" s="7">
        <v>-52.22</v>
      </c>
    </row>
    <row r="19151" spans="1:7" x14ac:dyDescent="0.3">
      <c r="A19151" s="310">
        <v>3021100</v>
      </c>
      <c r="B19151" t="s">
        <v>24275</v>
      </c>
      <c r="C19151" t="s">
        <v>23740</v>
      </c>
      <c r="D19151" t="s">
        <v>375</v>
      </c>
      <c r="E19151">
        <v>615140</v>
      </c>
      <c r="F19151" t="s">
        <v>24196</v>
      </c>
      <c r="G19151" s="7">
        <v>0.01</v>
      </c>
    </row>
    <row r="19152" spans="1:7" x14ac:dyDescent="0.3">
      <c r="A19152" s="310">
        <v>3021100</v>
      </c>
      <c r="B19152" t="s">
        <v>24275</v>
      </c>
      <c r="C19152" t="s">
        <v>23740</v>
      </c>
      <c r="D19152" t="s">
        <v>372</v>
      </c>
      <c r="E19152">
        <v>616150</v>
      </c>
      <c r="F19152" t="s">
        <v>24196</v>
      </c>
      <c r="G19152" s="7">
        <v>87.07</v>
      </c>
    </row>
    <row r="19153" spans="1:7" x14ac:dyDescent="0.3">
      <c r="A19153" s="310">
        <v>3021100</v>
      </c>
      <c r="B19153" t="s">
        <v>24275</v>
      </c>
      <c r="C19153" t="s">
        <v>23740</v>
      </c>
      <c r="D19153" t="s">
        <v>373</v>
      </c>
      <c r="E19153">
        <v>615130</v>
      </c>
      <c r="F19153" t="s">
        <v>24196</v>
      </c>
      <c r="G19153" s="7">
        <v>-0.01</v>
      </c>
    </row>
    <row r="19154" spans="1:7" x14ac:dyDescent="0.3">
      <c r="A19154" s="310">
        <v>3021100</v>
      </c>
      <c r="B19154" t="s">
        <v>24275</v>
      </c>
      <c r="C19154" t="s">
        <v>23740</v>
      </c>
      <c r="D19154" t="s">
        <v>375</v>
      </c>
      <c r="E19154">
        <v>615140</v>
      </c>
      <c r="F19154" t="s">
        <v>24196</v>
      </c>
      <c r="G19154" s="7">
        <v>16.760000000000002</v>
      </c>
    </row>
    <row r="19155" spans="1:7" x14ac:dyDescent="0.3">
      <c r="A19155" s="310">
        <v>3021100</v>
      </c>
      <c r="B19155" t="s">
        <v>24275</v>
      </c>
      <c r="C19155" t="s">
        <v>23740</v>
      </c>
      <c r="D19155" t="s">
        <v>371</v>
      </c>
      <c r="E19155">
        <v>615100</v>
      </c>
      <c r="F19155" t="s">
        <v>24196</v>
      </c>
      <c r="G19155" s="7">
        <v>2562</v>
      </c>
    </row>
    <row r="19156" spans="1:7" x14ac:dyDescent="0.3">
      <c r="A19156" s="310">
        <v>3021100</v>
      </c>
      <c r="B19156" t="s">
        <v>24275</v>
      </c>
      <c r="C19156" t="s">
        <v>23740</v>
      </c>
      <c r="D19156" t="s">
        <v>375</v>
      </c>
      <c r="E19156">
        <v>615140</v>
      </c>
      <c r="F19156" t="s">
        <v>24196</v>
      </c>
      <c r="G19156" s="7">
        <v>-0.01</v>
      </c>
    </row>
    <row r="19157" spans="1:7" x14ac:dyDescent="0.3">
      <c r="A19157" s="310">
        <v>3021100</v>
      </c>
      <c r="B19157" t="s">
        <v>24275</v>
      </c>
      <c r="C19157" t="s">
        <v>23740</v>
      </c>
      <c r="D19157" t="s">
        <v>375</v>
      </c>
      <c r="E19157">
        <v>615140</v>
      </c>
      <c r="F19157" t="s">
        <v>24196</v>
      </c>
      <c r="G19157" s="7">
        <v>-16.760000000000002</v>
      </c>
    </row>
    <row r="19158" spans="1:7" x14ac:dyDescent="0.3">
      <c r="A19158" s="310">
        <v>3021100</v>
      </c>
      <c r="B19158" t="s">
        <v>24275</v>
      </c>
      <c r="C19158" t="s">
        <v>23740</v>
      </c>
      <c r="D19158" t="s">
        <v>375</v>
      </c>
      <c r="E19158">
        <v>615140</v>
      </c>
      <c r="F19158" t="s">
        <v>24196</v>
      </c>
      <c r="G19158" s="7">
        <v>17.32</v>
      </c>
    </row>
    <row r="19159" spans="1:7" x14ac:dyDescent="0.3">
      <c r="A19159" s="310">
        <v>3021100</v>
      </c>
      <c r="B19159" t="s">
        <v>24275</v>
      </c>
      <c r="C19159" t="s">
        <v>23740</v>
      </c>
      <c r="D19159" t="s">
        <v>375</v>
      </c>
      <c r="E19159">
        <v>616130</v>
      </c>
      <c r="F19159" t="s">
        <v>24196</v>
      </c>
      <c r="G19159" s="7">
        <v>248.23</v>
      </c>
    </row>
    <row r="19160" spans="1:7" x14ac:dyDescent="0.3">
      <c r="A19160" s="310">
        <v>3021100</v>
      </c>
      <c r="B19160" t="s">
        <v>24275</v>
      </c>
      <c r="C19160" t="s">
        <v>23740</v>
      </c>
      <c r="D19160" t="s">
        <v>375</v>
      </c>
      <c r="E19160">
        <v>615140</v>
      </c>
      <c r="F19160" t="s">
        <v>24196</v>
      </c>
      <c r="G19160" s="7">
        <v>-0.01</v>
      </c>
    </row>
    <row r="19161" spans="1:7" x14ac:dyDescent="0.3">
      <c r="A19161" s="310">
        <v>3021100</v>
      </c>
      <c r="B19161" t="s">
        <v>24275</v>
      </c>
      <c r="C19161" t="s">
        <v>23740</v>
      </c>
      <c r="D19161" t="s">
        <v>371</v>
      </c>
      <c r="E19161">
        <v>615100</v>
      </c>
      <c r="F19161" t="s">
        <v>24196</v>
      </c>
      <c r="G19161" s="7">
        <v>20.67</v>
      </c>
    </row>
    <row r="19162" spans="1:7" x14ac:dyDescent="0.3">
      <c r="A19162" s="310">
        <v>3021100</v>
      </c>
      <c r="B19162" t="s">
        <v>24275</v>
      </c>
      <c r="C19162" t="s">
        <v>23740</v>
      </c>
      <c r="D19162" t="s">
        <v>375</v>
      </c>
      <c r="E19162">
        <v>615140</v>
      </c>
      <c r="F19162" t="s">
        <v>24196</v>
      </c>
      <c r="G19162" s="7">
        <v>-0.01</v>
      </c>
    </row>
    <row r="19163" spans="1:7" x14ac:dyDescent="0.3">
      <c r="A19163" s="310">
        <v>3021100</v>
      </c>
      <c r="B19163" t="s">
        <v>24275</v>
      </c>
      <c r="C19163" t="s">
        <v>23740</v>
      </c>
      <c r="D19163" t="s">
        <v>375</v>
      </c>
      <c r="E19163">
        <v>615140</v>
      </c>
      <c r="F19163" t="s">
        <v>24196</v>
      </c>
      <c r="G19163" s="7">
        <v>0.01</v>
      </c>
    </row>
    <row r="19164" spans="1:7" x14ac:dyDescent="0.3">
      <c r="A19164" s="310">
        <v>3021100</v>
      </c>
      <c r="B19164" t="s">
        <v>24275</v>
      </c>
      <c r="C19164" t="s">
        <v>23740</v>
      </c>
      <c r="D19164" t="s">
        <v>373</v>
      </c>
      <c r="E19164">
        <v>615130</v>
      </c>
      <c r="F19164" t="s">
        <v>24196</v>
      </c>
      <c r="G19164" s="7">
        <v>50.54</v>
      </c>
    </row>
    <row r="19165" spans="1:7" x14ac:dyDescent="0.3">
      <c r="A19165" s="310">
        <v>3021100</v>
      </c>
      <c r="B19165" t="s">
        <v>24275</v>
      </c>
      <c r="C19165" t="s">
        <v>23740</v>
      </c>
      <c r="D19165" t="s">
        <v>373</v>
      </c>
      <c r="E19165">
        <v>615130</v>
      </c>
      <c r="F19165" t="s">
        <v>24196</v>
      </c>
      <c r="G19165" s="7">
        <v>-50.54</v>
      </c>
    </row>
    <row r="19166" spans="1:7" x14ac:dyDescent="0.3">
      <c r="A19166" s="310">
        <v>3021100</v>
      </c>
      <c r="B19166" t="s">
        <v>24275</v>
      </c>
      <c r="C19166" t="s">
        <v>23740</v>
      </c>
      <c r="D19166" t="s">
        <v>375</v>
      </c>
      <c r="E19166">
        <v>615140</v>
      </c>
      <c r="F19166" t="s">
        <v>24196</v>
      </c>
      <c r="G19166" s="7">
        <v>16.760000000000002</v>
      </c>
    </row>
    <row r="19167" spans="1:7" x14ac:dyDescent="0.3">
      <c r="A19167" s="310">
        <v>3021100</v>
      </c>
      <c r="B19167" t="s">
        <v>24275</v>
      </c>
      <c r="C19167" t="s">
        <v>23740</v>
      </c>
      <c r="D19167" t="s">
        <v>375</v>
      </c>
      <c r="E19167">
        <v>615140</v>
      </c>
      <c r="F19167" t="s">
        <v>24196</v>
      </c>
      <c r="G19167" s="7">
        <v>-0.01</v>
      </c>
    </row>
    <row r="19168" spans="1:7" x14ac:dyDescent="0.3">
      <c r="A19168" s="310">
        <v>3021100</v>
      </c>
      <c r="B19168" t="s">
        <v>24275</v>
      </c>
      <c r="C19168" t="s">
        <v>23740</v>
      </c>
      <c r="D19168" t="s">
        <v>373</v>
      </c>
      <c r="E19168">
        <v>615130</v>
      </c>
      <c r="F19168" t="s">
        <v>24196</v>
      </c>
      <c r="G19168" s="7">
        <v>52.22</v>
      </c>
    </row>
    <row r="19169" spans="1:7" x14ac:dyDescent="0.3">
      <c r="A19169" s="310">
        <v>3021100</v>
      </c>
      <c r="B19169" t="s">
        <v>24275</v>
      </c>
      <c r="C19169" t="s">
        <v>23740</v>
      </c>
      <c r="D19169" t="s">
        <v>371</v>
      </c>
      <c r="E19169">
        <v>615100</v>
      </c>
      <c r="F19169" t="s">
        <v>24196</v>
      </c>
      <c r="G19169" s="7">
        <v>1799.8</v>
      </c>
    </row>
    <row r="19170" spans="1:7" x14ac:dyDescent="0.3">
      <c r="A19170" s="310">
        <v>3021100</v>
      </c>
      <c r="B19170" t="s">
        <v>24275</v>
      </c>
      <c r="C19170" t="s">
        <v>23740</v>
      </c>
      <c r="D19170" t="s">
        <v>375</v>
      </c>
      <c r="E19170">
        <v>616130</v>
      </c>
      <c r="F19170" t="s">
        <v>24196</v>
      </c>
      <c r="G19170" s="7">
        <v>347.9</v>
      </c>
    </row>
    <row r="19171" spans="1:7" x14ac:dyDescent="0.3">
      <c r="A19171" s="310">
        <v>3021100</v>
      </c>
      <c r="B19171" t="s">
        <v>24275</v>
      </c>
      <c r="C19171" t="s">
        <v>23740</v>
      </c>
      <c r="D19171" t="s">
        <v>375</v>
      </c>
      <c r="E19171">
        <v>617130</v>
      </c>
      <c r="F19171" t="s">
        <v>24196</v>
      </c>
      <c r="G19171" s="7">
        <v>558.21</v>
      </c>
    </row>
    <row r="19172" spans="1:7" x14ac:dyDescent="0.3">
      <c r="A19172" s="310">
        <v>3021100</v>
      </c>
      <c r="B19172" t="s">
        <v>24275</v>
      </c>
      <c r="C19172" t="s">
        <v>23740</v>
      </c>
      <c r="D19172" t="s">
        <v>373</v>
      </c>
      <c r="E19172">
        <v>617150</v>
      </c>
      <c r="F19172" t="s">
        <v>24196</v>
      </c>
      <c r="G19172" s="7">
        <v>297.72000000000003</v>
      </c>
    </row>
    <row r="19173" spans="1:7" x14ac:dyDescent="0.3">
      <c r="A19173" s="310">
        <v>3021100</v>
      </c>
      <c r="B19173" t="s">
        <v>24275</v>
      </c>
      <c r="C19173" t="s">
        <v>23740</v>
      </c>
      <c r="D19173" t="s">
        <v>373</v>
      </c>
      <c r="E19173">
        <v>615130</v>
      </c>
      <c r="F19173" t="s">
        <v>24196</v>
      </c>
      <c r="G19173" s="7">
        <v>-50.54</v>
      </c>
    </row>
    <row r="19174" spans="1:7" x14ac:dyDescent="0.3">
      <c r="A19174" s="310">
        <v>3021100</v>
      </c>
      <c r="B19174" t="s">
        <v>24275</v>
      </c>
      <c r="C19174" t="s">
        <v>23740</v>
      </c>
      <c r="D19174" t="s">
        <v>372</v>
      </c>
      <c r="E19174">
        <v>615180</v>
      </c>
      <c r="F19174" t="s">
        <v>24196</v>
      </c>
      <c r="G19174" s="7">
        <v>4.99</v>
      </c>
    </row>
    <row r="19175" spans="1:7" x14ac:dyDescent="0.3">
      <c r="A19175" s="310">
        <v>3021100</v>
      </c>
      <c r="B19175" t="s">
        <v>24275</v>
      </c>
      <c r="C19175" t="s">
        <v>23740</v>
      </c>
      <c r="D19175" t="s">
        <v>373</v>
      </c>
      <c r="E19175">
        <v>616160</v>
      </c>
      <c r="F19175" t="s">
        <v>24196</v>
      </c>
      <c r="G19175" s="7">
        <v>129.88</v>
      </c>
    </row>
    <row r="19176" spans="1:7" x14ac:dyDescent="0.3">
      <c r="A19176" s="310">
        <v>3021100</v>
      </c>
      <c r="B19176" t="s">
        <v>24275</v>
      </c>
      <c r="C19176" t="s">
        <v>23740</v>
      </c>
      <c r="D19176" t="s">
        <v>373</v>
      </c>
      <c r="E19176">
        <v>615130</v>
      </c>
      <c r="F19176" t="s">
        <v>24196</v>
      </c>
      <c r="G19176" s="7">
        <v>-52.22</v>
      </c>
    </row>
    <row r="19177" spans="1:7" x14ac:dyDescent="0.3">
      <c r="A19177" s="310">
        <v>3021100</v>
      </c>
      <c r="B19177" t="s">
        <v>24275</v>
      </c>
      <c r="C19177" t="s">
        <v>23740</v>
      </c>
      <c r="D19177" t="s">
        <v>371</v>
      </c>
      <c r="E19177">
        <v>615100</v>
      </c>
      <c r="F19177" t="s">
        <v>24196</v>
      </c>
      <c r="G19177" s="7">
        <v>10.25</v>
      </c>
    </row>
    <row r="19178" spans="1:7" x14ac:dyDescent="0.3">
      <c r="A19178" s="310">
        <v>3021100</v>
      </c>
      <c r="B19178" t="s">
        <v>24275</v>
      </c>
      <c r="C19178" t="s">
        <v>23740</v>
      </c>
      <c r="D19178" t="s">
        <v>373</v>
      </c>
      <c r="E19178">
        <v>615130</v>
      </c>
      <c r="F19178" t="s">
        <v>24196</v>
      </c>
      <c r="G19178" s="7">
        <v>0.01</v>
      </c>
    </row>
    <row r="19179" spans="1:7" x14ac:dyDescent="0.3">
      <c r="A19179" s="310">
        <v>3021100</v>
      </c>
      <c r="B19179" t="s">
        <v>24275</v>
      </c>
      <c r="C19179" t="s">
        <v>23740</v>
      </c>
      <c r="D19179" t="s">
        <v>375</v>
      </c>
      <c r="E19179">
        <v>615140</v>
      </c>
      <c r="F19179" t="s">
        <v>24196</v>
      </c>
      <c r="G19179" s="7">
        <v>17.32</v>
      </c>
    </row>
    <row r="19180" spans="1:7" x14ac:dyDescent="0.3">
      <c r="A19180" s="310">
        <v>3021100</v>
      </c>
      <c r="B19180" t="s">
        <v>24275</v>
      </c>
      <c r="C19180" t="s">
        <v>23740</v>
      </c>
      <c r="D19180" t="s">
        <v>373</v>
      </c>
      <c r="E19180">
        <v>615130</v>
      </c>
      <c r="F19180" t="s">
        <v>24196</v>
      </c>
      <c r="G19180" s="7">
        <v>-50.54</v>
      </c>
    </row>
    <row r="19181" spans="1:7" x14ac:dyDescent="0.3">
      <c r="A19181" s="310">
        <v>3021100</v>
      </c>
      <c r="B19181" t="s">
        <v>24275</v>
      </c>
      <c r="C19181" t="s">
        <v>23740</v>
      </c>
      <c r="D19181" t="s">
        <v>373</v>
      </c>
      <c r="E19181">
        <v>615130</v>
      </c>
      <c r="F19181" t="s">
        <v>24196</v>
      </c>
      <c r="G19181" s="7">
        <v>-0.01</v>
      </c>
    </row>
    <row r="19182" spans="1:7" x14ac:dyDescent="0.3">
      <c r="A19182" s="310">
        <v>3021100</v>
      </c>
      <c r="B19182" t="s">
        <v>24275</v>
      </c>
      <c r="C19182" t="s">
        <v>23740</v>
      </c>
      <c r="D19182" t="s">
        <v>373</v>
      </c>
      <c r="E19182">
        <v>615130</v>
      </c>
      <c r="F19182" t="s">
        <v>24196</v>
      </c>
      <c r="G19182" s="7">
        <v>50.54</v>
      </c>
    </row>
    <row r="19183" spans="1:7" x14ac:dyDescent="0.3">
      <c r="A19183" s="310">
        <v>3021100</v>
      </c>
      <c r="B19183" t="s">
        <v>24275</v>
      </c>
      <c r="C19183" t="s">
        <v>23740</v>
      </c>
      <c r="D19183" t="s">
        <v>373</v>
      </c>
      <c r="E19183">
        <v>615130</v>
      </c>
      <c r="F19183" t="s">
        <v>24196</v>
      </c>
      <c r="G19183" s="7">
        <v>52.22</v>
      </c>
    </row>
    <row r="19184" spans="1:7" x14ac:dyDescent="0.3">
      <c r="A19184" s="310">
        <v>3021100</v>
      </c>
      <c r="B19184" t="s">
        <v>24275</v>
      </c>
      <c r="C19184" t="s">
        <v>23740</v>
      </c>
      <c r="D19184" t="s">
        <v>375</v>
      </c>
      <c r="E19184">
        <v>617130</v>
      </c>
      <c r="F19184" t="s">
        <v>24196</v>
      </c>
      <c r="G19184" s="7">
        <v>922.35</v>
      </c>
    </row>
    <row r="19185" spans="1:7" x14ac:dyDescent="0.3">
      <c r="A19185" s="310">
        <v>3021100</v>
      </c>
      <c r="B19185" t="s">
        <v>24275</v>
      </c>
      <c r="C19185" t="s">
        <v>23740</v>
      </c>
      <c r="D19185" t="s">
        <v>373</v>
      </c>
      <c r="E19185">
        <v>617150</v>
      </c>
      <c r="F19185" t="s">
        <v>24196</v>
      </c>
      <c r="G19185" s="7">
        <v>509.28</v>
      </c>
    </row>
    <row r="19186" spans="1:7" x14ac:dyDescent="0.3">
      <c r="A19186" s="310">
        <v>3021100</v>
      </c>
      <c r="B19186" t="s">
        <v>24275</v>
      </c>
      <c r="C19186" t="s">
        <v>23740</v>
      </c>
      <c r="D19186" t="s">
        <v>373</v>
      </c>
      <c r="E19186">
        <v>615130</v>
      </c>
      <c r="F19186" t="s">
        <v>24196</v>
      </c>
      <c r="G19186" s="7">
        <v>10.39</v>
      </c>
    </row>
    <row r="19187" spans="1:7" x14ac:dyDescent="0.3">
      <c r="A19187" s="310">
        <v>3021100</v>
      </c>
      <c r="B19187" t="s">
        <v>24275</v>
      </c>
      <c r="C19187" t="s">
        <v>23740</v>
      </c>
      <c r="D19187" t="s">
        <v>375</v>
      </c>
      <c r="E19187">
        <v>615140</v>
      </c>
      <c r="F19187" t="s">
        <v>24196</v>
      </c>
      <c r="G19187" s="7">
        <v>16.760000000000002</v>
      </c>
    </row>
    <row r="19188" spans="1:7" x14ac:dyDescent="0.3">
      <c r="A19188" s="310">
        <v>3021100</v>
      </c>
      <c r="B19188" t="s">
        <v>24275</v>
      </c>
      <c r="C19188" t="s">
        <v>23740</v>
      </c>
      <c r="D19188" t="s">
        <v>373</v>
      </c>
      <c r="E19188">
        <v>615130</v>
      </c>
      <c r="F19188" t="s">
        <v>24196</v>
      </c>
      <c r="G19188" s="7">
        <v>-35.24</v>
      </c>
    </row>
    <row r="19189" spans="1:7" x14ac:dyDescent="0.3">
      <c r="A19189" s="310">
        <v>3021100</v>
      </c>
      <c r="B19189" t="s">
        <v>24275</v>
      </c>
      <c r="C19189" t="s">
        <v>23740</v>
      </c>
      <c r="D19189" t="s">
        <v>373</v>
      </c>
      <c r="E19189">
        <v>615130</v>
      </c>
      <c r="F19189" t="s">
        <v>24196</v>
      </c>
      <c r="G19189" s="7">
        <v>52.22</v>
      </c>
    </row>
    <row r="19190" spans="1:7" x14ac:dyDescent="0.3">
      <c r="A19190" s="310">
        <v>3021100</v>
      </c>
      <c r="B19190" t="s">
        <v>24275</v>
      </c>
      <c r="C19190" t="s">
        <v>23740</v>
      </c>
      <c r="D19190" t="s">
        <v>373</v>
      </c>
      <c r="E19190">
        <v>615130</v>
      </c>
      <c r="F19190" t="s">
        <v>24196</v>
      </c>
      <c r="G19190" s="7">
        <v>35.24</v>
      </c>
    </row>
    <row r="19191" spans="1:7" x14ac:dyDescent="0.3">
      <c r="A19191" s="310">
        <v>3021100</v>
      </c>
      <c r="B19191" t="s">
        <v>24275</v>
      </c>
      <c r="C19191" t="s">
        <v>23740</v>
      </c>
      <c r="D19191" t="s">
        <v>375</v>
      </c>
      <c r="E19191">
        <v>615140</v>
      </c>
      <c r="F19191" t="s">
        <v>24196</v>
      </c>
      <c r="G19191" s="7">
        <v>16.760000000000002</v>
      </c>
    </row>
    <row r="19192" spans="1:7" x14ac:dyDescent="0.3">
      <c r="A19192" s="310">
        <v>3021100</v>
      </c>
      <c r="B19192" t="s">
        <v>24275</v>
      </c>
      <c r="C19192" t="s">
        <v>23740</v>
      </c>
      <c r="D19192" t="s">
        <v>373</v>
      </c>
      <c r="E19192">
        <v>615130</v>
      </c>
      <c r="F19192" t="s">
        <v>24196</v>
      </c>
      <c r="G19192" s="7">
        <v>-35.24</v>
      </c>
    </row>
    <row r="19193" spans="1:7" x14ac:dyDescent="0.3">
      <c r="A19193" s="310">
        <v>3021100</v>
      </c>
      <c r="B19193" t="s">
        <v>24275</v>
      </c>
      <c r="C19193" t="s">
        <v>23740</v>
      </c>
      <c r="D19193" t="s">
        <v>375</v>
      </c>
      <c r="E19193">
        <v>615140</v>
      </c>
      <c r="F19193" t="s">
        <v>24196</v>
      </c>
      <c r="G19193" s="7">
        <v>2354.5700000000002</v>
      </c>
    </row>
    <row r="19194" spans="1:7" x14ac:dyDescent="0.3">
      <c r="A19194" s="310">
        <v>3021100</v>
      </c>
      <c r="B19194" t="s">
        <v>24275</v>
      </c>
      <c r="C19194" t="s">
        <v>23740</v>
      </c>
      <c r="D19194" t="s">
        <v>375</v>
      </c>
      <c r="E19194">
        <v>615140</v>
      </c>
      <c r="F19194" t="s">
        <v>24196</v>
      </c>
      <c r="G19194" s="7">
        <v>16.760000000000002</v>
      </c>
    </row>
    <row r="19195" spans="1:7" x14ac:dyDescent="0.3">
      <c r="A19195" s="310">
        <v>3021100</v>
      </c>
      <c r="B19195" t="s">
        <v>24275</v>
      </c>
      <c r="C19195" t="s">
        <v>23740</v>
      </c>
      <c r="D19195" t="s">
        <v>375</v>
      </c>
      <c r="E19195">
        <v>615140</v>
      </c>
      <c r="F19195" t="s">
        <v>24196</v>
      </c>
      <c r="G19195" s="7">
        <v>16.760000000000002</v>
      </c>
    </row>
    <row r="19196" spans="1:7" x14ac:dyDescent="0.3">
      <c r="A19196" s="310">
        <v>3021100</v>
      </c>
      <c r="B19196" t="s">
        <v>24275</v>
      </c>
      <c r="C19196" t="s">
        <v>23740</v>
      </c>
      <c r="D19196" t="s">
        <v>373</v>
      </c>
      <c r="E19196">
        <v>615130</v>
      </c>
      <c r="F19196" t="s">
        <v>24196</v>
      </c>
      <c r="G19196" s="7">
        <v>35.24</v>
      </c>
    </row>
    <row r="19197" spans="1:7" x14ac:dyDescent="0.3">
      <c r="A19197" s="310">
        <v>3021100</v>
      </c>
      <c r="B19197" t="s">
        <v>24275</v>
      </c>
      <c r="C19197" t="s">
        <v>23740</v>
      </c>
      <c r="D19197" t="s">
        <v>373</v>
      </c>
      <c r="E19197">
        <v>615130</v>
      </c>
      <c r="F19197" t="s">
        <v>24196</v>
      </c>
      <c r="G19197" s="7">
        <v>-35.24</v>
      </c>
    </row>
    <row r="19198" spans="1:7" x14ac:dyDescent="0.3">
      <c r="A19198" s="310">
        <v>3021100</v>
      </c>
      <c r="B19198" t="s">
        <v>24275</v>
      </c>
      <c r="C19198" t="s">
        <v>23740</v>
      </c>
      <c r="D19198" t="s">
        <v>373</v>
      </c>
      <c r="E19198">
        <v>615130</v>
      </c>
      <c r="F19198" t="s">
        <v>24196</v>
      </c>
      <c r="G19198" s="7">
        <v>-35.24</v>
      </c>
    </row>
    <row r="19199" spans="1:7" x14ac:dyDescent="0.3">
      <c r="A19199" s="310">
        <v>3021100</v>
      </c>
      <c r="B19199" t="s">
        <v>24275</v>
      </c>
      <c r="C19199" t="s">
        <v>23740</v>
      </c>
      <c r="D19199" t="s">
        <v>375</v>
      </c>
      <c r="E19199">
        <v>615140</v>
      </c>
      <c r="F19199" t="s">
        <v>24196</v>
      </c>
      <c r="G19199" s="7">
        <v>17.32</v>
      </c>
    </row>
    <row r="19200" spans="1:7" x14ac:dyDescent="0.3">
      <c r="A19200" s="310">
        <v>3021100</v>
      </c>
      <c r="B19200" t="s">
        <v>24275</v>
      </c>
      <c r="C19200" t="s">
        <v>23740</v>
      </c>
      <c r="D19200" t="s">
        <v>375</v>
      </c>
      <c r="E19200">
        <v>615140</v>
      </c>
      <c r="F19200" t="s">
        <v>24196</v>
      </c>
      <c r="G19200" s="7">
        <v>-0.01</v>
      </c>
    </row>
    <row r="19201" spans="1:7" x14ac:dyDescent="0.3">
      <c r="A19201" s="310">
        <v>3021100</v>
      </c>
      <c r="B19201" t="s">
        <v>24275</v>
      </c>
      <c r="C19201" t="s">
        <v>23740</v>
      </c>
      <c r="D19201" t="s">
        <v>373</v>
      </c>
      <c r="E19201">
        <v>617150</v>
      </c>
      <c r="F19201" t="s">
        <v>24196</v>
      </c>
      <c r="G19201" s="7">
        <v>460.29</v>
      </c>
    </row>
    <row r="19202" spans="1:7" x14ac:dyDescent="0.3">
      <c r="A19202" s="310">
        <v>3021100</v>
      </c>
      <c r="B19202" t="s">
        <v>24275</v>
      </c>
      <c r="C19202" t="s">
        <v>23740</v>
      </c>
      <c r="D19202" t="s">
        <v>375</v>
      </c>
      <c r="E19202">
        <v>615140</v>
      </c>
      <c r="F19202" t="s">
        <v>24196</v>
      </c>
      <c r="G19202" s="7">
        <v>-16.760000000000002</v>
      </c>
    </row>
    <row r="19203" spans="1:7" x14ac:dyDescent="0.3">
      <c r="A19203" s="310">
        <v>3021100</v>
      </c>
      <c r="B19203" t="s">
        <v>24275</v>
      </c>
      <c r="C19203" t="s">
        <v>23740</v>
      </c>
      <c r="D19203" t="s">
        <v>373</v>
      </c>
      <c r="E19203">
        <v>615130</v>
      </c>
      <c r="F19203" t="s">
        <v>24196</v>
      </c>
      <c r="G19203" s="7">
        <v>-52.22</v>
      </c>
    </row>
    <row r="19204" spans="1:7" x14ac:dyDescent="0.3">
      <c r="A19204" s="310">
        <v>3021100</v>
      </c>
      <c r="B19204" t="s">
        <v>24275</v>
      </c>
      <c r="C19204" t="s">
        <v>23740</v>
      </c>
      <c r="D19204" t="s">
        <v>373</v>
      </c>
      <c r="E19204">
        <v>615130</v>
      </c>
      <c r="F19204" t="s">
        <v>24196</v>
      </c>
      <c r="G19204" s="7">
        <v>35.24</v>
      </c>
    </row>
    <row r="19205" spans="1:7" x14ac:dyDescent="0.3">
      <c r="A19205" s="310">
        <v>3021100</v>
      </c>
      <c r="B19205" t="s">
        <v>24275</v>
      </c>
      <c r="C19205" t="s">
        <v>23740</v>
      </c>
      <c r="D19205" t="s">
        <v>375</v>
      </c>
      <c r="E19205">
        <v>615140</v>
      </c>
      <c r="F19205" t="s">
        <v>24196</v>
      </c>
      <c r="G19205" s="7">
        <v>-16.760000000000002</v>
      </c>
    </row>
    <row r="19206" spans="1:7" x14ac:dyDescent="0.3">
      <c r="A19206" s="310">
        <v>3021100</v>
      </c>
      <c r="B19206" t="s">
        <v>24275</v>
      </c>
      <c r="C19206" t="s">
        <v>23740</v>
      </c>
      <c r="D19206" t="s">
        <v>373</v>
      </c>
      <c r="E19206">
        <v>615130</v>
      </c>
      <c r="F19206" t="s">
        <v>24196</v>
      </c>
      <c r="G19206" s="7">
        <v>52.22</v>
      </c>
    </row>
    <row r="19207" spans="1:7" x14ac:dyDescent="0.3">
      <c r="A19207" s="310">
        <v>3021100</v>
      </c>
      <c r="B19207" t="s">
        <v>24275</v>
      </c>
      <c r="C19207" t="s">
        <v>23740</v>
      </c>
      <c r="D19207" t="s">
        <v>373</v>
      </c>
      <c r="E19207">
        <v>615130</v>
      </c>
      <c r="F19207" t="s">
        <v>24196</v>
      </c>
      <c r="G19207" s="7">
        <v>35.24</v>
      </c>
    </row>
    <row r="19208" spans="1:7" x14ac:dyDescent="0.3">
      <c r="A19208" s="310">
        <v>3021100</v>
      </c>
      <c r="B19208" t="s">
        <v>24275</v>
      </c>
      <c r="C19208" t="s">
        <v>23740</v>
      </c>
      <c r="D19208" t="s">
        <v>373</v>
      </c>
      <c r="E19208">
        <v>615130</v>
      </c>
      <c r="F19208" t="s">
        <v>24196</v>
      </c>
      <c r="G19208" s="7">
        <v>-50.54</v>
      </c>
    </row>
    <row r="19209" spans="1:7" x14ac:dyDescent="0.3">
      <c r="A19209" s="310">
        <v>3021100</v>
      </c>
      <c r="B19209" t="s">
        <v>24275</v>
      </c>
      <c r="C19209" t="s">
        <v>23740</v>
      </c>
      <c r="D19209" t="s">
        <v>371</v>
      </c>
      <c r="E19209">
        <v>615100</v>
      </c>
      <c r="F19209" t="s">
        <v>24196</v>
      </c>
      <c r="G19209" s="7">
        <v>5769.92</v>
      </c>
    </row>
    <row r="19210" spans="1:7" x14ac:dyDescent="0.3">
      <c r="A19210" s="310">
        <v>3021100</v>
      </c>
      <c r="B19210" t="s">
        <v>24275</v>
      </c>
      <c r="C19210" t="s">
        <v>23740</v>
      </c>
      <c r="D19210" t="s">
        <v>373</v>
      </c>
      <c r="E19210">
        <v>615130</v>
      </c>
      <c r="F19210" t="s">
        <v>24196</v>
      </c>
      <c r="G19210" s="7">
        <v>-0.01</v>
      </c>
    </row>
    <row r="19211" spans="1:7" x14ac:dyDescent="0.3">
      <c r="A19211" s="310">
        <v>3021100</v>
      </c>
      <c r="B19211" t="s">
        <v>24275</v>
      </c>
      <c r="C19211" t="s">
        <v>23740</v>
      </c>
      <c r="D19211" t="s">
        <v>373</v>
      </c>
      <c r="E19211">
        <v>615130</v>
      </c>
      <c r="F19211" t="s">
        <v>24196</v>
      </c>
      <c r="G19211" s="7">
        <v>35.24</v>
      </c>
    </row>
    <row r="19212" spans="1:7" x14ac:dyDescent="0.3">
      <c r="A19212" s="310">
        <v>3021100</v>
      </c>
      <c r="B19212" t="s">
        <v>24275</v>
      </c>
      <c r="C19212" t="s">
        <v>23740</v>
      </c>
      <c r="D19212" t="s">
        <v>373</v>
      </c>
      <c r="E19212">
        <v>616160</v>
      </c>
      <c r="F19212" t="s">
        <v>24196</v>
      </c>
      <c r="G19212" s="7">
        <v>271.14999999999998</v>
      </c>
    </row>
    <row r="19213" spans="1:7" x14ac:dyDescent="0.3">
      <c r="A19213" s="310">
        <v>3021100</v>
      </c>
      <c r="B19213" t="s">
        <v>24275</v>
      </c>
      <c r="C19213" t="s">
        <v>23740</v>
      </c>
      <c r="D19213" t="s">
        <v>374</v>
      </c>
      <c r="E19213">
        <v>617120</v>
      </c>
      <c r="F19213" t="s">
        <v>24196</v>
      </c>
      <c r="G19213" s="7">
        <v>661.88</v>
      </c>
    </row>
    <row r="19214" spans="1:7" x14ac:dyDescent="0.3">
      <c r="A19214" s="310">
        <v>3021100</v>
      </c>
      <c r="B19214" t="s">
        <v>24275</v>
      </c>
      <c r="C19214" t="s">
        <v>23740</v>
      </c>
      <c r="D19214" t="s">
        <v>373</v>
      </c>
      <c r="E19214">
        <v>615130</v>
      </c>
      <c r="F19214" t="s">
        <v>24196</v>
      </c>
      <c r="G19214" s="7">
        <v>50.89</v>
      </c>
    </row>
    <row r="19215" spans="1:7" x14ac:dyDescent="0.3">
      <c r="A19215" s="310">
        <v>3021100</v>
      </c>
      <c r="B19215" t="s">
        <v>24275</v>
      </c>
      <c r="C19215" t="s">
        <v>23740</v>
      </c>
      <c r="D19215" t="s">
        <v>373</v>
      </c>
      <c r="E19215">
        <v>615130</v>
      </c>
      <c r="F19215" t="s">
        <v>24196</v>
      </c>
      <c r="G19215" s="7">
        <v>50.54</v>
      </c>
    </row>
    <row r="19216" spans="1:7" x14ac:dyDescent="0.3">
      <c r="A19216" s="310">
        <v>3021100</v>
      </c>
      <c r="B19216" t="s">
        <v>24275</v>
      </c>
      <c r="C19216" t="s">
        <v>23740</v>
      </c>
      <c r="D19216" t="s">
        <v>371</v>
      </c>
      <c r="E19216">
        <v>617100</v>
      </c>
      <c r="F19216" t="s">
        <v>24196</v>
      </c>
      <c r="G19216" s="7">
        <v>1032.3699999999999</v>
      </c>
    </row>
    <row r="19217" spans="1:7" x14ac:dyDescent="0.3">
      <c r="A19217" s="310">
        <v>3021100</v>
      </c>
      <c r="B19217" t="s">
        <v>24275</v>
      </c>
      <c r="C19217" t="s">
        <v>23740</v>
      </c>
      <c r="D19217" t="s">
        <v>371</v>
      </c>
      <c r="E19217">
        <v>616100</v>
      </c>
      <c r="F19217" t="s">
        <v>24196</v>
      </c>
      <c r="G19217" s="7">
        <v>245.03</v>
      </c>
    </row>
    <row r="19218" spans="1:7" x14ac:dyDescent="0.3">
      <c r="A19218" s="310">
        <v>3021100</v>
      </c>
      <c r="B19218" t="s">
        <v>24275</v>
      </c>
      <c r="C19218" t="s">
        <v>23740</v>
      </c>
      <c r="D19218" t="s">
        <v>373</v>
      </c>
      <c r="E19218">
        <v>615130</v>
      </c>
      <c r="F19218" t="s">
        <v>24196</v>
      </c>
      <c r="G19218" s="7">
        <v>0.01</v>
      </c>
    </row>
    <row r="19219" spans="1:7" x14ac:dyDescent="0.3">
      <c r="A19219" s="310">
        <v>3021100</v>
      </c>
      <c r="B19219" t="s">
        <v>24275</v>
      </c>
      <c r="C19219" t="s">
        <v>23740</v>
      </c>
      <c r="D19219" t="s">
        <v>373</v>
      </c>
      <c r="E19219">
        <v>615130</v>
      </c>
      <c r="F19219" t="s">
        <v>24196</v>
      </c>
      <c r="G19219" s="7">
        <v>13.06</v>
      </c>
    </row>
    <row r="19220" spans="1:7" x14ac:dyDescent="0.3">
      <c r="A19220" s="310">
        <v>3021100</v>
      </c>
      <c r="B19220" t="s">
        <v>24275</v>
      </c>
      <c r="C19220" t="s">
        <v>23740</v>
      </c>
      <c r="D19220" t="s">
        <v>373</v>
      </c>
      <c r="E19220">
        <v>615130</v>
      </c>
      <c r="F19220" t="s">
        <v>24196</v>
      </c>
      <c r="G19220" s="7">
        <v>-0.01</v>
      </c>
    </row>
    <row r="19221" spans="1:7" x14ac:dyDescent="0.3">
      <c r="A19221" s="310">
        <v>3021100</v>
      </c>
      <c r="B19221" t="s">
        <v>24275</v>
      </c>
      <c r="C19221" t="s">
        <v>23740</v>
      </c>
      <c r="D19221" t="s">
        <v>375</v>
      </c>
      <c r="E19221">
        <v>615140</v>
      </c>
      <c r="F19221" t="s">
        <v>24196</v>
      </c>
      <c r="G19221" s="7">
        <v>17.32</v>
      </c>
    </row>
    <row r="19222" spans="1:7" x14ac:dyDescent="0.3">
      <c r="A19222" s="310">
        <v>3021100</v>
      </c>
      <c r="B19222" t="s">
        <v>24275</v>
      </c>
      <c r="C19222" t="s">
        <v>23740</v>
      </c>
      <c r="D19222" t="s">
        <v>373</v>
      </c>
      <c r="E19222">
        <v>615130</v>
      </c>
      <c r="F19222" t="s">
        <v>24196</v>
      </c>
      <c r="G19222" s="7">
        <v>-35.24</v>
      </c>
    </row>
    <row r="19223" spans="1:7" x14ac:dyDescent="0.3">
      <c r="A19223" s="310">
        <v>3021100</v>
      </c>
      <c r="B19223" t="s">
        <v>24275</v>
      </c>
      <c r="C19223" t="s">
        <v>23740</v>
      </c>
      <c r="D19223" t="s">
        <v>375</v>
      </c>
      <c r="E19223">
        <v>615140</v>
      </c>
      <c r="F19223" t="s">
        <v>24196</v>
      </c>
      <c r="G19223" s="7">
        <v>0.01</v>
      </c>
    </row>
    <row r="19224" spans="1:7" x14ac:dyDescent="0.3">
      <c r="A19224" s="310">
        <v>3021100</v>
      </c>
      <c r="B19224" t="s">
        <v>24275</v>
      </c>
      <c r="C19224" t="s">
        <v>23740</v>
      </c>
      <c r="D19224" t="s">
        <v>375</v>
      </c>
      <c r="E19224">
        <v>615140</v>
      </c>
      <c r="F19224" t="s">
        <v>24196</v>
      </c>
      <c r="G19224" s="7">
        <v>0.01</v>
      </c>
    </row>
    <row r="19225" spans="1:7" x14ac:dyDescent="0.3">
      <c r="A19225" s="310">
        <v>3021100</v>
      </c>
      <c r="B19225" t="s">
        <v>24275</v>
      </c>
      <c r="C19225" t="s">
        <v>23740</v>
      </c>
      <c r="D19225" t="s">
        <v>373</v>
      </c>
      <c r="E19225">
        <v>617150</v>
      </c>
      <c r="F19225" t="s">
        <v>24196</v>
      </c>
      <c r="G19225" s="7">
        <v>453.83</v>
      </c>
    </row>
    <row r="19226" spans="1:7" x14ac:dyDescent="0.3">
      <c r="A19226" s="310">
        <v>3021100</v>
      </c>
      <c r="B19226" t="s">
        <v>24275</v>
      </c>
      <c r="C19226" t="s">
        <v>23740</v>
      </c>
      <c r="D19226" t="s">
        <v>371</v>
      </c>
      <c r="E19226">
        <v>615100</v>
      </c>
      <c r="F19226" t="s">
        <v>24196</v>
      </c>
      <c r="G19226" s="7">
        <v>4184.17</v>
      </c>
    </row>
    <row r="19227" spans="1:7" x14ac:dyDescent="0.3">
      <c r="A19227" s="310">
        <v>3021100</v>
      </c>
      <c r="B19227" t="s">
        <v>24275</v>
      </c>
      <c r="C19227" t="s">
        <v>23740</v>
      </c>
      <c r="D19227" t="s">
        <v>373</v>
      </c>
      <c r="E19227">
        <v>615130</v>
      </c>
      <c r="F19227" t="s">
        <v>24196</v>
      </c>
      <c r="G19227" s="7">
        <v>50.54</v>
      </c>
    </row>
    <row r="19228" spans="1:7" x14ac:dyDescent="0.3">
      <c r="A19228" s="310">
        <v>3021100</v>
      </c>
      <c r="B19228" t="s">
        <v>24275</v>
      </c>
      <c r="C19228" t="s">
        <v>23740</v>
      </c>
      <c r="D19228" t="s">
        <v>373</v>
      </c>
      <c r="E19228">
        <v>615130</v>
      </c>
      <c r="F19228" t="s">
        <v>24196</v>
      </c>
      <c r="G19228" s="7">
        <v>35.24</v>
      </c>
    </row>
    <row r="19229" spans="1:7" x14ac:dyDescent="0.3">
      <c r="A19229" s="310">
        <v>3021100</v>
      </c>
      <c r="B19229" t="s">
        <v>24275</v>
      </c>
      <c r="C19229" t="s">
        <v>23740</v>
      </c>
      <c r="D19229" t="s">
        <v>375</v>
      </c>
      <c r="E19229">
        <v>615140</v>
      </c>
      <c r="F19229" t="s">
        <v>24196</v>
      </c>
      <c r="G19229" s="7">
        <v>-17.32</v>
      </c>
    </row>
    <row r="19230" spans="1:7" x14ac:dyDescent="0.3">
      <c r="A19230" s="310">
        <v>3021100</v>
      </c>
      <c r="B19230" t="s">
        <v>24275</v>
      </c>
      <c r="C19230" t="s">
        <v>23740</v>
      </c>
      <c r="D19230" t="s">
        <v>373</v>
      </c>
      <c r="E19230">
        <v>615130</v>
      </c>
      <c r="F19230" t="s">
        <v>24196</v>
      </c>
      <c r="G19230" s="7">
        <v>-35.24</v>
      </c>
    </row>
    <row r="19231" spans="1:7" x14ac:dyDescent="0.3">
      <c r="A19231" s="310">
        <v>3021100</v>
      </c>
      <c r="B19231" t="s">
        <v>24275</v>
      </c>
      <c r="C19231" t="s">
        <v>23740</v>
      </c>
      <c r="D19231" t="s">
        <v>373</v>
      </c>
      <c r="E19231">
        <v>615130</v>
      </c>
      <c r="F19231" t="s">
        <v>24196</v>
      </c>
      <c r="G19231" s="7">
        <v>-50.54</v>
      </c>
    </row>
    <row r="19232" spans="1:7" x14ac:dyDescent="0.3">
      <c r="A19232" s="310">
        <v>3021100</v>
      </c>
      <c r="B19232" t="s">
        <v>24275</v>
      </c>
      <c r="C19232" t="s">
        <v>23740</v>
      </c>
      <c r="D19232" t="s">
        <v>373</v>
      </c>
      <c r="E19232">
        <v>615130</v>
      </c>
      <c r="F19232" t="s">
        <v>24196</v>
      </c>
      <c r="G19232" s="7">
        <v>-50.54</v>
      </c>
    </row>
    <row r="19233" spans="1:7" x14ac:dyDescent="0.3">
      <c r="A19233" s="310">
        <v>3021100</v>
      </c>
      <c r="B19233" t="s">
        <v>24275</v>
      </c>
      <c r="C19233" t="s">
        <v>23740</v>
      </c>
      <c r="D19233" t="s">
        <v>373</v>
      </c>
      <c r="E19233">
        <v>615130</v>
      </c>
      <c r="F19233" t="s">
        <v>24196</v>
      </c>
      <c r="G19233" s="7">
        <v>-52.22</v>
      </c>
    </row>
    <row r="19234" spans="1:7" x14ac:dyDescent="0.3">
      <c r="A19234" s="310">
        <v>3021100</v>
      </c>
      <c r="B19234" t="s">
        <v>24275</v>
      </c>
      <c r="C19234" t="s">
        <v>23740</v>
      </c>
      <c r="D19234" t="s">
        <v>373</v>
      </c>
      <c r="E19234">
        <v>615130</v>
      </c>
      <c r="F19234" t="s">
        <v>24196</v>
      </c>
      <c r="G19234" s="7">
        <v>52.22</v>
      </c>
    </row>
    <row r="19235" spans="1:7" x14ac:dyDescent="0.3">
      <c r="A19235" s="310">
        <v>3021100</v>
      </c>
      <c r="B19235" t="s">
        <v>24275</v>
      </c>
      <c r="C19235" t="s">
        <v>23740</v>
      </c>
      <c r="D19235" t="s">
        <v>373</v>
      </c>
      <c r="E19235">
        <v>615130</v>
      </c>
      <c r="F19235" t="s">
        <v>24196</v>
      </c>
      <c r="G19235" s="7">
        <v>50.54</v>
      </c>
    </row>
    <row r="19236" spans="1:7" x14ac:dyDescent="0.3">
      <c r="A19236" s="310">
        <v>3021100</v>
      </c>
      <c r="B19236" t="s">
        <v>24275</v>
      </c>
      <c r="C19236" t="s">
        <v>23740</v>
      </c>
      <c r="D19236" t="s">
        <v>373</v>
      </c>
      <c r="E19236">
        <v>615130</v>
      </c>
      <c r="F19236" t="s">
        <v>24196</v>
      </c>
      <c r="G19236" s="7">
        <v>-50.54</v>
      </c>
    </row>
    <row r="19237" spans="1:7" x14ac:dyDescent="0.3">
      <c r="A19237" s="310">
        <v>3021100</v>
      </c>
      <c r="B19237" t="s">
        <v>24275</v>
      </c>
      <c r="C19237" t="s">
        <v>23740</v>
      </c>
      <c r="D19237" t="s">
        <v>373</v>
      </c>
      <c r="E19237">
        <v>615130</v>
      </c>
      <c r="F19237" t="s">
        <v>24196</v>
      </c>
      <c r="G19237" s="7">
        <v>50.54</v>
      </c>
    </row>
    <row r="19238" spans="1:7" x14ac:dyDescent="0.3">
      <c r="A19238" s="310">
        <v>3021100</v>
      </c>
      <c r="B19238" t="s">
        <v>24275</v>
      </c>
      <c r="C19238" t="s">
        <v>23740</v>
      </c>
      <c r="D19238" t="s">
        <v>371</v>
      </c>
      <c r="E19238">
        <v>615100</v>
      </c>
      <c r="F19238" t="s">
        <v>24196</v>
      </c>
      <c r="G19238" s="7">
        <v>3160.92</v>
      </c>
    </row>
    <row r="19239" spans="1:7" x14ac:dyDescent="0.3">
      <c r="A19239" s="310">
        <v>3021100</v>
      </c>
      <c r="B19239" t="s">
        <v>24275</v>
      </c>
      <c r="C19239" t="s">
        <v>23740</v>
      </c>
      <c r="D19239" t="s">
        <v>373</v>
      </c>
      <c r="E19239">
        <v>615130</v>
      </c>
      <c r="F19239" t="s">
        <v>24196</v>
      </c>
      <c r="G19239" s="7">
        <v>52.22</v>
      </c>
    </row>
    <row r="19240" spans="1:7" x14ac:dyDescent="0.3">
      <c r="A19240" s="310">
        <v>3021100</v>
      </c>
      <c r="B19240" t="s">
        <v>24275</v>
      </c>
      <c r="C19240" t="s">
        <v>23740</v>
      </c>
      <c r="D19240" t="s">
        <v>373</v>
      </c>
      <c r="E19240">
        <v>615130</v>
      </c>
      <c r="F19240" t="s">
        <v>24196</v>
      </c>
      <c r="G19240" s="7">
        <v>50.54</v>
      </c>
    </row>
    <row r="19241" spans="1:7" x14ac:dyDescent="0.3">
      <c r="A19241" s="310">
        <v>3021100</v>
      </c>
      <c r="B19241" t="s">
        <v>24275</v>
      </c>
      <c r="C19241" t="s">
        <v>23740</v>
      </c>
      <c r="D19241" t="s">
        <v>375</v>
      </c>
      <c r="E19241">
        <v>617130</v>
      </c>
      <c r="F19241" t="s">
        <v>24196</v>
      </c>
      <c r="G19241" s="7">
        <v>422.66</v>
      </c>
    </row>
    <row r="19242" spans="1:7" x14ac:dyDescent="0.3">
      <c r="A19242" s="310">
        <v>3021100</v>
      </c>
      <c r="B19242" t="s">
        <v>24275</v>
      </c>
      <c r="C19242" t="s">
        <v>23740</v>
      </c>
      <c r="D19242" t="s">
        <v>371</v>
      </c>
      <c r="E19242">
        <v>617100</v>
      </c>
      <c r="F19242" t="s">
        <v>24196</v>
      </c>
      <c r="G19242" s="7">
        <v>1290.46</v>
      </c>
    </row>
    <row r="19243" spans="1:7" x14ac:dyDescent="0.3">
      <c r="A19243" s="310">
        <v>3021100</v>
      </c>
      <c r="B19243" t="s">
        <v>24275</v>
      </c>
      <c r="C19243" t="s">
        <v>23740</v>
      </c>
      <c r="D19243" t="s">
        <v>375</v>
      </c>
      <c r="E19243">
        <v>615140</v>
      </c>
      <c r="F19243" t="s">
        <v>24196</v>
      </c>
      <c r="G19243" s="7">
        <v>-16.760000000000002</v>
      </c>
    </row>
    <row r="19244" spans="1:7" x14ac:dyDescent="0.3">
      <c r="A19244" s="310">
        <v>3021100</v>
      </c>
      <c r="B19244" t="s">
        <v>24275</v>
      </c>
      <c r="C19244" t="s">
        <v>23740</v>
      </c>
      <c r="D19244" t="s">
        <v>373</v>
      </c>
      <c r="E19244">
        <v>615130</v>
      </c>
      <c r="F19244" t="s">
        <v>24196</v>
      </c>
      <c r="G19244" s="7">
        <v>-50.54</v>
      </c>
    </row>
    <row r="19245" spans="1:7" x14ac:dyDescent="0.3">
      <c r="A19245" s="310">
        <v>3021100</v>
      </c>
      <c r="B19245" t="s">
        <v>24275</v>
      </c>
      <c r="C19245" t="s">
        <v>23740</v>
      </c>
      <c r="D19245" t="s">
        <v>373</v>
      </c>
      <c r="E19245">
        <v>615130</v>
      </c>
      <c r="F19245" t="s">
        <v>24196</v>
      </c>
      <c r="G19245" s="7">
        <v>-52.22</v>
      </c>
    </row>
    <row r="19246" spans="1:7" x14ac:dyDescent="0.3">
      <c r="A19246" s="310">
        <v>3021100</v>
      </c>
      <c r="B19246" t="s">
        <v>24275</v>
      </c>
      <c r="C19246" t="s">
        <v>23740</v>
      </c>
      <c r="D19246" t="s">
        <v>373</v>
      </c>
      <c r="E19246">
        <v>615130</v>
      </c>
      <c r="F19246" t="s">
        <v>24196</v>
      </c>
      <c r="G19246" s="7">
        <v>50.54</v>
      </c>
    </row>
    <row r="19247" spans="1:7" x14ac:dyDescent="0.3">
      <c r="A19247" s="310">
        <v>3021100</v>
      </c>
      <c r="B19247" t="s">
        <v>24275</v>
      </c>
      <c r="C19247" t="s">
        <v>23740</v>
      </c>
      <c r="D19247" t="s">
        <v>373</v>
      </c>
      <c r="E19247">
        <v>615130</v>
      </c>
      <c r="F19247" t="s">
        <v>24196</v>
      </c>
      <c r="G19247" s="7">
        <v>1039.3</v>
      </c>
    </row>
    <row r="19248" spans="1:7" x14ac:dyDescent="0.3">
      <c r="A19248" s="310">
        <v>3021100</v>
      </c>
      <c r="B19248" t="s">
        <v>24275</v>
      </c>
      <c r="C19248" t="s">
        <v>23740</v>
      </c>
      <c r="D19248" t="s">
        <v>375</v>
      </c>
      <c r="E19248">
        <v>615140</v>
      </c>
      <c r="F19248" t="s">
        <v>24196</v>
      </c>
      <c r="G19248" s="7">
        <v>17.32</v>
      </c>
    </row>
    <row r="19249" spans="1:7" x14ac:dyDescent="0.3">
      <c r="A19249" s="310">
        <v>3021100</v>
      </c>
      <c r="B19249" t="s">
        <v>24275</v>
      </c>
      <c r="C19249" t="s">
        <v>23740</v>
      </c>
      <c r="D19249" t="s">
        <v>375</v>
      </c>
      <c r="E19249">
        <v>615140</v>
      </c>
      <c r="F19249" t="s">
        <v>24196</v>
      </c>
      <c r="G19249" s="7">
        <v>17.32</v>
      </c>
    </row>
    <row r="19250" spans="1:7" x14ac:dyDescent="0.3">
      <c r="A19250" s="310">
        <v>3021100</v>
      </c>
      <c r="B19250" t="s">
        <v>24275</v>
      </c>
      <c r="C19250" t="s">
        <v>23740</v>
      </c>
      <c r="D19250" t="s">
        <v>373</v>
      </c>
      <c r="E19250">
        <v>615130</v>
      </c>
      <c r="F19250" t="s">
        <v>24196</v>
      </c>
      <c r="G19250" s="7">
        <v>-0.01</v>
      </c>
    </row>
    <row r="19251" spans="1:7" x14ac:dyDescent="0.3">
      <c r="A19251" s="310">
        <v>3021100</v>
      </c>
      <c r="B19251" t="s">
        <v>24275</v>
      </c>
      <c r="C19251" t="s">
        <v>23740</v>
      </c>
      <c r="D19251" t="s">
        <v>373</v>
      </c>
      <c r="E19251">
        <v>615130</v>
      </c>
      <c r="F19251" t="s">
        <v>24196</v>
      </c>
      <c r="G19251" s="7">
        <v>-52.22</v>
      </c>
    </row>
    <row r="19252" spans="1:7" x14ac:dyDescent="0.3">
      <c r="A19252" s="310">
        <v>3021100</v>
      </c>
      <c r="B19252" t="s">
        <v>24275</v>
      </c>
      <c r="C19252" t="s">
        <v>23740</v>
      </c>
      <c r="D19252" t="s">
        <v>373</v>
      </c>
      <c r="E19252">
        <v>615130</v>
      </c>
      <c r="F19252" t="s">
        <v>24196</v>
      </c>
      <c r="G19252" s="7">
        <v>52.22</v>
      </c>
    </row>
    <row r="19253" spans="1:7" x14ac:dyDescent="0.3">
      <c r="A19253" s="310">
        <v>3021100</v>
      </c>
      <c r="B19253" t="s">
        <v>24275</v>
      </c>
      <c r="C19253" t="s">
        <v>23740</v>
      </c>
      <c r="D19253" t="s">
        <v>371</v>
      </c>
      <c r="E19253">
        <v>617100</v>
      </c>
      <c r="F19253" t="s">
        <v>24196</v>
      </c>
      <c r="G19253" s="7">
        <v>1522.51</v>
      </c>
    </row>
    <row r="19254" spans="1:7" x14ac:dyDescent="0.3">
      <c r="A19254" s="310">
        <v>3021100</v>
      </c>
      <c r="B19254" t="s">
        <v>24275</v>
      </c>
      <c r="C19254" t="s">
        <v>23740</v>
      </c>
      <c r="D19254" t="s">
        <v>373</v>
      </c>
      <c r="E19254">
        <v>615130</v>
      </c>
      <c r="F19254" t="s">
        <v>24196</v>
      </c>
      <c r="G19254" s="7">
        <v>50.54</v>
      </c>
    </row>
    <row r="19255" spans="1:7" x14ac:dyDescent="0.3">
      <c r="A19255" s="310">
        <v>3021100</v>
      </c>
      <c r="B19255" t="s">
        <v>24275</v>
      </c>
      <c r="C19255" t="s">
        <v>23740</v>
      </c>
      <c r="D19255" t="s">
        <v>375</v>
      </c>
      <c r="E19255">
        <v>615140</v>
      </c>
      <c r="F19255" t="s">
        <v>24196</v>
      </c>
      <c r="G19255" s="7">
        <v>0.01</v>
      </c>
    </row>
    <row r="19256" spans="1:7" x14ac:dyDescent="0.3">
      <c r="A19256" s="310">
        <v>3021100</v>
      </c>
      <c r="B19256" t="s">
        <v>24275</v>
      </c>
      <c r="C19256" t="s">
        <v>23740</v>
      </c>
      <c r="D19256" t="s">
        <v>375</v>
      </c>
      <c r="E19256">
        <v>615140</v>
      </c>
      <c r="F19256" t="s">
        <v>24196</v>
      </c>
      <c r="G19256" s="7">
        <v>-16.760000000000002</v>
      </c>
    </row>
    <row r="19257" spans="1:7" x14ac:dyDescent="0.3">
      <c r="A19257" s="310">
        <v>3021100</v>
      </c>
      <c r="B19257" t="s">
        <v>24275</v>
      </c>
      <c r="C19257" t="s">
        <v>23740</v>
      </c>
      <c r="D19257" t="s">
        <v>375</v>
      </c>
      <c r="E19257">
        <v>615140</v>
      </c>
      <c r="F19257" t="s">
        <v>24196</v>
      </c>
      <c r="G19257" s="7">
        <v>-17.32</v>
      </c>
    </row>
    <row r="19258" spans="1:7" x14ac:dyDescent="0.3">
      <c r="A19258" s="310">
        <v>3021100</v>
      </c>
      <c r="B19258" t="s">
        <v>24275</v>
      </c>
      <c r="C19258" t="s">
        <v>23740</v>
      </c>
      <c r="D19258" t="s">
        <v>373</v>
      </c>
      <c r="E19258">
        <v>615130</v>
      </c>
      <c r="F19258" t="s">
        <v>24196</v>
      </c>
      <c r="G19258" s="7">
        <v>50.54</v>
      </c>
    </row>
    <row r="19259" spans="1:7" x14ac:dyDescent="0.3">
      <c r="A19259" s="310">
        <v>3021100</v>
      </c>
      <c r="B19259" t="s">
        <v>24275</v>
      </c>
      <c r="C19259" t="s">
        <v>23740</v>
      </c>
      <c r="D19259" t="s">
        <v>375</v>
      </c>
      <c r="E19259">
        <v>615140</v>
      </c>
      <c r="F19259" t="s">
        <v>24196</v>
      </c>
      <c r="G19259" s="7">
        <v>17.32</v>
      </c>
    </row>
    <row r="19260" spans="1:7" x14ac:dyDescent="0.3">
      <c r="A19260" s="310">
        <v>3021100</v>
      </c>
      <c r="B19260" t="s">
        <v>24275</v>
      </c>
      <c r="C19260" t="s">
        <v>23740</v>
      </c>
      <c r="D19260" t="s">
        <v>372</v>
      </c>
      <c r="E19260">
        <v>615180</v>
      </c>
      <c r="F19260" t="s">
        <v>24196</v>
      </c>
      <c r="G19260" s="7">
        <v>7.26</v>
      </c>
    </row>
    <row r="19261" spans="1:7" x14ac:dyDescent="0.3">
      <c r="A19261" s="310">
        <v>3021100</v>
      </c>
      <c r="B19261" t="s">
        <v>24275</v>
      </c>
      <c r="C19261" t="s">
        <v>23740</v>
      </c>
      <c r="D19261" t="s">
        <v>373</v>
      </c>
      <c r="E19261">
        <v>615130</v>
      </c>
      <c r="F19261" t="s">
        <v>24196</v>
      </c>
      <c r="G19261" s="7">
        <v>9.7799999999999994</v>
      </c>
    </row>
    <row r="19262" spans="1:7" x14ac:dyDescent="0.3">
      <c r="A19262" s="310">
        <v>3021100</v>
      </c>
      <c r="B19262" t="s">
        <v>24275</v>
      </c>
      <c r="C19262" t="s">
        <v>23740</v>
      </c>
      <c r="D19262" t="s">
        <v>375</v>
      </c>
      <c r="E19262">
        <v>615140</v>
      </c>
      <c r="F19262" t="s">
        <v>24196</v>
      </c>
      <c r="G19262" s="7">
        <v>-17.32</v>
      </c>
    </row>
    <row r="19263" spans="1:7" x14ac:dyDescent="0.3">
      <c r="A19263" s="310">
        <v>3021100</v>
      </c>
      <c r="B19263" t="s">
        <v>24275</v>
      </c>
      <c r="C19263" t="s">
        <v>23740</v>
      </c>
      <c r="D19263" t="s">
        <v>375</v>
      </c>
      <c r="E19263">
        <v>615140</v>
      </c>
      <c r="F19263" t="s">
        <v>24196</v>
      </c>
      <c r="G19263" s="7">
        <v>17.32</v>
      </c>
    </row>
    <row r="19264" spans="1:7" x14ac:dyDescent="0.3">
      <c r="A19264" s="310">
        <v>3021100</v>
      </c>
      <c r="B19264" t="s">
        <v>24275</v>
      </c>
      <c r="C19264" t="s">
        <v>23740</v>
      </c>
      <c r="D19264" t="s">
        <v>373</v>
      </c>
      <c r="E19264">
        <v>615130</v>
      </c>
      <c r="F19264" t="s">
        <v>24196</v>
      </c>
      <c r="G19264" s="7">
        <v>0.01</v>
      </c>
    </row>
    <row r="19265" spans="1:7" x14ac:dyDescent="0.3">
      <c r="A19265" s="310">
        <v>3021100</v>
      </c>
      <c r="B19265" t="s">
        <v>24275</v>
      </c>
      <c r="C19265" t="s">
        <v>23740</v>
      </c>
      <c r="D19265" t="s">
        <v>375</v>
      </c>
      <c r="E19265">
        <v>615140</v>
      </c>
      <c r="F19265" t="s">
        <v>24196</v>
      </c>
      <c r="G19265" s="7">
        <v>-16.760000000000002</v>
      </c>
    </row>
    <row r="19266" spans="1:7" x14ac:dyDescent="0.3">
      <c r="A19266" s="310">
        <v>3023520</v>
      </c>
      <c r="B19266" t="s">
        <v>24271</v>
      </c>
      <c r="C19266" t="s">
        <v>24272</v>
      </c>
      <c r="D19266" t="s">
        <v>371</v>
      </c>
      <c r="E19266">
        <v>617100</v>
      </c>
      <c r="F19266" t="s">
        <v>24196</v>
      </c>
      <c r="G19266" s="7">
        <v>362.63</v>
      </c>
    </row>
    <row r="19267" spans="1:7" x14ac:dyDescent="0.3">
      <c r="A19267" s="310">
        <v>3023520</v>
      </c>
      <c r="B19267" t="s">
        <v>24271</v>
      </c>
      <c r="C19267" t="s">
        <v>24272</v>
      </c>
      <c r="D19267" t="s">
        <v>373</v>
      </c>
      <c r="E19267">
        <v>615130</v>
      </c>
      <c r="F19267" t="s">
        <v>24196</v>
      </c>
      <c r="G19267" s="7">
        <v>328.32</v>
      </c>
    </row>
    <row r="19268" spans="1:7" x14ac:dyDescent="0.3">
      <c r="A19268" s="310">
        <v>3023520</v>
      </c>
      <c r="B19268" t="s">
        <v>24271</v>
      </c>
      <c r="C19268" t="s">
        <v>24272</v>
      </c>
      <c r="D19268" t="s">
        <v>373</v>
      </c>
      <c r="E19268">
        <v>615130</v>
      </c>
      <c r="F19268" t="s">
        <v>24196</v>
      </c>
      <c r="G19268" s="7">
        <v>2036.48</v>
      </c>
    </row>
    <row r="19269" spans="1:7" x14ac:dyDescent="0.3">
      <c r="A19269" s="310">
        <v>3023520</v>
      </c>
      <c r="B19269" t="s">
        <v>24271</v>
      </c>
      <c r="C19269" t="s">
        <v>24272</v>
      </c>
      <c r="D19269" t="s">
        <v>373</v>
      </c>
      <c r="E19269">
        <v>616160</v>
      </c>
      <c r="F19269" t="s">
        <v>24196</v>
      </c>
      <c r="G19269" s="7">
        <v>246.89</v>
      </c>
    </row>
    <row r="19270" spans="1:7" x14ac:dyDescent="0.3">
      <c r="A19270" s="310">
        <v>3023520</v>
      </c>
      <c r="B19270" t="s">
        <v>24271</v>
      </c>
      <c r="C19270" t="s">
        <v>24272</v>
      </c>
      <c r="D19270" t="s">
        <v>373</v>
      </c>
      <c r="E19270">
        <v>615130</v>
      </c>
      <c r="F19270" t="s">
        <v>24196</v>
      </c>
      <c r="G19270" s="7">
        <v>-0.01</v>
      </c>
    </row>
    <row r="19271" spans="1:7" x14ac:dyDescent="0.3">
      <c r="A19271" s="310">
        <v>3023520</v>
      </c>
      <c r="B19271" t="s">
        <v>24271</v>
      </c>
      <c r="C19271" t="s">
        <v>24272</v>
      </c>
      <c r="D19271" t="s">
        <v>373</v>
      </c>
      <c r="E19271">
        <v>615130</v>
      </c>
      <c r="F19271" t="s">
        <v>24196</v>
      </c>
      <c r="G19271" s="7">
        <v>1590.45</v>
      </c>
    </row>
    <row r="19272" spans="1:7" x14ac:dyDescent="0.3">
      <c r="A19272" s="310">
        <v>3023520</v>
      </c>
      <c r="B19272" t="s">
        <v>24271</v>
      </c>
      <c r="C19272" t="s">
        <v>24272</v>
      </c>
      <c r="D19272" t="s">
        <v>374</v>
      </c>
      <c r="E19272">
        <v>615120</v>
      </c>
      <c r="F19272" t="s">
        <v>24196</v>
      </c>
      <c r="G19272" s="7">
        <v>2445.5</v>
      </c>
    </row>
    <row r="19273" spans="1:7" x14ac:dyDescent="0.3">
      <c r="A19273" s="310">
        <v>3023520</v>
      </c>
      <c r="B19273" t="s">
        <v>24271</v>
      </c>
      <c r="C19273" t="s">
        <v>24272</v>
      </c>
      <c r="D19273" t="s">
        <v>373</v>
      </c>
      <c r="E19273">
        <v>617150</v>
      </c>
      <c r="F19273" t="s">
        <v>24196</v>
      </c>
      <c r="G19273" s="7">
        <v>408.81</v>
      </c>
    </row>
    <row r="19274" spans="1:7" x14ac:dyDescent="0.3">
      <c r="A19274" s="310">
        <v>3023520</v>
      </c>
      <c r="B19274" t="s">
        <v>24271</v>
      </c>
      <c r="C19274" t="s">
        <v>24272</v>
      </c>
      <c r="D19274" t="s">
        <v>373</v>
      </c>
      <c r="E19274">
        <v>615130</v>
      </c>
      <c r="F19274" t="s">
        <v>24196</v>
      </c>
      <c r="G19274" s="7">
        <v>-36.479999999999997</v>
      </c>
    </row>
    <row r="19275" spans="1:7" x14ac:dyDescent="0.3">
      <c r="A19275" s="310">
        <v>3023520</v>
      </c>
      <c r="B19275" t="s">
        <v>24271</v>
      </c>
      <c r="C19275" t="s">
        <v>24272</v>
      </c>
      <c r="D19275" t="s">
        <v>371</v>
      </c>
      <c r="E19275">
        <v>617100</v>
      </c>
      <c r="F19275" t="s">
        <v>24196</v>
      </c>
      <c r="G19275" s="7">
        <v>579.96</v>
      </c>
    </row>
    <row r="19276" spans="1:7" x14ac:dyDescent="0.3">
      <c r="A19276" s="310">
        <v>3023520</v>
      </c>
      <c r="B19276" t="s">
        <v>24271</v>
      </c>
      <c r="C19276" t="s">
        <v>24272</v>
      </c>
      <c r="D19276" t="s">
        <v>375</v>
      </c>
      <c r="E19276">
        <v>615140</v>
      </c>
      <c r="F19276" t="s">
        <v>24196</v>
      </c>
      <c r="G19276" s="7">
        <v>1780.38</v>
      </c>
    </row>
    <row r="19277" spans="1:7" x14ac:dyDescent="0.3">
      <c r="A19277" s="310">
        <v>3023520</v>
      </c>
      <c r="B19277" t="s">
        <v>24271</v>
      </c>
      <c r="C19277" t="s">
        <v>24272</v>
      </c>
      <c r="D19277" t="s">
        <v>371</v>
      </c>
      <c r="E19277">
        <v>615100</v>
      </c>
      <c r="F19277" t="s">
        <v>24196</v>
      </c>
      <c r="G19277" s="7">
        <v>226.07</v>
      </c>
    </row>
    <row r="19278" spans="1:7" x14ac:dyDescent="0.3">
      <c r="A19278" s="310">
        <v>3023520</v>
      </c>
      <c r="B19278" t="s">
        <v>24271</v>
      </c>
      <c r="C19278" t="s">
        <v>24272</v>
      </c>
      <c r="D19278" t="s">
        <v>373</v>
      </c>
      <c r="E19278">
        <v>616160</v>
      </c>
      <c r="F19278" t="s">
        <v>24196</v>
      </c>
      <c r="G19278" s="7">
        <v>238.58</v>
      </c>
    </row>
    <row r="19279" spans="1:7" x14ac:dyDescent="0.3">
      <c r="A19279" s="310">
        <v>3023520</v>
      </c>
      <c r="B19279" t="s">
        <v>24271</v>
      </c>
      <c r="C19279" t="s">
        <v>24272</v>
      </c>
      <c r="D19279" t="s">
        <v>373</v>
      </c>
      <c r="E19279">
        <v>616160</v>
      </c>
      <c r="F19279" t="s">
        <v>24196</v>
      </c>
      <c r="G19279" s="7">
        <v>328.91</v>
      </c>
    </row>
    <row r="19280" spans="1:7" x14ac:dyDescent="0.3">
      <c r="A19280" s="310">
        <v>3023520</v>
      </c>
      <c r="B19280" t="s">
        <v>24271</v>
      </c>
      <c r="C19280" t="s">
        <v>24272</v>
      </c>
      <c r="D19280" t="s">
        <v>373</v>
      </c>
      <c r="E19280">
        <v>615130</v>
      </c>
      <c r="F19280" t="s">
        <v>24196</v>
      </c>
      <c r="G19280" s="7">
        <v>-688.82</v>
      </c>
    </row>
    <row r="19281" spans="1:7" x14ac:dyDescent="0.3">
      <c r="A19281" s="310">
        <v>3023520</v>
      </c>
      <c r="B19281" t="s">
        <v>24271</v>
      </c>
      <c r="C19281" t="s">
        <v>24272</v>
      </c>
      <c r="D19281" t="s">
        <v>371</v>
      </c>
      <c r="E19281">
        <v>615100</v>
      </c>
      <c r="F19281" t="s">
        <v>24196</v>
      </c>
      <c r="G19281" s="7">
        <v>7633.5</v>
      </c>
    </row>
    <row r="19282" spans="1:7" x14ac:dyDescent="0.3">
      <c r="A19282" s="310">
        <v>3023520</v>
      </c>
      <c r="B19282" t="s">
        <v>24271</v>
      </c>
      <c r="C19282" t="s">
        <v>24272</v>
      </c>
      <c r="D19282" t="s">
        <v>373</v>
      </c>
      <c r="E19282">
        <v>615130</v>
      </c>
      <c r="F19282" t="s">
        <v>24196</v>
      </c>
      <c r="G19282" s="7">
        <v>-36.479999999999997</v>
      </c>
    </row>
    <row r="19283" spans="1:7" x14ac:dyDescent="0.3">
      <c r="A19283" s="310">
        <v>3023520</v>
      </c>
      <c r="B19283" t="s">
        <v>24271</v>
      </c>
      <c r="C19283" t="s">
        <v>24272</v>
      </c>
      <c r="D19283" t="s">
        <v>371</v>
      </c>
      <c r="E19283">
        <v>616100</v>
      </c>
      <c r="F19283" t="s">
        <v>24196</v>
      </c>
      <c r="G19283" s="7">
        <v>154.91</v>
      </c>
    </row>
    <row r="19284" spans="1:7" x14ac:dyDescent="0.3">
      <c r="A19284" s="310">
        <v>3023520</v>
      </c>
      <c r="B19284" t="s">
        <v>24271</v>
      </c>
      <c r="C19284" t="s">
        <v>24272</v>
      </c>
      <c r="D19284" t="s">
        <v>373</v>
      </c>
      <c r="E19284">
        <v>615130</v>
      </c>
      <c r="F19284" t="s">
        <v>24196</v>
      </c>
      <c r="G19284" s="7">
        <v>-36.479999999999997</v>
      </c>
    </row>
    <row r="19285" spans="1:7" x14ac:dyDescent="0.3">
      <c r="A19285" s="310">
        <v>3023520</v>
      </c>
      <c r="B19285" t="s">
        <v>24271</v>
      </c>
      <c r="C19285" t="s">
        <v>24272</v>
      </c>
      <c r="D19285" t="s">
        <v>371</v>
      </c>
      <c r="E19285">
        <v>617100</v>
      </c>
      <c r="F19285" t="s">
        <v>24196</v>
      </c>
      <c r="G19285" s="7">
        <v>2204.42</v>
      </c>
    </row>
    <row r="19286" spans="1:7" x14ac:dyDescent="0.3">
      <c r="A19286" s="310">
        <v>3023520</v>
      </c>
      <c r="B19286" t="s">
        <v>24271</v>
      </c>
      <c r="C19286" t="s">
        <v>24272</v>
      </c>
      <c r="D19286" t="s">
        <v>377</v>
      </c>
      <c r="E19286">
        <v>611110</v>
      </c>
      <c r="F19286" t="s">
        <v>24196</v>
      </c>
      <c r="G19286" s="7">
        <v>666.35</v>
      </c>
    </row>
    <row r="19287" spans="1:7" x14ac:dyDescent="0.3">
      <c r="A19287" s="310">
        <v>3023520</v>
      </c>
      <c r="B19287" t="s">
        <v>24271</v>
      </c>
      <c r="C19287" t="s">
        <v>24272</v>
      </c>
      <c r="D19287" t="s">
        <v>371</v>
      </c>
      <c r="E19287">
        <v>615100</v>
      </c>
      <c r="F19287" t="s">
        <v>24196</v>
      </c>
      <c r="G19287" s="7">
        <v>2844.9</v>
      </c>
    </row>
    <row r="19288" spans="1:7" x14ac:dyDescent="0.3">
      <c r="A19288" s="310">
        <v>3023520</v>
      </c>
      <c r="B19288" t="s">
        <v>24271</v>
      </c>
      <c r="C19288" t="s">
        <v>24272</v>
      </c>
      <c r="D19288" t="s">
        <v>373</v>
      </c>
      <c r="E19288">
        <v>615130</v>
      </c>
      <c r="F19288" t="s">
        <v>24196</v>
      </c>
      <c r="G19288" s="7">
        <v>-36.479999999999997</v>
      </c>
    </row>
    <row r="19289" spans="1:7" x14ac:dyDescent="0.3">
      <c r="A19289" s="310">
        <v>3023520</v>
      </c>
      <c r="B19289" t="s">
        <v>24271</v>
      </c>
      <c r="C19289" t="s">
        <v>24272</v>
      </c>
      <c r="D19289" t="s">
        <v>373</v>
      </c>
      <c r="E19289">
        <v>615130</v>
      </c>
      <c r="F19289" t="s">
        <v>24196</v>
      </c>
      <c r="G19289" s="7">
        <v>2609.7199999999998</v>
      </c>
    </row>
    <row r="19290" spans="1:7" x14ac:dyDescent="0.3">
      <c r="A19290" s="310">
        <v>3023520</v>
      </c>
      <c r="B19290" t="s">
        <v>24271</v>
      </c>
      <c r="C19290" t="s">
        <v>24272</v>
      </c>
      <c r="D19290" t="s">
        <v>373</v>
      </c>
      <c r="E19290">
        <v>615130</v>
      </c>
      <c r="F19290" t="s">
        <v>24196</v>
      </c>
      <c r="G19290" s="7">
        <v>2007.55</v>
      </c>
    </row>
    <row r="19291" spans="1:7" x14ac:dyDescent="0.3">
      <c r="A19291" s="310">
        <v>3023520</v>
      </c>
      <c r="B19291" t="s">
        <v>24271</v>
      </c>
      <c r="C19291" t="s">
        <v>24272</v>
      </c>
      <c r="D19291" t="s">
        <v>371</v>
      </c>
      <c r="E19291">
        <v>615100</v>
      </c>
      <c r="F19291" t="s">
        <v>24196</v>
      </c>
      <c r="G19291" s="7">
        <v>3716.45</v>
      </c>
    </row>
    <row r="19292" spans="1:7" x14ac:dyDescent="0.3">
      <c r="A19292" s="310">
        <v>3023520</v>
      </c>
      <c r="B19292" t="s">
        <v>24271</v>
      </c>
      <c r="C19292" t="s">
        <v>24272</v>
      </c>
      <c r="D19292" t="s">
        <v>373</v>
      </c>
      <c r="E19292">
        <v>615130</v>
      </c>
      <c r="F19292" t="s">
        <v>24196</v>
      </c>
      <c r="G19292" s="7">
        <v>-109.44</v>
      </c>
    </row>
    <row r="19293" spans="1:7" x14ac:dyDescent="0.3">
      <c r="A19293" s="310">
        <v>3023520</v>
      </c>
      <c r="B19293" t="s">
        <v>24271</v>
      </c>
      <c r="C19293" t="s">
        <v>24272</v>
      </c>
      <c r="D19293" t="s">
        <v>371</v>
      </c>
      <c r="E19293">
        <v>617100</v>
      </c>
      <c r="F19293" t="s">
        <v>24196</v>
      </c>
      <c r="G19293" s="7">
        <v>844.53</v>
      </c>
    </row>
    <row r="19294" spans="1:7" x14ac:dyDescent="0.3">
      <c r="A19294" s="310">
        <v>3023520</v>
      </c>
      <c r="B19294" t="s">
        <v>24271</v>
      </c>
      <c r="C19294" t="s">
        <v>24272</v>
      </c>
      <c r="D19294" t="s">
        <v>373</v>
      </c>
      <c r="E19294">
        <v>616160</v>
      </c>
      <c r="F19294" t="s">
        <v>24196</v>
      </c>
      <c r="G19294" s="7">
        <v>246.89</v>
      </c>
    </row>
    <row r="19295" spans="1:7" x14ac:dyDescent="0.3">
      <c r="A19295" s="310">
        <v>3023520</v>
      </c>
      <c r="B19295" t="s">
        <v>24271</v>
      </c>
      <c r="C19295" t="s">
        <v>24272</v>
      </c>
      <c r="D19295" t="s">
        <v>377</v>
      </c>
      <c r="E19295">
        <v>611130</v>
      </c>
      <c r="F19295" t="s">
        <v>24196</v>
      </c>
      <c r="G19295" s="7">
        <v>135.94</v>
      </c>
    </row>
    <row r="19296" spans="1:7" x14ac:dyDescent="0.3">
      <c r="A19296" s="310">
        <v>3023520</v>
      </c>
      <c r="B19296" t="s">
        <v>24271</v>
      </c>
      <c r="C19296" t="s">
        <v>24272</v>
      </c>
      <c r="D19296" t="s">
        <v>373</v>
      </c>
      <c r="E19296">
        <v>617150</v>
      </c>
      <c r="F19296" t="s">
        <v>24196</v>
      </c>
      <c r="G19296" s="7">
        <v>398.51</v>
      </c>
    </row>
    <row r="19297" spans="1:7" x14ac:dyDescent="0.3">
      <c r="A19297" s="310">
        <v>3023520</v>
      </c>
      <c r="B19297" t="s">
        <v>24271</v>
      </c>
      <c r="C19297" t="s">
        <v>24272</v>
      </c>
      <c r="D19297" t="s">
        <v>373</v>
      </c>
      <c r="E19297">
        <v>615130</v>
      </c>
      <c r="F19297" t="s">
        <v>24196</v>
      </c>
      <c r="G19297" s="7">
        <v>2036.48</v>
      </c>
    </row>
    <row r="19298" spans="1:7" x14ac:dyDescent="0.3">
      <c r="A19298" s="310">
        <v>3023520</v>
      </c>
      <c r="B19298" t="s">
        <v>24271</v>
      </c>
      <c r="C19298" t="s">
        <v>24272</v>
      </c>
      <c r="D19298" t="s">
        <v>371</v>
      </c>
      <c r="E19298">
        <v>617100</v>
      </c>
      <c r="F19298" t="s">
        <v>24196</v>
      </c>
      <c r="G19298" s="7">
        <v>1176.6099999999999</v>
      </c>
    </row>
    <row r="19299" spans="1:7" x14ac:dyDescent="0.3">
      <c r="A19299" s="310">
        <v>3023520</v>
      </c>
      <c r="B19299" t="s">
        <v>24271</v>
      </c>
      <c r="C19299" t="s">
        <v>24272</v>
      </c>
      <c r="D19299" t="s">
        <v>373</v>
      </c>
      <c r="E19299">
        <v>615130</v>
      </c>
      <c r="F19299" t="s">
        <v>24196</v>
      </c>
      <c r="G19299" s="7">
        <v>-0.01</v>
      </c>
    </row>
    <row r="19300" spans="1:7" x14ac:dyDescent="0.3">
      <c r="A19300" s="310">
        <v>3023520</v>
      </c>
      <c r="B19300" t="s">
        <v>24271</v>
      </c>
      <c r="C19300" t="s">
        <v>24272</v>
      </c>
      <c r="D19300" t="s">
        <v>373</v>
      </c>
      <c r="E19300">
        <v>617150</v>
      </c>
      <c r="F19300" t="s">
        <v>24196</v>
      </c>
      <c r="G19300" s="7">
        <v>173.15</v>
      </c>
    </row>
    <row r="19301" spans="1:7" x14ac:dyDescent="0.3">
      <c r="A19301" s="310">
        <v>3023520</v>
      </c>
      <c r="B19301" t="s">
        <v>24271</v>
      </c>
      <c r="C19301" t="s">
        <v>24272</v>
      </c>
      <c r="D19301" t="s">
        <v>371</v>
      </c>
      <c r="E19301">
        <v>615100</v>
      </c>
      <c r="F19301" t="s">
        <v>24196</v>
      </c>
      <c r="G19301" s="7">
        <v>276.89</v>
      </c>
    </row>
    <row r="19302" spans="1:7" x14ac:dyDescent="0.3">
      <c r="A19302" s="310">
        <v>3023520</v>
      </c>
      <c r="B19302" t="s">
        <v>24271</v>
      </c>
      <c r="C19302" t="s">
        <v>24272</v>
      </c>
      <c r="D19302" t="s">
        <v>371</v>
      </c>
      <c r="E19302">
        <v>617100</v>
      </c>
      <c r="F19302" t="s">
        <v>24196</v>
      </c>
      <c r="G19302" s="7">
        <v>720.01</v>
      </c>
    </row>
    <row r="19303" spans="1:7" x14ac:dyDescent="0.3">
      <c r="A19303" s="310">
        <v>3023520</v>
      </c>
      <c r="B19303" t="s">
        <v>24271</v>
      </c>
      <c r="C19303" t="s">
        <v>24272</v>
      </c>
      <c r="D19303" t="s">
        <v>375</v>
      </c>
      <c r="E19303">
        <v>616130</v>
      </c>
      <c r="F19303" t="s">
        <v>24196</v>
      </c>
      <c r="G19303" s="7">
        <v>204.51</v>
      </c>
    </row>
    <row r="19304" spans="1:7" x14ac:dyDescent="0.3">
      <c r="A19304" s="310">
        <v>3023520</v>
      </c>
      <c r="B19304" t="s">
        <v>24271</v>
      </c>
      <c r="C19304" t="s">
        <v>24272</v>
      </c>
      <c r="D19304" t="s">
        <v>373</v>
      </c>
      <c r="E19304">
        <v>616160</v>
      </c>
      <c r="F19304" t="s">
        <v>24196</v>
      </c>
      <c r="G19304" s="7">
        <v>222.4</v>
      </c>
    </row>
    <row r="19305" spans="1:7" x14ac:dyDescent="0.3">
      <c r="A19305" s="310">
        <v>3023520</v>
      </c>
      <c r="B19305" t="s">
        <v>24271</v>
      </c>
      <c r="C19305" t="s">
        <v>24272</v>
      </c>
      <c r="D19305" t="s">
        <v>371</v>
      </c>
      <c r="E19305">
        <v>615100</v>
      </c>
      <c r="F19305" t="s">
        <v>24196</v>
      </c>
      <c r="G19305" s="7">
        <v>3193.17</v>
      </c>
    </row>
    <row r="19306" spans="1:7" x14ac:dyDescent="0.3">
      <c r="A19306" s="310">
        <v>3023520</v>
      </c>
      <c r="B19306" t="s">
        <v>24271</v>
      </c>
      <c r="C19306" t="s">
        <v>24272</v>
      </c>
      <c r="D19306" t="s">
        <v>373</v>
      </c>
      <c r="E19306">
        <v>615130</v>
      </c>
      <c r="F19306" t="s">
        <v>24196</v>
      </c>
      <c r="G19306" s="7">
        <v>-0.01</v>
      </c>
    </row>
    <row r="19307" spans="1:7" x14ac:dyDescent="0.3">
      <c r="A19307" s="310">
        <v>3023520</v>
      </c>
      <c r="B19307" t="s">
        <v>24271</v>
      </c>
      <c r="C19307" t="s">
        <v>24272</v>
      </c>
      <c r="D19307" t="s">
        <v>373</v>
      </c>
      <c r="E19307">
        <v>615130</v>
      </c>
      <c r="F19307" t="s">
        <v>24196</v>
      </c>
      <c r="G19307" s="7">
        <v>-36.479999999999997</v>
      </c>
    </row>
    <row r="19308" spans="1:7" x14ac:dyDescent="0.3">
      <c r="A19308" s="310">
        <v>3023520</v>
      </c>
      <c r="B19308" t="s">
        <v>24271</v>
      </c>
      <c r="C19308" t="s">
        <v>24272</v>
      </c>
      <c r="D19308" t="s">
        <v>373</v>
      </c>
      <c r="E19308">
        <v>615130</v>
      </c>
      <c r="F19308" t="s">
        <v>24196</v>
      </c>
      <c r="G19308" s="7">
        <v>-36.479999999999997</v>
      </c>
    </row>
    <row r="19309" spans="1:7" x14ac:dyDescent="0.3">
      <c r="A19309" s="310">
        <v>3023520</v>
      </c>
      <c r="B19309" t="s">
        <v>24271</v>
      </c>
      <c r="C19309" t="s">
        <v>24272</v>
      </c>
      <c r="D19309" t="s">
        <v>375</v>
      </c>
      <c r="E19309">
        <v>617130</v>
      </c>
      <c r="F19309" t="s">
        <v>24196</v>
      </c>
      <c r="G19309" s="7">
        <v>268.29000000000002</v>
      </c>
    </row>
    <row r="19310" spans="1:7" x14ac:dyDescent="0.3">
      <c r="A19310" s="310">
        <v>3023520</v>
      </c>
      <c r="B19310" t="s">
        <v>24271</v>
      </c>
      <c r="C19310" t="s">
        <v>24272</v>
      </c>
      <c r="D19310" t="s">
        <v>373</v>
      </c>
      <c r="E19310">
        <v>615130</v>
      </c>
      <c r="F19310" t="s">
        <v>24196</v>
      </c>
      <c r="G19310" s="7">
        <v>-0.01</v>
      </c>
    </row>
    <row r="19311" spans="1:7" x14ac:dyDescent="0.3">
      <c r="A19311" s="310">
        <v>3023520</v>
      </c>
      <c r="B19311" t="s">
        <v>24271</v>
      </c>
      <c r="C19311" t="s">
        <v>24272</v>
      </c>
      <c r="D19311" t="s">
        <v>371</v>
      </c>
      <c r="E19311">
        <v>616100</v>
      </c>
      <c r="F19311" t="s">
        <v>24196</v>
      </c>
      <c r="G19311" s="7">
        <v>494.92</v>
      </c>
    </row>
    <row r="19312" spans="1:7" x14ac:dyDescent="0.3">
      <c r="A19312" s="310">
        <v>3023520</v>
      </c>
      <c r="B19312" t="s">
        <v>24271</v>
      </c>
      <c r="C19312" t="s">
        <v>24272</v>
      </c>
      <c r="D19312" t="s">
        <v>373</v>
      </c>
      <c r="E19312">
        <v>616160</v>
      </c>
      <c r="F19312" t="s">
        <v>24196</v>
      </c>
      <c r="G19312" s="7">
        <v>234.33</v>
      </c>
    </row>
    <row r="19313" spans="1:7" x14ac:dyDescent="0.3">
      <c r="A19313" s="310">
        <v>3023520</v>
      </c>
      <c r="B19313" t="s">
        <v>24271</v>
      </c>
      <c r="C19313" t="s">
        <v>24272</v>
      </c>
      <c r="D19313" t="s">
        <v>373</v>
      </c>
      <c r="E19313">
        <v>615130</v>
      </c>
      <c r="F19313" t="s">
        <v>24196</v>
      </c>
      <c r="G19313" s="7">
        <v>2062.9299999999998</v>
      </c>
    </row>
    <row r="19314" spans="1:7" x14ac:dyDescent="0.3">
      <c r="A19314" s="310">
        <v>3023520</v>
      </c>
      <c r="B19314" t="s">
        <v>24271</v>
      </c>
      <c r="C19314" t="s">
        <v>24272</v>
      </c>
      <c r="D19314" t="s">
        <v>371</v>
      </c>
      <c r="E19314">
        <v>616100</v>
      </c>
      <c r="F19314" t="s">
        <v>24196</v>
      </c>
      <c r="G19314" s="7">
        <v>467.82</v>
      </c>
    </row>
    <row r="19315" spans="1:7" x14ac:dyDescent="0.3">
      <c r="A19315" s="310">
        <v>3023520</v>
      </c>
      <c r="B19315" t="s">
        <v>24271</v>
      </c>
      <c r="C19315" t="s">
        <v>24272</v>
      </c>
      <c r="D19315" t="s">
        <v>373</v>
      </c>
      <c r="E19315">
        <v>615130</v>
      </c>
      <c r="F19315" t="s">
        <v>24196</v>
      </c>
      <c r="G19315" s="7">
        <v>848.75</v>
      </c>
    </row>
    <row r="19316" spans="1:7" x14ac:dyDescent="0.3">
      <c r="A19316" s="310">
        <v>3023520</v>
      </c>
      <c r="B19316" t="s">
        <v>24271</v>
      </c>
      <c r="C19316" t="s">
        <v>24272</v>
      </c>
      <c r="D19316" t="s">
        <v>373</v>
      </c>
      <c r="E19316">
        <v>616160</v>
      </c>
      <c r="F19316" t="s">
        <v>24196</v>
      </c>
      <c r="G19316" s="7">
        <v>242.92</v>
      </c>
    </row>
    <row r="19317" spans="1:7" x14ac:dyDescent="0.3">
      <c r="A19317" s="310">
        <v>3023520</v>
      </c>
      <c r="B19317" t="s">
        <v>24271</v>
      </c>
      <c r="C19317" t="s">
        <v>24272</v>
      </c>
      <c r="D19317" t="s">
        <v>371</v>
      </c>
      <c r="E19317">
        <v>616100</v>
      </c>
      <c r="F19317" t="s">
        <v>24196</v>
      </c>
      <c r="G19317" s="7">
        <v>314.02</v>
      </c>
    </row>
    <row r="19318" spans="1:7" x14ac:dyDescent="0.3">
      <c r="A19318" s="310">
        <v>3023520</v>
      </c>
      <c r="B19318" t="s">
        <v>24271</v>
      </c>
      <c r="C19318" t="s">
        <v>24272</v>
      </c>
      <c r="D19318" t="s">
        <v>375</v>
      </c>
      <c r="E19318">
        <v>617130</v>
      </c>
      <c r="F19318" t="s">
        <v>24196</v>
      </c>
      <c r="G19318" s="7">
        <v>363.2</v>
      </c>
    </row>
    <row r="19319" spans="1:7" x14ac:dyDescent="0.3">
      <c r="A19319" s="310">
        <v>3023520</v>
      </c>
      <c r="B19319" t="s">
        <v>24271</v>
      </c>
      <c r="C19319" t="s">
        <v>24272</v>
      </c>
      <c r="D19319" t="s">
        <v>371</v>
      </c>
      <c r="E19319">
        <v>615100</v>
      </c>
      <c r="F19319" t="s">
        <v>24196</v>
      </c>
      <c r="G19319" s="7">
        <v>4499.5</v>
      </c>
    </row>
    <row r="19320" spans="1:7" x14ac:dyDescent="0.3">
      <c r="A19320" s="310">
        <v>3023520</v>
      </c>
      <c r="B19320" t="s">
        <v>24271</v>
      </c>
      <c r="C19320" t="s">
        <v>24272</v>
      </c>
      <c r="D19320" t="s">
        <v>373</v>
      </c>
      <c r="E19320">
        <v>615130</v>
      </c>
      <c r="F19320" t="s">
        <v>24196</v>
      </c>
      <c r="G19320" s="7">
        <v>-107.88</v>
      </c>
    </row>
    <row r="19321" spans="1:7" x14ac:dyDescent="0.3">
      <c r="A19321" s="310">
        <v>3023520</v>
      </c>
      <c r="B19321" t="s">
        <v>24271</v>
      </c>
      <c r="C19321" t="s">
        <v>24272</v>
      </c>
      <c r="D19321" t="s">
        <v>373</v>
      </c>
      <c r="E19321">
        <v>615130</v>
      </c>
      <c r="F19321" t="s">
        <v>24196</v>
      </c>
      <c r="G19321" s="7">
        <v>-36.479999999999997</v>
      </c>
    </row>
    <row r="19322" spans="1:7" x14ac:dyDescent="0.3">
      <c r="A19322" s="310">
        <v>3023520</v>
      </c>
      <c r="B19322" t="s">
        <v>24271</v>
      </c>
      <c r="C19322" t="s">
        <v>24272</v>
      </c>
      <c r="D19322" t="s">
        <v>371</v>
      </c>
      <c r="E19322">
        <v>617100</v>
      </c>
      <c r="F19322" t="s">
        <v>24196</v>
      </c>
      <c r="G19322" s="7">
        <v>1065.8800000000001</v>
      </c>
    </row>
    <row r="19323" spans="1:7" x14ac:dyDescent="0.3">
      <c r="A19323" s="310">
        <v>3023520</v>
      </c>
      <c r="B19323" t="s">
        <v>24271</v>
      </c>
      <c r="C19323" t="s">
        <v>24272</v>
      </c>
      <c r="D19323" t="s">
        <v>371</v>
      </c>
      <c r="E19323">
        <v>615100</v>
      </c>
      <c r="F19323" t="s">
        <v>24196</v>
      </c>
      <c r="G19323" s="7">
        <v>4499.5</v>
      </c>
    </row>
    <row r="19324" spans="1:7" x14ac:dyDescent="0.3">
      <c r="A19324" s="310">
        <v>3023520</v>
      </c>
      <c r="B19324" t="s">
        <v>24271</v>
      </c>
      <c r="C19324" t="s">
        <v>24272</v>
      </c>
      <c r="D19324" t="s">
        <v>375</v>
      </c>
      <c r="E19324">
        <v>616130</v>
      </c>
      <c r="F19324" t="s">
        <v>24196</v>
      </c>
      <c r="G19324" s="7">
        <v>134.72</v>
      </c>
    </row>
    <row r="19325" spans="1:7" x14ac:dyDescent="0.3">
      <c r="A19325" s="310">
        <v>3023520</v>
      </c>
      <c r="B19325" t="s">
        <v>24271</v>
      </c>
      <c r="C19325" t="s">
        <v>24272</v>
      </c>
      <c r="D19325" t="s">
        <v>371</v>
      </c>
      <c r="E19325">
        <v>616100</v>
      </c>
      <c r="F19325" t="s">
        <v>24196</v>
      </c>
      <c r="G19325" s="7">
        <v>416.42</v>
      </c>
    </row>
    <row r="19326" spans="1:7" x14ac:dyDescent="0.3">
      <c r="A19326" s="310">
        <v>3023520</v>
      </c>
      <c r="B19326" t="s">
        <v>24271</v>
      </c>
      <c r="C19326" t="s">
        <v>24272</v>
      </c>
      <c r="D19326" t="s">
        <v>373</v>
      </c>
      <c r="E19326">
        <v>615130</v>
      </c>
      <c r="F19326" t="s">
        <v>24196</v>
      </c>
      <c r="G19326" s="7">
        <v>2062.9299999999998</v>
      </c>
    </row>
    <row r="19327" spans="1:7" x14ac:dyDescent="0.3">
      <c r="A19327" s="310">
        <v>3023520</v>
      </c>
      <c r="B19327" t="s">
        <v>24271</v>
      </c>
      <c r="C19327" t="s">
        <v>24272</v>
      </c>
      <c r="D19327" t="s">
        <v>372</v>
      </c>
      <c r="E19327">
        <v>615180</v>
      </c>
      <c r="F19327" t="s">
        <v>24196</v>
      </c>
      <c r="G19327" s="7">
        <v>248.88</v>
      </c>
    </row>
    <row r="19328" spans="1:7" x14ac:dyDescent="0.3">
      <c r="A19328" s="310">
        <v>3023520</v>
      </c>
      <c r="B19328" t="s">
        <v>24271</v>
      </c>
      <c r="C19328" t="s">
        <v>24272</v>
      </c>
      <c r="D19328" t="s">
        <v>371</v>
      </c>
      <c r="E19328">
        <v>615100</v>
      </c>
      <c r="F19328" t="s">
        <v>24196</v>
      </c>
      <c r="G19328" s="7">
        <v>209.7</v>
      </c>
    </row>
    <row r="19329" spans="1:7" x14ac:dyDescent="0.3">
      <c r="A19329" s="310">
        <v>3023520</v>
      </c>
      <c r="B19329" t="s">
        <v>24271</v>
      </c>
      <c r="C19329" t="s">
        <v>24272</v>
      </c>
      <c r="D19329" t="s">
        <v>373</v>
      </c>
      <c r="E19329">
        <v>615130</v>
      </c>
      <c r="F19329" t="s">
        <v>24196</v>
      </c>
      <c r="G19329" s="7">
        <v>-36.479999999999997</v>
      </c>
    </row>
    <row r="19330" spans="1:7" x14ac:dyDescent="0.3">
      <c r="A19330" s="310">
        <v>3023520</v>
      </c>
      <c r="B19330" t="s">
        <v>24271</v>
      </c>
      <c r="C19330" t="s">
        <v>24272</v>
      </c>
      <c r="D19330" t="s">
        <v>373</v>
      </c>
      <c r="E19330">
        <v>617150</v>
      </c>
      <c r="F19330" t="s">
        <v>24196</v>
      </c>
      <c r="G19330" s="7">
        <v>415.44</v>
      </c>
    </row>
    <row r="19331" spans="1:7" x14ac:dyDescent="0.3">
      <c r="A19331" s="310">
        <v>3023520</v>
      </c>
      <c r="B19331" t="s">
        <v>24271</v>
      </c>
      <c r="C19331" t="s">
        <v>24272</v>
      </c>
      <c r="D19331" t="s">
        <v>373</v>
      </c>
      <c r="E19331">
        <v>615130</v>
      </c>
      <c r="F19331" t="s">
        <v>24196</v>
      </c>
      <c r="G19331" s="7">
        <v>-36.479999999999997</v>
      </c>
    </row>
    <row r="19332" spans="1:7" x14ac:dyDescent="0.3">
      <c r="A19332" s="310">
        <v>3023520</v>
      </c>
      <c r="B19332" t="s">
        <v>24271</v>
      </c>
      <c r="C19332" t="s">
        <v>24272</v>
      </c>
      <c r="D19332" t="s">
        <v>371</v>
      </c>
      <c r="E19332">
        <v>617100</v>
      </c>
      <c r="F19332" t="s">
        <v>24196</v>
      </c>
      <c r="G19332" s="7">
        <v>963.7</v>
      </c>
    </row>
    <row r="19333" spans="1:7" x14ac:dyDescent="0.3">
      <c r="A19333" s="310">
        <v>3023520</v>
      </c>
      <c r="B19333" t="s">
        <v>24271</v>
      </c>
      <c r="C19333" t="s">
        <v>24272</v>
      </c>
      <c r="D19333" t="s">
        <v>373</v>
      </c>
      <c r="E19333">
        <v>617150</v>
      </c>
      <c r="F19333" t="s">
        <v>24196</v>
      </c>
      <c r="G19333" s="7">
        <v>420.84</v>
      </c>
    </row>
    <row r="19334" spans="1:7" x14ac:dyDescent="0.3">
      <c r="A19334" s="310">
        <v>3023520</v>
      </c>
      <c r="B19334" t="s">
        <v>24271</v>
      </c>
      <c r="C19334" t="s">
        <v>24272</v>
      </c>
      <c r="D19334" t="s">
        <v>373</v>
      </c>
      <c r="E19334">
        <v>616160</v>
      </c>
      <c r="F19334" t="s">
        <v>24196</v>
      </c>
      <c r="G19334" s="7">
        <v>131.24</v>
      </c>
    </row>
    <row r="19335" spans="1:7" x14ac:dyDescent="0.3">
      <c r="A19335" s="310">
        <v>3023520</v>
      </c>
      <c r="B19335" t="s">
        <v>24271</v>
      </c>
      <c r="C19335" t="s">
        <v>24272</v>
      </c>
      <c r="D19335" t="s">
        <v>373</v>
      </c>
      <c r="E19335">
        <v>615130</v>
      </c>
      <c r="F19335" t="s">
        <v>24196</v>
      </c>
      <c r="G19335" s="7">
        <v>-36.479999999999997</v>
      </c>
    </row>
    <row r="19336" spans="1:7" x14ac:dyDescent="0.3">
      <c r="A19336" s="310">
        <v>3023520</v>
      </c>
      <c r="B19336" t="s">
        <v>24271</v>
      </c>
      <c r="C19336" t="s">
        <v>24272</v>
      </c>
      <c r="D19336" t="s">
        <v>373</v>
      </c>
      <c r="E19336">
        <v>615130</v>
      </c>
      <c r="F19336" t="s">
        <v>24196</v>
      </c>
      <c r="G19336" s="7">
        <v>-36.479999999999997</v>
      </c>
    </row>
    <row r="19337" spans="1:7" x14ac:dyDescent="0.3">
      <c r="A19337" s="310">
        <v>3023520</v>
      </c>
      <c r="B19337" t="s">
        <v>24271</v>
      </c>
      <c r="C19337" t="s">
        <v>24272</v>
      </c>
      <c r="D19337" t="s">
        <v>373</v>
      </c>
      <c r="E19337">
        <v>617150</v>
      </c>
      <c r="F19337" t="s">
        <v>24196</v>
      </c>
      <c r="G19337" s="7">
        <v>152.76</v>
      </c>
    </row>
    <row r="19338" spans="1:7" x14ac:dyDescent="0.3">
      <c r="A19338" s="310">
        <v>3023520</v>
      </c>
      <c r="B19338" t="s">
        <v>24271</v>
      </c>
      <c r="C19338" t="s">
        <v>24272</v>
      </c>
      <c r="D19338" t="s">
        <v>371</v>
      </c>
      <c r="E19338">
        <v>617100</v>
      </c>
      <c r="F19338" t="s">
        <v>24196</v>
      </c>
      <c r="G19338" s="7">
        <v>1776.46</v>
      </c>
    </row>
    <row r="19339" spans="1:7" x14ac:dyDescent="0.3">
      <c r="A19339" s="310">
        <v>3023520</v>
      </c>
      <c r="B19339" t="s">
        <v>24271</v>
      </c>
      <c r="C19339" t="s">
        <v>24272</v>
      </c>
      <c r="D19339" t="s">
        <v>371</v>
      </c>
      <c r="E19339">
        <v>616100</v>
      </c>
      <c r="F19339" t="s">
        <v>24196</v>
      </c>
      <c r="G19339" s="7">
        <v>379.15</v>
      </c>
    </row>
    <row r="19340" spans="1:7" x14ac:dyDescent="0.3">
      <c r="A19340" s="310">
        <v>3023520</v>
      </c>
      <c r="B19340" t="s">
        <v>24271</v>
      </c>
      <c r="C19340" t="s">
        <v>24272</v>
      </c>
      <c r="D19340" t="s">
        <v>371</v>
      </c>
      <c r="E19340">
        <v>617100</v>
      </c>
      <c r="F19340" t="s">
        <v>24196</v>
      </c>
      <c r="G19340" s="7">
        <v>876.06</v>
      </c>
    </row>
    <row r="19341" spans="1:7" x14ac:dyDescent="0.3">
      <c r="A19341" s="310">
        <v>3023520</v>
      </c>
      <c r="B19341" t="s">
        <v>24271</v>
      </c>
      <c r="C19341" t="s">
        <v>24272</v>
      </c>
      <c r="D19341" t="s">
        <v>373</v>
      </c>
      <c r="E19341">
        <v>615130</v>
      </c>
      <c r="F19341" t="s">
        <v>24196</v>
      </c>
      <c r="G19341" s="7">
        <v>-0.01</v>
      </c>
    </row>
    <row r="19342" spans="1:7" x14ac:dyDescent="0.3">
      <c r="A19342" s="310">
        <v>3023520</v>
      </c>
      <c r="B19342" t="s">
        <v>24271</v>
      </c>
      <c r="C19342" t="s">
        <v>24272</v>
      </c>
      <c r="D19342" t="s">
        <v>373</v>
      </c>
      <c r="E19342">
        <v>615130</v>
      </c>
      <c r="F19342" t="s">
        <v>24196</v>
      </c>
      <c r="G19342" s="7">
        <v>1130.99</v>
      </c>
    </row>
    <row r="19343" spans="1:7" x14ac:dyDescent="0.3">
      <c r="A19343" s="310">
        <v>3023520</v>
      </c>
      <c r="B19343" t="s">
        <v>24271</v>
      </c>
      <c r="C19343" t="s">
        <v>24272</v>
      </c>
      <c r="D19343" t="s">
        <v>371</v>
      </c>
      <c r="E19343">
        <v>617100</v>
      </c>
      <c r="F19343" t="s">
        <v>24196</v>
      </c>
      <c r="G19343" s="7">
        <v>774.27</v>
      </c>
    </row>
    <row r="19344" spans="1:7" x14ac:dyDescent="0.3">
      <c r="A19344" s="310">
        <v>3023520</v>
      </c>
      <c r="B19344" t="s">
        <v>24271</v>
      </c>
      <c r="C19344" t="s">
        <v>24272</v>
      </c>
      <c r="D19344" t="s">
        <v>371</v>
      </c>
      <c r="E19344">
        <v>616100</v>
      </c>
      <c r="F19344" t="s">
        <v>24196</v>
      </c>
      <c r="G19344" s="7">
        <v>654.76</v>
      </c>
    </row>
    <row r="19345" spans="1:7" x14ac:dyDescent="0.3">
      <c r="A19345" s="310">
        <v>3023520</v>
      </c>
      <c r="B19345" t="s">
        <v>24271</v>
      </c>
      <c r="C19345" t="s">
        <v>24272</v>
      </c>
      <c r="D19345" t="s">
        <v>371</v>
      </c>
      <c r="E19345">
        <v>615100</v>
      </c>
      <c r="F19345" t="s">
        <v>24196</v>
      </c>
      <c r="G19345" s="7">
        <v>2022.17</v>
      </c>
    </row>
    <row r="19346" spans="1:7" x14ac:dyDescent="0.3">
      <c r="A19346" s="310">
        <v>3023520</v>
      </c>
      <c r="B19346" t="s">
        <v>24271</v>
      </c>
      <c r="C19346" t="s">
        <v>24272</v>
      </c>
      <c r="D19346" t="s">
        <v>373</v>
      </c>
      <c r="E19346">
        <v>615130</v>
      </c>
      <c r="F19346" t="s">
        <v>24196</v>
      </c>
      <c r="G19346" s="7">
        <v>2062.9299999999998</v>
      </c>
    </row>
    <row r="19347" spans="1:7" x14ac:dyDescent="0.3">
      <c r="A19347" s="310">
        <v>3023520</v>
      </c>
      <c r="B19347" t="s">
        <v>24271</v>
      </c>
      <c r="C19347" t="s">
        <v>24272</v>
      </c>
      <c r="D19347" t="s">
        <v>373</v>
      </c>
      <c r="E19347">
        <v>615130</v>
      </c>
      <c r="F19347" t="s">
        <v>24196</v>
      </c>
      <c r="G19347" s="7">
        <v>-0.01</v>
      </c>
    </row>
    <row r="19348" spans="1:7" x14ac:dyDescent="0.3">
      <c r="A19348" s="310">
        <v>3023520</v>
      </c>
      <c r="B19348" t="s">
        <v>24271</v>
      </c>
      <c r="C19348" t="s">
        <v>24272</v>
      </c>
      <c r="D19348" t="s">
        <v>371</v>
      </c>
      <c r="E19348">
        <v>615100</v>
      </c>
      <c r="F19348" t="s">
        <v>24196</v>
      </c>
      <c r="G19348" s="7">
        <v>856.12</v>
      </c>
    </row>
    <row r="19349" spans="1:7" x14ac:dyDescent="0.3">
      <c r="A19349" s="310">
        <v>3023520</v>
      </c>
      <c r="B19349" t="s">
        <v>24271</v>
      </c>
      <c r="C19349" t="s">
        <v>24272</v>
      </c>
      <c r="D19349" t="s">
        <v>373</v>
      </c>
      <c r="E19349">
        <v>616160</v>
      </c>
      <c r="F19349" t="s">
        <v>24196</v>
      </c>
      <c r="G19349" s="7">
        <v>176.02</v>
      </c>
    </row>
    <row r="19350" spans="1:7" x14ac:dyDescent="0.3">
      <c r="A19350" s="310">
        <v>3023520</v>
      </c>
      <c r="B19350" t="s">
        <v>24271</v>
      </c>
      <c r="C19350" t="s">
        <v>24272</v>
      </c>
      <c r="D19350" t="s">
        <v>371</v>
      </c>
      <c r="E19350">
        <v>615100</v>
      </c>
      <c r="F19350" t="s">
        <v>24196</v>
      </c>
      <c r="G19350" s="7">
        <v>6194.08</v>
      </c>
    </row>
    <row r="19351" spans="1:7" x14ac:dyDescent="0.3">
      <c r="A19351" s="310">
        <v>3023520</v>
      </c>
      <c r="B19351" t="s">
        <v>24271</v>
      </c>
      <c r="C19351" t="s">
        <v>24272</v>
      </c>
      <c r="D19351" t="s">
        <v>373</v>
      </c>
      <c r="E19351">
        <v>615130</v>
      </c>
      <c r="F19351" t="s">
        <v>24196</v>
      </c>
      <c r="G19351" s="7">
        <v>-36.479999999999997</v>
      </c>
    </row>
    <row r="19352" spans="1:7" x14ac:dyDescent="0.3">
      <c r="A19352" s="310">
        <v>3023520</v>
      </c>
      <c r="B19352" t="s">
        <v>24271</v>
      </c>
      <c r="C19352" t="s">
        <v>24272</v>
      </c>
      <c r="D19352" t="s">
        <v>373</v>
      </c>
      <c r="E19352">
        <v>617150</v>
      </c>
      <c r="F19352" t="s">
        <v>24196</v>
      </c>
      <c r="G19352" s="7">
        <v>409.54</v>
      </c>
    </row>
    <row r="19353" spans="1:7" x14ac:dyDescent="0.3">
      <c r="A19353" s="310">
        <v>3023520</v>
      </c>
      <c r="B19353" t="s">
        <v>24271</v>
      </c>
      <c r="C19353" t="s">
        <v>24272</v>
      </c>
      <c r="D19353" t="s">
        <v>373</v>
      </c>
      <c r="E19353">
        <v>617150</v>
      </c>
      <c r="F19353" t="s">
        <v>24196</v>
      </c>
      <c r="G19353" s="7">
        <v>403.76</v>
      </c>
    </row>
    <row r="19354" spans="1:7" x14ac:dyDescent="0.3">
      <c r="A19354" s="310">
        <v>3023520</v>
      </c>
      <c r="B19354" t="s">
        <v>24271</v>
      </c>
      <c r="C19354" t="s">
        <v>24272</v>
      </c>
      <c r="D19354" t="s">
        <v>375</v>
      </c>
      <c r="E19354">
        <v>615140</v>
      </c>
      <c r="F19354" t="s">
        <v>24196</v>
      </c>
      <c r="G19354" s="7">
        <v>3900.44</v>
      </c>
    </row>
    <row r="19355" spans="1:7" x14ac:dyDescent="0.3">
      <c r="A19355" s="310">
        <v>3023520</v>
      </c>
      <c r="B19355" t="s">
        <v>24271</v>
      </c>
      <c r="C19355" t="s">
        <v>24272</v>
      </c>
      <c r="D19355" t="s">
        <v>371</v>
      </c>
      <c r="E19355">
        <v>616100</v>
      </c>
      <c r="F19355" t="s">
        <v>24196</v>
      </c>
      <c r="G19355" s="7">
        <v>367.42</v>
      </c>
    </row>
    <row r="19356" spans="1:7" x14ac:dyDescent="0.3">
      <c r="A19356" s="310">
        <v>3023520</v>
      </c>
      <c r="B19356" t="s">
        <v>24271</v>
      </c>
      <c r="C19356" t="s">
        <v>24272</v>
      </c>
      <c r="D19356" t="s">
        <v>373</v>
      </c>
      <c r="E19356">
        <v>615130</v>
      </c>
      <c r="F19356" t="s">
        <v>24196</v>
      </c>
      <c r="G19356" s="7">
        <v>117.26</v>
      </c>
    </row>
    <row r="19357" spans="1:7" x14ac:dyDescent="0.3">
      <c r="A19357" s="310">
        <v>3023520</v>
      </c>
      <c r="B19357" t="s">
        <v>24271</v>
      </c>
      <c r="C19357" t="s">
        <v>24272</v>
      </c>
      <c r="D19357" t="s">
        <v>373</v>
      </c>
      <c r="E19357">
        <v>617150</v>
      </c>
      <c r="F19357" t="s">
        <v>24196</v>
      </c>
      <c r="G19357" s="7">
        <v>261.89</v>
      </c>
    </row>
    <row r="19358" spans="1:7" x14ac:dyDescent="0.3">
      <c r="A19358" s="310">
        <v>3023520</v>
      </c>
      <c r="B19358" t="s">
        <v>24271</v>
      </c>
      <c r="C19358" t="s">
        <v>24272</v>
      </c>
      <c r="D19358" t="s">
        <v>373</v>
      </c>
      <c r="E19358">
        <v>615130</v>
      </c>
      <c r="F19358" t="s">
        <v>24196</v>
      </c>
      <c r="G19358" s="7">
        <v>2003.99</v>
      </c>
    </row>
    <row r="19359" spans="1:7" x14ac:dyDescent="0.3">
      <c r="A19359" s="310">
        <v>3023520</v>
      </c>
      <c r="B19359" t="s">
        <v>24271</v>
      </c>
      <c r="C19359" t="s">
        <v>24272</v>
      </c>
      <c r="D19359" t="s">
        <v>373</v>
      </c>
      <c r="E19359">
        <v>616160</v>
      </c>
      <c r="F19359" t="s">
        <v>24196</v>
      </c>
      <c r="G19359" s="7">
        <v>176.16</v>
      </c>
    </row>
    <row r="19360" spans="1:7" x14ac:dyDescent="0.3">
      <c r="A19360" s="310">
        <v>3023520</v>
      </c>
      <c r="B19360" t="s">
        <v>24271</v>
      </c>
      <c r="C19360" t="s">
        <v>24272</v>
      </c>
      <c r="D19360" t="s">
        <v>374</v>
      </c>
      <c r="E19360">
        <v>617120</v>
      </c>
      <c r="F19360" t="s">
        <v>24196</v>
      </c>
      <c r="G19360" s="7">
        <v>498.88</v>
      </c>
    </row>
    <row r="19361" spans="1:7" x14ac:dyDescent="0.3">
      <c r="A19361" s="310">
        <v>3023520</v>
      </c>
      <c r="B19361" t="s">
        <v>24271</v>
      </c>
      <c r="C19361" t="s">
        <v>24272</v>
      </c>
      <c r="D19361" t="s">
        <v>375</v>
      </c>
      <c r="E19361">
        <v>616130</v>
      </c>
      <c r="F19361" t="s">
        <v>24196</v>
      </c>
      <c r="G19361" s="7">
        <v>522.52</v>
      </c>
    </row>
    <row r="19362" spans="1:7" x14ac:dyDescent="0.3">
      <c r="A19362" s="310">
        <v>3023520</v>
      </c>
      <c r="B19362" t="s">
        <v>24271</v>
      </c>
      <c r="C19362" t="s">
        <v>24272</v>
      </c>
      <c r="D19362" t="s">
        <v>371</v>
      </c>
      <c r="E19362">
        <v>617100</v>
      </c>
      <c r="F19362" t="s">
        <v>24196</v>
      </c>
      <c r="G19362" s="7">
        <v>915.8</v>
      </c>
    </row>
    <row r="19363" spans="1:7" x14ac:dyDescent="0.3">
      <c r="A19363" s="310">
        <v>3023520</v>
      </c>
      <c r="B19363" t="s">
        <v>24271</v>
      </c>
      <c r="C19363" t="s">
        <v>24272</v>
      </c>
      <c r="D19363" t="s">
        <v>371</v>
      </c>
      <c r="E19363">
        <v>616100</v>
      </c>
      <c r="F19363" t="s">
        <v>24196</v>
      </c>
      <c r="G19363" s="7">
        <v>866.56</v>
      </c>
    </row>
    <row r="19364" spans="1:7" x14ac:dyDescent="0.3">
      <c r="A19364" s="310">
        <v>3023520</v>
      </c>
      <c r="B19364" t="s">
        <v>24271</v>
      </c>
      <c r="C19364" t="s">
        <v>24272</v>
      </c>
      <c r="D19364" t="s">
        <v>373</v>
      </c>
      <c r="E19364">
        <v>615130</v>
      </c>
      <c r="F19364" t="s">
        <v>24196</v>
      </c>
      <c r="G19364" s="7">
        <v>1283.75</v>
      </c>
    </row>
    <row r="19365" spans="1:7" x14ac:dyDescent="0.3">
      <c r="A19365" s="310">
        <v>3023520</v>
      </c>
      <c r="B19365" t="s">
        <v>24271</v>
      </c>
      <c r="C19365" t="s">
        <v>24272</v>
      </c>
      <c r="D19365" t="s">
        <v>371</v>
      </c>
      <c r="E19365">
        <v>617100</v>
      </c>
      <c r="F19365" t="s">
        <v>24196</v>
      </c>
      <c r="G19365" s="7">
        <v>915.8</v>
      </c>
    </row>
    <row r="19366" spans="1:7" x14ac:dyDescent="0.3">
      <c r="A19366" s="310">
        <v>3023520</v>
      </c>
      <c r="B19366" t="s">
        <v>24271</v>
      </c>
      <c r="C19366" t="s">
        <v>24272</v>
      </c>
      <c r="D19366" t="s">
        <v>373</v>
      </c>
      <c r="E19366">
        <v>615130</v>
      </c>
      <c r="F19366" t="s">
        <v>24196</v>
      </c>
      <c r="G19366" s="7">
        <v>2062.9299999999998</v>
      </c>
    </row>
    <row r="19367" spans="1:7" x14ac:dyDescent="0.3">
      <c r="A19367" s="310">
        <v>3023520</v>
      </c>
      <c r="B19367" t="s">
        <v>24271</v>
      </c>
      <c r="C19367" t="s">
        <v>24272</v>
      </c>
      <c r="D19367" t="s">
        <v>373</v>
      </c>
      <c r="E19367">
        <v>617150</v>
      </c>
      <c r="F19367" t="s">
        <v>24196</v>
      </c>
      <c r="G19367" s="7">
        <v>324.45</v>
      </c>
    </row>
    <row r="19368" spans="1:7" x14ac:dyDescent="0.3">
      <c r="A19368" s="310">
        <v>3023520</v>
      </c>
      <c r="B19368" t="s">
        <v>24271</v>
      </c>
      <c r="C19368" t="s">
        <v>24272</v>
      </c>
      <c r="D19368" t="s">
        <v>373</v>
      </c>
      <c r="E19368">
        <v>615130</v>
      </c>
      <c r="F19368" t="s">
        <v>24196</v>
      </c>
      <c r="G19368" s="7">
        <v>-36.479999999999997</v>
      </c>
    </row>
    <row r="19369" spans="1:7" x14ac:dyDescent="0.3">
      <c r="A19369" s="310">
        <v>3023520</v>
      </c>
      <c r="B19369" t="s">
        <v>24271</v>
      </c>
      <c r="C19369" t="s">
        <v>24272</v>
      </c>
      <c r="D19369" t="s">
        <v>373</v>
      </c>
      <c r="E19369">
        <v>617150</v>
      </c>
      <c r="F19369" t="s">
        <v>24196</v>
      </c>
      <c r="G19369" s="7">
        <v>420.84</v>
      </c>
    </row>
    <row r="19370" spans="1:7" x14ac:dyDescent="0.3">
      <c r="A19370" s="310">
        <v>3023520</v>
      </c>
      <c r="B19370" t="s">
        <v>24271</v>
      </c>
      <c r="C19370" t="s">
        <v>24272</v>
      </c>
      <c r="D19370" t="s">
        <v>373</v>
      </c>
      <c r="E19370">
        <v>615130</v>
      </c>
      <c r="F19370" t="s">
        <v>24196</v>
      </c>
      <c r="G19370" s="7">
        <v>-36.479999999999997</v>
      </c>
    </row>
    <row r="19371" spans="1:7" x14ac:dyDescent="0.3">
      <c r="A19371" s="310">
        <v>3023520</v>
      </c>
      <c r="B19371" t="s">
        <v>24271</v>
      </c>
      <c r="C19371" t="s">
        <v>24272</v>
      </c>
      <c r="D19371" t="s">
        <v>373</v>
      </c>
      <c r="E19371">
        <v>615130</v>
      </c>
      <c r="F19371" t="s">
        <v>24196</v>
      </c>
      <c r="G19371" s="7">
        <v>-36.479999999999997</v>
      </c>
    </row>
    <row r="19372" spans="1:7" x14ac:dyDescent="0.3">
      <c r="A19372" s="310">
        <v>3023520</v>
      </c>
      <c r="B19372" t="s">
        <v>24271</v>
      </c>
      <c r="C19372" t="s">
        <v>24272</v>
      </c>
      <c r="D19372" t="s">
        <v>373</v>
      </c>
      <c r="E19372">
        <v>615130</v>
      </c>
      <c r="F19372" t="s">
        <v>24196</v>
      </c>
      <c r="G19372" s="7">
        <v>-36.479999999999997</v>
      </c>
    </row>
    <row r="19373" spans="1:7" x14ac:dyDescent="0.3">
      <c r="A19373" s="310">
        <v>3023520</v>
      </c>
      <c r="B19373" t="s">
        <v>24271</v>
      </c>
      <c r="C19373" t="s">
        <v>24272</v>
      </c>
      <c r="D19373" t="s">
        <v>373</v>
      </c>
      <c r="E19373">
        <v>615130</v>
      </c>
      <c r="F19373" t="s">
        <v>24196</v>
      </c>
      <c r="G19373" s="7">
        <v>-0.01</v>
      </c>
    </row>
    <row r="19374" spans="1:7" x14ac:dyDescent="0.3">
      <c r="A19374" s="310">
        <v>3023520</v>
      </c>
      <c r="B19374" t="s">
        <v>24271</v>
      </c>
      <c r="C19374" t="s">
        <v>24272</v>
      </c>
      <c r="D19374" t="s">
        <v>373</v>
      </c>
      <c r="E19374">
        <v>615130</v>
      </c>
      <c r="F19374" t="s">
        <v>24196</v>
      </c>
      <c r="G19374" s="7">
        <v>-36.479999999999997</v>
      </c>
    </row>
    <row r="19375" spans="1:7" x14ac:dyDescent="0.3">
      <c r="A19375" s="310">
        <v>3023520</v>
      </c>
      <c r="B19375" t="s">
        <v>24271</v>
      </c>
      <c r="C19375" t="s">
        <v>24272</v>
      </c>
      <c r="D19375" t="s">
        <v>371</v>
      </c>
      <c r="E19375">
        <v>617100</v>
      </c>
      <c r="F19375" t="s">
        <v>24196</v>
      </c>
      <c r="G19375" s="7">
        <v>1200.02</v>
      </c>
    </row>
    <row r="19376" spans="1:7" x14ac:dyDescent="0.3">
      <c r="A19376" s="310">
        <v>3023520</v>
      </c>
      <c r="B19376" t="s">
        <v>24271</v>
      </c>
      <c r="C19376" t="s">
        <v>24272</v>
      </c>
      <c r="D19376" t="s">
        <v>373</v>
      </c>
      <c r="E19376">
        <v>615130</v>
      </c>
      <c r="F19376" t="s">
        <v>24196</v>
      </c>
      <c r="G19376" s="7">
        <v>-36.479999999999997</v>
      </c>
    </row>
    <row r="19377" spans="1:7" x14ac:dyDescent="0.3">
      <c r="A19377" s="310">
        <v>3023520</v>
      </c>
      <c r="B19377" t="s">
        <v>24271</v>
      </c>
      <c r="C19377" t="s">
        <v>24272</v>
      </c>
      <c r="D19377" t="s">
        <v>371</v>
      </c>
      <c r="E19377">
        <v>617100</v>
      </c>
      <c r="F19377" t="s">
        <v>24196</v>
      </c>
      <c r="G19377" s="7">
        <v>1325.47</v>
      </c>
    </row>
    <row r="19378" spans="1:7" x14ac:dyDescent="0.3">
      <c r="A19378" s="310">
        <v>3023520</v>
      </c>
      <c r="B19378" t="s">
        <v>24271</v>
      </c>
      <c r="C19378" t="s">
        <v>24272</v>
      </c>
      <c r="D19378" t="s">
        <v>373</v>
      </c>
      <c r="E19378">
        <v>615130</v>
      </c>
      <c r="F19378" t="s">
        <v>24196</v>
      </c>
      <c r="G19378" s="7">
        <v>2007.55</v>
      </c>
    </row>
    <row r="19379" spans="1:7" x14ac:dyDescent="0.3">
      <c r="A19379" s="310">
        <v>3023520</v>
      </c>
      <c r="B19379" t="s">
        <v>24271</v>
      </c>
      <c r="C19379" t="s">
        <v>24272</v>
      </c>
      <c r="D19379" t="s">
        <v>371</v>
      </c>
      <c r="E19379">
        <v>617100</v>
      </c>
      <c r="F19379" t="s">
        <v>24196</v>
      </c>
      <c r="G19379" s="7">
        <v>1371.5</v>
      </c>
    </row>
    <row r="19380" spans="1:7" x14ac:dyDescent="0.3">
      <c r="A19380" s="310">
        <v>3023520</v>
      </c>
      <c r="B19380" t="s">
        <v>24271</v>
      </c>
      <c r="C19380" t="s">
        <v>24272</v>
      </c>
      <c r="D19380" t="s">
        <v>372</v>
      </c>
      <c r="E19380">
        <v>617140</v>
      </c>
      <c r="F19380" t="s">
        <v>24196</v>
      </c>
      <c r="G19380" s="7">
        <v>71.38</v>
      </c>
    </row>
    <row r="19381" spans="1:7" x14ac:dyDescent="0.3">
      <c r="A19381" s="310">
        <v>3023520</v>
      </c>
      <c r="B19381" t="s">
        <v>24271</v>
      </c>
      <c r="C19381" t="s">
        <v>24272</v>
      </c>
      <c r="D19381" t="s">
        <v>373</v>
      </c>
      <c r="E19381">
        <v>617150</v>
      </c>
      <c r="F19381" t="s">
        <v>24196</v>
      </c>
      <c r="G19381" s="7">
        <v>415.44</v>
      </c>
    </row>
    <row r="19382" spans="1:7" x14ac:dyDescent="0.3">
      <c r="A19382" s="310">
        <v>3023520</v>
      </c>
      <c r="B19382" t="s">
        <v>24271</v>
      </c>
      <c r="C19382" t="s">
        <v>24272</v>
      </c>
      <c r="D19382" t="s">
        <v>373</v>
      </c>
      <c r="E19382">
        <v>615130</v>
      </c>
      <c r="F19382" t="s">
        <v>24196</v>
      </c>
      <c r="G19382" s="7">
        <v>-36.479999999999997</v>
      </c>
    </row>
    <row r="19383" spans="1:7" x14ac:dyDescent="0.3">
      <c r="A19383" s="310">
        <v>3023520</v>
      </c>
      <c r="B19383" t="s">
        <v>24271</v>
      </c>
      <c r="C19383" t="s">
        <v>24272</v>
      </c>
      <c r="D19383" t="s">
        <v>377</v>
      </c>
      <c r="E19383">
        <v>611110</v>
      </c>
      <c r="F19383" t="s">
        <v>24196</v>
      </c>
      <c r="G19383" s="7">
        <v>26.38</v>
      </c>
    </row>
    <row r="19384" spans="1:7" x14ac:dyDescent="0.3">
      <c r="A19384" s="310">
        <v>3023520</v>
      </c>
      <c r="B19384" t="s">
        <v>24271</v>
      </c>
      <c r="C19384" t="s">
        <v>24272</v>
      </c>
      <c r="D19384" t="s">
        <v>371</v>
      </c>
      <c r="E19384">
        <v>617100</v>
      </c>
      <c r="F19384" t="s">
        <v>24196</v>
      </c>
      <c r="G19384" s="7">
        <v>415.79</v>
      </c>
    </row>
    <row r="19385" spans="1:7" x14ac:dyDescent="0.3">
      <c r="A19385" s="310">
        <v>3023520</v>
      </c>
      <c r="B19385" t="s">
        <v>24271</v>
      </c>
      <c r="C19385" t="s">
        <v>24272</v>
      </c>
      <c r="D19385" t="s">
        <v>371</v>
      </c>
      <c r="E19385">
        <v>615100</v>
      </c>
      <c r="F19385" t="s">
        <v>24196</v>
      </c>
      <c r="G19385" s="7">
        <v>3535.83</v>
      </c>
    </row>
    <row r="19386" spans="1:7" x14ac:dyDescent="0.3">
      <c r="A19386" s="310">
        <v>3023520</v>
      </c>
      <c r="B19386" t="s">
        <v>24271</v>
      </c>
      <c r="C19386" t="s">
        <v>24272</v>
      </c>
      <c r="D19386" t="s">
        <v>375</v>
      </c>
      <c r="E19386">
        <v>615140</v>
      </c>
      <c r="F19386" t="s">
        <v>24196</v>
      </c>
      <c r="G19386" s="7">
        <v>2271.58</v>
      </c>
    </row>
    <row r="19387" spans="1:7" x14ac:dyDescent="0.3">
      <c r="A19387" s="310">
        <v>3023520</v>
      </c>
      <c r="B19387" t="s">
        <v>24271</v>
      </c>
      <c r="C19387" t="s">
        <v>24272</v>
      </c>
      <c r="D19387" t="s">
        <v>373</v>
      </c>
      <c r="E19387">
        <v>616160</v>
      </c>
      <c r="F19387" t="s">
        <v>24196</v>
      </c>
      <c r="G19387" s="7">
        <v>307.20999999999998</v>
      </c>
    </row>
    <row r="19388" spans="1:7" x14ac:dyDescent="0.3">
      <c r="A19388" s="310">
        <v>3023520</v>
      </c>
      <c r="B19388" t="s">
        <v>24271</v>
      </c>
      <c r="C19388" t="s">
        <v>24272</v>
      </c>
      <c r="D19388" t="s">
        <v>373</v>
      </c>
      <c r="E19388">
        <v>615130</v>
      </c>
      <c r="F19388" t="s">
        <v>24196</v>
      </c>
      <c r="G19388" s="7">
        <v>625.37</v>
      </c>
    </row>
    <row r="19389" spans="1:7" x14ac:dyDescent="0.3">
      <c r="A19389" s="310">
        <v>3023520</v>
      </c>
      <c r="B19389" t="s">
        <v>24271</v>
      </c>
      <c r="C19389" t="s">
        <v>24272</v>
      </c>
      <c r="D19389" t="s">
        <v>371</v>
      </c>
      <c r="E19389">
        <v>616100</v>
      </c>
      <c r="F19389" t="s">
        <v>24196</v>
      </c>
      <c r="G19389" s="7">
        <v>565.07000000000005</v>
      </c>
    </row>
    <row r="19390" spans="1:7" x14ac:dyDescent="0.3">
      <c r="A19390" s="310">
        <v>3023520</v>
      </c>
      <c r="B19390" t="s">
        <v>24271</v>
      </c>
      <c r="C19390" t="s">
        <v>24272</v>
      </c>
      <c r="D19390" t="s">
        <v>373</v>
      </c>
      <c r="E19390">
        <v>617150</v>
      </c>
      <c r="F19390" t="s">
        <v>24196</v>
      </c>
      <c r="G19390" s="7">
        <v>403.76</v>
      </c>
    </row>
    <row r="19391" spans="1:7" x14ac:dyDescent="0.3">
      <c r="A19391" s="310">
        <v>3023520</v>
      </c>
      <c r="B19391" t="s">
        <v>24271</v>
      </c>
      <c r="C19391" t="s">
        <v>24272</v>
      </c>
      <c r="D19391" t="s">
        <v>373</v>
      </c>
      <c r="E19391">
        <v>617150</v>
      </c>
      <c r="F19391" t="s">
        <v>24196</v>
      </c>
      <c r="G19391" s="7">
        <v>252.5</v>
      </c>
    </row>
    <row r="19392" spans="1:7" x14ac:dyDescent="0.3">
      <c r="A19392" s="310">
        <v>3023520</v>
      </c>
      <c r="B19392" t="s">
        <v>24271</v>
      </c>
      <c r="C19392" t="s">
        <v>24272</v>
      </c>
      <c r="D19392" t="s">
        <v>375</v>
      </c>
      <c r="E19392">
        <v>616130</v>
      </c>
      <c r="F19392" t="s">
        <v>24196</v>
      </c>
      <c r="G19392" s="7">
        <v>278.19</v>
      </c>
    </row>
    <row r="19393" spans="1:7" x14ac:dyDescent="0.3">
      <c r="A19393" s="310">
        <v>3023520</v>
      </c>
      <c r="B19393" t="s">
        <v>24271</v>
      </c>
      <c r="C19393" t="s">
        <v>24272</v>
      </c>
      <c r="D19393" t="s">
        <v>373</v>
      </c>
      <c r="E19393">
        <v>615130</v>
      </c>
      <c r="F19393" t="s">
        <v>24196</v>
      </c>
      <c r="G19393" s="7">
        <v>-36.479999999999997</v>
      </c>
    </row>
    <row r="19394" spans="1:7" x14ac:dyDescent="0.3">
      <c r="A19394" s="310">
        <v>3023520</v>
      </c>
      <c r="B19394" t="s">
        <v>24271</v>
      </c>
      <c r="C19394" t="s">
        <v>24272</v>
      </c>
      <c r="D19394" t="s">
        <v>373</v>
      </c>
      <c r="E19394">
        <v>615130</v>
      </c>
      <c r="F19394" t="s">
        <v>24196</v>
      </c>
      <c r="G19394" s="7">
        <v>156.34</v>
      </c>
    </row>
    <row r="19395" spans="1:7" x14ac:dyDescent="0.3">
      <c r="A19395" s="310">
        <v>3023520</v>
      </c>
      <c r="B19395" t="s">
        <v>24271</v>
      </c>
      <c r="C19395" t="s">
        <v>24272</v>
      </c>
      <c r="D19395" t="s">
        <v>373</v>
      </c>
      <c r="E19395">
        <v>615130</v>
      </c>
      <c r="F19395" t="s">
        <v>24196</v>
      </c>
      <c r="G19395" s="7">
        <v>-36.479999999999997</v>
      </c>
    </row>
    <row r="19396" spans="1:7" x14ac:dyDescent="0.3">
      <c r="A19396" s="310">
        <v>3023520</v>
      </c>
      <c r="B19396" t="s">
        <v>24271</v>
      </c>
      <c r="C19396" t="s">
        <v>24272</v>
      </c>
      <c r="D19396" t="s">
        <v>371</v>
      </c>
      <c r="E19396">
        <v>616100</v>
      </c>
      <c r="F19396" t="s">
        <v>24196</v>
      </c>
      <c r="G19396" s="7">
        <v>441.47</v>
      </c>
    </row>
    <row r="19397" spans="1:7" x14ac:dyDescent="0.3">
      <c r="A19397" s="310">
        <v>3023520</v>
      </c>
      <c r="B19397" t="s">
        <v>24271</v>
      </c>
      <c r="C19397" t="s">
        <v>24272</v>
      </c>
      <c r="D19397" t="s">
        <v>371</v>
      </c>
      <c r="E19397">
        <v>615100</v>
      </c>
      <c r="F19397" t="s">
        <v>24196</v>
      </c>
      <c r="G19397" s="7">
        <v>4184.17</v>
      </c>
    </row>
    <row r="19398" spans="1:7" x14ac:dyDescent="0.3">
      <c r="A19398" s="310">
        <v>3023520</v>
      </c>
      <c r="B19398" t="s">
        <v>24271</v>
      </c>
      <c r="C19398" t="s">
        <v>24272</v>
      </c>
      <c r="D19398" t="s">
        <v>373</v>
      </c>
      <c r="E19398">
        <v>615130</v>
      </c>
      <c r="F19398" t="s">
        <v>24196</v>
      </c>
      <c r="G19398" s="7">
        <v>-36.479999999999997</v>
      </c>
    </row>
    <row r="19399" spans="1:7" x14ac:dyDescent="0.3">
      <c r="A19399" s="310">
        <v>3023520</v>
      </c>
      <c r="B19399" t="s">
        <v>24271</v>
      </c>
      <c r="C19399" t="s">
        <v>24272</v>
      </c>
      <c r="D19399" t="s">
        <v>373</v>
      </c>
      <c r="E19399">
        <v>615130</v>
      </c>
      <c r="F19399" t="s">
        <v>24196</v>
      </c>
      <c r="G19399" s="7">
        <v>-0.01</v>
      </c>
    </row>
    <row r="19400" spans="1:7" x14ac:dyDescent="0.3">
      <c r="A19400" s="310">
        <v>3023520</v>
      </c>
      <c r="B19400" t="s">
        <v>24271</v>
      </c>
      <c r="C19400" t="s">
        <v>24272</v>
      </c>
      <c r="D19400" t="s">
        <v>373</v>
      </c>
      <c r="E19400">
        <v>615130</v>
      </c>
      <c r="F19400" t="s">
        <v>24196</v>
      </c>
      <c r="G19400" s="7">
        <v>-0.01</v>
      </c>
    </row>
    <row r="19401" spans="1:7" x14ac:dyDescent="0.3">
      <c r="A19401" s="310">
        <v>3023520</v>
      </c>
      <c r="B19401" t="s">
        <v>24271</v>
      </c>
      <c r="C19401" t="s">
        <v>24272</v>
      </c>
      <c r="D19401" t="s">
        <v>371</v>
      </c>
      <c r="E19401">
        <v>616100</v>
      </c>
      <c r="F19401" t="s">
        <v>24196</v>
      </c>
      <c r="G19401" s="7">
        <v>654.76</v>
      </c>
    </row>
    <row r="19402" spans="1:7" x14ac:dyDescent="0.3">
      <c r="A19402" s="310">
        <v>3023520</v>
      </c>
      <c r="B19402" t="s">
        <v>24271</v>
      </c>
      <c r="C19402" t="s">
        <v>24272</v>
      </c>
      <c r="D19402" t="s">
        <v>373</v>
      </c>
      <c r="E19402">
        <v>617150</v>
      </c>
      <c r="F19402" t="s">
        <v>24196</v>
      </c>
      <c r="G19402" s="7">
        <v>263.55</v>
      </c>
    </row>
    <row r="19403" spans="1:7" x14ac:dyDescent="0.3">
      <c r="A19403" s="310">
        <v>3023520</v>
      </c>
      <c r="B19403" t="s">
        <v>24271</v>
      </c>
      <c r="C19403" t="s">
        <v>24272</v>
      </c>
      <c r="D19403" t="s">
        <v>371</v>
      </c>
      <c r="E19403">
        <v>616100</v>
      </c>
      <c r="F19403" t="s">
        <v>24196</v>
      </c>
      <c r="G19403" s="7">
        <v>240.77</v>
      </c>
    </row>
    <row r="19404" spans="1:7" x14ac:dyDescent="0.3">
      <c r="A19404" s="310">
        <v>3023520</v>
      </c>
      <c r="B19404" t="s">
        <v>24271</v>
      </c>
      <c r="C19404" t="s">
        <v>24272</v>
      </c>
      <c r="D19404" t="s">
        <v>373</v>
      </c>
      <c r="E19404">
        <v>615130</v>
      </c>
      <c r="F19404" t="s">
        <v>24196</v>
      </c>
      <c r="G19404" s="7">
        <v>-36.479999999999997</v>
      </c>
    </row>
    <row r="19405" spans="1:7" x14ac:dyDescent="0.3">
      <c r="A19405" s="310">
        <v>3023520</v>
      </c>
      <c r="B19405" t="s">
        <v>24271</v>
      </c>
      <c r="C19405" t="s">
        <v>24272</v>
      </c>
      <c r="D19405" t="s">
        <v>371</v>
      </c>
      <c r="E19405">
        <v>616100</v>
      </c>
      <c r="F19405" t="s">
        <v>24196</v>
      </c>
      <c r="G19405" s="7">
        <v>612.37</v>
      </c>
    </row>
    <row r="19406" spans="1:7" x14ac:dyDescent="0.3">
      <c r="A19406" s="310">
        <v>3023520</v>
      </c>
      <c r="B19406" t="s">
        <v>24271</v>
      </c>
      <c r="C19406" t="s">
        <v>24272</v>
      </c>
      <c r="D19406" t="s">
        <v>373</v>
      </c>
      <c r="E19406">
        <v>615130</v>
      </c>
      <c r="F19406" t="s">
        <v>24196</v>
      </c>
      <c r="G19406" s="7">
        <v>-0.01</v>
      </c>
    </row>
    <row r="19407" spans="1:7" x14ac:dyDescent="0.3">
      <c r="A19407" s="310">
        <v>3023520</v>
      </c>
      <c r="B19407" t="s">
        <v>24271</v>
      </c>
      <c r="C19407" t="s">
        <v>24272</v>
      </c>
      <c r="D19407" t="s">
        <v>371</v>
      </c>
      <c r="E19407">
        <v>616100</v>
      </c>
      <c r="F19407" t="s">
        <v>24196</v>
      </c>
      <c r="G19407" s="7">
        <v>149.6</v>
      </c>
    </row>
    <row r="19408" spans="1:7" x14ac:dyDescent="0.3">
      <c r="A19408" s="310">
        <v>3023520</v>
      </c>
      <c r="B19408" t="s">
        <v>24271</v>
      </c>
      <c r="C19408" t="s">
        <v>24272</v>
      </c>
      <c r="D19408" t="s">
        <v>373</v>
      </c>
      <c r="E19408">
        <v>616160</v>
      </c>
      <c r="F19408" t="s">
        <v>24196</v>
      </c>
      <c r="G19408" s="7">
        <v>238.05</v>
      </c>
    </row>
    <row r="19409" spans="1:7" x14ac:dyDescent="0.3">
      <c r="A19409" s="310">
        <v>3023520</v>
      </c>
      <c r="B19409" t="s">
        <v>24271</v>
      </c>
      <c r="C19409" t="s">
        <v>24272</v>
      </c>
      <c r="D19409" t="s">
        <v>373</v>
      </c>
      <c r="E19409">
        <v>615130</v>
      </c>
      <c r="F19409" t="s">
        <v>24196</v>
      </c>
      <c r="G19409" s="7">
        <v>2062.9299999999998</v>
      </c>
    </row>
    <row r="19410" spans="1:7" x14ac:dyDescent="0.3">
      <c r="A19410" s="310">
        <v>3023520</v>
      </c>
      <c r="B19410" t="s">
        <v>24271</v>
      </c>
      <c r="C19410" t="s">
        <v>24272</v>
      </c>
      <c r="D19410" t="s">
        <v>371</v>
      </c>
      <c r="E19410">
        <v>615100</v>
      </c>
      <c r="F19410" t="s">
        <v>24196</v>
      </c>
      <c r="G19410" s="7">
        <v>2510.5</v>
      </c>
    </row>
    <row r="19411" spans="1:7" x14ac:dyDescent="0.3">
      <c r="A19411" s="310">
        <v>3023520</v>
      </c>
      <c r="B19411" t="s">
        <v>24271</v>
      </c>
      <c r="C19411" t="s">
        <v>24272</v>
      </c>
      <c r="D19411" t="s">
        <v>373</v>
      </c>
      <c r="E19411">
        <v>615130</v>
      </c>
      <c r="F19411" t="s">
        <v>24196</v>
      </c>
      <c r="G19411" s="7">
        <v>1237.76</v>
      </c>
    </row>
    <row r="19412" spans="1:7" x14ac:dyDescent="0.3">
      <c r="A19412" s="310">
        <v>3023520</v>
      </c>
      <c r="B19412" t="s">
        <v>24271</v>
      </c>
      <c r="C19412" t="s">
        <v>24272</v>
      </c>
      <c r="D19412" t="s">
        <v>371</v>
      </c>
      <c r="E19412">
        <v>615100</v>
      </c>
      <c r="F19412" t="s">
        <v>24196</v>
      </c>
      <c r="G19412" s="7">
        <v>1449.74</v>
      </c>
    </row>
    <row r="19413" spans="1:7" x14ac:dyDescent="0.3">
      <c r="A19413" s="310">
        <v>3023520</v>
      </c>
      <c r="B19413" t="s">
        <v>24271</v>
      </c>
      <c r="C19413" t="s">
        <v>24272</v>
      </c>
      <c r="D19413" t="s">
        <v>371</v>
      </c>
      <c r="E19413">
        <v>615100</v>
      </c>
      <c r="F19413" t="s">
        <v>24196</v>
      </c>
      <c r="G19413" s="7">
        <v>1414.33</v>
      </c>
    </row>
    <row r="19414" spans="1:7" x14ac:dyDescent="0.3">
      <c r="A19414" s="310">
        <v>3023520</v>
      </c>
      <c r="B19414" t="s">
        <v>24271</v>
      </c>
      <c r="C19414" t="s">
        <v>24272</v>
      </c>
      <c r="D19414" t="s">
        <v>377</v>
      </c>
      <c r="E19414">
        <v>611110</v>
      </c>
      <c r="F19414" t="s">
        <v>24196</v>
      </c>
      <c r="G19414" s="7">
        <v>18.46</v>
      </c>
    </row>
    <row r="19415" spans="1:7" x14ac:dyDescent="0.3">
      <c r="A19415" s="310">
        <v>3023520</v>
      </c>
      <c r="B19415" t="s">
        <v>24271</v>
      </c>
      <c r="C19415" t="s">
        <v>24272</v>
      </c>
      <c r="D19415" t="s">
        <v>373</v>
      </c>
      <c r="E19415">
        <v>617150</v>
      </c>
      <c r="F19415" t="s">
        <v>24196</v>
      </c>
      <c r="G19415" s="7">
        <v>532.38</v>
      </c>
    </row>
    <row r="19416" spans="1:7" x14ac:dyDescent="0.3">
      <c r="A19416" s="310">
        <v>3023520</v>
      </c>
      <c r="B19416" t="s">
        <v>24271</v>
      </c>
      <c r="C19416" t="s">
        <v>24272</v>
      </c>
      <c r="D19416" t="s">
        <v>373</v>
      </c>
      <c r="E19416">
        <v>617150</v>
      </c>
      <c r="F19416" t="s">
        <v>24196</v>
      </c>
      <c r="G19416" s="7">
        <v>398.51</v>
      </c>
    </row>
    <row r="19417" spans="1:7" x14ac:dyDescent="0.3">
      <c r="A19417" s="310">
        <v>3023520</v>
      </c>
      <c r="B19417" t="s">
        <v>24271</v>
      </c>
      <c r="C19417" t="s">
        <v>24272</v>
      </c>
      <c r="D19417" t="s">
        <v>371</v>
      </c>
      <c r="E19417">
        <v>616100</v>
      </c>
      <c r="F19417" t="s">
        <v>24196</v>
      </c>
      <c r="G19417" s="7">
        <v>395.64</v>
      </c>
    </row>
    <row r="19418" spans="1:7" x14ac:dyDescent="0.3">
      <c r="A19418" s="310">
        <v>3023520</v>
      </c>
      <c r="B19418" t="s">
        <v>24271</v>
      </c>
      <c r="C19418" t="s">
        <v>24272</v>
      </c>
      <c r="D19418" t="s">
        <v>373</v>
      </c>
      <c r="E19418">
        <v>616160</v>
      </c>
      <c r="F19418" t="s">
        <v>24196</v>
      </c>
      <c r="G19418" s="7">
        <v>230.47</v>
      </c>
    </row>
    <row r="19419" spans="1:7" x14ac:dyDescent="0.3">
      <c r="A19419" s="310">
        <v>3023520</v>
      </c>
      <c r="B19419" t="s">
        <v>24271</v>
      </c>
      <c r="C19419" t="s">
        <v>24272</v>
      </c>
      <c r="D19419" t="s">
        <v>373</v>
      </c>
      <c r="E19419">
        <v>616160</v>
      </c>
      <c r="F19419" t="s">
        <v>24196</v>
      </c>
      <c r="G19419" s="7">
        <v>230.47</v>
      </c>
    </row>
    <row r="19420" spans="1:7" x14ac:dyDescent="0.3">
      <c r="A19420" s="310">
        <v>3023520</v>
      </c>
      <c r="B19420" t="s">
        <v>24271</v>
      </c>
      <c r="C19420" t="s">
        <v>24272</v>
      </c>
      <c r="D19420" t="s">
        <v>377</v>
      </c>
      <c r="E19420">
        <v>611120</v>
      </c>
      <c r="F19420" t="s">
        <v>24196</v>
      </c>
      <c r="G19420" s="7">
        <v>37.4</v>
      </c>
    </row>
    <row r="19421" spans="1:7" x14ac:dyDescent="0.3">
      <c r="A19421" s="310">
        <v>3023520</v>
      </c>
      <c r="B19421" t="s">
        <v>24271</v>
      </c>
      <c r="C19421" t="s">
        <v>24272</v>
      </c>
      <c r="D19421" t="s">
        <v>371</v>
      </c>
      <c r="E19421">
        <v>617100</v>
      </c>
      <c r="F19421" t="s">
        <v>24196</v>
      </c>
      <c r="G19421" s="7">
        <v>290.86</v>
      </c>
    </row>
    <row r="19422" spans="1:7" x14ac:dyDescent="0.3">
      <c r="A19422" s="310">
        <v>3023520</v>
      </c>
      <c r="B19422" t="s">
        <v>24271</v>
      </c>
      <c r="C19422" t="s">
        <v>24272</v>
      </c>
      <c r="D19422" t="s">
        <v>371</v>
      </c>
      <c r="E19422">
        <v>615100</v>
      </c>
      <c r="F19422" t="s">
        <v>24196</v>
      </c>
      <c r="G19422" s="7">
        <v>158.05000000000001</v>
      </c>
    </row>
    <row r="19423" spans="1:7" x14ac:dyDescent="0.3">
      <c r="A19423" s="310">
        <v>3023520</v>
      </c>
      <c r="B19423" t="s">
        <v>24271</v>
      </c>
      <c r="C19423" t="s">
        <v>24272</v>
      </c>
      <c r="D19423" t="s">
        <v>371</v>
      </c>
      <c r="E19423">
        <v>615100</v>
      </c>
      <c r="F19423" t="s">
        <v>24196</v>
      </c>
      <c r="G19423" s="7">
        <v>2944.65</v>
      </c>
    </row>
    <row r="19424" spans="1:7" x14ac:dyDescent="0.3">
      <c r="A19424" s="310">
        <v>3023520</v>
      </c>
      <c r="B19424" t="s">
        <v>24271</v>
      </c>
      <c r="C19424" t="s">
        <v>24272</v>
      </c>
      <c r="D19424" t="s">
        <v>373</v>
      </c>
      <c r="E19424">
        <v>616160</v>
      </c>
      <c r="F19424" t="s">
        <v>24196</v>
      </c>
      <c r="G19424" s="7">
        <v>246.89</v>
      </c>
    </row>
    <row r="19425" spans="1:7" x14ac:dyDescent="0.3">
      <c r="A19425" s="310">
        <v>3023520</v>
      </c>
      <c r="B19425" t="s">
        <v>24271</v>
      </c>
      <c r="C19425" t="s">
        <v>24272</v>
      </c>
      <c r="D19425" t="s">
        <v>377</v>
      </c>
      <c r="E19425">
        <v>611110</v>
      </c>
      <c r="F19425" t="s">
        <v>24196</v>
      </c>
      <c r="G19425" s="7">
        <v>666.35</v>
      </c>
    </row>
    <row r="19426" spans="1:7" x14ac:dyDescent="0.3">
      <c r="A19426" s="310">
        <v>3023520</v>
      </c>
      <c r="B19426" t="s">
        <v>24271</v>
      </c>
      <c r="C19426" t="s">
        <v>24272</v>
      </c>
      <c r="D19426" t="s">
        <v>371</v>
      </c>
      <c r="E19426">
        <v>615100</v>
      </c>
      <c r="F19426" t="s">
        <v>24196</v>
      </c>
      <c r="G19426" s="7">
        <v>3599.6</v>
      </c>
    </row>
    <row r="19427" spans="1:7" x14ac:dyDescent="0.3">
      <c r="A19427" s="310">
        <v>3023520</v>
      </c>
      <c r="B19427" t="s">
        <v>24271</v>
      </c>
      <c r="C19427" t="s">
        <v>24272</v>
      </c>
      <c r="D19427" t="s">
        <v>377</v>
      </c>
      <c r="E19427">
        <v>611120</v>
      </c>
      <c r="F19427" t="s">
        <v>24196</v>
      </c>
      <c r="G19427" s="7">
        <v>37.4</v>
      </c>
    </row>
    <row r="19428" spans="1:7" x14ac:dyDescent="0.3">
      <c r="A19428" s="310">
        <v>3023520</v>
      </c>
      <c r="B19428" t="s">
        <v>24271</v>
      </c>
      <c r="C19428" t="s">
        <v>24272</v>
      </c>
      <c r="D19428" t="s">
        <v>371</v>
      </c>
      <c r="E19428">
        <v>616100</v>
      </c>
      <c r="F19428" t="s">
        <v>24196</v>
      </c>
      <c r="G19428" s="7">
        <v>127.11</v>
      </c>
    </row>
    <row r="19429" spans="1:7" x14ac:dyDescent="0.3">
      <c r="A19429" s="310">
        <v>3023520</v>
      </c>
      <c r="B19429" t="s">
        <v>24271</v>
      </c>
      <c r="C19429" t="s">
        <v>24272</v>
      </c>
      <c r="D19429" t="s">
        <v>371</v>
      </c>
      <c r="E19429">
        <v>616100</v>
      </c>
      <c r="F19429" t="s">
        <v>24196</v>
      </c>
      <c r="G19429" s="7">
        <v>416.42</v>
      </c>
    </row>
    <row r="19430" spans="1:7" x14ac:dyDescent="0.3">
      <c r="A19430" s="310">
        <v>3023520</v>
      </c>
      <c r="B19430" t="s">
        <v>24271</v>
      </c>
      <c r="C19430" t="s">
        <v>24272</v>
      </c>
      <c r="D19430" t="s">
        <v>373</v>
      </c>
      <c r="E19430">
        <v>617150</v>
      </c>
      <c r="F19430" t="s">
        <v>24196</v>
      </c>
      <c r="G19430" s="7">
        <v>420.84</v>
      </c>
    </row>
    <row r="19431" spans="1:7" x14ac:dyDescent="0.3">
      <c r="A19431" s="310">
        <v>3023520</v>
      </c>
      <c r="B19431" t="s">
        <v>24271</v>
      </c>
      <c r="C19431" t="s">
        <v>24272</v>
      </c>
      <c r="D19431" t="s">
        <v>371</v>
      </c>
      <c r="E19431">
        <v>615100</v>
      </c>
      <c r="F19431" t="s">
        <v>24196</v>
      </c>
      <c r="G19431" s="7">
        <v>3193.17</v>
      </c>
    </row>
    <row r="19432" spans="1:7" x14ac:dyDescent="0.3">
      <c r="A19432" s="310">
        <v>3023520</v>
      </c>
      <c r="B19432" t="s">
        <v>24271</v>
      </c>
      <c r="C19432" t="s">
        <v>24272</v>
      </c>
      <c r="D19432" t="s">
        <v>371</v>
      </c>
      <c r="E19432">
        <v>615100</v>
      </c>
      <c r="F19432" t="s">
        <v>24196</v>
      </c>
      <c r="G19432" s="7">
        <v>3750</v>
      </c>
    </row>
    <row r="19433" spans="1:7" x14ac:dyDescent="0.3">
      <c r="A19433" s="310">
        <v>3023520</v>
      </c>
      <c r="B19433" t="s">
        <v>24271</v>
      </c>
      <c r="C19433" t="s">
        <v>24272</v>
      </c>
      <c r="D19433" t="s">
        <v>371</v>
      </c>
      <c r="E19433">
        <v>615100</v>
      </c>
      <c r="F19433" t="s">
        <v>24196</v>
      </c>
      <c r="G19433" s="7">
        <v>282.58</v>
      </c>
    </row>
    <row r="19434" spans="1:7" x14ac:dyDescent="0.3">
      <c r="A19434" s="310">
        <v>3023520</v>
      </c>
      <c r="B19434" t="s">
        <v>24271</v>
      </c>
      <c r="C19434" t="s">
        <v>24272</v>
      </c>
      <c r="D19434" t="s">
        <v>373</v>
      </c>
      <c r="E19434">
        <v>615130</v>
      </c>
      <c r="F19434" t="s">
        <v>24196</v>
      </c>
      <c r="G19434" s="7">
        <v>-36.479999999999997</v>
      </c>
    </row>
    <row r="19435" spans="1:7" x14ac:dyDescent="0.3">
      <c r="A19435" s="310">
        <v>3023520</v>
      </c>
      <c r="B19435" t="s">
        <v>24271</v>
      </c>
      <c r="C19435" t="s">
        <v>24272</v>
      </c>
      <c r="D19435" t="s">
        <v>373</v>
      </c>
      <c r="E19435">
        <v>615130</v>
      </c>
      <c r="F19435" t="s">
        <v>24196</v>
      </c>
      <c r="G19435" s="7">
        <v>1291.92</v>
      </c>
    </row>
    <row r="19436" spans="1:7" x14ac:dyDescent="0.3">
      <c r="A19436" s="310">
        <v>3023520</v>
      </c>
      <c r="B19436" t="s">
        <v>24271</v>
      </c>
      <c r="C19436" t="s">
        <v>24272</v>
      </c>
      <c r="D19436" t="s">
        <v>375</v>
      </c>
      <c r="E19436">
        <v>615140</v>
      </c>
      <c r="F19436" t="s">
        <v>24196</v>
      </c>
      <c r="G19436" s="7">
        <v>1315.13</v>
      </c>
    </row>
    <row r="19437" spans="1:7" x14ac:dyDescent="0.3">
      <c r="A19437" s="310">
        <v>3023520</v>
      </c>
      <c r="B19437" t="s">
        <v>24271</v>
      </c>
      <c r="C19437" t="s">
        <v>24272</v>
      </c>
      <c r="D19437" t="s">
        <v>371</v>
      </c>
      <c r="E19437">
        <v>616100</v>
      </c>
      <c r="F19437" t="s">
        <v>24196</v>
      </c>
      <c r="G19437" s="7">
        <v>499.95</v>
      </c>
    </row>
    <row r="19438" spans="1:7" x14ac:dyDescent="0.3">
      <c r="A19438" s="310">
        <v>3023520</v>
      </c>
      <c r="B19438" t="s">
        <v>24271</v>
      </c>
      <c r="C19438" t="s">
        <v>24272</v>
      </c>
      <c r="D19438" t="s">
        <v>373</v>
      </c>
      <c r="E19438">
        <v>617150</v>
      </c>
      <c r="F19438" t="s">
        <v>24196</v>
      </c>
      <c r="G19438" s="7">
        <v>324.64999999999998</v>
      </c>
    </row>
    <row r="19439" spans="1:7" x14ac:dyDescent="0.3">
      <c r="A19439" s="310">
        <v>3023520</v>
      </c>
      <c r="B19439" t="s">
        <v>24271</v>
      </c>
      <c r="C19439" t="s">
        <v>24272</v>
      </c>
      <c r="D19439" t="s">
        <v>373</v>
      </c>
      <c r="E19439">
        <v>615130</v>
      </c>
      <c r="F19439" t="s">
        <v>24196</v>
      </c>
      <c r="G19439" s="7">
        <v>210</v>
      </c>
    </row>
    <row r="19440" spans="1:7" x14ac:dyDescent="0.3">
      <c r="A19440" s="310">
        <v>3023520</v>
      </c>
      <c r="B19440" t="s">
        <v>24271</v>
      </c>
      <c r="C19440" t="s">
        <v>24272</v>
      </c>
      <c r="D19440" t="s">
        <v>373</v>
      </c>
      <c r="E19440">
        <v>615130</v>
      </c>
      <c r="F19440" t="s">
        <v>24196</v>
      </c>
      <c r="G19440" s="7">
        <v>1591.4</v>
      </c>
    </row>
    <row r="19441" spans="1:7" x14ac:dyDescent="0.3">
      <c r="A19441" s="310">
        <v>3023520</v>
      </c>
      <c r="B19441" t="s">
        <v>24271</v>
      </c>
      <c r="C19441" t="s">
        <v>24272</v>
      </c>
      <c r="D19441" t="s">
        <v>371</v>
      </c>
      <c r="E19441">
        <v>617100</v>
      </c>
      <c r="F19441" t="s">
        <v>24196</v>
      </c>
      <c r="G19441" s="7">
        <v>1159.9100000000001</v>
      </c>
    </row>
    <row r="19442" spans="1:7" x14ac:dyDescent="0.3">
      <c r="A19442" s="310">
        <v>3023520</v>
      </c>
      <c r="B19442" t="s">
        <v>24271</v>
      </c>
      <c r="C19442" t="s">
        <v>24272</v>
      </c>
      <c r="D19442" t="s">
        <v>371</v>
      </c>
      <c r="E19442">
        <v>615100</v>
      </c>
      <c r="F19442" t="s">
        <v>24196</v>
      </c>
      <c r="G19442" s="7">
        <v>282.58</v>
      </c>
    </row>
    <row r="19443" spans="1:7" x14ac:dyDescent="0.3">
      <c r="A19443" s="310">
        <v>3023520</v>
      </c>
      <c r="B19443" t="s">
        <v>24271</v>
      </c>
      <c r="C19443" t="s">
        <v>24272</v>
      </c>
      <c r="D19443" t="s">
        <v>373</v>
      </c>
      <c r="E19443">
        <v>615130</v>
      </c>
      <c r="F19443" t="s">
        <v>24196</v>
      </c>
      <c r="G19443" s="7">
        <v>-36.479999999999997</v>
      </c>
    </row>
    <row r="19444" spans="1:7" x14ac:dyDescent="0.3">
      <c r="A19444" s="310">
        <v>3023520</v>
      </c>
      <c r="B19444" t="s">
        <v>24271</v>
      </c>
      <c r="C19444" t="s">
        <v>24272</v>
      </c>
      <c r="D19444" t="s">
        <v>371</v>
      </c>
      <c r="E19444">
        <v>615100</v>
      </c>
      <c r="F19444" t="s">
        <v>24196</v>
      </c>
      <c r="G19444" s="7">
        <v>1264.4000000000001</v>
      </c>
    </row>
    <row r="19445" spans="1:7" x14ac:dyDescent="0.3">
      <c r="A19445" s="310">
        <v>3023520</v>
      </c>
      <c r="B19445" t="s">
        <v>24271</v>
      </c>
      <c r="C19445" t="s">
        <v>24272</v>
      </c>
      <c r="D19445" t="s">
        <v>371</v>
      </c>
      <c r="E19445">
        <v>615100</v>
      </c>
      <c r="F19445" t="s">
        <v>24196</v>
      </c>
      <c r="G19445" s="7">
        <v>4499.5</v>
      </c>
    </row>
    <row r="19446" spans="1:7" x14ac:dyDescent="0.3">
      <c r="A19446" s="310">
        <v>3023520</v>
      </c>
      <c r="B19446" t="s">
        <v>24271</v>
      </c>
      <c r="C19446" t="s">
        <v>24272</v>
      </c>
      <c r="D19446" t="s">
        <v>373</v>
      </c>
      <c r="E19446">
        <v>615130</v>
      </c>
      <c r="F19446" t="s">
        <v>24196</v>
      </c>
      <c r="G19446" s="7">
        <v>-109.44</v>
      </c>
    </row>
    <row r="19447" spans="1:7" x14ac:dyDescent="0.3">
      <c r="A19447" s="310">
        <v>3023520</v>
      </c>
      <c r="B19447" t="s">
        <v>24271</v>
      </c>
      <c r="C19447" t="s">
        <v>24272</v>
      </c>
      <c r="D19447" t="s">
        <v>373</v>
      </c>
      <c r="E19447">
        <v>615130</v>
      </c>
      <c r="F19447" t="s">
        <v>24196</v>
      </c>
      <c r="G19447" s="7">
        <v>-36.479999999999997</v>
      </c>
    </row>
    <row r="19448" spans="1:7" x14ac:dyDescent="0.3">
      <c r="A19448" s="310">
        <v>3023520</v>
      </c>
      <c r="B19448" t="s">
        <v>24271</v>
      </c>
      <c r="C19448" t="s">
        <v>24272</v>
      </c>
      <c r="D19448" t="s">
        <v>373</v>
      </c>
      <c r="E19448">
        <v>615130</v>
      </c>
      <c r="F19448" t="s">
        <v>24196</v>
      </c>
      <c r="G19448" s="7">
        <v>-36.479999999999997</v>
      </c>
    </row>
    <row r="19449" spans="1:7" x14ac:dyDescent="0.3">
      <c r="A19449" s="310">
        <v>3023520</v>
      </c>
      <c r="B19449" t="s">
        <v>24271</v>
      </c>
      <c r="C19449" t="s">
        <v>24272</v>
      </c>
      <c r="D19449" t="s">
        <v>373</v>
      </c>
      <c r="E19449">
        <v>615130</v>
      </c>
      <c r="F19449" t="s">
        <v>24196</v>
      </c>
      <c r="G19449" s="7">
        <v>748.72</v>
      </c>
    </row>
    <row r="19450" spans="1:7" x14ac:dyDescent="0.3">
      <c r="A19450" s="310">
        <v>3023520</v>
      </c>
      <c r="B19450" t="s">
        <v>24271</v>
      </c>
      <c r="C19450" t="s">
        <v>24272</v>
      </c>
      <c r="D19450" t="s">
        <v>371</v>
      </c>
      <c r="E19450">
        <v>617100</v>
      </c>
      <c r="F19450" t="s">
        <v>24196</v>
      </c>
      <c r="G19450" s="7">
        <v>405.63</v>
      </c>
    </row>
    <row r="19451" spans="1:7" x14ac:dyDescent="0.3">
      <c r="A19451" s="310">
        <v>3023520</v>
      </c>
      <c r="B19451" t="s">
        <v>24271</v>
      </c>
      <c r="C19451" t="s">
        <v>24272</v>
      </c>
      <c r="D19451" t="s">
        <v>373</v>
      </c>
      <c r="E19451">
        <v>615130</v>
      </c>
      <c r="F19451" t="s">
        <v>24196</v>
      </c>
      <c r="G19451" s="7">
        <v>1979.23</v>
      </c>
    </row>
    <row r="19452" spans="1:7" x14ac:dyDescent="0.3">
      <c r="A19452" s="310">
        <v>3023520</v>
      </c>
      <c r="B19452" t="s">
        <v>24271</v>
      </c>
      <c r="C19452" t="s">
        <v>24272</v>
      </c>
      <c r="D19452" t="s">
        <v>373</v>
      </c>
      <c r="E19452">
        <v>617150</v>
      </c>
      <c r="F19452" t="s">
        <v>24196</v>
      </c>
      <c r="G19452" s="7">
        <v>398.51</v>
      </c>
    </row>
    <row r="19453" spans="1:7" x14ac:dyDescent="0.3">
      <c r="A19453" s="310">
        <v>3023520</v>
      </c>
      <c r="B19453" t="s">
        <v>24271</v>
      </c>
      <c r="C19453" t="s">
        <v>24272</v>
      </c>
      <c r="D19453" t="s">
        <v>371</v>
      </c>
      <c r="E19453">
        <v>615100</v>
      </c>
      <c r="F19453" t="s">
        <v>24196</v>
      </c>
      <c r="G19453" s="7">
        <v>2699.7</v>
      </c>
    </row>
    <row r="19454" spans="1:7" x14ac:dyDescent="0.3">
      <c r="A19454" s="310">
        <v>3023520</v>
      </c>
      <c r="B19454" t="s">
        <v>24271</v>
      </c>
      <c r="C19454" t="s">
        <v>24272</v>
      </c>
      <c r="D19454" t="s">
        <v>373</v>
      </c>
      <c r="E19454">
        <v>616160</v>
      </c>
      <c r="F19454" t="s">
        <v>24196</v>
      </c>
      <c r="G19454" s="7">
        <v>234.33</v>
      </c>
    </row>
    <row r="19455" spans="1:7" x14ac:dyDescent="0.3">
      <c r="A19455" s="310">
        <v>3023520</v>
      </c>
      <c r="B19455" t="s">
        <v>24271</v>
      </c>
      <c r="C19455" t="s">
        <v>24272</v>
      </c>
      <c r="D19455" t="s">
        <v>373</v>
      </c>
      <c r="E19455">
        <v>615130</v>
      </c>
      <c r="F19455" t="s">
        <v>24196</v>
      </c>
      <c r="G19455" s="7">
        <v>-36.479999999999997</v>
      </c>
    </row>
    <row r="19456" spans="1:7" x14ac:dyDescent="0.3">
      <c r="A19456" s="310">
        <v>3023520</v>
      </c>
      <c r="B19456" t="s">
        <v>24271</v>
      </c>
      <c r="C19456" t="s">
        <v>24272</v>
      </c>
      <c r="D19456" t="s">
        <v>371</v>
      </c>
      <c r="E19456">
        <v>617100</v>
      </c>
      <c r="F19456" t="s">
        <v>24196</v>
      </c>
      <c r="G19456" s="7">
        <v>1290.46</v>
      </c>
    </row>
    <row r="19457" spans="1:7" x14ac:dyDescent="0.3">
      <c r="A19457" s="310">
        <v>3023520</v>
      </c>
      <c r="B19457" t="s">
        <v>24271</v>
      </c>
      <c r="C19457" t="s">
        <v>24272</v>
      </c>
      <c r="D19457" t="s">
        <v>371</v>
      </c>
      <c r="E19457">
        <v>615100</v>
      </c>
      <c r="F19457" t="s">
        <v>24196</v>
      </c>
      <c r="G19457" s="7">
        <v>282.58</v>
      </c>
    </row>
    <row r="19458" spans="1:7" x14ac:dyDescent="0.3">
      <c r="A19458" s="310">
        <v>3023520</v>
      </c>
      <c r="B19458" t="s">
        <v>24271</v>
      </c>
      <c r="C19458" t="s">
        <v>24272</v>
      </c>
      <c r="D19458" t="s">
        <v>371</v>
      </c>
      <c r="E19458">
        <v>615100</v>
      </c>
      <c r="F19458" t="s">
        <v>24196</v>
      </c>
      <c r="G19458" s="7">
        <v>52.75</v>
      </c>
    </row>
    <row r="19459" spans="1:7" x14ac:dyDescent="0.3">
      <c r="A19459" s="310">
        <v>3023520</v>
      </c>
      <c r="B19459" t="s">
        <v>24271</v>
      </c>
      <c r="C19459" t="s">
        <v>24272</v>
      </c>
      <c r="D19459" t="s">
        <v>377</v>
      </c>
      <c r="E19459">
        <v>611110</v>
      </c>
      <c r="F19459" t="s">
        <v>24196</v>
      </c>
      <c r="G19459" s="7">
        <v>152.97</v>
      </c>
    </row>
    <row r="19460" spans="1:7" x14ac:dyDescent="0.3">
      <c r="A19460" s="310">
        <v>3023520</v>
      </c>
      <c r="B19460" t="s">
        <v>24271</v>
      </c>
      <c r="C19460" t="s">
        <v>24272</v>
      </c>
      <c r="D19460" t="s">
        <v>373</v>
      </c>
      <c r="E19460">
        <v>615130</v>
      </c>
      <c r="F19460" t="s">
        <v>24196</v>
      </c>
      <c r="G19460" s="7">
        <v>-36.479999999999997</v>
      </c>
    </row>
    <row r="19461" spans="1:7" x14ac:dyDescent="0.3">
      <c r="A19461" s="310">
        <v>3023520</v>
      </c>
      <c r="B19461" t="s">
        <v>24271</v>
      </c>
      <c r="C19461" t="s">
        <v>24272</v>
      </c>
      <c r="D19461" t="s">
        <v>373</v>
      </c>
      <c r="E19461">
        <v>615130</v>
      </c>
      <c r="F19461" t="s">
        <v>24196</v>
      </c>
      <c r="G19461" s="7">
        <v>1979.23</v>
      </c>
    </row>
    <row r="19462" spans="1:7" x14ac:dyDescent="0.3">
      <c r="A19462" s="310">
        <v>3023520</v>
      </c>
      <c r="B19462" t="s">
        <v>24271</v>
      </c>
      <c r="C19462" t="s">
        <v>24272</v>
      </c>
      <c r="D19462" t="s">
        <v>377</v>
      </c>
      <c r="E19462">
        <v>611110</v>
      </c>
      <c r="F19462" t="s">
        <v>24196</v>
      </c>
      <c r="G19462" s="7">
        <v>218.52</v>
      </c>
    </row>
    <row r="19463" spans="1:7" x14ac:dyDescent="0.3">
      <c r="A19463" s="310">
        <v>3023520</v>
      </c>
      <c r="B19463" t="s">
        <v>24271</v>
      </c>
      <c r="C19463" t="s">
        <v>24272</v>
      </c>
      <c r="D19463" t="s">
        <v>371</v>
      </c>
      <c r="E19463">
        <v>616100</v>
      </c>
      <c r="F19463" t="s">
        <v>24196</v>
      </c>
      <c r="G19463" s="7">
        <v>544.1</v>
      </c>
    </row>
    <row r="19464" spans="1:7" x14ac:dyDescent="0.3">
      <c r="A19464" s="310">
        <v>3023520</v>
      </c>
      <c r="B19464" t="s">
        <v>24271</v>
      </c>
      <c r="C19464" t="s">
        <v>24272</v>
      </c>
      <c r="D19464" t="s">
        <v>371</v>
      </c>
      <c r="E19464">
        <v>615100</v>
      </c>
      <c r="F19464" t="s">
        <v>24196</v>
      </c>
      <c r="G19464" s="7">
        <v>4044.33</v>
      </c>
    </row>
    <row r="19465" spans="1:7" x14ac:dyDescent="0.3">
      <c r="A19465" s="310">
        <v>3023520</v>
      </c>
      <c r="B19465" t="s">
        <v>24271</v>
      </c>
      <c r="C19465" t="s">
        <v>24272</v>
      </c>
      <c r="D19465" t="s">
        <v>373</v>
      </c>
      <c r="E19465">
        <v>615130</v>
      </c>
      <c r="F19465" t="s">
        <v>24196</v>
      </c>
      <c r="G19465" s="7">
        <v>-36.479999999999997</v>
      </c>
    </row>
    <row r="19466" spans="1:7" x14ac:dyDescent="0.3">
      <c r="A19466" s="310">
        <v>3023520</v>
      </c>
      <c r="B19466" t="s">
        <v>24271</v>
      </c>
      <c r="C19466" t="s">
        <v>24272</v>
      </c>
      <c r="D19466" t="s">
        <v>377</v>
      </c>
      <c r="E19466">
        <v>611130</v>
      </c>
      <c r="F19466" t="s">
        <v>24196</v>
      </c>
      <c r="G19466" s="7">
        <v>135.94</v>
      </c>
    </row>
    <row r="19467" spans="1:7" x14ac:dyDescent="0.3">
      <c r="A19467" s="310">
        <v>3023520</v>
      </c>
      <c r="B19467" t="s">
        <v>24271</v>
      </c>
      <c r="C19467" t="s">
        <v>24272</v>
      </c>
      <c r="D19467" t="s">
        <v>373</v>
      </c>
      <c r="E19467">
        <v>616160</v>
      </c>
      <c r="F19467" t="s">
        <v>24196</v>
      </c>
      <c r="G19467" s="7">
        <v>230.47</v>
      </c>
    </row>
    <row r="19468" spans="1:7" x14ac:dyDescent="0.3">
      <c r="A19468" s="310">
        <v>3023520</v>
      </c>
      <c r="B19468" t="s">
        <v>24271</v>
      </c>
      <c r="C19468" t="s">
        <v>24272</v>
      </c>
      <c r="D19468" t="s">
        <v>373</v>
      </c>
      <c r="E19468">
        <v>615130</v>
      </c>
      <c r="F19468" t="s">
        <v>24196</v>
      </c>
      <c r="G19468" s="7">
        <v>1237.76</v>
      </c>
    </row>
    <row r="19469" spans="1:7" x14ac:dyDescent="0.3">
      <c r="A19469" s="310">
        <v>3023520</v>
      </c>
      <c r="B19469" t="s">
        <v>24271</v>
      </c>
      <c r="C19469" t="s">
        <v>24272</v>
      </c>
      <c r="D19469" t="s">
        <v>371</v>
      </c>
      <c r="E19469">
        <v>616100</v>
      </c>
      <c r="F19469" t="s">
        <v>24196</v>
      </c>
      <c r="G19469" s="7">
        <v>552.83000000000004</v>
      </c>
    </row>
    <row r="19470" spans="1:7" x14ac:dyDescent="0.3">
      <c r="A19470" s="310">
        <v>3023520</v>
      </c>
      <c r="B19470" t="s">
        <v>24271</v>
      </c>
      <c r="C19470" t="s">
        <v>24272</v>
      </c>
      <c r="D19470" t="s">
        <v>371</v>
      </c>
      <c r="E19470">
        <v>615100</v>
      </c>
      <c r="F19470" t="s">
        <v>24196</v>
      </c>
      <c r="G19470" s="7">
        <v>3360.17</v>
      </c>
    </row>
    <row r="19471" spans="1:7" x14ac:dyDescent="0.3">
      <c r="A19471" s="310">
        <v>3023520</v>
      </c>
      <c r="B19471" t="s">
        <v>24271</v>
      </c>
      <c r="C19471" t="s">
        <v>24272</v>
      </c>
      <c r="D19471" t="s">
        <v>371</v>
      </c>
      <c r="E19471">
        <v>617100</v>
      </c>
      <c r="F19471" t="s">
        <v>24196</v>
      </c>
      <c r="G19471" s="7">
        <v>1371.5</v>
      </c>
    </row>
    <row r="19472" spans="1:7" x14ac:dyDescent="0.3">
      <c r="A19472" s="310">
        <v>3023520</v>
      </c>
      <c r="B19472" t="s">
        <v>24271</v>
      </c>
      <c r="C19472" t="s">
        <v>24272</v>
      </c>
      <c r="D19472" t="s">
        <v>374</v>
      </c>
      <c r="E19472">
        <v>616120</v>
      </c>
      <c r="F19472" t="s">
        <v>24196</v>
      </c>
      <c r="G19472" s="7">
        <v>304.27</v>
      </c>
    </row>
    <row r="19473" spans="1:7" x14ac:dyDescent="0.3">
      <c r="A19473" s="310">
        <v>3023520</v>
      </c>
      <c r="B19473" t="s">
        <v>24271</v>
      </c>
      <c r="C19473" t="s">
        <v>24272</v>
      </c>
      <c r="D19473" t="s">
        <v>373</v>
      </c>
      <c r="E19473">
        <v>616160</v>
      </c>
      <c r="F19473" t="s">
        <v>24196</v>
      </c>
      <c r="G19473" s="7">
        <v>242.92</v>
      </c>
    </row>
    <row r="19474" spans="1:7" x14ac:dyDescent="0.3">
      <c r="A19474" s="310">
        <v>3023520</v>
      </c>
      <c r="B19474" t="s">
        <v>24271</v>
      </c>
      <c r="C19474" t="s">
        <v>24272</v>
      </c>
      <c r="D19474" t="s">
        <v>371</v>
      </c>
      <c r="E19474">
        <v>617100</v>
      </c>
      <c r="F19474" t="s">
        <v>24196</v>
      </c>
      <c r="G19474" s="7">
        <v>1075.5</v>
      </c>
    </row>
    <row r="19475" spans="1:7" x14ac:dyDescent="0.3">
      <c r="A19475" s="310">
        <v>3023520</v>
      </c>
      <c r="B19475" t="s">
        <v>24271</v>
      </c>
      <c r="C19475" t="s">
        <v>24272</v>
      </c>
      <c r="D19475" t="s">
        <v>373</v>
      </c>
      <c r="E19475">
        <v>615130</v>
      </c>
      <c r="F19475" t="s">
        <v>24196</v>
      </c>
      <c r="G19475" s="7">
        <v>-0.01</v>
      </c>
    </row>
    <row r="19476" spans="1:7" x14ac:dyDescent="0.3">
      <c r="A19476" s="310">
        <v>3023520</v>
      </c>
      <c r="B19476" t="s">
        <v>24271</v>
      </c>
      <c r="C19476" t="s">
        <v>24272</v>
      </c>
      <c r="D19476" t="s">
        <v>375</v>
      </c>
      <c r="E19476">
        <v>617130</v>
      </c>
      <c r="F19476" t="s">
        <v>24196</v>
      </c>
      <c r="G19476" s="7">
        <v>795.69</v>
      </c>
    </row>
    <row r="19477" spans="1:7" x14ac:dyDescent="0.3">
      <c r="A19477" s="310">
        <v>3023520</v>
      </c>
      <c r="B19477" t="s">
        <v>24271</v>
      </c>
      <c r="C19477" t="s">
        <v>24272</v>
      </c>
      <c r="D19477" t="s">
        <v>373</v>
      </c>
      <c r="E19477">
        <v>615130</v>
      </c>
      <c r="F19477" t="s">
        <v>24196</v>
      </c>
      <c r="G19477" s="7">
        <v>2062.9299999999998</v>
      </c>
    </row>
    <row r="19478" spans="1:7" x14ac:dyDescent="0.3">
      <c r="A19478" s="310">
        <v>3023520</v>
      </c>
      <c r="B19478" t="s">
        <v>24271</v>
      </c>
      <c r="C19478" t="s">
        <v>24272</v>
      </c>
      <c r="D19478" t="s">
        <v>373</v>
      </c>
      <c r="E19478">
        <v>617150</v>
      </c>
      <c r="F19478" t="s">
        <v>24196</v>
      </c>
      <c r="G19478" s="7">
        <v>502.87</v>
      </c>
    </row>
    <row r="19479" spans="1:7" x14ac:dyDescent="0.3">
      <c r="A19479" s="310">
        <v>3023520</v>
      </c>
      <c r="B19479" t="s">
        <v>24271</v>
      </c>
      <c r="C19479" t="s">
        <v>24272</v>
      </c>
      <c r="D19479" t="s">
        <v>375</v>
      </c>
      <c r="E19479">
        <v>617130</v>
      </c>
      <c r="F19479" t="s">
        <v>24196</v>
      </c>
      <c r="G19479" s="7">
        <v>463.4</v>
      </c>
    </row>
    <row r="19480" spans="1:7" x14ac:dyDescent="0.3">
      <c r="A19480" s="310">
        <v>3023520</v>
      </c>
      <c r="B19480" t="s">
        <v>24271</v>
      </c>
      <c r="C19480" t="s">
        <v>24272</v>
      </c>
      <c r="D19480" t="s">
        <v>373</v>
      </c>
      <c r="E19480">
        <v>615130</v>
      </c>
      <c r="F19480" t="s">
        <v>24196</v>
      </c>
      <c r="G19480" s="7">
        <v>-109.44</v>
      </c>
    </row>
    <row r="19481" spans="1:7" x14ac:dyDescent="0.3">
      <c r="A19481" s="310">
        <v>3023520</v>
      </c>
      <c r="B19481" t="s">
        <v>24271</v>
      </c>
      <c r="C19481" t="s">
        <v>24272</v>
      </c>
      <c r="D19481" t="s">
        <v>373</v>
      </c>
      <c r="E19481">
        <v>616160</v>
      </c>
      <c r="F19481" t="s">
        <v>24196</v>
      </c>
      <c r="G19481" s="7">
        <v>123.11</v>
      </c>
    </row>
    <row r="19482" spans="1:7" x14ac:dyDescent="0.3">
      <c r="A19482" s="310">
        <v>3023520</v>
      </c>
      <c r="B19482" t="s">
        <v>24271</v>
      </c>
      <c r="C19482" t="s">
        <v>24272</v>
      </c>
      <c r="D19482" t="s">
        <v>373</v>
      </c>
      <c r="E19482">
        <v>615130</v>
      </c>
      <c r="F19482" t="s">
        <v>24196</v>
      </c>
      <c r="G19482" s="7">
        <v>-36.479999999999997</v>
      </c>
    </row>
    <row r="19483" spans="1:7" x14ac:dyDescent="0.3">
      <c r="A19483" s="310">
        <v>3023520</v>
      </c>
      <c r="B19483" t="s">
        <v>24271</v>
      </c>
      <c r="C19483" t="s">
        <v>24272</v>
      </c>
      <c r="D19483" t="s">
        <v>371</v>
      </c>
      <c r="E19483">
        <v>615100</v>
      </c>
      <c r="F19483" t="s">
        <v>24196</v>
      </c>
      <c r="G19483" s="7">
        <v>4339</v>
      </c>
    </row>
    <row r="19484" spans="1:7" x14ac:dyDescent="0.3">
      <c r="A19484" s="310">
        <v>3023520</v>
      </c>
      <c r="B19484" t="s">
        <v>24271</v>
      </c>
      <c r="C19484" t="s">
        <v>24272</v>
      </c>
      <c r="D19484" t="s">
        <v>371</v>
      </c>
      <c r="E19484">
        <v>616100</v>
      </c>
      <c r="F19484" t="s">
        <v>24196</v>
      </c>
      <c r="G19484" s="7">
        <v>89.57</v>
      </c>
    </row>
    <row r="19485" spans="1:7" x14ac:dyDescent="0.3">
      <c r="A19485" s="310">
        <v>3023520</v>
      </c>
      <c r="B19485" t="s">
        <v>24271</v>
      </c>
      <c r="C19485" t="s">
        <v>24272</v>
      </c>
      <c r="D19485" t="s">
        <v>373</v>
      </c>
      <c r="E19485">
        <v>616160</v>
      </c>
      <c r="F19485" t="s">
        <v>24196</v>
      </c>
      <c r="G19485" s="7">
        <v>49.76</v>
      </c>
    </row>
    <row r="19486" spans="1:7" x14ac:dyDescent="0.3">
      <c r="A19486" s="310">
        <v>3023520</v>
      </c>
      <c r="B19486" t="s">
        <v>24271</v>
      </c>
      <c r="C19486" t="s">
        <v>24272</v>
      </c>
      <c r="D19486" t="s">
        <v>373</v>
      </c>
      <c r="E19486">
        <v>616160</v>
      </c>
      <c r="F19486" t="s">
        <v>24196</v>
      </c>
      <c r="G19486" s="7">
        <v>64.760000000000005</v>
      </c>
    </row>
    <row r="19487" spans="1:7" x14ac:dyDescent="0.3">
      <c r="A19487" s="310">
        <v>3023520</v>
      </c>
      <c r="B19487" t="s">
        <v>24271</v>
      </c>
      <c r="C19487" t="s">
        <v>24272</v>
      </c>
      <c r="D19487" t="s">
        <v>371</v>
      </c>
      <c r="E19487">
        <v>616100</v>
      </c>
      <c r="F19487" t="s">
        <v>24196</v>
      </c>
      <c r="G19487" s="7">
        <v>630.69000000000005</v>
      </c>
    </row>
    <row r="19488" spans="1:7" x14ac:dyDescent="0.3">
      <c r="A19488" s="310">
        <v>3023520</v>
      </c>
      <c r="B19488" t="s">
        <v>24271</v>
      </c>
      <c r="C19488" t="s">
        <v>24272</v>
      </c>
      <c r="D19488" t="s">
        <v>371</v>
      </c>
      <c r="E19488">
        <v>616100</v>
      </c>
      <c r="F19488" t="s">
        <v>24196</v>
      </c>
      <c r="G19488" s="7">
        <v>1090.3900000000001</v>
      </c>
    </row>
    <row r="19489" spans="1:7" x14ac:dyDescent="0.3">
      <c r="A19489" s="310">
        <v>3023524</v>
      </c>
      <c r="B19489" t="s">
        <v>24273</v>
      </c>
      <c r="C19489" t="s">
        <v>24274</v>
      </c>
      <c r="D19489" t="s">
        <v>375</v>
      </c>
      <c r="E19489">
        <v>615140</v>
      </c>
      <c r="F19489" t="s">
        <v>24196</v>
      </c>
      <c r="G19489" s="7">
        <v>3505.6</v>
      </c>
    </row>
    <row r="19490" spans="1:7" x14ac:dyDescent="0.3">
      <c r="A19490" s="310">
        <v>3023524</v>
      </c>
      <c r="B19490" t="s">
        <v>24273</v>
      </c>
      <c r="C19490" t="s">
        <v>24274</v>
      </c>
      <c r="D19490" t="s">
        <v>373</v>
      </c>
      <c r="E19490">
        <v>617150</v>
      </c>
      <c r="F19490" t="s">
        <v>24196</v>
      </c>
      <c r="G19490" s="7">
        <v>366.65</v>
      </c>
    </row>
    <row r="19491" spans="1:7" x14ac:dyDescent="0.3">
      <c r="A19491" s="310">
        <v>3023524</v>
      </c>
      <c r="B19491" t="s">
        <v>24273</v>
      </c>
      <c r="C19491" t="s">
        <v>24274</v>
      </c>
      <c r="D19491" t="s">
        <v>371</v>
      </c>
      <c r="E19491">
        <v>616100</v>
      </c>
      <c r="F19491" t="s">
        <v>24196</v>
      </c>
      <c r="G19491" s="7">
        <v>230.74</v>
      </c>
    </row>
    <row r="19492" spans="1:7" x14ac:dyDescent="0.3">
      <c r="A19492" s="310">
        <v>3023524</v>
      </c>
      <c r="B19492" t="s">
        <v>24273</v>
      </c>
      <c r="C19492" t="s">
        <v>24274</v>
      </c>
      <c r="D19492" t="s">
        <v>373</v>
      </c>
      <c r="E19492">
        <v>615130</v>
      </c>
      <c r="F19492" t="s">
        <v>24196</v>
      </c>
      <c r="G19492" s="7">
        <v>1431.15</v>
      </c>
    </row>
    <row r="19493" spans="1:7" x14ac:dyDescent="0.3">
      <c r="A19493" s="310">
        <v>3023524</v>
      </c>
      <c r="B19493" t="s">
        <v>24273</v>
      </c>
      <c r="C19493" t="s">
        <v>24274</v>
      </c>
      <c r="D19493" t="s">
        <v>375</v>
      </c>
      <c r="E19493">
        <v>615140</v>
      </c>
      <c r="F19493" t="s">
        <v>24196</v>
      </c>
      <c r="G19493" s="7">
        <v>2628.8</v>
      </c>
    </row>
    <row r="19494" spans="1:7" x14ac:dyDescent="0.3">
      <c r="A19494" s="310">
        <v>3023524</v>
      </c>
      <c r="B19494" t="s">
        <v>24273</v>
      </c>
      <c r="C19494" t="s">
        <v>24274</v>
      </c>
      <c r="D19494" t="s">
        <v>371</v>
      </c>
      <c r="E19494">
        <v>616100</v>
      </c>
      <c r="F19494" t="s">
        <v>24196</v>
      </c>
      <c r="G19494" s="7">
        <v>393.04</v>
      </c>
    </row>
    <row r="19495" spans="1:7" x14ac:dyDescent="0.3">
      <c r="A19495" s="310">
        <v>3023524</v>
      </c>
      <c r="B19495" t="s">
        <v>24273</v>
      </c>
      <c r="C19495" t="s">
        <v>24274</v>
      </c>
      <c r="D19495" t="s">
        <v>371</v>
      </c>
      <c r="E19495">
        <v>617100</v>
      </c>
      <c r="F19495" t="s">
        <v>24196</v>
      </c>
      <c r="G19495" s="7">
        <v>578.76</v>
      </c>
    </row>
    <row r="19496" spans="1:7" x14ac:dyDescent="0.3">
      <c r="A19496" s="310">
        <v>3023524</v>
      </c>
      <c r="B19496" t="s">
        <v>24273</v>
      </c>
      <c r="C19496" t="s">
        <v>24274</v>
      </c>
      <c r="D19496" t="s">
        <v>373</v>
      </c>
      <c r="E19496">
        <v>615130</v>
      </c>
      <c r="F19496" t="s">
        <v>24196</v>
      </c>
      <c r="G19496" s="7">
        <v>1237.76</v>
      </c>
    </row>
    <row r="19497" spans="1:7" x14ac:dyDescent="0.3">
      <c r="A19497" s="310">
        <v>3023524</v>
      </c>
      <c r="B19497" t="s">
        <v>24273</v>
      </c>
      <c r="C19497" t="s">
        <v>24274</v>
      </c>
      <c r="D19497" t="s">
        <v>373</v>
      </c>
      <c r="E19497">
        <v>615130</v>
      </c>
      <c r="F19497" t="s">
        <v>24196</v>
      </c>
      <c r="G19497" s="7">
        <v>840.87</v>
      </c>
    </row>
    <row r="19498" spans="1:7" x14ac:dyDescent="0.3">
      <c r="A19498" s="310">
        <v>3023524</v>
      </c>
      <c r="B19498" t="s">
        <v>24273</v>
      </c>
      <c r="C19498" t="s">
        <v>24274</v>
      </c>
      <c r="D19498" t="s">
        <v>373</v>
      </c>
      <c r="E19498">
        <v>616160</v>
      </c>
      <c r="F19498" t="s">
        <v>24196</v>
      </c>
      <c r="G19498" s="7">
        <v>238.58</v>
      </c>
    </row>
    <row r="19499" spans="1:7" x14ac:dyDescent="0.3">
      <c r="A19499" s="310">
        <v>3023524</v>
      </c>
      <c r="B19499" t="s">
        <v>24273</v>
      </c>
      <c r="C19499" t="s">
        <v>24274</v>
      </c>
      <c r="D19499" t="s">
        <v>371</v>
      </c>
      <c r="E19499">
        <v>615100</v>
      </c>
      <c r="F19499" t="s">
        <v>24196</v>
      </c>
      <c r="G19499" s="7">
        <v>1997.75</v>
      </c>
    </row>
    <row r="19500" spans="1:7" x14ac:dyDescent="0.3">
      <c r="A19500" s="310">
        <v>3023524</v>
      </c>
      <c r="B19500" t="s">
        <v>24273</v>
      </c>
      <c r="C19500" t="s">
        <v>24274</v>
      </c>
      <c r="D19500" t="s">
        <v>371</v>
      </c>
      <c r="E19500">
        <v>615100</v>
      </c>
      <c r="F19500" t="s">
        <v>24196</v>
      </c>
      <c r="G19500" s="7">
        <v>2018</v>
      </c>
    </row>
    <row r="19501" spans="1:7" x14ac:dyDescent="0.3">
      <c r="A19501" s="310">
        <v>3023524</v>
      </c>
      <c r="B19501" t="s">
        <v>24273</v>
      </c>
      <c r="C19501" t="s">
        <v>24274</v>
      </c>
      <c r="D19501" t="s">
        <v>371</v>
      </c>
      <c r="E19501">
        <v>615100</v>
      </c>
      <c r="F19501" t="s">
        <v>24196</v>
      </c>
      <c r="G19501" s="7">
        <v>433.9</v>
      </c>
    </row>
    <row r="19502" spans="1:7" x14ac:dyDescent="0.3">
      <c r="A19502" s="310">
        <v>3023524</v>
      </c>
      <c r="B19502" t="s">
        <v>24273</v>
      </c>
      <c r="C19502" t="s">
        <v>24274</v>
      </c>
      <c r="D19502" t="s">
        <v>373</v>
      </c>
      <c r="E19502">
        <v>615130</v>
      </c>
      <c r="F19502" t="s">
        <v>24196</v>
      </c>
      <c r="G19502" s="7">
        <v>2139.56</v>
      </c>
    </row>
    <row r="19503" spans="1:7" x14ac:dyDescent="0.3">
      <c r="A19503" s="310">
        <v>3023524</v>
      </c>
      <c r="B19503" t="s">
        <v>24273</v>
      </c>
      <c r="C19503" t="s">
        <v>24274</v>
      </c>
      <c r="D19503" t="s">
        <v>371</v>
      </c>
      <c r="E19503">
        <v>615100</v>
      </c>
      <c r="F19503" t="s">
        <v>24196</v>
      </c>
      <c r="G19503" s="7">
        <v>-62.83</v>
      </c>
    </row>
    <row r="19504" spans="1:7" x14ac:dyDescent="0.3">
      <c r="A19504" s="310">
        <v>3023524</v>
      </c>
      <c r="B19504" t="s">
        <v>24273</v>
      </c>
      <c r="C19504" t="s">
        <v>24274</v>
      </c>
      <c r="D19504" t="s">
        <v>375</v>
      </c>
      <c r="E19504">
        <v>615140</v>
      </c>
      <c r="F19504" t="s">
        <v>24196</v>
      </c>
      <c r="G19504" s="7">
        <v>86.57</v>
      </c>
    </row>
    <row r="19505" spans="1:7" x14ac:dyDescent="0.3">
      <c r="A19505" s="310">
        <v>3023524</v>
      </c>
      <c r="B19505" t="s">
        <v>24273</v>
      </c>
      <c r="C19505" t="s">
        <v>24274</v>
      </c>
      <c r="D19505" t="s">
        <v>371</v>
      </c>
      <c r="E19505">
        <v>616100</v>
      </c>
      <c r="F19505" t="s">
        <v>24196</v>
      </c>
      <c r="G19505" s="7">
        <v>387.45</v>
      </c>
    </row>
    <row r="19506" spans="1:7" x14ac:dyDescent="0.3">
      <c r="A19506" s="310">
        <v>3023524</v>
      </c>
      <c r="B19506" t="s">
        <v>24273</v>
      </c>
      <c r="C19506" t="s">
        <v>24274</v>
      </c>
      <c r="D19506" t="s">
        <v>371</v>
      </c>
      <c r="E19506">
        <v>615100</v>
      </c>
      <c r="F19506" t="s">
        <v>24196</v>
      </c>
      <c r="G19506" s="7">
        <v>4499.5</v>
      </c>
    </row>
    <row r="19507" spans="1:7" x14ac:dyDescent="0.3">
      <c r="A19507" s="310">
        <v>3023524</v>
      </c>
      <c r="B19507" t="s">
        <v>24273</v>
      </c>
      <c r="C19507" t="s">
        <v>24274</v>
      </c>
      <c r="D19507" t="s">
        <v>371</v>
      </c>
      <c r="E19507">
        <v>617100</v>
      </c>
      <c r="F19507" t="s">
        <v>24196</v>
      </c>
      <c r="G19507" s="7">
        <v>1204.45</v>
      </c>
    </row>
    <row r="19508" spans="1:7" x14ac:dyDescent="0.3">
      <c r="A19508" s="310">
        <v>3023524</v>
      </c>
      <c r="B19508" t="s">
        <v>24273</v>
      </c>
      <c r="C19508" t="s">
        <v>24274</v>
      </c>
      <c r="D19508" t="s">
        <v>375</v>
      </c>
      <c r="E19508">
        <v>617130</v>
      </c>
      <c r="F19508" t="s">
        <v>24196</v>
      </c>
      <c r="G19508" s="7">
        <v>715.14</v>
      </c>
    </row>
    <row r="19509" spans="1:7" x14ac:dyDescent="0.3">
      <c r="A19509" s="310">
        <v>3023524</v>
      </c>
      <c r="B19509" t="s">
        <v>24273</v>
      </c>
      <c r="C19509" t="s">
        <v>24274</v>
      </c>
      <c r="D19509" t="s">
        <v>373</v>
      </c>
      <c r="E19509">
        <v>616160</v>
      </c>
      <c r="F19509" t="s">
        <v>24196</v>
      </c>
      <c r="G19509" s="7">
        <v>178.36</v>
      </c>
    </row>
    <row r="19510" spans="1:7" x14ac:dyDescent="0.3">
      <c r="A19510" s="310">
        <v>3023524</v>
      </c>
      <c r="B19510" t="s">
        <v>24273</v>
      </c>
      <c r="C19510" t="s">
        <v>24274</v>
      </c>
      <c r="D19510" t="s">
        <v>371</v>
      </c>
      <c r="E19510">
        <v>615100</v>
      </c>
      <c r="F19510" t="s">
        <v>24196</v>
      </c>
      <c r="G19510" s="7">
        <v>-440.54</v>
      </c>
    </row>
    <row r="19511" spans="1:7" x14ac:dyDescent="0.3">
      <c r="A19511" s="310">
        <v>3023524</v>
      </c>
      <c r="B19511" t="s">
        <v>24273</v>
      </c>
      <c r="C19511" t="s">
        <v>24274</v>
      </c>
      <c r="D19511" t="s">
        <v>371</v>
      </c>
      <c r="E19511">
        <v>617100</v>
      </c>
      <c r="F19511" t="s">
        <v>24196</v>
      </c>
      <c r="G19511" s="7">
        <v>1858.77</v>
      </c>
    </row>
    <row r="19512" spans="1:7" x14ac:dyDescent="0.3">
      <c r="A19512" s="310">
        <v>3023524</v>
      </c>
      <c r="B19512" t="s">
        <v>24273</v>
      </c>
      <c r="C19512" t="s">
        <v>24274</v>
      </c>
      <c r="D19512" t="s">
        <v>373</v>
      </c>
      <c r="E19512">
        <v>615130</v>
      </c>
      <c r="F19512" t="s">
        <v>24196</v>
      </c>
      <c r="G19512" s="7">
        <v>1797.32</v>
      </c>
    </row>
    <row r="19513" spans="1:7" x14ac:dyDescent="0.3">
      <c r="A19513" s="310">
        <v>3023524</v>
      </c>
      <c r="B19513" t="s">
        <v>24273</v>
      </c>
      <c r="C19513" t="s">
        <v>24274</v>
      </c>
      <c r="D19513" t="s">
        <v>373</v>
      </c>
      <c r="E19513">
        <v>617150</v>
      </c>
      <c r="F19513" t="s">
        <v>24196</v>
      </c>
      <c r="G19513" s="7">
        <v>418.74</v>
      </c>
    </row>
    <row r="19514" spans="1:7" x14ac:dyDescent="0.3">
      <c r="A19514" s="310">
        <v>3023524</v>
      </c>
      <c r="B19514" t="s">
        <v>24273</v>
      </c>
      <c r="C19514" t="s">
        <v>24274</v>
      </c>
      <c r="D19514" t="s">
        <v>371</v>
      </c>
      <c r="E19514">
        <v>615100</v>
      </c>
      <c r="F19514" t="s">
        <v>24196</v>
      </c>
      <c r="G19514" s="7">
        <v>1287.9000000000001</v>
      </c>
    </row>
    <row r="19515" spans="1:7" x14ac:dyDescent="0.3">
      <c r="A19515" s="310">
        <v>3023524</v>
      </c>
      <c r="B19515" t="s">
        <v>24273</v>
      </c>
      <c r="C19515" t="s">
        <v>24274</v>
      </c>
      <c r="D19515" t="s">
        <v>371</v>
      </c>
      <c r="E19515">
        <v>617100</v>
      </c>
      <c r="F19515" t="s">
        <v>24196</v>
      </c>
      <c r="G19515" s="7">
        <v>369.37</v>
      </c>
    </row>
    <row r="19516" spans="1:7" x14ac:dyDescent="0.3">
      <c r="A19516" s="310">
        <v>3023524</v>
      </c>
      <c r="B19516" t="s">
        <v>24273</v>
      </c>
      <c r="C19516" t="s">
        <v>24274</v>
      </c>
      <c r="D19516" t="s">
        <v>371</v>
      </c>
      <c r="E19516">
        <v>616100</v>
      </c>
      <c r="F19516" t="s">
        <v>24196</v>
      </c>
      <c r="G19516" s="7">
        <v>220.19</v>
      </c>
    </row>
    <row r="19517" spans="1:7" x14ac:dyDescent="0.3">
      <c r="A19517" s="310">
        <v>3023524</v>
      </c>
      <c r="B19517" t="s">
        <v>24273</v>
      </c>
      <c r="C19517" t="s">
        <v>24274</v>
      </c>
      <c r="D19517" t="s">
        <v>373</v>
      </c>
      <c r="E19517">
        <v>616160</v>
      </c>
      <c r="F19517" t="s">
        <v>24196</v>
      </c>
      <c r="G19517" s="7">
        <v>101.42</v>
      </c>
    </row>
    <row r="19518" spans="1:7" x14ac:dyDescent="0.3">
      <c r="A19518" s="310">
        <v>3023524</v>
      </c>
      <c r="B19518" t="s">
        <v>24273</v>
      </c>
      <c r="C19518" t="s">
        <v>24274</v>
      </c>
      <c r="D19518" t="s">
        <v>371</v>
      </c>
      <c r="E19518">
        <v>615100</v>
      </c>
      <c r="F19518" t="s">
        <v>24196</v>
      </c>
      <c r="G19518" s="7">
        <v>3000</v>
      </c>
    </row>
    <row r="19519" spans="1:7" x14ac:dyDescent="0.3">
      <c r="A19519" s="310">
        <v>3023524</v>
      </c>
      <c r="B19519" t="s">
        <v>24273</v>
      </c>
      <c r="C19519" t="s">
        <v>24274</v>
      </c>
      <c r="D19519" t="s">
        <v>371</v>
      </c>
      <c r="E19519">
        <v>615100</v>
      </c>
      <c r="F19519" t="s">
        <v>24196</v>
      </c>
      <c r="G19519" s="7">
        <v>104.37</v>
      </c>
    </row>
    <row r="19520" spans="1:7" x14ac:dyDescent="0.3">
      <c r="A19520" s="310">
        <v>3023524</v>
      </c>
      <c r="B19520" t="s">
        <v>24273</v>
      </c>
      <c r="C19520" t="s">
        <v>24274</v>
      </c>
      <c r="D19520" t="s">
        <v>371</v>
      </c>
      <c r="E19520">
        <v>615100</v>
      </c>
      <c r="F19520" t="s">
        <v>24196</v>
      </c>
      <c r="G19520" s="7">
        <v>-1762.16</v>
      </c>
    </row>
    <row r="19521" spans="1:7" x14ac:dyDescent="0.3">
      <c r="A19521" s="310">
        <v>3023524</v>
      </c>
      <c r="B19521" t="s">
        <v>24273</v>
      </c>
      <c r="C19521" t="s">
        <v>24274</v>
      </c>
      <c r="D19521" t="s">
        <v>373</v>
      </c>
      <c r="E19521">
        <v>615130</v>
      </c>
      <c r="F19521" t="s">
        <v>24196</v>
      </c>
      <c r="G19521" s="7">
        <v>2312.7600000000002</v>
      </c>
    </row>
    <row r="19522" spans="1:7" x14ac:dyDescent="0.3">
      <c r="A19522" s="310">
        <v>3023524</v>
      </c>
      <c r="B19522" t="s">
        <v>24273</v>
      </c>
      <c r="C19522" t="s">
        <v>24274</v>
      </c>
      <c r="D19522" t="s">
        <v>371</v>
      </c>
      <c r="E19522">
        <v>616100</v>
      </c>
      <c r="F19522" t="s">
        <v>24196</v>
      </c>
      <c r="G19522" s="7">
        <v>342.4</v>
      </c>
    </row>
    <row r="19523" spans="1:7" x14ac:dyDescent="0.3">
      <c r="A19523" s="310">
        <v>3023524</v>
      </c>
      <c r="B19523" t="s">
        <v>24273</v>
      </c>
      <c r="C19523" t="s">
        <v>24274</v>
      </c>
      <c r="D19523" t="s">
        <v>371</v>
      </c>
      <c r="E19523">
        <v>617100</v>
      </c>
      <c r="F19523" t="s">
        <v>24196</v>
      </c>
      <c r="G19523" s="7">
        <v>963.7</v>
      </c>
    </row>
    <row r="19524" spans="1:7" x14ac:dyDescent="0.3">
      <c r="A19524" s="310">
        <v>3023524</v>
      </c>
      <c r="B19524" t="s">
        <v>24273</v>
      </c>
      <c r="C19524" t="s">
        <v>24274</v>
      </c>
      <c r="D19524" t="s">
        <v>373</v>
      </c>
      <c r="E19524">
        <v>615130</v>
      </c>
      <c r="F19524" t="s">
        <v>24196</v>
      </c>
      <c r="G19524" s="7">
        <v>1070.6099999999999</v>
      </c>
    </row>
    <row r="19525" spans="1:7" x14ac:dyDescent="0.3">
      <c r="A19525" s="310">
        <v>3023524</v>
      </c>
      <c r="B19525" t="s">
        <v>24273</v>
      </c>
      <c r="C19525" t="s">
        <v>24274</v>
      </c>
      <c r="D19525" t="s">
        <v>371</v>
      </c>
      <c r="E19525">
        <v>616100</v>
      </c>
      <c r="F19525" t="s">
        <v>24196</v>
      </c>
      <c r="G19525" s="7">
        <v>612.37</v>
      </c>
    </row>
    <row r="19526" spans="1:7" x14ac:dyDescent="0.3">
      <c r="A19526" s="310">
        <v>3023524</v>
      </c>
      <c r="B19526" t="s">
        <v>24273</v>
      </c>
      <c r="C19526" t="s">
        <v>24274</v>
      </c>
      <c r="D19526" t="s">
        <v>371</v>
      </c>
      <c r="E19526">
        <v>616100</v>
      </c>
      <c r="F19526" t="s">
        <v>24196</v>
      </c>
      <c r="G19526" s="7">
        <v>240.15</v>
      </c>
    </row>
    <row r="19527" spans="1:7" x14ac:dyDescent="0.3">
      <c r="A19527" s="310">
        <v>3023524</v>
      </c>
      <c r="B19527" t="s">
        <v>24273</v>
      </c>
      <c r="C19527" t="s">
        <v>24274</v>
      </c>
      <c r="D19527" t="s">
        <v>371</v>
      </c>
      <c r="E19527">
        <v>615100</v>
      </c>
      <c r="F19527" t="s">
        <v>24196</v>
      </c>
      <c r="G19527" s="7">
        <v>62.83</v>
      </c>
    </row>
    <row r="19528" spans="1:7" x14ac:dyDescent="0.3">
      <c r="A19528" s="310">
        <v>3023524</v>
      </c>
      <c r="B19528" t="s">
        <v>24273</v>
      </c>
      <c r="C19528" t="s">
        <v>24274</v>
      </c>
      <c r="D19528" t="s">
        <v>371</v>
      </c>
      <c r="E19528">
        <v>615100</v>
      </c>
      <c r="F19528" t="s">
        <v>24196</v>
      </c>
      <c r="G19528" s="7">
        <v>1762.16</v>
      </c>
    </row>
    <row r="19529" spans="1:7" x14ac:dyDescent="0.3">
      <c r="A19529" s="310">
        <v>3023524</v>
      </c>
      <c r="B19529" t="s">
        <v>24273</v>
      </c>
      <c r="C19529" t="s">
        <v>24274</v>
      </c>
      <c r="D19529" t="s">
        <v>371</v>
      </c>
      <c r="E19529">
        <v>615100</v>
      </c>
      <c r="F19529" t="s">
        <v>24196</v>
      </c>
      <c r="G19529" s="7">
        <v>6481.08</v>
      </c>
    </row>
    <row r="19530" spans="1:7" x14ac:dyDescent="0.3">
      <c r="A19530" s="310">
        <v>3023524</v>
      </c>
      <c r="B19530" t="s">
        <v>24273</v>
      </c>
      <c r="C19530" t="s">
        <v>24274</v>
      </c>
      <c r="D19530" t="s">
        <v>371</v>
      </c>
      <c r="E19530">
        <v>615100</v>
      </c>
      <c r="F19530" t="s">
        <v>24196</v>
      </c>
      <c r="G19530" s="7">
        <v>-63.22</v>
      </c>
    </row>
    <row r="19531" spans="1:7" x14ac:dyDescent="0.3">
      <c r="A19531" s="310">
        <v>3023524</v>
      </c>
      <c r="B19531" t="s">
        <v>24273</v>
      </c>
      <c r="C19531" t="s">
        <v>24274</v>
      </c>
      <c r="D19531" t="s">
        <v>373</v>
      </c>
      <c r="E19531">
        <v>615130</v>
      </c>
      <c r="F19531" t="s">
        <v>24196</v>
      </c>
      <c r="G19531" s="7">
        <v>1093.1600000000001</v>
      </c>
    </row>
    <row r="19532" spans="1:7" x14ac:dyDescent="0.3">
      <c r="A19532" s="310">
        <v>3023524</v>
      </c>
      <c r="B19532" t="s">
        <v>24273</v>
      </c>
      <c r="C19532" t="s">
        <v>24274</v>
      </c>
      <c r="D19532" t="s">
        <v>373</v>
      </c>
      <c r="E19532">
        <v>617150</v>
      </c>
      <c r="F19532" t="s">
        <v>24196</v>
      </c>
      <c r="G19532" s="7">
        <v>293.10000000000002</v>
      </c>
    </row>
    <row r="19533" spans="1:7" x14ac:dyDescent="0.3">
      <c r="A19533" s="310">
        <v>3023524</v>
      </c>
      <c r="B19533" t="s">
        <v>24273</v>
      </c>
      <c r="C19533" t="s">
        <v>24274</v>
      </c>
      <c r="D19533" t="s">
        <v>377</v>
      </c>
      <c r="E19533">
        <v>611130</v>
      </c>
      <c r="F19533" t="s">
        <v>24196</v>
      </c>
      <c r="G19533" s="7">
        <v>151.16999999999999</v>
      </c>
    </row>
    <row r="19534" spans="1:7" x14ac:dyDescent="0.3">
      <c r="A19534" s="310">
        <v>3023524</v>
      </c>
      <c r="B19534" t="s">
        <v>24273</v>
      </c>
      <c r="C19534" t="s">
        <v>24274</v>
      </c>
      <c r="D19534" t="s">
        <v>371</v>
      </c>
      <c r="E19534">
        <v>617100</v>
      </c>
      <c r="F19534" t="s">
        <v>24196</v>
      </c>
      <c r="G19534" s="7">
        <v>560.77</v>
      </c>
    </row>
    <row r="19535" spans="1:7" x14ac:dyDescent="0.3">
      <c r="A19535" s="310">
        <v>3023524</v>
      </c>
      <c r="B19535" t="s">
        <v>24273</v>
      </c>
      <c r="C19535" t="s">
        <v>24274</v>
      </c>
      <c r="D19535" t="s">
        <v>373</v>
      </c>
      <c r="E19535">
        <v>616160</v>
      </c>
      <c r="F19535" t="s">
        <v>24196</v>
      </c>
      <c r="G19535" s="7">
        <v>119.35</v>
      </c>
    </row>
    <row r="19536" spans="1:7" x14ac:dyDescent="0.3">
      <c r="A19536" s="310">
        <v>3023524</v>
      </c>
      <c r="B19536" t="s">
        <v>24273</v>
      </c>
      <c r="C19536" t="s">
        <v>24274</v>
      </c>
      <c r="D19536" t="s">
        <v>375</v>
      </c>
      <c r="E19536">
        <v>616130</v>
      </c>
      <c r="F19536" t="s">
        <v>24196</v>
      </c>
      <c r="G19536" s="7">
        <v>190.39</v>
      </c>
    </row>
    <row r="19537" spans="1:7" x14ac:dyDescent="0.3">
      <c r="A19537" s="310">
        <v>3023524</v>
      </c>
      <c r="B19537" t="s">
        <v>24273</v>
      </c>
      <c r="C19537" t="s">
        <v>24274</v>
      </c>
      <c r="D19537" t="s">
        <v>371</v>
      </c>
      <c r="E19537">
        <v>617100</v>
      </c>
      <c r="F19537" t="s">
        <v>24196</v>
      </c>
      <c r="G19537" s="7">
        <v>774.27</v>
      </c>
    </row>
    <row r="19538" spans="1:7" x14ac:dyDescent="0.3">
      <c r="A19538" s="310">
        <v>3023524</v>
      </c>
      <c r="B19538" t="s">
        <v>24273</v>
      </c>
      <c r="C19538" t="s">
        <v>24274</v>
      </c>
      <c r="D19538" t="s">
        <v>371</v>
      </c>
      <c r="E19538">
        <v>615100</v>
      </c>
      <c r="F19538" t="s">
        <v>24196</v>
      </c>
      <c r="G19538" s="7">
        <v>1517.21</v>
      </c>
    </row>
    <row r="19539" spans="1:7" x14ac:dyDescent="0.3">
      <c r="A19539" s="310">
        <v>3023524</v>
      </c>
      <c r="B19539" t="s">
        <v>24273</v>
      </c>
      <c r="C19539" t="s">
        <v>24274</v>
      </c>
      <c r="D19539" t="s">
        <v>373</v>
      </c>
      <c r="E19539">
        <v>617150</v>
      </c>
      <c r="F19539" t="s">
        <v>24196</v>
      </c>
      <c r="G19539" s="7">
        <v>247.39</v>
      </c>
    </row>
    <row r="19540" spans="1:7" x14ac:dyDescent="0.3">
      <c r="A19540" s="310">
        <v>3023524</v>
      </c>
      <c r="B19540" t="s">
        <v>24273</v>
      </c>
      <c r="C19540" t="s">
        <v>24274</v>
      </c>
      <c r="D19540" t="s">
        <v>373</v>
      </c>
      <c r="E19540">
        <v>615130</v>
      </c>
      <c r="F19540" t="s">
        <v>24196</v>
      </c>
      <c r="G19540" s="7">
        <v>75.900000000000006</v>
      </c>
    </row>
    <row r="19541" spans="1:7" x14ac:dyDescent="0.3">
      <c r="A19541" s="310">
        <v>3023524</v>
      </c>
      <c r="B19541" t="s">
        <v>24273</v>
      </c>
      <c r="C19541" t="s">
        <v>24274</v>
      </c>
      <c r="D19541" t="s">
        <v>371</v>
      </c>
      <c r="E19541">
        <v>617100</v>
      </c>
      <c r="F19541" t="s">
        <v>24196</v>
      </c>
      <c r="G19541" s="7">
        <v>765.94</v>
      </c>
    </row>
    <row r="19542" spans="1:7" x14ac:dyDescent="0.3">
      <c r="A19542" s="310">
        <v>3023524</v>
      </c>
      <c r="B19542" t="s">
        <v>24273</v>
      </c>
      <c r="C19542" t="s">
        <v>24274</v>
      </c>
      <c r="D19542" t="s">
        <v>373</v>
      </c>
      <c r="E19542">
        <v>615130</v>
      </c>
      <c r="F19542" t="s">
        <v>24196</v>
      </c>
      <c r="G19542" s="7">
        <v>1606.08</v>
      </c>
    </row>
    <row r="19543" spans="1:7" x14ac:dyDescent="0.3">
      <c r="A19543" s="310">
        <v>3023524</v>
      </c>
      <c r="B19543" t="s">
        <v>24273</v>
      </c>
      <c r="C19543" t="s">
        <v>24274</v>
      </c>
      <c r="D19543" t="s">
        <v>371</v>
      </c>
      <c r="E19543">
        <v>615100</v>
      </c>
      <c r="F19543" t="s">
        <v>24196</v>
      </c>
      <c r="G19543" s="7">
        <v>1915.9</v>
      </c>
    </row>
    <row r="19544" spans="1:7" x14ac:dyDescent="0.3">
      <c r="A19544" s="310">
        <v>3023524</v>
      </c>
      <c r="B19544" t="s">
        <v>24273</v>
      </c>
      <c r="C19544" t="s">
        <v>24274</v>
      </c>
      <c r="D19544" t="s">
        <v>371</v>
      </c>
      <c r="E19544">
        <v>616100</v>
      </c>
      <c r="F19544" t="s">
        <v>24196</v>
      </c>
      <c r="G19544" s="7">
        <v>909.61</v>
      </c>
    </row>
    <row r="19545" spans="1:7" x14ac:dyDescent="0.3">
      <c r="A19545" s="310">
        <v>3023524</v>
      </c>
      <c r="B19545" t="s">
        <v>24273</v>
      </c>
      <c r="C19545" t="s">
        <v>24274</v>
      </c>
      <c r="D19545" t="s">
        <v>371</v>
      </c>
      <c r="E19545">
        <v>615100</v>
      </c>
      <c r="F19545" t="s">
        <v>24196</v>
      </c>
      <c r="G19545" s="7">
        <v>2021.75</v>
      </c>
    </row>
    <row r="19546" spans="1:7" x14ac:dyDescent="0.3">
      <c r="A19546" s="310">
        <v>3023524</v>
      </c>
      <c r="B19546" t="s">
        <v>24273</v>
      </c>
      <c r="C19546" t="s">
        <v>24274</v>
      </c>
      <c r="D19546" t="s">
        <v>377</v>
      </c>
      <c r="E19546">
        <v>611120</v>
      </c>
      <c r="F19546" t="s">
        <v>24196</v>
      </c>
      <c r="G19546" s="7">
        <v>48.6</v>
      </c>
    </row>
    <row r="19547" spans="1:7" x14ac:dyDescent="0.3">
      <c r="A19547" s="310">
        <v>3023524</v>
      </c>
      <c r="B19547" t="s">
        <v>24273</v>
      </c>
      <c r="C19547" t="s">
        <v>24274</v>
      </c>
      <c r="D19547" t="s">
        <v>371</v>
      </c>
      <c r="E19547">
        <v>617100</v>
      </c>
      <c r="F19547" t="s">
        <v>24196</v>
      </c>
      <c r="G19547" s="7">
        <v>1239.21</v>
      </c>
    </row>
    <row r="19548" spans="1:7" x14ac:dyDescent="0.3">
      <c r="A19548" s="310">
        <v>3023524</v>
      </c>
      <c r="B19548" t="s">
        <v>24273</v>
      </c>
      <c r="C19548" t="s">
        <v>24274</v>
      </c>
      <c r="D19548" t="s">
        <v>373</v>
      </c>
      <c r="E19548">
        <v>617150</v>
      </c>
      <c r="F19548" t="s">
        <v>24196</v>
      </c>
      <c r="G19548" s="7">
        <v>218.4</v>
      </c>
    </row>
    <row r="19549" spans="1:7" x14ac:dyDescent="0.3">
      <c r="A19549" s="310">
        <v>3023524</v>
      </c>
      <c r="B19549" t="s">
        <v>24273</v>
      </c>
      <c r="C19549" t="s">
        <v>24274</v>
      </c>
      <c r="D19549" t="s">
        <v>373</v>
      </c>
      <c r="E19549">
        <v>617150</v>
      </c>
      <c r="F19549" t="s">
        <v>24196</v>
      </c>
      <c r="G19549" s="7">
        <v>291.95</v>
      </c>
    </row>
    <row r="19550" spans="1:7" x14ac:dyDescent="0.3">
      <c r="A19550" s="310">
        <v>3023524</v>
      </c>
      <c r="B19550" t="s">
        <v>24273</v>
      </c>
      <c r="C19550" t="s">
        <v>24274</v>
      </c>
      <c r="D19550" t="s">
        <v>373</v>
      </c>
      <c r="E19550">
        <v>615130</v>
      </c>
      <c r="F19550" t="s">
        <v>24196</v>
      </c>
      <c r="G19550" s="7">
        <v>1781.33</v>
      </c>
    </row>
    <row r="19551" spans="1:7" x14ac:dyDescent="0.3">
      <c r="A19551" s="310">
        <v>3023524</v>
      </c>
      <c r="B19551" t="s">
        <v>24273</v>
      </c>
      <c r="C19551" t="s">
        <v>24274</v>
      </c>
      <c r="D19551" t="s">
        <v>371</v>
      </c>
      <c r="E19551">
        <v>615100</v>
      </c>
      <c r="F19551" t="s">
        <v>24196</v>
      </c>
      <c r="G19551" s="7">
        <v>2510.5</v>
      </c>
    </row>
    <row r="19552" spans="1:7" x14ac:dyDescent="0.3">
      <c r="A19552" s="310">
        <v>3023524</v>
      </c>
      <c r="B19552" t="s">
        <v>24273</v>
      </c>
      <c r="C19552" t="s">
        <v>24274</v>
      </c>
      <c r="D19552" t="s">
        <v>375</v>
      </c>
      <c r="E19552">
        <v>617130</v>
      </c>
      <c r="F19552" t="s">
        <v>24196</v>
      </c>
      <c r="G19552" s="7">
        <v>557.79</v>
      </c>
    </row>
    <row r="19553" spans="1:7" x14ac:dyDescent="0.3">
      <c r="A19553" s="310">
        <v>3023524</v>
      </c>
      <c r="B19553" t="s">
        <v>24273</v>
      </c>
      <c r="C19553" t="s">
        <v>24274</v>
      </c>
      <c r="D19553" t="s">
        <v>373</v>
      </c>
      <c r="E19553">
        <v>615130</v>
      </c>
      <c r="F19553" t="s">
        <v>24196</v>
      </c>
      <c r="G19553" s="7">
        <v>-136.84</v>
      </c>
    </row>
    <row r="19554" spans="1:7" x14ac:dyDescent="0.3">
      <c r="A19554" s="310">
        <v>3023524</v>
      </c>
      <c r="B19554" t="s">
        <v>24273</v>
      </c>
      <c r="C19554" t="s">
        <v>24274</v>
      </c>
      <c r="D19554" t="s">
        <v>371</v>
      </c>
      <c r="E19554">
        <v>617100</v>
      </c>
      <c r="F19554" t="s">
        <v>24196</v>
      </c>
      <c r="G19554" s="7">
        <v>435.14</v>
      </c>
    </row>
    <row r="19555" spans="1:7" x14ac:dyDescent="0.3">
      <c r="A19555" s="310">
        <v>3023524</v>
      </c>
      <c r="B19555" t="s">
        <v>24273</v>
      </c>
      <c r="C19555" t="s">
        <v>24274</v>
      </c>
      <c r="D19555" t="s">
        <v>371</v>
      </c>
      <c r="E19555">
        <v>616100</v>
      </c>
      <c r="F19555" t="s">
        <v>24196</v>
      </c>
      <c r="G19555" s="7">
        <v>585.57000000000005</v>
      </c>
    </row>
    <row r="19556" spans="1:7" x14ac:dyDescent="0.3">
      <c r="A19556" s="310">
        <v>3023524</v>
      </c>
      <c r="B19556" t="s">
        <v>24273</v>
      </c>
      <c r="C19556" t="s">
        <v>24274</v>
      </c>
      <c r="D19556" t="s">
        <v>371</v>
      </c>
      <c r="E19556">
        <v>616100</v>
      </c>
      <c r="F19556" t="s">
        <v>24196</v>
      </c>
      <c r="G19556" s="7">
        <v>224.83</v>
      </c>
    </row>
    <row r="19557" spans="1:7" x14ac:dyDescent="0.3">
      <c r="A19557" s="310">
        <v>3023524</v>
      </c>
      <c r="B19557" t="s">
        <v>24273</v>
      </c>
      <c r="C19557" t="s">
        <v>24274</v>
      </c>
      <c r="D19557" t="s">
        <v>373</v>
      </c>
      <c r="E19557">
        <v>617150</v>
      </c>
      <c r="F19557" t="s">
        <v>24196</v>
      </c>
      <c r="G19557" s="7">
        <v>327.64</v>
      </c>
    </row>
    <row r="19558" spans="1:7" x14ac:dyDescent="0.3">
      <c r="A19558" s="310">
        <v>3023524</v>
      </c>
      <c r="B19558" t="s">
        <v>24273</v>
      </c>
      <c r="C19558" t="s">
        <v>24274</v>
      </c>
      <c r="D19558" t="s">
        <v>371</v>
      </c>
      <c r="E19558">
        <v>615100</v>
      </c>
      <c r="F19558" t="s">
        <v>24196</v>
      </c>
      <c r="G19558" s="7">
        <v>-1061.94</v>
      </c>
    </row>
    <row r="19559" spans="1:7" x14ac:dyDescent="0.3">
      <c r="A19559" s="310">
        <v>3023524</v>
      </c>
      <c r="B19559" t="s">
        <v>24273</v>
      </c>
      <c r="C19559" t="s">
        <v>24274</v>
      </c>
      <c r="D19559" t="s">
        <v>373</v>
      </c>
      <c r="E19559">
        <v>617150</v>
      </c>
      <c r="F19559" t="s">
        <v>24196</v>
      </c>
      <c r="G19559" s="7">
        <v>171.54</v>
      </c>
    </row>
    <row r="19560" spans="1:7" x14ac:dyDescent="0.3">
      <c r="A19560" s="310">
        <v>3023524</v>
      </c>
      <c r="B19560" t="s">
        <v>24273</v>
      </c>
      <c r="C19560" t="s">
        <v>24274</v>
      </c>
      <c r="D19560" t="s">
        <v>371</v>
      </c>
      <c r="E19560">
        <v>615100</v>
      </c>
      <c r="F19560" t="s">
        <v>24196</v>
      </c>
      <c r="G19560" s="7">
        <v>4049.55</v>
      </c>
    </row>
    <row r="19561" spans="1:7" x14ac:dyDescent="0.3">
      <c r="A19561" s="310">
        <v>3023524</v>
      </c>
      <c r="B19561" t="s">
        <v>24273</v>
      </c>
      <c r="C19561" t="s">
        <v>24274</v>
      </c>
      <c r="D19561" t="s">
        <v>373</v>
      </c>
      <c r="E19561">
        <v>615130</v>
      </c>
      <c r="F19561" t="s">
        <v>24196</v>
      </c>
      <c r="G19561" s="7">
        <v>1366.29</v>
      </c>
    </row>
    <row r="19562" spans="1:7" x14ac:dyDescent="0.3">
      <c r="A19562" s="310">
        <v>3023524</v>
      </c>
      <c r="B19562" t="s">
        <v>24273</v>
      </c>
      <c r="C19562" t="s">
        <v>24274</v>
      </c>
      <c r="D19562" t="s">
        <v>371</v>
      </c>
      <c r="E19562">
        <v>615100</v>
      </c>
      <c r="F19562" t="s">
        <v>24196</v>
      </c>
      <c r="G19562" s="7">
        <v>2061.04</v>
      </c>
    </row>
    <row r="19563" spans="1:7" x14ac:dyDescent="0.3">
      <c r="A19563" s="310">
        <v>3023524</v>
      </c>
      <c r="B19563" t="s">
        <v>24273</v>
      </c>
      <c r="C19563" t="s">
        <v>24274</v>
      </c>
      <c r="D19563" t="s">
        <v>373</v>
      </c>
      <c r="E19563">
        <v>616160</v>
      </c>
      <c r="F19563" t="s">
        <v>24196</v>
      </c>
      <c r="G19563" s="7">
        <v>152.96</v>
      </c>
    </row>
    <row r="19564" spans="1:7" x14ac:dyDescent="0.3">
      <c r="A19564" s="310">
        <v>3023524</v>
      </c>
      <c r="B19564" t="s">
        <v>24273</v>
      </c>
      <c r="C19564" t="s">
        <v>24274</v>
      </c>
      <c r="D19564" t="s">
        <v>371</v>
      </c>
      <c r="E19564">
        <v>616100</v>
      </c>
      <c r="F19564" t="s">
        <v>24196</v>
      </c>
      <c r="G19564" s="7">
        <v>212.7</v>
      </c>
    </row>
    <row r="19565" spans="1:7" x14ac:dyDescent="0.3">
      <c r="A19565" s="310">
        <v>3023524</v>
      </c>
      <c r="B19565" t="s">
        <v>24273</v>
      </c>
      <c r="C19565" t="s">
        <v>24274</v>
      </c>
      <c r="D19565" t="s">
        <v>371</v>
      </c>
      <c r="E19565">
        <v>615100</v>
      </c>
      <c r="F19565" t="s">
        <v>24196</v>
      </c>
      <c r="G19565" s="7">
        <v>300</v>
      </c>
    </row>
    <row r="19566" spans="1:7" x14ac:dyDescent="0.3">
      <c r="A19566" s="310">
        <v>3023524</v>
      </c>
      <c r="B19566" t="s">
        <v>24273</v>
      </c>
      <c r="C19566" t="s">
        <v>24274</v>
      </c>
      <c r="D19566" t="s">
        <v>371</v>
      </c>
      <c r="E19566">
        <v>616100</v>
      </c>
      <c r="F19566" t="s">
        <v>24196</v>
      </c>
      <c r="G19566" s="7">
        <v>314.02</v>
      </c>
    </row>
    <row r="19567" spans="1:7" x14ac:dyDescent="0.3">
      <c r="A19567" s="310">
        <v>3023524</v>
      </c>
      <c r="B19567" t="s">
        <v>24273</v>
      </c>
      <c r="C19567" t="s">
        <v>24274</v>
      </c>
      <c r="D19567" t="s">
        <v>373</v>
      </c>
      <c r="E19567">
        <v>617150</v>
      </c>
      <c r="F19567" t="s">
        <v>24196</v>
      </c>
      <c r="G19567" s="7">
        <v>204.77</v>
      </c>
    </row>
    <row r="19568" spans="1:7" x14ac:dyDescent="0.3">
      <c r="A19568" s="310">
        <v>3023524</v>
      </c>
      <c r="B19568" t="s">
        <v>24273</v>
      </c>
      <c r="C19568" t="s">
        <v>24274</v>
      </c>
      <c r="D19568" t="s">
        <v>371</v>
      </c>
      <c r="E19568">
        <v>615100</v>
      </c>
      <c r="F19568" t="s">
        <v>24196</v>
      </c>
      <c r="G19568" s="7">
        <v>273.94</v>
      </c>
    </row>
    <row r="19569" spans="1:7" x14ac:dyDescent="0.3">
      <c r="A19569" s="310">
        <v>3023524</v>
      </c>
      <c r="B19569" t="s">
        <v>24273</v>
      </c>
      <c r="C19569" t="s">
        <v>24274</v>
      </c>
      <c r="D19569" t="s">
        <v>371</v>
      </c>
      <c r="E19569">
        <v>616100</v>
      </c>
      <c r="F19569" t="s">
        <v>24196</v>
      </c>
      <c r="G19569" s="7">
        <v>338.05</v>
      </c>
    </row>
    <row r="19570" spans="1:7" x14ac:dyDescent="0.3">
      <c r="A19570" s="310">
        <v>3023524</v>
      </c>
      <c r="B19570" t="s">
        <v>24273</v>
      </c>
      <c r="C19570" t="s">
        <v>24274</v>
      </c>
      <c r="D19570" t="s">
        <v>374</v>
      </c>
      <c r="E19570">
        <v>615120</v>
      </c>
      <c r="F19570" t="s">
        <v>24196</v>
      </c>
      <c r="G19570" s="7">
        <v>2552.5</v>
      </c>
    </row>
    <row r="19571" spans="1:7" x14ac:dyDescent="0.3">
      <c r="A19571" s="310">
        <v>3023524</v>
      </c>
      <c r="B19571" t="s">
        <v>24273</v>
      </c>
      <c r="C19571" t="s">
        <v>24274</v>
      </c>
      <c r="D19571" t="s">
        <v>373</v>
      </c>
      <c r="E19571">
        <v>616160</v>
      </c>
      <c r="F19571" t="s">
        <v>24196</v>
      </c>
      <c r="G19571" s="7">
        <v>63.58</v>
      </c>
    </row>
    <row r="19572" spans="1:7" x14ac:dyDescent="0.3">
      <c r="A19572" s="310">
        <v>3023524</v>
      </c>
      <c r="B19572" t="s">
        <v>24273</v>
      </c>
      <c r="C19572" t="s">
        <v>24274</v>
      </c>
      <c r="D19572" t="s">
        <v>371</v>
      </c>
      <c r="E19572">
        <v>615100</v>
      </c>
      <c r="F19572" t="s">
        <v>24196</v>
      </c>
      <c r="G19572" s="7">
        <v>257.63</v>
      </c>
    </row>
    <row r="19573" spans="1:7" x14ac:dyDescent="0.3">
      <c r="A19573" s="310">
        <v>3023524</v>
      </c>
      <c r="B19573" t="s">
        <v>24273</v>
      </c>
      <c r="C19573" t="s">
        <v>24274</v>
      </c>
      <c r="D19573" t="s">
        <v>371</v>
      </c>
      <c r="E19573">
        <v>615100</v>
      </c>
      <c r="F19573" t="s">
        <v>24196</v>
      </c>
      <c r="G19573" s="7">
        <v>162.82</v>
      </c>
    </row>
    <row r="19574" spans="1:7" x14ac:dyDescent="0.3">
      <c r="A19574" s="310">
        <v>3023524</v>
      </c>
      <c r="B19574" t="s">
        <v>24273</v>
      </c>
      <c r="C19574" t="s">
        <v>24274</v>
      </c>
      <c r="D19574" t="s">
        <v>375</v>
      </c>
      <c r="E19574">
        <v>616130</v>
      </c>
      <c r="F19574" t="s">
        <v>24196</v>
      </c>
      <c r="G19574" s="7">
        <v>463.29</v>
      </c>
    </row>
    <row r="19575" spans="1:7" x14ac:dyDescent="0.3">
      <c r="A19575" s="310">
        <v>3023524</v>
      </c>
      <c r="B19575" t="s">
        <v>24273</v>
      </c>
      <c r="C19575" t="s">
        <v>24274</v>
      </c>
      <c r="D19575" t="s">
        <v>371</v>
      </c>
      <c r="E19575">
        <v>617100</v>
      </c>
      <c r="F19575" t="s">
        <v>24196</v>
      </c>
      <c r="G19575" s="7">
        <v>669.67</v>
      </c>
    </row>
    <row r="19576" spans="1:7" x14ac:dyDescent="0.3">
      <c r="A19576" s="310">
        <v>3023524</v>
      </c>
      <c r="B19576" t="s">
        <v>24273</v>
      </c>
      <c r="C19576" t="s">
        <v>24274</v>
      </c>
      <c r="D19576" t="s">
        <v>371</v>
      </c>
      <c r="E19576">
        <v>616100</v>
      </c>
      <c r="F19576" t="s">
        <v>24196</v>
      </c>
      <c r="G19576" s="7">
        <v>165.03</v>
      </c>
    </row>
    <row r="19577" spans="1:7" x14ac:dyDescent="0.3">
      <c r="A19577" s="310">
        <v>3023524</v>
      </c>
      <c r="B19577" t="s">
        <v>24273</v>
      </c>
      <c r="C19577" t="s">
        <v>24274</v>
      </c>
      <c r="D19577" t="s">
        <v>371</v>
      </c>
      <c r="E19577">
        <v>615100</v>
      </c>
      <c r="F19577" t="s">
        <v>24196</v>
      </c>
      <c r="G19577" s="7">
        <v>1896.6</v>
      </c>
    </row>
    <row r="19578" spans="1:7" x14ac:dyDescent="0.3">
      <c r="A19578" s="310">
        <v>3023524</v>
      </c>
      <c r="B19578" t="s">
        <v>24273</v>
      </c>
      <c r="C19578" t="s">
        <v>24274</v>
      </c>
      <c r="D19578" t="s">
        <v>371</v>
      </c>
      <c r="E19578">
        <v>617100</v>
      </c>
      <c r="F19578" t="s">
        <v>24196</v>
      </c>
      <c r="G19578" s="7">
        <v>693.54</v>
      </c>
    </row>
    <row r="19579" spans="1:7" x14ac:dyDescent="0.3">
      <c r="A19579" s="310">
        <v>3023524</v>
      </c>
      <c r="B19579" t="s">
        <v>24273</v>
      </c>
      <c r="C19579" t="s">
        <v>24274</v>
      </c>
      <c r="D19579" t="s">
        <v>371</v>
      </c>
      <c r="E19579">
        <v>617100</v>
      </c>
      <c r="F19579" t="s">
        <v>24196</v>
      </c>
      <c r="G19579" s="7">
        <v>860.4</v>
      </c>
    </row>
    <row r="19580" spans="1:7" x14ac:dyDescent="0.3">
      <c r="A19580" s="310">
        <v>3023524</v>
      </c>
      <c r="B19580" t="s">
        <v>24273</v>
      </c>
      <c r="C19580" t="s">
        <v>24274</v>
      </c>
      <c r="D19580" t="s">
        <v>373</v>
      </c>
      <c r="E19580">
        <v>617150</v>
      </c>
      <c r="F19580" t="s">
        <v>24196</v>
      </c>
      <c r="G19580" s="7">
        <v>15.49</v>
      </c>
    </row>
    <row r="19581" spans="1:7" x14ac:dyDescent="0.3">
      <c r="A19581" s="310">
        <v>3023524</v>
      </c>
      <c r="B19581" t="s">
        <v>24273</v>
      </c>
      <c r="C19581" t="s">
        <v>24274</v>
      </c>
      <c r="D19581" t="s">
        <v>371</v>
      </c>
      <c r="E19581">
        <v>617100</v>
      </c>
      <c r="F19581" t="s">
        <v>24196</v>
      </c>
      <c r="G19581" s="7">
        <v>543.94000000000005</v>
      </c>
    </row>
    <row r="19582" spans="1:7" x14ac:dyDescent="0.3">
      <c r="A19582" s="310">
        <v>3023524</v>
      </c>
      <c r="B19582" t="s">
        <v>24273</v>
      </c>
      <c r="C19582" t="s">
        <v>24274</v>
      </c>
      <c r="D19582" t="s">
        <v>371</v>
      </c>
      <c r="E19582">
        <v>617100</v>
      </c>
      <c r="F19582" t="s">
        <v>24196</v>
      </c>
      <c r="G19582" s="7">
        <v>840.03</v>
      </c>
    </row>
    <row r="19583" spans="1:7" x14ac:dyDescent="0.3">
      <c r="A19583" s="310">
        <v>3023524</v>
      </c>
      <c r="B19583" t="s">
        <v>24273</v>
      </c>
      <c r="C19583" t="s">
        <v>24274</v>
      </c>
      <c r="D19583" t="s">
        <v>371</v>
      </c>
      <c r="E19583">
        <v>617100</v>
      </c>
      <c r="F19583" t="s">
        <v>24196</v>
      </c>
      <c r="G19583" s="7">
        <v>720.01</v>
      </c>
    </row>
    <row r="19584" spans="1:7" x14ac:dyDescent="0.3">
      <c r="A19584" s="310">
        <v>3023524</v>
      </c>
      <c r="B19584" t="s">
        <v>24273</v>
      </c>
      <c r="C19584" t="s">
        <v>24274</v>
      </c>
      <c r="D19584" t="s">
        <v>373</v>
      </c>
      <c r="E19584">
        <v>615130</v>
      </c>
      <c r="F19584" t="s">
        <v>24196</v>
      </c>
      <c r="G19584" s="7">
        <v>1003.77</v>
      </c>
    </row>
    <row r="19585" spans="1:7" x14ac:dyDescent="0.3">
      <c r="A19585" s="310">
        <v>3023524</v>
      </c>
      <c r="B19585" t="s">
        <v>24273</v>
      </c>
      <c r="C19585" t="s">
        <v>24274</v>
      </c>
      <c r="D19585" t="s">
        <v>373</v>
      </c>
      <c r="E19585">
        <v>617150</v>
      </c>
      <c r="F19585" t="s">
        <v>24196</v>
      </c>
      <c r="G19585" s="7">
        <v>223</v>
      </c>
    </row>
    <row r="19586" spans="1:7" x14ac:dyDescent="0.3">
      <c r="A19586" s="310">
        <v>3023524</v>
      </c>
      <c r="B19586" t="s">
        <v>24273</v>
      </c>
      <c r="C19586" t="s">
        <v>24274</v>
      </c>
      <c r="D19586" t="s">
        <v>373</v>
      </c>
      <c r="E19586">
        <v>616160</v>
      </c>
      <c r="F19586" t="s">
        <v>24196</v>
      </c>
      <c r="G19586" s="7">
        <v>230.23</v>
      </c>
    </row>
    <row r="19587" spans="1:7" x14ac:dyDescent="0.3">
      <c r="A19587" s="310">
        <v>3023524</v>
      </c>
      <c r="B19587" t="s">
        <v>24273</v>
      </c>
      <c r="C19587" t="s">
        <v>24274</v>
      </c>
      <c r="D19587" t="s">
        <v>373</v>
      </c>
      <c r="E19587">
        <v>617150</v>
      </c>
      <c r="F19587" t="s">
        <v>24196</v>
      </c>
      <c r="G19587" s="7">
        <v>471.8</v>
      </c>
    </row>
    <row r="19588" spans="1:7" x14ac:dyDescent="0.3">
      <c r="A19588" s="310">
        <v>3023524</v>
      </c>
      <c r="B19588" t="s">
        <v>24273</v>
      </c>
      <c r="C19588" t="s">
        <v>24274</v>
      </c>
      <c r="D19588" t="s">
        <v>371</v>
      </c>
      <c r="E19588">
        <v>616100</v>
      </c>
      <c r="F19588" t="s">
        <v>24196</v>
      </c>
      <c r="G19588" s="7">
        <v>639.88</v>
      </c>
    </row>
    <row r="19589" spans="1:7" x14ac:dyDescent="0.3">
      <c r="A19589" s="310">
        <v>3023524</v>
      </c>
      <c r="B19589" t="s">
        <v>24273</v>
      </c>
      <c r="C19589" t="s">
        <v>24274</v>
      </c>
      <c r="D19589" t="s">
        <v>371</v>
      </c>
      <c r="E19589">
        <v>615100</v>
      </c>
      <c r="F19589" t="s">
        <v>24196</v>
      </c>
      <c r="G19589" s="7">
        <v>-66.5</v>
      </c>
    </row>
    <row r="19590" spans="1:7" x14ac:dyDescent="0.3">
      <c r="A19590" s="310">
        <v>3023524</v>
      </c>
      <c r="B19590" t="s">
        <v>24273</v>
      </c>
      <c r="C19590" t="s">
        <v>24274</v>
      </c>
      <c r="D19590" t="s">
        <v>371</v>
      </c>
      <c r="E19590">
        <v>615100</v>
      </c>
      <c r="F19590" t="s">
        <v>24196</v>
      </c>
      <c r="G19590" s="7">
        <v>-15.19</v>
      </c>
    </row>
    <row r="19591" spans="1:7" x14ac:dyDescent="0.3">
      <c r="A19591" s="310">
        <v>3023524</v>
      </c>
      <c r="B19591" t="s">
        <v>24273</v>
      </c>
      <c r="C19591" t="s">
        <v>24274</v>
      </c>
      <c r="D19591" t="s">
        <v>371</v>
      </c>
      <c r="E19591">
        <v>617100</v>
      </c>
      <c r="F19591" t="s">
        <v>24196</v>
      </c>
      <c r="G19591" s="7">
        <v>1343.05</v>
      </c>
    </row>
    <row r="19592" spans="1:7" x14ac:dyDescent="0.3">
      <c r="A19592" s="310">
        <v>3023524</v>
      </c>
      <c r="B19592" t="s">
        <v>24273</v>
      </c>
      <c r="C19592" t="s">
        <v>24274</v>
      </c>
      <c r="D19592" t="s">
        <v>373</v>
      </c>
      <c r="E19592">
        <v>617150</v>
      </c>
      <c r="F19592" t="s">
        <v>24196</v>
      </c>
      <c r="G19592" s="7">
        <v>436.47</v>
      </c>
    </row>
    <row r="19593" spans="1:7" x14ac:dyDescent="0.3">
      <c r="A19593" s="310">
        <v>3023524</v>
      </c>
      <c r="B19593" t="s">
        <v>24273</v>
      </c>
      <c r="C19593" t="s">
        <v>24274</v>
      </c>
      <c r="D19593" t="s">
        <v>371</v>
      </c>
      <c r="E19593">
        <v>616100</v>
      </c>
      <c r="F19593" t="s">
        <v>24196</v>
      </c>
      <c r="G19593" s="7">
        <v>300.18</v>
      </c>
    </row>
    <row r="19594" spans="1:7" x14ac:dyDescent="0.3">
      <c r="A19594" s="310">
        <v>3023524</v>
      </c>
      <c r="B19594" t="s">
        <v>24273</v>
      </c>
      <c r="C19594" t="s">
        <v>24274</v>
      </c>
      <c r="D19594" t="s">
        <v>371</v>
      </c>
      <c r="E19594">
        <v>616100</v>
      </c>
      <c r="F19594" t="s">
        <v>24196</v>
      </c>
      <c r="G19594" s="7">
        <v>2.5299999999999998</v>
      </c>
    </row>
    <row r="19595" spans="1:7" x14ac:dyDescent="0.3">
      <c r="A19595" s="310">
        <v>3023524</v>
      </c>
      <c r="B19595" t="s">
        <v>24273</v>
      </c>
      <c r="C19595" t="s">
        <v>24274</v>
      </c>
      <c r="D19595" t="s">
        <v>371</v>
      </c>
      <c r="E19595">
        <v>615100</v>
      </c>
      <c r="F19595" t="s">
        <v>24196</v>
      </c>
      <c r="G19595" s="7">
        <v>1884.92</v>
      </c>
    </row>
    <row r="19596" spans="1:7" x14ac:dyDescent="0.3">
      <c r="A19596" s="310">
        <v>3023524</v>
      </c>
      <c r="B19596" t="s">
        <v>24273</v>
      </c>
      <c r="C19596" t="s">
        <v>24274</v>
      </c>
      <c r="D19596" t="s">
        <v>371</v>
      </c>
      <c r="E19596">
        <v>617100</v>
      </c>
      <c r="F19596" t="s">
        <v>24196</v>
      </c>
      <c r="G19596" s="7">
        <v>915.8</v>
      </c>
    </row>
    <row r="19597" spans="1:7" x14ac:dyDescent="0.3">
      <c r="A19597" s="310">
        <v>3023524</v>
      </c>
      <c r="B19597" t="s">
        <v>24273</v>
      </c>
      <c r="C19597" t="s">
        <v>24274</v>
      </c>
      <c r="D19597" t="s">
        <v>371</v>
      </c>
      <c r="E19597">
        <v>616100</v>
      </c>
      <c r="F19597" t="s">
        <v>24196</v>
      </c>
      <c r="G19597" s="7">
        <v>441.47</v>
      </c>
    </row>
    <row r="19598" spans="1:7" x14ac:dyDescent="0.3">
      <c r="A19598" s="310">
        <v>3023524</v>
      </c>
      <c r="B19598" t="s">
        <v>24273</v>
      </c>
      <c r="C19598" t="s">
        <v>24274</v>
      </c>
      <c r="D19598" t="s">
        <v>374</v>
      </c>
      <c r="E19598">
        <v>616120</v>
      </c>
      <c r="F19598" t="s">
        <v>24196</v>
      </c>
      <c r="G19598" s="7">
        <v>320.32</v>
      </c>
    </row>
    <row r="19599" spans="1:7" x14ac:dyDescent="0.3">
      <c r="A19599" s="310">
        <v>3023524</v>
      </c>
      <c r="B19599" t="s">
        <v>24273</v>
      </c>
      <c r="C19599" t="s">
        <v>24274</v>
      </c>
      <c r="D19599" t="s">
        <v>375</v>
      </c>
      <c r="E19599">
        <v>615140</v>
      </c>
      <c r="F19599" t="s">
        <v>24196</v>
      </c>
      <c r="G19599" s="7">
        <v>18.89</v>
      </c>
    </row>
    <row r="19600" spans="1:7" x14ac:dyDescent="0.3">
      <c r="A19600" s="310">
        <v>3023524</v>
      </c>
      <c r="B19600" t="s">
        <v>24273</v>
      </c>
      <c r="C19600" t="s">
        <v>24274</v>
      </c>
      <c r="D19600" t="s">
        <v>371</v>
      </c>
      <c r="E19600">
        <v>615100</v>
      </c>
      <c r="F19600" t="s">
        <v>24196</v>
      </c>
      <c r="G19600" s="7">
        <v>-217.4</v>
      </c>
    </row>
    <row r="19601" spans="1:7" x14ac:dyDescent="0.3">
      <c r="A19601" s="310">
        <v>3023524</v>
      </c>
      <c r="B19601" t="s">
        <v>24273</v>
      </c>
      <c r="C19601" t="s">
        <v>24274</v>
      </c>
      <c r="D19601" t="s">
        <v>371</v>
      </c>
      <c r="E19601">
        <v>615100</v>
      </c>
      <c r="F19601" t="s">
        <v>24196</v>
      </c>
      <c r="G19601" s="7">
        <v>3037.3</v>
      </c>
    </row>
    <row r="19602" spans="1:7" x14ac:dyDescent="0.3">
      <c r="A19602" s="310">
        <v>3023524</v>
      </c>
      <c r="B19602" t="s">
        <v>24273</v>
      </c>
      <c r="C19602" t="s">
        <v>24274</v>
      </c>
      <c r="D19602" t="s">
        <v>373</v>
      </c>
      <c r="E19602">
        <v>617150</v>
      </c>
      <c r="F19602" t="s">
        <v>24196</v>
      </c>
      <c r="G19602" s="7">
        <v>398.18</v>
      </c>
    </row>
    <row r="19603" spans="1:7" x14ac:dyDescent="0.3">
      <c r="A19603" s="310">
        <v>3023524</v>
      </c>
      <c r="B19603" t="s">
        <v>24273</v>
      </c>
      <c r="C19603" t="s">
        <v>24274</v>
      </c>
      <c r="D19603" t="s">
        <v>373</v>
      </c>
      <c r="E19603">
        <v>617150</v>
      </c>
      <c r="F19603" t="s">
        <v>24196</v>
      </c>
      <c r="G19603" s="7">
        <v>363.39</v>
      </c>
    </row>
    <row r="19604" spans="1:7" x14ac:dyDescent="0.3">
      <c r="A19604" s="310">
        <v>3023524</v>
      </c>
      <c r="B19604" t="s">
        <v>24273</v>
      </c>
      <c r="C19604" t="s">
        <v>24274</v>
      </c>
      <c r="D19604" t="s">
        <v>374</v>
      </c>
      <c r="E19604">
        <v>617120</v>
      </c>
      <c r="F19604" t="s">
        <v>24196</v>
      </c>
      <c r="G19604" s="7">
        <v>520.71</v>
      </c>
    </row>
    <row r="19605" spans="1:7" x14ac:dyDescent="0.3">
      <c r="A19605" s="310">
        <v>3023524</v>
      </c>
      <c r="B19605" t="s">
        <v>24273</v>
      </c>
      <c r="C19605" t="s">
        <v>24274</v>
      </c>
      <c r="D19605" t="s">
        <v>375</v>
      </c>
      <c r="E19605">
        <v>615140</v>
      </c>
      <c r="F19605" t="s">
        <v>24196</v>
      </c>
      <c r="G19605" s="7">
        <v>1561.25</v>
      </c>
    </row>
    <row r="19606" spans="1:7" x14ac:dyDescent="0.3">
      <c r="A19606" s="310">
        <v>3023524</v>
      </c>
      <c r="B19606" t="s">
        <v>24273</v>
      </c>
      <c r="C19606" t="s">
        <v>24274</v>
      </c>
      <c r="D19606" t="s">
        <v>373</v>
      </c>
      <c r="E19606">
        <v>616160</v>
      </c>
      <c r="F19606" t="s">
        <v>24196</v>
      </c>
      <c r="G19606" s="7">
        <v>155.30000000000001</v>
      </c>
    </row>
    <row r="19607" spans="1:7" x14ac:dyDescent="0.3">
      <c r="A19607" s="310">
        <v>3023524</v>
      </c>
      <c r="B19607" t="s">
        <v>24273</v>
      </c>
      <c r="C19607" t="s">
        <v>24274</v>
      </c>
      <c r="D19607" t="s">
        <v>371</v>
      </c>
      <c r="E19607">
        <v>615100</v>
      </c>
      <c r="F19607" t="s">
        <v>24196</v>
      </c>
      <c r="G19607" s="7">
        <v>28.89</v>
      </c>
    </row>
    <row r="19608" spans="1:7" x14ac:dyDescent="0.3">
      <c r="A19608" s="310">
        <v>3023524</v>
      </c>
      <c r="B19608" t="s">
        <v>24273</v>
      </c>
      <c r="C19608" t="s">
        <v>24274</v>
      </c>
      <c r="D19608" t="s">
        <v>371</v>
      </c>
      <c r="E19608">
        <v>615100</v>
      </c>
      <c r="F19608" t="s">
        <v>24196</v>
      </c>
      <c r="G19608" s="7">
        <v>3193.17</v>
      </c>
    </row>
    <row r="19609" spans="1:7" x14ac:dyDescent="0.3">
      <c r="A19609" s="310">
        <v>3023524</v>
      </c>
      <c r="B19609" t="s">
        <v>24273</v>
      </c>
      <c r="C19609" t="s">
        <v>24274</v>
      </c>
      <c r="D19609" t="s">
        <v>371</v>
      </c>
      <c r="E19609">
        <v>617100</v>
      </c>
      <c r="F19609" t="s">
        <v>24196</v>
      </c>
      <c r="G19609" s="7">
        <v>549.48</v>
      </c>
    </row>
    <row r="19610" spans="1:7" x14ac:dyDescent="0.3">
      <c r="A19610" s="310">
        <v>3023524</v>
      </c>
      <c r="B19610" t="s">
        <v>24273</v>
      </c>
      <c r="C19610" t="s">
        <v>24274</v>
      </c>
      <c r="D19610" t="s">
        <v>373</v>
      </c>
      <c r="E19610">
        <v>615130</v>
      </c>
      <c r="F19610" t="s">
        <v>24196</v>
      </c>
      <c r="G19610" s="7">
        <v>1951.84</v>
      </c>
    </row>
    <row r="19611" spans="1:7" x14ac:dyDescent="0.3">
      <c r="A19611" s="310">
        <v>3023524</v>
      </c>
      <c r="B19611" t="s">
        <v>24273</v>
      </c>
      <c r="C19611" t="s">
        <v>24274</v>
      </c>
      <c r="D19611" t="s">
        <v>373</v>
      </c>
      <c r="E19611">
        <v>617150</v>
      </c>
      <c r="F19611" t="s">
        <v>24196</v>
      </c>
      <c r="G19611" s="7">
        <v>252.5</v>
      </c>
    </row>
    <row r="19612" spans="1:7" x14ac:dyDescent="0.3">
      <c r="A19612" s="310">
        <v>3023524</v>
      </c>
      <c r="B19612" t="s">
        <v>24273</v>
      </c>
      <c r="C19612" t="s">
        <v>24274</v>
      </c>
      <c r="D19612" t="s">
        <v>371</v>
      </c>
      <c r="E19612">
        <v>616100</v>
      </c>
      <c r="F19612" t="s">
        <v>24196</v>
      </c>
      <c r="G19612" s="7">
        <v>221.94</v>
      </c>
    </row>
    <row r="19613" spans="1:7" x14ac:dyDescent="0.3">
      <c r="A19613" s="310">
        <v>3023524</v>
      </c>
      <c r="B19613" t="s">
        <v>24273</v>
      </c>
      <c r="C19613" t="s">
        <v>24274</v>
      </c>
      <c r="D19613" t="s">
        <v>371</v>
      </c>
      <c r="E19613">
        <v>617100</v>
      </c>
      <c r="F19613" t="s">
        <v>24196</v>
      </c>
      <c r="G19613" s="7">
        <v>124.44</v>
      </c>
    </row>
    <row r="19614" spans="1:7" x14ac:dyDescent="0.3">
      <c r="A19614" s="310">
        <v>3023524</v>
      </c>
      <c r="B19614" t="s">
        <v>24273</v>
      </c>
      <c r="C19614" t="s">
        <v>24274</v>
      </c>
      <c r="D19614" t="s">
        <v>373</v>
      </c>
      <c r="E19614">
        <v>617150</v>
      </c>
      <c r="F19614" t="s">
        <v>24196</v>
      </c>
      <c r="G19614" s="7">
        <v>278.72000000000003</v>
      </c>
    </row>
    <row r="19615" spans="1:7" x14ac:dyDescent="0.3">
      <c r="A19615" s="310">
        <v>3023524</v>
      </c>
      <c r="B19615" t="s">
        <v>24273</v>
      </c>
      <c r="C19615" t="s">
        <v>24274</v>
      </c>
      <c r="D19615" t="s">
        <v>371</v>
      </c>
      <c r="E19615">
        <v>615100</v>
      </c>
      <c r="F19615" t="s">
        <v>24196</v>
      </c>
      <c r="G19615" s="7">
        <v>266.67</v>
      </c>
    </row>
    <row r="19616" spans="1:7" x14ac:dyDescent="0.3">
      <c r="A19616" s="310">
        <v>3023524</v>
      </c>
      <c r="B19616" t="s">
        <v>24273</v>
      </c>
      <c r="C19616" t="s">
        <v>24274</v>
      </c>
      <c r="D19616" t="s">
        <v>373</v>
      </c>
      <c r="E19616">
        <v>615130</v>
      </c>
      <c r="F19616" t="s">
        <v>24196</v>
      </c>
      <c r="G19616" s="7">
        <v>1452.35</v>
      </c>
    </row>
    <row r="19617" spans="1:7" x14ac:dyDescent="0.3">
      <c r="A19617" s="310">
        <v>3023524</v>
      </c>
      <c r="B19617" t="s">
        <v>24273</v>
      </c>
      <c r="C19617" t="s">
        <v>24274</v>
      </c>
      <c r="D19617" t="s">
        <v>371</v>
      </c>
      <c r="E19617">
        <v>617100</v>
      </c>
      <c r="F19617" t="s">
        <v>24196</v>
      </c>
      <c r="G19617" s="7">
        <v>1290.46</v>
      </c>
    </row>
    <row r="19618" spans="1:7" x14ac:dyDescent="0.3">
      <c r="A19618" s="310">
        <v>3023524</v>
      </c>
      <c r="B19618" t="s">
        <v>24273</v>
      </c>
      <c r="C19618" t="s">
        <v>24274</v>
      </c>
      <c r="D19618" t="s">
        <v>373</v>
      </c>
      <c r="E19618">
        <v>615130</v>
      </c>
      <c r="F19618" t="s">
        <v>24196</v>
      </c>
      <c r="G19618" s="7">
        <v>2007.52</v>
      </c>
    </row>
    <row r="19619" spans="1:7" x14ac:dyDescent="0.3">
      <c r="A19619" s="310">
        <v>3023524</v>
      </c>
      <c r="B19619" t="s">
        <v>24273</v>
      </c>
      <c r="C19619" t="s">
        <v>24274</v>
      </c>
      <c r="D19619" t="s">
        <v>375</v>
      </c>
      <c r="E19619">
        <v>615140</v>
      </c>
      <c r="F19619" t="s">
        <v>24196</v>
      </c>
      <c r="G19619" s="7">
        <v>125</v>
      </c>
    </row>
    <row r="19620" spans="1:7" x14ac:dyDescent="0.3">
      <c r="A19620" s="310">
        <v>3023524</v>
      </c>
      <c r="B19620" t="s">
        <v>24273</v>
      </c>
      <c r="C19620" t="s">
        <v>24274</v>
      </c>
      <c r="D19620" t="s">
        <v>373</v>
      </c>
      <c r="E19620">
        <v>616160</v>
      </c>
      <c r="F19620" t="s">
        <v>24196</v>
      </c>
      <c r="G19620" s="7">
        <v>152.12</v>
      </c>
    </row>
    <row r="19621" spans="1:7" x14ac:dyDescent="0.3">
      <c r="A19621" s="310">
        <v>3023524</v>
      </c>
      <c r="B19621" t="s">
        <v>24273</v>
      </c>
      <c r="C19621" t="s">
        <v>24274</v>
      </c>
      <c r="D19621" t="s">
        <v>371</v>
      </c>
      <c r="E19621">
        <v>615100</v>
      </c>
      <c r="F19621" t="s">
        <v>24196</v>
      </c>
      <c r="G19621" s="7">
        <v>3599.6</v>
      </c>
    </row>
    <row r="19622" spans="1:7" x14ac:dyDescent="0.3">
      <c r="A19622" s="310">
        <v>3023524</v>
      </c>
      <c r="B19622" t="s">
        <v>24273</v>
      </c>
      <c r="C19622" t="s">
        <v>24274</v>
      </c>
      <c r="D19622" t="s">
        <v>373</v>
      </c>
      <c r="E19622">
        <v>617150</v>
      </c>
      <c r="F19622" t="s">
        <v>24196</v>
      </c>
      <c r="G19622" s="7">
        <v>409.53</v>
      </c>
    </row>
    <row r="19623" spans="1:7" x14ac:dyDescent="0.3">
      <c r="A19623" s="310">
        <v>3023524</v>
      </c>
      <c r="B19623" t="s">
        <v>24273</v>
      </c>
      <c r="C19623" t="s">
        <v>24274</v>
      </c>
      <c r="D19623" t="s">
        <v>371</v>
      </c>
      <c r="E19623">
        <v>615100</v>
      </c>
      <c r="F19623" t="s">
        <v>24196</v>
      </c>
      <c r="G19623" s="7">
        <v>3360.17</v>
      </c>
    </row>
    <row r="19624" spans="1:7" x14ac:dyDescent="0.3">
      <c r="A19624" s="310">
        <v>3023524</v>
      </c>
      <c r="B19624" t="s">
        <v>24273</v>
      </c>
      <c r="C19624" t="s">
        <v>24274</v>
      </c>
      <c r="D19624" t="s">
        <v>371</v>
      </c>
      <c r="E19624">
        <v>615100</v>
      </c>
      <c r="F19624" t="s">
        <v>24196</v>
      </c>
      <c r="G19624" s="7">
        <v>333.33</v>
      </c>
    </row>
    <row r="19625" spans="1:7" x14ac:dyDescent="0.3">
      <c r="A19625" s="310">
        <v>3023524</v>
      </c>
      <c r="B19625" t="s">
        <v>24273</v>
      </c>
      <c r="C19625" t="s">
        <v>24274</v>
      </c>
      <c r="D19625" t="s">
        <v>373</v>
      </c>
      <c r="E19625">
        <v>616160</v>
      </c>
      <c r="F19625" t="s">
        <v>24196</v>
      </c>
      <c r="G19625" s="7">
        <v>98.04</v>
      </c>
    </row>
    <row r="19626" spans="1:7" x14ac:dyDescent="0.3">
      <c r="A19626" s="310">
        <v>3023524</v>
      </c>
      <c r="B19626" t="s">
        <v>24273</v>
      </c>
      <c r="C19626" t="s">
        <v>24274</v>
      </c>
      <c r="D19626" t="s">
        <v>371</v>
      </c>
      <c r="E19626">
        <v>615100</v>
      </c>
      <c r="F19626" t="s">
        <v>24196</v>
      </c>
      <c r="G19626" s="7">
        <v>226.07</v>
      </c>
    </row>
    <row r="19627" spans="1:7" x14ac:dyDescent="0.3">
      <c r="A19627" s="310">
        <v>3023524</v>
      </c>
      <c r="B19627" t="s">
        <v>24273</v>
      </c>
      <c r="C19627" t="s">
        <v>24274</v>
      </c>
      <c r="D19627" t="s">
        <v>375</v>
      </c>
      <c r="E19627">
        <v>616130</v>
      </c>
      <c r="F19627" t="s">
        <v>24196</v>
      </c>
      <c r="G19627" s="7">
        <v>347.59</v>
      </c>
    </row>
    <row r="19628" spans="1:7" x14ac:dyDescent="0.3">
      <c r="A19628" s="310">
        <v>3023524</v>
      </c>
      <c r="B19628" t="s">
        <v>24273</v>
      </c>
      <c r="C19628" t="s">
        <v>24274</v>
      </c>
      <c r="D19628" t="s">
        <v>373</v>
      </c>
      <c r="E19628">
        <v>616160</v>
      </c>
      <c r="F19628" t="s">
        <v>24196</v>
      </c>
      <c r="G19628" s="7">
        <v>284.36</v>
      </c>
    </row>
    <row r="19629" spans="1:7" x14ac:dyDescent="0.3">
      <c r="A19629" s="310">
        <v>3023524</v>
      </c>
      <c r="B19629" t="s">
        <v>24273</v>
      </c>
      <c r="C19629" t="s">
        <v>24274</v>
      </c>
      <c r="D19629" t="s">
        <v>373</v>
      </c>
      <c r="E19629">
        <v>616160</v>
      </c>
      <c r="F19629" t="s">
        <v>24196</v>
      </c>
      <c r="G19629" s="7">
        <v>258.38</v>
      </c>
    </row>
    <row r="19630" spans="1:7" x14ac:dyDescent="0.3">
      <c r="A19630" s="310">
        <v>3023524</v>
      </c>
      <c r="B19630" t="s">
        <v>24273</v>
      </c>
      <c r="C19630" t="s">
        <v>24274</v>
      </c>
      <c r="D19630" t="s">
        <v>371</v>
      </c>
      <c r="E19630">
        <v>616100</v>
      </c>
      <c r="F19630" t="s">
        <v>24196</v>
      </c>
      <c r="G19630" s="7">
        <v>567.39</v>
      </c>
    </row>
    <row r="19631" spans="1:7" x14ac:dyDescent="0.3">
      <c r="A19631" s="310">
        <v>3023524</v>
      </c>
      <c r="B19631" t="s">
        <v>24273</v>
      </c>
      <c r="C19631" t="s">
        <v>24274</v>
      </c>
      <c r="D19631" t="s">
        <v>371</v>
      </c>
      <c r="E19631">
        <v>615100</v>
      </c>
      <c r="F19631" t="s">
        <v>24196</v>
      </c>
      <c r="G19631" s="7">
        <v>3235.47</v>
      </c>
    </row>
    <row r="19632" spans="1:7" x14ac:dyDescent="0.3">
      <c r="A19632" s="310">
        <v>3023524</v>
      </c>
      <c r="B19632" t="s">
        <v>24273</v>
      </c>
      <c r="C19632" t="s">
        <v>24274</v>
      </c>
      <c r="D19632" t="s">
        <v>373</v>
      </c>
      <c r="E19632">
        <v>615130</v>
      </c>
      <c r="F19632" t="s">
        <v>24196</v>
      </c>
      <c r="G19632" s="7">
        <v>1436.77</v>
      </c>
    </row>
    <row r="19633" spans="1:7" x14ac:dyDescent="0.3">
      <c r="A19633" s="310">
        <v>3023524</v>
      </c>
      <c r="B19633" t="s">
        <v>24273</v>
      </c>
      <c r="C19633" t="s">
        <v>24274</v>
      </c>
      <c r="D19633" t="s">
        <v>371</v>
      </c>
      <c r="E19633">
        <v>616100</v>
      </c>
      <c r="F19633" t="s">
        <v>24196</v>
      </c>
      <c r="G19633" s="7">
        <v>416.42</v>
      </c>
    </row>
    <row r="19634" spans="1:7" x14ac:dyDescent="0.3">
      <c r="A19634" s="310">
        <v>3023524</v>
      </c>
      <c r="B19634" t="s">
        <v>24273</v>
      </c>
      <c r="C19634" t="s">
        <v>24274</v>
      </c>
      <c r="D19634" t="s">
        <v>373</v>
      </c>
      <c r="E19634">
        <v>617150</v>
      </c>
      <c r="F19634" t="s">
        <v>24196</v>
      </c>
      <c r="G19634" s="7">
        <v>296.27999999999997</v>
      </c>
    </row>
    <row r="19635" spans="1:7" x14ac:dyDescent="0.3">
      <c r="A19635" s="310">
        <v>3023524</v>
      </c>
      <c r="B19635" t="s">
        <v>24273</v>
      </c>
      <c r="C19635" t="s">
        <v>24274</v>
      </c>
      <c r="D19635" t="s">
        <v>373</v>
      </c>
      <c r="E19635">
        <v>616160</v>
      </c>
      <c r="F19635" t="s">
        <v>24196</v>
      </c>
      <c r="G19635" s="7">
        <v>88.01</v>
      </c>
    </row>
    <row r="19636" spans="1:7" x14ac:dyDescent="0.3">
      <c r="A19636" s="310">
        <v>3023524</v>
      </c>
      <c r="B19636" t="s">
        <v>24273</v>
      </c>
      <c r="C19636" t="s">
        <v>24274</v>
      </c>
      <c r="D19636" t="s">
        <v>371</v>
      </c>
      <c r="E19636">
        <v>615100</v>
      </c>
      <c r="F19636" t="s">
        <v>24196</v>
      </c>
      <c r="G19636" s="7">
        <v>2670.65</v>
      </c>
    </row>
    <row r="19637" spans="1:7" x14ac:dyDescent="0.3">
      <c r="A19637" s="310">
        <v>3023524</v>
      </c>
      <c r="B19637" t="s">
        <v>24273</v>
      </c>
      <c r="C19637" t="s">
        <v>24274</v>
      </c>
      <c r="D19637" t="s">
        <v>371</v>
      </c>
      <c r="E19637">
        <v>615100</v>
      </c>
      <c r="F19637" t="s">
        <v>24196</v>
      </c>
      <c r="G19637" s="7">
        <v>7.29</v>
      </c>
    </row>
    <row r="19638" spans="1:7" x14ac:dyDescent="0.3">
      <c r="A19638" s="310">
        <v>3023524</v>
      </c>
      <c r="B19638" t="s">
        <v>24273</v>
      </c>
      <c r="C19638" t="s">
        <v>24274</v>
      </c>
      <c r="D19638" t="s">
        <v>371</v>
      </c>
      <c r="E19638">
        <v>616100</v>
      </c>
      <c r="F19638" t="s">
        <v>24196</v>
      </c>
      <c r="G19638" s="7">
        <v>376.79</v>
      </c>
    </row>
    <row r="19639" spans="1:7" x14ac:dyDescent="0.3">
      <c r="A19639" s="310">
        <v>3023524</v>
      </c>
      <c r="B19639" t="s">
        <v>24273</v>
      </c>
      <c r="C19639" t="s">
        <v>24274</v>
      </c>
      <c r="D19639" t="s">
        <v>373</v>
      </c>
      <c r="E19639">
        <v>615130</v>
      </c>
      <c r="F19639" t="s">
        <v>24196</v>
      </c>
      <c r="G19639" s="7">
        <v>2121.06</v>
      </c>
    </row>
    <row r="19640" spans="1:7" x14ac:dyDescent="0.3">
      <c r="A19640" s="310">
        <v>3023524</v>
      </c>
      <c r="B19640" t="s">
        <v>24273</v>
      </c>
      <c r="C19640" t="s">
        <v>24274</v>
      </c>
      <c r="D19640" t="s">
        <v>371</v>
      </c>
      <c r="E19640">
        <v>615100</v>
      </c>
      <c r="F19640" t="s">
        <v>24196</v>
      </c>
      <c r="G19640" s="7">
        <v>333.33</v>
      </c>
    </row>
    <row r="19641" spans="1:7" x14ac:dyDescent="0.3">
      <c r="A19641" s="310">
        <v>3023524</v>
      </c>
      <c r="B19641" t="s">
        <v>24273</v>
      </c>
      <c r="C19641" t="s">
        <v>24274</v>
      </c>
      <c r="D19641" t="s">
        <v>371</v>
      </c>
      <c r="E19641">
        <v>615100</v>
      </c>
      <c r="F19641" t="s">
        <v>24196</v>
      </c>
      <c r="G19641" s="7">
        <v>63.22</v>
      </c>
    </row>
    <row r="19642" spans="1:7" x14ac:dyDescent="0.3">
      <c r="A19642" s="310">
        <v>3023524</v>
      </c>
      <c r="B19642" t="s">
        <v>24273</v>
      </c>
      <c r="C19642" t="s">
        <v>24274</v>
      </c>
      <c r="D19642" t="s">
        <v>377</v>
      </c>
      <c r="E19642">
        <v>611110</v>
      </c>
      <c r="F19642" t="s">
        <v>24196</v>
      </c>
      <c r="G19642" s="7">
        <v>741.03</v>
      </c>
    </row>
    <row r="19643" spans="1:7" x14ac:dyDescent="0.3">
      <c r="A19643" s="310">
        <v>3023524</v>
      </c>
      <c r="B19643" t="s">
        <v>24273</v>
      </c>
      <c r="C19643" t="s">
        <v>24274</v>
      </c>
      <c r="D19643" t="s">
        <v>371</v>
      </c>
      <c r="E19643">
        <v>615100</v>
      </c>
      <c r="F19643" t="s">
        <v>24196</v>
      </c>
      <c r="G19643" s="7">
        <v>5382.75</v>
      </c>
    </row>
    <row r="19644" spans="1:7" x14ac:dyDescent="0.3">
      <c r="A19644" s="310">
        <v>3023524</v>
      </c>
      <c r="B19644" t="s">
        <v>24273</v>
      </c>
      <c r="C19644" t="s">
        <v>24274</v>
      </c>
      <c r="D19644" t="s">
        <v>373</v>
      </c>
      <c r="E19644">
        <v>615130</v>
      </c>
      <c r="F19644" t="s">
        <v>24196</v>
      </c>
      <c r="G19644" s="7">
        <v>1212.68</v>
      </c>
    </row>
    <row r="19645" spans="1:7" x14ac:dyDescent="0.3">
      <c r="A19645" s="310">
        <v>3023524</v>
      </c>
      <c r="B19645" t="s">
        <v>24273</v>
      </c>
      <c r="C19645" t="s">
        <v>24274</v>
      </c>
      <c r="D19645" t="s">
        <v>371</v>
      </c>
      <c r="E19645">
        <v>617100</v>
      </c>
      <c r="F19645" t="s">
        <v>24196</v>
      </c>
      <c r="G19645" s="7">
        <v>540.6</v>
      </c>
    </row>
    <row r="19646" spans="1:7" x14ac:dyDescent="0.3">
      <c r="A19646" s="310">
        <v>3023524</v>
      </c>
      <c r="B19646" t="s">
        <v>24273</v>
      </c>
      <c r="C19646" t="s">
        <v>24274</v>
      </c>
      <c r="D19646" t="s">
        <v>373</v>
      </c>
      <c r="E19646">
        <v>615130</v>
      </c>
      <c r="F19646" t="s">
        <v>24196</v>
      </c>
      <c r="G19646" s="7">
        <v>68.42</v>
      </c>
    </row>
    <row r="19647" spans="1:7" x14ac:dyDescent="0.3">
      <c r="A19647" s="310">
        <v>3023524</v>
      </c>
      <c r="B19647" t="s">
        <v>24273</v>
      </c>
      <c r="C19647" t="s">
        <v>24274</v>
      </c>
      <c r="D19647" t="s">
        <v>373</v>
      </c>
      <c r="E19647">
        <v>616160</v>
      </c>
      <c r="F19647" t="s">
        <v>24196</v>
      </c>
      <c r="G19647" s="7">
        <v>245.35</v>
      </c>
    </row>
    <row r="19648" spans="1:7" x14ac:dyDescent="0.3">
      <c r="A19648" s="310">
        <v>3023524</v>
      </c>
      <c r="B19648" t="s">
        <v>24273</v>
      </c>
      <c r="C19648" t="s">
        <v>24274</v>
      </c>
      <c r="D19648" t="s">
        <v>371</v>
      </c>
      <c r="E19648">
        <v>615100</v>
      </c>
      <c r="F19648" t="s">
        <v>24196</v>
      </c>
      <c r="G19648" s="7">
        <v>2699.7</v>
      </c>
    </row>
    <row r="19649" spans="1:7" x14ac:dyDescent="0.3">
      <c r="A19649" s="310">
        <v>3023524</v>
      </c>
      <c r="B19649" t="s">
        <v>24273</v>
      </c>
      <c r="C19649" t="s">
        <v>24274</v>
      </c>
      <c r="D19649" t="s">
        <v>375</v>
      </c>
      <c r="E19649">
        <v>617130</v>
      </c>
      <c r="F19649" t="s">
        <v>24196</v>
      </c>
      <c r="G19649" s="7">
        <v>344</v>
      </c>
    </row>
    <row r="19650" spans="1:7" x14ac:dyDescent="0.3">
      <c r="A19650" s="310">
        <v>3023524</v>
      </c>
      <c r="B19650" t="s">
        <v>24273</v>
      </c>
      <c r="C19650" t="s">
        <v>24274</v>
      </c>
      <c r="D19650" t="s">
        <v>371</v>
      </c>
      <c r="E19650">
        <v>617100</v>
      </c>
      <c r="F19650" t="s">
        <v>24196</v>
      </c>
      <c r="G19650" s="7">
        <v>871.1</v>
      </c>
    </row>
    <row r="19651" spans="1:7" x14ac:dyDescent="0.3">
      <c r="A19651" s="310">
        <v>3023524</v>
      </c>
      <c r="B19651" t="s">
        <v>24273</v>
      </c>
      <c r="C19651" t="s">
        <v>24274</v>
      </c>
      <c r="D19651" t="s">
        <v>373</v>
      </c>
      <c r="E19651">
        <v>616160</v>
      </c>
      <c r="F19651" t="s">
        <v>24196</v>
      </c>
      <c r="G19651" s="7">
        <v>123.11</v>
      </c>
    </row>
  </sheetData>
  <autoFilter ref="A1:K8473" xr:uid="{06926855-FD9E-47AF-8021-AA614D2E1B4D}"/>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04"/>
  <sheetViews>
    <sheetView showGridLines="0" zoomScale="78" zoomScaleNormal="80" workbookViewId="0">
      <pane xSplit="3" ySplit="3" topLeftCell="D71" activePane="bottomRight" state="frozen"/>
      <selection activeCell="B14" sqref="B14"/>
      <selection pane="topRight" activeCell="B14" sqref="B14"/>
      <selection pane="bottomLeft" activeCell="B14" sqref="B14"/>
      <selection pane="bottomRight" activeCell="B14" sqref="B14"/>
    </sheetView>
  </sheetViews>
  <sheetFormatPr defaultColWidth="9.109375" defaultRowHeight="14.4" x14ac:dyDescent="0.3"/>
  <cols>
    <col min="1" max="1" width="9.109375" style="300"/>
    <col min="2" max="2" width="63.6640625" style="300" customWidth="1"/>
    <col min="3" max="3" width="25.44140625" style="300" bestFit="1" customWidth="1"/>
    <col min="4" max="6" width="16.88671875" style="300" bestFit="1" customWidth="1"/>
    <col min="7" max="7" width="15.6640625" style="300" bestFit="1" customWidth="1"/>
    <col min="8" max="8" width="16.88671875" style="300" bestFit="1" customWidth="1"/>
    <col min="9" max="9" width="15.6640625" style="300" bestFit="1" customWidth="1"/>
    <col min="10" max="10" width="16.88671875" style="300" bestFit="1" customWidth="1"/>
    <col min="11" max="11" width="15.6640625" style="300" bestFit="1" customWidth="1"/>
    <col min="12" max="12" width="16.88671875" style="300" bestFit="1" customWidth="1"/>
    <col min="13" max="13" width="16.33203125" style="300" customWidth="1"/>
    <col min="14" max="14" width="16.88671875" style="300" bestFit="1" customWidth="1"/>
    <col min="15" max="15" width="16.33203125" style="300" customWidth="1"/>
    <col min="16" max="16" width="16.88671875" style="300" bestFit="1" customWidth="1"/>
    <col min="17" max="17" width="16.33203125" style="300" customWidth="1"/>
    <col min="18" max="18" width="16.88671875" style="300" bestFit="1" customWidth="1"/>
    <col min="19" max="19" width="16.33203125" style="300" customWidth="1"/>
    <col min="20" max="20" width="16.88671875" style="300" bestFit="1" customWidth="1"/>
    <col min="21" max="21" width="16.33203125" style="300" customWidth="1"/>
    <col min="22" max="22" width="16.33203125" style="300" bestFit="1" customWidth="1"/>
    <col min="23" max="23" width="16.33203125" style="300" customWidth="1"/>
    <col min="24" max="24" width="16.33203125" style="300" bestFit="1" customWidth="1"/>
    <col min="25" max="25" width="16.33203125" style="300" customWidth="1"/>
    <col min="26" max="26" width="16.33203125" style="300" bestFit="1" customWidth="1"/>
    <col min="27" max="27" width="18.109375" style="300" bestFit="1" customWidth="1"/>
    <col min="28" max="28" width="21.5546875" style="300" customWidth="1"/>
    <col min="29" max="29" width="19.109375" style="300" customWidth="1"/>
    <col min="30" max="30" width="86.109375" style="300" customWidth="1"/>
    <col min="31" max="16384" width="9.109375" style="300"/>
  </cols>
  <sheetData>
    <row r="1" spans="2:30" x14ac:dyDescent="0.3">
      <c r="D1" s="318"/>
      <c r="F1" s="318"/>
      <c r="H1" s="356" t="s">
        <v>23804</v>
      </c>
      <c r="L1" s="318"/>
      <c r="N1" s="318"/>
      <c r="P1" s="318"/>
    </row>
    <row r="2" spans="2:30" s="299" customFormat="1" x14ac:dyDescent="0.3">
      <c r="C2" s="340"/>
      <c r="D2" s="344" t="s">
        <v>687</v>
      </c>
      <c r="E2" s="299" t="s">
        <v>23766</v>
      </c>
      <c r="F2" s="344" t="s">
        <v>688</v>
      </c>
      <c r="G2" s="299" t="s">
        <v>23766</v>
      </c>
      <c r="H2" s="344" t="s">
        <v>689</v>
      </c>
      <c r="I2" s="299" t="s">
        <v>23766</v>
      </c>
      <c r="J2" s="344" t="s">
        <v>690</v>
      </c>
      <c r="K2" s="299" t="s">
        <v>23766</v>
      </c>
      <c r="L2" s="344" t="s">
        <v>691</v>
      </c>
      <c r="M2" s="357" t="s">
        <v>23766</v>
      </c>
      <c r="N2" s="344" t="s">
        <v>692</v>
      </c>
      <c r="O2" s="357" t="s">
        <v>23766</v>
      </c>
      <c r="P2" s="344" t="s">
        <v>693</v>
      </c>
      <c r="Q2" s="357" t="s">
        <v>23766</v>
      </c>
      <c r="R2" s="344" t="s">
        <v>694</v>
      </c>
      <c r="S2" s="357" t="s">
        <v>23766</v>
      </c>
      <c r="T2" s="344" t="s">
        <v>695</v>
      </c>
      <c r="U2" s="357" t="s">
        <v>23766</v>
      </c>
      <c r="V2" s="344" t="s">
        <v>696</v>
      </c>
      <c r="W2" s="357" t="s">
        <v>23766</v>
      </c>
      <c r="X2" s="344" t="s">
        <v>697</v>
      </c>
      <c r="Y2" s="357" t="s">
        <v>23766</v>
      </c>
      <c r="Z2" s="344" t="s">
        <v>698</v>
      </c>
      <c r="AA2" s="344" t="s">
        <v>7</v>
      </c>
      <c r="AB2" s="299" t="s">
        <v>800</v>
      </c>
      <c r="AC2" s="299" t="s">
        <v>23721</v>
      </c>
      <c r="AD2" s="358" t="s">
        <v>23720</v>
      </c>
    </row>
    <row r="3" spans="2:30" s="299" customFormat="1" x14ac:dyDescent="0.3">
      <c r="B3" s="338"/>
      <c r="C3" s="338" t="s">
        <v>7</v>
      </c>
      <c r="D3" s="339">
        <f ca="1">SUM(D5:D54)</f>
        <v>24504867.173866794</v>
      </c>
      <c r="E3" s="339">
        <f ca="1">SUM(E5:E55)</f>
        <v>-11733148.248213518</v>
      </c>
      <c r="F3" s="339">
        <f ca="1">SUM(F5:F55)</f>
        <v>12771718.925653277</v>
      </c>
      <c r="G3" s="339">
        <f t="shared" ref="G3:U3" ca="1" si="0">SUM(G5:G52)</f>
        <v>-2779667.742558483</v>
      </c>
      <c r="H3" s="339">
        <f t="shared" si="0"/>
        <v>15549677.178211752</v>
      </c>
      <c r="I3" s="339">
        <f t="shared" si="0"/>
        <v>0</v>
      </c>
      <c r="J3" s="339">
        <f t="shared" si="0"/>
        <v>0</v>
      </c>
      <c r="K3" s="339">
        <f t="shared" si="0"/>
        <v>0</v>
      </c>
      <c r="L3" s="339">
        <f t="shared" si="0"/>
        <v>0</v>
      </c>
      <c r="M3" s="339">
        <f t="shared" si="0"/>
        <v>0</v>
      </c>
      <c r="N3" s="339">
        <f t="shared" si="0"/>
        <v>0</v>
      </c>
      <c r="O3" s="339">
        <f t="shared" si="0"/>
        <v>0</v>
      </c>
      <c r="P3" s="339">
        <f t="shared" si="0"/>
        <v>0</v>
      </c>
      <c r="Q3" s="339">
        <f t="shared" si="0"/>
        <v>0</v>
      </c>
      <c r="R3" s="339">
        <f t="shared" si="0"/>
        <v>0</v>
      </c>
      <c r="S3" s="339">
        <f t="shared" si="0"/>
        <v>0</v>
      </c>
      <c r="T3" s="339">
        <f t="shared" si="0"/>
        <v>0</v>
      </c>
      <c r="U3" s="339">
        <f t="shared" si="0"/>
        <v>0</v>
      </c>
      <c r="V3" s="339">
        <f>SUM(V5:V53)</f>
        <v>0</v>
      </c>
      <c r="W3" s="339">
        <f>SUM(W5:W53)</f>
        <v>0</v>
      </c>
      <c r="X3" s="339">
        <f>SUM(X5:X53)</f>
        <v>0</v>
      </c>
      <c r="Y3" s="339">
        <f>SUM(Y5:Y53)</f>
        <v>0</v>
      </c>
      <c r="Z3" s="339">
        <f>SUM(Z5:Z53)</f>
        <v>0</v>
      </c>
      <c r="AA3" s="339">
        <f ca="1">SUM(AA5:AA46)</f>
        <v>50638121.36773181</v>
      </c>
      <c r="AB3" s="339">
        <f>SUM(AB5:AB46)</f>
        <v>0</v>
      </c>
      <c r="AC3" s="339">
        <f>SUM(AC5:AC46)</f>
        <v>0</v>
      </c>
      <c r="AD3" s="338"/>
    </row>
    <row r="4" spans="2:30" s="299" customFormat="1" x14ac:dyDescent="0.3">
      <c r="B4" s="320"/>
      <c r="C4" s="359"/>
      <c r="D4" s="321"/>
      <c r="E4" s="321"/>
      <c r="F4" s="321"/>
      <c r="G4" s="321"/>
      <c r="H4" s="321"/>
      <c r="I4" s="321"/>
      <c r="J4" s="321"/>
      <c r="K4" s="321"/>
      <c r="L4" s="321"/>
      <c r="M4" s="321"/>
      <c r="N4" s="321"/>
      <c r="O4" s="321"/>
      <c r="P4" s="321"/>
      <c r="Q4" s="321"/>
      <c r="R4" s="321"/>
      <c r="S4" s="321"/>
      <c r="T4" s="321"/>
      <c r="U4" s="321"/>
      <c r="V4" s="321"/>
      <c r="W4" s="321"/>
      <c r="X4" s="321"/>
      <c r="Y4" s="321"/>
      <c r="Z4" s="321"/>
      <c r="AA4" s="321"/>
      <c r="AB4" s="320"/>
      <c r="AC4" s="320"/>
      <c r="AD4" s="320"/>
    </row>
    <row r="5" spans="2:30" x14ac:dyDescent="0.3">
      <c r="B5" s="345" t="s">
        <v>994</v>
      </c>
      <c r="C5" s="360" t="s">
        <v>995</v>
      </c>
      <c r="D5" s="346">
        <f>'APT 25-26'!CQ4</f>
        <v>24453916.948052898</v>
      </c>
      <c r="E5" s="347">
        <f>F5-D5</f>
        <v>-10489660.249881094</v>
      </c>
      <c r="F5" s="346">
        <f>'APT 25-26'!CR4</f>
        <v>13964256.698171804</v>
      </c>
      <c r="G5" s="347">
        <f>F5-H5</f>
        <v>868649.11207267642</v>
      </c>
      <c r="H5" s="346">
        <f>'APT 25-26'!CS4</f>
        <v>13095607.586099127</v>
      </c>
      <c r="I5" s="347"/>
      <c r="J5" s="346"/>
      <c r="K5" s="347"/>
      <c r="L5" s="346"/>
      <c r="M5" s="347"/>
      <c r="N5" s="346"/>
      <c r="O5" s="347"/>
      <c r="P5" s="346"/>
      <c r="Q5" s="347"/>
      <c r="R5" s="346"/>
      <c r="S5" s="347"/>
      <c r="T5" s="346"/>
      <c r="U5" s="347"/>
      <c r="V5" s="346"/>
      <c r="W5" s="347"/>
      <c r="X5" s="346"/>
      <c r="Y5" s="347"/>
      <c r="Z5" s="346"/>
      <c r="AA5" s="346">
        <f>D5+F5+H5+J5+L5+N5+P5+R5+T5+V5+X5+Z5</f>
        <v>51513781.232323825</v>
      </c>
      <c r="AB5" s="350"/>
      <c r="AC5" s="350"/>
      <c r="AD5" s="350"/>
    </row>
    <row r="6" spans="2:30" x14ac:dyDescent="0.3">
      <c r="B6" s="345" t="s">
        <v>23779</v>
      </c>
      <c r="C6" s="360"/>
      <c r="D6" s="346">
        <f>'Cash Advance'!I$7</f>
        <v>0</v>
      </c>
      <c r="E6" s="347">
        <f t="shared" ref="E6:E55" si="1">F6-D6</f>
        <v>-60000</v>
      </c>
      <c r="F6" s="346">
        <f>'Cash Advance'!J$7</f>
        <v>-60000</v>
      </c>
      <c r="G6" s="347">
        <f t="shared" ref="G6:G55" si="2">F6-H6</f>
        <v>-57500</v>
      </c>
      <c r="H6" s="346">
        <f>'Cash Advance'!K$7</f>
        <v>-2500</v>
      </c>
      <c r="I6" s="347"/>
      <c r="J6" s="346"/>
      <c r="K6" s="347"/>
      <c r="L6" s="346"/>
      <c r="M6" s="347"/>
      <c r="N6" s="346"/>
      <c r="O6" s="347"/>
      <c r="P6" s="346"/>
      <c r="Q6" s="347"/>
      <c r="R6" s="346"/>
      <c r="S6" s="347"/>
      <c r="T6" s="346"/>
      <c r="U6" s="347"/>
      <c r="V6" s="346"/>
      <c r="W6" s="347"/>
      <c r="X6" s="346"/>
      <c r="Y6" s="347"/>
      <c r="Z6" s="346"/>
      <c r="AA6" s="346">
        <f t="shared" ref="AA6:AA53" si="3">D6+F6+H6+J6+L6+N6+P6+R6+T6+V6+X6+Z6</f>
        <v>-62500</v>
      </c>
      <c r="AB6" s="350"/>
      <c r="AC6" s="350"/>
      <c r="AD6" s="350"/>
    </row>
    <row r="7" spans="2:30" x14ac:dyDescent="0.3">
      <c r="B7" s="345" t="s">
        <v>932</v>
      </c>
      <c r="C7" s="360" t="s">
        <v>995</v>
      </c>
      <c r="D7" s="346">
        <f>NurserySupplement!W5</f>
        <v>152043.55384615384</v>
      </c>
      <c r="E7" s="347">
        <f t="shared" si="1"/>
        <v>-76021.776923076919</v>
      </c>
      <c r="F7" s="394">
        <f>NurserySupplement!Z5</f>
        <v>76021.776923076919</v>
      </c>
      <c r="G7" s="347">
        <f t="shared" si="2"/>
        <v>0</v>
      </c>
      <c r="H7" s="394">
        <f>NurserySupplement!AC5</f>
        <v>76021.776923076919</v>
      </c>
      <c r="I7" s="347"/>
      <c r="J7" s="346"/>
      <c r="K7" s="347"/>
      <c r="L7" s="346"/>
      <c r="M7" s="347"/>
      <c r="N7" s="346"/>
      <c r="O7" s="347"/>
      <c r="P7" s="346"/>
      <c r="Q7" s="347"/>
      <c r="R7" s="394"/>
      <c r="S7" s="347"/>
      <c r="T7" s="346"/>
      <c r="U7" s="347"/>
      <c r="V7" s="394"/>
      <c r="W7" s="347"/>
      <c r="X7" s="394"/>
      <c r="Y7" s="347"/>
      <c r="Z7" s="394"/>
      <c r="AA7" s="346">
        <f t="shared" si="3"/>
        <v>304087.10769230768</v>
      </c>
      <c r="AB7" s="350"/>
      <c r="AC7" s="350"/>
      <c r="AD7" s="350"/>
    </row>
    <row r="8" spans="2:30" x14ac:dyDescent="0.3">
      <c r="B8" s="351" t="s">
        <v>23652</v>
      </c>
      <c r="C8" s="360" t="s">
        <v>953</v>
      </c>
      <c r="D8" s="346">
        <f>SUMIF(HNPlaces!$M:$M,'QA Sheet'!$C8,HNPlaces!W:W)</f>
        <v>213846.15384615384</v>
      </c>
      <c r="E8" s="347">
        <f t="shared" si="1"/>
        <v>-106923.07692307692</v>
      </c>
      <c r="F8" s="346">
        <f>SUMIF(HNPlaces!$M:$M,'QA Sheet'!$C8,HNPlaces!Z:Z)</f>
        <v>106923.07692307692</v>
      </c>
      <c r="G8" s="347">
        <f t="shared" si="2"/>
        <v>0</v>
      </c>
      <c r="H8" s="346">
        <f>SUMIF(HNPlaces!$M:$M,'QA Sheet'!$C8,HNPlaces!AC:AC)</f>
        <v>106923.07692307692</v>
      </c>
      <c r="I8" s="347"/>
      <c r="J8" s="346"/>
      <c r="K8" s="347"/>
      <c r="L8" s="346"/>
      <c r="M8" s="347"/>
      <c r="N8" s="346"/>
      <c r="O8" s="347"/>
      <c r="P8" s="346"/>
      <c r="Q8" s="347"/>
      <c r="R8" s="346"/>
      <c r="S8" s="347"/>
      <c r="T8" s="346"/>
      <c r="U8" s="347"/>
      <c r="V8" s="346"/>
      <c r="W8" s="347"/>
      <c r="X8" s="346"/>
      <c r="Y8" s="347"/>
      <c r="Z8" s="346"/>
      <c r="AA8" s="346">
        <f t="shared" si="3"/>
        <v>427692.30769230769</v>
      </c>
      <c r="AB8" s="350"/>
      <c r="AC8" s="350"/>
      <c r="AD8" s="350"/>
    </row>
    <row r="9" spans="2:30" x14ac:dyDescent="0.3">
      <c r="B9" s="351" t="s">
        <v>23652</v>
      </c>
      <c r="C9" s="360" t="s">
        <v>955</v>
      </c>
      <c r="D9" s="346">
        <f>SUMIF(HNPlaces!$M:$M,'QA Sheet'!$C9,HNPlaces!W:W)</f>
        <v>15384.615384615385</v>
      </c>
      <c r="E9" s="347">
        <f t="shared" si="1"/>
        <v>-7692.3076923076924</v>
      </c>
      <c r="F9" s="346">
        <f>SUMIF(HNPlaces!$M:$M,'QA Sheet'!$C9,HNPlaces!Z:Z)</f>
        <v>7692.3076923076924</v>
      </c>
      <c r="G9" s="347">
        <f t="shared" si="2"/>
        <v>0</v>
      </c>
      <c r="H9" s="346">
        <f>SUMIF(HNPlaces!$M:$M,'QA Sheet'!$C9,HNPlaces!AC:AC)</f>
        <v>7692.3076923076924</v>
      </c>
      <c r="I9" s="347"/>
      <c r="J9" s="346"/>
      <c r="K9" s="347"/>
      <c r="L9" s="346"/>
      <c r="M9" s="347"/>
      <c r="N9" s="346"/>
      <c r="O9" s="347"/>
      <c r="P9" s="346"/>
      <c r="Q9" s="347"/>
      <c r="R9" s="346"/>
      <c r="S9" s="347"/>
      <c r="T9" s="346"/>
      <c r="U9" s="347"/>
      <c r="V9" s="346"/>
      <c r="W9" s="347"/>
      <c r="X9" s="346"/>
      <c r="Y9" s="347"/>
      <c r="Z9" s="346"/>
      <c r="AA9" s="346">
        <f t="shared" si="3"/>
        <v>30769.23076923077</v>
      </c>
      <c r="AB9" s="350"/>
      <c r="AC9" s="350"/>
      <c r="AD9" s="350"/>
    </row>
    <row r="10" spans="2:30" x14ac:dyDescent="0.3">
      <c r="B10" s="351" t="s">
        <v>964</v>
      </c>
      <c r="C10" s="360" t="s">
        <v>954</v>
      </c>
      <c r="D10" s="346">
        <f>SUMIF(HNPlaces!$M:$M,'QA Sheet'!$C10,HNPlaces!W:W)</f>
        <v>106660.46153846153</v>
      </c>
      <c r="E10" s="347">
        <f t="shared" si="1"/>
        <v>-53330.230769230766</v>
      </c>
      <c r="F10" s="346">
        <f>SUMIF(HNPlaces!$M:$M,'QA Sheet'!$C10,HNPlaces!Z:Z)</f>
        <v>53330.230769230766</v>
      </c>
      <c r="G10" s="347">
        <f t="shared" si="2"/>
        <v>0</v>
      </c>
      <c r="H10" s="346">
        <f>SUMIF(HNPlaces!$M:$M,'QA Sheet'!$C10,HNPlaces!AC:AC)</f>
        <v>53330.230769230766</v>
      </c>
      <c r="I10" s="347"/>
      <c r="J10" s="346"/>
      <c r="K10" s="347"/>
      <c r="L10" s="346"/>
      <c r="M10" s="347"/>
      <c r="N10" s="346"/>
      <c r="O10" s="347"/>
      <c r="P10" s="346"/>
      <c r="Q10" s="347"/>
      <c r="R10" s="346"/>
      <c r="S10" s="347"/>
      <c r="T10" s="346"/>
      <c r="U10" s="347"/>
      <c r="V10" s="346"/>
      <c r="W10" s="347"/>
      <c r="X10" s="346"/>
      <c r="Y10" s="347"/>
      <c r="Z10" s="346"/>
      <c r="AA10" s="346">
        <f t="shared" si="3"/>
        <v>213320.92307692306</v>
      </c>
      <c r="AB10" s="350"/>
      <c r="AC10" s="350"/>
      <c r="AD10" s="350"/>
    </row>
    <row r="11" spans="2:30" x14ac:dyDescent="0.3">
      <c r="B11" s="351" t="s">
        <v>962</v>
      </c>
      <c r="C11" s="350" t="s">
        <v>956</v>
      </c>
      <c r="D11" s="346">
        <f>SUMIF(HNPlaces!$M:$M,'QA Sheet'!$C11,HNPlaces!W:W)</f>
        <v>653076.92307692312</v>
      </c>
      <c r="E11" s="347">
        <f t="shared" si="1"/>
        <v>-326538.46153846156</v>
      </c>
      <c r="F11" s="346">
        <f>SUMIF(HNPlaces!$M:$M,'QA Sheet'!$C11,HNPlaces!Z:Z)</f>
        <v>326538.46153846156</v>
      </c>
      <c r="G11" s="347">
        <f t="shared" si="2"/>
        <v>0</v>
      </c>
      <c r="H11" s="346">
        <f>SUMIF(HNPlaces!$M:$M,'QA Sheet'!$C11,HNPlaces!AC:AC)</f>
        <v>326538.46153846156</v>
      </c>
      <c r="I11" s="347"/>
      <c r="J11" s="346"/>
      <c r="K11" s="347"/>
      <c r="L11" s="346"/>
      <c r="M11" s="347"/>
      <c r="N11" s="346"/>
      <c r="O11" s="347"/>
      <c r="P11" s="346"/>
      <c r="Q11" s="347"/>
      <c r="R11" s="346"/>
      <c r="S11" s="347"/>
      <c r="T11" s="346"/>
      <c r="U11" s="347"/>
      <c r="V11" s="346"/>
      <c r="W11" s="347"/>
      <c r="X11" s="346"/>
      <c r="Y11" s="347"/>
      <c r="Z11" s="346"/>
      <c r="AA11" s="346">
        <f t="shared" si="3"/>
        <v>1306153.8461538462</v>
      </c>
      <c r="AB11" s="350"/>
      <c r="AC11" s="350"/>
      <c r="AD11" s="350"/>
    </row>
    <row r="12" spans="2:30" x14ac:dyDescent="0.3">
      <c r="B12" s="351" t="s">
        <v>963</v>
      </c>
      <c r="C12" s="350" t="s">
        <v>957</v>
      </c>
      <c r="D12" s="346">
        <f>SUMIF(HNPlaces!$M:$M,'QA Sheet'!$C12,HNPlaces!W:W)</f>
        <v>96871.38461538461</v>
      </c>
      <c r="E12" s="347">
        <f t="shared" si="1"/>
        <v>-48435.692307692305</v>
      </c>
      <c r="F12" s="346">
        <f>SUMIF(HNPlaces!$M:$M,'QA Sheet'!$C12,HNPlaces!Z:Z)</f>
        <v>48435.692307692305</v>
      </c>
      <c r="G12" s="347">
        <f t="shared" si="2"/>
        <v>0</v>
      </c>
      <c r="H12" s="346">
        <f>SUMIF(HNPlaces!$M:$M,'QA Sheet'!$C12,HNPlaces!AC:AC)</f>
        <v>48435.692307692305</v>
      </c>
      <c r="I12" s="347"/>
      <c r="J12" s="346"/>
      <c r="K12" s="347"/>
      <c r="L12" s="346"/>
      <c r="M12" s="347"/>
      <c r="N12" s="346"/>
      <c r="O12" s="347"/>
      <c r="P12" s="346"/>
      <c r="Q12" s="347"/>
      <c r="R12" s="346"/>
      <c r="S12" s="347"/>
      <c r="T12" s="346"/>
      <c r="U12" s="347"/>
      <c r="V12" s="346"/>
      <c r="W12" s="347"/>
      <c r="X12" s="346"/>
      <c r="Y12" s="347"/>
      <c r="Z12" s="346"/>
      <c r="AA12" s="346">
        <f t="shared" si="3"/>
        <v>193742.76923076922</v>
      </c>
      <c r="AB12" s="350"/>
      <c r="AC12" s="350"/>
      <c r="AD12" s="350"/>
    </row>
    <row r="13" spans="2:30" x14ac:dyDescent="0.3">
      <c r="B13" s="351" t="s">
        <v>960</v>
      </c>
      <c r="C13" s="350" t="s">
        <v>958</v>
      </c>
      <c r="D13" s="346">
        <f>SUMIF(HNPlaces!$M:$M,'QA Sheet'!$C13,HNPlaces!W:W)</f>
        <v>167076.92307692309</v>
      </c>
      <c r="E13" s="347">
        <f t="shared" si="1"/>
        <v>-83538.461538461546</v>
      </c>
      <c r="F13" s="346">
        <f>SUMIF(HNPlaces!$M:$M,'QA Sheet'!$C13,HNPlaces!Z:Z)</f>
        <v>83538.461538461546</v>
      </c>
      <c r="G13" s="347">
        <f t="shared" si="2"/>
        <v>0</v>
      </c>
      <c r="H13" s="346">
        <f>SUMIF(HNPlaces!$M:$M,'QA Sheet'!$C13,HNPlaces!AC:AC)</f>
        <v>83538.461538461546</v>
      </c>
      <c r="I13" s="347"/>
      <c r="J13" s="346"/>
      <c r="K13" s="347"/>
      <c r="L13" s="346"/>
      <c r="M13" s="347"/>
      <c r="N13" s="346"/>
      <c r="O13" s="347"/>
      <c r="P13" s="346"/>
      <c r="Q13" s="347"/>
      <c r="R13" s="346"/>
      <c r="S13" s="347"/>
      <c r="T13" s="346"/>
      <c r="U13" s="347"/>
      <c r="V13" s="346"/>
      <c r="W13" s="347"/>
      <c r="X13" s="346"/>
      <c r="Y13" s="347"/>
      <c r="Z13" s="346"/>
      <c r="AA13" s="346">
        <f t="shared" si="3"/>
        <v>334153.84615384619</v>
      </c>
      <c r="AB13" s="350"/>
      <c r="AC13" s="350"/>
      <c r="AD13" s="350"/>
    </row>
    <row r="14" spans="2:30" x14ac:dyDescent="0.3">
      <c r="B14" s="351" t="s">
        <v>961</v>
      </c>
      <c r="C14" s="350" t="s">
        <v>959</v>
      </c>
      <c r="D14" s="346">
        <f>SUMIF(HNPlaces!$M:$M,'QA Sheet'!$C14,HNPlaces!W:W)</f>
        <v>22300.615384615383</v>
      </c>
      <c r="E14" s="347">
        <f t="shared" si="1"/>
        <v>-11150.307692307691</v>
      </c>
      <c r="F14" s="346">
        <f>SUMIF(HNPlaces!$M:$M,'QA Sheet'!$C14,HNPlaces!Z:Z)</f>
        <v>11150.307692307691</v>
      </c>
      <c r="G14" s="347">
        <f t="shared" si="2"/>
        <v>0</v>
      </c>
      <c r="H14" s="346">
        <f>SUMIF(HNPlaces!$M:$M,'QA Sheet'!$C14,HNPlaces!AC:AC)</f>
        <v>11150.307692307691</v>
      </c>
      <c r="I14" s="347"/>
      <c r="J14" s="346"/>
      <c r="K14" s="347"/>
      <c r="L14" s="346"/>
      <c r="M14" s="347"/>
      <c r="N14" s="346"/>
      <c r="O14" s="347"/>
      <c r="P14" s="346"/>
      <c r="Q14" s="347"/>
      <c r="R14" s="346"/>
      <c r="S14" s="347"/>
      <c r="T14" s="346"/>
      <c r="U14" s="347"/>
      <c r="V14" s="346"/>
      <c r="W14" s="347"/>
      <c r="X14" s="346"/>
      <c r="Y14" s="347"/>
      <c r="Z14" s="346"/>
      <c r="AA14" s="346">
        <f t="shared" si="3"/>
        <v>44601.230769230766</v>
      </c>
      <c r="AB14" s="350"/>
      <c r="AC14" s="350"/>
      <c r="AD14" s="350"/>
    </row>
    <row r="15" spans="2:30" x14ac:dyDescent="0.3">
      <c r="B15" s="351" t="s">
        <v>23690</v>
      </c>
      <c r="C15" s="350" t="s">
        <v>23697</v>
      </c>
      <c r="D15" s="346">
        <f>SUMIF('3.4% HN'!$M:$M,'QA Sheet'!$C15,'3.4% HN'!W:W)</f>
        <v>0</v>
      </c>
      <c r="E15" s="347">
        <f t="shared" si="1"/>
        <v>0</v>
      </c>
      <c r="F15" s="346">
        <f>SUMIF('3.4% HN'!$M:$M,'QA Sheet'!$C15,'3.4% HN'!Z:Z)</f>
        <v>0</v>
      </c>
      <c r="G15" s="347">
        <f t="shared" si="2"/>
        <v>0</v>
      </c>
      <c r="H15" s="346"/>
      <c r="I15" s="347"/>
      <c r="J15" s="346"/>
      <c r="K15" s="347"/>
      <c r="L15" s="346"/>
      <c r="M15" s="347"/>
      <c r="N15" s="346"/>
      <c r="O15" s="347"/>
      <c r="P15" s="346"/>
      <c r="Q15" s="347"/>
      <c r="R15" s="346"/>
      <c r="S15" s="347"/>
      <c r="T15" s="346"/>
      <c r="U15" s="347"/>
      <c r="V15" s="346"/>
      <c r="W15" s="347"/>
      <c r="X15" s="346"/>
      <c r="Y15" s="347"/>
      <c r="Z15" s="346"/>
      <c r="AA15" s="346">
        <f t="shared" si="3"/>
        <v>0</v>
      </c>
    </row>
    <row r="16" spans="2:30" x14ac:dyDescent="0.3">
      <c r="B16" s="351" t="s">
        <v>23650</v>
      </c>
      <c r="C16" s="350" t="s">
        <v>1000</v>
      </c>
      <c r="D16" s="346">
        <f ca="1">SUMIF(MISC!$M:$M,'QA Sheet'!$C16,MISC!W1)</f>
        <v>0</v>
      </c>
      <c r="E16" s="347">
        <f t="shared" ca="1" si="1"/>
        <v>0</v>
      </c>
      <c r="F16" s="346">
        <f ca="1">SUMIF(MISC!$M:$M,'QA Sheet'!$C16,MISC!Y1)</f>
        <v>0</v>
      </c>
      <c r="G16" s="347">
        <f t="shared" ca="1" si="2"/>
        <v>0</v>
      </c>
      <c r="H16" s="346"/>
      <c r="I16" s="347"/>
      <c r="J16" s="346"/>
      <c r="K16" s="347"/>
      <c r="L16" s="346"/>
      <c r="M16" s="347"/>
      <c r="N16" s="346"/>
      <c r="O16" s="347"/>
      <c r="P16" s="346"/>
      <c r="Q16" s="347"/>
      <c r="R16" s="346"/>
      <c r="S16" s="347"/>
      <c r="T16" s="346"/>
      <c r="U16" s="347"/>
      <c r="V16" s="346"/>
      <c r="W16" s="347"/>
      <c r="X16" s="346"/>
      <c r="Y16" s="347"/>
      <c r="Z16" s="346"/>
      <c r="AA16" s="346">
        <f t="shared" ca="1" si="3"/>
        <v>0</v>
      </c>
    </row>
    <row r="17" spans="2:27" x14ac:dyDescent="0.3">
      <c r="B17" s="351" t="s">
        <v>23651</v>
      </c>
      <c r="C17" s="350" t="s">
        <v>1001</v>
      </c>
      <c r="D17" s="346">
        <f>SUMIF(MISC!$M:$M,'QA Sheet'!$C17,MISC!W:W)</f>
        <v>0</v>
      </c>
      <c r="E17" s="347">
        <f t="shared" si="1"/>
        <v>0</v>
      </c>
      <c r="F17" s="346">
        <f>SUMIF(MISC!$M:$M,'QA Sheet'!$C17,MISC!Z:Z)</f>
        <v>0</v>
      </c>
      <c r="G17" s="347">
        <f t="shared" si="2"/>
        <v>0</v>
      </c>
      <c r="H17" s="346"/>
      <c r="I17" s="347"/>
      <c r="J17" s="346"/>
      <c r="K17" s="347"/>
      <c r="L17" s="346"/>
      <c r="M17" s="347"/>
      <c r="N17" s="346"/>
      <c r="O17" s="347"/>
      <c r="P17" s="346"/>
      <c r="Q17" s="347"/>
      <c r="R17" s="346"/>
      <c r="S17" s="347"/>
      <c r="T17" s="346"/>
      <c r="U17" s="347"/>
      <c r="V17" s="346"/>
      <c r="W17" s="347"/>
      <c r="X17" s="346"/>
      <c r="Y17" s="347"/>
      <c r="Z17" s="346"/>
      <c r="AA17" s="346">
        <f t="shared" si="3"/>
        <v>0</v>
      </c>
    </row>
    <row r="18" spans="2:27" x14ac:dyDescent="0.3">
      <c r="B18" s="351" t="s">
        <v>23674</v>
      </c>
      <c r="C18" s="350" t="s">
        <v>23672</v>
      </c>
      <c r="D18" s="346">
        <f>SUMIF(MISC!$M:$M,'QA Sheet'!$C18,MISC!W:W)</f>
        <v>5000</v>
      </c>
      <c r="E18" s="347">
        <f t="shared" si="1"/>
        <v>-5000</v>
      </c>
      <c r="F18" s="346">
        <f>SUMIF(MISC!$M:$M,'QA Sheet'!$C18,MISC!Z:Z)</f>
        <v>0</v>
      </c>
      <c r="G18" s="347">
        <f t="shared" si="2"/>
        <v>0</v>
      </c>
      <c r="H18" s="346"/>
      <c r="I18" s="347"/>
      <c r="J18" s="346"/>
      <c r="K18" s="347"/>
      <c r="L18" s="346"/>
      <c r="M18" s="347"/>
      <c r="N18" s="346"/>
      <c r="O18" s="347"/>
      <c r="P18" s="346"/>
      <c r="Q18" s="347"/>
      <c r="R18" s="346"/>
      <c r="S18" s="347"/>
      <c r="T18" s="346"/>
      <c r="U18" s="347"/>
      <c r="V18" s="346"/>
      <c r="W18" s="347"/>
      <c r="X18" s="346"/>
      <c r="Y18" s="347"/>
      <c r="Z18" s="346"/>
      <c r="AA18" s="346">
        <f t="shared" si="3"/>
        <v>5000</v>
      </c>
    </row>
    <row r="19" spans="2:27" x14ac:dyDescent="0.3">
      <c r="B19" s="351" t="s">
        <v>23675</v>
      </c>
      <c r="C19" s="350" t="s">
        <v>23677</v>
      </c>
      <c r="D19" s="346">
        <f>SUMIF(MISC!$M:$M,'QA Sheet'!$C19,MISC!W:W)</f>
        <v>0</v>
      </c>
      <c r="E19" s="347">
        <f t="shared" si="1"/>
        <v>0</v>
      </c>
      <c r="F19" s="346">
        <f>SUMIF(MISC!$M:$M,'QA Sheet'!$C19,MISC!Z:Z)</f>
        <v>0</v>
      </c>
      <c r="G19" s="347">
        <f t="shared" si="2"/>
        <v>0</v>
      </c>
      <c r="H19" s="346"/>
      <c r="I19" s="347"/>
      <c r="J19" s="346"/>
      <c r="K19" s="347"/>
      <c r="L19" s="346"/>
      <c r="M19" s="347"/>
      <c r="N19" s="346"/>
      <c r="O19" s="347"/>
      <c r="P19" s="346"/>
      <c r="Q19" s="347"/>
      <c r="R19" s="346"/>
      <c r="S19" s="347"/>
      <c r="T19" s="346"/>
      <c r="U19" s="347"/>
      <c r="V19" s="346"/>
      <c r="W19" s="347"/>
      <c r="X19" s="346"/>
      <c r="Y19" s="347"/>
      <c r="Z19" s="346"/>
      <c r="AA19" s="346">
        <f t="shared" si="3"/>
        <v>0</v>
      </c>
    </row>
    <row r="20" spans="2:27" x14ac:dyDescent="0.3">
      <c r="B20" s="351" t="s">
        <v>23676</v>
      </c>
      <c r="C20" s="350" t="s">
        <v>23678</v>
      </c>
      <c r="D20" s="346">
        <f>SUMIF(MISC!$M:$M,'QA Sheet'!$C20,MISC!W:W)</f>
        <v>0</v>
      </c>
      <c r="E20" s="347">
        <f t="shared" si="1"/>
        <v>0</v>
      </c>
      <c r="F20" s="346">
        <f>SUMIF(MISC!$M:$M,'QA Sheet'!$C20,MISC!Z:Z)</f>
        <v>0</v>
      </c>
      <c r="G20" s="347">
        <f t="shared" si="2"/>
        <v>0</v>
      </c>
      <c r="H20" s="346"/>
      <c r="I20" s="347"/>
      <c r="J20" s="346"/>
      <c r="K20" s="347"/>
      <c r="L20" s="346"/>
      <c r="M20" s="347"/>
      <c r="N20" s="346"/>
      <c r="O20" s="347"/>
      <c r="P20" s="346"/>
      <c r="Q20" s="347"/>
      <c r="R20" s="346"/>
      <c r="S20" s="347"/>
      <c r="T20" s="346"/>
      <c r="U20" s="347"/>
      <c r="V20" s="346"/>
      <c r="W20" s="347"/>
      <c r="X20" s="346"/>
      <c r="Y20" s="347"/>
      <c r="Z20" s="346"/>
      <c r="AA20" s="346">
        <f t="shared" si="3"/>
        <v>0</v>
      </c>
    </row>
    <row r="21" spans="2:27" x14ac:dyDescent="0.3">
      <c r="B21" s="351" t="s">
        <v>23767</v>
      </c>
      <c r="C21" s="350" t="s">
        <v>23756</v>
      </c>
      <c r="D21" s="346">
        <f>SUMIF(MISC!$M:$M,'QA Sheet'!$C21,MISC!W:W)</f>
        <v>0</v>
      </c>
      <c r="E21" s="347">
        <f t="shared" si="1"/>
        <v>0</v>
      </c>
      <c r="F21" s="346">
        <f>SUMIF(MISC!$M:$M,'QA Sheet'!$C21,MISC!Z:Z)</f>
        <v>0</v>
      </c>
      <c r="G21" s="347">
        <f t="shared" si="2"/>
        <v>0</v>
      </c>
      <c r="H21" s="346"/>
      <c r="I21" s="347"/>
      <c r="J21" s="346"/>
      <c r="K21" s="347"/>
      <c r="L21" s="346"/>
      <c r="M21" s="347"/>
      <c r="N21" s="346"/>
      <c r="O21" s="347"/>
      <c r="P21" s="346"/>
      <c r="Q21" s="347"/>
      <c r="R21" s="346"/>
      <c r="S21" s="347"/>
      <c r="T21" s="346"/>
      <c r="U21" s="347"/>
      <c r="V21" s="346"/>
      <c r="W21" s="347"/>
      <c r="X21" s="346"/>
      <c r="Y21" s="347"/>
      <c r="Z21" s="346"/>
      <c r="AA21" s="346">
        <f t="shared" si="3"/>
        <v>0</v>
      </c>
    </row>
    <row r="22" spans="2:27" x14ac:dyDescent="0.3">
      <c r="B22" s="351" t="s">
        <v>23768</v>
      </c>
      <c r="C22" s="350" t="s">
        <v>23757</v>
      </c>
      <c r="D22" s="346">
        <f>SUMIF(MISC!$M:$M,'QA Sheet'!$C22,MISC!W:W)</f>
        <v>0</v>
      </c>
      <c r="E22" s="347">
        <f t="shared" si="1"/>
        <v>8199.7999999999993</v>
      </c>
      <c r="F22" s="346">
        <f>SUMIF(MISC!$M:$M,'QA Sheet'!$C22,MISC!Z:Z)</f>
        <v>8199.7999999999993</v>
      </c>
      <c r="G22" s="347">
        <f t="shared" si="2"/>
        <v>1900.4999999999991</v>
      </c>
      <c r="H22" s="346">
        <f>SUMIF(MISC!$M:$M,'QA Sheet'!$C22,MISC!AC:AC)</f>
        <v>6299.3</v>
      </c>
      <c r="I22" s="347"/>
      <c r="J22" s="346"/>
      <c r="K22" s="347"/>
      <c r="L22" s="346"/>
      <c r="M22" s="347"/>
      <c r="N22" s="346"/>
      <c r="O22" s="347"/>
      <c r="P22" s="346"/>
      <c r="Q22" s="347"/>
      <c r="R22" s="346"/>
      <c r="S22" s="347"/>
      <c r="T22" s="346"/>
      <c r="U22" s="347"/>
      <c r="V22" s="346"/>
      <c r="W22" s="347"/>
      <c r="X22" s="346"/>
      <c r="Y22" s="347"/>
      <c r="Z22" s="346"/>
      <c r="AA22" s="346">
        <f t="shared" si="3"/>
        <v>14499.099999999999</v>
      </c>
    </row>
    <row r="23" spans="2:27" x14ac:dyDescent="0.3">
      <c r="B23" s="351" t="s">
        <v>23698</v>
      </c>
      <c r="C23" s="350" t="s">
        <v>983</v>
      </c>
      <c r="D23" s="346">
        <f>SUMIF(POST16!$M:$M,'QA Sheet'!$C23,POST16!W:W)</f>
        <v>581653.16666666663</v>
      </c>
      <c r="E23" s="347">
        <f>F23-D23</f>
        <v>0</v>
      </c>
      <c r="F23" s="346">
        <f>SUMIF(POST16!$M:$M,'QA Sheet'!$C23,POST16!Z:Z)</f>
        <v>581653.16666666663</v>
      </c>
      <c r="G23" s="347">
        <f t="shared" si="2"/>
        <v>0</v>
      </c>
      <c r="H23" s="346">
        <f>SUMIF(POST16!$M:$M,'QA Sheet'!$C23,POST16!AC:AC)</f>
        <v>581653.16666666663</v>
      </c>
      <c r="I23" s="347"/>
      <c r="J23" s="346"/>
      <c r="K23" s="347"/>
      <c r="L23" s="346"/>
      <c r="M23" s="347"/>
      <c r="N23" s="346"/>
      <c r="O23" s="347"/>
      <c r="P23" s="346"/>
      <c r="Q23" s="347"/>
      <c r="R23" s="346"/>
      <c r="S23" s="347"/>
      <c r="T23" s="346"/>
      <c r="U23" s="347"/>
      <c r="V23" s="346"/>
      <c r="W23" s="347"/>
      <c r="X23" s="346"/>
      <c r="Y23" s="347"/>
      <c r="Z23" s="346"/>
      <c r="AA23" s="346">
        <f t="shared" si="3"/>
        <v>1744959.5</v>
      </c>
    </row>
    <row r="24" spans="2:27" x14ac:dyDescent="0.3">
      <c r="B24" s="351" t="s">
        <v>23699</v>
      </c>
      <c r="C24" s="350" t="s">
        <v>984</v>
      </c>
      <c r="D24" s="346">
        <f>SUMIF(POST16!$M:$M,'QA Sheet'!$C24,POST16!W:W)</f>
        <v>4945.666666666667</v>
      </c>
      <c r="E24" s="347">
        <f t="shared" si="1"/>
        <v>0</v>
      </c>
      <c r="F24" s="346">
        <f>SUMIF(POST16!$M:$M,'QA Sheet'!$C24,POST16!Z:Z)</f>
        <v>4945.666666666667</v>
      </c>
      <c r="G24" s="347">
        <f t="shared" si="2"/>
        <v>0</v>
      </c>
      <c r="H24" s="346">
        <f>SUMIF(POST16!$M:$M,'QA Sheet'!$C24,POST16!AC:AC)</f>
        <v>4945.666666666667</v>
      </c>
      <c r="I24" s="347"/>
      <c r="J24" s="346"/>
      <c r="K24" s="347"/>
      <c r="L24" s="346"/>
      <c r="M24" s="347"/>
      <c r="N24" s="346"/>
      <c r="O24" s="347"/>
      <c r="P24" s="346"/>
      <c r="Q24" s="347"/>
      <c r="R24" s="346"/>
      <c r="S24" s="347"/>
      <c r="T24" s="346"/>
      <c r="U24" s="347"/>
      <c r="V24" s="346"/>
      <c r="W24" s="347"/>
      <c r="X24" s="346"/>
      <c r="Y24" s="347"/>
      <c r="Z24" s="346"/>
      <c r="AA24" s="346">
        <f t="shared" si="3"/>
        <v>14837</v>
      </c>
    </row>
    <row r="25" spans="2:27" x14ac:dyDescent="0.3">
      <c r="B25" s="351" t="s">
        <v>23700</v>
      </c>
      <c r="C25" s="350" t="s">
        <v>985</v>
      </c>
      <c r="D25" s="346">
        <f>SUMIF(POST16!$M:$M,'QA Sheet'!$C25,POST16!W:W)</f>
        <v>9375</v>
      </c>
      <c r="E25" s="347">
        <f t="shared" si="1"/>
        <v>0</v>
      </c>
      <c r="F25" s="346">
        <f>SUMIF(POST16!$M:$M,'QA Sheet'!$C25,POST16!Z:Z)</f>
        <v>9375</v>
      </c>
      <c r="G25" s="347">
        <f t="shared" si="2"/>
        <v>0</v>
      </c>
      <c r="H25" s="346">
        <f>SUMIF(POST16!$M:$M,'QA Sheet'!$C25,POST16!AC:AC)</f>
        <v>9375</v>
      </c>
      <c r="I25" s="347"/>
      <c r="J25" s="346"/>
      <c r="K25" s="347"/>
      <c r="L25" s="346"/>
      <c r="M25" s="347"/>
      <c r="N25" s="346"/>
      <c r="O25" s="347"/>
      <c r="P25" s="346"/>
      <c r="Q25" s="347"/>
      <c r="R25" s="346"/>
      <c r="S25" s="347"/>
      <c r="T25" s="346"/>
      <c r="U25" s="347"/>
      <c r="V25" s="346"/>
      <c r="W25" s="347"/>
      <c r="X25" s="346"/>
      <c r="Y25" s="347"/>
      <c r="Z25" s="346"/>
      <c r="AA25" s="346">
        <f t="shared" si="3"/>
        <v>28125</v>
      </c>
    </row>
    <row r="26" spans="2:27" x14ac:dyDescent="0.3">
      <c r="B26" s="351" t="s">
        <v>23701</v>
      </c>
      <c r="C26" s="350" t="s">
        <v>986</v>
      </c>
      <c r="D26" s="346">
        <f>SUMIF(POST16!$M:$M,'QA Sheet'!$C26,POST16!W:W)</f>
        <v>22600</v>
      </c>
      <c r="E26" s="347">
        <f t="shared" si="1"/>
        <v>0</v>
      </c>
      <c r="F26" s="346">
        <f>SUMIF(POST16!$M:$M,'QA Sheet'!$C26,POST16!Z:Z)</f>
        <v>22600</v>
      </c>
      <c r="G26" s="347">
        <f t="shared" si="2"/>
        <v>0</v>
      </c>
      <c r="H26" s="346">
        <f>SUMIF(POST16!$M:$M,'QA Sheet'!$C26,POST16!AC:AC)</f>
        <v>22600</v>
      </c>
      <c r="I26" s="347"/>
      <c r="J26" s="346"/>
      <c r="K26" s="347"/>
      <c r="L26" s="346"/>
      <c r="M26" s="347"/>
      <c r="N26" s="346"/>
      <c r="O26" s="347"/>
      <c r="P26" s="346"/>
      <c r="Q26" s="347"/>
      <c r="R26" s="346"/>
      <c r="S26" s="347"/>
      <c r="T26" s="346"/>
      <c r="U26" s="347"/>
      <c r="V26" s="346"/>
      <c r="W26" s="347"/>
      <c r="X26" s="346"/>
      <c r="Y26" s="347"/>
      <c r="Z26" s="346"/>
      <c r="AA26" s="346">
        <f t="shared" si="3"/>
        <v>67800</v>
      </c>
    </row>
    <row r="27" spans="2:27" x14ac:dyDescent="0.3">
      <c r="B27" s="351" t="s">
        <v>23794</v>
      </c>
      <c r="C27" s="350" t="s">
        <v>23793</v>
      </c>
      <c r="D27" s="346">
        <f>SUMIF(POST16!$M:$M,'QA Sheet'!$C27,POST16!W:W)</f>
        <v>0</v>
      </c>
      <c r="E27" s="347">
        <f>F27-D27</f>
        <v>0</v>
      </c>
      <c r="F27" s="346">
        <f>SUMIF(POST16!$M:$M,'QA Sheet'!$C27,POST16!Z:Z)</f>
        <v>0</v>
      </c>
      <c r="G27" s="347">
        <f t="shared" si="2"/>
        <v>0</v>
      </c>
      <c r="H27" s="346">
        <f>SUMIF(POST16!$M:$M,'QA Sheet'!$C27,POST16!AC:AC)</f>
        <v>0</v>
      </c>
      <c r="I27" s="347"/>
      <c r="J27" s="346"/>
      <c r="K27" s="347"/>
      <c r="L27" s="346"/>
      <c r="M27" s="347"/>
      <c r="N27" s="346"/>
      <c r="O27" s="347"/>
      <c r="P27" s="346"/>
      <c r="Q27" s="347"/>
      <c r="R27" s="346"/>
      <c r="S27" s="347"/>
      <c r="T27" s="346"/>
      <c r="U27" s="347"/>
      <c r="V27" s="346"/>
      <c r="W27" s="347"/>
      <c r="X27" s="346"/>
      <c r="Y27" s="347"/>
      <c r="Z27" s="346"/>
      <c r="AA27" s="346">
        <f t="shared" si="3"/>
        <v>0</v>
      </c>
    </row>
    <row r="28" spans="2:27" x14ac:dyDescent="0.3">
      <c r="B28" s="351" t="s">
        <v>23788</v>
      </c>
      <c r="C28" s="350" t="s">
        <v>23787</v>
      </c>
      <c r="D28" s="346">
        <f>SUMIF(POST16!$M:$M,'QA Sheet'!$C28,POST16!W:W)</f>
        <v>0</v>
      </c>
      <c r="E28" s="347">
        <f t="shared" si="1"/>
        <v>0</v>
      </c>
      <c r="F28" s="346">
        <f>SUMIF(POST16!$M:$M,'QA Sheet'!$C28,POST16!Z:Z)</f>
        <v>0</v>
      </c>
      <c r="G28" s="347">
        <f t="shared" si="2"/>
        <v>0</v>
      </c>
      <c r="H28" s="346">
        <f>SUMIF(POST16!$M:$M,'QA Sheet'!$C28,POST16!AC:AC)</f>
        <v>0</v>
      </c>
      <c r="I28" s="347"/>
      <c r="J28" s="346"/>
      <c r="K28" s="347"/>
      <c r="L28" s="346"/>
      <c r="M28" s="347"/>
      <c r="N28" s="346"/>
      <c r="O28" s="347"/>
      <c r="P28" s="346"/>
      <c r="Q28" s="347"/>
      <c r="R28" s="346"/>
      <c r="S28" s="347"/>
      <c r="T28" s="346"/>
      <c r="U28" s="347"/>
      <c r="V28" s="346"/>
      <c r="W28" s="347"/>
      <c r="X28" s="346"/>
      <c r="Y28" s="347"/>
      <c r="Z28" s="346"/>
      <c r="AA28" s="346">
        <f t="shared" si="3"/>
        <v>0</v>
      </c>
    </row>
    <row r="29" spans="2:27" x14ac:dyDescent="0.3">
      <c r="B29" s="351" t="s">
        <v>925</v>
      </c>
      <c r="C29" s="350" t="s">
        <v>967</v>
      </c>
      <c r="D29" s="346">
        <f>SUMIF(HNTopUp!$M:$M,'QA Sheet'!$C29,HNTopUp!W:W)</f>
        <v>0</v>
      </c>
      <c r="E29" s="347">
        <f t="shared" si="1"/>
        <v>0</v>
      </c>
      <c r="F29" s="346">
        <f>SUMIF(HNTopUp!$M:$M,'QA Sheet'!$C29,HNTopUp!Z:Z)</f>
        <v>0</v>
      </c>
      <c r="G29" s="347">
        <f t="shared" si="2"/>
        <v>0</v>
      </c>
      <c r="H29" s="346"/>
      <c r="I29" s="347"/>
      <c r="J29" s="346"/>
      <c r="K29" s="347"/>
      <c r="L29" s="346"/>
      <c r="M29" s="347"/>
      <c r="N29" s="346"/>
      <c r="O29" s="347"/>
      <c r="P29" s="346"/>
      <c r="Q29" s="347"/>
      <c r="R29" s="346"/>
      <c r="S29" s="347"/>
      <c r="T29" s="346"/>
      <c r="U29" s="347"/>
      <c r="V29" s="346"/>
      <c r="W29" s="347"/>
      <c r="X29" s="346"/>
      <c r="Y29" s="347"/>
      <c r="Z29" s="346"/>
      <c r="AA29" s="346">
        <f t="shared" si="3"/>
        <v>0</v>
      </c>
    </row>
    <row r="30" spans="2:27" x14ac:dyDescent="0.3">
      <c r="B30" s="351" t="s">
        <v>973</v>
      </c>
      <c r="C30" s="350" t="s">
        <v>969</v>
      </c>
      <c r="D30" s="346">
        <f>SUMIF(HNTopUp!$M:$M,'QA Sheet'!$C30,HNTopUp!W:W)</f>
        <v>3069460.4920512829</v>
      </c>
      <c r="E30" s="347">
        <f t="shared" si="1"/>
        <v>-1534730.2460256414</v>
      </c>
      <c r="F30" s="346">
        <f>SUMIF(HNTopUp!$M:$M,'QA Sheet'!$C30,HNTopUp!Z:Z)</f>
        <v>1534730.2460256414</v>
      </c>
      <c r="G30" s="347">
        <f t="shared" si="2"/>
        <v>-49790.311666666996</v>
      </c>
      <c r="H30" s="346">
        <f>SUMIF(HNTopUp!$M:$M,'QA Sheet'!$C30,HNTopUp!AC:AC)</f>
        <v>1584520.5576923084</v>
      </c>
      <c r="I30" s="347"/>
      <c r="J30" s="346"/>
      <c r="K30" s="347"/>
      <c r="L30" s="346"/>
      <c r="M30" s="347"/>
      <c r="N30" s="346"/>
      <c r="O30" s="347"/>
      <c r="P30" s="346"/>
      <c r="Q30" s="347"/>
      <c r="R30" s="346"/>
      <c r="S30" s="347"/>
      <c r="T30" s="346"/>
      <c r="U30" s="347"/>
      <c r="V30" s="346"/>
      <c r="W30" s="347"/>
      <c r="X30" s="346"/>
      <c r="Y30" s="347"/>
      <c r="Z30" s="346"/>
      <c r="AA30" s="346">
        <f t="shared" si="3"/>
        <v>6188711.2957692333</v>
      </c>
    </row>
    <row r="31" spans="2:27" x14ac:dyDescent="0.3">
      <c r="B31" s="351" t="s">
        <v>974</v>
      </c>
      <c r="C31" s="350" t="s">
        <v>971</v>
      </c>
      <c r="D31" s="346">
        <f>SUMIF(HNTopUp!$M:$M,'QA Sheet'!$C31,HNTopUp!W:W)</f>
        <v>0</v>
      </c>
      <c r="E31" s="347">
        <f t="shared" si="1"/>
        <v>0</v>
      </c>
      <c r="F31" s="346">
        <f>SUMIF(HNTopUp!$M:$M,'QA Sheet'!$C31,HNTopUp!Z:Z)</f>
        <v>0</v>
      </c>
      <c r="G31" s="347">
        <f t="shared" si="2"/>
        <v>0</v>
      </c>
      <c r="H31" s="346">
        <f>SUMIF(HNTopUp!$M:$M,'QA Sheet'!$C31,HNTopUp!AC:AC)</f>
        <v>0</v>
      </c>
      <c r="I31" s="347"/>
      <c r="J31" s="346"/>
      <c r="K31" s="347"/>
      <c r="L31" s="346"/>
      <c r="M31" s="347"/>
      <c r="N31" s="346"/>
      <c r="O31" s="347"/>
      <c r="P31" s="346"/>
      <c r="Q31" s="347"/>
      <c r="R31" s="346"/>
      <c r="S31" s="347"/>
      <c r="T31" s="346"/>
      <c r="U31" s="347"/>
      <c r="V31" s="346"/>
      <c r="W31" s="347"/>
      <c r="X31" s="346"/>
      <c r="Y31" s="347"/>
      <c r="Z31" s="346"/>
      <c r="AA31" s="346">
        <f t="shared" si="3"/>
        <v>0</v>
      </c>
    </row>
    <row r="32" spans="2:27" x14ac:dyDescent="0.3">
      <c r="B32" s="351" t="s">
        <v>772</v>
      </c>
      <c r="C32" s="350" t="s">
        <v>970</v>
      </c>
      <c r="D32" s="346">
        <f>SUMIF(HNTopUp!$M:$M,'QA Sheet'!$C32,HNTopUp!W:W)</f>
        <v>841546.21102564107</v>
      </c>
      <c r="E32" s="347">
        <f t="shared" si="1"/>
        <v>-420773.10551282053</v>
      </c>
      <c r="F32" s="346">
        <f>SUMIF(HNTopUp!$M:$M,'QA Sheet'!$C32,HNTopUp!Z:Z)</f>
        <v>420773.10551282053</v>
      </c>
      <c r="G32" s="347">
        <f t="shared" si="2"/>
        <v>1846.4024999999674</v>
      </c>
      <c r="H32" s="346">
        <f>SUMIF(HNTopUp!$M:$M,'QA Sheet'!$C32,HNTopUp!AC:AC)</f>
        <v>418926.70301282057</v>
      </c>
      <c r="I32" s="347"/>
      <c r="J32" s="346"/>
      <c r="K32" s="347"/>
      <c r="L32" s="346"/>
      <c r="M32" s="347"/>
      <c r="N32" s="346"/>
      <c r="O32" s="347"/>
      <c r="P32" s="346"/>
      <c r="Q32" s="347"/>
      <c r="R32" s="346"/>
      <c r="S32" s="347"/>
      <c r="T32" s="346"/>
      <c r="U32" s="347"/>
      <c r="V32" s="346"/>
      <c r="W32" s="347"/>
      <c r="X32" s="346"/>
      <c r="Y32" s="347"/>
      <c r="Z32" s="346"/>
      <c r="AA32" s="346">
        <f t="shared" si="3"/>
        <v>1681246.0195512821</v>
      </c>
    </row>
    <row r="33" spans="2:27" x14ac:dyDescent="0.3">
      <c r="B33" s="351" t="s">
        <v>773</v>
      </c>
      <c r="C33" s="350" t="s">
        <v>966</v>
      </c>
      <c r="D33" s="346">
        <f>SUMIF(HNTopUp!$M:$M,'QA Sheet'!$C33,HNTopUp!W:W)</f>
        <v>10431.692307692305</v>
      </c>
      <c r="E33" s="347">
        <f t="shared" si="1"/>
        <v>-5215.8461538461524</v>
      </c>
      <c r="F33" s="346">
        <f>SUMIF(HNTopUp!$M:$M,'QA Sheet'!$C33,HNTopUp!Z:Z)</f>
        <v>5215.8461538461524</v>
      </c>
      <c r="G33" s="347">
        <f t="shared" si="2"/>
        <v>-4315.4000000000015</v>
      </c>
      <c r="H33" s="346">
        <f>SUMIF(HNTopUp!$M:$M,'QA Sheet'!$C33,HNTopUp!AC:AC)</f>
        <v>9531.2461538461539</v>
      </c>
      <c r="I33" s="347"/>
      <c r="J33" s="346"/>
      <c r="K33" s="347"/>
      <c r="L33" s="346"/>
      <c r="M33" s="347"/>
      <c r="N33" s="346"/>
      <c r="O33" s="347"/>
      <c r="P33" s="346"/>
      <c r="Q33" s="347"/>
      <c r="R33" s="346"/>
      <c r="S33" s="347"/>
      <c r="T33" s="346"/>
      <c r="U33" s="347"/>
      <c r="V33" s="346"/>
      <c r="W33" s="347"/>
      <c r="X33" s="346"/>
      <c r="Y33" s="347"/>
      <c r="Z33" s="346"/>
      <c r="AA33" s="346">
        <f t="shared" si="3"/>
        <v>25178.784615384611</v>
      </c>
    </row>
    <row r="34" spans="2:27" x14ac:dyDescent="0.3">
      <c r="B34" s="351" t="s">
        <v>23653</v>
      </c>
      <c r="C34" s="350" t="s">
        <v>968</v>
      </c>
      <c r="D34" s="346">
        <f>SUMIF(HNTopUp!$M:$M,'QA Sheet'!$C34,HNTopUp!W:W)</f>
        <v>182310.46153846153</v>
      </c>
      <c r="E34" s="347">
        <f t="shared" si="1"/>
        <v>-91155.230769230766</v>
      </c>
      <c r="F34" s="346">
        <f>SUMIF(HNTopUp!$M:$M,'QA Sheet'!$C34,HNTopUp!Z:Z)</f>
        <v>91155.230769230766</v>
      </c>
      <c r="G34" s="347">
        <f t="shared" si="2"/>
        <v>-2202.7080000000278</v>
      </c>
      <c r="H34" s="346">
        <f>SUMIF(HNTopUp!$M:$M,'QA Sheet'!$C34,HNTopUp!AC:AC)</f>
        <v>93357.938769230794</v>
      </c>
      <c r="I34" s="347"/>
      <c r="J34" s="346"/>
      <c r="K34" s="347"/>
      <c r="L34" s="346"/>
      <c r="M34" s="347"/>
      <c r="N34" s="346"/>
      <c r="O34" s="347"/>
      <c r="P34" s="346"/>
      <c r="Q34" s="347"/>
      <c r="R34" s="346"/>
      <c r="S34" s="347"/>
      <c r="T34" s="346"/>
      <c r="U34" s="347"/>
      <c r="V34" s="346"/>
      <c r="W34" s="347"/>
      <c r="X34" s="346"/>
      <c r="Y34" s="347"/>
      <c r="Z34" s="346"/>
      <c r="AA34" s="346">
        <f t="shared" si="3"/>
        <v>366823.63107692311</v>
      </c>
    </row>
    <row r="35" spans="2:27" x14ac:dyDescent="0.3">
      <c r="B35" s="351" t="s">
        <v>976</v>
      </c>
      <c r="C35" s="350" t="s">
        <v>972</v>
      </c>
      <c r="D35" s="346">
        <f>SUMIF(HNTopUp!$M:$M,'QA Sheet'!$C35,HNTopUp!W:W)</f>
        <v>2124657.2425641026</v>
      </c>
      <c r="E35" s="347">
        <f t="shared" si="1"/>
        <v>-1062328.6212820513</v>
      </c>
      <c r="F35" s="346">
        <f>SUMIF(HNTopUp!$M:$M,'QA Sheet'!$C35,HNTopUp!Z:Z)</f>
        <v>1062328.6212820513</v>
      </c>
      <c r="G35" s="347">
        <f t="shared" si="2"/>
        <v>-11651.563666666625</v>
      </c>
      <c r="H35" s="346">
        <f>SUMIF(HNTopUp!$M:$M,'QA Sheet'!$C35,HNTopUp!AC:AC)</f>
        <v>1073980.1849487179</v>
      </c>
      <c r="I35" s="347"/>
      <c r="J35" s="346"/>
      <c r="K35" s="347"/>
      <c r="L35" s="346"/>
      <c r="M35" s="347"/>
      <c r="N35" s="346"/>
      <c r="O35" s="347"/>
      <c r="P35" s="346"/>
      <c r="Q35" s="347"/>
      <c r="R35" s="346"/>
      <c r="S35" s="347"/>
      <c r="T35" s="346"/>
      <c r="U35" s="347"/>
      <c r="V35" s="346"/>
      <c r="W35" s="347"/>
      <c r="X35" s="346"/>
      <c r="Y35" s="347"/>
      <c r="Z35" s="346"/>
      <c r="AA35" s="346">
        <f t="shared" si="3"/>
        <v>4260966.0487948721</v>
      </c>
    </row>
    <row r="36" spans="2:27" x14ac:dyDescent="0.3">
      <c r="B36" s="351" t="s">
        <v>23680</v>
      </c>
      <c r="C36" s="350" t="s">
        <v>23752</v>
      </c>
      <c r="D36" s="346">
        <f>SUMIF(NPQ!$M:$M,'QA Sheet'!$C36,NPQ!W:W)</f>
        <v>0</v>
      </c>
      <c r="E36" s="347">
        <f>F36-D36</f>
        <v>0</v>
      </c>
      <c r="F36" s="346">
        <f>SUMIF(NPQ!$M:$M,'QA Sheet'!$C36,NPQ!Z:Z)</f>
        <v>0</v>
      </c>
      <c r="G36" s="347">
        <f t="shared" si="2"/>
        <v>0</v>
      </c>
      <c r="H36" s="346"/>
      <c r="I36" s="347"/>
      <c r="J36" s="346"/>
      <c r="K36" s="347"/>
      <c r="L36" s="346"/>
      <c r="M36" s="347"/>
      <c r="N36" s="346"/>
      <c r="O36" s="347"/>
      <c r="P36" s="346"/>
      <c r="Q36" s="347"/>
      <c r="R36" s="346"/>
      <c r="S36" s="347"/>
      <c r="T36" s="346"/>
      <c r="U36" s="347"/>
      <c r="V36" s="346"/>
      <c r="W36" s="347"/>
      <c r="X36" s="346"/>
      <c r="Y36" s="347"/>
      <c r="Z36" s="346"/>
      <c r="AA36" s="346">
        <f t="shared" si="3"/>
        <v>0</v>
      </c>
    </row>
    <row r="37" spans="2:27" x14ac:dyDescent="0.3">
      <c r="B37" s="351" t="s">
        <v>23681</v>
      </c>
      <c r="C37" s="350" t="s">
        <v>23694</v>
      </c>
      <c r="D37" s="346">
        <f>SUMIF(PPG!$M:$M,'QA Sheet'!$C37,PPG!W:W)</f>
        <v>1907794</v>
      </c>
      <c r="E37" s="347">
        <f t="shared" si="1"/>
        <v>-1907794</v>
      </c>
      <c r="F37" s="346">
        <f>SUMIF(PPG!$M:$M,'QA Sheet'!$C37,PPG!Z:Z)</f>
        <v>0</v>
      </c>
      <c r="G37" s="347">
        <f t="shared" si="2"/>
        <v>0</v>
      </c>
      <c r="H37" s="346"/>
      <c r="I37" s="347"/>
      <c r="J37" s="346"/>
      <c r="K37" s="347"/>
      <c r="L37" s="346"/>
      <c r="M37" s="347"/>
      <c r="N37" s="346"/>
      <c r="O37" s="347"/>
      <c r="P37" s="346"/>
      <c r="Q37" s="347"/>
      <c r="R37" s="346"/>
      <c r="S37" s="347"/>
      <c r="T37" s="346"/>
      <c r="U37" s="347"/>
      <c r="V37" s="346"/>
      <c r="W37" s="347"/>
      <c r="X37" s="346"/>
      <c r="Y37" s="347"/>
      <c r="Z37" s="346"/>
      <c r="AA37" s="346">
        <f t="shared" si="3"/>
        <v>1907794</v>
      </c>
    </row>
    <row r="38" spans="2:27" x14ac:dyDescent="0.3">
      <c r="B38" s="351" t="s">
        <v>23683</v>
      </c>
      <c r="C38" s="350" t="s">
        <v>23695</v>
      </c>
      <c r="D38" s="346">
        <f>SUMIF(PPG!$M:$M,'QA Sheet'!$C38,PPG!W:W)</f>
        <v>241907</v>
      </c>
      <c r="E38" s="347">
        <f t="shared" si="1"/>
        <v>-241907</v>
      </c>
      <c r="F38" s="346">
        <f>SUMIF(PPG!$M:$M,'QA Sheet'!$C38,PPG!Z:Z)</f>
        <v>0</v>
      </c>
      <c r="G38" s="347">
        <f t="shared" si="2"/>
        <v>0</v>
      </c>
      <c r="H38" s="346"/>
      <c r="I38" s="347"/>
      <c r="J38" s="346"/>
      <c r="K38" s="347"/>
      <c r="L38" s="346"/>
      <c r="M38" s="347"/>
      <c r="N38" s="346"/>
      <c r="O38" s="347"/>
      <c r="P38" s="346"/>
      <c r="Q38" s="347"/>
      <c r="R38" s="346"/>
      <c r="S38" s="347"/>
      <c r="T38" s="346"/>
      <c r="U38" s="347"/>
      <c r="V38" s="346"/>
      <c r="W38" s="347"/>
      <c r="X38" s="346"/>
      <c r="Y38" s="347"/>
      <c r="Z38" s="346"/>
      <c r="AA38" s="346">
        <f t="shared" si="3"/>
        <v>241907</v>
      </c>
    </row>
    <row r="39" spans="2:27" x14ac:dyDescent="0.3">
      <c r="B39" s="351" t="s">
        <v>23649</v>
      </c>
      <c r="C39" s="350" t="s">
        <v>993</v>
      </c>
      <c r="D39" s="346">
        <f>SUMIF(SMHL!$M:$M,'QA Sheet'!$C39,SMHL!W:W)</f>
        <v>7200</v>
      </c>
      <c r="E39" s="347">
        <f t="shared" si="1"/>
        <v>-7200</v>
      </c>
      <c r="F39" s="346">
        <f>SUMIF(SMHL!$M:$M,'QA Sheet'!$C39,SMHL!Z:Z)</f>
        <v>0</v>
      </c>
      <c r="G39" s="347">
        <f t="shared" si="2"/>
        <v>0</v>
      </c>
      <c r="H39" s="346"/>
      <c r="I39" s="347"/>
      <c r="J39" s="346"/>
      <c r="K39" s="347"/>
      <c r="L39" s="346"/>
      <c r="M39" s="347"/>
      <c r="N39" s="346"/>
      <c r="O39" s="347"/>
      <c r="P39" s="346"/>
      <c r="Q39" s="347"/>
      <c r="R39" s="346"/>
      <c r="S39" s="347"/>
      <c r="T39" s="346"/>
      <c r="U39" s="347"/>
      <c r="V39" s="346"/>
      <c r="W39" s="347"/>
      <c r="X39" s="346"/>
      <c r="Y39" s="347"/>
      <c r="Z39" s="346"/>
      <c r="AA39" s="346">
        <f t="shared" si="3"/>
        <v>7200</v>
      </c>
    </row>
    <row r="40" spans="2:27" x14ac:dyDescent="0.3">
      <c r="B40" s="351" t="s">
        <v>903</v>
      </c>
      <c r="C40" s="350" t="s">
        <v>992</v>
      </c>
      <c r="D40" s="346">
        <f>SUMIF(Asylum!$M:$M,'QA Sheet'!$C40,Asylum!W:W)</f>
        <v>0</v>
      </c>
      <c r="E40" s="347">
        <f t="shared" si="1"/>
        <v>48839.597631578938</v>
      </c>
      <c r="F40" s="346">
        <f>SUMIF(Asylum!$M:$M,'QA Sheet'!$C40,Asylum!Z:Z)</f>
        <v>48839.597631578938</v>
      </c>
      <c r="G40" s="347">
        <f t="shared" si="2"/>
        <v>48839.597631578938</v>
      </c>
      <c r="H40" s="346"/>
      <c r="I40" s="347"/>
      <c r="J40" s="346"/>
      <c r="K40" s="347"/>
      <c r="L40" s="346"/>
      <c r="M40" s="347"/>
      <c r="N40" s="346"/>
      <c r="O40" s="347"/>
      <c r="P40" s="346"/>
      <c r="Q40" s="347"/>
      <c r="R40" s="346"/>
      <c r="S40" s="347"/>
      <c r="T40" s="346"/>
      <c r="U40" s="347"/>
      <c r="V40" s="346"/>
      <c r="W40" s="347"/>
      <c r="X40" s="346"/>
      <c r="Y40" s="347"/>
      <c r="Z40" s="346"/>
      <c r="AA40" s="346">
        <f t="shared" si="3"/>
        <v>48839.597631578938</v>
      </c>
    </row>
    <row r="41" spans="2:27" x14ac:dyDescent="0.3">
      <c r="B41" s="351" t="s">
        <v>23621</v>
      </c>
      <c r="C41" s="350" t="s">
        <v>23648</v>
      </c>
      <c r="D41" s="346">
        <f>SUMIF('UFSM KS2'!$M:$M,'QA Sheet'!$C41,'UFSM KS2'!W:W)</f>
        <v>0</v>
      </c>
      <c r="E41" s="347">
        <f t="shared" si="1"/>
        <v>0</v>
      </c>
      <c r="F41" s="346">
        <f>SUMIF('UFSM KS2'!$M:$M,'QA Sheet'!$C41,'UFSM KS2'!Z:Z)</f>
        <v>0</v>
      </c>
      <c r="G41" s="347">
        <f t="shared" si="2"/>
        <v>-2188468.3499999992</v>
      </c>
      <c r="H41" s="346">
        <f>SUMIF('UFSM KS2'!$M:$M,'QA Sheet'!$C41,'UFSM KS2'!AC:AC)</f>
        <v>2188468.3499999992</v>
      </c>
      <c r="I41" s="347"/>
      <c r="J41" s="346"/>
      <c r="K41" s="352"/>
      <c r="L41" s="346"/>
      <c r="M41" s="352"/>
      <c r="N41" s="346"/>
      <c r="O41" s="347"/>
      <c r="P41" s="346"/>
      <c r="Q41" s="347"/>
      <c r="R41" s="346"/>
      <c r="S41" s="347"/>
      <c r="T41" s="346"/>
      <c r="U41" s="347"/>
      <c r="V41" s="346"/>
      <c r="W41" s="347"/>
      <c r="X41" s="346"/>
      <c r="Y41" s="347"/>
      <c r="Z41" s="346"/>
      <c r="AA41" s="346">
        <f t="shared" si="3"/>
        <v>2188468.3499999992</v>
      </c>
    </row>
    <row r="42" spans="2:27" x14ac:dyDescent="0.3">
      <c r="B42" s="351" t="s">
        <v>23771</v>
      </c>
      <c r="C42" s="350" t="s">
        <v>24285</v>
      </c>
      <c r="D42" s="346">
        <f>SUMIF(UIFSM!$M:$M,'QA Sheet'!$C42,UIFSM!W:W)</f>
        <v>0</v>
      </c>
      <c r="E42" s="347">
        <f t="shared" si="1"/>
        <v>0</v>
      </c>
      <c r="F42" s="346">
        <f>SUMIF(UIFSM!$M:$M,'QA Sheet'!$C42,UIFSM!Z:Z)</f>
        <v>0</v>
      </c>
      <c r="G42" s="347">
        <f t="shared" si="2"/>
        <v>0</v>
      </c>
      <c r="H42" s="346"/>
      <c r="I42" s="347"/>
      <c r="J42" s="346"/>
      <c r="K42" s="352"/>
      <c r="L42" s="346"/>
      <c r="M42" s="352"/>
      <c r="N42" s="346"/>
      <c r="O42" s="347"/>
      <c r="P42" s="346"/>
      <c r="Q42" s="347"/>
      <c r="R42" s="346"/>
      <c r="S42" s="347"/>
      <c r="T42" s="346"/>
      <c r="U42" s="347"/>
      <c r="V42" s="346"/>
      <c r="W42" s="347"/>
      <c r="X42" s="346"/>
      <c r="Y42" s="347"/>
      <c r="Z42" s="346"/>
      <c r="AA42" s="346">
        <f t="shared" si="3"/>
        <v>0</v>
      </c>
    </row>
    <row r="43" spans="2:27" x14ac:dyDescent="0.3">
      <c r="B43" s="351" t="s">
        <v>24287</v>
      </c>
      <c r="C43" s="350" t="s">
        <v>24285</v>
      </c>
      <c r="D43" s="346">
        <f>SUMIF(UIFSM!$M:$M,'QA Sheet'!$C43,UIFSM!W:W)</f>
        <v>0</v>
      </c>
      <c r="E43" s="347">
        <f t="shared" si="1"/>
        <v>0</v>
      </c>
      <c r="F43" s="346">
        <f>SUMIF(UIFSM!$M:$M,'QA Sheet'!$C43,UIFSM!Z:Z)</f>
        <v>0</v>
      </c>
      <c r="G43" s="347">
        <f t="shared" si="2"/>
        <v>0</v>
      </c>
      <c r="H43" s="346"/>
      <c r="I43" s="347"/>
      <c r="J43" s="346"/>
      <c r="K43" s="352"/>
      <c r="L43" s="346"/>
      <c r="M43" s="352"/>
      <c r="N43" s="346"/>
      <c r="O43" s="347"/>
      <c r="P43" s="346"/>
      <c r="Q43" s="347"/>
      <c r="R43" s="346"/>
      <c r="S43" s="347"/>
      <c r="T43" s="346"/>
      <c r="U43" s="347"/>
      <c r="V43" s="346"/>
      <c r="W43" s="347"/>
      <c r="X43" s="346"/>
      <c r="Y43" s="347"/>
      <c r="Z43" s="346"/>
      <c r="AA43" s="346">
        <f t="shared" si="3"/>
        <v>0</v>
      </c>
    </row>
    <row r="44" spans="2:27" x14ac:dyDescent="0.3">
      <c r="B44" s="351" t="s">
        <v>899</v>
      </c>
      <c r="C44" s="350" t="s">
        <v>990</v>
      </c>
      <c r="D44" s="346">
        <f>SUMIF(NTP!$M:$M,'QA Sheet'!$C44,NTP!W:W)</f>
        <v>0</v>
      </c>
      <c r="E44" s="347">
        <f t="shared" si="1"/>
        <v>0</v>
      </c>
      <c r="F44" s="346">
        <f>SUMIF(NTP!$M:$M,'QA Sheet'!$C44,NTP!Z:Z)</f>
        <v>0</v>
      </c>
      <c r="G44" s="347">
        <f t="shared" si="2"/>
        <v>0</v>
      </c>
      <c r="H44" s="346"/>
      <c r="I44" s="347"/>
      <c r="J44" s="346"/>
      <c r="K44" s="347"/>
      <c r="L44" s="346"/>
      <c r="M44" s="347"/>
      <c r="N44" s="346"/>
      <c r="O44" s="347"/>
      <c r="P44" s="346"/>
      <c r="Q44" s="347"/>
      <c r="R44" s="346"/>
      <c r="S44" s="347"/>
      <c r="T44" s="346"/>
      <c r="U44" s="347"/>
      <c r="V44" s="442"/>
      <c r="W44" s="347"/>
      <c r="X44" s="346"/>
      <c r="Y44" s="347"/>
      <c r="Z44" s="346"/>
      <c r="AA44" s="346">
        <f t="shared" si="3"/>
        <v>0</v>
      </c>
    </row>
    <row r="45" spans="2:27" x14ac:dyDescent="0.3">
      <c r="B45" s="351" t="s">
        <v>920</v>
      </c>
      <c r="C45" s="350" t="s">
        <v>24279</v>
      </c>
      <c r="D45" s="346">
        <f>SUMIF(PESports!$M:$M,'QA Sheet'!$C45,PESports!W:W)</f>
        <v>0</v>
      </c>
      <c r="E45" s="347">
        <f t="shared" si="1"/>
        <v>582719</v>
      </c>
      <c r="F45" s="346">
        <f>SUMIF(PESports!$M:$M,'QA Sheet'!$C45,PESports!Z:Z)</f>
        <v>582719</v>
      </c>
      <c r="G45" s="347">
        <f t="shared" si="2"/>
        <v>582719</v>
      </c>
      <c r="H45" s="346"/>
      <c r="I45" s="347"/>
      <c r="J45" s="346"/>
      <c r="K45" s="347"/>
      <c r="L45" s="346"/>
      <c r="M45" s="347"/>
      <c r="N45" s="346"/>
      <c r="O45" s="347"/>
      <c r="P45" s="346"/>
      <c r="Q45" s="347"/>
      <c r="R45" s="346"/>
      <c r="S45" s="347"/>
      <c r="T45" s="346"/>
      <c r="U45" s="347"/>
      <c r="V45" s="346"/>
      <c r="W45" s="347"/>
      <c r="X45" s="346"/>
      <c r="Y45" s="347"/>
      <c r="Z45" s="346"/>
      <c r="AA45" s="346">
        <f t="shared" si="3"/>
        <v>582719</v>
      </c>
    </row>
    <row r="46" spans="2:27" x14ac:dyDescent="0.3">
      <c r="B46" s="350" t="s">
        <v>24154</v>
      </c>
      <c r="C46" s="350" t="s">
        <v>23875</v>
      </c>
      <c r="D46" s="442">
        <f>-'Monthly Payroll Deductions'!R3</f>
        <v>-10385330.757775849</v>
      </c>
      <c r="E46" s="347">
        <f t="shared" si="1"/>
        <v>4164917.8991642017</v>
      </c>
      <c r="F46" s="442">
        <f>-'Monthly Payroll Deductions'!AA3</f>
        <v>-6220412.858611647</v>
      </c>
      <c r="G46" s="347">
        <f t="shared" si="2"/>
        <v>216598.97857059445</v>
      </c>
      <c r="H46" s="442">
        <f>-'Monthly Payroll Deductions'!AI3</f>
        <v>-6437011.8371822415</v>
      </c>
      <c r="I46" s="347"/>
      <c r="J46" s="442"/>
      <c r="K46" s="347"/>
      <c r="L46" s="442"/>
      <c r="M46" s="347"/>
      <c r="N46" s="442"/>
      <c r="O46" s="347"/>
      <c r="P46" s="442"/>
      <c r="Q46" s="347"/>
      <c r="R46" s="442"/>
      <c r="S46" s="347"/>
      <c r="T46" s="442"/>
      <c r="U46" s="347"/>
      <c r="V46" s="442"/>
      <c r="W46" s="347"/>
      <c r="X46" s="442"/>
      <c r="Y46" s="347"/>
      <c r="Z46" s="442"/>
      <c r="AA46" s="346">
        <f t="shared" si="3"/>
        <v>-23042755.453569736</v>
      </c>
    </row>
    <row r="47" spans="2:27" x14ac:dyDescent="0.3">
      <c r="B47" s="350" t="s">
        <v>23817</v>
      </c>
      <c r="C47" s="350" t="s">
        <v>23872</v>
      </c>
      <c r="D47" s="348">
        <f>SUMIF(DFC!$M:$M,'QA Sheet'!$C47,DFC!W:W)</f>
        <v>0</v>
      </c>
      <c r="E47" s="347">
        <f t="shared" si="1"/>
        <v>0</v>
      </c>
      <c r="F47" s="348">
        <f>SUMIF(DFC!$M:$M,'QA Sheet'!$C47,DFC!Z:Z)</f>
        <v>0</v>
      </c>
      <c r="G47" s="347">
        <f t="shared" si="2"/>
        <v>0</v>
      </c>
      <c r="H47" s="348"/>
      <c r="I47" s="347"/>
      <c r="J47" s="348"/>
      <c r="K47" s="347"/>
      <c r="L47" s="348"/>
      <c r="M47" s="347"/>
      <c r="N47" s="348"/>
      <c r="O47" s="347"/>
      <c r="P47" s="348"/>
      <c r="Q47" s="347"/>
      <c r="R47" s="348"/>
      <c r="S47" s="347"/>
      <c r="T47" s="348"/>
      <c r="U47" s="347"/>
      <c r="V47" s="348"/>
      <c r="W47" s="347"/>
      <c r="X47" s="348"/>
      <c r="Y47" s="347"/>
      <c r="Z47" s="348"/>
      <c r="AA47" s="346">
        <f t="shared" si="3"/>
        <v>0</v>
      </c>
    </row>
    <row r="48" spans="2:27" x14ac:dyDescent="0.3">
      <c r="B48" s="350" t="s">
        <v>23889</v>
      </c>
      <c r="C48" s="350" t="s">
        <v>23892</v>
      </c>
      <c r="D48" s="348">
        <f>SUMIF(MISC!$M:$M,'QA Sheet'!$C48,MISC!W:W)</f>
        <v>0</v>
      </c>
      <c r="E48" s="347">
        <f t="shared" si="1"/>
        <v>0</v>
      </c>
      <c r="F48" s="348">
        <f>SUMIF(MISC!$M:$M,'QA Sheet'!$C48,MISC!Z:Z)</f>
        <v>0</v>
      </c>
      <c r="G48" s="347">
        <f t="shared" si="2"/>
        <v>0</v>
      </c>
      <c r="H48" s="348"/>
      <c r="I48" s="347"/>
      <c r="J48" s="348"/>
      <c r="K48" s="347"/>
      <c r="L48" s="348"/>
      <c r="M48" s="347"/>
      <c r="N48" s="348"/>
      <c r="O48" s="347"/>
      <c r="P48" s="348"/>
      <c r="Q48" s="347"/>
      <c r="R48" s="348"/>
      <c r="S48" s="347"/>
      <c r="T48" s="348"/>
      <c r="U48" s="347"/>
      <c r="V48" s="348"/>
      <c r="W48" s="347"/>
      <c r="X48" s="348"/>
      <c r="Y48" s="347"/>
      <c r="Z48" s="348"/>
      <c r="AA48" s="346">
        <f t="shared" si="3"/>
        <v>0</v>
      </c>
    </row>
    <row r="49" spans="2:27" x14ac:dyDescent="0.3">
      <c r="B49" s="350" t="s">
        <v>23890</v>
      </c>
      <c r="C49" s="350" t="s">
        <v>23893</v>
      </c>
      <c r="D49" s="348">
        <f>SUMIF(MISC!$M:$M,'QA Sheet'!$C49,MISC!W:W)</f>
        <v>0</v>
      </c>
      <c r="E49" s="347">
        <f t="shared" si="1"/>
        <v>0</v>
      </c>
      <c r="F49" s="348">
        <f>SUMIF(MISC!$M:$M,'QA Sheet'!$C49,MISC!Z:Z)</f>
        <v>0</v>
      </c>
      <c r="G49" s="347">
        <f t="shared" si="2"/>
        <v>0</v>
      </c>
      <c r="H49" s="348"/>
      <c r="I49" s="347"/>
      <c r="J49" s="348"/>
      <c r="K49" s="347"/>
      <c r="L49" s="348"/>
      <c r="M49" s="347"/>
      <c r="N49" s="348"/>
      <c r="O49" s="347"/>
      <c r="P49" s="348"/>
      <c r="Q49" s="347"/>
      <c r="R49" s="348"/>
      <c r="S49" s="347"/>
      <c r="T49" s="348"/>
      <c r="U49" s="347"/>
      <c r="V49" s="348"/>
      <c r="W49" s="347"/>
      <c r="X49" s="348"/>
      <c r="Y49" s="347"/>
      <c r="Z49" s="348"/>
      <c r="AA49" s="346">
        <f t="shared" si="3"/>
        <v>0</v>
      </c>
    </row>
    <row r="50" spans="2:27" x14ac:dyDescent="0.3">
      <c r="B50" s="350" t="s">
        <v>23891</v>
      </c>
      <c r="C50" s="350" t="s">
        <v>23894</v>
      </c>
      <c r="D50" s="348">
        <f>SUMIF(MISC!$M:$M,'QA Sheet'!$C50,MISC!W:W)</f>
        <v>0</v>
      </c>
      <c r="E50" s="347">
        <f t="shared" si="1"/>
        <v>0</v>
      </c>
      <c r="F50" s="348">
        <f>SUMIF(MISC!$M:$M,'QA Sheet'!$C50,MISC!Z:Z)</f>
        <v>0</v>
      </c>
      <c r="G50" s="347">
        <f t="shared" si="2"/>
        <v>0</v>
      </c>
      <c r="H50" s="348"/>
      <c r="I50" s="347"/>
      <c r="J50" s="348"/>
      <c r="K50" s="347"/>
      <c r="L50" s="348"/>
      <c r="M50" s="347"/>
      <c r="N50" s="348"/>
      <c r="O50" s="347"/>
      <c r="P50" s="348"/>
      <c r="Q50" s="347"/>
      <c r="R50" s="348"/>
      <c r="S50" s="347"/>
      <c r="T50" s="348"/>
      <c r="U50" s="347"/>
      <c r="V50" s="348"/>
      <c r="W50" s="347"/>
      <c r="X50" s="348"/>
      <c r="Y50" s="347"/>
      <c r="Z50" s="348"/>
      <c r="AA50" s="346">
        <f t="shared" si="3"/>
        <v>0</v>
      </c>
    </row>
    <row r="51" spans="2:27" x14ac:dyDescent="0.3">
      <c r="B51" s="350" t="s">
        <v>23897</v>
      </c>
      <c r="C51" s="350" t="s">
        <v>23896</v>
      </c>
      <c r="D51" s="348">
        <f>SUMIF('TPECG &amp; TPG'!$M:$M,'QA Sheet'!$C51,'TPECG &amp; TPG'!W:W)</f>
        <v>0</v>
      </c>
      <c r="E51" s="347">
        <f t="shared" si="1"/>
        <v>0</v>
      </c>
      <c r="F51" s="348">
        <f>SUMIF('TPECG &amp; TPG'!$M:$M,'QA Sheet'!$C51,'TPECG &amp; TPG'!Z:Z)</f>
        <v>0</v>
      </c>
      <c r="G51" s="347">
        <f t="shared" si="2"/>
        <v>0</v>
      </c>
      <c r="H51" s="348"/>
      <c r="I51" s="347"/>
      <c r="J51" s="348"/>
      <c r="K51" s="347"/>
      <c r="L51" s="348"/>
      <c r="M51" s="347"/>
      <c r="N51" s="348"/>
      <c r="O51" s="347"/>
      <c r="P51" s="348"/>
      <c r="Q51" s="347"/>
      <c r="R51" s="348"/>
      <c r="S51" s="347"/>
      <c r="T51" s="348"/>
      <c r="U51" s="347"/>
      <c r="V51" s="348"/>
      <c r="W51" s="347"/>
      <c r="X51" s="348"/>
      <c r="Y51" s="347"/>
      <c r="Z51" s="348"/>
      <c r="AA51" s="346">
        <f t="shared" si="3"/>
        <v>0</v>
      </c>
    </row>
    <row r="52" spans="2:27" x14ac:dyDescent="0.3">
      <c r="B52" s="350" t="s">
        <v>23904</v>
      </c>
      <c r="C52" s="350" t="s">
        <v>23903</v>
      </c>
      <c r="D52" s="348">
        <f>SUMIF(CSBG!$M:$M,'QA Sheet'!$C52,CSBG!W:W)</f>
        <v>0</v>
      </c>
      <c r="E52" s="347">
        <f t="shared" si="1"/>
        <v>0</v>
      </c>
      <c r="F52" s="348">
        <f>SUMIF(CSBG!$M:$M,'QA Sheet'!$C52,CSBG!Z:Z)</f>
        <v>0</v>
      </c>
      <c r="G52" s="347">
        <f t="shared" si="2"/>
        <v>-2186293</v>
      </c>
      <c r="H52" s="348">
        <f>SUMIF(CSBG!$M:$M,'QA Sheet'!$C52,CSBG!AC:AC)</f>
        <v>2186293</v>
      </c>
      <c r="I52" s="347"/>
      <c r="J52" s="348"/>
      <c r="K52" s="347"/>
      <c r="L52" s="348"/>
      <c r="M52" s="347"/>
      <c r="N52" s="348"/>
      <c r="O52" s="347"/>
      <c r="P52" s="348"/>
      <c r="Q52" s="347"/>
      <c r="R52" s="348"/>
      <c r="S52" s="347"/>
      <c r="T52" s="348"/>
      <c r="U52" s="347"/>
      <c r="V52" s="348"/>
      <c r="W52" s="347"/>
      <c r="X52" s="348"/>
      <c r="Y52" s="347"/>
      <c r="Z52" s="348"/>
      <c r="AA52" s="346">
        <f t="shared" si="3"/>
        <v>2186293</v>
      </c>
    </row>
    <row r="53" spans="2:27" x14ac:dyDescent="0.3">
      <c r="B53" s="350" t="s">
        <v>23962</v>
      </c>
      <c r="C53" s="350" t="s">
        <v>23963</v>
      </c>
      <c r="D53" s="348">
        <f>SUMIF(RPA!$M:$M,'QA Sheet'!$C53,RPA!W:W)</f>
        <v>0</v>
      </c>
      <c r="E53" s="347">
        <f t="shared" si="1"/>
        <v>0</v>
      </c>
      <c r="F53" s="348">
        <f>SUMIF(RPA!$M:$M,'QA Sheet'!$C53,RPA!Z:Z)</f>
        <v>0</v>
      </c>
      <c r="G53" s="347">
        <f t="shared" si="2"/>
        <v>0</v>
      </c>
      <c r="H53" s="348"/>
      <c r="I53" s="347"/>
      <c r="J53" s="348"/>
      <c r="K53" s="347"/>
      <c r="L53" s="348"/>
      <c r="M53" s="347"/>
      <c r="N53" s="348"/>
      <c r="O53" s="347"/>
      <c r="P53" s="348"/>
      <c r="Q53" s="347"/>
      <c r="R53" s="348"/>
      <c r="S53" s="347"/>
      <c r="T53" s="348"/>
      <c r="U53" s="347"/>
      <c r="V53" s="348"/>
      <c r="W53" s="347"/>
      <c r="X53" s="348"/>
      <c r="Y53" s="347"/>
      <c r="Z53" s="348"/>
      <c r="AA53" s="346">
        <f t="shared" si="3"/>
        <v>0</v>
      </c>
    </row>
    <row r="54" spans="2:27" x14ac:dyDescent="0.3">
      <c r="B54" s="350" t="s">
        <v>24141</v>
      </c>
      <c r="C54" s="350" t="str">
        <f>'April Payment'!AG4</f>
        <v>SEN 2425.I03</v>
      </c>
      <c r="D54" s="348">
        <f>SUMIF(MISC!$M:$M,'QA Sheet'!$C54,MISC!W:W)</f>
        <v>139.41999999999999</v>
      </c>
      <c r="E54" s="347">
        <f t="shared" si="1"/>
        <v>-139.41999999999999</v>
      </c>
      <c r="F54" s="348">
        <f>SUMIF(MISC!$M:$M,'QA Sheet'!$C54,MISC!Z:Z)</f>
        <v>0</v>
      </c>
      <c r="G54" s="347">
        <f t="shared" si="2"/>
        <v>0</v>
      </c>
      <c r="H54" s="348"/>
      <c r="I54" s="347"/>
      <c r="J54" s="348"/>
      <c r="K54" s="347"/>
      <c r="L54" s="348"/>
      <c r="M54" s="347"/>
      <c r="N54" s="348"/>
      <c r="O54" s="347"/>
      <c r="P54" s="348"/>
      <c r="Q54" s="347"/>
      <c r="R54" s="348"/>
      <c r="S54" s="347"/>
      <c r="T54" s="348"/>
      <c r="U54" s="347"/>
      <c r="V54" s="348"/>
      <c r="W54" s="347"/>
      <c r="X54" s="348"/>
      <c r="Y54" s="347"/>
      <c r="Z54" s="348"/>
      <c r="AA54" s="346"/>
    </row>
    <row r="55" spans="2:27" x14ac:dyDescent="0.3">
      <c r="B55" s="300" t="s">
        <v>24282</v>
      </c>
      <c r="C55" s="300" t="s">
        <v>24283</v>
      </c>
      <c r="D55" s="486">
        <f>SUMIF(MISC!$M:$M,'QA Sheet'!$C55,MISC!W:W)</f>
        <v>0</v>
      </c>
      <c r="E55" s="347">
        <f t="shared" si="1"/>
        <v>1709.49</v>
      </c>
      <c r="F55" s="486">
        <f>SUMIF(MISC!$M:$M,'QA Sheet'!$C55,MISC!Z:Z)</f>
        <v>1709.49</v>
      </c>
      <c r="G55" s="347">
        <f t="shared" si="2"/>
        <v>1709.49</v>
      </c>
      <c r="H55" s="486"/>
      <c r="I55" s="476"/>
      <c r="J55" s="486"/>
      <c r="K55" s="476"/>
      <c r="L55" s="486"/>
      <c r="M55" s="476"/>
      <c r="N55" s="486"/>
      <c r="O55" s="476"/>
      <c r="P55" s="486"/>
      <c r="Q55" s="476"/>
      <c r="R55" s="486"/>
      <c r="S55" s="476"/>
      <c r="T55" s="486"/>
      <c r="U55" s="476"/>
      <c r="V55" s="486"/>
      <c r="W55" s="476"/>
      <c r="X55" s="486"/>
      <c r="Y55" s="476"/>
      <c r="Z55" s="486"/>
      <c r="AA55" s="477"/>
    </row>
    <row r="56" spans="2:27" s="340" customFormat="1" x14ac:dyDescent="0.3">
      <c r="B56" s="341" t="s">
        <v>23778</v>
      </c>
      <c r="C56" s="341" t="s">
        <v>7</v>
      </c>
      <c r="D56" s="342">
        <f>SUM(D59:D98)</f>
        <v>24504867.210000001</v>
      </c>
      <c r="E56" s="342">
        <f>SUM(E59:E98)</f>
        <v>-11648228.985445343</v>
      </c>
      <c r="F56" s="342">
        <f>SUM(F59:F98)</f>
        <v>12856638.224554652</v>
      </c>
      <c r="G56" s="342">
        <f t="shared" ref="G56:S56" si="4">SUM(G59:G90)</f>
        <v>-2694748.4354453441</v>
      </c>
      <c r="H56" s="342">
        <f t="shared" si="4"/>
        <v>15549677.170000002</v>
      </c>
      <c r="I56" s="342">
        <f t="shared" si="4"/>
        <v>0</v>
      </c>
      <c r="J56" s="342">
        <f t="shared" si="4"/>
        <v>0</v>
      </c>
      <c r="K56" s="342">
        <f t="shared" si="4"/>
        <v>0</v>
      </c>
      <c r="L56" s="342">
        <f t="shared" si="4"/>
        <v>0</v>
      </c>
      <c r="M56" s="342">
        <f t="shared" si="4"/>
        <v>0</v>
      </c>
      <c r="N56" s="342">
        <f t="shared" si="4"/>
        <v>0</v>
      </c>
      <c r="O56" s="342">
        <f t="shared" si="4"/>
        <v>0</v>
      </c>
      <c r="P56" s="342">
        <f t="shared" si="4"/>
        <v>0</v>
      </c>
      <c r="Q56" s="342">
        <f t="shared" si="4"/>
        <v>0</v>
      </c>
      <c r="R56" s="342">
        <f t="shared" si="4"/>
        <v>0</v>
      </c>
      <c r="S56" s="342">
        <f t="shared" si="4"/>
        <v>0</v>
      </c>
      <c r="T56" s="342">
        <f>SUM(T59:T91)</f>
        <v>0</v>
      </c>
      <c r="U56" s="342">
        <f>SUM(U59:U91)</f>
        <v>0</v>
      </c>
      <c r="V56" s="465">
        <f>SUM(V59:V97)</f>
        <v>0</v>
      </c>
      <c r="W56" s="342">
        <f>SUM(W59:W97)</f>
        <v>0</v>
      </c>
      <c r="X56" s="465">
        <f>SUM(X59:X97)</f>
        <v>0</v>
      </c>
      <c r="Y56" s="465">
        <f>SUM(Y59:Y97)</f>
        <v>0</v>
      </c>
      <c r="Z56" s="465">
        <f>SUM(Z59:Z97)</f>
        <v>0</v>
      </c>
      <c r="AA56" s="342"/>
    </row>
    <row r="57" spans="2:27" s="340" customFormat="1" x14ac:dyDescent="0.3"/>
    <row r="58" spans="2:27" s="340" customFormat="1" x14ac:dyDescent="0.3"/>
    <row r="59" spans="2:27" ht="39" customHeight="1" x14ac:dyDescent="0.3">
      <c r="B59" s="353" t="s">
        <v>23780</v>
      </c>
      <c r="C59" s="350"/>
      <c r="D59" s="354">
        <v>24605960.510000002</v>
      </c>
      <c r="E59" s="376">
        <f>F59-D59</f>
        <v>-10565682.043076925</v>
      </c>
      <c r="F59" s="394">
        <v>14040278.466923077</v>
      </c>
      <c r="G59" s="527">
        <f>F59-H59</f>
        <v>871149.10692307726</v>
      </c>
      <c r="H59" s="377">
        <f>9575111.65+3596517.71-2500</f>
        <v>13169129.359999999</v>
      </c>
      <c r="I59" s="376"/>
      <c r="J59" s="378"/>
      <c r="K59" s="379"/>
      <c r="L59" s="354"/>
      <c r="M59" s="355"/>
      <c r="N59" s="354"/>
      <c r="O59" s="355"/>
      <c r="P59" s="354"/>
      <c r="Q59" s="355"/>
      <c r="R59" s="378"/>
      <c r="S59" s="355"/>
      <c r="T59" s="378"/>
      <c r="U59" s="355"/>
      <c r="V59" s="392"/>
      <c r="W59" s="355"/>
      <c r="X59" s="392"/>
      <c r="Y59" s="355"/>
      <c r="Z59" s="475"/>
      <c r="AA59" s="346"/>
    </row>
    <row r="60" spans="2:27" x14ac:dyDescent="0.3">
      <c r="B60" s="350" t="s">
        <v>23781</v>
      </c>
      <c r="C60" s="350"/>
      <c r="D60" s="354">
        <v>1275217.08</v>
      </c>
      <c r="E60" s="376">
        <f t="shared" ref="E60:E98" si="5">F60-D60</f>
        <v>-637608.54</v>
      </c>
      <c r="F60" s="377">
        <v>637608.54</v>
      </c>
      <c r="G60" s="527">
        <f t="shared" ref="G60:G98" si="6">F60-H60</f>
        <v>0</v>
      </c>
      <c r="H60" s="377">
        <v>637608.54</v>
      </c>
      <c r="I60" s="376"/>
      <c r="J60" s="378"/>
      <c r="K60" s="379"/>
      <c r="L60" s="354"/>
      <c r="M60" s="355"/>
      <c r="N60" s="354"/>
      <c r="O60" s="355"/>
      <c r="P60" s="354"/>
      <c r="Q60" s="355"/>
      <c r="R60" s="378"/>
      <c r="S60" s="355"/>
      <c r="T60" s="378"/>
      <c r="U60" s="355"/>
      <c r="V60" s="392"/>
      <c r="W60" s="355"/>
      <c r="X60" s="392"/>
      <c r="Y60" s="355"/>
      <c r="Z60" s="475"/>
      <c r="AA60" s="346"/>
    </row>
    <row r="61" spans="2:27" x14ac:dyDescent="0.3">
      <c r="B61" s="350" t="s">
        <v>23803</v>
      </c>
      <c r="C61" s="350"/>
      <c r="D61" s="354"/>
      <c r="E61" s="376">
        <f t="shared" si="5"/>
        <v>0</v>
      </c>
      <c r="F61" s="377"/>
      <c r="G61" s="527">
        <f t="shared" si="6"/>
        <v>0</v>
      </c>
      <c r="H61" s="377"/>
      <c r="I61" s="376"/>
      <c r="J61" s="378"/>
      <c r="K61" s="379"/>
      <c r="L61" s="354"/>
      <c r="M61" s="355"/>
      <c r="N61" s="354"/>
      <c r="O61" s="355"/>
      <c r="P61" s="354"/>
      <c r="Q61" s="355"/>
      <c r="R61" s="378"/>
      <c r="S61" s="355"/>
      <c r="T61" s="378"/>
      <c r="U61" s="355"/>
      <c r="V61" s="392"/>
      <c r="W61" s="355"/>
      <c r="X61" s="349"/>
      <c r="Y61" s="355"/>
      <c r="Z61" s="475"/>
      <c r="AA61" s="346"/>
    </row>
    <row r="62" spans="2:27" x14ac:dyDescent="0.3">
      <c r="B62" s="350" t="s">
        <v>23692</v>
      </c>
      <c r="C62" s="350"/>
      <c r="D62" s="354"/>
      <c r="E62" s="376">
        <f t="shared" si="5"/>
        <v>0</v>
      </c>
      <c r="F62" s="377"/>
      <c r="G62" s="527">
        <f t="shared" si="6"/>
        <v>0</v>
      </c>
      <c r="H62" s="377"/>
      <c r="I62" s="376"/>
      <c r="J62" s="378"/>
      <c r="K62" s="379"/>
      <c r="L62" s="354"/>
      <c r="M62" s="355"/>
      <c r="N62" s="354"/>
      <c r="O62" s="355"/>
      <c r="P62" s="354"/>
      <c r="Q62" s="355"/>
      <c r="R62" s="378"/>
      <c r="S62" s="355"/>
      <c r="T62" s="378"/>
      <c r="U62" s="355"/>
      <c r="V62" s="392"/>
      <c r="W62" s="355"/>
      <c r="X62" s="392"/>
      <c r="Y62" s="355"/>
      <c r="Z62" s="475"/>
      <c r="AA62" s="346"/>
    </row>
    <row r="63" spans="2:27" x14ac:dyDescent="0.3">
      <c r="B63" s="350" t="s">
        <v>23690</v>
      </c>
      <c r="C63" s="350"/>
      <c r="D63" s="354"/>
      <c r="E63" s="376">
        <f t="shared" si="5"/>
        <v>0</v>
      </c>
      <c r="F63" s="377"/>
      <c r="G63" s="527">
        <f t="shared" si="6"/>
        <v>0</v>
      </c>
      <c r="H63" s="377"/>
      <c r="I63" s="376"/>
      <c r="J63" s="378"/>
      <c r="K63" s="379"/>
      <c r="L63" s="354"/>
      <c r="M63" s="355"/>
      <c r="N63" s="354"/>
      <c r="O63" s="355"/>
      <c r="P63" s="354"/>
      <c r="Q63" s="355"/>
      <c r="R63" s="378"/>
      <c r="S63" s="355"/>
      <c r="T63" s="378"/>
      <c r="U63" s="355"/>
      <c r="V63" s="392"/>
      <c r="W63" s="355"/>
      <c r="X63" s="392"/>
      <c r="Y63" s="355"/>
      <c r="Z63" s="475"/>
      <c r="AA63" s="346"/>
    </row>
    <row r="64" spans="2:27" x14ac:dyDescent="0.3">
      <c r="B64" s="350" t="s">
        <v>23884</v>
      </c>
      <c r="C64" s="350"/>
      <c r="D64" s="354">
        <v>5000</v>
      </c>
      <c r="E64" s="376">
        <f t="shared" si="5"/>
        <v>-5000</v>
      </c>
      <c r="F64" s="377"/>
      <c r="G64" s="527">
        <f t="shared" si="6"/>
        <v>0</v>
      </c>
      <c r="H64" s="377"/>
      <c r="I64" s="376"/>
      <c r="J64" s="378"/>
      <c r="K64" s="379"/>
      <c r="L64" s="354"/>
      <c r="M64" s="355"/>
      <c r="N64" s="354"/>
      <c r="O64" s="355"/>
      <c r="P64" s="354"/>
      <c r="Q64" s="355"/>
      <c r="R64" s="378"/>
      <c r="S64" s="355"/>
      <c r="T64" s="378"/>
      <c r="U64" s="355"/>
      <c r="V64" s="392"/>
      <c r="W64" s="355"/>
      <c r="X64" s="392"/>
      <c r="Y64" s="355"/>
      <c r="Z64" s="475"/>
      <c r="AA64" s="346"/>
    </row>
    <row r="65" spans="2:27" x14ac:dyDescent="0.3">
      <c r="B65" s="350" t="s">
        <v>23885</v>
      </c>
      <c r="C65" s="350"/>
      <c r="D65" s="354"/>
      <c r="E65" s="376">
        <f t="shared" si="5"/>
        <v>0</v>
      </c>
      <c r="F65" s="377"/>
      <c r="G65" s="527">
        <f t="shared" si="6"/>
        <v>0</v>
      </c>
      <c r="H65" s="377"/>
      <c r="I65" s="376"/>
      <c r="J65" s="378"/>
      <c r="K65" s="379"/>
      <c r="L65" s="354"/>
      <c r="M65" s="355"/>
      <c r="N65" s="354"/>
      <c r="O65" s="355"/>
      <c r="P65" s="354"/>
      <c r="Q65" s="355"/>
      <c r="R65" s="378"/>
      <c r="S65" s="355"/>
      <c r="T65" s="378"/>
      <c r="U65" s="355"/>
      <c r="V65" s="392"/>
      <c r="W65" s="355"/>
      <c r="X65" s="392"/>
      <c r="Y65" s="355"/>
      <c r="Z65" s="475"/>
      <c r="AA65" s="346"/>
    </row>
    <row r="66" spans="2:27" x14ac:dyDescent="0.3">
      <c r="B66" s="350" t="s">
        <v>23967</v>
      </c>
      <c r="C66" s="350"/>
      <c r="D66" s="354"/>
      <c r="E66" s="376">
        <f t="shared" si="5"/>
        <v>0</v>
      </c>
      <c r="F66" s="377"/>
      <c r="G66" s="527">
        <f t="shared" si="6"/>
        <v>0</v>
      </c>
      <c r="H66" s="377"/>
      <c r="I66" s="376"/>
      <c r="J66" s="378"/>
      <c r="K66" s="379"/>
      <c r="L66" s="354"/>
      <c r="M66" s="355"/>
      <c r="N66" s="354"/>
      <c r="O66" s="355"/>
      <c r="P66" s="354"/>
      <c r="Q66" s="355"/>
      <c r="R66" s="378"/>
      <c r="S66" s="355"/>
      <c r="T66" s="378"/>
      <c r="U66" s="355"/>
      <c r="V66" s="392"/>
      <c r="W66" s="355"/>
      <c r="X66" s="392"/>
      <c r="Y66" s="355"/>
      <c r="Z66" s="475"/>
      <c r="AA66" s="346"/>
    </row>
    <row r="67" spans="2:27" x14ac:dyDescent="0.3">
      <c r="B67" s="350" t="s">
        <v>23783</v>
      </c>
      <c r="C67" s="350"/>
      <c r="D67" s="354"/>
      <c r="E67" s="376">
        <f t="shared" si="5"/>
        <v>0</v>
      </c>
      <c r="F67" s="377"/>
      <c r="G67" s="527">
        <f t="shared" si="6"/>
        <v>0</v>
      </c>
      <c r="H67" s="377"/>
      <c r="I67" s="376"/>
      <c r="J67" s="378"/>
      <c r="K67" s="379"/>
      <c r="L67" s="354"/>
      <c r="M67" s="355"/>
      <c r="N67" s="354"/>
      <c r="O67" s="355"/>
      <c r="P67" s="354"/>
      <c r="Q67" s="355"/>
      <c r="R67" s="378"/>
      <c r="S67" s="355"/>
      <c r="T67" s="378"/>
      <c r="U67" s="355"/>
      <c r="V67" s="392"/>
      <c r="W67" s="355"/>
      <c r="X67" s="392"/>
      <c r="Y67" s="355"/>
      <c r="Z67" s="475"/>
      <c r="AA67" s="346"/>
    </row>
    <row r="68" spans="2:27" x14ac:dyDescent="0.3">
      <c r="B68" s="350" t="s">
        <v>23782</v>
      </c>
      <c r="C68" s="350"/>
      <c r="D68" s="354"/>
      <c r="E68" s="376">
        <f t="shared" si="5"/>
        <v>8199.7999999999993</v>
      </c>
      <c r="F68" s="377">
        <v>8199.7999999999993</v>
      </c>
      <c r="G68" s="527">
        <f t="shared" si="6"/>
        <v>1900.4999999999991</v>
      </c>
      <c r="H68" s="377">
        <v>6299.3</v>
      </c>
      <c r="I68" s="376"/>
      <c r="J68" s="378"/>
      <c r="K68" s="379"/>
      <c r="L68" s="354"/>
      <c r="M68" s="355"/>
      <c r="N68" s="354"/>
      <c r="O68" s="355"/>
      <c r="P68" s="354"/>
      <c r="Q68" s="355"/>
      <c r="R68" s="378"/>
      <c r="S68" s="355"/>
      <c r="T68" s="378"/>
      <c r="U68" s="355"/>
      <c r="V68" s="392"/>
      <c r="W68" s="355"/>
      <c r="X68" s="392"/>
      <c r="Y68" s="355"/>
      <c r="Z68" s="475"/>
      <c r="AA68" s="346"/>
    </row>
    <row r="69" spans="2:27" x14ac:dyDescent="0.3">
      <c r="B69" s="350" t="s">
        <v>23968</v>
      </c>
      <c r="C69" s="350"/>
      <c r="D69" s="354"/>
      <c r="E69" s="376">
        <f t="shared" si="5"/>
        <v>0</v>
      </c>
      <c r="F69" s="377"/>
      <c r="G69" s="527">
        <f t="shared" si="6"/>
        <v>0</v>
      </c>
      <c r="H69" s="377"/>
      <c r="I69" s="376"/>
      <c r="J69" s="378"/>
      <c r="K69" s="379"/>
      <c r="L69" s="354"/>
      <c r="M69" s="355"/>
      <c r="N69" s="354"/>
      <c r="O69" s="355"/>
      <c r="P69" s="354"/>
      <c r="Q69" s="355"/>
      <c r="R69" s="378"/>
      <c r="S69" s="355"/>
      <c r="T69" s="378"/>
      <c r="U69" s="355"/>
      <c r="V69" s="392"/>
      <c r="W69" s="355"/>
      <c r="X69" s="392"/>
      <c r="Y69" s="355"/>
      <c r="Z69" s="475"/>
      <c r="AA69" s="346"/>
    </row>
    <row r="70" spans="2:27" x14ac:dyDescent="0.3">
      <c r="B70" s="350" t="s">
        <v>24141</v>
      </c>
      <c r="C70" s="350"/>
      <c r="D70" s="354">
        <v>139.41999999999999</v>
      </c>
      <c r="E70" s="376">
        <f t="shared" si="5"/>
        <v>-139.41999999999999</v>
      </c>
      <c r="F70" s="377"/>
      <c r="G70" s="527">
        <f t="shared" si="6"/>
        <v>0</v>
      </c>
      <c r="H70" s="377"/>
      <c r="I70" s="376"/>
      <c r="J70" s="378"/>
      <c r="K70" s="379"/>
      <c r="L70" s="354"/>
      <c r="M70" s="355"/>
      <c r="N70" s="354"/>
      <c r="O70" s="355"/>
      <c r="P70" s="354"/>
      <c r="Q70" s="355"/>
      <c r="R70" s="378"/>
      <c r="S70" s="355"/>
      <c r="T70" s="378"/>
      <c r="U70" s="355"/>
      <c r="V70" s="392"/>
      <c r="W70" s="355"/>
      <c r="X70" s="392"/>
      <c r="Y70" s="355"/>
      <c r="Z70" s="475"/>
      <c r="AA70" s="346"/>
    </row>
    <row r="71" spans="2:27" x14ac:dyDescent="0.3">
      <c r="B71" s="350" t="s">
        <v>272</v>
      </c>
      <c r="C71" s="350"/>
      <c r="D71" s="354">
        <v>618573.82999999996</v>
      </c>
      <c r="E71" s="376">
        <f t="shared" si="5"/>
        <v>0</v>
      </c>
      <c r="F71" s="377">
        <v>618573.82999999996</v>
      </c>
      <c r="G71" s="527">
        <f t="shared" si="6"/>
        <v>0</v>
      </c>
      <c r="H71" s="377">
        <v>618573.82999999996</v>
      </c>
      <c r="I71" s="376"/>
      <c r="J71" s="378"/>
      <c r="K71" s="379"/>
      <c r="L71" s="354"/>
      <c r="M71" s="355"/>
      <c r="N71" s="354"/>
      <c r="O71" s="355"/>
      <c r="P71" s="354"/>
      <c r="Q71" s="355"/>
      <c r="R71" s="378"/>
      <c r="S71" s="355"/>
      <c r="T71" s="378"/>
      <c r="U71" s="355"/>
      <c r="V71" s="392"/>
      <c r="W71" s="355"/>
      <c r="X71" s="392"/>
      <c r="Y71" s="355"/>
      <c r="Z71" s="392"/>
      <c r="AA71" s="346"/>
    </row>
    <row r="72" spans="2:27" x14ac:dyDescent="0.3">
      <c r="B72" s="350" t="s">
        <v>933</v>
      </c>
      <c r="C72" s="350"/>
      <c r="D72" s="354">
        <v>6228406.1299999999</v>
      </c>
      <c r="E72" s="376">
        <f t="shared" si="5"/>
        <v>-3114203.06</v>
      </c>
      <c r="F72" s="377">
        <v>3114203.07</v>
      </c>
      <c r="G72" s="527">
        <f t="shared" si="6"/>
        <v>-66113.560000000056</v>
      </c>
      <c r="H72" s="377">
        <f>3180435.21-118.58</f>
        <v>3180316.63</v>
      </c>
      <c r="I72" s="376"/>
      <c r="J72" s="378"/>
      <c r="K72" s="379"/>
      <c r="L72" s="354"/>
      <c r="M72" s="355"/>
      <c r="N72" s="354"/>
      <c r="O72" s="355"/>
      <c r="P72" s="354"/>
      <c r="Q72" s="355"/>
      <c r="R72" s="378"/>
      <c r="S72" s="355"/>
      <c r="T72" s="378"/>
      <c r="U72" s="355"/>
      <c r="V72" s="392"/>
      <c r="W72" s="355"/>
      <c r="X72" s="392"/>
      <c r="Y72" s="355"/>
      <c r="Z72" s="475"/>
      <c r="AA72" s="346"/>
    </row>
    <row r="73" spans="2:27" x14ac:dyDescent="0.3">
      <c r="B73" s="350" t="s">
        <v>23621</v>
      </c>
      <c r="C73" s="350"/>
      <c r="D73" s="354"/>
      <c r="E73" s="376">
        <f t="shared" si="5"/>
        <v>0</v>
      </c>
      <c r="F73" s="377"/>
      <c r="G73" s="527">
        <f t="shared" si="6"/>
        <v>-2188468.35</v>
      </c>
      <c r="H73" s="377">
        <v>2188468.35</v>
      </c>
      <c r="I73" s="376"/>
      <c r="J73" s="378"/>
      <c r="K73" s="379"/>
      <c r="L73" s="354"/>
      <c r="M73" s="355"/>
      <c r="N73" s="354"/>
      <c r="O73" s="355"/>
      <c r="P73" s="354"/>
      <c r="Q73" s="355"/>
      <c r="R73" s="392"/>
      <c r="S73" s="355"/>
      <c r="T73" s="378"/>
      <c r="U73" s="355"/>
      <c r="V73" s="392"/>
      <c r="W73" s="355"/>
      <c r="X73" s="392"/>
      <c r="Y73" s="355"/>
      <c r="Z73" s="475"/>
      <c r="AA73" s="346"/>
    </row>
    <row r="74" spans="2:27" x14ac:dyDescent="0.3">
      <c r="B74" s="350" t="s">
        <v>23771</v>
      </c>
      <c r="C74" s="350"/>
      <c r="D74" s="354"/>
      <c r="E74" s="376">
        <f t="shared" si="5"/>
        <v>0</v>
      </c>
      <c r="F74" s="377"/>
      <c r="G74" s="527">
        <f t="shared" si="6"/>
        <v>0</v>
      </c>
      <c r="H74" s="377"/>
      <c r="I74" s="376"/>
      <c r="J74" s="378"/>
      <c r="K74" s="379"/>
      <c r="L74" s="354"/>
      <c r="M74" s="355"/>
      <c r="N74" s="354"/>
      <c r="O74" s="355"/>
      <c r="P74" s="354"/>
      <c r="Q74" s="355"/>
      <c r="R74" s="378"/>
      <c r="S74" s="355"/>
      <c r="T74" s="378"/>
      <c r="U74" s="355"/>
      <c r="V74" s="392"/>
      <c r="W74" s="355"/>
      <c r="X74" s="392"/>
      <c r="Y74" s="355"/>
      <c r="Z74" s="475"/>
      <c r="AA74" s="346"/>
    </row>
    <row r="75" spans="2:27" x14ac:dyDescent="0.3">
      <c r="B75" s="351" t="s">
        <v>903</v>
      </c>
      <c r="C75" s="350"/>
      <c r="D75" s="354"/>
      <c r="E75" s="376">
        <f t="shared" si="5"/>
        <v>48839.597631578938</v>
      </c>
      <c r="F75" s="377">
        <v>48839.597631578938</v>
      </c>
      <c r="G75" s="527">
        <f t="shared" si="6"/>
        <v>48839.597631578938</v>
      </c>
      <c r="H75" s="377"/>
      <c r="I75" s="376"/>
      <c r="J75" s="378"/>
      <c r="K75" s="379"/>
      <c r="L75" s="354"/>
      <c r="M75" s="355"/>
      <c r="N75" s="354"/>
      <c r="O75" s="355"/>
      <c r="P75" s="354"/>
      <c r="Q75" s="355"/>
      <c r="R75" s="392"/>
      <c r="S75" s="355"/>
      <c r="T75" s="378"/>
      <c r="U75" s="355"/>
      <c r="V75" s="392"/>
      <c r="W75" s="355"/>
      <c r="X75" s="392"/>
      <c r="Y75" s="355"/>
      <c r="Z75" s="475"/>
      <c r="AA75" s="346"/>
    </row>
    <row r="76" spans="2:27" x14ac:dyDescent="0.3">
      <c r="B76" s="351" t="s">
        <v>920</v>
      </c>
      <c r="C76" s="350"/>
      <c r="D76" s="354"/>
      <c r="E76" s="376">
        <f t="shared" si="5"/>
        <v>582719</v>
      </c>
      <c r="F76" s="377">
        <v>582719</v>
      </c>
      <c r="G76" s="527">
        <f t="shared" si="6"/>
        <v>582719</v>
      </c>
      <c r="H76" s="377"/>
      <c r="I76" s="376"/>
      <c r="J76" s="378"/>
      <c r="K76" s="379"/>
      <c r="L76" s="354"/>
      <c r="M76" s="355"/>
      <c r="N76" s="354"/>
      <c r="O76" s="355"/>
      <c r="P76" s="354"/>
      <c r="Q76" s="355"/>
      <c r="R76" s="392"/>
      <c r="S76" s="355"/>
      <c r="T76" s="378"/>
      <c r="U76" s="355"/>
      <c r="V76" s="392"/>
      <c r="W76" s="355"/>
      <c r="X76" s="392"/>
      <c r="Y76" s="355"/>
      <c r="Z76" s="475"/>
      <c r="AA76" s="346"/>
    </row>
    <row r="77" spans="2:27" x14ac:dyDescent="0.3">
      <c r="B77" s="350" t="s">
        <v>23772</v>
      </c>
      <c r="C77" s="350"/>
      <c r="D77" s="504">
        <v>-6557566.6500000004</v>
      </c>
      <c r="E77" s="376">
        <f t="shared" si="5"/>
        <v>337153.79000000004</v>
      </c>
      <c r="F77" s="504">
        <v>-6220412.8600000003</v>
      </c>
      <c r="G77" s="527">
        <f t="shared" si="6"/>
        <v>212091.33999999985</v>
      </c>
      <c r="H77" s="504">
        <v>-6432504.2000000002</v>
      </c>
      <c r="I77" s="376"/>
      <c r="J77" s="378"/>
      <c r="K77" s="379"/>
      <c r="L77" s="354"/>
      <c r="M77" s="355"/>
      <c r="N77" s="354"/>
      <c r="O77" s="355"/>
      <c r="P77" s="354"/>
      <c r="Q77" s="355"/>
      <c r="R77" s="392"/>
      <c r="S77" s="355"/>
      <c r="T77" s="392"/>
      <c r="U77" s="355"/>
      <c r="V77" s="392"/>
      <c r="W77" s="355"/>
      <c r="X77" s="392"/>
      <c r="Y77" s="355"/>
      <c r="Z77" s="475"/>
      <c r="AA77" s="346"/>
    </row>
    <row r="78" spans="2:27" x14ac:dyDescent="0.3">
      <c r="B78" s="350" t="s">
        <v>24155</v>
      </c>
      <c r="C78" s="350"/>
      <c r="D78" s="504">
        <v>-3858060.09</v>
      </c>
      <c r="E78" s="376">
        <f t="shared" si="5"/>
        <v>3830400.96</v>
      </c>
      <c r="F78" s="504">
        <v>-27659.13</v>
      </c>
      <c r="G78" s="527">
        <f t="shared" si="6"/>
        <v>-23151.49</v>
      </c>
      <c r="H78" s="504">
        <v>-4507.6400000000003</v>
      </c>
      <c r="I78" s="376"/>
      <c r="J78" s="378"/>
      <c r="K78" s="379"/>
      <c r="L78" s="354"/>
      <c r="M78" s="355"/>
      <c r="N78" s="354"/>
      <c r="O78" s="355"/>
      <c r="P78" s="354"/>
      <c r="Q78" s="355"/>
      <c r="R78" s="392"/>
      <c r="S78" s="355"/>
      <c r="T78" s="392"/>
      <c r="U78" s="355"/>
      <c r="V78" s="392"/>
      <c r="W78" s="355"/>
      <c r="X78" s="392"/>
      <c r="Y78" s="355"/>
      <c r="Z78" s="475"/>
      <c r="AA78" s="346"/>
    </row>
    <row r="79" spans="2:27" x14ac:dyDescent="0.3">
      <c r="B79" s="350" t="s">
        <v>24156</v>
      </c>
      <c r="C79" s="350"/>
      <c r="D79" s="354">
        <v>30295.98</v>
      </c>
      <c r="E79" s="376">
        <f t="shared" si="5"/>
        <v>22282.44</v>
      </c>
      <c r="F79" s="377">
        <v>52578.42</v>
      </c>
      <c r="G79" s="527">
        <f t="shared" si="6"/>
        <v>52578.42</v>
      </c>
      <c r="H79" s="377"/>
      <c r="I79" s="376"/>
      <c r="J79" s="378"/>
      <c r="K79" s="379"/>
      <c r="L79" s="354"/>
      <c r="M79" s="355"/>
      <c r="N79" s="354"/>
      <c r="O79" s="355"/>
      <c r="P79" s="354"/>
      <c r="Q79" s="355"/>
      <c r="R79" s="392"/>
      <c r="S79" s="355"/>
      <c r="T79" s="392"/>
      <c r="U79" s="355"/>
      <c r="V79" s="392"/>
      <c r="W79" s="355"/>
      <c r="X79" s="392"/>
      <c r="Y79" s="355"/>
      <c r="Z79" s="475"/>
      <c r="AA79" s="346"/>
    </row>
    <row r="80" spans="2:27" x14ac:dyDescent="0.3">
      <c r="B80" s="350" t="s">
        <v>577</v>
      </c>
      <c r="C80" s="350"/>
      <c r="D80" s="354">
        <v>2149701</v>
      </c>
      <c r="E80" s="376">
        <f t="shared" si="5"/>
        <v>-2149701</v>
      </c>
      <c r="F80" s="377"/>
      <c r="G80" s="527">
        <f t="shared" si="6"/>
        <v>0</v>
      </c>
      <c r="H80" s="377"/>
      <c r="I80" s="376"/>
      <c r="J80" s="378"/>
      <c r="K80" s="379"/>
      <c r="L80" s="354"/>
      <c r="M80" s="355"/>
      <c r="N80" s="354"/>
      <c r="O80" s="355"/>
      <c r="P80" s="354"/>
      <c r="Q80" s="355"/>
      <c r="R80" s="378"/>
      <c r="S80" s="355"/>
      <c r="T80" s="378"/>
      <c r="U80" s="355"/>
      <c r="V80" s="392"/>
      <c r="W80" s="355"/>
      <c r="X80" s="392"/>
      <c r="Y80" s="355"/>
      <c r="Z80" s="475"/>
      <c r="AA80" s="346"/>
    </row>
    <row r="81" spans="2:27" x14ac:dyDescent="0.3">
      <c r="B81" s="350" t="s">
        <v>902</v>
      </c>
      <c r="C81" s="350"/>
      <c r="D81" s="354">
        <v>7200</v>
      </c>
      <c r="E81" s="376">
        <f t="shared" si="5"/>
        <v>-7200</v>
      </c>
      <c r="F81" s="377"/>
      <c r="G81" s="527">
        <f t="shared" si="6"/>
        <v>0</v>
      </c>
      <c r="H81" s="377"/>
      <c r="I81" s="376"/>
      <c r="J81" s="378"/>
      <c r="K81" s="379"/>
      <c r="L81" s="354"/>
      <c r="M81" s="355"/>
      <c r="N81" s="354"/>
      <c r="O81" s="355"/>
      <c r="P81" s="354"/>
      <c r="Q81" s="355"/>
      <c r="R81" s="378"/>
      <c r="S81" s="355"/>
      <c r="T81" s="378"/>
      <c r="U81" s="355"/>
      <c r="V81" s="392"/>
      <c r="W81" s="355"/>
      <c r="X81" s="392"/>
      <c r="Y81" s="355"/>
      <c r="Z81" s="475"/>
      <c r="AA81" s="346"/>
    </row>
    <row r="82" spans="2:27" x14ac:dyDescent="0.3">
      <c r="B82" s="350" t="s">
        <v>570</v>
      </c>
      <c r="C82" s="350"/>
      <c r="D82" s="354"/>
      <c r="E82" s="376">
        <f t="shared" si="5"/>
        <v>0</v>
      </c>
      <c r="F82" s="377"/>
      <c r="G82" s="527">
        <f t="shared" si="6"/>
        <v>0</v>
      </c>
      <c r="H82" s="377"/>
      <c r="I82" s="376"/>
      <c r="J82" s="378"/>
      <c r="K82" s="379"/>
      <c r="L82" s="354"/>
      <c r="M82" s="355"/>
      <c r="N82" s="354"/>
      <c r="O82" s="355"/>
      <c r="P82" s="354"/>
      <c r="Q82" s="355"/>
      <c r="R82" s="378"/>
      <c r="S82" s="355"/>
      <c r="T82" s="378"/>
      <c r="U82" s="355"/>
      <c r="V82" s="392"/>
      <c r="W82" s="355"/>
      <c r="X82" s="392"/>
      <c r="Y82" s="355"/>
      <c r="Z82" s="475"/>
      <c r="AA82" s="346"/>
    </row>
    <row r="83" spans="2:27" x14ac:dyDescent="0.3">
      <c r="B83" s="350" t="s">
        <v>23877</v>
      </c>
      <c r="C83" s="350"/>
      <c r="D83" s="354"/>
      <c r="E83" s="376">
        <f t="shared" si="5"/>
        <v>0</v>
      </c>
      <c r="F83" s="377"/>
      <c r="G83" s="527">
        <f t="shared" si="6"/>
        <v>0</v>
      </c>
      <c r="H83" s="377"/>
      <c r="I83" s="376"/>
      <c r="J83" s="378"/>
      <c r="K83" s="379"/>
      <c r="L83" s="354"/>
      <c r="M83" s="355"/>
      <c r="N83" s="354"/>
      <c r="O83" s="355"/>
      <c r="P83" s="354"/>
      <c r="Q83" s="355"/>
      <c r="R83" s="378"/>
      <c r="S83" s="355"/>
      <c r="T83" s="378"/>
      <c r="U83" s="355"/>
      <c r="V83" s="392"/>
      <c r="W83" s="355"/>
      <c r="X83" s="392"/>
      <c r="Y83" s="355"/>
      <c r="Z83" s="475"/>
      <c r="AA83" s="346"/>
    </row>
    <row r="84" spans="2:27" x14ac:dyDescent="0.3">
      <c r="B84" s="350" t="s">
        <v>23882</v>
      </c>
      <c r="C84" s="350"/>
      <c r="D84" s="354"/>
      <c r="E84" s="376">
        <f t="shared" si="5"/>
        <v>0</v>
      </c>
      <c r="F84" s="377"/>
      <c r="G84" s="527">
        <f t="shared" si="6"/>
        <v>0</v>
      </c>
      <c r="H84" s="377"/>
      <c r="I84" s="376"/>
      <c r="J84" s="378"/>
      <c r="K84" s="379"/>
      <c r="L84" s="354"/>
      <c r="M84" s="355"/>
      <c r="N84" s="354"/>
      <c r="O84" s="355"/>
      <c r="P84" s="354"/>
      <c r="Q84" s="355"/>
      <c r="R84" s="378"/>
      <c r="S84" s="355"/>
      <c r="T84" s="378"/>
      <c r="U84" s="355"/>
      <c r="V84" s="392"/>
      <c r="W84" s="355"/>
      <c r="X84" s="392"/>
      <c r="Y84" s="355"/>
      <c r="Z84" s="475"/>
      <c r="AA84" s="346"/>
    </row>
    <row r="85" spans="2:27" x14ac:dyDescent="0.3">
      <c r="B85" s="350" t="s">
        <v>23883</v>
      </c>
      <c r="C85" s="350"/>
      <c r="D85" s="354"/>
      <c r="E85" s="376">
        <f t="shared" si="5"/>
        <v>0</v>
      </c>
      <c r="F85" s="377"/>
      <c r="G85" s="527">
        <f t="shared" si="6"/>
        <v>0</v>
      </c>
      <c r="H85" s="377"/>
      <c r="I85" s="376"/>
      <c r="J85" s="378"/>
      <c r="K85" s="379"/>
      <c r="L85" s="354"/>
      <c r="M85" s="355"/>
      <c r="N85" s="354"/>
      <c r="O85" s="355"/>
      <c r="P85" s="354"/>
      <c r="Q85" s="355"/>
      <c r="R85" s="378"/>
      <c r="S85" s="355"/>
      <c r="T85" s="378"/>
      <c r="U85" s="355"/>
      <c r="V85" s="392"/>
      <c r="W85" s="355"/>
      <c r="X85" s="392"/>
      <c r="Y85" s="355"/>
      <c r="Z85" s="475"/>
      <c r="AA85" s="346"/>
    </row>
    <row r="86" spans="2:27" x14ac:dyDescent="0.3">
      <c r="B86" s="350" t="s">
        <v>23886</v>
      </c>
      <c r="C86" s="350"/>
      <c r="D86" s="354"/>
      <c r="E86" s="376">
        <f t="shared" si="5"/>
        <v>0</v>
      </c>
      <c r="F86" s="377"/>
      <c r="G86" s="527">
        <f t="shared" si="6"/>
        <v>0</v>
      </c>
      <c r="H86" s="377"/>
      <c r="I86" s="376"/>
      <c r="J86" s="378"/>
      <c r="K86" s="379"/>
      <c r="L86" s="354"/>
      <c r="M86" s="355"/>
      <c r="N86" s="354"/>
      <c r="O86" s="355"/>
      <c r="P86" s="354"/>
      <c r="Q86" s="355"/>
      <c r="R86" s="378"/>
      <c r="S86" s="355"/>
      <c r="T86" s="378"/>
      <c r="U86" s="355"/>
      <c r="V86" s="392"/>
      <c r="W86" s="355"/>
      <c r="X86" s="392"/>
      <c r="Y86" s="355"/>
      <c r="Z86" s="475"/>
      <c r="AA86" s="346"/>
    </row>
    <row r="87" spans="2:27" x14ac:dyDescent="0.3">
      <c r="B87" s="300" t="s">
        <v>928</v>
      </c>
      <c r="C87" s="350"/>
      <c r="D87" s="354"/>
      <c r="E87" s="376">
        <f t="shared" si="5"/>
        <v>0</v>
      </c>
      <c r="F87" s="354"/>
      <c r="G87" s="527">
        <f t="shared" si="6"/>
        <v>0</v>
      </c>
      <c r="H87" s="354"/>
      <c r="I87" s="376"/>
      <c r="J87" s="349"/>
      <c r="K87" s="379"/>
      <c r="L87" s="354"/>
      <c r="M87" s="355"/>
      <c r="N87" s="354"/>
      <c r="O87" s="355"/>
      <c r="P87" s="354"/>
      <c r="Q87" s="355"/>
      <c r="R87" s="378"/>
      <c r="S87" s="355"/>
      <c r="T87" s="378"/>
      <c r="U87" s="355"/>
      <c r="V87" s="392"/>
      <c r="W87" s="355"/>
      <c r="X87" s="392"/>
      <c r="Y87" s="355"/>
      <c r="Z87" s="475"/>
      <c r="AA87" s="346"/>
    </row>
    <row r="88" spans="2:27" x14ac:dyDescent="0.3">
      <c r="B88" s="350" t="s">
        <v>23898</v>
      </c>
      <c r="C88" s="350"/>
      <c r="D88" s="354"/>
      <c r="E88" s="376">
        <f t="shared" si="5"/>
        <v>0</v>
      </c>
      <c r="F88" s="354"/>
      <c r="G88" s="527">
        <f t="shared" si="6"/>
        <v>0</v>
      </c>
      <c r="H88" s="354"/>
      <c r="I88" s="376"/>
      <c r="J88" s="349"/>
      <c r="K88" s="379"/>
      <c r="L88" s="354"/>
      <c r="M88" s="355"/>
      <c r="N88" s="354"/>
      <c r="O88" s="355"/>
      <c r="P88" s="354"/>
      <c r="Q88" s="355"/>
      <c r="R88" s="378"/>
      <c r="S88" s="355"/>
      <c r="T88" s="378"/>
      <c r="U88" s="355"/>
      <c r="V88" s="392"/>
      <c r="W88" s="355"/>
      <c r="X88" s="392"/>
      <c r="Y88" s="355"/>
      <c r="Z88" s="475"/>
      <c r="AA88" s="346"/>
    </row>
    <row r="89" spans="2:27" x14ac:dyDescent="0.3">
      <c r="B89" s="350" t="s">
        <v>23905</v>
      </c>
      <c r="C89" s="350"/>
      <c r="D89" s="354"/>
      <c r="E89" s="376">
        <f t="shared" si="5"/>
        <v>0</v>
      </c>
      <c r="F89" s="354"/>
      <c r="G89" s="527">
        <f t="shared" si="6"/>
        <v>-2186293</v>
      </c>
      <c r="H89" s="354">
        <v>2186293</v>
      </c>
      <c r="I89" s="376"/>
      <c r="J89" s="349"/>
      <c r="K89" s="379"/>
      <c r="L89" s="354"/>
      <c r="M89" s="355"/>
      <c r="N89" s="354"/>
      <c r="O89" s="355"/>
      <c r="P89" s="354"/>
      <c r="Q89" s="355"/>
      <c r="R89" s="378"/>
      <c r="S89" s="355"/>
      <c r="T89" s="378"/>
      <c r="U89" s="355"/>
      <c r="V89" s="392"/>
      <c r="W89" s="355"/>
      <c r="X89" s="392"/>
      <c r="Y89" s="355"/>
      <c r="Z89" s="475"/>
      <c r="AA89" s="346"/>
    </row>
    <row r="90" spans="2:27" x14ac:dyDescent="0.3">
      <c r="B90" s="350" t="s">
        <v>23908</v>
      </c>
      <c r="C90" s="350"/>
      <c r="D90" s="354"/>
      <c r="E90" s="376">
        <f t="shared" si="5"/>
        <v>0</v>
      </c>
      <c r="F90" s="354"/>
      <c r="G90" s="527">
        <f t="shared" si="6"/>
        <v>0</v>
      </c>
      <c r="H90" s="354"/>
      <c r="I90" s="376"/>
      <c r="J90" s="349"/>
      <c r="K90" s="379"/>
      <c r="L90" s="354"/>
      <c r="M90" s="355"/>
      <c r="N90" s="354"/>
      <c r="O90" s="355"/>
      <c r="P90" s="354"/>
      <c r="Q90" s="355"/>
      <c r="R90" s="378"/>
      <c r="S90" s="355"/>
      <c r="T90" s="378"/>
      <c r="U90" s="355"/>
      <c r="V90" s="392"/>
      <c r="W90" s="355"/>
      <c r="X90" s="392"/>
      <c r="Y90" s="355"/>
      <c r="Z90" s="475"/>
      <c r="AA90" s="346"/>
    </row>
    <row r="91" spans="2:27" x14ac:dyDescent="0.3">
      <c r="B91" s="350" t="s">
        <v>23910</v>
      </c>
      <c r="C91" s="350"/>
      <c r="D91" s="354"/>
      <c r="E91" s="376">
        <f t="shared" si="5"/>
        <v>0</v>
      </c>
      <c r="F91" s="354"/>
      <c r="G91" s="527">
        <f t="shared" si="6"/>
        <v>0</v>
      </c>
      <c r="H91" s="354"/>
      <c r="I91" s="376"/>
      <c r="J91" s="349"/>
      <c r="K91" s="379"/>
      <c r="L91" s="354"/>
      <c r="M91" s="355"/>
      <c r="N91" s="354"/>
      <c r="O91" s="355"/>
      <c r="P91" s="354"/>
      <c r="Q91" s="355"/>
      <c r="R91" s="378"/>
      <c r="S91" s="355"/>
      <c r="T91" s="378"/>
      <c r="U91" s="355"/>
      <c r="V91" s="392"/>
      <c r="W91" s="355"/>
      <c r="X91" s="392"/>
      <c r="Y91" s="355"/>
      <c r="Z91" s="475"/>
      <c r="AA91" s="346"/>
    </row>
    <row r="92" spans="2:27" x14ac:dyDescent="0.3">
      <c r="B92" s="350" t="s">
        <v>23957</v>
      </c>
      <c r="C92" s="350"/>
      <c r="D92" s="354"/>
      <c r="E92" s="376">
        <f t="shared" si="5"/>
        <v>0</v>
      </c>
      <c r="F92" s="354"/>
      <c r="G92" s="527">
        <f t="shared" si="6"/>
        <v>0</v>
      </c>
      <c r="H92" s="354"/>
      <c r="I92" s="376"/>
      <c r="J92" s="349"/>
      <c r="K92" s="379"/>
      <c r="L92" s="354"/>
      <c r="M92" s="355"/>
      <c r="N92" s="354"/>
      <c r="O92" s="355"/>
      <c r="P92" s="354"/>
      <c r="Q92" s="355"/>
      <c r="R92" s="378"/>
      <c r="S92" s="355"/>
      <c r="T92" s="378"/>
      <c r="U92" s="355"/>
      <c r="V92" s="392"/>
      <c r="W92" s="355"/>
      <c r="X92" s="392"/>
      <c r="Y92" s="355"/>
      <c r="Z92" s="475"/>
      <c r="AA92" s="346"/>
    </row>
    <row r="93" spans="2:27" x14ac:dyDescent="0.3">
      <c r="B93" s="350" t="s">
        <v>23958</v>
      </c>
      <c r="C93" s="350"/>
      <c r="D93" s="354"/>
      <c r="E93" s="376">
        <f t="shared" si="5"/>
        <v>0</v>
      </c>
      <c r="F93" s="354"/>
      <c r="G93" s="527">
        <f t="shared" si="6"/>
        <v>0</v>
      </c>
      <c r="H93" s="354"/>
      <c r="I93" s="376"/>
      <c r="J93" s="349"/>
      <c r="K93" s="379"/>
      <c r="L93" s="354"/>
      <c r="M93" s="355"/>
      <c r="N93" s="354"/>
      <c r="O93" s="355"/>
      <c r="P93" s="354"/>
      <c r="Q93" s="355"/>
      <c r="R93" s="378"/>
      <c r="S93" s="355"/>
      <c r="T93" s="378"/>
      <c r="U93" s="355"/>
      <c r="V93" s="392"/>
      <c r="W93" s="355"/>
      <c r="X93" s="392"/>
      <c r="Y93" s="355"/>
      <c r="Z93" s="475"/>
      <c r="AA93" s="346"/>
    </row>
    <row r="94" spans="2:27" x14ac:dyDescent="0.3">
      <c r="B94" s="350" t="s">
        <v>23959</v>
      </c>
      <c r="C94" s="350"/>
      <c r="D94" s="354"/>
      <c r="E94" s="376">
        <f t="shared" si="5"/>
        <v>0</v>
      </c>
      <c r="F94" s="354"/>
      <c r="G94" s="527">
        <f t="shared" si="6"/>
        <v>0</v>
      </c>
      <c r="H94" s="354"/>
      <c r="I94" s="376"/>
      <c r="J94" s="349"/>
      <c r="K94" s="379"/>
      <c r="L94" s="354"/>
      <c r="M94" s="355"/>
      <c r="N94" s="354"/>
      <c r="O94" s="355"/>
      <c r="P94" s="354"/>
      <c r="Q94" s="355"/>
      <c r="R94" s="378"/>
      <c r="S94" s="355"/>
      <c r="T94" s="378"/>
      <c r="U94" s="355"/>
      <c r="V94" s="392"/>
      <c r="W94" s="355"/>
      <c r="X94" s="392"/>
      <c r="Y94" s="355"/>
      <c r="Z94" s="475"/>
      <c r="AA94" s="346"/>
    </row>
    <row r="95" spans="2:27" x14ac:dyDescent="0.3">
      <c r="B95" s="350" t="s">
        <v>23965</v>
      </c>
      <c r="C95" s="350"/>
      <c r="D95" s="354"/>
      <c r="E95" s="376">
        <f t="shared" si="5"/>
        <v>0</v>
      </c>
      <c r="F95" s="354"/>
      <c r="G95" s="527">
        <f t="shared" si="6"/>
        <v>0</v>
      </c>
      <c r="H95" s="354"/>
      <c r="I95" s="376"/>
      <c r="J95" s="349"/>
      <c r="K95" s="379"/>
      <c r="L95" s="354"/>
      <c r="M95" s="355"/>
      <c r="N95" s="354"/>
      <c r="O95" s="355"/>
      <c r="P95" s="354"/>
      <c r="Q95" s="355"/>
      <c r="R95" s="378"/>
      <c r="S95" s="355"/>
      <c r="T95" s="378"/>
      <c r="U95" s="355"/>
      <c r="V95" s="392"/>
      <c r="W95" s="355"/>
      <c r="X95" s="392"/>
      <c r="Y95" s="355"/>
      <c r="Z95" s="475"/>
      <c r="AA95" s="346"/>
    </row>
    <row r="96" spans="2:27" x14ac:dyDescent="0.3">
      <c r="B96" s="350" t="s">
        <v>23966</v>
      </c>
      <c r="C96" s="350"/>
      <c r="D96" s="354"/>
      <c r="E96" s="376">
        <f t="shared" si="5"/>
        <v>0</v>
      </c>
      <c r="F96" s="354"/>
      <c r="G96" s="527">
        <f t="shared" si="6"/>
        <v>0</v>
      </c>
      <c r="H96" s="354"/>
      <c r="I96" s="376"/>
      <c r="J96" s="349"/>
      <c r="K96" s="379"/>
      <c r="L96" s="354"/>
      <c r="M96" s="355"/>
      <c r="N96" s="354"/>
      <c r="O96" s="355"/>
      <c r="P96" s="354"/>
      <c r="Q96" s="355"/>
      <c r="R96" s="378"/>
      <c r="S96" s="355"/>
      <c r="T96" s="378"/>
      <c r="U96" s="355"/>
      <c r="V96" s="392"/>
      <c r="W96" s="355"/>
      <c r="X96" s="392"/>
      <c r="Y96" s="355"/>
      <c r="Z96" s="475"/>
      <c r="AA96" s="346"/>
    </row>
    <row r="97" spans="2:27" x14ac:dyDescent="0.3">
      <c r="B97" s="350" t="s">
        <v>23956</v>
      </c>
      <c r="C97" s="350"/>
      <c r="D97" s="354"/>
      <c r="E97" s="376">
        <f t="shared" si="5"/>
        <v>0</v>
      </c>
      <c r="F97" s="354"/>
      <c r="G97" s="527">
        <f t="shared" si="6"/>
        <v>0</v>
      </c>
      <c r="H97" s="354"/>
      <c r="I97" s="376"/>
      <c r="J97" s="349"/>
      <c r="K97" s="379"/>
      <c r="L97" s="354"/>
      <c r="M97" s="355"/>
      <c r="N97" s="354"/>
      <c r="O97" s="355"/>
      <c r="P97" s="354"/>
      <c r="Q97" s="355"/>
      <c r="R97" s="378"/>
      <c r="S97" s="355"/>
      <c r="T97" s="378"/>
      <c r="U97" s="355"/>
      <c r="V97" s="392"/>
      <c r="W97" s="355"/>
      <c r="X97" s="392"/>
      <c r="Y97" s="355"/>
      <c r="Z97" s="475"/>
      <c r="AA97" s="346"/>
    </row>
    <row r="98" spans="2:27" x14ac:dyDescent="0.3">
      <c r="B98" s="350" t="s">
        <v>24282</v>
      </c>
      <c r="C98" s="350"/>
      <c r="D98" s="354"/>
      <c r="E98" s="376">
        <f t="shared" si="5"/>
        <v>1709.49</v>
      </c>
      <c r="F98" s="354">
        <v>1709.49</v>
      </c>
      <c r="G98" s="527">
        <f t="shared" si="6"/>
        <v>1709.49</v>
      </c>
      <c r="H98" s="354"/>
      <c r="I98" s="376"/>
      <c r="J98" s="349"/>
      <c r="K98" s="379"/>
      <c r="L98" s="354"/>
      <c r="M98" s="355"/>
      <c r="N98" s="354"/>
      <c r="O98" s="355"/>
      <c r="P98" s="354"/>
      <c r="Q98" s="355"/>
      <c r="R98" s="378"/>
      <c r="S98" s="355"/>
      <c r="T98" s="378"/>
      <c r="U98" s="355"/>
      <c r="V98" s="392"/>
      <c r="W98" s="355"/>
      <c r="X98" s="392"/>
      <c r="Y98" s="355"/>
      <c r="Z98" s="475"/>
      <c r="AA98" s="346"/>
    </row>
    <row r="99" spans="2:27" ht="15" thickBot="1" x14ac:dyDescent="0.35">
      <c r="B99" s="336" t="s">
        <v>23784</v>
      </c>
      <c r="C99" s="336"/>
      <c r="D99" s="337">
        <f t="shared" ref="D99:AA99" ca="1" si="7">D3-D56</f>
        <v>-3.6133207380771637E-2</v>
      </c>
      <c r="E99" s="337">
        <f t="shared" ca="1" si="7"/>
        <v>-84919.262768175453</v>
      </c>
      <c r="F99" s="337">
        <f t="shared" ca="1" si="7"/>
        <v>-84919.298901375383</v>
      </c>
      <c r="G99" s="337">
        <f t="shared" ca="1" si="7"/>
        <v>-84919.307113138959</v>
      </c>
      <c r="H99" s="337">
        <f t="shared" si="7"/>
        <v>8.2117505371570587E-3</v>
      </c>
      <c r="I99" s="337">
        <f t="shared" si="7"/>
        <v>0</v>
      </c>
      <c r="J99" s="337">
        <f t="shared" si="7"/>
        <v>0</v>
      </c>
      <c r="K99" s="337">
        <f t="shared" si="7"/>
        <v>0</v>
      </c>
      <c r="L99" s="337">
        <f t="shared" si="7"/>
        <v>0</v>
      </c>
      <c r="M99" s="337">
        <f t="shared" si="7"/>
        <v>0</v>
      </c>
      <c r="N99" s="337">
        <f t="shared" si="7"/>
        <v>0</v>
      </c>
      <c r="O99" s="337">
        <f t="shared" si="7"/>
        <v>0</v>
      </c>
      <c r="P99" s="337">
        <f t="shared" si="7"/>
        <v>0</v>
      </c>
      <c r="Q99" s="337">
        <f t="shared" si="7"/>
        <v>0</v>
      </c>
      <c r="R99" s="337">
        <f t="shared" si="7"/>
        <v>0</v>
      </c>
      <c r="S99" s="337">
        <f t="shared" si="7"/>
        <v>0</v>
      </c>
      <c r="T99" s="337">
        <f t="shared" si="7"/>
        <v>0</v>
      </c>
      <c r="U99" s="337">
        <f t="shared" si="7"/>
        <v>0</v>
      </c>
      <c r="V99" s="337">
        <f t="shared" si="7"/>
        <v>0</v>
      </c>
      <c r="W99" s="337">
        <f t="shared" si="7"/>
        <v>0</v>
      </c>
      <c r="X99" s="337">
        <f t="shared" si="7"/>
        <v>0</v>
      </c>
      <c r="Y99" s="337">
        <f t="shared" si="7"/>
        <v>0</v>
      </c>
      <c r="Z99" s="337">
        <f t="shared" si="7"/>
        <v>0</v>
      </c>
      <c r="AA99" s="337">
        <f t="shared" ca="1" si="7"/>
        <v>50638121.36773181</v>
      </c>
    </row>
    <row r="100" spans="2:27" x14ac:dyDescent="0.3">
      <c r="D100" s="319"/>
      <c r="F100" s="319"/>
      <c r="H100" s="319"/>
      <c r="L100" s="319"/>
      <c r="M100" s="319"/>
      <c r="N100" s="319"/>
      <c r="O100" s="319"/>
      <c r="P100" s="319"/>
      <c r="Q100" s="319"/>
      <c r="S100" s="319"/>
      <c r="U100" s="319"/>
      <c r="W100" s="319"/>
      <c r="Y100" s="319"/>
    </row>
    <row r="101" spans="2:27" x14ac:dyDescent="0.3">
      <c r="D101" s="319"/>
      <c r="F101" s="319"/>
      <c r="H101" s="319"/>
      <c r="L101" s="319"/>
      <c r="M101" s="319"/>
      <c r="N101" s="319"/>
      <c r="O101" s="319"/>
      <c r="P101" s="319"/>
      <c r="Q101" s="319"/>
      <c r="S101" s="319"/>
      <c r="U101" s="319"/>
      <c r="W101" s="319"/>
      <c r="X101" s="467"/>
      <c r="Y101" s="319"/>
    </row>
    <row r="102" spans="2:27" x14ac:dyDescent="0.3">
      <c r="D102" s="380"/>
      <c r="E102" s="467"/>
      <c r="F102" s="467"/>
    </row>
    <row r="103" spans="2:27" x14ac:dyDescent="0.3">
      <c r="F103" s="380"/>
      <c r="G103" s="467"/>
      <c r="X103" s="467"/>
    </row>
    <row r="104" spans="2:27" x14ac:dyDescent="0.3">
      <c r="F104" s="380"/>
    </row>
  </sheetData>
  <autoFilter ref="B58:AA99" xr:uid="{D21A3874-415A-4EFF-9C93-37D6F4923435}"/>
  <phoneticPr fontId="7"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D235-3FD8-429A-B87D-7285310B217E}">
  <dimension ref="E2:H13"/>
  <sheetViews>
    <sheetView workbookViewId="0">
      <selection activeCell="B14" sqref="B14"/>
    </sheetView>
  </sheetViews>
  <sheetFormatPr defaultRowHeight="14.4" x14ac:dyDescent="0.3"/>
  <cols>
    <col min="2" max="2" width="15.21875" bestFit="1" customWidth="1"/>
    <col min="3" max="3" width="14.5546875" bestFit="1" customWidth="1"/>
    <col min="4" max="4" width="11.109375" customWidth="1"/>
    <col min="5" max="5" width="42.88671875" customWidth="1"/>
    <col min="6" max="6" width="15.21875" bestFit="1" customWidth="1"/>
    <col min="7" max="7" width="14.5546875" bestFit="1" customWidth="1"/>
    <col min="8" max="8" width="16.33203125" bestFit="1" customWidth="1"/>
  </cols>
  <sheetData>
    <row r="2" spans="5:8" x14ac:dyDescent="0.3">
      <c r="F2" s="318"/>
      <c r="G2" s="300"/>
      <c r="H2" s="356" t="s">
        <v>23804</v>
      </c>
    </row>
    <row r="3" spans="5:8" ht="15" thickBot="1" x14ac:dyDescent="0.35">
      <c r="E3" s="532" t="s">
        <v>24705</v>
      </c>
      <c r="F3" s="533" t="s">
        <v>688</v>
      </c>
      <c r="G3" s="532" t="s">
        <v>23766</v>
      </c>
      <c r="H3" s="533" t="s">
        <v>689</v>
      </c>
    </row>
    <row r="4" spans="5:8" ht="28.8" customHeight="1" x14ac:dyDescent="0.3">
      <c r="E4" s="528" t="s">
        <v>23780</v>
      </c>
      <c r="F4" s="529">
        <v>14040278.466923077</v>
      </c>
      <c r="G4" s="530">
        <v>871149.10692307726</v>
      </c>
      <c r="H4" s="531">
        <v>13169129.359999999</v>
      </c>
    </row>
    <row r="5" spans="5:8" x14ac:dyDescent="0.3">
      <c r="E5" s="353" t="s">
        <v>23781</v>
      </c>
      <c r="F5" s="377">
        <v>637608.54</v>
      </c>
      <c r="G5" s="527">
        <v>0</v>
      </c>
      <c r="H5" s="377">
        <v>637608.54</v>
      </c>
    </row>
    <row r="6" spans="5:8" x14ac:dyDescent="0.3">
      <c r="E6" s="353" t="s">
        <v>23782</v>
      </c>
      <c r="F6" s="377">
        <v>8199.7999999999993</v>
      </c>
      <c r="G6" s="527">
        <v>1900.4999999999991</v>
      </c>
      <c r="H6" s="377">
        <v>6299.3</v>
      </c>
    </row>
    <row r="7" spans="5:8" x14ac:dyDescent="0.3">
      <c r="E7" s="353" t="s">
        <v>272</v>
      </c>
      <c r="F7" s="377">
        <v>618573.82999999996</v>
      </c>
      <c r="G7" s="527">
        <v>0</v>
      </c>
      <c r="H7" s="377">
        <v>618573.82999999996</v>
      </c>
    </row>
    <row r="8" spans="5:8" x14ac:dyDescent="0.3">
      <c r="E8" s="353" t="s">
        <v>933</v>
      </c>
      <c r="F8" s="377">
        <v>3114203.07</v>
      </c>
      <c r="G8" s="527">
        <v>-66113.560000000056</v>
      </c>
      <c r="H8" s="377">
        <v>3180316.63</v>
      </c>
    </row>
    <row r="9" spans="5:8" x14ac:dyDescent="0.3">
      <c r="E9" s="353" t="s">
        <v>23621</v>
      </c>
      <c r="F9" s="377"/>
      <c r="G9" s="527">
        <v>-2188468.35</v>
      </c>
      <c r="H9" s="377">
        <v>2188468.35</v>
      </c>
    </row>
    <row r="10" spans="5:8" x14ac:dyDescent="0.3">
      <c r="E10" s="353" t="s">
        <v>23772</v>
      </c>
      <c r="F10" s="504">
        <v>-6220412.8600000003</v>
      </c>
      <c r="G10" s="527">
        <v>212091.33999999985</v>
      </c>
      <c r="H10" s="504">
        <v>-6432504.2000000002</v>
      </c>
    </row>
    <row r="11" spans="5:8" x14ac:dyDescent="0.3">
      <c r="E11" s="353" t="s">
        <v>24155</v>
      </c>
      <c r="F11" s="504">
        <v>-27659.13</v>
      </c>
      <c r="G11" s="527">
        <v>-23151.49</v>
      </c>
      <c r="H11" s="504">
        <v>-4507.6400000000003</v>
      </c>
    </row>
    <row r="12" spans="5:8" x14ac:dyDescent="0.3">
      <c r="E12" s="353" t="s">
        <v>23905</v>
      </c>
      <c r="F12" s="354"/>
      <c r="G12" s="527">
        <v>-2186293</v>
      </c>
      <c r="H12" s="354">
        <v>2186293</v>
      </c>
    </row>
    <row r="13" spans="5:8" x14ac:dyDescent="0.3">
      <c r="E13" s="534" t="s">
        <v>7</v>
      </c>
      <c r="H13" s="99">
        <f>SUM(H4:H12)</f>
        <v>15549677.170000002</v>
      </c>
    </row>
  </sheetData>
  <pageMargins left="0.7" right="0.7" top="0.75" bottom="0.75" header="0.3" footer="0.3"/>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Payment Time Line</vt:lpstr>
      <vt:lpstr>Tasks</vt:lpstr>
      <vt:lpstr>Remittances</vt:lpstr>
      <vt:lpstr>Funding Allocation</vt:lpstr>
      <vt:lpstr>Payroll Reconciliation</vt:lpstr>
      <vt:lpstr>Monthly Payroll Deductions</vt:lpstr>
      <vt:lpstr>All Payrolls</vt:lpstr>
      <vt:lpstr>QA Sheet</vt:lpstr>
      <vt:lpstr>Sheet1</vt:lpstr>
      <vt:lpstr>School CFR</vt:lpstr>
      <vt:lpstr>APT 25-26</vt:lpstr>
      <vt:lpstr>NurserySupplement</vt:lpstr>
      <vt:lpstr>HNPlaces</vt:lpstr>
      <vt:lpstr>POST16</vt:lpstr>
      <vt:lpstr>POST16 Adj</vt:lpstr>
      <vt:lpstr>NTP</vt:lpstr>
      <vt:lpstr>PESports</vt:lpstr>
      <vt:lpstr>SMHL</vt:lpstr>
      <vt:lpstr>Asylum</vt:lpstr>
      <vt:lpstr>CSBG</vt:lpstr>
      <vt:lpstr>TPECG &amp; TPG</vt:lpstr>
      <vt:lpstr>3.4% HN</vt:lpstr>
      <vt:lpstr>UFSM KS2</vt:lpstr>
      <vt:lpstr>TPAG</vt:lpstr>
      <vt:lpstr>UIFSM</vt:lpstr>
      <vt:lpstr>PPG</vt:lpstr>
      <vt:lpstr>NPQ</vt:lpstr>
      <vt:lpstr>MISC</vt:lpstr>
      <vt:lpstr>DFC</vt:lpstr>
      <vt:lpstr>RPA</vt:lpstr>
      <vt:lpstr>HNTopUp</vt:lpstr>
      <vt:lpstr>EYBG</vt:lpstr>
      <vt:lpstr>Cash Advance</vt:lpstr>
      <vt:lpstr>April Payment</vt:lpstr>
      <vt:lpstr>May Payment</vt:lpstr>
      <vt:lpstr>June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Phelan, Daniel (LBB)</cp:lastModifiedBy>
  <cp:lastPrinted>2024-07-23T07:05:38Z</cp:lastPrinted>
  <dcterms:created xsi:type="dcterms:W3CDTF">2024-03-07T10:40:50Z</dcterms:created>
  <dcterms:modified xsi:type="dcterms:W3CDTF">2025-06-19T14:37:14Z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